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foo"/>
    <sheet r:id="rId2" sheetId="2" name="bar"/>
    <sheet r:id="rId3" sheetId="3" name="baz"/>
  </sheets>
  <calcPr fullCalcOnLoad="1"/>
</workbook>
</file>

<file path=xl/sharedStrings.xml><?xml version="1.0" encoding="utf-8"?>
<sst xmlns="http://schemas.openxmlformats.org/spreadsheetml/2006/main" count="173807" uniqueCount="51565">
  <si>
    <t>办结时间</t>
  </si>
  <si>
    <t>工单流水号</t>
  </si>
  <si>
    <t>客户端投诉问题分类</t>
  </si>
  <si>
    <t>服务请求</t>
  </si>
  <si>
    <t>业务号码</t>
  </si>
  <si>
    <t>客户姓名</t>
  </si>
  <si>
    <t>客户级别</t>
  </si>
  <si>
    <t>特殊标识</t>
  </si>
  <si>
    <t>受理中心</t>
  </si>
  <si>
    <t>当前状态</t>
  </si>
  <si>
    <t>紧急性</t>
  </si>
  <si>
    <t>重要性</t>
  </si>
  <si>
    <t>业务类型</t>
  </si>
  <si>
    <t>工单类型</t>
  </si>
  <si>
    <t>投诉地市</t>
  </si>
  <si>
    <t>通信质量问题位置</t>
  </si>
  <si>
    <t>环节应完成时间</t>
  </si>
  <si>
    <t>相关处理部门</t>
  </si>
  <si>
    <t>受理内容</t>
  </si>
  <si>
    <t>处理结果</t>
  </si>
  <si>
    <t>TS202310271543050163</t>
  </si>
  <si>
    <t>投诉工单（2021版）&gt;&gt;移网&gt;&gt;【变更及服务】渠道服务&gt;&gt;电话营销服务人员服务态度/解释不到位</t>
  </si>
  <si>
    <t>周枝静</t>
  </si>
  <si>
    <t>二星用户</t>
  </si>
  <si>
    <t>结束</t>
  </si>
  <si>
    <t>一般</t>
  </si>
  <si>
    <t>重要</t>
  </si>
  <si>
    <t>4G业务</t>
  </si>
  <si>
    <t>投诉工单（2021版）</t>
  </si>
  <si>
    <t>宜昌</t>
  </si>
  <si>
    <t>2023-10-27 16:06:43</t>
  </si>
  <si>
    <t>湖北分公司&gt;&gt;客服中心&gt;&gt;服务运营室&gt;&gt;投诉处理组&gt;&gt;越级投诉处理团队</t>
  </si>
  <si>
    <t>主办单位：湖北&amp;#10;客户类别类型：普通客户&amp;#10;10010是否打通：否&amp;#10;是否二次致电10015：是&amp;#10;是否联系：否&amp;#10;升级倾向：&amp;#10;号码归属省：湖北&amp;#10;SVIP等级：&amp;#10;1.问题:;&amp;#10;2.投诉类型:办理争议;&amp;#10;3.营业厅地址:;&amp;#10;4.位置信息:;&amp;#10;5.位置发生地:;&amp;#10;6.投诉内容:随便加流量包，先斩后奏&amp;#10;8.办理业务的名称:随便给我加流量包，加了给我打电话告知&amp;#10;8.无法办理的渠道:10010客服热线</t>
  </si>
  <si>
    <t>①客户投诉产生的原因：客户反馈被动办理流量包问题. ②客户投诉问题核查情况及解决方案：经核实客户实际反映10016营销电话推荐服务态度不满问题，针对工作人员服务问题带来不便敬请谅解，我公司将会逐步加强人员管理提高服务质量，并已成功登记屏蔽10016外呼营销电话，无其他需求，客户知晓无异议。 ③客户问题满意度：客户满意； 回单成功</t>
  </si>
  <si>
    <t>TS202310121055320318</t>
  </si>
  <si>
    <t>投诉工单（2021版）&gt;&gt;移网&gt;&gt;【变更及服务】业务变更&gt;&gt;对业务变更结果不认可</t>
  </si>
  <si>
    <t>文炎</t>
  </si>
  <si>
    <t>三星忠诚用户</t>
  </si>
  <si>
    <t>南方一中心&gt;&gt;河南正华&gt;&gt;正华热线4区&gt;&gt;正华4区3班</t>
  </si>
  <si>
    <t>普通</t>
  </si>
  <si>
    <t>5G业务</t>
  </si>
  <si>
    <t>2023-10-13 09:03:00</t>
  </si>
  <si>
    <t>湖北分公司&gt;&gt;客服中心&gt;&gt;服务运营室&gt;&gt;投诉处理组</t>
  </si>
  <si>
    <t>&amp;#13;&amp;#10;高级模板内容：&amp;#13;&amp;#10;投诉问题描述:用户来电反映对套餐变更不认可，自己没有办理过，是谁办理的，要求回电告知是谁为其办的套餐&amp;#13;&amp;#10;业务名称: 畅越冰激凌5G套餐99元&amp;#13;&amp;#10;变更渠道: (维系挽留)宜昌城区销维系团队&amp;#13;&amp;#10;用户要求:10分之内回电告知是谁为其办理的套餐变更&amp;#13;</t>
  </si>
  <si>
    <t>Q23：(维系挽留)宜昌城区销维系团队，99元5G畅越享49元赠费（次月生效）湖北AA，经核查属营业厅解释错误导致，现用户认可该套餐资费，不做任何更改，满意。</t>
  </si>
  <si>
    <t>TS202310141507372459</t>
  </si>
  <si>
    <t>投诉工单（2021版）&gt;&gt;融合&gt;&gt;【产品及计费使用】计交费及发票&gt;&gt;流量包费用争议</t>
  </si>
  <si>
    <t>黄光兰</t>
  </si>
  <si>
    <t>一星用户</t>
  </si>
  <si>
    <t>南方一中心&gt;&gt;河南正华&gt;&gt;正华热线6区&gt;&gt;正华6区4班</t>
  </si>
  <si>
    <t>2023-10-15 09:02:12</t>
  </si>
  <si>
    <t>南方一中心&gt;&gt;西南区域呼叫中心&gt;&gt;现场运营中心&gt;&gt;话务专家组</t>
  </si>
  <si>
    <t>判断省分:湖北&amp;#10;:流量费争议&amp;#10;:流量包定制争议&amp;#10;:不认可&amp;#10;:未享受&amp;#10;:小于等于500元，且仅限单倍、月份不超过12个月&amp;#10;:&amp;#10;&amp;#10;高级模板内容：&amp;#10;投诉问题描述:退费&amp;#10;业务名称:3元1GB全国流量1日快餐包*5，  5元2GB全国流量3日快餐包（湖北）&amp;#10;争议月份:2023年10月&amp;#10;争议金额:20&amp;#10;是否承诺退费:是&amp;#10;用户要求:后续不要再出现乱扣费现象</t>
  </si>
  <si>
    <t>TS202310081149091762</t>
  </si>
  <si>
    <t>投诉工单（2021版）&gt;&gt;移网&gt;&gt;【产品及计费使用】计交费及发票&gt;&gt;流量包费用争议</t>
  </si>
  <si>
    <t>李万州</t>
  </si>
  <si>
    <t>五星忠诚用户</t>
  </si>
  <si>
    <t>南方一中心&gt;&gt;河南正华&gt;&gt;正华热线2区&gt;&gt;正华2区3班</t>
  </si>
  <si>
    <t>2023-10-08 15:12:18</t>
  </si>
  <si>
    <t>判断省分:其他省分&amp;#10;:流量计费争议&amp;#10;判断省分::流量包定制争议&amp;#10;:不认可&amp;#10;:未享受&amp;#10;:大于500&amp;#10;:&amp;#10;&amp;#10;高级模板内容：&amp;#10;投诉问题描述:用户称流量包优惠过期，对扣费不认可&amp;#10;业务名称:5G升级包9元2GB（立即生效）&amp;#10;争议月份:2023年9月、2023年10月&amp;#10;争议金额:18&amp;#10;是否承诺退费:否&amp;#10;用户要求:用户要求退费</t>
  </si>
  <si>
    <t>TS202309301931531587</t>
  </si>
  <si>
    <t>熊勇</t>
  </si>
  <si>
    <t>四星忠诚用户</t>
  </si>
  <si>
    <t>南方一中心&gt;&gt;通发广进&gt;&gt;通发热线1区&gt;&gt;通发1区1班</t>
  </si>
  <si>
    <t>2023-10-01 10:44:13</t>
  </si>
  <si>
    <t>判断省分:湖北&amp;#10;:流量费争议&amp;#10;:流量包定制争议&amp;#10;:不认可&amp;#10;:未享受&amp;#10;:小于等于500元，且仅限单倍、月份不超过12个月&amp;#10;:&amp;#10;&amp;#10;高级模板内容：&amp;#10;投诉问题描述:不知情办理业务&amp;#10;业务名称:5G升级包9元2GB（立即生效）&amp;#10;争议月份:2023年9月&amp;#10;争议金额:9&amp;#10;是否承诺退费:是&amp;#10;用户要求:退费，</t>
  </si>
  <si>
    <t>TS202310020929381166</t>
  </si>
  <si>
    <t>王锁</t>
  </si>
  <si>
    <t>南方一中心&gt;&gt;河南正华&gt;&gt;正华热线2区&gt;&gt;正华2区5班</t>
  </si>
  <si>
    <t>平级</t>
  </si>
  <si>
    <t>高级模板内容：&amp;#10;投诉问题描述:流量包费用争议&amp;#10;业务名称:5G升级包9元2GB（立即生效）&amp;#10;争议月份:2020年9月、2020年10月、2020年11月、2020年12月、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amp;#10;争议金额:18&amp;#10;是否承诺退费:否&amp;#10;用户要求:用户投诉，全国5G升级包9元档专享全额优惠包失效时未提醒自己续约，导致产生扣费，用户不认可，要求投诉并进行退费。请协助处理和取消该业务。</t>
  </si>
  <si>
    <t>TS202310141713170187</t>
  </si>
  <si>
    <t>投诉工单（2021版）&gt;&gt;移网&gt;&gt;【入网】办理&gt;&gt;不知情/未经同意被办理业务</t>
  </si>
  <si>
    <t>邹国兵</t>
  </si>
  <si>
    <t>无级别</t>
  </si>
  <si>
    <t>南方一中心&gt;&gt;通发广进&gt;&gt;通发热线1区&gt;&gt;通发1区5班</t>
  </si>
  <si>
    <t>2023-10-16 10:24:17</t>
  </si>
  <si>
    <t>&amp;#13;&amp;#10;高级模板内容：&amp;#13;&amp;#10;投诉问题描述:用户来电反馈自己手机卡套餐不知情情况下更改了对此不满要求我核实回电&amp;#13;&amp;#10;业务名称:如意通畅听卡（开通优惠）-湖北迁转&amp;#13;&amp;#10;争议月份:2023年10月&amp;#13;&amp;#10;争议金额:0&amp;#13;&amp;#10;办理渠道:宜昌谢凤艳（维系挽留）宜昌长阳维系团队营业厅老旧套餐清理迁转&amp;#13;&amp;#10;前台是否取消:未取消&amp;#13;&amp;#10;用户要求:用户来电反馈自己手机卡套餐不知情情况下更改了对此不满要求我核实回电，给出合理处理方案&amp;#13;</t>
  </si>
  <si>
    <t>解释宣传：（维系挽留）宜昌长阳维系团队，套餐内容未解释清楚。经核实，2021-11-13 18:28:50（维系挽留）宜昌长阳维系团队因老旧套餐清理迁转4G全国流量王8元套餐，已联系客户解释说明，客户表示知晓。</t>
  </si>
  <si>
    <t>TS202310231232570031</t>
  </si>
  <si>
    <t>江潇慧</t>
  </si>
  <si>
    <t>南方一中心&gt;&gt;通发广进&gt;&gt;通发热线2区&gt;&gt;通发2区5班</t>
  </si>
  <si>
    <t>2023-10-23 15:10:32</t>
  </si>
  <si>
    <t>判断省分:其他省分&amp;#10;:流量计费争议&amp;#10;判断省分::流量包定制争议&amp;#10;:不认可&amp;#10;:未享受&amp;#10;:小于等于500元，且仅限单倍、月份不超过12个月&amp;#10;:&amp;#10;&amp;#10;高级模板内容：&amp;#10;投诉问题描述:流量包不认可&amp;#10;业务名称:30元25GB省内流量10日快餐包-湖北（1）&amp;#10;争议月份:2023年10月&amp;#10;争议金额:30&amp;#10;是否承诺退费:是&amp;#10;用户要求:退费</t>
  </si>
  <si>
    <t>TS202310231137341271</t>
  </si>
  <si>
    <t>周婧文</t>
  </si>
  <si>
    <t>customerSign,TCSI-A</t>
  </si>
  <si>
    <t>南方一中心&gt;&gt;河南正华&gt;&gt;正华热线1区&gt;&gt;正华1区4班</t>
  </si>
  <si>
    <t>2023-10-23 15:00:00</t>
  </si>
  <si>
    <t>22年Q3Q4重点客户22年Q3Q4重点客户判断省分:湖北&amp;#10;:流量费争议&amp;#10;:流量包定制争议&amp;#10;:不认可&amp;#10;:未享受&amp;#10;:小于等于500元，且仅限单倍、月份不超过12个月&amp;#10;:&amp;#10;&amp;#10;高级模板内容：&amp;#10;投诉问题描述:用户来电对20元14GB全国流量7天包-6个月协议期不认可，&amp;#10;业务名称:20元14GB全国流量7天包-6个月协议期&amp;#10;争议月份:2023年10月&amp;#10;争议金额:20&amp;#10;是否承诺退费:是&amp;#10;用户要求:退费</t>
  </si>
  <si>
    <t>TS202310231056160201</t>
  </si>
  <si>
    <t>投诉工单（2021版）&gt;&gt;融合&gt;&gt;【变更及服务】渠道服务&gt;&gt;电话营销服务人员服务态度/解释不到位</t>
  </si>
  <si>
    <t>丁燚</t>
  </si>
  <si>
    <t>南方一中心&gt;&gt;河南正华&gt;&gt;正华热线6区&gt;&gt;正华6区3班</t>
  </si>
  <si>
    <t>2023-10-23 16:44:32</t>
  </si>
  <si>
    <t>&amp;#10;高级模板内容：&amp;#10;投诉问题描述:用户来电反馈有10016给其打电话办理1000M提速包，通话中提到如果不办理之后可能会出现网卡，无法正常使用的情况，通话中工作人员态度极差，用户要求投诉，并怀疑联通为了让用户办理业务故意限制网速，要求核实处理，请加急&amp;#10;是否10016外呼:是&amp;#10;电话外呼号码:10016&amp;#10;反应问题涉及场景:话务人员服务问题&amp;#10;用户要求:加急</t>
  </si>
  <si>
    <t>TS202310251634470098</t>
  </si>
  <si>
    <t>周江山</t>
  </si>
  <si>
    <t>TCSI-A</t>
  </si>
  <si>
    <t>南方一中心&gt;&gt;河南正华&gt;&gt;正华热线7区&gt;&gt;正华7区1班</t>
  </si>
  <si>
    <t>2023-10-26 10:09:26</t>
  </si>
  <si>
    <t>【2022年上工信部测评重保用户】判断省分:其他省分&amp;#10;:流量计费争议&amp;#10;判断省分::流量包定制争议&amp;#10;:不认可&amp;#10;:未享受&amp;#10;:小于等于500元，且仅限单倍、月份不超过12个月&amp;#10;:&amp;#10;&amp;#10;高级模板内容：&amp;#10;投诉问题描述:对流量包费用不认可&amp;#10;业务名称:20元15GB省内流量7日快餐包-湖北&amp;#10;争议月份:2023年10月&amp;#10;争议金额:20&amp;#10;是否承诺退费:是&amp;#10;用户要求:用户来电表示办理错了流量包，对费用不认可要求退费</t>
  </si>
  <si>
    <t>TS202310231640010652</t>
  </si>
  <si>
    <t>陈换莉</t>
  </si>
  <si>
    <t>南方一中心&gt;&gt;河南正华&gt;&gt;正华热线6区&gt;&gt;正华6区2班</t>
  </si>
  <si>
    <t>2023-10-24 09:56:00</t>
  </si>
  <si>
    <t>【2022年上工信部测评重保用户】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反映自己问客服订购一个流量包客服说可以全国使用但前台看见是省内使用&amp;#13;&amp;#10;业务名称:20元15GB省内流量7日快餐包-湖北&amp;#13;&amp;#10;争议月份:2023年10月&amp;#13;&amp;#10;争议金额:20&amp;#13;&amp;#10;是否承诺退费:是&amp;#13;&amp;#10;用户要求:用户要求退费&amp;#13;</t>
  </si>
  <si>
    <t>TS202310221808480811</t>
  </si>
  <si>
    <t>投诉工单（2021版）&gt;&gt;融合&gt;&gt;【变更及服务】渠道服务&gt;&gt;电话营销诱导定制/不知情定制</t>
  </si>
  <si>
    <t>陈龙</t>
  </si>
  <si>
    <t>南方一中心&gt;&gt;通发广进&gt;&gt;通发新人班&gt;&gt;通发新人2班</t>
  </si>
  <si>
    <t>2023-10-23 09:53:50</t>
  </si>
  <si>
    <t>判断省分:其他省分&amp;#10;:电话营销争议&amp;#10;:不认可&amp;#10;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炫彩通信助理包-云盘版-次月生效（湖北）&amp;#10;争议月份:2023年7月、2023年8月、2023年9月、2023年10月&amp;#10;是否承诺退费:是&amp;#10;承诺退费金额:40&amp;#10;是否取消业务（如取消失败，需加上系统报错的提示）:用户无法告知验证码，已建取消工单&amp;#10;是否需要回复:否&amp;#10;用户要求:要求退费</t>
  </si>
  <si>
    <t>TS202310221901371570</t>
  </si>
  <si>
    <t>唐茂宸</t>
  </si>
  <si>
    <t>二星忠诚用户</t>
  </si>
  <si>
    <t>南方一中心&gt;&gt;河南正华&gt;&gt;正华热线1区&gt;&gt;正华1区1班</t>
  </si>
  <si>
    <t>2023-10-23 09:35:53</t>
  </si>
  <si>
    <t>判断省分:湖北&amp;#10;:流量费争议&amp;#10;:流量包定制争议&amp;#10;:不认可&amp;#10;:未享受&amp;#10;:小于等于500元，且仅限单倍、月份不超过12个月&amp;#10;:&amp;#10;&amp;#10;高级模板内容：&amp;#10;投诉问题描述:20元10GB全国流量7日快餐包（湖北）（10）反映不认可&amp;#10;业务名称:20元10GB全国流量7日快餐包（湖北）（10）&amp;#10;争议月份:2023年10月&amp;#10;争议金额:20&amp;#10;是否承诺退费:是&amp;#10;用户要求:尽快处理</t>
  </si>
  <si>
    <t>TS202310261301391477</t>
  </si>
  <si>
    <t>邓鹏飞</t>
  </si>
  <si>
    <t>TCSI-C</t>
  </si>
  <si>
    <t>2023-10-26 15:04:33</t>
  </si>
  <si>
    <t>判断省分:湖北&amp;#10;:流量费争议&amp;#10;:流量包定制争议&amp;#10;:不认可&amp;#10;:未享受&amp;#10;:小于等于500元，且仅限单倍、月份不超过12个月&amp;#10;:&amp;#10;&amp;#10;高级模板内容：&amp;#10;投诉问题描述:客户反映流量包有两个月没有使用要求退费&amp;#10;业务名称:5G流量语音加油包19元5GB+100分钟（立即生效）（湖北）&amp;#10;争议月份:2023年9月、2023年10月&amp;#10;争议金额:38&amp;#10;是否承诺退费:是&amp;#10;用户要求:退费</t>
  </si>
  <si>
    <t>TS202310241555232030</t>
  </si>
  <si>
    <t>龚建学</t>
  </si>
  <si>
    <t>2023-10-24 16:16:42</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</si>
  <si>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20元10GB全国流量7日快餐包（湖北）-新&amp;#10;争议金额：20元&amp;#10;取消业务并退费&amp;#10;业务已全部自动退订成功</t>
  </si>
  <si>
    <t>TS202310241456090483</t>
  </si>
  <si>
    <t>刘绍均</t>
  </si>
  <si>
    <t>客户标识TCSI,TCSI-A</t>
  </si>
  <si>
    <t>南方一中心&gt;&gt;河南正华&gt;&gt;正华热线2区&gt;&gt;正华2区6班</t>
  </si>
  <si>
    <t>2023-10-24 17:34:07</t>
  </si>
  <si>
    <t>22年Q3Q4重点客户判断省分:湖北&amp;#10;:流量费争议&amp;#10;:流量包定制争议&amp;#10;:不认可&amp;#10;:未享受&amp;#10;:小于等于500元，且仅限单倍、月份不超过12个月&amp;#10;:&amp;#10;&amp;#10;高级模板内容：&amp;#10;投诉问题描述:不知情办理5G升级包9元2GB（次月生效）&amp;#10;业务名称:5G升级包9元2GB（次月生效）（&amp;#10;争议月份:2023年1月、2023年2月、2023年3月、2023年4月、2023年5月、2023年6月、2023年7月、2023年8月、2023年9月、2023年10月&amp;#10;争议金额:0&amp;#10;是否承诺退费:否&amp;#10;用户要求:退费将开通之后产生的所有费用全额返还由于已经超过一年故未承诺退费</t>
  </si>
  <si>
    <t>TS202310250927011960</t>
  </si>
  <si>
    <t>李红英</t>
  </si>
  <si>
    <t>南方一中心&gt;&gt;河南正华&gt;&gt;正华热线6区&gt;&gt;正华6区1班</t>
  </si>
  <si>
    <t>2023-10-25 15:46:14</t>
  </si>
  <si>
    <t>判断省分:湖北&amp;#13;&amp;#10;:流量费争议&amp;#13;&amp;#10;:流量包定制争议&amp;#13;&amp;#10;:不认可&amp;#13;&amp;#10;:未享受&amp;#13;&amp;#10;:小于等于500元，且仅限单倍、月份不超过12个月&amp;#13;&amp;#10;:&amp;#13;&amp;#10;&amp;#13;&amp;#10;高级模板内容：&amp;#13;&amp;#10;投诉问题描述:未使用要求退费&amp;#13;&amp;#10;业务名称:20元15GB省内流量7日快餐包-湖北&amp;#13;&amp;#10;争议月份:2023年10月&amp;#13;&amp;#10;争议金额:20&amp;#13;&amp;#10;是否承诺退费:是&amp;#13;&amp;#10;用户要求:退费&amp;#13;</t>
  </si>
  <si>
    <t>TS202310252149190814</t>
  </si>
  <si>
    <t>周长剑</t>
  </si>
  <si>
    <t>ZB</t>
  </si>
  <si>
    <t>南方一中心&gt;&gt;河南正华&gt;&gt;正华热线2区&gt;&gt;正华2区2班</t>
  </si>
  <si>
    <t>2023-10-26 11:07:47</t>
  </si>
  <si>
    <t>判断省分:湖北&amp;#10;:流量费争议&amp;#10;:流量包定制争议&amp;#10;:不认可&amp;#10;:未享受&amp;#10;:小于等于500元，且仅限单倍、月份不超过12个月&amp;#10;:&amp;#10;&amp;#10;高级模板内容：&amp;#10;投诉问题描述:用户称不知情语音包开通&amp;#10;业务名称:9元100分钟5G速率包（湖北）（立即生效）&amp;#10;争议月份:2023年10月、2023年9月、2023年8月、2023年7月、2023年6月、2023年5月&amp;#10;争议金额:54&amp;#10;是否承诺退费:是&amp;#10;用户要求:赠款退费谢谢！</t>
  </si>
  <si>
    <t>TS202310240914190105</t>
  </si>
  <si>
    <t>071700020418</t>
  </si>
  <si>
    <t>黄国宏</t>
  </si>
  <si>
    <t>湖北分公司&gt;&gt;客服中心&gt;&gt;服务运营室&gt;&gt;96868业务受理组</t>
  </si>
  <si>
    <t>宽带业务</t>
  </si>
  <si>
    <t>2023-10-24 14:59:12</t>
  </si>
  <si>
    <t>用户来电表示昨天10016的客服告知因为是优质客户，可以免费提速到1000兆，但是自己短信确认开通以后发现是要每个月扣15元费用的，用户对此不认可，已在线取消提速包，用户认为是那个客服欺骗自己，强烈要求该客服回电道歉，不然就要投诉到工信部</t>
  </si>
  <si>
    <t>TS202310231756092413</t>
  </si>
  <si>
    <t>李科俊</t>
  </si>
  <si>
    <t>南方一中心&gt;&gt;河南正华&gt;&gt;正华热线5区&gt;&gt;正华5区1班</t>
  </si>
  <si>
    <t>2023-10-24 17:31:31</t>
  </si>
  <si>
    <t>判断省分:其他省分&amp;#10;:电话营销争议&amp;#10;:不认可&amp;#10;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5G炫彩加油包19元10GB（立即生效）（湖北）&amp;#10;争议月份:2023年6月、2023年7月、2023年8月、2023年9月、2023年10月&amp;#10;是否承诺退费:是&amp;#10;承诺退费金额:95&amp;#10;是否取消业务（如取消失败，需加上系统报错的提示）:已取消&amp;#10;是否需要回复:否&amp;#10;用户要求:直接退</t>
  </si>
  <si>
    <t>TS202310231704581267</t>
  </si>
  <si>
    <t>投诉工单（2021版）&gt;&gt;融合&gt;&gt;【入网】办理&gt;&gt;不知情/未经同意被办理业务</t>
  </si>
  <si>
    <t>071700207948</t>
  </si>
  <si>
    <t>王勤先</t>
  </si>
  <si>
    <t>2023-10-24 09:51:12</t>
  </si>
  <si>
    <t>用户投诉被动办理15元*12个月合约千兆提速包（湖北）业务，对此不满，要求投诉、退费，请尽快处理并回复</t>
  </si>
  <si>
    <t>TS202310251122422468</t>
  </si>
  <si>
    <t>投诉工单（2021版）&gt;&gt;移网&gt;&gt;【变更及服务】增值或权益业务使用&gt;&gt;营销无故开通</t>
  </si>
  <si>
    <t>李若愚</t>
  </si>
  <si>
    <t>2023-10-25 15:20:14</t>
  </si>
  <si>
    <t>&gt;业务号码&gt;15549294940；&gt;号码归属地&gt;宜昌；&gt;产品名称&gt;5G炫彩加油包19元10GB（立即生效）（湖北）；&gt;产品代码&gt;91270892；&gt;产品编码&gt;无；&gt;订购时间&gt;2023-10-2409:43:29；&gt;核查情况&gt;平台故障；&gt;不规范定制分类&gt;平台故障，无法判责；&gt;退费金额&gt;19元；&gt;退费时间&gt;2023-10-25；&gt;投诉内容&gt;&amp;#10;是否10016外呼:是&amp;#10;反应问题涉及场景:话务人员解释不清楚&amp;#10;产品名称:5G炫彩加油包19元10GB（立即生效）（湖北）&amp;#10;争议月份:2023年10月&amp;#10;是否承诺退费:是&amp;#10;承诺退费金额:19&amp;#10;是否已经取消业务（如取消失败，需加上系统报错的提示）:已取消&amp;#10;是否需要回复:否&amp;#10;用户要求:用户要求退费，已在线承诺，谢谢</t>
  </si>
  <si>
    <t>TS202310250117430539</t>
  </si>
  <si>
    <t>投诉工单（2021版）&gt;&gt;融合&gt;&gt;【变更及服务】业务变更&gt;&gt;对业务变更结果不认可</t>
  </si>
  <si>
    <t>谢晓宇</t>
  </si>
  <si>
    <t>四星用户</t>
  </si>
  <si>
    <t>紧急</t>
  </si>
  <si>
    <t>2023-10-25 10:21:07</t>
  </si>
  <si>
    <t>主办单位：湖北&amp;#10;客户类别：星级客户&amp;#10;10010是否打通：否&amp;#10;是否二次致电10015：是&amp;#10;是否联系：否&amp;#10;升级倾向：&amp;#10;号码归属省：湖北&amp;#10;SVIP等级：&amp;#10;1.问题类型:;&amp;#10;2.投诉类型:其他;&amp;#10;3.营业厅地址:;&amp;#10;4.位置信息:;&amp;#10;5.位置发生地:;&amp;#10;6.投诉内容:不知情的情况下自动开通了低消融合套餐</t>
  </si>
  <si>
    <t>TS202310251730501693</t>
  </si>
  <si>
    <t>扈月述</t>
  </si>
  <si>
    <t>2023-10-26 10:04:44</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</si>
  <si>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要求退还10月份订购的20元15GB省内流量7日快餐包要求退费&amp;#13;&amp;#10;业务名称:20元15GB省内流量7日快餐包&amp;#13;&amp;#10;争议月份:2023年10月&amp;#13;&amp;#10;争议金额:20&amp;#13;&amp;#10;是否承诺退费:是&amp;#13;&amp;#10;用户要求:用户要求退还10月份订购的20元15GB省内流量7日快餐包要求退费&amp;#13;</t>
  </si>
  <si>
    <t>BL202310251511380387</t>
  </si>
  <si>
    <t>办理工单（2021版）&gt;&gt;移网增值费用服务补救</t>
  </si>
  <si>
    <t>王贵</t>
  </si>
  <si>
    <t>南方一中心&gt;&gt;河南正华&gt;&gt;正华热线1区&gt;&gt;正华1区2班</t>
  </si>
  <si>
    <t>办理工单（2021版）</t>
  </si>
  <si>
    <t>2023-10-26 14:05:37</t>
  </si>
  <si>
    <t>&gt;业务号码&gt;13047150716；&gt;号码归属地&gt;宜昌；&gt;产品名称&gt;联通助理-智能应答5元（首月免费）；&gt;产品代码&gt;90790580；&gt;产品编码&gt;无；&gt;订购时间&gt;2021-06-2813:12:58；&gt;核查情况&gt;平台故障；&gt;不规范定制分类&gt;平台故障，无法判责；&gt;退费金额&gt;5元；&gt;退费时间&gt;2023-10-26；&gt;投诉内容&gt;&amp;#10;高级模板内容：&amp;#10;赔付类型：:增值业务争议&amp;#10;CBSS账单扣费名称：:联通助理-智能应答5元（首月免费）&amp;#10;办理渠道:13047150716&amp;#10;赔付月份：:2023年10月&amp;#10;返还倍率:单倍&amp;#10;赔付金额：:5&amp;#10;是否已经取消业务:是&amp;#10;是否承诺退费：:是&amp;#10;用户是否需要回复：:否&amp;#10;用户要求：:要求退费</t>
  </si>
  <si>
    <t>TS202310261224070608</t>
  </si>
  <si>
    <t>071700626775</t>
  </si>
  <si>
    <t>贺必珍</t>
  </si>
  <si>
    <t>南方一中心&gt;&gt;通发广进&gt;&gt;通发新人班&gt;&gt;通发新人1班</t>
  </si>
  <si>
    <t>2023-10-26 14:54:14</t>
  </si>
  <si>
    <t>&amp;#10;高级模板内容：&amp;#10;投诉问题描述:用户来电反映不知情办理业务，前台解释用户不认可，要求投诉办理业务的工作人员，请后台核实处理谢谢&amp;#10;业务名称:15元1000M提速包(湖北)（立即生效&amp;#10;争议月份:2023年10月、2023年8月、2023年9月&amp;#10;争议金额:45&amp;#10;办理渠道:无&amp;#10;前台是否取消:未取消&amp;#10;是否承诺退费:否&amp;#10;用户要求:前台取消CB显示没有该业务，用户要求立即处理</t>
  </si>
  <si>
    <t>TS202310261059400720</t>
  </si>
  <si>
    <t>孙超峰</t>
  </si>
  <si>
    <t>2023-10-26 15:33:47</t>
  </si>
  <si>
    <t>判断省分:其他省分&amp;#10;:电话营销争议&amp;#10;:不认可&amp;#10;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20元15GB省内流量7日快餐包-湖北&amp;#10;争议月份:2023年10月&amp;#10;是否承诺退费:是&amp;#10;承诺退费金额:20&amp;#10;是否已经取消业务（如取消失败，需加上系统报错的提示）:已取消&amp;#10;是否需要回复:否&amp;#10;用户要求:直接退</t>
  </si>
  <si>
    <t>BL202310251950371521</t>
  </si>
  <si>
    <t>谢本奎</t>
  </si>
  <si>
    <t>2023-10-26 11:25:01</t>
  </si>
  <si>
    <t>&gt;业务号码&gt;13217176853；&gt;号码归属地&gt;宜昌；&gt;产品名称&gt;炫彩通信助理包-云盘版-立即生效（湖北）；&gt;产品代码&gt;91212918；&gt;产品编码&gt;无；&gt;订购时间&gt;2023-06-1217:37:21；&gt;核查情况&gt;平台故障；&gt;不规范定制分类&gt;平台故障，无法判责；&gt;退费金额&gt;10元；&gt;退费时间&gt;2023-10-26；&gt;投诉内容&gt;&amp;#10;&amp;#10;高级模板内容：&amp;#10;赔付类型：:增值业务争议&amp;#10;CBSS账单扣费名称：:炫彩通信助理包-云盘版&amp;#10;办理渠道:无&amp;#10;赔付月份：:2023年10月&amp;#10;返还倍率:单倍&amp;#10;赔付金额：:10&amp;#10;是否已经取消业务:否&amp;#10;是否承诺退费：:是&amp;#10;用户是否需要回复：:否&amp;#10;用户要求：:退费</t>
  </si>
  <si>
    <t>BL202310241534282131</t>
  </si>
  <si>
    <t>赵宗玉</t>
  </si>
  <si>
    <t>2023-10-25 11:08:17</t>
  </si>
  <si>
    <t>&gt;业务号码&gt;13657176848；&gt;号码归属地&gt;宜昌；&gt;产品名称&gt;联通助理-畅享版（在线渠道），手机彩铃沃音乐精选10元包月；&gt;产品代码&gt;89000014，49004937；&gt;产品编码&gt;8900001401，4900493700；&gt;订购时间&gt;2023-10-2010:50:48，2023-09-1920:17:07；&gt;核查情况&gt;平台故障；&gt;不规范定制分类&gt;平台故障，无法判责；&gt;退费金额&gt;16元，20元；&gt;退费时间&gt;2023-10-25；&gt;投诉内容&gt;&amp;#10;高级模板内容：&amp;#10;赔付类型：:增值业务争议&amp;#10;CBSS账单扣费名称：:联通助理-畅享版（在线渠道）手机彩铃沃音乐精选10元包月&amp;#10;办理渠道:SP平台接入&amp;#10;赔付月份：:2023年10月、2023年9月&amp;#10;返还倍率:单倍&amp;#10;赔付金额：:36&amp;#10;是否已经取消业务:是&amp;#10;是否承诺退费：:是&amp;#10;用户是否需要回复：:否&amp;#10;用户要求：:要求退回9~10月产生的费用.合计：36元解释不认可.已承诺退费并告知退回的费用不能抵扣的业务.请尽快处理</t>
  </si>
  <si>
    <t>BL202310260833410227</t>
  </si>
  <si>
    <t>胡代贵</t>
  </si>
  <si>
    <t>南方一中心&gt;&gt;通发广进&gt;&gt;通发热线2区&gt;&gt;通发2区3班</t>
  </si>
  <si>
    <t>2023-10-26 14:10:22</t>
  </si>
  <si>
    <t>&gt;业务号码&gt;15549363479;&gt;号码归属地&gt;宜昌;&gt;产品名称&gt;炫彩通信助理包-云盘版-立即生效（湖北）;&gt;产品代码&gt;91245135;&gt;产品编码&gt;无;&gt;订购时间&gt;2023-04-0914:14:18;&gt;核查情况&gt;平台故障;&gt;不规范定制分类&gt;平台故障，无法判责;&gt;赔付金额&gt;65元;&gt;退费时间&gt;2023-10-25;&gt;投诉内容&gt;[65岁以上老人]&amp;#10;高级模板内容：&amp;#10;赔付类型：:增值业务争议&amp;#10;CBSS账单扣费名称：:炫彩通信助理包-云盘版-立即生效（湖北）&amp;#10;办理渠道:系统无显示&amp;#10;赔付月份：:2023年4月、2023年5月、2023年6月、2023年7月、2023年8月、2023年9月、2023年10月&amp;#10;返还倍率:单倍&amp;#10;赔付金额：:65&amp;#10;是否已经取消业务:是&amp;#10;是否承诺退费：:是&amp;#10;用户是否需要回复：:否&amp;#10;用户要求：:退费</t>
  </si>
  <si>
    <t>TS202310251843090755</t>
  </si>
  <si>
    <t>谢星星</t>
  </si>
  <si>
    <t>南方一中心&gt;&gt;河南正华&gt;&gt;正华热线1区&gt;&gt;正华1区3班</t>
  </si>
  <si>
    <t>2023-10-26 11:24:46</t>
  </si>
  <si>
    <t>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炫彩通信助理包-云盘版&amp;#10;争议月份:2022年11月、2022年12月、2023年1月、2023年2月、2023年3月、2023年4月、2023年5月、2023年6月、2023年7月、2023年8月、2023年9月、2023年10月&amp;#10;是否承诺退费:是&amp;#10;承诺退费金额:120&amp;#10;是否已经取消业务（如取消失败，需加上系统报错的提示）:否（用户无法提供验证码）&amp;#10;是否需要回复:否&amp;#10;用户要求:用户要求退费（已承诺退费）并取消（已经验证用户信息）</t>
  </si>
  <si>
    <t>BL202310251951471533</t>
  </si>
  <si>
    <t>崔显全</t>
  </si>
  <si>
    <t>三星用户</t>
  </si>
  <si>
    <t>2023-10-26 11:26:24</t>
  </si>
  <si>
    <t>&gt;业务号码&gt;15572738887；&gt;号码归属地&gt;宜昌；&gt;产品名称&gt;联通助理-畅爽版（在线渠道）；&gt;产品代码&gt;89000016；&gt;产品编码&gt;8900001601；&gt;订购时间&gt;	2023-10-2511:40:53；&gt;核查情况&gt;平台故障；&gt;不规范定制分类&gt;平台故障，无法判责；&gt;退费金额&gt;26元；&gt;退费时间&gt;2023-10-26；&gt;投诉内容&gt;-------------&amp;#10;高级模板内容：&amp;#10;赔付类型：:增值业务争议&amp;#10;CBSS账单扣费名称：:联通助理-畅爽版（在线渠道）&amp;#10;办理渠道:不知情办理&amp;#10;赔付月份：:2023年10月&amp;#10;返还倍率:单倍&amp;#10;赔付金额：:26&amp;#10;是否已经取消业务:是&amp;#10;是否承诺退费：:是&amp;#10;用户是否需要回复：:否&amp;#10;用户要求：:退费</t>
  </si>
  <si>
    <t>BL202310251129470090</t>
  </si>
  <si>
    <t>沈小雨</t>
  </si>
  <si>
    <t>南方一中心&gt;&gt;河南正华&gt;&gt;正华新人班&gt;&gt;正华新人2班</t>
  </si>
  <si>
    <t>2023-10-25 16:59:08</t>
  </si>
  <si>
    <t>&gt;业务号码&gt;15997594963；&gt;号码归属地&gt;宜昌；&gt;产品名称&gt;炫彩通信助理包-云盘版-立即生效（湖北）；&gt;产品代码&gt;91212918；&gt;产品编码&gt;无；&gt;订购时间&gt;2022-11-2809:50:26；&gt;核查情况&gt;平台故障；&gt;不规范定制分类&gt;平台故障，无法判责；&gt;退费金额&gt;110元；&gt;退费时间&gt;2023-10-25；&gt;投诉内容&gt;&amp;#10;赔付类型：:增值业务争议&amp;#10;CBSS账单扣费名称：:炫彩通信助理包-云盘版-立即生效（湖北&amp;#10;SP产品ID/元素ID：:1&amp;#10;办理渠道:无&amp;#10;赔付月份：:2023年1月、2023年2月、2023年3月、2023年4月、2023年5月、2023年6月、2023年7月、2023年8月、2023年9月、2023年10月、2022年12月&amp;#10;返还倍率:单倍&amp;#10;赔付金额：:110&amp;#10;是否已经取消业务:是&amp;#10;是否承诺退费：:是&amp;#10;用户是否需要回复：:否&amp;#10;用户要求：:尽快处理，谢谢</t>
  </si>
  <si>
    <t>BL202310260823360160</t>
  </si>
  <si>
    <t>何世慧</t>
  </si>
  <si>
    <t>南方一中心&gt;&gt;通发广进&gt;&gt;通发热线2区&gt;&gt;通发2区1班</t>
  </si>
  <si>
    <t>2023-10-26 14:51:00</t>
  </si>
  <si>
    <t>&gt;业务号码&gt;17671927348；&gt;号码归属地&gt;宜昌；&gt;产品名称&gt;联通助理-畅爽版（在线渠道），金太阳点读宝20元；&gt;产品代码&gt;89000016，66001320；&gt;产品编码&gt;8900001601，6600132000；&gt;订购时间&gt;2023-10-1421:22:55，2023-09-2014:52:11；&gt;核查情况&gt;平台故障；&gt;不规范定制分类&gt;平台故障，无法判责；&gt;退费金额&gt;26元，20元；&gt;退费时间&gt;2023年10月26日；&gt;投诉内容&gt;&amp;#10;&amp;#10;高级模板内容：&amp;#10;赔付类型：:增值业务争议&amp;#10;CBSS账单扣费名称：:	金太阳点读宝20元、	联通助理-畅爽版（在线渠道）&amp;#10;SP产品ID/元素ID：:	8900001601、	6600132000&amp;#10;办理渠道:	长阳城区自有营业厅&amp;#10;赔付月份：:2023年10月&amp;#10;返还倍率:单倍&amp;#10;赔付金额：:46&amp;#10;是否已经取消业务:是&amp;#10;是否承诺退费：:是&amp;#10;用户是否需要回复：:否&amp;#10;用户要求：:退费</t>
  </si>
  <si>
    <t>BL202310261127240269</t>
  </si>
  <si>
    <t>王波</t>
  </si>
  <si>
    <t>2023-10-26 15:38:44</t>
  </si>
  <si>
    <t>&gt;业务号码&gt;18671609338；&gt;号码归属地&gt;宜昌；&gt;产品名称&gt;联通助理-畅享版（在线渠道，自然拼读钻石会员卡；&gt;产品代码&gt;89000014，66001422；&gt;产品编码&gt;8900001401，6600142200；&gt;订购时间&gt;2023-10-2116:49:06；&gt;核查情况&gt;平台故障；&gt;不规范定制分类&gt;平台故障，无法判责；&gt;退费金额&gt;36元；&gt;退费时间&gt;2023-10-26；&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自然拼读钻石会员卡联通助理-畅享版（在线渠道）&amp;#10;办理渠道:&amp;#10;赔付月份：:2023年10月&amp;#10;返还倍率:单倍&amp;#10;赔付金额：:36&amp;#10;是否已经取消业务:是&amp;#10;是否承诺退费：:是&amp;#10;用户是否需要回复：:否&amp;#10;用户要求：:退费</t>
  </si>
  <si>
    <t>BL202310261045352045</t>
  </si>
  <si>
    <t>李丽芳</t>
  </si>
  <si>
    <t>南方一中心&gt;&gt;通发广进&gt;&gt;通发新人班&gt;&gt;通发新人6班</t>
  </si>
  <si>
    <t>2023-10-26 15:45:44</t>
  </si>
  <si>
    <t>&gt;业务号码&gt;18674272520；&gt;号码归属地&gt;宜昌；&gt;产品名称&gt;炫彩通信助理包-云盘版-立即生效（湖北）；&gt;产品代码&gt;91212918；&gt;产品编码&gt;无；&gt;订购时间&gt;2022-11-3016:06:54；&gt;核查情况&gt;平台故障；&gt;不规范定制分类&gt;平台故障，无法判责；&gt;退费金额&gt;115元；&gt;退费时间&gt;2023/10/26；&gt;投诉内容&gt;&amp;#10;高级模板内容：&amp;#10;赔付类型：:增值业务争议&amp;#10;CBSS账单扣费名称：:炫彩通信助理包-云盘版-立即生效（湖北）&amp;#10;办理渠道:业务运营支撑中心&amp;#10;赔付月份：:2023年10月、2022年11月&amp;#10;返还倍率:单倍&amp;#10;赔付金额：:110&amp;#10;是否已经取消业务:是&amp;#10;是否承诺退费：:是&amp;#10;用户是否需要回复：:否&amp;#10;用户要求：:退费同时取消此业务</t>
  </si>
  <si>
    <t>BL202310230818200594</t>
  </si>
  <si>
    <t>办理工单（2021版）&gt;&gt;电话营销费用服务补救</t>
  </si>
  <si>
    <t>望开慧</t>
  </si>
  <si>
    <t>南方一中心&gt;&gt;河南正华&gt;&gt;正华热线2区&gt;&gt;正华2区4班</t>
  </si>
  <si>
    <t>2023-10-23 10:26:47</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</si>
  <si>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联通助理-畅享版（在线渠道）&amp;#10;办理渠道:无&amp;#10;赔付月份：:2023年10月&amp;#10;返还倍率:单倍&amp;#10;赔付金额：:16&amp;#10;是否已经取消业务:是&amp;#10;是否承诺退费：:是&amp;#10;用户是否需要回复：:否&amp;#10;用户要求：:退费</t>
  </si>
  <si>
    <t>BL202310240912132484</t>
  </si>
  <si>
    <t>徐意</t>
  </si>
  <si>
    <t>2023-10-24 14:23:30</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</si>
  <si>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联通助理-畅享版（在线渠道）&amp;#10;办理渠道:无&amp;#10;赔付月份：:2023年10月&amp;#10;返还倍率:单倍&amp;#10;赔付金额：:16&amp;#10;是否已经取消业务:是&amp;#10;是否承诺退费：:是&amp;#10;用户是否需要回复：:否&amp;#10;用户要求：:要求退费，已承诺退费，无需回复，谢谢</t>
  </si>
  <si>
    <t>BL202310250920400726</t>
  </si>
  <si>
    <t>邓兴桃</t>
  </si>
  <si>
    <t>2023-10-25 14:17:13</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</si>
  <si>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_联通助理业务功能费4元、_视频彩铃3元、_联通云盘会员服务费2元&amp;#10;SP产品ID/元素ID：:无&amp;#10;办理渠道:无&amp;#10;赔付月份：:2023年10月&amp;#10;返还倍率:单倍&amp;#10;赔付金额：:9&amp;#10;是否已经取消业务:是&amp;#10;是否承诺退费：:是&amp;#10;用户是否需要回复：:否&amp;#10;用户要求：:退费。</t>
  </si>
  <si>
    <t>BL202310241241470227</t>
  </si>
  <si>
    <t>彭征</t>
  </si>
  <si>
    <t>南方一中心&gt;&gt;河南正华&gt;&gt;正华热线3区&gt;&gt;正华3区1班</t>
  </si>
  <si>
    <t>2023-10-24 15:51:02</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</si>
  <si>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炫彩通信助理包-云盘版（立即生效）-湖北-10元&amp;#10;办理渠道:/&amp;#10;赔付月份：:2023年5月、2023年6月、2023年7月、2023年8月、2023年9月、2023年10月&amp;#10;返还倍率:单倍&amp;#10;赔付金额：:55&amp;#10;是否已经取消业务:否&amp;#10;是否承诺退费：:是&amp;#10;用户是否需要回复：:否&amp;#10;用户要求：:取消业务并退费</t>
  </si>
  <si>
    <t>BL202310291451170730</t>
  </si>
  <si>
    <t>周美君</t>
  </si>
  <si>
    <t>南方一中心&gt;&gt;河南正华&gt;&gt;正华热线5区&gt;&gt;正华5区4班</t>
  </si>
  <si>
    <t>2023-10-29 17:11:19</t>
  </si>
  <si>
    <r>
      <t/>
    </r>
    <r>
      <rPr>
        <sz val="11"/>
        <color theme="1"/>
        <rFont val="宋体"/>
        <family val="2"/>
      </rPr>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t>
    </r>
    <r>
      <rPr>
        <sz val="11"/>
        <color theme="1"/>
        <rFont val="Arial"/>
        <family val="2"/>
      </rPr>
      <t xml:space="preserve">	</t>
    </r>
    <r>
      <rPr>
        <sz val="11"/>
        <color theme="1"/>
        <rFont val="宋体"/>
        <family val="2"/>
      </rPr>
      <t>5G特惠加油包19元10GB（立即生效）&amp;#10;办理渠道:线上&amp;#10;赔付月份：:2023年10月&amp;#10;返还倍率:单倍&amp;#10;赔付金额：:19&amp;#10;是否已经取消业务:是&amp;#10;是否承诺退费：:是&amp;#10;用户是否需要回复：:否&amp;#10;用户要求：:用户不认可费用</t>
    </r>
  </si>
  <si>
    <t>TS202310291122480293</t>
  </si>
  <si>
    <t>周保林</t>
  </si>
  <si>
    <t>2023-10-29 15:18:20</t>
  </si>
  <si>
    <t>判断省分:湖北&amp;#10;:移网电话营销费用争议（套餐资费/融合宽带/副卡功能费类除外）&amp;#10;:不认可&amp;#10;:小于等于500元，且仅限单倍、月份不超过12个月&amp;#10;:&amp;#10;&amp;#10;高级模板内容：&amp;#10;是否10016外呼:不记得&amp;#10;电话外呼号码:无&amp;#10;渠道名称:中国联通APP&amp;#10;反应问题涉及场景:电话营销业务资费争议&amp;#10;产品名称:20元14GB全国流量7天包-&amp;#10;争议月份:2023年10月&amp;#10;是否承诺退费:是&amp;#10;承诺退费金额:20&amp;#10;是否已经取消业务（如取消失败，需加上系统报错的提示）:否&amp;#10;是否需要回复:否&amp;#10;用户要求:退费20元</t>
  </si>
  <si>
    <t>TS202310291046491767</t>
  </si>
  <si>
    <t>吴艳</t>
  </si>
  <si>
    <t>2023-10-29 15:14:53</t>
  </si>
  <si>
    <r>
      <t/>
    </r>
    <r>
      <rPr>
        <sz val="11"/>
        <color theme="1"/>
        <rFont val="宋体"/>
        <family val="2"/>
      </rPr>
      <t>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联通PLUS黄金会员月卡-优惠19元/月（促销-首月2.9元）&amp;#10;争议月份:2023年10月、2023年9月&amp;#10;是否承诺退费:是&amp;#10;承诺退费金额:21.9&amp;#10;是否已经取消业务（如取消失败，需加上系统报错的提示）:已取消&amp;#10;是否需要回复:否&amp;#10;用户要求:已在线承诺，不用回复用户</t>
    </r>
    <r>
      <rPr>
        <sz val="11"/>
        <color theme="1"/>
        <rFont val="Arial"/>
        <family val="2"/>
      </rPr>
      <t>_</t>
    </r>
    <r>
      <rPr>
        <sz val="11"/>
        <color theme="1"/>
        <rFont val="宋体"/>
        <family val="2"/>
      </rPr>
      <t>x005f_x000b_前台解决情况：经解释使用情况，客户不认可；为维系客户，已承诺24小时内退费，客户满意。</t>
    </r>
  </si>
  <si>
    <t>TS202310261714400369</t>
  </si>
  <si>
    <t>赵庆莲</t>
  </si>
  <si>
    <t>南方一中心&gt;&gt;河南正华&gt;&gt;正华热线2区&gt;&gt;正华2区1班</t>
  </si>
  <si>
    <t>2023-10-27 09:41:26</t>
  </si>
  <si>
    <t>22年Q3Q4重点客户判断省分:湖北&amp;#10;:流量费争议&amp;#10;:流量包定制争议&amp;#10;:不认可&amp;#10;:未享受&amp;#10;:小于等于500元，且仅限单倍、月份不超过12个月&amp;#10;:&amp;#10;&amp;#10;高级模板内容：&amp;#10;投诉问题描述:不知情办理了业务&amp;#10;业务名称:全国5G升级包49元档专享7折优惠-立即生效5G升级包49元20G（立即生效）&amp;#10;争议月份:2023年10月&amp;#10;争议金额:34&amp;#10;是否承诺退费:是&amp;#10;用户要求:要求我司退费</t>
  </si>
  <si>
    <t>TS202310281949050936</t>
  </si>
  <si>
    <t>陈茂华</t>
  </si>
  <si>
    <t>2023-10-29 14:39:27</t>
  </si>
  <si>
    <t>[65岁以上老人]判断省分:其他省分&amp;#10;:流量计费争议&amp;#10;判断省分::流量包定制争议&amp;#10;:不认可&amp;#10;:未享受&amp;#10;:大于500&amp;#10;:&amp;#10;&amp;#10;高级模板内容：&amp;#10;投诉问题描述:用户来电反馈不知情办理要求把前期这两个业务产生的所有费用退还，要求退费并回电&amp;#10;业务名称:月固定费_联通助理业务功能费_联通助理业务功能费、语音流量附属包月费&amp;#10;争议月份:2023年10月&amp;#10;争议金额:0&amp;#10;是否承诺退费:否&amp;#10;用户要求:用户要求尽快退费</t>
  </si>
  <si>
    <t>TS202310281814481795</t>
  </si>
  <si>
    <t>苏比努尔·吾斯曼</t>
  </si>
  <si>
    <t>2023-10-29 09:34:50</t>
  </si>
  <si>
    <t>判断省分:湖北&amp;#10;:流量费争议&amp;#10;:流量包定制争议&amp;#10;:不认可&amp;#10;:未享受&amp;#10;:小于等于500元，且仅限单倍、月份不超过12个月&amp;#10;:&amp;#10;&amp;#10;高级模板内容：&amp;#10;投诉问题描述:对流量&amp;#10;业务名称:20元10GB全国流量7日快餐包（湖北）-新&amp;#10;争议月份:2023年10月&amp;#10;争议金额:60&amp;#10;是否承诺退费:是&amp;#10;用户要求:退费</t>
  </si>
  <si>
    <t>TS202310281512582495</t>
  </si>
  <si>
    <t>叶童</t>
  </si>
  <si>
    <t>2023-10-28 17:09:26</t>
  </si>
  <si>
    <t>判断省分:湖北&amp;#10;:流量费争议&amp;#10;:流量包定制争议&amp;#10;:不认可&amp;#10;:未享受&amp;#10;:小于等于500元，且仅限单倍、月份不超过12个月&amp;#10;:&amp;#10;&amp;#10;高级模板内容：&amp;#10;投诉问题描述:用户对本月：5G超级会员白银版3GB通用流量立即生效不认可。&amp;#10;业务名称:5G超级会员白银版3GB通用流量立即生效&amp;#10;争议月份:2023年10月&amp;#10;争议金额:19&amp;#10;是否承诺退费:是&amp;#10;用户要求:退费</t>
  </si>
  <si>
    <t>BL202310290807592027</t>
  </si>
  <si>
    <t>周桂友</t>
  </si>
  <si>
    <t>一星忠诚用户</t>
  </si>
  <si>
    <t>南方一中心&gt;&gt;河南正华&gt;&gt;正华热线4区&gt;&gt;正华4区2班</t>
  </si>
  <si>
    <t>2023-10-29 14:23:45</t>
  </si>
  <si>
    <t>[65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5G炫彩通信助理包-云盘版（首月5元半价）&amp;#10;办理渠道:无&amp;#10;赔付月份：:2023年1月、2023年2月、2023年3月、2023年4月、2023年5月、2023年6月、2023年7月、2023年8月、2023年9月、2023年10月、2022年11月、2022年12月&amp;#10;返还倍率:单倍&amp;#10;赔付金额：:120&amp;#10;是否已经取消业务:是&amp;#10;是否承诺退费：:是&amp;#10;用户是否需要回复：:是&amp;#10;用户要求：:用户要求退费</t>
  </si>
  <si>
    <t>TS202310270932450037</t>
  </si>
  <si>
    <t>向晨橙</t>
  </si>
  <si>
    <t>2023-10-27 14:28:29</t>
  </si>
  <si>
    <t>判断省分:湖北&amp;#13;&amp;#10;:流量费争议&amp;#13;&amp;#10;:流量包定制争议&amp;#13;&amp;#10;:不认可&amp;#13;&amp;#10;:未享受&amp;#13;&amp;#10;:小于等于500元，且仅限单倍、月份不超过12个月&amp;#13;&amp;#10;:&amp;#13;&amp;#10;&amp;#13;&amp;#10;高级模板内容：&amp;#13;&amp;#10;投诉问题描述:用户对于订购流量是省内流量，无法使用，要求退费，已解释无效，承诺服务补救，用户认可，请处理，谢谢！&amp;#13;&amp;#10;业务名称:20元15GB省内流量7日快餐包-湖北（1），20元15GB省内流量7日快餐包-湖北（2）&amp;#13;&amp;#10;争议月份:2023年10月&amp;#13;&amp;#10;争议金额:40&amp;#13;&amp;#10;是否承诺退费:是&amp;#13;&amp;#10;用户要求:退费&amp;#13;</t>
  </si>
  <si>
    <t>BL202310281957370998</t>
  </si>
  <si>
    <t>杨珍</t>
  </si>
  <si>
    <t>2023-10-29 10:57:19</t>
  </si>
  <si>
    <r>
      <t/>
    </r>
    <r>
      <rPr>
        <sz val="11"/>
        <color theme="1"/>
        <rFont val="宋体"/>
        <family val="2"/>
      </rPr>
      <t>&gt;业务号码&gt;18671731141；&gt;号码归属地&gt;宜昌；&gt;产品名称&gt;联通助理-畅爽版（在线渠道）；&gt;产品代码&gt;89000016；&gt;产品编码&gt;8900001601；&gt;订购时间&gt;2023-10-2714:47:06</t>
    </r>
    <r>
      <rPr>
        <sz val="11"/>
        <color theme="1"/>
        <rFont val="Arial"/>
        <family val="2"/>
      </rPr>
      <t xml:space="preserve">	</t>
    </r>
    <r>
      <rPr>
        <sz val="11"/>
        <color theme="1"/>
        <rFont val="宋体"/>
        <family val="2"/>
      </rPr>
      <t>；&gt;核查情况&gt;平台故障；&gt;不规范定制分类&gt;平台故障，无法判责；&gt;退费金额&gt;26元；&gt;退费时间&gt;2023年10月29日；&gt;投诉内容&gt;&amp;#10;高级模板内容：&amp;#10;赔付类型：:增值业务争议&amp;#10;CBSS账单扣费名称：:联通助理-畅爽版（在线渠道）&amp;#10;办理渠道:SP平台&amp;#10;赔付月份：:2023年10月&amp;#10;返还倍率:单倍&amp;#10;赔付金额：:26&amp;#10;是否已经取消业务:是&amp;#10;是否承诺退费：:是&amp;#10;用户是否需要回复：:否&amp;#10;用户要求：:退费</t>
    </r>
  </si>
  <si>
    <t>TS202310271446391097</t>
  </si>
  <si>
    <t>何如富</t>
  </si>
  <si>
    <t>2023-10-27 16:47:11</t>
  </si>
  <si>
    <r>
      <t/>
    </r>
    <r>
      <rPr>
        <sz val="11"/>
        <color theme="1"/>
        <rFont val="宋体"/>
        <family val="2"/>
      </rPr>
      <t>判断省分:湖北&amp;#10;:流量费争议&amp;#10;:流量包定制争议&amp;#10;:不认可&amp;#10;:未享受&amp;#10;:小于等于500元，且仅限单倍、月份不超过12个月&amp;#10;:&amp;#10;&amp;#10;高级模板内容：&amp;#10;投诉问题描述:用户来电对19元5G流量语音炫彩包5GB+100分钟（立即生效）费用不认可，要求退费处理&amp;#10;业务名称:</t>
    </r>
    <r>
      <rPr>
        <sz val="11"/>
        <color theme="1"/>
        <rFont val="Arial"/>
        <family val="2"/>
      </rPr>
      <t xml:space="preserve">	</t>
    </r>
    <r>
      <rPr>
        <sz val="11"/>
        <color theme="1"/>
        <rFont val="宋体"/>
        <family val="2"/>
      </rPr>
      <t>19元5G流量语音炫彩包5GB+100分钟（立即生效）（湖北）订&amp;#10;争议月份:2023年7月、2023年8月、2023年9月、2023年10月&amp;#10;争议金额:76&amp;#10;是否承诺退费:是&amp;#10;用户要求:用户要求退费处理（已承诺退费）</t>
    </r>
  </si>
  <si>
    <t>TS202310261547550482</t>
  </si>
  <si>
    <t>张鹰潭</t>
  </si>
  <si>
    <t>2023-10-27 13:39:11</t>
  </si>
  <si>
    <t>判断省分:湖北&amp;#13;&amp;#10;:流量费争议&amp;#13;&amp;#10;:流量包定制争议&amp;#13;&amp;#10;:不认可&amp;#13;&amp;#10;:未享受&amp;#13;&amp;#10;:小于等于500元，且仅限单倍、月份不超过12个月&amp;#13;&amp;#10;:&amp;#13;&amp;#10;&amp;#13;&amp;#10;高级模板内容：&amp;#13;&amp;#10;投诉问题描述:用户来电对20元15GB省内流量7日快餐包-湖北业务不认可，要求退费处理&amp;#13;&amp;#10;业务名称:	20元15GB省内流量7日快餐包-湖北订&amp;#13;&amp;#10;争议月份:2023年10月&amp;#13;&amp;#10;争议金额:20&amp;#13;&amp;#10;是否承诺退费:是&amp;#13;&amp;#10;用户要求:用户要求退费（已承诺退费退费处理）&amp;#13;</t>
  </si>
  <si>
    <t>TS202310281309422317</t>
  </si>
  <si>
    <t>习强</t>
  </si>
  <si>
    <t>2023-10-28 16:27:12</t>
  </si>
  <si>
    <t>查询增值业务:&amp;#10;合约信息查询:&amp;#10;系统未查询到产品信息/非用户咨询的产品&amp;#10;查询优惠产品信息:&amp;#10;:无确认方式&amp;#10;:客户不了解此业务，要求取消或投诉&amp;#10;:不接受&amp;#10;:附属产品&amp;#10;:退订成功&amp;#10;取消成功:要求退费&amp;#10;判断省分:湖北&amp;#10;:小于等于500元&amp;#10;:&amp;#10;&amp;#10;高级模板内容：&amp;#10;是否10016外呼:否&amp;#10;电话外呼号码:1&amp;#10;渠道名称:中国联通业务平台&amp;#10;反应问题涉及场景:未经同意订购业务&amp;#10;产品名称:10元5GB全国流量单日快餐包-湖北&amp;#10;争议月份:2023年10月&amp;#10;是否承诺退费:是&amp;#10;承诺退费金额:10&amp;#10;是否已经取消业务（如取消失败，需加上系统报错的提示）:该业务为短期包&amp;#10;是否需要回复:否&amp;#10;用户要求:要求退费</t>
  </si>
  <si>
    <t>TS202310281248431880</t>
  </si>
  <si>
    <t>颜旭</t>
  </si>
  <si>
    <t>2023-10-29 13:54:33</t>
  </si>
  <si>
    <t>主办单位：湖北&amp;#10;客户类别：星级客户&amp;#10;10010是否打通：否&amp;#10;是否二次致电10015：是&amp;#10;是否联系：否&amp;#10;升级倾向：&amp;#10;号码归属省：湖北&amp;#10;SVIP等级：&amp;#10;1.问题类型:;&amp;#10;2.投诉类型:办理争议;&amp;#10;3.营业厅地址:;&amp;#10;4.位置信息:;&amp;#10;5.位置发生地:;&amp;#10;6.投诉内容:不知情办理专享59元45g100分钟5g炫彩包次月生效&amp;#10;8.办理业务的名称:不知情办理&amp;#10;8.无法办理的渠道:中国联通APP</t>
  </si>
  <si>
    <t>TS202310272201582456</t>
  </si>
  <si>
    <t>胡开顺</t>
  </si>
  <si>
    <t>2023-10-29 09:06:13</t>
  </si>
  <si>
    <t>判断省分:湖北&amp;#10;:移网电话营销费用争议（套餐资费/融合宽带/副卡功能费类除外）&amp;#10;:不认可&amp;#10;:小于等于500元，且仅限单倍、月份不超过12个月&amp;#10;:&amp;#10;&amp;#10;高级模板内容：&amp;#10;是否10016外呼:不记得&amp;#10;电话外呼号码:无&amp;#10;渠道名称:上海航动科技有限公司（宜昌）&amp;#10;反应问题涉及场景:未经同意订购业务&amp;#10;产品名称:5G炫彩加油包19元10GB（次月生效）（湖北）&amp;#10;争议月份:2023年4月、2023年5月、2023年6月、2023年10月&amp;#10;是否承诺退费:是&amp;#10;承诺退费金额:76&amp;#10;是否已经取消业务（如取消失败，需加上系统报错的提示）:是&amp;#10;是否需要回复:否&amp;#10;用户要求:用户要求退费，同时要求以后所有的营销电话都不要再联系这个号码，否则就投诉。</t>
  </si>
  <si>
    <t>TS202310271835342134</t>
  </si>
  <si>
    <t>熊建民</t>
  </si>
  <si>
    <t>2023-10-28 10:30:32</t>
  </si>
  <si>
    <t>[65岁以上老人]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5G炫彩加油包19元10GB（次月生效）（湖北）&amp;#10;争议月份:2023年7月、2023年8月、2023年9月、2023年10月&amp;#10;是否承诺退费:是&amp;#10;承诺退费金额:76&amp;#10;是否已经取消业务（如取消失败，需加上系统报错的提示）:已经取消&amp;#10;是否需要回复:否&amp;#10;用户要求:用户要求退费用，请尽快处理，谢谢</t>
  </si>
  <si>
    <t>TS202310271809541649</t>
  </si>
  <si>
    <t>投诉工单（2021版）&gt;&gt;移网&gt;&gt;【变更及服务】渠道服务&gt;&gt;电话营销诱导定制/不知情定制</t>
  </si>
  <si>
    <t>雷长久</t>
  </si>
  <si>
    <t>南方一中心&gt;&gt;河南正华&gt;&gt;正华热线4区&gt;&gt;正华4区1班</t>
  </si>
  <si>
    <t>2023-10-28 14:32:14</t>
  </si>
  <si>
    <t>判断省分:其他省分&amp;#13;&amp;#10;:电话营销争议&amp;#13;&amp;#10;:不认可&amp;#13;&amp;#10;判断省分:湖北&amp;#13;&amp;#10;:移网电话营销费用争议（套餐资费/融合宽带/副卡功能费类除外）&amp;#13;&amp;#10;:不认可&amp;#13;&amp;#10;:大于500元&amp;#13;&amp;#10;:&amp;#13;&amp;#10;&amp;#13;&amp;#10;高级模板内容：&amp;#13;&amp;#10;是否10016外呼:是&amp;#13;&amp;#10;反应问题涉及场景:未经同意订购业务&amp;#13;&amp;#10;产品名称:炫彩通信助理包体验版-立即生效（湖北）&amp;#13;&amp;#10;争议月份:2023年5月、2023年6月、2023年1月、2023年2月、2023年3月、2023年4月、2023年7月、2023年8月、2022年1月、2022年2月、2022年3月、2022年4月、2022年5月、2022年6月、2022年7月、2022年8月、2022年9月、2022年10月、2022年11月、2022年12月、2021年10月、2021年11月、2021年12月&amp;#13;&amp;#10;是否承诺退费:否&amp;#13;&amp;#10;承诺退费金额:-1&amp;#13;&amp;#10;是否取消业务（如取消失败，需加上系统报错的提示）:已经取消&amp;#13;&amp;#10;是否需要回复:是&amp;#13;&amp;#10;用户要求:见工单TS202310271244490784再次来电称只退了2023.9-10两个月的费用，现在要求从开通以后所有的费用全部退还&amp;#13;</t>
  </si>
  <si>
    <t>TS202310271802071485</t>
  </si>
  <si>
    <t>彭靖然</t>
  </si>
  <si>
    <t>2023-10-28 09:06:15</t>
  </si>
  <si>
    <t>22年Q3Q4重点客户判断省分:湖北&amp;#10;:增值业务费用争议（含炫彩通信助理包云盘版等组合类增值业务）&amp;#10;:移网&amp;#10;:在补救范围内&amp;#10;:不认可&amp;#10;:大于500元&amp;#10;:&amp;#10;&amp;#10;高级模板内容：&amp;#10;是否10016外呼:否&amp;#10;电话外呼号码:10018&amp;#10;渠道名称:10018&amp;#10;反应问题涉及场景:未经同意订购业务&amp;#10;产品名称:四/五星专享5GB全国流量*12个月（湖北）&amp;#10;争议月份:2023年10月&amp;#10;是否承诺退费:否&amp;#10;承诺退费金额:0&amp;#10;是否取消业务（如取消失败，需加上系统报错的提示）:是&amp;#10;是否需要回复:是&amp;#10;用户要求:用户要求处罚10018的工作人员，在未经过她的同意就办理业务</t>
  </si>
  <si>
    <t>TS202310271533072386</t>
  </si>
  <si>
    <t>投诉工单（2021版）&gt;&gt;融合&gt;&gt;【产品及计费使用】产品及业务规则&gt;&gt;套餐资费不优惠</t>
  </si>
  <si>
    <t>廖宏芳</t>
  </si>
  <si>
    <t>2023-10-27 16:06:39</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</si>
  <si>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老家无信号，没用过宽带要求取消宽带销户，改成最低消费，联通卡在家里电话都打不成</t>
  </si>
  <si>
    <t>TS202310271516591944</t>
  </si>
  <si>
    <t>投诉工单（2021版）&gt;&gt;移网&gt;&gt;【变更及服务】增值或权益业务使用&gt;&gt;对业务办理不认可（不知情、不承认）</t>
  </si>
  <si>
    <t>黄正平</t>
  </si>
  <si>
    <t>2023-10-27 15:56:18</t>
  </si>
  <si>
    <t>判断省分:湖北&amp;#10;:增值业务费用争议（含炫彩通信助理包云盘版等组合类增值业务）&amp;#10;:移网&amp;#10;:在补救范围内&amp;#10;:不认可&amp;#10;:大于500元&amp;#10;:&amp;#10;&amp;#10;高级模板内容：&amp;#10;投诉问题描述:用户表示没定过，要求退费，解释不认可，请协助处理，谢谢&amp;#10;争议业务名称:联通助理-智能应答5元（首月免费）&amp;#10;受理渠道:、&amp;#10;争议月份: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amp;#10;争议费用:140&amp;#10;一线客服在系统里:已取消&amp;#10;是否承诺退费:否&amp;#10;用户要求:用户表示没定过，要求退费，解释不认可，请协助处理，谢谢</t>
  </si>
  <si>
    <t>TS202310271643091876</t>
  </si>
  <si>
    <t>李兆凤</t>
  </si>
  <si>
    <t>2023-10-28 09:54:50</t>
  </si>
  <si>
    <t>判断省分:其他省分&amp;#10;:电话营销争议&amp;#10;:不认可&amp;#10;判断省分:湖北&amp;#10;:流量费争议&amp;#10;:流量包定制争议&amp;#10;:不认可&amp;#10;:未享受&amp;#10;:小于等于500元，且仅限单倍、月份不超过12个月&amp;#10;:&amp;#10;&amp;#10;高级模板内容：&amp;#10;投诉问题描述:用户来电反映接到营销电话未要求订购，要求退费&amp;#10;业务名称:10元5GB全国流量5日快餐包（湖北）&amp;#10;争议月份:2023年10月&amp;#10;争议金额:10&amp;#10;是否承诺退费:是&amp;#10;用户要求:退费</t>
  </si>
  <si>
    <t>TS202310271443161008</t>
  </si>
  <si>
    <t>071700891050</t>
  </si>
  <si>
    <t>李红亮</t>
  </si>
  <si>
    <t>南方一中心&gt;&gt;河南正华&gt;&gt;正华新人班&gt;&gt;正华新人1班</t>
  </si>
  <si>
    <t>2023-10-27 17:04:29</t>
  </si>
  <si>
    <t>高级模板内容：&amp;#10;投诉问题描述:用户来电表示对此业务不认可&amp;#10;争议业务名称:月固定费_宽带包月费_宽带包月-包月费&amp;#10;受理渠道:无&amp;#10;争议月份:2023年10月&amp;#10;争议费用:30&amp;#10;一线客服在系统里:未取消，请后台协助处理&amp;#10;是否承诺退费:是&amp;#10;用户要求:用户表示对此业务不认可，用户称没有订购此业务要求取消，请后台工作人员尽快处理，并回电，谢谢</t>
  </si>
  <si>
    <t>BL202310271421080867</t>
  </si>
  <si>
    <t>王继友</t>
  </si>
  <si>
    <t>TCSI-B</t>
  </si>
  <si>
    <t>2023-10-27 16:50:57</t>
  </si>
  <si>
    <t>&gt;业务号码&gt;13872532036；&gt;号码归属地&gt;宜昌；&gt;产品名称&gt;炫彩通信助理包-云盘版；&gt;产品代码&gt;91212919；&gt;产品编码&gt;无；&gt;订购时间&gt;2023-08-0100:00:00；&gt;核查情况&gt;平台故障；&gt;不规范定制分类&gt;平台故障，无法判责；&gt;退费金额&gt;20元；&gt;退费时间&gt;2023-10-27；&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	炫彩通信助理包-云盘版&amp;#10;办理渠道:.&amp;#10;赔付月份：:2023年8月、2023年9月&amp;#10;返还倍率:单倍&amp;#10;赔付金额：:20&amp;#10;是否已经取消业务:是&amp;#10;是否承诺退费：:是&amp;#10;用户是否需要回复：:否&amp;#10;用户要求：:退费</t>
  </si>
  <si>
    <t>TS202310271259231113</t>
  </si>
  <si>
    <t>韩庆江</t>
  </si>
  <si>
    <t>2023-10-27 14:27:32</t>
  </si>
  <si>
    <t>判断省分:其他省分&amp;#10;:电话营销争议&amp;#10;:不认可&amp;#10;判断省分:湖北&amp;#10;:增值业务费用争议（含炫彩通信助理包云盘版等组合类增值业务）&amp;#10;:移网&amp;#10;:在补救范围内&amp;#10;:不认可&amp;#10;:大于500元&amp;#10;:&amp;#10;&amp;#10;高级模板内容：&amp;#10;投诉问题描述:用户来电反映不知情办理业务&amp;#10;争议业务名称:尊享权益包（白银版）次月生效5G会员权益包（次月生效）&amp;#10;受理渠道:各平台查询无&amp;#10;争议月份: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amp;#10;争议费用:0&amp;#10;一线客服在系统里:已取消&amp;#10;是否承诺退费:否&amp;#10;用户要求:用户要求退1年半的费用</t>
  </si>
  <si>
    <t>TS202310271244490784</t>
  </si>
  <si>
    <t>2023-10-27 14:54:28</t>
  </si>
  <si>
    <t>判断省分:其他省分&amp;#10;:流量计费争议&amp;#10;判断省分::流量包定制争议&amp;#10;:不认可&amp;#10;:未享受&amp;#10;:小于等于500元，且仅限单倍、月份不超过12个月&amp;#10;:&amp;#10;&amp;#10;高级模板内容：&amp;#10;投诉问题描述:用户不知情办理20元10G全国流量100分钟语音（湖北）-次月生效&amp;#10;业务名称:20元10G全国流量100分钟语音（湖北）-次月生效&amp;#10;争议月份:2023年10月、2023年9月&amp;#10;争议金额:40&amp;#10;是否承诺退费:是&amp;#10;用户要求:赠款退费谢谢！用户的13117286822也不知情开通炫彩通信助理包体验版-立即生效（湖北），也承诺退费202309-202310.费用12元，请一起赠款退费52元谢谢！</t>
  </si>
  <si>
    <t>TS202310291046401762</t>
  </si>
  <si>
    <t>朱强</t>
  </si>
  <si>
    <t>2023-10-29 14:33:14</t>
  </si>
  <si>
    <t>判断省分:其他省分&amp;#10;:流量计费争议&amp;#10;判断省分::流量包定制争议&amp;#10;:不认可&amp;#10;:未享受&amp;#10;:小于等于500元，且仅限单倍、月份不超过12个月&amp;#10;:&amp;#10;&amp;#10;高级模板内容：&amp;#10;投诉问题描述:用户来电要求退费，请处理&amp;#10;业务名称:5元3GB4小时国内流量包（立即生效）&amp;#10;争议月份:2023年10月&amp;#10;争议金额:5&amp;#10;是否承诺退费:是&amp;#10;用户要求:用户来电要求退费，请处理</t>
  </si>
  <si>
    <t>TS202310271008241070</t>
  </si>
  <si>
    <t>黄成权</t>
  </si>
  <si>
    <t>2023-10-27 11:07:14</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</si>
  <si>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没有用过宽带，老家没有联通信号，要求宽带马上销户，降低资费</t>
  </si>
  <si>
    <t>TS202310261531130026</t>
  </si>
  <si>
    <t>周正刚</t>
  </si>
  <si>
    <t>2023-10-27 13:30:51</t>
  </si>
  <si>
    <t>判断省分:湖北&amp;#10;:移网电话营销费用争议（套餐资费/融合宽带/副卡功能费类除外）&amp;#10;:不认可&amp;#10;:小于等于500元，且仅限单倍、月份不超过12个月&amp;#10;:&amp;#10;&amp;#10;高级模板内容：&amp;#10;是否10016外呼:不记得&amp;#10;电话外呼号码:-&amp;#10;渠道名称:-&amp;#10;反应问题涉及场景:未经同意订购业务&amp;#10;产品名称:9元100分钟5G速率包（湖北）（次月生效&amp;#10;争议月份:2023年1月、2023年2月、2023年3月、2023年4月、2023年5月、2023年6月、2023年7月、2023年8月、2023年9月、2023年10月&amp;#10;是否承诺退费:是&amp;#10;承诺退费金额:90&amp;#10;是否已经取消业务（如取消失败，需加上系统报错的提示）:已取消&amp;#10;是否需要回复:是&amp;#10;用户要求:用户要求退费</t>
  </si>
  <si>
    <t>TS202310261523012299</t>
  </si>
  <si>
    <t>李正静</t>
  </si>
  <si>
    <t>南方一中心&gt;&gt;河南正华&gt;&gt;正华热线5区&gt;&gt;正华5区2班</t>
  </si>
  <si>
    <t>2023-10-27 13:36:08</t>
  </si>
  <si>
    <t>判断省分:其他省分&amp;#10;:电话营销争议&amp;#10;:不认可&amp;#10;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5G炫彩通信助理包-云盘版（首月5元半价）&amp;#10;争议月份:2023年10月、2023年9月、2023年2月、2023年3月、2023年4月、2023年5月、2023年6月、2023年7月、2023年8月&amp;#10;是否承诺退费:是&amp;#10;承诺退费金额:85&amp;#10;是否已经取消业务（如取消失败，需加上系统报错的提示）:是&amp;#10;是否需要回复:否&amp;#10;用户要求:退费，已承诺，请处理，谢谢</t>
  </si>
  <si>
    <t>BL202310280812061319</t>
  </si>
  <si>
    <t>李海元</t>
  </si>
  <si>
    <t>2023-10-28 14:17:52</t>
  </si>
  <si>
    <t>&gt;业务号码&gt;15586353152；&gt;号码归属地&gt;宜昌；&gt;产品名称&gt;联通助理-畅爽版（在线渠道）；&gt;产品代码&gt;89000016；&gt;产品编码&gt;8900001601；&gt;订购时间&gt;2023-10-1318:02:23；&gt;核查情况&gt;平台故障；&gt;不规范定制分类&gt;平台故障，无法判责；&gt;退费金额&gt;26元；&gt;退费时间&gt;2023-10-28；&gt;投诉内容&g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	联通助理-畅爽版&amp;#10;办理渠道:无&amp;#10;赔付月份：:2023年10月&amp;#10;返还倍率:单倍&amp;#10;赔付金额：:26&amp;#10;是否已经取消业务:是&amp;#10;是否承诺退费：:是&amp;#10;用户是否需要回复：:否&amp;#10;用户要求：:退费</t>
  </si>
  <si>
    <t>BL202310272112050823</t>
  </si>
  <si>
    <t>董长柱</t>
  </si>
  <si>
    <t>2023-10-28 11:21:01</t>
  </si>
  <si>
    <t>&gt;业务号码&gt;13100787489；&gt;号码归属地&gt;宜昌；&gt;产品名称&gt;联通助理-畅爽版（在线渠道）；&gt;产品代码&gt;89000016；&gt;产品编码&gt;8900001601；&gt;订购时间&gt;2023-10-2416:49:17；&gt;核查情况&gt;平台故障；&gt;不规范定制分类&gt;平台故障，无法判责；&gt;赠费金额&gt;26元；&gt;赠费时间&gt;2023-10-28；&gt;投诉内容&gt;判断省分:其他省分&amp;#10;:增值业务争议&amp;#10;判断省分:湖北&amp;#10;:移网&amp;#10;:在补救范围内&amp;#10;:不认可&amp;#10;:小于等于500元，且仅限单倍、月份不超过12个月&amp;#10;:&amp;#10;&amp;#10;高级模板内容：&amp;#10;赔付类型：:增值业务争议&amp;#10;CBSS账单扣费名称：:-联通助理-畅爽版（在线渠道）&amp;#10;办理渠道:无&amp;#10;赔付月份：:2023年10月&amp;#10;返还倍率:单倍&amp;#10;赔付金额：:26&amp;#10;是否已经取消业务:是&amp;#10;是否承诺退费：:是&amp;#10;用户是否需要回复：:否&amp;#10;用户要求：:退费</t>
  </si>
  <si>
    <t>TS202310251814070155</t>
  </si>
  <si>
    <t>黄超</t>
  </si>
  <si>
    <t>2023-10-27 09:33:07</t>
  </si>
  <si>
    <t>主办单位：湖北&amp;#10;客户类别：星级客户&amp;#10;10010是否打通：是&amp;#10;是否二次致电10015：是&amp;#10;是否联系：是&amp;#10;升级倾向：无&amp;#10;号码归属省：湖北&amp;#10;SVIP等级：&amp;#10;预处理名称:产品订购一键诊断&amp;#10;业务产品类型:反映附加产品问题&amp;#10;用户是否接受:用户不接受&amp;#10;是否知情订购:知情订购&amp;#10;备注:要求取消表示自己没用</t>
  </si>
  <si>
    <t>BL202310271348210411</t>
  </si>
  <si>
    <t>程东生</t>
  </si>
  <si>
    <t>南方一中心&gt;&gt;通发广进&gt;&gt;通发热线2区&gt;&gt;通发2区6班</t>
  </si>
  <si>
    <t>2023-10-28 10:14:17</t>
  </si>
  <si>
    <t>【2022年上工信部测评重保用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5G炫彩通信助理包-云盘版（首月5元半价）&amp;#10;办理渠道:经cbss上未查询到办理渠道&amp;#10;赔付月份：:2023年2月、2023年3月、2023年4月、2023年5月、2023年6月、2023年7月、2023年8月、2023年9月、2023年10月&amp;#10;返还倍率:单倍&amp;#10;赔付金额：:90&amp;#10;是否已经取消业务:否&amp;#10;是否承诺退费：:是&amp;#10;用户是否需要回复：:否&amp;#10;用户要求：:用户要求取消并退费，因用户收不到短信验证码，请后台协助取消</t>
  </si>
  <si>
    <t>BL202310262204310310</t>
  </si>
  <si>
    <t>周红玉</t>
  </si>
  <si>
    <t>2023-10-27 15:01:25</t>
  </si>
  <si>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增值业务-联通助理-畅爽版（在线渠道）&amp;#10;SP产品ID/元素ID：:8900001601&amp;#10;办理渠道:SP接入&amp;#10;赔付月份：:2023年10月&amp;#10;返还倍率:单倍&amp;#10;赔付金额：:26&amp;#10;是否已经取消业务:是&amp;#10;是否承诺退费：:是&amp;#10;用户是否需要回复：:否&amp;#10;用户要求：:退费</t>
  </si>
  <si>
    <t>BL202310281128511500</t>
  </si>
  <si>
    <t>吴少青</t>
  </si>
  <si>
    <t>2023-10-28 16:10:24</t>
  </si>
  <si>
    <t>&gt;业务号码&gt;18672662297；&gt;号码归属地&gt;宜昌；&gt;产品名称&gt;炫彩通信助理包-云盘版（立即生效）-湖北-10元；&gt;产品代码&gt;91271441；&gt;产品编码&gt;；&gt;订购时间&gt;2023-06-0217:41:22；&gt;核查情况&gt;平台故障；&gt;不规范定制分类&gt;平台故障，无法判责；&gt;退费金额&gt;25元；&gt;退费时间&gt;2023-10-28；&gt;投诉内容&g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炫彩通信助理包-云盘版（立即生效）&amp;#10;办理渠道:无&amp;#10;赔付月份：:2023年6月、2023年7月、2023年8月、2023年9月、2023年10月&amp;#10;返还倍率:单倍&amp;#10;赔付金额：:25&amp;#10;是否已经取消业务:否&amp;#10;是否承诺退费：:是&amp;#10;用户是否需要回复：:否&amp;#10;用户要求：:要求退费并取消</t>
  </si>
  <si>
    <t>BL202310271317340053</t>
  </si>
  <si>
    <t>严定银</t>
  </si>
  <si>
    <t>2023-10-27 15:44:41</t>
  </si>
  <si>
    <t>13032748705命中精准预判服务场景:[65岁以上老人]&amp;#13;&amp;#10;判断省分:湖北&amp;#13;&amp;#10;:增值业务费用争议（含炫彩通信助理包云盘版等组合类增值业务）&amp;#13;&amp;#10;:移网&amp;#13;&amp;#10;:在补救范围内&amp;#13;&amp;#10;:不认可&amp;#13;&amp;#10;:小于等于500元，且仅限单倍、月份不超过12个月&amp;#13;&amp;#10;:&amp;#13;</t>
  </si>
  <si>
    <t>BL202310261910321681</t>
  </si>
  <si>
    <t>赵鑫</t>
  </si>
  <si>
    <t>南方一中心&gt;&gt;江西信合&gt;&gt;信合在线1区&gt;&gt;信合1区2班</t>
  </si>
  <si>
    <t>2023-10-27 11:29:54</t>
  </si>
  <si>
    <r>
      <t/>
    </r>
    <r>
      <rPr>
        <sz val="11"/>
        <color theme="1"/>
        <rFont val="宋体"/>
        <family val="2"/>
      </rPr>
      <t>判断省分:其他省分&amp;#10;:增值业务争议&amp;#10;判断省分:湖北&amp;#10;:移网&amp;#10;:在补救范围内&amp;#10;:不认可&amp;#10;:小于等于500元，且仅限单倍、月份不超过12个月&amp;#10;:&amp;#10;&amp;#10;高级模板内容：&amp;#10;赔付类型：:增值业务争议&amp;#10;CBSS账单扣费名称：:</t>
    </r>
    <r>
      <rPr>
        <sz val="11"/>
        <color theme="1"/>
        <rFont val="Arial"/>
        <family val="2"/>
      </rPr>
      <t xml:space="preserve">	</t>
    </r>
    <r>
      <rPr>
        <sz val="11"/>
        <color theme="1"/>
        <rFont val="宋体"/>
        <family val="2"/>
      </rPr>
      <t>20元15GB省内流量7日快餐包-湖北&amp;#10;办理渠道:</t>
    </r>
    <r>
      <rPr>
        <sz val="11"/>
        <color theme="1"/>
        <rFont val="Arial"/>
        <family val="2"/>
      </rPr>
      <t xml:space="preserve">	</t>
    </r>
    <r>
      <rPr>
        <sz val="11"/>
        <color theme="1"/>
        <rFont val="宋体"/>
        <family val="2"/>
      </rPr>
      <t>湖北省分公司电子商务部&amp;#10;赔付月份：:2023年10月&amp;#10;返还倍率:单倍&amp;#10;赔付金额：:20&amp;#10;是否已经取消业务:否&amp;#10;是否承诺退费：:是&amp;#10;用户是否需要回复：:否&amp;#10;用户要求：:退费，办理错了</t>
    </r>
  </si>
  <si>
    <t>BL202310181849302082</t>
  </si>
  <si>
    <t>许革清</t>
  </si>
  <si>
    <t>2023-10-19 10:12:17</t>
  </si>
  <si>
    <t>&gt;业务号码&gt;18671786267；&gt;号码归属地&gt;宜昌；&gt;产品名称&gt;联通助理-畅享版（在线渠道）；&gt;产品代码&gt;89000014；&gt;产品编码&gt;8900001401；&gt;订购时间&gt;2023-10-1807:43:54；&gt;核查情况&gt;平台故障；&gt;不规范定制分类&gt;平台故障，无法判责；&gt;退费金额&gt;16元；&gt;退费时间&gt;2023-10-19；&gt;投诉内容&gt;&amp;#10;&amp;#10;高级模板内容：&amp;#10;赔付类型：:增值业务争议&amp;#10;CBSS账单扣费名称：:增值业务费_增值业务-联通助理-畅享版（在线渠道）&amp;#10;办理渠道:0&amp;#10;赔付月份：:2023年10月&amp;#10;返还倍率:单倍&amp;#10;赔付金额：:16&amp;#10;是否已经取消业务:是&amp;#10;是否承诺退费：:是&amp;#10;用户是否需要回复：:否&amp;#10;用户要求：:退费</t>
  </si>
  <si>
    <t>BL202310211327180371</t>
  </si>
  <si>
    <t>赵应俊</t>
  </si>
  <si>
    <t>2023-10-22 09:14:23</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</si>
  <si>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炫彩通信助理包体验版-立即生效（湖北）&amp;#10;办理渠道:未查询到&amp;#10;赔付月份：:2023年10月、2023年1月、2023年2月、2023年3月、2023年4月、2023年5月、2023年6月、2023年7月、2023年8月、2023年9月&amp;#10;返还倍率:单倍&amp;#10;赔付金额：:60&amp;#10;是否已经取消业务:是&amp;#10;是否承诺退费：:是&amp;#10;用户是否需要回复：:否&amp;#10;用户要求：:退费</t>
  </si>
  <si>
    <t>TS202310191227291565</t>
  </si>
  <si>
    <t>黄莉</t>
  </si>
  <si>
    <t>2023-10-20 09:25:47</t>
  </si>
  <si>
    <t>&amp;#13;&amp;#10;高级模板内容：&amp;#13;&amp;#10;投诉问题描述:用户说没有办理炫彩通信助理包体验版-立即生效（湖北）&amp;#13;&amp;#10;业务名称:炫彩通信助理包体验版-立即生效（湖北）&amp;#13;&amp;#10;争议月份:2021年11月&amp;#13;&amp;#10;争议金额:114&amp;#13;&amp;#10;办理渠道:无&amp;#13;&amp;#10;前台是否取消:已取消&amp;#13;&amp;#10;用户要求:用户要求退费&amp;#13;</t>
  </si>
  <si>
    <t>BL202310201206520330</t>
  </si>
  <si>
    <t>071700018219</t>
  </si>
  <si>
    <t>陈凯</t>
  </si>
  <si>
    <t>南方一中心&gt;&gt;河南正华&gt;&gt;正华热线4区&gt;&gt;正华4区4班</t>
  </si>
  <si>
    <t>2023-10-20 15:23:30</t>
  </si>
  <si>
    <t>22年Q3Q4重点客户22年Q3Q4重点客户判断省分:湖北&amp;#10;:增值业务费用争议（含炫彩通信助理包云盘版等组合类增值业务）&amp;#10;:固网&amp;#10;:是&amp;#10;:不认可&amp;#10;:小于等于500元，且仅限单倍、月份不超过12个月&amp;#10;:&amp;#10;&amp;#10;高级模板内容：&amp;#10;赔付类型：:增值业务争议&amp;#10;CBSS账单扣费名称：:1000M宽带提速包（30元）（湖北）&amp;#10;办理渠道:无&amp;#10;赔付月份：:2023年9月、2023年10月&amp;#10;返还倍率:单倍&amp;#10;赔付金额：:60&amp;#10;是否已经取消业务:是&amp;#10;是否承诺退费：:是&amp;#10;用户是否需要回复：:否&amp;#10;用户要求：:用户要求退还已扣费用</t>
  </si>
  <si>
    <t>BL202310210839452045</t>
  </si>
  <si>
    <t>余桂英</t>
  </si>
  <si>
    <t>2023-10-21 11:16:17</t>
  </si>
  <si>
    <t>&gt;业务号码&gt;15672498426；&gt;号码归属地&gt;宜昌；&gt;产品名称&gt;&gt;联通助理-畅享版（在线渠道）；&gt;产品代码&gt;89000014；&gt;产品编码&gt;8900001401；&gt;订购时间&gt;2023-10-2016:13:14；&gt;核查情况&gt;平台故障；&gt;不规范定制分类&gt;平台故障，无法判责；&gt;退费金额&gt;16元；&gt;退费时间&gt;2023-10-21；&gt;投诉内容&gt;&amp;#10;&amp;#10;高级模板内容：&amp;#10;赔付类型：:增值业务争议&amp;#10;CBSS账单扣费名称：:	联通助理-畅享版&amp;#10;办理渠道:无&amp;#10;赔付月份：:2023年10月&amp;#10;返还倍率:单倍&amp;#10;赔付金额：:16&amp;#10;是否已经取消业务:否&amp;#10;是否承诺退费：:是&amp;#10;用户是否需要回复：:否&amp;#10;用户要求：:用户要求退回扣除的16元费用，用户欠费停机无法办理取消，已告知用户缴清欠费以后再来电办理，请处理，谢谢</t>
  </si>
  <si>
    <t>TS202310191006000899</t>
  </si>
  <si>
    <t>张怡胤</t>
  </si>
  <si>
    <t>2023-10-19 17:06:46</t>
  </si>
  <si>
    <t>判断省分:湖北&amp;#10;:流量费争议&amp;#10;:流量包定制争议&amp;#10;:不认可&amp;#10;:未享受&amp;#10;:小于等于500元，且仅限单倍、月份不超过12个月&amp;#10;:&amp;#10;&amp;#10;高级模板内容：&amp;#10;投诉问题描述:用户称自己没有订购过5G加油包19元5GB（立即生效），现对扣费不认可麻烦后台协助处理&amp;#10;业务名称:5G加油包19元5GB（立即生效）&amp;#10;争议月份:2021年3月、2023年10月&amp;#10;争议金额:1&amp;#10;是否承诺退费:否&amp;#10;用户要求:用户称自己没有订购过5G加油包19元5GB（立即生效），现对扣费不认可麻烦后台协助处理</t>
  </si>
  <si>
    <t>TS202310191454441872</t>
  </si>
  <si>
    <t>2023-10-19 16:53:12</t>
  </si>
  <si>
    <t>判断省分:湖北&amp;#10;:流量费争议&amp;#10;:流量包定制争议&amp;#10;:不认可&amp;#10;:未享受&amp;#10;:大于500&amp;#10;:&amp;#10;&amp;#10;高级模板内容：&amp;#10;投诉问题描述:用户称自己没有订购过5G加油包19元5GB（立即生效），现对扣费不认可麻烦后台协助处理&amp;#10;业务名称:5G加油包19元5GB（立即生效&amp;#10;争议月份:2021年3月、2023年10月&amp;#10;争议金额:1&amp;#10;是否承诺退费:否&amp;#10;用户要求:用户称自己没有订购过5G加油包19元5GB（立即生效），现对扣费不认可麻烦后台协助处理</t>
  </si>
  <si>
    <t>TS202310211009060366</t>
  </si>
  <si>
    <t>宿雨田</t>
  </si>
  <si>
    <t>2023-10-21 14:22:16</t>
  </si>
  <si>
    <t>【2022年上工信部测评重保用户】判断省分:湖北&amp;#10;:流量费争议&amp;#10;:流量包定制争议&amp;#10;:不认可&amp;#10;:未享受&amp;#10;:小于等于500元，且仅限单倍、月份不超过12个月&amp;#10;:&amp;#10;&amp;#10;高级模板内容：&amp;#10;投诉问题描述:用户来电反映，对本机定制的10元购（立即生效）不认可，为其解释并告知此业务优势，用户不认可，称自己9月份并没有享受VIP领取&amp;#10;业务名称:10元购（立即生效）&amp;#10;争议月份:2023年9月&amp;#10;争议金额:10&amp;#10;是否承诺退费:是&amp;#10;用户要求:退费</t>
  </si>
  <si>
    <t>TS202310191537080302</t>
  </si>
  <si>
    <t>施亚梅</t>
  </si>
  <si>
    <t>2023-10-19 17:24:28</t>
  </si>
  <si>
    <t>判断省分:湖北&amp;#13;&amp;#10;:流量费争议&amp;#13;&amp;#10;:流量包定制争议&amp;#13;&amp;#10;:不认可&amp;#13;&amp;#10;:未享受&amp;#13;&amp;#10;:小于等于500元，且仅限单倍、月份不超过12个月&amp;#13;&amp;#10;:&amp;#13;&amp;#10;&amp;#13;&amp;#10;高级模板内容：&amp;#13;&amp;#10;投诉问题描述:用户反映自己没有开通业务，用户要求要求退还产生的费用请处理谢谢请尽快处理，谢谢&amp;#13;&amp;#10;业务名称:5G加油包29元10GB（立即生效）&amp;#13;&amp;#10;争议月份:2023年7月、2023年8月、2023年9月&amp;#13;&amp;#10;争议金额:87&amp;#13;&amp;#10;是否承诺退费:是&amp;#13;&amp;#10;用户要求:用户要求要求退还产生的费用请处理谢谢&amp;#13;</t>
  </si>
  <si>
    <t>TS202310192033420738</t>
  </si>
  <si>
    <t>柯宇娟</t>
  </si>
  <si>
    <t>TCSI-C,TCSI-A</t>
  </si>
  <si>
    <t>2023-10-20 09:39:46</t>
  </si>
  <si>
    <t>判断省分:湖北&amp;#10;:流量费争议&amp;#10;:流量包定制争议&amp;#10;:不认可&amp;#10;:未享受&amp;#10;:小于等于500元，且仅限单倍、月份不超过12个月&amp;#10;:&amp;#10;&amp;#10;高级模板内容：&amp;#10;投诉问题描述:未开通过，20元15GB省内流量7日快餐包-湖北（1），要求退费已承诺退费&amp;#10;业务名称:20元15GB省内流量7日快餐包-湖北（1）&amp;#10;争议月份:2023年10月&amp;#10;争议金额:20&amp;#10;是否承诺退费:是&amp;#10;用户要求:已承诺退费</t>
  </si>
  <si>
    <t>BL202310201650541389</t>
  </si>
  <si>
    <t>靳震</t>
  </si>
  <si>
    <t>2023-10-21 10:23:51</t>
  </si>
  <si>
    <t>判断省分:其他省分&amp;#10;:增值业务争议&amp;#10;判断省分:湖北&amp;#10;:移网&amp;#10;:在补救范围内&amp;#10;:不认可&amp;#10;:小于等于500元，且仅限单倍、月份不超过12个月&amp;#10;:&amp;#10;&amp;#10;高级模板内容：&amp;#10;赔付类型：:电话营销争议&amp;#10;CBSS账单扣费名称：:20元15GB省内流量7日快餐包&amp;#10;SP产品ID/元素ID：:湖北&amp;#10;办理渠道:无&amp;#10;赔付月份：:2023年10月&amp;#10;返还倍率:单倍&amp;#10;赔付金额：:20&amp;#10;是否已经取消业务:是&amp;#10;是否承诺退费：:是&amp;#10;用户是否需要回复：:否&amp;#10;用户要求：:用户来电称自己之前进行办理没有看清楚，不小心订购了20元15GB省内流量7日快餐包，称自己没有使用要求继续退费，谢谢</t>
  </si>
  <si>
    <t>TS202310221632081573</t>
  </si>
  <si>
    <t>蔡阳</t>
  </si>
  <si>
    <t>2023-10-22 17:24:42</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</si>
  <si>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20元15GB省内流量7日快餐包-湖北&amp;#10;争议金额：20元&amp;#10;取消业务并退费&amp;#10;业务已全部自动退订成功</t>
  </si>
  <si>
    <t>TS202310212129421839</t>
  </si>
  <si>
    <t>闫灵琳</t>
  </si>
  <si>
    <t>2023-10-22 10:25:46</t>
  </si>
  <si>
    <t>判断省分:其他省分&amp;#10;:流量计费争议&amp;#10;判断省分::流量包定制争议&amp;#10;:不认可&amp;#10;:未享受&amp;#10;:小于等于500元，且仅限单倍、月份不超过12个月&amp;#10;:&amp;#10;&amp;#10;高级模板内容：&amp;#10;投诉问题描述:用户反映不知情订购：经解释使用情况，客户不认可；为维系客户，已承诺24小时内退费，客户满意&amp;#10;业务名称:5G加油包29元10GB（立即生效）&amp;#10;争议月份:2023年7月、2023年8月、2023年9月、2023年10月&amp;#10;争议金额:116&amp;#10;是否承诺退费:是&amp;#10;用户要求:要求尽快处理</t>
  </si>
  <si>
    <t>TS202310190822361715</t>
  </si>
  <si>
    <t>陈登文</t>
  </si>
  <si>
    <t>2023-10-19 10:21:18</t>
  </si>
  <si>
    <t>判断省分:其他省分&amp;#13;&amp;#10;:增值业务争议&amp;#13;&amp;#10;判断省分:湖北&amp;#13;&amp;#10;:移网&amp;#13;&amp;#10;:在补救范围内&amp;#13;&amp;#10;:不认可&amp;#13;&amp;#10;:大于500元&amp;#13;&amp;#10;:&amp;#13;&amp;#10;&amp;#13;&amp;#10;高级模板内容：&amp;#13;&amp;#10;投诉问题描述:用户对额外业务费用不认可&amp;#13;&amp;#10;争议业务名称:炫彩通信助理包体验版-立即生效（湖北）&amp;#13;&amp;#10;受理渠道:/&amp;#13;&amp;#10;争议月份:2022年2月、2022年3月、2022年4月、2022年5月、2022年6月、2022年7月、2022年8月、2022年9月、2022年10月、2022年11月、2022年12月、2023年1月、2023年2月、2023年3月、2023年4月、2023年5月、2023年6月、2023年7月、2023年8月、2023年9月、2023年10月&amp;#13;&amp;#10;争议费用:0&amp;#13;&amp;#10;一线客服在系统里:已取消&amp;#13;&amp;#10;是否承诺退费:否&amp;#13;&amp;#10;用户要求:用户要求退费&amp;#13;</t>
  </si>
  <si>
    <t>TS202310191715080096</t>
  </si>
  <si>
    <t>周欢欢</t>
  </si>
  <si>
    <t>2023-10-20 09:33:27</t>
  </si>
  <si>
    <t>判断省分:其他省分&amp;#10;:增值业务争议&amp;#10;判断省分:湖北&amp;#10;:移网&amp;#10;:在补救范围内&amp;#10;:不认可&amp;#10;:大于500元&amp;#10;:&amp;#10;&amp;#10;高级模板内容：&amp;#10;投诉问题描述:用户称自己未订购增值业务，已承诺退费一年用户不同意，因时间较长前台未核算，请后台协助处理&amp;#10;争议业务名称:联通助理-智能应答5元（首月免费）&amp;#10;受理渠道:无&amp;#10;争议月份: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amp;#10;争议费用:0&amp;#10;一线客服在系统里:已取消&amp;#10;是否承诺退费:否&amp;#10;用户要求:用户要求尽快退费</t>
  </si>
  <si>
    <t>TS202310191439501523</t>
  </si>
  <si>
    <t>陈春香</t>
  </si>
  <si>
    <t>2023-10-20 09:44:47</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</si>
  <si>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炫彩通信助理包体验版-立即生效（湖北）&amp;#13;&amp;#10;争议月份:2021年10月、2021年11月、2021年12月、2022年1月、2022年2月、2022年3月、2022年4月、2022年5月、2022年6月、2022年7月、2022年8月、2022年9月、2022年10月、2022年11月、2022年12月、2023年1月、2023年2月、2023年3月、2023年4月&amp;#13;&amp;#10;是否承诺退费:是&amp;#13;&amp;#10;承诺退费金额:111&amp;#13;&amp;#10;是否取消业务（如取消失败，需加上系统报错的提示）:是&amp;#13;&amp;#10;是否需要回复:否&amp;#13;&amp;#10;用户要求:（1）用户号码15572749113&amp;#13;&amp;#10;&amp;#13;&amp;#10;（2）业务名称炫彩通信助理包体验版-立即生效（湖北）&amp;#13;&amp;#10;&amp;#13;&amp;#10;（3）渠道名称无&amp;#13;&amp;#10;&amp;#13;&amp;#10;（4）承诺退费金额111&amp;#13;&amp;#10;&amp;#13;&amp;#10;（5）涉及退费月份2021.10-2023.4&amp;#13;&amp;#10;&amp;#13;&amp;#10;（6）是否取消业务（如取消失败，需加上系统报错的提示）是&amp;#13;&amp;#10;&amp;#13;&amp;#10;（7）已在线承诺，不用回复用户_x000b_前台解决情况：经解释使用情况，客户不认可；为维系客户，已承诺24小时内退费，客户满意。&amp;#13;</t>
  </si>
  <si>
    <t>BL202310201744072061</t>
  </si>
  <si>
    <t>蔡纪琼</t>
  </si>
  <si>
    <t>南方一中心&gt;&gt;河南正华&gt;&gt;正华热线1区&gt;&gt;正华1区5班</t>
  </si>
  <si>
    <t>2023-10-21 10:58:17</t>
  </si>
  <si>
    <t>&gt;业务号码&gt;15572764138；&gt;号码归属地&gt;宜昌；&gt;产品名称&gt;炫彩通信助理包体验版-立即生效（湖北）；&gt;产品代码&gt;无；&gt;产品编码&gt;91052901；&gt;订购时间&gt;2021-10-0410:45:44；&gt;核查情况&gt;平台故障；&gt;不规范定制分类&gt;平台故障，无法判责；&gt;退费金额&gt;12元；&gt;退费时间&gt;2023-10-21；&gt;投诉内容&gt;&amp;#10;赔付类型：:增值业务争议&amp;#10;CBSS账单扣费名称：:炫彩通信助理包体验版-立即生效（湖北）&amp;#10;办理渠道:电话渠道&amp;#10;赔付月份：:2023年9月、2023年10月&amp;#10;返还倍率:单倍&amp;#10;赔付金额：:12&amp;#10;是否已经取消业务:是&amp;#10;是否承诺退费：:是&amp;#10;用户是否需要回复：:否&amp;#10;用户要求：:尽快退费</t>
  </si>
  <si>
    <t>TS202310211047041208</t>
  </si>
  <si>
    <t>071701037803</t>
  </si>
  <si>
    <t>牟立珍</t>
  </si>
  <si>
    <t>2023-10-21 14:21:11</t>
  </si>
  <si>
    <t>用户表示宽带都没有安装，但是被动开通了提速包，要求公司尽快核实谁开通的，要求取消并回复</t>
  </si>
  <si>
    <t>TS202310211023050692</t>
  </si>
  <si>
    <t>投诉工单（2021版）&gt;&gt;移网&gt;&gt;【入网】金融分期等合约&gt;&gt;不知情/诱导办理合约</t>
  </si>
  <si>
    <t>刘江</t>
  </si>
  <si>
    <t>2023-10-21 11:09:16</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</si>
  <si>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amp;#10;全国一家亲主号码附加产品;&amp;#10;湖北2I专享39元25GB/100分钟5G炫彩包（次月生效）&amp;#10;我并未主动开通这些服务，也确认过四月一日前后没有与客服打过电话或者表达过要开通的意愿，所附加的服务也完全是一堆不需要的东西，现要求取消业务并且对这几个月的费用进行退费。</t>
  </si>
  <si>
    <t>BL202310211829591118</t>
  </si>
  <si>
    <t>周立云</t>
  </si>
  <si>
    <t>2023-10-22 09:56:39</t>
  </si>
  <si>
    <t>&gt;业务号码&gt;13135805822；&gt;号码归属地&gt;宜昌；&gt;产品名称&gt;联通助理-畅享版（在线渠道）；&gt;产品代码&gt;89000014；&gt;产品编码&gt;8900001400；&gt;订购时间&gt;2023-10-1915:24:50；&gt;核查情况&gt;平台故障；&gt;不规范定制分类&gt;平台故障，无法判责；&gt;退费金额&gt;16元；&gt;退费时间&gt;2023/10/22；&gt;投诉内容&gt;&amp;#10;&amp;#10;高级模板内容：&amp;#10;赔付类型：:增值业务争议&amp;#10;CBSS账单扣费名称：:联通助理-畅享版（在线渠道）&amp;#10;办理渠道:无&amp;#10;赔付月份：:2023年10月&amp;#10;返还倍率:单倍&amp;#10;赔付金额：:16&amp;#10;是否已经取消业务:是&amp;#10;是否承诺退费：:是&amp;#10;用户是否需要回复：:否&amp;#10;用户要求：:已承诺退费，请尽快处理，谢谢</t>
  </si>
  <si>
    <t>BL202310220809080059</t>
  </si>
  <si>
    <t>周贤伟</t>
  </si>
  <si>
    <t>2023-10-22 10:20:39</t>
  </si>
  <si>
    <r>
      <t/>
    </r>
    <r>
      <rPr>
        <sz val="11"/>
        <color theme="1"/>
        <rFont val="宋体"/>
        <family val="2"/>
      </rPr>
      <t>&gt;业务号码&gt;13235623191；&gt;号码归属地&gt;宜昌；&gt;产品名称&gt;联通助理-畅享版（在线渠道）；&gt;产品代码&gt;89000014；&gt;产品编码&gt;8900001401；&gt;订购时间&gt;2023-10-2119:43:18；&gt;核查情况&gt;平台故障；&gt;不规范定制分类&gt;平台故障，无法判责；&gt;退费金额&gt;16元；&gt;退费时间&gt;2023-10-22；&gt;投诉内容&gt;判断省分:其他省分&amp;#10;:增值业务争议&amp;#10;判断省分:湖北&amp;#10;:移网&amp;#10;:在补救范围内&amp;#10;:不认可&amp;#10;:小于等于500元，且仅限单倍、月份不超过12个月&amp;#10;:&amp;#10;&amp;#10;高级模板内容：&amp;#10;赔付类型：:增值业务争议&amp;#10;CBSS账单扣费名称：:</t>
    </r>
    <r>
      <rPr>
        <sz val="11"/>
        <color theme="1"/>
        <rFont val="Arial"/>
        <family val="2"/>
      </rPr>
      <t xml:space="preserve">	</t>
    </r>
    <r>
      <rPr>
        <sz val="11"/>
        <color theme="1"/>
        <rFont val="宋体"/>
        <family val="2"/>
      </rPr>
      <t>增值业务费_增值业务-联通助理-畅享版（在线渠道&amp;#10;办理渠道:SP平台&amp;#10;赔付月份：:2023年10月&amp;#10;返还倍率:单倍&amp;#10;赔付金额：:16&amp;#10;是否已经取消业务:是&amp;#10;是否承诺退费：:是&amp;#10;用户是否需要回复：:否&amp;#10;用户要求：:退费</t>
    </r>
  </si>
  <si>
    <t>TS202310212200382079</t>
  </si>
  <si>
    <t>郭仁宁</t>
  </si>
  <si>
    <t>2023-10-22 15:23:53</t>
  </si>
  <si>
    <t>判断省分:其他省分&amp;#10;:电话营销争议&amp;#10;:不认可&amp;#10;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王卡会员专属权益907491505G超级会员白银版次月生效91026317&amp;#10;争议月份:2023年7月、2023年8月、2023年9月、2023年10月、2023年6月、2023年5月、2023年1月、2023年2月、2023年3月、2023年4月、2022年7月、2022年8月、2022年9月、2022年10月、2022年11月、2022年12月&amp;#10;是否承诺退费:否&amp;#10;承诺退费金额:413&amp;#10;是否取消业务（如取消失败，需加上系统报错的提示）:无&amp;#10;是否需要回复:是&amp;#10;用户要求:用户来电对增值业务不认可要求退费麻烦后台协助回电处理</t>
  </si>
  <si>
    <t>TS202310201120131061</t>
  </si>
  <si>
    <t>朱大清</t>
  </si>
  <si>
    <t>2023-10-21 11:40:22</t>
  </si>
  <si>
    <t>【2022年上工信部测评重保用户】【2022年上工信部测评重保用户】&amp;#10;高级模板内容：&amp;#10;投诉问题描述:用户来电反映称，要求核实具体是谁订购的，用户称自己没有订购，用户又表示自己是昨天订购的，为什么昨天才生效，用户自己描述不清楚；要求核实处理，故没有承诺退费&amp;#10;业务名称:20元10GB全国流量7日快餐包（湖北）-新&amp;#10;争议月份:2023年10月&amp;#10;争议金额:0&amp;#10;是否承诺退费:否&amp;#10;用户要求:用户来电反映称，要求核实具体是谁订购的，用户称自己没有订购，用户又表示自己是昨天订购的，为什么昨天才生效，用户自己描述不清楚；要求核实处理，故没有承诺退费</t>
  </si>
  <si>
    <t>TS202310211547171880</t>
  </si>
  <si>
    <t>张耀</t>
  </si>
  <si>
    <t>2023-10-22 14:10:46</t>
  </si>
  <si>
    <t>判断省分:其他省分&amp;#10;:电话营销争议&amp;#10;:不认可&amp;#10;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30元25GB省内流量10日快餐包-湖北&amp;#10;争议月份:2023年10月&amp;#10;是否承诺退费:是&amp;#10;承诺退费金额:30&amp;#10;是否取消业务（如取消失败，需加上系统报错的提示）:否，快餐包&amp;#10;是否需要回复:否&amp;#10;用户要求:退费</t>
  </si>
  <si>
    <t>BL202310220952430855</t>
  </si>
  <si>
    <t>向邦珍</t>
  </si>
  <si>
    <t>2023-10-22 16:02:59</t>
  </si>
  <si>
    <t>&gt;业务号码&gt;15171738693；&gt;号码归属地&gt;宜昌；&gt;产品名称&gt;联通助理-畅爽版（在线渠道）；&gt;产品代码&gt;89000016；&gt;产品编码&gt;8900001601；&gt;订购时间&gt;2023-10-2118:16:07；&gt;核查情况&gt;平台故障；&gt;不规范定制分类&gt;平台故障，无法判责；&gt;赠费金额&gt;26元；&gt;赠费时间&gt;2023.10.22；&gt;投诉内容&gt;&amp;#10;&amp;#10;高级模板内容：&amp;#10;赔付类型：:增值业务争议&amp;#10;CBSS账单扣费名称：:联通助理-畅爽版（在线渠道）&amp;#10;SP产品ID/元素ID：:8900001601&amp;#10;办理渠道:SP平台接入&amp;#10;赔付月份：:2023年10月&amp;#10;返还倍率:单倍&amp;#10;赔付金额：:26&amp;#10;是否已经取消业务:是&amp;#10;是否承诺退费：:是&amp;#10;用户是否需要回复：:否&amp;#10;用户要求：:尽快处理</t>
  </si>
  <si>
    <t>BL202310221240240418</t>
  </si>
  <si>
    <t>刘邦秀</t>
  </si>
  <si>
    <t>2023-10-22 16:04:44</t>
  </si>
  <si>
    <t>&gt;业务号码&gt;13986827747；&gt;号码归属地&gt;宜昌；&gt;产品名称&gt;5G炫彩通信助理包-云盘版（首月5元半价）；&gt;产品代码&gt;91245135；&gt;产品编码&gt;无；&gt;订购时间&gt;2022-11-3011:26:03；&gt;核查情况&gt;平台故障；&gt;不规范定制分类&gt;平台故障，无法判责；&gt;退费金额&gt;115元；&gt;退费时间&gt;2023-10-22；&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5G炫彩通信助理包-云盘版（首月5元半价）&amp;#10;办理渠道:未知&amp;#10;赔付月份：:2023年1月、2023年2月、2023年3月、2023年4月、2023年5月、2023年6月、2023年7月、2023年8月、2023年9月、2023年10月、2022年11月、2022年12月&amp;#10;返还倍率:单倍&amp;#10;赔付金额：:120&amp;#10;是否已经取消业务:是&amp;#10;是否承诺退费：:是&amp;#10;用户是否需要回复：:否&amp;#10;用户要求：:退费</t>
  </si>
  <si>
    <t>TS202310201501450696</t>
  </si>
  <si>
    <t>涂志安</t>
  </si>
  <si>
    <t>2023-10-20 15:48:14</t>
  </si>
  <si>
    <t>&amp;#10;高级模板内容：&amp;#10;投诉问题描述:用户来电称自己没办理过流量包更改.解释不认可&amp;#10;业务名称:湖北2I专享59元45GB/100分钟5G彩铃包（次月生效）&amp;#10;争议月份:2023年10月、2023年9月、2023年8月、2023年7月、2023年6月&amp;#10;争议金额:59&amp;#10;是否承诺退费:否&amp;#10;用户要求:要求更改成之前的：轻合约版超级会员（白金版）次月生效的业务.挽留失败.系统无选项.解释不认可.请尽快处理</t>
  </si>
  <si>
    <t>TS202310211108071705</t>
  </si>
  <si>
    <t>胡芳芳</t>
  </si>
  <si>
    <t>2023-10-21 14:44:20</t>
  </si>
  <si>
    <t>判断省分:湖北&amp;#10;:流量费争议&amp;#10;:流量包定制争议&amp;#10;:不认可&amp;#10;:未享受&amp;#10;:小于等于500元，且仅限单倍、月份不超过12个月&amp;#10;:&amp;#10;&amp;#10;高级模板内容：&amp;#10;投诉问题描述:用户来电称此业务会员就只领取了一个月后面的都不可以领取不认可要求退费，前台解释无果&amp;#10;业务名称:2I专享39元20GB炫彩超会5G包（次月生效）湖北&amp;#10;争议月份:2023年6月、2023年7月、2023年8月、2023年9月、2023年10月、2023年5月&amp;#10;争议金额:174&amp;#10;是否承诺退费:是&amp;#10;用户要求:要求尽快退费，否则投诉谢谢</t>
  </si>
  <si>
    <t>TS202310201443270243</t>
  </si>
  <si>
    <t>胡春林</t>
  </si>
  <si>
    <t>2023-10-20 16:40:49</t>
  </si>
  <si>
    <t>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到厅查询号码办理得有宽带，实际未开通，也不知情，要求取消。&amp;#10;8.办理业务的名称:取消宽带&amp;#10;8.无法办理的渠道:10010客服热线</t>
  </si>
  <si>
    <t>BL202310191213401335</t>
  </si>
  <si>
    <t>071704243204</t>
  </si>
  <si>
    <t>李汉萍</t>
  </si>
  <si>
    <t>2023-10-19 14:50:25</t>
  </si>
  <si>
    <t>用户反映被动开通15元提速包(湖北)（业务，解释挽留无效，已取消，已承诺减免9-10月合计30元功能费</t>
  </si>
  <si>
    <t>TS202310181218441082</t>
  </si>
  <si>
    <t>投诉工单（2021版）&gt;&gt;移网&gt;&gt;【产品及计费使用】计交费及发票&gt;&gt;对套餐/月租费不认可</t>
  </si>
  <si>
    <t>李元珍</t>
  </si>
  <si>
    <t>2023-10-19 09:09:27</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</si>
  <si>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称没有办理炫彩通信助理包体验版，，10元5G全国流量50分钟语音（湖北），前台已解释，用户要求核实，请处理&amp;#13;&amp;#10;争议月份:2023年10月&amp;#13;&amp;#10;争议金额:-1&amp;#13;&amp;#10;用户要求:用户称没有办理炫彩通信助理包体验版，，10元5G全国流量50分钟语音（湖北），前台已解释，用户要求核实，请处理&amp;#13;</t>
  </si>
  <si>
    <t>BL202310201358471611</t>
  </si>
  <si>
    <t>沈富菊</t>
  </si>
  <si>
    <t>2023-10-20 17:22:31</t>
  </si>
  <si>
    <t>&gt;业务号码&gt;15549314085；&gt;号码归属地&gt;宜昌；&gt;产品名称&gt;联通助理-畅享版（在线渠道）；&gt;产品代码&gt;89000014；&gt;产品编码&gt;8900001401；&gt;订购时间&gt;2023-10-1918:10:05；&gt;核查情况&gt;平台故障；&gt;不规范定制分类&gt;平台故障，无法判责；&gt;退费金额&gt;16元；&gt;退费时间&gt;2023-10-20；&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联通助理-畅享版（在线渠道）&amp;#10;SP产品ID/元素ID：:联通助理-畅享版（在线渠道）&amp;#10;办理渠道:无&amp;#10;赔付月份：:2023年10月&amp;#10;返还倍率:单倍&amp;#10;赔付金额：:16&amp;#10;是否已经取消业务:是&amp;#10;是否承诺退费：:是&amp;#10;用户是否需要回复：:否&amp;#10;用户要求：:退费，谢谢。</t>
  </si>
  <si>
    <t>TS202310200941421166</t>
  </si>
  <si>
    <t>胡华</t>
  </si>
  <si>
    <t>2023-10-20 10:16:17</t>
  </si>
  <si>
    <t>判断省分:其他省分&amp;#10;:增值业务争议&amp;#10;判断省分:湖北&amp;#10;:移网&amp;#10;:在补救范围内&amp;#10;:不认可&amp;#10;:大于500元&amp;#10;:&amp;#10;&amp;#10;高级模板内容：&amp;#10;投诉问题描述:用户来电反映自己的副卡13085152285开通了一个炫彩通信助理包体验版-立即生效（湖北），要求从什么时候开通的就从什么时候退费&amp;#10;争议业务名称:炫彩通信助理包体验版-立即生效（湖北）&amp;#10;受理渠道:无&amp;#10;争议月份:2023年10月&amp;#10;争议费用:0&amp;#10;一线客服在系统里:未取消，请后台协助处理&amp;#10;是否承诺退费:否&amp;#10;用户要求:用户要求退费，烦请后台协助处理，谢谢。</t>
  </si>
  <si>
    <t>TS202310191833061575</t>
  </si>
  <si>
    <t>甜星</t>
  </si>
  <si>
    <t>2023-10-20 09:23:57</t>
  </si>
  <si>
    <t>[该用户有申诉倾向，请注意受理态度，查询近三天工单记录，积极解决用户问题。]判断省分:其他省分&amp;#10;:流量计费争议&amp;#10;判断省分::流量包定制争议&amp;#10;:不认可&amp;#10;:未享受&amp;#10;:小于等于500元，且仅限单倍、月份不超过12个月&amp;#10;:&amp;#10;&amp;#10;高级模板内容：&amp;#10;投诉问题描述:要求退费流量包费用&amp;#10;业务名称:20元14GB全国流量7天包-6个月协议期&amp;#10;争议月份:2023年10月&amp;#10;争议金额:20&amp;#10;是否承诺退费:否&amp;#10;用户要求:用户未享受，要求退还费用，请核实处理&amp;#10;&amp;#10;联系用户未接，未承诺退费，后续用户联系热线请为承诺退费</t>
  </si>
  <si>
    <t>BL202310180910292441</t>
  </si>
  <si>
    <t>许承鹏</t>
  </si>
  <si>
    <t>2023-10-18 16:08:29</t>
  </si>
  <si>
    <t>&gt;业务号码&gt;13100785017；&gt;号码归属地&gt;宜昌；&gt;产品名称&gt;联通助理-畅享版（在线渠道）；&gt;产品代码&gt;89000014；&gt;产品编码&gt;8900001401；&gt;订购时间&gt;2023-10-1711:15:56；&gt;核查情况&gt;平台故障；&gt;不规范定制分类&gt;平台故障，无法判责；&gt;退费金额&gt;16元；&gt;退费时间&gt;2023-10-18；&gt;投诉内容&gt;--------------&amp;#10;高级模板内容：&amp;#10;赔付类型：:增值业务争议&amp;#10;CBSS账单扣费名称：:联通助理-畅享版（在线渠道）&amp;#10;办理渠道:用户自己办理&amp;#10;赔付月份：:2023年10月&amp;#10;返还倍率:单倍&amp;#10;赔付金额：:16&amp;#10;是否已经取消业务:是&amp;#10;是否承诺退费：:是&amp;#10;用户是否需要回复：:否&amp;#10;用户要求：:用户来电表示未同意开通（联通助理-畅享版（在线渠道）），已向用户解释办理渠道与时间，用户不认可，要求退还此业务（10）月产生的业务费，请协助处理</t>
  </si>
  <si>
    <t>TS202310180841471334</t>
  </si>
  <si>
    <t>徐卓</t>
  </si>
  <si>
    <t>2023-10-18 10:29:15</t>
  </si>
  <si>
    <t>判断省分:其他省分&amp;#10;:流量计费争议&amp;#10;判断省分::流量包定制争议&amp;#10;:不认可&amp;#10;:已享受&amp;#10;:&amp;#10;&amp;#10;高级模板内容：&amp;#10;投诉问题描述:用户来电不认可开通10元5GB全国流量5日快餐包（湖北），要求取消并退费&amp;#10;业务名称:10元5GB全国流量5日快餐包（湖北）&amp;#10;争议月份:2023年10月&amp;#10;争议金额:10&amp;#10;是否承诺退费:否&amp;#10;用户要求:用户要求退费</t>
  </si>
  <si>
    <t>TS202310061742362341</t>
  </si>
  <si>
    <t>赵阳洋</t>
  </si>
  <si>
    <t>2023-10-07 10:40:14</t>
  </si>
  <si>
    <t>判断省分:其他省分&amp;#10;:电话营销争议&amp;#10;:不认可&amp;#10;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5元2GB全国流量3日快餐包（湖北）&amp;#10;争议月份:2023年10月&amp;#10;是否承诺退费:是&amp;#10;承诺退费金额:5&amp;#10;是否取消业务（如取消失败，需加上系统报错的提示）:是&amp;#10;是否需要回复:否&amp;#10;用户要求:尽快核实办理，谢谢</t>
  </si>
  <si>
    <t>TS202310070908310962</t>
  </si>
  <si>
    <t>赵兴华</t>
  </si>
  <si>
    <t>2023-10-07 14:31:53</t>
  </si>
  <si>
    <t>判断省分:其他省分&amp;#10;:流量计费争议&amp;#10;判断省分::流量包定制争议&amp;#10;:不认可&amp;#10;:未享受&amp;#10;:小于等于500元，且仅限单倍、月份不超过12个月&amp;#10;:&amp;#10;&amp;#10;高级模板内容：&amp;#10;投诉问题描述:用户误订购了流量包，用户对费用不认可&amp;#10;业务名称:10元5GB全国流量5日快餐包（湖北）&amp;#10;争议月份:2023年9月&amp;#10;争议金额:10&amp;#10;是否承诺退费:是&amp;#10;用户要求:退费</t>
  </si>
  <si>
    <t>TS202310111153141121</t>
  </si>
  <si>
    <t>杨茜</t>
  </si>
  <si>
    <t>2023-10-11 14:31:47</t>
  </si>
  <si>
    <t>判断省分:湖北&amp;#10;:流量费争议&amp;#10;:流量包定制争议&amp;#10;:不认可&amp;#10;:未享受&amp;#10;:小于等于500元，且仅限单倍、月份不超过12个月&amp;#10;:&amp;#10;&amp;#10;高级模板内容：&amp;#10;投诉问题描述:用户定错流量包&amp;#10;业务名称:	 20元10GB全国流量7日快餐包&amp;#10;争议月份:2023年10月&amp;#10;争议金额:20&amp;#10;是否承诺退费:是&amp;#10;用户要求:已承诺</t>
  </si>
  <si>
    <t>BL202310031031370612</t>
  </si>
  <si>
    <t>赵正华</t>
  </si>
  <si>
    <r>
      <t/>
    </r>
    <r>
      <rPr>
        <sz val="11"/>
        <color rgb="FF000000"/>
        <rFont val="宋体"/>
        <family val="2"/>
      </rPr>
      <t>&gt;业务号码&gt;16671736560&gt;号码归属地&gt;宜昌；&gt;产品名称&gt;联通助理-畅享版（在线渠道）；&gt;产品代码&gt;89000014；&gt;产品编码&gt;8900001401；&gt;订购时间&gt;2023-09-0221:05:08；&gt;核查情况&gt;平台故障；&gt;不规范定制分类&gt;平台故障，无法判责；&gt;退费金额&gt;32元；&gt;退费时间&gt;2023年10月3日&gt;投诉内容&gt;&amp;#10;高级模板内容：&amp;#10;赔付类型：:增值业务争议&amp;#10;CBSS账单扣费名称：:增值业务费_增值业务-联通助理-畅享版（在线渠道）&amp;#10;SP产品ID/元素ID：:无&amp;#10;办理渠道:</t>
    </r>
    <r>
      <rPr>
        <sz val="11"/>
        <color rgb="FF000000"/>
        <rFont val="Arial"/>
        <family val="2"/>
      </rPr>
      <t xml:space="preserve">	</t>
    </r>
    <r>
      <rPr>
        <sz val="11"/>
        <color rgb="FF000000"/>
        <rFont val="宋体"/>
        <family val="2"/>
      </rPr>
      <t>SP查询/退订/订购&amp;#10;赔付月份：:2023年9月、2023年10月&amp;#10;返还倍率:单倍&amp;#10;赔付金额：:32&amp;#10;是否已经取消业务:是&amp;#10;是否承诺退费：:是&amp;#10;用户是否需要回复：:否&amp;#10;用户要求：:尽快处理</t>
    </r>
  </si>
  <si>
    <t>BL202310061024411479</t>
  </si>
  <si>
    <t>李作宪</t>
  </si>
  <si>
    <t>2023-10-06 15:47:05</t>
  </si>
  <si>
    <t>&gt;业务号码&gt;13235626352；&gt;号码归属地&gt;宜昌；&gt;产品名称&gt;联通助理-畅爽版（在线渠道）；&gt;产品代码&gt;89000016；&gt;产品编码&gt;8900001601；&gt;订购时间&gt;2023-10-06 09:44:34；&gt;核查情况&gt;平台故障；&gt;不规范定制分类&gt;平台故障，无法判责；&gt;退费金额&gt;26元；&gt;退费时间&gt;2023-10-06；&gt;投诉内容&gt;【2022年上工信部测评重保用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&amp;#10;CBSS账单扣费名称：:联通助理-畅爽版（在线渠道）&amp;#10;办理渠道:错点&amp;#10;赔付月份：:2023年10月&amp;#10;返还倍率:单倍&amp;#10;赔付金额：:26&amp;#10;是否已经取消业务:是&amp;#10;是否承诺退费 ：:是&amp;#10;用户是否需要回复：:否&amp;#10;用户要求：:尽快退费</t>
  </si>
  <si>
    <t>BL202310111755362003</t>
  </si>
  <si>
    <t>黄正军</t>
  </si>
  <si>
    <t>南方一中心&gt;&gt;通发广进&gt;&gt;通发热线2区&gt;&gt;通发2区4班</t>
  </si>
  <si>
    <t>2023-10-12 10:08:30</t>
  </si>
  <si>
    <t>&gt;业务号码&gt;13032739798；&gt;号码归属地&gt;宜昌；&gt;产品名称&gt;联通助理-畅享版（在线渠道），悦心钻石会员-包月-25元；&gt;产品代码&gt;89000014，21002405；&gt;产品编码&gt;8900001401，2100240500；&gt;订购时间&gt;2023-09-10 14:47:52，2023-09-25 14:35:32；&gt;核查情况&gt;平台故障；&gt;不规范定制分类&gt;平台故障，无法判责；&gt;退费金额&gt;32.00元，25.00元；&gt;退费时间&gt;2023-10-12；&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联通助理-畅享版（在线渠道）/悦心钻石会员-包月-25元&amp;#10;办理渠道:无&amp;#10;赔付月份：:2023年9月、2023年10月&amp;#10;返还倍率:单倍&amp;#10;赔付金额：:57&amp;#10;是否已经取消业务:是&amp;#10;是否承诺退费 ：:是&amp;#10;用户是否需要回复：:否&amp;#10;用户要求：:退费</t>
  </si>
  <si>
    <t>BL202310121044191381</t>
  </si>
  <si>
    <t>梅昌秀</t>
  </si>
  <si>
    <t>2023-10-12 16:39:43</t>
  </si>
  <si>
    <t>&gt;业务号码&gt;15271503050；&gt;号码归属地&gt;宜昌；&gt;产品名称&gt; 联通助理-畅享版（在线渠道） ；&gt;产品代码&gt;89000014；&gt;产品编码&gt;8900001401；&gt;订购时间&gt;2023-09-29 22:34:00；&gt;核查情况&gt;平台故障；&gt;不规范定制分类&gt;平台故障，无法判责；&gt;退费金额&gt;32元；&gt;退费时间&gt;2023/10/12；&gt;投诉内容&gt;&amp;#10;&amp;#10;&amp;#10;&amp;#10;高级模板内容：&amp;#10;赔付类型：:增值业务争议 &amp;#10;CBSS账单扣费名称：:-联通助理-畅享版（在线渠道）_&amp;#10;办理渠道:sp平台&amp;#10;赔付月份：:2023年9月、2023年10月&amp;#10;返还倍率:单倍&amp;#10;赔付金额：:32&amp;#10;是否已经取消业务:是&amp;#10;是否承诺退费 ：:是&amp;#10;用户是否需要回复：:否&amp;#10;用户要求：:退费</t>
  </si>
  <si>
    <t>BL202310131454260257</t>
  </si>
  <si>
    <t>覃家菊</t>
  </si>
  <si>
    <t>2023-10-13 17:33:48</t>
  </si>
  <si>
    <t>&gt;业务号码&gt;13294249065；&gt;号码归属地&gt;宜昌；&gt;产品名称&gt; 联通爱听-职场精英20元包 ；&gt;产品代码&gt;66003010；&gt;产品编码&gt;6600301000；&gt;订购时间&gt;2023-09-15 16:00:38；&gt;核查情况&gt;平台故障；&gt;不规范定制分类&gt;平台故障，无法判责；&gt;退费金额&gt;40元；&gt;退费时间&gt;2023-10-13；&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&amp;#10;CBSS账单扣费名称：:联通爱听-职场精英20元包&amp;#10;办理渠道:	 CAP-068&amp;#10;赔付月份：:2023年10月、2023年9月&amp;#10;返还倍率:单倍&amp;#10;赔付金额：:40&amp;#10;是否已经取消业务:是&amp;#10;是否承诺退费 ：:是&amp;#10;用户是否需要回复：:否&amp;#10;用户要求：:用户对业务办理不认可，按照流程申请退费40元，请协助处理谢谢！</t>
  </si>
  <si>
    <t>BL202310130914330282</t>
  </si>
  <si>
    <t>吕道玉</t>
  </si>
  <si>
    <t>2023-10-13 15:08:17</t>
  </si>
  <si>
    <r>
      <t/>
    </r>
    <r>
      <rPr>
        <sz val="11"/>
        <color theme="1"/>
        <rFont val="宋体"/>
        <family val="2"/>
      </rPr>
      <t>&gt;业务号码&gt;18671755268；&gt;号码归属地&gt;宜昌；&gt;产品名称&gt; 联通爱听-职场精英20元包 ；&gt;产品代码&gt;66003010；&gt;产品编码&gt;6600301000；&gt;订购时间&gt;2023-10-13 00:26:46；&gt;核查情况&gt;平台故障；&gt;不规范定制分类&gt;平台故障，无法判责；&gt;退费金额&gt;20元；&gt;退费时间&gt;2023-10-13；&gt;投诉内容&gt;&amp;#10;赔付类型：:增值业务争议 &amp;#10;CBSS账单扣费名称：:</t>
    </r>
    <r>
      <rPr>
        <sz val="11"/>
        <color theme="1"/>
        <rFont val="Arial"/>
        <family val="2"/>
      </rPr>
      <t xml:space="preserve">	</t>
    </r>
    <r>
      <rPr>
        <sz val="11"/>
        <color theme="1"/>
        <rFont val="宋体"/>
        <family val="2"/>
      </rPr>
      <t>联通爱听-职场精英20元包&amp;#10;办理渠道:无&amp;#10;赔付月份：:2023年10月&amp;#10;返还倍率:单倍&amp;#10;赔付金额：:20&amp;#10;是否已经取消业务:是&amp;#10;是否承诺退费 ：:是&amp;#10;用户是否需要回复：:否&amp;#10;用户要求：:不知情开通业务，要求退费，解释不认可，已承诺退费告知退费事宜，请协助处理，谢谢</t>
    </r>
  </si>
  <si>
    <t>BL202310121630211379</t>
  </si>
  <si>
    <t>敖德群</t>
  </si>
  <si>
    <t>2023-10-13 11:16:02</t>
  </si>
  <si>
    <t>&gt;业务号码&gt;18674205612；&gt;号码归属地&gt;宜昌；&gt;产品名称&gt;联通爱听-职场精英20元包；&gt;产品代码&gt;66003010；&gt;产品编码&gt;6600301000；&gt;订购时间&gt;2023-09-12 10:21:26；&gt;核查情况&gt;平台故障；&gt;不规范定制分类&gt;平台故障，无法判责；&gt;退费金额&gt;40元；&gt;退费时间&gt;2023-10-13；&gt;投诉内容&gt;&amp;#10;高级模板内容：&amp;#10;赔付类型：:增值业务争议 &amp;#10;CBSS账单扣费名称：:联通爱听-职场精英20元包&amp;#10;办理渠道:SP接入&amp;#10;赔付月份：:2023年10月、2023年9月&amp;#10;返还倍率:单倍&amp;#10;赔付金额：:40&amp;#10;是否已经取消业务:是&amp;#10;是否承诺退费 ：:是&amp;#10;用户是否需要回复：:否&amp;#10;用户要求：:退费</t>
  </si>
  <si>
    <t>BL202310131715422476</t>
  </si>
  <si>
    <t>向荣</t>
  </si>
  <si>
    <t>2023-10-14 10:02:21</t>
  </si>
  <si>
    <t>【2022年上工信部测评重保用户】&amp;#10;高级模板内容：&amp;#10;赔付类型：:增值业务争议 &amp;#10;CBSS账单扣费名称：:自然拼读钻石会员卡&amp;#10;办理渠道:城区伍家岗中南路自有营业厅&amp;#10;赔付月份：:2023年10月&amp;#10;返还倍率:单倍&amp;#10;赔付金额：:20&amp;#10;是否已经取消业务:是&amp;#10;是否承诺退费 ：:是&amp;#10;用户是否需要回复：:否&amp;#10;用户要求：:不知情订购，已解释安抚但用户不认可，要求退费</t>
  </si>
  <si>
    <t>BL202310151026032122</t>
  </si>
  <si>
    <t>刘发春</t>
  </si>
  <si>
    <t>南方一中心&gt;&gt;河南正华&gt;&gt;正华热线5区&gt;&gt;正华5区3班</t>
  </si>
  <si>
    <t>2023-10-15 16:06:38</t>
  </si>
  <si>
    <t>&gt;业务号码&gt;15572764905；&gt;号码归属地&gt;宜昌；&gt;产品名称&gt; 联通爱听-职场精英20元包；&gt;产品代码&gt;66003010；&gt;产品编码&gt;6600301000；&gt;订购时间&gt;2023-10-15 09:38:59；&gt;核查情况&gt;平台故障；&gt;不规范定制分类&gt;平台故障，无法判责；&gt;退费金额&gt;20元；&gt;退费时间&gt;2023-10-15；&gt;投诉内容&gt;&amp;#10;&amp;#10;&amp;#10;高级模板内容：&amp;#10;赔付类型：:增值业务争议 &amp;#10;CBSS账单扣费名称：:联通爱听-职场精英20元包&amp;#10;办理渠道:/&amp;#10;赔付月份：:2023年10月&amp;#10;返还倍率:单倍&amp;#10;赔付金额：:20&amp;#10;是否已经取消业务:是&amp;#10;是否承诺退费 ：:是&amp;#10;用户是否需要回复：:否&amp;#10;用户要求：:用户要求退费</t>
  </si>
  <si>
    <t>BL202310151602051792</t>
  </si>
  <si>
    <t>杨艳平</t>
  </si>
  <si>
    <t>2023-10-16 14:33:31</t>
  </si>
  <si>
    <r>
      <t/>
    </r>
    <r>
      <rPr>
        <sz val="11"/>
        <color theme="1"/>
        <rFont val="宋体"/>
        <family val="2"/>
      </rPr>
      <t>&amp;#10;高级模板内容：&amp;#10;赔付类型：:增值业务争议&amp;#10;CBSS账单扣费名称：:联通爱听-职场精英20元包</t>
    </r>
    <r>
      <rPr>
        <sz val="11"/>
        <color theme="1"/>
        <rFont val="Arial"/>
        <family val="2"/>
      </rPr>
      <t xml:space="preserve">	</t>
    </r>
    <r>
      <rPr>
        <sz val="11"/>
        <color theme="1"/>
        <rFont val="宋体"/>
        <family val="2"/>
      </rPr>
      <t>&amp;#10;办理渠道:CAP-068&amp;#10;赔付月份：:2023年9月、2023年10月&amp;#10;返还倍率:单倍&amp;#10;赔付金额：:40&amp;#10;是否已经取消业务:是&amp;#10;是否承诺退费：:是&amp;#10;用户是否需要回复：:否&amp;#10;用户要求：:退费</t>
    </r>
  </si>
  <si>
    <t>ZX202310231824001453</t>
  </si>
  <si>
    <t>咨询工单（2021版）&gt;&gt;表扬或建议&gt;&gt;区域表扬</t>
  </si>
  <si>
    <t>咨询工单（2021版）</t>
  </si>
  <si>
    <t>2023-10-24 11:11:14</t>
  </si>
  <si>
    <t>用户来电反映需要表扬营业厅人员工号VHBYD196彭玉熊名都花园营业厅工资人员，请协助处理</t>
  </si>
  <si>
    <t>TS202310091300211153</t>
  </si>
  <si>
    <t>投诉工单（2021版）&gt;&gt;移网&gt;&gt;【入网】交付及激活&gt;&gt;未办理但接到物流配送或生成订单</t>
  </si>
  <si>
    <t>王芝英</t>
  </si>
  <si>
    <t>2023-10-09 17:37:10</t>
  </si>
  <si>
    <t>[65岁以上老人] &amp;#13;&amp;#10;高级模板内容：&amp;#13;&amp;#10;投诉问题描述:用户来电表示自己未订购本机号码收到号卡&amp;#13;</t>
  </si>
  <si>
    <t>配送争议：当阳城区，陈郑强AA，用户反映被动办理号码问题，经核查工作人员接收订单后上门配送，已向客户解释清楚后入网，现按客户要求办理销户，并退100元至号码15571729979上，24小时到账，此费用不可打印发票，客户满意</t>
  </si>
  <si>
    <t>BL202310021400122223</t>
  </si>
  <si>
    <t>胡红梅</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</si>
  <si>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5G炫彩通信助理包-云盘版（首月5元半价）&amp;#10;办理渠道:城区点军区红叶专营店&amp;#10;赔付月份：:2023年10月、2023年9月、2023年8月、2023年7月、2023年6月、2023年5月、2023年4月、2023年3月、2023年2月、2023年1月、2022年12月、2022年11月&amp;#10;返还倍率:单倍&amp;#10;赔付金额：:115&amp;#10;是否已经取消业务:是&amp;#10;是否承诺退费：:是&amp;#10;用户是否需要回复：:否&amp;#10;用户要求：:退费</t>
  </si>
  <si>
    <t>BL202310021036091192</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</si>
  <si>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5G炫彩通信助理包-云盘版（首月5元半价）&amp;#10;办理渠道:城区点军区红叶专营店&amp;#10;赔付月份：:2022年11月、2022年12月、2023年1月、2023年2月、2023年3月、2023年4月、2023年5月、2023年6月、2023年7月、2023年8月、2023年9月、2023年10月&amp;#10;返还倍率:单倍&amp;#10;赔付金额：:115&amp;#10;是否已经取消业务:是&amp;#10;是否承诺退费：:是&amp;#10;用户是否需要回复：:否&amp;#10;用户要求：:退费</t>
  </si>
  <si>
    <t>BL202310021038421244</t>
  </si>
  <si>
    <t>&gt;业务号码&gt;13277396706；&gt;号码归属地&gt;宜昌；&gt;产品名称&gt;5G炫彩通信助理包-云盘版（首月5元半价）；&gt;产品代码&gt;91245135；&gt;产品编码&gt;无；&gt;订购时间&gt;2022-11-2821:19:59；&gt;核查情况&gt;平台故障；&gt;不规范定制分类&gt;平台故障，无法判责；&gt;退费金额&gt;115元；&gt;退费时间&gt;2023-10-02；&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5G炫彩通信助理包-云盘版（首月5元半价）&amp;#10;办理渠道:城区点军区红叶专营店&amp;#10;赔付月份：:2022年11月、2022年12月、2023年1月、2023年2月、2023年3月、2023年4月、2023年5月、2023年6月、2023年7月、2023年8月、2023年9月、2023年10月&amp;#10;返还倍率:单倍&amp;#10;赔付金额：:115&amp;#10;是否已经取消业务:是&amp;#10;是否承诺退费：:是&amp;#10;用户是否需要回复：:否&amp;#10;用户要求：:退费</t>
  </si>
  <si>
    <t>TS202310071012020315</t>
  </si>
  <si>
    <t>胡方立</t>
  </si>
  <si>
    <t>2023-10-07 16:02:29</t>
  </si>
  <si>
    <r>
      <t/>
    </r>
    <r>
      <rPr>
        <sz val="11"/>
        <color theme="1"/>
        <rFont val="宋体"/>
        <family val="2"/>
      </rPr>
      <t>&amp;#10;高级模板内容：&amp;#10;投诉问题描述:用户来电反馈对业务办理不知情，要求投诉&amp;#10;业务名称:5G炫彩通信助理包-云盘版（首月5元半价）  &amp;#10;争议月份:2022年11月、2022年12月、2023年1月、2023年2月、2023年3月、2023年4月、2023年5月、2023年6月、2023年7月、2023年8月、2023年9月、2023年10月&amp;#10;争议金额:115&amp;#10;办理渠道:</t>
    </r>
    <r>
      <rPr>
        <sz val="11"/>
        <color theme="1"/>
        <rFont val="Arial"/>
        <family val="2"/>
      </rPr>
      <t xml:space="preserve">	</t>
    </r>
    <r>
      <rPr>
        <sz val="11"/>
        <color theme="1"/>
        <rFont val="宋体"/>
        <family val="2"/>
      </rPr>
      <t xml:space="preserve"> 城区点军区红叶专营店&amp;#10;前台是否取消:未取消&amp;#10;用户要求:用户要求核实是谁办理的，并要求投诉！</t>
    </r>
  </si>
  <si>
    <t>BL202310131832361058</t>
  </si>
  <si>
    <t>张玉厚</t>
  </si>
  <si>
    <t>2023-10-14 14:07:21</t>
  </si>
  <si>
    <t>&gt;业务号码&gt;18872527075；&gt;号码归属地&gt;宜昌；&gt;产品名称&gt; 5G炫彩通信助理包-云盘版（首月5元半价） ；&gt;产品代码&gt;无；&gt;产品编码&gt; 91245135；&gt;订购时间 &gt;  2023-01-05 11:29:29 ；&gt;核查情况&gt;平台故障；&gt;不规范定制分类&gt;平台故障，无法判责；&gt;退费金额&gt;95元；&gt;退费时间&gt;2023年10月14日；&gt;投诉内容&gt;&amp;#10;&amp;#10;高级模板内容：&amp;#10;赔付类型：:增值业务争议 &amp;#10;CBSS账单扣费名称：:5G炫彩通信助理包-云盘版（首月5元半价）&amp;#10;办理渠道:城区点军区红叶专营店&amp;#10;赔付月份：:2023年1月、2023年2月、2023年3月、2023年4月、2023年5月、2023年6月、2023年7月、2023年8月、2023年9月、2023年10月&amp;#10;返还倍率:单倍&amp;#10;赔付金额：:95&amp;#10;是否已经取消业务:是&amp;#10;是否承诺退费 ：:是&amp;#10;用户是否需要回复：:否&amp;#10;用户要求：:退费</t>
  </si>
  <si>
    <t>TS202309301407061882</t>
  </si>
  <si>
    <t>投诉工单（2021版）&gt;&gt;融合&gt;&gt;【变更及服务】渠道服务&gt;&gt;营业厅人员态度差/时效性差</t>
  </si>
  <si>
    <t>闫蝶</t>
  </si>
  <si>
    <t>2023-10-01 14:06:11</t>
  </si>
  <si>
    <t>用户反馈：:各渠道人员服务、态度问题&amp;#13;&amp;#10;告知联通对服务质量的重视，再次解释安抚并致歉:不认可仍要投诉&amp;#13;&amp;#10;用户要投诉的人员：:营业厅人员&amp;#13;&amp;#10;:&amp;#13;&amp;#10;&amp;#13;&amp;#10;高级模板内容：&amp;#13;&amp;#10;投诉问题描述:用户来电称联系了此营业厅表示需要办理套餐打折活动，营业厅告知可以办理，但是用户去了之后营业厅告知要去另一个营业厅才可以办理，用户强烈不认可要求投诉，称没有合理解释会一直投诉，前台致歉无效，&amp;#13;&amp;#10;渠道名称:湖北省宜昌市国贸自营厅&amp;#13;&amp;#10;渠道地址:湖北省宜昌市国贸自营厅&amp;#13;&amp;#10;用户要求:要求投诉此营业厅，已进行市场热线举报，前台致歉无效&amp;#13;</t>
  </si>
  <si>
    <t>解释宣传：城区东山大道国贸自有营业厅  ，活动权限问题未解释清楚。经核实，应国贸自营厅无权限办理，告知用户至 城区星火路自有营业厅 办理，查询业务已办理成功，已联系客户解释说明，考虑客户感知，申请赠送20元话费，用户表示考虑，满意度一般。</t>
  </si>
  <si>
    <t>TS202309301646230774</t>
  </si>
  <si>
    <t>投诉工单（2021版）&gt;&gt;融合&gt;&gt;【变更及服务】产品查询&gt;&gt;无故产生宽带费</t>
  </si>
  <si>
    <t>周孝容</t>
  </si>
  <si>
    <t>主办单位：湖北&amp;#10;客户类别：普通客户&amp;#10;10010是否打通：是&amp;#10;是否二次致电10015：是&amp;#10;是否联系：是&amp;#10;升级倾向：无&amp;#10;号码归属省：湖北&amp;#10;SVIP等级：&amp;#10;用户反映7月份开始被无故收取了宽带包费用、叠加套餐包费用，对无故产生宽带费不满，客服告知会给其返费，用户称一直未返费，用户不满，要求尽快核实处理</t>
  </si>
  <si>
    <t>Q23①客户基本资料：业务号码：15629371262、客户姓名：&amp;#10;周孝容、套餐情况：5G副卡基本套餐(优享服务)；客户反映取消千兆宽带提速包问题； &amp;#10;②首次联系客户时间：2023-10-01 18:32:48&amp;#10;③投诉核查处理情况：收到贵部转办，我司立即组织核查，经核实属城区东山大道国贸自有营业厅解释不到位导致客户对千兆宽带提速包扣费不满，查询已取消，考虑到用户使用感知为用户办理预存话费享40元/月话费优惠2个月（湖北），此费用不可打印发票。&amp;#10;④答复客户时间及客户满意度评价：根据上述核实情况，我司于2023-10-01 18:32:48联系客户满意，回单人：田群、联系方式：07176921001&amp;#10;⑤投诉核查关联材料：无。</t>
  </si>
  <si>
    <t>ZX202310071713500952</t>
  </si>
  <si>
    <t>咨询工单（2021版）&gt;&gt;业务规则&gt;&gt;销户/退网（含预约拆机）</t>
  </si>
  <si>
    <t>071701078733</t>
  </si>
  <si>
    <t>别铃琳</t>
  </si>
  <si>
    <t>南方一中心&gt;&gt;通发广进&gt;&gt;通发实习班</t>
  </si>
  <si>
    <t>2023-10-08 14:05:02</t>
  </si>
  <si>
    <t>判断省分:湖北&amp;#13;&amp;#10;:被动办理宽带&amp;#13;&amp;#10;:不需要&amp;#13;&amp;#10;:&amp;#13;&amp;#10;&amp;#13;&amp;#10;高级模板内容：&amp;#13;&amp;#10;问题描述:用户来电未办理过宽带&amp;#13;&amp;#10;第二联系方式:15871623300&amp;#13;&amp;#10;销户原因:未办理过&amp;#13;&amp;#10;用户要求:要求帮忙解决&amp;#13;</t>
  </si>
  <si>
    <t>Q22：城区东山大道国贸自有营业厅，低消送宽带AA，虚拟宽带，挽留失败，客服部已取消，次月出账后退费6-10月宽带月租费用，次月8日前退费到账，此费用无法抵扣往月欠费及打印发票，满意</t>
  </si>
  <si>
    <t>ZX202310081508130948</t>
  </si>
  <si>
    <t>071703876093</t>
  </si>
  <si>
    <t>龙琦</t>
  </si>
  <si>
    <t>2023-10-09 14:12:52</t>
  </si>
  <si>
    <t>用户表示被动办理宽带，现要求取消，请尽快处理并回复</t>
  </si>
  <si>
    <t>Q23：城区东山大道国贸自有营业厅，虚拟宽带AA，用户反馈虚拟宽带的问题，经核实，为营业厅开通宽带前未跟用户解释清楚导致，已按用户取消，满意。</t>
  </si>
  <si>
    <t>TS202310101443051123</t>
  </si>
  <si>
    <t>蒋昌龙</t>
  </si>
  <si>
    <t>融合业务</t>
  </si>
  <si>
    <t>2023-10-10 18:26:38</t>
  </si>
  <si>
    <t>主办单位：湖北&amp;#10;客户类别：星级客户&amp;#10;10010是否打通：是&amp;#10;是否二次致电10015：是&amp;#10;是否联系：是&amp;#10;升级倾向：工信部&amp;#10;号码归属省：湖北&amp;#10;SVIP等级：&amp;#10;用户来电反映无故办理一条宽带 用户不满 现要求尽快取消 请核实处理 提到工信部 要求10分钟回复</t>
  </si>
  <si>
    <t>城区东山大道国贸自有营业厅2020-03-02 22:52:31</t>
  </si>
  <si>
    <t>TS202310131635530679</t>
  </si>
  <si>
    <t>熊祥荣</t>
  </si>
  <si>
    <t>2023-10-14 09:48:17</t>
  </si>
  <si>
    <t>判断省分:湖北&amp;#13;&amp;#10;:增值业务费用争议（含炫彩通信助理包云盘版等组合类增值业务）&amp;#13;&amp;#10;:移网&amp;#13;&amp;#10;:不在补救范围内&amp;#13;&amp;#10;:不认可&amp;#13;&amp;#10;:&amp;#13;&amp;#10;&amp;#13;&amp;#10;高级模板内容：&amp;#13;&amp;#10;投诉问题描述:用户来电称自己未办理过，炫彩通信助理包6元版（立即生效），称自己不知情定制请，要求我方退费    同时用户要求取消，炫彩通信助理包6元版（立即生效） 用户暂时无法接收验证码&amp;#13;&amp;#10;争议业务名称:炫彩通信助理包6元版（立即生效）&amp;#13;&amp;#10;受理渠道:/&amp;#13;&amp;#10;争议月份:2022年9月、2022年10月、2022年11月、2022年12月、2023年1月、2023年2月、2023年3月、2023年4月、2023年5月、2023年6月、2023年7月、2023年8月、2023年9月、2023年10月&amp;#13;&amp;#10;争议费用:84&amp;#13;&amp;#10;一线客服在系统里:未取消，请后台协助处理&amp;#13;&amp;#10;是否承诺退费:否&amp;#13;&amp;#10;用户要求:要求取消，并退费&amp;#13;</t>
  </si>
  <si>
    <t>城区东山大道国贸自有营业厅 2022-09-17 19:36:03</t>
  </si>
  <si>
    <t>TS202310121736242385</t>
  </si>
  <si>
    <t>投诉工单（2021版）&gt;&gt;融合&gt;&gt;【产品及计费使用】计交费及发票&gt;&gt;合约赠款或返费不及时/未到账</t>
  </si>
  <si>
    <t>李彬</t>
  </si>
  <si>
    <t>2023-10-14 09:12:02</t>
  </si>
  <si>
    <t>22年Q3Q4重点客户【2022年上工信部测评重保用户】[该用户有申诉倾向，请注意受理态度，查询近三天工单记录，积极解决用户问题。] 确认用户是否有办理合约:有&amp;#13;&amp;#10;查看用户状态是否正常:状态正常&amp;#13;&amp;#10;结合交费销账、交费返销、交费查询等模板查询返费情况:未返还话费已过月结&amp;#13;&amp;#10;生成投诉工单:&amp;#13;&amp;#10;&amp;#13;&amp;#10;高级模板内容：&amp;#13;&amp;#10;投诉问题描述:用户来电表示宽带没有减免费用&amp;#13;&amp;#10;活动名称:低消融合（含300M宽带）移网（湖北）&amp;#13;&amp;#10;争议月份:2023年8月、2022年7月、2022年9月、2022年10月&amp;#13;&amp;#10;争议金额:30&amp;#13;&amp;#10;用户要求:用户表示办理宽带时说明宽带不收取任何费用，但7月份和9月份和10月份各收取了宽带费，但8月没有收取宽带费，请后台工作人员核实后尽快处理，并与用户联系，谢谢&amp;#13;</t>
  </si>
  <si>
    <t>解释宣传：城区东山大道国贸自有营业厅AA，用户反馈办理低消宽带时解释宣传错误，核实营业厅开通宽带时勾选1年赠费，于23.6月到期，故7月起每月产生10元费用，考虑客户感知，现申请减免1年宽带费用合计120元，退至宽带私有账户，24小时内到账，此费用不可打印账单发票，回访满意</t>
  </si>
  <si>
    <t>TS202310150938281089</t>
  </si>
  <si>
    <t>投诉工单（2021版）&gt;&gt;融合&gt;&gt;【产品及计费使用】计交费及发票&gt;&gt;对套餐/月租费不认可</t>
  </si>
  <si>
    <t>071701050062</t>
  </si>
  <si>
    <t>陈爱保</t>
  </si>
  <si>
    <t>2023-10-15 10:27:47</t>
  </si>
  <si>
    <t>22年Q3Q4重点客户22年Q3Q4重点客户判断省分:湖北&amp;#13;&amp;#10;:被动办理宽带&amp;#13;&amp;#10;:不需要&amp;#13;&amp;#10;:&amp;#13;&amp;#10;&amp;#13;&amp;#10;高级模板内容：&amp;#13;&amp;#10;投诉问题描述:用户来电表示自己没有办理宽带，为什么产生费用，前台已按流程解释，用户不认可&amp;#13;&amp;#10;争议月份:2023年10月、2023年9月、2023年1月、2023年2月、2023年3月、2023年4月、2023年5月、2023年6月、2023年7月、2023年8月、2022年6月、2022年7月、2022年8月、2022年9月、2022年10月、2022年11月、2022年12月&amp;#13;&amp;#10;争议金额:170&amp;#13;&amp;#10;用户要求:用户要求退费&amp;#13;</t>
  </si>
  <si>
    <t>Q22：城区东山大道国贸自有营业厅，虚拟宽带AA。经核查属营业厅22.6月办理开通，免12个月宽带月费，23.7-10月产生扣费34.84元，现已为用户取消，并登记1月8日退还宽带月费，此费用不可打印发票，满意。</t>
  </si>
  <si>
    <t>TS202310092001541991</t>
  </si>
  <si>
    <t>投诉工单（2021版）&gt;&gt;宽带&gt;&gt;【变更及服务】增值或权益业务使用&gt;&gt;对业务办理不认可（不知情、不承认）</t>
  </si>
  <si>
    <t>071703544424</t>
  </si>
  <si>
    <t>来佳佳</t>
  </si>
  <si>
    <t>2023-10-15 16:38:46</t>
  </si>
  <si>
    <t>用户来电表示不知情办理提速至1000M（30元）（湖北），我部无法取消，故未授权，用户要求取消并且退费，否则投诉到工信部，加急</t>
  </si>
  <si>
    <t>Q23：城区东山大道国贸自有营业厅，宽带提速包AA。2023-02-17 12:10:50 城区东山大道国贸自有营业厅为客户宽带071703544424办理1000M宽带提速包（30元）（湖北）业务次月生效，属于工作人员工作差错未和客户确认一致，同时赠费180元分6个月到账，即3月-8月前6个月免费（无需客户实际付费），业务于2023-10-10 09:55:24已退订，9月-10月扣费60元于2023-10-10 15:34:18已退费到账。客户要求我司再给予宽带1年包年费用480元做赔偿，服务角度考虑，为其申请退费480元分2笔到账，其中182元于 2023-10-13 10:34:30 到账至13114462753上，余298元于2023-10-13 16:18:53到账至071703544424上，赠费无法打印发票，客户认可，满意</t>
  </si>
  <si>
    <t>ZX202310141647221326</t>
  </si>
  <si>
    <t>071703666457</t>
  </si>
  <si>
    <t>揭小亿</t>
  </si>
  <si>
    <t>2023-10-16 09:09:39</t>
  </si>
  <si>
    <t>是被动办理宽带。用户表示完全不知情，解释无效，对此不满。而且用户表示不需要此宽带，要求取消此宽带，请尽快联系答复</t>
  </si>
  <si>
    <t>Q23：城区东山大道国贸自有营业厅   畅越冰激凌融合5G套餐300M宽带   经核实2023-01-17 19:54:25城区东山大道国贸自有营业给客户办理畅越冰激凌融合5G套餐300M宽带 。虚拟地址，未实际安装，现客户表示无需使用，客服部已操作取消，满意。</t>
  </si>
  <si>
    <t>TS202310071103581944</t>
  </si>
  <si>
    <t>投诉工单（2021版）&gt;&gt;融合&gt;&gt;【变更及服务】渠道服务&gt;&gt;营业厅业务办理错误/操作不熟练</t>
  </si>
  <si>
    <t>夏培然</t>
  </si>
  <si>
    <t>2023-10-07 16:28:17</t>
  </si>
  <si>
    <t>用户反馈：:各渠道人员服务、态度问题&amp;#13;&amp;#10;告知联通对服务质量的重视，再次解释安抚并致歉:不认可仍要投诉&amp;#13;&amp;#10;用户要投诉的人员：:营业厅人员&amp;#13;&amp;#10;:&amp;#13;&amp;#10;&amp;#13;&amp;#10;高级模板内容：&amp;#13;&amp;#10;投诉问题描述:用户要求投诉营业厅办理号卡解释不清楚，副卡提速包收费也不说清楚，用户说的很清楚一个月只要99元，但是却收了114最低消费，前台安抚用户不认可&amp;#13;&amp;#10;到厅时间:2023-09-07&amp;#13;&amp;#10;到厅名称:城区东山区金东山合作厅&amp;#13;&amp;#10;办理业务:办理号卡以及副卡提速包收费不清晰&amp;#13;&amp;#10;营业厅地址:城区东山区金东山合作厅&amp;#13;&amp;#10;用户要求:核实回复（10010回复）&amp;#13;</t>
  </si>
  <si>
    <t>解释宣传：:城区东山区金东山合作厅*未解释清楚副卡及宽带提速包收费问题，现以为用户取消提速包并注销副卡，考虑用户使用感知，以为用户申请减免9-10月费用25元，25小时内赠费到账，不可打印发票，满意</t>
  </si>
  <si>
    <t>BL202310040855321556</t>
  </si>
  <si>
    <t>冯任山</t>
  </si>
  <si>
    <t>2023-10-04 17:58:45</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</si>
  <si>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5G炫彩通信助理包-云盘版（首月5元半价）&amp;#10;办理渠道:城区东山新时空合作厅(广信)(自建他营)&amp;#10;赔付月份：:2022年11月、2022年12月、2023年1月、2023年2月、2023年3月、2023年4月、2023年5月、2023年6月、2023年7月、2023年8月、2023年9月、2023年10月&amp;#10;返还倍率:单倍&amp;#10;赔付金额：:115&amp;#10;是否已经取消业务:是&amp;#10;是否承诺退费：:是&amp;#10;用户是否需要回复：:否&amp;#10;用户要求：:退费</t>
  </si>
  <si>
    <t>TS202310020935291319</t>
  </si>
  <si>
    <t>易万福</t>
  </si>
  <si>
    <t>高级模板内容：&amp;#10;投诉问题描述:用户来电称自己套餐名下的宽带和副卡自己当时办理套餐的时候都不知情，工作人员都没有如实告知&amp;#10;业务名称:副卡功能费、宽带&amp;#10;争议月份:2023年9月&amp;#10;争议金额:0&amp;#10;办理渠道:湖北精英盛华信息科技有限公司(宜昌)&amp;#10;前台是否取消:未取消&amp;#10;是否承诺退费:是&amp;#10;用户要求:用户要求注销副卡18571420818和宽带	&amp;#10;071703887056，前台解释用户不认可，要求取消。</t>
  </si>
  <si>
    <t>Q23：城区高新区东山花园自营厅，畅越冰激凌融合5G套餐300M宽带（湖北）AA，经核查属营业厅解释错误导致，现已为客户注销成功处理；宜昌融诚通信服务有限责任公司，副卡AA，经核实，于2023年3月过电话营销方式推荐客户办理，现联系客户解释不认可，现已注销副卡，满意。</t>
  </si>
  <si>
    <t>TS202310021212420820</t>
  </si>
  <si>
    <t>投诉工单（2021版）&gt;&gt;融合&gt;&gt;【变更及服务】产品查询&gt;&gt;余额余量不清晰/不认可</t>
  </si>
  <si>
    <t>白家望</t>
  </si>
  <si>
    <t>[65岁以上老人]&amp;#10;高级模板内容：&amp;#10;投诉问题描述:用户反映每月1号扣话费，9月充值205元，只结转了168.37元，不认可，请协助处理，谢谢&amp;#10;争议时间:2023-10-02&amp;#10;争议金额:168.37&amp;#10;用户查询情况:9月充值205元，只结转了168.37元&amp;#10;前台实际查询情况:9月充值205元，只结转了168.37元&amp;#10;用户要求:用户要求尽快处理</t>
  </si>
  <si>
    <t>解释宣传：城区高新区东山花园自营厅AA，用户反映宜昌-联通看家赠送120元享12个月（神眼）活动问题，经核实，为营业厅办理活动时未跟用户解释清楚导致，现已跟用户解释清楚，满意。</t>
  </si>
  <si>
    <t>TS202310021108181466</t>
  </si>
  <si>
    <t>韩亮</t>
  </si>
  <si>
    <t>高级模板内容：&amp;#10;投诉问题描述:用户对：月固定费_基本套餐费_副卡月功能费；月固定费_IPTV包月费_IPTV包月-包月费1；月固定费_基础附加包_视频彩铃；	增值业务费_联通云盘会员服务费_联通云盘会员服务费；不认可&amp;#10;争议月份:2023年10月&amp;#10;争议金额:0&amp;#10;用户要求:取消：月固定费_基本套餐费_副卡月功能费；月固定费_IPTV包月费_IPTV包月-包月费1；月固定费_基础附加包_视频彩铃；	增值业务费_联通云盘会员服务费_联通云盘会员服务费</t>
  </si>
  <si>
    <t>解释宣传：城区葛洲坝区恒锋通讯专营店AA，用户反映电视和沃助理问题，经核实因营业厅未解释清楚套餐资费，现已联系客户解释，我司取消电视和沃助理，并申请减免本月费用合计20元，24小时到账，此费用不可打印发票，客户满意。</t>
  </si>
  <si>
    <t>TS202310051622231547</t>
  </si>
  <si>
    <t>郭建霞</t>
  </si>
  <si>
    <t>南方一中心&gt;&gt;通发广进&gt;&gt;通发新人班&gt;&gt;通发新人4班</t>
  </si>
  <si>
    <t>2023-10-07 11:11:19</t>
  </si>
  <si>
    <t>22年Q3Q4重点客户&amp;#13;&amp;#10;高级模板内容：&amp;#13;&amp;#10;投诉问题描述:用户反映不知道宽带有低消&amp;#13;&amp;#10;争议月份:2023年9月、2023年8月、2023年7月、2023年6月、2023年5月、2023年4月&amp;#13;&amp;#10;争议金额:48&amp;#13;&amp;#10;用户要求:用户要知道这个宽带低消是怎么办理的要求回电&amp;#13;</t>
  </si>
  <si>
    <t>解释宣传：城区葛洲坝区恒锋通讯专营店AA，用户反映宽带低消的问题，经核实，为营业厅未解释清楚，现营业厅工作人员已跟机主联系解释清楚，满意。</t>
  </si>
  <si>
    <t>TS202310141601031105</t>
  </si>
  <si>
    <t>夏锋</t>
  </si>
  <si>
    <t>2023-10-14 17:18:14</t>
  </si>
  <si>
    <t>判断省分:湖北&amp;#10;:增值业务费用争议（含炫彩通信助理包云盘版等组合类增值业务）&amp;#10;:移网&amp;#10;:在补救范围内&amp;#10;:不认可&amp;#10;:大于500元&amp;#10;:&amp;#10;&amp;#10;高级模板内容：&amp;#10;投诉问题描述:用户称自己没有办理此业务， 要求宜昌本地回复&amp;#10;争议业务名称:炫彩通信助理包-云盘版 -次月生效（湖北）-10元&amp;#10;受理渠道:城区葛洲坝区恒锋通讯专营店&amp;#10;争议月份:2023年7月、2023年8月、2023年9月、2023年10月&amp;#10;争议费用:40&amp;#10;一线客服在系统里:已取消&amp;#10;是否承诺退费:否&amp;#10;用户要求:联系：13581492661</t>
  </si>
  <si>
    <t>BL202310141117330174</t>
  </si>
  <si>
    <t>曹华琼</t>
  </si>
  <si>
    <t>2023-10-15 10:51:15</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</si>
  <si>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5G炫彩通信助理包-云盘版（首月5元半价）&amp;#10;办理渠道:无&amp;#10;赔付月份：:2022年12月-2023年10月&amp;#10;返还倍率:单倍&amp;#10;赔付金额：:105&amp;#10;是否已经取消业务:是&amp;#10;是否承诺退费 ：:是&amp;#10;用户是否需要回复：:否&amp;#10;用户要求：:用户称自己没有办理过5G炫彩通信助理包-云盘版（首月5元半价），现对扣费不认可，前台已经承诺退费，麻烦后台取消该业务并退费。</t>
  </si>
  <si>
    <t>城区葛洲坝区鹏程专营店 2022-12-01 22:01:27</t>
  </si>
  <si>
    <t>TS202310151710240444</t>
  </si>
  <si>
    <t>南方一中心&gt;&gt;河南正华&gt;&gt;正华热线3区&gt;&gt;正华3区2班</t>
  </si>
  <si>
    <t>2023-10-16 11:33:39</t>
  </si>
  <si>
    <t>判断省分:其他省分&amp;#13;&amp;#10;:增值业务争议&amp;#13;&amp;#10;判断省分:湖北&amp;#13;&amp;#10;:移网&amp;#13;&amp;#10;:不在补救范围内&amp;#13;&amp;#10;:不认可&amp;#13;&amp;#10;:&amp;#13;&amp;#10;&amp;#13;&amp;#10;高级模板内容：&amp;#13;&amp;#10;投诉问题描述:详见BL202310141117330174。用户来电称岁之前问题处理结果不满意，退款，为什么没有打电话告知，对此不满要求再次处理&amp;#13;&amp;#10;争议业务名称:5G炫彩通信助理包-云盘版（首月5元半价）&amp;#13;&amp;#10;受理渠道:城区葛洲坝区鹏程专营店&amp;#13;&amp;#10;争议月份:2022年12月、2023年1月、2023年5月、2023年6月、2023年10月、2023年9月、2023年7月、2023年8月、2023年4月、2023年3月、2023年2月&amp;#13;&amp;#10;争议费用:0&amp;#13;&amp;#10;一线客服在系统里:已取消&amp;#13;&amp;#10;是否承诺退费:否&amp;#13;&amp;#10;用户要求:要求再次处理&amp;#13;</t>
  </si>
  <si>
    <t>Q23： 城区葛洲坝区鹏程专营店   5G炫彩通信助理包-云盘版   经核实2022-12-01 22:03:06城区葛洲坝区鹏程专营店给客户开通炫彩通信助理包体验版。现客户表示无需使用，业务务已取消，省份已于2023-10-14 16:07:46赠送105元话费，已联系客户解释说明，客户表示知晓。</t>
  </si>
  <si>
    <t>TS202310021202310559</t>
  </si>
  <si>
    <t>岳庭宇</t>
  </si>
  <si>
    <t>用户反映根本未申请联通宽带，当时推荐的时候就拒绝了，但现在查的2021-06-19宽带就开户了每月19元功能费，对此不认可，要求公司核实情况，退还所有扣费，联系电话17671929050</t>
  </si>
  <si>
    <t>解释宣传： 城区葛洲坝区沃鸿合作厅(自建他营) AA，用户反映宽带问题，经核实因营业厅未解释清楚宽带包月费用，宽带已取消，我司申请减免22.6-23.10月323元，已登记次月7日到账，此费用不可打印发票，宽带本月内取消，客户满意。</t>
  </si>
  <si>
    <t>TS202310111525160979</t>
  </si>
  <si>
    <t>071701046912</t>
  </si>
  <si>
    <t>陈荣焱</t>
  </si>
  <si>
    <t>2023-10-12 11:11:27</t>
  </si>
  <si>
    <t>用户投诉被动办理IPTV10元/月，对此不满，要求投诉，请尽快处理并回复。</t>
  </si>
  <si>
    <t>解释宣传：城区葛洲坝区沃鸿合作厅(自建他营)AA，用户反映IPTV扣费未解释清楚，经核实，已由营业厅与用户协商，近期将机顶盒设备退至该厅，并办理取消IPTV业务，用户满意。</t>
  </si>
  <si>
    <t>TS202310130851312487</t>
  </si>
  <si>
    <t>2023-10-13 14:33:54</t>
  </si>
  <si>
    <t>详见前期工单及处理结果：TS202310111525160979 解释宣传：城区葛洲坝区沃鸿合作厅(自建他营)AA，用户反映IPTV扣费未解释清楚，经核实，已由营业厅与用户协商，近期将机顶盒设备退至该厅，并办理取消IPTV业务，用户满意。&amp;#13;&amp;#10;用户反映今天携带机顶盒设备到城区葛洲坝区沃鸿合作厅(自建他营)AA退还，并取消IPTV业务，营业厅不给自己办理，说是自己老婆办理的此业务，要自己老婆带设备再到厅办理，用户对此强烈不满，坚持要投诉，烦请公司跟进处理</t>
  </si>
  <si>
    <t>解释宣传：城区葛洲坝区沃鸿合作厅(自建他营)AA，用户反映IPTV扣费未解释清楚，经核实，已协商我部已优先办理取消IPTV业务，近期将机顶盒设备退至该厅，用户满意。</t>
  </si>
  <si>
    <t>TS202310131231520128</t>
  </si>
  <si>
    <t>庞路辉</t>
  </si>
  <si>
    <t>2023-10-14 11:14:28</t>
  </si>
  <si>
    <t>&amp;#13;&amp;#10;高级模板内容：&amp;#13;&amp;#10;是否10016外呼:不记得&amp;#13;&amp;#10;电话外呼号码:0&amp;#13;&amp;#10;渠道名称:电话营销&amp;#13;&amp;#10;反应问题涉及场景:未经同意订购业务&amp;#13;&amp;#10;产品名称:5G炫彩通信助理包-云盘版（首月5元半价）（已停售）5G炫彩通信助理包-云盘版（首月5元半价）（已停售）&amp;#13;&amp;#10;争议月份:2022年11月、2022年12月、2023年1月、2023年2月、2023年3月、2023年4月、2023年5月、2023年6月、2023年7月、2023年8月、2023年9月、2023年10月&amp;#13;&amp;#10;是否承诺退费:否&amp;#13;&amp;#10;承诺退费金额:1&amp;#13;&amp;#10;是否取消业务（如取消失败，需加上系统报错的提示）:已取消&amp;#13;&amp;#10;是否需要回复:是&amp;#13;&amp;#10;用户要求:客户来电表示自己没有开通5G炫彩通信助理包-云盘版（首月5元半价）（已停售）业务，要求我处记录投诉，并要求处理费用问题，请协助处理，谢谢&amp;#13;</t>
  </si>
  <si>
    <t>Q22：城区葛洲坝区沃鸿合作厅(自建他营)、5G炫彩通信助理包-云盘版AA。经核查属营业厅22.11月办理开通，22.11-23.10月扣费合计115元，此费用不可打印发票，现已为用户取消，满意。</t>
  </si>
  <si>
    <t>TS202310021323320060</t>
  </si>
  <si>
    <t>投诉工单（2021版）&gt;&gt;宽带&gt;&gt;【产品及计费使用】计交费及发票&gt;&gt;宽带资费争议</t>
  </si>
  <si>
    <t>汪艳玲</t>
  </si>
  <si>
    <t>高级模板内容：&amp;#10;投诉问题描述:用户来电对iptv费用不认可，前台解释无效，用户称办理时没有说要要收费，办好了才说要费用，用户强烈不认可，要求退还费用提及转网&amp;#10;业务号码:071701028200&amp;#10;争议月份:2023年10月&amp;#10;争议金额:0&amp;#10;用户要求:要求退还iptv费用，不解决就转网</t>
  </si>
  <si>
    <t>解释宣传：城区葛洲坝区新明珠合作厅(自建他营)，IPTV业务，IPTV收费10元/月，现已解释，用户知晓，继续使用，暂无疑问，满意度一般。</t>
  </si>
  <si>
    <t>BL202310220213142466</t>
  </si>
  <si>
    <t>谈应宁</t>
  </si>
  <si>
    <t>南方一中心&gt;&gt;通发广进&gt;&gt;通发热线1区&gt;&gt;通发1区2班</t>
  </si>
  <si>
    <t>2023-10-22 10:54:35</t>
  </si>
  <si>
    <t>判断省分:其他省分&amp;#10;:电话营销争议&amp;#10;:不认可&amp;#10;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5G炫彩通信助理包-云盘版&amp;#10;办理渠道:城区葛洲坝区新明珠合作厅(自建他营)&amp;#10;赔付月份：:2023年1月、2023年2月、2023年3月、2023年4月、2023年5月、2023年6月、2023年7月、2023年8月、2023年9月、2023年10月、2022年12月&amp;#10;返还倍率:单倍&amp;#10;赔付金额：:110&amp;#10;是否已经取消业务:是&amp;#10;是否承诺退费：:是&amp;#10;用户是否需要回复：:否&amp;#10;用户要求：:退费</t>
  </si>
  <si>
    <t>TS202310021543330932</t>
  </si>
  <si>
    <t>徐冬梅</t>
  </si>
  <si>
    <t>高级模板内容：&amp;#10;投诉问题描述:用户称自己入网时被告知月租149元可使用36个月，但这个月却是209元了。经查5G套餐月费7折优惠（立即生效24个月）（取整）（湖北）在9月底到期，解释不认可，前台无权限&amp;#10;争议月份:2023年10月&amp;#10;争议金额:60&amp;#10;用户要求:处理回复本机，有升级投诉倾向，谢谢</t>
  </si>
  <si>
    <t>解释宣传：城区集团高新区伟腾通讯店，折扣合约到期AA，折扣合约已到期，因用户参与余额宝分期活动，无法转其他套餐，已发集团客户经理核实可否续约7折活动，节假日后联系用户，用户知晓，出于服务角度，减免本月折扣差价60元，主卡办理40元赠费，副卡办理20元赠费，立即到账，此费用无法抵扣往月欠费及打印发票，用户满意</t>
  </si>
  <si>
    <t>TS202310021929051235</t>
  </si>
  <si>
    <t>2023-10-06 12:39:33</t>
  </si>
  <si>
    <t>主办单位：湖北&amp;#10;客户类别：普通客户&amp;#10;10010是否打通：否&amp;#10;是否二次致电10015：是&amp;#10;是否联系：是&amp;#10;升级倾向：无&amp;#10;号码归属省：湖北&amp;#10;SVIP等级：&amp;#10;用户来电反映号卡费用问题 用户表示对号卡在10月产生的月租费不认可 要求我方协助处理</t>
  </si>
  <si>
    <t>解释宣传：城区集团高新区伟腾通讯店，折扣合约到期AA①客户基本资料：业务号码：13607209992、客户姓名：徐冬梅、套餐情况：畅爽冰激凌5G套餐199元（基础版）；客户反映合约的问题； &amp;#10;②首次联系客户时间：2023-10-03 16:22:00&amp;#10;③投诉核查处理情况：收到贵部转办，我司立即组织核查，经核实，折扣合约已到期，因用户参与余额宝分期活动，无法转其他套餐，已发集团客户经理核实可否续约7折活动，节假日后联系用户，用户知晓，出于服务角度，减免本月折扣差价60元，主卡办理40元赠费，副卡办理20元赠费，立即到账，此费用无法抵扣往月欠费及打印发票，用户满意； &amp;#10;④答复客户时间及客户满意度评价：根据上述核实情况，我司于2023-10-03 16:22:00联系客户满意，回单人：胡春燕、联系方式：07176921001&amp;#10;⑤投诉核查关联材料：无。"</t>
  </si>
  <si>
    <t>TS202310050901070868</t>
  </si>
  <si>
    <t>杨纯明</t>
  </si>
  <si>
    <t>高级模板内容：&amp;#10;投诉问题描述:客户对套餐资费149不认可已解释麻烦处理谢谢！&amp;#10;争议月份:2023年10月&amp;#10;争议金额:149&amp;#10;用户要求:客户对套餐资费149不认可已解释麻烦处理谢谢！</t>
  </si>
  <si>
    <t>解释宣传： 城区集团宜昌喜联科技中小企业代理 ，副卡，IPTV费用问题未解释清楚。经核实，客户于2022-12-31 19:01:06 城区集团宜昌喜联科技中小企业代理 办理副卡，副卡会收取10元费用，2022-12-31 19:01:06办理IPTV，每月会收取10元费用，计费正常无误，现已为客户办理副卡月功能费-0元，次月生效，IPTV业务已取消，考虑客户感知，申请减减免23年1月-10月费用合计200元，24小时内到账，此费用无法抵扣往月欠费且不可打印发票，满意。</t>
  </si>
  <si>
    <t>BL202310151055270113</t>
  </si>
  <si>
    <t>刘永梅</t>
  </si>
  <si>
    <t>南方一中心&gt;&gt;通发广进&gt;&gt;通发热线2区&gt;&gt;通发2区2班</t>
  </si>
  <si>
    <t>2023-10-15 15:55:44</t>
  </si>
  <si>
    <t>&gt;业务号码&gt;15571766509；&gt;号码归属地&gt;宜昌；&gt;产品名称&gt;5G炫彩通信助理包-云盘版（首月5元半价）；&gt;产品代码&gt;91245135；&gt;产品编码&gt;无；&gt;订购时间&gt;2022-11-25 16:28:11  ；&gt;核查情况&gt;平台故障；&gt;不规范定制分类&gt;平台故障，无法判责；&gt;退费金额&gt;115元；&gt;退费时间&gt;2023-10-15；&gt;投诉内容&gt;&amp;#10;&amp;#10;高级模板内容：&amp;#10;赔付类型：:增值业务争议 &amp;#10;CBSS账单扣费名称：:5G炫彩通信助理包-云盘版（首月5元半价）&amp;#10;办理渠道:城区精英盛华西陵一路合作厅(自建他营)&amp;#10;赔付月份：:2023年1月、2023年2月、2023年3月、2023年4月、2023年5月、2023年6月、2023年7月、2023年8月、2023年9月、2023年10月、2022年12月、2022年11月&amp;#10;返还倍率:单倍&amp;#10;赔付金额：:125&amp;#10;是否已经取消业务:是&amp;#10;是否承诺退费 ：:是&amp;#10;用户是否需要回复：:否&amp;#10;用户要求：:尽快处理</t>
  </si>
  <si>
    <t>TS202310061307230656</t>
  </si>
  <si>
    <t>071704114643</t>
  </si>
  <si>
    <t>朱柏融</t>
  </si>
  <si>
    <t>2023-10-07 13:43:11</t>
  </si>
  <si>
    <t>用户表示被动办理IPTV和WiFi6月包10元组网合约(湖北)，现对此表示不满，要求投诉，请尽快处理并回复</t>
  </si>
  <si>
    <t>解释宣传：城区盛之沃合作厅AA，因营业厅赠送路由器， 故每月收取WIFI费用10元，现已联系客户解释，已取消，并申请减免7-10月费用合计40元，用户对电视费用认可，满意。</t>
  </si>
  <si>
    <t>BL202310130847270023</t>
  </si>
  <si>
    <t>周志文</t>
  </si>
  <si>
    <t>2023-10-13 14:10:41</t>
  </si>
  <si>
    <t>&gt;业务号码&gt;18671723587&gt;号码归属地&gt;宜昌  ；&gt;产品名称&gt;   联通助理-畅享版（在线渠道）  ；&gt;产品代码&gt;89000014 ；&gt;产品编码&gt; 8900001401 ；&gt;订购时间&gt; 2023-10-12 19:52:07   ；&gt;核查情况&gt;平台故障；&gt;不规范定制分类&gt;平台故障，无法判责；&gt;退费金额&gt;16 元；&gt;退费时间&gt;2023年10月13日&gt;投诉内容&gt;&amp;#10;高级模板内容：&amp;#10;赔付类型：:增值业务争议 &amp;#10;CBSS账单扣费名称：:联通助理-畅享版（在线渠道）&amp;#10;办理渠道:无&amp;#10;赔付月份：:2023年10月&amp;#10;返还倍率:单倍&amp;#10;赔付金额：:16&amp;#10;是否已经取消业务:是&amp;#10;是否承诺退费 ：:是&amp;#10;用户是否需要回复：:否&amp;#10;用户要求：:退费</t>
  </si>
  <si>
    <t>TS202310091115080835</t>
  </si>
  <si>
    <t>毕家春</t>
  </si>
  <si>
    <t>2023-10-09 19:05:11</t>
  </si>
  <si>
    <t>&amp;#13;&amp;#10;高级模板内容：&amp;#13;&amp;#10;投诉问题描述:用户来电对本机号码产生的讯游戏畅玩包（前向）    炫彩通信助理包体验版-立即生效（湖北） 这两个业务 不认可，要求退费，对退费不能抵扣欠费不认可，&amp;#13;&amp;#10;争议业务名称:腾讯游戏畅玩包（前向）    炫彩通信助理包体验版-立即生效（湖北） &amp;#13;&amp;#10;受理渠道:/&amp;#13;&amp;#10;争议月份:2023年10月&amp;#13;&amp;#10;争议费用:0&amp;#13;&amp;#10;一线客服在系统里:未取消，请后台协助处理&amp;#13;&amp;#10;是否承诺退费:否&amp;#13;&amp;#10;用户要求:要求在一个小时之内回电  要求退费，把套餐改成 福多多29元（湖北），请处理  要投诉到其他的部门&amp;#13;</t>
  </si>
  <si>
    <t>Q21： 城区土城合作厅  炫彩通信助理包体验版AA  经核实2021-10-25 12:01:45 城区土城合作厅  给客户办理炫彩通信助理包体验版。现客户表示无需使用，业务已取消，申请减免21年11月-23年10月费用合计144元，24小时内到账，此费用无法抵扣往月欠费且不可打印发票，另客户于2023-07-26 11:30:40总部网厅订购  腾讯游戏畅玩包（前向） ，已联系客户解释说明，业务已取消，考虑客户感知，申请减免23年7月-10月费用合计48元，24小时内到账，此费用无法抵扣往月欠费且不可打印发票，用户表示暂不更改套餐，继续使用现套餐，满意。</t>
  </si>
  <si>
    <t>TS202310121020481840</t>
  </si>
  <si>
    <t>刘静</t>
  </si>
  <si>
    <t>2023-10-12 15:40:30</t>
  </si>
  <si>
    <t>&amp;#10;高级模板内容：&amp;#10;投诉问题描述:客户反映未经同意办理 5G炫彩通信助理包-云盘版（首月5元半价） 要求反馈处理费用问题&amp;#10;业务名称: 5G炫彩通信助理包-云盘版（首月5元半价） &amp;#10;争议月份:2022年11月&amp;#10;争议金额:115&amp;#10;办理渠道:城区土城合作厅  &amp;#10;前台是否取消:已取消&amp;#10;用户要求:客户反映未经同意办理 5G炫彩通信助理包-云盘版（首月5元半价） 要求反馈处理费用问题</t>
  </si>
  <si>
    <t>BL202310270954321717</t>
  </si>
  <si>
    <t>朱高平</t>
  </si>
  <si>
    <t>2023-10-27 17:28:33</t>
  </si>
  <si>
    <t>&gt;业务号码&gt;15572768105；&gt;号码归属地&gt;宜昌；&gt;产品名称&gt;5G炫彩通信助理包-云盘版（首月5元半价）；&gt;产品代码&gt;无；&gt;产品编码&gt;91245135；&gt;订购时间&gt;2022-11-2308:58:31；&gt;核查情况&gt;平台故障；&gt;不规范定制分类&gt;平台故障，无法判责；&gt;退费金额：115元；&gt;退费时间&gt;2023年10月27日;&gt;投诉内容&gt;&amp;#10;高级模板内容：&amp;#10;赔付类型：:增值业务争议&amp;#10;CBSS账单扣费名称：:5G炫彩通信助理包-云盘版（首月5元半价）&amp;#10;办理渠道:城区土城合作厅&amp;#10;赔付月份：:2022年11月、2023年10月&amp;#10;返还倍率:单倍&amp;#10;赔付金额：:0&amp;#10;是否已经取消业务:是&amp;#10;是否承诺退费：:否&amp;#10;用户是否需要回复：:是&amp;#10;用户要求：:请后台处理</t>
  </si>
  <si>
    <t>TS202310021755231813</t>
  </si>
  <si>
    <t>投诉工单（2021版）&gt;&gt;宽带&gt;&gt;【IPTV使用】IPTV&gt;&gt;TV操作太复杂，用户不会操作，缺乏必要指导</t>
  </si>
  <si>
    <t>杨顺龙</t>
  </si>
  <si>
    <t>主办单位：湖北&amp;#10;客户类别：星级客户&amp;#10;10010是否打通：否&amp;#10;是否二次致电10015：是&amp;#10;是否联系：否&amp;#10;升级倾向：&amp;#10;号码归属省：湖北&amp;#10;SVIP等级：&amp;#10;1.问题类型:IPTV;&amp;#10;2.投诉类型:宽带网络问题;&amp;#10;3.营业厅地址:;&amp;#10;4.位置信息:;&amp;#10;5.位置发生地:;&amp;#10;6.投诉内容:从没办理过这项业务，不知道你们何时办的&amp;#10;7.故障详情:&amp;#10;	故障现象:从没办理过&amp;#10;	故障发生时间:2023-10-0217:53</t>
  </si>
  <si>
    <t>Q23①客户投诉产生的原因：被动办理IPTV业务。&amp;#10;②客户投诉问题核查情况及解决方案：收到贵部转办后，我司立即组织调查。经核实，城区伍家岗桔城路自有营业厅于23.4月办理宽带071703994700，并开通IPTV业务月费10元，现客户表示无需使用，已取消并申请退费60.76元，24小时内到账，此费用不可打印发票，同时按客户要求注销副卡及宽带。我司于2023-10-03 11:38:34联系客户解释。 &amp;#10;③客户问题满意度：满意。 &amp;#10;④回单人：颜晶  6921001"</t>
  </si>
  <si>
    <t>TS202310031615551442</t>
  </si>
  <si>
    <t>张石容</t>
  </si>
  <si>
    <t>高级模板内容：&amp;#10;投诉问题描述:用户称自己是上个月携号转网过来的，称自己没有办套餐，对月租不认可&amp;#10;争议月份:2023年9月&amp;#10;争议金额:199&amp;#10;用户要求:核实处理，请协助，谢谢</t>
  </si>
  <si>
    <t>解释宣传：城区伍家岗桔城路自有营业厅，办理开户时套餐子非鱼问题未解释清楚，考虑客户感知，申请减免23.9-10月部分月租费用合计300元，24小时内到账，此费用不可打印账单发票，另登记48小时内登记转资8元流量王套餐，次月生效，满意</t>
  </si>
  <si>
    <t>TS202310071430260010</t>
  </si>
  <si>
    <t>江梦</t>
  </si>
  <si>
    <t>2023-10-08 10:59:09</t>
  </si>
  <si>
    <t>&amp;#13;&amp;#10;高级模板内容：&amp;#13;&amp;#10;投诉问题描述:用户来电对于业务 湖北IPTV产品套餐 ，不认可，表示自己从未办理过宽带和IPTV业务，要求取消业务，并退还所有扣取了IPTV业务月份的费用&amp;#13;&amp;#10;业务名称:湖北IPTV产品套餐 &amp;#13;&amp;#10;争议月份:2021年12月&amp;#13;&amp;#10;争议金额:0&amp;#13;&amp;#10;办理渠道:无&amp;#13;&amp;#10;前台是否取消:未取消&amp;#13;&amp;#10;是否承诺退费:否&amp;#13;&amp;#10;用户要求:用户要求取业务，退还所有被扣取月份的费用，谢谢&amp;#13;</t>
  </si>
  <si>
    <t>Q21:城区伍家岗桔城路自有营业厅,宽带及IPTV业务AA，虚拟宽带，挽留失败，客服部已取消，IPTV免费3个月，减免22.3-23.10月IPTV费用200元，系统办理预存享50元赠费，立即到账，补赠剩余150元赠费，此费用无法抵扣往月欠费及打印发票</t>
  </si>
  <si>
    <t>TS202310101155142203</t>
  </si>
  <si>
    <t>071701036391</t>
  </si>
  <si>
    <t>贾兴山</t>
  </si>
  <si>
    <t>2023-10-10 16:11:55</t>
  </si>
  <si>
    <t>用户表示自己在城区伍家岗桔城路自有营业厅办理套餐时，工作人员并未告知IPTV收费10元/月，对此不认可，并表示工作人员只告知自己可以装联通宽带但是自己没有需要故暂未安装，请处理并回复。</t>
  </si>
  <si>
    <t>"Q21/22/23：城区伍家岗桔城路自有营业厅，IPTV AA，经核查属营业厅未解释清楚导致，现已为客户取消并申请减免21.9-23.10月费用240元，24小时内赠费到账，不可打印发票，满意。"</t>
  </si>
  <si>
    <t>TS202310161126042012</t>
  </si>
  <si>
    <t>刘文斌</t>
  </si>
  <si>
    <t>南方一中心&gt;&gt;河南正华&gt;&gt;正华热线7区&gt;&gt;正华7区2班</t>
  </si>
  <si>
    <t>2023-10-16 14:56:56</t>
  </si>
  <si>
    <t>&amp;#13;&amp;#10;高级模板内容：&amp;#13;&amp;#10;投诉问题描述:不知情办理宽带&amp;#13;&amp;#10;业务名称:畅越全国冰激凌套餐-168元档&amp;#13;&amp;#10;争议月份:2023年10月&amp;#13;&amp;#10;争议金额:0&amp;#13;&amp;#10;办理渠道:无&amp;#13;&amp;#10;前台是否取消:未取消&amp;#13;&amp;#10;用户要求:用户来带表示不知情办理宽带已经在激活使用了，要求我处查询装机地址，我处告知是用户隐私建议用户前往营业厅咨询，客户不认可，要求投诉，请协助处理&amp;#13;</t>
  </si>
  <si>
    <t>解释宣传：  城区伍家岗桔城路自有营业厅，宽带问题未解释清楚。经核实，城区伍家岗桔城路自有营业厅于2020-10-07 10:18:43 给客户办理200M宽带（低消融合专用）宽带，为虚拟宽带，未实际安装，已联系客户解释说明，客户表示保留继续使用，满意。</t>
  </si>
  <si>
    <t>TS202310030921210485</t>
  </si>
  <si>
    <t>程玉红</t>
  </si>
  <si>
    <t>南方一中心&gt;&gt;通发广进&gt;&gt;通发热线1区&gt;&gt;通发1区6班</t>
  </si>
  <si>
    <t>判断省分:湖北&amp;#10;:增值业务费用争议（含炫彩通信助理包云盘版等组合类增值业务）&amp;#10;:移网&amp;#10;:在补救范围内&amp;#10;:不认可&amp;#10;:大于500元&amp;#10;:&amp;#10;&amp;#10;高级模板内容：&amp;#10;投诉问题描述:对开通的增值业务有争议，要求投诉&amp;#10;争议业务名称:炫彩通信助理包6元版（立即生效）&amp;#10;受理渠道:陈琴琴城区伍家岗区星通专营店&amp;#10;争议月份:2023年1月、2023年2月、2023年3月、2023年4月、2023年5月、2023年6月、2023年7月、2023年8月、2023年9月、2023年10月、2022年8月、2022年9月、2022年10月、2022年11月、2022年12月&amp;#10;争议费用:0&amp;#10;一线客服在系统里:已取消&amp;#10;是否承诺退费:否&amp;#10;用户要求:来电对开通的：炫彩通信助理包6元版（立即生效）不认可，表示是联通私自开通的，现要求投诉开通人员，前台已尝试提出可做费用减免，用户对此不认可，要求投诉开通人员，要求投诉处理回复13165617648</t>
  </si>
  <si>
    <t>Q22：城区伍家岗区星通专营店  ，炫彩通信助理包6元版AA，经核查属营业厅于22.8为客户办理炫彩通信助理包6元版，已取消，并申请减免22.8-23.10月费用合计78元，24小时到账，此费用不可打印发票，已推荐办理宽带提速包，客户表示暂不需要，满意。</t>
  </si>
  <si>
    <t>TS202310030948061130</t>
  </si>
  <si>
    <t>主办单位：湖北&amp;#10;客户类别：普通客户&amp;#10;10010是否打通：是&amp;#10;是否二次致电10015：是&amp;#10;是否联系：是&amp;#10;升级倾向：消费者协会&amp;#10;号码归属省：湖北&amp;#10;SVIP等级：&amp;#10;用户反映号卡绑定宽带，不知道从什么时间开始，多出了6块钱的资费（漏电服务），不知道什么时间开始的怎么开的，当地客服说是通过营业厅开通的，2022.8办理的，不满，表示当时人根本不在宜昌，怎么办理的，当地说给用户退半年费用，用户不认可，要求告知是谁开通的这个业务，请跟进，且要求退费。是哪个营业厅哪个人开的。提及12315</t>
  </si>
  <si>
    <t>Q22①客户基本信息：业务号码：13165617648、客户姓名：程玉红、套餐情况：30元存量专属家庭融合移网主卡套餐（湖北38档）； 客户反映取消业务的问题。&amp;#10;②首次联系客户时间： 2023-10-03 12:41:43； &amp;#10;③投诉核查处理情况：收到贵部转办后，我司立即组织调查 。城区伍家岗区星通专营店 ，炫彩通信助理包6元版AA，经核查属营业厅于22.8为客户办理炫彩通信助理包6元版，已取消，并申请减免22.8-23.10月费用合计78元，24小时到账，此费用不可打印发票，满意。&amp;#10;④答复客户时间及客户满意度评价相关信息：我司于2023-10-03 12:41:43联系客户解释说明，客户认可满意。回单人：王宜艳&amp;#10;⑤投诉核查关联材料：无</t>
  </si>
  <si>
    <t>BL202310051137241236</t>
  </si>
  <si>
    <t>乾英华</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</si>
  <si>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炫彩通信助理包-云盘版-立即生效（湖北）&amp;#10;SP产品ID/元素ID：:无&amp;#10;办理渠道:城区伍家岗区星通专营店&amp;#10;赔付月份：:2022年12月、2023年1月、2023年2月、2023年3月、2023年4月、2023年5月、2023年6月、2023年7月、2023年8月、2023年9月、2023年10月&amp;#10;返还倍率:单倍&amp;#10;赔付金额：:105&amp;#10;是否已经取消业务:否&amp;#10;是否承诺退费：:是&amp;#10;用户是否需要回复：:否&amp;#10;用户要求：:尽快处理，用户要求退费并取消业务</t>
  </si>
  <si>
    <t>TS202310041932052331</t>
  </si>
  <si>
    <t>喻琴</t>
  </si>
  <si>
    <t>高级模板内容：&amp;#10;投诉问题描述:用户来电称自己家里没有电视，也没有办理IPTV，请协助&amp;#10;争议业务名称:IPTV&amp;#10;受理渠道:无&amp;#10;争议月份:2023年6月、2023年7月、2023年8月、2023年9月、2023年10月&amp;#10;争议费用:0&amp;#10;一线客服在系统里:未取消，请后台协助处理&amp;#10;是否承诺退费:否&amp;#10;用户要求:尽快核实IPTV费用并取消业务</t>
  </si>
  <si>
    <t>Q23：城区伍家岗区星通专营店，IPTV扣费AA；用户反馈IPTV扣费问题，经核实，为营业厅开通前未跟用户解释清楚导致，现已取消，考虑用户感知，申请退23.7-10月IPTV费用，合计40元，24小时到帐，此费用不可打印发票，满意。</t>
  </si>
  <si>
    <t>BL202310071225152061</t>
  </si>
  <si>
    <t>王红</t>
  </si>
  <si>
    <t>2023-10-07 16:29:18</t>
  </si>
  <si>
    <r>
      <t/>
    </r>
    <r>
      <rPr>
        <sz val="11"/>
        <color theme="1"/>
        <rFont val="宋体"/>
        <family val="2"/>
      </rPr>
      <t xml:space="preserve">&gt;业务号码&gt;16671729003；&gt;号码归属地&gt;宜昌；&gt;产品名称&gt;5G炫彩通信助理包-云盘版（首月5元半价）；&gt;产品代码&gt;91245135；&gt;产品编码&gt;无 ；&gt;订购时间&gt;  </t>
    </r>
    <r>
      <rPr>
        <sz val="11"/>
        <color theme="1"/>
        <rFont val="Arial"/>
        <family val="2"/>
      </rPr>
      <t xml:space="preserve">	</t>
    </r>
    <r>
      <rPr>
        <sz val="11"/>
        <color theme="1"/>
        <rFont val="宋体"/>
        <family val="2"/>
      </rPr>
      <t>2022/11/29 15:20</t>
    </r>
    <r>
      <rPr>
        <sz val="11"/>
        <color theme="1"/>
        <rFont val="Arial"/>
        <family val="2"/>
      </rPr>
      <t xml:space="preserve">	</t>
    </r>
    <r>
      <rPr>
        <sz val="11"/>
        <color theme="1"/>
        <rFont val="宋体"/>
        <family val="2"/>
      </rPr>
      <t>；&gt;核查情况&gt;平台故障；&gt;不规范定制分类&gt;平台故障，无法判责；&gt;退费金额&gt;115元；&gt;退费时间&gt;</t>
    </r>
    <r>
      <rPr>
        <sz val="11"/>
        <color theme="1"/>
        <rFont val="Arial"/>
        <family val="2"/>
      </rPr>
      <t xml:space="preserve">	</t>
    </r>
    <r>
      <rPr>
        <sz val="11"/>
        <color theme="1"/>
        <rFont val="宋体"/>
        <family val="2"/>
      </rPr>
      <t>2023/10/7</t>
    </r>
    <r>
      <rPr>
        <sz val="11"/>
        <color theme="1"/>
        <rFont val="Arial"/>
        <family val="2"/>
      </rPr>
      <t xml:space="preserve">	</t>
    </r>
    <r>
      <rPr>
        <sz val="11"/>
        <color theme="1"/>
        <rFont val="宋体"/>
        <family val="2"/>
      </rPr>
      <t>；&gt;投诉内容&amp;#10;&amp;#10;&amp;#10;高级模板内容：&amp;#10;赔付类型：:增值业务争议 &amp;#10;CBSS账单扣费名称：:5G炫彩通信助理包-云盘版（首月5元半价）&amp;#10;办理渠道:城区伍家岗区星通专营店&amp;#10;赔付月份：:2022年11月、2022年12月、2023年1月、2023年2月、2023年3月、2023年4月、2023年5月、2023年6月、2023年7月、2023年8月、2023年9月、2023年10月&amp;#10;返还倍率:单倍&amp;#10;赔付金额：:115&amp;#10;是否已经取消业务:是&amp;#10;是否承诺退费 ：:是&amp;#10;用户是否需要回复：:否&amp;#10;用户要求：:用户要求退费</t>
    </r>
  </si>
  <si>
    <t>TS202310071740010889</t>
  </si>
  <si>
    <t>071701048107</t>
  </si>
  <si>
    <t>张云</t>
  </si>
  <si>
    <t>2023-10-09 10:45:27</t>
  </si>
  <si>
    <t>用户表示办理宽带071701048107和071701055424（两田宽带地址一样，绑定在一起，表示都没有要开IPTV）的时候没有要求办理IPTV，现在查询开通了不满，要求取消，并退还IPTV的功能费，解释无效，请尽快处理并回复。</t>
  </si>
  <si>
    <t>Q22：城区伍家岗区星通专营店，开通宽带中71701048107和071701055424的IPTV业务AA，经核查属营业厅解释错误导致，已发区域负责人+86-15572799366协助处理，于10月10日前处理完毕，用户知晓</t>
  </si>
  <si>
    <t>TS202310091129211263</t>
  </si>
  <si>
    <t>投诉工单（2021版）&gt;&gt;融合&gt;&gt;【产品及计费使用】消费提示&gt;&gt;合约使用提醒不及时/不到位/未提醒</t>
  </si>
  <si>
    <t>王立方</t>
  </si>
  <si>
    <t>2023-10-09 14:37:12</t>
  </si>
  <si>
    <t>&amp;#13;&amp;#10;高级模板内容：&amp;#13;&amp;#10;投诉问题描述:用户对合约到期后没有提示不认可，要求续约，以及退费202308-202310月的差价&amp;#13;&amp;#10;合约名称:预存话费享折扣优惠 档位三（立即生效24个月）-湖北政企专属&amp;#13;&amp;#10;合约办理渠道:不涉及&amp;#13;&amp;#10;办理时间:2021-08-30&amp;#13;&amp;#10;到期时间:2023-07-31&amp;#13;&amp;#10;是否下发短信提醒:否&amp;#13;&amp;#10;用户要求:用户对合约到期后没有提示不认可，要求续约，以及退费202308-202310月的差价，请协助核实回复处理，谢谢&amp;#13;</t>
  </si>
  <si>
    <t>解释宣传：城区伍家岗区星通专营店，活动折扣时间未解释清楚。经核实，客户前期办理有 预存话费享折扣优惠 档位三（立即生效24个月）-湖北政企专属 ，活动于2023-07-31 23:59:59结束，已联系客户解释说明，9月已给客户办理存量5G畅爽套餐享109元赠费活动，10月生效，考虑客户感知，申请减免23年8月-9月月费差价224元， 24小时内到账，此费用无法抵扣往月欠费且不可打印发票，满意。</t>
  </si>
  <si>
    <t>TS202310101258551183</t>
  </si>
  <si>
    <t>投诉工单（2021版）&gt;&gt;融合&gt;&gt;【入网】宣传&gt;&gt;宣传和实际使用不一致</t>
  </si>
  <si>
    <t>望兵</t>
  </si>
  <si>
    <t>2023-10-10 17:29:15</t>
  </si>
  <si>
    <t>&amp;#13;&amp;#10;高级模板内容：&amp;#13;&amp;#10;投诉问题描述:用户来电对自己副卡要收费不认可 称当时办副卡的时候说的是永久免费 现在收费不认可 前台解释用户不认可 请协助处理 谢谢&amp;#13;&amp;#10;业务名称:套餐资费&amp;#13;&amp;#10;宣传渠道:其他:上门推销&amp;#13;&amp;#10;宣传内容:说的副卡永久所有免费&amp;#13;&amp;#10;实际情况:副卡免月租12个月（10元话费12个月）（湖北）-立即生效  在9月就到期了&amp;#13;&amp;#10;用户要求:处理核实清楚&amp;#13;</t>
  </si>
  <si>
    <t>解释宣传： 城区伍家岗区星通专营店 ，副卡费用问题未解释清楚。经核实，客户办理有 副卡免月租12个月（10元话费12个月）活动，活动至2023-09-30 23:59:59结束，活动结束后副卡会收取10元费用，已联系客户解释说明，考虑客户感知，申请为客户办理 副卡月功能费-0元，次月生效，满意。</t>
  </si>
  <si>
    <t>TS202310141226141822</t>
  </si>
  <si>
    <t>投诉工单（2021版）&gt;&gt;融合&gt;&gt;【IPTV使用】IPTV&gt;&gt;IPTV收费争议</t>
  </si>
  <si>
    <t>071704284347</t>
  </si>
  <si>
    <t>2023-10-15 08:52:22</t>
  </si>
  <si>
    <t>&amp;#13;&amp;#10;高级模板内容：&amp;#13;&amp;#10;投诉问题描述:用户来电对IPTV业务不认可，表示自己家里没有安装机顶盒，对此收费不认可，要求我方处理&amp;#13;&amp;#10;收费月份:2023年8月、2023年9月、2023年10月&amp;#13;&amp;#10;争议实际金额:23.23&amp;#13;&amp;#10;用户要求:用户要求投诉，请处理&amp;#13;</t>
  </si>
  <si>
    <t>解释宣传： 城区伍家岗区星通专营店 ，IPTV费用问题未解释清楚。经核实，宜城区伍家岗区星通专营店于 2023-08-31 19:23:49 给客户开通IPTV，已联系客户解释说明，现客户表示无需使用，业务已取消，考虑客户感知，申请减免23年8月-10月费用合计23.23元， 24小时内到账，此费用无法抵扣往月欠费且不可打印发票，满意。</t>
  </si>
  <si>
    <t>TS202309301226352256</t>
  </si>
  <si>
    <t>071700097424</t>
  </si>
  <si>
    <t>范雪莲</t>
  </si>
  <si>
    <t>2023-10-01 13:37:14</t>
  </si>
  <si>
    <t>用户表示被动15元提速包(湖北)（立即生效，次月收费）-新和路由器趸缴合约赠费（10元*36个月），解释不认可，要求处理并回复</t>
  </si>
  <si>
    <t>Q23： 城区伍家岗中南路自有营业厅   15元1000M提速包(湖北)  经核实 2023-08-30 11:58:46  城区伍家岗中南路自有营业厅  给客户开通 城区伍家岗中南路自有营业厅 ， 路由器趸缴合约赠费（10元*36个月） 。现客户表示无需使用，业务已取消，考虑客户感知，已为客户办理 预存话费享20元话费优惠(湖北) ，客户满意。</t>
  </si>
  <si>
    <t>BL202310021120452127</t>
  </si>
  <si>
    <t>官学群</t>
  </si>
  <si>
    <t>查询增值业务:&amp;#10;合约信息查询:&amp;#10;系统未查询到产品信息/非用户咨询的产品&amp;#10;查询优惠产品信息:&amp;#10;:无确认方式&amp;#10;:客户不了解此业务，要求取消或投诉&amp;#10;:不接受&amp;#10;:附属产品&amp;#10;:退订成功&amp;#10;取消成功:要求退费&amp;#10;判断省分:湖北&amp;#10;:小于等于500元&amp;#10;:&amp;#10;&amp;#10;高级模板内容：&amp;#10;赔付类型：:增值业务争议&amp;#10;CBSS账单扣费名称：:炫彩通信助理包-云盘版-次月生效（湖北）-10元&amp;#10;办理渠道:城区伍家岗中南路自有营业厅&amp;#10;赔付月份：:2023年8月、2023年9月、2023年10月&amp;#10;返还倍率:单倍&amp;#10;赔付金额：:30&amp;#10;是否已经取消业务:是&amp;#10;是否承诺退费：:是&amp;#10;用户是否需要回复：:否&amp;#10;用户要求：:要求退费</t>
  </si>
  <si>
    <t>TS202310111529191108</t>
  </si>
  <si>
    <t>胡松</t>
  </si>
  <si>
    <t>2023-10-11 16:43:47</t>
  </si>
  <si>
    <t>&amp;#13;&amp;#10;高级模板内容：&amp;#13;&amp;#10;投诉问题描述:用户要求投诉营业厅业务办理差错&amp;#13;&amp;#10;到厅时间:2023-09-02&amp;#13;&amp;#10;到厅名称:城区伍家岗中南路自有营业厅&amp;#13;&amp;#10;办理业务:主副卡分卡，然后停用一张手机卡&amp;#13;&amp;#10;营业厅地址:武汉市武昌区中南路10号鹏程时代1楼&amp;#13;&amp;#10;用户要求:用户来电称9.2日在城区伍家岗中南路自有营业厅办理主副卡解绑，销户一张电话卡，但营业厅实际只解绑了，合账未解除，并且分别两个号码套餐为129+99，用户要求处理，请核实，谢谢&amp;#13;</t>
  </si>
  <si>
    <t>解释宣传城区伍家岗中南路自有营业厅，主副卡AA，当月操作主副卡拆分，次月办理付费关系变更，现已操作，次月生效，满意</t>
  </si>
  <si>
    <t>TS202310141519070219</t>
  </si>
  <si>
    <t>071700099196</t>
  </si>
  <si>
    <t>李宗芯</t>
  </si>
  <si>
    <t>2023-10-15 08:52:30</t>
  </si>
  <si>
    <t>判断省分:湖北&amp;#13;&amp;#10;:增值业务费用争议（含炫彩通信助理包云盘版等组合类增值业务）&amp;#13;&amp;#10;:固网&amp;#13;&amp;#10;:否&amp;#13;&amp;#10;:&amp;#13;&amp;#10;&amp;#13;&amp;#10;高级模板内容：&amp;#13;&amp;#10;投诉问题描述:对业务办理不认可（不知情、不承认）&amp;#13;&amp;#10;争议业务名称:15元提速包(湖北)（立即生效，次月收费）-新和路由器趸缴合约赠费（10元*36个月）&amp;#13;&amp;#10;受理渠道:城区伍家岗中南路自有营业厅&amp;#13;&amp;#10;争议月份:2023年9月、2023年10月&amp;#13;&amp;#10;争议费用:10&amp;#13;&amp;#10;一线客服在系统里:未取消，请后台协助处理&amp;#13;&amp;#10;是否承诺退费:否&amp;#13;&amp;#10;用户要求:用户反映未办理业务，要求取消业务并退费&amp;#13;</t>
  </si>
  <si>
    <t>Q23：  城区伍家岗中南路自有营业厅   15元1000M提速包 AA经核实2023-08-30 11:37:45城区伍家岗中南路自有营业厅给客户办理 15元1000M提速包 。勾选路由器趸缴合约赠费（10元*36个月），现客户表示无需使用，业务已取消，考虑客户感知，申请减免23.9月-10月费用合计10元，24小时到帐，此费用无法抵扣往月欠费且不可打印发票，满意。</t>
  </si>
  <si>
    <t>TS202310160922181169</t>
  </si>
  <si>
    <t>投诉工单（2021版）&gt;&gt;融合&gt;&gt;【入网】办理&gt;&gt;营业厅办理差错/不成功</t>
  </si>
  <si>
    <t>071704451910</t>
  </si>
  <si>
    <t>王燕</t>
  </si>
  <si>
    <t>2023-10-16 13:30:52</t>
  </si>
  <si>
    <t>&amp;#13;&amp;#10;高级模板内容：&amp;#13;&amp;#10;投诉问题描述:用户表示自己这个宽带是包年的，现核实到欠费了，用户打电话给营业员，营业员表示自己忘了或者自己没有上班一直没有处理，请后台协助处理谢谢&amp;#13;&amp;#10;产品名称:宽带欠费&amp;#13;&amp;#10;办理时间:2023-09-05&amp;#13;&amp;#10;办理渠道:宜昌新发广场&amp;#13;&amp;#10;用户要求:回电请联系：18696152876&amp;#13;</t>
  </si>
  <si>
    <t>城区伍家岗中南路自有营业厅，经核实，因营业厅未操作宽带提速包费用减免导致用户欠费停机，现营业厅已为用户交费165元，用户宽带已正常使用，满意</t>
  </si>
  <si>
    <t>BL202310040851331510</t>
  </si>
  <si>
    <t>王超</t>
  </si>
  <si>
    <t>2023-10-04 15:47:45</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</si>
  <si>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5G炫彩通信助理包-云盘版&amp;#10;办理渠道:无&amp;#10;赔付月份：:2023年10月、2023年9月、2023年8月&amp;#10;返还倍率:单倍&amp;#10;赔付金额：:30&amp;#10;是否已经取消业务:是&amp;#10;是否承诺退费：:是&amp;#10;用户是否需要回复：:是&amp;#10;用户要求：:退费</t>
  </si>
  <si>
    <t>城区伍家区合益路专营店2022-11-21 11:12:13</t>
  </si>
  <si>
    <t>TS202310091553290880</t>
  </si>
  <si>
    <t>张亚雄</t>
  </si>
  <si>
    <t>南方一中心&gt;&gt;通发广进&gt;&gt;通发热线1区&gt;&gt;通发1区4班</t>
  </si>
  <si>
    <t>2023-10-10 09:53:50</t>
  </si>
  <si>
    <t>判断省分:其他省分&amp;#10;:电话营销争议&amp;#10;:不认可&amp;#10;判断省分:湖北&amp;#10;:移网电话营销费用争议（套餐资费/融合宽带/副卡功能费类除外）&amp;#10;:不认可&amp;#10;:小于等于500元，且仅限单倍、月份不超过12个月&amp;#10;:&amp;#10;&amp;#10;高级模板内容：&amp;#10;是否10016外呼:不记得&amp;#10;电话外呼号码:忘记了&amp;#10;渠道名称:城区伍家区合益路专营店&amp;#10;反应问题涉及场景:未经同意订购业务&amp;#10;产品名称:5G炫彩通信助理包-云盘版&amp;#10;争议月份:2023年10月、2023年9月、2023年8月、2023年7月、2023年6月、2023年5月、2023年4月、2023年3月、2023年2月、2023年1月&amp;#10;是否承诺退费:是&amp;#10;承诺退费金额:100&amp;#10;是否取消业务（如取消失败，需加上系统报错的提示）:是&amp;#10;是否需要回复:否&amp;#10;用户要求:无</t>
  </si>
  <si>
    <t>BL202310071718141598</t>
  </si>
  <si>
    <t>刘洛生</t>
  </si>
  <si>
    <t>南方一中心&gt;&gt;河南正华&gt;&gt;综合</t>
  </si>
  <si>
    <t>2023-10-08 14:03:11</t>
  </si>
  <si>
    <t>&gt;业务号码&gt;18671765740；&gt;号码归属地&gt;宜昌；&gt;产品名称&gt; 5G炫彩通信助理包-云盘版（首月5元半价）  ；&gt;产品代码&gt;91245135；&gt;产品编码&gt;无；&gt;订购时间&gt; 2022-12-03 12:48:25 ；&gt;核查情况&gt;平台故障；&gt;不规范定制分类&gt;平台故障，无法判责；&gt;退费金额&gt;90元；&gt;退费时间&gt;2023-10-08；&gt;投诉内容&gt;&amp;#10;赔付类型：:增值业务争议 &amp;#10;CBSS账单扣费名称：: 5G炫彩通信助理包-云盘版（首月5元半价） &amp;#10;SP产品ID/元素ID：:无&amp;#10;办理渠道: 城区伍家区柒柒营业厅 &amp;#10;赔付月份：:2023年1月、2023年2月、2023年3月、2023年4月、2023年5月、2023年6月、2023年7月、2023年8月、2023年9月&amp;#10;返还倍率:单倍&amp;#10;赔付金额：:90&amp;#10;是否已经取消业务:是&amp;#10;是否承诺退费 ：:是&amp;#10;用户是否需要回复：:否&amp;#10;用户要求：:已承诺退费，请处理，谢谢</t>
  </si>
  <si>
    <t>TS202310091334231947</t>
  </si>
  <si>
    <t>王耀明</t>
  </si>
  <si>
    <t>2023-10-09 15:20:33</t>
  </si>
  <si>
    <t>主办单位：湖北&amp;#10;客户类别：普通客户&amp;#10;10010是否打通：是&amp;#10;是否二次致电10015：是&amp;#10;是否联系：是&amp;#10;升级倾向：无&amp;#10;号码归属省：湖北&amp;#10;SVIP等级：&amp;#10;户表示无故安装宽带，要求取消   请尽快核实处理  加急  谢谢</t>
  </si>
  <si>
    <t>Q22：①客户投诉产生的原因：不知情办理宽带。 &amp;#10;②客户投诉问题核查情况及解决方案：收到贵部转办后，我司立即组织调查。经核实城区伍家区睿晟合作厅，畅越冰激凌5G套餐500M宽带（湖北)AA,现已为用户办理注销成功我司2023-10-09 11:43:49联系客户解释。&amp;#10;③客户问题满意度：满意。 &amp;#10;④回单人：田群、联系方式：07176921001</t>
  </si>
  <si>
    <t>TS202310150951371368</t>
  </si>
  <si>
    <t>谭三妮</t>
  </si>
  <si>
    <t>2023-10-15 16:21:30</t>
  </si>
  <si>
    <t>&amp;#10;高级模板内容：&amp;#10;投诉问题描述:不知情订购业务 炫彩通信助理包6元版（立即生效） &amp;#10;争议业务名称: 炫彩通信助理包6元版（立即生效） &amp;#10;受理渠道: 城区伍家区睿晟合作厅 &amp;#10;争议月份:2023年10月&amp;#10;争议费用:0&amp;#10;一线客服在系统里:已取消&amp;#10;是否承诺退费:否&amp;#10;用户要求:要求核实清楚到底谁给办理的要求给个说法。</t>
  </si>
  <si>
    <t>TS202309301454230552</t>
  </si>
  <si>
    <t>陈志美</t>
  </si>
  <si>
    <t>2023-10-01 14:06:02</t>
  </si>
  <si>
    <t>&amp;#13;&amp;#10;高级模板内容：&amp;#13;&amp;#10;投诉问题描述:用户来电称未经同意被办理宽带表示不认可，要求办理停机保号，尽快核实办理，谢谢&amp;#13;&amp;#10;业务名称:停机保号&amp;#13;&amp;#10;争议月份:2023年9月&amp;#13;&amp;#10;争议金额:0&amp;#13;&amp;#10;办理渠道:无&amp;#13;&amp;#10;前台是否取消:未取消&amp;#13;&amp;#10;是否承诺退费:否&amp;#13;&amp;#10;用户要求:要求办理停机保号，尽快核实办理，谢谢&amp;#13;</t>
  </si>
  <si>
    <t>Q22:城区伍家区尚美合作厅,宽带AA,虚拟宽带,挽留失败,现已取消,号码转资8元流量王套餐,次月生效,减免本月套餐差价151元,系统办理预存享50元赠费包,立即生效,补赠剩余101元,今日内到帐,此费用无法抵扣往月欠费及打印发票,满意</t>
  </si>
  <si>
    <t>ZX202310081327580041</t>
  </si>
  <si>
    <t>071700015340</t>
  </si>
  <si>
    <t>杜端三</t>
  </si>
  <si>
    <t>2023-10-10 16:45:15</t>
  </si>
  <si>
    <t>071700015340命中精准预判服务场景:[65岁以上老人] &amp;#13;&amp;#10;用户来电要求注销此宽带，挽留无效，表示宽带未安装使用过，是不知情被动开通的，有升级意向，要求今天之内尽快销户宽带并回复。&amp;#13;</t>
  </si>
  <si>
    <t>Q21：城区伍家区尚美合作厅，宽带AA，系统查询为实装的CPE，用户表示未使用，已取消，手机号码转资29元福多多卡套餐，次月生效，减免用户3年IPTV费用360元，分7个月到账，每月到账50元，系统办理预存享50元赠费，立即到账，最后一个月退费60元，宽带费用为58元套餐必选项，套餐58元系统分摊出账，手机出账28元，宽带出账30元，宽带无法退费，已解释，用户知晓，满意度一般。</t>
  </si>
  <si>
    <t>TS202310181407380574</t>
  </si>
  <si>
    <t>田雪莲</t>
  </si>
  <si>
    <t>2023-10-19 10:45:47</t>
  </si>
  <si>
    <t>&amp;#13;&amp;#10;高级模板内容：&amp;#13;&amp;#10;投诉问题描述:未经同意被办理业务&amp;#13;&amp;#10;业务名称:湖北分期低消128元（24个月）次月生效&amp;#13;&amp;#10;争议月份:2023年10月&amp;#13;&amp;#10;争议金额:0&amp;#13;&amp;#10;办理渠道:城区伍家区尚美合作厅&amp;#13;&amp;#10;前台是否取消:未取消&amp;#13;&amp;#10;是否承诺退费:否&amp;#13;&amp;#10;用户要求:未经同意被办理湖北分期低消128元（24个月）次月生效业务，用户称自己没有办理过合约，要求投诉，请尽快处理。&amp;#13;</t>
  </si>
  <si>
    <t>Q22：城区伍家区尚美合作厅 AA，湖北分期低消128元（24个月）。经核实，22.7月办理，现用户表示无需使用，已取消，用户满意。</t>
  </si>
  <si>
    <t>TS202310020941351473</t>
  </si>
  <si>
    <t>熊文喜</t>
  </si>
  <si>
    <t>高级模板内容：&amp;#10;投诉问题描述:用户称自己没有开通湖北IPTV_1华为平台包月-10元/月，也没有安装机顶盒，要求核实取消。&amp;#10;业务名称:湖北IPTV_1华为平台包月-10元/月&amp;#10;争议月份:2023年10月&amp;#10;争议金额:10&amp;#10;办理渠道:无&amp;#10;前台是否取消:未取消&amp;#10;用户要求:核实回复，取消湖北IPTV_1华为平台包月-10元/月</t>
  </si>
  <si>
    <t>城区伍家区万达自有营业厅 ，IPTV费用问题未解释清楚。经核实， 城区伍家区万达自有营业厅 于2023-09-09 13:44:06给客户开通IPTV，现客户表示无需使用，客服部已操作取消，考虑客户感知，申请为客户赠送20元话费，24小时到帐，此费用无法抵扣往月欠费且不可打印发票，满意。</t>
  </si>
  <si>
    <t>TS202310031224110467</t>
  </si>
  <si>
    <t>张红艳</t>
  </si>
  <si>
    <t>2023-10-04 09:04:28</t>
  </si>
  <si>
    <t>【2022年上工信部测评重保用户】&amp;#13;&amp;#10;高级模板内容：&amp;#13;&amp;#10;投诉问题描述:对月租收费不认可&amp;#13;&amp;#10;争议月份:2023年10月&amp;#13;&amp;#10;争议金额:84&amp;#13;&amp;#10;用户要求:用户对月租不认可长时间解释无效请核实回复处理谢谢&amp;#13;</t>
  </si>
  <si>
    <t>城区伍家区万达自有营业厅  AA，办理宽带提速包未解释费用问题，已为用户登记24小时内取消，本月扣费5元已申请24小时内赠费到账，不可打印发票，满意</t>
  </si>
  <si>
    <t>TS202310031726440928</t>
  </si>
  <si>
    <t>071704179137</t>
  </si>
  <si>
    <t>涂弘敏</t>
  </si>
  <si>
    <t>2023-10-04 16:03:47</t>
  </si>
  <si>
    <t>&amp;#13;&amp;#10;高级模板内容：&amp;#13;&amp;#10;投诉问题描述:用户表示自己宽带办理时不知情被开通了业务，现要求取消并退费&amp;#13;&amp;#10;争议业务名称:15元1000M提速包(湖北)（立即生效，次月收费）-新、路由器趸缴合约赠费（10元*36个月）&amp;#13;&amp;#10;受理渠道:城区伍家区万达自有营业厅&amp;#13;&amp;#10;争议月份:2023年8月、2023年9月、2023年10月&amp;#13;&amp;#10;争议费用:15&amp;#13;&amp;#10;一线客服在系统里:未取消，请后台协助处理&amp;#13;&amp;#10;是否承诺退费:是&amp;#13;&amp;#10;用户要求:要求取消15元1000M提速包(湖北)（立即生效，次月收费）-新、路由器趸缴合约赠费（10元*36个月），前台取消失败请协助处理谢谢，并退费。用户目前欠费了已提醒用户尽快缴费&amp;#13;</t>
  </si>
  <si>
    <t>Q23：城区伍家区万达自有营业厅，提速包AA，现已取消，减免8-10月功能费用15元，（提速包15元，赠费10元，实际每月用户付费5元）已于2023-10-04 13:53:55 现金到账，业务已取消，满意</t>
  </si>
  <si>
    <t>TS202310041352431932</t>
  </si>
  <si>
    <t>投诉工单（2021版）&gt;&gt;融合&gt;&gt;【入网】金融分期等合约&gt;&gt;不知情/诱导办理合约</t>
  </si>
  <si>
    <t>田达</t>
  </si>
  <si>
    <t>2023-10-04 14:40:33</t>
  </si>
  <si>
    <t>主办单位：湖北&amp;#10;客户类别：普通客户&amp;#10;10010是否打通：否&amp;#10;是否二次致电10015：是&amp;#10;是否联系：否&amp;#10;升级倾向：&amp;#10;号码归属省：湖北&amp;#10;SVIP等级：&amp;#10;1.问题类型:;&amp;#10;2.投诉类型:其他;&amp;#10;3.营业厅地址:;&amp;#10;4.位置信息:;&amp;#10;5.位置发生地:;&amp;#10;6.投诉内容:在我不知情的情况下办理了宽带提速包业务，没有短信等业务通知我，莫名扣了两个月5元合计10元！这属于违法行为！</t>
  </si>
  <si>
    <t>Q23①客户基本信息：业务号码：18671781044、客户姓名：田达、套餐情况：智慧沃家共享版-4G成员套内产品； 客户反映取消业务的问题。&amp;#10;②首次联系客户时间： 2023-10-04 14:25:27； &amp;#10;③投诉核查处理情况：收到贵部转办后，我司立即组织调查 。经核实， 城区伍家区万达自有营业厅 于2023-08-29 18:31:04办理宽带提速包，现申请减免9-10月费用合计10元，24小时到账，此费用不可打印发票，已取消，客户满意。&amp;#10;④答复客户时间及客户满意度评价相关信息：我司于2023-10-04 14:25:27联系客户解释说明，客户认可满意。回单人：王宜艳&amp;#10;⑤投诉核查关联材料：无</t>
  </si>
  <si>
    <t>TS202310041240330320</t>
  </si>
  <si>
    <t>路由器趸缴合约赠费（10元*36个月）15元提速包(湖北)（立即生效，次月收费）-新。生效时间2023-08-2918:25:34，办理渠道：城区伍家区万达自有营业厅&amp;#10;用户办理路由器趸交合约，同时办理千兆提速包，承诺宽带及千兆提速36个月，享每月10元赠费，共计36个月。赠费次月生效。&amp;#10;用户表示完全不知情，对此不满，要求取消此业务，要求投诉此渠道。并要求将开通至今的费用退还</t>
  </si>
  <si>
    <t>解释宣传：城区伍家区万达自有营业厅*，宽带提速包，经核实， 城区伍家区万达自有营业厅 于2023-08-29 18:31:04办理宽带提速包，现申请减免9-10月费用合计10元，24小时到账，此费用不可打印发票，已取消，客户满意。</t>
  </si>
  <si>
    <t>TS202310061158121526</t>
  </si>
  <si>
    <t>071704168484</t>
  </si>
  <si>
    <t>谭梦邻</t>
  </si>
  <si>
    <t>2023-10-07 09:03:52</t>
  </si>
  <si>
    <t>用户反映不知情15元提速包(湖北)（立即生效，次月收费）-新业务，系统显示[路由器趸缴合约赠费（10元*36个月）]部分依赖于产品[10元500M升1000M提速包(湖北)（立即生效，次月收费）-新]、[10元500M提速包(湖北)（立即生效，次月收费）-新]、此业务系统取消不了，要求取消15元提速包(湖北)（立即生效，次月收费）-新要求尽快联系回复处理。</t>
  </si>
  <si>
    <t>Q23： 城区伍家区万达自有营业厅 AA，用户反馈开通宽带提速包的问题，经核实，为城区伍家区万达自有营业厅于2023-07-28 17:04:26开通宽带提速包时未给用户解释清楚导致，已取消，申请退23.8-10月宽带提速包费用，合计15元现金到帐，24小时到帐，此费用不可打印发票，满意。</t>
  </si>
  <si>
    <t>TS202310150932310945</t>
  </si>
  <si>
    <t>071704189038</t>
  </si>
  <si>
    <t>卢云</t>
  </si>
  <si>
    <t>2023-10-16 13:35:08</t>
  </si>
  <si>
    <t>&amp;#13;&amp;#10;高级模板内容：&amp;#13;&amp;#10;投诉问题描述:用户来电表示对此业务不认可&amp;#13;&amp;#10;争议业务名称:月固定费_IPTV包月费_IPTV包月-包月费1	月固定费_宽带提速包（湖北）_宽带提速包（湖北）&amp;#13;&amp;#10;受理渠道:无&amp;#13;&amp;#10;争议月份:2023年7月、2023年8月、2023年9月、2023年10月&amp;#13;&amp;#10;争议费用:138.88&amp;#13;&amp;#10;一线客服在系统里:未取消，请后台协助处理&amp;#13;&amp;#10;是否承诺退费:是&amp;#13;&amp;#10;用户要求:用户来电表示对此业务不认可，表明没有订购过此业务，请后台工作人员核实后尽快处理，并给以后v回电，谢谢&amp;#13;</t>
  </si>
  <si>
    <t>Q23：城区伍家区睿晟合作厅，湖北IPTV产品套餐；另由城区伍家区万达自有营业厅，15元1000M提速包(湖北)（立即生效，次月收费）-新AA，经核查属营业厅解释错误导致，现已取消，考虑7-10月产生费用31元，考虑到用户使用感知为用户办理预存话费享30元话费优惠（湖北），另申请1元于24小时内到账，此费用不可打印发票，满意。</t>
  </si>
  <si>
    <t>TS202310161846231927</t>
  </si>
  <si>
    <t>071700054476</t>
  </si>
  <si>
    <t>孙红军</t>
  </si>
  <si>
    <t>2023-10-17 13:34:38</t>
  </si>
  <si>
    <t>用户投诉被动开通15元1000M提速包(湖北)（立即生效，次月收费）-新和路由器趸缴合约赠费（10元*36个月），挽留无果，要求公司核实（或去听是否同意的录音），取消退费并联系电话18671713841。</t>
  </si>
  <si>
    <t>Q23： 城区伍家区万达自有营业厅，宽带提速包AA，用户反馈宽带提速包扣费问题，经核实，为营业厅开通前未跟用户解释清楚导致，已取消，考虑用户感知，申请退23.9-10月费用，合计10元，24小时到帐，此费用不可打印发票，满意。</t>
  </si>
  <si>
    <t>TS202310091741061637</t>
  </si>
  <si>
    <t>望飞</t>
  </si>
  <si>
    <t>2023-10-10 09:03:44</t>
  </si>
  <si>
    <t>&amp;#10;高级模板内容：&amp;#10;投诉问题描述:用户来电对于办理的 优享福利 不认可 称为什么会办理 要求追究 &amp;#10;争议业务名称:优享福利&amp;#10;受理渠道:17671255565&amp;#10;争议月份:2023年4月&amp;#10;争议费用:0&amp;#10;一线客服在系统里:已取消&amp;#10;是否承诺退费:否&amp;#10;用户要求:要求核实为什么会办理 解释无效 请核实</t>
  </si>
  <si>
    <t>城区伍家区五一广场合作厅(自建他营)2023-03-20 02:58:08</t>
  </si>
  <si>
    <t>TS202309301558542040</t>
  </si>
  <si>
    <t>杨凡</t>
  </si>
  <si>
    <t>2023-10-01 10:06:27</t>
  </si>
  <si>
    <t>&amp;#13;&amp;#10;高级模板内容：&amp;#13;&amp;#10;投诉问题描述:用户来电表示自己当时办理的时候说的是加上电视每个月只收取59元，现在每个月都是69元，要求尽快核实处理&amp;#13;&amp;#10;业务名称:畅爽冰激凌5G套餐99元（基&amp;#13;&amp;#10;宣传渠道:营业厅&amp;#13;&amp;#10;宣传内容:套餐总共收取59元&amp;#13;&amp;#10;实际情况:+电视69元&amp;#13;&amp;#10;用户要求:用户来电表示自己当时办理的时候说的是加上电视每个月只收取59元，现在每个月都是69元，要求尽快核实处理&amp;#13;</t>
  </si>
  <si>
    <t>解释宣传： 城区伍家区兴发广场合作厅（自建他营） AA，用户反映办理套餐赠费活动时沃助理扣费问题未解释清楚，已重新勾选赠费，次月起，手机号码+副卡+IPTV合计扣费50元，有效期12个月，考虑客户感知，申请减免本月沃助理费用合计10元，24小时内到账，此费用不可打印账单发票，回访满意</t>
  </si>
  <si>
    <t>TS202310050920051230</t>
  </si>
  <si>
    <t>投诉工单（2021版）&gt;&gt;融合&gt;&gt;【变更及服务】业务变更&gt;&gt;办理过程复杂、不便捷</t>
  </si>
  <si>
    <t>肖尧</t>
  </si>
  <si>
    <t>高级模板内容：&amp;#10;投诉问题描述:用户来电称自己去营业厅解除绑定了，但是现在还是合账收费，用户不认可，称这个月还多收了200元的话费，现在要求解除合账收费&amp;#10;渠道名称:其他:10010&amp;#10;办理业务名称:合账收费&amp;#10;页面提示:无&amp;#10;用户要求:核实处理</t>
  </si>
  <si>
    <t>城区伍家区兴发广场合作厅（自建他营），付费关系变更AA，现减免本月欠费77.61元，24小时内操作付费关系变更，次月生效，满意</t>
  </si>
  <si>
    <t>TS202310111213151573</t>
  </si>
  <si>
    <t>肖平</t>
  </si>
  <si>
    <t>南方一中心&gt;&gt;北京通软&gt;&gt;通软热线3区&gt;&gt;通软3区2班</t>
  </si>
  <si>
    <t>2023-10-12 09:09:32</t>
  </si>
  <si>
    <t>&amp;#13;&amp;#10;高级模板内容：&amp;#13;&amp;#10;投诉问题描述:用户来电反映自己没有开通过（承诺低消升级5G基础速率12个月 （湖北））但是已经产生扣费，已做解释 用户不认可 要求核实并回复处理&amp;#13;&amp;#10;业务名称:承诺低消升级5G基础速率12个月 （湖北）&amp;#13;&amp;#10;争议月份:2023年1月、2023年2月、2023年3月、2023年4月、2023年5月、2023年6月、2023年7月、2023年8月、2023年9月、2023年10月&amp;#13;&amp;#10;争议金额:30&amp;#13;&amp;#10;办理渠道:城区伍家区兴发广场合作厅（自建他营）&amp;#13;&amp;#10;前台是否取消:已取消&amp;#13;&amp;#10;用户要求:尽快处理&amp;#13;</t>
  </si>
  <si>
    <t>Q22：城区伍家区兴发广场合作厅（自建他营），承诺低消升级5G基础速率12个月 （湖北）AA，经核查属营业厅办理低消送流量业务时未与客户达成一致，已申请退还23.2-10月补收费用合计23.45元，现金到账，此费用可打印账单发票，另联通爱听-少儿优选20元包业务补收费用，已登记次月退还，回访满意</t>
  </si>
  <si>
    <t>ZX202310121011502318</t>
  </si>
  <si>
    <t>071704230851</t>
  </si>
  <si>
    <t>王为</t>
  </si>
  <si>
    <t>南方一中心&gt;&gt;通发广进&gt;&gt;通发新人班&gt;&gt;通发新人7班</t>
  </si>
  <si>
    <t>2023-10-13 09:05:32</t>
  </si>
  <si>
    <t>判断省分:湖北&amp;#13;&amp;#10;:自己办理的宽带&amp;#13;&amp;#10;:挽留失败&amp;#13;&amp;#10;:不同意&amp;#13;&amp;#10;:&amp;#13;&amp;#10;&amp;#13;&amp;#10;高级模板内容：&amp;#13;&amp;#10;问题描述:用户来电反映办理宽带销户&amp;#13;&amp;#10;第二联系方式:15586350189&amp;#13;&amp;#10;销户原因:用户表示对071704230851，071704230839两条宽带并不知情。&amp;#13;&amp;#10;用户要求:071704230851，071704230839宽带销户&amp;#13;</t>
  </si>
  <si>
    <t>Q23： 城区伍家区运通专营店（自建他营） ，虚拟宽带AA，用户反馈宽带问题，经核实，为营业厅开通宽带时未给用户解释清楚导致，已取消，考虑用户感知，申请退23.9-10月两条宽带费用，合计60元，24小时到帐，此费用不可打印发票，满意。</t>
  </si>
  <si>
    <t>TS202310082044492306</t>
  </si>
  <si>
    <t>071703424209</t>
  </si>
  <si>
    <t>李晓明</t>
  </si>
  <si>
    <t>2023-10-09 14:18:14</t>
  </si>
  <si>
    <t>用户表示被动办理了提速至1000M（30元）（湖北）预存0元;赠款总额180元;180元分6月返还;，现在要取消，并减免本月扣的30元费用，解释无效，请尽快处理并回复。</t>
  </si>
  <si>
    <t>Q22：城区西陵区葛洲坝自有营业厅，宽带提速包AA，现已取消，因存在赠费，宽带提速包未扣费，现已解释，用户知晓，满意</t>
  </si>
  <si>
    <t>BL202310081801161835</t>
  </si>
  <si>
    <t>2023-10-09 18:11:03</t>
  </si>
  <si>
    <t>判断省分:其他省分&amp;#13;&amp;#10;:增值业务争议&amp;#13;&amp;#10;判断省分:湖北&amp;#13;&amp;#10;:固网&amp;#13;&amp;#10;:是&amp;#13;&amp;#10;:不认可&amp;#13;&amp;#10;:小于等于500元，且仅限单倍、月份不超过12个月&amp;#13;&amp;#10;:&amp;#13;&amp;#10;&amp;#13;&amp;#10;高级模板内容：&amp;#13;&amp;#10;赔付类型：:增值业务争议 &amp;#13;&amp;#10;CBSS账单扣费名称：:提速至1000M（30元）（湖北）&amp;#13;&amp;#10;办理渠道:无&amp;#13;&amp;#10;赔付月份：:2023年10月&amp;#13;&amp;#10;返还倍率:单倍&amp;#13;&amp;#10;赔付金额：:30&amp;#13;&amp;#10;是否已经取消业务:否&amp;#13;&amp;#10;是否承诺退费 ：:是&amp;#13;&amp;#10;用户是否需要回复：:否&amp;#13;&amp;#10;用户要求：:取消并退费&amp;#13;</t>
  </si>
  <si>
    <t>城区西陵区葛洲坝自有营业厅2022-12-27 16:28:50</t>
  </si>
  <si>
    <t>TS202310030914310325</t>
  </si>
  <si>
    <t>徐文声</t>
  </si>
  <si>
    <t>高级模板内容：&amp;#10;投诉问题描述:用户在2022.12.30开户副卡告知是前面3个月扣费功能费10元，后面不扣费免费，前台查询副卡免月租3个月（10元话费3个月）从4月--10月开始每个月10元用户对此费用不认可请后台协助&amp;#10;到厅时间:2022-12-30&amp;#10;到厅名称:城区东山大道国贸自有营业厅&amp;#10;办理业务:副卡月功能费-10元(次月生效)&amp;#10;营业厅地址:城区东山大道国贸自有营业厅&amp;#10;用户要求:加急</t>
  </si>
  <si>
    <t>解释宣传：城区西陵区广联专营店AA，用户对副卡扣费不认可。经核实，23.3月前期赠费活动已到期，现用户表示无需使用该副卡，已按用户要求办理注销，并退还23.4-10月扣费合计70元（2023-10-03 11:28:03到账20元、 2023-10-03 11:28:04到账50元），此费用不可打印发票，用户满意。</t>
  </si>
  <si>
    <t>TS202309302140420816</t>
  </si>
  <si>
    <t>何小妹</t>
  </si>
  <si>
    <t>高级模板内容：&amp;#10;投诉问题描述:客户来电，反映对于自己消费有质疑，表示自己是49套餐每个月收59元我处耐心解释是有副卡的客户不认可表示没有拿到这张卡之前说取消营业厅一直不给取消我处解释无效之前副卡有减免套餐费解释客户也不认可&amp;#10;争议月份:2023年9月&amp;#10;争议金额:49&amp;#10;用户要求:尽快核实处理谢谢1</t>
  </si>
  <si>
    <t>解释宣传：  城区西陵区金鹏之幸专营店 ，副卡费用问题未解释清楚。经核实，客户办理副卡13117293905，参加副卡免月租12个月（10元话费12个月），活动至2023-08-31 23:59:59，现客户表示无需使用，客户号码因客户风险号码局方半停无法办理销户，已告知客户前往中国联通自有营业厅或通过【中国联通APP】操作二次实人认证开机，操作开机后再办理销户，客户表示知晓，考虑客户感知，申请为客户减免23.9-10月费用合计20元，24小时内到账，此费用无法抵扣往月欠费且不可打印发票，满意。</t>
  </si>
  <si>
    <t>TS202310031512482091</t>
  </si>
  <si>
    <t>王莉</t>
  </si>
  <si>
    <t>判断省分:其他省分&amp;#10;:电话营销争议&amp;#10;:不认可&amp;#10;判断省分:湖北&amp;#10;:增值业务费用争议（含炫彩通信助理包云盘版等组合类增值业务）&amp;#10;:移网&amp;#10;:在补救范围内&amp;#10;:不认可&amp;#10;:大于500元&amp;#10;:&amp;#10;&amp;#10;高级模板内容：&amp;#10;投诉问题描述:用户表示没有办理，要求退还全部费用，时长超一年，前台未承诺退费&amp;#10;争议业务名称:炫彩通信助理包8元版（立即生效）&amp;#10;受理渠道:城区西陵区精英盛华固网专营店&amp;#10;争议月份:2022年9月、2022年10月、2022年11月、2022年12月、2023年1月、2023年2月、2023年3月、2023年4月、2023年5月、2023年6月、2023年7月、2023年8月、2023年9月&amp;#10;争议费用:-1&amp;#10;一线客服在系统里:已取消&amp;#10;是否承诺退费:否&amp;#10;用户要求:要求退费</t>
  </si>
  <si>
    <t>TS202310061659051219</t>
  </si>
  <si>
    <t>安翠竹</t>
  </si>
  <si>
    <t>2023-10-07 17:24:42</t>
  </si>
  <si>
    <t>&amp;#13;&amp;#10;高级模板内容：&amp;#13;&amp;#10;投诉问题描述:用户套餐所有费用固定消费59元，工作人员说免费为用户开通宽带提速包，但是收取了十五元的费用，用户要求把产生多余的费用退还&amp;#13;&amp;#10;争议月份:2023年10月&amp;#13;&amp;#10;争议金额:1&amp;#13;&amp;#10;用户要求:用户要求把套餐加宽带的费用加一起都改为59元，并把多产生的费用退还&amp;#13;</t>
  </si>
  <si>
    <t>解释宣传：城区西陵区精英盛华固网专营店AA，用户反映套餐资费问题，经核实客户办理星锐卡-29元套餐，同时办理低消59元送宽带，故每月手机按59元低消收费，宽带每月10元，电视每月10元，同时办理宽带提速包每月15元，现已联系客户解释，并申请减免7-10月电视和提速包费用合计80元，24小时到账，此费用可打印发票，客户满意。</t>
  </si>
  <si>
    <t>TS202310062014180124</t>
  </si>
  <si>
    <t>李群</t>
  </si>
  <si>
    <t>2023-10-07 16:44:13</t>
  </si>
  <si>
    <t>用户表示被动转资，解释不认可，要求处理并回复</t>
  </si>
  <si>
    <t>Q22：城区西陵区沃信达专营店 AA，用户反映被动办理宽带问题，经核实营业厅于2022-03-18 15:35:36 未经客户同意办理宽带，现申请减免22.3-23.10月费用合计190，24小时到账，此费用不可打印发票，宽带已取消，客户继续使用此套餐，客户满意。</t>
  </si>
  <si>
    <t>TS202310071424192331</t>
  </si>
  <si>
    <t>071700325331</t>
  </si>
  <si>
    <t>向洁</t>
  </si>
  <si>
    <t>2023-10-08 15:38:18</t>
  </si>
  <si>
    <t>前期工单：TS202308111401491515，已告知前期结果，但用户表示今天前往营业厅安装时工作人员却告知需要归还设备，当时师傅上门查看后告知自己家里无法安装就走，根本没给自己设备，对此不满。</t>
  </si>
  <si>
    <t>解释宣传：城区西陵区沃信达专营店，宽带业务AA，已通知开户营业厅联系用户办理报装业务，用户满意</t>
  </si>
  <si>
    <t>BL202310291350412261</t>
  </si>
  <si>
    <t>蔡雨希</t>
  </si>
  <si>
    <t>2023-10-29 16:57:01</t>
  </si>
  <si>
    <r>
      <t/>
    </r>
    <r>
      <rPr>
        <sz val="11"/>
        <color theme="1"/>
        <rFont val="宋体"/>
        <family val="2"/>
      </rPr>
      <t>判断省分:其他省分&amp;#10;:增值业务争议&amp;#10;判断省分:湖北&amp;#10;:移网&amp;#10;:在补救范围内&amp;#10;:不认可&amp;#10;:小于等于500元，且仅限单倍、月份不超过12个月&amp;#10;:&amp;#10;&amp;#10;高级模板内容：&amp;#10;赔付类型：:增值业务争议&amp;#10;CBSS账单扣费名称：:5G炫彩通信助理包-云盘版（首月5元半价）&amp;#10;办理渠道:</t>
    </r>
    <r>
      <rPr>
        <sz val="11"/>
        <color theme="1"/>
        <rFont val="Arial"/>
        <family val="2"/>
      </rPr>
      <t xml:space="preserve">	</t>
    </r>
    <r>
      <rPr>
        <sz val="11"/>
        <color theme="1"/>
        <rFont val="宋体"/>
        <family val="2"/>
      </rPr>
      <t>城区西陵区卓悦智慧通信合作营业厅（新）&amp;#10;赔付月份：:2023年1月、2023年2月、2023年3月、2023年4月、2023年5月、2023年6月、2023年7月、2023年8月、2023年9月、2023年10月、2022年12月&amp;#10;返还倍率:单倍&amp;#10;赔付金额：:110&amp;#10;是否已经取消业务:是&amp;#10;是否承诺退费：:是&amp;#10;用户是否需要回复：:否&amp;#10;用户要求：:退费</t>
    </r>
  </si>
  <si>
    <t>TS202310041412372400</t>
  </si>
  <si>
    <t>林新龙</t>
  </si>
  <si>
    <t>2023-10-04 16:58:41</t>
  </si>
  <si>
    <t>&amp;#13;&amp;#10;高级模板内容：&amp;#13;&amp;#10;投诉问题描述:用户来电未办理低消融合（宽移固）移网低消59元（湖北）&amp;#13;&amp;#10;业务名称:低消融合（宽移固）移网低消59元（湖北）&amp;#13;&amp;#10;争议月份:2023年6月、2023年7月、2023年8月、2023年9月&amp;#13;&amp;#10;争议金额:52.5&amp;#13;&amp;#10;办理渠道:	宜昌市城区胜利四路自有营业厅&amp;#13;&amp;#10;前台是否取消:已取消&amp;#13;&amp;#10;是否承诺退费:否&amp;#13;&amp;#10;用户要求:核实清楚，用户执意要求退还费用。用户告知上个月已经反馈过了。前台没有查到任何工单。并且用户告知上个客服说10月1号退还费用。&amp;#13;</t>
  </si>
  <si>
    <t>Q23:城区猇亭自有营业厅，低消送宽带AA，虚拟地址未安装，9月已取消，减免7-9月低消补收费用45.4元，系统办理预存享40元赠费，立即到账，剩余5.4元今日内现金到账，此费用无法抵扣往月欠费及打印发票，用户满意</t>
  </si>
  <si>
    <t>TS202310061000310916</t>
  </si>
  <si>
    <t>投诉工单（2021版）&gt;&gt;移网&gt;&gt;【变更及服务】产品查询&gt;&gt;余额余量不清晰/不认可</t>
  </si>
  <si>
    <t>2023-10-07 10:05:27</t>
  </si>
  <si>
    <t>&amp;#13;&amp;#10;高级模板内容：&amp;#13;&amp;#10;投诉问题描述:前期工单TS202310041412372400退费45.4  对于退费使用情况不认可 解释账单查询   不认可 要求核实回复&amp;#13;&amp;#10;争议时间:2023-10-06&amp;#13;&amp;#10;争议金额:45.4&amp;#13;&amp;#10;用户查询情况:无法使用&amp;#13;&amp;#10;前台实际查询情况:可用作月租  通信上网费用&amp;#13;&amp;#10;用户要求:加急核实回复&amp;#13;</t>
  </si>
  <si>
    <t>TS202310060956180807</t>
  </si>
  <si>
    <t>投诉工单（2021版）&gt;&gt;移网&gt;&gt;【变更及服务】增值或权益业务使用&gt;&gt;无法增加或取消附加包、增值业务（或权益）</t>
  </si>
  <si>
    <t>杨美玲</t>
  </si>
  <si>
    <t>2023-10-07 09:07:19</t>
  </si>
  <si>
    <t>&amp;#13;&amp;#10;高级模板内容：&amp;#13;&amp;#10;投诉问题描述:无法取消增值业务，cb无该业务显示，但是账单有显示&amp;#13;&amp;#10;业务名称:月固定费_联通助理业务功能费_联通助理业务功能费，	 月固定费_基础附加包_视频彩铃 	 增值业务费_联通云盘会员服务费_联通云盘会员服务费&amp;#13;&amp;#10;无法办理原因:无法取消  &amp;#13;&amp;#10;办理渠道:/&amp;#13;&amp;#10;用户要求:在线取消该业务，请协助处理，谢谢&amp;#13;</t>
  </si>
  <si>
    <t>解释宣传：城区猇亭自有营业厅AA，用户反映有炫彩通信助理包-云盘版扣费问题。经核实，该厅于23.8月该厅办理“预存得2880元话费分36月”绑定此业务同时生效，月返80元，用户每月实付139元话费，满意。</t>
  </si>
  <si>
    <t>TS202310091000501201</t>
  </si>
  <si>
    <t>胡武平</t>
  </si>
  <si>
    <t>2023-10-09 13:36:45</t>
  </si>
  <si>
    <t>&amp;#13;&amp;#10;高级模板内容：&amp;#13;&amp;#10;投诉问题描述:用户表明前期工单宽带费用还未返回，前台已解释，用户要求处理&amp;#13;&amp;#10;业务名称:宽带&amp;#13;&amp;#10;变更渠道:线上&amp;#13;&amp;#10;用户要求:我的手机号，在本人不知情的情況下报装了宽帶，从昨天到現在都沒有等到合理的解釋。不知道把宽帶装什么地方，用户表明前期工单宽带费用还未返回，前台已解释，用户要求处理&amp;#13;</t>
  </si>
  <si>
    <t>Q23：城区猇亭自有营业厅AA，经核查属营业厅办理缓装宽带时未与客户达成一致，已按客户要求取消，已退还23.3-9月补收费用125.9元，系统办理预存享50元赠费包，立即到账，补赠剩余75.9元，24小时退费到账，此费用无法抵扣往月欠费及打印发票，客户满意。</t>
  </si>
  <si>
    <t>TS202310112104440403</t>
  </si>
  <si>
    <t>071703971772</t>
  </si>
  <si>
    <t>陈传富</t>
  </si>
  <si>
    <t>湖北分公司&gt;&gt;客服中心&gt;&gt;人力室</t>
  </si>
  <si>
    <t>2023-10-13 10:40:34</t>
  </si>
  <si>
    <t>071703971772命中精准预判服务场景:[65岁以上老人] &amp;#13;&amp;#10;用户反馈被动开通了低消融合套餐与宽带，现要求取消宽带与低消业务，请尽快处理回复&amp;#13;</t>
  </si>
  <si>
    <t>Q23：城区猇亭自有营业厅，低消虚拟宽带AA，用户反馈低消虚拟宽带问题，经核实，为营业厅开通时未跟用户解释清楚导致，已按用户要求取消，考虑用户感知，申请退23.4-9月低消补收费用，合计84.5元，待10月帐单出帐后于次月7日前到帐，此费用不可打印发票，因多次未联系上客户，我司核实情况处理，如有疑问可在工作时间（08:30-12:00；14:00-17:30）致电我司宜昌联通13032700872，烦请前台代为转告</t>
  </si>
  <si>
    <t>TS202310141301352486</t>
  </si>
  <si>
    <t>071703553324</t>
  </si>
  <si>
    <t>涂德辉</t>
  </si>
  <si>
    <t>2023-10-16 09:02:48</t>
  </si>
  <si>
    <t>[65岁以上老人]&amp;#13;&amp;#10;高级模板内容：&amp;#13;&amp;#10;投诉问题描述:用户称未办理过宽带，对于名下有宽带，还有（移网低消（湖北）-低消融合（300M）），每月抵消扣费不满，已解释资费情况挽留无效，要求取消宽带并退费，请处理，谢谢！&amp;#13;&amp;#10;争议月份:2023年1月、2023年2月、2023年3月、2023年4月、2023年5月、2023年6月、2023年7月、2023年8月、2023年9月、2023年10月&amp;#13;&amp;#10;争议金额:0&amp;#13;&amp;#10;用户要求:尽快回复处理，谢谢！&amp;#13;</t>
  </si>
  <si>
    <t>Q22：城区猇亭自有营业厅，10元300M宽带（湖北）-低消融合（300M）和10元12个月宽带赠费（湖北）-立即生效AA，经核查属营业厅解释错误导致，现已取消，查询宽带抵消补收23.01-23.10月费用合计460元，现已为客户申请295元至号码13207227189上，24小时内到账；另由猇亭自有营业厅申请165元至号码13217173806 上，于11月5日前到账，此费用不可打印发票，满意。</t>
  </si>
  <si>
    <t>TS202310032308551052</t>
  </si>
  <si>
    <t>田书涵</t>
  </si>
  <si>
    <t>2023-10-04 16:47:50</t>
  </si>
  <si>
    <t>&amp;#13;&amp;#10;高级模板内容：&amp;#13;&amp;#10;投诉问题描述:用户来电称并未办理18674202971副卡，要求我方线上核实是谁订购，烦请协助处理谢谢&amp;#13;&amp;#10;业务名称:副卡&amp;#13;&amp;#10;争议月份:2023年10月&amp;#13;&amp;#10;争议金额:0&amp;#13;&amp;#10;办理渠道:未核实到&amp;#13;&amp;#10;前台是否取消:未取消&amp;#13;&amp;#10;是否承诺退费:否&amp;#13;&amp;#10;用户要求:核实回电&amp;#13;</t>
  </si>
  <si>
    <t>Q22：城区新时空旗舰店(自建他营)AA，被动办理副卡开户，已告知用户可到厅办理销户，考虑用户使用感知，已为用户申请减免1-10月费用100元，24小时内赠费到账，不可打印发票，满意</t>
  </si>
  <si>
    <t>BL202310250935170918</t>
  </si>
  <si>
    <t>李婷</t>
  </si>
  <si>
    <t>2023-10-25 15:38:35</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</si>
  <si>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5G炫彩通信助理包-云盘版（首月5元半价）+本月流量费&amp;#10;办理渠道:城区新时空旗舰店(自建他营)&amp;#10;赔付月份：:2023年1月、2023年2月、2023年3月、2023年4月、2023年5月、2023年6月、2023年7月、2023年8月、2023年9月、2023年10月、2022年12月&amp;#10;返还倍率:单倍&amp;#10;赔付金额：:140&amp;#10;是否已经取消业务:是&amp;#10;是否承诺退费：:是&amp;#10;用户是否需要回复：:否&amp;#10;用户要求：:退费，升级投诉倾向</t>
  </si>
  <si>
    <t>TS202310030902280113</t>
  </si>
  <si>
    <t>兰桂琳</t>
  </si>
  <si>
    <t>高级模板内容：&amp;#10;投诉问题描述:用户来电要求线上取消炫彩通信助理包-云盘版-次月生效（湖北）1&amp;#10;业务名称:炫彩通信助理包-云盘版-次月生效（湖北）1&amp;#10;无法办理原因:无法取消&amp;#10;办理渠道:无&amp;#10;用户要求:要求线上取消，谢谢</t>
  </si>
  <si>
    <t>解释宣传：城区新时空手机世界猇亭店(自建他营)AA，用户反映开通炫彩通信助理包-云盘版业务问题，经核实，为营业厅办理套餐变赠费活动时未给用户解释清楚，现已跟用户解释清楚，并取消了此赠费活动，满意。</t>
  </si>
  <si>
    <t>TS202310011502381399</t>
  </si>
  <si>
    <t>投诉工单（2021版）&gt;&gt;移网&gt;&gt;【变更及服务】渠道服务&gt;&gt;营业厅业务办理错误/操作不熟练</t>
  </si>
  <si>
    <t>何可而</t>
  </si>
  <si>
    <t>2023-10-01 15:45:54</t>
  </si>
  <si>
    <t>&amp;#13;&amp;#10;高级模板内容：&amp;#13;&amp;#10;投诉问题描述:用户来电反馈自己前往自有营业厅办理降低最低套餐，但是现在发现是39元的，对此不认可&amp;#13;&amp;#10;到厅时间:2023-09-24&amp;#13;&amp;#10;到厅名称:	城区星火路自有营业厅&amp;#13;&amp;#10;办理业务:福多多39元（湖北）&amp;#13;&amp;#10;营业厅地址:宜昌市珍珠路老国家电网旁&amp;#13;&amp;#10;用户要求:要求立即变更为29元套餐，不认可次月生效&amp;#13;</t>
  </si>
  <si>
    <t>工作差错：城区星火路自有营业厅AA，用户反映转资问题，经核实营业厅办理转资操作错误，现已按客户要求办理转资福多多29元，次月生效，同时减免本月10元，24小时到账，此费用不可打印发票，客户满意。</t>
  </si>
  <si>
    <t>TS202310050957312176</t>
  </si>
  <si>
    <t>071701057329</t>
  </si>
  <si>
    <t>刘燕</t>
  </si>
  <si>
    <t>2023-10-06 13:40:47</t>
  </si>
  <si>
    <t>用户表示自己安装店里的宽带没有电视也没有安装机顶盒，但一直收费，没有机顶盒也不愿前往营业厅处理，解释不认可，请公司处理</t>
  </si>
  <si>
    <t>Q22：城区星火路自有营业厅，湖北IPTV产品套餐AA，经核查属营业厅解释 错误导致，现已为客户取消，并为用户申请79元费用，24小时内到账，另为主副卡办理预存话费享50元话费优惠（湖北），此费用不可打印发票，满意。</t>
  </si>
  <si>
    <t>TS202310041008191306</t>
  </si>
  <si>
    <t>2023-10-06 10:02:13</t>
  </si>
  <si>
    <t>&amp;#13;&amp;#10;高级模板内容：&amp;#13;&amp;#10;投诉问题描述:用户来电对本机和另一个副卡（15572778825）收取的副卡功能费不认可，称前期告知会取消功能费，但目前仍在收取，解释后仍不认可&amp;#13;&amp;#10;争议月份:2023年10月&amp;#13;&amp;#10;争议金额:20&amp;#13;&amp;#10;用户要求:要求回复处理&amp;#13;</t>
  </si>
  <si>
    <t>解释宣传：城区星火路自有营业厅，副卡问题未解释清楚。经核实，客户于 2023-07-26 13:25:51 城区星火路自有营业厅办理副卡套餐，每月会收取10元月租费用，已联系客户解释说明，客服部已为客户办理 副卡月功能费-0元，次月生效，考虑客户感知，申请为客户赠送20元话费，24小时内到账，此费用无法抵扣往月欠费且不可打印发票，满意。</t>
  </si>
  <si>
    <t>BL202310061020261393</t>
  </si>
  <si>
    <t>办理工单（2021版）&gt;&gt;提醒服务&gt;&gt;公众信息（含10010发送）开通</t>
  </si>
  <si>
    <t>王斌</t>
  </si>
  <si>
    <t>2023-10-07 09:01:47</t>
  </si>
  <si>
    <t>&amp;#13;&amp;#10;高级模板内容：&amp;#13;&amp;#10;需区域二线受理的业务:用户无法提供验证码&amp;#13;&amp;#10;用户需办理业务名称:5G炫彩通信助理包-云盘版（首月5元半价） &amp;#13;&amp;#10;业务办理类型:取消&amp;#13;&amp;#10;业务生效时间:次月生效&amp;#13;&amp;#10;是否已按规范验证用户信息:是&amp;#13;&amp;#10;备注（如开通流量包、语音包请备注清楚当月有效/长期有效）:无&amp;#13;</t>
  </si>
  <si>
    <t>Q23：城区星火路自有营业厅  炫彩通信助理包体验版   经核实 2023-02-28 16:58:37 城 城区星火路自有营业厅  给客户开通炫 5G炫彩通信助理包-云盘版（首月5元半价） 。现客户表示无需使用，业务已取消，考虑客户感知，申请减免23年5月-10月费用合计50元，24小时内现金方式到账，此费用无法抵扣往月欠费且不可打印发票，满意。</t>
  </si>
  <si>
    <t>TS202310041821451029</t>
  </si>
  <si>
    <t>投诉工单（2021版）&gt;&gt;融合&gt;&gt;【入网】金融分期等合约&gt;&gt;金融分期收费/电子券抵扣争议</t>
  </si>
  <si>
    <t>夏圣</t>
  </si>
  <si>
    <t>2023-10-07 09:24:13</t>
  </si>
  <si>
    <t>22年Q3Q4重点客户&amp;#13;&amp;#10;高级模板内容：&amp;#13;&amp;#10;投诉问题描述:用户来电称办理的时候告知是每月可以赠送80元话费,但是用户现查询返还的不是话费,对此合约不认可,要求我方核实处理,请协助处理,谢谢.&amp;#13;&amp;#10;产品名称:分期预存得1920元电子券分24月（5G199套餐购机优惠）&amp;#13;&amp;#10;办理时间:2023-10-29&amp;#13;&amp;#10;办理渠道:城区星火路自有营业厅&amp;#13;&amp;#10;用户要求:用户来电称办理的时候告知是每月可以赠送80元话费,但是用户现查询返还的不是话费,对此合约不认可,要求我方核实处理,请协助处理,谢谢.&amp;#13;</t>
  </si>
  <si>
    <t>工作差错：城区星火路自有营业厅，分期预存得1920元电子券分24月AA，工作人员活动办理错误，现已取消此活动，重新参与存量5G畅爽套餐享99元赠费活动，立即生效，用户满意</t>
  </si>
  <si>
    <t>ZX202310081543521307</t>
  </si>
  <si>
    <t>马婷婷</t>
  </si>
  <si>
    <t>2023-10-08 16:26:32</t>
  </si>
  <si>
    <t>判断省分:湖北&amp;#13;&amp;#10;:被动办理宽带&amp;#13;&amp;#10;:不需要&amp;#13;&amp;#10;:&amp;#13;&amp;#10;&amp;#13;&amp;#10;高级模板内容：&amp;#13;&amp;#10;问题描述:用户来电反馈被动办理宽带，要求取消宽带变更套餐为福多多59元套餐&amp;#13;&amp;#10;第二联系方式:13972537641&amp;#13;&amp;#10;销户原因:不是自己办理的宽带&amp;#13;&amp;#10;用户要求:不方便到厅，要求线上协助取消宽带变更套餐&amp;#13;</t>
  </si>
  <si>
    <t>Q22：城区星火路自有营业厅，低消送宽带AA，虚拟宽带，挽留失败，客服部已取消，主卡转资59元福多多卡套餐，次月生效，满意</t>
  </si>
  <si>
    <t>TS202310092139030744</t>
  </si>
  <si>
    <t>2023-10-10 18:36:11</t>
  </si>
  <si>
    <t>22年Q3Q4重点客户&amp;#13;&amp;#10;高级模板内容：&amp;#13;&amp;#10;投诉问题描述:用户来电称变更套餐时说的是任何内容都不变，但现在短信没有了，流量只有60G，超出之后扣费，用户不认可，要求我方尽快处理&amp;#13;&amp;#10;业务名称: 畅爽冰激凌5G套餐199元（基础版）&amp;#13;&amp;#10;宣传渠道:营业厅&amp;#13;&amp;#10;宣传内容:任何内容都不变，还是限速不限量&amp;#13;&amp;#10;实际情况:流量只有60G，超出之后还要扣费，短信赠送的300条也没有了&amp;#13;&amp;#10;用户要求:用户要求我方尽快处理，或者是将套餐改回原来的套餐&amp;#13;</t>
  </si>
  <si>
    <t>解释宣传：城区星火路自有营业厅AA，用户反馈办理转资时营业厅未解释清楚，新套餐流量超出后要收费，已跟用户解释清楚，现用户要求转回原来的4G畅爽冰激凌199元套餐，该套餐已下架，无法更改回来，我司已登记申请，预计月底办理转回原套餐，用户知晓，满意。</t>
  </si>
  <si>
    <t>BL202310121914000979</t>
  </si>
  <si>
    <t>071704408039</t>
  </si>
  <si>
    <t>张胜成</t>
  </si>
  <si>
    <t>2023-10-13 10:55:22</t>
  </si>
  <si>
    <r>
      <t/>
    </r>
    <r>
      <rPr>
        <sz val="11"/>
        <color theme="1"/>
        <rFont val="宋体"/>
        <family val="2"/>
      </rPr>
      <t>&gt;业务号码&gt;071704408039；&gt;号码归属地&gt;宜昌；&gt;产品名称&gt;15元提速包(湖北)（立即生效，次月收费）-新；&gt;产品代码&gt;91288937；&gt;产品编码&gt;无；&gt;订购时间&gt;2023-09-08 13:42:46；&gt;核查情况&gt;平台故障；&gt;不规范定制分类&gt;平台故障，无法判责；&gt;退费金额&gt;5元；&gt;退费时间&gt;2023-10-13；&gt;投诉内容&gt;&amp;#10;&amp;#10;高级模板内容：&amp;#10;赔付类型：:增值业务争议 &amp;#10;CBSS账单扣费名称：:15元提速包(湖北)（立即生效，次月收费）-新&amp;#10;办理渠道:</t>
    </r>
    <r>
      <rPr>
        <sz val="11"/>
        <color theme="1"/>
        <rFont val="Arial"/>
        <family val="2"/>
      </rPr>
      <t xml:space="preserve">			</t>
    </r>
    <r>
      <rPr>
        <sz val="11"/>
        <color theme="1"/>
        <rFont val="宋体"/>
        <family val="2"/>
      </rPr>
      <t>城区星火路自有营业厅&amp;#10;赔付月份：:2023年10月&amp;#10;返还倍率:单倍&amp;#10;赔付金额：:5&amp;#10;是否已经取消业务:是&amp;#10;是否承诺退费 ：:是&amp;#10;用户是否需要回复：:否&amp;#10;用户要求：:退费</t>
    </r>
  </si>
  <si>
    <t>BL202310060827122242</t>
  </si>
  <si>
    <t>周恒</t>
  </si>
  <si>
    <t>2023-10-06 17:19:42</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</si>
  <si>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5G炫彩通信助理包-云盘版（首月5元半价）&amp;#10;SP产品ID/元素ID：:无&amp;#10;办理渠道:城区中通固网专业合作厅&amp;#10;赔付月份：:2023年4月、2023年5月、2023年6月、2023年7月、2023年8月、2023年9月、2023年10月&amp;#10;返还倍率:单倍&amp;#10;赔付金额：:70&amp;#10;是否已经取消业务:是&amp;#10;是否承诺退费 ：:是&amp;#10;用户是否需要回复：:否&amp;#10;用户要求：:退费</t>
  </si>
  <si>
    <t>BL202310171143500441</t>
  </si>
  <si>
    <t>杨本芳</t>
  </si>
  <si>
    <t>2023-10-17 16:28:17</t>
  </si>
  <si>
    <t>&gt;业务号码&gt;13217170668；&gt;号码归属地&gt;宜昌；&gt;产品名称&gt;5G炫彩通信助理包-云盘版（首月5元半价）；&gt;产品代码&gt;无；&gt;产品编码&gt;91245135；&gt;订购时间&gt;2023-10-0312:38:35；&gt;核查情况&gt;平台故障；&gt;不规范定制分类&gt;平台故障，无法判责；&gt;退费金额&gt;115元；&gt;退费时间&gt;2023-10-17；&gt;投诉内容&g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5G炫彩通信助理包-云盘版（首月5元半价）（已停售）&amp;#10;办理渠道:无&amp;#10;赔付月份：:2023年1月、2023年2月、2023年3月、2023年4月、2023年5月、2023年6月、2023年7月、2023年8月、2023年9月、2023年10月、2022年12月、2022年11月&amp;#10;返还倍率:单倍&amp;#10;赔付金额：:115&amp;#10;是否已经取消业务:是&amp;#10;是否承诺退费：:是&amp;#10;用户是否需要回复：:否&amp;#10;用户要求：:请处理退费115元</t>
  </si>
  <si>
    <t>城区中通固网专业合作厅2022-11-26 10:52:28</t>
  </si>
  <si>
    <t>TS202310021156160395</t>
  </si>
  <si>
    <t>丁昌菊</t>
  </si>
  <si>
    <t>高级模板内容：&amp;#10;投诉问题描述:用户对本月消费129元不认可，前台已解释，用户不认可，认为前台胡说八道，麻烦协助处理&amp;#10;争议月份:2023年10月&amp;#10;争议金额:129&amp;#10;用户要求:尽快处理</t>
  </si>
  <si>
    <t>解释宣传： 当阳城区南正街自有营业厅 ，副卡问题未解释清楚。经核实，客户于 2022-09-03 13:18:25  在当阳城区南正街自有营业厅 办理副卡，参加 副卡免月租12个月（10元话费12个月）（湖北）-立即生效 活动，活动于 2023-08-31 23:59:59 结束，已联系客户解释说明，考虑客户感知，申请赠送20元话费，24小时到帐，此费用无法抵扣往月欠费且不可打印发票，，并为副卡操作副卡月功能费-0元(次月生效)，次月生效，满意。</t>
  </si>
  <si>
    <t>TS202310021436531733</t>
  </si>
  <si>
    <t>卢成剑</t>
  </si>
  <si>
    <t>用户反馈：:未经同意办理业务，投诉人员&amp;#10;查询业务是否办理成功:已办理成功&amp;#10;判断业务是否已生效:已生效&amp;#10;按业务优势挽留用户继续使用:不认可&amp;#10;判断省分:湖北&amp;#10;:坚持投诉工作人员&amp;#10;:&amp;#10;&amp;#10;高级模板内容：&amp;#10;是否10016外呼:不记得&amp;#10;电话外呼号码:无&amp;#10;渠道名称:营业厅&amp;#10;反应问题涉及场景:诱导订购（业务与实际宣传不符）&amp;#10;产品名称:畅越冰激凌5G套餐59元&amp;#10;争议月份:2023年10月&amp;#10;是否承诺退费:是&amp;#10;承诺退费金额:59&amp;#10;是否取消业务（如取消失败，需加上系统报错的提示）:无&amp;#10;是否需要回复:是&amp;#10;用户要求:核实处理</t>
  </si>
  <si>
    <t>工作差错：当阳城区南正街自有营业厅，网龄计划合约AA，工作人员转资后未添加网龄计划合约导致承诺与实际不符，现已添加网龄计划合约2年，次月生效，本月赠送6G国内流量，限当月使用，满意</t>
  </si>
  <si>
    <t>TS202310030854332475</t>
  </si>
  <si>
    <t>刘春晓</t>
  </si>
  <si>
    <t>高级模板内容：&amp;#10;投诉问题描述:不知情/未经同意被办理业务&amp;#10;业务名称:湖北IPTV_1华为平台包月-10元/月和副卡18572375569的月租费&amp;#10;争议月份:2023年1月、2023年2月、2023年3月、2023年4月、2023年5月、2023年6月、2023年7月、2023年8月、2023年9月、2023年10月、2022年1月、2022年2月、2022年3月、2022年4月、2022年5月、2022年6月、2022年7月、2022年8月、2022年9月、2022年10月、2022年11月、2022年12月、2021年10月、2021年11月、2021年12月&amp;#10;争议金额:290&amp;#10;办理渠道:当阳城区南正街自有营业厅&amp;#10;前台是否取消:未取消&amp;#10;是否承诺退费:否&amp;#10;用户要求:用户要求取消宽带的IPTV业务，且副卡也是免费的，并退费，请处理，谢谢。</t>
  </si>
  <si>
    <t>解释宣传：当阳城区南正街自有营业厅AA，用户反映副卡和电视问题，经核实因营业厅未精神清楚资费，现已联系客户解释，客户表示继续保留电视，不取消，认可每月10元，我司申请减免18572375569  的7-10月费用合计40元，24小时到账，此费用不可打印发票，客户满意。</t>
  </si>
  <si>
    <t>TS202310031301101325</t>
  </si>
  <si>
    <t>071704000817</t>
  </si>
  <si>
    <t>汤贵成</t>
  </si>
  <si>
    <t>2023-10-04 15:28:54</t>
  </si>
  <si>
    <t>用户来电投诉对本月IPTV扣费10元质疑，用户对此费用很不认可，要求取消并退费，解释无效，请处理并回复！前期工单流水号是TS202309051557060954，处理结果是您反映套餐收费的问题，核实当阳城区南正街自有营业厅AA，您反映开通机顶盒WIFI-10元/月（24个月）、1000M宽带提速包（30元）、炫彩通信助理包-云盘版业务。经核实，营业厅23.5月办理时未解释清楚，您免费领取路由器，需绑定WIFI-10元/月（24个月）合约活动；另该厅办理的宽带提速包已享399组网套包得180元分6个月组网优惠，出账时减免为0元，第7个月营业厅直接取消；炫彩通信助理包-云盘版于23.6-9月扣费40元，您表示无需使用，已取消并申请退费，此费用不可打印发票。致电未接，已短信答复，如有疑问可在工作时间（08:30-12:00；14:00-17:30）联系07173902220当阳自营厅咨询处理。如您咨询，请10010话务中心代为解释，谢谢。用户不认可，要求重新处理</t>
  </si>
  <si>
    <t>解释宣传：当阳城区南正街自有营业厅AA，用户反映IPTV扣费问题，经核实，营业厅23.5月办理时未解释清楚，此业务为办理宽带时绑定开通，出于服务角度，申请退23.5-10月扣费合计60元， 此费用不可打印发票，后期仍执行原标准，2023-10-04 14:19:51已到账50元，2023-10-04 14:19:52到账10元，均已到账，用户满意。</t>
  </si>
  <si>
    <t>TS202310061252510352</t>
  </si>
  <si>
    <t>张大芳</t>
  </si>
  <si>
    <t>2023-10-07 15:14:29</t>
  </si>
  <si>
    <t>&amp;#13;&amp;#10;高级模板内容：&amp;#13;&amp;#10;投诉问题描述:用户来电反映当时办理套餐的时候说的加上宽带副卡一个月消费65元，但是现在发现现在扣费100多的费用，对此不认可，和当时办理告知不一致，要求投诉&amp;#13;&amp;#10;业务名称:福多多卡59元&amp;#13;&amp;#10;宣传渠道:营业厅&amp;#13;&amp;#10;宣传内容:一个月65元所有包完&amp;#13;&amp;#10;实际情况:扣费105.94元&amp;#13;&amp;#10;用户要求:投诉和当时办理不一致&amp;#13;</t>
  </si>
  <si>
    <t>Q23：当阳城区南正街自有营业厅   炫彩通信助理包体验版   经核实2023-08-04 09:33:46当阳城区南正街自有营业厅给客户开通炫彩通信助理包体验版。现客户表示无需使用，业务已取消，当阳城区南正街自有营业厅72小时内给用户赠送20元话费到账，客户表示知晓。</t>
  </si>
  <si>
    <t>TS202310061829070843</t>
  </si>
  <si>
    <t>艾建军</t>
  </si>
  <si>
    <t>2023-10-07 10:40:56</t>
  </si>
  <si>
    <t>&amp;#13;&amp;#10;高级模板内容：&amp;#13;&amp;#10;投诉问题描述:用户来电对现在套餐资费不认可，用户称办理套餐的时候工作人员告知每个月只扣费129元，目前查看扣费169元，用户不认可，要求后台处理退费，麻烦后台核实处理&amp;#13;&amp;#10;争议月份:2023年10月&amp;#13;&amp;#10;争议金额:169&amp;#13;&amp;#10;用户要求:要求尽快处理&amp;#13;</t>
  </si>
  <si>
    <t>解释宣传：当阳城区南正街自有营业厅AA，用户反映电视问题，经核实因营业厅办理转资后未告知电视费用，现申请减免2年电视费用合计240元，24小时到账，此费用不可打印发票，另核实于2023-08-10 11:08:44通过湖北杭州翔羽线上业务代理(宜昌)办理职场精英畅阅包，已取消，并退还8-10月费用合计60元，已到账，此费用可打印发票，用户满意。</t>
  </si>
  <si>
    <t>TS202310071142330605</t>
  </si>
  <si>
    <t>投诉工单（2021版）&gt;&gt;移网&gt;&gt;【入网】携入&gt;&gt;携入后被停机</t>
  </si>
  <si>
    <t>2023-10-07 15:09:16</t>
  </si>
  <si>
    <t>用户反馈:携入后发生问题&amp;#13;&amp;#10;根据用户描述的问题进行查询和解释:不认可&amp;#13;&amp;#10;:用户来电表示当时说的携号转网这个号码不变 现在转过来之后怎么给用户改了一个号码 用户非常不认可 要求我们线上处理 谢谢</t>
  </si>
  <si>
    <t>解释宣传：当阳城区南正街自有营业厅AA，用户反映营业厅未解释清楚入网号码，经核实现已通知营业厅联系客户解释，告知客户此号码可绑定作为副卡使用，不会办理销户，客户认可。</t>
  </si>
  <si>
    <t>BL202310111822102352</t>
  </si>
  <si>
    <t>林晓凡</t>
  </si>
  <si>
    <t>2023-10-12 11:02:17</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</si>
  <si>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炫彩通信助理包&amp;#10;办理渠道:线下营业厅&amp;#10;赔付月份：:2023年10月、2023年9月、2023年5月、2023年6月、2023年7月、2023年8月、2023年4月、2023年3月、2023年2月、2023年1月、2022年11月、2022年12月&amp;#10;返还倍率:单倍&amp;#10;赔付金额：:110&amp;#10;是否已经取消业务:是&amp;#10;是否承诺退费 ：:是&amp;#10;用户是否需要回复：:否&amp;#10;用户要求：:退费</t>
  </si>
  <si>
    <t>当阳城区南正街自有营业厅2022-11-29 16:32:11</t>
  </si>
  <si>
    <t>TS202310141703052468</t>
  </si>
  <si>
    <t>黄雨菡</t>
  </si>
  <si>
    <t>2023-10-15 11:04:08</t>
  </si>
  <si>
    <t>用户反馈：:各渠道人员服务、态度问题&amp;#13;&amp;#10;告知联通对服务质量的重视，再次解释安抚并致歉:不认可仍要投诉&amp;#13;&amp;#10;用户要投诉的人员：:营业厅人员&amp;#13;&amp;#10;:&amp;#13;&amp;#10;&amp;#13;&amp;#10;高级模板内容：&amp;#13;&amp;#10;投诉问题描述:用户来电反映自己在营业厅办理套餐变更，营业厅工作人员要求重新激活两张副卡，用户对此不认可&amp;#13;&amp;#10;到厅时间:2023-10-14&amp;#13;&amp;#10;到厅名称:中国联通当阳市分公司&amp;#13;&amp;#10;办理业务:主副卡&amp;#13;&amp;#10;营业厅地址:当阳市南正街&amp;#13;&amp;#10;用户要求:要求投诉此营业厅并回复用户&amp;#13;</t>
  </si>
  <si>
    <t>工作差错：当阳城区南正街自有营业厅AA，用户反映被动办理副卡问题，经核实营业厅未经客户同意办理副卡。现已取消，我司联系客户解释并致歉，用户满意。</t>
  </si>
  <si>
    <t>TS202310221522200272</t>
  </si>
  <si>
    <t>周相峰</t>
  </si>
  <si>
    <t>2023-10-23 09:02:22</t>
  </si>
  <si>
    <r>
      <t/>
    </r>
    <r>
      <rPr>
        <sz val="11"/>
        <color theme="1"/>
        <rFont val="宋体"/>
        <family val="2"/>
      </rPr>
      <t>&amp;#10;高级模板内容：&amp;#10;投诉问题描述:用户称没有办理过2021现金流活动专用，要求核查处理，必须给出合理解释，提及投诉，请后台协助，谢谢&amp;#10;业务名称:</t>
    </r>
    <r>
      <rPr>
        <sz val="11"/>
        <color theme="1"/>
        <rFont val="Arial"/>
        <family val="2"/>
      </rPr>
      <t xml:space="preserve">	</t>
    </r>
    <r>
      <rPr>
        <sz val="11"/>
        <color theme="1"/>
        <rFont val="宋体"/>
        <family val="2"/>
      </rPr>
      <t>2021现金流活动专用&amp;#10;争议月份:2023年10月&amp;#10;争议金额:0&amp;#10;办理渠道:当阳城区南正街自有营业厅&amp;#10;前台是否取消:未取消&amp;#10;是否承诺退费:否&amp;#10;用户要求:尽快处理</t>
    </r>
  </si>
  <si>
    <t>BL202310121156490082</t>
  </si>
  <si>
    <t>王重元</t>
  </si>
  <si>
    <t>2023-10-12 16:41:10</t>
  </si>
  <si>
    <t>&gt;业务号码&gt;13197346271；&gt;号码归属地&gt;宜昌；&gt;产品名称&gt;炫彩通信助理包-云盘版 -立即生效（湖北）；&gt;产品代码&gt;91212918；&gt;产品编码&gt;无；&gt;订购时间&gt;2023-09-27 16:27:05；&gt;核查情况&gt;平台故障；&gt;不规范定制分类&gt;平台故障，无法判责；&gt;退费金额&gt;15元；&gt;退费时间&gt;2023-10-12；&gt;投诉内容&gt;&amp;#10;&amp;#10;高级模板内容：&amp;#10;赔付类型：:增值业务争议 &amp;#10;CBSS账单扣费名称：:炫彩通信助理包&amp;#10;办理渠道:当阳河溶支局营销&amp;#10;赔付月份：:2023年9月、2023年10月&amp;#10;返还倍率:单倍&amp;#10;赔付金额：:15&amp;#10;是否已经取消业务:是&amp;#10;是否承诺退费 ：:是&amp;#10;用户是否需要回复：:否&amp;#10;用户要求：:用户要求退还9月10月炫彩通信助理包产生的15元费用，业务已取消，前台已承诺退费，请后台协助处理谢谢</t>
  </si>
  <si>
    <t>TS202310022049470057</t>
  </si>
  <si>
    <t>罗汉生</t>
  </si>
  <si>
    <t>2023-10-04 09:06:21</t>
  </si>
  <si>
    <t>&amp;#13;&amp;#10;高级模板内容：&amp;#13;&amp;#10;投诉问题描述:用户对10月月租不认可，称自己月租是99元的，前台多次解释无效&amp;#13;&amp;#10;争议月份:2023年10月&amp;#13;&amp;#10;争议金额:72.86&amp;#13;&amp;#10;用户要求:用户要求核实处理&amp;#13;</t>
  </si>
  <si>
    <t>解释宣传：当阳庙前盛双通讯代理点，沃家神眼AA，监控免费一年于9月赠费结束，现申请减免一年功能费用120元，系统办理16671729215号码预存享10元赠费*12个月，立即到账，此费用无法抵扣往月欠费及打印发票，用户满意</t>
  </si>
  <si>
    <t>BL202310031105451289</t>
  </si>
  <si>
    <t>王先忠</t>
  </si>
  <si>
    <t>2023-10-04 09:26:52</t>
  </si>
  <si>
    <t>&gt;业务号码&gt;15672536916；&gt;号码归属地&gt;宜昌；&gt;产品名称&gt;炫彩通信助理包-云盘版-立即生效（湖北）；&gt;产品代码&gt;无；&gt;产品编码&gt;无；&gt;订购时间&gt;2022-11-2909:49:10；&gt;核查情况&gt;平台故障；&gt;不规范定制分类&gt;平台故障，无法判责；&gt;退费金额&gt;110元；&gt;退费时间&gt;2023/10/3；&gt;投诉内容&gt;赔付类型：:增值业务争议&amp;#10;CBSS账单扣费名称：:炫彩通信助理包-云盘版-立即生效（湖北）&amp;#10;办理渠道:当阳市半月玉蕾合作厅&amp;#10;赔付月份：:2023年1月、2023年2月、2023年3月、2023年4月、2023年5月、2023年6月、2023年7月、2023年8月、2023年9月、2023年10月、2022年12月&amp;#10;返还倍率:单倍&amp;#10;赔付金额：:110&amp;#10;是否已经取消业务:是&amp;#10;是否承诺退费：:是&amp;#10;用户是否需要回复：:否&amp;#10;用户要求：:尽快处理</t>
  </si>
  <si>
    <t>TS202310070851580625</t>
  </si>
  <si>
    <t>原秋华</t>
  </si>
  <si>
    <t>2023-10-07 12:48:01</t>
  </si>
  <si>
    <t>&amp;#13;&amp;#10;高级模板内容：&amp;#13;&amp;#10;投诉问题描述:用户办理副卡未说明副卡的收费情况&amp;#13;&amp;#10;业务名称:副卡&amp;#13;&amp;#10;宣传渠道:营业厅&amp;#13;&amp;#10;宣传内容:免费&amp;#13;&amp;#10;实际情况:10块钱一个月&amp;#13;&amp;#10;用户要求:用户对于炫彩通信助理包-云盘版 -次月生效（湖北）-10元不认可&amp;#13;</t>
  </si>
  <si>
    <t>"Q23：当阳市半月玉蕾合作厅，炫彩通信助理包-云盘版 -次月生效（湖北）-10元AA，经核查用户反映办理开户时未告知会开通沃助理业务，现以为用户取消并申请减免7-10月费用40元，24小时内赠费到账，不可打印发票，满意。"</t>
  </si>
  <si>
    <t>TS202310051611481253</t>
  </si>
  <si>
    <t>黄翠英</t>
  </si>
  <si>
    <t>2023-10-06 17:22:47</t>
  </si>
  <si>
    <t>&amp;#13;&amp;#10;高级模板内容：&amp;#13;&amp;#10;投诉问题描述:用户表示自己的扣费看不懂，自己每月是89的基本月租，短信账单查询是扣了99元，前台告知月底最后一天会有10元的返还，用户表示上月查到的都是89元，这个月和上个月的不一样，需要后台核实后联系用户，请后台协助办理，谢谢！&amp;#13;&amp;#10;争议时间:2023-10-05&amp;#13;&amp;#10;争议金额:10&amp;#13;&amp;#10;用户查询情况:查询账单消费99元&amp;#13;&amp;#10;前台实际查询情况:月底会有10元返还，抵扣之后就是89元&amp;#13;&amp;#10;用户要求:用户要求核实清楚，给出合理解释&amp;#13;</t>
  </si>
  <si>
    <t>解释宣传：当阳市腾喆通讯代理服务部，副卡费用问题未解释清楚。经核实，客户于2022-07-29 11:48:04 当阳市腾喆通讯代理服务部 办理副卡套餐，参加副卡免月租12个月（10元话费12个月）（湖北）-次月生效活动，实际未产生扣费，已联系客户解释说明，考虑客户感知，已为客户办理 副卡月功能费-0元(次月生效) ，申请减免本月20元费用，24小时到帐，此费用无法抵扣往月欠费且不可打印发票，满意。</t>
  </si>
  <si>
    <t>TS202310042150551756</t>
  </si>
  <si>
    <t>胡文杰</t>
  </si>
  <si>
    <t>2023-10-06 10:34:27</t>
  </si>
  <si>
    <t>[65岁以上老人] &amp;#13;&amp;#10;高级模板内容：&amp;#13;&amp;#10;投诉问题描述:用户表示自己是69元的套餐，现在是89，用户不认可，解释无效，有投诉倾向&amp;#13;&amp;#10;争议月份:2023年10月&amp;#13;&amp;#10;争议金额:89&amp;#13;&amp;#10;用户要求:用户表示自己是69元的套餐，现在是89，用户不认可，解释无效，有投诉倾向&amp;#13;</t>
  </si>
  <si>
    <t>解释宣传：当阳市腾喆通讯代理服务部AA，副卡扣费未解释清楚。经核实，2022年8月办理两张副卡，享月赠10元优惠*12个月， 23.7月优惠到期，现申请退23.8-10月两张副卡合计60元，此费用不可打印发票，并为两张副卡勾选0月租优惠，次月生效，满意。</t>
  </si>
  <si>
    <t>BL202310081502281272</t>
  </si>
  <si>
    <t>071700060359</t>
  </si>
  <si>
    <t>高露</t>
  </si>
  <si>
    <t>2023-10-09 14:25:23</t>
  </si>
  <si>
    <r>
      <t/>
    </r>
    <r>
      <rPr>
        <sz val="11"/>
        <color theme="1"/>
        <rFont val="宋体"/>
        <family val="2"/>
      </rPr>
      <t>22年Q3Q4重点客户判断省分:其他省分&amp;#10;:增值业务争议&amp;#10;判断省分:湖北&amp;#10;:移网&amp;#10;:在补救范围内&amp;#10;:不认可&amp;#10;:小于等于500元，且仅限单倍、月份不超过12个月&amp;#10;:&amp;#10;&amp;#10;高级模板内容：&amp;#10;赔付类型：:增值业务争议 &amp;#10;CBSS账单扣费名称：:</t>
    </r>
    <r>
      <rPr>
        <sz val="11"/>
        <color theme="1"/>
        <rFont val="Arial"/>
        <family val="2"/>
      </rPr>
      <t xml:space="preserve">	</t>
    </r>
    <r>
      <rPr>
        <sz val="11"/>
        <color theme="1"/>
        <rFont val="宋体"/>
        <family val="2"/>
      </rPr>
      <t xml:space="preserve"> 1000M宽带提速包（30元）（湖北） &amp;#10;办理渠道:无&amp;#10;赔付月份：:2023年3月、2023年4月、2023年8月、2023年7月、2023年6月、2023年9月、2023年5月&amp;#10;返还倍率:单倍&amp;#10;赔付金额：:60&amp;#10;是否已经取消业务:是&amp;#10;是否承诺退费 ：:是&amp;#10;用户是否需要回复：:否&amp;#10;用户要求：:用户前期反馈了这个问题，之前处理是退还在手机号上，退费120元，实际扣费180元，用户不满，故此记单。</t>
    </r>
  </si>
  <si>
    <t>当阳市子龙路广信合作厅（自建他营）2023-03-26 17:59:26</t>
  </si>
  <si>
    <t>TS202310171135091518</t>
  </si>
  <si>
    <t>071700070442</t>
  </si>
  <si>
    <t>王秀贞</t>
  </si>
  <si>
    <t>2023-10-18 09:01:50</t>
  </si>
  <si>
    <t>071700070442命中精准预判服务场景:[65岁以上老人]&amp;#13;&amp;#10;用户来电反馈被动开通“提速至1000M（30元）（湖北）”，要求公司协助取消，并且针对产生的扣费退还，请公司协助处理并回复。（用户提速包在CBSS“宽带提速包”模块无勾选项，故无法在线取消，因此未做授权处理，请公司协助处理。）</t>
  </si>
  <si>
    <t>Q23：当阳市子龙路广信合作厅（自建他营），宽带提速包AA，用户反馈宽带提速包的问题 ，经核实，为营业厅未通前未跟用户解释清楚导致，已取消，考虑用户感知，申请退23.4-10月宽带提速包费用，合计210元，24小时到帐，此费用不可打印发票，满意，。</t>
  </si>
  <si>
    <t>TS202310031137061696</t>
  </si>
  <si>
    <t>071704518954</t>
  </si>
  <si>
    <t>龚丽</t>
  </si>
  <si>
    <t>2023-10-04 14:29:12</t>
  </si>
  <si>
    <t>&amp;#13;&amp;#10;高级模板内容：&amp;#13;&amp;#10;投诉问题描述:用户称自己办理第二条宽带时工作人员告知可以免费加装，但是现在查询这个业务要收费30元每月，对此不认可&amp;#13;&amp;#10;争议月份:2023年9月、2023年10月&amp;#13;&amp;#10;争议金额:1&amp;#13;&amp;#10;用户要求:用户要求核实为何会办成收费的业务，要求按照约定为其减免加装宽带的收费&amp;#13;</t>
  </si>
  <si>
    <t>解释宣传：当阳玉阳万象城新时空合作厅(自建他营)AA，用户反映第二条宽带扣费问题，经核实，为营业厅工作人员办理业务时未跟用户解释清楚导致，现联系用户称已经营业厅已经给用户解释清楚了，另用户反馈18608609380开通沃助理业务问题，核实为当阳玉阳万象城新时空合作厅(自建他营)给用户办理预存0元;赠款总额2880元;2880元分36月返还时活动里包含的，无法单独取消，核实，代理商已于2023-10-04 10:10:53给用户一次性到帐120元，抵扣一年费用，已跟用户解释清楚，满意。</t>
  </si>
  <si>
    <t>TS202310031608221224</t>
  </si>
  <si>
    <t>饶忠华</t>
  </si>
  <si>
    <t>2023-10-04 14:10:30</t>
  </si>
  <si>
    <t>判断省分:其他省分&amp;#13;&amp;#10;:增值业务争议&amp;#13;&amp;#10;判断省分:湖北&amp;#13;&amp;#10;:移网&amp;#13;&amp;#10;:在补救范围内&amp;#13;&amp;#10;:不认可&amp;#13;&amp;#10;:大于500元&amp;#13;&amp;#10;:&amp;#13;&amp;#10;&amp;#13;&amp;#10;高级模板内容：&amp;#13;&amp;#10;投诉问题描述:不知情开通业务&amp;#13;&amp;#10;争议业务名称:1000M宽带提速包（30元）（湖北）湖北IPTV_1华为平台包月-10元/月AI彩铃6元包月&amp;#13;&amp;#10;受理渠道:&amp;#13;&amp;#10;争议月份:2023年1月、2023年2月、2023年3月、2023年4月、2023年5月、2023年6月、2023年7月、2023年8月、2023年9月、2023年10月、2022年5月、2022年6月、2022年7月、2022年8月、2022年9月、2022年10月、2022年11月、2022年12月&amp;#13;&amp;#10;争议费用:0&amp;#13;&amp;#10;一线客服在系统里:未取消，请后台协助处理&amp;#13;&amp;#10;是否承诺退费:否&amp;#13;&amp;#10;用户要求:表示不知情开通业务，这些都是自己不知情的情况下开通的要求取消并退费&amp;#13;</t>
  </si>
  <si>
    <t>Q23：当阳玉阳智能通讯合作厅(自建他营) ，1000M宽带提速包AA，经核查属营业厅于23.3月开通宽带提速包，且营业厅于2023-03-26 15:11:20 30.00已退还30元费用；客户订购产品名称为 AI彩铃6元包月，产品代码为90115，有二次确认过程，不存在订购违规现象，考虑客户使用感知，网站方已取消屏蔽并于24小时退费102元现金方式到账，此费用可打印账单发票，电视每月收取10元费用，核实客户已安装使用，因多次未联系上客户，如有疑问可在工作时间（08:30-12:00；14:00-17:30）致电我司宜昌联通13032700872</t>
  </si>
  <si>
    <t>TS202310051857020114</t>
  </si>
  <si>
    <t>071700805207</t>
  </si>
  <si>
    <t>余双龙</t>
  </si>
  <si>
    <t>客户标识TCSI,TCSI-C,TCSI-A</t>
  </si>
  <si>
    <t>2023-10-06 14:49:47</t>
  </si>
  <si>
    <t>用户表示表示被动办理家庭WiFi服务费WIFI-10元/月（24个月）（湖北）业务，在线解释无效，用户表示当时办理师傅只告知有个移机费用120元，其他未告知有其他业务扣费，在线解释无效，用户不认可账单扣费，要求公司核实并尽快处理回复</t>
  </si>
  <si>
    <t>Q23： 当阳玉阳智能通讯合作厅(自建他营) ， 机顶盒WIFI-10元/月（24个月）（湖北） AA，经核查属营业厅办理时未与客户达成一致，现已为客户取消处理，并申请退还23.8-10月费用合计30元，24小时内到账，此费用不可打印账单发票，回访满意。</t>
  </si>
  <si>
    <t>TS202310061659371234</t>
  </si>
  <si>
    <t>杨海龙</t>
  </si>
  <si>
    <t>2023-10-07 11:27:57</t>
  </si>
  <si>
    <t>用户反馈：:各渠道人员服务、态度问题&amp;#13;&amp;#10;告知联通对服务质量的重视，再次解释安抚并致歉:不认可仍要投诉&amp;#13;&amp;#10;用户要投诉的人员：:营业厅人员&amp;#13;&amp;#10;:&amp;#13;&amp;#10;&amp;#13;&amp;#10;高级模板内容：&amp;#13;&amp;#10;投诉问题描述:用户来电要求投诉当阳玉阳智能通讯合作厅工作人员厅(自建他营) EDY00312，1、续约没有跟用户提前沟通。2、套餐资费额外增加。3、用户不需要摄像头，额外增加了摄像头，前台对用户安抚解释不认可，要求投诉&amp;#13;&amp;#10;到厅时间:2023-10-06&amp;#13;&amp;#10;到厅名称:当阳玉阳智能通讯合作厅&amp;#13;&amp;#10;办理业务:存量5G畅爽套餐享69元赠费&amp;#13;&amp;#10;营业厅地址:用户无法提供&amp;#13;&amp;#10;用户要求:尽快处理回复&amp;#13;</t>
  </si>
  <si>
    <t>解释宣传：当阳玉阳智能通讯合作厅(自建他营)，合约续约AA，此为营业厅未向用户解释清楚合约续约内容，现已解释，与用户沟通办理预存享69元赠费*12个月，次月生效，查询用户未办理摄像头，用户认可，满意</t>
  </si>
  <si>
    <t>TS202310061420152263</t>
  </si>
  <si>
    <t>071700858235</t>
  </si>
  <si>
    <t>张磊</t>
  </si>
  <si>
    <t>2023-10-08 13:39:53</t>
  </si>
  <si>
    <t>对套餐月租里多了一个家庭WiFi服务费10.00不认可，表示此为多扣用户10元话费，已解释有合约赠费，用户坚持认为有多扣话费，要求公司尽快给予合理处理方案和回复。</t>
  </si>
  <si>
    <t>解释宣传：当阳玉阳智能通讯合作厅(自建他营)，家庭WiFi服务费未解释清楚。经核实，2022-10-07 16:00:06 当阳玉阳智能通讯合作厅 办理 机顶盒WIFI-10元/月（24个月） 赠送路由器活动，每月会收取10元费用，已联系客户解释说明，考虑客户感知，已为客户办理预存话费享10元/月话费优惠12个月活动，客户满意。</t>
  </si>
  <si>
    <t>TS202310141745410870</t>
  </si>
  <si>
    <t>071700000716</t>
  </si>
  <si>
    <t>何秀英</t>
  </si>
  <si>
    <t>2023-10-15 10:01:15</t>
  </si>
  <si>
    <t>#2022重保客户#071700000716命中精准预判服务场景:[65岁以上老人] &amp;#10;用户来电表示对名下宽带提速包不知情，经核实业务为提速至1000M（30元）（湖北），前台无法核实到业务信息操作取消退订，请跟进处理。</t>
  </si>
  <si>
    <t>当阳玉阳智能通讯合作厅(自建他营)2023-03-25 20:36:17</t>
  </si>
  <si>
    <t>TS202310020931131204</t>
  </si>
  <si>
    <t>投诉工单（2021版）&gt;&gt;移网&gt;&gt;【产品及计费使用】计交费及发票&gt;&gt;合约赠款或返费不及时/未到账</t>
  </si>
  <si>
    <t>黄娥兰</t>
  </si>
  <si>
    <t>2023-10-16 08:51:09</t>
  </si>
  <si>
    <t>22年Q3Q4重点客户22年Q3Q4重点客户&amp;#13;&amp;#10;高级模板内容：&amp;#13;&amp;#10;投诉问题描述:合约赠款未到账&amp;#13;&amp;#10;活动名称:湖北分期低消178元（24个月）&amp;#13;&amp;#10;争议月份:2023年9月&amp;#13;&amp;#10;争议金额:1000&amp;#13;&amp;#10;用户要求:用户称办理合约时，工作人员告知合约到期返1000元的券，可以购买手机等其它设备抵用，但是现在没有收到该券，要求我方核实处理&amp;#13;</t>
  </si>
  <si>
    <t>解释宣传：当阳玉阳智能通讯合作厅(自建他营)，分期活动未解释清楚。经核实，客户于2020-08-23 17:06:07当阳玉阳智能通讯合作厅办理花呗分期低消178元直降1000，活动于2022-08-31 23:59:59，活动结束后需续约才能再次参加活动，已联系客户解释说明，客户表示已自行至营业厅处理好，满意。</t>
  </si>
  <si>
    <t>BL202310172105221654</t>
  </si>
  <si>
    <t>黄雪莹</t>
  </si>
  <si>
    <t>2023-10-18 10:56:30</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</si>
  <si>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炫彩通信助理包-云盘版-立即生效（湖北）&amp;#10;办理渠道:/&amp;#10;赔付月份：:2023年1月、2023年2月、2023年3月、2023年4月、2023年5月、2023年6月、2023年7月、2023年8月、2023年9月、2023年10月、2022年11月、2022年12月&amp;#10;返还倍率:单倍&amp;#10;赔付金额：:120&amp;#10;是否已经取消业务:是&amp;#10;是否承诺退费：:是&amp;#10;用户是否需要回复：:否&amp;#10;用户要求：:已承诺退费</t>
  </si>
  <si>
    <t>当阳玉阳智能通讯合作厅(自建他营)2022-11-28 15:43:33</t>
  </si>
  <si>
    <t>TS202310020832570178</t>
  </si>
  <si>
    <t>陈云峰</t>
  </si>
  <si>
    <t>用户被动办理10元500M提速包(湖北)（立即生效，次月收费）-新要求取消并退费。</t>
  </si>
  <si>
    <t>当阳育溪自有营业厅2023-09-02 16:47:08</t>
  </si>
  <si>
    <t>TS202310111730071849</t>
  </si>
  <si>
    <t>投诉工单（2021版）&gt;&gt;融合&gt;&gt;【变更及服务】产品查询&gt;&gt;套餐内容不认可</t>
  </si>
  <si>
    <t>杨勇</t>
  </si>
  <si>
    <t>2023-10-12 19:38:41</t>
  </si>
  <si>
    <t>&amp;#13;&amp;#10;高级模板内容：&amp;#13;&amp;#10;投诉问题描述:用来电称号码现在的套餐：畅爽冰激凌5G套餐399元（基础版）不够用  称之前我方忽悠用户改了资费现在不够用  ，解释无效  要求我方更改一个语音够用的套餐&amp;#13;&amp;#10;投诉项目:月固定费&amp;#13;&amp;#10;争议月份:2023年10月&amp;#13;&amp;#10;争议金额:0&amp;#13;&amp;#10;用户要求:详见：TS202308141046000539  要求我方更改一个语音够用，资费划算的套餐  否则携号转网  请核实回电处理加急&amp;#13;&amp;#10;&amp;#13;</t>
  </si>
  <si>
    <t>解释宣传： 当阳育溪自有营业厅 ，资费套餐内容未解释清楚。经核实， 2023-06-26 10:04:13当阳育溪自有营业厅 给客户办理转资 畅爽冰激凌5G套餐239元（基础版） ，现客户反映套餐内分钟数为够用，导致产生扣费，已联系当阳育溪自有营业厅协助处理，营业厅已为客户办理畅爽冰激凌5G套餐399元（基础版）套餐，参加存量5G畅爽套餐享199元赠费活动，多次致电未接，已短信告知如您后期使用有任何疑问，可于工作时间（08：30-17：30）致电宜昌联通07176921001或13032700872。</t>
  </si>
  <si>
    <t>TS202310071247502362</t>
  </si>
  <si>
    <t>投诉工单（2021版）&gt;&gt;移网&gt;&gt;【入网】交付及激活&gt;&gt;强制首次充值、无法退还</t>
  </si>
  <si>
    <t>李媛媛</t>
  </si>
  <si>
    <t>2023-10-08 15:33:30</t>
  </si>
  <si>
    <t>[该用户有申诉倾向，请注意受理态度，查询近三天工单记录，积极解决用户问题。] &amp;#13;&amp;#10;高级模板内容：&amp;#13;&amp;#10;投诉问题描述:前期工单：TS202309201457251241，用户再次来电，称自己问题没有解决，但是收到了工单办结的短信，对此不认可，要求继续投诉，请协助处理，谢谢。&amp;#13;&amp;#10;问题类型:激活强制要求充值  &amp;#13;&amp;#10;办理渠道:淘宝&amp;#13;&amp;#10;充值金额（流量）:100&amp;#13;&amp;#10;用户要求:前期工单：TS202309201457251241，用户再次来电，称自己问题没有解决，但是收到了工单办结的短信，对此不认可，要求继续投诉，请协助处理，谢谢。&amp;#13;</t>
  </si>
  <si>
    <t>配送争议：枝江城区营服，配送人员姓名冯忠亮AA，客户对线上申请15572700014，工作人员上门配送告知首充话费200元规则不认可，转为认为工作人员服务不好，要求上门道歉，已联系客户解释安抚，工作人员记录考核，考虑客户感知，申请赠送100元话费，24小时内到账，此费用无法抵扣往月欠费且不可打印发票，客户表示知晓。</t>
  </si>
  <si>
    <t>BL202310051757472071</t>
  </si>
  <si>
    <t>屈磊</t>
  </si>
  <si>
    <t>2023-10-06 11:07:08</t>
  </si>
  <si>
    <t>&gt;业务号码&gt;15507202486；&gt;号码归属地&gt;宜昌；&gt;产品名称&gt;炫彩通信助理包- 云盘版（立即生效）-湖北-10元；&gt;产品代码&gt;91271441；&gt;产品编码&gt;；&gt;订购时间&gt;2023-05-10 14:45:29；&gt;核查情况&gt;平台故障；&gt;不规范定制分类&gt;平台故障，无法判责；&gt;退费金额&gt;30元；&gt;退费时间&gt;2023-10-06；&gt;投诉内容&gt;判断省分:其他省分&amp;#10;:增值业务争议&amp;#10;判断省分:湖北&amp;#10;:移网&amp;#10;:在补救范围内&amp;#10;:不认可&amp;#10;:小于等于500元，且仅限单倍、月份不超过12个月&amp;#10;:&amp;#10;&amp;#10;高级模板内容：&amp;#10;赔付类型：:增值业务争议 &amp;#10;CBSS账单扣费名称：:炫彩通信助理包- 云盘版（立即生效）-湖北-10元&amp;#10;办理渠道:河南优耐特网络科技有限公司（宜昌）&amp;#10;赔付月份：:2023年6月、2023年7月、2023年8月、2023年9月、2023年10月、2023年5月&amp;#10;返还倍率:单倍&amp;#10;赔付金额：:30&amp;#10;是否已经取消业务:是&amp;#10;是否承诺退费 ：:是&amp;#10;用户是否需要回复：:否&amp;#10;用户要求：:用户要求退费30元，请协助，谢谢！</t>
  </si>
  <si>
    <t>BL202310070841340891</t>
  </si>
  <si>
    <t>熊萍</t>
  </si>
  <si>
    <t>2023-10-07 15:56:32</t>
  </si>
  <si>
    <t>&gt;业务号码&gt;13197328936；&gt;号码归属地&gt;宜昌；&gt;产品名称&gt;炫彩通信助理包- 云盘版（立即生效）-湖北-10元；&gt;产品代码&gt; 无；&gt;产品编码&gt;91271441；&gt;订购时间&gt;2023-05-25 13:58:09 ；&gt;核查情况&gt;平台故障；&gt;不规范定制分类&gt;平台故障，无法判责；&gt;退费金额&gt;30元；&gt;退费时间&gt;2023-10-07；&gt;投诉内容&gt;&amp;#10;高级模板内容：&amp;#10;赔付类型：:增值业务争议 &amp;#10;CBSS账单扣费名称：:炫彩通信助理包- 云盘版（立即生效）-湖北-10元&amp;#10;办理渠道:无&amp;#10;赔付月份：:2023年5月、2023年6月、2023年7月、2023年8月、2023年9月、2023年10月&amp;#10;返还倍率:单倍&amp;#10;赔付金额：:30&amp;#10;是否已经取消业务:是&amp;#10;是否承诺退费 ：:是&amp;#10;用户是否需要回复：:否&amp;#10;用户要求：:退费</t>
  </si>
  <si>
    <t>TS202310061958102373</t>
  </si>
  <si>
    <t>陈有才</t>
  </si>
  <si>
    <t>2023-10-07 11:21:12</t>
  </si>
  <si>
    <t>【2022年上工信部测评重保用户】判断省分:湖北&amp;#10;:移网电话营销费用争议（套餐资费/融合宽带/副卡功能费类除外）&amp;#10;:不认可&amp;#10;:大于500元&amp;#10;:&amp;#10;&amp;#10;高级模板内容：&amp;#10;是否10016外呼:不记得&amp;#10;电话外呼号码:0&amp;#10;渠道名称:河南优耐特网络科技有限公司（宜昌）&amp;#10;反应问题涉及场景:未经同意订购业务&amp;#10;产品名称:炫彩通信助理包- 云盘版（立即生效）-湖北-10元&amp;#10;争议月份:2023年7月、2023年8月、2023年9月、2023年10月&amp;#10;是否承诺退费:否&amp;#10;承诺退费金额:0&amp;#10;是否取消业务（如取消失败，需加上系统报错的提示）:用户一直纠结费用，解释退费，不认可赠款抵扣事项，我方无法核对信息取消&amp;#10;是否需要回复:是&amp;#10;用户要求:要求马上回复处理</t>
  </si>
  <si>
    <t>TS202310091407360266</t>
  </si>
  <si>
    <t>徐亚辉</t>
  </si>
  <si>
    <t>2023-10-10 09:02:23</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</si>
  <si>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电话营销业务资费争议&amp;#13;&amp;#10;产品名称:炫彩通信助理包- 云盘版（立即生效）-湖北-10元&amp;#13;&amp;#10;争议月份:2023年7月、2023年8月、2023年9月、2023年10月&amp;#13;&amp;#10;是否承诺退费:是&amp;#13;&amp;#10;承诺退费金额:20&amp;#13;&amp;#10;是否取消业务（如取消失败，需加上系统报错的提示）:是&amp;#13;&amp;#10;是否需要回复:否&amp;#13;&amp;#10;用户要求:退费，同意服务补救方案&amp;#13;</t>
  </si>
  <si>
    <t>BL202310111652431003</t>
  </si>
  <si>
    <t>周杨</t>
  </si>
  <si>
    <t>2023-10-12 11:22:57</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</si>
  <si>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5G助理加油包19元10GB（次月生效）&amp;#10;办理渠道:/&amp;#10;赔付月份：:2023年7月、2023年8月、2023年9月、2023年10月&amp;#10;返还倍率:单倍&amp;#10;赔付金额：:76&amp;#10;是否已经取消业务:是&amp;#10;是否承诺退费 ：:是&amp;#10;用户是否需要回复：:否&amp;#10;用户要求：:用户表示之前反馈退费问题还是没有退回 表示不知情订购5G助理加油包19元10GB（次月生效） 要求退费 请尽快处理谢谢</t>
  </si>
  <si>
    <t>TS202309301051002448</t>
  </si>
  <si>
    <t>艾华廷</t>
  </si>
  <si>
    <t>2023-10-01 09:42:30</t>
  </si>
  <si>
    <t>[65岁以上老人]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湖北杭州翔羽线上业务代理(宜昌)&amp;#13;&amp;#10;反应问题涉及场景:未经同意订购业务&amp;#13;&amp;#10;产品名称:AR彩铃酷趣会员5G加油包（湖北）&amp;#13;&amp;#10;争议月份:2023年9月&amp;#13;&amp;#10;是否承诺退费:是&amp;#13;&amp;#10;承诺退费金额:20&amp;#13;&amp;#10;是否取消业务（如取消失败，需加上系统报错的提示）:已取消&amp;#13;&amp;#10;是否需要回复:否&amp;#13;&amp;#10;用户要求:直接退&amp;#13;</t>
  </si>
  <si>
    <t>BL202309301344411158</t>
  </si>
  <si>
    <t>2023-10-01 09:19:23</t>
  </si>
  <si>
    <t>&gt;业务号码&gt;13032717016；&gt;号码归属地&gt;宜昌；&gt;产品名称&gt;AR视频彩铃酷趣会员15元包月；&gt;产品代码&gt;49007720；&gt;产品编码&gt;4900772000；&gt;订购时间&gt;2023-08-0207:50:47；&gt;核查情况&gt;平台故障；&gt;不规范定制分类&gt;平台故障，无法判责；&gt;退费金额&gt;15元；&gt;退费时间&gt;2023-9-30；&gt;投诉内容&gt;&amp;#10;&amp;#10;高级模板内容：&amp;#10;赔付类型：:增值业务争议&amp;#10;CBSS账单扣费名称：:AR彩铃酷趣会员5G加油包&amp;#10;办理渠道:湖北杭州翔羽线上业务代理(宜昌)&amp;#10;赔付月份：:2023年8月&amp;#10;返还倍率:单倍&amp;#10;赔付金额：:15&amp;#10;是否已经取消业务:是&amp;#10;是否承诺退费：:是&amp;#10;用户是否需要回复：:否&amp;#10;用户要求：:用户来电对于8月扣费业务AR彩铃酷趣会员5G加油包不满，要求取消业务退还费用，我处解释无效，用户不认可，一承诺退费，用户不同意已赠款形式退还，要求直接返回话费余额里，请贵部协助处理，谢谢</t>
  </si>
  <si>
    <t>BL202310010926310678</t>
  </si>
  <si>
    <t>邓宗万</t>
  </si>
  <si>
    <t>2023-10-01 15:11:02</t>
  </si>
  <si>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amp;#10;办理渠道:湖北杭州翔羽线上业务代理(宜昌)&amp;#10;赔付月份：:2023年9月&amp;#10;返还倍率:单倍&amp;#10;赔付金额：:20&amp;#10;是否已经取消业务:是&amp;#10;是否承诺退费：:是&amp;#10;用户是否需要回复：:否&amp;#10;用户要求：:退费</t>
  </si>
  <si>
    <t>BL202309301517530213</t>
  </si>
  <si>
    <t>何世金</t>
  </si>
  <si>
    <t>2023-10-01 09:02:34</t>
  </si>
  <si>
    <t>&gt;业务号码&gt;18671446519；&gt;号码归属地&gt;宜昌；&gt;产品名称&gt;云加速5G畅玩加油包(湖北)；&gt;产品代码&gt;91295249；&gt;产品编码&gt;无；&gt;订购时间&gt;2023-09-2215:32:12；&gt;核查情况&gt;平台故障；&gt;不规范定制分类&gt;平台故障，无法判责；&gt;赠费金额&gt;20元；&gt;赠费时间&gt;2023.09.30；&gt;投诉内容&gt;&amp;#10;&amp;#10;高级模板内容：&amp;#10;赔付类型：:增值业务争议&amp;#10;CBSS账单扣费名称：:	增值业务费_增值业务-畅行会员S-包月-15元	月固定费_叠加套餐包_流量叠加包月套餐费&amp;#10;SP产品ID/元素ID：:2100242200&amp;#10;办理渠道:湖北杭州翔羽线上业务代理(宜昌)&amp;#10;赔付月份：:2023年9月&amp;#10;返还倍率:单倍&amp;#10;赔付金额：:20&amp;#10;是否已经取消业务:是&amp;#10;是否承诺退费：:是&amp;#10;用户是否需要回复：:否&amp;#10;用户要求：:退费</t>
  </si>
  <si>
    <t>TS202309301928471542</t>
  </si>
  <si>
    <t>罗启枝</t>
  </si>
  <si>
    <t>2023-10-01 13:33:52</t>
  </si>
  <si>
    <t>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amp;#13;&amp;#10;渠道名称:湖北杭州翔羽线上业务代理(宜昌)&amp;#13;&amp;#10;反应问题涉及场景:未经同意订购业务&amp;#13;&amp;#10;产品名称:AR彩铃酷趣会员5G加油包（湖北）&amp;#13;&amp;#10;争议月份:2023年9月&amp;#13;&amp;#10;是否承诺退费:是&amp;#13;&amp;#10;承诺退费金额:20&amp;#13;&amp;#10;是否取消业务（如取消失败，需加上系统报错的提示）:已取消&amp;#13;&amp;#10;是否需要回复:否&amp;#13;&amp;#10;用户要求:退费&amp;#13;</t>
  </si>
  <si>
    <t>TS202309301627220284</t>
  </si>
  <si>
    <t>余礼菊</t>
  </si>
  <si>
    <t>2023-10-01 15:00:30</t>
  </si>
  <si>
    <t>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湖北杭州翔羽线上业务代理（宜昌）、	上海航动科技有限公司（宜昌）&amp;#13;&amp;#10;反应问题涉及场景:未经同意订购业务&amp;#13;&amp;#10;产品名称:AR彩铃酷趣会员5G加油包（湖北）（已停售）、炫彩通信助理包-云盘版（立即生效）-湖北-10元（已停售）下月生效&amp;#13;&amp;#10;争议月份:2023年9月、2023年8月&amp;#13;&amp;#10;是否承诺退费:是&amp;#13;&amp;#10;承诺退费金额:45&amp;#13;&amp;#10;是否取消业务（如取消失败，需加上系统报错的提示）:是&amp;#13;&amp;#10;是否需要回复:否&amp;#13;&amp;#10;用户要求:退费&amp;#13;</t>
  </si>
  <si>
    <t>BL202309301508210020</t>
  </si>
  <si>
    <t>董纯平</t>
  </si>
  <si>
    <t>2023-10-01 09:18:17</t>
  </si>
  <si>
    <t>判断省分:其他省分&amp;#13;&amp;#10;:增值业务争议&amp;#13;&amp;#10;判断省分:湖北&amp;#13;&amp;#10;:移网&amp;#13;&amp;#10;:在补救范围内&amp;#13;&amp;#10;:不认可&amp;#13;&amp;#10;:小于等于500元，且仅限单倍、月份不超过12个月&amp;#13;&amp;#10;:&amp;#13;&amp;#10;&amp;#13;&amp;#10;高级模板内容：&amp;#13;&amp;#10;赔付类型：:增值业务争议&amp;#13;&amp;#10;CBSS账单扣费名称：:云加速5G畅玩加油包(湖北)（已停售）&amp;#13;&amp;#10;办理渠道:湖北杭州翔羽线上业务代理(宜昌)&amp;#13;&amp;#10;赔付月份：:2023年9月&amp;#13;&amp;#10;返还倍率:单倍&amp;#13;&amp;#10;赔付金额：:20&amp;#13;&amp;#10;是否已经取消业务:是&amp;#13;&amp;#10;是否承诺退费：:是&amp;#13;&amp;#10;用户是否需要回复：:是&amp;#13;&amp;#10;用户要求：:用户对订购的云加速5G畅玩加油包(湖北)（已停售）不认可，要求取消且退费，到账要求短信告知，请协助处理，谢谢。&amp;#13;</t>
  </si>
  <si>
    <t>BL202310021156100317</t>
  </si>
  <si>
    <t>朱文婷</t>
  </si>
  <si>
    <t>"&gt;业务号码&gt;15571765580；&gt;号码归属地&gt;宜昌；&gt;产品名称&gt;AR彩铃酷趣会员5G加油包（湖北）；&gt;产品代码&gt;91295250；&gt;产品编码&gt;无；&gt;订购时间&gt;2023-09-3019:14:27；&gt;核查情况&gt;平台故障；&gt;不规范定制分类&gt;平台故障，无法判责；&gt;退费金额&gt;20元；&gt;退费时间&gt;2023-10-02；&gt;投诉内容&gt;&amp;#10;&amp;#10;高级模板内容：&amp;#10;赔付类型：:增值业务争议&amp;#10;CBSS账单扣费名称：:AR彩铃酷趣会员5G加油包（湖北）&amp;#10;办理渠道:湖北杭州翔羽线上业务代理(宜昌)&amp;#10;赔付月份：:2023年10月&amp;#10;返还倍率:单倍&amp;#10;赔付金额：:20&amp;#10;是否已经取消业务:是&amp;#10;是否承诺退费：:是&amp;#10;用户是否需要回复：:否&amp;#10;用户要求：:退费</t>
  </si>
  <si>
    <t>TS202310011917250114</t>
  </si>
  <si>
    <t>瞿廷新</t>
  </si>
  <si>
    <t>[65岁以上老人]判断省分:湖北&amp;#10;:移网电话营销费用争议（套餐资费/融合宽带/副卡功能费类除外）&amp;#10;:不认可&amp;#10;:小于等于500元，且仅限单倍、月份不超过12个月&amp;#10;:&amp;#10;&amp;#10;高级模板内容：&amp;#10;是否10016外呼:不记得&amp;#10;电话外呼号码:无&amp;#10;渠道名称:	湖北杭州翔羽线上业务代理（宜昌）&amp;#10;反应问题涉及场景:未经同意订购业务&amp;#10;产品名称:AR彩铃酷趣会员5G加油包（湖北）&amp;#10;争议月份:2023年9月&amp;#10;是否承诺退费:是&amp;#10;承诺退费金额:15&amp;#10;是否取消业务（如取消失败，需加上系统报错的提示）:用户无法提供验证码，所以要求后台取消&amp;#10;是否需要回复:否&amp;#10;用户要求:用户要求取消并退费</t>
  </si>
  <si>
    <t>BL202310021156060315</t>
  </si>
  <si>
    <t>齐梅英</t>
  </si>
  <si>
    <t>"&gt;业务号码&gt;15587913600；&gt;号码归属地&gt;宜昌；&gt;产品名称&gt;AR彩铃酷趣会员5G加油包（湖北）；&gt;产品代码&gt;91295250；&gt;产品编码&gt;无；&gt;订购时间&gt;2023-10-0208:58:02；&gt;核查情况&gt;平台故障；&gt;不规范定制分类&gt;平台故障，无法判责；&gt;退费金额&gt;20元；&gt;退费时间&gt;2023-10-02；&gt;投诉内容&gt;&amp;#10;&amp;#10;高级模板内容：&amp;#10;赔付类型：:增值业务争议&amp;#10;CBSS账单扣费名称：:AR彩铃酷趣会员5G加油包（湖北）&amp;#10;办理渠道:湖北杭州翔羽线上业务代理(宜昌)&amp;#10;赔付月份：:2023年10月&amp;#10;返还倍率:单倍&amp;#10;赔付金额：:20&amp;#10;是否已经取消业务:是&amp;#10;是否承诺退费：:是&amp;#10;用户是否需要回复：:否&amp;#10;用户要求：:用户来电要求退费请后台工作人员协助处理谢谢</t>
  </si>
  <si>
    <t>BL202310021444510424</t>
  </si>
  <si>
    <t>何肇君</t>
  </si>
  <si>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AR彩铃酷趣会员5G加油包（湖北）&amp;#10;办理渠道:湖北杭州翔羽线上业务代理(宜昌)&amp;#10;赔付月份：:2023年9月、2023年10月&amp;#10;返还倍率:单倍&amp;#10;赔付金额：:40&amp;#10;是否已经取消业务:是&amp;#10;是否承诺退费：:是&amp;#10;用户是否需要回复：:否&amp;#10;用户要求：:退费</t>
  </si>
  <si>
    <t>BL202310020756291535</t>
  </si>
  <si>
    <t>李刚</t>
  </si>
  <si>
    <t>&gt;业务号码&gt;13177088251&gt;号码归属地&gt;宜昌；&gt;产品名称&gt;云加速5G畅玩加油包(湖北)；&gt;产品代码&gt;91295249；&gt;产品编码&gt;无；&gt;订购时间&gt;2023-09-3013:34:41；&gt;核查情况&gt;平台故障；&gt;不规范定制分类&gt;平台故障，无法判责；&gt;退费金额&gt;20元；&gt;退费时间&gt;2023年10月2日&gt;投诉内容&gt;&amp;#10;&amp;#10;高级模板内容：&amp;#10;赔付类型：:增值业务争议&amp;#10;CBSS账单扣费名称：:云加速5G畅玩加油包(湖北)&amp;#10;办理渠道:湖北杭州翔羽线上业务代理(宜昌)&amp;#10;赔付月份：:2023年9月&amp;#10;返还倍率:单倍&amp;#10;赔付金额：:20&amp;#10;是否已经取消业务:是&amp;#10;是否承诺退费：:是&amp;#10;用户是否需要回复：:否&amp;#10;用户要求：:承诺退费无需回复</t>
  </si>
  <si>
    <t>BL202310021051201496</t>
  </si>
  <si>
    <t>杜和平</t>
  </si>
  <si>
    <t>22年Q3Q4重点客户[65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AR彩铃酷趣会员5G加油包（湖北）&amp;#10;办理渠道:湖北杭州翔羽线上业务代理(宜昌)&amp;#10;赔付月份：:2023年9月、2023年10月&amp;#10;返还倍率:单倍&amp;#10;赔付金额：:40&amp;#10;是否已经取消业务:是&amp;#10;是否承诺退费：:是&amp;#10;用户是否需要回复：:否&amp;#10;用户要求：:退费</t>
  </si>
  <si>
    <t>BL202310020716301490</t>
  </si>
  <si>
    <t>聂仔成</t>
  </si>
  <si>
    <t>&gt;业务号码&gt;13207202870；&gt;号码归属地&gt;宜昌市；&gt;产品名称&gt;AR彩铃酷趣会员5G加油包（湖北）；&gt;产品代码&gt;91295250；&gt;产品编码&gt;无；&gt;订购时间&gt;2023-10-0107:37:46；&gt;核查情况&gt;平台故障；&gt;不规范定制分类&gt;平台故障，无法判责；&gt;退费金额&gt;20元；&gt;退费时间&gt;2023-10-02；&gt;投诉内容&gt;&amp;#10;&amp;#10;&amp;#10;高级模板内容：&amp;#10;赔付类型：:增值业务争议&amp;#10;CBSS账单扣费名称：:AR彩铃酷趣会员5G加油包（湖北）&amp;#10;SP产品ID/元素ID：:4900772000&amp;#10;办理渠道:湖北杭州翔羽线上业务代理(宜昌)&amp;#10;赔付月份：:2023年10月&amp;#10;返还倍率:单倍&amp;#10;赔付金额：:20&amp;#10;是否已经取消业务:是&amp;#10;是否承诺退费：:是&amp;#10;用户是否需要回复：:否&amp;#10;用户要求：:退费</t>
  </si>
  <si>
    <t>BL202310021236130993</t>
  </si>
  <si>
    <t>周宗杰</t>
  </si>
  <si>
    <t>&gt;业务号码&gt;13217174531;&gt;号码归属地&gt;宜昌;&gt;产品名称&gt;热血都市畅听5G加油包（湖北）;&gt;产品代码&gt;无;&gt;产品编码&gt;91295262;&gt;订购时间&gt;2023-09-2718:00:49;&gt;核查情况&gt;平台故障;&gt;不规范定制分类&gt;平台故障，无法判责;&gt;赔付金额&gt;40元;&gt;退费时间&gt;2023-10-02;&gt;投诉内容&gt;[65岁以上老人]判断省分:其他省分&amp;#10;:电话营销争议&amp;#10;:不认可&amp;#10;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热血都市畅听5G加油包（湖北）&amp;#10;办理渠道:湖北杭州翔羽线上业务&amp;#10;赔付月份：:2023年9月、2023年10月&amp;#10;返还倍率:单倍&amp;#10;赔付金额：:40&amp;#10;是否已经取消业务:是&amp;#10;是否承诺退费：:是&amp;#10;用户是否需要回复：:否&amp;#10;用户要求：:考虑用户感知，前台已经承诺退费，并已告知退还的费用无法抵扣项目，请直接退费，无需回复</t>
  </si>
  <si>
    <t>BL202310021058221657</t>
  </si>
  <si>
    <t>陈志超</t>
  </si>
  <si>
    <t>&gt;业务号码&gt;15572757688;&gt;号码归属地&gt;宜昌;&gt;产品名称&gt;AR彩铃酷趣会员5G加油包（湖北）;&gt;产品代码&gt;91295250;&gt;产品编码&gt;无;&gt;订购时间&gt;2023-09-0722:08:18;&gt;核查情况&gt;平台故障;&gt;不规范定制分类&gt;平台故障，无法判责;&gt;赔付金额&gt;40元;&gt;退费时间&gt;2023-10-02;&gt;投诉内容&gt;判断省分:其他省分&amp;#10;:增值业务争议&amp;#10;判断省分:湖北&amp;#10;:移网&amp;#10;:在补救范围内&amp;#10;:不认可&amp;#10;:小于等于500元，且仅限单倍、月份不超过12个月&amp;#10;:&amp;#10;&amp;#10;高级模板内容：&amp;#10;赔付类型：:增值业务争议&amp;#10;CBSS账单扣费名称：:AR彩铃酷趣会员5G加油包（湖北）&amp;#10;办理渠道:湖北杭州翔羽线上业务代理(宜昌)&amp;#10;赔付月份：:2023年9月、2023年10月&amp;#10;返还倍率:单倍&amp;#10;赔付金额：:40&amp;#10;是否已经取消业务:是&amp;#10;是否承诺退费：:是&amp;#10;用户是否需要回复：:否&amp;#10;用户要求：:用户要求退费</t>
  </si>
  <si>
    <t>BL202310021206010481</t>
  </si>
  <si>
    <t>李德荣</t>
  </si>
  <si>
    <t>&gt;业务号码&gt;15586353398；&gt;号码归属地&gt;宜昌；&gt;产品名称&gt;AR彩铃酷趣会员5G加油包（湖北）；&gt;产品代码&gt;91295250；&gt;产品编码&gt;无；&gt;订购时间&gt;2023-09-3019:17:33；&gt;核查情况&gt;平台故障；&gt;不规范定制分类&gt;平台故障，无法判责；&gt;退费金额&gt;20元；&gt;退费时间&gt;2023-10-02；&gt;投诉内容&gt;&amp;#10;高级模板内容：&amp;#10;赔付类型：:增值业务争议&amp;#10;CBSS账单扣费名称：:AR视频彩铃酷趣会员15元包月&amp;#10;SP产品ID/元素ID：:	4900772000&amp;#10;办理渠道:	湖北杭州翔羽线上业务代&amp;#10;赔付月份：:2023年10月&amp;#10;返还倍率:单倍&amp;#10;赔付金额：:20&amp;#10;是否已经取消业务:是&amp;#10;是否承诺退费：:是&amp;#10;用户是否需要回复：:否&amp;#10;用户要求：:已承诺退费</t>
  </si>
  <si>
    <t>BL202310021518170944</t>
  </si>
  <si>
    <t>李思达</t>
  </si>
  <si>
    <t>南方一中心&gt;&gt;通发广进&gt;&gt;通发新人班&gt;&gt;通发新人3班</t>
  </si>
  <si>
    <t>&gt;业务号码&gt;15587915668；&gt;号码归属地&gt;宜昌；&gt;产品名称&gt;云加速5G畅玩加油包(湖北)；&gt;产品代码&gt;91295249；&gt;产品编码&gt;无；&gt;订购时间&gt;2023-09-1715:37:34；&gt;核查情况&gt;平台故障；&gt;不规范定制分类&gt;平台故障，无法判责；&gt;退费金额&gt;20元；&gt;退费时间&gt;2023年10月2日；&gt;投诉内容&gt;&amp;#10;&amp;#10;高级模板内容：&amp;#10;赔付类型：:增值业务争议&amp;#10;CBSS账单扣费名称：:云加速5G畅玩加油包(湖北)&amp;#10;办理渠道:	湖北杭州翔羽线上业务&amp;#10;赔付月份：:2023年10月&amp;#10;返还倍率:单倍&amp;#10;赔付金额：:20&amp;#10;是否已经取消业务:是&amp;#10;是否承诺退费：:是&amp;#10;用户是否需要回复：:否&amp;#10;用户要求：:退费</t>
  </si>
  <si>
    <t>BL202310021305401479</t>
  </si>
  <si>
    <t>魏启秀</t>
  </si>
  <si>
    <t>&gt;业务号码&gt;16671744839;&gt;号码归属地&gt;宜昌;&gt;产品名称&gt;云加速5G畅玩加油包(湖北);&gt;产品代码&gt;无;&gt;产品编码&gt;91295249;&gt;订购时间&gt;2023-09-3014:33:26;&gt;核查情况&gt;平台故障;&gt;不规范定制分类&gt;平台故障，无法判责;&gt;赔付金额&gt;40元;&gt;退费时间&gt;2023-10-2;&gt;投诉内容&gt;&amp;#10;------------&amp;#10;高级模板内容：&amp;#10;赔付类型：:增值业务争议&amp;#10;CBSS账单扣费名称：:畅行会员S-包月-15元&amp;#10;办理渠道:湖北杭州翔羽线上业务&amp;#10;赔付月份：:2023年9月、2023年10月&amp;#10;返还倍率:单倍&amp;#10;赔付金额：:30&amp;#10;是否已经取消业务:是&amp;#10;是否承诺退费：:是&amp;#10;用户是否需要回复：:是&amp;#10;用户要求：:尽快联系处理</t>
  </si>
  <si>
    <t>TS202310021445461937</t>
  </si>
  <si>
    <t>叶志清</t>
  </si>
  <si>
    <t>判断省分:湖北&amp;#10;:移网电话营销费用争议（套餐资费/融合宽带/副卡功能费类除外）&amp;#10;:不认可&amp;#10;:小于等于500元，且仅限单倍、月份不超过12个月&amp;#10;:&amp;#10;&amp;#10;高级模板内容：&amp;#10;是否10016外呼:不记得&amp;#10;电话外呼号码:无&amp;#10;渠道名称:湖北杭州翔羽线上业务代理(宜昌)&amp;#10;反应问题涉及场景:未经同意订购业务&amp;#10;产品名称:云加速5G畅玩加油包(湖北)&amp;#10;争议月份:2023年9月、2023年10月&amp;#10;是否承诺退费:是&amp;#10;承诺退费金额:40&amp;#10;是否取消业务（如取消失败，需加上系统报错的提示）:是&amp;#10;是否需要回复:否&amp;#10;用户要求:退费</t>
  </si>
  <si>
    <t>TS202310021058171171</t>
  </si>
  <si>
    <t>张兆庆</t>
  </si>
  <si>
    <t>判断省分:湖北&amp;#10;:移网电话营销费用争议（套餐资费/融合宽带/副卡功能费类除外）&amp;#10;:不认可&amp;#10;:小于等于500元，且仅限单倍、月份不超过12个月&amp;#10;:&amp;#10;&amp;#10;高级模板内容：&amp;#10;是否10016外呼:否&amp;#10;电话外呼号码:无&amp;#10;渠道名称:	湖北杭州翔羽线上业务&amp;#10;反应问题涉及场景:未经同意订购业务,电话营销业务资费争议&amp;#10;产品名称:	20元5GB云加速5G畅玩加油包(湖北)&amp;#10;争议月份:2023年10月&amp;#10;是否承诺退费:是&amp;#10;承诺退费金额:20&amp;#10;是否取消业务（如取消失败，需加上系统报错的提示）:是&amp;#10;是否需要回复:否&amp;#10;用户要求:退费</t>
  </si>
  <si>
    <t>BL202310021344462035</t>
  </si>
  <si>
    <t>李承超</t>
  </si>
  <si>
    <t>&gt;业务号码&gt;18695064719;&gt;号码归属地&gt;宜昌;&gt;产品名称&gt;云加速5G畅玩加油包(湖北);&gt;产品代码&gt;91295249;&gt;产品编码&gt;无;&gt;订购时间&gt;2023-10-0211:56:43;&gt;核查情况&gt;平台故障;&gt;不规范定制分类&gt;平台故障，无法判责;&gt;赔付金额&gt;20元;&gt;退费时间&gt;2023-10-02;&gt;投诉内容&gt;&amp;#10;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amp;#10;办理渠道:湖北杭州翔羽线上业务代理(宜昌)&amp;#10;赔付月份：:2023年10月&amp;#10;返还倍率:单倍&amp;#10;赔付金额：:20&amp;#10;是否已经取消业务:是&amp;#10;是否承诺退费：:是&amp;#10;用户是否需要回复：:否&amp;#10;用户要求：:承诺退费无需回复</t>
  </si>
  <si>
    <t>TS202310021624382032</t>
  </si>
  <si>
    <t>王坤喜</t>
  </si>
  <si>
    <t>22年Q3Q4重点客户判断省分:湖北&amp;#10;:移网电话营销费用争议（套餐资费/融合宽带/副卡功能费类除外）&amp;#10;:不认可&amp;#10;:小于等于500元，且仅限单倍、月份不超过12个月&amp;#10;:&amp;#10;&amp;#10;高级模板内容：&amp;#10;是否10016外呼:不记得&amp;#10;电话外呼号码:用户不记得&amp;#10;渠道名称:湖北杭州翔羽线上业务代理(宜昌)&amp;#10;反应问题涉及场景:未经同意订购业务&amp;#10;产品名称:云加速5G畅玩加油包(湖北)&amp;#10;争议月份:2023年9月、2023年10月&amp;#10;是否承诺退费:是&amp;#10;承诺退费金额:40&amp;#10;是否取消业务（如取消失败，需加上系统报错的提示）:是&amp;#10;是否需要回复:否&amp;#10;用户要求:退费</t>
  </si>
  <si>
    <t>BL202310030917341772</t>
  </si>
  <si>
    <t>肖志柏</t>
  </si>
  <si>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AR彩铃酷趣会员5G加油包（湖北）&amp;#10;办理渠道:湖北杭州翔羽线上业务代理(宜昌)&amp;#10;赔付月份：:2023年10月&amp;#10;返还倍率:单倍&amp;#10;赔付金额：:20&amp;#10;是否已经取消业务:是&amp;#10;是否承诺退费：:是&amp;#10;用户是否需要回复：:否&amp;#10;用户要求：:退费</t>
  </si>
  <si>
    <t>BL202310031334161442</t>
  </si>
  <si>
    <t>牟立华</t>
  </si>
  <si>
    <t>&gt;业务号码&gt;13032708022；&gt;号码归属地&gt;宜昌；&gt;产品名称&gt;AR彩铃酷趣会员5G加油包（湖北）；&gt;产品代码&gt;91295250；&gt;产品编码&gt;无；&gt;订购时间&gt;2023-09-2823:28:18；&gt;核查情况&gt;平台故障；&gt;不规范定制分类&gt;平台故障，无法判责；&gt;退费金额&gt;20元；&gt;退费时间&gt;2023年10月3日；&gt;投诉内容&g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AR彩铃酷趣会员5G加油包（湖北）&amp;#10;SP产品ID/元素ID：:无&amp;#10;办理渠道:湖北杭州翔羽线上业务代理(宜昌)&amp;#10;赔付月份：:2023年9月、2023年10月&amp;#10;返还倍率:单倍&amp;#10;赔付金额：:40&amp;#10;是否已经取消业务:是&amp;#10;是否承诺退费：:是&amp;#10;用户是否需要回复：:否&amp;#10;用户要求：:认可补救，尽快退费，谢谢</t>
  </si>
  <si>
    <t>BL202310030807371051</t>
  </si>
  <si>
    <t>谭明文</t>
  </si>
  <si>
    <t>&gt;业务号码&gt;13032721322；&gt;号码归属地&gt;宜昌；&gt;产品名称&gt;云加速5G畅玩加油包(湖北)；&gt;产品代码&gt;无；&gt;产品编码&gt;无；&gt;订购时间&gt;2023-09-2305:34:12；&gt;核查情况&gt;平台故障；&gt;不规范定制分类&gt;平台故障，无法判责；&gt;退费金额&gt;40元；&gt;退费时间&gt;2023-10-3；&gt;投诉内容&gt;&amp;#10;高级模板内容：&amp;#10;赔付类型：:增值业务争议&amp;#10;CBSS账单扣费名称：:云加速5G畅玩加油包(湖北)&amp;#10;办理渠道:湖北杭州翔羽线上业务代理(宜昌)&amp;#10;赔付月份：:2023年9月、2023年10月&amp;#10;返还倍率:单倍&amp;#10;赔付金额：:40&amp;#10;是否已经取消业务:否&amp;#10;是否承诺退费：:是&amp;#10;用户是否需要回复：:否&amp;#10;用户要求：:退费，在线没有取消用户不能验证码，用户需要后台核实处理，谢谢！</t>
  </si>
  <si>
    <t>BL202310031005280126</t>
  </si>
  <si>
    <t>靳芳国</t>
  </si>
  <si>
    <t>&gt;业务号码&gt;13040987771；&gt;号码归属地&gt;宜昌；&gt;产品名称&gt;AR视频彩铃酷趣会员15元包月；&gt;产品代码&gt;49007720；&gt;产品编码&gt;4900772000；&gt;订购时间&gt;2023-10-0107:28:27；&gt;核查情况&gt;平台故障；&gt;不规范定制分类&gt;平台故障，无法判责；&gt;赔付金额&gt;15元；&gt;退费时间&gt;2023-10-3；&gt;投诉内容&gt;判断省分:其他省分&amp;#10;:增值业务争议&amp;#10;判断省分:湖北&amp;#10;:移网&amp;#10;:在补救范围内&amp;#10;:不认可&amp;#10;:小于等于500元，且仅限单倍、月份不超过12个月&amp;#10;:&amp;#10;&amp;#10;高级模板内容：&amp;#10;赔付类型：:增值业务争议&amp;#10;CBSS账单扣费名称：:AR彩铃酷趣会员5G加油包（湖北）&amp;#10;办理渠道:湖北杭州翔羽线上业务代理(宜昌)&amp;#10;赔付月份：:2023年10月&amp;#10;返还倍率:单倍&amp;#10;赔付金额：:20&amp;#10;是否已经取消业务:是&amp;#10;是否承诺退费：:是&amp;#10;用户是否需要回复：:否&amp;#10;用户要求：:请尽快处理</t>
  </si>
  <si>
    <t>BL202310031051131002</t>
  </si>
  <si>
    <t>位桂珍</t>
  </si>
  <si>
    <t>[65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湖北)&amp;#10;办理渠道:湖北杭州翔羽线上业务代理(宜昌)&amp;#10;赔付月份：:2023年10月&amp;#10;返还倍率:单倍&amp;#10;赔付金额：:20&amp;#10;是否已经取消业务:是&amp;#10;是否承诺退费：:是&amp;#10;用户是否需要回复：:否&amp;#10;用户要求：:用户要求尽快处理</t>
  </si>
  <si>
    <t>BL202310031117541540</t>
  </si>
  <si>
    <t>向光前</t>
  </si>
  <si>
    <t>&gt;业务号码&gt;13040991511；&gt;号码归属地&gt;宜昌；&gt;产品名称&gt;&gt;云加速5G畅玩加油包(湖北)；&gt;产品代码&gt;91295249、66002655；&gt;产品编码&gt;无；&gt;订购时间&gt;2023-09-2015:15:35；&gt;核查情况&gt;平台故障；&gt;不规范定制分类&gt;平台故障，无法判责；&gt;退费金额&gt;40元；&gt;退费时间&gt;2023-10-3；&gt;投诉内容&gt;&amp;#10;&amp;#10;高级模板内容：&amp;#10;赔付类型：:增值业务争议&amp;#10;CBSS账单扣费名称：:云加速5G畅玩加油包(湖北)&amp;#10;办理渠道:湖北杭州翔羽线上业务代理(宜昌)&amp;#10;赔付月份：:2023年9月、2023年10月&amp;#10;返还倍率:单倍&amp;#10;赔付金额：:40&amp;#10;是否已经取消业务:是&amp;#10;是否承诺退费：:是&amp;#10;用户是否需要回复：:否&amp;#10;用户要求：:退费</t>
  </si>
  <si>
    <t>BL202310031119071568</t>
  </si>
  <si>
    <t>韩永清</t>
  </si>
  <si>
    <r>
      <t/>
    </r>
    <r>
      <rPr>
        <sz val="11"/>
        <color rgb="FF000000"/>
        <rFont val="宋体"/>
        <family val="2"/>
      </rPr>
      <t>&gt;业务号码&gt;13085167195；&gt;号码归属地&gt;宜昌；&gt;产品名称&gt;AR视频彩铃酷趣会员15元包月；&gt;产品代码&gt;49007720；&gt;产品编码&gt;4900772000；&gt;订购时间&gt;2023-10-0310:40:05；&gt;核查情况&gt;平台故障；&gt;不规范定制分类&gt;平台故障，无法判责；&gt;退费金额&gt;15元；&gt;退费时间&gt;2023-10-3；&gt;投诉内容&gt;&amp;#10;&amp;#10;高级模板内容：&amp;#10;赔付类型：:增值业务争议&amp;#10;CBSS账单扣费名称：:值业务-AR视频彩铃酷趣会员15元包月&amp;#10;SP产品ID/元素ID：:无&amp;#10;办理渠道:</t>
    </r>
    <r>
      <rPr>
        <sz val="11"/>
        <color rgb="FF000000"/>
        <rFont val="Arial"/>
        <family val="2"/>
      </rPr>
      <t xml:space="preserve">	</t>
    </r>
    <r>
      <rPr>
        <sz val="11"/>
        <color rgb="FF000000"/>
        <rFont val="宋体"/>
        <family val="2"/>
      </rPr>
      <t>湖北杭州翔羽线上业务&amp;#10;赔付月份：:2023年10月&amp;#10;返还倍率:单倍&amp;#10;赔付金额：:15&amp;#10;是否已经取消业务:是&amp;#10;是否承诺退费：:是&amp;#10;用户是否需要回复：:否&amp;#10;用户要求：:尽快处理</t>
    </r>
  </si>
  <si>
    <t>BL202310021839081480</t>
  </si>
  <si>
    <t>覃民</t>
  </si>
  <si>
    <t>22年Q3Q4重点客户[65岁以上老人]判断省分:其他省分&amp;#10;:电话营销争议&amp;#10;:不认可&amp;#10;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AR彩铃酷趣会员5G加油包（湖北）&amp;#10;办理渠道:湖北杭州翔羽线上业务代理(宜昌)&amp;#10;赔付月份：:2023年10月&amp;#10;返还倍率:单倍&amp;#10;赔付金额：:20&amp;#10;是否已经取消业务:是&amp;#10;是否承诺退费：:是&amp;#10;用户是否需要回复：:否&amp;#10;用户要求：:已承诺退费</t>
  </si>
  <si>
    <t>BL202310031103361254</t>
  </si>
  <si>
    <t>任如美</t>
  </si>
  <si>
    <t>&gt;业务号码&gt;13217276278；&gt;号码归属地&gt;宜昌；&gt;产品名称&gt;AR彩铃酷趣会员5G加油包（湖北）；&gt;产品代码&gt;无；&gt;产品编码&gt;无；&gt;订购时间&gt;2023-09-2918:28:05；&gt;核查情况&gt;平台故障；&gt;不规范定制分类&gt;平台故障，无法判责；&gt;退费金额&gt;40元；&gt;退费时间&gt;2023/10/3；&gt;投诉内容&gt;赔付类型：:增值业务争议&amp;#10;CBSS账单扣费名称：:AR彩铃酷趣会员5G加油包（湖北）&amp;#10;办理渠道:湖北杭州翔羽线上业务代理(宜昌)&amp;#10;赔付月份：:2023年9月、2023年10月&amp;#10;返还倍率:单倍&amp;#10;赔付金额：:40&amp;#10;是否已经取消业务:是&amp;#10;是否承诺退费：:是&amp;#10;用户是否需要回复：:否&amp;#10;用户要求：:退费</t>
  </si>
  <si>
    <t>BL202310031356271754</t>
  </si>
  <si>
    <t>李德金</t>
  </si>
  <si>
    <t>&gt;业务号码&gt;13235631038；&gt;号码归属地&gt;宜昌；&gt;产品名称&gt;云加速5G畅玩加油包(湖北)；&gt;产品代码&gt;21002422；&gt;产品编码&gt;2100242200；&gt;订购时间&gt;2023-10-0313:17:47；&gt;核查情况&gt;平台故障；&gt;不规范定制分类&gt;平台故障，无法判责；&gt;退费金额&gt;20元；&gt;退费时间&gt;2023-10-03；&gt;投诉内容&gt;&amp;#10;&amp;#10;高级模板内容：&amp;#10;赔付类型：:增值业务争议&amp;#10;CBSS账单扣费名称：:云加速5G畅玩加油包(湖北)&amp;#10;办理渠道:	湖北杭州翔羽线上业务代理(宜昌)&amp;#10;赔付月份：:2023年10月&amp;#10;返还倍率:单倍&amp;#10;赔付金额：:20&amp;#10;是否已经取消业务:是&amp;#10;是否承诺退费：:是&amp;#10;用户是否需要回复：:否&amp;#10;用户要求：:退费</t>
  </si>
  <si>
    <t>BL202310022008552494</t>
  </si>
  <si>
    <t>袁正虎</t>
  </si>
  <si>
    <t>22年Q3Q4重点客户判断省分:其他省分&amp;#10;:增值业务争议&amp;#10;判断省分:湖北&amp;#10;:移网&amp;#10;:在补救范围内&amp;#10;:不认可&amp;#10;:小于等于500元，且仅限单倍、月份不超过12个月&amp;#10;:&amp;#10;&amp;#10;高级模板内容：&amp;#10;赔付类型：:增值业务争议&amp;#10;CBSS账单扣费名称：:增值业务-AR视频彩铃酷趣会员15元包月、叠加套餐包（即：AR彩铃酷趣会员5G加油包（湖北）（已停售））&amp;#10;办理渠道:陶金湖北杭州翔羽线上业务代理(宜昌)&amp;#10;赔付月份：:2023年10月&amp;#10;返还倍率:单倍&amp;#10;赔付金额：:20&amp;#10;是否已经取消业务:是&amp;#10;是否承诺退费：:是&amp;#10;用户是否需要回复：:否&amp;#10;用户要求：:退费</t>
  </si>
  <si>
    <t>BL202310021942172206</t>
  </si>
  <si>
    <t>姚郑飞</t>
  </si>
  <si>
    <t>&gt;业务号码&gt;13294247199；&gt;号码归属地&gt;宜昌；&gt;产品名称&gt;云加速5G畅玩加油包(湖北)，哔哩哔哩10GB流量加会员轻合约包；&gt;产品代码&gt;91295249，91283448；&gt;产品编码&gt;无；&gt;订购时间&gt;2023-09-2703:50:29，2023-09-2517:24:08；&gt;核查情况&gt;平台故障；&gt;不规范定制分类&gt;平台故障，无法判责；&gt;退费金额&gt;70元；&gt;退费时间&gt;2023-10-03；&gt;投诉内容&gt;&amp;#10;&amp;#10;高级模板内容：&amp;#10;赔付类型：:增值业务争议&amp;#10;CBSS账单扣费名称：:增值业务-哔哩哔哩10GB流量加会员轻合约包&amp;#10;办理渠道:总部网厅&amp;#10;赔付月份：:2023年9月、2023年10月&amp;#10;返还倍率:单倍&amp;#10;赔付金额：:30&amp;#10;是否已经取消业务:是&amp;#10;是否承诺退费：:是&amp;#10;用户是否需要回复：:否&amp;#10;用户要求：:CBSS账单扣费名称：云加速5G畅玩加油包(湖北)&amp;#10;办理渠道：湖北杭州翔羽线上业务代理(宜昌)&amp;#10;赔付月份：202309、202310&amp;#10;赔付金额：40&amp;#10;已取消，费用上账至主卡15571772211</t>
  </si>
  <si>
    <t>BL202310021746270775</t>
  </si>
  <si>
    <t>马昌翠</t>
  </si>
  <si>
    <t>高级模板内容：&amp;#10;赔付类型：:增值业务争议&amp;#10;CBSS账单扣费名称：:云加速5G畅玩加油包(湖北)（已停售）下月生效&amp;#10;办理渠道:	湖北杭州翔羽线上业务代理（宜昌）&amp;#10;赔付月份：:2023年10月&amp;#10;返还倍率:单倍&amp;#10;赔付金额：:20&amp;#10;是否已经取消业务:是&amp;#10;是否承诺退费：:是&amp;#10;用户是否需要回复：:否&amp;#10;用户要求：:退费</t>
  </si>
  <si>
    <t>BL202310031115571487</t>
  </si>
  <si>
    <t>刘三秀</t>
  </si>
  <si>
    <t>&gt;业务号码&gt;15549304759；&gt;号码归属地&gt;宜昌；&gt;产品名称&gt;&gt;云加速5G畅玩加油包(湖北)；&gt;产品代码&gt;91295249、66002655；&gt;产品编码&gt;无；&gt;订购时间&gt;2023-09-2619:37:03；&gt;核查情况&gt;平台故障；&gt;不规范定制分类&gt;平台故障，无法判责；&gt;退费金额&gt;40元；&gt;退费时间&gt;2023-10-3；&gt;投诉内容&gt;&amp;#10;&amp;#10;高级模板内容：&amp;#10;赔付类型：:增值业务争议&amp;#10;CBSS账单扣费名称：:20元5GB云加速5G畅玩加油包(湖北&amp;#10;办理渠道:湖北杭州翔羽线上业务代理(宜昌)&amp;#10;赔付月份：:2023年9月、2023年10月&amp;#10;返还倍率:单倍&amp;#10;赔付金额：:40&amp;#10;是否已经取消业务:是&amp;#10;是否承诺退费：:是&amp;#10;用户是否需要回复：:否&amp;#10;用户要求：:已承诺退费</t>
  </si>
  <si>
    <t>BL202310021635032148</t>
  </si>
  <si>
    <t>赵春丽</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</si>
  <si>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AR彩铃酷趣会员5G加油包（湖北）&amp;#10;办理渠道:湖北杭州翔羽线上业务代理(宜昌)&amp;#10;赔付月份：:2023年10月&amp;#10;返还倍率:单倍&amp;#10;赔付金额：:20&amp;#10;是否已经取消业务:是&amp;#10;是否承诺退费：:是&amp;#10;用户是否需要回复：:否&amp;#10;用户要求：:退费</t>
  </si>
  <si>
    <t>BL202310031044180857</t>
  </si>
  <si>
    <t>杨青</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</si>
  <si>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AR彩铃酷趣会员5G加油包（湖北）订购&amp;#10;办理渠道:湖北杭州翔羽线上业务代理(宜昌)&amp;#10;赔付月份：:2023年10月&amp;#10;返还倍率:单倍&amp;#10;赔付金额：:20&amp;#10;是否已经取消业务:是&amp;#10;是否承诺退费：:是&amp;#10;用户是否需要回复：:否&amp;#10;用户要求：:退费</t>
  </si>
  <si>
    <t>BL202310021708140183</t>
  </si>
  <si>
    <t>赵兵</t>
  </si>
  <si>
    <t>&gt;业务号码&gt;17671926695；&gt;号码归属地&gt;宜昌；&gt;产品名称&gt;云加速5G畅玩加油包(湖北)；&gt;产品代码&gt;无；&gt;产品编码&gt;91295249；&gt;订购时间&gt;2023-10-0109:50:43；&gt;核查情况&gt;平台故障；&gt;不规范定制分类&gt;平台故障，无法判责；&gt;退费金额&gt;20元；&gt;退费时间&gt;2023年10月3日；&gt;投诉内容&gt;&amp;#10;&amp;#10;高级模板内容：&amp;#10;赔付类型：:增值业务争议&amp;#10;CBSS账单扣费名称：:云加速5G畅玩加油包(湖北)&amp;#10;办理渠道:湖北杭州翔羽线上业务代理(宜昌)&amp;#10;赔付月份：:2023年10月&amp;#10;返还倍率:单倍&amp;#10;赔付金额：:20&amp;#10;是否已经取消业务:是&amp;#10;是否承诺退费：:是&amp;#10;用户是否需要回复：:否&amp;#10;用户要求：:请尽快处理</t>
  </si>
  <si>
    <t>TS202310030932370748</t>
  </si>
  <si>
    <t>张龙</t>
  </si>
  <si>
    <t>判断省分:湖北&amp;#10;:移网电话营销费用争议（套餐资费/融合宽带/副卡功能费类除外）&amp;#10;:不认可&amp;#10;:小于等于500元，且仅限单倍、月份不超过12个月&amp;#10;:&amp;#10;&amp;#10;高级模板内容：&amp;#10;是否10016外呼:不记得&amp;#10;电话外呼号码:无&amp;#10;渠道名称:	湖北杭州翔羽线上业务代&amp;#10;反应问题涉及场景:未经同意订购业务&amp;#10;产品名称:	AR彩铃酷趣会员5G加油包&amp;#10;争议月份:2023年10月&amp;#10;是否承诺退费:是&amp;#10;承诺退费金额:20&amp;#10;是否取消业务（如取消失败，需加上系统报错的提示）:取消&amp;#10;是否需要回复:否&amp;#10;用户要求:取消并退费</t>
  </si>
  <si>
    <t>TS202310022044002467</t>
  </si>
  <si>
    <t>赵士奎</t>
  </si>
  <si>
    <t>[65岁以上老人]判断省分:湖北&amp;#10;:增值业务费用争议（含炫彩通信助理包云盘版等组合类增值业务）&amp;#10;:移网&amp;#10;:在补救范围内&amp;#10;:不认可&amp;#10;:大于500元&amp;#10;:&amp;#10;&amp;#10;高级模板内容：&amp;#10;投诉问题描述:用户来电反映不知情订购了云加速5G畅玩加油包(湖北)，用户要求退费，并且以后不要未经过他同意给他订购业务&amp;#10;争议业务名称:云加速5G畅玩加油包(湖北)&amp;#10;受理渠道:湖北杭州翔羽线上业务代理(宜昌)&amp;#10;争议月份:2023年10月&amp;#10;争议费用:20&amp;#10;一线客服在系统里:已取消&amp;#10;是否承诺退费:否&amp;#10;用户要求:用户要求退费，并且以后不要未经过他同意给他订购业务</t>
  </si>
  <si>
    <t>BL202310022045260268</t>
  </si>
  <si>
    <t>吕宝珍</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</si>
  <si>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	AR彩铃酷趣会员5G加油包（湖北）&amp;#10;办理渠道:	湖北杭州翔羽线上业务代理(宜昌)&amp;#10;赔付月份：:2023年8月、2023年9月&amp;#10;返还倍率:单倍&amp;#10;赔付金额：:40&amp;#10;是否已经取消业务:是&amp;#10;是否承诺退费：:是&amp;#10;用户是否需要回复：:否&amp;#10;用户要求：:已承诺退费，不用回复</t>
  </si>
  <si>
    <t>TS202310021910430888</t>
  </si>
  <si>
    <t>朱茂春</t>
  </si>
  <si>
    <t>判断省分:其他省分&amp;#10;:电话营销争议&amp;#10;:不认可&amp;#10;判断省分:湖北&amp;#10;:移网电话营销费用争议（套餐资费/融合宽带/副卡功能费类除外）&amp;#10;:不认可&amp;#10;:小于等于500元，且仅限单倍、月份不超过12个月&amp;#10;:&amp;#10;&amp;#10;高级模板内容：&amp;#10;是否10016外呼:不记得&amp;#10;电话外呼号码:0&amp;#10;渠道名称:湖北杭州翔羽线上业务代理(宜昌)&amp;#10;反应问题涉及场景:未经同意订购业务&amp;#10;产品名称:AR彩铃酷趣会员5G加油包（湖北）&amp;#10;争议月份:2023年9月、2023年10月&amp;#10;是否承诺退费:是&amp;#10;承诺退费金额:40&amp;#10;是否取消业务（如取消失败，需加上系统报错的提示）:是&amp;#10;是否需要回复:否&amp;#10;用户要求:用户要求退费，已在线承诺减免并告知退费事宜，请处理，谢谢</t>
  </si>
  <si>
    <t>TS202310040911122475</t>
  </si>
  <si>
    <t>郑玉枝</t>
  </si>
  <si>
    <t>2023-10-04 15:47:15</t>
  </si>
  <si>
    <t>[65岁以上老人]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	湖北杭州翔羽线上业务代&amp;#13;&amp;#10;反应问题涉及场景:未经同意订购业务&amp;#13;&amp;#10;产品名称:自然拼读钻石会员卡，	联通助理-畅享版（在线渠道），云加速5G畅玩加油包(湖北)，优酷视频4GB流量加会员轻合约包，好看铃声6元包月，&amp;#13;&amp;#10;争议月份:2023年9月&amp;#13;&amp;#10;是否承诺退费:是&amp;#13;&amp;#10;承诺退费金额:109.9&amp;#13;&amp;#10;是否取消业务（如取消失败，需加上系统报错的提示）:已取消&amp;#13;&amp;#10;是否需要回复:否&amp;#13;&amp;#10;用户要求:退费&amp;#13;</t>
  </si>
  <si>
    <t>TS202310040833591877</t>
  </si>
  <si>
    <t>沈瑞华</t>
  </si>
  <si>
    <t>2023-10-04 11:26:12</t>
  </si>
  <si>
    <t>[65岁以上老人]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	湖北杭州翔羽线上业务代理(宜昌)&amp;#13;&amp;#10;反应问题涉及场景:未经同意订购业务&amp;#13;&amp;#10;产品名称:	云加速5G畅玩加油包(湖北)&amp;#13;&amp;#10;争议月份:2023年10月&amp;#13;&amp;#10;是否承诺退费:是&amp;#13;&amp;#10;承诺退费金额:20&amp;#13;&amp;#10;是否取消业务（如取消失败，需加上系统报错的提示）:已取消&amp;#13;&amp;#10;是否需要回复:否&amp;#13;&amp;#10;用户要求:退费&amp;#13;</t>
  </si>
  <si>
    <t>TS202310041011351389</t>
  </si>
  <si>
    <t>尹菲</t>
  </si>
  <si>
    <t>2023-10-04 15:10:46</t>
  </si>
  <si>
    <t>【2022年上工信部测评重保用户】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不记得&amp;#13;&amp;#10;渠道名称:湖北杭州翔羽线上业务代理(宜昌)&amp;#13;&amp;#10;反应问题涉及场景:未经同意订购业务&amp;#13;&amp;#10;产品名称:AR彩铃酷趣会员5G加油包（湖北）&amp;#13;&amp;#10;争议月份:2023年9月、2023年10月&amp;#13;&amp;#10;是否承诺退费:是&amp;#13;&amp;#10;承诺退费金额:40&amp;#13;&amp;#10;是否取消业务（如取消失败，需加上系统报错的提示）:未能取消用户无法提供验证码&amp;#13;&amp;#10;是否需要回复:否&amp;#13;&amp;#10;用户要求:退费，取消业务&amp;#13;</t>
  </si>
  <si>
    <t>TS202310040706241501</t>
  </si>
  <si>
    <t>刘红琼</t>
  </si>
  <si>
    <t>2023-10-04 11:11:30</t>
  </si>
  <si>
    <t>判断省分:其他省分&amp;#10;:电话营销争议&amp;#10;:不认可&amp;#10;判断省分:湖北&amp;#10;:移网电话营销费用争议（套餐资费/融合宽带/副卡功能费类除外）&amp;#10;:不认可&amp;#10;:大于500元&amp;#10;:&amp;#10;&amp;#10;高级模板内容：&amp;#10;是否10016外呼:不记得&amp;#10;电话外呼号码:无&amp;#10;渠道名称:湖北杭州翔羽线上业务代理(宜昌)&amp;#10;反应问题涉及场景:未经同意订购业务&amp;#10;产品名称:云加速5G畅玩加油包(湖北)&amp;#10;争议月份:2023年10月&amp;#10;是否承诺退费:是&amp;#10;承诺退费金额:20&amp;#10;是否取消业务（如取消失败，需加上系统报错的提示）:无法获取验证码未取消，请协助取消&amp;#10;是否需要回复:否&amp;#10;用户要求:要求上账到主卡</t>
  </si>
  <si>
    <t>BL202310041157272259</t>
  </si>
  <si>
    <t>赵孔跃</t>
  </si>
  <si>
    <t>2023-10-04 17:51:39</t>
  </si>
  <si>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amp;#10;办理渠道:	湖北杭州翔羽线上业务代&amp;#10;赔付月份：:2023年10月&amp;#10;返还倍率:单倍&amp;#10;赔付金额：:20&amp;#10;是否已经取消业务:是&amp;#10;是否承诺退费：:是&amp;#10;用户是否需要回复：:否&amp;#10;用户要求：:用户要求退费</t>
  </si>
  <si>
    <t>BL202310040951412483</t>
  </si>
  <si>
    <t>万选平</t>
  </si>
  <si>
    <t>2023-10-04 15:25:36</t>
  </si>
  <si>
    <t>[65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	AR彩铃酷趣会员5G加油包（湖北）订购&amp;#10;办理渠道:湖北杭州翔羽线上业务代理(宜昌)v&amp;#10;赔付月份：:2023年8月、2023年9月、2023年10月&amp;#10;返还倍率:单倍&amp;#10;赔付金额：:60&amp;#10;是否已经取消业务:是&amp;#10;是否承诺退费：:是&amp;#10;用户是否需要回复：:否&amp;#10;用户要求：:立即核实退费，由于用户不愿提供验证码请后台协助取消谢谢</t>
  </si>
  <si>
    <t>BL202310031552121208</t>
  </si>
  <si>
    <t>苏永元</t>
  </si>
  <si>
    <t>2023-10-04 11:27:17</t>
  </si>
  <si>
    <t>[65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AR彩铃酷趣会员5G加油包（湖北）&amp;#10;办理渠道:湖北杭州翔羽线上业务代理(宜昌)&amp;#10;赔付月份：:2023年10月&amp;#10;返还倍率:单倍&amp;#10;赔付金额：:20&amp;#10;是否已经取消业务:是&amp;#10;是否承诺退费：:是&amp;#10;用户是否需要回复：:否&amp;#10;用户要求：:用户要求退费</t>
  </si>
  <si>
    <t>BL202310040859131588</t>
  </si>
  <si>
    <t>屈代斌</t>
  </si>
  <si>
    <t>南方一中心&gt;&gt;通发广进&gt;&gt;通发热线1区&gt;&gt;通发1区3班</t>
  </si>
  <si>
    <t>2023-10-04 15:13:03</t>
  </si>
  <si>
    <t>&gt;业务号码&gt;13117297968&gt;号码归属地&gt;宜昌；&gt;产品名称&gt;云加速5G畅玩加油包(湖北)；&gt;产品代码&gt;无；&gt;产品编码&gt;91295249；&gt;订购时间&gt;2023-09-0908:39:07；&gt;核查情况&gt;平台故障；&gt;不规范定制分类&gt;平台故障，无法判责；&gt;退费金额&gt;40元；&gt;退费时间&gt;2023年10月4日&gt;投诉内容&gt;&amp;#10;高级模板内容：&amp;#10;赔付类型：:增值业务争议&amp;#10;CBSS账单扣费名称：:云加速5G畅玩加油包(湖北)&amp;#10;办理渠道:湖北杭州翔羽线上业务代理(宜昌)&amp;#10;赔付月份：:2023年9月、2023年10月&amp;#10;返还倍率:单倍&amp;#10;赔付金额：:40&amp;#10;是否已经取消业务:是&amp;#10;是否承诺退费：:是&amp;#10;用户是否需要回复：:否&amp;#10;用户要求：:退还40元</t>
  </si>
  <si>
    <t>BL202310031831491438</t>
  </si>
  <si>
    <t>聂佳源</t>
  </si>
  <si>
    <t>2023-10-04 14:06:36</t>
  </si>
  <si>
    <t>22年Q3Q4重点客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amp;#10;SP产品ID/元素ID：:1&amp;#10;办理渠道:湖北杭州翔羽线上业务&amp;#10;赔付月份：:2023年8月、2023年9月、2023年10月&amp;#10;返还倍率:单倍&amp;#10;赔付金额：:60&amp;#10;是否已经取消业务:是&amp;#10;是否承诺退费：:是&amp;#10;用户是否需要回复：:否&amp;#10;用户要求：:用户要求退还其费用，请后台尽快处理。</t>
  </si>
  <si>
    <t>BL202310041420191803</t>
  </si>
  <si>
    <t>喻浩</t>
  </si>
  <si>
    <t>客户标识TCSI,TCSI-B,TCSI-A</t>
  </si>
  <si>
    <t>2023-10-04 15:04:22</t>
  </si>
  <si>
    <t>&gt;业务号码&gt;15572749200；&gt;号码归属地&gt;宜昌；&gt;产品名称&gt;云加速5G畅玩加油包(湖北)；&gt;产品代码&gt;91295249；&gt;产品编码&gt;无&gt;订购时间&gt;2023-09-2121:49:39；&gt;核查情况&gt;平台故障；&gt;不规范定制分类&gt;平台故障，无法判责；&gt;退费金额20元；&gt;退费时间&gt;2023年10月04日；&gt;投诉内容&gt;XX22年Q3Q4重点客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	云加速5G畅玩加油包(湖北&amp;#10;办理渠道:	湖北杭州翔羽线上业务代理(宜昌)vh&amp;#10;赔付月份：:2023年10月&amp;#10;返还倍率:单倍&amp;#10;赔付金额：:20&amp;#10;是否已经取消业务:否&amp;#10;是否承诺退费：:是&amp;#10;用户是否需要回复：:否&amp;#10;用户要求：:退费并取消</t>
  </si>
  <si>
    <t>BL202310031949582419</t>
  </si>
  <si>
    <t>岳述福</t>
  </si>
  <si>
    <t>2023-10-04 14:28:16</t>
  </si>
  <si>
    <t>&gt;业务号码&gt;15671063252；&gt;号码归属地&gt;宜昌；&gt;产品名称&gt;手机彩铃沃音乐精选10元包月，AR彩铃酷趣会员5G加油包（湖北）；&gt;产品代码&gt;49004937，无；&gt;产品编码&gt;4900493700，91295250；&gt;订购时间&gt;2023-09-1214:43:06，2023-08-1812:03:35；&gt;核查情况&gt;平台故障；&gt;不规范定制分类&gt;平台故障，无法判责；&gt;退费金额&gt;60元；&gt;退费时间&gt;2023-10-04；&gt;投诉内容&gt;&amp;#10;高级模板内容：&amp;#10;赔付类型：:增值业务争议&amp;#10;CBSS账单扣费名称：:AR彩铃酷趣会员5G加油包（湖北）/手机彩铃沃音乐精选10元包月&amp;#10;SP产品ID/元素ID：:	4900772000/	4900493700&amp;#10;办理渠道:湖北杭州翔羽线上业务代理(宜昌)/沃音乐_启化手机彩铃&amp;#10;赔付月份：:2023年9月、2023年10月&amp;#10;返还倍率:单倍&amp;#10;赔付金额：:60&amp;#10;是否已经取消业务:否&amp;#10;是否承诺退费：:是&amp;#10;用户是否需要回复：:否&amp;#10;用户要求：:赠款退费谢谢！用户不会看验证码，请取消谢谢！</t>
  </si>
  <si>
    <t>BL202310031731380471</t>
  </si>
  <si>
    <t>黎华</t>
  </si>
  <si>
    <t>2023-10-04 14:03:14</t>
  </si>
  <si>
    <t>&gt;业务号码&gt;15671075327；&gt;号码归属地&gt;宜昌；&gt;产品名称&gt;AR彩铃酷趣会员5G加油包（湖北）；&gt;产品代码&gt;91295250；&gt;产品编码&gt;无；&gt;订购时间&gt;	2023/8/2717:45	；&gt;核查情况&gt;平台故障；&gt;不规范定制分类&gt;平台故障，无法判责；&gt;退费金额&gt;60元；&gt;退费时间&gt;	2023/10/4	；&gt;投诉内容&amp;#10;				&amp;#10;&amp;#10;高级模板内容：&amp;#10;赔付类型：:增值业务争议&amp;#10;CBSS账单扣费名称：:	AR彩铃酷趣会员5G加油包（湖北）订购&amp;#10;办理渠道:	湖北杭州翔羽线上业务代理(宜昌)vhbkfdx016&amp;#10;赔付月份：:2023年8月、2023年9月、2023年10月&amp;#10;返还倍率:单倍&amp;#10;赔付金额：:60&amp;#10;是否已经取消业务:是&amp;#10;是否承诺退费：:是&amp;#10;用户是否需要回复：:否&amp;#10;用户要求：:不用回电直接退费</t>
  </si>
  <si>
    <t>BL202310041200262306</t>
  </si>
  <si>
    <t>黄仕民</t>
  </si>
  <si>
    <t>2023-10-04 16:04:58</t>
  </si>
  <si>
    <t>判断省分:其他省分&amp;#10;:电话营销争议&amp;#10;:不认可&amp;#10;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热血都市畅听5G加油包（湖北）&amp;#10;办理渠道:	湖北杭州翔羽线上业务代理(宜昌)&amp;#10;赔付月份：:2023年9月、2023年10月&amp;#10;返还倍率:单倍&amp;#10;赔付金额：:40&amp;#10;是否已经取消业务:否&amp;#10;是否承诺退费：:是&amp;#10;用户是否需要回复：:否&amp;#10;用户要求：:要求取消，要求退费</t>
  </si>
  <si>
    <t>BL202310021711510231</t>
  </si>
  <si>
    <t>韩育</t>
  </si>
  <si>
    <t>2023-10-04 14:41:52</t>
  </si>
  <si>
    <t>&gt;业务号码&gt;18671702171&gt;号码归属地&gt;宜昌；&gt;产品名称&gt;AR彩铃酷趣会员5G加油包（湖北）；&gt;产品代码&gt;91295250；&gt;产品编码&gt;无；&gt;订购时间&gt;2023-10-0308:59:06；&gt;核查情况&gt;平台故障；&gt;不规范定制分类&gt;平台故障，无法判责；&gt;退费金额&gt;40元；&gt;退费时间&gt;2023年10月3日&gt;投诉内容&gt;&amp;#10;&amp;#10;高级模板内容：&amp;#10;赔付类型：:增值业务争议&amp;#10;CBSS账单扣费名称：:AR彩铃酷趣会员5G加油包（湖北）&amp;#10;SP产品ID/元素ID：:无&amp;#10;办理渠道:	湖北杭州翔羽线上业务代理(宜昌)v&amp;#10;赔付月份：:2023年10月&amp;#10;返还倍率:单倍&amp;#10;赔付金额：:60&amp;#10;是否已经取消业务:否&amp;#10;是否承诺退费：:是&amp;#10;用户是否需要回复：:否&amp;#10;用户要求：:已承诺退费，用户满意，请协助取消，无法接受验证码</t>
  </si>
  <si>
    <t>TS202310040925090275</t>
  </si>
  <si>
    <t>赵登军</t>
  </si>
  <si>
    <t>2023-10-04 15:12:31</t>
  </si>
  <si>
    <t>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湖北杭州翔羽线上业务代理(宜昌)&amp;#13;&amp;#10;反应问题涉及场景:未经同意订购业务&amp;#13;&amp;#10;产品名称:云加速5G畅玩加油包(湖北)&amp;#13;&amp;#10;争议月份:2023年9月&amp;#13;&amp;#10;是否承诺退费:是&amp;#13;&amp;#10;承诺退费金额:20&amp;#13;&amp;#10;是否取消业务（如取消失败，需加上系统报错的提示）:是&amp;#13;&amp;#10;是否需要回复:否&amp;#13;&amp;#10;用户要求:请退费到主卡	&amp;#13;&amp;#10;18671765868&amp;#13;</t>
  </si>
  <si>
    <t>TS202310041039142215</t>
  </si>
  <si>
    <t>投诉工单（2021版）&gt;&gt;融合&gt;&gt;【变更及服务】增值或权益业务使用&gt;&gt;对业务办理不认可（不知情、不承认）</t>
  </si>
  <si>
    <t>薛运美</t>
  </si>
  <si>
    <t>2023-10-04 13:33:13</t>
  </si>
  <si>
    <t>[65岁以上老人]判断省分:其他省分&amp;#10;:增值业务争议&amp;#10;判断省分:湖北&amp;#10;:移网&amp;#10;:在补救范围内&amp;#10;:不认可&amp;#10;:小于等于500元，且仅限单倍、月份不超过12个月&amp;#10;:&amp;#10;&amp;#10;高级模板内容：&amp;#10;投诉问题描述:用户反映号码是老人使用，对业务办理不知情，要求退费，请核实处理&amp;#10;争议业务名称:AR彩铃酷趣会员5G加油包&amp;#10;受理渠道:湖北杭州翔羽线上业务代理(宜昌)&amp;#10;争议月份:2023年10月&amp;#10;争议费用:15&amp;#10;一线客服在系统里:已取消&amp;#10;是否承诺退费:否&amp;#10;用户要求:核实办理情况，退费，要求不要在额外增加其他业务了，老人使用的</t>
  </si>
  <si>
    <t>TS202310032021422009</t>
  </si>
  <si>
    <t>覃天福</t>
  </si>
  <si>
    <t>2023-10-04 13:36:03</t>
  </si>
  <si>
    <t>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	湖北杭州翔羽线上业务代理（宜昌）&amp;#13;&amp;#10;反应问题涉及场景:未经同意订购业务&amp;#13;&amp;#10;产品名称:AR彩铃酷趣会员5G加油包（湖北）（已停售）&amp;#13;&amp;#10;争议月份:2023年10月、2023年9月&amp;#13;&amp;#10;是否承诺退费:是&amp;#13;&amp;#10;承诺退费金额:40&amp;#13;&amp;#10;是否取消业务（如取消失败，需加上系统报错的提示）:是&amp;#13;&amp;#10;是否需要回复:是&amp;#13;&amp;#10;用户要求:已承诺退费不认可，要求核实开通处理&amp;#13;</t>
  </si>
  <si>
    <t>TS202310031835140010</t>
  </si>
  <si>
    <t>王圣勇</t>
  </si>
  <si>
    <t>2023-10-04 10:44:32</t>
  </si>
  <si>
    <t>判断省分:其他省分&amp;#13;&amp;#10;:增值业务争议&amp;#13;&amp;#10;判断省分:湖北&amp;#13;&amp;#10;:移网&amp;#13;&amp;#10;:在补救范围内&amp;#13;&amp;#10;:不认可&amp;#13;&amp;#10;:大于500元&amp;#13;&amp;#10;:&amp;#13;&amp;#10;&amp;#13;&amp;#10;高级模板内容：&amp;#13;&amp;#10;投诉问题描述:对开通AR彩铃酷趣会员5G加油包（湖北）不认可&amp;#13;&amp;#10;争议业务名称:AR彩铃酷趣会员5G加油包（湖北）&amp;#13;&amp;#10;受理渠道:湖北杭州翔羽线上业务代理(宜昌)&amp;#13;&amp;#10;争议月份:2023年9月&amp;#13;&amp;#10;争议费用:20&amp;#13;&amp;#10;一线客服在系统里:已取消&amp;#13;&amp;#10;是否承诺退费:否&amp;#13;&amp;#10;用户要求:我方承诺退费。称在出现投诉升级倾向。故没有承诺退费，烦请核实回复谢谢&amp;#13;</t>
  </si>
  <si>
    <t>TS202310051324142413</t>
  </si>
  <si>
    <t>罗士信</t>
  </si>
  <si>
    <t>[65岁以上老人]判断省分:湖北&amp;#10;:移网电话营销费用争议（套餐资费/融合宽带/副卡功能费类除外）&amp;#10;:不认可&amp;#10;:小于等于500元，且仅限单倍、月份不超过12个月&amp;#10;:&amp;#10;&amp;#10;高级模板内容：&amp;#10;是否10016外呼:不记得&amp;#10;电话外呼号码:无&amp;#10;渠道名称:湖北杭州翔羽线上业务代理(宜昌)&amp;#10;反应问题涉及场景:未经同意订购业务&amp;#10;产品名称:云加速5G畅玩加油包(湖北)&amp;#10;争议月份:2023年10月&amp;#10;是否承诺退费:是&amp;#10;承诺退费金额:20&amp;#10;是否取消业务（如取消失败，需加上系统报错的提示）:是&amp;#10;是否需要回复:否&amp;#10;用户要求:退费</t>
  </si>
  <si>
    <t>BL202310051257292484</t>
  </si>
  <si>
    <t>高玉宝</t>
  </si>
  <si>
    <r>
      <t/>
    </r>
    <r>
      <rPr>
        <sz val="11"/>
        <color rgb="FF000000"/>
        <rFont val="宋体"/>
        <family val="2"/>
      </rPr>
      <t>"&gt;业务号码&gt;17671266820；&gt;号码归属地&gt;宜昌；&gt;产品名称&gt;云加速5G畅玩加油包(湖北)；&gt;产品代码&gt;91295249；&gt;产品编码&gt;无；&gt;订购时间&gt;2023-09-2607:11:57；&gt;核查情况&gt;平台故障；&gt;不规范定制分类&gt;平台故障，无法判责；&gt;退费金额&gt;40元；&gt;退费时间&gt;2023-10-5；&gt;投诉内容&gt;&amp;#10;----&amp;#10;高级模板内容：&amp;#10;赔付类型：:增值业务争议&amp;#10;CBSS账单扣费名称：:云加速5G畅玩加油包(湖北)&amp;#10;办理渠道:</t>
    </r>
    <r>
      <rPr>
        <sz val="11"/>
        <color rgb="FF000000"/>
        <rFont val="Arial"/>
        <family val="2"/>
      </rPr>
      <t xml:space="preserve">	</t>
    </r>
    <r>
      <rPr>
        <sz val="11"/>
        <color rgb="FF000000"/>
        <rFont val="宋体"/>
        <family val="2"/>
      </rPr>
      <t>湖北杭州翔羽线上业务代理(宜昌)&amp;#10;赔付月份：:2023年9月、2023年10月&amp;#10;返还倍率:单倍&amp;#10;赔付金额：:40&amp;#10;是否已经取消业务:是&amp;#10;是否承诺退费：:是&amp;#10;用户是否需要回复：:否&amp;#10;用户要求：:退费</t>
    </r>
  </si>
  <si>
    <t>TS202310041651361347</t>
  </si>
  <si>
    <t>董远洲</t>
  </si>
  <si>
    <r>
      <t/>
    </r>
    <r>
      <rPr>
        <sz val="11"/>
        <color rgb="FF000000"/>
        <rFont val="宋体"/>
        <family val="2"/>
      </rPr>
      <t>[65岁以上老人]判断省分:湖北&amp;#10;:移网电话营销费用争议（套餐资费/融合宽带/副卡功能费类除外）&amp;#10;:不认可&amp;#10;:小于等于500元，且仅限单倍、月份不超过12个月&amp;#10;:&amp;#10;&amp;#10;高级模板内容：&amp;#10;是否10016外呼:否&amp;#10;电话外呼号码:无&amp;#10;渠道名称:湖北杭州翔羽线上业务代理（宜昌）&amp;#10;反应问题涉及场景:未经同意订购业务&amp;#10;产品名称:云加速5G畅玩加油包(湖北)（已停售）&amp;#10;争议月份:2023年10月&amp;#10;是否承诺退费:是&amp;#10;承诺退费金额:20&amp;#10;是否取消业务（如取消失败，需加上系统报错的提示）:是&amp;#10;是否需要回复:否&amp;#10;用户要求:已在线承诺，不用回复用户</t>
    </r>
    <r>
      <rPr>
        <sz val="11"/>
        <color rgb="FF000000"/>
        <rFont val="Arial"/>
        <family val="2"/>
      </rPr>
      <t>_</t>
    </r>
    <r>
      <rPr>
        <sz val="11"/>
        <color rgb="FF000000"/>
        <rFont val="宋体"/>
        <family val="2"/>
      </rPr>
      <t>x005f_x000b_前台解决情况：经解释使用情况，客户不认可；为维系客户，已承诺24小时内退费，客户满意。</t>
    </r>
  </si>
  <si>
    <t>TS202310051334400160</t>
  </si>
  <si>
    <t>谢永珍</t>
  </si>
  <si>
    <t>【2022年上工信部测评重保用户】[65岁以上老人]判断省分:其他省分&amp;#10;:电话营销争议&amp;#10;:不认可&amp;#10;判断省分:湖北&amp;#10;:移网电话营销费用争议（套餐资费/融合宽带/副卡功能费类除外）&amp;#10;:不认可&amp;#10;:小于等于500元，且仅限单倍、月份不超过12个月&amp;#10;:&amp;#10;&amp;#10;高级模板内容：&amp;#10;是否10016外呼:不记得&amp;#10;电话外呼号码:不记得&amp;#10;渠道名称:湖北杭州翔羽线上业务代理(宜昌)&amp;#10;反应问题涉及场景:未经同意订购业务&amp;#10;产品名称:AR彩铃酷趣会员5G加油包（湖北）、星燃铂金包（立即生效）&amp;#10;争议月份:2023年9月、2023年10月&amp;#10;是否承诺退费:是&amp;#10;承诺退费金额:68.5&amp;#10;是否取消业务（如取消失败，需加上系统报错的提示）:是&amp;#10;是否需要回复:否&amp;#10;用户要求:经解释使用情况，客户不认可；为维系客户，已承诺24小时内退费，客户满意。&amp;#10;费用上账至主卡18972606988</t>
  </si>
  <si>
    <t>TS202310051308332054</t>
  </si>
  <si>
    <t>卢林</t>
  </si>
  <si>
    <t>22年Q3Q4重点客户判断省分:湖北&amp;#10;:移网电话营销费用争议（套餐资费/融合宽带/副卡功能费类除外）&amp;#10;:不认可&amp;#10;:小于等于500元，且仅限单倍、月份不超过12个月&amp;#10;:&amp;#10;&amp;#10;高级模板内容：&amp;#10;是否10016外呼:不记得&amp;#10;电话外呼号码:无&amp;#10;渠道名称:湖北杭州翔羽线上业务代理(宜昌)&amp;#10;反应问题涉及场景:未经同意订购业务&amp;#10;产品名称:5G加油包29元10GB（立即生效）20元5GBAR彩铃酷趣会员5G加油包(湖北)&amp;#10;争议月份:2023年10月&amp;#10;是否承诺退费:是&amp;#10;承诺退费金额:49&amp;#10;是否取消业务（如取消失败，需加上系统报错的提示）:是&amp;#10;是否需要回复:否&amp;#10;用户要求:退费</t>
  </si>
  <si>
    <t>BL202310051151491508</t>
  </si>
  <si>
    <t>胡祖华</t>
  </si>
  <si>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amp;#10;SP产品ID/元素ID：:1&amp;#10;办理渠道:湖北杭州翔羽线上业务&amp;#10;赔付月份：:2023年10月&amp;#10;返还倍率:单倍&amp;#10;赔付金额：:20&amp;#10;是否已经取消业务:否&amp;#10;是否承诺退费：:是&amp;#10;用户是否需要回复：:否&amp;#10;用户要求：:用户要求尽快退还其费用，请后台尽快处理，请后台一并取消业务，请后台一起处理。</t>
  </si>
  <si>
    <t>BL202310051131001110</t>
  </si>
  <si>
    <t>曾力军</t>
  </si>
  <si>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amp;#10;办理渠道:湖北杭州翔羽线上业务&amp;#10;赔付月份：:2023年9月&amp;#10;返还倍率:单倍&amp;#10;赔付金额：:20&amp;#10;是否已经取消业务:是&amp;#10;是否承诺退费：:是&amp;#10;用户是否需要回复：:否&amp;#10;用户要求：:用户要求退费</t>
  </si>
  <si>
    <t>BL202310041619391261</t>
  </si>
  <si>
    <t>刘再元</t>
  </si>
  <si>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视频彩铃商务版标准20元包&amp;#10;办理渠道:湖北杭州翔羽线上业务代理(宜昌)&amp;#10;赔付月份：:2023年9月、2023年10月&amp;#10;返还倍率:单倍&amp;#10;赔付金额：:60&amp;#10;是否已经取消业务:是&amp;#10;是否承诺退费：:是&amp;#10;用户是否需要回复：:否&amp;#10;用户要求：:要求退费</t>
  </si>
  <si>
    <t>BL202310050955441857</t>
  </si>
  <si>
    <t>周先敬</t>
  </si>
  <si>
    <t>【2022年上工信部测评重保用户】【2022年上工信部测评重保用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amp;#10;办理渠道:湖北杭州翔羽线上业务代理(宜昌)&amp;#10;赔付月份：:2023年10月&amp;#10;返还倍率:单倍&amp;#10;赔付金额：:20&amp;#10;是否已经取消业务:是&amp;#10;是否承诺退费：:是&amp;#10;用户是否需要回复：:否&amp;#10;用户要求：:无</t>
  </si>
  <si>
    <t>BL202310041839010861</t>
  </si>
  <si>
    <t>田义伦</t>
  </si>
  <si>
    <t>&gt;业务号码&gt;13207206320；&gt;号码归属地&gt;宜昌；&gt;产品名称&gt;AR彩铃酷趣会员5G加油包（湖北）；&gt;产品代码&gt;91295250；&gt;产品编码&gt;无；&gt;订购时间&gt;2023-09-2218:27:33；&gt;核查情况&gt;平台故障；&gt;不规范定制分类&gt;平台故障，无法判责；&gt;赠费金额&gt;40元；&gt;赠费时间&gt;2023.10.05；&gt;投诉内容&gt;&amp;#10;&amp;#10;高级模板内容：&amp;#10;赔付类型：:增值业务争议&amp;#10;CBSS账单扣费名称：:AR彩铃酷趣会员5G加油包（湖北）&amp;#10;办理渠道:湖北杭州翔羽线上业务代理(宜昌)&amp;#10;赔付月份：:2023年9月、2023年10月&amp;#10;返还倍率:单倍&amp;#10;赔付金额：:40&amp;#10;是否已经取消业务:是&amp;#10;是否承诺退费：:是&amp;#10;用户是否需要回复：:否&amp;#10;用户要求：:退费</t>
  </si>
  <si>
    <t>BL202310041036560827</t>
  </si>
  <si>
    <t>卢作枚</t>
  </si>
  <si>
    <t>&gt;业务号码&gt;13235626056；&gt;号码归属地&gt;宜昌；&gt;产品名称&gt;云加速5G畅玩加油包(湖北)；&gt;产品代码&gt;91295249；&gt;产品编码&gt;无；&gt;订购时间&gt;2023-09-2400:07:57；&gt;核查情况&gt;平台故障；&gt;不规范定制分类&gt;平台故障，无法判责；&gt;退费金额&gt;40元；&gt;退费时间&gt;2023/10/04；&gt;投诉内容&gt;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湖北)&amp;#10;办理渠道:湖北杭州翔羽线上业务代理(宜昌)&amp;#10;赔付月份：:2023年9月、2023年10月&amp;#10;返还倍率:单倍&amp;#10;赔付金额：:40&amp;#10;是否已经取消业务:是&amp;#10;是否承诺退费：:是&amp;#10;用户是否需要回复：:否&amp;#10;用户要求：:退费</t>
  </si>
  <si>
    <t>BL202310031719580247</t>
  </si>
  <si>
    <t>官守华</t>
  </si>
  <si>
    <t>&gt;业务号码&gt;13294244529；&gt;号码归属地&gt;宜昌；&gt;产品名称&gt;AR彩铃酷趣会员5G加油包（湖北）；&gt;产品代码&gt;91295250；&gt;产品编码&gt;无；&gt;订购时间&gt;2023-08-1209:08:58；&gt;核查情况&gt;平台故障；&gt;不规范定制分类&gt;平台故障，无法判责；&gt;退费金额&gt;60元；&gt;退费时间&gt;2023-10-04；&gt;投诉内容&gt;&amp;#10;&amp;#10;&amp;#10;高级模板内容：&amp;#10;赔付类型：:增值业务争议&amp;#10;CBSS账单扣费名称：:AR彩铃酷趣会员5G加油包（湖北）&amp;#10;办理渠道:	湖北杭州翔羽线上业务代理(宜昌)&amp;#10;赔付月份：:2023年8月、2023年10月、2023年9月&amp;#10;返还倍率:单倍&amp;#10;赔付金额：:60&amp;#10;是否已经取消业务:是&amp;#10;是否承诺退费：:是&amp;#10;用户是否需要回复：:否&amp;#10;用户要求：:已承诺退费</t>
  </si>
  <si>
    <t>BL202310051300270029</t>
  </si>
  <si>
    <t>张世俊</t>
  </si>
  <si>
    <t>&gt;业务号码&gt;15549366005；&gt;号码归属地&gt;宜昌；&gt;产品名称&gt;AR彩铃酷趣会员5G加油包（湖北）；&gt;产品代码&gt;91295250；&gt;产品编码&gt;无；&gt;订购时间&gt;2023-10-0319:12:04；&gt;核查情况&gt;平台故障；&gt;不规范定制分类&gt;平台故障；&gt;退费金额&gt;20元；&gt;退费时间&gt;2023年10月5日；&gt;投诉内容&gt;&amp;#10;&amp;#10;高级模板内容：&amp;#10;赔付类型：:增值业务争议&amp;#10;CBSS账单扣费名称：:AR彩铃酷趣会员5G加油包（湖北）&amp;#10;办理渠道:湖北杭州翔羽线上业务代理(宜昌)&amp;#10;赔付月份：:2023年10月&amp;#10;返还倍率:单倍&amp;#10;赔付金额：:20&amp;#10;是否已经取消业务:是&amp;#10;是否承诺退费：:是&amp;#10;用户是否需要回复：:否&amp;#10;用户要求：:退费</t>
  </si>
  <si>
    <t>BL202310041813550544</t>
  </si>
  <si>
    <t>黄鹏飞</t>
  </si>
  <si>
    <t>&gt;业务号码&gt;15571721016；&gt;号码归属地&gt;宜昌；&gt;产品名称&gt;职场菁英畅阅5G加油包（湖北）；&gt;产品代码&gt;91295263；&gt;产品编码&gt;无；&gt;订购时间&gt;	2023/8/109:53	；&gt;核查情况&gt;平台故障；&gt;不规范定制分类&gt;平台故障，无法判责；&gt;退费金额&gt;60元；&gt;退费时间&gt;	2023/10/5	；&gt;投诉内容&amp;#10;&amp;#10;&amp;#10;高级模板内容：&amp;#10;赔付类型：:增值业务争议&amp;#10;CBSS账单扣费名称：:职场菁英畅阅5G加油包（湖北）&amp;#10;办理渠道:	湖北杭州翔羽线上业务代理(宜昌)&amp;#10;赔付月份：:2023年9月、2023年10月、2023年8月&amp;#10;返还倍率:单倍&amp;#10;赔付金额：:60&amp;#10;是否已经取消业务:是&amp;#10;是否承诺退费：:是&amp;#10;用户是否需要回复：:否&amp;#10;用户要求：:退费</t>
  </si>
  <si>
    <t>BL202310050822110562</t>
  </si>
  <si>
    <t>屈万金</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</si>
  <si>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	AR彩铃酷趣会员5G加油包&amp;#10;办理渠道:	湖北杭州翔羽线上业务代理(宜昌)&amp;#10;赔付月份：:2023年9月、2023年10月&amp;#10;返还倍率:单倍&amp;#10;赔付金额：:40&amp;#10;是否已经取消业务:是&amp;#10;是否承诺退费：:是&amp;#10;用户是否需要回复：:否&amp;#10;用户要求：:已承诺退费，无需回复</t>
  </si>
  <si>
    <t>BL202310042026122108</t>
  </si>
  <si>
    <t>崔永远</t>
  </si>
  <si>
    <t>&gt;业务号码&gt;15572754079；&gt;号码归属地&gt;宜昌；&gt;产品名称&gt;哔哩哔哩15G流量加会员月包，腾讯视频10G流量加会员月包，云加速（专业版），AR彩铃酷趣会员5G加油包（湖北）；&gt;产品代码&gt;80006723，80006720，21002503，91295250；&gt;产品编码&gt;8000672300，8000672000，2100250303，无；&gt;订购时间&gt;2023-09-2120:57:41，2023-09-2619:10:41，2023-10-0312:43:43，2023-07-2919:59:30；&gt;核查情况&gt;平台故障；&gt;不规范定制分类&gt;平台故障，无法判责；&gt;退费金额&gt;50元，50元，15元，80元；&gt;退费时间&gt;2023-10-05；&gt;投诉内容&g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哔哩哔哩15G流量加会员月包，	腾讯视频10G流量加会员月包，	云加速（专业版）AR彩铃酷趣会员5G加油包（湖北）&amp;#10;办理渠道:湖北杭州翔羽线上业务代理(宜昌)&amp;#10;赔付月份：:2023年7月、2023年8月、2023年9月、2023年10月&amp;#10;返还倍率:单倍&amp;#10;赔付金额：:235&amp;#10;是否已经取消业务:否&amp;#10;是否承诺退费：:否&amp;#10;用户是否需要回复：:是&amp;#10;用户要求：:用户要求退费并取消，烦请后台协助处理&amp;#10;用户要求无法提供验证码，无法接受联通的短信，</t>
  </si>
  <si>
    <t>BL202310041456352402</t>
  </si>
  <si>
    <t>周启芬</t>
  </si>
  <si>
    <t>&gt;业务号码&gt;15587916061&gt;号码归属地&gt;宜昌；&gt;产品名称&gt;云加速5G畅玩加油包(湖北)；&gt;产品代码&gt;无；&gt;产品编码&gt;91295249；&gt;订购时间&gt;2023-10-0405:56:47；&gt;核查情况&gt;平台故障；&gt;不规范定制分类&gt;平台故障，无法判责；&gt;退费金额&gt;20元；&gt;退费时间&gt;2023年10月5日&gt;投诉内容&gt;&amp;#10;高级模板内容：&amp;#10;赔付类型：:增值业务争议&amp;#10;CBSS账单扣费名称：:云加速5G畅玩加油包(湖北)&amp;#10;办理渠道:湖北杭州翔羽线上业务代理(宜昌)&amp;#10;赔付月份：:2023年10月&amp;#10;返还倍率:单倍&amp;#10;赔付金额：:20&amp;#10;是否已经取消业务:是&amp;#10;是否承诺退费：:是&amp;#10;用户是否需要回复：:否&amp;#10;用户要求：:退费</t>
  </si>
  <si>
    <t>BL202310041518230262</t>
  </si>
  <si>
    <t>杜海建</t>
  </si>
  <si>
    <t>&gt;业务号码&gt;15608605308；&gt;号码归属地&gt;宜昌；&gt;产品名称&gt;云加速5G畅玩加油包(湖北)；&gt;产品代码&gt;无；&gt;产品编码&gt;91295249；&gt;订购时间&gt;2023-10-0412:31:58；&gt;核查情况&gt;平台故障；&gt;不规范定制分类&gt;平台故障，无法判责；&gt;退费金额&gt;20元；&gt;退费时间&gt;2023年10月5日；&gt;投诉内容&gt;&amp;#10;&amp;#10;高级模板内容：&amp;#10;赔付类型：:增值业务争议&amp;#10;CBSS账单扣费名称：:云加速5G畅玩加油包(湖北)&amp;#10;SP产品ID/元素ID：:2100242200&amp;#10;办理渠道:湖北杭州翔羽线上业务代理(宜昌)&amp;#10;赔付月份：:2023年10月&amp;#10;返还倍率:单倍&amp;#10;赔付金额：:20&amp;#10;是否已经取消业务:是&amp;#10;是否承诺退费：:是&amp;#10;用户是否需要回复：:否&amp;#10;用户要求：:退费</t>
  </si>
  <si>
    <t>BL202310041707021997</t>
  </si>
  <si>
    <t>向文武</t>
  </si>
  <si>
    <t>&gt;业务号码&gt;18571029398；&gt;号码归属地&gt;宜昌；&gt;产品名称&gt;AR彩铃酷趣会员5G加油包（湖北）；&gt;产品代码&gt;91295250；&gt;产品编码&gt;无；&gt;订购时间&gt;2023-09-2116:53:10；&gt;核查情况&gt;平台故障；&gt;不规范定制分类&gt;平台故障，无法判责；&gt;退费金额&gt;40元；&gt;退费时间&gt;2023-10-05；&gt;投诉内容&gt;&amp;#10;&amp;#10;高级模板内容：&amp;#10;赔付类型：:增值业务争议&amp;#10;CBSS账单扣费名称：:AR彩铃酷趣会员5G加油包（湖北）（已停售）下月生效&amp;#10;办理渠道:湖北杭州翔羽线上业务代理(宜昌)&amp;#10;赔付月份：:2023年9月、2023年10月&amp;#10;返还倍率:单倍&amp;#10;赔付金额：:40&amp;#10;是否已经取消业务:是&amp;#10;是否承诺退费：:是&amp;#10;用户是否需要回复：:否&amp;#10;用户要求：:退费</t>
  </si>
  <si>
    <t>TS202310051435181551</t>
  </si>
  <si>
    <t>马德泉</t>
  </si>
  <si>
    <t>判断省分:湖北&amp;#10;:移网电话营销费用争议（套餐资费/融合宽带/副卡功能费类除外）&amp;#10;:不认可&amp;#10;:小于等于500元，且仅限单倍、月份不超过12个月&amp;#10;:&amp;#10;&amp;#10;高级模板内容：&amp;#10;是否10016外呼:不记得&amp;#10;电话外呼号码:忘记了&amp;#10;渠道名称:湖北杭州翔羽线上业务代理(宜昌)&amp;#10;反应问题涉及场景:未经同意订购业务&amp;#10;产品名称:云加速5G畅玩加油包(湖北)&amp;#10;争议月份:2023年9月、2023年10月&amp;#10;是否承诺退费:是&amp;#10;承诺退费金额:40&amp;#10;是否取消业务（如取消失败，需加上系统报错的提示）:已取消&amp;#10;是否需要回复:否&amp;#10;用户要求:用户要求尽快退费</t>
  </si>
  <si>
    <t>BL202310051336180535</t>
  </si>
  <si>
    <t>刘传珍</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</si>
  <si>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沃悦读同步学钻石会员20元包&amp;#10;办理渠道:湖北杭州翔羽线上业务代理(宜昌)&amp;#10;赔付月份：:2023年10月&amp;#10;返还倍率:单倍&amp;#10;赔付金额：:40&amp;#10;是否已经取消业务:是&amp;#10;是否承诺退费：:是&amp;#10;用户是否需要回复：:否&amp;#10;用户要求：:退费</t>
  </si>
  <si>
    <t>TS202310050919141209</t>
  </si>
  <si>
    <t>周爱华</t>
  </si>
  <si>
    <t>判断省分:湖北&amp;#10;:移网电话营销费用争议（套餐资费/融合宽带/副卡功能费类除外）&amp;#10;:不认可&amp;#10;:小于等于500元，且仅限单倍、月份不超过12个月&amp;#10;:&amp;#10;&amp;#10;高级模板内容：&amp;#10;是否10016外呼:不记得&amp;#10;电话外呼号码:用户不记得&amp;#10;渠道名称:湖北杭州翔羽线上业务代理(宜昌)&amp;#10;反应问题涉及场景:未经同意订购业务&amp;#10;产品名称:云加速5G畅玩加油包(湖北)&amp;#10;争议月份:2023年10月&amp;#10;是否承诺退费:是&amp;#10;承诺退费金额:20&amp;#10;是否取消业务（如取消失败，需加上系统报错的提示）:是&amp;#10;是否需要回复:否&amp;#10;用户要求:退费</t>
  </si>
  <si>
    <t>BL202310051003592012</t>
  </si>
  <si>
    <t>杨明华</t>
  </si>
  <si>
    <t>&gt;业务号码&gt;18672657612；&gt;号码归属地&gt;宜昌；&gt;产品名称&gt;云加速5G畅玩加油包(湖北)；&gt;产品代码&gt;91295249；&gt;产品编码&gt;无；&gt;订购时间&gt;2023-10-0218:55:01；&gt;核查情况&gt;平台故障；&gt;不规范定制分类&gt;平台故障，无法判责；&gt;退费金额&gt;20元；&gt;退费时间&gt;2023/10/05；&gt;投诉内容&gt;&amp;#10;[65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amp;#10;办理渠道:湖北杭州翔羽线上业务代理(宜昌)&amp;#10;赔付月份：:2023年10月&amp;#10;返还倍率:单倍&amp;#10;赔付金额：:20&amp;#10;是否已经取消业务:是&amp;#10;是否承诺退费：:是&amp;#10;用户是否需要回复：:否&amp;#10;用户要求：:前台已承诺退费，请核实处理，谢谢！</t>
  </si>
  <si>
    <t>BL202310050920201225</t>
  </si>
  <si>
    <t>熊昌全</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</si>
  <si>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湖北)&amp;#10;SP产品ID/元素ID：:91295249&amp;#10;办理渠道:宜昌陶金湖北杭州翔羽线上业务代理(宜昌)中台&amp;#10;赔付月份：:2023年9月、2023年10月&amp;#10;返还倍率:单倍&amp;#10;赔付金额：:40&amp;#10;是否已经取消业务:是&amp;#10;是否承诺退费：:是&amp;#10;用户是否需要回复：:否&amp;#10;用户要求：:退费40</t>
  </si>
  <si>
    <t>BL202310051141561315</t>
  </si>
  <si>
    <t>冯昊</t>
  </si>
  <si>
    <t>南方一中心&gt;&gt;河南正华&gt;&gt;正华新人班&gt;&gt;正华新人3班</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</si>
  <si>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湖北)&amp;#10;办理渠道:湖北杭州翔羽线上业务代理(宜昌)&amp;#10;赔付月份：:2023年10月&amp;#10;返还倍率:单倍&amp;#10;赔付金额：:20&amp;#10;是否已经取消业务:是&amp;#10;是否承诺退费：:是&amp;#10;用户是否需要回复：:否&amp;#10;用户要求：:用户要求退费</t>
  </si>
  <si>
    <t>TS202310050929111458</t>
  </si>
  <si>
    <t>覃协阶</t>
  </si>
  <si>
    <t>判断省分:其他省分&amp;#10;:电话营销争议&amp;#10;:不认可&amp;#10;判断省分:湖北&amp;#10;:移网电话营销费用争议（套餐资费/融合宽带/副卡功能费类除外）&amp;#10;:不认可&amp;#10;:小于等于500元，且仅限单倍、月份不超过12个月&amp;#10;:&amp;#10;&amp;#10;高级模板内容：&amp;#10;是否10016外呼:不记得&amp;#10;电话外呼号码:15572790929&amp;#10;渠道名称:	湖北杭州翔羽线上业务&amp;#10;反应问题涉及场景:未经同意订购业务&amp;#10;产品名称:云加速5G畅玩加油包(湖北)&amp;#10;争议月份:2023年10月&amp;#10;是否承诺退费:是&amp;#10;承诺退费金额:20&amp;#10;是否取消业务（如取消失败，需加上系统报错的提示）:已取消&amp;#10;是否需要回复:是&amp;#10;用户要求:要求退费</t>
  </si>
  <si>
    <t>TS202310041854261645</t>
  </si>
  <si>
    <t>周三和</t>
  </si>
  <si>
    <t>判断省分:其他省分&amp;#10;:电话营销争议&amp;#10;:不认可&amp;#10;判断省分:湖北&amp;#10;:移网电话营销费用争议（套餐资费/融合宽带/副卡功能费类除外）&amp;#10;:不认可&amp;#10;:小于等于500元，且仅限单倍、月份不超过12个月&amp;#10;:&amp;#10;&amp;#10;高级模板内容：&amp;#10;是否10016外呼:不记得&amp;#10;电话外呼号码:无&amp;#10;渠道名称:湖北杭州翔羽线上业务代理(宜昌)&amp;#10;反应问题涉及场景:未经同意订购业务&amp;#10;产品名称:云加速5G畅玩加油包(湖北)&amp;#10;争议月份:2023年10月&amp;#10;是否承诺退费:是&amp;#10;承诺退费金额:20&amp;#10;是否取消业务（如取消失败，需加上系统报错的提示）:是&amp;#10;是否需要回复:否&amp;#10;用户要求:退还费用</t>
  </si>
  <si>
    <t>TS202310051221190991</t>
  </si>
  <si>
    <t>阮华山</t>
  </si>
  <si>
    <t>22年Q3Q4重点客户&amp;#10;高级模板内容：&amp;#10;投诉问题描述:不知情被办理业务&amp;#10;争议业务名称:湖北杭州翔羽线上业务代理(宜昌)&amp;#10;受理渠道:云加速5G畅玩加油包(湖北)（已停售）&amp;#10;争议月份:2023年9月、2023年10月&amp;#10;争议费用:40&amp;#10;一线客服在系统里:未取消，请后台协助处理&amp;#10;是否承诺退费:否&amp;#10;用户要求:核实处理，称之前也是出现过这种情况</t>
  </si>
  <si>
    <t>BL202310051633410730</t>
  </si>
  <si>
    <t>韩庆木</t>
  </si>
  <si>
    <t>2023-10-06 11:09:53</t>
  </si>
  <si>
    <t>&gt;业务号码&gt;13197304596；&gt;号码归属地&gt;宜昌市；&gt;产品名称&gt; 云加速5G畅玩加油包(湖北)    ；&gt;产品代码&gt;91295249；&gt;产品编码&gt;无；&gt;订购时间&gt;2023-09-11 19:55:27     ；&gt;核查情况&gt;平台故障；&gt;不规范定制分类&gt;平台故障，无法判责；&gt;退费金额&gt;40  元；&gt;退费时间&gt;2023-10-06；&gt;投诉内容&gt;&amp;#10;&amp;#10;高级模板内容：&amp;#10;赔付类型：:增值业务争议 &amp;#10;CBSS账单扣费名称：:云加速5G畅玩加油包(湖北)&amp;#10;办理渠道:	 湖北杭州翔羽线上业务代理(宜昌) &amp;#10;赔付月份：:2023年9月、2023年10月&amp;#10;返还倍率:单倍&amp;#10;赔付金额：:40&amp;#10;是否已经取消业务:是&amp;#10;是否承诺退费 ：:是&amp;#10;用户是否需要回复：:否&amp;#10;用户要求：:退费</t>
  </si>
  <si>
    <t>BL202310051025002386</t>
  </si>
  <si>
    <t>程平</t>
  </si>
  <si>
    <t>2023-10-06 11:08:37</t>
  </si>
  <si>
    <t>&gt;业务号码&gt;13197337330；&gt;号码归属地&gt;宜昌；&gt;产品名称&gt;云加速5G畅玩加油包(湖北) ；&gt;产品代码&gt;91295249；&gt;产品编码&gt;无；&gt;订购时间&gt;2023-10-03 20:20:27；&gt;核查情况&gt;平台故障；&gt;不规范定制分类&gt;平台故障，无法判责；&gt;退费金额&gt;20元；&gt;退费时间&gt;2023-10-05；&gt;投诉内容&gt;&amp;#10;&amp;#10;&amp;#10;高级模板内容：&amp;#10;赔付类型：:增值业务争议 &amp;#10;CBSS账单扣费名称：:云加速5G畅玩加油包(湖北)&amp;#10;办理渠道:湖北杭州翔羽线上业务代理(宜昌)&amp;#10;赔付月份：:2023年10月&amp;#10;返还倍率:单倍&amp;#10;赔付金额：:20&amp;#10;是否已经取消业务:是&amp;#10;是否承诺退费 ：:是&amp;#10;用户是否需要回复：:否&amp;#10;用户要求：:退费</t>
  </si>
  <si>
    <t>BL202310051609030314</t>
  </si>
  <si>
    <t>秦长兆</t>
  </si>
  <si>
    <t>2023-10-06 14:45:47</t>
  </si>
  <si>
    <t>&gt;业务号码&gt;13227253208；&gt;号码归属地&gt;宜昌；&gt;产品名称&gt;AR彩铃酷趣会员5G加油包（湖北）；&gt;产品代码&gt;无；&gt;产品编码&gt;91295250；&gt;订购时间 &gt;2023-10-05 10:32:11；&gt;核查情况&gt;平台故障；&gt;不规范定制分类&gt;平台故障，无法判责；&gt;退费金额&gt;20元；&gt;退费时间&gt;2023年10月6日；&gt;投诉内容&gt;&amp;#10;&amp;#10;高级模板内容：&amp;#10;赔付类型：:增值业务争议 &amp;#10;CBSS账单扣费名称：:AR视频彩铃酷趣会员15元包月&amp;#10;办理渠道:湖北杭州翔羽线上业务代理&amp;#10;赔付月份：:2023年10月&amp;#10;返还倍率:单倍&amp;#10;赔付金额：:15&amp;#10;是否已经取消业务:是&amp;#10;是否承诺退费 ：:是&amp;#10;用户是否需要回复：:否&amp;#10;用户要求：:退费</t>
  </si>
  <si>
    <t>BL202310061107062172</t>
  </si>
  <si>
    <t>向方信</t>
  </si>
  <si>
    <t>2023-10-06 17:33:18</t>
  </si>
  <si>
    <t>&gt;业务号码&gt;13227298931；&gt;号码归属地&gt;宜昌；&gt;产品名称&gt;AR彩铃酷趣会员5G加油包（湖北）；&gt;产品代码&gt;91295250；&gt;产品编码&gt;无；&gt;订购时间&gt;2023-09-11 16:45:37；&gt;核查情况&gt;平台故障；&gt;不规范定制分类&gt;平台故障，无法判责；&gt;退费金额&gt;40元；&gt;退费时间&gt;2023-10-06；&gt;投诉内容&gt;&amp;#10;&amp;#10;&amp;#10;高级模板内容：&amp;#10;赔付类型：:增值业务争议 &amp;#10;CBSS账单扣费名称：:AR彩铃酷趣会员5G加油包（湖北）&amp;#10;SP产品ID/元素ID：:无&amp;#10;办理渠道:	 湖北杭州翔羽线上业务&amp;#10;赔付月份：:2023年9月、2023年10月&amp;#10;返还倍率:单倍&amp;#10;赔付金额：:40&amp;#10;是否已经取消业务:是&amp;#10;是否承诺退费 ：:是&amp;#10;用户是否需要回复：:否&amp;#10;用户要求：:尽快处理</t>
  </si>
  <si>
    <t>BL202310051744271876</t>
  </si>
  <si>
    <t>曹开建</t>
  </si>
  <si>
    <t>2023-10-06 15:28:49</t>
  </si>
  <si>
    <t>&gt;业务号码&gt;13235634220，13227255481；&gt;号码归属地&gt;宜昌；&gt;产品名称&gt;AR彩铃酷趣会员5G加油包（湖北），云加速5G畅玩加油包(湖北)；&gt;产品代码&gt;91295250，91295249；&gt;产品编码&gt;无，无；&gt;订购时间&gt;2023-09-05 19:31:33，2023-09-10 20:55:04；&gt;核查情况&gt;平台故障；&gt;不规范定制分类&gt;平台故障，无法判责；&gt;赠费金额&gt;20元，20元；&gt;赠费时间&gt;2023.10.06；&gt;投诉内容&gt;&amp;#10;&amp;#10;高级模板内容：&amp;#10;赔付类型：:增值业务争议 &amp;#10;CBSS账单扣费名称：:云加速5G畅玩加油包(湖北)（已停售），AR彩铃酷趣会员5G加油包（湖北）（已停售） &amp;#10;办理渠道:湖北杭州翔羽线上业务代&amp;#10;赔付月份：:2023年10月&amp;#10;返还倍率:单倍&amp;#10;赔付金额：:40&amp;#10;是否已经取消业务:否&amp;#10;是否承诺退费 ：:是&amp;#10;用户是否需要回复：:否&amp;#10;用户要求：:业务还未取消成功（工单流水号:BL202310051724241560前期工单未完结，用户要求把主副卡的增值业务取消之后把这个月扣除的资费全额退还</t>
  </si>
  <si>
    <t>BL202310060843432367</t>
  </si>
  <si>
    <t>董长为</t>
  </si>
  <si>
    <t>2023-10-06 14:15:17</t>
  </si>
  <si>
    <t>&gt;业务号码&gt;13294242501；&gt;号码归属地&gt;宜昌；&gt;产品名称 &gt;云加速5G畅玩加油包(湖北)；&gt;产品代码&gt;91295249；&gt;产品编码&gt;无；&gt;订购时间 &gt;2023-10-01 14:14:57；&gt;核查情况&gt;平台故障；&gt;不规范定制分类&gt;平台故障，无法判责；&gt;退费金额&gt;20元；&gt;退费时间&gt;2023年10月6日；&gt;投诉内容&gt;	22年Q3Q4重点客户判断省分:其他省分&amp;#10;:增值业务争议&amp;#10;判断省分:湖北&amp;#10;:移网&amp;#10;:在补救范围内&amp;#10;:不认可&amp;#10;:小于等于500元，且仅限单倍、月份不超过12个月&amp;#10;:&amp;#10;&amp;#10;高级模板内容：&amp;#10;赔付类型：:增值业务争议 &amp;#10;CBSS账单扣费名称：:	 云加速5G畅玩加油包(&amp;#10;SP产品ID/元素ID：:无&amp;#10;办理渠道:	 湖北杭州翔羽线上业务&amp;#10;赔付月份：:2023年10月&amp;#10;返还倍率:单倍&amp;#10;赔付金额：:20&amp;#10;是否已经取消业务:是&amp;#10;是否承诺退费 ：:是&amp;#10;用户是否需要回复：:否&amp;#10;用户要求：:尽快处理</t>
  </si>
  <si>
    <t>BL202310051626240607</t>
  </si>
  <si>
    <t>陈宗培</t>
  </si>
  <si>
    <t>2023-10-06 10:41:09</t>
  </si>
  <si>
    <t>&gt;业务号码&gt;15549369058；&gt;号码归属地&gt;宜昌；&gt;产品名称&gt;云加速5G畅玩加油包(湖北)；&gt;产品代码&gt;91295249；&gt;产品编码&gt;无；&gt;订购时间 &gt;2023-09-12 10:03:32；&gt;核查情况&gt;平台故障；&gt;不规范定制分类&gt;平台故障，无法判责；&gt;退费金额&gt;40元；&gt;退费时间&gt;2023年10月6日；&gt;投诉内容&gt;&amp;#10;高级模板内容：&amp;#10;赔付类型：:增值业务争议 &amp;#10;CBSS账单扣费名称：:云加速5G畅玩加油包(湖北)&amp;#10;SP产品ID/元素ID：:无&amp;#10;办理渠道:湖北杭州翔羽线上业务代理(宜昌)&amp;#10;赔付月份：:2023年9月、2023年10月&amp;#10;返还倍率:单倍&amp;#10;赔付金额：:40&amp;#10;是否已经取消业务:是&amp;#10;是否承诺退费 ：:是&amp;#10;用户是否需要回复：:否&amp;#10;用户要求：:尽快处理</t>
  </si>
  <si>
    <t>BL202310051457141687</t>
  </si>
  <si>
    <t>艾光财</t>
  </si>
  <si>
    <t>2023-10-06 10:51:48</t>
  </si>
  <si>
    <t>&gt;业务号码&gt;15629389569；&gt;号码归属地&gt;宜昌；&gt;产品名称&gt;云加速5G畅玩加油包(湖北)  ；&gt;产品代码&gt;无；&gt;产品编码&gt;无；&gt;订购时间&gt;2023-10-04 20:59:18；&gt;核查情况&gt;平台故障；&gt;不规范定制分类&gt;平台故障，无法判责；&gt;退费金额&gt;20元；&gt;退费时间&gt;2023/10/6；&gt;投诉内容&gt;赔付类型：:增值业务争议 &amp;#10;CBSS账单扣费名称：:云加速5G畅玩加油包(湖北)(畅行会员S-包月-15元、叠加套餐包)&amp;#10;办理渠道: 湖北杭州翔羽线上业务代理(宜昌) &amp;#10;赔付月份：:2023年10月&amp;#10;返还倍率:单倍&amp;#10;赔付金额：:20&amp;#10;是否已经取消业务:是&amp;#10;是否承诺退费 ：:是&amp;#10;用户是否需要回复：:否&amp;#10;用户要求：:无</t>
  </si>
  <si>
    <t>BL202310051719571494</t>
  </si>
  <si>
    <t>才秀婷</t>
  </si>
  <si>
    <t>2023-10-06 14:48:36</t>
  </si>
  <si>
    <t>&gt;业务号码&gt;15671028533；&gt;号码归属地&gt;宜昌；&gt;产品名称&gt;&gt;云加速5G畅玩加油包(湖北)；&gt;产品代码&gt;91295249；&gt;产品编码&gt;无；&gt;订购时间&gt;2023-10-04 17:55:16；&gt;核查情况&gt;平台故障；&gt;不规范定制分类&gt;平台故障，无法判责；&gt;退费金额&gt;20元；&gt;退费时间&gt;2023-10-6；&gt;投诉内容&gt;&amp;#10;&amp;#10;高级模板内容：&amp;#10;赔付类型：:增值业务争议 &amp;#10;CBSS账单扣费名称：:云加速5G畅玩加油包(湖北)&amp;#10;办理渠道:湖北杭州翔羽线上业务代理(宜昌)&amp;#10;赔付月份：:2023年10月&amp;#10;返还倍率:单倍&amp;#10;赔付金额：:20&amp;#10;是否已经取消业务:是&amp;#10;是否承诺退费 ：:是&amp;#10;用户是否需要回复：:否&amp;#10;用户要求：:退费</t>
  </si>
  <si>
    <t>BL202310060841482350</t>
  </si>
  <si>
    <t>陈昌勇</t>
  </si>
  <si>
    <t>2023-10-06 14:15:39</t>
  </si>
  <si>
    <t>&gt;业务号码&gt;18671731548；&gt;号码归属地&gt;宜昌；&gt;产品名称&gt;AR彩铃酷趣会员5G加油包（湖北）；&gt;产品代码&gt;91295250；&gt;产品编码&gt;无；&gt;订购时间&gt;2023-10-01 13:02:54；&gt;核查情况&gt;平台故障；&gt;不规范定制分类&gt;平台故障，无法判责；&gt;退费金额&gt;20元；&gt;退费时间&gt;2023-10-06；&gt;投诉内容&gt;判断省分:其他省分&amp;#10;:增值业务争议&amp;#10;判断省分:湖北&amp;#10;:移网&amp;#10;:在补救范围内&amp;#10;:不认可&amp;#10;:小于等于500元，且仅限单倍、月份不超过12个月&amp;#10;:&amp;#10;&amp;#10;高级模板内容：&amp;#10;赔付类型：:增值业务争议 &amp;#10;CBSS账单扣费名称：:AR彩铃酷趣会员5G加油包（湖北）&amp;#10;办理渠道:湖北杭州翔羽线上业务代理(宜昌)&amp;#10;赔付月份：:2023年10月&amp;#10;返还倍率:单倍&amp;#10;赔付金额：:20&amp;#10;是否已经取消业务:是&amp;#10;是否承诺退费 ：:是&amp;#10;用户是否需要回复：:否&amp;#10;用户要求：:用户要求退费</t>
  </si>
  <si>
    <t>BL202310061345432151</t>
  </si>
  <si>
    <t>陈佰绪</t>
  </si>
  <si>
    <t>2023-10-06 15:59:50</t>
  </si>
  <si>
    <t>[65岁以上老人]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	 云加速5G畅玩加油包(湖北) &amp;#10;办理渠道:湖北杭州翔羽线上业务代理(宜昌) vhbkfdx016&amp;#10;赔付月份：:2023年10月&amp;#10;返还倍率:单倍&amp;#10;赔付金额：:20&amp;#10;是否已经取消业务:否&amp;#10;是否承诺退费 ：:是&amp;#10;用户是否需要回复：:否&amp;#10;用户要求：:取消并退费，用户无法提供验证码，已按规范辅助验证用户身份信息，已告知注意事项，请协助取消谢谢</t>
  </si>
  <si>
    <t>BL202310051458561714</t>
  </si>
  <si>
    <t>屈定柱</t>
  </si>
  <si>
    <t>2023-10-06 11:46:16</t>
  </si>
  <si>
    <t>[65岁以上老人]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&amp;#10;CBSS账单扣费名称：:AR彩铃酷趣会员5G加油包（湖北）&amp;#10;办理渠道: 湖北杭州翔羽线上业务&amp;#10;赔付月份：:2023年10月&amp;#10;返还倍率:单倍&amp;#10;赔付金额：:20&amp;#10;是否已经取消业务:否&amp;#10;是否承诺退费 ：:是&amp;#10;用户是否需要回复：:否&amp;#10;用户要求：:尽快处理</t>
  </si>
  <si>
    <t>TS202310051718080481</t>
  </si>
  <si>
    <t>投诉工单（2021版）&gt;&gt;融合&gt;&gt;【入网】办理&gt;&gt;办理过程复杂、不便捷</t>
  </si>
  <si>
    <t>2023-10-06 15:01:57</t>
  </si>
  <si>
    <t>[65岁以上老人] &amp;#10;高级模板内容：&amp;#10;投诉问题描述:用户要求取消（云加速5G畅玩加油包(湖北)），无法提供验证码和验证信息&amp;#10;业务名称:云加速5G畅玩加油包(湖北)&amp;#10;办理渠道:湖北杭州翔羽线上业务代理(宜昌)&amp;#10;办理时间:2023-09-10&amp;#10;系统提示内容:1&amp;#10;用户要求:取消主卡和副卡的这个业务</t>
  </si>
  <si>
    <t>BL202310060951330903</t>
  </si>
  <si>
    <t>程国庆</t>
  </si>
  <si>
    <t>2023-10-06 15:35:53</t>
  </si>
  <si>
    <t>[65岁以上老人]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云加速5G畅玩加油包(湖北)&amp;#10;办理渠道:湖北杭州翔羽线上业务代理(宜昌)&amp;#10;赔付月份：:2023年10月&amp;#10;返还倍率:单倍&amp;#10;赔付金额：:10&amp;#10;是否已经取消业务:是&amp;#10;是否承诺退费 ：:是&amp;#10;用户是否需要回复：:否&amp;#10;用户要求：:要求尽快退费</t>
  </si>
  <si>
    <t>BL202310051618540475</t>
  </si>
  <si>
    <t>彭绍恒</t>
  </si>
  <si>
    <t>2023-10-06 10:44:48</t>
  </si>
  <si>
    <t>[65岁以上老人] 判断省分:其他省分&amp;#10;:增值业务争议&amp;#10;判断省分:湖北&amp;#10;:移网&amp;#10;:在补救范围内&amp;#10;:不认可&amp;#10;:小于等于500元，且仅限单倍、月份不超过12个月&amp;#10;:&amp;#10;&amp;#10;高级模板内容：&amp;#10;赔付类型：:增值业务争议 &amp;#10;CBSS账单扣费名称：:AR彩铃酷趣会员5G加油包（湖北）&amp;#10;SP产品ID/元素ID：:无&amp;#10;办理渠道:湖北杭州翔羽线上业务代理(宜昌)&amp;#10;赔付月份：:2023年9月、2023年10月&amp;#10;返还倍率:单倍&amp;#10;赔付金额：:40&amp;#10;是否已经取消业务:是&amp;#10;是否承诺退费 ：:是&amp;#10;用户是否需要回复：:否&amp;#10;用户要求：:退费</t>
  </si>
  <si>
    <t>BL202310051827510008</t>
  </si>
  <si>
    <t>张红霞</t>
  </si>
  <si>
    <t>2023-10-06 11:11:26</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</si>
  <si>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	 云加速5G畅玩加油包(湖北) &amp;#10;办理渠道:	 湖北杭州翔羽线上业务代理(宜昌) &amp;#10;赔付月份：:2023年9月、2023年10月&amp;#10;返还倍率:单倍&amp;#10;赔付金额：:40&amp;#10;是否已经取消业务:是&amp;#10;是否承诺退费 ：:是&amp;#10;用户是否需要回复：:否&amp;#10;用户要求：:要求退费</t>
  </si>
  <si>
    <t>BL202310051925380685</t>
  </si>
  <si>
    <t>向华平</t>
  </si>
  <si>
    <t>2023-10-06 14:19:53</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</si>
  <si>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 视频彩铃商务版标准20元包 ，云加速5G畅玩加油包(湖北)&amp;#10;办理渠道:无，湖北杭州翔羽线上业务代理(宜昌)&amp;#10;赔付月份：:2023年10月&amp;#10;返还倍率:单倍&amp;#10;赔付金额：:40&amp;#10;是否已经取消业务:是&amp;#10;是否承诺退费 ：:是&amp;#10;用户是否需要回复：:否&amp;#10;用户要求：:尽快退费</t>
  </si>
  <si>
    <t>BL202310051150301489</t>
  </si>
  <si>
    <t>周苗</t>
  </si>
  <si>
    <t>2023-10-06 14:14:31</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</si>
  <si>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AR彩铃酷趣会员5G加油包（湖北）&amp;#10;办理渠道:湖北杭州翔羽线上业务代理(宜昌)&amp;#10;赔付月份：:2023年8月、2023年9月、2023年10月&amp;#10;返还倍率:单倍&amp;#10;赔付金额：:60&amp;#10;是否已经取消业务:否&amp;#10;是否承诺退费 ：:是&amp;#10;用户是否需要回复：:否&amp;#10;用户要求：:不知情办理此业务  称是小孩在电话手表 要求退还8 9 10三个月产生的费用合计60元已承诺 无法接收验证码 要求后台帮忙取消</t>
  </si>
  <si>
    <t>BL202310051653301055</t>
  </si>
  <si>
    <t>张凤琴</t>
  </si>
  <si>
    <t>2023-10-06 10:34:54</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</si>
  <si>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云加速5G畅玩加油包(湖北)&amp;#10;SP产品ID/元素ID：:无&amp;#10;办理渠道:湖北杭州翔羽线上业务代理(宜昌)&amp;#10;赔付月份：:2023年9月、2023年10月&amp;#10;返还倍率:单倍&amp;#10;赔付金额：:40&amp;#10;是否已经取消业务:是&amp;#10;是否承诺退费 ：:是&amp;#10;用户是否需要回复：:否&amp;#10;用户要求：:退费</t>
  </si>
  <si>
    <t>BL202310061254311469</t>
  </si>
  <si>
    <t>刘锦航</t>
  </si>
  <si>
    <t>2023-10-06 16:31:05</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</si>
  <si>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云加速5G畅玩加油包(湖北)&amp;#10;办理渠道:湖北杭州翔羽线上业务代理(宜昌)&amp;#10;赔付月份：:2023年10月&amp;#10;返还倍率:单倍&amp;#10;赔付金额：:20&amp;#10;是否已经取消业务:是&amp;#10;是否承诺退费 ：:是&amp;#10;用户是否需要回复：:否&amp;#10;用户要求：:承诺退费无需回复</t>
  </si>
  <si>
    <t>BL202310061420490186</t>
  </si>
  <si>
    <t>屈万浩</t>
  </si>
  <si>
    <t>2023-10-06 17:24:48</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</si>
  <si>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云加速5G畅玩加油包(湖北)&amp;#10;办理渠道:湖北杭州翔羽线上业务代理(宜昌)&amp;#10;赔付月份：:2023年10月&amp;#10;返还倍率:单倍&amp;#10;赔付金额：:20&amp;#10;是否已经取消业务:是&amp;#10;是否承诺退费 ：:是&amp;#10;用户是否需要回复：:否&amp;#10;用户要求：:退费</t>
  </si>
  <si>
    <t>BL202310061136300224</t>
  </si>
  <si>
    <t>薛金花</t>
  </si>
  <si>
    <t>2023-10-06 15:29:17</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</si>
  <si>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云加速5G畅玩加油包(湖北)&amp;#10;办理渠道:湖北杭州翔羽线上业务代理(宜昌)&amp;#10;赔付月份：:2023年10月&amp;#10;返还倍率:单倍&amp;#10;赔付金额：:20&amp;#10;是否已经取消业务:是&amp;#10;是否承诺退费 ：:是&amp;#10;用户是否需要回复：:否&amp;#10;用户要求：:用户来电称未订购，要求退还产生的费用20元</t>
  </si>
  <si>
    <t>BL202310061607331799</t>
  </si>
  <si>
    <t>周小成</t>
  </si>
  <si>
    <t>2023-10-07 11:15:31</t>
  </si>
  <si>
    <r>
      <t/>
    </r>
    <r>
      <rPr>
        <sz val="11"/>
        <color theme="1"/>
        <rFont val="宋体"/>
        <family val="2"/>
      </rPr>
      <t>&gt;业务号码&gt;13100781312；&gt;号码归属地&gt;宜昌；&gt;产品名称&gt;联通助理-畅爽版（在线渠道）；&gt;产品代码&gt;89000016；&gt;产品编码&gt;8900001601；&gt;订购时间 &gt;2023-10-06 10:25:40</t>
    </r>
    <r>
      <rPr>
        <sz val="11"/>
        <color theme="1"/>
        <rFont val="Arial"/>
        <family val="2"/>
      </rPr>
      <t xml:space="preserve">	</t>
    </r>
    <r>
      <rPr>
        <sz val="11"/>
        <color theme="1"/>
        <rFont val="宋体"/>
        <family val="2"/>
      </rPr>
      <t>；&gt;核查情况&gt;平台故障；&gt;不规范定制分类&gt;平台故障，无法判责；&gt;退费金额&gt;26元；&gt;退费时间&gt;2023年10月7日；&gt;投诉内容&gt;&amp;#10;高级模板内容：&amp;#10;赔付类型：:增值业务争议 &amp;#10;CBSS账单扣费名称：:联通助理-畅爽版（在线渠道）&amp;#10;办理渠道:</t>
    </r>
    <r>
      <rPr>
        <sz val="11"/>
        <color theme="1"/>
        <rFont val="Arial"/>
        <family val="2"/>
      </rPr>
      <t xml:space="preserve">	</t>
    </r>
    <r>
      <rPr>
        <sz val="11"/>
        <color theme="1"/>
        <rFont val="宋体"/>
        <family val="2"/>
      </rPr>
      <t xml:space="preserve"> CAP-068&amp;#10;赔付月份：:2023年10月&amp;#10;返还倍率:单倍&amp;#10;赔付金额：:26&amp;#10;是否已经取消业务:是&amp;#10;是否承诺退费 ：:是&amp;#10;用户是否需要回复：:否&amp;#10;用户要求：:用户要求退费，已在线承诺减免并告知退费事宜，请处理，谢谢</t>
    </r>
  </si>
  <si>
    <t>BL202310071134541278</t>
  </si>
  <si>
    <t>李建武</t>
  </si>
  <si>
    <t>2023-10-07 16:37:15</t>
  </si>
  <si>
    <t>【2022年上工信部测评重保用户】判断省分:湖北&amp;#13;&amp;#10;:增值业务费用争议（含炫彩通信助理包云盘版等组合类增值业务）&amp;#13;&amp;#10;:移网&amp;#13;&amp;#10;:在补救范围内&amp;#13;&amp;#10;:不认可&amp;#13;&amp;#10;:小于等于500元，且仅限单倍、月份不超过12个月&amp;#13;&amp;#10;:&amp;#13;&amp;#10;&amp;#13;&amp;#10;高级模板内容：&amp;#13;&amp;#10;赔付类型：:增值业务争议 &amp;#13;&amp;#10;CBSS账单扣费名称：:AR彩铃酷趣会员5G加油包&amp;#13;&amp;#10;办理渠道:湖北杭州翔羽线上业务代理(宜昌)&amp;#13;&amp;#10;赔付月份：:2023年10月&amp;#13;&amp;#10;返还倍率:单倍&amp;#13;&amp;#10;赔付金额：:20&amp;#13;&amp;#10;是否已经取消业务:是&amp;#13;&amp;#10;是否承诺退费 ：:是&amp;#13;&amp;#10;用户是否需要回复：:否&amp;#13;&amp;#10;用户要求：:不知情订购要求退款&amp;#13;</t>
  </si>
  <si>
    <t>BL202310062055060058</t>
  </si>
  <si>
    <t>张大柱</t>
  </si>
  <si>
    <t>2023-10-07 10:52:58</t>
  </si>
  <si>
    <r>
      <t/>
    </r>
    <r>
      <rPr>
        <sz val="11"/>
        <color theme="1"/>
        <rFont val="宋体"/>
        <family val="2"/>
      </rPr>
      <t>&gt;业务号码&gt;13040954074；&gt;号码归属地&gt;宜昌；&gt;产品名称&gt;云加速5G畅玩加油包(湖北)；&gt;产品代码&gt;无；&gt;产品编码&gt;无；&gt;订购时间&gt;2023-10-05 22:53:27；&gt;核查情况&gt;平台故障；&gt;不规范定制分类&gt;平台故障，无法判责；&gt;退费金额&gt;20元；&gt;退费时间&gt;2023-10-07；&gt;投诉内容&gt;&amp;#10;&amp;#10;高级模板内容：&amp;#10;赔付类型：:增值业务争议 &amp;#10;CBSS账单扣费名称：:</t>
    </r>
    <r>
      <rPr>
        <sz val="11"/>
        <color theme="1"/>
        <rFont val="Arial"/>
        <family val="2"/>
      </rPr>
      <t xml:space="preserve">	</t>
    </r>
    <r>
      <rPr>
        <sz val="11"/>
        <color theme="1"/>
        <rFont val="宋体"/>
        <family val="2"/>
      </rPr>
      <t xml:space="preserve"> 云加速5G畅玩加油包(湖北) 订购&amp;#10;办理渠道:</t>
    </r>
    <r>
      <rPr>
        <sz val="11"/>
        <color theme="1"/>
        <rFont val="Arial"/>
        <family val="2"/>
      </rPr>
      <t xml:space="preserve">	</t>
    </r>
    <r>
      <rPr>
        <sz val="11"/>
        <color theme="1"/>
        <rFont val="宋体"/>
        <family val="2"/>
      </rPr>
      <t xml:space="preserve"> 湖北杭州翔羽线上业务代理(宜昌) &amp;#10;赔付月份：:2023年10月&amp;#10;返还倍率:单倍&amp;#10;赔付金额：:20&amp;#10;是否已经取消业务:是&amp;#10;是否承诺退费 ：:是&amp;#10;用户是否需要回复：:否&amp;#10;用户要求：:立即核实退费请后台协助取消谢谢</t>
    </r>
  </si>
  <si>
    <t>BL202310071227122086</t>
  </si>
  <si>
    <t>张妮娟</t>
  </si>
  <si>
    <t>2023-10-07 15:54:44</t>
  </si>
  <si>
    <t>&gt;业务号码&gt;13040973996；&gt;号码归属地&gt;宜昌；&gt;产品名称&gt;云加速5G畅玩加油包(湖北)；&gt;产品代码&gt;91295249；&gt;产品编码&gt;无 ；&gt;订购时间&gt;  	2023/8/31 8:10	；&gt;核查情况&gt;平台故障；&gt;不规范定制分类&gt;平台故障，无法判责；&gt;退费金额&gt;60元；&gt;退费时间&gt;	2023/10/7	；&gt;投诉内容&amp;#10;&amp;#10;&amp;#10;高级模板内容：&amp;#10;赔付类型：:增值业务争议 &amp;#10;CBSS账单扣费名称：:云加速5G畅玩加油包(湖北)&amp;#10;办理渠道:	 湖北杭州翔羽线上业务代&amp;#10;赔付月份：:2023年8月、2023年9月、2023年10月&amp;#10;返还倍率:单倍&amp;#10;赔付金额：:60&amp;#10;是否已经取消业务:否&amp;#10;是否承诺退费 ：:是&amp;#10;用户是否需要回复：:否&amp;#10;用户要求：:加急   请取消</t>
  </si>
  <si>
    <t>BL202310061533531288</t>
  </si>
  <si>
    <t>谭业兰</t>
  </si>
  <si>
    <t>2023-10-07 14:21:40</t>
  </si>
  <si>
    <t>&gt;业务号码&gt;13177050622；&gt;号码归属地&gt;宜昌；&gt;产品名称&gt;云加速5G畅玩加油包(湖北)  ；&gt;产品代码&gt;无；&gt;产品编码&gt; 91295249  ；&gt;订购时间 &gt; 2023-09-10 13:47:02；&gt;核查情况&gt;平台故障；&gt;不规范定制分类&gt;平台故障，无法判责；&gt;退费金额&gt;40元；&gt;退费时间&gt;2023年10月7日；&gt;投诉内容&gt;&amp;#10;&amp;#10;高级模板内容：&amp;#10;赔付类型：:增值业务争议 &amp;#10;CBSS账单扣费名称：:云加速5G畅玩加油包(湖北)&amp;#10;办理渠道:湖北杭州翔羽线上业务代理(宜昌)&amp;#10;赔付月份：:2023年9月、2023年10月&amp;#10;返还倍率:单倍&amp;#10;赔付金额：:40&amp;#10;是否已经取消业务:是&amp;#10;是否承诺退费 ：:是&amp;#10;用户是否需要回复：:否&amp;#10;用户要求：:用户要求退费</t>
  </si>
  <si>
    <t>BL202310071054360585</t>
  </si>
  <si>
    <t>张次兰</t>
  </si>
  <si>
    <t>2023-10-07 15:42:31</t>
  </si>
  <si>
    <t>&gt;业务号码&gt;15549308529；&gt;号码归属地&gt;宜昌；&gt;产品名称&gt;云加速5G畅玩加油包(湖北），哔哩哔哩15G流量加会员月，联通助理-畅爽版（在线渠道）；&gt;产品代码&gt;无，80006723，89000016；&gt;产品编码&gt;91295249，8000672300，8900001601；&gt;订购时间&gt;2023-10-06 14:25:27，2023-09-29 19:30:42，2023-10-06 14:27:39；&gt;核查情况&gt;平台故障；&gt;不规范定制分类&gt;平台故障，无法判责；&gt;退费金额&gt;20元，50元，26元；&gt;退费时间&gt;2023/10/07；&gt;投诉内容&gt;&amp;#10;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&amp;#10;CBSS账单扣费名称：:云加速5G畅玩加油包(湖北)、哔哩哔哩15G流量加会员月、联通助理-畅爽版（在线渠道）&amp;#10;办理渠道:湖北杭州翔羽线上业务代理(宜昌) &amp;#10;赔付月份：:2023年9月、2023年10月&amp;#10;返还倍率:单倍&amp;#10;赔付金额：:96&amp;#10;是否已经取消业务:是&amp;#10;是否承诺退费 ：:是&amp;#10;用户是否需要回复：:否&amp;#10;用户要求：:退费</t>
  </si>
  <si>
    <t>BL202310071013372344</t>
  </si>
  <si>
    <t>林必海</t>
  </si>
  <si>
    <t>2023-10-07 16:37:26</t>
  </si>
  <si>
    <t>&gt;业务号码&gt;15671008393； &gt;号码归属地&gt;宜昌；&gt;产品名称&gt; 云加速5G畅玩加油包(湖北) ；&gt;产品代码&gt;91295249；&gt;产品编码&gt;无；&gt;订购时间&gt;2023-10-06 15:24:01  ；&gt;核查情况&gt;平台故障；&gt;不规范定制分类&gt;平台故障，无法判责；&gt;退费金额&gt;20元；&gt;退费时间&gt;2023/10/07；&gt;投诉内容&gt; 判断省分:其他省分&amp;#10;:增值业务争议&amp;#10;判断省分:湖北&amp;#10;:移网&amp;#10;:在补救范围内&amp;#10;:不认可&amp;#10;:小于等于500元，且仅限单倍、月份不超过12个月&amp;#10;:&amp;#10;&amp;#10;高级模板内容：&amp;#10;赔付类型：:增值业务争议 &amp;#10;CBSS账单扣费名称：:云加速5G畅玩加油包(湖北)&amp;#10;办理渠道:湖北杭州翔羽线上业务代理(宜昌) v&amp;#10;赔付月份：:2023年10月&amp;#10;返还倍率:单倍&amp;#10;赔付金额：:20&amp;#10;是否已经取消业务:是&amp;#10;是否承诺退费 ：:是&amp;#10;用户是否需要回复：:否&amp;#10;用户要求：:要求尽快退还费用</t>
  </si>
  <si>
    <t>BL202310070826260772</t>
  </si>
  <si>
    <t>周立新</t>
  </si>
  <si>
    <t>2023-10-07 09:55:53</t>
  </si>
  <si>
    <t>&gt;业务号码&gt;18671797348；&gt;号码归属地&gt;宜昌；&gt;产品名称&gt;AR彩铃酷趣会员5G加油包（湖北）；&gt;产品代码&gt;91295250；&gt;产品编码&gt;无；&gt;订购时间&gt;2023-09-30 08:47:47；&gt;核查情况&gt;平台故障；&gt;不规范定制分类&gt;平台故障，无法判责；&gt;退费金额&gt;40元；&gt;退费时间&gt;2023-10-07；&gt;投诉内容&gt;&amp;#10;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AR彩铃酷趣会员5G加油包（湖北）&amp;#10;办理渠道:湖北杭州翔羽线上业务代理(宜昌)&amp;#10;赔付月份：:2023年9月、2023年10月&amp;#10;返还倍率:单倍&amp;#10;赔付金额：:40&amp;#10;是否已经取消业务:是&amp;#10;是否承诺退费 ：:是&amp;#10;用户是否需要回复：:否&amp;#10;用户要求：:无</t>
  </si>
  <si>
    <t>BL202310061807301030</t>
  </si>
  <si>
    <t>李艳云</t>
  </si>
  <si>
    <t>2023-10-07 16:33:57</t>
  </si>
  <si>
    <r>
      <t/>
    </r>
    <r>
      <rPr>
        <sz val="11"/>
        <color theme="1"/>
        <rFont val="宋体"/>
        <family val="2"/>
      </rPr>
      <t>&gt;业务号码&gt;18674262178；&gt;号码归属地&gt;宜昌；&gt;产品名称&gt;云加速5G畅玩加油包(湖北)；&gt;产品代码&gt;无；&gt;产品编码&gt;91295249；&gt;订购时间&gt;2023-10-01 09:34:06；&gt;核查情况&gt;平台故障；&gt;不规范定制分类&gt;平台故障，无法判责；&gt;退费金额&gt;20元；&gt;退费时间&gt;2023-10-07；&gt;投诉内容&gt;&amp;#10;高级模板内容：&amp;#10;赔付类型：:增值业务争议 &amp;#10;CBSS账单扣费名称：:</t>
    </r>
    <r>
      <rPr>
        <sz val="11"/>
        <color theme="1"/>
        <rFont val="Arial"/>
        <family val="2"/>
      </rPr>
      <t xml:space="preserve">	</t>
    </r>
    <r>
      <rPr>
        <sz val="11"/>
        <color theme="1"/>
        <rFont val="宋体"/>
        <family val="2"/>
      </rPr>
      <t xml:space="preserve"> 云加速5G畅玩加油包(湖北)&amp;#10;办理渠道:</t>
    </r>
    <r>
      <rPr>
        <sz val="11"/>
        <color theme="1"/>
        <rFont val="Arial"/>
        <family val="2"/>
      </rPr>
      <t xml:space="preserve">	</t>
    </r>
    <r>
      <rPr>
        <sz val="11"/>
        <color theme="1"/>
        <rFont val="宋体"/>
        <family val="2"/>
      </rPr>
      <t xml:space="preserve"> 湖北杭州翔羽线上业务代理(宜昌) &amp;#10;赔付月份：:2023年10月&amp;#10;返还倍率:单倍&amp;#10;赔付金额：:20&amp;#10;是否已经取消业务:是&amp;#10;是否承诺退费 ：:是&amp;#10;用户是否需要回复：:否&amp;#10;用户要求：:用户要求退费</t>
    </r>
  </si>
  <si>
    <t>BL202310071129251186</t>
  </si>
  <si>
    <t>张开新</t>
  </si>
  <si>
    <t>2023-10-07 15:28:21</t>
  </si>
  <si>
    <t>[65岁以上老人]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&amp;#10;CBSS账单扣费名称：:20元 5GB 热血都市畅听5G加油包(湖北)&amp;#10;SP产品ID/元素ID：: 6600303001 &amp;#10;办理渠道: 湖北杭州翔羽线上业务代理(宜昌) &amp;#10;赔付月份：:2023年8月、2023年9月、2023年10月&amp;#10;返还倍率:单倍&amp;#10;赔付金额：:60&amp;#10;是否已经取消业务:否&amp;#10;是否承诺退费 ：:是&amp;#10;用户是否需要回复：:是&amp;#10;用户要求：:用户要求取消业务，并且要求退费。要求1小时内回电解决。用户有提及升级投诉经理</t>
  </si>
  <si>
    <t>BL202310071034160243</t>
  </si>
  <si>
    <t>刘宜香</t>
  </si>
  <si>
    <t>2023-10-07 15:49:27</t>
  </si>
  <si>
    <t>[65岁以上老人] 判断省分:其他省分&amp;#10;:增值业务争议&amp;#10;判断省分:湖北&amp;#10;:移网&amp;#10;:在补救范围内&amp;#10;:不认可&amp;#10;:小于等于500元，且仅限单倍、月份不超过12个月&amp;#10;:&amp;#10;&amp;#10;高级模板内容：&amp;#10;赔付类型：:增值业务争议 &amp;#10;CBSS账单扣费名称：:星燃铂金包（立即生效）、腾讯游戏畅玩包（前向）、云加速5G畅玩加油包(湖北)、哔哩哔哩15G流量加会员月包、视频彩铃商务版标准20元包、爱乐彩铃8元包月、手机彩铃沃音乐精选10元包月&amp;#10;办理渠道:SP平台接入 、湖北杭州翔羽线上业务代理(宜昌)&amp;#10;赔付月份：:2023年10月&amp;#10;返还倍率:单倍&amp;#10;赔付金额：:128.5&amp;#10;是否已经取消业务:是&amp;#10;是否承诺退费 ：:是&amp;#10;用户是否需要回复：:否&amp;#10;用户要求：:要求退费</t>
  </si>
  <si>
    <t>BL202310061732100536</t>
  </si>
  <si>
    <t>刘金刚</t>
  </si>
  <si>
    <t>2023-10-07 11:02:38</t>
  </si>
  <si>
    <t>【2022年上工信部测评重保用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&amp;#10;CBSS账单扣费名称：:增值业务费_增值业务-AR视频彩铃酷趣会员15元包月_增值业务-AR视频彩铃酷趣会员15元包月、月固定费_叠加套餐包_流量叠加包月套餐费&amp;#10;办理渠道:	 湖北杭州翔羽线上业务代理(宜昌)&amp;#10;赔付月份：:2023年8月、2023年9月、2023年10月&amp;#10;返还倍率:单倍&amp;#10;赔付金额：:60&amp;#10;是否已经取消业务:是&amp;#10;是否承诺退费 ：:是&amp;#10;用户是否需要回复：:否&amp;#10;用户要求：:要求退还产生的费用</t>
  </si>
  <si>
    <t>BL202310061427590288</t>
  </si>
  <si>
    <t>李洪英</t>
  </si>
  <si>
    <t>2023-10-07 11:16:44</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</si>
  <si>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	 云加速5G畅玩加油包(湖北) &amp;#10;办理渠道:	 湖北杭州翔羽线上业务代理(宜昌) vhbkfdx016&amp;#10;赔付月份：:2023年8月、2023年9月、2023年10月&amp;#10;返还倍率:单倍&amp;#10;赔付金额：:60&amp;#10;是否已经取消业务:是&amp;#10;是否承诺退费 ：:是&amp;#10;用户是否需要回复：:否&amp;#10;用户要求：:退费</t>
  </si>
  <si>
    <t>BL202310071007142251</t>
  </si>
  <si>
    <t>董长元</t>
  </si>
  <si>
    <t>2023-10-07 15:00:23</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</si>
  <si>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&amp;#10;CBSS账单扣费名称：:云加速5G畅玩加油包(湖北)&amp;#10;办理渠道:	 湖北杭州翔羽线上业务代&amp;#10;赔付月份：:2023年10月&amp;#10;返还倍率:单倍&amp;#10;赔付金额：:20&amp;#10;是否已经取消业务:是&amp;#10;是否承诺退费 ：:是&amp;#10;用户是否需要回复：:否&amp;#10;用户要求：:用户描述自己根本没有办理此业务，也对业务不知情。，用户要求退费处理 谢谢</t>
  </si>
  <si>
    <t>BL202310071342510563</t>
  </si>
  <si>
    <t>李新海</t>
  </si>
  <si>
    <t>2023-10-07 16:51:44</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</si>
  <si>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&amp;#10;CBSS账单扣费名称：:云加速5G畅玩加油包(湖北)&amp;#10;办理渠道:湖北杭州翔羽线上业&amp;#10;赔付月份：:2023年10月&amp;#10;返还倍率:单倍&amp;#10;赔付金额：:20&amp;#10;是否已经取消业务:是&amp;#10;是否承诺退费 ：:是&amp;#10;用户是否需要回复：:否&amp;#10;用户要求：:考虑用户感知，前台已经承诺退费，并已告知退还的费用无法抵扣项目，请直接退费，无需回复</t>
  </si>
  <si>
    <t>BL202310062156200380</t>
  </si>
  <si>
    <t>杜江飞</t>
  </si>
  <si>
    <t>2023-10-07 11:33:51</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</si>
  <si>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&amp;#10;CBSS账单扣费名称：:增值业务-畅行会员S-包月-15元&amp;#10;SP产品ID/元素ID：:2100242200&amp;#10;办理渠道:	 湖北杭州翔羽线上业务代理(宜昌) &amp;#10;赔付月份：:2023年10月&amp;#10;返还倍率:单倍&amp;#10;赔付金额：:20&amp;#10;是否已经取消业务:是&amp;#10;是否承诺退费 ：:是&amp;#10;用户是否需要回复：:否&amp;#10;用户要求：:尽快处理</t>
  </si>
  <si>
    <t>BL202310070955092042</t>
  </si>
  <si>
    <t>杨文海</t>
  </si>
  <si>
    <t>2023-10-07 15:27:34</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</si>
  <si>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&amp;#10;CBSS账单扣费名称：:增值业务-畅行会员S-包月-15元、 叠加套餐包 &amp;#10;办理渠道:湖北杭州翔羽线上业务代理(宜昌) &amp;#10;赔付月份：:2023年9月、2023年10月&amp;#10;返还倍率:单倍&amp;#10;赔付金额：:40&amp;#10;是否已经取消业务:是&amp;#10;是否承诺退费 ：:是&amp;#10;用户是否需要回复：:否&amp;#10;用户要求：:退费</t>
  </si>
  <si>
    <t>TS202310071427472431</t>
  </si>
  <si>
    <t>宋正芬</t>
  </si>
  <si>
    <t>2023-10-08 09:05:11</t>
  </si>
  <si>
    <t>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10元购（立即生效）&amp;#13;&amp;#10;争议月份:2023年8月、2023年9月、2023年10月&amp;#13;&amp;#10;是否承诺退费:是&amp;#13;&amp;#10;承诺退费金额:30&amp;#13;&amp;#10;是否取消业务（如取消失败，需加上系统报错的提示）:已取消&amp;#13;&amp;#10;是否需要回复:否&amp;#13;&amp;#10;用户要求:前台已承诺退费，用户认可，请尽快处理，谢谢&amp;#13;</t>
  </si>
  <si>
    <t>BL202310071449071683</t>
  </si>
  <si>
    <t>李金莲</t>
  </si>
  <si>
    <t>2023-10-08 10:53:24</t>
  </si>
  <si>
    <t>"&gt;业务号码&gt;13085158258；&gt;号码归属地&gt;宜昌；&gt;产品名称&gt;AR彩铃酷趣会员5G加油包（湖北） ；&gt;产品代码&gt;91295250；&gt;产品编码&gt;无；&gt;订购时间&gt;2023-10-06 18:49:21；&gt;核查情况&gt;平台故障；&gt;不规范定制分类&gt;平台故障，无法判责；&gt;退费金额&gt;20元；&gt;退费时间&gt;2023-10-08；&gt;投诉内容&gt;  &amp;#10;&amp;#10;高级模板内容：&amp;#10;赔付类型：:增值业务争议 &amp;#10;CBSS账单扣费名称：:AR彩铃酷趣会员5G加油包（湖北）&amp;#10;办理渠道: 湖北杭州翔羽线上业务代理(宜昌) &amp;#10;赔付月份：:2023年10月&amp;#10;返还倍率:单倍&amp;#10;赔付金额：:20&amp;#10;是否已经取消业务:是&amp;#10;是否承诺退费 ：:是&amp;#10;用户是否需要回复：:否&amp;#10;用户要求：:退费</t>
  </si>
  <si>
    <t>BL202310070906141157</t>
  </si>
  <si>
    <t>官守印</t>
  </si>
  <si>
    <t>2023-10-08 09:36:33</t>
  </si>
  <si>
    <t>&gt;业务号码&gt;13117273044；&gt;号码归属地&gt;宜昌；&gt;产品名称&gt;云加速5G畅玩加油包(湖北)   ；&gt;产品代码&gt;无；&gt;产品编码&gt;91295249   ；&gt;订购时间 &gt; 2023-10-02 18:36:44 ；&gt;核查情况&gt;平台故障；&gt;不规范定制分类&gt;平台故障，无法判责；&gt;退费金额&gt;20元；&gt;退费时间&gt;2023年10月7日；&gt;投诉内容&gt;&amp;#10;&amp;#10;高级模板内容：&amp;#10;赔付类型：:增值业务争议 &amp;#10;CBSS账单扣费名称：:	 云加速5G畅玩加油包(湖北)&amp;#10;办理渠道:湖北杭州翔羽线上业务代理(宜昌) &amp;#10;赔付月份：:2023年10月&amp;#10;返还倍率:单倍&amp;#10;赔付金额：:20&amp;#10;是否已经取消业务:是&amp;#10;是否承诺退费 ：:是&amp;#10;用户是否需要回复：:否&amp;#10;用户要求：:退费</t>
  </si>
  <si>
    <t>BL202310080951381070</t>
  </si>
  <si>
    <t>李云锋</t>
  </si>
  <si>
    <t>2023-10-08 15:45:01</t>
  </si>
  <si>
    <t>&gt;业务号码&gt;13197324269；&gt;号码归属地&gt;宜昌；&gt;产品名称&gt; 联通助理-智能应答5元（首月免费），20元10G全国流量100分钟语音（湖北）-次月生效 ，云加速5G畅玩加油包(湖北)  ；&gt;产品代码&gt;无，无，无；&gt;产品编码&gt;90790580，91009785 ，91295249  ；&gt;订购时间 &gt;  2021-06-03 10:13:34  ，2021-12-01 00:00:00，2023-09-19 22:28:58；&gt;核查情况&gt;平台故障；&gt;不规范定制分类&gt;平台故障，无法判责；&gt;退费金额&gt;5元，20元 ，20元；&gt;退费时间&gt;2023年10月8日；&gt;投诉内容&gt;&amp;#10;&amp;#10;高级模板内容：&amp;#10;赔付类型：:增值业务争议 &amp;#10;CBSS账单扣费名称：:联通助理-智能应答5元（首月免费），云加速5G畅玩加油包(湖北)，20元10G全国流量100分钟语音，&amp;#10;办理渠道:	 湖北杭州翔羽线上业务代理&amp;#10;赔付月份：:2023年10月&amp;#10;返还倍率:单倍&amp;#10;赔付金额：:45&amp;#10;是否已经取消业务:是&amp;#10;是否承诺退费 ：:是&amp;#10;用户是否需要回复：:否&amp;#10;用户要求：:退费</t>
  </si>
  <si>
    <t>BL202310071612010577</t>
  </si>
  <si>
    <t>付伟</t>
  </si>
  <si>
    <t>2023-10-08 14:25:14</t>
  </si>
  <si>
    <t>&gt;业务号码&gt;13207218887；&gt;号码归属地&gt;宜昌；&gt;产品名称&gt; 炫彩通信助理包-云盘版 -立即生效（湖北）  云加速5G畅玩加油包(湖北) ；&gt;产品代码&gt;91212918   91295249；&gt;产品编码&gt;无；&gt;订购时间&gt;  2022-08-18 14:05:43   2023-10-07 14:08:02；&gt;核查情况&gt;平台故障；&gt;不规范定制分类&gt;平台故障，无法判责；&gt;退费金额&gt;140元；&gt;退费时间&gt;2023-10-08；&gt;投诉内容&gt;&amp;#10;&amp;#10;高级模板内容：&amp;#10;赔付类型：:增值业务争议 &amp;#10;CBSS账单扣费名称：:炫彩通信助理包-云盘版 -立即生效（湖北）、云加速5G畅玩加油包(湖北)&amp;#10;办理渠道:湖北杭州翔羽线上业务代理(宜昌)&amp;#10;赔付月份：:2023年10月、2023年9月、2023年8月、2023年7月、2023年6月、2023年5月、2023年4月、2023年3月、2023年2月、2023年1月、2022年11月、2022年12月&amp;#10;返还倍率:单倍&amp;#10;赔付金额：:140&amp;#10;是否已经取消业务:是&amp;#10;是否承诺退费 ：:是&amp;#10;用户是否需要回复：:否&amp;#10;用户要求：:用户要求退费</t>
  </si>
  <si>
    <t>BL202310081112550022</t>
  </si>
  <si>
    <t>熊开金</t>
  </si>
  <si>
    <t>2023-10-08 16:23:45</t>
  </si>
  <si>
    <t>&gt;业务号码&gt;13264914288；&gt;号码归属地&gt;宜昌；&gt;产品名称&gt;云加速5G畅玩加油包(湖北)；&gt;产品代码&gt;无；&gt;产品编码&gt;无；&gt;订购时间&gt;2023-08-25 15:18:45；&gt;核查情况&gt;平台故障；&gt;不规范定制分类&gt;平台故障，无法判责；&gt;退费金额&gt;60元；&gt;退费时间&gt;2023-10-08；&gt;投诉内容&gt;&amp;#10;高级模板内容：&amp;#10;赔付类型：:增值业务争议 &amp;#10;CBSS账单扣费名称：:20元 5GB云加速5G畅玩加油包(湖北)&amp;#10;办理渠道:湖北杭州翔羽线上业务代理(宜昌)&amp;#10;赔付月份：:2023年8月、2023年9月、2023年10月&amp;#10;返还倍率:单倍&amp;#10;赔付金额：:60&amp;#10;是否已经取消业务:是&amp;#10;是否承诺退费 ：:是&amp;#10;用户是否需要回复：:否&amp;#10;用户要求：:用户要求退费，谢谢</t>
  </si>
  <si>
    <t>BL202310071454491790</t>
  </si>
  <si>
    <t>李爱萍</t>
  </si>
  <si>
    <t>2023-10-08 17:01:32</t>
  </si>
  <si>
    <t>&gt;业务号码&gt;13297284249；&gt;号码归属地&gt;宜昌；&gt;产品名称&gt; 云加速5G畅玩加油包(湖北)；&gt;产品代码&gt;无；&gt;产品编码&gt;91295249；&gt;订购时间 &gt; 2023-09-08 15:34:52 ；&gt;核查情况&gt;平台故障；&gt;不规范定制分类&gt;平台故障，无法判责；&gt;退费金额&gt;40元；&gt;退费时间&gt;2023年10月8日；&gt;投诉内容&gt;&amp;#10;&amp;#10;高级模板内容：&amp;#10;赔付类型：:增值业务争议 &amp;#10;CBSS账单扣费名称：:云加速5G畅玩加油包(湖北)&amp;#10;办理渠道:	 湖北杭州翔羽线上业务代理(宜昌) v&amp;#10;赔付月份：:2023年9月、2023年10月&amp;#10;返还倍率:单倍&amp;#10;赔付金额：:40&amp;#10;是否已经取消业务:是&amp;#10;是否承诺退费 ：:是&amp;#10;用户是否需要回复：:否&amp;#10;用户要求：:退费处理</t>
  </si>
  <si>
    <t>BL202310081045012028</t>
  </si>
  <si>
    <t>覃立福</t>
  </si>
  <si>
    <t>2023-10-08 15:37:54</t>
  </si>
  <si>
    <t>&gt;业务号码&gt;15507204288&gt;号码归属地&gt; 宜昌；&gt;产品名称&gt; 云加速5G畅玩加油包(湖北)  ；&gt;产品代码&gt;无 ；&gt;产品编码&gt; 91295249 ；&gt;订购时间&gt; 2023-09-29 17:43:17 ；&gt;核查情况&gt;平台故障；&gt;不规范定制分类&gt;平台故障，无法判责；&gt;退费金额&gt; 40元；&gt;退费时间&gt;2023年10月8日&gt;投诉内容&gt;&amp;#10;高级模板内容：&amp;#10;赔付类型：:增值业务争议 &amp;#10;CBSS账单扣费名称：: 云加速5G畅玩加油包(湖北) &amp;#10;办理渠道: 湖北杭州翔羽线上业务代理(宜昌) &amp;#10;赔付月份：:2023年9月、2023年10月&amp;#10;返还倍率:单倍&amp;#10;赔付金额：:40&amp;#10;是否已经取消业务:否&amp;#10;是否承诺退费 ：:是&amp;#10;用户是否需要回复：:否&amp;#10;用户要求：:退费、用户收不到验证码未取消业务请协助退订。</t>
  </si>
  <si>
    <t>BL202310071640201026</t>
  </si>
  <si>
    <t>李明兴</t>
  </si>
  <si>
    <t>2023-10-08 10:13:29</t>
  </si>
  <si>
    <t>&gt;业务号码&gt;15549353296;&gt;号码归属地&gt;宜昌;&gt;产品名称&gt;云加速5G畅玩加油包(湖北);&gt;产品代码&gt;无;&gt;产品编码&gt;91295249;&gt;订购时间&gt;2023-10-05 18:07:19  ;&gt;核查情况&gt;平台故障;&gt;不规范定制分类&gt;平台故障，无法判责;&gt; 赔付金额&gt;20元;&gt;退费时间&gt;2023-10-8;&gt;投诉内容&gt; &amp;#10;-----------&amp;#10;高级模板内容：&amp;#10;赔付类型：:增值业务争议 &amp;#10;CBSS账单扣费名称：:云加速5G畅玩加油包(湖北)&amp;#10;办理渠道:湖北杭州翔羽线上业务代理(宜昌) &amp;#10;赔付月份：:2023年10月&amp;#10;返还倍率:单倍&amp;#10;赔付金额：:20&amp;#10;是否已经取消业务:是&amp;#10;是否承诺退费 ：:是&amp;#10;用户是否需要回复：:否&amp;#10;用户要求：:退费</t>
  </si>
  <si>
    <t>BL202310080903090249</t>
  </si>
  <si>
    <t>严宗玉</t>
  </si>
  <si>
    <t>2023-10-08 17:50:57</t>
  </si>
  <si>
    <t>&gt;业务号码&gt;15571764196；&gt;号码归属地&gt;宜昌；&gt;产品名称&gt; AR彩铃酷趣会员5G加油包（湖北） ；&gt;产品代码&gt;无；&gt;产品编码&gt;91295250；&gt;订购时间&gt;2023-09-19 10:06:58；&gt;核查情况&gt;平台故障；&gt;不规范定制分类&gt;平台故障，无法判责；&gt;退费金额&gt;40元；&gt;退费时间&gt;2023-10-08；&gt;投诉内容&gt;&amp;#10;赔付类型：:增值业务争议 &amp;#10;CBSS账单扣费名称：:AR彩铃酷趣会员5G加油包（湖北）&amp;#10;办理渠道:湖北杭州翔羽线上业务代理(宜昌)&amp;#10;赔付月份：:2023年9月、2023年10月&amp;#10;返还倍率:单倍&amp;#10;赔付金额：:40&amp;#10;是否已经取消业务:是&amp;#10;是否承诺退费 ：:是&amp;#10;用户是否需要回复：:否&amp;#10;用户要求：:请尽快谢谢</t>
  </si>
  <si>
    <t>BL202310072108381740</t>
  </si>
  <si>
    <t>李甲玉</t>
  </si>
  <si>
    <t>2023-10-08 11:29:27</t>
  </si>
  <si>
    <t>判断省分:其他省分&amp;#13;&amp;#10;:增值业务争议&amp;#13;&amp;#10;判断省分:湖北&amp;#13;&amp;#10;:移网&amp;#13;&amp;#10;:在补救范围内&amp;#13;&amp;#10;:不认可&amp;#13;&amp;#10;:小于等于500元，且仅限单倍、月份不超过12个月&amp;#13;&amp;#10;:&amp;#13;&amp;#10;&amp;#13;&amp;#10;高级模板内容：&amp;#13;&amp;#10;赔付类型：:增值业务争议 &amp;#13;&amp;#10;CBSS账单扣费名称：:增值业务-畅行会员S-包月-15元_，叠加套餐包&amp;#13;&amp;#10;办理渠道:湖北杭州翔羽线上业务代理(宜昌)&amp;#13;&amp;#10;赔付月份：:2023年10月&amp;#13;&amp;#10;返还倍率:单倍&amp;#13;&amp;#10;赔付金额：:20&amp;#13;&amp;#10;是否已经取消业务:否&amp;#13;&amp;#10;是否承诺退费 ：:是&amp;#13;&amp;#10;用户是否需要回复：:是&amp;#13;&amp;#10;用户要求：:用户称自己没有开通要求我司核实在哪里开通的，并且回电，用户不配合取消业务请后台协助取消&amp;#13;</t>
  </si>
  <si>
    <t>BL202310080830552431</t>
  </si>
  <si>
    <t>熊启国</t>
  </si>
  <si>
    <t>2023-10-08 14:05:56</t>
  </si>
  <si>
    <r>
      <t/>
    </r>
    <r>
      <rPr>
        <sz val="11"/>
        <color theme="1"/>
        <rFont val="宋体"/>
        <family val="2"/>
      </rPr>
      <t>[65岁以上老人]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&amp;#10;CBSS账单扣费名称：:增值业务费_增值业务-畅行会员S-包月-15元&amp;#10;SP产品ID/元素ID：:无&amp;#10;办理渠道:</t>
    </r>
    <r>
      <rPr>
        <sz val="11"/>
        <color theme="1"/>
        <rFont val="Arial"/>
        <family val="2"/>
      </rPr>
      <t xml:space="preserve">	</t>
    </r>
    <r>
      <rPr>
        <sz val="11"/>
        <color theme="1"/>
        <rFont val="宋体"/>
        <family val="2"/>
      </rPr>
      <t xml:space="preserve"> 湖北杭州翔羽线上业务代理(宜昌) vhbkfdx016 2023-10-06&amp;#10;赔付月份：:2023年10月&amp;#10;返还倍率:单倍&amp;#10;赔付金额：:20&amp;#10;是否已经取消业务:是&amp;#10;是否承诺退费 ：:是&amp;#10;用户是否需要回复：:否&amp;#10;用户要求：:退费</t>
    </r>
  </si>
  <si>
    <t>TS202310080946280665</t>
  </si>
  <si>
    <t>黄静萍</t>
  </si>
  <si>
    <t>2023-10-08 15:23:46</t>
  </si>
  <si>
    <t>判断省分:湖北&amp;#13;&amp;#10;:增值业务费用争议（含炫彩通信助理包云盘版等组合类增值业务）&amp;#13;&amp;#10;:移网&amp;#13;&amp;#10;:在补救范围内&amp;#13;&amp;#10;:不认可&amp;#13;&amp;#10;:大于500元&amp;#13;&amp;#10;:&amp;#13;&amp;#10;&amp;#13;&amp;#10;高级模板内容：&amp;#13;&amp;#10;投诉问题描述:用户称没有办理过该业务，告知可以服务补救退费不认可，要求进行反馈核实投诉回复解释处理&amp;#13;&amp;#10;争议业务名称:云加速5G畅玩加油包(湖北)&amp;#13;&amp;#10;受理渠道:湖北杭州翔羽线上业务代理(宜昌)&amp;#13;&amp;#10;争议月份:2023年10月&amp;#13;&amp;#10;争议费用:20&amp;#13;&amp;#10;一线客服在系统里:已取消&amp;#13;&amp;#10;是否承诺退费:否&amp;#13;&amp;#10;用户要求:告知可以服务补救退费不认可，要求进行反馈核实投诉回复解释处理，联系电话15671062027&amp;#13;</t>
  </si>
  <si>
    <t>TS202310071419362179</t>
  </si>
  <si>
    <t>刘鸣</t>
  </si>
  <si>
    <t>2023-10-08 10:00:36</t>
  </si>
  <si>
    <t>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amp;#13;&amp;#10;渠道名称:			湖北杭州翔羽线上业务代理(宜昌)&amp;#13;&amp;#10;反应问题涉及场景:未经同意订购业务&amp;#13;&amp;#10;产品名称:云加速5G畅玩加油包(湖北)（已停售） &amp;#13;&amp;#10;争议月份:2023年9月、2023年10月&amp;#13;&amp;#10;是否承诺退费:否&amp;#13;&amp;#10;承诺退费金额:0&amp;#13;&amp;#10;是否取消业务（如取消失败，需加上系统报错的提示）:否&amp;#13;&amp;#10;是否需要回复:是&amp;#13;&amp;#10;用户要求:前台退费，用户不认可，用户要求给个说法&amp;#13;</t>
  </si>
  <si>
    <t>BL202310071740171942</t>
  </si>
  <si>
    <t>韩启菊</t>
  </si>
  <si>
    <t>2023-10-08 10:31:14</t>
  </si>
  <si>
    <t>22年Q3Q4重点客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AR彩铃酷趣会员5G加油包（湖北）&amp;#10;办理渠道:湖北杭州翔羽线上业务代理(宜昌)&amp;#10;赔付月份：:2023年9月、2023年10月&amp;#10;返还倍率:单倍&amp;#10;赔付金额：:40&amp;#10;是否已经取消业务:是&amp;#10;是否承诺退费 ：:是&amp;#10;用户是否需要回复：:否&amp;#10;用户要求：:退费</t>
  </si>
  <si>
    <t>BL202310081001361232</t>
  </si>
  <si>
    <t>陈百令</t>
  </si>
  <si>
    <t>2023-10-08 15:35:35</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</si>
  <si>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	 云加速5G畅玩加油包(湖北)&amp;#10;办理渠道:	 湖北杭州翔羽线上业务&amp;#10;赔付月份：:2023年10月&amp;#10;返还倍率:单倍&amp;#10;赔付金额：:20&amp;#10;是否已经取消业务:是&amp;#10;是否承诺退费 ：:是&amp;#10;用户是否需要回复：:否&amp;#10;用户要求：:退费</t>
  </si>
  <si>
    <t>BL202310071329250392</t>
  </si>
  <si>
    <t>李爽</t>
  </si>
  <si>
    <t>2023-10-08 09:17:00</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</si>
  <si>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&amp;#10;CBSS账单扣费名称：:AR彩铃酷趣会员5G加油包（湖北）&amp;#10;SP产品ID/元素ID：:无&amp;#10;办理渠道:	 湖北杭州翔羽线上业务代理(宜昌) &amp;#10;赔付月份：:2023年9月、2023年10月&amp;#10;返还倍率:单倍&amp;#10;赔付金额：:40&amp;#10;是否已经取消业务:是&amp;#10;是否承诺退费 ：:是&amp;#10;用户是否需要回复：:否&amp;#10;用户要求：:要求取消并退费</t>
  </si>
  <si>
    <t>BL202310081149450668</t>
  </si>
  <si>
    <t>黄华军</t>
  </si>
  <si>
    <t>2023-10-08 16:31:51</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</si>
  <si>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AR彩铃酷趣会员5G加油包（湖北）&amp;#10;办理渠道:湖北杭州翔羽线上业务代理(宜昌)&amp;#10;赔付月份：:2023年10月&amp;#10;返还倍率:单倍&amp;#10;赔付金额：:20&amp;#10;是否已经取消业务:是&amp;#10;是否承诺退费 ：:是&amp;#10;用户是否需要回复：:否&amp;#10;用户要求：:退费</t>
  </si>
  <si>
    <t>BL202310081220021131</t>
  </si>
  <si>
    <t>韩永春</t>
  </si>
  <si>
    <t>2023-10-08 16:01:08</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</si>
  <si>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&amp;#10;CBSS账单扣费名称：:腾讯游戏畅玩包（前向）、云加速5G畅玩加油包(湖北)、哔哩哔哩15G流量加会员月包、	5G时代-精英社科历史包&amp;#10;办理渠道:	 湖北杭州翔羽线上业务代理(宜昌)&amp;#10;赔付月份：:2023年8月、2023年9月、2023年10月&amp;#10;返还倍率:单倍&amp;#10;赔付金额：:199&amp;#10;是否已经取消业务:是&amp;#10;是否承诺退费 ：:是&amp;#10;用户是否需要回复：:否&amp;#10;用户要求：:要求退费</t>
  </si>
  <si>
    <t>BL202310071146351493</t>
  </si>
  <si>
    <t>李昌仁</t>
  </si>
  <si>
    <t>TCSI-B,重保客户名单</t>
  </si>
  <si>
    <t>2023-10-08 09:30:41</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</si>
  <si>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&amp;#10;CBSS账单扣费名称：:云加速5G畅玩加油包(湖北)&amp;#10;办理渠道:	 湖北杭州翔羽线上业务代理(宜昌) &amp;#10;赔付月份：:2023年10月&amp;#10;返还倍率:单倍&amp;#10;赔付金额：:20&amp;#10;是否已经取消业务:是&amp;#10;是否承诺退费 ：:是&amp;#10;用户是否需要回复：:否&amp;#10;用户要求：:已承诺退费，不用回复</t>
  </si>
  <si>
    <t>BL202310071912370653</t>
  </si>
  <si>
    <t>韩锋</t>
  </si>
  <si>
    <t>五星用户</t>
  </si>
  <si>
    <t>2023-10-08 11:27:32</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</si>
  <si>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职场菁英畅阅5G加油包（湖北）&amp;#10;办理渠道:湖北杭州翔羽线上业务代理(宜昌)&amp;#10;赔付月份：:2023年8月、2023年9月、2023年10月&amp;#10;返还倍率:单倍&amp;#10;赔付金额：:60&amp;#10;是否已经取消业务:是&amp;#10;是否承诺退费 ：:是&amp;#10;用户是否需要回复：:否&amp;#10;用户要求：:退费</t>
  </si>
  <si>
    <t>TS202310080236431067</t>
  </si>
  <si>
    <t>覃孟玖</t>
  </si>
  <si>
    <t>2023-10-08 09:54:20</t>
  </si>
  <si>
    <t>主办单位：湖北&amp;#10;客户类别：星级客户&amp;#10;10010是否打通：否&amp;#10;是否二次致电10015：是&amp;#10;是否联系：否&amp;#10;升级倾向：&amp;#10;号码归属省：湖北&amp;#10;SVIP等级：&amp;#10;1. 问题类型:;&amp;#10;2. 投诉类型:退订争议;&amp;#10;3. 营业厅地址:;&amp;#10;4. 位置信息:;&amp;#10;5. 位置发生地:;&amp;#10;6. 投诉内容:畅行会员S-包月-15元&amp;#10;争议金额：15元&amp;#10;取消业务并退费&amp;#10;业务自动退订失败</t>
  </si>
  <si>
    <t>TS202310091436091065</t>
  </si>
  <si>
    <t>赵志兵</t>
  </si>
  <si>
    <t>2023-10-09 17:02:14</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</si>
  <si>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增值业务-畅行会员S-包月-15元、叠加套餐包_流量叠加包月套餐费&amp;#13;&amp;#10;争议月份:2023年10月、2023年9月、2023年8月&amp;#13;&amp;#10;是否承诺退费:是&amp;#13;&amp;#10;承诺退费金额:60&amp;#13;&amp;#10;是否取消业务（如取消失败，需加上系统报错的提示）:是&amp;#13;&amp;#10;是否需要回复:否&amp;#13;&amp;#10;用户要求:退费&amp;#13;</t>
  </si>
  <si>
    <t>TS202310091235300546</t>
  </si>
  <si>
    <t>朱远萱</t>
  </si>
  <si>
    <t>2023-10-09 15:20:14</t>
  </si>
  <si>
    <t>判断省分:湖北&amp;#10;:移网电话营销费用争议（套餐资费/融合宽带/副卡功能费类除外）&amp;#10;:不认可&amp;#10;:小于等于500元，且仅限单倍、月份不超过12个月&amp;#10;:&amp;#10;&amp;#10;高级模板内容：&amp;#10;是否10016外呼:是&amp;#10;反应问题涉及场景:电话营销业务资费争议,未经同意订购业务&amp;#10;产品名称:增值业务-畅行会员S-包月-15元&amp;#10;争议月份:2023年10月&amp;#10;是否承诺退费:是&amp;#10;承诺退费金额:20&amp;#10;是否取消业务（如取消失败，需加上系统报错的提示）:已取消&amp;#10;是否需要回复:是&amp;#10;用户要求:退费</t>
  </si>
  <si>
    <t>BL202310081838012348</t>
  </si>
  <si>
    <t>朱玉开</t>
  </si>
  <si>
    <t>2023-10-09 11:54:17</t>
  </si>
  <si>
    <t>&gt;业务号码&gt;13135822294；&gt;号码归属地&gt;宜昌；&gt;产品名称&gt; AR彩铃酷趣会员5G加油包（湖北） ；&gt;产品代码&gt;无；&gt;产品编码&gt;无；&gt;订购时间&gt;2023-10-06 18:13:39  ；&gt;核查情况&gt;平台故障；&gt;不规范定制分类&gt;平台故障，无法判责；&gt;退费金额&gt;5元；&gt;退费时间&gt;2023-10-9；&gt;投诉内容&gt;&amp;#10;高级模板内容：&amp;#10;赔付类型：:其他:AR彩铃酷趣会员5G加油包（湖北）&amp;#10;CBSS账单扣费名称：:AR彩铃酷趣会员5G加油包（湖北）&amp;#10;办理渠道:湖北杭州翔羽线上业务代理(宜昌)&amp;#10;赔付月份：:2023年10月&amp;#10;返还倍率:单倍&amp;#10;赔付金额：:5&amp;#10;是否已经取消业务:是&amp;#10;是否承诺退费 ：:是&amp;#10;用户是否需要回复：:否&amp;#10;用户要求：:前期业务费用没有处理完毕，要求退还费用</t>
  </si>
  <si>
    <t>BL202310091112282225</t>
  </si>
  <si>
    <t>夏玉珍</t>
  </si>
  <si>
    <t>2023-10-09 15:34:31</t>
  </si>
  <si>
    <t>&gt;业务号码&gt;13177069678；&gt;号码归属地&gt;宜昌；&gt;产品名称&gt; 云加速5G畅玩加油包(湖北) ，尊享悦读20元包；&gt;产品代码&gt;91295249，66001256；&gt;产品编码&gt; 无，6600125600；&gt;订购时间&gt;2023-10-07 12:27:33，2023-10-07 12:30:27；&gt;核查情况&gt;平台故障；&gt;不规范定制分类&gt;平台故障，无法判责；&gt;退费金额&gt;20元，20元；&gt;退费时间&gt;2023年10月9日；&gt;投诉内容&gt;  &amp;#10;&amp;#10;高级模板内容：&amp;#10;赔付类型：:增值业务争议 &amp;#10;CBSS账单扣费名称：:20元 5GB云加速5G畅玩加油包(湖北)，尊享悦读20元包&amp;#10;办理渠道:湖北杭州翔羽线上业务代理(宜昌)&amp;#10;赔付月份：:2023年10月&amp;#10;返还倍率:单倍&amp;#10;赔付金额：:40&amp;#10;是否已经取消业务:是&amp;#10;是否承诺退费 ：:是&amp;#10;用户是否需要回复：:否&amp;#10;用户要求：:退费</t>
  </si>
  <si>
    <t>BL202310090821412052</t>
  </si>
  <si>
    <t>谢言成</t>
  </si>
  <si>
    <t>2023-10-09 14:39:50</t>
  </si>
  <si>
    <t>&gt;业务号码&gt;13207225325；&gt;号码归属地&gt;宜昌；&gt;产品名称&gt;AR彩铃酷趣会员5G加油包（湖北）；&gt;产品代码&gt;无；&gt;产品编码&gt;无；&gt;订购时间&gt;2023-10-07 22:35:42；&gt;核查情况&gt;平台故障；&gt;不规范定制分类&gt;平台故障，无法判责；&gt;退费金额&gt;20元；&gt;退费时间&gt;2023-10-09；&gt;投诉内容&gt;&amp;#10;高级模板内容：&amp;#10;赔付类型：:增值业务争议 &amp;#10;CBSS账单扣费名称：:AR彩铃酷趣会员5G加油包（湖北） &amp;#10;办理渠道:湖北杭州翔羽线上业务代理(宜昌) &amp;#10;赔付月份：:2023年10月&amp;#10;返还倍率:单倍&amp;#10;赔付金额：:20&amp;#10;是否已经取消业务:是&amp;#10;是否承诺退费 ：:是&amp;#10;用户是否需要回复：:否&amp;#10;用户要求：:用户要求退费</t>
  </si>
  <si>
    <t>BL202310081410250187</t>
  </si>
  <si>
    <t>艾祖华</t>
  </si>
  <si>
    <t>2023-10-09 10:08:55</t>
  </si>
  <si>
    <t>&gt;业务号码&gt;13207226402；&gt;号码归属地&gt;宜昌；&gt;产品名称&gt;  云加速5G畅玩加油包(湖北) ；&gt;产品代码&gt;91295249；&gt;产品编码&gt;无；&gt;订购时间&gt;2023-09-24 14:11:16；&gt;核查情况&gt;平台故障；&gt;不规范定制分类&gt;平台故障，无法判责；&gt;退费金额&gt;40元；&gt;退费时间&gt;2023-10-08；&gt;投诉内容&gt;&amp;#10;&amp;#10;高级模板内容：&amp;#10;赔付类型：:增值业务争议 &amp;#10;CBSS账单扣费名称：:	 云加速5G畅玩加油包&amp;#10;SP产品ID/元素ID：:无&amp;#10;办理渠道:	 湖北杭州翔羽线上&amp;#10;赔付月份：:2023年9月、2023年10月&amp;#10;返还倍率:单倍&amp;#10;赔付金额：:40&amp;#10;是否已经取消业务:是&amp;#10;是否承诺退费 ：:是&amp;#10;用户是否需要回复：:否&amp;#10;用户要求：:没有订购过  要求退费  谢谢</t>
  </si>
  <si>
    <t>BL202310091048221797</t>
  </si>
  <si>
    <t>丁祥权</t>
  </si>
  <si>
    <t>2023-10-09 15:25:49</t>
  </si>
  <si>
    <t>&gt;业务号码&gt;15586356501；&gt;号码归属地&gt;宜昌；&gt;产品名称&gt;云加速5G畅玩加油包(湖北)；&gt;产品代码&gt;91295249；&gt;产品编码&gt;无 ；&gt;订购时间&gt;  	2023/9/25 15:07	；&gt;核查情况&gt;平台故障；&gt;不规范定制分类&gt;平台故障，无法判责；&gt;退费金额&gt;40元；&gt;退费时间&gt;	2023/10/9	；&gt;投诉内容&amp;#10;&amp;#10;&amp;#10;高级模板内容：&amp;#10;赔付类型：:其他:云加速5G畅玩加油包(湖北)&amp;#10;CBSS账单扣费名称：:云加速5G畅玩加油包(湖北)&amp;#10;SP产品ID/元素ID：:&amp;#10;办理渠道:湖北杭州翔羽线上业务代理(宜昌)&amp;#10;赔付月份：:2023年10月、2023年9月&amp;#10;返还倍率:单倍&amp;#10;赔付金额：:40&amp;#10;是否已经取消业务:是&amp;#10;是否承诺退费 ：:是&amp;#10;用户是否需要回复：:否&amp;#10;用户要求：:要求退费</t>
  </si>
  <si>
    <t>BL202310081907240202</t>
  </si>
  <si>
    <t>邓宗楷</t>
  </si>
  <si>
    <t>2023-10-09 16:03:30</t>
  </si>
  <si>
    <t>[65岁以上老人]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AR彩铃酷趣会员5G加油包（湖北）&amp;#10;办理渠道:湖北杭州翔羽线上业务代理(宜昌)&amp;#10;赔付月份：:2023年10月&amp;#10;返还倍率:单倍&amp;#10;赔付金额：:20&amp;#10;是否已经取消业务:是&amp;#10;是否承诺退费 ：:是&amp;#10;用户是否需要回复：:否&amp;#10;用户要求：:退费</t>
  </si>
  <si>
    <t>BL202310081318421940</t>
  </si>
  <si>
    <t>王劲松</t>
  </si>
  <si>
    <t>南方一中心&gt;&gt;江西信合&gt;&gt;信合在线1区&gt;&gt;信合1区4班</t>
  </si>
  <si>
    <t>2023-10-09 09:35:08</t>
  </si>
  <si>
    <t>【2022年上工信部测评重保用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&amp;#10;CBSS账单扣费名称：:云加速5G畅玩加油包，联通助理-畅享版，沃阅读知涯升学20元特价包&amp;#10;办理渠道:	 湖北杭州翔羽线上业务代理&amp;#10;赔付月份：:2023年9月、2023年10月&amp;#10;返还倍率:单倍&amp;#10;赔付金额：:112&amp;#10;是否已经取消业务:是&amp;#10;是否承诺退费 ：:是&amp;#10;用户是否需要回复：:是&amp;#10;用户要求：:要求退费，请处理谢谢</t>
  </si>
  <si>
    <t>BL202310081936040552</t>
  </si>
  <si>
    <t>王同秀</t>
  </si>
  <si>
    <t>2023-10-09 14:11:11</t>
  </si>
  <si>
    <t>【2022年上工信部测评重保用户】判断省分:其他省分&amp;#10;:增值业务争议&amp;#10;判断省分:湖北&amp;#10;:移网&amp;#10;:在补救范围内&amp;#10;:不认可&amp;#10;:小于等于500元，且仅限单倍、月份不超过12个月&amp;#10;:&amp;#10;&amp;#10;高级模板内容：&amp;#10;赔付类型：:增值业务争议 &amp;#10;CBSS账单扣费名称：:AR彩铃酷趣会员5G加油包（湖北）/5G加油包29元10GB（立即生效）&amp;#10;办理渠道:湖北杭州翔羽线上业务代理(宜昌)&amp;#10;赔付月份：:2023年10月&amp;#10;返还倍率:单倍&amp;#10;赔付金额：:49&amp;#10;是否已经取消业务:是&amp;#10;是否承诺退费 ：:是&amp;#10;用户是否需要回复：:是&amp;#10;用户要求：:用户需退费谢谢</t>
  </si>
  <si>
    <t>BL202310091150460448</t>
  </si>
  <si>
    <t>李双元</t>
  </si>
  <si>
    <t>2023-10-09 16:02:42</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</si>
  <si>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云加速5G畅玩加油包(湖北)&amp;#10;办理渠道:湖北杭州翔羽线上业务代理(宜昌)&amp;#10;赔付月份：:2023年9月、2023年10月&amp;#10;返还倍率:单倍&amp;#10;赔付金额：:40&amp;#10;是否已经取消业务:是&amp;#10;是否承诺退费 ：:是&amp;#10;用户是否需要回复：:否&amp;#10;用户要求：:退费</t>
  </si>
  <si>
    <t>BL202310091446100939</t>
  </si>
  <si>
    <t>张道富</t>
  </si>
  <si>
    <t>2023-10-09 17:26:50</t>
  </si>
  <si>
    <t>BL202310081616210117</t>
  </si>
  <si>
    <t>崔成炼</t>
  </si>
  <si>
    <t>2023-10-09 10:56:39</t>
  </si>
  <si>
    <t>BL202310082005440882</t>
  </si>
  <si>
    <t>陈滢先</t>
  </si>
  <si>
    <t>2023-10-09 14:20:23</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</si>
  <si>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云加速5G畅玩加油包(湖北)&amp;#10;办理渠道:湖北杭州翔羽线上业务代理(宜昌)&amp;#10;赔付月份：:2023年10月&amp;#10;返还倍率:单倍&amp;#10;赔付金额：:20&amp;#10;是否已经取消业务:是&amp;#10;是否承诺退费 ：:是&amp;#10;用户是否需要回复：:否&amp;#10;用户要求：:用户要求返还产生的费用，请尽快处理谢谢！</t>
  </si>
  <si>
    <t>BL202310100918490211</t>
  </si>
  <si>
    <t>胡学珍</t>
  </si>
  <si>
    <t>2023-10-10 14:40:30</t>
  </si>
  <si>
    <t>&gt;业务号码&gt;13197343518；&gt;号码归属地&gt;宜昌；&gt;产品名称&gt;云加速5G畅玩加油包(湖北)；&gt;产品代码&gt;91295249；&gt;产品编码&gt;无；&gt;订购时间&gt;2023-09-06 14:57:18；&gt;核查情况&gt;平台故障；&gt;不规范定制分类&gt;平台故障，无法判责；&gt;退费金额&gt;40元；&gt;退费时间&gt;2023-10-10；&gt;投诉内容&gt;&amp;#10;赔付类型：:增值业务争议 &amp;#10;CBSS账单扣费名称：:云加速5G畅玩加油包(湖北)（已停售） 下月生效 &amp;#10;办理渠道: 湖北杭州翔羽线上业务代理(宜昌) &amp;#10;赔付月份：:2023年9月、2023年10月&amp;#10;返还倍率:单倍&amp;#10;赔付金额：:40&amp;#10;是否已经取消业务:是&amp;#10;是否承诺退费 ：:是&amp;#10;用户是否需要回复：:否&amp;#10;用户要求：:退费</t>
  </si>
  <si>
    <t>BL202310101026531369</t>
  </si>
  <si>
    <t>谭子欣</t>
  </si>
  <si>
    <t>2023-10-10 15:45:14</t>
  </si>
  <si>
    <t>&gt;业务号码&gt;13207213423；&gt;号码归属地&gt;宜昌；&gt;产品名称&gt;云加速5G畅玩加油包(湖北)；&gt;产品代码&gt;91295249；&gt;产品编码&gt;无；&gt;订购时间&gt;2023-10-09 09:52:15；&gt;核查情况&gt;平台故障；&gt;不规范定制分类&gt;平台故障，无法判责；&gt;赠费金额&gt;20元；&gt;赠费时间&gt;2023.10.10；&gt;投诉内容&gt;&amp;#10;&amp;#10;高级模板内容：&amp;#10;赔付类型：:增值业务争议 &amp;#10;CBSS账单扣费名称：:云加速5G畅玩加油包(湖北)&amp;#10;办理渠道:	 湖北杭州翔羽线上业务代理(宜昌) &amp;#10;赔付月份：:2023年10月&amp;#10;返还倍率:单倍&amp;#10;赔付金额：:20&amp;#10;是否已经取消业务:是&amp;#10;是否承诺退费 ：:是&amp;#10;用户是否需要回复：:否&amp;#10;用户要求：:退费</t>
  </si>
  <si>
    <t>BL202310091805081898</t>
  </si>
  <si>
    <t>李莉</t>
  </si>
  <si>
    <t>2023-10-10 14:26:02</t>
  </si>
  <si>
    <t>&gt;业务号码&gt;13227251510；&gt;号码归属地&gt;宜昌；&gt;产品名称&gt;云加速5G畅玩加油包(湖北)；&gt;产品代码&gt;91295249；&gt;产品编码&gt;无；&gt;订购时间&gt;2023-09-09 20:44:28；&gt;核查情况&gt;平台故障；&gt;不规范定制分类&gt;平台故障，无法判责；&gt;赠费金额&gt;40元；&gt;赠费时间&gt;2023.10.10；&gt;投诉内容&gt;&amp;#10;&amp;#10;高级模板内容：&amp;#10;赔付类型：:增值业务争议 &amp;#10;CBSS账单扣费名称：:畅行会员S-包月-15元、流量叠加包月套餐费&amp;#10;办理渠道:	 湖北杭州翔羽线上业务代理(宜昌) vhbkfdx016&amp;#10;赔付月份：:2023年9月、2023年10月&amp;#10;返还倍率:单倍&amp;#10;赔付金额：:40&amp;#10;是否已经取消业务:是&amp;#10;是否承诺退费 ：:是&amp;#10;用户是否需要回复：:否&amp;#10;用户要求：:要求退费，在线已承诺退费，已告知费用抵扣范围，无需回复</t>
  </si>
  <si>
    <t>BL202310101444240353</t>
  </si>
  <si>
    <t>张云朋</t>
  </si>
  <si>
    <t>2023-10-10 17:30:52</t>
  </si>
  <si>
    <t>&gt;业务号码&gt;13227284098；&gt;号码归属地&gt;宜昌；&gt;产品名称&gt;AR彩铃酷趣会员5G加油包（湖北）；&gt;产品代码&gt;无；&gt;产品编码&gt;91295250；&gt;订购时间&gt;2023-09-26 12:59:59；&gt;核查情况&gt;平台故障；&gt;不规范定制分类&gt;平台故障，无法判责；&gt;退费金额&gt;20元；&gt;退费时间&gt;2023/10/10；&gt;投诉内容&gt;判断省分:其他省分&amp;#10;:增值业务争议&amp;#10;判断省分:湖北&amp;#10;:移网&amp;#10;:在补救范围内&amp;#10;:不认可&amp;#10;:小于等于500元，且仅限单倍、月份不超过12个月&amp;#10;:&amp;#10;&amp;#10;高级模板内容：&amp;#10;赔付类型：:增值业务争议 &amp;#10;CBSS账单扣费名称：:增值业务-AR视频彩铃酷趣会员15元包月 叠加套餐包&amp;#10;办理渠道:湖北杭州翔羽线上业务代理(宜昌)&amp;#10;赔付月份：:2023年10月&amp;#10;返还倍率:单倍&amp;#10;赔付金额：:20&amp;#10;是否已经取消业务:是&amp;#10;是否承诺退费 ：:是&amp;#10;用户是否需要回复：:否&amp;#10;用户要求：:退费</t>
  </si>
  <si>
    <t>BL202310101021051257</t>
  </si>
  <si>
    <t>谭士龙</t>
  </si>
  <si>
    <t>2023-10-10 17:07:54</t>
  </si>
  <si>
    <t>&gt;业务号码&gt;15697276810；&gt;号码归属地&gt;宜昌；&gt;产品名称&gt;AR彩铃酷趣会员5G加油包（湖北）；&gt;产品代码&gt;91295250；&gt;产品编码&gt;；&gt;订购时间&gt;2023-09-13 18:31:54；&gt;核查情况&gt;平台故障；&gt;不规范定制分类&gt;平台故障，无法判责；&gt;退费金额&gt;20元；&gt;退费时间&gt;2023-10-10；&gt;投诉内容&gt;22年Q3Q4重点客户判断省分:其他省分&amp;#10;:电话营销争议&amp;#10;:不认可&amp;#10;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&amp;#10;CBSS账单扣费名称：:AR彩铃酷趣会员5G加油包（湖北）&amp;#10;办理渠道: 湖北杭州翔羽线上业务代理(宜昌) &amp;#10;赔付月份：:2023年10月&amp;#10;返还倍率:单倍&amp;#10;赔付金额：:20&amp;#10;是否已经取消业务:否&amp;#10;是否承诺退费 ：:是&amp;#10;用户是否需要回复：:否&amp;#10;用户要求：:退费并取消【AR彩铃酷趣会员5G加油包（湖北）】</t>
  </si>
  <si>
    <t>BL202310091838542405</t>
  </si>
  <si>
    <t>董明亮</t>
  </si>
  <si>
    <t>2023-10-10 10:23:49</t>
  </si>
  <si>
    <t>[65岁以上老人] 判断省分:其他省分&amp;#10;:增值业务争议&amp;#10;判断省分:湖北&amp;#10;:移网&amp;#10;:在补救范围内&amp;#10;:不认可&amp;#10;:小于等于500元，且仅限单倍、月份不超过12个月&amp;#10;:&amp;#10;&amp;#10;高级模板内容：&amp;#10;赔付类型：:增值业务争议 &amp;#10;CBSS账单扣费名称：:	 王者荣耀流量权益包-腾讯-12元，	 云加速5G畅玩加油包(湖北)&amp;#10;SP产品ID/元素ID：:2100242200&amp;#10;办理渠道:湖北杭州翔羽线上业务代理(宜昌)&amp;#10;赔付月份：:2023年10月&amp;#10;返还倍率:单倍&amp;#10;赔付金额：:32&amp;#10;是否已经取消业务:是&amp;#10;是否承诺退费 ：:是&amp;#10;用户是否需要回复：:否&amp;#10;用户要求：:退费到主卡</t>
  </si>
  <si>
    <t>BL202310091649180675</t>
  </si>
  <si>
    <t>彭宏姣</t>
  </si>
  <si>
    <t>2023-10-10 11:15:51</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</si>
  <si>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&amp;#10;CBSS账单扣费名称：:AR彩铃酷趣会员5G加油包（湖北）&amp;#10;办理渠道:	 湖北杭州翔羽线上业务代理(宜昌) &amp;#10;赔付月份：:2023年10月&amp;#10;返还倍率:单倍&amp;#10;赔付金额：:20&amp;#10;是否已经取消业务:是&amp;#10;是否承诺退费 ：:是&amp;#10;用户是否需要回复：:否&amp;#10;用户要求：:后台核实处理</t>
  </si>
  <si>
    <t>BL202310081521491646</t>
  </si>
  <si>
    <t>胡开治</t>
  </si>
  <si>
    <t>2023-10-10 15:22:46</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</si>
  <si>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&amp;#10;CBSS账单扣费名称：:增值业务费_增值业务-畅行会员S-包月-15元、	 月固定费_叠加套餐包_流量叠加包月套餐费&amp;#10;办理渠道:湖北杭州翔羽线上业务代理（宜昌）&amp;#10;赔付月份：:2023年10月&amp;#10;返还倍率:单倍&amp;#10;赔付金额：:20&amp;#10;是否已经取消业务:是&amp;#10;是否承诺退费 ：:是&amp;#10;用户是否需要回复：:否&amp;#10;用户要求：:退费20元</t>
  </si>
  <si>
    <t>BL202310091738051490</t>
  </si>
  <si>
    <t>李运权</t>
  </si>
  <si>
    <t>2023-10-10 11:41:14</t>
  </si>
  <si>
    <t>判断省分:其他省分&amp;#10;:电话营销争议&amp;#10;:不认可&amp;#10;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湖北杭州翔羽线上业务代理(宜昌)&amp;#10;办理渠道:湖北杭州翔羽线上业务代理(宜昌)&amp;#10;赔付月份：:2023年10月&amp;#10;返还倍率:单倍&amp;#10;赔付金额：:20&amp;#10;是否已经取消业务:是&amp;#10;是否承诺退费 ：:是&amp;#10;用户是否需要回复：:否&amp;#10;用户要求：:已承诺退费</t>
  </si>
  <si>
    <t>BL202310091734151426</t>
  </si>
  <si>
    <t>李玉枚</t>
  </si>
  <si>
    <t>2023-10-10 14:10:26</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</si>
  <si>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 云加速5G畅玩加油包(湖北) &amp;#10;办理渠道:湖北杭州翔羽线上业务代理(宜昌)  &amp;#10;赔付月份：:2023年9月、2023年10月&amp;#10;返还倍率:单倍&amp;#10;赔付金额：:80&amp;#10;是否已经取消业务:是&amp;#10;是否承诺退费 ：:是&amp;#10;用户是否需要回复：:否&amp;#10;用户要求：:退费</t>
  </si>
  <si>
    <t>BL202310091328102031</t>
  </si>
  <si>
    <t>彭之晓</t>
  </si>
  <si>
    <t>2023-10-10 11:18:33</t>
  </si>
  <si>
    <t>【2022年上工信部测评重保用户】[65岁以上老人] 判断省分:其他省分&amp;#13;&amp;#10;:增值业务争议&amp;#13;&amp;#10;判断省分:湖北&amp;#13;&amp;#10;:移网&amp;#13;&amp;#10;:在补救范围内&amp;#13;&amp;#10;:不认可&amp;#13;&amp;#10;:小于等于500元，且仅限单倍、月份不超过12个月&amp;#13;&amp;#10;:&amp;#13;&amp;#10;&amp;#13;&amp;#10;高级模板内容：&amp;#13;&amp;#10;赔付类型：:增值业务争议 &amp;#13;&amp;#10;CBSS账单扣费名称：:云加速5G畅玩加油包(湖北)&amp;#13;&amp;#10;办理渠道:湖北杭州翔羽线上业务代理(宜昌)&amp;#13;&amp;#10;赔付月份：:2023年10月&amp;#13;&amp;#10;返还倍率:单倍&amp;#13;&amp;#10;赔付金额：:20&amp;#13;&amp;#10;是否已经取消业务:否&amp;#13;&amp;#10;是否承诺退费 ：:是&amp;#13;&amp;#10;用户是否需要回复：:否&amp;#13;&amp;#10;用户要求：:用户要求取消业务并退费，尽快处理&amp;#13;</t>
  </si>
  <si>
    <t>业务管理-线上引流： 用户反映云加速5G畅玩加油包(湖北)AA开通问题。经核实，湖北杭州翔羽线上业务代理(宜昌)于23.10月办理，已取消并双倍退费40元，我部已优先退费20元，2小时内到账，剩余20元由电话营销于24小时内到账，此费用不可抵扣往月欠费及打印发票，用户满意。</t>
  </si>
  <si>
    <t>BL202310110918541598</t>
  </si>
  <si>
    <t>任秀灵</t>
  </si>
  <si>
    <t>2023-10-11 15:16:55</t>
  </si>
  <si>
    <t>&gt;业务号码&gt;13177065553；&gt;号码归属地&gt;宜昌；&gt;产品名称&gt;云加速5G畅玩加油包(湖北)；&gt;产品代码&gt;无；&gt;产品编码&gt; 91295249；&gt;订购时间&gt;2023-10-10 18:00:10；&gt;核查情况&gt;平台故障；&gt;不规范定制分类&gt;平台故障，无法判责；&gt;退费金额&gt;20元；&gt;退费时间&gt;2023-10-11；&gt;投诉内容&gt;&amp;#10;赔付类型：:增值业务争议 &amp;#10;CBSS账单扣费名称：:云加速5G畅玩加油包(湖北)&amp;#10;办理渠道:湖北杭州翔羽线上业务代理&amp;#10;赔付月份：:2023年10月&amp;#10;返还倍率:单倍&amp;#10;赔付金额：:20&amp;#10;是否已经取消业务:是&amp;#10;是否承诺退费 ：:是&amp;#10;用户是否需要回复：:否&amp;#10;用户要求：:已在线承诺退费，无需回复</t>
  </si>
  <si>
    <t>BL202310111536132279</t>
  </si>
  <si>
    <t>邓兰菊</t>
  </si>
  <si>
    <t>2023-10-11 17:18:43</t>
  </si>
  <si>
    <t>&gt;业务号码&gt;13177089438；&gt;号码归属地&gt;宜昌；&gt;产品名称&gt;云加速5G畅玩加油包(湖北)；&gt;产品代码&gt;91295249；&gt;产品编码&gt;无；&gt;订购时间&gt;2023-09-02 15:38:55；&gt;核查情况&gt;平台故障；&gt;不规范定制分类&gt;平台故障，无法判责；&gt;退费金额&gt;40元；&gt;退费时间&gt;2023年10月11日；&gt;投诉内容&gt;&amp;#10;&amp;#10;高级模板内容：&amp;#10;赔付类型：:增值业务争议 &amp;#10;CBSS账单扣费名称：:云加速5G畅玩加油包(湖北)&amp;#10;办理渠道:	 湖北杭州翔羽线上业务代理(宜昌) &amp;#10;赔付月份：:2023年9月、2023年10月&amp;#10;返还倍率:单倍&amp;#10;赔付金额：:40&amp;#10;是否已经取消业务:是&amp;#10;是否承诺退费 ：:是&amp;#10;用户是否需要回复：:否&amp;#10;用户要求：:退费</t>
  </si>
  <si>
    <t>BL202310111448101418</t>
  </si>
  <si>
    <t>熊佳引</t>
  </si>
  <si>
    <t>2023-10-11 16:49:06</t>
  </si>
  <si>
    <t>&gt;业务号码&gt;13197316844；&gt;号码归属地&gt;宜昌；&gt;产品名称&gt;AR视频彩铃酷趣会员15元包月；&gt;产品代码&gt;49007720；&gt;产品编码&gt;4900772000；&gt;订购时间&gt;4900772000；&gt;核查情况&gt;平台故障；&gt;不规范定制分类&gt;平台故障，无法判责；&gt;赔付金额&gt;30元；&gt;退费时间&gt;2023-10-11；&gt;投诉内容&gt;[65岁以上老人] &amp;#10;高级模板内容：&amp;#10;赔付类型：:增值业务争议 &amp;#10;CBSS账单扣费名称：:AR彩铃酷趣会员5G加油包（湖北）&amp;#10;办理渠道:	 湖北杭州翔羽线上业务代理（宜昌）&amp;#10;赔付月份：:2023年9月、2023年10月&amp;#10;返还倍率:单倍&amp;#10;赔付金额：:40&amp;#10;是否已经取消业务:是&amp;#10;是否承诺退费 ：:是&amp;#10;用户是否需要回复：:否&amp;#10;用户要求：:退费</t>
  </si>
  <si>
    <t>BL202310101427300033</t>
  </si>
  <si>
    <t>韩胜海</t>
  </si>
  <si>
    <t>2023-10-11 10:18:32</t>
  </si>
  <si>
    <t>&gt;业务号码&gt;15629353388；&gt;号码归属地&gt;宜昌；&gt;产品名称&gt;R视频彩铃酷趣会员15元包月；&gt;产品代码&gt;91295250；&gt;产品编码&gt;无&gt;订购时间&gt;2023-10-10 12:03:31；&gt;核查情况&gt;平台故障；&gt;不规范定制分类&gt;平台故障，无法判责；&gt;退费金额15元；&gt;退费时间&gt;2023年10月10日；&gt;投诉内容&gt;XX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增值业务费_增值业务-AR视频彩铃酷趣会员15元包月_增&amp;#10;SP产品ID/元素ID：:4900772000&amp;#10;办理渠道:湖北杭州翔羽线上业务代理(宜昌)&amp;#10;赔付月份：:2023年10月&amp;#10;返还倍率:单倍&amp;#10;赔付金额：:15&amp;#10;是否已经取消业务:是&amp;#10;是否承诺退费 ：:是&amp;#10;用户是否需要回复：:否&amp;#10;用户要求：:退费，尽快处理</t>
  </si>
  <si>
    <t>BL202310111421150930</t>
  </si>
  <si>
    <t>卞琳莉</t>
  </si>
  <si>
    <t>2023-10-11 17:23:39</t>
  </si>
  <si>
    <t>&gt;业务号码&gt;15671004160；&gt;号码归属地&gt;宜昌；&gt;产品名称&gt;云加速5G畅玩加油包(湖北)；&gt;产品代码&gt;91295249；&gt;产品编码&gt;无；&gt;订购时间&gt;2023-08-22 21:13:21；&gt;核查情况&gt;平台故障；&gt;不规范定制分类&gt;平台故障，无法判责；&gt;退费金额&gt;60元；&gt;退费时间&gt;2023-10-11；&gt;投诉内容&gt;&amp;#10;高级模板内容：&amp;#10;赔付类型：:增值业务争议 &amp;#10;CBSS账单扣费名称：:云加速5G畅玩加油包(湖北)（已停售） 下月生效 &amp;#10;办理渠道:湖北杭州翔羽线上业&amp;#10;赔付月份：:2023年8月、2023年9月、2023年10月&amp;#10;返还倍率:单倍&amp;#10;赔付金额：:60&amp;#10;是否已经取消业务:是&amp;#10;是否承诺退费 ：:是&amp;#10;用户是否需要回复：:否&amp;#10;用户要求：:用户要求退费</t>
  </si>
  <si>
    <t>BL202310111413350791</t>
  </si>
  <si>
    <t>方小兰</t>
  </si>
  <si>
    <t>2023-10-11 17:31:48</t>
  </si>
  <si>
    <t>&gt;业务号码&gt;17507200256；&gt;号码归属地&gt;宜昌；&gt;产品名称&gt; 热血都市畅听5G加油包（湖北） ；&gt;产品代码&gt;91295262；&gt;产品编码&gt;无；&gt;订购时间&gt; 023-10-10 20:33:08 ；&gt;核查情况&gt;平台故障；&gt;不规范定制分类&gt;平台故障，无法判责；&gt;退费金额&gt;20元；&gt;退费时间&gt;2023/10/11；&gt;投诉内容&gt;&amp;#10;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热血都市畅听5G加油包（湖北）&amp;#10;办理渠道:湖北杭州翔羽线上业务代理(宜昌)&amp;#10;赔付月份：:2023年10月&amp;#10;返还倍率:单倍&amp;#10;赔付金额：:20&amp;#10;是否已经取消业务:否&amp;#10;是否承诺退费 ：:是&amp;#10;用户是否需要回复：:否&amp;#10;用户要求：:用户要求取消并且退费，谢谢</t>
  </si>
  <si>
    <t>BL202310100853442370</t>
  </si>
  <si>
    <t>樊友菊</t>
  </si>
  <si>
    <t>2023-10-11 14:47:30</t>
  </si>
  <si>
    <t>【2022年上工信部测评重保用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	 云加速5G畅玩加油包(湖北)&amp;#10;办理渠道:湖北杭州翔羽线上业务代理(宜昌) &amp;#10;赔付月份：:2023年10月&amp;#10;返还倍率:单倍&amp;#10;赔付金额：:20&amp;#10;是否已经取消业务:是&amp;#10;是否承诺退费 ：:是&amp;#10;用户是否需要回复：:是&amp;#10;用户要求：:立即解决</t>
  </si>
  <si>
    <t>TS202310111442512250</t>
  </si>
  <si>
    <t>杜森林</t>
  </si>
  <si>
    <t>2023-10-11 16:28:13</t>
  </si>
  <si>
    <t>【2022年上工信部测评重保用户】&amp;#13;&amp;#10;高级模板内容：&amp;#13;&amp;#10;是否10016外呼:否&amp;#13;&amp;#10;电话外呼号码:1&amp;#13;&amp;#10;渠道名称:湖北杭州翔羽线上业务代理(宜昌)&amp;#13;&amp;#10;反应问题涉及场景:未经同意订购业务&amp;#13;&amp;#10;产品名称:云加速5G畅玩加油包(湖北)&amp;#13;&amp;#10;争议月份:2023年9月、2023年10月&amp;#13;&amp;#10;是否承诺退费:否&amp;#13;&amp;#10;承诺退费金额:40&amp;#13;&amp;#10;是否取消业务（如取消失败，需加上系统报错的提示）:未取消&amp;#13;&amp;#10;是否需要回复:是&amp;#13;&amp;#10;用户要求:用户要投诉自己母亲的15608602138没办理过云加速5G畅玩加油包(湖北)的业务，客服安抚承诺退费，用户不认可，要求尽快处理回电！&amp;#13;</t>
  </si>
  <si>
    <t>TS202310111432011951</t>
  </si>
  <si>
    <t>2023-10-11 16:46:14</t>
  </si>
  <si>
    <t>&amp;#13;&amp;#10;高级模板内容：&amp;#13;&amp;#10;投诉问题描述:对副卡总是开通付费业务不认可 对业务： 增值业务-畅行会员S-包月-15元 不认可 称是老年人在用 之前就说过不要给这张卡开业务 不然就携转了 要求取消 退费 并给到合理说法 并屏蔽所有营销平台，因用户无法提供短信验证码 故业务并未取消 请一并处理&amp;#13;&amp;#10;业务名称:云加速5G畅玩加油包(湖北)（已停售） 下月生效 &amp;#13;&amp;#10;争议月份:2023年9月、2023年10月&amp;#13;&amp;#10;争议金额:40&amp;#13;&amp;#10;办理渠道: 湖北杭州翔羽线上业务代理(宜昌) &amp;#13;&amp;#10;前台是否取消:未取消&amp;#13;&amp;#10;是否承诺退费:否&amp;#13;&amp;#10;用户要求:对副卡总是开通付费业务不认可 对业务： 增值业务-畅行会员S-包月-15元 不认可 称是老年人在用 之前就说过不要给这张卡开业务 不然就携转了 要求取消 退费 并给到合理说法 并屏蔽所有营销平台，因用户无法提供短信验证码 故业务并未取消 请一并处理 要求回电联系：18671718639&amp;#13;</t>
  </si>
  <si>
    <t>BL202310111530022178</t>
  </si>
  <si>
    <t>艾平</t>
  </si>
  <si>
    <t>2023-10-11 17:27:10</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</si>
  <si>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云加速5G畅玩加油包(湖北)&amp;#10;SP产品ID/元素ID：:2100242200&amp;#10;办理渠道:湖北杭州翔羽线上业务代理(宜昌)&amp;#10;赔付月份：:2023年10月&amp;#10;返还倍率:单倍&amp;#10;赔付金额：:20&amp;#10;是否已经取消业务:是&amp;#10;是否承诺退费 ：:是&amp;#10;用户是否需要回复：:否&amp;#10;用户要求：:退费</t>
  </si>
  <si>
    <t>BL202310111445551372</t>
  </si>
  <si>
    <t>郭春莲</t>
  </si>
  <si>
    <t>2023-10-11 16:59:48</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</si>
  <si>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云加速5G畅玩加油包(湖北)&amp;#10;办理渠道:湖北杭州翔羽线上业务代理(宜昌)&amp;#10;赔付月份：:2023年9月&amp;#10;返还倍率:单倍&amp;#10;赔付金额：:20&amp;#10;是否已经取消业务:是&amp;#10;是否承诺退费 ：:是&amp;#10;用户是否需要回复：:否&amp;#10;用户要求：:退费</t>
  </si>
  <si>
    <t>BL202310111221281994</t>
  </si>
  <si>
    <t>熊冰</t>
  </si>
  <si>
    <t>2023-10-11 15:23:55</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</si>
  <si>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	 AR彩铃酷趣会员5G加油包（湖北） &amp;#10;办理渠道:	 湖北杭州翔羽线上业务代理(宜昌) &amp;#10;赔付月份：:2023年9月&amp;#10;返还倍率:单倍&amp;#10;赔付金额：:20&amp;#10;是否已经取消业务:是&amp;#10;是否承诺退费 ：:是&amp;#10;用户是否需要回复：:否&amp;#10;用户要求：:退费</t>
  </si>
  <si>
    <t>BL202310111510531848</t>
  </si>
  <si>
    <t>谢宗海</t>
  </si>
  <si>
    <t>2023-10-11 17:07:12</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</si>
  <si>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云加速5G畅玩加油包(湖北)&amp;#10;办理渠道:湖北杭州翔羽线上业务代理(宜昌)&amp;#10;赔付月份：:2023年9月&amp;#10;返还倍率:单倍&amp;#10;赔付金额：:20&amp;#10;是否已经取消业务:是&amp;#10;是否承诺退费 ：:是&amp;#10;用户是否需要回复：:否&amp;#10;用户要求：:用户要求退费</t>
  </si>
  <si>
    <t>TS202310100932460622</t>
  </si>
  <si>
    <t>虞宗新</t>
  </si>
  <si>
    <t>2023-10-11 10:50:43</t>
  </si>
  <si>
    <t>主办单位：湖北&amp;#10;客户类别：普通客户&amp;#10;10010是否打通：否&amp;#10;是否二次致电10015：是&amp;#10;是否联系：否&amp;#10;升级倾向：&amp;#10;号码归属省：湖北&amp;#10;SVIP等级：&amp;#10;1. 问题类型:;&amp;#10;2. 投诉类型:其他;&amp;#10;3. 营业厅地址:;&amp;#10;4. 位置信息:;&amp;#10;5. 位置发生地:;&amp;#10;6. 投诉内容:没订加速云盘……，通知扣费了。</t>
  </si>
  <si>
    <t>TS202310111717051528</t>
  </si>
  <si>
    <t>张先强</t>
  </si>
  <si>
    <t>2023-10-12 10:53:11</t>
  </si>
  <si>
    <t>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幸福家家乐39元套餐&amp;#10;争议月份:2023年9月、2023年10月&amp;#10;是否承诺退费:是&amp;#10;承诺退费金额:40&amp;#10;是否取消业务（如取消失败，需加上系统报错的提示）:取消&amp;#10;是否需要回复:否&amp;#10;用户要求:处理</t>
  </si>
  <si>
    <t>BL202310111624500565</t>
  </si>
  <si>
    <t>邹学林</t>
  </si>
  <si>
    <t>2023-10-12 11:44:51</t>
  </si>
  <si>
    <t>&gt;业务号码&gt;13032719512；&gt;号码归属地&gt;宜昌；&gt;产品名称&gt;云加速5G畅玩加油包(湖北)  ；&gt;产品代码&gt;91295249；&gt;产品编码&gt;无；&gt;订购时间&gt;2023-09-16 20:02:08；&gt;核查情况&gt;平台故障；&gt;不规范定制分类&gt;平台故障，无法判责；&gt;退费金额&gt;40元；&gt;退费时间&gt;2023-10-12；&gt;投诉内容&gt;&amp;#10;&amp;#10;高级模板内容：&amp;#10;赔付类型：:增值业务争议 &amp;#10;CBSS账单扣费名称：:云加速5G畅玩加油包(湖北)&amp;#10;办理渠道:湖北杭州翔羽线上业务代理（宜昌）&amp;#10;赔付月份：:2023年9月、2023年10月&amp;#10;返还倍率:单倍&amp;#10;赔付金额：:40&amp;#10;是否已经取消业务:是&amp;#10;是否承诺退费 ：:是&amp;#10;用户是否需要回复：:否&amp;#10;用户要求：:退费</t>
  </si>
  <si>
    <t>BL202310111738141730</t>
  </si>
  <si>
    <t>李兵</t>
  </si>
  <si>
    <t>2023-10-12 09:50:29</t>
  </si>
  <si>
    <t>&gt;业务号码&gt;13032749962；&gt;号码归属地&gt;宜昌；&gt;产品名称&gt;畅行会员S-包月-15元；&gt;产品代码&gt;21002422；&gt;产品编码&gt;2100242200；&gt;订购时间&gt;2023-09-25 03:38:48；&gt;核查情况&gt;平台故障；&gt;不规范定制分类&gt;平台故障，无法判责；&gt;退费金额&gt;20元；&gt;退费时间&gt;2023-10-12；&gt;投诉内容&gt;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	 云加速5G畅玩加油包(湖北)&amp;#10;办理渠道:	 湖北杭州翔羽线上业务代理(宜昌) vhbkfdx016&amp;#10;赔付月份：:2023年9月&amp;#10;返还倍率:单倍&amp;#10;赔付金额：:20&amp;#10;是否已经取消业务:是&amp;#10;是否承诺退费 ：:是&amp;#10;用户是否需要回复：:否&amp;#10;用户要求：:尽快处理</t>
  </si>
  <si>
    <t>BL202310111904390361</t>
  </si>
  <si>
    <t>刘鹏</t>
  </si>
  <si>
    <t>2023-10-12 14:57:56</t>
  </si>
  <si>
    <t>&gt;业务号码&gt;13047158888&gt;号码归属地&gt;宜昌；&gt;产品名称&gt;职场菁英畅阅5G加油包（湖北）；&gt;产品代码&gt;91295263；&gt;产品编码&gt;无 ；&gt;订购时间&gt;2023-08-12 16:15:14  ；&gt;核查情况&gt;平台故障；&gt;不规范定制分类&gt;平台故障，无法判责；&gt;退费金额&gt;60元；&gt;退费时间&gt;2023年10月12日&gt;投诉内容&gt;&amp;#10;&amp;#10;高级模板内容：&amp;#10;赔付类型：:增值业务争议 &amp;#10;CBSS账单扣费名称：:职场菁英畅阅5G加油包（湖北）&amp;#10;办理渠道:湖北杭州翔羽线上业务代理(宜昌)&amp;#10;赔付月份：:2023年8月、2023年9月、2023年10月&amp;#10;返还倍率:单倍&amp;#10;赔付金额：:60&amp;#10;是否已经取消业务:是&amp;#10;是否承诺退费 ：:是&amp;#10;用户是否需要回复：:否&amp;#10;用户要求：:已承诺退费</t>
  </si>
  <si>
    <t>BL202310111729051591</t>
  </si>
  <si>
    <t>胡新林</t>
  </si>
  <si>
    <t>2023-10-12 11:12:13</t>
  </si>
  <si>
    <t>&gt;业务号码&gt;13094178013；&gt;号码归属地&gt;宜昌；&gt;产品名称&gt;&gt;云加速5G畅玩加油包(湖北)；&gt;产品代码&gt;91295249；&gt;产品编码&gt;无；&gt;订购时间&gt;2023-10-10 20:12:18；&gt;核查情况&gt;平台故障；&gt;不规范定制分类&gt;平台故障，无法判责；&gt;退费金额&gt;20元；&gt;退费时间&gt;2023-10-12；&gt;投诉内容&gt;&amp;#10;&amp;#10;高级模板内容：&amp;#10;赔付类型：:增值业务争议 &amp;#10;CBSS账单扣费名称：:云加速5G畅玩加油包(湖北)&amp;#10;办理渠道:湖北杭州翔羽线上业务代理(宜昌)&amp;#10;赔付月份：:2023年10月&amp;#10;返还倍率:单倍&amp;#10;赔付金额：:20&amp;#10;是否已经取消业务:是&amp;#10;是否承诺退费 ：:是&amp;#10;用户是否需要回复：:否&amp;#10;用户要求：:退费</t>
  </si>
  <si>
    <t>BL202310111631240688</t>
  </si>
  <si>
    <t>李劲松</t>
  </si>
  <si>
    <t>2023-10-12 11:04:52</t>
  </si>
  <si>
    <t>&gt;业务号码&gt;13094183845；&gt;号码归属地&gt;宜昌；&gt;产品名称&gt;云加速5G畅玩加油包(湖北)；&gt;产品代码&gt;91295249；&gt;产品编码&gt;无；&gt;订购时间&gt;2023-09-23 16:49:03；&gt;核查情况&gt;平台故障；&gt;不规范定制分类&gt;平台故障，无法判责；&gt;退费金额&gt;20元；&gt;退费时间&gt;2023/10/12；&gt;投诉内容&gt;&amp;#10;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云加速5G畅玩加油包(湖北)&amp;#10;办理渠道:湖北杭州翔羽线上业务代理(宜昌)&amp;#10;赔付月份：:2023年9月&amp;#10;返还倍率:单倍&amp;#10;赔付金额：:20&amp;#10;是否已经取消业务:是&amp;#10;是否承诺退费 ：:是&amp;#10;用户是否需要回复：:否&amp;#10;用户要求：:退费</t>
  </si>
  <si>
    <t>BL202310111634170735</t>
  </si>
  <si>
    <t>曾祥友</t>
  </si>
  <si>
    <t>2023-10-12 14:17:26</t>
  </si>
  <si>
    <t>&gt;业务号码&gt;13177064465；&gt;号码归属地&gt;宜昌；&gt;产品名称&gt;  云加速5G畅玩加油包(湖北)   ；&gt;产品代码&gt;无；&gt;产品编码&gt;91295249；&gt;订购时间 &gt; 2023-09-18 06:22:46 ；&gt;核查情况&gt;平台故障；&gt;不规范定制分类&gt;平台故障，无法判责；&gt;退费金额&gt;20元；&gt;退费时间&gt;2023年10月12日；&gt;投诉内容&gt;&amp;#10;&amp;#10;高级模板内容：&amp;#10;赔付类型：:增值业务争议 &amp;#10;CBSS账单扣费名称：:云加速5G畅玩加油包(湖北)&amp;#10;办理渠道: 湖北杭州翔羽线上业务代理(宜昌) &amp;#10;赔付月份：:2023年9月&amp;#10;返还倍率:单倍&amp;#10;赔付金额：:20&amp;#10;是否已经取消业务:是&amp;#10;是否承诺退费 ：:是&amp;#10;用户是否需要回复：:否&amp;#10;用户要求：:要求尽快退费</t>
  </si>
  <si>
    <t>BL202310111857200272</t>
  </si>
  <si>
    <t>王素华</t>
  </si>
  <si>
    <t>2023-10-12 11:40:59</t>
  </si>
  <si>
    <t>&gt;业务号码&gt;13177065980&gt;号码归属地&gt;宜昌；&gt;产品名称&gt;云加速5G畅玩加油包(湖北)；&gt;产品代码&gt;91295249 ；&gt;产品编码&gt;无 ；&gt;订购时间&gt;2023-09-28 15:11:48；&gt;核查情况&gt;平台故障；&gt;不规范定制分类&gt;平台故障，无法判责；&gt;退费金额&gt;40 元；&gt;退费时间&gt;2023年10月12日&gt;投诉内容&gt;&amp;#10;&amp;#10;高级模板内容：&amp;#10;赔付类型：:增值业务争议 &amp;#10;CBSS账单扣费名称：:云加速5G畅玩加油包(湖北)&amp;#10;办理渠道:湖北杭州翔羽线上业务代理(宜昌) &amp;#10;赔付月份：:2023年9月、2023年10月&amp;#10;返还倍率:单倍&amp;#10;赔付金额：:40&amp;#10;是否已经取消业务:是&amp;#10;是否承诺退费 ：:是&amp;#10;用户是否需要回复：:否&amp;#10;用户要求：:前台已承诺退费，用户认可，请尽快处理，谢谢</t>
  </si>
  <si>
    <t>BL202310121220540426</t>
  </si>
  <si>
    <t>张子凤</t>
  </si>
  <si>
    <t>2023-10-12 16:37:23</t>
  </si>
  <si>
    <t>&gt;业务号码&gt;13294240754；&gt;号码归属地&gt;宜昌；&gt;产品名称&gt;AR彩铃酷趣会员5G加油包（湖北）；&gt;产品代码&gt;91295250；&gt;产品编码&gt;；&gt;订购时间&gt;2023-10-03 17:44:12；&gt;核查情况&gt;平台故障；&gt;不规范定制分类&gt;平台故障，无法判责；&gt;退费金额&gt;20元；&gt;退费时间&gt;2023-10-12；&gt;投诉内容&gt;判断省分:其他省分&amp;#10;:增值业务争议&amp;#10;判断省分:湖北&amp;#10;:移网&amp;#10;:在补救范围内&amp;#10;:不认可&amp;#10;:小于等于500元，且仅限单倍、月份不超过12个月&amp;#10;:&amp;#10;&amp;#10;高级模板内容：&amp;#10;赔付类型：:增值业务争议 &amp;#10;CBSS账单扣费名称：:AR彩铃酷趣会员5G加油包（湖北）&amp;#10;办理渠道:	 湖北杭州翔羽线上业务代理(宜昌) &amp;#10;赔付月份：:2023年10月&amp;#10;返还倍率:单倍&amp;#10;赔付金额：:20&amp;#10;是否已经取消业务:是&amp;#10;是否承诺退费 ：:是&amp;#10;用户是否需要回复：:否&amp;#10;用户要求：:退费，烦请协助取消业务</t>
  </si>
  <si>
    <t>BL202310120908282426</t>
  </si>
  <si>
    <t>韩小玲</t>
  </si>
  <si>
    <t>2023-10-12 15:07:45</t>
  </si>
  <si>
    <t>&gt;业务号码&gt;15549286843；&gt;号码归属地&gt;宜昌；&gt;产品名称&gt;云加速5G畅玩加油包(湖北)；&gt;产品代码&gt;91295249；&gt;产品编码&gt;无；&gt;订购时间&gt;2023-09-13 20:52:38；&gt;核查情况&gt;平台故障；&gt;不规范定制分类&gt;平台故障，无法判责；&gt;退费金额&gt;40元；&gt;退费时间&gt;2023-10-12；&gt;投诉内容&gt;&amp;#10;赔付类型：:增值业务争议 &amp;#10;CBSS账单扣费名称：:云加速5G畅玩加油包(湖北)&amp;#10;办理渠道:湖北杭州翔羽线上业务代理(宜昌)&amp;#10;赔付月份：:2023年9月、2023年10月&amp;#10;返还倍率:单倍&amp;#10;赔付金额：:40&amp;#10;是否已经取消业务:否&amp;#10;是否承诺退费 ：:是&amp;#10;用户是否需要回复：:否&amp;#10;用户要求：:用户要求退费，</t>
  </si>
  <si>
    <t>BL202310111709581253</t>
  </si>
  <si>
    <t>朱太义</t>
  </si>
  <si>
    <t>2023-10-12 09:42:54</t>
  </si>
  <si>
    <t>&gt;业务号码&gt;15549369670；&gt;号码归属地&gt;宜昌；&gt;产品名称&gt;畅行会员S-包月-15元；&gt;产品代码&gt; 21002422；&gt;产品编码&gt; 2100242200；&gt;订购时间 &gt;2023-09-25 07:37:07；&gt;核查情况&gt;平台故障；&gt;不规范定制分类&gt;平台故障，无法判责；&gt;退费金额&gt;30元；&gt;退费时间&gt;2023年10月12日；&gt;投诉内容&gt;&amp;#10;赔付类型：:增值业务争议 &amp;#10;CBSS账单扣费名称：:	畅行会员S-包月-15元&amp;#10;办理渠道:湖北杭州翔羽线上业务代理(宜昌)&amp;#10;赔付月份：:2023年9月、2023年10月&amp;#10;返还倍率:单倍&amp;#10;赔付金额：:30&amp;#10;是否已经取消业务:是&amp;#10;是否承诺退费 ：:是&amp;#10;用户是否需要回复：:否&amp;#10;用户要求：:退费</t>
  </si>
  <si>
    <t>BL202310111558290123</t>
  </si>
  <si>
    <t>杜传仁</t>
  </si>
  <si>
    <t>2023-10-12 14:41:48</t>
  </si>
  <si>
    <t>&gt;业务号码&gt;15572782886；&gt;号码归属地&gt;宜昌；&gt;产品名称&gt; AR彩铃酷趣会员5G加油包（湖北）；&gt;产品代码&gt;无；&gt;产品编码&gt; 91295250；&gt;订购时间 &gt;  2023-09-10 17:52:44  ；&gt;核查情况&gt;平台故障；&gt;不规范定制分类&gt;平台故障，无法判责；&gt;退费金额&gt;20元；&gt;退费时间&gt;2023年10月12日；&gt;投诉内容&gt;&amp;#10;&amp;#10;高级模板内容：&amp;#10;赔付类型：:增值业务争议 &amp;#10;CBSS账单扣费名称：: AR彩铃酷趣会员5G加油包（湖北） &amp;#10;办理渠道:湖北杭州翔羽线上业务代理(宜昌)&amp;#10;赔付月份：:2023年9月&amp;#10;返还倍率:单倍&amp;#10;赔付金额：:20&amp;#10;是否已经取消业务:是&amp;#10;是否承诺退费 ：:是&amp;#10;用户是否需要回复：:否&amp;#10;用户要求：:用户要求退费，烦请协助处理，谢谢！</t>
  </si>
  <si>
    <t>BL202310111628350643</t>
  </si>
  <si>
    <t>望作桃</t>
  </si>
  <si>
    <t>2023-10-12 14:13:32</t>
  </si>
  <si>
    <t>&gt;业务号码&gt;15586375716；&gt;号码归属地&gt;宜昌；&gt;产品名称&gt; 云加速5G畅玩加油包(湖北) ；&gt;产品代码&gt;无；&gt;产品编码&gt; 91295249；&gt;订购时间 &gt;  2023-09-10 22:10:26 ；&gt;核查情况&gt;平台故障；&gt;不规范定制分类&gt;平台故障，无法判责；&gt;退费金额&gt;20元；&gt;退费时间&gt;2023年10月12日；&gt;投诉内容&gt;&amp;#10;&amp;#10;高级模板内容：&amp;#10;赔付类型：:增值业务争议 &amp;#10;CBSS账单扣费名称：:云加速5G畅玩加油包(湖北)&amp;#10;办理渠道:湖北杭州翔羽线上业务代理(宜昌) &amp;#10;赔付月份：:2023年9月&amp;#10;返还倍率:单倍&amp;#10;赔付金额：:20&amp;#10;是否已经取消业务:是&amp;#10;是否承诺退费 ：:是&amp;#10;用户是否需要回复：:否&amp;#10;用户要求：:要求尽快退费</t>
  </si>
  <si>
    <t>BL202310111637020778</t>
  </si>
  <si>
    <t>董远恩</t>
  </si>
  <si>
    <t>2023-10-12 09:53:48</t>
  </si>
  <si>
    <t>&gt;业务号码&gt;15587941495；&gt;号码归属地&gt;宜昌；&gt;产品名称&gt;AR彩铃酷趣会员5G加油包（湖北） ；&gt;产品代码&gt;49007267；&gt;产品编码&gt;4900726700；&gt;订购时间&gt;2023-07-30 10:21:55；&gt;核查情况&gt;平台故障；&gt;不规范定制分类&gt;平台故障，无法判责；&gt;退费金额&gt;40元；&gt;退费时间&gt;2023-10-12；&gt;投诉内容&gt;&amp;#10;[65岁以上老人]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AR彩铃酷趣会员5G加油包（湖北）&amp;#10;办理渠道:湖北杭州翔羽线上业务代理(宜昌)&amp;#10;赔付月份：:2023年8月、2023年9月&amp;#10;返还倍率:单倍&amp;#10;赔付金额：:40&amp;#10;是否已经取消业务:是&amp;#10;是否承诺退费 ：:是&amp;#10;用户是否需要回复：:否&amp;#10;用户要求：:尽快退费</t>
  </si>
  <si>
    <t>BL202310101554341548</t>
  </si>
  <si>
    <t>焦先友</t>
  </si>
  <si>
    <t>2023-10-12 11:18:46</t>
  </si>
  <si>
    <t>&gt;业务号码&gt;15629385769；&gt;号码归属地&gt;宜昌；&gt;产品名称&gt;AR彩铃酷趣会员5G加油包（湖北）；&gt;产品代码&gt;无；&gt;产品编码&gt;91295250；&gt;订购时间 &gt;2023-10-09 15:17:24  ；&gt;核查情况&gt;平台故障；&gt;不规范定制分类&gt;平台故障，无法判责；&gt;退费金额&gt;20元；&gt;退费时间&gt;2023年10月11日；&gt;投诉内容&gt;&amp;#10;高级模板内容：&amp;#10;赔付类型：:增值业务争议 &amp;#10;CBSS账单扣费名称：:AR彩铃酷趣会员5G加油包（湖北）&amp;#10;办理渠道:湖北杭州翔羽线上业务代理(宜昌)&amp;#10;赔付月份：:2023年10月&amp;#10;返还倍率:单倍&amp;#10;赔付金额：:20&amp;#10;是否已经取消业务:是&amp;#10;是否承诺退费 ：:是&amp;#10;用户是否需要回复：:否&amp;#10;用户要求：:尽快退费</t>
  </si>
  <si>
    <t>BL202310111730461619</t>
  </si>
  <si>
    <t>2023-10-12 11:39:21</t>
  </si>
  <si>
    <t>&gt;业务号码&gt;15697276810；&gt;号码归属地&gt;宜昌；&gt;产品名称&gt;&gt;AR彩铃酷趣会员5G加油包（湖北）；&gt;产品代码&gt;91295250；&gt;产品编码&gt;无；&gt;订购时间&gt;2023-09-13 18:31:54；&gt;核查情况&gt;平台故障；&gt;不规范定制分类&gt;平台故障，无法判责；&gt;退费金额&gt;20元；&gt;退费时间&gt;2023-10-12；&gt;投诉内容&gt;&amp;#10;&amp;#10;高级模板内容：&amp;#10;赔付类型：:增值业务争议 &amp;#10;CBSS账单扣费名称：:AR彩铃酷趣会员5G加油包（湖北）&amp;#10;办理渠道:	 湖北杭州翔羽线上业务代理(宜昌)&amp;#10;赔付月份：:2023年9月&amp;#10;返还倍率:单倍&amp;#10;赔付金额：:20&amp;#10;是否已经取消业务:是&amp;#10;是否承诺退费 ：:是&amp;#10;用户是否需要回复：:否&amp;#10;用户要求：:要求退费</t>
  </si>
  <si>
    <t>BL202310111713051291</t>
  </si>
  <si>
    <t>张德清</t>
  </si>
  <si>
    <t>2023-10-12 10:12:01</t>
  </si>
  <si>
    <t>&gt;业务号码&gt;15697277360；&gt;号码归属地&gt;宜昌；&gt;产品名称&gt;AR视频彩铃酷趣会员15元包月；&gt;产品代码&gt;49007720；&gt;产品编码&gt;4900772000；&gt;订购时间&gt;2023-09-07 10:51:15；&gt;核查情况&gt;平台故障；&gt;不规范定制分类&gt;平台故障，无法判责；&gt;赔付金额&gt;15元；&gt;退费时间&gt;2023-10-12；&gt;投诉内容&gt;[65岁以上老人]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增值业务-AR视频彩铃酷趣会员15元包月&amp;#10;SP产品ID/元素ID：:4900772000&amp;#10;办理渠道:湖北杭州翔羽线上业务代理(宜昌)&amp;#10;赔付月份：:2023年9月&amp;#10;返还倍率:单倍&amp;#10;赔付金额：:15&amp;#10;是否已经取消业务:是&amp;#10;是否承诺退费 ：:是&amp;#10;用户是否需要回复：:否&amp;#10;用户要求：:无</t>
  </si>
  <si>
    <t>BL202310121238090645</t>
  </si>
  <si>
    <t>李小红</t>
  </si>
  <si>
    <t>2023-10-12 15:38:54</t>
  </si>
  <si>
    <t>&gt;业务号码&gt;18671719687，13094167972；&gt;号码归属地&gt;宜昌；&gt;产品名称&gt;云加速5G畅玩加油包(湖北)，云加速5G畅玩加油包(湖北)；&gt;产品代码&gt;无，无；&gt;产品编码&gt;无，无；&gt;订购时间&gt;2023-09-17 22:38:51，2023-09-04 13:49:53；&gt;核查情况&gt;平台故障；&gt;不规范定制分类&gt;平台故障，无法判责；&gt;退费金额&gt;40，40元；&gt;退费时间&gt;2023-10-12；&gt;投诉内容&gt;&amp;#10;高级模板内容：&amp;#10;赔付类型：:增值业务争议 &amp;#10;CBSS账单扣费名称：:云加速5G畅玩加油包(湖北)&amp;#10;办理渠道:湖北杭州翔羽线上业务代理(宜昌) &amp;#10;赔付月份：:2023年9月、2023年10月&amp;#10;返还倍率:单倍&amp;#10;赔付金额：:40&amp;#10;是否已经取消业务:是&amp;#10;是否承诺退费 ：:是&amp;#10;用户是否需要回复：:否&amp;#10;用户要求：:用户还有副卡13094167972也开通此业务，同时要求退费40元，烦请协助处理，谢谢</t>
  </si>
  <si>
    <t>BL202310112154241708</t>
  </si>
  <si>
    <t>罗斌</t>
  </si>
  <si>
    <t>2023-10-12 11:19:15</t>
  </si>
  <si>
    <t>&gt;业务号码&gt;18671736068；&gt;号码归属地&gt;宜昌；&gt;产品名称&gt;云加速5G畅玩加油包(湖北)；&gt;产品代码&gt;91295249；&gt;产品编码&gt;无；&gt;订购时间&gt;	2023-09-13 13:32:49 ；&gt;核查情况&gt;平台故障；&gt;不规范定制分类&gt;平台故障，无法判责；&gt;退费金额&gt;40元；&gt;退费时间&gt;2023-10-12；&gt;投诉内容&gt;------------&amp;#10;高级模板内容：&amp;#10;赔付类型：:增值业务争议 &amp;#10;CBSS账单扣费名称：:云加速5G畅玩加油包(湖北)&amp;#10;办理渠道:湖北杭州翔羽线上业务代理(宜昌)&amp;#10;赔付月份：:2023年9月、2023年10月&amp;#10;返还倍率:单倍&amp;#10;赔付金额：:40&amp;#10;是否已经取消业务:是&amp;#10;是否承诺退费 ：:是&amp;#10;用户是否需要回复：:否&amp;#10;用户要求：:已承诺</t>
  </si>
  <si>
    <t>BL202310121050181498</t>
  </si>
  <si>
    <t>唐纯双</t>
  </si>
  <si>
    <t>2023-10-12 16:30:46</t>
  </si>
  <si>
    <t>&gt;业务号码&gt;18671748329;&gt;号码归属地&gt;宜昌;&gt;产品名称&gt;云加速5G畅玩加油包(湖北)、 哔哩哔哩15G流量加会员月包 ;&gt;产品代码&gt;无、80006723;&gt;产品编码&gt;91295249、8000672300;&gt;订购时间&gt;2023-09-09 15:42:15。 2023-10-01 19:22:51 ;&gt;核查情况&gt;平台故障;&gt;不规范定制分类&gt;平台故障，无法判责;&gt; 赔付金额&gt;40元、25元;&gt;退费时间&gt;2023-10-12;&gt;投诉内容&gt; &amp;#10;&amp;#10;&amp;#10;高级模板内容：&amp;#10;赔付类型：:增值业务争议 &amp;#10;CBSS账单扣费名称：:云加速5G畅玩加油包(湖北)，-哔哩哔哩15G流量加会员月包&amp;#10;办理渠道: 湖北杭州翔羽线上业务代理(宜昌) &amp;#10;赔付月份：:2023年10月、2023年9月&amp;#10;返还倍率:单倍&amp;#10;赔付金额：:65&amp;#10;是否已经取消业务:是&amp;#10;是否承诺退费 ：:是&amp;#10;用户是否需要回复：:否&amp;#10;用户要求：:退费</t>
  </si>
  <si>
    <t>BL202310111738541738</t>
  </si>
  <si>
    <t>冉启春</t>
  </si>
  <si>
    <t>2023-10-12 11:39:13</t>
  </si>
  <si>
    <t>&gt;业务号码&gt;18672108469；&gt;号码归属地&gt;宜昌；&gt;产品名称&gt;畅行会员S-包月-15元；&gt;产品代码&gt;21002422；&gt;产品编码&gt;2100242200；&gt;订购时间&gt;2023-09-24 11:06:26；&gt;核查情况&gt;平台故障；&gt;不规范定制分类&gt;平台故障，无法判责；&gt;退费金额&gt;20元；&gt;退费时间&gt;2023-10-12；&gt;投诉内容&gt;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&amp;#10;CBSS账单扣费名称：:云加速5G畅玩加油包(湖北)&amp;#10;SP产品ID/元素ID：:2100242200&amp;#10;办理渠道:湖北杭州翔羽线上业务代理(宜昌) &amp;#10;赔付月份：:2023年10月&amp;#10;返还倍率:单倍&amp;#10;赔付金额：:20&amp;#10;是否已经取消业务:是&amp;#10;是否承诺退费 ：:是&amp;#10;用户是否需要回复：:否&amp;#10;用户要求：:退费到主卡</t>
  </si>
  <si>
    <t>BL202310121002090637</t>
  </si>
  <si>
    <t>贾莉莉</t>
  </si>
  <si>
    <t>2023-10-12 14:45:25</t>
  </si>
  <si>
    <t>判断省分:湖北&amp;#13;&amp;#10;:增值业务费用争议（含炫彩通信助理包云盘版等组合类增值业务）&amp;#13;&amp;#10;:移网&amp;#13;&amp;#10;:在补救范围内&amp;#13;&amp;#10;:不认可&amp;#13;&amp;#10;:小于等于500元，且仅限单倍、月份不超过12个月&amp;#13;&amp;#10;:&amp;#13;&amp;#10;&amp;#13;&amp;#10;高级模板内容：&amp;#13;&amp;#10;赔付类型：:增值业务争议 &amp;#13;&amp;#10;CBSS账单扣费名称：:云加速5G畅玩加油包(湖北)&amp;#13;&amp;#10;办理渠道:湖北杭州翔羽线上业务代理(宜昌)&amp;#13;&amp;#10;赔付月份：:2023年10月&amp;#13;&amp;#10;返还倍率:单倍&amp;#13;&amp;#10;赔付金额：:20&amp;#13;&amp;#10;是否已经取消业务:是&amp;#13;&amp;#10;是否承诺退费 ：:是&amp;#13;&amp;#10;用户是否需要回复：:否&amp;#13;&amp;#10;用户要求：:退费&amp;#13;</t>
  </si>
  <si>
    <t>BL202310120802511955</t>
  </si>
  <si>
    <t>董德宣</t>
  </si>
  <si>
    <t>2023-10-12 11:23:23</t>
  </si>
  <si>
    <t>[65岁以上老人]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	 云加速5G畅玩加油包(湖北) &amp;#10;办理渠道:湖北杭州翔羽线上业务代理(宜昌) &amp;#10;赔付月份：:2023年9月、2023年10月&amp;#10;返还倍率:单倍&amp;#10;赔付金额：:40&amp;#10;是否已经取消业务:是&amp;#10;是否承诺退费 ：:是&amp;#10;用户是否需要回复：:否&amp;#10;用户要求：:要求退费</t>
  </si>
  <si>
    <t>BL202310111705431194</t>
  </si>
  <si>
    <t>陈振香</t>
  </si>
  <si>
    <t>2023-10-12 15:15:52</t>
  </si>
  <si>
    <t>[65岁以上老人]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云加速5G畅玩加油包(湖北)&amp;#10;办理渠道:湖北杭州翔羽线上业务代理(宜昌)&amp;#10;赔付月份：:2023年10月、2023年9月&amp;#10;返还倍率:单倍&amp;#10;赔付金额：:40&amp;#10;是否已经取消业务:否&amp;#10;是否承诺退费 ：:是&amp;#10;用户是否需要回复：:是&amp;#10;用户要求：:用户来电反映（对云加速5G畅玩加油包(湖北)不认可），我方核实（未取消，用户不配合提供验证码），用户对此不认可，要求取消并退费烦请后台协助处理。</t>
  </si>
  <si>
    <t>BL202310111926440610</t>
  </si>
  <si>
    <t>刘烈昌</t>
  </si>
  <si>
    <t>2023-10-12 10:36:56</t>
  </si>
  <si>
    <t>[65岁以上老人] 判断省分:其他省分&amp;#10;:增值业务争议&amp;#10;判断省分:湖北&amp;#10;:移网&amp;#10;:在补救范围内&amp;#10;:不认可&amp;#10;:小于等于500元，且仅限单倍、月份不超过12个月&amp;#10;:&amp;#10;&amp;#10;高级模板内容：&amp;#10;赔付类型：:增值业务争议 &amp;#10;CBSS账单扣费名称：:云加速5G畅玩加油包(湖北)&amp;#10;办理渠道:湖北杭州翔羽线上业务代理(宜昌)&amp;#10;赔付月份：:2023年9月、2023年10月、2023年8月&amp;#10;返还倍率:单倍&amp;#10;赔付金额：:45&amp;#10;是否已经取消业务:是&amp;#10;是否承诺退费 ：:是&amp;#10;用户是否需要回复：:否&amp;#10;用户要求：:前台已承诺退费</t>
  </si>
  <si>
    <t>BL202310121204470210</t>
  </si>
  <si>
    <t>李迅</t>
  </si>
  <si>
    <t>2023-10-12 15:39:26</t>
  </si>
  <si>
    <t>高级模板内容：&amp;#10;赔付类型：:增值业务争议 &amp;#10;CBSS账单扣费名称：:云加速5G畅玩加油包(湖北)&amp;#10;办理渠道: 湖北杭州翔羽线上业务代理&amp;#10;赔付月份：:2023年10月&amp;#10;返还倍率:单倍&amp;#10;赔付金额：:20&amp;#10;是否已经取消业务:是&amp;#10;是否承诺退费 ：:是&amp;#10;用户是否需要回复：:否&amp;#10;用户要求：:已在线承诺退费，无需回复</t>
  </si>
  <si>
    <t>BL202310121416561772</t>
  </si>
  <si>
    <t>岳开珍</t>
  </si>
  <si>
    <t>2023-10-12 17:09:25</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</si>
  <si>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	畅行会员S-包月-15元&amp;#10;办理渠道:	 湖北杭州翔羽线上业务代理(宜昌)&amp;#10;赔付月份：:2023年10月&amp;#10;返还倍率:单倍&amp;#10;赔付金额：:20&amp;#10;是否已经取消业务:是&amp;#10;是否承诺退费 ：:是&amp;#10;用户是否需要回复：:否&amp;#10;用户要求：:要求退费</t>
  </si>
  <si>
    <t>TS202310112022082386</t>
  </si>
  <si>
    <t>张随朝</t>
  </si>
  <si>
    <t>2023-10-12 14:47:15</t>
  </si>
  <si>
    <t>[65岁以上老人] 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0&amp;#13;&amp;#10;渠道名称:湖北杭州翔羽线上业务代理(宜昌)&amp;#13;&amp;#10;反应问题涉及场景:未经同意订购业务&amp;#13;&amp;#10;产品名称:云加速5G畅玩加油包(湖北)&amp;#13;&amp;#10;争议月份:2023年9月、2023年10月&amp;#13;&amp;#10;是否承诺退费:是&amp;#13;&amp;#10;承诺退费金额:40&amp;#13;&amp;#10;是否取消业务（如取消失败，需加上系统报错的提示）:是&amp;#13;&amp;#10;是否需要回复:否&amp;#13;&amp;#10;用户要求:已在线承诺减免并告知退费事宜，请处理，谢谢&amp;#13;</t>
  </si>
  <si>
    <t>BL202310121308390999</t>
  </si>
  <si>
    <t>李宗全</t>
  </si>
  <si>
    <t>2023-10-12 17:21:38</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</si>
  <si>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&amp;#10;CBSS账单扣费名称：:异型流量权益红包-套外版  20元 5GB云加速5G畅玩加油包(湖北)&amp;#10;办理渠道:	 湖北杭州翔羽线上业务代理(宜昌) &amp;#10;赔付月份：:2023年10月&amp;#10;返还倍率:单倍&amp;#10;赔付金额：:30&amp;#10;是否已经取消业务:是&amp;#10;是否承诺退费 ：:是&amp;#10;用户是否需要回复：:否&amp;#10;用户要求：:要求退费</t>
  </si>
  <si>
    <t>BL202310111754341984</t>
  </si>
  <si>
    <t>柳建华</t>
  </si>
  <si>
    <t>2023-10-12 11:10:31</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</si>
  <si>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&amp;#10;CBSS账单扣费名称：:增值业务-AR视频彩铃酷趣会员15元包月&amp;#10;办理渠道:	 湖北杭州翔羽线上业务代理(宜昌) &amp;#10;赔付月份：:2023年9月&amp;#10;返还倍率:单倍&amp;#10;赔付金额：:15&amp;#10;是否已经取消业务:是&amp;#10;是否承诺退费 ：:是&amp;#10;用户是否需要回复：:否&amp;#10;用户要求：: 1.CBSS账单扣费名称:（ 叠加套餐包）；&amp;#10;2.SP产品ID/元素ID：（无）；&amp;#10;3.赔付月份:（202309 ）；&amp;#10;4.返还倍率:（ 单倍）；&amp;#10;5.赔付金额:（5）。</t>
  </si>
  <si>
    <t>TS202310111720121605</t>
  </si>
  <si>
    <t>张礼胜</t>
  </si>
  <si>
    <t>2023-10-13 09:15:50</t>
  </si>
  <si>
    <t>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湖北杭州翔羽线上业务代理(宜昌)&amp;#13;&amp;#10;反应问题涉及场景:诱导订购（业务与实际宣传不符）&amp;#13;&amp;#10;产品名称:云加速5G畅玩加油包(湖北)&amp;#13;&amp;#10;争议月份:2023年9月&amp;#13;&amp;#10;是否承诺退费:是&amp;#13;&amp;#10;承诺退费金额:20&amp;#13;&amp;#10;是否取消业务（如取消失败，需加上系统报错的提示）:是&amp;#13;&amp;#10;是否需要回复:否&amp;#13;&amp;#10;用户要求:退费&amp;#13;</t>
  </si>
  <si>
    <t>BL202310130910240223</t>
  </si>
  <si>
    <t>苏立群</t>
  </si>
  <si>
    <t>2023-10-13 15:06:30</t>
  </si>
  <si>
    <r>
      <t/>
    </r>
    <r>
      <rPr>
        <sz val="11"/>
        <color theme="1"/>
        <rFont val="宋体"/>
        <family val="2"/>
      </rPr>
      <t>&gt;业务号码&gt;13217276768；&gt;号码归属地&gt;宜昌；&gt;产品名称&gt;AR彩铃酷趣会员5G加油包（湖北）， 沃阅读-5G畅阅-经管学堂20元；&gt;产品代码&gt;91295250，66001249；&gt;产品编码&gt;无，6600124900；&gt;订购时间&gt;2023-09-12 08:44:01， 2023-09-12 08:45:16 ；&gt;核查情况&gt;平台故障；&gt;不规范定制分类&gt;平台故障，无法判责；&gt;退费金额&gt;40元，40元；&gt;退费时间&gt;2023-10-13；&gt;投诉内容&gt;&amp;#10;赔付类型：:增值业务争议 &amp;#10;CBSS账单扣费名称：:沃阅读-5G畅阅-经管学堂20元 订购</t>
    </r>
    <r>
      <rPr>
        <sz val="11"/>
        <color theme="1"/>
        <rFont val="Arial"/>
        <family val="2"/>
      </rPr>
      <t xml:space="preserve">	</t>
    </r>
    <r>
      <rPr>
        <sz val="11"/>
        <color theme="1"/>
        <rFont val="宋体"/>
        <family val="2"/>
      </rPr>
      <t xml:space="preserve"> AR彩铃酷趣会员5G加油包（湖北） 订购&amp;#10;办理渠道:湖北杭州翔羽线上业务代理(宜昌) &amp;#10;赔付月份：:2023年10月、2023年9月&amp;#10;返还倍率:单倍&amp;#10;赔付金额：:80&amp;#10;是否已经取消业务:是&amp;#10;是否承诺退费 ：:是&amp;#10;用户是否需要回复：:否&amp;#10;用户要求：:立即核实退费</t>
    </r>
  </si>
  <si>
    <t>BL202310121922571073</t>
  </si>
  <si>
    <t>张远银</t>
  </si>
  <si>
    <t>2023-10-13 09:59:19</t>
  </si>
  <si>
    <t>&gt;业务号码&gt;13227283385；&gt;号码归属地&gt;宜昌；&gt;产品名称&gt;云加速5G畅玩加油包(湖北)；&gt;产品代码&gt;91295249；&gt;产品编码&gt;无；&gt;订购时间 &gt;2023-10-10 12:46:33；&gt;核查情况&gt;平台故障；&gt;不规范定制分类&gt;平台故障，无法判责；&gt;退费金额&gt;20元；&gt;退费时间&gt;2023年10月13日；&gt;投诉内容&gt;&amp;#10;高级模板内容：&amp;#10;赔付类型：:增值业务争议 &amp;#10;CBSS账单扣费名称：:云加速5G畅玩加油包(湖北)&amp;#10;办理渠道:湖北杭州翔羽线上业务代理(宜昌)&amp;#10;赔付月份：:2023年10月&amp;#10;返还倍率:单倍&amp;#10;赔付金额：:20&amp;#10;是否已经取消业务:否&amp;#10;是否承诺退费 ：:是&amp;#10;用户是否需要回复：:否&amp;#10;用户要求：:承诺退费无需回复 （用户无法提供验证码请帮忙取消）</t>
  </si>
  <si>
    <t>BL202310111550262496</t>
  </si>
  <si>
    <t>佘佳佳</t>
  </si>
  <si>
    <t>2023-10-13 10:30:58</t>
  </si>
  <si>
    <t>&gt;业务号码&gt;13294240689；&gt;号码归属地&gt;宜昌；&gt;产品名称&gt; 职场菁英畅阅5G加油包（湖北） ，炫彩通信助理包体验版-立即生效（湖北）， 视频彩铃商务版标准20元包 ，沃悦读同步学钻石会员20元包， 手机彩铃沃音乐精选10元包月 ，主题彩铃6元包月；&gt;产品代码&gt;91295263，91052901，49004905，66001174，49004937，49004917；&gt;产品编码&gt;无，无，4900490501，6600117400，4900493700，4900491700；&gt;订购时间&gt;2023-08-26 22:11:19，2021-10-29 14:57:31， 2023-09-11 19:12:31 ，2023-09-11 19:10:48，2023-09-10 23:28:54，2023-09-10 20:29:04；&gt;核查情况&gt;平台故障；&gt;不规范定制分类&gt;平台故障，无法判责；&gt;退费金额&gt;60元，18元，40元，40元，20元，12元；&gt;退费时间&gt;2023-10-12；&gt;投诉内容&gt;&amp;#10;赔付类型：:增值业务争议 &amp;#10;CBSS账单扣费名称：:职场菁英畅阅5G加油包（湖北），主题彩铃6元包月，手机彩铃沃音乐精选10元包月，视频彩铃商务版标准20元包，-沃悦读同步学钻石会员20元包&amp;#10;办理渠道:湖北杭州翔羽线上业务代理(宜昌)&amp;#10;赔付月份：:2023年9月、2023年10月、2023年8月&amp;#10;返还倍率:单倍&amp;#10;赔付金额：:172&amp;#10;是否已经取消业务:是&amp;#10;是否承诺退费 ：:是&amp;#10;用户是否需要回复：:否&amp;#10;用户要求：:用户要求取消 20元 5GB职场菁英畅阅5G加油包(湖北) 以及炫彩通信助理包体验版-立即生效（湖北）并退费</t>
  </si>
  <si>
    <t>BL202310130824412385</t>
  </si>
  <si>
    <t>王祖凤</t>
  </si>
  <si>
    <t>2023-10-13 11:07:10</t>
  </si>
  <si>
    <t>&gt;业务号码&gt;15549305997；&gt;号码归属地&gt;宜昌；&gt;产品名称&gt;云加速5G畅玩加油包(湖北)；&gt;产品代码&gt;无；&gt;产品编码&gt;91295249；&gt;订购时间&gt;2023-10-13 06:53:02；&gt;核查情况&gt;平台故障；&gt;不规范定制分类&gt;平台故障，无法判责；&gt;退费金额&gt;20元；&gt;退费时间&gt;2023/10/13；&gt;投诉内容&gt;【2022年上工信部测评重保用户】【2022年上工信部测评重保用户】判断省分:其他省分&amp;#10;:增值业务争议&amp;#10;判断省分:湖北&amp;#10;:移网&amp;#10;:在补救范围内&amp;#10;:不认可&amp;#10;:小于等于500元，且仅限单倍、月份不超过12个月&amp;#10;:&amp;#10;&amp;#10;高级模板内容：&amp;#10;赔付类型：:增值业务争议 &amp;#10;CBSS账单扣费名称：:云加速5G畅玩加油包(湖北)&amp;#10;办理渠道:湖北杭州翔羽线上业务代理(宜昌)&amp;#10;赔付月份：:2023年10月&amp;#10;返还倍率:单倍&amp;#10;赔付金额：:20&amp;#10;是否已经取消业务:是&amp;#10;是否承诺退费 ：:是&amp;#10;用户是否需要回复：:否&amp;#10;用户要求：:请尽快</t>
  </si>
  <si>
    <t>BL202310122054391787</t>
  </si>
  <si>
    <t>熊艳</t>
  </si>
  <si>
    <t>2023-10-13 11:14:44</t>
  </si>
  <si>
    <t>&gt;业务号码&gt;15571756077；&gt;号码归属地&gt;宜昌；&gt;产品名称&gt;云加速5G畅玩加油包(湖北)；&gt;产品代码&gt;91295249；&gt;产品编码&gt;无；&gt;订购时间&gt;2023-10-12 19:27:38；&gt;核查情况&gt;平台故障；&gt;不规范定制分类&gt;平台故障，无法判责；&gt;退费金额&gt;20元；&gt;退费时间&gt;2023-10-13；&gt;投诉内容&gt;------------&amp;#10;高级模板内容：&amp;#10;赔付类型：:增值业务争议 &amp;#10;CBSS账单扣费名称：:月固定费_叠加套餐包_流量叠加包月套餐费、增值业务费_增值业务-畅行会员S-包月-15元_增值业务-畅行会员S-包月-15元&amp;#10;办理渠道:湖北杭州翔羽线上业务代理（宜昌）&amp;#10;赔付月份：:2023年10月&amp;#10;返还倍率:单倍&amp;#10;赔付金额：:20&amp;#10;是否已经取消业务:是&amp;#10;是否承诺退费 ：:是&amp;#10;用户是否需要回复：:否&amp;#10;用户要求：:退费20元</t>
  </si>
  <si>
    <t>BL202310130935050583</t>
  </si>
  <si>
    <t>郑虎</t>
  </si>
  <si>
    <t>2023-10-13 16:10:52</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</si>
  <si>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云加速5G畅玩加油包(湖北)&amp;#10;办理渠道:湖北杭州翔羽线上业务代理(宜昌)&amp;#10;赔付月份：:2023年10月&amp;#10;返还倍率:单倍&amp;#10;赔付金额：:20&amp;#10;是否已经取消业务:是&amp;#10;是否承诺退费 ：:是&amp;#10;用户是否需要回复：:否&amp;#10;用户要求：:用户来电反映自己没有订购过此业务，要求退费，请后台协助处理，谢谢</t>
  </si>
  <si>
    <t>BL202310130849590043</t>
  </si>
  <si>
    <t>周宗柱</t>
  </si>
  <si>
    <t>2023-10-13 16:01:55</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</si>
  <si>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&amp;#10;CBSS账单扣费名称：:热血都市畅听5G加油包（湖北），5G炫彩加油包19元10GB（次月生效）（湖北） 手机彩铃沃音乐精选10元包月 &amp;#10;办理渠道: 湖北杭州翔羽线上业务代理(宜昌) ， 上海航动科技有限公司（宜昌，无 &amp;#10;赔付月份：:2023年10月&amp;#10;返还倍率:单倍&amp;#10;赔付金额：:49&amp;#10;是否已经取消业务:是&amp;#10;是否承诺退费 ：:是&amp;#10;用户是否需要回复：:否&amp;#10;用户要求：:退费上账到主卡：13135807169</t>
  </si>
  <si>
    <t>BL202310131031121436</t>
  </si>
  <si>
    <t>姜从明</t>
  </si>
  <si>
    <t>2023-10-13 16:11:07</t>
  </si>
  <si>
    <t>&gt;业务号码&gt;15629378062；&gt;号码归属地&gt;宜昌；&gt;产品名称&gt; 职场精英畅阅包；&gt;产品代码&gt;66003017；&gt;产品编码&gt;6600301701；&gt;订购时间&gt;2023-08-16 11:27:33；&gt;核查情况&gt;平台故障；&gt;不规范定制分类&gt;平台故障，无法判责；&gt;退费金额&gt;45元；&gt;退费时间&gt;2023-10-13；&gt;投诉内容&gt;&amp;#10;&amp;#10;高级模板内容：&amp;#10;赔付类型：:增值业务争议 &amp;#10;CBSS账单扣费名称：: 增值业务费_增值业务-职场精英畅阅包_增值业务-职场精英畅阅包 15.00&amp;#10;办理渠道: 湖北杭州翔羽线上业务代理(宜昌)&amp;#10;赔付月份：:2023年8月、2023年9月、2023年10月&amp;#10;返还倍率:单倍&amp;#10;赔付金额：:48&amp;#10;是否已经取消业务:是&amp;#10;是否承诺退费 ：:是&amp;#10;用户是否需要回复：:否&amp;#10;用户要求：:用户表示不知情办理，要求退费</t>
  </si>
  <si>
    <t>BL202310120922090121</t>
  </si>
  <si>
    <t>王晓明</t>
  </si>
  <si>
    <t>2023-10-13 14:18:54</t>
  </si>
  <si>
    <t>&gt;业务号码&gt;15671070863；&gt;号码归属地&gt;宜昌；&gt;产品名称&gt;云加速5G畅玩加油包(湖北)；&gt;产品代码&gt;91295249；&gt;产品编码&gt;无；&gt;订购时间&gt;2023-10-11 18:36:54；&gt;核查情况&gt;平台故障；&gt;不规范定制分类&gt;平台故障，无法判责；&gt;退费金额&gt;20元；&gt;退费时间&gt;2023/10/12；&gt;投诉内容&gt;&amp;#10;【2022年上工信部测评重保用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云加速5G畅玩加油包(湖北)&amp;#10;办理渠道:湖北杭州翔羽线上业务代理(宜昌)&amp;#10;赔付月份：:2023年10月&amp;#10;返还倍率:单倍&amp;#10;赔付金额：:20&amp;#10;是否已经取消业务:是&amp;#10;是否承诺退费 ：:是&amp;#10;用户是否需要回复：:否&amp;#10;用户要求：:用户误操作办理业务，申请为用户退费20元，请协助处理谢谢！</t>
  </si>
  <si>
    <t>BL202310112035541276</t>
  </si>
  <si>
    <t>葛世萍</t>
  </si>
  <si>
    <t>2023-10-13 14:30:44</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</si>
  <si>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热血都市畅听5G加油包（湖北）&amp;#10;办理渠道:湖北杭州翔羽线上业务代理&amp;#10;赔付月份：:2023年9月&amp;#10;返还倍率:单倍&amp;#10;赔付金额：:20&amp;#10;是否已经取消业务:是&amp;#10;是否承诺退费 ：:是&amp;#10;用户是否需要回复：:否&amp;#10;用户要求：:已承诺退费，请尽快处理</t>
  </si>
  <si>
    <t>TS202310121634480864</t>
  </si>
  <si>
    <t>何士斌</t>
  </si>
  <si>
    <t>2023-10-13 20:21:33</t>
  </si>
  <si>
    <t>[65岁以上老人] 判断省分:湖北&amp;#13;&amp;#10;:增值业务费用争议（含炫彩通信助理包云盘版等组合类增值业务）&amp;#13;&amp;#10;:移网&amp;#13;&amp;#10;:在补救范围内&amp;#13;&amp;#10;:不认可&amp;#13;&amp;#10;:大于500元&amp;#13;&amp;#10;:&amp;#13;&amp;#10;&amp;#13;&amp;#10;高级模板内容：&amp;#13;&amp;#10;投诉问题描述:用户对增值业务计费不认可，前台承诺退费时对赠费不认可，要求退费到话费余额&amp;#13;&amp;#10;争议业务名称:	 沃阅读知涯升学20元特价包 、	 云加速5G畅玩加油包(湖北) &amp;#13;&amp;#10;受理渠道:	 湖北杭州翔羽线上业务代理(宜昌) vhbkfdx016&amp;#13;&amp;#10;争议月份:2023年10月&amp;#13;&amp;#10;争议费用:40&amp;#13;&amp;#10;一线客服在系统里:已取消&amp;#13;&amp;#10;是否承诺退费:否&amp;#13;&amp;#10;用户要求:前台承诺退费时对赠费不认可，要求退费到话费余额&amp;#13;</t>
  </si>
  <si>
    <t>线上引流：客户反馈不知情办理沃阅读知涯升学20元特价包 、 云加速5G畅玩加油包(湖北) ，有二次确认，不存在违规现象，已发退费40元，24小时内到账，此费用不可打印账单发票，回访满意</t>
  </si>
  <si>
    <t>BL202310141048502210</t>
  </si>
  <si>
    <t>王明清</t>
  </si>
  <si>
    <t>2023-10-14 15:42:59</t>
  </si>
  <si>
    <t>[65岁以上老人] 判断省分:湖北&amp;#13;&amp;#10;:增值业务费用争议（含炫彩通信助理包云盘版等组合类增值业务）&amp;#13;&amp;#10;:移网&amp;#13;&amp;#10;:在补救范围内&amp;#13;&amp;#10;:不认可&amp;#13;&amp;#10;:小于等于500元，且仅限单倍、月份不超过12个月&amp;#13;&amp;#10;:&amp;#13;&amp;#10;&amp;#13;&amp;#10;高级模板内容：&amp;#13;&amp;#10;赔付类型：:增值业务争议 &amp;#13;&amp;#10;CBSS账单扣费名称：:AR彩铃酷趣会员5G加油包（湖北）&amp;#13;&amp;#10;办理渠道:湖北杭州翔羽线上业务代理(宜昌)&amp;#13;&amp;#10;赔付月份：:2023年8月、2023年9月、2023年10月&amp;#13;&amp;#10;返还倍率:单倍&amp;#13;&amp;#10;赔付金额：:60&amp;#13;&amp;#10;是否已经取消业务:是&amp;#13;&amp;#10;是否承诺退费 ：:是&amp;#13;&amp;#10;用户是否需要回复：:否&amp;#13;&amp;#10;用户要求：:用户对业务办理有争议，按照流程为用户申请退费60元，请协助处理谢谢！&amp;#13;</t>
  </si>
  <si>
    <t>TS202310132124020943</t>
  </si>
  <si>
    <t>简彬彬</t>
  </si>
  <si>
    <t>2023-10-14 10:50:30</t>
  </si>
  <si>
    <t>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湖北杭州翔羽线上业务代理(宜昌)&amp;#13;&amp;#10;反应问题涉及场景:电话营销业务资费争议&amp;#13;&amp;#10;产品名称:云加速5G畅玩加油包(湖北)（已停售）&amp;#13;&amp;#10;争议月份:2023年9月、2023年10月&amp;#13;&amp;#10;是否承诺退费:是&amp;#13;&amp;#10;承诺退费金额:40&amp;#13;&amp;#10;是否取消业务（如取消失败，需加上系统报错的提示）:已取消&amp;#13;&amp;#10;是否需要回复:否&amp;#13;&amp;#10;用户要求:退费&amp;#13;</t>
  </si>
  <si>
    <t>TS202310131556442193</t>
  </si>
  <si>
    <t>李吉林</t>
  </si>
  <si>
    <t>2023-10-14 10:17:33</t>
  </si>
  <si>
    <t>[65岁以上老人] 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不记得&amp;#13;&amp;#10;渠道名称:湖北杭州翔羽线上业务代理(宜昌)&amp;#13;&amp;#10;反应问题涉及场景:未经同意订购业务&amp;#13;&amp;#10;产品名称:云加速5G畅玩加油包(湖北)&amp;#13;&amp;#10;争议月份:2023年9月&amp;#13;&amp;#10;是否承诺退费:是&amp;#13;&amp;#10;承诺退费金额:20&amp;#13;&amp;#10;是否取消业务（如取消失败，需加上系统报错的提示）:是&amp;#13;&amp;#10;是否需要回复:否&amp;#13;&amp;#10;用户要求:退费&amp;#13;</t>
  </si>
  <si>
    <t>BL202310141014301675</t>
  </si>
  <si>
    <t>尹茜</t>
  </si>
  <si>
    <t>2023-10-14 16:29:30</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</si>
  <si>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&amp;#10;CBSS账单扣费名称：:云加速5G畅玩加油包(湖北)&amp;#10;办理渠道:湖北杭州翔羽线上业务&amp;#10;赔付月份：:2023年10月&amp;#10;返还倍率:单倍&amp;#10;赔付金额：:20&amp;#10;是否已经取消业务:是&amp;#10;是否承诺退费 ：:是&amp;#10;用户是否需要回复：:否&amp;#10;用户要求：:退费</t>
  </si>
  <si>
    <t>BL202310141008511585</t>
  </si>
  <si>
    <t>郭大会</t>
  </si>
  <si>
    <t>2023-10-14 15:07:48</t>
  </si>
  <si>
    <t>[65岁以上老人] 判断省分:其他省分&amp;#10;:增值业务争议&amp;#10;判断省分:湖北&amp;#10;:移网&amp;#10;:在补救范围内&amp;#10;:不认可&amp;#10;:小于等于500元，且仅限单倍、月份不超过12个月&amp;#10;:&amp;#10;&amp;#10;高级模板内容：&amp;#10;赔付类型：:增值业务争议 &amp;#10;CBSS账单扣费名称：:增值业务费_增值业务-手机彩铃沃音乐精选10元包月、	 增值业务费_增值业务-哔哩哔哩15G流量加会员月包_增值业务费_增值业务-AR视频彩铃酷趣会员15元包月、增值业务费_增值业务-联通助理-畅爽版（在线渠道）、&amp;#10;SP产品ID/元素ID：:无&amp;#10;办理渠道:	 SP查询/退订/订购 CAP-068 2023-10-13、	 湖北杭州翔羽线上业务代理(宜昌) vhbkfdx016 2023-10-04&amp;#10;赔付月份：:2023年10月&amp;#10;返还倍率:单倍&amp;#10;赔付金额：:76&amp;#10;是否已经取消业务:是&amp;#10;是否承诺退费 ：:是&amp;#10;用户是否需要回复：:否&amp;#10;用户要求：:退费</t>
  </si>
  <si>
    <t>BL202310140852230679</t>
  </si>
  <si>
    <t>杨良喜</t>
  </si>
  <si>
    <t>2023-10-14 15:29:37</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</si>
  <si>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	 云加速5G畅玩加油包(湖北)&amp;#10;SP产品ID/元素ID：:2100242200&amp;#10;办理渠道:	 湖北杭州翔羽线上业务代理(宜昌)&amp;#10;赔付月份：:2023年10月&amp;#10;返还倍率:单倍&amp;#10;赔付金额：:20&amp;#10;是否已经取消业务:是&amp;#10;是否承诺退费 ：:是&amp;#10;用户是否需要回复：:否&amp;#10;用户要求：:退费</t>
  </si>
  <si>
    <t>BL202310140848360646</t>
  </si>
  <si>
    <t>李万寿</t>
  </si>
  <si>
    <t>2023-10-14 15:37:43</t>
  </si>
  <si>
    <r>
      <t/>
    </r>
    <r>
      <rPr>
        <sz val="11"/>
        <color theme="1"/>
        <rFont val="宋体"/>
        <family val="2"/>
      </rPr>
      <t>&gt;业务号码&gt;13227295963；&gt;号码归属地&gt;宜昌；&gt;产品名称&gt;AR彩铃酷趣会员5G加油包（湖北）；&gt;产品代码&gt;91295250；&gt;产品编码&gt;无；&gt;订购时间&gt;2023-09-03 19:26:51；&gt;核查情况&gt;平台故障；&gt;不规范定制分类&gt;平台故障，无法判责；&gt;退费金额&gt;40元；&gt;退费时间&gt;2023-10-14；&gt;投诉内容&gt;&amp;#10;赔付类型：:增值业务争议 &amp;#10;CBSS账单扣费名称：:AR彩铃酷趣会员5G加油包（湖北）&amp;#10;SP产品ID/元素ID：:无&amp;#10;办理渠道:</t>
    </r>
    <r>
      <rPr>
        <sz val="11"/>
        <color theme="1"/>
        <rFont val="Arial"/>
        <family val="2"/>
      </rPr>
      <t xml:space="preserve">	</t>
    </r>
    <r>
      <rPr>
        <sz val="11"/>
        <color theme="1"/>
        <rFont val="宋体"/>
        <family val="2"/>
      </rPr>
      <t xml:space="preserve"> 湖北杭州翔羽线上业务代理(宜昌) &amp;#10;赔付月份：:2023年10月、2023年9月&amp;#10;返还倍率:单倍&amp;#10;赔付金额：:40&amp;#10;是否已经取消业务:是&amp;#10;是否承诺退费 ：:是&amp;#10;用户是否需要回复：:否&amp;#10;用户要求：:已承诺退费，用户满意</t>
    </r>
  </si>
  <si>
    <t>BL202310140839240582</t>
  </si>
  <si>
    <t>刘伍英</t>
  </si>
  <si>
    <t>2023-10-14 16:22:49</t>
  </si>
  <si>
    <t>&gt;业务号码&gt;15549365879；&gt;号码归属地&gt;宜昌；&gt;产品名称&gt; 云加速5G畅玩加油包(湖北) ；&gt;产品代码&gt;无；&gt;产品编码&gt; 91295249 ；&gt;订购时间 &gt; 2023-09-24 08:00:22 ；&gt;核查情况&gt;平台故障；&gt;不规范定制分类&gt;平台故障，无法判责；&gt;退费金额&gt;40元；&gt;退费时间&gt;2023年10月14日；&gt;投诉内容&gt;&amp;#10;&amp;#10;高级模板内容：&amp;#10;赔付类型：:增值业务争议 &amp;#10;CBSS账单扣费名称：:云加速5G畅玩加油包(湖北)&amp;#10;办理渠道:湖北杭州翔羽线上业务代理(宜昌)&amp;#10;赔付月份：:2023年9月、2023年10月&amp;#10;返还倍率:单倍&amp;#10;赔付金额：:40&amp;#10;是否已经取消业务:是&amp;#10;是否承诺退费 ：:是&amp;#10;用户是否需要回复：:否&amp;#10;用户要求：:退费</t>
  </si>
  <si>
    <t>BL202310131545081085</t>
  </si>
  <si>
    <t>翟建清</t>
  </si>
  <si>
    <t>2023-10-14 11:34:56</t>
  </si>
  <si>
    <t>&gt;业务号码&gt;15586367628；&gt;号码归属地&gt;宜昌；&gt;产品名称&gt; 云加速5G畅玩加油包(湖北)；&gt;产品代码&gt;无；&gt;产品编码&gt;91295249；&gt;订购时间&gt;2023-10-12 18:39:12；&gt;核查情况&gt;平台故障；&gt;不规范定制分类&gt;平台故障，无法判责；&gt;退费金额&gt;20元；&gt;退费时间&gt;2023-10-14；&gt;投诉内容&gt;&amp;#10;赔付类型：:增值业务争议 &amp;#10;CBSS账单扣费名称：:云加速5G畅玩加油包(湖北)&amp;#10;办理渠道:湖北杭州翔羽线上业务代理(宜昌)&amp;#10;赔付月份：:2023年10月&amp;#10;返还倍率:单倍&amp;#10;赔付金额：:20&amp;#10;是否已经取消业务:是&amp;#10;是否承诺退费 ：:是&amp;#10;用户是否需要回复：:否&amp;#10;用户要求：:退费</t>
  </si>
  <si>
    <t>BL202310121213370333</t>
  </si>
  <si>
    <t>黄书全</t>
  </si>
  <si>
    <t>2023-10-14 09:30:33</t>
  </si>
  <si>
    <t>[65岁以上老人]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云加速5G畅玩加油包(湖北)&amp;#10;办理渠道:湖北杭州翔羽线上业务代理(宜昌)&amp;#10;赔付月份：:2023年9月、2023年10月&amp;#10;返还倍率:单倍&amp;#10;赔付金额：:20&amp;#10;是否已经取消业务:否&amp;#10;是否承诺退费 ：:是&amp;#10;用户是否需要回复：:否&amp;#10;用户要求：:需要后台协助取消，用户不配合验证码，需要退费</t>
  </si>
  <si>
    <t>BL202310120943280377</t>
  </si>
  <si>
    <t>贺湘华</t>
  </si>
  <si>
    <t>2023-10-14 09:23:30</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</si>
  <si>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增值业务-畅行会员S-包月-15元增值业务-视频彩铃商务版标准20元包&amp;#10;办理渠道:湖北杭州翔羽线上业务代理(宜昌)&amp;#10;赔付月份：:2023年10月、2023年9月&amp;#10;返还倍率:单倍&amp;#10;赔付金额：:70&amp;#10;是否已经取消业务:是&amp;#10;是否承诺退费 ：:是&amp;#10;用户是否需要回复：:否&amp;#10;用户要求：:退费</t>
  </si>
  <si>
    <t>BL202310132052352385</t>
  </si>
  <si>
    <t>赵举臣</t>
  </si>
  <si>
    <t>2023-10-14 14:55:58</t>
  </si>
  <si>
    <t>判断省分:其他省分&amp;#13;&amp;#10;:增值业务争议&amp;#13;&amp;#10;判断省分:湖北&amp;#13;&amp;#10;:移网&amp;#13;&amp;#10;:在补救范围内&amp;#13;&amp;#10;:不认可&amp;#13;&amp;#10;:小于等于500元，且仅限单倍、月份不超过12个月&amp;#13;&amp;#10;:&amp;#13;&amp;#10;&amp;#13;&amp;#10;高级模板内容：&amp;#13;&amp;#10;赔付类型：:增值业务争议 &amp;#13;&amp;#10;CBSS账单扣费名称：:	 云加速5G畅玩加油包(湖北)&amp;#13;&amp;#10;办理渠道:	 湖北杭州翔羽线上业务代理(宜昌) &amp;#13;&amp;#10;赔付月份：:2023年10月&amp;#13;&amp;#10;返还倍率:单倍&amp;#13;&amp;#10;赔付金额：:20&amp;#13;&amp;#10;是否已经取消业务:是&amp;#13;&amp;#10;是否承诺退费 ：:是&amp;#13;&amp;#10;用户是否需要回复：:否&amp;#13;&amp;#10;用户要求：:立即退费到15672516538上面&amp;#13;</t>
  </si>
  <si>
    <t>TS202310131844371290</t>
  </si>
  <si>
    <t>朱爱华</t>
  </si>
  <si>
    <t>2023-10-14 16:44:30</t>
  </si>
  <si>
    <t>判断省分:湖北&amp;#13;&amp;#10;:增值业务费用争议（含炫彩通信助理包云盘版等组合类增值业务）&amp;#13;&amp;#10;:移网&amp;#13;&amp;#10;:不在补救范围内&amp;#13;&amp;#10;:不认可&amp;#13;&amp;#10;:&amp;#13;&amp;#10;&amp;#13;&amp;#10;高级模板内容：&amp;#13;&amp;#10;投诉问题描述:用户反映自己不知情订购业务，已经反映多次，前台承诺退费不认可，要求双倍赔偿130元，前台取消业务用户一直不配合，请协助处理&amp;#13;&amp;#10;争议业务名称:云加速5G畅玩加油包(湖北)，哔哩哔哩15G流量加会员月包&amp;#13;&amp;#10;受理渠道:湖北杭州翔羽线上业务代理(宜昌) &amp;#13;&amp;#10;争议月份:2023年9月、2023年10月&amp;#13;&amp;#10;争议费用:65&amp;#13;&amp;#10;一线客服在系统里:未取消，请后台协助处理&amp;#13;&amp;#10;是否承诺退费:否&amp;#13;&amp;#10;用户要求:用户要求双倍赔偿&amp;#13;</t>
  </si>
  <si>
    <t>业务管理-线上引流：用户反映云加速5G畅玩加油包(湖北)业务开通问题，经核实，客户订购产品名称为云加速5G畅玩加油包(湖北)，产品代码为21002422，SP标识为 91639 ，推广短信链接订购，订购时间2023-09-28 18:16:15，取消时间： 2023-10-14 14:24:28，累计产生费用共计40元，有二次确认过程，不存在订购违规现象。考虑客户使用感知，网站方已取消屏蔽并于48小时退费40元现金方式到账，另用户反馈订购哔哩哔哩15G流量加会员月包业务问题，经核实，客户订购产品名称为哔哩哔哩15G流量加会员月包，产品代码为80006723，SP标识为 88226 ，推广短信链接订购，订购时间 2023-10-12 14:00:42 ，取消时间： 2023-10-14 14:44:53 ，累计产生费用共计25元，有二次确认过程，不存在订购违规现象。考虑客户使用感知，网站方已取消屏蔽并于三个工作日内退费25元现金方式到账，此费用可抵扣月租，不可打印账单发票，满意。</t>
  </si>
  <si>
    <t>TS202310131154561824</t>
  </si>
  <si>
    <t>杨军</t>
  </si>
  <si>
    <t>2023-10-14 09:54:17</t>
  </si>
  <si>
    <t>判断省分:其他省分&amp;#10;:增值业务争议&amp;#10;判断省分:湖北&amp;#10;:移网&amp;#10;:在补救范围内&amp;#10;:不认可&amp;#10;:大于500元&amp;#10;:&amp;#10;&amp;#10;高级模板内容：&amp;#10;投诉问题描述:用户反馈手机卡不知情订购业务，要求我们退还费用（提及工信部）&amp;#10;争议业务名称: 云加速5G畅玩加油包(湖北) / 5G优惠加油包19元10GB（立即生效）（湖北） &amp;#10;受理渠道:宜昌 陶金 湖北杭州翔羽线上业务代理(宜昌) 中台 &amp;#10;争议月份:2023年10月、2023年9月、2023年8月、2023年7月、2023年6月、2023年5月、2023年1月、2023年2月、2023年3月、2023年4月、2022年12月、2022年11月、2022年10月&amp;#10;争议费用:0&amp;#10;一线客服在系统里:已取消&amp;#10;是否承诺退费:否&amp;#10;用户要求:用户反馈手机卡不知情订购业务，要求我们退还费用（提及工信部）</t>
  </si>
  <si>
    <t>TS202310151415521881</t>
  </si>
  <si>
    <t>王业坤</t>
  </si>
  <si>
    <t>2023-10-15 17:06:34</t>
  </si>
  <si>
    <t>[65岁以上老人] 判断省分:湖北&amp;#10;:移网电话营销费用争议（套餐资费/融合宽带/副卡功能费类除外）&amp;#10;:不认可&amp;#10;:小于等于500元，且仅限单倍、月份不超过12个月&amp;#10;:&amp;#10;&amp;#10;高级模板内容：&amp;#10;是否10016外呼:不记得&amp;#10;电话外呼号码:无&amp;#10;渠道名称:湖北杭州翔羽线上业务代理(宜昌)&amp;#10;反应问题涉及场景:电话营销业务资费争议&amp;#10;产品名称:哔哩哔哩15G流量加会员月包、职场菁英畅阅5G加油包（湖北）、腾讯游戏畅玩包（前向）&amp;#10;争议月份:2023年6月、2023年7月、2023年8月、2023年9月、2023年10月&amp;#10;是否承诺退费:是&amp;#10;承诺退费金额:170&amp;#10;是否取消业务（如取消失败，需加上系统报错的提示）:是&amp;#10;是否需要回复:否&amp;#10;用户要求:退费，老年人在用</t>
  </si>
  <si>
    <t>BL202310151358210061</t>
  </si>
  <si>
    <t>雷勇华</t>
  </si>
  <si>
    <t>2023-10-15 15:43:08</t>
  </si>
  <si>
    <r>
      <t/>
    </r>
    <r>
      <rPr>
        <sz val="11"/>
        <color theme="1"/>
        <rFont val="宋体"/>
        <family val="2"/>
      </rPr>
      <t>判断省分:其他省分&amp;#10;:增值业务争议&amp;#10;判断省分:湖北&amp;#10;:移网&amp;#10;:在补救范围内&amp;#10;:不认可&amp;#10;:小于等于500元，且仅限单倍、月份不超过12个月&amp;#10;:&amp;#10;&amp;#10;高级模板内容：&amp;#10;赔付类型：:增值业务争议 &amp;#10;CBSS账单扣费名称：:</t>
    </r>
    <r>
      <rPr>
        <sz val="11"/>
        <color theme="1"/>
        <rFont val="Arial"/>
        <family val="2"/>
      </rPr>
      <t xml:space="preserve">	</t>
    </r>
    <r>
      <rPr>
        <sz val="11"/>
        <color theme="1"/>
        <rFont val="宋体"/>
        <family val="2"/>
      </rPr>
      <t xml:space="preserve"> 云加速5G畅玩加油包(湖北) &amp;#10;办理渠道: 湖北杭州翔羽线上业务代理(宜昌) vhbkfdx016&amp;#10;赔付月份：:2023年10月&amp;#10;返还倍率:单倍&amp;#10;赔付金额：:20&amp;#10;是否已经取消业务:是&amp;#10;是否承诺退费 ：:是&amp;#10;用户是否需要回复：:否&amp;#10;用户要求：:退费</t>
    </r>
  </si>
  <si>
    <t>TS202310150957421505</t>
  </si>
  <si>
    <t>王登芳</t>
  </si>
  <si>
    <t>2023-10-15 14:45:49</t>
  </si>
  <si>
    <t>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湖北杭州翔羽线上业务代理(宜昌)&amp;#13;&amp;#10;反应问题涉及场景:电话营销业务资费争议&amp;#13;&amp;#10;产品名称:云加速5G畅玩加油包(湖北)&amp;#13;&amp;#10;争议月份:2023年10月&amp;#13;&amp;#10;是否承诺退费:是&amp;#13;&amp;#10;承诺退费金额:20&amp;#13;&amp;#10;是否取消业务（如取消失败，需加上系统报错的提示）:是&amp;#13;&amp;#10;是否需要回复:是&amp;#13;&amp;#10;用户要求:退费&amp;#13;</t>
  </si>
  <si>
    <t>BL202310151152221004</t>
  </si>
  <si>
    <t>姜克成</t>
  </si>
  <si>
    <t>2023-10-15 15:52:31</t>
  </si>
  <si>
    <t>[65岁以上老人] 判断省分:其他省分&amp;#10;:增值业务争议&amp;#10;判断省分:湖北&amp;#10;:移网&amp;#10;:在补救范围内&amp;#10;:不认可&amp;#10;:小于等于500元，且仅限单倍、月份不超过12个月&amp;#10;:&amp;#10;&amp;#10;高级模板内容：&amp;#10;赔付类型：:增值业务争议 &amp;#10;CBSS账单扣费名称：:增值业务费_增值业务-畅行会员S-包月-15元_增值业务-畅行会员S-包月-15元  月固定费_叠加套餐包_流量叠加包月套餐费 5.00&amp;#10;办理渠道:湖北杭州翔羽线上业务代理(宜昌) &amp;#10;赔付月份：:2023年10月&amp;#10;返还倍率:单倍&amp;#10;赔付金额：:20&amp;#10;是否已经取消业务:是&amp;#10;是否承诺退费 ：:是&amp;#10;用户是否需要回复：:否&amp;#10;用户要求：:用户来电表示不知情办理业务，要求退费</t>
  </si>
  <si>
    <t>TS202310141900402119</t>
  </si>
  <si>
    <t>庞发玉</t>
  </si>
  <si>
    <t>2023-10-15 10:22:28</t>
  </si>
  <si>
    <t>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amp;#13;&amp;#10;渠道名称:	 湖北杭州翔羽线上业务代理(宜昌) &amp;#13;&amp;#10;反应问题涉及场景:未经同意订购业务,电话营销业务资费争议&amp;#13;&amp;#10;产品名称:	 云加速5G畅玩加油包(湖北) &amp;#13;&amp;#10;争议月份:2023年9月、2023年10月&amp;#13;&amp;#10;是否承诺退费:是&amp;#13;&amp;#10;承诺退费金额:40&amp;#13;&amp;#10;是否取消业务（如取消失败，需加上系统报错的提示）:已取消&amp;#13;&amp;#10;是否需要回复:否&amp;#13;&amp;#10;用户要求:要求退费&amp;#13;</t>
  </si>
  <si>
    <t>TS202310141846551910</t>
  </si>
  <si>
    <t>傅先发</t>
  </si>
  <si>
    <t>2023-10-15 10:23:27</t>
  </si>
  <si>
    <t>【2022年上工信部测评重保用户】【2022年上工信部测评重保用户】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湖北杭州翔羽线上业务代理(宜昌)&amp;#13;&amp;#10;反应问题涉及场景:未经同意订购业务&amp;#13;&amp;#10;产品名称:云加速5G畅玩加油包(湖北)&amp;#13;&amp;#10;争议月份:2023年10月&amp;#13;&amp;#10;是否承诺退费:是&amp;#13;&amp;#10;承诺退费金额:20&amp;#13;&amp;#10;是否取消业务（如取消失败，需加上系统报错的提示）:是&amp;#13;&amp;#10;是否需要回复:否&amp;#13;&amp;#10;用户要求:已承诺退费&amp;#13;</t>
  </si>
  <si>
    <t>BL202310141823020934</t>
  </si>
  <si>
    <t>叶姗姗</t>
  </si>
  <si>
    <t>2023-10-15 10:08:21</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</si>
  <si>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云加速5G畅玩加油包(湖北)&amp;#10;办理渠道:湖北杭州翔羽线上业务代理(宜昌)&amp;#10;赔付月份：:2023年10月&amp;#10;返还倍率:单倍&amp;#10;赔付金额：:40&amp;#10;是否已经取消业务:否&amp;#10;是否承诺退费 ：:是&amp;#10;用户是否需要回复：:否&amp;#10;用户要求：:取消，退费，用户反映不要再订购什么业务了</t>
  </si>
  <si>
    <t>BL202310151159241105</t>
  </si>
  <si>
    <t>冯莉</t>
  </si>
  <si>
    <t>2023-10-15 15:32:50</t>
  </si>
  <si>
    <t>&gt;业务号码&gt;13114461096；&gt;号码归属地&gt;宜昌；&gt;产品名称&gt; 云加速5G畅玩加油包(湖北)；&gt;产品代码&gt;91295249；&gt;产品编码&gt;无；&gt;订购时间&gt; 2023-10-15 11:10:22 ；&gt;核查情况&gt;平台故障；&gt;不规范定制分类&gt;平台故障，无法判责；&gt;退费金额&gt;20元；&gt;退费时间&gt;2023-10-15；&gt;投诉内容&gt;&amp;#10;赔付类型：:增值业务争议 &amp;#10;CBSS账单扣费名称：:云加速5G畅玩加油包(湖北)&amp;#10;办理渠道: 湖北杭州翔羽线上业务代理(宜昌) &amp;#10;赔付月份：:2023年10月&amp;#10;返还倍率:单倍&amp;#10;赔付金额：:20&amp;#10;是否已经取消业务:是&amp;#10;是否承诺退费 ：:是&amp;#10;用户是否需要回复：:否&amp;#10;用户要求：:已在线承诺用户减免</t>
  </si>
  <si>
    <t>BL202310141550011432</t>
  </si>
  <si>
    <t>杨运华</t>
  </si>
  <si>
    <t>2023-10-15 10:23:04</t>
  </si>
  <si>
    <t>&gt;业务号码&gt;13197335125；&gt;号码归属地&gt;宜昌；&gt;产品名称&gt;云加速5G畅玩加油包(湖北)；&gt;产品代码&gt;91295249；&gt;产品编码&gt;无；&gt;订购时间&gt; 2023-09-20 05:39:22 ；&gt;核查情况&gt;平台故障；&gt;不规范定制分类&gt;平台故障，无法判责；&gt;退费金额&gt;40元；&gt;退费时间&gt;2023-10-15；&gt;投诉内容&gt;&amp;#10;&amp;#10;高级模板内容：&amp;#10;赔付类型：:增值业务争议 &amp;#10;CBSS账单扣费名称：:云加速5G畅玩加油包(湖北)&amp;#10;办理渠道:湖北杭州翔羽线上业务代理(宜昌)&amp;#10;赔付月份：:2023年9月、2023年10月&amp;#10;返还倍率:单倍&amp;#10;赔付金额：:40&amp;#10;是否已经取消业务:是&amp;#10;是否承诺退费 ：:是&amp;#10;用户是否需要回复：:否&amp;#10;用户要求：:退费</t>
  </si>
  <si>
    <t>BL202310140901440748</t>
  </si>
  <si>
    <t>李廷民</t>
  </si>
  <si>
    <t>2023-10-15 09:55:18</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</si>
  <si>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云加速5G畅玩加油包(湖北)&amp;#10;办理渠道:湖北杭州翔羽线上业务代理(宜昌)&amp;#10;赔付月份：:2023年9月、2023年10月&amp;#10;返还倍率:单倍&amp;#10;赔付金额：:40&amp;#10;是否已经取消业务:否&amp;#10;是否承诺退费 ：:是&amp;#10;用户是否需要回复：:否&amp;#10;用户要求：:要求退费，请协助关闭此业务</t>
  </si>
  <si>
    <t>BL202310150805330313</t>
  </si>
  <si>
    <t>杨善品</t>
  </si>
  <si>
    <t>2023-10-15 11:30:27</t>
  </si>
  <si>
    <t>&gt;业务号码&gt;15572731321；&gt;号码归属地&gt;宜昌；&gt;产品名称&gt;云加速5G畅玩加油包(湖北)；&gt;产品代码&gt;无；&gt;产品编码&gt;无；&gt;订购时间&gt;2023-09-10 05:33:22；&gt;核查情况&gt;平台故障；&gt;不规范定制分类&gt;平台故障，无法判责；&gt;退费金额&gt;40元；&gt;退费时间&gt;2023-10-15；&gt;投诉内容&gt;&amp;#10;高级模板内容：&amp;#10;赔付类型：:增值业务争议 &amp;#10;CBSS账单扣费名称：:云加速5G畅玩加油包(湖北)&amp;#10;办理渠道:湖北杭州翔羽线上业务代理(宜昌)&amp;#10;赔付月份：:2023年9月、2023年10月&amp;#10;返还倍率:单倍&amp;#10;赔付金额：:40&amp;#10;是否已经取消业务:是&amp;#10;是否承诺退费 ：:是&amp;#10;用户是否需要回复：:否&amp;#10;用户要求：:申请退费</t>
  </si>
  <si>
    <t>BL202310141518300982</t>
  </si>
  <si>
    <t>周晓艳</t>
  </si>
  <si>
    <t>2023-10-15 10:59:17</t>
  </si>
  <si>
    <t>&gt;业务号码&gt;18527208641；&gt;号码归属地&gt;宜昌；&gt;产品名称&gt;云加速5G畅玩加油包(湖北)；&gt;产品代码&gt;91295249；&gt;产品编码&gt;无；&gt;订购时间&gt;2023-10-13 19:10:00；&gt;核查情况&gt;平台故障；&gt;不规范定制分类&gt;平台故障，无法判责；&gt;退费金额&gt;20元；&gt;退费时间&gt;2023/10/15；&gt;投诉内容&gt;&amp;#10;判断省分:其他省分&amp;#10;:增值业务争议&amp;#10;判断省分:湖北&amp;#10;:移网&amp;#10;:在补救范围内&amp;#10;:不认可&amp;#10;:小于等于500元，且仅限单倍、月份不超过12个月&amp;#10;:&amp;#10;&amp;#10;高级模板内容：&amp;#10;赔付类型：:增值业务争议 &amp;#10;CBSS账单扣费名称：:5GB云加速5G畅玩加油包(湖北)&amp;#10;办理渠道:湖北杭州翔羽线上业务代理(宜昌)&amp;#10;赔付月份：:2023年10月&amp;#10;返还倍率:单倍&amp;#10;赔付金额：:20&amp;#10;是否已经取消业务:是&amp;#10;是否承诺退费 ：:是&amp;#10;用户是否需要回复：:否&amp;#10;用户要求：:退费</t>
  </si>
  <si>
    <t>TS202310161425170685</t>
  </si>
  <si>
    <t>徐宗珍</t>
  </si>
  <si>
    <t>2023-10-16 16:01:47</t>
  </si>
  <si>
    <t>22年Q3Q4重点客户判断省分:湖北&amp;#13;&amp;#10;:移网电话营销费用争议（套餐资费/融合宽带/副卡功能费类除外）&amp;#13;&amp;#10;:不认可&amp;#13;&amp;#10;:小于等于500元，且仅限单倍、月份不超过12个月&amp;#13;&amp;#10;:&amp;#13;&amp;#10;&amp;#13;&amp;#10;高级模板内容：&amp;#13;&amp;#10;是否10016外呼:否&amp;#13;&amp;#10;电话外呼号码:无&amp;#13;&amp;#10;渠道名称:湖北杭州翔羽线上业务代理(宜昌)&amp;#13;&amp;#10;反应问题涉及场景:未经同意订购业务&amp;#13;&amp;#10;产品名称:云加速5G畅玩加油包(湖北)&amp;#13;&amp;#10;争议月份:2023年9月、2023年10月&amp;#13;&amp;#10;是否承诺退费:是&amp;#13;&amp;#10;承诺退费金额:40&amp;#13;&amp;#10;是否取消业务（如取消失败，需加上系统报错的提示）:未取消&amp;#13;&amp;#10;是否需要回复:否&amp;#13;&amp;#10;用户要求:用户要求退费已承诺用户无法接收验证码请一并取消，谢谢&amp;#13;</t>
  </si>
  <si>
    <t>BL202310151918041600</t>
  </si>
  <si>
    <t>吴述珍</t>
  </si>
  <si>
    <t>2023-10-16 11:05:06</t>
  </si>
  <si>
    <t>&gt;业务号码&gt;13197317493；&gt;号码归属地&gt;宜昌；&gt;产品名称&gt;云加速5G畅玩加油包(湖北)；&gt;产品代码&gt;91295249；&gt;产品编码&gt;无；&gt;订购时间&gt;2023-09-2015:30:32；&gt;核查情况&gt;平台故障；&gt;不规范定制分类&gt;平台故障，无法判责；&gt;退费金额&gt;40元；&gt;退费时间&gt;2023-10-16；&gt;投诉内容&gt;&amp;#10;[65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湖北)&amp;#10;办理渠道:湖北杭州翔羽线上业务代理(宜昌)&amp;#10;赔付月份：:2023年9月、2023年10月&amp;#10;返还倍率:单倍&amp;#10;赔付金额：:40&amp;#10;是否已经取消业务:是&amp;#10;是否承诺退费：:是&amp;#10;用户是否需要回复：:否&amp;#10;用户要求：:用户要求退费40元，请协助，谢谢！</t>
  </si>
  <si>
    <t>BL202310161152021053</t>
  </si>
  <si>
    <t>杜大志</t>
  </si>
  <si>
    <t>2023-10-16 15:13:01</t>
  </si>
  <si>
    <t>22年Q3Q4重点客户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湖北)&amp;#10;办理渠道:湖北杭州翔羽线上业务代理(宜昌)&amp;#10;赔付月份：:2023年10月&amp;#10;返还倍率:单倍&amp;#10;赔付金额：:20&amp;#10;是否已经取消业务:是&amp;#10;是否承诺退费：:是&amp;#10;用户是否需要回复：:否&amp;#10;用户要求：:要求退还产生的费用请处理谢谢</t>
  </si>
  <si>
    <t>BL202310161103410170</t>
  </si>
  <si>
    <t>周国喜</t>
  </si>
  <si>
    <t>2023-10-16 14:41:53</t>
  </si>
  <si>
    <t>&gt;业务号码&gt;15587910872；&gt;号码归属地&gt;宜昌；&gt;产品名称&gt;乐铃云盘包（立即生效）-湖北-3元，、云加速5G畅玩加油包(湖北)；&gt;产品代码&gt;无，无；&gt;产品编码&gt;无，无；&gt;订购时间&gt;2023-10-0210:06:06，2023-09-1515:25:59；&gt;核查情况&gt;平台故障；&gt;不规范定制分类&gt;平台故障，无法判责；&gt;退费金额&gt;40元，3元；&gt;退费时间&gt;2023-10-16；&gt;投诉内容&gt;&amp;#10;高级模板内容：&amp;#10;赔付类型：:增值业务争议&amp;#10;CBSS账单扣费名称：:乐铃云盘包（立即生效）-湖北-3元、云加速5G畅玩加油包(湖北)&amp;#10;办理渠道:		长阳磨市天诚合作厅、湖北杭州翔羽线上业务代理(宜昌)v&amp;#10;赔付月份：:2023年9月、2023年10月&amp;#10;返还倍率:单倍&amp;#10;赔付金额：:43&amp;#10;是否已经取消业务:是&amp;#10;是否承诺退费：:是&amp;#10;用户是否需要回复：:否&amp;#10;用户要求：:退费</t>
  </si>
  <si>
    <t>BL202310160947081404</t>
  </si>
  <si>
    <t>寇有凤</t>
  </si>
  <si>
    <t>2023-10-16 15:03:05</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</si>
  <si>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湖北)（畅行会员S-包月-15元，叠加套餐包）&amp;#10;办理渠道:	湖北杭州翔羽线上业务代理&amp;#10;赔付月份：:2023年10月&amp;#10;返还倍率:单倍&amp;#10;赔付金额：:20&amp;#10;是否已经取消业务:是&amp;#10;是否承诺退费：:是&amp;#10;用户是否需要回复：:否&amp;#10;用户要求：:退费</t>
  </si>
  <si>
    <t>BL202310151802170832</t>
  </si>
  <si>
    <t>胡礼涛</t>
  </si>
  <si>
    <t>2023-10-16 15:15:58</t>
  </si>
  <si>
    <t>&gt;业务号码&gt;15587928489；&gt;号码归属地&gt;宜昌；&gt;产品名称&gt;AR彩铃酷趣会员5G加油包（湖北）；&gt;产品代码&gt;21002422；&gt;产品编码&gt;2100242200；&gt;订购时间&gt;	2023-09-3003:06:46；&gt;核查情况&gt;平台故障；&gt;不规范定制分类&gt;平台故障，无法判责；&gt;退费金额&gt;20元；&gt;退费时间&gt;2023年10月16日；&gt;投诉内容&gt;&amp;#10;&amp;#10;赔付类型：:增值业务争议&amp;#10;CBSS账单扣费名称：:增值业务-畅行会员S-包月-15元&amp;#10;办理渠道:湖北杭州翔羽线上业务代理(宜昌)&amp;#10;赔付月份：:2023年10月&amp;#10;返还倍率:单倍&amp;#10;赔付金额：:15&amp;#10;是否已经取消业务:是&amp;#10;是否承诺退费：:是&amp;#10;用户是否需要回复：:否&amp;#10;用户要求：:退费15元</t>
  </si>
  <si>
    <t>BL202310151901541435</t>
  </si>
  <si>
    <t>王祖军</t>
  </si>
  <si>
    <t>2023-10-16 10:46:57</t>
  </si>
  <si>
    <t>&gt;业务号码&gt;17671272656；&gt;号码归属地&gt;宜昌；&gt;产品名称&gt;AR视频彩铃酷趣会员15元包月，联通爱听-职场精英20元包；&gt;产品代码&gt;49007720，66003010；&gt;产品编码&gt;4900772000，6600301000；&gt;订购时间&gt;2023-10-1517:54:48，2023-10-1505:16:22；&gt;核查情况&gt;平台故障；&gt;不规范定制分类&gt;平台故障，无法判责；&gt;退费金额&gt;40元；&gt;退费时间&gt;2023-10-16；&gt;投诉内容&gt;&amp;#10;赔付类型：:增值业务争议&amp;#10;CBSS账单扣费名称：:	AR彩铃酷趣会员5G加油包（湖北）、	联通爱听-职场精英20元包&amp;#10;办理渠道:	湖北杭州翔羽线上业务代理(宜昌)vhbkfdx016&amp;#10;赔付月份：:2023年10月&amp;#10;返还倍率:单倍&amp;#10;赔付金额：:40&amp;#10;是否已经取消业务:是&amp;#10;是否承诺退费：:是&amp;#10;用户是否需要回复：:否&amp;#10;用户要求：:退费</t>
  </si>
  <si>
    <t>BL202310161156541123</t>
  </si>
  <si>
    <t>张光荣</t>
  </si>
  <si>
    <t>2023-10-16 15:08:48</t>
  </si>
  <si>
    <t>&gt;业务号码&gt;18672098338；&gt;号码归属地&gt;宜昌；&gt;产品名称&gt;AR彩铃酷趣会员5G加油包（湖北）；&gt;产品代码&gt;91295250；&gt;产品编码&gt;无；&gt;订购时间&gt;2023-09-1916:47:40；&gt;核查情况&gt;平台故障；&gt;不规范定制分类&gt;平台故障，无法判责；&gt;退费金额&gt;40元；&gt;退费时间&gt;2023-10-16；&gt;投诉内容&gt;&amp;#10;&amp;#10;高级模板内容：&amp;#10;赔付类型：:增值业务争议&amp;#10;CBSS账单扣费名称：:	增值业务费_增值业务-AR视频彩铃酷趣会员15元包月_增值业务-AR视频彩铃酷趣会员15元包月&amp;#10;办理渠道:湖北杭州翔羽线上业务代理(宜昌)&amp;#10;赔付月份：:2023年9月、2023年10月&amp;#10;返还倍率:单倍&amp;#10;赔付金额：:40&amp;#10;是否已经取消业务:是&amp;#10;是否承诺退费：:是&amp;#10;用户是否需要回复：:否&amp;#10;用户要求：:退费</t>
  </si>
  <si>
    <t>BL202310151833331162</t>
  </si>
  <si>
    <t>赵香</t>
  </si>
  <si>
    <t>2023-10-16 11:28:22</t>
  </si>
  <si>
    <t>&gt;业务号码&gt;18672908880；&gt;号码归属地&gt;宜昌；&gt;产品名称&gt;云加速5G畅玩加油包(湖北)；&gt;产品代码&gt;无；&gt;产品编码&gt;91295249；&gt;订购时间&gt;2023-10-0405:11:51；&gt;核查情况&gt;平台故障；&gt;不规范定制分类&gt;平台故障，无法判责；&gt;退费金额&gt;20元；&gt;退费时间&gt;2023年10月16日；&gt;投诉内容&gt;&amp;#10;&amp;#10;高级模板内容：&amp;#10;赔付类型：:增值业务争议&amp;#10;CBSS账单扣费名称：:云加速5G畅玩加油包(湖北)&amp;#10;办理渠道:湖北杭州翔羽线上业务代理(&amp;#10;赔付月份：:2023年10月&amp;#10;返还倍率:单倍&amp;#10;赔付金额：:20&amp;#10;是否已经取消业务:是&amp;#10;是否承诺退费：:是&amp;#10;用户是否需要回复：:否&amp;#10;用户要求：:我方解释不认可，用户强烈要求取消并退费，已承诺退费，并告知用户赠送话费不能抵扣历史欠费、增值业务费和国际费用，不退不转，且抵扣的消费不能算在承诺低消保底消费中，也无法在月结发票中体现。请后台核实尽快处理谢谢</t>
  </si>
  <si>
    <t>BL202310161528531317</t>
  </si>
  <si>
    <t>田秋芸</t>
  </si>
  <si>
    <t>2023-10-16 17:18:28</t>
  </si>
  <si>
    <t>工单受理&gt;业务号码&gt;18571038728；&gt;号码归属地&gt;宜昌；&gt;产品名称&gt;云加速5G畅玩加油包(湖北)，优酷视频4GB流量加会员轻合约包；&gt;产品代码&gt;91295249，91283446；&gt;产品编码&gt;无；&gt;订购时间&gt;2023-10-1416:46:40，2023-10-1416:43:14；&gt;核查情况&gt;平台故障；&gt;不规范定制分类&gt;平台故障，无法判责；&gt;退费金额&gt;20元,1元；&gt;退费时间&gt;2023-10-16；&gt;投诉内容&gt;&amp;#10;&amp;#10;高级模板内容：&amp;#10;赔付类型：:增值业务争议&amp;#10;CBSS账单扣费名称：:云加速5G畅玩加油包(湖北)&amp;#10;办理渠道:湖北杭州翔羽线上业务代理(宜昌)&amp;#10;赔付月份：:2023年10月&amp;#10;返还倍率:单倍&amp;#10;赔付金额：:20&amp;#10;是否已经取消业务:是&amp;#10;是否承诺退费：:是&amp;#10;用户是否需要回复：:否&amp;#10;用户要求：:1、CBSS账单扣费名称：（优酷视频4GB流量加会员轻合约包）&amp;#10;2、SP产品ID/元素ID：（无）&amp;#10;3、赔付月份：（202310）&amp;#10;4、返还倍率:（单倍）&amp;#10;5、赔付金额：（1）&amp;#10;6、受理渠道：（湖北杭州翔羽线上业务代理(宜昌)&amp;#10;）&amp;#10;7、用户要求（退费）</t>
  </si>
  <si>
    <t>BL202310151702060110</t>
  </si>
  <si>
    <t>杨德香</t>
  </si>
  <si>
    <t>customerSign,TCSI-A,ZB</t>
  </si>
  <si>
    <t>2023-10-16 10:36:54</t>
  </si>
  <si>
    <t>22年Q3Q4重点客户判断省分:其他省分&amp;#10;:电话营销争议&amp;#10;:不认可&amp;#10;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amp;#10;办理渠道:	湖北杭州翔羽线上业务代理（宜昌）&amp;#10;赔付月份：:2023年9月、2023年10月&amp;#10;返还倍率:单倍&amp;#10;赔付金额：:40&amp;#10;是否已经取消业务:是&amp;#10;是否承诺退费：:是&amp;#10;用户是否需要回复：:否&amp;#10;用户要求：:退费</t>
  </si>
  <si>
    <t>TS202310101552200590</t>
  </si>
  <si>
    <t>向延法</t>
  </si>
  <si>
    <t>2023-10-11 11:23:26</t>
  </si>
  <si>
    <t>[65岁以上老人] 判断省分:湖北&amp;#10;:移网电话营销费用争议（套餐资费/融合宽带/副卡功能费类除外）&amp;#10;:不认可&amp;#10;:小于等于500元，且仅限单倍、月份不超过12个月&amp;#10;:&amp;#10;&amp;#10;高级模板内容：&amp;#10;是否10016外呼:不记得&amp;#10;电话外呼号码:不记得&amp;#10;渠道名称: 湖北杭州翔羽线上业务代理(宜昌) &amp;#10;反应问题涉及场景:电话营销业务资费争议&amp;#10;产品名称: 湖北杭州翔羽线上业务代理(宜昌) &amp;#10;争议月份:2023年10月&amp;#10;是否承诺退费:是&amp;#10;承诺退费金额:20&amp;#10;是否取消业务（如取消失败，需加上系统报错的提示）:已取消&amp;#10;是否需要回复:是&amp;#10;用户要求:退费</t>
  </si>
  <si>
    <t>TS202310121220472457</t>
  </si>
  <si>
    <t>余爱国</t>
  </si>
  <si>
    <t>2023-10-12 15:40:29</t>
  </si>
  <si>
    <t>[65岁以上老人] 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诱导订购（业务与实际宣传不符）&amp;#13;&amp;#10;产品名称:用户称不知情办理业务，要求取消并退费，前台根据预处理流程承诺退费，请后台协助处理&amp;#13;&amp;#10;争议月份:2023年9月&amp;#13;&amp;#10;是否承诺退费:是&amp;#13;&amp;#10;承诺退费金额:20&amp;#13;&amp;#10;是否取消业务（如取消失败，需加上系统报错的提示）:是&amp;#13;&amp;#10;是否需要回复:否&amp;#13;&amp;#10;用户要求:用户称不知情办理业务，要求取消并退费，前台根据预处理流程承诺退费，请后台协助处理&amp;#13;</t>
  </si>
  <si>
    <t>BL202310131037451551</t>
  </si>
  <si>
    <t>梅喻</t>
  </si>
  <si>
    <t>2023-10-13 15:19:17</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</si>
  <si>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畅行会员S-包月+沃悦读同步学钻石会员20元包&amp;#10;SP产品ID/元素ID：:无&amp;#10;办理渠道:无&amp;#10;赔付月份：:2023年10月&amp;#10;返还倍率:单倍&amp;#10;赔付金额：:35&amp;#10;是否已经取消业务:是&amp;#10;是否承诺退费 ：:是&amp;#10;用户是否需要回复：:否&amp;#10;用户要求：:请协助处理，谢谢</t>
  </si>
  <si>
    <t>BL202310152013112122</t>
  </si>
  <si>
    <t>孙勇</t>
  </si>
  <si>
    <t>2023-10-16 10:23:29</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</si>
  <si>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增值业务-畅行会员S-包月-15元、流量叠加包月套餐费5元&amp;#10;办理渠道:暂无&amp;#10;赔付月份：:2023年9月&amp;#10;返还倍率:单倍&amp;#10;赔付金额：:20&amp;#10;是否已经取消业务:是&amp;#10;是否承诺退费：:是&amp;#10;用户是否需要回复：:否&amp;#10;用户要求：:退费</t>
  </si>
  <si>
    <t>TS202310041122190947</t>
  </si>
  <si>
    <t>朱大喜</t>
  </si>
  <si>
    <t>2023-10-04 16:21:21</t>
  </si>
  <si>
    <t>判断省分:其他省分&amp;#10;:流量计费争议&amp;#10;判断省分::流量包定制争议&amp;#10;:不认可&amp;#10;:未享受&amp;#10;:大于500&amp;#10;:&amp;#10;&amp;#10;高级模板内容：&amp;#10;投诉问题描述:用户来电反映没有办理家庭群组化副卡10G省内流量流量(不共享不结转)(湖北)，要求退费&amp;#10;业务名称:家庭群组化副卡10G省内流量流量(不共享不结转)(湖北)&amp;#10;争议月份:2022年7月、2022年8月、2022年9月、2022年10月、2022年11月、2022年12月、2023年1月、2023年2月、2023年3月、2023年4月、2023年5月、2023年6月、2023年7月、2023年8月、2023年9月、2023年10月&amp;#10;争议金额:160&amp;#10;是否承诺退费:否&amp;#10;用户要求:退费</t>
  </si>
  <si>
    <t>TS202310111642020627</t>
  </si>
  <si>
    <t>江殷</t>
  </si>
  <si>
    <t>2023-10-12 13:38:33</t>
  </si>
  <si>
    <t>【2022年上工信部测评重保用户】&amp;#13;&amp;#10;高级模板内容：&amp;#13;&amp;#10;投诉问题描述:用户称自己套餐是99元打了折扣的，称现在折扣到期未做提醒，导致多扣费对此不认可，要求处理费用前台已做解释用户不认可&amp;#13;&amp;#10;争议月份:2023年10月&amp;#13;&amp;#10;争议金额:-1&amp;#13;&amp;#10;用户要求:要求核实处理，并处理费用。加急&amp;#13;</t>
  </si>
  <si>
    <t>解释宣传： 湖北融诚通信中小企业代理 ，活动折扣时间未解释清楚。经核实，客户办理 5G冰激凌套餐5折活动，活动于2023-08-31 23:59:59结束。已协商客户办理存量5G畅爽套餐享49元赠费 活动，考虑客户感知，申请为客户减免9月月费差价50元， 24小时内到账，此费用无法抵扣往月欠费且不可打印发票，满意。</t>
  </si>
  <si>
    <t>TS202310050932461551</t>
  </si>
  <si>
    <t>董卫华</t>
  </si>
  <si>
    <t>【2022年上工信部测评重保用户】【2022年上工信部测评重保用户】[该用户有申诉倾向，请注意受理态度，查询近三天工单记录，积极解决用户问题。]判断省分:湖北&amp;#10;:移网电话营销费用争议（套餐资费/融合宽带/副卡功能费类除外）&amp;#10;:不认可&amp;#10;:小于等于500元，且仅限单倍、月份不超过12个月&amp;#10;:&amp;#10;&amp;#10;高级模板内容：&amp;#10;是否10016外呼:否&amp;#10;电话外呼号码:无&amp;#10;渠道名称:湖北省分公司产品创新部&amp;#10;反应问题涉及场景:未经同意订购业务&amp;#10;产品名称:联通PLUS黄金会员月卡-优惠19元/月（促销-首月2.9元）&amp;#10;争议月份:2023年8月、2023年9月&amp;#10;是否承诺退费:是&amp;#10;承诺退费金额:21.9&amp;#10;是否取消业务（如取消失败，需加上系统报错的提示）:是&amp;#10;是否需要回复:否&amp;#10;用户要求:退费</t>
  </si>
  <si>
    <t>TS202310081134291333</t>
  </si>
  <si>
    <t>曾凡超</t>
  </si>
  <si>
    <t>2023-10-08 14:45:46</t>
  </si>
  <si>
    <r>
      <t/>
    </r>
    <r>
      <rPr>
        <sz val="11"/>
        <color theme="1"/>
        <rFont val="宋体"/>
        <family val="2"/>
      </rPr>
      <t>[65岁以上老人] 判断省分:湖北&amp;#10;:移网电话营销费用争议（套餐资费/融合宽带/副卡功能费类除外）&amp;#10;:不认可&amp;#10;:小于等于500元，且仅限单倍、月份不超过12个月&amp;#10;:&amp;#10;&amp;#10;高级模板内容：&amp;#10;是否10016外呼:不记得&amp;#10;电话外呼号码:无&amp;#10;渠道名称:</t>
    </r>
    <r>
      <rPr>
        <sz val="11"/>
        <color theme="1"/>
        <rFont val="Arial"/>
        <family val="2"/>
      </rPr>
      <t xml:space="preserve">	</t>
    </r>
    <r>
      <rPr>
        <sz val="11"/>
        <color theme="1"/>
        <rFont val="宋体"/>
        <family val="2"/>
      </rPr>
      <t xml:space="preserve"> 湖北省分公司产品创新部 ITFSFCC&amp;#10;反应问题涉及场景:未经同意订购业务&amp;#10;产品名称:联通PLUS黄金会员月卡12个&amp;#10;争议月份:2023年9月、2023年10月&amp;#10;是否承诺退费:是&amp;#10;承诺退费金额:21.9&amp;#10;是否取消业务（如取消失败，需加上系统报错的提示）:已取消&amp;#10;是否需要回复:否&amp;#10;用户要求:退费</t>
    </r>
  </si>
  <si>
    <t>TS202310091609451348</t>
  </si>
  <si>
    <t>余国芳</t>
  </si>
  <si>
    <t>2023-10-10 11:23:12</t>
  </si>
  <si>
    <t>[65岁以上老人] 判断省分:湖北&amp;#10;:移网电话营销费用争议（套餐资费/融合宽带/副卡功能费类除外）&amp;#10;:不认可&amp;#10;:小于等于500元，且仅限单倍、月份不超过12个月&amp;#10;:&amp;#10;&amp;#10;高级模板内容：&amp;#10;是否10016外呼:不记得&amp;#10;电话外呼号码:无&amp;#10;渠道名称:湖北省分公司产品创新部&amp;#10;反应问题涉及场景:未经同意订购业务&amp;#10;产品名称:联通PLUS黄金会员月卡12个月轻合约优惠19元/月（促销-首月2.9元）（立即生效）&amp;#10;争议月份:2023年9月、2023年10月&amp;#10;是否承诺退费:是&amp;#10;承诺退费金额:21.9&amp;#10;是否取消业务（如取消失败，需加上系统报错的提示）:是&amp;#10;是否需要回复:否&amp;#10;用户要求:已承诺退费</t>
  </si>
  <si>
    <t>BL202309301710162059</t>
  </si>
  <si>
    <t>鲁杨</t>
  </si>
  <si>
    <t>2023-10-01 14:08:28</t>
  </si>
  <si>
    <r>
      <t/>
    </r>
    <r>
      <rPr>
        <sz val="11"/>
        <color theme="1"/>
        <rFont val="宋体"/>
        <family val="2"/>
      </rPr>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20元15GB省内流量7日快餐包-湖北/10元5GB全国流量5日快餐包（湖北）/10元5GB全国流量5日快餐包（湖北）/10元5GB全国流量5日快餐包（湖北）/5G特惠加油包19元10GB（立即生效）（新）&amp;#10;SP产品ID/元素ID：:&amp;#10;办理渠道:</t>
    </r>
    <r>
      <rPr>
        <sz val="11"/>
        <color theme="1"/>
        <rFont val="Arial"/>
        <family val="2"/>
      </rPr>
      <t xml:space="preserve">	</t>
    </r>
    <r>
      <rPr>
        <sz val="11"/>
        <color theme="1"/>
        <rFont val="宋体"/>
        <family val="2"/>
      </rPr>
      <t>湖北省分公司电子商务部&amp;#10;赔付月份：:2023年9月&amp;#10;返还倍率:单倍&amp;#10;赔付金额：:99&amp;#10;是否已经取消业务:否&amp;#10;是否承诺退费：:是&amp;#10;用户是否需要回复：:否&amp;#10;用户要求：:用户反馈是家里小孩不懂办理的，要求我方为其退订退费，不愿在线退订，烦请协助退订谢谢！</t>
    </r>
  </si>
  <si>
    <t>BL202310091316371876</t>
  </si>
  <si>
    <t>宋长凤</t>
  </si>
  <si>
    <t>2023-10-09 16:28:34</t>
  </si>
  <si>
    <t>&gt;业务号码&gt;13235627459；&gt;号码归属地&gt;宜昌；&gt;产品名称&gt; 联通助理-智能应答Plus（在线渠道）；&gt;产品代码&gt;89000010；&gt;产品编码&gt;8900001000；&gt;订购时间 &gt;2023-10-02 13:47:18；&gt;核查情况&gt;平台故障；&gt;不规范定制分类&gt;平台故障，无法判责；&gt;退费金额&gt;8元；&gt;退费时间&gt;2023年10月9日；&gt;投诉内容&gt;&amp;#10;&amp;#10;高级模板内容：&amp;#10;赔付类型：:增值业务争议 &amp;#10;CBSS账单扣费名称：:联通助理-智能应答Plus（在线渠道）&amp;#10;办理渠道:SP&amp;#10;赔付月份：:2023年10月&amp;#10;返还倍率:单倍&amp;#10;赔付金额：:8&amp;#10;是否已经取消业务:是&amp;#10;是否承诺退费 ：:是&amp;#10;用户是否需要回复：:否&amp;#10;用户要求：:无</t>
  </si>
  <si>
    <t>TS202310100934390670</t>
  </si>
  <si>
    <t>山成金</t>
  </si>
  <si>
    <t>2023-10-10 14:33:53</t>
  </si>
  <si>
    <t>判断省分:其他省分&amp;#10;:流量计费争议&amp;#10;判断省分::流量包定制争议&amp;#10;:不认可&amp;#10;:未享受&amp;#10;:小于等于500元，且仅限单倍、月份不超过12个月&amp;#10;:&amp;#10;&amp;#10;高级模板内容：&amp;#10;投诉问题描述:用户来电反映未办理过流量包也从未使用过流量包&amp;#10;业务名称:20元14GB全国流量7天包-12个月协议期&amp;#10;争议月份:2023年4月、2023年5月、2023年6月、2023年7月、2023年8月、2023年9月、2023年10月&amp;#10;争议金额:140&amp;#10;是否承诺退费:是&amp;#10;用户要求:退费</t>
  </si>
  <si>
    <t>TS202310140805191923</t>
  </si>
  <si>
    <t>李婉瑶</t>
  </si>
  <si>
    <t>2023-10-14 14:35:46</t>
  </si>
  <si>
    <t>判断省分:湖北&amp;#13;&amp;#10;:流量费争议&amp;#13;&amp;#10;:流量包定制争议&amp;#13;&amp;#10;:不认可&amp;#13;&amp;#10;:未享受&amp;#13;&amp;#10;:小于等于500元，且仅限单倍、月份不超过12个月&amp;#13;&amp;#10;:&amp;#13;&amp;#10;&amp;#13;&amp;#10;高级模板内容：&amp;#13;&amp;#10;投诉问题描述:用户来电反映流量包定制错误，要求尽快退费&amp;#13;&amp;#10;业务名称:30元25GB省内流量10日快餐包-湖北&amp;#13;&amp;#10;争议月份:2023年10月&amp;#13;&amp;#10;争议金额:30&amp;#13;&amp;#10;是否承诺退费:是&amp;#13;&amp;#10;用户要求:用户要求尽快处理&amp;#13;</t>
  </si>
  <si>
    <t>TS202309302142030831</t>
  </si>
  <si>
    <t>黄太芬</t>
  </si>
  <si>
    <t>2023-10-01 13:33:05</t>
  </si>
  <si>
    <t>【2022年上工信部测评重保用户】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称是定错了需要退费不接受解释请协助&amp;#13;&amp;#10;业务名称:5G加油包29元10GB（立即生效）&amp;#13;&amp;#10;争议月份:2023年9月&amp;#13;&amp;#10;争议金额:29&amp;#13;&amp;#10;是否承诺退费:是&amp;#13;&amp;#10;用户要求:退费&amp;#13;</t>
  </si>
  <si>
    <t>TS202310011118360315</t>
  </si>
  <si>
    <t>王慈行</t>
  </si>
  <si>
    <t>2023-10-01 14:42:46</t>
  </si>
  <si>
    <t>判断省分:湖北&amp;#10;:流量费争议&amp;#10;:流量包定制争议&amp;#10;:不认可&amp;#10;:未享受&amp;#10;:小于等于500元，且仅限单倍、月份不超过12个月&amp;#10;:&amp;#10;&amp;#10;高级模板内容：&amp;#10;投诉问题描述:称不在湖北，错误订购20元15GB省内流量7日快餐包-湖北，需要退费，解释不认可，已承诺退费并告知注意事项，请处理，谢谢&amp;#10;业务名称:20元15GB省内流量7日快餐包-湖北&amp;#10;争议月份:2023年9月&amp;#10;争议金额:20&amp;#10;是否承诺退费:是&amp;#10;用户要求:退费</t>
  </si>
  <si>
    <t>TS202309302157390991</t>
  </si>
  <si>
    <t>投诉工单（2021版）&gt;&gt;移网&gt;&gt;【入网】宣传&gt;&gt;宣传和实际使用不一致</t>
  </si>
  <si>
    <t>戴藤杰</t>
  </si>
  <si>
    <t>高级模板内容：&amp;#10;投诉问题描述:用户表示自己的父母莫名其妙信息被泄露，被联通工作人员上门推销忽悠办理了这张来电号卡，宣传的是前两个月免费使用，实际上扣了费。联通员工从哪里得到的用户信息，还忽悠老人。处理不好就到消费者协会投诉&amp;#10;业务名称:入网&amp;#10;宣传渠道:营业厅&amp;#10;宣传内容:两个月免费使用&amp;#10;实际情况:收费&amp;#10;用户要求:将充值的100元退回来，并且将号码销户，同时投诉诱导自己父母办理号卡的员工。请联系：18571640137</t>
  </si>
  <si>
    <t>解释宣传:湖北省宜昌市OMO,套餐资费AA,现已为用户注销,用户表示未充值无需退费,满意</t>
  </si>
  <si>
    <t>TS202310020741322325</t>
  </si>
  <si>
    <t>孙大林</t>
  </si>
  <si>
    <t>判断省分:湖北&amp;#10;:流量费争议&amp;#10;:流量包定制争议&amp;#10;:不认可&amp;#10;:未享受&amp;#10;:小于等于500元，且仅限单倍、月份不超过12个月&amp;#10;:&amp;#10;&amp;#10;高级模板内容：&amp;#10;投诉问题描述:	不知情办理5G加油包29元10GB&amp;#10;业务名称:	5G加油包29元10GB&amp;#10;争议月份:2023年10月&amp;#10;争议金额:29&amp;#10;是否承诺退费:是&amp;#10;用户要求:退费</t>
  </si>
  <si>
    <t>TS202310021516580235</t>
  </si>
  <si>
    <t>刘小望</t>
  </si>
  <si>
    <t>判断省分:湖北&amp;#10;:流量费争议&amp;#10;:流量包定制争议&amp;#10;:不认可&amp;#10;:未享受&amp;#10;:小于等于500元，且仅限单倍、月份不超过12个月&amp;#10;:&amp;#10;&amp;#10;高级模板内容：&amp;#10;投诉问题描述:用户表示开错流量包了要求退费&amp;#10;业务名称:5G加油包19元5GB首月体验版（立即生效）&amp;#10;争议月份:2023年9月、2023年10月&amp;#10;争议金额:20&amp;#10;是否承诺退费:是&amp;#10;用户要求:退费</t>
  </si>
  <si>
    <t>TS202310020743322331</t>
  </si>
  <si>
    <t>鲁长明</t>
  </si>
  <si>
    <t>判断省分:湖北&amp;#10;:流量费争议&amp;#10;:流量包定制争议&amp;#10;:不认可&amp;#10;:未享受&amp;#10;:小于等于500元，且仅限单倍、月份不超过12个月&amp;#10;:&amp;#10;&amp;#10;高级模板内容：&amp;#10;投诉问题描述:用户来电反映自己没有办理流量包，要求尽快处理&amp;#10;业务名称:5G加油包29元10GB（立即生效）哔哩哔哩15G流量加会员月包&amp;#10;争议月份:2023年10月&amp;#10;争议金额:54&amp;#10;是否承诺退费:是&amp;#10;用户要求:用户要求尽快处理</t>
  </si>
  <si>
    <t>TS202310021920251075</t>
  </si>
  <si>
    <t>李学思</t>
  </si>
  <si>
    <t>[65岁以上老人]判断省分:其他省分&amp;#10;:流量计费争议&amp;#10;判断省分::流量包定制争议&amp;#10;:不认可&amp;#10;:未享受&amp;#10;:小于等于500元，且仅限单倍、月份不超过12个月&amp;#10;:&amp;#10;&amp;#10;高级模板内容：&amp;#10;投诉问题描述:流量包未开，退回费用&amp;#10;业务名称:5G加油包19元5GB&amp;#10;争议月份:2023年10月、2023年9月、2023年8月、2023年7月、2023年6月&amp;#10;争议金额:95&amp;#10;是否承诺退费:是&amp;#10;用户要求:尽快处理联系</t>
  </si>
  <si>
    <t>TS202310022147490739</t>
  </si>
  <si>
    <t>陈英</t>
  </si>
  <si>
    <t>判断省分:湖北&amp;#10;:流量费争议&amp;#10;:流量包定制争议&amp;#10;:不认可&amp;#10;:未享受&amp;#10;:小于等于500元，且仅限单倍、月份不超过12个月&amp;#10;:&amp;#10;&amp;#10;高级模板内容：&amp;#10;投诉问题描述:5G加油包29元10GB&amp;#10;业务名称:5G加油包29元10GB&amp;#10;争议月份:2023年10月&amp;#10;争议金额:29&amp;#10;是否承诺退费:是&amp;#10;用户要求:无</t>
  </si>
  <si>
    <t>TS202310021824242455</t>
  </si>
  <si>
    <t>陈泽付</t>
  </si>
  <si>
    <t>判断省分:湖北&amp;#10;:流量费争议&amp;#10;:流量包定制争议&amp;#10;:不认可&amp;#10;:未享受&amp;#10;:小于等于500元，且仅限单倍、月份不超过12个月&amp;#10;:&amp;#10;&amp;#10;高级模板内容：&amp;#10;投诉问题描述:流量包订购不认可&amp;#10;业务名称:5G加油包29元10GB（立即生效）&amp;#10;争议月份:2023年10月&amp;#10;争议金额:29&amp;#10;是否承诺退费:是&amp;#10;用户要求:要求退费</t>
  </si>
  <si>
    <t>TS202310031130471486</t>
  </si>
  <si>
    <t>黄伟</t>
  </si>
  <si>
    <t>判断省分:其他省分&amp;#10;:流量计费争议&amp;#10;判断省分::流量包定制争议&amp;#10;:不认可&amp;#10;:未享受&amp;#10;:小于等于500元，且仅限单倍、月份不超过12个月&amp;#10;:&amp;#10;&amp;#10;高级模板内容：&amp;#10;投诉问题描述:不知情办理&amp;#10;业务名称:5G加油包29元10GB首月优惠版（立即生效）&amp;#10;争议月份:2023年8月、2023年9月、2023年10月&amp;#10;争议金额:63&amp;#10;是否承诺退费:是&amp;#10;用户要求:已承诺24小时内退费，客户满意。</t>
  </si>
  <si>
    <t>BL202310030949342347</t>
  </si>
  <si>
    <t>彭金桂</t>
  </si>
  <si>
    <t>&gt;业务号码&gt;18672093230；&gt;号码归属地&gt;宜昌；&gt;产品名称&gt;5G炫彩通信助理包-云盘版（首月5元半价）；&gt;产品代码&gt;91245135；&gt;产品编码&gt;无；&gt;订购时间&gt;2023-08-2515:56:54；&gt;核查情况&gt;平台故障；&gt;不规范定制分类&gt;平台故障，无法判责；&gt;退费金额&gt;25元；&gt;退费时间&gt;2023-10-03；&gt;投诉内容&gt;&amp;#10;&amp;#10;高级模板内容：&amp;#10;赔付类型：:增值业务争议&amp;#10;CBSS账单扣费名称：:5G炫彩通信助理包-云盘版（首月5元半价）&amp;#10;办理渠道:湖北省宜昌市OMO&amp;#10;赔付月份：:2023年8月、2023年9月、2023年10月&amp;#10;返还倍率:单倍&amp;#10;赔付金额：:25&amp;#10;是否已经取消业务:是&amp;#10;是否承诺退费：:是&amp;#10;用户是否需要回复：:否&amp;#10;用户要求：:用户要求尽快处理</t>
  </si>
  <si>
    <t>TS202310041249070522</t>
  </si>
  <si>
    <t>李传月</t>
  </si>
  <si>
    <t>2023-10-04 15:12:28</t>
  </si>
  <si>
    <t>判断省分:湖北&amp;#13;&amp;#10;:流量费争议&amp;#13;&amp;#10;:流量包定制争议&amp;#13;&amp;#10;:不认可&amp;#13;&amp;#10;:未享受&amp;#13;&amp;#10;:小于等于500元，且仅限单倍、月份不超过12个月&amp;#13;&amp;#10;:&amp;#13;&amp;#10;&amp;#13;&amp;#10;高级模板内容：&amp;#13;&amp;#10;投诉问题描述:用户来电对开通的流量包有疑问，称是老年人不会操作，要求退费，请尽快处理&amp;#13;&amp;#10;业务名称:5G加油包29元10GB（立即生效）&amp;#13;&amp;#10;争议月份:2023年7月、2023年8月、2023年9月、2023年10月&amp;#13;&amp;#10;争议金额:116&amp;#13;&amp;#10;是否承诺退费:是&amp;#13;&amp;#10;用户要求:用户无法提供验证码，请后台协助取消，谢谢&amp;#13;</t>
  </si>
  <si>
    <t>TS202310032127300347</t>
  </si>
  <si>
    <t>屈定成</t>
  </si>
  <si>
    <t>2023-10-04 11:15:52</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</si>
  <si>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来电对流量包扣费不认可，要求退费&amp;#13;&amp;#10;业务名称:5G加油包19元5GB首月体验版（立即生效）&amp;#13;&amp;#10;争议月份:2023年10月、2023年9月、2023年8月&amp;#13;&amp;#10;争议金额:57&amp;#13;&amp;#10;是否承诺退费:是&amp;#13;&amp;#10;用户要求:退费&amp;#13;</t>
  </si>
  <si>
    <t>TS202310041934522381</t>
  </si>
  <si>
    <t>肖宏麟</t>
  </si>
  <si>
    <t>高级模板内容：&amp;#10;投诉问题描述:用户对套餐费用宣传不认可&amp;#10;业务名称:月租费&amp;#10;宣传渠道:其他:网购平台&amp;#10;宣传内容:前五个月19块钱一个月&amp;#10;实际情况:30元1月&amp;#10;用户要求:用户要求核实原因回复沟通处理</t>
  </si>
  <si>
    <t>解释宣传： 湖北省宜昌市OMO ，套餐费用问题未解释清楚。经核实，客户办理小天卡-2023 套餐，每月29元月租，参加商家赠送话费活动，已联系客户解释说明，考虑客户感知，已为客户办理 预存话费享10元/月话费优惠12个月（湖北） 活动，客户满意。</t>
  </si>
  <si>
    <t>TS202310031825172306</t>
  </si>
  <si>
    <t>投诉工单（2021版）&gt;&gt;移网&gt;&gt;【离网】离网（离网+拆机+销户）&gt;&gt;销户无法退费/无法当时退费</t>
  </si>
  <si>
    <t>用户来电反映前期工单问题，工单流水号:TS202309302157390991，表示充值的话费，要求退费，请后台协助处理，谢谢</t>
  </si>
  <si>
    <t>解释宣传:湖北省宜昌市OMO,套餐资费AA,现已为用户注销,用户未充值，此费用为工作人员首充，已解释，无法退费，用户知晓，满意度一般。</t>
  </si>
  <si>
    <t>TS202310041644101178</t>
  </si>
  <si>
    <t>徐宗建</t>
  </si>
  <si>
    <t>判断省分:湖北&amp;#10;:流量费争议&amp;#10;:流量包定制争议&amp;#10;:不认可&amp;#10;:未享受&amp;#10;:小于等于500元，且仅限单倍、月份不超过12个月&amp;#10;:&amp;#10;&amp;#10;高级模板内容：&amp;#10;投诉问题描述:针对：5G加油包29元10GB首月优惠版（立即生效），不认可，表示不知情开通，要求退费，用户有靓号低消，故记此单&amp;#10;业务名称:5G加油包29元10GB首月优惠版（立即生效）&amp;#10;争议月份:2023年6月、2023年7月、2023年8月、2023年9月、2023年10月&amp;#10;争议金额:121&amp;#10;是否承诺退费:否&amp;#10;用户要求:尽快处理，</t>
  </si>
  <si>
    <t>BL202310050914311125</t>
  </si>
  <si>
    <t>向恒义</t>
  </si>
  <si>
    <t>&gt;业务号码&gt;15697207030；&gt;号码归属地&gt;宜昌；&gt;产品名称&gt;5G炫彩通信助理包-云盘版（首月5元半价）；&gt;产品代码&gt;91245135；&gt;产品编码&gt;无；&gt;订购时间&gt;2023-08-1818:42:20；&gt;核查情况&gt;平台故障；&gt;不规范定制分类&gt;平台故障，无法判责；&gt;退费金额&gt;23元；&gt;退费时间&gt;2023-10-05；&gt;投诉内容&gt;&amp;#10;&amp;#10;高级模板内容：&amp;#10;赔付类型：:增值业务争议&amp;#10;CBSS账单扣费名称：:5G炫彩通信助理包-云盘版（首月5元半价）&amp;#10;SP产品ID/元素ID：:无&amp;#10;办理渠道:	湖北省宜昌市OMO&amp;#10;赔付月份：:2023年8月、2023年9月、2023年10月&amp;#10;返还倍率:单倍&amp;#10;赔付金额：:25&amp;#10;是否已经取消业务:否&amp;#10;是否承诺退费：:是&amp;#10;用户是否需要回复：:否&amp;#10;用户要求：:没有订购要求取消退费谢谢</t>
  </si>
  <si>
    <t>TS202310051137102354</t>
  </si>
  <si>
    <t>秦士寿</t>
  </si>
  <si>
    <t>判断省分:湖北&amp;#10;:移网电话营销费用争议（套餐资费/融合宽带/副卡功能费类除外）&amp;#10;:不认可&amp;#10;:大于500元&amp;#10;:&amp;#10;&amp;#10;高级模板内容：&amp;#10;是否10016外呼:是&amp;#10;反应问题涉及场景:未经同意订购业务&amp;#10;产品名称:5G加油包29元10GB（立即生效）&amp;#10;争议月份:2022年11月、2022年12月、2023年1月、2023年2月、2023年3月、2023年4月、2023年5月、2023年6月、2023年7月、2023年8月、2023年9月、2023年10月&amp;#10;是否承诺退费:否&amp;#10;承诺退费金额:228&amp;#10;是否取消业务（如取消失败，需加上系统报错的提示）:用户无法验证任何信息，业务未取消&amp;#10;是否需要回复:是&amp;#10;用户要求:用户要求退费并取消业务，用户无法验证任何信息，已解释无效，请协助处理，谢谢</t>
  </si>
  <si>
    <t>TS202310051822101938</t>
  </si>
  <si>
    <t>汪敏</t>
  </si>
  <si>
    <t>2023-10-06 09:58:27</t>
  </si>
  <si>
    <t>【2022年上工信部测评重保用户】判断省分:其他省分&amp;#10;:电话营销争议&amp;#10;:不认可&amp;#10;判断省分:湖北&amp;#10;:移网电话营销费用争议（套餐资费/融合宽带/副卡功能费类除外）&amp;#10;:不认可&amp;#10;:小于等于500元，且仅限单倍、月份不超过12个月&amp;#10;:&amp;#10;&amp;#10;高级模板内容：&amp;#10;是否10016外呼:不记得&amp;#10;电话外呼号码:不记得&amp;#10;渠道名称:湖北省宜昌市OMO&amp;#10;反应问题涉及场景:未经同意订购业务&amp;#10;产品名称: 5G加油包29元10GB（立即生效） &amp;#10;争议月份:2023年10月&amp;#10;是否承诺退费:是&amp;#10;承诺退费金额:29&amp;#10;是否取消业务（如取消失败，需加上系统报错的提示）:已取消&amp;#10;是否需要回复:否&amp;#10;用户要求:无</t>
  </si>
  <si>
    <t>TS202310051650542293</t>
  </si>
  <si>
    <t>田继炼</t>
  </si>
  <si>
    <t>2023-10-06 10:12:28</t>
  </si>
  <si>
    <t>判断省分:湖北&amp;#10;:流量费争议&amp;#10;:流量包定制争议&amp;#10;:不认可&amp;#10;:未享受&amp;#10;:小于等于500元，且仅限单倍、月份不超过12个月&amp;#10;:&amp;#10;&amp;#10;高级模板内容：&amp;#10;投诉问题描述:不知情订购&amp;#10;业务名称:5G加油包29元10GB（立即生效）&amp;#10;争议月份:2023年8月、2023年9月&amp;#10;争议金额:58&amp;#10;是否承诺退费:是&amp;#10;用户要求:要求回电解释是谁开通的这个流量包，以及恢复以前被关闭的10元流量包，屏蔽一切营销电话，要求开通方回电否则投诉</t>
  </si>
  <si>
    <t>BL202310062012052255</t>
  </si>
  <si>
    <t>熊玉蓉</t>
  </si>
  <si>
    <t>2023-10-07 11:19:03</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</si>
  <si>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5G炫彩通信助理包-云盘版（首月5元半价）&amp;#10;办理渠道:、&amp;#10;赔付月份：:2023年8月、2023年9月、2023年10月&amp;#10;返还倍率:单倍&amp;#10;赔付金额：:26&amp;#10;是否已经取消业务:是&amp;#10;是否承诺退费 ：:是&amp;#10;用户是否需要回复：:否&amp;#10;用户要求：:退费，谢谢</t>
  </si>
  <si>
    <t>TS202310071227041816</t>
  </si>
  <si>
    <t>李俊</t>
  </si>
  <si>
    <t>2023-10-07 14:26:23</t>
  </si>
  <si>
    <t>判断省分:湖北&amp;#13;&amp;#10;:流量费争议&amp;#13;&amp;#10;:流量包定制争议&amp;#13;&amp;#10;:不认可&amp;#13;&amp;#10;:未享受&amp;#13;&amp;#10;:小于等于500元，且仅限单倍、月份不超过12个月&amp;#13;&amp;#10;:&amp;#13;&amp;#10;&amp;#13;&amp;#10;高级模板内容：&amp;#13;&amp;#10;投诉问题描述:退费&amp;#13;&amp;#10;业务名称:5G加油包29元10GB（立即生效）&amp;#13;&amp;#10;争议月份:2023年10月&amp;#13;&amp;#10;争议金额:29&amp;#13;&amp;#10;是否承诺退费:是&amp;#13;&amp;#10;用户要求:退费&amp;#13;</t>
  </si>
  <si>
    <t>BL202310071117170984</t>
  </si>
  <si>
    <t>王先翠</t>
  </si>
  <si>
    <t>2023-10-07 14:50:31</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</si>
  <si>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&amp;#10;CBSS账单扣费名称：:5G加油包29元10GB（立即生效）&amp;#10;办理渠道:湖北省宜昌市OMO&amp;#10;赔付月份：:2023年10月&amp;#10;返还倍率:单倍&amp;#10;赔付金额：:29&amp;#10;是否已经取消业务:是&amp;#10;是否承诺退费 ：:是&amp;#10;用户是否需要回复：:否&amp;#10;用户要求：:用户不认可，自己没有订购业务，前台已承诺退费</t>
  </si>
  <si>
    <t>TS202310071015500426</t>
  </si>
  <si>
    <t>熊宗伟</t>
  </si>
  <si>
    <t>2023-10-07 14:41:47</t>
  </si>
  <si>
    <r>
      <t/>
    </r>
    <r>
      <rPr>
        <sz val="11"/>
        <color theme="1"/>
        <rFont val="宋体"/>
        <family val="2"/>
      </rPr>
      <t>&amp;#10;高级模板内容：&amp;#10;投诉问题描述:用户称自己没有订够过</t>
    </r>
    <r>
      <rPr>
        <sz val="11"/>
        <color theme="1"/>
        <rFont val="Arial"/>
        <family val="2"/>
      </rPr>
      <t xml:space="preserve">	</t>
    </r>
    <r>
      <rPr>
        <sz val="11"/>
        <color theme="1"/>
        <rFont val="宋体"/>
        <family val="2"/>
      </rPr>
      <t xml:space="preserve"> 5G加油包29元10GB（立即生效） ，要求退费到话费余额并给出合理解释，不然就投诉12315，用户一直骂人，请后台协助&amp;#10;业务名称: 5G加油包29元10GB（立即生效） 订&amp;#10;争议月份:2023年9月、2023年10月&amp;#10;争议金额:58&amp;#10;办理渠道:湖北省宜昌市OMO&amp;#10;前台是否取消:未取消&amp;#10;是否承诺退费:否&amp;#10;用户要求:尽快处理</t>
    </r>
  </si>
  <si>
    <t>TS202310071848430003</t>
  </si>
  <si>
    <t>投诉工单（2021版）&gt;&gt;移网&gt;&gt;【变更及服务】业务变更&gt;&gt;办理过程复杂、不便捷</t>
  </si>
  <si>
    <t>刘辉</t>
  </si>
  <si>
    <t>2023-10-08 14:02:37</t>
  </si>
  <si>
    <t>主办单位：湖北&amp;#10;客户类别：普通客户&amp;#10;10010是否打通：否&amp;#10;是否二次致电10015：是&amp;#10;是否联系：否&amp;#10;升级倾向：&amp;#10;号码归属省：湖北&amp;#10;SVIP等级：&amp;#10;1. 问题类型:;&amp;#10;2. 投诉类型:办理争议;&amp;#10;3. 营业厅地址:;&amp;#10;4. 位置信息:;&amp;#10;5. 位置发生地:;&amp;#10;6. 投诉内容:我是给孩子办理的流量卡，工作人员说是最低消费流量卡，现在我查资费，根本不是流量卡，存在欺诈消费者，我要求联通找到那个工作人员，我要投诉！&amp;#10;8. 办理业务的名称:资费投诉&amp;#10;8. 无法办理的渠道:工作人员欺骗消费者</t>
  </si>
  <si>
    <t>解释宣传①客户投诉产生的原因：客户反映套餐费用问题							&amp;#10;②客户投诉问题核查情况及解决方案：收到贵部转办后，我司立即组织调查。经核实，客户于2023-04-29 11:05:12	 湖北省宜昌市OMO 办理 星锐卡(湖北) 套餐，参加星锐卡30元赠费12个月优惠合约活动，已联系客户解释说明，考虑客户感知，申请赠送126元话费，24小时内到账，此费用无法抵扣往月欠费且不可打印发票，满意。&amp;#10;③客户问题满意度：满意。								&amp;#10;④回单人:宜昌客服王晓玉；联系电话：07176921001。</t>
  </si>
  <si>
    <t>TS202310071546162359</t>
  </si>
  <si>
    <t>程春友</t>
  </si>
  <si>
    <t>2023-10-08 10:25:50</t>
  </si>
  <si>
    <t>判断省分:湖北&amp;#10;:移网电话营销费用争议（套餐资费/融合宽带/副卡功能费类除外）&amp;#10;:不认可&amp;#10;:小于等于500元，且仅限单倍、月份不超过12个月&amp;#10;:&amp;#10;&amp;#10;高级模板内容：&amp;#10;是否10016外呼:不记得&amp;#10;电话外呼号码:无&amp;#10;渠道名称:湖北省宜昌市OMO&amp;#10;反应问题涉及场景:未经同意订购业务&amp;#10;产品名称:5G加油包29元10GB（立即生效）、沃阅读-5G畅阅-经管学堂20元&amp;#10;争议月份:2023年9月、2023年10月&amp;#10;是否承诺退费:是&amp;#10;承诺退费金额:98&amp;#10;是否取消业务（如取消失败，需加上系统报错的提示）:是&amp;#10;是否需要回复:否&amp;#10;用户要求:退费</t>
  </si>
  <si>
    <t>TS202310071734320743</t>
  </si>
  <si>
    <t>071704546800</t>
  </si>
  <si>
    <t>易美忠</t>
  </si>
  <si>
    <t>2023-10-08 13:39:22</t>
  </si>
  <si>
    <t>#断卡行动#用户表示当时转资费时并未告知会有15元1000M提速包(湖北)（立即生效，次月收费）-新业务，当时只说129畅爽冰激凌5G融合加电视10元，不认可经常额外添加业务，表示需要投诉并且将费用退还，请贵部协助处理</t>
  </si>
  <si>
    <t>Q23：湖北省宜昌市OMO，15元1000M提速包(湖北)AA，前期已取消业务，次月失效，申请为用户减免本月功能费15元，费用在2023-10-08 09:56:13已返还，用户已知晓，客户反映经常被15262311872骚扰，此号码归属江苏移动，非宜昌联通号码，已建议客户下载手机管家进行拦截拦截，并告知客户举报骚扰电话、垃圾短信举报方法，建议客户手机端拦截，如对方骚扰情况严重，可留存证据选择报警，客户认可。</t>
  </si>
  <si>
    <t>TS202310081759491809</t>
  </si>
  <si>
    <t>赵财</t>
  </si>
  <si>
    <t>2023-10-09 09:33:12</t>
  </si>
  <si>
    <t>判断省分:湖北&amp;#13;&amp;#10;:流量费争议&amp;#13;&amp;#10;:流量包定制争议&amp;#13;&amp;#10;:不认可&amp;#13;&amp;#10;:未享受&amp;#13;&amp;#10;:小于等于500元，且仅限单倍、月份不超过12个月&amp;#13;&amp;#10;:&amp;#13;&amp;#10;&amp;#13;&amp;#10;高级模板内容：&amp;#13;&amp;#10;投诉问题描述:客户来电称不知情被开通了5G加油包29元10GB（立即生效）要求退费&amp;#13;&amp;#10;业务名称:5G加油包29元10GB（立即生效）&amp;#13;&amp;#10;争议月份:2023年10月&amp;#13;&amp;#10;争议金额:29&amp;#13;&amp;#10;是否承诺退费:是&amp;#13;&amp;#10;用户要求:退费&amp;#13;</t>
  </si>
  <si>
    <t>TS202310081532532435</t>
  </si>
  <si>
    <t>黄炎平</t>
  </si>
  <si>
    <t>2023-10-09 13:36:54</t>
  </si>
  <si>
    <t>判断省分:湖北&amp;#13;&amp;#10;:流量费争议&amp;#13;&amp;#10;:流量包定制争议&amp;#13;&amp;#10;:不认可&amp;#13;&amp;#10;:未享受&amp;#13;&amp;#10;:小于等于500元，且仅限单倍、月份不超过12个月&amp;#13;&amp;#10;:&amp;#13;&amp;#10;&amp;#13;&amp;#10;高级模板内容：&amp;#13;&amp;#10;投诉问题描述:用户来电反映自己就是扫个充电宝，结果就弹个广告订购了一个流量包，对此扣费不认可&amp;#13;&amp;#10;业务名称:5G加油包29元10GB（立即生效）&amp;#13;&amp;#10;争议月份:2023年10月&amp;#13;&amp;#10;争议金额:29&amp;#13;&amp;#10;是否承诺退费:是&amp;#13;&amp;#10;用户要求:退费&amp;#13;</t>
  </si>
  <si>
    <t>TS202310100814181819</t>
  </si>
  <si>
    <t>张培兰</t>
  </si>
  <si>
    <t>2023-10-10 14:58:49</t>
  </si>
  <si>
    <t>判断省分:湖北&amp;#13;&amp;#10;:流量费争议&amp;#13;&amp;#10;:流量包定制争议&amp;#13;&amp;#10;:不认可&amp;#13;&amp;#10;:未享受&amp;#13;&amp;#10;:小于等于500元，且仅限单倍、月份不超过12个月&amp;#13;&amp;#10;:&amp;#13;&amp;#10;&amp;#13;&amp;#10;高级模板内容：&amp;#13;&amp;#10;投诉问题描述:用户来电反映对本月产生的流量包费用不认可，已多次解释不认可，要求取消并退费，请协助处理&amp;#13;&amp;#10;业务名称:	 5G加油包29元10GB&amp;#13;&amp;#10;争议月份:2023年10月&amp;#13;&amp;#10;争议金额:29&amp;#13;&amp;#10;是否承诺退费:是&amp;#13;&amp;#10;用户要求:尽快处理&amp;#13;</t>
  </si>
  <si>
    <t>BL202310091818512098</t>
  </si>
  <si>
    <t>胡峰山</t>
  </si>
  <si>
    <t>2023-10-10 14:32:37</t>
  </si>
  <si>
    <t>&gt;业务号码&gt;13040989227;&gt;号码归属地&gt;宜昌;&gt;产品名称&gt;5G炫彩通信助理包-云盘版（首月5元半价）  ;&gt;产品代码&gt;无 ;&gt;产品编码&gt;91245135;&gt;订购时间&gt;2023-09-23 12:27:05;&gt;核查情况&gt;平台故障;&gt;不规范定制分类&gt;平台故障，无法判责;&gt; 赔付金额&gt;13元;&gt;退费时间&gt;2023-10-10;&gt;投诉内容&gt; &amp;#10;&amp;#10;高级模板内容：&amp;#10;赔付类型：:增值业务争议 &amp;#10;CBSS账单扣费名称：:5G炫彩通信助理包-云盘版（首月5元半价）&amp;#10;办理渠道: 湖北省宜昌市OMO &amp;#10;赔付月份：:2023年9月、2023年10月&amp;#10;返还倍率:单倍&amp;#10;赔付金额：:14&amp;#10;是否已经取消业务:是&amp;#10;是否承诺退费 ：:是&amp;#10;用户是否需要回复：:否&amp;#10;用户要求：:要求退费</t>
  </si>
  <si>
    <t>TS202310111346260952</t>
  </si>
  <si>
    <t>郑开春</t>
  </si>
  <si>
    <t>2023-10-11 16:43:09</t>
  </si>
  <si>
    <t>判断省分:湖北&amp;#13;&amp;#10;:流量费争议&amp;#13;&amp;#10;:流量包定制争议&amp;#13;&amp;#10;:不认可&amp;#13;&amp;#10;:未享受&amp;#13;&amp;#10;:小于等于500元，且仅限单倍、月份不超过12个月&amp;#13;&amp;#10;:&amp;#13;&amp;#10;&amp;#13;&amp;#10;高级模板内容：&amp;#13;&amp;#10;投诉问题描述:没有订购过  要求退费   谢谢&amp;#13;&amp;#10;业务名称:	 5G加油包29元10GB&amp;#13;&amp;#10;争议月份:2023年9月&amp;#13;&amp;#10;争议金额:29&amp;#13;&amp;#10;是否承诺退费:是&amp;#13;&amp;#10;用户要求:没有订购过  要求退费   谢谢&amp;#13;</t>
  </si>
  <si>
    <t>TS202310121414032218</t>
  </si>
  <si>
    <t>刘芳</t>
  </si>
  <si>
    <t>2023-10-12 16:35:53</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</si>
  <si>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来电反映不知情订购流量包&amp;#13;&amp;#10;业务名称:5G加油包19元5GB首月优惠版 （立即生效）&amp;#13;&amp;#10;争议月份:2023年9月、2023年10月&amp;#13;&amp;#10;争议金额:24&amp;#13;&amp;#10;是否承诺退费:是&amp;#13;&amp;#10;用户要求:退费&amp;#13;</t>
  </si>
  <si>
    <t>TS202310111923281570</t>
  </si>
  <si>
    <t>2023-10-12 13:31:14</t>
  </si>
  <si>
    <t>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5G炫彩通信助理包-云盘版（首月5元半价）&amp;#13;&amp;#10;反应问题涉及场景:电话营销业务资费争议&amp;#13;&amp;#10;产品名称:5G炫彩通信助理包-云盘版（首月5元半价）&amp;#13;&amp;#10;争议月份:2023年8月、2023年9月、2023年10月&amp;#13;&amp;#10;是否承诺退费:是&amp;#13;&amp;#10;承诺退费金额:23&amp;#13;&amp;#10;是否取消业务（如取消失败，需加上系统报错的提示）:已取消&amp;#13;&amp;#10;是否需要回复:是&amp;#13;&amp;#10;用户要求:退费&amp;#13;</t>
  </si>
  <si>
    <t>BL202310121214470349</t>
  </si>
  <si>
    <t>王平洲</t>
  </si>
  <si>
    <t>2023-10-12 15:41:12</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</si>
  <si>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哔哩哔哩15G流量加会员月包；5G加油包29元10GB（立即生效）&amp;#10;办理渠道:湖北省宜昌市OMO&amp;#10;赔付月份：:2023年10月&amp;#10;返还倍率:单倍&amp;#10;赔付金额：:54&amp;#10;是否已经取消业务:是&amp;#10;是否承诺退费 ：:是&amp;#10;用户是否需要回复：:否&amp;#10;用户要求：:退费</t>
  </si>
  <si>
    <t>BL202310121752520070</t>
  </si>
  <si>
    <t>周婷婷</t>
  </si>
  <si>
    <t>2023-10-13 10:59:06</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</si>
  <si>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&amp;#10;CBSS账单扣费名称：:炫彩通信助理包-云盘版 -立即生效（湖北）9元100分钟5G速率包（湖北）（立即生效）&amp;#10;办理渠道:湖北省宜昌市OMO&amp;#10;赔付月份：:2023年6月、2023年7月、2023年8月、2023年9月&amp;#10;返还倍率:单倍&amp;#10;赔付金额：:85&amp;#10;是否已经取消业务:是&amp;#10;是否承诺退费 ：:是&amp;#10;用户是否需要回复：:否&amp;#10;用户要求：:退费</t>
  </si>
  <si>
    <t>TS202310141010571314</t>
  </si>
  <si>
    <t>鲍玉清</t>
  </si>
  <si>
    <t>2023-10-14 15:03:14</t>
  </si>
  <si>
    <t>判断省分:湖北&amp;#10;:流量费争议&amp;#10;:流量包定制争议&amp;#10;:不认可&amp;#10;:未享受&amp;#10;:小于等于500元，且仅限单倍、月份不超过12个月&amp;#10;:&amp;#10;&amp;#10;高级模板内容：&amp;#10;投诉问题描述:不知情开通&amp;#10;业务名称:5G加油包29元10GB（立即生效）&amp;#10;争议月份:2023年10月&amp;#10;争议金额:29&amp;#10;是否承诺退费:是&amp;#10;用户要求:不用回电直接退费</t>
  </si>
  <si>
    <t>TS202310151026432165</t>
  </si>
  <si>
    <t>投诉工单（2021版）&gt;&gt;移网&gt;&gt;【产品及计费使用】计交费及发票&gt;&gt;增值业务计费争议</t>
  </si>
  <si>
    <t>向阳</t>
  </si>
  <si>
    <t>2023-10-15 14:18:07</t>
  </si>
  <si>
    <t>主办单位：湖北&amp;#10;客户类别：普通客户&amp;#10;10010是否打通：否&amp;#10;是否二次致电10015：是&amp;#10;是否联系：否&amp;#10;升级倾向：&amp;#10;号码归属省：湖北&amp;#10;SVIP等级：&amp;#10;1. 问题类型:;&amp;#10;2. 投诉类型:增值业务费争议;&amp;#10;3. 营业厅地址:;&amp;#10;4. 位置信息:;&amp;#10;5. 位置发生地:;&amp;#10;6. 投诉内容:为什么会有这个业务，谁要求开通的？是不是属于乱收费行为？&amp;#10;202309月增值业务费:联通云盘会员服务费6&amp;#10;需要退订业务:否</t>
  </si>
  <si>
    <t>BL202310160839090565</t>
  </si>
  <si>
    <t>庞龙应</t>
  </si>
  <si>
    <t>2023-10-16 16:23:26</t>
  </si>
  <si>
    <t>&gt;业务号码&gt;13094178890；&gt;号码归属地&gt;宜昌；&gt;产品名称&gt;联通助理-畅享版（在线渠道）；&gt;产品代码&gt;89000014；&gt;产品编码&gt;8900001401；&gt;订购时间&gt;2023-10-1219:43:20；&gt;核查情况&gt;平台故障；&gt;不规范定制分类&gt;平台故障，无法判责；&gt;退费金额&gt;16元；&gt;退费时间&gt;2023-10-16；&gt;投诉内容&gt;&amp;#10;高级模板内容：&amp;#10;赔付类型：:增值业务争议&amp;#10;CBSS账单扣费名称：:增值业务-联通助理-畅享版（在线渠道）&amp;#10;办理渠道:线上&amp;#10;赔付月份：:2023年10月&amp;#10;返还倍率:单倍&amp;#10;赔付金额：:16&amp;#10;是否已经取消业务:是&amp;#10;是否承诺退费：:是&amp;#10;用户是否需要回复：:否&amp;#10;用户要求：:退费</t>
  </si>
  <si>
    <t>TS202310161210150553</t>
  </si>
  <si>
    <t>姜金城</t>
  </si>
  <si>
    <t>2023-10-16 14:48:46</t>
  </si>
  <si>
    <t>判断省分:湖北&amp;#13;&amp;#10;:流量费争议&amp;#13;&amp;#10;:流量包定制争议&amp;#13;&amp;#10;:不认可&amp;#13;&amp;#10;:未享受&amp;#13;&amp;#10;:小于等于500元，且仅限单倍、月份不超过12个月&amp;#13;&amp;#10;:&amp;#13;&amp;#10;&amp;#13;&amp;#10;高级模板内容：&amp;#13;&amp;#10;投诉问题描述:用户来电反映（对20元15GB省内流量7日快餐包-湖北不认可），我方核实（到期取消），用户对此不认可，烦请后台协助处理。&amp;#13;&amp;#10;业务名称:20元15GB省内流量7日快餐包-湖北&amp;#13;&amp;#10;争议月份:2023年10月&amp;#13;&amp;#10;争议金额:20&amp;#13;&amp;#10;是否承诺退费:是&amp;#13;&amp;#10;用户要求:退费&amp;#13;</t>
  </si>
  <si>
    <t>TS202310151634442161</t>
  </si>
  <si>
    <t>彭定钰</t>
  </si>
  <si>
    <t>2023-10-16 09:21:27</t>
  </si>
  <si>
    <t>判断省分:湖北&amp;#10;:流量费争议&amp;#10;:流量包定制争议&amp;#10;:不认可&amp;#10;:未享受&amp;#10;:小于等于500元，且仅限单倍、月份不超过12个月&amp;#10;:&amp;#10;&amp;#10;高级模板内容：&amp;#10;投诉问题描述:用户对流量订购不认可&amp;#10;业务名称:5G加油包29元10GB（立即生效）&amp;#10;争议月份:2023年9月&amp;#10;争议金额:29&amp;#10;是否承诺退费:是&amp;#10;用户要求:用户对流量订购不认可，要求退费</t>
  </si>
  <si>
    <t>TS202310170945101379</t>
  </si>
  <si>
    <t>李家香</t>
  </si>
  <si>
    <t>2023-10-17 14:11:30</t>
  </si>
  <si>
    <t>判断省分:湖北&amp;#10;:流量费争议&amp;#10;:流量包定制争议&amp;#10;:不认可&amp;#10;:未享受&amp;#10;:小于等于500元，且仅限单倍、月份不超过12个月&amp;#10;:&amp;#10;&amp;#10;高级模板内容：&amp;#10;投诉问题描述:不知情被办理业务&amp;#10;业务名称:5G加油包29元10GB（立即生效）&amp;#10;争议月份:2023年10月&amp;#10;争议金额:29&amp;#10;是否承诺退费:是&amp;#10;用户要求:退费</t>
  </si>
  <si>
    <t>TS202310171222570069</t>
  </si>
  <si>
    <t>杜红祥</t>
  </si>
  <si>
    <t>2023-10-18 09:10:32</t>
  </si>
  <si>
    <t>判断省分:其他省分&amp;#13;&amp;#10;:电话营销争议&amp;#13;&amp;#10;:不认可&amp;#13;&amp;#10;判断省分:湖北&amp;#13;&amp;#10;:流量费争议&amp;#13;&amp;#10;:流量包定制争议&amp;#13;&amp;#10;:不认可&amp;#13;&amp;#10;:未享受&amp;#13;&amp;#10;:小于等于500元，且仅限单倍、月份不超过12个月&amp;#13;&amp;#10;:&amp;#13;&amp;#10;&amp;#13;&amp;#10;高级模板内容：&amp;#13;&amp;#10;投诉问题描述:用户来电反映自己不知情订购流量包&amp;#13;&amp;#10;业务名称:5G加油包29元10GB（立即生效）&amp;#13;&amp;#10;争议月份:2023年10月&amp;#13;&amp;#10;争议金额:29&amp;#13;&amp;#10;是否承诺退费:是&amp;#13;&amp;#10;用户要求:退费&amp;#13;</t>
  </si>
  <si>
    <t>TS202310232016092038</t>
  </si>
  <si>
    <t>高本顺</t>
  </si>
  <si>
    <t>2023-10-24 10:55:47</t>
  </si>
  <si>
    <t>判断省分:其他省分&amp;#10;:电话营销争议&amp;#10;:不认可&amp;#10;判断省分:湖北&amp;#10;:移网电话营销费用争议（套餐资费/融合宽带/副卡功能费类除外）&amp;#10;:不认可&amp;#10;:小于等于500元，且仅限单倍、月份不超过12个月&amp;#10;:&amp;#10;&amp;#10;高级模板内容：&amp;#10;投诉问题描述:用户表示没有同意订购5G加油包29元10GB（立即生效）业务，，解释不认可，要求退费&amp;#10;是否10016外呼:否&amp;#10;电话外呼号码:无&amp;#10;办理渠道:湖北省宜昌市OMO&amp;#10;反应问题涉及场景:电话营销业务资费争议,未经同意订购业务&amp;#10;业务名称:5G加油包29元10GB（立即生效）&amp;#10;争议金额:29&amp;#10;开通时间:2023-10-23&amp;#10;用户要求:要求退费处理</t>
  </si>
  <si>
    <t>TS202310180825301187</t>
  </si>
  <si>
    <t>田金玉</t>
  </si>
  <si>
    <t>2023-10-18 11:08:29</t>
  </si>
  <si>
    <r>
      <t/>
    </r>
    <r>
      <rPr>
        <sz val="11"/>
        <color theme="1"/>
        <rFont val="宋体"/>
        <family val="2"/>
      </rPr>
      <t>【2022年上工信部测评重保用户】判断省分:其他省分&amp;#10;:电话营销争议&amp;#10;:不认可&amp;#10;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10元5GB5天国内流量包（立即生效）&amp;#10;争议月份:2023年10月&amp;#10;是否承诺退费:是&amp;#10;承诺退费金额:10&amp;#10;是否取消业务（如取消失败，需加上系统报错的提示）:</t>
    </r>
    <r>
      <rPr>
        <sz val="11"/>
        <color theme="1"/>
        <rFont val="Arial"/>
        <family val="2"/>
      </rPr>
      <t xml:space="preserve">	</t>
    </r>
    <r>
      <rPr>
        <sz val="11"/>
        <color theme="1"/>
        <rFont val="宋体"/>
        <family val="2"/>
      </rPr>
      <t>集团互联网运营部直销&amp;#10;是否需要回复:否&amp;#10;用户要求:退费</t>
    </r>
  </si>
  <si>
    <t>TS202310011218561401</t>
  </si>
  <si>
    <t>鄢开玉</t>
  </si>
  <si>
    <t>2023-10-01 17:03:10</t>
  </si>
  <si>
    <t>【2022年上工信部测评重保用户】判断省分:湖北&amp;#10;:移网电话营销费用争议（套餐资费/融合宽带/副卡功能费类除外）&amp;#10;:不认可&amp;#10;:小于等于500元，且仅限单倍、月份不超过12个月&amp;#10;:&amp;#10;&amp;#10;高级模板内容：&amp;#10;是否10016外呼:否&amp;#10;电话外呼号码:无&amp;#10;渠道名称:湖北精英盛华信息科技有限公司(宜昌)&amp;#10;反应问题涉及场景:未经同意订购业务&amp;#10;产品名称:炫彩通信助理包-云盘版-立即生效（湖北）&amp;#10;争议月份:2023年8月、2023年7月、2023年6月、2023年5月&amp;#10;是否承诺退费:是&amp;#10;承诺退费金额:35&amp;#10;是否取消业务（如取消失败，需加上系统报错的提示）:否&amp;#10;是否需要回复:否&amp;#10;用户要求:退费</t>
  </si>
  <si>
    <t>TS202310021128352096</t>
  </si>
  <si>
    <t>陈绍英</t>
  </si>
  <si>
    <r>
      <t/>
    </r>
    <r>
      <rPr>
        <sz val="11"/>
        <color rgb="FF000000"/>
        <rFont val="宋体"/>
        <family val="2"/>
      </rPr>
      <t>[65岁以上老人]判断省分:湖北&amp;#10;:移网电话营销费用争议（套餐资费/融合宽带/副卡功能费类除外）&amp;#10;:不认可&amp;#10;:小于等于500元，且仅限单倍、月份不超过12个月&amp;#10;:&amp;#10;&amp;#10;高级模板内容：&amp;#10;是否10016外呼:否&amp;#10;电话外呼号码:/&amp;#10;渠道名称:</t>
    </r>
    <r>
      <rPr>
        <sz val="11"/>
        <color rgb="FF000000"/>
        <rFont val="Arial"/>
        <family val="2"/>
      </rPr>
      <t xml:space="preserve">	</t>
    </r>
    <r>
      <rPr>
        <sz val="11"/>
        <color rgb="FF000000"/>
        <rFont val="宋体"/>
        <family val="2"/>
      </rPr>
      <t>湖北精英盛华信息科技有限公司(宜昌)&amp;#10;反应问题涉及场景:未经同意订购业务&amp;#10;产品名称:</t>
    </r>
    <r>
      <rPr>
        <sz val="11"/>
        <color rgb="FF000000"/>
        <rFont val="Arial"/>
        <family val="2"/>
      </rPr>
      <t xml:space="preserve">	</t>
    </r>
    <r>
      <rPr>
        <sz val="11"/>
        <color rgb="FF000000"/>
        <rFont val="宋体"/>
        <family val="2"/>
      </rPr>
      <t>湖北2I专享59元45GB/100分钟5G炫彩包&amp;#10;争议月份:2023年6月、2023年7月、2023年8月、2023年9月、2023年10月&amp;#10;是否承诺退费:是&amp;#10;承诺退费金额:295&amp;#10;是否取消业务（如取消失败，需加上系统报错的提示）:是&amp;#10;是否需要回复:否&amp;#10;用户要求:1）用户号码15549298755&amp;#10;&amp;#10;（2）业务名称湖北精英盛华信息科技有限公司(宜昌)&amp;#10;&amp;#10;（3）渠道名称</t>
    </r>
    <r>
      <rPr>
        <sz val="11"/>
        <color rgb="FF000000"/>
        <rFont val="Arial"/>
        <family val="2"/>
      </rPr>
      <t xml:space="preserve">	</t>
    </r>
    <r>
      <rPr>
        <sz val="11"/>
        <color rgb="FF000000"/>
        <rFont val="宋体"/>
        <family val="2"/>
      </rPr>
      <t>湖北精英盛华信息科技有限公司(宜昌)&amp;#10;&amp;#10;（4）承诺退费金额295元&amp;#10;&amp;#10;（5）涉及退费月份&amp;#10;2023年6-9月&amp;#10;（6）是否取消业务（如取消失败，需加上系统报错的提示）&amp;#10;是&amp;#10;（7）已在线承诺，不用回复用户</t>
    </r>
    <r>
      <rPr>
        <sz val="11"/>
        <color rgb="FF000000"/>
        <rFont val="Arial"/>
        <family val="2"/>
      </rPr>
      <t>_</t>
    </r>
    <r>
      <rPr>
        <sz val="11"/>
        <color rgb="FF000000"/>
        <rFont val="宋体"/>
        <family val="2"/>
      </rPr>
      <t>x005f_x000b_前台解决情况：经解释使用情况，客户不认可；为维系客户，已承诺24小时内退费，客户满意。</t>
    </r>
  </si>
  <si>
    <t>BL202310042215350223</t>
  </si>
  <si>
    <t>黄玉枚</t>
  </si>
  <si>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炫彩通信助理包-云盘版-立即生效（湖北）&amp;#10;办理渠道:湖北精英盛华信息科技有限公司(宜昌)&amp;#10;赔付月份：:2023年6月、2023年7月、2023年8月、2023年9月、2023年10月&amp;#10;返还倍率:单倍&amp;#10;赔付金额：:45&amp;#10;是否已经取消业务:是&amp;#10;是否承诺退费：:是&amp;#10;用户是否需要回复：:否&amp;#10;用户要求：:退费</t>
  </si>
  <si>
    <t>TS202310042221021995</t>
  </si>
  <si>
    <t>[65岁以上老人]&amp;#10;高级模板内容：&amp;#10;是否10016外呼:不记得&amp;#10;电话外呼号码:不记得&amp;#10;渠道名称:湖北精英盛华信息科技有限公司(宜昌)&amp;#10;反应问题涉及场景:未经同意订购业务&amp;#10;产品名称:炫彩通信助理包-云盘版-立即生效（湖北）&amp;#10;争议月份:2023年10月、2023年6月、2023年7月、2023年8月、2023年9月&amp;#10;是否承诺退费:是&amp;#10;承诺退费金额:45&amp;#10;是否取消业务（如取消失败，需加上系统报错的提示）:未取消&amp;#10;是否需要回复:是&amp;#10;用户要求:用户来电反映本机是老人使用的，接到电话根本就不知道是什么业务，我方就乱开通，已向用户承诺退费，用户不认可，还要求反馈此问题，要求我方备注，不要再有营销部门给自己打电话推荐业务办理，不然就要其他部门投诉了</t>
  </si>
  <si>
    <t>BL202310070923221473</t>
  </si>
  <si>
    <t>郑大芹</t>
  </si>
  <si>
    <t>2023-10-07 17:39:57</t>
  </si>
  <si>
    <t>&gt;业务号码&gt;15587918419；&gt;号码归属地&gt;宜昌；&gt;产品名称&gt;5G炫彩通信助理包-云盘版（首月5元半价） ；&gt;产品代码&gt;无；&gt;产品编码&gt;91245135；&gt;订购时间&gt; 2023-03-10 16:18:45 ；&gt;核查情况&gt;平台故障；&gt;不规范定制分类&gt;平台故障，无法判责；&gt;退费金额&gt;75元；&gt;退费时间&gt;2023-10-07；&gt;投诉内容&gt;[65岁以上老人]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5G炫彩通信助理包-云盘版（首月5元半价）&amp;#10;办理渠道:湖北精英盛华信息科技有限公司(宜昌)&amp;#10;赔付月份：:2023年3月、2023年5月、2023年6月、2023年7月、2023年4月、2023年8月、2023年9月、2023年10月&amp;#10;返还倍率:单倍&amp;#10;赔付金额：:75&amp;#10;是否已经取消业务:是&amp;#10;是否承诺退费 ：:是&amp;#10;用户是否需要回复：:否&amp;#10;用户要求：:退费到主卡（15587907419）</t>
  </si>
  <si>
    <t>TS202310060611231251</t>
  </si>
  <si>
    <t>邓松平</t>
  </si>
  <si>
    <t>2023-10-07 09:00:33</t>
  </si>
  <si>
    <t>主办单位：湖北&amp;#10;客户类别：普通客户&amp;#10;10010是否打通：否&amp;#10;是否二次致电10015：是&amp;#10;是否联系：否&amp;#10;升级倾向：&amp;#10;号码归属省：湖北&amp;#10;SVIP等级：&amp;#10;1. 问题类型:;&amp;#10;2. 投诉类型:退订争议;&amp;#10;3. 营业厅地址:;&amp;#10;4. 位置信息:;&amp;#10;5. 位置发生地:;&amp;#10;6. 投诉内容:擅自增加宽带收费&amp;#10;未经本人同意擅自增加宽带收费</t>
  </si>
  <si>
    <t>TS202310071119242426</t>
  </si>
  <si>
    <t>周小英</t>
  </si>
  <si>
    <t>2023-10-07 15:35:47</t>
  </si>
  <si>
    <t>&amp;#10;高级模板内容：&amp;#10;投诉问题描述:用户再次来电反映之前的问题详见工单:TS202310062048020636，已在线解释，用户要求退返之前多出的费用。&amp;#10;业务名称:畅越冰激凌5G套餐49元&amp;#10;争议月份:2023年10月&amp;#10;争议金额:240&amp;#10;办理渠道::湖北精英盛华信息科技有限公司(宜昌)  &amp;#10;前台是否取消:已取消&amp;#10;用户要求:用户要求退费处理，谢谢</t>
  </si>
  <si>
    <t>TS202310080904302084</t>
  </si>
  <si>
    <t>龙学军</t>
  </si>
  <si>
    <t>2023-10-08 14:11:26</t>
  </si>
  <si>
    <t>[65岁以上老人] 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湖北精英盛华信息科技有限公司(宜昌)&amp;#13;&amp;#10;反应问题涉及场景:未经同意订购业务&amp;#13;&amp;#10;产品名称:	 炫彩通信助理包-云盘版 -立即生效（湖北） &amp;#13;&amp;#10;争议月份:2023年4月、2023年5月、2023年6月、2023年7月、2023年8月、2023年9月、2023年10月&amp;#13;&amp;#10;是否承诺退费:是&amp;#13;&amp;#10;承诺退费金额:65&amp;#13;&amp;#10;是否取消业务（如取消失败，需加上系统报错的提示）:已取消&amp;#13;&amp;#10;是否需要回复:否&amp;#13;&amp;#10;用户要求:要求退费，谢谢&amp;#13;</t>
  </si>
  <si>
    <t>TS202310080827121478</t>
  </si>
  <si>
    <t>王祖财</t>
  </si>
  <si>
    <t>2023-10-08 10:07:50</t>
  </si>
  <si>
    <t>22年Q3Q4重点客户[65岁以上老人] 判断省分:湖北&amp;#10;:流量费争议&amp;#10;:流量包定制争议&amp;#10;:不认可&amp;#10;:未享受&amp;#10;:大于500&amp;#10;:&amp;#10;&amp;#10;高级模板内容：&amp;#10;投诉问题描述:客户反馈不知情&amp;#10;业务名称:5G优惠加油包19元10GB（立即生效）（湖北）&amp;#10;争议月份:2022年9月、2022年10月、2022年11月、2022年12月、2023年1月、2023年2月、2023年3月、2023年4月、2023年5月、2023年6月、2023年7月、2023年8月、2023年9月、2023年10月&amp;#10;争议金额:0&amp;#10;是否承诺退费:否&amp;#10;用户要求:客户反馈不知情办理业务，业务订购时间超一年，要求我方核实查询怎么办理的，请协助</t>
  </si>
  <si>
    <t>TS202310081751271580</t>
  </si>
  <si>
    <t>向志常</t>
  </si>
  <si>
    <t>2023-10-09 11:14:13</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</si>
  <si>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炫彩通信助理包-云盘版 -立即生效（湖北）&amp;#13;&amp;#10;争议月份:2023年4月、2023年5月、2023年6月、2023年7月、2023年8月、2023年9月、2023年10月&amp;#13;&amp;#10;是否承诺退费:是&amp;#13;&amp;#10;承诺退费金额:65&amp;#13;&amp;#10;是否取消业务（如取消失败，需加上系统报错的提示）:是&amp;#13;&amp;#10;是否需要回复:否&amp;#13;&amp;#10;用户要求:退到主卡：15549285733&amp;#13;</t>
  </si>
  <si>
    <t>BL202310111830232439</t>
  </si>
  <si>
    <t>胡琼</t>
  </si>
  <si>
    <t>2023-10-12 10:41:18</t>
  </si>
  <si>
    <t>&gt;业务号码&gt;13227272108；&gt;号码归属地&gt;宜昌；&gt;产品名称&gt;炫彩通信助理包-云盘版 -立即生效（湖北）；&gt;产品代码&gt;无；&gt;产品编码&gt;91212918；&gt;订购时间&gt;2023-07-12 14:15:15；&gt;核查情况&gt;平台故障；&gt;不规范定制分类&gt;平台故障，无法判责；&gt;退费金额&gt;35元；&gt;退费时间&gt;2023/10/12；&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&amp;#10;CBSS账单扣费名称：:炫彩通信助理包-云盘版 -立即生效（湖北）&amp;#10;办理渠道:湖北精英盛华信息科技有限公司(宜昌)&amp;#10;赔付月份：:2023年7月、2023年8月、2023年9月、2023年10月&amp;#10;返还倍率:单倍&amp;#10;赔付金额：:40&amp;#10;是否已经取消业务:是&amp;#10;是否承诺退费 ：:是&amp;#10;用户是否需要回复：:否&amp;#10;用户要求：:退费</t>
  </si>
  <si>
    <t>TS202310121106070606</t>
  </si>
  <si>
    <t>宋发国</t>
  </si>
  <si>
    <t>2023-10-12 11:29:06</t>
  </si>
  <si>
    <t>主办单位：湖北&amp;#10;客户类别：普通客户&amp;#10;10010是否打通：否&amp;#10;是否二次致电10015：是&amp;#10;是否联系：否&amp;#10;升级倾向：&amp;#10;号码归属省：湖北&amp;#10;SVIP等级：&amp;#10;1. 问题类型:;&amp;#10;2. 投诉类型:退订争议;&amp;#10;3. 营业厅地址:;&amp;#10;4. 位置信息:;&amp;#10;5. 位置发生地:;&amp;#10;6. 投诉内容:5G炫彩加油包19元10GB（次月生效）（湖北）&amp;#10;争议金额：19元&amp;#10;取消业务并退费&amp;#10;业务已全部自动退订成功</t>
  </si>
  <si>
    <t>TS202310111609342231</t>
  </si>
  <si>
    <t>071700590366</t>
  </si>
  <si>
    <t>田文秀</t>
  </si>
  <si>
    <t>2023-10-12 09:11:26</t>
  </si>
  <si>
    <t>&amp;#13;&amp;#10;高级模板内容：&amp;#13;&amp;#10;投诉问题描述:尽快把取消提速包&amp;#13;&amp;#10;业务名称:15元1000M提速包(湖北)&amp;#13;&amp;#10;争议月份:2023年8月、2023年9月、2023年10月&amp;#13;&amp;#10;争议金额:45&amp;#13;&amp;#10;办理渠道:线上&amp;#13;&amp;#10;前台是否取消:未取消&amp;#13;&amp;#10;是否承诺退费:是&amp;#13;&amp;#10;用户要求:联系13227283289&amp;#13;</t>
  </si>
  <si>
    <t>BL202310150833200438</t>
  </si>
  <si>
    <t>2023-10-15 16:46:30</t>
  </si>
  <si>
    <t>&gt;业务号码&gt;13094165198；&gt;号码归属地&gt;宜昌；&gt;产品名称&gt; 联通助理-畅爽版（在线渠道） ；&gt;产品代码&gt;89000016；&gt;产品编码&gt;8900001601；&gt;订购时间&gt; 2023-10-15 07:42:42 ；&gt;核查情况&gt;平台故障；&gt;不规范定制分类&gt;平台故障，无法判责；&gt;退费金额&gt;26元；&gt;退费时间&gt;2023-10-15；&gt;投诉内容&gt;&amp;#10;高级模板内容：&amp;#10;赔付类型：:增值业务争议 &amp;#10;CBSS账单扣费名称：:联通助理-畅爽版（在线渠道）&amp;#10;办理渠道:无&amp;#10;赔付月份：:2023年10月&amp;#10;返还倍率:单倍&amp;#10;赔付金额：:26&amp;#10;是否已经取消业务:是&amp;#10;是否承诺退费 ：:是&amp;#10;用户是否需要回复：:否&amp;#10;用户要求：:上账到主卡</t>
  </si>
  <si>
    <t>BL202310171759510149</t>
  </si>
  <si>
    <t>071700245303</t>
  </si>
  <si>
    <t>张琪</t>
  </si>
  <si>
    <t>2023-10-18 10:26:20</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</si>
  <si>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15元1000M提速包(湖北)（立即生效，次月收费）-新&amp;#10;办理渠道:湖北精英盛华信息科技有限公司(宜昌)&amp;#10;赔付月份：:2023年9月、2023年10月&amp;#10;返还倍率:单倍&amp;#10;赔付金额：:30&amp;#10;是否已经取消业务:是&amp;#10;是否承诺退费：:是&amp;#10;用户是否需要回复：:否&amp;#10;用户要求：:已承诺退费，用户认可</t>
  </si>
  <si>
    <t>TS202310012056091075</t>
  </si>
  <si>
    <t>何勇</t>
  </si>
  <si>
    <t>22年Q3Q4重点客户22年Q3Q4重点客户&amp;#10;高级模板内容：&amp;#10;投诉问题描述:用户来电反映对不知情变更套餐不认可&amp;#10;业务名称:畅越冰激凌5G套餐59元&amp;#10;争议月份:2023年9月&amp;#10;争议金额:1&amp;#10;办理渠道:宽带一点受理中心&amp;#10;前台是否取消:未取消&amp;#10;用户要求:用户要求核实谁办理的套餐，为什么会不知情变更套餐，用户对此不认可，要求恢复之前的套餐</t>
  </si>
  <si>
    <t>TS202310021324230079</t>
  </si>
  <si>
    <t>徐俊松</t>
  </si>
  <si>
    <t>高级模板内容：&amp;#10;投诉问题描述:用户来电反馈当时办理宽带的时候工作人员告知宽带是免费的，实际宽带每月收取35块钱一个月表示不认可&amp;#10;争议月份:2023年10月&amp;#10;争议金额:35&amp;#10;用户要求:宽带免费</t>
  </si>
  <si>
    <t>解释宣传：宽带一点受理中心AA，用户反馈宽带扣费问题，经核实，为营业厅开通IPTV和宽带提速包时未给用户解释清楚，已跟用户解释清楚，并按用户要求取消IPTV和宽带提速包业务，满意。</t>
  </si>
  <si>
    <t>TS202310050909210997</t>
  </si>
  <si>
    <t>税严巍</t>
  </si>
  <si>
    <t>高级模板内容：&amp;#10;投诉问题描述:用户称办理宽带时一直都是10元的宽带和10元TPTV费用，用户对宽带的收费不认可，请协助处理，谢谢&amp;#10;业务名称:宽带收费&amp;#10;宣传渠道:其他:上门办理&amp;#10;宣传内容:10元的宽带和10元TPTV费用&amp;#10;实际情况:湖北IPTV_1华为平台包月-10元/月，融合加装宽带30元500M（湖北），WiFi6月包10元组网合约(湖北)&amp;#10;用户要求:核实回复，谢谢</t>
  </si>
  <si>
    <t>工作差错：宽带一点受理中心AA，用户反映宽带帐户扣费问题，经核实，为营业厅开通业务时未跟用户解释清楚导致，现已跟用户解释清楚，第二条宽带资费用为30元/月，并按用户取消IPTV和WiFi6月包10元组网合约(湖北)业务，考虑用户感知，申请退22.12-23.10月费用，合计220元，并申请退三张副卡勾选0元，次月生效，满意。</t>
  </si>
  <si>
    <t>ZX202310111553111640</t>
  </si>
  <si>
    <t>向家荣</t>
  </si>
  <si>
    <t>南方一中心&gt;&gt;江西信合&gt;&gt;信合在线1区&gt;&gt;信合1区3班</t>
  </si>
  <si>
    <t>2023-10-13 09:18:50</t>
  </si>
  <si>
    <t>判断省分:湖北&amp;#13;&amp;#10;:被动办理宽带&amp;#13;&amp;#10;:不需要&amp;#13;&amp;#10;:&amp;#13;&amp;#10;&amp;#13;&amp;#10;高级模板内容：&amp;#13;&amp;#10;问题描述:用户进线，071703754933宽带不是自己办理的，要求取消，烦请处理，谢谢。&amp;#13;&amp;#10;第二联系方式:13032737042&amp;#13;&amp;#10;销户原因:用户进线，071703754933宽带不是自己办理的，要求取消，烦请处理，谢谢。&amp;#13;&amp;#10;用户要求:用户进线，071703754933宽带不是自己办理的，要求取消，烦请处理，谢谢。&amp;#13;</t>
  </si>
  <si>
    <t>Q23：宽带一点受理中心，畅越冰激凌5G套餐500M宽带（湖北)AA，经核查属营业厅解释错误导致，现已为客户注销宽带（虚装宽带）处理，满意。</t>
  </si>
  <si>
    <t>ZX202310131430102407</t>
  </si>
  <si>
    <t>071703915234</t>
  </si>
  <si>
    <t>梁建忠</t>
  </si>
  <si>
    <t>2023-10-14 16:19:48</t>
  </si>
  <si>
    <t>判断省分:湖北&amp;#13;&amp;#10;:被动办理宽带&amp;#13;&amp;#10;:不需要&amp;#13;&amp;#10;:&amp;#13;&amp;#10;&amp;#13;&amp;#10;高级模板内容：&amp;#13;&amp;#10;问题描述:用户来电要求销户宽带，不知情订购，请协助处理谢谢&amp;#13;&amp;#10;第二联系方式:18608604581&amp;#13;&amp;#10;销户原因:不知情订购&amp;#13;&amp;#10;用户要求:销户、退费&amp;#13;</t>
  </si>
  <si>
    <t>Q23：宽带一点受理中心，10元300M宽带（湖北）-低消融合（300M）AA，经核查属营业厅解释错误导致，考虑到用户使用感知为用户办理预存话费享50元话费优惠（湖北）（已停售），另为您申请50元费用，11月5日前到账，此费用不可打印发票，用户知晓。</t>
  </si>
  <si>
    <t>TS202310141509380011</t>
  </si>
  <si>
    <t>071704112776</t>
  </si>
  <si>
    <t>周永忠</t>
  </si>
  <si>
    <t>2023-10-15 17:01:11</t>
  </si>
  <si>
    <t>071704112776命中精准预判服务场景:[65岁以上老人] &amp;#13;&amp;#10;[65岁以上老人] &amp;#13;&amp;#10;高级模板内容：&amp;#13;&amp;#10;投诉问题描述:用户反映是在不知情的情况下办理的宽带，前台解释无效&amp;#13;&amp;#10;业务名称:办理宽带&amp;#13;&amp;#10;争议月份:2023年6月、2023年7月、2023年8月、2023年9月、2023年10月&amp;#13;&amp;#10;争议金额:0&amp;#13;&amp;#10;办理渠道:宽带一点受理中心&amp;#13;&amp;#10;前台是否取消:未取消&amp;#13;&amp;#10;是否承诺退费:否&amp;#13;&amp;#10;用户要求:用户要求核实处理&amp;#13;</t>
  </si>
  <si>
    <t>Q23：宽带一点受理中心，10元300M宽带（湖北）-低消融合（300M）、10元12个月宽带赠费（湖北）-立即生效AA，经核查属营业厅解释错误导致，查询宽带产生扣费17元，沟通后为用户办理预存话费享20元话费优惠(湖北)，此费用不可打印发票，满意。</t>
  </si>
  <si>
    <t>TS202309302049300210</t>
  </si>
  <si>
    <t>郑超</t>
  </si>
  <si>
    <t>2023-10-01 11:14:49</t>
  </si>
  <si>
    <r>
      <t/>
    </r>
    <r>
      <rPr>
        <sz val="11"/>
        <color theme="1"/>
        <rFont val="宋体"/>
        <family val="2"/>
      </rPr>
      <t>判断省分:湖北&amp;#10;:流量费争议&amp;#10;:流量包定制争议&amp;#10;:不认可&amp;#10;:未享受&amp;#10;:小于等于500元，且仅限单倍、月份不超过12个月&amp;#10;:&amp;#10;&amp;#10;高级模板内容：&amp;#10;投诉问题描述:用户反映自己在不小心的情况下开通的流量包，订购了就马上取消了，却还是扣除了费用，前台已做解释，用户仍不认可&amp;#10;业务名称:</t>
    </r>
    <r>
      <rPr>
        <sz val="11"/>
        <color theme="1"/>
        <rFont val="Arial"/>
        <family val="2"/>
      </rPr>
      <t xml:space="preserve">	</t>
    </r>
    <r>
      <rPr>
        <sz val="11"/>
        <color theme="1"/>
        <rFont val="宋体"/>
        <family val="2"/>
      </rPr>
      <t>抖音定向流量包30元20GB&amp;#10;争议月份:2023年9月&amp;#10;争议金额:30&amp;#10;是否承诺退费:是&amp;#10;用户要求:用户要求退费</t>
    </r>
  </si>
  <si>
    <t>TS202310011802281774</t>
  </si>
  <si>
    <t>肖旭东</t>
  </si>
  <si>
    <r>
      <t/>
    </r>
    <r>
      <rPr>
        <sz val="11"/>
        <color rgb="FF000000"/>
        <rFont val="宋体"/>
        <family val="2"/>
      </rPr>
      <t>22年Q3Q4重点客户查询增值业务:&amp;#10;合约信息查询:&amp;#10;系统未查询到产品信息/非用户咨询的产品&amp;#10;查询优惠产品信息:&amp;#10;:无确认方式&amp;#10;:客户不了解此业务，要求取消或投诉&amp;#10;:不接受&amp;#10;:附属产品&amp;#10;:退订成功&amp;#10;取消成功:要求退费&amp;#10;判断省分:湖北&amp;#10;:小于等于500元&amp;#10;:&amp;#10;&amp;#10;高级模板内容：&amp;#10;是否10016外呼:不记得&amp;#10;电话外呼号码:无&amp;#10;渠道名称:</t>
    </r>
    <r>
      <rPr>
        <sz val="11"/>
        <color rgb="FF000000"/>
        <rFont val="Arial"/>
        <family val="2"/>
      </rPr>
      <t xml:space="preserve">	</t>
    </r>
    <r>
      <rPr>
        <sz val="11"/>
        <color rgb="FF000000"/>
        <rFont val="宋体"/>
        <family val="2"/>
      </rPr>
      <t>宽带在线营销渠道&amp;#10;反应问题涉及场景:未经同意订购业务&amp;#10;产品名称:30元异型流量权益红包【超享版】&amp;#10;争议月份:2023年9月&amp;#10;是否承诺退费:是&amp;#10;承诺退费金额:30&amp;#10;是否取消业务（如取消失败，需加上系统报错的提示）:是&amp;#10;是否需要回复:否&amp;#10;用户要求:退费</t>
    </r>
  </si>
  <si>
    <t>TS202310071240592194</t>
  </si>
  <si>
    <t>杨峥嵘</t>
  </si>
  <si>
    <t>普通用户</t>
  </si>
  <si>
    <t>2023-10-07 15:45:58</t>
  </si>
  <si>
    <t>判断省分:其他省分&amp;#10;:增值业务争议&amp;#10;判断省分:湖北&amp;#10;:移网&amp;#10;:在补救范围内&amp;#10;:不认可&amp;#10;:大于500元&amp;#10;:&amp;#10;&amp;#10;高级模板内容：&amp;#10;投诉问题描述:用户来电称并未订购 炫彩通信助理包-云盘版 -立即生效（湖北）1 和&amp;#10;争议业务名称: 炫彩通信助理包-云盘版 -立即生效（湖北）1 / 抖音定向流量包30元20GB &amp;#10;受理渠道:宽带在线营销渠道/&amp;#10;争议月份:2022年7月、2022年8月、2022年9月、2022年10月、2022年11月、2022年12月、2023年1月、2023年2月、2023年4月、2023年3月、2023年5月、2023年6月、2023年8月、2023年7月、2023年9月、2023年10月&amp;#10;争议费用:0&amp;#10;一线客服在系统里:未取消，请后台协助处理&amp;#10;是否承诺退费:否&amp;#10;用户要求:要求核实是谁订购，要求给出解释并回电处理（用户有销户意向）</t>
  </si>
  <si>
    <t>BL202310231816470277</t>
  </si>
  <si>
    <t>李明柱</t>
  </si>
  <si>
    <t>2023-10-24 10:50:20</t>
  </si>
  <si>
    <t>[65岁以上老人]&amp;#10;高级模板内容：&amp;#10;赔付类型：:增值业务争议&amp;#10;CBSS账单扣费名称：:抖音定向流量权益包（前向）&amp;#10;办理渠道:宽带在线营销渠道&amp;#10;赔付月份：:2023年10月&amp;#10;返还倍率:单倍&amp;#10;赔付金额：:15&amp;#10;是否已经取消业务:是&amp;#10;是否承诺退费：:是&amp;#10;用户是否需要回复：:否&amp;#10;用户要求：:退费</t>
  </si>
  <si>
    <t>TS202310281924300539</t>
  </si>
  <si>
    <t>赵丹</t>
  </si>
  <si>
    <t>2023-10-29 11:22:28</t>
  </si>
  <si>
    <t>判断省分:其他省分&amp;#13;&amp;#10;:流量计费争议&amp;#13;&amp;#10;判断省分::流量包定制争议&amp;#13;&amp;#10;:不认可&amp;#13;&amp;#10;:未享受&amp;#13;&amp;#10;:大于500&amp;#13;&amp;#10;:&amp;#13;&amp;#10;&amp;#13;&amp;#10;高级模板内容：&amp;#13;&amp;#10;投诉问题描述:称自己没有订购过59元流量包我处为其解释无效告知之前就有59流量包只是做了升级用户不认可称之前的59元流量包自己也没有订购过&amp;#13;&amp;#10;业务名称:2I专享59元40GB炫彩超会5G包（次月生效）湖北&amp;#13;&amp;#10;争议月份:2023年10月、2023年9月、2023年8月、2023年7月、2023年6月、2023年5月&amp;#13;&amp;#10;争议金额:354&amp;#13;&amp;#10;是否承诺退费:否&amp;#13;&amp;#10;用户要求:要求核实处理&amp;#13;</t>
  </si>
  <si>
    <t>业务管理：用户反映开通流量包问题，经核实2023-04-17 16:10:53刘艳芬EYCJF088升级流量包2I专享59元40GB炫彩超会5G包 ，已联系客户解释说明，客户同意保留继续使用，满意。</t>
  </si>
  <si>
    <t>TS202310091855580860</t>
  </si>
  <si>
    <t>夏浩</t>
  </si>
  <si>
    <t>2023-10-10 09:32:03</t>
  </si>
  <si>
    <t>&amp;#13;&amp;#10;高级模板内容：&amp;#13;&amp;#10;投诉问题描述:0&amp;#13;&amp;#10;业务名称: 星锐卡-2023&amp;#13;&amp;#10;宣传渠道:其他:0&amp;#13;&amp;#10;宣传内容:100G国内&amp;#13;&amp;#10;实际情况:89G省内10G国内&amp;#13;&amp;#10;用户要求:用户表示办理号码与宣传不一致，要求处理，谢谢&amp;#13;</t>
  </si>
  <si>
    <t>配送争议：秭归城区-茅坪北片区，彭辉AA，用户反映当时办理时未说明是省内流量，已跟用户解释清楚，用户表示先继续使用，满意。</t>
  </si>
  <si>
    <t>BL202310131419182178</t>
  </si>
  <si>
    <t>王金保</t>
  </si>
  <si>
    <t>2023-10-13 16:59:09</t>
  </si>
  <si>
    <r>
      <t/>
    </r>
    <r>
      <rPr>
        <sz val="11"/>
        <color theme="1"/>
        <rFont val="宋体"/>
        <family val="2"/>
      </rPr>
      <t>&gt;业务号码&gt;13177071053；&gt;号码归属地&gt;宜昌；&gt;产品名称&gt;&gt;联通助理-畅爽版、 悦阅E会员20元包；&gt;产品代码&gt;89000016、66001299；&gt;产品编码&gt;8900001601、6600129900；&gt;订购时间&gt;2023-10-13 12:00:03、 2022-07-04 05:23:02；&gt;核查情况&gt;平台故障；&gt;不规范定制分类&gt;平台故障，无法判责；&gt;退费金额&gt;46元；&gt;退费时间&gt;2023-10-13；&gt;投诉内容&gt;&amp;#10;&amp;#10;高级模板内容：&amp;#10;赔付类型：:增值业务争议 &amp;#10;CBSS账单扣费名称：:悦阅E会员20元包+</t>
    </r>
    <r>
      <rPr>
        <sz val="11"/>
        <color theme="1"/>
        <rFont val="Arial"/>
        <family val="2"/>
      </rPr>
      <t xml:space="preserve">	</t>
    </r>
    <r>
      <rPr>
        <sz val="11"/>
        <color theme="1"/>
        <rFont val="宋体"/>
        <family val="2"/>
      </rPr>
      <t>联通助理-畅爽版（在线渠道）&amp;#10;办理渠道:无&amp;#10;赔付月份：:2023年10月&amp;#10;返还倍率:单倍&amp;#10;赔付金额：:46&amp;#10;是否已经取消业务:是&amp;#10;是否承诺退费 ：:是&amp;#10;用户是否需要回复：:否&amp;#10;用户要求：:退费</t>
    </r>
  </si>
  <si>
    <t>BL202310151605391842</t>
  </si>
  <si>
    <t>姚书玉</t>
  </si>
  <si>
    <t>2023-10-16 10:35:47</t>
  </si>
  <si>
    <t>&gt;业务号码&gt;13227261683；&gt;号码归属地&gt;宜昌；&gt;产品名称&gt;联通助理-畅享版（在线渠道）；&gt;产品代码&gt;89000014；&gt;产品编码&gt;8900001401；&gt;订购时间&gt;2023-10-1515:41:43；&gt;核查情况&gt;平台故障；&gt;不规范定制分类&gt;平台故障，无法判责；&gt;退费金额&gt;16元；&gt;退费时间&gt;2023-10-16；&gt;投诉内容&gt;&amp;#10;高级模板内容：&amp;#10;赔付类型：:增值业务争议&amp;#10;CBSS账单扣费名称：:联通助理-畅享版（在线渠道）&amp;#10;办理渠道:无&amp;#10;赔付月份：:2023年10月&amp;#10;返还倍率:单倍&amp;#10;赔付金额：:16&amp;#10;是否已经取消业务:是&amp;#10;是否承诺退费：:是&amp;#10;用户是否需要回复：:否&amp;#10;用户要求：:要求退费，有承诺退费，无需回复，谢谢</t>
  </si>
  <si>
    <t>BL202310180916470017</t>
  </si>
  <si>
    <t>2023-10-18 16:46:21</t>
  </si>
  <si>
    <t>&gt;业务号码&gt;18695064719；&gt;号码归属地&gt;宜昌；&gt;产品名称&gt;联通助理-畅爽版（在线渠道）；&gt;产品代码&gt;89000016；&gt;产品编码&gt;8900001601；&gt;订购时间&gt;2023-10-1313:38:06；&gt;核查情况&gt;平台故障；&gt;不规范定制分类&gt;平台故障，无法判责；&gt;退费金额&gt;26元；&gt;退费时间&gt;2023年10月18日；&gt;投诉内容&gt;&amp;#10;赔付类型：:增值业务争议&amp;#10;CBSS账单扣费名称：:增值业务-联通助理-畅爽版（在线渠道）&amp;#10;办理渠道:SP平台接入&amp;#10;赔付月份：:2023年10月&amp;#10;返还倍率:单倍&amp;#10;赔付金额：:26&amp;#10;是否已经取消业务:是&amp;#10;是否承诺退费：:是&amp;#10;用户是否需要回复：:否&amp;#10;用户要求：:退费。</t>
  </si>
  <si>
    <t>TS202310181118452203</t>
  </si>
  <si>
    <t>投诉工单（2021版）&gt;&gt;移网&gt;&gt;【入网】金融分期等合约&gt;&gt;无法取消合约或收取违约金</t>
  </si>
  <si>
    <t>胡明烨</t>
  </si>
  <si>
    <t>2023-10-19 09:02:36</t>
  </si>
  <si>
    <t>主办单位：湖北&amp;#10;客户类别：普通客户&amp;#10;10010是否打通：是&amp;#10;是否二次致电10015：是&amp;#10;是否联系：是&amp;#10;升级倾向：无&amp;#10;号码归属省：湖北&amp;#10;SVIP等级：&amp;#10;产品类型:标准合约-存费折扣;产品名称:畅越冰激凌5G套餐五折24个月(湖北次月生效);产品描述:49,59,99元产品享受套餐月费5折优惠，次月生效，有效期24个月&amp;#10;;产品ID:91082756;开始时间:2022-03-0100:00:00;结束时间:2024-02-2923:59:59;订购渠道:宜昌融诚通信服务有限责任公司;客户确认方式:无。&amp;#10;预处理名称:产品订购一键诊断&amp;#10;业务产品类型:反应合约问题&amp;#10;有无确认方式:无确认方式&amp;#10;客户情况:客户不了解此业务，要求取消或投诉&amp;#10;维系挽留:不接受&amp;#10;是否可以一键退订:不可一键退订&amp;#10;</t>
  </si>
  <si>
    <t>TS202310131324441102</t>
  </si>
  <si>
    <t>投诉工单（2021版）&gt;&gt;移网&gt;&gt;【入网】宣传&gt;&gt;过度宣传或营销/未考虑用户实际需求强推或诱导套餐、产品</t>
  </si>
  <si>
    <t>刘晓慧</t>
  </si>
  <si>
    <t>2023-10-13 16:01:13</t>
  </si>
  <si>
    <t>#2022重保客户#主办单位：湖北&amp;#10;客户类别：普通客户&amp;#10;10010是否打通：否&amp;#10;是否二次致电10015：是&amp;#10;是否联系：否&amp;#10;升级倾向：&amp;#10;号码归属省：湖北&amp;#10;SVIP等级：&amp;#10;1. 问题类型:;&amp;#10;2. 投诉类型:服务质量;&amp;#10;3. 营业厅地址:宜昌市城区三峡大学沁苑自有营业厅（校园）,宜昌市西陵区大学路8号三峡大学沁苑学生公寓2栋;&amp;#10;4. 位置信息:云林路;&amp;#10;5. 位置发生地:;&amp;#10;6. 投诉内容:1缩小业务范围，不允办理其他业务。厅内强制要求只能办理29元校园网套餐与冰淇淋系列套餐，不允办理不允查询其他联通有关办卡业务。&amp;#10;2服务态度恶劣，对业务操作不熟悉。不清楚办卡操作流程，套餐内容。不允许查询，不告知为何不能办理，不会办卡，不了解也不知道套餐内容。&amp;#10;3营业时间锁门，关门影响营业状态，可能造成营业损失。&amp;#10;问题发生地：联通营业厅&amp;#10;问题类型：诱导办理业务&amp;#10;问题发生时间：2023-10-13 12:40</t>
  </si>
  <si>
    <t>解释宣传：①客户投诉产生的原因：营业厅无法变更大流量卡套餐。 ②客户投诉问题核查情况及解决方案：收到贵部转办后，我司立即组织调查。经核实属三峡大学沁苑自有营业厅（校园）解释错误导致的，查询现号码已更改套餐为4G全国流量王8元套餐的问题，已办理成功，下月1日生效。我司2023-10-13 11:43:49联系客户解释。 ③客户问题满意度：一般。 ④回单人：田群、联系方式：07176921001</t>
  </si>
  <si>
    <t>TS202310021121421896</t>
  </si>
  <si>
    <t>李必春</t>
  </si>
  <si>
    <t>判断省分:湖北&amp;#10;:移网电话营销费用争议（套餐资费/融合宽带/副卡功能费类除外）&amp;#10;:不认可&amp;#10;:小于等于500元，且仅限单倍、月份不超过12个月&amp;#10;:&amp;#10;&amp;#10;高级模板内容：&amp;#10;是否10016外呼:不记得&amp;#10;电话外呼号码:无&amp;#10;渠道名称:山东静雷通讯科技有限公司&amp;#10;反应问题涉及场景:诱导订购（业务与实际宣传不符）&amp;#10;产品名称:5G优惠加油包19元10GB（立即生效）（湖北）&amp;#10;争议月份:2023年10月&amp;#10;是否承诺退费:是&amp;#10;承诺退费金额:19&amp;#10;是否取消业务（如取消失败，需加上系统报错的提示）:已取消&amp;#10;是否需要回复:否&amp;#10;用户要求:退费有升级投诉倾向</t>
  </si>
  <si>
    <t>TS202310101709060305</t>
  </si>
  <si>
    <t>别巧妮</t>
  </si>
  <si>
    <t>2023-10-11 09:50:14</t>
  </si>
  <si>
    <t>判断省分:湖北&amp;#10;:移网电话营销费用争议（套餐资费/融合宽带/副卡功能费类除外）&amp;#10;:不认可&amp;#10;:小于等于500元，且仅限单倍、月份不超过12个月&amp;#10;:&amp;#10;&amp;#10;高级模板内容：&amp;#10;是否10016外呼:不记得&amp;#10;电话外呼号码: 不记得&amp;#10;渠道名称:山东静雷通讯科技有限公司&amp;#10;反应问题涉及场景:未经同意订购业务&amp;#10;产品名称:9元100分钟5G速率包（湖北）（立即生效）&amp;#10;争议月份:2023年5月、2023年6月、2023年7月、2023年8月、2023年9月&amp;#10;是否承诺退费:是&amp;#10;承诺退费金额:36&amp;#10;是否取消业务（如取消失败，需加上系统报错的提示）:否（用户无法收到验证码）&amp;#10;是否需要回复:否&amp;#10;用户要求:取消业务退费</t>
  </si>
  <si>
    <t>TS202310111604122091</t>
  </si>
  <si>
    <t>金时元</t>
  </si>
  <si>
    <t>2023-10-12 10:10:46</t>
  </si>
  <si>
    <t xml:space="preserve">[65岁以上老人] 判断省分:其他省分&amp;#10;:电话营销争议&amp;#10;:不认可&amp;#10;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9元100分钟5G速率包（湖北）（立即生效）&amp;#10;争议月份:2023年9月、2023年10月&amp;#10;是否承诺退费:是&amp;#10;承诺退费金额:18&amp;#10;是否取消业务（如取消失败，需加上系统报错的提示）:已取消&amp;#10;是否需要回复:否&amp;#10;用户要求:退费 谢谢 </t>
  </si>
  <si>
    <t>TS202310041727372245</t>
  </si>
  <si>
    <t>葛玥琴</t>
  </si>
  <si>
    <t>判断省分:湖北&amp;#10;:移网电话营销费用争议（套餐资费/融合宽带/副卡功能费类除外）&amp;#10;:不认可&amp;#10;:小于等于500元，且仅限单倍、月份不超过12个月&amp;#10;:&amp;#10;&amp;#10;高级模板内容：&amp;#10;是否10016外呼:不记得&amp;#10;电话外呼号码:/&amp;#10;渠道名称:/&amp;#10;反应问题涉及场景:未经同意订购业务&amp;#10;产品名称:5G优惠加油包19元10GB（立即生效）（湖北）&amp;#10;争议月份:2022年10月、2022年11月、2022年12月、2023年1月、2023年2月、2023年3月、2023年4月、2023年5月、2023年6月、2023年7月、2023年8月、2023年9月、2023年10月&amp;#10;是否承诺退费:是&amp;#10;承诺退费金额:247&amp;#10;是否取消业务（如取消失败，需加上系统报错的提示）:是&amp;#10;是否需要回复:否&amp;#10;用户要求:退费</t>
  </si>
  <si>
    <t>BL202309301649521740</t>
  </si>
  <si>
    <t>曾令红</t>
  </si>
  <si>
    <t>2023-10-01 11:10:37</t>
  </si>
  <si>
    <t>&gt;业务号码&gt;15572733236；&gt;号码归属地&gt;宜昌；&gt;产品名称&gt;炫彩通信助理包-云盘版（立即生效）-湖北-10元；&gt;产品代码&gt;91271441；&gt;产品编码&gt;无；&gt;订购时间&gt;2023-06-0217:41:19；&gt;核查情况&gt;平台故障；&gt;不规范定制分类&gt;平台故障，无法判责；&gt;退费金额&gt;20元；&gt;退费时间&gt;2023年10月1日；&gt;投诉内容&gt;&amp;#10;赔付类型：:增值业务争议&amp;#10;CBSS账单扣费名称：:炫彩通信助理包-云盘版（立即生效）-湖北-10元（已停售&amp;#10;办理渠道:上海航动科技有限公司（宜昌）&amp;#10;赔付月份：:2023年6月、2023年7月、2023年8月、2023年9月&amp;#10;返还倍率:单倍&amp;#10;赔付金额：:40&amp;#10;是否已经取消业务:是&amp;#10;是否承诺退费：:是&amp;#10;用户是否需要回复：:否&amp;#10;用户要求：:退费</t>
  </si>
  <si>
    <t>BL202309302109462039</t>
  </si>
  <si>
    <t>张家努</t>
  </si>
  <si>
    <t>2023-10-01 14:36:24</t>
  </si>
  <si>
    <t>&gt;业务号码&gt;15672529018;&gt;号码归属地&gt;宜昌;&gt;产品名称&gt;5G炫彩通信助理包-云盘版（首月5元半价）;&gt;产品代码&gt;91245135;&gt;产品编码&gt;无;&gt;订购时间&gt;2023-03-2214:04:59;&gt;核查情况&gt;平台故障;&gt;不规范定制分类&gt;平台故障，无法判责;&gt;赔付金额&gt;55元;&gt;退费时间&gt;2023-10-01;&gt;投诉内容&gt;[65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5G炫彩通信助理包-云盘版（首月5元半价）&amp;#10;办理渠道:上海航动科技有限公司（宜昌）&amp;#10;赔付月份：:2023年5月、2023年6月、2023年7月、2023年8月、2023年4月、2023年3月&amp;#10;返还倍率:单倍&amp;#10;赔付金额：:55&amp;#10;是否已经取消业务:是&amp;#10;是否承诺退费：:是&amp;#10;用户是否需要回复：:否&amp;#10;用户要求：:退费</t>
  </si>
  <si>
    <t>TS202309302106470436</t>
  </si>
  <si>
    <t>付春红</t>
  </si>
  <si>
    <t>2023-10-01 13:35:32</t>
  </si>
  <si>
    <r>
      <t/>
    </r>
    <r>
      <rPr>
        <sz val="11"/>
        <color theme="1"/>
        <rFont val="宋体"/>
        <family val="2"/>
      </rPr>
      <t>判断省分:湖北&amp;#10;:移网电话营销费用争议（套餐资费/融合宽带/副卡功能费类除外）&amp;#10;:不认可&amp;#10;:小于等于500元，且仅限单倍、月份不超过12个月&amp;#10;:&amp;#10;&amp;#10;高级模板内容：&amp;#10;是否10016外呼:不记得&amp;#10;电话外呼号码:无&amp;#10;渠道名称:</t>
    </r>
    <r>
      <rPr>
        <sz val="11"/>
        <color theme="1"/>
        <rFont val="Arial"/>
        <family val="2"/>
      </rPr>
      <t xml:space="preserve">	</t>
    </r>
    <r>
      <rPr>
        <sz val="11"/>
        <color theme="1"/>
        <rFont val="宋体"/>
        <family val="2"/>
      </rPr>
      <t>上海航动科技有限公司（宜昌）ECQ10978&amp;#10;反应问题涉及场景:未经同意订购业务&amp;#10;产品名称:19元抖音加油包（湖北）（次月生效）&amp;#10;争议月份:2023年7月、2023年8月、2023年9月&amp;#10;是否承诺退费:是&amp;#10;承诺退费金额:57&amp;#10;是否取消业务（如取消失败，需加上系统报错的提示）:否，系统已关闭渠道无法取消，已向用户解释，下个月可能会收取费用，请减免多余费用并取消&amp;#10;是否需要回复:否&amp;#10;用户要求:退费并取消该业务，请协助处理谢谢</t>
    </r>
  </si>
  <si>
    <t>BL202310020857551989</t>
  </si>
  <si>
    <t>朱景荣</t>
  </si>
  <si>
    <t>[65岁以上老人]&amp;#10;高级模板内容：&amp;#10;赔付类型：:增值业务争议&amp;#10;CBSS账单扣费名称：:炫彩通信助理包体验版-立即生效（湖北&amp;#10;办理渠道:上海航动科技有限公司（宜昌）&amp;#10;赔付月份：:2023年9月、2023年10月、2023年8月、2023年7月、2023年6月、2023年5月、2023年4月、2023年3月、2023年2月、2023年1月、2022年3月、2022年4月、2022年5月、2022年6月、2022年7月、2022年8月、2022年9月、2022年10月、2022年11月、2022年12月&amp;#10;返还倍率:单倍&amp;#10;赔付金额：:243&amp;#10;是否已经取消业务:是&amp;#10;是否承诺退费：:是&amp;#10;用户是否需要回复：:否&amp;#10;用户要求：:退费</t>
  </si>
  <si>
    <t>BL202310031324551311</t>
  </si>
  <si>
    <t>杜国红</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</si>
  <si>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炫彩通信助理包-云盘版（立即生效）-湖北-10元&amp;#10;SP产品ID/元素ID：:91271441&amp;#10;办理渠道:上海航动科技有限公司（宜昌）&amp;#10;赔付月份：:2023年7月、2023年8月、2023年9月、2023年10月&amp;#10;返还倍率:单倍&amp;#10;赔付金额：:20&amp;#10;是否已经取消业务:是&amp;#10;是否承诺退费：:是&amp;#10;用户是否需要回复：:否&amp;#10;用户要求：:用户来电要求退费，称自己没有办理，请处理，谢谢</t>
  </si>
  <si>
    <t>BL202310032146180814</t>
  </si>
  <si>
    <t>伍进华</t>
  </si>
  <si>
    <t>2023-10-04 16:15:18</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</si>
  <si>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炫彩通信助理包-云盘版（立即生效）-湖北-10元&amp;#10;办理渠道:上海航动科技有限公司&amp;#10;赔付月份：:2023年9月、2023年10月&amp;#10;返还倍率:单倍&amp;#10;赔付金额：:10&amp;#10;是否已经取消业务:是&amp;#10;是否承诺退费：:是&amp;#10;用户是否需要回复：:否&amp;#10;用户要求：:考虑用户感知，前台已经承诺退费，并已告知退还的费用无法抵扣项目，请直接退费，无需回复</t>
  </si>
  <si>
    <t>BL202310050835180660</t>
  </si>
  <si>
    <t>朱国英</t>
  </si>
  <si>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	5G炫彩通信助理包-云盘版（首月5元半价）&amp;#10;办理渠道:	上海航动科技有限公司（宜昌）&amp;#10;赔付月份：:2023年2月、2023年3月、2023年4月、2023年8月、2023年7月、2023年6月、2023年5月、2023年9月、2023年10月&amp;#10;返还倍率:单倍&amp;#10;赔付金额：:85&amp;#10;是否已经取消业务:是&amp;#10;是否承诺退费：:是&amp;#10;用户是否需要回复：:否&amp;#10;用户要求：:已承诺退费，不用回复</t>
  </si>
  <si>
    <t>BL202310050940511596</t>
  </si>
  <si>
    <t>黄作福</t>
  </si>
  <si>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炫彩通信助理包-云盘版（立即生效）-湖北-10元&amp;#10;办理渠道:上海航动科技有限公司（宜昌）&amp;#10;赔付月份：:2023年7月、2023年8月、2023年9月、2023年10月、2023年6月&amp;#10;返还倍率:单倍&amp;#10;赔付金额：:45&amp;#10;是否已经取消业务:是&amp;#10;是否承诺退费：:是&amp;#10;用户是否需要回复：:否&amp;#10;用户要求：:尽快退费</t>
  </si>
  <si>
    <t>BL202310051210071783</t>
  </si>
  <si>
    <t>向桂金</t>
  </si>
  <si>
    <t>&gt;业务号码&gt;13032726178;&gt;号码归属地&gt;宜昌;&gt;产品名称&gt;炫彩通信助理包-云盘版（立即生效）-湖北-10元;&gt;产品代码&gt;无;&gt;产品编码&gt;91271441;&gt;订购时间&gt;2023-07-2111:45:47;&gt;核查情况&gt;平台故障;&gt;不规范定制分类&gt;平台故障，无法判责;&gt;赔付金额&gt;20元;&gt;退费时间&gt;2023-10-5;&gt;投诉内容&gt;&amp;#10;&amp;#10;&amp;#10;高级模板内容：&amp;#10;赔付类型：:增值业务争议&amp;#10;CBSS账单扣费名称：:炫彩通信助理包-云盘版（立即生效）-湖北-10元&amp;#10;办理渠道:上海航动科技有限公司（宜昌）&amp;#10;赔付月份：:2023年7月、2023年8月、2023年9月、2023年10月&amp;#10;返还倍率:单倍&amp;#10;赔付金额：:20&amp;#10;是否已经取消业务:是&amp;#10;是否承诺退费：:是&amp;#10;用户是否需要回复：:否&amp;#10;用户要求：:退费</t>
  </si>
  <si>
    <t>BL202310051321010320</t>
  </si>
  <si>
    <t>余莉莉</t>
  </si>
  <si>
    <t>判断省分:其他省分&amp;#10;:电话营销争议&amp;#10;:不认可&amp;#10;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5G炫彩通信助理包-云盘版（首月5元半价）&amp;#10;SP产品ID/元素ID：:无&amp;#10;办理渠道:上海航动科技有限公司（宜昌）&amp;#10;赔付月份：:2023年2月、2023年3月、2023年4月、2023年5月、2023年6月、2023年7月、2023年8月、2023年9月、2023年10月&amp;#10;返还倍率:单倍&amp;#10;赔付金额：:85&amp;#10;是否已经取消业务:是&amp;#10;是否承诺退费：:是&amp;#10;用户是否需要回复：:否&amp;#10;用户要求：:退费</t>
  </si>
  <si>
    <t>BL202310051046330302</t>
  </si>
  <si>
    <t>梅云菊</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</si>
  <si>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5G优惠加油包19元10GB（次月生效）（湖北）&amp;#10;办理渠道:上海航动科技有限公司（宜昌）&amp;#10;赔付月份：:2023年10月&amp;#10;返还倍率:单倍&amp;#10;赔付金额：:19&amp;#10;是否已经取消业务:是&amp;#10;是否承诺退费：:是&amp;#10;用户是否需要回复：:否&amp;#10;用户要求：:用户称自己未订购相关业务，要求退费19元</t>
  </si>
  <si>
    <t>TS202310051429251405</t>
  </si>
  <si>
    <t>鲜玉柱</t>
  </si>
  <si>
    <t>判断省分:湖北&amp;#10;:增值业务费用争议（含炫彩通信助理包云盘版等组合类增值业务）&amp;#10;:移网&amp;#10;:在补救范围内&amp;#10;:不认可&amp;#10;:大于500元&amp;#10;:&amp;#10;&amp;#10;高级模板内容：&amp;#10;投诉问题描述:用户来电反映对炫彩通信助理包-云盘版-立即生效（湖北）不认可&amp;#10;争议业务名称:炫彩通信助理包-云盘版-立即生效（湖北）&amp;#10;受理渠道:上海航动科技有限公司（宜昌）&amp;#10;争议月份:2023年7月、2023年8月、2023年9月、2023年10月、2023年11月、2023年12月、2024年1月、2024年2月、2024年3月、2024年4月、2024年5月、2024年6月、2024年7月、2024年8月、2024年9月、2024年10月&amp;#10;争议费用:160&amp;#10;一线客服在系统里:已取消&amp;#10;是否承诺退费:否&amp;#10;用户要求:用户要求退费，请处理</t>
  </si>
  <si>
    <t>TS202310050949571972</t>
  </si>
  <si>
    <t>苏良山</t>
  </si>
  <si>
    <t>[65岁以上老人]&amp;#10;高级模板内容：&amp;#10;投诉问题描述:用户来电反映自己被不知情变更套餐&amp;#10;业务名称:畅越冰激凌5G套餐59元&amp;#10;争议月份:2021年11月、2023年10月&amp;#10;争议金额:0&amp;#10;办理渠道:上海航动科技有限公司（宜昌）&amp;#10;前台是否取消:未取消&amp;#10;用户要求:用户来电要求将自己的套餐变回以前的宜昌如意通随意打(OCS)-湖北宜昌套餐，前台解释套餐已经停售，无法变更，用户不认可，坚持要求办理，请后台尽快处理谢谢！</t>
  </si>
  <si>
    <t>BL202310061301341565</t>
  </si>
  <si>
    <t>张淼涛</t>
  </si>
  <si>
    <t>2023-10-06 17:35:31</t>
  </si>
  <si>
    <t>[65岁以上老人]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5G炫彩通信助理包-云盘版（首月5元半价）&amp;#10;办理渠道:/&amp;#10;赔付月份：:2023年2月、2023年3月、2023年4月、2023年5月、2023年6月、2023年7月、2023年8月、2023年9月、2023年10月&amp;#10;返还倍率:单倍&amp;#10;赔付金额：:85&amp;#10;是否已经取消业务:否&amp;#10;是否承诺退费 ：:是&amp;#10;用户是否需要回复：:否&amp;#10;用户要求：:用户要求尽快处理，谢谢</t>
  </si>
  <si>
    <t>BL202310060826522233</t>
  </si>
  <si>
    <t>向前进</t>
  </si>
  <si>
    <t>2023-10-06 14:12:24</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</si>
  <si>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&amp;#10;CBSS账单扣费名称：:炫彩通信助理包- 云盘版（立即生效）-湖北-10元&amp;#10;办理渠道:不知情办理&amp;#10;赔付月份：:2023年6月、2023年8月、2023年7月、2023年9月、2023年10月&amp;#10;返还倍率:单倍&amp;#10;赔付金额：:50&amp;#10;是否已经取消业务:否&amp;#10;是否承诺退费 ：:是&amp;#10;用户是否需要回复：:否&amp;#10;用户要求：:用户要求退费，请后台工作人员协助取消业务，谢谢</t>
  </si>
  <si>
    <t>BL202310060916330318</t>
  </si>
  <si>
    <t>071703712418</t>
  </si>
  <si>
    <t>王跃</t>
  </si>
  <si>
    <t>2023-10-06 10:34:28</t>
  </si>
  <si>
    <t>用户来电反映被动开通提速包， 15元提速包(湖北)（立即生效，次月收费）-新 ，解释挽留无效，已承诺减免本月合计15元功能费。</t>
  </si>
  <si>
    <t>TS202310051750011234</t>
  </si>
  <si>
    <t>高长志</t>
  </si>
  <si>
    <t>2023-10-06 10:23:30</t>
  </si>
  <si>
    <t>&amp;#13;&amp;#10;高级模板内容：&amp;#13;&amp;#10;投诉问题描述:用户来电对本月副卡要扣费10元不认可，称以前副卡都是0月租，现在对扣费不认可，要求我方退还费用，并且恢复0月租副卡&amp;#13;&amp;#10;争议月份:2023年10月&amp;#13;&amp;#10;争议金额:10&amp;#13;&amp;#10;用户要求:恢复0月租副卡，退还多扣的费用&amp;#13;</t>
  </si>
  <si>
    <t>BL202310061139390286</t>
  </si>
  <si>
    <t>李明星</t>
  </si>
  <si>
    <t>2023-10-06 15:52:52</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</si>
  <si>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5G炫彩加油包19元10GB（立即生效）（湖北）&amp;#10;办理渠道:上海航动科技有限公司（宜昌）&amp;#10;赔付月份：:2023年10月、2023年9月、2023年8月、2023年7月&amp;#10;返还倍率:单倍&amp;#10;赔付金额：:76&amp;#10;是否已经取消业务:是&amp;#10;是否承诺退费 ：:是&amp;#10;用户是否需要回复：:否&amp;#10;用户要求：:退费</t>
  </si>
  <si>
    <t>BL202310061109152223</t>
  </si>
  <si>
    <t>黄杨明</t>
  </si>
  <si>
    <t>2023-10-07 10:27:31</t>
  </si>
  <si>
    <t>判断省分:湖北&amp;#13;&amp;#10;:增值业务费用争议（含炫彩通信助理包云盘版等组合类增值业务）&amp;#13;&amp;#10;:移网&amp;#13;&amp;#10;:在补救范围内&amp;#13;&amp;#10;:不认可&amp;#13;&amp;#10;:小于等于500元，且仅限单倍、月份不超过12个月&amp;#13;&amp;#10;:&amp;#13;&amp;#10;&amp;#13;&amp;#10;高级模板内容：&amp;#13;&amp;#10;赔付类型：:增值业务争议 &amp;#13;&amp;#10;CBSS账单扣费名称：:炫彩通信助理包-云盘版 -次月生效（湖北）-10元&amp;#13;&amp;#10;办理渠道:未查到&amp;#13;&amp;#10;赔付月份：:2023年9月、2023年10月&amp;#13;&amp;#10;返还倍率:单倍&amp;#13;&amp;#10;赔付金额：:12&amp;#13;&amp;#10;是否已经取消业务:否&amp;#13;&amp;#10;是否承诺退费 ：:是&amp;#13;&amp;#10;用户是否需要回复：:否&amp;#13;&amp;#10;用户要求：:尽快取消并退费&amp;#13;</t>
  </si>
  <si>
    <t>TS202310062002232458</t>
  </si>
  <si>
    <t>邓安义</t>
  </si>
  <si>
    <t>2023-10-07 11:26:29</t>
  </si>
  <si>
    <t>判断省分:湖北&amp;#10;:移网电话营销费用争议（套餐资费/融合宽带/副卡功能费类除外）&amp;#10;:不认可&amp;#10;:小于等于500元，且仅限单倍、月份不超过12个月&amp;#10;:&amp;#10;&amp;#10;高级模板内容：&amp;#10;是否10016外呼:是&amp;#10;反应问题涉及场景:电话营销业务资费争议&amp;#10;产品名称:5G特惠加油包19元10GB（立即生效）（湖北）&amp;#10;争议月份:2023年10月&amp;#10;是否承诺退费:是&amp;#10;承诺退费金额:19&amp;#10;是否取消业务（如取消失败，需加上系统报错的提示）:已取消&amp;#10;是否需要回复:否&amp;#10;用户要求:要求退费</t>
  </si>
  <si>
    <t>TS202310071451160632</t>
  </si>
  <si>
    <t>071701031779</t>
  </si>
  <si>
    <t>胡超</t>
  </si>
  <si>
    <t>2023-10-07 16:04:47</t>
  </si>
  <si>
    <t>高级模板内容：&amp;#10;投诉问题描述:不知情办理业务&amp;#10;业务名称:15元*12个月合约千兆提速包（湖北）&amp;#10;争议月份:2023年5月、2023年6月、2023年7月、2023年8月、2023年9月、2023年10月&amp;#10;争议金额:90&amp;#10;办理渠道:无&amp;#10;前台是否取消:未取消&amp;#10;是否承诺退费:否&amp;#10;用户要求:用户表示被不知情办理业务 要求核查处理 并取消退还费用 尽快处理</t>
  </si>
  <si>
    <t>TS202310071401101717</t>
  </si>
  <si>
    <t>王长新</t>
  </si>
  <si>
    <t>2023-10-07 15:13:35</t>
  </si>
  <si>
    <t>[65岁以上老人] 判断省分:湖北&amp;#10;:移网电话营销费用争议（套餐资费/融合宽带/副卡功能费类除外）&amp;#10;:不认可&amp;#10;:大于500元&amp;#10;:&amp;#10;&amp;#10;高级模板内容：&amp;#10;是否10016外呼:是&amp;#10;反应问题涉及场景:未经同意订购业务&amp;#10;产品名称:炫彩通信助理包6元版（立即生效）&amp;#10;争议月份:2022年4月、2023年10月&amp;#10;是否承诺退费:否&amp;#10;承诺退费金额:0&amp;#10;是否取消业务（如取消失败，需加上系统报错的提示）:否（用户欠费，前台无法取消）&amp;#10;是否需要回复:是&amp;#10;用户要求:退费，并且取消业务</t>
  </si>
  <si>
    <t>TS202310071057371743</t>
  </si>
  <si>
    <t>投诉工单（2021版）&gt;&gt;融合&gt;&gt;【变更及服务】业务变更&gt;&gt;渠道限制业务变更</t>
  </si>
  <si>
    <t>071703330994</t>
  </si>
  <si>
    <t>王春香</t>
  </si>
  <si>
    <t>2023-10-07 14:49:16</t>
  </si>
  <si>
    <t>&amp;#10;高级模板内容：&amp;#10;投诉问题描述:用户来电反映要求取消宽带提速包（15元*12个月合约千兆提速包（湖北））前台查询提速包有合约无法取消，用户本卡要求立即处理&amp;#10;办理渠道:其他:10010&amp;#10;无法办理原因:有合约&amp;#10;用户要求:用户要求取消业务，并且降费用户返还，</t>
  </si>
  <si>
    <t>TS202310071029420879</t>
  </si>
  <si>
    <t>张庆生</t>
  </si>
  <si>
    <t>2023-10-07 17:13:15</t>
  </si>
  <si>
    <t>[65岁以上老人] 判断省分:其他省分&amp;#10;:增值业务争议&amp;#10;判断省分:湖北&amp;#10;:移网&amp;#10;:在补救范围内&amp;#10;:不认可&amp;#10;:大于500元&amp;#10;:&amp;#10;&amp;#10;高级模板内容：&amp;#10;投诉问题描述:  2022-11-23 08:47:35 2029-12-31 23:59:59  用户主卡和副卡15549388712，未办理此业务炫彩通信助理包-云盘版，产生了反映用户不满要求退费，炫彩通信助理包-云盘版开通： 2022-08-22 +5G炫彩通信助理包开通2022-11-23，请后台协助处理&amp;#10;争议业务名称:5G炫彩通信助理包-云盘版（首月5元半价）/  炫彩通信助理包-云盘版 -立即生效（湖北&amp;#10;受理渠道: 上海航动科技有限公司（宜昌） &amp;#10;争议月份:2022年8月、2022年9月、2022年10月、2022年11月、2022年12月、2023年1月、2023年2月、2023年3月、2023年4月、2023年5月、2023年6月、2023年7月、2023年8月、2023年9月、2023年10月&amp;#10;争议费用:1&amp;#10;一线客服在系统里:已取消&amp;#10;是否承诺退费:否&amp;#10;用户要求:加急</t>
  </si>
  <si>
    <t>TS202310061429462495</t>
  </si>
  <si>
    <t>丁菊华</t>
  </si>
  <si>
    <t>2023-10-07 09:41:15</t>
  </si>
  <si>
    <t>【2022年上工信部测评重保用户】判断省分:其他省分&amp;#13;&amp;#10;:增值业务争议&amp;#13;&amp;#10;判断省分:湖北&amp;#13;&amp;#10;:移网&amp;#13;&amp;#10;:不在补救范围内&amp;#13;&amp;#10;:不认可&amp;#13;&amp;#10;:&amp;#13;&amp;#10;&amp;#13;&amp;#10;高级模板内容：&amp;#13;&amp;#10;投诉问题描述:18672100793和13032702310不知情办理炫彩通信助理包6元版（立即生效）&amp;#13;&amp;#10;争议业务名称:炫彩通信助理包6元版（立即生效）&amp;#13;&amp;#10;受理渠道:上海航动科技有限公司（宜昌）&amp;#13;&amp;#10;争议月份:2023年10月&amp;#13;&amp;#10;争议费用:16&amp;#13;&amp;#10;一线客服在系统里:未取消，请后台协助处理&amp;#13;&amp;#10;是否承诺退费:否&amp;#13;&amp;#10;用户要求:要求投诉 取消业务并对收费不认可 月份超出 前台无法补救 烦请后台协助处理&amp;#13;</t>
  </si>
  <si>
    <t>BL202310081231371294</t>
  </si>
  <si>
    <t>张玲</t>
  </si>
  <si>
    <t>2023-10-08 17:50:46</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</si>
  <si>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 【到期时间2029-12-31 23:59:59】 已续 炫彩通信助理包-云盘版 -立即生效（湖北）&amp;#10;办理渠道:/&amp;#10;赔付月份：:2023年4月、2023年5月、2023年6月、2023年7月、2023年8月、2023年9月、2023年10月&amp;#10;返还倍率:单倍&amp;#10;赔付金额：:65&amp;#10;是否已经取消业务:否&amp;#10;是否承诺退费 ：:是&amp;#10;用户是否需要回复：:否&amp;#10;用户要求：:退费并且取消业务</t>
  </si>
  <si>
    <t>BL202310081211360989</t>
  </si>
  <si>
    <t>杨德炳</t>
  </si>
  <si>
    <t>2023-10-08 15:42:44</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</si>
  <si>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5G炫彩通信助理包-云盘版&amp;#10;办理渠道:10010&amp;#10;赔付月份：:2023年2月、2023年3月、2023年4月、2023年5月、2023年6月、2023年7月、2023年8月、2023年9月、2023年10月&amp;#10;返还倍率:单倍&amp;#10;赔付金额：:90&amp;#10;是否已经取消业务:是&amp;#10;是否承诺退费 ：:是&amp;#10;用户是否需要回复：:否&amp;#10;用户要求：:退费</t>
  </si>
  <si>
    <t>BL202310081148040645</t>
  </si>
  <si>
    <t>陈伍梅</t>
  </si>
  <si>
    <t>2023-10-08 15:22:27</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</si>
  <si>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&amp;#10;CBSS账单扣费名称：:5G炫彩通信助理包-云盘版（首月5元半价）&amp;#10;办理渠道: &amp;#10;赔付月份：:2023年10月、2023年9月、2023年1月、2023年2月、2023年3月、2023年4月、2023年5月、2023年6月、2023年7月、2023年8月&amp;#10;返还倍率:单倍&amp;#10;赔付金额：:95&amp;#10;是否已经取消业务:是&amp;#10;是否承诺退费 ：:是&amp;#10;用户是否需要回复：:否&amp;#10;用户要求：:要求取消并退费</t>
  </si>
  <si>
    <t>BL202310081335352199</t>
  </si>
  <si>
    <t>李如军</t>
  </si>
  <si>
    <t>2023-10-08 17:32:39</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</si>
  <si>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联通云盘2T尊享会员包2022版10元/月&amp;#10;办理渠道:10010&amp;#10;赔付月份：:2023年1月、2023年2月、2023年3月、2023年4月、2023年5月、2023年6月、2023年7月、2023年8月、2023年9月、2023年10月&amp;#10;返还倍率:单倍&amp;#10;赔付金额：:100&amp;#10;是否已经取消业务:是&amp;#10;是否承诺退费 ：:是&amp;#10;用户是否需要回复：:否&amp;#10;用户要求：:已承诺退费</t>
  </si>
  <si>
    <t>TS202310071857200184</t>
  </si>
  <si>
    <t>鄢云平</t>
  </si>
  <si>
    <t>2023-10-08 10:00:56</t>
  </si>
  <si>
    <t>判断省分:湖北&amp;#10;:流量费争议&amp;#10;:流量包定制争议&amp;#10;:不认可&amp;#10;:未享受&amp;#10;:小于等于500元，且仅限单倍、月份不超过12个月&amp;#10;:&amp;#10;&amp;#10;高级模板内容：&amp;#10;投诉问题描述:用户称自己没有同意办理过流量包&amp;#10;业务名称:5G炫彩加油包19元10GB（次月生效）（湖北）&amp;#10;争议月份:2023年8月、2023年7月、2023年9月、2023年10月&amp;#10;争议金额:76&amp;#10;是否承诺退费:是&amp;#10;用户要求:办理退费，已告知用户退费不能抵扣项目，请核实处理，谢谢</t>
  </si>
  <si>
    <t>TS202310081417440266</t>
  </si>
  <si>
    <t>邓应杰</t>
  </si>
  <si>
    <t>2023-10-08 17:21:11</t>
  </si>
  <si>
    <r>
      <t/>
    </r>
    <r>
      <rPr>
        <sz val="11"/>
        <color theme="1"/>
        <rFont val="宋体"/>
        <family val="2"/>
      </rPr>
      <t>判断省分:湖北&amp;#10;:移网电话营销费用争议（套餐资费/融合宽带/副卡功能费类除外）&amp;#10;:不认可&amp;#10;:小于等于500元，且仅限单倍、月份不超过12个月&amp;#10;:&amp;#10;&amp;#10;高级模板内容：&amp;#10;是否10016外呼:不记得&amp;#10;电话外呼号码:无&amp;#10;渠道名称:</t>
    </r>
    <r>
      <rPr>
        <sz val="11"/>
        <color theme="1"/>
        <rFont val="Arial"/>
        <family val="2"/>
      </rPr>
      <t xml:space="preserve">	</t>
    </r>
    <r>
      <rPr>
        <sz val="11"/>
        <color theme="1"/>
        <rFont val="宋体"/>
        <family val="2"/>
      </rPr>
      <t xml:space="preserve"> 上海航动科技有限公司（宜昌）&amp;#10;反应问题涉及场景:未经同意订购业务&amp;#10;产品名称:5G炫彩加油包19元10GB（次月生效）（湖北）&amp;#10;争议月份:2023年10月、2023年9月、2023年8月、2023年7月&amp;#10;是否承诺退费:是&amp;#10;承诺退费金额:76&amp;#10;是否取消业务（如取消失败，需加上系统报错的提示）:是&amp;#10;是否需要回复:否&amp;#10;用户要求:退费</t>
    </r>
  </si>
  <si>
    <t>TS202310080956070973</t>
  </si>
  <si>
    <t>杜启忠</t>
  </si>
  <si>
    <t>2023-10-08 14:47:11</t>
  </si>
  <si>
    <t>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amp;#13;&amp;#10;渠道名称:	 上海航动科技有限公司（宜昌）&amp;#13;&amp;#10;反应问题涉及场景:未经同意订购业务&amp;#13;&amp;#10;产品名称:	 5G炫彩加油包19元10GB&amp;#13;&amp;#10;争议月份:2023年7月、2023年8月、2023年9月、2023年10月&amp;#13;&amp;#10;是否承诺退费:是&amp;#13;&amp;#10;承诺退费金额:76&amp;#13;&amp;#10;是否取消业务（如取消失败，需加上系统报错的提示）:已取消&amp;#13;&amp;#10;是否需要回复:否&amp;#13;&amp;#10;用户要求:退费&amp;#13;</t>
  </si>
  <si>
    <t>TS202310071931120837</t>
  </si>
  <si>
    <t>赵伟</t>
  </si>
  <si>
    <t>2023-10-08 10:59:46</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</si>
  <si>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诱导订购（业务与实际宣传不符）&amp;#13;&amp;#10;产品名称:5G炫彩加油包19元10GB（立即生效）（湖北）&amp;#13;&amp;#10;争议月份:2023年10月&amp;#13;&amp;#10;是否承诺退费:是&amp;#13;&amp;#10;承诺退费金额:19&amp;#13;&amp;#10;是否取消业务（如取消失败，需加上系统报错的提示）:已取消&amp;#13;&amp;#10;是否需要回复:否&amp;#13;&amp;#10;用户要求:退费，谢谢&amp;#13;</t>
  </si>
  <si>
    <t>TS202310071650311836</t>
  </si>
  <si>
    <t>谢晓瑞</t>
  </si>
  <si>
    <t>2023-10-08 10:54:13</t>
  </si>
  <si>
    <t>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	 上海航动科技有限公司（宜昌） ECQ10978&amp;#13;&amp;#10;反应问题涉及场景:电话营销业务资费争议,未经同意订购业务&amp;#13;&amp;#10;产品名称:	 5G炫彩加油包19元10GB（立即生效）（湖北） 订购&amp;#13;&amp;#10;争议月份:2023年5月、2023年6月、2023年7月、2023年8月、2023年9月、2023年10月&amp;#13;&amp;#10;是否承诺退费:是&amp;#13;&amp;#10;承诺退费金额:114&amp;#13;&amp;#10;是否取消业务（如取消失败，需加上系统报错的提示）:已取消&amp;#13;&amp;#10;是否需要回复:否&amp;#13;&amp;#10;用户要求:尽快处理谢谢&amp;#13;</t>
  </si>
  <si>
    <t>TS202310081053540171</t>
  </si>
  <si>
    <t>宋江</t>
  </si>
  <si>
    <t>2023-10-08 15:32:46</t>
  </si>
  <si>
    <t>&amp;#10;高级模板内容：&amp;#10;投诉问题描述:用户表示不知情被办理低消业务，要求退费&amp;#10;业务名称:承诺低消（省内流量）49元档3GB（湖北）&amp;#10;争议月份:2023年5月、2023年6月、2023年7月、2023年8月、2023年9月&amp;#10;争议金额:140&amp;#10;办理渠道:无&amp;#10;前台是否取消:已取消&amp;#10;用户要求:退费</t>
  </si>
  <si>
    <t>TS202310071852250083</t>
  </si>
  <si>
    <t>彭文</t>
  </si>
  <si>
    <t>2023-10-08 11:12:18</t>
  </si>
  <si>
    <t>22年Q3Q4重点客户判断省分:其他省分&amp;#10;:电话营销争议&amp;#10;:不认可&amp;#10;判断省分:湖北&amp;#10;:移网电话营销费用争议（套餐资费/融合宽带/副卡功能费类除外）&amp;#10;:不认可&amp;#10;:大于500元&amp;#10;:&amp;#10;&amp;#10;高级模板内容：&amp;#10;是否10016外呼:不记得&amp;#10;电话外呼号码:0&amp;#10;渠道名称:未提供&amp;#10;反应问题涉及场景:未经同意订购业务&amp;#10;产品名称:炫彩通信助理包-云盘版 -立即生效（湖北）&amp;#10;争议月份:2022年6月、2022年7月、2022年8月、2022年9月、2022年10月、2022年11月、2022年12月、2023年1月、2023年2月、2023年3月、2023年4月、2023年5月、2023年6月、2023年7月、2023年8月、2023年9月、2023年10月&amp;#10;是否承诺退费:否&amp;#10;承诺退费金额:0&amp;#10;是否取消业务（如取消失败，需加上系统报错的提示）:否，无法提供验证码&amp;#10;是否需要回复:是&amp;#10;用户要求:用户要求查询原因，要求取消和退费，请核实，谢谢</t>
  </si>
  <si>
    <t>TS202310071849380016</t>
  </si>
  <si>
    <t>毛光亮</t>
  </si>
  <si>
    <t>2023-10-08 09:59:47</t>
  </si>
  <si>
    <t>判断省分:湖北&amp;#13;&amp;#10;:增值业务费用争议（含炫彩通信助理包云盘版等组合类增值业务）&amp;#13;&amp;#10;:移网&amp;#13;&amp;#10;:在补救范围内&amp;#13;&amp;#10;:不认可&amp;#13;&amp;#10;:小于等于500元，且仅限单倍、月份不超过12个月&amp;#13;&amp;#10;:&amp;#13;&amp;#10;&amp;#13;&amp;#10;高级模板内容：&amp;#13;&amp;#10;投诉问题描述:用户不知情订购5G炫彩通信助理包-云盘版（首月5元半价），承诺退费不认可，要求以后所有营销都不要联系&amp;#13;&amp;#10;业务名称:5G炫彩通信助理包-云盘版（首月5元半价）&amp;#13;&amp;#10;争议月份:2023年2月、2023年3月、2023年4月、2023年6月、2023年5月、2023年7月、2023年8月、2023年9月、2023年10月&amp;#13;&amp;#10;争议金额:85&amp;#13;&amp;#10;是否已经取消业务:是&amp;#13;&amp;#10;是否承诺退费:是&amp;#13;&amp;#10;用户要求:用户不知情订购5G炫彩通信助理包-云盘版（首月5元半价），承诺退费不认可，要求以后所有营销都不要联系&amp;#13;</t>
  </si>
  <si>
    <t>BL202310091104422087</t>
  </si>
  <si>
    <t>陈必秀</t>
  </si>
  <si>
    <t>2023-10-09 15:28:40</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</si>
  <si>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&amp;#10;CBSS账单扣费名称：:炫彩通信助理包-云盘版 -立即生效（湖北）&amp;#10;办理渠道:10010&amp;#10;赔付月份：:2023年4月、2023年5月、2023年6月、2023年7月、2023年8月、2023年9月、2023年10月&amp;#10;返还倍率:单倍&amp;#10;赔付金额：:70&amp;#10;是否已经取消业务:是&amp;#10;是否承诺退费 ：:是&amp;#10;用户是否需要回复：:否&amp;#10;用户要求：:退费</t>
  </si>
  <si>
    <t>BL202310091035041553</t>
  </si>
  <si>
    <t>田产林</t>
  </si>
  <si>
    <t>2023-10-09 16:21:09</t>
  </si>
  <si>
    <t>&gt;业务号码&gt;15571774646；&gt;号码归属地&gt;宜昌；&gt;产品名称&gt;5G炫彩通信助理包-云盘版；&gt;产品代码&gt;91245135；&gt;产品编码&gt;无；&gt;订购时间&gt;2022-10-06 13:37:43；&gt;核查情况&gt;平台故障；&gt;不规范定制分类&gt;平台故障，无法判责；&gt;赠费金额&gt;10元；&gt;赠费时间&gt;2023-10-09；&gt;投诉内容&gt;[65岁以上老人]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5G炫彩通信助理包-云盘版（首月5元半价）（已停售）&amp;#10;办理渠道:无&amp;#10;赔付月份：:2023年10月&amp;#10;返还倍率:单倍&amp;#10;赔付金额：:10&amp;#10;是否已经取消业务:是&amp;#10;是否承诺退费 ：:是&amp;#10;用户是否需要回复：:否&amp;#10;用户要求：:退费</t>
  </si>
  <si>
    <t>BL202310091250321495</t>
  </si>
  <si>
    <t>徐显平</t>
  </si>
  <si>
    <t>2023-10-09 17:32:21</t>
  </si>
  <si>
    <r>
      <t/>
    </r>
    <r>
      <rPr>
        <sz val="11"/>
        <color theme="1"/>
        <rFont val="宋体"/>
        <family val="2"/>
      </rPr>
      <t>&gt;业务号码&gt;18371778510；&gt;号码归属地&gt;宜昌；&gt;产品名称&gt;联通助理-畅爽版 ；&gt;产品代码&gt;89000016；&gt;产品编码&gt;8900001601；&gt;订购时间&gt; 2023-10-08 20:12:35；&gt;核查情况&gt;平台故障；&gt;不规范定制分类&gt;平台故障，无法判责；&gt;退费金额&gt;26元；&gt;退费时间&gt;2023-10-09；&gt;投诉内容&gt;&amp;#10;高级模板内容：&amp;#10;赔付类型：:低消业务 &amp;#10;CBSS账单扣费名称：:</t>
    </r>
    <r>
      <rPr>
        <sz val="11"/>
        <color theme="1"/>
        <rFont val="Arial"/>
        <family val="2"/>
      </rPr>
      <t xml:space="preserve">	</t>
    </r>
    <r>
      <rPr>
        <sz val="11"/>
        <color theme="1"/>
        <rFont val="宋体"/>
        <family val="2"/>
      </rPr>
      <t xml:space="preserve"> 联通助理-畅爽版&amp;#10;办理渠道:.&amp;#10;赔付月份：:2023年10月&amp;#10;返还倍率:单倍&amp;#10;赔付金额：:26&amp;#10;是否已经取消业务:否&amp;#10;是否承诺退费 ：:是&amp;#10;用户是否需要回复：:否&amp;#10;用户要求：:退费</t>
    </r>
  </si>
  <si>
    <t>TS202310091333091919</t>
  </si>
  <si>
    <t>屈金玉</t>
  </si>
  <si>
    <t>2023-10-09 16:49:30</t>
  </si>
  <si>
    <t>&amp;#10;高级模板内容：&amp;#10;投诉问题描述:用户来电说明自己没有订购过5G超级会员白银版立即生效&amp;#10;业务名称:5G超级会员白银版立即生效&amp;#10;争议月份:2023年2月、2023年3月、2023年4月、2023年5月、2023年6月、2023年7月、2023年8月、2023年9月、2023年10月&amp;#10;争议金额:171&amp;#10;是否承诺退费:是&amp;#10;用户要求:退费</t>
  </si>
  <si>
    <t>TS202310081630291701</t>
  </si>
  <si>
    <t>田恒文</t>
  </si>
  <si>
    <t>2023-10-09 10:50:14</t>
  </si>
  <si>
    <t>[65岁以上老人] 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5G炫彩通信助理包-云盘版（首月5元半价）&amp;#13;&amp;#10;争议月份:2023年10月、2023年9月、2023年5月、2023年6月、2023年7月、2023年8月、2023年4月、2023年3月、2023年2月&amp;#13;&amp;#10;是否承诺退费:是&amp;#13;&amp;#10;承诺退费金额:85&amp;#13;&amp;#10;是否取消业务（如取消失败，需加上系统报错的提示）:是&amp;#13;&amp;#10;是否需要回复:否&amp;#13;&amp;#10;用户要求:退费&amp;#13;</t>
  </si>
  <si>
    <t>TS202310081443350968</t>
  </si>
  <si>
    <t>朱永国</t>
  </si>
  <si>
    <t>2023-10-09 09:02:38</t>
  </si>
  <si>
    <t>查询增值业务:&amp;#13;&amp;#10;合约信息查询:&amp;#13;&amp;#10;系统查询到有产品信息&amp;#13;&amp;#10;:无确认方式&amp;#13;&amp;#10;客户不了解此业务，要求取消或投诉&amp;#13;&amp;#10;维系挽留:不接受&amp;#13;&amp;#10;一键退订:退订成功&amp;#13;&amp;#10;取消成功:要求退费&amp;#13;&amp;#10;判断省分:湖北&amp;#13;&amp;#10;:小于等于500元&amp;#13;&amp;#10;:&amp;#13;&amp;#10;&amp;#13;&amp;#10;高级模板内容：&amp;#13;&amp;#10;是否10016外呼:不记得&amp;#13;&amp;#10;电话外呼号码:-&amp;#13;&amp;#10;渠道名称:上海航动科技有限公司&amp;#13;&amp;#10;反应问题涉及场景:未经同意订购业务&amp;#13;&amp;#10;产品名称:5G炫彩加油包19元10GB&amp;#13;&amp;#10;争议月份:2023年6月、2023年7月、2023年8月、2023年9月、2023年10月&amp;#13;&amp;#10;是否承诺退费:是&amp;#13;&amp;#10;承诺退费金额:95&amp;#13;&amp;#10;是否取消业务（如取消失败，需加上系统报错的提示）:是&amp;#13;&amp;#10;是否需要回复:否&amp;#13;&amp;#10;用户要求:要求退费，请处理谢谢&amp;#13;</t>
  </si>
  <si>
    <t>TS202310081427140527</t>
  </si>
  <si>
    <t>谢顺珍</t>
  </si>
  <si>
    <t>2023-10-09 09:05:11</t>
  </si>
  <si>
    <t>查询增值业务:&amp;#13;&amp;#10;合约信息查询:&amp;#13;&amp;#10;系统查询到有产品信息&amp;#13;&amp;#10;:无确认方式&amp;#13;&amp;#10;客户不了解此业务，要求取消或投诉&amp;#13;&amp;#10;维系挽留:不接受&amp;#13;&amp;#10;一键退订:‘一键退订’按钮操作提示操作失败/‘退订选择’置灰&amp;#13;&amp;#10;:退订成功&amp;#13;&amp;#10;取消成功:要求退费&amp;#13;&amp;#10;判断省分:湖北&amp;#13;&amp;#10;:小于等于500元&amp;#13;&amp;#10;:&amp;#13;&amp;#10;&amp;#13;&amp;#10;高级模板内容：&amp;#13;&amp;#10;是否10016外呼:不记得&amp;#13;&amp;#10;电话外呼号码:无&amp;#13;&amp;#10;渠道名称:上海航动科技有限公司（宜昌）&amp;#13;&amp;#10;反应问题涉及场景:未经同意订购业务&amp;#13;&amp;#10;产品名称:腾讯王卡-39元5G版超级会员（黄金版）-次月生效（已停售） +   超会/尊享权益包用户承诺在网享10元*12个月优惠（湖北）-次月生效（已停售）&amp;#13;&amp;#10;争议月份:2023年5月、2023年6月、2023年7月、2023年8月、2023年9月、2023年10月&amp;#13;&amp;#10;是否承诺退费:是&amp;#13;&amp;#10;承诺退费金额:174&amp;#13;&amp;#10;是否取消业务（如取消失败，需加上系统报错的提示）:是&amp;#13;&amp;#10;是否需要回复:否&amp;#13;&amp;#10;用户要求:退费&amp;#13;</t>
  </si>
  <si>
    <t>TS202310081659550130</t>
  </si>
  <si>
    <t>李永龙</t>
  </si>
  <si>
    <t>2023-10-09 13:39:21</t>
  </si>
  <si>
    <t>判断省分:湖北&amp;#10;:移网电话营销费用争议（套餐资费/融合宽带/副卡功能费类除外）&amp;#10;:不认可&amp;#10;:大于500元&amp;#10;:&amp;#10;&amp;#10;高级模板内容：&amp;#10;是否10016外呼:是&amp;#10;反应问题涉及场景:未经同意订购业务&amp;#10;产品名称:尊享权益包（白银版）次月生效和5G会员权益包（次月生效）&amp;#10;争议月份:2023年1月、2023年2月、2023年3月、2023年4月、2023年5月、2023年6月、2023年7月、2023年8月、2023年9月、2023年10月、2022年1月、2022年2月、2022年3月、2022年4月、2022年5月、2022年6月、2022年7月、2022年8月、2022年9月、2022年10月、2022年11月、2022年12月、2021年11月、2021年12月&amp;#10;是否承诺退费:否&amp;#10;承诺退费金额:698&amp;#10;是否取消业务（如取消失败，需加上系统报错的提示）:是&amp;#10;是否需要回复:是&amp;#10;用户要求:我方尽快核实回复，否则投诉未说渠道，联系电话17621544566</t>
  </si>
  <si>
    <t>TS202310081922020946</t>
  </si>
  <si>
    <t>郑涛</t>
  </si>
  <si>
    <t>TCSI-B,TCSI-A</t>
  </si>
  <si>
    <t>2023-10-09 13:40:19</t>
  </si>
  <si>
    <t>判断省分:湖北&amp;#13;&amp;#10;:移网电话营销费用争议（套餐资费/融合宽带/副卡功能费类除外）&amp;#13;&amp;#10;:不认可&amp;#13;&amp;#10;:大于500元&amp;#13;&amp;#10;:&amp;#13;&amp;#10;&amp;#13;&amp;#10;高级模板内容：&amp;#13;&amp;#10;是否10016外呼:不记得&amp;#13;&amp;#10;电话外呼号码:-&amp;#13;&amp;#10;渠道名称: 上海航动科技有限公司（宜昌） &amp;#13;&amp;#10;反应问题涉及场景:未经同意订购业务&amp;#13;&amp;#10;产品名称: 炫彩通信助理包-云盘版 -立即生效（湖北） &amp;#13;&amp;#10;争议月份:2022年7月、2022年8月、2022年9月、2022年10月、2022年11月、2022年12月、2023年1月、2023年2月、2023年3月、2023年4月、2023年5月、2023年6月、2023年7月、2023年8月、2023年9月、2023年10月&amp;#13;&amp;#10;是否承诺退费:否&amp;#13;&amp;#10;承诺退费金额:160&amp;#13;&amp;#10;是否取消业务（如取消失败，需加上系统报错的提示）:是&amp;#13;&amp;#10;是否需要回复:是&amp;#13;&amp;#10;用户要求:用户要求将产生的所有费用退还，因超出12个月故记此单，请后台核实处理&amp;#13;</t>
  </si>
  <si>
    <t>BL202310091644500591</t>
  </si>
  <si>
    <t>杨晓玲</t>
  </si>
  <si>
    <t>2023-10-10 15:16:59</t>
  </si>
  <si>
    <t>判断省分:湖北&amp;#10;:增值业务费用争议（含炫彩通信助理包云盘版等组合类增值业务）&amp;#10;:移网&amp;#10;:在补救范围内&amp;#10;:不认可&amp;#10;:小于等于500元，且仅限单倍、月份不超过12个月&amp;#10;:&amp;#10;&amp;#10;高级模板内容：&amp;#10;赔付类型：:其他:电话营销&amp;#10;CBSS账单扣费名称：:2I专享39元20GB炫彩超会5G包 （次月生效）湖北超会/尊享权益包用户承诺在网享10元*12个月优惠（&amp;#10;办理渠道:营销&amp;#10;赔付月份：:2023年6月、2023年7月、2023年8月&amp;#10;返还倍率:单倍&amp;#10;赔付金额：:144&amp;#10;是否已经取消业务:是&amp;#10;是否承诺退费 ：:是&amp;#10;用户是否需要回复：:否&amp;#10;用户要求：:要求退还产生的费用 请处理谢谢</t>
  </si>
  <si>
    <t>BL202310101009551047</t>
  </si>
  <si>
    <t>宋钰玲</t>
  </si>
  <si>
    <t>2023-10-10 16:29:56</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</si>
  <si>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&amp;#10;CBSS账单扣费名称：:炫彩通信助理包-云盘版 -立即生效（湖北）&amp;#10;办理渠道:上海航动科技有限公司（宜昌）&amp;#10;赔付月份：:2023年4月、2023年5月、2023年6月、2023年7月、2023年8月、2023年9月、2023年10月&amp;#10;返还倍率:单倍&amp;#10;赔付金额：:65&amp;#10;是否已经取消业务:是&amp;#10;是否承诺退费 ：:是&amp;#10;用户是否需要回复：:否&amp;#10;用户要求：:退费</t>
  </si>
  <si>
    <t>TS202310091557591008</t>
  </si>
  <si>
    <t>2023-10-10 13:40:14</t>
  </si>
  <si>
    <t>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 上海航动科技有限公司（宜昌） &amp;#13;&amp;#10;反应问题涉及场景:未经同意订购业务&amp;#13;&amp;#10;产品名称: 5G炫彩通信助理包-云盘版 &amp;#13;&amp;#10;争议月份:2023年3月、2023年4月、2023年5月、2023年6月、2023年7月、2023年8月、2023年9月、2023年10月、2023年2月&amp;#13;&amp;#10;是否承诺退费:是&amp;#13;&amp;#10;承诺退费金额:85&amp;#13;&amp;#10;是否取消业务（如取消失败，需加上系统报错的提示）:是&amp;#13;&amp;#10;是否需要回复:否&amp;#13;&amp;#10;用户要求:无&amp;#13;</t>
  </si>
  <si>
    <t>TS202310091717140927</t>
  </si>
  <si>
    <t>2023-10-10 15:43:12</t>
  </si>
  <si>
    <t>判断省分:其他省分&amp;#10;:电话营销争议&amp;#10;:不认可&amp;#10;判断省分:湖北&amp;#10;:移网电话营销费用争议（套餐资费/融合宽带/副卡功能费类除外）&amp;#10;:不认可&amp;#10;:大于500元&amp;#10;:&amp;#10;&amp;#10;高级模板内容：&amp;#10;是否10016外呼:是&amp;#10;反应问题涉及场景:未经同意订购业务&amp;#10;产品名称:20元10GB全国流量7日快餐包（湖北）-新&amp;#10;争议月份:2023年7月&amp;#10;是否承诺退费:是&amp;#10;承诺退费金额:20&amp;#10;是否取消业务（如取消失败，需加上系统报错的提示）:是&amp;#10;是否需要回复:是&amp;#10;用户要求:要求核查办理记录！核查办理录音，客户表示自己没有办理过！客户对前期工单：TS202310091333091919，赠款无法查询不认可！坐席已告知查询途径，客户依然查询不到！</t>
  </si>
  <si>
    <t>TS202310101810181820</t>
  </si>
  <si>
    <t>邹琳</t>
  </si>
  <si>
    <t>2023-10-11 09:46:28</t>
  </si>
  <si>
    <t>判断省分:湖北&amp;#10;:流量费争议&amp;#10;:流量包定制争议&amp;#10;:不认可&amp;#10;:未享受&amp;#10;:小于等于500元，且仅限单倍、月份不超过12个月&amp;#10;:&amp;#10;&amp;#10;高级模板内容：&amp;#10;投诉问题描述:没有订购过5G优惠加油包19元10GB（立即生效）（湖北）业务，要求退费&amp;#10;业务名称:5G优惠加油包19元10GB（立即生效）（湖北）&amp;#10;争议月份:2023年10月&amp;#10;争议金额:19&amp;#10;是否承诺退费:是&amp;#10;用户要求:退费</t>
  </si>
  <si>
    <t>BL202310091842572449</t>
  </si>
  <si>
    <t>陈艳</t>
  </si>
  <si>
    <t>2023-10-11 09:44:17</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</si>
  <si>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&amp;#10;CBSS账单扣费名称：:炫彩通信助理包- 云盘版（立即生效）-湖北-10&amp;#10;办理渠道:海航动科技有限公司&amp;#10;赔付月份：:2023年7月、2023年8月、2023年9月、2023年10月&amp;#10;返还倍率:单倍&amp;#10;赔付金额：:20&amp;#10;是否已经取消业务:是&amp;#10;是否承诺退费 ：:是&amp;#10;用户是否需要回复：:否&amp;#10;用户要求：:已承诺退费</t>
  </si>
  <si>
    <t>BL202310110903221387</t>
  </si>
  <si>
    <t>唐本生</t>
  </si>
  <si>
    <t>2023-10-11 16:41:50</t>
  </si>
  <si>
    <t>&gt;业务号码&gt;15549329213；&gt;号码归属地&gt;宜昌；&gt;产品名称&gt;5G炫彩通信助理包-云盘版（首月5元半价）；&gt;产品代码&gt;91245135；&gt;产品编码&gt;无；&gt;订购时间&gt;2023-02-07 16:14:28；&gt;核查情况&gt;平台故障；&gt;不规范定制分类&gt;平台故障，无法判责；&gt;退费金额&gt;85元；&gt;退费时间&gt;2023/10/11；&gt;投诉内容&gt;&amp;#10;[65岁以上老人] 判断省分:其他省分&amp;#10;:增值业务争议&amp;#10;判断省分:湖北&amp;#10;:移网&amp;#10;:在补救范围内&amp;#10;:不认可&amp;#10;:小于等于500元，且仅限单倍、月份不超过12个月&amp;#10;:&amp;#10;&amp;#10;高级模板内容：&amp;#10;赔付类型：:增值业务争议 &amp;#10;CBSS账单扣费名称：:5G炫彩通信助理包-云盘版&amp;#10;办理渠道:上海航动科技有限公司（宜昌）&amp;#10;赔付月份：:2023年2月、2023年3月、2023年4月、2023年5月、2023年6月、2023年7月、2023年8月、2023年9月、2023年10月&amp;#10;返还倍率:单倍&amp;#10;赔付金额：:85&amp;#10;是否已经取消业务:是&amp;#10;是否承诺退费 ：:是&amp;#10;用户是否需要回复：:否&amp;#10;用户要求：:用户要求尽快处理</t>
  </si>
  <si>
    <t>TS202310111318560428</t>
  </si>
  <si>
    <t>刘学文</t>
  </si>
  <si>
    <t>2023-10-11 15:01:12</t>
  </si>
  <si>
    <t>22年Q3Q4重点客户判断省分:湖北&amp;#13;&amp;#10;:增值业务费用争议（含炫彩通信助理包云盘版等组合类增值业务）&amp;#13;&amp;#10;:移网&amp;#13;&amp;#10;:在补救范围内&amp;#13;&amp;#10;:不认可&amp;#13;&amp;#10;:大于500元&amp;#13;&amp;#10;:&amp;#13;&amp;#10;&amp;#13;&amp;#10;高级模板内容：&amp;#13;&amp;#10;投诉问题描述:不知情开通业务&amp;#13;&amp;#10;争议业务名称:	 炫彩通信助理包-云盘版 -立即生效（湖北） &amp;#13;&amp;#10;受理渠道:无&amp;#13;&amp;#10;争议月份:2023年10月&amp;#13;&amp;#10;争议费用:0&amp;#13;&amp;#10;一线客服在系统里:已取消&amp;#13;&amp;#10;是否承诺退费:否&amp;#13;&amp;#10;用户要求:要求核实处理，因开通时间超出12个月，故没有承诺退费，请协助处理&amp;#13;</t>
  </si>
  <si>
    <t>TS202310092006232058</t>
  </si>
  <si>
    <t>2023-10-11 13:36:36</t>
  </si>
  <si>
    <t>主办单位：湖北&amp;#10;客户类别：普通客户&amp;#10;10010是否打通：是&amp;#10;是否二次致电10015：是&amp;#10;是否联系：是&amp;#10;升级倾向：无&amp;#10;号码归属省：湖北&amp;#10;SVIP等级：&amp;#10;（增值业务快捷受理） &amp;#10; 投诉号码：15997534160 &amp;#10; 联系号码：15997534160 &amp;#10; 受理渠道：10015热线 &amp;#10; 升级倾向：无 &amp;#10; 用户是否对业务费用存在争议 ：存在  2023.6-2023.10 预处理无账单信息，无法提单操作烦请协助&amp;#10; 是否需要退订业务: 否 &amp;#10; 处理意见 : 不退订需退费 &amp;#10; 备注 ：用户来电反映：增值业务扣费问题（5G超级会员白银版立即生效，2I专享39元20GB炫彩超会5G包 （次月生效）湖北），解释不满，要求取消并退费，请处理</t>
  </si>
  <si>
    <t>TS202310111510060559</t>
  </si>
  <si>
    <t>邓磊</t>
  </si>
  <si>
    <t>2023-10-12 16:42:44</t>
  </si>
  <si>
    <t>主办单位：湖北&amp;#10;客户类别：普通客户&amp;#10;10010是否打通：否&amp;#10;是否二次致电10015：是&amp;#10;是否联系：否&amp;#10;升级倾向：&amp;#10;号码归属省：湖北&amp;#10;SVIP等级：&amp;#10;1. 问题类型:;&amp;#10;2. 投诉类型:增值业务费争议;&amp;#10;3. 营业厅地址:;&amp;#10;4. 位置信息:;&amp;#10;5. 位置发生地:;&amp;#10;6. 投诉内容:&amp;#10;202309月增值业务费:联通云盘会员服务费6&amp;#10;争议金额:6.00&amp;#10;需要退订业务:否</t>
  </si>
  <si>
    <t>BL202310111742041796</t>
  </si>
  <si>
    <t>贺良红</t>
  </si>
  <si>
    <t>2023-10-12 09:51:00</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</si>
  <si>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&amp;#10;CBSS账单扣费名称：:炫彩通信助理包-云盘版 -立即生效（湖北）&amp;#10;办理渠道:线上&amp;#10;赔付月份：:2023年10月、2023年9月、2023年5月、2023年6月、2023年7月、2023年8月、2023年4月&amp;#10;返还倍率:单倍&amp;#10;赔付金额：:70&amp;#10;是否已经取消业务:否&amp;#10;是否承诺退费 ：:是&amp;#10;用户是否需要回复：:否&amp;#10;用户要求：:用户要求取消并退费</t>
  </si>
  <si>
    <t>TS202310112058160338</t>
  </si>
  <si>
    <t>雷书琼</t>
  </si>
  <si>
    <t>2023-10-12 13:36:40</t>
  </si>
  <si>
    <t>[10015转接10010用户] 判断省分:湖北&amp;#10;:流量费争议&amp;#10;:流量包定制争议&amp;#10;:不认可&amp;#10;:未享受&amp;#10;:小于等于500元，且仅限单倍、月份不超过12个月&amp;#10;:&amp;#10;&amp;#10;高级模板内容：&amp;#10;投诉问题描述:没有订购过5G特惠加油包19元10GB（次月生效）（新）业务，要求退费&amp;#10;业务名称:5G特惠加油包19元10GB（次月生效）（新）&amp;#10;争议月份:2023年6月、2023年7月、2023年8月、2023年9月、2023年10月&amp;#10;争议金额:95&amp;#10;是否承诺退费:是&amp;#10;用户要求:退费</t>
  </si>
  <si>
    <t>TS202310121142011534</t>
  </si>
  <si>
    <t>肖家银</t>
  </si>
  <si>
    <t>2023-10-12 14:41:46</t>
  </si>
  <si>
    <t>判断省分:湖北&amp;#10;:流量费争议&amp;#10;:流量包定制争议&amp;#10;:不认可&amp;#10;:未享受&amp;#10;:小于等于500元，且仅限单倍、月份不超过12个月&amp;#10;:&amp;#10;&amp;#10;高级模板内容：&amp;#10;投诉问题描述:不知情办理业务&amp;#10;业务名称:腾讯王卡-39元5G版超级会员（黄金版）-立即生效&amp;#10;争议月份:2022年11月、2022年12月、2023年1月、2023年2月、2023年3月、2023年4月、2023年5月、2023年6月、2023年7月、2023年8月、2023年9月、2023年10月&amp;#10;争议金额:468&amp;#10;是否承诺退费:是&amp;#10;用户要求:退费</t>
  </si>
  <si>
    <t>TS202310121505241007</t>
  </si>
  <si>
    <t>李自尚</t>
  </si>
  <si>
    <t>2023-10-12 17:07:26</t>
  </si>
  <si>
    <t>[65岁以上老人] 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外呼时间影响正常工作休息&amp;#13;&amp;#10;产品名称:炫彩通信助理包-云盘版 -立即生效（湖北）&amp;#13;&amp;#10;争议月份:2023年4月、2023年5月、2023年7月、2023年6月、2023年8月、2023年9月、2023年10月&amp;#13;&amp;#10;是否承诺退费:是&amp;#13;&amp;#10;承诺退费金额:65&amp;#13;&amp;#10;是否取消业务（如取消失败，需加上系统报错的提示）:是&amp;#13;&amp;#10;是否需要回复:否&amp;#13;&amp;#10;用户要求:退费&amp;#13;</t>
  </si>
  <si>
    <t>TS202310121023541918</t>
  </si>
  <si>
    <t>2023-10-12 14:49:49</t>
  </si>
  <si>
    <t>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湖北2I专享39元25GB/100分钟5G炫彩包 （立即生效）&amp;#10;争议月份:2023年4月、2023年5月、2023年6月、2023年7月、2023年8月、2023年9月、2023年10月&amp;#10;是否承诺退费:是&amp;#10;承诺退费金额:273&amp;#10;是否取消业务（如取消失败，需加上系统报错的提示）:是&amp;#10;是否需要回复:否&amp;#10;用户要求:用户来电要求退费 请后台工作人员协助处理 谢谢</t>
  </si>
  <si>
    <t>TS202310111756042473</t>
  </si>
  <si>
    <t>汪亚君</t>
  </si>
  <si>
    <t>2023-10-12 10:40:48</t>
  </si>
  <si>
    <t>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9元100分钟5G速率包（湖北）（立即生效）     5G炫彩通信助理包-云盘版（首月5元半价）&amp;#10;争议月份:2023年10月、2023年5月、2023年6月、2023年7月、2023年8月、2023年3月、2023年4月、2023年9月&amp;#10;是否承诺退费:是&amp;#10;承诺退费金额:147&amp;#10;是否取消业务（如取消失败，需加上系统报错的提示）:是&amp;#10;是否需要回复:否&amp;#10;用户要求:退费</t>
  </si>
  <si>
    <t>BL202310121526430439</t>
  </si>
  <si>
    <t>刘向阳</t>
  </si>
  <si>
    <t>2023-10-12 17:22:20</t>
  </si>
  <si>
    <t>&gt;业务号码&gt;13997685107；&gt;号码归属地&gt;宜昌；&gt;产品名称&gt;炫彩通信助理包-云盘版 -次月生效（湖北）-10元；&gt;产品代码&gt;91212919；&gt;产品编码&gt;无 ；&gt;订购时间&gt;  	2022/5/1 0:00	；&gt;核查情况&gt;平台故障；&gt;不规范定制分类&gt;平台故障，无法判责；&gt;退费金额&gt;60元；&gt;退费时间&gt;	2023/10/12	；&gt;投诉内容&amp;#10;&amp;#10;&amp;#10;高级模板内容：&amp;#10;赔付类型：:增值业务争议 &amp;#10;CBSS账单扣费名称：:炫彩通信助理包-云盘版 -次月生效（湖北）-10元&amp;#10;办理渠道:上海航动科技有限公司（宜昌）&amp;#10;赔付月份：:2023年6月、2023年5月、2023年7月、2023年8月、2023年9月、2023年10月&amp;#10;返还倍率:单倍&amp;#10;赔付金额：:60&amp;#10;是否已经取消业务:是&amp;#10;是否承诺退费 ：:是&amp;#10;用户是否需要回复：:否&amp;#10;用户要求：:已承诺退费，用户认可，请协助，谢谢</t>
  </si>
  <si>
    <t>BL202310121005160684</t>
  </si>
  <si>
    <t>付高新</t>
  </si>
  <si>
    <t>南方一中心&gt;&gt;通发广进</t>
  </si>
  <si>
    <t>2023-10-12 16:23:19</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</si>
  <si>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5G炫彩通信助理包-云盘版&amp;#10;办理渠道:上海航动科技有限公司（宜昌）&amp;#10;赔付月份：:2023年9月、2023年10月&amp;#10;返还倍率:单倍&amp;#10;赔付金额：:20&amp;#10;是否已经取消业务:是&amp;#10;是否承诺退费 ：:是&amp;#10;用户是否需要回复：:否&amp;#10;用户要求：:用户要求退费至公有账户</t>
  </si>
  <si>
    <t>BL202310121529560489</t>
  </si>
  <si>
    <t>付先武</t>
  </si>
  <si>
    <t>2023-10-12 17:22:23</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</si>
  <si>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5G炫彩通信助理包-云盘版（首月5元半价）（已停售）&amp;#10;办理渠道:上海航动科技有限公司（宜昌）&amp;#10;赔付月份：:2023年1月、2023年2月、2023年3月、2023年4月、2023年5月、2023年6月、2023年7月、2023年8月、2023年9月、2023年10月&amp;#10;返还倍率:单倍&amp;#10;赔付金额：:95&amp;#10;是否已经取消业务:是&amp;#10;是否承诺退费 ：:是&amp;#10;用户是否需要回复：:否&amp;#10;用户要求：:用户来电表示在不知情情况下办理该业务，要求取消以及退费；坐席已取消该业务；用户要求24小时内进行退费，否则就投诉；</t>
  </si>
  <si>
    <t>BL202310111538352321</t>
  </si>
  <si>
    <t>杨景程</t>
  </si>
  <si>
    <t>2023-10-12 11:34:41</t>
  </si>
  <si>
    <t>&gt;业务号码&gt;18671783170；&gt;号码归属地&gt;宜昌；&gt;产品名称&gt;炫彩通信助理包- 云盘版（立即生效）-湖北-10元 ；&gt;产品代码&gt; 无；&gt;产品编码&gt;91271441；&gt;订购时间&gt;2023-07-21 11:03:18；&gt;核查情况&gt;平台故障；&gt;不规范定制分类&gt;平台故障，无法判责；&gt;退费金额&gt;20元；&gt;退费时间&gt;2023-10-12；&gt;投诉内容&gt;&amp;#10;高级模板内容：&amp;#10;赔付类型：:增值业务争议 &amp;#10;CBSS账单扣费名称：:炫彩通信助理包- 云盘版（立即生效）-湖北-10元&amp;#10;SP产品ID/元素ID：:无&amp;#10;办理渠道:	 上海航动科技有限公司（宜昌） &amp;#10;赔付月份：:2023年7月、2023年8月、2023年9月、2023年10月&amp;#10;返还倍率:单倍&amp;#10;赔付金额：:40&amp;#10;是否已经取消业务:是&amp;#10;是否承诺退费 ：:是&amp;#10;用户是否需要回复：:否&amp;#10;用户要求：:要求取消并退费</t>
  </si>
  <si>
    <t>TS202310121049330146</t>
  </si>
  <si>
    <t>2023-10-12 16:15:46</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</si>
  <si>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5G炫彩加油包19元10GB（次月生效）（湖北）&amp;#13;&amp;#10;争议月份:2023年5月、2023年6月、2023年7月、2023年8月、2023年9月、2023年10月&amp;#13;&amp;#10;是否承诺退费:是&amp;#13;&amp;#10;承诺退费金额:114&amp;#13;&amp;#10;是否取消业务（如取消失败，需加上系统报错的提示）:已取消&amp;#13;&amp;#10;是否需要回复:否&amp;#13;&amp;#10;用户要求:已承诺退费，无需回复&amp;#13;</t>
  </si>
  <si>
    <t>TS202310111827570638</t>
  </si>
  <si>
    <t>王启平</t>
  </si>
  <si>
    <t>2023-10-12 10:33:50</t>
  </si>
  <si>
    <t>判断省分:湖北&amp;#10;:移网电话营销费用争议（套餐资费/融合宽带/副卡功能费类除外）&amp;#10;:不认可&amp;#10;:小于等于500元，且仅限单倍、月份不超过12个月&amp;#10;:&amp;#10;&amp;#10;高级模板内容：&amp;#10;是否10016外呼:不记得&amp;#10;电话外呼号码:毫不知情&amp;#10;渠道名称: 上海航动科技有限公司（宜昌）&amp;#10;反应问题涉及场景:电话营销业务资费争议,未经同意订购业务,诱导订购（业务与实际宣传不符）&amp;#10;产品名称:19元抖音加油包（湖北）（次月生效）&amp;#10;争议月份:2023年10月、2023年9月、2023年8月、2023年7月、2023年6月、2023年5月、2023年4月&amp;#10;是否承诺退费:是&amp;#10;承诺退费金额:19&amp;#10;是否取消业务（如取消失败，需加上系统报错的提示）:已取消&amp;#10;是否需要回复:否&amp;#10;用户要求:退费（已承诺）&amp;#10;有升级倾向未标明</t>
  </si>
  <si>
    <t>TS202310121343421600</t>
  </si>
  <si>
    <t>2023-10-12 15:01:11</t>
  </si>
  <si>
    <t>判断省分:湖北&amp;#10;:流量费争议&amp;#10;:流量包定制争议&amp;#10;:不认可&amp;#10;:已享受&amp;#10;:&amp;#10;&amp;#10;高级模板内容：&amp;#10;投诉问题描述:对号码订购的业务有争议，称没有订购过&amp;#10;业务名称:5G特惠加油包19元10GB（次月生效）（湖北）&amp;#10;争议月份:2023年4月、2023年5月、2023年6月、2023年7月、2023年8月、2023年9月、2023年10月&amp;#10;争议金额:133&amp;#10;是否承诺退费:否&amp;#10;用户要求:核实处理，另外要求取消 联通助理-智能应答5元（首月免费）</t>
  </si>
  <si>
    <t>TS202310111530061121</t>
  </si>
  <si>
    <t>施报</t>
  </si>
  <si>
    <t>2023-10-12 08:36:27</t>
  </si>
  <si>
    <t>主办单位：湖北&amp;#10;客户类别：普通客户&amp;#10;10010是否打通：否&amp;#10;是否二次致电10015：是&amp;#10;是否联系：否&amp;#10;升级倾向：&amp;#10;号码归属省：湖北&amp;#10;SVIP等级：&amp;#10;1. 问题类型:;&amp;#10;2. 投诉类型:办理争议;&amp;#10;3. 营业厅地址:;&amp;#10;4. 位置信息:;&amp;#10;5. 位置发生地:;&amp;#10;6. 投诉内容:昨天有中国联通推销员推销业务，说免费送我流量，结果今天我手机欠费了，为了推销欺骗客户，是电话引导我订购的一个流量业务&amp;#10;8. 办理业务的名称:推销流量&amp;#10;8. 无法办理的渠道:中国联通APP</t>
  </si>
  <si>
    <t>客户投诉问题：用户实际反映开通5G炫彩加油包19元10GB业务时电销人员未说明业务扣费的问题 投诉核查处理情况：经核实此业务已取消成功，下月生效。现为用户退还2023年10月功能费合计19元，此费用24小时到账，无法抵扣往月欠费及打印发票，给用户带来不便敬请谅解，我公司将会逐步加强人员管理提高服务质量，用户认可满意。 客户问题满意度：满意" 回单成功</t>
  </si>
  <si>
    <t>TS202310111913591416</t>
  </si>
  <si>
    <t>鲁作英</t>
  </si>
  <si>
    <t>2023-10-12 09:37:15</t>
  </si>
  <si>
    <t>高级模板内容：&amp;#10;投诉问题描述:用户不知情办理业务，前台已做解释，用户不认可，请后台工作人员协助处理！&amp;#10;业务名称:5G特惠加油包19元10GB（次月生效）（湖北）&amp;#10;争议月份:2023年3月、2023年4月、2023年8月、2023年7月、2023年10月、2023年6月、2023年5月、2023年9月&amp;#10;争议金额:-1&amp;#10;办理渠道:上海航动科技有限公司（宜昌）&amp;#10;前台是否取消:未取消&amp;#10;用户要求:用户要求回电：13085169985，取消，退费！</t>
  </si>
  <si>
    <t>TS202310121738442428</t>
  </si>
  <si>
    <t>肖萍</t>
  </si>
  <si>
    <t>2023-10-13 10:20:48</t>
  </si>
  <si>
    <t>【2022年上工信部测评重保用户】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炫彩通信助理包- 云盘版（立即生效）-湖北-10元&amp;#10;争议月份:2023年7月、2023年8月、2023年9月、2023年10月&amp;#10;是否承诺退费:是&amp;#10;承诺退费金额:20&amp;#10;是否取消业务（如取消失败，需加上系统报错的提示）:已取消&amp;#10;是否需要回复:否&amp;#10;用户要求:退还共享账户，已承诺退费，无需回复</t>
  </si>
  <si>
    <t>TS202310131255090581</t>
  </si>
  <si>
    <t>易晓泽</t>
  </si>
  <si>
    <t>2023-10-13 16:27:14</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</si>
  <si>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5G炫彩加油包19元10GB（次月生效）（湖北）&amp;#13;&amp;#10;争议月份:2023年7月、2023年8月、2023年9月、2023年10月&amp;#13;&amp;#10;是否承诺退费:是&amp;#13;&amp;#10;承诺退费金额:76&amp;#13;&amp;#10;是否取消业务（如取消失败，需加上系统报错的提示）:已取消&amp;#13;&amp;#10;是否需要回复:否&amp;#13;&amp;#10;用户要求:退费到主卡15671033399&amp;#13;</t>
  </si>
  <si>
    <t>TS202310131353271609</t>
  </si>
  <si>
    <t>董长华</t>
  </si>
  <si>
    <t>2023-10-13 17:30:18</t>
  </si>
  <si>
    <t>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不记得&amp;#13;&amp;#10;渠道名称:上海航动科技有限公司（宜昌）&amp;#13;&amp;#10;反应问题涉及场景:电话营销业务资费争议&amp;#13;&amp;#10;产品名称:5G炫彩加油包19元10GB（次月生效）（湖北）&amp;#13;&amp;#10;争议月份:2023年8月、2023年9月、2023年10月&amp;#13;&amp;#10;是否承诺退费:是&amp;#13;&amp;#10;承诺退费金额:57&amp;#13;&amp;#10;是否取消业务（如取消失败，需加上系统报错的提示）:是&amp;#13;&amp;#10;是否需要回复:否&amp;#13;&amp;#10;用户要求:退费&amp;#13;</t>
  </si>
  <si>
    <t>BL202310121114551920</t>
  </si>
  <si>
    <t>屈艳华</t>
  </si>
  <si>
    <t>2023-10-13 16:42:51</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</si>
  <si>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5G特惠加油包19元10GB（立即生效）（湖北）&amp;#10;办理渠道:上海航动科技有限公司（宜昌）&amp;#10;赔付月份：:2023年4月、2023年5月、2023年6月、2023年7月、2023年8月、2023年9月、2023年10月&amp;#10;返还倍率:单倍&amp;#10;赔付金额：:133&amp;#10;是否已经取消业务:是&amp;#10;是否承诺退费 ：:是&amp;#10;用户是否需要回复：:否&amp;#10;用户要求：:退费</t>
  </si>
  <si>
    <t>TS202310121758090332</t>
  </si>
  <si>
    <t>赵晨阳</t>
  </si>
  <si>
    <t>2023-10-13 10:00:16</t>
  </si>
  <si>
    <t>判断省分:湖北&amp;#10;:移网电话营销费用争议（套餐资费/融合宽带/副卡功能费类除外）&amp;#10;:不认可&amp;#10;:大于500元&amp;#10;:&amp;#10;&amp;#10;高级模板内容：&amp;#10;是否10016外呼:是&amp;#10;反应问题涉及场景:未经同意订购业务&amp;#10;产品名称:炫彩通信助理包8元版（立即生效）  5G优惠加油包19元10GB（立即生效）（湖北）&amp;#10;争议月份:2022年9月、2022年10月、2022年11月、2022年12月、2023年1月、2023年2月、2023年3月、2023年4月、2023年5月、2023年6月、2023年7月、2023年8月、2023年9月、2023年10月&amp;#10;是否承诺退费:否&amp;#10;承诺退费金额:0&amp;#10;是否取消业务（如取消失败，需加上系统报错的提示）:已经取消&amp;#10;是否需要回复:是&amp;#10;用户要求:尽快处理</t>
  </si>
  <si>
    <t>TS202310131243460371</t>
  </si>
  <si>
    <t>沈建江</t>
  </si>
  <si>
    <t>2023-10-13 15:52:14</t>
  </si>
  <si>
    <r>
      <t/>
    </r>
    <r>
      <rPr>
        <sz val="11"/>
        <color theme="1"/>
        <rFont val="宋体"/>
        <family val="2"/>
      </rPr>
      <t>判断省分:湖北&amp;#10;:移网电话营销费用争议（套餐资费/融合宽带/副卡功能费类除外）&amp;#10;:不认可&amp;#10;:小于等于500元，且仅限单倍、月份不超过12个月&amp;#10;:&amp;#10;&amp;#10;高级模板内容：&amp;#10;是否10016外呼:不记得&amp;#10;电话外呼号码:无&amp;#10;渠道名称:</t>
    </r>
    <r>
      <rPr>
        <sz val="11"/>
        <color theme="1"/>
        <rFont val="Arial"/>
        <family val="2"/>
      </rPr>
      <t xml:space="preserve">	</t>
    </r>
    <r>
      <rPr>
        <sz val="11"/>
        <color theme="1"/>
        <rFont val="宋体"/>
        <family val="2"/>
      </rPr>
      <t xml:space="preserve"> 上海航动科技有限公司（宜昌） ECQ10978&amp;#10;反应问题涉及场景:电话营销业务资费争议,未经同意订购业务&amp;#10;产品名称:</t>
    </r>
    <r>
      <rPr>
        <sz val="11"/>
        <color theme="1"/>
        <rFont val="Arial"/>
        <family val="2"/>
      </rPr>
      <t xml:space="preserve">	</t>
    </r>
    <r>
      <rPr>
        <sz val="11"/>
        <color theme="1"/>
        <rFont val="宋体"/>
        <family val="2"/>
      </rPr>
      <t xml:space="preserve"> 5G炫彩加油包19元10GB（次月生效）（湖北）&amp;#10;争议月份:2023年8月、2023年9月、2023年7月&amp;#10;是否承诺退费:是&amp;#10;承诺退费金额:57&amp;#10;是否取消业务（如取消失败，需加上系统报错的提示）:已取消&amp;#10;是否需要回复:否&amp;#10;用户要求:要求尽快处理费用并要求把 联通号码的联通营销电话都屏蔽16671085427   15507203826      18671743521  请协助谢谢   </t>
    </r>
  </si>
  <si>
    <t>TS202310121609350164</t>
  </si>
  <si>
    <t>071700663148</t>
  </si>
  <si>
    <t>袁学芹</t>
  </si>
  <si>
    <t>2023-10-13 09:30:32</t>
  </si>
  <si>
    <t>判断省分:其他省分&amp;#10;:电话营销争议&amp;#10;:不认可&amp;#10;判断省分:湖北&amp;#10;:移网电话营销费用争议（套餐资费/融合宽带/副卡功能费类除外）&amp;#10;:不认可&amp;#10;:大于500元&amp;#10;:&amp;#10;&amp;#10;高级模板内容：&amp;#10;是否10016外呼:不记得&amp;#10;电话外呼号码:不记得&amp;#10;渠道名称:上海航动科技有限公司（宜昌） &amp;#10;反应问题涉及场景:诱导订购（业务与实际宣传不符）&amp;#10;产品名称: 15元*12个月合约千兆提速包（湖北）&amp;#10;争议月份:2023年5月、2023年6月、2023年7月、2023年8月、2023年9月、2023年10月&amp;#10;是否承诺退费:否&amp;#10;承诺退费金额:82.5&amp;#10;是否取消业务（如取消失败，需加上系统报错的提示）:我处无法取消，请协助处理&amp;#10;是否需要回复:是&amp;#10;用户要求:要求取消退费</t>
  </si>
  <si>
    <t>TS202310131916151845</t>
  </si>
  <si>
    <t>谭梦月</t>
  </si>
  <si>
    <t>2023-10-14 09:35:46</t>
  </si>
  <si>
    <t>判断省分:湖北&amp;#13;&amp;#10;:流量费争议&amp;#13;&amp;#10;:流量包定制争议&amp;#13;&amp;#10;:不认可&amp;#13;&amp;#10;:未享受&amp;#13;&amp;#10;:小于等于500元，且仅限单倍、月份不超过12个月&amp;#13;&amp;#10;:&amp;#13;&amp;#10;&amp;#13;&amp;#10;高级模板内容：&amp;#13;&amp;#10;投诉问题描述:流量包争议&amp;#13;&amp;#10;业务名称:5G炫彩加油包19元10GB（次月生效）（湖北）&amp;#13;&amp;#10;争议月份:2023年8月、2023年10月&amp;#13;&amp;#10;争议金额:38&amp;#13;&amp;#10;是否承诺退费:是&amp;#13;&amp;#10;用户要求:退费&amp;#13;</t>
  </si>
  <si>
    <t>TS202310141206381454</t>
  </si>
  <si>
    <t>唐治斌</t>
  </si>
  <si>
    <t>2023-10-14 15:16:35</t>
  </si>
  <si>
    <t>判断省分:湖北&amp;#10;:流量费争议&amp;#10;:流量包定制争议&amp;#10;:不认可&amp;#10;:未享受&amp;#10;:小于等于500元，且仅限单倍、月份不超过12个月&amp;#10;:&amp;#10;&amp;#10;高级模板内容：&amp;#10;投诉问题描述:用户来电反映，对5G优惠加油包19元10GB（次月生效）（湖北）&amp;#10;业务名称:5G优惠加油包19元10GB（次月生效）（湖北）&amp;#10;争议月份:2023年2月、2023年3月、2023年4月、2023年5月、2023年6月、2023年7月、2023年8月、2023年9月、2023年10月&amp;#10;争议金额:171&amp;#10;是否承诺退费:是&amp;#10;用户要求:退费</t>
  </si>
  <si>
    <t>TS202310131631080569</t>
  </si>
  <si>
    <t>2023-10-14 11:06:33</t>
  </si>
  <si>
    <t>判断省分:湖北&amp;#10;:移网电话营销费用争议（套餐资费/融合宽带/副卡功能费类除外）&amp;#10;:不认可&amp;#10;:小于等于500元，且仅限单倍、月份不超过12个月&amp;#10;:&amp;#10;&amp;#10;高级模板内容：&amp;#10;是否10016外呼:是&amp;#10;反应问题涉及场景:电话营销业务资费争议&amp;#10;产品名称:5G特惠加油包19元10GB（次月生效）（新）  &amp;#10;争议月份:2023年7月、2023年8月、2023年9月、2023年10月&amp;#10;是否承诺退费:是&amp;#10;承诺退费金额:76&amp;#10;是否取消业务（如取消失败，需加上系统报错的提示）:未取消，请后台协助取消，5G特惠加油包19元10GB（次月生效）（新）（已停售） ，用户暂时无法接收验证码&amp;#10;是否需要回复:否&amp;#10;用户要求:已承诺退费   ，同时用户也需要取消，5G特惠加油包19元10GB（次月生效）（新）（已停售） ，用户暂时无法接收验证码     请后台协助取消    用户有要求屏蔽10016</t>
  </si>
  <si>
    <t>TS202310141355350940</t>
  </si>
  <si>
    <t>占永凤</t>
  </si>
  <si>
    <t>2023-10-14 17:08:46</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</si>
  <si>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5G炫彩加油包19元10GB（次月生效）（湖北）&amp;#13;&amp;#10;争议月份:2023年9月、2023年10月、2023年8月、2023年7月、2023年6月&amp;#13;&amp;#10;是否承诺退费:是&amp;#13;&amp;#10;承诺退费金额:95&amp;#13;&amp;#10;是否取消业务（如取消失败，需加上系统报错的提示）:否&amp;#13;&amp;#10;是否需要回复:否&amp;#13;&amp;#10;用户要求:尽快为其退费取消&amp;#13;</t>
  </si>
  <si>
    <t>TS202310131645530959</t>
  </si>
  <si>
    <t>陈敬松</t>
  </si>
  <si>
    <t>2023-10-14 11:34:32</t>
  </si>
  <si>
    <t>判断省分:其他省分&amp;#10;:电话营销争议&amp;#10;:不认可&amp;#10;判断省分:湖北&amp;#10;:移网电话营销费用争议（套餐资费/融合宽带/副卡功能费类除外）&amp;#10;:不认可&amp;#10;:小于等于500元，且仅限单倍、月份不超过12个月&amp;#10;:&amp;#10;&amp;#10;高级模板内容：&amp;#10;是否10016外呼:是&amp;#10;反应问题涉及场景:诱导订购（业务与实际宣传不符）&amp;#10;产品名称:超会/尊享权益包用户承诺在网享10元*12个月优惠2I专享39元20GB炫彩超会5G包 （次月生效&amp;#10;争议月份:2023年7月、2023年8月、2023年9月、2023年10月&amp;#10;是否承诺退费:是&amp;#10;承诺退费金额:116&amp;#10;是否取消业务（如取消失败，需加上系统报错的提示）:请取消&amp;#10;是否需要回复:否&amp;#10;用户要求:加急</t>
  </si>
  <si>
    <t>BL202310131707072336</t>
  </si>
  <si>
    <t>071700305147</t>
  </si>
  <si>
    <t>贾凤林</t>
  </si>
  <si>
    <t>2023-10-14 10:15:24</t>
  </si>
  <si>
    <t>判断省分:湖北&amp;#10;:增值业务费用争议（含炫彩通信助理包云盘版等组合类增值业务）&amp;#10;:固网&amp;#10;:是&amp;#10;:不认可&amp;#10;:小于等于500元，且仅限单倍、月份不超过12个月&amp;#10;:&amp;#10;&amp;#10;高级模板内容：&amp;#10;赔付类型：:增值业务争议 &amp;#10;CBSS账单扣费名称：:宽带提速包（湖北）&amp;#10;办理渠道:上海航动科技有限公司（宜昌）&amp;#10;赔付月份：:2023年10月&amp;#10;返还倍率:单倍&amp;#10;赔付金额：:15&amp;#10;是否已经取消业务:否&amp;#10;是否承诺退费 ：:是&amp;#10;用户是否需要回复：:否&amp;#10;用户要求：:用户要求退费并取消，业务前台没有取消选项，请处理，谢谢</t>
  </si>
  <si>
    <t>TS202310132157211161</t>
  </si>
  <si>
    <t>李广梅</t>
  </si>
  <si>
    <t>2023-10-14 15:42:32</t>
  </si>
  <si>
    <t>[65岁以上老人] &amp;#10;高级模板内容：&amp;#10;投诉问题描述:用户来电称没有订购业务炫彩通信助理包-立即生效（湖北），要求退费，前台解释用户不认可，请后台协助处理，谢谢&amp;#10;业务名称:炫彩通信助理包-立即生效（湖北）&amp;#10;争议月份:2022年1月、2022年2月、2022年3月、2022年4月、2022年5月、2022年6月、2022年7月、2022年8月、2022年9月、2022年10月、2022年11月、2022年12月、2023年1月、2023年2月、2023年3月、2023年4月、2023年5月、2023年6月、2023年7月、2023年8月、2023年9月、2023年10月&amp;#10;争议金额:286&amp;#10;办理渠道:/&amp;#10;前台是否取消:未取消&amp;#10;用户要求:用户要求退费并联系该号码15623622933</t>
  </si>
  <si>
    <t>TS202310151419251946</t>
  </si>
  <si>
    <t>投诉工单（2021版）&gt;&gt;融合&gt;&gt;【入网】金融分期等合约&gt;&gt;无法取消合约或收取违约金</t>
  </si>
  <si>
    <t>智雨露</t>
  </si>
  <si>
    <t>2023-10-15 15:06:36</t>
  </si>
  <si>
    <t>主办单位：湖北&amp;#10;客户类别：普通客户&amp;#10;10010是否打通：否&amp;#10;是否二次致电10015：是&amp;#10;是否联系：否&amp;#10;升级倾向：&amp;#10;号码归属省：湖北&amp;#10;SVIP等级：&amp;#10;1. 问题类型:;&amp;#10;2. 投诉类型:增值业务费争议;&amp;#10;3. 营业厅地址:;&amp;#10;4. 位置信息:;&amp;#10;5. 位置发生地:;&amp;#10;6. 投诉内容:1：没有取消月固定19元流量包&amp;#10;2 ：上个月说好本月到账50元补贴未到账&amp;#10;&amp;#10;争议金额:0.00&amp;#10;需要退订业务:否</t>
  </si>
  <si>
    <t>BL202310151446580710</t>
  </si>
  <si>
    <t>袁方袁</t>
  </si>
  <si>
    <t>2023-10-15 17:11:53</t>
  </si>
  <si>
    <t>&gt;业务号码&gt;15571724152；&gt;号码归属地&gt;宜昌；&gt;产品名称&gt;炫彩通信助理包-云盘版 -立即生效（湖北）；&gt;产品代码&gt;91212918；&gt;产品编码&gt;无；&gt;订购时间&gt;2023-04-11 09:56:39；&gt;核查情况&gt;平台故障；&gt;不规范定制分类&gt;平台故障，无法判责；&gt;退费金额&gt;65元；&gt;退费时间&gt;2023-10-15；&gt;投诉内容&gt;判断省分:其他省分&amp;#10;:增值业务争议&amp;#10;判断省分:湖北&amp;#10;:移网&amp;#10;:在补救范围内&amp;#10;:不认可&amp;#10;:小于等于500元，且仅限单倍、月份不超过12个月&amp;#10;:&amp;#10;&amp;#10;高级模板内容：&amp;#10;赔付类型：:增值业务争议 &amp;#10;CBSS账单扣费名称：:炫彩通信助理包-云盘版 -立即生效（湖北）&amp;#10;办理渠道:无&amp;#10;赔付月份：:2023年10月、2023年9月、2023年7月、2023年8月、2023年6月、2023年5月、2023年4月&amp;#10;返还倍率:单倍&amp;#10;赔付金额：:65&amp;#10;是否已经取消业务:是&amp;#10;是否承诺退费 ：:是&amp;#10;用户是否需要回复：:否&amp;#10;用户要求：:用户表示未开通过要求退费</t>
  </si>
  <si>
    <t>TS202310151409081750</t>
  </si>
  <si>
    <t>刘俊香</t>
  </si>
  <si>
    <t>2023-10-15 16:42:28</t>
  </si>
  <si>
    <t>判断省分:湖北&amp;#10;:移网电话营销费用争议（套餐资费/融合宽带/副卡功能费类除外）&amp;#10;:不认可&amp;#10;:小于等于500元，且仅限单倍、月份不超过12个月&amp;#10;:&amp;#10;&amp;#10;高级模板内容：&amp;#10;是否10016外呼:不记得&amp;#10;电话外呼号码:无&amp;#10;渠道名称:上海航动科技有限公司（宜昌）&amp;#10;反应问题涉及场景:未经同意订购业务&amp;#10;产品名称:5G炫彩加油包19元10GB（立即生效）（湖北）&amp;#10;争议月份:2023年10月&amp;#10;是否承诺退费:是&amp;#10;承诺退费金额:19&amp;#10;是否取消业务（如取消失败，需加上系统报错的提示）:是&amp;#10;是否需要回复:否&amp;#10;用户要求:用户要求退费</t>
  </si>
  <si>
    <t>BL202310141950091814</t>
  </si>
  <si>
    <t>黄亮</t>
  </si>
  <si>
    <t>2023-10-15 11:12:35</t>
  </si>
  <si>
    <t>&gt;业务号码&gt;13217174779；&gt;号码归属地&gt;宜昌；&gt;产品名称&gt;炫彩通信助理包-云盘版 -立即生效（湖北）；&gt;产品代码&gt;91212918；&gt;产品编码&gt;无；&gt;订购时间&gt;2022-07-13 13:00:07；&gt;核查情况&gt;平台故障；&gt;不规范定制分类&gt;平台故障，无法判责；&gt;退费金额&gt;10元；&gt;退费时间&gt;2023-10-15；&gt;投诉内容&gt;-------------&amp;#10;高级模板内容：&amp;#10;赔付类型：:冰激凌圣代包 &amp;#10;CBSS账单扣费名称：:炫彩通信助理包-云盘版 -立即生效（湖北）&amp;#10;SP产品ID/元素ID：:炫彩通信助理包-云盘版 -立即生效（湖北）&amp;#10;办理渠道:上海航动科技有限公司（宜昌）&amp;#10;赔付月份：:2023年10月&amp;#10;返还倍率:单倍&amp;#10;赔付金额：:10&amp;#10;是否已经取消业务:是&amp;#10;是否承诺退费 ：:是&amp;#10;用户是否需要回复：:否&amp;#10;用户要求：:退费</t>
  </si>
  <si>
    <t>TS202310161232581031</t>
  </si>
  <si>
    <t>邓兴保</t>
  </si>
  <si>
    <t>2023-10-16 14:56:50</t>
  </si>
  <si>
    <t>[65岁以上老人]判断省分:湖北&amp;#10;:流量费争议&amp;#10;:流量包定制争议&amp;#10;:不认可&amp;#10;:未享受&amp;#10;:小于等于500元，且仅限单倍、月份不超过12个月&amp;#10;:&amp;#10;&amp;#10;高级模板内容：&amp;#10;投诉问题描述:用户来电反馈没有定制过流量包，要求退费&amp;#10;业务名称:5G炫彩加油包19元10GB（次月生效）（湖北）&amp;#10;争议月份:2023年7月、2023年8月、2023年9月、2023年10月&amp;#10;争议金额:76&amp;#10;是否承诺退费:是&amp;#10;用户要求:退费</t>
  </si>
  <si>
    <t>TS202310151552301351</t>
  </si>
  <si>
    <t>2023-10-16 13:32:29</t>
  </si>
  <si>
    <t>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5G炫彩加油包19元10GB（次月生效）（湖北）&amp;#13;&amp;#10;争议月份:2023年6月、2023年7月、2023年8月、2023年9月、2023年10月&amp;#13;&amp;#10;是否承诺退费:是&amp;#13;&amp;#10;承诺退费金额:95&amp;#13;&amp;#10;是否取消业务（如取消失败，需加上系统报错的提示）:否&amp;#13;&amp;#10;是否需要回复:否&amp;#13;&amp;#10;用户要求:尽快为其退费取消&amp;#13;</t>
  </si>
  <si>
    <t>TS202310151810381569</t>
  </si>
  <si>
    <t>王晓芳</t>
  </si>
  <si>
    <t>2023-10-16 09:42:34</t>
  </si>
  <si>
    <t>判断省分:其他省分&amp;#10;:增值业务争议&amp;#10;判断省分:湖北&amp;#10;:移网&amp;#10;:在补救范围内&amp;#10;:不认可&amp;#10;:大于500元&amp;#10;:&amp;#10;&amp;#10;高级模板内容：&amp;#10;投诉问题描述:用户来电反映对不知情业务想退费&amp;#10;争议业务名称:尊享权益包（青铜版）立即生效，&amp;#10;受理渠道:上海航动科技有限公司（宜昌）&amp;#10;争议月份:2022年1月、2022年2月、2022年3月、2022年4月、2022年5月、2022年6月、2022年7月、2022年8月、2022年9月、2022年10月、2022年11月、2022年12月、2023年1月、2023年2月、2023年3月、2023年4月、2023年5月、2023年6月、2023年7月、2023年8月、2023年9月、2023年10月&amp;#10;争议费用:330&amp;#10;一线客服在系统里:已取消&amp;#10;是否承诺退费:否&amp;#10;用户要求:要求退费5G会员权益包（立即生效)费用（180）元</t>
  </si>
  <si>
    <t>TS202310151742231069</t>
  </si>
  <si>
    <t>卢长清</t>
  </si>
  <si>
    <t>2023-10-16 15:32:37</t>
  </si>
  <si>
    <t>#2022重保客户##2022重保客户#主办单位：湖北&amp;#10;客户类别：普通客户&amp;#10;10010是否打通：是&amp;#10;是否二次致电10015：是&amp;#10;是否联系：否&amp;#10;升级倾向：&amp;#10;号码归属省：湖北&amp;#10;SVIP等级：&amp;#10;1.问题类型:;&amp;#10;2.投诉类型:增值业务费争议;&amp;#10;3.营业厅地址:;&amp;#10;4.位置信息:;&amp;#10;5.位置发生地:;&amp;#10;6.投诉内容:5元炫铃和6元随意打语音包。在本人不知情的情况在私加业务。现要求取消并返还其全部费用，否则向上级部门投诉&amp;#10;关联10010客服热线工单流水号:TS202310131614440150</t>
  </si>
  <si>
    <t>TS202310171302100832</t>
  </si>
  <si>
    <t>聂少北</t>
  </si>
  <si>
    <t>2023-10-17 16:44:14</t>
  </si>
  <si>
    <t>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39元5G版尊享权益包黄金版&amp;#10;争议月份:2023年6月、2023年7月、2023年8月、2023年9月、2023年10月&amp;#10;是否承诺退费:是&amp;#10;承诺退费金额:195&amp;#10;是否取消业务（如取消失败，需加上系统报错的提示）:是&amp;#10;是否需要回复:否&amp;#10;用户要求:用户要求退费*已承诺退费</t>
  </si>
  <si>
    <t>TS202310161715500123</t>
  </si>
  <si>
    <t>柳家玉</t>
  </si>
  <si>
    <t>2023-10-17 11:00:32</t>
  </si>
  <si>
    <t>判断省分:湖北&amp;#10;:流量费争议&amp;#10;:流量包定制争议&amp;#10;:不认可&amp;#10;:未享受&amp;#10;:小于等于500元，且仅限单倍、月份不超过12个月&amp;#10;:&amp;#10;&amp;#10;高级模板内容：&amp;#10;投诉问题描述:称没有办理过要求退费&amp;#10;业务名称:5G炫彩加油包19元10GB（立即生效）（湖北）&amp;#10;争议月份:2023年7月、2023年8月、2023年9月、2023年10月&amp;#10;争议金额:76&amp;#10;是否承诺退费:是&amp;#10;用户要求:已承诺退费</t>
  </si>
  <si>
    <t>TS202310161647251891</t>
  </si>
  <si>
    <t>投诉工单（2021版）&gt;&gt;移网&gt;&gt;【产品及计费使用】产品及业务规则&gt;&gt;套餐资费不优惠</t>
  </si>
  <si>
    <t>蔡承志</t>
  </si>
  <si>
    <t>2023-10-17 16:54:36</t>
  </si>
  <si>
    <t>主办单位：湖北&amp;#10;客户类别：普通客户&amp;#10;10010是否打通：是&amp;#10;是否二次致电10015：是&amp;#10;是否联系：否&amp;#10;升级倾向：&amp;#10;号码归属省：湖北&amp;#10;SVIP等级：&amp;#10;1.问题类型:;&amp;#10;2.投诉类型:其他问题;&amp;#10;3.营业厅地址:;&amp;#10;4.位置信息:;&amp;#10;5.位置发生地:;&amp;#10;6.投诉内容:为啥从7月份开始就变了增加了那么多其他费用啊19变38我还是个学生党又是贫困户如果不是正常情况求求给我取消穷人家孩子没钱谢谢了&amp;#10;关联历史投诉流水号:其他问题，请手动查询</t>
  </si>
  <si>
    <t>BL202310170920330859</t>
  </si>
  <si>
    <t>周德志</t>
  </si>
  <si>
    <t>2023-10-17 14:53:06</t>
  </si>
  <si>
    <t>&gt;业务号码&gt;13177058891；&gt;号码归属地&gt;宜昌；&gt;产品名称&gt;炫彩通信助理包-云盘版-立即生效（湖北）；&gt;产品代码&gt;91212918；&gt;产品编码&gt;无；&gt;订购时间&gt;2023-04-2516:46:12；&gt;核查情况&gt;平台故障；&gt;不规范定制分类&gt;平台故障，无法判责；&gt;退费金额&gt;65元；&gt;退费时间&gt;2023-10-17；&gt;投诉内容&gt;&amp;#10;赔付类型：:增值业务争议&amp;#10;CBSS账单扣费名称：:炫彩通信助理包-云盘版&amp;#10;办理渠道:上海航动科技有限公司（宜昌）&amp;#10;赔付月份：:2023年4月、2023年5月、2023年6月、2023年7月、2023年8月、2023年9月、2023年10月&amp;#10;返还倍率:单倍&amp;#10;赔付金额：:65&amp;#10;是否已经取消业务:否&amp;#10;是否承诺退费：:是&amp;#10;用户是否需要回复：:否&amp;#10;用户要求：:用户要求尽快处理并取消业务，由于用户无法收到验证码已按流程进行身份认证请后台协助处理</t>
  </si>
  <si>
    <t>BL202310161851411426</t>
  </si>
  <si>
    <t>黄正耀</t>
  </si>
  <si>
    <t>2023-10-17 10:46:52</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</si>
  <si>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炫彩通信助理包-云盘版-立即生效（湖北）&amp;#10;办理渠道:上海航动科技有限公司（宜昌）&amp;#10;赔付月份：:2023年5月、2023年9月、2023年10月、2023年6月、2023年7月、2023年8月、2023年4月&amp;#10;返还倍率:单倍&amp;#10;赔付金额：:65&amp;#10;是否已经取消业务:是&amp;#10;是否承诺退费：:是&amp;#10;用户是否需要回复：:否&amp;#10;用户要求：:用户来电表示不知情订购，要求取消并退费，请后台尽快处理谢谢！</t>
  </si>
  <si>
    <t>TS202310171447030412</t>
  </si>
  <si>
    <t>071703882706</t>
  </si>
  <si>
    <t>王康玉</t>
  </si>
  <si>
    <t>2023-10-17 16:44:47</t>
  </si>
  <si>
    <t>&amp;#10;高级模板内容：&amp;#10;投诉问题描述:用户来电对业务：15元*12个月合约千兆提速包（湖北）开通不认可要求调取办理录音看是否经过本人同意要求取消并退费前台无权限操作取消请核实一并处理&amp;#10;业务名称:15元*12个月合约千兆提速包（湖北）&amp;#10;争议月份:2023年6月、2023年7月、2023年8月、2023年9月、2023年10月&amp;#10;争议金额:75&amp;#10;办理渠道:上海航动科技有限公司（宜昌）&amp;#10;前台是否取消:未取消&amp;#10;是否承诺退费:否&amp;#10;用户要求:用户来电对业务：15元*12个月合约千兆提速包（湖北）开通不认可要求调取办理录音看是否经过本人同意要求取消并退费前台无权限操作取消请核实一并处理</t>
  </si>
  <si>
    <t>TS202310171143021715</t>
  </si>
  <si>
    <t>刘斌</t>
  </si>
  <si>
    <t>2023-10-17 14:17:24</t>
  </si>
  <si>
    <t>判断省分:湖北&amp;#13;&amp;#10;:增值业务费用争议（含炫彩通信助理包云盘版等组合类增值业务）&amp;#13;&amp;#10;:移网&amp;#13;&amp;#10;:在补救范围内&amp;#13;&amp;#10;:不认可&amp;#13;&amp;#10;:大于500元&amp;#13;&amp;#10;:&amp;#13;&amp;#10;&amp;#13;&amp;#10;高级模板内容：&amp;#13;&amp;#10;投诉问题描述:用户来电对于业务（5G加油包29元10GB（立即生效））不满，表示自己并未办理过，要求取消业务查询开通渠道和人员，要求追究责任，（有投诉倾向）我处已解释和道歉，用户不认可，已为用户取消业务，要求查询后电话回复，请贵部协助处理，谢谢&amp;#13;&amp;#10;争议业务名称:5G加油包29元10GB（立即生效）&amp;#13;&amp;#10;受理渠道:湖北省宜昌市OMO&amp;#13;&amp;#10;争议月份:2023年9月、2023年10月&amp;#13;&amp;#10;争议费用:58&amp;#13;&amp;#10;一线客服在系统里:已取消&amp;#13;&amp;#10;是否承诺退费:否&amp;#13;&amp;#10;用户要求:用户来电对于业务（5G加油包29元10GB（立即生效））不满，表示自己并未办理过，要求取消业务查询开通渠道和人员，要求追究责任，（有投诉倾向）我处已解释和道歉，用户不认可，已为用户取消业务，要求查询后电话回复，请贵部协助处理，谢谢&amp;#13;</t>
  </si>
  <si>
    <t>其他：经核实客户于2023-09-14 03:41:56  通过自助渠道办理5G加油包29元10GB，现已取消，申请减免9-10月费用合计58元，另核实上海航动科技有限公司（宜昌）于2023-06-02 14:16:16推荐副卡办理 炫彩通信助理包- 云盘版 ，现已取消，并申请减免6-10月费用合计50元，共计108元，次月7日到账，此费用不可打印发票，客户满意</t>
  </si>
  <si>
    <t>BL202310181541322222</t>
  </si>
  <si>
    <t>潘心明</t>
  </si>
  <si>
    <t>2023-10-18 17:16:53</t>
  </si>
  <si>
    <t>22年Q3Q4重点客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炫彩通信助理包-云盘版-立即生效（湖北）&amp;#10;办理渠道:无&amp;#10;赔付月份：:2023年9月&amp;#10;返还倍率:单倍&amp;#10;赔付金额：:10&amp;#10;是否已经取消业务:是&amp;#10;是否承诺退费：:是&amp;#10;用户是否需要回复：:否&amp;#10;用户要求：:用户称自己没有订购过炫彩通信助理包-云盘版-立即生效（湖北），现对扣费不认可，前台已经承诺退费，麻烦处理</t>
  </si>
  <si>
    <t>BL202310172005551331</t>
  </si>
  <si>
    <t>向元松</t>
  </si>
  <si>
    <t>2023-10-18 14:04:19</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</si>
  <si>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5G超级会员白银版立即生效&amp;#10;办理渠道:无&amp;#10;赔付月份：:2023年1月、2023年2月、2023年3月、2023年4月、2023年5月、2023年6月、2023年7月、2023年8月、2023年9月、2023年10月、2022年8月、2022年9月、2022年10月、2022年11月、2022年12月&amp;#10;返还倍率:单倍&amp;#10;赔付金额：:285&amp;#10;是否已经取消业务:是&amp;#10;是否承诺退费：:是&amp;#10;用户是否需要回复：:否&amp;#10;用户要求：:尽快退费</t>
  </si>
  <si>
    <t>BL202310181102311450</t>
  </si>
  <si>
    <t>尤必宪</t>
  </si>
  <si>
    <t>2023-10-18 15:35:07</t>
  </si>
  <si>
    <t>&gt;业务号码&gt;13085163061；&gt;号码归属地&gt;宜昌；&gt;产品名称&gt;炫彩通信助理包-云盘版-立即生效（湖北）；&gt;产品代码&gt;91212918；&gt;产品编码&gt;无；&gt;订购时间&gt;2023-04-1009:31:08；&gt;核查情况&gt;平台故障；&gt;不规范定制分类&gt;平台故障，无法判责；&gt;退费金额&gt;65元；&gt;退费时间&gt;2023-10-18；&gt;投诉内容&gt;&amp;#10;&amp;#10;高级模板内容：&amp;#10;赔付类型：:增值业务争议&amp;#10;CBSS账单扣费名称：:炫彩通信助理包-云盘版-立即生效（湖北）&amp;#10;办理渠道:上海航动科技有限公司（宜昌）&amp;#10;赔付月份：:2023年5月、2023年6月、2023年7月、2023年8月、2023年9月、2023年10月、2023年4月&amp;#10;返还倍率:单倍&amp;#10;赔付金额：:65&amp;#10;是否已经取消业务:是&amp;#10;是否承诺退费：:是&amp;#10;用户是否需要回复：:否&amp;#10;用户要求：:退费，同意服务补救方案</t>
  </si>
  <si>
    <t>TS202310181155280582</t>
  </si>
  <si>
    <t>071700530497</t>
  </si>
  <si>
    <t>刘英</t>
  </si>
  <si>
    <t>2023-10-18 14:45:13</t>
  </si>
  <si>
    <t>用户反映不知情15元*12个月合约千兆提速包（湖北）办理此业务，要求取消此业务，要求尽快联系回复处理。</t>
  </si>
  <si>
    <t>TS202310180846231375</t>
  </si>
  <si>
    <t>2023-10-18 14:13:11</t>
  </si>
  <si>
    <t>判断省分:湖北&amp;#10;:移网电话营销费用争议（套餐资费/融合宽带/副卡功能费类除外）&amp;#10;:不认可&amp;#10;:大于500元&amp;#10;:&amp;#10;&amp;#10;高级模板内容：&amp;#10;是否10016外呼:不记得&amp;#10;电话外呼号码:无&amp;#10;渠道名称:无&amp;#10;反应问题涉及场景:未经同意订购业务&amp;#10;产品名称:5G超级会员白银版立即生效&amp;#10;争议月份:2023年1月、2023年2月、2023年3月、2023年4月、2023年5月、2023年6月、2023年7月、2023年8月、2023年9月、2023年10月、2023年11月、2023年12月、2022年8月、2022年12月、2022年11月、2022年10月、2022年9月&amp;#10;是否承诺退费:否&amp;#10;承诺退费金额:0&amp;#10;是否取消业务（如取消失败，需加上系统报错的提示）:已取消&amp;#10;是否需要回复:是&amp;#10;用户要求:用户表示订购不知情，要求查询5G超级会员白银版立即生效业务具体是在哪个渠道订购的，</t>
  </si>
  <si>
    <t>BL202310191108240489</t>
  </si>
  <si>
    <t>曹冰</t>
  </si>
  <si>
    <t>2023-10-19 15:16:33</t>
  </si>
  <si>
    <t>&gt;业务号码&gt;15572703901;&gt;号码归属地&gt;宜昌;&gt;产品名称&gt;5G炫彩加油包19元10GB（次月生效）（湖北）;&gt;产品代码&gt;91270894;&gt;产品编码&gt;无;&gt;订购时间&gt;2023-06-1113:42:47;&gt;核查情况&gt;平台故障;&gt;不规范定制分类&gt;平台故障，无法判责;&gt;赔付金额&gt;95元;&gt;退费时间&gt;2023-10-19;&gt;投诉内容&gt;判断省分:其他省分&amp;#10;:增值业务争议&amp;#10;判断省分:湖北&amp;#10;:移网&amp;#10;:在补救范围内&amp;#10;:不认可&amp;#10;:小于等于500元，且仅限单倍、月份不超过12个月&amp;#10;:&amp;#10;&amp;#10;高级模板内容：&amp;#10;赔付类型：:增值业务争议&amp;#10;CBSS账单扣费名称：:5G炫彩加油包19元10GB（立即生效）（湖北）&amp;#10;办理渠道:上海航动科技有限公司（宜昌）&amp;#10;赔付月份：:2023年6月、2023年7月、2023年8月、2023年9月、2023年10月&amp;#10;返还倍率:单倍&amp;#10;赔付金额：:95&amp;#10;是否已经取消业务:是&amp;#10;是否承诺退费：:是&amp;#10;用户是否需要回复：:否&amp;#10;用户要求：:用户称未办理，要求退费</t>
  </si>
  <si>
    <t>BL202310211111581316</t>
  </si>
  <si>
    <t>李燕来</t>
  </si>
  <si>
    <t>2023-10-21 15:53:09</t>
  </si>
  <si>
    <t>&gt;业务号码&gt;18272250855；&gt;号码归属地&gt;宜昌；&gt;产品名称&gt;5G炫彩通信助理包-云盘版；&gt;产品代码&gt;91245135；&gt;产品编码&gt;无；&gt;订购时间&gt;2023-02-0416:18:09；&gt;核查情况&gt;平台故障；&gt;不规范定制分类&gt;平台故障，无法判责；&gt;赠费金额&gt;10元；&gt;赠费时间&gt;2023-10-21；&gt;投诉内容&gt;判断省分:其他省分&amp;#10;:增值业务争议&amp;#10;判断省分:湖北&amp;#10;:移网&amp;#10;:在补救范围内&amp;#10;:不认可&amp;#10;:小于等于500元，且仅限单倍、月份不超过12个月&amp;#10;:&amp;#10;&amp;#10;高级模板内容：&amp;#10;赔付类型：:增值业务争议&amp;#10;CBSS账单扣费名称：:联通助理业务功能费5元、视频彩铃3元、联通云盘会员服务费2元&amp;#10;SP产品ID/元素ID：:无&amp;#10;办理渠道:上海航动科技有限公司（宜昌）&amp;#10;赔付月份：:2023年10月&amp;#10;返还倍率:单倍&amp;#10;赔付金额：:10&amp;#10;是否已经取消业务:是&amp;#10;是否承诺退费：:是&amp;#10;用户是否需要回复：:否&amp;#10;用户要求：:退费。</t>
  </si>
  <si>
    <t>TS202310230940230553</t>
  </si>
  <si>
    <t>黄明木</t>
  </si>
  <si>
    <t>2023-10-23 13:32:01</t>
  </si>
  <si>
    <t>[65岁以上老人]&amp;#10;高级模板内容：&amp;#10;是否10016外呼:不记得&amp;#10;电话外呼号码:不记得&amp;#10;渠道名称:上海航动科技有限公司（宜昌）&amp;#10;反应问题涉及场景:未经同意订购业务&amp;#10;产品名称:炫彩通信助理包体验版-立即生效（湖北）&amp;#10;争议月份:2023年10月、2023年9月、2023年5月、2023年6月、2023年7月、2023年8月、2023年4月、2023年3月、2023年2月、2023年1月、2022年1月、2022年2月、2022年3月、2022年4月、2022年5月、2022年6月、2022年7月、2022年8月、2022年9月、2022年10月、2022年11月、2022年12月、2021年10月、2021年11月、2021年12月&amp;#10;是否承诺退费:否&amp;#10;承诺退费金额:150&amp;#10;是否取消业务（如取消失败，需加上系统报错的提示）:是&amp;#10;是否需要回复:是&amp;#10;用户要求:要求将产生的费用退还，超过12个月，故记此单</t>
  </si>
  <si>
    <t>TS202310251301212255</t>
  </si>
  <si>
    <t>2023-10-25 15:25:47</t>
  </si>
  <si>
    <t>判断省分:湖北&amp;#10;:移网电话营销费用争议（套餐资费/融合宽带/副卡功能费类除外）&amp;#10;:不认可&amp;#10;:大于500元&amp;#10;:&amp;#10;&amp;#10;高级模板内容：&amp;#10;是否10016外呼:否&amp;#10;电话外呼号码:/&amp;#10;渠道名称:上海航动科技有限公司（宜昌）&amp;#10;反应问题涉及场景:未经同意订购业务&amp;#10;产品名称:联通助理-智能应答5元（首月免费）&amp;#10;争议月份:2021年9月、2021年11月、2021年12月、2022年1月、2022年2月、2022年3月、2022年4月、2022年5月、2022年6月、2022年7月、2022年8月、2022年9月、2022年10月、2022年11月、2022年12月、2023年1月、2023年2月、2023年3月、2023年4月、2023年5月、2023年6月、2023年7月、2023年8月、2023年9月、2023年10月&amp;#10;是否承诺退费:否&amp;#10;承诺退费金额:1&amp;#10;是否取消业务（如取消失败，需加上系统报错的提示）:已取消&amp;#10;是否需要回复:是&amp;#10;用户要求:用户对业务办理不认可，要求退费&amp;#10;因用户业务办理超过12月，故在线未直接承诺为其退费</t>
  </si>
  <si>
    <t>BL202310261139290479</t>
  </si>
  <si>
    <t>冯建全</t>
  </si>
  <si>
    <t>2023-10-26 16:33:11</t>
  </si>
  <si>
    <t>&gt;业务号码&gt;13177058374；&gt;号码归属地&gt;宜昌；&gt;产品名称&gt;5G炫彩通信助理包-云盘版（首月5元半价）；&gt;产品代码&gt;无；&gt;产品编码&gt;91245135；&gt;订购时间&gt;2022-10-0309:53:49；&gt;核查情况&gt;平台故障；&gt;不规范定制分类&gt;平台故障，无法判责；&gt;退费金额&gt;120元；&gt;退费时间&gt;2023-10-26；&gt;投诉内容&gt;&amp;#10;高级模板内容：&amp;#10;赔付类型：:增值业务争议&amp;#10;CBSS账单扣费名称：:5G炫彩通信助理包-云盘版（首月5元半价）&amp;#10;办理渠道:上海航动科技有限公司（宜昌&amp;#10;赔付月份：:2022年11月、2022年12月、2023年1月、2023年2月、2023年3月、2023年4月、2023年5月、2023年6月、2023年7月、2023年8月、2023年9月、2023年10月&amp;#10;返还倍率:单倍&amp;#10;赔付金额：:120&amp;#10;是否已经取消业务:是&amp;#10;是否承诺退费：:是&amp;#10;用户是否需要回复：:否&amp;#10;用户要求：:用户要求退费</t>
  </si>
  <si>
    <t>BL202310261024501713</t>
  </si>
  <si>
    <t>吴秀英</t>
  </si>
  <si>
    <t>2023-10-26 15:36:41</t>
  </si>
  <si>
    <t>&gt;业务号码&gt;15571725851；&gt;号码归属地&gt;宜昌；&gt;产品名称&gt;炫彩通信助理包-云盘版（立即生效）-湖北-10元；&gt;产品代码&gt;91271441；&gt;产品编码&gt;无；&gt;订购时间&gt;2023-07-2217:50:45；&gt;核查情况&gt;平台故障；&gt;不规范定制分类&gt;平台故障，无法判责；&gt;退费金额&gt;20元；&gt;退费时间&gt;2023-10-26；&gt;投诉内容&gt;&amp;#10;&amp;#10;&amp;#10;高级模板内容：&amp;#10;赔付类型：:增值业务争议&amp;#10;CBSS账单扣费名称：:	炫彩通信助理包-云盘版（立即生效）-湖北-10元订购&amp;#10;办理渠道:	上海航动科技有限公司（宜昌）&amp;#10;赔付月份：:2023年7月、2023年8月、2023年9月、2023年10月&amp;#10;返还倍率:单倍&amp;#10;赔付金额：:20&amp;#10;是否已经取消业务:是&amp;#10;是否承诺退费：:是&amp;#10;用户是否需要回复：:否&amp;#10;用户要求：:立即解决</t>
  </si>
  <si>
    <t>BL202310251001151245</t>
  </si>
  <si>
    <t>陈敏</t>
  </si>
  <si>
    <t>2023-10-25 15:48:33</t>
  </si>
  <si>
    <t>&gt;业务号码&gt;15671048611&gt;号码归属地&gt;宜昌；&gt;产品名称&gt;5G炫彩通信助理包-云盘版（首月5元半价）；&gt;产品代码&gt;无；&gt;产品编码&gt;91245135；&gt;订购时间&gt;2023-02-1317:02:09；&gt;核查情况&gt;平台故障；&gt;不规范定制分类&gt;平台故障，无法判责；&gt;退费金额&gt;85元；&gt;退费时间&gt;2023年10月25日&gt;投诉内容&gt;&amp;#10;高级模板内容：&amp;#10;赔付类型：:增值业务争议&amp;#10;CBSS账单扣费名称：:5G炫彩通信助理包-云盘版（首月5元半价）&amp;#10;办理渠道:上海航动科技有限公司（宜昌）&amp;#10;赔付月份：:2023年9月、2023年2月、2023年3月、2023年4月、2023年5月、2023年6月、2023年7月、2023年8月、2023年10月&amp;#10;返还倍率:单倍&amp;#10;赔付金额：:85&amp;#10;是否已经取消业务:是&amp;#10;是否承诺退费：:是&amp;#10;用户是否需要回复：:否&amp;#10;用户要求：:退费</t>
  </si>
  <si>
    <t>BL202310250807020195</t>
  </si>
  <si>
    <t>李中淼</t>
  </si>
  <si>
    <t>2023-10-25 14:03:01</t>
  </si>
  <si>
    <t>判断省分:其他省分&amp;#10;:电话营销争议&amp;#10;:不认可&amp;#10;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5G炫彩通信助理包-云盘版（首月5元半价）&amp;#10;SP产品ID/元素ID：:5G炫彩通信助理包-云盘版（首月5元半价）&amp;#10;办理渠道:上海航动科技有限公司（宜昌）&amp;#10;赔付月份：:2023年10月&amp;#10;返还倍率:单倍&amp;#10;赔付金额：:10&amp;#10;是否已经取消业务:是&amp;#10;是否承诺退费：:是&amp;#10;用户是否需要回复：:否&amp;#10;用户要求：:退费</t>
  </si>
  <si>
    <t>TS202310282038531673</t>
  </si>
  <si>
    <t>刘克双</t>
  </si>
  <si>
    <t>2023-10-29 10:50:02</t>
  </si>
  <si>
    <t>判断省分:其他省分&amp;#10;:增值业务争议&amp;#10;判断省分:湖北&amp;#10;:移网&amp;#10;:不在补救范围内&amp;#10;:不认可&amp;#10;:&amp;#10;&amp;#10;高级模板内容：&amp;#10;投诉问题描述:用户办理增值业务不认可！&amp;#10;争议业务名称:5G炫彩通信助理包-云盘版（首月5元半价）&amp;#10;受理渠道:上海航动科技有限公司（宜昌）&amp;#10;争议月份:2023年2月、2023年3月、2023年4月、2023年7月、2023年6月、2023年5月&amp;#10;争议费用:-1&amp;#10;一线客服在系统里:已取消&amp;#10;是否承诺退费:否&amp;#10;用户要求:退费！</t>
  </si>
  <si>
    <t>TS202310262125062382</t>
  </si>
  <si>
    <t>吴金辉</t>
  </si>
  <si>
    <t>2023-10-27 11:21:53</t>
  </si>
  <si>
    <t>判断省分:湖北&amp;#10;:移网电话营销费用争议（套餐资费/融合宽带/副卡功能费类除外）&amp;#10;:不认可&amp;#10;:小于等于500元，且仅限单倍、月份不超过12个月&amp;#10;:&amp;#10;&amp;#10;高级模板内容：&amp;#10;是否10016外呼:否&amp;#10;电话外呼号码:无法核实&amp;#10;渠道名称:上海航动科技有限公司（宜昌）&amp;#10;反应问题涉及场景:未经同意订购业务&amp;#10;产品名称:19元5G流量语音炫彩包5GB+100分钟（次月生效）（湖北），5G特惠加油包19元10GB（立即生效）（湖北）&amp;#10;争议月份:2023年4月、2023年5月、2023年6月、2023年7月、2023年8月、2023年9月、2023年10月&amp;#10;是否承诺退费:是&amp;#10;承诺退费金额:209&amp;#10;是否已经取消业务（如取消失败，需加上系统报错的提示）:是&amp;#10;是否需要回复:否&amp;#10;用户要求:尽快处理</t>
  </si>
  <si>
    <t>BL202310271248462178</t>
  </si>
  <si>
    <t>刘德兵</t>
  </si>
  <si>
    <t>2023-10-27 16:05:11</t>
  </si>
  <si>
    <t>查询增值业务:&amp;#10;合约信息查询:&amp;#10;系统查询到有产品信息&amp;#10;:无确认方式&amp;#10;客户不了解此业务，要求取消或投诉&amp;#10;维系挽留:不接受&amp;#10;一键退订:‘一键退订’按钮操作提示操作失败/‘退订选择’置灰&amp;#10;:附属产品&amp;#10;:退订成功&amp;#10;取消成功:要求退费&amp;#10;判断省分:湖北&amp;#10;:小于等于500元&amp;#10;:&amp;#10;&amp;#10;高级模板内容：&amp;#10;赔付类型：:5G产品&amp;#10;CBSS账单扣费名称：:5G炫彩加油包19元10GB（次月生效）（湖北）&amp;#10;SP产品ID/元素ID：:/&amp;#10;办理渠道:上海航动科技有限公司（宜昌）&amp;#10;赔付月份：:2023年6月、2023年7月、2023年8月、2023年9月、2023年10月&amp;#10;返还倍率:单倍&amp;#10;赔付金额：:95&amp;#10;是否已经取消业务:是&amp;#10;是否承诺退费：:是&amp;#10;用户是否需要回复：:否&amp;#10;用户要求：:要求尽快处理</t>
  </si>
  <si>
    <t>BL202310271523041799</t>
  </si>
  <si>
    <t>舒鹏</t>
  </si>
  <si>
    <t>2023-10-28 11:02:16</t>
  </si>
  <si>
    <t>判断省分:湖北&amp;#13;&amp;#10;:增值业务费用争议（含炫彩通信助理包云盘版等组合类增值业务）&amp;#13;&amp;#10;:移网&amp;#13;&amp;#10;:在补救范围内&amp;#13;&amp;#10;:不认可&amp;#13;&amp;#10;:小于等于500元，且仅限单倍、月份不超过12个月&amp;#13;&amp;#10;:&amp;#13;&amp;#10;&amp;#13;&amp;#10;高级模板内容：&amp;#13;&amp;#10;赔付类型：:增值业务争议&amp;#13;&amp;#10;CBSS账单扣费名称：:炫彩通信助理包-云盘版、漏话提醒基础版&amp;#13;&amp;#10;办理渠道:上海航动科技有限公司、湖北省分公司电子商务&amp;#13;&amp;#10;赔付月份：:2023年5月、2023年7月&amp;#13;&amp;#10;返还倍率:单倍&amp;#13;&amp;#10;赔付金额：:10&amp;#13;&amp;#10;是否已经取消业务:是&amp;#13;&amp;#10;是否承诺退费：:是&amp;#13;&amp;#10;用户是否需要回复：:是&amp;#13;&amp;#10;用户要求：:1&amp;#13;</t>
  </si>
  <si>
    <t>TS202310011500031362</t>
  </si>
  <si>
    <t>林文香</t>
  </si>
  <si>
    <t>2023-10-01 16:04:13</t>
  </si>
  <si>
    <t>[65岁以上老人]判断省分:其他省分&amp;#13;&amp;#10;:电话营销争议&amp;#13;&amp;#10;:不认可&amp;#13;&amp;#10;判断省分:湖北&amp;#13;&amp;#10;:移网电话营销费用争议（套餐资费/融合宽带/副卡功能费类除外）&amp;#13;&amp;#10;:不认可&amp;#13;&amp;#10;:大于500元&amp;#13;&amp;#10;:&amp;#13;&amp;#10;&amp;#13;&amp;#10;高级模板内容：&amp;#13;&amp;#10;是否10016外呼:是&amp;#13;&amp;#10;反应问题涉及场景:未经同意订购业务&amp;#13;&amp;#10;产品名称:炫彩通信助理包-云盘版-立即生效（湖北）&amp;#13;&amp;#10;争议月份:2023年1月、2023年2月、2023年3月、2023年4月、2023年5月、2023年6月、2023年7月、2023年8月、2023年9月、2022年9月、2022年10月、2022年7月、2022年11月、2022年8月、2022年12月&amp;#13;&amp;#10;是否承诺退费:否&amp;#13;&amp;#10;承诺退费金额:145&amp;#13;&amp;#10;是否取消业务（如取消失败，需加上系统报错的提示）:是&amp;#13;&amp;#10;是否需要回复:是&amp;#13;&amp;#10;用户要求:用户来电反映自己没有订购过此业务，要求退费，业务订购超过12个月,我处未承诺退费,请后台协助处理，谢谢&amp;#13;</t>
  </si>
  <si>
    <t>TS202309301826270503</t>
  </si>
  <si>
    <t>肖列富</t>
  </si>
  <si>
    <t>2023-10-01 13:41:30</t>
  </si>
  <si>
    <t>判断省分:湖北&amp;#10;:增值业务费用争议（含炫彩通信助理包云盘版等组合类增值业务）&amp;#10;:移网&amp;#10;:在补救范围内&amp;#10;:不认可&amp;#10;:大于500元&amp;#10;:&amp;#10;&amp;#10;高级模板内容：&amp;#10;投诉问题描述:办理不认可&amp;#10;争议业务名称:炫彩通信助理包-云盘版-立即生效（湖北）&amp;#10;受理渠道:1&amp;#10;争议月份:2022年7月、2022年9月、2022年10月、2022年11月、2022年8月、2022年12月、2023年1月、2023年2月、2023年3月、2023年4月、2023年5月、2023年6月、2023年7月、2023年8月、2023年9月&amp;#10;争议费用:1&amp;#10;一线客服在系统里:已取消&amp;#10;是否承诺退费:否&amp;#10;用户要求:退费</t>
  </si>
  <si>
    <t>TS202310020934041270</t>
  </si>
  <si>
    <t>阳海涛</t>
  </si>
  <si>
    <t>判断省分:湖北&amp;#10;:移网电话营销费用争议（套餐资费/融合宽带/副卡功能费类除外）&amp;#10;:不认可&amp;#10;:小于等于500元，且仅限单倍、月份不超过12个月&amp;#10;:&amp;#10;&amp;#10;高级模板内容：&amp;#10;是否10016外呼:是&amp;#10;反应问题涉及场景:电话营销业务资费争议,未经同意订购业务&amp;#10;产品名称:5G炫彩通信助理包-云盘版（首月5元半价）&amp;#10;争议月份:2023年2月、2023年3月、2023年4月、2023年5月、2023年6月、2023年7月、2023年8月、2023年9月、2023年10月&amp;#10;是否承诺退费:是&amp;#10;承诺退费金额:85&amp;#10;是否取消业务（如取消失败，需加上系统报错的提示）:已取消&amp;#10;是否需要回复:否&amp;#10;用户要求:前台已在线承诺用户减免，并已告知退还的费用无法抵扣项目，请直接退费，无需回复</t>
  </si>
  <si>
    <t>TS202310021123011937</t>
  </si>
  <si>
    <t>赵明学</t>
  </si>
  <si>
    <t>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5G炫彩加油包19元10GB（次月生效）（湖北）&amp;#10;争议月份:2023年5月、2023年6月、2023年7月、2023年8月、2023年9月、2023年10月&amp;#10;是否承诺退费:是&amp;#10;承诺退费金额:114&amp;#10;是否取消业务（如取消失败，需加上系统报错的提示）:已取消&amp;#10;是否需要回复:否&amp;#10;用户要求:用户要求退费，已在线承诺，谢谢</t>
  </si>
  <si>
    <t>TS202310021607281564</t>
  </si>
  <si>
    <t>杨道春</t>
  </si>
  <si>
    <t>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5G炫彩加油包19元10GB（次月生效）（湖北）&amp;#10;争议月份:2023年6月、2023年7月、2023年8月、2023年9月&amp;#10;是否承诺退费:是&amp;#10;承诺退费金额:76&amp;#10;是否取消业务（如取消失败，需加上系统报错的提示）:无&amp;#10;是否需要回复:否&amp;#10;用户要求:退费</t>
  </si>
  <si>
    <t>TS202310021843590355</t>
  </si>
  <si>
    <t>张琴</t>
  </si>
  <si>
    <t>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5G炫彩加油包19元10GB（次月生效）（湖北）&amp;#10;争议月份:2023年8月、2023年9月、2023年10月、2023年7月&amp;#10;是否承诺退费:是&amp;#10;承诺退费金额:76&amp;#10;是否取消业务（如取消失败，需加上系统报错的提示）:无&amp;#10;是否需要回复:否&amp;#10;用户要求:尽快退费并取消</t>
  </si>
  <si>
    <t>TS202310022110450369</t>
  </si>
  <si>
    <t>王世平</t>
  </si>
  <si>
    <t>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5G炫彩通信助理包-云盘版（首月5元半价）&amp;#10;争议月份:2023年2月、2023年3月、2023年4月、2023年5月、2023年6月、2023年7月、2023年8月、2023年9月、2023年10月&amp;#10;是否承诺退费:是&amp;#10;承诺退费金额:45&amp;#10;是否取消业务（如取消失败，需加上系统报错的提示）:已取消&amp;#10;是否需要回复:否&amp;#10;用户要求:退还共享账号，已承诺退费，无需回复</t>
  </si>
  <si>
    <t>TS202310021357230810</t>
  </si>
  <si>
    <t>唐超</t>
  </si>
  <si>
    <t>判断省分:湖北&amp;#10;:流量费争议&amp;#10;:流量包定制争议&amp;#10;:不认可&amp;#10;:未享受&amp;#10;:小于等于500元，且仅限单倍、月份不超过12个月&amp;#10;:&amp;#10;&amp;#10;高级模板内容：&amp;#10;投诉问题描述:用户来电对流量包不认可，&amp;#10;业务名称:5G炫彩加油包19元10GB（次月生效）（湖北）&amp;#10;争议月份:2023年9月&amp;#10;争议金额:19&amp;#10;是否承诺退费:是&amp;#10;用户要求:退费</t>
  </si>
  <si>
    <t>TS202310031408290436</t>
  </si>
  <si>
    <t>周红森</t>
  </si>
  <si>
    <t>判断省分:其他省分&amp;#10;:增值业务争议&amp;#10;判断省分:湖北&amp;#10;:移网&amp;#10;:在补救范围内&amp;#10;:不认可&amp;#10;:大于500元&amp;#10;:&amp;#10;&amp;#10;高级模板内容：&amp;#10;投诉问题描述:用户对炫彩通信助理包体验版-立即生效（湖北）开通不认可要求处理退费&amp;#10;争议业务名称:炫彩通信助理包体验版-立即生效（湖北）&amp;#10;受理渠道:无&amp;#10;争议月份:2023年1月、2023年2月、2023年3月、2023年4月、2023年5月、2023年6月、2023年7月、2023年8月、2023年9月、2023年10月、2022年1月、2022年2月、2022年3月、2022年4月、2022年5月、2022年6月、2022年7月、2022年8月、2022年9月、2022年10月、2022年11月、2022年12月、2021年12月、2021年11月&amp;#10;争议费用:144&amp;#10;一线客服在系统里:已取消&amp;#10;是否承诺退费:否&amp;#10;用户要求:立即核实处理回复</t>
  </si>
  <si>
    <t>TS202310031146181944</t>
  </si>
  <si>
    <t>袁玉双</t>
  </si>
  <si>
    <t>用户来电反馈接到营销电话告知免费提速，现在查账单显示有扣费15元，系统订购15元提速包(湖北)（立即生效，次月收费）-已向用户解释挽留无效，用户坚持要求取消并且退费，请公司核实处理</t>
  </si>
  <si>
    <t>TS202310021635532335</t>
  </si>
  <si>
    <t>董远兴</t>
  </si>
  <si>
    <t>判断省分:湖北&amp;#10;:移网电话营销费用争议（套餐资费/融合宽带/副卡功能费类除外）&amp;#10;:不认可&amp;#10;:大于500元&amp;#10;:&amp;#10;&amp;#10;高级模板内容：&amp;#10;是否10016外呼:是&amp;#10;反应问题涉及场景:未经同意订购业务&amp;#10;产品名称:腾讯王卡-39元5G版超级会员（黄金版）-次月生效&amp;#10;争议月份:2023年1月、2023年2月、2023年3月、2023年4月、2023年5月、2023年6月、2023年7月、2023年8月、2023年9月、2023年10月、2022年5月、2022年6月、2022年7月、2022年8月、2022年10月、2022年9月、2022年11月、2022年12月&amp;#10;是否承诺退费:否&amp;#10;承诺退费金额:702&amp;#10;是否取消业务（如取消失败，需加上系统报错的提示）:否（用户无法提供验证码）&amp;#10;是否需要回复:是&amp;#10;用户要求:用户要求取消业务并退费，请核实处理，谢谢。</t>
  </si>
  <si>
    <t>TS202310031650582393</t>
  </si>
  <si>
    <t>谭国闾</t>
  </si>
  <si>
    <t>2023-10-04 11:22:18</t>
  </si>
  <si>
    <t>[65岁以上老人]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5G炫彩加油包19元10GB（次月生效）（湖北）&amp;#10;争议月份:2023年7月、2023年8月、2023年9月、2023年10月&amp;#10;是否承诺退费:是&amp;#10;承诺退费金额:76&amp;#10;是否取消业务（如取消失败，需加上系统报错的提示）:已取消&amp;#10;是否需要回复:否&amp;#10;用户要求:已承诺退费，请处理谢谢！</t>
  </si>
  <si>
    <t>BL202310032031550320</t>
  </si>
  <si>
    <t>徐万兵</t>
  </si>
  <si>
    <t>2023-10-04 14:41:44</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</si>
  <si>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19元加油包专享100分钟语音（湖北）&amp;#10;SP产品ID/元素ID：:湖北&amp;#10;办理渠道:无&amp;#10;赔付月份：:2023年5月、2023年6月、2023年7月、2023年8月、2023年9月、2023年10月&amp;#10;返还倍率:单倍&amp;#10;赔付金额：:114&amp;#10;是否已经取消业务:是&amp;#10;是否承诺退费：:是&amp;#10;用户是否需要回复：:否&amp;#10;用户要求：:用户称对扣费，不认可，要求进行核实退费</t>
  </si>
  <si>
    <t>TS202310041609240309</t>
  </si>
  <si>
    <t>毛荣华</t>
  </si>
  <si>
    <t>2023-10-04 17:17:26</t>
  </si>
  <si>
    <t>判断省分:湖北&amp;#13;&amp;#10;:流量费争议&amp;#13;&amp;#10;:流量包定制争议&amp;#13;&amp;#10;:不认可&amp;#13;&amp;#10;:未享受&amp;#13;&amp;#10;:小于等于500元，且仅限单倍、月份不超过12个月&amp;#13;&amp;#10;:&amp;#13;&amp;#10;&amp;#13;&amp;#10;高级模板内容：&amp;#13;&amp;#10;投诉问题描述:用户来电反映没有订购流量包：5G炫彩加油包19元10GB（立即生效）（湖北）要求退费&amp;#13;&amp;#10;业务名称:5G炫彩加油包19元10GB（立即生效）（湖北）&amp;#13;&amp;#10;争议月份:2023年9月、2023年10月&amp;#13;&amp;#10;争议金额:38&amp;#13;&amp;#10;是否承诺退费:是&amp;#13;&amp;#10;用户要求:退费&amp;#13;</t>
  </si>
  <si>
    <t>BL202310031721390282</t>
  </si>
  <si>
    <t>鲁艾华</t>
  </si>
  <si>
    <t>2023-10-04 14:20:20</t>
  </si>
  <si>
    <t>判断省分:湖北&amp;#13;&amp;#10;:增值业务费用争议（含炫彩通信助理包云盘版等组合类增值业务）&amp;#13;&amp;#10;:移网&amp;#13;&amp;#10;:在补救范围内&amp;#13;&amp;#10;:不认可&amp;#13;&amp;#10;:小于等于500元，且仅限单倍、月份不超过12个月&amp;#13;&amp;#10;:&amp;#13;&amp;#10;&amp;#13;&amp;#10;高级模板内容：&amp;#13;&amp;#10;赔付类型：:增值业务争议&amp;#13;&amp;#10;CBSS账单扣费名称：:炫彩通信助理包-云盘版-立即生效（湖北）&amp;#13;&amp;#10;办理渠道:、&amp;#13;&amp;#10;赔付月份：:2023年1月、2023年2月、2023年3月、2023年4月、2023年5月、2023年6月、2023年7月、2023年8月、2023年9月、2023年10月、2022年8月、2022年9月、2022年10月、2022年11月、2022年12月&amp;#13;&amp;#10;返还倍率:单倍&amp;#13;&amp;#10;赔付金额：:150&amp;#13;&amp;#10;是否已经取消业务:是&amp;#13;&amp;#10;是否承诺退费：:是&amp;#13;&amp;#10;用户是否需要回复：:否&amp;#13;&amp;#10;用户要求：:我方解释不认可，用户强烈要求取消并退费，已承诺退费，并告知用户赠送话费不能抵扣历史欠费、增值业务费和国际费用，不退不转，且抵扣的消费不能算在承诺低消保底消费中，也无法在月结发票中体现。请后台核实尽快处理谢谢&amp;#13;</t>
  </si>
  <si>
    <t>TS202310042059301181</t>
  </si>
  <si>
    <t>刘淑秀</t>
  </si>
  <si>
    <t>[65岁以上老人]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炫彩通信助理包-云盘版-立即生效（湖北）&amp;#10;争议月份:2023年10月&amp;#10;是否承诺退费:是&amp;#10;承诺退费金额:10&amp;#10;是否取消业务（如取消失败，需加上系统报错的提示）:否&amp;#10;是否需要回复:否&amp;#10;用户要求:取消并退费</t>
  </si>
  <si>
    <t>TS202310051219210943</t>
  </si>
  <si>
    <t>杨芳</t>
  </si>
  <si>
    <t>判断省分:湖北&amp;#10;:移网电话营销费用争议（套餐资费/融合宽带/副卡功能费类除外）&amp;#10;:不认可&amp;#10;:小于等于500元，且仅限单倍、月份不超过12个月&amp;#10;:&amp;#10;&amp;#10;高级模板内容：&amp;#10;是否10016外呼:是&amp;#10;反应问题涉及场景:诱导订购（业务与实际宣传不符）&amp;#10;产品名称:5G炫彩加油包19元10GB（次月生效）（湖北）&amp;#10;争议月份:2023年10月&amp;#10;是否承诺退费:是&amp;#10;承诺退费金额:19&amp;#10;是否取消业务（如取消失败，需加上系统报错的提示）:是&amp;#10;是否需要回复:否&amp;#10;用户要求:退钱</t>
  </si>
  <si>
    <t>TS202310051240391431</t>
  </si>
  <si>
    <t>李自成</t>
  </si>
  <si>
    <t>判断省分:其他省分&amp;#10;:流量计费争议&amp;#10;判断省分::流量包定制争议&amp;#10;:不认可&amp;#10;:未享受&amp;#10;:小于等于500元，且仅限单倍、月份不超过12个月&amp;#10;:&amp;#10;&amp;#10;高级模板内容：&amp;#10;投诉问题描述:用户来电称自己没有要求办理过这流量包&amp;#10;业务名称:5G炫彩加油包19元10GB（次月生效）（湖北）5G特惠加油包19元10GB（次月生效）（湖北）&amp;#10;争议月份:2023年3月、2023年4月、2023年5月、2023年6月、2023年7月、2023年8月、2023年9月、2023年10月&amp;#10;争议金额:266&amp;#10;是否承诺退费:是&amp;#10;用户要求:要求把产生的费用全部退还</t>
  </si>
  <si>
    <t>TS202310051307032018</t>
  </si>
  <si>
    <t>陈贤菊</t>
  </si>
  <si>
    <t>[65岁以上老人]判断省分:其他省分&amp;#10;:增值业务争议&amp;#10;判断省分:湖北&amp;#10;:移网&amp;#10;:在补救范围内&amp;#10;:不认可&amp;#10;:大于500元&amp;#10;:&amp;#10;&amp;#10;高级模板内容：&amp;#10;投诉问题描述:承诺退费一年不认可要求我司为其退从开通到现在的费用请回复谢谢&amp;#10;争议业务名称:炫彩通信助理包-云盘版-立即生效（湖北）&amp;#10;受理渠道:电销&amp;#10;争议月份:2023年1月、2023年2月、2023年3月、2023年4月、2023年5月、2023年6月、2023年7月、2023年8月、2023年9月、2022年8月、2022年9月、2022年10月、2022年11月、2022年12月&amp;#10;争议费用:1&amp;#10;一线客服在系统里:已取消&amp;#10;是否承诺退费:是&amp;#10;用户要求:退从开通到现在的费用</t>
  </si>
  <si>
    <t>TS202310041801130586</t>
  </si>
  <si>
    <t>刘祖军</t>
  </si>
  <si>
    <t>高级模板内容：&amp;#10;投诉问题描述:用户来电对5G升级包9元2GB（次月生效）产生的扣费不认可，表示自己一直没有办理，要求我方退费&amp;#10;业务名称:5G升级包9元2GB（次月生效）&amp;#10;争议月份: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amp;#10;争议金额:234&amp;#10;是否承诺退费:否&amp;#10;用户要求:退费</t>
  </si>
  <si>
    <t>TS202310061612062481</t>
  </si>
  <si>
    <t>投诉工单（2021版）&gt;&gt;移网&gt;&gt;【变更及服务】渠道服务&gt;&gt;营业厅人员态度差/时效性差</t>
  </si>
  <si>
    <t>伍凤琼</t>
  </si>
  <si>
    <t>2023-10-06 17:31:12</t>
  </si>
  <si>
    <t>[65岁以上老人] &amp;#13;&amp;#10;高级模板内容：&amp;#13;&amp;#10;投诉问题描述:用户来电反映营业厅工作人员态度差，&amp;#13;&amp;#10;渠道名称:松木坪镇联通营业厅&amp;#13;&amp;#10;渠道地址:湖北省宜昌市宜都县松木坪镇联通营业厅&amp;#13;&amp;#10;用户要求:反馈投诉，尽快加强培训&amp;#13;</t>
  </si>
  <si>
    <t>解释宣传：松木坪镇联通营业厅AA，用户反映营业厅办理缴费问题解释宣传错误，考虑客户感知，申请减免本月月租费用合计15元，24小时内到账，此费用不可打印账单发票，回访满意</t>
  </si>
  <si>
    <t>TS202310061251120314</t>
  </si>
  <si>
    <t>冷国松</t>
  </si>
  <si>
    <t>2023-10-06 14:29:27</t>
  </si>
  <si>
    <t>&amp;#13;&amp;#10;高级模板内容：&amp;#13;&amp;#10;投诉问题描述:宣传与实际不一致不认可&amp;#13;&amp;#10;业务名称:办卡宣传充200元送70元&amp;#13;&amp;#10;宣传渠道:网厅&amp;#13;&amp;#10;宣传内容:充200元送70元&amp;#13;&amp;#10;实际情况:充200元送20元&amp;#13;&amp;#10;用户要求:要求核实回复处理&amp;#13;</t>
  </si>
  <si>
    <t>配送争议：伍家孙伟伟AA，用户反馈配送员当时宣传时告知充200元送70元，经核实，实际到账了20元，已跟用户解释清楚，考虑用户感知，申请补赠50元，24小时到账，此费用不可打印发票，满意</t>
  </si>
  <si>
    <t>TS202310021908590856</t>
  </si>
  <si>
    <t>董凤霞</t>
  </si>
  <si>
    <t>判断省分:其他省分&amp;#10;:流量计费争议&amp;#10;判断省分::流量包定制争议&amp;#10;:不认可&amp;#10;:未享受&amp;#10;:小于等于500元，且仅限单倍、月份不超过12个月&amp;#10;:&amp;#10;&amp;#10;高级模板内容：&amp;#10;投诉问题描述:用户来电告知该流量包（5G特惠加油包19元10GB（立即生效）（新））不知情续订要求我方退费&amp;#10;业务名称:5G特惠加油包19元10GB（立即生效）（新）&amp;#10;争议月份:2023年10月&amp;#10;争议金额:19&amp;#10;是否承诺退费:是&amp;#10;用户要求:用户无法提供验证码，前台已验证用户身份信息，请后台协助取消</t>
  </si>
  <si>
    <t>TS202310121222262492</t>
  </si>
  <si>
    <t>李明睿</t>
  </si>
  <si>
    <t>2023-10-12 14:58:46</t>
  </si>
  <si>
    <t>判断省分:湖北&amp;#10;:流量费争议&amp;#10;:流量包定制争议&amp;#10;:不认可&amp;#10;:未享受&amp;#10;:小于等于500元，且仅限单倍、月份不超过12个月&amp;#10;:&amp;#10;&amp;#10;高级模板内容：&amp;#10;投诉问题描述:用户来电对流量包不认可&amp;#10;业务名称:30元25GB省内流量10日快餐包-湖北&amp;#10;争议月份:2023年10月&amp;#10;争议金额:30&amp;#10;是否承诺退费:是&amp;#10;用户要求:用户要求尽快处理，谢谢</t>
  </si>
  <si>
    <t>TS202310111902171218</t>
  </si>
  <si>
    <t>刘程光</t>
  </si>
  <si>
    <t>2023-10-12 09:41:46</t>
  </si>
  <si>
    <t>判断省分:湖北&amp;#10;:流量费争议&amp;#10;:流量包定制争议&amp;#10;:不认可&amp;#10;:未享受&amp;#10;:小于等于500元，且仅限单倍、月份不超过12个月&amp;#10;:&amp;#10;&amp;#10;高级模板内容：&amp;#10;投诉问题描述:用户来电反映，不知情被开通： 20元10GB全国流量7日快餐包（湖北）-新，为其解释此业务优势，用户不认可&amp;#10;业务名称: 20元10GB全国流量7日快餐包（湖北）-新  &amp;#10;争议月份:2023年9月&amp;#10;争议金额:20&amp;#10;是否承诺退费:是&amp;#10;用户要求:退费</t>
  </si>
  <si>
    <t>TS202310130946301095</t>
  </si>
  <si>
    <t>刘青华</t>
  </si>
  <si>
    <t>2023-10-13 14:15:12</t>
  </si>
  <si>
    <t>判断省分:湖北&amp;#10;:流量费争议&amp;#10;:流量包定制争议&amp;#10;:不认可&amp;#10;:未享受&amp;#10;:小于等于500元，且仅限单倍、月份不超过12个月&amp;#10;:&amp;#10;&amp;#10;高级模板内容：&amp;#10;投诉问题描述:表示：30元25GB省内流量10日快餐包-湖北（2），开重复了，要求退一个的费用，解释无效&amp;#10;业务名称:30元25GB省内流量10日快餐包-湖北（2）&amp;#10;争议月份:2023年10月&amp;#10;争议金额:30&amp;#10;是否承诺退费:是&amp;#10;用户要求:要求退费</t>
  </si>
  <si>
    <t>TS202310151207591954</t>
  </si>
  <si>
    <t>金砚</t>
  </si>
  <si>
    <t>2023-10-15 14:29:53</t>
  </si>
  <si>
    <t>判断省分:湖北&amp;#10;:流量费争议&amp;#10;:流量包定制争议&amp;#10;:不认可&amp;#10;:未享受&amp;#10;:小于等于500元，且仅限单倍、月份不超过12个月&amp;#10;:&amp;#10;&amp;#10;高级模板内容：&amp;#10;投诉问题描述:用户反映自己不在湖北，定了3个省内流量包，但是自己在外省完全用不了&amp;#10;业务名称:20元15GB省内流量7日快餐包-湖北1.2.3&amp;#10;争议月份:2023年10月&amp;#10;争议金额:60&amp;#10;是否承诺退费:是&amp;#10;用户要求:退费</t>
  </si>
  <si>
    <t>TS202310161713050042</t>
  </si>
  <si>
    <t>裴健平</t>
  </si>
  <si>
    <t>2023-10-17 09:38:53</t>
  </si>
  <si>
    <t>22年Q3Q4重点客户判断省分:其他省分&amp;#10;:流量计费争议&amp;#10;判断省分::流量包定制争议&amp;#10;:不认可&amp;#10;:未享受&amp;#10;:小于等于500元，且仅限单倍、月份不超过12个月&amp;#10;:&amp;#10;&amp;#10;高级模板内容：&amp;#10;投诉问题描述:用户来电反映对30元25GB省内流量10日快餐包-湖北业务订购不认可，要求退费，请协助处理&amp;#10;业务名称:30元25GB省内流量10日快餐包-湖北&amp;#10;争议月份:2023年9月、2023年10月&amp;#10;争议金额:60&amp;#10;是否承诺退费:是&amp;#10;用户要求:用户来电反映对30元25GB省内流量10日快餐包-湖北业务订购不认可，要求退费，请协助处理</t>
  </si>
  <si>
    <t>TS202310171011101944</t>
  </si>
  <si>
    <t>王江波</t>
  </si>
  <si>
    <t>2023-10-17 14:16:20</t>
  </si>
  <si>
    <t>判断省分:湖北&amp;#10;:流量费争议&amp;#10;:流量包定制争议&amp;#10;:不认可&amp;#10;:未享受&amp;#10;:小于等于500元，且仅限单倍、月份不超过12个月&amp;#10;:&amp;#10;&amp;#10;高级模板内容：&amp;#10;投诉问题描述:30元25GB省内流量10日快餐包-湖北（&amp;#10;业务名称:30元25GB省内流量10日快餐包-湖北（&amp;#10;争议月份:2023年10月&amp;#10;争议金额:30&amp;#10;是否承诺退费:是&amp;#10;用户要求:退费</t>
  </si>
  <si>
    <t>BL202310211636162442</t>
  </si>
  <si>
    <t>李泉源</t>
  </si>
  <si>
    <t>2023-10-22 09:52:29</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</si>
  <si>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30元25GB省内流量10日快餐包-湖北&amp;#10;办理渠道:腾讯微信湖北宜昌市在线渠道&amp;#10;赔付月份：:2023年10月&amp;#10;返还倍率:单倍&amp;#10;赔付金额：:30&amp;#10;是否已经取消业务:是&amp;#10;是否承诺退费：:是&amp;#10;用户是否需要回复：:否&amp;#10;用户要求：:尽快处理，用户自己开错了，要求退费</t>
  </si>
  <si>
    <t>TS202310111846050954</t>
  </si>
  <si>
    <t>投诉工单（2021版）&gt;&gt;融合&gt;&gt;【产品及计费使用】计交费及发票&gt;&gt;增值业务计费争议</t>
  </si>
  <si>
    <t>李玺桐</t>
  </si>
  <si>
    <t>2023-10-12 16:02:37</t>
  </si>
  <si>
    <t>主办单位：湖北&amp;#10;客户类别：首次投诉&amp;#10;10010是否打通：否&amp;#10;是否二次致电10015：是&amp;#10;是否联系：否&amp;#10;升级倾向：&amp;#10;号码归属省：湖北&amp;#10;SVIP等级：&amp;#10;1. 问题类型:;&amp;#10;2. 投诉类型:增值业务费争议;&amp;#10;3. 营业厅地址:;&amp;#10;4. 位置信息:;&amp;#10;5. 位置发生地:;&amp;#10;6. 投诉内容:在本人不知情不认可的情况下，联通私自给此号码开通了&amp;#10;扣费业务，该行为侵犯了消费者的知情权、选择权以及公平交易权，违背了《消费者权益保护法》 第二十条。我要求联通一次性全额原路返还所有非主观意向扣费，现我依据《消费者权益保护法》第五十二条：【财产损害的民事&amp;#10;责任】经营者提供商品或者服务，造成消费者财产损害的，应当依照法律规定或者当事人约定承担修理、重作、更换、退货、补足商品数量、退还货款和服务费用或者赔偿损失等民事责任。以及《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 规定。申请赔偿。&amp;#10;&amp;#10;争议金额:0.00&amp;#10;需要退订业务:否</t>
  </si>
  <si>
    <t>Q23：①客户投诉产生的原因：开通5G新通信创新产品组合版问题。 &amp;#10;②客户投诉问题核查情况及解决方案：收到贵部转办后，我司立即组织调查。经核实属营业厅解释错误导致，已取消考虑到用户使用感知为用户办理预存话费享30元话费优惠（湖北），      我司2023-10-12 15:43:49联系客户解释。&amp;#10;③客户问题满意度：满意。 &amp;#10;④回单人：田群、联系方式：07176921001</t>
  </si>
  <si>
    <t>TS202310111618432472</t>
  </si>
  <si>
    <t>投诉工单（2021版）&gt;&gt;移网&gt;&gt;【变更及服务】业务变更&gt;&gt;业务开通/关闭不及时</t>
  </si>
  <si>
    <t>芦畅</t>
  </si>
  <si>
    <t>2023-10-12 10:06:36</t>
  </si>
  <si>
    <t>主办单位：湖北&amp;#10;客户类别：普通客户&amp;#10;10010是否打通：否&amp;#10;是否二次致电10015：是&amp;#10;是否联系：否&amp;#10;升级倾向：&amp;#10;号码归属省：湖北&amp;#10;SVIP等级：&amp;#10;1. 问题类型:;&amp;#10;2. 投诉类型:其他;&amp;#10;3. 营业厅地址:;&amp;#10;4. 位置信息:;&amp;#10;5. 位置发生地:;&amp;#10;6. 投诉内容:plus会员为什么给我自己续费了 不是早就给我取消续费了吗</t>
  </si>
  <si>
    <t>Q23：①客户投诉产生的原因：开通联通PLUS黄金会员月卡-优惠19元/月（促销-首月2.9元）问题。 &amp;#10;②客户投诉问题核查情况及解决方案：收到贵部转办后，我司立即组织调查。经核实属营业厅解释错误导致，已取消考虑到用户使用感知，考虑8-1月扣费40元，沟通后为用户办理预存话费享40元话费优惠（湖北）， 我司2023-10-12 15:43:49联系客户解释。&amp;#10;③客户问题满意度：满意。 &amp;#10;④回单人：田群、联系方式：07176921001</t>
  </si>
  <si>
    <t>TS202310041213342269</t>
  </si>
  <si>
    <t>王涛</t>
  </si>
  <si>
    <t>高级模板内容：&amp;#10;投诉问题描述:用户来电对移网低消（湖北）-低消融合（300M）不认可&amp;#10;争议月份:2023年6月、2023年7月、2023年8月、2023年9月、2023年10月&amp;#10;争议金额:1&amp;#10;用户要求:用户表示安装宽带时没有人告知每个月需要固定消费59元，要求后台把每个月对扣的费用退还</t>
  </si>
  <si>
    <t>解释宣传：宽带一点受理中心AA，宽带费用未解释清楚。经核实，2023-05-25 13:52:25 宽带一点受理中心 客户自行办理10元300M宽带（湖北）-低消融合（300M）， 10元12个月宽带赠费（湖北） ，手机号码要达到59元 低消，已联系客户解释说明，客户保留宽带继续使用，考虑客户感知，已登记次月7日退还23.6-10月低消补收费用至 15671031870，此费用不可抵扣往月欠费及打印发票。另 拓见科技(深圳)有限公司武汉分公司(宜昌) 于23年7月通过电话营销方式推荐用户办理 15元1000M提速包 ，现用户表示无需使用，业务已取消，申请退还23年8月-10月费用合计45元，24小时内现金方式到账，.此费用不可抵扣往月欠费及打印发票，满意。</t>
  </si>
  <si>
    <t>BL202310051604160236</t>
  </si>
  <si>
    <t>董玉喜</t>
  </si>
  <si>
    <t>2023-10-06 10:40:19</t>
  </si>
  <si>
    <r>
      <t/>
    </r>
    <r>
      <rPr>
        <sz val="11"/>
        <color theme="1"/>
        <rFont val="宋体"/>
        <family val="2"/>
      </rPr>
      <t>判断省分:湖北&amp;#10;:增值业务费用争议（含炫彩通信助理包云盘版等组合类增值业务）&amp;#10;:固网&amp;#10;:是&amp;#10;:不认可&amp;#10;:小于等于500元，且仅限单倍、月份不超过12个月&amp;#10;:&amp;#10;&amp;#10;高级模板内容：&amp;#10;赔付类型：:增值业务争议 &amp;#10;CBSS账单扣费名称：:15元*12个月合约千兆提速包（湖北）&amp;#10;办理渠道:</t>
    </r>
    <r>
      <rPr>
        <sz val="11"/>
        <color theme="1"/>
        <rFont val="Arial"/>
        <family val="2"/>
      </rPr>
      <t xml:space="preserve">	</t>
    </r>
    <r>
      <rPr>
        <sz val="11"/>
        <color theme="1"/>
        <rFont val="宋体"/>
        <family val="2"/>
      </rPr>
      <t xml:space="preserve"> 拓见科技(深圳)有限公司武汉分公司(宜昌) &amp;#10;赔付月份：:2023年7月、2023年8月、2023年9月、2023年10月&amp;#10;返还倍率:单倍&amp;#10;赔付金额：:52.5&amp;#10;是否已经取消业务:否&amp;#10;是否承诺退费 ：:是&amp;#10;用户是否需要回复：:否&amp;#10;用户要求：:要求退费并取消（通过CBSS无法办理）</t>
    </r>
  </si>
  <si>
    <t>TS202310051302371927</t>
  </si>
  <si>
    <t>071700203494</t>
  </si>
  <si>
    <t>李超</t>
  </si>
  <si>
    <t>2023-10-06 09:15:50</t>
  </si>
  <si>
    <t>用户反映没有办理15元1000M提速包(湖北)（立即生效，次月收费）-新业务不知情，要求把扣除的费用退还，要求尽快联系回复处理。</t>
  </si>
  <si>
    <t>BL202310070850170972</t>
  </si>
  <si>
    <t>陈启海</t>
  </si>
  <si>
    <t>2023-10-07 15:59:22</t>
  </si>
  <si>
    <t>[65岁以上老人]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5G炫彩通信助理包-云盘版（首月5元半价）&amp;#10;办理渠道:未查询到&amp;#10;赔付月份：:2023年3月、2023年4月、2023年5月、2023年6月、2023年7月、2023年8月、2023年9月、2023年10月&amp;#10;返还倍率:单倍&amp;#10;赔付金额：:75&amp;#10;是否已经取消业务:是&amp;#10;是否承诺退费 ：:是&amp;#10;用户是否需要回复：:否&amp;#10;用户要求：:退费</t>
  </si>
  <si>
    <t>BL202310061439390453</t>
  </si>
  <si>
    <t>江方羽</t>
  </si>
  <si>
    <t>2023-10-07 14:07:12</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</si>
  <si>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&amp;#10;CBSS账单扣费名称：:炫彩通信助理包- 云盘版（立即生效）-湖北-10元&amp;#10;办理渠道:无&amp;#10;赔付月份：:2023年6月、2023年7月、2023年8月、2023年9月、2023年10月&amp;#10;返还倍率:单倍&amp;#10;赔付金额：:25&amp;#10;是否已经取消业务:是&amp;#10;是否承诺退费 ：:是&amp;#10;用户是否需要回复：:否&amp;#10;用户要求：:用户称自己没有订购过炫彩通信助理包- 云盘版（立即生效）-湖北-10元，现对扣费不认可，前台已经承诺退费，麻烦处理。</t>
  </si>
  <si>
    <t>BL202310070830210800</t>
  </si>
  <si>
    <t>余家英</t>
  </si>
  <si>
    <t>2023-10-07 14:32:36</t>
  </si>
  <si>
    <t>&gt;业务号码&gt;15572765913；&gt;号码归属地&gt;宜昌；&gt;产品名称&gt;联通助理-畅爽版（在线渠道）； &gt;产品代码&gt;89000016；&gt;产品编码&gt;8900001601；&gt;订购时间&gt; 2023-10-06 07:29:59 ；&gt;核查情况&gt;平台故障；&gt;不规范定制分类&gt;平台故障，无法判责；&gt;退费金额：26元；&gt;退费时间&gt;2023年10月7日；&gt;投诉内容&gt;&amp;#10;高级模板内容：&amp;#10;赔付类型：:增值业务争议 &amp;#10;CBSS账单扣费名称：:增值业务-联通助理-畅爽版（在线渠道）&amp;#10;SP产品ID/元素ID：:增值业务-联通助理-畅爽版（在线渠道）&amp;#10;办理渠道:1&amp;#10;赔付月份：:2023年10月&amp;#10;返还倍率:单倍&amp;#10;赔付金额：:26&amp;#10;是否已经取消业务:是&amp;#10;是否承诺退费 ：:是&amp;#10;用户是否需要回复：:否&amp;#10;用户要求：:退费</t>
  </si>
  <si>
    <t>BL202310062118070205</t>
  </si>
  <si>
    <t>王琨</t>
  </si>
  <si>
    <t>2023-10-07 11:14:01</t>
  </si>
  <si>
    <t>&gt;业务号码&gt;17762882110；&gt;号码归属地&gt;宜昌；&gt;产品名称&gt;炫彩通信助理包- 云盘版（立即生效）-湖北-10元， 手机彩铃沃音乐精选10元包月 ；&gt;产品代码&gt;91271441，49004937；&gt;产品编码&gt;无， 4900493700  ；&gt;订购时间&gt;  	2023/6/6 16:07， 2023-08-27 19:38:28 	；&gt;核查情况&gt;平台故障；&gt;不规范定制分类&gt;平台故障，无法判责；&gt;退费金额&gt;25元，30元；&gt;退费时间&gt;	2023/10/7	；&gt;投诉内容&amp;#10;&amp;#10;&amp;#10;高级模板内容：&amp;#10;赔付类型：:增值业务争议 &amp;#10;CBSS账单扣费名称：:炫彩通信助理包- 云盘版（立即生效）-湖北-10元（已停售）&amp;#10;办理渠道:拓见科技(深圳)有限公司武汉分公司(宜昌)&amp;#10;赔付月份：:2023年6月、2023年7月、2023年8月、2023年9月、2023年10月&amp;#10;返还倍率:单倍&amp;#10;赔付金额：:25&amp;#10;是否已经取消业务:是&amp;#10;是否承诺退费 ：:是&amp;#10;用户是否需要回复：:否&amp;#10;用户要求：:1、CBSS账单扣费名称：（手机彩铃沃音乐精选10元包月） &amp;#10;2、赔付月份：（202308-202310） &amp;#10;3、返还倍率: （单倍） &amp;#10;4、赔付金额：（30） &amp;#10;5、受理渠道：（无）（CBSS查询后复制粘贴） &amp;#10;6、用户要求（上账到主卡）（非必填，有特殊要求填写）</t>
  </si>
  <si>
    <t>TS202310062148471371</t>
  </si>
  <si>
    <t>071703480762</t>
  </si>
  <si>
    <t>刘会芹</t>
  </si>
  <si>
    <t>2023-10-07 14:23:47</t>
  </si>
  <si>
    <t>071703480762命中精准预判服务场景:[65岁以上老人] &amp;#10;用户投诉此账户原本就是缓转机，我司人员还给用户开通千兆提速包，当前账户停机无法操作故未授权，用户对此强烈不满，要求公司核实订购情况并给与合理解释</t>
  </si>
  <si>
    <t>BL202310080903260256</t>
  </si>
  <si>
    <t>刘多春</t>
  </si>
  <si>
    <t>2023-10-08 16:17:35</t>
  </si>
  <si>
    <t>&gt;业务号码&gt;15572716392；&gt;号码归属地&gt;宜昌；&gt;产品名称&gt;5G炫彩通信助理包-云盘版（首月5元半价）；&gt;产品代码&gt;无；&gt;产品编码&gt; 91245135；&gt;订购时间&gt;2023-03-17 11:21:51；&gt;核查情况&gt;平台故障；&gt;不规范定制分类&gt;平台故障，无法判责；&gt;退费金额&gt;65元；&gt;退费时间&gt;2023-10-08；&gt;投诉内容&gt;&amp;#10;赔付类型：:增值业务争议 &amp;#10;CBSS账单扣费名称：:5G炫彩通信助理包-云盘版（首月5元半价）&amp;#10;SP产品ID/元素ID：:5G炫彩通信助理包-云盘版（首月5元半价）&amp;#10;办理渠道:无&amp;#10;赔付月份：:2023年3月、2023年4月、2023年5月、2023年6月、2023年7月、2023年8月、2023年9月、2023年10月&amp;#10;返还倍率:单倍&amp;#10;赔付金额：:65&amp;#10;是否已经取消业务:否&amp;#10;是否承诺退费 ：:是&amp;#10;用户是否需要回复：:否&amp;#10;用户要求：:退费，谢谢。</t>
  </si>
  <si>
    <t>TS202310080946490676</t>
  </si>
  <si>
    <t>2023-10-08 14:49:46</t>
  </si>
  <si>
    <t>[65岁以上老人] &amp;#13;&amp;#10;高级模板内容：&amp;#13;&amp;#10;是否10016外呼:否&amp;#13;&amp;#10;电话外呼号码:1&amp;#13;&amp;#10;渠道名称:拓见科技(深圳)有限公司武汉分公司(宜昌)&amp;#13;&amp;#10;反应问题涉及场景:未经同意订购业务&amp;#13;&amp;#10;产品名称:5G炫彩通信助理包-云盘版（首月5元半价）&amp;#13;&amp;#10;争议月份:2023年2月、2023年3月、2023年4月、2023年9月、2023年6月、2023年7月、2023年8月、2023年10月、2023年5月&amp;#13;&amp;#10;是否承诺退费:是&amp;#13;&amp;#10;承诺退费金额:85&amp;#13;&amp;#10;是否取消业务（如取消失败，需加上系统报错的提示）:已取消&amp;#13;&amp;#10;是否需要回复:否&amp;#13;&amp;#10;用户要求:要求退费&amp;#13;</t>
  </si>
  <si>
    <t>TS202310091445351368</t>
  </si>
  <si>
    <t>071700206150</t>
  </si>
  <si>
    <t>高学雷</t>
  </si>
  <si>
    <t>2023-10-09 15:36:14</t>
  </si>
  <si>
    <t>用户表示不知情办理 15元*12个月合约千兆提速包 ，要求取消此业务并有赔偿需求，请处理并回复。</t>
  </si>
  <si>
    <t>TS202310111201201307</t>
  </si>
  <si>
    <t>周承桥</t>
  </si>
  <si>
    <t>2023-10-11 15:35:49</t>
  </si>
  <si>
    <t>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	 19元5G流量语音炫彩包5GB+100分钟（立即生效）（湖北） &amp;#10;争议月份:2023年7月、2023年8月、2023年9月、2023年10月&amp;#10;是否承诺退费:是&amp;#10;承诺退费金额:76&amp;#10;是否取消业务（如取消失败，需加上系统报错的提示）:是&amp;#10;是否需要回复:否&amp;#10;用户要求:退费</t>
  </si>
  <si>
    <t>BL202310102037370375</t>
  </si>
  <si>
    <t>071700378925</t>
  </si>
  <si>
    <t>石艳</t>
  </si>
  <si>
    <t>2023-10-11 14:06:21</t>
  </si>
  <si>
    <t>22年Q3Q4重点客户判断省分:湖北&amp;#13;&amp;#10;:增值业务费用争议（含炫彩通信助理包云盘版等组合类增值业务）&amp;#13;&amp;#10;:固网&amp;#13;&amp;#10;:是&amp;#13;&amp;#10;:不认可&amp;#13;&amp;#10;:小于等于500元，且仅限单倍、月份不超过12个月&amp;#13;&amp;#10;:&amp;#13;&amp;#10;&amp;#13;&amp;#10;高级模板内容：&amp;#13;&amp;#10;赔付类型：:其他:提速至1000M（30元）（湖北）&amp;#13;&amp;#10;CBSS账单扣费名称：:提速至1000M（30元）（湖北）&amp;#13;&amp;#10;SP产品ID/元素ID：:72046692&amp;#13;&amp;#10;办理渠道: 拓见科技(深圳)有限公司武汉分公司(宜昌) 营业厅 &amp;#13;&amp;#10;赔付月份：:2022年11月、2022年12月、2023年1月、2023年2月、2023年3月、2023年4月、2023年5月、2023年6月、2023年7月、2023年8月、2023年9月、2023年10月&amp;#13;&amp;#10;返还倍率:单倍&amp;#13;&amp;#10;赔付金额：:360&amp;#13;&amp;#10;是否已经取消业务:是&amp;#13;&amp;#10;是否承诺退费 ：:是&amp;#13;&amp;#10;用户是否需要回复：:否&amp;#13;&amp;#10;用户要求：:退费&amp;#13;</t>
  </si>
  <si>
    <t>BL202310110906171416</t>
  </si>
  <si>
    <t>胡学禹</t>
  </si>
  <si>
    <t>2023-10-13 13:21:46</t>
  </si>
  <si>
    <t>[65岁以上老人]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19元5G流量语音炫彩包5GB+100分钟&amp;#10;办理渠道:不清楚&amp;#10;赔付月份：:2023年6月、2023年7月、2023年9月、2023年10月、2023年8月&amp;#10;返还倍率:单倍&amp;#10;赔付金额：:95&amp;#10;是否已经取消业务:是&amp;#10;是否承诺退费 ：:是&amp;#10;用户是否需要回复：:否&amp;#10;用户要求：:尽快处理（业务未取消，请后台协助处理，谢谢</t>
  </si>
  <si>
    <t>BL202310142113022398</t>
  </si>
  <si>
    <t>朱国新</t>
  </si>
  <si>
    <t>2023-10-15 16:06:51</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</si>
  <si>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联通助理-智能应答5元（首月免费）&amp;#10;办理渠道:拓见科技(深圳)有限公司武汉分公司(宜昌)&amp;#10;赔付月份：:2023年1月、2023年2月、2023年3月、2023年4月、2023年5月、2023年6月、2023年7月、2023年8月、2023年9月、2023年10月、2022年1月、2022年2月、2022年3月、2022年4月、2022年5月、2022年6月、2022年7月、2022年8月、2022年9月、2022年10月、2022年11月、2022年12月、2021年7月、2021年8月、2021年9月、2021年10月、2021年11月、2021年12月&amp;#10;返还倍率:单倍&amp;#10;赔付金额：:140&amp;#10;是否已经取消业务:是&amp;#10;是否承诺退费 ：:是&amp;#10;用户是否需要回复：:否&amp;#10;用户要求：:退费</t>
  </si>
  <si>
    <t>TS202310150836510122</t>
  </si>
  <si>
    <t>071700666237</t>
  </si>
  <si>
    <t>宋正青</t>
  </si>
  <si>
    <t>2023-10-15 14:05:47</t>
  </si>
  <si>
    <t>22年Q3Q4重点客户[65岁以上老人] &amp;#10;高级模板内容：&amp;#10;投诉问题描述:反馈：不知情开通业务，不同意退费，前台多次解释无效，需要后台核实处理，谢谢！&amp;#10;业务名称:20元*12个月合约千兆提速包（湖北）&amp;#10;争议月份:2023年9月、2023年10月&amp;#10;争议金额:40&amp;#10;办理渠道:拓见科技(深圳)有限公司武汉分公司(宜昌)&amp;#10;前台是否取消:未取消&amp;#10;是否承诺退费:否&amp;#10;用户要求:核实处理回电，谢谢！联系电话：13040978958</t>
  </si>
  <si>
    <t>TS202310170913180675</t>
  </si>
  <si>
    <t>周丹丹</t>
  </si>
  <si>
    <t>2023-10-17 09:53:54</t>
  </si>
  <si>
    <t>&amp;#10;高级模板内容：&amp;#10;投诉问题描述:用户要求查明是谁订购的增值业务以及把费用退回&amp;#10;业务名称:联通云盘会员服务费/视频彩铃&amp;#10;争议月份:2023年5月、2023年6月、2023年7月、2023年8月、2023年9月、2023年10月&amp;#10;争议金额:30&amp;#10;办理渠道:SP平台&amp;#10;前台是否取消:未取消&amp;#10;是否承诺退费:是&amp;#10;用户要求:尽快查明谁订购的业务，回电处理解决再退订业务</t>
  </si>
  <si>
    <t>TS202310181552430331</t>
  </si>
  <si>
    <t>何永华</t>
  </si>
  <si>
    <t>2023-10-18 16:29:12</t>
  </si>
  <si>
    <t>#2022重保客户#主办单位：湖北&amp;#10;客户类别：星级客户&amp;#10;10010是否打通：否&amp;#10;是否二次致电10015：是&amp;#10;是否联系：否&amp;#10;升级倾向：&amp;#10;号码归属省：湖北&amp;#10;SVIP等级：&amp;#10;1.问题类型:;&amp;#10;2.投诉类型:其他;&amp;#10;3.营业厅地址:;&amp;#10;4.位置信息:;&amp;#10;5.位置发生地:;&amp;#10;6.投诉内容:云盘是什么时候开通的？什么时候开始扣费的？多收的钱退回来。取消云盘收费</t>
  </si>
  <si>
    <t>BL202310181716381018</t>
  </si>
  <si>
    <t>071701012658</t>
  </si>
  <si>
    <t>陈瑾瑜</t>
  </si>
  <si>
    <t>2023-10-19 11:12:17</t>
  </si>
  <si>
    <r>
      <t/>
    </r>
    <r>
      <rPr>
        <sz val="11"/>
        <color theme="1"/>
        <rFont val="宋体"/>
        <family val="2"/>
      </rPr>
      <t>&gt;业务号码&gt;071701012658&gt;号码归属地&gt;宜昌；&gt;产品名称&gt;15元1000M提速包(湖北)（立即生效，次月收费）-新；&gt;产品代码&gt;无；&gt;产品编码&gt;91288937；&gt;订购时间&gt;2023-07-2616:00:24；&gt;核查情况&gt;平台故障；&gt;不规范定制分类&gt;平台故障，无法判责；&gt;退费金额&gt;45元；&gt;退费时间&gt;2023年10月19日&gt;投诉内容&gt;&amp;#10;高级模板内容：&amp;#10;赔付类型：:增值业务争议&amp;#10;CBSS账单扣费名称：:月固定费_宽带提速包（湖北）_宽带提速包（湖北）&amp;#10;办理渠道:</t>
    </r>
    <r>
      <rPr>
        <sz val="11"/>
        <color theme="1"/>
        <rFont val="Arial"/>
        <family val="2"/>
      </rPr>
      <t xml:space="preserve">	</t>
    </r>
    <r>
      <rPr>
        <sz val="11"/>
        <color theme="1"/>
        <rFont val="宋体"/>
        <family val="2"/>
      </rPr>
      <t>拓见科技(深圳)有限公司武汉分公司(宜昌)ECQ10845&amp;#10;赔付月份：:2023年8月、2023年9月、2023年10月&amp;#10;返还倍率:单倍&amp;#10;赔付金额：:45&amp;#10;是否已经取消业务:是&amp;#10;是否承诺退费：:是&amp;#10;用户是否需要回复：:否&amp;#10;用户要求：:退费</t>
    </r>
  </si>
  <si>
    <t>BL202310191751010427</t>
  </si>
  <si>
    <t>魏银莎</t>
  </si>
  <si>
    <t>2023-10-20 10:47:03</t>
  </si>
  <si>
    <t>&gt;业务号码&gt;18671719753；&gt;号码归属地&gt;宜昌；&gt;产品名称&gt;炫彩通信助理包-云盘版（立即生效）-湖北-10元；&gt;产品代码&gt;无；&gt;产品编码&gt;91271441；&gt;订购时间&gt;2023-09-0110:04:44；&gt;核查情况&gt;平台故障；&gt;不规范定制分类&gt;平台故障，无法判责；&gt;退费金额&gt;10元；&gt;退费时间&gt;2023-10-20；&gt;投诉内容&gt;&amp;#10;赔付类型：:增值业务争议&amp;#10;CBSS账单扣费名称：:炫彩通信助理包-云盘版（立即生效）-湖北-10元&amp;#10;办理渠道:拓见科技(深圳)有限公司武汉分公司(宜昌)&amp;#10;赔付月份：:2023年10月、2023年9月&amp;#10;返还倍率:单倍&amp;#10;赔付金额：:20&amp;#10;是否已经取消业务:是&amp;#10;是否承诺退费：:是&amp;#10;用户是否需要回复：:否&amp;#10;用户要求：:退费</t>
  </si>
  <si>
    <t>TS202310261024332160</t>
  </si>
  <si>
    <t>任国翠</t>
  </si>
  <si>
    <t>2023-10-26 11:05:28</t>
  </si>
  <si>
    <t>查询增值业务:&amp;#10;合约信息查询:&amp;#10;系统查询到有产品信息&amp;#10;:无确认方式&amp;#10;客户不了解此业务，要求取消或投诉&amp;#10;维系挽留:不接受&amp;#10;一键退订:‘一键退订’按钮操作提示操作失败/‘退订选择’置灰&amp;#10;:仍然退订失败&amp;#10;:&amp;#10;&amp;#10;高级模板内容：&amp;#10;投诉问题描述:用户来电要求我方为其取消（湖北）2021年牛年礼包畅越冰激凌5G套餐49元赠费10元/月（12个月），前台挽留失败，用户不愿去营业厅，要求我方线上取消&amp;#10;业务名称:（湖北）2021年牛年礼包畅越冰激凌5G套餐49元赠费10元/月（12个月）&amp;#10;争议月份:2023年10月&amp;#10;争议金额:10&amp;#10;办理渠道:拓见科技(深圳)有限公司武汉分公司(宜昌)&amp;#10;前台是否取消:未取消&amp;#10;用户要求:用户要求为其取消，麻烦后台协助处理，用户有携转弹窗</t>
  </si>
  <si>
    <t>BL202310230948031374</t>
  </si>
  <si>
    <t>张继秀</t>
  </si>
  <si>
    <t>2023-10-23 14:34:21</t>
  </si>
  <si>
    <t>判断省分:其他省分&amp;#10;:增值业务争议&amp;#10;判断省分:湖北&amp;#10;:移网&amp;#10;:在补救范围内&amp;#10;:不认可&amp;#10;:小于等于500元，且仅限单倍、月份不超过12个月&amp;#10;:&amp;#10;&amp;#10;高级模板内容：&amp;#10;赔付类型：:其他:炫彩通信助理包-云盘版（立即生效）-湖北-10元&amp;#10;CBSS账单扣费名称：:炫彩通信助理包-云盘版（立即生效）-湖北-10元&amp;#10;SP产品ID/元素ID：:91271441&amp;#10;办理渠道:拓见科技(深圳)有限公司武汉分公司(宜昌)&amp;#10;赔付月份：:2023年6月、2023年7月、2023年8月、2023年9月、2023年10月&amp;#10;返还倍率:单倍&amp;#10;赔付金额：:25&amp;#10;是否已经取消业务:否&amp;#10;是否承诺退费：:是&amp;#10;用户是否需要回复：:否&amp;#10;用户要求：:要求取消并退费，前台已承诺退费并告知注意事项，业务未取消，请后台协助处理，用户无法提供验证码</t>
  </si>
  <si>
    <t>TS202310281123292456</t>
  </si>
  <si>
    <t>沈周柱</t>
  </si>
  <si>
    <t>2023-10-28 15:45:15</t>
  </si>
  <si>
    <r>
      <t/>
    </r>
    <r>
      <rPr>
        <sz val="11"/>
        <color theme="1"/>
        <rFont val="宋体"/>
        <family val="2"/>
      </rPr>
      <t>判断省分:湖北&amp;#10;:移网电话营销费用争议（套餐资费/融合宽带/副卡功能费类除外）&amp;#10;:不认可&amp;#10;:小于等于500元，且仅限单倍、月份不超过12个月&amp;#10;:&amp;#10;&amp;#10;高级模板内容：&amp;#10;是否10016外呼:否&amp;#10;电话外呼号码:/&amp;#10;渠道名称:</t>
    </r>
    <r>
      <rPr>
        <sz val="11"/>
        <color theme="1"/>
        <rFont val="Arial"/>
        <family val="2"/>
      </rPr>
      <t xml:space="preserve">	</t>
    </r>
    <r>
      <rPr>
        <sz val="11"/>
        <color theme="1"/>
        <rFont val="宋体"/>
        <family val="2"/>
      </rPr>
      <t>拓见科技(深圳)有限公司武汉分公司(宜昌)&amp;#10;反应问题涉及场景:未经同意订购业务&amp;#10;产品名称:19元5G流量语音炫彩包5GB+100分钟（次月生效）（湖北）&amp;#10;争议月份:2023年7月、2023年8月、2023年9月、2023年10月&amp;#10;是否承诺退费:是&amp;#10;承诺退费金额:76&amp;#10;是否已经取消业务（如取消失败，需加上系统报错的提示）:是&amp;#10;是否需要回复:否&amp;#10;用户要求:（1）用户号码13227293683&amp;#10;&amp;#10;（2）业务名称19元5G流量语音炫彩包5GB+100分钟（次月生效）（湖北）&amp;#10;&amp;#10;（3）渠道名称拓见科技(深圳)有限公司武汉分公司(宜昌)&amp;#10;&amp;#10;（4）承诺退费金额76元&amp;#10;&amp;#10;（5）涉及退费月份2023年7-10月&amp;#10;&amp;#10;（6）是否取是&amp;#10;&amp;#10;（7）已在线承诺，不用回复用户</t>
    </r>
    <r>
      <rPr>
        <sz val="11"/>
        <color theme="1"/>
        <rFont val="Arial"/>
        <family val="2"/>
      </rPr>
      <t>_</t>
    </r>
    <r>
      <rPr>
        <sz val="11"/>
        <color theme="1"/>
        <rFont val="宋体"/>
        <family val="2"/>
      </rPr>
      <t>x005f_x000b_前台解决情况：经解释使用情况，客户不认可；为维系客户，已承诺24小时内退费，客户满意。</t>
    </r>
  </si>
  <si>
    <t>BL202310031246470725</t>
  </si>
  <si>
    <t>曾宪琼</t>
  </si>
  <si>
    <t>071701077086命中精准预判服务场景:[65岁以上老人]&amp;#10;用户对于不知情开通15元1000M提速包，不认可；为维系客户，已承诺24小时内退费，客户满意。8-10月份共计45元费用，业务已经取消。</t>
  </si>
  <si>
    <t>TS202310051606091112</t>
  </si>
  <si>
    <t>杜艳平</t>
  </si>
  <si>
    <t>高级模板内容：&amp;#10;投诉问题描述:用户来电反映自己没有订购10元500M升1000M提速包(湖北)（立即生效，次月收费）-新，我处解释用户不认可，请协助处理，谢谢&amp;#10;业务名称:10元500M升1000M提速包(湖北)（立即生效，次月收费）-新&amp;#10;争议月份:2023年10月&amp;#10;争议金额:10&amp;#10;办理渠道:营业厅&amp;#10;前台是否取消:未取消&amp;#10;是否承诺退费:否&amp;#10;用户要求:用户来电反映自己没有订购10元500M升1000M提速包(湖北)（立即生效，次月收费）-新，我处解释用户不认可，请协助处理，谢谢</t>
  </si>
  <si>
    <t>TS202310010931430565</t>
  </si>
  <si>
    <t>胡秀伦</t>
  </si>
  <si>
    <t>[该用户有申诉倾向，请注意受理态度，查询近三天工单记录，积极解决用户问题。]&amp;#10;高级模板内容：&amp;#10;投诉问题描述:用户来电对办卡时的靓号协议时限以实际不符合，解释无效&amp;#10;业务名称:靓号协议&amp;#10;宣传渠道:营业厅&amp;#10;宣传内容:靓号协议三年&amp;#10;实际情况:靓号协议十五年&amp;#10;用户要求:要求尽快核实处理，提及投诉</t>
  </si>
  <si>
    <t>解释宣传：交付经理王萌，靓号协议未解释清楚。经核实，客户办理18671763000靓号，靓号月承诺通信费100元，靓号协议期180月，已联系客户解释说明，客户表示知晓。</t>
  </si>
  <si>
    <t>TS202310081131541265</t>
  </si>
  <si>
    <t>投诉工单（2021版）&gt;&gt;移网&gt;&gt;【入网】交付及激活&gt;&gt;上门服务人员服务问题</t>
  </si>
  <si>
    <t>2023-10-08 14:17:14</t>
  </si>
  <si>
    <t>:号卡配送问题&amp;#13;&amp;#10;:配送人员规范/态度问题&amp;#13;&amp;#10;:&amp;#13;&amp;#10;&amp;#13;&amp;#10;高级模板内容：&amp;#13;&amp;#10;投诉问题描述:用户来电反馈自己订购号卡配送的时候发现卡不对换了一张卡，人员告知需要预充100元，用户不认可要求退回，配送人员辱骂自己，对此要求投诉&amp;#13;&amp;#10;订单号/预留电话:	 2163100758038099&amp;#13;&amp;#10;订购渠道:抖音&amp;#13;&amp;#10;业务名称:亲子卡（基础版）&amp;#13;&amp;#10;配送人员信息:电话号码：15587922857&amp;#13;&amp;#10;用户要求:要求立即投诉此人员&amp;#13;</t>
  </si>
  <si>
    <t>配送争议：伍家营服，王萌AA，用户反映订购号码问题，经核查用户对办理号码需交纳100元费用不认可，核实属管理要求，已向用户解释并致歉，客户表示知晓。</t>
  </si>
  <si>
    <t>TS202310071304070262</t>
  </si>
  <si>
    <t>2023-10-09 16:27:13</t>
  </si>
  <si>
    <t>主办单位：湖北&amp;#10;客户类别：首次投诉&amp;#10;10010是否打通：是&amp;#10;是否二次致电10015：是&amp;#10;是否联系：是&amp;#10;升级倾向：无&amp;#10;号码归属省：湖北&amp;#10;SVIP等级：&amp;#10;预处理名称：号卡激活处置流程，用户问题:激活费用问题&amp;#13;&amp;#10;用户费用产生的时间:对激活同时要求充值不认可&amp;#13;&amp;#10;获取证件号:&amp;#13;&amp;#10;根据不用情况口径向用户进行解释，用户:不认可提投诉单&amp;#13;&amp;#10;备注:&amp;#13;&amp;#10;用户来电反映在网上同时办理两张卡  自己的卡没有强制首冲 但是自己爱人的卡强制充值 用户不满 要求相关此工作人员和相关领导再次送卡上门激活并当面道歉，请处理</t>
  </si>
  <si>
    <t>①客户基本资料：业务号码：15572700014、客户姓名：李媛媛、套餐情况：小天卡-2023；客户反映取消业务的问题					&amp;#10;②首次联系客户时间：2023-10-07 15:30:45				&amp;#10;③投诉核查处理情况：收到贵部转办，我司立即组织核查，经核实，客户对线上申请15572700014，工作人员上门配送告知首充话费200元规则不认可，转为认为工作人员服务不好，要求上门道歉，已联系客户解释安抚，工作人员记录考核，考虑客户感知，申请赠送100元话费，24小时内到账，此费用无法抵扣往月欠费且不可打印发票，客户表示知晓。&amp;#10;④答复客户时间及客户满意度评价：根据上述情况我司于2023-10-08 15:10:45		联系客户解释，客户表示知晓。。回单人:宜昌客服王晓玉；联系电话：07176921001。					&amp;#10;⑤投诉核查关联材料：无</t>
  </si>
  <si>
    <t>TS202310141756431083</t>
  </si>
  <si>
    <t>王功祥</t>
  </si>
  <si>
    <t>2023-10-16 10:53:27</t>
  </si>
  <si>
    <t>[65岁以上老人]&amp;#13;&amp;#10;高级模板内容：&amp;#13;&amp;#10;投诉问题描述:用户来电称自己没有办理过此号码，也没有拿过手机卡，对开户不认可&amp;#13;&amp;#10;业务名称:孝心卡（基础版）&amp;#13;&amp;#10;争议月份:2023年4月、2023年5月、2023年6月、2023年7月、2023年8月、2023年9月、2023年10月&amp;#13;&amp;#10;争议金额:69.87&amp;#13;&amp;#10;办理渠道:湖北省宜昌市OMO&amp;#13;&amp;#10;前台是否取消:未取消&amp;#13;&amp;#10;用户要求:核实处理，提及不知情办理要举报&amp;#13;</t>
  </si>
  <si>
    <t>配送争议：秭归城区，望运超AA，用户反映被动办理号码，经核查工作人员未经客户同意办理号码，现客户已到营业厅申请办理销户，我司现申请减免本月欠费21.93元，现金到账，此费用可打印发票，用户满意。</t>
  </si>
  <si>
    <t>TS202310062221051653</t>
  </si>
  <si>
    <t>谭学文</t>
  </si>
  <si>
    <t>2023-10-08 11:23:06</t>
  </si>
  <si>
    <t>主办单位：湖北&amp;#10;客户类别：星级客户&amp;#10;10010是否打通：否&amp;#10;是否二次致电10015：是&amp;#10;是否联系：否&amp;#10;升级倾向：&amp;#10;号码归属省：湖北&amp;#10;SVIP等级：&amp;#10;1. 问题类型:;&amp;#10;2. 投诉类型:其他问题;&amp;#10;3. 营业厅地址:;&amp;#10;4. 位置信息:;&amp;#10;5. 位置发生地:;&amp;#10;6. 投诉内容:难收费，套餐53元为什么给我变了</t>
  </si>
  <si>
    <t>Q23①客户投诉产生的原因：客户反映开通业务问题。							&amp;#10;②客户投诉问题核查情况及解决方案：收到贵部转办后，我司立即组织调查。经核实，2023-07-07 16:02:28 五峰城区东泰自有营业厅给客户办理低消宽带071704177206，IPTV业务。 参加10元12个月宽带赠费 活动，现客户表示无需使用，客服部已操作取消，考虑客户感知，登记11月7日退还23年7月-23年6月IPTV，低消补收费用，此费用无法抵扣往月欠费且不可打印发票 ，满意。 				&amp;#10;③客户问题满意度：满意。							&amp;#10;④回单人:宜昌客服王晓玉；联系电话：07176921001。</t>
  </si>
  <si>
    <t>ZX202310071030382004</t>
  </si>
  <si>
    <t>071703676321</t>
  </si>
  <si>
    <t>姜学枝</t>
  </si>
  <si>
    <t>2023-10-08 14:07:32</t>
  </si>
  <si>
    <t>071703676321命中精准预判服务场景:[65岁以上老人] &amp;#13;&amp;#10;[65岁以上老人] 判断省分:湖北&amp;#13;&amp;#10;:被动办理宽带&amp;#13;&amp;#10;:不需要&amp;#13;&amp;#10;:&amp;#13;&amp;#10;&amp;#13;&amp;#10;高级模板内容：&amp;#13;&amp;#10;问题描述:用户来电反馈自己没有办理过宽带，现在还收费，对此不认可&amp;#13;&amp;#10;第二联系方式:13135822308   &amp;#13;&amp;#10;销户原因:自己没有办理过&amp;#13;&amp;#10;用户要求:立即退费，取消宽带&amp;#13;</t>
  </si>
  <si>
    <t>Q23：五峰城区东泰自有营业厅，低消送宽带AA，虚拟宽带，挽留失败，客服部已取消，次月出账后核算2-10月低消补收费用，次月8日前退费到账，此费用无法抵扣往月欠费及打印发票，满意</t>
  </si>
  <si>
    <t>TS202310111121000311</t>
  </si>
  <si>
    <t>陈丽</t>
  </si>
  <si>
    <t>2023-10-11 15:13:47</t>
  </si>
  <si>
    <t>&amp;#10;高级模板内容：&amp;#10;投诉问题描述:用户对上个月的低消补扣不认可，称自己没有办理过低消，要求核实回复处理&amp;#10;业务名称:低消融合（宽移固）移网低消69元（湖北）&amp;#10;争议月份:2023年9月&amp;#10;争议金额:45&amp;#10;办理渠道:0&amp;#10;前台是否取消:已取消&amp;#10;是否承诺退费:否&amp;#10;用户要求:要求核实回复处理</t>
  </si>
  <si>
    <t>五峰城区东泰自有营业厅2023-01-13 16:22:58</t>
  </si>
  <si>
    <t>TS202310102032241790</t>
  </si>
  <si>
    <t>投诉工单（2021版）&gt;&gt;移网&gt;&gt;【变更及服务】渠道服务&gt;&gt;越级投诉倾向（未表明具体原因）</t>
  </si>
  <si>
    <t>王朝阳</t>
  </si>
  <si>
    <t>2023-10-13 14:19:37</t>
  </si>
  <si>
    <t>主办单位：湖北&amp;#10;客户类别：普通客户&amp;#10;10010是否打通：是&amp;#10;是否二次致电10015：是&amp;#10;是否联系：否&amp;#10;升级倾向：&amp;#10;号码归属省：湖北&amp;#10;SVIP等级：&amp;#10;1. 问题类型:;&amp;#10;2. 投诉类型:服务质量;&amp;#10;3. 营业厅地址:五峰城区东泰自有营业厅,宜昌市五峰县渔洋关镇南北路十字路口东泰商城一楼;&amp;#10;4. 位置信息:长征路;&amp;#10;5. 位置发生地:;&amp;#10;6. 投诉内容:没什么好说的 看图片就行了&amp;#10;问题发生地：联通营业厅&amp;#10;问题类型：其他（宽带）&amp;#10;问题发生时间：2023-02-15 14:40</t>
  </si>
  <si>
    <t>Q22：五峰城区东泰自有营业厅，低消送宽带AA①客户基本资料：业务号码：17671334241、客户姓名：王朝阳、套餐情况：腾讯大王卡；客户反映低消送宽带问题； &amp;#10;②首次联系客户时间：2023-10-11 09:48:00&amp;#10;③投诉核查处理情况：收到贵部转办，我司立即组织核查，经核实，2022-11-24 17:47:23五峰城区东泰自有营业厅办理低消送宽带，虚拟地址，挽留失败，23年2月已取消，3月退费22.11-23.2月低消补收费用109.8元，现客户要求赔偿，我司可申请减免2个月月租费用40元，用户要求109.8元*3倍，共计329.4元。无法实现，已告知用户我司可申请赠费100元，若需退费可致电宜昌服务监督热线13032700872，用户知晓。满意度一般； &amp;#10;④答复客户时间及客户满意度评价：根据上述核实情况，我司于2023-10-11 09:48:00联系客户一般，回单人：胡春燕、联系方式：07176921001&amp;#10;⑤投诉核查关联材料：无。"</t>
  </si>
  <si>
    <t>TS202310101436430933</t>
  </si>
  <si>
    <t>湖北分公司&gt;&gt;客服中心&gt;&gt;服务运营室&gt;&gt;服务受理组</t>
  </si>
  <si>
    <t>2023-10-14 16:18:29</t>
  </si>
  <si>
    <t>TS202302151036300002，用户前期反映过此问题，已经按照前期处理结果解释，但用户表示自己突然想起这件事情，现在强烈要求投诉开通渠道，表示自己的个人信息被盗用，要求核实是哪个工作人员帮自己开通的业务，核实是怎么处罚这个工作人员的并告知自己处罚结果，还要求公司给他个人做出合理的补偿，要求投诉营业厅工作人员和营业厅以及中国联通公司，表示如果没有得到合理的解释和合理的补偿，就会升级投诉到工信部，解释无效，请尽快联系处理并电话回复</t>
  </si>
  <si>
    <t>Q22：五峰城区东泰自有营业厅，低消送宽带AA，现已取消，现已补赠用户100元现金，已转账至用户，满意</t>
  </si>
  <si>
    <t>TS202310221335530893</t>
  </si>
  <si>
    <t>071703044862</t>
  </si>
  <si>
    <t>张言</t>
  </si>
  <si>
    <t>2023-10-22 15:43:58</t>
  </si>
  <si>
    <t>&amp;#10;高级模板内容：&amp;#10;投诉问题描述:用户来电对宽带业务不认可，称自己没有办过，要求投诉，请处理&amp;#10;业务名称:10元500M宽带（湖北）-低消融合（500M）&amp;#10;争议月份:2022年8月、2022年9月、2022年10月、2022年11月、2022年12月、2023年1月、2023年2月、2023年3月、2023年4月、2023年5月、2023年6月、2023年7月、2023年8月、2023年9月、2023年10月&amp;#10;争议金额:1&amp;#10;办理渠道:1&amp;#10;前台是否取消:未取消&amp;#10;是否承诺退费:否&amp;#10;用户要求:尽快核实处理</t>
  </si>
  <si>
    <t>Q22：五峰城区东泰自有营业厅，10元500M宽带AA，经核查属营业厅于 2022-08-12 14:28:21开通10元500M宽带，现已为客户取消，并登记次月7日退还22.9.23.10月低消补收费用，此费用不可打印发票，满意。</t>
  </si>
  <si>
    <t>TS202310101649232222</t>
  </si>
  <si>
    <t>投诉工单（2021版）&gt;&gt;融合&gt;&gt;【离网】携出&gt;&gt;办理携出过程中发现有不知情绑定业务</t>
  </si>
  <si>
    <t>熊克久</t>
  </si>
  <si>
    <t>2023-10-13 15:17:07</t>
  </si>
  <si>
    <t>主办单位：湖北&amp;#10;客户类别：星级客户&amp;#10;10010是否打通：是&amp;#10;是否二次致电10015：是&amp;#10;是否联系：是&amp;#10;升级倾向：无&amp;#10;号码归属省：湖北&amp;#10;SVIP等级：&amp;#10;预处理名称:产品订购一键诊断&amp;#10;业务产品类型:反映其他业务问题&amp;#10;用户是否接受:用户不接受&amp;#10;是否知情订购:不知情订购&amp;#10;是否授权范围:否&amp;#10;备注:用户来电称没有办理过宽带，现用户查询绑定一条宽带，要求取消，请加急处理  （泛携转）&amp;#10;产品类型:轻合约;产品名称:湖北宜昌预存话费得流量短信包24个月-立即;产品描述:用户申请办理提前解约，需支付解约赔偿金，支付后办理解约，支付后办理解约，次月生效;产品ID:91022417;开始时间:2022-03-19 13:55:55;结束时间:2023-10-31 23:59:59;订购渠道:五峰城西自有营业厅;客户确认方式:无。</t>
  </si>
  <si>
    <t>五峰城西自有营业厅2022-03-19 13:56:12</t>
  </si>
  <si>
    <t>TS202310211426440361</t>
  </si>
  <si>
    <t>刘晋臣</t>
  </si>
  <si>
    <t>2023-10-21 17:29:06</t>
  </si>
  <si>
    <t>主办单位：湖北&amp;#10;客户类别：普通客户&amp;#10;10010是否打通：是&amp;#10;是否二次致电10015：是&amp;#10;是否联系：否&amp;#10;升级倾向：&amp;#10;号码归属省：湖北&amp;#10;SVIP等级：&amp;#10;1.问题类型:;&amp;#10;2.投诉类型:增值业务费争议;&amp;#10;3.营业厅地址:;&amp;#10;4.位置信息:;&amp;#10;5.位置发生地:;&amp;#10;6.投诉内容:这个月扣了什么电视费用十元&amp;#10;&amp;#10;争议金额:0.00&amp;#10;需要退订业务:否&amp;#10;关联历史投诉流水号:其他问题，请手动查询</t>
  </si>
  <si>
    <r>
      <t/>
    </r>
    <r>
      <rPr>
        <sz val="11"/>
        <color theme="1"/>
        <rFont val="宋体"/>
        <family val="2"/>
      </rPr>
      <t>①客户投诉产生的原因： 客户反映宽视界优化版基础月包 费用问题。</t>
    </r>
    <r>
      <rPr>
        <sz val="11"/>
        <color theme="1"/>
        <rFont val="Arial"/>
        <family val="2"/>
      </rPr>
      <t xml:space="preserve">								</t>
    </r>
    <r>
      <rPr>
        <sz val="11"/>
        <color theme="1"/>
        <rFont val="宋体"/>
        <family val="2"/>
      </rPr>
      <t>&amp;#10;②客户投诉问题核查情况及解决方案：收到贵部转办后，我司立即组织调查。经核实，五峰城西自有营业厅于2023-10-19 09:40:06  办理宽视界优化版基础月包，现业务已取消，考虑客户感知，申请减免本月10元费用， 24小时内到账，此费用无法抵扣往月欠费且不可打印发票，满意。&amp;#10;③客户问题满意度：满意。</t>
    </r>
    <r>
      <rPr>
        <sz val="11"/>
        <color theme="1"/>
        <rFont val="Arial"/>
        <family val="2"/>
      </rPr>
      <t xml:space="preserve">								</t>
    </r>
    <r>
      <rPr>
        <sz val="11"/>
        <color theme="1"/>
        <rFont val="宋体"/>
        <family val="2"/>
      </rPr>
      <t>&amp;#10;④回单人:宜昌客服王晓玉；联系电话：07176921001。</t>
    </r>
  </si>
  <si>
    <t>TS202310111820560503</t>
  </si>
  <si>
    <t>杨海英</t>
  </si>
  <si>
    <t>2023-10-13 10:29:11</t>
  </si>
  <si>
    <t>用户来电对业务：5G炫彩通信助理包-云盘版（首月5元半价） 订购不认可称没有告知要求我方核实处理谢谢！称还有办理时说的100分钟也没有要求处理谢谢 ！</t>
  </si>
  <si>
    <t>Q23：五峰仁和坪明方合作厅， 5G炫彩通信助理包-云盘版（首月5元半价） AA，经核查属营业厅办理沃助理业务时未与客户达成一致，我部已协助取消，并申请退还23.9-10月费用合计30元，24小时内到账，此费用不可打印账单发票，另按客户要求办理9元语音速率包，次月生效，回访满意</t>
  </si>
  <si>
    <t>TS202310161642071749</t>
  </si>
  <si>
    <t>071704457024</t>
  </si>
  <si>
    <t>郝永均</t>
  </si>
  <si>
    <t>2023-10-17 13:38:34</t>
  </si>
  <si>
    <t>用户投诉被动办理宽带，核实此账号有登录显示用户坚持表示非本人办理，要求我司提供相关申请信息解释无效，有投诉工信部意向，要求公司核实处理回复</t>
  </si>
  <si>
    <t>Q23：五峰仁和坪明方合作厅，虚拟宽带AA。经核查属营业厅23.9月办理，现客户表示无需使用，已取消并按客户要求转资福多多59元套餐，次月生效，满意。</t>
  </si>
  <si>
    <t>BL202310050926511337</t>
  </si>
  <si>
    <t>覃余鑫</t>
  </si>
  <si>
    <r>
      <t/>
    </r>
    <r>
      <rPr>
        <sz val="11"/>
        <color rgb="FF000000"/>
        <rFont val="宋体"/>
        <family val="2"/>
      </rPr>
      <t>高级模板内容：&amp;#10;赔付类型：:增值业务争议&amp;#10;CBSS账单扣费名称：:炫彩通信助理包-云盘版-立即生效（湖北）&amp;#10;办理渠道:</t>
    </r>
    <r>
      <rPr>
        <sz val="11"/>
        <color rgb="FF000000"/>
        <rFont val="Arial"/>
        <family val="2"/>
      </rPr>
      <t xml:space="preserve">	</t>
    </r>
    <r>
      <rPr>
        <sz val="11"/>
        <color rgb="FF000000"/>
        <rFont val="宋体"/>
        <family val="2"/>
      </rPr>
      <t>五峰新时空手机世界五峰店合作厅(自建他营)vhbwf075&amp;#10;赔付月份：:2023年2月、2023年3月、2023年4月、2023年5月、2023年6月、2023年7月、2023年8月、2023年10月、2023年9月&amp;#10;返还倍率:单倍&amp;#10;赔付金额：:85&amp;#10;是否已经取消业务:是&amp;#10;是否承诺退费：:是&amp;#10;用户是否需要回复：:否&amp;#10;用户要求：:退费</t>
    </r>
  </si>
  <si>
    <t>TS202310030919110438</t>
  </si>
  <si>
    <t>许光强</t>
  </si>
  <si>
    <t>高级模板内容：&amp;#10;投诉问题描述:用户来电反映自己拨打“城区伍家岗中南路自有营业厅”的电话，打不通，提示：暂未登陆，我处建议用户换机测试，用户不认可，现用户要求核实并回复，请协助处理，谢谢，&amp;#10;渠道名称:其他:营业厅&amp;#10;办理业务名称:拨打营业厅电话“城区伍家岗中南路自有营业厅”打不通&amp;#10;页面提示:暂未登陆&amp;#10;用户要求:用户来电反映自己拨打“城区伍家岗中南路自有营业厅”的电话，打不通，提示：暂未登陆，我处建议用户换机测试，用户不认可，现用户要求核实并回复，请协助处理，谢谢，</t>
  </si>
  <si>
    <t>解释宣传：伍家岗中南路自有营业厅AA，用户反映营业厅电话无法接通问题，已跟用户解释清楚，并反馈店长郝明容协助处理，用户满意。</t>
  </si>
  <si>
    <t>TS202310081234510332</t>
  </si>
  <si>
    <t>李彧</t>
  </si>
  <si>
    <t>广东互联网基地</t>
  </si>
  <si>
    <t>2023-10-09 09:23:52</t>
  </si>
  <si>
    <t>【互联网舆情工单】&amp;#13;&amp;#10;1、用户ID：6421111471&amp;#13;&amp;#10;2、粉丝量：1408019&amp;#13;&amp;#10;3、发现方式：黑猫&amp;#13;&amp;#10;4、投诉编号：17369074418&amp;#13;&amp;#10;5、链接：//tousu.sina.com.cn/complaint/view/17369074418/&amp;#13;&amp;#10;6、投诉原文：我九月份在淘宝网上面买了一张电话卡，说的是49元一个月，然后我交了100话费，直到今天10.7号，话费还剩五块钱，期间一直没有使用该电话卡的流量，只用来打电话。看了账单莫名其妙胡乱扣费。而我在没有使用的情况下，不应该扣除这么多钱。</t>
  </si>
  <si>
    <t>1、客户信息：业务号码：13217274452，套餐名称：李彧  客户级别：无级别   责任归属地：湖北宜昌&amp;#10;2、客户问题描述：客户反映话费问题&amp;#10;3、本次受理情况：&amp;#10;①.核实原因：经核实，客户于2023-09-03 15:39:00武汉爱瑞迪科技有限公司-西陵办理入网寄递小橙卡套餐，每月59元月租费用，202309扣出45.08元费用，10月扣出59元话费，计费正常无误②.处理结果：用户反馈在办理时商家告知有赠送话费活动，考虑客户感知，申请为客户办理预存话费享10元/月话费优惠12个月，客户满意 4、客户要求：无                                                                                                                                                                      &amp;#10;5、是否属于不知情订制：否  6、办理渠道：线上渠道 7、不知情订制类型：无；8、共性问题分类：无&amp;#10;9、产品名称：否  10、产品ID：否 11、业务办理时间：否  12、不属于不知情订制的原因说明：无（）13、三种确认方式凭证：否</t>
  </si>
  <si>
    <t>TS202310021715570840</t>
  </si>
  <si>
    <t>陈维和</t>
  </si>
  <si>
    <t>高级模板内容：&amp;#10;投诉问题描述:用户来电反映对月固定费_IPTV包月费不认可，称未办理过&amp;#10;争议月份:2023年10月、2023年9月、2023年8月、2023年7月、2023年6月&amp;#10;争议金额:50&amp;#10;用户要求:要求退费</t>
  </si>
  <si>
    <t>"Q21：武汉爱瑞迪科技有限公司-西陵尤启富，IPTVAA，经核查属营业厅开通IPTV业务时未跟用户确认清楚导致，现已为客户取消，考虑用户感知，申请退23.6-10月费用，合计50元，24小时到帐，此费用不可打印发票，满意。</t>
  </si>
  <si>
    <t>TS202310071026310776</t>
  </si>
  <si>
    <t>李邦才</t>
  </si>
  <si>
    <t>2023-10-07 16:10:48</t>
  </si>
  <si>
    <t>【2022年上工信部测评重保用户】[65岁以上老人] &amp;#13;&amp;#10;高级模板内容：&amp;#13;&amp;#10;投诉问题描述:宣传诱导用户是移动电话卡，实际为联通电话卡，用户对此不认可，要求核实答复并协助其办理销户以及退费&amp;#13;&amp;#10;业务名称: 腾讯天王卡3.0&amp;#13;&amp;#10;宣传渠道:其他:	&amp;#13;&amp;#10;湖北省宜昌市OMO&amp;#13;&amp;#10;宣传内容:移动电话卡&amp;#13;&amp;#10;实际情况:联通电话卡&amp;#13;&amp;#10;用户要求:宣传诱导用户是移动电话卡，实际为联通电话卡，用户对此不认可，要求核实答复并协助其办理销户以及退费&amp;#13;</t>
  </si>
  <si>
    <t>配送争议：伍家，谢海军AA，用户反映被动办理号码，经核查此为工作人员未解释清楚，此为免费体验号码，现已核实资料无误，我司协助24小时内办理销户，客户满意。</t>
  </si>
  <si>
    <t>TS202310041642441134</t>
  </si>
  <si>
    <t>胡兴国</t>
  </si>
  <si>
    <t>高级模板内容：&amp;#10;投诉问题描述:不知情被办理宽带&amp;#10;业务名称:10元300M宽带（湖北）-低消融合（300M）&amp;#10;争议月份:2023年10月、2023年9月、2023年8月、2023年7月、2023年6月、2023年5月、2023年4月、2023年3月、2023年2月、2023年1月、2022年11月、2022年12月&amp;#10;争议金额:-1&amp;#10;办理渠道:兴山城区自有营业厅&amp;#10;前台是否取消:未取消&amp;#10;是否承诺退费:否&amp;#10;用户要求:自己并没有办理宽带，要求退回被安装宽带收取的费用，要求在中午11点30后或者下午6点之后联系</t>
  </si>
  <si>
    <t>Q23:兴山城区自有营业厅,低消送宽带AA，虚拟宽带，挽留失败，客服部已取消，次月出账后核算22.11-23.10月低消补收费用，次月8日前退费到账，此费用无法抵扣往月欠费及打印发票，满意</t>
  </si>
  <si>
    <t>TS202310091756342076</t>
  </si>
  <si>
    <t>周丰林</t>
  </si>
  <si>
    <t>2023-10-10 10:10:38</t>
  </si>
  <si>
    <t xml:space="preserve">&amp;#10;高级模板内容：&amp;#10;投诉问题描述:不知情办理业务，要求退费 &amp;#10;争议业务名称:炫彩通信助理包-云盘版 -次月生效（湖北）-10元&amp;#10;受理渠道:	 兴山城区自有营业厅&amp;#10;争议月份:2023年9月&amp;#10;争议费用:10&amp;#10;一线客服在系统里:已取消&amp;#10;是否承诺退费:否&amp;#10;用户要求:联系：13277231933或者18572376106   </t>
  </si>
  <si>
    <t>TS202310051941480952</t>
  </si>
  <si>
    <t>江琛琛</t>
  </si>
  <si>
    <t>2023-10-07 09:10:05</t>
  </si>
  <si>
    <t>【2022年上工信部测评重保用户】判断省分:其他省分&amp;#13;&amp;#10;:增值业务争议&amp;#13;&amp;#10;判断省分:湖北&amp;#13;&amp;#10;:移网&amp;#13;&amp;#10;:在补救范围内&amp;#13;&amp;#10;:不认可&amp;#13;&amp;#10;:大于500元&amp;#13;&amp;#10;:&amp;#13;&amp;#10;&amp;#13;&amp;#10;高级模板内容：&amp;#13;&amp;#10;投诉问题描述:客户来电表示自己开通了炫彩通信助理包体验版-立即生效（湖北）业务，但是自己一直没有收到相关的服务提醒，要求投诉&amp;#13;&amp;#10;争议业务名称:炫彩通信助理包体验版-立即生效（湖北）&amp;#13;&amp;#10;受理渠道:电话营销&amp;#13;&amp;#10;争议月份:2021年10月、2023年10月&amp;#13;&amp;#10;争议费用:1&amp;#13;&amp;#10;一线客服在系统里:已取消&amp;#13;&amp;#10;是否承诺退费:否&amp;#13;&amp;#10;用户要求:客户来电表示自己开通了炫彩通信助理包体验版-立即生效（湖北）业务，但是自己一直没有收到相关的服务提醒，要求投诉，并要求把从订购开始到现在产生的费用全部退费，请协助处理，谢谢&amp;#13;</t>
  </si>
  <si>
    <t>Q21： 兴山高桥鑫联合作厅 ， 炫彩通信助理包体验版-立即生效（湖北） AA,经核查属营业厅营业厅开通前未跟用户解释清楚，已取消，考虑用户感知，申请退21.11-23.10月费用，合计144元，24小时到帐，此费用不可打印发票，因多次未联系上用户，已短信答复，如有疑问可在工作时间（08:30-12:00；14:00-17:30 ）联系07176921001、13032700872宜昌客服。如用户咨询，请前台10010话务中 心代为解释，谢谢。</t>
  </si>
  <si>
    <t>TS202310021329370204</t>
  </si>
  <si>
    <t>袁书芬</t>
  </si>
  <si>
    <t>高级模板内容：&amp;#10;投诉问题描述:用户来电称自己转入联通的时候告知副卡15897503069，13135811285是不收取费用的，但是现在产生了费用，用户对此不认可，要求上报核实处理，请协助处理，谢谢&amp;#10;争议月份:2023年9月&amp;#10;争议金额:-1&amp;#10;用户要求:用户来电称自己转入联通的时候告知副卡15897503069，13135811285是不收取费用的，但是现在产生了费用，用户对此不认可，要求上报核实处理，请协助处理，谢谢</t>
  </si>
  <si>
    <t>解释宣传：兴山古夫新时空手机世界合作厅(自建他营)，副卡资费AA，副卡赠费22.7月结束，现减免22.8-23.10月费用2张副卡共计300元，2张副卡办理预存享20元赠费*6个月，主卡办理预存享30元赠费*2个月，立即到账，此费用无法抵扣往月欠费及打印发票，已更改0元副卡，用户满意</t>
  </si>
  <si>
    <t>TS202310021008042159</t>
  </si>
  <si>
    <t>李离奇</t>
  </si>
  <si>
    <t>表示15元*36月千兆提速包(湖北)（立即生效，次月收费）业务办理不认可，宽带都没有安装，对此办理不满，请尽快核实谁开通并取消，尽快处理</t>
  </si>
  <si>
    <t>Q23：当阳市子龙路广信合作厅（自建他营） ，15元*36月千兆提速包AA，经核查属营业厅于2023-09-30 17:47:16 办理15元*36月千兆提速包，已取消，并申请减免本月15元费用，24小时到账，此费用不可打印发票，客户满意</t>
  </si>
  <si>
    <t>ZX202310040910260544</t>
  </si>
  <si>
    <t>071704221185</t>
  </si>
  <si>
    <t>刘艳林</t>
  </si>
  <si>
    <t>2023-10-04 14:15:20</t>
  </si>
  <si>
    <t>18671765748&amp;#13;&amp;#10;071704221185&amp;#13;&amp;#10;来电反映没有办理过宽带，要求尽快取消，要不然投诉到工信部&amp;#13;&amp;#10;&amp;#13;</t>
  </si>
  <si>
    <t>Q23：当阳市子龙路广信合作厅（自建他营），虚拟宽带AA。经核查属营业厅23.7月办理开通，现已为用户取消，满意。</t>
  </si>
  <si>
    <t>TS202310051614001313</t>
  </si>
  <si>
    <t>071703898897</t>
  </si>
  <si>
    <t>卢士勇</t>
  </si>
  <si>
    <t>2023-10-06 16:35:12</t>
  </si>
  <si>
    <t>&amp;#13;&amp;#10;高级模板内容：&amp;#13;&amp;#10;投诉问题描述:开户不知情办理iptv业务，并且产生扣费，要求取消，退费 ，谢谢&amp;#13;&amp;#10;业务名称:湖北IPTV产品套餐&amp;#13;&amp;#10;争议月份:2023年3月&amp;#13;&amp;#10;争议金额:10&amp;#13;&amp;#10;办理渠道:当阳市子龙路广信合作厅（自建他营）&amp;#13;&amp;#10;前台是否取消:未取消&amp;#13;&amp;#10;是否承诺退费:否&amp;#13;&amp;#10;用户要求:联系：13177071735&amp;#13;</t>
  </si>
  <si>
    <t>Q23：当阳市子龙路广信合作厅（自建他营），IPTV AA，经核查属营业厅办理IPTV业务时未与客户达成一致，已取消， 申请退还23.3-10月费用合计80元，24小时内到账，此费用不可打印账单发票，回访满意</t>
  </si>
  <si>
    <t>TS202310111828220647</t>
  </si>
  <si>
    <t>071701058884</t>
  </si>
  <si>
    <t>陈贤秀</t>
  </si>
  <si>
    <t>2023-10-12 13:57:11</t>
  </si>
  <si>
    <t>【2022年上工信部测评重保用户】【2022年上工信部测评重保用户】&amp;#13;&amp;#10;高级模板内容：&amp;#13;&amp;#10;投诉问题描述:用户反映不知情办理了宽带提速包&amp;#13;&amp;#10;争议业务名称:1000M宽带提速包（30元）（湖北）&amp;#13;&amp;#10;受理渠道:当阳市子龙路广信合作厅（自建他营）&amp;#13;&amp;#10;争议月份:2023年4月、2023年5月、2023年6月、2023年7月、2023年8月、2023年9月、2023年10月&amp;#13;&amp;#10;争议费用:210&amp;#13;&amp;#10;一线客服在系统里:未取消，请后台协助处理&amp;#13;&amp;#10;是否承诺退费:是&amp;#13;&amp;#10;用户要求:用户欠费停机，请后台协助取消，需要退费，请退到话费里抵扣欠费，让用户开机，&amp;#13;</t>
  </si>
  <si>
    <t>Q23：当阳市子龙路广信合作厅（自建他营），宽带提速包AA，用户反馈宽带提速包费用问题，经核实，为营业厅开通宽带提速时未跟用户解释清楚导致，考虑用户感知，申请退23.4-10月费用，合计210元，24小时到帐，此费用不可打印发票，满意。</t>
  </si>
  <si>
    <t>TS202310131056430344</t>
  </si>
  <si>
    <t>071700333678</t>
  </si>
  <si>
    <t>杨飞蓉</t>
  </si>
  <si>
    <t>2023-10-14 09:04:53</t>
  </si>
  <si>
    <t>用户来电表示单宽带未知情办理了30元宽带提速包，导致宽带提前停机，要求尽快取消退费并尽快开通宽带.要求尽快处理并联系回复</t>
  </si>
  <si>
    <t>Q23： 当阳市子龙路广信合作厅（自建他营），1000M宽带提速包（30元）（湖北）AA，经核查属营业厅办理宽带提速包时未与客户达成一致，已取消，申请退还23.4-10月费用合计210元，24小时内到账，此费用不可打印账单发票，回访满意</t>
  </si>
  <si>
    <t>TS202310092049580166</t>
  </si>
  <si>
    <t>投诉工单（2021版）&gt;&gt;移网&gt;&gt;【变更及服务】渠道服务&gt;&gt;问题处理不及时/未收到处理结果/催单</t>
  </si>
  <si>
    <t>陈玉玲</t>
  </si>
  <si>
    <t>2023-10-15 09:53:47</t>
  </si>
  <si>
    <t>[该用户有申诉倾向，请注意受理态度，查询近三天工单记录，积极解决用户问题。] &amp;#13;&amp;#10;高级模板内容：&amp;#13;&amp;#10;投诉问题描述:详见工单流水号:TS202309051532470206   问题没有得到解决要求把话费退费 然后吧这几个月多扣的费用要求退费 联系电话 18566728656&amp;#13;&amp;#10;前期工单处理结果:您反映的问题，办理新入网时充值费用问题未解释清楚。经核实，您经理表示实际收费880元，其中200元为一次性充值到账，100元为宽带安装调试费用，200元为4张副卡转网预存各50元，剩余380元为机顶盒、光猫费用，已联系您解释说明，您知晓。&amp;#13;&amp;#10;用户要求:详见工单流水号:TS202309051532470206   问题没有得到解决要求把话费退费 然后吧这几个月多扣的费用要求退费 联系电话 18566728656  要求24小时回复&amp;#13;</t>
  </si>
  <si>
    <t>解释宣传：夷陵城区营服交付经理杨灿AA，办理新入网时充值费用问题未解释清楚。经核实，客户入网时交纳880元费用，4张副卡分别预存话费50元合计200元，主卡预存话费200元（详见到账记录，均以话费形式直接到账至客户账户），另外100元为宽带安装调测费，380元为机顶盒和光猫设备费用。属于业务办理时工作人员未解释清楚上述收费详情，联系客户解释不认可，考虑副卡单独扣费导致客户欠费影响客户实际使用，2023-09-06 09:42:36营业厅已为其到账话费100元，客户要求880元全额退还，再次为客户沟通协调，营服表示380元为机顶盒和光猫设备费用减去前期已到账话费100元，可为其话费形式再到账280元费用，等同为其申请减免设备费用，余500元其中400元为话费已实际到账抵扣月租不作退费处理，100元为宽带安装调测费，我部告知也可为其话费形式到账100元费用，现用户同意，营业厅已于2023-10-14 12:19:38现金到账280元，2023-10-14 13:55:33赠费到账100元，用户满意</t>
  </si>
  <si>
    <t>TS202310132248491399</t>
  </si>
  <si>
    <t>2023-10-15 10:04:46</t>
  </si>
  <si>
    <t>&amp;#13;&amp;#10;高级模板内容：&amp;#13;&amp;#10;投诉问题描述:用户再次来电反映在转入联通的时候，充值了1000元未入账的问题，详见：TS202309131403051001工单，称到我方{夷陵小溪塔神仙湾专营店（自建他营）}  营业厅查询处理此问题，我方工作人员态度很不好（不清楚工号），很恶劣，不予处理，还发生了冲突，用户最后选择了报警 ，造成很不好体验，要求记录反馈，请处理谢谢     联系电话18566728656.17764255865.&amp;#13;&amp;#10;渠道名称:夷陵小溪塔神仙湾专营店（自建他营）&amp;#13;&amp;#10;渠道地址:宜昌市夷陵区峡州路10-14号（阳光医院对面）&amp;#13;&amp;#10;人员工号:不清楚（个子不高微胖好像是店长）&amp;#13;&amp;#10;用户要求:用户再次来电反映在转入联通的时候，充值了1000元未入账的问题，详见：TS202309131403051001工单，称到我方{夷陵小溪塔神仙湾专营店（自建他营）}  营业厅查询处理此问题，我方工作人员态度很不好（不清楚工号），很恶劣，不予处理，还发生了冲突，用户最后选择了报警 ，造成很不好体验，要求记录反馈，请处理谢谢     联系电话18566728656.17764255865.&amp;#13;</t>
  </si>
  <si>
    <t>解释宣传：夷陵城区营服交付经理杨灿AA①客户基本资料：业务号码：18972511041、客户姓名：&amp;#10;陈玉玲、套餐情况：5G副卡基本套餐(极速服务)；客户反映工作人员服务的问题； &amp;#10;②首次联系客户时间：2023-10-14 15:34:00&amp;#10;③投诉核查处理情况：收到贵部转办，我司立即组织核查，经核实，客户入网时交纳880元费用，4张副卡分别预存话费50元合计200元，主卡预存话费200元（详见到账记录，均以话费形式直接到账至客户账户），另外100元为宽带安装调测费，380元为机顶盒和光猫设备费用。属于业务办理时工作人员未解释清楚上述收费详情，联系客户解释不认可，考虑副卡单独扣费导致客户欠费影响客户实际使用，2023-09-06 09:42:36营业厅已为其到账话费100元，客户要求880元全额退还，再次为客户沟通协调，营服表示380元为机顶盒和光猫设备费用减去前期已到账话费100元，可为其话费形式再到账280元费用，等同为其申请减免设备费用，余500元其中400元为话费已实际到账抵扣月租不作退费处理，100元为宽带安装调测费，我部告知也可为其话费形式到账100元费用，现用户同意，营业厅已于2023-10-14 12:19:38现金到账280元，2023-10-14 13:55:33赠费到账100元，用户满意； &amp;#10;④答复客户时间及客户满意度评价：根据上述核实情况，我司于2023-10-14 15:34:00联系客户满意，回单人：胡春燕、联系方式：07176921001&amp;#10;⑤投诉核查关联材料：无。"</t>
  </si>
  <si>
    <t>TS202310011350300274</t>
  </si>
  <si>
    <t>彭杰</t>
  </si>
  <si>
    <t>高级模板内容：&amp;#10;投诉问题描述:用户来电反映称自己未更改此套餐，怎么更改的解释无效，要求核实回复处理谢谢！&amp;#10;业务名称:畅越冰激凌5G套餐199元（极速）&amp;#10;变更渠道:夷陵城区未来城自营厅&amp;#10;用户要求:用户来电反映称自己未更改此套餐，怎么更改的解释无效，要求核实回复处理谢谢！</t>
  </si>
  <si>
    <t>解释宣传：夷陵城区未来城自营厅AA，用户反映套餐问题，经核实，客户于2023-09-28 12:31:42 夷陵城区未来城自营厅 办理转资 畅越冰激凌5G套餐199元（极速） 套餐，已联系客户解释说明，  夷陵城区未来城自营厅 已给用户转回原套餐 畅越冰激凌5G套餐199元（极速），次月生效，考虑客户感知，申请为客户减免本月月费差价70元， 24小时内到账，此费用无法抵扣往月欠费且不可打印发票，满意。</t>
  </si>
  <si>
    <t>TS202309291705001645</t>
  </si>
  <si>
    <t>2023-10-01 13:40:00</t>
  </si>
  <si>
    <t>用户反馈：:各渠道人员服务、态度问题&amp;#13;&amp;#10;告知联通对服务质量的重视，再次解释安抚并致歉:不认可仍要投诉&amp;#13;&amp;#10;用户要投诉的人员：:营业厅人员&amp;#13;&amp;#10;:&amp;#13;&amp;#10;&amp;#13;&amp;#10;高级模板内容：&amp;#13;&amp;#10;投诉问题描述:用户来电反映之前去营业厅办理销户时监控和号码绑定在一起的但是工作人员未告知销户之后监控就无法使用用户对此不满要求投诉&amp;#13;&amp;#10;到厅时间:2023-09-29&amp;#13;&amp;#10;到厅名称:夷陵城区自有营业厅&amp;#13;&amp;#10;办理业务:销户&amp;#13;&amp;#10;营业厅地址:夷陵城区自有营业厅&amp;#13;&amp;#10;用户要求:后台核实处理&amp;#13;</t>
  </si>
  <si>
    <t>解释宣传： 夷陵城区自有营业厅 ，摄像头问题未解释清楚。经核实，客户于 2023-09-29 09:40:38 办理号码销户，摄像头绑该号码，销户时未操作解绑，导致现无法使用，考虑客户感知，申请赠送100元话费至16671760320，24小时到帐，此费用无法抵扣往月欠费且不可打印发票，满意。</t>
  </si>
  <si>
    <t>TS202310021637242378</t>
  </si>
  <si>
    <t>李翠</t>
  </si>
  <si>
    <t>主办单位：湖北&amp;#10;客户类别：普通客户&amp;#10;10010是否打通：否&amp;#10;是否二次致电10015：是&amp;#10;是否联系：否&amp;#10;升级倾向：&amp;#10;号码归属省：湖北&amp;#10;SVIP等级：&amp;#10;1.问题类型:;&amp;#10;2.投诉类型:增值业务费争议;&amp;#10;3.营业厅地址:;&amp;#10;4.位置信息:;&amp;#10;5.位置发生地:;&amp;#10;6.投诉内容:2022年12月-2023年10月私自扣费每月30元，以提速流量费的名义。要求返还330元费用！</t>
  </si>
  <si>
    <t>客户投诉产生的原因：用户实际反映宽带071700000067提速包提速至1000M（30元）（湖北）问题； 客户投诉问题核查情况及解决方案：查询前期有赠费抵扣，相当于免费体验，于2023年7月份开始产生30元提速包费用，查询用户已通过其它渠道取消提速包业务。考虑客户的感知，我部申请以赠送形式在24小时内为客户13235623205号码到账120元话费（赠送的费用不在发票中体现，无法抵扣往月欠费，可以抵扣套餐月租，可结转使用，可查询缴费记录，也可以通过中国联通APP-剩余话费-当月存入，最下面 暂不可使用金额查询相关情况），用户认可； 客户问题满意度：认可； 回单成功</t>
  </si>
  <si>
    <t>TS202310021636012336</t>
  </si>
  <si>
    <t>高级模板内容：&amp;#10;投诉问题描述:用户称对宽带提速包费用不认可，坚持称未办理组网协议及宽带提速包&amp;#10;业务号码:071700000067&amp;#10;争议月份:2023年7月、2023年8月、2023年9月、2023年10月&amp;#10;争议金额:120&amp;#10;用户要求:用户要求退费</t>
  </si>
  <si>
    <t>Q22：夷陵城区自有营业厅，宽带提速包AA，用户已到厅取消，减免7-10月功能费用120元，15697276008办理预存享20元赠费，17671326658和13235623205办理预存享50元赠费，立即到账，此费用无法抵扣往月欠费及打印发票，用户满意</t>
  </si>
  <si>
    <t>TS202310020606232190</t>
  </si>
  <si>
    <t>望运强</t>
  </si>
  <si>
    <t>主办单位：湖北&amp;#10;客户类别：星级客户&amp;#10;10010是否打通：否&amp;#10;是否二次致电10015：是&amp;#10;是否联系：否&amp;#10;升级倾向：&amp;#10;号码归属省：湖北&amp;#10;SVIP等级：&amp;#10;1.问题类型:;&amp;#10;2.投诉类型:其他问题;&amp;#10;3.营业厅地址:;&amp;#10;4.位置信息:;&amp;#10;5.位置发生地:;&amp;#10;6.投诉内容:这是你们什么时候加的，都是套路，就想搞我钱。把这个30的费用去除。你查一下我的以前的，都是119.就是你门天天在乱收费。再这样搞我要携号转网</t>
  </si>
  <si>
    <t>Q22①客户基本信息：业务号码：15572792332、客户姓名：望运强、套餐情况：畅越冰激凌5G套餐99元； 客户反映取消业务的问题。&amp;#10;②首次联系客户时间： 2023-10-02 11:21:43 ； &amp;#10;③投诉核查处理情况：收到贵部转办后，我司立即组织调查 。经核实，夷陵城区自有营业厅 于2022-12-24 13:52:46 开通宽带提速包，已取消，现申请减免7-10月费用合计120元，24小时到账，此费用不可打印发票，客户满意。&amp;#10;④答复客户时间及客户满意度评价相关信息：我司于2023-10-02 11:21:43联系客户解释说明，客户认可满意。回单人：王宜艳&amp;#10;⑤投诉核查关联材料：无</t>
  </si>
  <si>
    <t>TS202310011637390395</t>
  </si>
  <si>
    <t>罗曼</t>
  </si>
  <si>
    <t>高级模板内容：&amp;#10;投诉问题描述:用户来电反映之前去营业厅办理销户时监控和号码绑定在一起的但是工作人员未告知销户之后监控就无法使用，要求恢复，用户称需要我方联系摄像头的生产商4008302118，重置摄像头，重新绑定新号码，请尽快处理，谢谢&amp;#10;渠道名称:其他:营业厅&amp;#10;办理业务名称:摄像头&amp;#10;页面提示:无&amp;#10;用户要求:用户称需要我方联系摄像头的生产商4008302118，重置摄像头，重新绑定新号码，请尽快处理，谢谢</t>
  </si>
  <si>
    <t>TS202310031105050756</t>
  </si>
  <si>
    <t>冯贤峰</t>
  </si>
  <si>
    <t>高级模板内容：&amp;#10;投诉问题描述:用户对此套餐开通不知情对4月--10月每个月扣费150元不认可，5-6月来电告知取消IPTV过，用户称办理未告知要求核查清楚，提到携号转网，查清楚是个人还是公司行为，称是公司行为投诉到法院，个人行为要求解释清楚是什么原因，用户原来套餐宽带不扣费，现在宽带扣费了不认可，请后台协助核查清楚回电。&amp;#10;争议业务名称:FTTR套餐1800元/年（包年趸交）(湖北)&amp;#10;受理渠道:夷陵城区自有营业厅&amp;#10;争议月份:2023年4月、2023年5月、2023年6月、2023年7月、2023年8月、2023年9月、2023年10月&amp;#10;争议费用:1050&amp;#10;一线客服在系统里:未取消，请后台协助处理&amp;#10;是否承诺退费:否&amp;#10;用户要求:加急</t>
  </si>
  <si>
    <t>解释宣传：夷陵城区自有营业厅 AA，用户反映宽带收费问题，经核实营业厅于2023-03-12 12:15:44为客户开通FTTR套餐1800元/年，营业厅于 2023-03-12 12:17:18 缴费1800元至宽带私有账户，用于抵扣每月宽带150元，现已联系客户解释，同时已取消电视，现申请减免6-9月费用合计80元，24小时到账，此费用不可打印发票，客户满意</t>
  </si>
  <si>
    <t>TS202310031738441241</t>
  </si>
  <si>
    <t>071703811364</t>
  </si>
  <si>
    <t>向妮丽</t>
  </si>
  <si>
    <t>2023-10-04 14:11:53</t>
  </si>
  <si>
    <t>【2022年上工信部测评重保用户】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不知情办理（月固定费_IPTV包月费）扣费10元，不认可，请核实。&amp;#13;&amp;#10;争议月份:2023年10月&amp;#13;&amp;#10;争议金额:10&amp;#13;&amp;#10;用户要求:尽快核实。&amp;#13;</t>
  </si>
  <si>
    <t>解释宣传：夷陵城区自有营业厅，IPTVAA，用户反馈IPTV扣费问题，经核实，为营业厅开通IPTV前未跟用户解释清楚导致，已跟用户解释清楚，用户表示IPTV还要继续使用，不要取消，已反馈营业厅赵海燕协助处理，满意。</t>
  </si>
  <si>
    <t>BL202310052103121585</t>
  </si>
  <si>
    <t>周华</t>
  </si>
  <si>
    <t>2023-10-06 11:02:20</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</si>
  <si>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5G炫彩通信助理包-云盘版（首月5元半价）&amp;#10;办理渠道:夷陵城区自有营业厅&amp;#10;赔付月份：:2023年2月、2023年3月、2023年4月、2023年5月、2023年6月、2023年7月、2023年8月、2023年10月、2023年9月&amp;#10;返还倍率:单倍&amp;#10;赔付金额：:85&amp;#10;是否已经取消业务:是&amp;#10;是否承诺退费 ：:是&amp;#10;用户是否需要回复：:否&amp;#10;用户要求：:要求退费</t>
  </si>
  <si>
    <t>TS202310060821241532</t>
  </si>
  <si>
    <t>李明</t>
  </si>
  <si>
    <t>2023-10-06 15:43:46</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</si>
  <si>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电称对月租费用不认可，前台查到预存话费享折扣优惠 档位三（次月生效24个月）-湖北政企专属9月底失效导致月租回复原价，用户不认可，要求再次预存话费享折扣优惠 档位三（次月生效24个月）-湖北政企专属，并处理多扣费用问题，推荐营业厅不认可，请协助办理&amp;#13;&amp;#10;争议月份:2023年10月&amp;#13;&amp;#10;争议金额:-1&amp;#13;&amp;#10;用户要求:核实处理&amp;#13;</t>
  </si>
  <si>
    <t>解释宣传： 夷陵城区自有营业厅 ，活动折扣时间未解释清楚。经核实，客户于2021-09-29 11:26:31  夷陵城区自有营业厅办理 预存话费享折扣优惠 档位三（次月生效24个月）-湖北政企专属 活动，活动于2023-09-30 23:59:59结束，已联系客户解释说明，现系统无 预存话费享折扣优惠 档位三勾选项，已协商客户办理 存量5G畅爽套餐享89元赠费 活动，客户满意。</t>
  </si>
  <si>
    <t>TS202310061524141334</t>
  </si>
  <si>
    <t>071700314319</t>
  </si>
  <si>
    <t>王军</t>
  </si>
  <si>
    <t>南方一中心&gt;&gt;河南正华&gt;&gt;正华实习班</t>
  </si>
  <si>
    <t>2023-10-07 11:08:29</t>
  </si>
  <si>
    <t>&amp;#13;&amp;#10;高级模板内容：&amp;#13;&amp;#10;投诉问题描述:用户来电反映宽带自己没使用，但是已被别人安装使用。宽带被迁到了未知地。&amp;#13;&amp;#10;业务名称:宽带&amp;#13;&amp;#10;争议月份:2023年10月&amp;#13;&amp;#10;争议金额:0&amp;#13;&amp;#10;办理渠道:10010&amp;#13;&amp;#10;前台是否取消:未取消&amp;#13;&amp;#10;是否承诺退费:是&amp;#13;&amp;#10;用户要求:要求把宽带安装在自己家，要求解释，要求退宽带费，若处理不当，携号转网&amp;#13;</t>
  </si>
  <si>
    <t>Q20：夷陵城区自有营业厅，畅越冰激凌5G套餐129元200M宽带（湖北）AA，客户反馈不知情办理宽带，已联系客户致歉并转自营厅核实是否实装宽带，并联系客户处理，预计3个工作日内回复处理结果，回访满意</t>
  </si>
  <si>
    <t>TS202310092016492223</t>
  </si>
  <si>
    <t>周宗彭</t>
  </si>
  <si>
    <t>2023-10-10 14:14:08</t>
  </si>
  <si>
    <t>[该用户有申诉倾向，请注意受理态度，查询近三天工单记录，积极解决用户问题。] &amp;#13;&amp;#10;高级模板内容：&amp;#13;&amp;#10;投诉问题描述:用户反馈一，之前处理的退费2600一直未到账，详见工单TS202309281357412230，用户要求二、补充上个月10010女性工作人员电话回复，让事情已经给我办好了，让用户不要接到10010的回访电话，提及投诉&amp;#13;&amp;#10;争议月份:2023年10月&amp;#13;&amp;#10;争议金额:2600&amp;#13;&amp;#10;用户要求:尽快处理&amp;#13;</t>
  </si>
  <si>
    <t>工作差错：夷陵城区自有营业厅，被动办理转资幸福家家乐39元套餐时未查询用户为靓号，保底300元，导致22.8-23.5月每月产生补收费用261元。客户要求申请退费，因22.7-23.5月产生费用已达2600，金额过高，考虑客户感知，申请分月给客户赠送到账，每月到账200元，13个月赠完，此费用无法抵扣往月欠费且不可打印发票，满意。</t>
  </si>
  <si>
    <t>TS202310121630250776</t>
  </si>
  <si>
    <t>唐燕</t>
  </si>
  <si>
    <t>2023-10-13 14:38:13</t>
  </si>
  <si>
    <t>&amp;#13;&amp;#10;高级模板内容：&amp;#13;&amp;#10;投诉问题描述:用户反映副卡13297284689之前已经做了优惠减免，但是实际上还是收了副卡费用不认可，前台查询用户有10元副卡优惠，但是号码确实也收了10元费用，请协助处理谢谢！&amp;#13;&amp;#10;争议月份:2023年9月&amp;#13;&amp;#10;争议金额:10&amp;#13;&amp;#10;用户要求:用户反映副卡13297284689之前已经做了优惠减免，但是实际上还是收了副卡费用不认可，前台查询用户有10元副卡优惠，但是号码确实也收了10元费用，请协助处理谢谢！&amp;#13;</t>
  </si>
  <si>
    <t>工作差错：夷陵城区自有营业厅，0元副卡AA。经核实为工作人员未操作副卡赠费，现已更改0元副卡，减免15090908043号码9-10月副卡功能费用20元，15586362539号码9-10月功能费20元，共计退费40元，24小时退费到账，此费用无法抵扣往月欠费及打印发票，用户满意</t>
  </si>
  <si>
    <t>TS202310111647100768</t>
  </si>
  <si>
    <t>刘友缘</t>
  </si>
  <si>
    <t>2023-10-13 09:46:14</t>
  </si>
  <si>
    <t>&amp;#13;&amp;#10;高级模板内容：&amp;#13;&amp;#10;投诉问题描述:用户来电对现在套餐资费不认可，用户称前期绑定副卡是没有收取副卡功能费的，现在收取副卡费用不认可，麻烦协助处理回复&amp;#13;&amp;#10;争议月份:2023年10月&amp;#13;&amp;#10;争议金额:0&amp;#13;&amp;#10;用户要求:要求处理回复&amp;#13;</t>
  </si>
  <si>
    <t>解释宣传： 夷陵城区自有营业厅 ，副卡费用问题未解释清楚。经核实，夷陵城区自有营业厅于2023-10-11 16:34:31给客户办理转资 5G副卡基本套餐，每月会收取10元月租费用，已联系客户解释说明，考虑客户感知，已为客户操作 副卡月功能费-0元 ，次月生效，并为客户主卡号码15571764069操作预存话费享10元/月话费优惠12个月活动，客户满意。</t>
  </si>
  <si>
    <t>TS202310131705391557</t>
  </si>
  <si>
    <t>邹宛芸</t>
  </si>
  <si>
    <t>2023-10-14 15:05:28</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</si>
  <si>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电反映自己在营业厅办理过户的时候，反复给营业厅确认了，一个月的月租只扣129元，但是现在发现每个月是159元，已向用户解释，用户不认可，要求投诉给他办理此业务的工作人元，请尽快核实处理，谢谢&amp;#13;&amp;#10;争议月份:2023年9月、2023年10月&amp;#13;&amp;#10;争议金额:60&amp;#13;&amp;#10;用户要求:要求投诉给他办理此业务的工作人元，请尽快核实处理，谢谢&amp;#13;</t>
  </si>
  <si>
    <t>解释宣传： 夷陵城区自有营业厅AA，用户反映账单扣费与宣传不符。经核实， 用户在营业厅办理过户时，双方已确定消费为150元，并签订约定消费协议，已向用户解释，如有疑问可方便时前往营业厅咨询处理，用户表示知晓。</t>
  </si>
  <si>
    <t>BL202310141407382373</t>
  </si>
  <si>
    <t>朱江道</t>
  </si>
  <si>
    <t>2023-10-15 09:03:33</t>
  </si>
  <si>
    <t>&gt;业务号码&gt;13040970177&gt;号码归属地&gt;  宜昌；&gt;产品名称&gt;  炫彩通信助理包-云盘版 -立即生效（湖北）、  1000M宽带提速包（30元）（湖北） ；&gt;产品代码&gt;无 ；&gt;产品编码&gt;91212918 、91217602 ；&gt;订购时间&gt;2022-12-31 09:43:16、 2022-12-19 13:49:26   ；&gt;核查情况&gt;平台故障；&gt;不规范定制分类&gt;平台故障，无法判责；&gt;退费金额&gt; 410元；&gt;退费时间&gt;2023年10月14日&gt;投诉内容&gt;&amp;#10;高级模板内容：&amp;#10;赔付类型：:增值业务争议 &amp;#10;CBSS账单扣费名称：:1000M宽带提速包（30元）（湖北）   91212918 炫彩通信助理包-云盘版 -立即生效（湖北 &amp;#10;办理渠道:无&amp;#10;赔付月份：:2023年1月、2023年2月、2023年3月、2023年4月、2023年5月、2023年6月、2023年7月、2023年8月、2023年9月、2023年10月、2022年12月&amp;#10;返还倍率:单倍&amp;#10;赔付金额：:467&amp;#10;是否已经取消业务:否&amp;#10;是否承诺退费 ：:是&amp;#10;用户是否需要回复：:否&amp;#10;用户要求：:用户要求退款&amp;#10;用户要求取消1000M宽带提速包（30元）（湖北）</t>
  </si>
  <si>
    <t>夷陵城区自有营业厅2022-12-19 13:49:26 、夷陵小溪塔鑫联合作厅(自建他营) 2022-12-31 09:43:16</t>
  </si>
  <si>
    <t>TS202310180957060222</t>
  </si>
  <si>
    <t>乔显</t>
  </si>
  <si>
    <t>2023-10-18 11:44:33</t>
  </si>
  <si>
    <t>#2022重保客户#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没收到任何消息，也没有办理过宽带提速业务！为什么给我开通了这个业务！没有任何提示&amp;#10;8.办理业务的名称:宽带提速包&amp;#10;8.无法办理的渠道:不知道什么情况给我开通了宽带提速业务</t>
  </si>
  <si>
    <t>夷陵城区自有营业厅  2022-12-25 11:10:36</t>
  </si>
  <si>
    <t>TS202310042055281113</t>
  </si>
  <si>
    <t>投诉工单（2021版）&gt;&gt;宽带&gt;&gt;【IPTV使用】IPTV&gt;&gt;IPTV收费争议</t>
  </si>
  <si>
    <t>陈天祥</t>
  </si>
  <si>
    <t>[65岁以上老人]&amp;#10;高级模板内容：&amp;#10;投诉问题描述:用户来电对IPTV收费不认可，称家里无IPTV设备，也未安装，不愿到营业厅咨询取消，请协助&amp;#10;收费月份:2023年10月&amp;#10;争议实际金额:10&amp;#10;用户要求:核实处理并取消</t>
  </si>
  <si>
    <t>Q23：夷陵分乡宁速专营店（BTO），IPTV扣费AA，用户反馈IPTV扣费问题，经核实，为营业厅办理时未跟用户解释清楚导致，已按用户要求取消，考虑用户感知，申请退23.8-10月IPTV扣费，合计30元到13177076139私有，24小时到帐，此费用不可打印发票，满意。</t>
  </si>
  <si>
    <t>TS202309301714061488</t>
  </si>
  <si>
    <t>陈桂玲</t>
  </si>
  <si>
    <t>2023-10-01 15:18:18</t>
  </si>
  <si>
    <t>用户反馈：:各渠道人员服务、态度问题&amp;#13;&amp;#10;告知联通对服务质量的重视，再次解释安抚并致歉:不认可仍要投诉&amp;#13;&amp;#10;用户要投诉的人员：:营业厅人员&amp;#13;&amp;#10;:&amp;#13;&amp;#10;&amp;#13;&amp;#10;高级模板内容：&amp;#13;&amp;#10;投诉问题描述:用户反映自己打营业厅电话咨询如何投屏，营业厅工作人员不耐烦，不告知自己，直接挂断电话，我处致歉，用户不认可&amp;#13;&amp;#10;渠道名称:营业厅&amp;#13;&amp;#10;渠道地址:宜昌市天赢营业厅&amp;#13;&amp;#10;人员工号:肖鹏&amp;#13;&amp;#10;用户要求:用户要求投诉该工作人员，请协助，谢谢！&amp;#13;</t>
  </si>
  <si>
    <t>服务态度：夷陵分乡天盈专营店AA，用户反映营业厅服务态度不好，经核实客户实际反映手机终端投屏问题，已告知非联通业务，同时联系客户解释致歉营业厅服务态度问题，客户满意。</t>
  </si>
  <si>
    <t>TS202310021344300544</t>
  </si>
  <si>
    <t>屈定法</t>
  </si>
  <si>
    <t>高级模板内容：&amp;#10;投诉问题描述:自己没有办理家庭WiFi服务费，对此业务费用不认可&amp;#10;业务名称:家庭WiFi服务费&amp;#10;争议月份:2023年10月&amp;#10;争议金额:10&amp;#10;办理渠道:无&amp;#10;前台是否取消:未取消&amp;#10;是否承诺退费:否&amp;#10;用户要求:要求查询处理</t>
  </si>
  <si>
    <t>解释宣传：夷陵分乡天盈专营店，家庭WiFi服务费未解释清楚。经核实，夷陵分乡天盈专营店于2022-10-04 16:33:57办理沃家组网业务，11月开始扣费，用户购买199元路由器，其中话费预存至用户账户抵扣家庭WiFi服务费，一年后抵扣完。现账单显示此项收费实际是从用户预存话费里面抵扣并非额外产生计费，现已联系用户解释说明，用户知晓。</t>
  </si>
  <si>
    <t>TS202309301600542085</t>
  </si>
  <si>
    <t>071700308862</t>
  </si>
  <si>
    <t>望杰</t>
  </si>
  <si>
    <t>2023-10-01 09:19:08</t>
  </si>
  <si>
    <t>表自己家未安装IPTV包月费，对前期办理计费不满，要求退还前期计费。并安排工作人员安装，后期自己想使用，请一并处理</t>
  </si>
  <si>
    <t>解释宣传：夷陵黄花晓峰龚双玉营帐代理点（驿站）AA，用户反映IPTV扣费问题，经核实，为营业厅开通前未跟用户解释清楚导致，核实前期有做赠费未产生扣费，考虑用户感知，申请退22.10-23.9月费用，合计120元，24小时到帐，此费用不可打印发票，另用户反馈的要安装机顶盒和FTTR业务已反馈数固安排，预计一周内安装，满意。</t>
  </si>
  <si>
    <t>TS202310081454531310</t>
  </si>
  <si>
    <t>071700304828</t>
  </si>
  <si>
    <t>李双红</t>
  </si>
  <si>
    <t>2023-10-11 09:08:12</t>
  </si>
  <si>
    <t>判断省分:湖北&amp;#13;&amp;#10;:增值业务费用争议（含炫彩通信助理包云盘版等组合类增值业务）&amp;#13;&amp;#10;:固网&amp;#13;&amp;#10;:是&amp;#13;&amp;#10;:不认可&amp;#13;&amp;#10;:大于500元&amp;#13;&amp;#10;:&amp;#13;&amp;#10;&amp;#13;&amp;#10;高级模板内容：&amp;#13;&amp;#10;投诉问题描述:不知情被办理业务&amp;#13;&amp;#10;争议业务名称:1000M宽带提速包（30元）（湖北）&amp;#13;&amp;#10;受理渠道:	 夷陵龙泉土门合作厅&amp;#13;&amp;#10;争议月份:2022年12月、2023年1月、2023年2月、2023年3月、2023年4月、2023年5月、2023年6月、2023年7月、2023年8月、2023年9月、2023年10月&amp;#13;&amp;#10;争议费用:330&amp;#13;&amp;#10;一线客服在系统里:已取消&amp;#13;&amp;#10;是否承诺退费:否&amp;#13;&amp;#10;用户要求:用户称自己就是营业厅工作人员，知道可以退费，要求必须双倍退回不知情被开通的宽带提速包，请及时处理，谢谢&amp;#13;</t>
  </si>
  <si>
    <t>Q22：夷陵龙泉土门合作厅，1000M宽带提速包AA，经核查属营业厅于 2022-12-20 12:36:48 开通，并办理6个月赠费活动，现申请减免7-10月费用合计120元，已到账，此费用不可打印发票，营业厅已退240元，此费用可打印发票，客户认可。</t>
  </si>
  <si>
    <t>TS202310151854262235</t>
  </si>
  <si>
    <t>071700329663</t>
  </si>
  <si>
    <t>王俊</t>
  </si>
  <si>
    <t>2023-10-17 16:03:53</t>
  </si>
  <si>
    <t>#2022重保客户#用户表示被动办理宽带，且没有安装在自己家里，但是目前查询宽带属于在线状态有在使用，现用户对此表示不满，请尽快处理并回复</t>
  </si>
  <si>
    <t>Q21：夷陵龙泉土门合作厅，全国冰激凌融合129家庭自由畅玩套餐200M宽带（新）（湖北）AA；经核查属营业厅解释错误导致，已按用户要求取消宽带、副卡，变更为29元福多多套餐，次月生效，用户满意。</t>
  </si>
  <si>
    <t>TS202309301549371844</t>
  </si>
  <si>
    <t>龚超</t>
  </si>
  <si>
    <t>2023-10-01 13:40:40</t>
  </si>
  <si>
    <t>判断省分:其他省分&amp;#13;&amp;#10;:增值业务争议&amp;#13;&amp;#10;判断省分:湖北&amp;#13;&amp;#10;:移网&amp;#13;&amp;#10;:在补救范围内&amp;#13;&amp;#10;:不认可&amp;#13;&amp;#10;:大于500元&amp;#13;&amp;#10;:&amp;#13;&amp;#10;&amp;#13;&amp;#10;高级模板内容：&amp;#13;&amp;#10;投诉问题描述:用户来电表示自己未办理增值业务，要求取消，前台已取消，用户要求前台取消未在用户身边副卡的业务，前台已解释，用户不认可&amp;#13;&amp;#10;争议业务名称:炫彩通信助理包-云盘版-次月生效（湖北）-10元/炫彩通信助理包体验版-立即生效（湖北）/联通助理-智能应答5元（首月免费）/&amp;#13;&amp;#10;受理渠道:总部客服一体化运营湖北省宜昌渠道/&amp;#13;&amp;#10;争议月份: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amp;#13;&amp;#10;争议费用:0&amp;#13;&amp;#10;一线客服在系统里:未取消，请后台协助处理&amp;#13;&amp;#10;是否承诺退费:否&amp;#13;&amp;#10;用户要求:用户对本机及副卡开通的增值业务都不认可要求我方退款和调查当时开通的电话录音及用户要求赔偿，前台因业务开通时间较长无法计算，15586357069此号码因不在用户身边用户不能提供验证码，要求线上处理，（18694093698和18671712245号码已取消增值业务）请后台协助处理&amp;#13;</t>
  </si>
  <si>
    <t>Q22：夷陵万达自有营业厅，炫彩通信助理包体验版-立即生效（湖北）AA，经核查属营业厅解释错误导致，查询主副卡均办理该业务22.01-23.09产生费用230元，现已用户4张副卡办理预存话费享50元话费优惠（湖北），另为用户申请30元费用，10月5日前到账，此费用不可打印发票，满意</t>
  </si>
  <si>
    <t>TS202310021224571120</t>
  </si>
  <si>
    <t>郝莉怡</t>
  </si>
  <si>
    <t>【2022年上工信部测评重保用户】【2022年上工信部测评重保用户】判断省分:湖北&amp;#10;:增值业务费用争议（含炫彩通信助理包云盘版等组合类增值业务）&amp;#10;:移网&amp;#10;:不在补救范围内&amp;#10;:不认可&amp;#10;:&amp;#10;&amp;#10;高级模板内容：&amp;#10;投诉问题描述:用户对业务办理不认可&amp;#10;争议业务名称:炫彩通信助理包体验版-立即生效（湖北）&amp;#10;受理渠道:无&amp;#10;争议月份:2021年11月、2021年12月、2022年1月、2022年2月、2022年3月、2022年4月、2022年5月、2022年6月、2022年7月、2022年8月、2022年9月、2022年10月、2022年11月、2022年12月、2023年1月、2023年2月、2023年3月、2023年4月、2023年5月、2023年6月、2023年7月、2023年8月、2023年9月、2023年10月&amp;#10;争议费用:144&amp;#10;一线客服在系统里:已取消&amp;#10;是否承诺退费:否&amp;#10;用户要求:业务订购已超12个月，请协助核实处理费用，谢谢</t>
  </si>
  <si>
    <t>TS202310111710471362</t>
  </si>
  <si>
    <t>田小琴</t>
  </si>
  <si>
    <t>2023-10-12 14:51:27</t>
  </si>
  <si>
    <t>判断省分:其他省分&amp;#10;:电话营销争议&amp;#10;:不认可&amp;#10;判断省分:湖北&amp;#10;:移网电话营销费用争议（套餐资费/融合宽带/副卡功能费类除外）&amp;#10;:不认可&amp;#10;:大于500元&amp;#10;:&amp;#10;&amp;#10;高级模板内容：&amp;#10;是否10016外呼:不记得&amp;#10;电话外呼号码:无&amp;#10;渠道名称:夷陵万达自有营业厅&amp;#10;反应问题涉及场景:未经同意订购业务&amp;#10;产品名称:炫彩通信助理包体验版&amp;#10;争议月份:2021年11月、2021年12月、2022年1月、2022年2月、2022年3月、2022年4月、2022年5月、2022年6月、2022年7月、2022年8月、2022年9月、2022年10月、2022年11月、2022年12月、2023年1月、2023年2月、2023年3月、2023年4月、2023年5月、2023年6月、2023年7月、2023年8月、2023年9月、2023年10月&amp;#10;是否承诺退费:否&amp;#10;承诺退费金额:144&amp;#10;是否取消业务（如取消失败，需加上系统报错的提示）:已取消&amp;#10;是否需要回复:是&amp;#10;用户要求:退费</t>
  </si>
  <si>
    <t>TS202310121259070793</t>
  </si>
  <si>
    <t>付泉</t>
  </si>
  <si>
    <t>2023-10-14 13:34:46</t>
  </si>
  <si>
    <t>判断省分:湖北&amp;#13;&amp;#10;:增值业务费用争议（含炫彩通信助理包云盘版等组合类增值业务）&amp;#13;&amp;#10;:移网&amp;#13;&amp;#10;:不在补救范围内&amp;#13;&amp;#10;:不认可&amp;#13;&amp;#10;:&amp;#13;&amp;#10;&amp;#13;&amp;#10;高级模板内容：&amp;#13;&amp;#10;投诉问题描述:用户来电反馈说自己都没有订购过这个业务 要求双倍全额退还 请后台工作人员协助处理 谢谢&amp;#13;&amp;#10;争议业务名称:炫彩通信助理包体验版-立即生效（湖北）&amp;#13;&amp;#10;受理渠道:自行订购&amp;#13;&amp;#10;争议月份:2021年12月、2022年1月、2022年2月、2022年3月、2022年4月、2022年5月、2022年6月、2022年7月、2022年8月、2022年9月、2022年10月、2022年11月、2022年12月、2023年1月、2023年2月、2023年3月、2023年4月、2023年5月、2023年6月、2023年7月、2023年8月、2023年9月、2023年10月&amp;#13;&amp;#10;争议费用:1&amp;#13;&amp;#10;一线客服在系统里:已取消&amp;#13;&amp;#10;是否承诺退费:否&amp;#13;&amp;#10;用户要求:用户来电反馈说自己都没有订购过这个业务 要求双倍全额退还 请后台工作人员协助处理 谢谢&amp;#13;</t>
  </si>
  <si>
    <t>Q21： 夷陵万达自有营业厅 炫彩通信助理包体验版 经核实2021-12-05 13:22:44夷陵万达自有营业厅给客户开通炫彩通信助理包体验版。业务已取消，考虑客户感知，申请减免21年1月-23年10月费用合计132元，多次致电未接，暂未操作退费，已短信告知如您后期使用有任何疑问，可于工作时间（08：30-17：30）致电宜昌联通07176921001或13032700872</t>
  </si>
  <si>
    <t>BL202310081914260294</t>
  </si>
  <si>
    <t>张爱华</t>
  </si>
  <si>
    <t>2023-10-11 11:43:12</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</si>
  <si>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&amp;#10;CBSS账单扣费名称：:炫彩通信助理包-云盘版 -立即生效（湖北）&amp;#10;SP产品ID/元素ID：:91212918&amp;#10;办理渠道: 夷陵小溪塔恒杰专营店 &amp;#10;赔付月份：:2024年1月、2024年2月、2024年3月、2024年4月、2024年5月、2024年6月、2024年7月、2023年11月、2023年12月&amp;#10;返还倍率:单倍&amp;#10;赔付金额：:85&amp;#10;是否已经取消业务:是&amp;#10;是否承诺退费 ：:是&amp;#10;用户是否需要回复：:否&amp;#10;用户要求：:用户来电要求退费，请处理，谢谢</t>
  </si>
  <si>
    <t>TS202310181712212127</t>
  </si>
  <si>
    <t>艾祖旺</t>
  </si>
  <si>
    <t>2023-10-19 13:35:09</t>
  </si>
  <si>
    <t>15549281493命中精准预判服务场景:[65岁以上老人]&amp;#13;&amp;#10;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要求核实退费称之前办理套餐告知副卡免费，要求退费副卡月租费用和主卡炫彩通信助理包-云盘版产生的费用120元</t>
  </si>
  <si>
    <t>Q22：夷陵小溪塔恒杰专营店AA，  炫彩通信助理包-云盘版。经核实，22.11月办理，22.11-23.10月扣费115元，已取消。精英盛华于23.2月通过电话营销方式推荐15549308108、15587925176办理家庭群组化副卡10G省内流量时取消副卡免月租优惠导致，3-10月两张副卡扣费160元。我部已协助勾选副卡0月租优惠，次月生效。现申请退还以上费用合计275元，此费用不可打印发票，满意。</t>
  </si>
  <si>
    <t>TS202310031800481781</t>
  </si>
  <si>
    <t>宋娅平</t>
  </si>
  <si>
    <t>2023-10-04 10:39:11</t>
  </si>
  <si>
    <t>用户来电称之前告知网龄计划合约是赠送30GB流量，但本月核实才20GB，对此不满，解释无效，现用户要求核实给予回复处理，谢谢</t>
  </si>
  <si>
    <t>解释宣传：夷陵小溪塔平湖天下专营店（自建他营）AA，用户反映网龄合约计划赠送流量问题，经核实，为营业厅办理时未给用户解释清楚导致，现已重新给用户办理网龄计划合约，国内流量30G，次月生效，满意。</t>
  </si>
  <si>
    <t>TS202310081450511166</t>
  </si>
  <si>
    <t>万能霜</t>
  </si>
  <si>
    <t>2023-10-09 13:36:20</t>
  </si>
  <si>
    <t>判断省分:湖北&amp;#10;:移网电话营销费用争议（套餐资费/融合宽带/副卡功能费类除外）&amp;#10;:不认可&amp;#10;:小于等于500元，且仅限单倍、月份不超过12个月&amp;#10;:&amp;#10;&amp;#10;高级模板内容：&amp;#10;是否10016外呼:否&amp;#10;电话外呼号码:无&amp;#10;渠道名称:夷陵小溪塔平湖天下专营店（自建他营）&amp;#10;反应问题涉及场景:未经同意订购业务&amp;#10;产品名称:炫彩通信助理包-云盘版 -立即生效（湖北）&amp;#10;争议月份:2023年5月、2023年6月、2023年7月、2023年8月、2023年9月、2023年10月&amp;#10;是否承诺退费:否&amp;#10;承诺退费金额:55&amp;#10;是否取消业务（如取消失败，需加上系统报错的提示）:取消&amp;#10;是否需要回复:否&amp;#10;用户要求:费用退至主卡：18672095796</t>
  </si>
  <si>
    <t>TS202310081652592399</t>
  </si>
  <si>
    <t>袁永青</t>
  </si>
  <si>
    <t>2023-10-10 13:36:58</t>
  </si>
  <si>
    <t>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炫彩通信助理包-云盘版 -立即生效（湖北）&amp;#13;&amp;#10;争议月份:2023年6月、2023年7月、2023年8月、2023年10月、2023年9月&amp;#13;&amp;#10;是否承诺退费:是&amp;#13;&amp;#10;承诺退费金额:50&amp;#13;&amp;#10;是否取消业务（如取消失败，需加上系统报错的提示）:否，无法验证码&amp;#13;&amp;#10;是否需要回复:否&amp;#13;&amp;#10;用户要求:退费&amp;#13;</t>
  </si>
  <si>
    <t>夷陵小溪塔平湖天下专营店（自建他营）2023-05-22 14:54:41</t>
  </si>
  <si>
    <t>ZX202310021243161540</t>
  </si>
  <si>
    <t>张伶俐</t>
  </si>
  <si>
    <t>22年Q3Q4重点客户判断省分:湖北&amp;#10;:被动办理宽带&amp;#10;:不需要&amp;#10;:&amp;#10;&amp;#10;高级模板内容：&amp;#10;问题描述:用户来电反馈自己未安装宽带，查询有IPTV包月费用，对此不认可，要求上报处理&amp;#10;第二联系方式:18671706610&amp;#10;销户原因:未安装&amp;#10;用户要求:尽快处理</t>
  </si>
  <si>
    <t>夷陵小溪塔平云合作厅 AA，用户反映宽带问题，经核实，为营业厅开通前未跟用户解释清楚导致，已取消，考虑用户感知，申请退22.3-23.10月部份宽带费用，合计50元，24小时到帐，此费用不可打印发票，满意。</t>
  </si>
  <si>
    <t>TS202309301632590419</t>
  </si>
  <si>
    <t>071704355789</t>
  </si>
  <si>
    <t>吴大平</t>
  </si>
  <si>
    <t>2023-10-01 16:08:27</t>
  </si>
  <si>
    <t>用户再次来电表示自己办理该宽带的时候，营业厅工作人员说是1000M的，但是自己在联通智家APP看到是500M，已告知前期处理结果用户有开通10元500M升1000M提速包(湖北)，用户不认可，要求马上免费提升到1000M，并表示自己的另外一个宽带账号是071704215974常年只有20M，认为公司有存在乱收费的情况，没有保障自己的权益，有升级12315，工信部投诉意向，请尽快处理。前期工单TS202309291607330336您反映的宽带问题，经核实，您于2023-08-2815:48:26在夷陵城区自有营业厅办理5G冰融加装宽带，为500M宽带，半非1000M，办理时工作人员已告知，已联系您解释说明，您表示知晓，核实已办理10元500M升1000M提速包(湖北)（立即生效，次月收费），立即生效，已联系您解释说明，并致歉，满意度一般。&amp;#13;&amp;#10;&amp;#13;</t>
  </si>
  <si>
    <t>解释宣传：夷陵城区自有营业厅，宽带资费AA未解释清楚。经核实，客户于2023-08-28 15:48:26在夷陵城区自有营业厅办理5G冰融加装宽带，为500M宽带，半非1000M，办理时工作人员已告知，已联系您解释说明，客户表示知晓，核实已办理10元500M升1000M提速包(湖北)（立即生效，次月收费），无免费提速，另客户于2023-07-22 18:30:49夷陵小溪塔三星金鼎合作厅办理宽带，因无有线资费，故办理无线CPE宽带。不存在乱收费现象。已联系客户解释说明，并致歉，满意度一般。</t>
  </si>
  <si>
    <t>TS202310061313440804</t>
  </si>
  <si>
    <t>彭裕昌</t>
  </si>
  <si>
    <t>2023-10-07 09:05:10</t>
  </si>
  <si>
    <t>&amp;#13;&amp;#10;高级模板内容：&amp;#13;&amp;#10;投诉问题描述:用户来电对月租不认可，称办理时告知只有199&amp;#13;&amp;#10;争议月份:2023年9月&amp;#13;&amp;#10;争议金额:37&amp;#13;&amp;#10;用户要求:我方告知用户办理了助理包和IPTV，用户不认可，称之前告知都是包含在套餐里面的&amp;#13;</t>
  </si>
  <si>
    <t>Q21：炫彩通信助理包体验版-立即生效（湖北），炫彩通信助理包体验版-立即生效（湖北）AA，经核查属营业厅开通沃助理业务时未与客户达成一致，申请减免2张副卡22.1-23.10月费用合计242元，24小时内到账，此费用不可打印账单发票，回访满意</t>
  </si>
  <si>
    <t>TS202310061512541050</t>
  </si>
  <si>
    <t>闭芷毓</t>
  </si>
  <si>
    <t>2023-10-07 14:44:50</t>
  </si>
  <si>
    <t>判断省分:其他省分&amp;#13;&amp;#10;:电话营销争议&amp;#13;&amp;#10;:不认可&amp;#13;&amp;#10;判断省分:湖北&amp;#13;&amp;#10;:移网电话营销费用争议（套餐资费/融合宽带/副卡功能费类除外）&amp;#13;&amp;#10;:不认可&amp;#13;&amp;#10;:大于500元&amp;#13;&amp;#10;:&amp;#13;&amp;#10;&amp;#13;&amp;#10;高级模板内容：&amp;#13;&amp;#10;是否10016外呼:是&amp;#13;&amp;#10;反应问题涉及场景:未经同意订购业务&amp;#13;&amp;#10;产品名称:炫彩通信助理包体验版-立即生效（湖北）&amp;#13;&amp;#10;争议月份:2022年10月、2022年11月、2022年12月、2023年1月、2023年2月、2023年3月、2023年4月、2023年5月、2023年6月、2023年7月、2023年8月、2023年9月、2023年10月&amp;#13;&amp;#10;是否承诺退费:否&amp;#13;&amp;#10;承诺退费金额:0&amp;#13;&amp;#10;是否取消业务（如取消失败，需加上系统报错的提示）:是&amp;#13;&amp;#10;是否需要回复:是&amp;#13;&amp;#10;用户要求:退费 13872471593  15337414271&amp;#13;</t>
  </si>
  <si>
    <t>夷陵小溪塔鑫联合作厅(自建他营)2021-10-19 11:21:38</t>
  </si>
  <si>
    <t>BL202310071005182215</t>
  </si>
  <si>
    <t>谭小玲</t>
  </si>
  <si>
    <t>2023-10-07 14:49:26</t>
  </si>
  <si>
    <t>&gt;业务号码&gt;15586361314；&gt;号码归属地&gt;宜昌市；&gt;产品名称&gt;炫彩通信助理包-云盘版 -次月生效（湖北）-10元     ；&gt;产品代码&gt;91212919；&gt;产品编码&gt;无；&gt;订购时间&gt; 2023-06-01 00:00:00    ；&gt;核查情况&gt;平台故障；&gt;不规范定制分类&gt;平台故障，无法判责；&gt;退费金额&gt;  10元；&gt;退费时间&gt;2023-10-07；&gt;投诉内容&gt;&amp;#10;&amp;#10;高级模板内容：&amp;#10;赔付类型：:增值业务争议 &amp;#10;CBSS账单扣费名称：:炫彩通信助理包-云盘版 -次月生效（湖北）-10元&amp;#10;SP产品ID/元素ID：:湖北&amp;#10;办理渠道:无&amp;#10;赔付月份：:2023年10月&amp;#10;返还倍率:单倍&amp;#10;赔付金额：:10&amp;#10;是否已经取消业务:是&amp;#10;是否承诺退费 ：:是&amp;#10;用户是否需要回复：:否&amp;#10;用户要求：:用户称不知情进行办理要求退费</t>
  </si>
  <si>
    <t>夷陵小溪塔鑫联合作厅(自建他营)2023-05-31 18:55:37</t>
  </si>
  <si>
    <t>BL202310111704541179</t>
  </si>
  <si>
    <t>秦琴</t>
  </si>
  <si>
    <t>2023-10-12 10:08:57</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</si>
  <si>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&amp;#10;CBSS账单扣费名称：:炫彩通信助理包-云盘版 -立即生效（湖北）&amp;#10;办理渠道:/&amp;#10;赔付月份：:2022年12月、2023年1月、2023年2月、2023年3月、2023年4月、2023年5月、2023年6月、2023年7月、2023年8月、2023年9月、2023年10月&amp;#10;返还倍率:单倍&amp;#10;赔付金额：:110&amp;#10;是否已经取消业务:否&amp;#10;是否承诺退费 ：:是&amp;#10;用户是否需要回复：:否&amp;#10;用户要求：:取消并且退费</t>
  </si>
  <si>
    <t>夷陵小溪塔鑫联合作厅(自建他营)2022-12-30 16:46:39</t>
  </si>
  <si>
    <t>TS202310161534412423</t>
  </si>
  <si>
    <t>胡敖举</t>
  </si>
  <si>
    <t>2023-10-17 13:36:24</t>
  </si>
  <si>
    <t>[65岁以上老人]&amp;#10;高级模板内容：&amp;#10;投诉问题描述:用户对TS202310161147520038结果不认可，对以赠费形式到账不认可，要求以现金形式充值到账&amp;#10;争议月份:2023年10月&amp;#10;争议金额:1&amp;#10;用户要求:尽快处理</t>
  </si>
  <si>
    <t>Q22; 夷陵新下堡坪合作厅 ,炫彩通信助理包-云盘版 -立即生效（湖北）AA,用户反馈沃助理业务问题，经核实，为营业厅开通前未跟用户解释清楚，考虑用户感知，申请退22.11-23.10月费用，合计115元，24小时到帐，此费用不可打印发票，满意。（已跟用户解释清楚赠费抵扣规则，满意。）</t>
  </si>
  <si>
    <t>TS202310121648061249</t>
  </si>
  <si>
    <t>祁向阳</t>
  </si>
  <si>
    <t>2023-10-12 17:18:53</t>
  </si>
  <si>
    <t>主办单位：湖北&amp;#10;客户类别：普通客户&amp;#10;10010是否打通：否&amp;#10;是否二次致电10015：是&amp;#10;是否联系：否&amp;#10;升级倾向：&amp;#10;号码归属省：湖北&amp;#10;SVIP等级：&amp;#10;1. 问题类型:;&amp;#10;2. 投诉类型:退订争议;&amp;#10;3. 营业厅地址:;&amp;#10;4. 位置信息:;&amp;#10;5. 位置发生地:;&amp;#10;6. 投诉内容:联通助理业务功能费&amp;#10;早已经申请退订，但目前还继续存在</t>
  </si>
  <si>
    <t>夷陵鸦鹊岭合作厅2023-02-03 10:10:14</t>
  </si>
  <si>
    <t>TS202310011834472162</t>
  </si>
  <si>
    <t>李逸龙</t>
  </si>
  <si>
    <t>用户表示被动办理低消融合（宽移固）移网低消69元（湖北）解释不认可，要求处理并回复</t>
  </si>
  <si>
    <t>"Q23：夷陵鸦鹊岭自有营业厅，低消虚拟宽带AA，用户反馈低消虚拟宽带问题，经核查属营业厅开通前未跟用户解释清楚导致，宽带有做赠费，实际未产生扣费，已取消，考虑用户感知，申请退23.2-9月低消补收费用，合计120.5元，待十月份帐单出帐后于次月7日前一起到帐，此费用不可打印发票，满意。</t>
  </si>
  <si>
    <t>TS202310051020420226</t>
  </si>
  <si>
    <t>投诉工单（2021版）&gt;&gt;宽带&gt;&gt;【变更及服务】渠道服务&gt;&gt;电话营销诱导定制/不知情定制</t>
  </si>
  <si>
    <t>曾宪智</t>
  </si>
  <si>
    <t>071700324778命中精准预判服务场景:[65岁以上老人]&amp;#10;用户投诉被动办理提速包1000M宽带提速包（30元）（湖北），此业务平台无勾选项无法取消，要求核实开通情况并处理费用</t>
  </si>
  <si>
    <t>BL202310091401140018</t>
  </si>
  <si>
    <t>071700314603</t>
  </si>
  <si>
    <t>钟刚</t>
  </si>
  <si>
    <t>2023-10-09 14:42:20</t>
  </si>
  <si>
    <t>用户来电反映被动办理了提速包业务提速至1000M（30元）（湖北），解释挽留无效，已承诺减免2023年3-10月份的提速包费用共160元。（业务已经取消）</t>
  </si>
  <si>
    <t>夷陵鸦鹊岭自有营业厅2022-12-29 17:09:06</t>
  </si>
  <si>
    <t>BL202310101057081960</t>
  </si>
  <si>
    <t>易海员</t>
  </si>
  <si>
    <t>2023-10-10 16:36:29</t>
  </si>
  <si>
    <t>判断省分:湖北&amp;#10;:增值业务费用争议（含炫彩通信助理包云盘版等组合类增值业务）&amp;#10;:固网&amp;#10;:是&amp;#10;:不认可&amp;#10;:小于等于500元，且仅限单倍、月份不超过12个月&amp;#10;:&amp;#10;&amp;#10;高级模板内容：&amp;#10;赔付类型：:增值业务争议 &amp;#10;CBSS账单扣费名称：:1000M宽带提速包（30元）（湖北）&amp;#10;办理渠道:营销电话&amp;#10;赔付月份：:2022年12月、2023年10月&amp;#10;返还倍率:单倍&amp;#10;赔付金额：:330&amp;#10;是否已经取消业务:是&amp;#10;是否承诺退费 ：:是&amp;#10;用户是否需要回复：:否&amp;#10;用户要求：:用户要求尽快退费，请处理</t>
  </si>
  <si>
    <t>夷陵鸦鹊岭自有营业厅2022-12-29 12:50:27</t>
  </si>
  <si>
    <t>TS202310021939051398</t>
  </si>
  <si>
    <t>投诉工单（2021版）&gt;&gt;融合&gt;&gt;【入网】宣传&gt;&gt;过度宣传或营销/未考虑用户实际需求强推或诱导套餐、产品</t>
  </si>
  <si>
    <t>李威</t>
  </si>
  <si>
    <t>2023-10-10 18:56:39</t>
  </si>
  <si>
    <t>主办单位：湖北&amp;#10;客户类别：首次投诉&amp;#10;10010是否打通：否&amp;#10;是否二次致电10015：是&amp;#10;是否联系：否&amp;#10;升级倾向：&amp;#10;号码归属省：湖北&amp;#10;SVIP等级：&amp;#10;1. 问题类型:;&amp;#10;2. 投诉类型:服务质量;&amp;#10;3. 营业厅地址:鸦鹊岭自营厅,宜昌市夷陵区鸦鹊岭镇汉宜路85号（老吴农机旁）;&amp;#10;4. 位置信息:鸦鹊岭镇;&amp;#10;5. 位置发生地:;&amp;#10;6. 投诉内容:2023年9月28日我去咨询携号转网的事情，客户经理说可以弄，先要去区级营业厅注销原移动宽带，然后我排了两三个小时队注销后下午17：30左右回到鸦鹊岭联通营业厅，现场动态视频认证不通过，本来打算放弃了，客户经理说可以通过上级后台客服审核可以认证通过， 不过人家下班了我们就先走了。并且还在微信催促我办理业务，今天10月2日再次去鸦鹊岭营业厅还是动态验证不通过，业务经理就哄骗我先开户今天可以把宽带装了，后面把身份证重新办理后转网。然后我就开户了，结果一直敷衍我师傅今天会来装，截止到晚上19.30没有师傅上门安装，严重耽误我生活娱乐和远程工作。我投诉你们联通业务人员不能确定的事你们不要肯定的说出来能做，靠诱骗让客户同意开通业务&amp;#10;问题发生地：联通营业厅&amp;#10;问题类型：诱导办理业务&amp;#10;问题发生时间：2023-09-28 09:00</t>
  </si>
  <si>
    <t>解释宣传：夷陵鸦鹊岭自有营业厅，宽带AA①客户基本资料：业务号码：15572713956、客户姓名：李威、套餐情况：福多多卡59元；客户反映宽带未及时安装的问题； &amp;#10;②首次联系客户时间：2023-10-10 10:39:00&amp;#10;③投诉核查处理情况：收到贵部转办，我司立即组织核查，经核实，现宽带已正常安装，满意； &amp;#10;④答复客户时间及客户满意度评价：根据上述核实情况，我司于2023-10-10 10:39:00联系客户满意，回单人：胡春燕、联系方式：07176921001&amp;#10;⑤投诉核查关联材料：无。"</t>
  </si>
  <si>
    <t>TS202310101346222189</t>
  </si>
  <si>
    <t>071700329269</t>
  </si>
  <si>
    <t>许雪丽</t>
  </si>
  <si>
    <t>2023-10-11 10:34:51</t>
  </si>
  <si>
    <t>用户来电反映自己的宽带帐号上被动开通了提速包业务（提速至1000M（30元）（湖北）），用户对此不满，解释无效，要求公司查明开通原因，双倍退还费用，取消业务，回复。</t>
  </si>
  <si>
    <t>Q22：夷陵鸦鹊岭自有营业厅，宽带提速包，现已取消，前期存在赠费，6月结束，现减免7-10月宽带月费120元，用户反映强烈，减免用户部分月租费用120元，共计退费240元，已与用户沟通办理13100789990和15586358889预存享20元赠费*6个月，立即到账，此费用无法抵扣往月欠费及打印发票，满意</t>
  </si>
  <si>
    <t>TS202310130841272352</t>
  </si>
  <si>
    <t>投诉工单（2021版）&gt;&gt;宽带&gt;&gt;【变更及服务】渠道服务&gt;&gt;营业厅业务办理错误/操作不熟练</t>
  </si>
  <si>
    <t>071700305065</t>
  </si>
  <si>
    <t>谢述芝</t>
  </si>
  <si>
    <t>2023-10-14 09:47:47</t>
  </si>
  <si>
    <t>071700305065命中精准预判服务场景:[65岁以上老人] &amp;#13;&amp;#10;用户表示是被动办理的宽带提速包：提速至1000M（30元）（湖北），表示完全不知情，解释无效，要求取消并3倍赔偿此费用，（cbss系统中无法直接取消）尽快联系答复</t>
  </si>
  <si>
    <t>Q22： 夷陵鸦鹊岭自有营业厅 ，1000M宽带提速包AA，经核查属营业厅于 2022-12-20 12:36:48 开通，并办理6个月赠费活动，7-10月费用合计120元，用户坚持要求三倍退费，现协商我部退费200元，此费用可打印发票，该厅现金缴费160元，10月30日前到账，客户认可。</t>
  </si>
  <si>
    <t>TS202310121848511250</t>
  </si>
  <si>
    <t>宋功英</t>
  </si>
  <si>
    <t>2023-10-14 12:29:29</t>
  </si>
  <si>
    <t>[65岁以上老人] &amp;#13;&amp;#10;高级模板内容：&amp;#13;&amp;#10;投诉问题描述:用户来电称宽带，IPTV是不收费的，现在收取了费用，要求退费，前台解释用户不认可，请后台协助处理，谢谢&amp;#13;&amp;#10;争议月份:2023年10月&amp;#13;&amp;#10;争议金额:0&amp;#13;&amp;#10;用户要求:用户要求退费，退还所有宽带，IPTV产生的费用&amp;#13;</t>
  </si>
  <si>
    <t>解释宣传：夷陵鸦鹊岭自有营业厅AA，1000M宽带提速包（30元）,经核实，夷陵鸦鹊岭自有营业厅于2022-12-13 17:27:26 办理1000M宽带提速包（30元），参加399组网套包得180元分6个月活动，活动于 2023-06-30 23:59:59 结束，现客户表示无需使用，业务已取消，考虑客户感知，申请减免23.7月-23.10月费用合计120元，24小时到帐，此费用无法抵扣往月欠费且不可打印发票，另IPTV已解释清楚费用，用户表示需要保留使用，满意。</t>
  </si>
  <si>
    <t>TS202310151241130100</t>
  </si>
  <si>
    <t>071700375163</t>
  </si>
  <si>
    <t>卢光珍</t>
  </si>
  <si>
    <t>2023-10-16 14:59:46</t>
  </si>
  <si>
    <t>&amp;#10;高级模板内容：&amp;#10;投诉问题描述:用户反馈不知情订购，要求1000M宽带提速包（30元）（湖北）退费并取消，尝试承诺退费，但是用户情绪激动，一直说要找谁办的，要求追究，请核实&amp;#10;争议业务名称:1000M宽带提速包（30元）（湖北）&amp;#10;受理渠道:营销&amp;#10;争议月份:2023年10月、2023年9月、2023年7月、2023年8月&amp;#10;争议费用:120&amp;#10;一线客服在系统里:未取消，请后台协助处理&amp;#10;是否承诺退费:否&amp;#10;用户要求:用户反馈不知情订购，要求1000M宽带提速包（30元）（湖北）退费并取消，尝试承诺退费，但是用户情绪激动，一直说要找谁办的，要求追究，请核实</t>
  </si>
  <si>
    <t>解释宣传：夷陵鸦鹊岭自有营业厅，1000M宽带提速包（30元）（湖北）AA，经核查属营业厅未解释清楚费用问题不认可，现已为客户取消并申请减免7-10月费用120元，24小时内赠费到账，可打印发票，满意。"</t>
  </si>
  <si>
    <t>BL202310191845170962</t>
  </si>
  <si>
    <t>071700359082</t>
  </si>
  <si>
    <t>向良勇</t>
  </si>
  <si>
    <t>2023-10-20 10:49:03</t>
  </si>
  <si>
    <t>&amp;#10;高级模板内容：&amp;#10;赔付类型：:增值业务争议&amp;#10;CBSS账单扣费名称：:宽带包月费&amp;#10;办理渠道:夷陵鸦鹊岭自有营业厅&amp;#10;赔付月份：:2023年7月、2023年8月、2023年9月、2023年10月&amp;#10;返还倍率:单倍&amp;#10;赔付金额：:120&amp;#10;是否已经取消业务:是&amp;#10;是否承诺退费：:是&amp;#10;用户是否需要回复：:否&amp;#10;用户要求：:退费</t>
  </si>
  <si>
    <t>ZX202310051008551175</t>
  </si>
  <si>
    <t>071703333312</t>
  </si>
  <si>
    <t>徐楼林</t>
  </si>
  <si>
    <t>2023-10-06 09:21:22</t>
  </si>
  <si>
    <t>判断省分:湖北&amp;#13;&amp;#10;:被动办理宽带&amp;#13;&amp;#10;:不需要&amp;#13;&amp;#10;:&amp;#13;&amp;#10;&amp;#13;&amp;#10;高级模板内容：&amp;#13;&amp;#10;问题描述:用户来电反映没有办理过宽带，也不需要宽带。每个月还扣了费。用户不认可。&amp;#13;&amp;#10;第二联系方式:15572782520   &amp;#13;&amp;#10;销户原因:被动办理宽带&amp;#13;&amp;#10;用户要求:要求我方尽快核实回复处理，谢谢！&amp;#13;</t>
  </si>
  <si>
    <t>Q22：宜昌城区高新区港窑路自营厅，10元300M宽带（湖北）-低消融合（300M）AA。经核查属营业厅办理缓装宽带时未与客户达成一致，已登记客户缴清缴清后本月内取消，满意</t>
  </si>
  <si>
    <t>TS202310051049430994</t>
  </si>
  <si>
    <t>2023-10-06 13:26:33</t>
  </si>
  <si>
    <t>主办单位：湖北&amp;#10;客户类别：星级客户&amp;#10;10010是否打通：否&amp;#10;是否二次致电10015：是&amp;#10;是否联系：否&amp;#10;升级倾向：&amp;#10;号码归属省：湖北&amp;#10;SVIP等级：&amp;#10;1. 问题类型:;&amp;#10;2. 投诉类型:其他;&amp;#10;3. 营业厅地址:;&amp;#10;4. 位置信息:;&amp;#10;5. 位置发生地:;&amp;#10;6. 投诉内容:被别人盗用我的宽带  本人缴费了却没享受到服务</t>
  </si>
  <si>
    <t>Q22①客户投诉产生的原因：客户反馈注销宽带的问题。&amp;#10;②客户投诉问题核查情况及解决方案：收到贵部转办后，我司立即组织调查。经核实，宜昌城区高新区港窑路自营厅，10元300M宽带（湖北）-低消融合（300M）AA。经核查属营业厅办理缓装宽带时未与客户达成一致，已登记客户缴清缴清后本月内取消，并与客户达成一致。我司于2023-10-05 13:20:38联系客户解释以上情况。&amp;#10;③客户问题满意度：满意&amp;#10;④回单人：张婷   6921001</t>
  </si>
  <si>
    <t>TS202310111023511158</t>
  </si>
  <si>
    <t>071703631598</t>
  </si>
  <si>
    <t>李友斌</t>
  </si>
  <si>
    <t>2023-10-12 09:03:11</t>
  </si>
  <si>
    <t>判断省分:湖北&amp;#13;&amp;#10;:增值业务费用争议（含炫彩通信助理包云盘版等组合类增值业务）&amp;#13;&amp;#10;:固网&amp;#13;&amp;#10;:否&amp;#13;&amp;#10;:&amp;#13;&amp;#10;&amp;#13;&amp;#10;高级模板内容：&amp;#13;&amp;#10;投诉问题描述:用户称宽带自己没有开通提速包，要求核实回复处理，核实宽带没有返费活动，系统也取消不了，用户要求核实回复处理&amp;#13;&amp;#10;争议业务名称:提速至1000M（30元）（湖北）&amp;#13;&amp;#10;受理渠道:0&amp;#13;&amp;#10;争议月份:2023年10月&amp;#13;&amp;#10;争议费用:0&amp;#13;&amp;#10;一线客服在系统里:未取消，请后台协助处理&amp;#13;&amp;#10;是否承诺退费:否&amp;#13;&amp;#10;用户要求:要求核实回复处理，宽带账号：（071703580799）（071703631598）&amp;#13;</t>
  </si>
  <si>
    <t>Q23：宜昌城区高新区港窑路自营厅  ，提速至1000M（30元）（湖北）AA，经核查属营业厅未解释清楚提速包免费使用6个月，现已为客户取消并申请减免9-10月两条宽带提速包费用120元，24小时内赠费到账，不可打印发票，满意。</t>
  </si>
  <si>
    <t>TS202310120924300277</t>
  </si>
  <si>
    <t>彭启鹏</t>
  </si>
  <si>
    <t>TCSI-A,重保客户名单</t>
  </si>
  <si>
    <t>2023-10-12 10:23:53</t>
  </si>
  <si>
    <t>&amp;#10;高级模板内容：&amp;#10;投诉问题描述:用户来电称自己之前反映招联分期的问题并未处理，自己打电话给客服经理并未接听，用户情绪激动，请尽快处理，加急&amp;#10;产品名称:招联分期5G199元直降2900（社会渠道36期）（湖北）  &amp;#10;办理时间:2023-09-06&amp;#10;办理渠道:宜昌城区政企东山沃通专业代理&amp;#10;用户要求:用户来电称自己之前反映招联分期的问题并未处理，自己打电话给客服经理并未接听，用户情绪激动，请尽快处理，加急，详见：TS202309131535190930</t>
  </si>
  <si>
    <t>解释宣传：宜昌城区政企东山沃通专业代理AA ，用户要求取消招联分期5G199元直降2900。经核查，23年5月由客户经理上门办理，招联合约办理时需用户本人输入密码并认可方能办理成功，他人无法代办。无在线提前解约权限，如需取消合约可联系办理渠道缴纳违约金申请。现客户经理已加用户微信，表示后期有疑问可联系13032711101协助处理，用户表示知晓。</t>
  </si>
  <si>
    <t>TS202310141328000487</t>
  </si>
  <si>
    <t>王忠国</t>
  </si>
  <si>
    <t>2023-10-14 17:04:09</t>
  </si>
  <si>
    <t>&amp;#13;&amp;#10;高级模板内容：&amp;#13;&amp;#10;投诉问题描述:用户来电表示自己只有只有一张手机号，手机号在不知情的情况下被更改为副卡，对此产生不满，要求我方恢复为主卡并给一个合理的说法，请尽快处理，谢谢&amp;#13;&amp;#10;争议业务名称: 5G副卡基本套餐(极速服务) &amp;#13;&amp;#10;受理渠道:宜昌城区政企东山沃通专业代理  &amp;#13;&amp;#10;争议月份:2022年12月&amp;#13;&amp;#10;争议费用:0&amp;#13;&amp;#10;一线客服在系统里:未取消，请后台协助处理&amp;#13;&amp;#10;是否承诺退费:否&amp;#13;&amp;#10;用户要求:改为主卡&amp;#13;</t>
  </si>
  <si>
    <t>Q22：宜昌城区政企东山沃通专业代理，办理主卡18672096150AA，经核查属营业厅操作错误导致，查询主卡下有招联分期5G199元直降2900（社会渠道36期）（湖北）  现线上无法勾选主副卡互换，现已发+86-18607201246协助于10月16日前处理完毕，用户知晓 。</t>
  </si>
  <si>
    <t>BL202310121655511790</t>
  </si>
  <si>
    <t>李志清</t>
  </si>
  <si>
    <t>2023-10-13 10:55:04</t>
  </si>
  <si>
    <r>
      <t/>
    </r>
    <r>
      <rPr>
        <sz val="11"/>
        <color theme="1"/>
        <rFont val="宋体"/>
        <family val="2"/>
      </rPr>
      <t>&gt;业务号码&gt;13040951675&gt;号码归属地&gt;宜昌 ；&gt;产品名称&gt;  5G炫彩通信助理包-云盘版（首月5元半价） ；&gt;产品代码&gt;无 ；&gt;产品编码&gt;91245135  ；&gt;订购时间&gt; 2022-12-03 14:26:00   ；&gt;核查情况&gt;平台故障；&gt;不规范定制分类&gt;平台故障，无法判责；&gt;退费金额&gt; 105元；&gt;退费时间&gt;2023年10月13日&gt;投诉内容&gt;&amp;#10;高级模板内容：&amp;#10;赔付类型：:增值业务争议 &amp;#10;CBSS账单扣费名称：:5G炫彩通信助理包-云盘版（首月5元半价）&amp;#10;SP产品ID/元素ID：:无&amp;#10;办理渠道:</t>
    </r>
    <r>
      <rPr>
        <sz val="11"/>
        <color theme="1"/>
        <rFont val="Arial"/>
        <family val="2"/>
      </rPr>
      <t xml:space="preserve">	</t>
    </r>
    <r>
      <rPr>
        <sz val="11"/>
        <color theme="1"/>
        <rFont val="宋体"/>
        <family val="2"/>
      </rPr>
      <t xml:space="preserve"> 宜昌点军区瑞通科技直&amp;#10;赔付月份：:2022年12月、2023年1月、2023年2月、2023年3月、2023年4月、2023年5月、2023年6月、2023年7月、2023年8月、2023年9月、2023年10月&amp;#10;返还倍率:单倍&amp;#10;赔付金额：:105&amp;#10;是否已经取消业务:是&amp;#10;是否承诺退费 ：:是&amp;#10;用户是否需要回复：:否&amp;#10;用户要求：:尽快处理</t>
    </r>
  </si>
  <si>
    <t>BL202310131241211011</t>
  </si>
  <si>
    <t>2023-10-13 15:53:36</t>
  </si>
  <si>
    <t>【2022年上工信部测评重保用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&amp;#10;CBSS账单扣费名称：:炫彩通信助理包-云盘版 -立即生效（湖北）&amp;#10;办理渠道:宜昌点军区瑞通科技直销团队&amp;#10;赔付月份：:2023年1月、2023年2月、2023年3月、2023年4月、2023年5月、2023年6月、2023年7月、2023年8月、2023年9月、2023年10月、2022年12月、2022年11月&amp;#10;返还倍率:单倍&amp;#10;赔付金额：:120&amp;#10;是否已经取消业务:是&amp;#10;是否承诺退费 ：:是&amp;#10;用户是否需要回复：:否&amp;#10;用户要求：:用户要求退费</t>
  </si>
  <si>
    <t>TS202309291715211865</t>
  </si>
  <si>
    <t>潘斌</t>
  </si>
  <si>
    <t>2023-10-01 10:40:14</t>
  </si>
  <si>
    <t>【2022年上工信部测评重保用户】&amp;#13;&amp;#10;高级模板内容：&amp;#13;&amp;#10;投诉问题描述:用户来电对六月份之后的套餐扣费不认可称我方多扣了99元用户要求核实&amp;#13;&amp;#10;争议月份:2023年6月、2023年7月、2023年8月、2023年9月&amp;#13;&amp;#10;争议金额:396&amp;#13;&amp;#10;用户要求:用户要求核实为什么套餐资费增加了要求尽快核实回复&amp;#13;</t>
  </si>
  <si>
    <t>解释宣传：宜昌市城区集团直属3G开户服务点，活动折扣时间未解释清楚。经核实，客户有参加调账99元话费活动，现活动已结束，考虑客户感知，申请减免23.7月-9月费用合计297元，24小时内到账，此费用无法抵扣往月欠费且不可打印发票，满意。</t>
  </si>
  <si>
    <t>TS202310021046120809</t>
  </si>
  <si>
    <t>张崇英</t>
  </si>
  <si>
    <t>用户被动办理湖北IPTV_1华为平台包月-10元/月要求取消并退费。</t>
  </si>
  <si>
    <t>宜昌市城区集团直属3G开户服务点 ，IPTV费用问题未解释清楚。经核实， 宜昌市城区集团直属3G开户服务点 于2021-07-05 13:17:01 2021 给客户办理IPTV业务，IPTV会收取10元费用，已联系客户解释说明，考虑客户感知，申请减免23.1月-10月费用合计100元，24小时内到账，此费用无法抵扣往月欠费且不可打印发票，满意。</t>
  </si>
  <si>
    <t>TS202310011631030275</t>
  </si>
  <si>
    <t>李祥昆</t>
  </si>
  <si>
    <t>高级模板内容：&amp;#10;投诉问题描述:用户来电表示自己办理的时候营业厅宣传80g省内流量，20g的国内流量，前台查询只有20g流量，用户不认可，要求恢复100g流量，请尽快处理，谢谢&amp;#10;业务名称:畅爽冰激凌5G套餐99元（基础版）&amp;#10;宣传渠道:营业厅&amp;#10;宣传内容:100g流量&amp;#10;实际情况:20g流量&amp;#10;用户要求:恢复100g流量包</t>
  </si>
  <si>
    <t>解释宣传：宜昌市城区集团直属3G开户服务点AA，用户反映宣传80G省内流量的问题，经核实，为营业厅办理时未解释清楚导致，现核实，宜昌市城区集团直属3G开户服务点已于2023-10-02 09:21:23为用户开通（湖北宜昌）160元包80G流量包-立即生效（新）业务，已跟用户解释清楚，满意。</t>
  </si>
  <si>
    <t>TS202310041312521058</t>
  </si>
  <si>
    <t>卢宾</t>
  </si>
  <si>
    <t>判断省分:其他省分&amp;#10;:普通消费有争议&amp;#10;:下一步&amp;#10;:套餐月费不认可&amp;#10;查询套餐:&amp;#10;:套餐月费有变化&amp;#10;业务办理记录:&amp;#10;:不认可&amp;#10;:其他渠道&amp;#10;判断省分:除甘肃贵州外&amp;#10;:&amp;#10;&amp;#10;高级模板内容：&amp;#10;投诉问题描述:用户来电反映更换套餐的时候为什么没说活动到期了，称套餐优惠是公司联合办理的说没什么问题能一直优惠，到期了也不通知，请处理谢谢！&amp;#10;争议月份:2023年10月&amp;#10;争议金额:209.3&amp;#10;用户要求:用户来电反映更换套餐的时候为什么没说活动到期了，称套餐优惠是公司联合办理的说没什么问题能一直优惠，到期了也不通知，要求我司给一个满意的答复，和处理方法请处理谢谢！</t>
  </si>
  <si>
    <t>解释宣传： 宜昌市城区集团直属3G开户服务点 （刘倩兰），折扣活动时间未解释清楚。经核实，客户号码预存话费享折扣优惠 档位三（次月生效24个月）-湖北政企专属活动于2023-09-30 23:59:59结束，已联系客户经理协助处理，48小时有结果后回复 ，客户表示知晓。</t>
  </si>
  <si>
    <t>TS202310051008362433</t>
  </si>
  <si>
    <t>李远娅</t>
  </si>
  <si>
    <t>22年Q3Q4重点客户&amp;#10;高级模板内容：&amp;#10;投诉问题描述:用户来电对费用产生不认可要求处理&amp;#10;业务名称:畅爽冰激凌5G套餐99元&amp;#10;宣传渠道:其他:上门培训人员&amp;#10;宣传内容:免费用半年&amp;#10;实际情况:实际扣费赠费抵扣还是扣14&amp;#10;用户要求:联系号码：13098413489</t>
  </si>
  <si>
    <t>解释宣传：宜昌市城区集团直属3G开户服务点。资费AA，已解释，出于服务角度，赠送用户30元赠费*2个月，立即生效，此费用无法抵扣往月欠费及打印发票，满意</t>
  </si>
  <si>
    <t>TS202310051637101923</t>
  </si>
  <si>
    <t>罗旭</t>
  </si>
  <si>
    <t>2023-10-06 13:42:55</t>
  </si>
  <si>
    <t>&amp;#13;&amp;#10;高级模板内容：&amp;#13;&amp;#10;投诉问题描述:用户来电说副卡号码已经分出去了但是还在扣用户账户里面扣费&amp;#13;&amp;#10;业务名称: 畅爽冰激凌5G套餐159元（基础&amp;#13;&amp;#10;变更渠道:宜昌市城区集团直属3G开户服务点&amp;#13;&amp;#10;用户要求:用户来电说之前去个营业厅把18607200870号码取消了但是这个号码又有人在使用但是扣的费用是18671719600里面的话费要求取消并且退费&amp;#13;</t>
  </si>
  <si>
    <t>解释宣传：宜昌市城区集团直属3G开户服务点  副卡解绑问题未解释清楚，经核实， 宜昌市城区集团直属3G开户服务点 于2023-08-29 09:18:39操作解绑主副卡，次月客户未到厅办理付费关系变更，查询宜昌市城区集团直属3G开户服务点已操作普通付费关系变更，账户已分开，考虑客户感知，申请退还223年9月费用79.1元，24小时内到账，此费用无法抵扣往月欠费且不可打印发票，满意。</t>
  </si>
  <si>
    <t>TS202310041719462061</t>
  </si>
  <si>
    <t>王小羽</t>
  </si>
  <si>
    <t>2023-10-06 13:41:59</t>
  </si>
  <si>
    <t>【2022年上工信部测评重保用户】&amp;#13;&amp;#10;高级模板内容：&amp;#13;&amp;#10;投诉问题描述:客户来电 ，反映在今年3月份左右，这个号码通过单位办的 然后说是话费算错了 然后单位去找的营业厅 营业厅派了一个经理过来调整 客户说当时那个经理调整之后 有800多元的话费  但是这才10月就欠费了  对此强烈不认可 我处查询到没有任何的800话费记录 只有5月份有个300客户不认可 &amp;#13;&amp;#10;业务名称:赔偿800&amp;#13;&amp;#10;宣传渠道:营业厅&amp;#13;&amp;#10;宣传内容:3月份 赔偿800&amp;#13;&amp;#10;实际情况:5月份有个300&amp;#13;&amp;#10;用户要求:要求曾经理回电  &amp;#13;</t>
  </si>
  <si>
    <t>解释宣传：宜昌市城区集团直属3G开户服务点 套餐折扣活动时间未解释清楚，经核实，客户办理套餐3折折扣活动，活动至2023-01-31 23:59:59，结束后按原价收取，现已为客户 办理5G冰激凌套餐享24个月3折优惠 ，已生效，已联系客户协助处理48小时有结果后回复，客户表示知晓。</t>
  </si>
  <si>
    <t>TS202310070854310693</t>
  </si>
  <si>
    <t>丁超</t>
  </si>
  <si>
    <t>2023-10-07 10:47:47</t>
  </si>
  <si>
    <t>【2022年上工信部测评重保用户】判断省分:湖北&amp;#13;&amp;#10;:增值业务费用争议（含炫彩通信助理包云盘版等组合类增值业务）&amp;#13;&amp;#10;:移网&amp;#13;&amp;#10;:不在补救范围内&amp;#13;&amp;#10;:不认可&amp;#13;&amp;#10;:&amp;#13;&amp;#10;&amp;#13;&amp;#10;高级模板内容：&amp;#13;&amp;#10;投诉问题描述:用户表示未要求办理 产生费用不认可&amp;#13;&amp;#10;争议业务名称:政企彩铃融合版10元包月-2&amp;#13;&amp;#10;受理渠道:宜昌市城区集团直属3G&amp;#13;&amp;#10;争议月份:2023年10月&amp;#13;&amp;#10;争议费用:40&amp;#13;&amp;#10;一线客服在系统里:已取消&amp;#13;&amp;#10;是否承诺退费:否&amp;#13;&amp;#10;用户要求:用户表示要求双倍退费 超出一线坐席受理 请协助处理 &amp;#13;</t>
  </si>
  <si>
    <t>解释宣传： 宜昌市城区集团直属3G开户服务点 ，增值业务AA，查询客户办理80G省内流量包，这个流量包必须 要勾选10元政企彩铃，相当于10元加80G省内流量。已解释，若需取消则需取消80G省内流量包，用户表示继续使用，暂不取消，满意</t>
  </si>
  <si>
    <t>TS202310061239580073</t>
  </si>
  <si>
    <t>投诉工单（2021版）&gt;&gt;移网&gt;&gt;【产品及计费使用】消费提示&gt;&gt;合约使用提醒不及时/不到位/未提醒</t>
  </si>
  <si>
    <t>湖北拓疆跃汽车销售服务有限公司</t>
  </si>
  <si>
    <t>2023-10-07 11:16:21</t>
  </si>
  <si>
    <t>&amp;#13;&amp;#10;高级模板内容：&amp;#13;&amp;#10;投诉问题描述:用户来电称 5G冰激凌套餐5折（次月生效24个月）（取整）（合约）（湖北宜昌），到期后没有通知，对此不认可，并且坚持要求投诉负责其公司的联通业务经理：胡洋，称打折活动已给用户办好了，让用户不用管，结果8月还是扣除了套餐原价，导致停机，称自己的号码是业务电话不能停机的，而且这位业务经理经常打电话不接，坚持要求投诉&amp;#13;&amp;#10;合约名称:5G冰激凌套餐5折（次月生效24个月）（取整）（合约）（湖北宜昌）&amp;#13;&amp;#10;合约办理渠道: 宜昌市城区集团直属3G开户服务点 &amp;#13;&amp;#10;办理时间:2021-07-25&amp;#13;&amp;#10;到期时间:2023-07-31&amp;#13;&amp;#10;是否下发短信提醒:否&amp;#13;&amp;#10;用户要求:处理欠费问题以及坚持投诉业务经理，XC&amp;#13;</t>
  </si>
  <si>
    <t>解释宣传：宜昌市城区集团直属3G开户服务点，活动折扣时间未解释清楚。经核实，客户于22021-07-25 10:50:28宜昌市城区集团直属3G开户服务点参加 5G冰激凌套餐5折（次月生效24个月）（取整）（合约）活动，活动于2023-07-31 23:59:59结束，查询客户经理已给客户办理129元5G畅爽冰激凌65元赠费（立即生效36个月）（湖北政企专属-档位五）活动，已联系客户解释说明，考虑客户感知，申请减免8月月费差价68元，24小时内到账，此费用无法抵扣往月欠费且不可打印发票，满意。</t>
  </si>
  <si>
    <t>TS202310071301110187</t>
  </si>
  <si>
    <t>辜鑫</t>
  </si>
  <si>
    <t>2023-10-08 13:38:33</t>
  </si>
  <si>
    <t>&amp;#13;&amp;#10;高级模板内容：&amp;#13;&amp;#10;投诉问题描述:对之前的套餐折扣优惠到期后，未及时通知，对目前是199元套餐业务变更结果要投诉&amp;#13;&amp;#10;业务名称:畅爽冰激凌5G套餐199元（极速）&amp;#13;&amp;#10;变更渠道:\&amp;#13;&amp;#10;用户要求:之前是：预存话费享折扣优惠 档位三（立即生效24个月）-湖北政企专属，每月是59元，到期后没人给其通知，导致现在是199元的基础套餐，要投诉，请联系回电处理&amp;#13;</t>
  </si>
  <si>
    <t>解释宣传：宜昌市城区集团直属3G开户服务点，活动折扣时间未解释清楚。经核实，宜昌市城区集团直属3G开户服务点于2021-10-21 15:21:46给客户办理 预存话费享折扣优惠 档位三（立即生效24个月）-湖北政企专属 活动，活动于 2023-09-30 23:59:59 ，已联系客户经理48小时内协助为客户续约折扣活动，次月生效，客户满意。</t>
  </si>
  <si>
    <t>TS202310071130200237</t>
  </si>
  <si>
    <t>尹喜兵</t>
  </si>
  <si>
    <t>2023-10-08 10:29:27</t>
  </si>
  <si>
    <t>&amp;#13;&amp;#10;高级模板内容：&amp;#13;&amp;#10;投诉问题描述:用户来电反映宣传与使用不一致，要求核实回电，请处理谢谢&amp;#13;&amp;#10;业务名称: 沃派39元2021&amp;#13;&amp;#10;宣传渠道:营业厅&amp;#13;&amp;#10;宣传内容:免费用半年&amp;#13;&amp;#10;实际情况:优惠后每月套餐19元&amp;#13;&amp;#10;用户要求:核实回电&amp;#13;</t>
  </si>
  <si>
    <t>解释宣传：宜昌市城区集团直属3G开户服务点，套餐资费AA，核实客户经理承诺属实，因近6个月月租费用节假日后客户经理已发审批申请调账，预计一周内到账，用户号码为开通状态，可正常使用，多次联系用户未接听，已短信告知用户结果，若用户来电烦请代为解释或告知用户与本地服务监督热线13032700872（工作时间8:30-12:00 14:00-17:30工作时间）联系。</t>
  </si>
  <si>
    <t>BL202310090826022081</t>
  </si>
  <si>
    <t>孙雯秀</t>
  </si>
  <si>
    <t>2023-10-09 14:33:02</t>
  </si>
  <si>
    <t>&gt;业务号码&gt;15587961221；&gt;号码归属地&gt;宜昌；&gt;产品名称&gt;炫彩通信助理包-云盘版 -立即生效（湖北）  ；&gt;产品代码&gt;无；&gt;产品编码&gt;91212918；&gt;订购时间 &gt; 2023-07-07 16:03:47 ；&gt;核查情况&gt;平台故障；&gt;不规范定制分类&gt;平台故障，无法判责；&gt;退费金额&gt;40元；&gt;退费时间&gt;2023年10月9日；&gt;投诉内容&gt;&amp;#10;高级模板内容：&amp;#10;赔付类型：:增值业务争议 &amp;#10;CBSS账单扣费名称：:炫彩通信助理包-云盘版 -立即生效（湖北）（已停售） 下月生效 &amp;#10;办理渠道:未具体核实到&amp;#10;赔付月份：:2023年7月、2023年8月、2023年9月、2023年10月&amp;#10;返还倍率:单倍&amp;#10;赔付金额：:32&amp;#10;是否已经取消业务:是&amp;#10;是否承诺退费 ：:是&amp;#10;用户是否需要回复：:否&amp;#10;用户要求：:退费</t>
  </si>
  <si>
    <t>宜昌市城区集团直属3G开户服务点2023-07-07 16:04:13</t>
  </si>
  <si>
    <t>TS202310071851500062</t>
  </si>
  <si>
    <t>投诉工单（2021版）&gt;&gt;移网&gt;&gt;【变更及服务】业务变更&gt;&gt;渠道限制业务变更</t>
  </si>
  <si>
    <t>杨婷</t>
  </si>
  <si>
    <t>2023-10-09 09:06:11</t>
  </si>
  <si>
    <t>&amp;#13;&amp;#10;高级模板内容：&amp;#13;&amp;#10;投诉问题描述:用户来电反映套餐优惠到期（预存话费享折扣优惠 档位三（次月生效*24个月）-湖北政企专属）没有提醒，当时办理的工作人员也没有说明，用户要求继续续约，请处理，谢谢！&amp;#13;&amp;#10;办理渠道:其他:公司&amp;#13;&amp;#10;无法办理原因:无法办理&amp;#13;&amp;#10;用户要求:解释和续约&amp;#13;</t>
  </si>
  <si>
    <t>解释宣传：宜昌市城区集团直属3G开户服务点，活动折扣时间未解释清楚。经核实， 宜昌市城区集团直属3G开户服务点 于2021-09-16 13:21:42给客户办理 预存话费享折扣优惠 档位三（次月生效24个月）-湖北政企专属 活动，活动于2023-09-30 23:59:59结束，已联系客户解释说明，已为客户办理存量5G畅爽套餐享139元赠费，客户满意。</t>
  </si>
  <si>
    <t>TS202310091749441880</t>
  </si>
  <si>
    <t>吕月林</t>
  </si>
  <si>
    <t>2023-10-10 14:51:11</t>
  </si>
  <si>
    <t>&amp;#13;&amp;#10;高级模板内容：&amp;#13;&amp;#10;投诉问题描述:用户来电称当时说是免费使用6个月，但现在没有扣除19元对此不认可，要求核实处理&amp;#13;&amp;#10;业务名称:套餐资费&amp;#13;&amp;#10;宣传渠道:其他:上门办理&amp;#13;&amp;#10;宣传内容:说是免费使用6个月&amp;#13;&amp;#10;实际情况:但现在没有扣除19元对此不认可&amp;#13;&amp;#10;用户要求:要求加急处理&amp;#13;</t>
  </si>
  <si>
    <t>解释宣传：宜昌市城区集团直属3G开户服务点AA，用户反映办理时宣传的是免费使用6个月活动，已反馈渠道马媛媛协助处理，称是给用户办理的预存活动，费用会于本周内一次性到帐，因多次未联系上客户，我司无法核实情况处理，已短信告知用户处理结果，如有疑问可在工作时间（08:30-12:00；14:00-17:30）致电我司宜昌联通13032700872，烦请前台代为转告</t>
  </si>
  <si>
    <t>TS202310111217101667</t>
  </si>
  <si>
    <t>覃峥</t>
  </si>
  <si>
    <t>2023-10-12 13:48:13</t>
  </si>
  <si>
    <t>&amp;#13;&amp;#10;高级模板内容：&amp;#13;&amp;#10;投诉问题描述:用户反映自己套餐折扣优惠到，但是没有短信提醒，用户现在要求将优惠续订，并且将两个月费用返还&amp;#13;&amp;#10;合约名称:预存话费享折扣优惠 档位三（立即生效24个月）-湖北政企专属&amp;#13;&amp;#10;合约办理渠道:宜昌市城区集团直属3G开户服务点&amp;#13;&amp;#10;办理时间:2021-09-01&amp;#13;&amp;#10;到期时间:2023-08-31&amp;#13;&amp;#10;是否下发短信提醒:否&amp;#13;&amp;#10;用户要求:要求续订并且将两个月差额返还&amp;#13;</t>
  </si>
  <si>
    <t>解释宣传：宜昌市城区集团直属3G开户服务点，活动折扣时间未解释清楚。经核实，客户办理 预存话费享折扣优惠 档位三（立即生效24个月）-湖北政企专属 活动，活动于2023-08-31 23:59:59，已协商客户办理存量5G畅爽套餐享109元赠费，考虑客户感知，申请减免23.9月月费差价112元，24小时内到账，此费用无法抵扣往月欠费且不可打印发票，满意。</t>
  </si>
  <si>
    <t>TS202310121226440103</t>
  </si>
  <si>
    <t>张祥斌</t>
  </si>
  <si>
    <t>2023-10-12 16:11:06</t>
  </si>
  <si>
    <t>主办单位：湖北&amp;#10;客户类别：普通客户&amp;#10;10010是否打通：否&amp;#10;是否二次致电10015：是&amp;#10;是否联系：否&amp;#10;升级倾向：&amp;#10;号码归属省：湖北&amp;#10;SVIP等级：&amp;#10;1. 问题类型:;&amp;#10;2. 投诉类型:增值业务费争议;&amp;#10;3. 营业厅地址:;&amp;#10;4. 位置信息:;&amp;#10;5. 位置发生地:;&amp;#10;6. 投诉内容:&amp;#10;202309月增值业务费:增值业务-联通邮箱套餐专享版0&amp;#10;争议金额:30.00&amp;#10;需要退订业务:否</t>
  </si>
  <si>
    <t>解释宣传：宜昌市城区集团直属3G开户服务点AA&amp;#10;①客户投诉产生的原因：用户反馈套餐资费问题 &amp;#10;②客户投诉问题核查情况及解决方案：收到贵部转办后，我司立即组织调查。经核实，用户使用套餐畅爽冰激凌5G套餐299元（基础版），办理的套餐为三折活动，折扣为价格为89元，已跟用户解释清楚，并反馈客户经理曾红梅协处理，满意。&amp;#10;③客户问题满意度：满意 &amp;#10;④回单人：潘娥、联系方式：07176921001"</t>
  </si>
  <si>
    <t>TS202310121013051589</t>
  </si>
  <si>
    <t>2023-10-13 10:08:25</t>
  </si>
  <si>
    <t>&amp;#13;&amp;#10;高级模板内容：&amp;#13;&amp;#10;投诉问题描述:用户来电称营业厅办理的29元的套餐，对返费70元到月底不认可，工作人员未告知用户有赠款月底返，要求核实，不愿赠款月底到账&amp;#13;&amp;#10;争议月份:2023年10月&amp;#13;&amp;#10;争议金额:70&amp;#13;&amp;#10;用户要求:要求核实解决赠款月底到账&amp;#13;</t>
  </si>
  <si>
    <t>解释宣传：宜昌市城区集团直属3G开户服务点AA，用户反映客户办理99元套餐+70元赠费解释宣传错误，客户实际仅要求办理29元套餐资费，已按客户要求转资29元福多多套餐，次月生效，另考虑客户感知，申请减免本月部分月租费用合计78元，24小时内到账，此费用不可打印账单发票，回访满意</t>
  </si>
  <si>
    <t>TS202310131126541141</t>
  </si>
  <si>
    <t>071704216153</t>
  </si>
  <si>
    <t>秦金建</t>
  </si>
  <si>
    <t>2023-10-14 13:33:43</t>
  </si>
  <si>
    <t>用户表示在不知情的情况下办理IPTV这项业务，现用户要求取消IPTV业务，并且退还IPTV在2023年7月-10月产生的功能费，同时查明被动开通原因后回复。</t>
  </si>
  <si>
    <t>Q23：宜昌市城区集团直属3G开户服务点，湖北IPTV产品套餐AA,经核查属营业厅解释错误导致，现已为客户取消，考虑到7-10产生扣费，为用户办理预存话费享30元话费优惠（湖北），满意</t>
  </si>
  <si>
    <t>TS202310130754061965</t>
  </si>
  <si>
    <t>李天蕊</t>
  </si>
  <si>
    <t>2023-10-14 14:37:06</t>
  </si>
  <si>
    <t>#2022重保客户#主办单位：湖北&amp;#10;客户类别：普通客户&amp;#10;10010是否打通：否&amp;#10;是否二次致电10015：是&amp;#10;是否联系：否&amp;#10;升级倾向：&amp;#10;号码归属省：湖北&amp;#10;SVIP等级：&amp;#10;1. 问题类型:;&amp;#10;2. 投诉类型:月固定费争议;&amp;#10;3. 营业厅地址:;&amp;#10;4. 位置信息:;&amp;#10;5. 位置发生地:;&amp;#10;6. 投诉内容:&amp;#10;202309基本套餐费:89&amp;#10;争议金额:109.00</t>
  </si>
  <si>
    <t>解释宣传：&amp;#10;①客户投诉产生的原因：客户反馈套餐折扣的问题。&amp;#10;②客户投诉问题核查情况及解决方案：收到贵部转办后，我司立即组织调查。宜昌市城区集团直属3G开户服务点AA，用户反映套餐折扣问题，经核实，元畅爽冰激凌5G套餐129元（基础版）和 5G冰激凌套餐5折（立即生效24个月）（取整）（合约）（湖北宜昌） ，折后收费64元，由于5折活动于8月结束，从9月开始收费是 畅爽冰激凌5G套餐299元 和 预存话费享折扣优惠 档位三 ，折后 89 元，已联系客户解释清楚，客户知晓；。我司于2022-10-05 13:20:38联系客户解释以上情况。&amp;#10;③客户问题满意度：满意&amp;#10;④回单人：张婷   6921001</t>
  </si>
  <si>
    <t>TS202310121859461422</t>
  </si>
  <si>
    <t>卢大成</t>
  </si>
  <si>
    <t>2023-10-14 09:01:47</t>
  </si>
  <si>
    <t>&amp;#13;&amp;#10;高级模板内容：&amp;#13;&amp;#10;投诉问题描述:用户反馈办理的套餐实际与描述不符&amp;#13;&amp;#10;业务名称: 畅爽冰激凌5G套餐299元（基础版）&amp;#13;&amp;#10;宣传渠道:营业厅&amp;#13;&amp;#10;宣传内容:60元套餐&amp;#13;&amp;#10;实际情况:89元套餐&amp;#13;&amp;#10;用户要求:核实处理&amp;#13;</t>
  </si>
  <si>
    <t>解释宣传：宜昌市城区集团直属3G开户服务点AA，经核实，用户使用套餐畅爽冰激凌5G套餐299元（基础版），办理的套餐为三折活动，折扣为价格为89元，已跟用户解释清楚，并反馈客户经理王建协处理，客户经理回复，正在处理中，预计月底前处理好。满意</t>
  </si>
  <si>
    <t>TS202310062220241651</t>
  </si>
  <si>
    <t>向玉梦佳</t>
  </si>
  <si>
    <t>2023-10-07 15:35:28</t>
  </si>
  <si>
    <t>&amp;#13;&amp;#10;高级模板内容：&amp;#13;&amp;#10;投诉问题描述:不知情变更套餐&amp;#13;&amp;#10;业务名称: 沃派校园融合9元移网成员套餐（湖北宜昌）和宽带071704534882&amp;#13;&amp;#10;宣传渠道:其他:宜昌市城区三峡职院自有营业厅 校园&amp;#13;&amp;#10;宣传时间:2023-09-16&amp;#13;&amp;#10;宣传内容:不知情变更套餐&amp;#13;&amp;#10;用户要求:尽快核实处理，并要求退还月租费不然升级投诉&amp;#13;</t>
  </si>
  <si>
    <t>解释宣传：宜昌市城区三峡职院自有营业厅AA，用户反映转资问题，经核实营业厅办理转资和赠费活动，现营业厅表示已联系客户解释，因我司多次未联系上客户，如有疑问可在工作时间（08:30-12:00；14:00-17:30）致电我司宜昌联通13032700872</t>
  </si>
  <si>
    <t>BL202310071316520232</t>
  </si>
  <si>
    <t>071701067423</t>
  </si>
  <si>
    <t>杨红新</t>
  </si>
  <si>
    <t>2023-10-07 15:23:28</t>
  </si>
  <si>
    <t>#2022重保客户##2022重保客户#071701067423命中精准预判服务场景:[65岁以上老人] &amp;#10;用户来电反映被动办理了提速包业务提速至1000M（30元）（湖北），解释挽留无效，已承诺减免2023年3-4月份的提速包费用共60元。（业务已经取消）</t>
  </si>
  <si>
    <t>宜昌市城区伍家区万达自有营业厅2022-12-25 16:37:46</t>
  </si>
  <si>
    <t>BL202310070958582096</t>
  </si>
  <si>
    <t>071701069075</t>
  </si>
  <si>
    <t>朱胜春</t>
  </si>
  <si>
    <t>2023-10-08 09:17:07</t>
  </si>
  <si>
    <t>071701069075命中精准预判服务场景:[65岁以上老人] &amp;#10;用户来电反映被动1000M宽带提速包（30元）（湖北），已承诺退还23年3-4月份扣费，合计：60元，请尽快到账</t>
  </si>
  <si>
    <t>宜昌市城区伍家区万达自有营业厅  2022-12-25 16:34:07</t>
  </si>
  <si>
    <t>TS202310071835182193</t>
  </si>
  <si>
    <t>投诉工单（2021版）&gt;&gt;宽带&gt;&gt;【入网】宣传&gt;&gt;宣传和实际使用不一致</t>
  </si>
  <si>
    <t>071701058549</t>
  </si>
  <si>
    <t>王新宏</t>
  </si>
  <si>
    <t>2023-10-08 14:21:15</t>
  </si>
  <si>
    <t>用户表示自己办理该套餐并没有告知是有IPTV  10元/月费用，家里并没有安装过，每个月还在扣费，强烈要求把2022年6月至2023年10月所扣一共163元全部退还，强烈要求在半小时内解决，要求加急处理。有升级投诉意向。</t>
  </si>
  <si>
    <t>Q22：宜昌市城区伍家营服直销团队（O2O社会直销），电视AA，经核查属营业厅未经同意办理电视，现已取消，申请减免22.6-23.10月费用合计163元，24小时到账，此费用不可打印发票，满意。</t>
  </si>
  <si>
    <t>BL202310021218240712</t>
  </si>
  <si>
    <t>水琳</t>
  </si>
  <si>
    <t>用户反映被动开通15元提速包(湖北)（立即生效，次月收费）-新业务，解释挽留无效，已承诺减免4个月合计48.88元功能费。</t>
  </si>
  <si>
    <t>宜昌市城区西陵营服直销团队（O2O社会直销）2023-07-24 21:16:04</t>
  </si>
  <si>
    <t>TS202310031831512434</t>
  </si>
  <si>
    <t>庄雪娇</t>
  </si>
  <si>
    <t>2023-10-04 09:44:32</t>
  </si>
  <si>
    <t>【2022年上工信部测评重保用户】&amp;#13;&amp;#10;高级模板内容：&amp;#13;&amp;#10;投诉问题描述:用户来电称当时办理这个套餐，畅越冰激凌5G套餐139元告知有70G的流量，但是线上查询到只有35G的流量，解释无效，要求后台尽快回复处理，谢谢&amp;#13;&amp;#10;业务名称:畅越冰激凌5G套餐139元&amp;#13;&amp;#10;宣传渠道:其他:电话推销&amp;#13;&amp;#10;宣传内容:告知有70G的流量&amp;#13;&amp;#10;实际情况:线上查询到只有35G的流量&amp;#13;&amp;#10;用户要求:要求后台尽快回复处理，谢谢&amp;#13;</t>
  </si>
  <si>
    <t>解释宣传：宜昌市城区西陵营服直销团队（O2O社会直销）AA，用户反映套餐所含流量的问题，经核实，为营业厅工作人员未解释清楚导致，已跟用户解释清楚，并办理网龄合约计划，次月生效，满意。</t>
  </si>
  <si>
    <t>TS202309302057440327</t>
  </si>
  <si>
    <t>张运</t>
  </si>
  <si>
    <t>2023-10-01 14:44:12</t>
  </si>
  <si>
    <t>&amp;#13;&amp;#10;高级模板内容：&amp;#13;&amp;#10;投诉问题描述:用户来电反映，办理套餐时工作人员告知从第二个月开始是40G流量和400分钟通话，现在仍然还是20G，要求核查处理&amp;#13;&amp;#10;业务名称:套餐&amp;#13;&amp;#10;宣传渠道:客户经理&amp;#13;&amp;#10;宣传内容:从第二个月开始是40G流量和400分钟通话&amp;#13;&amp;#10;实际情况:现在仍然还是20G&amp;#13;&amp;#10;用户要求:核查处理&amp;#13;</t>
  </si>
  <si>
    <t>解释宣传：宜昌市当阳城区营服直销团队（O2O社会直销），套餐内容未解释清楚。经核实，客户办理 畅爽冰激凌5G套餐99元（基础版） 套餐，套餐内含400分钟国内语音拨打分钟数，20GB国内流量，已联系客户经理协助本月内转资畅越冰激凌5G套餐99元套餐+网龄，下月有另赠送流量和语音，考虑客户感知，申请为客户赠送0元20G流量，仅本月使用，满意。</t>
  </si>
  <si>
    <t>BL202310091122462434</t>
  </si>
  <si>
    <t>夏梦</t>
  </si>
  <si>
    <t>2023-10-09 15:23:43</t>
  </si>
  <si>
    <t>&gt;业务号码&gt;15549337816；&gt;号码归属地&gt;宜昌；&gt;产品名称&gt;炫彩通信助理包-云盘版 -次月生效（湖北）-10元；&gt;产品代码&gt; 91271441；&gt;产品编码&gt;无；&gt;订购时间 &gt;2023-09-27 11:42:37；&gt;核查情况&gt;平台故障；&gt;不规范定制分类&gt;平台故障，无法判责；&gt;退费金额&gt;5元；&gt;退费时间&gt;2023年10月9日；&gt;投诉内容&gt;&amp;#10;&amp;#10;高级模板内容：&amp;#10;赔付类型：:增值业务争议 &amp;#10;CBSS账单扣费名称：:炫彩通信助理包- 云盘版（立即生效）-湖北-10元&amp;#10;办理渠道:宜昌市当阳城区营服直销团队（O2O社会直销）&amp;#10;赔付月份：:2023年10月&amp;#10;返还倍率:单倍&amp;#10;赔付金额：:5&amp;#10;是否已经取消业务:是&amp;#10;是否承诺退费 ：:是&amp;#10;用户是否需要回复：:否&amp;#10;用户要求：:退费，如果再乱扣费就工信部投诉</t>
  </si>
  <si>
    <t>TS202310120835251869</t>
  </si>
  <si>
    <t>投诉工单（2021版）&gt;&gt;移网&gt;&gt;【离网】离网（离网+拆机+销户）&gt;&gt;对滞纳金/历史欠费/违约金有争议</t>
  </si>
  <si>
    <t>叶晶露</t>
  </si>
  <si>
    <t>2023-10-13 11:06:24</t>
  </si>
  <si>
    <t>&amp;#10;高级模板内容：&amp;#10;投诉问题描述:详见TS202309270843112056用户来电称当时联系前期办理合约人员 并且之前的问题也没有得到解决，要求再次核实&amp;#10;需要缴纳:滞纳金  &amp;#10;争议金额:80&amp;#10;用户要求:&amp;#10;反映取消业务收取违约金的问题，经核实，为您主卡有招联分期活动，现您要提前拆分，宽带移到自己名下，工作人员当阳政企李晓琴共收取您659元，当时给您交了200元给她交了话费，459元，有100元是宽带调试费，还有359元是FTTR的费用，当时已跟您解释清楚，现您对FTTR扣费不认可，已反馈政企李晓琴协助处理，称已经申请了，预计一周内给您退FTTR的费用，您表示同意等待，满意。&amp;#10;用户目前要求退还80元！表示联系工作人员联系不上</t>
  </si>
  <si>
    <t>解释宣传：宜昌市当阳城区营服直销团队（O2O社会直销）AA，用户反映取消业务收取违约金的问题，经核实，为用户主卡有招联分期活动，现用户要提前拆分，宽带移到自己名下，工作人员当阳政企李晓琴共收取用户659元，当时给用户交了200元给她交了话费，还有459元客户经理已于9月29日已微信退给用户，联系用户称问题已处理好了，现无其他问题， 满意。</t>
  </si>
  <si>
    <t>TS202310052008471408</t>
  </si>
  <si>
    <t>071703353363</t>
  </si>
  <si>
    <t>童传洪</t>
  </si>
  <si>
    <t>2023-10-06 15:07:18</t>
  </si>
  <si>
    <t>&amp;#13;&amp;#10;高级模板内容：&amp;#13;&amp;#10;投诉问题描述:用户来电到营业厅为宽带续费，反映办理是是365一年，办理时营业厅告知现在升级为720一年，并且告知用户当月欠费，需要交费50，用户不认可，要求核实&amp;#13;&amp;#10;到厅时间:2023-10-05&amp;#13;&amp;#10;到厅名称:当阳城区南正街自有营业厅&amp;#13;&amp;#10;办理业务:宽带续费&amp;#13;&amp;#10;营业厅地址:当阳市南正街14号&amp;#13;&amp;#10;用户要求:要求核实处理回电&amp;#13;</t>
  </si>
  <si>
    <t>解释宣传：宜昌市当阳市集团3G开户服务点，宽带费用问题未解释清楚。经核实，客户办理下行10Mbit/s上行2Mbit/s集团宽带产品（酒店TV专用）（湖北宜昌政企）宽带产品，已联系客户经理24小时内联系客户操作续资费，考虑客户感知，申请赠送30元话费，24小时到帐，此费用无法抵扣往月欠费且不可打印发票，满意。</t>
  </si>
  <si>
    <t>TS202310021155170372</t>
  </si>
  <si>
    <t>22年Q3Q4重点客户判断省分:其他省分&amp;#10;:流量计费争议&amp;#10;判断省分::流量包定制争议&amp;#10;:不认可&amp;#10;:未享受&amp;#10;:小于等于500元，且仅限单倍、月份不超过12个月&amp;#10;:&amp;#10;&amp;#10;高级模板内容：&amp;#10;投诉问题描述:用户对订购的2I专享39元20GB炫彩超会5G包不认可，表示订购重复，要求退费，请处理谢谢&amp;#10;业务名称:2I专享39元20GB炫彩超会5G包&amp;#10;争议月份:2023年10月&amp;#10;争议金额:39&amp;#10;是否承诺退费:是&amp;#10;用户要求:要求退费</t>
  </si>
  <si>
    <t>TS202310031603231066</t>
  </si>
  <si>
    <t>王丙华</t>
  </si>
  <si>
    <t>主办单位：湖北&amp;#10;客户类别：普通客户&amp;#10;10010是否打通：否&amp;#10;是否二次致电10015：是&amp;#10;是否联系：否&amp;#10;升级倾向：&amp;#10;号码归属省：湖北&amp;#10;SVIP等级：&amp;#10;1.问题类型:;&amp;#10;2.投诉类型:月固定费争议;&amp;#10;3.营业厅地址:;&amp;#10;4.位置信息:;&amp;#10;5.位置发生地:;&amp;#10;6.投诉内容:&amp;#10;202310联通助理业务功能费:5&amp;#10;202310基础附加包:3&amp;#10;202309联通助理业务功能费:5&amp;#10;202309基础附加包:3&amp;#10;202308联通助理业务功能费:5&amp;#10;202308基础附加包:3&amp;#10;202307联通助理业务功能费:5&amp;#10;202307基础附加包:3&amp;#10;202306联通助理业务功能费:5&amp;#10;202306叠加套餐包:15&amp;#10;202306基础附加包:3&amp;#10;202305联通助理业务功能费:5&amp;#10;202305叠加套餐包:10&amp;#10;202305基础附加包:3&amp;#10;争议金额:73.00</t>
  </si>
  <si>
    <t>BL202310041213472495</t>
  </si>
  <si>
    <t>肖永奉</t>
  </si>
  <si>
    <t>2023-10-04 16:22:38</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</si>
  <si>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联通助理业务功能费、特殊信息费(代收费)&amp;#10;办理渠道:无&amp;#10;赔付月份：:2023年10月、2023年9月、2023年8月、2023年7月、2023年6月、2023年5月、2023年4月、2023年3月、2023年2月、2023年1月、2022年12月、2022年11月&amp;#10;返还倍率:单倍&amp;#10;赔付金额：:72&amp;#10;是否已经取消业务:是&amp;#10;是否承诺退费：:是&amp;#10;用户是否需要回复：:否&amp;#10;用户要求：:退费</t>
  </si>
  <si>
    <t>TS202310041100030349</t>
  </si>
  <si>
    <t>杨丹</t>
  </si>
  <si>
    <t>2023-10-04 14:45:15</t>
  </si>
  <si>
    <t>判断省分:其他省分&amp;#10;:增值业务争议&amp;#10;判断省分:湖北&amp;#10;:移网&amp;#10;:不在补救范围内&amp;#10;:不认可&amp;#10;:&amp;#10;&amp;#10;高级模板内容：&amp;#10;投诉问题描述:用户来电称自己为订购过联通秘书3元资费包，且名下副卡13040967570也未订购过联通秘书3元资费包，对扣费不认可&amp;#10;争议业务名称:联通秘书3元资费包、炫彩通信助理包体验版-立即生效（湖北）&amp;#10;受理渠道:无&amp;#10;争议月份:2022年1月、2022年2月、2022年3月、2022年4月、2022年5月、2022年6月、2022年7月、2022年8月、2022年9月、2022年10月、2022年11月、2022年12月、2021年10月、2021年11月、2021年12月、2023年1月、2023年2月、2023年3月、2023年4月、2023年5月、2023年6月、2023年7月、2023年8月、2023年9月、2023年10月&amp;#10;争议费用:1&amp;#10;一线客服在系统里:未取消，请后台协助处理&amp;#10;是否承诺退费:否&amp;#10;用户要求:用户副卡接收不到验证码，无法在线取消，请后台协助取消，用户要求把这两项业务从开通至今产生的费用全部退还，尽快联系处理</t>
  </si>
  <si>
    <t>BL202310081011171409</t>
  </si>
  <si>
    <t>向正应</t>
  </si>
  <si>
    <t>2023-10-08 15:22:24</t>
  </si>
  <si>
    <t>&gt;业务号码&gt;15586358508；&gt;号码归属地&gt;宜昌；&gt;产品名称&gt;5G炫彩通信助理包-云盘版（首月5元半价）；&gt;产品代码&gt;91245135；&gt;产品编码&gt;无；&gt;订购时间&gt;2023-02-10 11:44:42；&gt;核查情况&gt;平台故障；&gt;不规范定制分类&gt;平台故障，无法判责；&gt;退费金额&gt;85元；&gt;退费时间&gt;2023-10-08；&gt;投诉内容&gt;&amp;#10;&amp;#10;高级模板内容：&amp;#10;赔付类型：:增值业务争议 &amp;#10;CBSS账单扣费名称：:5G炫彩通信助理包-云盘版（首月5元半价）&amp;#10;SP产品ID/元素ID：:无&amp;#10;办理渠道:宜昌市分公司&amp;#10;赔付月份：:2023年9月、2023年10月、2023年6月、2023年5月、2023年2月、2023年3月、2023年4月、2023年8月、2023年7月&amp;#10;返还倍率:单倍&amp;#10;赔付金额：:85&amp;#10;是否已经取消业务:是&amp;#10;是否承诺退费 ：:是&amp;#10;用户是否需要回复：:否&amp;#10;用户要求：:已承诺退费</t>
  </si>
  <si>
    <t>TS202310081610431072</t>
  </si>
  <si>
    <t>邓春雷</t>
  </si>
  <si>
    <t>2023-10-09 15:33:26</t>
  </si>
  <si>
    <t>22年Q3Q4重点客户&amp;#13;&amp;#10;高级模板内容：&amp;#13;&amp;#10;投诉问题描述:投诉活动到期没提醒 对本月扣除原价不认可  要求赔偿退费&amp;#13;&amp;#10;合约名称:预存话费享折扣优惠 档位三（次月生效24个月）-湖北政企专属&amp;#13;&amp;#10;合约办理渠道:无&amp;#13;&amp;#10;办理时间:2021-10-01&amp;#13;&amp;#10;到期时间:2023-09-30&amp;#13;&amp;#10;是否下发短信提醒:否&amp;#13;&amp;#10;用户要求:投诉活动到期没提醒 对本月扣除原价不认可  要求赔偿退费&amp;#13;</t>
  </si>
  <si>
    <t>解释宣传： 宜昌市分公司城区营销中心 ，活动折扣时间未解释清楚。经核实，客户于 2021-09-30 14:22:01 宜昌市分公司城区营销中心办理 预存话费享折扣优惠 档位三（次月生效24个月）-湖北政企专属 活动，活动于2023-09-30 23:59:59结束，现客户已自行至营业厅办理存量5G畅爽套餐享69元赠费活动，立即生效，本月69元赠费已于 2023-10-06 17:46:40 赠送到账，已联系客户解释产说明，客户表示知晓。</t>
  </si>
  <si>
    <t>TS202310111629490262</t>
  </si>
  <si>
    <t>陈兴梅</t>
  </si>
  <si>
    <t>2023-10-12 09:02:36</t>
  </si>
  <si>
    <t>&amp;#13;&amp;#10;高级模板内容：&amp;#13;&amp;#10;投诉问题描述:用户没有订购，要求退还产生的所有费用，烦请协助处理，谢谢！&amp;#13;&amp;#10;业务名称:炫彩通信助理包体验版-次月生效（湖北）&amp;#13;&amp;#10;争议月份:2023年10月&amp;#13;&amp;#10;争议金额:6&amp;#13;&amp;#10;办理渠道:/&amp;#13;&amp;#10;前台是否取消:已取消&amp;#13;&amp;#10;用户要求:用户没有订购，要求退还产生的所有费用，烦请协助处理，谢谢！&amp;#13;</t>
  </si>
  <si>
    <t>TS202310032010481823</t>
  </si>
  <si>
    <t>张凯</t>
  </si>
  <si>
    <t>2023-10-04 09:48:46</t>
  </si>
  <si>
    <t>【2022年上工信部测评重保用户】22年Q3Q4重点客户判断省分:湖北&amp;#10;:流量费争议&amp;#10;:流量包定制争议&amp;#10;:不认可&amp;#10;:未享受&amp;#10;:小于等于500元，且仅限单倍、月份不超过12个月&amp;#10;:&amp;#10;&amp;#10;高级模板内容：&amp;#10;投诉问题描述:用户来电称对本月产生的20元包7天假日包流量翻倍享14GB的费用20元不认可，我处已解释正常计费，用户不认可&amp;#10;业务名称:20元包7天假日包流量翻倍享14GB&amp;#10;争议月份:2023年10月&amp;#10;争议金额:20&amp;#10;是否承诺退费:是&amp;#10;用户要求:退费</t>
  </si>
  <si>
    <t>TS202310142025240735</t>
  </si>
  <si>
    <t>谢学军</t>
  </si>
  <si>
    <t>2023-10-15 18:54:35</t>
  </si>
  <si>
    <t>主办单位：湖北&amp;#10;客户类别：普通客户&amp;#10;10010是否打通：否&amp;#10;是否二次致电10015：是&amp;#10;是否联系：否&amp;#10;升级倾向：&amp;#10;号码归属省：湖北&amp;#10;SVIP等级：&amp;#10;1. 问题类型:;&amp;#10;2. 投诉类型:退订争议;&amp;#10;3. 营业厅地址:;&amp;#10;4. 位置信息:;&amp;#10;5. 位置发生地:;&amp;#10;6. 投诉内容:20元15GB省内流量7日快餐包-湖北&amp;#10;争议金额：20元&amp;#10;取消业务并退费&amp;#10;业务已全部自动退订成功</t>
  </si>
  <si>
    <t>TS202310081141091524</t>
  </si>
  <si>
    <t>071703939159</t>
  </si>
  <si>
    <t>吴进宝</t>
  </si>
  <si>
    <t>2023-10-09 11:38:10</t>
  </si>
  <si>
    <t>&amp;#13;&amp;#10;高级模板内容：&amp;#13;&amp;#10;投诉问题描述:用户对每月产生10元IPTV包月费不认可，称自己没有安装办理IPTV，要求退费并取消&amp;#13;&amp;#10;争议月份:2023年4月、2023年5月、2023年6月、2023年7月、2023年8月、2023年9月、2023年10月&amp;#13;&amp;#10;争议金额:65.99&amp;#13;&amp;#10;用户要求:退费并取消&amp;#13;</t>
  </si>
  <si>
    <t>工作差错：宜昌市猇亭区3G开户服务点AA，用户反映电视问题，经核实因营业厅未取消电视，现已取消，并申请减免4-10月费用合计65.99元，24小时到账，此费用不可打印发票，客户满意。</t>
  </si>
  <si>
    <t>BL202310051215181856</t>
  </si>
  <si>
    <t>陈其英</t>
  </si>
  <si>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5G炫彩通信助理包-云盘版（首月5元半价）&amp;#10;办理渠道:未查询到&amp;#10;赔付月份：:2023年10月、2023年2月、2023年3月、2023年4月、2023年5月、2023年6月、2023年7月、2023年8月、2023年9月&amp;#10;返还倍率:单倍&amp;#10;赔付金额：:90&amp;#10;是否已经取消业务:是&amp;#10;是否承诺退费：:是&amp;#10;用户是否需要回复：:否&amp;#10;用户要求：:退费</t>
  </si>
  <si>
    <t>宜昌市兴山乡镇营服直销团队（O2O社会直销）2023-10-13 12:27:53</t>
  </si>
  <si>
    <t>TS202310051105111474</t>
  </si>
  <si>
    <t>赵永鹏</t>
  </si>
  <si>
    <t>高级模板内容：&amp;#10;投诉问题描述:用户来电对业务不认可，要求取消，请尽快处理&amp;#10;争议业务名称:沃家神眼产品存储7天包月&amp;#10;受理渠道:宜昌市兴山乡镇营服直销团队（O2O社会直销）&amp;#10;争议月份:2023年10月&amp;#10;争议费用:0&amp;#10;一线客服在系统里:未取消，请后台协助处理&amp;#10;是否承诺退费:否&amp;#10;用户要求:用户来电对业务不认可，要求取消，请尽快处理</t>
  </si>
  <si>
    <t>解释宣传：宜昌市兴山乡镇营服直销团队（O2O社会直销）AA，用户对沃家神眼产品存储7天包月扣费不满。经核实，渠道办理时未按承诺到期取消此业务，导致23.9-10月扣费合计20元，已取消；另IPTV业务前期赠费活动于8月到期，9-10月合计扣费20元。 用户表示后期仍要继续使用IPTV业务，故未取消，认可后期IPTV扣月费10元，出于服务角度申请退9-10月合计两项费用40元， 此费用不可打印发票，满意。</t>
  </si>
  <si>
    <t>TS202309301433380048</t>
  </si>
  <si>
    <t>071704464670</t>
  </si>
  <si>
    <t>萧潇</t>
  </si>
  <si>
    <t>2023-10-01 13:33:18</t>
  </si>
  <si>
    <t>&amp;#13;&amp;#10;高级模板内容：&amp;#13;&amp;#10;投诉问题描述:用户来电不认可前工单（TS202309202140231106），告知这段时间又在扣费了，前台解释用户不认可。认为已经反馈了两次了，而且也取消不认可扣费&amp;#13;&amp;#10;业务名称:IPTV&amp;#13;&amp;#10;争议月份:2023年9月&amp;#13;&amp;#10;争议金额:0&amp;#13;&amp;#10;办理渠道:宜昌市夷陵区集团3G开户服务点&amp;#13;&amp;#10;前台是否取消:未取消&amp;#13;&amp;#10;是否承诺退费:否&amp;#13;&amp;#10;用户要求:用户要求彻底将该费用取消并要求将这个月费用退回&amp;#13;</t>
  </si>
  <si>
    <t>宜昌市夷陵区集团3G开户服务点AA，用户反映未办理IPTV业务，经核实，工作人员9月开通宽带后，已于2023-09-08 10:04:43取消IPTV业务并备注TV未装，联系用户解释，查询8月产生扣费8.33元，考虑前期已申请退9月IPTV扣费5.33元，沟通后现再申请3元费用，10月5日前到账，此费用不可打印发票，满意。</t>
  </si>
  <si>
    <t>TS202310020940321449</t>
  </si>
  <si>
    <t>投诉工单（2021版）&gt;&gt;融合&gt;&gt;【变更及服务】渠道服务&gt;&gt;客户经理态度不好/操作不熟练/办理差错</t>
  </si>
  <si>
    <t>蔡翔</t>
  </si>
  <si>
    <t>#2022重保客户##2022重保客户#用户来电反馈在不知情的情况下办理了IPTV，表示当时办理时已经明确告知客户经理不需要IPTV，客户经理也承若不会装ITV，也不会扣费，但是从今年3月开始产生了IPTV扣费，客户要求投诉客户经理，现在要求取消IPTV并且退费，请核实处理</t>
  </si>
  <si>
    <t>工作差错：宜昌市夷陵区集团3G开户服务点AA，用户反映电视问题，经核实因工作人员未经客户同意办理电视，申请减免3-9月费用合计80元，24小时到账，此费用不可打印发票，已取消，客户满意。</t>
  </si>
  <si>
    <t>BL202310111546472431</t>
  </si>
  <si>
    <t>李京京</t>
  </si>
  <si>
    <t>2023-10-12 11:28:38</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</si>
  <si>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5G炫彩通信助理包-云盘版（首月5元半价）,国内流量月包30元6GB(立即生效)（已停售）&amp;#10;办理渠道:电话营销&amp;#10;赔付月份：:2022年11月、2022年12月、2023年1月、2023年2月、2023年3月、2023年4月、2023年5月、2023年6月、2023年7月、2023年8月、2023年9月、2023年10月&amp;#10;返还倍率:3倍（仅青海可选）&amp;#10;赔付金额：:115&amp;#10;是否已经取消业务:是&amp;#10;是否承诺退费 ：:是&amp;#10;用户是否需要回复：:否&amp;#10;用户要求：:退费（国内流量月包30元6GB(立即生效)（已停售）只退2023年4月-10月的所以是;5G炫彩通信助理包-云盘版（首月5元半价）115+（国内流量月包30元6GB(立即生效)（已停售）只退2023年4月-10月D的180元）</t>
  </si>
  <si>
    <t>宜昌市夷陵区集团3G开户服务点2023-10-08 16:20:54</t>
  </si>
  <si>
    <t>TS202310102004281371</t>
  </si>
  <si>
    <t>陈松</t>
  </si>
  <si>
    <t>2023-10-11 14:39:47</t>
  </si>
  <si>
    <t>&amp;#10;高级模板内容：&amp;#10;投诉问题描述:用户来电表示对业务办理不知情，要求退费。&amp;#10;业务名称:	 炫彩通信助理包-云盘版 -立即生效（湖北） 订购&amp;#10;争议月份:2023年10月&amp;#10;争议金额:5&amp;#10;办理渠道:	 宜昌市远安城区营服直销团队（O2O社会直销) &amp;#10;前台是否取消:已取消&amp;#10;是否承诺退费:是&amp;#10;用户要求:要求退费。</t>
  </si>
  <si>
    <t>BL202310131435212440</t>
  </si>
  <si>
    <t>胡圣军</t>
  </si>
  <si>
    <t>2023-10-14 14:14:55</t>
  </si>
  <si>
    <t>&gt;业务号码&gt;13135820789；&gt;号码归属地&gt;宜昌；&gt;产品名称&gt; 炫彩通信助理包-云盘版 -立即生效（湖北） ；&gt;产品代码&gt;91212918；&gt;产品编码&gt;无；&gt;订购时间&gt; 2023-10-11 09:22:22；&gt;核查情况&gt;平台故障；&gt;不规范定制分类&gt;平台故障，无法判责；&gt;退费金额&gt;5元；&gt;退费时间&gt;2023-10-13；&gt;投诉内容&gt;&amp;#10;&amp;#10;高级模板内容：&amp;#10;赔付类型：:增值业务争议 &amp;#10;CBSS账单扣费名称：: 炫彩通信助理包-云盘版 -立即生效（湖北） &amp;#10;办理渠道:宜昌市远安城区营服&amp;#10;赔付月份：:2023年10月&amp;#10;返还倍率:单倍&amp;#10;赔付金额：:10&amp;#10;是否已经取消业务:是&amp;#10;是否承诺退费 ：:是&amp;#10;用户是否需要回复：:否&amp;#10;用户要求：:要求尽快退还费用</t>
  </si>
  <si>
    <t>宜昌市远安城区营服直销团队（O2O社会直销)2023-10-11 09:22:26</t>
  </si>
  <si>
    <t>BL202310142034102166</t>
  </si>
  <si>
    <t>李建</t>
  </si>
  <si>
    <t>2023-10-15 10:48:32</t>
  </si>
  <si>
    <r>
      <t/>
    </r>
    <r>
      <rPr>
        <sz val="11"/>
        <color theme="1"/>
        <rFont val="宋体"/>
        <family val="2"/>
      </rPr>
      <t>判断省分:其他省分&amp;#10;:电话营销争议&amp;#10;:不认可&amp;#10;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t>
    </r>
    <r>
      <rPr>
        <sz val="11"/>
        <color theme="1"/>
        <rFont val="Arial"/>
        <family val="2"/>
      </rPr>
      <t xml:space="preserve">	</t>
    </r>
    <r>
      <rPr>
        <sz val="11"/>
        <color theme="1"/>
        <rFont val="宋体"/>
        <family val="2"/>
      </rPr>
      <t xml:space="preserve"> 炫彩通信助理包-云盘版 -立即生效（湖北）&amp;#10;SP产品ID/元素ID：: 炫彩通信助理包-云盘版 -立即生效（湖北）&amp;#10;办理渠道:</t>
    </r>
    <r>
      <rPr>
        <sz val="11"/>
        <color theme="1"/>
        <rFont val="Arial"/>
        <family val="2"/>
      </rPr>
      <t xml:space="preserve">	</t>
    </r>
    <r>
      <rPr>
        <sz val="11"/>
        <color theme="1"/>
        <rFont val="宋体"/>
        <family val="2"/>
      </rPr>
      <t xml:space="preserve"> 宜昌市远安城区营服直销团队（O2O社会直销) &amp;#10;赔付月份：:2023年10月&amp;#10;返还倍率:单倍&amp;#10;赔付金额：:5&amp;#10;是否已经取消业务:是&amp;#10;是否承诺退费 ：:是&amp;#10;用户是否需要回复：:否&amp;#10;用户要求：:退费</t>
    </r>
  </si>
  <si>
    <t>TS202310170923280910</t>
  </si>
  <si>
    <t>邹浩东</t>
  </si>
  <si>
    <t>2023-10-17 09:45:19</t>
  </si>
  <si>
    <t>&amp;#10;高级模板内容：&amp;#10;投诉问题描述:客户对业务不认可要求我方处理有补救记录麻烦处理谢谢！&amp;#10;业务名称:炫彩通信助理包-云盘版-立即生效（湖北）&amp;#10;争议月份:2023年10月&amp;#10;争议金额:5&amp;#10;是否已经取消业务:否&amp;#10;是否承诺退费:否&amp;#10;用户要求:客户对业务不认可要求我方处理有补救记录麻烦处理谢谢！</t>
  </si>
  <si>
    <t>宜昌市远安城区营服直销团队（O2O社会直销) 2023-10-10 11:48:36</t>
  </si>
  <si>
    <t>BL202310201254300889</t>
  </si>
  <si>
    <t>向岚</t>
  </si>
  <si>
    <t>2023-10-20 15:58:59</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</si>
  <si>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炫彩通信助理包-云盘版-立即生效（湖北）&amp;#10;SP产品ID/元素ID：:&amp;#10;办理渠道:宜昌市远安城区营服直销团队（O2O社会直销)&amp;#10;赔付月份：:2023年10月&amp;#10;返还倍率:单倍&amp;#10;赔付金额：:5&amp;#10;是否已经取消业务:是&amp;#10;是否承诺退费：:是&amp;#10;用户是否需要回复：:否&amp;#10;用户要求：:退费</t>
  </si>
  <si>
    <t>BL202310231830080434</t>
  </si>
  <si>
    <t>安祥阳</t>
  </si>
  <si>
    <t>2023-10-24 10:51:10</t>
  </si>
  <si>
    <t>&gt;业务号码&gt;15507206409；&gt;号码归属地&gt;宜昌；&gt;产品名称&gt;炫彩通信助理包-云盘版-立即生效（湖北）；&gt;产品代码&gt;无；&gt;产品编码&gt;无；&gt;订购时间&gt;2023-10-1109:28:44；&gt;核查情况&gt;平台故障；&gt;不规范定制分类&gt;平台故障，无法判责；&gt;退费金额&gt;5元；&gt;退费时间&gt;2023-10-24；&gt;投诉内容&gt;&amp;#10;高级模板内容：&amp;#10;赔付类型：:增值业务争议&amp;#10;CBSS账单扣费名称：:炫彩通信助理包-云盘版-立即生效（湖北）&amp;#10;办理渠道:宜昌市远安城区营服直销团队&amp;#10;赔付月份：:2023年10月&amp;#10;返还倍率:单倍&amp;#10;赔付金额：:5&amp;#10;是否已经取消业务:是&amp;#10;是否承诺退费：:是&amp;#10;用户是否需要回复：:否&amp;#10;用户要求：:退费</t>
  </si>
  <si>
    <t>BL202310271633300369</t>
  </si>
  <si>
    <t>王志敏</t>
  </si>
  <si>
    <t>2023-10-28 10:43:37</t>
  </si>
  <si>
    <r>
      <t/>
    </r>
    <r>
      <rPr>
        <sz val="11"/>
        <color theme="1"/>
        <rFont val="宋体"/>
        <family val="2"/>
      </rPr>
      <t>判断省分:湖北&amp;#10;:增值业务费用争议（含炫彩通信助理包云盘版等组合类增值业务）&amp;#10;:移网&amp;#10;:在补救范围内&amp;#10;:不认可&amp;#10;:小于等于500元，且仅限单倍、月份不超过12个月&amp;#10;:&amp;#10;&amp;#10;高级模板内容：&amp;#10;赔付类型：:其他:炫彩通信助理包-云盘版-立即生效（湖北）&amp;#10;CBSS账单扣费名称：:炫彩通信助理包-云盘版-立即生效（湖北）&amp;#10;办理渠道:</t>
    </r>
    <r>
      <rPr>
        <sz val="11"/>
        <color theme="1"/>
        <rFont val="Arial"/>
        <family val="2"/>
      </rPr>
      <t xml:space="preserve">	</t>
    </r>
    <r>
      <rPr>
        <sz val="11"/>
        <color theme="1"/>
        <rFont val="宋体"/>
        <family val="2"/>
      </rPr>
      <t>宜昌市远安城区营服直销团队（O2O社会直销)&amp;#10;赔付月份：:2023年10月&amp;#10;返还倍率:单倍&amp;#10;赔付金额：:5&amp;#10;是否已经取消业务:是&amp;#10;是否承诺退费：:是&amp;#10;用户是否需要回复：:否&amp;#10;用户要求：:退费</t>
    </r>
  </si>
  <si>
    <t>TS202310070826410227</t>
  </si>
  <si>
    <t>周志刚</t>
  </si>
  <si>
    <t>2023-10-07 13:36:58</t>
  </si>
  <si>
    <t>&amp;#13;&amp;#10;高级模板内容：&amp;#13;&amp;#10;投诉问题描述:用户来电对本月的月租不认可，称自己的宽带一直是免费的，为什么本月要扣宽带费用100元，用户不听我方解释，强烈要求我方立即将本机及宽带在线销户，请尽快核实&amp;#13;&amp;#10;争议月份:2023年10月&amp;#13;&amp;#10;争议金额:100&amp;#13;&amp;#10;用户要求:要求尽快核实&amp;#13;</t>
  </si>
  <si>
    <t>工作差错：宜昌市远安县集团3G开户服务点AA，用户反映宽带收费问题，经核实因营业厅操作错误，导致宽带收费，现核实营业厅已办理宽带销户，我司申请减免本月费用合计100元，24小时到账，此费用不可打印发票，客户满意。</t>
  </si>
  <si>
    <t>TS202310070826300223</t>
  </si>
  <si>
    <t>071700907075</t>
  </si>
  <si>
    <t>2023-10-07 13:34:26</t>
  </si>
  <si>
    <t>22年Q3Q4重点客户&amp;#13;&amp;#10;高级模板内容：&amp;#13;&amp;#10;投诉问题描述:用户对月固定费宽带包月费_宽带包一年-包月费不认可，称之前一直说免费&amp;#13;&amp;#10;争议月份:2023年10月&amp;#13;&amp;#10;争议金额:100&amp;#13;&amp;#10;用户要求:要求核实回电&amp;#13;</t>
  </si>
  <si>
    <t>TS202310082139290499</t>
  </si>
  <si>
    <t>李志萍</t>
  </si>
  <si>
    <t>2023-10-09 16:25:53</t>
  </si>
  <si>
    <t>&amp;#13;&amp;#10;高级模板内容：&amp;#13;&amp;#10;投诉问题描述:用户来电反映表示对月费费用不认可&amp;#13;&amp;#10;业务名称:畅爽冰激凌5G套餐299元&amp;#13;&amp;#10;宣传渠道:其他:上门办理&amp;#13;&amp;#10;宣传内容:用户表示每个月69元&amp;#13;&amp;#10;实际情况:每个月消费89元&amp;#13;&amp;#10;用户要求:用户要求查询清楚 不然就销户&amp;#13;</t>
  </si>
  <si>
    <t>解释宣传：宜昌市远安县集团3G开户服务，套餐资费AA，核实客户办理畅爽冰激凌5G套餐299元，参与3折活动，折扣后89元，月调账20元，调账2年，每月月底前到账，故用户最终实付69元，已解释，用户知晓，满意</t>
  </si>
  <si>
    <t>TS202310051630481743</t>
  </si>
  <si>
    <t>林杰</t>
  </si>
  <si>
    <t>2023-10-06 12:54:44</t>
  </si>
  <si>
    <t>&amp;#13;&amp;#10;高级模板内容：&amp;#13;&amp;#10;投诉问题描述:用户反映套餐宣传不符合&amp;#13;&amp;#10;业务名称:套餐不符&amp;#13;&amp;#10;宣传渠道:其他:宜昌市长阳县集团3G开户服务点&amp;#13;&amp;#10;宣传内容:39&amp;#13;&amp;#10;实际情况:3折下来38元+20元副卡功能费用&amp;#13;&amp;#10;用户要求:后台协助处理，并回复&amp;#13;</t>
  </si>
  <si>
    <t>解释宣传： 宜昌市长阳县集团3G开户服务点 ，副卡问题未解释清楚。经核实，客户于 2023-05-25 10:22:02  宜昌市长阳县集团3G开户服务点 办理副卡套餐，每月会收取10元月租费用，已联系客户解释说明，考虑客户感知，客服部已为客户办理 副卡月功能费-0元 ，次月生效，满意。</t>
  </si>
  <si>
    <t>TS202310061850051216</t>
  </si>
  <si>
    <t>田真春</t>
  </si>
  <si>
    <t>2023-10-07 16:28:55</t>
  </si>
  <si>
    <t>&amp;#13;&amp;#10;高级模板内容：&amp;#13;&amp;#10;投诉问题描述:用户来电对本月月租消费不认可&amp;#13;&amp;#10;争议月份:2023年10月&amp;#13;&amp;#10;争议金额:609.1&amp;#13;&amp;#10;用户要求:已向用户解释。用户强烈要求我方核实处理、提及投诉。请加急 处理。&amp;#13;</t>
  </si>
  <si>
    <t>解释宣传：宜昌市长阳县集团3G开户服务点，活动折扣时间未解释清楚。经核实， 2021-09-10 10:12:47  宜昌市长阳县集团3G开户服务点  给客户办理5G冰激凌套餐5折活动，活动于2023-09-30 23:59:59结束，已联系客户经理本月内协助办理折扣活动，客户表示知晓。</t>
  </si>
  <si>
    <t>TS202310060944230502</t>
  </si>
  <si>
    <t>张雨生</t>
  </si>
  <si>
    <t>2023-10-07 10:19:54</t>
  </si>
  <si>
    <t>【2022年上工信部测评重保用户】&amp;#13;&amp;#10;高级模板内容：&amp;#13;&amp;#10;投诉问题描述:用户来电反映对18672663936产生费用不认可，用户上月就去营业厅将这张卡绑定成18672663936这张卡的副卡，但是营业厅工作人员没有给他绑定，却告知用户已绑定，导致用户打电话产生费用用户不认可要求在线处理，请后台核实处理谢谢&amp;#13;&amp;#10;到厅时间:2023-09-28&amp;#13;&amp;#10;到厅名称:联通营业厅&amp;#13;&amp;#10;办理业务:主副卡绑定&amp;#13;&amp;#10;营业厅地址:用户无法提供地址&amp;#13;&amp;#10;用户要求:用户来电反映对18672663936产生费用不认可，用户上月就去营业厅将这张卡绑定成18672663936这张卡的副卡，但是营业厅工作人员没有给他绑定，却告知用户已绑定，导致用户打电话产生费用用户不认可要求在线处理，请后台核实处理谢谢&amp;#13;</t>
  </si>
  <si>
    <t>解释宣传：宜昌市长阳县集团3G开户服务点AA，用户反映副卡绑定的问题。经核实，集团客户经理未解释清楚绑定时间，已由长阳政企为用户申请补话费32元，由客户经理10月30日前办理副卡绑定，次月生效，用户满意。</t>
  </si>
  <si>
    <t>TS202310131023272002</t>
  </si>
  <si>
    <t>阮友超</t>
  </si>
  <si>
    <t>2023-10-13 13:34:26</t>
  </si>
  <si>
    <r>
      <t/>
    </r>
    <r>
      <rPr>
        <sz val="11"/>
        <color theme="1"/>
        <rFont val="宋体"/>
        <family val="2"/>
      </rPr>
      <t>22年Q3Q4重点客户&amp;#10;高级模板内容：&amp;#10;投诉问题描述:不知情办理</t>
    </r>
    <r>
      <rPr>
        <sz val="11"/>
        <color theme="1"/>
        <rFont val="Arial"/>
        <family val="2"/>
      </rPr>
      <t xml:space="preserve">	</t>
    </r>
    <r>
      <rPr>
        <sz val="11"/>
        <color theme="1"/>
        <rFont val="宋体"/>
        <family val="2"/>
      </rPr>
      <t xml:space="preserve"> 10元200条短彩信业务叠加包&amp;#10;争议业务名称:</t>
    </r>
    <r>
      <rPr>
        <sz val="11"/>
        <color theme="1"/>
        <rFont val="Arial"/>
        <family val="2"/>
      </rPr>
      <t xml:space="preserve">	</t>
    </r>
    <r>
      <rPr>
        <sz val="11"/>
        <color theme="1"/>
        <rFont val="宋体"/>
        <family val="2"/>
      </rPr>
      <t xml:space="preserve"> 10元200条短彩信业务叠加包&amp;#10;受理渠道:宜昌市枝江城区营服直销团队&amp;#10;争议月份: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amp;#10;争议费用:310&amp;#10;一线客服在系统里:已取消&amp;#10;是否承诺退费:否&amp;#10;用户要求:麻烦处理 谢谢  要求14号中午12点到13点之间联系谢谢 </t>
    </r>
  </si>
  <si>
    <t>TS202310071542282247</t>
  </si>
  <si>
    <t>071703309448</t>
  </si>
  <si>
    <t>李小康</t>
  </si>
  <si>
    <t>2023-10-07 17:24:45</t>
  </si>
  <si>
    <t>&amp;#13;&amp;#10;高级模板内容：&amp;#13;&amp;#10;投诉问题描述:用户来电称没有办理过宽带提速包，称以前工作人员告知副卡功能费终生减免，对费用不认可&amp;#13;&amp;#10;争议业务名称:1000m宽带提速包  副卡功能费&amp;#13;&amp;#10;受理渠道:无&amp;#13;&amp;#10;争议月份:2023年2月、2023年10月&amp;#13;&amp;#10;争议费用:300&amp;#13;&amp;#10;一线客服在系统里:已取消&amp;#13;&amp;#10;是否承诺退费:否&amp;#13;&amp;#10;用户要求:用户要求尽快处理&amp;#13;</t>
  </si>
  <si>
    <t>Q23：宜昌市枝江城区营服直销团队（O2O社会直销），宽带提速包AA，现已取消，减免9-10月宽带提速包费用60元。另副卡8月赠费到账，已更改0元副卡，次月生效，减免9-10月副卡功能费用20元，共计退费80元，13487277431办理预存享50元赠费，18572399990办理预存享30元赠费，已到账，此费用无法抵扣往月欠费及打印发票，用户满意</t>
  </si>
  <si>
    <t>TS202310031525492491</t>
  </si>
  <si>
    <t>湖北泰力建筑装配科技有限公司</t>
  </si>
  <si>
    <t>2023-10-04 09:02:13</t>
  </si>
  <si>
    <t>&amp;#13;&amp;#10;高级模板内容：&amp;#13;&amp;#10;投诉问题描述:用户称办卡告知打3折，一直没有打折，用户对月租不认可，要求处理&amp;#13;&amp;#10;业务名称:畅爽冰激凌5G套餐129元（基础&amp;#13;&amp;#10;宣传渠道:其他:宜昌市枝江市集团3G开户服务点&amp;#13;&amp;#10;宣传内容:3折&amp;#13;&amp;#10;实际情况:没有折后活动&amp;#13;&amp;#10;用户要求:处理，第二联系：13339796712&amp;#13;</t>
  </si>
  <si>
    <t>宜昌市枝江市集团3G开户服务点AA，用户反映套餐未享折扣问题。经核实，23.6月开户时系统未勾选3折优惠，现枝江政企已为用户办理“129元5G畅爽冰激凌91元赠费（立即生效36个月）”，并发OA申请于10月31日退还23.6-9月套餐差价，此费用不可打印发票，联系用户满意。</t>
  </si>
  <si>
    <t>TS202310061900511415</t>
  </si>
  <si>
    <t>周爱红</t>
  </si>
  <si>
    <t>2023-10-07 16:42:52</t>
  </si>
  <si>
    <t>&amp;#13;&amp;#10;高级模板内容：&amp;#13;&amp;#10;投诉问题描述:用户称宣传与实际不一致&amp;#13;&amp;#10;业务名称:5G冰激凌套餐5折（次月生效24个月）（取整）（合约）（湖北宜昌）&amp;#13;&amp;#10;宣传渠道:其他:推销电话&amp;#13;&amp;#10;宣传内容:永久59元&amp;#13;&amp;#10;实际情况:2年的5折&amp;#13;&amp;#10;用户要求:要求续约业务&amp;#13;</t>
  </si>
  <si>
    <t>解释宣传：宜昌市枝江市集团3G开户服务点，活动折扣时间未解释清楚。经核实， 2021-07-19 12:18:05宜昌市枝江市集团3G开户服务点给客户办理5G冰激凌套餐5折活动，活动于2023-07-31 23:59:59结束，已联系客户解释说明，客服部已为客户办理存量5G畅爽套餐享49元赠费活动，客户满意。</t>
  </si>
  <si>
    <t>TS202310051904510275</t>
  </si>
  <si>
    <t>蔡美玲</t>
  </si>
  <si>
    <t>2023-10-07 09:08:48</t>
  </si>
  <si>
    <t>【2022年上工信部测评重保用户】&amp;#13;&amp;#10;高级模板内容：&amp;#13;&amp;#10;投诉问题描述:用户来电对月租不认可 称自己月租一直都是79  对此不认可 解释无效 请协助&amp;#13;&amp;#10;争议月份:2023年10月&amp;#13;&amp;#10;争议金额:50&amp;#13;&amp;#10;用户要求:要求尽快处理&amp;#13;</t>
  </si>
  <si>
    <t>解释宣传： 宜昌市秭归城区营服直销团队（O2O社会直销） ，活动折扣时间未解释清楚。经核实，客户于2021-09-23 16:52:562021-09-23 16:52:56办理  预存话费享折扣优惠 档位五（次月生效24个月）-湖北政企专属 活动，活动于2023-09-30 23:59:59结束，已联系客户解释说明，考虑客户感知，申请赠送50元话费， 24小时内到账，此费用无法抵扣往月欠费且不可打印发票，协商客户办理 存量5G畅爽套餐享49元赠费，客户表示考虑，满意。</t>
  </si>
  <si>
    <t>BL202310071747552059</t>
  </si>
  <si>
    <t>唐友迎</t>
  </si>
  <si>
    <t>2023-10-08 11:21:13</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</si>
  <si>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&amp;#10;CBSS账单扣费名称：:18671755988炫彩通信助理包-云盘版 -立即生效，15572709010炫彩通信助理包- 云盘版（立即生效）-湖北-10元，15572709330视频彩铃任意换6元包月&amp;#10;SP产品ID/元素ID：:91212918，91271441，49004930&amp;#10;办理渠道:宜昌西陵区国贸永乐代理点，拓见科技(深圳)有限公司武汉分公司(宜昌)，&amp;#10;赔付月份：:2023年2月、2023年3月、2023年4月、2023年5月、2023年6月、2023年7月、2023年8月、2023年9月、2023年10月、2023年11月、2023年12月&amp;#10;返还倍率:双倍（仅青海可选）&amp;#10;赔付金额：:174&amp;#10;是否已经取消业务:否&amp;#10;是否承诺退费 ：:是&amp;#10;用户是否需要回复：:是&amp;#10;用户要求：:用户要求把所有的费用退还并取消业务，需要专门的工作人员回复，不允许其他业务在不知情的情况下生效，不然就投诉</t>
  </si>
  <si>
    <t>TS202310251842280745</t>
  </si>
  <si>
    <t>汪春莲</t>
  </si>
  <si>
    <t>2023-10-26 11:27:50</t>
  </si>
  <si>
    <t>判断省分:湖北&amp;#10;:移网电话营销费用争议（套餐资费/融合宽带/副卡功能费类除外）&amp;#10;:不认可&amp;#10;:小于等于500元，且仅限单倍、月份不超过12个月&amp;#10;:&amp;#10;&amp;#10;高级模板内容：&amp;#10;是否10016外呼:不记得&amp;#10;电话外呼号码:无&amp;#10;渠道名称:宜都城区沃零售服务点&amp;#10;反应问题涉及场景:未经同意订购业务&amp;#10;产品名称:炫彩通信助理包-云盘版-次月生效（湖北）-10元&amp;#10;争议月份:2023年8月、2023年10月、2023年9月&amp;#10;是否承诺退费:是&amp;#10;承诺退费金额:30&amp;#10;是否已经取消业务（如取消失败，需加上系统报错的提示）:是&amp;#10;是否需要回复:否&amp;#10;用户要求:退费</t>
  </si>
  <si>
    <t>BL202310051916300568</t>
  </si>
  <si>
    <t>畅中东</t>
  </si>
  <si>
    <t>2023-10-06 11:50:57</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</si>
  <si>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&amp;#10;CBSS账单扣费名称：:炫彩通信助理包6元版（立即生效）	河狸彩铃6元包月&amp;#10;办理渠道:无&amp;#10;赔付月份：:2023年1月、2023年5月、2023年6月、2023年7月、2023年8月、2023年4月、2023年3月、2023年2月、2023年9月、2023年10月、2022年11月、2022年12月&amp;#10;返还倍率:单倍&amp;#10;赔付金额：:78&amp;#10;是否已经取消业务:否&amp;#10;是否承诺退费 ：:是&amp;#10;用户是否需要回复：:否&amp;#10;用户要求：:用户反映自己不知情办理业务要求取消业务并退费，前台告知有欠费不能取消业务让用户交完费我方取消用户不认可，用户有提及12345.请核实处理</t>
  </si>
  <si>
    <t>宜都城区营服直销团队（O2O社会直销）2022-11-20 22:49:02</t>
  </si>
  <si>
    <t>TS202310071528111818</t>
  </si>
  <si>
    <t>071700208031</t>
  </si>
  <si>
    <t>刘军武</t>
  </si>
  <si>
    <t>2023-10-07 17:08:29</t>
  </si>
  <si>
    <t>用户反映当时办理时交的720包年的宽带，现在还没有到期宽带却停机了，核实用户办理的70元包月300M宽带（湖北），用户对此不认可，强烈说明自己办理的是包年的宽带，是营业厅的工作人员搞错了，当时一次性就交的720包年费用，要求尽快处理开机。（用户等着宽带使用，要求必须16:00点前处理好）</t>
  </si>
  <si>
    <t>工作差错：宜都城区营服装维随销服务点，宽带资费AA，工作人员交费后未办理包时段产品导致宽带提前到期，现减免10-12月欠费及月租费用共计187.1元。</t>
  </si>
  <si>
    <t>TS202309301645160748</t>
  </si>
  <si>
    <t>2023-10-01 14:19:46</t>
  </si>
  <si>
    <t>&amp;#13;&amp;#10;高级模板内容：&amp;#13;&amp;#10;投诉问题描述:用户来电表示自己没有办理过;18694081302,用户要求我方核实谁办理的，要求给个合理的解释并退还所有产生的费用，请我方尽快处理谢谢&amp;#13;&amp;#10;争议业务名称:18694081302副卡&amp;#13;&amp;#10;受理渠道:宜昌城区高新区港窑路自营厅&amp;#13;&amp;#10;争议月份:2023年9月、2023年8月、2023年7月、2023年6月&amp;#13;&amp;#10;争议费用:10&amp;#13;&amp;#10;一线客服在系统里:已取消&amp;#13;&amp;#10;是否承诺退费:否&amp;#13;&amp;#10;用户要求:用户来电表示自己没有办理过;18694081302,用户要求我方核实谁办理的，要求给个合理的解释并退还所有产生的费用，请我方尽快处理谢谢&amp;#13;</t>
  </si>
  <si>
    <t>Q23：宜都高坝洲佳诚合作厅，业务名称AA，经核查属营业厅于2023-06-06 08:26:45办理副卡，核实副卡已销户，我司申请减免7-9月费用合计30元，24小时到账，此费用不可打印发票，满意。</t>
  </si>
  <si>
    <t>TS202310041812220819</t>
  </si>
  <si>
    <t>郑永亮</t>
  </si>
  <si>
    <t>高级模板内容：&amp;#10;投诉问题描述:用户对之前号码不知情办理宽带账号071703867171产生费用180元不认可强烈要求退费，前期处理结果TS202309051138421182，取消宽带，费用未处理，用户不认可要求处理费用180元，表示是之前工作人员说10月份退费给自己辛苦处理谢谢加急&amp;#10;业务名称:10元300M宽带（湖北）-低消融合（300M）&amp;#10;争议月份:2023年9月&amp;#10;争议金额:180&amp;#10;办理渠道:宽带一点受理中心营业厅&amp;#10;前台是否取消:已取消&amp;#10;是否承诺退费:否&amp;#10;用户要求:核实处理宽带费用</t>
  </si>
  <si>
    <t>宜都陆城清江路自营厅   2023-03-22 09:56:45</t>
  </si>
  <si>
    <t>TS202310050915281121</t>
  </si>
  <si>
    <t>向道兵</t>
  </si>
  <si>
    <t>2023-10-06 14:08:27</t>
  </si>
  <si>
    <t>&amp;#13;&amp;#10;高级模板内容：&amp;#13;&amp;#10;投诉问题描述:用户来电查询自己的话费账详单时发现有两张副卡称自己并未办理过，要求核实并解决问题，有投诉倾向。&amp;#13;&amp;#10;争议月份:2023年10月&amp;#13;&amp;#10;争议金额:0&amp;#13;&amp;#10;用户要求:用户要求尽快核实并回电处理此问题，两张副卡号码为：13197341189，13217277283。&amp;#13;</t>
  </si>
  <si>
    <t>Q23：宜都陆城清江路自营厅，副卡AA，经核查属营业厅办理副卡时未与客户达成一致，我部可协助注销，联系无人接听，已短信告知，如有疑问可在工作时间（08:30-12:00；14:00-17:30）联系07176921001、13032700872宜昌联通投诉处理中心。如用户咨询，请前台10010话务中心代为解释，谢谢</t>
  </si>
  <si>
    <t>TS202310140935250542</t>
  </si>
  <si>
    <t>熊星星</t>
  </si>
  <si>
    <t>2023-10-15 11:02:13</t>
  </si>
  <si>
    <t>&amp;#13;&amp;#10;高级模板内容：&amp;#13;&amp;#10;投诉问题描述:用户来电称对月租不认可，已解释宽带有优惠月底返赠，用户不认可表示我一个月就是149元的套餐，为什么月初要扣我179元，&amp;#13;&amp;#10;争议月份:2023年10月&amp;#13;&amp;#10;争议金额:179&amp;#13;&amp;#10;用户要求:要求尽快处理&amp;#13;</t>
  </si>
  <si>
    <t>"Q23：宜都陆城清江路自营厅二店 ， 399组网套包得180元分6个月（组网优惠）（湖北） AA，经核查属营业厅不知情办理，现已为客户取消，满意。"</t>
  </si>
  <si>
    <t>BL202310151318122082</t>
  </si>
  <si>
    <t>邵昌南</t>
  </si>
  <si>
    <t>2023-10-15 15:40:22</t>
  </si>
  <si>
    <t>高级模板内容：&amp;#10;赔付类型：:增值业务争议 &amp;#10;CBSS账单扣费名称：:炫彩通信助理包-云盘版 -次月生效（湖北）-10元（已停售） &amp;#10;办理渠道:宜都陆城清江路自营厅二店&amp;#10;赔付月份：:2023年4月、2023年5月、2023年6月、2023年7月、2023年8月、2023年9月、2023年10月&amp;#10;返还倍率:单倍&amp;#10;赔付金额：:70&amp;#10;是否已经取消业务:是&amp;#10;是否承诺退费 ：:是&amp;#10;用户是否需要回复：:否&amp;#10;用户要求：:已承诺退费</t>
  </si>
  <si>
    <t>TS202310150832140084</t>
  </si>
  <si>
    <t>杜金华</t>
  </si>
  <si>
    <t>2023-10-15 11:42:37</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</si>
  <si>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电反映对副卡费用不认可，用户办理的时候说是免费的，长时间没有使用，一直在收费&amp;#13;&amp;#10;争议月份:2023年1月、2023年2月、2023年3月、2023年4月、2023年5月、2023年6月、2023年7月、2023年8月、2023年9月、2023年10月、2022年7月、2022年8月、2022年9月、2022年10月、2022年11月、2022年12月&amp;#13;&amp;#10;争议金额:480&amp;#13;&amp;#10;用户要求:退费&amp;#13;</t>
  </si>
  <si>
    <t>工作差错：宜都潘湾合作厅AA，用户反映副卡问题，经核实营业厅未经客户同意办理三张副卡，现营业厅已取消，我司申请减免三张副卡22.7-23.10月费用合计390元，24小时到账，此费用不可打印发票，客户满意。</t>
  </si>
  <si>
    <t>TS202310061228522309</t>
  </si>
  <si>
    <t>胡圣枚</t>
  </si>
  <si>
    <t>2023-10-07 19:23:56</t>
  </si>
  <si>
    <t>[65岁以上老人] &amp;#13;&amp;#10;高级模板内容：&amp;#13;&amp;#10;投诉问题描述:用户来电对炫彩通信助理包-云盘版 -次月生效（湖北）不认可，称自己没有办理过，前台未查询到取消此业务路径，要求核实&amp;#13;&amp;#10;业务名称:炫彩通信助理包-云盘版 -次月生效（湖北）&amp;#13;&amp;#10;变更渠道:无&amp;#13;&amp;#10;用户要求:核实处理&amp;#13;</t>
  </si>
  <si>
    <t>解释宣传：宜都王畈乡吕明玉专营店，炫彩通信助理包-云盘版费用未解释清楚。经核实，宜都王畈乡吕明玉专营店于2023-08-29 17:13:12给客户办理 129元5G畅爽冰激凌65元赠费 活动，办理活动需勾选炫彩通信助理包-云盘版 业务，现无法操作取消，已联系客户解释说明，考虑客户感知，已为客户办理 预存话费享10元/月话费优惠12个月 活动，客户满意。</t>
  </si>
  <si>
    <t>BL202310041752360200</t>
  </si>
  <si>
    <t>薛刚</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</si>
  <si>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炫彩通信助理包6元版&amp;#10;办理渠道:线上&amp;#10;赔付月份：:2022年12月、2023年1月、2023年2月、2023年3月、2023年4月、2023年8月、2023年7月、2023年6月、2023年5月、2023年9月、2023年10月&amp;#10;返还倍率:单倍&amp;#10;赔付金额：:66&amp;#10;是否已经取消业务:是&amp;#10;是否承诺退费：:是&amp;#10;用户是否需要回复：:是&amp;#10;用户要求：:退费</t>
  </si>
  <si>
    <t>宜都乡镇爱瑞迪2022-11-15 17:43:48</t>
  </si>
  <si>
    <t>TS202310011253061910</t>
  </si>
  <si>
    <t>廖宗忠</t>
  </si>
  <si>
    <t>2023-10-01 13:20:07</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</si>
  <si>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7123022866469407宽容订单，前天才查询到2023年2月28开通的，第一没经过我同意，第二我家一直是电信的网，这算是欺骗消费者吗？为什么可以私自授权办理</t>
  </si>
  <si>
    <t>Q23①客户基本信息：业务号码：15571748912、客户姓名：廖宗忠、套餐情况：幸福家家乐59元套餐； 客户反映取消业务的问题。&amp;#10;②首次联系客户时间： 2023-10-01 13:17:19 ； &amp;#10;③投诉核查处理情况：收到贵部转办后，我司立即组织调查 。经核实，宜都新时空手机世界宜都店合作厅于2023-02-28 15:27:46为客户办理虚拟宽带，现挽留无效，已取消，客户满意。&amp;#10;④答复客户时间及客户满意度评价相关信息：我司于2023-10-01 13:17:19联系客户解释说明，客户认可满意。回单人：王宜艳&amp;#10;⑤投诉核查关联材料：无</t>
  </si>
  <si>
    <t>TS202310010930440548</t>
  </si>
  <si>
    <t>王启洪</t>
  </si>
  <si>
    <t>2023-10-01 13:59:26</t>
  </si>
  <si>
    <t>&amp;#13;&amp;#10;高级模板内容：&amp;#13;&amp;#10;投诉问题描述:要求投诉工作人员态度不好&amp;#13;&amp;#10;渠道名称:湖北宜昌宜都市中国联通营业厅&amp;#13;&amp;#10;渠道地址:湖北宜昌宜都市中国联通营业厅&amp;#13;&amp;#10;人员工号:无法提供姓名或者工号&amp;#13;&amp;#10;用户要求:要求投诉工作人员态度不好在营业厅核实套餐资费的时候&amp;#13;</t>
  </si>
  <si>
    <t>服务态度：宜都新时空手机世界宜都店合作厅 AA，用户反映营业厅服务态度不好，经核实工作人员服务不规范，现已联系客户解释致歉，我司申请补赠0元10G流量包，当月有效，客户认可。</t>
  </si>
  <si>
    <t>TS202310071825011953</t>
  </si>
  <si>
    <t>郑宇</t>
  </si>
  <si>
    <t>2023-10-08 16:43:43</t>
  </si>
  <si>
    <t>判断省分:湖北&amp;#13;&amp;#10;:移网电话营销费用争议（套餐资费/融合宽带/副卡功能费类除外）&amp;#13;&amp;#10;:不认可&amp;#13;&amp;#10;:大于500元&amp;#13;&amp;#10;:&amp;#13;&amp;#10;&amp;#13;&amp;#10;高级模板内容：&amp;#13;&amp;#10;是否10016外呼:是&amp;#13;&amp;#10;反应问题涉及场景:未经同意订购业务&amp;#13;&amp;#10;产品名称:	 炫彩通信助理包&amp;#13;&amp;#10;争议月份:2023年6月、2023年7月、2023年8月、2023年9月、2023年10月&amp;#13;&amp;#10;是否承诺退费:是&amp;#13;&amp;#10;承诺退费金额:0&amp;#13;&amp;#10;是否取消业务（如取消失败，需加上系统报错的提示）:否&amp;#13;&amp;#10;是否需要回复:是&amp;#13;&amp;#10;用户要求:要求核实开通录音  不接受直接退费   并且将其它号卡绑定的炫彩通信助理包一并核实处理  谢谢  有升级投诉倾向&amp;#13;</t>
  </si>
  <si>
    <t>Q23：宜都新时空手机世界宜都店合作厅 ，炫彩通信助理包-云盘版AA，经核查属营业厅于2023-04-18 10:10:42 开通，已取消，并申请减免5-10月费用合计60元；另核实湖北精英盛华信息科技有限公司(宜昌)  于2023-06-08 11:57:01 为客户17307218513开通炫彩通信助理包-云盘版，现申请减免6-10月费用合计50元，共计110元，24小时到账，此费用不可打印发票，客户满意。</t>
  </si>
  <si>
    <t>TS202310121448360554</t>
  </si>
  <si>
    <t>投诉工单（2021版）&gt;&gt;移网&gt;&gt;【产品及计费使用】账单&gt;&gt;账详单内容不清晰/看不懂</t>
  </si>
  <si>
    <t>071700229029</t>
  </si>
  <si>
    <t>肖晓倩</t>
  </si>
  <si>
    <t>2023-10-14 09:02:04</t>
  </si>
  <si>
    <t>&amp;#13;&amp;#10;高级模板内容：&amp;#13;&amp;#10;投诉问题描述:用户反映对账单不清晰，对家庭wife服务费不认可，一线解释不通，请协助&amp;#13;&amp;#10;争议月份:2023年10月&amp;#13;&amp;#10;争议金额:20&amp;#13;&amp;#10;用户要求:请尽快处理&amp;#13;</t>
  </si>
  <si>
    <t>解释宣传：宜都新时空手机世界宜都店合作厅，机顶盒WIFI-10元/月（24个月）（湖北）AA。经核实，客户对营业厅办理机顶盒WIFI-10元/月业务时未与客户解释清楚，账单扣费正常，我部可协助在线取消，联系客户未接通，联系无人接听，已短信告知，如有疑问可在工作时间（08:30-12:00；14:00-17:30）联系07176921001、13032700872宜昌联通投诉处理中心。如用户咨询，请前台10010话务中心代为解释，谢谢</t>
  </si>
  <si>
    <t>TS202310071847452485</t>
  </si>
  <si>
    <t>高枚</t>
  </si>
  <si>
    <t>2023-10-08 17:14:21</t>
  </si>
  <si>
    <t>[65岁以上老人] 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不认可沃家神眼产品存储7天包月的费用收取&amp;#13;&amp;#10;争议月份:2023年10月、2023年1月、2023年2月、2023年3月、2023年4月、2023年5月、2023年6月、2023年7月、2023年8月、2023年9月、2022年7月、2022年6月、2022年9月、2022年10月、2022年11月、2022年12月、2022年8月、2022年5月&amp;#13;&amp;#10;争议金额:1&amp;#13;&amp;#10;用户要求:用户对沃家神眼产品存储7天包月的收费不认可要求减免退费，并要求以后的费用也减免，原因是当时营业厅工作人员承诺是不收费的&amp;#13;</t>
  </si>
  <si>
    <t>"Q22：宜都长江合作厅，沃家神眼产品存储7天包月AA，经核查属营业厅解释错误导致，考虑2张卡及宽带于23.04-23.10持续扣费，现已为用户办理取消，沟通后为号码15807201791、18694098832办理预存话费享50元话费优惠（湖北），另为用户申请50元费用于24小时内到账，此费用不可打印发票，满意</t>
  </si>
  <si>
    <t>TS202310071452420680</t>
  </si>
  <si>
    <t>陈士兵</t>
  </si>
  <si>
    <t>2023-10-08 11:28:14</t>
  </si>
  <si>
    <t>&amp;#13;&amp;#10;高级模板内容：&amp;#13;&amp;#10;投诉问题描述:用户称对自己的副卡功能费用不认可，要求进行核实，退费，称办理时工作人员说的是免费的快手现在收费对此不认可，要求进行核实，把反映返还&amp;#13;&amp;#10;争议月份:2023年10月&amp;#13;&amp;#10;争议金额:10&amp;#13;&amp;#10;用户要求:用户要求尽快进行核实退费&amp;#13;</t>
  </si>
  <si>
    <t>解释宣传：宜都长江合作厅AA，用户反映沃家神眼问题，经核实营业厅未解释清楚，现已取消  ，并申请减免3-10月154元，24小时到账，此费用不可打印发票，客户满意。</t>
  </si>
  <si>
    <t>TS202310120837451894</t>
  </si>
  <si>
    <t>陈永梅</t>
  </si>
  <si>
    <t>2023-10-12 18:17:52</t>
  </si>
  <si>
    <t>&amp;#13;&amp;#10;高级模板内容：&amp;#13;&amp;#10;投诉问题描述:用户来电反映对月租费用不认可，称套餐折扣优惠到期并没有告知用户，现用户要求退费，请协助处理 谢谢&amp;#13;&amp;#10;争议月份:2023年10月&amp;#13;&amp;#10;争议金额:99&amp;#13;&amp;#10;用户要求:尽快协助处理&amp;#13;</t>
  </si>
  <si>
    <t>解释宣传：宜都枝城涵城专营店，活动折扣时间未解释清楚。经核实，客户 2021-09-17 12:07:00 办理有预存话费享折扣优惠 档位五（次月生效24个月）-湖北政企专属活动，活动于2023-09-30 23:59:59结束，已联系客户解释说明，考虑客户感知，已为客户赠送30元话费，24小时到帐，此费用无法抵扣往月欠费且不可打印发票，满意。</t>
  </si>
  <si>
    <t>BL202310070828230782</t>
  </si>
  <si>
    <t>071700290442</t>
  </si>
  <si>
    <t>周绍珍</t>
  </si>
  <si>
    <t>2023-10-07 14:06:50</t>
  </si>
  <si>
    <t>【2022年上工信部测评重保用户】判断省分:湖北&amp;#10;:增值业务费用争议（含炫彩通信助理包云盘版等组合类增值业务）&amp;#10;:固网&amp;#10;:是&amp;#10;:不认可&amp;#10;:小于等于500元，且仅限单倍、月份不超过12个月&amp;#10;:&amp;#10;&amp;#10;高级模板内容：&amp;#10;赔付类型：:增值业务争议 &amp;#10;CBSS账单扣费名称：:1000M宽带提速包（30元）（湖北）&amp;#10;办理渠道: 宜都枝城自营厅 &amp;#10;赔付月份：:2023年7月、2023年8月、2023年9月、2023年10月&amp;#10;返还倍率:单倍&amp;#10;赔付金额：:120&amp;#10;是否已经取消业务:是&amp;#10;是否承诺退费 ：:是&amp;#10;用户是否需要回复：:否&amp;#10;用户要求：:要求退还7~10月产生的费用.合计：120元.解释不认可.已承诺退费并告知退还的费用不能抵扣的业务.请尽快处理</t>
  </si>
  <si>
    <t>TS202310071442450379</t>
  </si>
  <si>
    <t>071700202641</t>
  </si>
  <si>
    <t>李绍兰</t>
  </si>
  <si>
    <t>2023-10-08 13:39:39</t>
  </si>
  <si>
    <t>071700202641命中精准预判服务场景:[65岁以上老人] &amp;#10;[65岁以上老人] 判断省分:湖北&amp;#10;:移网电话营销费用争议（套餐资费/融合宽带/副卡功能费类除外）&amp;#10;:不认可&amp;#10;:小于等于500元，且仅限单倍、月份不超过12个月&amp;#10;:&amp;#10;&amp;#10;高级模板内容：&amp;#10;是否10016外呼:不记得&amp;#10;电话外呼号码:无&amp;#10;渠道名称:无&amp;#10;反应问题涉及场景:未经同意订购业务&amp;#10;产品名称: 提速至1000M（30元）（湖北） &amp;#10;争议月份:2023年1月、2023年2月、2023年3月、2023年4月、2023年5月、2023年6月、2023年7月、2023年8月、2023年9月、2023年10月&amp;#10;是否承诺退费:是&amp;#10;承诺退费金额:120&amp;#10;是否取消业务（如取消失败，需加上系统报错的提示）:未取消(CB未查询到该业务)&amp;#10;是否需要回复:否&amp;#10;用户要求:考虑用户感知，前台已经承诺退费，并已告知退还的费用无法抵扣项目，请直接退费，无需回复</t>
  </si>
  <si>
    <t>宜都枝城自营厅2022-12-26 14:44:29</t>
  </si>
  <si>
    <t>BL202310091746381602</t>
  </si>
  <si>
    <t>071700273687</t>
  </si>
  <si>
    <t>陈光清</t>
  </si>
  <si>
    <t>2023-10-10 09:15:32</t>
  </si>
  <si>
    <t>用户反映被动开通宽带提速包：提速至1000M（30元）（湖北） ，解释挽留无效，已取消，已承诺减免2023年7-10月合计120元功能费。</t>
  </si>
  <si>
    <t>宜都枝城自营厅2022-12-26 09:41:04</t>
  </si>
  <si>
    <t>TS202310101056420595</t>
  </si>
  <si>
    <t>071700208109</t>
  </si>
  <si>
    <t>皮艳</t>
  </si>
  <si>
    <t>2023-10-10 15:05:16</t>
  </si>
  <si>
    <t>高级模板内容：&amp;#10;是否10016外呼:是&amp;#10;反应问题涉及场景:未经同意订购业务&amp;#10;产品名称:提速至1000M（30元）（湖北）&amp;#10;争议月份:2023年7月、2023年8月、2023年9月、2023年10月&amp;#10;是否承诺退费:是&amp;#10;承诺退费金额:120&amp;#10;是否取消业务（如取消失败，需加上系统报错的提示）:否，离线无法操作请后台协助取消&amp;#10;是否需要回复:否&amp;#10;用户要求:我方已在线承诺退费，用户已认可&amp;#10;渠道：宜都枝城自营厅</t>
  </si>
  <si>
    <t>BL202310140945191281</t>
  </si>
  <si>
    <t>071700296156</t>
  </si>
  <si>
    <t>曾凡新</t>
  </si>
  <si>
    <t>2023-10-14 11:15:29</t>
  </si>
  <si>
    <t>用户反映被动开通宽带提速包： 提速至1000M（30元）（湖北） ，解释挽留无效，已取消，已承诺减免2023年7-10月合计120元功能费。</t>
  </si>
  <si>
    <t>宜都枝城自营厅  2022-12-24 17:15:13</t>
  </si>
  <si>
    <t>BL202310161429560547</t>
  </si>
  <si>
    <t>071700209706</t>
  </si>
  <si>
    <t>张永华</t>
  </si>
  <si>
    <t>2023-10-16 15:27:29</t>
  </si>
  <si>
    <t>13277258608&amp;#10;071700209706&amp;#10;用户反映被动开通提速至1000M（30元）（湖北）（30元/月）业务，解释挽留无效，已承诺减免7-10月合计120元功能费。）</t>
  </si>
  <si>
    <t>宜都枝城自营厅   2022-12-27 19:53:09</t>
  </si>
  <si>
    <t>TS202310111653310917</t>
  </si>
  <si>
    <t>秦长茂</t>
  </si>
  <si>
    <t>2023-10-12 17:25:12</t>
  </si>
  <si>
    <t>&amp;#13;&amp;#10;高级模板内容：&amp;#13;&amp;#10;投诉问题描述:用户来电反映当时工作人员上门办理宣传月租30元，包含100分钟语音通话以及流量属于全国流量，现用户来电对此不满，要求给一个满意的答复，否则注销此号码&amp;#13;&amp;#10;业务名称: 星锐卡-2023&amp;#13;&amp;#10;宣传渠道:其他:上门办理&amp;#13;&amp;#10;宣传内容:宣传月租30&amp;#13;&amp;#10;实际情况:实际收费42&amp;#13;&amp;#10;用户要求:要求核查处理给个满意答复，否则销户&amp;#13;</t>
  </si>
  <si>
    <t>解释宣传：夷陵城区交付经理袁帅AA，用户反映办理时宣传30元每月，实际扣费42元，核实为漏话提醒及速率包扣费，已取消，并申请退还23.8-10月费用合计36元，另补赠充值赠送费用40元，24小时内到账，此费用不可打印账单发票，回访满意</t>
  </si>
  <si>
    <t>TS202310061637130635</t>
  </si>
  <si>
    <t>投诉工单（2021版）&gt;&gt;融合&gt;&gt;【产品及计费使用】账单&gt;&gt;账详单内容不清晰/看不懂</t>
  </si>
  <si>
    <t>071700903900</t>
  </si>
  <si>
    <t>程亮</t>
  </si>
  <si>
    <t>南方一中心&gt;&gt;北京通软&gt;&gt;通软热线3区&gt;&gt;通软3区1班</t>
  </si>
  <si>
    <t>2023-10-07 10:13:02</t>
  </si>
  <si>
    <t>&amp;#13;&amp;#10;高级模板内容：&amp;#13;&amp;#10;投诉问题描述:用户来电反应对自己的202308-202310的账单看不懂&amp;#13;&amp;#10;争议月份:2023年8月、2023年9月、2023年10月&amp;#13;&amp;#10;争议金额:123&amp;#13;&amp;#10;用户要求:我方核实具体的办理沃家神眼30天包月25元/月1的情况，在线解释不认可，要求我方退还多余产生的费用，请有关部门核实处理并回复用户，谢谢&amp;#13;</t>
  </si>
  <si>
    <t>解释宣传：远安城区东门路自有营业厅AA，用户反映沃家神眼问题，经核实此为营业厅未解释清楚，已取消，现申请减免7-10月费用合计100元，24小时到账，此费用不可打印发票，用户满意。</t>
  </si>
  <si>
    <t>TS202310020812432456</t>
  </si>
  <si>
    <t>徐臻玉</t>
  </si>
  <si>
    <t>[65岁以上老人]&amp;#10;高级模板内容：&amp;#10;投诉问题描述:用户来电称9月来电更改套餐，更改的套餐10月1号生效为什么还要扣原套餐的费用&amp;#10;争议月份:2023年10月&amp;#10;争议金额:89&amp;#10;用户要求:用户要求退原套餐费用和今天充值的50元</t>
  </si>
  <si>
    <t>解释宣传：远安城区自有营业厅 AA，用户表示九月份已到远安城区自有营业厅办理销户，但这个月还有扣费，经核实，为营业厅未解释清楚导致，已协助销户13197306169 号码，考虑用户感知，申请退本月套餐费用，合计89元，24小时到帐，此费用不可打印发票，满意。</t>
  </si>
  <si>
    <t>TS202310021409531087</t>
  </si>
  <si>
    <t>谭江月</t>
  </si>
  <si>
    <t>22年Q3Q4重点客户&amp;#10;高级模板内容：&amp;#10;投诉问题描述:用户来电表示自己对自己宽带的湖北IPTV_1华为平台包月-10元/月，称没给自己说过，要求为其核实处理答复&amp;#10;争议月份:2023年10月&amp;#10;争议金额:27.34&amp;#10;用户要求:尽快为其核实处理答复</t>
  </si>
  <si>
    <t>解释宣传：远安城区自有营业厅，IPTV业务AA，现已解释IPTV免费一年，现用户要求取消，已取消该业务，减免功能费用120元，系统办理预存享20元赠费*6个月，立即到账，此费用无法抵扣往月欠费及打印发票，用户满意</t>
  </si>
  <si>
    <t>TS202310041136191327</t>
  </si>
  <si>
    <t>汪训春</t>
  </si>
  <si>
    <t>高级模板内容：&amp;#10;投诉问题描述:用户告知营业厅办理宽带时告知宽带IPTV摄像头都是免费的为何现在扣费&amp;#10;业务名称:宽带&amp;#10;宣传渠道:营业厅&amp;#10;宣传内容:告知宽带IPTV摄像头都是免费的&amp;#10;实际情况:宽带IPTV摄像头都是收费的&amp;#10;用户要求:取消收费免费使用并且返还扣除的费用</t>
  </si>
  <si>
    <t>解释宣传：远安城区自有营业厅，加装宽带问题未解释清楚。经核实，客户宽带   IPTV   摄像头扣费问题不满，核查为营业厅未解释清楚导致，已转远安自营厅杨晓洪联系客户处理，预计3个工作日内回复处理结果，客户知晓，满意度一般</t>
  </si>
  <si>
    <t>ZX202310061353110297</t>
  </si>
  <si>
    <t>071701055469</t>
  </si>
  <si>
    <t>雷磊</t>
  </si>
  <si>
    <t>2023-10-06 15:51:13</t>
  </si>
  <si>
    <t>判断省分:湖北&amp;#13;&amp;#10;:被动办理宽带&amp;#13;&amp;#10;:不需要&amp;#13;&amp;#10;:&amp;#13;&amp;#10;&amp;#13;&amp;#10;高级模板内容：&amp;#13;&amp;#10;问题描述:用户来电反馈自己没有办理宽带！对此宽带办理的情况不理解！&amp;#13;&amp;#10;第二联系方式:13114461199&amp;#13;&amp;#10;销户原因:没有办理此宽带！&amp;#13;&amp;#10;用户要求:要求我方将此宽带受理销户&amp;#13;</t>
  </si>
  <si>
    <t>Q22：远安城区自有营业厅AA,用户反馈低消虚拟宽带问题，经核实，为营业厅开通时未跟用户解释清楚导致，已取消，考虑用户感知，申请退23.7-10月费用，合计40元于次月7日前到帐，此费用不可打印发票，满意。</t>
  </si>
  <si>
    <t>TS202310061556212093</t>
  </si>
  <si>
    <t>071700940255</t>
  </si>
  <si>
    <t>周家敏</t>
  </si>
  <si>
    <t>2023-10-07 12:01:00</t>
  </si>
  <si>
    <t>22年Q3Q4重点客户[内部员工专线1] &amp;#13;&amp;#10;高级模板内容：&amp;#13;&amp;#10;投诉问题描述:不知情办理业务&amp;#13;&amp;#10;业务名称: 移网低消（湖北）-低消融合（宽移固）（1000M） &amp;#13;&amp;#10;争议月份:2023年6月、2023年7月、2023年8月、2023年9月&amp;#13;&amp;#10;争议金额:784.44&amp;#13;&amp;#10;办理渠道:远安城区自有营业厅&amp;#13;&amp;#10;前台是否取消:已取消&amp;#13;&amp;#10;是否承诺退费:否&amp;#13;&amp;#10;用户要求:客户来电表示自己不知情办理，营业厅来电告知是不小心点上去的，客户不认可，要求核查，请核实处理，谢谢！客户表示现在不充话费，要求尽快处理，先联系业务号码，如联系不上拨打13207206989，13207206989这个号码在中午十二点到两点半，晚上五点之后可联系&amp;#13;</t>
  </si>
  <si>
    <t>解释宣传：远安城区自有营业厅AA，用户对主卡办理低消产品不认可。经核实，该厅于23.5月办理，导致23.6-9月该号码产生补收费用784.44元，出于服务角度，我部申请退299元至用户提供号码13207206989，剩余补收费用由远安营服发OA申请分月调账，用户认可并表示满意。</t>
  </si>
  <si>
    <t>ZX202310080807590018</t>
  </si>
  <si>
    <t>071703015314</t>
  </si>
  <si>
    <t>黄蓉</t>
  </si>
  <si>
    <t>2023-10-09 09:09:12</t>
  </si>
  <si>
    <t>【2022年上工信部测评重保用户】&amp;#13;&amp;#10;高级模板内容：&amp;#13;&amp;#10;问题描述:不知情办理宽带 要求取消宽带 以及不认可收费&amp;#13;&amp;#10;第二联系方式:15629383713&amp;#13;&amp;#10;销户原因:不知情办理&amp;#13;&amp;#10;用户要求:尽快回复&amp;#13;</t>
  </si>
  <si>
    <t>"Q22：远安城区自有营业厅，10元300M宽带（湖北）-低消融合（300M）AA，经核查属营业厅解释错误导致，现已为客户注销宽带（虚装），考虑到8-10月产生30元费用，沟通后为用户处理预存话费享30元话费优惠（湖北），满意。</t>
  </si>
  <si>
    <t>TS202310111326570564</t>
  </si>
  <si>
    <t>曾万杨</t>
  </si>
  <si>
    <t>2023-10-11 14:24:23</t>
  </si>
  <si>
    <t>&amp;#13;&amp;#10;高级模板内容：&amp;#13;&amp;#10;投诉问题描述:用户来电反映，办理本机号码告知是70元一个月，现在被收取了199元，为其解释并建议联系开卡部门核实是否有优惠？？用户不认可&amp;#13;&amp;#10;业务名称:畅爽冰激凌5G套餐199元（基础版）&amp;#13;&amp;#10;宣传渠道:营业厅&amp;#13;&amp;#10;宣传内容:70元&amp;#13;&amp;#10;实际情况:199元&amp;#13;&amp;#10;用户要求:我方协助处理！&amp;#13;</t>
  </si>
  <si>
    <t>解释宣传：远安城区自有营业厅AA，用户反映套餐折扣问题，核实为营业厅未解释清楚，已系统勾选赠费139元*12个月，本月139元赠费已回溯，回访满意</t>
  </si>
  <si>
    <t>TS202310111321230474</t>
  </si>
  <si>
    <t>汪洋</t>
  </si>
  <si>
    <t>2023-10-16 09:01:37</t>
  </si>
  <si>
    <t>主办单位：湖北&amp;#10;客户类别：普通客户&amp;#10;10010是否打通：是&amp;#10;是否二次致电10015：是&amp;#10;是否联系：是&amp;#10;升级倾向：工信部&amp;#10;号码归属省：湖北&amp;#10;SVIP等级：&amp;#10;用户来电反映称营业厅办理宽带时告知宽带IPTV摄像头都是免费的为何现在扣费有工信部工单，请尽快联系用户处理。</t>
  </si>
  <si>
    <t>解释宣传：&amp;#10;①客户基本资料：业务号码 15717890520、客户姓名 汪洋、套餐情况 5G副卡基本套餐(优享服务)；客户反映宽带扣费的问题； &amp;#10;②首次联系客户时间：2023-10-13 09:34:00&amp;#10;③投诉核查处理情况：收到贵部转办，我司立即组织核查，经核实，远安城区自有营业厅，加装宽带问题未解释清楚。经核实，客户宽带 IPTV 摄像头扣费问题不满，核查为营业厅未解释清楚导致，已转营业厅将套餐外第二条宽带改为0元，考虑客户感知，申请退还23.7-10月费用合计120元，24小时小时内到账，此费用不可打印账单发票，另IPTV及沃家神眼为正常扣费，我部无法调整免费，联系无人接听，已短信告知，如有疑问可在工作时间（08:30-12:00；14:00-17:30）联系07176921001、13032700872宜昌联通投诉处理中心。如用户咨询，请前台10010话务中心代为解释，谢谢；&amp;#10;④答复客户时间及客户满意度评价：根据上述核实情况，我司于2023-10-13 09:34:00联系客户未接通，回单人：张婷、联系方式：07176921001&amp;#10;⑤投诉核查关联材料：无。</t>
  </si>
  <si>
    <t>TS202310102007331423</t>
  </si>
  <si>
    <t>张贤金</t>
  </si>
  <si>
    <t>2023-10-11 17:24:14</t>
  </si>
  <si>
    <t>&amp;#13;&amp;#10;高级模板内容：&amp;#13;&amp;#10;投诉问题描述:用户称没有办理过 炫彩通信助理包-云盘版 -次月生效（湖北）1 ，在线查询是远安飞跃合作营业厅办理套餐和5折自带的，无法单独取消，未查询到取消路径，用户不认可，执意称营业厅告知让我方处理&amp;#13;&amp;#10;争议月份:2023年10月&amp;#13;&amp;#10;争议金额:10&amp;#13;&amp;#10;用户要求:取消和退费&amp;#13;</t>
  </si>
  <si>
    <t>解释宣传：远安飞跃合作营业厅  AA，用户反映沃助理问题，经核实因营业厅办理折扣未告知需开通沃助理，现已联系客户解释，并申请减免本月费用合计10元，24小时到账，此费用不可打印发票，客户满意。</t>
  </si>
  <si>
    <t>TS202310040941160658</t>
  </si>
  <si>
    <t>庞龙森</t>
  </si>
  <si>
    <t>2023-10-04 15:33:26</t>
  </si>
  <si>
    <t>&amp;#13;&amp;#10;高级模板内容：&amp;#13;&amp;#10;投诉问题描述:用户来电称当时办理副卡时，说的不收取费用，现在收取了10元，前台解释用户不认可，请后台协助处理，谢谢&amp;#13;&amp;#10;业务名称:副卡&amp;#13;&amp;#10;宣传渠道:其他:/&amp;#13;&amp;#10;宣传内容:副卡不收费&amp;#13;&amp;#10;实际情况:副卡收取了10元&amp;#13;&amp;#10;用户要求:用户要求尽快处理&amp;#13;</t>
  </si>
  <si>
    <t>工作差错：远安花林寺支局营销，副卡AA，营业厅已操作副卡赠费12个月，次月生效，减免7-10月副卡功能费用40元，系统办理预存享40元赠费，立即到账，此费用无法抵扣往月欠费及打印发票，满意</t>
  </si>
  <si>
    <t>TS202310071251012430</t>
  </si>
  <si>
    <t>陶礼秀</t>
  </si>
  <si>
    <t>2023-10-08 13:40:25</t>
  </si>
  <si>
    <t>[65岁以上老人] 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对每个月的扣费不接受&amp;#13;&amp;#10;争议月份:2023年1月、2023年2月、2023年3月、2023年4月、2023年5月、2023年7月、2023年6月、2023年8月、2023年9月、2023年10月&amp;#13;&amp;#10;争议金额:0&amp;#13;&amp;#10;用户要求:用户要求解释清楚并且退还多出的费用 前台解释用户不接受&amp;#13;</t>
  </si>
  <si>
    <t>解释宣传： 远安县河口万佳合作营业厅 AA，用户反映月租扣费问题。经核实，23.9月为用户办理129元5G畅爽冰激凌65元赠费（次月生效12个月）（湖北）时，同步生效炫彩通信助理包-云盘版，10月多扣10元，已取消此合约活动，并勾选月赠69元*12个月活动，次月生效。另漏话提醒业务于8-9月扣费6元，已取消，并退以上两项业务扣费合计16元，此费用不可打印发票，3小时内到账，用户满意。</t>
  </si>
  <si>
    <t>TS202310081233480306</t>
  </si>
  <si>
    <t>投诉工单（2021版）&gt;&gt;融合&gt;&gt;【离网】离网（离网+拆机+销户）&gt;&gt;无法销户</t>
  </si>
  <si>
    <t>071700942583</t>
  </si>
  <si>
    <t>曾红梅</t>
  </si>
  <si>
    <t>2023-10-09 09:12:21</t>
  </si>
  <si>
    <t>&amp;#13;&amp;#10;高级模板内容：&amp;#13;&amp;#10;投诉问题描述:用户不知情被办理宽带&amp;#13;&amp;#10;销户渠道:线下营业厅&amp;#13;&amp;#10;无法销户原因:用户不想去线下营业厅&amp;#13;&amp;#10;用户要求:线上销户宽带&amp;#13;</t>
  </si>
  <si>
    <t>Q22：远安新时空手机大世界合作厅(自建他营)，幸福家家乐0元100M宽带AA，经核查属营业厅属正常扣费，现已为客户取消处理（虚装宽带），满意。</t>
  </si>
  <si>
    <t>TS202310061047432182</t>
  </si>
  <si>
    <t>刘全平</t>
  </si>
  <si>
    <t>2023-10-07 08:58:36</t>
  </si>
  <si>
    <t>主办单位：湖北&amp;#10;客户类别：普通客户&amp;#10;10010是否打通：是&amp;#10;是否二次致电10015：是&amp;#10;是否联系：是&amp;#10;升级倾向：无&amp;#10;号码归属省：湖北&amp;#10;SVIP等级：&amp;#10;客户来电反映要求宽带  不知情办理的  请尽快加急联系处理。</t>
  </si>
  <si>
    <t>Q23：&amp;#10;①客户投诉产生的原因：客户反馈不知情办理宽带的问题。&amp;#10;②客户投诉问题核查情况及解决方案：收到贵部转办后，我司立即组织调查。经核实，远安洋坪海威营业厅，10元300M宽带（湖北）-低消融合（300M）AA，经核查属营业厅办理低消宽带时未与客户达成一致，已按客户要求取消并转资8元流量王套餐，次月生效。我司于2023-10-06 11:40:38联系客户解释以上情况。&amp;#10;③客户问题满意度：满意&amp;#10;④回单人：张婷  6921001</t>
  </si>
  <si>
    <t>TS202310021403330951</t>
  </si>
  <si>
    <t>焦婷娉</t>
  </si>
  <si>
    <t>高级模板内容：&amp;#10;投诉问题描述:用户表示上个月称在月底之前回反半个月套餐费&amp;#10;活动名称:畅爽冰激凌5G套餐199元（基础&amp;#10;争议月份:2023年9月&amp;#10;争议金额:100&amp;#10;用户要求:用户表示上个月称在月底之前回反半个月套餐费现在查询未到账请协助处理</t>
  </si>
  <si>
    <t>解释宣传：远安洋坪支局营销，首月月租AA，用户对首月月租资费不满，现申请再次减免一半费用50元，系统办理预存享50元赠费，立即到账，此费用无法抵扣往月欠费及打印发票，用户满意</t>
  </si>
  <si>
    <t>TS202310020911370791</t>
  </si>
  <si>
    <t>雷健</t>
  </si>
  <si>
    <t>用户反馈：:各渠道人员服务、态度问题&amp;#10;告知联通对服务质量的重视，再次解释安抚并致歉:不认可仍要投诉&amp;#10;用户要投诉的人员：:营业厅人员&amp;#10;:&amp;#10;&amp;#10;高级模板内容：&amp;#10;投诉问题描述:用户来电反映自己在9月通过营业厅办理主副卡解绑但是17671925310的消费还是绑定在自己的号码上而且13177096796没有解绑成功要求立即协助处理有升级投诉倾向10015&amp;#10;到厅时间:2023-09-15&amp;#10;到厅名称:宜昌市城区胜利四路自有营业厅&amp;#10;办理业务:解绑副卡&amp;#10;营业厅地址:宜昌市城区胜利四路自有营业厅&amp;#10;用户要求:协助处理17671925310的费用问题并且将13177096796解绑请尽快回电处理谢谢</t>
  </si>
  <si>
    <t>工作差错:宜昌市城区胜利四路自有营业厅,(张婷)未拆分副卡AA.经核实，17671925310上月已拆分转资,现减免本月13177096796 费用10元,系统办理预存享10元赠费,已按用户要求办理销户17671925310 13177096796 ，满意</t>
  </si>
  <si>
    <t>TS202310020954071783</t>
  </si>
  <si>
    <t>投诉工单（2021版）&gt;&gt;移网&gt;&gt;【变更及服务】渠道服务&gt;&gt;客服热线业务办理错误/操作不熟练</t>
  </si>
  <si>
    <t>2023-10-04 13:17:16</t>
  </si>
  <si>
    <t>主办单位：湖北&amp;#10;客户类别：普通客户&amp;#10;10010是否打通：是&amp;#10;是否二次致电10015：是&amp;#10;是否联系：是&amp;#10;升级倾向：无&amp;#10;号码归属省：湖北&amp;#10;SVIP等级：&amp;#10;9月份拨打10010要求取消副卡，客服人员说给用户取消，但实际上10月份也未取消成功，导致多扣除了2个副卡费用，不满要求尽快解决&amp;#13;&amp;#10;&amp;#13;&amp;#10;集团高星用户，务必于12小时内，办理：客户需要取消主副卡，同时对于本月产生的副卡费用有问题，还请协助取消主副卡关系，谢谢！</t>
  </si>
  <si>
    <t>工作差错:宜昌市城区胜利四路自有营业厅,(张婷)未拆分副卡AA①客户基本资料：业务号码：13094163331、客户姓名：雷健、套餐情况：畅爽冰激凌5G套餐99元（基础版）；客户反映取消业务的问题； &amp;#10;②首次联系客户时间：2023-10-02 12:14:00&amp;#10;③投诉核查处理情况：收到贵部转办，我司立即组织核查，经核实，17671925310上月已拆分转资,现减免本月13177096796 费用10元,系统办理预存享10元赠费,已按用户要求办理销户17671925310 13177096796 ，满意； &amp;#10;④答复客户时间及客户满意度评价：根据上述核实情况，我司于2023-10-02 12:14:00联系客户满意，回单人：胡春燕、联系方式：07176921001&amp;#10;⑤投诉核查关联材料：无。</t>
  </si>
  <si>
    <t>TS202310051618311444</t>
  </si>
  <si>
    <t>向合奉</t>
  </si>
  <si>
    <t>2023-10-06 13:34:49</t>
  </si>
  <si>
    <t>&amp;#13;&amp;#10;高级模板内容：&amp;#13;&amp;#10;投诉问题描述:用户来电表示办理的时候说的是89元，为什么现在是99元，用户要求我方给个合理的解释 ，前台解释无效，请我方尽快处理谢谢&amp;#13;&amp;#10;争议月份:2023年10月&amp;#13;&amp;#10;争议金额:99&amp;#13;&amp;#10;用户要求:用户来电表示办理的时候说的是89元，为什么现在是99元，用户要求我方给个合理的解释 ，前台解释无效，请我方尽快处理谢谢&amp;#13;</t>
  </si>
  <si>
    <t>解释宣传：长阳城区自有营业厅AA，用户反映沃助理扣费问题，经核实，为长阳城区自有营业厅于 2023-09-28 11:47:26 为用户办理套餐赠费活动时未给用户解释清楚导致，无法单独取消，现已跟用户解释清楚，考虑用户感知，副卡申请减免费用，次月生效，满意。</t>
  </si>
  <si>
    <t>TS202310041901571787</t>
  </si>
  <si>
    <t>投诉工单（2021版）&gt;&gt;融合&gt;&gt;【入网】宣传&gt;&gt;活动、资费宣传不清晰/模糊宣传</t>
  </si>
  <si>
    <t>李元柱</t>
  </si>
  <si>
    <t>071703290178命中精准预判服务场景:[65岁以上老人]&amp;#10;用户表示办理宽带的时候，工作人员没有说IPTV是必选项，并未告知有10元收费，认为宣传不清晰，请公司处理。</t>
  </si>
  <si>
    <t>解释宣传：长阳都镇湾天诚合作厅(自建他营)AA，用户反映IPTV扣费未解释清楚。经核实，22.10月办理，现用户表示无需使用，已协助取消。致电未接，已短信答复，如有疑问可在工作时间（08:30-12:00；14:00-17:30&amp;#10;&amp;#10;）联系07176921001、13032700872宜昌客服。如用户咨询，请前台10010话务中&amp;#10;&amp;#10;心代为解释，谢谢。</t>
  </si>
  <si>
    <t>TS202310071001122476</t>
  </si>
  <si>
    <t>0717DJ104112124</t>
  </si>
  <si>
    <t>李志红</t>
  </si>
  <si>
    <t>2023-10-07 16:00:33</t>
  </si>
  <si>
    <t>&amp;#13;&amp;#10;高级模板内容：&amp;#13;&amp;#10;投诉问题描述:反馈：对月租费用强烈不认可，在线查询（增值业务费_家庭WiFi服务费_家庭WiFi服务费），称（工单流水号:TS202309231001161493）之前反馈过，我方多次告知202310没有，前台多次解释无效，需要后台核实处理，谢谢！&amp;#13;&amp;#10;争议月份:2023年10月&amp;#13;&amp;#10;争议金额:8.33&amp;#13;&amp;#10;用户要求:核实处理回电，有升级倾向&amp;#13;</t>
  </si>
  <si>
    <t>解释宣传：长阳都镇湾天诚合作厅(自建他营)， 智慧到家-家庭组网业务费用未解释清楚 ，经核实， 2023-09-26 14:40:02 长阳都镇湾天诚合作厅(自建他营)  给客户办理智慧到家-家庭组网业务，查询 2023-09-26 14:41:09 长阳都镇湾天诚合作厅有交纳100元家庭WiFi服务专用款用户抵扣家庭WiFi服务费  8.33元费用 ，实际未产生扣费，已联系客户解释说明，客户表示知晓。</t>
  </si>
  <si>
    <t>TS202310060937020332</t>
  </si>
  <si>
    <t>马红芳</t>
  </si>
  <si>
    <t>2023-10-06 10:51:33</t>
  </si>
  <si>
    <t>22年Q3Q4重点客户&amp;#10;高级模板内容：&amp;#10;投诉问题描述:用户来电称自己没有办理炫彩通信助理包体验版-立即生效（湖北）这个业务，要求核查处理&amp;#10;争议业务名称:炫彩通信助理包体验版-立即生效（湖北）&amp;#10;受理渠道:/&amp;#10;争议月份:2023年10月&amp;#10;争议费用:0&amp;#10;一线客服在系统里:已取消&amp;#10;是否承诺退费:否&amp;#10;用户要求:要求退费，已经超过13个月，没有承诺退费</t>
  </si>
  <si>
    <t>长阳津洋口新时空手机世界营业厅(自建他营)  2021-11-18 14:23:06</t>
  </si>
  <si>
    <t>ZX202310111508571226</t>
  </si>
  <si>
    <t>071704077132</t>
  </si>
  <si>
    <t>曾海丰</t>
  </si>
  <si>
    <t>2023-10-12 09:13:59</t>
  </si>
  <si>
    <t>判断省分:湖北&amp;#13;&amp;#10;:被动办理宽带&amp;#13;&amp;#10;:不需要&amp;#13;&amp;#10;:&amp;#13;&amp;#10;&amp;#13;&amp;#10;高级模板内容：&amp;#13;&amp;#10;问题描述:不知情被办理宽带，自己没有办理宽带&amp;#13;&amp;#10;第二联系方式:15571761588&amp;#13;&amp;#10;销户原因:自己没有办理宽带&amp;#13;&amp;#10;用户要求:尽快进行宽带取消，谢谢&amp;#13;</t>
  </si>
  <si>
    <t>Q23:长阳龙舟坪蓝鸟合作厅，宽带AA，虚拟宽带，挽留失败，客服部已取消，满意</t>
  </si>
  <si>
    <t>TS202309301641030632</t>
  </si>
  <si>
    <t>沈凤英</t>
  </si>
  <si>
    <t>2023-10-01 15:19:11</t>
  </si>
  <si>
    <t>22年Q3Q4重点客户&amp;#13;&amp;#10;高级模板内容：&amp;#13;&amp;#10;投诉问题描述:对套餐/月租费不认可&amp;#13;&amp;#10;争议月份:2023年9月&amp;#13;&amp;#10;争议金额:99&amp;#13;&amp;#10;用户要求:用户表示自己当时办理的时候告知用户是49元每月，但是现在查询到109元每月，我处核实用户每月有返费50元，向用户解释，用户不认可，现用户要求再次核实并回复，请协助处理，谢谢，&amp;#13;</t>
  </si>
  <si>
    <t>解释宣传： 长阳龙舟坪新时空手机世界营业厅(自建他营) ，折扣活动未解释清楚。经核实，长阳龙舟坪新时空手机世界营业厅于 2023-08-31 09:53:02  给客户办理 99元5G畅爽冰激凌50元赠费（次月生效12个月）（湖北） 活动，办理此活动需开通炫彩通信助理包-云盘版，导致收取了59元费用，已联系客户解释说明，考虑客户感知，已为客户办理 预存话费享10元/月话费优惠12个月（湖北） 活动，客户表示知晓。</t>
  </si>
  <si>
    <t>BL202310021029531076</t>
  </si>
  <si>
    <t>李雷元</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</si>
  <si>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炫彩通信助理包-云盘版-立即生效（湖北）（已停售）&amp;#10;办理渠道:长阳龙舟坪新时空手机世界营业厅(自建他营)&amp;#10;赔付月份：:2023年9月、2023年1月、2023年2月、2023年3月、2023年4月、2023年5月、2023年6月、2023年7月、2022年12月、2022年11月、2023年10月、2023年8月&amp;#10;返还倍率:单倍&amp;#10;赔付金额：:115&amp;#10;是否已经取消业务:是&amp;#10;是否承诺退费：:是&amp;#10;用户是否需要回复：:否&amp;#10;用户要求：:退费</t>
  </si>
  <si>
    <t>TS202310021738071406</t>
  </si>
  <si>
    <t>22年Q3Q4重点客户判断省分:其他省分&amp;#10;:增值业务争议&amp;#10;判断省分:湖北&amp;#10;:移网&amp;#10;:在补救范围内&amp;#10;:不认可&amp;#10;:大于500元&amp;#10;:&amp;#10;&amp;#10;高级模板内容：&amp;#10;投诉问题描述:用户不接受前期处理结果，详见前期工单BL202310021029531076&amp;#10;争议业务名称::炫彩通信助理包-云盘版-立即生效（湖北）（已停售）&amp;#10;受理渠道:长阳龙舟坪新时空手机世界营业厅(自建他营)&amp;#10;争议月份:2023年9月、2023年8月、2023年7月、2023年6月、2023年5月、2023年4月、2023年3月、2023年2月、2023年1月、2022年12月、2022年11月&amp;#10;争议费用:115&amp;#10;一线客服在系统里:已取消&amp;#10;是否承诺退费:否&amp;#10;用户要求:用户要求双倍退费，前台无法承诺，用户要求反馈处理回电</t>
  </si>
  <si>
    <t>Q22：长阳龙舟坪新时空手机世界营业厅(自建他营)，炫彩通信助理包-云盘版AA，经核查属营业厅于22.11月开通炫彩通信助理包-云盘版 ，现已为客户取消，核实营业厅于 2022-11-25 15:58:46 和2022-12-27 15:13:32已退费，现申请减免1-10月沃助理费用和部分月租合计200元，24小时到账，此费用不可打印发票，满意。</t>
  </si>
  <si>
    <t>TS202310111152451109</t>
  </si>
  <si>
    <t>覃玉英</t>
  </si>
  <si>
    <t>2023-10-11 15:09:12</t>
  </si>
  <si>
    <t>判断省分:湖北&amp;#10;:增值业务费用争议（含炫彩通信助理包云盘版等组合类增值业务）&amp;#10;:移网&amp;#10;:在补救范围内&amp;#10;:不认可&amp;#10;:大于500元&amp;#10;:&amp;#10;&amp;#10;高级模板内容：&amp;#10;投诉问题描述:用户反映未经允许办理业务&amp;#10;争议业务名称:炫彩通信助理包体验版-立即生效（湖北）&amp;#10;受理渠道: 长阳龙舟坪新时空手机世界营业厅(自建他营) &amp;#10;争议月份:2021年11月、2021年12月、2022年1月、2022年2月、2022年3月、2022年4月、2022年5月、2022年6月、2022年7月、2022年8月、2022年9月、2022年10月、2022年11月、2022年12月、2023年1月、2023年2月、2023年3月、2023年4月、2023年5月、2023年6月、2023年7月、2023年8月、2023年9月&amp;#10;争议费用:138&amp;#10;一线客服在系统里:已取消&amp;#10;是否承诺退费:否&amp;#10;用户要求:用户反映未经允许办理业务，要求投诉并查询是谁办理的有没有自己的签字，核实处理23个月产生的费用</t>
  </si>
  <si>
    <t>BL202310141057102344</t>
  </si>
  <si>
    <t>曾令平</t>
  </si>
  <si>
    <t>2023-10-14 15:31:16</t>
  </si>
  <si>
    <t>&gt;业务号码&gt;15572752858；&gt;号码归属地&gt;宜昌；&gt;产品名称&gt;炫彩通信助理包-云盘版 -立即生效（湖北）；&gt;产品代码&gt;无；&gt;产品编码&gt;无；&gt;订购时间&gt;2022-11-23 16:56:36；&gt;核查情况&gt;平台故障；&gt;不规范定制分类&gt;平台故障，无法判责；&gt;退费金额&gt;100元；&gt;退费时间&gt;2023-10-14；&gt;投诉内容&gt;&amp;#10;高级模板内容：&amp;#10;赔付类型：:增值业务争议 &amp;#10;CBSS账单扣费名称：:炫彩通信助理包-云盘版 -立即生效（湖北）&amp;#10;办理渠道:无&amp;#10;赔付月份：:2023年1月、2023年2月、2023年3月、2023年4月、2023年5月、2023年6月、2023年7月、2023年8月、2023年9月、2023年10月&amp;#10;返还倍率:单倍&amp;#10;赔付金额：:100&amp;#10;是否已经取消业务:否&amp;#10;是否承诺退费 ：:否&amp;#10;用户是否需要回复：:否&amp;#10;用户要求：:退费</t>
  </si>
  <si>
    <t>长阳龙舟坪新时空手机世界营业厅(自建他营) 2022-11-23 16:56:36</t>
  </si>
  <si>
    <t>TS202310042059031171</t>
  </si>
  <si>
    <t>黄光荣</t>
  </si>
  <si>
    <t>高级模板内容：&amp;#10;投诉问题描述:用户来电不认可副卡功能费和IPTV包月费，前台解释用户不认可&amp;#10;争议月份:2023年10月&amp;#10;争议金额:20&amp;#10;用户要求:用户要求我方减免副卡月功能费（18571043935）和IPTV包月费（071701029760），用户告知去营业厅联系了客户经理告知套餐减免后每个月只有49元或50元的费用，不认可其他超出的费用，强烈要求我方线上减免。前台解释用户不认可</t>
  </si>
  <si>
    <t>解释宣传： 长阳磨市天诚合作 ，副卡费用问题未解释清楚。经核实，客户于 2022-03-08 11:44:42  长阳磨市天诚合作厅 办副卡套餐，每月会收取10元月租费用，计费正常无误 ，已联系客户解释说明，考虑客户感知，申请为客户办理副卡月功能费-0元，次月生效，另客户办理IPTV业务，每月会收取10元费用，已联系客户解释说明，客户保留继续使用，满意。</t>
  </si>
  <si>
    <t>TS202310021139332421</t>
  </si>
  <si>
    <t>汪正琼</t>
  </si>
  <si>
    <t>高级模板内容：&amp;#10;投诉问题描述:用户来电称宣传和实际使用不一致，要求后台核实处理，谢谢&amp;#10;业务名称:畅爽冰激凌5G套餐99元（基础版）&amp;#10;宣传渠道:营业厅&amp;#10;宣传内容:套餐5折优惠&amp;#10;实际情况:没有折扣&amp;#10;用户要求:要求后台核实处理，谢谢</t>
  </si>
  <si>
    <t>工作差错： 长阳锐泽专营店 AA，用户反映套餐折扣问题，经核实因营业厅未办理套餐折扣，现申请减免本月月租差价50元，24小时到账，此费用不可打印发票，另已办理赠费活动，次月生效，合约期12个月，客户满意。</t>
  </si>
  <si>
    <t>BL202310111528582164</t>
  </si>
  <si>
    <t>邓玉香</t>
  </si>
  <si>
    <t>2023-10-11 17:30:28</t>
  </si>
  <si>
    <t>&gt;业务号码&gt;13135816485；&gt;号码归属地&gt;宜昌；&gt;产品名称&gt; 炫彩通信助理包-云盘版 -立即生效（湖北） ；&gt;产品代码&gt;91212918；&gt;产品编码&gt;无；&gt;订购时间&gt;2022-11-29 16:58:21；&gt;核查情况&gt;平台故障；&gt;不规范定制分类&gt;平台故障，无法判责；&gt;退费金额&gt;105元；&gt;退费时间&gt;2023-10-11；&gt;投诉内容&gt;&amp;#10;判断省分:其他省分&amp;#10;:增值业务争议&amp;#10;判断省分:湖北&amp;#10;:移网&amp;#10;:在补救范围内&amp;#10;:不认可&amp;#10;:小于等于500元，且仅限单倍、月份不超过12个月&amp;#10;:&amp;#10;&amp;#10;高级模板内容：&amp;#10;赔付类型：:增值业务争议 &amp;#10;CBSS账单扣费名称：:炫彩通信助理包-云盘版 -立即生效（湖北）&amp;#10;办理渠道:长阳新锐通讯营业厅&amp;#10;赔付月份：:2023年1月、2023年2月、2023年3月、2023年4月、2023年5月、2023年6月、2023年7月、2023年8月、2023年9月、2023年10月、2022年11月、2022年12月&amp;#10;返还倍率:单倍&amp;#10;赔付金额：:120&amp;#10;是否已经取消业务:是&amp;#10;是否承诺退费 ：:是&amp;#10;用户是否需要回复：:否&amp;#10;用户要求：:退费！</t>
  </si>
  <si>
    <t>TS202309301939211703</t>
  </si>
  <si>
    <t>聂霓萱</t>
  </si>
  <si>
    <t>2023-10-01 09:10:22</t>
  </si>
  <si>
    <t>[65岁以上老人]判断省分:其他省分&amp;#10;:电话营销争议&amp;#10;:不认可&amp;#10;判断省分:湖北&amp;#10;:增值业务费用争议（含炫彩通信助理包云盘版等组合类增值业务）&amp;#10;:移网&amp;#10;:不在补救范围内&amp;#10;:不认可&amp;#10;:&amp;#10;&amp;#10;高级模板内容：&amp;#10;投诉问题描述:对业务办理不认可（不知情、不承认）&amp;#10;争议业务名称:联通助理-智能应答5元（首月免费）&amp;#10;受理渠道:枝江城区董市自营厅&amp;#10;争议月份:2021年10月、2021年11月、2021年12月、2022年1月、2022年2月、2022年3月、2022年4月、2022年5月、2022年6月、2022年7月、2022年8月、2022年9月、2022年10月、2022年11月、2022年12月、2023年1月、2023年2月、2023年3月、2023年4月、2023年5月、2023年6月、2023年7月、2023年8月、2023年9月&amp;#10;争议费用:144&amp;#10;一线客服在系统里:已取消&amp;#10;是否承诺退费:否&amp;#10;用户要求:退费</t>
  </si>
  <si>
    <t>TS202309301946321807</t>
  </si>
  <si>
    <t>胡耀付</t>
  </si>
  <si>
    <t>2023-10-01 15:04:03</t>
  </si>
  <si>
    <t>&amp;#13;&amp;#10;高级模板内容：&amp;#13;&amp;#10;投诉问题描述:自己没有办理宽带，产生了费用&amp;#13;&amp;#10;账单扣费名称:宽带包月费&amp;#13;&amp;#10;争议月份:2023年9月&amp;#13;&amp;#10;争议金额:0&amp;#13;&amp;#10;业务前台:未取消，请后台协助处理&amp;#13;&amp;#10;用户要求:核实处理&amp;#13;</t>
  </si>
  <si>
    <t>Q22：  枝江城区董市自营厅    经核实 2022-12-27 16:00:   枝江城区董市自营厅  给客户办理 1000M宽带提速包（30元）（湖北） ， 399组网套包得180元分6个月（组网优惠）（湖北） 。实际未产生扣费，现客户表示无需使用，客服部已操作取消，满意。</t>
  </si>
  <si>
    <t>TS202309301146501378</t>
  </si>
  <si>
    <t>071704291115</t>
  </si>
  <si>
    <t>周绪国</t>
  </si>
  <si>
    <t>2023-10-01 14:45:12</t>
  </si>
  <si>
    <t>用户反映自己根本没有办理过宽带现在发现被动开通了宽带扣了多余的费用现在要求2点钟之前宽带销户并退还期间的所有费用不然就要打工信部电话投诉还要网上曝光我们。</t>
  </si>
  <si>
    <t>Q23:枝江城区董市自营厅,宽带AA,虚装宽带,挽留失败,客服部已取消,减免9-10月功能费用30元,系统办理预存享30元赠费,立即到帐,此费用无法抵扣往月欠费及打印发票,满意.</t>
  </si>
  <si>
    <t>TS202310010852432465</t>
  </si>
  <si>
    <t>陈国东</t>
  </si>
  <si>
    <t>2023-10-01 17:38:07</t>
  </si>
  <si>
    <t>主办单位：湖北&amp;#10;客户类别：普通客户&amp;#10;10010是否打通：是&amp;#10;是否二次致电10015：是&amp;#10;是否联系：是&amp;#10;升级倾向：无&amp;#10;号码归属省：湖北&amp;#10;SVIP等级：&amp;#10;用户来电对号码下绑定的宽带不认可，表示不知情办理，多次反映要求取消，一直未取消，不满，要求尽快取消，泛携转，请协助处理</t>
  </si>
  <si>
    <t>枝江城区董市自营厅   2023-03-31 11:21:31</t>
  </si>
  <si>
    <t>TS202310021553481202</t>
  </si>
  <si>
    <t>梁立江</t>
  </si>
  <si>
    <t>高级模板内容：&amp;#10;投诉问题描述:用户来电反映宣传与实际不符&amp;#10;业务名称:移网低消（湖北）-低消融合（500M）&amp;#10;宣传渠道:其他:用户未提供&amp;#10;宣传内容:免费&amp;#10;实际情况:低消补足产生了90元的费用&amp;#10;用户要求:核实业务详情，给出合理解释为什么宣传与实际不符</t>
  </si>
  <si>
    <t>Q23：枝江城区董市自营厅，10元500M宽带（湖北）-低消融合（500M）AA，经核查属营业厅沟通错误导致，查询该宽带09-10月产生180元低消费用，现为用户申请180元费用（置换至号码15629359089上），10月5日前到账，此费用不可打印发票，沟通后由负责人15629359089将宽带低消下调至59元于10月5日前操作完毕，致电未接，已短信答复如需办理可联系我部，如有疑问可在工作时间（08:30-12:00；14:00 -17:30 ）联系07176921001、13032700872宜昌客服。如用户咨询，请前台 10010话务 中心代为解释，谢谢</t>
  </si>
  <si>
    <t>ZX202310111753110316</t>
  </si>
  <si>
    <t>071704286100</t>
  </si>
  <si>
    <t>李代静</t>
  </si>
  <si>
    <t>2023-10-13 09:03:01</t>
  </si>
  <si>
    <t>[65岁以上老人] 判断省分:湖北&amp;#13;&amp;#10;:被动办理宽带&amp;#13;&amp;#10;:不需要&amp;#13;&amp;#10;:&amp;#13;&amp;#10;&amp;#13;&amp;#10;高级模板内容：&amp;#13;&amp;#10;问题描述:用户表示自己不知情办理宽带被动办理不知情&amp;#13;&amp;#10;第二联系方式:15672505252&amp;#13;&amp;#10;销户原因:被动办理&amp;#13;&amp;#10;用户要求:销户&amp;#13;</t>
  </si>
  <si>
    <t>Q23：枝江城区董市自营厅，10元300M宽带（湖北）-低消融合（300M）AA，经核查属营业厅解释错误导致，现已为客户将宽带注销成功并办理转资8元套餐，次月生效，满意。</t>
  </si>
  <si>
    <t>TS202310071231001928</t>
  </si>
  <si>
    <t>邓伟</t>
  </si>
  <si>
    <t>2023-10-08 08:54:36</t>
  </si>
  <si>
    <t>&amp;#13;&amp;#10;高级模板内容：&amp;#13;&amp;#10;投诉问题描述:用户称之前工作人员承诺本月退还130元话费，对非现金到账不认可。要求以话费形式到账，工单流水号:TS202309051825350496&amp;#13;&amp;#10;业务名称:宽带&amp;#13;&amp;#10;争议月份:2023年8月、2023年9月&amp;#13;&amp;#10;争议金额:130&amp;#13;&amp;#10;办理渠道:枝江城区董市自营厅&amp;#13;&amp;#10;前台是否取消:已取消&amp;#13;&amp;#10;用户要求:要求核实退费&amp;#13;</t>
  </si>
  <si>
    <t>Q23：枝江城区董市自营厅，低消虚拟宽带AA，经核查属营业厅工作差错，已跟用户解释清楚，已取消，申请退本月宽带提速包费用，合计15元；另用户反馈沃助理扣费问题，经核实， 上海航动科技有限公司（宜昌）于2022-09-01 16:31:21通过电话营销的方式推荐用户开通炫彩通信助理包-云盘版 -立即生效（湖北） ，已取消，考虑用户感知，申请退22.9-23.9月费用，合计115元，以上共计130元，已到账，此费用不可打印发票，已解释清楚赠费规则，满意。</t>
  </si>
  <si>
    <t>TS202310012012490675</t>
  </si>
  <si>
    <t>邹世成</t>
  </si>
  <si>
    <t>高级模板内容：&amp;#10;投诉问题描述:用户来电反馈更改此套餐后工作人员告知流量是16GB，但是目前核实只有10GB&amp;#10;业务名称:网龄计划合约一&amp;#10;宣传渠道:营业厅&amp;#10;宣传内容:16GB流量&amp;#10;实际情况:10GB流量&amp;#10;用户要求:前台为用户办理了网龄计划合约但是是次月生效，用户对此不理解！要求我方核实后解决此问题！请协助处理！</t>
  </si>
  <si>
    <t>工作差错：枝江城区公园路自营厅AA，用户反映营业厅漏操作网龄计划不认可，营业厅已为用户重新勾选，本月已为用户申请赠送10G流量及50分钟语音通话，满意</t>
  </si>
  <si>
    <t>TS202310021922511121</t>
  </si>
  <si>
    <t>投诉工单（2021版）&gt;&gt;移网&gt;&gt;【变更及服务】产品查询&gt;&gt;套餐内容不认可</t>
  </si>
  <si>
    <t>2023-10-04 10:13:47</t>
  </si>
  <si>
    <t>&amp;#13;&amp;#10;高级模板内容：&amp;#13;&amp;#10;投诉问题描述:用户对前单TS202310021123431959处理结果不认可，对本月赠送的10G流量和50分钟通话不认可，要求恢复每个月16G的国内通用流量和250分钟通话&amp;#13;&amp;#10;投诉项目:流量费&amp;#13;&amp;#10;争议月份:2023年10月&amp;#13;&amp;#10;争议金额:1&amp;#13;&amp;#10;用户要求:要求恢复每个月16G的国内通用流量和250分钟通话&amp;#13;</t>
  </si>
  <si>
    <t>TS202310021123431959</t>
  </si>
  <si>
    <t>2023-10-04 17:20:07</t>
  </si>
  <si>
    <t>主办单位：湖北&amp;#10;客户类别：普通客户&amp;#10;10010是否打通：否&amp;#10;是否二次致电10015：是&amp;#10;是否联系：是&amp;#10;升级倾向：无&amp;#10;号码归属省：湖北&amp;#10;SVIP等级：&amp;#10;用户来电反映对号卡套餐内容不认可要求我方协助处理</t>
  </si>
  <si>
    <t>工作差错：枝江城区公园路自营厅AA①客户投诉产生的原因：客户反映套餐内容问题&amp;#10;②客户投诉问题核查情况及解决方案：收到贵部转办后，我司立即组织调查。经核实，用户反映营业厅漏操作网龄计划不认可，营业厅已为用户重新勾选，本月已为用户申请赠送10G流量及50分钟语音通话，满意。&amp;#10;③客户问题满意度：我司于2023-10-02 12:42:10联系客户满意。&amp;#10;④回单人:程李晶；联系电话：07176921001</t>
  </si>
  <si>
    <t>TS202310050611050118</t>
  </si>
  <si>
    <t>张雪涛</t>
  </si>
  <si>
    <t>高级模板内容：&amp;#10;投诉问题描述:用户表示对电视和提速服务办理不认可，表示根本没有同意开通，表示营业厅欺诈用户，要求对营业厅进行处罚，要求投诉，要求核实后告知用户处罚结果合理答复，请协助处理谢谢！&amp;#10;业务名称:15元1000M提速包(湖北)（立即生效，次月收费）-新、湖北IPTV产品套餐&amp;#10;争议月份:2023年10月、2023年9月、2023年8月&amp;#10;争议金额:75&amp;#10;办理渠道:枝江城区公园路自营厅&amp;#10;前台是否取消:未取消&amp;#10;用户要求:用户表示对电视和提速服务办理不认可，表示根本没有同意开通，表示营业厅欺诈用户，要求对营业厅进行处罚，要求投诉，要求核实后告知用户处罚结果合理答复，请协助处理谢谢！</t>
  </si>
  <si>
    <t>Q23：枝江城区公园路自营厅，湖北IPTV产品套餐及15元1000M提速包(湖北)（立即生效，次月收费）-新AA，经核查属营业厅解释错误导致已发该厅负责人对该厅做出通报批评，现已为客户取消处理，沟通后为用户办理预存话费享40元/月话费优惠2个月（湖北），满意。</t>
  </si>
  <si>
    <t>BL202310051046500311</t>
  </si>
  <si>
    <t>陈昭辉</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</si>
  <si>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联通助理业务功能费，视频彩铃，联通云盘会员服务费&amp;#10;办理渠道:枝江城区公园路自营厅&amp;#10;赔付月份：:2023年7月、2023年8月、2023年9月、2023年10月&amp;#10;返还倍率:单倍&amp;#10;赔付金额：:40&amp;#10;是否已经取消业务:是&amp;#10;是否承诺退费：:是&amp;#10;用户是否需要回复：:否&amp;#10;用户要求：:尽快处理谢谢！</t>
  </si>
  <si>
    <t>BL202310061404352418</t>
  </si>
  <si>
    <t>赵卫明</t>
  </si>
  <si>
    <t>2023-10-06 17:12:27</t>
  </si>
  <si>
    <t>&gt;业务号码&gt;15586373802；&gt;号码归属地&gt;宜昌；&gt;产品名称&gt;5G炫彩通信助理包-云盘版（首月5元半价）；&gt;产品代码&gt;91245135；&gt;产品编码&gt;无；&gt;订购时间&gt;2023-01-04 17:53:33；&gt;核查情况&gt;平台故障；&gt;不规范定制分类&gt;平台故障，无法判责；&gt;退费金额&gt;20元；&gt;退费时间&gt;2023-10-06；&gt;投诉内容&gt;&amp;#10;高级模板内容：&amp;#10;赔付类型：:增值业务争议 &amp;#10;CBSS账单扣费名称：:5G炫彩通信助理包-云盘版（首月5元半价） &amp;#10;办理渠道:未知&amp;#10;赔付月份：:2023年9月、2023年10月&amp;#10;返还倍率:单倍&amp;#10;赔付金额：:20&amp;#10;是否已经取消业务:是&amp;#10;是否承诺退费 ：:是&amp;#10;用户是否需要回复：:否&amp;#10;用户要求：:退费</t>
  </si>
  <si>
    <t>枝江城区公园路自营厅2023-01-04 17:55:29</t>
  </si>
  <si>
    <t>ZX202310081458160857</t>
  </si>
  <si>
    <t>071703621241</t>
  </si>
  <si>
    <t>张代胜</t>
  </si>
  <si>
    <t>2023-10-08 16:09:24</t>
  </si>
  <si>
    <t>用户来电表示对名下宽带不知情，要求取消名下宽带。正常解释为免费宽带，费用为提速包费用，宽带本身为免费宽带，用户坚决表示不需要宽带，拒绝前往营业厅办理销户，要求线上取消名下宽带并退还开通期间产生的所有费用，请跟进处理。</t>
  </si>
  <si>
    <t>Q23:枝江城区公园路自营厅,宽带AA，虚拟宽带，挽留失败，客服部已取消，减免9-10月宽带提速包功能费用60元，主卡办理50元赠费包，补赠剩余10元，24小时退费到账，此费用无法抵扣往月欠费及打印发票，用户满意</t>
  </si>
  <si>
    <t>TS202310080658071167</t>
  </si>
  <si>
    <t>向晓嫚</t>
  </si>
  <si>
    <t>2023-10-09 10:41:58</t>
  </si>
  <si>
    <t>判断省分:其他省分&amp;#13;&amp;#10;:增值业务争议&amp;#13;&amp;#10;判断省分:湖北&amp;#13;&amp;#10;:移网&amp;#13;&amp;#10;:在补救范围内&amp;#13;&amp;#10;:不认可&amp;#13;&amp;#10;:大于500元&amp;#13;&amp;#10;:&amp;#13;&amp;#10;&amp;#13;&amp;#10;高级模板内容：&amp;#13;&amp;#10;投诉问题描述:用户对炫彩通信助理包-云盘版 -次月生效（湖北）-10元不认可&amp;#13;&amp;#10;争议业务名称:炫彩通信助理包-云盘版 -次月生效（湖北）-10元&amp;#13;&amp;#10;受理渠道:枝江城区公园路自营厅&amp;#13;&amp;#10;争议月份:2023年7月、2023年8月、2023年9月、2023年10月&amp;#13;&amp;#10;争议费用:40&amp;#13;&amp;#10;一线客服在系统里:未取消，请后台协助处理&amp;#13;&amp;#10;是否承诺退费:否&amp;#13;&amp;#10;用户要求:用户对炫彩通信助理包-云盘版 -次月生效（湖北）-10元不认可，称自己没有订购过，要求取消并退费到本月话费余额里面，前台解释退还费用抵扣下月月租不认可，请核实处理&amp;#13;</t>
  </si>
  <si>
    <t>Q23：枝江城区公园路自营厅，炫彩通信助理包-云盘版 -次月生效（湖北）-10元AA，经核查属营业厅解释错误导致，现已为客户取消，另为用户办理预存话费享40元话费优惠（湖北），用户知晓。</t>
  </si>
  <si>
    <t>ZX202310111541471538</t>
  </si>
  <si>
    <t>071703558154</t>
  </si>
  <si>
    <t>向彩霞</t>
  </si>
  <si>
    <t>2023-10-12 16:41:51</t>
  </si>
  <si>
    <t>判断省分:湖北&amp;#13;&amp;#10;:被动办理宽带&amp;#13;&amp;#10;:不需要&amp;#13;&amp;#10;:&amp;#13;&amp;#10;&amp;#13;&amp;#10;高级模板内容：&amp;#13;&amp;#10;问题描述:用户来电要求办理宽带销户，称不是自己办理的，要求销户退费，不愿前往归属地自营厅，称现在异地，请处理，谢谢&amp;#13;&amp;#10;第二联系方式:18671769860&amp;#13;&amp;#10;销户原因:不需要，不是自己办理的&amp;#13;&amp;#10;用户要求:用户来电要求办理宽带销户，称不是自己办理的，要求销户退费，不愿前往归属地自营厅，称现在异地，请处理，谢谢&amp;#13;</t>
  </si>
  <si>
    <t>Q23：枝江城区公园路自营厅，低消虚拟宽带AA，用户反馈低消虚拟宽带问题，经核实，为营业厅给用户保留的缓装宽带，有做赠费活动，实际未产生扣费，已按用户要求取消，满意。</t>
  </si>
  <si>
    <t>TS202310021830330061</t>
  </si>
  <si>
    <t>董善格</t>
  </si>
  <si>
    <t>[65岁以上老人]判断省分:湖北&amp;#10;:移网电话营销费用争议（套餐资费/融合宽带/副卡功能费类除外）&amp;#10;:不认可&amp;#10;:小于等于500元，且仅限单倍、月份不超过12个月&amp;#10;:&amp;#10;&amp;#10;高级模板内容：&amp;#10;是否10016外呼:不记得&amp;#10;电话外呼号码:不记得&amp;#10;渠道名称:枝江城区团结路自营厅&amp;#10;反应问题涉及场景:未经同意订购业务&amp;#10;产品名称:炫彩通信助理包-云盘版-次月生效（湖北）-10元&amp;#10;争议月份:2023年9月、2023年10月&amp;#10;是否承诺退费:是&amp;#10;承诺退费金额:20&amp;#10;是否取消业务（如取消失败，需加上系统报错的提示）:取消了&amp;#10;是否需要回复:否&amp;#10;用户要求:退费</t>
  </si>
  <si>
    <t>BL202310022024487381</t>
  </si>
  <si>
    <t>办理工单（2021版）&gt;&gt;合约/活动&gt;&gt;解除已生效合约/活动</t>
  </si>
  <si>
    <t>黄巧莉</t>
  </si>
  <si>
    <t>7d8c51a328e445f38cf3ca06a779022c</t>
  </si>
  <si>
    <t>重大</t>
  </si>
  <si>
    <t>用户来电反映：该业务在不知情的情况下订购的：视频彩铃精选会员，5元/月，精选视频内容+视频彩铃DIY联通云盘2T尊享会员包2022版10元/月（次月生效），要求取消处理，请跟进，谢谢备注：cb受限</t>
  </si>
  <si>
    <t>枝江城区团结路自营厅AA，用户对炫彩通信助理包-云盘版扣费不满，经核实，营业厅勾选折扣合约时未解释清楚绑定开通此业务，已取消并申请退10月扣费5元，同时登记11月6日开通月赠49元*12个月合约，用户同意。</t>
  </si>
  <si>
    <t>TS202310031248211030</t>
  </si>
  <si>
    <t>谭春江</t>
  </si>
  <si>
    <t>用户反馈绑定宽带071703802825被动开通提速至1000M（30元）（湖北）不认可，，对前期处理结果不满，提速包产生费用不认可，要求退费，并且以后不要开通任何业务，需重新联系解决，请处理后尽快回复</t>
  </si>
  <si>
    <t>枝江城区团结路自营厅2023-03-31 19:04:50</t>
  </si>
  <si>
    <t>TS202310031109410884</t>
  </si>
  <si>
    <t>周祥梅</t>
  </si>
  <si>
    <t>#2022重保客户##2022重保客户#用户9月去自营厅办理宽带拆机，并要求将手机改成最低十几元的手机套餐，营业厅工作人员退订了原来的宽带套餐，又定购新的宽带资费，造成用户无法办理携号转网，而且手机现在欠费，来电投诉，要求取消宽带套餐，将手机资费改成最低十几元的套餐，并且赔偿这个月手机话费，用户要求十分钟内处理并回复</t>
  </si>
  <si>
    <t>枝江城区团结路自营厅AA，用户反映宽带取消的问题，经核实，为用户2023-09-24 11:00:25到枝江城区团结路自营厅取消宽带时，营业厅未给用户及取消导致，另用户反馈本月扣月租问题，已跟用户解释清楚，考虑用户感知，申请退本月部分套餐费用，合计50元，24小时到帐，此费用不可打印发票，满意。</t>
  </si>
  <si>
    <t>BL202310041540220617</t>
  </si>
  <si>
    <t>071703880574</t>
  </si>
  <si>
    <t>邓诗国</t>
  </si>
  <si>
    <t>2023-10-04 17:05:14</t>
  </si>
  <si>
    <t>客户反映被动办理提速至1000M（30元）（湖北），业务已取消，已承诺客户退还本月（10月）30元费用，请尽快处理，谢谢</t>
  </si>
  <si>
    <t>枝江城区团结路自营厅2023-03-31 18:51:26</t>
  </si>
  <si>
    <t>BL202310070947531892</t>
  </si>
  <si>
    <t>李光华</t>
  </si>
  <si>
    <t>2023-10-07 15:23:04</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</si>
  <si>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5G炫彩通信助理包-云盘版（次月生效）&amp;#10;办理渠道:枝江城区团结路自营厅&amp;#10;赔付月份：:2023年5月、2023年6月、2023年7月、2023年8月、2023年9月、2023年10月&amp;#10;返还倍率:单倍&amp;#10;赔付金额：:60&amp;#10;是否已经取消业务:是&amp;#10;是否承诺退费 ：:是&amp;#10;用户是否需要回复：:否&amp;#10;用户要求：:退费</t>
  </si>
  <si>
    <t>BL202310281805352302</t>
  </si>
  <si>
    <t>郑劲松</t>
  </si>
  <si>
    <t>2023-10-29 10:42:59</t>
  </si>
  <si>
    <t>&gt;业务号码&gt;13177094769；&gt;号码归属地&gt;宜昌；&gt;产品名称&gt;5G炫彩通信助理包-云盘版（首月5元半价）；&gt;产品代码&gt;91245135；&gt;产品编码&gt;无；&gt;订购时间&gt;2022-03-2817:09:47；&gt;核查情况&gt;平台故障；&gt;不规范定制分类&gt;平台故障，无法判责；&gt;退费金额&gt;105元；&gt;退费时间&gt;2023-10-29；&gt;投诉内容&gt;判断省分:其他省分&amp;#10;:增值业务争议&amp;#10;判断省分:湖北&amp;#10;:移网&amp;#10;:在补救范围内&amp;#10;:不认可&amp;#10;:小于等于500元，且仅限单倍、月份不超过12个月&amp;#10;:&amp;#10;&amp;#10;高级模板内容：&amp;#10;赔付类型：:增值业务争议&amp;#10;CBSS账单扣费名称：:5G炫彩通信助理包-云盘版（首月5元半价）&amp;#10;办理渠道:枝江城区团结路自营厅&amp;#10;赔付月份：:2023年10月、2023年1月、2023年2月、2023年3月、2023年4月、2023年5月、2023年6月、2023年7月、2023年8月、2023年9月、2022年12月&amp;#10;返还倍率:单倍&amp;#10;赔付金额：:105&amp;#10;是否已经取消业务:是&amp;#10;是否承诺退费：:是&amp;#10;用户是否需要回复：:否&amp;#10;用户要求：:退费</t>
  </si>
  <si>
    <t>BL202310281605450498</t>
  </si>
  <si>
    <t>赵郑鑫</t>
  </si>
  <si>
    <t>2023-10-29 09:34:23</t>
  </si>
  <si>
    <t>&gt;业务号码&gt;15587925752；&gt;号码归属地&gt;宜昌；&gt;产品名称&gt;5G炫彩通信助理包-云盘版（次月生效）；&gt;产品代码&gt;无；&gt;产品编码&gt;无；&gt;订购时间&gt;2023-04-0100:00:00；&gt;核查情况&gt;平台故障；&gt;不规范定制分类&gt;平台故障，无法判责；&gt;退费金额&gt;50元；&gt;退费时间&gt;2023/10/29；&gt;投诉内容&gt;赔付类型：:增值业务争议&amp;#10;CBSS账单扣费名称：:5G炫彩通信助理包-云盘版（次月生效）&amp;#10;办理渠道:枝江城区团结路自营厅&amp;#10;赔付月份：:2023年6月、2023年7月、2023年8月、2023年9月、2023年10月&amp;#10;返还倍率:单倍&amp;#10;赔付金额：:50&amp;#10;是否已经取消业务:是&amp;#10;是否承诺退费：:是&amp;#10;用户是否需要回复：:否&amp;#10;用户要求：:用户来电表示未同意开通（5G炫彩通信助理包-云盘版（次月生效）），已向用户解释办理渠道与时间，用户不认可，要求退还此业务（6-10）月产生的业务费，请协助处理</t>
  </si>
  <si>
    <t>BL202310080855340156</t>
  </si>
  <si>
    <t>刘后柱</t>
  </si>
  <si>
    <t>2023-10-08 15:26:54</t>
  </si>
  <si>
    <t>&gt;业务号码&gt;15671068918；&gt;号码归属地&gt;宜昌；&gt;产品名称&gt;炫彩通信助理包6元版（立即生效）；&gt;产品代码&gt;91212923；&gt;产品编码&gt;无；&gt;订购时间&gt;2022-10-29 21:23:57；&gt;核查情况&gt;平台故障；&gt;不规范定制分类&gt;平台故障，无法判责；&gt;退费金额&gt;6元；&gt;退费时间&gt;2023-10-08；&gt;投诉内容&gt;&amp;#10;高级模板内容：&amp;#10;赔付类型：:增值业务争议 &amp;#10;CBSS账单扣费名称：:炫彩通信助理包6元版&amp;#10;办理渠道:无&amp;#10;赔付月份：:2023年10月&amp;#10;返还倍率:单倍&amp;#10;赔付金额：:6&amp;#10;是否已经取消业务:是&amp;#10;是否承诺退费 ：:是&amp;#10;用户是否需要回复：:否&amp;#10;用户要求：:退费</t>
  </si>
  <si>
    <t>枝江顾家店维超营业厅2022-10-29 21:24:08</t>
  </si>
  <si>
    <t>TS202310040954430978</t>
  </si>
  <si>
    <t>杨金川</t>
  </si>
  <si>
    <t>2023-10-04 18:58:07</t>
  </si>
  <si>
    <t>主办单位：湖北&amp;#10;客户类别：普通客户&amp;#10;10010是否打通：是&amp;#10;是否二次致电10015：是&amp;#10;是否联系：是&amp;#10;升级倾向：无&amp;#10;号码归属省：湖北&amp;#10;SVIP等级：&amp;#10;用户表示没有办理过安装过宽带，现查询绑定一条宽带，要求取消并要求退费，请加急处理</t>
  </si>
  <si>
    <t>Q23：枝江市董市镇联胜合作营业厅(自建他营)，虚拟宽带AA&amp;#10;①客户基本资料：业务号码：13177091493、客户姓名：杨金川、套餐情况：畅越冰激凌5G套餐59元；客户反映宽带的问题； &amp;#10;②首次联系客户时间：2023-10-04 10:38:30&amp;#10;③投诉核查处理情况：收到贵部转办，我司立即组织核查，经核实，为营业厅开通宽带前未跟用户达成一致导致，已跟用户解释清楚，并取消，考虑用户感知，申请退23.8-10月IPTV费用，合计30元，24小时到帐，此费用不可打印发票，满意。&amp;#10;④答复客户时间及客户满意度评价：根据上述核实情况，我司于2023-10-04 10:38:30联系客户满意，回单人：潘娥、联系方式：07176921001&amp;#10;⑤投诉核查关联材料：无</t>
  </si>
  <si>
    <t>TS202310040918360126</t>
  </si>
  <si>
    <t>071704240008</t>
  </si>
  <si>
    <t>2023-10-04 14:13:14</t>
  </si>
  <si>
    <t>13177091493&amp;#13;&amp;#10;071704240008&amp;#13;&amp;#10;来电反映没有办理过宽带和IPTV，并且产生了费用，手机号也没有参加过预存200元承诺在网24个月得好礼(宜昌)活动，现要求取消宽带以及手机的活动，并马上回复&amp;#13;</t>
  </si>
  <si>
    <t>Q23：枝江市董市镇联胜合作营业厅(自建他营)，虚拟宽带AA，经核实，为营业厅开通宽带前未跟用户达成一致导致，已跟用户解释清楚，已取消，考虑用户感知，申请退23.8-10月IPTV费用，合计30元，24小时到帐，此费用不可打印发票，满意。</t>
  </si>
  <si>
    <t>TS202310151625091987</t>
  </si>
  <si>
    <t>向昌兰</t>
  </si>
  <si>
    <t>2023-10-16 09:25:28</t>
  </si>
  <si>
    <t>[65岁以上老人]判断省分:湖北&amp;#10;:增值业务费用争议（含炫彩通信助理包云盘版等组合类增值业务）&amp;#10;:移网&amp;#10;:在补救范围内&amp;#10;:不认可&amp;#10;:大于500元&amp;#10;:&amp;#10;&amp;#10;高级模板内容：&amp;#10;投诉问题描述:用户对业务订购不认可&amp;#10;争议业务名称:炫彩通信助理包-云盘版&amp;#10;受理渠道:枝江市仙女镇宏晟代理点&amp;#10;争议月份:2022年11月、2022年12月、2023年1月、2023年2月、2023年3月、2023年4月、2023年5月、2023年6月、2023年7月、2023年8月、2023年9月、2023年10月&amp;#10;争议费用:15&amp;#10;一线客服在系统里:已取消&amp;#10;是否承诺退费:是&amp;#10;用户要求:用户要求退费2022.11-2023.10的费用，因账单只能查询到2023.1，故升此单，前台安抚无效，请协助，处理，谢谢</t>
  </si>
  <si>
    <t>TS202310041833571268</t>
  </si>
  <si>
    <t>陈宜洪</t>
  </si>
  <si>
    <t>反映被动开通了提速至1000M（30元）（湖北）业务，导致自己的号码现在欠费了，对此不满，要求取消并退费，并要求保证号码不停机，尽快处理并回复，（未授权原因：在线无法取消，故未授权）</t>
  </si>
  <si>
    <t>枝江问安新星营业厅（合作）2023-03-24 13:52:44</t>
  </si>
  <si>
    <t>TS202310042028540764</t>
  </si>
  <si>
    <t>王长林</t>
  </si>
  <si>
    <t>用户表示被动办理宽带、IPTV业务、路由器趸缴合约赠费（10元*36个月）和10元提速包(湖北)（立即生效，次月收费）-新，现对此表示不满，要求尽快处理并回复</t>
  </si>
  <si>
    <t>Q23：枝江仙女新时空合作营业厅，宽带AA，虚拟宽带，挽留失败，客服部已取消，减免8-10月IPTV功能费用20.33元，系统办理预存享20元赠费，立即到账，补赠剩余0.33元，24小时退费到账，此费用无法抵扣往月欠费及打印发票，用户满意</t>
  </si>
  <si>
    <t>BL202310070940251768</t>
  </si>
  <si>
    <t>张培新</t>
  </si>
  <si>
    <t>2023-10-07 15:30:30</t>
  </si>
  <si>
    <t>【2022年上工信部测评重保用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&amp;#10;CBSS账单扣费名称：:炫彩通信助理包-云盘版 -次月生效（湖北）-10元&amp;#10;办理渠道:线上&amp;#10;赔付月份：:2023年9月、2023年10月&amp;#10;返还倍率:单倍&amp;#10;赔付金额：:20&amp;#10;是否已经取消业务:是&amp;#10;是否承诺退费 ：:是&amp;#10;用户是否需要回复：:否&amp;#10;用户要求：:用户不认可费用</t>
  </si>
  <si>
    <t>枝江仙女支局营销2023-08-10 10:48:03</t>
  </si>
  <si>
    <t>ZX202310031346072352</t>
  </si>
  <si>
    <t>071704094222</t>
  </si>
  <si>
    <t>史光红</t>
  </si>
  <si>
    <t>2023-10-04 14:08:06</t>
  </si>
  <si>
    <t>用户表示不知情被办理融合宽带，因为手机卡是家里老人使用的不需要宽带业务，现在要求更改套餐但是因为有融合宽带无法处理，致电后台要求办理宽带销户</t>
  </si>
  <si>
    <t>Q23：枝江新时空合作厅(自建他营)，宽带AA，虚拟宽带，挽留失败，客服部已取消，满意</t>
  </si>
  <si>
    <t>BL202310060904570115</t>
  </si>
  <si>
    <t>贺爱华</t>
  </si>
  <si>
    <t>2023-10-07 09:27:46</t>
  </si>
  <si>
    <t>&gt;业务号码&gt;15672547018；&gt;号码归属地&gt;宜昌；&gt;产品名称&gt;炫彩通信助理包-云盘版 -立即生效（湖北）；&gt;产品代码&gt;91212918；&gt;产品编码&gt;无；&gt;订购时间&gt;2022-11-30 10:53:47；&gt;核查情况&gt;平台故障；&gt;不规范定制分类&gt;平台故障，无法判责；&gt;退费金额&gt;115元；&gt;退费时间&gt;2023-10-06；&gt;投诉内容&gt;&amp;#10;赔付类型：:增值业务争议 &amp;#10;CBSS账单扣费名称：:炫彩通信助理包-云盘版 -立即生效（湖北）&amp;#10;办理渠道:枝江新时空合作厅(自建他营)&amp;#10;赔付月份：:2023年1月、2023年2月、2023年3月、2023年4月、2023年5月、2023年6月、2023年7月、2023年8月、2023年9月、2023年10月、2022年11月、2022年12月&amp;#10;返还倍率:单倍&amp;#10;赔付金额：:120&amp;#10;是否已经取消业务:是&amp;#10;是否承诺退费 ：:是&amp;#10;用户是否需要回复：:否&amp;#10;用户要求：:退费</t>
  </si>
  <si>
    <t>BL202310061436510403</t>
  </si>
  <si>
    <t>方园园</t>
  </si>
  <si>
    <t>2023-10-07 16:54:52</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</si>
  <si>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&amp;#10;CBSS账单扣费名称：:炫彩通信助理包-云盘版 -立即生效（湖北）&amp;#10;办理渠道:枝江新时空合作厅(自建他营)&amp;#10;赔付月份：:2022年11月、2022年12月、2023年1月、2023年2月、2023年3月、2023年4月、2023年5月、2023年6月、2023年7月、2023年8月、2023年9月、2023年10月&amp;#10;返还倍率:单倍&amp;#10;赔付金额：:120&amp;#10;是否已经取消业务:是&amp;#10;是否承诺退费 ：:是&amp;#10;用户是否需要回复：:否&amp;#10;用户要求：:退费</t>
  </si>
  <si>
    <t>TS202310100959091352</t>
  </si>
  <si>
    <t>向友忠</t>
  </si>
  <si>
    <t>2023-10-10 16:27:31</t>
  </si>
  <si>
    <t>[65岁以上老人] 判断省分:湖北&amp;#10;:移网电话营销费用争议（套餐资费/融合宽带/副卡功能费类除外）&amp;#10;:不认可&amp;#10;:小于等于500元，且仅限单倍、月份不超过12个月&amp;#10;:&amp;#10;&amp;#10;高级模板内容：&amp;#10;是否10016外呼:是&amp;#10;反应问题涉及场景:电话营销业务资费争议&amp;#10;产品名称:乐铃漏话提醒包（立即生效）-湖北-3元&amp;#10;争议月份:2023年10月&amp;#10;是否承诺退费:是&amp;#10;承诺退费金额:3&amp;#10;是否取消业务（如取消失败，需加上系统报错的提示）:已取消&amp;#10;是否需要回复:否&amp;#10;用户要求:退费</t>
  </si>
  <si>
    <t>枝江新时空合作厅(自建他营)2023-10-07 16:25:30</t>
  </si>
  <si>
    <t>TS202310121043432489</t>
  </si>
  <si>
    <t>杨大凤</t>
  </si>
  <si>
    <t>2023-10-12 11:52:33</t>
  </si>
  <si>
    <t>主办单位：湖北&amp;#10;客户类别：普通客户&amp;#10;10010是否打通：是&amp;#10;是否二次致电10015：是&amp;#10;是否联系：是&amp;#10;升级倾向：消费者协会&amp;#10;号码归属省：湖北&amp;#10;SVIP等级：&amp;#10;预处理名称:产品订购一键诊断&amp;#13;&amp;#10;业务产品类型:反映其他业务问题&amp;#13;&amp;#10;用户是否接受:用户不接受&amp;#13;&amp;#10;是否知情订购:不知情订购&amp;#13;&amp;#10;是否授权范围:否&amp;#13;&amp;#10;备注:用户来电反映：不知情被办理宽带，安抚不满，要求30分钟内注销，315倾向，请重视处理&amp;#13;</t>
  </si>
  <si>
    <t>Q23：枝江新时空合作厅(自建他营)  ，虚拟宽带AA&amp;#10;①客户基本资料：业务号码：13135828625、客户姓名：杨大凤、套餐情况：畅越冰激凌5G套餐59元；客户反映宽带的问题； &amp;#10;②首次联系客户时间：2023-10-12 11:36:18&amp;#10;③投诉核查处理情况：收到贵部转办，我司立即组织核查，经核实，枝江新时空合作厅(自建他营)  于2023-04-29 17:22:44开通虚拟宽带时未跟用户解释清楚导致，挽留无效，已核对身份信息协助取消，满意。&amp;#10;④答复客户时间及客户满意度评价：根据上述核实情况，我司于2023-10-12 11:36:18联系客户满意，回单人：潘娥、联系方式：07176921001&amp;#10;⑤投诉核查关联材料：无</t>
  </si>
  <si>
    <t>ZX202310121040360063</t>
  </si>
  <si>
    <t>071703994113</t>
  </si>
  <si>
    <t>2023-10-12 14:17:09</t>
  </si>
  <si>
    <t>[65岁以上老人] 判断省分:湖北&amp;#13;&amp;#10;:被动办理宽带&amp;#13;&amp;#10;:不需要&amp;#13;&amp;#10;:&amp;#13;&amp;#10;&amp;#13;&amp;#10;高级模板内容：&amp;#13;&amp;#10;问题描述:不知情被办理了宽带&amp;#13;&amp;#10;第二联系方式:13135828625&amp;#13;&amp;#10;销户原因:没有安装过&amp;#13;&amp;#10;用户要求:用户要求取消宽带，不然就工信部投诉&amp;#13;</t>
  </si>
  <si>
    <t>Q23：枝江新时空合作厅(自建他营)，虚拟宽带AA，经核实，枝江新时空合作厅(自建他营) 于2023-04-29 17:22:44开通虚拟宽带时未跟用户解释清楚导致，挽留无效，已核对身份信息协助取消，满意。</t>
  </si>
  <si>
    <t>TS202310131208582148</t>
  </si>
  <si>
    <t>投诉工单（2021版）&gt;&gt;融合&gt;&gt;【变更及服务】产品查询&gt;&gt;超套流量/语音不认可</t>
  </si>
  <si>
    <t>陈林</t>
  </si>
  <si>
    <t>2023-10-13 16:45:13</t>
  </si>
  <si>
    <t>判断省分:其他省分&amp;#13;&amp;#10;:普通消费有争议&amp;#13;&amp;#10;:下一步&amp;#13;&amp;#10;:通话费不认可&amp;#13;&amp;#10;获取参数:&amp;#13;&amp;#10;:普通通话费超出争议&amp;#13;&amp;#10;查询套餐:&amp;#13;&amp;#10;:金额正确&amp;#13;&amp;#10;:不认可&amp;#13;&amp;#10;:仍不认可&amp;#13;&amp;#10;判断省分:除四川外&amp;#13;&amp;#10;:&amp;#13;&amp;#10;&amp;#13;&amp;#10;高级模板内容：&amp;#13;&amp;#10;投诉问题描述:用户对费用超出不认可，表示大概是没有介绍清楚超出通话费&amp;#13;&amp;#10;争议月份:2023年10月、2023年9月&amp;#13;&amp;#10;争议金额:206.85&amp;#13;&amp;#10;是否有下发短信提醒:是&amp;#13;&amp;#10;用户要求:用户要求申请退费，表示没提醒当时也没介绍清楚超出资费（加急处理）&amp;#13;</t>
  </si>
  <si>
    <t>解释宣传：枝江新时空合作厅(自建他营)，套餐费用问题未解释清楚。经核实，客户办理畅爽冰激凌5G套餐199元套餐，套餐内包含1000分钟国内语音拨打分钟数，60GB国内流量，超出后语音：0.15元/分钟，流量：3元/GB，已联系客户解释说明，考虑客户感知，申请为客户赠送40元话费，24小时到帐，此费用无法抵扣往月欠费且不可打印发票，满意。</t>
  </si>
  <si>
    <t>BL202310131615591536</t>
  </si>
  <si>
    <t>林桂兰</t>
  </si>
  <si>
    <t>2023-10-14 10:46:43</t>
  </si>
  <si>
    <t>&gt;业务号码&gt;18671707926；&gt;号码归属地&gt;宜昌；&gt;产品名称&gt;5G炫彩通信助理包-云盘版（首月5元半价）；&gt;产品代码&gt;91245135；&gt;产品编码&gt;无；&gt;订购时间&gt;2022-11-22 14:02:04  ；&gt;核查情况&gt;平台故障；&gt;不规范定制分类&gt;平台故障，无法判责；&gt;退费金额&gt;115元；&gt;退费时间&gt;2023-10-14；&gt;投诉内容&gt;&amp;#10;&amp;#10;高级模板内容：&amp;#10;赔付类型：:增值业务争议 &amp;#10;CBSS账单扣费名称：: 5G炫彩通信助理包-云盘版（首月5元半价） &amp;#10;SP产品ID/元素ID：:    &amp;#10;办理渠道:枝江新时空合作厅(自建他营)&amp;#10;赔付月份：:2022年11月、2022年12月、2023年1月、2023年2月、2023年3月、2023年4月、2023年5月、2023年6月、2023年7月、2023年8月、2023年9月、2023年10月&amp;#10;返还倍率:单倍&amp;#10;赔付金额：:115&amp;#10;是否已经取消业务:是&amp;#10;是否承诺退费 ：:是&amp;#10;用户是否需要回复：:否&amp;#10;用户要求：:客户来电不知情办理； 5G炫彩通信助理包-云盘版（首月5元半价） 不认可</t>
  </si>
  <si>
    <t>TS202310151618181846</t>
  </si>
  <si>
    <t>吕董</t>
  </si>
  <si>
    <t>2023-10-16 09:03:00</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</si>
  <si>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反馈当时转到联通的时候，营业厅工作人员说用户的所有副卡都是不收费的&amp;#13;&amp;#10;争议月份:2023年10月&amp;#13;&amp;#10;争议金额:0&amp;#13;&amp;#10;用户要求:用户要求副卡不收费，前台帮用户查到在10月份之前有副卡免月租12个月（10元话费12个月）（湖北）-立即生效合约，望后台协助，谢谢。&amp;#13;</t>
  </si>
  <si>
    <t>解释宣传：枝江新时空合作厅(自建他营)AA，用户反映副卡问题，经核实因营业厅未告知客户副卡赠费活动详情，已设置此副卡免费，次月生效，另申请减免本月10元费用，24小时到账，此费用不可打印发票，客户满意。</t>
  </si>
  <si>
    <t>TS202310231556142023</t>
  </si>
  <si>
    <t>吴才银</t>
  </si>
  <si>
    <t>2023-10-24 09:58:34</t>
  </si>
  <si>
    <t>判断省分:湖北&amp;#10;:移网电话营销费用争议（套餐资费/融合宽带/副卡功能费类除外）&amp;#10;:不认可&amp;#10;:小于等于500元，且仅限单倍、月份不超过12个月&amp;#10;:&amp;#10;&amp;#10;高级模板内容：&amp;#10;是否10016外呼:不记得&amp;#10;电话外呼号码:不知情&amp;#10;渠道名称:枝江新时空合作厅(自建他营)&amp;#10;反应问题涉及场景:未经同意订购业务&amp;#10;产品名称:乐铃漏话提醒包（立即生效）-湖北-3元&amp;#10;争议月份:2023年10月、2023年9月&amp;#10;是否承诺退费:是&amp;#10;承诺退费金额:6&amp;#10;是否取消业务（如取消失败，需加上系统报错的提示）:要求取消&amp;#10;是否需要回复:否&amp;#10;用户要求:退还费用并要求取消该业务谢谢</t>
  </si>
  <si>
    <t>TS202310061350581581</t>
  </si>
  <si>
    <t>覃光胜</t>
  </si>
  <si>
    <t>2023-10-07 09:05:12</t>
  </si>
  <si>
    <r>
      <t/>
    </r>
    <r>
      <rPr>
        <sz val="11"/>
        <color theme="1"/>
        <rFont val="宋体"/>
        <family val="2"/>
      </rPr>
      <t>[65岁以上老人] 判断省分:其他省分&amp;#10;:电话营销争议&amp;#10;:不认可&amp;#10;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t>
    </r>
    <r>
      <rPr>
        <sz val="11"/>
        <color theme="1"/>
        <rFont val="Arial"/>
        <family val="2"/>
      </rPr>
      <t xml:space="preserve">	</t>
    </r>
    <r>
      <rPr>
        <sz val="11"/>
        <color theme="1"/>
        <rFont val="宋体"/>
        <family val="2"/>
      </rPr>
      <t xml:space="preserve"> 炫彩通信助理包8元版&amp;#10;争议月份:2023年2月、2023年3月&amp;#10;是否承诺退费:是&amp;#10;承诺退费金额:16&amp;#10;是否取消业务（如取消失败，需加上系统报错的提示）:是&amp;#10;是否需要回复:否&amp;#10;用户要求:退费</t>
    </r>
  </si>
  <si>
    <t>枝江雅畈合作厅2022-12-01 13:02:13</t>
  </si>
  <si>
    <t>TS202310021643230037</t>
  </si>
  <si>
    <t>高治军</t>
  </si>
  <si>
    <t>高级模板内容：&amp;#10;投诉问题描述:用户来电反映自己办理转网到联通的时候，工作人员告知一直都是3折优惠，但是现在在营业厅告知只能续约5折优惠，用户不认可，要求上报核实处理，谢谢&amp;#10;业务名称:畅越冰激凌5G套餐239元预存话费享折扣优惠档位三（次月生效24个月）-湖北政企专属&amp;#10;宣传渠道:其他:营销&amp;#10;宣传内容:工作人员告知一直都是3折优惠&amp;#10;实际情况:，但是现在在营业厅告知只能续约5折优惠&amp;#10;用户要求:要求上报核实处理，谢谢</t>
  </si>
  <si>
    <t>解释宣传：枝江中宇专营店AA，用户反映套餐折扣问题，经核实，为营业厅办理活动时未给用户解释清楚导致，已跟用户解释清楚，并按用户要求转资畅爽冰激凌5G套餐239元套餐，并办理存量5G畅爽套餐享159元赠费（次月生效），满意。</t>
  </si>
  <si>
    <t>TS202310051946591021</t>
  </si>
  <si>
    <t>071700136168</t>
  </si>
  <si>
    <t>郑振清</t>
  </si>
  <si>
    <t>2023-10-07 09:05:13</t>
  </si>
  <si>
    <t>用户投诉被动取消iptv业务对此不满，要求投诉，请尽快处理并回复</t>
  </si>
  <si>
    <t>解释宣传： 枝江中宇专营店 AA，用户反映被动取消IPTV，核实客户要求取消，并未不知情，已联系客户解释说明，客户自行缴纳100元安装费用，我部申请100元赠费到账，联系营业厅报装，客户表示考虑，若需办理可联系我部13032700872，满意</t>
  </si>
  <si>
    <t>BL202310051106150659</t>
  </si>
  <si>
    <t>戚道琼</t>
  </si>
  <si>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炫彩通信助理包-云盘版-立即生效（湖北）&amp;#10;SP产品ID/元素ID：:.&amp;#10;办理渠道:中国联通合作营业厅&amp;#10;赔付月份：:2023年1月、2023年2月、2023年3月、2023年4月、2023年5月、2023年6月、2023年7月、2023年8月、2023年9月、2023年10月&amp;#10;返还倍率:单倍&amp;#10;赔付金额：:100&amp;#10;是否已经取消业务:否&amp;#10;是否承诺退费：:是&amp;#10;用户是否需要回复：:否&amp;#10;用户要求：:取消且退费</t>
  </si>
  <si>
    <t>枝江中远旗舰二店合作厅(自建他营)2022-11-28 10:00:16</t>
  </si>
  <si>
    <t>TS202310061818070624</t>
  </si>
  <si>
    <t>071700113850</t>
  </si>
  <si>
    <t>杜勇</t>
  </si>
  <si>
    <t>2023-10-07 11:18:16</t>
  </si>
  <si>
    <t>高级模板内容：&amp;#10;投诉问题描述:用户来电反映不知情被办理了1000M宽带提速包（30元）（湖北），要求取消并退费&amp;#10;争议月份:2023年7月、2023年8月、2023年9月、2023年10月&amp;#10;争议金额:120&amp;#10;用户要求:取消并退费</t>
  </si>
  <si>
    <t>枝江中远旗舰二店合作厅(自建他营)  2022-12-19 14:46:05</t>
  </si>
  <si>
    <t>TS202310151823021764</t>
  </si>
  <si>
    <t>071700169429</t>
  </si>
  <si>
    <t>郑国</t>
  </si>
  <si>
    <t>2023-10-16 09:00:58</t>
  </si>
  <si>
    <t>15587902688&amp;#10;071700169429&amp;#10;来电反映没有办理过宽带提速包，从开通提速包以来每个月扣除的费用还有区别，说联通想扣多少就扣多少，要求给个说法，以及扣费的问题，尽快回复处理，有升级投诉意向&amp;#10;</t>
  </si>
  <si>
    <t>枝江中远旗舰二店合作厅(自建他营)2022-12-19 14:55:25</t>
  </si>
  <si>
    <t>BL202310161908441596</t>
  </si>
  <si>
    <t>071700114743</t>
  </si>
  <si>
    <t>李晓科</t>
  </si>
  <si>
    <t>2023-10-17 14:25:48</t>
  </si>
  <si>
    <t>用户反映被动开通提速至1000M（30元）（湖北），解释挽留无效，已承诺减免7-10月合计120元功能费</t>
  </si>
  <si>
    <t>枝江中远旗舰二店合作厅(自建他营)2022-12-19 13:59:24</t>
  </si>
  <si>
    <t>TS202310191115490011</t>
  </si>
  <si>
    <t>2023-10-19 13:32:00</t>
  </si>
  <si>
    <t>判断省分:湖北&amp;#13;&amp;#10;:增值业务费用争议（含炫彩通信助理包云盘版等组合类增值业务）&amp;#13;&amp;#10;:固网&amp;#13;&amp;#10;:否&amp;#13;&amp;#10;:&amp;#13;&amp;#10;&amp;#13;&amp;#10;高级模板内容：&amp;#13;&amp;#10;投诉问题描述:用户来电表示被不知情办理前台根据预处理无法取消业务并且提速包有合约优惠无法退费请协助&amp;#13;&amp;#10;争议业务名称:1000M宽带提速包（30元）（湖北）&amp;#13;&amp;#10;受理渠道:城区东山大道国贸自有营业厅&amp;#13;&amp;#10;争议月份:2023年10月、2022年12月&amp;#13;&amp;#10;争议费用:180&amp;#13;&amp;#10;一线客服在系统里:未取消，请后台协助处理&amp;#13;&amp;#10;是否承诺退费:否&amp;#13;&amp;#10;用户要求:要求退费以及取消此业务&amp;#13;</t>
  </si>
  <si>
    <t>Q22：枝江中远旗舰二店合作厅(自建他营)  AA，1000M宽带提速包（30元）（湖北）。经核实，22.12月办理时享399组网套包得180元分6个月（组网优惠）（湖北），23.6月到期时未及时取消导致产生扣费，现已取消并申请退23.7-10月扣费合计120元，此费用不可打印发票，2小时到账，满意。</t>
  </si>
  <si>
    <t>BL202310022200000731</t>
  </si>
  <si>
    <t>屈凤华</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</si>
  <si>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9元100分钟5G速率包（湖北）（立即生效）&amp;#10;SP产品ID/元素ID：:91238499&amp;#10;办理渠道:中国联通业务线上办理渠道&amp;#10;赔付月份：:2023年6月、2023年7月、2023年8月、2023年9月、2023年10月&amp;#10;返还倍率:单倍&amp;#10;赔付金额：:45&amp;#10;是否已经取消业务:是&amp;#10;是否承诺退费：:是&amp;#10;用户是否需要回复：:否&amp;#10;用户要求：:退费</t>
  </si>
  <si>
    <t>TS202310070848490550</t>
  </si>
  <si>
    <t>汪韶春</t>
  </si>
  <si>
    <t>2023-10-07 15:12:34</t>
  </si>
  <si>
    <t>[65岁以上老人] &amp;#13;&amp;#10;高级模板内容：&amp;#13;&amp;#10;投诉问题描述:宣传和实际使用不一致&amp;#13;&amp;#10;业务名称:菜鸟小宝卡（新）&amp;#13;&amp;#10;宣传渠道:客户经理&amp;#13;&amp;#10;宣传内容:79元一个月&amp;#13;&amp;#10;实际情况:99元一个月&amp;#13;&amp;#10;用户要求:前台已按账单解释，用户不认可， 坚持要求反馈&amp;#13;</t>
  </si>
  <si>
    <t>配送争议：西陵，周志勇AA，用户反映套餐资费问题，经核查客户办理菜鸟小宝卡，每月68元，同时新入网每月赠费10元，故每月58元，同时办理低消59元送宽带，宽带和电视每月分别为10元，两张副卡分别10元每月，故每月实际消费为59+20+20=99元，因多次未联系上客户，如有疑问可在工作时间（08:30-12:00；14:00-17:30）致电我司宜昌联通13032700872</t>
  </si>
  <si>
    <t>TS202310071710470032</t>
  </si>
  <si>
    <t>2023-10-08 15:24:13</t>
  </si>
  <si>
    <t>[65岁以上老人] &amp;#13;&amp;#10;高级模板内容：&amp;#13;&amp;#10;投诉问题描述:宣传和实际使用不一致&amp;#13;&amp;#10;业务名称:菜鸟小宝卡（新）&amp;#13;&amp;#10;宣传渠道:客户经理&amp;#13;&amp;#10;宣传内容:79元一个月&amp;#13;&amp;#10;实际情况:99元一个月&amp;#13;&amp;#10;用户要求:用户再次来电反馈前期问题，前台按前期工单解释，用户不认可，要求再次反馈核实。烦请协助处理，谢谢&amp;#13;</t>
  </si>
  <si>
    <t>TS202310091022481815</t>
  </si>
  <si>
    <t>2023-10-09 17:53:32</t>
  </si>
  <si>
    <t>[65岁以上老人] &amp;#13;&amp;#10;高级模板内容：&amp;#13;&amp;#10;投诉问题描述:用户反映79元套餐，现在99元，用户不认可，在线按:TS202310071710470032解释，用户不认可&amp;#13;&amp;#10;业务名称::菜鸟小宝卡（新）&amp;#13;&amp;#10;宣传渠道:营业厅&amp;#13;&amp;#10;宣传内容:79元一个月&amp;#13;&amp;#10;实际情况:99元一个月&amp;#13;&amp;#10;用户要求:用户要求:用户再次来电反馈前期问题，前台按前期工单解释TS202310071710470032，用户不认可，要求再次反馈核实。不认可产生的费用，要求退费，烦请协助处理，谢谢&amp;#13;&amp;#10;&amp;#13;</t>
  </si>
  <si>
    <t>配送争议：西陵，周志勇AA，用户反映套餐资费问题，经核查客户办理菜鸟小宝卡，每月68元，同时新入网每月赠费10元，故每月58元，同时办理低消59元送宽带，宽带和电视每月分别为10元，两张副卡分别10元每月，故每月实际消费为59+20+20=99元，现已推荐客户办理转资畅越59元套餐，并取消电视业务，同时已登记次月7日退还22.10-23.10月副卡费用合计200元，24小时到账，此费用不可打印发票，客户满意。</t>
  </si>
  <si>
    <t>TS202310061140111085</t>
  </si>
  <si>
    <t>071700405534</t>
  </si>
  <si>
    <t>尹大权</t>
  </si>
  <si>
    <t>2023-10-06 15:36:26</t>
  </si>
  <si>
    <t>用户表示被动办理   提速至1000M（30元）（湖北）  不满，要求核查开通原因投诉办理地点，并退开通至今的费，请尽快处理并回复。</t>
  </si>
  <si>
    <t>朱慧敏 城区东山大道国贸自有营业厅  2022-09-02 16:16:16</t>
  </si>
  <si>
    <t>TS202310022023322152</t>
  </si>
  <si>
    <t>071704274291</t>
  </si>
  <si>
    <t>熊爱军</t>
  </si>
  <si>
    <t>2023-10-04 10:21:27</t>
  </si>
  <si>
    <t>用户表示被动开通了湖北IPTV_1华为平台包月-10元/月，要求公司尽快核实取消此业务并回复</t>
  </si>
  <si>
    <t>工作差错：秭归归州富强合作厅，IPTV未办理AA，现已取消IPTV业务，减免9-10月产生月租费用7.28元。24小时退费到账，此费用无法抵扣往月欠费及打印发票，用户满意</t>
  </si>
  <si>
    <t>BL202309301956011580</t>
  </si>
  <si>
    <t>袁立翠</t>
  </si>
  <si>
    <t>2023-10-01 14:03:18</t>
  </si>
  <si>
    <r>
      <t/>
    </r>
    <r>
      <rPr>
        <sz val="11"/>
        <color theme="1"/>
        <rFont val="宋体"/>
        <family val="2"/>
      </rPr>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t>
    </r>
    <r>
      <rPr>
        <sz val="11"/>
        <color theme="1"/>
        <rFont val="Arial"/>
        <family val="2"/>
      </rPr>
      <t xml:space="preserve">		</t>
    </r>
    <r>
      <rPr>
        <sz val="11"/>
        <color theme="1"/>
        <rFont val="宋体"/>
        <family val="2"/>
      </rPr>
      <t>炫彩通信助理包-云盘版-次月生效（湖北）-10元订&amp;#10;办理渠道:</t>
    </r>
    <r>
      <rPr>
        <sz val="11"/>
        <color theme="1"/>
        <rFont val="Arial"/>
        <family val="2"/>
      </rPr>
      <t xml:space="preserve">	</t>
    </r>
    <r>
      <rPr>
        <sz val="11"/>
        <color theme="1"/>
        <rFont val="宋体"/>
        <family val="2"/>
      </rPr>
      <t>秭归郭家坝支局营销vhbz&amp;#10;赔付月份：:2023年9月、2023年8月、2023年10月&amp;#10;返还倍率:单倍&amp;#10;赔付金额：:30&amp;#10;是否已经取消业务:否&amp;#10;是否承诺退费：:是&amp;#10;用户是否需要回复：:否&amp;#10;用户要求：:不用回电直接退费并取消业务</t>
    </r>
  </si>
  <si>
    <t>BL202309300956510161</t>
  </si>
  <si>
    <t>071704224559</t>
  </si>
  <si>
    <t>钟吉力</t>
  </si>
  <si>
    <t>2023-10-01 09:22:03</t>
  </si>
  <si>
    <t>判断省分:湖北&amp;#10;:增值业务费用争议（含炫彩通信助理包云盘版等组合类增值业务）&amp;#10;:固网&amp;#10;:是&amp;#10;:不认可&amp;#10;:小于等于500元，且仅限单倍、月份不超过12个月&amp;#10;:&amp;#10;&amp;#10;高级模板内容：&amp;#10;赔付类型：:其他:月固定费_IPTV包月费_IPTV包月-包月费1&amp;#10;CBSS账单扣费名称：:月固定费_IPTV包月费_IPTV包月-包月费1&amp;#10;办理渠道:无&amp;#10;赔付月份：:2023年8月&amp;#10;返还倍率:单倍&amp;#10;赔付金额：:10&amp;#10;是否已经取消业务:是&amp;#10;是否承诺退费：:是&amp;#10;用户是否需要回复：:否&amp;#10;用户要求：:用户反映没有开通电视但是8月份还是扣费了，需要退费</t>
  </si>
  <si>
    <t>秭归茅坪福广二店合作厅  2023-08-22 14:26:19</t>
  </si>
  <si>
    <t>BL202310081040521957</t>
  </si>
  <si>
    <t>王青贞</t>
  </si>
  <si>
    <t>2023-10-08 15:42:21</t>
  </si>
  <si>
    <t>&gt;业务号码&gt;15571702186；&gt;号码归属地&gt;宜昌；&gt;产品名称&gt;炫彩通信助理包-云盘版 -立即生效（湖北）；&gt;产品代码&gt;无；&gt;产品编码&gt;91212918；&gt;订购时间&gt;2022-11-23 16:31:40；&gt;核查情况&gt;平台故障；&gt;不规范定制分类&gt;平台故障，无法判责；&gt;退费金额&gt;95元；&gt;退费时间&gt;2023/10/08；&gt;投诉内容&gt;&amp;#10;判断省分:湖北&amp;#10;:增值业务费用争议（含炫彩通信助理包云盘版等组合类增值业务）&amp;#10;:移网&amp;#10;:在补救范围内&amp;#10;:不认可&amp;#10;:小于等于500元，且仅限单倍、月份不超过12个月&amp;#10;:&amp;#10;&amp;#10;高级模板内容：&amp;#10;赔付类型：:其他:组合&amp;#10;CBSS账单扣费名称：:炫彩通信助理包-云盘版 -立即生效（湖北）&amp;#10;办理渠道: 秭归茅坪科鹏合作厅&amp;#10;赔付月份：:2022年11月、2022年12月、2023年1月、2023年2月、2023年3月、2023年4月、2023年5月、2023年6月、2023年7月、2023年8月、2023年9月、2023年10月&amp;#10;返还倍率:单倍&amp;#10;赔付金额：:100&amp;#10;是否已经取消业务:是&amp;#10;是否承诺退费 ：:是&amp;#10;用户是否需要回复：:否&amp;#10;用户要求：:尽快处理谢谢</t>
  </si>
  <si>
    <t>TS202310141737220681</t>
  </si>
  <si>
    <t>商芙蓉</t>
  </si>
  <si>
    <t>2023-10-15 15:56:07</t>
  </si>
  <si>
    <t>22年Q3Q4重点客户判断省分:湖北&amp;#13;&amp;#10;:增值业务费用争议（含炫彩通信助理包云盘版等组合类增值业务）&amp;#13;&amp;#10;:移网&amp;#13;&amp;#10;:不在补救范围内&amp;#13;&amp;#10;:不认可&amp;#13;&amp;#10;:&amp;#13;&amp;#10;&amp;#13;&amp;#10;高级模板内容：&amp;#13;&amp;#10;投诉问题描述:用户来电反映对本机产生的炫彩通信助理包体验版-立即生效（湖北）， 视频彩铃任意换6元包月 不认可，现在来电要求将从202009-202310产生的所有费用退还，称自己从未办理过自己不知情，前台已解释无效故提此单，（同时用户要求将202211-202302套餐外超出的费用减免））&amp;#13;&amp;#10;争议业务名称:炫彩通信助理包体验版-立即生效（湖北）， 视频彩铃任意换6元包月 &amp;#13;&amp;#10;受理渠道:SP平台接入&amp;#13;&amp;#10;争议月份:2023年10月&amp;#13;&amp;#10;争议费用:0&amp;#13;&amp;#10;一线客服在系统里:已取消&amp;#13;&amp;#10;是否承诺退费:否&amp;#13;&amp;#10;用户要求:要求12小时内处理，有提及升级投诉未提及渠道，请核实。&amp;#13;</t>
  </si>
  <si>
    <t>Q21： 秭归茅坪科鹏合作厅 炫彩通信助理包体验版 经核实 2021-10-11 17:04:16 秭归茅坪科鹏合作厅 给客户开通炫彩通信助理包体验版。业务已取消，考虑客户感知，申请减免22年1月-23年10月费用合计231元至18694080180，24小时内到账，此费用无法抵扣往月欠费且不可打印发票，另 客户反映开通视频彩铃任意换6元包月业务， 产品代码为90115，有二次确认过程，不存在订购违规现象（HUB717053已处理），费用已于2023-05-08 09:27:32 赠送到账，已联系客户解释说明，客户满意。</t>
  </si>
  <si>
    <t>BL202310061255011476</t>
  </si>
  <si>
    <t>2023-10-06 16:40:29</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</si>
  <si>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5G炫彩通信助理包-云盘版（首月5元半价）&amp;#10;办理渠道:无&amp;#10;赔付月份：:2022年11月、2022年12月、2023年1月、2023年2月、2023年3月、2023年4月、2023年5月、2023年6月、2023年7月、2023年8月、2023年9月、2023年10月&amp;#10;返还倍率:单倍&amp;#10;赔付金额：:115&amp;#10;是否已经取消业务:是&amp;#10;是否承诺退费 ：:是&amp;#10;用户是否需要回复：:否&amp;#10;用户要求：:请尽快处理</t>
  </si>
  <si>
    <t>秭归茅坪沃源合作厅(自建他营)2022-11-26 13:11:39</t>
  </si>
  <si>
    <t>TS202310151411091787</t>
  </si>
  <si>
    <t>071704382160</t>
  </si>
  <si>
    <t>周昱</t>
  </si>
  <si>
    <t>2023-10-16 14:13:11</t>
  </si>
  <si>
    <t>用户表示不知情被办理宽带提速包，后台核实2023-09-08开通15元*36月千兆提速包(湖北），结束时间2026-08-31，用户表示自己没有办理过此业务，对于产生的扣费也不认可，强烈要求核实处理</t>
  </si>
  <si>
    <t>Q23：秭归茅坪沃源合作厅(自建他营)，宽带提速包AA，经核查属营业厅解释有误，核实用户在该厅实际是办理15元路由器组网月付合约产生的费用，现取消，考虑到10元产生费用15元，为用户申请15元费用于24小时内到账，此费用不可打印发票，用户满意。</t>
  </si>
  <si>
    <t>TS202310021147200180</t>
  </si>
  <si>
    <t>周江英</t>
  </si>
  <si>
    <t>高级模板内容：&amp;#10;投诉问题描述:用户来电称自己每个月是79元的费用，对多出来的家庭WiFi服务费10元不认可，请后台协助处理，谢谢&amp;#10;争议月份:2023年9月&amp;#10;争议金额:89&amp;#10;用户要求:用户要求把退费，把家庭WiFi服务费产生的所用退还，联系该号码13085169308</t>
  </si>
  <si>
    <t>解释宣传：秭归梅家河义明合作厅，监控AA，查询用户安装监控，现已解释，出于服务角度，减免用户未使用月份费用50元，系统办理预存享50元赠费，立即到账，此费用无法抵扣往月欠费及打印发票，用户满意</t>
  </si>
  <si>
    <t>BL202310131756220596</t>
  </si>
  <si>
    <t>马尚进</t>
  </si>
  <si>
    <t>2023-10-14 15:29:48</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</si>
  <si>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炫彩通信助理包体验版-次月生效（湖北）&amp;#10;办理渠道:无&amp;#10;赔付月份：:2023年3月、2023年4月、2023年5月、2023年6月、2023年7月、2023年8月、2023年9月、2023年10月、2023年2月、2023年1月、2022年3月、2022年4月、2022年5月、2022年6月、2022年7月、2022年8月、2022年9月、2022年10月、2022年11月、2022年12月&amp;#10;返还倍率:单倍&amp;#10;赔付金额：:215&amp;#10;是否已经取消业务:是&amp;#10;是否承诺退费 ：:是&amp;#10;用户是否需要回复：:否&amp;#10;用户要求：:退费</t>
  </si>
  <si>
    <t>秭归梅家河义明合作厅 2022-02-27 16:05:28</t>
  </si>
  <si>
    <t>TS202310071658382143</t>
  </si>
  <si>
    <t>刘少飞</t>
  </si>
  <si>
    <t>2023-10-08 12:41:24</t>
  </si>
  <si>
    <t>&amp;#13;&amp;#10;高级模板内容：&amp;#13;&amp;#10;投诉问题描述:用户来电反映宣传与使用不一致，要求核实回电，请处理谢谢&amp;#13;&amp;#10;业务名称: 畅爽冰激凌5G套餐129元（基础版&amp;#13;&amp;#10;宣传渠道:营业厅&amp;#13;&amp;#10;宣传内容:首月月租半价&amp;#13;&amp;#10;实际情况:首月按天折算&amp;#13;&amp;#10;用户要求:核实回电&amp;#13;</t>
  </si>
  <si>
    <t>解释宣传：秭归屈原合作营业厅AA，用户反映套餐计费问题，经核实因营业厅未解释清楚，现申请减免本月部分月租100元，24小时到账，此费用不可打印发票，客户满意。</t>
  </si>
  <si>
    <t>BL202310132036342287</t>
  </si>
  <si>
    <t>王全军</t>
  </si>
  <si>
    <t>2023-10-14 14:19:55</t>
  </si>
  <si>
    <t>&gt;业务号码&gt;18695071328；&gt;号码归属地&gt;宜昌；&gt;产品名称&gt;联通助理-畅爽版；&gt;产品代码&gt;89000016；&gt;产品编码&gt;8900001601；&gt;订购时间&gt; 2023-10-13 17:08:12 ；&gt;核查情况&gt;平台故障；&gt;不规范定制分类&gt;平台故障，无法判责；&gt;退费金额&gt;26元；&gt;退费时间&gt;2023-10-14；&gt;投诉内容&gt;&amp;#10;高级模板内容：&amp;#10;赔付类型：:增值业务争议 &amp;#10;CBSS账单扣费名称：:联通助理-畅爽版（在线渠道）&amp;#10;办理渠道:无&amp;#10;赔付月份：:2023年10月&amp;#10;返还倍率:单倍&amp;#10;赔付金额：:26&amp;#10;是否已经取消业务:是&amp;#10;是否承诺退费 ：:是&amp;#10;用户是否需要回复：:否&amp;#10;用户要求：:退费</t>
  </si>
  <si>
    <t>TS202310110858591521</t>
  </si>
  <si>
    <t>王伟</t>
  </si>
  <si>
    <t>2023-10-11 16:33:00</t>
  </si>
  <si>
    <t>判断省分:湖北&amp;#13;&amp;#10;:移网电话营销费用争议（套餐资费/融合宽带/副卡功能费类除外）&amp;#13;&amp;#10;:不认可&amp;#13;&amp;#10;:大于500元&amp;#13;&amp;#10;:&amp;#13;&amp;#10;&amp;#13;&amp;#10;高级模板内容：&amp;#13;&amp;#10;是否10016外呼:不记得&amp;#13;&amp;#10;电话外呼号码:无&amp;#13;&amp;#10;渠道名称:无&amp;#13;&amp;#10;反应问题涉及场景:电话营销业务资费争议&amp;#13;&amp;#10;产品名称:5G升级包49元20G（次月生效）（已停售）&amp;#13;&amp;#10;争议月份:2020年7月、2020年8月、2020年9月、2020年10月、2020年11月、2020年12月、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amp;#13;&amp;#10;是否承诺退费:否&amp;#13;&amp;#10;承诺退费金额:1960&amp;#13;&amp;#10;是否取消业务（如取消失败，需加上系统报错的提示）:已取消&amp;#13;&amp;#10;是否需要回复:是&amp;#13;&amp;#10;用户要求:要求退费，因业务已超12个月，请协助核实处理，谢谢&amp;#13;</t>
  </si>
  <si>
    <t>Q20： 秭归文化程程合作厅 ，5G升级包49元20G（次月生效）（已停售）AA，经核查属营业厅办理流量包时未与客户达成一致，申请退还23.1-10月部分费用合计300元，24小时内到账，此费用不可打印账单发票，回访满意</t>
  </si>
  <si>
    <t>BL202309301954141563</t>
  </si>
  <si>
    <t>王承云</t>
  </si>
  <si>
    <t>2023-10-01 14:02:41</t>
  </si>
  <si>
    <t>判断省分:湖北&amp;#13;&amp;#10;:增值业务费用争议（含炫彩通信助理包云盘版等组合类增值业务）&amp;#13;&amp;#10;:移网&amp;#13;&amp;#10;:在补救范围内&amp;#13;&amp;#10;:不认可&amp;#13;&amp;#10;:小于等于500元，且仅限单倍、月份不超过12个月&amp;#13;&amp;#10;:&amp;#13;&amp;#10;&amp;#13;&amp;#10;高级模板内容：&amp;#13;&amp;#10;赔付类型：:增值业务争议&amp;#13;&amp;#10;CBSS账单扣费名称：:炫彩通信助理包-云盘版-次月生效（湖北）-10元&amp;#13;&amp;#10;办理渠道:/&amp;#13;&amp;#10;赔付月份：:2023年9月、2023年8月、2023年10月&amp;#13;&amp;#10;返还倍率:单倍&amp;#13;&amp;#10;赔付金额：:30&amp;#13;&amp;#10;是否已经取消业务:否&amp;#13;&amp;#10;是否承诺退费：:是&amp;#13;&amp;#10;用户是否需要回复：:是&amp;#13;&amp;#10;用户要求：:不用回电直接退费，并取消业务&amp;#13;</t>
  </si>
  <si>
    <t>秭归文化合作厅2023-07-13 20:52:27</t>
  </si>
  <si>
    <t>TS202310031633341940</t>
  </si>
  <si>
    <t>071704188121</t>
  </si>
  <si>
    <t>熊仁栋</t>
  </si>
  <si>
    <t>2023-10-04 10:21:03</t>
  </si>
  <si>
    <t>判断省分:其他省分&amp;#10;:增值业务争议&amp;#10;判断省分:湖北&amp;#10;:固网&amp;#10;:否&amp;#10;:&amp;#10;&amp;#10;高级模板内容：&amp;#10;投诉问题描述:用户反映对15元*36月千兆提速包(湖北)不认可，要求取消退款，&amp;#10;争议业务名称:7553800815元*36月千兆提速包(湖北)（立即生效，次月收费）&amp;#10;受理渠道:无&amp;#10;争议月份:2023年8月、2023年9月、2023年10月&amp;#10;争议费用:45&amp;#10;一线客服在系统里:未取消，请后台协助处理&amp;#10;是否承诺退费:否&amp;#10;用户要求:用户反映对15元*36月千兆提速包(湖北)不认可，要求取消退款，&amp;#10;用户要求取消此业务</t>
  </si>
  <si>
    <t>解释宣传：秭归文化合作厅AA，用户反映15元*36月千兆提速包问题，经核实因营业厅未解释清楚宽带提速包问题，现申请减免8-10月费用合计45元，24小时到账，此费用不可打印发票，客户满意</t>
  </si>
  <si>
    <t>TS202310131505340870</t>
  </si>
  <si>
    <t>屈万芳</t>
  </si>
  <si>
    <t>2023-10-15 09:02:21</t>
  </si>
  <si>
    <t>[65岁以上老人] &amp;#13;&amp;#10;高级模板内容：&amp;#13;&amp;#10;投诉问题描述:用户来电表示自己没有办理副卡 是谁办理的 要求线上取消&amp;#13;&amp;#10;争议业务名称:副卡 &amp;#13;&amp;#10;受理渠道:无&amp;#13;&amp;#10;争议月份:2023年10月&amp;#13;&amp;#10;争议费用:-1&amp;#13;&amp;#10;一线客服在系统里:未取消，请后台协助处理&amp;#13;&amp;#10;是否承诺退费:否&amp;#13;&amp;#10;用户要求:用户来电表示自己没有办理副卡 是谁办理的 要求线上取消&amp;#13;</t>
  </si>
  <si>
    <t>Q21：秭归文化合作厅，业务名称AA；经核查属营业厅解释错误导致，现查询副卡15586356658属风险号码关停，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待开通后才可为用户办理销户，考虑到用户使用感知为用户申请20元费用，24小时内到账，此费用不可打印发票，满意。</t>
  </si>
  <si>
    <t>BL202310231912500815</t>
  </si>
  <si>
    <t>杜承龙</t>
  </si>
  <si>
    <t>2023-10-24 14:09:13</t>
  </si>
  <si>
    <r>
      <t/>
    </r>
    <r>
      <rPr>
        <sz val="11"/>
        <color theme="1"/>
        <rFont val="宋体"/>
        <family val="2"/>
      </rPr>
      <t>&gt;业务号码&gt;15697276926；&gt;号码归属地&gt;宜昌；&gt;产品名称&gt;炫彩通信助理包-云盘版-次月生效（湖北）-10元；&gt;产品代码&gt;无；&gt;产品编码&gt;91212919；&gt;订购时间&gt;2023-08-0100:00:00；&gt;核查情况&gt;平台故障；&gt;不规范定制分类&gt;平台故障，无法判责；&gt;退费金额&gt;30元；&gt;退费时间&gt;2023年10月24日；&gt;投诉内容&gt;&amp;#10;高级模板内容：&amp;#10;赔付类型：:增值业务争议&amp;#10;CBSS账单扣费名称：:炫彩通信助理包-云盘版-次月生效（湖北）-10元91212919&amp;#10;办理渠道:</t>
    </r>
    <r>
      <rPr>
        <sz val="11"/>
        <color theme="1"/>
        <rFont val="Arial"/>
        <family val="2"/>
      </rPr>
      <t xml:space="preserve">	</t>
    </r>
    <r>
      <rPr>
        <sz val="11"/>
        <color theme="1"/>
        <rFont val="宋体"/>
        <family val="2"/>
      </rPr>
      <t>秭归文化合作厅&amp;#10;赔付月份：:2023年8月、2023年9月、2023年10月&amp;#10;返还倍率:单倍&amp;#10;赔付金额：:30&amp;#10;是否已经取消业务:否&amp;#10;是否承诺退费：:是&amp;#10;用户是否需要回复：:否&amp;#10;用户要求：:取消退费，无法提供验证码，已验证信息，请协助取消</t>
    </r>
  </si>
  <si>
    <t>TS202310131614440150</t>
  </si>
  <si>
    <t>2023-10-14 11:24:29</t>
  </si>
  <si>
    <t>【2022年上工信部测评重保用户】[65岁以上老人] &amp;#13;&amp;#10;高级模板内容：&amp;#13;&amp;#10;投诉问题描述:用来电称未经同意被办理业务，表示不认可，要求后台核实处理，谢谢&amp;#13;&amp;#10;业务名称:炫铃功能费   10条短信+20分钟语音*24个月-立即-湖北宜昌&amp;#13;&amp;#10;争议月份:2023年10月&amp;#13;&amp;#10;争议金额:0&amp;#13;&amp;#10;办理渠道:无&amp;#13;&amp;#10;前台是否取消:已取消&amp;#13;&amp;#10;用户要求:要求后台核实处理，谢谢  联系第二联系人：13040978958&amp;#13;</t>
  </si>
  <si>
    <t>Q22:秭归泄滩合作厅,预存1元得盲盒24个月,现已取消，另用户对炫铃功能费用不满，减免用户部分费用120元，系统办理预存享20元*6个月，立即生效，此费用无法抵扣往月欠费及打印发票，满意</t>
  </si>
  <si>
    <t>TS202310270946320439</t>
  </si>
  <si>
    <t>王芳</t>
  </si>
  <si>
    <t>2023-10-27 10:41:34</t>
  </si>
  <si>
    <t>判断省分:其他省分&amp;#10;:增值业务争议&amp;#10;判断省分:湖北&amp;#10;:移网&amp;#10;:在补救范围内&amp;#10;:不认可&amp;#10;:大于500元&amp;#10;:&amp;#10;&amp;#10;高级模板内容：&amp;#10;投诉问题描述:用户来电对订购的【炫彩通信助理包体验版-立即生效（湖北）】不认可，已向用户解释，用户不认可，要求我方退费&amp;#10;争议业务名称:炫彩通信助理包体验版-立即生效（湖北）&amp;#10;受理渠道:秭归讯达合作厅(自建他营)&amp;#10;争议月份:2021年10月、2022年1月、2022年2月、2022年3月、2022年4月、2022年5月、2022年6月、2022年7月、2022年8月、2022年9月、2022年10月、2022年11月、2022年12月、2023年1月、2023年2月、2023年3月、2023年4月、2023年5月、2023年6月、2023年7月、2023年8月、2023年9月、2023年10月、2021年11月、2021年12月&amp;#10;争议费用:0&amp;#10;一线客服在系统里:已取消&amp;#10;是否承诺退费:否&amp;#10;用户要求:早上9点前，晚上6点后回电</t>
  </si>
  <si>
    <t>TS202310161037220669</t>
  </si>
  <si>
    <t>2023-10-16 11:12:14</t>
  </si>
  <si>
    <r>
      <t/>
    </r>
    <r>
      <rPr>
        <sz val="11"/>
        <color theme="1"/>
        <rFont val="宋体"/>
        <family val="2"/>
      </rPr>
      <t>[65岁以上老人]判断省分:其他省分&amp;#10;:电话营销争议&amp;#10;:不认可&amp;#10;判断省分:湖北&amp;#10;:移网电话营销费用争议（套餐资费/融合宽带/副卡功能费类除外）&amp;#10;:不认可&amp;#10;:大于500元&amp;#10;:&amp;#10;&amp;#10;高级模板内容：&amp;#10;是否10016外呼:否&amp;#10;电话外呼号码:忘记了&amp;#10;渠道名称:</t>
    </r>
    <r>
      <rPr>
        <sz val="11"/>
        <color theme="1"/>
        <rFont val="Arial"/>
        <family val="2"/>
      </rPr>
      <t xml:space="preserve">			</t>
    </r>
    <r>
      <rPr>
        <sz val="11"/>
        <color theme="1"/>
        <rFont val="宋体"/>
        <family val="2"/>
      </rPr>
      <t>秭归杨林桥沃诚合作厅&amp;#10;反应问题涉及场景:未经同意订购业务&amp;#10;产品名称:炫彩通信助理包体验版-立即生效（湖北）&amp;#10;争议月份:2023年10月、2023年9月、2023年5月、2023年6月、2023年7月、2023年8月、2023年4月、2023年2月、2022年1月、2022年2月、2022年3月、2022年4月、2022年5月、2022年6月、2022年7月、2022年8月、2022年9月、2022年10月、2022年11月、2022年12月、2021年10月、2021年11月、2021年12月&amp;#10;是否承诺退费:否&amp;#10;承诺退费金额:150&amp;#10;是否取消业务（如取消失败，需加上系统报错的提示）:是&amp;#10;是否需要回复:是&amp;#10;用户要求:要求退还费用但是超过12个月请协助</t>
    </r>
  </si>
  <si>
    <t>TS202310261949421061</t>
  </si>
  <si>
    <t>周清华</t>
  </si>
  <si>
    <t>2023-10-27 17:23:12</t>
  </si>
  <si>
    <t>判断省分:其他省分&amp;#10;:增值业务争议&amp;#10;判断省分:湖北&amp;#10;:移网&amp;#10;:在补救范围内&amp;#10;:不认可&amp;#10;:大于500元&amp;#10;:&amp;#10;&amp;#10;高级模板内容：&amp;#10;投诉问题描述:客户来电反映没有办理（炫彩通信助理包体验版-立即生效（湖北）），我处核实办理记录，引导客户回忆，客户不认可，要求退费&amp;#10;争议业务名称:炫彩通信助理包体验版-立即生效（湖北）&amp;#10;受理渠道:秭归杨林桥沃诚合作厅&amp;#10;争议月份:2023年1月、2023年2月、2023年3月、2023年4月、2023年5月、2023年6月、2023年7月、2023年8月、2023年9月、2023年10月、2022年1月、2022年2月、2022年3月、2022年4月、2022年5月、2022年6月、2022年7月、2022年8月、2022年9月、2022年10月、2022年11月、2022年12月、2021年10月、2021年11月、2021年12月&amp;#10;争议费用:150&amp;#10;一线客服在系统里:已取消&amp;#10;是否承诺退费:否&amp;#10;用户要求:要求退费</t>
  </si>
  <si>
    <t>ZHX202310101529581675</t>
  </si>
  <si>
    <t>专项工单（2021版）&gt;&gt;二线坐席&gt;&gt;转接不成功&gt;&gt;服务质量</t>
  </si>
  <si>
    <t>方慧静</t>
  </si>
  <si>
    <t>南方一中心&gt;&gt;业务运营组&gt;&gt;质量监督组</t>
  </si>
  <si>
    <t>专项工单（2021版）</t>
  </si>
  <si>
    <t>2023-10-12 14:35:56</t>
  </si>
  <si>
    <t>用户来电反馈未经同意订购业务59元40GB炫彩5G包 （立即生效）湖北，费用已退，要求我方核实录音再给予回复，请处理，谢谢 涉及人员：XN203711[张杰]</t>
  </si>
  <si>
    <t>TS202310081808022013</t>
  </si>
  <si>
    <t>2023-10-13 09:04:58</t>
  </si>
  <si>
    <t>判断省分:其他省分&amp;#10;:电话营销争议&amp;#10;:不认可&amp;#10;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59元40GB炫彩5G包 （立即生效）湖北&amp;#10;争议月份:2023年10月&amp;#10;是否承诺退费:是&amp;#10;承诺退费金额:59&amp;#10;是否取消业务（如取消失败，需加上系统报错的提示）:已经取消&amp;#10;是否需要回复:否&amp;#10;用户要求:加急  要求马上处理退费  提及投诉</t>
  </si>
  <si>
    <t>TS202309301712481457</t>
  </si>
  <si>
    <t>朱玉英</t>
  </si>
  <si>
    <t>2023-10-01 09:18:04</t>
  </si>
  <si>
    <t>判断省分:其他省分&amp;#10;:流量计费争议&amp;#10;判断省分::流量包定制争议&amp;#10;:不认可&amp;#10;:已享受&amp;#10;:&amp;#10;&amp;#10;高级模板内容：&amp;#10;投诉问题描述:退还多余费用&amp;#10;业务名称:上网费和月固定费_叠加套餐包_流量叠加包月套餐费&amp;#10;争议月份:2023年7月、2023年8月、2023年9月、2023年6月&amp;#10;争议金额:180&amp;#10;是否承诺退费:是&amp;#10;用户要求:尽快处理并联系</t>
  </si>
  <si>
    <t>BL202310041115141504</t>
  </si>
  <si>
    <t>陈永树</t>
  </si>
  <si>
    <t>2023-10-04 16:35:01</t>
  </si>
  <si>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上网流量争议&amp;#10;CBSS账单扣费名称：:5G炫彩通信助理包-云盘版&amp;#10;办理渠道:总部客服一体化运营湖北省宜昌渠道&amp;#10;赔付月份：:2023年1月、2023年2月、2023年3月、2023年4月、2023年5月、2023年6月、2023年7月、2023年8月、2023年9月、2023年10月&amp;#10;返还倍率:单倍&amp;#10;赔付金额：:100&amp;#10;是否已经取消业务:是&amp;#10;是否承诺退费：:是&amp;#10;用户是否需要回复：:否&amp;#10;用户要求：:老人不知情，未确认过，要求退费</t>
  </si>
  <si>
    <t>TS202310120922050226</t>
  </si>
  <si>
    <t>李泽森</t>
  </si>
  <si>
    <t>2023-10-13 09:09:20</t>
  </si>
  <si>
    <t>22年Q3Q4重点客户&amp;#13;&amp;#10;高级模板内容：&amp;#13;&amp;#10;投诉问题描述:对调增减项_低消补收费_账户级实收最低消费补足的费用不认可&amp;#13;&amp;#10;争议月份:2023年8月、2023年9月&amp;#13;&amp;#10;争议金额:99.9&amp;#13;&amp;#10;用户要求:反馈一下，对99元账户级低消资费不认可，称自己没有办理，对8月和9月产生的	&amp;#13;&amp;#10;调增减项_低消补收费_账户级实收最低消费补足的费用也不认可，要求投诉退费，请协助这是回复处理，谢谢&amp;#13;</t>
  </si>
  <si>
    <t>工作差错： 总部客服一体化运营湖北省宜昌渠道 ，核实为 总部客服一体化运营湖北省宜昌渠道 办理99元账户级低消资费产生补收，现已为用户取消并申请减免8-10月补收费，已系统补收为准，次月7日前退费到账，不可打印发票，满意</t>
  </si>
  <si>
    <t>TS202310160835250333</t>
  </si>
  <si>
    <t>李道枝</t>
  </si>
  <si>
    <t>2023-10-16 10:08:17</t>
  </si>
  <si>
    <t>[65岁以上老人]&amp;#13;&amp;#10;高级模板内容：&amp;#13;&amp;#10;投诉问题描述:用户来电对业务订购不认可称自己没有订购要求我方核实处理谢谢！&amp;#13;&amp;#10;争议业务名称:炫彩通信助理包体验版-立即生效（湖北）&amp;#13;&amp;#10;受理渠道:无&amp;#13;&amp;#10;争议月份:2023年10月&amp;#13;&amp;#10;争议费用:-1&amp;#13;&amp;#10;一线客服在系统里:未取消，请后台协助处理&amp;#13;&amp;#10;是否承诺退费:否&amp;#13;&amp;#10;用户要求:请处理谢谢！&amp;#13;</t>
  </si>
  <si>
    <t>TS202310010810322078</t>
  </si>
  <si>
    <t>张竞蓉</t>
  </si>
  <si>
    <t>2023-10-01 17:28:24</t>
  </si>
  <si>
    <t>&amp;#13;&amp;#10;高级模板内容：&amp;#13;&amp;#10;投诉问题描述:用户来电表示自己在上次改套餐工作人员告知流量包会在8月底失效，已有班长核实客服无问题，用户对此流量包产生的费用不认可，要求我方处理，请尽快处理，谢谢&amp;#13;&amp;#10;争议业务名称:5G升级包99元40G（次月生效）&amp;#13;&amp;#10;受理渠道:无&amp;#13;&amp;#10;争议月份:2023年9月&amp;#13;&amp;#10;争议费用:69&amp;#13;&amp;#10;一线客服在系统里:未取消，请后台协助处理&amp;#13;&amp;#10;是否承诺退费:否&amp;#13;&amp;#10;用户要求:要求我方处理费用&amp;#13;</t>
  </si>
  <si>
    <t>1、录音情况：2023-08-22 14:48:48时间18672656996号来电咨询月租，客服告知套餐46元+流量包99元40G（折后69元）。用户99元40G是否可结转，客服告知可转接。用户咨询语音超套标准，客服告知0.25元1分钟。用户咨询套内流量，客服告知150M。回电：2023-08-22 14:51:50，用户咨询其他套餐，客服介绍福多多39元（湖北）200分钟10G。用户咨询其它流量包，客服介绍5G升级包。用户认可更改成39元套餐，客服受理。用户咨询次月流量包是否生效，客服告知流量包已经没有了。 2、存在问题：业务解释错误（错误告知已取消流量包），有责。 3、回复情况：2023-10-01 13:33:17时间，由28364员工回复18672656996号码，回电致歉，告知客服解释错误。已安排业务和沟通的培训，后期合格后重新上岗，当月绩效重新考核，业务已取消，出于服务，24小时内以话费充值的方式给18672656996号充值138元，用户认可。（客服自行充值）</t>
  </si>
  <si>
    <t>TS202309301848540902</t>
  </si>
  <si>
    <t>邵泽华</t>
  </si>
  <si>
    <t>2023-10-01 14:00:31</t>
  </si>
  <si>
    <t>[该用户有申诉倾向，请注意受理态度，查询近三天工单记录，积极解决用户问题。][65岁以上老人]&amp;#13;&amp;#10;高级模板内容：&amp;#13;&amp;#10;投诉问题描述:用户来电，告知自己每月月租是79加10元副卡费每月89元，现查询产生了119元，之前已经处理了20，但是多收取了1张副卡费用。用户对当前月租不认可，前台解释用户不理解，辛苦处理。&amp;#13;&amp;#10;争议月份:2023年9月&amp;#13;&amp;#10;争议金额:10&amp;#13;&amp;#10;用户要求:尽快处理&amp;#13;</t>
  </si>
  <si>
    <t>电话营销-开通争议： 湖北精英盛华信息科技有限公司(宜昌) ， 湖北精英盛华信息科技有限公司(宜昌) AA。用户反映开通业务问题，经核实，22年8月通过电话营销方式推荐用户办理，现用户表示无需使用，业务已取消，客服部已操作 副卡月功能费-0元 ，申请减免22年9月-23年10月费用合计140元，24小时内到账，此费用无法抵扣往月欠费及打印发票，满意.</t>
  </si>
  <si>
    <t>TS202309302009482140</t>
  </si>
  <si>
    <t>王玉基</t>
  </si>
  <si>
    <t>2023-10-01 17:57:18</t>
  </si>
  <si>
    <t>22年Q3Q4重点客户判断省分:湖北&amp;#13;&amp;#10;:移网电话营销费用争议（套餐资费/融合宽带/副卡功能费类除外）&amp;#13;&amp;#10;:不认可&amp;#13;&amp;#10;:大于500元&amp;#13;&amp;#10;:&amp;#13;&amp;#10;&amp;#13;&amp;#10;高级模板内容：&amp;#13;&amp;#10;是否10016外呼:不记得&amp;#13;&amp;#10;电话外呼号码:无&amp;#13;&amp;#10;渠道名称:上海航动科技有限公司（宜昌）&amp;#13;&amp;#10;反应问题涉及场景:未经同意订购业务&amp;#13;&amp;#10;产品名称:联通助理-智能应答5元（首月免费）&amp;#13;&amp;#10;争议月份:2020年12月、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amp;#13;&amp;#10;是否承诺退费:否&amp;#13;&amp;#10;承诺退费金额:170&amp;#13;&amp;#10;是否取消业务（如取消失败，需加上系统报错的提示）:否&amp;#13;&amp;#10;是否需要回复:是&amp;#13;&amp;#10;用户要求:用户反映老人在使用，不知道什么时候被开通的业务，在线解释不认可，用户要求核查开通原因并退费，请协助处理。&amp;#13;</t>
  </si>
  <si>
    <t>电话营销-开通争议： 上海航动科技有限公司（宜昌） ，  联通助理-智能应答5元  AA。用户反映开通业务问题，经核实， 上海航动科技有限公司（宜昌） 于 2020-12-18 11:27:13 通过电话营销方式推荐客户办理  联通助理-智能应答5元 。现客户表示无需使用，业务已取消，考虑客户感知，申请减免22年12月-23年10月费用合计175元，24小时内到账，此费用无法抵扣往月欠费且不可打印发票，满意。</t>
  </si>
  <si>
    <t>TS202309301209041872</t>
  </si>
  <si>
    <t>黄自沾</t>
  </si>
  <si>
    <t>2023-10-01 10:30:03</t>
  </si>
  <si>
    <t>判断省分:湖北&amp;#13;&amp;#10;:移网电话营销费用争议（套餐资费/融合宽带/副卡功能费类除外）&amp;#13;&amp;#10;:不认可&amp;#13;&amp;#10;:大于500元&amp;#13;&amp;#10;:&amp;#13;&amp;#10;&amp;#13;&amp;#10;高级模板内容：&amp;#13;&amp;#10;是否10016外呼:不记得&amp;#13;&amp;#10;电话外呼号码:称毫不知情&amp;#13;&amp;#10;渠道名称:湖北精英盛华信息科技有限公司(宜昌)&amp;#13;&amp;#10;反应问题涉及场景:未经同意订购业务,电话营销业务资费争议&amp;#13;&amp;#10;产品名称:幸福家家乐59元套餐2021-02-0100:00:002023-03-3123:59:59被更改为（畅爽冰激凌5G套餐129元（基础版））&amp;#13;&amp;#10;争议月份:2023年9月、2023年8月、2023年7月、2023年6月、2023年5月、2023年4月&amp;#13;&amp;#10;是否承诺退费:否&amp;#13;&amp;#10;承诺退费金额:129&amp;#13;&amp;#10;是否取消业务（如取消失败，需加上系统报错的提示）:未取消（前台无权更改）&amp;#13;&amp;#10;是否需要回复:是&amp;#13;&amp;#10;用户要求:用户来电表示对于套餐被更改毫不知情&amp;#13;&amp;#10;称只需要更改回原套餐59幸福家家乐+10（副卡），原套餐69元就行了&amp;#13;&amp;#10;有升级倾向未标明，有携出倾向，情绪激动，要求核实联系本机（未承诺退费）烦请协助处理谢谢！&amp;#13;</t>
  </si>
  <si>
    <t>电话营销-开通争议：湖北精英盛华信息科技有限公司(宜昌)，畅爽冰激凌5G套餐129元（基础版）AA。用户反映转资问题，经核实电话营销于2023-03-29 11:39:20  推荐办理，现已联系客户解释，并申请减免4-9月套餐差价106.5元，24小时到账，此费用不可打印发票，已协商办理转资69元畅越套餐，次月生效，客户满意。</t>
  </si>
  <si>
    <t>TS202309301636410523</t>
  </si>
  <si>
    <t>胡春秀</t>
  </si>
  <si>
    <t>2023-10-01 13:39:02</t>
  </si>
  <si>
    <t>&amp;#13;&amp;#10;高级模板内容：&amp;#13;&amp;#10;投诉问题描述:用户来电反映自己没有同意更改畅爽冰激凌5G套餐199元（基础版），解释不认可，要求更改会之前的套餐地王卡，解释套餐已下架，用户不认可，要求投诉并回电处理，谢谢&amp;#13;&amp;#10;争议月份:2023年9月&amp;#13;&amp;#10;争议金额:199&amp;#13;&amp;#10;用户要求:用户来电反映自己没有同意更改畅爽冰激凌5G套餐199元（基础版），解释不认可，要求更改会之前的套餐地王卡，解释套餐已下架，用户不认可，要求投诉并回电处理，谢谢&amp;#13;&amp;#10;&amp;#13;&amp;#10;&amp;#13;&amp;#10;&amp;#13;</t>
  </si>
  <si>
    <t>电话营销-开通争议：湖北精英盛华信息科技有限公司(宜昌)，转资AA。2023-05-16 11:57:58通过电话营销方式办理转资,现已解释,原地王卡资费已下架,已与用户沟通转资69元畅越冰激凌套餐+2年网龄计划合约,,次月生效,减免6-10月差价399元,系统主副卡办理预存享50元赠费,立即到帐,剩余299元今日内到帐,此费用无法抵扣往月欠费及打印发票,满意</t>
  </si>
  <si>
    <t>TS202309291502201448</t>
  </si>
  <si>
    <t>朱铁军</t>
  </si>
  <si>
    <t>2023-10-01 10:36:28</t>
  </si>
  <si>
    <t>&amp;#13;&amp;#10;高级模板内容：&amp;#13;&amp;#10;投诉问题描述:客户反映自己没有办理炫彩通信助理包-云盘版-立即生效（要求退费&amp;#13;&amp;#10;争议业务名称:炫彩通信助理包-云盘版-立即生效（&amp;#13;&amp;#10;受理渠道:上海航动科技有限公司（宜昌）&amp;#13;&amp;#10;争议月份:2023年9月&amp;#13;&amp;#10;争议费用:10&amp;#13;&amp;#10;一线客服在系统里:已取消&amp;#13;&amp;#10;是否承诺退费:是&amp;#13;&amp;#10;用户要求:客户反映自己没有办理炫彩通信助理包-云盘版-立即生效（要求退费&amp;#13;</t>
  </si>
  <si>
    <r>
      <t/>
    </r>
    <r>
      <rPr>
        <sz val="11"/>
        <color theme="1"/>
        <rFont val="宋体"/>
        <family val="2"/>
      </rPr>
      <t>电话营销-开通争议：上海航动科技有限公司（宜昌）， 炫彩通信助理包-云盘版 -立即生效（湖北） 。经核实，23年4月上海航动科技有限公司通过电话营销方式给13217272291，13217275129号码办理 炫彩通信助理包 。现客户表示无需使用，业务已取消， 考虑客户感知，已为两个号码办理预存话费享20元话费优惠 ，客户满意。</t>
    </r>
    <r>
      <rPr>
        <sz val="11"/>
        <color theme="1"/>
        <rFont val="Arial"/>
        <family val="2"/>
      </rPr>
      <t xml:space="preserve">						</t>
    </r>
    <r>
      <rPr>
        <sz val="11"/>
        <color theme="1"/>
        <rFont val="宋体"/>
        <family val="2"/>
      </rPr>
      <t>&amp;#10;，</t>
    </r>
  </si>
  <si>
    <t>TS202309301412272029</t>
  </si>
  <si>
    <t>熊铸</t>
  </si>
  <si>
    <t>2023-10-01 15:31:46</t>
  </si>
  <si>
    <t>判断省分:其他省分&amp;#13;&amp;#10;:电话营销争议&amp;#13;&amp;#10;:不认可&amp;#13;&amp;#10;判断省分:湖北&amp;#13;&amp;#10;:移网电话营销费用争议（套餐资费/融合宽带/副卡功能费类除外）&amp;#13;&amp;#10;:不认可&amp;#13;&amp;#10;:大于500元&amp;#13;&amp;#10;:&amp;#13;&amp;#10;&amp;#13;&amp;#10;高级模板内容：&amp;#13;&amp;#10;是否10016外呼:是&amp;#13;&amp;#10;反应问题涉及场景:未经同意订购业务&amp;#13;&amp;#10;产品名称:尊享权益包（青铜版）立即生效、5G会员权益包（立即生效）&amp;#13;&amp;#10;争议月份:2021年11月、2021年12月、2022年1月、2022年2月、2022年3月、2022年4月、2022年5月、2022年6月、2022年7月、2022年8月、2022年9月、2022年10月、2022年11月、2022年12月、2023年1月、2023年2月、2023年3月、2023年4月、2023年7月、2023年5月、2023年6月、2023年8月、2023年9月&amp;#13;&amp;#10;是否承诺退费:否&amp;#13;&amp;#10;承诺退费金额:1&amp;#13;&amp;#10;是否取消业务（如取消失败，需加上系统报错的提示）:未取消&amp;#13;&amp;#10;是否需要回复:是&amp;#13;&amp;#10;用户要求:用户要求我方核实清楚，是谁私自办理的业务，要求退费，请处理。&amp;#13;</t>
  </si>
  <si>
    <t>电话营销-开通争议：上海航动科技有限公司（宜昌）、尊享权益包（青铜版）和5G会员权益包（立即生效）立即生效AA，经核实，该号码于21年11月通过电话营销方式推荐客户办理，现联系客户解释不认可，出于服务角度，退还21.12-23.9月费用合计528元，考虑到用户使用感知为用户办理预存话费享40元/月话费优惠2个月（湖北），另为用户申请448元费用，10月5日前到账完毕，此费用不可打印发票，满意。</t>
  </si>
  <si>
    <t>TS202309301323541003</t>
  </si>
  <si>
    <t>王开全</t>
  </si>
  <si>
    <t>2023-10-01 10:14:13</t>
  </si>
  <si>
    <t>[65岁以上老人]&amp;#13;&amp;#10;高级模板内容：&amp;#13;&amp;#10;投诉问题描述:不知情办理5G加油包19元5GB（次月生效），&amp;#13;&amp;#10;业务名称:5G加油包19元5GB（次月生效），&amp;#13;&amp;#10;争议月份:2023年9月、2023年8月、2023年7月、2023年6月、2023年5月、2023年4月、2023年3月、2023年2月、2023年1月、2022年1月、2022年2月、2022年3月、2022年4月、2022年5月、2022年6月、2022年7月、2022年8月、2022年9月、2022年10月、2022年11月、2022年12月、2021年2月、2021年3月、2021年4月、2021年5月、2021年6月、2021年7月、2021年8月、2021年9月、2021年10月、2021年11月、2021年12月&amp;#13;&amp;#10;争议金额:608&amp;#13;&amp;#10;是否承诺退费:是&amp;#13;&amp;#10;用户要求:退费&amp;#13;</t>
  </si>
  <si>
    <t>电话营销-开通争议：拓见科技(深圳)有限公司武汉分公司(宜昌)，5G加油包19元5GB（次月生效）AA，经核实，于2021年2月过电话营销方式推荐客户办理，现联系客户解释不认可，出于服务角度，退还21.2-23.9月费用合计608元，10月5日前到账，此费用不可打印发票，沟通后已为用户取消18.9-23.9月通讯无忧包(3元/月）180元，考虑到用户使用感知另为用户申请180元费用，10月5日前申请到账，此费用不可打印发票，满意。</t>
  </si>
  <si>
    <t>TS202309301721111657</t>
  </si>
  <si>
    <t>赵其秀</t>
  </si>
  <si>
    <t>2023-10-01 13:41:24</t>
  </si>
  <si>
    <t>[65岁以上老人]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单称对月固定费的变更不知情/不认可&amp;#13;&amp;#10;争议月份:2021年10月、2021年11月、2021年12月、2022年1月、2022年2月、2022年3月、2022年4月、2022年5月、2022年6月、2022年7月、2022年8月、2022年9月、2022年10月、2022年11月、2022年12月、2023年1月、2023年2月、2023年3月、2023年4月、2023年5月、2023年6月、2023年7月、2023年8月、2023年9月&amp;#13;&amp;#10;争议金额:1176&amp;#13;&amp;#10;用户要求:因为是老年机，老年人使用，用户称不知道什么时侯被更改套餐，称不是机主本人办理，需要回电给用户解释怎么办理的和是谁办理的并且后续跟进&amp;#13;</t>
  </si>
  <si>
    <t>电话营销-开通争议：拓见科技(深圳)有限公司武汉分公司(宜昌)，业务名称AA。2021-09-15 13:15:54电话营销方式办理转资,现因折扣到期导致用户22.10-23.9月出账全月月租,减免折扣费用288元,系统办理预存50元赠费立即到帐,分5个月到帐,每月到帐50元,最后一个月到帐剩余费用88元.此费用无法抵扣往月欠费及打印发票,满意</t>
  </si>
  <si>
    <t>TS202309291022440447</t>
  </si>
  <si>
    <t>071700401566</t>
  </si>
  <si>
    <t>虎志学</t>
  </si>
  <si>
    <t>2023-10-01 15:05:49</t>
  </si>
  <si>
    <t>宁夏分公司&gt;&gt;省公司&gt;&gt;互联网业务中心&gt;&gt;互联网业务中心投诉处理组</t>
  </si>
  <si>
    <t>高级模板内容：&amp;#10;投诉问题描述:详见TS202309261459332173不认可前期处理结果要求再次联系处理不认可退费的金额&amp;#10;争议月份:2023年9月&amp;#10;争议金额:0&amp;#10;用户要求:尽快回复处理（户来电反映自己家里面并没有安装宽带，但是却产生了费用，要求核实后进行三倍赔偿）</t>
  </si>
  <si>
    <t>您反映的问题，经核实属电话营销-解释宣传：宜昌融诚通信服务有限责任公司，业务名称AA。您反映IPTV扣费问题，经核实，宜昌融诚通信服务有限责任公司于2022-04-24 14:35:36给您转资畅爽冰激凌5G套餐129元（基础版）时，未给您解释清楚，转资后IPTV会产生扣费导致，已跟您解释清楚，考虑您感知，申请退22.5-23.9月IPTV费用，合计230元，24小时到帐，此费用不可打印发票，已再次联系您解释费用问题，您认可。</t>
  </si>
  <si>
    <t>ZX202309301553461214</t>
  </si>
  <si>
    <t>071701019913</t>
  </si>
  <si>
    <t>穆勇志</t>
  </si>
  <si>
    <t>2023-10-01 16:12:20</t>
  </si>
  <si>
    <t>&amp;#13;&amp;#10;高级模板内容：&amp;#13;&amp;#10;投诉问题描述:自己没有办理过宽带，每月还在扣费，不在归属地，要求线上销户&amp;#13;&amp;#10;到厅时间:2023-09-30&amp;#13;&amp;#10;到厅名称:无&amp;#13;&amp;#10;办理业务:线上注销071701019913&amp;#13;&amp;#10;营业厅地址:无&amp;#13;&amp;#10;用户要求:要求线上销户&amp;#13;</t>
  </si>
  <si>
    <t>电话营销-开通争议：拓见科技(深圳)有限公司武汉分公司(宜昌)，低消39元宽带200M主产品AA。用户反映电话营销办理低消缓装宽带时未与客户达成一致，已按客户要求取消宽带，宽带竣工后48小时内取消低消，并登记本月出账后，次月7日前退还22.7-23.10月宽带费用，回访满意</t>
  </si>
  <si>
    <t>TS202310011204261132</t>
  </si>
  <si>
    <t>洪家富</t>
  </si>
  <si>
    <t>2023-10-01 14:14:27</t>
  </si>
  <si>
    <t>[65岁以上老人]&amp;#10;高级模板内容：&amp;#10;投诉问题描述:用户要求屏蔽所有营销业务的订购，谢谢&amp;#10;争议业务名称:营销业务&amp;#10;受理渠道:无&amp;#10;争议月份:2023年10月&amp;#10;争议费用:0&amp;#10;一线客服在系统里:已取消&amp;#10;是否承诺退费:否&amp;#10;用户要求:用户要求屏蔽所有营销业务的订购</t>
  </si>
  <si>
    <t>TS202309301223322196</t>
  </si>
  <si>
    <t>投诉工单（2021版）&gt;&gt;移网&gt;&gt;【变更及服务】渠道服务&gt;&gt;手、网、短、微厅（含公众号）体验不便捷</t>
  </si>
  <si>
    <t>北京罗克维尔斯科技有限公司</t>
  </si>
  <si>
    <t>2023-10-01 09:28:46</t>
  </si>
  <si>
    <t>22年Q3Q4重点客户&amp;#10;高级模板内容：&amp;#10;投诉问题描述:用户称在联通APP无法看到发票详情，自己号码和同事一起办，自己同事都能正常看见，要求我方核实回电，谢谢&amp;#10;渠道名称:中国联通APP&amp;#10;办理业务名称:发票&amp;#10;页面提示:无&amp;#10;用户要求:用户称在联通APP无法看到发票详情，自己号码和同事一起办，自己同事都能正常看见，要求我方核实回电，谢谢</t>
  </si>
  <si>
    <t>用户反映发票问题，我部回电用户，告知核实为充值卡缴费，用户表示在京东充值，告知充值卡缴费发票需联系充值平台提供，用户知晓满意。</t>
  </si>
  <si>
    <t>TS202310011058162418</t>
  </si>
  <si>
    <t>刘广欣</t>
  </si>
  <si>
    <t>2023-10-01 15:08:28</t>
  </si>
  <si>
    <t>&amp;#13;&amp;#10;高级模板内容：&amp;#13;&amp;#10;投诉问题描述:宣传告知每个月返20元/只收取9元/月&amp;#13;&amp;#10;业务名称:宣传和实际不符&amp;#13;&amp;#10;宣传渠道:营业厅&amp;#13;&amp;#10;宣传内容:宣传告知每个月返20元/只收取9元/月&amp;#13;&amp;#10;实际情况:按照原价收取，没有返费&amp;#13;&amp;#10;用户要求:处理费用问题，请核实处理，谢谢&amp;#13;</t>
  </si>
  <si>
    <t>电子渠道：客户反馈套餐订购小天卡，承诺赠费20元未到账，已按客户要求勾选20元赠费*6个月，立即生效，并申请减免23.8-9月差价合计40元，24小时内到账，此费用不可打印账单发票，回访满意</t>
  </si>
  <si>
    <t>GZ202310011824332130</t>
  </si>
  <si>
    <t>故障工单（2021版）&gt;&gt;全语音门户自助报障&gt;&gt;全语音门户自助报障</t>
  </si>
  <si>
    <t>071703961339</t>
  </si>
  <si>
    <t>刘弘扬</t>
  </si>
  <si>
    <t>全语音自助受理</t>
  </si>
  <si>
    <t>故障工单（2021版）</t>
  </si>
  <si>
    <t>2023-10-01 22:53:07</t>
  </si>
  <si>
    <t>302001AAA/CBSS判断签约和配置不一样，配置速率低于签约带宽&amp;#10;装机地址：湖北省宜昌市西陵区窑湾街道石板社区石板铺路香山总部鑫苑小区2栋1单元9层901</t>
  </si>
  <si>
    <t>查中自恢复</t>
  </si>
  <si>
    <t>GZ202310011636271370</t>
  </si>
  <si>
    <t>071704320000</t>
  </si>
  <si>
    <t>东园</t>
  </si>
  <si>
    <t>2023-10-01 18:13:34</t>
  </si>
  <si>
    <t>101004光猫断电离线&amp;#10;装机地址：湖北省宜昌市西陵区窑湾街道沙河社区西湖路39号北辰明珠小区6栋1单元10层1001</t>
  </si>
  <si>
    <t>热熔接头故障</t>
  </si>
  <si>
    <t>GZ202310011635271361</t>
  </si>
  <si>
    <t>故障工单（2021版）&gt;&gt;融合&gt;&gt;【网络使用】宽带网络&gt;&gt;宽带无法上网</t>
  </si>
  <si>
    <t>071700311817</t>
  </si>
  <si>
    <t>陈俊锋</t>
  </si>
  <si>
    <t>2023-10-01 22:16:40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</si>
  <si>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后台配置异常您所使用宽带后台配置异常,设备收光异常;&amp;#13;&amp;#10;设备收发光功率是否异常:无异常;&amp;#13;&amp;#10;红灯，要求公司马上派师傅上门检修，回复。&amp;#13;</t>
  </si>
  <si>
    <t>引入段光纤故障</t>
  </si>
  <si>
    <t>GZ202310011615321237</t>
  </si>
  <si>
    <t>071700681221</t>
  </si>
  <si>
    <t>张兵</t>
  </si>
  <si>
    <t>2023-10-01 23:17:13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</si>
  <si>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光猫只亮电源灯，已断电刷新重启，请师傅尽快上门检查维修。</t>
  </si>
  <si>
    <t>路由器、交换设备故障</t>
  </si>
  <si>
    <t>GZ202310011531150923</t>
  </si>
  <si>
    <t>071700091627</t>
  </si>
  <si>
    <t>崔拥军</t>
  </si>
  <si>
    <t>2023-10-01 17:33:24</t>
  </si>
  <si>
    <t>302001AAA/CBSS判断签约和配置不一样，配置速率低于签约带宽&amp;#10;装机地址：湖北省宜昌市西陵区窑湾街道沙河社区西湖路39号北辰明珠小区10栋1单元14层1402</t>
  </si>
  <si>
    <t>固网派送失败，自动退单,有重复单存在,建单失败！</t>
  </si>
  <si>
    <t>GZ202310011358180293</t>
  </si>
  <si>
    <t>故障工单（2021版）&gt;&gt;融合&gt;&gt;【网络使用】宽带网络&gt;&gt;网速慢</t>
  </si>
  <si>
    <t>071700629485</t>
  </si>
  <si>
    <t>杜莎</t>
  </si>
  <si>
    <t>2023-10-01 20:45:56</t>
  </si>
  <si>
    <t>#2022重保客户#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网速慢&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用户表示宽带上网很慢，在线解释无效，要求上门处理。&amp;#13;</t>
  </si>
  <si>
    <t>用户家庭内部网线、熔/连接头、皮线光缆、暗线故障</t>
  </si>
  <si>
    <t>GZ202310011343190188</t>
  </si>
  <si>
    <t>071700342499</t>
  </si>
  <si>
    <t>袁宇森</t>
  </si>
  <si>
    <t>2023-10-01 18:21:30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</si>
  <si>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网速慢&amp;#13;&amp;#10;:&amp;#13;&amp;#10;设置参数:&amp;#13;&amp;#10;获取诊断信息:&amp;#13;&amp;#10;:其他异常显示&amp;#13;&amp;#10;:是&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路由器能力不匹配;&amp;#13;&amp;#10;:网络连不上刷新无效要求尽快联系处理&amp;#13;</t>
  </si>
  <si>
    <t>GZ202310011320230038</t>
  </si>
  <si>
    <t>071704214001</t>
  </si>
  <si>
    <t>彭明</t>
  </si>
  <si>
    <t>2023-10-01 17:51:31</t>
  </si>
  <si>
    <t>102002CBSS状态正常，AAA状态异常&amp;#10;装机地址：湖北省宜昌市当阳市玉阳街道办事处望城村望城村环南54号1栋周边</t>
  </si>
  <si>
    <t>GZ202310011309032440</t>
  </si>
  <si>
    <t>071704193233</t>
  </si>
  <si>
    <t>张启立</t>
  </si>
  <si>
    <t>2023-10-01 14:09:31</t>
  </si>
  <si>
    <t>302001AAA/CBSS判断签约和配置不一样，配置速率低于签约带宽&amp;#10;装机地址：湖北省宜昌市夷陵区小溪塔街道丁家坝社区丁家坝散户区龙台三巷62号周边</t>
  </si>
  <si>
    <t>GZ202310011257422365</t>
  </si>
  <si>
    <t>故障工单（2021版）&gt;&gt;融合&gt;&gt;【IPTV使用】IPTV&gt;&gt;IPTV无法观看</t>
  </si>
  <si>
    <t>071701002308</t>
  </si>
  <si>
    <t>王顺江</t>
  </si>
  <si>
    <t>2023-10-01 21:59:32</t>
  </si>
  <si>
    <t>071701002308命中精准预判服务场景:[65岁以上老人]&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机顶盒无法使用，要求师傅尽快上门处理</t>
  </si>
  <si>
    <t>用户电脑、手机、PAD、电视、智能家居设备等终端问题，用户操作问题</t>
  </si>
  <si>
    <t>GZ202310011252312328</t>
  </si>
  <si>
    <t>071700002213</t>
  </si>
  <si>
    <t>李晓雨</t>
  </si>
  <si>
    <t>2023-10-01 22:26:02</t>
  </si>
  <si>
    <t>#2022重保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用户表示iptv无法使用，需要公司尽快处理</t>
  </si>
  <si>
    <t>WiFi覆盖问题导致网络不稳定，视频感知差</t>
  </si>
  <si>
    <t>GZ202310011240202227</t>
  </si>
  <si>
    <t>071700279185</t>
  </si>
  <si>
    <t>魏进</t>
  </si>
  <si>
    <t>2023-10-01 18:24:49</t>
  </si>
  <si>
    <t>302004光猫与签约速率不匹配（端业不匹配）&amp;#10;装机地址：湖北省宜昌市宜都市高坝洲镇宋山冲村宋山冲村3组卫生室周边</t>
  </si>
  <si>
    <t>GZ202310011237412212</t>
  </si>
  <si>
    <t>071700708819</t>
  </si>
  <si>
    <t>任成彬</t>
  </si>
  <si>
    <t>2023-10-01 13:46:30</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</si>
  <si>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设备收光异常,光猫终端能力与签约速率不匹配;&amp;#13;&amp;#10;设备收发光功率是否异常:无异常;&amp;#13;&amp;#10;:&amp;#13;&amp;#10;&amp;#13;&amp;#10;高级模板内容：&amp;#13;&amp;#10;问题（现象）描述:用户来电反映称宽带监控无法存储回放&amp;#13;&amp;#10;故障时间:2023-10-01&amp;#13;&amp;#10;服务状态是否正常:是&amp;#13;&amp;#10;设备灯显示:正常&amp;#13;&amp;#10;错误代码:无&amp;#13;&amp;#10;是否重启设备:已重启未恢复&amp;#13;&amp;#10;用户要求:尽快上门处理&amp;#13;</t>
  </si>
  <si>
    <t>GZ202310011236232201</t>
  </si>
  <si>
    <t>071700077457</t>
  </si>
  <si>
    <t>邓春容</t>
  </si>
  <si>
    <t>2023-10-01 17:23:48</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</si>
  <si>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光猫亮红灯&amp;#13;</t>
  </si>
  <si>
    <t>GZ202310011231562154</t>
  </si>
  <si>
    <t>071704079335</t>
  </si>
  <si>
    <t>龙国英</t>
  </si>
  <si>
    <t>2023-10-01 19:54:43</t>
  </si>
  <si>
    <t>#2022重保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用户表示IPTV无法使用，要求上门处理。</t>
  </si>
  <si>
    <t>机顶盒故障</t>
  </si>
  <si>
    <t>GZ202310011227532130</t>
  </si>
  <si>
    <t>071700071932</t>
  </si>
  <si>
    <t>严立英</t>
  </si>
  <si>
    <t>2023-10-01 15:42:16</t>
  </si>
  <si>
    <t>302001AAA/CBSS判断签约和配置不一样，配置速率低于签约带宽&amp;#10;装机地址：湖北省宜昌市东山开发区发展大道99号清江润城58栋2单元18楼1802</t>
  </si>
  <si>
    <t>光猫、LAN/DSL上行网关终端故障</t>
  </si>
  <si>
    <t>GZ202310011225422112</t>
  </si>
  <si>
    <t>071700942876</t>
  </si>
  <si>
    <t>王正玲</t>
  </si>
  <si>
    <t>2023-10-01 19:11:44</t>
  </si>
  <si>
    <t>301001光猫收发光功率异常&amp;#10;装机地址：湖北省宜昌市远安县鸣凤镇安泰社区凤凰湾5栋1单元1层104</t>
  </si>
  <si>
    <t>GZ202310011223542104</t>
  </si>
  <si>
    <t>071700050575</t>
  </si>
  <si>
    <t>刘祥该</t>
  </si>
  <si>
    <t>2023-10-01 19:08:45</t>
  </si>
  <si>
    <t>#2022重保客户#101004光猫断电离线&amp;#10;装机地址：湖北省宜昌市西陵区西陵街道刘家大堰社区刘家大堰51栋1单元1楼102</t>
  </si>
  <si>
    <t>GZ202310011222592094</t>
  </si>
  <si>
    <t>故障工单（2021版）&gt;&gt;宽带&gt;&gt;【网络使用】宽带网络&gt;&gt;网速慢</t>
  </si>
  <si>
    <t>071700013757</t>
  </si>
  <si>
    <t>APP_HAND_ALL</t>
  </si>
  <si>
    <t>2023-10-01 15:57:52</t>
  </si>
  <si>
    <t>网速过慢&amp;#10;装机地址：湖北省宜昌市东山开发区发展大道99号清江润城57栋1单元25楼2504</t>
  </si>
  <si>
    <t>用户侧其他问题</t>
  </si>
  <si>
    <t>GZ202310011211422008</t>
  </si>
  <si>
    <t>071700069625</t>
  </si>
  <si>
    <t>宋少峰</t>
  </si>
  <si>
    <t>2023-10-01 14:24:07</t>
  </si>
  <si>
    <t>#2022重保客户#网速过慢&amp;#10;装机地址：湖北省宜昌市伍家区宝塔河街办城东大道180号东南岸5栋1单元20楼2003</t>
  </si>
  <si>
    <t>GZ202310011157171899</t>
  </si>
  <si>
    <t>071703605120</t>
  </si>
  <si>
    <t>吴华荣</t>
  </si>
  <si>
    <t>2023-10-01 16:39:12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</si>
  <si>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光猫红灯，要求师傅维修并回复</t>
  </si>
  <si>
    <t>冷接故障</t>
  </si>
  <si>
    <t>GZ202310011133251715</t>
  </si>
  <si>
    <t>071700036536</t>
  </si>
  <si>
    <t>张宇</t>
  </si>
  <si>
    <t>2023-10-01 17:59:41</t>
  </si>
  <si>
    <t>#2022重保客户#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用户表示频繁掉线，表示不满，要求师傅上门处理&amp;#13;</t>
  </si>
  <si>
    <t>GZ202310011131101691</t>
  </si>
  <si>
    <t>071700098371</t>
  </si>
  <si>
    <t>李祖云</t>
  </si>
  <si>
    <t>2023-10-01 17:40:33</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</si>
  <si>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用户办理了IPTV，现在电视看不了，要求派师傅上门检修，请处理</t>
  </si>
  <si>
    <t>GZ202310011131011688</t>
  </si>
  <si>
    <t>071700342588</t>
  </si>
  <si>
    <t>陈宇</t>
  </si>
  <si>
    <t>2023-10-01 19:04:47</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</si>
  <si>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后台配置异常您所使用宽带后台配置异常,光猫终端能力与签约速率不匹配;&amp;#13;&amp;#10;设备收发光功率是否异常:无异常;&amp;#13;&amp;#10;:071700342588&amp;#13;&amp;#10;湖北省宜昌市夷陵区小溪塔镇夷兴大道王子鞋城1楼&amp;#13;&amp;#10;用户反映宽带无法使用，重启无效，用户要求尽快处理，请处理并回复&amp;#13;&amp;#10;&amp;#13;</t>
  </si>
  <si>
    <t>GZ202310011116391570</t>
  </si>
  <si>
    <t>071700026421</t>
  </si>
  <si>
    <t>徐高峰</t>
  </si>
  <si>
    <t>2023-10-01 14:01:34</t>
  </si>
  <si>
    <t>#2022重保客户#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光猫终端能力与签约速率不匹配;&amp;#13;&amp;#10;设备收发光功率是否异常:无异常;&amp;#13;&amp;#10;:&amp;#13;&amp;#10;光猫红灯</t>
  </si>
  <si>
    <t>GZ202310011108051485</t>
  </si>
  <si>
    <t>071700000717</t>
  </si>
  <si>
    <t>余勤</t>
  </si>
  <si>
    <t>2023-10-01 15:49:22</t>
  </si>
  <si>
    <t>302004光猫与签约速率不匹配（端业不匹配）</t>
  </si>
  <si>
    <t>GZ202310011052211351</t>
  </si>
  <si>
    <t>071701078109</t>
  </si>
  <si>
    <t>徐斌</t>
  </si>
  <si>
    <t>2023-10-01 13:12:44</t>
  </si>
  <si>
    <t>22年Q3Q4重点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路由器能力不匹配;&amp;#13;&amp;#10;:&amp;#13;&amp;#10;&amp;#13;&amp;#10;高级模板内容：&amp;#13;&amp;#10;问题（现象）描述:用户来电反映宽带无法上网，要求我们尽快派人处理&amp;#13;&amp;#10;故障时间:2023-09-30&amp;#13;&amp;#10;服务状态是否正常:是&amp;#13;&amp;#10;设备灯显示:正常&amp;#13;&amp;#10;错误代码:无&amp;#13;&amp;#10;是否重启设备:已重启未恢复&amp;#13;&amp;#10;装机地址:无&amp;#13;&amp;#10;用户要求:用户来电反映宽带无法上网，要求我们尽快派人处理&amp;#13;</t>
  </si>
  <si>
    <t>GZ202310011051461341</t>
  </si>
  <si>
    <t>071700379897</t>
  </si>
  <si>
    <t>望雪松</t>
  </si>
  <si>
    <t>2023-10-01 16:07:53</t>
  </si>
  <si>
    <t>302001AAA/CBSS判断签约和配置不一样，配置速率低于签约带宽&amp;#10;装机地址：湖北省宜昌市夷陵区小溪塔街道营盘社区罗河路河畔春秋小区3栋2单元11层1103户</t>
  </si>
  <si>
    <t>GZ202310011028221105</t>
  </si>
  <si>
    <t>071700362699</t>
  </si>
  <si>
    <t>姜春艳</t>
  </si>
  <si>
    <t>2023-10-01 11:36:46</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</si>
  <si>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获取宽带账号失败&amp;#13;&amp;#10;通过宽带平台进行复位:操作未恢复/不认可&amp;#13;&amp;#10;判断省分:其他省分&amp;#13;&amp;#10;向用户解释后用户不认可:&amp;#13;&amp;#10;&amp;#13;&amp;#10;高级模板内容：&amp;#13;&amp;#10;问题（现象）描述:电视机看不了，要求上门检测&amp;#13;&amp;#10;故障时间:2023-10-01&amp;#13;&amp;#10;宽带是否安装IPTV:是&amp;#13;&amp;#10;宽带是否可正常上网:是&amp;#13;&amp;#10;是否重启设备:已重启未恢复&amp;#13;</t>
  </si>
  <si>
    <t>GZ202310011020031017</t>
  </si>
  <si>
    <t>071700347310</t>
  </si>
  <si>
    <t>2023-10-01 14:13:51</t>
  </si>
  <si>
    <t>302002局方OLT设备收光功率异常。&amp;#10;装机地址：湖北省宜昌市夷陵区小溪塔街道办事处东湖社区双虹大道片区东湖大道1-2-1号周边</t>
  </si>
  <si>
    <t>GZ202310011008320916</t>
  </si>
  <si>
    <t>071700290678</t>
  </si>
  <si>
    <t>曹阳</t>
  </si>
  <si>
    <t>2023-10-01 18:29:22</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</si>
  <si>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amp;#13;&amp;#10;设备收发光功率是否异常:无异常;&amp;#13;&amp;#10;:&amp;#13;&amp;#10;宽带网络无法使用，光信号红灯，要求派专人检修，请处理</t>
  </si>
  <si>
    <t>GZ202310011008020910</t>
  </si>
  <si>
    <t>071701040410</t>
  </si>
  <si>
    <t>梅龙</t>
  </si>
  <si>
    <t>2023-10-01 14:45:36</t>
  </si>
  <si>
    <t>宽带报障-MODEM故障&amp;#10;装机地址：湖北省宜昌市伍家岗区宝塔河街道艾家嘴社区东山大道375号125队片区东山大道373-12号12栋12单元4层112</t>
  </si>
  <si>
    <t>GZ202310010947050683</t>
  </si>
  <si>
    <t>071703027313</t>
  </si>
  <si>
    <t>覃鹏成</t>
  </si>
  <si>
    <t>2023-10-01 17:20:10</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</si>
  <si>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IPTV无法观看需要专人上门维修</t>
  </si>
  <si>
    <t>GZ202310010940360610</t>
  </si>
  <si>
    <t>071703986230</t>
  </si>
  <si>
    <t>王建军</t>
  </si>
  <si>
    <t>2023-10-01 15:11:35</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</si>
  <si>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用户表示iptv无法使用，重启机顶盒设备无效，要求师傅尽快维修处理，请尽快处理并回复</t>
  </si>
  <si>
    <t>GZ202310010935530570</t>
  </si>
  <si>
    <t>071704272322</t>
  </si>
  <si>
    <t>罗勇</t>
  </si>
  <si>
    <t>2023-10-01 15:17:55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</si>
  <si>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用户反映宽带上网慢，要求师傅上门解释，且表示自己实装地址不一致，自己家里实际住在金亚五号1栋1单元2单元802，要求一并核实处理&amp;#13;</t>
  </si>
  <si>
    <t>GZ202310010923060442</t>
  </si>
  <si>
    <t>故障工单（2021版）&gt;&gt;宽带&gt;&gt;【网络使用】宽带网络&gt;&gt;突发故障--宽带网络故障</t>
  </si>
  <si>
    <t>071700010062</t>
  </si>
  <si>
    <t>严东玉</t>
  </si>
  <si>
    <t>2023-10-01 12:50:31</t>
  </si>
  <si>
    <t>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宽带无法上网&amp;#10;装机地址：湖北省宜昌市猇亭区机场路黄龙寺村二组31号私房周边</t>
  </si>
  <si>
    <t>GZ202310010916490390</t>
  </si>
  <si>
    <t>071700965614</t>
  </si>
  <si>
    <t>杨艳</t>
  </si>
  <si>
    <t>2023-10-01 15:01:28</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</si>
  <si>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网速慢&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用户来电反映宽带网络慢，表示前期师傅告知光衰大，但家里人没空一直没上门，现来电要求尽快安排师傅上门检修，请处理&amp;#13;</t>
  </si>
  <si>
    <t>GZ202310010832160081</t>
  </si>
  <si>
    <t>071700331166</t>
  </si>
  <si>
    <t>胡萍</t>
  </si>
  <si>
    <t>2023-10-01 15:28:30</t>
  </si>
  <si>
    <t>102002CBSS状态正常，AAA状态异常&amp;#10;装机地址：湖北省宜昌市夷陵区河心公园全家享专用</t>
  </si>
  <si>
    <t>GZ202310010806122458</t>
  </si>
  <si>
    <t>071700999242</t>
  </si>
  <si>
    <t>李艳芳</t>
  </si>
  <si>
    <t>2023-10-01 13:32:07</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</si>
  <si>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宽带离线。用户表示入户线断了，请处理</t>
  </si>
  <si>
    <t>GZ202310010803262451</t>
  </si>
  <si>
    <t>071703635942</t>
  </si>
  <si>
    <t>刘长兵</t>
  </si>
  <si>
    <t>2023-10-01 16:21:44</t>
  </si>
  <si>
    <t>101004光猫断电离线&amp;#10;装机地址：湖北省宜昌市伍家岗区宝塔河街道张家坡社区万寿桥工商所片区东山大道305-1号1栋3单元1层101</t>
  </si>
  <si>
    <t>GZ202310010715412361</t>
  </si>
  <si>
    <t>故障工单（2021版）&gt;&gt;宽带&gt;&gt;【网络使用】宽带网络&gt;&gt;宽带无法上网</t>
  </si>
  <si>
    <t>071700204989</t>
  </si>
  <si>
    <t>周孝龙</t>
  </si>
  <si>
    <t>2023-10-01 10:58:02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</si>
  <si>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路由器能力不匹配;&amp;#13;&amp;#10;:&amp;#13;&amp;#10;&amp;#13;&amp;#10;高级模板内容：&amp;#13;&amp;#10;问题（现象）描述:用户来电称家里宽带没有王要求维修&amp;#13;&amp;#10;故障时间:2023-10-01&amp;#13;&amp;#10;服务状态是否正常:是&amp;#13;&amp;#10;设备灯显示:红灯&amp;#13;&amp;#10;错误代码:/&amp;#13;&amp;#10;是否重启设备:已重启未恢复&amp;#13;&amp;#10;用户要求:维修&amp;#13;</t>
  </si>
  <si>
    <t>GZ202310010031212250</t>
  </si>
  <si>
    <t>071704225352</t>
  </si>
  <si>
    <t>秦娇</t>
  </si>
  <si>
    <t>2023-10-01 14:56:10</t>
  </si>
  <si>
    <t>101004光猫断电离线&amp;#10;装机地址：湖北省宜昌市高新区北苑街道厦门路社区北苑路春华星运城3栋2单元23楼2302</t>
  </si>
  <si>
    <t>GZ202309302215021970</t>
  </si>
  <si>
    <t>071701009958</t>
  </si>
  <si>
    <t>任文明</t>
  </si>
  <si>
    <t>2023-10-01 10:37:36</t>
  </si>
  <si>
    <t>22年Q3Q4重点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高级模板内容：&amp;#13;&amp;#10;问题（现象）描述:无法观看&amp;#13;&amp;#10;故障时间:2023-09-30&amp;#13;&amp;#10;宽带是否安装IPTV:是&amp;#13;&amp;#10;宽带是否可正常上网:是&amp;#13;&amp;#10;是否重启设备:已重启未恢复&amp;#13;</t>
  </si>
  <si>
    <t>GZ202309302147551831</t>
  </si>
  <si>
    <t>071700403857</t>
  </si>
  <si>
    <t>梅娜</t>
  </si>
  <si>
    <t>2023-10-01 17:03:48</t>
  </si>
  <si>
    <t>302001AAA/CBSS判断签约和配置不一样，配置速率低于签约带宽&amp;#10;装机地址：湖北省宜昌市五峰土家族自治县渔洋关镇三房坪社区黄龙路黄龙寨17栋1单元6楼601</t>
  </si>
  <si>
    <t>GZ202309302107341634</t>
  </si>
  <si>
    <t>071700028731</t>
  </si>
  <si>
    <t>万浩</t>
  </si>
  <si>
    <t>2023-10-01 20:15:28</t>
  </si>
  <si>
    <t>#2022重保客户#302004光猫与签约速率不匹配（端业不匹配）&amp;#10;装机地址：湖北省宜昌市伍家区东站路宜城春晓7栋1单元21楼2103</t>
  </si>
  <si>
    <t>GZ202309302058411582</t>
  </si>
  <si>
    <t>071701065199</t>
  </si>
  <si>
    <t>覃媛媛</t>
  </si>
  <si>
    <t>2023-10-01 08:54:32</t>
  </si>
  <si>
    <t>302001AAA/CBSS判断签约和配置不一样，配置速率低于签约带宽&amp;#10;装机地址：湖北省宜昌市西陵区夜明珠街道望洲岗社区列电路望州岗村6组44号周边</t>
  </si>
  <si>
    <t>GZ202309302037591431</t>
  </si>
  <si>
    <t>故障工单（2021版）&gt;&gt;宽带&gt;&gt;【网络使用】宽带网络&gt;&gt;上网卡顿/掉线/延时/信号弱/不稳定/网页无法打开</t>
  </si>
  <si>
    <t>071700042025</t>
  </si>
  <si>
    <t>2023-10-01 22:37:33</t>
  </si>
  <si>
    <t>无法打开网页&amp;#10;装机地址：湖北省宜昌市伍家区宝塔河街办城东大道106号清江尚玲珑13栋1单元32楼3203清江尚玲珑13栋1单元32楼3202</t>
  </si>
  <si>
    <t>GZ202309302028031365</t>
  </si>
  <si>
    <t>071700087807</t>
  </si>
  <si>
    <t>黄明珍</t>
  </si>
  <si>
    <t>2023-10-01 11:54:52</t>
  </si>
  <si>
    <t>302002局方OLT设备收光功率异常。&amp;#10;装机地址：湖北省宜昌市猇亭区七里冲路七里新村安居小区35栋2单元3层205</t>
  </si>
  <si>
    <t>GZ202309302024431343</t>
  </si>
  <si>
    <t>071701068863</t>
  </si>
  <si>
    <t>周立银</t>
  </si>
  <si>
    <t>2023-10-01 08:45:12</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</si>
  <si>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13207216979&amp;#13;&amp;#10;071701068863&amp;#13;&amp;#10;湖北省宜昌市西陵区夜明珠街道望洲岗社区列电路望州岗村7组&amp;#13;&amp;#10;不能上网，刷新无效，请尽快联系17720599083上门维修&amp;#13;</t>
  </si>
  <si>
    <t>GZ202309302017121284</t>
  </si>
  <si>
    <t>071704094412</t>
  </si>
  <si>
    <t>周勇</t>
  </si>
  <si>
    <t>2023-10-01 15:22:51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</si>
  <si>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光猫红灯</t>
  </si>
  <si>
    <t>GZ202309302015551273</t>
  </si>
  <si>
    <t>故障工单（2021版）&gt;&gt;IVR自助报障&gt;&gt;IVR自助报障</t>
  </si>
  <si>
    <t>071701010154</t>
  </si>
  <si>
    <t>张业群</t>
  </si>
  <si>
    <t>湖北</t>
  </si>
  <si>
    <t>2023-10-01 10:19:58</t>
  </si>
  <si>
    <t>用户来电反映宽带071701010154从2023年09月30日开始无法上网，故障地址湖北省宜昌市西陵区葛洲坝街道办石子岭社区葛洲坝合作有线宽带IPTV专用，联系电话13217170468，请处理，谢谢！</t>
  </si>
  <si>
    <t>GZ202309302012551252</t>
  </si>
  <si>
    <t>071700313574</t>
  </si>
  <si>
    <t>高长青</t>
  </si>
  <si>
    <t>2023-10-01 15:37:21</t>
  </si>
  <si>
    <t>102002CBSS状态正常，AAA状态异常&amp;#10;装机地址：湖北省宜昌市夷陵区夷陵雾渡河营服中心4G-CPE项目卡186-7420-2284卡</t>
  </si>
  <si>
    <t>GZ202309302012011245</t>
  </si>
  <si>
    <t>071700207701</t>
  </si>
  <si>
    <t>冉敏</t>
  </si>
  <si>
    <t>2023-10-01 13:28:45</t>
  </si>
  <si>
    <t>302004光猫与签约速率不匹配（端业不匹配）&amp;#10;装机地址：湖北省宜昌市宜都市陆城镇杨守敬大道尤家苑3栋2单元1层102户</t>
  </si>
  <si>
    <t>GZ202309301957171121</t>
  </si>
  <si>
    <t>071700068901</t>
  </si>
  <si>
    <t>吕林</t>
  </si>
  <si>
    <t>2023-10-01 15:54:42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</si>
  <si>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光猫终端能力与签约速率不匹配;&amp;#13;&amp;#10;设备收发光功率是否异常:无异常;&amp;#13;&amp;#10;:用户表示宽带无法使用，多次刷新无效，要求上门处理。&amp;#13;</t>
  </si>
  <si>
    <t>GZ202309301931320912</t>
  </si>
  <si>
    <t>071703944044</t>
  </si>
  <si>
    <t>刘坤民</t>
  </si>
  <si>
    <t>2023-10-01 11:46:36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</si>
  <si>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后台配置异常您所使用宽带后台配置异常,设备收光异常;&amp;#13;&amp;#10;设备收发光功率是否异常:无异常;&amp;#13;&amp;#10;:&amp;#13;&amp;#10;光猫红灯</t>
  </si>
  <si>
    <t>GZ202309301926410879</t>
  </si>
  <si>
    <t>071700868231</t>
  </si>
  <si>
    <t>林丽</t>
  </si>
  <si>
    <t>2023-10-01 18:19:46</t>
  </si>
  <si>
    <t>#2022重保客户#301001光猫收发光功率异常&amp;#10;装机地址：湖北省宜昌市当阳市玉阳办事处广洲路凯旋名邸10栋3单元8层801</t>
  </si>
  <si>
    <t>GZ202309301855520653</t>
  </si>
  <si>
    <t>071700206273</t>
  </si>
  <si>
    <t>刘醒</t>
  </si>
  <si>
    <t>2023-10-01 10:23:36</t>
  </si>
  <si>
    <t>网络不稳定，网络停用&amp;#10;装机地址：湖北省宜昌市宜都市陆城镇清江大道雅斯国际广场小区6栋1单元17层1703户</t>
  </si>
  <si>
    <t>GZ202309301744280110</t>
  </si>
  <si>
    <t>071701026390</t>
  </si>
  <si>
    <t>郭建龙</t>
  </si>
  <si>
    <t>2023-10-01 17:21:09</t>
  </si>
  <si>
    <t>071701026390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用户表示房子装修，设备都拆了下来，现在不会安装，要求师傅上门处理，加急处理并回复&amp;#13;</t>
  </si>
  <si>
    <t>GZ202309301711452396</t>
  </si>
  <si>
    <t>071700295310</t>
  </si>
  <si>
    <t>崔小兵</t>
  </si>
  <si>
    <t>2023-10-01 18:41:06</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</si>
  <si>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获取宽带账号失败&amp;#13;&amp;#10;通过宽带平台进行复位:操作未恢复/不认可&amp;#13;&amp;#10;判断省分:其他省分&amp;#13;&amp;#10;向用户解释后用户不认可:&amp;#13;&amp;#10;&amp;#13;&amp;#10;无法看节目，重启无效，请尽快处理&amp;#13;</t>
  </si>
  <si>
    <t>GZ202309301621552049</t>
  </si>
  <si>
    <t>071700300890</t>
  </si>
  <si>
    <t>袁俊</t>
  </si>
  <si>
    <t>2023-10-01 14:27:46</t>
  </si>
  <si>
    <t>301001光猫收发光功率异常&amp;#10;装机地址：湖北省宜昌市夷陵区鸦鹊岭镇汉宜路黄金堂村1组209号周边</t>
  </si>
  <si>
    <t>GZ202309301601131864</t>
  </si>
  <si>
    <t>故障工单（2021版）&gt;&gt;宽带&gt;&gt;【IPTV使用】IPTV&gt;&gt;IPTV无法观看</t>
  </si>
  <si>
    <t>071704557234</t>
  </si>
  <si>
    <t>周建华</t>
  </si>
  <si>
    <t>2023-10-01 11:31:34</t>
  </si>
  <si>
    <t>IPTV内容不完整/无法使用&amp;#10;装机地址：湖北省宜昌市西陵区葛洲坝街道石子岭社区葛洲坝合作有线宽带IPTV专用</t>
  </si>
  <si>
    <t>GZ202309301145252340</t>
  </si>
  <si>
    <t>071701075011</t>
  </si>
  <si>
    <t>李梦丽</t>
  </si>
  <si>
    <t>2023-10-01 17:01:44</t>
  </si>
  <si>
    <t>102002CBSS状态正常，AAA状态异常&amp;#10;装机地址：湖北省宜昌市西陵区学院街道东正街社区西陵一路13号宜昌联通公司融合宽带项目专用</t>
  </si>
  <si>
    <t>GZ202309301013021338</t>
  </si>
  <si>
    <t>071700145703</t>
  </si>
  <si>
    <t>李诗平</t>
  </si>
  <si>
    <t>2023-10-01 13:21:07</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</si>
  <si>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amp;#13;&amp;#10;设备收发光功率是否异常:无异常;&amp;#13;&amp;#10;:&amp;#13;&amp;#10;&amp;#13;&amp;#10;高级模板内容：&amp;#13;&amp;#10;问题（现象）描述:用户表示已经有半年没有用宽带了，宽带光猫一直亮红灯，现要尽快联系报修&amp;#13;&amp;#10;故障时间:2023-09-30&amp;#13;&amp;#10;服务状态是否正常:是&amp;#13;&amp;#10;设备灯显示:正常&amp;#13;&amp;#10;错误代码:无&amp;#13;&amp;#10;是否重启设备:不配合&amp;#13;&amp;#10;装机地址:湖北省宜昌市枝江市仙女镇仙女新农村仙女村一组周边&amp;#13;&amp;#10;用户要求:要求加急尽快报修&amp;#13;</t>
  </si>
  <si>
    <t>GZ202309300901110648</t>
  </si>
  <si>
    <t>071700160357</t>
  </si>
  <si>
    <t>陈江萍</t>
  </si>
  <si>
    <t>2023-10-01 13:05:55</t>
  </si>
  <si>
    <t>101004光猫断电离线&amp;#10;装机地址：湖北省宜昌市枝江市马家店镇江汉大道61699部队生活区东院93栋1-3单元</t>
  </si>
  <si>
    <t>GZ202309300846460532</t>
  </si>
  <si>
    <t>071700312746</t>
  </si>
  <si>
    <t>望开建</t>
  </si>
  <si>
    <t>2023-10-01 17:20:36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</si>
  <si>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pon闪烁，要求师傅上门，请处理&amp;#13;</t>
  </si>
  <si>
    <t>GZ202309292134222045</t>
  </si>
  <si>
    <t>071700260223</t>
  </si>
  <si>
    <t>李毓元</t>
  </si>
  <si>
    <t>2023-10-01 08:25:56</t>
  </si>
  <si>
    <t>101004光猫断电离线&amp;#10;装机地址：湖北省宜昌市宜都市陆城街道办事处尾笔社区尾笔社区4组38号周边</t>
  </si>
  <si>
    <t>GZ202309292044221673</t>
  </si>
  <si>
    <t>071700845105</t>
  </si>
  <si>
    <t>鲁玉洁</t>
  </si>
  <si>
    <t>在线客服机器人</t>
  </si>
  <si>
    <t>2023-10-01 09:12:33</t>
  </si>
  <si>
    <t>#2022重保客户#22年Q3Q4重点客户22年Q3Q4重点客户网速过慢</t>
  </si>
  <si>
    <t>GZ202309291928081024</t>
  </si>
  <si>
    <t>071700824456</t>
  </si>
  <si>
    <t>肖瑞芝</t>
  </si>
  <si>
    <t>2023-10-01 15:56:22</t>
  </si>
  <si>
    <t>301001光猫收发光功率异常&amp;#10;装机地址：湖北省宜昌市当阳市玉阳街道办事处东门楼社区广洲路凯旋名邸10栋3单元9层902</t>
  </si>
  <si>
    <t>GZ202309291741460166</t>
  </si>
  <si>
    <t>071703512947</t>
  </si>
  <si>
    <t>周凤玲</t>
  </si>
  <si>
    <t>2023-10-01 14:50:55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</si>
  <si>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amp;#13;&amp;#10;设备收发光功率是否异常:路由器能力不匹配;&amp;#13;&amp;#10;:&amp;#13;&amp;#10;注册灯闪烁，宽带无法上网，请处理。</t>
  </si>
  <si>
    <t>GZ202309290908470823</t>
  </si>
  <si>
    <t>071700502192</t>
  </si>
  <si>
    <t>赵承明</t>
  </si>
  <si>
    <t>2023-10-01 17:07:45</t>
  </si>
  <si>
    <t>宽带报障-网速慢&amp;#10;装机地址：湖北省宜昌市长阳县长阳城区营服中心4G-CPE项目卡130-3271-4434卡</t>
  </si>
  <si>
    <t>GZ202309281811530021</t>
  </si>
  <si>
    <t>071700506205</t>
  </si>
  <si>
    <t>方华英</t>
  </si>
  <si>
    <t>2023-10-01 17:08:50</t>
  </si>
  <si>
    <t>宽带报障-宽带频繁掉线&amp;#10;装机地址：湖北省宜昌市长阳县长阳城区营服中心4G-CPE项目新号码池</t>
  </si>
  <si>
    <t>GZ202309281707302028</t>
  </si>
  <si>
    <t>071700403499</t>
  </si>
  <si>
    <t>李先伦</t>
  </si>
  <si>
    <t>2023-10-01 14:43:53</t>
  </si>
  <si>
    <t>宽带报障-无法登陆&amp;#10;装机地址：湖北省宜昌市五峰县五峰城西营服中心4G-CPE项目新号码池</t>
  </si>
  <si>
    <t>GZ202309271308230774</t>
  </si>
  <si>
    <t>071700831057</t>
  </si>
  <si>
    <t>全国国</t>
  </si>
  <si>
    <t>2023-10-01 17:01:27</t>
  </si>
  <si>
    <t>宽带报障-宽带频繁掉线&amp;#10;装机地址：湖北省宜昌市当阳市玉阳街道办事处熊家山社区南正街14号当阳城区营服中心4G-CPE项目无资源地址</t>
  </si>
  <si>
    <t>GZ202309271132290019</t>
  </si>
  <si>
    <t>071700687664</t>
  </si>
  <si>
    <t>宋秀香</t>
  </si>
  <si>
    <t>2023-10-01 20:53:22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</si>
  <si>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光猫终端能力与签约速率不匹配;&amp;#13;&amp;#10;设备收发光功率是否异常:无异常;&amp;#13;&amp;#10;:红灯&amp;#13;</t>
  </si>
  <si>
    <t>GZ202309271124222449</t>
  </si>
  <si>
    <t>故障工单（2021版）&gt;&gt;融合&gt;&gt;【网络使用】固话&gt;&gt;固话无法通话</t>
  </si>
  <si>
    <t>07176903677</t>
  </si>
  <si>
    <t>夏杰</t>
  </si>
  <si>
    <t>固话业务</t>
  </si>
  <si>
    <t>2023-10-01 14:49:10</t>
  </si>
  <si>
    <t>判断省分:湖北&amp;#13;&amp;#10;:传入参数&amp;#13;&amp;#10;是否本地本网用户:是&amp;#13;&amp;#10;是否停机:正常&amp;#13;&amp;#10;请到业务通知判断是否群障:否&amp;#13;&amp;#10;::&amp;#13;&amp;#10;&amp;#13;&amp;#10;高级模板内容：&amp;#13;&amp;#10;问题（现象）描述:用户称固话无法接听，要求维修，请处理，谢谢&amp;#13;&amp;#10;故障时间:2023-09-27&amp;#13;&amp;#10;服务状态是否正常:是&amp;#13;&amp;#10;装机地址:胜利4路星光天地2楼&amp;#13;&amp;#10;用户要求:用户称固话无法接听，要求维修，请处理，谢谢&amp;#13;&amp;#10;第二联系电话:13032739485&amp;#13;</t>
  </si>
  <si>
    <t>GZ202309261500302007</t>
  </si>
  <si>
    <t>071700749746</t>
  </si>
  <si>
    <t>杨英</t>
  </si>
  <si>
    <t>2023-10-01 17:09:38</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</si>
  <si>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FTTB设备是否正常:无异常;&amp;#13;&amp;#10;:宽带无法上网需要专人处理&amp;#13;</t>
  </si>
  <si>
    <t>GZ202309261429241799</t>
  </si>
  <si>
    <t>071703126037</t>
  </si>
  <si>
    <t>周文婷</t>
  </si>
  <si>
    <t>2023-10-01 16:57:13</t>
  </si>
  <si>
    <t>网络不稳定&amp;#10;装机地址：湖北省宜昌市西陵区大学路8号三峡大学(无资源)校园网</t>
  </si>
  <si>
    <t>GZ202309251148410971</t>
  </si>
  <si>
    <t>071700402749</t>
  </si>
  <si>
    <t>肖用柏</t>
  </si>
  <si>
    <t>2023-10-01 14:35:19</t>
  </si>
  <si>
    <t>071700402749命中精准预判服务场景:[65岁以上老人]&amp;#13;&amp;#10;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FTTB设备是否正常:无异常;&amp;#13;&amp;#10;:&amp;#13;&amp;#10;cpe宽带无法使用，刷新重启无效，要求师傅上门处理</t>
  </si>
  <si>
    <t>GZ202309251032460317</t>
  </si>
  <si>
    <t>071700830106</t>
  </si>
  <si>
    <t>尚廷让</t>
  </si>
  <si>
    <t>2023-10-01 16:58:10</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</si>
  <si>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湖北省宜昌市当阳市湖北省宜昌市当阳市城区观岭庙村5组，cpe无法上网，重启无效，要求公司检查原因处理并回复&amp;#13;</t>
  </si>
  <si>
    <t>GZ202309240900261429</t>
  </si>
  <si>
    <t>故障工单（2021版）&gt;&gt;宽带&gt;&gt;【网络使用】宽带网络&gt;&gt;联通设施（线杆、井盖、机房等）问题</t>
  </si>
  <si>
    <t>2023-10-01 10:30:40</t>
  </si>
  <si>
    <t>用户来电反映湖北省宜昌市夷陵区五渡河镇交站垭村10组的联通网线在田里面，影响农民种田，要求尽快把线移走，请核实处理，谢谢。</t>
  </si>
  <si>
    <t>电线电缆：已通知维护人员现场核查处理，已向客户解释说明，满意。</t>
  </si>
  <si>
    <t>GZ202309231647210261</t>
  </si>
  <si>
    <t>071700043468</t>
  </si>
  <si>
    <t>杨龙红</t>
  </si>
  <si>
    <t>2023-10-01 14:34:10</t>
  </si>
  <si>
    <t>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宽带无法上网&amp;#13;&amp;#10;故障时间:2023-09-23&amp;#13;&amp;#10;服务状态是否正常:是&amp;#13;&amp;#10;设备灯显示:红灯&amp;#13;&amp;#10;错误代码:无&amp;#13;&amp;#10;是否重启设备:已重启未恢复&amp;#13;&amp;#10;用户要求:用户来电反映宽带从（23.9.23）开始（无法上网），错误代码（无），设备灯显示（红灯），已建议用户重启设备（已重启未恢复），用户要求尽快上门处理。装机地址（湖北省宜昌市西陵区宜昌联通CBSS项目专用CPE地址）联系电话（15629373013）&amp;#13;</t>
  </si>
  <si>
    <t>GZ202309231410181514</t>
  </si>
  <si>
    <t>071700202103</t>
  </si>
  <si>
    <t>刘令令</t>
  </si>
  <si>
    <t>2023-10-01 14:32:21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</si>
  <si>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账号离线，刷新无效，老人家不会操作，用户要求上门检查&amp;#13;</t>
  </si>
  <si>
    <t>GZ202309222058381673</t>
  </si>
  <si>
    <t>071700429538</t>
  </si>
  <si>
    <t>高云波</t>
  </si>
  <si>
    <t>2023-10-01 16:22:01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</si>
  <si>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FTTB设备是否正常:无异常;&amp;#13;&amp;#10;:无线CPE故障，刷新重启无效。表示是老人使用，要求尽快安排人联系处理</t>
  </si>
  <si>
    <t>GZ202309201252081349</t>
  </si>
  <si>
    <t>071700445341</t>
  </si>
  <si>
    <t>黄发金</t>
  </si>
  <si>
    <t>2023-10-01 08:51:38</t>
  </si>
  <si>
    <t>#2022重保客户##2022重保客户#301001光猫收发光功率异常&amp;#10;装机地址：湖北省宜昌市五峰土家族自治县五峰镇水尽司村水尽司村2组157号周边</t>
  </si>
  <si>
    <t>引入段以上ODN光纤光缆故障</t>
  </si>
  <si>
    <t>GZ202309191044380754</t>
  </si>
  <si>
    <t>071703087758</t>
  </si>
  <si>
    <t>苏振涛</t>
  </si>
  <si>
    <t>2023-10-01 10:33:53</t>
  </si>
  <si>
    <t>用户来电反映宽带071703087758从2023年09月19日开始无法上网，故障地址湖北省宜昌市五峰土家族自治县渔洋关镇涨水坪村涨水坪村6组50号周边，联系电话18671601026，请处理，谢谢！</t>
  </si>
  <si>
    <t>市政施工/供电/割接改造</t>
  </si>
  <si>
    <t>GZ202309160859021715</t>
  </si>
  <si>
    <t>071703062577</t>
  </si>
  <si>
    <t>林雪</t>
  </si>
  <si>
    <t>2023-10-01 10:32:48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</si>
  <si>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amp;#13;&amp;#10;&amp;#13;&amp;#10;高级模板内容：&amp;#13;&amp;#10;问题（现象）描述:用户来电反映宽带从（9月16日）开始（无法上网），错误代码（无），设备灯显示（红灯），已建议用户重启设备（已重启未恢复），用户要求尽快上门处理。装机地址（湖北省宜昌市秭归县茅坪镇陈家冲村花果园村1组24号周边）联系电话（15572726777）&amp;#13;&amp;#10;故障时间:2023-09-16&amp;#13;&amp;#10;服务状态是否正常:是&amp;#13;&amp;#10;设备灯显示:红灯&amp;#13;&amp;#10;错误代码:无&amp;#13;&amp;#10;是否重启设备:已重启未恢复&amp;#13;&amp;#10;装机地址:湖北省宜昌市秭归县茅坪镇陈家冲村花果园村1组24号周边&amp;#13;&amp;#10;用户要求:上门维修&amp;#13;</t>
  </si>
  <si>
    <t>GZ202309150832251391</t>
  </si>
  <si>
    <t>071700514079</t>
  </si>
  <si>
    <t>覃雨辉</t>
  </si>
  <si>
    <t>2023-10-01 17:04:47</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</si>
  <si>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用户表示宽带无法使用，光猫闪红灯，请公司尽快处理并回复&amp;#13;</t>
  </si>
  <si>
    <t>GZ202309131654290425</t>
  </si>
  <si>
    <t>071700600639</t>
  </si>
  <si>
    <t>周祖光</t>
  </si>
  <si>
    <t>2023-10-01 09:14:55</t>
  </si>
  <si>
    <t>#2022重保客户#071700600639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光猫终端能力与签约速率不匹配;&amp;#13;&amp;#10;设备收发光功率是否异常:路由器能力不匹配;&amp;#13;&amp;#10;:用户表示宽带无法使用，光猫亮红灯，要求公司处理。&amp;#13;</t>
  </si>
  <si>
    <t>GZ202309131449391983</t>
  </si>
  <si>
    <t>07176979671</t>
  </si>
  <si>
    <t>宜昌隆桥大酒店有限公司</t>
  </si>
  <si>
    <t>2023-10-01 17:03:36</t>
  </si>
  <si>
    <t>判断省分:湖北&amp;#13;&amp;#10;:传入参数&amp;#13;&amp;#10;是否本地本网用户:是&amp;#13;&amp;#10;是否停机:正常&amp;#13;&amp;#10;请到业务通知判断是否群障:有&amp;#13;&amp;#10;根据解释口径向用户解释！:不认可&amp;#13;&amp;#10;::固话无法使用，请处理并回复&amp;#13;</t>
  </si>
  <si>
    <t>欠费、业务咨询等非网络质量问题</t>
  </si>
  <si>
    <t>GZ202309131129590266</t>
  </si>
  <si>
    <t>071700644736</t>
  </si>
  <si>
    <t>周祖刚</t>
  </si>
  <si>
    <t>2023-10-01 09:17:05</t>
  </si>
  <si>
    <t>#2022重保客户#071700644736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路由器能力不匹配;&amp;#13;&amp;#10;:&amp;#13;&amp;#10;宽带无法使用，下大雨刮风线断了，重启无效，要求师傅上门处理</t>
  </si>
  <si>
    <t>GZ202309072232080012</t>
  </si>
  <si>
    <t>071700143061</t>
  </si>
  <si>
    <t>周思</t>
  </si>
  <si>
    <t>2023-10-01 17:11:36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</si>
  <si>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amp;#13;&amp;#10;红灯&amp;#13;</t>
  </si>
  <si>
    <t>GZ202309031323191647</t>
  </si>
  <si>
    <t>071704039489</t>
  </si>
  <si>
    <t>邱乔</t>
  </si>
  <si>
    <t>2023-10-01 11:45:35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</si>
  <si>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路由器能力不匹配;&amp;#13;&amp;#10;外线被拆了&amp;#13;</t>
  </si>
  <si>
    <t>TS202309291700231526</t>
  </si>
  <si>
    <t>投诉工单（2021版）&gt;&gt;融合&gt;&gt;【网络使用】宽带网络&gt;&gt;宽带无法上网</t>
  </si>
  <si>
    <t>071700144641</t>
  </si>
  <si>
    <t>黄光兵</t>
  </si>
  <si>
    <t>2023-10-01 09:30:33</t>
  </si>
  <si>
    <t>主办单位：湖北&amp;#10;客户类别：普通客户&amp;#10;10010是否打通：是&amp;#10;是否二次致电10015：是&amp;#10;是否联系：是&amp;#10;升级倾向：无&amp;#10;号码归属省：湖北&amp;#10;SVIP等级：&amp;#10;预处理名称：宽带故障一键诊断:&amp;#13;&amp;#10;诊断号码类型:宽带&amp;#13;&amp;#10;结合宽带号码的状态及余额，分情况受理:不欠费且状态正常&amp;#13;&amp;#10;询问问题类型:无法上网&amp;#13;&amp;#10;诊断情况:诊断无异常&amp;#13;&amp;#10;路由器是否存在虚接或连接处接触不良:不存在&amp;#13;&amp;#10;建议客户使用电脑直接连接光猫，尝试单机能否正常上网:不正常&amp;#13;&amp;#10;引导用户重启光猫:不认可&amp;#13;&amp;#10;是否有突发故障:无突发故障&amp;#13;&amp;#10;光猫上的LOS灯是否常亮红灯:是&amp;#13;&amp;#10;宽带装机地址：湖北省宜昌市枝江市安福寺镇上柏坪村上柏坪村三组82号周边备注:用户来电反映宽带无法上网光猫闪红灯请核实处理&amp;#13;</t>
  </si>
  <si>
    <t>固网通信质量：①客户投诉产生的原因：宽带网速问题。 &amp;#10;②客户投诉问题核查情况及解决方案：收到贵部转办后，我司立即组织调查。经核实已发区域负责人协助处理。我司2023-10-01 11:43:49联系客户表示现在网络已经恢复，考虑到用户使用感知为用户申请40元费用，10月5日前到账，此费用不可打印发票。&amp;#10;③客户问题满意度：一般。 &amp;#10;④回单人：田群、联系方式：07176921001</t>
  </si>
  <si>
    <t>ZX202310011659090780</t>
  </si>
  <si>
    <t>咨询工单（2021版）&gt;&gt;业务规则&gt;&gt;不良号码关停（局方停机）</t>
  </si>
  <si>
    <t>艾金维</t>
  </si>
  <si>
    <t>2023-10-01 17:18:18</t>
  </si>
  <si>
    <t>:不认可&amp;#10;判断省分:湖北&amp;#10;node_134:&amp;#10;获取入参:&amp;#10;node_180:&amp;#10;判断局方停机状态:&amp;#10;:&amp;#10;node_223::关停原因带“断卡、实时换机、境外漫游”字眼&amp;#10;:不认可&amp;#10;:&amp;#10;&amp;#10;高级模板内容：&amp;#10;投诉问题描述:复通&amp;#10;用户状态为:局方半停&amp;#10;停机原因:局方半停&amp;#10;前台是否按流程解释:是&amp;#10;用户要求:复通，要求明天9;00联系&amp;#10;第二联系电话:13997709095</t>
  </si>
  <si>
    <t>ZX202310011410562045</t>
  </si>
  <si>
    <t>杨龙龙</t>
  </si>
  <si>
    <t>2023-10-01 19:45:16</t>
  </si>
  <si>
    <t>:不认可&amp;#13;&amp;#10;判断省分:湖北&amp;#13;&amp;#10;node_134:&amp;#13;&amp;#10;获取入参:&amp;#13;&amp;#10;node_180:&amp;#13;&amp;#10;判断局方停机状态:&amp;#13;&amp;#10;:&amp;#13;&amp;#10;node_223::其他&amp;#13;&amp;#10;判断是否局方停机:&amp;#13;&amp;#10;:无&amp;#13;&amp;#10;:大于7/30天&amp;#13;&amp;#10;:不认可&amp;#13;&amp;#10;局方停机/复通历史记录：1、停机模型:2、停机原因:3、解释口径:4、停机时间:5、复通指引:6、信安近60天复机次数:--&gt;系统判断的原因分类是否明确:&amp;#13;&amp;#10;&amp;#13;&amp;#10;高级模板内容：&amp;#13;&amp;#10;投诉问题描述:用户要求复机，人在异地，不方便到厅，烦请协助处理，谢谢！&amp;#13;&amp;#10;用户状态为:局方半停&amp;#13;&amp;#10;停机原因:新入网未正常使用半停（机主停机之日起7天内手厅自助复通，如逾期需前往营业厅办理，原则复机一次）&amp;#13;&amp;#10;前台是否按流程解释:是&amp;#13;&amp;#10;用户要求:用户要求复机&amp;#13;&amp;#10;第二联系电话:18671732961&amp;#13;</t>
  </si>
  <si>
    <t>号码关停： 新入网未正常使用半停 AA。用户反映号码停机问题，经核实，客户号码因新入网未正常使用半停而局方停机，根据相关要求进行关停处理。已请其回传以下资料：身份证正、反面照，及风险告知书至13032700872微信号，审核通过后为用户办理开机，客户表示知晓。</t>
  </si>
  <si>
    <t>ZX202310010820321820</t>
  </si>
  <si>
    <t>郑春芳</t>
  </si>
  <si>
    <t>2023-10-01 19:09:34</t>
  </si>
  <si>
    <t>:不认可&amp;#13;&amp;#10;判断省分:湖北&amp;#13;&amp;#10;node_134:&amp;#13;&amp;#10;获取入参:&amp;#13;&amp;#10;node_180:&amp;#13;&amp;#10;判断局方停机状态:&amp;#13;&amp;#10;:&amp;#13;&amp;#10;node_223::其他&amp;#13;&amp;#10;判断是否局方停机:&amp;#13;&amp;#10;:无&amp;#13;&amp;#10;:小于等于7天/30天&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-3015:14:265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0--&gt;系统判断的原因分类是否明确:&amp;#13;&amp;#10;&amp;#13;&amp;#10;高级模板内容：&amp;#13;&amp;#10;投诉问题描述:用户来电反馈被局方半停，不是自己身份信息，正常解释不认可，要求线上直接开通&amp;#13;&amp;#10;用户状态为:局方半停&amp;#13;&amp;#10;停机原因:本地异常号卡语音半停（机主停机之日起30天内在中国联通APP进行自助复通，如逾期需前往营业厅办理，原则复机一次）&amp;#13;&amp;#10;前台是否按流程解释:是&amp;#13;&amp;#10;用户要求:要求线上今天内直接复机，提及投诉，未说明投诉渠道&amp;#13;&amp;#10;第二联系电话:13177081537&amp;#13;</t>
  </si>
  <si>
    <t>号码关停：本地异常号卡语音半停AA。用户反映号码停机问题，经核实，客户号码因本地异常号卡语音半停而局方停机，根据相关要求进行关停处理。联系客户表示已自行至营业厅办理开机，已是开通状态，满意。</t>
  </si>
  <si>
    <t>ZX202309291857316929</t>
  </si>
  <si>
    <t>望芳</t>
  </si>
  <si>
    <t>2023-10-01 14:14:57</t>
  </si>
  <si>
    <t>用户要求在线复通，不接受APP以及营业厅，用户很急，要求今晚就要处理，请处理，谢谢。联系电话：13872562233</t>
  </si>
  <si>
    <t>号码关停：本地异常号卡语音半停AA。用户反映号码停机问题，经核实机主停机之日起30天内在中国联通APP进行自助复通或到营业厅申请复机，用户知晓，挂机，满意度一般。</t>
  </si>
  <si>
    <t>ZX202309301120120660</t>
  </si>
  <si>
    <t>付秀娟</t>
  </si>
  <si>
    <t>2023-10-01 08:49:15</t>
  </si>
  <si>
    <t>:不认可&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用户对工单ZX202309241224351489处理结果不满，因昨日告知几分钟就能搞定，但是近日还是未成功复机&amp;#13;&amp;#10;用户状态为:局方半停&amp;#13;&amp;#10;停机原因: 断卡2.0-湖北30天及以上睡眠卡风险用户打标（公众＆政企市场6月13日三无）&amp;#13;&amp;#10;前台是否按流程解释:是&amp;#13;&amp;#10;用户要求:用户要求10分钟内马上复机，不能马上复机用户要打消费者热线&amp;#13;&amp;#10;第二联系电话:13545728556&amp;#13;</t>
  </si>
  <si>
    <t>号码关停：断卡2.0-湖北30天及以上睡眠卡风险用户打标（公众＆政企市场6月13日三无）AA。用户反映号码停机问题，经核实，客户号码因断卡2.0-湖北30天及以上睡眠卡风险用户打标（公众＆政企市场6月13日三无） 风险打标局方停机，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现查询号码已是开通状态，已能正常使用，满意。</t>
  </si>
  <si>
    <t>ZX202309301404532320</t>
  </si>
  <si>
    <t>陈勇</t>
  </si>
  <si>
    <t>2023-10-01 19:38:24</t>
  </si>
  <si>
    <t>:不认可&amp;#13;&amp;#10;判断省分:湖北&amp;#13;&amp;#10;node_134:&amp;#13;&amp;#10;获取入参:&amp;#13;&amp;#10;node_180:&amp;#13;&amp;#10;判断局方停机状态:&amp;#13;&amp;#10;:&amp;#13;&amp;#10;node_223::其他&amp;#13;&amp;#10;判断是否局方停机:&amp;#13;&amp;#10;:无&amp;#13;&amp;#10;:大于7/30天&amp;#13;&amp;#10;:不认可&amp;#13;&amp;#10;局方停机/复通历史记录：1、停机模型:2、停机原因:断卡2.0-湖北30天及以上睡眠卡风险用户打标（公众市场6月7日三无）3、解释口径:4、停机时间:2023-06-1009:21:325、复通指引:6、信安近60天复机次数:--&gt;系统判断的原因分类是否明确:&amp;#13;&amp;#10;&amp;#13;&amp;#10;高级模板内容：&amp;#13;&amp;#10;投诉问题描述:不愿前往营业厅要求在线复机&amp;#13;&amp;#10;用户状态为:局方半停&amp;#13;&amp;#10;停机原因: 断卡2.0-湖北30天及以上睡眠卡风险用户打标（公众市场6月7日三无）&amp;#13;&amp;#10;前台是否按流程解释:是&amp;#13;&amp;#10;用户要求:要求在线复机&amp;#13;&amp;#10;第二联系电话:18972602882&amp;#13;</t>
  </si>
  <si>
    <t>号码关停：断卡2.0-湖北30天及以上睡眠卡风险用户打标（公众市场6月7日三无）AA。用户反映号码停机问题，经核实，客户号码因断卡2.0-湖北30天及以上睡眠卡风险用户打标（公众市场6月7日三无）局方停机，需操作风险用户二次实人认证，需客户本人携本人有效身份证件，前往中国联通自有营业厅或通过【中国联通APP】操作二次实人认证开机，客户表示知晓。满意度一般。</t>
  </si>
  <si>
    <t>ZX202310011453512346</t>
  </si>
  <si>
    <t>瞿圆圆</t>
  </si>
  <si>
    <t>2023-10-01 16:17:22</t>
  </si>
  <si>
    <t>&amp;#13;&amp;#10;高级模板内容：&amp;#13;&amp;#10;投诉问题描述:不在归属地，收不到验证码&amp;#13;&amp;#10;用户状态为:局方半停&amp;#13;&amp;#10;停机原因:无&amp;#13;&amp;#10;前台是否按流程解释:否&amp;#13;&amp;#10;用户要求:要求复机&amp;#13;&amp;#10;第二联系电话:15872585000&amp;#13;</t>
  </si>
  <si>
    <t>号码关停：断卡宜昌上报风险用户AA。用户反映号码停机问题，经核实客户已通过手厅实名开机，用户满意。</t>
  </si>
  <si>
    <t>ZX202309301713567030</t>
  </si>
  <si>
    <t>陶理志</t>
  </si>
  <si>
    <t>2023-10-01 14:23:26</t>
  </si>
  <si>
    <t>用户无法在中国联通APP实名，无法到归属地营业厅办理，要求反馈联系视频处理，联系电话：13677175193</t>
  </si>
  <si>
    <t>号码关停:风险关停AA,现已注销,满意</t>
  </si>
  <si>
    <t>ZX202309301025182488</t>
  </si>
  <si>
    <t>陈建平</t>
  </si>
  <si>
    <t>2023-10-01 18:08:44</t>
  </si>
  <si>
    <t>22年Q3Q4重点客户[65岁以上老人]:不认可&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用户来电反映自助复通不成功，不方便去线下营业厅&amp;#13;&amp;#10;用户状态为:局方半停&amp;#13;&amp;#10;停机原因: 断卡第24期公众明细&amp;#13;&amp;#10;前台是否按流程解释:是&amp;#13;&amp;#10;用户要求:尽快回电联系，协助沟通处理&amp;#13;&amp;#10;第二联系电话:18973805758&amp;#13;</t>
  </si>
  <si>
    <t>号码关停：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现查询审核不通过。身份证压边以及有一段话需要照着读的也没有朗读，致电未接，已短信答复如需办理可联系我部，如有疑问可在工作时间（08:30-12:00；14:00 -17:30 ）联系07176921001、13032700872宜昌客服。如用户咨询，请前台 10010话务 中心代为解释，谢谢。</t>
  </si>
  <si>
    <t>ZX202309291437310627</t>
  </si>
  <si>
    <t>尤啟成</t>
  </si>
  <si>
    <t>2023-10-01 09:20:14</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</si>
  <si>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2、停机原因:集团鹰眼监测诈骗停机（异常换机）：首次关停可携带本人有效证件、本机号卡到就归属营厅核验签署承诺书复机一次3、解释口径:4、停机时间:2023-09-2709:08:315、复通指引:6、信安近60天复机次数:--&gt;系统判断的原因分类是否明确:&amp;#13;&amp;#10;&amp;#13;&amp;#10;高级模板内容：&amp;#13;&amp;#10;投诉问题描述:详见前工单TS202309271220338366&amp;#13;&amp;#10;用户状态为:局方停机&amp;#13;&amp;#10;停机原因:集团鹰眼监测诈骗停机（异常换机）：首次关停可携带本人有效证件、本机号卡到就归属营厅核验签署承诺书复机一次&amp;#13;&amp;#10;前台是否按流程解释:是&amp;#13;&amp;#10;用户要求:要求赔偿&amp;#13;&amp;#10;第二联系电话:不愿提供&amp;#13;</t>
  </si>
  <si>
    <t>号码关停：集团鹰眼监测诈骗停机（异常换机）AA，根据相关要求进行关停处理。已请其回传一张照片：风险告知书+身份证正面+SIM卡背面照+签字至17671348103宜昌联通微信号，致电未接，已短信答复如需办理可联系我部，如有疑问可在工作时间（08:30-12:00；14:00 -17:30 ）联系07176921001、13032700872宜昌客服。如用户咨询，请前台 10010话务 中心代为解释，谢谢。</t>
  </si>
  <si>
    <t>ZX202310011253491585</t>
  </si>
  <si>
    <t>周晓雨</t>
  </si>
  <si>
    <t>2023-10-01 16:20:36</t>
  </si>
  <si>
    <t>【2022年上工信部测评重保用户】[该用户有申诉倾向，请注意受理态度，查询近三天工单记录，积极解决用户问题。]: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-2206:44:035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详见工单流水号:TS202309221635271445，用户来电反映不认可之前的处理方案，要求线上复机且销户，请处理&amp;#13;&amp;#10;用户状态为:局方停机&amp;#13;&amp;#10;停机原因:集团鹰眼监测诈骗停机（异常换机）：首次关停可携带本人有效证件、本机号卡到归属地自营厅核验签署承诺书复机一次&amp;#13;&amp;#10;前台是否按流程解释:是&amp;#13;&amp;#10;用户要求:复机、销户&amp;#13;&amp;#10;第二联系电话:18710628621&amp;#13;</t>
  </si>
  <si>
    <t>号码关停：集团鹰眼监测诈骗停机（异常换机）AA。用户反映号码停机问题，经核实客户号码已申请复机后销户，客户满意</t>
  </si>
  <si>
    <t>ZX202309302127281432</t>
  </si>
  <si>
    <t>吴海兵</t>
  </si>
  <si>
    <t>2023-10-01 14:34:28</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</si>
  <si>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集团反诈中心模型ZB0034-00022、停机原因:集团鹰眼静默突增模型：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-3019:38:235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局方停机影响正常使用,不在归属地不方便到厅&amp;#13;&amp;#10;用户状态为:局方停机&amp;#13;&amp;#10;停机原因:集团鹰眼静默突增模型：首次关停可携带本人有效证件、本机号卡到归属地自营厅核验签署承诺书复机一次&amp;#13;&amp;#10;前台是否按流程解释:是&amp;#13;&amp;#10;用户要求:用户要求我方尽快协助复通&amp;#13;&amp;#10;第二联系电话:13177075593&amp;#13;</t>
  </si>
  <si>
    <t>号码关停：集团鹰眼静默突增模型AA。用户反映号码停机问题，经核实已告知客户回传资料后审核复机，客户满意。</t>
  </si>
  <si>
    <t>ZX202309301859380696</t>
  </si>
  <si>
    <t>李雪勇</t>
  </si>
  <si>
    <t>2023-10-01 18:53:57</t>
  </si>
  <si>
    <t>:不认可&amp;#13;&amp;#10;判断省分:湖北&amp;#13;&amp;#10;node_134:&amp;#13;&amp;#10;获取入参:&amp;#13;&amp;#10;node_180:&amp;#13;&amp;#10;判断局方停机状态:&amp;#13;&amp;#10;:&amp;#13;&amp;#10;node_223::其他&amp;#13;&amp;#10;判断是否局方停机:&amp;#13;&amp;#10;:无&amp;#13;&amp;#10;:小于等于7天/30天&amp;#13;&amp;#10;:不认可&amp;#13;&amp;#10;局方停机/复通历史记录：1、停机模型:集团反诈中心模型ZB0011-00052、停机原因:集团鹰眼实时换机模型（标签规则）：信安风险打标语音半停，24小时内手厅进行二次实人认证或到归属自有营业厅核验3、解释口径:由于您的手机号码存在信息安全风险，为保障您的合法权益不受侵害，防止您名下号码被他人非法利用，根据《中华人民共和国反电信网络诈骗法》相关要求，需进行实名核验，24小时未核验或未通过核验，将暂停该号码部分功能。4、停机时间:2022-12-3117:35:255、复通指引:6、信安近60天复机次数:--&gt;系统判断的原因分类是否明确:&amp;#13;&amp;#10;&amp;#13;&amp;#10;高级模板内容：&amp;#13;&amp;#10;投诉问题描述:用户来电称要求在线复机，尽快核实办理，谢谢&amp;#13;&amp;#10;用户状态为:局方半停&amp;#13;&amp;#10;停机原因:集团鹰眼实时换机模型（标签规则）：信安风险打标语音半停，24小时内手厅进行二次实人认证或到归属自有营业厅核验&amp;#13;&amp;#10;前台是否按流程解释:是&amp;#13;&amp;#10;用户要求:尽快核实办理，谢谢&amp;#13;&amp;#10;第二联系电话:15671027788&amp;#13;</t>
  </si>
  <si>
    <t>号码关停：集团鹰眼实时换机模型（标签规则）：AA。用户反映号码停机问题，经核实，客户号码因集团鹰眼实时换机模型（标签规则）而局方停机，根据相关要求进行关停处理。前期已请其回传以下资料：身份证正、反面照，及风险告知书至13032700872微信号，审核通过后为用户办理开机。客户表示知晓。</t>
  </si>
  <si>
    <t>TS202309301610032315</t>
  </si>
  <si>
    <t>投诉工单（2021版）&gt;&gt;移网&gt;&gt;【网络使用】移网语音&gt;&gt;esim语音通讯问题</t>
  </si>
  <si>
    <t>孙雅昕</t>
  </si>
  <si>
    <t>其他</t>
  </si>
  <si>
    <t>2023-10-01 14:45:34</t>
  </si>
  <si>
    <t>:eSIM有信息(有附卡）&amp;#13;&amp;#10;:附卡欠费停机但主卡状态正常&amp;#13;&amp;#10;:&amp;#13;&amp;#10;&amp;#13;&amp;#10;高级模板内容：&amp;#13;&amp;#10;投诉问题描述:用户反映自己的esim卡无法使用称去营业厅的时候营业厅的工作人员也告知办理不了也无法在中国联通APP上复通&amp;#13;&amp;#10;用户类型:独立号码&amp;#13;&amp;#10;开始时间:2023-09-14&amp;#13;&amp;#10;手表品牌:OPPO&amp;#13;&amp;#10;备注:1&amp;#13;</t>
  </si>
  <si>
    <t>号码关停：本地异常号卡语音半停AA。用户反映号码停机问题，已告知客户回传：身份证正，开机承诺函至我司微信13032700872，审核通过后办理开机，客户认可。</t>
  </si>
  <si>
    <t>ZX202310011611400450</t>
  </si>
  <si>
    <t>李红武</t>
  </si>
  <si>
    <t>2023-10-01 18:08:35</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</si>
  <si>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集团反诈中心模型ZB0020-00022、停机原因:鹰眼图数据库社区发现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-0115:48:315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用户来电要求复机,,不愿前往营业厅，请尽快处理，谢谢&amp;#13;&amp;#10;用户状态为:局方停机&amp;#13;&amp;#10;停机原因: 鹰眼图数据库社区发现模型停机：首次关停可携带本人有效证件、本机号卡到归属地自营厅核验签署承诺书复机一次&amp;#13;&amp;#10;前台是否按流程解释:是&amp;#13;&amp;#10;用户要求:用户要求在线复机&amp;#13;&amp;#10;第二联系电话:18671769575&amp;#13;</t>
  </si>
  <si>
    <t>号码关停：鹰眼图数据库社区发现模型停机AA，根据相关要求进行关停处理。已请其回传一张照片：风险告知书+身份证正面+SIM卡背面照+签字至17671348103宜昌联通微信号，微信已添加，客户知晓。</t>
  </si>
  <si>
    <t>BL202309301551350786</t>
  </si>
  <si>
    <t>程曦</t>
  </si>
  <si>
    <t>2023-10-01 14:25:47</t>
  </si>
  <si>
    <t>&gt;业务号码&gt;071700064734；&gt;号码归属地&gt;宜昌；&gt;产品名称&gt;:智享音乐；&gt;产品代码&gt;无；&gt;产品编码&gt;2400006421；&gt;订购时间&gt;2023-09-1920:59:58；&gt;核查情况&gt;平台故障；&gt;不规范定制分类&gt;平台故障，无法判责；&gt;退费金额&gt;29元；&gt;退费时间&gt;2023-10-01；&gt;投诉内容&gt;&amp;#10;&amp;#10;&amp;#10;&amp;#10;高级模板内容：&amp;#10;赔付类型：:增值业务争议&amp;#10;CBSS账单扣费名称：:智享音乐&amp;#10;办理渠道:无&amp;#10;赔付月份：:2023年9月&amp;#10;返还倍率:单倍&amp;#10;赔付金额：:29&amp;#10;是否已经取消业务:是&amp;#10;是否承诺退费：:是&amp;#10;用户是否需要回复：:否&amp;#10;用户要求：:用户要求退费。</t>
  </si>
  <si>
    <t>BL202309302120022076</t>
  </si>
  <si>
    <t>071700152412</t>
  </si>
  <si>
    <t>李军</t>
  </si>
  <si>
    <t>2023-10-01 17:32:26</t>
  </si>
  <si>
    <t>&gt;业务号码&gt;071700152412；&gt;号码归属地&gt;宜昌；&gt;产品名称&gt;:影视会员连续包月；&gt;产品代码&gt;无；&gt;产品编码&gt;2400023504；&gt;订购时间&gt;2023-09-2921:39:44；&gt;核查情况&gt;平台故障；&gt;不规范定制分类&gt;平台故障，无法判责；&gt;退费金额&gt;29.9元；&gt;退费时间&gt;2023-10-01；&gt;投诉内容&gt;&amp;#10;&amp;#10;&amp;#10;高级模板内容：&amp;#10;赔付类型：:增值业务争议&amp;#10;CBSS账单扣费名称：:_TV增值-娱乐-沃家高清VIP&amp;#10;办理渠道:TV&amp;#10;赔付月份：:2023年9月&amp;#10;返还倍率:单倍&amp;#10;赔付金额：:29.9&amp;#10;是否已经取消业务:是&amp;#10;是否承诺退费：:是&amp;#10;用户是否需要回复：:否&amp;#10;用户要求：:用户表示未要求办理产生费用申请退费</t>
  </si>
  <si>
    <t>TS202309302056060301</t>
  </si>
  <si>
    <t>张少义</t>
  </si>
  <si>
    <t>2023-10-01 18:02:38</t>
  </si>
  <si>
    <t>主办单位：湖北&amp;#10;客户类别：普通客户&amp;#10;10010是否打通：否&amp;#10;是否二次致电10015：是&amp;#10;是否联系：否&amp;#10;升级倾向：&amp;#10;号码归属省：湖北&amp;#10;SVIP等级：&amp;#10;1.问题类型:;&amp;#10;2.投诉类型:增值业务费争议;&amp;#10;3.营业厅地址:;&amp;#10;4.位置信息:;&amp;#10;5.位置发生地:;&amp;#10;6.投诉内容:&amp;#10;202309月增值业务费:增值业务-AI留声机共享包钻石版25元-沃阅读25&amp;#10;争议金额:25.00&amp;#10;需要退订业务:是&amp;#10;AI留声机共享包钻石版25元-沃阅读(生效时间2023-09-0606:00:16价格25元)&amp;#10;业务未全部退订成功</t>
  </si>
  <si>
    <t>90559&amp;#10;计费争议-SP扣费：①客户投诉产生的原因：客户反馈增值业务扣费的问题。&amp;#10;②客户投诉问题核查情况及解决方案：收到贵部转办后，我司立即组织调查。经核实，用户反映SP增值业务开通问题，经核实，客户订购产品名称为AI留声机共享包钻石版25元-沃阅读，产品代码为6600265500 ，SP标识为66002655，订购时间2023-09-06 06:00:16，订购方式为SP接入，取消时间为 2023-09-30 23:59:59 ，25元/月，合计扣费1个月，累计产生费用共计25元，有二次确认过程，不存在订购违规现象。考虑客户使用感知，网站方已取消屏蔽并于。我司于2023-10-01 09:40:38联系客户解释以上情况。&amp;#10;③客户问题满意度：满意&amp;#10;④回单人：张婷   6921001</t>
  </si>
  <si>
    <t>BL202309301715282138</t>
  </si>
  <si>
    <t>吴晶晶</t>
  </si>
  <si>
    <t>2023-10-01 11:06:23</t>
  </si>
  <si>
    <t>&gt;业务号码&gt;13177088226；&gt;号码归属地&gt;宜昌；&gt;产品名称&gt;视频彩铃悦看版8元包月；&gt;产品代码&gt;49004923；&gt;产品编码&gt;4900492300；&gt;订购时间&gt;2023-09-2109:48:22；&gt;核查情况&gt;平台故障；&gt;不规范定制分类&gt;平台故障，无法判责；&gt;退费金额&gt;8元；&gt;退费时间&gt;2023年10月1日；&gt;投诉内容&gt;&amp;#10;高级模板内容：&amp;#10;赔付类型：:增值业务争议&amp;#10;CBSS账单扣费名称：:视频彩铃悦看版8元包月&amp;#10;办理渠道:sp&amp;#10;赔付月份：:2023年9月&amp;#10;返还倍率:单倍&amp;#10;赔付金额：:8&amp;#10;是否已经取消业务:是&amp;#10;是否承诺退费：:是&amp;#10;用户是否需要回复：:否&amp;#10;用户要求：:要求退费</t>
  </si>
  <si>
    <t>TS202309301913231283</t>
  </si>
  <si>
    <t>张燃</t>
  </si>
  <si>
    <t>2023-10-01 10:42:33</t>
  </si>
  <si>
    <t>主办单位：湖北&amp;#10;客户类别：普通客户&amp;#10;10010是否打通：否&amp;#10;是否二次致电10015：是&amp;#10;是否联系：否&amp;#10;升级倾向：&amp;#10;号码归属省：湖北&amp;#10;SVIP等级：&amp;#10;1.问题类型:IPTV;&amp;#10;2.投诉类型:宽带网络问题;&amp;#10;3.营业厅地址:;&amp;#10;4.位置信息:;&amp;#10;5.位置发生地:;&amp;#10;6.投诉内容:IPTV会员订购页面无法点击取消，导致老人误操作扣款，并且扣款的时候无扫码等确认机制，投诉事项：1,需关闭开通IPTV通道或者开通iptv需要有开通确认，2,返回本次因系统故障导致开通IPTV的29.9元。&amp;#10;7.故障详情:&amp;#10;	故障现象:IPTV会员订购无扫码确认老人误操作扣款&amp;#10;	故障发生时间:2023-09-3018:35</t>
  </si>
  <si>
    <t>计费争议-SP扣费：①客户投诉产生的原因：TV增值-娱乐-沃家高清VIP。 &amp;#10;②客户投诉问题核查情况及解决方案：收到贵部转办后，我司立即组织调查。经核实属正常扣费，考虑到用户使用感知，用户订购产品名称TV增值-娱乐-沃家高清VIP，产品代码为2400023504，订购时间，取消时间为23年9月，29.9元/月，合计扣费1个月，累计产生费用合计29.9元，订购方式为集团统一认证平台” 短信验证码，有二次确认过程，不存在订购违规现象。考虑用户使用感知，网站方已取消屏蔽并于三个工作日内退费29.9元到账，沟通后为号码18671706533，预存话费享30元话费优惠（湖北）此费用不可抵扣往月欠费及打印发票，我司2023-10-01 15:43:49联系客户解释。&amp;#10;③客户问题满意度：满意。 &amp;#10;④回单人：田群、联系方式：07176921001</t>
  </si>
  <si>
    <t>TS202309302206231072</t>
  </si>
  <si>
    <t>张代香</t>
  </si>
  <si>
    <t>2023-10-01 19:00:36</t>
  </si>
  <si>
    <t>主办单位：湖北&amp;#10;客户类别：普通客户&amp;#10;10010是否打通：否&amp;#10;是否二次致电10015：是&amp;#10;是否联系：否&amp;#10;升级倾向：&amp;#10;号码归属省：湖北&amp;#10;SVIP等级：&amp;#10;1.问题类型:;&amp;#10;2.投诉类型:增值业务费争议;&amp;#10;3.营业厅地址:;&amp;#10;4.位置信息:;&amp;#10;5.位置发生地:;&amp;#10;6.投诉内容:&amp;#10;202309月增值业务费:增值业务-视频彩铃商务版标准2元包月2&amp;#10;争议金额:2.00&amp;#10;需要退订业务:是&amp;#10;视频彩铃商务版标准2元包月(生效时间2023-09-0817:07:20价格2元)&amp;#10;业务已全部退订成功</t>
  </si>
  <si>
    <t>计费争议-SP扣费：①客户投诉产生的原因：视频彩铃商务版标准2元包月。 &amp;#10;②客户投诉问题核查情况及解决方案：收到贵部转办后，我司立即组织调查。经核实用户订购产品名称视频彩铃商务版标准2元包月，产品代码为90115，订购时间，取消时间为23年9月，2元/月，合计扣费1个月，累计产生费用合计2元，订购方式为集团统一认证平台” 短信验证码，有二次确认过程，不存在订购违规现象。考虑用户使用感知，网站方已取消屏蔽并于三个工作日内退费2元到账，此费用不可抵扣往月欠费及打印发票。我司2023-10-01 11:43:49联系客户解释。&amp;#10;③客户问题满意度：满意。 &amp;#10;④回单人：田群、联系方式：07176921001</t>
  </si>
  <si>
    <t>TS202309302126340666</t>
  </si>
  <si>
    <t>李朝鹏</t>
  </si>
  <si>
    <t>2023-10-01 16:09:50</t>
  </si>
  <si>
    <t>判断省分:其他省分&amp;#13;&amp;#10;:增值业务争议&amp;#13;&amp;#10;判断省分:湖北&amp;#13;&amp;#10;:移网&amp;#13;&amp;#10;:不在补救范围内&amp;#13;&amp;#10;:不认可&amp;#13;&amp;#10;:&amp;#13;&amp;#10;&amp;#13;&amp;#10;高级模板内容：&amp;#13;&amp;#10;投诉问题描述:用户来电称对AI留声机共享包钻石版25元-沃阅读不认可认为乱定业务&amp;#13;&amp;#10;争议业务名称:AI留声机共享包钻石版25元-沃阅读&amp;#13;&amp;#10;受理渠道:无&amp;#13;&amp;#10;争议月份:2023年9月&amp;#13;&amp;#10;争议费用:25&amp;#13;&amp;#10;一线客服在系统里:未取消，请后台协助处理&amp;#13;&amp;#10;是否承诺退费:否&amp;#13;&amp;#10;用户要求:要求核实问题怎么给他产生前台解释不认可&amp;#13;</t>
  </si>
  <si>
    <t>计费争议-SP扣费：用户反映SP增值业务开通问题，经核实，客户订购产品名称为AI留声机共享包钻石版25元-沃阅读，产品代码为6600265500，SP标识为66002655，订购时间2023-09-17 09:36:07，订购方式为SP接入，取消时间为23.9，25元/月，合计扣费2个月，累计产生费用共计50元，有二次确认过程，不存在订购违规现象。考虑客户使用感知，网站方已取消屏蔽并于3个工作日内退费50元，24小时内到账，此费用不可打印账单发票，联系无人接听，已短信告知，如有疑问可在工作时间（08:30-12:00；14:00-17:30）联系07176921001、13032700872宜昌联通投诉处理中心。如用户咨询，请前台10010话务中心代为解释，谢谢</t>
  </si>
  <si>
    <t>TS202309290936311917</t>
  </si>
  <si>
    <t>投诉工单（2021版）&gt;&gt;融合&gt;&gt;【变更及服务】增值或权益业务使用&gt;&gt;无法正常使用</t>
  </si>
  <si>
    <t>071700659391</t>
  </si>
  <si>
    <t>王曼曼</t>
  </si>
  <si>
    <t>2023-10-01 09:54:27</t>
  </si>
  <si>
    <t>用户表示IPTV上通过微信支付了订购了优享影视连续包月19.9元，显示订购关系失效时间2023-10-2819:28:29，但是现在看电视还提示要订购会员，表示自己付费了还是不能看影视电视不满，解释无效，表示订购了无法使用，请尽快处理并回复。</t>
  </si>
  <si>
    <t>计费争议-SP扣费：用户反映被动办理TV增值业务开通问题，经核实，客户订购产品名称为优享影视连续包月 24000356 ，订购时间23.9，订购方式为电视遥控器订购，取消时间为23.9，19.9元/月，合计扣费1个月，累计产生费用共计19.9元，有二次确认过程，不存在订购违规现象。考虑客户使用感知，已申请减免费用19.9元费用，24小时内赠费到账，不可打印发票，满意</t>
  </si>
  <si>
    <t>TS202310011202041081</t>
  </si>
  <si>
    <t>余建平</t>
  </si>
  <si>
    <t>2023-10-01 17:56:08</t>
  </si>
  <si>
    <t>&amp;#13;&amp;#10;高级模板内容：&amp;#13;&amp;#10;投诉问题描述:用户来电表示自己在不知情的情况下办理了职场菁英畅阅5G加油包（湖北）&amp;#13;&amp;#10;业务名称:职场菁英畅阅5G加油包（湖北）&amp;#13;&amp;#10;争议月份:2023年8月、2023年9月&amp;#13;&amp;#10;争议金额:40&amp;#13;&amp;#10;办理渠道:公众中台订单中心_71b591k&amp;#13;&amp;#10;前台是否取消:已取消&amp;#13;&amp;#10;是否承诺退费:是&amp;#13;&amp;#10;用户要求:退费&amp;#13;</t>
  </si>
  <si>
    <t>计费争议-SP扣费：用户反映订购增值业务开通问题，经核实，客户号码订购 职场菁英畅阅5G加油包（湖北） ，产品代码为90115，订购时间23年8月，取消时间为23年10月，20元/月，合计扣费3个月，累计产生费用合计60元，订购方式为集团统一认证平台” 短信验证码，有二次确认过程，不存在订购违规现象.考虑用户使用感知，网站方已取消屏蔽并于三个工作日内退费60元到账，此费用不可抵扣往月欠费及打印发票，满意。</t>
  </si>
  <si>
    <t>BL202309301100071239</t>
  </si>
  <si>
    <t>071700077927</t>
  </si>
  <si>
    <t>张玲玲</t>
  </si>
  <si>
    <t>2023-10-01 09:23:20</t>
  </si>
  <si>
    <t>判断省分:其他省分&amp;#13;&amp;#10;:增值业务争议&amp;#13;&amp;#10;判断省分:湖北&amp;#13;&amp;#10;:固网&amp;#13;&amp;#10;:是&amp;#13;&amp;#10;:不认可&amp;#13;&amp;#10;:小于等于500元，且仅限单倍、月份不超过12个月&amp;#13;&amp;#10;:&amp;#13;&amp;#10;&amp;#13;&amp;#10;高级模板内容：&amp;#13;&amp;#10;赔付类型：:增值业务争议&amp;#13;&amp;#10;CBSS账单扣费名称：:TV增值-应用-游戏&amp;#13;&amp;#10;办理渠道:无&amp;#13;&amp;#10;赔付月份：:2023年6月、2023年7月、2023年8月、2023年9月&amp;#13;&amp;#10;返还倍率:双倍（仅青海可选）&amp;#13;&amp;#10;赔付金额：:320&amp;#13;&amp;#10;是否已经取消业务:是&amp;#13;&amp;#10;是否承诺退费：:是&amp;#13;&amp;#10;用户是否需要回复：:否&amp;#13;&amp;#10;用户要求：:用户要求双倍退费&amp;#13;</t>
  </si>
  <si>
    <t>计费争议-SP扣费：用户反映来吧对战业务开通问题，经核实，客户订购产品名称为来吧对战，产品代码为2400024710，有二次确认过程，不存在订购违规现象，考虑客户使用感知，网站方已取消屏蔽，我司申请减免6-9月费用合计120元，24小时到账，此费用不可打印账单发票，因多次未联系上客户，如有疑问可在工作时间（08:30-12:00；14:00-17:30）致电我司宜昌联通13032700872</t>
  </si>
  <si>
    <t>TS202309301607072243</t>
  </si>
  <si>
    <t>谭黎明</t>
  </si>
  <si>
    <t>2023-10-01 08:32:38</t>
  </si>
  <si>
    <t>主办单位：湖北&amp;#10;客户类别：普通客户&amp;#10;10010是否打通：否&amp;#10;是否二次致电10015：是&amp;#10;是否联系：否&amp;#10;升级倾向：&amp;#10;号码归属省：湖北&amp;#10;SVIP等级：&amp;#10;1.问题类型:;&amp;#10;2.投诉类型:增值业务费争议;&amp;#10;3.营业厅地址:;&amp;#10;4.位置信息:;&amp;#10;5.位置发生地:;&amp;#10;6.投诉内容:未经机主同意确认，收取叠加套餐5元、联通在信0.1元、AR视频彩铃酷趣会员15元、联通云盘会员服务费6元。&amp;#10;&amp;#10;争议金额:0.00&amp;#10;需要退订业务:否</t>
  </si>
  <si>
    <t>计费争议-SP扣费①客户投诉产生的原因：客户反映开通业务问题								&amp;#10;②客户投诉问题核查情况及解决方案：收到贵部转办后，我司立即组织调查。经核实，客户号码15572713518订购产品AR视频彩铃酷趣会员15元包月，产品代码为90115，订购时间23年8月，取消时间为23年9月，20元/月，合计扣费2个月，累计产生费用合计40元，订购方式为集团统一认证平台” 短信验证码，有二次确认过程，不存在订购违规现象.考虑用户使用感知，网站方已取消屏蔽并于三个工作日内退费40元到账，此费用不可抵扣往月欠费及打印发票，另订购产品金太阳点读宝20元，产品代码为90559，订购时间23年9月，取消时间为23年9月，20元/月，合计扣费1个月，累计产生费用合计20元，订购方式为集团统一认证平台” 短信验证码，有二次确认过程，不存在订购违规现象.考虑用户使用感知，网站方已取消屏蔽并于三个工作日内退费20元到账，此费用不可抵扣往月欠费及打印发票.	另 客户号码18694092889 2023-07-22 14:13:53 拓见科技(深圳)有限公司武汉分公司(宜昌) 通过电话营销方式推荐客户办理 联通云盘500G畅享会员2022年版6元/月（立即生效） 。现客户表示无需使用，业务已取消，考虑客户感知，申请减免23.8.9月费用合计12元，	24小时到帐，此费用无法抵扣往月欠费且不可打印发票，满意。				&amp;#10;③客户问题满意度：满意。									&amp;#10;④回单人:宜昌客服王晓玉；联系电话：07176921001。</t>
  </si>
  <si>
    <t>BL202309301944561489</t>
  </si>
  <si>
    <t>罗曾运</t>
  </si>
  <si>
    <t>2023-10-01 14:06:16</t>
  </si>
  <si>
    <t>&gt;业务号码&gt;15507200766；&gt;号码归属地&gt;宜昌；&gt;产品名称&gt;5G-VR教育黄金包	；&gt;产品代码&gt;66002527；&gt;产品编码&gt;6600252700；&gt;订购时间&gt;2023-08-1309:28:31；&gt;核查情况&gt;平台故障；&gt;不规范定制分类&gt;平台故障，无法判责；&gt;退费金额&gt;20元；&gt;退费时间&gt;2023-10-1；&gt;投诉内容&gt;&amp;#10;:&amp;#10;&amp;#10;高级模板内容：&amp;#10;赔付类型：:增值业务争议&amp;#10;CBSS账单扣费名称：:5G-VR教育黄金包&amp;#10;办理渠道:SP平台接入&amp;#10;赔付月份：:2023年8月&amp;#10;返还倍率:单倍&amp;#10;赔付金额：:20&amp;#10;是否已经取消业务:是&amp;#10;是否承诺退费：:是&amp;#10;用户是否需要回复：:否&amp;#10;用户要求：:前台已承诺退费，请核实处理，谢谢！</t>
  </si>
  <si>
    <t>BL202309301550490773</t>
  </si>
  <si>
    <t>龚道生</t>
  </si>
  <si>
    <t>2023-10-01 11:30:49</t>
  </si>
  <si>
    <t>&gt;业务号码&gt;15549280198；&gt;号码归属地&gt;宜昌；&gt;产品名称&gt;:腾讯游戏畅玩包（前向）；&gt;产品代码&gt;91039750；&gt;产品编码&gt;无；&gt;订购时间&gt;2023-06-1908:29:23；&gt;核查情况&gt;平台故障；&gt;不规范定制分类&gt;平台故障，无法判责；&gt;退费金额&gt;36元；&gt;退费时间&gt;2023-10-01；&gt;投诉内容&gt;&amp;#10;&amp;#10;&amp;#10;&amp;#10;高级模板内容：&amp;#10;赔付类型：:增值业务争议&amp;#10;CBSS账单扣费名称：:	月固定费_叠加套餐包_其他定向流量包月租费&amp;#10;办理渠道:总部网厅&amp;#10;赔付月份：:2023年6月、2023年7月、2023年8月&amp;#10;返还倍率:单倍&amp;#10;赔付金额：:36&amp;#10;是否已经取消业务:是&amp;#10;是否承诺退费：:是&amp;#10;用户是否需要回复：:是&amp;#10;用户要求：:要求退费</t>
  </si>
  <si>
    <t>BL202309301751210164</t>
  </si>
  <si>
    <t>赵露</t>
  </si>
  <si>
    <t>2023-10-01 14:50:21</t>
  </si>
  <si>
    <t>&gt;业务号码&gt;15549323411；&gt;号码归属地&gt;宜昌；&gt;产品名称&gt;快手12G流量月包；&gt;产品代码&gt;80006694；&gt;产品编码&gt;8000669400；&gt;订购时间&gt;2023-09-3015:53:36；&gt;核查情况&gt;平台故障；&gt;不规范定制分类&gt;平台故障，无法判责；&gt;退费金额&gt;8元；&gt;退费时间&gt;2023-10-01；&gt;投诉内容&gt;&amp;#10;&amp;#10;&amp;#10;高级模板内容：&amp;#10;赔付类型：:增值业务争议&amp;#10;CBSS账单扣费名称：:快手12G流量月包_&amp;#10;办理渠道:/&amp;#10;赔付月份：:2023年9月&amp;#10;返还倍率:单倍&amp;#10;赔付金额：:8&amp;#10;是否已经取消业务:是&amp;#10;是否承诺退费：:是&amp;#10;用户是否需要回复：:否&amp;#10;用户要求：:退费</t>
  </si>
  <si>
    <t>BL202310011337080775</t>
  </si>
  <si>
    <t>071701030030</t>
  </si>
  <si>
    <t>李杨</t>
  </si>
  <si>
    <t>2023-10-01 14:47:12</t>
  </si>
  <si>
    <t>用户反映被动开通优享影视连续包月19.9元一个月，解释挽留无效，已取消业务，已承诺减免9月19.9元功能费</t>
  </si>
  <si>
    <t>TS202310011228521540</t>
  </si>
  <si>
    <t>投诉工单（2021版）&gt;&gt;移网&gt;&gt;【产品及计费使用】计交费及发票&gt;&gt;套内外流量费用争议</t>
  </si>
  <si>
    <t>罗士英</t>
  </si>
  <si>
    <t>2023-10-01 14:57:15</t>
  </si>
  <si>
    <t>[65岁以上老人]判断省分:湖北&amp;#13;&amp;#10;:流量费争议&amp;#13;&amp;#10;:未使用过/未使用那么多/用的wifi（产生流量/费用）&amp;#13;&amp;#10;:不认可&amp;#13;&amp;#10;:下一步&amp;#13;&amp;#10;:不符合或不愿意开通&amp;#13;&amp;#10;:已享受或不在授权范围&amp;#13;&amp;#10;:&amp;#13;&amp;#10;&amp;#13;&amp;#10;高级模板内容：&amp;#13;&amp;#10;投诉问题描述:用户来电反映自己是老年手机但是一直扣流量费，要求核实原因&amp;#13;&amp;#10;争议月份:2023年9月&amp;#13;&amp;#10;争议金额/流量:30&amp;#13;&amp;#10;用户要求:尽快核实处理&amp;#13;</t>
  </si>
  <si>
    <t>TS202309302041340088</t>
  </si>
  <si>
    <t>刘连玉</t>
  </si>
  <si>
    <t>2023-10-01 13:41:15</t>
  </si>
  <si>
    <t>[65岁以上老人]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反映对流量收费表示不认可&amp;#13;&amp;#10;业务名称:手机上网流量费_无线接入-上网流量费-国内（本地使用）&amp;#13;&amp;#10;争议月份:2023年9月&amp;#13;&amp;#10;争议金额:90&amp;#13;&amp;#10;是否承诺退费:是&amp;#13;&amp;#10;用户要求:用户要求退费，同时表示对流量60元1G表示不认可，请回电核实处理&amp;#13;</t>
  </si>
  <si>
    <t>TS202309292203340998</t>
  </si>
  <si>
    <t>袁本伏</t>
  </si>
  <si>
    <t>2023-10-01 09:14:40</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</si>
  <si>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说自己没有使用流量，要去退费&amp;#13;&amp;#10;业务名称:流量超出&amp;#13;&amp;#10;争议月份:2023年9月&amp;#13;&amp;#10;争议金额:5&amp;#13;&amp;#10;是否承诺退费:是&amp;#13;&amp;#10;用户要求:用户要求尽快退费&amp;#13;</t>
  </si>
  <si>
    <t>TS202309301747082248</t>
  </si>
  <si>
    <t>王振飞</t>
  </si>
  <si>
    <t>2023-10-01 09:43:49</t>
  </si>
  <si>
    <t>[65岁以上老人]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反映对9月流量扣费不认可要求退费处理&amp;#13;&amp;#10;业务名称:套外流量扣费&amp;#13;&amp;#10;争议月份:2023年9月&amp;#13;&amp;#10;争议金额:40&amp;#13;&amp;#10;是否承诺退费:是&amp;#13;&amp;#10;用户要求:要求退还产生的费用请处理谢谢&amp;#13;</t>
  </si>
  <si>
    <t>TS202309301525241269</t>
  </si>
  <si>
    <t>张丽明</t>
  </si>
  <si>
    <t>2023-10-01 10:40:30</t>
  </si>
  <si>
    <t>判断省分:湖北&amp;#13;&amp;#10;:流量费争议&amp;#13;&amp;#10;:未使用过/未使用那么多/用的wifi（产生流量/费用）&amp;#13;&amp;#10;:不认可&amp;#13;&amp;#10;:下一步&amp;#13;&amp;#10;:不符合或不愿意开通&amp;#13;&amp;#10;:已享受或不在授权范围&amp;#13;&amp;#10;:&amp;#13;&amp;#10;&amp;#13;&amp;#10;高级模板内容：&amp;#13;&amp;#10;投诉问题描述:用户来电称自己在校园范围内，但是使用流量是扣的通用流量，解释无效&amp;#13;&amp;#10;争议月份:2023年9月&amp;#13;&amp;#10;争议金额/流量:0&amp;#13;&amp;#10;用户要求:要求核实后回复，并退还产生的费用&amp;#13;</t>
  </si>
  <si>
    <t>计费争议-流量：经核实，客户本月使用校园外流量产生有34.48元流量费用，计费正常无误，考虑客户感知，前期已申请减免23.9月流量费用35.48元，已到账，本月未产生流量扣费。我部协助添加锁定校园基站，客户满意。</t>
  </si>
  <si>
    <t>TS202309301937201665</t>
  </si>
  <si>
    <t>刘克吉</t>
  </si>
  <si>
    <t>2023-10-01 16:24:20</t>
  </si>
  <si>
    <t>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用户对本月产生的流量费不认可，现要求退费，不然就投诉，请后台协助，谢谢&amp;#13;&amp;#10;争议月份:2023年9月&amp;#13;&amp;#10;争议金额/流量:120&amp;#13;&amp;#10;用户要求:退费&amp;#13;</t>
  </si>
  <si>
    <t>计费争议-流量:用户9月流量计费正常,此属用户自行使用产生扣费,按照50元流量橡皮擦核算差价,前期用户已开通30元橡皮擦业务,现按照20元核算差价130元,今日内分50元及80元话费到帐,系统办理预存享50元赠费,以到帐,剩余80元今日内到帐,此费用无法抵扣往月欠费及打印发票,多次联系用户拒接,以短信告知用户结果,如用户来电烦请代为解释或告知用户致电宜昌服务监督热线13032700872</t>
  </si>
  <si>
    <t>TS202309301711121420</t>
  </si>
  <si>
    <t>周芳</t>
  </si>
  <si>
    <t>2023-10-01 15:23:46</t>
  </si>
  <si>
    <t>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客户反映申请的流量退费未到账要求反馈核实处理谢谢&amp;#13;&amp;#10;争议月份:2023年9月&amp;#13;&amp;#10;争议金额/流量:18&amp;#13;&amp;#10;用户要求:反馈核实处理&amp;#13;</t>
  </si>
  <si>
    <t>计费争议-流量：用户反映流量费用问题，经核实客户9月超出流量 6.55GB ，产生有20元流量费用，计费无误，考虑客户感知，前期已申请赠送20元话费，费用已到账，考虑客户感知，申请为客户赠送0元10G流量，仅本月使用，满意。</t>
  </si>
  <si>
    <t>TS202310011222261459</t>
  </si>
  <si>
    <t>余习华</t>
  </si>
  <si>
    <t>2023-10-01 15:41:11</t>
  </si>
  <si>
    <t>&amp;#13;&amp;#10;高级模板内容：&amp;#13;&amp;#10;投诉问题描述:用户要求核查9月份是那个APP使用超了流量，已给用户解释可以在APP上查询流量使用情况，用户不认可&amp;#13;&amp;#10;争议月份:2023年9月&amp;#13;&amp;#10;争议金额/流量:8.37&amp;#13;&amp;#10;用户要求:核查退费&amp;#13;&amp;#10;备注:已承诺退费烦请后台处理&amp;#13;</t>
  </si>
  <si>
    <t>计费争议-流量：用户反映流量计费问题，核实计费无误，短信提醒正常，考虑用户使用感知，已为用户申请减免9月流量费用8.37元，24小时内赠费到账，不可打印发票，满意</t>
  </si>
  <si>
    <t>TS202309301607472265</t>
  </si>
  <si>
    <t>张发明</t>
  </si>
  <si>
    <t>2023-10-01 12:03:44</t>
  </si>
  <si>
    <t>[65岁以上老人]判断省分:湖北&amp;#13;&amp;#10;:流量费争议&amp;#13;&amp;#10;:未使用过/未使用那么多/用的wifi（产生流量/费用）&amp;#13;&amp;#10;:不认可&amp;#13;&amp;#10;:下一步&amp;#13;&amp;#10;:不符合或不愿意开通&amp;#13;&amp;#10;:未享受&amp;#13;&amp;#10;:下一步&amp;#13;&amp;#10;:大于500&amp;#13;&amp;#10;:&amp;#13;&amp;#10;&amp;#13;&amp;#10;高级模板内容：&amp;#13;&amp;#10;投诉问题描述:用户来电对本月超出流量费用不认可，解释无效&amp;#13;&amp;#10;争议月份:2023年9月&amp;#13;&amp;#10;争议金额/流量:19.1&amp;#13;&amp;#10;用户要求:要求投诉，并退费，请尽快处理&amp;#13;</t>
  </si>
  <si>
    <t>计费争议-流量：用户反映流量计费问题，经核实9月流量计费无误，短信提醒正常，现考虑客户首次反映，我司申请减免9月流量费用合计19.1元，24小时到账，此费用不可打印发票，并已开通全家桶30元流量包，次月生效，客户满意。</t>
  </si>
  <si>
    <t>TS202309301056100095</t>
  </si>
  <si>
    <t>杨月强</t>
  </si>
  <si>
    <t>2023-10-01 12:44:59</t>
  </si>
  <si>
    <t>&amp;#13;&amp;#10;高级模板内容：&amp;#13;&amp;#10;投诉问题描述:用户来电对3月份主副卡语音超出扣费37.65不满，为其在线解释不认可，坚持称自己打这么多电话，认为联通公司账单作假，要求反馈投诉处理&amp;#13;&amp;#10;争议月份:2023年3月&amp;#13;&amp;#10;争议金额:37.65&amp;#13;&amp;#10;是否有下发短信提醒:是&amp;#13;&amp;#10;用户要求:要求反馈投诉处理，联系电话13264912895&amp;#13;</t>
  </si>
  <si>
    <t>计费争议-流量：用户反映通话分钟数问题，经核实，客户3月超出分钟数 251分钟，产生有37.65元话费， 计费正常无误，考虑客户感知，申请为客户赠送20元话费，24小时内现金方式到帐，此费用可抵扣往月欠费且不可打印发票，满意。</t>
  </si>
  <si>
    <t>TS202309301615002440</t>
  </si>
  <si>
    <t>刘才洋</t>
  </si>
  <si>
    <t>2023-10-01 15:53:46</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</si>
  <si>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电反映对资费有质疑，解释无效&amp;#13;&amp;#10;争议月份:2023年9月&amp;#13;&amp;#10;争议金额:0&amp;#13;&amp;#10;用户要求:用户来电称当时办理告知流量使用完毕后按照1元/G收费，已解释流量超出5元/G收费，用户不认可，请协助处理，谢谢&amp;#13;</t>
  </si>
  <si>
    <t>计费争议-流量扣费：客户对9月流量扣费不满，经核实属正常扣费，致电未接，已短信答复如需办理可联系我部，如有疑问可在工作时间（08:30-12:00；14:00 -17:30 ）联系07176921001、13032700872宜昌客服。如用户咨询，请前台 10010话务 中心代为解释，谢谢。</t>
  </si>
  <si>
    <t>TS202310011444585663</t>
  </si>
  <si>
    <t>张秀丽</t>
  </si>
  <si>
    <t>2023-10-01 16:00:35</t>
  </si>
  <si>
    <t>用户表示上个月办的宽带，说的每个月手机流量有40个G今天一看流量只有15个G，请核实跟进谢谢</t>
  </si>
  <si>
    <t>计费争议-流量扣费：客户对流量15G不满，经核实，属套餐内流量，沟通后为用户勾选网龄计划，另为用户办理预存话费享20元话费优惠(湖北) ，建议用户继续观察使用，满意。</t>
  </si>
  <si>
    <t>TS202309301211381924</t>
  </si>
  <si>
    <t>投诉工单（2021版）&gt;&gt;融合&gt;&gt;【变更及服务】产品查询&gt;&gt;定向免流范围不清楚</t>
  </si>
  <si>
    <t>王晴</t>
  </si>
  <si>
    <t>2023-10-01 13:32:25</t>
  </si>
  <si>
    <t>&amp;#13;&amp;#10;高级模板内容：&amp;#13;&amp;#10;投诉问题描述:用户来电反映号卡免流在抖音，我方查看了知识库未查看到抖音在免流范围内，已告知用户不认可，要求尽快处理&amp;#13;&amp;#10;争议定向流量包产品名称:	腾讯大王卡（新）主资费&amp;#13;&amp;#10;订购渠道:10010&amp;#13;&amp;#10;订购日期:2023-09-30&amp;#13;&amp;#10;用户要求:尽快处理(要求晚上7点回电）&amp;#13;</t>
  </si>
  <si>
    <t>计费争议-流量扣费：用户反映支付宝免流问题。经核实，用户7月10日使用阿里系流量，优惠轨迹均显示30GB宝卡专属免流包，未消耗移动数据流量。已告知用户手机淘宝、高德、虎牙、支付宝、优酷视频、UC浏览器、新浪微博免流，考虑到用户使用感知为用户办理预存话费享10元/月话费优惠1个月(湖北)，满意</t>
  </si>
  <si>
    <t>TS202309301902201097</t>
  </si>
  <si>
    <t>周芙蓉</t>
  </si>
  <si>
    <t>2023-10-01 10:25:23</t>
  </si>
  <si>
    <t>判断省分:湖北&amp;#13;&amp;#10;:流量费争议&amp;#13;&amp;#10;:没有短信通知/延迟&amp;#13;&amp;#10;:不认可&amp;#13;&amp;#10;:下一步&amp;#13;&amp;#10;:不符合或不愿意开通&amp;#13;&amp;#10;:未享受&amp;#13;&amp;#10;:下一步&amp;#13;&amp;#10;:单倍小于等于500&amp;#13;&amp;#10;:&amp;#13;&amp;#10;&amp;#13;&amp;#10;高级模板内容：&amp;#13;&amp;#10;投诉问题描述:称不小心使用的要退费&amp;#13;&amp;#10;业务名称:流量费&amp;#13;&amp;#10;争议月份:2023年9月&amp;#13;&amp;#10;争议金额:27&amp;#13;&amp;#10;是否承诺退费:是&amp;#13;&amp;#10;用户要求:加急&amp;#13;</t>
  </si>
  <si>
    <t>TS202309302007212108</t>
  </si>
  <si>
    <t>宋小琴</t>
  </si>
  <si>
    <t>2023-10-01 10:51:50</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</si>
  <si>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对本月流量超出费用不认可要求退费&amp;#13;&amp;#10;业务名称:流量费&amp;#13;&amp;#10;争议月份:2023年9月&amp;#13;&amp;#10;争议金额:47.56&amp;#13;&amp;#10;是否承诺退费:是&amp;#13;&amp;#10;用户要求:退费&amp;#13;</t>
  </si>
  <si>
    <t>TS202310011221461446</t>
  </si>
  <si>
    <t>刘彩丽</t>
  </si>
  <si>
    <t>2023-10-01 15:09:14</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</si>
  <si>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反映主副卡都没有使用流量为什么还会收费，已解释不认可&amp;#13;&amp;#10;业务名称:上网费_手机上网流量费_无线接入-上网流量费-国内（省际使用）&amp;#13;&amp;#10;争议月份:2023年9月&amp;#13;&amp;#10;争议金额:30&amp;#13;&amp;#10;是否承诺退费:是&amp;#13;&amp;#10;用户要求:退费&amp;#13;</t>
  </si>
  <si>
    <t>TS202309301627170282</t>
  </si>
  <si>
    <t>刘勇利</t>
  </si>
  <si>
    <t>2023-10-01 10:10:50</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</si>
  <si>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反映使用WIFI却产生了费用，根据预处理走用户不认可，要求退费&amp;#13;&amp;#10;业务名称:畅越冰激凌5G套餐109元&amp;#13;&amp;#10;争议月份:2023年9月&amp;#13;&amp;#10;争议金额:24&amp;#13;&amp;#10;是否承诺退费:是&amp;#13;&amp;#10;用户要求:用户要求退费，烦请后台协助处理&amp;#13;</t>
  </si>
  <si>
    <t>TS202309301910501245</t>
  </si>
  <si>
    <t>李祯伟</t>
  </si>
  <si>
    <t>2023-10-01 14:52:16</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</si>
  <si>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表示自己明明已经购买了流量包，可是现在还是有超出费用，表示对主副卡超出了流量费用不认可，要求尽快核实处理&amp;#13;&amp;#10;业务名称:上网费_手机上网流量费&amp;#13;&amp;#10;争议月份:2023年9月&amp;#13;&amp;#10;争议金额:54&amp;#13;&amp;#10;是否承诺退费:是&amp;#13;&amp;#10;用户要求:用户来电表示自己明明已经购买了流量包，可是现在还是有超出费用，表示对主副卡超出了流量费用不认可，要求尽快核实处理&amp;#13;</t>
  </si>
  <si>
    <t>TS202309301345411432</t>
  </si>
  <si>
    <t>付良军</t>
  </si>
  <si>
    <t>2023-10-01 10:54:46</t>
  </si>
  <si>
    <t>22年Q3Q4重点客户【2022年上工信部测评重保用户】22年Q3Q4重点客户&amp;#13;&amp;#10;高级模板内容：&amp;#13;&amp;#10;投诉问题描述:用户称自己是118.9元的套餐，为什么每个月收费178.9元，对此不认可&amp;#13;&amp;#10;争议月份:2023年9月&amp;#13;&amp;#10;争议金额:60&amp;#13;&amp;#10;用户要求:要求核实套餐收费问题，并且退费多扣的费用，谢谢&amp;#13;</t>
  </si>
  <si>
    <t>计费争议-账单：用户反映账单扣费问题，经核实，手机号码+宽带扣费99元，2副卡扣费20元，另沃助理扣费10元， 0717XN3140570147 湖北智慧沃家共享版（升级版）49.9元/月，账单扣费正常，13217176212沃助理客户表示不知情办理，已取消，并申请退还22.9-23.10月费用合计140元，24小时内到账，此费用不可打印账单发票，回访满意</t>
  </si>
  <si>
    <t>TS202310010908310177</t>
  </si>
  <si>
    <t>投诉工单（2021版）&gt;&gt;移网&gt;&gt;【变更及服务】产品查询&gt;&gt;超套流量/语音不认可</t>
  </si>
  <si>
    <t>秦立英</t>
  </si>
  <si>
    <t>2023-10-01 15:01:14</t>
  </si>
  <si>
    <t>判断省分:其他省分&amp;#13;&amp;#10;:普通消费有争议&amp;#13;&amp;#10;:下一步&amp;#13;&amp;#10;:通话费不认可&amp;#13;&amp;#10;获取参数:&amp;#13;&amp;#10;:普通通话费超出争议&amp;#13;&amp;#10;查询套餐:&amp;#13;&amp;#10;:金额正确&amp;#13;&amp;#10;:不认可&amp;#13;&amp;#10;:仍不认可&amp;#13;&amp;#10;判断省分:除四川外&amp;#13;&amp;#10;:&amp;#13;&amp;#10;&amp;#13;&amp;#10;高级模板内容：&amp;#13;&amp;#10;投诉问题描述:用户来电表示对于上个月的国际长途漫游不认可正常解释用户不认可要求退费请处理谢谢&amp;#13;&amp;#10;争议月份:2023年9月&amp;#13;&amp;#10;争议金额:14.25&amp;#13;&amp;#10;是否有下发短信提醒:是&amp;#13;&amp;#10;用户要求:用户来电表示对于上个月的国际长途漫游不认可正常解释用户不认可要求退费请处理谢谢&amp;#13;</t>
  </si>
  <si>
    <t>计费争议-账单扣费：客户对9月国际长途漫游14.25元不满，经核实属正常扣费，考虑到用户使用感知为用户办理预存话费享20元话费优惠(湖北)，满意。</t>
  </si>
  <si>
    <t>TS202309291740432473</t>
  </si>
  <si>
    <t>詹庆平</t>
  </si>
  <si>
    <t>南方一中心&gt;&gt;河南正华</t>
  </si>
  <si>
    <t>2023-10-01 09:12:10</t>
  </si>
  <si>
    <t>&amp;#13;&amp;#10;高级模板内容：&amp;#13;&amp;#10;投诉问题描述:用户来电称办理是工作人员说169元包括3张副卡和IPTV，现在查询都在账单中收取了费用，前台解释用户不认可，要求核实后回复！&amp;#13;&amp;#10;业务名称:IPTV,副卡&amp;#13;&amp;#10;宣传渠道:营业厅&amp;#13;&amp;#10;宣传内容:169元包括3张副卡和IPTV，现在查询都在账单中收取了费用&amp;#13;&amp;#10;实际情况:收取了40元&amp;#13;&amp;#10;用户要求:用户要求按照承诺的执行，不然就销户！&amp;#13;</t>
  </si>
  <si>
    <t>计费争议-账单扣费：客户对IPTV和副卡扣费不满，经核实属正常扣费，已联系区域负责人15629352013，用户实际反映的是对办理15元1000M提速包(湖北)（立即生效，次月收费）-新扣费不满，已取消，查询7-9月扣费45元，沟通后为用户办理预存话费享50元话费优惠（湖北），满意。</t>
  </si>
  <si>
    <t>TS202309301940071718</t>
  </si>
  <si>
    <t>韩路清</t>
  </si>
  <si>
    <t>2023-10-01 14:18:27</t>
  </si>
  <si>
    <t>&amp;#13;&amp;#10;高级模板内容：&amp;#13;&amp;#10;投诉问题描述:用户称本月并没有使用，对本月收费表示不认可&amp;#13;&amp;#10;争议月份:2023年9月&amp;#13;&amp;#10;争议金额:19&amp;#13;&amp;#10;用户要求:要求处理费用问题，请核实处理，谢谢&amp;#13;</t>
  </si>
  <si>
    <t>计费争议-账单扣费：客户反映账单扣费的问题。经核实，客户号码为宝卡Pro套餐，月租为29元/余额，因23.9月扣取月租费用产生29元欠费，考虑客户感知，申请减免23.9月月租费用合计29元，24小时内到账，此费用不可打印发票不可抵扣往月欠费，已告知客户需自行缴清往月欠费，客户知晓，认可</t>
  </si>
  <si>
    <t>TS202309301957321978</t>
  </si>
  <si>
    <t>2023-10-01 15:57:26</t>
  </si>
  <si>
    <t>&amp;#13;&amp;#10;高级模板内容：&amp;#13;&amp;#10;投诉问题描述:用户说副卡和宽带都销户了，但是来电是副卡，为什么还要扣费，要求退费&amp;#13;&amp;#10;争议月份:2023年6月、2023年7月、2023年8月、2023年9月&amp;#13;&amp;#10;争议金额:50&amp;#13;&amp;#10;用户要求:宽带6月-9月扣费40退费，副卡9月扣费10元，要求销户副卡和宽带&amp;#13;</t>
  </si>
  <si>
    <t>计费争议-账单扣费：用户反映账单问题，经核实，主卡扣费64元，宽带wifi服务费扣费10元，副卡赠费减免，实际出账74元，已联系客户解释清楚，客户认可，满意</t>
  </si>
  <si>
    <t>TS202309301717261581</t>
  </si>
  <si>
    <t>刘颖</t>
  </si>
  <si>
    <t>2023-10-01 14:42:16</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</si>
  <si>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来电要求把副卡15671010605上的国内流量月包30元6GB(立即生效)这个业务取消并把从六月开始产生的费用退还给自己，表示自己根本没有订购过此业务&amp;#13;&amp;#10;业务名称:国内流量月包30元6GB(立即生效)&amp;#13;&amp;#10;争议月份:2023年6月、2023年7月、2023年8月、2023年9月&amp;#13;&amp;#10;争议金额:120&amp;#13;&amp;#10;是否承诺退费:是&amp;#13;&amp;#10;用户要求:用户要求把产生的120元的费用退还，要求马上处理退费，加急！！&amp;#13;</t>
  </si>
  <si>
    <t>TS202309302037000039</t>
  </si>
  <si>
    <t>投诉工单（2021版）&gt;&gt;移网&gt;&gt;【产品及计费使用】计交费及发票&gt;&gt;交费未到账或到账不及时（含错充）</t>
  </si>
  <si>
    <t>李海波</t>
  </si>
  <si>
    <t>2023-10-01 09:29:46</t>
  </si>
  <si>
    <t>&amp;#13;&amp;#10;高级模板内容：&amp;#13;&amp;#10;投诉问题描述:用户来电称交话费交错啦，要求后台核实处理，谢谢&amp;#13;&amp;#10;充值时间:2023-09-30&amp;#13;&amp;#10;充值渠道:支付宝&amp;#13;&amp;#10;充值号码:15589709972&amp;#13;&amp;#10;充值金额:200&amp;#13;&amp;#10;前台是否按流程解释:是&amp;#13;&amp;#10;用户要求:要求后台核实处理，谢谢&amp;#13;</t>
  </si>
  <si>
    <t>BL202310011112351943</t>
  </si>
  <si>
    <t>办理工单（2021版）&gt;&gt;宽带业务&gt;&gt;宽带装机</t>
  </si>
  <si>
    <t>071701047165</t>
  </si>
  <si>
    <t>程国福</t>
  </si>
  <si>
    <t>2023-10-01 16:55:13</t>
  </si>
  <si>
    <t>#2022重保客户#BL202309291113371224用户表示营业厅人员一直没有联系，前天告知会在昨天上门安装的但一直没有处理好要求加急处理</t>
  </si>
  <si>
    <t>宽带安装：湖北宜昌点军区土城村3组253号AA。用户反映宽带移机，已由城区伍家区运通专营店15926972021联系用户办理，预计10月5日前为用户安装完毕（雨停了就可为用户安装），用户知晓。</t>
  </si>
  <si>
    <t>TS202309301149491439</t>
  </si>
  <si>
    <t>投诉工单（2021版）&gt;&gt;融合&gt;&gt;【入网】装机&gt;&gt;装机不及时</t>
  </si>
  <si>
    <t>071703375577</t>
  </si>
  <si>
    <t>罗忠荣</t>
  </si>
  <si>
    <t>2023-10-01 10:20:14</t>
  </si>
  <si>
    <t>用户表示融合里有一条宽带7月份在宜昌东山大道的营业厅报装了但一直没有安装被告知距离太远解释不认可。要求处理并回复</t>
  </si>
  <si>
    <t>宽带移机：经核实通过系统查询2023-07-27 09:49:11已完成移机业务，且后台查询已在线使用，因多次未联系上客户，如有疑问可在工作时间（08:30-12:00；14:00-17:30）致电我司宜昌联通13032700872</t>
  </si>
  <si>
    <t>TS202310010914500283</t>
  </si>
  <si>
    <t>王忠宏</t>
  </si>
  <si>
    <t>2023-10-01 16:57:46</t>
  </si>
  <si>
    <t>高级模板内容：&amp;#10;投诉问题描述:用户表示预约了29号装宽带，30号被告知会有当地工作人员联系但是并无人联系，要求尽快联系安装，前台并未查询到中台订单&amp;#10;装机产品:宽带&amp;#10;预约装机时间:2023-10-29&amp;#10;装机地址:湖北省宜昌市五峰县采花乡大村（无更精确地址）&amp;#10;申请装机渠道:未提供&amp;#10;用户要求:尽快联系装机</t>
  </si>
  <si>
    <t>您反映宽带安装：湖北省宜昌市五峰县采花乡大村（无更精确地址）AA。您反映预约了29号装宽带，经核实已发区域负责人5911808协助处理，现联系您现已经处理，您满意</t>
  </si>
  <si>
    <t>TS202309291228500784</t>
  </si>
  <si>
    <t>李诗宇</t>
  </si>
  <si>
    <t>客户标识TCSI</t>
  </si>
  <si>
    <t>2023-10-01 09:18:58</t>
  </si>
  <si>
    <t>22年Q3Q4重点客户22年Q3Q4重点客户22年Q3Q4重点客户22年Q3Q4重点客户22年Q3Q4重点客户22年Q3Q4重点客户22年Q3Q4重点客户22年Q3Q4重点客户22年Q3Q4重点客户22年Q3Q4重点客户&amp;#13;&amp;#10;高级模板内容：&amp;#13;&amp;#10;投诉问题描述:用户来电反映充值卡（712300000007534）充值未到账&amp;#13;&amp;#10;充值时间:2023-09-29&amp;#13;&amp;#10;充值渠道:其他:充值卡&amp;#13;&amp;#10;充值号码:15572786560&amp;#13;&amp;#10;充值金额:100&amp;#13;&amp;#10;前台是否按流程解释:是&amp;#13;&amp;#10;用户要求:用户尽快核实尽快回复谢谢&amp;#13;</t>
  </si>
  <si>
    <t>其他：经核实通系统查询充值卡充值已到账，建议客户通过手厅查询缴费记录，客户满意。</t>
  </si>
  <si>
    <t>TS202309301006141279</t>
  </si>
  <si>
    <t>黄凤莲</t>
  </si>
  <si>
    <t>2023-10-01 16:00:32</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</si>
  <si>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来电对于业务5G加油包29元10GB（立即生效）不满，表示未主动订购过，要求取消业务退还费用，我处已解释挽留，用户不认可&amp;#13;&amp;#10;业务名称:5G加油包29元10GB（立即生效）&amp;#13;&amp;#10;争议月份:2023年9月&amp;#13;&amp;#10;争议金额:29&amp;#13;&amp;#10;是否承诺退费:是&amp;#13;&amp;#10;用户要求:我处已承诺退费29元，用户不愿已赠费形式退还，要求返还至话费余额里，，请贵部协助处理谢谢&amp;#13;</t>
  </si>
  <si>
    <t>其他：客户反馈不知情定制5G加油包29元10GB（立即生效）业务，核实为客户手厅定制，已退订，考虑客户感知，申请减免23.9月流量包费用30元，24小时内到账，此费用不可打印账单发票，回访满意</t>
  </si>
  <si>
    <t>TS202309281813261632</t>
  </si>
  <si>
    <t>鲁鹏伟</t>
  </si>
  <si>
    <t>2023-10-01 09:32:27</t>
  </si>
  <si>
    <t>&amp;#13;&amp;#10;高级模板内容：&amp;#13;&amp;#10;投诉问题描述:用户反馈在省内使用这副卡，但是无法使用该流量，请核实回复&amp;#13;&amp;#10;业务名称:20元15GB省内流量7日快餐包-湖北（1）&amp;#13;&amp;#10;用户要求:请尽快核实回复&amp;#13;</t>
  </si>
  <si>
    <t>其他：客户反映20元15GB省内流量7日快餐包问题，经核实，20元15GB省内流量7日快餐包已使用 132.63MB ，剩余 14.87GB ，多次致电未接，无法核实具体情况，已短信告知如您后期使用有任何疑问，可于工作时间（08：30-17：30）致电宜昌联通07176921001或13032700872</t>
  </si>
  <si>
    <t>TS202309301458500651</t>
  </si>
  <si>
    <t>2023-10-01 11:24:13</t>
  </si>
  <si>
    <t>&amp;#13;&amp;#10;高级模板内容：&amp;#13;&amp;#10;投诉问题描述:称自己不知情被办理了沃阅读，每个月扣费，用户称是本机号码办理扣费，用户是移动号码不愿联系移动咨询，称查询到是联通扣费，要求我方处理工单TS202309301308160660&amp;#13;&amp;#10;业务名称:沃阅读&amp;#13;&amp;#10;争议月份:2023年9月&amp;#13;&amp;#10;争议金额:-1&amp;#13;&amp;#10;办理渠道::联通&amp;#13;&amp;#10;前台是否取消:未取消&amp;#13;&amp;#10;用户要求:称自己不知情被办理了沃阅读，每个月扣费，用户称是本机号码办理扣费，用户是移动号码不愿联系移动咨询，称查询到是联通扣费，要求我方处理&amp;#13;&amp;#10;工单TS202309301308160660&amp;#13;</t>
  </si>
  <si>
    <t>其他：经核实客户非联通号码，且网站回复无订购关系，现已联系客户解释，客户知晓，挂机，满意度一般。</t>
  </si>
  <si>
    <t>TS202309301930551570</t>
  </si>
  <si>
    <t>投诉工单（2021版）&gt;&gt;移网&gt;&gt;【产品及计费使用】产品及业务规则&gt;&gt;遭遇通信骚扰、电信诈骗与电话非法改号</t>
  </si>
  <si>
    <t>付绚</t>
  </si>
  <si>
    <t>2023-10-01 10:14:46</t>
  </si>
  <si>
    <t>&amp;#13;&amp;#10;高级模板内容：&amp;#13;&amp;#10;投诉问题描述:用户反映被电话轰炸，表示要求拦截呼死你服务，已解释不认可，要求登记拦截&amp;#13;&amp;#10;骚扰类型:电话&amp;#13;&amp;#10;骚扰内容:无&amp;#13;&amp;#10;骚扰时间:2023-09-30&amp;#13;&amp;#10;骚扰号码:无&amp;#13;</t>
  </si>
  <si>
    <t>TS202310011525231773</t>
  </si>
  <si>
    <t>投诉工单（2021版）&gt;&gt;移网&gt;&gt;【变更及服务】业务变更&gt;&gt;无法办理下架产品</t>
  </si>
  <si>
    <t>刘小玲</t>
  </si>
  <si>
    <t>2023-10-01 16:04:33</t>
  </si>
  <si>
    <t>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amp;#10;人工客服无法接通，不方便去营业厅，请给我改8元流量王套餐，如果改不了就停机不用了&amp;#10;8.办理业务的名称:8元流量王套餐&amp;#10;8.无法办理的渠道:null</t>
  </si>
  <si>
    <t>TS202310011234405958</t>
  </si>
  <si>
    <t>田恬</t>
  </si>
  <si>
    <t>2023-10-01 17:16:13</t>
  </si>
  <si>
    <t>用户进线要求更改便宜的，流量多的套餐，已挽留不接受，提及投诉，请跟进谢谢</t>
  </si>
  <si>
    <t>BL202310011428165741</t>
  </si>
  <si>
    <t>办理工单（2021版）&gt;&gt;业务变更&gt;&gt;套餐变更/套餐更改&gt;&gt;降套</t>
  </si>
  <si>
    <t>谭军</t>
  </si>
  <si>
    <t>2023-10-01 15:17:19</t>
  </si>
  <si>
    <t>客户进线要求将本机套餐（幸福家家乐39元套餐）转为（4G全国流量王8元套餐）套餐，次月生效，挽留无效，请尽快处理并回复。联系电话（15671051239）</t>
  </si>
  <si>
    <t>BL202310011344250832</t>
  </si>
  <si>
    <t>徐雄斌</t>
  </si>
  <si>
    <t>2023-10-01 17:03:34</t>
  </si>
  <si>
    <t>判断省分:湖北&amp;#13;&amp;#10;:指定要求办理全国流量王8元套餐&amp;#13;&amp;#10;:&amp;#13;&amp;#10;&amp;#13;&amp;#10;高级模板内容：&amp;#13;&amp;#10;用户诉求:用户来电反映指定降套办理全国流量王8元套餐&amp;#13;&amp;#10;当前套餐名称:4G随意打套餐18元(OCS)&amp;#13;&amp;#10;新套餐名称（转入套餐名称）:全国流量王8元套餐&amp;#13;&amp;#10;是合约期内（含靓号）:是&amp;#13;&amp;#10;备注:用户来电反映指定降套办理全国流量王8元套餐前台告知无法办理记录上报反馈麻烦后台协助降套回电&amp;#13;</t>
  </si>
  <si>
    <t>BL202310011244236845</t>
  </si>
  <si>
    <t>罗杨鸿飞</t>
  </si>
  <si>
    <t>2023-10-01 14:25:08</t>
  </si>
  <si>
    <t>22年Q3Q4重点客户用户来电要求更改为4G全国流量王8元套餐，不接受联通营业厅办理，请跟进，谢谢！&amp;#13;</t>
  </si>
  <si>
    <t>BL202310011232000260</t>
  </si>
  <si>
    <t>袁海洋</t>
  </si>
  <si>
    <t>2023-10-01 14:12:07</t>
  </si>
  <si>
    <t>判断省分:湖北&amp;#13;&amp;#10;:指定要求办理全国流量王8元套餐&amp;#13;&amp;#10;:&amp;#13;&amp;#10;&amp;#13;&amp;#10;高级模板内容：&amp;#13;&amp;#10;用户诉求:降套&amp;#13;&amp;#10;当前套餐名称:福多多29元（湖北）&amp;#13;&amp;#10;新套餐名称（转入套餐名称）:4G全国流量王8元套餐（90495213）&amp;#13;&amp;#10;是合约期内（含靓号）:否&amp;#13;&amp;#10;备注:挽留失败，要求修改，请核实，谢谢&amp;#13;</t>
  </si>
  <si>
    <t>TS202310011217051366</t>
  </si>
  <si>
    <t>柳建平</t>
  </si>
  <si>
    <t>2023-10-01 14:05:13</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</si>
  <si>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我要办理八元套餐，我这张卡用了很久了，平时在家也不出门家里有无线网络，用不了这么高的套餐，麻烦修改一下业务，不然我会继续投诉的。</t>
  </si>
  <si>
    <t>BL202310011134342190</t>
  </si>
  <si>
    <t>赵紫薇</t>
  </si>
  <si>
    <t>2023-10-01 14:02:59</t>
  </si>
  <si>
    <t>&amp;#13;&amp;#10;高级模板内容：&amp;#13;&amp;#10;用户诉求:更改套餐&amp;#13;&amp;#10;当前套餐名称:4G本地个性化套餐—随意打&amp;#13;&amp;#10;新套餐名称（转入套餐名称）:全国流量王8元&amp;#13;&amp;#10;是合约期内（含靓号）:否&amp;#13;&amp;#10;备注:到厅无法办理请协助处理&amp;#13;</t>
  </si>
  <si>
    <t>BL202310011100291795</t>
  </si>
  <si>
    <t>何田田</t>
  </si>
  <si>
    <t>2023-10-01 11:09:20</t>
  </si>
  <si>
    <t>判断省分:湖北&amp;#13;&amp;#10;:指定要求办理全国流量王8元套餐&amp;#13;&amp;#10;:&amp;#13;&amp;#10;&amp;#13;&amp;#10;高级模板内容：&amp;#13;&amp;#10;用户诉求:降套&amp;#13;&amp;#10;当前套餐名称:腾讯大王卡&amp;#13;&amp;#10;新套餐名称（转入套餐名称）:全国流量王8元套餐&amp;#13;&amp;#10;是合约期内（含靓号）:否&amp;#13;&amp;#10;备注:不愿到厅，坚持要求办理，请处理，谢谢。提示（该号码为有亲情群组关系的主号码，仅能变更为特定的基本产品，请重新选择！]]）&amp;#13;</t>
  </si>
  <si>
    <t>BL202310010919060580</t>
  </si>
  <si>
    <t>鄢志刚</t>
  </si>
  <si>
    <t>2023-10-01 09:27:48</t>
  </si>
  <si>
    <t>【2022年上工信部测评重保用户】判断省分:湖北&amp;#13;&amp;#10;:指定要求办理全国流量王8元套餐&amp;#13;&amp;#10;:&amp;#13;&amp;#10;&amp;#13;&amp;#10;高级模板内容：&amp;#13;&amp;#10;用户诉求:降套&amp;#13;&amp;#10;当前套餐名称:腾讯大王卡&amp;#13;&amp;#10;新套餐名称（转入套餐名称）:全国流量王8元套餐&amp;#13;&amp;#10;是合约期内（含靓号）:否&amp;#13;</t>
  </si>
  <si>
    <t>BL202310010906195392</t>
  </si>
  <si>
    <t>赵金红</t>
  </si>
  <si>
    <t>2023-10-01 10:05:17</t>
  </si>
  <si>
    <t>用户来电要求更改4G全国流量王8元套餐，挽留不接受营业厅办理，要求我司处理，请跟进，谢谢！&amp;#13;&amp;#10;提及工信部</t>
  </si>
  <si>
    <t>BL202310010144442402</t>
  </si>
  <si>
    <t>裘辉</t>
  </si>
  <si>
    <t>2023-10-01 14:27:09</t>
  </si>
  <si>
    <t>判断省分:湖北&amp;#13;&amp;#10;:指定要求办理全国流量王8元套餐&amp;#13;&amp;#10;:&amp;#13;&amp;#10;&amp;#13;&amp;#10;高级模板内容：&amp;#13;&amp;#10;用户诉求:用户强烈要求在线办理全国流量王8元套餐，不愿意到归属地联通自营厅咨询，挽留无效！&amp;#13;&amp;#10;当前套餐名称:腾讯大王卡&amp;#13;&amp;#10;新套餐名称（转入套餐名称）:全国流量王8元&amp;#13;&amp;#10;是合约期内（含靓号）:是&amp;#13;&amp;#10;备注:&amp;#13;</t>
  </si>
  <si>
    <t>BL202309302204022239</t>
  </si>
  <si>
    <t>陈萌</t>
  </si>
  <si>
    <t>2023-10-01 17:03:19</t>
  </si>
  <si>
    <t>&amp;#13;&amp;#10;高级模板内容：&amp;#13;&amp;#10;用户诉求:变更资费，在线挽留，用户同意记单办理，次次月生效&amp;#13;&amp;#10;当前套餐名称:4G全国流量王36元套餐&amp;#13;&amp;#10;新套餐名称（转入套餐名称）:福多多39元（湖北）&amp;#13;&amp;#10;是合约期内（含靓号）:否&amp;#13;</t>
  </si>
  <si>
    <t>BL202309302024285854</t>
  </si>
  <si>
    <t>王小艳</t>
  </si>
  <si>
    <t>2023-10-01 09:08:59</t>
  </si>
  <si>
    <t>用户来电要求更改4G全国流量王8元套餐，挽留不接受，要求我司处理，请跟进，谢谢！备注：接受次次月生效&amp;#13;</t>
  </si>
  <si>
    <t>BL202309301956365428</t>
  </si>
  <si>
    <t>李笃金</t>
  </si>
  <si>
    <t>2023-10-01 14:01:22</t>
  </si>
  <si>
    <t>用户来电要求将本机套餐（腾讯大王卡（新））转为（4G全国流量王8元套餐）套餐，次月生效，挽留无效，请尽快处理并回复。联系电话（16608602918）</t>
  </si>
  <si>
    <t>BL202309301931201350</t>
  </si>
  <si>
    <t>王雨</t>
  </si>
  <si>
    <t>2023-10-01 09:06:31</t>
  </si>
  <si>
    <t>判断省分:湖北&amp;#13;&amp;#10;:指定要求办理全国流量王8元套餐&amp;#13;&amp;#10;:&amp;#13;&amp;#10;&amp;#13;&amp;#10;高级模板内容：&amp;#13;&amp;#10;用户诉求:变更套餐&amp;#13;&amp;#10;当前套餐名称:福多多39元（湖北）&amp;#13;&amp;#10;新套餐名称（转入套餐名称）:全国流量王8元套餐&amp;#13;&amp;#10;是合约期内（含靓号）:否&amp;#13;&amp;#10;备注:用户需要变更套餐，前台挽留后不认可，请求后台处理&amp;#13;</t>
  </si>
  <si>
    <t>BL202309301835596501</t>
  </si>
  <si>
    <t>魏蓝星</t>
  </si>
  <si>
    <t>2023-10-01 09:34:47</t>
  </si>
  <si>
    <t>用户想更改4G全国流量王8元套餐，在线挽留不接受，请跟进谢谢</t>
  </si>
  <si>
    <t>BL202309301722402250</t>
  </si>
  <si>
    <t>郑圆靖</t>
  </si>
  <si>
    <t>2023-10-01 14:39:16</t>
  </si>
  <si>
    <t>22年Q3Q4重点客户22年Q3Q4重点客户22年Q3Q4重点客户22年Q3Q4重点客户22年Q3Q4重点客户22年Q3Q4重点客户22年Q3Q4重点客户22年Q3Q4重点客户22年Q3Q4重点客户22年Q3Q4重点客户判断省分:湖北&amp;#10;:有意向资费&amp;#10;:是&amp;#10;:不认可：坚持要求转入有限制的套餐&amp;#10;:&amp;#10;&amp;#10;高级模板内容：&amp;#10;用户诉求:用户要求更改套餐保号，用户表示营业厅要营业厅致电热线直接更改，用户情绪激动，要求立刻更改，用户提及投诉请加急处理&amp;#10;当前套餐名称:畅爽冰激凌5G套餐199元（基础版&amp;#10;新套餐名称（转入套餐名称）:29元福多多	91294084&amp;#10;是合约期内（含靓号）:是</t>
  </si>
  <si>
    <t>BL202309301637486081</t>
  </si>
  <si>
    <t>北方二中心&gt;&gt;众信佳-在线&gt;&gt;帖金区队&gt;&gt;新人组</t>
  </si>
  <si>
    <t>2023-10-01 09:15:46</t>
  </si>
  <si>
    <t>用户进线表示要求变更8元套餐，线上无法办理，用户不认可，用户不方便到营业厅办理，烦请协助处理，谢谢&amp;#13;&amp;#10;&amp;#13;</t>
  </si>
  <si>
    <t>BL202309301601070962</t>
  </si>
  <si>
    <t>秦宇洁</t>
  </si>
  <si>
    <t>2023-10-01 09:22:26</t>
  </si>
  <si>
    <t>判断省分:湖北&amp;#13;&amp;#10;:有意向资费&amp;#13;&amp;#10;:是&amp;#13;&amp;#10;:不认可：坚持要求转入有限制的套餐&amp;#13;&amp;#10;:&amp;#13;&amp;#10;&amp;#13;&amp;#10;高级模板内容：&amp;#13;&amp;#10;用户诉求:用户要求办理5元最低套餐&amp;#13;&amp;#10;当前套餐名称:钉钉小宝卡&amp;#13;&amp;#10;新套餐名称（转入套餐名称）:5元最低套餐&amp;#13;&amp;#10;是合约期内（含靓号）:否&amp;#13;&amp;#10;备注:前台已推荐用户去营业厅，用户不认可，请后台协助处理&amp;#13;</t>
  </si>
  <si>
    <t>BL202309301503342437</t>
  </si>
  <si>
    <t>严绍海</t>
  </si>
  <si>
    <t>2023-10-01 14:06:07</t>
  </si>
  <si>
    <t>[65岁以上老人]判断省分:湖北&amp;#13;&amp;#10;:有意向资费&amp;#13;&amp;#10;:否&amp;#13;&amp;#10;:降套&amp;#13;&amp;#10;:消费过高&amp;#13;&amp;#10;:挽留后，用户依旧要求降套&amp;#13;&amp;#10;:资费对比&amp;#13;&amp;#10;:挽留失败&amp;#13;&amp;#10;:&amp;#13;&amp;#10;node_106:&amp;#13;&amp;#10;:无合约/无靓号&amp;#13;&amp;#10;:&amp;#13;&amp;#10;&amp;#13;&amp;#10;高级模板内容：&amp;#13;&amp;#10;用户诉求:用户来电强烈要求办理29元套餐，融合关系不愿营业厅咨询，前台已做解释用户不认可&amp;#13;&amp;#10;当前套餐名称:畅越冰激凌5G套餐99元&amp;#13;&amp;#10;新套餐名称（转入套餐名称）:（湖北）福多多卡29元/月&amp;#13;&amp;#10;是合约期内（含靓号）:是&amp;#13;</t>
  </si>
  <si>
    <t>套餐变更:未到厅,降套,已为用户转资29元福多多卡,次月生效，满意</t>
  </si>
  <si>
    <t>BL202309301504292451</t>
  </si>
  <si>
    <t>张贤来</t>
  </si>
  <si>
    <t>2023-10-01 14:08:48</t>
  </si>
  <si>
    <t>判断省分:湖北&amp;#13;&amp;#10;:指定要求办理全国流量王8元套餐&amp;#13;&amp;#10;:&amp;#13;&amp;#10;&amp;#13;&amp;#10;高级模板内容：&amp;#13;&amp;#10;用户诉求:用户来电表示自己这个号码现在不怎么使用了，想要更改套餐，要求更改为8元套餐，要求尽快解决&amp;#13;&amp;#10;当前套餐名称:小天卡-2023&amp;#13;&amp;#10;新套餐名称（转入套餐名称）:全国流量王8元套餐&amp;#13;&amp;#10;是合约期内（含靓号）:是&amp;#13;</t>
  </si>
  <si>
    <t>套餐变更:未到厅,降套,已转资8元流量王套餐,次月生效,满意</t>
  </si>
  <si>
    <t>BL202310010946050889</t>
  </si>
  <si>
    <t>刘波</t>
  </si>
  <si>
    <t>2023-10-01 15:31:17</t>
  </si>
  <si>
    <t>判断省分:湖北&amp;#13;&amp;#10;:有意向资费&amp;#13;&amp;#10;:是&amp;#13;&amp;#10;:不认可：坚持要求转入有限制的套餐&amp;#13;&amp;#10;:&amp;#13;&amp;#10;&amp;#13;&amp;#10;高级模板内容：&amp;#13;&amp;#10;用户诉求:用户要求更改套餐&amp;#13;&amp;#10;当前套餐名称:沃派校园融合9元移网成员套餐（湖北宜昌）&amp;#13;&amp;#10;新套餐名称（转入套餐名称）:腾讯大王卡（新）（91090059）&amp;#13;&amp;#10;是合约期内（含靓号）:否&amp;#13;&amp;#10;备注:用户有校园宽带，已建议前往当地营业厅咨询更改，但用户不接受，坚持要求我方更改&amp;#13;</t>
  </si>
  <si>
    <t>套餐变更-未到厅：49元转19元， 经核实已为用户办理转资腾讯大王卡，次月生效，用户满意。</t>
  </si>
  <si>
    <t>BL202309301239090260</t>
  </si>
  <si>
    <t>方廉洁</t>
  </si>
  <si>
    <t>2023-10-01 09:09:31</t>
  </si>
  <si>
    <t>判断省分:湖北&amp;#13;&amp;#10;:指定要求办理全国流量王8元套餐&amp;#13;&amp;#10;:&amp;#13;&amp;#10;&amp;#13;&amp;#10;高级模板内容：&amp;#13;&amp;#10;用户诉求:用户要求变更最低套餐&amp;#13;&amp;#10;当前套餐名称:畅越冰激凌5G套餐59元&amp;#13;&amp;#10;新套餐名称（转入套餐名称）:全国流量王8元套餐&amp;#13;&amp;#10;是合约期内（含靓号）:否&amp;#13;&amp;#10;备注:引导营业厅不认可&amp;#13;</t>
  </si>
  <si>
    <t>套餐变更-未到厅：59元转8元，致电未接，已短信答复如需办理可联系我部，如有疑问可在工作时间（08:30-12:00；14:00 -17:30 ）联系07176921001、13032700872宜昌客服。如用户咨询，请前台 10010话务 中心代为解释，谢谢。</t>
  </si>
  <si>
    <t>BL202309300951410084</t>
  </si>
  <si>
    <t>李先金</t>
  </si>
  <si>
    <t>2023-10-01 09:12:18</t>
  </si>
  <si>
    <t>【2022年上工信部测评重保用户】&amp;#13;&amp;#10;高级模板内容：&amp;#13;&amp;#10;用户诉求:用户来电需要更改套餐，经查询用户是融合业务新用户包含宽带，前台无法办理，但用户不认可，称不方便去营业厅，要求后台进行协助更改&amp;#13;&amp;#10;当前套餐名称:畅越冰激凌5G套餐79元&amp;#13;&amp;#10;新套餐名称（转入套餐名称）:59元福多多&amp;#13;&amp;#10;是合约期内（含靓号）:是&amp;#13;&amp;#10;备注:尽快处理加急，谢谢！&amp;#13;</t>
  </si>
  <si>
    <t>套餐变更-未到厅：用户要求转资畅越冰激凌5G套餐59元套餐，挽留无效（降套的）已办理，次月生效,用户满意。</t>
  </si>
  <si>
    <t>TS202309302345231503</t>
  </si>
  <si>
    <t>投诉工单（2021版）&gt;&gt;宽带&gt;&gt;【IPTV使用】IPTV&gt;&gt;IPTV播放卡顿</t>
  </si>
  <si>
    <t>席晓康</t>
  </si>
  <si>
    <t>2023-10-01 15:17:09</t>
  </si>
  <si>
    <t>主办单位：湖北&amp;#10;客户类别：星级客户&amp;#10;10010是否打通：否&amp;#10;是否二次致电10015：是&amp;#10;是否联系：否&amp;#10;升级倾向：&amp;#10;号码归属省：湖北&amp;#10;SVIP等级：&amp;#10;1.问题类型:IPTV;&amp;#10;2.投诉类型:宽带网络问题;&amp;#10;3.营业厅地址:;&amp;#10;4.位置信息:;&amp;#10;5.位置发生地:;&amp;#10;6.投诉内容:1、为了不走流程，但当地的宽带师傅电话、微信就是联系不上，快一个月了都没人联系；&amp;#10;2、时不时出现IPTV观看中跳回主界面，白天居多及观看几个小时后会出现；&amp;#10;3、换台卡顿，概率问题、一般在高峰期会卡顿。&amp;#10;7.故障详情:&amp;#10;	故障现象:IPTV播放卡顿&amp;#10;	故障发生时间:2023-09-3018:38</t>
  </si>
  <si>
    <t>套餐变更①客户基本资料：业务号码：15587905400、客户姓名：席晓康、套餐情况：畅爽冰激凌5G套餐199元（基础版）；客户反映IPTV无法使用的问题； &amp;#10;②首次联系客户时间：2023-10-01 10:23:00&amp;#10;③投诉核查处理情况：收到贵部转办，我司立即组织核查，经核实，IPTV已安排工作人员处理,预计48小时内恢复,关于人员服务问题已向用户致歉,用户认可，满意； &amp;#10;④答复客户时间及客户满意度评价：根据上述核实情况，我司于2023-10-01 10:23:00联系客户满意，回单人：胡春燕、联系方式：07176921001&amp;#10;⑤投诉核查关联材料：无。</t>
  </si>
  <si>
    <t>TS202309302110470484</t>
  </si>
  <si>
    <t>071700169608</t>
  </si>
  <si>
    <t>黄万芹</t>
  </si>
  <si>
    <t>2023-10-01 15:56:13</t>
  </si>
  <si>
    <t>18671713938&amp;#13;&amp;#10;17671677154&amp;#13;&amp;#10;071700169608&amp;#13;&amp;#10;来电对现在资费不认可觉得高了，要求改更低的融合资费，并尽快回复17671677154(在下午或者晚上回复)&amp;#13;&amp;#10;&amp;#13;</t>
  </si>
  <si>
    <t>套餐变更-未到厅：用户要求转资畅越冰激凌5G套餐99元套餐，挽留无效（降套的）已办理，次月生效,用户满意。</t>
  </si>
  <si>
    <t>TS202310010828162230</t>
  </si>
  <si>
    <t>宋晓保</t>
  </si>
  <si>
    <t>2023-10-01 19:36:35</t>
  </si>
  <si>
    <t>&amp;#13;&amp;#10;高级模板内容：&amp;#13;&amp;#10;投诉问题描述:用户来电称8月的30元未赠送&amp;#13;&amp;#10;争议月份:2023年8月&amp;#13;&amp;#10;争议金额:30&amp;#13;&amp;#10;用户要求:已解释，用户不认可，要求我方将未赠送的本月内一次赠送一次到账&amp;#13;</t>
  </si>
  <si>
    <t>套餐变更-未到厅：用户要求转资低套餐，联系客户表示暂不更改套餐，继续使用现套餐，满意。</t>
  </si>
  <si>
    <t>TS202310011228261535</t>
  </si>
  <si>
    <t>投诉工单（2021版）&gt;&gt;融合&gt;&gt;【网络使用】移网语音&gt;&gt;无信号</t>
  </si>
  <si>
    <t>白华飞</t>
  </si>
  <si>
    <t>公共办公场所</t>
  </si>
  <si>
    <t>2023-10-01 14:42:27</t>
  </si>
  <si>
    <t>判断省份:非南一&amp;#13;&amp;#10;:下一步&amp;#13;&amp;#10;:诊断无异常/对解释不认可&amp;#13;&amp;#10;:网络正常&amp;#13;&amp;#10;:不认可&amp;#13;&amp;#10;:1、受理流水号：;2、受理号码：18682069159;3、主叫号码：18682069159;4、被叫号码：;5、客户姓名：白华飞;6、客户级别：三星忠诚用户;7、用户归属地：宜昌市;8、受理员工工号：hubXN23TF2460;9、手机厂商：;10、投诉渠道：10010客服热线;11、投诉打点范围：0.5千米;12、投诉地址：宜昌市-五峰土家族自治县:阳关保险【渔洋关镇长乐大道33号长安汽车二楼】;13、网格ID：143303;14、网格名称：YC_B_143303;15、经度：111.090164;16、纬度：30.183381;17、用户现象：未发现网络问题;18、答复口径：您提供的位置周围基站暂时没有发现异常，建议您先进行换机换卡测试并留意观察。;19、网络类型：4G;20、投诉现象最近发生时间：3天以内;21、语音通话或数据上网：语音和数据;22、室内或室外：室内外;23、手机信号强弱：无信号;24、用户周边使用情况：不清楚;25、主工单流水号：hub169613438491522272;26、语音业务类型：无法主被叫;27、数据业务类型：无法上网;28、用户是否接受解释：否;29、公告类型：;30、基站ID：117.111071;31、基站名称：117.111071;32、其它地方是否正常使用：是;33、之前是否可以正常使用：是;&amp;#13;&amp;#10;&amp;#13;&amp;#10;用户反映主副卡都无信号，前台核实上网功能异常，请尽快处理</t>
  </si>
  <si>
    <t>TS202310011108190121</t>
  </si>
  <si>
    <t>投诉工单（2021版）&gt;&gt;移网&gt;&gt;【网络使用】移网上网&gt;&gt;无法上网/无覆盖</t>
  </si>
  <si>
    <t>赵钦波</t>
  </si>
  <si>
    <t>居民区、家庭住宅</t>
  </si>
  <si>
    <t>2023-10-01 13:52:21</t>
  </si>
  <si>
    <t>&amp;#13;&amp;#10;:下一步&amp;#13;&amp;#10;node_317:&amp;#13;&amp;#10;:不符合办理条件&amp;#13;&amp;#10;:在湖北&amp;#13;&amp;#10;:不能&amp;#13;&amp;#10;:网络无异常&amp;#13;&amp;#10;:1、受理流水号：;2、受理号码：15827338181;3、主叫号码：15827338181;4、被叫号码：;5、客户姓名：赵钦波;6、客户级别：二星用户;7、用户归属地：宜昌市;8、受理员工工号：hubXN23ZH6732;9、手机厂商：;10、投诉渠道：10010客服热线;11、投诉打点范围：0.5千米;12、投诉地址：宜昌市-五峰土家族自治县:牛庄乡人民政府【牛庄街25号】用户无法提供详细位置;13、网格ID：138998;14、网格名称：YC_B_138998;15、经度：110.360655;16、纬度：30.233717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169612957801369383;26、语音业务类型：;27、数据业务类型：无法上网;28、用户是否接受解释：否;29、公告类型：网络信息;30、基站ID：117.111104;31、基站名称：117.111104;32、其它地方是否正常使用：是;33、之前是否可以正常使用：是;无法上网：用户来电反映在（详细地址：宜昌市-五峰土家族自治县:牛庄乡人民政府【牛庄街25号】用户无法提供详细位置）从（时间：当天）开始无法上网（服务状态：开通），周围用户（不清楚）正常使用，用户（不配合）测试，手机显示（4G）网络，仍无法使用，要求（核实处理），联系电话（15827338181）</t>
  </si>
  <si>
    <t>TS202309301452300506</t>
  </si>
  <si>
    <t>投诉工单（2021版）&gt;&gt;移网&gt;&gt;【产品及计费使用】产品及业务规则&gt;&gt;对短信、通话、上网无法正常使用，有争议</t>
  </si>
  <si>
    <t>重保客户名单</t>
  </si>
  <si>
    <t>2023-10-01 09:18:31</t>
  </si>
  <si>
    <t>用户来电称（湖北省荆州市公安县长嘴村8组）这个位置10年了一直没有信号，前台已按预处理流程打点，因系统原因无法进行打点，在线解释无异常，用户不认可，用户要求我方解决此问题</t>
  </si>
  <si>
    <t>TS202309301705141266</t>
  </si>
  <si>
    <t>投诉工单（2021版）&gt;&gt;移网&gt;&gt;【网络使用】移网上网&gt;&gt;网速慢</t>
  </si>
  <si>
    <t>徐静</t>
  </si>
  <si>
    <t>市区户外（注3）</t>
  </si>
  <si>
    <t>2023-10-01 13:32:46</t>
  </si>
  <si>
    <t>判断省份:湖北&amp;#13;&amp;#10;:移网上网慢&amp;#13;&amp;#10;获取参数:&amp;#13;&amp;#10;获取历史工单:无历史工单&amp;#13;&amp;#10;:下一步&amp;#13;&amp;#10;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amp;#13;&amp;#10;:下一步&amp;#13;&amp;#10;node_255:&amp;#13;&amp;#10;:符合办理条件&amp;#13;&amp;#10;当月是否清卡重用:有&amp;#13;&amp;#10;:在湖北&amp;#13;&amp;#10;:所有APP&amp;#13;&amp;#10;:长期&amp;#13;&amp;#10;:网络无异常&amp;#13;&amp;#10;:1、受理流水号：;2、受理号码：13264908853;3、主叫号码：13264908853;4、被叫号码：;5、客户姓名：徐静;6、客户级别：三星用户;7、用户归属地：宜昌市;8、受理员工工号：hubXN23ZH9958;9、手机厂商：;10、投诉渠道：10010客服热线;11、投诉打点范围：0.5千米;12、投诉地址：宜昌市-伍家岗区:东锦苑【峡州大道附近】;13、网格ID：104634;14、网格名称：YC_B_湖北省宜昌市夷陵区网格_104634;15、经度：111.387345;16、纬度：30.683343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169606455247191199;26、语音业务类型：;27、数据业务类型：上网速度慢;28、用户是否接受解释：否;29、公告类型：网络信息;30、基站ID：117.1005354;31、基站名称：117.1005354;32、其它地方是否正常使用：是;33、之前是否可以正常使用：是;&amp;#13;</t>
  </si>
  <si>
    <t>联系用户时间：2023-10-1 10:15，用户表示已恢复正常使用，后期有问题直接联系测试人员：刘斌18607201346</t>
  </si>
  <si>
    <t>TS202309271149062321</t>
  </si>
  <si>
    <t>投诉工单（2021版）&gt;&gt;宽带&gt;&gt;【网络使用】宽带网络&gt;&gt;宽带无法上网</t>
  </si>
  <si>
    <t>071701079678</t>
  </si>
  <si>
    <t>宜昌高新区尚居酒店</t>
  </si>
  <si>
    <t>2023-10-01 18:46:07</t>
  </si>
  <si>
    <t>主办单位：湖北&amp;#10;客户类别：普通客户&amp;#10;10010是否打通：是&amp;#10;是否二次致电10015：是&amp;#10;是否联系：是&amp;#10;升级倾向：无&amp;#10;号码归属省：湖北&amp;#10;SVIP等级：&amp;#10;预处理名称：宽带故障一键诊断:&amp;#13;&amp;#10;诊断号码类型:宽带&amp;#13;&amp;#10;结合宽带号码的状态及余额，分情况受理:不欠费且状态正常&amp;#13;&amp;#10;询问问题类型:无法上网&amp;#13;&amp;#10;诊断情况:诊断有异常&amp;#13;&amp;#10;诊断问题:含有光猫收发光异常&amp;#13;&amp;#10;引导客户将家中的光猫及路由进行断电重开后再尝试上网:不认可提投诉单&amp;#13;&amp;#10;宽带装机地址：湖北省宜昌市西陵区东苑街道汕头路社区汕头路19号东苑新城B座1单元4楼客房备注:宽带在18号就无法上网，请尽快处理，加急&amp;#13;</t>
  </si>
  <si>
    <t>网络质量：湖北省宜昌市西陵区东苑街道汕头路社区汕头路19号东苑新城B座1单元4楼客房AA&amp;#10;①客户基本资料：业务号码：071701079678、客户姓名：宜昌高新区尚居酒店、套餐情况：下行10Mbit/s上行2Mbit/s集团宽带产品（酒店TV专用）（湖北宜昌政企）；客户反映宽带问题的问题； &amp;#10;②首次联系客户时间：2023-09-28 12:01:27&amp;#10;③投诉核查处理情况：收到贵部转办，我司立即组织核查，经核实，师傅已上门处理好，联系用户表示已处理好了，满意。&amp;#10;④答复客户时间及客户满意度评价：根据上述核实情况，我司于2023-09-28 12:01:27联系客户满意，回单人：潘娥、联系方式：07176921001&amp;#10;⑤投诉核查关联材料：无</t>
  </si>
  <si>
    <t>TS202309301106000374</t>
  </si>
  <si>
    <t>韦秀虎</t>
  </si>
  <si>
    <t>2023-10-01 17:54:02</t>
  </si>
  <si>
    <t>13177052334命中精准预判服务场景:[65岁以上老人]&amp;#10;判断省分:湖北&amp;#10;:湖北省内手机不能接&amp;#10;获取入参:&amp;#10;判断是否开通骚扰拦截:获取历史工单:没有历史工单&amp;#10;:下一步&amp;#10;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10;:否&amp;#10;:不认可&amp;#10;:下一步&amp;#10;node_94:&amp;#10;:不符合办理条件&amp;#10;:某个位置&amp;#10;:1、受理流水号：;2、受理号码：13177052334;3、主叫号码：13177052334;4、被叫号码：;5、客户姓名：韦秀虎;6、客户级别：五星忠诚用户;7、用户归属地：宜昌市;8、受理员工工号：hubXN23ZH2103;9、手机厂商：;10、投诉渠道：10010客服热线;11、投诉打点范围：0.5千米;12、投诉地址：宜昌市-伍家岗区:胜利三路【伍家岗区】;13、网格ID：191257;14、网格名称：YC_A_湖北省宜昌市伍家岗区网格_191257;15、经度：111.295604;16、纬度：30.690417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23、手机信号强弱：一至两格不稳定;24、用户周边使用情况：个别发生;25、主工单流水号：hub169604298397710726;26、语音业务类型：无法主被叫;27、数据业务类型：;28、用户是否接受解释：否;29、公告类型：网络信息;30、基站ID：117.110856;31、基站名称：117.110856;32、其它地方是否正常使用：是;33、之前是否可以正常使用：否;</t>
  </si>
  <si>
    <t>网络质量：胜利三路AA。经网络部核查已发宜昌联通网络质量沟通群协助处理，致电未接，已短信答复如需办理可联系我部，如有疑问可在工作时间（08:30-12:00；14:00 -17:30 ）联系07176921001、13032700872宜昌客服。如用户咨询，请前台 10010话务 中心代为解释，谢谢。</t>
  </si>
  <si>
    <t>TS202309291738052413</t>
  </si>
  <si>
    <t>投诉工单（2021版）&gt;&gt;宽带&gt;&gt;【网络使用】宽带网络&gt;&gt;网络速率与光猫路由不匹配</t>
  </si>
  <si>
    <t>向成勇</t>
  </si>
  <si>
    <t>2023-10-01 10:54:36</t>
  </si>
  <si>
    <t>主办单位：湖北&amp;#10;客户类别：星级客户&amp;#10;10010是否打通：否&amp;#10;是否二次致电10015：是&amp;#10;是否联系：否&amp;#10;升级倾向：&amp;#10;号码归属省：湖北&amp;#10;SVIP等级：&amp;#10;1.问题类型:宽带;&amp;#10;2.投诉类型:宽带网络问题;&amp;#10;3.营业厅地址:;&amp;#10;4.位置信息:;&amp;#10;5.位置发生地:;&amp;#10;6.投诉内容:网速达不到，网速很慢&amp;#10;7.故障详情:&amp;#10;	故障现象:网络速率未达预期&amp;#10;	故障发生时间:2023-09-2917:36&amp;#10;	光猫上的LOS灯是否常亮红灯:否&amp;#10;	是否存在线路损坏情况:否</t>
  </si>
  <si>
    <t>网络质量：万科理想城23栋1801室AA&amp;#10;①客户投诉产生的原因：用户反馈宽带网速慢的问题&amp;#10;②客户投诉问题核查情况及解决方案：收到贵部转办后，我司立即组织调查。经核实，用户反馈宽带网速慢，已反馈数固协助处理，联系用户表示师傅上门查看，建议用户换光纤，用户表示近期不在家，待回来后再联系处理，满意。&amp;#10;③客户问题满意度：满意&amp;#10;④回单人：潘娥、联系方式：07176921001"</t>
  </si>
  <si>
    <t>TS202309281636251699</t>
  </si>
  <si>
    <t>投诉工单（2021版）&gt;&gt;融合&gt;&gt;【产品及计费使用】产品及业务规则&gt;&gt;对流量限速/封顶/使用顺序不认可</t>
  </si>
  <si>
    <t>周堇宸</t>
  </si>
  <si>
    <t>2023-10-01 14:56:07</t>
  </si>
  <si>
    <t>主办单位：湖北&amp;#10;客户类别：普通客户&amp;#10;10010是否打通：否&amp;#10;是否二次致电10015：是&amp;#10;是否联系：否&amp;#10;升级倾向：&amp;#10;号码归属省：湖北&amp;#10;SVIP等级：&amp;#10;1.问题类型:;&amp;#10;2.投诉类型:流量封顶与限速;&amp;#10;3.营业厅地址:;&amp;#10;4.位置信息:;&amp;#10;5.位置发生地:;&amp;#10;6.投诉内容:;&amp;#10;问题场景：流量限速&amp;#10;是否存在流量限速：否&amp;#10;办的5G卡，用起流量来还不如4G快</t>
  </si>
  <si>
    <t>网络质量①客户投诉产生的原因：客户反映网络信号问题。							&amp;#10;②客户投诉问题核查情况及解决方案：收到贵部转办后，我司立即组织调查。经核实，网络部核查，投诉点信号覆盖正常。建议客户换机换卡测试，后期有任何问题可直接联系网络部工作人员，客户表示知晓。		&amp;#10;③客户问题满意度：客户表示知晓。							&amp;#10;④回单人:宜昌客服王晓玉；联系电话：07176921001。</t>
  </si>
  <si>
    <t>TS202309281500051452</t>
  </si>
  <si>
    <t>苏艳丽</t>
  </si>
  <si>
    <t>2023-10-01 13:43:08</t>
  </si>
  <si>
    <t>&amp;#13;&amp;#10;高级模板内容：&amp;#13;&amp;#10;投诉问题描述:自己有一个集团通话，而且打的也是集团用户为什么扣的是通用语言，不认可&amp;#13;&amp;#10;争议月份:2023年9月&amp;#13;&amp;#10;争议金额:0&amp;#13;&amp;#10;是否有下发短信提醒:是&amp;#13;&amp;#10;用户要求:不认可语音&amp;#13;</t>
  </si>
  <si>
    <t>系统支撑：集团短号（系统不同步等）。客户反映集团短号未享受到优惠问题。经核实，核实本月集团短号500分钟未使用，已联系集团客户经理协助处理，72小时有结果后回复，客户表示知晓。</t>
  </si>
  <si>
    <t>ZX202310010954010024</t>
  </si>
  <si>
    <t>咨询工单（2021版）&gt;&gt;业务规则&gt;&gt;携号转网-携出</t>
  </si>
  <si>
    <t>2023-10-01 16:12:50</t>
  </si>
  <si>
    <t>13032745800命中精准预判服务场景:[10015转接10010用户]&amp;#13;&amp;#10;用户来电反映自己在营业厅办理携号转网，现在收不到授权码，请协助处理</t>
  </si>
  <si>
    <t>ZX202309301806415471</t>
  </si>
  <si>
    <t>林建东</t>
  </si>
  <si>
    <t>2023-10-01 14:50:47</t>
  </si>
  <si>
    <t>用户表示办理携号转网接收不到携转验证码，提及工信部，请跟进谢谢</t>
  </si>
  <si>
    <t>TS202310011027051710</t>
  </si>
  <si>
    <t>投诉工单（2021版）&gt;&gt;融合&gt;&gt;【离网】携出&gt;&gt;因合约/业务/套餐限制携出</t>
  </si>
  <si>
    <t>胡章萍</t>
  </si>
  <si>
    <t>2023-10-01 16:54:33</t>
  </si>
  <si>
    <t>主办单位：湖北&amp;#10;客户类别：普通客户&amp;#10;10010是否打通：否&amp;#10;是否二次致电10015：是&amp;#10;是否联系：否&amp;#10;升级倾向：&amp;#10;号码归属省：湖北&amp;#10;SVIP等级：&amp;#10;1.问题类型:;&amp;#10;2.投诉类型:携号转网;&amp;#10;3.营业厅地址:;&amp;#10;4.位置信息:;&amp;#10;5.位置发生地:;&amp;#10;6.投诉内容:不知情开通亲情网（群主）业务，现在要求立即取消，从来没有用过！&amp;#10;7.携转原因:需绑定副卡至其他运营商&amp;#10;8.无法携转原因:业务限制</t>
  </si>
  <si>
    <t>TS202309301531431437</t>
  </si>
  <si>
    <t>陈玉贤</t>
  </si>
  <si>
    <t>2023-10-01 16:26:36</t>
  </si>
  <si>
    <t>主办单位：湖北&amp;#10;客户类别：星级客户&amp;#10;10010是否打通：否&amp;#10;是否二次致电10015：是&amp;#10;是否联系：否&amp;#10;升级倾向：&amp;#10;号码归属省：湖北&amp;#10;SVIP等级：&amp;#10;1.问题类型:;&amp;#10;2.投诉类型:其他问题;&amp;#10;3.营业厅地址:;&amp;#10;4.位置信息:;&amp;#10;5.位置发生地:;&amp;#10;6.投诉内容:我这个号码没有装宽带提示我有宽带，我需要马上取消宽带业务今天不取消10.1号要出一个月话费，麻烦立即取消</t>
  </si>
  <si>
    <t>BL202309301615301182</t>
  </si>
  <si>
    <t>办理工单（2021版）&gt;&gt;业务变更&gt;&gt;携号转出</t>
  </si>
  <si>
    <t>袁倩瑶</t>
  </si>
  <si>
    <t>2023-10-01 09:21:22</t>
  </si>
  <si>
    <t>用户称一直收不到携出码，发送短信查询是主副卡业务，但是用户已经解绑了主副卡，请协助处理，谢谢</t>
  </si>
  <si>
    <t>BL202309301617511214</t>
  </si>
  <si>
    <t>向腾飞</t>
  </si>
  <si>
    <t>2023-10-01 14:09:56</t>
  </si>
  <si>
    <t>用户称合约取消，还是无法携号转网，并对次月产生费用不认可，前台已做解释，用户不认可，请后台工作人员协助处理，谢谢！</t>
  </si>
  <si>
    <t>携号转网(电子渠道)查询用户已携出,满意</t>
  </si>
  <si>
    <t>BL202309301134101814</t>
  </si>
  <si>
    <t>谭桂丽</t>
  </si>
  <si>
    <t>2023-10-01 09:16:21</t>
  </si>
  <si>
    <t>用户来电表示昨天到营业厅办理主副卡解绑，宽带销户，今天要求携转，结果发现还存在主副卡关系，用户不认可，多次解释不认可，要么今天必须解除主副卡关系，要么所涉及到的费用，用户要求中国联通承担，多次解释不认可，请处理</t>
  </si>
  <si>
    <t>携号转网（伍家营服中心）：客户要求解绑主副卡、解绑宽带，核实营业厅已办理，NP校验通过，可正常携出，已联系客户解释说明，回访满意</t>
  </si>
  <si>
    <t>BL202309301654121799</t>
  </si>
  <si>
    <t>罗朦</t>
  </si>
  <si>
    <t>2023-10-01 11:09:47</t>
  </si>
  <si>
    <t>22年Q3Q4重点客户用户反馈在昨天已经办理了携号转网，但是一直没收到携转码，表示如果今天没收到就下个月扣月租，费用不会承担，要求我方尽快处理，烦请协助谢谢！</t>
  </si>
  <si>
    <t>携号转网（西陵）：查已携出，满意</t>
  </si>
  <si>
    <t>BL202309301405041451</t>
  </si>
  <si>
    <t>张俞</t>
  </si>
  <si>
    <t>2023-10-01 17:26:21</t>
  </si>
  <si>
    <t>判断省分:湖北&amp;#13;&amp;#10;:有意向资费&amp;#13;&amp;#10;:是&amp;#13;&amp;#10;:不认可：坚持要求转入有限制的套餐&amp;#13;&amp;#10;:&amp;#13;&amp;#10;&amp;#13;&amp;#10;高级模板内容：&amp;#13;&amp;#10;用户诉求:更改套餐&amp;#13;&amp;#10;当前套餐名称:畅爽冰激凌5G套餐199元&amp;#13;&amp;#10;新套餐名称（转入套餐名称）:畅爽冰激凌5G套餐99元&amp;#13;&amp;#10;是合约期内（含靓号）:是&amp;#13;&amp;#10;备注:挽留无效请核实处理&amp;#13;</t>
  </si>
  <si>
    <t>新套餐名称（转入套餐名称）: 畅爽冰激凌5G套餐99元，经核实现已为用户办理成功，暂无需操作办理，满意</t>
  </si>
  <si>
    <t>ZX202310011439472246</t>
  </si>
  <si>
    <t>石贞玉</t>
  </si>
  <si>
    <t>2023-10-01 15:23:34</t>
  </si>
  <si>
    <t>判断省分:湖北&amp;#13;&amp;#10;:失败&amp;#13;&amp;#10;node_42:&amp;#13;&amp;#10;:无合约/简单合约&amp;#13;&amp;#10;:单卡/移移融合副卡套餐&amp;#13;&amp;#10;获取用户证件类型::不认可&amp;#13;&amp;#10;:&amp;#13;&amp;#10;&amp;#13;&amp;#10;高级模板内容：&amp;#13;&amp;#10;问题描述:要求销户挽留无效&amp;#13;&amp;#10;第二联系方式:13294242356&amp;#13;&amp;#10;销户原因:不愿意提供&amp;#13;&amp;#10;用户要求:要求销户挽留无效异地不同意到厅&amp;#13;</t>
  </si>
  <si>
    <t>BL202309301802270325</t>
  </si>
  <si>
    <t>田成莲</t>
  </si>
  <si>
    <t>2023-10-01 09:04:55</t>
  </si>
  <si>
    <t>&amp;#13;&amp;#10;高级模板内容：&amp;#13;&amp;#10;需区域二线受理的业务:用户无法提供验证码&amp;#13;&amp;#10;用户需办理业务名称:	联通PLUS黄金会员月卡12个&amp;#13;&amp;#10;业务办理类型:取消&amp;#13;&amp;#10;业务生效时间:次月生效&amp;#13;&amp;#10;是否已按规范验证用户信息:无需验证&amp;#13;</t>
  </si>
  <si>
    <t>ZX202310011431082172</t>
  </si>
  <si>
    <t>郭保权</t>
  </si>
  <si>
    <t>2023-10-01 16:14:18</t>
  </si>
  <si>
    <t>[65岁以上老人]判断省分:湖北&amp;#13;&amp;#10;:失败&amp;#13;&amp;#10;node_42:&amp;#13;&amp;#10;:无合约/简单合约&amp;#13;&amp;#10;:单卡/移移融合副卡套餐&amp;#13;&amp;#10;获取用户证件类型::不认可&amp;#13;&amp;#10;:&amp;#13;&amp;#10;&amp;#13;&amp;#10;高级模板内容：&amp;#13;&amp;#10;问题描述:用户来电称要求办了销户，挽留无效，请协助处理，谢谢&amp;#13;&amp;#10;第二联系方式:15972708189&amp;#13;&amp;#10;销户原因:被推销人员忽悠办理&amp;#13;&amp;#10;用户要求:用户要求尽快处理，谢谢，有升级投诉倾向（未明确）&amp;#13;</t>
  </si>
  <si>
    <t>ZX202310011426272149</t>
  </si>
  <si>
    <t>2023-10-01 15:47:13</t>
  </si>
  <si>
    <t>[65岁以上老人]判断省分:湖北&amp;#13;&amp;#10;:被动办理宽带&amp;#13;&amp;#10;:不需要&amp;#13;&amp;#10;:&amp;#13;&amp;#10;&amp;#13;&amp;#10;高级模板内容：&amp;#13;&amp;#10;问题描述:用户来电要求取消宽带账号，前台建议前往营业厅，用户表示年龄大不方便不认可，请协助处理谢谢&amp;#13;&amp;#10;第二联系方式:用户未提供&amp;#13;&amp;#10;销户原因:未使用&amp;#13;&amp;#10;用户要求:注销宽带&amp;#13;</t>
  </si>
  <si>
    <t>ZX202310011237581489</t>
  </si>
  <si>
    <t>071703799608</t>
  </si>
  <si>
    <t>2023-10-01 14:25:36</t>
  </si>
  <si>
    <t>判断省分:湖北&amp;#13;&amp;#10;:失败&amp;#13;&amp;#10;node_42:&amp;#13;&amp;#10;:无合约/简单合约&amp;#13;&amp;#10;:其他套餐&amp;#13;&amp;#10;:本地&amp;#13;&amp;#10;:不认可&amp;#13;&amp;#10;:&amp;#13;&amp;#10;&amp;#13;&amp;#10;高级模板内容：&amp;#13;&amp;#10;问题描述:用户称自己没有办理宽带，要求在线取消，用户有携转倾向，前台解释无效，请处理&amp;#13;&amp;#10;第二联系方式:15571748912&amp;#13;&amp;#10;销户原因:不知情办理&amp;#13;&amp;#10;用户要求:用户称自己没有办理宽带，要求在线取消，用户有携转倾向，前台解释无效，请处理&amp;#13;</t>
  </si>
  <si>
    <t>ZX202310010954110028</t>
  </si>
  <si>
    <t>071701024673</t>
  </si>
  <si>
    <t>张艳丽</t>
  </si>
  <si>
    <t>2023-10-01 14:42:15</t>
  </si>
  <si>
    <t>用户来电表示需要取消宽带，解释不认可，要求在线取消宽带业务</t>
  </si>
  <si>
    <t>ZX202309301842515978</t>
  </si>
  <si>
    <t>王柳</t>
  </si>
  <si>
    <t>2023-10-01 16:36:15</t>
  </si>
  <si>
    <t>用户来电要求注销号码，不接受自助办理，请跟进，谢谢！提及工信部投诉</t>
  </si>
  <si>
    <t>BL202309302226002287</t>
  </si>
  <si>
    <t>曾小红</t>
  </si>
  <si>
    <t>2023-10-01 14:23:50</t>
  </si>
  <si>
    <t>&amp;#13;&amp;#10;高级模板内容：&amp;#13;&amp;#10;需区域二线受理的业务:用户无法提供验证码&amp;#13;&amp;#10;用户需办理业务名称:59元40GB炫彩5G包（立即生效）湖北&amp;#13;&amp;#10;业务办理类型:取消&amp;#13;&amp;#10;业务生效时间:立即生效&amp;#13;&amp;#10;是否已按规范验证用户信息:是&amp;#13;&amp;#10;备注（如开通流量包、语音包请备注清楚当月有效/长期有效）:退订9元40GB炫彩5G包（立即生效）湖北&amp;#13;</t>
  </si>
  <si>
    <t>BL202310010915110529</t>
  </si>
  <si>
    <t>向常坤</t>
  </si>
  <si>
    <t>2023-10-01 10:54:16</t>
  </si>
  <si>
    <t>&amp;#13;&amp;#10;高级模板内容：&amp;#13;&amp;#10;需区域二线受理的业务:用户无法提供验证码&amp;#13;&amp;#10;用户需办理业务名称:5G特惠加油包19元10GB（新）&amp;#13;&amp;#10;业务办理类型:开通&amp;#13;&amp;#10;业务生效时间:立即生效&amp;#13;&amp;#10;是否已按规范验证用户信息:是&amp;#13;</t>
  </si>
  <si>
    <t>ZX202309301525150853</t>
  </si>
  <si>
    <t>071701036461</t>
  </si>
  <si>
    <t>2023-10-01 09:13:22</t>
  </si>
  <si>
    <t>&amp;#13;&amp;#10;高级模板内容：&amp;#13;&amp;#10;问题描述:用户反馈自己并没安装过这个宽带，去营业厅告知要归还光猫，不然无法取消，但是自己并没有办理过，要求线上为其销户，烦请协助谢谢！&amp;#13;&amp;#10;第二联系方式:15571732996&amp;#13;&amp;#10;销户原因:没有办理过&amp;#13;&amp;#10;用户要求:用户反馈自己并没安装过这个宽带，去营业厅告知要归还光猫，不然无法取消，但是自己并没有办理过，要求线上为其销户，烦请协助谢谢！&amp;#13;</t>
  </si>
  <si>
    <t>BL202309301745410098</t>
  </si>
  <si>
    <t>张宏伟</t>
  </si>
  <si>
    <t>2023-10-01 09:10:53</t>
  </si>
  <si>
    <t>&amp;#13;&amp;#10;高级模板内容：&amp;#13;&amp;#10;需区域二线受理的业务:用户无法提供验证码&amp;#13;&amp;#10;用户需办理业务名称:5G炫彩通信助理包-云盘版（次月生效&amp;#13;&amp;#10;业务办理类型:取消&amp;#13;&amp;#10;业务生效时间:次月生效&amp;#13;&amp;#10;是否已按规范验证用户信息:是&amp;#13;&amp;#10;备注（如开通流量包、语音包请备注清楚当月有效/长期有效）:用户要求取消（5G炫彩通信助理包-云盘版（次月生效）&amp;#13;</t>
  </si>
  <si>
    <t>BL202310011200522484</t>
  </si>
  <si>
    <t>办理工单（2021版）&gt;&gt;业务功能&gt;&gt;挂失停机</t>
  </si>
  <si>
    <t>胡奎来</t>
  </si>
  <si>
    <t>北方一中心&gt;&gt;华北区域中心&gt;&gt;服务运营中心&gt;&gt;现场运营组&gt;&gt;河南正华&gt;&gt;普通班组（冀蒙）&gt;&gt;河北普通（王秀娆）</t>
  </si>
  <si>
    <t>2023-10-01 14:26:20</t>
  </si>
  <si>
    <t>客户来电要求办理挂失停机已核验请加急处理</t>
  </si>
  <si>
    <t>BL202310011055311754</t>
  </si>
  <si>
    <t>办理工单（2021版）&gt;&gt;流量包&gt;&gt;流量日包（含7天包\假日包\新春特惠包等）开通/变更</t>
  </si>
  <si>
    <t>张靖</t>
  </si>
  <si>
    <t>2023-10-01 11:17:47</t>
  </si>
  <si>
    <t>用户要求开通港澳台多天包4天和新加坡流量包5天的国际流量多天包，前台无法在CB节点选择到该流量包，无法直接办理，已建议用户通过APP或营业厅办理，用户不认可，请尽快处理，谢谢</t>
  </si>
  <si>
    <t>BL202310011050341693</t>
  </si>
  <si>
    <t>办理工单（2021版）&gt;&gt;业务功能&gt;&gt;手机上网功能取消</t>
  </si>
  <si>
    <t>吉大胜</t>
  </si>
  <si>
    <t>2023-10-01 11:15:14</t>
  </si>
  <si>
    <t>用户来电:关闭上网功能&amp;#13;&amp;#10;判断省分:甘肃、湖北&amp;#13;&amp;#10;解释无法关闭，建议用户关闭手机蜂窝数据网络即可:不认可&amp;#13;&amp;#10;:&amp;#13;&amp;#10;用户来电要求关闭上网功能，麻烦核实处理，谢谢。联系电话：17600078800</t>
  </si>
  <si>
    <t>BL202310011049321680</t>
  </si>
  <si>
    <t>2023-10-01 14:16:51</t>
  </si>
  <si>
    <t>&amp;#13;&amp;#10;高级模板内容：&amp;#13;&amp;#10;需区域二线受理的业务:用户无法提供验证码&amp;#13;&amp;#10;用户需办理业务名称:AR彩铃酷趣会员5G加油包&amp;#13;&amp;#10;业务办理类型:取消&amp;#13;&amp;#10;业务生效时间:立即生效&amp;#13;&amp;#10;是否已按规范验证用户信息:是&amp;#13;</t>
  </si>
  <si>
    <t>BL202310011024321389</t>
  </si>
  <si>
    <t>程纪翠</t>
  </si>
  <si>
    <t>2023-10-01 14:21:34</t>
  </si>
  <si>
    <t>&amp;#13;&amp;#10;高级模板内容：&amp;#13;&amp;#10;需区域二线受理的业务:用户无法提供验证码&amp;#13;&amp;#10;用户需办理业务名称:AR彩铃酷趣会员5G加油包（湖北）91295250&amp;#13;&amp;#10;业务办理类型:取消&amp;#13;&amp;#10;业务生效时间:立即生效&amp;#13;&amp;#10;是否已按规范验证用户信息:是&amp;#13;&amp;#10;备注（如开通流量包、语音包请备注清楚当月有效/长期有效）:/&amp;#13;</t>
  </si>
  <si>
    <t>BL202310011308370574</t>
  </si>
  <si>
    <t>周明军</t>
  </si>
  <si>
    <t>2023-10-01 15:06:24</t>
  </si>
  <si>
    <t>&amp;#13;&amp;#10;高级模板内容：&amp;#13;&amp;#10;需区域二线受理的业务:用户无法提供验证码&amp;#13;&amp;#10;用户需办理业务名称:R彩铃酷趣会员5G加油包（湖北）&amp;#13;&amp;#10;业务办理类型:取消&amp;#13;&amp;#10;业务生效时间:次月生效&amp;#13;&amp;#10;是否已按规范验证用户信息:是&amp;#13;</t>
  </si>
  <si>
    <t>BL202309302043131891</t>
  </si>
  <si>
    <t>2023-10-01 10:57:17</t>
  </si>
  <si>
    <t>15629373858命中精准预判服务场景:[65岁以上老人]&amp;#13;&amp;#10;用户来电反映要求关闭手机上网功能&amp;#13;</t>
  </si>
  <si>
    <t>BL202309302010501710</t>
  </si>
  <si>
    <t>办理工单（2021版）&gt;&gt;流量包&gt;&gt;流量月包或年包取消</t>
  </si>
  <si>
    <t>2023-10-01 14:53:47</t>
  </si>
  <si>
    <t>用户要求取消：国内流量月包20元3GB-智慧沃家共享版(立即生效)，用户对晚上8点过后无法取消业务不认可，坚持要求取消，已在线承诺为其减免跨月产生的扣费，请处理，谢谢</t>
  </si>
  <si>
    <t>BL202309302009591703</t>
  </si>
  <si>
    <t>办理工单（2021版）&gt;&gt;增值/权益&gt;&gt;在信业务取消</t>
  </si>
  <si>
    <t>王斌斌</t>
  </si>
  <si>
    <t>2023-10-01 09:02:10</t>
  </si>
  <si>
    <t>22年Q3Q4重点客户用户来电要求取消星燃铂金包（立即生效）和手机彩铃沃音乐精选10元包业务，已向用户解释，下个月可能会收取费用，用户不认可并坚持要求本月取消，有携转倾向，请协助处理，谢谢</t>
  </si>
  <si>
    <t>TS202309301820230383</t>
  </si>
  <si>
    <t>投诉工单（2021版）&gt;&gt;移网&gt;&gt;【入网】办理&gt;&gt;办理过程复杂、不便捷</t>
  </si>
  <si>
    <t>朱海洁</t>
  </si>
  <si>
    <t>2023-10-01 19:18:33</t>
  </si>
  <si>
    <t>#2022重保客户#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5G加油包19元5GB首月体验版（立即生效）&amp;#10;取消以上业务&amp;#10;业务自动退订失败</t>
  </si>
  <si>
    <t>TS202309301745572214</t>
  </si>
  <si>
    <t>孙亮</t>
  </si>
  <si>
    <t>2023-10-01 11:36:33</t>
  </si>
  <si>
    <t>&amp;#13;&amp;#10;高级模板内容：&amp;#13;&amp;#10;投诉问题描述:用户来电取消_联通助理业务功能&amp;#13;&amp;#10;办理渠道:其他:无&amp;#13;&amp;#10;无法办理原因:9月30日下午5点后湖北出账需求，无法取消业务&amp;#13;&amp;#10;用户要求:取消联通助理业务功能&amp;#13;</t>
  </si>
  <si>
    <t>BL202310011137432222</t>
  </si>
  <si>
    <t>张天国</t>
  </si>
  <si>
    <t>2023-10-01 15:40:25</t>
  </si>
  <si>
    <t>&amp;#13;&amp;#10;高级模板内容：&amp;#13;&amp;#10;需区域二线受理的业务:用户无法提供验证码&amp;#13;&amp;#10;用户需办理业务名称:王卡会员专属权益（已停售）5GB国内流量包（专享）（已停售）&amp;#13;&amp;#10;业务办理类型:取消&amp;#13;&amp;#10;业务生效时间:立即生效&amp;#13;&amp;#10;是否已按规范验证用户信息:是&amp;#13;&amp;#10;备注（如开通流量包、语音包请备注清楚当月有效/长期有效）:取消业务&amp;#13;</t>
  </si>
  <si>
    <t>BL202309301940141431</t>
  </si>
  <si>
    <t>2023-10-01 09:04:34</t>
  </si>
  <si>
    <t>&amp;#13;&amp;#10;高级模板内容：&amp;#13;&amp;#10;需区域二线受理的业务:用户无法提供验证码&amp;#13;&amp;#10;用户需办理业务名称:炫彩通信助理包体验版-立即生效（湖北）&amp;#13;&amp;#10;业务办理类型:取消&amp;#13;&amp;#10;业务生效时间:立即生效&amp;#13;&amp;#10;是否已按规范验证用户信息:是&amp;#13;&amp;#10;备注（如开通流量包、语音包请备注清楚当月有效/长期有效）:前台已验证身份通过，请后台协助取消，用户要求今天之内必须取消，如果今天没有取消，明天工信部投诉，前台已安抚，已解释，用户强烈不认可&amp;#13;</t>
  </si>
  <si>
    <t>BL202309301935261391</t>
  </si>
  <si>
    <t>孙仕春</t>
  </si>
  <si>
    <t>2023-10-01 09:07:15</t>
  </si>
  <si>
    <t>&amp;#13;&amp;#10;高级模板内容：&amp;#13;&amp;#10;需区域二线受理的业务:用户无法提供验证码&amp;#13;&amp;#10;用户需办理业务名称:炫彩通信助理包-云盘版-次月生效（湖北）-10元&amp;#13;&amp;#10;业务办理类型:取消&amp;#13;&amp;#10;业务生效时间:立即生效&amp;#13;&amp;#10;是否已按规范验证用户信息:是&amp;#13;</t>
  </si>
  <si>
    <t>BL202309301704431965</t>
  </si>
  <si>
    <t>办理工单（2021版）&gt;&gt;增值/权益&gt;&gt;彩铃/炫铃/悦铃取消</t>
  </si>
  <si>
    <t>向军</t>
  </si>
  <si>
    <t>2023-10-01 09:27:16</t>
  </si>
  <si>
    <t>客户要求取消AR视频彩铃酷趣会员15元包月，通过CBSS操作提示：调三户报错：用户号码:18671776282,规则限制:[$$$20001$$$用户有在途订单，不允许受理【用户有在途订单，不允许受理!订单号：7123093049361555】;]。无法取消成功。客户要求尽快取消。请处理并回复。&amp;#13;</t>
  </si>
  <si>
    <t>BL202309301501072390</t>
  </si>
  <si>
    <t>办理工单（2021版）&gt;&gt;业务功能&gt;&gt;亲情网（亲情号）/小区优惠/VPN虚拟网（含集团网）出网</t>
  </si>
  <si>
    <t>袁贵平</t>
  </si>
  <si>
    <t>2023-10-01 09:24:15</t>
  </si>
  <si>
    <t>【2022年上工信部测评重保用户】用户来电要求取消亲情号，营业厅不认可，要求我方在线处理</t>
  </si>
  <si>
    <t>BL202309301813550458</t>
  </si>
  <si>
    <t>许银华</t>
  </si>
  <si>
    <t>2023-10-01 09:21:33</t>
  </si>
  <si>
    <t>&amp;#13;&amp;#10;高级模板内容：&amp;#13;&amp;#10;需区域二线受理的业务:用户无法提供验证码&amp;#13;&amp;#10;用户需办理业务名称:云加速5G畅玩加油包(湖北)&amp;#13;&amp;#10;业务办理类型:取消&amp;#13;&amp;#10;业务生效时间:立即生效&amp;#13;&amp;#10;是否已按规范验证用户信息:是&amp;#13;&amp;#10;备注（如开通流量包、语音包请备注清楚当月有效/长期有效）:要求本月取消&amp;#13;</t>
  </si>
  <si>
    <t>BL202310011505561492</t>
  </si>
  <si>
    <t>吴雪华</t>
  </si>
  <si>
    <t>2023-10-01 15:38:30</t>
  </si>
  <si>
    <t>&amp;#13;&amp;#10;高级模板内容：&amp;#13;&amp;#10;需区域二线受理的业务:用户无法提供验证码&amp;#13;&amp;#10;用户需办理业务名称:职场菁英畅阅5G加油包（湖北）（已停售）&amp;#13;&amp;#10;业务办理类型:取消&amp;#13;&amp;#10;业务生效时间:立即生效&amp;#13;&amp;#10;是否已按规范验证用户信息:无需验证&amp;#13;</t>
  </si>
  <si>
    <t>BL202309301947331511</t>
  </si>
  <si>
    <t>王学举</t>
  </si>
  <si>
    <t>2023-10-01 09:39:17</t>
  </si>
  <si>
    <t>[65岁以上老人]&amp;#13;&amp;#10;高级模板内容：&amp;#13;&amp;#10;需区域二线受理的业务:用户无法提供验证码&amp;#13;&amp;#10;用户需办理业务名称:炫彩通信助理包-云盘版-次月生效（湖北）-10元&amp;#13;&amp;#10;业务办理类型:取消&amp;#13;&amp;#10;业务生效时间:立即生效&amp;#13;&amp;#10;是否已按规范验证用户信息:是&amp;#13;</t>
  </si>
  <si>
    <t>ZX202309301707162167</t>
  </si>
  <si>
    <t>咨询工单（2021版）&gt;&gt;移网/融合套餐资费&gt;&gt;4G单产品套餐</t>
  </si>
  <si>
    <t>2023-10-01 14:14:05</t>
  </si>
  <si>
    <t>用户需要了解校园卡套餐，在线解释人工无校园卡套餐，要求线下咨询，用户不解释，烦请协助谢谢！</t>
  </si>
  <si>
    <t>套餐变更：已告知客户线上无法办理转资校园套餐，建议客户到校园营业厅申请新入网办理校园号码，客户满意</t>
  </si>
  <si>
    <t>ZX202309301657452051</t>
  </si>
  <si>
    <t>高兴</t>
  </si>
  <si>
    <t>2023-10-01 14:21:38</t>
  </si>
  <si>
    <t>判断省分:湖北&amp;#13;&amp;#10;:失败&amp;#13;&amp;#10;node_42:&amp;#13;&amp;#10;:无合约/简单合约&amp;#13;&amp;#10;:单卡/移移融合副卡套餐&amp;#13;&amp;#10;获取用户证件类型::不认可&amp;#13;&amp;#10;:&amp;#13;&amp;#10;&amp;#13;&amp;#10;高级模板内容：&amp;#13;&amp;#10;问题描述:用户来电要求办理销户，已挽留不认可，用户已拨打18671710010，无法打通，要求在线协助办理销户，请处理，谢谢，&amp;#13;&amp;#10;第二联系方式:无&amp;#13;&amp;#10;销户原因:不想使用&amp;#13;&amp;#10;用户要求:用户来电要求办理销户，已挽留不认可，用户已拨打18671710010，无法打通，要求在线协助办理销户，请处理，谢谢，&amp;#13;</t>
  </si>
  <si>
    <t>业务办理：经核实我司联系客户表示暂不办理销户，继续使用，客户满意。</t>
  </si>
  <si>
    <t>ZX202309301145570927</t>
  </si>
  <si>
    <t>咨询工单（2021版）&gt;&gt;业务规则&gt;&gt;短/彩信黑名单</t>
  </si>
  <si>
    <t>张真桂</t>
  </si>
  <si>
    <t>2023-10-01 14:18:54</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</si>
  <si>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无法发送&amp;#13;&amp;#10;:等待下发&amp;#13;&amp;#10;:&amp;#13;&amp;#10;用户来电称自己无法发送短信，要求我方处理，请协助处理回访</t>
  </si>
  <si>
    <t>业务办理：经核实因客户号码欠费，导致无法接收短信，现已缴费开机，我司核实短信功能正常，建议客户后期关注，客户满意</t>
  </si>
  <si>
    <t>ZX202309301457590515</t>
  </si>
  <si>
    <t>071701051845</t>
  </si>
  <si>
    <t>鲍雷</t>
  </si>
  <si>
    <t>2023-10-01 11:06:29</t>
  </si>
  <si>
    <t>判断省分:湖北&amp;#13;&amp;#10;:被动办理宽带&amp;#13;&amp;#10;:不需要&amp;#13;&amp;#10;:&amp;#13;&amp;#10;&amp;#13;&amp;#10;高级模板内容：&amp;#13;&amp;#10;问题描述:用户表示自己没有办理过宽带，要求取消宽带&amp;#13;&amp;#10;第二联系方式:15672501163&amp;#13;&amp;#10;销户原因:非本人办理&amp;#13;&amp;#10;用户要求:要求取消宽带&amp;#13;</t>
  </si>
  <si>
    <t>业务办理：客户要求注销缓装宽带，已按要求注销，回访满意</t>
  </si>
  <si>
    <t>ZX202309291528161173</t>
  </si>
  <si>
    <t>071704429991</t>
  </si>
  <si>
    <t>王鹏程</t>
  </si>
  <si>
    <t>2023-10-01 09:02:01</t>
  </si>
  <si>
    <t>【2022年上工信部测评重保用户】【2022年上工信部测评重保用户】判断省分:湖北&amp;#13;&amp;#10;:自己办理的宽带&amp;#13;&amp;#10;:挽留失败&amp;#13;&amp;#10;:不同意&amp;#13;&amp;#10;:&amp;#13;&amp;#10;&amp;#13;&amp;#10;高级模板内容：&amp;#13;&amp;#10;问题描述:用户要求销户称宽带网络不好反馈处理过了要求退还安装调试费本月的月租费谢谢&amp;#13;&amp;#10;第二联系方式:18671751297&amp;#13;&amp;#10;销户原因:网络不好&amp;#13;&amp;#10;用户要求:用户要求销户称宽带网络不好反馈处理过了要求退还安装调试费本月的月租费谢谢&amp;#13;</t>
  </si>
  <si>
    <t>业务办理：客户要求注销加装宽带宽带并退还本月费用及安装调试费，联系用户表示已到厅办理，并退还费用，无需我部处理，回访满意</t>
  </si>
  <si>
    <t>ZX202309291757380138</t>
  </si>
  <si>
    <t>秦廷伟</t>
  </si>
  <si>
    <t>2023-10-01 13:20:08</t>
  </si>
  <si>
    <t>:不认可&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用户17683708914局方半停无法销户，认证后审核需要时间，用户U对此不认可表示;到工信部投诉你们这繁琐操作。要求：尽快审核，请处理，谢谢&amp;#13;&amp;#10;用户状态为:局方半停&amp;#13;&amp;#10;停机原因:断卡2.0-湖北45天及以上睡眠卡风险用户打标（第十一批）&amp;#13;&amp;#10;前台是否按流程解释:是&amp;#13;&amp;#10;用户要求:尽快审核&amp;#13;&amp;#10;第二联系电话:17683708914&amp;#13;</t>
  </si>
  <si>
    <t>业务办理：客户业务号码已通过二次实人认证，现已恢复使用，客户要求销户，因多次联系客户无法接通，未注销，如有疑问可在工作时间（08:30-12:00；14:00-17:30）联系07176921001、13032700872宜昌联通投诉处理中心。</t>
  </si>
  <si>
    <t>ZX202309301037180135</t>
  </si>
  <si>
    <t>张雨</t>
  </si>
  <si>
    <t>2023-10-01 14:10:20</t>
  </si>
  <si>
    <t>判断省分:湖北&amp;#13;&amp;#10;:失败&amp;#13;&amp;#10;node_42:&amp;#13;&amp;#10;:无合约/简单合约&amp;#13;&amp;#10;:其他套餐&amp;#13;&amp;#10;:异地&amp;#13;&amp;#10;:不认可/无法提供相关证件&amp;#13;&amp;#10;:&amp;#13;&amp;#10;&amp;#13;&amp;#10;高级模板内容：&amp;#13;&amp;#10;问题描述:用户来电强烈要求销户，要求线上处理，前台已做解释挽留用户不认可&amp;#13;&amp;#10;第二联系方式:18367600999&amp;#13;&amp;#10;销户原因:不想用了&amp;#13;&amp;#10;用户要求:要求线上处理，加急&amp;#13;</t>
  </si>
  <si>
    <t>业务办理:销户,挽留成功,用户继续使用,赠送40元赠费*2个月,满意</t>
  </si>
  <si>
    <t>BL202310011318100642</t>
  </si>
  <si>
    <t>办理工单（2021版）&gt;&gt;合约/活动&gt;&gt;办理合约/活动</t>
  </si>
  <si>
    <t>苏朝</t>
  </si>
  <si>
    <t>2023-10-01 14:17:09</t>
  </si>
  <si>
    <t>已有前期工单BL202309011401120877，用户再次来电要求办理1元139GB全国流量与100分钟语音包*24月，我方暂无权限，查询本月仍未附加，请协助处理</t>
  </si>
  <si>
    <t>系统支撑：已发许勤燕登记7号上班后为客户添加1元139GB全国流量与100分钟语音包*24月，回访满意</t>
  </si>
  <si>
    <t>BL202309301649021723</t>
  </si>
  <si>
    <t>办理工单（2021版）&gt;&gt;业务变更&gt;&gt;撤销套餐变更/撤销预约业务变更</t>
  </si>
  <si>
    <t>女士</t>
  </si>
  <si>
    <t>2023-10-01 14:08:45</t>
  </si>
  <si>
    <t>:号卡配送问题&amp;#13;&amp;#10;:号卡未送达但不想要了&amp;#13;&amp;#10;:不认可&amp;#13;&amp;#10;判断省分:除青海、四川、宁夏外&amp;#13;&amp;#10;:&amp;#13;&amp;#10;用户反映需要取消自己的号卡订单称自己未办理过为什么还会存在订单要求我方取消请核实处理联系电话19971403130</t>
  </si>
  <si>
    <t>业务办理:订单已退单,满意</t>
  </si>
  <si>
    <t>ZX202309300842461550</t>
  </si>
  <si>
    <t>肖丽平</t>
  </si>
  <si>
    <t>2023-10-01 09:05:08</t>
  </si>
  <si>
    <t>判断省分:湖北&amp;#13;&amp;#10;:失败&amp;#13;&amp;#10;node_42:&amp;#13;&amp;#10;:无合约/简单合约&amp;#13;&amp;#10;:单卡/移移融合副卡套餐&amp;#13;&amp;#10;获取用户证件类型::不认可&amp;#13;&amp;#10;:&amp;#13;&amp;#10;&amp;#13;&amp;#10;高级模板内容：&amp;#13;&amp;#10;问题描述:客户来电称，要求办理销户，自己现在在外地，无法办理，已解释，客户不认可，请协助处理谢谢&amp;#13;&amp;#10;第二联系方式:15979621396&amp;#13;&amp;#10;销户原因:不想使用了&amp;#13;&amp;#10;用户要求:客户来电称，要求办理销户，自己现在在外地，无法办理，已解释，客户不认可，请协助处理谢谢&amp;#13;</t>
  </si>
  <si>
    <t>业务办理：销户，用户要求销户，因多次未联系上客户，我司无法核实情况处理，暂未操作，如有疑问可在工作时间（08:30-12:00；14:00-17:30）致电我司宜昌联通13032700872，烦请前台代为转告</t>
  </si>
  <si>
    <t>BL202309301208212334</t>
  </si>
  <si>
    <t>2023-10-01 10:47:27</t>
  </si>
  <si>
    <t>22年Q3Q4重点客户22年Q3Q4重点客户用户来电要求续约湖北分期低消178元（24个月）次月生效活动，解释无效，请协助处理，谢谢</t>
  </si>
  <si>
    <t>业务办理：客户要求续约湖北分期低消178元（24个月）次月生效活动，核实为花呗分期活动我部无法线上办理，已引导客户到厅，客户知晓</t>
  </si>
  <si>
    <t>BL202309301343161139</t>
  </si>
  <si>
    <t>敖飞</t>
  </si>
  <si>
    <t>2023-10-01 10:07:27</t>
  </si>
  <si>
    <t>用户要求继续参加王卡5G套餐6个月月费7折优惠合约，不愿到厅。请处理谢谢1</t>
  </si>
  <si>
    <t>业务办理：客户要求续约王卡5G套餐6个月月费7折优惠合约，已按客户要求办理，已生效，再次回访客户满意</t>
  </si>
  <si>
    <t>BL202309292039280679</t>
  </si>
  <si>
    <t>2023-10-01 09:09:46</t>
  </si>
  <si>
    <t>用户来电要求解除号码18671741809全国亲情网异地同享服务，我处已建议用户中国联通APP操作或全国自营厅咨询，用户不认可，请贵部协助处理，谢谢</t>
  </si>
  <si>
    <t>业务办理：取消 全国一家亲跨域群组 ，已联系客户解释告知线上无操作取消权限，建议客户携带身份证至联通自营厅办理取消，客户表示知晓。</t>
  </si>
  <si>
    <t>BL202309301633041475</t>
  </si>
  <si>
    <t>071703613740</t>
  </si>
  <si>
    <t>陈治明</t>
  </si>
  <si>
    <t>2023-10-01 14:39:12</t>
  </si>
  <si>
    <t>判断省分:湖北&amp;#13;&amp;#10;:宽带移机&amp;#13;&amp;#10;:不认可&amp;#13;&amp;#10;:&amp;#13;&amp;#10;&amp;#13;&amp;#10;高级模板内容：&amp;#13;&amp;#10;重要提醒：若能通过无缝下单则选择无缝，建此工单会被专项质检！！！:无缝建单&amp;#13;&amp;#10;用户诉求:移机&amp;#13;&amp;#10;移机地址:湖北省宜昌市吴家岗区长江广场呃长江广场1栋1924&amp;#13;&amp;#10;当前使用地址:湖北省宜昌市高新区南苑街道南苑社区沁园春小区3栋1楼101&amp;#13;&amp;#10;备注:移机&amp;#13;</t>
  </si>
  <si>
    <t>业务办理:移机,已引导用户前往营业厅办理,移机收费100元.用户知晓,满意</t>
  </si>
  <si>
    <t>BL202310011104551857</t>
  </si>
  <si>
    <t>唐敏锐</t>
  </si>
  <si>
    <t>2023-10-01 14:01:40</t>
  </si>
  <si>
    <t>用户来电要求续约：5G套餐月费7折优惠（次月生效24个月）（取整）（湖北），用户不愿到厅，请后台协助处理，谢谢</t>
  </si>
  <si>
    <t>业务办理：已办理赠费活动，次月生效，合约期12个月，客户满意。</t>
  </si>
  <si>
    <t>BL202309301643321626</t>
  </si>
  <si>
    <t>陈世敏</t>
  </si>
  <si>
    <t>2023-10-01 17:21:27</t>
  </si>
  <si>
    <t>用户表示无法办理携出称有下个月生效业务用户要求反馈请协助处理</t>
  </si>
  <si>
    <t>业务办理：用户反映需办理携出，经核实已由湖北省分公司电子商务部办理立即拆机，致电未接，已短信答复如需办理可联系我部，如有疑问可在工作时间（08:30-12:00；14:00 -17:30 ）联系07176921001、13032700872宜昌客服。如用户咨询，请前台 10010话务 中心代为解释，谢谢。</t>
  </si>
  <si>
    <t>BL202309301342021112</t>
  </si>
  <si>
    <t>骆勇</t>
  </si>
  <si>
    <t>2023-10-01 09:05:11</t>
  </si>
  <si>
    <t>来电续办5G冰激凌套餐5折（次月生效24个月）（取整）（合约）（湖北宜昌），要求尽快联系处理谢谢</t>
  </si>
  <si>
    <t>业务办理：用户需办理5G冰激凌套餐5折（次月生效24个月），经核实为用户办理 存量5G畅爽套餐享119元赠费 湖北【合约时间：2023-10-01至2024-08-31】，致电未接，已短信答复如需办理可联系我部，如有疑问可在工作时间（08:30-12:00；14:00 -17:30 ）联系07176921001、13032700872宜昌客服。如用户咨询，请前台 10010话务 中心代为解释，谢谢。</t>
  </si>
  <si>
    <t>BL202309301440255387</t>
  </si>
  <si>
    <t>陈在春</t>
  </si>
  <si>
    <t>2023-10-01 09:04:21</t>
  </si>
  <si>
    <t>用户要求解绑主副卡关系办理腾讯大王卡（新）29元/月，不在归属地，请跟进，谢谢</t>
  </si>
  <si>
    <t>业务办理：用户需办理解绑主副卡关系，经核实现用户无需办理任何业务，后期有需要再跟我们联系，满意</t>
  </si>
  <si>
    <t>BL202309291549190039</t>
  </si>
  <si>
    <t>071701050653</t>
  </si>
  <si>
    <t>陈星妍</t>
  </si>
  <si>
    <t>2023-10-01 09:06:57</t>
  </si>
  <si>
    <t>判断省分:湖北&amp;#13;&amp;#10;:宽带移机&amp;#13;&amp;#10;:不认可&amp;#13;&amp;#10;:&amp;#13;&amp;#10;&amp;#13;&amp;#10;高级模板内容：&amp;#13;&amp;#10;重要提醒：若能通过无缝下单则选择无缝，建此工单会被专项质检！！！:继续建单&amp;#13;&amp;#10;用户诉求:移机&amp;#13;&amp;#10;移机地址:湖北省宜昌市西陵区上海春天商务大厦2605&amp;#13;&amp;#10;当前使用地址:湖北省宜昌市西陵区葛洲坝街道石子岭社区葛洲坝合作有线宽带专用&amp;#13;&amp;#10;备注:&amp;#13;</t>
  </si>
  <si>
    <t>业务办理：用户需办理宽带移机，用户办理移机需用户前往营业厅办理，致电未接，已发负责人+86-15571740429协助处理，已短信答复如需办理可联系我部，如有疑问可在工作时间（08:30-12:00；14:00 -17:30 ）联系07176921001、13032700872宜昌客服。如用户咨询，请前台 10010话务 中心代为解释，谢谢。</t>
  </si>
  <si>
    <t>BL202309291649540908</t>
  </si>
  <si>
    <t>向俊</t>
  </si>
  <si>
    <t>2023-10-01 09:10:08</t>
  </si>
  <si>
    <t>用户要求续约【预存话费享折扣优惠档位五（立即生效24个月）-湖北政企专属】，乡镇的营业厅办不了，要求我方处理，表示不能续这卡就不用了，学生用不起这么高的资费。</t>
  </si>
  <si>
    <t>业务办理：用户需办理续约【预存话费享折扣优惠 档位五（立即生效24个月）-湖北政企专属】，沟通后用户实际是想办理转资8元流量王套餐，现已为用户注销宽带及副卡并办理转资8元流量王套餐成功，次月生效，用户知晓</t>
  </si>
  <si>
    <t>ZX202309291719232293</t>
  </si>
  <si>
    <t>谭靖</t>
  </si>
  <si>
    <t>2023-10-01 11:24:47</t>
  </si>
  <si>
    <t>判断省分:湖北&amp;#13;&amp;#10;:失败&amp;#13;&amp;#10;node_42:&amp;#13;&amp;#10;:其他合约&amp;#13;&amp;#10;:本地&amp;#13;&amp;#10;:不认可&amp;#13;&amp;#10;:&amp;#13;&amp;#10;&amp;#13;&amp;#10;高级模板内容：&amp;#13;&amp;#10;问题描述:用户来电要求在线销户，不愿到厅，请后台核实处理&amp;#13;&amp;#10;第二联系方式:15778205006&amp;#13;&amp;#10;销户原因:不愿使用&amp;#13;&amp;#10;用户要求:用户来电要求在线销户，不愿到厅，请后台核实处理&amp;#13;</t>
  </si>
  <si>
    <t>业务办理：已核实客户资料无误，办理号码销户。</t>
  </si>
  <si>
    <t>ZX202309301919070827</t>
  </si>
  <si>
    <t>苏开欣</t>
  </si>
  <si>
    <t>2023-10-01 10:29:13</t>
  </si>
  <si>
    <t>【2022年上工信部测评重保用户】【2022年上工信部测评重保用户】判断省分:湖北&amp;#13;&amp;#10;:失败&amp;#13;&amp;#10;node_42:&amp;#13;&amp;#10;:无合约/简单合约&amp;#13;&amp;#10;:其他套餐&amp;#13;&amp;#10;:本地&amp;#13;&amp;#10;:不认可&amp;#13;&amp;#10;:&amp;#13;&amp;#10;&amp;#13;&amp;#10;高级模板内容：&amp;#13;&amp;#10;问题描述:用户要求销户，挽留失败，不愿到厅，烦请协助处理，谢谢！&amp;#13;&amp;#10;第二联系方式:19911327361&amp;#13;&amp;#10;销户原因:不使用了&amp;#13;&amp;#10;用户要求:用户要求销户，挽留失败，不愿到厅，烦请协助处理，谢谢！&amp;#13;</t>
  </si>
  <si>
    <t>业务办理：已核实客户资料无误，我司协助办理销户，客户满意</t>
  </si>
  <si>
    <t>BL202309291813111955</t>
  </si>
  <si>
    <t>陆遥力</t>
  </si>
  <si>
    <t>2023-10-01 09:04:50</t>
  </si>
  <si>
    <t>用户要求续约预存话费享折扣优惠档位三（次月生效*24个月）-湖北政企专属，前台无法办理，请后台协助处理</t>
  </si>
  <si>
    <t>业务办理：用户要求办理套餐3折优惠，系统无勾选项，无法办理。现客户要求转资福多多29元（湖北）套餐，次月生效，满意。</t>
  </si>
  <si>
    <t>BL202309301307410635</t>
  </si>
  <si>
    <t>万梦寒</t>
  </si>
  <si>
    <t>2023-10-01 09:21:57</t>
  </si>
  <si>
    <t>【2022年上工信部测评重保用户】用户来电要求线上办理套餐折扣优惠，有携转倾向，请核实处理，谢谢</t>
  </si>
  <si>
    <t>业务办理：用户要求套餐享3折优惠，已协商转资畅爽冰激凌99元套餐，参与月赠69元*12个月活动，次月生效，满意。</t>
  </si>
  <si>
    <t>ZX202309301601065639</t>
  </si>
  <si>
    <t>覃淼鑫</t>
  </si>
  <si>
    <t>2023-10-01 09:06:00</t>
  </si>
  <si>
    <t>用户在中国联通APP上无法注销，查询没有影响的业务。在边界不方便到营业厅办理，请处理，谢谢。联系电话：17671270439</t>
  </si>
  <si>
    <t>业务办理：已核实客户资料无误，我司协助办理销户，客户满意。</t>
  </si>
  <si>
    <t>BL202310010929580711</t>
  </si>
  <si>
    <t>2023-10-01 14:11:45</t>
  </si>
  <si>
    <r>
      <t/>
    </r>
    <r>
      <rPr>
        <sz val="11"/>
        <color theme="1"/>
        <rFont val="宋体"/>
        <family val="2"/>
      </rPr>
      <t>用户称自己误操作订购了一张电话卡，现在不需要了，要求我处为其取消，请处理，谢谢&amp;#13;&amp;#10;订单号：</t>
    </r>
    <r>
      <rPr>
        <sz val="11"/>
        <color theme="1"/>
        <rFont val="Arial"/>
        <family val="2"/>
      </rPr>
      <t xml:space="preserve">	</t>
    </r>
    <r>
      <rPr>
        <sz val="11"/>
        <color theme="1"/>
        <rFont val="宋体"/>
        <family val="2"/>
      </rPr>
      <t>&amp;#13;&amp;#10;2223093010192912</t>
    </r>
  </si>
  <si>
    <t>业务办理;取消订单,已取消,满意</t>
  </si>
  <si>
    <t>BL202310011112231940</t>
  </si>
  <si>
    <t>于明</t>
  </si>
  <si>
    <t>2023-10-01 16:36:22</t>
  </si>
  <si>
    <t>15586369621命中精准预判服务场景:[65岁以上老人]&amp;#13;&amp;#10;客户来电，反映对于湖北承诺低消送流量升级版(36元低消)业务到期了不认可表示流量少了费用不变非常气愤烦请核实处理谢谢！</t>
  </si>
  <si>
    <t>业务规则：经核实，因月底最后一天失效低消宽带活动规则无法满足客户使用需求，入网/协议/营业厅已明示相关规则，客户对此不认可，现已为其联系解释处理，申请本月赠送5G流量，本月内添加低消，次月生效，用户满意</t>
  </si>
  <si>
    <t>ZX202310011201071254</t>
  </si>
  <si>
    <t>071700376399</t>
  </si>
  <si>
    <t>张翔</t>
  </si>
  <si>
    <t>2023-10-01 14:53:27</t>
  </si>
  <si>
    <t>销户iptv业务，解释无效，有工信部投诉意向，尽快处理</t>
  </si>
  <si>
    <t>业务办理：已取消iptv，并申请减免一年费用120元，24小时到账，此费用不可打印发票，客户满意。</t>
  </si>
  <si>
    <t>ZX202309291534001232</t>
  </si>
  <si>
    <t>赵诗怡</t>
  </si>
  <si>
    <t>2023-10-01 09:12:09</t>
  </si>
  <si>
    <t>判断省分:湖北&amp;#13;&amp;#10;:失败&amp;#13;&amp;#10;node_42:&amp;#13;&amp;#10;:其他合约&amp;#13;&amp;#10;:异地&amp;#13;&amp;#10;:不认可/无法提供相关证件&amp;#13;&amp;#10;:&amp;#13;&amp;#10;&amp;#13;&amp;#10;高级模板内容：&amp;#13;&amp;#10;问题描述:用户来电称自己需要在线销户，本人在异地，前台已挽留挽留失败&amp;#13;&amp;#10;第二联系方式:17630871928&amp;#13;&amp;#10;销户原因:不想用了&amp;#13;&amp;#10;用户要求:在线销户&amp;#13;</t>
  </si>
  <si>
    <t>业务办理：用户需办理，经核实现已由宜昌市城区三峡大学沁苑自有营业厅（校园）为用户办理成功，满意</t>
  </si>
  <si>
    <t>ZX202309301227441344</t>
  </si>
  <si>
    <t>咨询工单（2021版）&gt;&gt;业务规则&gt;&gt;主副卡</t>
  </si>
  <si>
    <t>赵国文</t>
  </si>
  <si>
    <t>2023-10-01 09:22:29</t>
  </si>
  <si>
    <t>【2022年上工信部测评重保用户】【2022年上工信部测评重保用户】13117291380命中精准预判服务场景:[65岁以上老人]&amp;#13;&amp;#10;要求注销主副卡，已经多次去过营业厅，没有给用户取消，现在用户强烈不满，要求马上解除，如果下个月产生额外扣费，自己完全不承认</t>
  </si>
  <si>
    <t>业务办理：用户需办理副卡销户，沟通后用户实际是办理号码携转，现已为用户办理副卡解绑，现号码15608605979；15672539962；13177091198，允许携出，满意</t>
  </si>
  <si>
    <t>ZX202309301212321193</t>
  </si>
  <si>
    <t>071703566847</t>
  </si>
  <si>
    <t>望西国</t>
  </si>
  <si>
    <t>2023-10-01 09:02:46</t>
  </si>
  <si>
    <t>被动开通宽带现在要求马上宽带销户并回复。</t>
  </si>
  <si>
    <t>业务办理：用户需办理宽带销户，经核实已为用户办理成功，满意</t>
  </si>
  <si>
    <t>ZX202309301445340328</t>
  </si>
  <si>
    <t>彭康</t>
  </si>
  <si>
    <t>2023-10-01 09:04:07</t>
  </si>
  <si>
    <t>&amp;#13;&amp;#10;高级模板内容：&amp;#13;&amp;#10;问题描述:要求销户&amp;#13;&amp;#10;第二联系方式:15571708898&amp;#13;&amp;#10;销户原因:不想使用&amp;#13;&amp;#10;用户要求:尽快处理，谢谢&amp;#13;</t>
  </si>
  <si>
    <t>业务办理：用户需办理销户，经核实号码由宜昌市城区三峡大学图书城自有营业厅（校园）办理成功，致电空号，已短信答复如需办理可联系我部，如有疑问可在工作时间（08:30-12:00；14:00 -17:30 ）联系07176921001、13032700872宜昌客服。如用户咨询，请前台 10010话务 中心代为解释，谢谢。</t>
  </si>
  <si>
    <t>ZX202309290855320023</t>
  </si>
  <si>
    <t>喻志鹏</t>
  </si>
  <si>
    <t>2023-10-01 09:17:48</t>
  </si>
  <si>
    <t>22年Q3Q4重点客户判断省分:湖北&amp;#13;&amp;#10;:失败&amp;#13;&amp;#10;node_42:&amp;#13;&amp;#10;:其他合约&amp;#13;&amp;#10;:异地&amp;#13;&amp;#10;:不认可/无法提供相关证件&amp;#13;&amp;#10;:&amp;#13;&amp;#10;&amp;#13;&amp;#10;高级模板内容：&amp;#13;&amp;#10;问题描述:用户来电需要销户号码保留宽带在线挽留失败烦请协助处理谢谢&amp;#13;&amp;#10;第二联系方式:18664312050&amp;#13;&amp;#10;销户原因:不想用了&amp;#13;&amp;#10;用户要求:请尽快回电协助处理销户业务谢谢用户有升级投诉倾向工信部&amp;#13;&amp;#10;&amp;#13;</t>
  </si>
  <si>
    <t>业务办理：用户需办理销户号码无需销户宽带，致电未接，已短信答复如需办理可联系我部，如有疑问可在工作时间（08:30-12:00；14:00 -17:30 ）联系07176921001、13032700872宜昌客服。如用户咨询，请前台 10010话务 中心代为解释，谢谢。</t>
  </si>
  <si>
    <t>ZX202309300829331511</t>
  </si>
  <si>
    <t>咨询工单（2021版）&gt;&gt;合约/活动&gt;&gt;阶段促销活动</t>
  </si>
  <si>
    <t>刘娟</t>
  </si>
  <si>
    <t>2023-10-01 09:05:48</t>
  </si>
  <si>
    <t>用户来电表示号码的消费太高了，想咨询有没有折扣优惠，建议去营业厅咨询表示自己在外地不方便要求线上核实办理，加急</t>
  </si>
  <si>
    <t>业务办理：用户需办理折扣，经核实现为用户办理存量5G畅爽套餐享99元赠费，满意。</t>
  </si>
  <si>
    <t>ZX202309291849530476</t>
  </si>
  <si>
    <t>肖魁虎</t>
  </si>
  <si>
    <t>2023-10-01 09:20:49</t>
  </si>
  <si>
    <t>判断省分:湖北&amp;#13;&amp;#10;:失败&amp;#13;&amp;#10;node_42:&amp;#13;&amp;#10;:其他合约&amp;#13;&amp;#10;:本地&amp;#13;&amp;#10;:不认可&amp;#13;&amp;#10;:&amp;#13;&amp;#10;&amp;#13;&amp;#10;高级模板内容：&amp;#13;&amp;#10;问题描述:用户要求立马回电，说要注销，前台解释挽留，用户不认可&amp;#13;&amp;#10;第二联系方式:18995884696&amp;#13;&amp;#10;销户原因:信号差&amp;#13;&amp;#10;用户要求:要求线上，并且要求今天办理好&amp;#13;</t>
  </si>
  <si>
    <t>业务办理：用户需办理注销，经核实现已为号码18695060905；18695067721；18695066721及宽带办理销户成功，满意</t>
  </si>
  <si>
    <t>BL202310011007111160</t>
  </si>
  <si>
    <t>2023-10-01 14:13:13</t>
  </si>
  <si>
    <t>[65岁以上老人]&amp;#13;&amp;#10;高级模板内容：&amp;#13;&amp;#10;需区域二线受理的业务:用户无法提供验证码&amp;#13;&amp;#10;用户需办理业务名称:云加速5G畅玩加油包(湖北)（已停售）下月生效&amp;#13;&amp;#10;业务办理类型:取消&amp;#13;&amp;#10;业务生效时间:立即生效&amp;#13;&amp;#10;是否已按规范验证用户信息:是&amp;#13;</t>
  </si>
  <si>
    <t>TS202309301829440561</t>
  </si>
  <si>
    <t>投诉工单（2021版）&gt;&gt;移网&gt;&gt;【产品及计费使用】产品及业务规则&gt;&gt;未实名/信息不一致/不完整/一证五卡/关联欠费等业务规则，无法办理业务、被停机或无法使用</t>
  </si>
  <si>
    <t>闵超</t>
  </si>
  <si>
    <t>2023-10-01 13:23:33</t>
  </si>
  <si>
    <t>&amp;#13;&amp;#10;高级模板内容：&amp;#13;&amp;#10;投诉问题描述:用户来电反映要把他老婆的号卡变为他的副卡，但是已经前往几个营业厅了，营业厅的人不给办理，同时对他本月产生的月租费不认可，我方已建议账期结束后来电查询用户不认可，要求尽快处理通话中有提及工信部，请协助处理&amp;#13;&amp;#10;用户状态:正常&amp;#13;&amp;#10;停机原因:无&amp;#13;&amp;#10;第二联系电话:13094188673&amp;#13;&amp;#10;用户要求:尽快处理&amp;#13;</t>
  </si>
  <si>
    <t>业务办理;客户要求将18808609261绑定为13094188673为副卡，客服部已操作办理，次月生效，考虑客户感知，已为客户办理预存话费享20元话费优惠，客户表示知晓。</t>
  </si>
  <si>
    <t>BL202310011220080146</t>
  </si>
  <si>
    <t>2023-10-01 14:27:22</t>
  </si>
  <si>
    <t>【2022年上工信部测评重保用户】&amp;#13;&amp;#10;高级模板内容：&amp;#13;&amp;#10;需区域二线受理的业务:用户无法提供验证码&amp;#13;&amp;#10;用户需办理业务名称:福多多29元（湖北）&amp;#13;&amp;#10;业务办理类型:套餐变更&amp;#13;&amp;#10;业务生效时间:次月生效&amp;#13;&amp;#10;是否已按规范验证用户信息:无需验证&amp;#13;&amp;#10;备注（如开通流量包、语音包请备注清楚当月有效/长期有效）:用户要去我方取消：炫彩通信助理包-云盘版-立即生效（湖北）（已停售）&amp;#13;</t>
  </si>
  <si>
    <t>ZX202309301026510014</t>
  </si>
  <si>
    <t>李婕</t>
  </si>
  <si>
    <t>2023-10-01 09:03:32</t>
  </si>
  <si>
    <t>判断省分:湖北&amp;#13;&amp;#10;:失败&amp;#13;&amp;#10;node_42:&amp;#13;&amp;#10;:无合约/简单合约&amp;#13;&amp;#10;:单卡/移移融合副卡套餐&amp;#13;&amp;#10;获取用户证件类型::不认可&amp;#13;&amp;#10;:&amp;#13;&amp;#10;&amp;#13;&amp;#10;高级模板内容：&amp;#13;&amp;#10;问题描述:用户来电要求把13117278053办理销户&amp;#13;&amp;#10;第二联系方式:15572790170&amp;#13;&amp;#10;销户原因:不需要&amp;#13;&amp;#10;用户要求:用户要求后台帮忙销户该号&amp;#13;</t>
  </si>
  <si>
    <t>业务号码;号码销户  客服部已操作销户，满意。</t>
  </si>
  <si>
    <t>BL202310011308250571</t>
  </si>
  <si>
    <t>梅勇</t>
  </si>
  <si>
    <t>2023-10-01 15:04:39</t>
  </si>
  <si>
    <t>22年Q3Q4重点客户&amp;#13;&amp;#10;高级模板内容：&amp;#13;&amp;#10;需区域二线受理的业务:用户无法提供验证码&amp;#13;&amp;#10;用户需办理业务名称:	5G-VR教育黄金包	20.00&amp;#13;&amp;#10;业务办理类型:取消&amp;#13;&amp;#10;业务生效时间:立即生效&amp;#13;&amp;#10;是否已按规范验证用户信息:是&amp;#13;&amp;#10;备注（如开通流量包、语音包请备注清楚当月有效/长期有效）:取消&amp;#13;</t>
  </si>
  <si>
    <t>TS202309301637580555</t>
  </si>
  <si>
    <t>2023-10-01 13:41:46</t>
  </si>
  <si>
    <t>&amp;#13;&amp;#10;高级模板内容：&amp;#13;&amp;#10;投诉问题描述:用户反映联通工作人员（号码：13032749260）上门告知办理一张电话卡，但是实际办理了2张。且告知前3个月免费但是实际扣了费用。用户已经在营业厅销户了，不记得号码是多少，身份证：422724196005018219&amp;#13;&amp;#10;用户状态:/&amp;#13;&amp;#10;停机原因:/&amp;#13;&amp;#10;第二联系电话:15872476103&amp;#13;&amp;#10;用户要求:用户反映联通工作人员（号码：13032749260）上门告知办理一张电话卡，但是实际办理了2张。且告知前3个月免费但是实际扣了费用。用户已经在营业厅销户了，不记得号码是多少，身份证：422724196005018219用户提及报警现在用户不认可自己在营业厅销户还交了十多元费用，用户对此不认可，要求处理给出满意答复&amp;#13;</t>
  </si>
  <si>
    <t>业务管理：客户反馈上门办卡工作人员（客户无法提供）解释宣传错误产生扣费，客户表示已到厅注销营业厅已退还充值费用19元，我部联系客户解释说明并致歉，客户表示认可，满意</t>
  </si>
  <si>
    <t>TS202309302017372254</t>
  </si>
  <si>
    <t>071704161431</t>
  </si>
  <si>
    <t>2023-10-01 14:57:46</t>
  </si>
  <si>
    <t>&amp;#13;&amp;#10;高级模板内容：&amp;#13;&amp;#10;投诉问题描述:用户不认可宽带，用户提及工信部投诉，用户表明不是自己订购&amp;#13;&amp;#10;业务名称:宽带&amp;#13;&amp;#10;争议月份:2023年9月&amp;#13;&amp;#10;争议金额:0&amp;#13;&amp;#10;办理渠道:	宽带一点受理中心&amp;#13;&amp;#10;前台是否取消:未取消&amp;#13;&amp;#10;是否承诺退费:否&amp;#13;&amp;#10;用户要求:用户不认可宽带，用户提及工信部投诉，用户表明不是自己订购&amp;#13;</t>
  </si>
  <si>
    <t>Q21：宽带一点受理中心，10元300M宽带（湖北）-低消融合（300M）AA，经核查属营业厅属营业厅解释错误导致，现已为客户注销宽带，23.06-23.09产生费用20.66元，考虑到用户使用感知预存话费享30元话费优惠（湖北），此费用不可打印发票，满意</t>
  </si>
  <si>
    <t>TS202309301817230331</t>
  </si>
  <si>
    <t>蔡征龙</t>
  </si>
  <si>
    <t>2023-10-01 11:05:50</t>
  </si>
  <si>
    <t>22年Q3Q4重点客户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电话营销业务资费争议&amp;#13;&amp;#10;产品名称:云加速5G畅玩加油包(湖北)&amp;#13;&amp;#10;争议月份:2023年8月、2023年9月&amp;#13;&amp;#10;是否承诺退费:是&amp;#13;&amp;#10;承诺退费金额:40&amp;#13;&amp;#10;是否取消业务（如取消失败，需加上系统报错的提示）:是&amp;#13;&amp;#10;是否需要回复:否&amp;#13;&amp;#10;用户要求:退费&amp;#13;</t>
  </si>
  <si>
    <t>BL202309301824440588</t>
  </si>
  <si>
    <t>2023-10-01 11:30:33</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</si>
  <si>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热血都市畅听5G加油包（湖北）5G炫彩通信助理包-云盘版（首月5元半价）&amp;#10;办理渠道:上海航动科技有限公司（宜昌）&amp;#10;赔付月份：:2023年2月、2023年5月、2023年9月、2023年6月、2023年7月、2023年3月、2023年4月、2023年8月&amp;#10;返还倍率:单倍&amp;#10;赔付金额：:106&amp;#10;是否已经取消业务:是&amp;#10;是否承诺退费：:是&amp;#10;用户是否需要回复：:否&amp;#10;用户要求：:退费</t>
  </si>
  <si>
    <t>BL202310011038451570</t>
  </si>
  <si>
    <t>罗延武</t>
  </si>
  <si>
    <t>2023-10-01 16:36:51</t>
  </si>
  <si>
    <t>用户来电要求取消（云加速5G畅玩加油包(湖北)），用户无法提供验证码和身份信息，前台建议营业厅，用户不认可。用户要求我方直接取消，如果产生了费用就直接投诉，前台解释，用户不认可。请后台协助处理</t>
  </si>
  <si>
    <t>TS202309301719471631</t>
  </si>
  <si>
    <t>汪浩然</t>
  </si>
  <si>
    <t>2023-10-01 13:40:28</t>
  </si>
  <si>
    <t>判断省分:其他省分&amp;#10;:流量计费争议&amp;#10;判断省分::流量包定制争议&amp;#10;:不认可&amp;#10;:未享受&amp;#10;:小于等于500元，且仅限单倍、月份不超过12个月&amp;#10;:&amp;#10;&amp;#10;高级模板内容：&amp;#10;投诉问题描述:用户来电对订购的云加速5G畅玩加油包(湖北)，要求退费。&amp;#10;业务名称:云加速5G畅玩加油包(湖北)&amp;#10;争议月份:2023年9月&amp;#10;争议金额:20&amp;#10;是否承诺退费:是&amp;#10;用户要求:退费。</t>
  </si>
  <si>
    <t>TS202310011211151248</t>
  </si>
  <si>
    <t>姚爱红</t>
  </si>
  <si>
    <t>TCSI-B,TCSI-C</t>
  </si>
  <si>
    <t>2023-10-01 14:53:11</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</si>
  <si>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不小心订购流量包（5G助理加油包19元10GB），用户要求退费。&amp;#13;&amp;#10;争议月份:2023年9月&amp;#13;&amp;#10;争议金额:19&amp;#13;&amp;#10;用户要求:退费。&amp;#13;</t>
  </si>
  <si>
    <t>TS202310010110231696</t>
  </si>
  <si>
    <t>投诉工单（2021版）&gt;&gt;移网&gt;&gt;【产品及计费使用】产品及业务规则&gt;&gt;对流量限速/封顶/使用顺序不认可</t>
  </si>
  <si>
    <t>吴画</t>
  </si>
  <si>
    <t>2023-10-01 14:22:07</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</si>
  <si>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上月没有用完的流量没有结转这是为什么？</t>
  </si>
  <si>
    <t>TS202309302129500697</t>
  </si>
  <si>
    <t>刘传华</t>
  </si>
  <si>
    <t>2023-10-01 16:30:29</t>
  </si>
  <si>
    <t>&amp;#13;&amp;#10;高级模板内容：&amp;#13;&amp;#10;投诉问题描述:用户来电反映自己在微信上上面订购的流量包，但是自己在微信上已经付费了，为什么还会再扣话费，且微信上没有退费，用户要求查询出两个渠道订购流量包的扣费方式，并要求退费，请处理，谢谢。&amp;#13;&amp;#10;业务名称:10元5GB全国流量单日快餐包-湖北和5元3GB4小时国内流量包（立即生效）&amp;#13;&amp;#10;争议月份:2023年9月&amp;#13;&amp;#10;争议金额:15&amp;#13;&amp;#10;是否承诺退费:否&amp;#13;&amp;#10;用户要求:用户来电反映自己在微信上上面订购的流量包，但是自己在微信上已经付费了，为什么还会再扣话费，且微信上没有退费，用户要求查询出两个渠道订购流量包的扣费方式，并要求退费，请处理，谢谢。&amp;#13;</t>
  </si>
  <si>
    <t>TS202309301924001462</t>
  </si>
  <si>
    <t>李晨昕</t>
  </si>
  <si>
    <t>2023-10-01 09:06:33</t>
  </si>
  <si>
    <t>判断省分:其他省分&amp;#10;:流量计费争议&amp;#10;判断省分::流量包定制争议&amp;#10;:不认可&amp;#10;:未享受&amp;#10;:大于500&amp;#10;:&amp;#10;&amp;#10;高级模板内容：&amp;#10;投诉问题描述:用户来电反映自己订购了流量包但查不到该流量包，没有生效&amp;#10;业务名称:5元3GB省内流量单日快餐包-湖北&amp;#10;争议月份:2023年9月&amp;#10;争议金额:5&amp;#10;是否承诺退费:否&amp;#10;用户要求:要求核实回复，如果该流量包确实没生效要求退还费用，并将超出流量费用退还</t>
  </si>
  <si>
    <t>TS202309301528431352</t>
  </si>
  <si>
    <t>投诉工单（2021版）&gt;&gt;移网&gt;&gt;【变更及服务】渠道服务&gt;&gt;客服热线人员态度差/时效性差</t>
  </si>
  <si>
    <t>杨礼瑰</t>
  </si>
  <si>
    <t>2023-10-01 16:22:36</t>
  </si>
  <si>
    <t>主办单位：湖北&amp;#10;客户类别：首次投诉&amp;#10;10010是否打通：否&amp;#10;是否二次致电10015：是&amp;#10;是否联系：否&amp;#10;升级倾向：&amp;#10;号码归属省：湖北&amp;#10;SVIP等级：&amp;#10;1.问题类型:;&amp;#10;2.投诉类型:服务质量;&amp;#10;3.营业厅地址:;&amp;#10;4.位置信息:;&amp;#10;5.位置发生地:;&amp;#10;6.投诉内容:一直叫注销卡，昨天到现在都没弄行，一直说在加急，忽悠谁啊，都说很急很急还不行&amp;#10;问题发生地：10010客服热线&amp;#10;问题类型：服务态度恶劣&amp;#10;问题发生时间：2023-09-2916:00&amp;#10;人员工号：HUB717111</t>
  </si>
  <si>
    <t>业务规则：①客户投诉产生的原因：号码注销。 &amp;#10;②客户投诉问题核查情况及解决方案：收到贵部转办后，我司立即组织调查。用户反映需办理销户，经核实现已办理销户成功。我司2023-09-30 15:43:49联系客户解释。&amp;#10;③客户问题满意度：一般。 &amp;#10;④回单人：田群、联系方式：07176921001</t>
  </si>
  <si>
    <t>TS202310011124450448</t>
  </si>
  <si>
    <t>投诉工单（2021版）&gt;&gt;融合&gt;&gt;【产品及计费使用】计交费及发票&gt;&gt;套内外流量费用争议</t>
  </si>
  <si>
    <t>晏贤明</t>
  </si>
  <si>
    <t>2023-10-01 14:13:38</t>
  </si>
  <si>
    <t>主办单位：湖北&amp;#10;客户类别：普通客户&amp;#10;10010是否打通：是&amp;#10;是否二次致电10015：是&amp;#10;是否联系：否&amp;#10;升级倾向：&amp;#10;号码归属省：湖北&amp;#10;SVIP等级：&amp;#10;1.问题类型:;&amp;#10;2.投诉类型:手机流量费争议;&amp;#10;3.营业厅地址:;&amp;#10;4.位置信息:;&amp;#10;5.位置发生地:;&amp;#10;6.投诉内容:原先装宽带是说每年都送10G流量，现在都不送了，说是原先没有了，这是欺炸消费者&amp;#10;202310月上网费:0.00&amp;#10;争议金额:0.00&amp;#10;关联10010工单流水号：TS202309071948118057</t>
  </si>
  <si>
    <t>业务规则：①客户投诉产生的原因：赠送的10G手机流量先说原先说一年到期未自动续约。 ②客户投诉问题核查情况及解决方案：收到贵部转办后，我司立即组织调查。经核实已发区域负责人15671050588表示现无10G流量赠送，前期活动已结束，考虑到用户使用感知为用户赠送10G流量供本月使用，2023-10-01 12:43:49联系客户解释。 ③客户问题满意度：满意。 ④回单人：田群、联系方式：07176921001 回单成功</t>
  </si>
  <si>
    <t>TS202310011019321556</t>
  </si>
  <si>
    <t>071700361057</t>
  </si>
  <si>
    <t>黄阳华</t>
  </si>
  <si>
    <t>2023-10-01 11:46:38</t>
  </si>
  <si>
    <t>&amp;#13;&amp;#10;高级模板内容：&amp;#13;&amp;#10;投诉问题描述:用户来电告知（071700361057）有一笔7月赠费15元未使用，因为宽带每月返费10元导致一直未使用，前台解释用户不认可，要求这笔费用能抵扣套餐月租费&amp;#13;&amp;#10;活动名称:普通赠款&amp;#13;&amp;#10;争议月份:2023年7月、2023年8月、2023年9月&amp;#13;&amp;#10;争议金额:15&amp;#13;&amp;#10;用户要求:要求这笔费用能抵扣套餐月租费，要求一个小时之内回复&amp;#13;</t>
  </si>
  <si>
    <t>业务规则：经核实，因宽带赠费无法共享，现已联系客户解释，我司申请补赠15元，24小时到账，此费用不可打印发票，客户满意</t>
  </si>
  <si>
    <t>TS202309301928101531</t>
  </si>
  <si>
    <t>夏正英</t>
  </si>
  <si>
    <t>2023-10-01 13:35:24</t>
  </si>
  <si>
    <t>&amp;#13;&amp;#10;高级模板内容：&amp;#13;&amp;#10;投诉问题描述:用户来电反映自己开户时说明副卡免费，每个月159套餐，现在发现每个月副卡都有扣费，用户不认可要求核实处理&amp;#13;&amp;#10;业务名称:副卡功能费&amp;#13;&amp;#10;宣传渠道:营业厅&amp;#13;&amp;#10;宣传内容:副卡免费使用&amp;#13;&amp;#10;实际情况:每月10元功能费&amp;#13;&amp;#10;用户要求:要求核实，不然就消费者热线投诉&amp;#13;</t>
  </si>
  <si>
    <t>业务规则：经核实，用户对3张副卡9月产生30元月租扣费不认可，申请减免30元费用，24小时内赠费到账，不可打印发票，满意</t>
  </si>
  <si>
    <t>TS202310011028011733</t>
  </si>
  <si>
    <t>投诉工单（2021版）&gt;&gt;融合&gt;&gt;【产品及计费使用】产品及业务规则&gt;&gt;靓号规则不认可</t>
  </si>
  <si>
    <t>李华</t>
  </si>
  <si>
    <t>2023-10-01 15:28:27</t>
  </si>
  <si>
    <t>客户来电表示自己办理的靓号是2年合约，查询到失效时间是2036-08-3123:59:59客户不认可，要求投诉，请协助处理，谢谢</t>
  </si>
  <si>
    <t>业务规则：经核实客户入网时签订靓号月承诺通信费200元每月，合约期180个月，客户另办理花呗分期5G199元直降2000为两年合约期，并非靓号合约两年，客户知晓，挂机，满意度一般。</t>
  </si>
  <si>
    <t>TS202309301654040973</t>
  </si>
  <si>
    <t>徐守香</t>
  </si>
  <si>
    <t>2023-10-01 11:12:12</t>
  </si>
  <si>
    <t>&amp;#13;&amp;#10;高级模板内容：&amp;#13;&amp;#10;投诉问题描述:用户要求反馈自己要求取消钱包账务不方便&amp;#13;&amp;#10;渠道名称:中国联通APP&amp;#13;&amp;#10;办理业务名称:取消钱包账务&amp;#13;&amp;#10;页面提示:无&amp;#13;&amp;#10;用户要求:用户要求反馈自己要求取消钱包账务不方便要求在线处理&amp;#13;</t>
  </si>
  <si>
    <t>业务规则：经核实客户实际要求办理账户拆分，现已操作，次月生效，客户满意。</t>
  </si>
  <si>
    <t>TS202309301346301448</t>
  </si>
  <si>
    <t>邱育明</t>
  </si>
  <si>
    <t>2023-10-01 13:35:16</t>
  </si>
  <si>
    <t>&amp;#13;&amp;#10;高级模板内容：&amp;#13;&amp;#10;投诉问题描述:客户来电反映自己的套餐40G流量自己使用不到，我处核实并安抚解释，客户不认可，要求变更为国内通用流量，请协助谢谢&amp;#13;&amp;#10;渠道名称:其他:10010&amp;#13;&amp;#10;办理业务名称:1&amp;#13;&amp;#10;页面提示:1&amp;#13;&amp;#10;用户要求:要求变更为国内通用流量，请协助谢谢&amp;#13;</t>
  </si>
  <si>
    <t>业务规则：经核实客户套餐为腾讯专属免流，无法修改为通用流量，现已联系客户解释，客户满意</t>
  </si>
  <si>
    <t>TS202309301342121369</t>
  </si>
  <si>
    <t>王锋</t>
  </si>
  <si>
    <t>2023-10-01 10:06:17</t>
  </si>
  <si>
    <t>&amp;#13;&amp;#10;高级模板内容：&amp;#13;&amp;#10;投诉问题描述:用户要求取消联通小号&amp;#13;&amp;#10;业务名称:一卡双号&amp;#13;&amp;#10;无法办理原因:无法取消&amp;#13;&amp;#10;办理渠道:联通小号app&amp;#13;&amp;#10;用户要求:用户来电要求取消联通小号，并且表示自己不方便去营业厅，请后台尽快处理谢谢！&amp;#13;</t>
  </si>
  <si>
    <t>业务规则：经核实客户要求办理沃小号销户，已核实客户资料无误，我司协助办理销户，同时办理转资福多多29元套餐，客户满意</t>
  </si>
  <si>
    <t>TS202309301905141154</t>
  </si>
  <si>
    <t>熊峰</t>
  </si>
  <si>
    <t>2023-10-01 18:48:09</t>
  </si>
  <si>
    <t>&amp;#13;&amp;#10;高级模板内容：&amp;#13;&amp;#10;投诉问题描述:宣传和实际使用不一致&amp;#13;&amp;#10;业务名称:副卡费用&amp;#13;&amp;#10;宣传渠道:营业厅&amp;#13;&amp;#10;宣传内容:副卡用几个月后营业厅自动帮忙取消&amp;#13;&amp;#10;实际情况:副卡合约到期后还在扣费使用，未注销&amp;#13;&amp;#10;用户要求:用户人在外地，要求注销副卡，并退还三张副卡产生的所有的费用，不然就转网并投诉，请处理，谢谢。&amp;#13;</t>
  </si>
  <si>
    <t>业务规则：经核实用户对副卡免费使用12个月不认可，现用户号码风险关停，已操作二次实人认证，待认证通过后操作注销，考虑用户使用感知，已为用户申请减免7-9月3张副卡费用120元，24小时内现金到账，不可打印发票，满意</t>
  </si>
  <si>
    <t>TS202309302011102159</t>
  </si>
  <si>
    <t>投诉工单（2021版）&gt;&gt;融合&gt;&gt;【离网】离网（离网+拆机+销户）&gt;&gt;销户无法退费/无法当时退费</t>
  </si>
  <si>
    <t>071700680797</t>
  </si>
  <si>
    <t>周月</t>
  </si>
  <si>
    <t>2023-10-01 15:27:26</t>
  </si>
  <si>
    <t>用户去秭归城区自有营业厅办理宽带拆机，工作人员告知宽带可以拆机，但是宽带余额退不来，用户不认可，来电投诉，要求办理宽带拆机并将余额全额退回，请尽快处理并回复</t>
  </si>
  <si>
    <t>业务规则：客户反馈宽带注销余额清退问题，我部核实剩余话费292.03元为普通现金可正常清退，已建议客户用至月底联系我部注销，次月自行到厅办理余额清退，客户认可</t>
  </si>
  <si>
    <t>TS202309302206131071</t>
  </si>
  <si>
    <t>陈俊燕</t>
  </si>
  <si>
    <t>2023-10-01 15:28:46</t>
  </si>
  <si>
    <t>&amp;#13;&amp;#10;高级模板内容：&amp;#13;&amp;#10;投诉问题描述:用户来电对月租不认可&amp;#13;&amp;#10;争议月份:2023年9月&amp;#13;&amp;#10;争议金额:26.13&amp;#13;&amp;#10;用户要求:用户来电说哦这个用月每月使用，要扣26.13不认可，&amp;#13;</t>
  </si>
  <si>
    <t>业务规则：因号码未使用客户对月租扣费不认可，考虑客户感知，申请减免23.9月月租费用合计26.13元，24小时内到账，此费用不可打印账单发票，回访满意</t>
  </si>
  <si>
    <t>TS202310010804382045</t>
  </si>
  <si>
    <t>王佳瑞</t>
  </si>
  <si>
    <t>2023-10-01 14:26:28</t>
  </si>
  <si>
    <t>&amp;#13;&amp;#10;高级模板内容：&amp;#13;&amp;#10;投诉问题描述:用户来电称自己上月未使用，也扣了月租，解释无效&amp;#13;&amp;#10;争议月份:2023年9月&amp;#13;&amp;#10;争议金额:30&amp;#13;&amp;#10;用户要求:要求投诉，请协助处理&amp;#13;</t>
  </si>
  <si>
    <t>业务规则：因号码未使用客户对月租扣费不认可，考虑客户感知，申请减免23.9月月租费用合计30元，24小时内到账，此费用不可打印账单发票，回访满意</t>
  </si>
  <si>
    <t>TS202309301653490969</t>
  </si>
  <si>
    <t>粟传富</t>
  </si>
  <si>
    <t>2023-10-01 14:06:46</t>
  </si>
  <si>
    <t>&amp;#13;&amp;#10;高级模板内容：&amp;#13;&amp;#10;投诉问题描述:用户对月租费不认可请&amp;#13;&amp;#10;争议月份:2023年9月、2023年8月、2023年7月、2023年6月、2023年5月、2023年4月、2023年3月、2023年2月、2023年1月&amp;#13;&amp;#10;争议金额:450&amp;#13;&amp;#10;用户要求:已对用户解释用户对宽带收费不接受请核实处理一下谢谢来电中提到了投诉&amp;#13;</t>
  </si>
  <si>
    <t>业务规则：因手机号码及宽带分开出账引发客户不满，已按客户要求注销宽带，并协助转资39元福多多套餐，次月生效，另考虑客户感知，申请减免本月月租费用合计99元，24小时内到账，此费用不可打印账单发票，回访满意</t>
  </si>
  <si>
    <t>TS202309301837460724</t>
  </si>
  <si>
    <t>刘自权</t>
  </si>
  <si>
    <t>2023-10-01 13:40:49</t>
  </si>
  <si>
    <t>判断省分:其他省分&amp;#13;&amp;#10;:普通消费有争议&amp;#13;&amp;#10;:下一步&amp;#13;&amp;#10;:通话费不认可&amp;#13;&amp;#10;获取参数:&amp;#13;&amp;#10;:普通通话费超出争议&amp;#13;&amp;#10;查询套餐:&amp;#13;&amp;#10;:金额正确&amp;#13;&amp;#10;:不认可&amp;#13;&amp;#10;:仍不认可&amp;#13;&amp;#10;判断省分:除四川外&amp;#13;&amp;#10;:&amp;#13;&amp;#10;&amp;#13;&amp;#10;高级模板内容：&amp;#13;&amp;#10;投诉问题描述:用户来电对本月产生17.4元不能认可，称有购买（国内语音加油包10元100分钟），为何扣费，查询告知使用规则，解释不认可，要求退语音包费用10元，请处理谢谢&amp;#13;&amp;#10;争议月份:2023年9月&amp;#13;&amp;#10;争议金额:10&amp;#13;&amp;#10;是否有下发短信提醒:是&amp;#13;&amp;#10;用户要求:用户来电对本月产生17.4元不能认可，称有购买（国内语音加油包10元100分钟），为何扣费，查询告知使用规则，解释不认可，要求退语音包费用10元，请处理谢谢&amp;#13;</t>
  </si>
  <si>
    <t>业务规则：因语音加油包无法回溯已产生语音费用，考虑客户感知，申请减免23.9月语音扣费合计17.4元，24小时内到账，此费用不可打印账单发票，回访满意</t>
  </si>
  <si>
    <t>TS202309301208241857</t>
  </si>
  <si>
    <t>投诉工单（2021版）&gt;&gt;移网&gt;&gt;【离网】离网（离网+拆机+销户）&gt;&gt;被销户不知情</t>
  </si>
  <si>
    <t>2023-10-01 09:31:46</t>
  </si>
  <si>
    <t>&amp;#13;&amp;#10;高级模板内容：&amp;#13;&amp;#10;投诉问题描述:用户来电说自己经常给这个号码充话费，但是现在显示已经销户，要求核实&amp;#13;&amp;#10;销户账号:18672102008&amp;#13;&amp;#10;销户时间:2023-09-30&amp;#13;&amp;#10;销户渠道:无&amp;#13;&amp;#10;用户要求:用户来电说自己经常给这个号码充话费，但是现在显示已经销户，要求核实&amp;#13;</t>
  </si>
  <si>
    <t>业务规则：用户对号码欠费销户规则不满，经核实，用户号码18672102008于2023-05-10 13:49:05  因欠费销户，已跟用户解释清楚，用户知悉挂机，满意度一般。</t>
  </si>
  <si>
    <t>TS202309181306180518</t>
  </si>
  <si>
    <t>杨莉</t>
  </si>
  <si>
    <t>2023-10-01 15:16:41</t>
  </si>
  <si>
    <t>【2022年上工信部测评重保用户】用户觉得套餐不优惠，表示宽带只有300M没有升级套餐也很贵，要求咨询有没有免费升级千兆活动，否则携号转网</t>
  </si>
  <si>
    <t>业务规则：用户对套餐内宽带速率不满，经核实，城区伍家区奇锋专营店（固网代理）于2021-09-04 15:59:17给用户把宽带免费提速至500M，已跟用户解释清楚，考虑用户感知，申请减免副卡费用，次月生效，满意。</t>
  </si>
  <si>
    <t>TS202310010744191995</t>
  </si>
  <si>
    <t>胡莫珍</t>
  </si>
  <si>
    <t>2023-10-01 14:37:29</t>
  </si>
  <si>
    <t>&amp;#13;&amp;#10;高级模板内容：&amp;#13;&amp;#10;投诉问题描述:用户来电对联通无法更改归属地不认可，要求投诉，询问其他投诉电话，前台解释无效，用户表示移动，电信都可以改请后台协助处理，谢谢&amp;#13;&amp;#10;渠道名称:其他:无&amp;#13;&amp;#10;办理业务名称:更改归属地&amp;#13;&amp;#10;页面提示:无&amp;#13;&amp;#10;用户要求:要求投诉&amp;#13;</t>
  </si>
  <si>
    <t>业务规则：用户反映需更改归属地，营业厅已明示相关规则，经核实现线上无更改归属地勾选项，建议用户持续观察使用，用户知晓。</t>
  </si>
  <si>
    <t>TS202309301917161351</t>
  </si>
  <si>
    <t>王建华</t>
  </si>
  <si>
    <t>2023-10-01 11:38:30</t>
  </si>
  <si>
    <t>&amp;#13;&amp;#10;高级模板内容：&amp;#13;&amp;#10;投诉问题描述:取消沃小号&amp;#13;&amp;#10;渠道名称:其他:/&amp;#13;&amp;#10;办理业务名称:取消沃小号&amp;#13;&amp;#10;页面提示:/&amp;#13;&amp;#10;用户要求:用户要求在线取消沃小号业务解释无效要求加急处理取消用户不便到营业厅&amp;#13;</t>
  </si>
  <si>
    <t>业务规则：用户反映需注销18672094520，经核实营业厅已明示相关规则，现已为用户办理销户成功，满意</t>
  </si>
  <si>
    <t>TS202309301123580829</t>
  </si>
  <si>
    <t>投诉工单（2021版）&gt;&gt;移网&gt;&gt;【入网】交付及激活&gt;&gt;配送不及时</t>
  </si>
  <si>
    <t>2023-10-01 13:38:43</t>
  </si>
  <si>
    <t>:号卡配送问题&amp;#13;&amp;#10;:号卡一直未送达&amp;#13;&amp;#10;:已退单&amp;#13;&amp;#10;判断省分:其他省份&amp;#13;&amp;#10;:&amp;#13;&amp;#10;用户反映需要18672100717这个卡，但订单却取消了，他要这个卡，要求尽快联系配送，反映过见TS202309060917111899，解释不认可，他非要这个卡，要求送过来</t>
  </si>
  <si>
    <t>业务规则：用户需恢复订单2063090279727184，经核实发区域负责人回复现无法恢复订单，用户知晓。</t>
  </si>
  <si>
    <t>TS202309301529251373</t>
  </si>
  <si>
    <t>2023-10-01 17:08:27</t>
  </si>
  <si>
    <t>用户称在8月通过APP申请了销户，将余额退还至银行卡，但是到现在都未到账，要求核实原因尽快退费</t>
  </si>
  <si>
    <t>业务规则;经核实，客户号码于2023-08-30 12:51:54办理销户，查询费用未退还至银行卡，已联系客户告知可携带身份证原件至联通自营厅办理清退 ，客户表示知晓。</t>
  </si>
  <si>
    <t>TS202310011023231644</t>
  </si>
  <si>
    <t>2023-10-01 11:35:06</t>
  </si>
  <si>
    <t>主办单位：湖北&amp;#10;客户类别：普通客户&amp;#10;10010是否打通：是&amp;#10;是否二次致电10015：是&amp;#10;是否联系：是&amp;#10;升级倾向：无&amp;#10;号码归属省：湖北&amp;#10;SVIP等级：&amp;#10;湖北宜昌用户反映号卡赠款问题，用户称自己号卡里面的15元赠款一直未扣除，请尽快处理，加急</t>
  </si>
  <si>
    <t>业务规则①客户基本信息：业务号码：16671005537、客户姓名：黄阳华、套餐情况：5G副卡基本套餐(优享服务)； 客户反映取消业务的问题。&amp;#10;②首次联系客户时间： 2023-10-01 11:31:39 ； &amp;#10;③投诉核查处理情况：收到贵部转办后，我司立即组织调查 。经核实，因宽带赠费无法共享，现已联系客户解释，我司申请补赠15元，24小时到账，此费用不可打印发票，客户满意&amp;#10;④答复客户时间及客户满意度评价相关信息：我司于2023-10-01 11:31:39联系客户解释说明，客户认可满意。回单人：王宜艳&amp;#10;⑤投诉核查关联材料：无</t>
  </si>
  <si>
    <t>TS202309271343430105</t>
  </si>
  <si>
    <t>投诉工单（2021版）&gt;&gt;移网&gt;&gt;【离网】携出&gt;&gt;因合约/业务/套餐限制携出</t>
  </si>
  <si>
    <t>王辉军</t>
  </si>
  <si>
    <t>2023-10-01 18:22:08</t>
  </si>
  <si>
    <t>主办单位：湖北&amp;#10;客户类别：普通客户&amp;#10;10010是否打通：是&amp;#10;是否二次致电10015：是&amp;#10;是否联系：是&amp;#10;升级倾向：无&amp;#10;号码归属省：湖北&amp;#10;SVIP等级：&amp;#10;预处理名称：携号转网处置流程:&amp;#13;&amp;#10;查询携转详情，升投工单:&amp;#13;&amp;#10;查询10工单:&amp;#13;&amp;#10;前期工单情况:无10010/10015携转投诉工单&amp;#13;&amp;#10;对用户进行挽留:挽留不成功&amp;#13;&amp;#10;:&amp;#13;&amp;#10;1*投诉问题描述:取消业务&amp;#13;&amp;#10;3*受限产品名称:保底协议&amp;#13;&amp;#10;4*客户要求及问题补充:前期：工单流水号：TS202309052217288712解释不认可，要求继续处理回复。要求联系处理，谢谢</t>
  </si>
  <si>
    <t>业务规则①客户基本资料：业务号码：13227289966、客户姓名：王辉军、套餐情况：4G全国流量王8元套餐；客户反映靓号合约的问题； ②首次联系客户时间：2023-09-21 17:23:00 ③投诉核查处理情况：收到贵部转办，我司立即组织核查，经核实，核查客户入网时签署月承诺通信协议消费66元/月，协议长期，2023-02-09 09:52:46通过微信联系客户经理办理转资8元流量王，消费未达到66元按66元补收，再次使用13032700872联系客户解释，要求按现有8元套餐消费加一个30元流量包合计38元/月，已反馈至营服尝试申请，以申请结果为准，本月内回复，现申请中，暂无结果，表示知晓，本地协议找寻中，找寻后上传工单附件； ④答复客户时间及客户满意度评价：根据上述核实情况，我司于2023-09-21 17:23:00联系客户满意，回单人：胡春燕、联系方式：07176921001 ⑤投诉核查关联材料：无</t>
  </si>
  <si>
    <t>TS202309260205051838</t>
  </si>
  <si>
    <t>赵忠萍</t>
  </si>
  <si>
    <t>2023-10-01 15:44:07</t>
  </si>
  <si>
    <t>主办单位：湖北&amp;#10;客户类别：星级客户&amp;#10;10010是否打通：否&amp;#10;是否二次致电10015：是&amp;#10;是否联系：否&amp;#10;升级倾向：&amp;#10;号码归属省：湖北&amp;#10;SVIP等级：&amp;#10;1.问题类型:;&amp;#10;2.投诉类型:月固定费争议;&amp;#10;3.营业厅地址:;&amp;#10;4.位置信息:;&amp;#10;5.位置发生地:;&amp;#10;6.投诉内容:我已经打客服问清楚此号没有保底消费，但是一直交话费营业厅都说因为是靓号有保底消费200，所以从买号码到现在每个月都是200话费，我给客服经理打电话，她给我说是靓号有保底消费，还有就是宽带业务，现在的宽带业务都免费，我例外吗？客服经理说加我微信跟我沟通，我留了微信，过去一个星期了吧？没反应！我要取消冰淇淋套餐。再就是联通给我一个满意的答复！不然我就一直投诉到最后携号转网！</t>
  </si>
  <si>
    <t>业务规则①客户投诉产生的原因：客户对靓号保底问题。&amp;#10;②客户投诉问题核查情况及解决方案：收到贵部转办后，我司立即组织调查。经核实，客户反馈靓号保底问题，本机号码13098413333通过后台查询为长期靓号保底200元，我部无法取消，已建议客户可前往自营厅查询靓号协议，客户知晓。我司于2023-09-26 21:20:38联系客户解释以上情况。&amp;#10;③客户问题满意度：满意&amp;#10;④回单人：张婷   6921001</t>
  </si>
  <si>
    <t>TS202309280923060096</t>
  </si>
  <si>
    <t>曾莉荣</t>
  </si>
  <si>
    <t>2023-10-01 17:14:39</t>
  </si>
  <si>
    <t>主办单位：湖北&amp;#10;客户类别：普通客户&amp;#10;10010是否打通：是&amp;#10;是否二次致电10015：是&amp;#10;是否联系：否&amp;#10;升级倾向：&amp;#10;号码归属省：湖北&amp;#10;SVIP等级：&amp;#10;1.问题类型:;&amp;#10;2.投诉类型:其他问题;&amp;#10;3.营业厅地址:;&amp;#10;4.位置信息:;&amp;#10;5.位置发生地:;&amp;#10;6.投诉内容:领了一个流量包的券，收不到验证码，黑名单信息拦截我都查了没有问题</t>
  </si>
  <si>
    <t>业务规则①客户投诉产生的原因：客户反映无法领取流量包问题&amp;#10;②客户投诉问题核查情况及解决方案：收到贵部转办后，我司立即组织调查。经核实，用户反流量包券无法使用问题，我部多次联系用户未接，建议用户有疑问可致电我部07176921001为其处理。&amp;#10;③客户问题满意度：我司于2023-09-30 16:42:10联系客户未接。&amp;#10;④回单人:程李晶；联系电话：07176921001</t>
  </si>
  <si>
    <t>TS202309302125070651</t>
  </si>
  <si>
    <t>投诉工单（2021版）&gt;&gt;宽带&gt;&gt;【产品及计费使用】计交费及发票&gt;&gt;宽带欠费停机缴费后仍无法使用</t>
  </si>
  <si>
    <t>071700002656</t>
  </si>
  <si>
    <t>郑丹俊</t>
  </si>
  <si>
    <t>2023-10-01 14:27:11</t>
  </si>
  <si>
    <t>用户办的单宽，手机充值200元已经到帐，宽带状态显示包期到期停机，来电投诉要求立即开通宽带，请尽快处理并回复</t>
  </si>
  <si>
    <t>业务规则：用户需包期到期停机需开户，营业厅已明示相关规则，经核实现宽带账号已办理开通，满意</t>
  </si>
  <si>
    <t>BL202310011607361986</t>
  </si>
  <si>
    <t>冯利民</t>
  </si>
  <si>
    <t>2023-10-01 17:05:14</t>
  </si>
  <si>
    <t>&amp;#13;&amp;#10;获取省分、合约、附加产品:南一&amp;#13;&amp;#10;:传统合约（金融类、标准类、强合约类）&amp;#13;&amp;#10;:下一步&amp;#13;&amp;#10;判断省分:湖北&amp;#13;&amp;#10;:金融、靓号，套餐折扣、含设备的组网协议四类强合约&amp;#13;&amp;#10;:无合约解约工单&amp;#13;&amp;#10;:挽留失败&amp;#13;&amp;#10;:不愿到厅&amp;#13;&amp;#10;:用户来电取消网龄计划合约包G，主副卡关系去过营业厅也没取消现在要去线上取消前台解释不认可请协助处理谢谢</t>
  </si>
  <si>
    <t>BL202310011517111582</t>
  </si>
  <si>
    <t>姚为清</t>
  </si>
  <si>
    <t>2023-10-01 17:09:16</t>
  </si>
  <si>
    <t>查询增值业务:&amp;#13;&amp;#10;合约信息查询:&amp;#13;&amp;#10;系统查询到有产品信息&amp;#13;&amp;#10;:有确认方式&amp;#13;&amp;#10;客户要求取消&amp;#13;&amp;#10;维系挽留:不接受挽留&amp;#13;&amp;#10;:下一步&amp;#13;&amp;#10;判断省分:湖北&amp;#13;&amp;#10;:金融、靓号，套餐折扣、含设备的组网协议四类强合约&amp;#13;&amp;#10;:合约解约工单已结束&amp;#13;&amp;#10;:挽留失败&amp;#13;&amp;#10;:不愿到厅&amp;#13;&amp;#10;:&amp;#13;&amp;#10;产品类型:标准合约-存费送业务;产品名称:预存1元得盲盒24个月-次月生效-湖北宜昌;产品描述:解约条款：用户申请办理提前解约，需支付解约赔偿金，支付后办理解约，XX生效（根据实际情况打印：立即生效、次月生效）。&amp;#13;&amp;#10;违约赔偿金：按系统标准资费规则计费，流量3元/G，语音0.15元/分钟，短信0.1元/条。;产品ID:91082668;开始时间:2022-07-0100:00:00;结束时间:2024-06-3023:59:59;订购渠道:宜都新时空手机世界宜都店合作厅;客户确认方式:签字协议。&amp;#13;</t>
  </si>
  <si>
    <t>BL202310011516041576</t>
  </si>
  <si>
    <t>2023-10-01 16:44:20</t>
  </si>
  <si>
    <t>查询增值业务:&amp;#13;&amp;#10;合约信息查询:&amp;#13;&amp;#10;系统查询到有产品信息&amp;#13;&amp;#10;:有确认方式&amp;#13;&amp;#10;客户要求取消&amp;#13;&amp;#10;维系挽留:不接受挽留&amp;#13;&amp;#10;:下一步&amp;#13;&amp;#10;判断省分:湖北&amp;#13;&amp;#10;:其他合约&amp;#13;&amp;#10;:办理不成功&amp;#13;&amp;#10;:&amp;#13;&amp;#10;产品类型:标准合约-存费送业务;产品名称:预存1元得盲盒24个月-次月生效-湖北宜昌;产品描述:解约条款：用户申请办理提前解约，需支付解约赔偿金，支付后办理解约，XX生效（根据实际情况打印：立即生效、次月生效）。&amp;#13;&amp;#10;违约赔偿金：按系统标准资费规则计费，流量3元/G，语音0.15元/分钟，短信0.1元/条。;产品ID:91082668;开始时间:2022-07-0100:00:00;结束时间:2024-06-3023:59:59;订购渠道:宜都新时空手机世界宜都店合作厅;客户确认方式:签字协议。&amp;#13;&amp;#10;用户要求强烈取消有投诉倾向请协助处理谢谢&amp;#13;</t>
  </si>
  <si>
    <t>TS202310011039241986</t>
  </si>
  <si>
    <t>071701033407</t>
  </si>
  <si>
    <t>丁祖凤</t>
  </si>
  <si>
    <t>2023-10-01 19:22:07</t>
  </si>
  <si>
    <t>主办单位：湖北&amp;#10;客户类别：普通客户&amp;#10;10010是否打通：否&amp;#10;是否二次致电10015：是&amp;#10;是否联系：是&amp;#10;升级倾向：其他&amp;#10;号码归属省：湖北&amp;#10;SVIP等级：&amp;#10;用户来电反映自己在1年前在五峰城区东泰自有营业办理了融合宽带销户但现在核实还是绑定关系对此强烈表示不满，要求处理。并表示前期投诉问题一直未得到回复，要求加急处理，谢谢</t>
  </si>
  <si>
    <t>BL202310011020021336</t>
  </si>
  <si>
    <t>田玉蓉</t>
  </si>
  <si>
    <t>2023-10-01 10:45:27</t>
  </si>
  <si>
    <t>15671062698命中精准预判服务场景:[10015转接10010用户]&amp;#13;&amp;#10;查询增值业务:&amp;#13;&amp;#10;合约信息查询:&amp;#13;&amp;#10;系统查询到有产品信息&amp;#13;&amp;#10;:有确认方式&amp;#13;&amp;#10;客户要求取消&amp;#13;&amp;#10;维系挽留:不接受挽留&amp;#13;&amp;#10;:下一步&amp;#13;&amp;#10;判断省分:湖北&amp;#13;&amp;#10;:金融、靓号，套餐折扣、含设备的组网协议四类强合约&amp;#13;&amp;#10;:无合约解约工单&amp;#13;&amp;#10;:挽留失败&amp;#13;&amp;#10;:不愿到厅&amp;#13;&amp;#10;:&amp;#13;&amp;#10;产品类型:轻合约;产品名称:预存话费享折扣优惠档位七（次月生效*12个月）-湖北政企专属;产品描述:;产品ID:91230390;开始时间:2023-02-0100:00:00;结束时间:2024-01-3123:59:59;订购渠道:宜昌市城区集团直属3G开户服务点;客户确认方式:签字协议。&amp;#13;&amp;#10;用户要求取消（预存话费享折扣优惠档位七（次月生效*12个月））希望后台协助处理，谢谢</t>
  </si>
  <si>
    <t>TS202309301216432044</t>
  </si>
  <si>
    <t>田本槐</t>
  </si>
  <si>
    <t>2023-10-01 16:06:48</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</si>
  <si>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帮忙把宽带注销，长期在外地上班，不需要了</t>
  </si>
  <si>
    <t>TS202309301213051955</t>
  </si>
  <si>
    <t>邓守静</t>
  </si>
  <si>
    <t>2023-10-01 13:22:35</t>
  </si>
  <si>
    <t>#2022重保客户#主办单位：湖北&amp;#10;客户类别：普通客户&amp;#10;10010是否打通：是&amp;#10;是否二次致电10015：是&amp;#10;是否联系：是&amp;#10;升级倾向：无&amp;#10;号码归属省：湖北&amp;#10;SVIP等级：&amp;#10;预处理名称:产品订购一键诊断&amp;#13;&amp;#10;业务产品类型:反应合约问题&amp;#13;&amp;#10;有无确认方式:无确认方式&amp;#13;&amp;#10;客户情况:客户不了解此业务，要求取消或投诉&amp;#13;&amp;#10;维系挽留:不接受&amp;#13;&amp;#10;是否可以一键退订:不可一键退订&amp;#13;&amp;#10;&amp;#13;&amp;#10;产品类型:标准合约-存费送业务;产品名称:预存1元得盲盒24个月-次月生效-湖北宜昌;产品描述:解约条款：用户申请办理提前解约，需支付解约赔偿金，支付后办理解约，XX生效（根据实际情况打印：立即生效、次月生效）。&amp;#13;&amp;#10;违约赔偿金：按系统标准资费规则计费，流量3元/G，语音0.15元/分钟，短信0.1元/条。;产品ID:91082668;开始时间:2022-06-0100:00:00;结束时间:2024-05-3123:59:59;订购渠道:宜都新时空手机世界宜都店合作厅;客户确认方式:无。&amp;#13;&amp;#10;用户来电要求，取消一元得盲盒业务，挽留失败，请帮忙尽快处理，谢谢。</t>
  </si>
  <si>
    <t>BL202309301705011971</t>
  </si>
  <si>
    <t>唐德军</t>
  </si>
  <si>
    <t>2023-10-01 14:01:16</t>
  </si>
  <si>
    <t>查询增值业务:&amp;#13;&amp;#10;合约信息查询:&amp;#13;&amp;#10;系统未查询到产品信息/非用户咨询的产品&amp;#13;&amp;#10;查询优惠产品信息:&amp;#13;&amp;#10;:无确认方式&amp;#13;&amp;#10;:客户不了解此业务，要求取消或投诉&amp;#13;&amp;#10;:不接受&amp;#13;&amp;#10;:传统合约（金融类、标准类、强合约、固移融合等...）&amp;#13;&amp;#10;:下一步&amp;#13;&amp;#10;判断省分:湖北&amp;#13;&amp;#10;:其他合约&amp;#13;&amp;#10;:办理不成功&amp;#13;&amp;#10;:&amp;#13;&amp;#10;产品类型:标准合约-存费折扣;产品名称:（湖北）2021年牛年礼包畅越冰激凌5G套餐49元赠费10元/月（12个月）;产品描述:（湖北）2021年牛年礼包畅越冰激凌5G套餐49元赠费10元/月;产品ID:91000583;开始时间:2022-10-0100:00:00;结束时间:2023-09-3023:59:59;订购渠道:拓见科技(深圳)有限公司武汉分公司(宜昌);客户确认方式:无。&amp;#13;&amp;#10;要求免违约金取消2021年牛年礼包畅越冰激凌5G套餐49元赠费10元/月（12个月）称不需要续约</t>
  </si>
  <si>
    <t>BL202309301237590254</t>
  </si>
  <si>
    <t>胡宜玲</t>
  </si>
  <si>
    <t>2023-10-01 09:00:32</t>
  </si>
  <si>
    <t>详见（BL202309291219142191），已告知用户处理结果，但用户称到营业厅问了，还没有取消绑定，谢谢</t>
  </si>
  <si>
    <t>ZX202309301604371345</t>
  </si>
  <si>
    <t>张厚文</t>
  </si>
  <si>
    <t>2023-10-01 14:11:48</t>
  </si>
  <si>
    <t>18572373808命中精准预判服务场景:[65岁以上老人]&amp;#13;&amp;#10;用户来电称想线上办理分开主副卡前台解释不认可请协助处理谢谢</t>
  </si>
  <si>
    <t>务取消（西陵 营服中心）客户要求解绑主副卡，未转营服维系，联系客户表示暂不操作取消，保留继续使用，满意。</t>
  </si>
  <si>
    <t>BL202309301132361787</t>
  </si>
  <si>
    <t>陈代荣</t>
  </si>
  <si>
    <t>2023-10-01 14:14:42</t>
  </si>
  <si>
    <t>13207208151命中精准预判服务场景:[10015转接10010用户][65岁以上老人]&amp;#13;&amp;#10;查询增值业务:&amp;#13;&amp;#10;合约信息查询:&amp;#13;&amp;#10;系统查询到有产品信息&amp;#13;&amp;#10;:有确认方式&amp;#13;&amp;#10;客户要求取消&amp;#13;&amp;#10;维系挽留:不接受挽留&amp;#13;&amp;#10;:下一步&amp;#13;&amp;#10;判断省分:湖北&amp;#13;&amp;#10;:其他合约&amp;#13;&amp;#10;:办理不成功&amp;#13;&amp;#10;:&amp;#13;&amp;#10;产品类型:标准合约-存费得礼;产品名称:存240元分12个月返还（湖北）存费得礼;产品描述:您已成功办理预存话费活动，240元分12个月到账，每月到账20元。;产品ID:90795093;开始时间:2023-03-0100:00:00;结束时间:2024-02-2923:59:59;订购渠道:五峰仁和坪明方合作厅;客户确认方式:签字协议。&amp;#13;&amp;#10;用户来电要求取消（存240元分12个月返还（湖北）存费得礼），前台办理提示（取费用异常全国工号不允许受理包含收退费的解约业务！），也不愿到厅，请核实处理</t>
  </si>
  <si>
    <t>业务取消（五峰城区 营服中心）客户要求取消存240元分12个月返还（湖北）存费得礼，未转营服维系，联系客户表示暂不操作取消，满意。</t>
  </si>
  <si>
    <t>BL202310011009136546</t>
  </si>
  <si>
    <t>办理工单（2021版）&gt;&gt;业务变更&gt;&gt;解绑副卡</t>
  </si>
  <si>
    <t>陆军</t>
  </si>
  <si>
    <t>2023-10-01 14:07:29</t>
  </si>
  <si>
    <t>用户进线反映不在归属地，要求我司处理副卡解绑，辛苦跟进处理</t>
  </si>
  <si>
    <t>业务取消（夷陵城区）：主副卡拆分，挽留无效，已取消，客户满意。</t>
  </si>
  <si>
    <t>BL202310011217470128</t>
  </si>
  <si>
    <t>贾翠芬</t>
  </si>
  <si>
    <t>2023-10-01 16:08:15</t>
  </si>
  <si>
    <t>【2022年上工信部测评重保用户】查询增值业务:&amp;#13;&amp;#10;合约信息查询:&amp;#13;&amp;#10;系统未查询到产品信息/非用户咨询的产品&amp;#13;&amp;#10;查询优惠产品信息:&amp;#13;&amp;#10;:无确认方式&amp;#13;&amp;#10;:客户不了解此业务，要求取消或投诉&amp;#13;&amp;#10;:不接受&amp;#13;&amp;#10;:传统合约（金融类、标准类、强合约、固移融合等...）&amp;#13;&amp;#10;:下一步&amp;#13;&amp;#10;判断省分:湖北&amp;#13;&amp;#10;:金融、靓号，套餐折扣、含设备的组网协议四类强合约&amp;#13;&amp;#10;:无合约解约工单&amp;#13;&amp;#10;:挽留失败&amp;#13;&amp;#10;:不愿到厅&amp;#13;&amp;#10;:&amp;#13;&amp;#10;用户来电要求我方在线解绑15872587579，前台解释无效，挽留失败，请我方尽快处理谢谢！用户表示不用回复直接解绑</t>
  </si>
  <si>
    <t>业务取消（夷陵城区）主副卡，已为用户拆分主副卡，满意</t>
  </si>
  <si>
    <t>BL202309301244370336</t>
  </si>
  <si>
    <t>唐加明</t>
  </si>
  <si>
    <t>查询增值业务:&amp;#13;&amp;#10;合约信息查询:&amp;#13;&amp;#10;系统未查询到产品信息/非用户咨询的产品&amp;#13;&amp;#10;查询优惠产品信息:&amp;#13;&amp;#10;:无确认方式&amp;#13;&amp;#10;:客户不了解此业务，要求取消或投诉&amp;#13;&amp;#10;:不接受&amp;#13;&amp;#10;:传统合约（金融类、标准类、强合约、固移融合等...）&amp;#13;&amp;#10;:下一步&amp;#13;&amp;#10;判断省分:湖北&amp;#13;&amp;#10;:金融、靓号，套餐折扣、含设备的组网协议四类强合约&amp;#13;&amp;#10;:无合约解约工单&amp;#13;&amp;#10;:挽留失败&amp;#13;&amp;#10;:不愿到厅&amp;#13;&amp;#10;:&amp;#13;&amp;#10;用户要求取消靓号合约，称办理时未告知时间，提及工信部</t>
  </si>
  <si>
    <t>业务取消（远安城区）：靓号协议，挽留无效，已告知客户线上无法取消，客户知晓，挂机，满意度一般。</t>
  </si>
  <si>
    <t>BL202310011232276678</t>
  </si>
  <si>
    <t>李芹秀</t>
  </si>
  <si>
    <t>2023-10-01 16:46:18</t>
  </si>
  <si>
    <t>用户来电反映：要求在线取消该业务：预存话费享折扣优惠档位三（次月生效24个月）-湖北政企专属，请跟进，谢谢&amp;#13;</t>
  </si>
  <si>
    <t>业务取消（长阳城区 营服中心）客户要求取消预存话费享折扣优惠 档位三（次月生效24个月）-湖北政企专属，未转营服维系，挽留无效，客服部已操作取消，满意。</t>
  </si>
  <si>
    <t>ZX202310010958170068</t>
  </si>
  <si>
    <t>071700062231</t>
  </si>
  <si>
    <t>余婷</t>
  </si>
  <si>
    <t>2023-10-01 15:03:21</t>
  </si>
  <si>
    <t>用户反映自己在外地，要求取消畅爽冰激凌5G融合1000M宽带（湖北），请协助处理并回复</t>
  </si>
  <si>
    <t>业务取消（城区校园）：校园宽带，挽留无效，已取消，客户满意。</t>
  </si>
  <si>
    <t>ZX202309291054461090</t>
  </si>
  <si>
    <t>071704131283</t>
  </si>
  <si>
    <t>张银</t>
  </si>
  <si>
    <t>2023-10-01 09:04:47</t>
  </si>
  <si>
    <t>判断省分:湖北&amp;#13;&amp;#10;:被动办理宽带&amp;#13;&amp;#10;:不需要&amp;#13;&amp;#10;:&amp;#13;&amp;#10;&amp;#13;&amp;#10;高级模板内容：&amp;#13;&amp;#10;问题描述:用户来电反映自己没有安装联通的宽带业务&amp;#13;&amp;#10;第二联系方式:15572760846&amp;#13;&amp;#10;销户原因:没有使用需求&amp;#13;&amp;#10;用户要求:用户要求尽快取消宽带业务和：低消融合（宽移固）移网低消99元（湖北），挽留无效，请核实处理，谢谢&amp;#13;</t>
  </si>
  <si>
    <t>业务取消（伍家）：用户要求取消低消送宽带，挽留无效，已取消成功，满意。</t>
  </si>
  <si>
    <t>ZX202309301450180396</t>
  </si>
  <si>
    <t>071700093785</t>
  </si>
  <si>
    <t>牟建龙</t>
  </si>
  <si>
    <t>2023-10-01 14:14:48</t>
  </si>
  <si>
    <t>判断省分:湖北&amp;#13;&amp;#10;:自己办理的宽带&amp;#13;&amp;#10;:挽留失败&amp;#13;&amp;#10;:不同意&amp;#13;&amp;#10;:&amp;#13;&amp;#10;&amp;#13;&amp;#10;高级模板内容：&amp;#13;&amp;#10;问题描述:用户来电表示昨天在营业厅办理宽带注销（设备已经退还到营业厅），对目前还未销户不认可，解释不满，要求我处线上为其办理宽带注销，请处理谢谢&amp;#13;&amp;#10;第二联系方式:18671708673&amp;#13;&amp;#10;销户原因:不使用了&amp;#13;&amp;#10;用户要求:要求我处线上为其办理宽带注销，请处理谢谢&amp;#13;</t>
  </si>
  <si>
    <t>业务取消（西陵）：实装宽带，挽留无效，已取消，客户满意。</t>
  </si>
  <si>
    <t>TS202309301522381186</t>
  </si>
  <si>
    <t>071701026867</t>
  </si>
  <si>
    <t>田均虎</t>
  </si>
  <si>
    <t>2023-10-01 09:15:40</t>
  </si>
  <si>
    <t>用户表示自己要销户宽带办理转资但是前往“城区西陵区星火路营业厅”自有营业厅办理业务，营业厅不给办理，我方无权限直接处理，认为联通故意不给自己办理次月还会导致套餐扣费对此不满，要投诉到工信部，请公司核实处理并回复</t>
  </si>
  <si>
    <t>业务取消（五峰城区营服）：客户要求取消实装宽带，已按客户要求办理，回访满意</t>
  </si>
  <si>
    <t>TS202309291722062062</t>
  </si>
  <si>
    <t>佘昌怀</t>
  </si>
  <si>
    <t>2023-10-01 10:48:39</t>
  </si>
  <si>
    <t>#断卡行动#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帮忙把宽带注销，长期在外地，不需要了</t>
  </si>
  <si>
    <t>业务取消（五峰城西 营服中心）①客户投诉产生的原因：用户反映对安装宽带不满。 &amp;#10;②客户投诉问题核查情况及解决方案：收到贵部转办后，我司立即组织调查。用户反映实装宽带销户，挽留无效，现已为用户办理宽带销户，现号码允许携出。我司2023-09-30 10:12:58联系客户解释。&amp;#10;③客户问题满意度：满意。 &amp;#10;④回单人：田群、联系方式：07176921001</t>
  </si>
  <si>
    <t>TS202310010959241119</t>
  </si>
  <si>
    <t>2023-10-01 13:30:49</t>
  </si>
  <si>
    <t>用户表示1年前在五峰城区东泰自有营业办理了融合宽带销户但现在核实还是绑定关系解释不认可，要求加急处理，要求两个小时之内回复有升级投诉意向</t>
  </si>
  <si>
    <t>业务取消（西陵）：虚拟宽带，挽留无效， 已取消，已联系客户解释，客户满意。</t>
  </si>
  <si>
    <t>ZX202309301052120328</t>
  </si>
  <si>
    <t>071700049587</t>
  </si>
  <si>
    <t>谭丽霞</t>
  </si>
  <si>
    <t>2023-10-01 14:20:25</t>
  </si>
  <si>
    <t>【2022年上工信部测评重保用户】【2022年上工信部测评重保用户】【2022年上工信部测评重保用户】【2022年上工信部测评重保用户】判断省分:湖北&amp;#13;&amp;#10;:自己办理的宽带&amp;#13;&amp;#10;:挽留失败&amp;#13;&amp;#10;:不同意&amp;#13;&amp;#10;:&amp;#13;&amp;#10;&amp;#13;&amp;#10;高级模板内容：&amp;#13;&amp;#10;问题描述:用户来电要求销户自己名下的两个宽带（071700049587、071700094834），称自己今天已经去了营业厅（未提供具体营业厅地址）办理了，称营业厅告知让自己等，用户不认可，称自己设备已经交给营业厅，还不马上销户，称自己要工信部投诉&amp;#13;&amp;#10;第二联系方式:15608603299&amp;#13;&amp;#10;销户原因:不用了&amp;#13;&amp;#10;用户要求:称自己设备已经交给营业厅，还不马上销户，称自己要工信部投诉&amp;#13;</t>
  </si>
  <si>
    <t>业务取消（西陵营服中心）：实装宽带销户，挽留无效，客服部取消，沟通后现号码15608603299，13297281486，15586371561符合携出条件，满意。</t>
  </si>
  <si>
    <t>TS202310010847092397</t>
  </si>
  <si>
    <t>投诉工单（2021版）&gt;&gt;融合&gt;&gt;【产品及计费使用】产品及业务规则&gt;&gt;未实名/信息不一致/不完整/一证五卡/关联欠费等业务规则，无法办理业务、被停机或无法使用</t>
  </si>
  <si>
    <t>鲁勇</t>
  </si>
  <si>
    <t>2023-10-01 11:34:22</t>
  </si>
  <si>
    <t>用户来电要求解绑主副卡，要求在线处理，请协助处理回访</t>
  </si>
  <si>
    <t>业务取消（西陵）：主副卡，实装宽带，挽留无效，已取消，客户满意</t>
  </si>
  <si>
    <t>ZX202309301717412288</t>
  </si>
  <si>
    <t>071700077817</t>
  </si>
  <si>
    <t>麦吾兰·麦麦提</t>
  </si>
  <si>
    <t>2023-10-01 17:26:18</t>
  </si>
  <si>
    <t>判断省分:湖北&amp;#13;&amp;#10;:自己办理的宽带&amp;#13;&amp;#10;:挽留失败&amp;#13;&amp;#10;:不同意&amp;#13;&amp;#10;:&amp;#13;&amp;#10;&amp;#13;&amp;#10;高级模板内容：&amp;#13;&amp;#10;问题描述:用户来电要求校园宽带销户，已建议联系校园负责人不认可，请协助处理&amp;#13;&amp;#10;第二联系方式:13040993341&amp;#13;&amp;#10;销户原因:不需要&amp;#13;&amp;#10;用户要求:校园宽带销户&amp;#13;</t>
  </si>
  <si>
    <t>业务取消（校园宽带）：校园宽带销户，挽留无效，客服部取消，满意。</t>
  </si>
  <si>
    <t>TS202309301609432307</t>
  </si>
  <si>
    <t>张敏</t>
  </si>
  <si>
    <t>2023-10-01 16:20:38</t>
  </si>
  <si>
    <t>#2022重保客户#主办单位：湖北&amp;#10;客户类别：普通客户&amp;#10;10010是否打通：是&amp;#10;是否二次致电10015：是&amp;#10;是否联系：是&amp;#10;升级倾向：无&amp;#10;号码归属省：湖北&amp;#10;SVIP等级：&amp;#10;判断地市:其余地市&amp;#13;&amp;#10;根据用户销户的原因，进行挽留:挽留失败&amp;#13;&amp;#10;获取参数:&amp;#13;&amp;#10;判断用户套餐类型:融合用户、合约用户&amp;#13;&amp;#10;建议用户前往营业厅查询后办理销户业务:依然要求在线销户&amp;#13;&amp;#10;:用户来电反映为其注销号码和宽带，现在在异地，无法去营业厅，用户要求我方尽快为其回复处理。&amp;#13;</t>
  </si>
  <si>
    <t>业务取消（西陵营服中心）&amp;#10;①客户基本资料：业务号码：15271511152、客户姓名：张敏、套餐情况：畅爽冰激凌5G套餐199元（基础版）；客户反映宽带销户的问题； &amp;#10;②首次联系客户时间：2023-09-30 16:19:01&amp;#10;③投诉核查处理情况：收到贵部转办，我司立即组织核查，经核实用户要求取消实装宽带，挽留无效，已按用户要求取消，主卡转资8元全国流量王套餐，次月生效，满意。&amp;#10;④答复客户时间及客户满意度评价：根据上述核实情况，我司于2023-09-30 16:19:01联系客户满意，回单人：潘娥、联系方式：07176921001&amp;#10;⑤投诉核查关联材料：无</t>
  </si>
  <si>
    <t>TS202309301524061236</t>
  </si>
  <si>
    <t>投诉工单（2021版）&gt;&gt;移网&gt;&gt;【离网】离网（离网+拆机+销户）&gt;&gt;无法销户</t>
  </si>
  <si>
    <t>张维均</t>
  </si>
  <si>
    <t>2023-10-01 16:22:39</t>
  </si>
  <si>
    <t>#2022重保客户#主办单位：湖北&amp;#10;客户类别：星级客户&amp;#10;10010是否打通：是&amp;#10;是否二次致电10015：是&amp;#10;是否联系：否&amp;#10;升级倾向：&amp;#10;号码归属省：湖北&amp;#10;SVIP等级：&amp;#10;1.问题类型:;&amp;#10;2.投诉类型:办理争议;&amp;#10;3.营业厅地址:;&amp;#10;4.位置信息:;&amp;#10;5.位置发生地:;&amp;#10;6.投诉内容:先打的客服，客服说所有的自办营业厅都可以办理销户，去了一个营业厅，又说要去西陵一路13号的营业厅，去了光猫，机顶盒等设备也给营业员了，以为办好了，回来后才知没有销户&amp;#10;8.办理业务的名称:销户宽带&amp;#10;8.无法办理的渠道:联通营业厅</t>
  </si>
  <si>
    <t>业务取消（西陵营服中心）①客户投诉产生的原因：用户反映对安装宽带不满。 &amp;#10;②客户投诉问题核查情况及解决方案：收到贵部转办后，我司立即组织调查。用户反映实装宽带销户，已告知宽带销户后月租依然扣费199元，沟通后用户表示考虑中，暂时不取消宽带。我司2023-09-30 10:12:58联系客户解释。&amp;#10;③客户问题满意度：满意。 &amp;#10;④回单人：田群、联系方式：07176921001</t>
  </si>
  <si>
    <t>TS202309302054520289</t>
  </si>
  <si>
    <t>投诉工单（2021版）&gt;&gt;融合&gt;&gt;【入网】装机&gt;&gt;无固网资源/资源不足</t>
  </si>
  <si>
    <t>071700701713</t>
  </si>
  <si>
    <t>姚万庆</t>
  </si>
  <si>
    <t>2023-10-01 13:37:28</t>
  </si>
  <si>
    <t>用户反映自己家里是做生意的安装的联通CPE信号很不好有时顾客付钱了要很久才能听到声音很影响自己使用要求公司在湖北省宜昌市兴山县黄粮镇公坪村2组增加有线宽带资源不然就把自己的套餐给降到最低。让自己去签电信的宽带，要求公司尽快给自己一个满意的答复。</t>
  </si>
  <si>
    <t>业务取消（兴山乡镇）：cpe宽带，挽留无效，已取消，客户满意。</t>
  </si>
  <si>
    <t>TS202309301309430697</t>
  </si>
  <si>
    <t>2023-10-01 13:56:10</t>
  </si>
  <si>
    <t>主办单位：湖北&amp;#10;客户类别：普通客户&amp;#10;10010是否打通：是&amp;#10;是否二次致电10015：是&amp;#10;是否联系：是&amp;#10;升级倾向：无&amp;#10;号码归属省：湖北&amp;#10;SVIP等级：&amp;#10;判断地市:其余地市&amp;#13;&amp;#10;根据用户销户的原因，进行挽留:挽留失败&amp;#13;&amp;#10;获取参数:&amp;#13;&amp;#10;判断用户套餐类型:融合用户、合约用户&amp;#13;&amp;#10;建议用户前往营业厅查询后办理销户业务:依然要求在线销户&amp;#13;&amp;#10;:用户来电要求办理宽带销户烦请尽快核实处理谢谢&amp;#13;</t>
  </si>
  <si>
    <t>业务取消（夷陵城区 营服中心）①客户投诉产生的原因：用户实际是反映对安装宽带不满。 &amp;#10;②客户投诉问题核查情况及解决方案：收到贵部转办后，我司立即组织调查。用户实际反映虚装宽带销户并不是在线销户号码，挽留无效，经核实宽带已取消成功。我司2023-09-30 14:52:03联系客户解释。&amp;#10;③客户问题满意度：满意。 &amp;#10;④回单人：田群、联系方式：07176921001</t>
  </si>
  <si>
    <t>TS202309301049232408</t>
  </si>
  <si>
    <t>2023-10-01 13:58:07</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</si>
  <si>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取消网，用不了这么多话费</t>
  </si>
  <si>
    <t>TS202310010842192352</t>
  </si>
  <si>
    <t>2023-10-01 09:31:25</t>
  </si>
  <si>
    <t>[该用户有申诉倾向，请注意受理态度，查询近三天工单记录，积极解决用户问题。]&amp;#13;&amp;#10;高级模板内容：&amp;#13;&amp;#10;投诉问题描述:客户来电要求办理携号转网，挽留无效，核实还有固移融合业务，但是客户已经取消宽带！解释不认可！&amp;#13;&amp;#10;类型:业务&amp;#13;&amp;#10;受限产品名称:固移融合&amp;#13;&amp;#10;前台解释内容:告知有固移融合！&amp;#13;&amp;#10;用户要求:要求我方立即在线取消合约！请联系处理！&amp;#13;</t>
  </si>
  <si>
    <t>业务取消（枝江乡镇）：实装宽带，挽留无效，已取消，客户满意。</t>
  </si>
  <si>
    <t>TS202310011347430243</t>
  </si>
  <si>
    <t>2023-10-01 14:50:33</t>
  </si>
  <si>
    <t>主办单位：湖北&amp;#10;客户类别：首次投诉&amp;#10;10010是否打通：是&amp;#10;是否二次致电10015：是&amp;#10;是否联系：是&amp;#10;升级倾向：无&amp;#10;号码归属省：湖北&amp;#10;SVIP等级：&amp;#10;预处理名称:产品订购一键诊断&amp;#13;&amp;#10;业务产品类型:反映其他业务问题&amp;#13;&amp;#10;用户是否接受:用户不接受&amp;#13;&amp;#10;是否知情订购:知情订购&amp;#13;&amp;#10;备注:泛携转，用户来电反映称要求取消解除主副卡关系，请加急联系用户处理。&amp;#13;</t>
  </si>
  <si>
    <t>业务取消①客户基本信息：业务号码：15571736051、客户姓名：张天国、套餐情况：联通王卡； 客户反映取消业务的问题。&amp;#10;②首次联系客户时间： 2023-10-01 14:46:43 ； &amp;#10;③投诉核查处理情况：收到贵部转办后，我司立即组织调查 。经核实，宜都城区客户要求取消主副卡，挽留无效，已取消，客户满意。&amp;#10;④答复客户时间及客户满意度评价相关信息：我司于2023-10-01 14:46:43联系客户解释说明，客户认可满意。回单人：王宜艳&amp;#10;⑤投诉核查关联材料：无</t>
  </si>
  <si>
    <t>TS202309301609062296</t>
  </si>
  <si>
    <t>071700090107</t>
  </si>
  <si>
    <t>段启芬</t>
  </si>
  <si>
    <t>2023-10-01 16:20:42</t>
  </si>
  <si>
    <t>#2022重保客户##2022重保客户#主办单位：湖北&amp;#10;客户类别：普通客户&amp;#10;10010是否打通：是&amp;#10;是否二次致电10015：是&amp;#10;是否联系：是&amp;#10;升级倾向：无&amp;#10;号码归属省：湖北&amp;#10;SVIP等级：&amp;#10;用户来电要求销户宽带营业厅一直不给客户取消要求投诉</t>
  </si>
  <si>
    <t>业务取消①客户基本资料：业务号码 071700090107、客户姓名 段启芬、套餐情况 全国冰激凌融合99家庭自由畅玩套餐100M宽带（新）（湖北）；客户反映业务取消的问题； &amp;#10;②首次联系客户时间：2023-09-30 16:31:00&amp;#10;③投诉核查处理情况：收到贵部转办，我司立即组织核查，经核实，西陵营服客户要求取消实装宽带、解绑副卡，已按客户要求办理，并与客户达成一致；&amp;#10;④答复客户时间及客户满意度评价：根据上述核实情况，我司于2023-09-30 16:31:00联系客户满意，回单人：张婷、联系方式：07176921001&amp;#10;⑤投诉核查关联材料：无。</t>
  </si>
  <si>
    <t>TS202309301539251608</t>
  </si>
  <si>
    <t>占玉琴</t>
  </si>
  <si>
    <t>2023-10-01 17:04:36</t>
  </si>
  <si>
    <t>#2022重保客户#主办单位：湖北&amp;#10;客户类别：星级客户&amp;#10;10010是否打通：是&amp;#10;是否二次致电10015：是&amp;#10;是否联系：是&amp;#10;升级倾向：无&amp;#10;号码归属省：湖北&amp;#10;SVIP等级：&amp;#10;预处理名称:产品订购一键诊断&amp;#13;&amp;#10;业务产品类型:反映其他业务问题&amp;#13;&amp;#10;用户是否接受:用户不接受&amp;#13;&amp;#10;是否知情订购:知情订购&amp;#13;&amp;#10;备注:&amp;#13;&amp;#10;泛携转用户来电取消宽带业务，设备都换过了，请尽快加急处理。（协办工单）集团高星，务必于12小时内，用户表示13886692196号码要求取消主卡附加优惠，一号多卡群组，但有2023-09-3011:43:06办理情卡重用，等待报竣，有未完工的业务无法取消，谢谢</t>
  </si>
  <si>
    <t>业务取消①客户基本资料：业务号码 13886692196、客户姓名 占玉琴、套餐情况 畅爽冰激凌5G套餐159元（基础版）；客户反映业务取消的问题； &amp;#10;②首次联系客户时间：2023-09-30 16:51:00&amp;#10;③投诉核查处理情况：收到贵部转办，我司立即组织核查，经核实，夷陵营服客户要求取消一号双终端，已按客户要求办理，并与客户达成一致；&amp;#10;④答复客户时间及客户满意度评价：根据上述核实情况，我司于2023-09-30 16:51:00联系客户满意，回单人：张婷、联系方式：07176921001&amp;#10;⑤投诉核查关联材料：无。</t>
  </si>
  <si>
    <t>ZX202309301307331701</t>
  </si>
  <si>
    <t>071703076421</t>
  </si>
  <si>
    <t>张治平</t>
  </si>
  <si>
    <t>2023-10-01 17:09:19</t>
  </si>
  <si>
    <t>判断省分:湖北&amp;#13;&amp;#10;:被动办理宽带&amp;#13;&amp;#10;:不需要&amp;#13;&amp;#10;:&amp;#13;&amp;#10;&amp;#13;&amp;#10;高级模板内容：&amp;#13;&amp;#10;问题描述:要求宽带销户&amp;#13;&amp;#10;第二联系方式:13165617212&amp;#13;&amp;#10;销户原因:被动开通。&amp;#13;&amp;#10;用户要求:被动开通，要求取消宽带，并取消：移网低消（湖北）-低消融合（300M），请核实，谢谢&amp;#13;</t>
  </si>
  <si>
    <t>业务取消（夷陵雾渡河 营服中心）：虚装宽带销户，挽留无效，客服部取消，考虑到23.2-23.9移网低消（湖北）-低消融合产生扣费，沟通后为用户办理预存话费享40元/月话费优惠2个月（湖北），满意。</t>
  </si>
  <si>
    <t>TS202309301051432464</t>
  </si>
  <si>
    <t>投诉工单（2021版）&gt;&gt;移网&gt;&gt;【离网】携出&gt;&gt;办理携出过程中发现有不知情绑定业务</t>
  </si>
  <si>
    <t>何奎</t>
  </si>
  <si>
    <t>2023-10-01 13:20:33</t>
  </si>
  <si>
    <t>主办单位：湖北&amp;#10;客户类别：普通客户&amp;#10;10010是否打通：是&amp;#10;是否二次致电10015：是&amp;#10;是否联系：是&amp;#10;升级倾向：工信部&amp;#10;号码归属省：湖北&amp;#10;SVIP等级：&amp;#10;用户来电反应号码未申请过宽带要求销户，请核实处理，提到工信部</t>
  </si>
  <si>
    <t>业务取消①客户基本资料：业务号码 15872631459、客户姓名 何奎、套餐情况 畅爽冰激凌5G套餐129元（基础版）；客户反映业务取消的问题； &amp;#10;②首次联系客户时间：2023-09-30 13:51:00&amp;#10;③投诉核查处理情况：收到贵部转办，我司立即组织核查，经核实，（西陵营服中心）：您要求注销缓装宽带，已按您要求办理，回访满意；&amp;#10;④答复客户时间及客户满意度评价：根据上述核实情况，我司于2022-10-28 14:11:00联系客户满意，回单人：张婷、联系方式：07176921001&amp;#10;⑤投诉核查关联材料：无。</t>
  </si>
  <si>
    <t>TS202309301639050581</t>
  </si>
  <si>
    <t>文金华</t>
  </si>
  <si>
    <t>2023-10-01 17:42:33</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</si>
  <si>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帮忙取消宽带&amp;#10;号码上一直不知情就有条宽带，麻烦帮忙取消宽带。</t>
  </si>
  <si>
    <t>业务取消①客户投诉产生的原因：合约限制办理携转不成功。&amp;#10;②客户投诉问题核查情况及解决方案：收到贵部转办后，我司立即组织调查。经核实，（五峰政城区服中心）客户要求取消实装宽带，已按客户要求办理，并与客户达成一致。我司于2023-10-01 09:27:38联系客户解释以上情况。&amp;#10;③客户问题满意度：满意&amp;#10;④回单人：张婷  6921001</t>
  </si>
  <si>
    <t>ZX202309301619001509</t>
  </si>
  <si>
    <t>071700274763</t>
  </si>
  <si>
    <t>邓鑫</t>
  </si>
  <si>
    <t>2023-10-01 16:26:15</t>
  </si>
  <si>
    <t>【2022年上工信部测评重保用户】判断省分:湖北&amp;#13;&amp;#10;:被动办理宽带&amp;#13;&amp;#10;:不需要&amp;#13;&amp;#10;:&amp;#13;&amp;#10;&amp;#13;&amp;#10;高级模板内容：&amp;#13;&amp;#10;问题描述:用户要求取消宽带，称自己没有办理宽带，请处理，谢谢&amp;#13;&amp;#10;第二联系方式:16671008303&amp;#13;&amp;#10;销户原因:没有安装&amp;#13;&amp;#10;用户要求:用户要求取消宽带，称自己没有办理宽带，请处理，谢谢&amp;#13;</t>
  </si>
  <si>
    <t>业务取消（宜都乡镇 营服中心）：虚装宽带销户，经核实用户实际是反映机顶盒内增值服务订购功能，已将4006669882该平台售后电话告知用户，建议用户继续观察使用，满意。</t>
  </si>
  <si>
    <t>TS202309300947060821</t>
  </si>
  <si>
    <t>李政</t>
  </si>
  <si>
    <t>2023-10-01 16:07:16</t>
  </si>
  <si>
    <t>主办单位：湖北&amp;#10;客户类别：普通客户&amp;#10;10010是否打通：否&amp;#10;是否二次致电10015：是&amp;#10;是否联系：否&amp;#10;升级倾向：&amp;#10;号码归属省：湖北&amp;#10;SVIP等级：&amp;#10;1.问题类型:;&amp;#10;2.投诉类型:携号转网;&amp;#10;3.营业厅地址:;&amp;#10;4.位置信息:;&amp;#10;5.位置发生地:;&amp;#10;6.投诉内容:要求取消主副卡，亲情网，多次去厅办理，营业员推迟不处理&amp;#10;7.携转原因:需绑定副卡至其他运营商&amp;#10;8.无法携转原因:业务限制</t>
  </si>
  <si>
    <t>业务取消①客户投诉产生的原因：合约限制办理携转不成功。&amp;#10;②客户投诉问题核查情况及解决方案：收到贵部转办后，我司立即组织调查。经核实，枝江城区营服客户要求取消亲情网业务，已按客户要求办理，回访满意。我司于2023-09-30 14:50:38联系客户解释以上情况。&amp;#10;③客户问题满意度：满意&amp;#10;④回单人：张婷   6921001</t>
  </si>
  <si>
    <t>TS202309301132230999</t>
  </si>
  <si>
    <t>李微</t>
  </si>
  <si>
    <t>2023-10-01 16:14:45</t>
  </si>
  <si>
    <t>主办单位：湖北&amp;#10;客户类别：首次投诉&amp;#10;10010是否打通：否&amp;#10;是否二次致电10015：是&amp;#10;是否联系：否&amp;#10;升级倾向：&amp;#10;号码归属省：湖北&amp;#10;SVIP等级：&amp;#10;1.问题类型:;&amp;#10;2.投诉类型:退订争议;&amp;#10;3.营业厅地址:;&amp;#10;4.位置信息:;&amp;#10;5.位置发生地:;&amp;#10;6.投诉内容:注销账号&amp;#10;不给注销，要自己去营业厅弄，但是人在外地没有在归属地</t>
  </si>
  <si>
    <t>业务取消①客户投诉产生的原因：客户反映号码销户问题。									&amp;#10;②客户投诉问题核查情况及解决方案：收到贵部转办后，我司立即组织调查。经核实，客户要求注销号码18671741171，客服部已操作	办理，满意。							&amp;#10;③客户问题满意度：满意。									&amp;#10;④回单人:宜昌客服王晓玉；联系电话：07176921001。</t>
  </si>
  <si>
    <t>TS202309281015291518</t>
  </si>
  <si>
    <t>投诉工单（2021版）&gt;&gt;融合&gt;&gt;【变更及服务】增值或权益业务使用&gt;&gt;无法增加或取消附加包、增值业务（或权益）</t>
  </si>
  <si>
    <t>2023-10-01 14:14:09</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</si>
  <si>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amp;#10;主卡附加优惠;&amp;#10;预存话费享折扣优惠档位三（次月生效24个月）-湖北政企专属;&amp;#10;5G炫彩通信助理包-云盘版（首月5元半价）&amp;#10;取消以上业务&amp;#10;业务自动退订失败</t>
  </si>
  <si>
    <t>业务取消①客户投诉产生的原因：客户反映取消业务问题。									&amp;#10;②客户投诉问题核查情况及解决方案：收到贵部转办后，我司立即组织调查。经核实，（夷陵城区 营服中心）客户要求取消预存话费享折扣优惠 档位三（次月生效24个月）-湖北政企专属;，5G炫彩通信助理包-云盘版（首月5元半价），未转营服维系，挽留无效，客服部已操作取消，满意						&amp;#10;③客户问题满意度：满意。									&amp;#10;④回单人:宜昌客服王晓玉；联系电话：07176921001。</t>
  </si>
  <si>
    <t>ZX202309291446170739</t>
  </si>
  <si>
    <t>071704578171</t>
  </si>
  <si>
    <t>吴世贵</t>
  </si>
  <si>
    <t>2023-10-01 09:07:51</t>
  </si>
  <si>
    <t>用户表示今天有接到电话告知可以办理宽带，但是老人家搞不清楚就直接同意了，但是家里已经装了宽带不需要再次办理，强烈要求取消，挽留失败，请处理</t>
  </si>
  <si>
    <t>业务取消（枝江城区营服中心）：虚装宽带071704578171销户，挽留无效，经核实枝江城区公园路自营厅取消成功，满意。</t>
  </si>
  <si>
    <t>ZX202309300911091718</t>
  </si>
  <si>
    <t>071701017796</t>
  </si>
  <si>
    <t>叶春姣</t>
  </si>
  <si>
    <t>2023-10-01 09:03:55</t>
  </si>
  <si>
    <t>判断省分:湖北&amp;#13;&amp;#10;:被动办理宽带&amp;#13;&amp;#10;:不需要&amp;#13;&amp;#10;:&amp;#13;&amp;#10;&amp;#13;&amp;#10;高级模板内容：&amp;#13;&amp;#10;问题描述:用户来电称没有办理过宽带，称没有安装宽带，强烈要求在线取消宽带，请核实处理回电&amp;#13;&amp;#10;第二联系方式:15671033959&amp;#13;&amp;#10;销户原因:不需要&amp;#13;&amp;#10;用户要求:用户来电称没有办理过宽带，称没有安装宽带，强烈要求在线取消宽带，请核实处理回电&amp;#13;</t>
  </si>
  <si>
    <t>业务取消（枝江乡镇营服中心）：实装宽带销户，挽留无效，客服部取消，考虑到用户使用感知为用户办理预存话费享50元话费优惠（湖北），满意</t>
  </si>
  <si>
    <t>ZX202310011343381877</t>
  </si>
  <si>
    <t>071700613033</t>
  </si>
  <si>
    <t>李祖兵</t>
  </si>
  <si>
    <t>2023-10-01 15:25:27</t>
  </si>
  <si>
    <t>判断省分:湖北&amp;#13;&amp;#10;:失败&amp;#13;&amp;#10;node_42:&amp;#13;&amp;#10;:无合约/简单合约&amp;#13;&amp;#10;:单卡/移移融合副卡套餐&amp;#13;&amp;#10;获取用户证件类型::不认可&amp;#13;&amp;#10;:&amp;#13;&amp;#10;&amp;#13;&amp;#10;高级模板内容：&amp;#13;&amp;#10;问题描述:用户来电要求今天之内办理销户&amp;#13;&amp;#10;第二联系方式:13872646022&amp;#13;&amp;#10;销户原因:不需要&amp;#13;&amp;#10;用户要求:用户要求今天之内办理销户，目前在营业厅，但是营业厅告知销户不了，用户只有今天有时间，之后就是家里面老人在家，老人也不方便走动，用户目前在宜昌市秭归万象国际城营业厅等着&amp;#13;</t>
  </si>
  <si>
    <t>业务取消（秭归乡镇）：实装宽带，挽留无效，已取消，客户满意。</t>
  </si>
  <si>
    <t>TS202309302217231142</t>
  </si>
  <si>
    <t>童苗仔</t>
  </si>
  <si>
    <t>2023-10-01 14:20:07</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</si>
  <si>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IVPN&amp;#10;IVPN重来没使用过，无法退订，也不在这个集团网内</t>
  </si>
  <si>
    <t>TS202309301948471842</t>
  </si>
  <si>
    <t>投诉工单（2021版）&gt;&gt;宽带&gt;&gt;【变更及服务】产品查询&gt;&gt;无故产生宽带费</t>
  </si>
  <si>
    <t>071704521551</t>
  </si>
  <si>
    <t>董广新</t>
  </si>
  <si>
    <t>2023-10-01 15:57:11</t>
  </si>
  <si>
    <t>[65岁以上老人]&amp;#13;&amp;#10;高级模板内容：&amp;#13;&amp;#10;投诉问题描述:自己没有办理宽带&amp;#13;&amp;#10;账单扣费名称:宽带包月费&amp;#13;&amp;#10;争议月份:2023年9月&amp;#13;&amp;#10;争议金额:6&amp;#13;&amp;#10;业务前台:未取消，请后台协助处理&amp;#13;&amp;#10;用户要求:核实处理&amp;#13;</t>
  </si>
  <si>
    <t>业务取消（枝江城区营服中心）：虚装宽带销户，挽留无效，客服部取消，满意。</t>
  </si>
  <si>
    <t>TS202309301044402289</t>
  </si>
  <si>
    <t>071700388805</t>
  </si>
  <si>
    <t>叶孔进</t>
  </si>
  <si>
    <t>2023-10-01 09:06:18</t>
  </si>
  <si>
    <t>客户要求今天注销宽带，表示自己在农村，宽带未安装，不方便前往营业厅办理，要求今天在线注销宽带。客户表示自己注销宽带后手机套餐费应该20多元，宽带每月有产生69元扣费，解释无效，表示如今天未注销，导致下个月产生宽带扣费，将由联通公司自行承担。多次解释无效，强烈要求今天内注销宽带并回复。</t>
  </si>
  <si>
    <t>业务取消（枝江乡镇营服中心）：CPE装宽带销户，挽留无效，客服部取消，沟通后另为用户办理副卡0元次月生效，满意。</t>
  </si>
  <si>
    <t>ZX202309291103331189</t>
  </si>
  <si>
    <t>咨询工单（2021版）&gt;&gt;附加产品/服务&gt;&gt;定向流量包</t>
  </si>
  <si>
    <t>张家凤</t>
  </si>
  <si>
    <t>2023-10-01 10:10:24</t>
  </si>
  <si>
    <t>用户来电咨询流量王-新市民卡-基站流量200G（湖北）是在哪一个地方使用的前台暂未核实到用户表示当时办卡的时候也没有说请处理谢谢</t>
  </si>
  <si>
    <t>业务咨询：用户咨询 流量王-新市民卡-基站流量200G，经核实已解释该卡套餐内含国内流量10G出了宜昌市可以使用该套餐内流量，出宜昌市将无法触发基站免流，用户知晓。</t>
  </si>
  <si>
    <t>TS202309301609352305</t>
  </si>
  <si>
    <t>杨放</t>
  </si>
  <si>
    <t>2023-10-01 15:35:12</t>
  </si>
  <si>
    <t>判断省分:湖北&amp;#13;&amp;#10;:湖北在省内手机不能打+不能接&amp;#13;&amp;#10;获取入参:&amp;#13;&amp;#10;获取历史工单:无历史工单&amp;#13;&amp;#10;:下一步&amp;#13;&amp;#10;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下一步&amp;#13;&amp;#10;node_317:&amp;#13;&amp;#10;:不符合办理条件&amp;#13;&amp;#10;:任何地方都无法拨打或接听&amp;#13;&amp;#10;用户对（15571739705）号码无法正常通话不认可，前台通过一键诊断未发现问题，解释后用户不认可，要求（核实清楚无法正常通话的原因），请尽快处理，联系电话（15571739705）。</t>
  </si>
  <si>
    <t>终端使用：客户反映无法使用通话业务。经核实通话中功能正常，已为您重新刷新通话功能，请您关机重启再试，若未恢复请更换到其它手机中测试或到联通营业厅检测，满意。</t>
  </si>
  <si>
    <t>TS202309300948510865</t>
  </si>
  <si>
    <t>投诉工单（2021版）&gt;&gt;移网&gt;&gt;【网络使用】移网上网&gt;&gt;短彩信收发异常</t>
  </si>
  <si>
    <t>徐玉林</t>
  </si>
  <si>
    <t>2023-10-01 16:24:13</t>
  </si>
  <si>
    <t>&amp;#13;&amp;#10;高级模板内容：&amp;#13;&amp;#10;投诉问题描述:用户来电称自己在所有地方都收不到短信，发送正常，换机换卡去营业厅都试过了，依旧不能接收短信，要求核实处理，谢谢&amp;#13;&amp;#10;故障现象:无法接收&amp;#13;&amp;#10;故障时间:2023-09-27&amp;#13;&amp;#10;短信功能是否开通:开通&amp;#13;&amp;#10;上网功能是否开通:开通&amp;#13;&amp;#10;前台解释内容:清卡不认可&amp;#13;&amp;#10;用户要求:解决此问题，谢谢&amp;#13;</t>
  </si>
  <si>
    <t>终端使用:联系用户表示现已恢复使用，无需我部再处理，满意</t>
  </si>
  <si>
    <t>TS202309301726221772</t>
  </si>
  <si>
    <t>高章磊</t>
  </si>
  <si>
    <t>判断省分:其他省分&amp;#10;:流量计费争议&amp;#10;判断省分::流量包定制争议&amp;#10;:不认可&amp;#10;:未享受&amp;#10;:小于等于500元，且仅限单倍、月份不超过12个月&amp;#10;:&amp;#10;&amp;#10;高级模板内容：&amp;#10;投诉问题描述:退回95元流量包费用，5月份打的时候没有取消成功&amp;#10;业务名称:	5G加油包19元5G&amp;#10;争议月份:2023年5月、2023年6月、2023年7月、2023年8月、2023年9月&amp;#10;争议金额:95&amp;#10;是否承诺退费:是&amp;#10;用户要求:尽快联系处理</t>
  </si>
  <si>
    <t>经核实：2023-05-06 10:30:21用户18671799969来电，沟通上月被扣48是怎么来的，坐席向用户解释有月租19元，一号双终端10元，流量包19元，用户要求取消一号双终端，坐席向用户解释需要通过中国联通APP取消，用户称流量包当时只开了一个月的，现在要求取消，坐席表示发送验证码，用户提供后表示已取消成功（存在问题：未按客户需求受理业务，有责） 处理记录：2023-10-02 12:47:44，由XN091432[邹茂英]回复18671799969号码，向用户解释关于取消流量包未取消成功致歉，与用户一致协商赔偿76元，用户认可，费用于2023-10-02 12:50:28已到账，</t>
  </si>
  <si>
    <t>TS202310021341530466</t>
  </si>
  <si>
    <t>杨舒欣</t>
  </si>
  <si>
    <t>判断省分:其他省分&amp;#10;:普通消费有争议&amp;#10;:下一步&amp;#10;:套餐月费不认可&amp;#10;查询套餐:&amp;#10;:套餐月费有变化&amp;#10;业务办理记录:&amp;#10;:不认可&amp;#10;:其他渠道&amp;#10;判断省分:除甘肃贵州外&amp;#10;:&amp;#10;&amp;#10;高级模板内容：&amp;#10;投诉问题描述:用户来电反映自己之前是5G畅爽冰激凌99元（首月全量全价），预存话费享折扣优惠档位三（次月生效*36个月）-湖北政企专属；现在被更改为畅爽冰激凌5G套餐199元（基础版），5G冰激凌套餐享24个月5折优惠（次月生效）（湖北），称未接到任何电话通知，短信通知，自己也未变更过，对此不认可&amp;#10;争议月份:2023年4月、2023年5月、2023年6月、2023年7月、2023年8月、2023年9月、2023年10月&amp;#10;争议金额:1&amp;#10;用户要求:用户要求变更为原来5G畅爽冰激凌99元（首月全量全价），预存话费享折扣优惠档位三（次月生效*36个月）-湖北政企专属，尽快联系处理</t>
  </si>
  <si>
    <t>电话营销-工作差错：城区葛洲坝区鹏程专营店，IPTVAA，用户实际反映IPTV扣费问题，已为用户取消并申请减免4-10月费用80元，24小时内赠费40元，次月7日前赠费40元，不可打印发票，满意</t>
  </si>
  <si>
    <t>TS202310021110011525</t>
  </si>
  <si>
    <t>张明平</t>
  </si>
  <si>
    <t>[65岁以上老人]&amp;#10;高级模板内容：&amp;#10;投诉问题描述:客户来电称15507204338号码在2022-09-17-2023-05-31开通的炫彩通信助理包-云盘版-立即生效（湖北）不是自己开通的，要求退费，2.绑定的宽带071700905500的IPTV包月费_IPTV包月-包月费110.00也不是自己开通的，要求退费。客户称要退自己180元，请协助处理谢谢&amp;#10;争议月份:2023年10月&amp;#10;争议金额:180&amp;#10;用户要求:客户来电称15507204338号码在2022-09-17-2023-05-31开通的炫彩通信助理包-云盘版-立即生效（湖北）不是自己开通的，要求退费，2.绑定的宽带071700905500的IPTV包月费_IPTV包月-包月费1&amp;#10;10.00也不是自己开通的，要求退费。客户称要退自己180元，请协助处理谢谢</t>
  </si>
  <si>
    <t>电话营销-开通争议： 上海航动科技有限公司（宜昌） ， 炫彩通信助理包-云盘版 -立即生效（湖北） AA。用户反映开通沃助理的问题，经核实，为上海航动科技有限公司（宜昌）于2022-09-17 14:29:23通过电话营销推荐用户开通沃助理业务，业务已于2022-09-17 14:29:23  在 远安城区自有营业厅 取消，考虑用户感知，申请退22.9-23.5月费用，合计85元，24小时到帐，此费用不可打印发票，另用户反馈IPTV扣费问题，经核实，为系统调帐到期导致扣费，考虑用户感知，申请退23.2-23.10月IPTV费用，合计95元，以上共计180元，24小时到帐，此费用不可打印发票，满意。</t>
  </si>
  <si>
    <t>TS202310020905050672</t>
  </si>
  <si>
    <t>杨传洲</t>
  </si>
  <si>
    <t>主办单位：湖北&amp;#10;客户类别：普通客户&amp;#10;10010是否打通：否&amp;#10;是否二次致电10015：是&amp;#10;是否联系：否&amp;#10;升级倾向：&amp;#10;号码归属省：湖北&amp;#10;SVIP等级：&amp;#10;1.问题类型:;&amp;#10;2.投诉类型:月固定费争议;&amp;#10;3.营业厅地址:;&amp;#10;4.位置信息:;&amp;#10;5.位置发生地:;&amp;#10;6.投诉内容:在本人不知情的情况下更改成199的套餐，还另外加了一条宽带，家里只有一条宽带。要投诉取消一切业务</t>
  </si>
  <si>
    <t>电话营销-开通争议：①客户投诉产生的原因：更改套餐不满。 &amp;#10;②客户投诉问题核查情况及解决方案：收到贵部转办后，我司立即组织调查。拓见科技(深圳)有限公司武汉分公司(宜昌)，畅爽冰激凌5G套餐199元（基础版）及5G冰激凌套餐享24个月6折优惠（次月生效）（湖北），经核实，于2022年8月过电话营销方式推荐客户办理，现联系客户解释不认可，沟通后为用户办理宽带注销（实装）及副卡销户，现号码允许携出。我司2023-10-02 11:43:49联系客户解释。&amp;#10;③客户问题满意度：满意。 &amp;#10;④回单人：田群、联系方式：07176921001</t>
  </si>
  <si>
    <t>TS202310011755011654</t>
  </si>
  <si>
    <t>王媛</t>
  </si>
  <si>
    <t>高级模板内容：&amp;#10;投诉问题描述:返费未到账&amp;#10;活动名称:不知情办理宽带返费&amp;#10;争议月份:2023年9月&amp;#10;争议金额:100&amp;#10;用户要求:用户称自己不知情的情况下办理了1条宽带，在上个月9月份的时候将它取消了，之后呢是有个100多的费用之前客服是承诺了要退，实际是还没有退还到账，要求上报核查</t>
  </si>
  <si>
    <t>电话营销-开通争议：开通渠道：拓见科技(深圳)有限公司武汉分公司(宜昌) 业务名称：低消39元宽带200M主产品AA 。客户反映被动开通低消宽带，经核实，拓见于2021-08-13 18:04:45通过电话营销方式推荐客户办理，为客户同意后办理。现联系客户解释说明，宽带免费赠送1年，系统有返费，但因办理为低消送宽带故产生补收费，现申请减免22.8-2023.9月费用266元，因系统低消本月取消，月底正式失效，跟用户协商本月现金到帐50元，剩下的于11月7日到前到帐，此费用不可打印账单发票，满意。</t>
  </si>
  <si>
    <t>TS202310020553432181</t>
  </si>
  <si>
    <t>张儒新</t>
  </si>
  <si>
    <t>主办单位：湖北&amp;#10;客户类别：普通客户&amp;#10;10010是否打通：否&amp;#10;是否二次致电10015：是&amp;#10;是否联系：否&amp;#10;升级倾向：&amp;#10;号码归属省：湖北&amp;#10;SVIP等级：&amp;#10;1.问题类型:;&amp;#10;2.投诉类型:其他;&amp;#10;3.营业厅地址:;&amp;#10;4.位置信息:;&amp;#10;5.位置发生地:;&amp;#10;6.投诉内容:我9月份帐单余额显示2.70元，我于9月28日交费100元，今天查询了上月费用89元，显示余额负2.7元、显示上月余额86元，请问一下我9月28日交的100元话费去哪儿了？我的套餐是69元，请问怎么随便给我增加了两项费用？请把给我增加的项目取消！谢谢！</t>
  </si>
  <si>
    <t>电话营销-开通争议①客户基本信息：业务号码：15572741400、客户姓名：张儒新、套餐情况：幸福家家乐59元套餐； 客户反映被动开通的问题。&amp;#10;②首次联系客户时间： 2023-10-02 11:07:24； &amp;#10;③投诉核查处理情况：收到贵部转办后，我司立即组织调查 。经核实， 湖北杭州翔羽线上业务代理(宜昌) 于2023-09-30 19:30:41为客户开通AR彩铃酷趣会员5G加油包，现已联系客户解释，已取消，并申请退还9-10月费用合计40元，已到账，此费用可打印发票，客户满意。&amp;#10;④答复客户时间及客户满意度评价相关信息：我司于2023-10-02 11:07:24联系客户解释说明，客户认可满意。回单人：王宜艳&amp;#10;⑤投诉核查关联材料：无</t>
  </si>
  <si>
    <t>ZX202309301342022046</t>
  </si>
  <si>
    <t>王玉春</t>
  </si>
  <si>
    <t>判断省分:湖北&amp;#10;:被动办理宽带&amp;#10;:不需要&amp;#10;:&amp;#10;&amp;#10;高级模板内容：&amp;#10;问题描述:用户来电称自己未办理宽带&amp;#10;第二联系方式:13047177515&amp;#10;销户原因:不知情办理宽带&amp;#10;用户要求:用户要求核实宽带是怎么给他办理的，要求针对费用退费</t>
  </si>
  <si>
    <t>电话营销-开通争议：融诚，低消89元宽带300M主产品AA。用户反映被动办理宽带，核实因为解释清楚费用问题导致，已为用户登记24小时内取消，22.3-23.10月补收费用，11月7日前赠费到账，不可打印发票，满意</t>
  </si>
  <si>
    <t>TS202310021612121699</t>
  </si>
  <si>
    <t>谢云峰</t>
  </si>
  <si>
    <t>【2022年上工信部测评重保用户】&amp;#10;高级模板内容：&amp;#10;投诉问题描述:用户来电反映称副卡费用与宣传不一致&amp;#10;业务名称:资费与宣传不一致&amp;#10;宣传渠道:客户经理&amp;#10;宣传内容:副卡不收费&amp;#10;实际情况:副卡每张收了10元&amp;#10;用户要求:退费或减免副卡功能费</t>
  </si>
  <si>
    <t>电话营销-开通争议：上海航动，家庭群组化副卡10G省内流量流量(不共享不结转)(湖北)_次月生效AA。用户反映副卡收费问题，已联系用户解释因电话营销未解释清楚费用问题导致，已为用户转资0月租并申请减免5-10月费用60元，24小时内赠费到账，不可打印发票，满意</t>
  </si>
  <si>
    <t>TS202310011721121080</t>
  </si>
  <si>
    <t>田承尧</t>
  </si>
  <si>
    <t>判断省分:湖北&amp;#10;:增值业务费用争议（含炫彩通信助理包云盘版等组合类增值业务）&amp;#10;:移网&amp;#10;:不在补救范围内&amp;#10;:不认可&amp;#10;:&amp;#10;&amp;#10;高级模板内容：&amp;#10;投诉问题描述:用户对套餐外的额外业务办理均不认可，用户要求全额退费，解释无效，超出前台权限，故请后台协助处理谢谢！&amp;#10;争议业务名称:5G加油包19元5GB（次月生效）、星燃铂金包（立即生效）、腾讯游戏畅玩包（前向）、炫彩通信助理包-云盘版-立即生效（湖北）、畅享钻石会员-15元、5G精品听读PLUS会员&amp;#10;受理渠道:yangtao58、	CAP-068、ltzx_changshi&amp;#10;争议月份:2023年1月、2023年2月、2023年3月、2023年4月、2023年5月、2023年6月、2023年7月、2023年8月、2023年9月、2023年10月、2022年1月、2022年2月、2022年3月、2022年4月、2022年5月、2022年6月、2022年7月、2022年8月、2022年9月、2022年10月、2022年11月、2022年12月、2021年10月、2021年11月、2021年12月、2021年9月&amp;#10;争议费用:0&amp;#10;一线客服在系统里:已取消&amp;#10;是否承诺退费:否&amp;#10;用户要求:用户对套餐外的额外业务办理均不认可，用户要求全额退费，解释无效，超出前台权限，故请后台协助处理谢谢！</t>
  </si>
  <si>
    <t>电话营销-开通争议：用户反馈开通5G加油包19元5GB（次月生效）的问题，经核实， 上海航动科技有限公司（宜昌）于2021-08-17 10:42:54通过电话营销开通5G加油包19元5GB（次月生效）的问题，考虑用户感知，申请退21.9-23.10月费用，合计494元；另反馈开通上海航动科技有限公司（宜昌）的问题，经核实， 上海航动科技有限公司（宜昌） 于2022-07-18 16:13:35通过电话营销开通炫彩通信助理包-云盘版 -立即生效（湖北）业务，考虑用户感知，申请退22.7-23.10月费用，合计155元；另用户反馈开通星燃铂金包的问题，经核实，为2023-09-27 11:35:09通过联通APP自助订购星燃铂金包（立即生效），考虑用户感知，申请退23.9-23.10月费用，合计57元，以上共计706元，预计7日前到帐，此费用不可打印发票；另用户反馈订购5G精品听读PLUS会员业务的问题，经核实，客户订购产品名称为5G精品听读PLUS会员，产品代码为66003045，SP标识为90559，通过网页自助订购，订购时间2023-08-22 13:26:19，累计产生费用共计60元，有二次确认过程，不存在订购违规现象。考虑客户使用感知，网站方已取消屏蔽并于三个工作日内到帐60元话费，此费用不可打印发票；另用户反馈订购畅享钻石会员-15元业务的问题，经核实，客户订购产品名称为畅享钻石会员-15元，产品代码为21001149，SP标识为 91639 ，通过网页自助订购，订购时间2021-10-10 12:53:05，累计产生费用共计375元，查询业务活动前期已返还用户15元，该笔费用到账时间为20211102014754，不存在订购违规现象。考虑客户使用感知，网站方已取消屏蔽并于24小时到帐360元话费，此费用不可打印发票，因多次未联系上客户，我司无法核实情况处理，已发短信告知处理情况，如有疑问可在工作时间（08:30-12:00；14:00-17:30）致电我司宜昌联通13032700872，烦请前台代为转告</t>
  </si>
  <si>
    <t>BL202310021429090169</t>
  </si>
  <si>
    <t>办理工单（2021版）&gt;&gt;屏蔽信息&gt;&gt;屏蔽10016外呼</t>
  </si>
  <si>
    <t>13098415962命中精准预判服务场景:[65岁以上老人]&amp;#10;用户反馈：:10016营销问题&amp;#10;属于：:要求禁呼屏蔽10016&amp;#10;判断省分:湖北&amp;#10;:办理失败&amp;#10;:&amp;#10;用户来电要求屏蔽10016的营销电话，请协助处理，谢谢</t>
  </si>
  <si>
    <t>TS202310011354060329</t>
  </si>
  <si>
    <t>投诉工单（2021版）&gt;&gt;移网&gt;&gt;【产品及计费使用】计交费及发票&gt;&gt;无法打印发票、额度不足等</t>
  </si>
  <si>
    <t>王相林</t>
  </si>
  <si>
    <t>主办单位：湖北&amp;#10;客户类别：星级客户&amp;#10;10010是否打通：否&amp;#10;是否二次致电10015：是&amp;#10;是否联系：否&amp;#10;升级倾向：&amp;#10;号码归属省：湖北&amp;#10;SVIP等级：&amp;#10;1.问题类型:;&amp;#10;2.投诉类型:其他问题;&amp;#10;3.营业厅地址:;&amp;#10;4.位置信息:;&amp;#10;5.位置发生地:;&amp;#10;6.投诉内容:无法开发票，显示额度不足</t>
  </si>
  <si>
    <t>TS202310011828432092</t>
  </si>
  <si>
    <t>杨淼</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</si>
  <si>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5G新通信创新产品组合版（当月生效）&amp;#10;争议金额：15元&amp;#10;取消业务并退费&amp;#10;业务已全部自动退订成功</t>
  </si>
  <si>
    <t>电子渠道&amp;#10;①客户投诉产生的原因：用户反馈无法领取会员问题&amp;#10;②客户投诉问题核查情况及解决方案：收到贵部转办后，我司立即组织调查。经核实，用户已于2023-10-01 17:35:07订购了一个5G新通信创新产品组合版，但是无法领取会员，已跟用户解释清楚，用户表示已退订了，考虑用户感知，申请退本月费用，合计15元，24小时到帐，此费用不可打印发票，满意。&amp;#10;③客户问题满意度：满意&amp;#10;④回单人：潘娥、联系方式：07176921001"</t>
  </si>
  <si>
    <t>BL202310011259200495</t>
  </si>
  <si>
    <t>郑钰炎</t>
  </si>
  <si>
    <t>:号卡配送问题&amp;#10;:用户表示未下单，却联系其号卡配送&amp;#10;向用户确认是否是点击了网页福利红包等:未点击&amp;#10;查询是否有订单记录:已查到订单&amp;#10;建议用户先使用一段时间:仍要求退订&amp;#10;判断省分:除青海、四川、宁夏外&amp;#10;:&amp;#10;用户来电反映对不知情订购号卡不认可，用户要求取消并核实是什么情况，烦请后台协助处理</t>
  </si>
  <si>
    <t>电子渠道：用户要求取消手厅订单，已发2I组操作取消，满意。</t>
  </si>
  <si>
    <t>ZX202310021459380078</t>
  </si>
  <si>
    <t>贾雨晗</t>
  </si>
  <si>
    <t>南方一中心&gt;&gt;通发广进&gt;&gt;通发新人班&gt;&gt;通发新人5班</t>
  </si>
  <si>
    <t>判断省分:湖北&amp;#10;:下一步&amp;#10;移网一键诊断结果:1.用户状态是否正常：正常.2.查询短信功能是否正常开通：正常.3.查询是否短信黑名单：异常.4.是否存在群障：正常.:诊断有异常&amp;#10;:短信黑名单&amp;#10;:是&amp;#10;:不认可&amp;#10;:不认可&amp;#10;:不认可&amp;#10;:用户不认可要求后台核实回电移除黑名单否则要投诉</t>
  </si>
  <si>
    <t>ZX202310020455171991</t>
  </si>
  <si>
    <t>张艳</t>
  </si>
  <si>
    <t>【2022年上工信部测评重保用户】判断省分:湖北&amp;#10;:下一步&amp;#10;移网一键诊断结果:1.用户状态是否正常：正常.2.查询短信功能是否正常开通：正常.3.查询是否短信黑名单：正常.4.是否存在群障：正常.:诊断无异常/解释不认可&amp;#10;:短信&amp;#10;:是&amp;#10;:下一步&amp;#10;node_516:&amp;#10;:不符合办理条件&amp;#10;:无法发送&amp;#10;:下发成功&amp;#10;:不认可&amp;#10;:</t>
  </si>
  <si>
    <t>GZ202310021906111376</t>
  </si>
  <si>
    <t>徐金龙</t>
  </si>
  <si>
    <t>判断省分:其他省分&amp;#10;用户状态，余额:正常&amp;#10;用户宽带是否能使用:宽带可以使用&amp;#10;判断省分:陕西/湖北&amp;#10;:开通了&amp;#10;是否重启过光猫和机顶盒:已重启过还是不行&amp;#10;询问电视屏幕上有什么提示:其他（含用户个人原因不会操作使用）&amp;#10;判断省分:其他省分&amp;#10;向用户解释后用户不认可:用户反映电视无法观看，拔插网线和重启机顶盒还是一样，要求师傅上门查看处理。</t>
  </si>
  <si>
    <t>GZ202310021703060581</t>
  </si>
  <si>
    <t>何金毅</t>
  </si>
  <si>
    <t>#2022重保客户##2022重保客户#长期未用，偶尔回家用不了&amp;#10;装机地址：湖北省宜昌市西陵区东山大道华龙嘉树4栋1单元5楼501</t>
  </si>
  <si>
    <t>GZ202310021634150345</t>
  </si>
  <si>
    <t>姚艾华</t>
  </si>
  <si>
    <t>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含有【光猫收发光异常】&amp;#10;判断省分:湖北&amp;#10;:不同意或清在线仍不行&amp;#10;设置工单参数:&amp;#10;&amp;#10;宽带是否有欠费及账号是否异常:CBSS状态正常，AAA状态异常;&amp;#10;宽带是否有群体故障告警:无异常;&amp;#10;线路是否正常:无异常;&amp;#10;光猫是否正常:光猫断电/离线;&amp;#10;上网速度检测:光猫收发光功率异常,设备收光异常;&amp;#10;设备收发光功率是否异常:无异常;&amp;#10;:用户表示宽带无法使用，光信号亮红灯。要求公司尽快处理并回复。</t>
  </si>
  <si>
    <t>GZ202310021525492414</t>
  </si>
  <si>
    <t>蔡玉春</t>
  </si>
  <si>
    <t>判断省分:其他省分&amp;#10;用户状态，余额:正常&amp;#10;用户宽带是否能使用:宽带可以使用&amp;#10;判断省分:陕西/湖北&amp;#10;:开通了&amp;#10;是否重启过光猫和机顶盒:已重启过还是不行&amp;#10;询问电视屏幕上有什么提示:其他（含用户个人原因不会操作使用）&amp;#10;判断省分:其他省分&amp;#10;向用户解释后用户不认可:&amp;#10;机顶盒不能看电视，重启无效，要求师傅尽快上门处理。</t>
  </si>
  <si>
    <t>GZ202310021518022370</t>
  </si>
  <si>
    <t>郑翔</t>
  </si>
  <si>
    <t>#2022重保客户#22年Q3Q4重点客户按处理结果向用户解释:是&amp;#10;node_41:&amp;#10;判断省分:除甘肃外&amp;#10;获取历史工单:无工单&amp;#10;判断省分:湖北&amp;#10;反馈的问题是否在对外电话的受理范围内:不在服务范围内&amp;#10;填写以下内容:下一步&amp;#10;判断省分:其他省分&amp;#10;问题发生时间：2023/10/2；问题发生地点：宜昌当阳市半月镇农贸路96号；问题现象：宽带线路；用户具体要求：加急处理，自己家要装修;联系电话：'13507244607':</t>
  </si>
  <si>
    <t>固网质量：宜昌当阳市半月镇农贸路96号AA.用户反映宽带线路，经核实已发+86-18607201460协助处理，用户知晓</t>
  </si>
  <si>
    <t>GZ202310021434162015</t>
  </si>
  <si>
    <t>朱锦</t>
  </si>
  <si>
    <t>判断省分:其他省分&amp;#10;用户状态，余额:正常&amp;#10;用户宽带是否能使用:宽带可以使用&amp;#10;判断省分:陕西/湖北&amp;#10;:开通了&amp;#10;是否重启过光猫和机顶盒:已重启过还是不行&amp;#10;询问电视屏幕上有什么提示:其他（含用户个人原因不会操作使用）&amp;#10;判断省分:其他省分&amp;#10;向用户解释后用户不认可:用户表示机顶盒在家里，当时没有电视机就没有安装，现要求安排师傅上门安装好机顶盒，加急处理并回复</t>
  </si>
  <si>
    <t>GZ202310021411581854</t>
  </si>
  <si>
    <t>故障工单（2021版）&gt;&gt;宽带&gt;&gt;【IPTV使用】IPTV&gt;&gt;设备故障</t>
  </si>
  <si>
    <t>李克军</t>
  </si>
  <si>
    <t>IPTV遥控器无法使用&amp;#10;装机地址：湖北省宜昌市伍家岗区宝塔河街道东星社区城东大道宜化山雨城小区2栋2单元22层2201</t>
  </si>
  <si>
    <t>GZ202310021324031542</t>
  </si>
  <si>
    <t>刘凤姣</t>
  </si>
  <si>
    <t>判断省分:湖北&amp;#10;获取入参:传入参数&amp;#10;是否本省:历史工单:有历史记录&amp;#10;:不存在&amp;#10;判断用户是否有缴费开机记录:无缴费开机记录&amp;#10;:是&amp;#10;用户归属地:&amp;#10;:宽带&amp;#10;宽带:&amp;#10;获取基本信息:&amp;#10;:是&amp;#10;:无法上网&amp;#10;:&amp;#10;设置参数:&amp;#10;获取诊断信息:&amp;#10;:含有【光猫收发光异常】&amp;#10;判断省分:湖北&amp;#10;:不同意或清在线仍不行&amp;#10;设置工单参数:&amp;#10;&amp;#10;宽带是否有欠费及账号是否异常:CBSS状态正常，AAA状态异常;&amp;#10;宽带是否有群体故障告警:无异常;&amp;#10;线路是否正常:无异常;&amp;#10;光猫是否正常:无异常;&amp;#10;上网速度检测:光猫收发光功率异常,设备收光异常;&amp;#10;设备收发光功率是否异常:路由器能力不匹配;&amp;#10;:宽带离线，光猫红灯</t>
  </si>
  <si>
    <t>GZ202310021241311208</t>
  </si>
  <si>
    <t>牟芸</t>
  </si>
  <si>
    <t>无法打开网页&amp;#10;装机地址：湖北省宜昌市远安县鸣凤镇凤祥苑小区10栋1单元3楼302</t>
  </si>
  <si>
    <t>GZ202310021237341185</t>
  </si>
  <si>
    <t>肖瑞琼</t>
  </si>
  <si>
    <t>#2022重保客户#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其他异常显示&amp;#10;:否&amp;#10;:不同意或清在线仍不行&amp;#10;:生成工单&amp;#10;设置工单参数:&amp;#10;&amp;#10;宽带是否有欠费及账号是否异常:无异常;&amp;#10;宽带是否有群体故障告警:无异常;&amp;#10;线路是否正常:无异常;&amp;#10;光猫是否正常:无异常;&amp;#10;上网速度检测:无异常;&amp;#10;设备收发光功率是否异常:无异常;&amp;#10;&amp;#10;:用户反映宽带无法使用，重启无效，要求马上处理，请尽快处理并回复</t>
  </si>
  <si>
    <t>GZ202310021234531161</t>
  </si>
  <si>
    <t>易邦兴</t>
  </si>
  <si>
    <t>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无异常&amp;#10;:否&amp;#10;:不同意或清在线仍不行&amp;#10;:生成工单&amp;#10;设置工单参数:&amp;#10;&amp;#10;宽带是否有欠费及账号是否异常:无异常;&amp;#10;宽带是否有群体故障告警:无异常;&amp;#10;线路是否正常:无异常;&amp;#10;光猫是否正常:无异常;&amp;#10;上网速度检测:后台配置异常您所使用宽带后台配置异常;&amp;#10;设备收发光功率是否异常:无异常;&amp;#10;:&amp;#10;用户表示要求把路由器挪位置，要求师傅尽快联系上门处理</t>
  </si>
  <si>
    <t>GZ202310021219021039</t>
  </si>
  <si>
    <t>李泽政</t>
  </si>
  <si>
    <t>判断省分:湖北&amp;#10;获取入参:传入参数&amp;#10;是否本省:历史工单:无历史记录&amp;#10;判断用户是否有缴费开机记录:无缴费开机记录&amp;#10;:否&amp;#10;:下一步(集团宽带一键诊断）&amp;#10;用户归属地:&amp;#10;:宽带&amp;#10;宽带:&amp;#10;获取基本信息:&amp;#10;:是&amp;#10;:无法上网&amp;#10;:&amp;#10;设置参数:&amp;#10;获取诊断信息:&amp;#10;:其他异常显示&amp;#10;:否&amp;#10;:不同意或清在线仍不行&amp;#10;:生成工单&amp;#10;设置工单参数:&amp;#10;&amp;#10;宽带是否有欠费及账号是否异常:CBSS状态正常，AAA状态异常;&amp;#10;宽带是否有群体故障告警:无异常;&amp;#10;线路是否正常:无异常;&amp;#10;光猫是否正常:光猫断电/离线;&amp;#10;上网速度检测:光猫收发光功率异常,后台配置异常您所使用宽带后台配置异常,设备收光异常;&amp;#10;设备收发光功率是否异常:无异常;&amp;#10;:&amp;#10;&amp;#10;高级模板内容：&amp;#10;问题（现象）描述:宽带无法上网&amp;#10;故障时间:2023-10-02&amp;#10;服务状态是否正常:是&amp;#10;设备灯显示:正常&amp;#10;错误代码:无&amp;#10;是否重启设备:已重启未恢复&amp;#10;用户要求:尽快处理，加急</t>
  </si>
  <si>
    <t>GZ202310021153210852</t>
  </si>
  <si>
    <t>故障工单（2021版）&gt;&gt;融合&gt;&gt;【IPTV使用】IPTV&gt;&gt;IPTV播放卡顿</t>
  </si>
  <si>
    <t>周国秀</t>
  </si>
  <si>
    <t>#2022重保客户#【2022年上工信部测评重保用户】【2022年上工信部测评重保用户】[65岁以上老人]判断省分:其他省分&amp;#10;用户状态，余额:正常&amp;#10;用户宽带是否能使用:宽带可以使用&amp;#10;判断省分:陕西/湖北&amp;#10;:开通了&amp;#10;是否重启过光猫和机顶盒:已重启过还是不行&amp;#10;询问电视屏幕上有什么提示:其他（含用户个人原因不会操作使用）&amp;#10;判断省分:其他省分&amp;#10;向用户解释后用户不认可:&amp;#10;&amp;#10;高级模板内容：&amp;#10;问题（现象）描述:IPTV播放卡顿&amp;#10;故障时间:2023-10-02&amp;#10;宽带是否安装IPTV:是&amp;#10;宽带是否可正常上网:是&amp;#10;是否重启设备:已重启未恢复</t>
  </si>
  <si>
    <t>TS202309301833590648</t>
  </si>
  <si>
    <t>投诉工单（2021版）&gt;&gt;宽带&gt;&gt;【网络使用】宽带网络&gt;&gt;上网卡顿/掉线/延时/信号弱/不稳定/网页无法打开</t>
  </si>
  <si>
    <t>张艳萍</t>
  </si>
  <si>
    <t>22年Q3Q4重点客户&amp;#10;高级模板内容：&amp;#10;投诉问题描述:用户来电说自己的网线被老鼠咬断了，要求专人上门维修&amp;#10;宽带账号:071701051616&amp;#10;故障现象:网线被老鼠咬断了&amp;#10;故障地址:湖北省宜昌市西陵区西陵街道常刘路社区常刘路周边常刘路28号1栋1单元7楼702&amp;#10;故障时间:2023-09-30&amp;#10;用户要求:用户来电说自己的网线被老鼠咬断了，要求专人上门维修</t>
  </si>
  <si>
    <t>固网质量：西陵区西陵街道常刘路社区常刘路周边常刘路28号1栋1单元7楼702AA.经核实，已发区域负责人协助处理，沟通后用户表现现已处理完毕，满意。</t>
  </si>
  <si>
    <t>TS202310020814542478</t>
  </si>
  <si>
    <t>投诉工单（2021版）&gt;&gt;宽带&gt;&gt;【变更及服务】业务变更&gt;&gt;对业务变更结果不认可</t>
  </si>
  <si>
    <t>用户表示自己因龙池村道路扩建，原有杆路作废，需新建，有线宽带暂时无法恢复，后续分公司转为CPE宽带，但是维修师傅说会把自己的月租每个月都赔偿自己，现在没有赔偿，要求公司处理。</t>
  </si>
  <si>
    <t>固网质量：兴山县古夫镇龙池村道路扩建AA.用户反映有线宽带暂时无法恢复，后续分公司转为CPE宽带，但是维修师傅说会把自己的月租每个月都赔偿自己，经核实已联系13100782202师傅，实际断网不到一个月，按照补偿计划为用户申请费用129元，10月5日前到账，此费用不可打印发票，用户知晓</t>
  </si>
  <si>
    <t>TS202309302104050400</t>
  </si>
  <si>
    <t>主办单位：湖北&amp;#10;客户类别：普通客户&amp;#10;10010是否打通：否&amp;#10;是否二次致电10015：是&amp;#10;是否联系：否&amp;#10;升级倾向：&amp;#10;号码归属省：湖北&amp;#10;SVIP等级：&amp;#10;1.问题类型:宽带;&amp;#10;2.投诉类型:宽带网络问题;&amp;#10;3.营业厅地址:;&amp;#10;4.位置信息:;&amp;#10;5.位置发生地:;&amp;#10;6.投诉内容:宽带无法上网，半个小时未处理&amp;#10;7.故障详情:&amp;#10;	故障现象:宽带无法上网&amp;#10;	故障发生时间:2023-09-3020:30&amp;#10;	光猫上的LOS灯是否常亮红灯:不清楚&amp;#10;	是否存在线路损坏情况:否</t>
  </si>
  <si>
    <t>固网质量①客户投诉产生的原因：客户反映固网质量问题&amp;#10;②客户投诉问题核查情况及解决方案：收到贵部转办后，我司立即组织调查。经核实，客户反映宽带无法上网，已转固网处理，预计24小时内上门处理，用户同意等待，满意。&amp;#10;③客户问题满意度：我司于2023-10-01 14:42:10联系客户满意。&amp;#10;④回单人:胡春燕；联系电话：07176921001</t>
  </si>
  <si>
    <t>GZ202310021121350584</t>
  </si>
  <si>
    <t>#2022重保客户#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无异常&amp;#10;:否&amp;#10;:不同意或清在线仍不行&amp;#10;:生成工单&amp;#10;设置工单参数:&amp;#10;&amp;#10;宽带是否有欠费及账号是否异常:无异常;&amp;#10;宽带是否有群体故障告警:无异常;&amp;#10;线路是否正常:无异常;&amp;#10;光猫是否正常:无异常;&amp;#10;上网速度检测:无异常;&amp;#10;设备收发光功率是否异常:无异常;&amp;#10;:&amp;#10;没有错误代码，不闪红灯，无法上网，要师傅上门查看</t>
  </si>
  <si>
    <t>GZ202310021104260415</t>
  </si>
  <si>
    <t>章辉</t>
  </si>
  <si>
    <t>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其他异常显示&amp;#10;:是&amp;#10;设置工单参数:&amp;#10;&amp;#10;宽带是否有欠费及账号是否异常:CBSS状态正常，AAA状态异常;&amp;#10;宽带是否有群体故障告警:无异常;&amp;#10;线路是否正常:无异常;&amp;#10;光猫是否正常:光猫断电/离线;&amp;#10;上网速度检测:光猫收发光功率异常,设备收光异常;&amp;#10;设备收发光功率是否异常:路由器能力不匹配;&amp;#10;:不能上网要求尽快联系处理</t>
  </si>
  <si>
    <t>GZ202310021057020347</t>
  </si>
  <si>
    <t>邓永凤</t>
  </si>
  <si>
    <t>071700161530命中精准预判服务场景:[65岁以上老人]&amp;#10;判断省分:湖北&amp;#10;获取入参:传入参数&amp;#10;是否本省:历史工单:无历史记录&amp;#10;判断用户是否有缴费开机记录:无缴费开机记录&amp;#10;:否&amp;#10;:下一步(集团宽带一键诊断）&amp;#10;用户归属地:&amp;#10;:宽带&amp;#10;宽带:&amp;#10;获取基本信息:&amp;#10;:是&amp;#10;:无法上网&amp;#10;:&amp;#10;设置参数:&amp;#10;获取诊断信息:&amp;#10;:无异常&amp;#10;:否&amp;#10;:不同意或清在线仍不行&amp;#10;:生成工单&amp;#10;设置工单参数:&amp;#10;&amp;#10;宽带是否有欠费及账号是否异常:CBSS状态正常，AAA状态异常;&amp;#10;宽带是否有群体故障告警:无异常;&amp;#10;线路是否正常:无异常;&amp;#10;光猫是否正常:无异常;&amp;#10;上网速度检测:无异常;&amp;#10;设备收发光功率是否异常:路由器能力不匹配;&amp;#10;:&amp;#10;用户反馈网络不可用，重启设备无效，后台刷新无效，请尽快处理</t>
  </si>
  <si>
    <t>GZ202310021056300344</t>
  </si>
  <si>
    <t>刘湖川</t>
  </si>
  <si>
    <t>宽带报障-MODEM故障&amp;#10;装机地址：湖北省宜昌市伍家岗区大公桥街道北山坡社区市场生活小区9栋1单元6楼601</t>
  </si>
  <si>
    <t>GZ202310021051440285</t>
  </si>
  <si>
    <t>郭芳</t>
  </si>
  <si>
    <t>判断省分:湖北&amp;#10;获取入参:传入参数&amp;#10;是否本省:历史工单:无历史记录&amp;#10;判断用户是否有缴费开机记录:无缴费开机记录&amp;#10;:否&amp;#10;:下一步(集团宽带一键诊断）&amp;#10;用户归属地:&amp;#10;:宽带&amp;#10;宽带:&amp;#10;获取基本信息:&amp;#10;:是&amp;#10;:无法上网&amp;#10;:&amp;#10;设置参数:&amp;#10;获取诊断信息:&amp;#10;:含有【光猫收发光异常】&amp;#10;判断省分:湖北&amp;#10;:不同意或清在线仍不行&amp;#10;设置工单参数:&amp;#10;&amp;#10;宽带是否有欠费及账号是否异常:CBSS状态正常，AAA状态异常;&amp;#10;宽带是否有群体故障告警:无异常;&amp;#10;线路是否正常:无异常;&amp;#10;光猫是否正常:无异常;&amp;#10;上网速度检测:光猫收发光功率异常,后台配置异常您所使用宽带后台配置异常,设备收光异常;&amp;#10;设备收发光功率是否异常:无异常;&amp;#10;:&amp;#10;光猫红灯</t>
  </si>
  <si>
    <t>GZ202310021049330266</t>
  </si>
  <si>
    <t>王智勇</t>
  </si>
  <si>
    <t>#2022重保客户##2022重保客户#302004光猫与签约速率不匹配（端业不匹配）&amp;#10;装机地址：湖北省宜昌市伍家岗区宝塔河街道办岳家冲社区松林路伍家区上上城3期(强标)3栋1单元25层2501</t>
  </si>
  <si>
    <t>GZ202310021046240225</t>
  </si>
  <si>
    <t>陈伟</t>
  </si>
  <si>
    <t>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含有【光猫收发光异常】&amp;#10;判断省分:湖北&amp;#10;:不同意或清在线仍不行&amp;#10;设置工单参数:&amp;#10;&amp;#10;宽带是否有欠费及账号是否异常:CBSS状态正常，AAA状态异常;&amp;#10;宽带是否有群体故障告警:无异常;&amp;#10;线路是否正常:无异常;&amp;#10;光猫是否正常:光猫断电/离线;&amp;#10;上网速度检测:光猫收发光功率异常,设备收光异常;&amp;#10;设备收发光功率是否异常:无异常;&amp;#10;:&amp;#10;光信号红灯，请尽快处理并回复</t>
  </si>
  <si>
    <t>GZ202310021030330080</t>
  </si>
  <si>
    <t>赵山</t>
  </si>
  <si>
    <t>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无异常&amp;#10;:否&amp;#10;:不同意或清在线仍不行&amp;#10;:生成工单&amp;#10;设置工单参数:&amp;#10;&amp;#10;宽带是否有欠费及账号是否异常:CBSS状态正常，AAA状态异常;&amp;#10;宽带是否有群体故障告警:无异常;&amp;#10;线路是否正常:无异常;&amp;#10;光猫是否正常:无异常;&amp;#10;上网速度检测:光猫收发光功率异常,设备收光异常;&amp;#10;设备收发光功率是否异常:无异常;&amp;#10;:&amp;#10;注册闪烁</t>
  </si>
  <si>
    <t>GZ202310021005182320</t>
  </si>
  <si>
    <t>陈涛</t>
  </si>
  <si>
    <t>102002CBSS状态正常，AAA状态异常&amp;#10;装机地址：湖北省宜昌市当阳市玉阳街道办事处三里港村长坂路三里岗大市场13栋4单元3层302户</t>
  </si>
  <si>
    <t>GZ202310021003412305</t>
  </si>
  <si>
    <t>王合富</t>
  </si>
  <si>
    <t>[65岁以上老人]判断省分:湖北&amp;#10;获取入参:传入参数&amp;#10;是否本省:历史工单:无历史记录&amp;#10;判断用户是否有缴费开机记录:无缴费开机记录&amp;#10;:否&amp;#10;:下一步(集团宽带一键诊断）&amp;#10;用户归属地:&amp;#10;:宽带&amp;#10;宽带:&amp;#10;获取基本信息:&amp;#10;:是&amp;#10;:无法上网&amp;#10;:&amp;#10;设置参数:&amp;#10;获取诊断信息:&amp;#10;:含有【光猫收发光异常】&amp;#10;判断省分:湖北&amp;#10;:不同意或清在线仍不行&amp;#10;设置工单参数:&amp;#10;&amp;#10;宽带是否有欠费及账号是否异常:CBSS状态正常，AAA状态异常;&amp;#10;宽带是否有群体故障告警:无异常;&amp;#10;线路是否正常:无异常;&amp;#10;光猫是否正常:无异常;&amp;#10;上网速度检测:光猫收发光功率异常,设备收光异常;&amp;#10;设备收发光功率是否异常:路由器能力不匹配;&amp;#10;:&amp;#10;&amp;#10;高级模板内容：&amp;#10;问题（现象）描述:宽带无法上网&amp;#10;故障时间:2023-10-02&amp;#10;服务状态是否正常:是&amp;#10;设备灯显示:正常&amp;#10;错误代码:无&amp;#10;是否重启设备:已重启未恢复&amp;#10;用户要求:要求加急谢谢</t>
  </si>
  <si>
    <t>GZ202310020958492255</t>
  </si>
  <si>
    <t>查珺</t>
  </si>
  <si>
    <t>宽带报障-无法登陆&amp;#10;装机地址：湖北省宜昌市西陵区葛洲坝街道樵湖社区西坝电厂小区西坝二路17-2号1栋5单元5层503户</t>
  </si>
  <si>
    <t>GZ202310020915541898</t>
  </si>
  <si>
    <t>邹祖杰</t>
  </si>
  <si>
    <t>071704028141命中精准预判服务场景:[65岁以上老人]&amp;#10;判断省分:湖北&amp;#10;获取入参:传入参数&amp;#10;是否本省:历史工单:无历史记录&amp;#10;判断用户是否有缴费开机记录:无缴费开机记录&amp;#10;:是&amp;#10;用户归属地:&amp;#10;:宽带&amp;#10;宽带:&amp;#10;获取基本信息:&amp;#10;:是&amp;#10;:频繁掉线&amp;#10;:&amp;#10;设置参数:&amp;#10;获取诊断信息:&amp;#10;:无异常&amp;#10;:否&amp;#10;:不同意或清在线仍不行&amp;#10;:生成工单&amp;#10;设置工单参数:&amp;#10;&amp;#10;宽带是否有欠费及账号是否异常:无异常;&amp;#10;宽带是否有群体故障告警:无异常;&amp;#10;线路是否正常:无异常;&amp;#10;光猫是否正常:无异常;&amp;#10;上网速度检测:无异常;&amp;#10;设备收发光功率是否异常:路由器能力不匹配;&amp;#10;:&amp;#10;频繁掉线，要师傅上门维修</t>
  </si>
  <si>
    <t>GZ202310020913081884</t>
  </si>
  <si>
    <t>陈静</t>
  </si>
  <si>
    <t>无法打开网页&amp;#10;装机地址：湖北省宜昌市西陵区葛洲坝街道石子岭社区葛洲坝合作有线宽带IPTV专用</t>
  </si>
  <si>
    <t>GZ202310020911471872</t>
  </si>
  <si>
    <t>傅杨</t>
  </si>
  <si>
    <t>网速过慢&amp;#10;装机地址：湖北省宜昌市伍家岗区伍家乡福久源社区桔城路6号香山福久源20栋1单元12楼1204</t>
  </si>
  <si>
    <t>GZ202310020857231781</t>
  </si>
  <si>
    <t>罗冲霄</t>
  </si>
  <si>
    <t>302001AAA/CBSS判断签约和配置不一样，配置速率低于签约带宽&amp;#10;装机地址：湖北省宜昌市宜都市陆城镇头笔新村小区1组82号</t>
  </si>
  <si>
    <t>路由器、交换设备LAN口或WiFi制式与业务速率不匹配</t>
  </si>
  <si>
    <t>GZ202310020843501712</t>
  </si>
  <si>
    <t>GZ202310020835211669</t>
  </si>
  <si>
    <t>郭爱荣</t>
  </si>
  <si>
    <t>判断省分:其他省分&amp;#10;用户状态，余额:正常&amp;#10;用户宽带是否能使用:宽带可以使用&amp;#10;判断省分:陕西/湖北&amp;#10;:开通了&amp;#10;是否重启过光猫和机顶盒:已重启过还是不行&amp;#10;询问电视屏幕上有什么提示:其他（含用户个人原因不会操作使用）&amp;#10;判断省分:其他省分&amp;#10;向用户解释后用户不认可:&amp;#10;&amp;#10;高级模板内容：&amp;#10;问题（现象）描述:IPTV无法观看&amp;#10;故障时间:2023-10-02&amp;#10;宽带是否安装IPTV:是&amp;#10;宽带是否可正常上网:是&amp;#10;是否重启设备:已重启未恢复</t>
  </si>
  <si>
    <t>非固网问题</t>
  </si>
  <si>
    <t>GZ202310020826441613</t>
  </si>
  <si>
    <t>范永艳</t>
  </si>
  <si>
    <t>301001光猫收发光功率异常&amp;#10;装机地址：湖北省宜昌市宜都市陆城街道办事处清江社区城乡路小区城乡路2巷10号</t>
  </si>
  <si>
    <t>GZ202310020736461505</t>
  </si>
  <si>
    <t>无法打开网页。网络不通&amp;#10;装机地址：湖北省宜昌市宜都市姚家店镇姚家店社区五宜大道民富新天地4栋2单元14层1403</t>
  </si>
  <si>
    <t>GZ202310020729571500</t>
  </si>
  <si>
    <t>网络不通&amp;#10;装机地址：湖北省宜昌市宜都市陆城街道办事处清江社区法院宿舍小区法院宿舍1栋1单元2层201</t>
  </si>
  <si>
    <t>GZ202310012334021330</t>
  </si>
  <si>
    <t>判断省分:其他省分&amp;#10;用户状态，余额:正常&amp;#10;用户宽带是否能使用:宽带可以使用&amp;#10;判断省分:陕西/湖北&amp;#10;:开通了&amp;#10;是否重启过光猫和机顶盒:已重启过还是不行&amp;#10;询问电视屏幕上有什么提示:其他（含用户个人原因不会操作使用）&amp;#10;判断省分:其他省分&amp;#10;向用户解释后用户不认可:&amp;#10;&amp;#10;高级模板内容：&amp;#10;问题（现象）描述:用户来电反映从（1日）开始无法正常看电视（无网页显示），宽带可正常上网，已建议重启机顶盒（已重启未恢复），用户要求尽快上门处理。装机地址（湖北省宜昌市西陵区西陵街道刘家大堰社区上岗路刘家大堰小区32栋2单元7楼702）联系电话（13094163331）&amp;#10;故障时间:2023-10-01&amp;#10;宽带是否安装IPTV:是&amp;#10;宽带是否可正常上网:是&amp;#10;是否重启设备:已重启未恢复&amp;#10;装机地址:湖北省宜昌市西陵区西陵街道刘家大堰社区上岗路刘家大堰小区32栋2单元7楼702</t>
  </si>
  <si>
    <t>GZ202310012236361192</t>
  </si>
  <si>
    <t>何波</t>
  </si>
  <si>
    <t>101004光猫断电离线&amp;#10;装机地址：湖北省宜昌市夷陵区小溪塔街道办兴安社区二小片区明珠四巷86号周边</t>
  </si>
  <si>
    <t>GZ202310012147461019</t>
  </si>
  <si>
    <t>王清</t>
  </si>
  <si>
    <t>无法打开网页，无法联网，上门维修请联系15771178521&amp;#10;装机地址：湖北省宜昌市西陵区平和里片区二马路11号1栋1单元7层701户二马路11-123</t>
  </si>
  <si>
    <t>GZ202310012040240628</t>
  </si>
  <si>
    <t>故障工单（2021版）&gt;&gt;宽带&gt;&gt;【网络使用】固话&gt;&gt;固话无法通话</t>
  </si>
  <si>
    <t>宜昌保和物业服务有限公司</t>
  </si>
  <si>
    <t>#2022重保客户#【2022年上工信部测评重保用户】判断省分:湖北&amp;#10;:传入参数&amp;#10;是否本地本网用户:是&amp;#10;是否停机:正常&amp;#10;请到业务通知判断是否群障:否&amp;#10;::&amp;#10;&amp;#10;高级模板内容：&amp;#10;问题（现象）描述:无法接听电话，听筒有电流声&amp;#10;故障时间:2023-10-01&amp;#10;服务状态是否正常:是&amp;#10;装机地址:湖北宜昌夷陵东方大道保利罗兰香谷&amp;#10;用户要求:用户要求上门处理&amp;#10;第二联系电话:13972528984</t>
  </si>
  <si>
    <t>GZ202310012010410423</t>
  </si>
  <si>
    <t>张玉常</t>
  </si>
  <si>
    <t>#2022重保客户#22年Q3Q4重点客户[65岁以上老人]判断省分:湖北&amp;#10;获取入参:传入参数&amp;#10;是否本省:历史工单:无历史记录&amp;#10;判断用户是否有缴费开机记录:无缴费开机记录&amp;#10;:否&amp;#10;:下一步(集团宽带一键诊断）&amp;#10;用户归属地:&amp;#10;:宽带&amp;#10;宽带:&amp;#10;获取基本信息:&amp;#10;:是&amp;#10;:无法上网&amp;#10;:&amp;#10;设置参数:&amp;#10;获取诊断信息:&amp;#10;:含有【光猫收发光异常】&amp;#10;判断省分:湖北&amp;#10;:不同意或清在线仍不行&amp;#10;设置工单参数:&amp;#10;&amp;#10;宽带是否有欠费及账号是否异常:无异常;&amp;#10;宽带是否有群体故障告警:无异常;&amp;#10;线路是否正常:无异常;&amp;#10;光猫是否正常:无异常;&amp;#10;上网速度检测:无异常;&amp;#10;设备收发光功率是否异常:路由器能力不匹配;&amp;#10;:&amp;#10;&amp;#10;高级模板内容：&amp;#10;问题（现象）描述:宽带无法上网&amp;#10;故障时间:2023-10-01&amp;#10;服务状态是否正常:是&amp;#10;设备灯显示:红灯&amp;#10;错误代码:无&amp;#10;是否重启设备:已重启未恢复&amp;#10;装机地址:湖北省宜昌市伍家岗区城东大道巴黎香颂9栋2单元2层202&amp;#10;用户要求:上门维修、要求带个新的路由器</t>
  </si>
  <si>
    <t>GZ202310012004530376</t>
  </si>
  <si>
    <t>谭君</t>
  </si>
  <si>
    <t>宽带报障-无法登陆&amp;#10;装机地址：湖北省宜昌市夷陵区夷陵龙泉营服中心4G-CPE项目卡130-4095-7304号13040957304</t>
  </si>
  <si>
    <t>GZ202310011956530308</t>
  </si>
  <si>
    <t>吕净</t>
  </si>
  <si>
    <t>302004光猫与签约速率不匹配（端业不匹配）&amp;#10;装机地址：湖北省宜昌市枝江市董市镇董市社区新农村一区2栋周边</t>
  </si>
  <si>
    <t>GZ202310011939530206</t>
  </si>
  <si>
    <t>郑江涛</t>
  </si>
  <si>
    <t>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无异常&amp;#10;:是&amp;#10;设置工单参数:&amp;#10;&amp;#10;宽带是否有欠费及账号是否异常:CBSS状态正常，AAA状态异常;&amp;#10;宽带是否有群体故障告警:无异常;&amp;#10;线路是否正常:无异常;&amp;#10;光猫是否正常:无异常;&amp;#10;上网速度检测:光猫收发光功率异常,设备收光异常;&amp;#10;设备收发光功率是否异常:无异常;&amp;#10;:&amp;#10;光猫红灯，重启无效，要求师傅上门处理</t>
  </si>
  <si>
    <t>GZ202310011747581874</t>
  </si>
  <si>
    <t>刘虎臣</t>
  </si>
  <si>
    <t>判断省分:其他省分&amp;#10;用户状态，余额:正常&amp;#10;用户宽带是否能使用:宽带可以使用&amp;#10;判断省分:陕西/湖北&amp;#10;:开通了&amp;#10;是否重启过光猫和机顶盒:已重启过还是不行&amp;#10;询问电视屏幕上有什么提示:其他（含用户个人原因不会操作使用）&amp;#10;判断省分:其他省分&amp;#10;向用户解释后用户不认可:&amp;#10;用户来电反映IPTV不能收看了，错误代码的提示为30005，请处理并回复！</t>
  </si>
  <si>
    <t>GZ202310011721421694</t>
  </si>
  <si>
    <t>钟德英</t>
  </si>
  <si>
    <t>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无异常&amp;#10;:否&amp;#10;:不同意或清在线仍不行&amp;#10;:生成工单&amp;#10;设置工单参数:&amp;#10;&amp;#10;宽带是否有欠费及账号是否异常:无异常;&amp;#10;宽带是否有群体故障告警:无异常;&amp;#10;线路是否正常:无异常;&amp;#10;光猫是否正常:无异常;&amp;#10;上网速度检测:光猫终端能力与签约速率不匹配;&amp;#10;设备收发光功率是否异常:无异常;&amp;#10;:&amp;#10;宜昌市夷陵区东湖一巷1号3单元115室，宽带无法正常使用，用户表示光猫设备老化故障，要求带光猫上门处理，上门处理。</t>
  </si>
  <si>
    <t>GZ202310011710371620</t>
  </si>
  <si>
    <t>刘曼丽</t>
  </si>
  <si>
    <t>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含有【光猫收发光异常】&amp;#10;判断省分:湖北&amp;#10;:不同意或清在线仍不行&amp;#10;设置工单参数:&amp;#10;&amp;#10;宽带是否有欠费及账号是否异常:CBSS状态正常，AAA状态异常;&amp;#10;宽带是否有群体故障告警:无异常;&amp;#10;线路是否正常:无异常;&amp;#10;光猫是否正常:光猫断电/离线;&amp;#10;上网速度检测:光猫收发光功率异常,后台配置异常您所使用宽带后台配置异常,设备收光异常;&amp;#10;设备收发光功率是否异常:无异常;&amp;#10;:&amp;#10;宽带无法使用，重启无法恢复，要求前往维护，请公司尽快处理并回复。</t>
  </si>
  <si>
    <t>GZ202310011702541559</t>
  </si>
  <si>
    <t>甘军</t>
  </si>
  <si>
    <t>判断省分:湖北&amp;#10;获取入参:传入参数&amp;#10;是否本省:历史工单:有历史记录&amp;#10;:不存在&amp;#10;判断用户是否有缴费开机记录:无缴费开机记录&amp;#10;:是&amp;#10;用户归属地:&amp;#10;:宽带&amp;#10;宽带:&amp;#10;获取基本信息:&amp;#10;:是&amp;#10;:无法上网&amp;#10;:&amp;#10;设置参数:&amp;#10;获取诊断信息:&amp;#10;:其他异常显示&amp;#10;:否&amp;#10;:不同意或清在线仍不行&amp;#10;:生成工单&amp;#10;设置工单参数:&amp;#10;&amp;#10;宽带是否有欠费及账号是否异常:CBSS状态正常，AAA状态异常;&amp;#10;宽带是否有群体故障告警:无异常;&amp;#10;线路是否正常:无异常;&amp;#10;光猫是否正常:无异常;&amp;#10;上网速度检测:光猫收发光功率异常,设备收光异常,后台配置异常您所使用宽带后台配置异常,光猫终端能力与签约速率不匹配;&amp;#10;设备收发光功率是否异常:路由器能力不匹配;&amp;#10;:&amp;#10;071700362607&amp;#10;湖北省宜昌市夷陵区三斗坪镇东岳庙村4组&amp;#10;用户反映宽带无法使用，刷新重启无效，用户要求尽快处理，请处理并回复</t>
  </si>
  <si>
    <t>GZ202310011342140179</t>
  </si>
  <si>
    <t>林朝虎</t>
  </si>
  <si>
    <t>301001光猫收发光功率异常&amp;#10;装机地址：湖北省宜昌市长阳县龙舟坪镇龙舟大道58号书香国际1栋A座28楼2803</t>
  </si>
  <si>
    <t>GZ202310011321110045</t>
  </si>
  <si>
    <t>刘西凯</t>
  </si>
  <si>
    <t>判断省分:其他省分&amp;#10;用户状态，余额:正常&amp;#10;用户宽带是否能使用:宽带可以使用&amp;#10;判断省分:陕西/湖北&amp;#10;:开通了&amp;#10;是否重启过光猫和机顶盒:已重启过还是不行&amp;#10;询问电视屏幕上有什么提示:其他（含用户个人原因不会操作使用）&amp;#10;判断省分:其他省分&amp;#10;向用户解释后用户不认可:&amp;#10;机顶盒看不电视要求尽快联系处理</t>
  </si>
  <si>
    <t>GZ202310011051391337</t>
  </si>
  <si>
    <t>故障工单（2021版）&gt;&gt;融合&gt;&gt;【网络使用】宽带网络&gt;&gt;上网卡顿/掉线/延时/信号弱/不稳定/网页无法打开</t>
  </si>
  <si>
    <t>刘魏荣</t>
  </si>
  <si>
    <t>#2022重保客户#判断省分:湖北&amp;#10;获取入参:传入参数&amp;#10;是否本省:历史工单:无历史记录&amp;#10;判断用户是否有缴费开机记录:无缴费开机记录&amp;#10;:否&amp;#10;:下一步(集团宽带一键诊断）&amp;#10;用户归属地:&amp;#10;:宽带&amp;#10;宽带:&amp;#10;获取基本信息:&amp;#10;:是&amp;#10;:网速慢&amp;#10;:&amp;#10;设置参数:&amp;#10;获取诊断信息:&amp;#10;:无异常&amp;#10;:否&amp;#10;:不同意或清在线仍不行&amp;#10;:生成工单&amp;#10;设置工单参数:&amp;#10;&amp;#10;宽带是否有欠费及账号是否异常:无异常;&amp;#10;宽带是否有群体故障告警:无异常;&amp;#10;线路是否正常:无异常;&amp;#10;光猫是否正常:无异常;&amp;#10;上网速度检测:无异常;&amp;#10;设备收发光功率是否异常:无异&amp;#10;上网慢，卡顿，表示之前上网卡，师傅上门更换路由器后恢复了一段时间，又出现了卡顿的情况，现客户不愿意配合，反映强烈，多次解释无效，请尽快核查处理并回复。</t>
  </si>
  <si>
    <t>GZ202310010727532379</t>
  </si>
  <si>
    <t>侯敏</t>
  </si>
  <si>
    <t>301001光猫收发光功率异常&amp;#10;装机地址：湖北省宜昌市当阳市玉泉街道办事处娘娘庙社区环城西路盛和家园10栋1单元13层107号</t>
  </si>
  <si>
    <t>GZ202310010235012305</t>
  </si>
  <si>
    <t>谭俊奇</t>
  </si>
  <si>
    <t>判断省分:湖北&amp;#10;获取入参:传入参数&amp;#10;是否本省:历史工单:有历史记录&amp;#10;:不存在&amp;#10;判断用户是否有缴费开机记录:无缴费开机记录&amp;#10;:是&amp;#10;用户归属地:&amp;#10;:宽带&amp;#10;宽带:&amp;#10;获取基本信息:&amp;#10;:是&amp;#10;:网速慢&amp;#10;:&amp;#10;设置参数:&amp;#10;获取诊断信息:&amp;#10;:无异常&amp;#10;:否&amp;#10;:不同意或清在线仍不行&amp;#10;:生成工单&amp;#10;设置工单参数:&amp;#10;&amp;#10;宽带是否有欠费及账号是否异常:无异常;&amp;#10;宽带是否有群体故障告警:无异常;&amp;#10;线路是否正常:无异常;&amp;#10;光猫是否正常:无异常;&amp;#10;上网速度检测:后台配置异常您所使用宽带后台配置异常;&amp;#10;设备收发光功率是否异常:无异常;&amp;#10;:&amp;#10;刷新重启无效，测速达不到500M，要求处理。</t>
  </si>
  <si>
    <t>固网质量：湖北省宜昌市点军区五龙三路碧桂园一期C小区80栋1单元29楼2902AA，客户反映网速未达到，系统核实为500M，现已联系客户解释，工作人员已上门处理测速，同时赠费30元，24小时到账，此费用不可打印发票，客户满意</t>
  </si>
  <si>
    <t>GZ202309302126021721</t>
  </si>
  <si>
    <t>判断省分:湖北&amp;#10;获取入参:传入参数&amp;#10;是否本省:历史工单:无历史记录&amp;#10;判断用户是否有缴费开机记录:无缴费开机记录&amp;#10;:否&amp;#10;:下一步(集团宽带一键诊断）&amp;#10;用户归属地:&amp;#10;:宽带&amp;#10;宽带:&amp;#10;获取基本信息:&amp;#10;:是&amp;#10;:无法上网&amp;#10;:&amp;#10;设置参数:&amp;#10;获取诊断信息:&amp;#10;:含有【光猫收发光异常】&amp;#10;判断省分:湖北&amp;#10;:不同意或清在线仍不行&amp;#10;设置工单参数:&amp;#10;&amp;#10;宽带是否有欠费及账号是否异常:无异常;&amp;#10;宽带是否有群体故障告警:无异常;&amp;#10;线路是否正常:无异常;&amp;#10;光猫是否正常:无异常;&amp;#10;上网速度检测:后台配置异常您所使用宽带后台配置异常;&amp;#10;设备收发光功率是否异常:无异常;&amp;#10;:&amp;#10;&amp;#10;高级模板内容：&amp;#10;问题（现象）描述:无法上网&amp;#10;故障时间:2023-09-30&amp;#10;服务状态是否正常:是&amp;#10;设备灯显示:红灯&amp;#10;错误代码:无&amp;#10;是否重启设备:已重启未恢复&amp;#10;装机地址:湖北省宜昌市夷陵区小溪塔街办祥和路59号祥和路1栋周边&amp;#10;用户要求:上门维修</t>
  </si>
  <si>
    <t>GZ202309302013101254</t>
  </si>
  <si>
    <t>何宏飞</t>
  </si>
  <si>
    <t>#2022重保客户#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含有【光猫收发光异常】&amp;#10;判断省分:湖北&amp;#10;:不同意或清在线仍不行&amp;#10;设置工单参数:&amp;#10;&amp;#10;宽带是否有欠费及账号是否异常:CBSS状态正常，AAA状态异常;&amp;#10;宽带是否有群体故障告警:无异常;&amp;#10;线路是否正常:无异常;&amp;#10;光猫是否正常:无异常;&amp;#10;上网速度检测:光猫收发光功率异常,设备收光异常,光猫终端能力与签约速率不匹配;&amp;#10;设备收发光功率是否异常:路由器能力不匹配;&amp;#10;:&amp;#10;入户线被装修弄断了，要求师傅上门处理</t>
  </si>
  <si>
    <t>GZ202309302012151247</t>
  </si>
  <si>
    <t>赵宏春</t>
  </si>
  <si>
    <t>302004光猫与签约速率不匹配（端业不匹配）&amp;#10;装机地址：湖北省宜昌市当阳市两河镇汉宜路胡场村七组56号周边</t>
  </si>
  <si>
    <t>GZ202309301925340866</t>
  </si>
  <si>
    <t>彭林林</t>
  </si>
  <si>
    <t>#2022重保客户#302004光猫与签约速率不匹配（端业不匹配）&amp;#10;装机地址：湖北省宜昌市夷陵区小溪塔镇至上未来城8栋1单元22楼2203</t>
  </si>
  <si>
    <t>GZ202309301339550745</t>
  </si>
  <si>
    <t>黄陵洲</t>
  </si>
  <si>
    <t>#2022重保客户#判断省分:湖北&amp;#10;获取入参:传入参数&amp;#10;是否本省:历史工单:无历史记录&amp;#10;判断用户是否有缴费开机记录:无缴费开机记录&amp;#10;:否&amp;#10;:下一步(集团宽带一键诊断）&amp;#10;用户归属地:&amp;#10;:宽带&amp;#10;宽带:&amp;#10;获取基本信息:&amp;#10;:是&amp;#10;:无法上网&amp;#10;:&amp;#10;设置参数:&amp;#10;获取诊断信息:&amp;#10;:含有【光猫收发光异常】&amp;#10;判断省分:湖北&amp;#10;:不同意或清在线仍不行&amp;#10;设置工单参数:&amp;#10;&amp;#10;宽带是否有欠费及账号是否异常:CBSS状态正常，AAA状态异常;&amp;#10;宽带是否有群体故障告警:无异常;&amp;#10;线路是否正常:无异常;&amp;#10;光猫是否正常:光猫断电/离线;&amp;#10;上网速度检测:光猫收发光功率异常,设备收光异常;&amp;#10;设备收发光功率是否异常:无异常;&amp;#10;:&amp;#10;用户反馈宽带无法上网,光猫亮红灯,要求师傅上门处理</t>
  </si>
  <si>
    <t>GZ202309301048061721</t>
  </si>
  <si>
    <t>覃华云</t>
  </si>
  <si>
    <t>网络不稳定&amp;#10;装机地址：湖北省宜昌市枝江市白洋镇雅畈片区青峰四队100周边</t>
  </si>
  <si>
    <t>GZ202309300040300066</t>
  </si>
  <si>
    <t>黄强</t>
  </si>
  <si>
    <t>客户使用手厅一键诊断功能进行宽带故障诊断，诊断结果，故障描述：宽带无法上网&amp;#10;装机地址：湖北省宜昌市枝江市枝江乡镇营服中心4G-CPE项目新号码池</t>
  </si>
  <si>
    <t>GZ202309291207030004</t>
  </si>
  <si>
    <t>张万学</t>
  </si>
  <si>
    <t>宽带报障-无法登陆&amp;#10;装机地址：湖北省宜昌市长阳土家族自治县龙舟坪镇龙门社区长阳城区营服中心4G-CPE项目无资源地址</t>
  </si>
  <si>
    <t>固网质量：湖北省宜昌市长阳土家族自治县龙舟坪镇龙门社区长阳城区营服中心4G-CPE项目无资源地址AA，固网回复联系用户表示不用了，无需维修，我部联系用户无法接通，建议用户有疑问可致电我部07176921001为其处理</t>
  </si>
  <si>
    <t>GZ202309281509171098</t>
  </si>
  <si>
    <t>徐春莲</t>
  </si>
  <si>
    <t>判断省分:其他省分&amp;#10;用户状态，余额:正常&amp;#10;用户宽带是否能使用:宽带可以使用&amp;#10;判断省分:陕西/湖北&amp;#10;:开通了&amp;#10;是否重启过光猫和机顶盒:已重启过还是不行&amp;#10;询问电视屏幕上有什么提示:其他（含用户个人原因不会操作使用）&amp;#10;判断省分:其他省分&amp;#10;向用户解释后用户不认可:&amp;#10;071703986812&amp;#10;湖北省宜昌市当阳市玉阳街道办事处三里港村5组243号&amp;#10;iptv无法使用，重启无效，用户要求尽快处理，请处理并回复</t>
  </si>
  <si>
    <t>GZ202309281148212065</t>
  </si>
  <si>
    <t>余海洋</t>
  </si>
  <si>
    <t>判断省分:湖北&amp;#10;获取入参:传入参数&amp;#10;是否本省:历史工单:有历史记录&amp;#10;:不存在&amp;#10;判断用户是否有缴费开机记录:无缴费开机记录&amp;#10;:否&amp;#10;:下一步(集团宽带一键诊断）&amp;#10;用户归属地:&amp;#10;:宽带&amp;#10;宽带:&amp;#10;获取基本信息:&amp;#10;:是&amp;#10;:无法上网&amp;#10;:&amp;#10;设置参数:&amp;#10;获取诊断信息:&amp;#10;:含有【光猫收发光异常】&amp;#10;判断省分:湖北&amp;#10;:不同意或清在线仍不行&amp;#10;设置工单参数:&amp;#10;&amp;#10;宽带是否有欠费及账号是否异常:CBSS状态正常，AAA状态异常;&amp;#10;宽带是否有群体故障告警:无异常;&amp;#10;线路是否正常:无异常;&amp;#10;光猫是否正常:无异常;&amp;#10;上网速度检测:光猫收发光功率异常,设备收光异常;&amp;#10;设备收发光功率是否异常:路由器能力不匹配;&amp;#10;:宽带无法使用，前面我司人员刷新解绑重启还是无线，要求尽快安排师傅联系上门处理，很急，谢谢</t>
  </si>
  <si>
    <t>GZ202309280840260486</t>
  </si>
  <si>
    <t>王豹</t>
  </si>
  <si>
    <t>#2022重保客户#302004光猫与签约速率不匹配（端业不匹配）&amp;#10;装机地址：湖北省宜昌市秭归县茅坪镇公路段小区丹阳路48号2栋2单元2层201户</t>
  </si>
  <si>
    <t>GZ202309271332140919</t>
  </si>
  <si>
    <t>李文云</t>
  </si>
  <si>
    <t>ZX202309301801080238</t>
  </si>
  <si>
    <t>郭翀</t>
  </si>
  <si>
    <t>:不认可&amp;#10;判断省分:湖北&amp;#10;node_134:&amp;#10;获取入参:&amp;#10;node_180:&amp;#10;判断局方停机状态:&amp;#10;:&amp;#10;node_223::其他&amp;#10;判断是否局方停机:&amp;#10;:无&amp;#10;:小于等于7天/30天&amp;#10;:不认可&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-3015:14:265、复通指引:复机渠道：中国联通APP、线下营业厅、热线10010，原则上复机1次。&amp;#10;1、用户本人可通过中国联通APP进行自助复机，本机登录联通手机营业厅APP（登录后搜索“自助复通”或点击链接https://u.10010.cn/qAoLm，(复通时请关闭手机WIFI）），按提示完成实人核验即可恢复服务。&amp;#10;2、用户本人持有效身份证件和手机卡到号卡归属地自有实体营业厅/全国任一家自有实体营业厅完成实人认证。&amp;#10;3、首次复机可通过热线10010复机，用户提供机主全名、机主身份证号码、修改后验证服务密码后予以复机。6、信安近60天复机次数:0--&gt;系统判断的原因分类是否明确:&amp;#10;&amp;#10;高级模板内容：&amp;#10;投诉问题描述:用户局方停机要求复机&amp;#10;用户状态为:局方半停&amp;#10;停机原因:?本地异常号卡语音半停（机主停机之日起30天内在中国联通APP进行自助复通，如逾期需前往营业厅办理，原则复机一次）&amp;#10;前台是否按流程解释:是&amp;#10;用户要求:用户要求复机用户是固话&amp;#10;第二联系电话:18062377459</t>
  </si>
  <si>
    <t>号码关停：本地异常号卡语音半停AA。用户反映号码关停问题，已请客户回传以下资料：身份证正、反面照，SIM卡及开机承诺函至13032700872微信号，审核通过后办理开机。如该号码再次被举报则永久关停，客户知晓。</t>
  </si>
  <si>
    <t>TS202310012003170591</t>
  </si>
  <si>
    <t>闫飞</t>
  </si>
  <si>
    <t>22年Q3Q4重点客户:不认可&amp;#10;判断省分:湖北&amp;#10;node_134:&amp;#10;获取入参:&amp;#10;node_180:&amp;#10;判断局方停机状态:非实名停机&amp;#10;:&amp;#10;判定是否二代身份证入网/是否为移网号码::不认可/办理失败&amp;#10;:本地&amp;#10;:不认可&amp;#10;:不认可&amp;#10;:对实名业务不满&amp;#10;:&amp;#10;&amp;#10;高级模板内容：&amp;#10;投诉问题描述:号码非实名停机，自助办理提示不需要认证，不愿去营业厅，解释不认可，请核实处理，谢谢&amp;#10;用户状态:非实名停机&amp;#10;停机原因:新入网照片不合规&amp;#10;第二联系电话:13997667106&amp;#10;用户要求:尽快处理</t>
  </si>
  <si>
    <t>号码关停:非实名停机AA,已引导用户通过中国联通APP实名,用户认可满意</t>
  </si>
  <si>
    <t>ZX202310011659000778</t>
  </si>
  <si>
    <t>刘浩宇</t>
  </si>
  <si>
    <t>:不认可&amp;#10;判断省分:湖北&amp;#10;node_134:&amp;#10;获取入参:&amp;#10;node_180:&amp;#10;判断局方停机状态:&amp;#10;:&amp;#10;node_223::关停原因为：集团鹰眼监测诈骗停机（异常换机）、集团鹰眼风险IMEI扩展模型停机&amp;#10;:不认可&amp;#10;局方停机/复通历史记录：1、停机模型:集团反诈中心模型ZB0011-00042、停机原因:鹰眼换机话务突增模型停机：首次关停可携带本人有效证件、本机号卡到归属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-2619:38:205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10;&amp;#10;高级模板内容：&amp;#10;投诉问题描述:用户来电反映号码被停机&amp;#10;用户状态为:局方停机&amp;#10;停机原因:鹰眼换机话务突增模型停机&amp;#10;前台是否按流程解释:是&amp;#10;用户要求:尽快复机&amp;#10;第二联系电话:18264927975</t>
  </si>
  <si>
    <t>号码关停：鹰眼换机话务突增模型停机AA，根据相关要求进行关停处理。已请其回传一张照片：风险告知书+身份证正面+SIM卡背面照+签字至17671348103宜昌联通微信号，（微信已添加）客户知晓。</t>
  </si>
  <si>
    <t>ZX202310021552520490</t>
  </si>
  <si>
    <t>徐文卿</t>
  </si>
  <si>
    <t>:不认可&amp;#10;判断省分:湖北&amp;#10;node_134:&amp;#10;获取入参:&amp;#10;node_180:&amp;#10;判断局方停机状态:&amp;#10;:&amp;#10;node_223::关停原因为：集团鹰眼监测诈骗停机（异常换机）、集团鹰眼风险IMEI扩展模型停机&amp;#10;:不认可&amp;#10;局方停机/复通历史记录：1、停机模型:集团反诈中心模型ZB0054-00012、停机原因:鹰眼诈骗模型编码ZB0054-0001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-0215:28:215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amp;#10;&amp;#10;高级模板内容：&amp;#10;投诉问题描述:复通&amp;#10;用户状态为:局方停机&amp;#10;停机原因:由于您的号码存在信息安全风险，为保障您的用卡安全、保障您的合法权益不受侵害，防止您名下号码被他人非法利用，&amp;#10;前台是否按流程解释:是&amp;#10;用户要求:要求今天下午联系&amp;#10;第二联系电话:13073919601</t>
  </si>
  <si>
    <t>号码关停：鹰眼诈骗模型编码ZB0054-0001AA。用户反映号码关停问题，经核实，号码于2023-10-02 15:28:26客户号码因鹰眼诈骗模型编码ZB0054-0001，根据相关要求进行关停处理。可请客户回传以下资料：身份证正、反面照，小卡号，开机承诺函至我司微信13032700872，审核通过后办理开机。如该号码再次被举报则永久关停，满意</t>
  </si>
  <si>
    <t>BL202309301444312083</t>
  </si>
  <si>
    <t>办理工单（2021版）&gt;&gt;业务功能&gt;&gt;报开机（欠费开机/信控开机等）</t>
  </si>
  <si>
    <t>阮雪松</t>
  </si>
  <si>
    <t>:缴费未开机/缴费未到账&amp;#10;判断省分:其他省分&amp;#10;获取参数:往月欠费以及历史缴费信息:&amp;#10;用户反馈:缴费已到账但未开机&amp;#10;判断目前用户是否仍欠费:不欠费&amp;#10;告知用户费用已到账，但缴费高峰期暂未将号码状态调整正常，请用户再耐心等待一下:不认可&amp;#10;判断省分:湖北&amp;#10;:用户号码不欠费，但是显示欠费半停机状态，通过首页认证也是欠费半停机，请后台处理回复</t>
  </si>
  <si>
    <t>其他：客户反映号码停机问题，联系客户表示已自行处理好，无异议，满意</t>
  </si>
  <si>
    <t>TS202309271306061775</t>
  </si>
  <si>
    <t>投诉工单（2021版）&gt;&gt;移网&gt;&gt;【产品及计费使用】产品及业务规则&gt;&gt;被举报（含通信诈骗、骚扰）、信安监测（含鹰眼、高危地区监测）等非业务规则，被停机或无法使用</t>
  </si>
  <si>
    <t>主办单位：湖北&amp;#10;客户类别：星级客户&amp;#10;10010是否打通：是&amp;#10;是否二次致电10015：是&amp;#10;是否联系：否&amp;#10;升级倾向：&amp;#10;号码归属省：湖北&amp;#10;SVIP等级：&amp;#10;1.问题类型:;&amp;#10;2.投诉类型:其他问题;&amp;#10;3.营业厅地址:;&amp;#10;4.位置信息:;&amp;#10;5.位置发生地:;&amp;#10;6.投诉内容:我的手机不欠费，为什么会暂停服务</t>
  </si>
  <si>
    <t>骚扰关停-集团鹰眼监测诈骗停机（异常换机）AA：①客户基本资料：业务号码：17671939086、客户姓名：尤啟成、套餐情况：5G副卡基本套餐(优享服务)；客户反映号码关停的问题； &amp;#10;②首次联系客户时间：2023-09-27 14:24:00&amp;#10;③投诉核查处理情况：收到贵部转办，我司立即组织核查，经核实，客户因集团鹰眼监测诈骗停机（异常换机）停机，需客户前往自营厅复机活动请客户回传以下资料：身份证正、反面照，手持证件正面照及开机承诺函至13032700872微信号，审核通过后办理开机。如该号码再次被举报则永久关停，用户号码停机无第二联系电话，已短信告知用户结果，若用户来电烦请代为解释或告知用户与本地服务监督热线13032700872（工作时间8:30-12:00 14:00-17:30工作时间）联系。； &amp;#10;④答复客户时间及客户满意度评价：根据上述核实情况，我司于2023-09-27 14:24:00未联系上用户，回单人：胡春燕、联系方式：07176921001&amp;#10;⑤投诉核查关联材料：无。"</t>
  </si>
  <si>
    <t>ZX202310021152041173</t>
  </si>
  <si>
    <t>徐夕茹</t>
  </si>
  <si>
    <t>:不认可&amp;#10;判断省分:湖北&amp;#10;node_134:&amp;#10;获取入参:&amp;#10;node_180:&amp;#10;判断局方停机状态:&amp;#10;:&amp;#10;node_223::其他&amp;#10;判断是否局方停机:&amp;#10;:无&amp;#10;:小于等于7天/30天&amp;#10;:不认可&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-1717:39:505、复通指引:复机渠道：中国联通APP、线下营业厅、热线10010，原则上复机1次。&amp;#10;1、用户本人可通过中国联通APP进行自助复机，本机登录联通手机营业厅APP（登录后搜索“自助复通”或点击链接https://u.10010.cn/qAoLm，(复通时请关闭手机WIFI）），按提示完成实人核验即可恢复服务。&amp;#10;2、用户本人持有效身份证件和手机卡到号卡归属地自有实体营业厅/全国任一家自有实体营业厅完成实人认证。&amp;#10;3、首次复机可通过热线10010复机，用户提供机主全名、机主身份证号码、修改后验证服务密码后予以复机。6、信安近60天复机次数:0--&gt;系统判断的原因分类是否明确:&amp;#10;&amp;#10;高级模板内容：&amp;#10;投诉问题描述:用户来电反映号码无法使用，已解释不认可，没有在归属地，APP无法登陆&amp;#10;用户状态为:高额半停机加局方半停&amp;#10;停机原因:本地异常号卡语音半停（机主停机之日起30天内在中国联通APP进行自助复通，如逾期需前往营业厅办理，原则复机一次）&amp;#10;前台是否按流程解释:是&amp;#10;用户要求:在线复机&amp;#10;第二联系电话:19137995626</t>
  </si>
  <si>
    <t>BL202310012017021092</t>
  </si>
  <si>
    <t>周宜</t>
  </si>
  <si>
    <t>&gt;业务号码&gt;071700023062；&gt;号码归属地&gt;宜昌；&gt;产品名称&gt;教育会员，果果乐园；&gt;产品代码&gt;无；&gt;产品编码&gt;2400078000，2400000834；&gt;订购时间&gt;2023-09-1614:33:11，2023-08-3020:09:26；&gt;核查情况&gt;平台故障；&gt;不规范定制分类&gt;平台故障，无法判责；&gt;退费金额&gt;50元，87元；&gt;退费时间&gt;2023年10月2日；&gt;投诉内容&gt;&amp;#10;&amp;#10;高级模板内容：&amp;#10;赔付类型：:增值业务争议&amp;#10;CBSS账单扣费名称：:TV增值-应用-教育&amp;#10;办理渠道:IPTV&amp;#10;赔付月份：:2023年9月、2023年10月、2023年8月&amp;#10;返还倍率:单倍&amp;#10;赔付金额：:137&amp;#10;是否已经取消业务:是&amp;#10;是否承诺退费：:是&amp;#10;用户是否需要回复：:否&amp;#10;用户要求：:已在线承诺退费，无需回复</t>
  </si>
  <si>
    <t>BL202310020929122489</t>
  </si>
  <si>
    <t>李喜梅</t>
  </si>
  <si>
    <t>&gt;业务号码&gt;071700081746；&gt;号码归属地&gt;宜昌；&gt;产品名称&gt;那豆少儿；&gt;产品代码&gt;无；&gt;产品编码&gt;2400039012；&gt;订购时间&gt;2023-10-0116:30:18；&gt;核查情况&gt;平台故障；&gt;不规范定制分类&gt;平台故障，无法判责；&gt;退费金额&gt;25元；&gt;退费时间&gt;2023-10-02；&gt;投诉内容&gt;【2022年上工信部测评重保用户】判断省分:其他省分&amp;#10;:增值业务争议&amp;#10;判断省分:湖北&amp;#10;:固网&amp;#10;:是&amp;#10;:不认可&amp;#10;:小于等于500元，且仅限单倍、月份不超过12个月&amp;#10;:&amp;#10;&amp;#10;高级模板内容：&amp;#10;赔付类型：:增值业务争议&amp;#10;CBSS账单扣费名称：:那豆少儿/TV增值-应用-教育&amp;#10;SP产品ID/元素ID：:无&amp;#10;办理渠道:无&amp;#10;赔付月份：:2023年10月&amp;#10;返还倍率:单倍&amp;#10;赔付金额：:25&amp;#10;是否已经取消业务:是&amp;#10;是否承诺退费：:是&amp;#10;用户是否需要回复：:否&amp;#10;用户要求：:已承诺退费</t>
  </si>
  <si>
    <t>BL202310021506500789</t>
  </si>
  <si>
    <t>姚新叶</t>
  </si>
  <si>
    <t>&gt;业务号码&gt;071700190533；&gt;号码归属地&gt;宜昌；&gt;产品名称&gt;老友生活学堂，教育会员；&gt;产品代码&gt;无；&gt;产品编码&gt;2400004756，2400078000；&gt;订购时间&gt;2023-09-0410:16:56，2023-08-2814:07:54；&gt;核查情况&gt;平台故障；&gt;不规范定制分类&gt;平台故障，无法判责；&gt;退费金额&gt;50元，75元；&gt;退费时间&gt;2023-10-02；&gt;投诉内容&gt;判断省分:其他省分&amp;#10;:增值业务争议&amp;#10;判断省分:湖北&amp;#10;:固网&amp;#10;:是&amp;#10;:不认可&amp;#10;:小于等于500元，且仅限单倍、月份不超过12个月&amp;#10;:&amp;#10;&amp;#10;高级模板内容：&amp;#10;赔付类型：:增值业务争议&amp;#10;CBSS账单扣费名称：:V增值-应用-教育25元TV增值-应用-健康25元&amp;#10;办理渠道:线上&amp;#10;赔付月份：:2023年8月、2023年9月、2023年10月&amp;#10;返还倍率:单倍&amp;#10;赔付金额：:125&amp;#10;是否已经取消业务:是&amp;#10;是否承诺退费：:是&amp;#10;用户是否需要回复：:否&amp;#10;用户要求：:要求尽快处理</t>
  </si>
  <si>
    <t>BL202310021306411501</t>
  </si>
  <si>
    <t>谢辉荣</t>
  </si>
  <si>
    <t>&gt;业务号码&gt;071700247448；&gt;号码归属地&gt;宜昌；&gt;产品名称&gt;优享少儿连续包月；&gt;产品代码&gt;24000356；&gt;产品编码&gt;2400035613；&gt;订购时间&gt;2023-09-2918:24:23；&gt;核查情况&gt;平台故障；&gt;不规范定制分类&gt;平台故障，无法判责；&gt;退费金额&gt;39.8元；&gt;退费时间&gt;2023/10/02；&gt;投诉内容&gt;&amp;#10;判断省分:湖北&amp;#10;:增值业务费用争议（含炫彩通信助理包云盘版等组合类增值业务）&amp;#10;:固网&amp;#10;:是&amp;#10;:不认可&amp;#10;:小于等于500元，且仅限单倍、月份不超过12个月&amp;#10;:&amp;#10;&amp;#10;高级模板内容：&amp;#10;赔付类型：:增值业务争议&amp;#10;CBSS账单扣费名称：:优享少儿连续包月19.9/月&amp;#10;办理渠道:IPTV&amp;#10;赔付月份：:2023年9月、2023年10月&amp;#10;返还倍率:单倍&amp;#10;赔付金额：:39.8&amp;#10;是否已经取消业务:是&amp;#10;是否承诺退费：:是&amp;#10;用户是否需要回复：:否&amp;#10;用户要求：:退费</t>
  </si>
  <si>
    <t>BL202310021148370187</t>
  </si>
  <si>
    <t>罗群</t>
  </si>
  <si>
    <t>&gt;业务号码&gt;071700374316；&gt;号码归属地&gt;宜昌；&gt;产品名称&gt;爱丫爱课，老友生活学堂；&gt;产品代码&gt;24000133，24000047；&gt;产品编码&gt;2400013359，2400004756；&gt;订购时间&gt;2023-09-0619:01:07，2023-09-1010:58:47；&gt;核查情况&gt;平台故障；&gt;不规范定制分类&gt;平台故障，无法判责；&gt;退费金额&gt;50元，50元；&gt;退费时间&gt;2023/10/02；&gt;投诉内容&gt;&amp;#10;判断省分:其他省分&amp;#10;:增值业务争议&amp;#10;判断省分:湖北&amp;#10;:固网&amp;#10;:是&amp;#10;:不认可&amp;#10;:小于等于500元，且仅限单倍、月份不超过12个月&amp;#10;:&amp;#10;&amp;#10;高级模板内容：&amp;#10;赔付类型：:增值业务争议&amp;#10;CBSS账单扣费名称：:TV增值-应用-教育/TV增值-应用-健康&amp;#10;SP产品ID/元素ID：:无&amp;#10;办理渠道:无&amp;#10;赔付月份：:2023年9月、2023年10月&amp;#10;返还倍率:单倍&amp;#10;赔付金额：:100&amp;#10;是否已经取消业务:是&amp;#10;是否承诺退费：:是&amp;#10;用户是否需要回复：:否&amp;#10;用户要求：:已承诺退费</t>
  </si>
  <si>
    <t>BL202310021041581307</t>
  </si>
  <si>
    <t>李敏</t>
  </si>
  <si>
    <t>&gt;业务号码&gt;071700902134&gt;号码归属地&gt;宜昌；&gt;产品名称&gt;飞咪玩具大世界；&gt;产品代码&gt;24000365；&gt;产品编码&gt;2400036500；&gt;订购时间&gt;2023-09-2617:30:23；&gt;核查情况&gt;平台故障；&gt;不规范定制分类&gt;平台故障，无法判责；&gt;退费金额&gt;50元；&gt;退费时间&gt;2023年10月2日&gt;投诉内容&gt;&amp;#10;&amp;#10;高级模板内容：&amp;#10;赔付类型：:增值业务争议&amp;#10;CBSS账单扣费名称：:TV增值-应用-教育&amp;#10;办理渠道:/&amp;#10;赔付月份：:2023年9月、2023年10月&amp;#10;返还倍率:单倍&amp;#10;赔付金额：:50&amp;#10;是否已经取消业务:是&amp;#10;是否承诺退费：:是&amp;#10;用户是否需要回复：:否&amp;#10;用户要求：:退费</t>
  </si>
  <si>
    <t>BL202310021458470645</t>
  </si>
  <si>
    <t>覃海冰</t>
  </si>
  <si>
    <t>&gt;业务号码&gt;13032745301；&gt;号码归属地&gt;宜昌；&gt;产品名称&gt;:5G精品听读PLUS会员；&gt;产品代码&gt;66003045；&gt;产品编码&gt;6600304500；&gt;订购时间&gt;	2023-07-1109:22:189；&gt;核查情况&gt;平台故障；&gt;不规范定制分类&gt;平台故障，无法判责；&gt;退费金额&gt;20元；&gt;退费时间&gt;2023-10-02；&gt;投诉内容&gt;&amp;#10;&amp;#10;&amp;#10;高级模板内容：&amp;#10;赔付类型：:其他:/&amp;#10;CBSS账单扣费名称：:5G精品听读PLUS会员&amp;#10;SP产品ID/元素ID：:5G精品听读PLUS会员&amp;#10;办理渠道:SP平台接入&amp;#10;赔付月份：:2023年10月&amp;#10;返还倍率:单倍&amp;#10;赔付金额：:20&amp;#10;是否已经取消业务:是&amp;#10;是否承诺退费：:是&amp;#10;用户是否需要回复：:否&amp;#10;用户要求：:退费</t>
  </si>
  <si>
    <t>BL202310011914360778</t>
  </si>
  <si>
    <t>&gt;业务号码&gt;13047164383；&gt;号码归属地&gt;宜昌；&gt;产品名称&gt;AI留声机共享包钻石版25元-沃阅读，畅享彩铃8元包月；&gt;产品代码&gt;66002655，49004925；&gt;产品编码&gt;6600265500，4900492500；&gt;订购时间&gt;2023-09-2011:04:24，2023-09-1418:20:45；&gt;核查情况&gt;平台故障；&gt;不规范定制分类&gt;平台故障，无法判责；&gt;退费金额&gt;25元，8元；&gt;退费时间&gt;2023-10-02；&gt;投诉内容&g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AI留声机共享包钻石版25元-沃阅读，畅享彩铃8元包月&amp;#10;办理渠道:SP平台接入&amp;#10;赔付月份：:2023年9月&amp;#10;返还倍率:单倍&amp;#10;赔付金额：:33&amp;#10;是否已经取消业务:否&amp;#10;是否承诺退费：:是&amp;#10;用户是否需要回复：:否&amp;#10;用户要求：:用户要求取消并退费，因用户无法接收验证码，请后台退订</t>
  </si>
  <si>
    <t>BL202310021504350744</t>
  </si>
  <si>
    <t>田柏平</t>
  </si>
  <si>
    <t>&gt;业务号码&gt;13098411303；&gt;号码归属地&gt;宜昌；&gt;产品名称&gt;金太阳点读宝20元；&gt;产品代码&gt;66001320；&gt;产品编码&gt;6600132000；&gt;订购时间&gt;2023-10-0213:42:47；&gt;核查情况&gt;平台故障；&gt;不规范定制分类&gt;平台故障，无法判责；&gt;退费金额&gt;20元；&gt;退费时间&gt;2023年10月2日；&gt;投诉内容&gt;&amp;#10;&amp;#10;高级模板内容：&amp;#10;赔付类型：:增值业务争议&amp;#10;CBSS账单扣费名称：:金太阳点读宝20元&amp;#10;办理渠道:无&amp;#10;赔付月份：:2023年10月&amp;#10;返还倍率:单倍&amp;#10;赔付金额：:20&amp;#10;是否已经取消业务:是&amp;#10;是否承诺退费：:是&amp;#10;用户是否需要回复：:否&amp;#10;用户要求：:退费</t>
  </si>
  <si>
    <t>TS202310021245121613</t>
  </si>
  <si>
    <t>朱红江</t>
  </si>
  <si>
    <t>22年Q3Q4重点客户判断省分:湖北&amp;#10;:增值业务费用争议（含炫彩通信助理包云盘版等组合类增值业务）&amp;#10;:移网&amp;#10;:不在补救范围内&amp;#10;:不认可&amp;#10;:&amp;#10;&amp;#10;高级模板内容：&amp;#10;投诉问题描述:对私自办理沃阅读-5G畅听-精品小说20元2.快读书城18元包不认可，称不给自己全部退费就工信部投诉，请处理回复&amp;#10;争议业务名称:沃阅读-5G畅听-精品小说20元2.快读书城18元包&amp;#10;受理渠道:SP平台接入&amp;#10;争议月份:2022年9月、2022年10月、2022年11月、2022年12月、2023年1月、2023年2月、2023年3月、2023年4月、2023年5月、2023年6月、2023年7月、2023年8月、2023年9月、2023年10月&amp;#10;争议费用:532&amp;#10;一线客服在系统里:已取消&amp;#10;是否承诺退费:否&amp;#10;用户要求:对私自办理沃阅读-5G畅听-精品小说20元2.快读书城18元包不认可，称不给自己全部退费就工信部投诉，请处理回复</t>
  </si>
  <si>
    <t>计费争议-SP扣费：经核实，用户订购产品沃阅读-5G畅听-精品小说20元，产品代码为90559，订购时间22年9月，取消时间为23年10月，20元/月，合计扣费14个月，累计产生费用合计280元，订购方式为集团统一认证平台” 短信验证码，有二次确认过程，不存在订购违规现象。考虑用户使用感知，网站方已取消屏蔽并于三个工作日内退费280元到账，此费用不可抵扣往月欠费及打印发票，另用户订购产品快读书城18元包，产品代码为90559，订购时间22年9月，取消时间为23年10月，18元/月，合计扣费14个月，累计产生费用合计252元，订购方式为集团统一认证平台” 短信验证码，有二次确认过程，不存在订购违规现象。考虑用户使用感知，网站方已取消屏蔽并于三个工作日内退费252元到账，此费用不可抵扣往月欠费及打印发票满意。满意。</t>
  </si>
  <si>
    <t>TS202309301437420152</t>
  </si>
  <si>
    <t>屈兵</t>
  </si>
  <si>
    <t>高级模板内容：&amp;#10;投诉问题描述:TS202309261028330204详见用户来电都会处理结果不满意，强烈要求全额退费，称扣了5年的费用，请核实处理回电加急&amp;#10;争议业务名称:手机听书15元包月产品增值业务-乐游快线&amp;#10;受理渠道:总部客服一体化运营湖北省宜昌渠道&amp;#10;争议月份:2023年9月&amp;#10;争议费用:0&amp;#10;一线客服在系统里:已取消&amp;#10;是否承诺退费:否&amp;#10;用户要求:TS202309261028330204详见用户来电都会处理结果不满意，强烈要求全额退费，称扣了5年的费用，请核实处理回电加急</t>
  </si>
  <si>
    <t>计费争议-SP扣费：手机听书15元包月产品。客户反映被动开通增值业务问题，经核实，客户订购产品名称为手机听书15元包月产品，产品代码为9000025500，SP标识为90000255，订购时间2018-01-26 12:43:00，订购方式为SP接入，取消时间为2023-09-26 10:25:55 ，15元/月，合计扣费56个月，累计产生费用共计840元，有二次确认过程，不存在订购违规现象，已发网站同意退费500元，现金到账。 乐游快线 ，9000160000，90001600，订购时间2018-05-12 12:26:00，订购方式为SP接入，取消时间为2023-09-26 10:25:55，10元/月，合计扣费56个月，累计产生费用共计560元，有二次确认过程，不存在订购违规现象。 已发玩网站同意退费560元，客户不同意该反感，要求全额退费，已重新反馈至网站申请，因工单时限原因先行办结，后期网站回复结果后联系客户告知，如需处理退费可在工作时间（08:30-12:00；14:00-17:30）联系07176921001、13032700872宜昌联通投诉处理中心。如用户咨询，请前台10010话务中心代为解释，谢谢</t>
  </si>
  <si>
    <t>TS202310021042080680</t>
  </si>
  <si>
    <t>【2022年上工信部测评重保用户】【2022年上工信部测评重保用户】【2022年上工信部测评重保用户】【2022年上工信部测评重保用户】&amp;#10;高级模板内容：&amp;#10;投诉问题描述:用户来电称自己没有订购业务，称是小孩在使用，用户要求核实回电，故一线没有处理费用，请协助处理谢谢&amp;#10;业务名称:增值业务费_TV增值-应用-教育_TV增值-应用-教育增值业务费_TV增值-应用-健康_TV增值-应用-健康&amp;#10;争议月份:2023年4月、2023年5月、2023年6月、2023年7月、2023年8月、2023年9月、2023年10月&amp;#10;争议金额:275&amp;#10;办理渠道:无&amp;#10;前台是否取消:未取消&amp;#10;用户要求:加急</t>
  </si>
  <si>
    <t>计费争议-SP扣费：用户反映飞咪玩具大世界和掌厨业务开通问题，经核实，客户订购产品名称为飞咪玩具大世界和掌厨，产品代码为2400036500和2400011906，有二次确认过程，不存在订购违规现象，考虑客户使用感知，网站方已取消屏蔽，我司申请退费275元赠费方式到账，此费用不可打印账单发票，满意。</t>
  </si>
  <si>
    <t>BL202310021113541983</t>
  </si>
  <si>
    <t>吴爱玉</t>
  </si>
  <si>
    <t>投诉内容&gt;判断省分:其他省分&amp;#10;:增值业务争议&amp;#10;判断省分:湖北&amp;#10;:移网&amp;#10;:在补救范围内&amp;#10;:不认可&amp;#10;:小于等于500元，且仅限单倍、月份不超过12个月&amp;#10;:&amp;#10;&amp;#10;高级模板内容：&amp;#10;赔付类型：:增值业务争议&amp;#10;CBSS账单扣费名称：:增值业务费_增值业务-联通爱听-少儿优选20元包_增值业务-联通爱听-少儿优选20元包&amp;#10;办理渠道:无&amp;#10;赔付月份：:2023年9月、2023年10月&amp;#10;返还倍率:单倍&amp;#10;赔付金额：:40&amp;#10;是否已经取消业务:是&amp;#10;是否承诺退费：:是&amp;#10;用户是否需要回复：:否&amp;#10;用户要求：:用户来电反馈表示自己并未订购过任何增值业务，前台核查已做解释不认可要求退还费用。请尽快处理谢谢！（已承诺退费）</t>
  </si>
  <si>
    <t>计费争议-SP扣费：用户反映联通爱听-少儿优选20元包业务开通问题，经核实，客户订购产品名称为联通爱听-少儿优选20元包，SP标识为90559，订购方式为短信验证，取消时间为23.10，20元/月，合计扣费2个月，累计产生费用共计40元，有二次确认过程，不存在订购违规现象。考虑客户使用感知，网站方已取消屏蔽并于三个工作日内退费40元现金方式到账，可打印账单发票，来向你用户未接，有疑问可致电我部07176921001为其处理</t>
  </si>
  <si>
    <t>BL202310011634402203</t>
  </si>
  <si>
    <t>郭云</t>
  </si>
  <si>
    <t>用户反映被动开通TV增值-应用-游戏（梦想游戏）25元/月，解释挽留无效，已承诺减免10月合计25元功能费</t>
  </si>
  <si>
    <t>计费争议-SP扣费：用户反映梦想游戏业务开通问题，经核实，客户订购产品名称为梦想游戏，产品代码为2400009209，有二次确认过程，不存在订购违规现象，考虑客户使用感知，网站方已取消屏蔽，我司于24小时退费75元赠费知客户提供号码13207217725上，此费用不可打印账单发票，满意。</t>
  </si>
  <si>
    <t>TS202310011948530457</t>
  </si>
  <si>
    <t>魏长新</t>
  </si>
  <si>
    <t>[65岁以上老人]判断省分:湖北&amp;#10;:增值业务费用争议（含炫彩通信助理包云盘版等组合类增值业务）&amp;#10;:移网&amp;#10;:在补救范围内&amp;#10;:不认可&amp;#10;:大于500元&amp;#10;:&amp;#10;&amp;#10;高级模板内容：&amp;#10;投诉问题描述:用户来电反映自己没有办理业务，要求尽快核实处理，有升级倾向&amp;#10;争议业务名称:5G炫彩通信助理包-云盘版（首月5元半价）	文化新贵包王者荣耀流量权益包-腾讯-12元&amp;#10;受理渠道:无&amp;#10;争议月份:2022年11月、2022年12月、2023年1月、2023年2月、2023年3月、2023年4月、2023年5月、2023年6月、2023年7月、2023年8月、2023年9月&amp;#10;争议费用:10&amp;#10;一线客服在系统里:未取消，请后台协助处理&amp;#10;是否承诺退费:否&amp;#10;用户要求:用户要求后台联系处理，有升级倾向</t>
  </si>
  <si>
    <t>计费争议-SP扣费：用户反映王者荣耀流量权益包-腾讯-12元业务开通问题，经核实，客户订购产品名称为王者荣耀流量权益包-腾讯-12元，产品代码为21001876，SP标识为98177，APP上自助订购，订购时间： 2022-11-30 22:00:03 ，累计产生费用共计132元，有二次确认过程，不存在订购违规现象。考虑客户使用感知，网站方已取消屏蔽并于24小时退费132元现金方式到账，此费用可抵扣月租，不可打印账单发票；另用户反馈订购文化新贵包业务问题，经核实，客户订购产品名称为文化新贵包，产品代码为66001419，SP标识为90559，APP上自助订购，订购时间： 2022-11-14 09:21:16  ，累计产生费用共计240元，有二次确认过程，不存在订购违规现象。考虑客户使用感知，网站方已取消屏蔽并于三个工作日退费240元现金方式到账，此费用可抵扣月租，不可打印账单发票；另用户反馈订购5G炫彩通信助理包-云盘版（首月5元半价）业务问题，经核实，上海航动科技有限公司（宜昌）于2023-01-03 13:16:27通过电话营销的方式推荐用户开通，已取消，考虑用户感知，申请退23.1-23.10月费用，合计95元，24小时到帐，此费用不可打印发票，满意。</t>
  </si>
  <si>
    <t>TS202310011822072017</t>
  </si>
  <si>
    <t>章勋菊</t>
  </si>
  <si>
    <t>【2022年上工信部测评重保用户】&amp;#10;高级模板内容：&amp;#10;投诉问题描述:用户对此业务产生的费用不理解！号码内有低消！&amp;#10;业务名称:增值业务费_TV增值-应用-健康_TV增值-应用-健康，增值业务费_TV增值-应用-游戏_TV增值-应用-游戏&amp;#10;争议月份:2023年9月&amp;#10;争议金额:54&amp;#10;是否已经取消业务:是&amp;#10;是否承诺退费:是&amp;#10;用户要求:要求我方返还抵扣现有欠费！请协助处理！谢谢！</t>
  </si>
  <si>
    <t>计费争议-SP扣费：用户反映智享电竞和趣味生活业务开通问题，经核实，客户订购产品名称为智享电竞和趣味生活，产品代码为2400038805和2400077200，有二次确认过程，不存在订购违规现象，考虑客户使用感知，网站方已取消屏蔽，我司于24小时退费108元赠费方式到账，此费用可打印账单发票，已取消低消，满意。</t>
  </si>
  <si>
    <t>ZX202310011655190746</t>
  </si>
  <si>
    <t>咨询工单（2021版）&gt;&gt;非联通业务咨询&gt;&gt;非联通业务咨询</t>
  </si>
  <si>
    <t>用户来电称15071765032手机号码收到一条中国联通沃悦读的扣费19.9元，查询账单也有扣费，用户称自己没有订购相关业务，要求把扣除的费用退还</t>
  </si>
  <si>
    <t>计费争议-SP扣费：用户反映沃悦读业务开通问题，经核实，客户号码非我司，已告知用户我司仅可处理联通号码费用问题，用户表示自行前往移动营业厅处理，满意</t>
  </si>
  <si>
    <t>BL202310021338551927</t>
  </si>
  <si>
    <t>郝明红</t>
  </si>
  <si>
    <t>22年Q3Q4重点客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增值业务费_增值业务-5G-VR教育黄金包_增值业务-5G-VR教育黄金包&amp;#10;SP产品ID/元素ID：:6600252700&amp;#10;办理渠道:无，称毫不知情&amp;#10;赔付月份：:2023年10月&amp;#10;返还倍率:单倍&amp;#10;赔付金额：:60&amp;#10;是否已经取消业务:是&amp;#10;是否承诺退费：:是&amp;#10;用户是否需要回复：:否&amp;#10;用户要求：:退费（已承诺）</t>
  </si>
  <si>
    <t>BL202310020928262467</t>
  </si>
  <si>
    <t>郑之刚</t>
  </si>
  <si>
    <t>&gt;业务号码&gt;15586369708；&gt;号码归属地&gt;宜昌；&gt;产品名称&gt;腾讯视频10G流量加会员月包；&gt;产品代码&gt;80006720；&gt;产品编码&gt;8000672000；&gt;订购时间&gt;2023-09-3021:52:31；&gt;核查情况&gt;平台故障；&gt;不规范定制分类&gt;平台故障，无法判责；&gt;退费金额&gt;25元；&gt;退费时间&gt;2023-10-02；&gt;投诉内容&gt;&amp;#10;赔付类型：:增值业务争议&amp;#10;CBSS账单扣费名称：:	腾讯视频10G流量加会员月包&amp;#10;办理渠道:未查询到&amp;#10;赔付月份：:2023年9月&amp;#10;返还倍率:单倍&amp;#10;赔付金额：:25&amp;#10;是否已经取消业务:是&amp;#10;是否承诺退费：:是&amp;#10;用户是否需要回复：:否&amp;#10;用户要求：:退费</t>
  </si>
  <si>
    <t>BL202310021112371960</t>
  </si>
  <si>
    <t>刘南芳</t>
  </si>
  <si>
    <t>&gt;业务号码&gt;15607203747；&gt;号码归属地&gt;宜昌；&gt;产品名称&gt;自然拼读钻石会员卡；&gt;产品代码&gt;66001422；&gt;产品编码&gt;6600142200；&gt;订购时间&gt;2023-09-3008:15:35；&gt;核查情况&gt;平台故障；&gt;不规范定制分类&gt;平台故障，无法判责；&gt;退费金额&gt;40元；&gt;退费时间&gt;2023-10-2；&gt;投诉内容&gt;&amp;#10;高级模板内容：&amp;#10;赔付类型：:增值业务争议&amp;#10;CBSS账单扣费名称：:自然拼读钻石会员卡	&amp;#10;办理渠道:无&amp;#10;赔付月份：:2023年9月、2023年10月&amp;#10;返还倍率:单倍&amp;#10;赔付金额：:40&amp;#10;是否已经取消业务:是&amp;#10;是否承诺退费：:是&amp;#10;用户是否需要回复：:否&amp;#10;用户要求：:用户要求退费</t>
  </si>
  <si>
    <t>BL202310021202280428</t>
  </si>
  <si>
    <t>田学龙</t>
  </si>
  <si>
    <t>&gt;业务号码&gt;15671034516；&gt;号码归属地&gt;宜昌；&gt;产品名称&gt;悦读同步学钻石会员20元包；&gt;产品代码&gt;66001174；&gt;产品编码&gt;6600117400&gt;订购时间&gt;2023-09-1515:42:59；&gt;核查情况&gt;平台故障；&gt;不规范定制分类&gt;平台故障，无法判责；&gt;退费金额40元；&gt;退费时间&gt;2023年10月02日；&gt;投诉内容&gt;XX判断省分:其他省分&amp;#10;:增值业务争议&amp;#10;判断省分:湖北&amp;#10;:移网&amp;#10;:在补救范围内&amp;#10;:不认可&amp;#10;:小于等于500元，且仅限单倍、月份不超过12个月&amp;#10;:&amp;#10;&amp;#10;高级模板内容：&amp;#10;赔付类型：:增值业务争议&amp;#10;CBSS账单扣费名称：:增值业务-沃悦读同步学钻石会员20元包&amp;#10;办理渠道:SP平台&amp;#10;赔付月份：:2023年10月、2023年9月&amp;#10;返还倍率:单倍&amp;#10;赔付金额：:40&amp;#10;是否已经取消业务:是&amp;#10;是否承诺退费：:是&amp;#10;用户是否需要回复：:否&amp;#10;用户要求：:退费</t>
  </si>
  <si>
    <t>BL202310021009000683</t>
  </si>
  <si>
    <t>王汉</t>
  </si>
  <si>
    <t>&gt;业务号码&gt;15671035313；&gt;号码归属地&gt;宜昌；&gt;产品名称&gt;沃阅读-5G畅阅-经管学堂20元；&gt;产品代码&gt;66001249；&gt;产品编码&gt;6600124900；&gt;订购时间&gt;2023-09-2911:58:32；&gt;核查情况&gt;平台故障；&gt;不规范定制分类&gt;平台故障，无法判责；&gt;退费金额&gt;40元；&gt;退费时间&gt;2023-10-02；&gt;投诉内容&gt;&amp;#10;高级模板内容：&amp;#10;赔付类型：:增值业务争议&amp;#10;CBSS账单扣费名称：:沃阅读-5G畅阅-经管学堂20元&amp;#10;办理渠道:SP&amp;#10;赔付月份：:2023年9月、2023年10月&amp;#10;返还倍率:单倍&amp;#10;赔付金额：:40&amp;#10;是否已经取消业务:是&amp;#10;是否承诺退费：:是&amp;#10;用户是否需要回复：:否&amp;#10;用户要求：:退费</t>
  </si>
  <si>
    <t>BL202310021521410993</t>
  </si>
  <si>
    <t>舒开琼</t>
  </si>
  <si>
    <t>&gt;业务号码&gt;15672528126；&gt;号码归属地&gt;宜昌；&gt;产品名称&gt;腾讯王者荣耀30元；&gt;产品代码&gt;21000982；&gt;产品编码&gt;2100098200；&gt;订购时间&gt;20231002023612；&gt;核查情况&gt;平台故障；&gt;不规范定制分类&gt;平台故障，无法判责；&gt;退费金额&gt;300元；&gt;退费时间&gt;2023/10/02；&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腾讯王者荣耀30元&amp;#10;办理渠道:无&amp;#10;赔付月份：:2023年10月&amp;#10;返还倍率:单倍&amp;#10;赔付金额：:300&amp;#10;是否已经取消业务:是&amp;#10;是否承诺退费：:是&amp;#10;用户是否需要回复：:否&amp;#10;用户要求：:已承诺退费。无需回复</t>
  </si>
  <si>
    <t>BL202310021006260639</t>
  </si>
  <si>
    <t>覃彩莲</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</si>
  <si>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增值业务费_增值业务-沃阅读知涯升学20元特价包_&amp;#10;办理渠道:无&amp;#10;赔付月份：:2023年10月&amp;#10;返还倍率:单倍&amp;#10;赔付金额：:20&amp;#10;是否已经取消业务:是&amp;#10;是否承诺退费：:是&amp;#10;用户是否需要回复：:否&amp;#10;用户要求：:退费</t>
  </si>
  <si>
    <t>TS202310020955151820</t>
  </si>
  <si>
    <t>石玉兰</t>
  </si>
  <si>
    <r>
      <t/>
    </r>
    <r>
      <rPr>
        <sz val="11"/>
        <color rgb="FF000000"/>
        <rFont val="宋体"/>
        <family val="2"/>
      </rPr>
      <t>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t>
    </r>
    <r>
      <rPr>
        <sz val="11"/>
        <color rgb="FF000000"/>
        <rFont val="Arial"/>
        <family val="2"/>
      </rPr>
      <t xml:space="preserve">	</t>
    </r>
    <r>
      <rPr>
        <sz val="11"/>
        <color rgb="FF000000"/>
        <rFont val="宋体"/>
        <family val="2"/>
      </rPr>
      <t>联通PLUS黄金会员月卡12个月轻合约优惠19元/月（促销-首月2.9元）（立即生效）&amp;#10;争议月份:2023年8月、2023年9月、2023年10月&amp;#10;是否承诺退费:是&amp;#10;承诺退费金额:40.9&amp;#10;是否取消业务（如取消失败，需加上系统报错的提示）:是&amp;#10;是否需要回复:否&amp;#10;用户要求:已承诺退费，用户满意</t>
    </r>
  </si>
  <si>
    <t>TS202310021204220608</t>
  </si>
  <si>
    <t>黄显权</t>
  </si>
  <si>
    <t>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	手机彩铃沃音乐精选10元包月&amp;#10;争议月份:2023年10月&amp;#10;是否承诺退费:是&amp;#10;承诺退费金额:10&amp;#10;是否取消业务（如取消失败，需加上系统报错的提示）:是&amp;#10;是否需要回复:否&amp;#10;用户要求:要求退费，已承诺退费</t>
  </si>
  <si>
    <t>BL202310021127542271</t>
  </si>
  <si>
    <t>陆玉锋</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</si>
  <si>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腾讯游戏畅玩包（前向）腾讯视频10G流量加会员悦心钻石会员-包月-25元AI留声机共享包钻石版25&amp;#10;办理渠道:SP&amp;#10;赔付月份：:2023年9月、2023年10月&amp;#10;返还倍率:单倍&amp;#10;赔付金额：:174&amp;#10;是否已经取消业务:否&amp;#10;是否承诺退费：:是&amp;#10;用户是否需要回复：:否&amp;#10;用户要求：:退订并退费，目前不方便获取验证码，请协助取消</t>
  </si>
  <si>
    <t>BL202310020819161646</t>
  </si>
  <si>
    <t>王元红</t>
  </si>
  <si>
    <t>工单受理&gt;业务号码&gt;071703322958；&gt;号码归属地&gt;宜昌；&gt;产品名称&gt;趣味生活；&gt;产品代码&gt;无；&gt;产品编码&gt;2400077200；&gt;订购时间&gt;2023-09-3019:25:45；&gt;核查情况&gt;平台故障；&gt;不规范定制分类&gt;平台故障，无法判责；&gt;退费金额&gt;50元；&gt;退费时间&gt;2023-10-02；&gt;投诉内容&gt;&amp;#10;:&amp;#10;&amp;#10;高级模板内容：&amp;#10;赔付类型：:增值业务争议&amp;#10;CBSS账单扣费名称：:TV增值-应用-健康&amp;#10;办理渠道:无&amp;#10;赔付月份：:2023年9月、2023年10月&amp;#10;返还倍率:单倍&amp;#10;赔付金额：:50&amp;#10;是否已经取消业务:是&amp;#10;是否承诺退费：:是&amp;#10;用户是否需要回复：:否&amp;#10;用户要求：:退费</t>
  </si>
  <si>
    <t>BL202310021254571303</t>
  </si>
  <si>
    <t>汪浩</t>
  </si>
  <si>
    <t>用户反映被动开通TV增值爱丫爱课（25元/月）、影视会员连续包月（29.9元/月）、开心乐园（25元/月），解释挽留无效，已承诺减免7-10月合计239.7元功能费</t>
  </si>
  <si>
    <t>TS202310021534370680</t>
  </si>
  <si>
    <t>张忠莲</t>
  </si>
  <si>
    <t>22年Q3Q4重点客户判断省分:其他省分&amp;#10;:普通消费有争议&amp;#10;:下一步&amp;#10;:通话费不认可&amp;#10;获取参数:&amp;#10;:普通通话费超出争议&amp;#10;查询套餐:&amp;#10;:金额正确&amp;#10;:不认可&amp;#10;:仍不认可&amp;#10;判断省分:除四川外&amp;#10;:&amp;#10;&amp;#10;高级模板内容：&amp;#10;投诉问题描述:用户称6/7月份没有发过短信，用户要求核实&amp;#10;争议月份:2023年7月、2023年6月&amp;#10;争议金额:23&amp;#10;是否有下发短信提醒:否&amp;#10;用户要求:尽快核实处理</t>
  </si>
  <si>
    <t>TS202310021554091211</t>
  </si>
  <si>
    <t>向培堂</t>
  </si>
  <si>
    <t>[65岁以上老人]判断省分:湖北&amp;#10;:流量费争议&amp;#10;:未使用过/未使用那么多/用的wifi（产生流量/费用）&amp;#10;:不认可&amp;#10;:下一步&amp;#10;:不符合或不愿意开通&amp;#10;:未享受&amp;#10;:下一步&amp;#10;:单倍小于等于500&amp;#10;:&amp;#10;&amp;#10;高级模板内容：&amp;#10;投诉问题描述:流量费争议&amp;#10;业务名称:流量费&amp;#10;争议月份:2023年9月&amp;#10;争议金额:120&amp;#10;是否承诺退费:是&amp;#10;用户要求:退费</t>
  </si>
  <si>
    <t>TS202310020911080780</t>
  </si>
  <si>
    <t>刘世辉</t>
  </si>
  <si>
    <t>用户来电称号码：15671067828没有使用流量但是一直在消耗流量数据前台解释无效要求我方核实处理请查询回电，谢谢</t>
  </si>
  <si>
    <t>计费争议-流量：用户反映反映流量问题，经核实通过手厅核实存在上网记录，建议客户下载流量监控软件核查，客户满意。</t>
  </si>
  <si>
    <t>TS202310021242231540</t>
  </si>
  <si>
    <t>黄容</t>
  </si>
  <si>
    <t>【2022年上工信部测评重保用户】[该用户有申诉倾向，请注意受理态度，查询近三天工单记录，积极解决用户问题。]判断省分:湖北&amp;#10;:流量费争议&amp;#10;:未使用过/未使用那么多/用的wifi（产生流量/费用）&amp;#10;:不认可&amp;#10;:下一步&amp;#10;:不符合或不愿意开通&amp;#10;:已享受或不在授权范围&amp;#10;:&amp;#10;&amp;#10;高级模板内容：&amp;#10;投诉问题描述:不认可这个月的流量费，反映自己没有打开过流量&amp;#10;争议月份:2023年10月&amp;#10;争议金额/流量:20&amp;#10;用户要求:要求我方处理，请尽快核实，谢谢（前期已有退费）</t>
  </si>
  <si>
    <t>计费争议-流量扣费：沟通后客户对10月流量扣费20元不满，经核实属正常扣费，沟通后为用户办理预存话费享20元话费优惠(湖北)（已停售） ，另为用户赠送5G流量供本月使用，满意。</t>
  </si>
  <si>
    <t>TS202310021221521034</t>
  </si>
  <si>
    <t>向永菊</t>
  </si>
  <si>
    <t>[65岁以上老人]判断省分:湖北&amp;#10;:流量费争议&amp;#10;:未使用过/未使用那么多/用的wifi（产生流量/费用）&amp;#10;:不认可&amp;#10;:下一步&amp;#10;:不符合或不愿意开通&amp;#10;:未享受&amp;#10;:下一步&amp;#10;:大于500&amp;#10;:&amp;#10;&amp;#10;高级模板内容：&amp;#10;投诉问题描述:用户反映号码是老人自使用，对号码从开户来所有的手机上网流量费都不认可，要求给出具体的使用明细，不愿APP上查看，请核实处理，谢谢。&amp;#10;争议月份:2023年10月&amp;#10;争议金额/流量:60&amp;#10;用户要求:用户反映号码是老人自使用，对号码从开户来所有的手机上网流量费都不认可，要求给出具体的使用明细，不愿APP上查看，有投诉倾向，要求今天内回复，请核实处理，谢谢。</t>
  </si>
  <si>
    <t>计费争议-流量扣费：客户对10月流量扣费60元不满，经核实，属正常扣费，考虑到用户使用感知为用户申请10元费用于10月5日前到账，另为用户办理预存话费享50元话费优惠（湖北）（已停售），另为用户赠送5G流量供本月使用，用户暂未要求取消上网功能，故暂时不操作，满意。</t>
  </si>
  <si>
    <t>TS202310021529080561</t>
  </si>
  <si>
    <t>投诉工单（2021版）&gt;&gt;移网&gt;&gt;【变更及服务】产品查询&gt;&gt;定向免流范围不清楚</t>
  </si>
  <si>
    <t>判断省分:其他省分&amp;#10;:流量计费争议&amp;#10;判断省分::定向流量未免流&amp;#10;:不认可&amp;#10;:不符合或不愿意开通&amp;#10;:&amp;#10;&amp;#10;高级模板内容：&amp;#10;投诉问题描述:用户再次来电称自己使用手机淘宝，高德未享受免流业务，前台按照免流范围解释不认可，称自己没享受免流业务，解释不认可，要求投诉处理回复&amp;#10;争议定向流量包产品名称:30GB宝卡专属免流包&amp;#10;订购渠道:无&amp;#10;订购日期:2023-10-02&amp;#10;用户要求:用户再次来电称自己使用手机淘宝，高德未享受免流业务，前台按照免流范围解释不认可，称自己没享受免流业务，解释不认可，要求投诉处理回复</t>
  </si>
  <si>
    <t>计费争议-流量扣费：用户反映支付宝免流问题。经核实，用户7月10日使用阿里系流量，优惠轨迹均显示30GB宝卡专属免流包，未消耗移动数据流量。已告知用户手机淘宝、高德、虎牙、支付宝、优酷视频、UC浏览器、新浪微博免流，沟通后建议用户前往自营厅测试，前期已为用户申请10元费用，建议用户持续观察使用，用户知晓</t>
  </si>
  <si>
    <t>TS202310020912100805</t>
  </si>
  <si>
    <t>徐启海</t>
  </si>
  <si>
    <t>判断省分:湖北&amp;#10;:流量费争议&amp;#10;:定向流量未免流&amp;#10;:不认可&amp;#10;:不符合或不愿意开通&amp;#10;:&amp;#10;&amp;#10;高级模板内容：&amp;#10;投诉问题描述:用户来电表示自己使用免流APP（优酷）的时候，但现在到有600MB通用流量消耗对此不认可表示自己没有使用其他的APP要求我方处理谢谢联系本机&amp;#10;争议定向流量包产品名称:30GB宝卡专属免流包&amp;#10;订购渠道:号卡激活&amp;#10;订购日期:2017-03-17&amp;#10;用户要求:用户来电表示自己使用免流APP（优酷）的时候，但现在到有600MB通用流量消耗对此不认可表示自己没有使用其他的APP要求我方处理谢谢联系17671266229，已在线多次解释用户表示自己是阿里小宝卡的老用户不会乱用的要求我方处理谢谢</t>
  </si>
  <si>
    <t>流量计费争议：客户反映免流问题。经核实，客户号码为阿里小宝卡套餐，现核实客户本月已正常免流1.20GB，已解释免流规则，建议客户卸载重装优酷后使用，申请补赠0元2G流量包，当月有效，客户满意。</t>
  </si>
  <si>
    <t>TS202310010938230695</t>
  </si>
  <si>
    <t>余杨飞</t>
  </si>
  <si>
    <t>主办单位：湖北&amp;#10;客户类别：普通客户&amp;#10;10010是否打通：否&amp;#10;是否二次致电10015：是&amp;#10;是否联系：否&amp;#10;升级倾向：&amp;#10;号码归属省：湖北&amp;#10;SVIP等级：&amp;#10;1.问题类型:;&amp;#10;2.投诉类型:其他;&amp;#10;3.营业厅地址:;&amp;#10;4.位置信息:;&amp;#10;5.位置发生地:;&amp;#10;6.投诉内容:乱扣费，欺骗消费者，本来就没怎么上网，手机也是刚买的，就只用WX社交，不玩游戏，而且还是大王卡免流，为什么话费这个月比上个月扣的还多，都投诉反应好多次了，问题不解决，网络信号覆盖也不稳，经常断网，什么情况，是不是老百姓的钱好骗</t>
  </si>
  <si>
    <t>流量计费争议①客户基本信息：业务号码：15672531676、客户姓名：余杨飞、套餐情况：腾讯大王卡； 客户反映反映的问题。 ②首次联系客户时间：2023-10-01 &amp;#10; 11:40:23 ； ③投诉核查处理情况：收到贵部转办后，我司立即组织调查 。用户反映流量扣费问题。经核实，客户使用腾讯大王卡套餐，享40GB王卡专属免流包，使用腾讯免流外软件或40G王卡专属免流用尽后继续使用腾讯免流软件均按日租宝1元/G计费，日租宝当天未使用完不结转，计费正常无误，不存在乱扣费。考虑用户使用感知，查询9月流量扣费101.3元，考虑到用户使用感知已为用户申请减免本月流量费101.3元，沟通后为用户办理预存话费享50元话费优惠（湖北），并为用户申请51.3元费用另为用户赠送15G流量供本月使用（已告知建议用户更改套餐，后期再反映流量问题则不予退费）10月5日前赠费到账，不可打印发票，满意 ④答复客户时间及客户满意度评价相关信息：我司于2023-10-01 11:40:23联系客户解释说明，客户认可。回单人：田群 ⑤投诉核查关联材料：无</t>
  </si>
  <si>
    <t>TS202310021401280902</t>
  </si>
  <si>
    <t>投诉工单（2021版）&gt;&gt;移网&gt;&gt;【产品及计费使用】消费提示&gt;&gt;流量使用提醒不及时/不到位/未提醒</t>
  </si>
  <si>
    <t>刘建华</t>
  </si>
  <si>
    <t>【2022年上工信部测评重保用户】判断省分:其他省分&amp;#10;:流量计费争议&amp;#10;判断省分::没有短信通知/延迟&amp;#10;:不认可&amp;#10;:下一步&amp;#10;:不符合或不愿意开通&amp;#10;:已享受或不在授权范围&amp;#10;:&amp;#10;&amp;#10;高级模板内容：&amp;#10;投诉问题描述:用户来电称流量超出费用不认可请协助处理谢谢&amp;#10;争议月份:2023年9月&amp;#10;争议金额（流量）:63&amp;#10;是否下发流量短信提醒:是&amp;#10;用户要求:用户来电称9月份流量超出不认可说没提醒不认可谢谢</t>
  </si>
  <si>
    <t>TS202310021300592026</t>
  </si>
  <si>
    <t>李梦月</t>
  </si>
  <si>
    <t>判断省分:湖北&amp;#10;:流量费争议&amp;#10;:未使用过/未使用那么多/用的wifi（产生流量/费用）&amp;#10;:不认可&amp;#10;:下一步&amp;#10;:不符合或不愿意开通&amp;#10;:未享受&amp;#10;:下一步&amp;#10;:单倍小于等于500&amp;#10;:&amp;#10;&amp;#10;高级模板内容：&amp;#10;投诉问题描述:上网费不认可&amp;#10;业务名称:上网费&amp;#10;争议月份:2023年9月&amp;#10;争议金额:10&amp;#10;是否承诺退费:是&amp;#10;用户要求:已承诺退费，不用回复</t>
  </si>
  <si>
    <t>TS202310021024020138</t>
  </si>
  <si>
    <t>吴江</t>
  </si>
  <si>
    <t>判断省分:其他省分&amp;#10;:流量计费争议&amp;#10;判断省分::未使用过/未使用那么多/用的wifi（产生流量/费用）&amp;#10;:不认可&amp;#10;:下一步&amp;#10;:不符合或不愿意开通&amp;#10;:未享受&amp;#10;:下一步&amp;#10;:单倍小于等于500&amp;#10;:&amp;#10;&amp;#10;高级模板内容：&amp;#10;投诉问题描述:对产生的流量费不认可，要求退费&amp;#10;业务名称:流量费&amp;#10;争议月份:2023年10月&amp;#10;争议金额:42.7&amp;#10;是否承诺退费:是&amp;#10;用户要求:退费。</t>
  </si>
  <si>
    <t>TS202310021021120049</t>
  </si>
  <si>
    <t>张洪兰</t>
  </si>
  <si>
    <t>判断省分:其他省分&amp;#10;:流量计费争议&amp;#10;判断省分::未使用过/未使用那么多/用的wifi（产生流量/费用）&amp;#10;:不认可&amp;#10;:下一步&amp;#10;:不符合或不愿意开通&amp;#10;:未享受&amp;#10;:下一步&amp;#10;:单倍小于等于500&amp;#10;:&amp;#10;&amp;#10;高级模板内容：&amp;#10;投诉问题描述:流量费不认可&amp;#10;业务名称:手机上网流量费_无线接入&amp;#10;争议月份:2023年9月&amp;#10;争议金额:120&amp;#10;是否承诺退费:是&amp;#10;用户要求:退费</t>
  </si>
  <si>
    <t>TS202310021335310322</t>
  </si>
  <si>
    <t>周全刚</t>
  </si>
  <si>
    <t>判断省分:其他省分&amp;#10;:流量计费争议&amp;#10;判断省分::未使用过/未使用那么多/用的wifi（产生流量/费用）&amp;#10;:不认可&amp;#10;:下一步&amp;#10;:不符合或不愿意开通&amp;#10;:未享受&amp;#10;:下一步&amp;#10;:单倍小于等于500&amp;#10;:&amp;#10;&amp;#10;高级模板内容：&amp;#10;投诉问题描述:用户不认可上网费用&amp;#10;业务名称:上网费用流量费&amp;#10;争议月份:2023年9月&amp;#10;争议金额:120&amp;#10;是否承诺退费:是&amp;#10;用户要求:用户不认可上网费用，用户不认可</t>
  </si>
  <si>
    <t>TS202309302122180618</t>
  </si>
  <si>
    <t>夏伟</t>
  </si>
  <si>
    <t>高级模板内容：&amp;#10;投诉问题描述:用户来电称九月份的返费还未到账，前台解释后不认可，烦请协助处理，谢谢&amp;#10;活动名称:星锐卡30元赠费12个月优惠合约&amp;#10;争议月份:2023年9月&amp;#10;争议金额:30&amp;#10;用户要求:要求尽快处理</t>
  </si>
  <si>
    <t>计费争议-账单：用户反映账单扣费问题，经核实属正常扣费，沟通后为用户办理星锐卡30元赠费12个月优惠合约 (湖北) ，考虑到9月扣费未返，另为用户办理预存话费享30元话费优惠（湖北）），满意。</t>
  </si>
  <si>
    <t>TS202309271649230153</t>
  </si>
  <si>
    <t>主办单位：湖北&amp;#10;客户类别：&amp;#10;10010是否打通：是&amp;#10;是否二次致电10015：是&amp;#10;是否联系：是&amp;#10;升级倾向：无&amp;#10;号码归属省：湖北&amp;#10;SVIP等级：&amp;#10;用户来电反映，号码注销了，费用一直未退还表示未收到退费，且为什么扣了月租费用不满，请帮忙尽快处理，谢谢。</t>
  </si>
  <si>
    <t>计费争议-账单①客户基本资料：业务号码：15671022625、客户姓名：谭方圆、套餐情况：腾讯大王卡、客户反映销户退费的问题&amp;#10;②首次联系客户时间：2023-09-28 09:05:46&amp;#10;③投诉核查处理情况：收到贵部转办，我司立即组织核查，经核实，客户于 2023-09-10 11:20:57 办理销户，余额7.24元客户选择清退至银行卡，该费用于次月25日前退费到账，建议客户次月查询银行卡余额。&amp;#10;④答复客户时间及客户满意度评价：根据上述情况我司于2023-09-28 13:49:46联系客户解释，满意。回单人：颜晶 6921001.&amp;#10;⑤投诉核查关联材料：无"</t>
  </si>
  <si>
    <t>TS202310020824060079</t>
  </si>
  <si>
    <t>康洋</t>
  </si>
  <si>
    <t>主办单位：湖北&amp;#10;客户类别：普通客户&amp;#10;10010是否打通：否&amp;#10;是否二次致电10015：是&amp;#10;是否联系：否&amp;#10;升级倾向：&amp;#10;号码归属省：湖北&amp;#10;SVIP等级：&amp;#10;1.问题类型:;&amp;#10;2.投诉类型:月固定费争议;&amp;#10;3.营业厅地址:;&amp;#10;4.位置信息:;&amp;#10;5.位置发生地:;&amp;#10;6.投诉内容:&amp;#10;202309基本套餐费:49&amp;#10;争议金额:58.00</t>
  </si>
  <si>
    <t>计费争议-账单扣费：①客户投诉产生的原因：9月账单扣费问题。 &amp;#10;②客户投诉问题核查情况及解决方案：收到贵部转办后，我司立即组织调查。经核实属正常扣费，考虑到用户使用感知，为用户办理预存话费享10元/月话费优惠1个月(湖北)      我司2023-10-02 15:43:49联系客户解释。&amp;#10;③客户问题满意度：满意。 &amp;#10;④回单人：田群、联系方式：07176921001</t>
  </si>
  <si>
    <t>TS202310011658105558</t>
  </si>
  <si>
    <t>牟联船</t>
  </si>
  <si>
    <t>用户表示8月份取消了宽带，9月份宽带扣费15元不认可，要求退费，请跟进谢谢</t>
  </si>
  <si>
    <t>计费争议-账单扣费：客户对9月宽带扣费15元不满，经核实属正常扣费，考虑到用户使用感知为用户办理预存话费享20元话费优惠(湖北)，已告知用户名下现只有一条宽带存在， 满意。</t>
  </si>
  <si>
    <t>TS202310021130235660</t>
  </si>
  <si>
    <t>投诉工单（2021版）&gt;&gt;移网&gt;&gt;【变更及服务】产品查询&gt;&gt;资费标准不认可</t>
  </si>
  <si>
    <t>林海波</t>
  </si>
  <si>
    <t>用户来电反映：表示：你们说的每月扣29月底补10元，目前没有返还，对此不认可，要求我司处理，请跟进，谢谢</t>
  </si>
  <si>
    <t>计费争议-账单扣费：客户对每月扣29月底补10元，目前没有返还不满，经核实属折扣优惠未到账导致，沟通后为用户办理 【到期时间2024-09-30 23:59:59】 已续 预存话费享10元/月话费优惠12个月（湖北）（已停售） ，另为用户申请10元费用于10月5日前到账，此费用不可打印发票，满意。</t>
  </si>
  <si>
    <t>TS202310021353300714</t>
  </si>
  <si>
    <t>苏凤娇</t>
  </si>
  <si>
    <t>高级模板内容：&amp;#10;投诉问题描述:用户来电对月租不认可前台解释不认可&amp;#10;争议月份:2023年9月&amp;#10;争议金额:238&amp;#10;用户要求:用户要求尽快解决用户要求两小时之内回电不然就投诉</t>
  </si>
  <si>
    <t>计费争议-账单扣费：客户对月租扣费不满，经核实属正常扣费，用户实际是对前期20元赠费被低消补收不满，沟通后为用户15587937353办理预存话费享20元话费优惠(湖北)，满意。</t>
  </si>
  <si>
    <t>TS202309301547001781</t>
  </si>
  <si>
    <t>彭春晓</t>
  </si>
  <si>
    <t>高级模板内容：&amp;#10;投诉问题描述:用户来电表示自己的套餐每个月就是129元，查询到这个月扣取了169，前台已告知副卡和宽带费用会返，用户不认可，表示为什么先要扣取，在返，表示自己也没有查询到，要求尽快核实处理&amp;#10;争议月份:2023年9月&amp;#10;争议金额:30&amp;#10;用户要求:用户来电表示自己的套餐每个月就是129元，查询到这个月扣取了169，前台已告知副卡和宽带费用会返，用户不认可，表示为什么先要扣取，在返，表示自己也没有查询到，要求尽快核实处理</t>
  </si>
  <si>
    <t>计费争议-账单扣费：客户反映账单扣费的问题。经核实，客户号码为畅越冰激凌5G套餐129元套餐，手机号码出账129元，副卡出账10元，单宽带出账30元，账单扣费正常。已按客户要求将副卡改为0元，次月生效，考虑客户感知，已申请减免本月副卡及宽带费用合计40元，24小时内到账，此费用不可打印账单发票，回访满意</t>
  </si>
  <si>
    <t>TS202310020934061275</t>
  </si>
  <si>
    <t>骆先锋</t>
  </si>
  <si>
    <t>高级模板内容：&amp;#10;投诉问题描述:客户来电表示自己的副卡是不收费的，要求核实处理，请协助处理，谢谢&amp;#10;争议月份:2023年10月&amp;#10;争议金额:124&amp;#10;用户要求:客户来电表示自己的副卡是不收费的，要求核实处理，请协助处理，谢谢</t>
  </si>
  <si>
    <t>系统支撑：经核实因副卡赠费活动到期无提醒，现申请减免副卡5个月费用合计100元，24小时到账，此费用不可打印发票，副卡协助办理销户，客户满意。</t>
  </si>
  <si>
    <t>TS202310021041360665</t>
  </si>
  <si>
    <t>张巧荣</t>
  </si>
  <si>
    <t>高级模板内容：&amp;#10;投诉问题描述:用户来电反馈自己副卡是免费使用，但是现在收费，对此不认可。告知用户只有2年优惠，用户不认可&amp;#10;争议月份:2023年10月&amp;#10;争议金额:30&amp;#10;用户要求:立即进行减免费用，否则销户。13227278468、13207218212、13094170065出现相同问题，都需要处理</t>
  </si>
  <si>
    <t>系统支撑：经核实因赠费到期无提醒，现申请减免本月费用合计30元，24小时到账，此费用不可打印发票，已设置副卡免费，客户满意。</t>
  </si>
  <si>
    <t>TS202310011319552333</t>
  </si>
  <si>
    <t>郑斌</t>
  </si>
  <si>
    <t>【2022年上工信部测评重保用户】&amp;#10;高级模板内容：&amp;#10;投诉问题描述:用户称办理此套餐告知一直只需要付一半的费用，现6月开始收取原价用户不认可，并称未提醒其活动结束&amp;#10;争议月份:2023年6月、2023年7月、2023年8月、2023年9月、2023年10月&amp;#10;争议金额:995&amp;#10;用户要求:继续参加打折活动并退还活动结束多收取的套餐差额费</t>
  </si>
  <si>
    <t>系统支撑：套餐折扣到期无提醒。客户反映5折优惠失效问题。经核实，属系统支撑不到位导致，已跟用户解释目前活动已下线，无法续办，建议用户可转资其他套餐，考虑用户有感知，申请退23.6-10月套餐差价500元，24小时到帐，此费用不可打印发票，满意。</t>
  </si>
  <si>
    <t>TS202310021522450394</t>
  </si>
  <si>
    <t>黄志文</t>
  </si>
  <si>
    <t>【2022年上工信部测评重保用户】【2022年上工信部测评重保用户】&amp;#10;高级模板内容：&amp;#10;投诉问题描述:用户表示对本月产生的的月费260元不认可，称自己套餐有活动，到期没有告知，现在不认可该费用，要求补偿差价，请处理谢谢！&amp;#10;争议月份:2023年10月&amp;#10;争议金额:260&amp;#10;用户要求:加急</t>
  </si>
  <si>
    <t>系统支撑：套餐折扣到期无提醒。客户反映7折优惠失效问题。经核实，属系统支撑不到位导致，已推荐用户办理239元5G畅爽冰激凌72元赠费（次月生效12个月）（湖北） ，考虑用户感知，申请退23.6-10月套餐差价，合计360元，24小时到帐，此费用不可打印发票，满意。</t>
  </si>
  <si>
    <t>TS202310021508460015</t>
  </si>
  <si>
    <t>【2022年上工信部测评重保用户】【2022年上工信部测评重保用户】&amp;#10;高级模板内容：&amp;#10;投诉问题描述:用户来电反映预存话费享折扣优惠档位五（立即生效24个月）-湖北政企专属活动结束，但未通知，因此产生的多出来的费用用户不认可&amp;#10;争议月份:2023年7月、2023年8月、2023年9月、2023年10月&amp;#10;争议金额:200&amp;#10;用户要求:退回该费用，并给出合理解释为什么活动结束不通知</t>
  </si>
  <si>
    <t>TS202310021449051999</t>
  </si>
  <si>
    <t>郑亚蓉</t>
  </si>
  <si>
    <t>主办单位：湖北&amp;#10;客户类别：普通客户&amp;#10;10010是否打通：否&amp;#10;是否二次致电10015：是&amp;#10;是否联系：否&amp;#10;升级倾向：&amp;#10;号码归属省：湖北&amp;#10;SVIP等级：&amp;#10;1.问题类型:;&amp;#10;2.投诉类型:月固定费争议;&amp;#10;3.营业厅地址:;&amp;#10;4.位置信息:;&amp;#10;5.位置发生地:;&amp;#10;6.投诉内容:&amp;#10;202310基本套餐费:129&amp;#10;争议金额:129.00</t>
  </si>
  <si>
    <t>TS202310011616070042</t>
  </si>
  <si>
    <t>刘芙蓉</t>
  </si>
  <si>
    <t>#2022重保客户#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240元分12个月返还&amp;#10;马上取消该业务，打服务号码后一直没反馈结果</t>
  </si>
  <si>
    <t>TS202310011246101805</t>
  </si>
  <si>
    <t>李新兵</t>
  </si>
  <si>
    <t>高级模板内容：&amp;#10;投诉问题描述:用户来电要求投诉流量还有剩余在APP显示已经用完对此不认可，详见前期工单&amp;#10;渠道名称:中国联通APP&amp;#10;办理业务名称:流量&amp;#10;页面提示:已经用完&amp;#10;用户要求:不满意前期处理方案，坚持要求投诉并解决此问题</t>
  </si>
  <si>
    <t>客户原因：用户反映流量余量问题  经核实，客户本月套餐流量剩余12G，网龄计划合约包K剩余11.68GB，计费正常无误，已联系客户解释说明，客户表示知晓。满意度一般。</t>
  </si>
  <si>
    <t>TS202310021449122006</t>
  </si>
  <si>
    <t>严维玲</t>
  </si>
  <si>
    <t>判断省分:湖北&amp;#10;:流量费争议&amp;#10;:流量包定制争议&amp;#10;:不认可&amp;#10;:未享受&amp;#10;:小于等于500元，且仅限单倍、月份不超过12个月&amp;#10;:&amp;#10;&amp;#10;高级模板内容：&amp;#10;投诉问题描述:用户来电对省内流量包不认可&amp;#10;业务名称:20元15GB省内流量7日快餐包-湖北&amp;#10;争议月份:2023年9月&amp;#10;争议金额:20&amp;#10;是否承诺退费:是&amp;#10;用户要求:用户要求尽快处理，谢谢</t>
  </si>
  <si>
    <t>TS202310021105251383</t>
  </si>
  <si>
    <t>陈向荣</t>
  </si>
  <si>
    <t>北方一中心&gt;&gt;河南正华-在线&gt;&gt;互联网运营组&gt;&gt;互联网北京（一组）</t>
  </si>
  <si>
    <t>【2022年上工信部测评重保用户】（1）用户号码15607208596&amp;#10;（2）业务名称20元20GB夜间包（立即生效）&amp;#10;（3）渠道名称总部网厅&amp;#10;（4）承诺退费金额20元&amp;#10;（5）涉及退费月份202310&amp;#10;（6）是否取消业务（如取消失败，需加上系统报错的提示）是&amp;#10;（7）已在线承诺，不用回复用户_x000b_前台解决情况：经解释使用情况，客户不认可；为维系客户，已承诺24小时内退费，客户满意。</t>
  </si>
  <si>
    <t>TS202310020505562166</t>
  </si>
  <si>
    <t>李运波</t>
  </si>
  <si>
    <t>高级模板内容：&amp;#10;投诉问题描述:用户对本月产生费用不认可，称办理的语音包是一次性的，前台已做解释，用户不认可，请后台人员核实处理，谢谢！&amp;#10;争议月份:2023年10月&amp;#10;争议金额:20&amp;#10;用户要求:要求退费！</t>
  </si>
  <si>
    <t>ZHX202310020956021112</t>
  </si>
  <si>
    <t>专项工单（2021版）&gt;&gt;二线坐席&gt;&gt;转接不成功&gt;&gt;申诉预警</t>
  </si>
  <si>
    <t>南方一中心&gt;&gt;西南区域呼叫中心&gt;&gt;现场运营中心&gt;&gt;投申诉专家团队</t>
  </si>
  <si>
    <t>22年Q3Q4重点客户22年Q3Q4重点客户用户反馈问题（:用户要求核实谁办理的套餐，为什么会不知情变更套餐，），要求（必须尽快处），已派/未派省分工单，根据申诉预警4项场景第（1/2/3/4）项记录此单，请专家团队协助安抚/拦截/解释，谢谢！</t>
  </si>
  <si>
    <t>TS202310020948001628</t>
  </si>
  <si>
    <t>投诉工单（2021版）&gt;&gt;移网&gt;&gt;【入网】金融分期等合约&gt;&gt;金融分期收费/电子券抵扣争议</t>
  </si>
  <si>
    <t>高级模板内容：&amp;#10;投诉问题描述:详见：TS202309230932070904，用户对前期处理结果不认可，要求再次回复处理，谢谢！&amp;#10;产品名称:营业厅送手机活动&amp;#10;办理时间:2023-09-23&amp;#10;办理渠道:营业厅&amp;#10;用户要求:尽快回复，谢谢！</t>
  </si>
  <si>
    <t>其他：客户反映参加活动问题，多次致电未接，无法核实具体情况，已短信告知如您后期使用有任何疑问，可于工作时间（08：30-17：30）致电宜昌联通07176921001或13032700872。</t>
  </si>
  <si>
    <t>BL202310021651312416</t>
  </si>
  <si>
    <t>办理工单（2021版）&gt;&gt;举报登记&gt;&gt;垃圾短信举报</t>
  </si>
  <si>
    <t>李玉莲</t>
  </si>
  <si>
    <t>22年Q3Q4重点客户判断省分:湖北&amp;#10;根据用户描述选择以下场景:频繁收到垃圾短信&amp;#10;建议用户通过中国联通APP或12321进行举报:不认可&amp;#10;建议用户下载拦截软件进行拦截:不认可要求屏蔽&amp;#10;解释后用户不认可:</t>
  </si>
  <si>
    <t>BL202310021703190122</t>
  </si>
  <si>
    <t>许玮华</t>
  </si>
  <si>
    <t>判断省分:湖北&amp;#10;:指定要求办理全国流量王8元套餐&amp;#10;:&amp;#10;&amp;#10;高级模板内容：&amp;#10;用户诉求:要求办理8元套餐，不愿到厅挽留失败&amp;#10;当前套餐名称:地王卡&amp;#10;新套餐名称（转入套餐名称）:全国流量王8元套餐&amp;#10;是合约期内（含靓号）:否</t>
  </si>
  <si>
    <t>BL202310021619241898</t>
  </si>
  <si>
    <t>陈绍兴</t>
  </si>
  <si>
    <t>客户来电要求办理8元全国流量王的资费，推荐营业厅咨询不认可，请协助处理，谢谢</t>
  </si>
  <si>
    <t>BL202310021432340229</t>
  </si>
  <si>
    <t>杜巧玲</t>
  </si>
  <si>
    <t>高级模板内容：&amp;#10;用户诉求:用户来电反馈要求更改8元套餐&amp;#10;当前套餐名称:幸福家家乐39元套餐&amp;#10;新套餐名称（转入套餐名称）:全国流量王8元套餐&amp;#10;是合约期内（含靓号）:否</t>
  </si>
  <si>
    <t>BL202310021403182279</t>
  </si>
  <si>
    <t>袁梦溪</t>
  </si>
  <si>
    <t>判断省分:湖北&amp;#10;:指定要求办理全国流量王8元套餐&amp;#10;:&amp;#10;&amp;#10;高级模板内容：&amp;#10;用户诉求:要求降套，挽留解释无效，&amp;#10;当前套餐名称:腾讯大王卡&amp;#10;新套餐名称（转入套餐名称）:全国流量王8元套餐&amp;#10;是合约期内（含靓号）:否</t>
  </si>
  <si>
    <t>BL202310021304011445</t>
  </si>
  <si>
    <t>聂君秀</t>
  </si>
  <si>
    <t>判断省分:湖北&amp;#10;:指定要求办理全国流量王8元套餐&amp;#10;:&amp;#10;&amp;#10;高级模板内容：&amp;#10;用户诉求:用户来电要求更改套餐为全国流量王8元套餐，前台挽留失败，解释用户不接受，还请后台协助，谢谢&amp;#10;当前套餐名称:流量王-新市民卡（湖北）&amp;#10;新套餐名称（转入套餐名称）:全国流量王8元套餐&amp;#10;是合约期内（含靓号）:否</t>
  </si>
  <si>
    <t>BL202310021133362395</t>
  </si>
  <si>
    <t>黄加红</t>
  </si>
  <si>
    <t>判断省分:湖北&amp;#10;:指定要求办理全国流量王8元套餐&amp;#10;:&amp;#10;&amp;#10;高级模板内容：&amp;#10;用户诉求:套餐变更&amp;#10;当前套餐名称:梦想e卡&amp;#10;新套餐名称（转入套餐名称）:4G全国流量王8元套餐90495213&amp;#10;是合约期内（含靓号）:否</t>
  </si>
  <si>
    <t>BL202310021113511982</t>
  </si>
  <si>
    <t>判断省分:湖北&amp;#10;:指定要求办理全国流量王8元套餐&amp;#10;:&amp;#10;&amp;#10;高级模板内容：&amp;#10;用户诉求:用户来电反馈要求更改套餐前台挽留失败请协助处理&amp;#10;当前套餐名称:阿里小宝卡&amp;#10;新套餐名称（转入套餐名称）:全国流量王8元套餐&amp;#10;是合约期内（含靓号）:否&amp;#10;备注:用户来电反馈要求更改套餐前台挽留失败请协助处理</t>
  </si>
  <si>
    <t>BL202310021002450571</t>
  </si>
  <si>
    <t>鲍小华</t>
  </si>
  <si>
    <t>判断省分:湖北&amp;#10;:指定要求办理全国流量王8元套餐&amp;#10;:&amp;#10;&amp;#10;高级模板内容：&amp;#10;用户诉求:用户来电要求更改套餐为;8元流量王套餐，前台挽留失败。&amp;#10;当前套餐名称:畅爽冰激凌5G套餐99元（基础版）&amp;#10;新套餐名称（转入套餐名称）:8元流量王套餐&amp;#10;是合约期内（含靓号）:否</t>
  </si>
  <si>
    <t>BL202310020950310347</t>
  </si>
  <si>
    <t>严成</t>
  </si>
  <si>
    <t>判断省分:湖北&amp;#10;:指定要求办理全国流量王8元套餐&amp;#10;:&amp;#10;&amp;#10;高级模板内容：&amp;#10;用户诉求:更换套餐不愿到厅&amp;#10;当前套餐名称:畅越冰激凌5G套餐49元&amp;#10;新套餐名称（转入套餐名称）:全国流量王8元套餐&amp;#10;是合约期内（含靓号）:否</t>
  </si>
  <si>
    <t>BL202310020921436613</t>
  </si>
  <si>
    <t>陈瑞</t>
  </si>
  <si>
    <t>用户来电要求更改4G全国流量王8元套餐，挽留不接受，要求我司处理，请跟进，谢谢！</t>
  </si>
  <si>
    <t>BL202310020905092079</t>
  </si>
  <si>
    <t>黄姗</t>
  </si>
  <si>
    <t>22年Q3Q4重点客户判断省分:湖北&amp;#10;:指定要求办理全国流量王8元套餐&amp;#10;:&amp;#10;&amp;#10;高级模板内容：&amp;#10;用户诉求:降套&amp;#10;当前套餐名称:4G畅爽冰激凌国内流量套餐-99元/月&amp;#10;新套餐名称（转入套餐名称）:4G全国8元流量王&amp;#10;是合约期内（含靓号）:否</t>
  </si>
  <si>
    <t>BL202310020857381986</t>
  </si>
  <si>
    <t>张祖义</t>
  </si>
  <si>
    <t>[65岁以上老人]判断省分:湖北&amp;#10;:无意向资费&amp;#10;node_104:&amp;#10;node_102:&amp;#10;:降套&amp;#10;:消费过高&amp;#10;:挽留后，用户依旧要求降套&amp;#10;:消费对比&amp;#10;:挽留失败&amp;#10;:&amp;#10;node_106:&amp;#10;:有合约/有靓号&amp;#10;:&amp;#10;&amp;#10;高级模板内容：&amp;#10;用户诉求:降套&amp;#10;当前套餐名称:畅爽冰激凌5G套餐99元&amp;#10;新套餐名称（转入套餐名称）:福多多29元&amp;#10;是合约期内（含靓号）:是</t>
  </si>
  <si>
    <t>BL202310012027145105</t>
  </si>
  <si>
    <t>彭佳韩</t>
  </si>
  <si>
    <t>22年Q3Q4重点客户用户来电要求更改4G全国流量王8元套餐，挽留不接受，要求我司处理，请跟进，谢谢！</t>
  </si>
  <si>
    <t>BL202310012025461119</t>
  </si>
  <si>
    <t>办理工单（2021版）&gt;&gt;业务变更&gt;&gt;套餐变更/套餐更改&gt;&gt;转冰激凌套餐</t>
  </si>
  <si>
    <t>牟方贵</t>
  </si>
  <si>
    <t>[65岁以上老人]&amp;#10;高级模板内容：&amp;#10;用户诉求:用户要求把套餐更改为福多多39元，前台变更系统提示只有59元的福多多卡没有39元的，麻烦后台协助办理&amp;#10;当前套餐名称:腾讯大王卡（新）&amp;#10;新套餐名称（转入套餐名称）:福多多39元&amp;#10;是合约期内（含靓号）:否</t>
  </si>
  <si>
    <t>BL202310011841486677</t>
  </si>
  <si>
    <t>曹晓</t>
  </si>
  <si>
    <t>用户来电要求将本机套餐（地王卡）转为（亲子卡）套餐，次月生效，挽留无效，请尽快处理并回复。联系电话（17671933171）</t>
  </si>
  <si>
    <t>BL202310011820060479</t>
  </si>
  <si>
    <t>闫一舟</t>
  </si>
  <si>
    <t>判断省分:湖北&amp;#10;:指定要求办理全国流量王8元套餐&amp;#10;:&amp;#10;&amp;#10;高级模板内容：&amp;#10;用户诉求:用户来电要求变8元流量王套餐&amp;#10;当前套餐名称:流量王-新市民卡（湖北）&amp;#10;新套餐名称（转入套餐名称）:8元流量王&amp;#10;是合约期内（含靓号）:否&amp;#10;备注:</t>
  </si>
  <si>
    <t>TS202310020916230900</t>
  </si>
  <si>
    <t>吴忠军</t>
  </si>
  <si>
    <t>主办单位：湖北&amp;#10;客户类别：普通客户&amp;#10;10010是否打通：否&amp;#10;是否二次致电10015：是&amp;#10;是否联系：否&amp;#10;升级倾向：&amp;#10;号码归属省：湖北&amp;#10;SVIP等级：&amp;#10;1.问题类型:;&amp;#10;2.投诉类型:月固定费争议;&amp;#10;3.营业厅地址:;&amp;#10;4.位置信息:;&amp;#10;5.位置发生地:;&amp;#10;6.投诉内容:前两月通过客服已经改为8元套餐，但是这月还是显示欠费48.1元，而且还是显示59元星锐卡只是取消了以前的套餐优惠，8元套餐没改成，反而比以前套餐费用还高了。&amp;#10;202310基本套餐费:59</t>
  </si>
  <si>
    <t>TS202310020748062338</t>
  </si>
  <si>
    <t>何华茂</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</si>
  <si>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我要改为8元套餐改不了。</t>
  </si>
  <si>
    <t>BL202310011727280137</t>
  </si>
  <si>
    <t>裴洪兵</t>
  </si>
  <si>
    <t>判断省分:湖北&amp;#10;:无意向资费&amp;#10;node_104:&amp;#10;node_102:&amp;#10;:降套&amp;#10;:消费过高&amp;#10;:挽留后，用户依旧要求降套&amp;#10;:资费对比&amp;#10;:挽留失败&amp;#10;:&amp;#10;node_106:&amp;#10;:有合约/有靓号&amp;#10;:&amp;#10;&amp;#10;高级模板内容：&amp;#10;用户诉求:要求降套挽留失败&amp;#10;当前套餐名称:畅爽冰激凌5G套餐199元（基础版）&amp;#10;新套餐名称（转入套餐名称）:融合带宽带我处无法降套没做其他套餐介绍&amp;#10;是合约期内（含靓号）:否&amp;#10;备注:挽留失败坚持降套请核实回复处理谢谢联系18695061428</t>
  </si>
  <si>
    <t>套餐变更-前期已到宜都潘湾合作厅：联系用户表示已到厅转资成功，需我部退还套餐差价140元，已申请减免24小时内赠费到账，不可打印发票，满意</t>
  </si>
  <si>
    <t>BL202309301710536998</t>
  </si>
  <si>
    <t>熊晓红</t>
  </si>
  <si>
    <t>用户要求更改4G全国流量王8元套餐，挽留不接受，提及工信部，请跟进谢谢</t>
  </si>
  <si>
    <r>
      <t/>
    </r>
    <r>
      <rPr>
        <sz val="11"/>
        <color rgb="FF000000"/>
        <rFont val="宋体"/>
        <family val="2"/>
      </rPr>
      <t>餐变更-未到厅：用户要求转资4G全国流量王8元套餐套餐，多次致电未接，无法核实转资情况，已短信告知如您后期使用有任何疑问，可于工作时间（08：30-17：30）致电宜昌联通07176921001或13032700872</t>
    </r>
    <r>
      <rPr>
        <sz val="11"/>
        <color rgb="FF000000"/>
        <rFont val="Arial"/>
        <family val="2"/>
      </rPr>
      <t xml:space="preserve">	</t>
    </r>
    <r>
      <rPr>
        <sz val="11"/>
        <color rgb="FF000000"/>
        <rFont val="宋体"/>
        <family val="2"/>
      </rPr>
      <t>。</t>
    </r>
  </si>
  <si>
    <t>BL202310020929412499</t>
  </si>
  <si>
    <t>判断省分:湖北&amp;#10;:有意向资费&amp;#10;:是&amp;#10;:不认可：坚持要求转入有限制的套餐&amp;#10;:&amp;#10;&amp;#10;高级模板内容：&amp;#10;用户诉求:用户要求把原套餐更改为58元的福多多套餐&amp;#10;当前套餐名称:畅越冰激凌5G套餐79元&amp;#10;新套餐名称（转入套餐名称）:59元福多多卡&amp;#10;是合约期内（含靓号）:是&amp;#10;备注:套餐更改</t>
  </si>
  <si>
    <t>套餐变更:未到厅,降套,已转资59元福多多卡,次月生效,满意</t>
  </si>
  <si>
    <t>ZX202309302002481095</t>
  </si>
  <si>
    <t>咨询工单（2021版）&gt;&gt;业务规则&gt;&gt;变更套餐</t>
  </si>
  <si>
    <t>李君</t>
  </si>
  <si>
    <t>用户来电要求办理5G腾讯王卡套餐70元/月包含了400分钟语音和90GB流量的套餐请后台回电协助处理</t>
  </si>
  <si>
    <t>套餐变更-未到厅：多次联系用户未接，无法知晓用户需转资套餐名称，如有疑问可在工作时间（08:30-12:00；14:00-17:30）联系07176921001、13032700872宜昌客服。如用户咨询，请前台10010话务中心代为解释，谢谢</t>
  </si>
  <si>
    <t>BL202310011519331600</t>
  </si>
  <si>
    <t>程猛</t>
  </si>
  <si>
    <t>判断省分:湖北&amp;#10;:有意向资费&amp;#10;:是&amp;#10;:不认可：坚持要求转入有限制的套餐&amp;#10;:&amp;#10;&amp;#10;高级模板内容：&amp;#10;用户诉求:降套&amp;#10;当前套餐名称:畅爽冰激凌5G套餐199元&amp;#10;新套餐名称（转入套餐名称）:79元无限流量，没说套餐名字，说是以前用过的&amp;#10;是合约期内（含靓号）:否&amp;#10;备注:用户有宽带，要求保留宽带，不改就12300投诉</t>
  </si>
  <si>
    <t>套餐变更-未到厅：79元畅越套餐已下架，已推荐客户办理转资59元畅越套餐，次月生效，并取消电视业务，用户满意。</t>
  </si>
  <si>
    <t>BL202310021003530595</t>
  </si>
  <si>
    <t>单雨竹</t>
  </si>
  <si>
    <t>判断省分:湖北&amp;#10;:指定要求办理全国流量王8元套餐&amp;#10;:&amp;#10;&amp;#10;高级模板内容：&amp;#10;用户诉求:用户来电要求办理全国流量王8元套餐，已挽留现有套餐优势以及营业厅咨询办理，用户不认可，要求在线办理，在异地&amp;#10;当前套餐名称:沃派校园融合9元移网成员套餐&amp;#10;新套餐名称（转入套餐名称）:全国流量王8元套餐&amp;#10;是合约期内（含靓号）:是</t>
  </si>
  <si>
    <t>套餐变更-未到厅：已为用户转资8元全国流量王套餐，满意</t>
  </si>
  <si>
    <t>BL202310011935087161</t>
  </si>
  <si>
    <t>赵宁</t>
  </si>
  <si>
    <t>用户进线要求更改4G全国流量王8元套餐，已挽留不接受，请跟进谢谢</t>
  </si>
  <si>
    <t>套餐变更-未到厅：用户要求转资4G全国流量王8元套餐，挽留无效（降套的）已办理，次月生效,用户满意。</t>
  </si>
  <si>
    <t>BL202310021210280577</t>
  </si>
  <si>
    <t>杨双巧</t>
  </si>
  <si>
    <t>高级模板内容：&amp;#10;用户诉求:来电要更改8元的保号套餐&amp;#10;当前套餐名称:畅爽冰激凌5G套餐99元&amp;#10;新套餐名称（转入套餐名称）:4G全国流量王8元&amp;#10;是合约期内（含靓号）:是&amp;#10;备注:加急</t>
  </si>
  <si>
    <t>套餐变更-未到厅：用户要求转资8元流量王套餐，挽留无效（降套的）已办理，次月生效,用户满意。</t>
  </si>
  <si>
    <t>BL202310011332360739</t>
  </si>
  <si>
    <t>高纯武</t>
  </si>
  <si>
    <t>[65岁以上老人]判断省分:湖北&amp;#10;:无意向资费&amp;#10;node_104:&amp;#10;node_102:&amp;#10;:降套&amp;#10;:消费过高&amp;#10;:挽留后，用户依旧要求降套&amp;#10;:资费对比&amp;#10;:挽留失败&amp;#10;:&amp;#10;node_106:&amp;#10;:无合约/无靓号&amp;#10;:&amp;#10;&amp;#10;高级模板内容：&amp;#10;用户诉求:用户来电称要求变更一下套餐资费低一点的&amp;#10;当前套餐名称:畅爽冰激凌5G套餐99元&amp;#10;新套餐名称（转入套餐名称）:未明确告知&amp;#10;是合约期内（含靓号）:否&amp;#10;备注:回复这个号码：18827259516</t>
  </si>
  <si>
    <t>BL202310010921115646</t>
  </si>
  <si>
    <t>宋德志</t>
  </si>
  <si>
    <t>用户进线要求更改腾讯大王卡（新）29元，受融合关系以及靓号协议影响无法直接受理故下此单</t>
  </si>
  <si>
    <t>套餐变更-未到厅：用户要求转资腾讯大王卡（新） 套餐，查询号码有靓号协议（靓号协议HUB717109处理中），无法操作转资，已联系客户解释说明，客户表示知晓</t>
  </si>
  <si>
    <t>TS202310011424230813</t>
  </si>
  <si>
    <t>曾德焱</t>
  </si>
  <si>
    <t>主办单位：湖北&amp;#10;客户类别：普通客户&amp;#10;10010是否打通：是&amp;#10;是否二次致电10015：是&amp;#10;是否联系：否&amp;#10;升级倾向：&amp;#10;号码归属省：湖北&amp;#10;SVIP等级：&amp;#10;1.问题类型:;&amp;#10;2.投诉类型:月固定费争议;&amp;#10;3.营业厅地址:;&amp;#10;4.位置信息:;&amp;#10;5.位置发生地:;&amp;#10;6.投诉内容:我要改资费(套餐)，说我参加活动不能改。为什么？我自己存话费，再每月反给我。到贵公司就是赠送了。&amp;#10;202309基本套餐费:59</t>
  </si>
  <si>
    <r>
      <t/>
    </r>
    <r>
      <rPr>
        <sz val="11"/>
        <color rgb="FF000000"/>
        <rFont val="宋体"/>
        <family val="2"/>
      </rPr>
      <t>套餐变更-未到厅①客户投诉产生的原因：电话营销被动办理业务。</t>
    </r>
    <r>
      <rPr>
        <sz val="11"/>
        <color rgb="FF000000"/>
        <rFont val="Arial"/>
        <family val="2"/>
      </rPr>
      <t xml:space="preserve">					</t>
    </r>
    <r>
      <rPr>
        <sz val="11"/>
        <color rgb="FF000000"/>
        <rFont val="宋体"/>
        <family val="2"/>
      </rPr>
      <t>&amp;#10;②客户投诉问题核查情况及解决方案：收到贵部转办后，我司立即组织调查。经核实，用户要求转资福多多29元套餐，核实号码参加有存240元分12个月返还活动，现客户要求取消，已告知取消后话费不再返还，客服部已操作取消，并转资福多多29元（湖北）套餐，次月生效，考虑客户感知，申请为客户赠送200元话费，24小时到帐，此费用无法抵扣往月欠费且不可打印发票，满意。 &amp;#10;③客户问题满意度：满意。</t>
    </r>
    <r>
      <rPr>
        <sz val="11"/>
        <color rgb="FF000000"/>
        <rFont val="Arial"/>
        <family val="2"/>
      </rPr>
      <t xml:space="preserve">					</t>
    </r>
    <r>
      <rPr>
        <sz val="11"/>
        <color rgb="FF000000"/>
        <rFont val="宋体"/>
        <family val="2"/>
      </rPr>
      <t>&amp;#10;④回单人:宜昌客服王晓玉；联系电话：07176921001。</t>
    </r>
  </si>
  <si>
    <t>TS202310010954070997</t>
  </si>
  <si>
    <t>刘宏山</t>
  </si>
  <si>
    <t>#2022重保客户#主办单位：湖北&amp;#10;客户类别：星级客户&amp;#10;10010是否打通：否&amp;#10;是否二次致电10015：是&amp;#10;是否联系：否&amp;#10;升级倾向：&amp;#10;号码归属省：湖北&amp;#10;SVIP等级：&amp;#10;1.问题类型:;&amp;#10;2.投诉类型:办理争议;&amp;#10;3.营业厅地址:;&amp;#10;4.位置信息:;&amp;#10;5.位置发生地:;&amp;#10;6.投诉内容:我想改一下套餐资费，怎么这么难，各种各样的理由&amp;#10;8.办理业务的名称:改套餐，降低资费&amp;#10;8.无法办理的渠道:10010客服热线</t>
  </si>
  <si>
    <r>
      <t/>
    </r>
    <r>
      <rPr>
        <sz val="11"/>
        <color rgb="FF000000"/>
        <rFont val="宋体"/>
        <family val="2"/>
      </rPr>
      <t>套餐变更-未到厅①客户投诉产生的原因：客户反映更改套餐问题。</t>
    </r>
    <r>
      <rPr>
        <sz val="11"/>
        <color rgb="FF000000"/>
        <rFont val="Arial"/>
        <family val="2"/>
      </rPr>
      <t xml:space="preserve">								</t>
    </r>
    <r>
      <rPr>
        <sz val="11"/>
        <color rgb="FF000000"/>
        <rFont val="宋体"/>
        <family val="2"/>
      </rPr>
      <t>&amp;#10;②客户投诉问题核查情况及解决方案：收到贵部转办后，我司立即组织调查。联系客户表示暂不更改套餐，继续保留使用现套餐，满意。</t>
    </r>
    <r>
      <rPr>
        <sz val="11"/>
        <color rgb="FF000000"/>
        <rFont val="Arial"/>
        <family val="2"/>
      </rPr>
      <t xml:space="preserve">							</t>
    </r>
    <r>
      <rPr>
        <sz val="11"/>
        <color rgb="FF000000"/>
        <rFont val="宋体"/>
        <family val="2"/>
      </rPr>
      <t>&amp;#10;③客户问题满意度：满意。</t>
    </r>
    <r>
      <rPr>
        <sz val="11"/>
        <color rgb="FF000000"/>
        <rFont val="Arial"/>
        <family val="2"/>
      </rPr>
      <t xml:space="preserve">								</t>
    </r>
    <r>
      <rPr>
        <sz val="11"/>
        <color rgb="FF000000"/>
        <rFont val="宋体"/>
        <family val="2"/>
      </rPr>
      <t>&amp;#10;④回单人:宜昌客服王晓玉；联系电话：07176921001。</t>
    </r>
  </si>
  <si>
    <t>TS202310011554002237</t>
  </si>
  <si>
    <t>屈家雄</t>
  </si>
  <si>
    <t>[65岁以上老人]&amp;#10;高级模板内容：&amp;#10;投诉问题描述:不知情被变更套餐&amp;#10;争议业务名称:畅爽冰激凌5G套餐199元（基础版）&amp;#10;受理渠道:宜昌融诚通信服务有限责任公司&amp;#10;争议月份:2023年10月&amp;#10;争议费用:0&amp;#10;一线客服在系统里:未取消，请后台协助处理&amp;#10;是否承诺退费:否&amp;#10;用户要求:核实处理回复，要求改回之前的幸福家家乐59元套餐</t>
  </si>
  <si>
    <t>套餐变更-未到厅：199元转59元，幸福家家乐59元套餐现线上无勾选项沟通后为用户办理转资畅越冰激凌5G套餐59元套餐，次月生效，用户满意。</t>
  </si>
  <si>
    <t>TS202310011258411988</t>
  </si>
  <si>
    <t>罗霄</t>
  </si>
  <si>
    <t>用户是否享受过赔付、产品信息:未享受过服务补救产品&amp;#10;人工判断是否执行过在线承诺补救:未享受过在线承诺补救&amp;#10;是否套餐变更:否&amp;#10;是否在赔付范围内:是选择补救产品:下一步&amp;#10;:获取补救金额:已获取补救金额&amp;#10;补救金额：11.1，补救产品：:下一步&amp;#10;判断补救金额是否超过500元:补救金额小于等于500元&amp;#10;在线承诺补救工单,补救产品：:1、受理流水号：;2、受理号码：13032704389;3、主叫号码：13032704389;4、被叫号码：;5、客户姓名：罗霄;6、客户级别：四星忠诚用户;7、用户归属地：宜昌市;8、受理员工工号：hubXN23TF2925;9、手机厂商：;10、投诉渠道：10010客服热线;11、投诉打点范围：0.5千米;12、投诉地址：宜昌市-夷陵区:家旺·滨湖国际【三峡路16号】;13、网格ID：190611;14、网格名称：YC_A_湖北省宜昌市夷陵区港虹路-望江路交叉口附近网格_190611;15、经度：111.293022;16、纬度：30.762026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一至两格不稳定;24、用户周边使用情况：不清楚;25、主工单流水号：hub169613593647458425;26、语音业务类型：;27、数据业务类型：上网速度慢;28、用户是否接受解释：否;29、公告类型：网络信息;30、基站ID：117.110977;31、基站名称：117.110977;32、其它地方是否正常使用：是;33、之前是否可以正常使用：是;用户来电反映该区域以及前期工单：TS202309291051331132TS202309261325572401，这些区域上网无法覆盖的情况，要求我方想办法解决，如果又出现和其他运营商共用基站的情况，建议只能联通用户使用，或者建立基站</t>
  </si>
  <si>
    <t>投诉点为弱覆盖区域，优化手段无法有效解决，已上报建站规划，建议用户关注 处理人 陈益满 联系电话 18671733750</t>
  </si>
  <si>
    <t>TS202310011535281928</t>
  </si>
  <si>
    <t>韦保业</t>
  </si>
  <si>
    <t>:网络无异常&amp;#10;:1、受理流水号：;2、受理号码：15672496897;3、主叫号码：15672496897;4、被叫号码：;5、客户姓名：韦保业;6、客户级别：无级别;7、用户归属地：宜昌市;8、受理员工工号：hubXN212503;9、手机厂商：;10、投诉渠道：10010客服热线;11、投诉打点范围：0.5千米;12、投诉地址：宜昌市-西陵区:宜昌市【西陵区】;13、网格ID：191272;14、网格名称：YC_A_湖北省宜昌市西陵区网格_191272;15、经度：111.281301;16、纬度：30.694608;17、用户现象：未发现网络问题;18、答复口径：您提供的位置周围基站暂时没有发现异常，建议您先进行换机换卡测试并留意观察。;19、网络类型：4G;20、投诉现象最近发生时间：当天;21、语音通话或数据上网：数据;22、室内或室外：室内外;23、手机信号强弱：一至两格不稳定;24、用户周边使用情况：不清楚;25、主工单流水号：hub169614550199397702;26、语音业务类型：;27、数据业务类型：无法上网;28、用户是否接受解释：否;29、公告类型：;30、基站ID：117.1005522;31、基站名称：117.1005522;32、其它地方是否正常使用：是;33、之前是否可以正常使用：是;用户来电反映在（详细地址：宜昌市-西陵区:宜昌市【西陵区】,无法提供具体位置）从（时间：10.1）开始无法上网（服务状态：正常），周围用户（不清楚）正常使用，用户（已开关机/换机换卡/）测试，手机显示（4g）网络，仍无法使用，要求（反馈解决），联系电话（15672496897）</t>
  </si>
  <si>
    <t>网络质量：任何地方均无信号AA。经网络部核查，客户投诉地点属咸宁，沟通后用户自行前往营业厅更换号卡，用户知晓。</t>
  </si>
  <si>
    <t>TS202310021653180306</t>
  </si>
  <si>
    <t>刘诗红</t>
  </si>
  <si>
    <t>:eSIM有信息(有附卡）&amp;#10;:状态正常&amp;#10;:&amp;#10;&amp;#10;高级模板内容：&amp;#10;投诉问题描述:一号双终端不能上网&amp;#10;用户类型:一号双终端&amp;#10;开始时间:2023-10-02&amp;#10;手表品牌:苹果手表</t>
  </si>
  <si>
    <t>TS202310020848440398</t>
  </si>
  <si>
    <t>投诉工单（2021版）&gt;&gt;融合&gt;&gt;【网络使用】移网上网&gt;&gt;无法上网/无覆盖</t>
  </si>
  <si>
    <t>蔡宇翔</t>
  </si>
  <si>
    <t>宾馆饭店</t>
  </si>
  <si>
    <t>判断省份:湖北&amp;#10;:移网无法上网&amp;#10;:手机移动数据&amp;#10;获取入参:&amp;#10;获取历史工单:无历史工单&amp;#10;:下一步&amp;#10;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开启.:诊断无异常/解释不认可&amp;#10;:下一步&amp;#10;node_317:&amp;#10;:不符合办理条件&amp;#10;:在湖北&amp;#10;:能/不清楚&amp;#10;:能/不清楚&amp;#10;:网络无异常&amp;#10;:1、受理流水号：;2、受理号码：13114452268;3、主叫号码：13114452268;4、被叫号码：;5、客户姓名：蔡宇翔;6、客户级别：无级别;7、用户归属地：宜昌市;8、受理员工工号：hubXN23TF0087;9、手机厂商：;10、投诉渠道：10010客服热线;11、投诉打点范围：0.5千米;12、投诉地址：宜昌市-伍家岗区:凯旋名门【伍家区桔城路15号(金东之星大酒店)】;13、网格ID：191349;14、网格名称：YC_A_湖北省宜昌市伍家岗区网格_191349;15、经度：111.355856;16、纬度：30.656002;17、用户现象：未发现网络问题;18、答复口径：您提供的位置周围基站暂时没有发现异常，建议您先进行换机换卡测试并留意观察。;19、网络类型：4G;20、投诉现象最近发生时间：当天;21、语音通话或数据上网：数据;22、室内或室外：室内外;23、手机信号强弱：无信号;24、用户周边使用情况：不清楚;25、主工单流水号：hub169620754786451354;26、语音业务类型：;27、数据业务类型：无法上网;28、用户是否接受解释：否;29、公告类型：;30、基站ID：117.110744;31、基站名称：117.110744;32、其它地方是否正常使用：是;33、之前是否可以正常使用：是;用户来电要求（手机信号差无法上网）一线建议（开关机重启）用户不认可要求（开关机重启后未恢复，要求线上处理）联系电话（13114452268）用户未提供第二联系方式</t>
  </si>
  <si>
    <t>TS202310011930560256</t>
  </si>
  <si>
    <t>汪宏伟</t>
  </si>
  <si>
    <t>判断省份:湖北&amp;#10;:移网上网慢&amp;#10;获取参数:&amp;#10;获取历史工单:无历史工单&amp;#10;:下一步&amp;#10;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正常.:诊断无异常/解释不认可&amp;#10;:下一步&amp;#10;node_255:&amp;#10;::不同意/已配置&amp;#10;:在湖北&amp;#10;:所有APP&amp;#10;:长期&amp;#10;:网络无异常&amp;#10;:1、受理流水号：;2、受理号码：16608690123;3、主叫号码：16608690123;4、被叫号码：;5、客户姓名：汪宏伟;6、客户级别：五星用户;7、用户归属地：宜昌市;8、受理员工工号：hubXN215188;9、手机厂商：;10、投诉渠道：10010客服热线;11、投诉打点范围：0.2千米;12、投诉地址：宜昌市-猇亭区:宜昌三峡机场【机场路】;13、网格ID：114309;14、网格名称：YC_B_湖北省宜昌市猇亭区长寿路-机场路交叉口附近网格_114309;15、经度：111.480188;16、纬度：30.553789;17、用户现象：未发现网络问题;18、答复口径：您提供的位置周围基站暂时没有发现异常，建议您先进行换机换卡测试并留意观察。;19、网络类型：5G;20、投诉现象最近发生时间：当天;21、语音通话或数据上网：数据;22、室内或室外：室内外;23、手机信号强弱：满格;24、用户周边使用情况：不清楚;25、主工单流水号：hub169615974736391042;26、语音业务类型：;27、数据业务类型：无法上网;28、用户是否接受解释：否;29、公告类型：;30、基站ID：;31、基站名称：;32、其它地方是否正常使用：是;33、之前是否可以正常使用：是;</t>
  </si>
  <si>
    <t>TS202310021211140785</t>
  </si>
  <si>
    <t>投诉工单（2021版）&gt;&gt;移网&gt;&gt;【产品及计费使用】计交费及发票&gt;&gt;国际业务计费争议</t>
  </si>
  <si>
    <t>许远航</t>
  </si>
  <si>
    <t>确认账单扣费:&amp;#10;历史账单查询:&amp;#10;:用户表述是否出过国:没有&amp;#10;提示用户交界处易产生国际费用:在交界处&amp;#10;解释在交界处根据显示运营商判断登录的网络，建议手动选择运营商:不认可&amp;#10;解释后用户不认可:&amp;#10;&amp;#10;高级模板内容：&amp;#10;投诉问题描述:用户来电反映自己没有前往澳门，上个月产生澳门数据漫游费25元，在线解释无效&amp;#10;业争议务名称:澳门数据漫游费&amp;#10;争议时间:2023-09-30&amp;#10;争议金额:25&amp;#10;前台结算内容:上网费_出境漫游数据费_澳门数据漫游费&amp;#10;用户要求:在线解释无效，用户要求我方核实处理，请求后台协助处理，谢谢</t>
  </si>
  <si>
    <t>系统支撑：因系统支撑不到位导致用户接收澳门基站产生出境漫游数据费，已按用户要求取消国际漫游功能并申请赠送30元话费，24小时内赠费到账，不可打印发票，满意</t>
  </si>
  <si>
    <t>TS202310011156190989</t>
  </si>
  <si>
    <t>徐宏初</t>
  </si>
  <si>
    <t>高级模板内容：&amp;#10;投诉问题描述:用户来电反映昨天今天分别充值50元。均没有到账。要求核实处理&amp;#10;充值时间:2023-10-01&amp;#10;充值渠道:微信&amp;#10;充值号码:15572731698&amp;#10;充值金额:100&amp;#10;充值交易号/订单编码:用户给微信客服打电话说充值成功了&amp;#10;前台是否按流程解释:是&amp;#10;用户要求:核实处理反馈</t>
  </si>
  <si>
    <t>TS202310021042160685</t>
  </si>
  <si>
    <t>张友权</t>
  </si>
  <si>
    <t>【2022年上工信部测评重保用户】&amp;#10;高级模板内容：&amp;#10;投诉问题描述:客户来电表示自己的主副卡已经解除但是办理携号转网的时候还是提示有主副卡，要求立即取消，请协助处理，谢谢&amp;#10;类型:业务&amp;#10;受限产品名称:主副卡&amp;#10;前台解释内容:月底失效&amp;#10;用户要求:立即失效</t>
  </si>
  <si>
    <t>携号转网（夷陵雾渡河营服中心）：用户反馈无法携号转网问题，经核实，用户主卡标识还未取消，已取消，校验可正常携出，考虑用户感知，申请退本月月租费用，合计50元，24小时到帐，此费用不可打印发票，满意。</t>
  </si>
  <si>
    <t>TS202310011210431240</t>
  </si>
  <si>
    <t>李书明</t>
  </si>
  <si>
    <t>主办单位：湖北&amp;#10;客户类别：普通客户&amp;#10;10010是否打通：是&amp;#10;是否二次致电10015：是&amp;#10;是否联系：是&amp;#10;升级倾向：无&amp;#10;号码归属省：湖北&amp;#10;SVIP等级：&amp;#10;预处理名称:产品订购一键诊断&amp;#10;业务产品类型:反应合约问题&amp;#10;有无确认方式:无确认方式&amp;#10;客户情况:客户不了解此业务，要求取消或投诉&amp;#10;维系挽留:不接受&amp;#10;是否可以一键退订:不可一键退订&amp;#10;&amp;#10;产品类型:轻合约;产品名称:湖北宜昌预存话费得流量短信包24个月-立即;产品描述:用户申请办理提前解约，需支付解约赔偿金，支付后办理解约，支付后办理解约，次月生效;产品ID:91022417;开始时间:2021-12-2311:10:57;结束时间:2023-11-3023:59:59;订购渠道:五峰渔关营服沃行销服务点;客户确认方式:无。</t>
  </si>
  <si>
    <t>BL202310021322501725</t>
  </si>
  <si>
    <t>向光柏</t>
  </si>
  <si>
    <t>[65岁以上老人]&amp;#10;高级模板内容：&amp;#10;需区域二线受理的业务:用户无法提供验证码&amp;#10;用户需办理业务名称:5G优惠加油包19元10GB&amp;#10;业务办理类型:取消&amp;#10;业务生效时间:立即生效&amp;#10;是否已按规范验证用户信息:是&amp;#10;备注（如开通流量包、语音包请备注清楚当月有效/长期有效）:要求马上取消。</t>
  </si>
  <si>
    <t>BL202310020710231486</t>
  </si>
  <si>
    <t>谢克武</t>
  </si>
  <si>
    <t>[65岁以上老人]&amp;#10;高级模板内容：&amp;#10;需区域二线受理的业务:用户无法提供验证码&amp;#10;用户需办理业务名称:云加速5G畅玩加油包(湖北)&amp;#10;业务办理类型:取消&amp;#10;业务生效时间:立即生效&amp;#10;是否已按规范验证用户信息:无需验证&amp;#10;备注（如开通流量包、语音包请备注清楚当月有效/长期有效）:长期</t>
  </si>
  <si>
    <t>BL202310021413062416</t>
  </si>
  <si>
    <t>曹昌林</t>
  </si>
  <si>
    <t>[65岁以上老人]&amp;#10;高级模板内容：&amp;#10;需区域二线受理的业务:用户无法提供验证码&amp;#10;用户需办理业务名称:云游彩铃15元包月&amp;#10;业务办理类型:取消&amp;#10;业务生效时间:立即生效&amp;#10;是否已按规范验证用户信息:是</t>
  </si>
  <si>
    <t>ZX202309301455096725</t>
  </si>
  <si>
    <t>缪庆宝</t>
  </si>
  <si>
    <t>用户要求销户，表示在异地办理营业厅告知无法办理，请跟进谢谢</t>
  </si>
  <si>
    <t>业务办理：号码销户  多次致电未接，无法核实资料，已短信告知如您后期使用有任何疑问，可于工作时间（08：30-17：30）致电宜昌联通07176921001或13032700872</t>
  </si>
  <si>
    <t>ZX202309301815330346</t>
  </si>
  <si>
    <t>李维嘉</t>
  </si>
  <si>
    <t>判断省分:湖北&amp;#10;:失败&amp;#10;node_42:&amp;#10;:无合约/简单合约&amp;#10;:单卡/移移融合副卡套餐&amp;#10;获取用户证件类型::不认可&amp;#10;:&amp;#10;&amp;#10;高级模板内容：&amp;#10;问题描述:用户来电要求销户，一线已建议用户到营业厅或联系校园负责人或通过APP预约销户，用户不认可，要求线上销户，且10月不产生扣费，请协助受理，谢谢&amp;#10;第二联系方式:13686253558&amp;#10;销户原因:离开归属地，不再使用&amp;#10;用户要求:用户来电要求销户，一线已建议用户到营业厅或联系校园负责人或通过APP预约销户（用户表示APP提示不能办理），用户不认可，要求线上销户，且10月不产生扣费，请协助受理，谢谢，第二联系方式：13686253558</t>
  </si>
  <si>
    <t>业务办理：号码销户  客服部已操作办理，满意。</t>
  </si>
  <si>
    <t>ZX202309301058310415</t>
  </si>
  <si>
    <t>曾盎</t>
  </si>
  <si>
    <t>判断省分:湖北&amp;#10;:失败&amp;#10;node_42:&amp;#10;:无合约/简单合约&amp;#10;:单卡/移移融合副卡套餐&amp;#10;获取用户证件类型::不认可&amp;#10;:&amp;#10;&amp;#10;高级模板内容：&amp;#10;问题描述:用户18672107239来电要求销户，前台挽留失败，用户号卡丢了，无法通过APP销户，用户要求：线上销户，请处理&amp;#10;第二联系方式:13886730437&amp;#10;销户原因:用户未提供&amp;#10;用户要求:线上销户，请处理</t>
  </si>
  <si>
    <t>业务办理：号码销户，查询号码已于2023-09-30 12:44:35办理销户，无法联系上客户，如用户咨询，请前台10010话务中心代为解释，谢谢。</t>
  </si>
  <si>
    <t>ZX202309301609041401</t>
  </si>
  <si>
    <t>张丽娟</t>
  </si>
  <si>
    <t>判断省分:湖北&amp;#10;:失败&amp;#10;node_42:&amp;#10;:无合约/简单合约&amp;#10;:单卡/移移融合副卡套餐&amp;#10;获取用户证件类型::不认可&amp;#10;:&amp;#10;&amp;#10;高级模板内容：&amp;#10;问题描述:用户来电要求注销15629372622&amp;#10;第二联系方式:15671056183&amp;#10;销户原因:不想使用&amp;#10;用户要求:销户人在营业厅营业厅说提交不了订单前台已核实身份</t>
  </si>
  <si>
    <t>业务办理：号码销户，客服部已操作取消，满意。</t>
  </si>
  <si>
    <t>ZX202309301856100668</t>
  </si>
  <si>
    <t>咨询工单（2021版）&gt;&gt;业务信息&gt;&gt;用户信息核查</t>
  </si>
  <si>
    <t>韩庆莲</t>
  </si>
  <si>
    <t>用户来电称号卡：13227279900的用户信息不是自己的，也不认识这个韩庆莲，表示已去营业厅核实：客户资料是别人的但是的账户资料是自己本人的，前台已解释用户不认可，要求无法尽快核实具体情况，要求全部变更回自己的信息，联系电话：18607201440，请后台协助处理谢谢</t>
  </si>
  <si>
    <t>业务办理：客户反馈要将本机号码信息变更至自己名下，已建议客户到厅咨询办理，客户知晓</t>
  </si>
  <si>
    <t>ZX202310011435352210</t>
  </si>
  <si>
    <t>程芝兰</t>
  </si>
  <si>
    <t>[65岁以上老人]判断省分:湖北&amp;#10;:失败&amp;#10;node_42:&amp;#10;:无合约/简单合约&amp;#10;:单卡/移移融合副卡套餐&amp;#10;获取用户证件类型::不认可&amp;#10;:&amp;#10;&amp;#10;高级模板内容：&amp;#10;问题描述:销户&amp;#10;第二联系方式:15872591668&amp;#10;销户原因:不需要&amp;#10;用户要求:被营销诱导办理，需要销号</t>
  </si>
  <si>
    <t>业务办理：客户要求注销本机号码，因多次联系客户未接通，联系无人接听，已短信告知，如有疑问可在工作时间（08:30-12:00；14:00-17:30）联系07176921001、13032700872宜昌联通投诉处理中心。如用户咨询，请前台10010话务中心代为解释，谢谢</t>
  </si>
  <si>
    <t>ZX202310011452047456</t>
  </si>
  <si>
    <t>黄明波</t>
  </si>
  <si>
    <t>用户来电要求销户这个号码，表示号码机主一直没有去营业厅，绑定副卡一直扣费，要求我司处理，请跟进，谢谢！并要求办理免费的5G速率包</t>
  </si>
  <si>
    <t>业务办理：客户要求注销亲情卡号码，核实该号码13227280302因风险关停，我部无法直接注销，请客户二次实人认证通过后，我部协助注销，知晓认可</t>
  </si>
  <si>
    <t>ZX202309301116360626</t>
  </si>
  <si>
    <t>张蕴杰</t>
  </si>
  <si>
    <t>判断省分:湖北&amp;#10;:失败&amp;#10;node_42:&amp;#10;:其他合约&amp;#10;:异地&amp;#10;:不认可/无法提供相关证件&amp;#10;:&amp;#10;&amp;#10;高级模板内容：&amp;#10;问题描述:是校园套餐现在已毕业不想使用了要销户&amp;#10;第二联系方式:不愿意提供&amp;#10;销户原因:是校园套餐现在已毕业不想使用了要销户&amp;#10;用户要求:尽快处理，前台在取消合约时提示（[用户号码:15549398993,业务提示:[提前解约操作为月末最后一天，下月转兑可能已生效，请谨慎处理]]）故记此单</t>
  </si>
  <si>
    <t>业务办理：客户要求注销校园号码，因多次联系客户未接听，故未销户，如有疑问可在工作时间（08:30-12:00；14:00-17:30）联系07176921001、13032700872宜昌联通投诉处理中心。</t>
  </si>
  <si>
    <t>BL202310021310331550</t>
  </si>
  <si>
    <t>李秋</t>
  </si>
  <si>
    <t>用户需要续约预存话费享折扣优惠档位三（立即生效24个月）-湖北政企专属不愿到营业厅请尽快处理谢谢</t>
  </si>
  <si>
    <t>系统支撑：套餐折扣到期无提醒。客户反映3折优惠失效问题。经核实，属系统支撑不到位导致，已为用户办理存量5G畅爽套餐享139元赠费 湖北，活动期12个月， 次月生效，退本月套餐差价140元，24小时到帐，此费用不可打印发票，满意。</t>
  </si>
  <si>
    <t>BL202310021445070432</t>
  </si>
  <si>
    <t>预存话费享折扣优惠档位五（立即生效*12个月）-湖北政企专属，当时电话营销渠道办理的，并且没有告知是一年&amp;#10;1.要求继续续订，2.对本月产生的全量全价的月租不认可，要求把202310月租对半，其余返还</t>
  </si>
  <si>
    <t>系统支撑：套餐折扣到期无提醒。客户反映5折优惠失效问题。经核实，属系统支撑不到位导致，已为用户办理 存量5G畅爽套餐享69元赠费 湖北，活动期12个月， 次月生效，退本月套餐差价65元，24小时到帐，此费用不可打印发票，满意。</t>
  </si>
  <si>
    <t>BL202310021400252226</t>
  </si>
  <si>
    <t>徐豆豆</t>
  </si>
  <si>
    <r>
      <t/>
    </r>
    <r>
      <rPr>
        <sz val="11"/>
        <color rgb="FF000000"/>
        <rFont val="宋体"/>
        <family val="2"/>
      </rPr>
      <t>用户要求前台在线将本机18571040015与副卡</t>
    </r>
    <r>
      <rPr>
        <sz val="11"/>
        <color rgb="FF000000"/>
        <rFont val="Arial"/>
        <family val="2"/>
      </rPr>
      <t xml:space="preserve">	</t>
    </r>
    <r>
      <rPr>
        <sz val="11"/>
        <color rgb="FF000000"/>
        <rFont val="宋体"/>
        <family val="2"/>
      </rPr>
      <t>17671920620主副卡关系拆分，前台查询后解释用户不认可要求在线处理请核实。</t>
    </r>
  </si>
  <si>
    <t>业务办理：客户实际要求办理17671920620销户，已为客户办理，客户满意</t>
  </si>
  <si>
    <t>BL202310011053211721</t>
  </si>
  <si>
    <t>22年Q3Q4重点客户22年Q3Q4重点客户客户要求续约湖北分期低消178元（24个月）次月生效活动，原工单BL202309301208212334办理失败</t>
  </si>
  <si>
    <t>BL202309301715272137</t>
  </si>
  <si>
    <t>杨华</t>
  </si>
  <si>
    <t>22年Q3Q4重点客户用户来电要求续约预存话费享折扣优惠档位五（次月生效24个月）-湖北政企专属，请后台协助处理，谢谢</t>
  </si>
  <si>
    <t>业务办理：客户要求续约预存话费享折扣优惠 档位五（次月生效24个月，已按客户要求勾选赠费69元*12个月赠费活动，次月生效，考虑客户感知，申请减免本月折扣差价合计65元，24小时内到账，此费用不可打印账单发票，回访满意</t>
  </si>
  <si>
    <t>BL202310011016471284</t>
  </si>
  <si>
    <t>王泽阳</t>
  </si>
  <si>
    <t>判断省分:湖北&amp;#10;:指定要求办理全国流量王8元套餐&amp;#10;:&amp;#10;&amp;#10;高级模板内容：&amp;#10;用户诉求:用户来电反映要求办理8元保号套餐，前台已解释无此套餐，用户不认可，不愿到厅，请协助处理谢谢&amp;#10;当前套餐名称:4G本地个性化套餐-18元套餐（随意打）&amp;#10;新套餐名称（转入套餐名称）:8元保号套餐&amp;#10;是合约期内（含靓号）:是</t>
  </si>
  <si>
    <t>业务办理：客户要求转资8元流量王套餐，核实维系联系客户办理，回访满意</t>
  </si>
  <si>
    <t>BL202309301907001075</t>
  </si>
  <si>
    <t>周浩</t>
  </si>
  <si>
    <t>判断省分:湖北&amp;#10;:宽带移机&amp;#10;:不认可&amp;#10;:&amp;#10;&amp;#10;高级模板内容：&amp;#10;重要提醒：若能通过无缝下单则选择无缝，建此工单会被专项质检！！！:继续建单&amp;#10;用户诉求:移机&amp;#10;移机地址:湖北省宜昌市西陵区西陵街道土城路社区市二中周边西陵二路68号64栋1单元3楼301&amp;#10;当前使用地址:湖北省宜昌市伍家岗区新涛苑小区21栋901</t>
  </si>
  <si>
    <t>业务办理：宽带移机。客户要求办理宽带移机业务，因客服部无在线办理权限，已联系用户前往自营厅办理，满意。</t>
  </si>
  <si>
    <t>BL202310020835491766</t>
  </si>
  <si>
    <t>周文化</t>
  </si>
  <si>
    <t>用户要求办理续约预存话费享折扣优惠档位三（立即生效24个月）-湖北政企专属，提及携转，请尽快处理，谢谢</t>
  </si>
  <si>
    <t>业务办理：续约3折，用户已到厅办理成功，满意</t>
  </si>
  <si>
    <t>BL202310011759140360</t>
  </si>
  <si>
    <t>罗良华</t>
  </si>
  <si>
    <r>
      <t/>
    </r>
    <r>
      <rPr>
        <sz val="11"/>
        <color rgb="FF000000"/>
        <rFont val="宋体"/>
        <family val="2"/>
      </rPr>
      <t>:号卡配送问题&amp;#10;:用户表示未下单，却联系其号卡配送&amp;#10;向用户确认是否是点击了网页福利红包等:未点击&amp;#10;查询是否有订单记录:已查到订单&amp;#10;建议用户先使用一段时间:仍要求退订&amp;#10;判断省分:除青海、四川、宁夏外&amp;#10;:用户来电反映不知情订购号卡，要求取消，请协助，谢谢&amp;#10;</t>
    </r>
    <r>
      <rPr>
        <sz val="11"/>
        <color rgb="FF000000"/>
        <rFont val="Arial"/>
        <family val="2"/>
      </rPr>
      <t xml:space="preserve">	</t>
    </r>
    <r>
      <rPr>
        <sz val="11"/>
        <color rgb="FF000000"/>
        <rFont val="宋体"/>
        <family val="2"/>
      </rPr>
      <t>&amp;#10;订单编号：2263100170194119</t>
    </r>
  </si>
  <si>
    <t>业务办理：已退订单，客户满意。</t>
  </si>
  <si>
    <t>BL202310011650302324</t>
  </si>
  <si>
    <t>郭红卫</t>
  </si>
  <si>
    <t>【2022年上工信部测评重保用户】用户来电申请续约：5G冰激凌套餐5折（次月生效24个月）（取整）（合约）（湖北宜昌）称自己在外地无法回去续约要求线上协助处理请处理谢谢</t>
  </si>
  <si>
    <t>业务办理:已与用户沟通办理79元赠费*12个月,次月生效,本月减免差价80元,系统办;40元赠费*2个月,立即到帐,满意</t>
  </si>
  <si>
    <t>BL202310011029391459</t>
  </si>
  <si>
    <t>用户反映需要续约预存话费享折扣优惠档位五（次月生效24个月要求直接登记公司办理联系电话16671005536</t>
  </si>
  <si>
    <t>业务办理：用户反映需办理预存话费享折扣优惠 档位五，现线上无勾选项存量5G畅爽套餐享69元赠费 湖北【合约时间：2023-11-01至2024-09-30】等同5折，满意。</t>
  </si>
  <si>
    <t>BL202310011335450765</t>
  </si>
  <si>
    <t>肖艳新</t>
  </si>
  <si>
    <t>用户来电要求继续办理预存话费享折扣优惠档位三（立即生效*24个月）-湖北政企专属业务，请协助办理</t>
  </si>
  <si>
    <t>业务办理：用户需办理预存话费享折扣优惠 档位三（立即生效*24个月），沟通后用户表示暂不操作，建议用户继续观察使用，满意</t>
  </si>
  <si>
    <t>ZX202310012212451878</t>
  </si>
  <si>
    <t>王乐鑫</t>
  </si>
  <si>
    <t>高级模板内容：&amp;#10;问题描述:用户要求把15571724141号码及绑定的校园宽带销户，本人在异地无法到营业厅办理，已联系校园负责人：三峡大学：18607201225工作人员告知要到营业厅办理，用户不认可，要求在线销户。&amp;#10;第二联系方式:13035239509&amp;#10;销户原因:不使用了&amp;#10;用户要求:加急处理。</t>
  </si>
  <si>
    <t>业务办理：已核实客户资料无误，我司协助办理号码销户，客户满意。</t>
  </si>
  <si>
    <t>BL202310020821311660</t>
  </si>
  <si>
    <t>许艳丽</t>
  </si>
  <si>
    <t>用来电表示上个月打过电话解绑主副卡，套餐资费也换了，为什么这个月还在和主卡绑定在一起在扣主卡的钱，要求解决</t>
  </si>
  <si>
    <t>业务办理：用户要求操作账户拆分，已为用户拆分账户，并为用户赠送40元无法转移余额，，已赠费到账，满意</t>
  </si>
  <si>
    <t>ZX202310011928301512</t>
  </si>
  <si>
    <t>刘玉畅</t>
  </si>
  <si>
    <t>判断省分:湖北&amp;#10;:失败&amp;#10;node_42:&amp;#10;:无合约/简单合约&amp;#10;:单卡/移移融合副卡套餐&amp;#10;获取用户证件类型::不认可&amp;#10;:&amp;#10;&amp;#10;高级模板内容：&amp;#10;问题描述:用户来电称要求办理销户，称去营业厅办理告知要6号以后，称今天就要扣月租了，要求我方尽量在今天现在办理，谢谢&amp;#10;第二联系方式:18694089652&amp;#10;销户原因:不想用了&amp;#10;用户要求:用户要求尽快处理，谢谢</t>
  </si>
  <si>
    <t>ZX202310021023250438</t>
  </si>
  <si>
    <t>杨晴</t>
  </si>
  <si>
    <t>判断省分:湖北&amp;#10;:失败&amp;#10;node_42:&amp;#10;:无合约/简单合约&amp;#10;:单卡/移移融合副卡套餐&amp;#10;获取用户证件类型::不认可&amp;#10;:&amp;#10;&amp;#10;高级模板内容：&amp;#10;问题描述:客户来电，要求办理销户，在异地，存在合约，无法办理，已解释，客户不认可请协助处理谢谢&amp;#10;第二联系方式:18439487637&amp;#10;销户原因:归属地选择错误&amp;#10;用户要求:客户来电，要求办理销户，在异地，存在合约，无法办理，已解释，客户不认可请协助处理谢谢</t>
  </si>
  <si>
    <t>业务办理：用户需办理销户，经核实现已为用户办理成功，满意</t>
  </si>
  <si>
    <t>ZX202309301214161205</t>
  </si>
  <si>
    <t>董芳芳</t>
  </si>
  <si>
    <t>【2022年上工信部测评重保用户】【2022年上工信部测评重保用户】判断省分:湖北&amp;#10;:自己办理的宽带&amp;#10;:挽留失败&amp;#10;:不同意&amp;#10;:&amp;#10;&amp;#10;高级模板内容：&amp;#10;问题描述:销户/退网（含预约拆机）&amp;#10;第二联系方式:13227276664&amp;#10;销户原因:不想使用了&amp;#10;用户要求:在线销户</t>
  </si>
  <si>
    <t>业务办理：用户需办理销户，经核实用户实际是想注销宽带，核查属全国冰激凌融合129家庭自由畅玩套餐200M宽带（新）（湖北），宽带无法单独办理注销，已告知用户注销宽带需更改套餐，沟通后为用户办理转资 畅爽冰激凌5G套餐199元（基础版） 和  【2023-11-01 00:00:00至2024-09-30 23:59:59】 存量5G畅爽套餐享99元赠费 湖北 ，另为用户办理副卡0元次月生效，满意</t>
  </si>
  <si>
    <t>ZX202309301857376127</t>
  </si>
  <si>
    <t>张希玲</t>
  </si>
  <si>
    <t>客户进线要求办理销户，表示在前端无法操作，不愿意联系专员处理，要求线上销户，请跟进，谢谢</t>
  </si>
  <si>
    <t>业务办理：用户需办理销户，致电未接，已短信答复如需办理可联系我部，如有疑问可在工作时间（08:30-12:00；14:00 -17:30 ）联系07176921001、13032700872宜昌客服。如用户咨询，请前台 10010话务 中心代为解释，谢谢。</t>
  </si>
  <si>
    <t>ZX202310011800497183</t>
  </si>
  <si>
    <t>咨询工单（2021版）&gt;&gt;附加产品/服务&gt;&gt;语音包</t>
  </si>
  <si>
    <t>徐荐红</t>
  </si>
  <si>
    <t>用户想办理空中入网用户赠送语音季度包（300分钟），CB受限，回复号码：16671736886，请跟进谢谢</t>
  </si>
  <si>
    <t>业务办理：用户要求办理空中入网用户语音季度包（300分钟）业务，已按用户要求办理，次月生效，满意。</t>
  </si>
  <si>
    <t>TS202310011743466391</t>
  </si>
  <si>
    <t>投诉工单（2021版）&gt;&gt;融合&gt;&gt;【变更及服务】渠道服务&gt;&gt;手、网、短、微厅（含公众号）体验不便捷</t>
  </si>
  <si>
    <t>徐鹏</t>
  </si>
  <si>
    <t>北方二中心&gt;&gt;众信佳-在线&gt;&gt;帖金区队&gt;&gt;李龙组</t>
  </si>
  <si>
    <t>客户问题：对无法在线办理预存话费享100分钟语音3个月（湖北）不认可&amp;#10;客户要求：上报宜昌联通办理，上报宜昌联通客服处理&amp;#10;及补充：已向用户解释不认可，请协助处理，并回复，谢谢。&amp;#10;本机来电预留电话</t>
  </si>
  <si>
    <t>业务办理：客户要求办理预存话费享100分钟语音3个月（湖北）活动  客服部已操作办理，满意。</t>
  </si>
  <si>
    <t>BL202310021555341522</t>
  </si>
  <si>
    <t>周功福</t>
  </si>
  <si>
    <t>13247282570命中精准预判服务场景:[65岁以上老人]&amp;#10;用户来电:关闭上网功能&amp;#10;判断省分:甘肃、湖北&amp;#10;解释无法关闭，建议用户关闭手机蜂窝数据网络即可:不认可&amp;#10;:&amp;#10;用户来电强烈要求关闭上网功能，前台挽留无效，请求后台处理谢谢</t>
  </si>
  <si>
    <t>TS202310021358325917</t>
  </si>
  <si>
    <t>投诉工单（2021版）&gt;&gt;宽带&gt;&gt;【变更及服务】渠道服务&gt;&gt;不同渠道提供的服务不一致</t>
  </si>
  <si>
    <t>望运新</t>
  </si>
  <si>
    <t>要求撤销宽带预约安装单，请处理</t>
  </si>
  <si>
    <t>业务办理：用户要求取消宽带预约安装单，联系用户表示已经取消了，无需我司再联系，满意。</t>
  </si>
  <si>
    <t>BL202310021057271641</t>
  </si>
  <si>
    <t>王邦树</t>
  </si>
  <si>
    <t>用户来电要求取消（上网功能）不愿到厅，请协助处理</t>
  </si>
  <si>
    <t>BL202310021129182300</t>
  </si>
  <si>
    <t>李红</t>
  </si>
  <si>
    <t>【2022年上工信部测评重保用户】【2022年上工信部测评重保用户】&amp;#10;高级模板内容：&amp;#10;需区域二线受理的业务:用户无法提供验证码&amp;#10;用户需办理业务名称:联通助理-智能应答5元（首月免费）&amp;#10;业务办理类型:取消&amp;#10;业务生效时间:立即生效&amp;#10;是否已按规范验证用户信息:是&amp;#10;备注（如开通流量包、语音包请备注清楚当月有效/长期有效）:已核验信息请取消</t>
  </si>
  <si>
    <t>BL202310021025130985</t>
  </si>
  <si>
    <t>办理工单（2021版）&gt;&gt;增值/权益&gt;&gt;沃助理/联通秘书（来电管家/漏话提醒）/来话宝取消</t>
  </si>
  <si>
    <t>周凤娥</t>
  </si>
  <si>
    <t>用户来电要求取消联通助理业务功能5元包月业务，前台取消时用户无法提供验证码。多次联系用户无效，请处理。13040966179</t>
  </si>
  <si>
    <t>BL202310020824581688</t>
  </si>
  <si>
    <t>洪义芳</t>
  </si>
  <si>
    <t>用户来电反映要退出语音亲情网，请尽快协助处理一下</t>
  </si>
  <si>
    <t>BL202310011932560886</t>
  </si>
  <si>
    <t>秦德菊</t>
  </si>
  <si>
    <t>15571745917命中精准预判服务场景:[65岁以上老人]&amp;#10;用户来电:关闭上网功能&amp;#10;判断省分:甘肃、湖北&amp;#10;解释无法关闭，建议用户关闭手机蜂窝数据网络即可:不认可&amp;#10;:&amp;#10;用户强烈要求关闭上网功能，请求后台处理谢谢。</t>
  </si>
  <si>
    <t>BL202310012001141021</t>
  </si>
  <si>
    <t>高级模板内容：&amp;#10;需区域二线受理的业务:用户无法提供验证码&amp;#10;用户需办理业务名称:_增值业务-哔哩哔哩10GB流量加会员轻合约包_云加速5G畅玩加油包(湖北)&amp;#10;业务办理类型:取消&amp;#10;业务生效时间:立即生效&amp;#10;是否已按规范验证用户信息:是&amp;#10;备注（如开通流量包、语音包请备注清楚当月有效/长期有效）:无</t>
  </si>
  <si>
    <t>BL202310011812480438</t>
  </si>
  <si>
    <t>徐臻友</t>
  </si>
  <si>
    <t>高级模板内容：&amp;#10;需区域二线受理的业务:用户无法提供验证码&amp;#10;用户需办理业务名称:5G加油包29元10GB（立即生效）&amp;#10;业务办理类型:取消&amp;#10;业务生效时间:次月生效&amp;#10;是否已按规范验证用户信息:是&amp;#10;备注（如开通流量包、语音包请备注清楚当月有效/长期有效）:</t>
  </si>
  <si>
    <t>BL202310021504040733</t>
  </si>
  <si>
    <t>邓守兵</t>
  </si>
  <si>
    <t>高级模板内容：&amp;#10;需区域二线受理的业务:用户无法提供验证码&amp;#10;用户需办理业务名称:5G炫彩通信助理包-云盘版（首月5元半价）&amp;#10;业务办理类型:取消&amp;#10;业务生效时间:次月生效&amp;#10;是否已按规范验证用户信息:无需验证</t>
  </si>
  <si>
    <t>BL202310021434560264</t>
  </si>
  <si>
    <t>王雨竹</t>
  </si>
  <si>
    <t>高级模板内容：&amp;#10;需区域二线受理的业务:用户无法提供验证码&amp;#10;用户需办理业务名称:开通10元1G的流量橡皮擦&amp;#10;业务办理类型:开通&amp;#10;业务生效时间:立即生效&amp;#10;是否已按规范验证用户信息:无需验证</t>
  </si>
  <si>
    <t>BL202310011637322220</t>
  </si>
  <si>
    <t>谭学宝</t>
  </si>
  <si>
    <t>高级模板内容：&amp;#10;需区域二线受理的业务:用户无法提供验证码&amp;#10;用户需办理业务名称:网龄合约&amp;#10;业务办理类型:取消&amp;#10;业务生效时间:立即生效&amp;#10;是否已按规范验证用户信息:是</t>
  </si>
  <si>
    <t>BL202310021056311618</t>
  </si>
  <si>
    <t>高级模板内容：&amp;#10;需区域二线受理的业务:用户无法提供验证码&amp;#10;用户需办理业务名称:炫彩通信助理包-云盘版-立即生效（湖北）&amp;#10;业务办理类型:取消&amp;#10;业务生效时间:次月生效&amp;#10;是否已按规范验证用户信息:是</t>
  </si>
  <si>
    <t>BL202310021305581485</t>
  </si>
  <si>
    <t>郑之梅</t>
  </si>
  <si>
    <t>高级模板内容：&amp;#10;需区域二线受理的业务:用户无法提供验证码&amp;#10;用户需办理业务名称:炫彩通信助理包-云盘版-立即生效（湖北）（已停售）&amp;#10;业务办理类型:取消&amp;#10;业务生效时间:立即生效&amp;#10;是否已按规范验证用户信息:是</t>
  </si>
  <si>
    <t>BL202310021057521647</t>
  </si>
  <si>
    <t>孙海军</t>
  </si>
  <si>
    <t>高级模板内容：&amp;#10;需区域二线受理的业务:用户无法提供验证码&amp;#10;用户需办理业务名称:云加速5G畅玩加油包(湖北)&amp;#10;业务办理类型:取消&amp;#10;业务生效时间:次月生效&amp;#10;是否已按规范验证用户信息:是</t>
  </si>
  <si>
    <t>BL202310011748540293</t>
  </si>
  <si>
    <t>马万刚</t>
  </si>
  <si>
    <t>高级模板内容：&amp;#10;需区域二线受理的业务:用户无法提供验证码&amp;#10;用户需办理业务名称:云加速5G畅玩加油包(湖北)&amp;#10;业务办理类型:取消&amp;#10;业务生效时间:立即生效&amp;#10;是否已按规范验证用户信息:无需验证</t>
  </si>
  <si>
    <t>ZX202310021608437930</t>
  </si>
  <si>
    <t>先生</t>
  </si>
  <si>
    <t>北方二中心&gt;&gt;第一大区&gt;&gt;丁荣翡区&gt;&gt;丁荣翡区袁俊杰组</t>
  </si>
  <si>
    <t>山东分公司&gt;&gt;山东省分公司本部&gt;&gt;山东省分公司客户服务部&gt;&gt;省分客服部投诉处理调度室&gt;&gt;省分客服投诉处理调度室济宁班组</t>
  </si>
  <si>
    <t>客户问能否注销联通号码,坐席询问了客户号码并确认，客户要求尽快处理,坐席催促客户催促处理,后表示会尽快处理。客户要求退话费,坐席表示需要与客户沟通并备注要求,之后会再打电话确认&amp;#10;用户要求尽快处理并退费，烦请协助处理</t>
  </si>
  <si>
    <t>TS202310020946331585</t>
  </si>
  <si>
    <t>钟华敏</t>
  </si>
  <si>
    <t>高级模板内容：&amp;#10;是否10016外呼:是&amp;#10;反应问题涉及场景:未经同意订购业务&amp;#10;产品名称:AAR彩铃酷趣会员5G加油包（湖北）（已停售）下月生效&amp;#10;争议月份:2023年10月、2023年9月&amp;#10;是否承诺退费:是&amp;#10;承诺退费金额:40&amp;#10;是否取消业务（如取消失败，需加上系统报错的提示）:已取消&amp;#10;是否需要回复:否&amp;#10;用户要求:请核实谢谢</t>
  </si>
  <si>
    <t>TS202310020909470757</t>
  </si>
  <si>
    <t>周小玲</t>
  </si>
  <si>
    <t>【2022年上工信部测评重保用户】&amp;#10;高级模板内容：&amp;#10;投诉问题描述:用户来电反映不知情开通业务，用户要求立即处理&amp;#10;业务名称:	20元5GBAR彩铃酷趣会员5G加油包&amp;#10;争议月份:2023年10月&amp;#10;争议金额:40&amp;#10;是否承诺退费:是&amp;#10;用户要求:用户要求核实怎么开通的，有没有录音</t>
  </si>
  <si>
    <t>BL202310021214220651</t>
  </si>
  <si>
    <t>张勇</t>
  </si>
  <si>
    <t>&gt;业务号码&gt;13047151889；&gt;号码归属地&gt;宜昌；&gt;产品名称&gt;5G精品听读PLUS会员，云加速5G畅玩加油包(湖北)；&gt;产品代码&gt;66003045，无；&gt;产品编码&gt;6600304500，91295249；&gt;订购时间&gt;2023-08-0918:05:08，2023-09-1207:20:31；&gt;核查情况&gt;平台故障；&gt;不规范定制分类&gt;平台故障，无法判责；&gt;退费金额&gt;60元，20元；&gt;退费时间&gt;2023年10月2日；&gt;投诉内容&gt;&amp;#10;&amp;#10;高级模板内容：&amp;#10;赔付类型：:增值业务争议&amp;#10;CBSS账单扣费名称：:5G精品听读PLUS会员，云加速5G畅玩加油包(湖北)&amp;#10;SP产品ID/元素ID：:66003045，91295249&amp;#10;办理渠道:中国联通业务平台，中国联通互联网渠道&amp;#10;赔付月份：:2023年8月、2023年9月、2023年10月&amp;#10;返还倍率:单倍&amp;#10;赔付金额：:80&amp;#10;是否已经取消业务:否&amp;#10;是否承诺退费：:是&amp;#10;用户是否需要回复：:否&amp;#10;用户要求：:未使用，退费</t>
  </si>
  <si>
    <t>BL202310021227210855</t>
  </si>
  <si>
    <t>张金贵</t>
  </si>
  <si>
    <t>[65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湖北）&amp;#10;办理渠道:无&amp;#10;赔付月份：:2023年10月&amp;#10;返还倍率:单倍&amp;#10;赔付金额：:20&amp;#10;是否已经取消业务:是&amp;#10;是否承诺退费：:是&amp;#10;用户是否需要回复：:否&amp;#10;用户要求：:尽快核实办理，谢谢</t>
  </si>
  <si>
    <t>BL202310021138402499</t>
  </si>
  <si>
    <t>周智金</t>
  </si>
  <si>
    <t>&gt;业务号码&gt;18571046419；&gt;号码归属地&gt;宜昌；&gt;产品名称&gt;云加速5G畅玩加油包(湖北)；&gt;产品代码&gt;91295249；&gt;产品编码&gt;无；&gt;订购时间&gt;2023-10-0121:20:21；&gt;核查情况&gt;平台故障；&gt;不规范定制分类&gt;平台故障，无法判责；&gt;退费金额&gt;20元；&gt;退费时间&gt;2023-10-01；&gt;投诉内容&gt;&amp;#10;赔付类型：:增值业务争议&amp;#10;CBSS账单扣费名称：:云加速5G畅玩加油包(湖北)&amp;#10;办理渠道:未查询到&amp;#10;赔付月份：:2023年10月&amp;#10;返还倍率:单倍&amp;#10;赔付金额：:20&amp;#10;是否已经取消业务:是&amp;#10;是否承诺退费：:是&amp;#10;用户是否需要回复：:否&amp;#10;用户要求：:退费</t>
  </si>
  <si>
    <t>TS202310012002500585</t>
  </si>
  <si>
    <t>杨宗英</t>
  </si>
  <si>
    <t>高级模板内容：&amp;#10;是否10016外呼:是&amp;#10;反应问题涉及场景:未经同意订购业务&amp;#10;产品名称:云加速5G畅玩加油包(湖北)&amp;#10;争议月份:2023年9月、2023年10月&amp;#10;是否承诺退费:是&amp;#10;承诺退费金额:40&amp;#10;是否取消业务（如取消失败，需加上系统报错的提示）:用户不同意&amp;#10;是否需要回复:是&amp;#10;用户要求:不接受退费取消，已定要查到谁开的，要求道歉</t>
  </si>
  <si>
    <t>TS202310011834432160</t>
  </si>
  <si>
    <t>王开富</t>
  </si>
  <si>
    <t>[65岁以上老人]判断省分:其他省分&amp;#10;:流量计费争议&amp;#10;判断省分::流量包定制争议&amp;#10;:不认可&amp;#10;:已享受&amp;#10;:&amp;#10;&amp;#10;高级模板内容：&amp;#10;投诉问题描述:用户来电反映不认可订购业务，要求退还费用，请后台协助处理，谢谢&amp;#10;业务名称:云加速5G畅玩加油包(湖北)&amp;#10;争议月份:2023年9月、2023年10月&amp;#10;争议金额:40&amp;#10;是否承诺退费:否&amp;#10;用户要求:退还费用</t>
  </si>
  <si>
    <t>BL202310011653222345</t>
  </si>
  <si>
    <t>杨闯</t>
  </si>
  <si>
    <t>&gt;业务号码&gt;18671600983；&gt;号码归属地&gt;宜昌；&gt;产品名称&gt;云加速5G畅玩加油包(湖北)；&gt;产品代码&gt;91295249；&gt;产品编码&gt;无；&gt;订购时间&gt;2023-10-0116:24:03；&gt;核查情况&gt;平台故障；&gt;不规范定制分类&gt;平台故障，无法判责；&gt;退费金额&gt;20元；&gt;退费时间&gt;2023年10月2日；&gt;投诉内容&gt;&amp;#10;赔付类型：:增值业务争议&amp;#10;CBSS账单扣费名称：:云加速5G畅玩加油包(湖北)&amp;#10;办理渠道:无&amp;#10;赔付月份：:2023年10月&amp;#10;返还倍率:单倍&amp;#10;赔付金额：:20&amp;#10;是否已经取消业务:是&amp;#10;是否承诺退费：:是&amp;#10;用户是否需要回复：:否&amp;#10;用户要求：:要求退费</t>
  </si>
  <si>
    <t>BL202310011350480880</t>
  </si>
  <si>
    <t>刘艳琼</t>
  </si>
  <si>
    <t>&gt;业务号码&gt;18671738270；&gt;号码归属地&gt;宜昌；&gt;产品名称&gt;5G加油包29元10GB（立即生效），AR彩铃酷趣会员5G加油包（湖北），手机彩铃沃音乐精选10元包月；&gt;产品代码&gt;90997655，91295250，49004937；&gt;产品编码&gt;4900493700；&gt;订购时间&gt;2023-08-1914:44:10，2023-08-1921:40:44，2023-08-2219:36:31；&gt;核查情况&gt;平台故障；&gt;不规范定制分类&gt;平台故障，无法判责；&gt;退费金额&gt;118元；&gt;退费时间&gt;2023/10/01；&gt;投诉内容&gt;【2022年上工信部测评重保用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AR彩铃酷趣会员5G加油包（湖北）5G加油包29元10GB（立即生效）&amp;#10;办理渠道:无&amp;#10;赔付月份：:2023年8月、2023年9月&amp;#10;返还倍率:单倍&amp;#10;赔付金额：:88&amp;#10;是否已经取消业务:是&amp;#10;是否承诺退费：:是&amp;#10;用户是否需要回复：:否&amp;#10;用户要求：:用户要求退还增值业务费用。</t>
  </si>
  <si>
    <t>TS202310021030390325</t>
  </si>
  <si>
    <t>张伟</t>
  </si>
  <si>
    <t>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AR彩铃酷趣会员5G加油包（湖北）联通PLUS黄金会员月卡12个月轻合约优惠19元/月（&amp;#10;争议月份:2023年8月、2023年9月、2023年10月&amp;#10;是否承诺退费:是&amp;#10;承诺退费金额:81.9&amp;#10;是否取消业务（如取消失败，需加上系统报错的提示）:已取消&amp;#10;是否需要回复:否&amp;#10;用户要求:要求退费，谢谢</t>
  </si>
  <si>
    <t>BL202310021602451638</t>
  </si>
  <si>
    <t>谢桂苹</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</si>
  <si>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湖北)/主题彩铃6元包月&amp;#10;办理渠道:无&amp;#10;赔付月份：:2023年8月、2023年9月、2023年10月&amp;#10;返还倍率:单倍&amp;#10;赔付金额：:72&amp;#10;是否已经取消业务:是&amp;#10;是否承诺退费：:是&amp;#10;用户是否需要回复：:否&amp;#10;用户要求：:用户要求处理两张副卡分别订购的业务问题，前台已承诺退费，用户认可，请尽快处理，谢谢</t>
  </si>
  <si>
    <t>ZX202309301643241860</t>
  </si>
  <si>
    <t>龚小曼</t>
  </si>
  <si>
    <t>22年Q3Q4重点客户22年Q3Q4重点客户&amp;#10;高级模板内容：&amp;#10;问题描述:销户&amp;#10;第二联系方式:18271343507&amp;#10;销户原因:转网&amp;#10;用户要求:用户来电没有机顶盒，营业厅说有扣了押金，用户要求解决</t>
  </si>
  <si>
    <t>业务规则：经核实用户到厅取消IPTV，因无法归还设备支付100元押金不认可，申请减免押金费用100元，24小时内赠费到账，不可打印发票，满意</t>
  </si>
  <si>
    <t>TS202309301524051234</t>
  </si>
  <si>
    <t>投诉工单（2021版）&gt;&gt;融合&gt;&gt;【产品及计费使用】产品及业务规则&gt;&gt;二次放号使用问题</t>
  </si>
  <si>
    <t>邹学良</t>
  </si>
  <si>
    <t>:二次卡问题&amp;#10;判断省分:其他省分&amp;#10;:接到上任机主银行短信&amp;#10;:不认可&amp;#10;:&amp;#10;&amp;#10;高级模板内容：&amp;#10;投诉问题描述:用户收到滴滴出行平台的电话和短信，用户并没有打车请后台协助处理。&amp;#10;争议号码:13177050119&amp;#10;问题现象:接到找前机主的电话、短信&amp;#10;用户要求:加急</t>
  </si>
  <si>
    <t>业务规则：经核实，因二次放号规则无法满足客户使用需求，导致客户接收到第三方业务提示消息，已联系客户解释说明，建议客户与第三方客服联系协助操作取消，考虑客户感知，申请赠送10元话费，24小时内到账，此费用不可抵扣往月欠费及打印发票，满意。</t>
  </si>
  <si>
    <t>TS202309301615322459</t>
  </si>
  <si>
    <t>秦晓东</t>
  </si>
  <si>
    <t>高级模板内容：&amp;#10;投诉问题描述:用户来电因为自己要享受折扣合约，就要取消“存240元分12个月返还（湖北）存费得礼”的活动，但是自己存了240元在里面，返费只返了三个月，现用户要求剩余的存费进行退费，请协助处理，谢谢，&amp;#10;活动名称:存240元分12个月返还（湖北）存费得礼&amp;#10;争议月份:2023年9月&amp;#10;争议金额:240&amp;#10;用户要求:用户来电因为自己要享受折扣合约，就要取消“存240元分12个月返还（湖北）存费得礼”的活动，但是自己存了240元在里面，返费只返了三个月，现用户要求剩余的存费进行退费，请协助处理，谢谢，</t>
  </si>
  <si>
    <t>业务规则：经核实，因合约规则无法满足客户使用需求，客户参加240元分12个月返还（湖北）存费得礼”活动，取消合约后费用无法再到账，考虑客户感知，申请赠送140元话费，24小时内到账，此费用无法抵扣往月欠费且不可打印发票，满意。</t>
  </si>
  <si>
    <t>TS202309302147000882</t>
  </si>
  <si>
    <t>韩琴</t>
  </si>
  <si>
    <t>高级模板内容：&amp;#10;投诉问题描述:用户来电表示对于自己的优惠这些没有取消星锐卡0元69GB省内流量包24个月(湖北)，星锐卡30元赠费12个月优惠合约(湖北)，用户表示当时办理的是29，没有说优惠现在要求核实&amp;#10;争议月份:2023年9月&amp;#10;争议金额:0&amp;#10;用户要求:用户要求处理</t>
  </si>
  <si>
    <t>业务规则：经核实，因合约规则无法满足用户使用需求。客户参加 星锐卡30元赠费12个月优惠合约 (湖北) 活动，活动于 2023-09-30 23:59:59 结束，现已为客户续约 星锐卡30元赠费12个月优惠合约活动，次月生效，考虑客户感知，已为客户办理预存话费享30元话费优惠，客户满意。</t>
  </si>
  <si>
    <t>TS202310011834512164</t>
  </si>
  <si>
    <t>投诉工单（2021版）&gt;&gt;融合&gt;&gt;【变更及服务】增值或权益业务使用&gt;&gt;电子券、权益无法领取或使用/兑换不成功</t>
  </si>
  <si>
    <t>余亿</t>
  </si>
  <si>
    <t>高级模板内容：&amp;#10;投诉问题描述:用户来电称每一个月都会下发权益领取的链接，但是从9月开始就没有下发了，对此不认可，要求我方处理&amp;#10;操作渠道:权益领取链接&amp;#10;参加活动（套餐）名称:校园&amp;#10;页面提示:没有下发&amp;#10;用户要求:加急要求今天内回电处理并且对自己做出补偿</t>
  </si>
  <si>
    <t>业务规则：经核实，因活动规则无法满足使用需求。经核实，客户参加0元百宝箱权益12个月活动，活动于2023-08-31 23:59:59结束，已联系客户解释说明，考虑客户感知，申请为客户赠送20元话费，24小时到帐，此费用无法抵扣往月欠费且不可打印发票，满意。</t>
  </si>
  <si>
    <t>TS202310011000381149</t>
  </si>
  <si>
    <t>孙泽刚</t>
  </si>
  <si>
    <t>[65岁以上老人]&amp;#10;高级模板内容：&amp;#10;投诉问题描述:用户来电反映当时办理时告知套餐次月生效，对9.29号开卡就扣取整月套餐费用不认可&amp;#10;争议月份:2023年9月&amp;#10;争议金额:99&amp;#10;用户要求:核查清楚，退费</t>
  </si>
  <si>
    <t>业务规则：经核实客户对首月按全价计费不满，现已联系客户解释，并申请减免9月月租99元，24小时到账，此费用不可打印发票，客户满意</t>
  </si>
  <si>
    <t>TS202310021319102453</t>
  </si>
  <si>
    <t>李婉萍</t>
  </si>
  <si>
    <t>22年Q3Q4重点客户&amp;#10;高级模板内容：&amp;#10;投诉问题描述:月租扣费和办理时候宣传不一样&amp;#10;业务名称:小天卡-2023&amp;#10;宣传渠道:公众号&amp;#10;宣传内容:20每月&amp;#10;实际情况:29每月&amp;#10;用户要求:要求记录核实为啥和宣传不一样给与回复</t>
  </si>
  <si>
    <t>业务规则：经核实客户对套餐计费规则不满，现办理赠费120元活动，立即生效，合约期12个月，客户满意。</t>
  </si>
  <si>
    <t>TS202310020826460110</t>
  </si>
  <si>
    <t>刘涌</t>
  </si>
  <si>
    <t>【2022年上工信部测评重保用户】&amp;#10;高级模板内容：&amp;#10;投诉问题描述:用户来电在APP上查看到一个话费分组业务，前台未查询到，前台长时间解释用户不认可，认为是一个业务告知开始时间为2019年，结束时间为2029年12月31号&amp;#10;渠道名称:中国联通APP&amp;#10;办理业务名称:话费分组&amp;#10;页面提示:无&amp;#10;用户要求:用户要求我方核实清楚并回电，同时用户要求我方赠送流量（老用户维系）。</t>
  </si>
  <si>
    <t>业务规则:经核实用户反映话费分钟业务，未查询到有任何扣费业务，另用户反映要求赠送流量，已告知用户我部无法无条件赠送流量，用户知晓，满意</t>
  </si>
  <si>
    <t>TS202310021356270787</t>
  </si>
  <si>
    <t>赵青林</t>
  </si>
  <si>
    <t>高级模板内容：&amp;#10;投诉问题描述:用户表示自己套餐内本月少10G流量，前台查询到套餐内10G流量9/30日已经失效用户不认可&amp;#10;业务名称:0元2GB国内流量包1，0元2GB国内流量包2，0元2GB国内流量包3，0元2GB国内流量包4，0元2GB国内流量包5&amp;#10;变更渠道:未查询到&amp;#10;用户要求:核实处理</t>
  </si>
  <si>
    <t>业务规则：客户对9月流量未结转不满，营业厅已明示相关规则，经核实属9月赠送的流量故系统无法结转，现线上无免费流量包勾选项，沟通后为用户赠送10G流量供本月使用，满意。</t>
  </si>
  <si>
    <t>TS202310021540510842</t>
  </si>
  <si>
    <t>严圣兰</t>
  </si>
  <si>
    <t>用户来电表示自己这个宽带号码欠费7.35元，今天自己到应城市长江埠联达通讯营业厅交费，营业厅工作人员表示自己宽带4月就欠费了，要求自己补齐6个月月租，最后协商给营业厅100元补齐二个月月租，自己再交100元就可以正常使用，对此不满，要求投诉营业厅多收自己100元话费，并且充值100元话费一直没有到账，请核实协助处理并回复</t>
  </si>
  <si>
    <t>业务规则：联系用户表示已到厅处理好，并已催单要求撤销投诉，无需我部再处理，满意</t>
  </si>
  <si>
    <t>TS202310021337250371</t>
  </si>
  <si>
    <t>郭永华</t>
  </si>
  <si>
    <t>高级模板内容：&amp;#10;投诉问题描述:用户来电未办理宽带但是在6月份扣除了9块钱&amp;#10;业务名称:宽带&amp;#10;争议月份:2023年6月&amp;#10;争议金额:9&amp;#10;办理渠道:无&amp;#10;前台是否取消:已取消&amp;#10;是否承诺退费:否&amp;#10;用户要求:核实清楚给出解决方案</t>
  </si>
  <si>
    <t>业务规则：联系用户核实，用户实际要求注销副卡18674276319，联系表示自行到厅办理，满意</t>
  </si>
  <si>
    <t>TS202310011202331093</t>
  </si>
  <si>
    <t>张华</t>
  </si>
  <si>
    <t>【2022年上工信部测评重保用户】&amp;#10;高级模板内容：&amp;#10;投诉问题描述:用户对9月份调帐补收费700元不认可，要求核实是什么费用，烦请协助处理，谢谢！&amp;#10;争议月份:2023年9月&amp;#10;争议金额:700&amp;#10;用户要求:用户对9月份调帐补收费700元不认可，要求核实是什么费用，烦请协助处理，谢谢！</t>
  </si>
  <si>
    <t>业务规则：因补收规则无法满足用户需求。经核实，该号码为员工号，6月离职后，7月和8月还进行了调账，9月把7月和8月调账的费用进行了补收。客户于23年7月在秭归城区自有营业厅转资 畅爽冰激凌5G套餐199元（基础版） 套餐，已联系客户解释说明，考虑客户感知，申请为客户减免7月-8月月费差价500元，本月到账250元话费，24小时到帐，此费用无法抵扣往月欠费且不可打印发票，另登记11月7日退再退还250元话费，客户表示知晓。</t>
  </si>
  <si>
    <t>TS202310011322492375</t>
  </si>
  <si>
    <t>郭相顺</t>
  </si>
  <si>
    <t>高级模板内容：&amp;#10;投诉问题描述:用户来电称通过联通APP上申请号码：15571759272提示：信息存在安全风险暂时不能下单身份证：420582199207023631要求核查处理&amp;#10;渠道名称:中国联通APP&amp;#10;办理业务名称:新办卡&amp;#10;页面提示:信息存在安全风险暂时不能下单&amp;#10;用户要求:要求加急处理</t>
  </si>
  <si>
    <t>业务规则：因客户线上审核未通过，已建议用户通过线下方式申办手机号码，客户知晓，挂机，满意度一般。</t>
  </si>
  <si>
    <t>TS202310021259061976</t>
  </si>
  <si>
    <t>王建国</t>
  </si>
  <si>
    <t>高级模板内容：&amp;#10;投诉问题描述:用户来电表示对自己的套餐更改，往月流量不结转不认可，表示自己改套餐没有人给自己说，并且自己在8.7去：城区东山大道国贸自有营业厅取消自己的虚拟宽带，当时营业厅说的月底给自己退费，结果费用一直也没有上账&amp;#10;投诉项目:流量费&amp;#10;争议月份:2023年10月&amp;#10;争议金额:0&amp;#10;用户要求:反馈，处理，联系电话：13047179777</t>
  </si>
  <si>
    <t>业务规则：用户对套餐餐更流量不结转规则不满，已跟用户解释清楚，考虑用户感知，申请退赠抽奖10GB流量本月使用，另用户反馈宽带扣费问题，经核实， 为城区东山大道国贸自有营业厅 于2022-06-12 15:32:33为用户办理低消虚拟宽带，做了一年赠费，用户表示暂不取消，核实，考虑用户感知，申请退23.6-8月宽带费用，合计30元，已于2023-09-22 15:52:39  到帐20元，还需补退10元，24小时到现金到帐，此费用不可打印发票，满意。</t>
  </si>
  <si>
    <t>TS202310020900360591</t>
  </si>
  <si>
    <t>张吉经</t>
  </si>
  <si>
    <t>高级模板内容：&amp;#10;投诉问题描述:用户来电反馈自己副卡要销户是接到电话，告知自己副卡可以免费使用，让自己不要销户，现在发现又开始收费，对此不认可&amp;#10;争议月份:2023年9月、2023年10月&amp;#10;争议金额:20&amp;#10;用户要求:立即免除副卡费用</t>
  </si>
  <si>
    <t>业务规则：用户反映对副卡扣费不满，营业厅已明示相关规则，沟通后为用户办理副卡0元次月生效，并办理预存话费享30元话费优惠（湖北），满意。</t>
  </si>
  <si>
    <t>TS202310021112521619</t>
  </si>
  <si>
    <t>苏周</t>
  </si>
  <si>
    <t>[65岁以上老人]&amp;#10;高级模板内容：&amp;#10;投诉问题描述:用户对套餐流量只结转一个月的业务规则不满，解释无效，要求长期结转，谢谢&amp;#10;用户状态:正常&amp;#10;停机原因:无&amp;#10;第二联系电话:15549271021&amp;#10;用户要求:联系：15549271021</t>
  </si>
  <si>
    <t>业务规则：用户反映对套餐流量只结转一个月不满，营业厅已明示相关规则，沟通后已解释属套餐内流量自动结余，建议用户持续观察使用，另为用户副卡赠送5G流量供本月使用，满意</t>
  </si>
  <si>
    <t>TS202310010808132061</t>
  </si>
  <si>
    <t>何蕾</t>
  </si>
  <si>
    <t>高级模板内容：&amp;#10;投诉问题描述:用户来电反映套餐上个自己去办理了活动，说的套餐内容和以前一样的，但是现在的套餐没有联通PLUS会员，用户对此不认可，要求我方给自己恢复联通PLUS隔一天&amp;#10;投诉项目:月固定费&amp;#10;争议月份:2023年10月&amp;#10;争议金额:0&amp;#10;用户要求:恢复自己的联通PULS会员</t>
  </si>
  <si>
    <t>业务规则：用户反映更改套餐为畅爽冰激凌5G套餐129元（基础版）后就无法领取会员，营业厅已明示相关规则，沟通后为用户办理联通PLUS白银会员月卡0元/月（立即生效），满意</t>
  </si>
  <si>
    <t>TS202310021319082452</t>
  </si>
  <si>
    <t>韩晓雷</t>
  </si>
  <si>
    <t>高级模板内容：&amp;#10;投诉问题描述:用户称自己才办理的号卡套餐小天卡-2023称网厅的工作人员告知19元一月为什么会是扣了29元的费用要求核实前台已做解释不认可要求核实&amp;#10;业务名称:小天卡-2023&amp;#10;宣传渠道:网厅&amp;#10;宣传内容:不一致&amp;#10;实际情况:29元一月不认可&amp;#10;用户要求:用户称自己才办理的号卡套餐小天卡-2023称网厅的工作人员告知19元一月为什么会是扣了29元的费用要求核实前台已做解释不认可要求核实</t>
  </si>
  <si>
    <t>业务规则：用户反映入网时告知可每月赠费10元，赠送24个月，已告知用户我司暂无此活动，建议用户可咨询入网渠道，考虑用户使用感知，未用户10-11月每月赠费10元，每月月初到账，用户认可满意</t>
  </si>
  <si>
    <t>TS202310012244281734</t>
  </si>
  <si>
    <t>廉金凤</t>
  </si>
  <si>
    <t>[65岁以上老人]&amp;#10;高级模板内容：&amp;#10;投诉问题描述:用户对于接到电话，次月回收取10元不满，已解释资费情况，查询副卡减免功能费的合约到期，用户不认可，称办理未告知会有结束时间，不认可次月会收取费用，要求减免功能费，请处理，谢谢！&amp;#10;争议月份:2023年9月&amp;#10;争议金额:0&amp;#10;用户要求:减免副卡月功能费</t>
  </si>
  <si>
    <t>业务规则:赠费活动结束,现已取消流量包更改0元副卡,次月生效,客户满意</t>
  </si>
  <si>
    <t>TS202310020927191125</t>
  </si>
  <si>
    <t>张露</t>
  </si>
  <si>
    <t>高级模板内容：&amp;#10;投诉问题描述:用户来电反映对九月与十月的月租不认可，称5G套餐月费7折优惠（次月生效12个月）（湖北到期没有打电话通知，对此不认可&amp;#10;争议月份:2023年9月、2023年10月&amp;#10;争议金额:258&amp;#10;用户要求:用户称不能九月和十月收之前的90元，用户就携号转网，烦请后台协助处理</t>
  </si>
  <si>
    <t>业务规则:折扣合约到期,现减免9-10月折扣差价80元,系统办理40元赠费*2个月,立即到帐,此费用无法抵扣往月欠费及打印发票,用户表示自行转资,满意</t>
  </si>
  <si>
    <t>TS202310011908050011</t>
  </si>
  <si>
    <t>投诉工单（2021版）&gt;&gt;移网&gt;&gt;【变更及服务】增值或权益业务使用&gt;&gt;无法正常使用</t>
  </si>
  <si>
    <t>李存芳</t>
  </si>
  <si>
    <t>高级模板内容：&amp;#10;投诉问题描述:流量包无法正常使用&amp;#10;业务名称:20元15GB省内流量7日快餐包-湖北&amp;#10;用户要求:尽快核实处理，实际使用地为：湖北省鄂州市武昌大道东城小区</t>
  </si>
  <si>
    <t>TS202310011729201197</t>
  </si>
  <si>
    <t>谭志安</t>
  </si>
  <si>
    <t>判断省分:其他省分&amp;#10;:普通消费有争议&amp;#10;:下一步&amp;#10;:套餐月费不认可&amp;#10;查询套餐:&amp;#10;:套餐月费有变化&amp;#10;业务办理记录:&amp;#10;:不认可&amp;#10;:其他渠道&amp;#10;判断省分:除甘肃贵州外&amp;#10;:&amp;#10;&amp;#10;高级模板内容：&amp;#10;投诉问题描述:用户来电称九月号码因非实名停机未使用，现已开通，对上月月租费不认可，要求退还产生的费用19元&amp;#10;争议月份:2023年9月&amp;#10;争议金额:19&amp;#10;用户要求:用户要求退还上月产生的月租费19元</t>
  </si>
  <si>
    <t>ZX202310021047420640</t>
  </si>
  <si>
    <t>黄芙蓉</t>
  </si>
  <si>
    <t>用户表示用不上此宽带了，要求取消此宽带，不方便去归属地自有营业厅，请处理</t>
  </si>
  <si>
    <t>业务办理（西陵）实装宽带，营业厅已注销，满意</t>
  </si>
  <si>
    <t>BL202310011418061092</t>
  </si>
  <si>
    <t>【2022年上工信部测评重保用户】13094186418命中精准预判服务场景:[10015转接10010用户]&amp;#10;用户要求取消存240元分12个月返还（湖北）存费得礼，全国CB无权限请协助处理谢谢</t>
  </si>
  <si>
    <t>业务取消（五峰城区 营服中心）客户要求取消 存120元分12个月返还（湖北）存费得礼 ，未转营服维系，联系客户表示已操作取消，满意。</t>
  </si>
  <si>
    <t>BL202310011314320617</t>
  </si>
  <si>
    <t>孙士芹</t>
  </si>
  <si>
    <t>用户表示自己都不知道套餐内有副卡，要求解绑，并不愿意去营业厅，请处理。</t>
  </si>
  <si>
    <t>业务取消（宜都城区）主副卡，已为用户办理副卡销户，主卡转资8元流量王，次月生效，满意</t>
  </si>
  <si>
    <t>BL202310021529441117</t>
  </si>
  <si>
    <t>谢生堂</t>
  </si>
  <si>
    <t>查询增值业务:&amp;#10;合约信息查询:&amp;#10;系统查询到有产品信息&amp;#10;:有确认方式&amp;#10;客户要求取消&amp;#10;维系挽留:不接受挽留&amp;#10;:下一步&amp;#10;判断省分:湖北&amp;#10;:其他合约&amp;#10;:办理不成功&amp;#10;:&amp;#10;产品类型:标准合约-存费送业务;产品名称:预存1元得盲盒24个月-次月生效-湖北宜昌;产品描述:解约条款：用户申请办理提前解约，需支付解约赔偿金，支付后办理解约，XX生效（根据实际情况打印：立即生效、次月生效）。&amp;#10;违约赔偿金：按系统标准资费规则计费，流量3元/G，语音0.15元/分钟，短信0.1元/条。;产品ID:91082668;开始时间:2022-08-0100:00:00;结束时间:2024-07-3123:59:59;订购渠道:宜都新时空手机世界宜都店合作厅;客户确认方式:签字协议。&amp;#10;用户要求加急取消：预存1元得盲盒24个月-次月生效-湖北宜昌，前台取消失败提示：预存1元得盲盒24个月-次月生效-湖北宜昌</t>
  </si>
  <si>
    <t>ZX202310011114120850</t>
  </si>
  <si>
    <t>柳心雨</t>
  </si>
  <si>
    <t>判断省分:湖北&amp;#10;:被动办理宽带&amp;#10;:不需要&amp;#10;:&amp;#10;&amp;#10;高级模板内容：&amp;#10;问题描述:客户来电表示自己没有办理过宽带，要求取消，请协助处理，谢谢&amp;#10;第二联系方式:17671925899&amp;#10;销户原因:没有办理过&amp;#10;用户要求:客户来电表示自己没有办理过宽带，要求取消，请协助处理，谢谢</t>
  </si>
  <si>
    <t>业务情绪（伍家）虚拟宽带，已按用户要求注销并转资福多多29元套餐，次月生效，满意</t>
  </si>
  <si>
    <t>BL202310020944070253</t>
  </si>
  <si>
    <t>查询增值业务:&amp;#10;合约信息查询:&amp;#10;系统查询到有产品信息&amp;#10;:有确认方式&amp;#10;客户要求取消&amp;#10;维系挽留:不接受挽留&amp;#10;:下一步&amp;#10;判断省分:湖北&amp;#10;:其他合约&amp;#10;:办理不成功&amp;#10;:&amp;#10;产品类型:标准合约-存费送业务;产品名称:预存1元得盲盒24个月-次月生效-湖北宜昌;产品描述:解约条款：用户申请办理提前解约，需支付解约赔偿金，支付后办理解约，XX生效（根据实际情况打印：立即生效、次月生效）。&amp;#10;违约赔偿金：按系统标准资费规则计费，流量3元/G，语音0.15元/分钟，短信0.1元/条。;产品ID:91082668;开始时间:2022-10-0100:00:00;结束时间:2024-09-3023:59:59;订购渠道:宜都新时空手机世界宜都店合作厅;客户确认方式:签字协议。</t>
  </si>
  <si>
    <t>BL202310012120091297</t>
  </si>
  <si>
    <t>用户来电要求取消预存0元;赠款总额360元;30元一次性到账;330元分11月返还合约;解释不认可，请核实处理。</t>
  </si>
  <si>
    <t>ZX202310011656580756</t>
  </si>
  <si>
    <t>孙锐</t>
  </si>
  <si>
    <t>用户要求取消此宽带，但是人不在本地，无法去营业厅办理，要求公司尽快协助取消并回复</t>
  </si>
  <si>
    <t>ZX202309301755380197</t>
  </si>
  <si>
    <t>陈军</t>
  </si>
  <si>
    <t>用户表示本人不在归属地工作了，强烈要求取消：071704253193和071700846317，并把13886716355改为最低的套餐，在今天去营业厅办理时，营业厅解释无法办理宽带销户，对此解释不满，挽留失败，强烈要求公司今天内处理并回复。表示今天不处理有投诉工信部的意向。</t>
  </si>
  <si>
    <t>业务取消（当阳城区营服）：客户要求注销宽带、解绑副卡，已按客户要求办理，回访满意</t>
  </si>
  <si>
    <t>ZX202309301950181025</t>
  </si>
  <si>
    <t>薛圣昌</t>
  </si>
  <si>
    <t>判断省分:湖北&amp;#10;:自己办理的宽带&amp;#10;:挽留失败&amp;#10;:不同意&amp;#10;:&amp;#10;&amp;#10;高级模板内容：&amp;#10;问题描述:用户来电要求销户本机号码绑定的宽带前天告知用户需要去归属地营业厅咨询办理用户称在外地不方便回去办理希望线上协助销户请处理谢谢&amp;#10;第二联系方式:18671700510&amp;#10;销户原因:不需要&amp;#10;用户要求:销户宽带</t>
  </si>
  <si>
    <t>业务取消（当阳城区营服中心）：实装宽带销户，挽留无效，客服部取消，另按用户要求注销号码17671325616，满意。</t>
  </si>
  <si>
    <t>ZX202310011514530003</t>
  </si>
  <si>
    <t>占宏德</t>
  </si>
  <si>
    <t>要求注销宽带，表示自己未报装过，不愿到厅取消，要求今天马上取消，请公司处理并回复。</t>
  </si>
  <si>
    <t>业务取消（伍家营服中心）客户要求取消宽带，未转营服维系，查询宽带已取消，多次致电未接，已短信告知如您后期使用有任何疑问，可于工作时间（08：30-17：30）致电宜昌联通07176921001或13032700872</t>
  </si>
  <si>
    <t>TS202310011242141744</t>
  </si>
  <si>
    <t>许霞</t>
  </si>
  <si>
    <t>高级模板内容：&amp;#10;投诉问题描述:用户来电要求解除主副卡关系，并在两小时内回复，不然投诉&amp;#10;用户状态:开通&amp;#10;停机原因:无&amp;#10;第二联系电话:15571754763&amp;#10;用户要求:用户来电要求解除主副卡关系，并在两小时内回复，不然投诉</t>
  </si>
  <si>
    <t>业务取消(电子渠道)主副卡,查询用户已携出.满意</t>
  </si>
  <si>
    <t>ZX202310020850212187</t>
  </si>
  <si>
    <t>邹长金</t>
  </si>
  <si>
    <t>判断省分:湖北&amp;#10;:被动办理宽带&amp;#10;:不需要&amp;#10;:&amp;#10;&amp;#10;高级模板内容：&amp;#10;问题描述:用户表示没有办理宽带&amp;#10;第二联系方式:13277236115&amp;#10;销户原因:没有办理，不需要&amp;#10;用户要求:取消，请尽快处理</t>
  </si>
  <si>
    <t>业务取消（西陵）：虚拟宽带，挽留无效，已取消，客户满意。</t>
  </si>
  <si>
    <t>TS202310011414240640</t>
  </si>
  <si>
    <t>邓成义</t>
  </si>
  <si>
    <t>主办单位：湖北&amp;#10;客户类别：星级客户&amp;#10;10010是否打通：否&amp;#10;是否二次致电10015：是&amp;#10;是否联系：否&amp;#10;升级倾向：&amp;#10;号码归属省：湖北&amp;#10;SVIP等级：&amp;#10;1.问题类型:;&amp;#10;2.投诉类型:退订争议;&amp;#10;3.营业厅地址:;&amp;#10;4.位置信息:;&amp;#10;5.位置发生地:;&amp;#10;6.投诉内容:麻烦帮忙取消宽带，&amp;#10;麻烦帮忙取消宽带，营业厅多次不能办理。</t>
  </si>
  <si>
    <r>
      <t/>
    </r>
    <r>
      <rPr>
        <sz val="11"/>
        <color rgb="FF000000"/>
        <rFont val="宋体"/>
        <family val="2"/>
      </rPr>
      <t>业务取消（五峰城西营服中心）①客户投诉产生的原因：客户反映取消业务问题。</t>
    </r>
    <r>
      <rPr>
        <sz val="11"/>
        <color rgb="FF000000"/>
        <rFont val="Arial"/>
        <family val="2"/>
      </rPr>
      <t xml:space="preserve">									</t>
    </r>
    <r>
      <rPr>
        <sz val="11"/>
        <color rgb="FF000000"/>
        <rFont val="宋体"/>
        <family val="2"/>
      </rPr>
      <t>&amp;#10;②客户投诉问题核查情况及解决方案：收到贵部转办后，我司立即组织调查。经核实，（五峰城西 营服中心）客户要求取消宽带，未转营服维系，挽留无效，客服部已操作取消，满意&amp;#10;③客户问题满意度：满意。</t>
    </r>
    <r>
      <rPr>
        <sz val="11"/>
        <color rgb="FF000000"/>
        <rFont val="Arial"/>
        <family val="2"/>
      </rPr>
      <t xml:space="preserve">									</t>
    </r>
    <r>
      <rPr>
        <sz val="11"/>
        <color rgb="FF000000"/>
        <rFont val="宋体"/>
        <family val="2"/>
      </rPr>
      <t>&amp;#10;④回单人:宜昌客服王晓玉；联系电话：07176921001。</t>
    </r>
  </si>
  <si>
    <t>TS202310011704090812</t>
  </si>
  <si>
    <t>主办单位：湖北&amp;#10;客户类别：普通客户&amp;#10;10010是否打通：是&amp;#10;是否二次致电10015：是&amp;#10;是否联系：是&amp;#10;升级倾向：市长热线12345&amp;#10;号码归属省：湖北&amp;#10;SVIP等级：&amp;#10;预处理名称:产品订购一键诊断&amp;#10;业务产品类型:反映其他业务问题&amp;#10;用户是否接受:用户不接受&amp;#10;是否知情订购:不知情订购&amp;#10;是否授权范围:否&amp;#10;备注:用户来电反映，要求取消宽带，没办理过，请处理。加急。泛携转。提及12345</t>
  </si>
  <si>
    <t>业务取消（伍家营服中心）&amp;#10;①客户基本资料：业务号码：13227264388、客户姓名：占宏德、套餐情况：畅越冰激凌5G套餐79元；客户反映宽带问题的问题； &amp;#10;②首次联系客户时间：2023-10-02 09:35:08&amp;#10;③投诉核查处理情况：收到贵部转办，我司立即组织核查，经核实，用户反馈虚拟宽带的问题，用户要求取消虚拟宽带，挽留无效，已按用户要求取消，满意。&amp;#10;④答复客户时间及客户满意度评价：根据上述核实情况，我司于2023-10-02 09:35:08联系客户满意，回单人：潘娥、联系方式：07176921001&amp;#10;⑤投诉核查关联材料：无</t>
  </si>
  <si>
    <t>ZX202309301534030965</t>
  </si>
  <si>
    <t>彭丽娜</t>
  </si>
  <si>
    <t>用户表示在外地，现在要我公司为其注销宽带，请为其处理并回复。</t>
  </si>
  <si>
    <t>业务取消（校园）校园宽带，已为用户注销并按用户要求转资联通天王卡2.0，用户认可，满意</t>
  </si>
  <si>
    <t>TS202310011002431183</t>
  </si>
  <si>
    <t>#2022重保客户#主办单位：湖北&amp;#10;客户类别：星级客户&amp;#10;10010是否打通：是&amp;#10;是否二次致电10015：是&amp;#10;是否联系：否&amp;#10;升级倾向：工信部&amp;#10;号码归属省：湖北&amp;#10;SVIP等级：&amp;#10;1.问题类型:;&amp;#10;2.投诉类型:携号转网;&amp;#10;3.营业厅地址:;&amp;#10;4.位置信息:;&amp;#10;5.位置发生地:;&amp;#10;6.投诉内容:要求销户宽带，10010客服说说去附近的联通自办营业厅都可以办理，去了后又说办不了，要去西陵一路13号，去了西陵一路13号的营业厅，设备也给他们了，我以为办好了，我本人带证件到营业厅应该当场可以办好，回来后发现没有销户宽带，打客服，客服和营业厅互相推诿，客服昨天和今天多次打电话给我，就是拖，我已投诉到工信部网站，明天就要回老家，如果造成我无法转网，我不会撤诉的，后果自负&amp;#10;7.携转原因:信号质量差;需绑定副卡至其他运营商&amp;#10;8.无法携转原因:业务限制;过度维系挽留&amp;#10;关联10010工单流水号：TS202309301459537940&amp;#10;（协办工单）集团高星用户，务必于12小时内，上传为其成功销户宽带的证明，尽快回执，谢谢</t>
  </si>
  <si>
    <t>业务取消（西陵营服中心）①客户投诉产生的原因：用户反映对安装宽带不满。 ②客户投诉问题核查情况及解决方案：收到贵部转办后，我司立即组织调查。用户反映实装宽带销户，现已将宽带注销成功。我司2023-10-01 10:12:58联系用户现号码已注销成功。 ③客户问题满意度：满意。 ④回单人：田群、联系方式：07176921001 回单成功</t>
  </si>
  <si>
    <t>ZX202309302053501321</t>
  </si>
  <si>
    <t>谢鲜艳</t>
  </si>
  <si>
    <t>#2022重保客户#用户表示没有办过这条宽带，要求注销，烦请公司核实处理回复</t>
  </si>
  <si>
    <t>业务取消（夷陵城区 营服中心）：虚装宽带销户，挽留无效，客服部取消，现号码符合携出条件，满意。</t>
  </si>
  <si>
    <t>TS202310011144060810</t>
  </si>
  <si>
    <t>投诉工单（2021版）&gt;&gt;宽带&gt;&gt;【离网】离网（离网+拆机+销户）&gt;&gt;无法销户</t>
  </si>
  <si>
    <t>黄林</t>
  </si>
  <si>
    <t>#2022重保客户#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宽带销户去了2次营业厅，还是不给销，明天要出门了，强烈要求销户，宽带不用了还不行吗</t>
  </si>
  <si>
    <r>
      <t/>
    </r>
    <r>
      <rPr>
        <sz val="11"/>
        <color rgb="FF000000"/>
        <rFont val="宋体"/>
        <family val="2"/>
      </rPr>
      <t>业务取消（远安城区）①客户投诉产生的原因：客户反映取消业务问题。</t>
    </r>
    <r>
      <rPr>
        <sz val="11"/>
        <color rgb="FF000000"/>
        <rFont val="Arial"/>
        <family val="2"/>
      </rPr>
      <t xml:space="preserve">								</t>
    </r>
    <r>
      <rPr>
        <sz val="11"/>
        <color rgb="FF000000"/>
        <rFont val="宋体"/>
        <family val="2"/>
      </rPr>
      <t>&amp;#10;②客户投诉问题核查情况及解决方案：收到贵部转办后，我司立即组织调查。经核实，（远安城区 营服中心）客户要求取消宽带，未转营服维系，挽留无效，客服部已操作取消，满意。</t>
    </r>
    <r>
      <rPr>
        <sz val="11"/>
        <color rgb="FF000000"/>
        <rFont val="Arial"/>
        <family val="2"/>
      </rPr>
      <t xml:space="preserve">							</t>
    </r>
    <r>
      <rPr>
        <sz val="11"/>
        <color rgb="FF000000"/>
        <rFont val="宋体"/>
        <family val="2"/>
      </rPr>
      <t>&amp;#10;③客户问题满意度：满意。</t>
    </r>
    <r>
      <rPr>
        <sz val="11"/>
        <color rgb="FF000000"/>
        <rFont val="Arial"/>
        <family val="2"/>
      </rPr>
      <t xml:space="preserve">								</t>
    </r>
    <r>
      <rPr>
        <sz val="11"/>
        <color rgb="FF000000"/>
        <rFont val="宋体"/>
        <family val="2"/>
      </rPr>
      <t>&amp;#10;④回单人:宜昌客服王晓玉；联系电话：07176921001。</t>
    </r>
  </si>
  <si>
    <t>TS202310021038240558</t>
  </si>
  <si>
    <t>屈林珍</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</si>
  <si>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什么时候邦了宽带网取消改49</t>
  </si>
  <si>
    <t>业务取消①客户基本信息：业务号码：15629383537、客户姓名：屈林珍、套餐情况：畅越冰激凌5G套餐69元； 客户反映取消业务的问题。&amp;#10;②首次联系客户时间： 2023-10-02 11:14:29 ； &amp;#10;③投诉核查处理情况：收到贵部转办后，我司立即组织调查 。经核实，伍家客户要求取消cpe宽带，挽留无效，已取消，同时已办理转资畅越49元，次月生效，客户满意&amp;#10;④答复客户时间及客户满意度评价相关信息：我司于2023-10-02 11:14:29联系客户解释说明，客户认可满意。回单人：王宜艳&amp;#10;⑤投诉核查关联材料：无</t>
  </si>
  <si>
    <t>TS202310020921430997</t>
  </si>
  <si>
    <t>主办单位：湖北&amp;#10;客户类别：首次投诉&amp;#10;10010是否打通：是&amp;#10;是否二次致电10015：是&amp;#10;是否联系：是&amp;#10;升级倾向：无&amp;#10;号码归属省：湖北&amp;#10;SVIP等级：&amp;#10;预处理名称:产品订购一键诊断&amp;#10;业务产品类型:反映其他业务问题&amp;#10;用户是否接受:用户不接受&amp;#10;是否知情订购:知情订购&amp;#10;备注:&amp;#10;用户反映手机号码内有主副卡，泛携转，用户称不需要，要求直接解绑</t>
  </si>
  <si>
    <t>业务取消①客户基本信息：业务号码：15697209725、客户姓名：孙士芹、套餐情况：幸福家家乐19元套餐； 客户反映取消业务的问题。&amp;#10;②首次联系客户时间：2023-10-02 15:39:15 ； &amp;#10;③投诉核查处理情况：收到贵部转办后，我司立即组织调查 。经核实，宜都城区客户要求副卡销户，主卡办理转资8元流量王，次月生效，客户满意。&amp;#10;④答复客户时间及客户满意度评价相关信息：我司于2023-10-02 15:39:15联系客户解释说明，客户认可满意。回单人：胡春燕&amp;#10;⑤投诉核查关联材料：无</t>
  </si>
  <si>
    <t>TS202310010925450472</t>
  </si>
  <si>
    <t>主办单位：湖北&amp;#10;客户类别：星级客户&amp;#10;10010是否打通：是&amp;#10;是否二次致电10015：是&amp;#10;是否联系：是&amp;#10;升级倾向：无&amp;#10;号码归属省：湖北&amp;#10;SVIP等级：&amp;#10;预处理名称:产品订购一键诊断&amp;#10;业务产品类型:反映其他业务问题&amp;#10;用户是否接受:用户不接受&amp;#10;是否知情订购:知情订购&amp;#10;备注:&amp;#10;泛携转用户来电取消网龄计划合约.宽带业务，称自己未订购，请尽快核实处理，加急，谢谢&amp;#10;协办工单：客户表示宽带及网龄计划合约均未办理，集团高星用户，务必于12小时内协助核查宽带是否为虚拟宽带，若虚拟宽带可否直接拆分，网龄计划办理轨迹或凭证</t>
  </si>
  <si>
    <t>业务取消①客户基本资料：业务号码 15571762005、客户姓名 张艳丽、套餐情况 畅越冰激凌5G套餐99元；客户反映业务取消的问题； &amp;#10;②首次联系客户时间：2023-10-01 10:31:00&amp;#10;③投诉核查处理情况：收到贵部转办，我司立即组织核查，经核实，西陵营服中心客户要求注销缓装宽带、取消网龄，已按客户要求办理，客户表示保留主副卡继续使用，并与客户达成一致；&amp;#10;④答复客户时间及客户满意度评价：根据上述核实情况，我司于2023-10-01 10:36:00联系客户满意，回单人：张婷、联系方式：07176921001&amp;#10;⑤投诉核查关联材料：无。</t>
  </si>
  <si>
    <t>ZX202310021037510546</t>
  </si>
  <si>
    <t>李从生</t>
  </si>
  <si>
    <t>071700287321命中精准预判服务场景:[65岁以上老人]&amp;#10;要求注销宽带，不愿到厅，请公司处理并回复。</t>
  </si>
  <si>
    <t>业务取消（宜都城区营服中心）：用户要求取消实装宽带，因多次未联系上客户，我司无法核实情况处理，暂未操作，如有疑问可在工作时间（08:30-12:00；14:00-17:30）致电我司宜昌联通13032700872，烦请前台代为转告</t>
  </si>
  <si>
    <t>ZX202310011639480640</t>
  </si>
  <si>
    <t>#2022重保客户#用户再次来电表示，自己还是需要销户该宽带，要求公司在线处理。</t>
  </si>
  <si>
    <t>业务取消（宜都乡镇营服中心）：虚装宽带销户，经核实用户虚注销16671008303名下的宽带，现已办理销户成功，满意</t>
  </si>
  <si>
    <t>ZX202310021012340324</t>
  </si>
  <si>
    <t>石从芬</t>
  </si>
  <si>
    <t>判断省分:湖北&amp;#10;:被动办理宽带&amp;#10;:不需要&amp;#10;:&amp;#10;&amp;#10;高级模板内容：&amp;#10;问题描述:用户对名下有宽带不认可，请尽快处理&amp;#10;第二联系方式:13085167458&amp;#10;销户原因:每月办理过&amp;#10;用户要求:用户对名下有宽带不认可，请尽快处理</t>
  </si>
  <si>
    <t>业务取消（枝江城区）：虚拟宽带，已为用户注销，满意</t>
  </si>
  <si>
    <t>ZX202309301605461362</t>
  </si>
  <si>
    <t>胡兆春</t>
  </si>
  <si>
    <t>用户反映被动办理宽带，家里没有安装，要求马上取消，要求专人回复，请处理并回复</t>
  </si>
  <si>
    <t>业务取消（枝江乡镇营服中心）：实装宽带销户，致电未接，暂未操作，已短信答复如需办理可联系我部，如有疑问可在工作时间（08:30-12:00；14:00 -17:30 ）联系07176921001、13032700872宜昌客服。如用户咨询，请前台 10010话务 中心代为解释，谢谢。</t>
  </si>
  <si>
    <t>ZX202309301804040260</t>
  </si>
  <si>
    <t>用户要求宽带解绑销户，表示不认可去营业厅，要求线上处理并回复。</t>
  </si>
  <si>
    <t>业务取消（秭归城区 营服中心）：虚装宽带销户，挽留无效，客服部取消，满意。</t>
  </si>
  <si>
    <t>ZX202310011653120732</t>
  </si>
  <si>
    <t>周立春</t>
  </si>
  <si>
    <t>判断省分:湖北&amp;#10;:被动办理宽带&amp;#10;:不需要&amp;#10;:&amp;#10;&amp;#10;高级模板内容：&amp;#10;问题描述:要求注销宽带并且低消融合（宽移固）移网低消49元（湖北）&amp;#10;第二联系方式:18672093517&amp;#10;销户原因:自己没有办理过这个宽带&amp;#10;用户要求:尽快处理</t>
  </si>
  <si>
    <t>业务取消（秭归城区 营服中心）：虚装宽带销户，挽留无效，移网低消49元客服部也一并取消，满意。</t>
  </si>
  <si>
    <t>ZX202310011519290050</t>
  </si>
  <si>
    <t>商光荣</t>
  </si>
  <si>
    <t>用户表示不需要宽带，要求取消宽带（宽带未安装），解释挽留无效，要求24小时内处理，请尽快处理并回复</t>
  </si>
  <si>
    <t>业务取消（秭归乡镇）虚拟宽带已注销，满意</t>
  </si>
  <si>
    <t>TS202310021313272315</t>
  </si>
  <si>
    <t>韩华值</t>
  </si>
  <si>
    <t>#2022重保客户#用户表示被动办理低消宽带，但目前核实该宽带属于在线状态有使用记录，现用户对此表示不满要求核实，请尽快处理并回复</t>
  </si>
  <si>
    <t>业务取消（枝江乡镇营服中心）：用户要求取消实装宽带，挽留无效，已按核对身份信息后协助取消，满意。</t>
  </si>
  <si>
    <t>ZX202310012007081643</t>
  </si>
  <si>
    <t>咨询工单（2021版）&gt;&gt;网络覆盖&gt;&gt;基站网络覆盖/优化</t>
  </si>
  <si>
    <t>陈爱华</t>
  </si>
  <si>
    <t>用户要求查询：宜昌宜都潘家湾乡杉木坑村的4g基站在哪里，谢谢，要求回电核实</t>
  </si>
  <si>
    <t>业务咨询：宜昌宜都潘家湾乡杉木坑村 的4g 基站在哪里，经核实西冲和九石巴门有基站，已告知用户，满意</t>
  </si>
  <si>
    <t>TS202309301604042157</t>
  </si>
  <si>
    <t>王伯平</t>
  </si>
  <si>
    <t>判断省份:湖北&amp;#10;:移网无法上网&amp;#10;:手机移动数据&amp;#10;获取入参:&amp;#10;获取历史工单:有历史工单&amp;#10;:不存在在途工单&amp;#10;:下一步&amp;#10;移网一键诊断结果:1.用户状态是否正常：开通.2.上网功能是否正常：开通.3.流量封顶情况：未封顶.4.近期缴费开机记录情况：无缴费开机.5.2345G终端支持情况：4G终端.6.是否开通关闭公网：.7.是否存在群障：不是群障.8.查询终端5G开关状态：--.9.查询流量是否限速：未限速.10.查询用户终端蜂窝网络状态：开启.:诊断无异常/解释不认可&amp;#10;:下一步&amp;#10;node_317:&amp;#10;:不符合办理条件&amp;#10;:在区域12省外&amp;#10;:不认可&amp;#10;:&amp;#10;用户反应在所有地方无法上网和通话，用户称已换卡和清卡重用，还是不能使用，询问具体地址用户拒绝提供，要求尽快解决，不然就销户，并且不认可下个月收取费用，请协助处理，谢谢</t>
  </si>
  <si>
    <t>用户实际反映的号码是13117275645      &amp;#10;终端使用：客户反映无法接听电话。经本地核实，国内语音通话功能正常，建议客户换机换卡测试，客户表示换机换卡仍无法使用，现客户要求销户，客服部已操作办理，满意。</t>
  </si>
  <si>
    <t>TS202310011549202165</t>
  </si>
  <si>
    <t>邓长富</t>
  </si>
  <si>
    <t>18694093501命中精准预判服务场景:[65岁以上老人]&amp;#10;用户来电反映手机没有信号问题还未解决，用户要求再次处理回复工单流水号:TS202309291152105171</t>
  </si>
  <si>
    <t>终端使用:查询用户数据正常,已重启volte功能,建议用户重启手机试机,若无法使用到厅检测终端,用户知晓,满意</t>
  </si>
  <si>
    <t>TS202310012026510816</t>
  </si>
  <si>
    <t>李祖全</t>
  </si>
  <si>
    <t>判断省分:湖北&amp;#10;:湖北省内手机不能接&amp;#10;获取入参:&amp;#10;判断是否开通骚扰拦截:获取历史工单:没有历史工单&amp;#10;:下一步&amp;#10;移网一键诊断结果:1.用户状态是否正常：开通.2.2345G终端支持情况：.3.查询是否设置了无条件呼叫转移：开通.4.查询是否开通呼入限制：未开通.5.查询是否开通呼叫限制：CBSS未开通,核心网开通.6.用户是否开通VoLTE：未开通.7.用户终端是否支持VoLTE：支持.8.近期缴费开机记录情况：无缴费开机.9.是否存在群障：不存在.10.VoLTE开关是否打开：打开.:诊断无异常/解释不认可&amp;#10;:否&amp;#10;:不认可&amp;#10;:下一步&amp;#10;node_94:&amp;#10;:不符合办理条件&amp;#10;:所有位置&amp;#10;:用户来电称自己的手机号码在所有的地方别人都打不进去，可以打出去，换机换卡测试还是不行，要求核查处理。联系电话：13972523460</t>
  </si>
  <si>
    <t>终端使用：客户反映固话无法接听电话。联系客户表示已恢复，已能正常使用，满意。</t>
  </si>
  <si>
    <t>TS202310021524040432</t>
  </si>
  <si>
    <t>高级模板内容：&amp;#10;投诉问题描述:用户来电称自己9月9号接到10018的电话告知自己携转到联通.副卡可以减免副卡费.但9月有产生副卡费10元不认可.解释不认可&amp;#10;争议月份:2023年9月&amp;#10;争议金额:10&amp;#10;用户要求:要求退还9月产生的副卡费10元.并尽快核查回复处理</t>
  </si>
  <si>
    <t>工作差错：10018.0元副卡AA，现已更改0元副卡，减免本月副卡功能费用10元，系统办理预存10元赠费*2个月，立即生效，开通后取消，仅限当月返费，此费用无法抵扣往月欠费及打印发票，用户满意</t>
  </si>
  <si>
    <t>TS202310031047430241</t>
  </si>
  <si>
    <t>陈兆峰</t>
  </si>
  <si>
    <t>主办单位：湖北&amp;#10;客户类别：普通客户&amp;#10;10010是否打通：否&amp;#10;是否二次致电10015：是&amp;#10;是否联系：否&amp;#10;升级倾向：&amp;#10;号码归属省：湖北&amp;#10;SVIP等级：&amp;#10;1.问题类型:;&amp;#10;2.投诉类型:手机流量费争议;&amp;#10;3.营业厅地址:;&amp;#10;4.位置信息:;&amp;#10;5.位置发生地:;&amp;#10;6.投诉内容:4月份开始哪里来的流量包</t>
  </si>
  <si>
    <t>被动办理（电话营销流量包）①客户基本信息：业务号码：13040968823、客户姓名：陈兆峰、套餐情况：宝卡乐享版； 客户反映取消业务的问题。&amp;#10;②首次联系客户时间：2023-10-03 14:24:22 ； &amp;#10;③投诉核查处理情况：收到贵部转办后，我司立即组织调查 。经核实，上海航动科技有限公司（宜昌）于2023-03-17 14:24:42  为客户开通5G特惠加油包19元10GB，现已联系客户解释，现申请减免4-10月费用合计153元，24小时到账，此费用不可打印发票，套餐资费已向客户解释清楚，客户满意&amp;#10;④答复客户时间及客户满意度评价相关信息：我司于2023-10-03 14:24:22联系客户解释说明，客户认可满意。回单人：王宜艳&amp;#10;⑤投诉核查关联材料：无</t>
  </si>
  <si>
    <t>TS202310022023042146</t>
  </si>
  <si>
    <t>艾江洲</t>
  </si>
  <si>
    <t>主办单位：湖北&amp;#10;客户类别：星级客户&amp;#10;10010是否打通：否&amp;#10;是否二次致电10015：是&amp;#10;是否联系：否&amp;#10;升级倾向：&amp;#10;号码归属省：湖北&amp;#10;SVIP等级：&amp;#10;1.问题类型:;&amp;#10;2.投诉类型:增值业务费争议;&amp;#10;3.营业厅地址:;&amp;#10;4.位置信息:;&amp;#10;5.位置发生地:;&amp;#10;6.投诉内容:&amp;#10;202309月增值业务费:增值业务-联通邮箱套餐专享版0&amp;#10;争议金额:30.00&amp;#10;需要退订业务:否</t>
  </si>
  <si>
    <t>电话营销-开通争议&amp;#10;①客户投诉产生的原因：用户反馈开通沃助理的问题。&amp;#10;②客户投诉问题核查情况及解决方案：收到贵部转办后，我司立即组织调查。经核实，用户反馈开通沃助理的问题，经核实 上海航动科技有限公司（宜昌） 于2023-01-14 10:24:55通过电话营销方式推荐用户开通沃助理业务，已于2023-09-10 12:37:44取消，考虑用户感知，申请退23.1-9月费用，合计85元，24小时到帐，此费用不可打印发票；另用户反馈15672492796订购联通爱听-职场精英20元包业务，客户订购产品名称为联通爱听-职场精英20元包业务，产品代码为66003010，SP标识为90559，订购时间2023-09-08 11:21:57，订购方式为通过网页自订购，取消时间为2023-09-09 21:58:13  ，20元/月，合计扣费1个月，累计产生费用共计20元，有二次确认过程，不存在订购违规现象。考虑客户使用感知，网站方已取消屏蔽并于三个工作日退费20元话费方式到账，此费用不可打印账单发票，满意。&amp;#10;③客户问题满意度：满意&amp;#10;④回单人：潘娥、联系方式：07176921001</t>
  </si>
  <si>
    <t>TS202310031152172111</t>
  </si>
  <si>
    <t>朱长友</t>
  </si>
  <si>
    <t>[65岁以上老人]&amp;#10;高级模板内容：&amp;#10;是否10016外呼:是&amp;#10;反应问题涉及场景:未经同意订购业务&amp;#10;产品名称:畅越冰激凌5G套餐59元&amp;#10;争议月份:2021年8月&amp;#10;是否承诺退费:否&amp;#10;承诺退费金额:0&amp;#10;是否取消业务（如取消失败，需加上系统报错的提示）:未取消&amp;#10;是否需要回复:是&amp;#10;用户要求:来电反映不知情更换套餐，要求更换回原本宜昌如意通团圆卡(创业版)(OCS)套餐，已停售，解释无效提及投诉未言明渠道麻烦处理谢谢</t>
  </si>
  <si>
    <t>电话营销-开通争议： 拓见科技(深圳)有限公司武汉分公司(宜昌) ，畅越冰激凌5G套餐59元AA。用户反映转资问题，经核实拓见科技(深圳)有限公司武汉分公司(宜昌) 于2021-08-10 18:00:43 办理转资，现已联系客户解释，并办理转资8元流量王，次月生效，客户满意。</t>
  </si>
  <si>
    <t>TS202310021634102279</t>
  </si>
  <si>
    <t>22年Q3Q4重点客户&amp;#10;高级模板内容：&amp;#10;是否10016外呼:不记得&amp;#10;电话外呼号码:不记得&amp;#10;渠道名称:湖北杭州翔羽线上业务代理(宜昌)&amp;#10;反应问题涉及场景:未经同意订购业务&amp;#10;产品名称:云加速5G畅玩加油包(湖北)&amp;#10;争议月份:2023年9月、2023年10月&amp;#10;是否承诺退费:否&amp;#10;承诺退费金额:40&amp;#10;是否取消业务（如取消失败，需加上系统报错的提示）:是&amp;#10;是否需要回复:是&amp;#10;用户要求:客户来电对工单流水号:TS202310021624382032退费不认可，要求退现金并且退到18571015359号码上，请协助处理，谢谢</t>
  </si>
  <si>
    <t>电话营销-开通争议：湖北杭州翔羽线上业务代理(宜昌)，云加速5G畅玩加油包(湖北)AA。用户反映被动开通业务，经核实电话营销于23.9为客户开通云加速5G畅玩加油包(湖北)，现申请减免9-10月费用合计40元，24小时到账，此费用不可打印发票，客户满意。</t>
  </si>
  <si>
    <t>TS202310021538010781</t>
  </si>
  <si>
    <t>曹润宇</t>
  </si>
  <si>
    <t>高级模板内容：&amp;#10;投诉问题描述:用户来单反映自己副卡是免费的，对副卡158725023117月份被取消免月租活动不认可，要求办理合约并退差价30元，请处理，谢谢。&amp;#10;争议月份:2023年8月、2023年9月、2023年10月&amp;#10;争议金额:30&amp;#10;用户要求:用户来单反映自己副卡是免费的，对副卡158725023117月份被取消免月租活动不认可，要求办理合约并退差价30元，请处理，谢谢。</t>
  </si>
  <si>
    <t>电话营销-开通争议：上海航动科技有限公司（宜昌） ，家庭群组化副卡10G省内流量流量AA。用户反映副卡问题，经核实电话营销于2023-07-25 14:38:57为客户开通家庭群组化副卡10G省内流量流量，现已设置副卡免费，我司申请减免8-10月费用合计30元，24小时到账，此费用不可打印发票，客户满意。</t>
  </si>
  <si>
    <t>TS202310021420091331</t>
  </si>
  <si>
    <t>李建东</t>
  </si>
  <si>
    <t>高级模板内容：&amp;#10;投诉问题描述:用户来电反映此业务不知情办理&amp;#10;业务名称:炫彩通信助理包体验版-立即生效（湖北）&amp;#10;争议月份:2022年1月&amp;#10;争议金额:-1&amp;#10;办理渠道:上海航动科技有限公司（宜昌）营业厅&amp;#10;前台是否取消:未取消&amp;#10;是否承诺退费:否&amp;#10;用户要求:一小时内回电，14:20之前联系，一个合理的解释，请核实处理，谢谢</t>
  </si>
  <si>
    <t>电话营销-开通争议：上海航动科技有限公司（宜昌）炫彩通信助理包体验 AA  经核实，22年1月上海航动科技有限公司（宜昌）通过电话营销方式推荐用户办理炫彩通信助理包体验，现用户表示无需使用，业务已取消，考虑客户感知，申请减免22年1月-23年10月费用合计132元，用户不认可 ，要求3倍返还，已联系上海航动科技有限公司协助，48小时有结果后回复 ，客户表示知晓</t>
  </si>
  <si>
    <t>BL202310031220070295</t>
  </si>
  <si>
    <t>胡学元</t>
  </si>
  <si>
    <t>13177053107命中精准预判服务场景:[65岁以上老人]&amp;#10;用户反馈：:10016营销问题&amp;#10;属于：:要求禁呼屏蔽10016&amp;#10;判断省分:湖北&amp;#10;:办理失败&amp;#10;:&amp;#10;用户要求在线屏蔽10016营销电话</t>
  </si>
  <si>
    <t>BL202310021148080173</t>
  </si>
  <si>
    <t>胡兰香</t>
  </si>
  <si>
    <t>用户反馈：:10016营销问题&amp;#10;属于：:要求禁呼屏蔽10016&amp;#10;判断省分:湖北&amp;#10;:办理失败&amp;#10;:要求屏蔽10016的短信和电话</t>
  </si>
  <si>
    <t>TS202310031343412355</t>
  </si>
  <si>
    <t>汤家宽</t>
  </si>
  <si>
    <t>高级模板内容：&amp;#10;投诉问题描述:用户来电要求将13277392623绑定成为本机的副卡，请处理&amp;#10;渠道名称:中国联通APP&amp;#10;办理业务名称:绑定主副卡关系&amp;#10;页面提示:无&amp;#10;用户要求:加急不愿去营业厅请处理</t>
  </si>
  <si>
    <t>电子渠道：用户反映手厅无法办理主副卡，经核实我司已核实客户资料无误，我司协助办理主副卡业务，次月生效，客户满意。</t>
  </si>
  <si>
    <t>TS202310031454071587</t>
  </si>
  <si>
    <t>高级模板内容：&amp;#10;投诉问题描述:用户来电称2023-10-0112:32:16在中国联通APP下单联通卡一直显示在审核中，无物流进度用户要求反馈后台核实联系号码：15997594049&amp;#10;办理渠道:中国联通APP&amp;#10;订单号:	2163100149302425&amp;#10;身份证号码:411524199701113611&amp;#10;用户要求:用户要求加急处理谢谢</t>
  </si>
  <si>
    <t>TS202310030945551081</t>
  </si>
  <si>
    <t>投诉工单（2021版）&gt;&gt;移网&gt;&gt;【变更及服务】产品查询&gt;&gt;查询结果与办理业务不一致</t>
  </si>
  <si>
    <t>谭琼</t>
  </si>
  <si>
    <t>高级模板内容：&amp;#10;投诉问题描述:用户反映定了一个半年包，前台查询不到这个流量包，查询短信0温馨提示，您已成功充值面值为100.0MB的国内流量半年包，国内流量半年包剩余流量5.280GB，流量有效期至2024年04月30日是有这个短信的&amp;#10;业务名称:国内流量半年包&amp;#10;用户要求:尽快查询是什么情况，用户是刚定的</t>
  </si>
  <si>
    <t>ZX202310021007240279</t>
  </si>
  <si>
    <t>董怀毕</t>
  </si>
  <si>
    <t>判断省分:湖北&amp;#10;:下一步&amp;#10;移网一键诊断结果:1.用户状态是否正常：正常.2.查询短信功能是否正常开通：正常.3.查询是否短信黑名单：正常.4.是否存在群障：正常.:诊断无异常/解释不认可&amp;#10;:短信&amp;#10;:是&amp;#10;:下一步&amp;#10;node_516:&amp;#10;:不符合办理条件&amp;#10;:无法发送&amp;#10;:下发成功&amp;#10;:不认可&amp;#10;用户来电反映手机无法发送短信，已换机换卡测试，仍无法使用，用户要求核实处理。</t>
  </si>
  <si>
    <t>终端使用：经交换核实，用户短信功能正常，建议换机换卡，客户表示知晓</t>
  </si>
  <si>
    <t>ZX202310031440110284</t>
  </si>
  <si>
    <t>刘士和</t>
  </si>
  <si>
    <t>判断省分:湖北&amp;#10;:下一步&amp;#10;移网一键诊断结果:1.用户状态是否正常：正常.2.查询短信功能是否正常开通：正常.3.查询是否短信黑名单：正常.4.是否存在群障：正常.:诊断无异常/解释不认可&amp;#10;:短信&amp;#10;:是&amp;#10;:下一步&amp;#10;node_516:&amp;#10;:符合办理条件&amp;#10;请判断是否是联通小号资费:不是&amp;#10;当月是否清卡重用:有&amp;#10;:下发成功&amp;#10;:不认可&amp;#10;:用户来电称无法接受验证码，已换机换卡重启手机未恢复，前台无法进入短消息统一报表系统，请协助处理</t>
  </si>
  <si>
    <t>TS202310021140232439</t>
  </si>
  <si>
    <t>宋燕</t>
  </si>
  <si>
    <t>主办单位：湖北&amp;#10;客户类别：普通客户&amp;#10;10010是否打通：否&amp;#10;是否二次致电10015：是&amp;#10;是否联系：否&amp;#10;升级倾向：&amp;#10;号码归属省：湖北&amp;#10;SVIP等级：&amp;#10;1.问题类型:宽带;&amp;#10;2.投诉类型:宽带网络问题;&amp;#10;3.营业厅地址:;&amp;#10;4.位置信息:;&amp;#10;5.位置发生地:;&amp;#10;6.投诉内容:村里联通wifi都不能上网，亮红灯，无人来维修，已经快一个月无人来修理了&amp;#10;7.故障详情:&amp;#10;	故障现象:宽带无法上网&amp;#10;	故障发生时间:2023-09-1011:37&amp;#10;	光猫上的LOS灯是否常亮红灯:是&amp;#10;	是否存在线路损坏情况:不清楚</t>
  </si>
  <si>
    <t>固网通信质量：①客户投诉产生的原因：宽带无法上网问题。 &amp;#10;②客户投诉问题核查情况及解决方案：收到贵部转办后，我司立即组织调查。经核实已发区域负责人协助处理。我司2023-10-02 11:43:49联系客户致电未接，已短信答复如需办理可联系我部，如有疑问可在工作时间（08:30-12:00；14:00 -17:30 ）联系07176921001、13032700872宜昌客服。如用户咨询，请前台 10010话务 中心代为解释，谢谢。&amp;#10;。&amp;#10;③客户问题满意度：一般。 &amp;#10;④回单人：田群、联系方式：07176921001</t>
  </si>
  <si>
    <t>TS202309291531052046</t>
  </si>
  <si>
    <t>李雨农</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</si>
  <si>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宽带故障没人理也没人联系给个具体维修时间联通宽带售后服务质量太差用户使用效果很差</t>
  </si>
  <si>
    <t>固网质量①客户投诉产生的原因：客户反映宽带故障问题&amp;#10;②客户投诉问题核查情况及解决方案：收到贵部转办后，我司立即组织调查。经核实，用户反映宽带无法使用，现已反馈至固网上门处理，预计24小时内上门，满意。&amp;#10;③客户问题满意度：我司于2023-09-29 15:42:10联系客户满意。&amp;#10;④回单人:程李晶；联系电话：07176921001</t>
  </si>
  <si>
    <t>GZ202310031723381852</t>
  </si>
  <si>
    <t>王春娥</t>
  </si>
  <si>
    <t>302001AAA/CBSS判断签约和配置不一样，配置速率低于签约带宽&amp;#10;装机地址：湖北省宜昌市宜都市枝城镇白水港村西湖大道白水港村大桦智能安防公司1栋周边</t>
  </si>
  <si>
    <t>GZ202310031631211500</t>
  </si>
  <si>
    <t>李铸</t>
  </si>
  <si>
    <t>网速过慢&amp;#10;装机地址：湖北省宜昌市远安县鸣凤镇双利村简家河一期三组127号周边</t>
  </si>
  <si>
    <t>GZ202310031426530691</t>
  </si>
  <si>
    <t>彭长松</t>
  </si>
  <si>
    <t>#2022重保客户#判断省分:湖北&amp;#10;获取入参:传入参数&amp;#10;是否本省:历史工单:有历史记录&amp;#10;:不存在&amp;#10;判断用户是否有缴费开机记录:无缴费开机记录&amp;#10;:是&amp;#10;用户归属地:&amp;#10;:宽带&amp;#10;宽带:&amp;#10;获取基本信息:&amp;#10;:是&amp;#10;:无法上网&amp;#10;:&amp;#10;设置参数:&amp;#10;获取诊断信息:&amp;#10;:其他异常显示&amp;#10;:否&amp;#10;:不同意或清在线仍不行&amp;#10;:生成工单&amp;#10;设置工单参数:&amp;#10;&amp;#10;宽带是否有欠费及账号是否异常:CBSS状态正常，AAA状态异常;&amp;#10;宽带是否有群体故障告警:无异常;&amp;#10;线路是否正常:无异常;&amp;#10;光猫是否正常:无异常;&amp;#10;上网速度检测:光猫收发光功率异常,设备收光异常,光猫终端能力与签约速率不匹配;&amp;#10;设备收发光功率是否异常:无异常;&amp;#10;:071700992623&amp;#10;湖北省宜昌市远安县鸣凤镇北门村二组&amp;#10;用户反映宽带无法使用，光猫注册灯闪烁，用户要求尽快处理，请处理并回复</t>
  </si>
  <si>
    <t>OLT以上线路故障</t>
  </si>
  <si>
    <t>GZ202310031412440592</t>
  </si>
  <si>
    <t>崔朝玉</t>
  </si>
  <si>
    <t>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其他异常显示&amp;#10;:否&amp;#10;:不同意或清在线仍不行&amp;#10;:生成工单&amp;#10;设置工单参数:&amp;#10;&amp;#10;宽带是否有欠费及账号是否异常:无异常;&amp;#10;宽带是否有群体故障告警:无异常;&amp;#10;线路是否正常:无异常;&amp;#10;光猫是否正常:无异常;&amp;#10;上网速度检测:无异常;&amp;#10;设备收发光功率是否异常:无异常;&amp;#10;:用户来电反映宽带不能上网，刷新了还是不能上网，用户要求师傅上门维修，请处理并回复！</t>
  </si>
  <si>
    <t>GZ202310031302430088</t>
  </si>
  <si>
    <t>姜永</t>
  </si>
  <si>
    <t>判断省分:湖北&amp;#10;获取入参:传入参数&amp;#10;是否本省:历史工单:有历史记录&amp;#10;:不存在&amp;#10;判断用户是否有缴费开机记录:无缴费开机记录&amp;#10;:是&amp;#10;用户归属地:&amp;#10;:宽带&amp;#10;宽带:&amp;#10;获取基本信息:&amp;#10;:是&amp;#10;:无法上网&amp;#10;:&amp;#10;设置参数:&amp;#10;获取诊断信息:&amp;#10;:其他异常显示&amp;#10;:否&amp;#10;:不同意或清在线仍不行&amp;#10;:生成工单&amp;#10;设置工单参数:&amp;#10;&amp;#10;宽带是否有欠费及账号是否异常:无异常;&amp;#10;宽带是否有群体故障告警:无异常;&amp;#10;线路是否正常:无异常;&amp;#10;光猫是否正常:无异常;&amp;#10;上网速度检测:设备收光异常,光猫终端能力与签约速率不匹配;&amp;#10;设备收发光功率是否异常:无异常;&amp;#10;:用户来电表示家里网速很慢，光猫已用了10年，要求师傅上门维护（今天和明天在家，之后就不在家，尽快上门）</t>
  </si>
  <si>
    <t>光猫与业务速率不匹配</t>
  </si>
  <si>
    <t>GZ202310031300080074</t>
  </si>
  <si>
    <t>302004光猫与签约速率不匹配（端业不匹配）&amp;#10;装机地址：湖北省宜昌市东山开发区大连路太平鸟集团1栋A区4层</t>
  </si>
  <si>
    <t>GZ202310031258210058</t>
  </si>
  <si>
    <t>程周华</t>
  </si>
  <si>
    <t>判断省分:湖北&amp;#10;获取入参:传入参数&amp;#10;是否本省:历史工单:无历史记录&amp;#10;判断用户是否有缴费开机记录:无缴费开机记录&amp;#10;:否&amp;#10;:下一步(集团宽带一键诊断）&amp;#10;用户归属地:&amp;#10;:宽带&amp;#10;宽带:&amp;#10;获取基本信息:&amp;#10;:是&amp;#10;:无法上网&amp;#10;:&amp;#10;设置参数:&amp;#10;获取诊断信息:&amp;#10;:含有【光猫收发光异常】&amp;#10;判断省分:湖北&amp;#10;:不同意或清在线仍不行&amp;#10;设置工单参数:&amp;#10;&amp;#10;宽带是否有欠费及账号是否异常:无异常;&amp;#10;宽带是否有群体故障告警:无异常;&amp;#10;线路是否正常:无异常;&amp;#10;光猫是否正常:无异常;&amp;#10;上网速度检测:后台配置异常您所使用宽带后台配置异常,光猫终端能力与签约速率不匹配;&amp;#10;设备收发光功率是否异常:无异常;&amp;#10;:&amp;#10;用户来电反馈宽带无法上网，表示光猫后面有根线接触不良，要求师傅上门查看一下</t>
  </si>
  <si>
    <t>GZ202310031200072109</t>
  </si>
  <si>
    <t>刘义光</t>
  </si>
  <si>
    <t>101004光猫断电离线&amp;#10;装机地址：湖北省宜昌市夷陵区小溪塔街道办事处冯家湾社区峡洲路弘扬小区3栋1单元4层402户</t>
  </si>
  <si>
    <t>GZ202310031120241813</t>
  </si>
  <si>
    <t>杨行星</t>
  </si>
  <si>
    <t>判断省分:湖北&amp;#10;获取入参:传入参数&amp;#10;是否本省:历史工单:无历史记录&amp;#10;判断用户是否有缴费开机记录:无缴费开机记录&amp;#10;:否&amp;#10;:下一步(集团宽带一键诊断）&amp;#10;用户归属地:&amp;#10;:宽带&amp;#10;宽带:&amp;#10;获取基本信息:&amp;#10;:是&amp;#10;:无法上网&amp;#10;:&amp;#10;设置参数:&amp;#10;获取诊断信息:&amp;#10;:含有【光猫收发光异常】&amp;#10;判断省分:湖北&amp;#10;:不同意或清在线仍不行&amp;#10;设置工单参数:&amp;#10;&amp;#10;宽带是否有欠费及账号是否异常:CBSS状态正常，AAA状态异常;&amp;#10;宽带是否有群体故障告警:无异常;&amp;#10;线路是否正常:无异常;&amp;#10;光猫是否正常:光猫断电/离线;&amp;#10;上网速度检测:光猫收发光功率异常,后台配置异常您所使用宽带后台配置异常,设备收光异常;&amp;#10;设备收发光功率是否异常:无异常;&amp;#10;:&amp;#10;&amp;#10;高级模板内容：&amp;#10;问题（现象）描述:无法上网&amp;#10;故障时间:2023-10-03&amp;#10;服务状态是否正常:是&amp;#10;设备灯显示:红灯&amp;#10;错误代码:无&amp;#10;是否重启设备:已重启未恢复&amp;#10;用户要求:上门维修</t>
  </si>
  <si>
    <t>GZ202310031102161673</t>
  </si>
  <si>
    <t>李小容</t>
  </si>
  <si>
    <t>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含有【光猫收发光异常】&amp;#10;判断省分:湖北&amp;#10;:不同意或清在线仍不行&amp;#10;设置工单参数:&amp;#10;&amp;#10;宽带是否有欠费及账号是否异常:CBSS状态正常，AAA状态异常;&amp;#10;宽带是否有群体故障告警:无异常;&amp;#10;线路是否正常:无异常;&amp;#10;光猫是否正常:无异常;&amp;#10;上网速度检测:光猫收发光功率异常,设备收光异常,光猫终端能力与签约速率不匹配;&amp;#10;设备收发光功率是否异常:路由器能力不匹配;&amp;#10;:光猫红灯，无法上网，要求师傅尽快联系处理</t>
  </si>
  <si>
    <t>GZ202310031058391648</t>
  </si>
  <si>
    <t>方圆</t>
  </si>
  <si>
    <t>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含有【光猫收发光异常】&amp;#10;判断省分:湖北&amp;#10;:不同意或清在线仍不行&amp;#10;设置工单参数:&amp;#10;&amp;#10;宽带是否有欠费及账号是否异常:CBSS状态正常，AAA状态异常;&amp;#10;宽带是否有群体故障告警:无异常;&amp;#10;线路是否正常:无异常;&amp;#10;光猫是否正常:无异常;&amp;#10;上网速度检测:无异常;&amp;#10;设备收发光功率是否异常:路由器能力不匹配;&amp;#10;:宽带离线，光猫红灯</t>
  </si>
  <si>
    <t>GZ202310031045471541</t>
  </si>
  <si>
    <t>马涛</t>
  </si>
  <si>
    <t>判断省分:其他省分&amp;#10;用户状态，余额:正常&amp;#10;用户宽带是否能使用:宽带可以使用&amp;#10;判断省分:陕西/湖北&amp;#10;:开通了&amp;#10;是否重启过光猫和机顶盒:已重启过还是不行&amp;#10;询问电视屏幕上有什么提示:其他（含用户个人原因不会操作使用）&amp;#10;判断省分:其他省分&amp;#10;向用户解释后用户不认可:&amp;#10;用户来电表示安装宽带时没有装机顶盒，现在需要安装，已告知要收调测费，用户认可</t>
  </si>
  <si>
    <t>GZ202310031035381464</t>
  </si>
  <si>
    <t>#2022重保客户#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含有【光猫收发光异常】&amp;#10;判断省分:湖北&amp;#10;:不同意或清在线仍不行&amp;#10;设置工单参数:&amp;#10;&amp;#10;宽带是否有欠费及账号是否异常:CBSS状态正常，AAA状态异常;&amp;#10;宽带是否有群体故障告警:无异常;&amp;#10;线路是否正常:无异常;&amp;#10;光猫是否正常:无异常;&amp;#10;上网速度检测:光猫收发光功率异常,设备收光异常;&amp;#10;设备收发光功率是否异常:无异常;&amp;#10;PON闪烁</t>
  </si>
  <si>
    <t>GZ202310031032381436</t>
  </si>
  <si>
    <t>张文进</t>
  </si>
  <si>
    <t>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其他异常显示&amp;#10;:是&amp;#10;设置工单参数:&amp;#10;&amp;#10;宽带是否有欠费及账号是否异常:CBSS状态正常，AAA状态异常;&amp;#10;宽带是否有群体故障告警:无异常;&amp;#10;线路是否正常:无异常;&amp;#10;光猫是否正常:无异常;&amp;#10;上网速度检测:光猫收发光功率异常,设备收光异常;&amp;#10;设备收发光功率是否异常:路由器能力不匹配;&amp;#10;长时间未使用，现在注册闪，已刷新重启，问题未解决，请师傅今天尽快上门维修。</t>
  </si>
  <si>
    <t>GZ202310031031241430</t>
  </si>
  <si>
    <t>高洪枚</t>
  </si>
  <si>
    <t>#2022重保客户#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其他异常显示&amp;#10;:是&amp;#10;设置工单参数:&amp;#10;&amp;#10;宽带是否有欠费及账号是否异常:CBSS状态正常，AAA状态异常;&amp;#10;宽带是否有群体故障告警:无异常;&amp;#10;线路是否正常:无异常;&amp;#10;光猫是否正常:光猫断电/离线;&amp;#10;上网速度检测:光猫收发光功率异常,设备收光异常;&amp;#10;设备收发光功率是否异常:无异常;&amp;#10;:&amp;#10;光信号红灯，宽带无法上网，请处理。</t>
  </si>
  <si>
    <t>GZ202310031007381220</t>
  </si>
  <si>
    <t>高静</t>
  </si>
  <si>
    <t>GZ202310030944581028</t>
  </si>
  <si>
    <t>杨波</t>
  </si>
  <si>
    <t>无法打开网页，无法连接到网关，&amp;#10;装机地址：湖北省宜昌市枝江市马家店镇江口社区解放路262号周边</t>
  </si>
  <si>
    <t>GZ202310030928020885</t>
  </si>
  <si>
    <t>李建国</t>
  </si>
  <si>
    <t>22年Q3Q4重点客户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欠费及状态异常&amp;#10;:不认可&amp;#10;设置工单参数:&amp;#10;&amp;#10;宽带是否有欠费及账号是否异常:CBSS状态正常，AAA状态异常;&amp;#10;宽带是否有群体故障告警:无异常;&amp;#10;线路是否正常:无异常;&amp;#10;光猫是否正常:无异常;&amp;#10;上网速度检测:无异常;&amp;#10;设备收发光功率是否异常:无异常;&amp;#10;:&amp;#10;&amp;#10;高级模板内容：&amp;#10;问题（现象）描述:用户反映宽带登录不上，需要维修人员上门帮助，一线解释不通，请协助&amp;#10;故障时间:2023-10-03&amp;#10;服务状态是否正常:是&amp;#10;设备灯显示:红灯&amp;#10;错误代码:无&amp;#10;是否重启设备:已重启未恢复&amp;#10;装机地址:湖北省宜昌市伍家区松林路民欣家园二期1栋2单元2楼203&amp;#10;用户要求:请维修人员上门处理</t>
  </si>
  <si>
    <t>GZ202310030926010868</t>
  </si>
  <si>
    <t>张梦婷</t>
  </si>
  <si>
    <t>301001光猫收发光功率异常&amp;#10;装机地址：湖北省宜昌市夷陵区东城城乡统筹发展试验区黄金卡社区夷兴九巷片区夷兴九巷52号周边</t>
  </si>
  <si>
    <t>GZ202310030914550792</t>
  </si>
  <si>
    <t>冯骄</t>
  </si>
  <si>
    <t>102002CBSS状态正常，AAA状态异常&amp;#10;装机地址：湖北省宜昌市夷陵区东城城乡统筹发展试验区郭家湾村东方大道万科理想城37栋1单元29楼2902</t>
  </si>
  <si>
    <t>TV业务平台和CDN故障</t>
  </si>
  <si>
    <t>GZ202310030914490790</t>
  </si>
  <si>
    <t>刘丽</t>
  </si>
  <si>
    <t>#2022重保客户#102002CBSS状态正常，AAA状态异常&amp;#10;装机地址：湖北省宜昌市宜都市枝城镇西湖大道西湖春天13栋1单元5楼501</t>
  </si>
  <si>
    <t>GZ202310030902390705</t>
  </si>
  <si>
    <t>郭艳</t>
  </si>
  <si>
    <t>判断省分:其他省分&amp;#10;用户状态，余额:正常&amp;#10;用户宽带是否能使用:宽带可以使用&amp;#10;判断省分:陕西/湖北&amp;#10;:开通了&amp;#10;是否重启过光猫和机顶盒:已重启过还是不行&amp;#10;询问电视屏幕上有什么提示:其他（含用户个人原因不会操作使用）&amp;#10;判断省分:其他省分&amp;#10;向用户解释后用户不认可:&amp;#10;重启无效，IPTV无法观看，请处理。</t>
  </si>
  <si>
    <t>GZ202310030902270702</t>
  </si>
  <si>
    <t>郑宏</t>
  </si>
  <si>
    <t>#2022重保客户#判断省分:湖北&amp;#10;获取入参:传入参数&amp;#10;是否本省:历史工单:无历史记录&amp;#10;判断用户是否有缴费开机记录:无缴费开机记录&amp;#10;:否&amp;#10;:下一步(集团宽带一键诊断）&amp;#10;用户归属地:&amp;#10;:宽带&amp;#10;宽带:&amp;#10;获取基本信息:&amp;#10;:是&amp;#10;:无法上网&amp;#10;:&amp;#10;设置参数:&amp;#10;获取诊断信息:&amp;#10;:无异常&amp;#10;:否&amp;#10;:不同意或清在线仍不行&amp;#10;:生成工单&amp;#10;设置工单参数:&amp;#10;&amp;#10;宽带是否有欠费及账号是否异常:CBSS状态正常，AAA状态异常;&amp;#10;宽带是否有群体故障告警:无异常;&amp;#10;线路是否正常:无异常;&amp;#10;光猫是否正常:无异常;&amp;#10;上网速度检测:光猫收发光功率异常,设备收光异常,光猫终端能力与签约速率不匹配;&amp;#10;设备收发光功率是否异常:无异常;&amp;#10;:&amp;#10;用户反映宽带无法使用，光猫亮红灯，请尽快安排师傅上门处理。</t>
  </si>
  <si>
    <t>GZ202310030853290650</t>
  </si>
  <si>
    <t>李浩宇</t>
  </si>
  <si>
    <t>302004光猫与签约速率不匹配（端业不匹配）&amp;#10;装机地址：湖北省宜昌市当阳市玉阳街道办事处子龙路社区南子巷片区南子巷光交附近1栋1单元6层601</t>
  </si>
  <si>
    <t>GZ202310030433440279</t>
  </si>
  <si>
    <t>屈万俊</t>
  </si>
  <si>
    <t>客户使用手厅一键诊断功能进行宽带故障诊断，诊断结果：1、请致电10010客服热线，为您进一步核查。给您带来的不便，敬请谅解。；2、请您检查光猫是否正常通电，如仍未解决，可点击一键报修，我们尽快为您处理。；3、您的宽带网络所连接的主干光纤中断，可点击一键报修，我们尽快为您处理。；4、请您检查光猫光纤接口是否松动、光猫光纤是否弯折，重启光猫，如仍未解决，可点击一键报修，我们尽快为您处理。；5、您所使用宽带后台配置异常，可点击一键报修，我们尽快为您处理。，故障描述：宽带无法上网&amp;#10;装机地址：湖北省宜昌市高新区东苑街道汕头路社区汕头路21号东苑小区7栋1单元4楼401</t>
  </si>
  <si>
    <t>GZ202310022206172416</t>
  </si>
  <si>
    <t>岳伦</t>
  </si>
  <si>
    <t>宽带报障-MODEM故障&amp;#10;装机地址：湖北省宜昌市当阳市玉阳街道办事处子龙路社区南子巷片区文旅局2栋1单元3层302</t>
  </si>
  <si>
    <t>GZ202310022157272379</t>
  </si>
  <si>
    <t>杨文东</t>
  </si>
  <si>
    <t>#2022重保客户#302004光猫与签约速率不匹配（端业不匹配）&amp;#10;装机地址：湖北省宜昌市当阳市玉阳办事处子龙路中央街区A区13栋2单元11楼1101</t>
  </si>
  <si>
    <t>GZ202310022129352247</t>
  </si>
  <si>
    <t>雷涌</t>
  </si>
  <si>
    <t>#2022重保客户##2022重保客户#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无异常&amp;#10;:否&amp;#10;:不同意或清在线仍不行&amp;#10;:生成工单&amp;#10;设置工单参数:&amp;#10;&amp;#10;宽带是否有欠费及账号是否异常:CBSS状态正常，AAA状态异常;&amp;#10;宽带是否有群体故障告警:无异常;&amp;#10;线路是否正常:无异常;&amp;#10;光猫是否正常:无异常;&amp;#10;上网速度检测:无异常;&amp;#10;设备收发光功率是否异常:无异常;&amp;#10;:&amp;#10;用户表示刷新重启还是不能上网，要求安排师傅上门维修，尽快处理并回复</t>
  </si>
  <si>
    <t>GZ202310022045371991</t>
  </si>
  <si>
    <t>路沔松</t>
  </si>
  <si>
    <t>IPTV内容不完整/无法使用IPTV&amp;#10;&amp;#10;CCTV5卡顿，其他频道正常，9月20号开始&amp;#10;装机地址：湖北省宜昌市西陵区葛洲坝街道石子岭社区葛洲坝合作有线宽带专用</t>
  </si>
  <si>
    <t>GZ202310022021021841</t>
  </si>
  <si>
    <t>刘正华</t>
  </si>
  <si>
    <t>#2022重保客户##2022重保客户#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其他异常显示&amp;#10;:否&amp;#10;:不同意或清在线仍不行&amp;#10;:生成工单&amp;#10;设置工单参数:&amp;#10;&amp;#10;宽带是否有欠费及账号是否异常:CBSS状态正常，AAA状态异常;&amp;#10;宽带是否有群体故障告警:无异常;&amp;#10;线路是否正常:无异常;&amp;#10;光猫是否正常:无异常;&amp;#10;上网速度检测:光猫收发光功率异常,设备收光异常,光猫终端能力与签约速率不匹配;&amp;#10;设备收发光功率是否异常:无异常;&amp;#10;:&amp;#10;红灯</t>
  </si>
  <si>
    <t>GZ202310022010391795</t>
  </si>
  <si>
    <t>邹来萍</t>
  </si>
  <si>
    <t>#2022重保客户#判断省分:其他省分&amp;#10;用户状态，余额:正常&amp;#10;用户宽带是否能使用:宽带可以使用&amp;#10;判断省分:陕西/湖北&amp;#10;:开通了&amp;#10;是否重启过光猫和机顶盒:已重启过还是不行&amp;#10;询问电视屏幕上有什么提示:获取宽带账号失败&amp;#10;通过宽带平台进行复位:操作未恢复/不认可&amp;#10;判断省分:其他省分&amp;#10;向用户解释后用户不认可:&amp;#10;用户表示IPTV卡顿，刷新无效，要求上门处理。</t>
  </si>
  <si>
    <t>GZ202310021937001580</t>
  </si>
  <si>
    <t>曹传剑</t>
  </si>
  <si>
    <t>判断省分:其他省分&amp;#10;用户状态，余额:正常&amp;#10;用户宽带是否能使用:宽带可以使用&amp;#10;判断省分:陕西/湖北&amp;#10;:开通了&amp;#10;是否重启过光猫和机顶盒:已重启过还是不行&amp;#10;询问电视屏幕上有什么提示:其他（含用户个人原因不会操作使用）&amp;#10;判断省分:其他省分&amp;#10;向用户解释后用户不认可:用户反映电视无法观看，已自行调试无信源选项也无单独遥控器。要求师傅明天上门查看处理。</t>
  </si>
  <si>
    <t>GZ202310021924521507</t>
  </si>
  <si>
    <t>彭俊艇</t>
  </si>
  <si>
    <t>302004光猫与签约速率不匹配（端业不匹配）&amp;#10;装机地址：湖北省宜昌市当阳市河溶镇民耀村河溶BTO10组28号周边当阳市河溶镇民耀村十组28号</t>
  </si>
  <si>
    <t>GZ202310021923301498</t>
  </si>
  <si>
    <t>胡玖玲</t>
  </si>
  <si>
    <t>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无异常&amp;#10;:否&amp;#10;:不同意或清在线仍不行&amp;#10;:生成工单&amp;#10;设置工单参数:&amp;#10;&amp;#10;宽带是否有欠费及账号是否异常:CBSS状态正常，AAA状态异常;&amp;#10;宽带是否有群体故障告警:无异常;&amp;#10;线路是否正常:无异常;&amp;#10;光猫是否正常:无异常;&amp;#10;上网速度检测:光猫收发光功率异常,后台配置异常您所使用宽带后台配置异常,设备收光异常;&amp;#10;设备收发光功率是否异常:无异常;&amp;#10;:&amp;#10;光猫只有电源灯亮，其他灯不亮，重启无效，要求师傅上门处理</t>
  </si>
  <si>
    <t>GZ202310021855031300</t>
  </si>
  <si>
    <t>杨峰</t>
  </si>
  <si>
    <t>宽带报障-MODEM故障&amp;#10;装机地址：湖北省宜昌市西陵区西坝街道和平路社区西坝桥头路8路桥南小区西坝桥头路2号1栋2单元2楼41号</t>
  </si>
  <si>
    <t>GZ202310021849061260</t>
  </si>
  <si>
    <t>刘杰</t>
  </si>
  <si>
    <t>客户使用手厅一键诊断功能进行宽带故障诊断，诊断结果，故障描述：，故障描述：宽带无法上网&amp;#10;装机地址：湖北省宜昌市西陵区宜昌联通CBSS项目专用CPE地址</t>
  </si>
  <si>
    <t>固网派送失败，自动退单,已有在途工单，工单号：GZ202310021848591259</t>
  </si>
  <si>
    <t>GZ202310021831401140</t>
  </si>
  <si>
    <t>曹杨林</t>
  </si>
  <si>
    <t>#2022重保客户#网络不稳，经常掉线，特别是晚上6点开始&amp;#10;装机地址：湖北省宜昌市枝江市马家店镇经济园深圳路二巷17号周边</t>
  </si>
  <si>
    <t>GZ202310021824411082</t>
  </si>
  <si>
    <t>李琼芝</t>
  </si>
  <si>
    <t>[65岁以上老人]判断省分:湖北&amp;#10;获取入参:传入参数&amp;#10;是否本省:历史工单:无历史记录&amp;#10;判断用户是否有缴费开机记录:无缴费开机记录&amp;#10;:是&amp;#10;用户归属地:&amp;#10;:宽带&amp;#10;宽带:&amp;#10;获取基本信息:&amp;#10;:是&amp;#10;:&amp;#10;&amp;#10;高级模板内容：&amp;#10;问题（现象）描述:宽带无法上网&amp;#10;故障时间:2023-10-02&amp;#10;服务状态是否正常:是&amp;#10;设备灯显示:正常&amp;#10;错误代码:无&amp;#10;是否重启设备:已重启未恢复&amp;#10;用户要求:上门维修加急</t>
  </si>
  <si>
    <t>GZ202310021727380724</t>
  </si>
  <si>
    <t>聂邦志</t>
  </si>
  <si>
    <t>判断省分:湖北&amp;#10;获取入参:传入参数&amp;#10;是否本省:历史工单:有历史记录&amp;#10;:不存在&amp;#10;判断用户是否有缴费开机记录:无缴费开机记录&amp;#10;:否&amp;#10;:下一步(集团宽带一键诊断）&amp;#10;用户归属地:&amp;#10;:宽带&amp;#10;宽带:&amp;#10;获取基本信息:&amp;#10;:是&amp;#10;:无法上网&amp;#10;:&amp;#10;设置参数:&amp;#10;获取诊断信息:&amp;#10;:含有【光猫收发光异常】&amp;#10;判断省分:湖北&amp;#10;:不同意或清在线仍不行&amp;#10;设置工单参数:&amp;#10;&amp;#10;宽带是否有欠费及账号是否异常:CBSS状态正常，AAA状态异常;&amp;#10;宽带是否有群体故障告警:无异常;&amp;#10;线路是否正常:无异常;&amp;#10;光猫是否正常:无异常;&amp;#10;上网速度检测:光猫收发光功率异常,设备收光异常;&amp;#10;设备收发光功率是否异常:无异常;&amp;#10;:&amp;#10;光猫红灯</t>
  </si>
  <si>
    <t>GZ202310021720370687</t>
  </si>
  <si>
    <t>詹园园</t>
  </si>
  <si>
    <t>102002CBSS状态正常，AAA状态异常&amp;#10;装机地址：湖北省宜昌市当阳市玉阳办事处长坂路龙城帝景小区3栋三单元2层201</t>
  </si>
  <si>
    <t>GZ202310021515362350</t>
  </si>
  <si>
    <t>王小丽</t>
  </si>
  <si>
    <t>102002CBSS状态正常，AAA状态异常&amp;#10;装机地址：湖北省宜昌市当阳市玉阳办事处简朴寨片区玉阳路121号周边</t>
  </si>
  <si>
    <t>GZ202310021426311961</t>
  </si>
  <si>
    <t>周绍兴</t>
  </si>
  <si>
    <t>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含有【光猫收发光异常】&amp;#10;判断省分:湖北&amp;#10;:不同意或清在线仍不行&amp;#10;设置工单参数:&amp;#10;&amp;#10;宽带是否有欠费及账号是否异常:CBSS状态正常，AAA状态异常;&amp;#10;宽带是否有群体故障告警:无异常;&amp;#10;线路是否正常:主干光纤中断您的宽带网络所连接的主干光纤中断。;&amp;#10;光猫是否正常:光猫断电/离线;&amp;#10;上网速度检测:光猫收发光功率异常,设备收光异常,光猫终端能力与签约速率不匹配;&amp;#10;设备收发光功率是否异常:无异常;&amp;#10;:&amp;#10;光信号灯闪红灯，要求安排师傅上门处理，尽快处理并回复</t>
  </si>
  <si>
    <t>GZ202310021351041702</t>
  </si>
  <si>
    <t>袁方梅</t>
  </si>
  <si>
    <t>#2022重保客户#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无异常&amp;#10;:是&amp;#10;设置工单参数:&amp;#10;&amp;#10;宽带是否有欠费及账号是否异常:无异常;&amp;#10;宽带是否有群体故障告警:无异常;&amp;#10;线路是否正常:无异常;&amp;#10;光猫是否正常:光猫断电/离线;&amp;#10;上网速度检测:光猫收发光功率异常,后台配置异常您所使用宽带后台配置异常,设备收光异常,光猫终端能力与签约速率不匹配;&amp;#10;设备收发光功率是否异常:无异常;&amp;#10;:&amp;#10;宽带无法上网，已经刷新重启还是不行</t>
  </si>
  <si>
    <t>GZ202310021243591229</t>
  </si>
  <si>
    <t>邹厚雨</t>
  </si>
  <si>
    <t>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无异常&amp;#10;:否&amp;#10;:不同意或清在线仍不行&amp;#10;:生成工单&amp;#10;设置工单参数:&amp;#10;&amp;#10;宽带是否有欠费及账号是否异常:CBSS状态正常，AAA状态异常;&amp;#10;宽带是否有群体故障告警:无异常;&amp;#10;线路是否正常:无异常;&amp;#10;光猫是否正常:无异常;&amp;#10;上网速度检测:无异常;&amp;#10;设备收发光功率是否异常:无异常;&amp;#10;:&amp;#10;用户表示宽带有半个月不能上网，要求安排师傅上门维修，尽快处理并回复</t>
  </si>
  <si>
    <t>GZ202310021201540919</t>
  </si>
  <si>
    <t>韩永保</t>
  </si>
  <si>
    <t>302002局方OLT设备收光功率异常。&amp;#10;装机地址：湖北省宜昌市秭归县茅坪镇新城华府小区2栋3单元10楼1001</t>
  </si>
  <si>
    <t>GZ202310021125140629</t>
  </si>
  <si>
    <t>判断省分:湖北&amp;#10;获取入参:传入参数&amp;#10;是否本省:历史工单:有历史记录&amp;#10;:不存在&amp;#10;判断用户是否有缴费开机记录:无缴费开机记录&amp;#10;:否&amp;#10;:下一步(集团宽带一键诊断）&amp;#10;用户归属地:&amp;#10;:宽带&amp;#10;宽带:&amp;#10;获取基本信息:&amp;#10;:是&amp;#10;:无法上网&amp;#10;:&amp;#10;设置参数:&amp;#10;获取诊断信息:&amp;#10;:其他异常显示&amp;#10;:否&amp;#10;:不同意或清在线仍不行&amp;#10;:生成工单&amp;#10;设置工单参数:&amp;#10;&amp;#10;宽带是否有欠费及账号是否异常:CBSS状态正常，AAA状态异常;&amp;#10;宽带是否有群体故障告警:无异常;&amp;#10;线路是否正常:无异常;&amp;#10;光猫是否正常:无异常;&amp;#10;上网速度检测:无异常;&amp;#10;设备收发光功率是否异常:无异常;&amp;#10;:宽带无法上网需要专人维修</t>
  </si>
  <si>
    <t>GZ202310011811182032</t>
  </si>
  <si>
    <t>周航</t>
  </si>
  <si>
    <t>102002CBSS状态正常，AAA状态异常&amp;#10;装机地址：湖北省宜昌市当阳市玉阳街道办事处新民村和悦家园1栋1单元5层11504</t>
  </si>
  <si>
    <t>GZ202310011617451248</t>
  </si>
  <si>
    <t>周继成</t>
  </si>
  <si>
    <t>判断省分:湖北&amp;#10;获取入参:传入参数&amp;#10;是否本省:历史工单:无历史记录&amp;#10;判断用户是否有缴费开机记录:无缴费开机记录&amp;#10;:否&amp;#10;:下一步(集团宽带一键诊断）&amp;#10;用户归属地:&amp;#10;:宽带&amp;#10;宽带:&amp;#10;获取基本信息:&amp;#10;:是&amp;#10;:网速慢&amp;#10;:&amp;#10;设置参数:&amp;#10;获取诊断信息:&amp;#10;:其他异常显示&amp;#10;:否&amp;#10;:不同意或清在线仍不行&amp;#10;:生成工单&amp;#10;设置工单参数:&amp;#10;&amp;#10;宽带是否有欠费及账号是否异常:CBSS状态正常，AAA状态异常;&amp;#10;宽带是否有群体故障告警:无异常;&amp;#10;线路是否正常:无异常;&amp;#10;光猫是否正常:无异常;&amp;#10;上网速度检测:无异常;&amp;#10;设备收发光功率是否异常:无异常;&amp;#10;:用户表示上网很慢，自己测速只用50M，已在线排障无效，要求尽快处理。</t>
  </si>
  <si>
    <t>接入网网络侧设备（OLT、MXU/LAN等设备）故障</t>
  </si>
  <si>
    <t>GZ202310011446320609</t>
  </si>
  <si>
    <t>李进玉</t>
  </si>
  <si>
    <t>#2022重保客户#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含有【光猫收发光异常】&amp;#10;判断省分:湖北&amp;#10;:不同意或清在线仍不行&amp;#10;设置工单参数:&amp;#10;&amp;#10;宽带是否有欠费及账号是否异常:CBSS状态正常，AAA状态异常;&amp;#10;宽带是否有群体故障告警:无异常;&amp;#10;线路是否正常:无异常;&amp;#10;光猫是否正常:光猫断电/离线;&amp;#10;上网速度检测:光猫收发光功率异常,设备收光异常;&amp;#10;设备收发光功率是否异常:无异常;&amp;#10;:&amp;#10;光信号红灯，请尽快处理并回复</t>
  </si>
  <si>
    <t>GZ202309301729492498</t>
  </si>
  <si>
    <t>吴云飞</t>
  </si>
  <si>
    <t>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含有【光猫收发光异常】&amp;#10;判断省分:湖北&amp;#10;:不同意或清在线仍不行&amp;#10;设置工单参数:&amp;#10;&amp;#10;宽带是否有欠费及账号是否异常:CBSS状态正常，AAA状态异常;&amp;#10;宽带是否有群体故障告警:无异常;&amp;#10;线路是否正常:无异常;&amp;#10;光猫是否正常:无异常;&amp;#10;上网速度检测:光猫收发光功率异常,设备收光异常;&amp;#10;设备收发光功率是否异常:无异常;&amp;#10;:用户反映宽带无法使用，表示是外面的线断了，要求尽快上门处理。</t>
  </si>
  <si>
    <t>GZ202309301119412065</t>
  </si>
  <si>
    <t>向华</t>
  </si>
  <si>
    <t>101004光猫断电离线&amp;#10;装机地址：湖北省宜昌市枝江市白洋镇雅畈片区青峰四队100周边</t>
  </si>
  <si>
    <t>GZ202309271703412373</t>
  </si>
  <si>
    <t>蔡潇</t>
  </si>
  <si>
    <t>按处理结果向用户解释:是&amp;#10;node_41:&amp;#10;判断省分:除甘肃外&amp;#10;获取历史工单:无工单&amp;#10;判断省分:湖北&amp;#10;反馈的问题是否在对外电话的受理范围内:不在服务范围内&amp;#10;填写以下内容:下一步&amp;#10;判断省分:其他省分&amp;#10;问题发生时间：0；问题发生地点：0；问题现象：0；用户具体要求：0;联系电话：'0':&amp;#10;用户反映未经允许在用户房屋钉了个联通的箱子，用户要求给个解释，不然工信部投诉地址：湖北宜昌秭归县茅坪镇</t>
  </si>
  <si>
    <t>电线电缆：已通知维护人员现场核查处理，已向客户解释说明，表示知晓。</t>
  </si>
  <si>
    <t>GZ202309201716010783</t>
  </si>
  <si>
    <t>刘妹</t>
  </si>
  <si>
    <t>宽带报障-无法登陆&amp;#10;装机地址：湖北省宜昌市当阳市当阳乡镇营服中心4G-CPE项目卡186-0720-3494卡</t>
  </si>
  <si>
    <t>ZX202310021719261157</t>
  </si>
  <si>
    <t>向文连</t>
  </si>
  <si>
    <t>:不认可&amp;#10;判断省分:湖北&amp;#10;node_134:&amp;#10;获取入参:&amp;#10;node_180:&amp;#10;判断局方停机状态:&amp;#10;:&amp;#10;node_223::关停原因带“断卡、实时换机、境外漫游”字眼&amp;#10;:不认可&amp;#10;:&amp;#10;&amp;#10;高级模板内容：&amp;#10;投诉问题描述:对局方半停&amp;#10;用户状态为:局方半停&amp;#10;停机原因:断卡2.0-湖北30天及以上睡眠卡风险用户打标（公众市场副卡）&amp;#10;前台是否按流程解释:是&amp;#10;用户要求:我处在线开机手机APP无法办理认证验证码一直发送到主卡无法去营业厅办理我处解释无效&amp;#10;第二联系电话:15571718815</t>
  </si>
  <si>
    <t>号码关停：断卡2.0-湖北30天及以上睡眠卡风险用户打标（公众市场副卡）AA。用户反映号码停机问题，经核实线上无法复机，建议客户通过手厅办理二次实人或到营业厅办理复机，因多次未联系上客户，如有疑问可在工作时间（08:30-12:00；14:00-17:30）致电我司宜昌联通13032700872</t>
  </si>
  <si>
    <t>ZX202310011639456279</t>
  </si>
  <si>
    <t>王献</t>
  </si>
  <si>
    <t>停机原因，断卡宜昌上报风险用户，希望线上复机，烦请处理，谢谢。不在宜昌，其他的联系方式13143341495</t>
  </si>
  <si>
    <t>号码关停：断卡宜昌上报风险用户AA。用户反映风险关停用户经核实断卡宜昌上报风险用户导致，已请客户通过手厅操作二次实人认证或到厅认证，用户知晓满意</t>
  </si>
  <si>
    <t>TS202309291647451244</t>
  </si>
  <si>
    <t>刘继武</t>
  </si>
  <si>
    <t>主办单位：湖北&amp;#10;客户类别：星级客户&amp;#10;10010是否打通：是&amp;#10;是否二次致电10015：是&amp;#10;是否联系：否&amp;#10;升级倾向：&amp;#10;号码归属省：湖北&amp;#10;SVIP等级：&amp;#10;1.问题类型:;&amp;#10;2.投诉类型:其他问题;&amp;#10;3.营业厅地址:;&amp;#10;4.位置信息:;&amp;#10;5.位置发生地:;&amp;#10;6.投诉内容:因为你们APP上实名制补登记业务单号处理不及时，导致我反复被限制服务，后来经过多次投诉，才处理业务单号，目前已解决实名制补登记，又因为限制服务经历，触发反电信诈骗，手机号又被限制服务！！！真是要疯了，能不能让人好好用呀！！人又在广西打工！我也是被搞崩溃了。&amp;#10;关联10010工单流水号：TS202309221150078304</t>
  </si>
  <si>
    <t>号码关停：①客户投诉产生的原因：号码关停。 ②客户投诉问题核查情况及解决方案：收到贵部转办后，我司立即组织调查。经核实因照片不合规非实名停机AA，经核实现号码已正常开通成功，现用户表示耽误工作，考虑到用户使用感知为用户办理 预存话费享50元话费优惠（湖北）。我司2023-09-30 11:43:49联系客户解释。 ③客户问题满意度：满意。 ④回单人：田群、联系方式：07176921001 回单成功</t>
  </si>
  <si>
    <t>TS202309281333051610</t>
  </si>
  <si>
    <t>主办单位：湖北&amp;#10;客户类别：星级客户&amp;#10;10010是否打通：是&amp;#10;是否二次致电10015：是&amp;#10;是否联系：是&amp;#10;升级倾向：无&amp;#10;号码归属省：湖北&amp;#10;SVIP等级：&amp;#10;精准预判内容：&amp;#10;[10转15（重复转接投诉）]&amp;#10;----&amp;#10;高级模板内容：&amp;#10;1*投诉问题描述:要求把号码开机尽快复机要求15分钟未承诺</t>
  </si>
  <si>
    <t>号码关停：非实名停机AA&amp;#10;①客户基本资料：业务号码：15672501818、客户姓名：刘芳、套餐情况：大云卡；客户反映号码关停的问题； &amp;#10;②首次联系客户时间：2023-09-28 15:23:12&amp;#10;③投诉核查处理情况：收到贵部转办，我司立即组织核查，经核实，，客户反映号码15672501818非实名停机问题，由于客户号码 入网照片不合规 ，现需重新实名，可通过中国联通APP--服务--办理--实名制补登记办理，且上传的证件照片不可压边、不可缺角、不可模糊反光，人脸采集视频录制不可戴帽子、不可戴口罩，后台反馈未查询到用户操作实名的记录，之前已申请过临时开机，，现无法再次申请临时开机，用户无有效联系方式，我部联系不上，若用户再次来电，麻烦提供有效联系方式，或添加我部微信13032700872，谢谢&amp;#10;④答复客户时间及客户满意度评价：根据上述核实情况，集团高星协办工单，回单人：潘娥、联系方式：07176921001&amp;#10;⑤投诉核查关联材料：无</t>
  </si>
  <si>
    <t>TS202310021433347082</t>
  </si>
  <si>
    <t>路爽</t>
  </si>
  <si>
    <t>用户要求转接视频客服，未说明问题，未提供其他号码，CB受限，请跟进谢谢</t>
  </si>
  <si>
    <t>号码关停：集团鹰眼监测诈骗停机（异常换机）AA。用户反映号码关停，客户可回传以下资料：身份证正、反面照，SIM卡及开机承诺函至13032700872微信号，审核通过后办理开机。认可满意</t>
  </si>
  <si>
    <t>BL202310021952412327</t>
  </si>
  <si>
    <t>覃兵祥</t>
  </si>
  <si>
    <t>"""&gt;业务号码&gt;15629384088；&gt;号码归属地&gt;宜昌；&gt;产品名称&gt;芒果TV10G流量加月会员合约包；&gt;产品代码&gt;80006702；&gt;产品编码&gt;8000670200；&gt;订购时间&gt;2023-08-2116:52:43；&gt;核查情况&gt;平台故障；&gt;不规范定制分类&gt;平台故障，无法判责；&gt;退费金额&gt;38.01元；&gt;退费时间&gt;2023-10-3；&gt;投诉内容&gt;&gt;&amp;#10;------&amp;#10;高级模板内容：&amp;#10;赔付类型：:增值业务争议&amp;#10;CBSS账单扣费名称：:芒果TV10G流量加月会员合约包&amp;#10;办理渠道:无&amp;#10;赔付月份：:2023年8月、2023年9月、2023年10月&amp;#10;返还倍率:单倍&amp;#10;赔付金额：:38.01&amp;#10;是否已经取消业务:是&amp;#10;是否承诺退费：:是&amp;#10;用户是否需要回复：:否&amp;#10;用户要求：:退费</t>
  </si>
  <si>
    <t>TS202310031038422484</t>
  </si>
  <si>
    <t>胡翠芳</t>
  </si>
  <si>
    <t>[65岁以上老人]判断省分:湖北&amp;#10;:移网电话营销费用争议（套餐资费/融合宽带/副卡功能费类除外）&amp;#10;:不认可&amp;#10;:小于等于500元，且仅限单倍、月份不超过12个月&amp;#10;:&amp;#10;&amp;#10;高级模板内容：&amp;#10;是否10016外呼:不记得&amp;#10;电话外呼号码:无&amp;#10;渠道名称:未查看到&amp;#10;反应问题涉及场景:诱导订购（业务与实际宣传不符）&amp;#10;产品名称:	哔哩哔哩15G流量加会员月包&amp;#10;争议月份:2023年9月、2023年10月&amp;#10;是否承诺退费:是&amp;#10;承诺退费金额:50&amp;#10;是否取消业务（如取消失败，需加上系统报错的提示）:是&amp;#10;是否需要回复:否&amp;#10;用户要求:退费</t>
  </si>
  <si>
    <t>BL202310022037310210</t>
  </si>
  <si>
    <t>&gt;业务号码&gt;071700026421;&gt;号码归属地&gt;宜昌;&gt;产品名称&gt;徕吧对战，影视会员连续包月;&gt;产品代码&gt;无，无;&gt;产品编码&gt;2400000811，2400023504;&gt;订购时间&gt;2023-10-0211:08:15，2023-08-0209:37:49	;&gt;核查情况&gt;平台故障;&gt;不规范定制分类&gt;平台故障，无法判责;&gt;赔付金额&gt;30元，89.7元;&gt;退费时间&gt;2023-10-03;&gt;投诉内容&gt;判断省分:其他省分&amp;#10;:增值业务争议&amp;#10;判断省分:湖北&amp;#10;:固网&amp;#10;:是&amp;#10;:不认可&amp;#10;:小于等于500元，且仅限单倍、月份不超过12个月&amp;#10;:&amp;#10;&amp;#10;高级模板内容：&amp;#10;赔付类型：:增值业务争议&amp;#10;CBSS账单扣费名称：:TV增值-应用-游戏、TV增值-娱乐-沃家高清VIP&amp;#10;办理渠道:电视&amp;#10;赔付月份：:2023年8月、2023年9月、2023年10月&amp;#10;返还倍率:单倍&amp;#10;赔付金额：:119.7&amp;#10;是否已经取消业务:否&amp;#10;是否承诺退费：:是&amp;#10;用户是否需要回复：:否&amp;#10;用户要求：:退费</t>
  </si>
  <si>
    <t>BL202310031243020666</t>
  </si>
  <si>
    <t>&gt;业务号码&gt;071700305240；&gt;号码归属地&gt;宜昌；&gt;产品名称&gt;优享少儿连续包月；&gt;产品代码&gt;无；&gt;产品编码&gt;2400035613；&gt;订购时间&gt;2023-06-2718:52:30；&gt;核查情况&gt;平台故障；&gt;不规范定制分类&gt;平台故障，无法判责；&gt;退费金额&gt;99.5元；&gt;退费时间&gt;2023/10/3；&gt;投诉内容&gt;&amp;#10;&amp;#10;高级模板内容：&amp;#10;赔付类型：:增值业务争议&amp;#10;CBSS账单扣费名称：:优享少儿连续包月&amp;#10;办理渠道:宽带支付（验证码）&amp;#10;赔付月份：:2023年6月、2023年7月、2023年8月、2023年9月、2023年10月&amp;#10;返还倍率:单倍&amp;#10;赔付金额：:99.5&amp;#10;是否已经取消业务:是&amp;#10;是否承诺退费：:是&amp;#10;用户是否需要回复：:否&amp;#10;用户要求：:退费</t>
  </si>
  <si>
    <t>BL202310021733510553</t>
  </si>
  <si>
    <t>李云斐</t>
  </si>
  <si>
    <t>&gt;业务号码&gt;071700330171；&gt;号码归属地&gt;宜昌；&gt;产品名称&gt;健康魔方，智享音乐；&gt;产品代码&gt;24000593，24000064；&gt;产品编码&gt;2400059300，2400006421；&gt;订购时间&gt;2023-10-0212:59:04，2023-02-2413:43:40；&gt;核查情况&gt;平台故障；&gt;不规范定制分类&gt;平台故障，无法判责；&gt;退费金额&gt;25元，261元；&gt;退费时间&gt;2023-10-03；&gt;投诉内容&gt;&amp;#10;高级模板内容：&amp;#10;赔付类型：:增值业务争议&amp;#10;CBSS账单扣费名称：:增值业务费_TV增值&amp;#10;办理渠道:电视&amp;#10;赔付月份：:2023年2月、2023年3月、2023年4月、2023年5月、2023年6月、2023年7月、2023年8月、2023年9月、2023年10月&amp;#10;返还倍率:单倍&amp;#10;赔付金额：:286&amp;#10;是否已经取消业务:是&amp;#10;是否承诺退费：:是&amp;#10;用户是否需要回复：:是&amp;#10;用户要求：:尽快联系处理</t>
  </si>
  <si>
    <t>TS202310031139231760</t>
  </si>
  <si>
    <t>何宝胜</t>
  </si>
  <si>
    <t>#2022重保客户#主办单位：湖北&amp;#10;客户类别：普通客户&amp;#10;10010是否打通：否&amp;#10;是否二次致电10015：是&amp;#10;是否联系：否&amp;#10;升级倾向：&amp;#10;号码归属省：湖北&amp;#10;SVIP等级：&amp;#10;1.问题类型:;&amp;#10;2.投诉类型:增值业务费争议;&amp;#10;3.营业厅地址:;&amp;#10;4.位置信息:;&amp;#10;5.位置发生地:;&amp;#10;6.投诉内容:没定的业务曾加了，只前也一样。&amp;#10;&amp;#10;争议金额:0.00&amp;#10;需要退订业务:否</t>
  </si>
  <si>
    <t>"计费争议-SP扣费①客户投诉产生的原因：增值业务计费争议。&amp;#10;②客户投诉问题核查情况及解决方案：收到贵部转办后，我司立即组织调查。经核实， 用户成员号码13207204552订购产品名称视频彩铃乐享会员6元包月，产品代码为90115，订购时间21年8月，取消时间为23年10月，6元/月，合计扣费27个月，累计产生费用合计162元，订购方式为集团统一认证平台” 短信验证码，有二次确认过程，不存在订购违规现象。考虑用户使用感知，网站方已取消屏蔽并于10月10日前退费162元到账，此费用不可抵扣往月欠费及打印发票，满意。我司于2023-10-03 16:53:38联系解释以上情况。&amp;#10;③客户问题满意度：满意。&amp;#10;④回单人：颜晶 6921001."</t>
  </si>
  <si>
    <t>BL202310030811241080</t>
  </si>
  <si>
    <t>陶海军</t>
  </si>
  <si>
    <t>&gt;业务号码&gt;071700375175；&gt;号码归属地&gt;宜昌；&gt;产品名称&gt;影视会员连续包月；&gt;产品代码&gt;无；&gt;产品编码&gt;2400023504；&gt;订购时间&gt;2021-09-0508:37:21；&gt;核查情况&gt;平台故障；&gt;不规范定制分类&gt;平台故障，无法判责；&gt;退费金额&gt;328.9元；&gt;退费时间&gt;2023年10月3日；&gt;投诉内容&gt;&amp;#10;&amp;#10;高级模板内容：&amp;#10;赔付类型：:增值业务争议&amp;#10;CBSS账单扣费名称：:增值业务费_TV增值-娱乐-沃家高清VIP_TV增值-娱乐-沃家高清VIP&amp;#10;办理渠道:TV&amp;#10;赔付月份：:2022年11月、2022年12月、2023年1月、2023年2月、2023年3月、2023年4月、2023年8月、2023年7月、2023年6月、2023年5月、2023年9月&amp;#10;返还倍率:单倍&amp;#10;赔付金额：:328.9&amp;#10;是否已经取消业务:是&amp;#10;是否承诺退费：:是&amp;#10;用户是否需要回复：:否&amp;#10;用户要求：:用户要求退费</t>
  </si>
  <si>
    <t>TS202310021134232252</t>
  </si>
  <si>
    <t>主办单位：湖北&amp;#10;客户类别：星级客户&amp;#10;10010是否打通：否&amp;#10;是否二次致电10015：是&amp;#10;是否联系：否&amp;#10;升级倾向：&amp;#10;号码归属省：湖北&amp;#10;SVIP等级：&amp;#10;1.问题类型:;&amp;#10;2.投诉类型:增值业务费争议;&amp;#10;3.营业厅地址:;&amp;#10;4.位置信息:;&amp;#10;5.位置发生地:;&amp;#10;6.投诉内容:&amp;#10;202309月增值业务费:增值业务-联通爱听-少儿优选20元包20&amp;#10;202310月增值业务费:增值业务-联通爱听-少儿优选20元包20&amp;#10;争议金额:40.00&amp;#10;需要退订业务:否</t>
  </si>
  <si>
    <t>SP-增值业务①客户投诉产生的原因：客户反映取消增值业务扣费问题&amp;#10;②客户投诉问题核查情况及解决方案：收到贵部转办后，我司立即组织调查。经核实，客户反映联通爱听-少儿优选20元包（90559）扣费问题，核实为用户误操作开通，已发网站取消屏蔽，网站承诺3个工作日内退还9-10月费用40元，现金退费到账，可打印发票，满意。&amp;#10;③客户问题满意度：我司于2023-10-02 12:42:10联系客户满意。&amp;#10;④回单人:胡春燕；联系电话：07176921001</t>
  </si>
  <si>
    <t>BL202310031136581965</t>
  </si>
  <si>
    <t>覃斯海</t>
  </si>
  <si>
    <t>&gt;业务号码&gt;071700928525；&gt;号码归属地&gt;宜昌；&gt;产品名称&gt;智享音乐；&gt;产品代码&gt;无；&gt;产品编码&gt;2400006421；&gt;订购时间&gt;2023-01-2618:55:24；&gt;核查情况&gt;平台故障；&gt;不规范定制分类&gt;平台故障，无法判责；&gt;退费金额&gt;29元；&gt;退费时间&gt;2023年10月3日；&gt;投诉内容&gt;&amp;#10;&amp;#10;高级模板内容：&amp;#10;赔付类型：:增值业务争议&amp;#10;CBSS账单扣费名称：:增值业务费_TV增值-应用-音乐_TV增值-应用-音乐&amp;#10;办理渠道:IPTV电视&amp;#10;赔付月份：:2023年10月&amp;#10;返还倍率:单倍&amp;#10;赔付金额：:29&amp;#10;是否已经取消业务:是&amp;#10;是否承诺退费：:是&amp;#10;用户是否需要回复：:否&amp;#10;用户要求：:已承诺退费无需回复，退费到主卡18671799179上</t>
  </si>
  <si>
    <t>TS202310031545120554</t>
  </si>
  <si>
    <t>王军成</t>
  </si>
  <si>
    <t>#2022重保客户#主办单位：湖北&amp;#10;客户类别：普通客户&amp;#10;10010是否打通：是&amp;#10;是否二次致电10015：是&amp;#10;是否联系：是&amp;#10;升级倾向：无&amp;#10;号码归属省：湖北&amp;#10;SVIP等级：&amp;#10;用户来电反映对于号码之前收取104元的费用不认可，已解释不认可，烦请尽快处理谢谢</t>
  </si>
  <si>
    <t>计费争议-SP扣费：&amp;#10;①客户基本资料：业务号码：15587937090、客户姓名：王军成、套餐情况：幸福家家乐59元套餐；客户反映订购乐动彩铃6元包月和5G加油包29元10GB的问题； &amp;#10;②首次联系客户时间：2023-10-03 17:11:20&amp;#10;③投诉核查处理情况：收到贵部转办，我司立即组织核查，经核实，用户反馈乐动彩铃6元包月和5G加油包29元10GB的问题，经核实，用户经核实，客户订购产品名称为乐动彩铃6元包月，产品代码为49004947，SP标识为 90115 ，推广短信链接订购，订购时间2023-08-31 21:59:54  ，累计产生费用共计12元，有二次确认过程，不存在订购违规现象。考虑客户使用感知，前期已退6元，考虑用户感知，本月补退6元，另用户反馈于2023-08-10 17:41:09通过APP订购5G加油包29元10GB业务，已于2023-09-01 09:11:55取消，前期已退29元，现补退9月份费用29元，以上共计35元，24小时到帐，此费用可抵扣月租，不可打印账单发票，满意。&amp;#10;④答复客户时间及客户满意度评价：根据上述核实情况，我司于2023-10-03 17:11:20联系客户满意，回单人：潘娥、联系方式：07176921001&amp;#10;⑤投诉核查关联材料：无</t>
  </si>
  <si>
    <t>TS202310020948431649</t>
  </si>
  <si>
    <t>吴泽轩</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</si>
  <si>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vr动漫包20元的&amp;#10;你们联通自动给我开通的业务，没有经过本人同意就擅自开通了收取了两个月的费用总共40元，打10010投诉一直不给处理，钱也没有退回</t>
  </si>
  <si>
    <t>计费争议-SP扣费：&amp;#10;①客户投诉产生的原因：用户反馈订购5G-VR动漫黄金包业务问题，&amp;#10;②客户投诉问题核查情况及解决方案：收到贵部转办后，我司立即组织调查。经核实，用户反馈订购5G-VR动漫黄金包问题，经核实，客户订购产品名称为5G-VR动漫黄金包，产品代码为66002536，SP标识为90559，推广短信链接订购，订购时间2023-08-06 08:52:35月，累计产生费用共计40元，有二次确认过程，不存在订购违规现象。考虑客户使用感知，网站方已取消屏蔽并于2023-09-06 10:36:17已退了20元，现补退20元，已于2023-10-02 10:06:18到帐，此费用不可打印发票，满意。&amp;#10;③客户问题满意度：满意&amp;#10;④回单人：潘娥、联系方式：07176921001"</t>
  </si>
  <si>
    <t>BL202310020858381995</t>
  </si>
  <si>
    <t>何明光</t>
  </si>
  <si>
    <t>[65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_增值业务-儿童娱乐早教包，5G炫彩通信助理包-云盘版（首月5元半价）&amp;#10;办理渠道:无&amp;#10;赔付月份：:2023年1月、2023年2月、2023年3月、2023年4月、2023年5月、2023年6月、2023年7月、2023年8月、2023年9月、2022年1月、2022年2月、2022年3月、2022年4月、2022年5月、2022年6月、2022年7月、2022年8月、2022年9月、2022年10月、2022年11月、2022年12月、2021年6月、2021年7月、2021年8月、2021年9月、2021年10月、2021年11月、2021年12月&amp;#10;返还倍率:单倍&amp;#10;赔付金额：:1&amp;#10;是否已经取消业务:是&amp;#10;是否承诺退费：:是&amp;#10;用户是否需要回复：:否&amp;#10;用户要求：:要求退费请尽快处理谢谢</t>
  </si>
  <si>
    <t>计费争议-SP扣费：用户反映儿童娱乐早教包开通问题，经核实，客户订购产品名称为儿童娱乐早教包，产品代码为6600127900，SP标识为90559，推广短信链接订购，订购时间82021-06-05 08:07:36，累计产生费用共计232元，有二次确认过程，不存在订购违规现象。考虑客户使用感知，网站方已取消屏蔽并于三个工作日退费232元话费到账，此费用可抵扣月租，不可打印账单发票，另用户反馈开通5G炫彩通信助理包-云盘版业务问题，经核实，为城区伍家区睿晟合作厅于2022-12-03 11:23:08为用户推荐开通，已取消，考虑用户感知，申请退23.1-23.10月费用，合计100元，预计7日前到帐，此费用不可打印发票，满意。</t>
  </si>
  <si>
    <t>BL202310021221230760</t>
  </si>
  <si>
    <t>闫小茜</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</si>
  <si>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增值业务费_增值业务-金太阳点读宝20元_增值业务-金太阳点读宝20元&amp;#10;办理渠道:无&amp;#10;赔付月份：:2023年10月&amp;#10;返还倍率:单倍&amp;#10;赔付金额：:20&amp;#10;是否已经取消业务:是&amp;#10;是否承诺退费：:是&amp;#10;用户是否需要回复：:否&amp;#10;用户要求：:退费，前期处理了9月份的费用，目前十月份也产生了20元费用，也要求退费</t>
  </si>
  <si>
    <t>计费争议-SP扣费：用户反映金太阳点读宝20元开通问题，经核实，客户订购产品名称为金太阳点读宝20元，产品代码为90559，有二次确认过程，不存在订购违规现象。考虑客户使用感知，网站方已取消屏蔽并已退费20元赠费方式到账，此费用可打印账单发票，满意。</t>
  </si>
  <si>
    <t>TS202310021720570952</t>
  </si>
  <si>
    <t>许杰</t>
  </si>
  <si>
    <t>高级模板内容：&amp;#10;投诉问题描述:用户来电到本月的月租费用不认可，表示自己的套餐是159元就包含宽带和副卡，已经向用户解释副卡需要收取费用，用户不理解，请处理&amp;#10;争议月份:2023年10月&amp;#10;争议金额:189&amp;#10;用户要求:用户对本月账单不认可，要求投诉</t>
  </si>
  <si>
    <t>计费争议-SP扣费：用户反映手机彩铃沃音乐精选10元包月业务开通问题，经核实，客户订购产品名称为手机彩铃沃音乐精选10元包月，产品代码为49004937，SP标识为 90115 ，推广短信链接订购，订购时间 2023-10-02 06:33:13 ，累计产生费用共计10元，有二次确认过程，不存在订购违规现象。考虑客户使用感知，网站方已取消屏蔽并于24小时退费10元现金方式到账，此费用可抵扣月租，不可打印账单发票，另用户反馈副卡18671731315扣费问题，已按用户要求取消，考虑用户感知，申请退23.3-9月部分副卡费用，合计50元，24小时到帐，此费用不可打印发票，满意。</t>
  </si>
  <si>
    <t>TS202310021853080540</t>
  </si>
  <si>
    <t>刘青云</t>
  </si>
  <si>
    <t>高级模板内容：&amp;#10;投诉问题描述:用户来电表示自己没有开通增值业务，前台已按流程解释，用户不认可&amp;#10;业务名称:穿越火线流量权益-小沃-腾讯-包月12元，沃阅读-奇妙幻想动漫15元包&amp;#10;争议月份:2023年8月、2023年9月、2023年10月&amp;#10;争议金额:81&amp;#10;是否已经取消业务:是&amp;#10;是否承诺退费:否&amp;#10;用户要求:退费</t>
  </si>
  <si>
    <t>计费争议-SP扣费：用户反映增值业务开通问题，经核实，客户订购产品名称为穿越火线流量权益-小沃-腾讯-包月12元98177，8-10月扣费36元，奇妙幻想动漫 88392 7-10月扣费60元，，累计产生费用共计96元，有二次确认过程，不存在订购违规现象。考虑客户使用感知，网站方已取消屏蔽并于3个工作日内现金退费72元，,此费用可打印账单发票，我部赠费到账24元，不可打印发票，满意。</t>
  </si>
  <si>
    <t>BL202310031049550965</t>
  </si>
  <si>
    <t>成德益</t>
  </si>
  <si>
    <t>&gt;业务号码&gt;13227251687；&gt;号码归属地&gt;宜昌；&gt;产品名称&gt;5G-VR教育黄金包；&gt;产品代码&gt;66002527；&gt;产品编码&gt;6600252700；&gt;订购时间&gt;2023-08-1208:29:09；&gt;核查情况&gt;平台故障；&gt;不规范定制分类&gt;平台故障，无法判责；&gt;退费金额&gt;60元；&gt;退费时间&gt;2023-10-3；&gt;投诉内容&gt;--------------&amp;#10;高级模板内容：&amp;#10;赔付类型：:增值业务争议&amp;#10;CBSS账单扣费名称：:	5G-VR教育黄金包&amp;#10;办理渠道:沃悦读_WAP门户&amp;#10;赔付月份：:2023年8月、2023年9月、2023年10月&amp;#10;返还倍率:单倍&amp;#10;赔付金额：:60&amp;#10;是否已经取消业务:是&amp;#10;是否承诺退费：:是&amp;#10;用户是否需要回复：:否&amp;#10;用户要求：:要求退费60元，并屏蔽10016</t>
  </si>
  <si>
    <t>BL202310031251220790</t>
  </si>
  <si>
    <t>彭玉梅</t>
  </si>
  <si>
    <t>&gt;业务号码&gt;13227263069；&gt;号码归属地&gt;宜昌；&gt;产品名称&gt;联通爱听-少儿优选20元包；&gt;产品代码&gt;66003008；&gt;产品编码&gt;6600300800；&gt;订购时间&gt;2023-07-2012:12:38；&gt;核查情况&gt;平台故障；&gt;不规范定制分类&gt;平台故障，无法判责；&gt;退费金额&gt;80元；&gt;退费时间&gt;2023年10月3日；&gt;投诉内容&g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联通爱听-少儿优选20元包&amp;#10;办理渠道:SP平台接入&amp;#10;赔付月份：:2023年7月、2023年8月、2023年9月、2023年10月&amp;#10;返还倍率:单倍&amp;#10;赔付金额：:80&amp;#10;是否已经取消业务:是&amp;#10;是否承诺退费：:是&amp;#10;用户是否需要回复：:否&amp;#10;用户要求：:退费</t>
  </si>
  <si>
    <t>BL202310021825081284</t>
  </si>
  <si>
    <t>吴蜜</t>
  </si>
  <si>
    <t>&gt;业务号码&gt;13264915572；&gt;号码归属地&gt;宜昌；&gt;产品名称&gt;自然拼读钻石会员卡；&gt;产品代码&gt;66001422；&gt;产品编码&gt;6600142200；&gt;订购时间&gt;2023-10-0216:22:06；&gt;核查情况&gt;平台故障；&gt;不规范定制分类&gt;平台故障，无法判责；&gt;退费金额&gt;20元；&gt;退费时间&gt;2023年10月3日；&gt;投诉内容&gt;&amp;#10;&amp;#10;高级模板内容：&amp;#10;赔付类型：:增值业务争议&amp;#10;CBSS账单扣费名称：:增值业务费_增值业务-自然拼读钻石会员卡_增值业务-自然拼读钻石会员卡&amp;#10;办理渠道:无&amp;#10;赔付月份：:2023年10月&amp;#10;返还倍率:单倍&amp;#10;赔付金额：:20&amp;#10;是否已经取消业务:是&amp;#10;是否承诺退费：:是&amp;#10;用户是否需要回复：:否&amp;#10;用户要求：:已承诺退费请尽快处理</t>
  </si>
  <si>
    <t>BL202310021659230058</t>
  </si>
  <si>
    <t>杨海蓉</t>
  </si>
  <si>
    <t>&gt;业务号码&gt;13277399708；&gt;号码归属地&gt;宜昌；&gt;产品名称&gt;乐铃云盘包（次月生效）-湖北-3元；&gt;产品代码&gt;无；&gt;产品编码&gt;91271445；&gt;订购时间&gt;2023-09-0100:00:00；&gt;核查情况&gt;平台故障；&gt;不规范定制分类&gt;平台故障，无法判责；&gt;退费金额&gt;6元；&gt;退费时间&gt;2023年10月3日；&gt;投诉内容&gt;&amp;#10;&amp;#10;高级模板内容：&amp;#10;赔付类型：:增值业务争议&amp;#10;CBSS账单扣费名称：:乐铃云盘包（次月生效）-湖北-3元&amp;#10;办理渠道:无&amp;#10;赔付月份：:2023年9月、2023年10月&amp;#10;返还倍率:单倍&amp;#10;赔付金额：:6&amp;#10;是否已经取消业务:是&amp;#10;是否承诺退费：:是&amp;#10;用户是否需要回复：:否&amp;#10;用户要求：:退费</t>
  </si>
  <si>
    <t>BL202310021741030699</t>
  </si>
  <si>
    <t>姚军</t>
  </si>
  <si>
    <t>&gt;业务号码&gt;15549340373；&gt;号码归属地&gt;宜昌；&gt;产品名称&gt;畅行会员S-包月-15元；&gt;产品代码&gt;21002422；&gt;产品编码&gt;2100242200；&gt;订购时间&gt;2023-10-0207:26:14；&gt;核查情况&gt;平台故障；&gt;不规范定制分类&gt;平台故障，无法判责；&gt;退费金额&gt;15元；&gt;退费时间&gt;2023-10-03；&gt;投诉内容&gt;&amp;#10;--------------&amp;#10;高级模板内容：&amp;#10;赔付类型：:增值业务争议&amp;#10;CBSS账单扣费名称：:增值业务-畅行会员S-包月-15元和流量叠加包月套餐费&amp;#10;办理渠道:湖北杭州翔羽线上业务代理&amp;#10;赔付月份：:2023年10月&amp;#10;返还倍率:单倍&amp;#10;赔付金额：:20&amp;#10;是否已经取消业务:是&amp;#10;是否承诺退费：:是&amp;#10;用户是否需要回复：:否&amp;#10;用户要求：:退费</t>
  </si>
  <si>
    <t>BL202310031326401332</t>
  </si>
  <si>
    <t>胡倩倩</t>
  </si>
  <si>
    <t>&gt;业务号码&gt;15571727558；&gt;号码归属地&gt;宜昌；&gt;产品名称&gt;5G-VR教育黄金包；&gt;产品代码&gt;66002527；&gt;产品编码&gt;6600252700；&gt;订购时间&gt;2023-08-0609:48:45；&gt;核查情况&gt;平台故障；&gt;不规范定制分类&gt;平台故障，无法判责；&gt;退费金额&gt;60元；&gt;退费时间&gt;2023年10月3日；&gt;投诉内容&gt;&amp;#10;高级模板内容：&amp;#10;赔付类型：:增值业务争议&amp;#10;CBSS账单扣费名称：:增值业务-5G-VR教育黄金包&amp;#10;办理渠道:/&amp;#10;赔付月份：:2023年8月、2023年9月、2023年10月&amp;#10;返还倍率:单倍&amp;#10;赔付金额：:60&amp;#10;是否已经取消业务:是&amp;#10;是否承诺退费：:是&amp;#10;用户是否需要回复：:否&amp;#10;用户要求：:退费</t>
  </si>
  <si>
    <t>BL202310030853101438</t>
  </si>
  <si>
    <t>梅建新</t>
  </si>
  <si>
    <t>&gt;业务号码&gt;15572757116；&gt;号码归属地&gt;宜昌；&gt;产品名称&gt;金太阳点读宝20元；&gt;产品代码&gt;66001320；&gt;产品编码&gt;6600132000；&gt;订购时间&gt;2023-10-0113:52:02；&gt;核查情况&gt;平台故障；&gt;不规范定制分类&gt;平台故障，无法判责；&gt;退费金额&gt;20元；&gt;退费时间&gt;2023-10-03；&gt;投诉内容&gt;&amp;#10;高级模板内容：&amp;#10;赔付类型：:增值业务争议&amp;#10;CBSS账单扣费名称：:金太阳点读宝20元&amp;#10;办理渠道:无&amp;#10;赔付月份：:2023年10月&amp;#10;返还倍率:单倍&amp;#10;赔付金额：:20&amp;#10;是否已经取消业务:是&amp;#10;是否承诺退费：:是&amp;#10;用户是否需要回复：:否&amp;#10;用户要求：:尽快核实办理，谢谢</t>
  </si>
  <si>
    <t>BL202310021814491127</t>
  </si>
  <si>
    <t>陈德银</t>
  </si>
  <si>
    <t>&gt;业务号码&gt;15572773738；&gt;号码归属地&gt;宜昌；&gt;产品名称&gt;沃阅读知涯升学20元特价包；&gt;产品代码&gt;66002207；&gt;产品编码&gt;6600220700；&gt;订购时间&gt;2023-09-2608:46:13；&gt;核查情况&gt;平台故障；&gt;不规范定制分类&gt;平台故障，无法判责；&gt;退费金额&gt;40元；&gt;退费时间&gt;2023/10/03；&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增值业务-沃阅读知涯升学20元特价包&amp;#10;办理渠道:SP平台接入&amp;#10;赔付月份：:2023年9月、2023年10月&amp;#10;返还倍率:单倍&amp;#10;赔付金额：:40&amp;#10;是否已经取消业务:是&amp;#10;是否承诺退费：:是&amp;#10;用户是否需要回复：:否&amp;#10;用户要求：:退费</t>
  </si>
  <si>
    <t>BL202310030858171495</t>
  </si>
  <si>
    <t>李昊含</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</si>
  <si>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	沃阅读-投资管理课-包月20元&amp;#10;办理渠道:沃悦读_WAP门户&amp;#10;赔付月份：:2023年10月&amp;#10;返还倍率:单倍&amp;#10;赔付金额：:20&amp;#10;是否已经取消业务:是&amp;#10;是否承诺退费：:是&amp;#10;用户是否需要回复：:否&amp;#10;用户要求：:要求退费（已承诺退费）</t>
  </si>
  <si>
    <t>BL202310021917021956</t>
  </si>
  <si>
    <t>乔玉英</t>
  </si>
  <si>
    <t>&gt;业务号码&gt;15586369322；&gt;号码归属地&gt;宜昌市；&gt;产品名称&gt;金太阳点读宝20元；&gt;产品代码&gt;66001320；&gt;产品编码&gt;6600132000；&gt;订购时间&gt;2023-10-0217:22:25；&gt;核查情况&gt;平台故障；&gt;不规范定制分类&gt;平台故障，无法判责；&gt;退费金额&gt;20元；&gt;退费时间&gt;2023-10-03；&gt;投诉内容&gt;&amp;#10;&amp;#10;高级模板内容：&amp;#10;赔付类型：:增值业务争议&amp;#10;CBSS账单扣费名称：:金太阳点读宝20元&amp;#10;办理渠道:无&amp;#10;赔付月份：:2023年10月&amp;#10;返还倍率:单倍&amp;#10;赔付金额：:20&amp;#10;是否已经取消业务:是&amp;#10;是否承诺退费：:是&amp;#10;用户是否需要回复：:否&amp;#10;用户要求：:要求退费</t>
  </si>
  <si>
    <t>BL202310030932592040</t>
  </si>
  <si>
    <t>曹燕梅</t>
  </si>
  <si>
    <t>&gt;业务号码&gt;15629362495；&gt;号码归属地&gt;宜昌；&gt;产品名称&gt;金太阳点读宝20元；&gt;产品代码&gt;66001320；&gt;产品编码&gt;6600132000；&gt;订购时间&gt;2023-10-0309:21:18；&gt;核查情况&gt;平台故障；&gt;不规范定制分类&gt;平台故障，无法判责；&gt;退费金额&gt;20元；&gt;退费时间&gt;2023年10月3日；&gt;投诉内容&gt;&amp;#10;&amp;#10;高级模板内容：&amp;#10;赔付类型：:增值业务争议&amp;#10;CBSS账单扣费名称：:金太阳点读宝20元&amp;#10;办理渠道:沃悦读_WAP门户&amp;#10;赔付月份：:2023年10月&amp;#10;返还倍率:单倍&amp;#10;赔付金额：:20&amp;#10;是否已经取消业务:是&amp;#10;是否承诺退费：:是&amp;#10;用户是否需要回复：:否&amp;#10;用户要求：:客户来电表示没有办理，前台已承诺退费，请核实处理，谢谢！</t>
  </si>
  <si>
    <t>BL202310021659460065</t>
  </si>
  <si>
    <t>黄显萍</t>
  </si>
  <si>
    <t>&gt;业务号码&gt;15629364489；&gt;号码归属地&gt;宜昌；&gt;产品名称&gt;互娱乐付动感15元包，联通助理-智能应答5元（首月免费）；&gt;产品代码&gt;90001318，90790580；&gt;产品编码&gt;9000131800，无；&gt;订购时间&gt;2018-08-2621:07:00，2021-08-1110:28:05；&gt;核查情况&gt;平台故障；&gt;不规范定制分类&gt;平台故障，无法判责；&gt;退费金额&gt;150元，50元；&gt;退费时间&gt;2023-10-3；&gt;投诉内容&gt;--------------&amp;#10;高级模板内容：&amp;#10;赔付类型：:增值业务争议&amp;#10;CBSS账单扣费名称：:联通助理-智能应答5元（首月免费）	互娱乐付动感15元包&amp;#10;办理渠道:未查询到&amp;#10;赔付月份：:2023年1月、2023年2月、2023年3月、2023年4月、2023年5月、2023年6月、2023年7月、2023年8月、2023年9月、2023年10月&amp;#10;返还倍率:单倍&amp;#10;赔付金额：:200&amp;#10;是否已经取消业务:是&amp;#10;是否承诺退费：:是&amp;#10;用户是否需要回复：:否&amp;#10;用户要求：:退费</t>
  </si>
  <si>
    <t>BL202310022115190473</t>
  </si>
  <si>
    <t>屈坤林</t>
  </si>
  <si>
    <t>&gt;业务号码&gt;15629379736；&gt;号码归属地&gt;宜昌；&gt;产品名称&gt;25元异型流量权益红包【超享版】，哔哩哔哩10GB流量加会员轻合约包；&gt;产品代码&gt;65000140，65000190；&gt;产品编码&gt;6500014000，6500019000；&gt;订购时间&gt;2023-09-3018:39:20，2023-09-1515:22:07；&gt;核查情况&gt;平台故障；&gt;不规范定制分类&gt;平台故障，无法判责；&gt;退费金额&gt;50元，30元；&gt;退费时间&gt;2023-10-3；&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增值业务-25元异型流量权益红包【超享版】，-哔哩哔哩10GB流量加会员轻合约包_增值业务&amp;#10;办理渠道:宽带在线营销渠道&amp;#10;赔付月份：:2023年9月、2023年10月&amp;#10;返还倍率:单倍&amp;#10;赔付金额：:80&amp;#10;是否已经取消业务:否&amp;#10;是否承诺退费：:是&amp;#10;用户是否需要回复：:否&amp;#10;用户要求：:用户要求尽快退费，并且取消业务，前台已按已按规范验证用户信息成功，用户无法接收验证码，请协助处理</t>
  </si>
  <si>
    <t>BL202310021656370008</t>
  </si>
  <si>
    <t>彭正东</t>
  </si>
  <si>
    <t>&gt;业务号码&gt;15671076805；&gt;号码归属地&gt;宜昌；&gt;产品名称&gt;5G精品听读PLUS会员，主题彩铃6元包月；&gt;产品代码&gt;66003045，49004917；&gt;产品编码&gt;6600304500，4900491700；&gt;订购时间&gt;2023-08-2611:52:54，2023-09-3020:55:48；&gt;核查情况&gt;平台故障；&gt;不规范定制分类&gt;平台故障，无法判责；&gt;退费金额&gt;20元，6元；&gt;退费时间&gt;2023年10月3日；&gt;投诉内容&gt;&amp;#10;&amp;#10;高级模板内容：&amp;#10;赔付类型：:增值业务争议&amp;#10;CBSS账单扣费名称：:主题彩铃6元包月，5G精品听读PLUS会员&amp;#10;办理渠道:无&amp;#10;赔付月份：:2023年10月&amp;#10;返还倍率:单倍&amp;#10;赔付金额：:26&amp;#10;是否已经取消业务:是&amp;#10;是否承诺退费：:是&amp;#10;用户是否需要回复：:否&amp;#10;用户要求：:用户要求退费，麻烦核实处理，谢谢</t>
  </si>
  <si>
    <t>BL202310031401551840</t>
  </si>
  <si>
    <t>韩宝杰</t>
  </si>
  <si>
    <t>&gt;业务号码&gt;15672523836；&gt;号码归属地&gt;宜昌；&gt;产品名称&gt;哔哩哔哩15G流量加会员月包；&gt;产品代码&gt;80006723；&gt;产品编码&gt;8000672300；&gt;订购时间&gt;2023-10-0219:16:41；&gt;核查情况&gt;平台故障；&gt;不规范定制分类&gt;平台故障，无法判责；&gt;退费金额&gt;25元；&gt;退费时间&gt;2023/10/03；&gt;投诉内容&g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_增值业务-哔哩哔哩15G流量加会员月包&amp;#10;办理渠道:线上&amp;#10;赔付月份：:2023年10月&amp;#10;返还倍率:单倍&amp;#10;赔付金额：:25&amp;#10;是否已经取消业务:否&amp;#10;是否承诺退费：:是&amp;#10;用户是否需要回复：:否&amp;#10;用户要求：:取消，退费。</t>
  </si>
  <si>
    <t>BL202310031014560293</t>
  </si>
  <si>
    <t>黄凡</t>
  </si>
  <si>
    <t>&gt;业务号码&gt;18608607561；&gt;号码归属地&gt;宜昌；&gt;产品名称&gt;沃阅读-投资管理课-包月20元；&gt;产品代码&gt;66002692；&gt;产品编码&gt;6600269200；&gt;订购时间&gt;2023-08-0605:34:16；&gt;核查情况&gt;平台故障；&gt;不规范定制分类&gt;平台故障，无法判责；&gt;退费金额&gt;60元；&gt;退费时间&gt;2023年10月3日；&gt;投诉内容&gt;&amp;#10;&amp;#10;高级模板内容：&amp;#10;赔付类型：:增值业务争议&amp;#10;CBSS账单扣费名称：:沃阅读-投资管理课-包月20元&amp;#10;办理渠道:无&amp;#10;赔付月份：:2023年8月、2023年9月、2023年10月&amp;#10;返还倍率:单倍&amp;#10;赔付金额：:60&amp;#10;是否已经取消业务:是&amp;#10;是否承诺退费：:是&amp;#10;用户是否需要回复：:否&amp;#10;用户要求：:用户来电称没有办理过沃阅读-投资管理课-包月20元，要求取消并退费，请协助处理</t>
  </si>
  <si>
    <t>BL202310021638222215</t>
  </si>
  <si>
    <t>陈颖</t>
  </si>
  <si>
    <t>&gt;业务号码&gt;18671779596；&gt;号码归属地&gt;宜昌；&gt;产品名称&gt;:视频彩铃悦看版8元包月；&gt;产品代码&gt;49004923；&gt;产品编码&gt;4900492300；&gt;订购时间&gt;	2023-09-2909:43:57；&gt;核查情况&gt;平台故障；&gt;不规范定制分类&gt;平台故障，无法判责；&gt;退费金额&gt;16元；&gt;退费时间&gt;2023-10-03；&gt;投诉内容&gt;&amp;#10;&amp;#10;&amp;#10;&amp;#10;高级模板内容：&amp;#10;赔付类型：:增值业务争议&amp;#10;CBSS账单扣费名称：:视频彩铃悦看版8元包月&amp;#10;SP产品ID/元素ID：:/&amp;#10;办理渠道:SP查询/退订/订购&amp;#10;赔付月份：:2023年9月、2023年10月&amp;#10;返还倍率:单倍&amp;#10;赔付金额：:16&amp;#10;是否已经取消业务:是&amp;#10;是否承诺退费：:是&amp;#10;用户是否需要回复：:否&amp;#10;用户要求：:退费</t>
  </si>
  <si>
    <t>BL202310031132141843</t>
  </si>
  <si>
    <t>许春林</t>
  </si>
  <si>
    <t>&gt;业务号码&gt;18672098269；&gt;号码归属地&gt;宜昌；&gt;产品名称&gt;沃阅读-投资管理课-包月20元；&gt;产品代码&gt;66002692；&gt;产品编码&gt;6600269200；&gt;订购时间&gt;2023-10-0308:35:21；&gt;核查情况&gt;平台故障；&gt;不规范定制分类&gt;平台故障，无法判责；&gt;退费金额&gt;20元；&gt;退费时间&gt;2023-10-03；&gt;投诉内容&gt;&amp;#10;&amp;#10;高级模板内容：&amp;#10;赔付类型：:增值业务争议&amp;#10;CBSS账单扣费名称：:沃阅读-投资管理课-包月20元&amp;#10;办理渠道:SP平台接入&amp;#10;赔付月份：:2023年10月&amp;#10;返还倍率:单倍&amp;#10;赔付金额：:20&amp;#10;是否已经取消业务:是&amp;#10;是否承诺退费：:是&amp;#10;用户是否需要回复：:否&amp;#10;用户要求：:退费</t>
  </si>
  <si>
    <t>TS202310031040467428</t>
  </si>
  <si>
    <t>李勇</t>
  </si>
  <si>
    <t>22年Q3Q4重点客户用户进线表示自己9-10月份多了个沃阅读-投资管理课，用户表示自己从未订购沃，要求退订，线上无法退订，烦请协助处理，谢谢</t>
  </si>
  <si>
    <t>TS202310022215110967</t>
  </si>
  <si>
    <t>聂友安</t>
  </si>
  <si>
    <t>22年Q3Q4重点客户22年Q3Q4重点客户22年Q3Q4重点客户071701009181命中精准预判服务场景:[65岁以上老人]&amp;#10;[65岁以上老人]&amp;#10;高级模板内容：&amp;#10;投诉问题描述:用户来电反映自己在电视上充值了一个19.9元的视频会员，但一直未到账无法使用&amp;#10;业务名称:优享影视连续包月&amp;#10;办理渠道:IPTV&amp;#10;办理时间:2023-10-02&amp;#10;系统提示内容:无&amp;#10;用户要求:用户要求查询具体原因</t>
  </si>
  <si>
    <t>BL202310021909011879</t>
  </si>
  <si>
    <t>汪林顺</t>
  </si>
  <si>
    <t>071700815716命中精准预判服务场景:[65岁以上老人]&amp;#10;用户反映被动开通TV增值食乐汇（25元/月）和智享教育（29元/月）业务，解释挽留无效，已取消，已承诺减免5-9月合计324元功能费</t>
  </si>
  <si>
    <t>TS202310021306062131</t>
  </si>
  <si>
    <t>董昊杰</t>
  </si>
  <si>
    <t>主办单位：湖北&amp;#10;客户类别：普通客户&amp;#10;10010是否打通：是&amp;#10;是否二次致电10015：是&amp;#10;是否联系：是&amp;#10;升级倾向：无&amp;#10;号码归属省：湖北&amp;#10;SVIP等级：&amp;#10;（增值业务快捷受理）&amp;#10;投诉号码：18571008516&amp;#10;联系号码：18571008516&amp;#10;争议月份：202310&amp;#10;争议内容：&amp;#10;TV增值-应用-教育：25元；TV增值-应用-健康：25元；&amp;#10;受理渠道：10015热线&amp;#10;升级倾向：无&amp;#10;实际发生金额：50&amp;nbsp;争议金额：50&amp;#10;用户是否对业务费用存在争议：存在&amp;#10;是否需要创建服务补救工单:不需要&amp;#10;是否需要退订业务:否&amp;#10;处理意见:未全部退订成功&amp;#10;备注：&amp;#10;用户来电反映用户对TV增值-应用-教育TV增值-应用-健康计费不认可用户要求取消退还费用</t>
  </si>
  <si>
    <t>BL202310021825111285</t>
  </si>
  <si>
    <t>邹桂林</t>
  </si>
  <si>
    <t>用户反映被动开通TV增值-本地-增值优享影视连续包月、TV增值-应用-健康趣味生活，已承诺退还6-10月份扣费，合计149.5，请尽快处理</t>
  </si>
  <si>
    <t>BL202310031144522149</t>
  </si>
  <si>
    <t>蔡国兴</t>
  </si>
  <si>
    <t>用户反映被动开通TV增值-应用-教育29元，对此不满，已承诺退还8月9月10月扣费共87元，用户认可，请公司尽快处理并回复</t>
  </si>
  <si>
    <t>TS202310012257231761</t>
  </si>
  <si>
    <t>尹朝成</t>
  </si>
  <si>
    <t>主办单位：湖北&amp;#10;客户类别：普通客户&amp;#10;10010是否打通：否&amp;#10;是否二次致电10015：是&amp;#10;是否联系：否&amp;#10;升级倾向：&amp;#10;号码归属省：湖北&amp;#10;SVIP等级：&amp;#10;1.问题类型:;&amp;#10;2.投诉类型:流量封顶与限速;&amp;#10;3.营业厅地址:;&amp;#10;4.位置信息:;&amp;#10;5.位置发生地:;&amp;#10;6.投诉内容:;&amp;#10;问题场景：流量封顶&amp;#10;是否存在流量封顶：否&amp;#10;为什么乱扣我的流量？我专门做了实验故意乱扣流量？几分钟时间，除了免流软件其他都没用，为什么扣的不是专属流量？</t>
  </si>
  <si>
    <t>计费争议-流量： ①客户投诉产生的原因：客户反映流量扣费的问题。 ②客户投诉问题核查情况及解决方案：收到贵部转办后，我司立即组织调查。经核实，用户反映流量扣费的问题，经核实流量扣费正常，考虑客户感知，申请赠送本月0元5G流量当月有效，联系无人接听，已短信告知，如有疑问可在工作时间（08:30-12:00；14:00-17:30）联系07176921001、13032700872宜昌联通投诉处理中心。如用户咨询，请前台10010话务中心代为解释。我司于2023-10-02 16:40:38联系客户解释以上情况。 ③客户问题满意度：满意 ④回单人：胡春燕6921001 回单成功</t>
  </si>
  <si>
    <t>TS202310030858030031</t>
  </si>
  <si>
    <t>郭萍</t>
  </si>
  <si>
    <t>高级模板内容：&amp;#10;投诉问题描述:用户表示需要对90超出的800m流量办理流量橡皮擦&amp;#10;争议月份:2023年9月&amp;#10;争议金额/流量:60&amp;#10;用户要求:办理流量橡皮擦</t>
  </si>
  <si>
    <t>计费争议-流量：用户对9月流量超出800MB产生60元扣费不认可，已解释橡皮擦需当月办理，考虑用户使用感知，已为用户申请按照橡皮擦收费减免50元，24小时内赠费到账，不可打印发票，满意</t>
  </si>
  <si>
    <t>TS202310031143301871</t>
  </si>
  <si>
    <t>确认账单扣费:&amp;#10;历史账单查询:&amp;#10;:用户表述是否出过国:有，但对收费标准有疑问&amp;#10;根据知识库解释该地区计费规则:不认可&amp;#10;解释只有使用才计费，并推荐中国联通APP自助查详单核对:仍不认可&amp;#10;解释后用户不认可:&amp;#10;&amp;#10;高级模板内容：&amp;#10;投诉问题描述:用户来电反映对1月与3月的美国数据漫游费不认可&amp;#10;业争议务名称:出境漫游数据费_美国数据漫游费&amp;#10;争议时间:2023-01-01&amp;#10;争议金额:160&amp;#10;前台结算内容:160&amp;#10;用户要求:用户要求核实没有使用手机为什么会产生费用，要求退费，烦请后台协助处理</t>
  </si>
  <si>
    <t>计费争议-流量：用户对出境漫游数据费不认可。经核实，用户国际漫游流量详单出账较慢，出于服务角度，申请退一半流量费80元，2小时内到身世，用户表示知晓。</t>
  </si>
  <si>
    <t>TS202310031105350770</t>
  </si>
  <si>
    <t>向凯</t>
  </si>
  <si>
    <t>判断省分:其他省分&amp;#10;:流量计费争议&amp;#10;判断省分::未使用过/未使用那么多/用的wifi（产生流量/费用）&amp;#10;:不认可&amp;#10;:下一步&amp;#10;:不符合或不愿意开通&amp;#10;:已享受或不在授权范围&amp;#10;:&amp;#10;&amp;#10;高级模板内容：&amp;#10;投诉问题描述:手机上网流量费_10元，要求退费。&amp;#10;争议月份:2023年9月&amp;#10;争议金额/流量:10&amp;#10;用户要求:退费。&amp;#10;备注:退费。</t>
  </si>
  <si>
    <t>计费争议-流量：用户反映流量计费问题，经核实流量计费无误，套餐内包含5G国内流量，因每月剩余流量补贴，故结转后当月流量不一致，考虑用户使用感知，已为用户申请减免9月超出流量费10元，24小时内赠费到账，不可打印发票，满意</t>
  </si>
  <si>
    <t>TS202310021405190986</t>
  </si>
  <si>
    <t>付文静</t>
  </si>
  <si>
    <t>判断省分:湖北&amp;#10;:流量费争议&amp;#10;:未使用过/未使用那么多/用的wifi（产生流量/费用）&amp;#10;:不认可&amp;#10;:下一步&amp;#10;:不符合或不愿意开通&amp;#10;:未享受&amp;#10;:下一步&amp;#10;:单倍小于等于500&amp;#10;:&amp;#10;&amp;#10;高级模板内容：&amp;#10;投诉问题描述:用户来电对9月上网费20元不认可，请处理，谢谢。&amp;#10;业务名称:上网费&amp;#10;争议月份:2023年9月&amp;#10;争议金额:20&amp;#10;是否承诺退费:是&amp;#10;用户要求:退费</t>
  </si>
  <si>
    <t>计费争议-流量争议：用户反馈9月份流量扣费问题，经核实，用户使用的是的4G组合套餐，套餐内含流量包20元450MB，用户上个月超出166.36MB，产生费用20元，考虑用户感知，申请退9月份流量费用，合计20元，24小时到帐，此费用不可打印发票，满意。</t>
  </si>
  <si>
    <t>TS202310022120150484</t>
  </si>
  <si>
    <t>周婉</t>
  </si>
  <si>
    <t>判断省分:湖北&amp;#10;:流量费争议&amp;#10;:流量包定制争议&amp;#10;:不认可&amp;#10;:未享受&amp;#10;:小于等于500元，且仅限单倍、月份不超过12个月&amp;#10;:&amp;#10;&amp;#10;高级模板内容：&amp;#10;投诉问题描述:上网费_手机上网流量费_无线接入-上网流量费-国内（本地使用）&amp;#10;业务名称:上网费_手机上网流量费_无线接入-上网流量费-国内（本地使用）&amp;#10;争议月份:2023年10月&amp;#10;争议金额:40&amp;#10;是否承诺退费:是&amp;#10;用户要求:退费</t>
  </si>
  <si>
    <t>TS202310031025242113</t>
  </si>
  <si>
    <t>龚传顺</t>
  </si>
  <si>
    <t>判断省分:湖北&amp;#10;:流量费争议&amp;#10;:未使用过/未使用那么多/用的wifi（产生流量/费用）&amp;#10;:不认可&amp;#10;:下一步&amp;#10;:不符合或不愿意开通&amp;#10;:未享受&amp;#10;:下一步&amp;#10;:单倍小于等于500&amp;#10;:&amp;#10;&amp;#10;高级模板内容：&amp;#10;投诉问题描述:套内外流量计费争议&amp;#10;业务名称:套内外流量计费争议&amp;#10;争议月份:2023年9月&amp;#10;争议金额:57&amp;#10;是否承诺退费:是&amp;#10;用户要求:退费57元，请协助处理，谢谢。</t>
  </si>
  <si>
    <t>TS202310031153152142</t>
  </si>
  <si>
    <t>判断省分:湖北&amp;#10;:流量费争议&amp;#10;:未使用过/未使用那么多/用的wifi（产生流量/费用）&amp;#10;:不认可&amp;#10;:下一步&amp;#10;:不符合或不愿意开通&amp;#10;:未享受&amp;#10;:下一步&amp;#10;:单倍小于等于500&amp;#10;:&amp;#10;&amp;#10;高级模板内容：&amp;#10;投诉问题描述:用户对8,9月的流量费不认可，要求退费&amp;#10;业务名称:流量费&amp;#10;争议月份:2023年8月、2023年9月&amp;#10;争议金额:100&amp;#10;是否承诺退费:是&amp;#10;用户要求:认可补救，尽快退费，谢谢</t>
  </si>
  <si>
    <t>TS202310021800381954</t>
  </si>
  <si>
    <t>岳林寿</t>
  </si>
  <si>
    <t>高级模板内容：&amp;#10;投诉问题描述:用户来电反馈这张卡是家里老人用的9月份没怎么上网一下收费512.11并且没有短信提醒表示不认可&amp;#10;争议月份:2023年9月&amp;#10;争议金额/流量:512.11&amp;#10;用户要求:适当补偿</t>
  </si>
  <si>
    <t>TS202310021632502250</t>
  </si>
  <si>
    <t>艾光兵</t>
  </si>
  <si>
    <t>判断省分:其他省分&amp;#10;:流量计费争议&amp;#10;判断省分::没有短信通知/延迟&amp;#10;:不认可&amp;#10;:下一步&amp;#10;:不符合或不愿意开通&amp;#10;:未享受&amp;#10;:下一步&amp;#10;:单倍小于等于500&amp;#10;:&amp;#10;&amp;#10;高级模板内容：&amp;#10;投诉问题描述:用户来电反馈在8月超出流量未提醒，对收取费用不认可，要求退费&amp;#10;业务名称:上网费_手机上网流量费_无线接入&amp;#10;争议月份:2023年8月&amp;#10;争议金额:60&amp;#10;是否承诺退费:是&amp;#10;用户要求:退费</t>
  </si>
  <si>
    <t>TS202310021610481665</t>
  </si>
  <si>
    <t>陈紫薇</t>
  </si>
  <si>
    <t>判断省分:其他省分&amp;#10;:流量计费争议&amp;#10;判断省分::未使用过/未使用那么多/用的wifi（产生流量/费用）&amp;#10;:不认可&amp;#10;:下一步&amp;#10;:不符合或不愿意开通&amp;#10;:未享受&amp;#10;:下一步&amp;#10;:单倍小于等于500&amp;#10;:&amp;#10;&amp;#10;高级模板内容：&amp;#10;投诉问题描述:超套流量费不认可&amp;#10;业务名称:上网流量费&amp;#10;争议月份:2023年9月&amp;#10;争议金额:70&amp;#10;是否承诺退费:是&amp;#10;用户要求:前台已承诺退费，用户认可，请尽快处理，谢谢</t>
  </si>
  <si>
    <t>TS202310031221480395</t>
  </si>
  <si>
    <t>聂光福</t>
  </si>
  <si>
    <t>判断省分:其他省分&amp;#10;:流量计费争议&amp;#10;判断省分::未使用过/未使用那么多/用的wifi（产生流量/费用）&amp;#10;:不认可&amp;#10;:下一步&amp;#10;:不符合或不愿意开通&amp;#10;:未享受&amp;#10;:下一步&amp;#10;:单倍小于等于500&amp;#10;:&amp;#10;&amp;#10;高级模板内容：&amp;#10;投诉问题描述:用户对今年1月到10月超套流量不认可，表示没有用产生的，要求退费&amp;#10;业务名称:超套流量&amp;#10;争议月份:2023年1月、2023年2月、2023年3月、2023年4月、2023年5月、2023年6月、2023年7月、2023年8月、2023年9月、2023年10月&amp;#10;争议金额:25.38&amp;#10;是否承诺退费:是&amp;#10;用户要求:退费</t>
  </si>
  <si>
    <t>TS202310031101550663</t>
  </si>
  <si>
    <t>刘传芳</t>
  </si>
  <si>
    <t>判断省分:其他省分&amp;#10;:流量计费争议&amp;#10;判断省分::未使用过/未使用那么多/用的wifi（产生流量/费用）&amp;#10;:不认可&amp;#10;:下一步&amp;#10;:不符合或不愿意开通&amp;#10;:未享受&amp;#10;:下一步&amp;#10;:单倍小于等于500&amp;#10;:&amp;#10;&amp;#10;高级模板内容：&amp;#10;投诉问题描述:用户反映没使用流量却产生流量费，一线解释不通，请协助&amp;#10;业务名称:宜昌如意通随意打套餐&amp;#10;争议月份:2023年10月&amp;#10;争议金额:40&amp;#10;是否承诺退费:是&amp;#10;用户要求:退费</t>
  </si>
  <si>
    <t>TS202310021629502180</t>
  </si>
  <si>
    <t>别兆兵</t>
  </si>
  <si>
    <t>高级模板内容：&amp;#10;投诉问题描述:用户来电对套餐内容不认可，称办理时告知套餐内有免费通话，前台查询无免费通话，用户不认可，提及工信部投诉。&amp;#10;投诉项目:语音费&amp;#10;争议月份:2023年8月&amp;#10;争议金额:13.65&amp;#10;用户要求:用户来电对套餐内容不认可，称办理时告知套餐内有免费通话，前台查询无免费通话，用户不认可，提及工信部投诉。</t>
  </si>
  <si>
    <t>TS202310031445171375</t>
  </si>
  <si>
    <t>22年Q3Q4重点客户&amp;#10;高级模板内容：&amp;#10;投诉问题描述:用户反馈工单TS202310021738071406现在只到账50元还有150元没有到账，要求核实（工作人员让用户查的）&amp;#10;活动名称:工单TS202310021738071406&amp;#10;争议月份:2023年10月&amp;#10;争议金额:150&amp;#10;用户要求:核实回复，尽快到账（第二联系方式13094184505）</t>
  </si>
  <si>
    <t>TS202310021532090628</t>
  </si>
  <si>
    <t>张代梅</t>
  </si>
  <si>
    <t>[65岁以上老人]&amp;#10;高级模板内容：&amp;#10;投诉问题描述:用户来电反映称联通营业厅乱办理业务，号码是老人在使用，工作人员上门推荐办理宽带业务，还给新开卡办理副卡，老人根本用不到，办卡交了400元，到现在就欠费停机了，用户对此不认可&amp;#10;争议月份:2023年7月、2023年8月、2023年9月、2023年10月&amp;#10;争议金额:89&amp;#10;用户要求:要求投诉办理人员，必须给个合理处理，不然就将400元退返，自己也不用联通宽带，解释不认可，劳烦协助加急处理，谢谢！联系电话：15997649195</t>
  </si>
  <si>
    <t>计费争议-账单：查询用户59元畅越冰激凌套餐，办理低消送宽带，10元宽带月租+10元IPTV费用+10元路由器组网费用。月出账89元，用户缴纳400元，其中话费250元加宽带及IPTV初装费150元，用户7-10月出账282.71元，用户付费250元，故余额不足欠费，已解释，用户知晓，满意度一般。</t>
  </si>
  <si>
    <t>TS202310021525360479</t>
  </si>
  <si>
    <t>高级模板内容：&amp;#10;投诉问题描述:用户来电反映对16607205989消费，在线解释不认可&amp;#10;争议月份:2023年9月&amp;#10;争议金额:29.8&amp;#10;用户要求:核实处理</t>
  </si>
  <si>
    <t>计费争议-账单：经核实因用户9月月租费用为29元，计费无误，多次联系用户无法接通，建议用户有疑问可致电我部07176921001为其处理</t>
  </si>
  <si>
    <t>TS202310031059520602</t>
  </si>
  <si>
    <t>郝德爽</t>
  </si>
  <si>
    <t>高级模板内容：&amp;#10;投诉问题描述:客户来电表示自己号卡办理的时候是有返费的&amp;#10;业务名称:每个月进行返费&amp;#10;宣传渠道:其他:第三方渠道，抖音&amp;#10;宣传内容:办理的时候说每个月有十元返费&amp;#10;实际情况:没有进行返费&amp;#10;用户要求:用户表示需要进行详细核查，请核实处理，谢谢！</t>
  </si>
  <si>
    <t>计费争议-账单：用户反映月租扣费问题，经核实，该卡购买时由商家承诺月赠10元话费，实现实付19元月租，建议用户后期咨询商家赠费事宜，我部出于服务角度，已申请退还8-9月套餐差价合计20元，此费用不可打印发票，2小时内到账，满意。</t>
  </si>
  <si>
    <t>TS202310031037072445</t>
  </si>
  <si>
    <t>赖天鹰</t>
  </si>
  <si>
    <t>高级模板内容：&amp;#10;投诉问题描述:用户对于当时办理告知有返费，但是现在却没有不满，要求投诉，请核实&amp;#10;业务名称:小天卡-2023&amp;#10;宣传渠道:其他:京东&amp;#10;宣传内容:月初扣费30元，但是月末会返费10元&amp;#10;实际情况:实际并无返费&amp;#10;用户要求:用户对于当时办理告知有返费，但是现在却没有不满，要求投诉，请核实</t>
  </si>
  <si>
    <t>TS202310021334470307</t>
  </si>
  <si>
    <t>刘勇</t>
  </si>
  <si>
    <t>高级模板内容：&amp;#10;投诉问题描述:用户来电反映参与活动的赠款没有到账，在APP和营业厅上面查询不到，已经为用户查询到账用户不认可，&amp;#10;渠道名称:中国联通APP&amp;#10;办理业务名称:存120元分12个月返还（湖北）存费得礼&amp;#10;页面提示:无法查询&amp;#10;用户要求:为什么自己在APP和营业厅上面查询不到，尽快给他答复</t>
  </si>
  <si>
    <t>计费争议-账单：用户反映赠费未到账。经核实，存费得礼活动于8月29日、9月29日转兑合计20元，用户8月29日参与活动当天余额54.53元，加上9月12日缴费100元，用余额154.53元。扣减8月通话费0.15元及9月69.5元、10月截止目前消费48元，（如不加转兑20元，当前余额为36.88元），加上转兑后，当前余额56.88元，计费正常。联系用户解释，表示知晓。</t>
  </si>
  <si>
    <t>TS202310022112150397</t>
  </si>
  <si>
    <t>投诉工单（2021版）&gt;&gt;融合&gt;&gt;【变更及服务】渠道服务&gt;&gt;问题处理不及时/未收到处理结果/催单</t>
  </si>
  <si>
    <t>付承义</t>
  </si>
  <si>
    <t>【2022年上工信部测评重保用户】[该用户有申诉倾向，请注意受理态度，查询近三天工单记录，积极解决用户问题。]&amp;#10;高级模板内容：&amp;#10;投诉问题描述:用户来电对前期处理结果不认可&amp;#10;前期工单流水号:TS202309301327221077&amp;#10;前期工单处理结果:您好，经核实您套餐可免费赠送宽带，现查询您每月宽带扣费90元，20.12-23.8月扣费2880元，秭归营服鲁宇已发OA审批。支撑回复说本月额度已用完。每月到账赠费240元，合计金额2880元，本月到账240元已到账，针对服务问题，已申请减免部分月租费用80元，系统办理预存享40元*2个月，现已解释公司有调整为每月1号到账，并不会导致您停机，满意。&amp;#10;用户要求:要求线上核实为啥费用没有到账，有投诉倾向谢谢</t>
  </si>
  <si>
    <t>计费争议-账单：用户反映赠费未到账。经核实，用户套餐由秭归营服发OA申请，由支撑部退费2880元，月赠240元*12个月， 2023-09-04 09:11:49已到账240元，另80元赠费工作人员已勾选月赠40元*2个月，2023-09-03 16:42:29 已到账40元，10月31日前会再到账40元。此费用不可打印发票，已向用户解释，表示知晓。</t>
  </si>
  <si>
    <t>TS202310021648280198</t>
  </si>
  <si>
    <t>杨红</t>
  </si>
  <si>
    <t>高级模板内容：&amp;#10;投诉问题描述:用户反映为什么九月充了那么多钱，十月份还是欠费，一线解释不通，请协助&amp;#10;争议月份:2023年10月&amp;#10;争议金额:89.57&amp;#10;用户要求:请尽快处理</t>
  </si>
  <si>
    <t>计费争议-账单：用户反映账单扣费，经核实，9月缴费后结余50.43元，10月需一次性扣月费140元，故当前欠费89.57元。计费正常，已向用户解释，表示知晓。</t>
  </si>
  <si>
    <t>TS202310021954056053</t>
  </si>
  <si>
    <t>王炼</t>
  </si>
  <si>
    <t>用户反馈投诉新时空营业厅这边营业员态度不好，要求返还我副卡前期支付的费用，一直说处理不了，要求宜昌本地客服解决，联系15972691566，要求明天上午10点前联系，请跟进。谢谢</t>
  </si>
  <si>
    <t>计费争议-账单扣费：客户对副卡22.01-23.09前期扣费不满，经核实属正常扣费，考虑到用户使用感知为用户办理预存话费享50元话费优惠（湖北），满意。</t>
  </si>
  <si>
    <t>TS202310021539430823</t>
  </si>
  <si>
    <t>主办单位：湖北&amp;#10;客户类别：普通客户&amp;#10;10010是否打通：是&amp;#10;是否二次致电10015：是&amp;#10;是否联系：是&amp;#10;升级倾向：无&amp;#10;号码归属省：湖北&amp;#10;SVIP等级：&amp;#10;用户来电反映，对账单不认可，表示自己是46元除了46元其他的费用用户不认可，且前期退费金额不对，且还少退费了，要求核实，加急要求尽快处理谢谢</t>
  </si>
  <si>
    <t>计费争议-账单扣费①客户基本资料：业务号码：13277393909、客户姓名：&amp;#10;胡红梅、套餐情况：18元4G随意打；客户反映办理5G炫彩通信助理包-云盘版（首月5元半价）产生扣费问题； &amp;#10;②首次联系客户时间：2023-10-02 18:32:48&amp;#10;③投诉核查处理情况：收到贵部转办，我司立即组织核查，经核实客户对城区点军区红叶专营店主副卡办理5G炫彩通信助理包-云盘版（首月5元半价）AA，不满，已为客户办理取消，考虑到用户使用感知为用户申请260元费用，前期已由客服退费2笔到账合计金额230元，现为用户申请30元费用，10月5日前到账，此费用不可打印发票。&amp;#10;④答复客户时间及客户满意度评价：根据上述核实情况，我司于2023-10-02 18:32:48联系客户满意，回单人：田群、联系方式：07176921001&amp;#10;⑤投诉核查关联材料：无。</t>
  </si>
  <si>
    <t>TS202310031015231792</t>
  </si>
  <si>
    <t>孔小清</t>
  </si>
  <si>
    <t>高级模板内容：&amp;#10;投诉问题描述:用户来电反映当时在营业厅办理此号码的时候工作人员宣传30的活动是两年的，但是现在一年就到期了，用户咨询该营业厅未得到处理结果，要求续约，否则就升级投诉。&amp;#10;业务名称:星锐卡30元赠费12个月优惠合约(湖北)&amp;#10;宣传渠道:营业厅&amp;#10;宣传内容:用户来电反映当时在营业厅办理此号码的时候工作人员宣传30的活动是两年的&amp;#10;实际情况:30元优惠是一年的活动&amp;#10;用户要求:要求续约</t>
  </si>
  <si>
    <t>系统支撑：经核实因系统支撑不到位，导致客户赠费到期无提醒，现申请减免10月费用合计30元，24小时到账，此费用不可打印发票，客户满意。</t>
  </si>
  <si>
    <t>TS202310030951351227</t>
  </si>
  <si>
    <t>方祯</t>
  </si>
  <si>
    <t>判断省分:其他省分&amp;#10;:普通消费有争议&amp;#10;:下一步&amp;#10;:套餐月费不认可&amp;#10;查询套餐:&amp;#10;:套餐月费有变化&amp;#10;业务办理记录:&amp;#10;:不认可&amp;#10;:其他渠道&amp;#10;判断省分:除甘肃贵州外&amp;#10;:&amp;#10;&amp;#10;高级模板内容：&amp;#10;投诉问题描述:用户反映对月租费，表示套餐资费更改了为什么没有提示没有提前说，要求多余钱退款处理&amp;#10;争议月份:2023年9月&amp;#10;争议金额:39&amp;#10;用户要求:用户反映对月租费，表示套餐资费更改了为什么没有提示没有提前说，要求多余钱退款处理</t>
  </si>
  <si>
    <t>系统支撑：经核实因系统支撑不到位，导致赠费活动到期无提醒，现申请减免本月40元，24小时到账，此费用不可打印发票，已为客户办理转资59元畅越，客户满意。</t>
  </si>
  <si>
    <t>TS202310031002361475</t>
  </si>
  <si>
    <t>余瑞芹</t>
  </si>
  <si>
    <t>判断省分:其他省分&amp;#10;:普通消费有争议&amp;#10;:下一步&amp;#10;:套餐月费不认可&amp;#10;查询套餐:&amp;#10;:套餐月费有变化&amp;#10;业务办理记录:&amp;#10;:不认可&amp;#10;:其他渠道&amp;#10;判断省分:除甘肃贵州外&amp;#10;:&amp;#10;&amp;#10;高级模板内容：&amp;#10;投诉问题描述:用户来电反映自己办理副卡的时候，工作人员告知自己名下所有副卡都优惠3年。不收取副卡功能费。但是现在收费了，已向用户解释，用户不认可，要求上报核实处理，谢谢&amp;#10;争议月份:2023年10月、2023年9月&amp;#10;争议金额:80&amp;#10;用户要求:要求上报核实处理，谢谢</t>
  </si>
  <si>
    <t>系统支撑：经核实因赠费活动到期无提醒，现申请减免9-10月费用合计80元，24小时到账，此费用不可打印发票，另申请副卡设置0元，次月生效，13177097016副卡已告知开机后联系我司申请免费，客户满意。</t>
  </si>
  <si>
    <t>TS202310021404310968</t>
  </si>
  <si>
    <t>王启坤</t>
  </si>
  <si>
    <t>[65岁以上老人]&amp;#10;高级模板内容：&amp;#10;投诉问题描述:用户来电对10月固定费_基本套餐费_副卡月功能费10元不认可，称办卡时告知人员只告知用户每月月租69元，未告知用户副卡免月租24个月（10元话费24个月）（湖北）-次月生效，前台解释用户不认可&amp;#10;争议月份:2023年10月&amp;#10;争议金额:10&amp;#10;用户要求:投诉，请核实回电，谢谢</t>
  </si>
  <si>
    <t>系统支撑：套餐赠费活动到期无提醒。客户反映副卡扣费问题。经核实，属系统支撑不到位导致，已勾选副卡0元， 次月生效，退本月副卡费用，合计10元，24小时到帐，此费用不可打印发票，满意。</t>
  </si>
  <si>
    <t>TS202310031403590309</t>
  </si>
  <si>
    <t>沈小艳</t>
  </si>
  <si>
    <t>高级模板内容：&amp;#10;投诉问题描述:用户来电称之前办理的5折活动24个月对现活动没有24个月，到期按原价扣费不认可解释无效要求处理&amp;#10;争议月份:2023年9月、2023年10月&amp;#10;争议金额:198&amp;#10;用户要求:对号码月租费用不认可不愿去营业厅核实请回电处理联系电话：13986835353</t>
  </si>
  <si>
    <t>系统支撑：用户反映折扣到期无提醒。经核实，用户原折扣优惠7月31日到期，现协商退还9月套餐差价50元，此费用不可打印发票，并勾选49元赠费*12个月，次月生效，满意。</t>
  </si>
  <si>
    <t>TS202310030817051989</t>
  </si>
  <si>
    <t>胡艳丽</t>
  </si>
  <si>
    <t>22年Q3Q4重点客户&amp;#10;高级模板内容：&amp;#10;投诉问题描述:用户来电反映对月租不认可&amp;#10;争议月份:2023年10月&amp;#10;争议金额:149.1&amp;#10;用户要求:用户要求尽快解决</t>
  </si>
  <si>
    <t>系统支撑：用户反映折扣到期无提醒。经核实，用户原折扣优惠9月30日到期，现协商勾选89元赠费*12个月，立即生效，满意。</t>
  </si>
  <si>
    <t>TS202310031256401215</t>
  </si>
  <si>
    <t>易远春</t>
  </si>
  <si>
    <t>高级模板内容：&amp;#10;投诉问题描述:用户来电称自己号码停机一直未正常使用&amp;#10;争议月份:2023年10月&amp;#10;争议金额:91.9&amp;#10;用户要求:已解释，用户不认可，称我方乱扣费，要求投诉，将费用退还，请尽快处理，谢谢</t>
  </si>
  <si>
    <t>TS202310030959101400</t>
  </si>
  <si>
    <t>汪玲</t>
  </si>
  <si>
    <t>22年Q3Q4重点客户22年Q3Q4重点客户判断省分:其他省分&amp;#10;:普通消费有争议&amp;#10;:下一步&amp;#10;:套餐月费不认可&amp;#10;查询套餐:&amp;#10;:套餐月费有变化&amp;#10;业务办理记录:&amp;#10;:不认可&amp;#10;:其他渠道&amp;#10;判断省分:除甘肃贵州外&amp;#10;:&amp;#10;&amp;#10;高级模板内容：&amp;#10;投诉问题描述:用户对月租不认可&amp;#10;争议月份:2023年9月、2023年10月&amp;#10;争议金额:182&amp;#10;用户要求:用户要求退费，没有折扣的合约</t>
  </si>
  <si>
    <t>TS202310030906060165</t>
  </si>
  <si>
    <t>丁腊平</t>
  </si>
  <si>
    <t>主办单位：湖北&amp;#10;客户类别：普通客户&amp;#10;10010是否打通：否&amp;#10;是否二次致电10015：是&amp;#10;是否联系：否&amp;#10;升级倾向：&amp;#10;号码归属省：湖北&amp;#10;SVIP等级：&amp;#10;1.问题类型:;&amp;#10;2.投诉类型:月固定费争议;&amp;#10;3.营业厅地址:;&amp;#10;4.位置信息:;&amp;#10;5.位置发生地:;&amp;#10;6.投诉内容:这个号是转网，以前一个月是38，为什么这次是129，就多了91元，希望不要一而再再而三的乱加费用，这样我们消费者用到没有一点安全感&amp;#10;202310基本套餐费:129</t>
  </si>
  <si>
    <t>TS202310030833582169</t>
  </si>
  <si>
    <t>姜红维</t>
  </si>
  <si>
    <t>高级模板内容：&amp;#10;投诉问题描述:用户来电反映对套餐月租不认可（月固定费_基本套餐费_副卡月功能费）&amp;#10;争议月份:2023年10月&amp;#10;争议金额:40&amp;#10;用户要求:核实处理</t>
  </si>
  <si>
    <t>TS202310022054050129</t>
  </si>
  <si>
    <t>张元</t>
  </si>
  <si>
    <t>主办单位：湖北&amp;#10;客户类别：普通客户&amp;#10;10010是否打通：否&amp;#10;是否二次致电10015：是&amp;#10;是否联系：否&amp;#10;升级倾向：&amp;#10;号码归属省：湖北&amp;#10;SVIP等级：&amp;#10;1.问题类型:;&amp;#10;2.投诉类型:月固定费争议;&amp;#10;3.营业厅地址:;&amp;#10;4.位置信息:;&amp;#10;5.位置发生地:;&amp;#10;6.投诉内容:&amp;#10;202310会员业务:19&amp;#10;争议金额:19.00</t>
  </si>
  <si>
    <t>TS202310021941041434</t>
  </si>
  <si>
    <t>甘德厂</t>
  </si>
  <si>
    <t>22年Q3Q4重点客户&amp;#10;高级模板内容：&amp;#10;投诉问题描述:用户对于月租不认可，因为用户之前有3折优惠现在到期了恢复原价，用户对于未告知折扣到期后恢复全价的问题服务不认可，请处理。&amp;#10;争议月份:2023年10月&amp;#10;争议金额:99&amp;#10;用户要求:用户对于月租不认可，因为用户之前有3折优惠现在到期了恢复原价，用户对于未告知折扣到期后恢复全价的问题服务不认可，请处理。</t>
  </si>
  <si>
    <t>TS202310021938231388</t>
  </si>
  <si>
    <t>主办单位：湖北&amp;#10;客户类别：普通客户&amp;#10;10010是否打通：否&amp;#10;是否二次致电10015：是&amp;#10;是否联系：否&amp;#10;升级倾向：&amp;#10;号码归属省：湖北&amp;#10;SVIP等级：&amp;#10;1.问题类型:;&amp;#10;2.投诉类型:增值业务费争议;&amp;#10;3.营业厅地址:;&amp;#10;4.位置信息:;&amp;#10;5.位置发生地:;&amp;#10;6.投诉内容:以前每月109元，现在139元&amp;#10;&amp;#10;争议金额:0.00&amp;#10;需要退订业务:否</t>
  </si>
  <si>
    <t>TS202310021238231454</t>
  </si>
  <si>
    <t>刘江保</t>
  </si>
  <si>
    <t>#2022重保客户#主办单位：湖北&amp;#10;客户类别：普通客户&amp;#10;10010是否打通：否&amp;#10;是否二次致电10015：是&amp;#10;是否联系：否&amp;#10;升级倾向：&amp;#10;号码归属省：湖北&amp;#10;SVIP等级：&amp;#10;1.问题类型:;&amp;#10;2.投诉类型:月固定费争议;&amp;#10;3.营业厅地址:;&amp;#10;4.位置信息:;&amp;#10;5.位置发生地:;&amp;#10;6.投诉内容:&amp;#10;202309基本套餐费:19&amp;#10;202309叠加套餐包:39&amp;#10;202308基本套餐费:19&amp;#10;202308叠加套餐包:39&amp;#10;202307基本套餐费:19&amp;#10;202307叠加套餐包:39&amp;#10;202306基本套餐费:19&amp;#10;202306叠加套餐包:39&amp;#10;202305基本套餐费:19&amp;#10;202305叠加套餐包:39&amp;#10;202310基本套餐费:1.23&amp;#10;202310叠加套餐包:39&amp;#10;争议金额:330.23</t>
  </si>
  <si>
    <t>TS202310031104490746</t>
  </si>
  <si>
    <t>李亚萍</t>
  </si>
  <si>
    <t>判断省分:其他省分&amp;#10;:流量计费争议&amp;#10;判断省分::流量包定制争议&amp;#10;:不认可&amp;#10;:未享受&amp;#10;:小于等于500元，且仅限单倍、月份不超过12个月&amp;#10;:&amp;#10;&amp;#10;高级模板内容：&amp;#10;投诉问题描述:（1）用户号码13227292156（2）业务名称	国内流量月包10元1GB（立即生效）（3）渠道名称2021-06-1116:06:38宜昌丁春丽宜昌市微信公众号支付电子渠道（4）承诺退费金额10（5）涉及退费月份2023.9，用户只要求退还本月话费（6）是否取消业务（如取消失败，需加上系统报错的提示）（7）已在线承诺，不用回复用户_x000b_前台解决情况：经解释使用情况，客户不认可；为维系客户，已承诺24小时内退费，客户满意。&amp;#10;业务名称:国内流量月包10元1GB（立即生效）&amp;#10;争议月份:2023年9月&amp;#10;争议金额:10&amp;#10;是否承诺退费:是&amp;#10;用户要求:退费</t>
  </si>
  <si>
    <t>TS202310021642350017</t>
  </si>
  <si>
    <t>高级模板内容：&amp;#10;投诉问题描述:用户对我方未经允许订购了5G炫彩通信助理包-云盘版（首月5元半价）业务强烈不认可，我方联系用户告知13277396706和13277393909订购的5G炫彩通信助理包-云盘版（首月5元半价）业务费用已退费到账，用户称自己只收到了一笔115元的费用，另外一笔没有收到，并称该业务就算退费了也不止退2个115元费用，称自己2个号码都订购了该业务订购这么多月应该扣费总共600多元，多次解释强烈不认可。&amp;#10;业务名称:5G炫彩通信助理包-云盘版（首月5元半价）&amp;#10;争议月份:2022年11月、2022年12月、2023年1月、2023年2月、2023年3月、2023年4月、2023年5月、2023年6月、2023年7月、2023年8月、2023年9月、2023年10月&amp;#10;争议金额:115&amp;#10;是否已经取消业务:是&amp;#10;是否承诺退费:是&amp;#10;用户要求:用户只认可自己每月46元的固定消费，要求将其余的多订购的所有业务都需要全部退回，称自己2个手机号码都有清清楚楚的消费记录，称如果不全部退费就一直打电话投诉，烦请贵部协助处理，谢谢！</t>
  </si>
  <si>
    <t>计费争议-账单：用户反映赠费问题，经核实，13277396706和13277393909号码，分别于22.11-23.10月产生5G炫彩通信助理包-云盘版扣费，首月半价5元，次月原价10元，两个号码分别扣费115元。前期处理人员分别于2023-10-02 12:13:57、2023-10-02 14:52:19到账115元，赠费到账无误。已向用户解释，表示知晓。</t>
  </si>
  <si>
    <t>TS202310021355370760</t>
  </si>
  <si>
    <t>高级模板内容：&amp;#10;是否10016外呼:不记得&amp;#10;电话外呼号码:未提供&amp;#10;渠道名称:城区点军区红叶专营店&amp;#10;反应问题涉及场景:未经同意订购业务&amp;#10;产品名称:5G炫彩通信助理包-云盘版（首月5元半价）&amp;#10;争议月份:2023年1月、2023年5月、2023年6月、2023年2月、2023年3月、2023年7月、2023年4月、2023年8月、2023年9月、2022年11月、2022年12月&amp;#10;是否承诺退费:否&amp;#10;承诺退费金额:115&amp;#10;是否取消业务（如取消失败，需加上系统报错的提示）:是&amp;#10;是否需要回复:是&amp;#10;用户要求:前期工单：BL202310021036091192前台查询到前期工单备注的已经退费到账的业务号码不一样，两张卡都订购了，但是只退了一张卡的费用。未给用户做退费，请后台核实处理</t>
  </si>
  <si>
    <t>计费争议-账单扣费：客户对9月账单扣费不满，经核实属主副卡开通:5G炫彩通信助理包-云盘版导致扣费不满，查询已为用户办理取消  ，经核实客户对城区点军区红叶专营店主副卡办理5G炫彩通信助理包-云盘版（首月5元半价）AA，不满，已为客户办理取消，考虑到用户使用感知为用户申请260元费用，前期已由客服退费2笔到账合计金额230元，现为用户申请30元费用，10月5日前到账，此费用不可打印发票，满意。</t>
  </si>
  <si>
    <t>TS202310021347460606</t>
  </si>
  <si>
    <t>何鑫</t>
  </si>
  <si>
    <t>:话费错缴/话费多缴&amp;#10;用户反馈:多充&amp;#10;告知用户充值的费用可以用于号码的消费，建议正常使用即可:不认可&amp;#10;建议用户前往线下自有营业厅咨询是否有其他处理方式:不认可&amp;#10;解释后用户不认可:&amp;#10;&amp;#10;高级模板内容：&amp;#10;投诉问题描述:多充&amp;#10;充值时间:2023-10-02&amp;#10;充值渠道:其他:ECS自动充财付通&amp;#10;充值号码:18671448002&amp;#10;充值金额:500&amp;#10;前台是否按流程解释:是&amp;#10;用户要求:退费480</t>
  </si>
  <si>
    <t>客户原因：用户反映充错话费的问题，已跟用户解释我们返销权销，无法处理，用户知悉挂机，满意</t>
  </si>
  <si>
    <t>BL202310021603061649</t>
  </si>
  <si>
    <t>宋子谦</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</si>
  <si>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国内流量月包60元15GB（立即生效）-6个月协议国内流量月包40元9GB（立即生效）-6个月协议国内流量月包30元6GB（立即生效）-6个月协议20元14GB全国流量7天包-6个月协议期国内流量月包20元3GB（立即生效）-6个月协议20元14GB全国流量7天包-12个月协议期10元5GB全国流量3天包-6个月协议版&amp;#10;办理渠道:SP&amp;#10;赔付月份：:2023年10月&amp;#10;返还倍率:单倍&amp;#10;赔付金额：:200&amp;#10;是否已经取消业务:是&amp;#10;是否承诺退费：:是&amp;#10;用户是否需要回复：:否&amp;#10;用户要求：:已为用户介绍39元25G59元45G流量包之前流量包订购错误产生费用申请退费</t>
  </si>
  <si>
    <t>TS202310031026342137</t>
  </si>
  <si>
    <t>李雨晴</t>
  </si>
  <si>
    <t>判断省分:湖北&amp;#10;:流量费争议&amp;#10;:流量包定制争议&amp;#10;:不认可&amp;#10;:未享受&amp;#10;:小于等于500元，且仅限单倍、月份不超过12个月&amp;#10;:&amp;#10;&amp;#10;高级模板内容：&amp;#10;投诉问题描述:用户来电称自己开通错误流量包。要求取消退费。&amp;#10;业务名称:20元15GB省内流量7日快餐包-湖北&amp;#10;争议月份:2023年10月&amp;#10;争议金额:20&amp;#10;是否承诺退费:是&amp;#10;用户要求:退费</t>
  </si>
  <si>
    <t>BL202310021657480028</t>
  </si>
  <si>
    <t>杨祖秀</t>
  </si>
  <si>
    <t>用户表示自己宽带一直没有安装，现在自己不方便去营业厅，需要把宽带安装在：湖北省宜昌市伍家岗健康管理中心旁边，强烈要求后台核实处理，安排师傅带设备上门安装</t>
  </si>
  <si>
    <t>宽带安装：线上无法办理宽带安装，已通知桔城路营业厅联系客户办理，客户满意。</t>
  </si>
  <si>
    <t>BL202310021444565936</t>
  </si>
  <si>
    <t>于兆洋</t>
  </si>
  <si>
    <t>用户进线表示预约装宽带，装机师傅与其联系电话响铃不超过5秒钟，用户接不到电话要求客服反馈问题。烦请协助处理，谢谢。</t>
  </si>
  <si>
    <t>其他：用户实际要求办理宽带，已联系宜昌城区高新区港窑路自营厅24小时内联系客户协助办理，客户表示知晓。</t>
  </si>
  <si>
    <t>ESJ202310031343210349</t>
  </si>
  <si>
    <t>10019商机单&gt;&gt;业务新装&gt;&gt;固话业务</t>
  </si>
  <si>
    <t>南方一中心&gt;&gt;西南区域呼叫中心&gt;&gt;现场运营中心&gt;&gt;专线专家组</t>
  </si>
  <si>
    <t>10019商机单</t>
  </si>
  <si>
    <t>湖北分公司&gt;&gt;客服中心&gt;&gt;服务运营室&gt;&gt;投诉处理组&gt;&gt;工单一体化运营团队&gt;&gt;宜昌</t>
  </si>
  <si>
    <t>用户致电想要了解400固话业务资费，要求我方安排集团客户经理联系告知，请核实处理，谢谢！地址：湖北宜昌夷陵区（未提供详细地址）电话：13310575878</t>
  </si>
  <si>
    <t>ZHX202310031758362127</t>
  </si>
  <si>
    <t>朱应龙</t>
  </si>
  <si>
    <t>用户问题已派省分工单，现根据申诉预警场景（2,4）派发申诉预警工单，请申诉专席及进跟进，谢谢！&amp;#10;【填写注意事项】&amp;#10;场景一申诉预警打标用户填写“1”&amp;#10;场景二历史申诉用户要求在线解决/不挂机填写“2”&amp;#10;场景三15日5件及以上工单用户要求在线解决/不挂机填写“3”&amp;#10;场景四要求转上级/领导/值班经理用户填写“4”</t>
  </si>
  <si>
    <t>TS202310021059551238</t>
  </si>
  <si>
    <t>投诉工单（2021版）&gt;&gt;移网&gt;&gt;【产品及计费使用】计交费及发票&gt;&gt;一次性费用争议（开户费/补卡费/初装费/调测费/押金等）</t>
  </si>
  <si>
    <t>金江山</t>
  </si>
  <si>
    <t>高级模板内容：&amp;#10;投诉问题描述:用户本身是自己加装第二条应该收200师傅说可以返一百收了100元费用后面师傅现金退还用户50说另外50以话费形式充值但是实际现在还没到账用户对此不认可&amp;#10;争议费用:调测&amp;#10;争议金额:50&amp;#10;前台解释情况:按照标准来说只装宽带调测费100加iptv是200可能是师傅自己有优惠&amp;#10;用户要求:请协助处理</t>
  </si>
  <si>
    <t>其他：用户办理宽带加装，到厅错误办理成移机，现要求退还移机费100元，营业厅已为用户退费到账，满意</t>
  </si>
  <si>
    <t>TS202310031239190814</t>
  </si>
  <si>
    <t>郝大成</t>
  </si>
  <si>
    <t>[65岁以上老人]:二次卡问题&amp;#10;判断省分:其他省分&amp;#10;:接到上任机主银行短信&amp;#10;:不认可&amp;#10;:&amp;#10;&amp;#10;高级模板内容：&amp;#10;投诉问题描述:用户来电最近三个月收到农业银行的验证码信息，请协助处理谢谢&amp;#10;争议号码:15572772158&amp;#10;问题现象:接到找前机主的电话、短信&amp;#10;用户要求:尽快处理</t>
  </si>
  <si>
    <t>BL202310031603241407</t>
  </si>
  <si>
    <t>刘亚欣</t>
  </si>
  <si>
    <t>判断省分:湖北&amp;#10;:指定要求办理全国流量王8元套餐&amp;#10;:&amp;#10;&amp;#10;高级模板内容：&amp;#10;用户诉求:在线挽留无效，请协助处理，谢谢&amp;#10;当前套餐名称:全国流量王8元套餐&amp;#10;新套餐名称（转入套餐名称）:18元流量王套餐(湖北)&amp;#10;是合约期内（含靓号）:是</t>
  </si>
  <si>
    <t>BL202310031513110486</t>
  </si>
  <si>
    <t>柯煜明</t>
  </si>
  <si>
    <t>高级模板内容：&amp;#10;用户诉求:客户来电表示要求降低套餐&amp;#10;当前套餐名称:地王卡&amp;#10;新套餐名称（转入套餐名称）:8元套餐&amp;#10;是合约期内（含靓号）:否&amp;#10;备注:要求尽快处理</t>
  </si>
  <si>
    <t>BL202310031449190152</t>
  </si>
  <si>
    <t>李晓莉</t>
  </si>
  <si>
    <t>判断省分:湖北&amp;#10;:有意向资费&amp;#10;:否&amp;#10;:降套&amp;#10;:消费过高&amp;#10;:挽留后，用户依旧要求降套&amp;#10;:消费对比&amp;#10;:挽留失败&amp;#10;:&amp;#10;node_106:&amp;#10;:有合约/有靓号&amp;#10;:&amp;#10;&amp;#10;高级模板内容：&amp;#10;用户诉求:用户要求更换为	福多多29元（湖北）91294084，已建议用户去营业厅，用户不方便去营业厅，要求在线办理，请加急，谢谢&amp;#10;当前套餐名称:4G全国套餐-76元套餐（新）&amp;#10;新套餐名称（转入套餐名称）:	福多多29元（湖北）91294084&amp;#10;是合约期内（含靓号）:是</t>
  </si>
  <si>
    <t>BL202310031417132071</t>
  </si>
  <si>
    <t>王昌洪</t>
  </si>
  <si>
    <t>【2022年上工信部测评重保用户】用户进线要求更改8元套餐，挽留不认可，辛苦协助处理，谢谢</t>
  </si>
  <si>
    <t>BL202310031356241751</t>
  </si>
  <si>
    <t>办理工单（2021版）&gt;&gt;业务变更&gt;&gt;套餐变更/套餐更改&gt;&gt;平套</t>
  </si>
  <si>
    <t>龙学梅</t>
  </si>
  <si>
    <t>判断省分:湖北&amp;#10;:无意向资费&amp;#10;node_104:&amp;#10;node_102:&amp;#10;:升套/平套&amp;#10;:&amp;#10;&amp;#10;高级模板内容：&amp;#10;用户诉求:用户要求在线更改套餐&amp;#10;当前套餐名称:畅越冰激凌5G套餐&amp;#10;新套餐名称（转入套餐名称）:无意向&amp;#10;是合约期内（含靓号）:是&amp;#10;备注:要求解除</t>
  </si>
  <si>
    <t>BL202310031328001349</t>
  </si>
  <si>
    <t>朱威</t>
  </si>
  <si>
    <t>判断省分:湖北&amp;#10;:指定要求办理全国流量王8元套餐&amp;#10;:&amp;#10;&amp;#10;高级模板内容：&amp;#10;用户诉求:用户要求更改套餐&amp;#10;当前套餐名称:地王卡&amp;#10;新套餐名称（转入套餐名称）:8元流量王&amp;#10;是合约期内（含靓号）:否&amp;#10;备注:用户要求尽快处理</t>
  </si>
  <si>
    <t>BL202310031125181694</t>
  </si>
  <si>
    <t>周琼英</t>
  </si>
  <si>
    <t>高级模板内容：&amp;#10;用户诉求:用户要求更改套餐&amp;#10;当前套餐名称:18元4G随意打&amp;#10;新套餐名称（转入套餐名称）:全国流量王8元套餐&amp;#10;是合约期内（含靓号）:否&amp;#10;备注:用户要求尽快处理</t>
  </si>
  <si>
    <t>BL202310031006425174</t>
  </si>
  <si>
    <t>石爽</t>
  </si>
  <si>
    <t>用户进线表示要求变更8元套餐，线上无法办理，用户不认可，用户不方便到营业厅办理，用户无限制，烦请协助处理，谢谢</t>
  </si>
  <si>
    <t>BL202310030958545010</t>
  </si>
  <si>
    <t>李国芬</t>
  </si>
  <si>
    <t>用户来电要求更改为福多多卡29元，请跟进，谢谢！</t>
  </si>
  <si>
    <t>BL202310030947182305</t>
  </si>
  <si>
    <t>张传旭</t>
  </si>
  <si>
    <t>判断省分:湖北&amp;#10;:指定要求办理全国流量王8元套餐&amp;#10;:&amp;#10;&amp;#10;高级模板内容：&amp;#10;用户诉求:要求降套，挽留无效&amp;#10;当前套餐名称:福享卡19元套餐&amp;#10;新套餐名称（转入套餐名称）:全国流量王8元套餐&amp;#10;是合约期内（含靓号）:是</t>
  </si>
  <si>
    <t>BL202310030856461477</t>
  </si>
  <si>
    <t>张小平</t>
  </si>
  <si>
    <t>[65岁以上老人]判断省分:湖北&amp;#10;:指定要求办理全国流量王8元套餐&amp;#10;:&amp;#10;&amp;#10;高级模板内容：&amp;#10;用户诉求:更改成8元套餐&amp;#10;当前套餐名称:宜昌如意通随意打套餐&amp;#10;新套餐名称（转入套餐名称）:全国流量王8元套餐&amp;#10;是合约期内（含靓号）:否</t>
  </si>
  <si>
    <t>BL202310030846001364</t>
  </si>
  <si>
    <t>王祖良</t>
  </si>
  <si>
    <t>[65岁以上老人]&amp;#10;高级模板内容：&amp;#10;用户诉求:用户来电要求降低资费为腾讯大王卡29元套餐，解释挽留不认可，请核实协助办理&amp;#10;当前套餐名称:幸福家家乐39元套餐&amp;#10;新套餐名称（转入套餐名称）:腾讯大王卡29元&amp;#10;是合约期内（含靓号）:是</t>
  </si>
  <si>
    <t>BL202310022118590498</t>
  </si>
  <si>
    <t>艾祖刚</t>
  </si>
  <si>
    <t>判断省分:湖北&amp;#10;:无意向资费&amp;#10;node_104:&amp;#10;node_102:&amp;#10;:降套&amp;#10;:需要保号&amp;#10;:挽留后，用户依旧要求降套&amp;#10;:资费对比&amp;#10;:挽留失败&amp;#10;:&amp;#10;node_106:&amp;#10;:有合约/有靓号&amp;#10;:&amp;#10;&amp;#10;高级模板内容：&amp;#10;用户诉求:用户来电要求将套餐更改为：福多多39元（湖北）挽留无效，前台办理失败，请协助处理，提示有报错，请协助处理，联系电话：18671722310&amp;#10;当前套餐名称:畅越冰激凌5G套餐159元&amp;#10;新套餐名称（转入套餐名称）:福多多39元（湖北）&amp;#10;是合约期内（含靓号）:是&amp;#10;备注:提示：业务不能办理，是否先办理预留单。</t>
  </si>
  <si>
    <t>BL202310021903156218</t>
  </si>
  <si>
    <t>李绪梅</t>
  </si>
  <si>
    <t>BL202310021842131525</t>
  </si>
  <si>
    <t>唐明敏</t>
  </si>
  <si>
    <t>判断省分:湖北&amp;#10;:指定要求办理全国流量王8元套餐&amp;#10;:&amp;#10;&amp;#10;高级模板内容：&amp;#10;用户诉求:?用户来电要求更改4G全国流量王8元套餐挽留失败，解释需要到归属地赋权营业厅用户不认可&amp;#10;当前套餐名称:蚂蚁大宝卡&amp;#10;新套餐名称（转入套餐名称）:4G全国流量王8元套餐&amp;#10;是合约期内（含靓号）:否</t>
  </si>
  <si>
    <t>BL202310021818441182</t>
  </si>
  <si>
    <t>李楚豪</t>
  </si>
  <si>
    <t>22年Q3Q4重点客户&amp;#10;高级模板内容：&amp;#10;用户诉求:更改4G全国流量王8元套餐&amp;#10;当前套餐名称:4G全国流量王18元套餐&amp;#10;新套餐名称（转入套餐名称）:4G全国流量王8元套餐&amp;#10;是合约期内（含靓号）:否&amp;#10;备注:解释不认可，不愿前往归属地自有营业厅咨询，要求线上办理，请处理谢谢</t>
  </si>
  <si>
    <t>BL202310021702330110</t>
  </si>
  <si>
    <t>林存江</t>
  </si>
  <si>
    <t>判断省分:湖北&amp;#10;:指定要求办理全国流量王8元套餐&amp;#10;:&amp;#10;&amp;#10;高级模板内容：&amp;#10;用户诉求:用户要求将套餐改为全国流量王8元套餐，要求我方处理，请尽快核实，谢谢&amp;#10;当前套餐名称:畅爽冰激凌5G套餐99元（基础版）&amp;#10;新套餐名称（转入套餐名称）:全国流量王8元套餐&amp;#10;是合约期内（含靓号）:否</t>
  </si>
  <si>
    <t>TS202310030946431098</t>
  </si>
  <si>
    <t>投诉工单（2021版）&gt;&gt;移网&gt;&gt;【变更及服务】渠道服务&gt;&gt;手、网、短、微厅（含公众号）办理不成功</t>
  </si>
  <si>
    <t>董元葛</t>
  </si>
  <si>
    <t>主办单位：湖北&amp;#10;客户类别：星级客户&amp;#10;10010是否打通：否&amp;#10;是否二次致电10015：是&amp;#10;是否联系：否&amp;#10;升级倾向：&amp;#10;号码归属省：湖北&amp;#10;SVIP等级：&amp;#10;1.问题类型:;&amp;#10;2.投诉类型:办理争议;&amp;#10;3.营业厅地址:;&amp;#10;4.位置信息:;&amp;#10;5.位置发生地:;&amp;#10;6.投诉内容:套餐变更只能增加不能降低&amp;#10;8.办理业务的名称:套餐&amp;#10;8.无法办理的渠道:联通营业厅</t>
  </si>
  <si>
    <t>BL202310021547101400</t>
  </si>
  <si>
    <t>王安顺</t>
  </si>
  <si>
    <t>【2022年上工信部测评重保用户】判断省分:湖北&amp;#10;:无意向资费&amp;#10;node_104:&amp;#10;node_102:&amp;#10;:升套/平套&amp;#10;:&amp;#10;&amp;#10;高级模板内容：&amp;#10;用户诉求:用户来电反映需要更改套餐为畅越冰激凌5G套餐199元（极速），因用户存在宽带属于融合关系无法在线修改，引导用户前往营业厅用户不认可，要求在线修改&amp;#10;当前套餐名称:畅越冰激凌5G套餐159元&amp;#10;新套餐名称（转入套餐名称）:畅越冰激凌5G套餐199元（极速）&amp;#10;是合约期内（含靓号）:否&amp;#10;备注:用户要求线上变更</t>
  </si>
  <si>
    <t>套餐变更：未到厅，升档，已转资199元畅越冰激凌套餐+2年网龄，次月生效，满意</t>
  </si>
  <si>
    <t>BL202310020935000098</t>
  </si>
  <si>
    <t>周春梅</t>
  </si>
  <si>
    <t>判断省分:湖北&amp;#10;:有意向资费&amp;#10;:是&amp;#10;:不认可：坚持要求转入有限制的套餐&amp;#10;:&amp;#10;&amp;#10;高级模板内容：&amp;#10;用户诉求:用户要求变更套餐&amp;#10;当前套餐名称:畅爽冰激凌5G套餐199元（基础版）&amp;#10;新套餐名称（转入套餐名称）:无&amp;#10;是合约期内（含靓号）:否&amp;#10;备注:用户要求变更一个包含宽带的最低套餐，对流量和通话语音都没有要求，用户不认可去营业厅，要求在线办理，麻烦协助处理一下，谢谢</t>
  </si>
  <si>
    <t>套餐变更-未到厅：199元转59元，已办理转资畅越冰激凌5G套餐59元，次月生效，用户满意。</t>
  </si>
  <si>
    <t>ZX202310022012581989</t>
  </si>
  <si>
    <t>蔡曹</t>
  </si>
  <si>
    <t>用户要求我方推荐优惠套餐，麻烦后台核实处理，谢谢</t>
  </si>
  <si>
    <t>套餐变更-未到厅：199转99，已为用户转资畅越冰激凌5G套餐99元，次月生效，满意</t>
  </si>
  <si>
    <t>BL202309301707362018</t>
  </si>
  <si>
    <t>判断省分:湖北&amp;#10;:有意向资费&amp;#10;:否&amp;#10;:升套/平套&amp;#10;:&amp;#10;&amp;#10;高级模板内容：&amp;#10;用户诉求:客户要求更改同等价位更加划算的套餐表示自己流量不够使用要求更改27G流量和1500分钟通话的套餐&amp;#10;当前套餐名称:畅越冰激凌5G套餐79元&amp;#10;新套餐名称（转入套餐名称）:无&amp;#10;是合约期内（含靓号）:是</t>
  </si>
  <si>
    <t>套餐变更-未到厅：核实客户现使用畅越冰激凌5G套餐79元，套餐内包含15.00GB国内流量，300分钟通话，另开通网龄计划合约包，赠送12G流量， 100 分钟通话，无1500分钟通话的套餐，无法操作转资，已联系客户解释说明，客户表示知晓。</t>
  </si>
  <si>
    <t>TS202310011215511338</t>
  </si>
  <si>
    <t>投诉工单（2021版）&gt;&gt;移网&gt;&gt;【网络使用】移网语音&gt;&gt;无信号</t>
  </si>
  <si>
    <t>余志朋</t>
  </si>
  <si>
    <t>判断省份:湖北移网无法上网:手机移动数据获取入参:获取历史工单:有历史工不存在在途工单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开启.:诊断无在湖北能/不清:能/不清楚网络有异常往月欠费:不欠费获取参数:获取参数获取工单记录:已获取用户是否享受过赔付、产品信息:未享受过服务补救产品人工判断是否执行过在线承诺补救:享受过在线承诺补救建议用户换机换卡测试:用户不认可:1、受理流水号：;2、受理号码：15271517797;3、主叫号码：15271517797;4、被叫号码：;5、客户姓名：余志朋;6、客户级别：无级别;7、用户归属地：宜昌市;8、受理员工工号：hubXN22ZH2980;9、手机厂商：;10、投诉渠道：10010客服热线;11、投诉打点范围：0.5千米;12、投诉地址：宜昌市-猇亭区:猇亭区人民政府【正大路55号】三峡机场;13、网格ID：115699;14、网格名称：YC_B_湖北省宜昌市猇亭区商业三街-商业二巷交叉口附近网格_115699;15、经度：111.428482;16、纬度：30.533497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一至两格不稳定;24、用户周边使用情况：不清楚;25、主工单流水号：hub169613339858164567;26、语音业务类型：;27、数据业务类型：无法上网;28、用户是否接受解释：否;29、公告类型：网络信息;30、基站ID：117.110655;31、基站名称：117.110655;32、其它地方是否正常使用：是;33、之前是否可以正常使用：是;</t>
  </si>
  <si>
    <t>前期核实投诉点信号覆盖正常，用户表示无法使用，因区域限制，我部工作人员无法入场，无其他解决办法，建议用户关注，后期有问题与测试人员联系，处理人 刘斌 联系电话 18607201346</t>
  </si>
  <si>
    <t>TS202310012155301516</t>
  </si>
  <si>
    <t>郭玲</t>
  </si>
  <si>
    <t>判断省份:湖北&amp;#10;:移网上网慢&amp;#10;获取参数:&amp;#10;获取历史工单:无历史工单&amp;#10;:下一步&amp;#10;移网一键诊断结果:1.用户状态是否正常：正常.2.查询流量是否限速：正常.3.2345G终端支持情况：正常.4.近期缴费开机记录情况：正常.5.查询终端5G开关状态：正常.6.是否存在群障：正常.7.上网功能是否正常：正常.8.用户是否开通VoLTE：BO同步.9.流量封顶情况：正常.10.查询用户终端蜂窝网络状态：正常.:诊断无异常/解释不认可&amp;#10;:下一步&amp;#10;node_255:&amp;#10;::不同意/已配置&amp;#10;:在湖北&amp;#10;:所有APP&amp;#10;:长期&amp;#10;:网络无异常&amp;#10;:&amp;#10;1、受理流水号：;2、受理号码：16671006565;3、主叫号码：16671006565;4、被叫号码：;5、客户姓名：郭玲;6、客户级别：四星忠诚用户;7、用户归属地：宜昌市;8、受理员工工号：hubXN215631;9、手机厂商：;10、投诉渠道：10010客服热线;11、投诉打点范围：0.5千米;12、投诉地址：宜昌市-当阳市:望城村委会(公交站)【当阳3路】;13、网格ID：96969;14、网格名称：YC_B_湖北省宜昌市当阳市网格_96969;15、经度：111.792064;16、纬度：30.806041;17、用户现象：未发现网络问题;18、答复口径：您提供的位置周围基站暂时没有发现异常，建议您先进行换机换卡测试并留意观察。;19、网络类型：5G;20、投诉现象最近发生时间：当天;21、语音通话或数据上网：数据;22、室内或室外：室内外;23、手机信号强弱：满格;24、用户周边使用情况：不清楚;25、主工单流水号：hub169616845393363848;26、语音业务类型：;27、数据业务类型：上网速度慢;28、用户是否接受解释：否;29、公告类型：;30、基站ID：;31、基站名称：;32、其它地方是否正常使用：是;33、之前是否可以正常使用：是;</t>
  </si>
  <si>
    <t>投诉点为基站故障导致，暂未恢复，建议用户关注，后期有问题与测试人员联系，处理人 刘斌 联系电话 18607201346</t>
  </si>
  <si>
    <t>TS202310010809082068</t>
  </si>
  <si>
    <t>冯楚胜</t>
  </si>
  <si>
    <t>乡村（注5）</t>
  </si>
  <si>
    <t>判断省分:湖北&amp;#10;:湖北在省内手机不能打+不能接&amp;#10;获取入参: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10;node_317:&amp;#10;:不符合办理条件&amp;#10;:某一地点无法拨打或接听&amp;#10;:不清楚&amp;#10;:网络无异常&amp;#10;:1、受理流水号：;2、受理号码：13277259122;3、主叫号码：13277259122;4、被叫号码：;5、客户姓名：冯楚胜;6、客户级别：二星忠诚用户;7、用户归属地：宜昌市;8、受理员工工号：hubXN220924;9、手机厂商：;10、投诉渠道：10010客服热线;11、投诉打点范围：0.5千米;12、投诉地址：宜昌市-秭归县:九畹溪镇【滋兰路与255省道交叉口东南60米】;13、网格ID：93933;14、网格名称：YC_B_湖北省宜昌市秭归县网格_93933;15、经度：110.782591;16、纬度：30.843156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语音;22、室内或室外：室内外;23、手机信号强弱：一至两格不稳定;24、用户周边使用情况：不清楚;25、主工单流水号：hub169611868102686867;26、语音业务类型：无法主被叫;27、数据业务类型：;28、用户是否接受解释：否;29、公告类型：网络信息;30、基站ID：117.1015038;31、基站名称：117.1015038;32、其它地方是否正常使用：是;33、之前是否可以正常使用：是;&amp;#10;用户称在宜昌市-秭归县:九畹溪镇【滋兰路与255省道交叉口东南60米】无信号/信号弱，无法提供详细位置，要求我方核实处理</t>
  </si>
  <si>
    <t>TS202310011823122036</t>
  </si>
  <si>
    <t>谢凤琴</t>
  </si>
  <si>
    <t>建议用户换机换卡测试:用户不认可&amp;#10;:1、受理流水号：;2、受理号码：13277397817;3、主叫号码：13277397817;4、被叫号码：;5、客户姓名：谢凤琴;6、客户级别：二星忠诚用户;7、用户归属地：宜昌市;8、受理员工工号：hubXN23ZH5618;9、手机厂商：;10、投诉渠道：10010客服热线;11、投诉打点范围：3千米;12、投诉地址：宜昌市-枝江市:迎宾大道【枝江市】;13、网格ID：190953;14、网格名称：YC_A_湖北省宜昌市枝江市江汉大道-迎宾大道交叉口附近网格_190953;15、经度：111.738844;16、纬度：30.430855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全部发生;25、主工单流水号：hub169615557149389351;26、语音业务类型：;27、数据业务类型：无法上网,上网速度慢,频繁掉线;28、用户是否接受解释：否;29、公告类型：网络信息;30、基站ID：117.110708;31、基站名称：117.110708;32、其它地方是否正常使用：是;33、之前是否可以正常使用：是;</t>
  </si>
  <si>
    <t>投诉点信号覆盖正常，周边基站无故障，已引导用户去营业厅检查终端设置，非移网质量问题，后期有问题与测试人员联系，处理人 陈益满 联系电话 18671733750</t>
  </si>
  <si>
    <t>TS202310021332300268</t>
  </si>
  <si>
    <t>投诉工单（2021版）&gt;&gt;移网&gt;&gt;【网络使用】移网上网&gt;&gt;上网卡顿/掉线/延时/信号弱/不稳定/网页无法打开</t>
  </si>
  <si>
    <t>宜昌市夷陵区综合行政执法局</t>
  </si>
  <si>
    <t>判断省份:湖北&amp;#10;:移网上网慢&amp;#10;获取参数:&amp;#10;获取历史工单:无历史工单&amp;#10;:下一步&amp;#10;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amp;#10;:下一步&amp;#10;node_255:&amp;#10;::不同意/已配置&amp;#10;:在湖北&amp;#10;:所有APP&amp;#10;:长期&amp;#10;:网络无异常&amp;#10;:1、受理流水号：;2、受理号码：15587989377;3、主叫号码：15587989377;4、被叫号码：;5、客户姓名：宜昌市夷陵区综合行政执法局;6、客户级别：无级别;7、用户归属地：宜昌市;8、受理员工工号：hubXN23ZH4391;9、手机厂商：;10、投诉渠道：10010客服热线;11、投诉打点范围：0.5千米;12、投诉地址：宜昌市-夷陵区:三斗坪镇人民政府【三斗坪镇黛狮集镇】;13、网格ID：94547;14、网格名称：YC_B_湖北省宜昌市夷陵区网格_94547;15、经度：111.067965;16、纬度：30.835867;17、用户现象：未发现网络问题;18、答复口径：您提供的位置周围基站暂时没有发现异常，建议您先进行换机换卡测试并留意观察。;19、网络类型：4G;20、投诉现象最近发生时间：3天至一周;21、语音通话或数据上网：数据;22、室内或室外：室内外;23、手机信号强弱：三格;24、用户周边使用情况：不清楚;25、主工单流水号：hub169622439940634406;26、语音业务类型：;27、数据业务类型：上网速度慢,频繁掉线;28、用户是否接受解释：否;29、公告类型：;30、基站ID：117.111091;31、基站名称：117.111091;32、其它地方是否正常使用：否;33、之前是否可以正常使用：否;&amp;#10;&amp;#10;高级模板内容：&amp;#10;投诉问题描述:信号差&amp;#10;宽带账号:无&amp;#10;故障时间:2023-10-02&amp;#10;故障现象:信号差，网速慢&amp;#10;故障地址:湖北省宜昌夷陵区三斗坪镇&amp;#10;用户要求:恢复5G网络</t>
  </si>
  <si>
    <t>网络质量：昌市-夷陵区:三斗坪镇人民政府【三斗坪镇黛狮集镇】AA。经网络部核查，用户反馈之前网速一直很慢，用户让我方去解决网速慢的问题的意向很强烈。已跟用户约定假期结束后现场实测，用户同意。处理人：安继盛 ，联系电话：18607201286。用户同意，愿意等待，满意。</t>
  </si>
  <si>
    <t>TS202310011058482425</t>
  </si>
  <si>
    <t>22年Q3Q4重点客户判断省分:湖北&amp;#10;:湖北省内手机不能接&amp;#10;获取入参:&amp;#10;判断是否开通骚扰拦截:获取历史工单:有历史工单&amp;#10;:不存在&amp;#10;:下一步&amp;#10;移网一键诊断结果:1.用户状态是否正常：开通.2.2345G终端支持情况：5G终端.3.查询是否设置了无条件呼叫转移：未开通.4.查询是否开通呼入限制：未开通.5.查询是否开通呼叫限制：未开通.6.用户是否开通VoLTE：CBSS侧开通，核心网未开通.7.用户终端是否支持VoLTE：支持.8.近期缴费开机记录情况：无缴费开机.9.是否存在群障：不存在.10.VoLTE开关是否打开：打开.:诊断无异常/解释不认可&amp;#10;:否&amp;#10;:不认可&amp;#10;:下一步&amp;#10;node_94:&amp;#10;:不符合办理条件&amp;#10;:某个位置&amp;#10;:1、受理流水号：;2、受理号码：18671445088;3、主叫号码：18671445088;4、被叫号码：;5、客户姓名：王波;6、客户级别：二星用户;7、用户归属地：宜昌市;8、受理员工工号：hubXN23ZH7836;9、手机厂商：;10、投诉渠道：10010客服热线;11、投诉打点范围：0.5千米;12、投诉地址：宜昌市-五峰土家族自治县:五峰土家族自治县【五峰土家族自治县】;13、网格ID：145423;14、网格名称：YC_B_145423;15、经度：111.068131;16、纬度：30.159157;17、用户现象：未发现网络问题;18、答复口径：您提供的位置周围基站暂时没有发现异常，建议您先进行换机换卡测试并留意观察。;19、网络类型：5G;20、投诉现象最近发生时间：当天;21、语音通话或数据上网：语音;22、室内或室外：室内外;23、手机信号强弱：满格;24、用户周边使用情况：全部发生;25、主工单流水号：hub169612906278685778;26、语音业务类型：无法主被叫;27、数据业务类型：;28、用户是否接受解释：否;29、公告类型：;30、基站ID：;31、基站名称：;32、其它地方是否正常使用：是;33、之前是否可以正常使用：是;</t>
  </si>
  <si>
    <t>网络质量：宜昌市-五峰土家族自治县:五峰土家族自治县【五峰土家族自治县】，经核实，用户投诉点信号覆盖正常，周边基站无故障，用户表示经常无法正常接电话，其他用户正常使用，建议用户前往营业厅换机换卡再试，表示知晓。</t>
  </si>
  <si>
    <t>TS202309281437230796</t>
  </si>
  <si>
    <t>投诉工单（2021版）&gt;&gt;融合&gt;&gt;【网络使用】移网语音&gt;&gt;回音/杂音/串线/断断续续/信号弱/不稳定/掉话/单通</t>
  </si>
  <si>
    <t>黄开魁</t>
  </si>
  <si>
    <t>主办单位：湖北&amp;#10;客户类别：普通客户&amp;#10;10010是否打通：否&amp;#10;是否二次致电10015：是&amp;#10;是否联系：否&amp;#10;升级倾向：&amp;#10;号码归属省：湖北&amp;#10;SVIP等级：&amp;#10;1.问题类型:;&amp;#10;2.投诉类型:手机信号问题;&amp;#10;3.营业厅地址:;&amp;#10;4.位置信息:夷兴大道鄢家河村六组学畔小区;&amp;#10;5.位置发生地:湖北省宜昌市夷陵区;&amp;#10;6.投诉内容:手机网络类型:4G；&amp;#10;网络情况:无法上网；&amp;#10;接打电话情况:掉话/单通/无法通话；&amp;#10;APP应用程序是否正常使用:均不正常；&amp;#10;影响范围:所有地点；&amp;#10;其他用户能否正常使用:不能正常使用；&amp;#10;影响时段:24小时；&amp;#10;投诉内容:手机没有信号不能正常接打电话；</t>
  </si>
  <si>
    <t>移网通信质量：①客户投诉产生的原因：手机没有信号不能正常接打电话问题。 &amp;#10;②客户投诉问题核查情况及解决方案：收到贵部转办后，我司立即组织调查。经核实已发区域负责人18607200162协助处理，建议重启手机再观察使用。我司2023-09-29 11:43:49联系客户解释。&amp;#10;③客户问题满意度：一般。 &amp;#10;④回单人：田群、联系方式：07176921001</t>
  </si>
  <si>
    <t>TS202310021511020070</t>
  </si>
  <si>
    <t>投诉工单（2021版）&gt;&gt;移网&gt;&gt;【变更及服务】增值或权益业务使用&gt;&gt;电子券、权益无法领取或使用/兑换不成功</t>
  </si>
  <si>
    <t>谈止燧</t>
  </si>
  <si>
    <t>[65岁以上老人]&amp;#10;高级模板内容：&amp;#10;投诉问题描述:用户表示自己通过湖北联通公众号兑换了200M流量，但一直未到账&amp;#10;操作渠道:微信公众号&amp;#10;参加活动（套餐）名称:兑流量活动&amp;#10;页面提示:无&amp;#10;用户要求:用户要求我方尽快核实处理</t>
  </si>
  <si>
    <t>系统支撑：经核实因系统支撑不到位，导致客户兑换流量未到账，现申请补赠0元100M，仅限本月使用，客户满意。</t>
  </si>
  <si>
    <t>TS202310022016442025</t>
  </si>
  <si>
    <t>向元付</t>
  </si>
  <si>
    <t>用户来电表示自己上月有5G加油包29元10GB（次月生效）没有使用的10G的流量没有结转这个月，我方查询不到有结转，要求后台尽快核实回复处理，请协助，谢谢</t>
  </si>
  <si>
    <t>系统支撑：用户反映流量未结转问题，查询此业务是优惠自动顺延，在2023-09-30 23:59:59取消结束，自动顺延开通导致未结转，现以为用户赠送10G流量本月使用，满意</t>
  </si>
  <si>
    <t>TS202310030843422302</t>
  </si>
  <si>
    <t>投诉工单（2021版）&gt;&gt;融合&gt;&gt;【产品及计费使用】产品及业务规则&gt;&gt;对短信、通话、上网无法正常使用，有争议</t>
  </si>
  <si>
    <t>乔金炳</t>
  </si>
  <si>
    <t>判断省分:湖北&amp;#10;:湖北在省内手机不能打+不能接&amp;#10;获取入参:&amp;#10;获取历史工单:无历史工单&amp;#10;:下一步&amp;#10;移网一键诊断结果:1.用户状态是否正常：开通.2.2345G终端支持情况：数据为空.3.查询是否设置了无条件呼叫转移：未开通.4.查询是否开通呼入限制：未开通.5.查询是否开通呼叫限制：未开通.6.用户是否开通VoLTE：未开通.7.用户终端是否支持VoLTE：数据为空.8.近期缴费开机记录情况：无缴费开机.9.是否存在群障：不存在.10.VoLTE开关是否打开：.:诊断无异常/解释不认可&amp;#10;:下一步&amp;#10;node_317:&amp;#10;:不符合办理条件&amp;#10;:任何地方都无法拨打或接听&amp;#10;:&amp;#10;用户来电反映手机到某些地方没有信号，周边用户信号正常，一线已建议用户开通volte功能，用户不认可，要求解决信号问题，请协助受理，谢谢。联系方式：13872636289</t>
  </si>
  <si>
    <t>系统支撑：用户反映手机到某些地方没有信号，周边用户信号正常，已建议用户开通volte功能，不存在信号覆盖问题，用户知晓，满意</t>
  </si>
  <si>
    <t>TS202310031115561058</t>
  </si>
  <si>
    <t>王静波</t>
  </si>
  <si>
    <t>[内部员工专线1]&amp;#10;高级模板内容：&amp;#10;投诉问题描述:客户来电表示前期问题没有解决，要求再次记录反馈请协助谢谢，前期工单TS202309020902311060&amp;#10;争议月份:2023年9月&amp;#10;争议金额:59&amp;#10;用户要求:要求尽快处理</t>
  </si>
  <si>
    <t>系统支撑：用户反映赠费到账后产生补收费用。经核实，因前期共享账户赠费未使用完，故9月会产生补收费用。已向用户解释，前期所有赠费均已于2023-09-03 12:00:56、2023-09-03 12:02:12分别重新补赠，故当前账单看到的赠费可忽略，联系用户解释，满意。</t>
  </si>
  <si>
    <t>TS202310021811232200</t>
  </si>
  <si>
    <t>雷江燕</t>
  </si>
  <si>
    <t>主办单位：湖北&amp;#10;客户类别：星级客户&amp;#10;10010是否打通：否&amp;#10;是否二次致电10015：是&amp;#10;是否联系：否&amp;#10;升级倾向：&amp;#10;号码归属省：湖北&amp;#10;SVIP等级：&amp;#10;1.问题类型:;&amp;#10;2.投诉类型:办理争议;&amp;#10;3.营业厅地址:;&amp;#10;4.位置信息:;&amp;#10;5.位置发生地:;&amp;#10;6.投诉内容:好不容易抢一个五元话费充值券，因付款方式导致充值失败结果券也“使用”过了，无不无聊？&amp;#10;8.办理业务的名称:话费充值&amp;#10;8.无法办理的渠道:中国联通APP</t>
  </si>
  <si>
    <t>系统支撑①客户基本信息：业务号码：13227290066、客户姓名：雷江燕、套餐情况：4G全国流量王39元套餐； 客户反映充值的问题。&amp;#10;②首次联系客户时间： 2023-10-03 09:47:54 ； &amp;#10;③投诉核查处理情况：收到贵部转办后，我司立即组织调查 。经核实，客户反映充值无法使用优惠券问题，现联系客户表示已正常使用，满意。&amp;#10;④答复客户时间及客户满意度评价相关信息：我司于2023-10-03 09:47:54联系客户解释说明，客户认可满意。回单人：王宜艳&amp;#10;⑤投诉核查关联材料：无</t>
  </si>
  <si>
    <t>ZX202310030911340167</t>
  </si>
  <si>
    <t>咨询工单（2021版）&gt;&gt;查话费&gt;&gt;账详单查询</t>
  </si>
  <si>
    <t>孟道莲</t>
  </si>
  <si>
    <t>22年Q3Q4重点客户用户来电要求将欠费提醒，账单内容发送到13032744158副卡上，用户表示15572788817主号卡是家里老人家在用，收到交费提醒无法交费，一线已建议用户到营业厅更换主卡，用户不认可，请协助处理</t>
  </si>
  <si>
    <t>TS202310031145041914</t>
  </si>
  <si>
    <t>投诉工单（2021版）&gt;&gt;移网&gt;&gt;【离网】携出&gt;&gt;收不到携转码</t>
  </si>
  <si>
    <t>易行沛</t>
  </si>
  <si>
    <t>用户来电表示自己查询已经符合携转条件，但是获取授权码一直收不到，已经在线解释无效，用户不愿关注，坚持是联通故意拦截不给自己授权码，情绪激动，请处理</t>
  </si>
  <si>
    <t>①投诉核查处理情况：携号转网（西陵）：查询无限制，客户已成功接收授权码，客户已成功携出，客户满意。 ②答复客户时间及客户满意度评价：我司于2023-10-03 11:53:28联系客户解释 ③投诉核查关联材料：无</t>
  </si>
  <si>
    <t>TS202309301738052022</t>
  </si>
  <si>
    <t>主办单位：湖北&amp;#10;客户类别：普通客户&amp;#10;10010是否打通：是&amp;#10;是否二次致电10015：是&amp;#10;是否联系：是&amp;#10;升级倾向：无&amp;#10;号码归属省：湖北&amp;#10;SVIP等级：&amp;#10;用户来电反映收不到携转码，对此不满，请尽快加急处理。</t>
  </si>
  <si>
    <r>
      <t/>
    </r>
    <r>
      <rPr>
        <sz val="11"/>
        <color rgb="FF000000"/>
        <rFont val="宋体"/>
        <family val="2"/>
      </rPr>
      <t>携号转网（电子渠道）①客户基本资料：业务号码：15587906020、客户姓名：林建东、套餐情况：林建东；客户反映接收不到携转码问题</t>
    </r>
    <r>
      <rPr>
        <sz val="11"/>
        <color rgb="FF000000"/>
        <rFont val="Arial"/>
        <family val="2"/>
      </rPr>
      <t xml:space="preserve">			</t>
    </r>
    <r>
      <rPr>
        <sz val="11"/>
        <color rgb="FF000000"/>
        <rFont val="宋体"/>
        <family val="2"/>
      </rPr>
      <t>&amp;#10;②首次联系客户时间：2023-10-01 09:20:27</t>
    </r>
    <r>
      <rPr>
        <sz val="11"/>
        <color rgb="FF000000"/>
        <rFont val="Arial"/>
        <family val="2"/>
      </rPr>
      <t xml:space="preserve">				</t>
    </r>
    <r>
      <rPr>
        <sz val="11"/>
        <color rgb="FF000000"/>
        <rFont val="宋体"/>
        <family val="2"/>
      </rPr>
      <t>&amp;#10;③投诉核查处理情况：收到贵部转办，我司立即组织核查，经核实，（电子渠道）客户反映接收不到携转码问题，查询号码符合携号转网，多次致电未接，无法核实具体情况，已短信告知如您后期使用有任何疑问，可于工作时间（08：30-17：30）致电宜昌联通07176921001或13032700872</t>
    </r>
    <r>
      <rPr>
        <sz val="11"/>
        <color rgb="FF000000"/>
        <rFont val="Arial"/>
        <family val="2"/>
      </rPr>
      <t xml:space="preserve">						</t>
    </r>
    <r>
      <rPr>
        <sz val="11"/>
        <color rgb="FF000000"/>
        <rFont val="宋体"/>
        <family val="2"/>
      </rPr>
      <t>&amp;#10;④答复客户时间及客户满意度评价：根据上述情况我司于2023-10-02 09:20:27联系客户解释，客户满意。回单人:宜昌客服王晓玉；联系电话：07176921001。</t>
    </r>
    <r>
      <rPr>
        <sz val="11"/>
        <color rgb="FF000000"/>
        <rFont val="Arial"/>
        <family val="2"/>
      </rPr>
      <t xml:space="preserve">					</t>
    </r>
    <r>
      <rPr>
        <sz val="11"/>
        <color rgb="FF000000"/>
        <rFont val="宋体"/>
        <family val="2"/>
      </rPr>
      <t>&amp;#10;⑤投诉核查关联材料：无</t>
    </r>
  </si>
  <si>
    <t>TS202310031404380340</t>
  </si>
  <si>
    <t>朱发春</t>
  </si>
  <si>
    <t>用户来电表示前往长阳城区自有营业厅办理携号转网，营业厅告知用户没有办理取消合约的权限。现用户来电要求两分钟之内取消名下网龄计划合约以及注销名下071700502951宽带，查询到已有订单编码662023100313203587正在处理，解释用户需要等待，用户不认可，坚持要求两分钟之内回复并解约。</t>
  </si>
  <si>
    <t>携号转网（长阳城区营服中心）：用户要求取消实装宽带和网龄计划合约，经核实，宽带已于2023-10-03 15:11:41 在长阳城区自有营业厅已取消，现已取消网龄计划合约，校验可正常携出，满意。</t>
  </si>
  <si>
    <t>BL202310031205560064</t>
  </si>
  <si>
    <t>陈捷全</t>
  </si>
  <si>
    <t>[65岁以上老人]&amp;#10;高级模板内容：&amp;#10;需区域二线受理的业务:用户无法提供验证码&amp;#10;用户需办理业务名称:5G加油包19元5GB（立即生效）（已停售），炫彩通信助理包体验版-立即生效（湖北），儿童娱乐早教包&amp;#10;业务办理类型:取消&amp;#10;业务生效时间:次月生效&amp;#10;是否已按规范验证用户信息:是&amp;#10;备注（如开通流量包、语音包请备注清楚当月有效/长期有效）:需要取消</t>
  </si>
  <si>
    <t>BL202310031034230673</t>
  </si>
  <si>
    <t>屈定全</t>
  </si>
  <si>
    <t>[65岁以上老人]&amp;#10;高级模板内容：&amp;#10;需区域二线受理的业务:用户无法提供验证码&amp;#10;用户需办理业务名称:炫彩通信助理包体验版-立即生效（湖北）&amp;#10;业务办理类型:取消&amp;#10;业务生效时间:次月生效&amp;#10;是否已按规范验证用户信息:无需验证</t>
  </si>
  <si>
    <t>ZX202310031545320777</t>
  </si>
  <si>
    <t>咨询工单（2021版）&gt;&gt;业务规则&gt;&gt;挂失、解挂</t>
  </si>
  <si>
    <t>用户称在异地营业厅办理解挂，告知不能解，要求我方处理，请核实，谢谢</t>
  </si>
  <si>
    <t>业务办理：经核实客户已通过手厅办理解挂，客户满意</t>
  </si>
  <si>
    <t>BL202310031328281357</t>
  </si>
  <si>
    <t>姚骆春</t>
  </si>
  <si>
    <t>用户要求续订预存话费享折扣优惠档位三（立即生效24个月）-湖北政企专属营业厅告知无法续订，要求在线续订，请后台协助处理，谢谢</t>
  </si>
  <si>
    <t>系统支撑：套餐折扣到期无提醒。客户反映3折优惠失效问题。经核实，属系统支撑不到位导致，已为用户办理存量5G畅爽套餐享139元赠费 湖北， 活动期12个月，本月生效，满意。</t>
  </si>
  <si>
    <t>BL202310031047060903</t>
  </si>
  <si>
    <t>李小杰</t>
  </si>
  <si>
    <t>用户来电要求续约5G冰激凌套餐5折（次月生效24个月）（取整）（合约）（湖北宜昌），不愿到厅，请协助</t>
  </si>
  <si>
    <t>系统支撑：套餐折扣到期无提醒。客户反映5折优惠失效问题。经核实，属系统支撑不到位导致，建议用户办理存量5G畅爽套餐享149元赠费 湖北， 用户表示考虑用户一下，考虑用户感知，申请退本月套餐差价150元，24小时到帐，此费用不可打印发票，满意。</t>
  </si>
  <si>
    <t>BL202310031532220825</t>
  </si>
  <si>
    <t>鲍婧</t>
  </si>
  <si>
    <t>用户描述自己上个月要携号转网，但是自己接到10010的电话号说：5G冰激凌套餐5折（次月生效24个月）（取整）（合约）（湖北宜昌），进行修订挽留用户，但是今天用户查询自己并没有这个产品，要求加急处理谢谢。</t>
  </si>
  <si>
    <t>业务办理：经核实因赠费活动未续约，现申请减免本月套餐差价79元，24小时到账，此费用不可打印发票，另已办理赠费活动，次月生效，合约期12个月，客户满意。</t>
  </si>
  <si>
    <t>BL202310011815010448</t>
  </si>
  <si>
    <t>田毛</t>
  </si>
  <si>
    <t>用户来电要求办理网龄计划合约活动，已解释告知营业厅咨询办理，用户不认可，要求核实处理，谢谢</t>
  </si>
  <si>
    <t>业务办理：开通网龄计划合约活动，查询客户办理畅爽冰激凌5G套餐129元（基础版），无法办理网龄计划合约活动，已联系客户解释说明，客户表示知道。</t>
  </si>
  <si>
    <t>BL202310021114261990</t>
  </si>
  <si>
    <t>用户来电反映自己本月开通了月固定费_联通助理业务功能费，月固定费_基础附加包_视频彩铃吗，增值业务费_联通云盘会员服务费前台未查询到办理记录，并且无办理历史，用户要求取消，请协助处理</t>
  </si>
  <si>
    <t>业务办理：客户要求取消联通云盘会员服务费，经核实，客户办理 存量5G畅爽套餐享139元赠费活动，开通有 炫彩通信助理包-云盘版 ，无法办理取消，客户表示知晓。</t>
  </si>
  <si>
    <t>BL202310031322211264</t>
  </si>
  <si>
    <t>曾小勇</t>
  </si>
  <si>
    <r>
      <t/>
    </r>
    <r>
      <rPr>
        <sz val="11"/>
        <color rgb="FF000000"/>
        <rFont val="宋体"/>
        <family val="2"/>
      </rPr>
      <t>22年Q3Q4重点客户:号卡配送问题&amp;#10;:号卡未送达但不想要了&amp;#10;:不认可&amp;#10;判断省分:除青海、四川、宁夏外&amp;#10;用户来电反映要求撤销订单</t>
    </r>
    <r>
      <rPr>
        <sz val="11"/>
        <color rgb="FF000000"/>
        <rFont val="Arial"/>
        <family val="2"/>
      </rPr>
      <t xml:space="preserve">	</t>
    </r>
    <r>
      <rPr>
        <sz val="11"/>
        <color rgb="FF000000"/>
        <rFont val="宋体"/>
        <family val="2"/>
      </rPr>
      <t>&amp;#10;6323100336227407前台挽留无效坚持撤单请协助谢谢</t>
    </r>
  </si>
  <si>
    <t>业务办理：已按客户要求取消副卡订单，客户满意</t>
  </si>
  <si>
    <t>BL202310031249080756</t>
  </si>
  <si>
    <t>梅江山</t>
  </si>
  <si>
    <t>【2022年上工信部测评重保用户】用户来电反映本机三折活动本月到期，要求我方核实是否能在续约，要求再次续约</t>
  </si>
  <si>
    <t>业务办理：已推荐客户办理赠费活动，合约期12个月，客户表示考虑，暂不办理，满意。</t>
  </si>
  <si>
    <t>BL202310031119441581</t>
  </si>
  <si>
    <t>办理工单（2021版）&gt;&gt;宽带业务&gt;&gt;IPTV业务</t>
  </si>
  <si>
    <t>用户要求关闭TV电视订购增值业务渠道</t>
  </si>
  <si>
    <t>业务办理：已向网站发邮申请取消屏蔽TV电视订购增值业务，客户满意</t>
  </si>
  <si>
    <t>BL202310021331391826</t>
  </si>
  <si>
    <t>张芹芹</t>
  </si>
  <si>
    <t>用户来电要求再次办理送费活动，前台查询用户返费活动结束了也未自动续约，用户要求回电确认并办理星锐卡30元赠费12个月优惠合约(湖北)送费活动，请尽快处理，谢谢</t>
  </si>
  <si>
    <t>业务办理：用户需续订星锐卡30元赠费12个月优惠合约 (湖北) ，已为用户用户续订成功，沟通后为用户办理预存话费享30元话费优惠（湖北），满意。</t>
  </si>
  <si>
    <t>BL202310020810111585</t>
  </si>
  <si>
    <t>陈瑛</t>
  </si>
  <si>
    <t>用户要求继续办理：预存话费享折扣优惠档位三（立即生效24个月）-湖北政企专属，请后台协助处理，谢谢！</t>
  </si>
  <si>
    <t>业务办理：用户要求办理套餐3折优惠，联系客户表示自行处理好，满意。</t>
  </si>
  <si>
    <t>ZX202310021753271368</t>
  </si>
  <si>
    <t>邓杨晖</t>
  </si>
  <si>
    <t>判断省分:湖北&amp;#10;:失败&amp;#10;node_42:&amp;#10;:无合约/简单合约&amp;#10;:单卡/移移融合副卡套餐&amp;#10;获取用户证件类型::不认可&amp;#10;:&amp;#10;&amp;#10;高级模板内容：&amp;#10;问题描述:用户要求销户副卡，前台已挽留，用户不认可，称自己不使用，请尽快回复，谢谢&amp;#10;第二联系方式:19813754470&amp;#10;销户原因:不使用&amp;#10;用户要求:加急核实处理，谢谢</t>
  </si>
  <si>
    <t>BL202310021708270189</t>
  </si>
  <si>
    <t>李旭东</t>
  </si>
  <si>
    <t>16671729711命中精准预判服务场景:[65岁以上老人]&amp;#10;用户要求续订宜昌目标用户99元档5G融合套餐3折优惠24月（次月生效）68485624，无法续订就连宽带停机保号</t>
  </si>
  <si>
    <t>业务办理：用户要求续办套餐3折优惠，核实动10月31日到期，用户表示自己暂不续约，故未办理，满意。</t>
  </si>
  <si>
    <t>BL202310031033090648</t>
  </si>
  <si>
    <t>江丽华</t>
  </si>
  <si>
    <t>用户反映要求办理91237917星锐卡30元赠费12个月优惠合约(湖北)活动</t>
  </si>
  <si>
    <t>业务办理：用户要求续办星锐卡30元赠费12个月优惠合约 (湖北) 活动，已按用户要求办理，满意。</t>
  </si>
  <si>
    <t>BL202310030909431640</t>
  </si>
  <si>
    <t>赵成香</t>
  </si>
  <si>
    <t>18572377681命中精准预判服务场景:[65岁以上老人]&amp;#10;用户来电想要办理星锐卡30元赠费12个月优惠合约(湖北)，请尽快处理，谢谢</t>
  </si>
  <si>
    <t>BL202310030923581896</t>
  </si>
  <si>
    <t>王雄</t>
  </si>
  <si>
    <t>用户表示活动星锐卡30元赠费12个月优惠合约(湖北)到期要求继续参加引导营业厅不方便请协助处理</t>
  </si>
  <si>
    <t>业务办理：用户要求续办星锐卡30元赠费12个月优惠合约（湖北），已为用户办理立即生效，用户满意。</t>
  </si>
  <si>
    <t>BL202310031112271416</t>
  </si>
  <si>
    <t>常耀东</t>
  </si>
  <si>
    <t>18871723183命中精准预判服务场景:[该用户有申诉倾向，请注意受理态度，查询近三天工单记录，积极解决用户问题。]&amp;#10;用户来电要求续约预存话费享折扣优惠档位三（次月生效24个月）-湖北政企专属，不愿到厅，请协助</t>
  </si>
  <si>
    <t>业务办理：用户要求续约三折优惠，核实该活动于10月31日到期，系统无法直接勾选续约，已登记11月6日办理月赠139元*12个月优惠活动，次月生效，用户满意。</t>
  </si>
  <si>
    <t>TS202310021536090722</t>
  </si>
  <si>
    <t>田玉秀</t>
  </si>
  <si>
    <t>[65岁以上老人]&amp;#10;高级模板内容：&amp;#10;投诉问题描述:用户来电表示联通业务员上门表示给她免费送流量卡，结果把她移动的号码135的换成了这个132的联通卡，说是免费流量卡不收钱但现在号码欠费了，对欠费不认可，要求把自己135的移动号码还回去这个132的号码不要了对欠费也不会承担，用户应该是年龄比较大反复重复一个问题想跟用户协调沟通不听人讲话，询问多次后一直重，正常解释后报结束语挂机，请协助处理&amp;#10;业务名称:宣传和实际不符&amp;#10;宣传渠道:其他:联通业务员上门推荐&amp;#10;宣传内容:免费流量卡不要钱&amp;#10;实际情况:收取月租59元还把用户的135移动卡换成了132的联通卡&amp;#10;用户要求:要求把自己135的移动号码还回去这个132的号码不要了对欠费也不会承担请处理。</t>
  </si>
  <si>
    <t>业务办理：销户，已注销，用户满意</t>
  </si>
  <si>
    <t>TS202310021503002359</t>
  </si>
  <si>
    <t>用户来电反映号码18527206694在8月办理的销户，但是现在剩余话费还没有退还，要求请核实处理</t>
  </si>
  <si>
    <t>业务办理：用户反映小天卡余额清退问题，以为用户登记10号后办理清退，微信转账给用户，认可满意</t>
  </si>
  <si>
    <t>TS202310031050350322</t>
  </si>
  <si>
    <t>龙义芳</t>
  </si>
  <si>
    <t>[65岁以上老人]&amp;#10;高级模板内容：&amp;#10;投诉问题描述:用户来电要求解除主副卡关系，前台已解释，用户称不便前往营业厅，要求在线解除，请处理&amp;#10;业务名称:主副卡解除&amp;#10;办理渠道:10010&amp;#10;办理时间:2023-10-03&amp;#10;系统提示内容:0&amp;#10;用户要求:用户来电要求解除主副卡关系，前台已解释，用户称不便前往营业厅，要求在线解除，请处理</t>
  </si>
  <si>
    <t>业务办理：用户要求把副卡15872631434折分出来，挽留无效，已按用户要求转资4G全国流量王8元套餐，次月生效，满意。</t>
  </si>
  <si>
    <t>TS202310021307322166</t>
  </si>
  <si>
    <t>王传凤</t>
  </si>
  <si>
    <t>[65岁以上老人]&amp;#10;高级模板内容：&amp;#10;投诉问题描述:用户来电反映对本月月租费不认可&amp;#10;争议月份:2023年10月&amp;#10;争议金额:199&amp;#10;用户要求:继续预存话费享折扣优惠档位三（立即生效24个月）-湖北政企专属或退费</t>
  </si>
  <si>
    <t>业务办理：用户要求办理套餐3折优惠，联系客户表示已自行至联通营业厅办理好，无异议，满意。</t>
  </si>
  <si>
    <t>ZX202310021019450399</t>
  </si>
  <si>
    <t>胡长义</t>
  </si>
  <si>
    <t>判断省分:湖北&amp;#10;:失败&amp;#10;node_42:&amp;#10;:无合约/简单合约&amp;#10;:单卡/移移融合副卡套餐&amp;#10;获取用户证件类型::不认可&amp;#10;:&amp;#10;&amp;#10;高级模板内容：&amp;#10;问题描述:客户来电反馈局方半停，要求我方协助副卡销户，自己不想要使用了，要求我方协助处理，谢谢！&amp;#10;第二联系方式:13227290543&amp;#10;销户原因:不想要&amp;#10;用户要求:我方协助处理</t>
  </si>
  <si>
    <t>业务办理：用户要求销户，已核实用户资料成功办理注销，满意。</t>
  </si>
  <si>
    <t>ZX202310021722191178</t>
  </si>
  <si>
    <t>22年Q3Q4重点客户判断省分:湖北&amp;#10;:失败&amp;#10;node_42:&amp;#10;:无合约/简单合约&amp;#10;:单卡/移移融合副卡套餐&amp;#10;获取用户证件类型::不认可&amp;#10;:&amp;#10;&amp;#10;高级模板内容：&amp;#10;问题描述:用户来电反映称副卡13094179268和15629353376预约销户&amp;#10;第二联系方式:17683708558&amp;#10;销户原因:不想使用&amp;#10;用户要求:在不影响合约的情况下，副卡13094179268和15629353376预约销户</t>
  </si>
  <si>
    <t>业务办理：用户要求注销副卡，已核实用户资料办理销户，满意。</t>
  </si>
  <si>
    <t>TS202310030938590906</t>
  </si>
  <si>
    <t>郝明君</t>
  </si>
  <si>
    <t>高级模板内容：&amp;#10;投诉问题描述:用户来电表示自己上月联系客户经理陈章荣，续约了预存话费享折扣优惠档位三（次月生效24个月）-湖北政企专属优惠，但是没办理好&amp;#10;争议月份:2023年10月&amp;#10;争议金额:1&amp;#10;用户要求:核实处理答复</t>
  </si>
  <si>
    <t>业务办理：用户要求续约套餐三折优惠，系统无此勾选项，故客户经理无法办理。现已协商办理月赠89元*12个月优惠活动，立即生效，用户满意。</t>
  </si>
  <si>
    <t>TS202310021729091157</t>
  </si>
  <si>
    <t>贺清华</t>
  </si>
  <si>
    <t>高级模板内容：&amp;#10;投诉问题描述:用户来电称对之前的处理结果不认可，详见：TS202309021127471153&amp;#10;业务名称:变更套餐&amp;#10;宣传渠道:其他:工单处理&amp;#10;宣传内容:畅越冰激凌5G套餐199元，勾选网龄计划合约，次月生效&amp;#10;实际情况:还是畅爽冰激凌5G套餐199元（基础版）&amp;#10;用户要求:尽快变更</t>
  </si>
  <si>
    <t>业务办理：转资畅越冰激凌5G套餐199元，勾选 网龄计划合约，已为用户转资，次月生效，并为用户3张号码分别赠送10G流量本月使用，满意</t>
  </si>
  <si>
    <t>BL202310031534120861</t>
  </si>
  <si>
    <t>鲜小龙</t>
  </si>
  <si>
    <t>用户来电要求取消：联通助理-智能应答5元（次月生效），前台操作系统没有选项，要求我方处理</t>
  </si>
  <si>
    <t>BL202310031027180540</t>
  </si>
  <si>
    <t>唐世琼</t>
  </si>
  <si>
    <t>高级模板内容：&amp;#10;需区域二线受理的业务:用户无法提供验证码&amp;#10;用户需办理业务名称:5G超级会员白银版次月生效;5G炫彩通信助理包-云盘版（首月5元半价）&amp;#10;业务办理类型:取消&amp;#10;业务生效时间:立即生效&amp;#10;是否已按规范验证用户信息:无需验证</t>
  </si>
  <si>
    <t>BL202310031526160722</t>
  </si>
  <si>
    <t>陈朗宇</t>
  </si>
  <si>
    <t>高级模板内容：&amp;#10;需区域二线受理的业务:用户无法提供验证码&amp;#10;用户需办理业务名称:5G炫彩加油包19元10GB（次月生效）（湖北）（已停售）&amp;#10;业务办理类型:取消&amp;#10;业务生效时间:立即生效&amp;#10;是否已按规范验证用户信息:是&amp;#10;备注（如开通流量包、语音包请备注清楚当月有效/长期有效）:无</t>
  </si>
  <si>
    <t>BL202310031235290541</t>
  </si>
  <si>
    <t>孟华强</t>
  </si>
  <si>
    <t>高级模板内容：&amp;#10;需区域二线受理的业务:用户无法提供验证码&amp;#10;用户需办理业务名称:湖北2I专享29元15GB/100分钟5G炫彩包（次月生效）&amp;#10;业务办理类型:取消&amp;#10;业务生效时间:次月生效&amp;#10;是否已按规范验证用户信息:无需验证</t>
  </si>
  <si>
    <t>BL202310021521260986</t>
  </si>
  <si>
    <t>高级模板内容：&amp;#10;需区域二线受理的业务:用户无法提供验证码&amp;#10;用户需办理业务名称:欢居生活会员通用流量包20元-芒果TV10G流量加月会员合约包&amp;#10;业务办理类型:开通&amp;#10;业务生效时间:次月生效&amp;#10;是否已按规范验证用户信息:是&amp;#10;备注（如开通流量包、语音包请备注清楚当月有效/长期有效）:/</t>
  </si>
  <si>
    <t>BL202310021835051415</t>
  </si>
  <si>
    <t>1、用户要求取消（912176021000M宽带提速包（30元）（湖北）），CB系统暂未选项，联系电话：18671723389</t>
  </si>
  <si>
    <t>BL202310021825511297</t>
  </si>
  <si>
    <t>办理工单（2021版）&gt;&gt;流量包&gt;&gt;流量快餐包开通/变更</t>
  </si>
  <si>
    <t>取消：AR彩铃酷趣会员5G加油包（湖北），系统提示：服务名称[trades_mobilemodify_transform]txid[d2d27c36^1694011054599^27880769]规则编码[5001]规则内容:调用新的预提交服务异常,错误信息:[用户号码:13040990151,业务限制:[[宜昌如意通团圆卡(OCS)]--&gt;[基础业务功能包（湖北）]--&gt;[语音主服务]部分依赖于[本地市话（无漫游）]、[省内漫游]、[国内漫游]、[国际漫游、港澳台漫游]、[本地漫游]、[本地网漫游（一号多机）]$$$24139$$$]]</t>
  </si>
  <si>
    <t>BL202310031029190580</t>
  </si>
  <si>
    <t>吴承群</t>
  </si>
  <si>
    <t>高级模板内容：&amp;#10;需区域二线受理的业务:用户无法提供验证码&amp;#10;用户需办理业务名称:取消爱奇艺10G流量加月会员合约包省分&amp;#10;业务办理类型:取消&amp;#10;业务生效时间:立即生效&amp;#10;是否已按规范验证用户信息:无需验证</t>
  </si>
  <si>
    <t>BL202310021849121609</t>
  </si>
  <si>
    <t>范智超</t>
  </si>
  <si>
    <t>高级模板内容：&amp;#10;需区域二线受理的业务:用户无法提供验证码&amp;#10;用户需办理业务名称:取消腾讯王卡-39元5G版超级会员（黄金版）-次月生效（已停售）下月生效&amp;#10;业务办理类型:取消&amp;#10;业务生效时间:次月生效&amp;#10;是否已按规范验证用户信息:无需验证</t>
  </si>
  <si>
    <t>BL202310021918021972</t>
  </si>
  <si>
    <t>周金芹</t>
  </si>
  <si>
    <t>高级模板内容：&amp;#10;需区域二线受理的业务:用户无法提供验证码&amp;#10;用户需办理业务名称:星燃铂金包（立即生效），职场菁英畅阅5G加油包（湖北），炫彩通信助理包-云盘版-立即生效（湖北），手机彩铃沃音乐精选10元包月，沃阅读知涯升学20元特价包，哔哩哔哩15G流量加会员月包&amp;#10;业务办理类型:开通&amp;#10;业务生效时间:次月生效&amp;#10;是否已按规范验证用户信息:是&amp;#10;备注（如开通流量包、语音包请备注清楚当月有效/长期有效）:要求关闭上述业务，要求月底失效</t>
  </si>
  <si>
    <t>BL202310031251270793</t>
  </si>
  <si>
    <t>张家顺</t>
  </si>
  <si>
    <t>高级模板内容：&amp;#10;需区域二线受理的业务:用户无法提供验证码&amp;#10;用户需办理业务名称:炫彩通信助理包-云盘版-立即生效（湖北），	5G精品听读PLUS会员&amp;#10;业务办理类型:取消&amp;#10;业务生效时间:立即生效&amp;#10;是否已按规范验证用户信息:无需验证&amp;#10;备注（如开通流量包、语音包请备注清楚当月有效/长期有效）:用户要求取消，请尽快处理</t>
  </si>
  <si>
    <t>BL202310031531020805</t>
  </si>
  <si>
    <t>柳建</t>
  </si>
  <si>
    <t>高级模板内容：&amp;#10;需区域二线受理的业务:用户无法提供验证码&amp;#10;用户需办理业务名称:云加速5G畅玩加油包(湖北)&amp;#10;业务办理类型:取消&amp;#10;业务生效时间:立即生效&amp;#10;是否已按规范验证用户信息:是&amp;#10;备注（如开通流量包、语音包请备注清楚当月有效/长期有效）:尽快处理</t>
  </si>
  <si>
    <t>BL202310022000372415</t>
  </si>
  <si>
    <t>张吉兴</t>
  </si>
  <si>
    <t>BL202310031037010728</t>
  </si>
  <si>
    <t>朱应珍</t>
  </si>
  <si>
    <t>高级模板内容：&amp;#10;需区域二线受理的业务:用户无法提供验证码&amp;#10;用户需办理业务名称:云加速5G畅玩加油包(湖北)视频彩铃悦看版8元包月&amp;#10;业务办理类型:取消&amp;#10;业务生效时间:立即生效&amp;#10;是否已按规范验证用户信息:无需验证</t>
  </si>
  <si>
    <t>BL202310031514590512</t>
  </si>
  <si>
    <t>覃玉蓉</t>
  </si>
  <si>
    <t>判断省分:湖北&amp;#10;:移网电话营销费用争议（套餐资费/融合宽带/副卡功能费类除外）&amp;#10;:不认可&amp;#10;:小于等于500元，且仅限单倍、月份不超过12个月&amp;#10;:&amp;#10;&amp;#10;高级模板内容：&amp;#10;需区域二线受理的业务:用户无法提供验证码&amp;#10;用户需办理业务名称:5G加油包29元10GB首月优惠版（立即生效）、5G炫彩通信助理包-云盘版（首月5元半价）&amp;#10;业务办理类型:取消&amp;#10;业务生效时间:次月生效&amp;#10;是否已按规范验证用户信息:是</t>
  </si>
  <si>
    <t>ZX202310031258572034</t>
  </si>
  <si>
    <t>判断省分:湖北&amp;#10;:失败&amp;#10;node_42:&amp;#10;:无合约/简单合约&amp;#10;:单卡/移移融合副卡套餐&amp;#10;获取用户证件类型::不认可&amp;#10;:&amp;#10;&amp;#10;高级模板内容：&amp;#10;问题描述:要求销户&amp;#10;第二联系方式:13725087396&amp;#10;销户原因:不需要&amp;#10;用户要求:被别人一直使用要求销户避免产生不良影响</t>
  </si>
  <si>
    <t>ZX202310030910550157</t>
  </si>
  <si>
    <t>姚晓萍</t>
  </si>
  <si>
    <t>判断省分:湖北&amp;#10;:失败&amp;#10;node_42:&amp;#10;:无合约/简单合约&amp;#10;:单卡/移移融合副卡套餐&amp;#10;获取用户证件类型::不认可&amp;#10;:&amp;#10;&amp;#10;高级模板内容：&amp;#10;问题描述:用户来电要求销户，挽留无效，请处理，谢谢。&amp;#10;第二联系方式:18897018953&amp;#10;销户原因:无&amp;#10;用户要求:用户要求核实回电处理，谢谢。</t>
  </si>
  <si>
    <t>TS202310031216590270</t>
  </si>
  <si>
    <t>周天清</t>
  </si>
  <si>
    <t>[65岁以上老人]判断省分:湖北&amp;#10;:流量费争议&amp;#10;:流量包定制争议&amp;#10;:不认可&amp;#10;:未享受&amp;#10;:小于等于500元，且仅限单倍、月份不超过12个月&amp;#10;:&amp;#10;&amp;#10;高级模板内容：&amp;#10;投诉问题描述:云加速5G畅玩加油包(湖北)的业务，没有办理过&amp;#10;业务名称:云加速5G畅玩加油包(湖北)&amp;#10;争议月份:2023年9月、2023年10月&amp;#10;争议金额:40&amp;#10;是否承诺退费:是&amp;#10;用户要求:退费</t>
  </si>
  <si>
    <t>TS202310031218570319</t>
  </si>
  <si>
    <t>李玉梅</t>
  </si>
  <si>
    <t>[65岁以上老人]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	云加速5G畅玩加油包(湖北)&amp;#10;争议月份:2023年10月&amp;#10;是否承诺退费:是&amp;#10;承诺退费金额:20&amp;#10;是否取消业务（如取消失败，需加上系统报错的提示）:是&amp;#10;是否需要回复:否&amp;#10;用户要求:已承诺退费，无需回复</t>
  </si>
  <si>
    <t>BL202310021638012211</t>
  </si>
  <si>
    <t>高波</t>
  </si>
  <si>
    <t>[65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热血都市畅听5G加油包（湖北）&amp;#10;办理渠道:SP&amp;#10;赔付月份：:2023年10月、2023年9月&amp;#10;返还倍率:单倍&amp;#10;赔付金额：:40&amp;#10;是否已经取消业务:是&amp;#10;是否承诺退费：:是&amp;#10;用户是否需要回复：:否&amp;#10;用户要求：:退费</t>
  </si>
  <si>
    <t>BL202310022000252414</t>
  </si>
  <si>
    <t>赵霞</t>
  </si>
  <si>
    <t>&gt;业务号码&gt;13117293331；&gt;号码归属地&gt;宜昌；&gt;产品名称&gt;职场菁英畅阅5G加油包（湖北）；&gt;产品代码&gt;91295263；&gt;产品编码&gt;无；&gt;订购时间&gt;2023-08-2320:02:18；&gt;核查情况&gt;平台故障；&gt;不规范定制分类&gt;平台故障，无法判责；&gt;退费金额&gt;40元；&gt;退费时间&gt;2023-10-3；&gt;投诉内容&gt;&amp;#10;----&amp;#10;高级模板内容：&amp;#10;赔付类型：:增值业务争议&amp;#10;CBSS账单扣费名称：:20元5GB职场菁英畅阅5G加油包(湖北)&amp;#10;办理渠道:不涉及&amp;#10;赔付月份：:2023年9月、2023年10月&amp;#10;返还倍率:单倍&amp;#10;赔付金额：:40&amp;#10;是否已经取消业务:是&amp;#10;是否承诺退费：:是&amp;#10;用户是否需要回复：:否&amp;#10;用户要求：:不知情办理此业务要求退还产生的40元已承诺</t>
  </si>
  <si>
    <t>BL202310030953322422</t>
  </si>
  <si>
    <t>胡文刚</t>
  </si>
  <si>
    <t>&gt;业务号码&gt;13177070735；&gt;号码归属地&gt;宜昌；&gt;产品名称&gt;云加速5G畅玩加油包(湖北)；&gt;产品代码&gt;91295249；&gt;产品编码&gt;无；&gt;订购时间&gt;2023-10-0222:43:49；&gt;核查情况&gt;平台故障；&gt;不规范定制分类&gt;平台故障，无法判责；&gt;退费金额&gt;20元；&gt;退费时间&gt;2023年10月3日；&gt;投诉内容&gt;&amp;#10;高级模板内容：&amp;#10;赔付类型：:增值业务争议&amp;#10;CBSS账单扣费名称：:云加速5G畅玩加油包(湖北)&amp;#10;办理渠道:总部客服一体化运营湖北省宜昌渠道&amp;#10;赔付月份：:2023年10月&amp;#10;返还倍率:单倍&amp;#10;赔付金额：:20&amp;#10;是否已经取消业务:是&amp;#10;是否承诺退费：:是&amp;#10;用户是否需要回复：:否&amp;#10;用户要求：:尽快处理</t>
  </si>
  <si>
    <t>BL202310030854071445</t>
  </si>
  <si>
    <t>22年Q3Q4重点客户[65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增值业务-云加速（专业版）&amp;#10;办理渠道:SP平台带入&amp;#10;赔付月份：:2023年10月&amp;#10;返还倍率:单倍&amp;#10;赔付金额：:15&amp;#10;是否已经取消业务:是&amp;#10;是否承诺退费：:是&amp;#10;用户是否需要回复：:否&amp;#10;用户要求：:退费</t>
  </si>
  <si>
    <t>BL202310030931292023</t>
  </si>
  <si>
    <t>王功龙</t>
  </si>
  <si>
    <t>&gt;业务号码&gt;13207210685；&gt;号码归属地&gt;宜昌；&gt;产品名称&gt;AR彩铃酷趣会员5G加油包（湖北），	腾讯视频10G流量加会员月包；&gt;产品代码&gt;无，80006720；&gt;产品编码&gt;91295250，8000672000；&gt;订购时间&gt;2023-09-2519:49:19，2023-09-3020:14:11；&gt;核查情况&gt;平台故障；&gt;不规范定制分类&gt;平台故障，无法判责；&gt;退费金额&gt;40元,50元；&gt;退费时间&gt;2023年10月3日；&gt;投诉内容&gt;&amp;#10;&amp;#10;高级模板内容：&amp;#10;赔付类型：:增值业务争议&amp;#10;CBSS账单扣费名称：:腾讯视频10G流量加会员月包AR视频彩铃酷趣会员15元包月&amp;#10;办理渠道:0&amp;#10;赔付月份：:2023年9月、2023年10月&amp;#10;返还倍率:单倍&amp;#10;赔付金额：:90&amp;#10;是否已经取消业务:是&amp;#10;是否承诺退费：:是&amp;#10;用户是否需要回复：:否&amp;#10;用户要求：:退费</t>
  </si>
  <si>
    <t>BL202310030953472429</t>
  </si>
  <si>
    <t>卢永权</t>
  </si>
  <si>
    <t>&gt;业务号码&gt;13217174784；&gt;号码归属地&gt;宜昌；&gt;产品名称&gt;5G时代-精英社科历史包，云游彩铃15元包月，AR彩铃酷趣会员5G加油包（湖北）；&gt;产品代码&gt;66002835，49007497，91295250；&gt;产品编码&gt;6600283500，4900749700，无；&gt;订购时间&gt;2023-08-0211:47:31，2023-08-1612:06:02，2023-08-0212:42:25；&gt;核查情况&gt;平台故障；&gt;不规范定制分类&gt;平台故障，无法判责；&gt;退费金额&gt;60元，45元，60元；&gt;退费时间&gt;2023年10月3日；&gt;投诉内容&gt;&amp;#10;高级模板内容：&amp;#10;赔付类型：:增值业务争议&amp;#10;CBSS账单扣费名称：:“云游彩铃15元包月、5G时代-精英社科历史包、AR彩铃酷趣会员5G加油包（湖北）&amp;#10;办理渠道:SP&amp;#10;赔付月份：:2023年8月、2023年9月、2023年10月&amp;#10;返还倍率:单倍&amp;#10;赔付金额：:165&amp;#10;是否已经取消业务:是&amp;#10;是否承诺退费：:是&amp;#10;用户是否需要回复：:否&amp;#10;用户要求：:退费</t>
  </si>
  <si>
    <t>TS202310021619301896</t>
  </si>
  <si>
    <t>孙大茂</t>
  </si>
  <si>
    <t>判断省分:湖北&amp;#10;:流量费争议&amp;#10;:流量包定制争议&amp;#10;:不认可&amp;#10;:未享受&amp;#10;:小于等于500元，且仅限单倍、月份不超过12个月&amp;#10;:&amp;#10;&amp;#10;高级模板内容：&amp;#10;投诉问题描述:用户对流量包费用不认可，强烈要求退费&amp;#10;业务名称:AR彩铃酷趣会员5G加油包（湖北）&amp;#10;争议月份:2023年9月、2023年10月&amp;#10;争议金额:40&amp;#10;是否承诺退费:是&amp;#10;用户要求:要求退费，前台已告知无法抵扣项目，请尽快处理，谢谢！</t>
  </si>
  <si>
    <t>BL202310021610331770</t>
  </si>
  <si>
    <t>吴书锋</t>
  </si>
  <si>
    <t>&gt;业务号码&gt;18608602569；&gt;号码归属地&gt;宜昌；&gt;产品名称&gt;联通爱听-职场精英20元包，云加速（专业版）；&gt;产品代码&gt;无，66003010；&gt;产品编码&gt;6600301000，2100250303；&gt;订购时间&gt;2023-10-0208:06:43，2023-10-0207:53:58；&gt;核查情况&gt;平台故障；&gt;不规范定制分类&gt;平台故障，无法判责；&gt;退费金额&gt;35元；&gt;退费时间&gt;2023-10-02；&gt;投诉内容&gt;&amp;#10;高级模板内容：&amp;#10;赔付类型：:增值业务争议&amp;#10;CBSS账单扣费名称：:-联通爱听-职场精英20元包\云加速（专业版）&amp;#10;办理渠道:.&amp;#10;赔付月份：:2023年10月&amp;#10;返还倍率:单倍&amp;#10;赔付金额：:35&amp;#10;是否已经取消业务:是&amp;#10;是否承诺退费：:是&amp;#10;用户是否需要回复：:否&amp;#10;用户要求：:退费</t>
  </si>
  <si>
    <t>TS202310022219411008</t>
  </si>
  <si>
    <t>汤刚林</t>
  </si>
  <si>
    <t>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云加速5G畅玩加油包(湖北)&amp;#10;争议月份:2023年10月&amp;#10;是否承诺退费:是&amp;#10;承诺退费金额:20&amp;#10;是否取消业务（如取消失败，需加上系统报错的提示）:是&amp;#10;是否需要回复:否&amp;#10;用户要求:退费</t>
  </si>
  <si>
    <t>TS202310021524430453</t>
  </si>
  <si>
    <t>主办单位：湖北&amp;#10;客户类别：普通客户&amp;#10;10010是否打通：是&amp;#10;是否二次致电10015：是&amp;#10;是否联系：是&amp;#10;升级倾向：无&amp;#10;号码归属省：湖北&amp;#10;SVIP等级：&amp;#10;用户来电反映：返费未到账问题（AR彩铃酷趣会员5G加油包（湖北）），按10010处理结果解释不认可，称未收到此费用，建议APP查看不认可，并表示实际应退费40元（2023.9-2023.10月份费用），烦请协助处理</t>
  </si>
  <si>
    <t>TS202310031134141594</t>
  </si>
  <si>
    <t>郑梅英</t>
  </si>
  <si>
    <t>判断省分:其他省分&amp;#10;:流量计费争议&amp;#10;判断省分::流量包定制争议&amp;#10;:不认可&amp;#10;:未享受&amp;#10;:小于等于500元，且仅限单倍、月份不超过12个月&amp;#10;:&amp;#10;&amp;#10;高级模板内容：&amp;#10;投诉问题描述:不知情办理&amp;#10;业务名称:20元5GB云加速5G畅玩加油包(湖北)&amp;#10;争议月份:2023年9月、2023年10月&amp;#10;争议金额:40&amp;#10;是否承诺退费:是&amp;#10;用户要求:已承诺24小时内退费，客户满意。</t>
  </si>
  <si>
    <t>TS202310021309182213</t>
  </si>
  <si>
    <t>投诉工单（2021版）&gt;&gt;移网&gt;&gt;【入网】交付及激活&gt;&gt;配送卡号的套餐与实际不符</t>
  </si>
  <si>
    <t>高级模板内容：&amp;#10;投诉问题描述:前期工单：TS202309271805222215用户对前期处理结果不认可请要求再次反馈请尽快联系处理。&amp;#10;下单套餐名称:江苏视频流量卡&amp;#10;实际收到套餐:小天卡-2023&amp;#10;订购渠道:APP&amp;#10;用户要求:请尽快联系处理。</t>
  </si>
  <si>
    <t>您对小天卡套餐不支持选号规则不认可，已跟您解释清楚此订为流量卡，不支持线上选号，已跟您解释清楚回复人员问题，您知悉挂机，认可。</t>
  </si>
  <si>
    <t>TS202310020852070445</t>
  </si>
  <si>
    <t>朱文杰</t>
  </si>
  <si>
    <t>主办单位：湖北&amp;#10;客户类别：普通客户&amp;#10;10010是否打通：是&amp;#10;是否二次致电10015：是&amp;#10;是否联系：否&amp;#10;升级倾向：&amp;#10;号码归属省：湖北&amp;#10;SVIP等级：&amp;#10;1.问题类型:;&amp;#10;2.投诉类型:其他;&amp;#10;3.营业厅地址:;&amp;#10;4.位置信息:;&amp;#10;5.位置发生地:;&amp;#10;6.投诉内容:当时从正规途径开通赠包时没有告知我不能算在低消里面，每个月无缘无故的多扣除不足价钱，这让我感觉很是生气，感觉受到了欺骗，协商后未达成最终协议&amp;#10;关联10010工单流水号：TS202309281226070107</t>
  </si>
  <si>
    <t>业务规则：&amp;#10;①客户投诉产生的原因：用户反馈低消补问题&amp;#10;②客户投诉问题核查情况及解决方案：收到贵部转办后，我司立即组织调查。经核实用户于2023-01-13 17:13:38报装了低消宽带，需每个月主号到达低消59元宽带优惠资费 ，用户于三月份拔打10010要求办理预存话费享10元/月话费优惠12个月活动，当时因为用户开通的是腾讯王卡-59元5G版超级会员的流量包，做了赠费是够低消的，但用户于2023-03-29拔打10010，把流量包换成腾讯王卡-39元5G版超级会员，故赠费到帐后达不到59元，产生了低消补收，联系用户表示宽带要继续保持使用，考虑用户感知，申请退120元费用到副卡做私有，24小时到帐，此费用不可打印发票，满意。&amp;#10;③客户问题满意度：满意 &amp;#10;④回单人：潘娥、联系方式：07176921001"</t>
  </si>
  <si>
    <t>ZX202310021759321410</t>
  </si>
  <si>
    <t>判断省分:湖北&amp;#10;:失败&amp;#10;node_42:&amp;#10;:无合约/简单合约&amp;#10;:单卡/移移融合副卡套餐&amp;#10;获取用户证件类型::不认可&amp;#10;:&amp;#10;&amp;#10;高级模板内容：&amp;#10;问题描述:客户来电要求注销来电号码：18572394229，挽留无效，推荐归属地营业厅处理不认可&amp;#10;第二联系方式:无&amp;#10;销户原因:不想要了&amp;#10;用户要求:客户要求我方在线取消，不愿意留第二联系方式，请联系处理！</t>
  </si>
  <si>
    <t>业务规则：用户对本月销户扣全月月租规则不认可，考虑用户感知，申请退本月月租费用，合计30元，24小时到帐，此费用不可打印发票，满意。</t>
  </si>
  <si>
    <t>TS202310021144500085</t>
  </si>
  <si>
    <t>贺杨煊</t>
  </si>
  <si>
    <t>高级模板内容：&amp;#10;投诉问题描述:用户来电反映称，自己办理的副卡在9月底开通，前期有询问过工作人员，工作人员告知不会收费，，用户现在不认可，我处耐心解释无效，用户不认可，要求核实具体情况，请协助处理。&amp;#10;争议月份:2023年9月&amp;#10;争议金额:5&amp;#10;用户要求:用户来电反映称，自己办理的副卡在9月底开通，前期有询问过工作人员，工作人员告知不会收费，，用户现在不认可，我处耐心解释无效，用户不认可，要求核实具体情况，请协助处理。</t>
  </si>
  <si>
    <t>业务规则：经核实因客户对副卡月底扣除月租不满，现申请减免9月费用合计10元，24小时到账，此费用不可打印发票，客户满意。</t>
  </si>
  <si>
    <t>TS202310021141422485</t>
  </si>
  <si>
    <t>孙小红</t>
  </si>
  <si>
    <t>高级模板内容：&amp;#10;投诉问题描述:用户来电对IPTV包月-包月费1不认可，要求上报处理&amp;#10;争议月份:2023年10月&amp;#10;争议金额:10&amp;#10;用户要求:尽快处理</t>
  </si>
  <si>
    <t>业务规则：经核实用户对IPTV免费使用12个月不认可，考虑用户使用感知，已为用户办理预存话费享10元/月话费优惠12个月（湖北），满意</t>
  </si>
  <si>
    <t>TS202310021751511726</t>
  </si>
  <si>
    <t>高级模板内容：&amp;#10;投诉问题描述:用户对于还有300的赠款，但是还是停机了不认可&amp;#10;活动名称:赠款&amp;#10;争议月份:2023年10月&amp;#10;争议金额:300&amp;#10;用户要求:用赠款抵扣欠费，恢复使用</t>
  </si>
  <si>
    <t>业务规则：因省分赠费300元无法抵扣增值业务扣费，已想用户解释致歉，用户认可，满意</t>
  </si>
  <si>
    <t>TS202310031058450572</t>
  </si>
  <si>
    <t>胡曼丽</t>
  </si>
  <si>
    <t>高级模板内容：&amp;#10;投诉问题描述:用户来电表示之前有电话给用户拨打说有个副卡不收费用户查询但是一直在扣费用户不认可要求核实清楚&amp;#10;业务名称:13100785018&amp;#10;宣传渠道:其他:外呼&amp;#10;宣传内容:不收费&amp;#10;实际情况:10元&amp;#10;用户要求:用户来电表示之前有电话给用户拨打说有个副卡不收费用户查询但是一直在扣费用户不认可要求核实清楚</t>
  </si>
  <si>
    <t>业务规则：用户对副卡扣费规则不满，经核实，用户13100785018号于2023-07-31 12:02:11由（维系挽留）宜昌当阳维系团队勾选0元，8月开始生效，未产生扣费，已跟用户解释清楚，用户满意。</t>
  </si>
  <si>
    <t>TS202310031051300355</t>
  </si>
  <si>
    <t>周小辉</t>
  </si>
  <si>
    <t>高级模板内容：&amp;#10;投诉问题描述:客户来电表示自己办理套餐的时候是有副卡免费使用1年，现在是副卡有功能费，要求核实处理，请协助处理，谢谢&amp;#10;争议月份:2023年10月&amp;#10;争议金额:30&amp;#10;用户要求:客户来电表示自己办理套餐的时候是有副卡免费使用1年，现在是副卡有功能费，要求核实处理，请协助处理，谢谢</t>
  </si>
  <si>
    <t>业务规则：用户对副卡月租费用不认可，已为用户申请减免本月3张副卡月租费用30元，24小时内赠费到账，不可打印发票，并为用户转资0月租，满意</t>
  </si>
  <si>
    <t>TS202310031143291870</t>
  </si>
  <si>
    <t>陈亮</t>
  </si>
  <si>
    <t>用户来电表示自己之前用的都是IPV4公网IP，但师傅昨日上门维修后，现在就变成动态IP了，已告知联通提供的都是动态IP，用户不认可，现在要求恢复IPV4公网IP，请尽快处理并回复</t>
  </si>
  <si>
    <t>业务规则：用户对宽带动态IP规则不认可，已跟用户解释清楚，并反馈夷陵韩晓岚协助处理，预计节后处理好，用户表示同意等待，满意。</t>
  </si>
  <si>
    <t>TS202310031305501440</t>
  </si>
  <si>
    <t>李亮</t>
  </si>
  <si>
    <t>高级模板内容：&amp;#10;投诉问题描述:宣传与实际不服&amp;#10;业务名称:小天卡-2023&amp;#10;宣传渠道:其他:快手直播间&amp;#10;宣传内容:19元每月&amp;#10;实际情况:总共30元每月&amp;#10;用户要求:要求改成对应套餐</t>
  </si>
  <si>
    <t>业务规则：用户对小天卡套餐资费跟商家宣传不一致规则不认可，经核实，用户反馈商家宣传的是19元/月，实际套餐为月费29（元），套餐包含：国内流量10GB，另1元139GB全国流量与100分钟语音包*24月，已跟用户解释清楚，考虑用户感知，申请预存话费享10元/月话费优惠12个月（湖北），满意。</t>
  </si>
  <si>
    <t>TS202310021103541338</t>
  </si>
  <si>
    <t>徐婕</t>
  </si>
  <si>
    <t>判断省分:其他省分&amp;#10;:普通消费有争议&amp;#10;:下一步&amp;#10;:套餐月费不认可&amp;#10;查询套餐:&amp;#10;:套餐月费有变化&amp;#10;业务办理记录:&amp;#10;:不认可&amp;#10;:其他渠道&amp;#10;判断省分:除甘肃贵州外&amp;#10;:&amp;#10;&amp;#10;高级模板内容：&amp;#10;投诉问题描述:用户对于余额宝质押分期5G159元直降2300（社会渠道36期）有争议&amp;#10;争议月份:2023年10月&amp;#10;争议金额:159&amp;#10;用户要求:用户要求未成功抵扣的电子券进行一个退费处理</t>
  </si>
  <si>
    <t>业务规则：用户对余额宝质押分期5G159元直降2300（社会渠道36期）电子券无法使用不认可，已解释电子券有正常发放，可通过支付宝-卡包查询，用户知晓满意</t>
  </si>
  <si>
    <t>TS202310021746461622</t>
  </si>
  <si>
    <t>投诉工单（2021版）&gt;&gt;融合&gt;&gt;【变更及服务】业务变更&gt;&gt;无法在手网厅办理业务变更</t>
  </si>
  <si>
    <t>22年Q3Q4重点客户&amp;#10;高级模板内容：&amp;#10;投诉问题描述:用不来电自己在网上办副卡，老是自动退单&amp;#10;办理业务名称:副卡&amp;#10;办理渠道:中国联通APP&amp;#10;系统提示:恶意订单&amp;#10;用户要求:尽快核实回电，给个解决方案</t>
  </si>
  <si>
    <t>业务规则：用户对证件风控打标无法APP上订购副卡规则不满，经核实，因风控打标：总部信安鹰眼检出涉诈涉扰无法办理副卡，已跟用户解释清楚，用户知悉挂机，满意。</t>
  </si>
  <si>
    <t>TS202310031336042156</t>
  </si>
  <si>
    <t>周章斌</t>
  </si>
  <si>
    <t>高级模板内容：&amp;#10;投诉问题描述:用户对副卡收费不认可，称办理的时候告知副卡优惠可以办理2年，要求我司加急处理&amp;#10;争议月份:2023年10月&amp;#10;争议金额:10&amp;#10;用户要求:加急处理。另外称18071900848这个副卡也是，说的可以优惠2年。</t>
  </si>
  <si>
    <t>业务规则：用户反映副卡扣费问题，经核实，根据本地副卡规则应扣10元，出于服务角度，申请勾选两张副卡0月租优惠，次月生效，并退10月多收费用20元，此费用不可打印发票，满意。</t>
  </si>
  <si>
    <t>TS202310031218590321</t>
  </si>
  <si>
    <t>杨怡</t>
  </si>
  <si>
    <t>[该用户有申诉倾向，请注意受理态度，查询近三天工单记录，积极解决用户问题。]&amp;#10;高级模板内容：&amp;#10;投诉问题描述:用户来电反映入网是工作人员宣传副卡免月租，本月账单显示副卡扣费40元对此不认可&amp;#10;业务名称:副卡月功能费&amp;#10;宣传渠道:其他:宜昌猇亭政企商企爱瑞迪零售合作渠道&amp;#10;宣传内容:副卡免月租&amp;#10;实际情况:10元/月&amp;#10;用户要求:在线解释无效，用户要求我方核实处理回复，请求后台协助处理，谢谢</t>
  </si>
  <si>
    <t>业务规则：用户反映副卡扣费问题。经核实，副卡扣费10元为业务规则，出于服务角度，已勾选0月租优惠，次月生效，满意。</t>
  </si>
  <si>
    <t>TS202310030906400176</t>
  </si>
  <si>
    <t>闫兵</t>
  </si>
  <si>
    <t>高级模板内容：&amp;#10;投诉问题描述:用户反映当时没到现场，被客户经理要求身份证照片，然后就收到花呗签约的短信提醒，自己并不知情此业务&amp;#10;产品名称:花呗分期低消198元直降1200&amp;#10;办理时间:2022-01-11&amp;#10;办理渠道:枝江市董市镇联胜合作营业厅(自建他营)&amp;#10;用户要求:用户要求半小时内回复，不然就打工信部和12315</t>
  </si>
  <si>
    <t>业务规则：用户反映取消花呗合约，经核实， 用户于22年2月在枝江市董市镇联胜合作营业厅办理花呗合约，24年1月到期。不支持在线解约，提前解约需持身份证原件前往枝江自营厅申请，缴纳违约金并承担后期未还款部分。为挽留用户使用，现已协商按套餐5折优惠标准，待花呗合约2024年1月到期后，于2月6日一次性退还23.10-24.1月套餐差价398元，此费用不可打印发票，用户同意暂不取消，满意。</t>
  </si>
  <si>
    <t>TS202310021209270745</t>
  </si>
  <si>
    <t>韩双艳</t>
  </si>
  <si>
    <t>高级模板内容：&amp;#10;投诉问题描述:用户来电反映要求取消	9元100分钟5G速率包（湖北），已告知用户是套餐内必选用户不认可，强烈要求取消，请协助处理&amp;#10;投诉项目:月固定费&amp;#10;争议月份:2023年9月&amp;#10;争议金额:9&amp;#10;用户要求:尽快处理</t>
  </si>
  <si>
    <t>业务规则:用户需取消 9元100分钟5G速率包（湖北），营业厅已明示相关规则，经核实现已为办理取消，沟通后为用户申请9元费用，10月5日前到账，此费用不可打印发票，满意</t>
  </si>
  <si>
    <t>TS202310030921230486</t>
  </si>
  <si>
    <t>主办单位：湖北&amp;#10;客户类别：星级客户&amp;#10;10010是否打通：是&amp;#10;是否二次致电10015：是&amp;#10;是否联系：是&amp;#10;升级倾向：无&amp;#10;号码归属省：湖北&amp;#10;SVIP等级：&amp;#10;1*业务名称:花呗分期低消198元直降1200&amp;#10;2*业务开通时间:用户要求取消业务表示不知情办理&amp;#10;5*客户诉求及问题补充:（协办工单）集团高星，务必于12小时内，用户表示不知情办理花呗分期低消198元直降1200，要求取消并上传协议，谢谢</t>
  </si>
  <si>
    <t>业务规则①客户基本资料：业务号码：17671920906、客户姓名：闫兵、套餐情况：畅爽冰激凌5G套餐199元（基础版）、客户反映取消合约的问题&amp;#10;②首次联系客户时间：2023-10-03 09:36:12&amp;#10;③投诉核查处理情况：收到贵部转办，我司立即组织核查，经核实， 客户于22年2月在枝江市董市镇联胜合作营业厅办理花呗合约，24年1月到期。不支持在线解约，已向客户解释，如需提前解约，需持身份证原件前往枝江自营厅申请，缴纳违约金并承担后期未还款部分，客户表示知晓。&amp;#10;④答复客户时间及客户满意度评价：根据上述情况我司于2023-10-03 10:23:12联系客户解释，满意。回单人：颜晶 6921001.&amp;#10;⑤投诉核查关联材料：无"</t>
  </si>
  <si>
    <t>TS202310021109161503</t>
  </si>
  <si>
    <t>尤开礼</t>
  </si>
  <si>
    <t>[65岁以上老人]&amp;#10;高级模板内容：&amp;#10;投诉问题描述:用户称办理时没有告知要必须绑定炫彩通信助理包-云盘版-次月生效（湖北）1，请核实回复&amp;#10;争议月份:2023年10月&amp;#10;争议金额:10&amp;#10;用户要求:尽快处理</t>
  </si>
  <si>
    <t>业务规则：用户对参与99元5G畅越享49元赠费合约需绑定炫彩通信助理包-云盘版 -次月生效（湖北）不满。经核实，枝江城区公园路自营厅已明示相关规则属活动内，考虑使用感知，已为用户取消优惠活动，并登记11月5日前重新勾选99元5G畅越享49元赠费 （勾选该活动时不勾选炫彩通信助理包-云盘版 ），由于本月取消该活动考虑到用户使用感知为用户办理预存话费享50元话费优惠（湖北），联系用户解释以上情况，满意。</t>
  </si>
  <si>
    <t>TS202310031559080967</t>
  </si>
  <si>
    <t>谢宇宙</t>
  </si>
  <si>
    <t>主办单位：湖北&amp;#10;客户类别：星级客户&amp;#10;10010是否打通：是&amp;#10;是否二次致电10015：是&amp;#10;是否联系：是&amp;#10;升级倾向：无&amp;#10;号码归属省：湖北&amp;#10;SVIP等级：&amp;#10;判断地市:其余地市&amp;#10;根据用户销户的原因，进行挽留:挽留失败&amp;#10;获取参数:&amp;#10;判断用户套餐类型:融合用户、合约用户&amp;#10;建议用户前往营业厅查询后办理销户业务:依然要求在线销户&amp;#10;:&amp;#10;用户来电反映要求取消宽带，不方便去营业厅，请处理。</t>
  </si>
  <si>
    <t>"业务取消①客户基本资料：业务号码：15572707185、客户姓名：谢宇宙、套餐情况：59元冰融移网主卡套餐（新）（129元冰融套餐）（湖北）、客户反映取消业务的问题&amp;#10;②首次联系客户时间：2023-10-03 16:05:46&amp;#10;③投诉核查处理情况：收到贵部转办，我司立即组织核查，经核实，（枝江城区营服中心）客户要求注销宽带，已协商主副卡转资8元套餐，并注销宽带。&amp;#10;④答复客户时间及客户满意度评价：根据上述情况我司于2023-10-03 17:00:46联系客户解释，满意。回单人：颜晶 6921001.&amp;#10;⑤投诉核查关联材料：无"</t>
  </si>
  <si>
    <t>TS202309270711431537</t>
  </si>
  <si>
    <t>邓泽华</t>
  </si>
  <si>
    <t>主办单位：湖北&amp;#10;客户类别：星级客户&amp;#10;10010是否打通：否&amp;#10;是否二次致电10015：是&amp;#10;是否联系：否&amp;#10;升级倾向：&amp;#10;号码归属省：湖北&amp;#10;SVIP等级：&amp;#10;1.问题类型:;&amp;#10;2.投诉类型:退订争议;&amp;#10;3.营业厅地址:;&amp;#10;4.位置信息:;&amp;#10;5.位置发生地:;&amp;#10;6.投诉内容:取消靓号协议&amp;#10;申请取消靓号协议，主副卡分离</t>
  </si>
  <si>
    <t>（业务取消）①客户基本信息：业务号码：13047162888、客户姓名：邓泽华、套餐情况：4G畅爽冰激凌国内流量套餐-99元/月； 夷陵政企中心客户反映取消业务的问题。 ②投诉核查处理情况：收到贵部转办后，我司立即组织调查 。经核实，客户于2019-09-23 16:01:00在宜昌夷陵集团第一网格精英盛华中小企业代理入网，为尾号AAA靓号，月承诺通信99元，协议期60个月，无在线取消权限，且核查协议正规（TS202301051949377676工单已上传协议附件），已告知客户可前往夷陵城区5G智慧生活馆核查靓号协议并办理副卡解绑，建议客户后期有疑问与夷陵集团客户经理（13207210555）咨询处理，用户知晓，前期已请示领导此为最终处理结果，勿回访，谢谢 ③客户问题满意度：一般。 ④回单人:张婷；联系电话：07176921001。</t>
  </si>
  <si>
    <t>BL202310031052141022</t>
  </si>
  <si>
    <t>17671929589命中精准预判服务场景:[10015转接10010用户]&amp;#10;查询增值业务:&amp;#10;合约信息查询:&amp;#10;系统查询到有产品信息&amp;#10;:无确认方式&amp;#10;客户不了解此业务，要求取消或投诉&amp;#10;维系挽留:不接受&amp;#10;一键退订:‘一键退订’按钮操作提示操作失败/‘退订选择’置灰&amp;#10;:仍然退订失败&amp;#10;判断省分:其他省分&amp;#10;&amp;#10;产品类型:轻合约;产品名称:移网低消（湖北）-低消融合（300M）;产品描述:移网低消（湖北）-低消融合（300M）&amp;#10;;产品ID:91018329;开始时间:2023-02-0100:00:00;结束时间:2029-12-3123:59:59;订购渠道:远安城区自有营业厅;客户确认方式:无。&amp;#10;用户来电要求取消移网低消（湖北）-低消融合（300M）（到期时间为2029-12-3123:59:59），固移融合:限量融合套餐,主副卡2项业务，挽留失败，用户要求我方核实处理，有提到工信部升级投诉，请求后台协助处理，谢谢</t>
  </si>
  <si>
    <t>取消低消融合（宽移固）移网低消69元（湖北），查询宜昌市城区胜利四路自有营业厅于2023-10-03 11:02:05已为用户取消，用户已携出</t>
  </si>
  <si>
    <t>BL202310021610531775</t>
  </si>
  <si>
    <t>时金菊</t>
  </si>
  <si>
    <t>查询增值业务:&amp;#10;合约信息查询:&amp;#10;系统查询到有产品信息&amp;#10;:无确认方式&amp;#10;客户不了解此业务，要求取消或投诉&amp;#10;维系挽留:不接受&amp;#10;一键退订:‘一键退订’按钮操作提示操作失败/‘退订选择’置灰&amp;#10;:仍然退订失败&amp;#10;判断省分:其他省分&amp;#10;&amp;#10;产品类型:标准合约-存费送业务;产品名称:预存1元得盲盒24个月-次月生效-湖北宜昌;产品描述:解约条款：用户申请办理提前解约，需支付解约赔偿金，支付后办理解约，XX生效（根据实际情况打印：立即生效、次月生效）。&amp;#10;违约赔偿金：按系统标准资费规则计费，流量3元/G，语音0.15元/分钟，短信0.1元/条。;产品ID:91082668;开始时间:2022-05-0100:00:00;结束时间:2024-04-3023:59:59;订购渠道:宜都陆城城乡路代理点;客户确认方式:无。&amp;#10;用户来电要求取消预存1元得盲盒24个月-次月生效-湖北宜昌，在线挽留失败，取消提示：服务名称[qrycancelinfoall_cancel2i]txid[d9cf4869^1695659892268^6971512]规则编码[4E02]规则内容:pretrades服务处理失败：调用getTradeFee异常:获取费用异常全国工号不允许受理包含收退费的解约业务！请后台协助处理。</t>
  </si>
  <si>
    <t>业务取消（宜都城区）：预存1元得盲盒24个月，挽留无效，已取消，客户满意。</t>
  </si>
  <si>
    <t>ZX202310030957406367</t>
  </si>
  <si>
    <t>王龙威</t>
  </si>
  <si>
    <t>用户反馈需要注销宽带业务，宽带是校园网，已经毕业了，而且不在学校所在的城市，要求线上处理，请跟进，谢谢</t>
  </si>
  <si>
    <t>业务取消（城区校园）：用户要求注销宽带，挽留无效，已核实用户资料成功办理注销，满意。</t>
  </si>
  <si>
    <t>ZX202310021558280530</t>
  </si>
  <si>
    <t>庹红霞</t>
  </si>
  <si>
    <t>判断省分:湖北&amp;#10;:被动办理宽带&amp;#10;:不需要&amp;#10;:&amp;#10;&amp;#10;高级模板内容：&amp;#10;问题描述:销户宽带：071700005268&amp;#10;第二联系方式:18695079992&amp;#10;销户原因:没有办理过&amp;#10;用户要求:用户要求1个小时之内处理，不然投诉，谢谢</t>
  </si>
  <si>
    <t>业务取消（城区政企）实装宽带，已为用户注销，满意</t>
  </si>
  <si>
    <t>ZX202310021756501397</t>
  </si>
  <si>
    <t>张卉</t>
  </si>
  <si>
    <t>判断省分:湖北&amp;#10;:被动办理宽带&amp;#10;:不需要&amp;#10;:&amp;#10;&amp;#10;高级模板内容：&amp;#10;问题描述:用户来电称未办理过宽带，要求取消&amp;#10;第二联系方式:18695072791&amp;#10;销户原因:未办理过&amp;#10;用户要求:立即取消</t>
  </si>
  <si>
    <t>业务取消（当阳城区）：虚拟宽带，已为用户注销，满意</t>
  </si>
  <si>
    <t>BL202310031301170932</t>
  </si>
  <si>
    <t>张淑佳</t>
  </si>
  <si>
    <t>查询增值业务:&amp;#10;合约信息查询:&amp;#10;系统未查询到产品信息/非用户咨询的产品&amp;#10;查询优惠产品信息:&amp;#10;:有确认方式&amp;#10;:客户要求取消&amp;#10;维系挽留:不接受挽留&amp;#10;:下一步&amp;#10;判断省分:湖北&amp;#10;:其他合约&amp;#10;:办理不成功&amp;#10;:&amp;#10;用户要求取消(超会/尊享权益包用户承诺在网享10元*12个月优惠（湖北）-次月生效，2I专享39元20GB炫彩超会5G包（次月生效）湖北),前台已向用户解释，但是用户不认可，强烈要求我方取消，谢谢。</t>
  </si>
  <si>
    <t>ZX202310021625220726</t>
  </si>
  <si>
    <t>颜李鹏</t>
  </si>
  <si>
    <t>用户要求销户宽带，表示自己没有申请过，在营业厅销户不成功，请公司处理。</t>
  </si>
  <si>
    <t>业务取消（电子渠道）：用户要求取消低消虚拟宽带，挽留无效，已按用户要求取消，待宽带竣工号取消号码低消，满意。</t>
  </si>
  <si>
    <t>ZX202310021613280652</t>
  </si>
  <si>
    <t>李绍勇</t>
  </si>
  <si>
    <t>22年Q3Q4重点客户判断省分:湖北&amp;#10;:被动办理宽带&amp;#10;:不需要&amp;#10;:&amp;#10;&amp;#10;高级模板内容：&amp;#10;问题描述:用户来电表示宽带没有安装没有使用&amp;#10;第二联系方式:13135803151&amp;#10;销户原因:未安装未使用&amp;#10;用户要求:要求注销</t>
  </si>
  <si>
    <t>业务取消（五峰城区）：cpe宽带，挽留无效，已取消，客户满意。</t>
  </si>
  <si>
    <t>BL202310031031315766</t>
  </si>
  <si>
    <t>刘方正</t>
  </si>
  <si>
    <t>用户来电要求取消联通云盘2T尊享会员包2022版10元/月（次月生效）月固定费_联通助理业务功能费_联通助理业务功能费:5.00元；&amp;#10;月固定费_基础附加包_视频彩铃:3.00元，增值业务费_联通云盘会员服务费_联通云盘会员服务费:2.00元；&amp;#10;系统没有取消选项，请跟进，谢谢！</t>
  </si>
  <si>
    <t>TS202310031421050722</t>
  </si>
  <si>
    <t>陈义新</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</si>
  <si>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向贵公司反应多次宽带信号不好，一直未解决，先请求贵公司帮忙取消宽带</t>
  </si>
  <si>
    <t>业务取消（五峰城区营服中心）&amp;#10;①客户投诉产生的原因：用户反馈宽带问题， &amp;#10;②客户投诉问题核查情况及解决方案：收到贵部转办后，我司立即组织调查。经核实，用户要求取消实装宽带，挽留无效，已核对身份信息协助取消，满意。&amp;#10;③客户问题满意度：满意&amp;#10;④回单人：潘娥、联系方式：07176921001"</t>
  </si>
  <si>
    <t>ZX202310030917580204</t>
  </si>
  <si>
    <t>咨询工单（2021版）&gt;&gt;业务规则&gt;&gt;固话/宽带移机规范</t>
  </si>
  <si>
    <t>万秀玲</t>
  </si>
  <si>
    <t>用户来电表示需要取消宽带业务，解释不认可，要求在线取消宽带业务</t>
  </si>
  <si>
    <t>ZX202310020857392210</t>
  </si>
  <si>
    <t>陈邦祥</t>
  </si>
  <si>
    <t>判断省分:湖北&amp;#10;:被动办理宽带&amp;#10;:不需要&amp;#10;:&amp;#10;&amp;#10;高级模板内容：&amp;#10;问题描述:用户来电反馈不知情办理宽带业务，要求取消（本人不愿前往营业厅，要求在线取消，否则投诉）&amp;#10;第二联系方式:15671034711&amp;#10;销户原因:非本人办理，现要更改套餐受限&amp;#10;用户要求:取消宽带</t>
  </si>
  <si>
    <t>业务取消（西陵营服中心）：虚装宽带销户，致电未接，暂未操作，已短信答复如需办理可联系我部，如有疑问可在工作时间（08:30-12:00；14:00 -17:30 ）联系07176921001、13032700872宜昌客服。如用户咨询，请前台 10010话务 中心代为解释，谢谢。</t>
  </si>
  <si>
    <t>TS202310021142052495</t>
  </si>
  <si>
    <t>主办单位：湖北&amp;#10;客户类别：普通客户&amp;#10;10010是否打通：是&amp;#10;是否二次致电10015：是&amp;#10;是否联系：是&amp;#10;升级倾向：无&amp;#10;号码归属省：湖北&amp;#10;SVIP等级：&amp;#10;判断地市:其余地市&amp;#10;根据用户销户的原因，进行挽留:挽留失败&amp;#10;获取参数:&amp;#10;判断用户套餐类型:融合用户、合约用户&amp;#10;建议用户前往营业厅查询后办理销户业务:依然要求在线销户&amp;#10;:&amp;#10;要求取消宽带</t>
  </si>
  <si>
    <t>业务取消（西陵营服中心）&amp;#10;①客户基本资料：业务号码：15629379069、客户姓名：黄芙蓉、套餐情况：畅越冰激凌5G套餐79元；客户反映宽带的问题； &amp;#10;②首次联系客户时间：2023-10-02 11:49:28&amp;#10;③投诉核查处理情况：收到贵部转办，我司立即组织核查，经核实，用户要求取消实装宽带，挽留无效，已核对身份信息协助取消，满意。&amp;#10;④答复客户时间及客户满意度评价：根据上述核实情况，我司于2023-10-02 11:49:28联系客户满意，回单人：潘娥、联系方式：07176921001&amp;#10;⑤投诉核查关联材料：无</t>
  </si>
  <si>
    <t>ZX202310021246471560</t>
  </si>
  <si>
    <t>何梦晗</t>
  </si>
  <si>
    <t>南方一中心&gt;&gt;江西信合&gt;&gt;信合在线1区&gt;&gt;信合1区1班</t>
  </si>
  <si>
    <t>判断省分:湖北&amp;#10;:被动办理宽带&amp;#10;:不需要&amp;#10;:&amp;#10;&amp;#10;高级模板内容：&amp;#10;问题描述:用户要求我方销户宽带称不知情被办理了宽带，17671263962开通的移网低消（湖北）-低消融合（300M）也需要取消&amp;#10;第二联系方式:13098694655&amp;#10;销户原因:不知情被办理了宽带&amp;#10;用户要求:用户要求我方销户宽带称不知情被办理了宽带，17671263962开通的移网低消（湖北）-低消融合（300M）也需要取消</t>
  </si>
  <si>
    <t>业务取消（夷陵城区）：虚拟宽带，挽留无效，已取消，因多次未联系上客户，如有疑问可在工作时间（08:30-12:00；14:00-17:30）致电我司宜昌联通13032700872</t>
  </si>
  <si>
    <t>TS202310011037431956</t>
  </si>
  <si>
    <t>甘继平</t>
  </si>
  <si>
    <t>主办单位：湖北&amp;#10;客户类别：星级客户&amp;#10;10010是否打通：是&amp;#10;是否二次致电10015：是&amp;#10;是否联系：是&amp;#10;升级倾向：无&amp;#10;号码归属省：湖北&amp;#10;SVIP等级：&amp;#10;----&amp;#10;高级模板内容：&amp;#10;1*投诉问题描述:泛携转用户&amp;#10;4*客户要求及问题补充:用户来电反映要求取消网龄计划合约，并解除主副卡关系啊，请协助处理！</t>
  </si>
  <si>
    <t>业务取消①客户基本资料：业务号码 15607206738、客户姓名 甘继平、套餐情况 畅越冰激凌5G套餐109元；客户反映业务取消的问题； &amp;#10;②首次联系客户时间：2023-10-01 12:51:00&amp;#10;③投诉核查处理情况：收到贵部转办，我司立即组织核查，经核实，夷陵营服客户要求取消网龄、解绑主副卡，已按客户要求办理，并与客户达成一致；&amp;#10;④答复客户时间及客户满意度评价：根据上述核实情况，我司于2023-10-01 12:51:00联系客户满意，回单人：张婷、联系方式：07176921001&amp;#10;⑤投诉核查关联材料：无。</t>
  </si>
  <si>
    <t>BL202310031339281497</t>
  </si>
  <si>
    <t>办理工单（2021版）&gt;&gt;宽带业务&gt;&gt;智慧家庭业务（沃家固话/沃家组网/沃家神眼/智慧到家）</t>
  </si>
  <si>
    <t>张唯</t>
  </si>
  <si>
    <t>用户说自己之前有监控在此号码上18695066659，但是自己销户了，自己无法更换绑定号码，导致现在自己看不了，徐后台协助</t>
  </si>
  <si>
    <t>业务咨询：用户反映号码销户后，监控后台无法登录问题，经核实，用户号码2023-01-13 04:01:13销户，现号码已重新开户，建议用户可带设备到自营厅咨询，用户知悉挂机，满意。</t>
  </si>
  <si>
    <t>ZX202310031004520531</t>
  </si>
  <si>
    <t>咨询工单（2021版）&gt;&gt;业务规则&gt;&gt;过户</t>
  </si>
  <si>
    <t>张宏权</t>
  </si>
  <si>
    <t>客户来电反映自己要过户，开户机主联系不上，要求我方在线过户，请后台协助处理，谢谢！</t>
  </si>
  <si>
    <t>业务咨询：用户咨询过户问题，已跟用户解释清楚，线上无过户权限，建议用户可带证件到自营厅咨询，满意。</t>
  </si>
  <si>
    <t>ZX202310021040270564</t>
  </si>
  <si>
    <t>秦道军</t>
  </si>
  <si>
    <t>13235636023命中精准预判服务场景:[65岁以上老人]&amp;#10;用户反映在湖北省长阳土家族自治县榔坪镇榔坪村四组区域信号差，自己如果想装一个信号放大器，但是不清楚多少频段的合适，要求我方核实之后答复！</t>
  </si>
  <si>
    <t>业务咨询：用户咨询信号放大器需购买什么频段，已转网优联系客户解释，预计48小时内联系用户处理，满意</t>
  </si>
  <si>
    <t>ZX202310021209311319</t>
  </si>
  <si>
    <t>张晓曼</t>
  </si>
  <si>
    <t>判断省分:湖北&amp;#10;:被动办理宽带&amp;#10;:不需要&amp;#10;:&amp;#10;&amp;#10;高级模板内容：&amp;#10;问题描述:不知情办理宽带&amp;#10;第二联系方式:不愿提供&amp;#10;销户原因:不知情办理&amp;#10;用户要求:取消宽带，退费，用户要求1小时内解决否则市长热线投诉</t>
  </si>
  <si>
    <t>迎新争议：客户表示暂不办理销户，继续使用，同时申请减免9月费用合计63.43元，24小时到账，此费用不可打印发票，客户满意。</t>
  </si>
  <si>
    <t>TS202310011337430096</t>
  </si>
  <si>
    <t>投诉工单（2021版）&gt;&gt;移网&gt;&gt;【网络使用】移网语音&gt;&gt;移网无法通话</t>
  </si>
  <si>
    <t>朱婧</t>
  </si>
  <si>
    <t>主办单位：湖北&amp;#10;客户类别：普通客户&amp;#10;10010是否打通：是&amp;#10;是否二次致电10015：是&amp;#10;是否联系：是&amp;#10;升级倾向：无&amp;#10;号码归属省：湖北&amp;#10;SVIP等级：&amp;#10;预处理名称：移网一键诊断，用户问题:手机无法主被叫&amp;#10;用户意见:诊断无异常/不认可&amp;#10;询问用户故障:无法主叫&amp;#10;无法主叫情况:所有号码&amp;#10;排除套餐问题:不认可&amp;#10;询问用户是在某个地方还是所有地方:任何地方&amp;#10;通过GIS打点系统为用户进行打点:不认可提投诉单&amp;#10;移网一键诊断结果：&amp;#10;用户状态是否正常：正常&amp;#10;2345G终端支持情况：接口调用失败&amp;#10;查询是否设置了无条件呼叫转移：正常&amp;#10;查询是否开通呼入限制：正常&amp;#10;查询是否开通呼叫限制：正常&amp;#10;用户是否开通VoLTE：异常&amp;#10;用户终端是否支持VoLTE：接口调用失败&amp;#10;近期缴费开机记录情况：正常&amp;#10;是否存在群障：正常&amp;#10;VoLTE开关是否打开：接口调用失败&amp;#10;备注:用户反映前面关闭了手机上网功能，但是现在接打电话也不行了，不满，要求投诉，请处理，谢谢。</t>
  </si>
  <si>
    <r>
      <t/>
    </r>
    <r>
      <rPr>
        <sz val="11"/>
        <color rgb="FF000000"/>
        <rFont val="宋体"/>
        <family val="2"/>
      </rPr>
      <t>系统支撑①客户基本资料：业务号码：16608607097、客户姓名：朱婧、套餐情况：亲情卡；客户反映无法拨打电话问题</t>
    </r>
    <r>
      <rPr>
        <sz val="11"/>
        <color rgb="FF000000"/>
        <rFont val="Arial"/>
        <family val="2"/>
      </rPr>
      <t xml:space="preserve">			</t>
    </r>
    <r>
      <rPr>
        <sz val="11"/>
        <color rgb="FF000000"/>
        <rFont val="宋体"/>
        <family val="2"/>
      </rPr>
      <t>&amp;#10;②首次联系客户时间：2023-10-01 15：20:25</t>
    </r>
    <r>
      <rPr>
        <sz val="11"/>
        <color rgb="FF000000"/>
        <rFont val="Arial"/>
        <family val="2"/>
      </rPr>
      <t xml:space="preserve">			</t>
    </r>
    <r>
      <rPr>
        <sz val="11"/>
        <color rgb="FF000000"/>
        <rFont val="宋体"/>
        <family val="2"/>
      </rPr>
      <t>&amp;#10;③投诉核查处理情况：收到贵部转办，我司立即组织核查，经核实，客户反映无法拨打电话，联系客户表示已恢复，已能正常使用，满意。&amp;#10;④答复客户时间及客户满意度评价：根据上述情况我司：2023-10-02 11：50:25联系客户解释，客户满意。回单人:宜昌客服王晓玉；联系电话：07176921001。</t>
    </r>
    <r>
      <rPr>
        <sz val="11"/>
        <color rgb="FF000000"/>
        <rFont val="Arial"/>
        <family val="2"/>
      </rPr>
      <t xml:space="preserve">				</t>
    </r>
    <r>
      <rPr>
        <sz val="11"/>
        <color rgb="FF000000"/>
        <rFont val="宋体"/>
        <family val="2"/>
      </rPr>
      <t>&amp;#10;⑤投诉核查关联材料：无</t>
    </r>
  </si>
  <si>
    <t>TS202310031009191647</t>
  </si>
  <si>
    <t>何娇</t>
  </si>
  <si>
    <t>用户来电对本机号码不管在什么地方都是经常无法接打电话要求尽快核实处理</t>
  </si>
  <si>
    <t>TS202310031704090308</t>
  </si>
  <si>
    <t>覃慧英</t>
  </si>
  <si>
    <t>2023-10-04 11:21:06</t>
  </si>
  <si>
    <t>&amp;#13;&amp;#10;高级模板内容：&amp;#13;&amp;#10;投诉问题描述:用户表示客服取消了用户：（副卡免月租12个月（10元话费12个月）（湖北）-立即生效）&amp;#13;&amp;#10;争议月份:2023年8月、2023年9月、2023年10月&amp;#13;&amp;#10;争议金额:30&amp;#13;&amp;#10;用户要求:将业务返还&amp;#13;</t>
  </si>
  <si>
    <t>电话营销-工作差错：上海航动科技有限公司（宜昌） ，副卡免月租12个月AA。用户反映赠费活动，经核实上海航动科技有限公司（宜昌）于 2023-07-16 15:18:05 取消副卡免月租12个月，现申请副卡免费，并申请减免8-10月费用合计30元，24小时到账，此费用不可打印发票，客户满意。</t>
  </si>
  <si>
    <t>TS202310032022352028</t>
  </si>
  <si>
    <t>张模一</t>
  </si>
  <si>
    <t>2023-10-04 15:34:27</t>
  </si>
  <si>
    <t>22年Q3Q4重点客户&amp;#13;&amp;#10;高级模板内容：&amp;#13;&amp;#10;投诉问题描述:宣传和实际使用不一致&amp;#13;&amp;#10;业务名称:主副卡：13177054559/	18871793750，云加速5G畅玩加油包(湖北)&amp;#13;&amp;#10;宣传渠道:其他:营业厅宜昌宋诗琴宜昌市夷陵区集团3G开户服务点省分沃受理&amp;#13;&amp;#10;宣传内容:宣传副卡永久免费&amp;#13;&amp;#10;实际情况:实际免费一年&amp;#13;&amp;#10;用户要求:用户反馈自己不知情定云加速5G畅玩加油包(湖北)要求退费202309/202310要求双倍退费同时要求恢复副卡的原本资费&amp;#13;</t>
  </si>
  <si>
    <t>电话营销-开通争议：湖北杭州翔羽线上业务代理(宜昌) ，云加速5G畅玩加油包(湖北)AA。客户反映被动开通云加速5G畅玩加油包(湖北)业务引发客户不满，核实有二次确认不存在违规现象，已发网站退费40元，已现金充值到账，可打印账单发票，另客户反馈副卡扣费问题，经核实，副卡均有赠费减免，并未产生扣费，活动到期后可联系我部勾选0元副卡，客户知晓，另考虑客户感知，我部申请减免部分月租费用合计40元，24小时内到账，此费用不可打印账单发票，回访满意</t>
  </si>
  <si>
    <t>TS202310040923320238</t>
  </si>
  <si>
    <t>2023-10-04 16:29:50</t>
  </si>
  <si>
    <t>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湖北杭州翔羽线上业务代理(宜昌)&amp;#13;&amp;#10;反应问题涉及场景:未经同意订购业务&amp;#13;&amp;#10;产品名称:云加速5G畅玩加油包(湖北)&amp;#13;&amp;#10;争议月份:2023年9月&amp;#13;&amp;#10;是否承诺退费:是&amp;#13;&amp;#10;承诺退费金额:20&amp;#13;&amp;#10;是否取消业务（如取消失败，需加上系统报错的提示）:是&amp;#13;&amp;#10;是否需要回复:否&amp;#13;&amp;#10;用户要求:已承诺退费&amp;#13;</t>
  </si>
  <si>
    <t>电话营销-开通争议：湖北杭州翔羽线上业务代理(宜昌)，云加速5G畅玩加油包(湖北)AA。用户反映云加速5G畅玩加油包(湖北)问题，经核实湖北杭州翔羽线上业务代理(宜昌)于 2023-09-19 15:22:50 办理云加速5G畅玩加油包(湖北)，已取消，省份已退费两个号码加油包费用40元到账，此费用不可打印发票，客户本月月租仅扣费79元，并非139元，用户满意</t>
  </si>
  <si>
    <t>TS202310031935331274</t>
  </si>
  <si>
    <t>071703790058</t>
  </si>
  <si>
    <t>曾雪娇</t>
  </si>
  <si>
    <t>2023-10-04 16:22:00</t>
  </si>
  <si>
    <t>用户投诉未经同意办理了宽带，每月都在扣费，另外没申请副卡，现有一个不认识的号码绑定在一起扣费，每月话费100多，对此非常不满，要求我部核查清楚取消并退费，请尽快回复。</t>
  </si>
  <si>
    <t>电话营销-开通争议：宽带一点受理中心，虚拟宽带AA。用户反映被动办理宽带问题，已未用户注销并申请减免2-9月宽带补收费165元，喜悦7日前退费到账，另用户反映副卡问题，核实宽带一点受理中心误操作经用户号码于其他号码绑定，已拆分合账关系，用户满意</t>
  </si>
  <si>
    <t>TS202310022009171888</t>
  </si>
  <si>
    <t>黄海燕</t>
  </si>
  <si>
    <t>2023-10-04 09:57:00</t>
  </si>
  <si>
    <t>&amp;#13;&amp;#10;高级模板内容：&amp;#13;&amp;#10;投诉问题描述:客户来电表示没有办炫彩通信助理包-云盘版-立即生效（湖北）（已停售）要求核实处理，请协助谢谢&amp;#13;&amp;#10;争议业务名称:炫彩通信助理包-云盘版-立即生效（湖北）（已停售）&amp;#13;&amp;#10;受理渠道:上海航动科技有限公司（宜昌）&amp;#13;&amp;#10;争议月份:2023年4月、2023年5月、2023年6月、2023年7月、2023年8月、2023年9月&amp;#13;&amp;#10;争议费用:60&amp;#13;&amp;#10;一线客服在系统里:未取消，请后台协助处理&amp;#13;&amp;#10;是否承诺退费:是&amp;#13;&amp;#10;用户要求:要求尽快处理&amp;#13;</t>
  </si>
  <si>
    <t>电话营销-开通争议：上海航动科技有限公司（宜昌） ，炫彩通信助理包-云盘版 AA，经核实，上海航动科技有限公司（宜昌） 于2023-04-09 14:33:43  为客户开通炫彩通信助理包-云盘版，现已取消，并申请减免23.4-22.10月费用合计60元，24小时到账，此费用不可打印发票，客户满意。</t>
  </si>
  <si>
    <t>TS202310021714270807</t>
  </si>
  <si>
    <t>颜海涛</t>
  </si>
  <si>
    <t>2023-10-04 09:05:12</t>
  </si>
  <si>
    <t>上海航动科技有限公司（宜昌）办理时间：2023-09-1916:49:18，更改为10元/月副卡赠送0元10GB省内流量包&amp;#13;&amp;#10;用户表示完全是诱导定制，表示自己完全不知情，解释无效，不认可从0元免费副卡更改为10元/月，要求投诉此情况，要求尽快联系处理答复18671796247</t>
  </si>
  <si>
    <t>电话营销-开通争议：上海航动科技有限公司（宜昌），家庭群组化副卡10G省内流量流量AA。2023-09-19 16:49:08电话营销方式办理家庭群组化副卡10G省内流量流量将0元副卡更改10元副卡，现已更改0元副卡，次月生效，减免本月功能费用10元，系统办理预存享10元赠费*2个月，开通后取消，仅限当月，此费用无法抵扣往月欠费及打印发票，用户满意</t>
  </si>
  <si>
    <t>TS202310021759481931</t>
  </si>
  <si>
    <t>谭俊芳</t>
  </si>
  <si>
    <t>2023-10-04 10:43:51</t>
  </si>
  <si>
    <t>判断省分:其他省分&amp;#13;&amp;#10;:增值业务争议&amp;#13;&amp;#10;判断省分:湖北&amp;#13;&amp;#10;:移网&amp;#13;&amp;#10;:在补救范围内&amp;#13;&amp;#10;:不认可&amp;#13;&amp;#10;:大于500元&amp;#13;&amp;#10;:&amp;#13;&amp;#10;&amp;#13;&amp;#10;高级模板内容：&amp;#13;&amp;#10;投诉问题描述:用户对于不知情开通的增值业务不认可&amp;#13;&amp;#10;争议业务名称:联通助理-智能应答5元（首月免费）&amp;#13;&amp;#10;受理渠道:暂无查询&amp;#13;&amp;#10;争议月份:2023年10月&amp;#13;&amp;#10;争议费用:125&amp;#13;&amp;#10;一线客服在系统里:未取消，请后台协助处理&amp;#13;&amp;#10;是否承诺退费:是&amp;#13;&amp;#10;用户要求:用户直接要求从2021-08-2010:21:00开始的联通助理业务全额退费&amp;#13;</t>
  </si>
  <si>
    <t>电话营销-开通争议：上海航动科技有限公司（宜昌），联通助理-智能应答5元。用户反映沃助理问题，经核实上海航动科技有限公司（宜昌）于2021-08-20 10:21:25开通沃助理，已取消，现申请减免21.9-23.10月费用合计125元，24小时到账，此费用不可打印发票，客户满意。</t>
  </si>
  <si>
    <t>TS202310040948240839</t>
  </si>
  <si>
    <t>郑万超</t>
  </si>
  <si>
    <t>2023-10-04 16:54:32</t>
  </si>
  <si>
    <t>[65岁以上老人]判断省分:其他省分&amp;#13;&amp;#10;:流量计费争议&amp;#13;&amp;#10;判断省分::流量包定制争议&amp;#13;&amp;#10;:不认可&amp;#13;&amp;#10;:未享受&amp;#13;&amp;#10;:大于500&amp;#13;&amp;#10;:&amp;#13;&amp;#10;&amp;#13;&amp;#10;高级模板内容：&amp;#13;&amp;#10;投诉问题描述:用户来电反映号码是老人在用没有申请开通其他业务要求我方退费&amp;#13;&amp;#10;业务名称:20元10G全国流量100分钟语音（湖北）-&amp;#13;&amp;#10;争议月份:2021年10月、2023年10月&amp;#13;&amp;#10;争议金额:500&amp;#13;&amp;#10;是否承诺退费:否&amp;#13;&amp;#10;用户要求:要求我方处理退费不然就投诉了请协助处理谢谢！&amp;#13;</t>
  </si>
  <si>
    <t>电话营销-开通争议：拓见，20元10G全国流量100分钟语音（湖北）-AA。用户反映电话营销办理流量包问题，因费用问题不认可，21.10-23.10月产生费用500元，可为用户申请减免部分费用299元，用户表示考虑，已取消，满意</t>
  </si>
  <si>
    <t>TS202310041316061141</t>
  </si>
  <si>
    <t>王晓丽</t>
  </si>
  <si>
    <t>2023-10-04 16:17:33</t>
  </si>
  <si>
    <t>主办单位：湖北&amp;#10;客户类别：星级客户&amp;#10;10010是否打通：否&amp;#10;是否二次致电10015：是&amp;#10;是否联系：否&amp;#10;升级倾向：&amp;#10;号码归属省：湖北&amp;#10;SVIP等级：&amp;#10;1.问题类型:;&amp;#10;2.投诉类型:其他问题;&amp;#10;3.营业厅地址:;&amp;#10;4.位置信息:;&amp;#10;5.位置发生地:;&amp;#10;6.投诉内容:乱改资费，乱开通业务</t>
  </si>
  <si>
    <t>电话营销-开通争议①客户基本信息：业务号码：15549382893、客户姓名：王晓丽、套餐情况：畅爽冰激凌5G套餐199元（基础版）； 客户反映取消业务的问题。&amp;#10;②首次联系客户时间： 2023-10-04 13:39:59 ； &amp;#10;③投诉核查处理情况：收到贵部转办后，我司立即组织调查 。经核实，上海航动科技有限公司（宜昌）  于2022-06-02 13:48:35开通炫彩通信助理包-云盘版，已取消，申请退还22.6-23.10月费用合计150元，24小时到账，此费用不可打印发票；另核实客户订购产品名称为鲸云铃声6元包月，产品代码为90115，有二次确认过程，不存在订购违规现象，考虑客户使用感知，网站方已取消屏蔽并于24小时到账退费162元现金方式到账，此费用可打印账单发票，转资问题现已转电话营销部门节后联系客户处理，客户满意。&amp;#10;④答复客户时间及客户满意度评价相关信息：我司于2023-10-04 13:39:59联系客户解释说明，客户认可满意。回单人：王宜艳&amp;#10;⑤投诉核查关联材料：无</t>
  </si>
  <si>
    <t>ZX202310031937482307</t>
  </si>
  <si>
    <t>071701048579</t>
  </si>
  <si>
    <t>屈斌斌</t>
  </si>
  <si>
    <t>2023-10-04 14:21:28</t>
  </si>
  <si>
    <t>22年Q3Q4重点客户判断省分:湖北&amp;#13;&amp;#10;:被动办理宽带&amp;#13;&amp;#10;:不需要&amp;#13;&amp;#10;:&amp;#13;&amp;#10;&amp;#13;&amp;#10;高级模板内容：&amp;#13;&amp;#10;问题描述:不知情办理宽带&amp;#13;&amp;#10;第二联系方式:15671050992&amp;#13;&amp;#10;销户原因:不知情办理&amp;#13;&amp;#10;用户要求:取消宽带以及低消&amp;#13;</t>
  </si>
  <si>
    <t>电话营销-开通争议：宜昌融诚通信服务有限责任公司  ，低消虚拟宽带AA。用户反映低消虚拟宽带的问题，经核实，宜昌融诚通信服务有限责任公司于2022-03-18 14:25:19通过电话营销的方式推荐用户开通低消虚拟宽带，已取消，考虑用户感知，申请退23.5-9月低消补收费用，合计186.6元，待10月份帐单出帐于次7日前一起到帐，此费用不可打印发票，因多次未联系上客户，我司核实情况处理，如有疑问可在工作时间（08:30-12:00；14:00-17:30）致电我司宜昌联通13032700872，烦请前台代为转告</t>
  </si>
  <si>
    <t>TS202310031344382375</t>
  </si>
  <si>
    <t>张代现</t>
  </si>
  <si>
    <t>2023-10-04 14:29:26</t>
  </si>
  <si>
    <t>&amp;#13;&amp;#10;高级模板内容：&amp;#13;&amp;#10;投诉问题描述:不一致&amp;#13;&amp;#10;业务名称:18527207569&amp;#13;&amp;#10;宣传渠道:客户经理&amp;#13;&amp;#10;宣传内容:59一个月&amp;#13;&amp;#10;实际情况:94一个月&amp;#13;&amp;#10;用户要求:未同意办理炫彩通助理包，业务已取消，称17683718223和13277235037也不应该收副卡功能费费，要求我方取消副卡功能费或者注销副卡，不愿到厅，要求我方核实回复处理&amp;#13;</t>
  </si>
  <si>
    <t>电话营销-开通争议： 河南优耐特网络科技有限公司（宜昌） ，炫彩通信助理包-云盘版（立即生效）AA。用户反映沃助理扣费问题，已为用户取消，可为用户申请减免5-10月产生费用55元，另用户反映17683718223和13277235037需注销或转资0月租问题，因号码关停无法转资，多次联系用户未接，如有疑问可在工作时间（08:30-12:00；14:00-17:30）联系07176921001、13032700872宜昌客服。如用户咨询，请前台10010话务中心代为解释，谢谢</t>
  </si>
  <si>
    <t>TS202310031009551656</t>
  </si>
  <si>
    <t>刘跃芳</t>
  </si>
  <si>
    <t>2023-10-04 09:05:31</t>
  </si>
  <si>
    <t>[65岁以上老人]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0&amp;#13;&amp;#10;渠道名称:湖北杭州翔羽线上业务代理(宜昌)&amp;#13;&amp;#10;反应问题涉及场景:未经同意订购业务&amp;#13;&amp;#10;产品名称:云加速5G畅玩加油包(湖北)&amp;#13;&amp;#10;争议月份:2023年9月、2023年10月&amp;#13;&amp;#10;是否承诺退费:否&amp;#13;&amp;#10;承诺退费金额:40&amp;#13;&amp;#10;是否取消业务（如取消失败，需加上系统报错的提示）:否，用户一直骂人不提供验证码，请后台协助取消，谢谢&amp;#13;&amp;#10;是否需要回复:是&amp;#13;&amp;#10;用户要求:服务补救不认可，用户一直骂人，不提供验证码也不听，请后台核实，谢谢&amp;#13;</t>
  </si>
  <si>
    <t>TS202310031143131860</t>
  </si>
  <si>
    <t>071701057088</t>
  </si>
  <si>
    <t>罗莉</t>
  </si>
  <si>
    <t>2023-10-04 11:10:50</t>
  </si>
  <si>
    <t>&amp;#13;&amp;#10;高级模板内容：&amp;#13;&amp;#10;投诉问题描述:用户表示自己办理这个宽带的时候说的是低消送宽带，宽带免费，高清电视收费知晓，表示在5月之前都有赠费，五月之后就没有了，要求尽快核实处理回电&amp;#13;&amp;#10;业务名称:月固定费_宽带包月费_宽带包月-包月费&amp;#13;&amp;#10;宣传渠道:其他:电话营销&amp;#13;&amp;#10;宣传内容:宽带免费，低消39元&amp;#13;&amp;#10;实际情况:宽带收费了19元，&amp;#13;&amp;#10;用户要求:要求尽快核实处理回电&amp;#13;</t>
  </si>
  <si>
    <t>电话营销-开通争议：宜昌融诚通信服务有限责任公司，低消送宽带AA。电话营销方式办理低消送宽带，宽带免费一年到期，已解释，现宽带需自行缴纳，用户知晓，满意</t>
  </si>
  <si>
    <t>BL202310031027130538</t>
  </si>
  <si>
    <t>张发佳</t>
  </si>
  <si>
    <t>2023-10-04 10:05:28</t>
  </si>
  <si>
    <t>[65岁以上老人]判断省分:湖北&amp;#13;&amp;#10;:增值业务费用争议（含炫彩通信助理包云盘版等组合类增值业务）&amp;#13;&amp;#10;:移网&amp;#13;&amp;#10;:在补救范围内&amp;#13;&amp;#10;:不认可&amp;#13;&amp;#10;:小于等于500元，且仅限单倍、月份不超过12个月&amp;#13;&amp;#10;:&amp;#13;&amp;#10;&amp;#13;&amp;#10;高级模板内容：&amp;#13;&amp;#10;赔付类型：:增值业务争议&amp;#13;&amp;#10;CBSS账单扣费名称：:云加速5G畅玩加油包(湖北)（已停售）&amp;#13;&amp;#10;办理渠道:湖北杭州翔羽线上业务代理(宜昌)&amp;#13;&amp;#10;赔付月份：:2023年10月&amp;#13;&amp;#10;返还倍率:单倍&amp;#13;&amp;#10;赔付金额：:20&amp;#13;&amp;#10;是否已经取消业务:是&amp;#13;&amp;#10;是否承诺退费：:是&amp;#13;&amp;#10;用户是否需要回复：:否&amp;#13;&amp;#10;用户要求：:用户来电对于业务	云加速5G畅玩加油包(湖北）不满，表示自己并未订购过，要求取消退还费用，我处解释用户不认可，已承诺退费，用户不愿已“赠款”形式退还，要求返回至话费余额里，请贵部协助处理，谢谢&amp;#13;</t>
  </si>
  <si>
    <t>电话营销-开通争议：湖北杭州翔羽线上业务代理(宜昌），云加速5G畅玩加油包(湖北）AA。用户反映被动开通问题，经核实湖北杭州翔羽线上业务代理(宜昌）于2023-09-25 04:19:02 开通云加速5G畅玩加油包(湖北），已取消，退还9-10月费用合计40元，24小时到账，此费用不可打印发票，客户满意。</t>
  </si>
  <si>
    <t>BL202310031103151248</t>
  </si>
  <si>
    <t>周雪萍</t>
  </si>
  <si>
    <t>2023-10-04 14:14:27</t>
  </si>
  <si>
    <t>&gt;业务号码&gt;18571008907；&gt;号码归属地&gt;宜昌；&gt;产品名称&gt;炫彩通信助理包-云盘版-立即生效（湖北）；&gt;产品代码&gt;无；&gt;产品编码&gt;无；&gt;订购时间&gt;2023-04-1917:02:11；&gt;核查情况&gt;平台故障；&gt;不规范定制分类&gt;平台故障，无法判责；&gt;退费金额&gt;55元；&gt;退费时间&gt;2023/10/3；&gt;投诉内容&gt;赔付类型：:增值业务争议&amp;#10;CBSS账单扣费名称：:炫彩通信助理包-云盘版&amp;#10;办理渠道:/&amp;#10;赔付月份：:2023年4月、2023年5月、2023年6月、2023年7月、2023年8月、2023年9月、2023年10月&amp;#10;返还倍率:单倍&amp;#10;赔付金额：:65&amp;#10;是否已经取消业务:否&amp;#10;是否承诺退费：:是&amp;#10;用户是否需要回复：:否&amp;#10;用户要求：:用户要求取消业务并退费</t>
  </si>
  <si>
    <t>电话营销-开通争议：上海航动，炫彩通信助理包- 云盘版AA。用户反映未订购此业务，经核实，23年3月通过电话营销方式推荐成员号码18571008907办理，9月已取消，现申请退费55元，此费用不可打印发票；另本机号码开通有折扣合约，需同时绑定炫彩通信助理包-云盘版，10月会产生扣费10元，此属业务规则，已向用户解释，满意。</t>
  </si>
  <si>
    <t>BL202310041433182014</t>
  </si>
  <si>
    <t>2023-10-04 15:06:30</t>
  </si>
  <si>
    <t>用户反馈：:10016营销问题&amp;#13;&amp;#10;属于：:要求禁呼屏蔽10016&amp;#13;&amp;#10;判断省分:湖北&amp;#13;&amp;#10;:办理失败&amp;#13;&amp;#10;:&amp;#13;&amp;#10;客户来电要求屏蔽10016的电话，称严重影响到自己的生活，要求处理，谢谢</t>
  </si>
  <si>
    <t>TS202310041005201230</t>
  </si>
  <si>
    <t>胡学喜</t>
  </si>
  <si>
    <t>2023-10-04 14:42:56</t>
  </si>
  <si>
    <t>&amp;#13;&amp;#10;高级模板内容：&amp;#13;&amp;#10;投诉问题描述:用户来电称自己开通的自动充现在取消不了前台已按照操作步骤教用户在APP上去取消用户称取消不了用户称自己也去营业厅了都取消不了要求前台为他直接取消请协助处理谢谢&amp;#13;&amp;#10;渠道名称:其他:10010&amp;#13;&amp;#10;办理业务名称:取消自动充&amp;#13;&amp;#10;页面提示:点不上任何操作&amp;#13;&amp;#10;用户要求:要求前台为他直接取消请协助处理谢谢&amp;#13;</t>
  </si>
  <si>
    <t>电子渠道：经核实因客户通过手厅无法操作取消自动充值，现已发沃工单取消，预计24小时内，客户满意</t>
  </si>
  <si>
    <t>TS202310031811572027</t>
  </si>
  <si>
    <t>冯山</t>
  </si>
  <si>
    <t>2023-10-04 10:50:30</t>
  </si>
  <si>
    <t>&amp;#13;&amp;#10;高级模板内容：&amp;#13;&amp;#10;投诉问题描述:用户反映自己话费购里面有40的话费卷，但是无法兑换&amp;#13;&amp;#10;操作渠道:话费购&amp;#13;&amp;#10;参加活动（套餐）名称:话费卷&amp;#13;&amp;#10;页面提示:无&amp;#13;&amp;#10;用户要求:要求尽快处理&amp;#13;</t>
  </si>
  <si>
    <t>电子渠道：客户反馈APP话费券无法抵扣的问题，考虑客户感知，已勾选增费40元，24小时内到账，此费用不可打印账单发票，回访满意</t>
  </si>
  <si>
    <t>TS202310031748341487</t>
  </si>
  <si>
    <t>路倩</t>
  </si>
  <si>
    <t>2023-10-04 14:06:17</t>
  </si>
  <si>
    <t>&amp;#13;&amp;#10;高级模板内容：&amp;#13;&amp;#10;投诉问题描述:客户来电表示办理时宣传的是每月返10元，客户来电表示没有返费，客户要求记录反馈&amp;#13;&amp;#10;业务名称:小天卡-2023&amp;#13;&amp;#10;宣传渠道:营业厅&amp;#13;&amp;#10;宣传内容:每月返10元&amp;#13;&amp;#10;实际情况:没有返费&amp;#13;&amp;#10;用户要求:客户来电表示办理时宣传的是每月返10元，客户来电表示没有返费，客户要求记录反馈&amp;#13;</t>
  </si>
  <si>
    <t>电子渠道：客户反馈办理小天卡宣传每月10元赠费未到账，已按客户要求要求勾选赠费10元*12个月，立即生效，并联系客户解释说明，考虑客户感知，补赠23.9月赠费合计10元，24小时内到账，此费用不可打印账单发票，回访满意</t>
  </si>
  <si>
    <t>TS202310031547300613</t>
  </si>
  <si>
    <t>李东阳</t>
  </si>
  <si>
    <t>2023-10-04 10:42:16</t>
  </si>
  <si>
    <t>&amp;#13;&amp;#10;高级模板内容：&amp;#13;&amp;#10;投诉问题描述:用户表示自己办该副卡有个领会员活动，但是在APP上无法找到地方领取，前天并未查询到相关会员活动，请求协助处理&amp;#13;&amp;#10;操作渠道:中国联通APP&amp;#13;&amp;#10;参加活动（套餐）名称:赠送热门会员12个月&amp;#13;&amp;#10;页面提示:用户表示无法找到领取方式&amp;#13;&amp;#10;用户要求:核实回复领会员&amp;#13;</t>
  </si>
  <si>
    <t>电子渠道：用户反映APP上申请的副卡领取会员的问题，已告知用户用副卡号码登录联通APP，我的-我的礼包-卡券，可以领取会员，用户现已领取成功，满意。</t>
  </si>
  <si>
    <t>ZX202310041533520882</t>
  </si>
  <si>
    <t>陈芙蓉</t>
  </si>
  <si>
    <t>2023-10-04 16:12:50</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</si>
  <si>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不能接收&amp;#13;&amp;#10;:无任何记录&amp;#13;&amp;#10;:不认可&amp;#13;&amp;#10;:用户无法接受验证码要求取消轻合约版超级会员（黄金版）的业务&amp;#13;</t>
  </si>
  <si>
    <t>ZX202310041131511713</t>
  </si>
  <si>
    <t>王鑫</t>
  </si>
  <si>
    <t>2023-10-04 14:18:26</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</si>
  <si>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不能接收&amp;#13;&amp;#10;:等待下发&amp;#13;&amp;#10;:&amp;#13;&amp;#10;用户来电反映本机现在无法接收（所有/）短信，手机未设置拦截，用户（已换机换卡/）测试，请尽快核实处理并回复！</t>
  </si>
  <si>
    <t>ZX202310031835232014</t>
  </si>
  <si>
    <t>陈菡</t>
  </si>
  <si>
    <t>2023-10-04 09:58:47</t>
  </si>
  <si>
    <t>【2022年上工信部测评重保用户】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无法发送&amp;#13;&amp;#10;:下发成功&amp;#13;&amp;#10;:不认可&amp;#13;&amp;#10;:&amp;#13;&amp;#10;用户反馈自己短信功能解释银行的验证码很慢要求我们核实处理一下，引导清卡不认可故此下单</t>
  </si>
  <si>
    <t>ZX202310031007230563</t>
  </si>
  <si>
    <t>赵绪海</t>
  </si>
  <si>
    <t>2023-10-04 15:45:28</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</si>
  <si>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不能接收&amp;#13;&amp;#10;:无任何记录&amp;#13;&amp;#10;:不认可&amp;#13;&amp;#10;:用户来电无法接收任何短信，请核实处理，谢谢&amp;#13;</t>
  </si>
  <si>
    <t>终端使用：用户反映短信无法接收，核实用户短信功能正常，建议换机换卡再试，如仍不行可补卡再试。用户表示知晓。</t>
  </si>
  <si>
    <t>ZX202310041035331213</t>
  </si>
  <si>
    <t>咨询工单（2021版）&gt;&gt;宽带业务&gt;&gt;宽带提速、测速</t>
  </si>
  <si>
    <t>071700080080</t>
  </si>
  <si>
    <t>贾成美</t>
  </si>
  <si>
    <t>2023-10-04 16:09:17</t>
  </si>
  <si>
    <t>22年Q3Q4重点客户用户要宽带测速，请处理谢谢</t>
  </si>
  <si>
    <t>固网通信质量：宽带网速。师傅回复上门测速正常，用户路由器问题。我司多次未联系上客户，特已短信告知，如有疑问可在工作时间（08:30-12:00；14:00-17:30）致电我司宜昌联通13032700872。</t>
  </si>
  <si>
    <t>TS202310031549260661</t>
  </si>
  <si>
    <t>071700023964</t>
  </si>
  <si>
    <t>付华栋</t>
  </si>
  <si>
    <t>2023-10-04 14:25:15</t>
  </si>
  <si>
    <t>【2022年上工信部测评重保用户】【2022年上工信部测评重保用户】&amp;#13;&amp;#10;高级模板内容：&amp;#13;&amp;#10;投诉问题描述:光猫闪红灯&amp;#13;&amp;#10;故障现象:光猫闪红灯&amp;#13;&amp;#10;故障地址:湖北省宜昌市东山开发区发展大道99号清江润城小区42栋1单元26层2601户&amp;#13;&amp;#10;故障时间:2023-10-03&amp;#13;&amp;#10;用户要求:尽快上门维修&amp;#13;</t>
  </si>
  <si>
    <t>固网质量：湖北省宜昌市东山开发区发展大道99号清江润城小区42栋1单元26层2601户AA。用户反映宽带故障，经核实，联系用户已自动恢复，满意。</t>
  </si>
  <si>
    <t>TS202310031014231768</t>
  </si>
  <si>
    <t>覃树强</t>
  </si>
  <si>
    <t>2023-10-04 08:37:39</t>
  </si>
  <si>
    <t>主办单位：湖北&amp;#10;客户类别：普通客户&amp;#10;10010是否打通：是&amp;#10;是否二次致电10015：是&amp;#10;是否联系：是&amp;#10;升级倾向：无&amp;#10;号码归属省：湖北&amp;#10;SVIP等级：&amp;#10;预处理名称：宽带故障一键诊断:&amp;#13;&amp;#10;诊断号码类型:手机&amp;#13;&amp;#10;结合宽带号码的状态及余额，分情况受理:不欠费且状态正常&amp;#13;&amp;#10;询问问题类型:无法上网&amp;#13;&amp;#10;诊断情况:诊断无异常&amp;#13;&amp;#10;路由器是否存在虚接或连接处接触不良:不存在&amp;#13;&amp;#10;建议客户使用电脑直接连接光猫，尝试单机能否正常上网:正常&amp;#13;&amp;#10;建议客户可自行设置一下路由器再尝试:不认可&amp;#13;&amp;#10;是否有突发故障:无突发故障&amp;#13;&amp;#10;光猫上的LOS灯是否常亮红灯:是&amp;#13;&amp;#10;宽带装机地址：湖北省宜昌市宜都市高坝洲镇皓光村皓光村4组25号周边备注:用户称和此号码绑定的宽带无法上网了，请尽快核实处理&amp;#13;</t>
  </si>
  <si>
    <t>固网质量：湖北省宜昌市宜都市高坝洲镇皓光村皓光村4组25号周边AA.①客户基本资料：业务号码：13217277673、客户姓名：覃树强、套餐情况：畅爽冰激凌5G套餐99元（基础版）；客户反映宽带无法上网的问题； &amp;#10;②首次联系客户时间：2023-10-03 18:34:00&amp;#10;③投诉核查处理情况：收到贵部转办，我司立即组织核查，经核实，我司回访客户表示已自行恢复，满意； &amp;#10;④答复客户时间及客户满意度评价：根据上述核实情况，我司于2023-10-03 18:34:00联系客户满意，回单人：胡春燕、联系方式：07176921001&amp;#10;⑤投诉核查关联材料：无。"</t>
  </si>
  <si>
    <t>GZ202310041615170382</t>
  </si>
  <si>
    <t>071700026616</t>
  </si>
  <si>
    <t>师坤</t>
  </si>
  <si>
    <t>2023-10-04 18:45:15</t>
  </si>
  <si>
    <t>#2022重保客户##2022重保客户#宽带报障-网速慢&amp;#10;装机地址：湖北省宜昌市东山开发区青岛路鑫怡广场5栋1单元5楼501</t>
  </si>
  <si>
    <t>GZ202310041523580017</t>
  </si>
  <si>
    <t>071703512230</t>
  </si>
  <si>
    <t>陈龙飞</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</si>
  <si>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IPTV无法使用，重启无效，要求师傅上门处理</t>
  </si>
  <si>
    <t>GZ202310041502592373</t>
  </si>
  <si>
    <t>071700034550</t>
  </si>
  <si>
    <t>魏宏</t>
  </si>
  <si>
    <t>2023-10-04 17:46:06</t>
  </si>
  <si>
    <t>用户反馈自己家里刚刚装修完，现在宽带无法上网了，有可能是线路问题，要求上门处理</t>
  </si>
  <si>
    <t>GZ202310041438502199</t>
  </si>
  <si>
    <t>071700338616</t>
  </si>
  <si>
    <t>周筠</t>
  </si>
  <si>
    <t>2023-10-04 18:09:05</t>
  </si>
  <si>
    <t>用户反馈宽带上网慢，要求上门处理</t>
  </si>
  <si>
    <t>GZ202310041340231770</t>
  </si>
  <si>
    <t>071701032491</t>
  </si>
  <si>
    <t>陈洁</t>
  </si>
  <si>
    <t>2023-10-04 21:01:20</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</si>
  <si>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获取宽带账号失败&amp;#13;&amp;#10;通过宽带平台进行复位:操作未恢复/不认可&amp;#13;&amp;#10;判断省分:其他省分&amp;#13;&amp;#10;向用户解释后用户不认可:&amp;#13;&amp;#10;机顶盒看不了电视，重启无效，要求师傅尽快联系处理</t>
  </si>
  <si>
    <t>GZ202310041323271633</t>
  </si>
  <si>
    <t>071700088932</t>
  </si>
  <si>
    <t>向秦军</t>
  </si>
  <si>
    <t>2023-10-04 16:17:54</t>
  </si>
  <si>
    <t>302001AAA/CBSS判断签约和配置不一样，配置速率低于签约带宽&amp;#10;装机地址：湖北省宜昌市点军区五龙三路碧桂园一期C小区79栋1单元2楼201</t>
  </si>
  <si>
    <t>GZ202310041319441611</t>
  </si>
  <si>
    <t>071700035865</t>
  </si>
  <si>
    <t>魏梅影子</t>
  </si>
  <si>
    <t>2023-10-04 15:28:04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</si>
  <si>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用户表示网不可用，自己弄不好，查询到是无线CPE，要求师傅联系上门维修。</t>
  </si>
  <si>
    <t>GZ202310041224291170</t>
  </si>
  <si>
    <t>071701042195</t>
  </si>
  <si>
    <t>田维筱</t>
  </si>
  <si>
    <t>2023-10-04 16:39:17</t>
  </si>
  <si>
    <t>101004光猫断电离线&amp;#10;装机地址：湖北省宜昌市西陵区北苑街道廖家湾社区发展大道半山云庭6栋1单元30楼3002</t>
  </si>
  <si>
    <t>GZ202310041140120782</t>
  </si>
  <si>
    <t>071703842667</t>
  </si>
  <si>
    <t>陈友翠</t>
  </si>
  <si>
    <t>2023-10-04 14:08:42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</si>
  <si>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宽带无法正常上网，线断了，请处理并回复&amp;#13;</t>
  </si>
  <si>
    <t>GZ202310041126010663</t>
  </si>
  <si>
    <t>071701012695</t>
  </si>
  <si>
    <t>李明英</t>
  </si>
  <si>
    <t>2023-10-04 15:21:17</t>
  </si>
  <si>
    <t>071701012695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用户表示CPE宽带无法使用，要求师傅尽快上门处理&amp;#13;</t>
  </si>
  <si>
    <t>GZ202310041125030654</t>
  </si>
  <si>
    <t>071701070380</t>
  </si>
  <si>
    <t>张义忠</t>
  </si>
  <si>
    <t>2023-10-04 14:10:24</t>
  </si>
  <si>
    <t>302002局方OLT设备收光功率异常。&amp;#10;装机地址：湖北省宜昌市西陵区云集街道白龙井社区军休所白龙井路15号1栋1单元2层202</t>
  </si>
  <si>
    <t>GZ202310041105030482</t>
  </si>
  <si>
    <t>071700805828</t>
  </si>
  <si>
    <t>向意乐</t>
  </si>
  <si>
    <t>2023-10-04 14:47:45</t>
  </si>
  <si>
    <t>#2022重保客户#网速过慢，一千兆的宽带只有一百兆的速度&amp;#10;装机地址：湖北省宜昌市当阳市玉泉街道办事处娘娘庙社区公园大观小区22栋1单元13层1301</t>
  </si>
  <si>
    <t>GZ202310041051550369</t>
  </si>
  <si>
    <t>071701016624</t>
  </si>
  <si>
    <t>柳祖平</t>
  </si>
  <si>
    <t>2023-10-04 12:58:02</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</si>
  <si>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IPTV无法观看，用户表示机顶盒坏了，请处理。</t>
  </si>
  <si>
    <t>GZ202310041038380243</t>
  </si>
  <si>
    <t>071700022810</t>
  </si>
  <si>
    <t>黄露</t>
  </si>
  <si>
    <t>2023-10-04 13:32:47</t>
  </si>
  <si>
    <t>客户使用手厅一键诊断功能进行宽带故障诊断，诊断结果：1、请致电10010客服热线，为您进一步核查。给您带来的不便，敬请谅解。；2、非常抱歉，目前您所在的区域存在集中的临时故障，我们正在积极抢修中，预计2023-10-0409:06:44时间后恢复，请您耐心等待，给您带来的不便敬请谅解。；3、请您检查光猫是否正常通电，如仍未解决，可点击一键报修，我们尽快为您处理。；4、请您检查光猫光纤接口是否松动、光猫光纤是否弯折，重启光猫，如仍未解决，可点击一键报修，我们尽快为您处理。，故障描述：宽带无法上网&amp;#10;装机地址：湖北省宜昌市西陵区窑湾街道望洲社区望洲村6组42号周边</t>
  </si>
  <si>
    <t>GZ202310041032230184</t>
  </si>
  <si>
    <t>2023-10-04 11:15:08</t>
  </si>
  <si>
    <t>#2022重保客户#22年Q3Q4重点客户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网速慢&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路由器能力不匹配;&amp;#13;&amp;#10;:&amp;#13;&amp;#10;&amp;#13;&amp;#10;高级模板内容：&amp;#13;&amp;#10;问题（现象）描述:用户来电称实际宽带速率和办理的宽带速率相差太大&amp;#13;&amp;#10;故障时间:2023-10-04&amp;#13;&amp;#10;服务状态是否正常:是&amp;#13;&amp;#10;设备灯显示:正常&amp;#13;&amp;#10;错误代码:无&amp;#13;&amp;#10;是否重启设备:不配合&amp;#13;&amp;#10;装机地址:湖北省宜昌市伍家岗区大公桥街道隆康路社区一马路4号经委宿舍1栋2单元3楼302&amp;#13;&amp;#10;用户要求:用户来电称自己1000M宽带，用测速软件测速，只有100M的带宽，用户来电要求后台查询并解决后反馈。&amp;#13;</t>
  </si>
  <si>
    <t>GZ202310041024240106</t>
  </si>
  <si>
    <t>071700008488</t>
  </si>
  <si>
    <t>林克富</t>
  </si>
  <si>
    <t>2023-10-04 13:58:32</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</si>
  <si>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路由器能力不匹配;&amp;#13;&amp;#10;:宽带无法上网需要专人上门维修&amp;#13;</t>
  </si>
  <si>
    <t>GZ202310041018120047</t>
  </si>
  <si>
    <t>071700070468</t>
  </si>
  <si>
    <t>刘德强</t>
  </si>
  <si>
    <t>2023-10-04 12:58:15</t>
  </si>
  <si>
    <t>302002局方OLT设备收光功率异常。&amp;#10;装机地址：湖北省宜昌市伍家岗区万寿桥街道胜利一路社区河运新村16栋3单元3层301户</t>
  </si>
  <si>
    <t>GZ202310040959532340</t>
  </si>
  <si>
    <t>071701005163</t>
  </si>
  <si>
    <t>谢玉英</t>
  </si>
  <si>
    <t>2023-10-04 12:19:39</t>
  </si>
  <si>
    <t>071701005163命中精准预判服务场景:[65岁以上老人]&amp;#13;&amp;#10;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光猫终端能力与签约速率不匹配;&amp;#13;&amp;#10;设备收发光功率是否异常:无异常;&amp;#13;&amp;#10;:&amp;#13;&amp;#10;在线不能上网，要求直接上门</t>
  </si>
  <si>
    <t>GZ202310040933002134</t>
  </si>
  <si>
    <t>071700860032</t>
  </si>
  <si>
    <t>杨先慈</t>
  </si>
  <si>
    <t>2023-10-04 14:09:30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</si>
  <si>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网速慢&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用户反映宽带网速慢，排障无效，用户坚持认为是联通公司的问题，要求安排人员上门处理并回复&amp;#13;</t>
  </si>
  <si>
    <t>GZ202310040917372025</t>
  </si>
  <si>
    <t>071700044684</t>
  </si>
  <si>
    <t>张守东</t>
  </si>
  <si>
    <t>2023-10-04 13:05:59</t>
  </si>
  <si>
    <t>#2022重保客户#101004光猫断电离线&amp;#10;装机地址：湖北省宜昌市伍家岗区伍家乡合益村合益路九安城小区11栋2单元19楼1902</t>
  </si>
  <si>
    <t>GZ202310040826451694</t>
  </si>
  <si>
    <t>071703424673</t>
  </si>
  <si>
    <t>詹峰华</t>
  </si>
  <si>
    <t>2023-10-04 09:37:07</t>
  </si>
  <si>
    <t>客户使用手厅一键诊断功能进行宽带故障诊断，诊断结果，故障描述：undefined&amp;#10;装机地址：湖北省宜昌市当阳市玉阳街道办事处付家岗社区南正街当阳石油小区2栋周边</t>
  </si>
  <si>
    <t>GZ202310040824491688</t>
  </si>
  <si>
    <t>071700227571</t>
  </si>
  <si>
    <t>袁昌明</t>
  </si>
  <si>
    <t>2023-10-04 10:58:25</t>
  </si>
  <si>
    <t>#2022重保客户#102002CBSS状态正常，AAA状态异常&amp;#10;装机地址：湖北省宜昌市宜都市陆城镇解放公寓小区10栋2单元6层601</t>
  </si>
  <si>
    <t>GZ202310040814271647</t>
  </si>
  <si>
    <t>071700006122</t>
  </si>
  <si>
    <t>李昌林</t>
  </si>
  <si>
    <t>2023-10-04 12:30:08</t>
  </si>
  <si>
    <t>#2022重保客户#无法打开网页&amp;#10;装机地址：湖北省宜昌市西陵区列电路望州岗村6组30号周边</t>
  </si>
  <si>
    <t>GZ202310040802071598</t>
  </si>
  <si>
    <t>071701040397</t>
  </si>
  <si>
    <t>查光凯</t>
  </si>
  <si>
    <t>2023-10-04 10:53:21</t>
  </si>
  <si>
    <t>客户使用手厅一键诊断功能进行宽带故障诊断，诊断结果：1、请致电10010客服热线，为您进一步核查。给您带来的不便，敬请谅解。；2、非常抱歉，目前您所在的区域存在集中的临时故障，我们正在积极抢修中，预计2023-10-0407:24:03时间后恢复，请您耐心等待，给您带来的不便敬请谅解。；3、请您检查光猫是否正常通电，如仍未解决，可点击一键报修，我们尽快为您处理。；4、您的宽带网络所连接的主干光纤中断，可点击一键报修，我们尽快为您处理。；5、请您检查光猫光纤接口是否松动、光猫光纤是否弯折，重启光猫，如仍未解决，可点击一键报修，我们尽快为您处理。，故障描述：宽带无法上网&amp;#10;装机地址：湖北省宜昌市西陵区窑湾街道望洲社区望洲村6组44号周边</t>
  </si>
  <si>
    <t>GZ202310032329331387</t>
  </si>
  <si>
    <t>071700044938</t>
  </si>
  <si>
    <t>张胜</t>
  </si>
  <si>
    <t>2023-10-04 09:35:06</t>
  </si>
  <si>
    <t>无法打开网页&amp;#10;装机地址：湖北省宜昌市西陵区葛洲坝街道石子岭社区葛洲坝合作有线宽带专用</t>
  </si>
  <si>
    <t>GZ202310032259061334</t>
  </si>
  <si>
    <t>071700064721</t>
  </si>
  <si>
    <t>周佑平</t>
  </si>
  <si>
    <t>2023-10-04 15:25:18</t>
  </si>
  <si>
    <t>#2022重保客户##2022重保客户##2022重保客户#无法打开网页&amp;#10;装机地址：湖北省宜昌市伍家区峡洲大道东景苑15栋1单元6楼606</t>
  </si>
  <si>
    <t>GZ202310032258581332</t>
  </si>
  <si>
    <t>071700279734</t>
  </si>
  <si>
    <t>彭明媛</t>
  </si>
  <si>
    <t>2023-10-04 13:25:06</t>
  </si>
  <si>
    <t>客户使用手厅一键诊断功能进行宽带故障诊断，诊断结果：1、请致电10010客服热线，为您进一步核查。给您带来的不便，敬请谅解。，故障描述：宽带无法上网&amp;#10;装机地址：湖北省宜昌市宜都市高坝洲镇白洪溪村白洪溪村4组38号周边</t>
  </si>
  <si>
    <t>GZ202310032022010590</t>
  </si>
  <si>
    <t>071700829335</t>
  </si>
  <si>
    <t>陈天虹</t>
  </si>
  <si>
    <t>2023-10-04 17:23:53</t>
  </si>
  <si>
    <t>#2022重保客户##2022重保客户#302004光猫与签约速率不匹配（端业不匹配）&amp;#10;装机地址：湖北省宜昌市当阳市玉阳办事处北门公寓片区广洲路9巷36号周边</t>
  </si>
  <si>
    <t>GZ202310031940060319</t>
  </si>
  <si>
    <t>071700859486</t>
  </si>
  <si>
    <t>史红伟</t>
  </si>
  <si>
    <t>2023-10-04 15:21:24</t>
  </si>
  <si>
    <t>#2022重保客户#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amp;#13;&amp;#10;设备收发光功率是否异常:无异常;&amp;#13;&amp;#10;:宽带无法上网需要专人上门维修</t>
  </si>
  <si>
    <t>GZ202310031920400201</t>
  </si>
  <si>
    <t>071700804061</t>
  </si>
  <si>
    <t>孙崇媛</t>
  </si>
  <si>
    <t>2023-10-04 12:27:04</t>
  </si>
  <si>
    <t>301001光猫收发光功率异常&amp;#10;装机地址：湖北省宜昌市当阳市玉阳街道办事处南门垱社区子龙住宅片区新民村3组128号周边</t>
  </si>
  <si>
    <t>GZ202310031837032351</t>
  </si>
  <si>
    <t>071700084079</t>
  </si>
  <si>
    <t>谭明福</t>
  </si>
  <si>
    <t>2023-10-04 12:34:09</t>
  </si>
  <si>
    <t>#2022重保客户#101004光猫断电离线&amp;#10;装机地址：湖北省宜昌市伍家区东艳路东辰心语D区5栋1单元30楼3003</t>
  </si>
  <si>
    <t>GZ202310031804172120</t>
  </si>
  <si>
    <t>071700129675</t>
  </si>
  <si>
    <t>田文</t>
  </si>
  <si>
    <t>2023-10-04 13:04:44</t>
  </si>
  <si>
    <t>301001光猫收发光功率异常&amp;#10;装机地址：湖北省宜昌市枝江市团结西路领秀之江B12栋1单元4楼403</t>
  </si>
  <si>
    <t>GZ202310031757462060</t>
  </si>
  <si>
    <t>071700609587</t>
  </si>
  <si>
    <t>孙阳成</t>
  </si>
  <si>
    <t>2023-10-04 10:44:36</t>
  </si>
  <si>
    <t>071700609587命中精准预判服务场景:[65岁以上老人]&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获取宽带账号失败&amp;#13;&amp;#10;通过宽带平台进行复位:操作未恢复/不认可&amp;#13;&amp;#10;判断省分:其他省分&amp;#13;&amp;#10;向用户解释后用户不认可:&amp;#13;&amp;#10;15672499376&amp;#13;&amp;#10;071700609587&amp;#13;&amp;#10;湖北省宜昌市秭归县茅坪镇滨湖社区滨湖路山水龙城E16栋303&amp;#13;&amp;#10;机顶盒看不了电视，重启无效，请尽快联系维修</t>
  </si>
  <si>
    <t>GZ202310031748502007</t>
  </si>
  <si>
    <t>071700097695</t>
  </si>
  <si>
    <t>郭大勇</t>
  </si>
  <si>
    <t>2023-10-04 11:20:26</t>
  </si>
  <si>
    <t>302004光猫与签约速率不匹配（端业不匹配）&amp;#10;装机地址：湖北省宜昌市伍家岗区宝塔河街道韩家坝社区韩家坝社区中南路24号1栋2单元3楼301</t>
  </si>
  <si>
    <t>GZ202310031723061850</t>
  </si>
  <si>
    <t>2023-10-04 17:21:44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</si>
  <si>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路由器能力不匹配;&amp;#13;&amp;#10;:宽带无法连网，光猫的注册灯闪烁，希望师傅尽快上门查看处理。&amp;#13;</t>
  </si>
  <si>
    <t>GZ202310031705421732</t>
  </si>
  <si>
    <t>071700063398</t>
  </si>
  <si>
    <t>刘扬</t>
  </si>
  <si>
    <t>2023-10-04 17:32:39</t>
  </si>
  <si>
    <t>302004光猫与签约速率不匹配（端业不匹配）&amp;#10;装机地址：湖北省宜昌市西陵区东山四路弘洋拉菲小镇6栋1单元27层2701</t>
  </si>
  <si>
    <t>GZ202310031620251421</t>
  </si>
  <si>
    <t>071700715717</t>
  </si>
  <si>
    <t>彭月兵</t>
  </si>
  <si>
    <t>2023-10-04 09:36:33</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</si>
  <si>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遥控电视没有反应&amp;#13;&amp;#10;检查遥控器更换电池:操作未恢复/不认可&amp;#13;&amp;#10;判断省分:其他省分&amp;#13;&amp;#10;向用户解释后用户不认可:&amp;#13;&amp;#10;宽带网络可用，电视没有声音，用户表示没有静音也不是音量调小了，就是没有声音，坚持要求公司安排师傅上门检修，请公司尽快处理并回复</t>
  </si>
  <si>
    <t>GZ202310031603411322</t>
  </si>
  <si>
    <t>071700317096</t>
  </si>
  <si>
    <t>张显狄</t>
  </si>
  <si>
    <t>2023-10-04 21:19:27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</si>
  <si>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amp;#13;&amp;#10;湖北省宜昌市夷陵区三斗坪镇高家冲村2组，宽带无法上网，光猫红灯，重启无效，需要上门处理。</t>
  </si>
  <si>
    <t>GZ202310031519021029</t>
  </si>
  <si>
    <t>071700017629</t>
  </si>
  <si>
    <t>高皓</t>
  </si>
  <si>
    <t>南方一中心&gt;&gt;西南区域呼叫中心&gt;&gt;现场运营中心&gt;&gt;BPO专家组</t>
  </si>
  <si>
    <t>2023-10-04 15:47:54</t>
  </si>
  <si>
    <t>#2022重保客户##2022重保客户#22年Q3Q4重点客户22年Q3Q4重点客户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amp;#13;&amp;#10;高级模板内容：&amp;#13;&amp;#10;问题（现象）描述:用户来电反映宽带从（今天）开始（无法上网），错误代码（无），设备灯显示（红灯），已建议用户重启设备（已重启未恢复），用户要求尽快上门处理。装机地址（湖北省宜昌市西陵区绿萝路片区绿萝路29-1号1栋1单元4楼401）联系电话（15572700008）&amp;#13;&amp;#10;故障时间:2023-10-03&amp;#13;&amp;#10;服务状态是否正常:是&amp;#13;&amp;#10;设备灯显示:红灯&amp;#13;&amp;#10;错误代码:无&amp;#13;&amp;#10;是否重启设备:已重启未恢复&amp;#13;&amp;#10;装机地址:湖北省宜昌市西陵区绿萝路片区绿萝路29-1号1栋1单元4楼401&amp;#13;&amp;#10;用户要求:用户来电反映宽带从（今天）开始（无法上网），错误代码（无），设备灯显示（红灯），已建议用户重启设备（已重启未恢复），用户要求尽快上门处理。装机地址（湖北省宜昌市西陵区绿萝路片区绿萝路29-1号1栋1单元4楼401）联系电话（15572700008）&amp;#13;</t>
  </si>
  <si>
    <t>GZ202310030904520725</t>
  </si>
  <si>
    <t>071700362741</t>
  </si>
  <si>
    <t>杜阳珍</t>
  </si>
  <si>
    <t>2023-10-04 13:06:03</t>
  </si>
  <si>
    <t>#2022重保客户#101004光猫断电离线&amp;#10;装机地址：湖北省宜昌市夷陵区小溪塔街道官庄村官庄村长岭岗柑桔场45号周边</t>
  </si>
  <si>
    <t>GZ202310030839180570</t>
  </si>
  <si>
    <t>071700097956</t>
  </si>
  <si>
    <t>杨祖春</t>
  </si>
  <si>
    <t>2023-10-04 13:06:06</t>
  </si>
  <si>
    <t>071700097956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光猫设备Los亮红灯，账号离线，请尽快上门处理&amp;#13;</t>
  </si>
  <si>
    <t>GZ202310030825150480</t>
  </si>
  <si>
    <t>071700305589</t>
  </si>
  <si>
    <t>王合珍</t>
  </si>
  <si>
    <t>2023-10-04 08:23:51</t>
  </si>
  <si>
    <t>301001光猫收发光功率异常&amp;#10;装机地址：湖北省宜昌市夷陵区三斗坪镇东岳庙村东岳庙村二组22号周边</t>
  </si>
  <si>
    <t>GZ202310022032391902</t>
  </si>
  <si>
    <t>071701008894</t>
  </si>
  <si>
    <t>费丹波</t>
  </si>
  <si>
    <t>2023-10-04 10:04:15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</si>
  <si>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湖北省宜昌市西陵区望洲岗路84号203，宽带无法上网，多次重启无效，需要上门处理。</t>
  </si>
  <si>
    <t>GZ202310021453262161</t>
  </si>
  <si>
    <t>071703046635</t>
  </si>
  <si>
    <t>2023-10-04 09:34:19</t>
  </si>
  <si>
    <t>101004光猫断电离线&amp;#10;装机地址：湖北省宜昌市宜都市高坝洲镇皓光村皓光村4组25号周边</t>
  </si>
  <si>
    <t>GZ202310021424151948</t>
  </si>
  <si>
    <t>071703314657</t>
  </si>
  <si>
    <t>伍忠云</t>
  </si>
  <si>
    <t>2023-10-04 16:12:32</t>
  </si>
  <si>
    <t>宽带报障-MODEM故障&amp;#10;装机地址：湖北省宜昌市当阳市玉阳街道办事处熊家山社区南正街14号当阳城区营服中心4G-CPE项目无资源地址</t>
  </si>
  <si>
    <t>GZ202310021206300956</t>
  </si>
  <si>
    <t>071700317640</t>
  </si>
  <si>
    <t>王新伟</t>
  </si>
  <si>
    <t>2023-10-04 16:18:59</t>
  </si>
  <si>
    <t>#2022重保客户#302004光猫与签约速率不匹配（端业不匹配）&amp;#10;装机地址：湖北省宜昌市夷陵区黄花镇军田坝村军田坝村五组130号周边</t>
  </si>
  <si>
    <t>GZ202310012147251016</t>
  </si>
  <si>
    <t>071704143940</t>
  </si>
  <si>
    <t>万昆仑</t>
  </si>
  <si>
    <t>2023-10-04 15:45:09</t>
  </si>
  <si>
    <t>客户使用手厅一键诊断功能进行宽带故障诊断，诊断结果：1、请致电10010客服热线，为您进一步核查。给您带来的不便，敬请谅解。；2、请您检查光猫光纤接口是否松动、光猫光纤是否弯折，重启光猫，如仍未解决，可点击一键报修，我们尽快为您处理。，故障描述：宽带无法上网&amp;#10;装机地址：湖北省宜昌市秭归县茅坪镇滨湖社区天问路平湖小区2栋1单元17楼1701</t>
  </si>
  <si>
    <t>GZ202310011109371501</t>
  </si>
  <si>
    <t>071700399177</t>
  </si>
  <si>
    <t>杨金</t>
  </si>
  <si>
    <t>2023-10-04 14:03:52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</si>
  <si>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宽带无法上网</t>
  </si>
  <si>
    <t>GZ202310011100081418</t>
  </si>
  <si>
    <t>071700300418</t>
  </si>
  <si>
    <t>2023-10-04 15:55:03</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</si>
  <si>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FTTB设备是否正常:无异常;&amp;#13;&amp;#10;:宽带无法上网需要专人上门维修</t>
  </si>
  <si>
    <t>GZ202309302310032127</t>
  </si>
  <si>
    <t>071700529020</t>
  </si>
  <si>
    <t>邓守明</t>
  </si>
  <si>
    <t>2023-10-04 10:41:57</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</si>
  <si>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用户称宽带无法上网&amp;#13;&amp;#10;故障时间:2023-09-30&amp;#13;&amp;#10;服务状态是否正常:是&amp;#13;&amp;#10;设备灯显示:正常&amp;#13;&amp;#10;错误代码:无&amp;#13;&amp;#10;是否重启设备:已重启未恢复&amp;#13;&amp;#10;用户要求:用户希望尽快联系处理谢谢&amp;#13;</t>
  </si>
  <si>
    <t>GZ202309301421551097</t>
  </si>
  <si>
    <t>071700113522</t>
  </si>
  <si>
    <t>周永凤</t>
  </si>
  <si>
    <t>2023-10-04 09:35:49</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</si>
  <si>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amp;#13;&amp;#10;15697276985&amp;#13;&amp;#10;071700113522&amp;#13;&amp;#10;湖北省宜昌市枝江市白洋镇张店村张店村1组12号&amp;#13;&amp;#10;注册灯闪，请尽快联系维修&amp;#13;&amp;#10;&amp;#13;</t>
  </si>
  <si>
    <t>GZ202309300937560996</t>
  </si>
  <si>
    <t>071700959128</t>
  </si>
  <si>
    <t>胡兆军</t>
  </si>
  <si>
    <t>2023-10-04 15:26:02</t>
  </si>
  <si>
    <t>宽带报障-MODEM故障&amp;#10;装机地址：湖北省宜昌市远安县远安城区营服中心4G-CPE项目无资源地址</t>
  </si>
  <si>
    <t>GZ202309252108040385</t>
  </si>
  <si>
    <t>071700630445</t>
  </si>
  <si>
    <t>向会寅</t>
  </si>
  <si>
    <t>2023-10-04 10:09:22</t>
  </si>
  <si>
    <t>无法打开网页&amp;#10;装机地址：湖北省宜昌市秭归县沙镇溪集镇三星路105号私房周边</t>
  </si>
  <si>
    <t>ZX202310031419210116</t>
  </si>
  <si>
    <t>向青海</t>
  </si>
  <si>
    <t>2023-10-04 11:21:09</t>
  </si>
  <si>
    <t>&amp;#13;&amp;#10;高级模板内容：&amp;#13;&amp;#10;投诉问题描述:对于局方停机不认可&amp;#13;&amp;#10;用户状态为:非实名停机&amp;#13;&amp;#10;停机原因:非实名停机&amp;#13;&amp;#10;前台是否按流程解释:是&amp;#13;&amp;#10;用户要求:要求开机人在异地手机为老款手机无法下载软件用户要求处理结果出来之后添加中途客服告知用户处理结果&amp;#13;&amp;#10;第二联系电话:没有其他联系方式&amp;#13;</t>
  </si>
  <si>
    <t>号码关停：非实名停机AA。用户反映非实名停机问题，经核实因入网照片不合规导致，需用户前往附近自有营业厅或通过手厅操作实名制补登记，我部可协助申请临时开机5天，无第二联系方式无法告知，如有疑问可在工作时间（08:30-12:00；14:00-17:30）联系07176921001、13032700872宜昌客服。如用户咨询，请前台10010话务中心代为解释，谢谢</t>
  </si>
  <si>
    <t>ZX202310021710135293</t>
  </si>
  <si>
    <t>肖艺锴</t>
  </si>
  <si>
    <t>2023-10-04 15:56:32</t>
  </si>
  <si>
    <t>用户来电反映：表示无法复通，也不在归属地，要求在线复通，解释及指引不成功，请跟进，谢谢</t>
  </si>
  <si>
    <t>号码关停：集团鹰眼2I新入网监测涉诈停机AA。已请客户回传以下资料：身份证正、反面照，手持证件正面照及开机承诺函至13032700872微信号，审核通过后办理开机。如该号码再次被举报则永久关停，客户知晓。</t>
  </si>
  <si>
    <t>ZX202310041618411248</t>
  </si>
  <si>
    <t>孙妮</t>
  </si>
  <si>
    <t>2023-10-04 17:10:58</t>
  </si>
  <si>
    <t>&amp;#13;&amp;#10;高级模板内容：&amp;#13;&amp;#10;投诉问题描述:局方停机&amp;#13;&amp;#10;用户状态为:局方停机&amp;#13;&amp;#10;停机原因:集团鹰眼监测诈骗停机（异常换机）：首次关停可携带本人有效证件、本机号卡到归属地自营厅核验签署承诺书复机一次&amp;#13;&amp;#10;前台是否按流程解释:是&amp;#13;&amp;#10;用户要求:让前期添加微信的工作人员发送复机模板。用户一直联系未回复有完结:ZX202309100939280174不认可，要求尽快回复微信&amp;#13;&amp;#10;第二联系电话:15146709471&amp;#13;</t>
  </si>
  <si>
    <t>号码关停：集团鹰眼监测诈骗停机（异常换机）AA，现用户已提供资料，已审核复机，满意</t>
  </si>
  <si>
    <t>ZX202310021741591294</t>
  </si>
  <si>
    <t>杨磊</t>
  </si>
  <si>
    <t>2023-10-04 12:49:39</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</si>
  <si>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-1111:28:575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局方停机无法正常使用&amp;#13;&amp;#10;用户状态为:局方停机&amp;#13;&amp;#10;停机原因:集团鹰眼监测诈骗停机（异常换机）：首次关停可携带本人有效证件、本机号卡到归属地自营厅核验签署承诺书复机一次&amp;#13;&amp;#10;前台是否按流程解释:是&amp;#13;&amp;#10;用户要求:用户要求核实具体停机原因&amp;#13;&amp;#10;第二联系电话:不愿提供&amp;#13;</t>
  </si>
  <si>
    <t>号码关停：集团鹰眼监测诈骗停机（异常换机）AA。需客户回传以下资料：身份证正、反面照，手持证件正面照及开机承诺函至13032700872微信号，审核通过后办理开机。如该号码再次被举报则永久关停，客户号码停机，无第二联系电话，已短信告知用户结果，若用户来电烦请代为解释或告知用户与本地服务监督热线13032700872（工作时间8:30-12:00 14:00-17:30工作时间）联系。</t>
  </si>
  <si>
    <t>ZX202310022042342076</t>
  </si>
  <si>
    <t>梁平</t>
  </si>
  <si>
    <t>2023-10-04 12:55:24</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</si>
  <si>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-2608:14:155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用户对局方停机不认可，前台解释无效，用户卡不在身边，不愿意到厅&amp;#13;&amp;#10;用户状态为:局方停机&amp;#13;&amp;#10;停机原因:集团鹰眼监测诈骗停机（异常换机）：首次关停可携带本人有效证件、本机号卡到归属地自营厅核验签署承诺书复机一次&amp;#13;&amp;#10;前台是否按流程解释:是&amp;#13;&amp;#10;用户要求:用户要求线上复机并给出一个解释，请加急处理&amp;#13;&amp;#10;第二联系电话:18607209904&amp;#13;</t>
  </si>
  <si>
    <t>号码关停：集团鹰眼监测诈骗停机（异常换机）AA。用户反映停机问题，经核实首次关停可携带本人有效证件、本机号卡到归属地自营厅核验签署承诺书复机一次或回传资料至我司审核后复机，另核实赠费已到账，建议客户通过手厅查询，客户满意。</t>
  </si>
  <si>
    <t>ZX202310031721411550</t>
  </si>
  <si>
    <t>徐翔</t>
  </si>
  <si>
    <t>2023-10-04 17:08:58</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</si>
  <si>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0001-00182、停机原因:集团鹰眼监测诈骗停机：首次关停可携带本人有效证件、本机号卡到归属地自营厅核验签署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-03-0118:33:415、复通指引:6、信安近60天复机次数:--&gt;系统判断的原因分类是否明确:&amp;#13;&amp;#10;&amp;#13;&amp;#10;高级模板内容：&amp;#13;&amp;#10;投诉问题描述:营业厅办理不了，需后台协助，线上复机&amp;#13;&amp;#10;用户状态为:局方停机&amp;#13;&amp;#10;停机原因:集团鹰眼监测诈骗停机&amp;#13;&amp;#10;前台是否按流程解释:是&amp;#13;&amp;#10;用户要求:营业厅办理不了，需后台协助，线上复机&amp;#13;&amp;#10;第二联系电话:18671727623&amp;#13;</t>
  </si>
  <si>
    <t>号码关停：集团鹰眼监测诈骗停机AA。需用户前往营业厅办理复机，用户知晓，满意度一般</t>
  </si>
  <si>
    <t>ZX202310031927282255</t>
  </si>
  <si>
    <t>张丽萍</t>
  </si>
  <si>
    <t>2023-10-04 12:40:47</t>
  </si>
  <si>
    <t>:不认可&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用户来电对关停不认可，无法线上复机，用户不在归属地，要求我方协助处理谢谢！&amp;#13;&amp;#10;用户状态为:局方半停&amp;#13;&amp;#10;停机原因:静默号卡关停模型（风险打标）：信安风险打标语音半停，24小时内手厅进行二次实人认证或到号码归属自有营业厅核验。&amp;#13;&amp;#10;前台是否按流程解释:是&amp;#13;&amp;#10;用户要求:用户来电对关停不认可，无法线上复机，用户不在归属地，要求我方协助处理谢谢！&amp;#13;&amp;#10;第二联系电话:19867676220&amp;#13;</t>
  </si>
  <si>
    <t>号码关停：经核实客户号码因断卡2.0-湖北45天及以上睡眠卡风险用户打标（第十一批）停机，根据相关要求进行关停处理。已请客户手厅二次实人认证复机，或本人携带身份证办理复机，客户知晓</t>
  </si>
  <si>
    <t>ZX202310031300562048</t>
  </si>
  <si>
    <t>耿良贵</t>
  </si>
  <si>
    <t>2023-10-04 15:09:53</t>
  </si>
  <si>
    <t>【2022年上工信部测评重保用户】[65岁以上老人]:不认可&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用户来电对本机（局方半停）状态不认可，用户在APP办理,但是机主是老年人,称视频认证无法完成,也不愿到厅,要求我方协助处理,&amp;#13;&amp;#10;用户状态为:局方半停&amp;#13;&amp;#10;停机原因:断卡2.0-湖北45天及以上睡眠卡风险用户打标（第十一批）&amp;#13;&amp;#10;前台是否按流程解释:是&amp;#13;&amp;#10;用户要求:辅助认证&amp;#13;&amp;#10;第二联系电话:15827607221&amp;#13;</t>
  </si>
  <si>
    <t>号码关停：经核实客户号码因断卡2.0-湖北45天及以上睡眠卡风险用户打标（第十一批）停机，根据相关要求进行关停处理。已请客户手厅二次实人认证复机，或本人携带身份证办理复机，客户知晓。</t>
  </si>
  <si>
    <t>ZX202310031608230964</t>
  </si>
  <si>
    <t>向燈辉</t>
  </si>
  <si>
    <t>2023-10-04 15:19:27</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</si>
  <si>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省分自有模型710010-00012、停机原因:涉案涉诈涉骚扰同证件号码停机（本人持效身份证件、SIM卡到营业厅实名签署承诺书复机，原则上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-0315:42:585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客户来电无法使用&amp;#13;&amp;#10;用户状态为:高额半停机加局方停机&amp;#13;&amp;#10;停机原因:涉案涉诈涉骚扰同证件号码停机（本人持效身份证件、SIM卡到营业厅实名签署承诺书复机，原则上复机一次）&amp;#13;&amp;#10;前台是否按流程解释:是&amp;#13;&amp;#10;用户要求:客户来电立刻复机&amp;#13;&amp;#10;第二联系电话:19872247541&amp;#13;</t>
  </si>
  <si>
    <t>号码关停：涉案涉诈涉骚扰同证件号码停机AA。用户反映局方停机问题，经核实，根据相关要求进行关停处理，已协商方便携带身份证原件前往夷陵区自营厅先办理实人认证，并签署承诺函尝试申请复机，用户同意。</t>
  </si>
  <si>
    <t>TS202310041453500977</t>
  </si>
  <si>
    <t>张透</t>
  </si>
  <si>
    <t>2023-10-04 16:00:15</t>
  </si>
  <si>
    <t>【2022年上工信部测评重保用户】:不认可&amp;#13;&amp;#10;判断省分:湖北&amp;#13;&amp;#10;node_134:&amp;#13;&amp;#10;获取入参:&amp;#13;&amp;#10;node_180:&amp;#13;&amp;#10;判断局方停机状态:非实名停机&amp;#13;&amp;#10;:&amp;#13;&amp;#10;判定是否二代身份证入网/是否为移网号码::不认可/办理失败&amp;#13;&amp;#10;:异地&amp;#13;&amp;#10;:不认可&amp;#13;&amp;#10;:不认可&amp;#13;&amp;#10;:对实名业务不满&amp;#13;&amp;#10;:&amp;#13;&amp;#10;&amp;#13;&amp;#10;高级模板内容：&amp;#13;&amp;#10;投诉问题描述:用户来电对停机不认可&amp;#13;&amp;#10;用户状态:非实名停机&amp;#13;&amp;#10;停机原因:非实名停机&amp;#13;&amp;#10;第二联系电话:15672528413&amp;#13;&amp;#10;用户要求:要求尽快处理&amp;#13;</t>
  </si>
  <si>
    <t>号码关停：非实名关停AA，经核实，客户反映号码13294244588非实名停机问题，由于客户号码入网照片不合规，现需重新实名，可通过中国联通APP--服务--办理--实名制补登记办理，且上传的证件照片不可压边、不可缺角、不可模糊反光，人脸采集视频录制不可戴帽子、不可戴口罩，现已临时开机，5天时效，建议客户用此号码登录手厅后按照要求上传资料提交实名，满意。</t>
  </si>
  <si>
    <t>TS202310031933361227</t>
  </si>
  <si>
    <t>邓宁</t>
  </si>
  <si>
    <t>2023-10-04 14:28:31</t>
  </si>
  <si>
    <t>:不认可&amp;#13;&amp;#10;判断省分:湖北&amp;#13;&amp;#10;node_134:&amp;#13;&amp;#10;获取入参:&amp;#13;&amp;#10;node_180:&amp;#13;&amp;#10;判断局方停机状态:非实名停机&amp;#13;&amp;#10;:&amp;#13;&amp;#10;判定是否二代身份证入网/是否为移网号码::异地&amp;#13;&amp;#10;:不认可&amp;#13;&amp;#10;:不认可&amp;#13;&amp;#10;:对实名业务不满&amp;#13;&amp;#10;:&amp;#13;&amp;#10;&amp;#13;&amp;#10;高级模板内容：&amp;#13;&amp;#10;投诉问题描述:用户来电对停机不认可要求线上复机&amp;#13;&amp;#10;用户状态:非实名停机&amp;#13;&amp;#10;停机原因:非实名停机&amp;#13;&amp;#10;第二联系电话:	18671788989&amp;#13;&amp;#10;用户要求:用户要求尽快解决&amp;#13;</t>
  </si>
  <si>
    <t>号码关停：非实名停机AA， 其他+签名不合规 ，需用户添加186717100010宜昌王卡官微重新签署风险告知书署名后才可复机，用户号码停机，无第二联系电话，无法联系上，已短信告知您结果，若您来电烦请代为解释或告知您与本地服务监督热线13032700872（工作时间8:30-12:00 14:00-17:30工作时间）联系。</t>
  </si>
  <si>
    <t>TS202310031827552364</t>
  </si>
  <si>
    <t>吉斌</t>
  </si>
  <si>
    <t>2023-10-04 13:32:40</t>
  </si>
  <si>
    <t>&amp;#13;&amp;#10;高级模板内容：&amp;#13;&amp;#10;投诉问题描述:用户来电反馈当前这个号卡已经使用好几年，当前表示未实名，已经在中国联通APP进行实名到现在未通过，表示如果再不通过就要销户&amp;#13;&amp;#10;用户状态:非实名停机&amp;#13;&amp;#10;停机原因:非实名停机&amp;#13;&amp;#10;第二联系电话:18571000876&amp;#13;&amp;#10;用户要求:用户要求加急处理否则就销户，请后台协助处理谢谢。&amp;#13;</t>
  </si>
  <si>
    <t>号码关停：非实名停机AA，新入网实名照片不合，需用户通过手厅实名制补登记或前往营业厅实名，用户号码停机，无第二联系电话，无法联系上，已短信告知用户结果，若用户来电烦请代为解释或告知用户与本地服务监督热线13032700872（工作时间8:30-12:00 14:00-17:30工作时间）联系。</t>
  </si>
  <si>
    <t>TS202310031020391959</t>
  </si>
  <si>
    <t>2023-10-04 09:19:50</t>
  </si>
  <si>
    <t>[65岁以上老人]:不认可&amp;#13;&amp;#10;判断省分:湖北&amp;#13;&amp;#10;node_134:&amp;#13;&amp;#10;获取入参:&amp;#13;&amp;#10;node_180:&amp;#13;&amp;#10;判断局方停机状态:非实名停机&amp;#13;&amp;#10;:&amp;#13;&amp;#10;判定是否二代身份证入网/是否为移网号码::本地&amp;#13;&amp;#10;:不认可&amp;#13;&amp;#10;:不认可&amp;#13;&amp;#10;:对实名业务不满&amp;#13;&amp;#10;:&amp;#13;&amp;#10;&amp;#13;&amp;#10;高级模板内容：&amp;#13;&amp;#10;投诉问题描述:用户来电反映自己非实名停机，用户现在无法接收验证码，前台推荐营业厅不认可，请协助处理&amp;#13;&amp;#10;用户状态:费实名停机&amp;#13;&amp;#10;停机原因:非实名&amp;#13;&amp;#10;第二联系电话:13227284525&amp;#13;&amp;#10;用户要求:要求线上复机&amp;#13;</t>
  </si>
  <si>
    <t>号码关停：其他+签名不合规AA。用户反映号码停机，经核实，因签名不合规导致停机，已短信告知客户添加王卡官微微信号18671710010审核开机，已申请5天临时开机，因多次未联系上客户，我司核实情况处理，如有疑问可在工作时间（08:30-12:00；14:00-17:30）致电我司宜昌联通13032700872，烦请前台代为转告</t>
  </si>
  <si>
    <t>TS202310040925170277</t>
  </si>
  <si>
    <t>向品恒</t>
  </si>
  <si>
    <t>2023-10-04 14:20:47</t>
  </si>
  <si>
    <t>获取入参:已获取&amp;#13;&amp;#10;判断归属地:南一区域下的省分用户&amp;#13;&amp;#10;账期判断:账期外&amp;#13;&amp;#10;服务状态:局方停机&amp;#13;&amp;#10;:请点击进入局方停机处理流程&amp;#13;&amp;#10;:不认可&amp;#13;&amp;#10;判断省分:湖北&amp;#13;&amp;#10;node_134:&amp;#13;&amp;#10;获取入参:&amp;#13;&amp;#10;node_180:&amp;#13;&amp;#10;判断局方停机状态:非实名停机&amp;#13;&amp;#10;:&amp;#13;&amp;#10;判定是否二代身份证入网/是否为移网号码::不认可/办理失败&amp;#13;&amp;#10;:本地&amp;#13;&amp;#10;:不认可&amp;#13;&amp;#10;:不认可&amp;#13;&amp;#10;:对实名业务不满&amp;#13;&amp;#10;:&amp;#13;&amp;#10;&amp;#13;&amp;#10;高级模板内容：&amp;#13;&amp;#10;投诉问题描述:用户来电称自己被停机，现在我方进行使用，用户要求进行核实，前台已解释用户不认可，要求进行反馈，尽快处理，用户称自己现手机卡没有擦在手机上，不知道电话号码是那一张，已告知用户前往营业厅人，用户不认可，要求进行反馈&amp;#13;&amp;#10;用户状态:非实名停机&amp;#13;&amp;#10;停机原因:非实名停机&amp;#13;&amp;#10;第二联系电话:13407147186&amp;#13;&amp;#10;用户要求:用户要求进行反馈，进行核实，尽快进行处理&amp;#13;</t>
  </si>
  <si>
    <t>号码关停：其他+入网照片不合规AA。用户反映号码停机，经核实，因入网照片不合规不合规导致停机，已建议用户可通过中国联通APP--服务--办理--实名制补登记办理，且上传的证件照片不可压边、不可缺角、不可模糊反光，人脸采集视频录制不可戴帽子、不可戴口罩，建议客户用此号码登录手厅后按照要求上传资料提交实名，满意。</t>
  </si>
  <si>
    <t>BL202310031227360414</t>
  </si>
  <si>
    <t>2023-10-04 11:59:27</t>
  </si>
  <si>
    <t>[该用户有申诉倾向，请注意受理态度，查询近三天工单记录，积极解决用户问题。]判断省分:湖北&amp;#10;:增值业务费用争议（含炫彩通信助理包云盘版等组合类增值业务）&amp;#10;:固网&amp;#10;:是&amp;#10;:不认可&amp;#10;:小于等于500元，且仅限单倍、月份不超过12个月&amp;#10;:&amp;#10;&amp;#10;高级模板内容：&amp;#10;赔付类型：:增值业务争议&amp;#10;CBSS账单扣费名称：:TV增值-应用-教育、TV增值-应用-健康&amp;#10;SP产品ID/元素ID：:无&amp;#10;办理渠道:无&amp;#10;赔付月份：:2023年4月、2023年5月、2023年6月、2023年7月、2023年8月、2023年9月&amp;#10;返还倍率:单倍&amp;#10;赔付金额：:200&amp;#10;是否已经取消业务:是&amp;#10;是否承诺退费：:是&amp;#10;用户是否需要回复：:否&amp;#10;用户要求：:退费</t>
  </si>
  <si>
    <t>BL202310031815561173</t>
  </si>
  <si>
    <t>李文均</t>
  </si>
  <si>
    <t>2023-10-04 11:45:58</t>
  </si>
  <si>
    <t>&gt;业务号码&gt;13040982283；&gt;号码归属地&gt;宜昌；&gt;产品名称&gt;沃悦读同步学钻石会员20元包；&gt;产品代码&gt;66001174；&gt;产品编码&gt;6600117400；&gt;订购时间&gt;2023-10-0107:23:37；&gt;核查情况&gt;平台故障；&gt;不规范定制分类&gt;平台故障，无法判责；&gt;退费金额&gt;20元；&gt;退费时间&gt;2023-10-04；&gt;投诉内容&gt;&amp;#10;高级模板内容：&amp;#10;赔付类型：:增值业务争议&amp;#10;CBSS账单扣费名称：:沃悦读同步学钻石会员20元包&amp;#10;办理渠道:SP平台接入&amp;#10;赔付月份：:2023年10月&amp;#10;返还倍率:单倍&amp;#10;赔付金额：:20&amp;#10;是否已经取消业务:是&amp;#10;是否承诺退费：:是&amp;#10;用户是否需要回复：:否&amp;#10;用户要求：:无</t>
  </si>
  <si>
    <t>BL202310031609241488</t>
  </si>
  <si>
    <t>何仕汉</t>
  </si>
  <si>
    <t>2023-10-04 10:04:53</t>
  </si>
  <si>
    <t>&gt;业务号码&gt;13047157689；&gt;号码归属地&gt;宜昌；&gt;产品名称&gt;悦心钻石会员-包月-25元；&gt;产品代码&gt;21002405；&gt;产品编码&gt;2100240500；&gt;订购时间&gt;2023-09-2513:02:24；&gt;核查情况&gt;平台故障；&gt;不规范定制分类&gt;平台故障，无法判责；&gt;退费金额&gt;50元；&gt;退费时间&gt;2023年10月4日；&gt;投诉内容&gt;&amp;#10;赔付类型：:增值业务争议&amp;#10;CBSS账单扣费名称：:悦心钻石会员-包月-25元&amp;#10;办理渠道:无&amp;#10;赔付月份：:2023年9月、2023年10月&amp;#10;返还倍率:单倍&amp;#10;赔付金额：:50&amp;#10;是否已经取消业务:是&amp;#10;是否承诺退费：:是&amp;#10;用户是否需要回复：:否&amp;#10;用户要求：:退费</t>
  </si>
  <si>
    <t>BL202310031945242375</t>
  </si>
  <si>
    <t>付錞</t>
  </si>
  <si>
    <t>2023-10-04 14:20:14</t>
  </si>
  <si>
    <t>&gt;业务号码&gt;13100787371；&gt;号码归属地&gt;宜昌；&gt;产品名称&gt;特惠礼包；&gt;产品代码&gt;无；&gt;产品编码&gt;6700990700；&gt;订购时间&gt;2018-11-2713:10:45；&gt;核查情况&gt;平台故障；&gt;不规范定制分类&gt;平台故障，无法判责；&gt;退费金额&gt;60元；&gt;退费时间&gt;2023-10-04；&gt;投诉内容&gt;判断省分:其他省分&amp;#10;:增值业务争议&amp;#10;判断省分:湖北&amp;#10;:移网&amp;#10;:在补救范围内&amp;#10;:不认可&amp;#10;:小于等于500元，且仅限单倍、月份不超过12个月&amp;#10;:&amp;#10;&amp;#10;高级模板内容：&amp;#10;赔付类型：:增值业务争议&amp;#10;CBSS账单扣费名称：:增值业务费_增值业务-特惠礼包_增值业务-特惠礼包&amp;#10;办理渠道:线上&amp;#10;赔付月份：:2023年1月、2023年2月、2023年3月、2023年4月、2023年5月、2023年6月、2023年7月、2023年8月、2023年9月、2023年10月、2022年12月、2022年11月&amp;#10;返还倍率:单倍&amp;#10;赔付金额：:60&amp;#10;是否已经取消业务:否&amp;#10;是否承诺退费：:是&amp;#10;用户是否需要回复：:是&amp;#10;用户要求：:尽快处理回复</t>
  </si>
  <si>
    <t>BL202310031814551159</t>
  </si>
  <si>
    <t>彭涛</t>
  </si>
  <si>
    <t>2023-10-04 16:06:59</t>
  </si>
  <si>
    <t>&gt;业务号码&gt;13114465094；&gt;号码归属地&gt;宜昌；&gt;产品名称&gt;芒果TV10G流量加月会员合约包；&gt;产品代码&gt;80006702；&gt;产品编码&gt;8000670200；&gt;订购时间&gt;2023-09-2819:38:44；&gt;核查情况&gt;平台故障；&gt;不规范定制分类&gt;平台故障，无法判责；&gt;退费金额&gt;19元；&gt;退费时间&gt;2023-10-04；&gt;投诉内容&gt;&amp;#10;高级模板内容：&amp;#10;赔付类型：:增值业务争议&amp;#10;CBSS账单扣费名称：:芒果TV10G流量加月会员合约包&amp;#10;办理渠道:/&amp;#10;赔付月份：:2023年10月&amp;#10;返还倍率:单倍&amp;#10;赔付金额：:19&amp;#10;是否已经取消业务:否&amp;#10;是否承诺退费：:是&amp;#10;用户是否需要回复：:否&amp;#10;用户要求：:要求取消并退费，无法接收验证码，请后台协助取消，谢谢</t>
  </si>
  <si>
    <t>BL202310040807051174</t>
  </si>
  <si>
    <t>滕玉清</t>
  </si>
  <si>
    <t>2023-10-04 14:11:12</t>
  </si>
  <si>
    <t>&gt;业务号码&gt;13117282189；&gt;号码归属地&gt;宜昌；&gt;产品名称&gt;腾讯王者荣耀30元；&gt;产品代码&gt;无；&gt;产品编码&gt;2100098200；&gt;订购时间&gt;2023-10-0321:11:12、2023-10-0321:13:50、2023-10-0321:16:46、2023-10-0321:18:37、2023-10-0321:20:36、2023-10-0321:24:41、2023-10-0321:28:42、2023-10-0321:29:42、2023-10-0321:30:35、2023-10-0321:32:41、2023-10-0321:35:03、2023-10-0321:55:13、2023-10-0321:56:28；&gt;核查情况&gt;平台故障；&gt;不规范定制分类&gt;平台故障，无法判责；&gt;退费金额&gt;390元；&gt;退费时间&gt;2023年10月4日；&gt;投诉内容&gt;&amp;#10;&amp;#10;高级模板内容：&amp;#10;赔付类型：:增值业务争议&amp;#10;CBSS账单扣费名称：:增值业务-腾讯王者荣耀30元&amp;#10;SP产品ID/元素ID：:增值业务-腾讯王者荣耀30元&amp;#10;办理渠道:无&amp;#10;赔付月份：:2023年10月&amp;#10;返还倍率:单倍&amp;#10;赔付金额：:390&amp;#10;是否已经取消业务:否&amp;#10;是否承诺退费：:是&amp;#10;用户是否需要回复：:否&amp;#10;用户要求：:赠款退费谢谢！</t>
  </si>
  <si>
    <t>BL202310041001000148</t>
  </si>
  <si>
    <t>何凌</t>
  </si>
  <si>
    <t>2023-10-04 16:45:55</t>
  </si>
  <si>
    <t>&gt;业务号码&gt;13177051413、13032703750；&gt;号码归属地&gt;宜昌；&gt;产品名称&gt;5G精品听读PLUS会员、优酷12G流量加月会员合约包、腾讯游戏畅玩包（前向）；&gt;产品代码&gt;66003045、80006700、无；&gt;产品编码&gt;6600304500、8000670000、91039750；&gt;订购时间&gt;2023-08-1911:21:19、2023-04-3016:41:51、2023-09-0420:31:53；&gt;核查情况&gt;平台故障；&gt;不规范定制分类&gt;平台故障，无法判责；&gt;退费金额&gt;60元、60元、24元；&gt;退费时间&gt;2023年10月4日；&gt;投诉内容&gt;&amp;#10;&amp;#10;高级模板内容：&amp;#10;赔付类型：:增值业务争议&amp;#10;CBSS账单扣费名称：:5G精品听读PLUS会员腾讯游戏畅玩包优酷12G流量加月会员合约包（已停售）&amp;#10;办理渠道:无&amp;#10;赔付月份：:2023年8月、2023年9月、2023年10月&amp;#10;返还倍率:单倍&amp;#10;赔付金额：:144&amp;#10;是否已经取消业务:是&amp;#10;是否承诺退费：:是&amp;#10;用户是否需要回复：:否&amp;#10;用户要求：:客户来电表示不知情办理，前台已承诺退费，请核实处理，谢谢！131770514135G精品听读PLUS会员13032703750腾讯游戏畅玩包优酷12G流量加月会员合约包（已停售）</t>
  </si>
  <si>
    <t>TS202310031846060255</t>
  </si>
  <si>
    <t>刘冬生</t>
  </si>
  <si>
    <t>2023-10-04 14:12:07</t>
  </si>
  <si>
    <t>主办单位：湖北&amp;#10;客户类别：普通客户&amp;#10;10010是否打通：否&amp;#10;是否二次致电10015：是&amp;#10;是否联系：否&amp;#10;升级倾向：&amp;#10;号码归属省：湖北&amp;#10;SVIP等级：&amp;#10;1.问题类型:;&amp;#10;2.投诉类型:其他;&amp;#10;3.营业厅地址:;&amp;#10;4.位置信息:;&amp;#10;5.位置发生地:;&amp;#10;6.投诉内容:未经本人允许开通业务</t>
  </si>
  <si>
    <t>计费争议-SP扣费：①客户基本资料：业务号码：13207223429、客户姓名：刘冬生、套餐情况：幸福家家乐59元套；客户反映增值业务扣费的问题； &amp;#10;②首次联系客户时间：2023-10-04 12:10:00&amp;#10;③投诉核查处理情况：收到贵部转办，我司立即组织核查，经核实， 20元 5GB云加速5G畅玩加油包(湖北) 21002422，91639,短信验证码确认订购，9月办理并当月取消，减免9月产生扣费20元。沃悦读同步学钻石会员20元包66001174，90559，短信验证码确认订购，9月办理并当月取消，减免9月产生扣费15元，共计产生费用35元，三个工作日退费到账，满意； &amp;#10;④答复客户时间及客户满意度评价：根据上述核实情况，我司于2023-10-04 12:10:00联系客户满意，回单人：胡春燕、联系方式：07176921001&amp;#10;⑤投诉核查关联材料：无。"</t>
  </si>
  <si>
    <t>TS202310031907550733</t>
  </si>
  <si>
    <t>秦学琼</t>
  </si>
  <si>
    <t>2023-10-04 14:35:27</t>
  </si>
  <si>
    <t>高级模板内容：&amp;#10;投诉问题描述:用户称没有开通过（尊享悦读20元包，哔哩哔哩15G流量加会员月包），用户欠费半停机，建议用户交费开机后退订业务相关处理，用户不认可，要求核实为什么订购，解释不认可，请尽快联系谢谢&amp;#10;业务名称:尊享悦读20元包，哔哩哔哩15G流量加会员月&amp;#10;争议月份:2023年9月&amp;#10;争议金额:0&amp;#10;是否已经取消业务:否&amp;#10;是否承诺退费:否&amp;#10;用户要求:请尽快联系谢谢</t>
  </si>
  <si>
    <t>计费争议-SP扣费：经核实，用户订购产品名称（1）尊享悦读20元包，产品代码为90559，订购时间，取消时间为23年10月，20元/月，合计扣费1个月，累计产生费用合计20元；（2）哔哩哔哩15G流量加会员月，产品代码为88226，订购时间23年9月，取消时间为23年10月，25元/月，合计扣费2个月，累计产生费用合计50元，订购方式为集团统一认证平台” 短信验证码，有二次确认过程，不存在订购违规现象。考虑用户使用感知，网站方已取消屏蔽并于三个工作日内退费70元到账，此费用不可抵扣往月欠费及打印发票，满意。</t>
  </si>
  <si>
    <t>TS202310040000191176</t>
  </si>
  <si>
    <t>岳从青</t>
  </si>
  <si>
    <t>2023-10-04 14:14:28</t>
  </si>
  <si>
    <t>判断省分:其他省分&amp;#13;&amp;#10;:增值业务争议&amp;#13;&amp;#10;判断省分:湖北&amp;#13;&amp;#10;:移网&amp;#13;&amp;#10;:不在补救范围内&amp;#13;&amp;#10;:不认可&amp;#13;&amp;#10;:&amp;#13;&amp;#10;&amp;#13;&amp;#10;高级模板内容：&amp;#13;&amp;#10;投诉问题描述:用户来电称并未增值业务-腾讯王者荣耀30元/增值业务-腾讯王者荣耀18元，前台查询后解释用户不认可，并称卫生么玩王者荣耀扣费会扣话费，有没有经过本人同意，烦请后台协助处理，谢谢&amp;#13;&amp;#10;争议业务名称:增值业务-腾讯王者荣耀18元/增值业务-腾讯王者荣耀18元&amp;#13;&amp;#10;受理渠道:未核实到具体渠道&amp;#13;&amp;#10;争议月份:2023年10月&amp;#13;&amp;#10;争议费用:138&amp;#13;&amp;#10;一线客服在系统里:已取消&amp;#13;&amp;#10;是否承诺退费:否&amp;#13;&amp;#10;用户要求:要求加急处理有提及工信部&amp;#13;</t>
  </si>
  <si>
    <t>计费争议-SP扣费：腾讯王者荣耀30元、腾讯王者荣耀18元，产品代码为腾讯王者荣耀18元，SP标识为2100098500 ，21000985，订购时间23.10，订购方式为游戏，取消时间为23.10，累计产生费用共计18元，有二次确认过程，不存在订购违规现象。腾讯王者荣耀30元，SP标识为2100098200 ，21000982，订购时间23.10，订购方式为游戏，取消时间为23.10，累计产生费用共计120元，有二次确认过程，不存在订购违规现象。考虑客户使用感知，网站方已取消屏蔽并于3个工作日内退费138元，现金充值，可打印账单发票，回访满意</t>
  </si>
  <si>
    <t>TS202310041033392060</t>
  </si>
  <si>
    <t>向元浩</t>
  </si>
  <si>
    <t>2023-10-04 16:10:30</t>
  </si>
  <si>
    <t>[65岁以上老人]判断省分:湖北&amp;#13;&amp;#10;:增值业务费用争议（含炫彩通信助理包云盘版等组合类增值业务）&amp;#13;&amp;#10;:移网&amp;#13;&amp;#10;:在补救范围内&amp;#13;&amp;#10;:不认可&amp;#13;&amp;#10;:大于500元&amp;#13;&amp;#10;:&amp;#13;&amp;#10;&amp;#13;&amp;#10;高级模板内容：&amp;#13;&amp;#10;投诉问题描述:用户来电对于不小心点到产生费用不认可，前台已向用户解释并告知用户可以申请以赠费的形式退还产生的费用用户不认可，要求关闭所有办理附近业务的功能，多次解释用户不认可，要求反馈并回电处理，谢谢&amp;#13;&amp;#10;争议业务名称:芒果TV10G流量加月会员合约包&amp;#13;&amp;#10;受理渠道:无&amp;#13;&amp;#10;争议月份:2023年9月、2023年10月&amp;#13;&amp;#10;争议费用:19.01&amp;#13;&amp;#10;一线客服在系统里:已取消&amp;#13;&amp;#10;是否承诺退费:是&amp;#13;&amp;#10;用户要求:用户来电对于不小心点到产生费用不认可，前台已向用户解释并告知用户可以申请以赠费的形式退还产生的费用用户不认可，要求关闭所有办理附近业务的功能，多次解释用户不认可，要求反馈并回电处理，谢谢&amp;#13;</t>
  </si>
  <si>
    <t>计费争议-SP扣费：用户反映A芒果TV10G流量加月会员合约包业务开通问题，经核实，客户订购产品名称为芒果TV10G流量加月会员合约包，产品代码为80006702，SP标识为 88226 ，推广短信链接订购，订购时间2023-09-29 10:55:17，取消时间：2023-10-01 19:38:49，累计产生费用共计19元，有二次确认过程，不存在订购违规现象。考虑客户使用感知，网站方已取消屏蔽并于三个工作日内退费19元话费方式到账，此费用可抵扣月租，不可打印账单发票，满意。</t>
  </si>
  <si>
    <t>TS202310040910312463</t>
  </si>
  <si>
    <t>杜青三</t>
  </si>
  <si>
    <t>2023-10-04 11:11:50</t>
  </si>
  <si>
    <t>[65岁以上老人]&amp;#13;&amp;#10;高级模板内容：&amp;#13;&amp;#10;投诉问题描述:BL202309030933261986，前台已多次解释赠款在9月3号已退还到账。用户不认可，坚称未到账，请后台协助处理&amp;#13;&amp;#10;活动名称:BL202309030933261986&amp;#13;&amp;#10;争议月份:2023年9月&amp;#13;&amp;#10;争议金额:36&amp;#13;&amp;#10;用户要求:核实处理&amp;#13;</t>
  </si>
  <si>
    <t>计费争议-SP扣费：用户反映哔哩哔哩15G流量加会员月包业务开通问题，经核实，客户订购产品名称为哔哩哔哩15G流量加会员月包，产品代码为80006723，SP标识为 88226 ，推广短信链接订购，订购时间2023-09-12 07:25:23，取消时间2023-10-04 10:55:37，累计产生费用共计50元，有二次确认过程，不存在订购违规现象。考虑客户使用感知，网站方已取消屏蔽并于三个工作日内小时退费50元现金方式到账，此费用可抵扣月租，不可打印账单发票，满意。</t>
  </si>
  <si>
    <t>TS202310021955231683</t>
  </si>
  <si>
    <t>杨培林</t>
  </si>
  <si>
    <t>2023-10-04 10:09:46</t>
  </si>
  <si>
    <t>[65岁以上老人]判断省分:湖北&amp;#13;&amp;#10;:移网电话营销费用争议（套餐资费/融合宽带/副卡功能费类除外）&amp;#13;&amp;#10;:不认可&amp;#13;&amp;#10;:大于500元&amp;#13;&amp;#10;:&amp;#13;&amp;#10;&amp;#13;&amp;#10;高级模板内容：&amp;#13;&amp;#10;是否10016外呼:不记得&amp;#13;&amp;#10;电话外呼号码:0&amp;#13;&amp;#10;渠道名称:湖北杭州翔羽线上业务代理(宜昌)&amp;#13;&amp;#10;反应问题涉及场景:未经同意订购业务&amp;#13;&amp;#10;产品名称:腾讯视频10G流量加会员月包、云加速5G畅玩加油包(湖北)&amp;#13;&amp;#10;争议月份:2023年9月、2023年10月&amp;#13;&amp;#10;是否承诺退费:否&amp;#13;&amp;#10;承诺退费金额:0&amp;#13;&amp;#10;是否取消业务（如取消失败，需加上系统报错的提示）:否&amp;#13;&amp;#10;是否需要回复:是&amp;#13;&amp;#10;用户要求:用户称15671053570号卡是70多岁老人使用的，没有办理此业务，已解释退费，用户不认可，情绪非常激动，我方无法沟通，请回复协助处理，业务未取消&amp;#13;</t>
  </si>
  <si>
    <t>计费争议-SP扣费：用户反映增值业务开通问题，经核实，客户订购产品名称为畅行会员S-包月-15元，产品代码为21002422。91639，9月订购，订购方式为短信验证码，取消时间为10月，20元/月，累计产生费用共计40元。 腾讯视频10G流量加会员月包80006720，88226，9月订购，订购方式为短信验证码，取消时间为10月，25元/月，累计产生费用共计50元。 有二次确认过程，不存在订购违规现象。考虑客户使用感知，网站方已取消屏蔽并于3个工作日退费90元现金方式到账，此费用可抵扣月租，不可打印账单发票，满意。</t>
  </si>
  <si>
    <t>TS202310031046480216</t>
  </si>
  <si>
    <t>黄汉清</t>
  </si>
  <si>
    <t>2023-10-04 11:23:47</t>
  </si>
  <si>
    <t>15671069533命中精准预判服务场景:[65岁以上老人]&amp;#13;&amp;#10;判断省分:其他省分&amp;#13;&amp;#10;:增值业务争议&amp;#13;&amp;#10;判断省分:湖北&amp;#13;&amp;#10;:移网&amp;#13;&amp;#10;:在补救范围内&amp;#13;&amp;#10;:不认可&amp;#13;&amp;#10;:大于500元&amp;#13;&amp;#10;:&amp;#13;&amp;#10;&amp;#13;&amp;#10;高级模板内容：&amp;#13;&amp;#10;投诉问题描述:用户来电表示自己没有办理用户要求取消或者退费&amp;#13;&amp;#10;争议业务名称:增值业务-沃阅读-5G畅阅-经管学堂20元增值业务-悦心钻石会员-包月-25元&amp;#13;&amp;#10;受理渠道:无&amp;#13;&amp;#10;争议月份:2023年10月、2023年9月&amp;#13;&amp;#10;争议费用:90&amp;#13;&amp;#10;一线客服在系统里:未取消，请后台协助处理&amp;#13;&amp;#10;是否承诺退费:否&amp;#13;&amp;#10;用户要求:用户来电表示自己没有办理用户要求取消（用户无法提供验证码要求马上取消正常解释用户非常不认可）和退费今天之内处理不然就投诉&amp;#13;</t>
  </si>
  <si>
    <t>计费争议-SP扣费：悦心钻石会员-包月-25元91639。客户反映被动开通增值业务问题，经核实，客户订购产品名称为悦心钻石会员-包月-25元，产品代码为2100240500，SP标识为21002405，订购时间 2023-09-22 12:48:03 ，订购方式为SP接入，取消时间为本月，25元/月，合计扣费2个月，累计产生费用共计50元，有二次确认过程，不存在订购违规现象。精选娱乐资讯钻石会员20元包90559，6600124900，66001249，订购时间2023-09-02 16:34:11 ，取消时间为本月，20元/月，合计扣费2个月，累计产生费用共计40元，有二次确认过程，不存在订购违规现象。考虑客户使用感知，网站方已取消屏蔽并于3个工作日内退费90元，现金到账，可打印账单发票，回访满意</t>
  </si>
  <si>
    <t>TS202310040851432111</t>
  </si>
  <si>
    <t>曾凡刚</t>
  </si>
  <si>
    <t>2023-10-04 14:14:12</t>
  </si>
  <si>
    <t>主办单位：湖北&amp;#10;客户类别：普通客户&amp;#10;10010是否打通：否&amp;#10;是否二次致电10015：是&amp;#10;是否联系：否&amp;#10;升级倾向：&amp;#10;号码归属省：湖北&amp;#10;SVIP等级：&amp;#10;1.问题类型:;&amp;#10;2.投诉类型:增值业务费争议;&amp;#10;3.营业厅地址:;&amp;#10;4.位置信息:;&amp;#10;5.位置发生地:;&amp;#10;6.投诉内容:&amp;#10;202309月增值业务费:增值业务-联通邮箱套餐专享版0&amp;#10;争议金额:30.00&amp;#10;需要退订业务:否</t>
  </si>
  <si>
    <t>计费争议-SP扣费①客户基本资料：业务号码：18695078287、客户姓名：曾凡刚、套餐情况：畅爽冰激凌5G套餐129元（基础版）；客户反映增值业务的问题； &amp;#10;②首次联系客户时间：2023-10-04 13:24:00&amp;#10;③投诉核查处理情况：收到贵部转办，我司立即组织核查，经核实，徕吧对战2400024710,96596，9月通过遥控器点播产生，现已取消，减免9月产生扣费30元，系统办理18695078287号码预存享30元赠费，立即到账，满意； &amp;#10;④答复客户时间及客户满意度评价：根据上述核实情况，我司于2023-10-04 13:24:00联系客户满意，回单人：胡春燕、联系方式：07176921001&amp;#10;⑤投诉核查关联材料：无。"</t>
  </si>
  <si>
    <t>BL202310041208402434</t>
  </si>
  <si>
    <t>赵代红</t>
  </si>
  <si>
    <t>2023-10-04 15:30:23</t>
  </si>
  <si>
    <t>&gt;业务号码&gt;13227260532；&gt;号码归属地&gt;宜昌；&gt;产品名称&gt;视频彩铃商务版标准20元包；&gt;产品代码&gt;49004905；&gt;产品编码&gt;4900490501；&gt;订购时间&gt;2023-09-1310:36:59；&gt;核查情况&gt;平台故障；&gt;不规范定制分类&gt;平台故障，无法判责；&gt;赠费金额&gt;20元；&gt;赠费时间&gt;2023-10-04；&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视频彩铃商务版标准20元包&amp;#10;办理渠道:CAP-068&amp;#10;赔付月份：:2023年10月&amp;#10;返还倍率:单倍&amp;#10;赔付金额：:20&amp;#10;是否已经取消业务:是&amp;#10;是否承诺退费：:是&amp;#10;用户是否需要回复：:否&amp;#10;用户要求：:退费</t>
  </si>
  <si>
    <t>BL202310031259120904</t>
  </si>
  <si>
    <t>郑家金</t>
  </si>
  <si>
    <t>2023-10-04 12:10:58</t>
  </si>
  <si>
    <t>&gt;业务号码&gt;13227276828&gt;号码归属地&gt;宜昌；&gt;产品名称&gt;尊享悦读20元包；&gt;产品代码&gt;66001256；&gt;产品编码&gt;6600125600；&gt;订购时间&gt;2023-10-0311:29:34；&gt;核查情况&gt;平台故障；&gt;不规范定制分类&gt;平台故障，无法判责；&gt;退费金额&gt;20元；&gt;退费时间&gt;2023年10月3日&gt;投诉内容&gt;&amp;#10;&amp;#10;高级模板内容：&amp;#10;赔付类型：:增值业务争议&amp;#10;CBSS账单扣费名称：:尊享悦读20元包&amp;#10;办理渠道:CAP-068&amp;#10;赔付月份：:2023年10月&amp;#10;返还倍率:单倍&amp;#10;赔付金额：:20&amp;#10;是否已经取消业务:是&amp;#10;是否承诺退费：:是&amp;#10;用户是否需要回复：:否&amp;#10;用户要求：:退费</t>
  </si>
  <si>
    <t>BL202310031703092467</t>
  </si>
  <si>
    <t>刘辉祥</t>
  </si>
  <si>
    <t>2023-10-04 15:04:29</t>
  </si>
  <si>
    <t>&gt;业务号码&gt;13277231584；&gt;号码归属地&gt;宜昌；&gt;产品名称&gt;AI留声机共享包钻石版25元-沃阅读；&gt;产品代码&gt;66002655；&gt;产品编码&gt;6600265500；&gt;订购时间&gt;2023-09-1210:38:04；&gt;核查情况&gt;平台故障；&gt;不规范定制分类&gt;平台故障，无法判责；&gt;赔付金额&gt;25元；&gt;退费时间&gt;2023-10-4；&gt;投诉内容&g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AI留声机共享包钻石版25元-沃阅读&amp;#10;办理渠道:无&amp;#10;赔付月份：:2023年9月&amp;#10;返还倍率:单倍&amp;#10;赔付金额：:25&amp;#10;是否已经取消业务:是&amp;#10;是否承诺退费：:是&amp;#10;用户是否需要回复：:否&amp;#10;用户要求：:用户来电反映不小心点到的，要求退费，前台已承诺退费，烦请退费，谢谢</t>
  </si>
  <si>
    <t>BL202310040959070118</t>
  </si>
  <si>
    <t>2023-10-04 16:06:28</t>
  </si>
  <si>
    <t>&gt;业务号码&gt;13886687486；&gt;号码归属地&gt;宜昌；&gt;产品名称&gt;哔哩哔哩15G流量加会员月包，手机彩铃沃音乐精选10元包月；&gt;产品代码&gt;80006723，49004937；&gt;产品编码&gt;8000672300，4900493700；&gt;订购时间&gt;2023-09-1314:25:41，2023-09-0517:10:11；&gt;核查情况&gt;平台故障；&gt;不规范定制分类&gt;平台故障，无法判责；&gt;赠费金额&gt;50元，20元；&gt;赠费时间&gt;2023.10.04；&gt;投诉内容&gt;&amp;#10;&amp;#10;高级模板内容：&amp;#10;赔付类型：:增值业务争议&amp;#10;CBSS账单扣费名称：:哔哩哔哩15G流量加会员月包、手机彩铃沃音乐精选10元包月&amp;#10;SP产品ID/元素ID：:4900493700	&amp;#10;办理渠道:	CAP-068&amp;#10;赔付月份：:2023年9月、2023年10月&amp;#10;返还倍率:单倍&amp;#10;赔付金额：:70&amp;#10;是否已经取消业务:是&amp;#10;是否承诺退费：:是&amp;#10;用户是否需要回复：:否&amp;#10;用户要求：:&amp;#10;要求退费，在线已承诺退费，已告知费用抵扣范围，无需回复</t>
  </si>
  <si>
    <t>BL202310031321151244</t>
  </si>
  <si>
    <t>张佳芹</t>
  </si>
  <si>
    <t>2023-10-04 10:05:45</t>
  </si>
  <si>
    <t>&gt;业务号码&gt;15549295209；&gt;号码归属地&gt;宜昌；&gt;产品名称&gt;金太阳点读宝20元；&gt;产品代码&gt;66001320；&gt;产品编码&gt;6600132000&gt;订购时间&gt;2023-10-0312:06:24；&gt;核查情况&gt;平台故障；&gt;不规范定制分类&gt;平台故障，无法判责；&gt;退费金额&gt;20元；&gt;退费时间&gt;2023-10-03；&gt;投诉内容&gt;&amp;#10;:增值业务争议&amp;#10;判断省分:湖北&amp;#10;:移网&amp;#10;:在补救范围内&amp;#10;:不认可&amp;#10;:小于等于500元，且仅限单倍、月份不超过12个月&amp;#10;:&amp;#10;&amp;#10;高级模板内容：&amp;#10;赔付类型：:增值业务争议&amp;#10;CBSS账单扣费名称：:	金太阳点读宝20元&amp;#10;办理渠道:手机端&amp;#10;赔付月份：:2023年10月&amp;#10;返还倍率:单倍&amp;#10;赔付金额：:20&amp;#10;是否已经取消业务:是&amp;#10;是否承诺退费：:是&amp;#10;用户是否需要回复：:否&amp;#10;用户要求：:退费</t>
  </si>
  <si>
    <t>BL202310040922421979</t>
  </si>
  <si>
    <t>冯孝莲</t>
  </si>
  <si>
    <t>2023-10-04 14:49:07</t>
  </si>
  <si>
    <t>&gt;业务号码&gt;15549346682；&gt;号码归属地&gt;宜昌；&gt;产品名称&gt;:AI留声机共享包钻石版25元-沃阅读；&gt;产品代码&gt;66002655；&gt;产品编码&gt;6600265500；&gt;订购时间&gt;2023-09-1413:00:18；&gt;核查情况&gt;平台故障；&gt;不规范定制分类&gt;平台故障，无法判责；&gt;退费金额&gt;50元；&gt;退费时间&gt;2023年10月4日；&gt;投诉内容&gt;&amp;#10;赔付类型：:增值业务争议&amp;#10;CBSS账单扣费名称：:AI留声机共享包钻石版25元-沃阅读&amp;#10;办理渠道:沃悦读_WAP门户&amp;#10;赔付月份：:2023年9月、2023年10月&amp;#10;返还倍率:单倍&amp;#10;赔付金额：:50&amp;#10;是否已经取消业务:是&amp;#10;是否承诺退费：:是&amp;#10;用户是否需要回复：:否&amp;#10;用户要求：:退费，已在线承诺，不用回复用户</t>
  </si>
  <si>
    <t>BL202310031543391058</t>
  </si>
  <si>
    <t>向济元</t>
  </si>
  <si>
    <t>2023-10-04 17:43:03</t>
  </si>
  <si>
    <t>&gt;业务号码&gt;15572766668，13100783636；&gt;号码归属地&gt;宜昌；&gt;产品名称&gt;腾讯游戏畅玩包（前向），炫彩通信助理包-云盘版（立即生效）-湖北-10元；&gt;产品代码&gt;无，无；&gt;产品编码&gt;91039750；&gt;订购时间&gt;2023-01-0822:48:47，91271441；&gt;核查情况&gt;平台故障；&gt;不规范定制分类&gt;平台故障，无法判责；&gt;退费金额&gt;120元，20元；&gt;退费时间&gt;2023年10月4日；&gt;投诉内容&gt;&amp;#10;&amp;#10;高级模板内容：&amp;#10;赔付类型：:增值业务争议&amp;#10;CBSS账单扣费名称：:腾讯游戏畅玩包（前向）炫彩通信助理包-云盘版（立即生效）-湖北-10元&amp;#10;办理渠道:	拓见科技(深圳)有限公司&amp;#10;赔付月份：:2023年1月、2023年2月、2023年3月、2023年4月、2023年5月、2023年6月、2023年7月、2023年8月、2023年9月、2023年10月&amp;#10;返还倍率:单倍&amp;#10;赔付金额：:160&amp;#10;是否已经取消业务:否&amp;#10;是否承诺退费：:是&amp;#10;用户是否需要回复：:否&amp;#10;用户要求：:请取消业务</t>
  </si>
  <si>
    <t>BL202310041007360282</t>
  </si>
  <si>
    <t>刘孝美</t>
  </si>
  <si>
    <t>2023-10-04 16:17:51</t>
  </si>
  <si>
    <t>&gt;业务号码&gt;15572795308；&gt;号码归属地&gt;宜昌；&gt;产品名称&gt;5G时代-精英社科历史包；&gt;产品代码&gt;66002835；&gt;产品编码&gt;6600283500；&gt;订购时间&gt;2023-08-0808:35:51；&gt;核查情况&gt;平台故障；&gt;不规范定制分类&gt;平台故障，无法判责；&gt;退费金额&gt;40元；&gt;退费时间&gt;2023/10/04；&gt;投诉内容&gt;&amp;#10;&amp;#10;高级模板内容：&amp;#10;赔付类型：:增值业务争议&amp;#10;CBSS账单扣费名称：:增值业务-5G时代-精英社科历史包&amp;#10;办理渠道:SP平台&amp;#10;赔付月份：:2023年9月、2023年10月&amp;#10;返还倍率:单倍&amp;#10;赔付金额：:40&amp;#10;是否已经取消业务:是&amp;#10;是否承诺退费：:是&amp;#10;用户是否需要回复：:否&amp;#10;用户要求：:退费</t>
  </si>
  <si>
    <t>BL202310031051251005</t>
  </si>
  <si>
    <t>黄会专</t>
  </si>
  <si>
    <t>2023-10-04 09:26:38</t>
  </si>
  <si>
    <t>&gt;业务号码&gt;15587970872；&gt;号码归属地&gt;宜昌；&gt;产品名称&gt;沃阅读知涯升学20元特价包；&gt;产品代码&gt;66002207；&gt;产品编码&gt;6600220700；&gt;订购时间&gt;2023-09-0809:23:17；&gt;核查情况&gt;平台故障；&gt;不规范定制分类&gt;平台故障，无法判责；&gt;退费金额&gt;40元；&gt;退费时间&gt;2023-10-3；&gt;投诉内容&gt;--------------&amp;#10;高级模板内容：&amp;#10;赔付类型：:增值业务争议&amp;#10;CBSS账单扣费名称：:	沃阅读知涯升学20元特价包&amp;#10;办理渠道:SP&amp;#10;赔付月份：:2023年9月、2023年10月&amp;#10;返还倍率:单倍&amp;#10;赔付金额：:40&amp;#10;是否已经取消业务:是&amp;#10;是否承诺退费：:是&amp;#10;用户是否需要回复：:否&amp;#10;用户要求：:已承诺退费，不用回复，升级倾向，请及时退费</t>
  </si>
  <si>
    <t>BL202310031915512035</t>
  </si>
  <si>
    <t>曾广耀</t>
  </si>
  <si>
    <t>2023-10-04 11:29:52</t>
  </si>
  <si>
    <t>&gt;业务号码&gt;15671071690；&gt;号码归属地&gt;宜昌；&gt;产品名称&gt;自然拼读钻石会员卡；&gt;产品代码&gt;66001422；&gt;产品编码&gt;6600142200；&gt;订购时间&gt;2023-09-1611:20:12；&gt;核查情况&gt;平台故障；&gt;不规范定制分类&gt;平台故障，无法判责；&gt;赠费金额&gt;40元；&gt;赠费时间&gt;2023.10.04；&gt;投诉内容&gt;&amp;#10;&amp;#10;高级模板内容：&amp;#10;赔付类型：:增值业务争议&amp;#10;CBSS账单扣费名称：:	自然拼读钻石会员卡&amp;#10;办理渠道:湖北杭州翔羽线上业务代理(宜昌)&amp;#10;赔付月份：:2023年9月、2023年10月&amp;#10;返还倍率:单倍&amp;#10;赔付金额：:40&amp;#10;是否已经取消业务:是&amp;#10;是否承诺退费：:是&amp;#10;用户是否需要回复：:否&amp;#10;用户要求：:退费</t>
  </si>
  <si>
    <t>TS202310040851052105</t>
  </si>
  <si>
    <t>陈爱容</t>
  </si>
  <si>
    <t>2023-10-04 14:19:33</t>
  </si>
  <si>
    <t>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为什么扣了我25，我根本就没订悦什么心钻石会员，瞎扣钱，你们联通自己开通的吧！&amp;#10;8.办理业务的名称:悦心钻石会员&amp;#10;8.无法办理的渠道:10010客服热线</t>
  </si>
  <si>
    <t>增值业务-SP扣费①客户投诉产生的原因：客户反映增值业务扣费问题&amp;#10;②客户投诉问题核查情况及解决方案：收到贵部转办后，我司立即组织调查。经核实，客户反映悦心钻石会员扣费问题，核实为23.9月通过短信验证码核验开通，本月已取消，网站回复3个工作日内退费40元现金，可打印发票，满意。&amp;#10;③客户问题满意度：我司于2023-10-04 12:42:10联系客户满意。&amp;#10;④回单人:程李晶；联系电话：07176921001</t>
  </si>
  <si>
    <t>BL202310041418541790</t>
  </si>
  <si>
    <t>郑江山</t>
  </si>
  <si>
    <t>2023-10-04 17:49:16</t>
  </si>
  <si>
    <t>&gt;业务号码&gt;16608603096；&gt;号码归属地&gt;宜昌；&gt;产品名称&gt;沃悦读同步学钻石会员20元包；&gt;产品代码&gt;66001174；&gt;产品编码&gt;6600117400；&gt;订购时间&gt;	2023/10/310:00	；&gt;核查情况&gt;平台故障；&gt;不规范定制分类&gt;平台故障，无法判责；&gt;退费金额&gt;20元；&gt;退费时间&gt;	2023/10/4	；&gt;投诉内容&amp;#10;&amp;#10;&amp;#10;高级模板内容：&amp;#10;赔付类型：:增值业务争议&amp;#10;CBSS账单扣费名称：:增值业务费_增值业务-沃悦读同步学钻石会员20元包_增值业务-沃悦读同步学钻石会员20元包&amp;#10;办理渠道:无&amp;#10;赔付月份：:2023年10月&amp;#10;返还倍率:单倍&amp;#10;赔付金额：:20&amp;#10;是否已经取消业务:是&amp;#10;是否承诺退费：:是&amp;#10;用户是否需要回复：:否&amp;#10;用户要求：:退费</t>
  </si>
  <si>
    <t>BL202310040851451513</t>
  </si>
  <si>
    <t>熊成成</t>
  </si>
  <si>
    <t>2023-10-04 17:17:49</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</si>
  <si>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芒果TV10G流量加月会员合约包&amp;#10;SP产品ID/元素ID：:8000670200&amp;#10;办理渠道:总部网厅&amp;#10;赔付月份：:2023年9月、2023年10月&amp;#10;返还倍率:单倍&amp;#10;赔付金额：:19.01&amp;#10;是否已经取消业务:是&amp;#10;是否承诺退费：:是&amp;#10;用户是否需要回复：:否&amp;#10;用户要求：:退费</t>
  </si>
  <si>
    <t>BL202310031702592460</t>
  </si>
  <si>
    <t>张玉玲</t>
  </si>
  <si>
    <t>2023-10-04 17:36:23</t>
  </si>
  <si>
    <t>&gt;业务号码&gt;18572357825；&gt;号码归属地&gt;宜昌；&gt;产品名称&gt;金太阳点读宝20元；&gt;产品代码&gt;66001320；&gt;产品编码&gt;6600132000；&gt;订购时间&gt;2023-10-0314:26:45；&gt;核查情况&gt;平台故障；&gt;不规范定制分类&gt;平台故障，无法判责；&gt;赔付金额&gt;20元；&gt;退费时间&gt;2023-10-4；&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	金太阳点读宝20元&amp;#10;办理渠道:	CAP-068&amp;#10;赔付月份：:2023年10月&amp;#10;返还倍率:单倍&amp;#10;赔付金额：:20&amp;#10;是否已经取消业务:是&amp;#10;是否承诺退费：:是&amp;#10;用户是否需要回复：:否&amp;#10;用户要求：:烦请处理要求退费</t>
  </si>
  <si>
    <t>BL202310031833041464</t>
  </si>
  <si>
    <t>张春平</t>
  </si>
  <si>
    <t>2023-10-04 11:27:06</t>
  </si>
  <si>
    <t>&gt;业务号码&gt;18608602895；&gt;号码归属地&gt;宜昌；&gt;产品名称&gt;沃阅读知涯升学20元特价包；&gt;产品代码&gt;66002207；&gt;产品编码&gt;6600220700；&gt;订购时间&gt;2023-10-0310:46:08；&gt;核查情况&gt;平台故障；&gt;不规范定制分类&gt;平台故障，无法判责；&gt;退费金额&gt;20元；&gt;退费时间&gt;2023-10-04；&gt;投诉内容&gt;【2022年上工信部测评重保用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增值业务-沃阅读知涯升学20元特价包&amp;#10;办理渠道:	CAP-068&amp;#10;赔付月份：:2023年10月&amp;#10;返还倍率:单倍&amp;#10;赔付金额：:20&amp;#10;是否已经取消业务:是&amp;#10;是否承诺退费：:是&amp;#10;用户是否需要回复：:否&amp;#10;用户要求：:用户要求退费</t>
  </si>
  <si>
    <t>TS202310041219072410</t>
  </si>
  <si>
    <t>张世银</t>
  </si>
  <si>
    <t>2023-10-04 14:49:21</t>
  </si>
  <si>
    <t>判断省分:湖北&amp;#13;&amp;#10;:流量费争议&amp;#13;&amp;#10;:流量包定制争议&amp;#13;&amp;#10;:不认可&amp;#13;&amp;#10;:未享受&amp;#13;&amp;#10;:小于等于500元，且仅限单倍、月份不超过12个月&amp;#13;&amp;#10;:&amp;#13;&amp;#10;&amp;#13;&amp;#10;高级模板内容：&amp;#13;&amp;#10;投诉问题描述:用户对于订购对星燃铂金包（立即生效）不认可&amp;#13;&amp;#10;业务名称:星燃铂金包（立即生效）&amp;#13;&amp;#10;争议月份:2023年10月&amp;#13;&amp;#10;争议金额:28.5&amp;#13;&amp;#10;是否承诺退费:是&amp;#13;&amp;#10;用户要求:退费&amp;#13;</t>
  </si>
  <si>
    <t>BL202310031527590751</t>
  </si>
  <si>
    <t>杨文江</t>
  </si>
  <si>
    <t>2023-10-04 11:23:24</t>
  </si>
  <si>
    <t>&gt;业务号码&gt;18694086597；&gt;号码归属地&gt;宜昌；&gt;产品名称&gt;悦心钻石会员-包月-25元；&gt;产品代码&gt;21002405；&gt;产品编码&gt;2100240500；&gt;订购时间&gt;2023-09-2710:11:49；&gt;核查情况&gt;平台故障；&gt;不规范定制分类&gt;平台故障，无法判责；&gt;退费金额&gt;25元；&gt;退费时间&gt;2023年10月4日；&gt;投诉内容&gt;&amp;#10;&amp;#10;高级模板内容：&amp;#10;赔付类型：:增值业务争议&amp;#10;CBSS账单扣费名称：:悦心钻石会员-包月-25元&amp;#10;办理渠道:联通在线定向流量集约平台-小沃科技&amp;#10;赔付月份：:2023年9月&amp;#10;返还倍率:单倍&amp;#10;赔付金额：:25&amp;#10;是否已经取消业务:是&amp;#10;是否承诺退费：:是&amp;#10;用户是否需要回复：:否&amp;#10;用户要求：:客户来电表示办理就马上退订了，为什么还没退费，表示不认可，前台已承诺退费，请核实处理，谢谢！</t>
  </si>
  <si>
    <t>TS202310041014151467</t>
  </si>
  <si>
    <t>何宝满</t>
  </si>
  <si>
    <t>2023-10-04 14:39:46</t>
  </si>
  <si>
    <t>[65岁以上老人]判断省分:湖北&amp;#13;&amp;#10;:流量费争议&amp;#13;&amp;#10;:流量包定制争议&amp;#13;&amp;#10;:不认可&amp;#13;&amp;#10;:未享受&amp;#13;&amp;#10;:小于等于500元，且仅限单倍、月份不超过12个月&amp;#13;&amp;#10;:&amp;#13;&amp;#10;&amp;#13;&amp;#10;高级模板内容：&amp;#13;&amp;#10;投诉问题描述:用户反映自己没有使用流量，要求要求退还产生的费用请处理谢谢&amp;#13;&amp;#10;业务名称:套外流量&amp;#13;&amp;#10;争议月份:2023年9月&amp;#13;&amp;#10;争议金额:120&amp;#13;&amp;#10;是否承诺退费:是&amp;#13;&amp;#10;用户要求:用户要求要求退还产生的费用请处理谢谢&amp;#13;</t>
  </si>
  <si>
    <t>TS202310032204480705</t>
  </si>
  <si>
    <t>向永恒</t>
  </si>
  <si>
    <t>2023-10-04 13:57:11</t>
  </si>
  <si>
    <t>判断省分:其他省分&amp;#13;&amp;#10;:流量计费争议&amp;#13;&amp;#10;判断省分::没有短信通知/延迟&amp;#13;&amp;#10;:不认可&amp;#13;&amp;#10;:下一步&amp;#13;&amp;#10;:不符合或不愿意开通&amp;#13;&amp;#10;:未享受&amp;#13;&amp;#10;:下一步&amp;#13;&amp;#10;:单倍小于等于500&amp;#13;&amp;#10;:&amp;#13;&amp;#10;&amp;#13;&amp;#10;高级模板内容：&amp;#13;&amp;#10;投诉问题描述:用户反馈自己的流量费用超出没有提示，前台解释有发送短信提示，用户不认可&amp;#13;&amp;#10;业务名称:上网流量费&amp;#13;&amp;#10;争议月份:2023年10月&amp;#13;&amp;#10;争议金额:60&amp;#13;&amp;#10;是否承诺退费:是&amp;#13;&amp;#10;用户要求:前台建议用户可以开通橡皮擦擦除，用户不接受，用户要求退费，希望后台协助，谢谢！&amp;#13;</t>
  </si>
  <si>
    <t>TS202310031638232072</t>
  </si>
  <si>
    <t>2023-10-04 16:03:12</t>
  </si>
  <si>
    <t>&amp;#13;&amp;#10;高级模板内容：&amp;#13;&amp;#10;投诉问题描述:详情见前工单TS202309301525241269，用户对退费方式及退费总费用不认可&amp;#13;&amp;#10;争议月份:2023年10月&amp;#13;&amp;#10;争议金额/流量:0&amp;#13;&amp;#10;用户要求:要求回电继续受理该业务并给出详细处理方案&amp;#13;</t>
  </si>
  <si>
    <t>计费争议-流量：经核实，客户本月使用校园外流量产生有34.48元流量费用，计费正常无误，考虑客户感知，前期已申请减免23.9月流量费用8元，24小时内到账，此费用不可打印账单发票，回访满意</t>
  </si>
  <si>
    <t>TS202310030628281734</t>
  </si>
  <si>
    <t>陈航宇</t>
  </si>
  <si>
    <t>2023-10-04 13:34:55</t>
  </si>
  <si>
    <t>判断省分:湖北&amp;#13;&amp;#10;:流量费争议&amp;#13;&amp;#10;:未使用过/未使用那么多/用的wifi（产生流量/费用）&amp;#13;&amp;#10;:不认可&amp;#13;&amp;#10;:下一步&amp;#13;&amp;#10;:不符合或不愿意开通&amp;#13;&amp;#10;:已享受或不在授权范围&amp;#13;&amp;#10;:&amp;#13;&amp;#10;&amp;#13;&amp;#10;高级模板内容：&amp;#13;&amp;#10;投诉问题描述:用户称自己的流量在10点左右就消耗400M的流量，整400M整400M的扣很不满，称已经将软件关闭了，没有后台在运行，要求反馈核实处理&amp;#13;&amp;#10;争议月份:2023年10月&amp;#13;&amp;#10;争议金额/流量:2&amp;#13;&amp;#10;用户要求:用户称自己的流量在10点左右就消耗400M的流量，整400M整400M的扣很不满，称已经将软件关闭了，没有后台在运行，要求反馈核实处理&amp;#13;</t>
  </si>
  <si>
    <t>计费争议-流量：经核实用户反映流量计费问题，已告知用户流量使用非实时显示，建议用户关注使用，考虑用户使用感知，已为用户 申请本月赠送5G流量本月使用，用户认可满意</t>
  </si>
  <si>
    <t>TS202310040852182124</t>
  </si>
  <si>
    <t>2023-10-04 15:12:16</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</si>
  <si>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对本机上个月产生的流量费用30元不理解&amp;#13;&amp;#10;业务名称:手机上网流量费&amp;#13;&amp;#10;争议月份:2023年9月&amp;#13;&amp;#10;争议金额:30&amp;#13;&amp;#10;是否承诺退费:否&amp;#13;&amp;#10;用户要求:已承诺退费&amp;#13;</t>
  </si>
  <si>
    <t>TS202310041017201563</t>
  </si>
  <si>
    <t>郭治慧</t>
  </si>
  <si>
    <t>2023-10-04 14:29:46</t>
  </si>
  <si>
    <t>判断省分:湖北&amp;#13;&amp;#10;:流量费争议&amp;#13;&amp;#10;:未使用过/未使用那么多/用的wifi（产生流量/费用）&amp;#13;&amp;#10;:不认可&amp;#13;&amp;#10;:下一步&amp;#13;&amp;#10;:符合且同意开&amp;#13;&amp;#10;:小于等于10G&amp;#13;&amp;#10;:不认可&amp;#13;&amp;#10;:未享受&amp;#13;&amp;#10;:下一步&amp;#13;&amp;#10;:单倍小于等于500&amp;#13;&amp;#10;:&amp;#13;&amp;#10;&amp;#13;&amp;#10;高级模板内容：&amp;#13;&amp;#10;投诉问题描述:用户称自己一直在使用WIFI扣了10元的流量费不认可要求退费谢谢&amp;#13;&amp;#10;业务名称:流量费&amp;#13;&amp;#10;争议月份:2023年10月&amp;#13;&amp;#10;争议金额:10&amp;#13;&amp;#10;是否承诺退费:是&amp;#13;&amp;#10;用户要求:用户称自己一直在使用WIFI扣了10元的流量费不认可要求退费谢谢&amp;#13;</t>
  </si>
  <si>
    <t>TS202310041035442116</t>
  </si>
  <si>
    <t>秦俊</t>
  </si>
  <si>
    <t>2023-10-04 14:37:37</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</si>
  <si>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对流量费超出不认可！&amp;#13;&amp;#10;业务名称:	上网费_手机上网流量费_无线接入-上网流量费-国内（本地使用）&amp;#13;&amp;#10;争议月份:2023年10月&amp;#13;&amp;#10;争议金额:68.42&amp;#13;&amp;#10;是否承诺退费:是&amp;#13;&amp;#10;用户要求:要求退费，前台已告知无法抵扣项目，请尽快处理，谢谢！&amp;#13;&amp;#10;&amp;#13;</t>
  </si>
  <si>
    <t>TS202310031913560859</t>
  </si>
  <si>
    <t>2023-10-04 09:49:17</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</si>
  <si>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对本月产生上网费用不认可&amp;#13;&amp;#10;业务名称:上网费用&amp;#13;&amp;#10;争议月份:2023年10月&amp;#13;&amp;#10;争议金额:10&amp;#13;&amp;#10;是否承诺退费:是&amp;#13;&amp;#10;用户要求:退费&amp;#13;</t>
  </si>
  <si>
    <t>TS202310040901452295</t>
  </si>
  <si>
    <t>寇志龙</t>
  </si>
  <si>
    <t>2023-10-04 15:08:13</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</si>
  <si>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表示自己没有收到短信提示&amp;#13;&amp;#10;业务名称:手机上网流量费&amp;#13;&amp;#10;争议月份:2023年9月&amp;#13;&amp;#10;争议金额:120&amp;#13;&amp;#10;是否承诺退费:是&amp;#13;&amp;#10;用户要求:要求退还费用&amp;#13;</t>
  </si>
  <si>
    <t>TS202310031637432059</t>
  </si>
  <si>
    <t>李小玲</t>
  </si>
  <si>
    <t>2023-10-04 16:20:42</t>
  </si>
  <si>
    <t>主办单位：湖北&amp;#10;客户类别：普通客户&amp;#10;10010是否打通：是&amp;#10;是否二次致电10015：是&amp;#10;是否联系：否&amp;#10;升级倾向：&amp;#10;号码归属省：湖北&amp;#10;SVIP等级：&amp;#10;1.问题类型:;&amp;#10;2.投诉类型:手机流量费争议;&amp;#10;3.营业厅地址:;&amp;#10;4.位置信息:;&amp;#10;5.位置发生地:;&amp;#10;6.投诉内容:流量叠加包乱收费，7、8、9月&amp;#10;202307月上网费:0.00&amp;#10;202308月上网费:5.00&amp;#10;202309月上网费:0.00&amp;#10;争议金额:null</t>
  </si>
  <si>
    <t>TS202310031528350076</t>
  </si>
  <si>
    <t>曹一刚</t>
  </si>
  <si>
    <t>2023-10-04 11:00:35</t>
  </si>
  <si>
    <t>[65岁以上老人]&amp;#13;&amp;#10;高级模板内容：&amp;#13;&amp;#10;投诉问题描述:用户来电对9月产生打电话0.3扣费不认可，用户称自己是拨打了电话，但是对打电话收费不认可，强烈要求退费，多次解释无效，强烈要求投诉处理，谢谢&amp;#13;&amp;#10;争议月份:2023年9月&amp;#13;&amp;#10;争议金额:0.3&amp;#13;&amp;#10;是否有下发短信提醒:是&amp;#13;&amp;#10;用户要求:用户来电对9月产生打电话0.3扣费不认可，用户称自己是拨打了电话，但是对打电话收费不认可，强烈要求退费，多次解释无效，强烈要求投诉处理，谢谢&amp;#13;</t>
  </si>
  <si>
    <t>计费争议-语音：客户反映语音扣费的问题。经核实，客户号码为宜昌如意通团圆卡套餐，本月共产生0..3元语音扣费，考虑客户感知，已申请话费退还，24小时内到账，此费用不可打印账单，满意</t>
  </si>
  <si>
    <t>TS202310031203282435</t>
  </si>
  <si>
    <t>丁家权</t>
  </si>
  <si>
    <t>2023-10-04 10:34:13</t>
  </si>
  <si>
    <t>13247288761命中精准预判服务场景:[该用户有申诉倾向，请注意受理态度，查询近三天工单记录，积极解决用户问题。][65岁以上老人]&amp;#13;&amp;#10;前期工单TS202309291735152346，处理结果：您好，计费争议-语音扣费：您反映通话分钟数问题。经核实，您号码为宜昌如意通随意打套餐，本月套餐内50分市话网龄已使用完，8月已为您办理4G套餐空中入网-赠送300M流量和300分钟语音，计费正常，您多次反映通话问题要求退费，已建议您通过手厅核查通话详单，您不愿，我司前期已多次退费，无法再次申请，现已联系您解释，您表示知晓。&amp;#13;&amp;#10;已经按前期处理结果解释用户不认可，用户表示自己不会通过手厅查询，也不愿意去营业厅核对详单，坚持联通就是盗窃了61分钟（自己在手机上自己算的没有182分钟，只有121分钟），要求公司核实到底是哪个营业厅盗取了自己分钟数，有12315、工信部升级意向，请处理</t>
  </si>
  <si>
    <t>计费争议-语音扣费①投诉核查处理情况：用户反映通话分钟数问题&amp;#10;②答复客户时间及客户满意度评价：用户反映通话分钟数问题。经核实，客户号码为宜昌如意通随意打套餐，本月套餐内50分市话网龄已使用完，8月已为客户办理4G套餐空中入网-赠送300M流量和300分钟语音，计费正常，客户多次反映通话问题要求退费，已建议客户通过手厅核查通话详单，客户不愿，我司前期已多次退费，无法再次申请，现已联系客户解释，用户表示知晓。&amp;#10;③投诉核查关联材料：无"</t>
  </si>
  <si>
    <t>ZX202310031644471253</t>
  </si>
  <si>
    <t>咨询工单（2021版）&gt;&gt;查话费&gt;&gt;赠款查询</t>
  </si>
  <si>
    <t>邹婷婷</t>
  </si>
  <si>
    <t>2023-10-04 09:12:55</t>
  </si>
  <si>
    <t>用户来电对之前前期工单返费怎么抵扣表示不认可要求我方处理前台已解释9月抵扣189.8用户表示不认可实际扣费要求我方核实之后来电解释</t>
  </si>
  <si>
    <t>ZX202310021756595944</t>
  </si>
  <si>
    <t>姚晓鹏</t>
  </si>
  <si>
    <t>2023-10-04 09:11:25</t>
  </si>
  <si>
    <t>用户来电反映：表示：购买卡的商家说当时这张卡说从激活次月起每月赠送10元，相当于2-12个月每月20元，表示扣话费不对，目前没有返还，对此不认可，要求处理，请跟进，谢谢&amp;#13;&amp;#10;&amp;#13;&amp;#10;&amp;#13;</t>
  </si>
  <si>
    <t>TS202310031855480475</t>
  </si>
  <si>
    <t>2023-10-04 15:22:20</t>
  </si>
  <si>
    <t>&amp;#13;&amp;#10;高级模板内容：&amp;#13;&amp;#10;投诉问题描述:月租不认可&amp;#13;&amp;#10;争议月份:2023年10月&amp;#13;&amp;#10;争议金额:0&amp;#13;&amp;#10;用户要求:用户对月租不认可&amp;#13;</t>
  </si>
  <si>
    <t>ZX202310031042310926</t>
  </si>
  <si>
    <t>咨询工单（2021版）&gt;&gt;查话费&gt;&gt;话费余额（欠费）</t>
  </si>
  <si>
    <t>龚海波</t>
  </si>
  <si>
    <t>2023-10-04 09:02:34</t>
  </si>
  <si>
    <t>用户称13177057990，要求查询9月30号之前话费余额，前台查询确实没有，要求尽快核实。</t>
  </si>
  <si>
    <t>计费争议-账单：用户要求查询9月结余话费，经核实，秭归城区自有营业厅于9月30日办理融合拆分，原失效账户7114110226955419余额200.01元未转入当前有效账户。致电未接，已短信告知请用户协商携带身份证原件前往该厅清退余额，如有疑问可在工作时间（08:30-12:00；14:00-17:30）联系07176921001、13032700872宜昌客服。如用户咨询，请前台10010话务中心代为解释，谢谢。</t>
  </si>
  <si>
    <t>TS202310040015051214</t>
  </si>
  <si>
    <t>秦朝阳</t>
  </si>
  <si>
    <t>2023-10-04 11:36:36</t>
  </si>
  <si>
    <t>主办单位：湖北&amp;#10;客户类别：首次投诉&amp;#10;10010是否打通：否&amp;#10;是否二次致电10015：是&amp;#10;是否联系：否&amp;#10;升级倾向：&amp;#10;号码归属省：湖北&amp;#10;SVIP等级：&amp;#10;1.问题类型:;&amp;#10;2.投诉类型:手机流量费争议;&amp;#10;3.营业厅地址:;&amp;#10;4.位置信息:;&amp;#10;5.位置发生地:;&amp;#10;6.投诉内容:办卡的时候是19块钱一个月，2023年9月2023年10月，两个月给我扣了30&amp;#10;202310月上网费:0.00&amp;#10;202309月上网费:0.00&amp;#10;争议金额:0.00</t>
  </si>
  <si>
    <t>计费争议-账单：①客户投诉产生的原因：账单计费争议。 &amp;#10;②客户投诉问题核查情况及解决方案：收到贵部转办后，我司立即组织调查。经核实，该卡购买时由商家承诺月赠10元话费，实现实付19元月租，建议客户后期咨询商家赠费事宜，出于服务角度，我部已优先退还9-10月差价20元，此费用不可打印发票，我司于2023-10-14 13:32:34联系客户未接，已短信告知。&amp;#10;③客户问题满意度：未联系上 &amp;#10;④回单人：颜晶  6921001"</t>
  </si>
  <si>
    <t>TS202310021859230669</t>
  </si>
  <si>
    <t>071703714935</t>
  </si>
  <si>
    <t>余池贵</t>
  </si>
  <si>
    <t>2023-10-04 13:31:41</t>
  </si>
  <si>
    <t>高级模板内容：&amp;#10;投诉问题描述:用户来电对9月的月租费不认可，称办理这个宽带时说的是每个月119元，称我方乱收费，用户要求我方尽快处理&amp;#10;争议月份:2023年9月&amp;#10;争议金额:0&amp;#10;用户要求:用户要求尽快处理</t>
  </si>
  <si>
    <t>计费争议-账单：核实为宽带提速包扣费，多次联系用户未接，已为用户取消，有疑问可致电我部07176921001为其处理</t>
  </si>
  <si>
    <t>TS202310031547370615</t>
  </si>
  <si>
    <t>熊经纬</t>
  </si>
  <si>
    <t>2023-10-04 10:39:27</t>
  </si>
  <si>
    <t>&amp;#13;&amp;#10;高级模板内容：&amp;#13;&amp;#10;投诉问题描述:用户来电反映前期工单问题，工单流水号:TS202309081025122138&amp;#13;&amp;#10;争议月份:2023年9月&amp;#13;&amp;#10;争议金额:0&amp;#13;&amp;#10;用户要求:您反映的问题，计费争议-账单：经核实因2023-08-2419:55:41赠费100元，您有（省内流量）89元档8GB低消导致补收，已为您取消低消补收并协商一致申请减免22.12-23.9月补收费按照150元补赠，次月7日前退费到账，不可打印发票，满意，用户来电反映，要求前期处理工作人员重新回电用户，请后台协助处理，谢谢&amp;#13;</t>
  </si>
  <si>
    <t>计费争议-账单：经核实因2023-08-24 19:55:41 赠费100元，您有（省内流量）89元档8GB低消导致补收，已为您取消低消补收并协商一致申请减免22.12-23.9月补收费按照150元补赠，已为您退费到账，不可打印发票，联系您未接，已短信告知，有疑问可致电我部07176921001为其处理</t>
  </si>
  <si>
    <t>TS202310031523512431</t>
  </si>
  <si>
    <t>陈发斌</t>
  </si>
  <si>
    <t>2023-10-04 13:31:27</t>
  </si>
  <si>
    <t>&amp;#13;&amp;#10;高级模板内容：&amp;#13;&amp;#10;投诉问题描述:用户反馈对于账单扣费内容不理解，前台解释不认可&amp;#13;&amp;#10;争议月份:2023年10月、2023年9月&amp;#13;&amp;#10;争议金额:-1&amp;#13;&amp;#10;用户要求:要求给出一个解释&amp;#13;</t>
  </si>
  <si>
    <t>计费争议-账单：用户对套餐扣费不理解。经核实，城区点军区红叶专营店于9月办理月赠139元合约时，同步生效炫彩通信助理包-云盘版10元业务，故用户本月虽享赠费活动但多扣10元话费，出于服务角度，申请重新勾选月赠139元*12个月合约活动，立即生效，次月起主卡月费60元，已向用户解释，满意。</t>
  </si>
  <si>
    <t>TS202310031537140330</t>
  </si>
  <si>
    <t>071700341120</t>
  </si>
  <si>
    <t>蔡宏涛</t>
  </si>
  <si>
    <t>2023-10-04 16:23:46</t>
  </si>
  <si>
    <t>&amp;#13;&amp;#10;高级模板内容：&amp;#13;&amp;#10;投诉问题描述:月租不认可&amp;#13;&amp;#10;争议月份:2023年10月&amp;#13;&amp;#10;争议金额:10&amp;#13;&amp;#10;用户要求:用户对071700341120湖北IPTV_1华为平台包月-10元/月不认可表示自己办理时告知免费不扣费现在扣费不认可要求处理&amp;#13;</t>
  </si>
  <si>
    <t>计费争议-账单：用户反映IPTV扣费，经核实，入网时享免费使用光猫机顶盒，故月费10元，已向用户解释，同意本月前往营业厅取消此业务，我部申请退IPTV业务8-10月扣费25元，2小时内到账，此费用不可打印发票，满意。</t>
  </si>
  <si>
    <t>TS202310031141461826</t>
  </si>
  <si>
    <t>陈顺兰</t>
  </si>
  <si>
    <t>2023-10-04 09:48:29</t>
  </si>
  <si>
    <t>[65岁以上老人]&amp;#13;&amp;#10;高级模板内容：&amp;#13;&amp;#10;投诉问题描述:用户来电反映对前期工单处理结果不认可，要求尽快处理详见：TS202308171445120825&amp;#13;&amp;#10;业务名称:	星锐卡59元/月主资费（首月全量全价）&amp;#13;&amp;#10;宣传渠道:营业厅&amp;#13;&amp;#10;宣传内容:用户来电反映称前期有工作人员告知改套餐有200分钟通话，前台核实到并没有，用户不认&amp;#13;&amp;#10;实际情况:无&amp;#13;&amp;#10;用户要求:要求多打几次电话，请协助处理，已按照工单内容告知用户，电话无法接听，故建此单&amp;#13;</t>
  </si>
  <si>
    <t>计费争议-账单：用户反映更改200分钟通话套餐，经核实，当前套餐享月赠30元优惠，如更改套餐则不支持享赠费活动，前期未接到您反映更改套餐记录，现致电您未接，已短信答复，如有疑问可在工作时间（08:30-12:00；14:00-17:30）联系07176921001、13032700872宜昌客服。如您咨询，请前台10010话务中心代为解释，谢谢。</t>
  </si>
  <si>
    <t>TS202310031147051962</t>
  </si>
  <si>
    <t>童绪权</t>
  </si>
  <si>
    <t>2023-10-04 10:57:11</t>
  </si>
  <si>
    <t>&amp;#13;&amp;#10;高级模板内容：&amp;#13;&amp;#10;投诉问题描述:用户来电反馈对2023-09-03的20元返费已经结转到10月了，但是缴费108元后，还有9元余额不见了，前台已按流程解释用户不认可，请协助处理谢谢&amp;#13;&amp;#10;业务名称:上月结转金额&amp;#13;&amp;#10;SP代码:无&amp;#13;&amp;#10;争议月份:2023年10月&amp;#13;&amp;#10;争议金额:9&amp;#13;&amp;#10;是否已经取消业务:否&amp;#13;&amp;#10;系统报错提示:无&amp;#13;&amp;#10;是否承诺退费:否&amp;#13;&amp;#10;用户要求:查询清楚9元去向，需要回电处理&amp;#13;</t>
  </si>
  <si>
    <t>计费争议-账单：用户反映余额问题。经核实， 2023-09-03 12:09:18赠费20元与用户套餐低消98元发生互斥，导致9月账单补收9元，出于服务角度，申请现金退费9元至副卡13177076668号码私有账户，此费用不可打印发票，用户满意。</t>
  </si>
  <si>
    <t>TS202310021852300531</t>
  </si>
  <si>
    <t>冯代金</t>
  </si>
  <si>
    <t>2023-10-04 09:13:50</t>
  </si>
  <si>
    <t>[该用户有申诉倾向，请注意受理态度，查询近三天工单记录，积极解决用户问题。]&amp;#13;&amp;#10;高级模板内容：&amp;#13;&amp;#10;投诉问题描述:户来电反映自己办理了预存话费享10元/月话费优惠12个月（湖北）活动，已按TS202309271231100882解释不认可&amp;#13;&amp;#10;活动名称:预存话费享10元/月话费优惠12个月（湖北）&amp;#13;&amp;#10;争议月份:2023年8月、2023年9月&amp;#13;&amp;#10;争议金额:20&amp;#13;&amp;#10;用户要求:要求赠送话费，还有套餐月租费做减免麻烦处理谢谢&amp;#13;</t>
  </si>
  <si>
    <t>计费争议-账单扣费： 用户反映账单扣费问题，经核实，前期工单处理时工作人员已勾选预存话费享10元/月话费优惠12个月，可抵扣当月月租。但用户未结清往月欠费43.40，且该套餐月租29元月头一次性扣出，故无法触发赠费抵扣，计费正常无误，建议用户自行结清欠费。致电未接，已短信告知如您后期使用有任何疑问，可于工作时间（08：30-17：30）致电宜昌联通07176921001或13032700872。</t>
  </si>
  <si>
    <t>TS202310031510372034</t>
  </si>
  <si>
    <t>章玉玲</t>
  </si>
  <si>
    <t>2023-10-04 11:00:52</t>
  </si>
  <si>
    <t>&amp;#13;&amp;#10;高级模板内容：&amp;#13;&amp;#10;投诉问题描述:用户来电反映9月未使用，对9月月租不认可，要求：减免费用。请协助，谢谢。联系电话：18674202397号。&amp;#13;&amp;#10;争议月份:2023年9月&amp;#13;&amp;#10;争议金额:15&amp;#13;&amp;#10;用户要求:用户来电反映9月未使用，对9月月租不认可，要求：减免费用。请协助，谢谢。联系电话：18674202397号。&amp;#13;</t>
  </si>
  <si>
    <t>计费争议-账单扣费：客户反映账单扣费的问题。经核实，客户号码为宜昌如意通随意打套餐套餐，因23.8月已有欠费12.47元，9月欠费30元，账单扣费征信，客户反馈9月未使用，核实有信用开机记录激活当月账单产生扣费，已联系客户解释清楚，考虑客户感知，申请减免23.9月月租费用合计30元，24小时内到账，此费用不可打印账单发票不可抵扣往月欠费，客户通知自行缴清往月欠费42.54元，回访满意</t>
  </si>
  <si>
    <t>TS202310031730261014</t>
  </si>
  <si>
    <t>席文静</t>
  </si>
  <si>
    <t>2023-10-04 10:57:56</t>
  </si>
  <si>
    <t>&amp;#13;&amp;#10;高级模板内容：&amp;#13;&amp;#10;投诉问题描述:对目前套餐扣费199元不接受，&amp;#13;&amp;#10;争议月份:2023年10月&amp;#13;&amp;#10;争议金额:-119.61&amp;#13;&amp;#10;用户要求:前台告知5G套餐月费7折优惠（次月生效12个月）（湖北）已经到期了，客户不接受，一直强调没短信通知，前台告知是有短信通知的，客户急了要求投诉，麻烦跟进回电解释，谢谢&amp;#13;</t>
  </si>
  <si>
    <t>系统支撑：经核实因折扣到期无提醒，我司已联系客户解释，客户表示已处理，无需我司协助处理，满意</t>
  </si>
  <si>
    <t>TS202310031755121661</t>
  </si>
  <si>
    <t>2023-10-04 10:52:38</t>
  </si>
  <si>
    <t>&amp;#13;&amp;#10;高级模板内容：&amp;#13;&amp;#10;投诉问题描述:用户来电反映对本月月租费用不认可，前台已解释5折优惠已到期，用户称到期结束未提醒，且对名下副卡收取10元不认可，要求处理回电&amp;#13;&amp;#10;争议月份:2023年10月&amp;#13;&amp;#10;争议金额:259&amp;#13;&amp;#10;用户要求:用户要求处理回电，要求加急，要求今天内处理&amp;#13;</t>
  </si>
  <si>
    <t>系统支撑：因套餐折扣到期无提醒，现申请减免本月费用合计100元，另已设置副卡15697202868免费，同时申请减免本月副卡费用合计40元，共计140元，24小时到账，此费用不可打印发票，主卡申请赠费活动，次月生效，合约期12个月，客户满意。</t>
  </si>
  <si>
    <t>TS202310031439361219</t>
  </si>
  <si>
    <t>2023-10-04 10:11:27</t>
  </si>
  <si>
    <t>22年Q3Q4重点客户&amp;#13;&amp;#10;高级模板内容：&amp;#13;&amp;#10;投诉问题描述:用户再次来电对前期反馈问题不认可详见：TS202310021941041434我方已按工单解释：来电反映之前有3折优惠现在到期了恢复原价的问题，我部已告知您目前两年合约活动已到期，建议您携带有效证件前往联通自营厅更改套餐资费，如宽带不使用需要携带证件及设备前往办理注销，用户表示不认可要求处理本月套餐差额烦请处理联系号码：13545847850&amp;#13;&amp;#10;争议月份:2023年10月&amp;#13;&amp;#10;争议金额:70&amp;#13;&amp;#10;用户要求:用户要求加急处理谢谢&amp;#13;</t>
  </si>
  <si>
    <t>系统支撑：用户反映折扣到期无提醒。经核实，用户原折扣优惠9月30日到期，申请退10月套餐差价69元，此费用不可打印发票，并协商勾选59元赠费*12个月，次月生效，满意。</t>
  </si>
  <si>
    <t>TS202310041107100543</t>
  </si>
  <si>
    <t>许魏</t>
  </si>
  <si>
    <t>2023-10-04 14:45:50</t>
  </si>
  <si>
    <t>判断省分:湖北&amp;#13;&amp;#10;:流量费争议&amp;#13;&amp;#10;:流量包定制争议&amp;#13;&amp;#10;:不认可&amp;#13;&amp;#10;:未享受&amp;#13;&amp;#10;:小于等于500元，且仅限单倍、月份不超过12个月&amp;#13;&amp;#10;:&amp;#13;&amp;#10;&amp;#13;&amp;#10;高级模板内容：&amp;#13;&amp;#10;投诉问题描述:流量包不认可&amp;#13;&amp;#10;业务名称:国内流量月包200元100GB(立即生效)&amp;#13;&amp;#10;争议月份:2023年10月&amp;#13;&amp;#10;争议金额:200&amp;#13;&amp;#10;是否承诺退费:是&amp;#13;&amp;#10;用户要求:用户来对流量包订购费用不认可要求取消退还费用&amp;#13;</t>
  </si>
  <si>
    <t>TS202310031611571325</t>
  </si>
  <si>
    <t>石玉华</t>
  </si>
  <si>
    <t>2023-10-04 11:46:00</t>
  </si>
  <si>
    <t>【2022年上工信部测评重保用户】&amp;#13;&amp;#10;高级模板内容：&amp;#13;&amp;#10;投诉问题描述:用户来电表示自己小孩子在无意订购的，没有经过本人同意&amp;#13;&amp;#10;争议月份:2023年9月、2023年10月&amp;#13;&amp;#10;争议金额:83&amp;#13;&amp;#10;用户要求:用户要求回复处理&amp;#13;</t>
  </si>
  <si>
    <t>客户原因：经核实客户于2023-09-25 18:47:07 通过总部网厅订购星燃铂金包，现已取消，申请减免9-10月费用合计83元，另已设置三张副卡免费，次月生效，同时申请减免副卡7-10月费用合计120元，以上费用24小时到账，此费用不可打印发票，客户满意。</t>
  </si>
  <si>
    <t>TS202310041049450032</t>
  </si>
  <si>
    <t>严义芳</t>
  </si>
  <si>
    <t>2023-10-04 13:38:21</t>
  </si>
  <si>
    <t>&amp;#13;&amp;#10;高级模板内容：&amp;#13;&amp;#10;投诉问题描述:宣传告知可以赠送24个月的酷狗会员，未赠送，对此不认可，要求反馈处理&amp;#13;&amp;#10;业务名称:腾讯天王卡2.0&amp;#13;&amp;#10;宣传渠道:其他:抖音&amp;#13;&amp;#10;宣传内容:赠送24个月的酷狗会员&amp;#13;&amp;#10;实际情况:未查询到赠送会员活动&amp;#13;&amp;#10;用户要求:反馈处理&amp;#13;</t>
  </si>
  <si>
    <t>其他：经核实客户关注王卡助手微信号公众号绑定后领取，领取途径：特权-个人中心-我的活动奖品-待领取，现客户已成功领取，客户满意</t>
  </si>
  <si>
    <t>TS202310031944101405</t>
  </si>
  <si>
    <t>2023-10-04 15:02:28</t>
  </si>
  <si>
    <t>用户反馈：:各渠道人员服务、态度问题&amp;#13;&amp;#10;告知联通对服务质量的重视，再次解释安抚并致歉:不认可仍要投诉&amp;#13;&amp;#10;用户要投诉的人员：:营业厅人员&amp;#13;&amp;#10;:&amp;#13;&amp;#10;&amp;#13;&amp;#10;高级模板内容：&amp;#13;&amp;#10;投诉问题描述:用户来电要求投诉营业厅服务态度差&amp;#13;&amp;#10;渠道名称:无&amp;#13;&amp;#10;渠道地址:移民局小区卡营业厅神仙湾万福超市旁&amp;#13;&amp;#10;人员工号:无&amp;#13;&amp;#10;用户要求:1.称这个营业厅服务态度差，要求我方核实处理。2.工单建好宽带师傅一直不上门维修；3.联通知家为什么500兆改到1000兆。4.核实8.28-10.3投诉处理问题，。提及投诉。&amp;#13;</t>
  </si>
  <si>
    <t>其他：客户反映工作人员态度问题，核实营业厅，装维工作人员按正常流程处理，当时已报警处理，已联系客户解释说明并致歉，客户满意度一般。</t>
  </si>
  <si>
    <t>TS202310040031421243</t>
  </si>
  <si>
    <t>张学鹏</t>
  </si>
  <si>
    <t>2023-10-04 15:32:47</t>
  </si>
  <si>
    <t>&amp;#13;&amp;#10;高级模板内容：&amp;#13;&amp;#10;投诉问题描述:用户领取腾讯视频VIP后不能使用&amp;#13;&amp;#10;操作渠道:王卡助手&amp;#13;&amp;#10;参加活动（套餐）名称:全家桶超级会员（黄金版）&amp;#13;&amp;#10;页面提示:无法使用&amp;#13;&amp;#10;用户要求:用户要求查清原因并解决&amp;#13;</t>
  </si>
  <si>
    <t>其他：联系用户表示问题已解决，无需我部再处理，在休息要求不回访，满意</t>
  </si>
  <si>
    <t>TS202310041159231954</t>
  </si>
  <si>
    <t>投诉工单（2021版）&gt;&gt;融合&gt;&gt;【变更及服务】业务变更&gt;&gt;无法办理下架产品</t>
  </si>
  <si>
    <t>白家勇</t>
  </si>
  <si>
    <t>2023-10-04 15:54:37</t>
  </si>
  <si>
    <t>主办单位：湖北&amp;#10;客户类别：星级客户&amp;#10;10010是否打通：否&amp;#10;是否二次致电10015：是&amp;#10;是否联系：否&amp;#10;升级倾向：&amp;#10;号码归属省：湖北&amp;#10;SVIP等级：&amp;#10;1.问题类型:;&amp;#10;2.投诉类型:办理争议;&amp;#10;3.营业厅地址:;&amp;#10;4.位置信息:;&amp;#10;5.位置发生地:;&amp;#10;6.投诉内容:这个号码用了九年了，目前妻子在用，他现在是专职宝妈，很少外出，家里有无线网，套餐太贵，营业厅告知不能降低。望解决&amp;#10;8.办理业务的名称:办理一个八元的套餐。&amp;#10;8.无法办理的渠道:中国联通APP</t>
  </si>
  <si>
    <t>TS202310031808061941</t>
  </si>
  <si>
    <t>周青松</t>
  </si>
  <si>
    <t>2023-10-04 16:38:41</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</si>
  <si>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我要改8元套餐，客服不给改</t>
  </si>
  <si>
    <t>BL202310041508170081</t>
  </si>
  <si>
    <t>赵静</t>
  </si>
  <si>
    <t>2023-10-04 15:19:18</t>
  </si>
  <si>
    <t>&amp;#13;&amp;#10;高级模板内容：&amp;#13;&amp;#10;用户诉求:变更套餐&amp;#13;&amp;#10;当前套餐名称:腾讯大王卡&amp;#13;&amp;#10;新套餐名称（转入套餐名称）:8元流量王&amp;#13;&amp;#10;是合约期内（含靓号）:否&amp;#13;&amp;#10;备注:用户去营业厅办理告知不能办理，现用户要求线上处理&amp;#13;</t>
  </si>
  <si>
    <t>BL202310041400281506</t>
  </si>
  <si>
    <t>黄思琪</t>
  </si>
  <si>
    <t>2023-10-04 16:32:15</t>
  </si>
  <si>
    <t>判断省分:湖北&amp;#13;&amp;#10;:无意向资费&amp;#13;&amp;#10;node_104:&amp;#13;&amp;#10;node_102:&amp;#13;&amp;#10;:降套&amp;#13;&amp;#10;:消费过高&amp;#13;&amp;#10;:挽留后，用户依旧要求降套&amp;#13;&amp;#10;:资费对比&amp;#13;&amp;#10;:挽留失败&amp;#13;&amp;#10;:&amp;#13;&amp;#10;node_106:&amp;#13;&amp;#10;:无合约/无靓号&amp;#13;&amp;#10;:&amp;#13;&amp;#10;&amp;#13;&amp;#10;高级模板内容：&amp;#13;&amp;#10;用户诉求:用户要求办理29元福多多卡套餐，前台解释用户不认可&amp;#13;&amp;#10;当前套餐名称:畅越冰激凌5G套餐119元&amp;#13;&amp;#10;新套餐名称（转入套餐名称）:29元福多多卡&amp;#13;&amp;#10;是合约期内（含靓号）:否&amp;#13;</t>
  </si>
  <si>
    <t>BL202310041358191477</t>
  </si>
  <si>
    <t>王溶</t>
  </si>
  <si>
    <t>2023-10-04 14:20:04</t>
  </si>
  <si>
    <t>&amp;#13;&amp;#10;高级模板内容：&amp;#13;&amp;#10;用户诉求:降套&amp;#13;&amp;#10;当前套餐名称:腾讯大王卡&amp;#13;&amp;#10;新套餐名称（转入套餐名称）:4G全国流量王套餐&amp;#13;&amp;#10;是合约期内（含靓号）:否&amp;#13;&amp;#10;备注:多次提及无法变更8元套餐营业厅不认可&amp;#13;</t>
  </si>
  <si>
    <t>BL202310041200132301</t>
  </si>
  <si>
    <t>宋莉</t>
  </si>
  <si>
    <t>2023-10-04 17:11:50</t>
  </si>
  <si>
    <t>&amp;#13;&amp;#10;高级模板内容：&amp;#13;&amp;#10;用户诉求:更改4G全国流量王8元套餐&amp;#13;&amp;#10;当前套餐名称:腾讯大王卡&amp;#13;&amp;#10;新套餐名称（转入套餐名称）:4G全国流量王8元套餐&amp;#13;&amp;#10;是合约期内（含靓号）:否&amp;#13;&amp;#10;备注:解释不认可，不愿前往归属地自有营业厅咨询，要求线上办理，请处理谢谢&amp;#13;</t>
  </si>
  <si>
    <t>BL202310041137101897</t>
  </si>
  <si>
    <t>何荣</t>
  </si>
  <si>
    <t>2023-10-04 14:14:55</t>
  </si>
  <si>
    <t>判断省分:湖北&amp;#13;&amp;#10;:有意向资费&amp;#13;&amp;#10;:是&amp;#13;&amp;#10;:不认可：坚持要求转入有限制的套餐&amp;#13;&amp;#10;:&amp;#13;&amp;#10;&amp;#13;&amp;#10;高级模板内容：&amp;#13;&amp;#10;用户诉求:用户要求更改套餐&amp;#13;&amp;#10;当前套餐名称:阿里小宝卡&amp;#13;&amp;#10;新套餐名称（转入套餐名称）:5元米粉卡&amp;#13;&amp;#10;是合约期内（含靓号）:否&amp;#13;&amp;#10;备注:在线已解释用户不接受要求更改成5元米粉卡&amp;#13;</t>
  </si>
  <si>
    <t>BL202310041111461436</t>
  </si>
  <si>
    <t>李喆灏</t>
  </si>
  <si>
    <t>2023-10-04 14:03:11</t>
  </si>
  <si>
    <t>22年Q3Q4重点客户判断省分:湖北&amp;#13;&amp;#10;:指定要求办理全国流量王8元套餐&amp;#13;&amp;#10;:&amp;#13;&amp;#10;&amp;#13;&amp;#10;高级模板内容：&amp;#13;&amp;#10;用户诉求:用户来电要求改成4G全国流量王8元套餐，已挽留不认可，请协助处理，谢谢&amp;#13;&amp;#10;当前套餐名称:哔哩哔哩33卡&amp;#13;&amp;#10;新套餐名称（转入套餐名称）:4G全国流量王8元套餐&amp;#13;&amp;#10;是合约期内（含靓号）:否&amp;#13;&amp;#10;备注:用户来电要求改成4G全国流量王8元套餐，已挽留不认可，请协助处理，谢谢&amp;#13;&amp;#10;&amp;#13;</t>
  </si>
  <si>
    <t>BL202310040944592363</t>
  </si>
  <si>
    <t>陈中琳</t>
  </si>
  <si>
    <t>2023-10-04 09:55:27</t>
  </si>
  <si>
    <t>判断省分:湖北&amp;#13;&amp;#10;:指定要求办理全国流量王8元套餐&amp;#13;&amp;#10;:&amp;#13;&amp;#10;&amp;#13;&amp;#10;高级模板内容：&amp;#13;&amp;#10;用户诉求:用户要求更改全国流量王8元套餐，前台解释不认可，要求线上更改&amp;#13;&amp;#10;当前套餐名称:腾讯大王卡&amp;#13;&amp;#10;新套餐名称（转入套餐名称）:全国流量王8元套餐&amp;#13;&amp;#10;是合约期内（含靓号）:否&amp;#13;</t>
  </si>
  <si>
    <t>BL202310040926262035</t>
  </si>
  <si>
    <t>招奥</t>
  </si>
  <si>
    <t>2023-10-04 14:05:35</t>
  </si>
  <si>
    <t>判断省分:湖北&amp;#13;&amp;#10;:指定要求办理全国流量王8元套餐&amp;#13;&amp;#10;:&amp;#13;&amp;#10;&amp;#13;&amp;#10;高级模板内容：&amp;#13;&amp;#10;用户诉求:用户来电反馈要求变更套餐，前台挽留无效建议前往营业厅，用户不认可，要求在线反馈&amp;#13;&amp;#10;当前套餐名称:腾讯大王卡&amp;#13;&amp;#10;新套餐名称（转入套餐名称）:全国流量王8元套餐&amp;#13;&amp;#10;是合约期内（含靓号）:否&amp;#13;&amp;#10;备注:用户要求加急处理，请后台协助处理谢谢。&amp;#13;</t>
  </si>
  <si>
    <t>BL202310032112180617</t>
  </si>
  <si>
    <t>袁欢</t>
  </si>
  <si>
    <t>2023-10-04 10:51:48</t>
  </si>
  <si>
    <t>判断省分:湖北&amp;#13;&amp;#10;:指定要求办理全国流量王8元套餐&amp;#13;&amp;#10;:&amp;#13;&amp;#10;&amp;#13;&amp;#10;高级模板内容：&amp;#13;&amp;#10;用户诉求:更改为（4G全国流量王8元套餐下月生效）已解释挽留失败用户不认可强烈要求更改，加急谢谢&amp;#13;&amp;#10;当前套餐名称:福多多29元（湖北）&amp;#13;&amp;#10;新套餐名称（转入套餐名称）:4G全国流量王8元套餐&amp;#13;&amp;#10;是合约期内（含靓号）:否&amp;#13;</t>
  </si>
  <si>
    <t>BL202310031812231114</t>
  </si>
  <si>
    <t>张开秀</t>
  </si>
  <si>
    <t>2023-10-04 10:15:14</t>
  </si>
  <si>
    <t>[65岁以上老人]判断省分:湖北&amp;#13;&amp;#10;:有意向资费&amp;#13;&amp;#10;:是&amp;#13;&amp;#10;:不认可：坚持要求转入有限制的套餐&amp;#13;&amp;#10;:&amp;#13;&amp;#10;&amp;#13;&amp;#10;高级模板内容：&amp;#13;&amp;#10;用户诉求:用户来电要求更改套餐，我方挽留无效，不愿到厅，请后台协助处理，谢谢。&amp;#13;&amp;#10;当前套餐名称:2G用户迁转专属产品-20元/月&amp;#13;&amp;#10;新套餐名称（转入套餐名称）:宜昌如意通团圆卡(创业版)(OCS)&amp;#13;&amp;#10;是合约期内（含靓号）:否&amp;#13;</t>
  </si>
  <si>
    <t>BL202310031759370930</t>
  </si>
  <si>
    <t>2023-10-04 09:01:57</t>
  </si>
  <si>
    <t>判断省分:湖北&amp;#13;&amp;#10;:指定要求办理全国流量王8元套餐&amp;#13;&amp;#10;:&amp;#13;&amp;#10;&amp;#13;&amp;#10;高级模板内容：&amp;#13;&amp;#10;用户诉求:用户要求把套餐更改为全国流量王8元套餐，前台挽留无效，不愿意到厅&amp;#13;&amp;#10;当前套餐名称:蚂蚁大宝卡&amp;#13;&amp;#10;新套餐名称（转入套餐名称）:全国流量王8元套餐&amp;#13;&amp;#10;是合约期内（含靓号）:否&amp;#13;&amp;#10;备注:用户有升级倾向，请加急处理&amp;#13;</t>
  </si>
  <si>
    <t>BL202310031719175356</t>
  </si>
  <si>
    <t>尤志伟</t>
  </si>
  <si>
    <t>2023-10-04 14:03:27</t>
  </si>
  <si>
    <t>用户要求：我想换那个199的套餐&amp;#13;&amp;#10;已补充：请协助处理，并回复，谢谢。</t>
  </si>
  <si>
    <t>BL202310031204290042</t>
  </si>
  <si>
    <t>章敬凤</t>
  </si>
  <si>
    <t>2023-10-04 09:10:55</t>
  </si>
  <si>
    <t>&amp;#13;&amp;#10;高级模板内容：&amp;#13;&amp;#10;用户诉求:更改4G全国流量王8元套餐&amp;#13;&amp;#10;当前套餐名称:幸福家家乐39元套餐&amp;#13;&amp;#10;新套餐名称（转入套餐名称）:4G全国流量王8元套餐&amp;#13;&amp;#10;是合约期内（含靓号）:否&amp;#13;&amp;#10;备注:解释不认可，不愿前往归属地自有营业厅咨询，要求线上办理，请处理谢谢&amp;#13;</t>
  </si>
  <si>
    <t>BL202310031949352415</t>
  </si>
  <si>
    <t>裴勇</t>
  </si>
  <si>
    <t>2023-10-04 15:48:16</t>
  </si>
  <si>
    <t>判断省分:湖北&amp;#13;&amp;#10;:指定要求办理全国流量王8元套餐&amp;#13;&amp;#10;:&amp;#13;&amp;#10;&amp;#13;&amp;#10;高级模板内容：&amp;#13;&amp;#10;用户诉求:降套&amp;#13;&amp;#10;当前套餐名称:腾讯大王卡&amp;#13;&amp;#10;新套餐名称（转入套餐名称）:8元保号套餐&amp;#13;&amp;#10;是合约期内（含靓号）:否&amp;#13;</t>
  </si>
  <si>
    <t>套餐变更-未到厅：19转8元，用户要求转资全国流量王8元套餐，因多次未联系上客户，我司无法核实情况处理，暂未操作，已发短信告知用户，如有疑问可在工作时间（08:30-12:00；14:00-17:30）致电我司宜昌联通13032700872，烦请前台代为转告</t>
  </si>
  <si>
    <t>BL202310041142481999</t>
  </si>
  <si>
    <t>钱雨薇</t>
  </si>
  <si>
    <t>2023-10-04 14:19:55</t>
  </si>
  <si>
    <t>判断省分:湖北&amp;#13;&amp;#10;:有意向资费&amp;#13;&amp;#10;:是&amp;#13;&amp;#10;:不认可：坚持要求转入有限制的套餐&amp;#13;&amp;#10;:&amp;#13;&amp;#10;&amp;#13;&amp;#10;高级模板内容：&amp;#13;&amp;#10;用户诉求:用户要求办理套餐变更&amp;#13;&amp;#10;当前套餐名称:大云卡&amp;#13;&amp;#10;新套餐名称（转入套餐名称）:19元腾讯大王卡套餐&amp;#13;&amp;#10;是合约期内（含靓号）:否&amp;#13;</t>
  </si>
  <si>
    <t>套餐变更-未到厅：39元转19元，已办理转资腾讯大王卡19元套餐，次月生效，用户满意。</t>
  </si>
  <si>
    <t>BL202310040912321785</t>
  </si>
  <si>
    <t>刘连菊</t>
  </si>
  <si>
    <t>2023-10-04 14:25:22</t>
  </si>
  <si>
    <t>判断省分:湖北&amp;#13;&amp;#10;:有意向资费&amp;#13;&amp;#10;:否&amp;#13;&amp;#10;:降套&amp;#13;&amp;#10;:消费过高&amp;#13;&amp;#10;:挽留后，用户依旧要求降套&amp;#13;&amp;#10;:消费对比&amp;#13;&amp;#10;:挽留失败&amp;#13;&amp;#10;:&amp;#13;&amp;#10;node_106:&amp;#13;&amp;#10;:有合约/有靓号&amp;#13;&amp;#10;:&amp;#13;&amp;#10;&amp;#13;&amp;#10;高级模板内容：&amp;#13;&amp;#10;用户诉求:用户来电要求更换套餐为畅越冰激凌5G融合套餐69元，且要求办理网龄计划合约&amp;#13;&amp;#10;当前套餐名称:地王卡&amp;#13;&amp;#10;新套餐名称（转入套餐名称）:畅越冰激凌5G套餐69元&amp;#13;&amp;#10;是合约期内（含靓号）:是&amp;#13;</t>
  </si>
  <si>
    <t>套餐变更-未到厅：39转69，已按用户要求转资畅越冰激凌5G套餐69元，次月生效，满意</t>
  </si>
  <si>
    <t>BL202310031709560076</t>
  </si>
  <si>
    <t>杨志康</t>
  </si>
  <si>
    <t>2023-10-04 15:12:15</t>
  </si>
  <si>
    <t>&amp;#13;&amp;#10;高级模板内容：&amp;#13;&amp;#10;用户诉求:详见TS202308031851182098要求更改：4G全国流量王8元套餐前期称已经改好了现在还是没有生效要求处理&amp;#13;&amp;#10;当前套餐名称:畅爽冰激凌5G套餐99元&amp;#13;&amp;#10;新套餐名称（转入套餐名称）:4G全国流量王8元套餐&amp;#13;&amp;#10;是合约期内（含靓号）:否&amp;#13;</t>
  </si>
  <si>
    <t>套餐变更-未到厅：99元转8元，已办理转资4G全国流量王8元套餐，次月生效，用户满意。</t>
  </si>
  <si>
    <t>BL202310031056151113</t>
  </si>
  <si>
    <t>闫承芳</t>
  </si>
  <si>
    <t>2023-10-04 09:11:41</t>
  </si>
  <si>
    <t>#2022重保客户#用户表示目前在外地，要求解绑宽带并降低资费到最低，无法回到归属地申请，烦请协助处理</t>
  </si>
  <si>
    <t>套餐变更-未到厅：99转39，用户要求注销宽带及副卡，转资39元福多多套餐，已为用户办理成功，满意</t>
  </si>
  <si>
    <t>BL202310041234220307</t>
  </si>
  <si>
    <t>彭丹</t>
  </si>
  <si>
    <t>2023-10-04 14:18:55</t>
  </si>
  <si>
    <t>5G套餐月费8折优惠（立即生效24个月）（取整）（湖北）&amp;#13;&amp;#10;此产品续约。</t>
  </si>
  <si>
    <t>套餐变更-未到厅：用户要求转资99元畅爽冰激凌套餐+49元赠费*12个月，次月生效，回访满意。</t>
  </si>
  <si>
    <t>BL202310031316121166</t>
  </si>
  <si>
    <t>王瑞</t>
  </si>
  <si>
    <t>2023-10-04 14:07:35</t>
  </si>
  <si>
    <t>【2022年上工信部测评重保用户】&amp;#13;&amp;#10;高级模板内容：&amp;#13;&amp;#10;用户诉求:用户要求降套&amp;#13;&amp;#10;当前套餐名称:畅爽冰激凌5G套餐199元（基础版）&amp;#13;&amp;#10;新套餐名称（转入套餐名称）:畅越冰激凌5G套餐99元&amp;#13;&amp;#10;是合约期内（含靓号）:否&amp;#13;&amp;#10;备注:挽留无效，有宽带，不愿意去营业厅，在外地，请处理，提及携号转网&amp;#13;</t>
  </si>
  <si>
    <t>套餐变更-未到厅：用户要求转资畅越冰激凌5G套餐99元 套餐，因副卡号码13117287720风险关停，已告知客户手厅二次实人认证通过后我部48小时内协助转资，回访满意</t>
  </si>
  <si>
    <t>BL202310041140361955</t>
  </si>
  <si>
    <t>刘明</t>
  </si>
  <si>
    <t>2023-10-04 17:01:13</t>
  </si>
  <si>
    <t>&amp;#13;&amp;#10;高级模板内容：&amp;#13;&amp;#10;用户诉求:降套&amp;#13;&amp;#10;当前套餐名称:畅越冰激凌5G套餐59元&amp;#13;&amp;#10;新套餐名称（转入套餐名称）:福多多29元（湖北）&amp;#13;&amp;#10;是合约期内（含靓号）:是&amp;#13;&amp;#10;备注:用户有融合宽带，在线客服无法办理更改套餐，变更为福多多29元（湖北）套餐，挽留失败。请处理。&amp;#13;</t>
  </si>
  <si>
    <t>套餐变更-未到厅：用户要求转资福多多29元（湖北） 套餐，挽留无效（降套的）已办理，次月生效 客户满意。</t>
  </si>
  <si>
    <t>ZX202310031803431861</t>
  </si>
  <si>
    <t>咨询工单（2021版）&gt;&gt;网络覆盖&gt;&gt;5G网络覆盖</t>
  </si>
  <si>
    <t>杨非</t>
  </si>
  <si>
    <t>2023-10-04 14:06:00</t>
  </si>
  <si>
    <t>客户反映自己在5G覆盖范围内，客户流量网速不好，8mbps下行速度，客户对此不认可，客户要求解决</t>
  </si>
  <si>
    <t>TS202310041626240714</t>
  </si>
  <si>
    <t>袁梁</t>
  </si>
  <si>
    <t>市区购物、餐饮、公共娱乐场所（注2）</t>
  </si>
  <si>
    <t>2023-10-04 17:23:16</t>
  </si>
  <si>
    <t>主办单位：湖北&amp;#10;客户类别：普通客户&amp;#10;10010是否打通：否&amp;#10;是否二次致电10015：是&amp;#10;是否联系：否&amp;#10;升级倾向：&amp;#10;号码归属省：湖北&amp;#10;SVIP等级：&amp;#10;1.问题类型:;&amp;#10;2.投诉类型:手机信号问题;&amp;#10;3.营业厅地址:;&amp;#10;4.位置信息:玉阳街道二圣庙;&amp;#10;5.位置发生地:湖北省宜昌市当阳市;&amp;#10;6.投诉内容:手机网络类型:4G；&amp;#10;网络情况:上网卡顿/掉线/不稳定；&amp;#10;接打电话情况:杂音/断断续续；&amp;#10;APP应用程序是否正常使用:均不正常；&amp;#10;影响范围:特定地点；&amp;#10;其他用户能否正常使用:不能正常使用；&amp;#10;影响时段:16:00-16:23；&amp;#10;投诉内容:这个时间段网速特别卡；</t>
  </si>
  <si>
    <t>TS202310040836531907</t>
  </si>
  <si>
    <t>侯国勇</t>
  </si>
  <si>
    <t>2023-10-04 13:55:11</t>
  </si>
  <si>
    <t>用户对（18572399640）号码无法使用套餐（内）的（流量）不认可，核实为（用户未打开上网功能）原因导致，解释（用户本人未打卡上网功能）用户不认可，要求（我方帮他查明具体原因，并且给他一个解决方案），请尽快处理，联系电话（18572399640）。用户反馈自己上网卡，用户现在在异地，不愿提供具体地址，无法为用户进行打点，用户描述自己在浙江省内，基站没有问题，望后台协助，谢谢。&amp;#13;</t>
  </si>
  <si>
    <t>TS202310031758081719</t>
  </si>
  <si>
    <t>吴蓉</t>
  </si>
  <si>
    <t>2023-10-04 09:30:21</t>
  </si>
  <si>
    <t>判断省分:湖北&amp;#13;&amp;#10;:湖北省内手机不能打&amp;#13;&amp;#10;获取入参:&amp;#13;&amp;#10;获取历史工单:无历史工单&amp;#13;&amp;#10;:下一步&amp;#13;&amp;#10;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下一步&amp;#13;&amp;#10;node_317:&amp;#13;&amp;#10;:不符合办理条件&amp;#13;&amp;#10;:任何地方都无法拨打或接听&amp;#13;&amp;#10;用户来电反映自己号码无法拨打电话，要求核实，用户清卡重用后未恢复，请协助处理&amp;#13;</t>
  </si>
  <si>
    <t>TS202310031716190636</t>
  </si>
  <si>
    <t>投诉工单（2021版）&gt;&gt;移网&gt;&gt;【网络使用】移网语音&gt;&gt;回音/杂音/串线/断断续续/信号弱/不稳定/掉话/单通</t>
  </si>
  <si>
    <t>郑光兵</t>
  </si>
  <si>
    <t>2023-10-04 17:05:12</t>
  </si>
  <si>
    <t>判断省分:湖北&amp;#13;&amp;#10;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amp;#13;&amp;#10;:1、受理流水号：;2、受理号码：15629333302;3、主叫号码：15629333302;4、被叫号码：;5、客户姓名：郑光兵;6、客户级别：二星用户;7、用户归属地：宜昌市;8、受理员工工号：hubXN23ZH9563;9、手机厂商：;10、投诉渠道：10010客服热线;11、投诉打点范围：0.5千米;12、投诉地址：宜昌市-兴山县:南阳镇政府【南阳镇阳泉村一组】;13、网格ID：65794;14、网格名称：YC_B_65794;15、经度：110.672268;16、纬度：31.311082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外;23、手机信号强弱：一至两格不稳定;24、用户周边使用情况：不清楚;25、主工单流水号：hub169632433616775456;26、语音业务类型：无法主被叫;27、数据业务类型：;28、用户是否接受解释：否;29、公告类型：网络信息;30、基站ID：117.1006051;31、基站名称：117.1006051;32、其它地方是否正常使用：是;33、之前是否可以正常使用：是;用户来电反映在（详细地址：湖北省宜昌市兴山县南阳镇）从（时间：一周以上）开始（信号弱），（服务状态：正常），周围用户（不清楚）正常使用，用户（已开关机/换机换卡/不配合）测试，手机显示（4G），用户要求尽快核实处理，联系电话（15171752763）。</t>
  </si>
  <si>
    <t>投诉点为弱覆盖区域，优化手段无法有效解决，已上报建站规划，建议用户关注 处理人 安继盛 联系电话 18607201286</t>
  </si>
  <si>
    <t>TS202310021003242038</t>
  </si>
  <si>
    <t>赵晓平</t>
  </si>
  <si>
    <t>2023-10-04 09:06:28</t>
  </si>
  <si>
    <t>判断省份:浙江&amp;#13;&amp;#10;:移网上网慢&amp;#13;&amp;#10;node_116:&amp;#13;&amp;#10;获取历史工单:无历史工单&amp;#13;&amp;#10;移网一键诊断:下一步&amp;#13;&amp;#10;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对解释不认可&amp;#13;&amp;#10;:在区域12省内（除浙江）&amp;#13;&amp;#10;:1、受理流水号：;2、受理号码：17606563996;3、主叫号码：17606563996;4、被叫号码：;5、客户姓名：赵晓平;6、客户级别：二星用户;7、用户归属地：宜昌市;8、受理员工工号：hubXN23ZH7494;9、手机厂商：;10、投诉渠道：10010客服热线;11、投诉打点范围：0.5千米;12、投诉地址：宜昌市-夷陵区:湖北省宜昌市夷陵区太平溪镇【】;13、网格ID：91622;14、网格名称：YC_B_湖北省宜昌市夷陵区网格_91622;15、经度：110.964999;16、纬度：30.880412;17、用户现象：未发现网络问题;18、答复口径：您提供的位置周围基站暂时没有发现异常，建议您先进行换机换卡测试并留意观察。;19、网络类型：4G;20、投诉现象最近发生时间：3天至一周;21、语音通话或数据上网：数据;22、室内或室外：室内外;23、手机信号强弱：一至两格不稳定;24、用户周边使用情况：不清楚;25、主工单流水号：hub169621208811924486;26、语音业务类型：;27、数据业务类型：上网速度慢;28、用户是否接受解释：否;29、公告类型：;30、基站ID：117.711368;31、基站名称：117.711368;32、其它地方是否正常使用：否;33、之前是否可以正常使用：否;&amp;#13;&amp;#10;上网卡的很信号就一两个周围用户都是用户要求尽快处理要不然就退费不愿提供详细地址</t>
  </si>
  <si>
    <t>TS202310030929230691</t>
  </si>
  <si>
    <t>投诉工单（2021版）&gt;&gt;融合&gt;&gt;【网络使用】移网上网&gt;&gt;上网卡顿/掉线/延时/信号弱/不稳定/网页无法打开</t>
  </si>
  <si>
    <t>李天斌</t>
  </si>
  <si>
    <t>2023-10-04 10:04:37</t>
  </si>
  <si>
    <t>主办单位：湖北&amp;#10;客户类别：普通客户&amp;#10;10010是否打通：否&amp;#10;是否二次致电10015：是&amp;#10;是否联系：否&amp;#10;升级倾向：&amp;#10;号码归属省：湖北&amp;#10;SVIP等级：&amp;#10;1.问题类型:;&amp;#10;2.投诉类型:手机信号问题;&amp;#10;3.营业厅地址:;&amp;#10;4.位置信息:樟村坪镇三堡垭;&amp;#10;5.位置发生地:湖北省宜昌市夷陵区;&amp;#10;6.投诉内容:手机网络类型:4G；&amp;#10;网络情况:无法上网；&amp;#10;接打电话情况:掉话/单通/无法通话；&amp;#10;APP应用程序是否正常使用:均不正常；&amp;#10;影响范围:所有地点；&amp;#10;其他用户能否正常使用:不能正常使用；&amp;#10;影响时段:10月2号至3号；&amp;#10;投诉内容:手机信号很差，也无法上网；</t>
  </si>
  <si>
    <t>网络质量：夷陵区樟村坪镇三堡垭AA①客户基本资料：业务号码：13098413618、客户姓名：李天斌、套餐情况：腾讯大王卡；客户反映网络质量的问题； &amp;#10;②首次联系客户时间：2023-10-04 09:44:00&amp;#10;③投诉核查处理情况：收到贵部转办，我司立即组织核查，经核实，回访客户表示已恢复，现已赠送用户1G国内流量，限当月使用，建议用户后期关注网络使用情况，有疑问致电宜昌服务监督热线13032700872，满意； &amp;#10;④答复客户时间及客户满意度评价：根据上述核实情况，我司于2023-10-04 09:44:00联系客户满意，回单人：胡春燕、联系方式：07176921001&amp;#10;⑤投诉核查关联材料：无。"</t>
  </si>
  <si>
    <t>TS202310041245060427</t>
  </si>
  <si>
    <t>杨庆</t>
  </si>
  <si>
    <t>2023-10-04 14:11:36</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</si>
  <si>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短信告知我，我这个号码可以透支50元。结果我充值，忘记小数点后面的1了，差1角钱给我停了两天，我还以为手机坏了。停机了只能找有wifi的地方上网查情况，停机前能发个短信非常明确告知吗？</t>
  </si>
  <si>
    <t>TS202310021128292093</t>
  </si>
  <si>
    <t>投诉工单（2021版）&gt;&gt;移网&gt;&gt;【入网】办理&gt;&gt;esim开卡及激活问题</t>
  </si>
  <si>
    <t>周耿宇</t>
  </si>
  <si>
    <t>2023-10-04 17:28:13</t>
  </si>
  <si>
    <t>22年Q3Q4重点客户:报错现象为“请关闭手机WI-FI或切换至联通数据网”&amp;#13;&amp;#10;:已关闭wifi&amp;#13;&amp;#10;:不认可&amp;#13;&amp;#10;:不认可&amp;#13;&amp;#10;:&amp;#13;&amp;#10;自助办理提示“请关闭手机WI-FI或切换至联通数据网”，，关闭之后还是重复提示，到营业厅办理告知还未开通该业务，请核实处理，谢谢</t>
  </si>
  <si>
    <t>系统支撑：因当月过户导致无法绑定，现已引导用户次月绑定一号双终端，出于服务角度，赠送用户50元话费，系统办理预存享50元赠费，立即到账，此费用无法抵扣往月欠费及打印发票，满意</t>
  </si>
  <si>
    <t>TS202309301730481860</t>
  </si>
  <si>
    <t>投诉工单（2021版）&gt;&gt;移网&gt;&gt;【产品及计费使用】产品及业务规则&gt;&gt;对积分兑换/计算有争议</t>
  </si>
  <si>
    <t>冷长江</t>
  </si>
  <si>
    <t>2023-10-04 11:23:11</t>
  </si>
  <si>
    <t>&amp;#13;&amp;#10;高级模板内容：&amp;#13;&amp;#10;投诉问题描述:用户表示积分兑换被商场取消，积分也消失了&amp;#13;&amp;#10;兑换渠道:中国联通APP&amp;#13;&amp;#10;用户争议点:积分没有了，兑换未成功&amp;#13;&amp;#10;用户要求:给个解释&amp;#13;</t>
  </si>
  <si>
    <t>系统支撑：因系统支撑不到位导致积分问题，现已为用户折算成30元话费，系统办理预存享30元赠费，已到账，此费用无法抵扣往月欠费及打印发票，满意</t>
  </si>
  <si>
    <t>TS202310020811432445</t>
  </si>
  <si>
    <t>胡邦国</t>
  </si>
  <si>
    <t>2023-10-04 14:11:11</t>
  </si>
  <si>
    <t>称本机绑定一号双终端业务，开通绑定没有错误提示，但是无法使用，一直提示无服务，未查询到附卡，称重新办理提示暂无法办理此业务，不方便去营业厅，需要尽快回复解决，请核实处理，谢谢</t>
  </si>
  <si>
    <t>系统支撑：因系统支撑不到位导致一号双终端无法使用，附卡无资料，已发沃工单OHB2023100400068处理，现已恢复。满意</t>
  </si>
  <si>
    <t>TS202310040849112077</t>
  </si>
  <si>
    <t>王金萍</t>
  </si>
  <si>
    <t>2023-10-04 16:27:15</t>
  </si>
  <si>
    <t>&amp;#13;&amp;#10;高级模板内容：&amp;#13;&amp;#10;投诉问题描述:用户来电反馈本月扣费16.66元，告知是路由器终端及服务200元/年，在去年10月31号有200元的话费到账，用户不认可，要求反馈&amp;#13;&amp;#10;争议月份:2023年10月&amp;#13;&amp;#10;争议金额:16.66&amp;#13;&amp;#10;用户要求:尽快处理&amp;#13;</t>
  </si>
  <si>
    <t>系统支撑：因系统支撑不到账到账本月赠费未到账，核实路由器终端及服务200元/年该活动已是最后一个月，已申请补赠20元，已到账，此费用不可打印账单发票，回访满意</t>
  </si>
  <si>
    <t>TS202310031455441627</t>
  </si>
  <si>
    <t>2023-10-04 16:05:10</t>
  </si>
  <si>
    <t>#2022重保客户#主办单位：湖北&amp;#10;客户类别：普通客户&amp;#10;10010是否打通：是&amp;#10;是否二次致电10015：是&amp;#10;是否联系：是&amp;#10;升级倾向：无&amp;#10;号码归属省：湖北&amp;#10;SVIP等级：&amp;#10;精准预判内容：&amp;#13;&amp;#10;[TCSI用户]&amp;#13;&amp;#10;预处理内容：&amp;#13;&amp;#10;预处理名称:产品订购一键诊断&amp;#13;&amp;#10;业务产品类型:反映其他业务问题&amp;#13;&amp;#10;用户是否接受:用户不接受&amp;#13;&amp;#10;是否知情订购:知情订购&amp;#13;&amp;#10;备注:&amp;#13;&amp;#10;&amp;#13;&amp;#10;----&amp;#13;&amp;#10;高级模板内容：&amp;#13;&amp;#10;1*投诉问题描述:泛携转用户要求取消业务宽带并将套餐更换为最低套餐要求10分钟内联系处理请联系处理&amp;#13;</t>
  </si>
  <si>
    <t>BL202310041126521710</t>
  </si>
  <si>
    <t>王晨光</t>
  </si>
  <si>
    <t>2023-10-04 14:05:19</t>
  </si>
  <si>
    <t>13040988481命中精准预判服务场景:[65岁以上老人]&amp;#13;&amp;#10;查询增值业务:&amp;#13;&amp;#10;合约信息查询:&amp;#13;&amp;#10;系统未查询到产品信息/非用户咨询的产品&amp;#13;&amp;#10;查询优惠产品信息:&amp;#13;&amp;#10;:无确认方式&amp;#13;&amp;#10;:客户不了解此业务，要求取消或投诉&amp;#13;&amp;#10;:不接受&amp;#13;&amp;#10;:附属产品&amp;#13;&amp;#10;:退订失败&amp;#13;&amp;#10;判断省分:其他省分&amp;#13;&amp;#10;&amp;#13;&amp;#10;产品类型:轻合约;产品名称:湖北宜昌预存话费得流量短信包24个月-立即;产品描述:用户申请办理提前解约，需支付解约赔偿金，支付后办理解约，支付后办理解约，次月生效;产品ID:91022417;开始时间:2022-02-2210:29:28;结束时间:2023-10-3123:59:59;订购渠道:城区伍家区合益路专营店;客户确认方式:签字协议。&amp;#13;&amp;#10;用户来电要求要求取消本机的（亲情网（群主））业务，有携出意向，挽留失败，此业务前台解除失败，烦请协助。联系电话（13871217473）&amp;#13;</t>
  </si>
  <si>
    <t>TS202310032221030829</t>
  </si>
  <si>
    <t>杨兆亮</t>
  </si>
  <si>
    <t>2023-10-04 10:53:58</t>
  </si>
  <si>
    <t>&amp;#13;&amp;#10;高级模板内容：&amp;#13;&amp;#10;投诉问题描述:客户来电反映自己的月租太高了，要携号转网，但是要求退还本月的99元月租费用，我处核实并安抚解释，客户不认可，要求退费处理回电，请协助谢谢&amp;#13;&amp;#10;争议月份:2023年10月&amp;#13;&amp;#10;争议金额:99&amp;#13;&amp;#10;用户要求:要求退费处理回电，请协助谢谢&amp;#13;</t>
  </si>
  <si>
    <t>携号转网（当阳政企）：靓号协议，湖北宜昌预存话费得流量短信包24个月。 经核实，用户为尾号AAA靓号，月承诺通信费100元，合约期（2019-04-01至2024-03-31 ），提前解约需支付违约金，无在线办理权限，建议用户如坚持要求解约，可携带身份证原件前往当阳政企咨询办理，用户表示知晓。</t>
  </si>
  <si>
    <t>BL202310041100391225</t>
  </si>
  <si>
    <t>叶丽莉</t>
  </si>
  <si>
    <t>2023-10-04 14:22:16</t>
  </si>
  <si>
    <t>&amp;#13;&amp;#10;高级模板内容：&amp;#13;&amp;#10;需区域二线受理的业务:用户无法提供验证码&amp;#13;&amp;#10;用户需办理业务名称:5G炫彩通信助理包-云盘版（次月生效）&amp;#13;&amp;#10;业务办理类型:取消&amp;#13;&amp;#10;业务生效时间:次月生效&amp;#13;&amp;#10;是否已按规范验证用户信息:是&amp;#13;&amp;#10;备注（如开通流量包、语音包请备注清楚当月有效/长期有效）:用户加急&amp;#13;</t>
  </si>
  <si>
    <t>BL202310041352001387</t>
  </si>
  <si>
    <t>李玉美</t>
  </si>
  <si>
    <t>2023-10-04 14:57:07</t>
  </si>
  <si>
    <t>&amp;#13;&amp;#10;高级模板内容：&amp;#13;&amp;#10;需区域二线受理的业务:用户无法提供验证码&amp;#13;&amp;#10;用户需办理业务名称:5G炫彩通信助理包-云盘版（首月5元半价）（已停售）&amp;#13;&amp;#10;业务办理类型:取消&amp;#13;&amp;#10;业务生效时间:次月生效&amp;#13;&amp;#10;是否已按规范验证用户信息:无需验证&amp;#13;&amp;#10;备注（如开通流量包、语音包请备注清楚当月有效/长期有效）:无&amp;#13;</t>
  </si>
  <si>
    <t>BL202310031933382234</t>
  </si>
  <si>
    <t>郑华芹</t>
  </si>
  <si>
    <t>2023-10-04 09:29:37</t>
  </si>
  <si>
    <t>&amp;#13;&amp;#10;高级模板内容：&amp;#13;&amp;#10;需区域二线受理的业务:用户无法提供验证码&amp;#13;&amp;#10;用户需办理业务名称:AR彩铃酷趣会员5G加油包（湖北）（已停售）&amp;#13;&amp;#10;业务办理类型:取消&amp;#13;&amp;#10;业务生效时间:次月生效&amp;#13;&amp;#10;是否已按规范验证用户信息:是&amp;#13;</t>
  </si>
  <si>
    <t>ZX202310040903360502</t>
  </si>
  <si>
    <t>2023-10-04 11:29:13</t>
  </si>
  <si>
    <t>判断省分:湖北&amp;#13;&amp;#10;:失败&amp;#13;&amp;#10;node_42:&amp;#13;&amp;#10;:无合约/简单合约&amp;#13;&amp;#10;:单卡/移移融合副卡套餐&amp;#13;&amp;#10;获取用户证件类型::不认可&amp;#13;&amp;#10;:&amp;#13;&amp;#10;&amp;#13;&amp;#10;高级模板内容：&amp;#13;&amp;#10;问题描述:不使用了&amp;#13;&amp;#10;第二联系方式:15549280797&amp;#13;&amp;#10;销户原因:不使用了&amp;#13;&amp;#10;用户要求:要求尽快办理销户&amp;#13;</t>
  </si>
  <si>
    <t>ZX202310031708421454</t>
  </si>
  <si>
    <t>071703491084</t>
  </si>
  <si>
    <t>彭春生</t>
  </si>
  <si>
    <t>2023-10-04 11:14:47</t>
  </si>
  <si>
    <t>判断省分:湖北&amp;#13;&amp;#10;:被动办理宽带&amp;#13;&amp;#10;:不需要&amp;#13;&amp;#10;:&amp;#13;&amp;#10;&amp;#13;&amp;#10;高级模板内容：&amp;#13;&amp;#10;问题描述:用户来电称没有办理过宽带业务对有宽带业务不认可要求在线解绑宽带和本机号码绑定的副卡&amp;#13;&amp;#10;第二联系方式:无法提供&amp;#13;&amp;#10;销户原因:非本人办理&amp;#13;&amp;#10;用户要求:用户要求解绑宽带和绑定的副卡不愿到营业厅请核实回电处理&amp;#13;</t>
  </si>
  <si>
    <t>BL202310041016420456</t>
  </si>
  <si>
    <t>向晨曦</t>
  </si>
  <si>
    <t>2023-10-04 14:46:53</t>
  </si>
  <si>
    <t>&amp;#13;&amp;#10;高级模板内容：&amp;#13;&amp;#10;需区域二线受理的业务:用户无法提供验证码&amp;#13;&amp;#10;用户需办理业务名称:国内流量月包20元3GB(立即生效)（已停售）&amp;#13;&amp;#10;业务办理类型:取消&amp;#13;&amp;#10;业务生效时间:立即生效&amp;#13;&amp;#10;是否已按规范验证用户信息:是&amp;#13;</t>
  </si>
  <si>
    <t>BL202310041055281139</t>
  </si>
  <si>
    <t>袁吉峰</t>
  </si>
  <si>
    <t>2023-10-04 14:22:36</t>
  </si>
  <si>
    <t>&amp;#13;&amp;#10;高级模板内容：&amp;#13;&amp;#10;需区域二线受理的业务:用户无法提供验证码&amp;#13;&amp;#10;用户需办理业务名称:取消5G炫彩通信助理包-云盘版（首月5元半价）&amp;#13;&amp;#10;业务办理类型:取消&amp;#13;&amp;#10;业务生效时间:次月生效&amp;#13;&amp;#10;是否已按规范验证用户信息:是&amp;#13;</t>
  </si>
  <si>
    <t>BL202310041444052194</t>
  </si>
  <si>
    <t>宋新玉</t>
  </si>
  <si>
    <t>2023-10-04 17:45:09</t>
  </si>
  <si>
    <t>&amp;#13;&amp;#10;高级模板内容：&amp;#13;&amp;#10;需区域二线受理的业务:用户无法提供验证码&amp;#13;&amp;#10;用户需办理业务名称:炫彩通信助理包8元版（立即生效）&amp;#13;&amp;#10;业务办理类型:取消&amp;#13;&amp;#10;业务生效时间:立即生效&amp;#13;&amp;#10;是否已按规范验证用户信息:是&amp;#13;&amp;#10;备注（如开通流量包、语音包请备注清楚当月有效/长期有效）:无&amp;#13;</t>
  </si>
  <si>
    <t>BL202310041200272308</t>
  </si>
  <si>
    <t>肖菊芳</t>
  </si>
  <si>
    <t>2023-10-04 14:47:03</t>
  </si>
  <si>
    <t>&amp;#13;&amp;#10;高级模板内容：&amp;#13;&amp;#10;需区域二线受理的业务:用户无法提供验证码&amp;#13;&amp;#10;用户需办理业务名称:炫彩通信助理包-云盘版-立即生效（湖北）&amp;#13;&amp;#10;业务办理类型:取消&amp;#13;&amp;#10;业务生效时间:次月生效&amp;#13;&amp;#10;是否已按规范验证用户信息:是&amp;#13;</t>
  </si>
  <si>
    <t>BL202310031755200857</t>
  </si>
  <si>
    <t>李惠琴</t>
  </si>
  <si>
    <t>2023-10-04 09:17:38</t>
  </si>
  <si>
    <t>&amp;#13;&amp;#10;高级模板内容：&amp;#13;&amp;#10;需区域二线受理的业务:用户无法提供验证码&amp;#13;&amp;#10;用户需办理业务名称:云加速5G畅玩加油包(湖北)&amp;#13;&amp;#10;业务办理类型:取消&amp;#13;&amp;#10;业务生效时间:立即生效&amp;#13;&amp;#10;是否已按规范验证用户信息:是&amp;#13;&amp;#10;备注（如开通流量包、语音包请备注清楚当月有效/长期有效）:无&amp;#13;</t>
  </si>
  <si>
    <t>BL202310031746340725</t>
  </si>
  <si>
    <t>龚德胜</t>
  </si>
  <si>
    <t>2023-10-04 09:12:45</t>
  </si>
  <si>
    <t>&amp;#13;&amp;#10;高级模板内容：&amp;#13;&amp;#10;需区域二线受理的业务:用户无法提供验证码&amp;#13;&amp;#10;用户需办理业务名称:云加速5G畅玩加油包(湖北)（已停售）&amp;#13;&amp;#10;业务办理类型:取消&amp;#13;&amp;#10;业务生效时间:立即生效&amp;#13;&amp;#10;是否已按规范验证用户信息:是&amp;#13;</t>
  </si>
  <si>
    <t>BL202310041312150880</t>
  </si>
  <si>
    <t>陈德之</t>
  </si>
  <si>
    <t>2023-10-04 16:13:13</t>
  </si>
  <si>
    <t>15629335072命中精准预判服务场景:[65岁以上老人]&amp;#13;&amp;#10;用户来电:关闭上网功能&amp;#13;&amp;#10;判断省分:甘肃、湖北&amp;#13;&amp;#10;解释无法关闭，建议用户关闭手机蜂窝数据网络即可:不认可&amp;#13;&amp;#10;:用户要求关闭上网功能，前台已解释，用户不认可，用户要求我方尽快处理&amp;#13;</t>
  </si>
  <si>
    <t>BL202310041030550712</t>
  </si>
  <si>
    <t>韩飘</t>
  </si>
  <si>
    <t>2023-10-04 17:40:38</t>
  </si>
  <si>
    <t>&amp;#13;&amp;#10;高级模板内容：&amp;#13;&amp;#10;需区域二线受理的业务:用户无法提供验证码&amp;#13;&amp;#10;用户需办理业务名称:职场菁英畅阅5G加油包（湖北）（已停售）&amp;#13;&amp;#10;业务办理类型:取消&amp;#13;&amp;#10;业务生效时间:次月生效&amp;#13;&amp;#10;是否已按规范验证用户信息:是&amp;#13;</t>
  </si>
  <si>
    <t>BL202310041022200552</t>
  </si>
  <si>
    <t>崔明</t>
  </si>
  <si>
    <t>2023-10-04 10:33:31</t>
  </si>
  <si>
    <t>1、用户要求取消（炫彩通信助理包-云盘版（立即生效）-湖北-10元&amp;#13;&amp;#10;91271441）前台提示（&amp;#13;&amp;#10;用户有在途订单，不允许受理&amp;#13;&amp;#10;服务名称[用户信息查询服务]txid[d2c92d46^1694011038181^28880476]规则编码[5001]规则内容:用户号码:13227253853,规则限制:[$$$20001$$$用户有在途订单，不允许受理【用户有在途订单，不允许受理!订单号：7123100452695528】;该用户存在服务状态类型的在途订单，不允许办理此业务【该用户存在产品服务变更类型的在途订单，不允许办理此业务!订单号：7123100452695528】;]）</t>
  </si>
  <si>
    <t>BL202310041517390245</t>
  </si>
  <si>
    <t>李先英</t>
  </si>
  <si>
    <t>2023-10-04 17:06:17</t>
  </si>
  <si>
    <t>[65岁以上老人]&amp;#13;&amp;#10;高级模板内容：&amp;#13;&amp;#10;需区域二线受理的业务:用户无法提供验证码&amp;#13;&amp;#10;用户需办理业务名称:5G加油包19元5GB（次月生效）湖北承诺低消36元100分钟国内语音12个月联通助理-智能应答5元（首月免费）&amp;#13;&amp;#10;业务办理类型:取消&amp;#13;&amp;#10;业务生效时间:次月生效&amp;#13;&amp;#10;是否已按规范验证用户信息:无需验证&amp;#13;</t>
  </si>
  <si>
    <t>BL202310032029540301</t>
  </si>
  <si>
    <t>2023-10-04 10:44:52</t>
  </si>
  <si>
    <t>[65岁以上老人]&amp;#13;&amp;#10;高级模板内容：&amp;#13;&amp;#10;需区域二线受理的业务:用户无法提供验证码&amp;#13;&amp;#10;用户需办理业务名称:AI留声机共享包钻石版25元-沃阅读联通PLUS黄金会员月卡炫彩通信助理包AR彩铃酷趣会员5G加油包&amp;#13;&amp;#10;业务办理类型:取消&amp;#13;&amp;#10;业务生效时间:次月生效&amp;#13;&amp;#10;是否已按规范验证用户信息:是&amp;#13;</t>
  </si>
  <si>
    <t>BL202310032220150941</t>
  </si>
  <si>
    <t>李祥彪</t>
  </si>
  <si>
    <t>2023-10-04 10:38:15</t>
  </si>
  <si>
    <t>15571775358命中精准预判服务场景:[65岁以上老人]&amp;#13;&amp;#10;用户来电:关闭上网功能&amp;#13;&amp;#10;判断省分:甘肃、湖北&amp;#13;&amp;#10;解释无法关闭，建议用户关闭手机蜂窝数据网络即可:不认可&amp;#13;&amp;#10;:&amp;#13;&amp;#10;用户来电要求关闭上网功能，请处理。</t>
  </si>
  <si>
    <t>BL202310041048591050</t>
  </si>
  <si>
    <t>范德明</t>
  </si>
  <si>
    <t>2023-10-04 17:51:32</t>
  </si>
  <si>
    <t>[65岁以上老人]&amp;#13;&amp;#10;高级模板内容：&amp;#13;&amp;#10;需区域二线受理的业务:用户无法提供验证码&amp;#13;&amp;#10;用户需办理业务名称:开通2个湖北流量橡皮擦除10元1G国内流量包&amp;#13;&amp;#10;业务办理类型:开通&amp;#13;&amp;#10;业务生效时间:立即生效&amp;#13;&amp;#10;是否已按规范验证用户信息:无需验证&amp;#13;</t>
  </si>
  <si>
    <t>BL202310032028290288</t>
  </si>
  <si>
    <t>办理工单（2021版）&gt;&gt;宽带业务&gt;&gt;宽带提速</t>
  </si>
  <si>
    <t>071704563610</t>
  </si>
  <si>
    <t>廖玉文</t>
  </si>
  <si>
    <t>2023-10-04 11:23:27</t>
  </si>
  <si>
    <t>用户要求取消15元提速包(湖北)（立即生效，次月收费）-新前台通过cbss无法取消，无法搜索到产品，请后台协助处理，谢谢！</t>
  </si>
  <si>
    <t>BL202310040833091351</t>
  </si>
  <si>
    <t>江银喜</t>
  </si>
  <si>
    <t>2023-10-04 09:54:20</t>
  </si>
  <si>
    <t>[65岁以上老人]&amp;#13;&amp;#10;高级模板内容：&amp;#13;&amp;#10;需区域二线受理的业务:用户无法提供验证码&amp;#13;&amp;#10;用户需办理业务名称:取消云加速5G畅玩加油包(湖北)&amp;#13;&amp;#10;业务办理类型:取消&amp;#13;&amp;#10;业务生效时间:次月生效&amp;#13;&amp;#10;是否已按规范验证用户信息:无需验证&amp;#13;&amp;#10;备注（如开通流量包、语音包请备注清楚当月有效/长期有效）:取消云加速5G畅玩加油包(湖北)（11月开始不使用）&amp;#13;</t>
  </si>
  <si>
    <t>BL202310040951442484</t>
  </si>
  <si>
    <t>陈开菊</t>
  </si>
  <si>
    <t>2023-10-04 11:24:35</t>
  </si>
  <si>
    <t>[65岁以上老人]&amp;#13;&amp;#10;高级模板内容：&amp;#13;&amp;#10;需区域二线受理的业务:用户无法提供验证码&amp;#13;&amp;#10;用户需办理业务名称:炫彩通信助理包-云盘版-次月生效（湖北）-10元&amp;#13;&amp;#10;业务办理类型:取消&amp;#13;&amp;#10;业务生效时间:次月生效&amp;#13;&amp;#10;是否已按规范验证用户信息:是&amp;#13;&amp;#10;备注（如开通流量包、语音包请备注清楚当月有效/长期有效）:无&amp;#13;</t>
  </si>
  <si>
    <t>BL202310031612361552</t>
  </si>
  <si>
    <t>李兰英</t>
  </si>
  <si>
    <t>2023-10-04 09:13:05</t>
  </si>
  <si>
    <t>[65岁以上老人]&amp;#13;&amp;#10;高级模板内容：&amp;#13;&amp;#10;需区域二线受理的业务:用户无法提供验证码&amp;#13;&amp;#10;用户需办理业务名称:炫彩通信助理包-云盘版-立即生效（湖北）&amp;#13;&amp;#10;业务办理类型:取消&amp;#13;&amp;#10;业务生效时间:次月生效&amp;#13;&amp;#10;是否已按规范验证用户信息:是&amp;#13;&amp;#10;备注（如开通流量包、语音包请备注清楚当月有效/长期有效）:用户加急，加急&amp;#13;</t>
  </si>
  <si>
    <t>ZX202310031724541578</t>
  </si>
  <si>
    <t>2023-10-04 17:22:16</t>
  </si>
  <si>
    <t>22年Q3Q4重点客户判断省分:湖北&amp;#13;&amp;#10;:失败&amp;#13;&amp;#10;node_42:&amp;#13;&amp;#10;:无合约/简单合约&amp;#13;&amp;#10;:单卡/移移融合副卡套餐&amp;#13;&amp;#10;获取用户证件类型::不认可&amp;#13;&amp;#10;:&amp;#13;&amp;#10;&amp;#13;&amp;#10;高级模板内容：&amp;#13;&amp;#10;问题描述:15697205051用户要求线上销户&amp;#13;&amp;#10;第二联系方式:18671727623&amp;#13;&amp;#10;销户原因:卡太多了&amp;#13;&amp;#10;用户要求:线上销户，不愿去营业厅&amp;#13;</t>
  </si>
  <si>
    <t>业务办理：15697205051此号码销户，13207216783此号码要求开机问题ZX202310031721411550处理中，宽带要求转移到18671727623此号码名下，联系用户表示已到厅办理，无需我部处理，满意</t>
  </si>
  <si>
    <t>ZX202310021451045906</t>
  </si>
  <si>
    <t>王小宇</t>
  </si>
  <si>
    <t>2023-10-04 09:13:45</t>
  </si>
  <si>
    <t>用户来电反映号码办卡时缴费100元首充就每月返还10元，但是充值了没有返还不满，，要求我司处理，请跟进，谢谢！</t>
  </si>
  <si>
    <t>业务办理：经核实客户反映赠费未到账，可申请办理赠费活动，每月到账10元，合约期12个月，带客户开机后联系我司申请办理，客户满意</t>
  </si>
  <si>
    <t>BL202310041512240158</t>
  </si>
  <si>
    <t>付明刚</t>
  </si>
  <si>
    <t>2023-10-04 15:41:13</t>
  </si>
  <si>
    <t>用户来电要求办理到期折扣合约，请联系用户核实处理。</t>
  </si>
  <si>
    <t>系统支撑：套餐折扣到期无提醒。客户反映3折优惠失效问题。经核实，属系统支撑不到位导致， 已为用户办理存量5G畅爽套餐享139元赠费 湖北，活动期12个月，立即生效，满意。</t>
  </si>
  <si>
    <t>ZX202310031806111872</t>
  </si>
  <si>
    <t>雷正英</t>
  </si>
  <si>
    <t>2023-10-04 14:10:44</t>
  </si>
  <si>
    <t>判断省分:湖北&amp;#13;&amp;#10;:失败&amp;#13;&amp;#10;node_42:&amp;#13;&amp;#10;:无合约/简单合约&amp;#13;&amp;#10;:单卡/移移融合副卡套餐&amp;#13;&amp;#10;获取用户证件类型::不认可&amp;#13;&amp;#10;:&amp;#13;&amp;#10;&amp;#13;&amp;#10;高级模板内容：&amp;#13;&amp;#10;问题描述:要求注销本机。称自己都没用就欠费了，不认可，要求我方处理费用并且注销，自己不会充值，请协助。谢谢&amp;#13;&amp;#10;第二联系方式:无&amp;#13;&amp;#10;销户原因:不需要了&amp;#13;&amp;#10;用户要求:要求注销本机。称自己都没用就欠费了，不认可，要求我方处理费用并且注销，自己不会充值，请协助。谢谢&amp;#13;</t>
  </si>
  <si>
    <t>业务办理：客户要求注销本机号码，已核对身份信息后协助注销，回访满意</t>
  </si>
  <si>
    <t>ZX202310021900041731</t>
  </si>
  <si>
    <t>2023-10-04 12:52:36</t>
  </si>
  <si>
    <t>:不认可&amp;#13;&amp;#10;判断省分:湖北&amp;#13;&amp;#10;node_134:&amp;#13;&amp;#10;获取入参:&amp;#13;&amp;#10;node_180:&amp;#13;&amp;#10;判断局方停机状态:&amp;#13;&amp;#10;:&amp;#13;&amp;#10;node_223::其他&amp;#13;&amp;#10;判断是否局方停机:&amp;#13;&amp;#10;:无&amp;#13;&amp;#10;:大于7/30天&amp;#13;&amp;#10;:不认可&amp;#13;&amp;#10;局方停机/复通历史记录：1、停机模型:2、停机原因:断卡2.0-湖北30天及以上睡眠卡风险用户打标（公众市场副卡）&amp;#13;&amp;#10;3、解释口径:4、停机时间:2023-06-0120:15:015、复通指引:6、信安近60天复机次数:--&gt;系统判断的原因分类是否明确:&amp;#13;&amp;#10;&amp;#13;&amp;#10;高级模板内容：&amp;#13;&amp;#10;投诉问题描述:用户要求复机，用户的号卡掉了&amp;#13;&amp;#10;用户状态为:局方半停&amp;#13;&amp;#10;停机原因: 断卡2.0-湖北30天及以上睡眠卡风险用户打标（公众市场副卡）&amp;#13;&amp;#10;前台是否按流程解释:是&amp;#13;&amp;#10;用户要求:复机&amp;#13;&amp;#10;第二联系电话:15571751751&amp;#13;</t>
  </si>
  <si>
    <t>ZX202310021123210953</t>
  </si>
  <si>
    <t>谷文兵</t>
  </si>
  <si>
    <t>2023-10-04 15:40:47</t>
  </si>
  <si>
    <t>判断省分:湖北&amp;#13;&amp;#10;:失败&amp;#13;&amp;#10;node_42:&amp;#13;&amp;#10;:其他合约&amp;#13;&amp;#10;:本地&amp;#13;&amp;#10;:不认可&amp;#13;&amp;#10;:&amp;#13;&amp;#10;&amp;#13;&amp;#10;高级模板内容：&amp;#13;&amp;#10;问题描述:客户来电反馈反馈要求办理销户，要求我方协助处理，告知没有其他联系方式，要求我方协助处理&amp;#13;&amp;#10;第二联系方式:15671025314&amp;#13;&amp;#10;销户原因:不想要使用&amp;#13;&amp;#10;用户要求:我方协助处理销户&amp;#13;</t>
  </si>
  <si>
    <t>业务办理：销户，联系用户表示暂不办理，用户满意。</t>
  </si>
  <si>
    <t>ZX202310031516510531</t>
  </si>
  <si>
    <t>蒋铭振</t>
  </si>
  <si>
    <t>2023-10-04 14:17:34</t>
  </si>
  <si>
    <t>&amp;#13;&amp;#10;高级模板内容：&amp;#13;&amp;#10;问题描述:客户来电表示需要进行销户&amp;#13;&amp;#10;第二联系方式:13062653351&amp;#13;&amp;#10;销户原因:不想用了&amp;#13;&amp;#10;用户要求:客户表示之前就进行销户，现在人在异地，无法进行销户，请核实处理，谢谢！&amp;#13;</t>
  </si>
  <si>
    <t>业务办理：销户，用户要求办理销户，挽留无效，已核对身份信息协助销号，次月10日正式销户，满意。</t>
  </si>
  <si>
    <t>BL202310041107271340</t>
  </si>
  <si>
    <t>辛亮</t>
  </si>
  <si>
    <t>2023-10-04 14:02:34</t>
  </si>
  <si>
    <t>用户来电要求继续办理907211525G套餐月费7折优惠（次月生效24个月）（取整）（湖北），最好是本月就生效，如下月生效需退差价，请核实处理回复15907200106，谢谢</t>
  </si>
  <si>
    <t>系统支撑：套餐折扣到期无提醒。客户反映7折优惠失效问题。经核实，属系统支撑不到位导致，已为用户办理存量5G畅爽套餐享79元赠费 湖北，本月生效，活动期12个月，满意。</t>
  </si>
  <si>
    <t>ZX202310031437450267</t>
  </si>
  <si>
    <t>陈丝敏</t>
  </si>
  <si>
    <t>2023-10-04 10:34:22</t>
  </si>
  <si>
    <t>判断省分:湖北&amp;#13;&amp;#10;:失败&amp;#13;&amp;#10;node_42:&amp;#13;&amp;#10;:其他合约&amp;#13;&amp;#10;:异地&amp;#13;&amp;#10;:不认可/无法提供相关证件&amp;#13;&amp;#10;:&amp;#13;&amp;#10;&amp;#13;&amp;#10;高级模板内容：&amp;#13;&amp;#10;问题描述:体验感不好无法接打电话&amp;#13;&amp;#10;第二联系方式:19353044493&amp;#13;&amp;#10;销户原因:销户&amp;#13;&amp;#10;用户要求:反馈一下，称18694094951从办卡到现在一直体验不好，也无法正常使用，要求注销，并且把充值的100元话费退给她，挽留失败，请协助核实回复处理，谢谢&amp;#13;</t>
  </si>
  <si>
    <t>业务办理：销户，用户要求销户，挽留无效，已申请减免本月月租费用，并协助销户，已添加用户微信，预计本月13日前余额微信转帐，满意。</t>
  </si>
  <si>
    <t>BL202310032038320378</t>
  </si>
  <si>
    <t>许文菊</t>
  </si>
  <si>
    <t>2023-10-04 14:16:36</t>
  </si>
  <si>
    <t>【2022年上工信部测评重保用户】用户要求续约畅越冰激凌99元套餐5折附加优惠(内部限量）</t>
  </si>
  <si>
    <t>业务办理：99元5G畅越享49元赠费（次月生效）湖北，已为用户办理续约，合约期12个月，满意</t>
  </si>
  <si>
    <t>BL202310041145562054</t>
  </si>
  <si>
    <t>张东程</t>
  </si>
  <si>
    <t>2023-10-04 14:17:49</t>
  </si>
  <si>
    <t>用户来电要求办理星锐卡30元赠费12个月优惠合约(湖北)，请后台协助处理谢谢。</t>
  </si>
  <si>
    <t>业务办理：办理星锐卡30元赠费12个月优惠合约，用户当月无法续订，已告知用户次月联系我部办理立即生效的赠费活动，用户知晓，满意</t>
  </si>
  <si>
    <t>BL202310041407161622</t>
  </si>
  <si>
    <t>秦晴</t>
  </si>
  <si>
    <t>2023-10-04 17:30:47</t>
  </si>
  <si>
    <t>用户要求继续使用5G冰激凌套餐5折（次月生效24个月）（取整）（合约）（湖北宜昌），请尽快处理，谢谢</t>
  </si>
  <si>
    <t>业务办理：存量5G畅爽套餐享199元赠费 湖北，已为用户办理，联系用户未接，已短信告知，有疑问可致电我部07176921001为其处理</t>
  </si>
  <si>
    <t>BL202310031756100875</t>
  </si>
  <si>
    <t>张琳莉</t>
  </si>
  <si>
    <t>2023-10-04 14:16:07</t>
  </si>
  <si>
    <t>22年Q3Q4重点客户用户用户来电要求参加副卡功能费减免活动要求减免副卡月租不愿到营业厅核实请核实协助回电处理谢谢</t>
  </si>
  <si>
    <t>业务办理：副卡办理0月租，已为用户办理成功，次月生效，满意</t>
  </si>
  <si>
    <t>BL202310041319290963</t>
  </si>
  <si>
    <t>吴炀</t>
  </si>
  <si>
    <t>2023-10-04 14:15:30</t>
  </si>
  <si>
    <t>用户来电申请续约：预存话费享折扣优惠档位三（立即生效24个月）-湖北政企专属，请核实处理，谢谢</t>
  </si>
  <si>
    <t>业务办理：客户反馈折扣到期的问题，已按客户要求续约139元赠费*12个月活动，次月生效，考虑客户满意度，申请减免本月折扣差价合计140元，24小时内到账，此费用不可打印账单发票，回访满意</t>
  </si>
  <si>
    <t>BL202310040950532470</t>
  </si>
  <si>
    <t>王建平</t>
  </si>
  <si>
    <t>2023-10-04 14:04:08</t>
  </si>
  <si>
    <t>用户来电反馈说自己都不知道合约就到期了用户表示还想要继续续订这个合约这个预存话费享折扣优惠档位三（次月生效24个月）-湖北政企专属表示要求尽快的进行处理和解决不然就携号转网出去了请后台工作人员协助处理谢谢</t>
  </si>
  <si>
    <t>业务办理：客户反馈折扣到期未提醒本月收取全月月租，已按客户要求续约139元赠费*12个月，次月生效，考虑客户满意度，申请减免23.10月折扣差价合计140元，24小时内到账，此费用不可打印账单发票，回访满意</t>
  </si>
  <si>
    <t>BL202310031920372084</t>
  </si>
  <si>
    <t>张大明</t>
  </si>
  <si>
    <t>2023-10-04 14:10:23</t>
  </si>
  <si>
    <t>用户来电要求继续办理星锐卡0元69GB省内流量包*24期请处理无法去营业厅，在异地</t>
  </si>
  <si>
    <t>业务办理：客户实际反馈 星锐卡30元赠费12个月优惠合约 (湖北) 到期的问题，已按客户要求续约，次月生效，考虑客户满意度，申请补赠本月赠费合计30元，24小时内到账，此费用不可打印账单发票，回访满意</t>
  </si>
  <si>
    <t>BL202310021830561353</t>
  </si>
  <si>
    <t>杜丽</t>
  </si>
  <si>
    <t>2023-10-04 16:30:31</t>
  </si>
  <si>
    <t>用户来电要求办理5G冰激凌套餐享24个月5折优惠（次月生效）（湖北）活动，解释无效，请协助处理，谢谢</t>
  </si>
  <si>
    <t>业务办理：客户要求续办套餐5折优惠，核实2023-09-03 10:56:14录音，用户来电要求转资，员工告知有5G冰激凌套餐享24个月5折优惠（次月生效）（湖北）业务定制，建议客户到厅办理，客户不认可，员工承诺反馈公司处理，但BL202309031100231244前期工单中仅记录了取消活动的诉求，未记录转资诉求，涉及员工已经考核。于2023-10-04 11:31:31由26515号回电致歉解释，用户不认可，故继续跟进 2023-10-04 11:56:27时间，由26515号回电致歉解释，用户表示继续参与5折折扣优惠24个月，并于2023-10-04 12:04:36赔付100元，用户认可。我部已办理月赠199元*12个月，立即生效，满意。</t>
  </si>
  <si>
    <t>BL202310031644462149</t>
  </si>
  <si>
    <t>071700098398</t>
  </si>
  <si>
    <t>张浩云</t>
  </si>
  <si>
    <t>2023-10-04 14:12:46</t>
  </si>
  <si>
    <t>22年Q3Q4重点客户用户来电反映需要取消：提速至1000M（30元）（湖北），请协助处理</t>
  </si>
  <si>
    <t>业务办理：取消宽带提速包，已为用户取消，联系挂机，如果疑问可致电我部07176921001为其处理</t>
  </si>
  <si>
    <t>BL202310021925232049</t>
  </si>
  <si>
    <t>办理工单（2021版）&gt;&gt;流量包&gt;&gt;流量月包或年包开通/变更</t>
  </si>
  <si>
    <t>王彬</t>
  </si>
  <si>
    <t>2023-10-04 15:41:51</t>
  </si>
  <si>
    <t>用户来电要求办理	融合专属流量包-0元10G国内*12个月-次月生效（湖北）&amp;#13;</t>
  </si>
  <si>
    <t>业务办理：融合专属流量包-0元10G国内*12个月-次月生效（湖北），已告知用户无此业务，建议用户可选择其他合适流量包，满意</t>
  </si>
  <si>
    <t>BL202310031436362413</t>
  </si>
  <si>
    <t>覃方梅</t>
  </si>
  <si>
    <t>2023-10-04 09:02:18</t>
  </si>
  <si>
    <t>预存话费享折扣优惠档位三（立即生效24个月）-湖北政企专属用户要求续约</t>
  </si>
  <si>
    <t>业务办理：现仅有69元赠费*12个月，已无三折活动，已解释，用户表示暂不办理，考虑下，若需办理致电宜昌服务监督热线13032700872。减免本月差价70元，系统办理预存享50元赠费立即到账，补赠剩余20元。24小时退费到账，此费用无法抵扣往月欠费及打印发票，用户满意</t>
  </si>
  <si>
    <t>BL202310032053130499</t>
  </si>
  <si>
    <t>朱玉柏</t>
  </si>
  <si>
    <t>2023-10-04 14:04:54</t>
  </si>
  <si>
    <t>13207205948命中精准预判服务场景:[65岁以上老人]&amp;#13;&amp;#10;4G套餐空中入网-赠送300M流量和300分钟语音，用户再次来电咨询能否续约</t>
  </si>
  <si>
    <t>业务办理：续约4G套餐空中入网-赠送300M流量和300分钟语音，已为用户办理成功，客户表示知晓。</t>
  </si>
  <si>
    <t>BL202310041107211338</t>
  </si>
  <si>
    <t>办理工单（2021版）&gt;&gt;合约/活动&gt;&gt;存量到期自动续约</t>
  </si>
  <si>
    <t>熊英</t>
  </si>
  <si>
    <t>2023-10-04 14:10:32</t>
  </si>
  <si>
    <t>用户来电要求续约活动：宜昌目标用户99元档5G融合套餐4折优惠24月（立即生效），请处理，谢谢</t>
  </si>
  <si>
    <t>业务办理：已推荐客户办理赠费活动，次月生效，合约期12个月，客户满意。</t>
  </si>
  <si>
    <t>BL202310031853171757</t>
  </si>
  <si>
    <t>胡涛</t>
  </si>
  <si>
    <t>2023-10-04 11:12:29</t>
  </si>
  <si>
    <t>用户要求续约办理预存话费享折扣优惠档位三（立即生效*24个月）-湖北政企专属，请处理，谢谢</t>
  </si>
  <si>
    <t>业务办理：已推荐客户办理赠费活动，次月生效，合约期12个月，另申请减免本月套餐差价139元，24小时到账，此费用不可打印发票，客户满意</t>
  </si>
  <si>
    <t>BL202310031118181552</t>
  </si>
  <si>
    <t>刘平丰</t>
  </si>
  <si>
    <t>2023-10-04 09:06:19</t>
  </si>
  <si>
    <t>用户要求续合约：预存话费享折扣优惠档位六（立即生效12个月）-湖北政企专属</t>
  </si>
  <si>
    <t>业务办理：已为用户办理存量5G畅爽套餐享79元赠费（次月生效）湖北，并申请减免本月套餐差价69元，24小时内赠费到账，不可打印发票，满意</t>
  </si>
  <si>
    <t>BL202310031753300835</t>
  </si>
  <si>
    <t>2023-10-04 14:12:26</t>
  </si>
  <si>
    <t>【2022年上工信部测评重保用户】用户来电称自己号码前期有预存话费享折扣优惠档位三（次月生效24个月）-湖北政企专属到期为提醒，对此不认可，要求续约，本月也要按照3折收取，退还多收取的话费，联系13227250912</t>
  </si>
  <si>
    <t>业务办理：已与用户沟通办理279元赠费*12个月，立即生效，用户满意</t>
  </si>
  <si>
    <t>BL202310031535060875</t>
  </si>
  <si>
    <t>杨少洲</t>
  </si>
  <si>
    <t>2023-10-04 14:11:34</t>
  </si>
  <si>
    <t>用户来电要求续约：宜昌目标用户99元档5G融合套餐3折优惠24月（立即生效），用户拒绝前往营业厅要求在线办理否则携出烦请处理谢谢联系号码：13872599175</t>
  </si>
  <si>
    <t>业务办理：已与用户沟通转资99元畅爽冰激凌（基础版），参加69元赠费*12个月，次月生效，满意</t>
  </si>
  <si>
    <t>BL202310031643392129</t>
  </si>
  <si>
    <t>杨俊丽</t>
  </si>
  <si>
    <t>2023-10-04 17:29:12</t>
  </si>
  <si>
    <t>用户来电来电要求继续使用5G套餐月费7折优惠（立即生效24个月）（取整）（湖北），请尽快处理，谢谢</t>
  </si>
  <si>
    <t>业务办理：以为用户 办理赠费合约30元/月*24个月（新），满意</t>
  </si>
  <si>
    <t>ZX202310031240091931</t>
  </si>
  <si>
    <t>汪润鹏</t>
  </si>
  <si>
    <t>2023-10-04 09:36:15</t>
  </si>
  <si>
    <t>判断省分:湖北&amp;#13;&amp;#10;:失败&amp;#13;&amp;#10;node_42:&amp;#13;&amp;#10;:其他合约&amp;#13;&amp;#10;:本地&amp;#13;&amp;#10;:不认可&amp;#13;&amp;#10;:&amp;#13;&amp;#10;&amp;#13;&amp;#10;高级模板内容：&amp;#13;&amp;#10;问题描述:用户来电要求销户，已解释，仍不理解，请处理&amp;#13;&amp;#10;第二联系方式:18672659295&amp;#13;&amp;#10;销户原因:不想使用了&amp;#13;&amp;#10;用户要求:要求加急处理&amp;#13;</t>
  </si>
  <si>
    <t>业务办理：销户，用户要求销户副卡，挽留无效，已核对身份信息协助办理，满意。</t>
  </si>
  <si>
    <t>ZX202310031243311953</t>
  </si>
  <si>
    <t>腾丽</t>
  </si>
  <si>
    <t>2023-10-04 09:01:55</t>
  </si>
  <si>
    <t>前期工单：:BL202309191449421238处理不满，用户要求延续：星锐卡30元赠费12个月优惠合约(湖北)活动，请核实处理。15549296523</t>
  </si>
  <si>
    <t>业务办理：已办理星锐卡30元赠费12个月优惠合约 (湖北)   活动，24年9月结束，本月产生费用30元系统已办理预存享30元赠费，已到账，满意</t>
  </si>
  <si>
    <t>BL202310031353001707</t>
  </si>
  <si>
    <t>严红莲</t>
  </si>
  <si>
    <t>2023-10-04 15:13:13</t>
  </si>
  <si>
    <t>:终端协议、金融产品、微信花呗等分期&amp;#13;&amp;#10;:挽留失败&amp;#13;&amp;#10;判断省分:湖北&amp;#13;&amp;#10;:用户要求用户来电要求取消畅越冰激凌5G套餐五折24个月(湖北次月生效)请处理谢谢&amp;#13;</t>
  </si>
  <si>
    <t>业务办理：用户实际反映需要重新办理畅越冰激凌5G套餐五折24个月，系统无勾选项，已办理月赠29元*12个月，次月生效，满意。</t>
  </si>
  <si>
    <t>BL202310041343431284</t>
  </si>
  <si>
    <t>翟宇新</t>
  </si>
  <si>
    <t>2023-10-04 15:46:29</t>
  </si>
  <si>
    <t>用户来电要求办理1元139GB全国流量与100分钟语音包*24月，前期工单:TS202309020709232437,请协助核实回复处理，谢谢</t>
  </si>
  <si>
    <t>业务办理：用户要求办理1元139GB全国流量与100分钟语音包*24月，已成功办理，用户同意。</t>
  </si>
  <si>
    <t>BL202310032006000093</t>
  </si>
  <si>
    <t>李茜</t>
  </si>
  <si>
    <t>2023-10-04 15:45:47</t>
  </si>
  <si>
    <t>用户要求办理1元139GB全国流量与100分钟语音包*24月麻烦尽快处理</t>
  </si>
  <si>
    <t>BL202310040836581380</t>
  </si>
  <si>
    <t>谭之高</t>
  </si>
  <si>
    <t>2023-10-04 09:14:06</t>
  </si>
  <si>
    <t>用户来电要求续约：副卡月功能费-0元(次月生效)解释无效，要求我方核实处理，谢谢联系电话：18527202536</t>
  </si>
  <si>
    <t>业务办理：用户要求办理副卡0月租，已成功办理，继续享免费使用，用户满意。</t>
  </si>
  <si>
    <t>BL202310021833451398</t>
  </si>
  <si>
    <t>汪晓芬</t>
  </si>
  <si>
    <t>2023-10-04 09:53:13</t>
  </si>
  <si>
    <t>15571752478命中精准预判服务场景:[65岁以上老人]&amp;#13;&amp;#10;客户来电表示自己之前接到10016外呼电话告知可以给副卡15507203066号码免功能费，请协助处理，谢谢</t>
  </si>
  <si>
    <t>业务办理：用户要求办理副卡减免活动，已按用户要求勾选副卡0元，次月生效，满意。</t>
  </si>
  <si>
    <t>BL202310031853251759</t>
  </si>
  <si>
    <t>陈启林</t>
  </si>
  <si>
    <t>2023-10-04 16:13:27</t>
  </si>
  <si>
    <t>用户来电称要求继续参加91045751宜昌目标用户99元档5G融合套餐3折优惠24月（立即生效）此活动，烦请协助处理</t>
  </si>
  <si>
    <t>业务办理：用户要求办理套餐3折优惠，系统无勾选项，已办理月赠69元*12个月，立即生效。致电未接，已短信答复，如有疑问可在工作时间（08:30-12:00；14:00-17:30&amp;#10;&amp;#10;）联系07176921001、13032700872宜昌客服。如用户咨询，请前台10010话务中&amp;#10;&amp;#10;心代为解释，谢谢。</t>
  </si>
  <si>
    <t>BL202310041602270961</t>
  </si>
  <si>
    <t>闵伟</t>
  </si>
  <si>
    <t>2023-10-04 17:18:25</t>
  </si>
  <si>
    <t>用户要求办理预存话费享折扣优惠档位三（立即生效24个月）-湖北政企专属续约，前台已解释建议用户到厅咨询政企专属客服经理核实处理，不认可，异地不愿到厅辛苦处理谢谢加急</t>
  </si>
  <si>
    <t>业务办理：用户要求办理套餐三折优惠，系统无勾选项，已协商办理月赠139元*12个月，立即生效，用户满意。</t>
  </si>
  <si>
    <t>BL202310031740250617</t>
  </si>
  <si>
    <t>邹鹏</t>
  </si>
  <si>
    <t>2023-10-04 14:02:26</t>
  </si>
  <si>
    <t>用户来电要求续约星锐卡30元赠费12个月优惠合约(湖北)，不愿到厅，请协助</t>
  </si>
  <si>
    <t>业务办理：用户要求办理星锐卡30元赠费12个月优惠合约 (湖北) ，已按用户要求办理，立即生效，满意。</t>
  </si>
  <si>
    <t>BL202310041624281337</t>
  </si>
  <si>
    <t>李影</t>
  </si>
  <si>
    <t>2023-10-04 16:52:15</t>
  </si>
  <si>
    <t>用户来电反映要求办理星锐卡30元赠费12个月优惠合约，关联工单流水号:BL202309211444032410，烦扰后台跟进谢谢&amp;#13;&amp;#10;&amp;#13;</t>
  </si>
  <si>
    <t>业务办理：用户要求办理星锐卡30元赠费12个月优惠合约，已办理续约，并补赠本月赠费30元，此费用不可打印发票，满意。</t>
  </si>
  <si>
    <t>BL202310041046591012</t>
  </si>
  <si>
    <t>尚敬华</t>
  </si>
  <si>
    <t>2023-10-04 11:26:28</t>
  </si>
  <si>
    <t>【2022年上工信部测评重保用户】用户来电要求把18674251985这张副卡解绑出去，不愿到厅</t>
  </si>
  <si>
    <t>业务办理：用户要求解绑副卡18674251985，挽留无效，已按用户要求转资4G全国流量王8元套餐，次月生效，满意。</t>
  </si>
  <si>
    <t>BL202310031807191054</t>
  </si>
  <si>
    <t>张君立</t>
  </si>
  <si>
    <t>2023-10-04 15:26:15</t>
  </si>
  <si>
    <t>【2022年上工信部测评重保用户】【2022年上工信部测评重保用户】&amp;#13;&amp;#10;高级模板内容：&amp;#13;&amp;#10;需区域二线受理的业务:用户无法提供验证码&amp;#13;&amp;#10;用户需办理业务名称:月固定费_IPTV包月费，5G炫彩通信助理包-云盘版（首月5元半价）（已停售）&amp;#13;&amp;#10;业务办理类型:取消&amp;#13;&amp;#10;业务生效时间:立即生效&amp;#13;&amp;#10;是否已按规范验证用户信息:是&amp;#13;</t>
  </si>
  <si>
    <t>业务办理：用户要求取消IPTV包月费，5G炫彩通信助理包-云盘版，已取消成功，用户满意。</t>
  </si>
  <si>
    <t>BL202310032116130641</t>
  </si>
  <si>
    <t>2023-10-04 14:14:30</t>
  </si>
  <si>
    <t>用户来电要求取消申请的号卡订单号：6323100340936348证件号码：500233199108216397申请的号码：17671277766请协助处理谢谢！</t>
  </si>
  <si>
    <t>业务办理：用户要求取消订单，已反馈2I协助取消，满意。</t>
  </si>
  <si>
    <t>BL202310031057121124</t>
  </si>
  <si>
    <t>黄永清</t>
  </si>
  <si>
    <t>2023-10-04 14:16:13</t>
  </si>
  <si>
    <t>查询增值业务:&amp;#13;&amp;#10;合约信息查询:&amp;#13;&amp;#10;系统未查询到产品信息/非用户咨询的产品&amp;#13;&amp;#10;查询优惠产品信息:&amp;#13;&amp;#10;:无确认方式&amp;#13;&amp;#10;:客户不了解此业务，要求取消或投诉&amp;#13;&amp;#10;:不接受&amp;#13;&amp;#10;:附属产品&amp;#13;&amp;#10;:退订失败&amp;#13;&amp;#10;判断省分:其他省分&amp;#13;&amp;#10;&amp;#13;&amp;#10;产品类型:用户要求取消：炫彩通信助理包，之前已经取消，但依旧造成扣费，请工作人员核实处理回复&amp;#13;&amp;#10;&amp;#13;&amp;#10;&amp;#13;&amp;#10;&amp;#13;&amp;#10;&amp;#13;&amp;#10;&amp;#13;&amp;#10;&amp;#13;&amp;#10;&amp;#13;&amp;#10;&amp;#13;&amp;#10;&amp;#13;&amp;#10;&amp;#13;&amp;#10;&amp;#13;&amp;#10;&amp;#13;&amp;#10;&amp;#13;&amp;#10;&amp;#13;</t>
  </si>
  <si>
    <t>业务办理：用户要求取消炫彩通信助理包，核实省分已取消，联系用户解释，用户认可满意</t>
  </si>
  <si>
    <t>BL202310031307211024</t>
  </si>
  <si>
    <t>刘淑云</t>
  </si>
  <si>
    <t>2023-10-04 09:13:04</t>
  </si>
  <si>
    <t>15671067042命中精准预判服务场景:[65岁以上老人]&amp;#13;&amp;#10;用户要求申请：畅越冰激凌59元套餐5折附加优惠(内部限量），要求回复办理</t>
  </si>
  <si>
    <t>业务办理：用户要求续办畅越冰激凌59元套餐5折附加优惠(内部限量），系统无勾选项，已勾选月赠29元*12个月活动，次月生效，用户满意。</t>
  </si>
  <si>
    <t>BL202310031634431963</t>
  </si>
  <si>
    <t>曹芙蓉</t>
  </si>
  <si>
    <t>2023-10-04 14:14:40</t>
  </si>
  <si>
    <t>用户要求续约本机和13508607148上的副卡免月租12个月（10元话费12个月）（湖北）-立即生效，用户不愿到厅，称我方当时告知是两年的，请协助处理，谢谢</t>
  </si>
  <si>
    <t>业务办理：用户要求续副卡赠费合约， 宽带一点受理中心已于2023-10-03 16:38:01成功办理，次月生效，满意。</t>
  </si>
  <si>
    <t>BL202310031803390997</t>
  </si>
  <si>
    <t>闫平</t>
  </si>
  <si>
    <t>2023-10-04 15:46:32</t>
  </si>
  <si>
    <t>用户要求续约办理预存话费享折扣优惠档位五（次月生效24个月）-湖北政企专属，活动，请处理，谢谢</t>
  </si>
  <si>
    <t>业务办理：用户要求续约办理预存话费享折扣优惠 档位五（次月生效24个月），系统无勾选项，协商办理月赠99元*12个月，用户满意。</t>
  </si>
  <si>
    <t>BL202310041342371277</t>
  </si>
  <si>
    <t>唐明忠</t>
  </si>
  <si>
    <t>2023-10-04 16:39:28</t>
  </si>
  <si>
    <t>星锐卡30元赠费12个月优惠合约(湖北)，表示自己没有取消过，要求继续续订，并且对本月的费用做一个差价退费处理</t>
  </si>
  <si>
    <t>业务办理：用户要求续约星锐卡30元赠费12个月优惠合约 (湖北)，核实该合约2024-09-30 到期并未失效，无需办理续约，联系用户解释，认可。</t>
  </si>
  <si>
    <t>BL202310041624571348</t>
  </si>
  <si>
    <t>刘兵</t>
  </si>
  <si>
    <t>2023-10-04 16:59:16</t>
  </si>
  <si>
    <t>用户来电称要去续约星锐卡30元赠费12个月优惠合约(湖北)请处理</t>
  </si>
  <si>
    <t>业务办理：用户要求续约星锐卡30元赠费12个月优惠合约 ，已办理立即生效，用户满意。</t>
  </si>
  <si>
    <t>BL202310031422022158</t>
  </si>
  <si>
    <t>向陈芳</t>
  </si>
  <si>
    <t>2023-10-04 09:05:50</t>
  </si>
  <si>
    <t>用户来电要求办理到期的赠费合约，请联系用户处理。</t>
  </si>
  <si>
    <t>业务办理：用户要求续约星锐卡赠费合约，已办理立即生效。致电未接，已短信答复，如有疑问可在工作时间（08:30-12:00；14:00-17:30）联系07176921001、13032700872宜昌客服。如用户咨询，请前台10010话务中心代为解释，谢谢。</t>
  </si>
  <si>
    <t>BL202310031327241340</t>
  </si>
  <si>
    <t>李晓芳</t>
  </si>
  <si>
    <t>2023-10-04 14:05:49</t>
  </si>
  <si>
    <t>用户要求续约办理存话费享折扣优惠档位三（立即生效24个月）-湖北政企专属，请处理，谢谢</t>
  </si>
  <si>
    <t>业务办理：用户已到厅办理存量5G畅爽套餐享139元赠费立即生效，当月已返费139元，用户满意。</t>
  </si>
  <si>
    <t>BL202310021554531514</t>
  </si>
  <si>
    <t>赵传昊</t>
  </si>
  <si>
    <t>2023-10-04 14:19:32</t>
  </si>
  <si>
    <t>判断省分:湖北&amp;#13;&amp;#10;:无意向资费&amp;#13;&amp;#10;node_104:&amp;#13;&amp;#10;node_102:&amp;#13;&amp;#10;:降套&amp;#13;&amp;#10;:需要保号&amp;#13;&amp;#10;:挽留后，用户依旧要求降套&amp;#13;&amp;#10;:消费对比&amp;#13;&amp;#10;:挽留失败&amp;#13;&amp;#10;:&amp;#13;&amp;#10;node_106:&amp;#13;&amp;#10;:有合约/有靓号&amp;#13;&amp;#10;:&amp;#13;&amp;#10;&amp;#13;&amp;#10;高级模板内容：&amp;#13;&amp;#10;用户诉求:降套&amp;#13;&amp;#10;当前套餐名称:畅爽冰激凌5G套餐129元&amp;#13;&amp;#10;新套餐名称（转入套餐名称）:10018告知可以改一个58元20G流量带宽带的套餐，可以线上办理，&amp;#13;&amp;#10;是合约期内（含靓号）:是&amp;#13;</t>
  </si>
  <si>
    <t>业务办理：转资，我部无此套餐，转10018核实回复未联系过，我部联系用户未接，如有疑问可致电我部07176921001为其处理</t>
  </si>
  <si>
    <t>ZX202310031636001171</t>
  </si>
  <si>
    <t>孙东平</t>
  </si>
  <si>
    <t>2023-10-04 09:34:15</t>
  </si>
  <si>
    <t>&amp;#13;&amp;#10;高级模板内容：&amp;#13;&amp;#10;问题描述:详见ZX202309181406300521您好！关于您要求办理销户的问题，可直接联系18671710010协助处理，感谢您的理解与支持！”（拨打按套餐标准计费；工作时间：每日8:30-12:00；14:00-17:30）。用户10月3日再次来电，按照处理结果告知，用户不认可，称18671710010打不通，坚持要求在线销户，提及投诉，请加急，谢谢&amp;#13;&amp;#10;第二联系方式:18671759512&amp;#13;&amp;#10;销户原因:不需要使用&amp;#13;&amp;#10;用户要求:坚持要求在线销户，提及投诉，请加急，谢谢&amp;#13;</t>
  </si>
  <si>
    <t>ZX202310031028220770</t>
  </si>
  <si>
    <t>2023-10-04 09:02:37</t>
  </si>
  <si>
    <t>&amp;#13;&amp;#10;高级模板内容：&amp;#13;&amp;#10;问题描述:前期工单：:ZX202309231212560984用户要求还是要办理销户，前台告知的精准弹窗的联系电话打不通，用户要求线上销户，请协助处理，谢谢&amp;#13;&amp;#10;第二联系方式:13040984051&amp;#13;&amp;#10;销户原因:不想使用&amp;#13;&amp;#10;用户要求:尽快联系&amp;#13;</t>
  </si>
  <si>
    <t>业务办理：用户反映需办理销户，已核实用户资料，成功办理注销，并按用户要求操作余额10元转至用户提供银行卡6228212389023311170，用户满意。</t>
  </si>
  <si>
    <t>TS202310040910322464</t>
  </si>
  <si>
    <t>刘武军</t>
  </si>
  <si>
    <t>2023-10-04 14:18:13</t>
  </si>
  <si>
    <t>&amp;#13;&amp;#10;高级模板内容：&amp;#13;&amp;#10;投诉问题描述:用户来电反映对本月月租费用不认可，在线解释套餐折扣到期用户不认可，表示自己没有收到通知，请协助处理谢谢&amp;#13;&amp;#10;争议月份:2023年10月&amp;#13;&amp;#10;争议金额:215.3&amp;#13;&amp;#10;用户要求:尽快核实处理&amp;#13;</t>
  </si>
  <si>
    <t>业务办理：存量5G畅爽套餐享139元赠费 湖北，已为用户办理续约，本月生效，满意</t>
  </si>
  <si>
    <t>TS202310031724530872</t>
  </si>
  <si>
    <t>投诉工单（2021版）&gt;&gt;移网&gt;&gt;【变更及服务】产品查询&gt;&gt;查询受限</t>
  </si>
  <si>
    <t>高华丽</t>
  </si>
  <si>
    <t>2023-10-04 10:46:11</t>
  </si>
  <si>
    <t>&amp;#13;&amp;#10;高级模板内容：&amp;#13;&amp;#10;投诉问题描述:用户来电称为什么亲情付扣取自己的话费，称自己没有办理此业务&amp;#13;&amp;#10;业务名称:亲情付&amp;#13;&amp;#10;查询渠道:10010&amp;#13;&amp;#10;推荐用户去渠道，用户是否认可:是&amp;#13;&amp;#10;用户要求:解释不认可，要求马上回电处理。提及投诉&amp;#13;</t>
  </si>
  <si>
    <t>业务办理：客户要求注销亲情业务，已按客户要求办理，回访满意</t>
  </si>
  <si>
    <t>ZX202310031801151845</t>
  </si>
  <si>
    <t>2023-10-04 14:15:12</t>
  </si>
  <si>
    <t>22年Q3Q4重点客户判断省分:湖北&amp;#13;&amp;#10;:失败&amp;#13;&amp;#10;node_42:&amp;#13;&amp;#10;:无合约/简单合约&amp;#13;&amp;#10;:其他套餐&amp;#13;&amp;#10;:本地&amp;#13;&amp;#10;:不认可&amp;#13;&amp;#10;:&amp;#13;&amp;#10;&amp;#13;&amp;#10;高级模板内容：&amp;#13;&amp;#10;问题描述:用户来电要求销户，因欠费无法办理，用户不愿交费，请协助处理&amp;#13;&amp;#10;第二联系方式:13177057950&amp;#13;&amp;#10;销户原因:被诱导办理&amp;#13;&amp;#10;用户要求:销户&amp;#13;</t>
  </si>
  <si>
    <t>业务办理：用户要求办理销户，已核实用户资料，并按用户要求注销副卡13177057954、主卡13177057950，用户满意。</t>
  </si>
  <si>
    <t>ZX202310032202240169</t>
  </si>
  <si>
    <t>曹林</t>
  </si>
  <si>
    <t>2023-10-04 16:10:24</t>
  </si>
  <si>
    <t>判断省分:湖北&amp;#13;&amp;#10;:失败&amp;#13;&amp;#10;node_42:&amp;#13;&amp;#10;:无合约/简单合约&amp;#13;&amp;#10;:单卡/移移融合副卡套餐&amp;#13;&amp;#10;获取用户证件类型::不认可&amp;#13;&amp;#10;:&amp;#13;&amp;#10;&amp;#13;&amp;#10;高级模板内容：&amp;#13;&amp;#10;问题描述:用户来电称自己之前副卡要求注销给自己赠费告知自己不用管，但是现在一直没有注销还一直扣费，前台结合账单查询解释不认可，要求投诉处理回复，请处理&amp;#13;&amp;#10;第二联系方式:13687177556&amp;#13;&amp;#10;销户原因:自己不想使用&amp;#13;&amp;#10;用户要求:用户来电称自己之前副卡要求注销给自己赠费告知自己不用管，但是现在一直没有注销还一直扣费，前台结合账单查询解释不认可，要求投诉处理注销并处理费用问题，请处理&amp;#13;</t>
  </si>
  <si>
    <t>业务办理：用户要求办理注销副卡，已成功注销，并退23.5-10月扣费60元，此费用不可打印发票，满意。</t>
  </si>
  <si>
    <t>BL202310041021320543</t>
  </si>
  <si>
    <t>孙芹</t>
  </si>
  <si>
    <t>2023-10-04 16:27:51</t>
  </si>
  <si>
    <t>[65岁以上老人]&amp;#13;&amp;#10;高级模板内容：&amp;#13;&amp;#10;需区域二线受理的业务:用户无法提供验证码&amp;#13;&amp;#10;用户需办理业务名称:炫彩通信助理包-云盘版-立即生效（湖北）（已停售）&amp;#13;&amp;#10;业务办理类型:取消&amp;#13;&amp;#10;业务生效时间:次月生效&amp;#13;&amp;#10;是否已按规范验证用户信息:是&amp;#13;</t>
  </si>
  <si>
    <t>BL202310041344241292</t>
  </si>
  <si>
    <t>黄锡铭</t>
  </si>
  <si>
    <t>2023-10-04 18:13:19</t>
  </si>
  <si>
    <t>【2022年上工信部测评重保用户】[65岁以上老人]&amp;#13;&amp;#10;高级模板内容：&amp;#13;&amp;#10;需区域二线受理的业务:用户无法提供验证码&amp;#13;&amp;#10;用户需办理业务名称:云加速5G畅玩加油包(湖北)&amp;#13;&amp;#10;业务办理类型:取消&amp;#13;&amp;#10;业务生效时间:立即生效&amp;#13;&amp;#10;是否已按规范验证用户信息:是&amp;#13;</t>
  </si>
  <si>
    <t>BL202310041116311531</t>
  </si>
  <si>
    <t>覃明友</t>
  </si>
  <si>
    <t>2023-10-04 14:26:38</t>
  </si>
  <si>
    <t>15608604571命中精准预判服务场景:[65岁以上老人]&amp;#13;&amp;#10;[65岁以上老人]&amp;#13;&amp;#10;高级模板内容：&amp;#13;&amp;#10;需区域二线受理的业务:用户无法提供验证码&amp;#13;&amp;#10;用户需办理业务名称:【到期时间2029-12-3123:59:59】已续炫彩通信助理包-云盘版-立即生效（湖北）（已停售）&amp;#13;&amp;#10;业务办理类型:取消&amp;#13;&amp;#10;业务生效时间:立即生效&amp;#13;&amp;#10;是否已按规范验证用户信息:是&amp;#13;</t>
  </si>
  <si>
    <t>BL202310041118131558</t>
  </si>
  <si>
    <t>2023-10-04 14:27:43</t>
  </si>
  <si>
    <t>18671787226命中精准预判服务场景:[65岁以上老人]&amp;#13;&amp;#10;[65岁以上老人]&amp;#13;&amp;#10;高级模板内容：&amp;#13;&amp;#10;需区域二线受理的业务:用户无法提供验证码&amp;#13;&amp;#10;用户需办理业务名称:炫彩通信助理包-云盘版-立即生效（湖北）（已停售）&amp;#13;&amp;#10;业务办理类型:取消&amp;#13;&amp;#10;业务生效时间:立即生效&amp;#13;&amp;#10;是否已按规范验证用户信息:是&amp;#13;</t>
  </si>
  <si>
    <t>TS202310041342561713</t>
  </si>
  <si>
    <t>张涵倩</t>
  </si>
  <si>
    <t>2023-10-04 14:56:13</t>
  </si>
  <si>
    <t>&amp;#13;&amp;#10;高级模板内容：&amp;#13;&amp;#10;投诉问题描述:客户要求投诉来营业厅办理业务没开门说要下午两点才办理业务麻烦处理谢谢&amp;#13;&amp;#10;渠道名称:夷陵城区5G智慧生活馆&amp;#13;&amp;#10;渠道地址:夷陵区峡州路5号万富超市一楼&amp;#13;&amp;#10;人员工号:无&amp;#13;&amp;#10;用户要求:客户要求投诉来营业厅办理业务没开门说要下午两点才办理业务麻烦处理谢谢&amp;#13;</t>
  </si>
  <si>
    <t>业务管理：客户反馈营业厅中午无人办理业务的问题，经核实属管理要求，已联系客户解释致歉，客户理解，满意。</t>
  </si>
  <si>
    <t>BL202310031917522056</t>
  </si>
  <si>
    <t>吕建平</t>
  </si>
  <si>
    <t>2023-10-04 14:14:44</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</si>
  <si>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5G加油包29元10GB（立即生效）&amp;#10;办理渠道:湖北省宜昌市OMO&amp;#10;赔付月份：:2023年10月&amp;#10;返还倍率:单倍&amp;#10;赔付金额：:29&amp;#10;是否已经取消业务:是&amp;#10;是否承诺退费：:是&amp;#10;用户是否需要回复：:否&amp;#10;用户要求：:用户表示并没有办理过这个业务，要求退费，烦请协助谢谢！</t>
  </si>
  <si>
    <t>TS202310041230290112</t>
  </si>
  <si>
    <t>黄敏</t>
  </si>
  <si>
    <t>2023-10-04 16:13:47</t>
  </si>
  <si>
    <t>&amp;#13;&amp;#10;高级模板内容：&amp;#13;&amp;#10;投诉问题描述:用户称自己的套餐不知情就更改了要求核实处理&amp;#13;&amp;#10;业务名称:畅爽冰激凌5G套餐99元（基础版）&amp;#13;&amp;#10;争议月份:2023年10月&amp;#13;&amp;#10;争议金额:99&amp;#13;&amp;#10;办理渠道:营业厅&amp;#13;&amp;#10;前台是否取消:未取消&amp;#13;&amp;#10;用户要求:用户称自己的套餐不知情就更改了要求核实处理&amp;#13;</t>
  </si>
  <si>
    <t>业务管理： 2023-09-19 07:37:16 湖北省分公司电子商务部转资，此属自助渠道，非被动办理，已解释，小宝卡现已下架，暂无法转资，已解释，建议用户更改在售套餐，用户知晓，满意度一般。</t>
  </si>
  <si>
    <t>TS202310041416072485</t>
  </si>
  <si>
    <t>黄守魁</t>
  </si>
  <si>
    <t>2023-10-04 16:07:09</t>
  </si>
  <si>
    <t>主办单位：湖北&amp;#10;客户类别：普通客户&amp;#10;10010是否打通：是&amp;#10;是否二次致电10015：是&amp;#10;是否联系：是&amp;#10;升级倾向：无&amp;#10;号码归属省：湖北&amp;#10;SVIP等级：&amp;#10;用户来电对月租费用不认可，自己套餐是69元的，请协助处理！</t>
  </si>
  <si>
    <t>TS202310041150381696</t>
  </si>
  <si>
    <t>张大胜</t>
  </si>
  <si>
    <t>2023-10-04 16:35:19</t>
  </si>
  <si>
    <t>[65岁以上老人]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腾讯视频10G流量加会员月包、AR彩铃酷趣会员5G加油包（湖北）&amp;#13;&amp;#10;争议月份:2023年8月、2023年9月、2023年10月&amp;#13;&amp;#10;是否承诺退费:是&amp;#13;&amp;#10;承诺退费金额:110&amp;#13;&amp;#10;是否取消业务（如取消失败，需加上系统报错的提示）:已取消&amp;#13;&amp;#10;是否需要回复:否&amp;#13;&amp;#10;用户要求:用户要求退费，否则投诉，请协助处理，谢谢&amp;#13;</t>
  </si>
  <si>
    <t>TS202310032052502447</t>
  </si>
  <si>
    <t>赵儒成</t>
  </si>
  <si>
    <t>2023-10-04 10:08:28</t>
  </si>
  <si>
    <t>[65岁以上老人]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来电反映自己没有办理过云加速5G畅玩加油包(湖北)，在线解释不认可，要求退费&amp;#13;&amp;#10;业务名称:云加速5G畅玩加油包(湖北)&amp;#13;&amp;#10;争议月份:2023年10月、2023年9月&amp;#13;&amp;#10;争议金额:40&amp;#13;&amp;#10;是否承诺退费:是&amp;#13;&amp;#10;用户要求:要求退费，前台已承诺退费并告知注意事项&amp;#13;</t>
  </si>
  <si>
    <t>TS202310040904162341</t>
  </si>
  <si>
    <t>闫群</t>
  </si>
  <si>
    <t>2023-10-04 14:56:16</t>
  </si>
  <si>
    <t>22年Q3Q4重点客户22年Q3Q4重点客户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AR彩铃酷趣会员5G加油包（湖北）&amp;#13;&amp;#10;争议月份:2023年9月&amp;#13;&amp;#10;是否承诺退费:是&amp;#13;&amp;#10;承诺退费金额:20&amp;#13;&amp;#10;是否取消业务（如取消失败，需加上系统报错的提示）:是&amp;#13;&amp;#10;是否需要回复:否&amp;#13;&amp;#10;用户要求:退费&amp;#13;</t>
  </si>
  <si>
    <t>TS202310031710060464</t>
  </si>
  <si>
    <t>万凤权</t>
  </si>
  <si>
    <t>2023-10-04 08:35:17</t>
  </si>
  <si>
    <t>主办单位：湖北&amp;#10;客户类别：普通客户&amp;#10;10010是否打通：否&amp;#10;是否二次致电10015：是&amp;#10;是否联系：否&amp;#10;升级倾向：&amp;#10;号码归属省：湖北&amp;#10;SVIP等级：&amp;#10;1.问题类型:;&amp;#10;2.投诉类型:月固定费争议;&amp;#10;3.营业厅地址:;&amp;#10;4.位置信息:;&amp;#10;5.位置发生地:;&amp;#10;6.投诉内容:我没有改套歺，也没有增加其他业务，可九月份扣了我40丶10元的费用，请帮我把钱退给回来，我每月20元的费用，多收了20丶10元，帮忙退回来。&amp;#10;202309叠加套餐包:5</t>
  </si>
  <si>
    <t>BL202310041137241901</t>
  </si>
  <si>
    <t>刘继科</t>
  </si>
  <si>
    <t>2023-10-04 17:35:04</t>
  </si>
  <si>
    <t>[65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哔哩哔哩15G流量加会员月包畅行会员S-包月沃阅读-5G畅阅，云加速5G畅玩加油包(湖北)&amp;#10;办理渠道:无&amp;#10;赔付月份：:2023年10月、2023年9月、2023年7月&amp;#10;返还倍率:单倍&amp;#10;赔付金额：:140&amp;#10;是否已经取消业务:是&amp;#10;是否承诺退费：:是&amp;#10;用户是否需要回复：:是&amp;#10;用户要求：:退费·</t>
  </si>
  <si>
    <t>BL202310041248220536</t>
  </si>
  <si>
    <t>董广斌</t>
  </si>
  <si>
    <t>2023-10-04 16:05:15</t>
  </si>
  <si>
    <t>&gt;业务号码&gt;13098405198；&gt;号码归属地&gt;宜昌；&gt;产品名称&gt;AR彩铃酷趣会员5G加油包（湖北）；&gt;产品代码&gt;91295250；&gt;产品编码&gt;无；&gt;订购时间&gt;2023-09-2519:18:16；&gt;核查情况&gt;平台故障；&gt;不规范定制分类&gt;平台故障，无法判责；&gt;退费金额&gt;40元；&gt;退费时间&gt;2023-10-4；&gt;投诉内容&gt;&amp;#10;&amp;#10;高级模板内容：&amp;#10;赔付类型：:增值业务争议&amp;#10;CBSS账单扣费名称：:AR视频彩铃酷趣会员15元包月&amp;#10;办理渠道:平台&amp;#10;赔付月份：:2023年9月、2023年10月&amp;#10;返还倍率:单倍&amp;#10;赔付金额：:15&amp;#10;是否已经取消业务:是&amp;#10;是否承诺退费：:是&amp;#10;用户是否需要回复：:是&amp;#10;用户要求：:用户表示老人订购的增值业务AR视频彩铃酷趣会员15元包月,要求退还9月份和10月份的费用共计30.尽快回复</t>
  </si>
  <si>
    <t>BL202310031549071142</t>
  </si>
  <si>
    <t>吴巧云</t>
  </si>
  <si>
    <t>2023-10-04 10:25:30</t>
  </si>
  <si>
    <t>&gt;业务号码&gt;13217177851&gt;号码归属地&gt;宜昌；&gt;产品名称&gt;云加速5G畅玩加油包(湖北)；&gt;产品代码&gt;无；&gt;产品编码&gt;91295249；&gt;订购时间&gt;2023-09-2617:57:04；&gt;核查情况&gt;平台故障；&gt;不规范定制分类&gt;平台故障，无法判责；&gt;退费金额&gt;40元；&gt;退费时间&gt;2023年10月4日&gt;投诉内容&gt;&amp;#10;高级模板内容：&amp;#10;赔付类型：:增值业务争议&amp;#10;CBSS账单扣费名称：:云加速5G畅玩加油包(湖北)&amp;#10;办理渠道:无&amp;#10;赔付月份：:2023年9月、2023年10月&amp;#10;返还倍率:单倍&amp;#10;赔付金额：:40&amp;#10;是否已经取消业务:是&amp;#10;是否承诺退费：:是&amp;#10;用户是否需要回复：:否&amp;#10;用户要求：:退费</t>
  </si>
  <si>
    <t>BL202310031527350743</t>
  </si>
  <si>
    <t>胡义艳</t>
  </si>
  <si>
    <t>2023-10-04 11:10:59</t>
  </si>
  <si>
    <t>&gt;业务号码&gt;15571707222；&gt;号码归属地&gt;宜昌；&gt;产品名称&gt;云加速5G畅玩加油包(湖北)；&gt;产品代码&gt;无；&gt;产品编码&gt;91295249；&gt;订购时间&gt;2023-10-0300:38:01；&gt;核查情况&gt;平台故障；&gt;不规范定制分类&gt;平台故障，无法判责；&gt;退费金额&gt;20元；&gt;退费时间&gt;2023年10月4日；&gt;投诉内容&gt;&amp;#10;&amp;#10;高级模板内容：&amp;#10;赔付类型：:增值业务争议&amp;#10;CBSS账单扣费名称：:云加速5G畅玩加油包(湖北)&amp;#10;办理渠道:无&amp;#10;赔付月份：:2023年10月&amp;#10;返还倍率:单倍&amp;#10;赔付金额：:20&amp;#10;是否已经取消业务:是&amp;#10;是否承诺退费：:是&amp;#10;用户是否需要回复：:否&amp;#10;用户要求：:退费</t>
  </si>
  <si>
    <t>BL202310031109451364</t>
  </si>
  <si>
    <t>向玲芝</t>
  </si>
  <si>
    <t>2023-10-04 12:03:50</t>
  </si>
  <si>
    <t>&gt;业务号码&gt;15608601669；&gt;号码归属地&gt;宜昌；&gt;产品名称&gt;AR视频彩铃酷趣会员15元包月；&gt;产品代码&gt;49007720；&gt;产品编码&gt;4900772000；&gt;订购时间&gt;2023-09-2018:00:28；&gt;核查情况&gt;平台故障；&gt;不规范定制分类&gt;平台故障，无法判责；&gt;退费金额&gt;30元；&gt;退费时间&gt;2023/10/03；&gt;投诉内容&gt;判断省分:其他省分&amp;#10;:增值业务争议&amp;#10;判断省分:湖北&amp;#10;:移网&amp;#10;:在补救范围内&amp;#10;:不认可&amp;#10;:小于等于500元，且仅限单倍、月份不超过12个月&amp;#10;:&amp;#10;&amp;#10;高级模板内容：&amp;#10;赔付类型：:增值业务争议&amp;#10;CBSS账单扣费名称：:-AR视频彩铃酷趣会员15元包月_&amp;#10;SP产品ID/元素ID：:湖北&amp;#10;办理渠道:无&amp;#10;赔付月份：:2023年10月、2023年9月&amp;#10;返还倍率:单倍&amp;#10;赔付金额：:30&amp;#10;是否已经取消业务:是&amp;#10;是否承诺退费：:是&amp;#10;用户是否需要回复：:否&amp;#10;用户要求：:用户称对费用不认可，要求进行核实退费</t>
  </si>
  <si>
    <t>BL202310031516580544</t>
  </si>
  <si>
    <t>胡兴朋</t>
  </si>
  <si>
    <t>2023-10-04 11:03:50</t>
  </si>
  <si>
    <t>&gt;业务号码&gt;15671070253；&gt;号码归属地&gt;宜昌；&gt;产品名称&gt;AR彩铃酷趣会员5G加油包（湖北）；&gt;产品代码&gt;91295250；&gt;产品编码&gt;无；&gt;订购时间&gt;2023-09-1818:01:44；&gt;核查情况&gt;平台故障；&gt;不规范定制分类&gt;平台故障，无法判责；&gt;退费金额&gt;40元；&gt;退费时间&gt;2023-10-04；&gt;投诉内容&gt;&amp;#10;高级模板内容：&amp;#10;赔付类型：:增值业务争议&amp;#10;CBSS账单扣费名称：:AR彩铃酷趣会员5G加油包（湖北）&amp;#10;SP产品ID/元素ID：:4900772000&amp;#10;办理渠道:公众中台订单中心_71b591k&amp;#10;赔付月份：:2023年9月、2023年10月&amp;#10;返还倍率:单倍&amp;#10;赔付金额：:40&amp;#10;是否已经取消业务:是&amp;#10;是否承诺退费：:是&amp;#10;用户是否需要回复：:否&amp;#10;用户要求：:赠款退费谢谢！用户不会看验证码，请协助取消谢谢！</t>
  </si>
  <si>
    <t>BL202310041032490752</t>
  </si>
  <si>
    <t>王春华</t>
  </si>
  <si>
    <t>2023-10-04 16:03:22</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</si>
  <si>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	20元5GB云加速5G畅玩加油包(湖北)&amp;#10;SP产品ID/元素ID：:湖北&amp;#10;办理渠道:无&amp;#10;赔付月份：:2023年10月&amp;#10;返还倍率:单倍&amp;#10;赔付金额：:20&amp;#10;是否已经取消业务:是&amp;#10;是否承诺退费：:是&amp;#10;用户是否需要回复：:否&amp;#10;用户要求：:用户称不知情进行办理要求进行核实退费</t>
  </si>
  <si>
    <t>BL202310041057101167</t>
  </si>
  <si>
    <t>张书梅</t>
  </si>
  <si>
    <t>2023-10-04 15:57:38</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</si>
  <si>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专业版）&amp;#10;SP产品ID/元素ID：:2100250303&amp;#10;办理渠道:业务运营支撑中心&amp;#10;赔付月份：:2023年10月&amp;#10;返还倍率:单倍&amp;#10;赔付金额：:15&amp;#10;是否已经取消业务:是&amp;#10;是否承诺退费：:是&amp;#10;用户是否需要回复：:否&amp;#10;用户要求：:退费</t>
  </si>
  <si>
    <t>TS202310031733481105</t>
  </si>
  <si>
    <t>甘秀丽</t>
  </si>
  <si>
    <t>2023-10-04 09:29:29</t>
  </si>
  <si>
    <t>判断省分:湖北&amp;#13;&amp;#10;:流量费争议&amp;#13;&amp;#10;:流量包定制争议&amp;#13;&amp;#10;:不认可&amp;#13;&amp;#10;:未享受&amp;#13;&amp;#10;:小于等于500元，且仅限单倍、月份不超过12个月&amp;#13;&amp;#10;:&amp;#13;&amp;#10;&amp;#13;&amp;#10;高级模板内容：&amp;#13;&amp;#10;投诉问题描述:不认可订购的	云加速5G畅玩加油包(湖北)解释不认可请协助谢谢&amp;#13;&amp;#10;业务名称:	云加速5G畅玩加油包(湖北)&amp;#13;&amp;#10;争议月份:2023年9月、2023年10月&amp;#13;&amp;#10;争议金额:40&amp;#13;&amp;#10;是否承诺退费:是&amp;#13;&amp;#10;用户要求:尽快处理谢谢&amp;#13;</t>
  </si>
  <si>
    <t>TS202310041246440469</t>
  </si>
  <si>
    <t>邬祥林</t>
  </si>
  <si>
    <t>2023-10-04 14:50:14</t>
  </si>
  <si>
    <t>判断省分:湖北&amp;#13;&amp;#10;:流量费争议&amp;#13;&amp;#10;:流量包定制争议&amp;#13;&amp;#10;:不认可&amp;#13;&amp;#10;:未享受&amp;#13;&amp;#10;:小于等于500元，且仅限单倍、月份不超过12个月&amp;#13;&amp;#10;:&amp;#13;&amp;#10;&amp;#13;&amp;#10;高级模板内容：&amp;#13;&amp;#10;投诉问题描述:用户对于不知情开通：云加速5G畅玩加油包(湖北)，对于扣费不满，已解释资费情况挽留无效，要求退费，已承诺服务补救，用户认可，请处理，谢谢！&amp;#13;&amp;#10;业务名称:云加速5G畅玩加油包(湖北)&amp;#13;&amp;#10;争议月份:2023年10月&amp;#13;&amp;#10;争议金额:20&amp;#13;&amp;#10;是否承诺退费:是&amp;#13;&amp;#10;用户要求:退费并取消（无法接收验证码故未取消）&amp;#13;</t>
  </si>
  <si>
    <t>TS202310031516382219</t>
  </si>
  <si>
    <t>赵涛</t>
  </si>
  <si>
    <t>2023-10-04 14:51:46</t>
  </si>
  <si>
    <t>判断省分:湖北&amp;#13;&amp;#10;:流量费争议&amp;#13;&amp;#10;:流量包定制争议&amp;#13;&amp;#10;:不认可&amp;#13;&amp;#10;:未享受&amp;#13;&amp;#10;:小于等于500元，且仅限单倍、月份不超过12个月&amp;#13;&amp;#10;:&amp;#13;&amp;#10;&amp;#13;&amp;#10;高级模板内容：&amp;#13;&amp;#10;投诉问题描述:用户来电反映不知情被增加了业务，要求尽快退费并取消该业务&amp;#13;&amp;#10;业务名称:云加速5G畅玩加油包(湖北)&amp;#13;&amp;#10;争议月份:2023年10月&amp;#13;&amp;#10;争议金额:20&amp;#13;&amp;#10;是否承诺退费:是&amp;#13;&amp;#10;用户要求:要求尽快退费并取消该业务&amp;#13;</t>
  </si>
  <si>
    <t>TS202310041041042268</t>
  </si>
  <si>
    <t>刘笑豫</t>
  </si>
  <si>
    <t>2023-10-04 15:57:14</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</si>
  <si>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云加速5G畅玩加油包(湖北)&amp;#13;&amp;#10;争议月份:2023年10月&amp;#13;&amp;#10;是否承诺退费:是&amp;#13;&amp;#10;承诺退费金额:20&amp;#13;&amp;#10;是否取消业务（如取消失败，需加上系统报错的提示）:未取消（老年人，不会看验证码）&amp;#13;&amp;#10;是否需要回复:否&amp;#13;&amp;#10;用户要求:用户要求关闭业务并且退费，谢谢（请协助关闭，谢谢）&amp;#13;</t>
  </si>
  <si>
    <t>TS202310040944440753</t>
  </si>
  <si>
    <t>王华山</t>
  </si>
  <si>
    <t>2023-10-04 14:59:10</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</si>
  <si>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云加速5G畅玩加油包(湖北)&amp;#13;&amp;#10;争议月份:2023年10月&amp;#13;&amp;#10;是否承诺退费:是&amp;#13;&amp;#10;承诺退费金额:20&amp;#13;&amp;#10;是否取消业务（如取消失败，需加上系统报错的提示）:已取消&amp;#13;&amp;#10;是否需要回复:否&amp;#13;&amp;#10;用户要求:请处理&amp;#13;</t>
  </si>
  <si>
    <t>TS202310041028411916</t>
  </si>
  <si>
    <t>史光全</t>
  </si>
  <si>
    <t>2023-10-04 14:53:11</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</si>
  <si>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云加速5G畅玩加油包(湖北)&amp;#13;&amp;#10;争议月份:2023年10月&amp;#13;&amp;#10;是否承诺退费:是&amp;#13;&amp;#10;承诺退费金额:40&amp;#13;&amp;#10;是否取消业务（如取消失败，需加上系统报错的提示）:是&amp;#13;&amp;#10;是否需要回复:否&amp;#13;&amp;#10;用户要求:尽快处理&amp;#13;</t>
  </si>
  <si>
    <t>BL202310031532010820</t>
  </si>
  <si>
    <t>杨兴华</t>
  </si>
  <si>
    <t>2023-10-04 11:05:32</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</si>
  <si>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湖北)增值业务费_增值业务-沃悦读同步学钻石会员20元&amp;#10;办理渠道:无&amp;#10;赔付月份：:2023年10月&amp;#10;返还倍率:单倍&amp;#10;赔付金额：:40&amp;#10;是否已经取消业务:是&amp;#10;是否承诺退费：:是&amp;#10;用户是否需要回复：:否&amp;#10;用户要求：:退费</t>
  </si>
  <si>
    <t>TS202310040848282065</t>
  </si>
  <si>
    <t>林水添</t>
  </si>
  <si>
    <t>2023-10-04 14:41:57</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</si>
  <si>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表示没有办理过，解释无效&amp;#13;&amp;#10;业务名称:云加速5G畅玩加油包(湖北)&amp;#13;&amp;#10;争议月份:2023年9月、2023年10月&amp;#13;&amp;#10;争议金额:40&amp;#13;&amp;#10;是否承诺退费:是&amp;#13;&amp;#10;用户要求:要求退费，前台已告知无法抵扣项目，请尽快处理，谢谢！&amp;#13;</t>
  </si>
  <si>
    <t>TS202310040821131735</t>
  </si>
  <si>
    <t>刘远金</t>
  </si>
  <si>
    <t>2023-10-04 10:11:18</t>
  </si>
  <si>
    <t>用户来电要求优先使用自己副卡内的流量，解释不认可，要求反馈处理并回电，请处理谢谢</t>
  </si>
  <si>
    <t>TS202310021658368692</t>
  </si>
  <si>
    <t>北方二中心&gt;&gt;第一大区&gt;&gt;侯春建区&gt;&gt;综合处理专席（保时通）</t>
  </si>
  <si>
    <t>2023-10-04 12:16:47</t>
  </si>
  <si>
    <t>您好，业务规则：经核实，您已办理注销，当月预约销户，10月10日后正式销户，正式销户后才可退费，现还未正式销户，无法退费，已添加您13792285210微信，正式销户后您提供身份证照片，我司来申请退费后转账您，您同意，满意</t>
  </si>
  <si>
    <t>TS202310031500241762</t>
  </si>
  <si>
    <t>曾佳琪</t>
  </si>
  <si>
    <t>2023-10-04 16:40:53</t>
  </si>
  <si>
    <t>主办单位：湖北&amp;#10;客户类别：首次投诉&amp;#10;10010是否打通：否&amp;#10;是否二次致电10015：是&amp;#10;是否联系：否&amp;#10;升级倾向：&amp;#10;号码归属省：湖北&amp;#10;SVIP等级：&amp;#10;1.问题类型:;&amp;#10;2.投诉类型:其他问题;&amp;#10;3.营业厅地址:;&amp;#10;4.位置信息:;&amp;#10;5.位置发生地:;&amp;#10;6.投诉内容:本电话号码是有用户用过后注销的，我今天我这个电话号码登录某购物app，显示仍正常使用中，也就是说，这个电话号码在注销后，原机主仍然在用这个号码注册的某app账户购买物品，这使我这个号码的新机主无法正常使用该号码</t>
  </si>
  <si>
    <t>业务规则&amp;#10;①客户投诉产生的原因：用户反馈号码二次放号规则不满&amp;#10;②客户投诉问题核查情况及解决方案：收到贵部转办后，我司立即组织调查。经核实，用户反馈自己新办理的号码无法注册某购物平台，已跟用户解释清楚，建议用户可直接联系该平台处理，用户知悉挂机，满意。&amp;#10;③客户问题满意度：满意。 &amp;#10;④回单人：潘娥、联系方式：07176921001</t>
  </si>
  <si>
    <t>ZX202310021846281662</t>
  </si>
  <si>
    <t>2023-10-04 14:07:53</t>
  </si>
  <si>
    <t>用户称自己之前是用张丹丹开户，但是却不清楚因为什么原因导致现在用户信息是韩庆莲，用户称自己并不认识韩庆莲，现在要求核实用什么样的方式才能更改为自己的信息，请核实之后回复，谢谢&amp;#13;&amp;#10;工信部投诉倾向</t>
  </si>
  <si>
    <t>业务规则：实名，已引导用户前往营业厅办理，提供身份证、服务密码、SIM卡，近10条通话记录，近6个月交费记录到枝江集团办理真实身份证认证，用户知晓，满意</t>
  </si>
  <si>
    <t>TS202310022057070174</t>
  </si>
  <si>
    <t>蔡宗陆</t>
  </si>
  <si>
    <t>2023-10-04 10:15:50</t>
  </si>
  <si>
    <t>&amp;#13;&amp;#10;高级模板内容：&amp;#13;&amp;#10;投诉问题描述:	融合专属流量包-0元10G国内*12个月办理告知是一直有效，对现在实现不认可&amp;#13;&amp;#10;业务名称:	融合专属流量包-0元10G国内*12个月&amp;#13;&amp;#10;用户要求:用户对融合专属流量包-0元10G国内*12个月办理告知是一直有效，对现在失效不认可，解释前往营业厅咨询不认可请处理，谢谢&amp;#13;</t>
  </si>
  <si>
    <t>业务规则：0元10G国内*12个月已下架，暂无法办理，仅有10元10G流量包，已解释，用户表示暂不办理，满意</t>
  </si>
  <si>
    <t>TS202310021034420442</t>
  </si>
  <si>
    <t>投诉工单（2021版）&gt;&gt;融合&gt;&gt;【产品及计费使用】计交费及发票&gt;&gt;一次性费用争议（开户费/补卡费/初装费/调测费/押金等）</t>
  </si>
  <si>
    <t>071703126468</t>
  </si>
  <si>
    <t>宋明</t>
  </si>
  <si>
    <t>2023-10-04 16:06:29</t>
  </si>
  <si>
    <t>加装IPTV，月费：10元/月，已告知机顶盒有调试费100元。但用户表示家里有联通机顶盒，不认可机顶盒有调试费100元。用户情绪激动，解释无效，请处理</t>
  </si>
  <si>
    <t>业务规则：IPTV安装出装费用100元，无法调整，需用户缴纳，已解释，用户知晓，满意度一般。</t>
  </si>
  <si>
    <t>TS202310031903080634</t>
  </si>
  <si>
    <t>李燕红</t>
  </si>
  <si>
    <t>2023-10-04 13:34:04</t>
  </si>
  <si>
    <t>&amp;#13;&amp;#10;高级模板内容：&amp;#13;&amp;#10;投诉问题描述:用户来电称自己在去年就已经注销了副卡，但是核实到自己的账单里面还有副卡收费，对此不认可，要求我方核实为什么还没有注销副卡多收费用，解释无效，请核实处理&amp;#13;&amp;#10;争议月份:2023年10月&amp;#13;&amp;#10;争议金额:20&amp;#13;&amp;#10;用户要求:用户来电称自己在去年就已经注销了副卡，但是核实到自己的账单里面还有副卡收费，对此不认可，要求我方核实为什么还没有注销副卡多收费用，解释无效，请核实处理&amp;#13;</t>
  </si>
  <si>
    <t>业务规则：查询用户折扣合约到期，现已注销用户副卡，减免本月2张副卡功能费用20元，主卡办理预存享20元赠费，立即到账，此费用无法抵扣往月欠费及打印发票，用户满意</t>
  </si>
  <si>
    <t>TS202310032036012211</t>
  </si>
  <si>
    <t>2023-10-04 11:16:13</t>
  </si>
  <si>
    <t>&amp;#13;&amp;#10;高级模板内容：&amp;#13;&amp;#10;投诉问题描述:详见工单：TS202309301615322459。用户来电反映9月扣取违约拆机转应收费用140元，用户之前反映要取消“存240元分12个月返还（湖北）存费得礼”的活动，但是自己存了240元在里面，返费只返了三个月，要求退费。我方退费140元。但是9月还是扣了140元。当相于没有返费，用户不认可&amp;#13;&amp;#10;争议月份:2023年9月&amp;#13;&amp;#10;争议金额:140&amp;#13;&amp;#10;用户要求:要求退费140元，要求我方尽快核实回复处理，谢谢！要求联系电话：13207204887&amp;#13;</t>
  </si>
  <si>
    <t>ZX202310041056481402</t>
  </si>
  <si>
    <t>张创</t>
  </si>
  <si>
    <t>2023-10-04 14:11:05</t>
  </si>
  <si>
    <t>22年Q3Q4重点客户&amp;#13;&amp;#10;高级模板内容：&amp;#13;&amp;#10;问题描述:用户对前期处理不认可，工单流水号：ZX202309071552321388，用户称对退费不能抵扣历史欠费，增值业务费不认可，表示前期没有告知&amp;#13;&amp;#10;第二联系方式:17683705102&amp;#13;&amp;#10;销户原因:无&amp;#13;&amp;#10;用户要求:用户称前期处理没有告知退费不能抵扣历史欠费增值业务费，对此不认可请处理谢谢&amp;#13;</t>
  </si>
  <si>
    <t>业务规则：用户对赠费使用规则不认可，表示省客服告知不可抵扣日租宝扣费不认可，已解释赠费可抵扣日租宝扣费，用户认可满意</t>
  </si>
  <si>
    <t>TS202310021712025658</t>
  </si>
  <si>
    <t>山东</t>
  </si>
  <si>
    <t>2023-10-04 12:17:22</t>
  </si>
  <si>
    <t>客户问能否注销联通号码,坐席询问了客户号码并确认，客户要求尽快处理,坐席催促客户催促处理,后表示会尽快处理。客户要求退话费,坐席表示需要与客户沟通并备注要求,之后会再打电话确认&amp;#13;&amp;#10;用户要求尽快处理并退费，烦请协助处理</t>
  </si>
  <si>
    <t>业务规则：经核实，用户已办理注销，当月预约销户，10月10日后正式销户，正式销户后才可退费，现还未正式销户，无法退费，已添加用户13792285210微信，正式销户后用户提供身份证照片，我司来申请退费后转账用户，用户同意，满意</t>
  </si>
  <si>
    <t>TS202310032003081704</t>
  </si>
  <si>
    <t>王雨欣</t>
  </si>
  <si>
    <t>2023-10-04 11:55:10</t>
  </si>
  <si>
    <t>&amp;#13;&amp;#10;高级模板内容：&amp;#13;&amp;#10;投诉问题描述:抖音购买号卡宣传时表示首月免费，实际按天扣费，宣传套餐费用19，实际30&amp;#13;&amp;#10;业务名称:宣传和实际使用不一致&amp;#13;&amp;#10;宣传渠道:其他:抖音订购&amp;#13;&amp;#10;宣传内容:首月免费，19元月租&amp;#13;&amp;#10;实际情况:首月按天扣除，29月租1元流量包&amp;#13;&amp;#10;用户要求:反馈核实回复处理&amp;#13;</t>
  </si>
  <si>
    <t>业务规则：经核实客户对套餐计费规则不满，现已联系客户解释，考虑客户使用感知，我司申请减免9月费用合计26元，另办理赠费120元活动，每月到账，此费用不可打印发票，客户满意。</t>
  </si>
  <si>
    <t>TS202310031111460936</t>
  </si>
  <si>
    <t>李国忠</t>
  </si>
  <si>
    <t>2023-10-04 09:26:17</t>
  </si>
  <si>
    <t>[65岁以上老人]&amp;#13;&amp;#10;高级模板内容：&amp;#13;&amp;#10;投诉问题描述:0&amp;#13;&amp;#10;争议月份:2023年9月&amp;#13;&amp;#10;争议金额:20&amp;#13;&amp;#10;用户要求:用户表示上月交费10元后余额52.71元，现在不应该欠费，我方查询用户有低消补收费，解释无果，请及时处理，谢谢&amp;#13;</t>
  </si>
  <si>
    <t>业务规则：经核实因低消与赠费互斥，导致上月赠费20元导致本月产生补收费用，现已联系客户解释，我司申请补赠20元现金，24小时到账，此费用不可打印发票，客户满意。</t>
  </si>
  <si>
    <t>TS202310041414512448</t>
  </si>
  <si>
    <t>江晓露</t>
  </si>
  <si>
    <t>2023-10-04 17:08:27</t>
  </si>
  <si>
    <t>&amp;#13;&amp;#10;高级模板内容：&amp;#13;&amp;#10;投诉问题描述:用户来电反映固定套餐的折扣失效没通知&amp;#13;&amp;#10;争议月份:2023年10月&amp;#13;&amp;#10;争议金额:10&amp;#13;&amp;#10;用户要求:及时续约移网全省统一7折附加产品（当月生效24个月）(湖北)合约，否则要求退还10月的费用，两小时内回电（未承诺）沟通处理&amp;#13;</t>
  </si>
  <si>
    <t>业务规则：客户对合约到期未提醒不满，已告知用户无法办理移网全省统一7折附加产品立即生效，已为用户申请减免10月套餐差价费用合计60元，24小时内现金到账，建议用户到厅更换合适套餐，满意。</t>
  </si>
  <si>
    <t>TS202310031843590207</t>
  </si>
  <si>
    <t>王慧玲</t>
  </si>
  <si>
    <t>2023-10-04 16:24:56</t>
  </si>
  <si>
    <t>22年Q3Q4重点客户&amp;#13;&amp;#10;高级模板内容：&amp;#13;&amp;#10;投诉问题描述:用户来电反映上个月自己有70元的话费，还返了70的费用就有140多。扣除上个月的套餐资费后怎么会还欠费30多，对此欠费不认可，还有本月扣费，上个月说是把靓号分开，怎么还是在一起扣费。对此不认可。详情：TS202309252157081181&amp;#13;&amp;#10;争议月份:2023年9月&amp;#13;&amp;#10;争议金额:1&amp;#13;&amp;#10;用户要求:回电，退费&amp;#13;</t>
  </si>
  <si>
    <t>业务规则：客户对靓号规则不认可，已按客户要求将业务号码18671608288转资49元畅越冰激凌套餐，本月已生效，并按客户要求将账户拆分，考虑客户感知，申请减免本月部分月租费用合计81.4元，24小时内到账，此费用不可打印账单发票，回访满意</t>
  </si>
  <si>
    <t>TS202310032247450967</t>
  </si>
  <si>
    <t>刘萌</t>
  </si>
  <si>
    <t>2023-10-04 14:23:29</t>
  </si>
  <si>
    <t>【2022年上工信部测评重保用户】用户来电反映上月剩余流量未结转，前台查询有更改套餐记录，多次解释用户不认可，表示在更改时没有提醒，用户要求补偿剩余的流量，请协助</t>
  </si>
  <si>
    <t>业务规则：客户反馈更改套餐后流量未结转的问题，因更改套餐后未使用流量无法结转至次月，考虑客户感知，已赠送本月0元10G流量，当月有效，回访满意</t>
  </si>
  <si>
    <t>TS202310021951421603</t>
  </si>
  <si>
    <t>邓玮</t>
  </si>
  <si>
    <t>2023-10-04 14:31:46</t>
  </si>
  <si>
    <t>用户来电反映自己家人的流量不够用，要求推荐划算的套餐，前台已把在售所有套餐都推荐了，也推荐了流量包，用户不认可·，称套餐资费不优惠，前台解释无效，要求核实处理</t>
  </si>
  <si>
    <t>业务规则：您对号码15672482589套餐内所含流量规则不满，已跟您解释清楚，为您办理网龄计划合约，次月生效，满意。</t>
  </si>
  <si>
    <t>TS202310021713099502</t>
  </si>
  <si>
    <t>张明</t>
  </si>
  <si>
    <t>北方二中心&gt;&gt;济南云上&gt;&gt;任智豪区队&gt;&gt;尹志鹏班组</t>
  </si>
  <si>
    <t>2023-10-04 09:54:19</t>
  </si>
  <si>
    <t>客户来电表示想要销户，因拥有合约网龄计划合约无法销户，显示客户是湖北的给客户转接湖北客服客户不同意转接，要求直接投诉到联通总部，烦请核实处理，谢谢</t>
  </si>
  <si>
    <t>业务规则：您反映销户问题。核实网龄计划合约可为您取消，但主卡同时绑定有招联分期5G159元直降2300（社会渠道36期）（湖北），合约到期时间2025-06-30 23:59:59，建议等待合约结束后再注销，如需提前解约，不支持在线办理，需您携带身份证原件前往联通自营厅咨询办理，并自行承担后期未还款部分，已向您解释表示知晓。</t>
  </si>
  <si>
    <t>TS202310031642112166</t>
  </si>
  <si>
    <t>王奥</t>
  </si>
  <si>
    <t>2023-10-04 13:38:29</t>
  </si>
  <si>
    <t>用户进线明表示自己和办理副卡的时候看到副卡有10G专属流量才办的，咋办着办着成什么12个月啥会员了，我方正常解释并没有查询到有这个活动用户不不认可要求给个说法请核实处理谢谢详情见附件&amp;#13;</t>
  </si>
  <si>
    <t>业务规则：现已为用户办理家庭群组化副卡10G省内流量流量，立即生效，有效期24个月，满意</t>
  </si>
  <si>
    <t>TS202310031303141380</t>
  </si>
  <si>
    <t>投诉工单（2021版）&gt;&gt;融合&gt;&gt;【入网】装机&gt;&gt;对使用旧设备不满</t>
  </si>
  <si>
    <t>071700315052</t>
  </si>
  <si>
    <t>王孟省</t>
  </si>
  <si>
    <t>2023-10-04 14:32:47</t>
  </si>
  <si>
    <t>用户来电称有给用户赠送一个无线宽带的盒子，用户称无线宽带的盒子坏了找工作人员维修维修以后工作人员给用户了一个旧的宽带盒子用户不认可要求投诉工作人员请协助处理谢谢</t>
  </si>
  <si>
    <t>业务规则：现已无新设备，已解释，已告知用户我司保证客户在网期间的正常使用，若有问题可随时到厅维修，客户知晓，满意</t>
  </si>
  <si>
    <t>TS202310040845382026</t>
  </si>
  <si>
    <t>熊作全</t>
  </si>
  <si>
    <t>2023-10-04 16:25:53</t>
  </si>
  <si>
    <t>[65岁以上老人]&amp;#13;&amp;#10;高级模板内容：&amp;#13;&amp;#10;投诉问题描述:客户来电反映合约结束未提醒，要求继续参加活动，我处建议前往营业厅咨询办理，客户不认可，要求退还本月差价140元，且继续参加该活动&amp;#13;&amp;#10;合约名称:预存话费享折扣优惠档位三（次月生效24个月）-湖北政企专属&amp;#13;&amp;#10;合约办理渠道:宜昌市分公司城区营销中心&amp;#13;&amp;#10;办理时间:2021-09-25&amp;#13;&amp;#10;到期时间:2023-09-30&amp;#13;&amp;#10;是否下发短信提醒:是&amp;#13;&amp;#10;用户要求:要求退还本月差价140元，且继续参加该活动&amp;#13;</t>
  </si>
  <si>
    <t>业务规则：现与用户沟通办理139元赠费*12个月，立即生效，当月已返费139元，用户满意，回访用户无疑问，满意</t>
  </si>
  <si>
    <t>TS202310031634561982</t>
  </si>
  <si>
    <t>周梦凡</t>
  </si>
  <si>
    <t>2023-10-04 14:17:46</t>
  </si>
  <si>
    <t>用户表示自己有40G通用流量对不对前台根据用户问题解释（腾讯定向免流）用户表示不满挂机了，但是用户在挂机前表示自己回去（黑猫）投诉请处理谢谢</t>
  </si>
  <si>
    <t>业务规则：因腾讯大王卡免流规则不满满足客户需求，已联系客户解释套餐仅包含40G腾讯专属流量，通用流量为日租宝1G/元，客户知晓，认可</t>
  </si>
  <si>
    <t>TS202310041123250980</t>
  </si>
  <si>
    <t>邹雁妮</t>
  </si>
  <si>
    <t>2023-10-04 16:59:11</t>
  </si>
  <si>
    <t>&amp;#13;&amp;#10;高级模板内容：&amp;#13;&amp;#10;投诉问题描述:用户来电反馈9月27号10016外呼说副卡可以免费办理10g的省内流量，并收到了1065585565发的短信用户回复确认办理，提示收到确认信息，前台查询无此业务，请核实协助处理谢谢&amp;#13;&amp;#10;业务名称:副卡免费办理10g的省内流量&amp;#13;&amp;#10;宣传渠道:其他:10016&amp;#13;&amp;#10;宣传内容:副卡可以免费办理10g的省内流量&amp;#13;&amp;#10;实际情况:无&amp;#13;&amp;#10;用户要求:核实办理&amp;#13;</t>
  </si>
  <si>
    <t>业务规则：因用户号码赠费与家庭群组化副卡10G省内流量流量互斥，已解释，用户表示保留副卡赠费，出于服务角度，本月赠送用户10G国内流量，限当月使用，用户满意</t>
  </si>
  <si>
    <t>TS202310021053091020</t>
  </si>
  <si>
    <t>李寅</t>
  </si>
  <si>
    <t>2023-10-04 13:35:42</t>
  </si>
  <si>
    <t>&amp;#13;&amp;#10;高级模板内容：&amp;#13;&amp;#10;投诉问题描述:用户来电反映办理转网到联通告知一个月8元10G流量100分钟，但是查询只有70分钟1G流量，用户不认可&amp;#13;&amp;#10;业务名称:小天才学生手表专属套餐（湖北）（首月全量全价）&amp;#13;&amp;#10;宣传渠道:营业厅&amp;#13;&amp;#10;宣传内容:100分钟10G流量&amp;#13;&amp;#10;实际情况:70分钟1个G流量&amp;#13;&amp;#10;用户要求:要求我方尽快核实处理&amp;#13;</t>
  </si>
  <si>
    <t>业务规则：用户8元套餐内70分钟1G流量，办理1元专属优惠包（国内语音30分钟+省内流量9GB）(湖北)1元专属优惠包减免优惠24个月（湖北），实际用户存在100分钟+10G流量（9G省内+1G国内）已解释套餐资费，用户知晓，出于服务角度，赠送用户10元赠费*2个月，立即生效，用户满意</t>
  </si>
  <si>
    <t>TS202310041333141502</t>
  </si>
  <si>
    <t>王怡凡</t>
  </si>
  <si>
    <t>2023-10-04 16:53:11</t>
  </si>
  <si>
    <t>&amp;#13;&amp;#10;高级模板内容：&amp;#13;&amp;#10;投诉问题描述:用户来电称自己要求注销号码，要求减免本月的话费30元，请核实处理，谢谢&amp;#13;&amp;#10;争议月份:2023年10月&amp;#13;&amp;#10;争议金额:30&amp;#13;&amp;#10;用户要求:用户来电称自己要求注销号码，要求减免本月的话费30元，请核实处理，谢谢&amp;#13;</t>
  </si>
  <si>
    <t>业务规则：用户当月已使用部分流量，减免部分月租费用20元，系统办理预存享20元赠费。立即到账，已为用户办理注销，满意</t>
  </si>
  <si>
    <t>TS202310031201332393</t>
  </si>
  <si>
    <t>龙文强</t>
  </si>
  <si>
    <t>2023-10-04 09:06:51</t>
  </si>
  <si>
    <t>&amp;#13;&amp;#10;高级模板内容：&amp;#13;&amp;#10;投诉问题描述:用户来电对：9元100分钟5G速率包（湖北）（立即生效），漏话提醒云盘包（次月生效）-湖北-3元不认可&amp;#13;&amp;#10;投诉项目:月固定费&amp;#13;&amp;#10;争议月份:2023年7月、2023年8月、2023年9月、2023年10月&amp;#13;&amp;#10;争议金额:39&amp;#13;&amp;#10;用户要求:用户要求取消及退费&amp;#13;</t>
  </si>
  <si>
    <t>业务规则：用户对9元100分钟5G速率包（湖北）（立即生效），漏话提醒云盘包（次月生效）-湖北-3元 不认可，已为用户取消并申请减免8-10月费用39元，24小时内赠费到账，不可打印发票，满意</t>
  </si>
  <si>
    <t>TS202310031057320529</t>
  </si>
  <si>
    <t>李倩</t>
  </si>
  <si>
    <t>2023-10-04 09:04:44</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</si>
  <si>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对副卡功能费不认可，前台解释不认可，要求取消并退费，请尽快处理&amp;#13;&amp;#10;争议月份:2023年10月&amp;#13;&amp;#10;争议金额:0&amp;#13;&amp;#10;用户要求:请尽快核实回复&amp;#13;</t>
  </si>
  <si>
    <t>业务规则：用户对副卡未使用产生月租扣费不满，减免5个月副卡功能费用50元，系统办理主卡预存享50元赠费，立即到账，此费用无法抵扣往月欠费及打印发票，已解释副卡10元/月，用户认可，知晓，满意</t>
  </si>
  <si>
    <t>TS202310041420480113</t>
  </si>
  <si>
    <t>周普</t>
  </si>
  <si>
    <t>2023-10-04 16:21:14</t>
  </si>
  <si>
    <t>&amp;#13;&amp;#10;高级模板内容：&amp;#13;&amp;#10;投诉问题描述:用户来电反馈9月14号才办理的电话卡却扣了90块钱，认为扣的太多了，对此不认可，请协助处理谢谢&amp;#13;&amp;#10;争议月份:2023年9月&amp;#13;&amp;#10;争议金额:90&amp;#13;&amp;#10;用户要求:用户认为月中才办理的电话卡应该扣一半的月租费，尽快处理&amp;#13;</t>
  </si>
  <si>
    <t>业务规则：用户对号码首月按整月扣费规则不满，已跟用户解释清楚，考虑用户感知，申请退23.9月一半月租，合计45元现金到帐，24小时到帐，此费用不可打印发票，满意。</t>
  </si>
  <si>
    <t>TS202310040811561653</t>
  </si>
  <si>
    <t>张林先</t>
  </si>
  <si>
    <t>2023-10-04 14:47:21</t>
  </si>
  <si>
    <t>【2022年上工信部测评重保用户】&amp;#13;&amp;#10;高级模板内容：&amp;#13;&amp;#10;投诉问题描述:用户来电对月租费用不认可，称自己月租是59元，已在线解释优惠到期，用户不认可，请协助处理&amp;#13;&amp;#10;争议月份:2023年10月&amp;#13;&amp;#10;争议金额:199&amp;#13;&amp;#10;用户要求:退还月租&amp;#13;</t>
  </si>
  <si>
    <t>业务规则：用户对合约到期无提醒导致扣费不认可。已为用户续约 存量5G畅爽套餐享139元赠费 湖北 ，本月生效，合约期12个月，6-9月套餐差价417元，本月到账217元，次月到账200元，不可打印发票，满意</t>
  </si>
  <si>
    <t>TS202310040946150787</t>
  </si>
  <si>
    <t>071700822477</t>
  </si>
  <si>
    <t>向橙</t>
  </si>
  <si>
    <t>2023-10-04 14:52:17</t>
  </si>
  <si>
    <t>高级模板内容：&amp;#10;投诉问题描述:宽带无法使用&amp;#10;故障现象:宽带无法使用&amp;#10;故障地址:湖北省宜昌市当阳市玉泉街道办事处娘娘庙社区公园大观小区2栋2单元1层101&amp;#10;故障时间:2023-10-04&amp;#10;用户要求:上门维修</t>
  </si>
  <si>
    <t>业务规则：用户对宽带欠费停机无法使用规则不满，用户反馈宽带无法使用问题，经核实，为用户宽带已欠费停机导致，已跟用户解释清楚，用户满意。因为用户宽带欠费停机导致不能使用，而不是网络质量原因，酌情修改定责，谢谢。</t>
  </si>
  <si>
    <t>TS202310041330011425</t>
  </si>
  <si>
    <t>王宏祥</t>
  </si>
  <si>
    <t>2023-10-04 14:11:47</t>
  </si>
  <si>
    <t>&amp;#13;&amp;#10;高级模板内容：&amp;#13;&amp;#10;投诉问题描述:表示办理时页面宣传19元每月，但是现在查询到是30元每月，对此不认可，要求核实清楚&amp;#13;&amp;#10;业务名称:小天卡-2023&amp;#13;&amp;#10;宣传渠道:其他:京东&amp;#13;&amp;#10;宣传内容:19元每月&amp;#13;&amp;#10;实际情况:30元每月&amp;#13;&amp;#10;用户要求:核实，并回复&amp;#13;</t>
  </si>
  <si>
    <t>TS202310041320191233</t>
  </si>
  <si>
    <t>李伟</t>
  </si>
  <si>
    <t>2023-10-04 17:23:47</t>
  </si>
  <si>
    <t>&amp;#13;&amp;#10;高级模板内容：&amp;#13;&amp;#10;投诉问题描述:不知情开卡&amp;#13;&amp;#10;业务名称:开户&amp;#13;&amp;#10;争议月份:2023年10月&amp;#13;&amp;#10;争议金额:200&amp;#13;&amp;#10;办理渠道:未办理&amp;#13;&amp;#10;前台是否取消:未取消&amp;#13;&amp;#10;用户要求:用户称自己在网上办了一张卡	&amp;#13;&amp;#10;18652600390，但是有人送了另一张卡15549308350，并要求充值200元。用户以为是自己定的卡，后来才发现不是，要求投诉，有升级倾向，请协助谢谢联系电话17590555878&amp;#13;&amp;#10;&amp;#13;</t>
  </si>
  <si>
    <t>TS202310031543540515</t>
  </si>
  <si>
    <t>邱紫叶</t>
  </si>
  <si>
    <t>2023-10-04 13:37:14</t>
  </si>
  <si>
    <t>&amp;#13;&amp;#10;高级模板内容：&amp;#13;&amp;#10;投诉问题描述:用户来电称入网办理预存100送110，其中10元一次性到账，剩下的分月返还，但是9月底无赠费到账，我方建议用户在10月底关注赠费情况烦请核实回复联系号码：15549308793&amp;#13;&amp;#10;活动名称:存100送10&amp;#13;&amp;#10;争议月份:2023年9月&amp;#13;&amp;#10;争议金额:10&amp;#13;&amp;#10;用户要求:用户要求加急处理谢谢&amp;#13;</t>
  </si>
  <si>
    <t>业务规则：用户对小天卡套餐资费跟商家宣传不一致规则不认可，经核实，用户反馈商家宣传的是预存100送110，其中10元一次性到账，已跟用户解释清楚，考虑用户感知，申请预存话费享10元/月话费优惠12个月（湖北），满意。</t>
  </si>
  <si>
    <t>TS202310031937301312</t>
  </si>
  <si>
    <t>王金合</t>
  </si>
  <si>
    <t>2023-10-04 16:52:28</t>
  </si>
  <si>
    <t>&amp;#13;&amp;#10;高级模板内容：&amp;#13;&amp;#10;投诉问题描述:用户来电反映本月消费，前台查询解释（30元月租）不认可，告知申请号卡时有活动从第二月月租19元，请协助处理&amp;#13;&amp;#10;业务名称:充100送110&amp;#13;&amp;#10;宣传渠道:其他:二维码&amp;#13;&amp;#10;宣传内容:第二个月19元月租&amp;#13;&amp;#10;实际情况:30元&amp;#13;&amp;#10;用户要求:核实处理&amp;#13;</t>
  </si>
  <si>
    <t>业务规则：用户反映办卡时告知第二个月起19元/月，联系用户未接，无法知晓赠费期限，建议用户有疑问可致电我部07176921001为其处理</t>
  </si>
  <si>
    <t>TS202310022115050428</t>
  </si>
  <si>
    <t>尤兴秀</t>
  </si>
  <si>
    <t>2023-10-04 09:03:45</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</si>
  <si>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对套餐变更不认可&amp;#13;&amp;#10;争议月份:2023年10月&amp;#13;&amp;#10;争议金额:-1&amp;#13;&amp;#10;用户要求:用户要求核实回复处理&amp;#13;</t>
  </si>
  <si>
    <t>业务规则：用户反映被动转资，联系用户表示为自行同意后办理，仅对套餐内容不清楚，已解释认可满意</t>
  </si>
  <si>
    <t>TS202310021735081316</t>
  </si>
  <si>
    <t>陈玉莲</t>
  </si>
  <si>
    <t>2023-10-04 09:13:20</t>
  </si>
  <si>
    <t>&amp;#13;&amp;#10;高级模板内容：&amp;#13;&amp;#10;投诉问题描述:用户对前期工单TS202310021112521619处理结果不认可，称赠送流量没到账&amp;#13;&amp;#10;用户状态:*&amp;#13;&amp;#10;停机原因:*&amp;#13;&amp;#10;第二联系电话:*&amp;#13;&amp;#10;用户要求:*&amp;#13;</t>
  </si>
  <si>
    <t>业务规则：用户反映流量结转的问题。经核实，前期工单承诺为副卡赠送0元5G国内流量，已于2023-10-02 12:37:30赠送到账。致电未接，已短信答复，如有疑问可在工作时间（08:30-12:00；14:00-17:30）联系07176921001、13032700872宜昌客服。如用户咨询，请前台10010话务中心代为解释，谢谢。</t>
  </si>
  <si>
    <t>TS202310041012101412</t>
  </si>
  <si>
    <t>卜海霞</t>
  </si>
  <si>
    <t>2023-10-04 15:21:11</t>
  </si>
  <si>
    <t>&amp;#13;&amp;#10;高级模板内容：&amp;#13;&amp;#10;投诉问题描述:称自己订购的会员本月一直领取不了会员&amp;#13;&amp;#10;操作渠道:中国联通APP&amp;#13;&amp;#10;参加活动（套餐）名称:沃乐享会员包月&amp;#13;&amp;#10;页面提示:无&amp;#13;&amp;#10;用户要求:要求尽快处理&amp;#13;</t>
  </si>
  <si>
    <t>业务规则：用户反映无法领取会员。经核实，沃乐享会员包月业务领取方式为登陆沃悦读 - 右下角悦会员 - 悦读书店 -右下角 我的会员 -输入手机号码领取 ，现网站表示用户已领取成功。领取方式按上述操作一般均可正常领取成功，仅在用户遇到问题时可再致电4006022088网站协助处理，已再次联系用户解释以上情况，表示知晓。</t>
  </si>
  <si>
    <t>TS202310030902025941</t>
  </si>
  <si>
    <t>2023-10-04 09:55:02</t>
  </si>
  <si>
    <t>&amp;#13;&amp;#10;客户来电表示想要销户，因拥有合约网龄计划合约无法销户，显示客户是湖北的给客户转接湖北客服客户不同意转接，要求直接投诉到联通总部，烦请核实处理，谢谢</t>
  </si>
  <si>
    <t>业务规则：用户反映销户问题。核实网龄计划合约可为其取消，但主卡同时绑定有招联分期5G159元直降2300（社会渠道36期）（湖北），合约到期时间2025-06-30 23:59:59，建议等待合约结束后再注销，如需提前解约，不支持在线办理，需用户携带身份证原件前往联通自营厅咨询办理，并自行承担后期未还款部分，已向用户解释表示知晓。</t>
  </si>
  <si>
    <t>TS202310040834141881</t>
  </si>
  <si>
    <t>2023-10-04 09:12:13</t>
  </si>
  <si>
    <t>&amp;#13;&amp;#10;高级模板内容：&amp;#13;&amp;#10;投诉问题描述:用户来电称自己收到短信提醒说副卡下月要收取10元副卡功能费，用户不认可，要求继续保持0元副卡资费&amp;#13;&amp;#10;争议月份:2023年11月&amp;#13;&amp;#10;争议金额:10&amp;#13;&amp;#10;用户要求:用户要求尽快处理&amp;#13;</t>
  </si>
  <si>
    <t>业务规则：用户要求副卡享0月租优惠，经核实，本地副卡规则10元 /月，出于服务角度，已办理0月租优惠，次月生效，满意。</t>
  </si>
  <si>
    <t>TS202310022201350868</t>
  </si>
  <si>
    <t>吴兴友</t>
  </si>
  <si>
    <t>2023-10-04 09:01:22</t>
  </si>
  <si>
    <t>用户来电对于本卡分户后扣取39元的月租费不认可，请核实。</t>
  </si>
  <si>
    <t>业务规则：主副卡当月拆分，拆分后次月生效，次月可操作付费关系变更拆分，已解释，用户知晓，继续使用不拆分，满意</t>
  </si>
  <si>
    <t>TS202310031647232308</t>
  </si>
  <si>
    <t>2023-10-04 09:26:36</t>
  </si>
  <si>
    <t>主办单位：湖北&amp;#10;客户类别：普通客户&amp;#10;10010是否打通：是&amp;#10;是否二次致电10015：是&amp;#10;是否联系：是&amp;#10;升级倾向：无&amp;#10;号码归属省：湖北&amp;#10;SVIP等级：&amp;#10;判断地市:其余地市&amp;#13;&amp;#10;根据用户销户的原因，进行挽留:挽留失败&amp;#13;&amp;#10;获取参数:&amp;#13;&amp;#10;判断用户套餐类型:单卡用户（无任何传统或附属合约、融合关系，非靓号）&amp;#13;&amp;#10;推荐用户前往线下自有营业厅办理销户业务:不认可线下办理&amp;#13;&amp;#10;推荐用户在中国联通APP自助办理销:不认可APP办理&amp;#13;&amp;#10;:APP上销户不了，对此不满，请尽快加急联系处理。&amp;#13;</t>
  </si>
  <si>
    <t>业务规则①客户基本信息：业务号码：18671759512、客户姓名：孙东平、套餐情况：小天卡； 客户反映销户的问题。&amp;#10;②首次联系客户时间： 2023-10-04 09:23:51； &amp;#10;③投诉核查处理情况：收到贵部转办后，我司立即组织调查 。经核实，已核实客户资料无误，我司协助办理销户，客户满意&amp;#10;④答复客户时间及客户满意度评价相关信息：我司于2023-10-04 09:23:51联系客户解释说明，客户认可满意。回单人：王宜艳&amp;#10;⑤投诉核查关联材料：无</t>
  </si>
  <si>
    <t>TS202310022127430561</t>
  </si>
  <si>
    <t>宋亚举</t>
  </si>
  <si>
    <t>2023-10-04 16:09:15</t>
  </si>
  <si>
    <t>主办单位：湖北&amp;#10;客户类别：普通客户&amp;#10;10010是否打通：否&amp;#10;是否二次致电10015：是&amp;#10;是否联系：否&amp;#10;升级倾向：&amp;#10;号码归属省：湖北&amp;#10;SVIP等级：&amp;#10;1.问题类型:;&amp;#10;2.投诉类型:月固定费争议;&amp;#10;3.营业厅地址:;&amp;#10;4.位置信息:;&amp;#10;5.位置发生地:;&amp;#10;6.投诉内容:</t>
  </si>
  <si>
    <t>业务规则①客户投诉产生的原因：客户反映副卡收费问题&amp;#10;②客户投诉问题核查情况及解决方案：收到贵部转办后，我司立即组织调查。经核实，用户对副卡月租扣费不认可，考虑用户使用感知，已为用户申请减免9-10月2张副卡费用40元，24小时内赠费到账，不可打印发票，已将副卡转资0月租，满意。&amp;#10;③客户问题满意度：我司于2023-10-03 14:42:10联系客户满意。&amp;#10;④回单人:程李晶；联系电话：07176921001</t>
  </si>
  <si>
    <t>TS202310031445241382</t>
  </si>
  <si>
    <t>刘金涛</t>
  </si>
  <si>
    <t>2023-10-04 08:36:36</t>
  </si>
  <si>
    <t>主办单位：湖北&amp;#10;客户类别：首次投诉&amp;#10;10010是否打通：否&amp;#10;是否二次致电10015：是&amp;#10;是否联系：否&amp;#10;升级倾向：&amp;#10;号码归属省：湖北&amp;#10;SVIP等级：&amp;#10;1.问题类型:;&amp;#10;2.投诉类型:增值业务费争议;&amp;#10;3.营业厅地址:;&amp;#10;4.位置信息:;&amp;#10;5.位置发生地:;&amp;#10;6.投诉内容:为什么三张副卡会扣费。工作人员没有明说&amp;#10;&amp;#10;争议金额:0.00&amp;#10;需要退订业务:否</t>
  </si>
  <si>
    <t>业务规则①客户投诉产生的原因：客户反映副卡月租费用问题&amp;#10;②客户投诉问题核查情况及解决方案：收到贵部转办后，我司立即组织调查。经核实，用户副卡为免费使用12个月，系统已操作赠费，月初扣费月底返还，建议用户可通过手厅查询，联系用户未接已短信告知，有疑问可致电我部07176921001为其处理。&amp;#10;③客户问题满意度：我司于2023-10-03 16:42:10联系客户未接。&amp;#10;④回单人:程李晶；联系电话：07176921001</t>
  </si>
  <si>
    <t>TS202310041359052090</t>
  </si>
  <si>
    <t>周双双</t>
  </si>
  <si>
    <t>2023-10-04 16:28:41</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</si>
  <si>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5G加油包19元5GB首月体验版（立即生效）&amp;#10;争议金额：19元&amp;#10;取消业务并退费&amp;#10;业务自动退订失败</t>
  </si>
  <si>
    <t>业务规则①客户投诉产生的原因：客户反映取消流量包问题 ②客户投诉问题核查情况及解决方案：收到贵部转办后，我司立即组织调查。经核实，用户反映要求取消5G加油包19元5GB首月体验版（立即生效）业务，已为用户取消并申请减免本月流量包费用19元，24小时内赠费到账，不可打印发票，用户认可 ③客户问题满意度：我司于2023-10-04 16:02:10联系客户满意。 ④回单人:程李晶；联系电话：07176921001</t>
  </si>
  <si>
    <t>TS202310031634381972</t>
  </si>
  <si>
    <t>魏华丽</t>
  </si>
  <si>
    <t>2023-10-04 13:35:22</t>
  </si>
  <si>
    <t>【2022年上工信部测评重保用户】判断省分:其他省分&amp;#13;&amp;#10;:普通消费有争议&amp;#13;&amp;#10;:下一步&amp;#13;&amp;#10;:套餐月费不认可&amp;#13;&amp;#10;查询套餐:&amp;#13;&amp;#10;:套餐月费有变化&amp;#13;&amp;#10;业务办理记录:&amp;#13;&amp;#10;:不认可&amp;#13;&amp;#10;:电话营销渠道&amp;#13;&amp;#10;判断省份:&amp;#13;&amp;#10;:不认可&amp;#13;&amp;#10;:小于等于500元，且仅限单倍、月份不超过12个月&amp;#13;&amp;#10;:&amp;#13;&amp;#10;&amp;#13;&amp;#10;高级模板内容：&amp;#13;&amp;#10;是否10016外呼:不记得&amp;#13;&amp;#10;电话外呼号码:不知道&amp;#13;&amp;#10;渠道名称:电话营销&amp;#13;&amp;#10;反应问题涉及场景:话务人员解释不清楚&amp;#13;&amp;#10;产品名称:畅越冰激凌5G套餐199元（极速）&amp;#13;&amp;#10;争议月份:2023年10月&amp;#13;&amp;#10;是否承诺退费:是&amp;#13;&amp;#10;承诺退费金额:199&amp;#13;&amp;#10;是否取消业务（如取消失败，需加上系统报错的提示）:无&amp;#13;&amp;#10;是否需要回复:是&amp;#13;&amp;#10;用户要求:退费解释&amp;#13;</t>
  </si>
  <si>
    <t>业务规则：客户实际反馈副卡扣费的为问题，已按客户要求将副卡改为0元，次月生效，另考虑客户感知，申请减免本月副卡及沃助理扣费合计30元，24小时内到账，此费用不可打印账单发票，回访满意</t>
  </si>
  <si>
    <t>TS202310041620460569</t>
  </si>
  <si>
    <t>2023-10-04 16:46:32</t>
  </si>
  <si>
    <t>&amp;#13;&amp;#10;高级模板内容：&amp;#13;&amp;#10;投诉问题描述:用户要求取消亲情网群主关系&amp;#13;&amp;#10;办理渠道:其他:用户未提供&amp;#13;&amp;#10;无法办理原因:无权限&amp;#13;&amp;#10;用户要求:取消亲情网群主关系&amp;#13;</t>
  </si>
  <si>
    <t>BL202310041411541678</t>
  </si>
  <si>
    <t>刘邦新</t>
  </si>
  <si>
    <t>2023-10-04 14:30:48</t>
  </si>
  <si>
    <t>查询增值业务:&amp;#13;&amp;#10;合约信息查询:&amp;#13;&amp;#10;系统未查询到产品信息/非用户咨询的产品&amp;#13;&amp;#10;查询优惠产品信息:&amp;#13;&amp;#10;:无确认方式&amp;#13;&amp;#10;:客户不了解此业务，要求取消或投诉&amp;#13;&amp;#10;:不接受&amp;#13;&amp;#10;:传统合约（金融类、标准类、强合约、固移融合等...）&amp;#13;&amp;#10;:下一步&amp;#13;&amp;#10;判断省分:湖北&amp;#13;&amp;#10;:金融、靓号，套餐折扣、含设备的组网协议四类强合约&amp;#13;&amp;#10;:无合约解约工单&amp;#13;&amp;#10;:挽留失败&amp;#13;&amp;#10;:不愿到厅&amp;#13;&amp;#10;:&amp;#13;&amp;#10;产品类型:标准合约-存费送业务;产品名称:预存1元得盲盒24个月-次月生效-湖北宜昌;产品描述:解约条款：用户申请办理提前解约，需支付解约赔偿金，支付后办理解约，XX生效（根据实际情况打印：立即生效、次月生效）。&amp;#13;&amp;#10;违约赔偿金：按系统标准资费规则计费，流量3元/G，语音0.15元/分钟，短信0.1元/条。;产品ID:91082668;开始时间:2022-05-0100:00:00;结束时间:2023-10-3123:59:59;订购渠道:宜都新时空手机世界宜都店合作厅;客户确认方式:签字协议。&amp;#13;&amp;#10;用户要求取消亲情网(群主，请尽快回电处理：已挽留，不愿到厅加急</t>
  </si>
  <si>
    <t>BL202310040956370075</t>
  </si>
  <si>
    <t>严庆三</t>
  </si>
  <si>
    <t>2023-10-04 11:21:13</t>
  </si>
  <si>
    <t>查询增值业务:&amp;#13;&amp;#10;合约信息查询:&amp;#13;&amp;#10;系统未查询到产品信息/非用户咨询的产品&amp;#13;&amp;#10;查询优惠产品信息:&amp;#13;&amp;#10;:有确认方式&amp;#13;&amp;#10;:客户要求取消&amp;#13;&amp;#10;维系挽留:不接受挽留&amp;#13;&amp;#10;:下一步&amp;#13;&amp;#10;判断省分:湖北&amp;#13;&amp;#10;:其他合约&amp;#13;&amp;#10;:办理不成功&amp;#13;&amp;#10;:&amp;#13;&amp;#10;产品类型:标准合约-存费送业务;产品名称:预存1元得盲盒24个月-次月生效-湖北宜昌;产品描述:解约条款：用户申请办理提前解约，需支付解约赔偿金，支付后办理解约，XX生效（根据实际情况打印：立即生效、次月生效）。&amp;#13;&amp;#10;违约赔偿金：按系统标准资费规则计费，流量3元/G，语音0.15元/分钟，短信0.1元/条。;产品ID:91082668;开始时间:2022-08-0100:00:00;结束时间:2024-07-3123:59:59;订购渠道:宜都新时空手机世界宜都店合作厅;客户确认方式:签字协议。&amp;#13;&amp;#10;用户要求取消预存1元得盲盒24个月-次月生效-湖北宜昌cbss提示服务名称[qrycancelinfoall_cancel2i]txid[d9d032d2^1695659924557^7960714]规则编码[4E02]规则内容:pretrades服务处理失败：调用getTradeFee异常:获取费用异常全国工号不允许受理包含收退费的解约业务！请处理谢谢&amp;#13;</t>
  </si>
  <si>
    <t>BL202310031718500228</t>
  </si>
  <si>
    <t>2023-10-04 11:06:22</t>
  </si>
  <si>
    <t>查询增值业务:&amp;#13;&amp;#10;合约信息查询:&amp;#13;&amp;#10;系统查询到有产品信息&amp;#13;&amp;#10;:有确认方式&amp;#13;&amp;#10;客户要求取消&amp;#13;&amp;#10;维系挽留:不接受挽留&amp;#13;&amp;#10;:下一步&amp;#13;&amp;#10;判断省分:湖北&amp;#13;&amp;#10;:其他合约&amp;#13;&amp;#10;:办理不成功&amp;#13;&amp;#10;:&amp;#13;&amp;#10;产品类型:标准合约-存费送业务;产品名称:预存1元得盲盒24个月-次月生效-湖北宜昌;产品描述:解约条款：用户申请办理提前解约，需支付解约赔偿金，支付后办理解约，XX生效（根据实际情况打印：立即生效、次月生效）。&amp;#13;&amp;#10;违约赔偿金：按系统标准资费规则计费，流量3元/G，语音0.15元/分钟，短信0.1元/条。;产品ID:91082668;开始时间:2022-05-0100:00:00;结束时间:2024-04-3023:59:59;订购渠道:宜都新时空手机世界宜都店合作厅;客户确认方式:签字协议。&amp;#13;&amp;#10;用户要求取消预存1元得盲盒24个月-次月生效-湖北宜昌我处操作：服务异常，请稍后再试服务名称[qrycancelinfoall_cancel2i]txid[d9d11d3b^1695659931082^7744048]规则编码[4E02]规则内容:pretrades服务处理失败：调用getTradeFee异常:获取费用异常全国工号不允许受理包含收退费的解约业务！挽留无效不方便去营业厅联系：18671716718请相关人员核实处理，谢谢。</t>
  </si>
  <si>
    <t>BL202310041053171111</t>
  </si>
  <si>
    <t>杨群英</t>
  </si>
  <si>
    <t>2023-10-04 14:19:48</t>
  </si>
  <si>
    <t>15671001782命中精准预判服务场景:[10015转接10010用户]&amp;#13;&amp;#10;查询增值业务:&amp;#13;&amp;#10;合约信息查询:&amp;#13;&amp;#10;系统未查询到产品信息/非用户咨询的产品&amp;#13;&amp;#10;查询优惠产品信息:&amp;#13;&amp;#10;:无确认方式&amp;#13;&amp;#10;:客户不了解此业务，要求取消或投诉&amp;#13;&amp;#10;:不接受&amp;#13;&amp;#10;:传统合约（金融类、标准类、强合约、固移融合等...）&amp;#13;&amp;#10;:下一步&amp;#13;&amp;#10;判断省分:湖北&amp;#13;&amp;#10;:金融、靓号，套餐折扣、含设备的组网协议四类强合约&amp;#13;&amp;#10;:无合约解约工单&amp;#13;&amp;#10;:挽留失败&amp;#13;&amp;#10;:不愿到厅&amp;#13;&amp;#10;:&amp;#13;&amp;#10;产品类型:轻合约;产品名称:预存话费享折扣优惠档位五（次月生效24个月）-湖北政企专属;产品描述:政企专属5折*24个月-湖北次月生效&amp;#13;&amp;#10;&amp;#13;&amp;#10;&amp;#13;&amp;#10;&amp;#13;&amp;#10;&amp;#13;&amp;#10;;产品ID:91025459;开始时间:2022-10-0100:00:00;结束时间:2024-09-3023:59:59;订购渠道:湖北融诚通信中小企业代理;客户确认方式:无。&amp;#13;&amp;#10;&amp;#13;&amp;#10;客户来电要求取消预存话费享折扣优惠档位五（次月生效24个月）-湖北政企专属业务，挽留无效，要求5分钟之内回电处理，请加急，谢谢用户未明确表达要携转，备注：已挽留，不愿到厅</t>
  </si>
  <si>
    <t>业务取消（城区政企）5折合约，省份客服已取消，用户满意</t>
  </si>
  <si>
    <t>BL202310031353481719</t>
  </si>
  <si>
    <t>2023-10-04 14:01:14</t>
  </si>
  <si>
    <t>:终端协议、金融产品、微信花呗等分期&amp;#13;&amp;#10;:挽留失败&amp;#13;&amp;#10;判断省分:湖北&amp;#13;&amp;#10;:&amp;#13;&amp;#10;用户来电要求取消畅越冰激凌5G套餐五折24个月(湖北次月生效)</t>
  </si>
  <si>
    <t>业务取消（当阳城区）：畅越冰激凌5G套餐五折24个月(湖北次月生效)，已为用户取消，满意</t>
  </si>
  <si>
    <t>BL202310031212110173</t>
  </si>
  <si>
    <t>曾华军</t>
  </si>
  <si>
    <t>2023-10-04 14:22:19</t>
  </si>
  <si>
    <t>查询增值业务:&amp;#13;&amp;#10;合约信息查询:&amp;#13;&amp;#10;系统未查询到产品信息/非用户咨询的产品&amp;#13;&amp;#10;查询优惠产品信息:&amp;#13;&amp;#10;:有确认方式&amp;#13;&amp;#10;:客户要求取消&amp;#13;&amp;#10;维系挽留:不接受挽留&amp;#13;&amp;#10;:下一步&amp;#13;&amp;#10;判断省分:湖北&amp;#13;&amp;#10;:金融、靓号，套餐折扣、含设备的组网协议四类强合约&amp;#13;&amp;#10;:无合约解约工单&amp;#13;&amp;#10;:挽留失败&amp;#13;&amp;#10;:不愿到厅&amp;#13;&amp;#10;:&amp;#13;&amp;#10;用户来电称因为信号不好，要求将所有受限制业务取消后携出，挽留失败，称去了营业厅很多次一直都不给取消，坚持要求反馈线上取消，联系电话13047170079</t>
  </si>
  <si>
    <t>业务取消（当阳城区）：已为用户取消宽带拆分主副卡，现用户已成功携出，满意</t>
  </si>
  <si>
    <t>BL202310021655522497</t>
  </si>
  <si>
    <t>朱碧香</t>
  </si>
  <si>
    <t>2023-10-04 09:52:33</t>
  </si>
  <si>
    <t>用户来电要求解绑主副卡，建议到厅，用户不认可，不愿到厅，要求在线办理，请处理</t>
  </si>
  <si>
    <t>业务取消（当阳城区）拆分主副卡，联系用户未接，无法知晓用户需办理套餐名称，建议用户有疑问可致电我部07176921001为其处理</t>
  </si>
  <si>
    <t>BL202310041202042334</t>
  </si>
  <si>
    <t>张丙红</t>
  </si>
  <si>
    <t>2023-10-04 14:33:20</t>
  </si>
  <si>
    <t>用户来电要求将主副卡关系解绑，称到营业厅办理不到，请处理，谢谢。称自己今天要去外地了，要求今天回电处理，谢谢。15572786303</t>
  </si>
  <si>
    <t>业务取消（西陵）：主副卡，挽留无效，用户号码设置拦截，我司多次未联系上，故联系主卡15572780512告知已办理主副卡拆分，满意</t>
  </si>
  <si>
    <t>BL202310031406051898</t>
  </si>
  <si>
    <t>赵亨</t>
  </si>
  <si>
    <t>2023-10-04 16:28:47</t>
  </si>
  <si>
    <t>查询增值业务:&amp;#13;&amp;#10;合约信息查询:&amp;#13;&amp;#10;系统查询到有产品信息&amp;#13;&amp;#10;:无确认方式&amp;#13;&amp;#10;客户不了解此业务，要求取消或投诉&amp;#13;&amp;#10;维系挽留:不接受&amp;#13;&amp;#10;一键退订:‘一键退订’按钮操作提示操作失败/‘退订选择’置灰&amp;#13;&amp;#10;:仍然退订失败&amp;#13;&amp;#10;判断省分:其他省分&amp;#13;&amp;#10;&amp;#13;&amp;#10;产品类型:标准合约-金融标准合约;产品名称:招联分期5G159元直降1400（社会渠道36期）（湖北）;产品描述:5G套餐159元档，赠送1680元电子券，46.65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x客户每月享受的电子券金额。&amp;#13;&amp;#10;;产品ID:91015059;开始时间:2021-09-0100:00:00;结束时间:2024-08-3123:59:59;订购渠道:枝江新时空合作厅(自建他营);客户确认方式:无。用户要求取消&amp;#13;&amp;#10;招联分期5G159元直降1400，营业厅告知用户无法取消。用户不认可&amp;#13;</t>
  </si>
  <si>
    <t>业务取消（校园）：招联分期5G159元直降1400，已告知用户需前往城区政企办理取消，线上无法操作，满意</t>
  </si>
  <si>
    <t>BL202310031500340308</t>
  </si>
  <si>
    <t>魏明</t>
  </si>
  <si>
    <t>用户来电要求取消预存话费享折扣优惠档位五（次月生效*24个月）-湖北政企专属，已经挽留，不愿到厅，有工信部升级意向，请处理</t>
  </si>
  <si>
    <t>业务取消（宜都城区）：套餐折扣，挽留无效，已取消，客户满意。</t>
  </si>
  <si>
    <t>BL202310030846481376</t>
  </si>
  <si>
    <t>向秀珍</t>
  </si>
  <si>
    <t>2023-10-04 16:33:48</t>
  </si>
  <si>
    <t>查询增值业务:&amp;#13;&amp;#10;合约信息查询:&amp;#13;&amp;#10;系统查询到有产品信息&amp;#13;&amp;#10;:无确认方式&amp;#13;&amp;#10;客户不了解此业务，要求取消或投诉&amp;#13;&amp;#10;维系挽留:不接受&amp;#13;&amp;#10;一键退订:‘一键退订’按钮操作提示操作失败/‘退订选择’置灰&amp;#13;&amp;#10;:仍然退订失败&amp;#13;&amp;#10;判断省分:其他省分&amp;#13;&amp;#10;&amp;#13;&amp;#10;产品类型:轻合约;产品名称:5G冰激凌套餐5折（次月生效24个月）（取整）（合约）（湖北宜昌）;产品描述:5G冰激凌套餐5折（次月生效24个月）（取整）（合约）（湖北宜昌）&amp;#13;&amp;#10;;产品ID:91021191;开始时间:2022-01-0100:00:00;结束时间:2023-12-3123:59:59;订购渠道:宜昌市远安县集团3G开户服务点;客户确认方式:无。加急今天中午之前&amp;#13;</t>
  </si>
  <si>
    <t>业务取消（远安城企）5折合约，挽留失败，客服部已取消，满意</t>
  </si>
  <si>
    <t>BL202310041451102307</t>
  </si>
  <si>
    <t>陈建</t>
  </si>
  <si>
    <t>2023-10-04 16:18:20</t>
  </si>
  <si>
    <t>用户来电要求把副卡从主卡上解绑.称去营业厅办理告知要我方客服处理.解释不认可.请尽快处理</t>
  </si>
  <si>
    <t>业务取消（远安城区）副卡，已拆分转资8元流量王套餐，次月生效，满意</t>
  </si>
  <si>
    <t>BL202310021553201489</t>
  </si>
  <si>
    <t>颜道新</t>
  </si>
  <si>
    <t>2023-10-04 09:14:34</t>
  </si>
  <si>
    <t>&amp;#13;&amp;#10;高级模板内容：&amp;#13;&amp;#10;需区域二线受理的业务:用户无法提供验证码&amp;#13;&amp;#10;用户需办理业务名称:月固定费_联通助理业务功能费_联通助理业务功能费、	月固定费_基础附加包_视频彩铃、	增值业务费_联通云盘会员服务费_联通云盘会员服务费&amp;#13;&amp;#10;业务办理类型:取消&amp;#13;&amp;#10;业务生效时间:次月生效&amp;#13;&amp;#10;是否已按规范验证用户信息:是&amp;#13;</t>
  </si>
  <si>
    <t>业务取消：用户要求取消沃助理业务，已取消，因多次未联系上客户，已下发短信告知用户，如有疑问可在工作时间（08:30-12:00；14:00-17:30）致电我司宜昌联通13032700872，烦请前台代为转告</t>
  </si>
  <si>
    <t>ZX202310041352080128</t>
  </si>
  <si>
    <t>071700805750</t>
  </si>
  <si>
    <t>黄继宝</t>
  </si>
  <si>
    <t>2023-10-04 16:43:17</t>
  </si>
  <si>
    <t>用户来电要求将宽带解绑销户（其设备已于2023年8月归还至联通营业厅），请公司加急处理并回复。</t>
  </si>
  <si>
    <t>业务取消（当阳城区）：用户要求注销宽带，挽留无效，已成功取消，满意。</t>
  </si>
  <si>
    <t>ZX202310021938491880</t>
  </si>
  <si>
    <t>路占良</t>
  </si>
  <si>
    <t>2023-10-04 09:02:07</t>
  </si>
  <si>
    <t>判断省分:湖北&amp;#13;&amp;#10;:被动办理宽带&amp;#13;&amp;#10;:不需要&amp;#13;&amp;#10;:&amp;#13;&amp;#10;&amp;#13;&amp;#10;高级模板内容：&amp;#13;&amp;#10;问题描述:不知道有这条宽带&amp;#13;&amp;#10;第二联系方式:13032716911&amp;#13;&amp;#10;销户原因:没有使用过&amp;#13;&amp;#10;用户要求:要求取消宽带并且取消融合低消&amp;#13;</t>
  </si>
  <si>
    <t>业务取消（当阳城区）虚拟宽带，挽留失败，客服部已取消，满意</t>
  </si>
  <si>
    <t>ZX202310031622441078</t>
  </si>
  <si>
    <t>071700037546</t>
  </si>
  <si>
    <t>邵建</t>
  </si>
  <si>
    <t>2023-10-04 17:11:29</t>
  </si>
  <si>
    <t>判断省分:湖北&amp;#13;&amp;#10;:自己办理的宽带&amp;#13;&amp;#10;:挽留失败&amp;#13;&amp;#10;:不同意&amp;#13;&amp;#10;:&amp;#13;&amp;#10;&amp;#13;&amp;#10;高级模板内容：&amp;#13;&amp;#10;问题描述:用户来电反馈需要宽带销户，但不在归属地，异地营业厅无法办理，要求线上协助办理&amp;#13;&amp;#10;第二联系方式:13117271105&amp;#13;&amp;#10;销户原因:不用宽带了&amp;#13;&amp;#10;用户要求:要求线上协助办理&amp;#13;</t>
  </si>
  <si>
    <t>业务取消（当阳乡镇）实装宽带，已为用户注销，满意</t>
  </si>
  <si>
    <t>ZX202310031203361670</t>
  </si>
  <si>
    <t>冯晨</t>
  </si>
  <si>
    <t>2023-10-04 16:27:55</t>
  </si>
  <si>
    <t>客户进线反馈，要办理宽带销户，宽带是在镇上办理的，现在要销户，但是镇上的营业厅说办理不了，必须让我去县城销户，这边不方便到营业厅办理，要求线上办理，客服侧挽留不认可，请协助处理，谢谢</t>
  </si>
  <si>
    <t>业务取消（电子渠道）实装宽带，挽留失败，客户欠费，需用户交费后致电宜昌服务监督热线13032700872注销。多次联系用户未接听，已短信告知用户结果，若用户来电烦请代为解释或告知用户与本地服务监督热线13032700872（工作时间8:30-12:00 14:00-17:30工作时间）联系。</t>
  </si>
  <si>
    <t>ZX202310031526140606</t>
  </si>
  <si>
    <t>071703238490</t>
  </si>
  <si>
    <t>王梦斌</t>
  </si>
  <si>
    <t>2023-10-04 16:48:48</t>
  </si>
  <si>
    <t>用户表示不知情办理宽带，未安装，人在异地，要求取消，请处理并回复。</t>
  </si>
  <si>
    <t>业务取消（电子渠道）虚拟宽带，已为用户注销，满意</t>
  </si>
  <si>
    <t>ZX202310031658441371</t>
  </si>
  <si>
    <t>071700518663</t>
  </si>
  <si>
    <t>黄俞晓</t>
  </si>
  <si>
    <t>2023-10-04 14:08:13</t>
  </si>
  <si>
    <t>判断省分:湖北&amp;#13;&amp;#10;:失败&amp;#13;&amp;#10;node_42:&amp;#13;&amp;#10;:无合约/简单合约&amp;#13;&amp;#10;:单卡/移移融合副卡套餐&amp;#13;&amp;#10;获取用户证件类型::不认可&amp;#13;&amp;#10;客户表示自己没有联通设备，宽带为儿子在成都，没有办法办理回来销户，要求公司协助办理代办销户，烦请处理</t>
  </si>
  <si>
    <t>业务取消（电子渠道营销中心）：用户要求取消低消虚拟宽带，挽留无效，已核对身份信息协助取消，并按用户要求转资8元全国流量王套餐，次月生效，满意。</t>
  </si>
  <si>
    <t>ZX202310041523190794</t>
  </si>
  <si>
    <t>071701032231</t>
  </si>
  <si>
    <t>闫甜甜</t>
  </si>
  <si>
    <t>2023-10-04 16:53:13</t>
  </si>
  <si>
    <t>#2022重保客户#用户在外地无法去营业厅办理拆机，要求在线取消宽带，请尽快处理并回复</t>
  </si>
  <si>
    <t>业务取消（伍家营服）实装宽带，挽留失败，客服部已取消，满意</t>
  </si>
  <si>
    <t>TS202310041344271751</t>
  </si>
  <si>
    <t>071703599616</t>
  </si>
  <si>
    <t>吴启平</t>
  </si>
  <si>
    <t>2023-10-04 17:25:26</t>
  </si>
  <si>
    <t>客户表示自己8月已经去当阳营业厅取消了宽带业务，当时工作人员告知自己已取消成功，但是自己现在发现，宽带还在，强烈不满，要求尽快核实处理，谢谢</t>
  </si>
  <si>
    <t>业务取消（当阳城区营服）：客户要求注销实装宽带，已按客户要求办理，回访满意</t>
  </si>
  <si>
    <t>ZX202310041422530325</t>
  </si>
  <si>
    <t>071703466075</t>
  </si>
  <si>
    <t>2023-10-04 15:17:28</t>
  </si>
  <si>
    <t>用户来电表示不知情办理宽带，解释挽留无效，表示并未安装，要求尽快取消，请处理并回复。</t>
  </si>
  <si>
    <t>业务取消（西陵）：用户要求取消宽带，挽留无效，已取消成功，用户满意。</t>
  </si>
  <si>
    <t>ZX202310031400042449</t>
  </si>
  <si>
    <t>071701017066</t>
  </si>
  <si>
    <t>高傲琴</t>
  </si>
  <si>
    <t>2023-10-04 14:08:45</t>
  </si>
  <si>
    <t>22年Q3Q4重点客户判断省分:湖北&amp;#13;&amp;#10;:被动办理宽带&amp;#13;&amp;#10;:不需要&amp;#13;&amp;#10;:&amp;#13;&amp;#10;&amp;#13;&amp;#10;高级模板内容：&amp;#13;&amp;#10;问题描述:用户来电要求线上销户071701017066的宽带，&amp;#13;&amp;#10;第二联系方式:15572703008&amp;#13;&amp;#10;销户原因:去好几个营业厅也无法销户，&amp;#13;&amp;#10;用户要求:用户强烈要求线上销户，加急，用户情绪激动，说是去了好几个营业员都是推来推去，&amp;#13;</t>
  </si>
  <si>
    <t>业务取消（西陵营服中心）：客户要求注销实装宽带，已按客户要求办理，回访满意</t>
  </si>
  <si>
    <t>TS202310031132431542</t>
  </si>
  <si>
    <t>投诉工单（2021版）&gt;&gt;宽带&gt;&gt;【变更及服务】业务变更&gt;&gt;办理过程复杂、不便捷</t>
  </si>
  <si>
    <t>071704561875</t>
  </si>
  <si>
    <t>宋垚</t>
  </si>
  <si>
    <t>2023-10-04 15:57:51</t>
  </si>
  <si>
    <t>&amp;#13;&amp;#10;高级模板内容：&amp;#13;&amp;#10;投诉问题描述:用户来电反映去营业厅办理取消15元*36月千兆提速包(湖北)（立即生效，次月收费）业务，告知无法办理，用户要求在线取消该业务&amp;#13;&amp;#10;渠道名称:其他:10010&amp;#13;&amp;#10;办理业务名称:15元*36月千兆提速包(湖北)（立即生效，次月收费）&amp;#13;&amp;#10;页面提示:/&amp;#13;&amp;#10;用户要求:用户要求取消&amp;#13;</t>
  </si>
  <si>
    <t>业务取消（夷陵城区）15元*36月千兆提速包，挽留失败，客服部已取消，满意。</t>
  </si>
  <si>
    <t>TS202310031720060735</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</si>
  <si>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没经过我同意虚假装机，要求马上取消宽带</t>
  </si>
  <si>
    <t>业务取消（枝江乡镇）①客户投诉产生的原因：客户反映取消业务问题&amp;#10;②客户投诉问题核查情况及解决方案：收到贵部转办后，我司立即组织调查。经核实，枝江乡镇营服客户要求注销虚拟宽带，已为用户注销，满意。&amp;#10;③客户问题满意度：我司于2023-10-04 12:42:10联系客户满意。&amp;#10;④回单人:程李晶；联系电话：07176921001</t>
  </si>
  <si>
    <t>TS202310021032240375</t>
  </si>
  <si>
    <t>2023-10-04 13:13:16</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</si>
  <si>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什么时候办宽带网，给我取消</t>
  </si>
  <si>
    <t>业务取消①客户基本信息：业务号码：15672528637、客户姓名：屈林珍、套餐情况：畅越冰激凌5G套餐69元； 客户反映取消业务的问题。 ②首次联系客户时间： 2023-10-02 11:50:29 ； ③投诉核查处理情况：收到贵部转办后，我司立即组织调查 。经核实，伍家客户要求取消cpe宽带，挽留无效，查询宽带已取消，客户满意 ④答复客户时间及客户满意度评价相关信息：我司于2023-10-02 18:20:29联系客户解释说明，客户认可满意。回单人：王晓玉 ⑤投诉核查关联材料：无</t>
  </si>
  <si>
    <t>ZX202310041619391254</t>
  </si>
  <si>
    <t>韩玉琦</t>
  </si>
  <si>
    <t>2023-10-04 16:45:48</t>
  </si>
  <si>
    <t>18671735141命中精准预判服务场景:[10015转接10010用户]&amp;#13;&amp;#10;用户要求解绑主副卡，前台已解释，客户不接受</t>
  </si>
  <si>
    <t>业务取消（夷陵城区营服中心）：用户要求解绑主副卡，挽留无效，已核对身份信息协助办理，主卡转资福多多卡59元，两张副卡转资福多多卡29元，次月生效，满意。</t>
  </si>
  <si>
    <t>ZX202310031942002319</t>
  </si>
  <si>
    <t>071700345959</t>
  </si>
  <si>
    <t>胡秀菊</t>
  </si>
  <si>
    <t>2023-10-04 15:48:47</t>
  </si>
  <si>
    <t>用户反映未办理过宽带，挽留无效，要求销户，请处理并回复18162398484</t>
  </si>
  <si>
    <t>业务取消（夷陵雾渡河）：用户要求办理宽带注销，挽留无效，已成功办理注销，满意。</t>
  </si>
  <si>
    <t>ZX202310041319532412</t>
  </si>
  <si>
    <t>071703866020</t>
  </si>
  <si>
    <t>黄启超</t>
  </si>
  <si>
    <t>2023-10-04 15:09:28</t>
  </si>
  <si>
    <t>判断省分:湖北&amp;#13;&amp;#10;:被动办理宽带&amp;#13;&amp;#10;:不需要&amp;#13;&amp;#10;:&amp;#13;&amp;#10;&amp;#13;&amp;#10;高级模板内容：&amp;#13;&amp;#10;问题描述:用户来电表示未办理过宽带&amp;#13;&amp;#10;第二联系方式:18674206240&amp;#13;&amp;#10;销户原因:表示自己办理的&amp;#13;&amp;#10;用户要求:要求在线销户&amp;#13;</t>
  </si>
  <si>
    <t>业务取消（枝江城区）：虚拟宽带，挽留无效，已取消，客户满意</t>
  </si>
  <si>
    <t>TS202310031551060721</t>
  </si>
  <si>
    <t>谈心明</t>
  </si>
  <si>
    <t>2023-10-04 16:40:49</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</si>
  <si>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把13886730252，15672532206这2个号码从主号15672536916分开，改成3个号码单独交费，并改成最低资费</t>
  </si>
  <si>
    <t>业务取消-当阳乡镇①客户基本资料：业务号码：13886730252、客户姓名：谈心明、套餐情况：5G副卡基本套餐(极速服务)；客户反映取消业务的问题； &amp;#10;②首次联系客户时间：2023-10-03 18:14:00&amp;#10;③投诉核查处理情况：收到贵部转办，我司立即组织核查，经核实，副卡已拆分转资8元流量王套餐，次月生效，满意； &amp;#10;④答复客户时间及客户满意度评价：根据上述核实情况，我司于2023-10-03 18:14:00联系客户满意，回单人：胡春燕、联系方式：07176921001&amp;#10;⑤投诉核查关联材料：无。"</t>
  </si>
  <si>
    <t>ZX202310040756160311</t>
  </si>
  <si>
    <t>071700102418</t>
  </si>
  <si>
    <t>周敬玲</t>
  </si>
  <si>
    <t>2023-10-04 16:29:47</t>
  </si>
  <si>
    <t>22年Q3Q4重点客户判断省分:湖北&amp;#13;&amp;#10;:被动办理宽带&amp;#13;&amp;#10;:不需要&amp;#13;&amp;#10;:&amp;#13;&amp;#10;&amp;#13;&amp;#10;高级模板内容：&amp;#13;&amp;#10;问题描述:用户称需要取消宽带，已解释挽留无效，查询未安装，请协助处理，谢谢！&amp;#13;&amp;#10;第二联系方式:13177086100&amp;#13;&amp;#10;销户原因:不使用&amp;#13;&amp;#10;用户要求:取消宽带&amp;#13;</t>
  </si>
  <si>
    <t>业务取消（枝江城区）虚拟宽带，已为用户注销满意</t>
  </si>
  <si>
    <t>TS202310041146311593</t>
  </si>
  <si>
    <t>071703699219</t>
  </si>
  <si>
    <t>汪凯轮</t>
  </si>
  <si>
    <t>2023-10-04 14:13:29</t>
  </si>
  <si>
    <t>&amp;#13;&amp;#10;高级模板内容：&amp;#13;&amp;#10;投诉问题描述:用户称自己已经毕业10多年了，这个号码也没用过宽带，被不知情绑定宽带业务，导致自己不能修改套餐，现在人不在本地&amp;#13;&amp;#10;产品名称:畅爽冰激凌融合300M宽带（湖北）&amp;#13;&amp;#10;办理时间:2023-02-03&amp;#13;&amp;#10;办理渠道:鲁娇娇宽带一点受理中心&amp;#13;&amp;#10;用户要求:用户要求投诉给个说法&amp;#13;</t>
  </si>
  <si>
    <t>业务取消（校园）虚拟宽带，已为用户注销，满意</t>
  </si>
  <si>
    <t>TS202310031145351924</t>
  </si>
  <si>
    <t>071704013130</t>
  </si>
  <si>
    <t>王晓红</t>
  </si>
  <si>
    <t>2023-10-04 09:04:21</t>
  </si>
  <si>
    <t>用户反映自己并没有安装过宽带，要求取消宽带，不愿到营业厅，请协助处理。</t>
  </si>
  <si>
    <t>业务取消-伍家营服：虚拟宽带未实装，现已取消，满意</t>
  </si>
  <si>
    <t>TS202310031318431763</t>
  </si>
  <si>
    <t>2023-10-04 08:47:11</t>
  </si>
  <si>
    <t>主办单位：湖北&amp;#10;客户类别：普通客户&amp;#10;10010是否打通：是&amp;#10;是否二次致电10015：是&amp;#10;是否联系：是&amp;#10;升级倾向：无&amp;#10;号码归属省：湖北&amp;#10;SVIP等级：&amp;#10;预处理名称:产品订购一键诊断&amp;#13;&amp;#10;业务产品类型:反映其他业务问题&amp;#13;&amp;#10;用户是否接受:用户不接受&amp;#13;&amp;#10;是否知情订购:不知情订购&amp;#13;&amp;#10;是否授权范围:否&amp;#13;&amp;#10;备注:用户来电反映，不知情办理的宽带要求线上取消，加急请帮忙尽快处理，谢谢。泛携转&amp;#13;</t>
  </si>
  <si>
    <t>业务取消-伍家营服①客户基本资料：业务号码：18671790718、客户姓名：王晓红、套餐情况：畅越冰激凌5G套餐69元；客户反映取消业务的问题； &amp;#10;②首次联系客户时间：2023-10-03 19:01:00&amp;#10;③投诉核查处理情况：收到贵部转办，我司立即组织核查，经核实，虚拟宽带未实装，现已取消，满意； &amp;#10;④答复客户时间及客户满意度评价：根据上述核实情况，我司于2023-10-03 19:01:00联系客户满意，回单人：胡春燕、联系方式：07176921001&amp;#10;⑤投诉核查关联材料：无。"</t>
  </si>
  <si>
    <t>BL202310031047410923</t>
  </si>
  <si>
    <t>办理工单（2021版）&gt;&gt;宽带业务&gt;&gt;室内改线/上门维护</t>
  </si>
  <si>
    <t>071700813563</t>
  </si>
  <si>
    <t>冯罗成</t>
  </si>
  <si>
    <t>2023-10-04 15:46:51</t>
  </si>
  <si>
    <t>用户要求我方更换一个机顶盒，称自己机顶盒坏了，请协助处理，谢谢。地址;湖北省宜昌市当阳市玉阳街道办事处窑湾社区窑湾集镇窑湾街245号1栋周边，联系电话：15997676017</t>
  </si>
  <si>
    <t>业务咨询：客户咨询更换机顶盒业务，经核实，本地固网已转装维师傅于节后领取设备后，再联系用户上门更换，已向客户解释说明，满意。</t>
  </si>
  <si>
    <t>ZX202310041149371829</t>
  </si>
  <si>
    <t>何书云</t>
  </si>
  <si>
    <t>2023-10-04 14:09:10</t>
  </si>
  <si>
    <t>【2022年上工信部测评重保用户】用户要求核实过户的低消（前台查询有150和200）协议期，现在办理过户是否执行靓号（2023.10.31到期）请尽快核实回电，加急</t>
  </si>
  <si>
    <t>业务咨询：用户咨询靓号过户的问题，已跟用户解释清楚，建议用户具体可咨询营业厅，已提供自营业厅电话，满意。</t>
  </si>
  <si>
    <t>TS202310051024190321</t>
  </si>
  <si>
    <t>谭贵远</t>
  </si>
  <si>
    <t>【2022年上工信部测评重保用户】【2022年上工信部测评重保用户】[65岁以上老人]&amp;#10;高级模板内容：&amp;#10;投诉问题描述:用户来电反映自己没有定购过宽带提速包，前台已解释，用户不认可，要求告知具体是谁给用户办理的，并要求给用户办理宽带提速包的客服给用户回电，请后台协助处理，谢谢&amp;#10;争议月份:2023年8月、2023年9月、2023年10月&amp;#10;争议金额:45&amp;#10;用户要求:告知具体是谁给用户办理的，并要求给用户办理宽带提速包的客服给用户回电</t>
  </si>
  <si>
    <t>电话营销-被动办理： 拓见科技(深圳)有限公司武汉分公司(宜昌) ，宽带提速包。经核实，23年7月拓见科技(深圳)有限公司武汉分公司(宜昌) 通过电话营销方式推荐用户办理15元1000M提速包(湖北)（立即生效，次月收费）-新，现用户表示无需使用，业务已取消，考虑客户感知，申请退还23年8月-10月费用合计45元，24小时内到账，.此费用不可抵扣往月欠费及打印发票，满意。</t>
  </si>
  <si>
    <t>TS202310050954552112</t>
  </si>
  <si>
    <t>张道雄</t>
  </si>
  <si>
    <t>高级模板内容：&amp;#10;投诉问题描述:用户称自己没有同意办理过畅越全国冰激凌套餐-98元档这个套餐对此不认可&amp;#10;争议月份:2019年6月、2019年7月、2019年8月、2019年9月、2019年10月、2019年12月、2019年11月、2020年1月、2020年2月、2020年3月、2020年4月、2020年5月、2020年6月、2020年7月、2020年8月、2020年9月、2020年10月、2020年11月、2020年12月、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amp;#10;争议金额:0&amp;#10;用户要求:回电处理</t>
  </si>
  <si>
    <t>电话营销-开通争议： 城区正兴代理点 ，转资AA。经核实，2019年5月通过电话营销方式在用户同意后转资，录音已上传附件，核实原套餐消费较高故触发10016电话营销致电宣传，现联系用户对此不认可，已协商本月发OA申请尝试转回原套餐，10月31日前有结果联系用户告知，满意。</t>
  </si>
  <si>
    <t>TS202310040950170884</t>
  </si>
  <si>
    <t>陈飞</t>
  </si>
  <si>
    <t>高级模板内容：&amp;#10;投诉问题描述:用户来电称自己没有更改过套餐，现在要求更改回原来的套餐，前台解释用户不认可，请后台协助处理，谢谢&amp;#10;业务名称:畅越冰激凌5G套餐59元&amp;#10;争议月份:2023年9月&amp;#10;争议金额:0&amp;#10;办理渠道:上海航动科技有限公司（宜昌）&amp;#10;前台是否取消:未取消&amp;#10;用户要求:用户要求更改回原来的套餐（腾讯大王卡19元）</t>
  </si>
  <si>
    <t>电话营销-开通争议： 上海航动科技有限公司（宜昌） ，畅越冰激凌5G套餐59元AA。用户反映被动转资问题，经核实，为上海航动科技有限公司（宜昌）于2022-12-29 16:27:36通过电话营销的方式推荐用户开通畅越冰激凌5G套餐59元并办理5折活动，已跟用户解释清楚，并按用户要求转资 腾讯大王卡19元，次月生效，满意。</t>
  </si>
  <si>
    <t>TS202310051017220147</t>
  </si>
  <si>
    <t>魏兵</t>
  </si>
  <si>
    <t>高级模板内容：&amp;#10;投诉问题描述:用户表示其中两张副卡：15872459608、18995878467从本月开始收费，对此不认可，烦请协助处理，谢谢！&amp;#10;争议月份:2023年10月&amp;#10;争议金额:20&amp;#10;用户要求:用户表示其中两张副卡：15872459608、18995878467从本月开始收费，对此不认可，烦请协助处理，谢谢！</t>
  </si>
  <si>
    <t>电话营销-开通争议：上海航动，家庭群组化副卡10G省内流量AA。用户反映副卡扣费问题，经核实，23年9月通过电话营销方式推荐15872459608办理此业务时取消副卡免月租优惠导致，9月扣费10元，现已取消此业务；另18995878467号码原赠费活动于9月30日到期导致本月副卡按原价扣费10元，已重新勾选以上副卡赠费活动10元*12个月，立即生效，满意。</t>
  </si>
  <si>
    <t>TS202310032037432236</t>
  </si>
  <si>
    <t>冯青鹏</t>
  </si>
  <si>
    <t>判断省分:其他省分&amp;#10;:流量计费争议&amp;#10;判断省分::流量包定制争议&amp;#10;:不认可&amp;#10;:未享受&amp;#10;:大于500&amp;#10;:&amp;#10;&amp;#10;高级模板内容：&amp;#10;投诉问题描述:用户进线反映业务订购不知情问题，前台已解释致歉，用户不认可，坚持核实订购渠道给出合理解释，请尽快回复，谢谢&amp;#10;业务名称:5G超级会员白银版立即生效/炫彩通信助理包体验版-立即生效（湖北）&amp;#10;争议月份:2023年1月、2023年2月、2023年3月、2023年4月、2023年5月、2023年6月、2023年7月、2023年8月、2023年9月、2022年2月、2022年3月、2022年4月、2022年5月、2022年6月、2022年7月、2022年8月、2022年9月、2022年10月、2022年11月、2022年12月&amp;#10;争议金额:25&amp;#10;是否承诺退费:否&amp;#10;用户要求:加急核实回复，谢谢</t>
  </si>
  <si>
    <t>电话营销-开通争议：上海航动科技有限公司（宜昌），5G超级会员白银版立即生效/炫彩通信助理包体验版AA。 2022-02-11 13:42:39电话营销方式办理5G超级会员白银版立即生效/炫彩通信助理包体验版，现已取消 ，减免炫彩助理包22.3-23.10月费用120元，流量包已使用，无法退费，已解释，用户知晓，满意</t>
  </si>
  <si>
    <t>TS202310050926381388</t>
  </si>
  <si>
    <t>高级模板内容：&amp;#10;投诉问题描述:用户反映没定过联通助理-智能应答5元（首月免费）、副卡上的沃助理-智能应答功能费6元版-立即生效，一直扣费，要求退费&amp;#10;业务名称:联通助理-智能应答5元（首月免费）、沃助理-智能应答功能费6元版-立即生效&amp;#10;争议月份: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amp;#10;争议金额:11&amp;#10;是否已经取消业务:是&amp;#10;是否承诺退费:否&amp;#10;用户要求:处理回复，并要求本月不准停机</t>
  </si>
  <si>
    <t>电话营销-开通争议：拓见科技(深圳)有限公司武汉分公司(宜昌)，联通助理-智能应答5元（首月免费）AA，经核实，于2021年10月过电话营销方式推荐客户办理，现联系客户解释不认可，出于服务角度，退还21.8-23.10月费用合计285元，沟通后为用户13094168685办理预存话费享30元话费优惠（湖北），另为用户申请255元费用于11月5日前到账，此费用不可打印发票，另为用户注销宽带（虚装），满意。</t>
  </si>
  <si>
    <t>TS202310051604151072</t>
  </si>
  <si>
    <t>李冬</t>
  </si>
  <si>
    <t>判断省分:其他省分&amp;#10;:普通消费有争议&amp;#10;:下一步&amp;#10;:套餐月费不认可&amp;#10;查询套餐:&amp;#10;:套餐月费有变化&amp;#10;业务办理记录:&amp;#10;:不认可&amp;#10;:其他渠道&amp;#10;判断省分:除甘肃贵州外&amp;#10;:&amp;#10;&amp;#10;高级模板内容：&amp;#10;投诉问题描述:用户来电对套餐折扣合约办理不知情&amp;#10;产品名称:5G冰激凌套餐享24个月7折优惠（次月生效）（湖北）&amp;#10;办理时间:2023-03-30&amp;#10;办理渠道:拓见科技(深圳)有限公司武汉分公司(宜昌)&amp;#10;用户要求:用户要求核实处理</t>
  </si>
  <si>
    <t>电话营销-开通争议：拓见科技(深圳)有限公司武汉分公司(宜昌)AA，转资。经核实，23年3月拓见科技通过电话营销方式推荐客户办理转资 畅爽冰激凌5G套餐299元 套餐，参加 5G冰激凌套餐享24个月7折优惠（次月生效） 。已联系客户解释说明，与客户协商转资 畅爽冰激凌5G套餐129元（基础版）套餐 ，次月生效，满意。</t>
  </si>
  <si>
    <t>TS202310051008532441</t>
  </si>
  <si>
    <t>徐正义</t>
  </si>
  <si>
    <t>判断省分:湖北&amp;#10;:移网电话营销费用争议（套餐资费/融合宽带/副卡功能费类除外）&amp;#10;:不认可&amp;#10;:大于500元&amp;#10;:&amp;#10;&amp;#10;高级模板内容：&amp;#10;是否10016外呼:是&amp;#10;反应问题涉及场景:未经同意订购业务&amp;#10;产品名称:畅越冰激凌5G套餐79元&amp;#10;争议月份:2023年5月、2023年6月、2023年7月、2023年8月、2023年9月、2023年10月&amp;#10;是否承诺退费:否&amp;#10;承诺退费金额:574.2&amp;#10;是否取消业务（如取消失败，需加上系统报错的提示）:未取消&amp;#10;是否需要回复:是&amp;#10;用户要求:退费，并恢复原套餐，并对副卡和IPTV的扣费不认可。</t>
  </si>
  <si>
    <t>电话营销-开通争议：宜昌融诚通信服务有限责任公司，转资AA。2023-04-12 14:49:34  电话营销方式办理转资，现已与用户沟通转资59元畅越冰激凌套餐+2年网龄，副卡免费。销户副卡18527826039，减免套餐差价120元，副卡赠费于7月结束，减免副卡8-10月功能费用60元，共计退费180元，系统办理主副卡预存享50元赠费立即到账，立即到账，补赠剩余80元，24小时退费到账，此费用无法抵扣往月欠费及打印发票，用户满意</t>
  </si>
  <si>
    <t>ZX202310041019001050</t>
  </si>
  <si>
    <t>刘欢</t>
  </si>
  <si>
    <t>22年Q3Q4重点客户判断省分:湖北&amp;#10;:被动办理宽带&amp;#10;:不需要&amp;#10;:&amp;#10;&amp;#10;高级模板内容：&amp;#10;问题描述:用户并未要求安装宽带&amp;#10;第二联系方式:18671763606&amp;#10;销户原因:不需要&amp;#10;用户要求:用户并未要求安装宽带，并对费用不认可要求销户并退费产生的费用</t>
  </si>
  <si>
    <t>电话营销-开通争议：宜昌融诚通信服务有限责任公司，低消送宽带AA。经核实，21年9月通过电话营销方式推荐用户办理，免宽带月费，录入虚拟地址未实际安装。现用户表示无需使用，已取消，并登记11月8日退还23.9-10月宽带月费38元，此费用不可抵扣往月欠费及打印发票，满意。</t>
  </si>
  <si>
    <t>TS202310041301250816</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</si>
  <si>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畅行会员S-包月-15元&amp;#10;争议金额：15元&amp;#10;取消业务并退费&amp;#10;业务自动退订失败</t>
  </si>
  <si>
    <t>电话营销-开通争议①客户投诉产生的原因：客户反映办理云加速5G畅玩加油包(湖北)的问题 &amp;#10;②客户投诉问题核查情况及解决方案：收到贵部转办，我司立即组织核查，电话营销-开通争议：湖北杭州翔羽线上业务代理(宜昌) ，云加速5G畅玩加油包(湖北)AA。经核查，客户反映办理云加速5G畅玩加油包(湖北)的问题，查询号码于2023-10-04 05:35:43由湖北杭州翔羽线上业务代理(宜昌) 办理云加速5G畅玩加油包(湖北)，客户通过信息流平台，包括但不限于：巨量（今日头条、抖音、火山、西瓜、穿山甲）、腾讯广告、百度、360、神马、VIVO浏览器等各大平台浏览时，参与湖北联通云加速5G畅玩加油包活动，现联系客户解释致歉，网站已于2023-10-04 15:07:52退费20元，业务已取消屏蔽，客户满意。 &amp;#10;③客户问题满意度：我司于2023-10-04 16:15:23回访客户满意； &amp;#10;④回单人:黎明（872）；联系电话：07176921001</t>
  </si>
  <si>
    <t>BL202310041757560296</t>
  </si>
  <si>
    <t>袁爱群</t>
  </si>
  <si>
    <t>22年Q3Q4重点客户用户来电要求屏蔽10016的营销热线，请尽快处理，谢谢</t>
  </si>
  <si>
    <t>TS202310051013100051</t>
  </si>
  <si>
    <t>高级模板内容：&amp;#10;投诉问题描述:78月发票&amp;#10;发票类型:实缴发票&amp;#10;涉及月份:2023年7月、2023年8月&amp;#10;发票金额:329&amp;#10;办理渠道:无&amp;#10;用户要求:APP开票失败。要求后台处理、</t>
  </si>
  <si>
    <t>TS202310051010202482</t>
  </si>
  <si>
    <t>投诉工单（2021版）&gt;&gt;融合&gt;&gt;【产品及计费使用】计交费及发票&gt;&gt;无法打印发票、额度不足等</t>
  </si>
  <si>
    <t>汪兴波</t>
  </si>
  <si>
    <t>【2022年上工信部测评重保用户】【2022年上工信部测评重保用户】[该用户有申诉倾向，请注意受理态度，查询近三天工单记录，积极解决用户问题。]&amp;#10;高级模板内容：&amp;#10;投诉问题描述:用户称在联通APP打印202309月的发票，提示可打额度不足&amp;#10;发票类型:月结发票&amp;#10;涉及月份:2023年9月&amp;#10;发票金额:149&amp;#10;办理渠道:联通APP&amp;#10;用户要求:用户称app显示一点可打额度都没有，要求我处为其调整至149元的可打额度</t>
  </si>
  <si>
    <t>TS202310051112591694</t>
  </si>
  <si>
    <t>高级模板内容：&amp;#10;投诉问题描述:客户来电表示自己号卡是19元套餐，然后流量是1元1G计算&amp;#10;业务名称:号卡套餐&amp;#10;宣传渠道:营业厅&amp;#10;宣传内容:套餐资费为19元，流量超出按照1元1G来计算&amp;#10;实际情况:资费29元，流量5元1G计算&amp;#10;用户要求:客户来电表示套餐问题，解释不认可。请核实处理，谢谢！</t>
  </si>
  <si>
    <t>电子渠道：客户反馈办理腾讯大王卡（新）实际扣费为29元，流量为流量5元1G月租包扣费，已联系客户解释为新旧两个办理，并按客户要求转资19元腾讯大王卡，次月生效，更改日租包扣费，回访满意</t>
  </si>
  <si>
    <t>TS202310041836241327</t>
  </si>
  <si>
    <t>许福兴</t>
  </si>
  <si>
    <t>高级模板内容：&amp;#10;投诉问题描述:用户来电称办理的时候说的是19元一个月，现在查询到30一个月，强烈不满，要求我方尽快核实回复&amp;#10;业务名称:宣传与实际不符&amp;#10;宣传渠道:营业厅&amp;#10;宣传内容:办理的时候说的是19元一个月&amp;#10;实际情况:现在查询到30一个月&amp;#10;用户要求:我方尽快核实回复，否则投诉未说渠道</t>
  </si>
  <si>
    <t>电子渠道：客户反馈网上办理小天卡宣传与实际不符，已按客户要求勾选10元赠费*12个月，立即生效，另考虑客户感知，申请补赠23.9月费用合计10元，24小时内到账，此费用不可打印账单发票，另1元流量包费用，已告知客户入网第11个月，将一次性返还前面费用合计11元，客户知晓，满意</t>
  </si>
  <si>
    <t>ZX202310051424020413</t>
  </si>
  <si>
    <t>彭华昌</t>
  </si>
  <si>
    <t>判断省分:湖北&amp;#10;:下一步&amp;#10;移网一键诊断结果:1.用户状态是否正常：正常.2.查询短信功能是否正常开通：正常.3.查询是否短信黑名单：正常.4.是否存在群障：正常.:诊断无异常/解释不认可&amp;#10;:短信&amp;#10;:是&amp;#10;:下一步&amp;#10;node_516:&amp;#10;:不符合办理条件&amp;#10;:无法发送&amp;#10;:等待下发&amp;#10;:&amp;#10;用户来电表示无法发送短信，要求我方核实处理请尽快联系。</t>
  </si>
  <si>
    <t>GZ202310051813340814</t>
  </si>
  <si>
    <t>赵明俊</t>
  </si>
  <si>
    <t>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无异常&amp;#10;:否&amp;#10;:不同意或清在线仍不行&amp;#10;:生成工单&amp;#10;设置工单参数:&amp;#10;&amp;#10;宽带是否有欠费及账号是否异常:CBSS状态正常，AAA状态异常;&amp;#10;宽带是否有群体故障告警:无异常;&amp;#10;线路是否正常:无异常;&amp;#10;光猫是否正常:无异常;&amp;#10;上网速度检测:无异常;&amp;#10;设备收发光功率是否异常:无异常;&amp;#10;:账号离线，刷新无效，用户要求上门检查</t>
  </si>
  <si>
    <t>GZ202310051652110234</t>
  </si>
  <si>
    <t>曾刚</t>
  </si>
  <si>
    <t>#2022重保客户#判断省分:湖北&amp;#10;获取入参:传入参数&amp;#10;是否本省:历史工单:无历史记录&amp;#10;判断用户是否有缴费开机记录:无缴费开机记录&amp;#10;:否&amp;#10;:下一步(集团宽带一键诊断）&amp;#10;用户归属地:&amp;#10;:宽带&amp;#10;宽带:&amp;#10;获取基本信息:&amp;#10;:是&amp;#10;:无法上网&amp;#10;:&amp;#10;设置参数:&amp;#10;获取诊断信息:&amp;#10;:其他异常显示&amp;#10;:否&amp;#10;:不同意或清在线仍不行&amp;#10;:生成工单&amp;#10;设置工单参数:&amp;#10;&amp;#10;宽带是否有欠费及账号是否异常:无异常;&amp;#10;宽带是否有群体故障告警:无异常;&amp;#10;线路是否正常:无异常;&amp;#10;光猫是否正常:光猫断电/离线;&amp;#10;上网速度检测:无异常;&amp;#10;设备收发光功率是否异常:无异常;&amp;#10;:&amp;#10;用户表示宽带无法使用，多次刷新无效，要求上门处理。要求师傅带路由器设备上门。</t>
  </si>
  <si>
    <t>GZ202310051649380200</t>
  </si>
  <si>
    <t>李凤琴</t>
  </si>
  <si>
    <t>#2022重保客户#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其他异常显示&amp;#10;:否&amp;#10;:不同意或清在线仍不行&amp;#10;:生成工单&amp;#10;设置工单参数:&amp;#10;&amp;#10;宽带是否有欠费及账号是否异常:无异常;&amp;#10;宽带是否有群体故障告警:无异常;&amp;#10;线路是否正常:无异常;&amp;#10;光猫是否正常:无异常;&amp;#10;上网速度检测:光猫终端能力与签约速率不匹配;&amp;#10;设备收发光功率是否异常:无异常;&amp;#10;:用户表示宽带无法使用，刷新无效，要求师傅上门维修并回复（需要师傅今天上门）</t>
  </si>
  <si>
    <t>GZ202310051607212371</t>
  </si>
  <si>
    <t>李昌武</t>
  </si>
  <si>
    <t>#2022重保客户#071700832143命中精准预判服务场景:[65岁以上老人]&amp;#10;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含有【光猫收发光异常】&amp;#10;判断省分:湖北&amp;#10;:不同意或清在线仍不行&amp;#10;设置工单参数:&amp;#10;&amp;#10;宽带是否有欠费及账号是否异常:CBSS状态正常，AAA状态异常;&amp;#10;宽带是否有群体故障告警:无异常;&amp;#10;线路是否正常:无异常;&amp;#10;光猫是否正常:无异常;&amp;#10;上网速度检测:光猫收发光功率异常,设备收光异常;&amp;#10;设备收发光功率是否异常:无异常;&amp;#10;:用户前期因考虑转网，把光猫设备都拆了准备退给营业厅，但现在想继续使用，要去公司派人上门重新接好宽带，烦请协助处理</t>
  </si>
  <si>
    <t>GZ202310051601282315</t>
  </si>
  <si>
    <t>覃振海</t>
  </si>
  <si>
    <t>判断省分:其他省分&amp;#10;用户状态，余额:正常&amp;#10;用户宽带是否能使用:宽带可以使用&amp;#10;判断省分:陕西/湖北&amp;#10;:开通了&amp;#10;是否重启过光猫和机顶盒:已重启过还是不行&amp;#10;询问电视屏幕上有什么提示:其他（含用户个人原因不会操作使用）&amp;#10;判断省分:其他省分&amp;#10;向用户解释后用户不认可:&amp;#10;用户表示电视看不了，提示网络开小差了，用户不清楚宽带有没有网，要求上门处理，谢谢！</t>
  </si>
  <si>
    <t>GZ202310051546332178</t>
  </si>
  <si>
    <t>302001AAA/CBSS判断签约和配置不一样，配置速率低于签约带宽&amp;#10;装机地址：湖北省宜昌市高新区东苑街道汕头路社区汕头路21号东苑小区7栋1单元4楼401</t>
  </si>
  <si>
    <t>GZ202310051536592091</t>
  </si>
  <si>
    <t>蒋玉龙</t>
  </si>
  <si>
    <t>宽带报障-MODEM故障&amp;#10;装机地址：湖北省宜昌市夷陵区东城城乡统筹发展试验区锦湖社区东方大道万科理想城32栋1单元3楼303</t>
  </si>
  <si>
    <t>GZ202310051438421648</t>
  </si>
  <si>
    <t>姚敬劬</t>
  </si>
  <si>
    <t>071700004545命中精准预判服务场景:[65岁以上老人]&amp;#10;判断省分:湖北&amp;#10;获取入参:传入参数&amp;#10;是否本省:历史工单:有历史记录&amp;#10;:不存在&amp;#10;判断用户是否有缴费开机记录:无缴费开机记录&amp;#10;:是&amp;#10;用户归属地:&amp;#10;:宽带&amp;#10;宽带:&amp;#10;获取基本信息:&amp;#10;:是&amp;#10;:无法上网&amp;#10;:&amp;#10;设置参数:&amp;#10;获取诊断信息:&amp;#10;:无异常&amp;#10;:否&amp;#10;:不同意或清在线仍不行&amp;#10;:生成工单&amp;#10;设置工单参数:&amp;#10;&amp;#10;宽带是否有欠费及账号是否异常:无异常;&amp;#10;宽带是否有群体故障告警:无异常;&amp;#10;线路是否正常:无异常;&amp;#10;光猫是否正常:无异常;&amp;#10;上网速度检测:无异常;&amp;#10;设备收发光功率是否异常:无异常;&amp;#10;:&amp;#10;要求师傅上门调试路由器，已经告知会有相关费用，认可，请师傅上门处理</t>
  </si>
  <si>
    <t>GZ202310051432321599</t>
  </si>
  <si>
    <t>魏玉美</t>
  </si>
  <si>
    <t>#2022重保客户#判断省分:湖北&amp;#10;获取入参:传入参数&amp;#10;是否本省:历史工单:有历史记录&amp;#10;:不存在&amp;#10;判断用户是否有缴费开机记录:无缴费开机记录&amp;#10;:是&amp;#10;用户归属地:&amp;#10;:宽带&amp;#10;宽带:&amp;#10;获取基本信息:&amp;#10;:是&amp;#10;:网速慢&amp;#10;:&amp;#10;设置参数:&amp;#10;获取诊断信息:&amp;#10;:含有【光猫收发光异常】&amp;#10;判断省分:湖北&amp;#10;:不同意或清在线仍不行&amp;#10;设置工单参数:&amp;#10;&amp;#10;宽带是否有欠费及账号是否异常:无异常;&amp;#10;宽带是否有群体故障告警:无异常;&amp;#10;线路是否正常:无异常;&amp;#10;光猫是否正常:无异常;&amp;#10;上网速度检测:无异常;&amp;#10;设备收发光功率是否异常:无异常;&amp;#10;:客户表示家里网速非常慢，要求师傅上门查看，请处理</t>
  </si>
  <si>
    <t>GZ202310051420081507</t>
  </si>
  <si>
    <t>代阳</t>
  </si>
  <si>
    <t>#2022重保客户#宽带报障-网页打不开&amp;#10;装机地址：湖北省宜昌市当阳市坝陵街道办事处慈化村慈化村慈窑路136号1栋周边</t>
  </si>
  <si>
    <t>GZ202310051305470968</t>
  </si>
  <si>
    <t>叶义进</t>
  </si>
  <si>
    <t>301001光猫收发光功率异常&amp;#10;装机地址：湖北省宜昌市当阳市玉泉街道办事处关陵庙村关陵庙村6组97号周边</t>
  </si>
  <si>
    <t>GZ202310051246500797</t>
  </si>
  <si>
    <t>肖滨滨</t>
  </si>
  <si>
    <t>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其他异常显示&amp;#10;:是&amp;#10;设置工单参数:&amp;#10;&amp;#10;宽带是否有欠费及账号是否异常:CBSS状态正常，AAA状态异常;&amp;#10;宽带是否有群体故障告警:无异常;&amp;#10;线路是否正常:无异常;&amp;#10;光猫是否正常:光猫断电/离线;&amp;#10;上网速度检测:光猫收发光功率异常,设备收光异常,光猫终端能力与签约速率不匹配;&amp;#10;设备收发光功率是否异常:光猫LAN口能力不匹配;&amp;#10;:不能上网，pon灯闪烁，要求师傅尽快上门处理</t>
  </si>
  <si>
    <t>GZ202310051241460755</t>
  </si>
  <si>
    <t>金海燕</t>
  </si>
  <si>
    <t>网络不稳定&amp;#10;装机地址：湖北省宜昌市伍家岗区万寿桥街道建设社区建设新村建设新村62号1栋4单元1楼102</t>
  </si>
  <si>
    <t>GZ202310051232040655</t>
  </si>
  <si>
    <t>金宗芬</t>
  </si>
  <si>
    <t>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含有【光猫收发光异常】&amp;#10;判断省分:湖北&amp;#10;:不同意或清在线仍不行&amp;#10;设置工单参数:&amp;#10;&amp;#10;宽带是否有欠费及账号是否异常:CBSS状态正常，AAA状态异常;&amp;#10;宽带是否有群体故障告警:无异常;&amp;#10;线路是否正常:无异常;&amp;#10;光猫是否正常:光猫断电/离线;&amp;#10;上网速度检测:光猫收发光功率异常,设备收光异常;&amp;#10;设备收发光功率是否异常:路由器能力不匹配;&amp;#10;:&amp;#10;网速慢，强烈要求师傅上门检修</t>
  </si>
  <si>
    <t>GZ202310051226510594</t>
  </si>
  <si>
    <t>杨雪莲</t>
  </si>
  <si>
    <t>#2022重保客户#宽带报障-MODEM故障&amp;#10;装机地址：湖北省宜昌市枝江市迎宾大道省化生活区19栋1单元4楼402</t>
  </si>
  <si>
    <t>GZ202310051210310422</t>
  </si>
  <si>
    <t>卞正</t>
  </si>
  <si>
    <t>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无异常&amp;#10;:否&amp;#10;:不同意或清在线仍不行&amp;#10;:生成工单&amp;#10;设置工单参数:&amp;#10;&amp;#10;宽带是否有欠费及账号是否异常:无异常;&amp;#10;宽带是否有群体故障告警:无异常;&amp;#10;线路是否正常:无异常;&amp;#10;光猫是否正常:无异常;&amp;#10;上网速度检测:无异常;&amp;#10;设备收发光功率是否异常:无异常;&amp;#10;:用户表示宽带网速慢无法使用，已经刷新重启无法恢复，请公司尽快处理并回复</t>
  </si>
  <si>
    <t>GZ202310051205100368</t>
  </si>
  <si>
    <t>刘春霞</t>
  </si>
  <si>
    <t>302001AAA/CBSS判断签约和配置不一样，配置速率低于签约带宽&amp;#10;装机地址：湖北省宜昌市西陵区绿萝路715片区绿萝路101号1栋1单元5层501户</t>
  </si>
  <si>
    <t>GZ202310051157390292</t>
  </si>
  <si>
    <t>宋红锦</t>
  </si>
  <si>
    <t>#2022重保客户##2022重保客户#判断省分:其他省分&amp;#10;用户状态，余额:正常&amp;#10;用户宽带是否能使用:宽带可以使用&amp;#10;判断省分:陕西/湖北&amp;#10;:开通了&amp;#10;是否重启过光猫和机顶盒:已重启过还是不行&amp;#10;询问电视屏幕上有什么提示:黑屏/蓝屏&amp;#10;检查接口是否插紧，信号源是否选对:操作未恢复/不认可&amp;#10;判断省分:其他省分&amp;#10;向用户解释后用户不认可:&amp;#10;用户反应电视不能看，蓝屏，重启机顶盒无效，请处理。</t>
  </si>
  <si>
    <t>GZ202310051141560144</t>
  </si>
  <si>
    <t>周艳阳</t>
  </si>
  <si>
    <t>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诊断失败:下一步&amp;#10;此账号在cbss用户宽带信息接口未查到信息!:&amp;#10;&amp;#10;用户办的联通宽带，无法提供宽带帐号，只能用手机号派单，无法上网，请尽快联系</t>
  </si>
  <si>
    <t>GZ202310051136330095</t>
  </si>
  <si>
    <t>王锦坤</t>
  </si>
  <si>
    <t>路由器红灯常亮，wifi可以连接但显示没有网络。自行诊断显示上行连接未连接&amp;#10;装机地址：湖北省宜昌市西陵区葛洲坝街道石子岭社区葛洲坝合作有线宽带IPTV专用</t>
  </si>
  <si>
    <t>异网问题</t>
  </si>
  <si>
    <t>GZ202310051128420016</t>
  </si>
  <si>
    <t>李冬云</t>
  </si>
  <si>
    <t>#2022重保客户##2022重保客户#22年Q3Q4重点客户22年Q3Q4重点客户判断省分:湖北&amp;#10;获取入参:传入参数&amp;#10;是否本省:历史工单:无历史记录&amp;#10;判断用户是否有缴费开机记录:无缴费开机记录&amp;#10;:否&amp;#10;:下一步(集团宽带一键诊断）&amp;#10;用户归属地:&amp;#10;:宽带&amp;#10;宽带:&amp;#10;获取基本信息:&amp;#10;:是&amp;#10;:无法上网&amp;#10;:&amp;#10;设置参数:&amp;#10;获取诊断信息:&amp;#10;:其他异常显示&amp;#10;:否&amp;#10;:不同意或清在线仍不行&amp;#10;:生成工单&amp;#10;设置工单参数:&amp;#10;&amp;#10;宽带是否有欠费及账号是否异常:无异常;&amp;#10;宽带是否有群体故障告警:无异常;&amp;#10;线路是否正常:无异常;&amp;#10;光猫是否正常:无异常;&amp;#10;上网速度检测:无异常;&amp;#10;设备收发光功率是否异常:路由器能力不匹配;&amp;#10;:&amp;#10;&amp;#10;高级模板内容：&amp;#10;问题（现象）描述:用户来电反映宽带无法上网要求上门维修&amp;#10;故障时间:2023-10-05&amp;#10;服务状态是否正常:是&amp;#10;设备灯显示:正常&amp;#10;错误代码:路由器能力不匹配&amp;#10;是否重启设备:已重启未恢复&amp;#10;用户要求:用户来电反映宽带无法上网要求上门维修</t>
  </si>
  <si>
    <t>GZ202310051116042373</t>
  </si>
  <si>
    <t>崔梦蝶</t>
  </si>
  <si>
    <t>#2022重保客户#101004光猫断电离线&amp;#10;装机地址：湖北省宜昌市西陵区东苑街道珠海路社区珠海路6号半岛花园4栋1单元24层245</t>
  </si>
  <si>
    <t>GZ202310051104022262</t>
  </si>
  <si>
    <t>邓永煌</t>
  </si>
  <si>
    <t>判断省分:其他省分&amp;#10;用户状态，余额:正常&amp;#10;用户宽带是否能使用:宽带可以使用&amp;#10;判断省分:陕西/湖北&amp;#10;:开通了&amp;#10;是否重启过光猫和机顶盒:已重启过还是不行&amp;#10;询问电视屏幕上有什么提示:获取宽带账号失败&amp;#10;通过宽带平台进行复位:操作未恢复/不认可&amp;#10;判断省分:其他省分&amp;#10;向用户解释后用户不认可:&amp;#10;&amp;#10;高级模板内容：&amp;#10;问题（现象）描述:无法观看&amp;#10;故障时间:2023-10-05&amp;#10;宽带是否安装IPTV:是&amp;#10;宽带是否可正常上网:是&amp;#10;是否重启设备:已重启未恢复&amp;#10;装机地址:湖北省宜昌市西陵区西陵街道土街头社区碧水兰庭3栋1单元26层2602户</t>
  </si>
  <si>
    <t>GZ202310051056412191</t>
  </si>
  <si>
    <t>蒋彩云</t>
  </si>
  <si>
    <t>302004光猫与签约速率不匹配（端业不匹配）&amp;#10;装机地址：湖北省宜昌市枝江市民主路北奥名苑小区7栋11楼1102户</t>
  </si>
  <si>
    <t>GZ202310051048182098</t>
  </si>
  <si>
    <t>胡兆芙</t>
  </si>
  <si>
    <t>071700725253命中精准预判服务场景:[65岁以上老人]&amp;#10;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含有【群障或主干光缆异常】&amp;#10;:不认可&amp;#10;设置工单参数:&amp;#10;&amp;#10;宽带是否有欠费及账号是否异常:CBSS状态正常，AAA状态异常;&amp;#10;宽带是否有群体故障告警:无异常;&amp;#10;线路是否正常:无异常;&amp;#10;光猫是否正常:无异常;&amp;#10;上网速度检测:光猫收发光功率异常,设备收光异常;&amp;#10;设备收发光功率是否异常:路由器能力不匹配;&amp;#10;:光猫闪灯正常，刷新重启无效，请安排师傅上门核实处理并回复</t>
  </si>
  <si>
    <t>GZ202310051033111951</t>
  </si>
  <si>
    <t>吴晓峰</t>
  </si>
  <si>
    <t>无法打开网页&amp;#10;装机地址：湖北省宜昌市长阳县龙舟坪镇刨花板厂龙舟大道215号1栋1单元7楼702</t>
  </si>
  <si>
    <t>GZ202310051018401787</t>
  </si>
  <si>
    <t>管春艳</t>
  </si>
  <si>
    <t>302004光猫与签约速率不匹配（端业不匹配）&amp;#10;装机地址：湖北省宜昌市夷陵区鸦鹊岭镇黄金堂村一组81号周边</t>
  </si>
  <si>
    <t>GZ202310050959211588</t>
  </si>
  <si>
    <t>胡继萍</t>
  </si>
  <si>
    <t>#2022重保客户#判断省分:其他省分&amp;#10;用户状态，余额:正常&amp;#10;用户宽带是否能使用:宽带可以使用&amp;#10;判断省分:陕西/湖北&amp;#10;:开通了&amp;#10;是否重启过光猫和机顶盒:已重启过还是不行&amp;#10;询问电视屏幕上有什么提示:其他（含用户个人原因不会操作使用）&amp;#10;判断省分:其他省分&amp;#10;向用户解释后用户不认可:&amp;#10;iptv无法使用，重启无效，用户要求马上处理，请处理并回复</t>
  </si>
  <si>
    <t>GZ202310050954011527</t>
  </si>
  <si>
    <t>刘云洲</t>
  </si>
  <si>
    <t>无法打开网页&amp;#10;装机地址：湖北省宜昌市远安县鸣凤镇航天社区环城路2巷2号领秀天下小区33栋一单元1楼101</t>
  </si>
  <si>
    <t>GZ202310050922121256</t>
  </si>
  <si>
    <t>邓平</t>
  </si>
  <si>
    <t>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含有【光猫收发光异常】&amp;#10;判断省分:湖北&amp;#10;:不同意或清在线仍不行&amp;#10;设置工单参数:&amp;#10;&amp;#10;宽带是否有欠费及账号是否异常:CBSS状态正常，AAA状态异常;&amp;#10;宽带是否有群体故障告警:无异常;&amp;#10;线路是否正常:无异常;&amp;#10;光猫是否正常:光猫断电/离线;&amp;#10;上网速度检测:光猫收发光功率异常,设备收光异常;&amp;#10;设备收发光功率是否异常:无异常;&amp;#10;&amp;#10;断网几天了，请尽快处理</t>
  </si>
  <si>
    <t>GZ202310050921591252</t>
  </si>
  <si>
    <t>梁晶</t>
  </si>
  <si>
    <t>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无异常&amp;#10;:否&amp;#10;:不同意或清在线仍不行&amp;#10;:生成工单&amp;#10;设置工单参数:&amp;#10;&amp;#10;宽带是否有欠费及账号是否异常:CBSS状态正常，AAA状态异常;&amp;#10;宽带是否有群体故障告警:无异常;&amp;#10;线路是否正常:无异常;&amp;#10;光猫是否正常:光猫断电/离线;&amp;#10;上网速度检测:光猫收发光功率异常,设备收光异常;&amp;#10;设备收发光功率是否异常:无异常;&amp;#10;:&amp;#10;入户光纤线断了，要求师傅上门维修。</t>
  </si>
  <si>
    <t>GZ202310050917131221</t>
  </si>
  <si>
    <t>曹小琴</t>
  </si>
  <si>
    <t>宽带报障-宽带频繁掉线&amp;#10;装机地址：湖北省宜昌市长阳县长阳乡镇营服中心4G-CPE项目卡131-6561-6084号</t>
  </si>
  <si>
    <t>GZ202310050904021108</t>
  </si>
  <si>
    <t>占焕云</t>
  </si>
  <si>
    <t>#2022重保客户##2022重保客户#22年Q3Q4重点客户【2022年上工信部测评重保用户】22年Q3Q4重点客户22年Q3Q4重点客户判断省分:其他省分&amp;#10;用户状态，余额:正常&amp;#10;用户宽带是否能使用:宽带可以使用&amp;#10;判断省分:陕西/湖北&amp;#10;:开通了&amp;#10;是否重启过光猫和机顶盒:已重启过还是不行&amp;#10;询问电视屏幕上有什么提示:其他（含用户个人原因不会操作使用）&amp;#10;判断省分:其他省分&amp;#10;向用户解释后用户不认可:&amp;#10;&amp;#10;高级模板内容：&amp;#10;问题（现象）描述:用户来电称换了新电视后IPTV无法观看电视&amp;#10;故障时间:2023-10-05&amp;#10;宽带是否安装IPTV:是&amp;#10;宽带是否可正常上网:是&amp;#10;是否重启设备:已重启未恢复</t>
  </si>
  <si>
    <t>GZ202310050801140803</t>
  </si>
  <si>
    <t>张建华</t>
  </si>
  <si>
    <t>#2022重保客户#宽带报障-网页打不开&amp;#10;装机地址：湖北省宜昌市当阳市玉阳街道办事处付家岗社区付家岗社区付岗6巷5号1栋周边</t>
  </si>
  <si>
    <t>GZ202310050739090760</t>
  </si>
  <si>
    <t>张瑞</t>
  </si>
  <si>
    <t>网速过慢&amp;#10;装机地址：湖北省宜昌市西陵区葛洲坝街道石子岭社区葛洲坝合作有线宽带IPTV专用</t>
  </si>
  <si>
    <t>GZ202310050736160757</t>
  </si>
  <si>
    <t>王玉翠</t>
  </si>
  <si>
    <t>宽带报障-宽带频繁掉线&amp;#10;装机地址：湖北省宜昌市远安县洋坪镇万家咀村3组150号周边</t>
  </si>
  <si>
    <t>GZ202310050335210682</t>
  </si>
  <si>
    <t>周立海</t>
  </si>
  <si>
    <t>[65岁以上老人]判断省分:湖北&amp;#10;获取入参:传入参数&amp;#10;是否本省:历史工单:无历史记录&amp;#10;判断用户是否有缴费开机记录:无缴费开机记录&amp;#10;:否&amp;#10;:下一步(集团宽带一键诊断）&amp;#10;用户归属地:&amp;#10;:宽带&amp;#10;宽带:&amp;#10;获取基本信息:&amp;#10;:是&amp;#10;:无法上网&amp;#10;:&amp;#10;设置参数:&amp;#10;获取诊断信息:&amp;#10;:无异常&amp;#10;:否&amp;#10;:不同意或清在线仍不行&amp;#10;:生成工单&amp;#10;设置工单参数:&amp;#10;&amp;#10;宽带是否有欠费及账号是否异常:无异常;&amp;#10;FTTB设备是否正常:无异常;&amp;#10;:&amp;#10;&amp;#10;高级模板内容：&amp;#10;问题（现象）描述:宽带无法上网&amp;#10;故障时间:2023-10-05&amp;#10;服务状态是否正常:是&amp;#10;设备灯显示:正常&amp;#10;错误代码:无&amp;#10;是否重启设备:已重启未恢复&amp;#10;装机地址:湖北省宜昌市秭归县秭归乡镇营服中心4G-CPE项目新号码池&amp;#10;用户要求:安排工作人员上门维修，请求后台协助处理，谢谢</t>
  </si>
  <si>
    <t>GZ202310050010130591</t>
  </si>
  <si>
    <t>李慧婷</t>
  </si>
  <si>
    <t>网速过慢一直4G重启后也一直4G&amp;#10;装机地址：湖北省宜昌市西陵区体育场路31号湖北三峡职业技术学院校园网专用</t>
  </si>
  <si>
    <t>GZ202310042314020521</t>
  </si>
  <si>
    <t>肖旋</t>
  </si>
  <si>
    <t>客户使用手厅一键诊断功能进行宽带故障诊断，诊断结果：1、您的路由器与签约速率不匹配，建议您更换路由器解决。详情可咨询10010。，故障描述：宽带无法上网&amp;#10;装机地址：湖北省宜昌市伍家区宝塔河街办城东大道180号东南岸7栋1单元10楼1003</t>
  </si>
  <si>
    <t>GZ202310042313590520</t>
  </si>
  <si>
    <t>客户使用手厅一键诊断功能进行宽带故障诊断，诊断结果：1、您的路由器与签约速率不匹配，建议您更换路由器解决。详情可咨询10010。，故障描述：，故障描述：宽带无法上网&amp;#10;装机地址：湖北省宜昌市伍家区宝塔河街办城东大道180号东南岸7栋1单元10楼1003</t>
  </si>
  <si>
    <t>GZ202310042307410510</t>
  </si>
  <si>
    <t>胡航俊</t>
  </si>
  <si>
    <t>IPTV内容不完整/无法使用</t>
  </si>
  <si>
    <t>GZ202310042129350123</t>
  </si>
  <si>
    <t>陈鑫</t>
  </si>
  <si>
    <t>判断省分:湖北&amp;#10;获取入参:传入参数&amp;#10;是否本省:历史工单:无历史记录&amp;#10;判断用户是否有缴费开机记录:无缴费开机记录&amp;#10;:否&amp;#10;:下一步(集团宽带一键诊断）&amp;#10;用户归属地:&amp;#10;:宽带&amp;#10;宽带:&amp;#10;获取基本信息:&amp;#10;:是&amp;#10;:无法上网&amp;#10;:&amp;#10;设置参数:&amp;#10;获取诊断信息:&amp;#10;:其他异常显示&amp;#10;:否&amp;#10;:不同意或清在线仍不行&amp;#10;:生成工单&amp;#10;设置工单参数:&amp;#10;&amp;#10;宽带是否有欠费及账号是否异常:CBSS状态正常，AAA状态异常;&amp;#10;宽带是否有群体故障告警:无异常;&amp;#10;线路是否正常:无异常;&amp;#10;光猫是否正常:无异常;&amp;#10;上网速度检测:光猫收发光功率异常,设备收光异常;&amp;#10;设备收发光功率是否异常:无异常;&amp;#10;:宽带无法上网需要专人上门维修</t>
  </si>
  <si>
    <t>GZ202310042111300014</t>
  </si>
  <si>
    <t>伍业浩</t>
  </si>
  <si>
    <t>#2022重保客户#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含有【光猫收发光异常】&amp;#10;判断省分:湖北&amp;#10;:不同意或清在线仍不行&amp;#10;设置工单参数:&amp;#10;&amp;#10;宽带是否有欠费及账号是否异常:无异常;&amp;#10;宽带是否有群体故障告警:无异常;&amp;#10;线路是否正常:无异常;&amp;#10;光猫是否正常:无异常;&amp;#10;上网速度检测:无异常;&amp;#10;设备收发光功率是否异常:无异常;&amp;#10;:&amp;#10;用户表示宽带上网网速慢，严重影响正常使用，请尽快处理并回复</t>
  </si>
  <si>
    <t>GZ202310042059322440</t>
  </si>
  <si>
    <t>龙彪</t>
  </si>
  <si>
    <t>#2022重保客户##2022重保客户#302001AAA/CBSS判断签约和配置不一样，配置速率低于签约带宽&amp;#10;装机地址：湖北省宜昌市伍家区白沙路中建之星6栋1单元23楼2301</t>
  </si>
  <si>
    <t>GZ202310042023162163</t>
  </si>
  <si>
    <t>赵美铃</t>
  </si>
  <si>
    <t>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无异常&amp;#10;:否&amp;#10;:不同意或清在线仍不行&amp;#10;:生成工单&amp;#10;设置工单参数:&amp;#10;&amp;#10;宽带是否有欠费及账号是否异常:CBSS状态正常，AAA状态异常;&amp;#10;宽带是否有群体故障告警:无异常;&amp;#10;线路是否正常:无异常;&amp;#10;光猫是否正常:无异常;&amp;#10;上网速度检测:光猫收发光功率异常,后台配置异常您所使用宽带后台配置异常,设备收光异常,光猫终端能力与签约速率不匹配;&amp;#10;设备收发光功率是否异常:无异常;&amp;#10;:光猫红灯，不能上网，要求师傅明天上午上门处理</t>
  </si>
  <si>
    <t>GZ202310041958511988</t>
  </si>
  <si>
    <t>沈若涵</t>
  </si>
  <si>
    <t>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含有【光猫收发光异常】&amp;#10;判断省分:湖北&amp;#10;:不同意或清在线仍不行&amp;#10;设置工单参数:&amp;#10;&amp;#10;宽带是否有欠费及账号是否异常:CBSS状态正常，AAA状态异常;&amp;#10;宽带是否有群体故障告警:无异常;&amp;#10;线路是否正常:无异常;&amp;#10;光猫是否正常:光猫断电/离线;&amp;#10;上网速度检测:光猫收发光功率异常,设备收光异常;&amp;#10;设备收发光功率是否异常:无异常;&amp;#10;:&amp;#10;猫红灯</t>
  </si>
  <si>
    <t>GZ202310041944061885</t>
  </si>
  <si>
    <t>穆仙燕</t>
  </si>
  <si>
    <t>光猫光信号闪红灯&amp;#10;装机地址：湖北省宜昌市西陵区学院街道东正街社区西陵一路13号宜昌联通公司融合宽带项目专用</t>
  </si>
  <si>
    <t>GZ202310041922281710</t>
  </si>
  <si>
    <t>罗成玲</t>
  </si>
  <si>
    <t>判断省分:其他省分&amp;#10;用户状态，余额:正常&amp;#10;用户宽带是否能使用:宽带可以使用&amp;#10;判断省分:陕西/湖北&amp;#10;:开通了&amp;#10;是否重启过光猫和机顶盒:已重启过还是不行&amp;#10;询问电视屏幕上有什么提示:其他（含用户个人原因不会操作使用）&amp;#10;判断省分:其他省分&amp;#10;向用户解释后用户不认可:&amp;#10;宽带可以用，IPTV无法使用，重启也不行</t>
  </si>
  <si>
    <t>GZ202310041908041595</t>
  </si>
  <si>
    <t>林冬梅</t>
  </si>
  <si>
    <t>判断省分:其他省分&amp;#10;用户状态，余额:正常&amp;#10;用户宽带是否能使用:宽带可以使用&amp;#10;判断省分:陕西/湖北&amp;#10;:开通了&amp;#10;是否重启过光猫和机顶盒:已重启过还是不行&amp;#10;询问电视屏幕上有什么提示:其他（含用户个人原因不会操作使用）&amp;#10;判断省分:其他省分&amp;#10;向用户解释后用户不认可:&amp;#10;&amp;#10;高级模板内容：&amp;#10;问题（现象）描述:电视无法观看，要求上门维修，地址：湖北省宜昌市伍家区同强路秋语台1栋1单元31楼3104&amp;#10;故障时间:2023-10-04&amp;#10;宽带是否安装IPTV:是&amp;#10;宽带是否可正常上网:是&amp;#10;是否重启设备:已重启未恢复</t>
  </si>
  <si>
    <t>GZ202310041819071266</t>
  </si>
  <si>
    <t>王思伟</t>
  </si>
  <si>
    <t>判断省分:湖北&amp;#10;获取入参:传入参数&amp;#10;是否本省:历史工单:无历史记录&amp;#10;判断用户是否有缴费开机记录:无缴费开机记录&amp;#10;:否&amp;#10;:下一步(集团宽带一键诊断）&amp;#10;用户归属地:&amp;#10;:宽带&amp;#10;宽带:&amp;#10;获取基本信息:&amp;#10;:是&amp;#10;:无法上网&amp;#10;:&amp;#10;设置参数:&amp;#10;获取诊断信息:&amp;#10;:其他异常显示&amp;#10;:否&amp;#10;:不同意或清在线仍不行&amp;#10;:生成工单&amp;#10;设置工单参数:&amp;#10;&amp;#10;宽带是否有欠费及账号是否异常:无异常;&amp;#10;宽带是否有群体故障告警:无异常;&amp;#10;线路是否正常:无异常;&amp;#10;光猫是否正常:无异常;&amp;#10;上网速度检测:无异常;&amp;#10;设备收发光功率是否异常:路由器能力不匹配;&amp;#10;:宽带无法上网需要专人上门维修</t>
  </si>
  <si>
    <t>GZ202310041754461029</t>
  </si>
  <si>
    <t>杜承平</t>
  </si>
  <si>
    <t>判断省分:其他省分&amp;#10;用户状态，余额:正常&amp;#10;用户宽带是否能使用:宽带可以使用&amp;#10;判断省分:陕西/湖北&amp;#10;:开通了&amp;#10;是否重启过光猫和机顶盒:已重启过还是不行&amp;#10;询问电视屏幕上有什么提示:其他（含用户个人原因不会操作使用）&amp;#10;判断省分:其他省分&amp;#10;向用户解释后用户不认可:&amp;#10;&amp;#10;电视不能看，提示认证超时，重启了还是不行，尽快安排师傅上门处理并回复</t>
  </si>
  <si>
    <t>GZ202310041650000611</t>
  </si>
  <si>
    <t>张阳</t>
  </si>
  <si>
    <t>判断省分:湖北&amp;#10;获取入参:传入参数&amp;#10;是否本省:历史工单:有历史记录&amp;#10;:不存在&amp;#10;判断用户是否有缴费开机记录:无缴费开机记录&amp;#10;:是&amp;#10;用户归属地:&amp;#10;:宽带&amp;#10;宽带:&amp;#10;获取基本信息:&amp;#10;:是&amp;#10;:无法上网&amp;#10;:&amp;#10;设置参数:&amp;#10;获取诊断信息:&amp;#10;:无异常&amp;#10;:否&amp;#10;:不同意或清在线仍不行&amp;#10;:生成工单&amp;#10;设置工单参数:&amp;#10;&amp;#10;宽带是否有欠费及账号是否异常:CBSS状态正常，AAA状态异常;&amp;#10;宽带是否有群体故障告警:无异常;&amp;#10;线路是否正常:无异常;&amp;#10;光猫是否正常:光猫断电/离线;&amp;#10;上网速度检测:光猫收发光功率异常,设备收光异常;&amp;#10;设备收发光功率是否异常:无异常;&amp;#10;:&amp;#10;18507202043&amp;#10;071703692586&amp;#10;湖北省宜昌市西陵区学院街道环城东路社区环城东路社区木桥街汇济药方隔壁&amp;#10;注册灯闪，请尽快联系维修</t>
  </si>
  <si>
    <t>GZ202310041632090488</t>
  </si>
  <si>
    <t>周莉</t>
  </si>
  <si>
    <t>判断省分:湖北&amp;#10;获取入参:传入参数&amp;#10;是否本省:历史工单:无历史记录&amp;#10;判断用户是否有缴费开机记录:无缴费开机记录&amp;#10;:否&amp;#10;:下一步(集团宽带一键诊断）&amp;#10;用户归属地:&amp;#10;:宽带&amp;#10;宽带:&amp;#10;获取基本信息:&amp;#10;:是&amp;#10;:无法上网&amp;#10;:&amp;#10;设置参数:&amp;#10;获取诊断信息:&amp;#10;:无异常&amp;#10;:否&amp;#10;:不同意或清在线仍不行&amp;#10;:生成工单&amp;#10;设置工单参数:&amp;#10;&amp;#10;宽带是否有欠费及账号是否异常:无异常;&amp;#10;宽带是否有群体故障告警:无异常;&amp;#10;线路是否正常:无异常;&amp;#10;光猫是否正常:无异常;&amp;#10;上网速度检测:光猫终端能力与签约速率不匹配;&amp;#10;设备收发光功率是否异常:路由器能力不匹配;&amp;#10;:&amp;#10;客户表示已多次来电刷新重启，都无法使用，强烈要求安排工作人员上门处理，要求加急处理</t>
  </si>
  <si>
    <t>固网质量：湖北省宜昌市兴山县古夫镇兴隆商苑宝丰路9号1单元1层102（兴鑫药店）AA.用户反映宽带故障问题，联系客户表示已恢复，已能正常使用，满意。</t>
  </si>
  <si>
    <t>GZ202310041555420231</t>
  </si>
  <si>
    <t>秦秀梅</t>
  </si>
  <si>
    <t>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含有【光猫收发光异常】&amp;#10;判断省分:湖北&amp;#10;:不同意或清在线仍不行&amp;#10;设置工单参数:&amp;#10;&amp;#10;宽带是否有欠费及账号是否异常:CBSS状态正常，AAA状态异常;&amp;#10;宽带是否有群体故障告警:无异常;&amp;#10;线路是否正常:无异常;&amp;#10;光猫是否正常:无异常;&amp;#10;上网速度检测:光猫收发光功率异常,设备收光异常;&amp;#10;设备收发光功率是否异常:无异常;&amp;#10;:&amp;#10;用户反映宽带无法使用，光猫红灯，用户要求马上处理，请处理并回复</t>
  </si>
  <si>
    <t>GZ202310041324241637</t>
  </si>
  <si>
    <t>李新梅</t>
  </si>
  <si>
    <t>宽带报障-宽带频繁掉线&amp;#10;装机地址：湖北省宜昌市伍家区东山大道山水华庭17栋2单元5楼504</t>
  </si>
  <si>
    <t>GZ202310032024010604</t>
  </si>
  <si>
    <t>卢大春</t>
  </si>
  <si>
    <t>用户来电反映宽带071700918198从2023年10月03日开始无法上网，故障地址湖北省宜昌市远安县洋坪镇S456县道徐家棚村2组156号周边，联系电话18672104226，请处理，谢谢！</t>
  </si>
  <si>
    <t>GZ202310031908430100</t>
  </si>
  <si>
    <t>刘永生</t>
  </si>
  <si>
    <t>071704017062命中精准预判服务场景:[65岁以上老人]&amp;#10;判断省分:湖北&amp;#10;获取入参:传入参数&amp;#10;是否本省:历史工单:有历史记录&amp;#10;:不存在&amp;#10;判断用户是否有缴费开机记录:无缴费开机记录&amp;#10;:是&amp;#10;用户归属地:&amp;#10;:宽带&amp;#10;宽带:&amp;#10;获取基本信息:&amp;#10;:是&amp;#10;:无法上网&amp;#10;:&amp;#10;设置参数:&amp;#10;获取诊断信息:&amp;#10;:无异常&amp;#10;:否&amp;#10;:不同意或清在线仍不行&amp;#10;:生成工单&amp;#10;设置工单参数:&amp;#10;&amp;#10;宽带是否有欠费及账号是否异常:CBSS状态正常，AAA状态异常;&amp;#10;FTTB设备是否正常:无异常;&amp;#10;:不能上网，刷新无效，要求师傅上门处理。</t>
  </si>
  <si>
    <t>GZ202310031728261888</t>
  </si>
  <si>
    <t>魏生斌</t>
  </si>
  <si>
    <t>#2022重保客户#判断省分:湖北&amp;#10;获取入参:传入参数&amp;#10;是否本省:历史工单:无历史记录&amp;#10;判断用户是否有缴费开机记录:无缴费开机记录&amp;#10;:是&amp;#10;用户归属地:&amp;#10;:宽带&amp;#10;宽带:&amp;#10;获取基本信息:&amp;#10;:是&amp;#10;:无法上网&amp;#10;:&amp;#10;设置参数:&amp;#10;获取诊断信息:&amp;#10;:含有【光猫收发光异常】&amp;#10;判断省分:湖北&amp;#10;:不同意或清在线仍不行&amp;#10;设置工单参数:&amp;#10;&amp;#10;宽带是否有欠费及账号是否异常:无异常;&amp;#10;宽带是否有群体故障告警:无异常;&amp;#10;线路是否正常:无异常;&amp;#10;光猫是否正常:无异常;&amp;#10;上网速度检测:无异常;&amp;#10;设备收发光功率是否异常:无异常;&amp;#10;:&amp;#10;在线坚持要求人员上门维修，请尽快处理并回复</t>
  </si>
  <si>
    <t>固网派送失败，自动退单,</t>
  </si>
  <si>
    <t>GZ202310031123031835</t>
  </si>
  <si>
    <t>杨先桃</t>
  </si>
  <si>
    <t>判断省分:湖北&amp;#10;获取入参:传入参数&amp;#10;是否本省:历史工单:无历史记录&amp;#10;判断用户是否有缴费开机记录:无缴费开机记录&amp;#10;:否&amp;#10;:下一步(集团宽带一键诊断）&amp;#10;用户归属地:&amp;#10;:宽带&amp;#10;宽带:&amp;#10;获取基本信息:&amp;#10;:是&amp;#10;:无法上网&amp;#10;:&amp;#10;设置参数:&amp;#10;获取诊断信息:&amp;#10;:无异常&amp;#10;:否&amp;#10;:不同意或清在线仍不行&amp;#10;:生成工单&amp;#10;设置工单参数:&amp;#10;&amp;#10;宽带是否有欠费及账号是否异常:无异常;&amp;#10;FTTB设备是否正常:无异常;&amp;#10;:&amp;#10;&amp;#10;高级模板内容：&amp;#10;问题（现象）描述:用户表示今天宽带无法使用，要求上门处理&amp;#10;故障时间:2023-10-03&amp;#10;服务状态是否正常:是&amp;#10;设备灯显示:正常&amp;#10;错误代码:无&amp;#10;是否重启设备:已重启未恢复&amp;#10;装机地址:湖北省宜昌市夷陵区雾渡河镇茅坪河居委会夷陵雾渡河营服中心4G-CPE项目无资源地址&amp;#10;用户要求:尽快处理</t>
  </si>
  <si>
    <t>GZ202310011327240076</t>
  </si>
  <si>
    <t>田从俊</t>
  </si>
  <si>
    <t>判断省分:湖北&amp;#10;获取入参:传入参数&amp;#10;是否本省:历史工单:无历史记录&amp;#10;判断用户是否有缴费开机记录:无缴费开机记录&amp;#10;:否&amp;#10;:下一步(集团宽带一键诊断）&amp;#10;用户归属地:&amp;#10;:宽带&amp;#10;宽带:&amp;#10;获取基本信息:&amp;#10;:是&amp;#10;:无法上网&amp;#10;:&amp;#10;设置参数:&amp;#10;获取诊断信息:&amp;#10;:含有【光猫收发光异常】&amp;#10;判断省分:湖北&amp;#10;:不同意或清在线仍不行&amp;#10;设置工单参数:&amp;#10;&amp;#10;宽带是否有欠费及账号是否异常:无异常;&amp;#10;宽带是否有群体故障告警:无异常;&amp;#10;线路是否正常:无异常;&amp;#10;光猫是否正常:无异常;&amp;#10;上网速度检测:设备收光异常;&amp;#10;设备收发光功率是否异常:无异常;&amp;#10;:&amp;#10;宽带无法上网，刷新无效</t>
  </si>
  <si>
    <t>GZ202310010953210752</t>
  </si>
  <si>
    <t>刘爽</t>
  </si>
  <si>
    <t>判断省分:湖北&amp;#10;获取入参:传入参数&amp;#10;是否本省:历史工单:无历史记录&amp;#10;判断用户是否有缴费开机记录:无缴费开机记录&amp;#10;:否&amp;#10;:下一步(集团宽带一键诊断）&amp;#10;用户归属地:&amp;#10;:宽带&amp;#10;宽带:&amp;#10;获取基本信息:&amp;#10;:是&amp;#10;:无法上网&amp;#10;:&amp;#10;设置参数:&amp;#10;获取诊断信息:&amp;#10;:含有【光猫收发光异常】&amp;#10;判断省分:湖北&amp;#10;:不同意或清在线仍不行&amp;#10;设置工单参数:&amp;#10;&amp;#10;宽带是否有欠费及账号是否异常:CBSS状态正常，AAA状态异常;&amp;#10;宽带是否有群体故障告警:无异常;&amp;#10;线路是否正常:无异常;&amp;#10;光猫是否正常:无异常;&amp;#10;上网速度检测:光猫收发光功率异常,设备收光异常;&amp;#10;设备收发光功率是否异常:路由器能力不匹配;&amp;#10;:&amp;#10;&amp;#10;高级模板内容：&amp;#10;问题（现象）描述:用户来电称宽带无法上网&amp;#10;故障时间:2023-10-01&amp;#10;服务状态是否正常:否&amp;#10;设备灯显示:红灯&amp;#10;错误代码:无&amp;#10;是否重启设备:已重启未恢复&amp;#10;用户要求:用户要求尽快安排工程师上门处理。</t>
  </si>
  <si>
    <t>GZ202309260737241137</t>
  </si>
  <si>
    <t>宽带报障-网速慢&amp;#10;装机地址：湖北省宜昌市西陵区宜昌联通CBSS项目专用CPE地址</t>
  </si>
  <si>
    <t>ZX202310041648091466</t>
  </si>
  <si>
    <t>林春松</t>
  </si>
  <si>
    <t>:不认可&amp;#10;判断省分:湖北&amp;#10;node_134:&amp;#10;获取入参:&amp;#10;node_180:&amp;#10;判断局方停机状态:&amp;#10;:&amp;#10;node_223::其他&amp;#10;判断是否局方停机:&amp;#10;:无&amp;#10;:小于等于7天/30天&amp;#10;:不认可&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-0416:19:585、复通指引:复机渠道：中国联通APP、线下营业厅、热线10010，原则上复机1次。&amp;#10;1、用户本人可通过中国联通APP进行自助复机，本机登录联通手机营业厅APP（登录后搜索“自助复通”或点击链接https://u.10010.cn/qAoLm，(复通时请关闭手机WIFI）），按提示完成实人核验即可恢复服务。&amp;#10;2、用户本人持有效身份证件和手机卡到号卡归属地自有实体营业厅/全国任一家自有实体营业厅完成实人认证。&amp;#10;3、首次复机可通过热线10010复机，用户提供机主全名、机主身份证号码、修改后验证服务密码后予以复机。6、信安近60天复机次数:0--&gt;系统判断的原因分类是否明确:&amp;#10;&amp;#10;高级模板内容：&amp;#10;投诉问题描述:客户来电对本机局方半停不认可。中国联通APP办理失败。要求在线复机。解释无效。称是自己父亲给自己办理的卡。对方在广东&amp;#10;用户状态为:局方半停&amp;#10;停机原因:本地异常号卡语音半停（机主停机之日起30天内在中国联通APP进行自助复通，如逾期需前往营业厅办理，原则复机一次）&amp;#10;前台是否按流程解释:是&amp;#10;用户要求:客户来电对本机局方半停不认可。中国联通APP办理失败。要求在线复机。解释无效。称是自己父亲给自己办理的卡。对方在广东&amp;#10;第二联系电话:无</t>
  </si>
  <si>
    <t>号码关停：本地异常号卡语音半停AA。经核实，客户号码因本地异常号卡语音半停而局方停机，根据相关要求进行关停处理。已请其回传以下资料：身份证正、反面照，及风险告知书至13032700872微信号，审核通过后为用户办理开机。如该号码2023年二次局方停机则无法支持开机，客户表示知晓。</t>
  </si>
  <si>
    <t>ZX202310040945070788</t>
  </si>
  <si>
    <t>宗心茹</t>
  </si>
  <si>
    <t>:不认可&amp;#10;判断省分:湖北&amp;#10;node_134:&amp;#10;获取入参:&amp;#10;node_180:&amp;#10;判断局方停机状态:&amp;#10;:&amp;#10;node_223::其他&amp;#10;判断是否局方停机:&amp;#10;:无&amp;#10;:大于7/30天&amp;#10;:不认可&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-08-1518:09:265、复通指引:复机渠道：中国联通APP、线下营业厅，原则上复机1次。&amp;#10;①用户本人可通过中国联通APP进行自助复机，本机登录联通手机营业厅APP（登录后搜索“自助复通”或点击链接https://u.10010.cn/qAoLm，(复通时请关闭手机WIFI）），按提示完成实人核验即可恢复服务，&amp;#10;②用户本人持有效身份证件和手机卡到号卡归属地自有实体营业厅/全国任一家自有实体营业厅完成实人认证。6、信安近60天复机次数:0--&gt;系统判断的原因分类是否明确:&amp;#10;&amp;#10;高级模板内容：&amp;#10;投诉问题描述:用户来电要求前台在线将本机局方半停办理开机，前台查询后解释无效需协助处理谢谢。&amp;#10;用户状态为:局方半停&amp;#10;停机原因:?本地异常号卡语音半停（机主停机之日起30天内在中国联通APP进行自助复通，如逾期需前往营业厅办理，原则复机一次）&amp;#10;前台是否按流程解释:是&amp;#10;用户要求:在线开机&amp;#10;第二联系电话:18291141621</t>
  </si>
  <si>
    <t>号码关停：本地异常号卡语音半停AA。已请客户回传以下资料：身份证正、反面照，手持证件正面照及开机承诺函至1141365830@qq.com，审核通过后办理开机。如该号码再次被举报则永久关停，客户知晓。已发送用户邮箱1983804113@qq.com</t>
  </si>
  <si>
    <t>ZX202310041456530587</t>
  </si>
  <si>
    <t>黄培龙</t>
  </si>
  <si>
    <t>:不认可&amp;#10;判断省分:湖北&amp;#10;node_134:&amp;#10;获取入参:&amp;#10;node_180:&amp;#10;判断局方停机状态:&amp;#10;:&amp;#10;node_223::关停原因带“断卡、实时换机、境外漫游”字眼&amp;#10;:不认可&amp;#10;:&amp;#10;&amp;#10;高级模板内容：&amp;#10;投诉问题描述:在异地，要求我方线上复机&amp;#10;用户状态为:局方半停&amp;#10;停机原因:本地异常号卡语音半停（机主停机之日起30天内在中国联通APP进行自助复通，如逾期需前往营业厅办理，原则复机一次）&amp;#10;前台是否按流程解释:是&amp;#10;用户要求:尽快处理&amp;#10;第二联系电话:无</t>
  </si>
  <si>
    <t>号码关停：本地异常号卡语音半停AA。用户反映局方停机问题，经核实，根据相关要求进行关停处理，已请其回传一张照片：风险告知书+身份证正面+SIM卡背面照+签字至13032700872宜昌联通微信号，审核通过后为用户办理开机。现号码已成功开机，满意。</t>
  </si>
  <si>
    <t>ZX202310041418480294</t>
  </si>
  <si>
    <t>赵江浩</t>
  </si>
  <si>
    <t>:不认可&amp;#10;判断省分:湖北&amp;#10;node_134:&amp;#10;获取入参:&amp;#10;node_180:&amp;#10;判断局方停机状态:&amp;#10;:&amp;#10;node_223::其他&amp;#10;判断是否局方停机:&amp;#10;:无&amp;#10;:大于7/30天&amp;#10;:不认可&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-08-1518:09:355、复通指引:复机渠道：中国联通APP、线下营业厅，原则上复机1次。&amp;#10;①用户本人可通过中国联通APP进行自助复机，本机登录联通手机营业厅APP（登录后搜索“自助复通”或点击链接https://u.10010.cn/qAoLm，(复通时请关闭手机WIFI）），按提示完成实人核验即可恢复服务，&amp;#10;②用户本人持有效身份证件和手机卡到号卡归属地自有实体营业厅/全国任一家自有实体营业厅完成实人认证。6、信安近60天复机次数:0--&gt;系统判断的原因分类是否明确:&amp;#10;&amp;#10;高级模板内容：&amp;#10;投诉问题描述:用户来电要求我方线上复机，已在线解释，用户不认可，请协助处理&amp;#10;用户状态为:局方半停&amp;#10;停机原因:本地异常号卡语音半停（机主停机之日起30天内在中国联通APP进行自助复通，如逾期需前往营业厅办理，原则复机一次）&amp;#10;前台是否按流程解释:是&amp;#10;用户要求:复机&amp;#10;第二联系电话:18233037976</t>
  </si>
  <si>
    <t>ZX202310041324022450</t>
  </si>
  <si>
    <t>高级模板内容：&amp;#10;投诉问题描述:详见工单ZX202310031419210116，用户称问题没有得到解决，已按前期处理结果解释，用户不认可，要求再次反馈处理&amp;#10;用户状态为:非实名停机&amp;#10;停机原因:非实名停机&amp;#10;前台是否按流程解释:是&amp;#10;用户要求:在线复机，称自己在异地&amp;#10;第二联系电话:没有其他联系方式</t>
  </si>
  <si>
    <t>ZX202310051047571467</t>
  </si>
  <si>
    <t>庾双全</t>
  </si>
  <si>
    <t>:不认可&amp;#10;判断省分:湖北&amp;#10;node_134:&amp;#10;获取入参:&amp;#10;node_180:&amp;#10;判断局方停机状态:&amp;#10;:&amp;#10;node_223::关停原因为：集团鹰眼监测诈骗停机（异常换机）、集团鹰眼风险IMEI扩展模型停机&amp;#10;:不认可&amp;#10;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-06-2506:43:565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10;&amp;#10;高级模板内容：&amp;#10;投诉问题描述:用户号卡封停，现在异地，要求线上复机&amp;#10;用户状态为:局方停机&amp;#10;停机原因:集团鹰眼监测诈骗停机（异常换机）：首次关停可携带本人有效证件、本机号卡到归属地自营厅核验签署承诺书复机一次&amp;#10;前台是否按流程解释:是&amp;#10;用户要求:要求线上复机&amp;#10;第二联系电话:13972024676</t>
  </si>
  <si>
    <t>号码关停：集团鹰眼监测诈骗停机（异常换机）AA。用户反映局方停机问题，经核实，根据相关要求进行关停处理，已请其回传一张照片：风险告知书+身份证正面+SIM卡背面照+签字至13032700872宜昌联通微信号，审核通过后为用户办理开机。现号码已成功开机，满意。</t>
  </si>
  <si>
    <t>ZX202310041943150015</t>
  </si>
  <si>
    <t>王静亚</t>
  </si>
  <si>
    <t>:不认可&amp;#10;判断省分:湖北&amp;#10;node_134:&amp;#10;获取入参:&amp;#10;node_180:&amp;#10;判断局方停机状态:&amp;#10;:&amp;#10;node_223::关停原因为：集团鹰眼监测诈骗停机（异常换机）、集团鹰眼风险IMEI扩展模型停机&amp;#10;:不认可&amp;#10;局方停机/复通历史记录：1、停机模型:集团反诈中心模型ZB0011-00032、停机原因:集团鹰眼监测诈骗停机（异常换机）：首次关停可携带本人有效证件、本机号卡到就归属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-0418:43:225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10;&amp;#10;高级模板内容：&amp;#10;投诉问题描述:用户对本机局方停机不认可，称老年人使用。下午才收到快递，无法去营业厅&amp;#10;用户状态为:局方停机&amp;#10;停机原因:集团鹰眼监测诈骗停机（异常换机）：首次关停可携带本人有效证件、本机号卡到就归属营厅核验签署承诺书复机一次&amp;#10;前台是否按流程解释:是&amp;#10;用户要求:加急联系开机&amp;#10;第二联系电话:18972601710</t>
  </si>
  <si>
    <t>ZX202310041546290978</t>
  </si>
  <si>
    <t>程曼</t>
  </si>
  <si>
    <t>:不认可&amp;#10;判断省分:湖北&amp;#10;node_134:&amp;#10;获取入参:&amp;#10;node_180:&amp;#10;判断局方停机状态:&amp;#10;:&amp;#10;node_223::关停原因为：集团鹰眼监测诈骗停机（异常换机）、集团鹰眼风险IMEI扩展模型停机&amp;#10;:不认可&amp;#10;局方停机/复通历史记录：1、停机模型:集团反诈中心模型ZB0020-00042、停机原因:集团鹰眼诈骗-图数据库通联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-0414:18:245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10;&amp;#10;高级模板内容：&amp;#10;投诉问题描述:用户来电说明被局方停机&amp;#10;用户状态为:局方停机&amp;#10;停机原因:集团鹰眼诈骗-图数据库通联模型：首次关停可携带本人有效证件到号码归属地自营厅核验签署法律风险告知书复机一次.&amp;#10;前台是否按流程解释:是&amp;#10;用户要求:开机&amp;#10;第二联系电话:15927690259</t>
  </si>
  <si>
    <t>号码关停：集团鹰眼诈骗-图数据库通联模型AA。用户反映局方停机问题，经核实，根据相关要求进行关停处理，已请其回传一张照片：风险告知书+身份证正面+SIM卡背面照+签字至13032700872宜昌联通微信号，审核通过后为用户办理开机。现号码已成功开机，满意。</t>
  </si>
  <si>
    <t>ZX202310050817110545</t>
  </si>
  <si>
    <t>庄久庭</t>
  </si>
  <si>
    <t>22年Q3Q4重点客户:不认可&amp;#10;判断省分:湖北&amp;#10;node_134:&amp;#10;获取入参:&amp;#10;node_180:&amp;#10;判断局方停机状态:&amp;#10;:&amp;#10;node_223::关停原因带“断卡、实时换机、境外漫游”字眼&amp;#10;:不认可&amp;#10;:&amp;#10;&amp;#10;高级模板内容：&amp;#10;投诉问题描述:用户来电称号码被封停了，前台解释无效，用户不愿通过中国联通APP进行二次实人认证，要求后台协助处理，谢谢&amp;#10;用户状态为:局方半停&amp;#10;停机原因:静默号卡关停模型（风险打标）：信安风险打标语音半停，24小时内手厅进行二次实人认证或到号码归属自有营业厅核验。&amp;#10;前台是否按流程解释:是&amp;#10;用户要求:后台协助处理，谢谢&amp;#10;第二联系电话:13094160678</t>
  </si>
  <si>
    <t>号码关停：静默号卡关停模型（风险打标）AA，根据相关要求进行关停处理。已请客户手厅二次实人认证，或机主本人携带身份证到厅办理复机，客户知晓</t>
  </si>
  <si>
    <t>ZX202310051100511583</t>
  </si>
  <si>
    <t>张保金</t>
  </si>
  <si>
    <t>:不认可&amp;#10;判断省分:湖北&amp;#10;node_134:&amp;#10;获取入参:&amp;#10;node_180:&amp;#10;判断局方停机状态:&amp;#10;:&amp;#10;node_223::其他&amp;#10;判断是否局方停机:&amp;#10;:无&amp;#10;:大于7/30天&amp;#10;:不认可&amp;#10;局方停机/复通历史记录：1、停机模型:2、停机原因:断卡2.0-湖北30天及以上睡眠卡风险用户打标（公众市场6月7日三无）3、解释口径:4、停机时间:2023-06-1009:41:315、复通指引:6、信安近60天复机次数:--&gt;系统判断的原因分类是否明确:&amp;#10;&amp;#10;高级模板内容：&amp;#10;投诉问题描述:客户来电反映：本机现在状态局方半停：已按口径解释，客户不认可，客户不愿自助复开，也不愿去营业厅，客户现在是在外地，要求我方线上复开，请协助处理谢谢&amp;#10;用户状态为:局方半停&amp;#10;停机原因:断卡2.0-湖北30天及以上睡眠卡风险用户打标（公众市场6月7日三无）&amp;#10;前台是否按流程解释:是&amp;#10;用户要求:客户来电反映：本机现在状态局方半停：已按口径解释，客户不认可，客户不愿自助复开，也不愿去营业厅，客户现在是在外地，要求我方线上复开，请协助处理谢谢&amp;#10;第二联系电话:18808602008</t>
  </si>
  <si>
    <t>号码关停：静默号卡关停模型（风险打标）AA。用户反映号码关停问题，经核实，需用户持身份证原件通过【中国联通APP】操作二次实人认证、或自营厅操作风险用户二次实人认证，现已认证成功号码开机，满意。</t>
  </si>
  <si>
    <t>ZX202310051012521201</t>
  </si>
  <si>
    <t>咨询工单（2021版）&gt;&gt;跨域业务&gt;&gt;异地实名补登</t>
  </si>
  <si>
    <t>曹俊杰</t>
  </si>
  <si>
    <t>:不认可&amp;#10;判断省分:湖北&amp;#10;node_134:&amp;#10;获取入参:&amp;#10;node_180:&amp;#10;判断局方停机状态:非实名停机&amp;#10;:&amp;#10;判定是否二代身份证入网/是否为移网号码::不认可/办理失败&amp;#10;:异地&amp;#10;:不认可&amp;#10;:不认可&amp;#10;:仅咨询实名制问题&amp;#10;:&amp;#10;用户来电称自己在外地营业厅咨询了，无法实名补登记，请后台协助处理</t>
  </si>
  <si>
    <t>号码关停：其他+签名不合规AA。用户反映号码停机，经核实，因签名不合规导致停机，已建议客户添加王卡官微微信号18671710010审核开机，已申请五天临时开机，用户满意。</t>
  </si>
  <si>
    <t>ZX202310051033551353</t>
  </si>
  <si>
    <t>陈家亮</t>
  </si>
  <si>
    <t>:不认可&amp;#10;判断省分:湖北&amp;#10;node_134:&amp;#10;获取入参:&amp;#10;node_180:&amp;#10;判断局方停机状态:&amp;#10;:&amp;#10;node_223::其他&amp;#10;判断是否局方停机:&amp;#10;:无&amp;#10;:大于7/30天&amp;#10;:不认可&amp;#10;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-06-0412:52:425、复通指引:复机渠道：中国联通APP、线下营业厅，原则上复机1次。&amp;#10;①用户本人可通过中国联通APP进行自助复机，本机登录联通手机营业厅APP（登录后搜索“自助复通”或点击链接https://u.10010.cn/qAoLm，(复通时请关闭手机WIFI）），按提示完成实人核验即可恢复服务，&amp;#10;②用户本人持有效身份证件和手机卡到号卡归属地自有实体营业厅/全国任一家自有实体营业厅完成实人认证。6、信安近60天复机次数:0--&gt;系统判断的原因分类是否明确:&amp;#10;&amp;#10;高级模板内容：&amp;#10;投诉问题描述:用户号码已经停机，超出APP认证时间，现前往营业厅办理复机，但营业厅人员告知无法办理&amp;#10;用户状态为:局方半停&amp;#10;停机原因:新入网未正常使用半停（机主停机之日起30天内手厅自助复通，如逾期前往营业厅办理，原则复机一次）&amp;#10;前台是否按流程解释:是&amp;#10;用户要求:在线复机&amp;#10;第二联系电话:15871568126</t>
  </si>
  <si>
    <t>号码关停：新入网未正常使用半停AA，根据相关要求进行关停处理。已请其回传一张照片：风险告知书+身份证正面+SIM卡背面照+签字至17671348103宜昌联通微信号，客户知晓。</t>
  </si>
  <si>
    <t>TS202310051401540793</t>
  </si>
  <si>
    <t>肖友平</t>
  </si>
  <si>
    <t>【2022年上工信部测评重保用户】【2022年上工信部测评重保用户】&amp;#10;高级模板内容：&amp;#10;投诉问题描述:用户要求实名认证，手机号码不在身边，无法进行实名认证&amp;#10;用户状态:非实名停机&amp;#10;停机原因:非实名停机&amp;#10;第二联系电话:13177092691&amp;#10;用户要求:复通</t>
  </si>
  <si>
    <t>号码关停：非实名停机AA，经核实客户号码因因非实名停机规则无法满足客户使用需求，入网已明示相关规则，用户属资料不齐需实名补登记，现申请临时开机，有效期5天，仅限开通一次，已联系用户可登陆中国联通APP【实名制补登记】，如不行则需到自营厅做身份证cBSS【实人认证】。满意</t>
  </si>
  <si>
    <t>ZX202310041529270842</t>
  </si>
  <si>
    <t>母应婷</t>
  </si>
  <si>
    <t>:不认可&amp;#10;判断省分:湖北&amp;#10;node_134:&amp;#10;获取入参:&amp;#10;node_180:&amp;#10;判断局方停机状态:&amp;#10;:&amp;#10;node_223::其他&amp;#10;判断是否局方停机:&amp;#10;:无&amp;#10;:大于7/30天&amp;#10;:不认可&amp;#10;局方停机/复通历史记录：1、停机模型:2、停机原因:3、解释口径:4、停机时间:5、复通指引:6、信安近60天复机次数:--&gt;系统判断的原因分类是否明确:&amp;#10;&amp;#10;高级模板内容：&amp;#10;投诉问题描述:用户局方半停，不愿到厅办理，要求线上复通&amp;#10;用户状态为:局方半停&amp;#10;停机原因:无&amp;#10;前台是否按流程解释:是&amp;#10;用户要求:请尽快处理&amp;#10;第二联系电话:18786856081</t>
  </si>
  <si>
    <t>号码关停：新入网未正常使用半停AA。用户反映新入网未正常使用半停，已请客户回传以下资料：身份证正、反面照，SIM卡及开机承诺函至13032700872微信号，审核通过后办理开机。如该号码再次被举报则永久关停，客户表示知晓。</t>
  </si>
  <si>
    <t>TS202310041637241005</t>
  </si>
  <si>
    <t>王亚民</t>
  </si>
  <si>
    <t>[65岁以上老人]判断省分:湖北&amp;#10;:移网电话营销费用争议（套餐资费/融合宽带/副卡功能费类除外）&amp;#10;:不认可&amp;#10;:小于等于500元，且仅限单倍、月份不超过12个月&amp;#10;:&amp;#10;&amp;#10;高级模板内容：&amp;#10;是否10016外呼:不记得&amp;#10;电话外呼号码:无&amp;#10;渠道名称:未查看到&amp;#10;反应问题涉及场景:未经同意订购业务&amp;#10;产品名称:联通爱听-职场精英20元包&amp;#10;争议月份:2023年9月、2023年10月&amp;#10;是否承诺退费:是&amp;#10;承诺退费金额:40&amp;#10;是否取消业务（如取消失败，需加上系统报错的提示）:否&amp;#10;是否需要回复:否&amp;#10;用户要求:退费</t>
  </si>
  <si>
    <t>BL202310051316460247</t>
  </si>
  <si>
    <t>余伶俐</t>
  </si>
  <si>
    <t>&gt;业务号码&gt;071700113145；&gt;号码归属地&gt;宜昌；&gt;产品名称&gt;教育会员，萌果ai学；&gt;产品代码&gt;无，无；&gt;产品编码&gt;2400078000，2400013352；&gt;订购时间&gt;2023-10-0416:39:20，2023-06-2118:27:26；&gt;核查情况&gt;平台故障；&gt;不规范定制分类&gt;平台故障，无法判责；&gt;退费金额&gt;25元，20元；&gt;退费时间&gt;2023年10月5日；&gt;投诉内容&gt;	判断省分:湖北&amp;#10;:增值业务费用争议（含炫彩通信助理包云盘版等组合类增值业务）&amp;#10;:固网&amp;#10;:是&amp;#10;:不认可&amp;#10;:小于等于500元，且仅限单倍、月份不超过12个月&amp;#10;:&amp;#10;&amp;#10;高级模板内容：&amp;#10;赔付类型：:增值业务争议&amp;#10;CBSS账单扣费名称：:教育会员，	萌果ai学&amp;#10;办理渠道:无&amp;#10;赔付月份：:2023年10月&amp;#10;返还倍率:单倍&amp;#10;赔付金额：:45&amp;#10;是否已经取消业务:是&amp;#10;是否承诺退费：:是&amp;#10;用户是否需要回复：:否&amp;#10;用户要求：:用户要求退费，谢谢</t>
  </si>
  <si>
    <t>BL202310041509090100</t>
  </si>
  <si>
    <t>刘理</t>
  </si>
  <si>
    <t>&gt;业务号码&gt;071700503509；&gt;号码归属地&gt;宜昌；&gt;产品名称&gt;唱吧，飞咪玩具大世界；&gt;产品代码&gt;无；&gt;产品编码&gt;2400081800，2400036500；&gt;订购时间&gt;2023-08-1914:19:21，2023-08-0916:10:55；&gt;核查情况&gt;平台故障；&gt;不规范定制分类&gt;平台故障，无法判责；&gt;退费金额&gt;50元；&gt;退费时间&gt;2023-10-05；&gt;投诉内容&gt;&amp;#10;:增值业务争议&amp;#10;判断省分:湖北&amp;#10;:固网&amp;#10;:是&amp;#10;:不认可&amp;#10;:小于等于500元，且仅限单倍、月份不超过12个月&amp;#10;:&amp;#10;&amp;#10;高级模板内容：&amp;#10;赔付类型：:增值业务争议&amp;#10;CBSS账单扣费名称：:_TV增值-应用-教育，TV增值-应用-音乐&amp;#10;办理渠道:iptv&amp;#10;赔付月份：:2023年10月&amp;#10;返还倍率:单倍&amp;#10;赔付金额：:50&amp;#10;是否已经取消业务:是&amp;#10;是否承诺退费：:是&amp;#10;用户是否需要回复：:否&amp;#10;用户要求：:直接退</t>
  </si>
  <si>
    <t>BL202310041758560311</t>
  </si>
  <si>
    <t>&gt;业务号码&gt;071700699518；&gt;号码归属地&gt;宜昌；&gt;产品名称&gt;徕吧对战，飞咪玩具大世界；&gt;产品代码&gt;无；&gt;产品编码&gt;2400024710，2400036500；&gt;订购时间&gt;2023-08-2815:41:40，2023-08-0320:19:46；&gt;核查情况&gt;平台故障；&gt;不规范定制分类&gt;平台故障，无法判责；&gt;赠费金额&gt;90元，75元；&gt;赠费时间&gt;2023.10.05；&gt;投诉内容&gt;&amp;#10;&amp;#10;高级模板内容：&amp;#10;赔付类型：:增值业务争议&amp;#10;CBSS账单扣费名称：:增值业务费_TV增值-应用-教育_TV增值-应用-教育，增值业务费_TV增值-应用-游戏_TV增值-应用-游戏&amp;#10;办理渠道:无法核实&amp;#10;赔付月份：:2023年8月、2023年9月、2023年10月&amp;#10;返还倍率:单倍&amp;#10;赔付金额：:165&amp;#10;是否已经取消业务:是&amp;#10;是否承诺退费：:是&amp;#10;用户是否需要回复：:否&amp;#10;用户要求：:退费</t>
  </si>
  <si>
    <t>BL202310041649371748</t>
  </si>
  <si>
    <t>&gt;业务号码&gt;071700717536；&gt;号码归属地&gt;宜昌；&gt;产品名称&gt;	果果乐园，	教育会员；&gt;产品代码&gt;24000008，24000780；&gt;产品编码&gt;2400000834，2400078000；&gt;订购时间&gt;2023-08-2317:21:00，2023-08-2316:28:45；&gt;核查情况&gt;平台故障；&gt;不规范定制分类&gt;平台故障，无法判责；&gt;退费金额&gt;87元,75元；&gt;退费时间&gt;2023/10/05；&gt;投诉内容&gt;判断省分:其他省分&amp;#10;:增值业务争议&amp;#10;判断省分:湖北&amp;#10;:固网&amp;#10;:是&amp;#10;:不认可&amp;#10;:小于等于500元，且仅限单倍、月份不超过12个月&amp;#10;:&amp;#10;&amp;#10;高级模板内容：&amp;#10;赔付类型：:增值业务争议&amp;#10;CBSS账单扣费名称：:TV增值-应用-教育&amp;#10;办理渠道:各平台查询显示无&amp;#10;赔付月份：:2023年8月、2023年9月、2023年10月&amp;#10;返还倍率:单倍&amp;#10;赔付金额：:162&amp;#10;是否已经取消业务:是&amp;#10;是否承诺退费：:是&amp;#10;用户是否需要回复：:否&amp;#10;用户要求：:退费</t>
  </si>
  <si>
    <t>BL202310041843120925</t>
  </si>
  <si>
    <t>王大选</t>
  </si>
  <si>
    <t>&gt;业务号码&gt;13040952769&gt;号码归属地&gt;宜昌；&gt;产品名称&gt;AI留声机共享包钻石版25元-沃阅读；&gt;产品代码&gt;66002655；&gt;产品编码&gt;6600265500；&gt;订购时间&gt;2023-09-2812:33:43；&gt;核查情况&gt;平台故障；&gt;不规范定制分类&gt;平台故障，无法判责；&gt;退费金额&gt;25元；&gt;退费时间&gt;2023年10月5日&gt;投诉内容&gt;&amp;#10;&amp;#10;高级模板内容：&amp;#10;赔付类型：:增值业务争议&amp;#10;CBSS账单扣费名称：:增值业务-AI留声机共享包钻石版25元-沃阅读&amp;#10;办理渠道:SP接入&amp;#10;赔付月份：:2023年9月&amp;#10;返还倍率:单倍&amp;#10;赔付金额：:25&amp;#10;是否已经取消业务:是&amp;#10;是否承诺退费：:是&amp;#10;用户是否需要回复：:否&amp;#10;用户要求：:退费</t>
  </si>
  <si>
    <t>BL202310041513020171</t>
  </si>
  <si>
    <t>苏华</t>
  </si>
  <si>
    <t>&gt;业务号码&gt;13177051556；&gt;号码归属地&gt;宜昌；&gt;产品名称&gt;欢趣彩铃10元包月；&gt;产品代码&gt;49007723；&gt;产品编码&gt;4900772300；&gt;订购时间&gt;2023-10-0310:13:01；&gt;核查情况&gt;平台故障；&gt;不规范定制分类&gt;平台故障，无法判责；&gt;退费金额&gt;10元；&gt;退费时间&gt;2023-10-05；&gt;投诉内容&gt;&amp;#10;高级模板内容：&amp;#10;赔付类型：:增值业务争议&amp;#10;CBSS账单扣费名称：:欢趣彩铃10元包月&amp;#10;SP产品ID/元素ID：:4900772300&amp;#10;办理渠道:无&amp;#10;赔付月份：:2023年10月&amp;#10;返还倍率:单倍&amp;#10;赔付金额：:10&amp;#10;是否已经取消业务:是&amp;#10;是否承诺退费：:是&amp;#10;用户是否需要回复：:否&amp;#10;用户要求：:退费</t>
  </si>
  <si>
    <t>BL202310050954391844</t>
  </si>
  <si>
    <t>郑善春</t>
  </si>
  <si>
    <t>&gt;业务号码&gt;13177072195；&gt;号码归属地&gt;宜昌；&gt;产品名称&gt;云游彩铃15元包月，哔哩哔哩15G流量加会员月包；&gt;产品代码&gt;49007497，80006723；&gt;产品编码&gt;4900749700，8000672300；&gt;订购时间&gt;2023-09-2713:41:20，2023-09-0223:08:31；&gt;核查情况&gt;平台故障；&gt;不规范定制分类&gt;平台故障，无法判责；&gt;退费金额&gt;30元，50元；&gt;退费时间&gt;2023年10月5日；&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5G加油包29元10GB（立即生效）、哔哩哔哩15G流量加会员月包、云游彩铃15元包月&amp;#10;SP产品ID/元素ID：:5G加油包29元10GB（立即生效）、哔哩哔哩15G流量加会员月包、云游彩铃15元包月&amp;#10;办理渠道:无&amp;#10;赔付月份：:2023年10月、2023年9月&amp;#10;返还倍率:单倍&amp;#10;赔付金额：:138&amp;#10;是否已经取消业务:是&amp;#10;是否承诺退费：:是&amp;#10;用户是否需要回复：:否&amp;#10;用户要求：:用户要求退费，请协助处理，谢谢</t>
  </si>
  <si>
    <t>TS202310042350432305</t>
  </si>
  <si>
    <t>王刚</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</si>
  <si>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amp;#10;20元14GB全国流量7天包-6个月协议期;&amp;#10;5G-好书畅读会员包&amp;#10;争议金额：120元&amp;#10;取消业务并退费&amp;#10;业务已全部自动退订成功</t>
  </si>
  <si>
    <t>计费争议-SP扣费：①客户投诉产生的原因：5G-好书畅读会员包。 &amp;#10;②客户投诉问题核查情况及解决方案：收到贵部转办后，我司立即组织调查。经核实，用户订购产品名称沃阅读-5G-好书畅读会员包，产品代码为90559，订购时间，取消时间为23年9月，15元/月，合计扣费8个月，累计产生费用合计120元，订购方式为集团统一认证平台” 短信验证码，有二次确认过程，不存在订购违规现象。考虑用户使用感知，网站方已取消屏蔽并于三个工作日内退费120元到账，此费用不可抵扣往月欠费及打印发票；另由湖北省分公司电子商务部办理的20元14GB全国流量7天包-6个月协议期不满，已取消，另为用户办理 预存话费享50元话费优惠（湖北），另申请10元费用于24小时内到账，此费用不可打印发票，我司2023-10-05 15:43:49联系客户解释。&amp;#10;③客户问题满意度：满意。 &amp;#10;④回单人：田群、联系方式：07176921001</t>
  </si>
  <si>
    <t>TS202310050950522003</t>
  </si>
  <si>
    <t>韩文明</t>
  </si>
  <si>
    <t>判断省分:其他省分&amp;#10;:增值业务争议&amp;#10;判断省分:湖北&amp;#10;:固网&amp;#10;:是&amp;#10;:不认可&amp;#10;:大于500元&amp;#10;:&amp;#10;&amp;#10;高级模板内容：&amp;#10;投诉问题描述:用户表示家里小孩订购的业务，要求把费用退回，请后台协助办理，谢谢！之前有过退费记录，前台无法承诺退费&amp;#10;争议业务名称:智享音乐&amp;#10;受理渠道:IPTV&amp;#10;争议月份:2023年10月&amp;#10;争议费用:29&amp;#10;一线客服在系统里:已取消&amp;#10;是否承诺退费:否&amp;#10;用户要求:退费</t>
  </si>
  <si>
    <t>计费争议-SP扣费：经核实，用户订购产品名称智享音乐元，产品代码为2400006421，订购时间9月，取消时间为23年10月，29元/月，合计扣费2个月，累计产生费用合计58元，订购方式为集团统一认证平台” 短信验证码，有二次确认过程，不存在订购违规现象。考虑用户使用感知，考虑到用户使用感知为用户办理预存话费享50元话费优惠（湖北），另为您申请8元于10月10日前到账，此费用不可抵扣往月欠费及打印发票，满意。</t>
  </si>
  <si>
    <t>TS202310041623130633</t>
  </si>
  <si>
    <t>判断省分:其他省分&amp;#10;:增值业务争议&amp;#10;判断省分:湖北&amp;#10;:移网&amp;#10;:在补救范围内&amp;#10;:不认可&amp;#10;:大于500元&amp;#10;:&amp;#10;&amp;#10;高级模板内容：&amp;#10;投诉问题描述:不知情开通要求退还从开通到现在的费用请回复谢谢&amp;#10;争议业务名称:视频彩铃乐享会员6元版&amp;#10;受理渠道:未查询到&amp;#10;争议月份:2023年10月&amp;#10;争议费用:6&amp;#10;一线客服在系统里:已取消&amp;#10;是否承诺退费:否&amp;#10;用户要求:要去加急核实回复谢谢</t>
  </si>
  <si>
    <t>计费争议-SP扣费：用户反映视频彩铃乐享会员6元版业务开通问题，经核实，客户订购产品名称为视频彩铃乐享会员6元版，产品代码为49004981，SP标识为90115 ，推广短信链接订购，订购时间2021-10-26 11:24:39，累计产生费用共计144元，前期活动已返6元故退费138元，有二次确认过程，不存在订购违规现象。考虑客户使用感知，网站方已取消屏蔽并于24小时退费138元话费方式到账，此费用可抵扣月租，不可打印账单发票，满意。</t>
  </si>
  <si>
    <t>TS202310041439230599</t>
  </si>
  <si>
    <t>高级模板内容：&amp;#10;投诉问题描述:用户对腾讯王者荣耀30元扣费390元不认可，中国联通老是推送短信就自动扣钱，用户没有点击没有下载此APP，导致用户停机不满前台已解释已退费用户要求核实是什么原因为什么会扣费，昨天9-11点半推送了18次扣了390元，请后台协助处理&amp;#10;争议业务名称:增值业务-腾讯王者荣耀30元&amp;#10;受理渠道:无&amp;#10;争议月份:2023年10月&amp;#10;争议费用:390&amp;#10;一线客服在系统里:已取消&amp;#10;是否承诺退费:是&amp;#10;用户要求:加急</t>
  </si>
  <si>
    <t>计费争议-SP扣费：用户反映腾讯王者荣耀30元 业务开通问题，经核实，客户订购产品名称为腾讯王者荣耀30元 ，产品代码为21000982，SP标识为89286，推广短信链接订购，订购时间10.4，累计产生费用共计420元，有二次确认过程，不存在订购违规现象。考虑客户使用感知，网站方已取消屏蔽，申请退本月费用，前期已退390元，现补申请退30元，24小时到帐，此费用不要可打印发票，满意。</t>
  </si>
  <si>
    <t>TS202310041947310101</t>
  </si>
  <si>
    <t>丁捷</t>
  </si>
  <si>
    <t>高级模板内容：&amp;#10;投诉问题描述:称自己没有开通过，对产生的费用不认可，要求查询谁给自己开通的（前台查询都是自己开的），不认可，情绪激动，一直骂人&amp;#10;业务名称:沃悦读同步学钻石会员20元包，云游彩铃15元包月，	云加速（专业版），	腾讯视频10G流量加会员月包&amp;#10;争议月份:2023年9月、2023年10月&amp;#10;争议金额:0&amp;#10;办理渠道:无&amp;#10;前台是否取消:未取消&amp;#10;用户要求:核实回复，提及投诉，工信部。称乱扣费，还要求把自己的所有号码都销户</t>
  </si>
  <si>
    <t>计费争议-SP扣费：用户反映增值业务开通问题，经核实，用户订购产品云游彩铃15元包月，产品代码为90115，订购时间23年9月，取消时间为23年10月，15元/月，合计扣费2个月，累计产生费用合计30元，订购方式为集团统一认证平台” 短信验证码，有二次确认过程，不存在订购违规现象。考虑用户使用感知，网站方已取消屏蔽并于三个工作日内退费30元到账，此费用不可抵扣往月欠费及打印发票，另用户订购产品腾讯视频10G流量加会员月包，产品代码为88226，订购时间23年9月，取消时间为23年10月，25元/月，合计扣费2个月，累计产生费用合计50元，订购方式为集团统一认证平台” 短信验证码，有二次确认过程，不存在订购违规现象。考虑用户使用感知，网站方已取消屏蔽并于三个工作日内退费50元到账，此费用不可抵扣往月欠费及打印发票，另用户订购产品增值业务-云加速，产品代码为98177，订购时间23年9月，取消时间为23年10月，15元/月，合计扣费2个月，累计产生费用合计30元，订购方式为集团统一认证平台” 短信验证码，有二次确认过程，不存在订购违规现象。考虑用户使用感知，网站方已取消屏蔽并于三个工作日内退费30元到账，此费用不可抵扣往月欠费及打印发票，另用户订购产品沃悦读同步学钻石会员20元包，产品代码为90559，订购时间23年9月，取消时间为23年10月，20元/月，合计扣费2个月，累计产生费用合计40元，订购方式为集团统一认证平台” 短信验证码，有二次确认过程，不存在订购违规现象。考虑用户使用感知，网站方已取消屏蔽并于三个工作日内退费40元到账，此费用不可抵扣往月欠费及打印发票，客户满意。</t>
  </si>
  <si>
    <t>TS202310041753570428</t>
  </si>
  <si>
    <t>彭运文</t>
  </si>
  <si>
    <t>高级模板内容：&amp;#10;投诉问题描述:对招联分期5G99元直降1200（社会渠道36期）（湖北）不认可，不知情办理，且对副卡15629387200开通的自然拼读钻石会员卡、20元20GB夜间包（立即生效）、夜间包月费5折活动（6个月）-立即生效不认可&amp;#10;产品名称:招联分期5G99元直降1200（社会渠道36期）（湖北）&amp;#10;办理时间:2023-01-12&amp;#10;办理渠道:夷陵小溪塔平云合作厅&amp;#10;用户要求:核查处理</t>
  </si>
  <si>
    <t>计费争议-SP扣费：用户反映自然拼读钻石会员卡业务开通问题，经核实，客户订购产品名称为自然拼读钻石会员卡，产品代码为66001422，SP标识为 90559 ，推广短信链接订购，订购时间2023-09-27 11:01:43，累计产生费用共计40元，有二次确认过程，不存在订购违规现象。考虑客户使用感知，网站方已取消屏蔽并于三个工作日内退费40元话费方式到账，此费用可抵扣月租，不可打印账单发票，另用户15629387200订购20元20GB夜间包（5折），经核实为2023-09-28 19:14:08  在网站上订购，已取消，考虑用户感知，申请退23.9-10月费用，合计20元，24小时到帐，此费用不可打印发票，关于用户反馈招联分期5G99元直降1200（社会渠道36期）（湖北）的问题，用户表示营业厅已经给他说清楚了，自己知悉无问题，满意。</t>
  </si>
  <si>
    <t>TS202310041753230413</t>
  </si>
  <si>
    <t>贺必海</t>
  </si>
  <si>
    <t>主办单位：湖北&amp;#10;客户类别：普通客户&amp;#10;10010是否打通：否&amp;#10;是否二次致电10015：是&amp;#10;是否联系：否&amp;#10;升级倾向：&amp;#10;号码归属省：湖北&amp;#10;SVIP等级：&amp;#10;1.问题类型:;&amp;#10;2.投诉类型:增值业务费争议;&amp;#10;3.营业厅地址:;&amp;#10;4.位置信息:;&amp;#10;5.位置发生地:;&amp;#10;6.投诉内容:&amp;#10;202309月增值业务费:增值业务-畅行会员S-包月-15元15&amp;#10;争议金额:15.00&amp;#10;需要退订业务:否</t>
  </si>
  <si>
    <t>计费争议-SP扣费①客户基本资料：业务号码：13032733978、客户姓名：贺心海、套餐情况：幸福家家乐39元套餐；客户反映增值业务扣费的问题； &amp;#10;②首次联系客户时间：2023-10-04 09:54:00&amp;#10;③投诉核查处理情况：收到贵部转办，我司立即组织核查，经核实，畅行会员S-包月-15元，21002422，91639，客户通过短信验证码二次订购，此属用户自行办理，现已取消，网站24小时内退费9-10月费用40元，满意； &amp;#10;④答复客户时间及客户满意度评价：根据上述核实情况，我司于2023-10-04 09:54:00联系客户满意，回单人：胡春燕、联系方式：07176921001&amp;#10;⑤投诉核查关联材料：无。"</t>
  </si>
  <si>
    <t>TS202310040159051359</t>
  </si>
  <si>
    <t>胡雅琴</t>
  </si>
  <si>
    <t>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TV盒子套餐莫名其妙就办理了，找不到取消的地方。&amp;#10;8.办理业务的名称:TV盒子套餐莫名其妙就办理了&amp;#10;8.无法办理的渠道:中国联通APP</t>
  </si>
  <si>
    <t>计费争议-SP扣费①客户基本资料：业务号码：18671770061、客户姓名：胡雅琴、套餐情况：畅越冰激凌5G套餐69元；客户反映取消业务的问题； &amp;#10;②首次联系客户时间：2023-10-20 09:34:00&amp;#10;③投诉核查处理情况：收到贵部转办，我司立即组织核查，经核实，影视会员连续包月2400023504,9月通过遥控器点播，现已取消屏蔽点播功能，减免9-10月产生扣费59.8元，系统办理18671770061和17507205200预存享30元赠费，立即到账，多次联系用户未接听，已短信告知用户结果，若用户来电烦请代为解释或告知用户与本地服务监督热线13032700872（工作时间8:30-12:00 14:00-17:30工作时间）联系。； &amp;#10;④答复客户时间及客户满意度评价：根据上述核实情况，我司于2023-02-03 09:34:00未联系上，回单人：胡春燕、联系方式：07176921001&amp;#10;⑤投诉核查关联材料：无。"</t>
  </si>
  <si>
    <t>TS202310051340060292</t>
  </si>
  <si>
    <t>庞小卫</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</si>
  <si>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我不需要这样的套餐。</t>
  </si>
  <si>
    <t>计费争议-SP扣费①客户基本资料：业务号码：18672093656、客户姓名：庞小卫、套餐情况：V粉卡（9元版）；客户反映增值业务扣费及宽带的问题； &amp;#10;②首次联系客户时间：2023-10-05 14:54:00&amp;#10;③投诉核查处理情况：收到贵部转办，我司立即组织核查，经核实，乐动彩铃6元包月，49004947，90115， 2022-12-12 13:10:32 订购，23.10月取消，用户订购短信验证码二次验证订购，网站已屏蔽并于3个工作日退费用66元。另宽带为虚拟宽带，免费一年，用户未实装，现已取消，减免9-10月宽带月租费用20元，系统办理预存享20元赠费，立即到账，此费用无法抵扣往月欠费及打印发票，满意； &amp;#10;④答复客户时间及客户满意度评价：根据上述核实情况，我司于2023-10-05 14:54:00联系客户满意，回单人：胡春燕、联系方式：07176921001&amp;#10;⑤投诉核查关联材料：无。"</t>
  </si>
  <si>
    <t>BL202310051321540335</t>
  </si>
  <si>
    <t>王帮汉</t>
  </si>
  <si>
    <t>&gt;业务号码&gt;13197318990；&gt;号码归属地&gt;宜昌；&gt;产品名称&gt;沃阅读知涯升学20元特价包；&gt;产品代码&gt;66002207；&gt;产品编码&gt;6600220700；&gt;订购时间&gt;2023-10-0109:11:25；&gt;核查情况&gt;平台故障；&gt;不规范定制分类&gt;平台故障，无法判责；&gt;退费金额&gt;20元；&gt;退费时间&gt;2023-10-05；&gt;投诉内容&gt;&amp;#10;合约信息查询:&amp;#10;系统未查询到产品信息/非用户咨询的产品&amp;#10;查询优惠产品信息:&amp;#10;:无确认方式&amp;#10;:客户不了解此业务，要求取消或投诉&amp;#10;:不接受&amp;#10;:附属产品&amp;#10;:退订成功&amp;#10;取消成功:要求退费&amp;#10;判断省分:湖北&amp;#10;:小于等于500元&amp;#10;:&amp;#10;&amp;#10;高级模板内容：&amp;#10;赔付类型：:增值业务争议&amp;#10;CBSS账单扣费名称：:-沃阅读知涯升学20元特价包_增值业务-&amp;#10;SP产品ID/元素ID：:6600220700&amp;#10;办理渠道:无&amp;#10;赔付月份：:2023年10月&amp;#10;返还倍率:单倍&amp;#10;赔付金额：:20&amp;#10;是否已经取消业务:是&amp;#10;是否承诺退费：:是&amp;#10;用户是否需要回复：:否&amp;#10;用户要求：:退费</t>
  </si>
  <si>
    <t>BL202310042124450025</t>
  </si>
  <si>
    <t>覃荣学</t>
  </si>
  <si>
    <t>&gt;业务号码&gt;13197330287；&gt;号码归属地&gt;宜昌；&gt;产品名称&gt;哔哩哔哩15G流量加会员月包；&gt;产品代码&gt;80006723；&gt;产品编码&gt;8000672300；&gt;订购时间&gt;2023-09-2109:15:12；&gt;核查情况&gt;平台故障；&gt;不规范定制分类&gt;平台故障，无法判责；&gt;退费金额&gt;50元；&gt;退费时间&gt;2023/10/05；&gt;投诉内容&gt;&amp;#10;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增值业务-哔哩哔哩15G流量加会员月包&amp;#10;SP产品ID/元素ID：:8000672300&amp;#10;办理渠道:SP接入&amp;#10;赔付月份：:2023年9月、2023年10月&amp;#10;返还倍率:单倍&amp;#10;赔付金额：:50&amp;#10;是否已经取消业务:是&amp;#10;是否承诺退费：:是&amp;#10;用户是否需要回复：:否&amp;#10;用户要求：:退费</t>
  </si>
  <si>
    <t>BL202310041730242372</t>
  </si>
  <si>
    <t>林莉</t>
  </si>
  <si>
    <t>&gt;业务号码&gt;13227274272；&gt;号码归属地&gt;宜昌；&gt;产品名称&gt;那豆少儿，趣味生活；&gt;产品代码&gt;无，无；&gt;产品编码&gt;2400039012，2400077200；&gt;订购时间&gt;2023-10-0316:11:06，2023-09-2320:38:04；&gt;核查情况&gt;平台故障；&gt;不规范定制分类&gt;平台故障，无法判责；&gt;退费金额&gt;25，50元；&gt;退费时间&gt;2023-10-05；&gt;投诉内容&gt;&amp;#10;高级模板内容：&amp;#10;赔付类型：:增值业务争议&amp;#10;CBSS账单扣费名称：:那豆少儿趣味生活&amp;#10;办理渠道:线上&amp;#10;赔付月份：:2023年9月、2023年10月&amp;#10;返还倍率:单倍&amp;#10;赔付金额：:75&amp;#10;是否已经取消业务:是&amp;#10;是否承诺退费：:是&amp;#10;用户是否需要回复：:否&amp;#10;用户要求：:退诺退费</t>
  </si>
  <si>
    <t>BL202310050944451664</t>
  </si>
  <si>
    <t>熊新华</t>
  </si>
  <si>
    <t>&gt;业务号码&gt;13264906476；&gt;号码归属地&gt;宜昌；&gt;产品名称&gt;牛人科学，飞咪玩具大世界；&gt;产品代码&gt;66001299；&gt;产品编码&gt;6600129900；&gt;订购时间&gt;2023-04-2112:12:46，2023-04-0912:32:21；&gt;核查情况&gt;平台故障；&gt;不规范定制分类&gt;平台故障，无法判责；&gt;退费金额&gt;175元，175元；&gt;退费时间&gt;2023-10-05；&gt;投诉内容&gt;判断省分:湖北&amp;#10;:增值业务费用争议（含炫彩通信助理包云盘版等组合类增值业务）&amp;#10;:固网&amp;#10;:是&amp;#10;:不认可&amp;#10;:小于等于500元，且仅限单倍、月份不超过12个月&amp;#10;:&amp;#10;&amp;#10;高级模板内容：&amp;#10;赔付类型：:增值业务争议&amp;#10;CBSS账单扣费名称：:牛人科学	、飞咪玩具大世界&amp;#10;办理渠道:电视点播&amp;#10;赔付月份：:2023年4月、2023年10月&amp;#10;返还倍率:单倍&amp;#10;赔付金额：:350&amp;#10;是否已经取消业务:是&amp;#10;是否承诺退费：:是&amp;#10;用户是否需要回复：:否&amp;#10;用户要求：:用户来电对于业务牛人科学	、飞咪玩具大世界不满，表示自己并未订购过，现要求退还所有扣费月份费用，我处解释用户不认可，已承诺退费，请贵部协助处理，谢谢</t>
  </si>
  <si>
    <t>BL202310051051090405</t>
  </si>
  <si>
    <t>周璇</t>
  </si>
  <si>
    <t>22年Q3Q4重点客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增值业务-自然拼读钻石会员卡&amp;#10;SP产品ID/元素ID：:6600142200&amp;#10;办理渠道:无&amp;#10;赔付月份：:2023年10月&amp;#10;返还倍率:单倍&amp;#10;赔付金额：:20&amp;#10;是否已经取消业务:是&amp;#10;是否承诺退费：:是&amp;#10;用户是否需要回复：:否&amp;#10;用户要求：:退费</t>
  </si>
  <si>
    <t>BL202310051308180133</t>
  </si>
  <si>
    <t>姜锋</t>
  </si>
  <si>
    <t>&gt;业务号码&gt;15549320296；&gt;号码归属地&gt;宜昌；&gt;产品名称&gt;哔哩哔哩15G流量加会员月包；&gt;产品代码&gt;80006723；&gt;产品编码&gt;8000672300；&gt;订购时间&gt;2023-10-0216:33:42；&gt;核查情况&gt;平台故障；&gt;不规范定制分类&gt;平台故障，无法判责；&gt;退费金额&gt;25元；&gt;退费时间&gt;2023-10-05；&gt;投诉内容&gt;&amp;#10;【2022年上工信部测评重保用户】[65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哔哩哔哩15G流量加会员月包&amp;#10;办理渠道:自己&amp;#10;赔付月份：:2023年10月&amp;#10;返还倍率:单倍&amp;#10;赔付金额：:25&amp;#10;是否已经取消业务:是&amp;#10;是否承诺退费：:是&amp;#10;用户是否需要回复：:否&amp;#10;用户要求：:尽快退费</t>
  </si>
  <si>
    <t>BL202310050836410672</t>
  </si>
  <si>
    <t>魏新民</t>
  </si>
  <si>
    <t>&gt;业务号码&gt;15571734700；&gt;号码归属地&gt;宜昌；&gt;产品名称&gt;芒果TV10G流量加月会员合约包；&gt;产品代码&gt;80006702；&gt;产品编码&gt;8000670200；&gt;订购时间&gt;2023-09-2910:55:13；&gt;核查情况&gt;平台故障；&gt;不规范定制分类&gt;平台故障，无法判责；&gt;退费金额&gt;19元；&gt;退费时间&gt;2023-10-05；&gt;投诉内容&gt;&amp;#10;高级模板内容：&amp;#10;赔付类型：:增值业务争议&amp;#10;CBSS账单扣费名称：:	芒果TV10G流量加月会员合约包	19.00&amp;#10;办理渠道:线上&amp;#10;赔付月份：:2023年10月&amp;#10;返还倍率:单倍&amp;#10;赔付金额：:19&amp;#10;是否已经取消业务:是&amp;#10;是否承诺退费：:是&amp;#10;用户是否需要回复：:否&amp;#10;用户要求：:承诺退费</t>
  </si>
  <si>
    <t>BL202310051318530284</t>
  </si>
  <si>
    <t>张治家</t>
  </si>
  <si>
    <t>&gt;业务号码&gt;15572707031；&gt;号码归属地&gt;宜昌；&gt;产品名称&gt;沃悦读同步学钻石会员20元包；&gt;产品代码&gt;66001174；&gt;产品编码&gt;6600117400；&gt;订购时间&gt;2023-10-0410:27:37；&gt;核查情况&gt;平台故障；&gt;不规范定制分类&gt;平台故障，无法判责；&gt;退费金额&gt;20元；&gt;退费时间&gt;2023年10月5日；&gt;投诉内容&gt;&amp;#10;&amp;#10;高级模板内容：&amp;#10;赔付类型：:增值业务争议&amp;#10;CBSS账单扣费名称：:沃悦读同步学钻石会员20元包&amp;#10;办理渠道:无&amp;#10;赔付月份：:2023年10月&amp;#10;返还倍率:单倍&amp;#10;赔付金额：:20&amp;#10;是否已经取消业务:是&amp;#10;是否承诺退费：:是&amp;#10;用户是否需要回复：:否&amp;#10;用户要求：:已承诺退费请尽快处理</t>
  </si>
  <si>
    <t>BL202310050941151606</t>
  </si>
  <si>
    <t>万永明</t>
  </si>
  <si>
    <t>&gt;业务号码&gt;15572734795；&gt;号码归属地&gt;宜昌；&gt;产品名称&gt;联通爱听-职场精英20元包；&gt;产品代码&gt;66003010；&gt;产品编码&gt;6600301000；&gt;订购时间&gt;2023-09-1607:53:29；&gt;核查情况&gt;平台故障；&gt;不规范定制分类&gt;平台故障，无法判责；&gt;退费金额&gt;40元；&gt;退费时间&gt;2023-10-05；&gt;投诉内容&gt;&amp;#10;高级模板内容：&amp;#10;赔付类型：:增值业务争议&amp;#10;CBSS账单扣费名称：:联通爱听-职场精英20元包&amp;#10;办理渠道:SP&amp;#10;赔付月份：:2023年9月、2023年10月&amp;#10;返还倍率:单倍&amp;#10;赔付金额：:40&amp;#10;是否已经取消业务:是&amp;#10;是否承诺退费：:是&amp;#10;用户是否需要回复：:否&amp;#10;用户要求：:已承诺退费，不用回复</t>
  </si>
  <si>
    <t>BL202310051156081573</t>
  </si>
  <si>
    <t>&gt;业务号码&gt;15572791161；&gt;号码归属地&gt;宜昌；&gt;产品名称&gt;视频彩铃悦看版8元包月；&gt;产品代码&gt;49004923；&gt;产品编码&gt;4900492300；&gt;订购时间&gt;2023-10-0509:18:07；&gt;核查情况&gt;平台故障；&gt;不规范定制分类&gt;平台故障，无法判责；&gt;退费金额&gt;8.00元；&gt;退费时间&gt;2023-10-05；&gt;投诉内容&gt;&amp;#10;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	视频彩铃悦看版8元包月&amp;#10;办理渠道:sp&amp;#10;赔付月份：:2023年10月&amp;#10;返还倍率:单倍&amp;#10;赔付金额：:8&amp;#10;是否已经取消业务:是&amp;#10;是否承诺退费：:是&amp;#10;用户是否需要回复：:否&amp;#10;用户要求：:加急</t>
  </si>
  <si>
    <t>BL202310050934331477</t>
  </si>
  <si>
    <t>向译莎</t>
  </si>
  <si>
    <t>&gt;业务号码&gt;15671038757；&gt;号码归属地&gt;宜昌；&gt;产品名称&gt;沃阅读-5G畅阅-经管学堂20元；&gt;产品代码&gt;66001249；&gt;产品编码&gt;6600124900；&gt;订购时间&gt;2023-09-3011:23:31；&gt;核查情况&gt;平台故障；&gt;不规范定制分类&gt;平台故障，无法判责；&gt;退费金额&gt;20元；&gt;退费时间&gt;2023-10-05；&gt;投诉内容&gt;&amp;#10;赔付类型：:增值业务争议&amp;#10;CBSS账单扣费名称：:	沃阅读-5G畅阅-经管学堂2&amp;#10;办理渠道:无&amp;#10;赔付月份：:2023年9月&amp;#10;返还倍率:单倍&amp;#10;赔付金额：:20&amp;#10;是否已经取消业务:是&amp;#10;是否承诺退费：:否&amp;#10;用户是否需要回复：:是&amp;#10;用户要求：:用户要求承诺退费的20元可以正常使用，对不能抵扣历史欠费和增值业务费用不认可，要求把欠费的7元抵扣掉</t>
  </si>
  <si>
    <t>BL202310041352201395</t>
  </si>
  <si>
    <t>熊会友</t>
  </si>
  <si>
    <t>&gt;业务号码&gt;15672481511&gt;号码归属地&gt;宜昌；&gt;产品名称&gt;AI留声机共享包钻石版25元-沃阅读；&gt;产品代码&gt;66002655；&gt;产品编码&gt;6600265500；&gt;订购时间&gt;	2023-09-3012:27:22；&gt;核查情况&gt;平台故障；&gt;不规范定制分类&gt;平台故障，无法判责；&gt;退费金额&gt;50元；&gt;退费时间&gt;2023年10月4日&gt;投诉内容&gt;&amp;#10;&amp;#10;高级模板内容：&amp;#10;赔付类型：:增值业务争议&amp;#10;CBSS账单扣费名称：:	AI留声机共享包钻石版25元-沃阅读&amp;#10;办理渠道:/&amp;#10;赔付月份：:2023年10月、2023年9月&amp;#10;返还倍率:单倍&amp;#10;赔付金额：:50&amp;#10;是否已经取消业务:是&amp;#10;是否承诺退费：:是&amp;#10;用户是否需要回复：:否&amp;#10;用户要求：:用户来电反映	AI留声机共享包钻石版25元-沃阅读业务订购不知情，要求退费，请协助处理</t>
  </si>
  <si>
    <t>TS202310042016230595</t>
  </si>
  <si>
    <t>汪德会</t>
  </si>
  <si>
    <t>判断省分:湖北&amp;#10;:流量费争议&amp;#10;:流量包定制争议&amp;#10;:不认可&amp;#10;:未享受&amp;#10;:小于等于500元，且仅限单倍、月份不超过12个月&amp;#10;:&amp;#10;&amp;#10;高级模板内容：&amp;#10;投诉问题描述:用户来电反映没有订购：哔哩哔哩15G流量加会员月包要求退费&amp;#10;业务名称:哔哩哔哩15G流量加会员月包&amp;#10;争议月份:2023年9月、2023年10月&amp;#10;争议金额:50&amp;#10;是否承诺退费:是&amp;#10;用户要求:退费</t>
  </si>
  <si>
    <t>BL202310042001461887</t>
  </si>
  <si>
    <t>秦明珍</t>
  </si>
  <si>
    <t>&gt;业务号码&gt;17671931478；&gt;号码归属地&gt;宜昌；&gt;产品名称&gt;AI留声机共享包钻石版25元-沃阅读，哔哩哔哩15G流量加会员月包；&gt;产品代码&gt;66002655，80006723；&gt;产品编码&gt;6600265500，8000672300；&gt;订购时间&gt;2023-09-2009:32:33，2023-09-0717:32:52；&gt;核查情况&gt;平台故障；&gt;不规范定制分类&gt;平台故障，无法判责；&gt;退费金额&gt;50元，50元；&gt;退费时间&gt;2023/10/05；&gt;投诉内容&gt;&amp;#10;[65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AI留声机共享包钻石版25元-沃阅读哔哩哔哩15G流量加会员月包&amp;#10;办理渠道:未&amp;#10;赔付月份：:2023年9月、2023年10月&amp;#10;返还倍率:单倍&amp;#10;赔付金额：:100&amp;#10;是否已经取消业务:是&amp;#10;是否承诺退费：:是&amp;#10;用户是否需要回复：:否&amp;#10;用户要求：:退费</t>
  </si>
  <si>
    <t>BL202310051213561836</t>
  </si>
  <si>
    <t>周怡</t>
  </si>
  <si>
    <t>&gt;业务号码&gt;18671700571；&gt;号码归属地&gt;宜昌；&gt;产品名称&gt;自然拼读钻石会员卡；&gt;产品代码&gt;66001422；&gt;产品编码&gt;6600142200；&gt;订购时间&gt;2023-10-0510:24:30；&gt;核查情况&gt;平台故障；&gt;不规范定制分类&gt;平台故障，无法判责；&gt;退费金额&gt;20元；&gt;退费时间&gt;2023-10-05；&gt;投诉内容&gt;&amp;#10;--------------&amp;#10;高级模板内容：&amp;#10;赔付类型：:增值业务争议&amp;#10;CBSS账单扣费名称：:	自然拼读钻石会员卡&amp;#10;办理渠道:无&amp;#10;赔付月份：:2023年10月&amp;#10;返还倍率:单倍&amp;#10;赔付金额：:20&amp;#10;是否已经取消业务:是&amp;#10;是否承诺退费：:是&amp;#10;用户是否需要回复：:否&amp;#10;用户要求：:用户要求取消，并退费</t>
  </si>
  <si>
    <t>TS202310050816200342</t>
  </si>
  <si>
    <t>杨世汇</t>
  </si>
  <si>
    <t>[65岁以上老人]判断省分:湖北&amp;#10;:流量费争议&amp;#10;:未使用过/未使用那么多/用的wifi（产生流量/费用）&amp;#10;:不认可&amp;#10;:下一步&amp;#10;:不符合或不愿意开通&amp;#10;:未享受&amp;#10;:下一步&amp;#10;:单倍小于等于500&amp;#10;:&amp;#10;&amp;#10;高级模板内容：&amp;#10;投诉问题描述:上网费不认可&amp;#10;业务名称:上网费&amp;#10;争议月份:2023年10月&amp;#10;争议金额:120&amp;#10;是否承诺退费:是&amp;#10;用户要求:已承诺退费，不用回复</t>
  </si>
  <si>
    <t>TS202310041900151759</t>
  </si>
  <si>
    <t>吕正双</t>
  </si>
  <si>
    <t>[65岁以上老人]判断省分:湖北&amp;#10;:流量费争议&amp;#10;:未使用过/未使用那么多/用的wifi（产生流量/费用）&amp;#10;:不认可&amp;#10;:下一步&amp;#10;:不符合或不愿意开通&amp;#10;:未享受&amp;#10;:下一步&amp;#10;:单倍小于等于500&amp;#10;:&amp;#10;&amp;#10;高级模板内容：&amp;#10;投诉问题描述:用户来电对手机上网流量费_费用不认可，要求退费处理&amp;#10;业务名称:手机上网流量费&amp;#10;争议月份:2023年10月&amp;#10;争议金额:20&amp;#10;是否承诺退费:是&amp;#10;用户要求:用户要求退费处理</t>
  </si>
  <si>
    <t>TS202310040943570729</t>
  </si>
  <si>
    <t>高香元</t>
  </si>
  <si>
    <t>[65岁以上老人]判断省分:其他省分&amp;#10;:流量计费争议&amp;#10;判断省分::未使用过/未使用那么多/用的wifi（产生流量/费用）&amp;#10;:不认可&amp;#10;:下一步&amp;#10;:不符合或不愿意开通&amp;#10;:未享受&amp;#10;:下一步&amp;#10;:单倍小于等于500&amp;#10;:&amp;#10;&amp;#10;高级模板内容：&amp;#10;投诉问题描述:用户来电称自己流量超出不认可要求退费请协助处理谢谢&amp;#10;业务名称:上网流量费&amp;#10;争议月份:2023年9月&amp;#10;争议金额:15&amp;#10;是否承诺退费:是&amp;#10;用户要求:退费</t>
  </si>
  <si>
    <t>TS202310031951231517</t>
  </si>
  <si>
    <t>张贵兰</t>
  </si>
  <si>
    <t>主办单位：湖北&amp;#10;客户类别：普通客户&amp;#10;10010是否打通：是&amp;#10;是否二次致电10015：是&amp;#10;是否联系：否&amp;#10;升级倾向：&amp;#10;号码归属省：湖北&amp;#10;SVIP等级：&amp;#10;1.问题类型:;&amp;#10;2.投诉类型:手机流量费争议;&amp;#10;3.营业厅地址:;&amp;#10;4.位置信息:;&amp;#10;5.位置发生地:;&amp;#10;6.投诉内容:&amp;#10;202309月上网费:10.10&amp;#10;202308月上网费:38.80&amp;#10;争议金额:38.80</t>
  </si>
  <si>
    <t>计费争议-流量： ①客户投诉产生的原因：客户反馈流量扣费的问题。 ②客户投诉问题核查情况及解决方案：收到贵部转办后，我司立即组织调查。经核实，用户反映流量扣费问题，经核实流量扣费正常，联系无人接听，已短信告知，如有疑问可在工作时间（08:30-12:00；14:00-17:30）联系07176921001、13032700872宜昌联通投诉处理中心。如用户咨询，请前台10010话务中心代为解释，谢谢。我司于2023-10-04 14:30:38联系客户解释以上情况。 ③客户问题满意度：未接通 ④回单人：张婷 6921001</t>
  </si>
  <si>
    <t>TS202310050901380876</t>
  </si>
  <si>
    <t>罗小芹</t>
  </si>
  <si>
    <t>高级模板内容：&amp;#10;投诉问题描述:反映自己上个月才充了话费，结果现在欠费了，已告知上个月产生了流量费和当月的月租，用户不认可&amp;#10;争议月份:2023年9月&amp;#10;争议金额/流量:156&amp;#10;用户要求:要求退还这个月充的150元费用，请尽快核实，谢谢</t>
  </si>
  <si>
    <t>计费争议-流量：客户反映流量扣费的问题。经核实，客户号码为畅越冰激凌5G套餐119元套餐，23.9月共产生流量扣费156元，考虑客户感知，已申请话费退还，24小时内到账，此费用不可打印账单发票，回访满意</t>
  </si>
  <si>
    <t>TS202310051439181649</t>
  </si>
  <si>
    <t>王海波</t>
  </si>
  <si>
    <t>判断省分:其他省分&amp;#10;:流量计费争议&amp;#10;判断省分::定向流量未免流&amp;#10;:不认可&amp;#10;:不符合或不愿意开通&amp;#10;:&amp;#10;&amp;#10;高级模板内容：&amp;#10;投诉问题描述:用户来电反映称本机流量一直在使用腾讯软件，但是一直在收费，已向用户解释流量免流范围，用户不认可，称自己没有使用第三方，要求不愿自己查询上网详单要求我方尽快核实&amp;#10;争议定向流量包产品名称:腾讯大王卡（新）&amp;#10;订购渠道:无&amp;#10;订购日期:2023-10-05&amp;#10;用户要求:要求尽快处理。</t>
  </si>
  <si>
    <t>计费争议-流量：用户反映流量费用问题，经核实，客户本月30GB王卡专属免流包，已使用2.33GB，已正常免流，使用其他流量产生有40元流量费用，计费正常无误，考虑客户感知，申请减免本月40元流量费用，24小时内到账，此费用无法抵扣往月欠费且不可打印发票，另为客户赠送0元10G流量，仅本月使用，满意。</t>
  </si>
  <si>
    <t>TS202310051014450088</t>
  </si>
  <si>
    <t>陈本银</t>
  </si>
  <si>
    <t>判断省分:湖北&amp;#10;:流量费争议&amp;#10;:未使用过/未使用那么多/用的wifi（产生流量/费用）&amp;#10;:不认可&amp;#10;:下一步&amp;#10;:不符合或不愿意开通&amp;#10;:未享受&amp;#10;:下一步&amp;#10;:单倍小于等于500&amp;#10;:&amp;#10;&amp;#10;高级模板内容：&amp;#10;投诉问题描述:流量费不认可&amp;#10;业务名称:流量费&amp;#10;争议月份:2023年10月&amp;#10;争议金额:10&amp;#10;是否承诺退费:是&amp;#10;用户要求:尽快处理</t>
  </si>
  <si>
    <t>TS202310051122221941</t>
  </si>
  <si>
    <t>孙发群</t>
  </si>
  <si>
    <t>判断省分:湖北&amp;#10;:流量费争议&amp;#10;:未使用过/未使用那么多/用的wifi（产生流量/费用）&amp;#10;:不认可&amp;#10;:下一步&amp;#10;:不符合或不愿意开通&amp;#10;:未享受&amp;#10;:下一步&amp;#10;:单倍小于等于500&amp;#10;:&amp;#10;&amp;#10;高级模板内容：&amp;#10;投诉问题描述:用户对本月产生流量费不认可要求退费&amp;#10;业务名称:流量费&amp;#10;争议月份:2023年10月&amp;#10;争议金额:10&amp;#10;是否承诺退费:是&amp;#10;用户要求:退费</t>
  </si>
  <si>
    <t>TS202310051153370310</t>
  </si>
  <si>
    <t>易振新</t>
  </si>
  <si>
    <t>判断省分:湖北&amp;#10;:流量费争议&amp;#10;:未使用过/未使用那么多/用的wifi（产生流量/费用）&amp;#10;:不认可&amp;#10;:下一步&amp;#10;:不符合或不愿意开通&amp;#10;:已享受或不在授权范围&amp;#10;:&amp;#10;&amp;#10;高级模板内容：&amp;#10;投诉问题描述:上网费不认可&amp;#10;争议月份:2023年10月&amp;#10;争议金额/流量:210&amp;#10;用户要求:我处承诺退费用户不认可，称是别人用了他的流量，他根本没用过，要求核实流量是在哪儿用掉的，请处理谢谢</t>
  </si>
  <si>
    <t>TS202310042141521687</t>
  </si>
  <si>
    <t>陈安乐</t>
  </si>
  <si>
    <t>[65岁以上老人]判断省分:其他省分&amp;#10;:流量计费争议&amp;#10;判断省分::未使用过/未使用那么多/用的wifi（产生流量/费用）&amp;#10;:不认可&amp;#10;:下一步&amp;#10;:不符合或不愿意开通&amp;#10;:未享受&amp;#10;:下一步&amp;#10;:单倍小于等于500&amp;#10;:&amp;#10;&amp;#10;高级模板内容：&amp;#10;投诉问题描述:用户来电反映自己流量数据没有打开可是产生了流量费&amp;#10;业务名称:上网费_手机上网流量费_无线接入-上网流量费-国内&amp;#10;争议月份:2023年10月&amp;#10;争议金额:2.43&amp;#10;是否承诺退费:是&amp;#10;用户要求:退费，如果明天还产生流量，投诉工信部</t>
  </si>
  <si>
    <t>TS202310051425321316</t>
  </si>
  <si>
    <t>谭红群</t>
  </si>
  <si>
    <t>判断省分:其他省分&amp;#10;:流量计费争议&amp;#10;判断省分::未使用过/未使用那么多/用的wifi（产生流量/费用）&amp;#10;:不认可&amp;#10;:下一步&amp;#10;:不符合或不愿意开通&amp;#10;:未享受&amp;#10;:下一步&amp;#10;:单倍小于等于500&amp;#10;:&amp;#10;&amp;#10;高级模板内容：&amp;#10;投诉问题描述:流量计费争议&amp;#10;业务名称:宜昌如意通吉祥卡(OCS)&amp;#10;争议月份:2023年10月&amp;#10;争议金额:10&amp;#10;是否承诺退费:是&amp;#10;用户要求:退费</t>
  </si>
  <si>
    <t>TS202310041937272434</t>
  </si>
  <si>
    <t>牛望香</t>
  </si>
  <si>
    <t>判断省分:其他省分&amp;#10;:流量计费争议&amp;#10;判断省分::未使用过/未使用那么多/用的wifi（产生流量/费用）&amp;#10;:不认可&amp;#10;:下一步&amp;#10;:不符合或不愿意开通&amp;#10;:未享受&amp;#10;:下一步&amp;#10;:单倍小于等于500&amp;#10;:&amp;#10;&amp;#10;高级模板内容：&amp;#10;投诉问题描述:用户反映对额外流量费不认可，要求退款&amp;#10;业务名称:	上网费_手机上网流量费_无线接入-上网流量费-国内（本地使用）&amp;#10;争议月份:2023年9月&amp;#10;争议金额:118.64&amp;#10;是否承诺退费:是&amp;#10;用户要求:用户要求退款</t>
  </si>
  <si>
    <t>TS202310032128400353</t>
  </si>
  <si>
    <t>高级模板内容：&amp;#10;投诉问题描述:用户来电反映自己的手机根本无法拨打电话，但是上个月却产生了通话费，非常不满，前台已按账单解释，不认可&amp;#10;争议月份:2023年9月&amp;#10;争议金额:16.2&amp;#10;是否有下发短信提醒:是&amp;#10;用户要求:用户要求退还扣除的费用，麻烦后台协助处理一下</t>
  </si>
  <si>
    <t>计费争议-语音：客户反映语音扣费的问题。经核实，客户号码为大云卡套餐，23.9月共超出语音通话162分钟，产生16.2元语音费，考虑客户感知，已申请话费退还，24小时内到账，此费用不可打印账单发票，回访满意</t>
  </si>
  <si>
    <t>TS202310041706401738</t>
  </si>
  <si>
    <t>杨晓明</t>
  </si>
  <si>
    <t>[65岁以上老人]&amp;#10;高级模板内容：&amp;#10;投诉问题描述:用户来电对本月语音通话108分钟不认可，称自己没有打那么多电话，建议用户通过中国联通APP查询详单，用户不认可&amp;#10;争议月份:2023年10月&amp;#10;争议金额:0.8&amp;#10;是否有下发短信提醒:是&amp;#10;用户要求:投诉，请核实回电，谢谢</t>
  </si>
  <si>
    <t>计费争议-语音：用户反映通话分钟数问题，经核实，客户本月超出分钟数0.8钟，产生有0.8元费用，计费正常无误，已联系客户解释说明，考虑客户感知，申请赠送5元话费，24小时到帐，此费用无法抵扣往月欠费且不可打印发票，满意。</t>
  </si>
  <si>
    <t>TS202310042152201772</t>
  </si>
  <si>
    <t>判断省分:湖北&amp;#10;:流量费争议&amp;#10;:未使用过/未使用那么多/用的wifi（产生流量/费用）&amp;#10;:不认可&amp;#10;:下一步&amp;#10;:不符合或不愿意开通&amp;#10;:已享受或不在授权范围&amp;#10;:&amp;#10;&amp;#10;高级模板内容：&amp;#10;投诉问题描述:详见：TS202309292203340998前台已解释，用户不认可，用户要求退还至话费余额&amp;#10;争议月份:2023年9月&amp;#10;争议金额/流量:5&amp;#10;用户要求:重新回电处理</t>
  </si>
  <si>
    <t>计费争议-/赠费：客户反映赠送话费问题，经核实，省份已于 2023-10-01 08:55:27 赠送到账5元话费，客户不认可，考虑客户感知，申请为客户赠送5元话费，24小时内现金方式到账，此费用可抵扣往月欠费且不可打印发票，满意。</t>
  </si>
  <si>
    <t>TS202310051121101910</t>
  </si>
  <si>
    <t>陈旭</t>
  </si>
  <si>
    <t>[65岁以上老人]&amp;#10;高级模板内容：&amp;#10;是否10016外呼:否&amp;#10;电话外呼号码:/&amp;#10;渠道名称:	湖北杭州翔羽线上业务代理(宜昌)&amp;#10;反应问题涉及场景:未经同意订购业务&amp;#10;产品名称::AR彩铃酷趣会员5G加油包（湖北）&amp;#10;争议月份:2023年10月&amp;#10;是否承诺退费:是&amp;#10;承诺退费金额:20&amp;#10;是否取消业务（如取消失败，需加上系统报错的提示）:是&amp;#10;是否需要回复:是&amp;#10;用户要求:已按前期工单（TS202310041018361612）告知用户，用户不认可，要求再次处理，请协助，谢谢</t>
  </si>
  <si>
    <t>ZX202310051505580706</t>
  </si>
  <si>
    <t>咨询工单（2021版）&gt;&gt;合约/活动&gt;&gt;合约计划</t>
  </si>
  <si>
    <t>郭志</t>
  </si>
  <si>
    <t>18671757774命中精准预判服务场景:[10015转接10010用户]&amp;#10;用户来电称合约到期后没有短信提醒没有电话通知，对此感到强烈不满，对本月套餐原价收费不认可，用户要求续约，否则工信部投诉</t>
  </si>
  <si>
    <t>系统支撑：套餐折扣到期无提醒。客户反映3折优惠失效问题。经核实，属系统支撑不到位导致，已办理存量5G畅爽套餐享209元赠费 湖北，活动期12个月 本月生效，满意。</t>
  </si>
  <si>
    <t>TS202310041729582317</t>
  </si>
  <si>
    <t>投诉工单（2021版）&gt;&gt;融合&gt;&gt;【变更及服务】渠道服务&gt;&gt;不同渠道查询的结果不一致</t>
  </si>
  <si>
    <t>杜明</t>
  </si>
  <si>
    <t>22年Q3Q4重点客户&amp;#10;高级模板内容：&amp;#10;投诉问题描述:用户来电反映自己在中国联通APP上查询的缴费是9月份缴费130元，转入20元，合计150元，在线查询9月无缴费记录，10月有一个转入173.73元，用户告知10月没有这个费用，查询结果不一致，用户要求核实回复，请协助处理。&amp;#10;涉及渠道:10010&amp;#10;用户要求:用户要求核实回复，请协助处理。</t>
  </si>
  <si>
    <t>计费争议-帐单争议：用户反馈话费余额不对，经核实，用户把13040972252合到一个帐户了，本月帐单多了该号码的月租费用90元，故本月实时话费: 249元，已跟用户解释清楚，满意。</t>
  </si>
  <si>
    <t>TS202310051144230052</t>
  </si>
  <si>
    <t>郑玉珍</t>
  </si>
  <si>
    <t>高级模板内容：&amp;#10;投诉问题描述:用户对于月租费扣费不认可，表示自己是18元，但是每月是59元，用户有开通承诺低消升级5G基础速率12个月（湖北），对此不认可，表示自己没有开通，要求把之前都扣的费用全部退费，请协助处理，谢谢&amp;#10;争议月份:2023年10月&amp;#10;争议金额:59&amp;#10;用户要求:用户对于月租费扣费不认可，表示自己是18元，但是每月是59元，用户有开通承诺低消升级5G基础速率12个月（湖北），对此不认可，表示自己没有开通，要求把之前都扣的费用全部退费，请协助处理，谢谢</t>
  </si>
  <si>
    <t>计费争议-账单：城区伍家区金龙合作厅AA，用户反映承诺低消升级5G基础速率12个月开通不认可。经核实，22.11月办理，现已取消，并登记11月8日退还22.12-23.10月补收费用，此费用不可打印发票，满意。</t>
  </si>
  <si>
    <t>TS202310050845030623</t>
  </si>
  <si>
    <t>闫志华</t>
  </si>
  <si>
    <t>高级模板内容：&amp;#10;投诉问题描述:客户反映对套餐239不认可已解释麻烦处理谢谢！&amp;#10;争议月份:2023年10月&amp;#10;争议金额:239&amp;#10;用户要求:客户反映对套餐239不认可已解释麻烦处理谢谢！</t>
  </si>
  <si>
    <t>计费争议-账单：核实用户副卡赠费活动结束导致本月产生月租扣费，减免3张副卡赠费30元，已到账，此费用无法抵扣往月欠费及打印发票，已调整0元副卡，次月生效，满意</t>
  </si>
  <si>
    <t>TS202310041619380537</t>
  </si>
  <si>
    <t>马晓蕾</t>
  </si>
  <si>
    <t>判断省分:其他省分&amp;#10;:电话营销争议&amp;#10;:不认可&amp;#10;判断省分:湖北&amp;#10;:移网电话营销费用争议（套餐资费/融合宽带/副卡功能费类除外）&amp;#10;:不认可&amp;#10;:大于500元&amp;#10;:&amp;#10;&amp;#10;高级模板内容：&amp;#10;是否10016外呼:是&amp;#10;反应问题涉及场景:电话营销业务资费争议,未经同意订购业务&amp;#10;产品名称:20元异型流量权益红包【超享版】-连续包月（2）&amp;#10;争议月份:2023年9月、2023年10月&amp;#10;是否承诺退费:否&amp;#10;承诺退费金额:0&amp;#10;是否取消业务（如取消失败，需加上系统报错的提示）:否&amp;#10;是否需要回复:是&amp;#10;用户要求:请后台处理，用户要求联系15571703651</t>
  </si>
  <si>
    <t>计费争议-账单：用户对20元异型流量权益红包【超享版】-连续包月（2）产生扣费不满，经核实，属用户23.9月通过短信渠道办理此业务，现表示无需使用，已取消并申请退9-10月扣费合计40元，此费用不可打印发票，满意。</t>
  </si>
  <si>
    <t>TS202310041741240130</t>
  </si>
  <si>
    <t>向爱丽</t>
  </si>
  <si>
    <t>高级模板内容：&amp;#10;投诉问题描述:用户来电对欠费不认可。请后台工作人员尽快处理。谢谢&amp;#10;争议月份:2023年10月&amp;#10;争议金额:82.5&amp;#10;用户要求:处理欠费</t>
  </si>
  <si>
    <t>计费争议-账单：用户对欠费不认可，经核实，8月6日用户最后一次缴费30元，余额5.5元，不足抵扣9月、10月月租费，故产生欠费。已告知用户需自行结清欠费，表示知晓。</t>
  </si>
  <si>
    <t>TS202310041007271282</t>
  </si>
  <si>
    <t>[65岁以上老人]&amp;#10;高级模板内容：&amp;#10;投诉问题描述:用户来电反映前工单问题详情TS202310031141461826，对前工单结果不认可，要求查询录音，前台解释无效&amp;#10;业务名称:星锐卡59元/月主资费（首月全量全价）&amp;#10;宣传渠道:营业厅&amp;#10;宣传内容:用户来电反映称前期有工作人员告知改套餐有200分钟通话，前台核实到并没有，用户不认&amp;#10;实际情况:无&amp;#10;用户要求:要求查录音，对前工单结果不认可，</t>
  </si>
  <si>
    <t>计费争议-账单：用户反映更改200分钟通话套餐，经核实，当前套餐享月赠30元优惠，并未匹配赠送200分钟勾选项。用户坚持表示前期有工作人员致电宣传套餐可赠送200分钟，已核查精准营销平台无成功外呼记录，6月、7月、8月致电均显示用户挂机。联系用户解释当前套餐优惠性，表示知晓。</t>
  </si>
  <si>
    <t>TS202310051123411991</t>
  </si>
  <si>
    <t>杨德才</t>
  </si>
  <si>
    <t>【2022年上工信部测评重保用户】[65岁以上老人]&amp;#10;高级模板内容：&amp;#10;投诉问题描述:用户来电对自动缴费不认可，前台已解释开通自动充，用户不认可，要求退费，请尽快处理&amp;#10;渠道名称:中国联通APP&amp;#10;办理业务名称:自动充开通&amp;#10;页面提示:无&amp;#10;用户要求:用户来电对自动缴费不认可，前台已解释开通自动充，用户不认可，要求退费，请尽快处理</t>
  </si>
  <si>
    <t>计费争议-账单：用户反映话费自动充问题。经核实，用户前期开通有自动充业务，余额不足时于2023-10-05 11:00:58缴费50元，已结清欠费2.24元。因充值话费已抵扣使用，故系统不支持返销该笔充值。联系用户解释表示知晓。</t>
  </si>
  <si>
    <t>TS202310041055120201</t>
  </si>
  <si>
    <t>汪义红</t>
  </si>
  <si>
    <t>#2022重保客户#15671035148&amp;#10;071700015587&amp;#10;用户反映当时办理宽带是25一个月的，现查询宽带每个月多扣费了费用，对沃派校园融合宽带成员套餐40元100M（湖北宜昌）不认可，要求跟改为25一个月的，不愿意前往营业厅办理，要求尽快回复处理</t>
  </si>
  <si>
    <t>计费争议-账单：用户反映宽带扣费问题，经核实，用户宽带已欠费，近三个月未产生扣费，已解释如需变更可持身份证原件前往校园营业厅办理，用户表示知晓。</t>
  </si>
  <si>
    <t>TS202310050914381101</t>
  </si>
  <si>
    <t>陈旗</t>
  </si>
  <si>
    <t>高级模板内容：&amp;#10;投诉问题描述:用户来电反馈联通乱扣费，坚持表示9月缴费了90元，前台查询只收到50元，用户无法提供剩余40元的交费时间和交费渠道，对10月消费账单不认可，多次解释不认，可要求投诉，要求核实1-5号每天的消费情况，请协助处理&amp;#10;争议月份:2023年10月&amp;#10;争议金额:0&amp;#10;用户要求:投诉</t>
  </si>
  <si>
    <t>计费争议-账单：用户反映账单扣费问题，经核实，前期赠费39元与低消59元互斥，导致9月账单补收31元，现协商退费31元至宽带私有账户071700034059，此费用不可打印发票，2小时到账，满意。</t>
  </si>
  <si>
    <t>TS202310041558560055</t>
  </si>
  <si>
    <t>投诉工单（2021版）&gt;&gt;移网&gt;&gt;【产品及计费使用】账单&gt;&gt;内容有误/查询结果不一致</t>
  </si>
  <si>
    <t>用户反映前期通过10010投诉流量包问题承诺退费，我台无法查询到工单详情只能核实到有到账40，但用户表示和自己实际核实到的金额不符，坚持认为自己查余额只到了20，解释无效，请公司核实处理回复</t>
  </si>
  <si>
    <t>计费争议-账单扣费：客户对10月40元赠费金额到账不满，经核实40元赠费已于2023-10-04 15:36:03到账，已解释，用户知晓</t>
  </si>
  <si>
    <t>TS202310050816160341</t>
  </si>
  <si>
    <t>叶凤云</t>
  </si>
  <si>
    <t>判断省分:其他省分&amp;#10;:普通消费有争议&amp;#10;:下一步&amp;#10;:套餐月费不认可&amp;#10;查询套餐:&amp;#10;:套餐月费有变化&amp;#10;业务办理记录:&amp;#10;:不认可&amp;#10;:其他渠道&amp;#10;判断省分:除甘肃贵州外&amp;#10;:&amp;#10;&amp;#10;高级模板内容：&amp;#10;投诉问题描述:用户反映套餐是38元，对10月的套餐不认可，已解释星锐卡30元赠费12个月优惠合约(湖北)在上月结束的，用户不认可，请协助处理，谢谢&amp;#10;争议月份:2023年10月&amp;#10;争议金额:68&amp;#10;用户要求:用户要求尽快处理</t>
  </si>
  <si>
    <t>计费争议-账单扣费：客户对10月扣费不满，经核实属正常扣费，查询属折扣到期系统不能自动续订导致，沟通后为用户办理星锐卡30元赠费12个月优惠合约 (湖北)，考虑10月折扣未续订产生了30元，另为用户办理预存话费享30元话费优惠（湖北），满意。</t>
  </si>
  <si>
    <t>TS202310042125321489</t>
  </si>
  <si>
    <t>向妮琼</t>
  </si>
  <si>
    <t>高级模板内容：&amp;#10;投诉问题描述:用户来电反映去营业厅办理副卡的时候工作人员说的不收费，但是现在却收费了&amp;#10;业务名称:副卡&amp;#10;宣传渠道:营业厅&amp;#10;宣传内容:副卡不收费&amp;#10;实际情况:有一个副卡免月租24个月（10元话费24个月）（湖北）活动，现在到期了是要收费的&amp;#10;用户要求:用户要求尽快核实处理</t>
  </si>
  <si>
    <t>计费争议-账单扣费：客户对副卡扣费不满，经核实属正常扣费，  沟通后为用户办理副卡0元次月生效，考虑10元产生副卡扣费10元，为用户办理 预存话费享10元/月话费优惠1个月(湖北) ，满意。</t>
  </si>
  <si>
    <t>TS202310041715021931</t>
  </si>
  <si>
    <t>李翠翠</t>
  </si>
  <si>
    <t>高级模板内容：&amp;#10;投诉问题描述:用户称办理副卡时说好副卡不收费的&amp;#10;业务名称:副卡&amp;#10;宣传渠道:营业厅&amp;#10;宣传内容:副卡不收月费&amp;#10;实际情况:副卡开始收取月费&amp;#10;用户要求:对此费用不理解要求解释</t>
  </si>
  <si>
    <t>计费争议-账单扣费：客户对副卡扣费不满，经核实属正常扣费，查询有副卡免月租12个月故本月不会产生费用，沟通后为用户办理副卡0元，次月生效， 满意。</t>
  </si>
  <si>
    <t>TS202310050859230850</t>
  </si>
  <si>
    <t>投诉工单（2021版）&gt;&gt;移网&gt;&gt;【入网】办理&gt;&gt;无法办理下架产品</t>
  </si>
  <si>
    <t>王朝会</t>
  </si>
  <si>
    <t>高级模板内容：&amp;#10;投诉问题描述:客户表示自己的套餐资费为什么变了&amp;#10;产品名称:预存话费享折扣优惠档位三（立即生效24个月）-湖北政企专属&amp;#10;是否推荐其他产品:否&amp;#10;用户要求:客户来电表示自己之前的套餐都是59的，为什么一下子变成了199，告知优惠已经结束了，客户不认可，并且表示也没有人进行通知，请核实处理，谢谢！</t>
  </si>
  <si>
    <t>系统支撑：套餐折扣到期无提醒。客户反映3折优惠失效问题。经核实，属系统支撑不到位导致，已为用户办理存量5G畅爽套餐享139元赠费 湖北 ， 本月生效，活动期12个月，满意。</t>
  </si>
  <si>
    <t>TS202310041501361177</t>
  </si>
  <si>
    <t>向克武</t>
  </si>
  <si>
    <t>高级模板内容：&amp;#10;投诉问题描述:用户来电反映对月租不认可&amp;#10;争议月份:2023年10月&amp;#10;争议金额:189.2&amp;#10;用户要求:用户要求尽快解决</t>
  </si>
  <si>
    <t>系统支撑：用户反映折扣到期无提醒。经核实，用户原折扣优惠8月31日到期，现协商退还9月套餐差价100元，此费用不可打印发票，并勾选109元赠费*12个月，次月生效，并按用户要求注销两张副卡13177090376、17398254623。用户满意。</t>
  </si>
  <si>
    <t>TS202310050933091562</t>
  </si>
  <si>
    <t>向武双</t>
  </si>
  <si>
    <t>高级模板内容：&amp;#10;投诉问题描述:用户来电反映合约到期没有提醒，导致9月起开始恢复原价，在线解释不认可，用户要求续约并退回多扣的费用，请协助处理。&amp;#10;合约名称:预存话费享折扣优惠档位五（次月生效24个月）-湖北政企专属&amp;#10;合约办理渠道:五峰城西营服沃行销服务点&amp;#10;办理时间:2021-09-01&amp;#10;到期时间:2023-08-31&amp;#10;是否下发短信提醒:否&amp;#10;用户要求:用户要求续约并退回多扣的费用，请协助处理。</t>
  </si>
  <si>
    <t>系统支撑：用户反映折扣到期无提醒。经核实，用户原折扣优惠8月31日到期，现协商退还9月套餐差价80元，此费用不可打印发票，并勾选79元赠费*12个月，次月生效，满意。</t>
  </si>
  <si>
    <t>TS202310041822511056</t>
  </si>
  <si>
    <t>来建锋</t>
  </si>
  <si>
    <t>【2022年上工信部测评重保用户】&amp;#10;高级模板内容：&amp;#10;投诉问题描述:用户来电对号码之前办理预存话费享折扣优惠档位三（次月生效24个月）-湖北政企专属合约结束未通知导致现在产生费用不认可，已解释告知可以联系10010在线查合约或者营业厅咨询，用户不认可&amp;#10;争议月份:2023年9月、2023年10月&amp;#10;争议金额:0&amp;#10;用户要求:要求核实处理，请协助，。谢谢</t>
  </si>
  <si>
    <t>系统支撑：用户反映折扣到期无提醒。经核实，用户原折扣优惠8月31日到期，宜昌市城区集团直属3G开户服务点已办理399元5G畅爽冰激凌280元赠费（立即生效36个月）合约，用户表示知晓。</t>
  </si>
  <si>
    <t>TS202310041917592093</t>
  </si>
  <si>
    <t>张志攀</t>
  </si>
  <si>
    <t>高级模板内容：&amp;#10;投诉问题描述:用户反馈之前办理套餐的时候没有告知打折活动，要求恢复之前的价格并且返还本月多扣的费用，烦请协助谢谢！&amp;#10;争议月份:2023年10月&amp;#10;争议金额:140&amp;#10;用户要求:用户反馈之前办理套餐的时候没有告知打折活动，要求恢复之前的价格并且返还本月多扣的费用，烦请协助谢谢！</t>
  </si>
  <si>
    <t>系统支撑：用户反映折扣到期无提醒。经核实，用户原折扣优惠9月30日到期，并勾选139元赠费*12个月，次月生效，满意。</t>
  </si>
  <si>
    <t>BL202310041748030120</t>
  </si>
  <si>
    <t>李世云</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</si>
  <si>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增值业务-炫铃功能费&amp;#10;办理渠道:线上&amp;#10;赔付月份：:2023年1月、2023年2月、2023年3月、2023年4月、2023年5月、2023年6月、2023年7月、2023年8月、2023年9月、2023年10月、2022年11月、2022年12月&amp;#10;返还倍率:单倍&amp;#10;赔付金额：:60&amp;#10;是否已经取消业务:是&amp;#10;是否承诺退费：:是&amp;#10;用户是否需要回复：:是&amp;#10;用户要求：:尽快处理回复</t>
  </si>
  <si>
    <t>TS202310051008242425</t>
  </si>
  <si>
    <t>潘诚成</t>
  </si>
  <si>
    <t>主办单位：湖北&amp;#10;客户类别：星级客户&amp;#10;10010是否打通：否&amp;#10;是否二次致电10015：是&amp;#10;是否联系：否&amp;#10;升级倾向：&amp;#10;号码归属省：湖北&amp;#10;SVIP等级：&amp;#10;1.问题类型:;&amp;#10;2.投诉类型:增值业务费争议;&amp;#10;3.营业厅地址:;&amp;#10;4.位置信息:;&amp;#10;5.位置发生地:;&amp;#10;6.投诉内容:&amp;#10;202309月增值业务费:增值业务-联通邮箱套餐专享版0&amp;#10;争议金额:9.00&amp;#10;需要退订业务:否</t>
  </si>
  <si>
    <t>TS202310051002062271</t>
  </si>
  <si>
    <t>姜武森</t>
  </si>
  <si>
    <t>主办单位：湖北&amp;#10;客户类别：星级客户&amp;#10;10010是否打通：否&amp;#10;是否二次致电10015：是&amp;#10;是否联系：否&amp;#10;升级倾向：&amp;#10;号码归属省：湖北&amp;#10;SVIP等级：&amp;#10;1.问题类型:;&amp;#10;2.投诉类型:其他问题;&amp;#10;3.营业厅地址:;&amp;#10;4.位置信息:;&amp;#10;5.位置发生地:;&amp;#10;6.投诉内容:取消预存50元话费享受10元话费12个月</t>
  </si>
  <si>
    <t>TS202310041716471968</t>
  </si>
  <si>
    <t>杨文露</t>
  </si>
  <si>
    <t>判断省分:其他省分&amp;#10;:普通消费有争议&amp;#10;:下一步&amp;#10;:套餐月费不认可&amp;#10;查询套餐:&amp;#10;:套餐月费有变化&amp;#10;业务办理记录:&amp;#10;:不认可&amp;#10;:其他渠道&amp;#10;判断省分:除甘肃贵州外&amp;#10;:&amp;#10;&amp;#10;高级模板内容：&amp;#10;投诉问题描述:对副卡从下个月收10元月租费用不认可，&amp;#10;争议月份:2023年11月&amp;#10;争议金额:10&amp;#10;用户要求:对副卡从下个月收10元月租费用不认可，表示入网只说副卡免费没有说活动会到期，现对从下月开始收月租费用不认可，要求联通继续办理副卡优惠活动，麻烦处理回复本机</t>
  </si>
  <si>
    <t>TS202310042104481247</t>
  </si>
  <si>
    <t>史振民</t>
  </si>
  <si>
    <t>22年Q3Q4重点客户&amp;#10;高级模板内容：&amp;#10;投诉问题描述:用户来电反馈联通网上营业厅电脑版一直登不上去&amp;#10;渠道名称:网厅&amp;#10;办理业务名称:无&amp;#10;页面提示:登录报错&amp;#10;用户要求:尽快处理</t>
  </si>
  <si>
    <t>客户原因：用户反映联通网上营业厅电脑版一直登不上去，联系客户表示更换浏览器后已能正常登录，已处理好，满意。</t>
  </si>
  <si>
    <t>TS202310050934221584</t>
  </si>
  <si>
    <t>投诉工单（2021版）&gt;&gt;宽带&gt;&gt;【入网】办理&gt;&gt;无法线上办理宽带业务</t>
  </si>
  <si>
    <t>用户来电表示自己要安装联通宽带，地址：宜昌西陵区夜明珠建材市场，要求宽带网速快，要连接30台手机，欲给客户介绍宽带资费和查询宽带资源覆盖，客户表示不需要，有升级投诉意向，坚持要求本地工作人员核实后回复，请处理。</t>
  </si>
  <si>
    <t>宽带安装/资源：宜昌西陵区夜明珠建材市场AA。用户反映安装宽带问题，经核实，夜明珠建材市场无宽带资源，暂时无法办理，已联系客户解释说明，客户表示知晓。</t>
  </si>
  <si>
    <t>TS202310051111101648</t>
  </si>
  <si>
    <t>孙翠翠</t>
  </si>
  <si>
    <t>高级模板内容：&amp;#10;投诉问题描述:客户反映有一笔140的返费要求我方处理已解释麻烦处理谢谢！&amp;#10;活动名称:返费140&amp;#10;争议月份:2023年10月&amp;#10;争议金额:140&amp;#10;用户要求:客户反映有一笔140的返费要求我方处理已解释麻烦处理谢谢！</t>
  </si>
  <si>
    <t>其他：客户反馈23.9月未使用对月租扣费不认可，考虑客户感知，申请减免23.9月月租费用合计129元，24小时内到账，此费用不可打印账单发票，回访满意</t>
  </si>
  <si>
    <t>TS202310041530491887</t>
  </si>
  <si>
    <t>徐静玫</t>
  </si>
  <si>
    <t>高级模板内容：&amp;#10;投诉问题描述:总收到非本人电费账单，&amp;#10;争议号码:13135825872&amp;#10;问题现象:接到找前机主的电话、短信&amp;#10;用户要求:要求后台核实处理</t>
  </si>
  <si>
    <t>骚扰短信：用户接收前机主电费短信，我司无法解除，建议用户与国家电网客服联系请其解除前机主短信绑定，用户知晓，满意度一般。</t>
  </si>
  <si>
    <t>BL202310051617150442</t>
  </si>
  <si>
    <t>李俊英</t>
  </si>
  <si>
    <t>高级模板内容：&amp;#10;用户诉求:要求更换套餐为福多多卡29元，系统无选项，请协助处理，谢谢&amp;#10;当前套餐名称:畅越冰激凌5G套餐49元&amp;#10;新套餐名称（转入套餐名称）:福多多卡29元&amp;#10;是合约期内（含靓号）:否</t>
  </si>
  <si>
    <t>BL202310051601490192</t>
  </si>
  <si>
    <t>李宗满</t>
  </si>
  <si>
    <t>[65岁以上老人]判断省分:湖北&amp;#10;:指定要求办理全国流量王8元套餐&amp;#10;:&amp;#10;&amp;#10;高级模板内容：&amp;#10;用户诉求:要求改为：8元，为其解释并挽留，用户不认可&amp;#10;当前套餐名称:福多多29元（湖北）&amp;#10;新套餐名称（转入套餐名称）:全国流量王8元套餐&amp;#10;是合约期内（含靓号）:否</t>
  </si>
  <si>
    <t>BL202310051225016543</t>
  </si>
  <si>
    <t>王飞洋</t>
  </si>
  <si>
    <t>湖北分公司&gt;&gt;宜昌&gt;&gt;宜昌自有营业厅&gt;&gt;宜昌校园渠道</t>
  </si>
  <si>
    <t>15549293112学生已离校，注销手机号码和校园网</t>
  </si>
  <si>
    <t>BL202310051154531554</t>
  </si>
  <si>
    <t>舒琍萍</t>
  </si>
  <si>
    <t>判断省分:湖北&amp;#10;:指定要求办理全国流量王8元套餐&amp;#10;:&amp;#10;&amp;#10;高级模板内容：&amp;#10;用户诉求:用户来电要求更改为8元套餐，已解释告知营业厅咨询办理，用户不认可，在异地，要求在线办理，请协助，谢谢&amp;#10;当前套餐名称:联通王卡&amp;#10;新套餐名称（转入套餐名称）:8元套餐&amp;#10;是合约期内（含靓号）:否</t>
  </si>
  <si>
    <t>BL202310051100580571</t>
  </si>
  <si>
    <t>赵明</t>
  </si>
  <si>
    <t>判断省分:湖北&amp;#10;:有意向资费&amp;#10;:是&amp;#10;:不认可：坚持要求转入有限制的套餐&amp;#10;:&amp;#10;&amp;#10;高级模板内容：&amp;#10;用户诉求:用户来电要求更改29元福多多91294084，用户在营业厅取消了主副卡绑定，营业厅无法更改该套餐，系统也无法直接更改&amp;#10;当前套餐名称:腾讯大王卡&amp;#10;新套餐名称（转入套餐名称）:29元福多多91294084&amp;#10;是合约期内（含靓号）:否</t>
  </si>
  <si>
    <t>BL202310051058410528</t>
  </si>
  <si>
    <t>孙玉华</t>
  </si>
  <si>
    <t>高级模板内容：&amp;#10;用户诉求:变更套餐&amp;#10;当前套餐名称:4G全国套餐-76元套餐（新）&amp;#10;新套餐名称（转入套餐名称）:福多多卡59元&amp;#10;是合约期内（含靓号）:否&amp;#10;备注:收入归集集团成员关系，不愿前往营业厅解除变更。&amp;#10;需要线上变更</t>
  </si>
  <si>
    <t>BL202310050959281929</t>
  </si>
  <si>
    <t>邹虹怡</t>
  </si>
  <si>
    <t>判断省分:湖北&amp;#10;:指定要求办理全国流量王8元套餐&amp;#10;:&amp;#10;&amp;#10;高级模板内容：&amp;#10;用户诉求:要求降套，挽留无效&amp;#10;当前套餐名称:星锐卡(湖北&amp;#10;新套餐名称（转入套餐名称）:全国流量王8元套餐&amp;#10;是合约期内（含靓号）:是</t>
  </si>
  <si>
    <t>BL202310050934411479</t>
  </si>
  <si>
    <t>李开印</t>
  </si>
  <si>
    <t>22年Q3Q4重点客户判断省分:湖北&amp;#10;:指定要求办理全国流量王8元套餐&amp;#10;:&amp;#10;&amp;#10;高级模板内容：&amp;#10;用户诉求:降低套餐&amp;#10;当前套餐名称:畅越冰激凌5G套餐59元&amp;#10;新套餐名称（转入套餐名称）:全国流量王8元套餐&amp;#10;是合约期内（含靓号）:否</t>
  </si>
  <si>
    <t>BL202310041951571759</t>
  </si>
  <si>
    <t>李先锋</t>
  </si>
  <si>
    <t>判断省分:湖北&amp;#10;:指定要求办理全国流量王8元套餐&amp;#10;:&amp;#10;&amp;#10;高级模板内容：&amp;#10;用户诉求:降低套餐&amp;#10;当前套餐名称:幸福家家乐39元套餐&amp;#10;新套餐名称（转入套餐名称）:全国流量王8元套餐&amp;#10;是合约期内（含靓号）:否</t>
  </si>
  <si>
    <t>BL202310041925111442</t>
  </si>
  <si>
    <t>辛再伍</t>
  </si>
  <si>
    <t>判断省分:湖北&amp;#10;:指定要求办理全国流量王8元套餐&amp;#10;:&amp;#10;&amp;#10;高级模板内容：&amp;#10;用户诉求:要求办理8元套餐，不愿到厅&amp;#10;当前套餐名称:幸福家家乐39元套餐&amp;#10;新套餐名称（转入套餐名称）:全国流量王8元套餐&amp;#10;是合约期内（含靓号）:否</t>
  </si>
  <si>
    <t>TS202310051650442286</t>
  </si>
  <si>
    <t>刘芷晗</t>
  </si>
  <si>
    <t>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想换个对我来说更划算的套餐，客服的答复非常不合理，凭什么不给我换，非常不人性化&amp;#10;8.办理业务的名称:换套餐&amp;#10;8.无法办理的渠道:中国联通APP</t>
  </si>
  <si>
    <t>TS202310051022440288</t>
  </si>
  <si>
    <t>主办单位：湖北&amp;#10;客户类别：普通客户&amp;#10;10010是否打通：是&amp;#10;是否二次致电10015：是&amp;#10;是否联系：否&amp;#10;升级倾向：工信部&amp;#10;号码归属省：湖北&amp;#10;SVIP等级：&amp;#10;1.问题类型:;&amp;#10;2.投诉类型:办理争议;&amp;#10;3.营业厅地址:;&amp;#10;4.位置信息:;&amp;#10;5.位置发生地:;&amp;#10;6.投诉内容:给我改8元套餐，别叫我去营业厅，去了营业厅也说没有，改不了。线上APP也改不了，只能投诉可以改。我没有合约，你没有权限给我反馈上级给我改。别踢皮球了，别忽悠我说没有这个套餐，我现在很生气，别逼我投诉工信部，投诉你。&amp;#10;8.办理业务的名称:8元套餐&amp;#10;8.无法办理的渠道:联通营业厅</t>
  </si>
  <si>
    <t>TS202310041902231796</t>
  </si>
  <si>
    <t>胡学高</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</si>
  <si>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套餐保底太高丶本卡用的比较少,要改成8元的</t>
  </si>
  <si>
    <t>TS202310041750070330</t>
  </si>
  <si>
    <t>万梅</t>
  </si>
  <si>
    <t>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麻烦加急处理好直接短信通知改好，不能短信的话·如电话漏接了需要再多打几次，请24小时内联系我，谢谢了！&amp;#10;8.办理业务的名称:关于变更为流量王8元套餐&amp;#10;8.无法办理的渠道:中国联通APP</t>
  </si>
  <si>
    <t>BL202310041539180597</t>
  </si>
  <si>
    <t>吴峻熙</t>
  </si>
  <si>
    <t>高级模板内容：&amp;#10;用户诉求:用户来电要求降低套餐。因用户是融合关系，已建议用户前往营业厅，用户表示不认可&amp;#10;当前套餐名称:畅爽冰激凌5G套餐299元&amp;#10;新套餐名称（转入套餐名称）:无&amp;#10;是合约期内（含靓号）:否</t>
  </si>
  <si>
    <t>套餐变更：未到厅，降套，已与用户转资99元畅越冰激凌套餐，次月生效，满意</t>
  </si>
  <si>
    <t>BL202310041730022365</t>
  </si>
  <si>
    <t>曹松竹</t>
  </si>
  <si>
    <t>判断省分:湖北&amp;#10;:有意向资费&amp;#10;:是&amp;#10;:不认可：坚持要求转入有限制的套餐&amp;#10;:&amp;#10;&amp;#10;高级模板内容：&amp;#10;用户诉求:用户来电称自己需要降低套餐资费，不方便到厅，请后台核实协助处理&amp;#10;当前套餐名称:用户来电称自己需要降低套餐资费，不方便到厅，请后台核实协助处理&amp;#10;新套餐名称（转入套餐名称）:畅爽冰激凌5G融合套餐79元（湖北）新&amp;#10;是合约期内（含靓号）:否&amp;#10;备注:用户来电称自己需要降低套餐资费，不方便到厅，请后台核实协助处理。前台尝试操作系统报错，烦请后台协助处理</t>
  </si>
  <si>
    <t>套餐变更-未到厅：129转59元，用户要求转资畅越59元套餐，挽留无效，已核对身份信息协助取消，并告知用户现在用的套餐已下架，改了之后无法转回，用户表示知悉，满意。</t>
  </si>
  <si>
    <t>BL202310050937561549</t>
  </si>
  <si>
    <t>田生元</t>
  </si>
  <si>
    <t>22年Q3Q4重点客户判断省分:湖北&amp;#10;:有意向资费&amp;#10;:否&amp;#10;:降套&amp;#10;:需要保号&amp;#10;:挽留后，用户依旧要求降套&amp;#10;:资费对比&amp;#10;:挽留失败&amp;#10;:&amp;#10;node_106:&amp;#10;:有合约/有靓号&amp;#10;:&amp;#10;&amp;#10;高级模板内容：&amp;#10;用户诉求:用户来电要求更改畅越冰激凌5G套餐99元挽留失败，解释有副卡宽带需要到营业厅用户不认可称自己上月就联系更改但是本月还没有更改&amp;#10;当前套餐名称:畅越冰激凌5G套餐159元&amp;#10;新套餐名称（转入套餐名称）:畅越冰激凌5G套餐99元&amp;#10;是合约期内（含靓号）:是</t>
  </si>
  <si>
    <t>套餐变更-未到厅：159元转99元，已办理转资畅越冰激凌5G套餐99元，次月生效，用户满意。</t>
  </si>
  <si>
    <t>BL202310050957411895</t>
  </si>
  <si>
    <t>汪念</t>
  </si>
  <si>
    <t>判断省分:湖北&amp;#10;:指定要求办理全国流量王8元套餐&amp;#10;:&amp;#10;&amp;#10;高级模板内容：&amp;#10;用户诉求:更改套餐&amp;#10;当前套餐名称:畅爽冰激凌5G套餐159元（基础版）&amp;#10;新套餐名称（转入套餐名称）:全国流量王8元套餐&amp;#10;是合约期内（含靓号）:否&amp;#10;备注:已挽留用户坚持要更改</t>
  </si>
  <si>
    <t>套餐变更-未到厅：159转8元，用户要求转资4G全国流量王8元套餐，挽留无效，已核对身份信息协助办理，次月生效，满意。</t>
  </si>
  <si>
    <t>BL202310051123090980</t>
  </si>
  <si>
    <t>刘宇龙</t>
  </si>
  <si>
    <t>判断省分:湖北&amp;#10;:无意向资费&amp;#10;node_104:&amp;#10;node_102:&amp;#10;:降套&amp;#10;:消费过高&amp;#10;:挽留后，用户依旧要求降套&amp;#10;:资费对比&amp;#10;:挽留失败&amp;#10;:&amp;#10;node_106:&amp;#10;:有合约/有靓号&amp;#10;:&amp;#10;&amp;#10;高级模板内容：&amp;#10;用户诉求:用户来电要求变更套餐。前台引导去营业厅。用户不认可。请后台工作人员尽快处理。谢谢&amp;#10;当前套餐名称:畅爽冰激凌5G套餐299元（首月全量全价）&amp;#10;新套餐名称（转入套餐名称）:畅爽冰激凌5G套餐129元（基础版）&amp;#10;是合约期内（含靓号）:是</t>
  </si>
  <si>
    <t>套餐变更-未到厅：299元转129元，已办理转资畅爽冰激凌5G套餐129元（基础版），次月生效，用户满意。</t>
  </si>
  <si>
    <t>BL202310032008290114</t>
  </si>
  <si>
    <t>李琼</t>
  </si>
  <si>
    <t>22年Q3Q4重点客户查询增值业务:&amp;#10;合约信息查询:&amp;#10;系统查询到有产品信息&amp;#10;:无确认方式&amp;#10;客户不了解此业务，要求取消或投诉&amp;#10;维系挽留:不接受&amp;#10;一键退订:‘一键退订’按钮操作提示操作失败/‘退订选择’置灰&amp;#10;:仍然退订失败&amp;#10;判断省分:其他省分&amp;#10;&amp;#10;产品类型:轻合约;产品名称:湖北宜昌预存话费得流量短信包24个月-立即;产品描述:用户申请办理提前解约，需支付解约赔偿金，支付后办理解约，支付后办理解约，次月生效;产品ID:91022417;开始时间:2022-02-2617:15:50;结束时间:2024-01-3123:59:59;订购渠道:夷陵鸦鹊岭自有营业厅;客户确认方式:无。&amp;#10;&amp;#10;用户来电要求取消短信活动，有携转倾向，请协助</t>
  </si>
  <si>
    <t>套餐变更-未到厅：用户要求转资69元畅越冰激凌套餐，挽留无效（降套的）已办理，次月生效 客户满意。</t>
  </si>
  <si>
    <t>TS202310021554511230</t>
  </si>
  <si>
    <t>杜京珍</t>
  </si>
  <si>
    <t>判断省分:湖北&amp;#10;:湖北在省内手机不能打+不能接&amp;#10;获取入参:&amp;#10;获取历史工单:有历史工单&amp;#10;:不存在&amp;#10;:下一步&amp;#10;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10;:下一步&amp;#10;node_317:&amp;#10;:不符合办理条件&amp;#10;:某一地点无法拨打或接听&amp;#10;:不清楚&amp;#10;:网络无异常&amp;#10;:1、受理流水号：;2、受理号码：13907207793;3、主叫号码：13907207793;4、被叫号码：;5、客户姓名：杜京珍;6、客户级别：无级别;7、用户归属地：宜昌市;8、受理员工工号：hubXN23ZH6900;9、手机厂商：;10、投诉渠道：10010客服热线;11、投诉打点范围：0.5千米;12、投诉地址：好宜家超市;13、网格ID：191067;14、网格名称：YC_A_湖北省宜昌市西陵区葛洲坝三江大桥-珍珠路交叉口附近网格_191067;15、经度：111.282018;16、纬度：30.712734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23、手机信号强弱：一至两格不稳定;24、用户周边使用情况：全部发生;25、主工单流水号：hub169623319998970793;26、语音业务类型：无法主被叫;27、数据业务类型：;28、用户是否接受解释：否;29、公告类型：网络信息;30、基站ID：117.1005429;31、基站名称：117.1005429;32、其它地方是否正常使用：是;33、之前是否可以正常使用：是;</t>
  </si>
  <si>
    <t>经现场测试，西陵区好宜购超市内4G联通/电信均覆盖正常。现场核查用户反馈问题为wifi信号弱，非移网问题，已建议用户咨询96868。处理人：安继盛 联系电话：18607201286</t>
  </si>
  <si>
    <t>TS202310021629412176</t>
  </si>
  <si>
    <t>李秀收</t>
  </si>
  <si>
    <t>1、受理流水号：;2、受理号码：18071914720;3、主叫号码：18071914720;4、被叫号码：;5、客户姓名：李秀收;6、客户级别：无级别;7、用户归属地：宜昌市;8、受理员工工号：hubXN23ZH4391;9、手机厂商：;10、投诉渠道：10010客服热线;11、投诉打点范围：0.5千米;12、投诉地址：宜昌市-西陵区:冠丰小区【东山开发区城东大道8号】;13、网格ID：191249;14、网格名称：YC_A_湖北省宜昌市西陵区网格_191249;15、经度：111.305433;16、纬度：30.710403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外;23、手机信号强弱：一至两格不稳定;24、用户周边使用情况：不清楚;25、主工单流水号：hub169623499803088811;26、语音业务类型：杂音,回音;27、数据业务类型：上网速度慢,频繁掉线;28、用户是否接受解释：否;29、公告类型：网络信息;30、基站ID：117.112014;31、基站名称：117.112014;32、其它地方是否正常使用：否;33、之前是否可以正常使用：否;&amp;#10;&amp;#10;&amp;#10;高级模板内容：&amp;#10;投诉问题描述:信号差&amp;#10;故障时间:2023-10-02&amp;#10;故障现象:信号差，电话卡顿且部分无声，网速慢&amp;#10;故障地址:宜昌市西陵区冠丰小区1号楼1单元&amp;#10;用户要求:解决信号差的问题</t>
  </si>
  <si>
    <t>投诉点为弱覆盖区域，已申请电信共享，建议用户关注，后期有问题与测试人员联系，处理人 安继胜 联系电话 18607201286</t>
  </si>
  <si>
    <t>TS202310031213590198</t>
  </si>
  <si>
    <t>王清山</t>
  </si>
  <si>
    <t>判断省分:四川&amp;#10;:省内手机不能打+不能接&amp;#10;node_72:&amp;#10;node_28:&amp;#10;获取历史工单信息:无历史工单&amp;#10;移网一键诊断:下一步&amp;#10;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查询用户是否开通SA：开通.10.是否存在群障：不存在.11.VoLTE开关是否打开：打开.:诊断无异常/对解释不认可&amp;#10;:某一地点无法使用&amp;#10;:周围用户不可使用/不清楚&amp;#10;:1、受理流水号：;2、受理号码：17683163458;3、主叫号码：17683163458;4、被叫号码：;5、客户姓名：王清山;6、客户级别：三星忠诚用户;7、用户归属地：宜昌市;8、受理员工工号：hubXN214216;9、手机厂商：;10、投诉渠道：10010客服热线;11、投诉打点范围：0.2千米;12、投诉地址：宜昌市-夷陵区:宜昌北站(建设中)【龙泉镇万家畈村】;13、网格ID：100482;14、网格名称：YC_B_湖北省宜昌市夷陵区网格_100482;15、经度：111.470505;16、纬度：30.748320;17、用户现象：未发现网络问题;18、答复口径：您提供的位置周围基站暂时没有发现异常，建议您先进行换机换卡测试并留意观察。;19、网络类型：4G;20、投诉现象最近发生时间：一周以上;21、语音通话或数据上网：语音;22、室内或室外：室外;23、手机信号强弱：满格;24、用户周边使用情况：不清楚;25、主工单流水号：hub169630624916162161;26、语音业务类型：无法主被叫;27、数据业务类型：;28、用户是否接受解释：否;29、公告类型：;30、基站ID：117.1005690;31、基站名称：117.100569;32、其它地方是否正常使用：否;33、之前是否可以正常使用：否;&amp;#10;用户来电反映在（详细地址：宜昌市-夷陵区宜昌北站(建设中)）从（时间：几天前）开始无法通话（服务状态：正常），周围用户（不清楚）正常使用，用户（已开关机）测试，手机显示（4G），用户要求尽快核实处理，联系电话（17683163458）。</t>
  </si>
  <si>
    <t>投诉点为弱覆盖区域，已有建站规划，建议用户关注。另用户表示需要话费补偿，请协助处理！处理人：安继盛 18607201286</t>
  </si>
  <si>
    <t>TS202310011053062295</t>
  </si>
  <si>
    <t>王林</t>
  </si>
  <si>
    <t>主办单位：湖北&amp;#10;客户类别：普通客户&amp;#10;10010是否打通：是&amp;#10;是否二次致电10015：是&amp;#10;是否联系：否&amp;#10;升级倾向：工信部&amp;#10;号码归属省：湖北&amp;#10;SVIP等级：&amp;#10;1.问题类型:;&amp;#10;2.投诉类型:手机信号问题;&amp;#10;3.营业厅地址:;&amp;#10;4.位置信息:西陵二路37号;&amp;#10;5.位置发生地:湖北省宜昌市西陵区;&amp;#10;6.投诉内容:手机网络类型:5G；&amp;#10;网络情况:上网卡顿/掉线/不稳定；&amp;#10;接打电话情况:掉话/单通/无法通话；&amp;#10;APP应用程序是否正常使用:部分不正常；&amp;#10;影响范围:特定地点；&amp;#10;其他用户能否正常使用:不了解；&amp;#10;影响时段:全天；&amp;#10;投诉内容:9月19日反应问题但至今无人解决，准备向工信部递交材料投诉中国联通解决问题能力低下，以拖延代替解决，本人的问题并没有效解决，但APP内却显示已解决，明显是欺骗行为，我已保存做为证据材料上交有关部门。；&amp;#10;关联10010工单流水号：TS202309191814102444</t>
  </si>
  <si>
    <t>网络质量：&amp;#10;&amp;#10;①客户投诉产生的原因：客户反馈网络信号的问题。&amp;#10;②客户投诉问题核查情况及解决方案：收到贵部转办后，我司立即组织调查。经核实，西陵区:福沁园。前期现场测试，西陵区福沁园4栋1单元1楼室内，联通4G、电信4G均弱覆盖。建议为用户安装手机伴侣提升信号覆盖，用户拒绝安装手机伴侣，要求将月租费用全免，无法达成一致，满意度一般。我司于2023-10-02 08:40:38联系客户解释以上情况。&amp;#10;③客户问题满意度：一般&amp;#10;④回单人：张婷   6921001</t>
  </si>
  <si>
    <t>TS202310051231251202</t>
  </si>
  <si>
    <t>余祥凤</t>
  </si>
  <si>
    <t>主办单位：湖北&amp;#10;客户类别：星级客户&amp;#10;10010是否打通：否&amp;#10;是否二次致电10015：是&amp;#10;是否联系：否&amp;#10;升级倾向：&amp;#10;号码归属省：湖北&amp;#10;SVIP等级：&amp;#10;1.问题类型:;&amp;#10;2.投诉类型:手机信号问题;&amp;#10;3.营业厅地址:;&amp;#10;4.位置信息:陆逊大道尾笔小区;&amp;#10;5.位置发生地:湖北省宜昌市宜都市;&amp;#10;6.投诉内容:手机网络类型:5G；&amp;#10;网络情况:上网卡顿/掉线/不稳定；&amp;#10;接打电话情况:杂音/断断续续；&amp;#10;APP应用程序是否正常使用:均不正常；&amp;#10;影响范围:所有地点；&amp;#10;其他用户能否正常使用:不了解；&amp;#10;影响时段:7：00；&amp;#10;投诉内容:网络信号不稳定，存在掉线；</t>
  </si>
  <si>
    <t>网络质量：①客户投诉产生的原因：上网卡顿/问题。 &amp;#10;②客户投诉问题核查情况及解决方案：收到贵部转办后，我司立即组织调查。经核实已发区域负责人安继盛 18607201286协助处理。沟通后用户表示用户表示在自己手机卡片已经四五年未更换，在同一位置处用户亲友5G网络正常，判别为非移网质量问题。已建议用户到就近营业厅补换卡，我司2023-10-05 11:43:49联系客户解释。&amp;#10;③客户问题满意度：一般。 &amp;#10;④回单人：田群、联系方式：07176921001</t>
  </si>
  <si>
    <t>TS202310042355432320</t>
  </si>
  <si>
    <t>伍发军</t>
  </si>
  <si>
    <t>郊外公园、旅游区、会议中心、休闲娱乐场所（注4）</t>
  </si>
  <si>
    <t>主办单位：湖北&amp;#10;客户类别：星级客户&amp;#10;10010是否打通：否&amp;#10;是否二次致电10015：是&amp;#10;是否联系：否&amp;#10;升级倾向：&amp;#10;号码归属省：湖北&amp;#10;SVIP等级：&amp;#10;1.问题类型:;&amp;#10;2.投诉类型:手机信号问题;&amp;#10;3.营业厅地址:;&amp;#10;4.位置信息:龙舟大道拾光民宿;&amp;#10;5.位置发生地:湖北省宜昌市长阳土家族自治县;&amp;#10;6.投诉内容:手机网络类型:4G；&amp;#10;网络情况:网页无法打开/网速慢；&amp;#10;接打电话情况:掉话/单通/无法通话；&amp;#10;APP应用程序是否正常使用:均不正常；&amp;#10;影响范围:所有地点；&amp;#10;其他用户能否正常使用:不能正常使用；&amp;#10;影响时段:1：00&amp;mdash;24：00；&amp;#10;投诉内容:网速慢，卡，不能正常使用；</t>
  </si>
  <si>
    <t>TS202310041425510250</t>
  </si>
  <si>
    <t>张继良</t>
  </si>
  <si>
    <t>:下一步&amp;#10;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有缴费开机.9.是否存在群障：不存在.10.VoLTE开关是否打开：.:诊断无异常/解释不认可&amp;#10;:下一步&amp;#10;node_317:&amp;#10;:不符合办理条件&amp;#10;:某一地点无法拨打或接听&amp;#10;:不清楚&amp;#10;:网络有异常&amp;#10;往月欠费:不欠费&amp;#10;获取参数:获取参数&amp;#10;获取工单记录:已获取&amp;#10;用户是否享受过赔付、产品信息:未享受过服务补救产品&amp;#10;人工判断是否执行过在线承诺补救:未享受过在线承诺补救&amp;#10;是否套餐变更:否&amp;#10;是否在赔付范围内:否（GIS无故障、外省网络故障）&amp;#10;:1、受理流水号：;2、受理号码：15672502438;3、主叫号码：15672502438;4、被叫号码：;5、客户姓名：张继良;6、客户级别：二星忠诚用户;7、用户归属地：宜昌市;8、受理员工工号：hubXN23TF3649;9、手机厂商：;10、投诉渠道：10010客服热线;11、投诉打点范围：0.5千米;12、投诉地址：宜昌市-五峰土家族自治县:湖北省宜昌市五峰土家族自治县仁和坪镇351国道【】;13、网格ID：148254;14、网格名称：YC_B_148254;15、经度：111.102811;16、纬度：30.115461;17、用户现象：未发现网络问题;18、答复口径：您提供的位置周围基站暂时没有发现异常，建议您先进行换机换卡测试并留意观察。;19、网络类型：4G;20、投诉现象最近发生时间：当天;21、语音通话或数据上网：语音;22、室内或室外：室内外;23、手机信号强弱：满格;24、用户周边使用情况：不清楚;25、主工单流水号：hub169640057401055587;26、语音业务类型：无法主被叫;27、数据业务类型：;28、用户是否接受解释：否;29、公告类型：;30、基站ID：117.1006454;31、基站名称：117.1006454;32、其它地方是否正常使用：是;33、之前是否可以正常使用：是;&amp;#10;信号不好，之前在此位置还可以正常使用，现在不能接打电话正常使用断断续续的，提到携号转网。</t>
  </si>
  <si>
    <t>TS202310051425311314</t>
  </si>
  <si>
    <t>邹斌</t>
  </si>
  <si>
    <t>高级模板内容：&amp;#10;投诉问题描述:办理自动充提示已经办理&amp;#10;业务名称:自动充&amp;#10;办理渠道:app&amp;#10;办理时间:2023-10-05&amp;#10;系统提示内容:/&amp;#10;用户要求:用户反映办理自动充提示已经办理，但是自己已经在微信取消，解释不认可请处理，谢谢</t>
  </si>
  <si>
    <t>系统支撑：客户反映手厅取消自动充后办理过户业务仍有限制。经核实，属系统支撑不到位导致，现已发沃工单协助处理，客户已恢复使用，满意。</t>
  </si>
  <si>
    <t>TS202309261133322172</t>
  </si>
  <si>
    <t>石玉双</t>
  </si>
  <si>
    <t>判断省分:湖北&amp;#10;:湖北在省内手机不能打+不能接&amp;#10;获取入参:&amp;#10;获取历史工单:无历史工单&amp;#10;:下一步&amp;#10;移网一键诊断结果:1.用户状态是否正常：开通.2.2345G终端支持情况：.3.查询是否设置了无条件呼叫转移：开通.4.查询是否开通呼入限制：未开通.5.查询是否开通呼叫限制：CBSS未开通,核心网开通.6.用户是否开通VoLTE：未开通.7.用户终端是否支持VoLTE：.8.近期缴费开机记录情况：无缴费开机.9.是否存在群障：不存在.10.VoLTE开关是否打开：.:诊断无异常/解释不认可&amp;#10;:下一步&amp;#10;node_317:&amp;#10;:不符合办理条件&amp;#10;:任何地方都无法拨打或接听&amp;#10;:详见：TS202309251556501676用户反映使用了一下现在又不能拨打电话但是可以接听，要求核实尽快回电处理，谢谢</t>
  </si>
  <si>
    <t>系统支撑：现已重启volte功能，用户已恢复，可正常拨打，现用户表示无法拨打固话，查询用户号码数据正常，建议用户到厅换卡测试，客户知晓，满意。</t>
  </si>
  <si>
    <t>TS202310050858530842</t>
  </si>
  <si>
    <t>13117288008命中精准预判服务场景:[10015转接10010用户]&amp;#10;用户来电反映对前期的手机没有信号的处理结果不认可，详细：TS202310030843422302，用户不认可，开通VoLTE功能要开通上网功能，解释不认可，不愿同时开通上网功能，请处理。</t>
  </si>
  <si>
    <t>系统支撑：用户反映手机到某些地方没有信号，周边用户信号正常，已建议用户开通volte功能，不存在信号覆盖问题，用户知晓，满意度一般。</t>
  </si>
  <si>
    <t>ZX202310041611461192</t>
  </si>
  <si>
    <t>贺必才</t>
  </si>
  <si>
    <t>判断省分:湖北&amp;#10;:被动办理宽带&amp;#10;:不需要&amp;#10;:&amp;#10;&amp;#10;高级模板内容：&amp;#10;问题描述:用户称自己未办理宽带，用户想要转网名下现有宽带导致无法转网&amp;#10;第二联系方式:13094185747&amp;#10;销户原因:用户想要转网名下宽带影响转网&amp;#10;用户要求:用户要求尽快销户</t>
  </si>
  <si>
    <t>携号转网（枝江城区）实装宽带，挽留失败，客服部已取消，满意</t>
  </si>
  <si>
    <t>BL202310051028142447</t>
  </si>
  <si>
    <t>任光富</t>
  </si>
  <si>
    <t>[65岁以上老人]&amp;#10;高级模板内容：&amp;#10;需区域二线受理的业务:用户无法提供验证码&amp;#10;用户需办理业务名称:5G炫彩通信助理包-云盘版（首月5元半价）&amp;#10;业务办理类型:取消&amp;#10;业务生效时间:次月生效&amp;#10;是否已按规范验证用户信息:是</t>
  </si>
  <si>
    <t>BL202310050923481290</t>
  </si>
  <si>
    <t>周祖恒</t>
  </si>
  <si>
    <t>[65岁以上老人]&amp;#10;高级模板内容：&amp;#10;需区域二线受理的业务:用户无法提供验证码&amp;#10;用户需办理业务名称:炫彩通信助理包体验版-立即生效（湖北）&amp;#10;业务办理类型:取消&amp;#10;业务生效时间:立即生效&amp;#10;是否已按规范验证用户信息:无需验证</t>
  </si>
  <si>
    <t>ZX202310042140490329</t>
  </si>
  <si>
    <t>#2022重保客户#湖北IPTV_1华为平台包月-10元/月，用户表示自己长期在外地，要求注销IPTV业务，烦请公司核实处理回复</t>
  </si>
  <si>
    <t>业务办理：客户要求注销IPTV业务，已按客户要求办理，联系无人接听，已短信告知，如有疑问可在工作时间（08:30-12:00；14:00-17:30）联系07176921001、13032700872宜昌联通投诉处理中心。如用户咨询，请前台10010话务中心代为解释，谢谢</t>
  </si>
  <si>
    <t>BL202310051131501126</t>
  </si>
  <si>
    <t>史小红</t>
  </si>
  <si>
    <t>用户来电要求续约预存话费享折扣优惠档位三（次月生效24个月）-湖北政企专属，已经建议用户去营业厅，用户不认可，请协助处理，谢谢</t>
  </si>
  <si>
    <t>系统支撑：套餐折扣到期无提醒。客户反映3折优惠失效问题。经核实，属系统支撑不到位导致，已办理存量5G畅爽套餐享139元赠费 湖北 ，本月生效，活动期12个月，满意。</t>
  </si>
  <si>
    <t>ZX202310031415020074</t>
  </si>
  <si>
    <t>判断省分:湖北&amp;#10;:失败&amp;#10;node_42:&amp;#10;:无合约/简单合约&amp;#10;:单卡/移移融合副卡套餐&amp;#10;获取用户证件类型::不认可&amp;#10;:&amp;#10;&amp;#10;高级模板内容：&amp;#10;问题描述:要求在线销户&amp;#10;第二联系方式:15549376645要求联系本机，不愿提供第二联系方式&amp;#10;销户原因:不用了&amp;#10;用户要求:在线销户</t>
  </si>
  <si>
    <t>业务办理：销户，多次未联系上用户，无法确认销户事宜。已短信告知用户如需注销可致电宜昌服务监督热线13032700872.</t>
  </si>
  <si>
    <t>BL202310051426371251</t>
  </si>
  <si>
    <t>何忠泽</t>
  </si>
  <si>
    <t>用户来电要求继续办理5G冰激凌套餐5折（次月生效24个月）（取整）（合约）（湖北宜昌）并且将2023.9和10月的多收取的费用退还，因为没有提醒自己到期了，请处理</t>
  </si>
  <si>
    <t>系统支撑：套餐折扣到期无提醒。客户反映5折优惠失效问题。经核实，属系统支撑不到位导致，存量5G畅爽套餐享49元赠费 湖北 ， 本月生效，活动期12个月，考虑用户感知，申请退23.9月套餐差价50元，24小时到帐，此费用不可打印发票，满意。</t>
  </si>
  <si>
    <t>BL202310041823070661</t>
  </si>
  <si>
    <t>许荣耀</t>
  </si>
  <si>
    <t>22年Q3Q4重点客户用户来电希望给自己之前的合约5G冰激凌套餐5折（次月生效24个月）（取整）（合约）（湖北宜昌）合约办理回来&amp;#10;用户自述自己并没有取消这个合约不应该终止，并且表示合约失效之前甚至没有收取到提醒的短信，对本月的消费并不认可&amp;#10;要求：1.办理5G冰激凌套餐5折（次月生效24个月）（取整）（合约）（湖北宜昌）&amp;#10;2.对本月的消费希望减免或者</t>
  </si>
  <si>
    <t>系统支撑：套餐折扣到期无提醒。客户反映5折优惠失效问题。经核实，属系统支撑不到位导致，已推荐 存量5G畅爽套餐享149元赠费 湖北， 活动期12个月，本月生效，满意。</t>
  </si>
  <si>
    <t>BL202310041746280100</t>
  </si>
  <si>
    <t>汪杨</t>
  </si>
  <si>
    <t>【2022年上工信部测评重保用户】【2022年上工信部测评重保用户】续约：预存话费享折扣优惠档位三（次月生效24个月）-湖北政企专属</t>
  </si>
  <si>
    <t>系统支撑：用户反映折扣到期无提醒。经核实，用户原折扣优惠8月31日到期，并勾选279元赠费*12个月，次月生效，满意。</t>
  </si>
  <si>
    <t>BL202310041753480220</t>
  </si>
  <si>
    <t>前期工单：BL202310041407161622，用户反映漏接了回复电话，在线按处理结果解释，用户要求回复，表示想要再了解一下存量5G畅爽套餐享199元赠费湖北，请协助处理。</t>
  </si>
  <si>
    <t>业务办理：存量5G畅爽套餐享199元赠费 湖北，客服部已操作办理，次月生效，满意。</t>
  </si>
  <si>
    <t>BL202310042031332147</t>
  </si>
  <si>
    <t>邓国</t>
  </si>
  <si>
    <t>用户要求续订预存话费享折扣优惠档位五（立即生效24个月）-湖北政企专属，请协助（有携号转网倾向）</t>
  </si>
  <si>
    <t>业务办理：联系用户办理预存享69元赠费*12个月，立即生效，继续使用，满意</t>
  </si>
  <si>
    <t>BL202310051426331248</t>
  </si>
  <si>
    <t>谭伍孜</t>
  </si>
  <si>
    <t>22年Q3Q4重点客户用户来电反映之前客服说明不用去营业厅自动可以续约预存话费享折扣优惠档位三（立即生效12个月）-湖北政企专属，现在发现合约在7月31日结束，多扣了8月份9月份10月份的月租费，用户要求续约预存话费享折扣优惠档位三（立即生效12个月）-湖北政企专属，并要求返回8月份开始多扣除的月租费共计420，请尽快处理</t>
  </si>
  <si>
    <t>业务办理：现与用户沟通办理139元赠费*12个月，立即到账，减免8-9月折扣差价280元，4张主副卡办理预存享50元赠费，立即到账，补赠剩余80元赠费，24小时退费到账，此费用无法抵扣往月欠费及打印发票，用户满意</t>
  </si>
  <si>
    <t>BL202310051542222389</t>
  </si>
  <si>
    <t>郭青山</t>
  </si>
  <si>
    <t>15549346442命中精准预判服务场景:[65岁以上老人]&amp;#10;用户称参加的活动:畅越冰激凌49元套餐5折附加优惠(内部限量）本月到期，要求为其续订，请处理，谢谢</t>
  </si>
  <si>
    <t>业务办理：已于用户沟通办理25元赠费*12个月活动，次月生效，满意</t>
  </si>
  <si>
    <t>BL202310041204212367</t>
  </si>
  <si>
    <t>熊必柱</t>
  </si>
  <si>
    <t>15629341339命中精准预判服务场景:[65岁以上老人]&amp;#10;用户要求十月份续订的合约十月份生效，对产生的副卡功能费用不认可，要求退费</t>
  </si>
  <si>
    <t>业务办理：用户实际反映副卡产生10月扣费，核实为当阳玉阳智能通讯合作厅(自建他营)于10月办理合约时未减免10月副卡费，我部已赠费30元用于抵扣本月副卡扣费，此费用不可打印发票，用户满意。</t>
  </si>
  <si>
    <t>BL202310051223121968</t>
  </si>
  <si>
    <t>李怀珍</t>
  </si>
  <si>
    <t>13207206979命中精准预判服务场景:[65岁以上老人]&amp;#10;用户要求继续续约畅越冰激凌59元套餐5折附加优惠(内部限量），请后台人员处理，谢谢</t>
  </si>
  <si>
    <t>业务办理：用户要求办理5折活动，已按用户要求办理59元5G畅越享29元赠费（次月生效）湖北 ，满意。</t>
  </si>
  <si>
    <t>BL202310051506181822</t>
  </si>
  <si>
    <t>洪和平</t>
  </si>
  <si>
    <t>用户来电要求续订（星锐卡30元赠费12个月优惠合约(湖北)），请核实处理，谢谢</t>
  </si>
  <si>
    <t>业务办理：用户要求续订星锐卡30元赠费12个月优惠合约 ，已成功办理立即生效，满意。</t>
  </si>
  <si>
    <t>BL202310041830560748</t>
  </si>
  <si>
    <t>刘雯</t>
  </si>
  <si>
    <t>22年Q3Q4重点客户用户来电称9月接到联通客服要求续约预存话费享折扣优惠档位三（次月生效24个月）-湖北政企专属，结果无人联系。导致10月多产生费用不认可，要求续约预存话费享折扣优惠档位三（次月生效24个月）-湖北政企专属，前台推荐营业厅不认可，请协助</t>
  </si>
  <si>
    <t>业务规则：用户需续订预存话费享折扣优惠 档位三，经核实现线上无勾选项，本月产生109元费用，考虑用户使用感知为用户办理预存话费享50元话费优惠（湖北），另为用户申请59元费用，24小时内到账，此费用不可打印发票，用户表示折扣后期自行跟联通沟通后再办理，本次不予处理，满意</t>
  </si>
  <si>
    <t>TS202310041549012307</t>
  </si>
  <si>
    <t>22年Q3Q4重点客户&amp;#10;高级模板内容：&amp;#10;投诉问题描述:用户来电反馈对自己9月的月费不认可&amp;#10;争议月份:2023年9月&amp;#10;争议金额:140&amp;#10;用户要求:前台解释用户打折活动到期了用户不认可称没有接收到提醒请核实处理谢谢用户要求减免</t>
  </si>
  <si>
    <t>TS202310041618520521</t>
  </si>
  <si>
    <t>13032730934命中精准预判服务场景:[10015转接10010用户]&amp;#10;[10015转接10010用户]&amp;#10;高级模板内容：&amp;#10;投诉问题描述:用户来电要求解绑副卡不方便到营业厅&amp;#10;渠道名称:其他:10010&amp;#10;办理业务名称:解绑副卡&amp;#10;页面提示:无&amp;#10;用户要求:用户来电要求解绑副卡13177051908和13032730934不方便到营业厅，并把副卡改成最低套餐</t>
  </si>
  <si>
    <t>业务办理：用户要求解绑副卡，已按用户要求成功解绑，用户满意。</t>
  </si>
  <si>
    <t>BL202310051522052065</t>
  </si>
  <si>
    <t>张千川</t>
  </si>
  <si>
    <t>【2022年上工信部测评重保用户】&amp;#10;高级模板内容：&amp;#10;需区域二线受理的业务:用户无法提供验证码&amp;#10;用户需办理业务名称:5G炫彩通信助理包-云盘版（首月5元半价）&amp;#10;业务办理类型:取消&amp;#10;业务生效时间:立即生效&amp;#10;是否已按规范验证用户信息:无需验证</t>
  </si>
  <si>
    <t>BL202310051533162241</t>
  </si>
  <si>
    <t>姜廷新</t>
  </si>
  <si>
    <t>【2022年上工信部测评重保用户】&amp;#10;高级模板内容：&amp;#10;需区域二线受理的业务:用户无法提供验证码&amp;#10;用户需办理业务名称:炫彩通信助理包-云盘版-立即生效（湖北）&amp;#10;业务办理类型:取消&amp;#10;业务生效时间:立即生效&amp;#10;是否已按规范验证用户信息:是</t>
  </si>
  <si>
    <t>BL202310051532112220</t>
  </si>
  <si>
    <t>BL202310041705131980</t>
  </si>
  <si>
    <t>尹雪</t>
  </si>
  <si>
    <t>22年Q3Q4重点客户&amp;#10;高级模板内容：&amp;#10;需区域二线受理的业务:用户无法提供验证码&amp;#10;用户需办理业务名称:畅行会员S-包月-15元&amp;#10;业务办理类型:取消&amp;#10;业务生效时间:次月生效&amp;#10;是否已按规范验证用户信息:是&amp;#10;备注（如开通流量包、语音包请备注清楚当月有效/长期有效）:无</t>
  </si>
  <si>
    <t>BL202310050851020832</t>
  </si>
  <si>
    <t>高级模板内容：&amp;#10;需区域二线受理的业务:用户无法提供验证码&amp;#10;用户需办理业务名称:	5G时代-精英社科历史包&amp;#10;业务办理类型:取消&amp;#10;业务生效时间:次月生效&amp;#10;是否已按规范验证用户信息:是&amp;#10;备注（如开通流量包、语音包请备注清楚当月有效/长期有效）:无</t>
  </si>
  <si>
    <t>BL202310041545310695</t>
  </si>
  <si>
    <t>高级模板内容：&amp;#10;需区域二线受理的业务:用户无法提供验证码&amp;#10;用户需办理业务名称:20元异型流量权益红包【超享版】-连续包月（2）&amp;#10;业务办理类型:取消&amp;#10;业务生效时间:次月生效&amp;#10;是否已按规范验证用户信息:是&amp;#10;备注（如开通流量包、语音包请备注清楚当月有效/长期有效）:用户要求取消（20元异型流量权益红包【超享版】-连续包月（2），已挽留不愿接收验证码，已验证身份信息，请协助取消</t>
  </si>
  <si>
    <t>BL202310051412301011</t>
  </si>
  <si>
    <t>周德满</t>
  </si>
  <si>
    <t>高级模板内容：&amp;#10;需区域二线受理的业务:用户无法提供验证码&amp;#10;用户需办理业务名称:5G超级会员白银版立即生效炫彩通信助理包6元版（立即生效）&amp;#10;业务办理类型:取消&amp;#10;业务生效时间:次月生效&amp;#10;是否已按规范验证用户信息:无需验证</t>
  </si>
  <si>
    <t>BL202310050906420998</t>
  </si>
  <si>
    <t>邓西炯</t>
  </si>
  <si>
    <t>高级模板内容：&amp;#10;需区域二线受理的业务:用户无法提供验证码&amp;#10;用户需办理业务名称:5G加油包19元5GB（立即生效）&amp;#10;业务办理类型:取消&amp;#10;业务生效时间:次月生效&amp;#10;是否已按规范验证用户信息:无需验证</t>
  </si>
  <si>
    <t>BL202310041045280987</t>
  </si>
  <si>
    <t>宋子成</t>
  </si>
  <si>
    <t>高级模板内容：&amp;#10;需区域二线受理的业务:用户无法提供验证码&amp;#10;用户需办理业务名称:5G特惠加油包19元10GB（立即生效）（新）&amp;#10;业务办理类型:取消&amp;#10;业务生效时间:次月生效&amp;#10;是否已按规范验证用户信息:无需验证&amp;#10;备注（如开通流量包、语音包请备注清楚当月有效/长期有效）:收不到验证码</t>
  </si>
  <si>
    <t>BL202310051025452407</t>
  </si>
  <si>
    <t>向朝才</t>
  </si>
  <si>
    <t>高级模板内容：&amp;#10;需区域二线受理的业务:用户无法提供验证码&amp;#10;用户需办理业务名称:AR彩铃酷趣会员5G加油包（湖北），联通爱听-职场理财20元包，联通助理-智能应答5元（首月免费）&amp;#10;业务办理类型:取消&amp;#10;业务生效时间:立即生效&amp;#10;是否已按规范验证用户信息:是&amp;#10;备注（如开通流量包、语音包请备注清楚当月有效/长期有效）:已验证，请取消</t>
  </si>
  <si>
    <t>BL202310040851381511</t>
  </si>
  <si>
    <t>傅一敏</t>
  </si>
  <si>
    <t>高级模板内容：&amp;#10;需区域二线受理的业务:用户无法提供验证码&amp;#10;用户需办理业务名称:国内短信月包30元500条国内短信&amp;#10;业务办理类型:开通&amp;#10;业务生效时间:立即生效&amp;#10;是否已按规范验证用户信息:是&amp;#10;备注（如开通流量包、语音包请备注清楚当月有效/长期有效）:用户要求只当月有效</t>
  </si>
  <si>
    <t>BL202310051020592288</t>
  </si>
  <si>
    <t>陈会年</t>
  </si>
  <si>
    <t>高级模板内容：&amp;#10;需区域二线受理的业务:用户无法提供验证码&amp;#10;用户需办理业务名称:联通助理-畅享版（在线渠道）&amp;#10;业务办理类型:取消&amp;#10;业务生效时间:立即生效&amp;#10;是否已按规范验证用户信息:是</t>
  </si>
  <si>
    <t>BL202310051427591275</t>
  </si>
  <si>
    <t>陈雪冰</t>
  </si>
  <si>
    <t>高级模板内容：&amp;#10;需区域二线受理的业务:用户无法提供验证码&amp;#10;用户需办理业务名称:视频彩铃服务&amp;#10;业务办理类型:取消&amp;#10;业务生效时间:立即生效&amp;#10;是否已按规范验证用户信息:是&amp;#10;备注（如开通流量包、语音包请备注清楚当月有效/长期有效）:并且要求副卡号码上的视频彩铃一并取消要求一起上报处理并且称以后不要开通其它免费业务</t>
  </si>
  <si>
    <t>BL202310042018382041</t>
  </si>
  <si>
    <t>万兴枝</t>
  </si>
  <si>
    <t>高级模板内容：&amp;#10;需区域二线受理的业务:用户无法提供验证码&amp;#10;用户需办理业务名称:通讯无忧包(3元/月）&amp;#10;业务办理类型:取消&amp;#10;业务生效时间:立即生效&amp;#10;是否已按规范验证用户信息:无需验证</t>
  </si>
  <si>
    <t>BL202310051608340305</t>
  </si>
  <si>
    <t>赵续华</t>
  </si>
  <si>
    <t>高级模板内容：&amp;#10;需区域二线受理的业务:用户无法提供验证码&amp;#10;用户需办理业务名称:炫彩通信助理包-云盘版-立即生效（湖北）&amp;#10;业务办理类型:取消&amp;#10;业务生效时间:次月生效&amp;#10;是否已按规范验证用户信息:无需验证</t>
  </si>
  <si>
    <t>BL202310051427161263</t>
  </si>
  <si>
    <t>邹正龙</t>
  </si>
  <si>
    <t>BL202310051137121232</t>
  </si>
  <si>
    <t>张朋武</t>
  </si>
  <si>
    <t>高级模板内容：&amp;#10;需区域二线受理的业务:用户无法提供验证码&amp;#10;用户需办理业务名称:云加速5G畅玩加油包(湖北)&amp;#10;业务办理类型:取消&amp;#10;业务生效时间:次月生效&amp;#10;是否已按规范验证用户信息:是&amp;#10;备注（如开通流量包、语音包请备注清楚当月有效/长期有效）:称如果下个月之前不取消就会投诉</t>
  </si>
  <si>
    <t>BL202310041738332489</t>
  </si>
  <si>
    <t>陈超</t>
  </si>
  <si>
    <t>高级模板内容：&amp;#10;需区域二线受理的业务:用户无法提供验证码&amp;#10;用户需办理业务名称:云加速5G畅玩加油包(湖北)（已停售）&amp;#10;业务办理类型:取消&amp;#10;业务生效时间:次月生效&amp;#10;是否已按规范验证用户信息:是&amp;#10;备注（如开通流量包、语音包请备注清楚当月有效/长期有效）:无</t>
  </si>
  <si>
    <t>BL202310041812150512</t>
  </si>
  <si>
    <t>高级模板内容：&amp;#10;需区域二线受理的业务:用户无法提供验证码&amp;#10;用户需办理业务名称:职场菁英畅阅5G加油包（湖北）&amp;#10;业务办理类型:取消&amp;#10;业务生效时间:次月生效&amp;#10;是否已按规范验证用户信息:是</t>
  </si>
  <si>
    <t>BL202310041925231446</t>
  </si>
  <si>
    <t>张孟德</t>
  </si>
  <si>
    <t>判断省分:湖北&amp;#10;:有意向资费&amp;#10;:是&amp;#10;:不认可：坚持要求转入有限制的套餐&amp;#10;:&amp;#10;&amp;#10;高级模板内容：&amp;#10;需区域二线受理的业务:用户无法提供验证码&amp;#10;用户需办理业务名称:福多多29元（湖北）&amp;#10;业务办理类型:套餐变更&amp;#10;业务生效时间:立即生效&amp;#10;是否已按规范验证用户信息:是</t>
  </si>
  <si>
    <t>ZX202310051620221243</t>
  </si>
  <si>
    <t>彭炎江</t>
  </si>
  <si>
    <t>判断省分:湖北&amp;#10;:失败&amp;#10;node_42:&amp;#10;:无合约/简单合约&amp;#10;:单卡/移移融合副卡套餐&amp;#10;获取用户证件类型::不认可&amp;#10;:&amp;#10;&amp;#10;高级模板内容：&amp;#10;问题描述:销户&amp;#10;第二联系方式:17703130779&amp;#10;销户原因:个人&amp;#10;用户要求:销户</t>
  </si>
  <si>
    <t>ZX202310051436410497</t>
  </si>
  <si>
    <t>高敏</t>
  </si>
  <si>
    <t>用户来电要求注销071703806133宽带，不愿去营业厅，烦请协助处理</t>
  </si>
  <si>
    <t>BL202310051258002490</t>
  </si>
  <si>
    <t>判断省分:湖北&amp;#10;:增值业务费用争议（含炫彩通信助理包云盘版等组合类增值业务）&amp;#10;:移网&amp;#10;:在补救范围内&amp;#10;:不认可&amp;#10;:小于等于500元，且仅限单倍、月份不超过12个月&amp;#10;:&amp;#10;&amp;#10;高级模板内容：&amp;#10;需区域二线受理的业务:用户无法提供验证码&amp;#10;用户需办理业务名称:云加速5G畅玩加油包(湖北)&amp;#10;业务办理类型:取消&amp;#10;业务生效时间:次月生效&amp;#10;是否已按规范验证用户信息:是</t>
  </si>
  <si>
    <t>ZX202310051356100211</t>
  </si>
  <si>
    <t>陈政锋</t>
  </si>
  <si>
    <t>判断省分:湖北&amp;#10;:失败&amp;#10;node_42:&amp;#10;:无合约/简单合约&amp;#10;:单卡/移移融合副卡套餐&amp;#10;获取用户证件类型::不认可&amp;#10;:&amp;#10;&amp;#10;高级模板内容：&amp;#10;问题描述:用户来电办理销户，挽留失败，请处理。&amp;#10;第二联系方式:15071760722&amp;#10;销户原因:自己不需要了。&amp;#10;用户要求:用户来电办理销户，挽留失败，请处理。</t>
  </si>
  <si>
    <t>BL202310041542500649</t>
  </si>
  <si>
    <t>谢卫华</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</si>
  <si>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5G加油包29元10GB（立即生效）&amp;#10;SP产品ID/元素ID：:5G加油包29元10GB（立即生效）&amp;#10;办理渠道:无&amp;#10;赔付月份：:2023年10月&amp;#10;返还倍率:单倍&amp;#10;赔付金额：:29&amp;#10;是否已经取消业务:是&amp;#10;是否承诺退费：:是&amp;#10;用户是否需要回复：:否&amp;#10;用户要求：:退费，谢谢。</t>
  </si>
  <si>
    <t>BL202310051043150231</t>
  </si>
  <si>
    <t>万群</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</si>
  <si>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5G加油包29元10GB（立即生效）&amp;#10;办理渠道:湖北省宜昌市OMO&amp;#10;赔付月份：:2023年9月&amp;#10;返还倍率:单倍&amp;#10;赔付金额：:29&amp;#10;是否已经取消业务:是&amp;#10;是否承诺退费：:是&amp;#10;用户是否需要回复：:否&amp;#10;用户要求：:退费</t>
  </si>
  <si>
    <t>TS202310050821040387</t>
  </si>
  <si>
    <t>郑敦平</t>
  </si>
  <si>
    <t>[65岁以上老人]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	云加速5G畅玩加油包(&amp;#10;争议月份:2023年9月、2023年10月&amp;#10;是否承诺退费:是&amp;#10;承诺退费金额:40&amp;#10;是否取消业务（如取消失败，需加上系统报错的提示）:取消&amp;#10;是否需要回复:否&amp;#10;用户要求:没有订购要求退费谢谢</t>
  </si>
  <si>
    <t>TS202310050923461325</t>
  </si>
  <si>
    <t>王昌丁</t>
  </si>
  <si>
    <t>[65岁以上老人]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20元5GBAR彩铃酷趣会员5G加油包(湖北)&amp;#10;争议月份:2023年8月、2023年9月、2023年10月&amp;#10;是否承诺退费:是&amp;#10;承诺退费金额:60&amp;#10;是否取消业务（如取消失败，需加上系统报错的提示）:是&amp;#10;是否需要回复:否&amp;#10;用户要求:退费</t>
  </si>
  <si>
    <t>TS202310041058210297</t>
  </si>
  <si>
    <t>连芙蓉</t>
  </si>
  <si>
    <t>[65岁以上老人]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AR彩铃酷趣会员5G加油包（湖北）&amp;#10;争议月份:2023年8月、2023年9月、2023年10月&amp;#10;是否承诺退费:是&amp;#10;承诺退费金额:60&amp;#10;是否取消业务（如取消失败，需加上系统报错的提示）:已取消&amp;#10;是否需要回复:否&amp;#10;用户要求:请处理谢谢</t>
  </si>
  <si>
    <t>TS202310051241301448</t>
  </si>
  <si>
    <t>刘守华</t>
  </si>
  <si>
    <t>[65岁以上老人]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云加速5G畅玩加油包(湖北)&amp;#10;争议月份:2023年10月&amp;#10;是否承诺退费:是&amp;#10;承诺退费金额:20&amp;#10;是否取消业务（如取消失败，需加上系统报错的提示）:是&amp;#10;是否需要回复:否&amp;#10;用户要求:已承诺退费，无需回复</t>
  </si>
  <si>
    <t>TS202310041018361612</t>
  </si>
  <si>
    <t>[65岁以上老人]判断省分:其他省分&amp;#10;:电话营销争议&amp;#10;:不认可&amp;#10;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AR彩铃酷趣会员5G加油包（湖北）&amp;#10;争议月份:2023年10月&amp;#10;是否承诺退费:是&amp;#10;承诺退费金额:20&amp;#10;是否取消业务（如取消失败，需加上系统报错的提示）:是&amp;#10;是否需要回复:否&amp;#10;用户要求:退费</t>
  </si>
  <si>
    <t>TS202310041931232318</t>
  </si>
  <si>
    <t>沈邹会</t>
  </si>
  <si>
    <t>[65岁以上老人]判断省分:其他省分&amp;#10;:电话营销争议&amp;#10;:不认可&amp;#10;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云加速5G畅玩加油包(湖北)&amp;#10;争议月份:2023年10月&amp;#10;是否承诺退费:是&amp;#10;承诺退费金额:20&amp;#10;是否取消业务（如取消失败，需加上系统报错的提示）:已取消&amp;#10;是否需要回复:否&amp;#10;用户要求:退费</t>
  </si>
  <si>
    <t>TS202310041441110645</t>
  </si>
  <si>
    <t>陈淑琼</t>
  </si>
  <si>
    <t>【2022年上工信部测评重保用户】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云加速5G畅玩加油包(湖北)&amp;#10;争议月份:2023年8月、2023年9月、2023年10月&amp;#10;是否承诺退费:是&amp;#10;承诺退费金额:60&amp;#10;是否取消业务（如取消失败，需加上系统报错的提示）:是&amp;#10;是否需要回复:否&amp;#10;用户要求:用户来电反馈说自己要求退费请后台工作人员协助处理谢谢</t>
  </si>
  <si>
    <t>TS202310042042510945</t>
  </si>
  <si>
    <t>刘得虎</t>
  </si>
  <si>
    <r>
      <t/>
    </r>
    <r>
      <rPr>
        <sz val="11"/>
        <color rgb="FF000000"/>
        <rFont val="宋体"/>
        <family val="2"/>
      </rPr>
      <t>判断省分:湖北&amp;#10;:流量费争议&amp;#10;:流量包定制争议&amp;#10;:不认可&amp;#10;:未享受&amp;#10;:小于等于500元，且仅限单倍、月份不超过12个月&amp;#10;:&amp;#10;&amp;#10;高级模板内容：&amp;#10;投诉问题描述:</t>
    </r>
    <r>
      <rPr>
        <sz val="11"/>
        <color rgb="FF000000"/>
        <rFont val="Arial"/>
        <family val="2"/>
      </rPr>
      <t xml:space="preserve">	</t>
    </r>
    <r>
      <rPr>
        <sz val="11"/>
        <color rgb="FF000000"/>
        <rFont val="宋体"/>
        <family val="2"/>
      </rPr>
      <t>AR彩铃酷趣会员5G加油&amp;#10;业务名称:</t>
    </r>
    <r>
      <rPr>
        <sz val="11"/>
        <color rgb="FF000000"/>
        <rFont val="Arial"/>
        <family val="2"/>
      </rPr>
      <t xml:space="preserve">	</t>
    </r>
    <r>
      <rPr>
        <sz val="11"/>
        <color rgb="FF000000"/>
        <rFont val="宋体"/>
        <family val="2"/>
      </rPr>
      <t>AR彩铃酷趣会员5G加油&amp;#10;争议月份:2023年9月、2023年10月&amp;#10;争议金额:40&amp;#10;是否承诺退费:是&amp;#10;用户要求:退费并取消</t>
    </r>
  </si>
  <si>
    <t>BL202310050911201063</t>
  </si>
  <si>
    <t>山於勤</t>
  </si>
  <si>
    <t>&gt;业务号码&gt;13117285925；&gt;号码归属地&gt;宜昌；&gt;产品名称&gt;AR彩铃酷趣会员5G加油包（湖北），哔哩哔哩15G流量加会员月包；&gt;产品代码&gt;无，80006723；&gt;产品编码&gt;91295250，8000672300；&gt;订购时间&gt;2023-08-0815:33:23，2023-08-2814:46:02；&gt;核查情况&gt;平台故障；&gt;不规范定制分类&gt;平台故障，无法判责；&gt;退费金额&gt;90元；&gt;退费时间&gt;2023/10/5；&gt;投诉内容&gt;&amp;#10;&amp;#10;高级模板内容：&amp;#10;赔付类型：:增值业务争议&amp;#10;CBSS账单扣费名称：:AR彩铃酷趣会员5G加油包（湖北）、	哔哩哔哩15G流量加会员月包&amp;#10;SP产品ID/元素ID：:AR彩铃酷趣会员5G加油包（湖北）、	哔哩哔哩15G流量加会员月包&amp;#10;办理渠道:无&amp;#10;赔付月份：:2023年9月、2023年8月&amp;#10;返还倍率:单倍&amp;#10;赔付金额：:90&amp;#10;是否已经取消业务:是&amp;#10;是否承诺退费：:是&amp;#10;用户是否需要回复：:否&amp;#10;用户要求：:用户要求退费，请协助处理，谢谢</t>
  </si>
  <si>
    <t>BL202310050947201707</t>
  </si>
  <si>
    <t>吴彬</t>
  </si>
  <si>
    <t>&gt;业务号码&gt;13197326976&gt;号码归属地&gt;宜昌；&gt;产品名称&gt;AR彩铃酷趣会员5G加油包（湖北）；&gt;产品代码&gt;无；&gt;产品编码&gt;91295250；&gt;订购时间&gt;2023-10-0108:09:00；&gt;核查情况&gt;平台故障；&gt;不规范定制分类&gt;平台故障，无法判责；&gt;退费金额&gt;20元；&gt;退费时间&gt;2023年10月5日&gt;投诉内容&gt;&amp;#10;高级模板内容：&amp;#10;赔付类型：:增值业务争议&amp;#10;CBSS账单扣费名称：:AR彩铃酷趣会员5G加油包（湖北）（已停售）&amp;#10;办理渠道:不涉及&amp;#10;赔付月份：:2023年10月&amp;#10;返还倍率:单倍&amp;#10;赔付金额：:20&amp;#10;是否已经取消业务:是&amp;#10;是否承诺退费：:是&amp;#10;用户是否需要回复：:否&amp;#10;用户要求：:不知情办理要求退费20元已承诺</t>
  </si>
  <si>
    <t>BL202310051156501585</t>
  </si>
  <si>
    <t>胡玉姝</t>
  </si>
  <si>
    <t>&gt;业务号码&gt;15586375092；&gt;号码归属地&gt;宜昌；&gt;产品名称&gt;AR彩铃酷趣会员5G加油包（湖北），5G教育大咖精品包；&gt;产品代码&gt;91295250，66002536；&gt;产品编码&gt;6600253600；&gt;订购时间&gt;2023-08-0514:42:50，2023-08-0512:04:42；&gt;核查情况&gt;平台故障；&gt;不规范定制分类&gt;平台故障，无法判责；&gt;退费金额&gt;60元，60元；&gt;退费时间&gt;2023-10-05；&gt;投诉内容&gt;&amp;#10;赔付类型：:增值业务争议&amp;#10;CBSS账单扣费名称：:AR彩铃酷趣会员5G加油包（湖北）/	5G教育大咖精品包&amp;#10;办理渠道:/&amp;#10;赔付月份：:2023年9月、2023年10月、2023年8月&amp;#10;返还倍率:单倍&amp;#10;赔付金额：:120&amp;#10;是否已经取消业务:是&amp;#10;是否承诺退费：:是&amp;#10;用户是否需要回复：:否&amp;#10;用户要求：:用户来电反映AR彩铃酷趣会员5G加油包（湖北）/	5G教育大咖精品包业务订购不认可，要求退费，请协助处理</t>
  </si>
  <si>
    <t>BL202310050953061822</t>
  </si>
  <si>
    <t>唐兰英</t>
  </si>
  <si>
    <t>&gt;业务号码&gt;15697275057；&gt;号码归属地&gt;宜昌；&gt;产品名称&gt;腾讯视频10G流量加会员月包，AR彩铃酷趣会员5G加油包（湖北）；&gt;产品代码&gt;80006720，91295250；&gt;产品编码&gt;8000672000，无；&gt;订购时间&gt;2023-09-1319:21:59，2023-09-2617:37:52；&gt;核查情况&gt;平台故障；&gt;不规范定制分类&gt;平台故障，无法判责；&gt;退费金额&gt;25元，20元；&gt;退费时间&gt;2023-10-05；&gt;投诉内容&gt;22年Q3Q4重点客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增值业务-腾讯视频10G流量加会员月包增值业务-AR视频彩铃酷趣会员15元包月&amp;#10;SP产品ID/元素ID：:增值业务-腾讯视频10G流量加会员月包增值业务-AR视频彩铃酷趣会员15元包月&amp;#10;办理渠道:1&amp;#10;赔付月份：:2023年10月&amp;#10;返还倍率:单倍&amp;#10;赔付金额：:40&amp;#10;是否已经取消业务:是&amp;#10;是否承诺退费：:是&amp;#10;用户是否需要回复：:否&amp;#10;用户要求：:退费</t>
  </si>
  <si>
    <t>TS202310041654291422</t>
  </si>
  <si>
    <t>乐厚春</t>
  </si>
  <si>
    <t>判断省分:湖北&amp;#10;:流量费争议&amp;#10;:流量包定制争议&amp;#10;:不认可&amp;#10;:未享受&amp;#10;:小于等于500元，且仅限单倍、月份不超过12个月&amp;#10;:&amp;#10;&amp;#10;高级模板内容：&amp;#10;投诉问题描述:用户对此流量产生的费用不理解！称并未办理过！&amp;#10;业务名称:云加速5G畅玩加油包(湖北)&amp;#10;争议月份:2023年9月&amp;#10;争议金额:20&amp;#10;是否承诺退费:是&amp;#10;用户要求:已承诺退费！请处理！</t>
  </si>
  <si>
    <t>BL202310041823110662</t>
  </si>
  <si>
    <t>魏荣健</t>
  </si>
  <si>
    <t>&gt;业务号码&gt;18571009116；&gt;号码归属地&gt;宜昌；&gt;产品名称&gt;AR彩铃酷趣会员5G加油包（湖北）；&gt;产品代码&gt;无；&gt;产品编码&gt;91295250；&gt;订购时间&gt;2023-10-0418:19:06；&gt;核查情况&gt;平台故障；&gt;不规范定制分类&gt;平台故障，无法判责；&gt;退费金额&gt;20元；&gt;退费时间&gt;2023-10-5；&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AR彩铃酷趣会员5G加油包（湖北）&amp;#10;办理渠道:手机渠道&amp;#10;赔付月份：:2023年10月&amp;#10;返还倍率:单倍&amp;#10;赔付金额：:20&amp;#10;是否已经取消业务:是&amp;#10;是否承诺退费：:是&amp;#10;用户是否需要回复：:否&amp;#10;用户要求：:要求退费</t>
  </si>
  <si>
    <t>BL202310041721562227</t>
  </si>
  <si>
    <t>向德金</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</si>
  <si>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增值业务-AR视频彩铃酷趣会员15元包月增值业务-AI留声机共享包钻石版25元&amp;#10;SP产品ID/元素ID：:增值业务-AR视频彩铃酷趣会员15元包月增值业务-AI留声机共享包钻石版25元&amp;#10;办理渠道:1&amp;#10;赔付月份：:2023年9月、2023年10月&amp;#10;返还倍率:单倍&amp;#10;赔付金额：:90&amp;#10;是否已经取消业务:是&amp;#10;是否承诺退费：:是&amp;#10;用户是否需要回复：:否&amp;#10;用户要求：:退费</t>
  </si>
  <si>
    <t>BL202310051024062362</t>
  </si>
  <si>
    <t>邓淑君</t>
  </si>
  <si>
    <t>&gt;业务号码&gt;18671795677；&gt;号码归属地&gt;宜昌；&gt;产品名称&gt;云加速5G畅玩加油包(湖北)；&gt;产品代码&gt;91295249；&gt;产品编码&gt;无；&gt;订购时间&gt;2023-10-0207:22:35&gt;核查情况&gt;平台故障；&gt;不规范定制分类&gt;平台故障，无法判责；&gt;退费金额&gt;20元；&gt;退费时间&gt;2023-10-05；&gt;投诉内容&gt;&amp;#10;&amp;#10;高级模板内容：&amp;#10;赔付类型：:增值业务争议&amp;#10;CBSS账单扣费名称：:云加速5G畅玩加油包(湖北)&amp;#10;办理渠道:/&amp;#10;赔付月份：:2023年9月&amp;#10;返还倍率:单倍&amp;#10;赔付金额：:20&amp;#10;是否已经取消业务:是&amp;#10;是否承诺退费：:是&amp;#10;用户是否需要回复：:否&amp;#10;用户要求：:退费</t>
  </si>
  <si>
    <t>BL202310051326110394</t>
  </si>
  <si>
    <t>游昌军</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</si>
  <si>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湖北)&amp;#10;SP产品ID/元素ID：:/&amp;#10;办理渠道:/&amp;#10;赔付月份：:2023年9月、2023年10月&amp;#10;返还倍率:单倍&amp;#10;赔付金额：:40&amp;#10;是否已经取消业务:是&amp;#10;是否承诺退费：:是&amp;#10;用户是否需要回复：:否&amp;#10;用户要求：:退费·</t>
  </si>
  <si>
    <t>TS202310050939311709</t>
  </si>
  <si>
    <t>蔺伟</t>
  </si>
  <si>
    <t>判断省分:其他省分&amp;#10;:电话营销争议&amp;#10;:不认可&amp;#10;判断省分:湖北&amp;#10;:移网电话营销费用争议（套餐资费/融合宽带/副卡功能费类除外）&amp;#10;:不认可&amp;#10;:小于等于500元，且仅限单倍、月份不超过12个月&amp;#10;:&amp;#10;&amp;#10;高级模板内容：&amp;#10;是否10016外呼:是&amp;#10;反应问题涉及场景:曾经反映拒绝营销仍被外呼打扰&amp;#10;产品名称:AR彩铃酷趣会员5G加油包（湖北）（已停售）视频彩铃商务版标准20元包&amp;#10;争议月份:2023年9月、2023年10月&amp;#10;是否承诺退费:是&amp;#10;承诺退费金额:80&amp;#10;是否取消业务（如取消失败，需加上系统报错的提示）:是&amp;#10;是否需要回复:否&amp;#10;用户要求:退费</t>
  </si>
  <si>
    <t>BL202310050950411770</t>
  </si>
  <si>
    <t>杨成秀</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</si>
  <si>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自然拼读钻石会员卡，，，云加速5G畅玩加油包(湖北)&amp;#10;办理渠道:SP&amp;#10;赔付月份：:2023年10月&amp;#10;返还倍率:单倍&amp;#10;赔付金额：:40&amp;#10;是否已经取消业务:是&amp;#10;是否承诺退费：:是&amp;#10;用户是否需要回复：:否&amp;#10;用户要求：:用户来电要求退费，请处理</t>
  </si>
  <si>
    <t>TS202310051434151517</t>
  </si>
  <si>
    <t>陈世红</t>
  </si>
  <si>
    <t>判断省分:其他省分&amp;#10;:流量计费争议&amp;#10;判断省分::流量包定制争议&amp;#10;:不认可&amp;#10;:未享受&amp;#10;:小于等于500元，且仅限单倍、月份不超过12个月&amp;#10;:&amp;#10;&amp;#10;高级模板内容：&amp;#10;投诉问题描述:用户对流量包开通不认可！&amp;#10;业务名称:云加速5G畅玩加油包(湖北)&amp;#10;争议月份:2023年9月、2023年10月、2023年8月&amp;#10;争议金额:60&amp;#10;是否承诺退费:是&amp;#10;用户要求:退费！</t>
  </si>
  <si>
    <t>TS202310051254481758</t>
  </si>
  <si>
    <t>周千军</t>
  </si>
  <si>
    <t>高级模板内容：&amp;#10;投诉问题描述:用户称在手机是设置呼叫转移时未提醒呼叫转移收费0.1元一分钟，对产生的费用不认可，要求处理&amp;#10;争议月份:2023年9月&amp;#10;争议金额:99.2&amp;#10;是否有下发短信提醒:否&amp;#10;用户要求:用户要求申请退费</t>
  </si>
  <si>
    <t>业务规则：呼叫转移收费正常，已解释，出于服务角度，减免用户产生部分费用240元，主副卡办理预存享20元赠费*6个月，另登记24小时内为用户转资299元畅爽冰激凌套餐，参加209元赠费*12个月，次月生效，满意</t>
  </si>
  <si>
    <t>TS202310040940390640</t>
  </si>
  <si>
    <t>段绪青</t>
  </si>
  <si>
    <t>高级模板内容：&amp;#10;投诉问题描述:1：客户对扣费：IPTV包月-包月费10元不认可，表示没有办理，要求处理，谢谢2：客户来电对副卡（15671058876）扣费10元不认可，表示之前都是免费，客户来电一直骂人无法沟通，表示联通乱收费，要求加急处理，谢谢&amp;#10;争议月份:2023年7月、2023年8月、2023年9月、2023年10月&amp;#10;争议金额:0&amp;#10;用户要求:客户要求处理，谢谢</t>
  </si>
  <si>
    <t>业务规则：客户对副卡及IPTV扣费不认可，已按客户要求将副卡改为0元，次月生效，考虑客户感知，申请减免23.8-10月费用合计60元，已到账，此费用不可打印账单发票，另告知无法减免IPTV扣费，次月起主卡月租加IPTV合计59元，客户认可满意</t>
  </si>
  <si>
    <t>TS202310041206192113</t>
  </si>
  <si>
    <t>李小艳</t>
  </si>
  <si>
    <t>高级模板内容：&amp;#10;投诉问题描述:详见工单：TS202305051237210978，用户目前是套餐优惠到期，解释不认可，坚持称之前就投诉过一直没有解决，要求答复，谢谢&amp;#10;业务名称:畅爽冰激凌5G套餐299元（首月全量全价）&amp;#10;争议月份:2023年10月&amp;#10;争议金额:0&amp;#10;办理渠道:无&amp;#10;前台是否取消:未取消&amp;#10;是否承诺退费:否&amp;#10;用户要求:详见工单：TS202305051237210978，用户目前是套餐优惠到期，解释不认可，坚持称之前就投诉过一直没有解决，要求答复，谢谢&amp;#10;用户坚持称来电号码是主卡，多次解释不认可，称之前也是投诉过多次，未解决，要求核实处理，谢谢</t>
  </si>
  <si>
    <t>业务规则：客户反馈5折优惠到期本月收取全月月租费用，已按客户要求续约209元增费*12个月活动，次月生效，另考虑客户感知，申请退还23.10月折扣差价合计150元，24小时内到账，此费用不可打印账单发票，回访满意</t>
  </si>
  <si>
    <t>TS202310041642111114</t>
  </si>
  <si>
    <t>黄锐</t>
  </si>
  <si>
    <t>22年Q3Q4重点客户&amp;#10;高级模板内容：&amp;#10;投诉问题描述:用户来电反馈合约到期未提醒&amp;#10;合约名称:宜昌目标用户99元档5G融合套餐3折优惠24月（立即生效）&amp;#10;合约办理渠道:宜昌市夷陵区分公司市场营销中心&amp;#10;办理时间:2021-09-17&amp;#10;到期时间:2023-08-31&amp;#10;是否下发短信提醒:否&amp;#10;用户要求:已解释，用户要求我方解释并退费，请尽快处理</t>
  </si>
  <si>
    <t>业务规则：现已与用户沟通办理69元赠费*12个月，立即生效，减免9月折扣差价70元，系统办理预存享50元赠费，立即到账，补赠剩余20元，24小时退费到账，此费用无法抵扣往月欠费及打印发票，用户满意</t>
  </si>
  <si>
    <t>TS202310031828142368</t>
  </si>
  <si>
    <t>胡成</t>
  </si>
  <si>
    <t>高级模板内容：&amp;#10;投诉问题描述:用户表示：18972579941，之前在宜昌市神仙湾联通营业厅办理合账关系解绑，但我处查询到该号码还在合账关系中，对此不满，要求核实处理&amp;#10;产品名称:合账关系解绑&amp;#10;办理时间:2023-10-03&amp;#10;办理渠道:宜昌市神仙湾联通营业厅&amp;#10;办理人工号:无法核实&amp;#10;用户要求:尽快处理</t>
  </si>
  <si>
    <t>业务规则：已联系用户解释合账不影响套餐变更，用户知晓满意</t>
  </si>
  <si>
    <t>TS202310041946540093</t>
  </si>
  <si>
    <t>陆治</t>
  </si>
  <si>
    <t>:缴费未开机/缴费未到账&amp;#10;判断省分:其他省分&amp;#10;获取参数:往月欠费以及历史缴费信息:&amp;#10;用户反馈:缴费未到账&amp;#10;告知用户缴费暂未到账，可能存在一定延迟，请用户再耐心等待一下:不认可/充值很久了&amp;#10;核对充值的手机号码是否正确:正确&amp;#10;通过哪个平台充值:三方平台&amp;#10;解释费用确实暂未到账，建议用户联系三方平台客服电话再核实一下:仍不认可&amp;#10;解释后仍不认可:&amp;#10;&amp;#10;高级模板内容：&amp;#10;投诉问题描述:交费未到账&amp;#10;充值时间:2023-10-04&amp;#10;充值渠道:营业厅&amp;#10;充值号码:18674209408&amp;#10;充值金额:10&amp;#10;前台是否按流程解释:是&amp;#10;用户要求:尽快查明，目前手机显示已交费到账，后台未显示</t>
  </si>
  <si>
    <t>业务规则：已引导用户通过中国联通APP进行交费，已为用户操作临时开机，有效期24小时内，建议用户尽快交费，满意</t>
  </si>
  <si>
    <t>TS202310041633050878</t>
  </si>
  <si>
    <t>刘清</t>
  </si>
  <si>
    <t>高级模板内容：&amp;#10;投诉问题描述:用户来电对号码里面出现的其他号码不认可。请后台工作人员尽快处理。谢谢&amp;#10;投诉项目:月固定费&amp;#10;争议月份:2023年10月&amp;#10;争议金额:0&amp;#10;用户要求:处理</t>
  </si>
  <si>
    <t>业务规则：用户表示对办理副卡不认可，营业厅已明示相关规则，查询号码17671255435及17683708672于2023-04-13 10:41:53通过湖北省宜昌市OMO属通过网站自行开户办理，现2张号码均属风险号码无法直接办理销户，属cBSS系统中风险标识已局方半停机AA。已告知用户持号卡及效身份证件到当地联通自有营业厅进行二次实人认证，或下载中国联通APP，点击服务-办理-基础服务-二次实人认证，进行二次实人认证复机，号码复通后再办理销户，现2张副卡均产生扣费，考虑到用户使用感知为用户申请290元费用，24小时内到账，此费用不可打印发票，用户知晓。</t>
  </si>
  <si>
    <t>TS202310041751390374</t>
  </si>
  <si>
    <t>宋浩翔</t>
  </si>
  <si>
    <t>高级模板内容：&amp;#10;投诉问题描述:用户来电反映证件上个月14号号码才被解封前面都没有使用，用户对前期产生的费用不认可，麻烦后台核实处理，谢谢&amp;#10;争议月份:2023年9月&amp;#10;争议金额:40&amp;#10;用户要求:我方核实处理，谢谢</t>
  </si>
  <si>
    <t>业务规则：用户对号码9月14日才开机扣整月月租规则不认可，经核实，用户号码非实名关停，于2023-09-14 16:06:41在夷陵城区自有营业厅复机，现用户对九月份扣取整月月租不认可，考虑用户感知，申请减免9月份50%的月功能费，合计40元现金到帐，24小时到帐，此费用不可打印发票，满意。</t>
  </si>
  <si>
    <t>TS202310051350400538</t>
  </si>
  <si>
    <t>严文清</t>
  </si>
  <si>
    <t>[65岁以上老人]&amp;#10;高级模板内容：&amp;#10;投诉问题描述:用户来电，告知到营业厅改套餐，多办了两张副卡，而且现在到营业厅改套餐营业厅告知改过一次不能继续变更了，用户对此不满要求投诉，辛苦核实。&amp;#10;到厅时间:2023-10-05&amp;#10;到厅名称:丹阳市城区南正街自有营业厅&amp;#10;办理业务:变更套餐&amp;#10;营业厅地址:丹阳市城区南正街自有营业厅&amp;#10;用户要求:要求变更套餐</t>
  </si>
  <si>
    <t>业务规则：用户对融合转资不可撤消不满。经核实，4G转5G融合不支持撤消，建议用户如需转资，可于11月再办理，用户表示知晓。</t>
  </si>
  <si>
    <t>TS202310051057051220</t>
  </si>
  <si>
    <t>李小霞</t>
  </si>
  <si>
    <t>高级模板内容：&amp;#10;投诉问题描述:用户来电说明前面有工作人员说明过交50送50元的活动，但前台并未查询到有相关的活动&amp;#10;业务名称:充值缴费&amp;#10;宣传渠道:其他:线下营销人员&amp;#10;宣传内容:充50送50元的活动&amp;#10;实际情况:并未赠送&amp;#10;用户要求:核实情况并回复解释</t>
  </si>
  <si>
    <t>TS202310050922361292</t>
  </si>
  <si>
    <t>李慧</t>
  </si>
  <si>
    <t>高级模板内容：&amp;#10;投诉问题描述:客户来电，宣传与实际不一致客户表示客户说宣传的时候首充100元冻结100次月开始到后面每个月返还10元每个月只需要交19元话费但是没有这个冻结客户强烈不认可解释多次无效&amp;#10;业务名称:冻结100每个月返还&amp;#10;宣传渠道:其他:商家&amp;#10;宣传内容:冻结100返还&amp;#10;实际情况:没有冻结活动&amp;#10;用户要求:商家说这是我们运营商规定的商家也不清楚</t>
  </si>
  <si>
    <t>TS202310051248141605</t>
  </si>
  <si>
    <t>戴婧</t>
  </si>
  <si>
    <t>高级模板内容：&amp;#10;投诉问题描述:用户来电称当时办卡是说副卡费用减免36个月，用户查询到只减免12个月，要求继续减免，要不就取消合约&amp;#10;业务名称:副卡免月租12个月（10元话费12个月）（湖北）&amp;#10;宣传渠道:客户经理&amp;#10;宣传内容:在招联分期5G129元直降1700（社会渠道36期）（湖北）到期之前副卡都是免费的&amp;#10;实际情况:副卡功能费只减免了12个月&amp;#10;用户要求:用户要求副卡功能费继续减免，要不就取消招联分期5G129元直降1700（社会渠道36期）这个合约</t>
  </si>
  <si>
    <t>业务规则：用户反映副卡扣费问题。经核实，副卡月费10元为业务规则，出于服务角度，申请为副卡勾选0月租优惠，次月生效，用户满意。</t>
  </si>
  <si>
    <t>TS202310050838380543</t>
  </si>
  <si>
    <t>张震</t>
  </si>
  <si>
    <t>高级模板内容：&amp;#10;投诉问题描述:客户来电表示套餐200分钟，现在查询没有，要求记录反馈请协助谢谢&amp;#10;业务名称:分钟数&amp;#10;宣传渠道:营业厅&amp;#10;宣传内容:200&amp;#10;实际情况:没有分钟数&amp;#10;用户要求:要求尽快处理</t>
  </si>
  <si>
    <t>业务规则：用户反映套餐200分钟数现查询没有不满，营业厅已明示相关规则，经核实套餐内并未包含200分钟通话，现线上无0元200分钟数通话勾选项，已解释建议用户继续观察使用，用户知晓</t>
  </si>
  <si>
    <t>TS202310042011350517</t>
  </si>
  <si>
    <t>罗李平</t>
  </si>
  <si>
    <t>高级模板内容：&amp;#10;投诉问题描述:用户表示自己九月中旬才拿到的号卡，但是在八月份就产生了月租费用，对此不认可&amp;#10;争议月份:2023年8月&amp;#10;争议金额:8.54&amp;#10;用户要求:用户要求处理该费用，处理之后将该号码进行销户，并且表示自己的空闲时间在晚上10:30之后，要求工作人员在10:30之后进行回复，要求尽肯能在今晚11点之前进行回复，请后台尽快处理谢谢！</t>
  </si>
  <si>
    <t>业务规则：用户反映需注销号卡，营业厅已明示相关规则，经核实已为用户办理销户成功，满意。</t>
  </si>
  <si>
    <t>TS202310041537432044</t>
  </si>
  <si>
    <t>孙晓玲</t>
  </si>
  <si>
    <t>主办单位：湖北&amp;#10;客户类别：星级客户&amp;#10;10010是否打通：否&amp;#10;是否二次致电10015：是&amp;#10;是否联系：否&amp;#10;升级倾向：&amp;#10;号码归属省：湖北&amp;#10;SVIP等级：&amp;#10;1.问题类型:;&amp;#10;2.投诉类型:其他;&amp;#10;3.营业厅地址:;&amp;#10;4.位置信息:;&amp;#10;5.位置发生地:;&amp;#10;6.投诉内容:宽带包含在套餐之内，常年收取宽带费用，重复收费</t>
  </si>
  <si>
    <t>业务规则①客户基本资料：业务号码：15571757018、客户姓名：孙晓玲、套餐情况：全国冰激凌融合129家庭自由畅玩套餐（59元/月）（湖北；客户反映宽带收费的问题； &amp;#10;②首次联系客户时间：2023-10-04 16:57:00&amp;#10;③投诉核查处理情况：收到贵部转办，我司立即组织核查，经核实，用户套餐为全国冰激凌融合129元，手机出账59元，宽带出账60元+10元IPTV，共计出账129元，第二条宽带月租费用30元+10元IPTV，计费正常，用户知晓，满意； &amp;#10;④答复客户时间及客户满意度评价：根据上述核实情况，我司于2023-10-04 16:57:00联系客户满意，回单人：胡春燕、联系方式：07176921001&amp;#10;⑤投诉核查关联材料：无。"</t>
  </si>
  <si>
    <t>TS202310031733051088</t>
  </si>
  <si>
    <t>主办单位：湖北&amp;#10;客户类别：星级客户&amp;#10;10010是否打通：是&amp;#10;是否二次致电10015：是&amp;#10;是否联系：是&amp;#10;升级倾向：无&amp;#10;号码归属省：湖北&amp;#10;SVIP等级：&amp;#10;用户反映2条宽带每月收取90元，当时告知宽带是赠送的，对无故产生宽带费不满，要求尽快核实处理。</t>
  </si>
  <si>
    <t>TS202310041233230171</t>
  </si>
  <si>
    <t>李作银</t>
  </si>
  <si>
    <t>主办单位：湖北&amp;#10;客户类别：普通客户&amp;#10;10010是否打通：否&amp;#10;是否二次致电10015：是&amp;#10;是否联系：否&amp;#10;升级倾向：&amp;#10;号码归属省：湖北&amp;#10;SVIP等级：&amp;#10;1.问题类型:;&amp;#10;2.投诉类型:月固定费争议;&amp;#10;3.营业厅地址:;&amp;#10;4.位置信息:;&amp;#10;5.位置发生地:;&amp;#10;6.投诉内容:我以前的套餐是打的三折优惠，现在变成了59的套餐，莫名其妙，因为是老人去改的，不清楚是怎么回事，就被忽悠了，我现在要求改回原先的套餐，打三折优惠&amp;#10;202309基本套餐费:99</t>
  </si>
  <si>
    <t>业务规则①客户基本资料：业务号码：15871584659、客户姓名：李作银、套餐情况：畅越冰激凌5G套餐59元；客户反映办理折扣合约的问题； &amp;#10;②首次联系客户时间：2023-10-04 13:11:00&amp;#10;③投诉核查处理情况：收到贵部转办，我司立即组织核查，经核实，现已与用户沟通办理99元畅爽冰激凌套餐，参与69元赠费*12个月，次月生效，当月赠送主卡10G国内流量，限当月使用，满意； &amp;#10;④答复客户时间及客户满意度评价：根据上述核实情况，我司于2023-10-04 13:11:00联系客户满意，回单人：胡春燕、联系方式：07176921001&amp;#10;⑤投诉核查关联材料：无。"</t>
  </si>
  <si>
    <t>TS202310041004411218</t>
  </si>
  <si>
    <t>用户反馈：:未经同意办理业务，投诉人员&amp;#10;查询业务是否办理成功:已办理成功&amp;#10;判断业务是否已生效:已生效&amp;#10;按业务优势挽留用户继续使用:不认可&amp;#10;判断省分:湖北&amp;#10;:坚持投诉工作人员&amp;#10;:&amp;#10;&amp;#10;高级模板内容：&amp;#10;是否10016外呼:是&amp;#10;反应问题涉及场景:未经同意订购业务&amp;#10;产品名称:畅爽冰激凌5G套餐99元（基础版）&amp;#10;争议月份:2023年8月、2023年9月、2023年10月&amp;#10;是否承诺退费:否&amp;#10;承诺退费金额:1&amp;#10;是否取消业务（如取消失败，需加上系统报错的提示）:要求取消俩张副卡1327739771915671058876&amp;#10;是否需要回复:是&amp;#10;用户要求:用户来电反映要去取消俩张副卡及回电反馈营业厅未经同意·办理俩张副卡</t>
  </si>
  <si>
    <t>业务规则：客户对副卡扣费不认可，已按客户要求将副卡改为0元，次月生效，考虑客户感知，申请减免23.8-10月费用合计60元，已到账，此费用不可打印账单发票，回访满意</t>
  </si>
  <si>
    <t>ZX202310041509460687</t>
  </si>
  <si>
    <t>望开涛</t>
  </si>
  <si>
    <t>用户来电要求解绑宽带并销户，请公司尽快处理并回复。</t>
  </si>
  <si>
    <t>业务办理（伍家）：用户要求注销宽带，挽留无效，已成功注销，满意。</t>
  </si>
  <si>
    <t>BL202310050850520830</t>
  </si>
  <si>
    <t>刘胜</t>
  </si>
  <si>
    <t>用户来电称要将13264901530，15549346390两张副卡解绑，要求在十点之前处理完成，否则要携号转网</t>
  </si>
  <si>
    <t>业务取消（夷陵城区）副卡拆分，挽留失败，副卡已拆分8元流量王套餐，次月生效，满意</t>
  </si>
  <si>
    <t>ZX202310041046571321</t>
  </si>
  <si>
    <t>判断省分:湖北&amp;#10;:自己办理的宽带&amp;#10;:挽留失败&amp;#10;:不同意&amp;#10;:&amp;#10;&amp;#10;高级模板内容：&amp;#10;问题描述:用户来电反馈要求解绑宽带销户，已将设备归还到营业厅，但营业厅告知需等待一周左右，用户着急，要求加急办理&amp;#10;第二联系方式:13217172247&amp;#10;销户原因:宽带不用了&amp;#10;用户要求:要求线上协助尽快办理宽带解绑销户</t>
  </si>
  <si>
    <t>业务取消（当阳乡镇）宽带、主副卡、实装宽带，挽留失败，客服部已取消，副卡销户，主卡转资8元流量王套餐，次月生效，满意</t>
  </si>
  <si>
    <t>ZX202310041954180055</t>
  </si>
  <si>
    <t>张雅萍</t>
  </si>
  <si>
    <t>表示人现在在外地，要求把宽带取消，尽快处理并回复</t>
  </si>
  <si>
    <t>业务取消（电子渠道）：用户要求取消宽带，挽留无效，已取消成功，满意。</t>
  </si>
  <si>
    <t>ZX202310041433420404</t>
  </si>
  <si>
    <t>缪志洪</t>
  </si>
  <si>
    <t>用户来电要求注销此宽带，挽留无效，表示宽带未安装使用过，自己人也在外地，要求尽快销户宽带并回复。</t>
  </si>
  <si>
    <t>业务取消（伍家）：用户要求注销宽带，挽留无效，已成功办理注销，并按用户要求转资腾讯大王卡19元，次月生效，满意。</t>
  </si>
  <si>
    <t>TS202310041751240367</t>
  </si>
  <si>
    <t>高级模板内容：&amp;#10;投诉问题描述:用户来电反映要求解绑主副卡，不愿到营业厅，要求线上解绑，请协助处理&amp;#10;用户状态:正常&amp;#10;停机原因:/&amp;#10;第二联系电话:13264901530&amp;#10;用户要求:用户来电反映要求解绑主副卡，不愿到营业厅，要求线上解绑，请协助处理</t>
  </si>
  <si>
    <t>业务取消（伍家营服）副卡拆分，挽留失败，副卡已拆分8元流量王套餐，次月生效，满意</t>
  </si>
  <si>
    <t>TS202310041207432131</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</si>
  <si>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未告知套餐真实信息&amp;#10;没有经过我的允许，私自办理宽带。当时营业厅业余员给我办理套餐时根本没提打折的信息，最近突然套餐费上涨，本人都不知道。打了客户电话才知道。营业厅人员销售存在欺诈行为，严重侵犯消费者知情权</t>
  </si>
  <si>
    <t>业务取消（校园）①客户投诉产生的原因：客户反映取消业务问题&amp;#10;②客户投诉问题核查情况及解决方案：收到贵部转办后，我司立即组织调查。经核实，校园营服客户要求注销虚拟宽带，已为用户注销，满意。&amp;#10;③客户问题满意度：我司于2023-10-04 12:42:10联系客户满意。&amp;#10;④回单人:程李晶；联系电话：07176921001</t>
  </si>
  <si>
    <t>TS202310041805460686</t>
  </si>
  <si>
    <t>高级模板内容：&amp;#10;投诉问题描述:强烈要求将：本机下面的两张副卡拆分，已解释到营业厅。用户不认可。&amp;#10;办理渠道:其他:10010&amp;#10;无法办理原因:无权&amp;#10;用户要求:强烈要求将：本机下面的两张副卡拆分，已解释到营业厅。用户不认可。请核实。</t>
  </si>
  <si>
    <t>业务取消（夷陵城区）副卡拆分，挽留失败，2张副卡已拆分8元流量王套餐，次月生效，满意</t>
  </si>
  <si>
    <t>ZX202310041319092402</t>
  </si>
  <si>
    <t>汤建</t>
  </si>
  <si>
    <t>用户来电要求注销此宽带，挽留无效，表示宽带未安装使用过，是不知情被动开通，自己人也在外地，要求尽快销户宽带并回复。</t>
  </si>
  <si>
    <t>业务取消（夷陵城区营服）：客户要求注销缓装宽带，解绑主副卡，主卡转资19元腾讯大王卡，副卡转资8元流量王套餐，次月生效，回访满意</t>
  </si>
  <si>
    <t>TS202310032038052243</t>
  </si>
  <si>
    <t>余自强</t>
  </si>
  <si>
    <t>主办单位：湖北&amp;#10;客户类别：首次投诉&amp;#10;10010是否打通：否&amp;#10;是否二次致电10015：是&amp;#10;是否联系：否&amp;#10;升级倾向：&amp;#10;号码归属省：湖北&amp;#10;SVIP等级：&amp;#10;1.问题类型:;&amp;#10;2.投诉类型:退订争议;&amp;#10;3.营业厅地址:;&amp;#10;4.位置信息:;&amp;#10;5.位置发生地:;&amp;#10;6.投诉内容:注销副卡&amp;#10;需要注销多余的副卡，不支持注销副卡怎么处理吧</t>
  </si>
  <si>
    <t>业务取消：①客户投诉产生的原因：客户反馈注销副卡的问题。&amp;#10;②客户投诉问题核查情况及解决方案：收到贵部转办后，我司立即组织调查。经核实，（当阳城区营服）客户要求注销副卡，因多次致电客户无法接通，无法核实身份信息未注销，如有疑问可在工作时间（08:30-12:00；14:00-17:30）联系07176921001、13032700872宜昌联通投诉处理中心。如用户咨询，请前台10010话务中心代为解释，谢谢。我司于2023-10-04 14:26:38联系客户解释以上情况。&amp;#10;③客户问题满意度：未接通&amp;#10;④回单人：张婷   6921001</t>
  </si>
  <si>
    <t>TS202310041526231793</t>
  </si>
  <si>
    <t>主办单位：湖北&amp;#10;客户类别：星级客户&amp;#10;10010是否打通：是&amp;#10;是否二次致电10015：是&amp;#10;是否联系：是&amp;#10;升级倾向：无&amp;#10;号码归属省：湖北&amp;#10;SVIP等级：&amp;#10;用户来电销户宽带，挽留失败，请帮忙尽快处理，谢谢。3&amp;#10;协办工单：客户表示号卡中的宽带本人未安装，已告知属免费宽带，客户不接受集团高星用户，务必于12小时内协助取消</t>
  </si>
  <si>
    <t>业务取消①客户基本信息：业务号码：18671736151、客户姓名：望开涛、套餐情况：畅越冰激凌5G套餐139元； 客户反映取消业务的问题。&amp;#10;②首次联系客户时间：2023-10-04 15:35:23； &amp;#10;③投诉核查处理情况：收到贵部转办后，我司立即组织调查 。经核实，伍家客户要求取消虚拟宽带，挽留无效，已取消，客户满意&amp;#10;④答复客户时间及客户满意度评价相关信息：我司于2023-10-04 15:35:23联系客户解释说明，客户认可满意。回单人：王宜艳&amp;#10;⑤投诉核查关联材料：无</t>
  </si>
  <si>
    <t>TS202310041431050377</t>
  </si>
  <si>
    <t>赵文武</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</si>
  <si>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帮忙取消宽带&amp;#10;麻烦帮忙取消宽带，营业厅不能办理。</t>
  </si>
  <si>
    <t>业务取消①客户投诉产生的原因：宽带注销不成功。 &amp;#10;②客户投诉问题核查情况及解决方案：收到贵部转办后，我司立即组织调查。经核实，（五峰城区）客户要求取消宽带，此业务属优惠体验服务，挽留无效，客服部取消。我司于2023-10-04 15:12:34联系客户解释。 &amp;#10;③客户问题满意度：满意。 &amp;#10;④回单人：颜晶  6921001</t>
  </si>
  <si>
    <t>BL202310051518462009</t>
  </si>
  <si>
    <t>吕玉芳</t>
  </si>
  <si>
    <t>用户来电需要取消：湖北宜昌预存话费得流量短信包24个月-立即，因违约金有651元，前台无权限取消，请尽快处理。</t>
  </si>
  <si>
    <t>BL202310051439131429</t>
  </si>
  <si>
    <t>赵发金</t>
  </si>
  <si>
    <t>15697208927命中精准预判服务场景:[10015转接10010用户][65岁以上老人]&amp;#10;用户来电要求取消预存1元得盲盒24个月-次月生效-湖北宜昌，我处解释用户不认可，请协助处理，谢谢</t>
  </si>
  <si>
    <t>BL202310051152291519</t>
  </si>
  <si>
    <t>刘方芹</t>
  </si>
  <si>
    <t>查询增值业务:&amp;#10;合约信息查询:&amp;#10;系统未查询到产品信息/非用户咨询的产品&amp;#10;查询优惠产品信息:&amp;#10;:无确认方式&amp;#10;:客户不了解此业务，要求取消或投诉&amp;#10;:不接受&amp;#10;:传统合约（金融类、标准类、强合约、固移融合等...）&amp;#10;:下一步&amp;#10;判断省分:湖北&amp;#10;:金融、靓号，套餐折扣、含设备的组网协议四类强合约&amp;#10;:无合约解约工单&amp;#10;:挽留失败&amp;#10;:不愿到厅&amp;#10;客户来电，要办携号转网，但存在预存1元得盲盒24个月-次月生效-湖北宜昌，要求取消，不愿去营业厅，请协助处理谢谢</t>
  </si>
  <si>
    <t>TS202310031858230530</t>
  </si>
  <si>
    <t>刘智</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</si>
  <si>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2I承诺低消39元宽带优惠产品(立即生效)&amp;#10;取消以上业务&amp;#10;业务自动退订失败</t>
  </si>
  <si>
    <t>业务取消①客户基本信息：业务号码：17683700282、客户姓名：刘智、套餐情况：腾讯大王卡； 客户反映取消业务的问题。&amp;#10;②首次联系客户时间： 2023-10-04 11:51:01 ； &amp;#10;③投诉核查处理情况：收到贵部转办后，我司立即组织调查 。经核实，宜昌融诚通信服务有限责任公司于2021-11-16 11:48:29 推荐客户办理2I承诺低消39元宽带优惠产品，现已取消，客户满意。&amp;#10;④答复客户时间及客户满意度评价相关信息：我司于2023-10-04 11:51:01联系客户解释说明，客户认可满意。回单人：王宜艳&amp;#10;⑤投诉核查关联材料：无</t>
  </si>
  <si>
    <t>BL202310041102121251</t>
  </si>
  <si>
    <t>李东风</t>
  </si>
  <si>
    <t>高级模板内容：&amp;#10;用户诉求:用户称自己是联通老用户，要求进行核实，看看有没有优惠套餐，要求金星秀核实，协助进行更改，否则就进行携号转网了&amp;#10;当前套餐名称:腾讯天王卡&amp;#10;新套餐名称（转入套餐名称）:无&amp;#10;是合约期内（含靓号）:否&amp;#10;备注:用户称自己是老用户，用户要求线上进行查询优惠套餐，用户称自己现在流量不够自己使用，已告知用户可以进行购买流量包，但用户不认可，用户要求查询优惠套餐和流量多套餐，进行更改，已按流程进行解释，但用户不认可。</t>
  </si>
  <si>
    <t>业务咨询：已引导用户转资天王卡2.0套餐，用户表示暂不考虑，暂不办理，暂无其他优惠活动，已解释，用户知晓，满意</t>
  </si>
  <si>
    <t>ZX202310041708561632</t>
  </si>
  <si>
    <t>刘超</t>
  </si>
  <si>
    <t>用户来电反馈：称自己是湖北宜昌五家渠星通营业厅的，称联通自己断自己后路，10016拨打给用户（携转过来的）告知下个月副卡会收取10元副卡费，用户称发展一个携转用户十分困难，不能因为一个副卡费就导致用户流失，用户表示每个月都会办理到因为副卡费携出的用户，要求专员联系一下！</t>
  </si>
  <si>
    <t>业务咨询：客户反映副卡赠费合约被电话营销取消问题，已登记为客户提供号码屏蔽电话营销，满意。</t>
  </si>
  <si>
    <t>ZX202310041546400979</t>
  </si>
  <si>
    <t>咨询工单（2021版）&gt;&gt;宽带业务&gt;&gt;宽带资费政策</t>
  </si>
  <si>
    <t>周志翔</t>
  </si>
  <si>
    <t>用户反映接到07176990239营销电话推荐办理宽带活动，要求此营销人员再次回复电话，想详细咨询活动具体内容，请处理并回复</t>
  </si>
  <si>
    <t>业务咨询：用户要求咨询宽带套餐，已转国贸自有营业厅联系用户，预计24小时内联系，满意</t>
  </si>
  <si>
    <t>ZX202310032012462425</t>
  </si>
  <si>
    <t>姜登华</t>
  </si>
  <si>
    <t>用户来电称知道自己同事的移动号码同等价位的套餐流量比自己现套餐多，有携转的倾向，挽留后咨询同等价位流量更多的活动套餐，请核实，谢谢</t>
  </si>
  <si>
    <t>业务咨询：用户咨询套餐优惠问题，联系用户未接，建议用户可到厅咨询套餐折扣，有疑问可致电我部07176921001为其处理</t>
  </si>
  <si>
    <t>TS202310051141182466</t>
  </si>
  <si>
    <t>史成龙</t>
  </si>
  <si>
    <t>22年Q3Q4重点客户判断省分:湖北&amp;#10;:湖北省内手机不能接&amp;#10;获取入参:&amp;#10;判断是否开通骚扰拦截:获取历史工单:有历史工单&amp;#10;:不存在&amp;#10;:下一步&amp;#10;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10;:否&amp;#10;:不认可&amp;#10;:下一步&amp;#10;node_94:&amp;#10;:不符合办理条件&amp;#10;:所有位置&amp;#10;:用户称无法任何接听电话，用户未提供第二联系方式，用户要求加急解决，请处理</t>
  </si>
  <si>
    <t>ZHX202310051415420604</t>
  </si>
  <si>
    <t>2023-10-06 17:29:07</t>
  </si>
  <si>
    <t>于2023-10-05 14:12:06联系用户告知用户退费情况，用户表示满意，称服务态度很好，请协助核实处理，谢谢。</t>
  </si>
  <si>
    <t>TS202310061057512452</t>
  </si>
  <si>
    <t>071703860148</t>
  </si>
  <si>
    <t>刘运涛</t>
  </si>
  <si>
    <t>2023-10-06 16:44:29</t>
  </si>
  <si>
    <t>用户反映自己没有办理15元*12个月合约千兆提速包（湖北）业务，要求取消此业务，要求尽快联系处理。</t>
  </si>
  <si>
    <t>电话营销-被动办理： 拓见科技(深圳)有限公司武汉分公司(宜昌) ，宽带提速包。经核实，23年7月 拓见科技(深圳)有限公司武汉分公司(宜昌) 通过电话营销方式推荐用户办理15元*12个月合约千兆提速包，现用户表示无需使用，业务已取消，考虑客户感知，申请减免23.7月-10月费用合计52.5元，24小时内到账，.此费用不可抵扣往月欠费及打印发票，满意。</t>
  </si>
  <si>
    <t>TS202310042024280708</t>
  </si>
  <si>
    <t>邓远珍</t>
  </si>
  <si>
    <t>2023-10-06 09:02:49</t>
  </si>
  <si>
    <t>[65岁以上老人] 判断省分:其他省分&amp;#10;:增值业务争议&amp;#10;判断省分:湖北&amp;#10;:移网&amp;#10;:在补救范围内&amp;#10;:不认可&amp;#10;:大于500元&amp;#10;:&amp;#10;&amp;#10;高级模板内容：&amp;#10;投诉问题描述:不知情的业务，要求给个说法&amp;#10;争议业务名称:5G超级会员白银版立即生效&amp;#10;受理渠道:无&amp;#10;争议月份:2023年5月、2023年6月、2023年7月、2023年8月、2023年9月、2023年10月、2023年1月、2023年2月、2023年3月、2023年4月、2022年2月、2022年3月、2022年4月、2022年5月、2022年6月、2022年7月、2022年8月、2022年9月、2022年10月、2022年11月、2022年12月&amp;#10;争议费用:399&amp;#10;一线客服在系统里:未取消，请后台协助处理&amp;#10;是否承诺退费:否&amp;#10;用户要求:联系告知办理情况</t>
  </si>
  <si>
    <t>电话营销-开通争议： 拓见科技(深圳)有限公司武汉分公司(宜昌) ，5G超级会员白银版AA。用户反映开通5G超级会员白银版业务问题，经核实，为拓见科技(深圳)有限公司武汉分公司(宜昌)于2022-02-14 10:35:30通过电话营销的方式推荐用户开通，经核实，该流量用户有使用到，考虑用户感知，申请退22.2-23.10月费，合计399元，24小时到帐，此费用不可打印发票，满意。</t>
  </si>
  <si>
    <t>TS202310060840151720</t>
  </si>
  <si>
    <t>彭海迪</t>
  </si>
  <si>
    <t>2023-10-06 10:44:35</t>
  </si>
  <si>
    <t>22年Q3Q4重点客户&amp;#13;&amp;#10;高级模板内容：&amp;#13;&amp;#10;投诉问题描述:用户来电反应未办理这个低消宽带优惠产品，要求取消&amp;#13;&amp;#10;争议业务名称:2I承诺低消59元宽带优惠产品&amp;#13;&amp;#10;受理渠道:宜昌融诚通信服务有限责任公司&amp;#13;&amp;#10;争议月份:2023年10月&amp;#13;&amp;#10;争议费用:1&amp;#13;&amp;#10;一线客服在系统里:未取消，请后台协助处理&amp;#13;&amp;#10;是否承诺退费:否&amp;#13;&amp;#10;用户要求:用户要求取消低消产品，烦请后台协助处理&amp;#13;</t>
  </si>
  <si>
    <t>电话营销-开通争议： 宜昌融诚通信服务有限责任公司 ，低消宽带。经核实， 宜昌融诚通信服务有限责任公司 于2022-01-24 16:15:49  通过电话营销方式推荐客户办理低消59元宽带300M主产品。现客户表示无需使用，业务已取消，考虑客户感知，登记11月7日退还21年12月-23年10月低消补收费用，此费用无法抵扣往月欠费且不可打印发票，满意。</t>
  </si>
  <si>
    <t>TS202310051033140549</t>
  </si>
  <si>
    <t>周心贵</t>
  </si>
  <si>
    <t>2023-10-06 09:51:16</t>
  </si>
  <si>
    <t>[65岁以上老人] 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电对202211-202310产生的所有的月租费均不认可，称自己没有同意变更过套餐，为什么就更改了？要求我方把此期间产生的费用全部退费，请协助处理，谢谢&amp;#13;&amp;#10;争议月份:2022年11月、2022年12月、2023年1月、2023年2月、2023年3月、2023年4月、2023年5月、2023年6月、2023年7月、2023年8月、2023年9月、2023年10月&amp;#13;&amp;#10;争议金额:1&amp;#13;&amp;#10;用户要求:要求我方把此期间产生的费用全部退费，请协助处理，谢谢。&amp;#13;</t>
  </si>
  <si>
    <t>电话营销-开通争议：湖北精英盛华信息科技有限公司(宜昌)，畅爽冰激凌5G套餐199元（基础版）及5G冰激凌套餐享24个月8折优惠（次月生效）AA，经核实，于2022年11月过电话营销方式推荐客户办理，现联系客户解释不认可，出于服务角度，退还22.11-10月费用合计722.4元，24小时到账，此费用不可打印发票无法抵扣往月欠费，满意。</t>
  </si>
  <si>
    <t>TS202310051635311863</t>
  </si>
  <si>
    <t>王苏娟</t>
  </si>
  <si>
    <t>2023-10-06 11:29:11</t>
  </si>
  <si>
    <t>&amp;#13;&amp;#10;高级模板内容：&amp;#13;&amp;#10;投诉问题描述:不知情办理业务&amp;#13;&amp;#10;业务名称:5G炫彩通信助理包-云盘版（首月5元半价）&amp;#13;&amp;#10;争议月份:2023年1月、2023年2月、2023年3月、2023年4月、2023年5月、2023年6月、2023年7月&amp;#13;&amp;#10;争议金额:53&amp;#13;&amp;#10;办理渠道:上海航动科技有限公司（宜昌）&amp;#13;&amp;#10;前台是否取消:已取消&amp;#13;&amp;#10;是否承诺退费:否&amp;#13;&amp;#10;用户要求:客户称不知情办理此业务 要求核实当时谁办理的 要求投诉办理人员 给与回复并退还产生的费用合计53元 未承诺&amp;#13;</t>
  </si>
  <si>
    <t>电话营销-开通争议：上海航动，5G炫彩通信助理包-云盘版AA。用户反映未订购此业务，经核实，23年1月通过电话营销方式推荐用户办理，首月半价5元，次月原价10元。23.1-7月扣费65元，已取消并于2小时内退费到账。另副卡已为用户申请0月租优惠，次月生效，用户满意。</t>
  </si>
  <si>
    <t>TS202310051343150359</t>
  </si>
  <si>
    <t>071703702246</t>
  </si>
  <si>
    <t>张平</t>
  </si>
  <si>
    <t>2023-10-06 16:55:13</t>
  </si>
  <si>
    <t>&amp;#13;&amp;#10;高级模板内容：&amp;#13;&amp;#10;投诉问题描述:用户表示从5月开始每个月多扣了15元的宽带费用&amp;#13;&amp;#10;活动名称:宽带费未到账&amp;#13;&amp;#10;争议月份:2023年5月、2023年6月、2023年7月、2023年8月、2023年9月、2023年10月&amp;#13;&amp;#10;争议金额:15&amp;#13;&amp;#10;用户要求:当地营业厅说是从9月开始会返还给用户，核实 9月没有这笔费用到账 要求尽快核实后到账&amp;#13;</t>
  </si>
  <si>
    <t>电话营销-开通争议：上海航动科技有限公司（宜昌） ，宽带提速包。经核实，23年5月 上海航动科技有限公司（宜昌）通过电话营销方式推荐用户办理15元*12个月合约千兆提速包，现用户表示无需使用，业务已于2023-08-16 10:06:16操作取消，考虑客户感知，申请减免23.5月-8月费用合计52.5元，24小时内到账，.此费用不可抵扣往月欠费及打印发票，满意。</t>
  </si>
  <si>
    <t>TS202310061533361547</t>
  </si>
  <si>
    <t>071703570311</t>
  </si>
  <si>
    <t>汪东林</t>
  </si>
  <si>
    <t>2023-10-06 17:01:11</t>
  </si>
  <si>
    <t>判断省分:湖北&amp;#10;:增值业务费用争议（含炫彩通信助理包云盘版等组合类增值业务）&amp;#10;:固网&amp;#10;:否&amp;#10;:&amp;#10;&amp;#10;高级模板内容：&amp;#10;投诉问题描述:用户来电对于业务15元*12个月合约千兆提速包（湖北）不满，表示当时推销员称免费体验不收费，现从2023.2月至10月每月都是收取了费用15元，总共收费135元，对费用不满，要求取消业务退还费用，我处解释挽留无效，用户不认可&amp;#10;争议业务名称:15元*12个月合约千兆提速包（湖北）&amp;#10;受理渠道:无&amp;#10;争议月份:2023年2月、2023年10月&amp;#10;争议费用:135&amp;#10;一线客服在系统里:未取消，请后台协助处理&amp;#10;是否承诺退费:否&amp;#10;用户要求:要求取消业务退还费用，我处解释挽留无效，用户不认可，请贵部协助处理，谢谢</t>
  </si>
  <si>
    <t>电话营销-开通争议：上海航动科技有限公司（宜昌），15元*12个月合约千兆提速包AA，经核实，于2023年1月过电话营销方式推荐客户办理，现联系客户解释不认可，现已取消出于服务角度，退还23.2-9月费用合计85元，24小时到账，另为用户办理此费用不可打印发票，满意。</t>
  </si>
  <si>
    <t>TS202310050916411150</t>
  </si>
  <si>
    <t>朱华丰</t>
  </si>
  <si>
    <t>2023-10-06 11:30:14</t>
  </si>
  <si>
    <t>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不记得&amp;#13;&amp;#10;渠道名称:无，超出一年，请后台核实&amp;#13;&amp;#10;反应问题涉及场景:未经同意订购业务,电话营销业务资费争议&amp;#13;&amp;#10;产品名称:炫彩通信助理包体验版-立即生效（湖北）&amp;#13;&amp;#10;争议月份:2023年10月&amp;#13;&amp;#10;是否承诺退费:是&amp;#13;&amp;#10;承诺退费金额:6&amp;#13;&amp;#10;是否取消业务（如取消失败，需加上系统报错的提示）:已取消&amp;#13;&amp;#10;是否需要回复:否&amp;#13;&amp;#10;用户要求:退费，已在线承诺共退11元，不用回复用户&amp;#13;&amp;#10;（1）用户号码：15629363432&amp;#13;&amp;#10;（2）业务名称：联通助理-智能应答5元（首月免费）&amp;#13;&amp;#10;（3）渠道名称：无，超出一年&amp;#13;&amp;#10;（4）承诺退费金额：5&amp;#13;&amp;#10;（5）涉及退费月份：202310&amp;#13;&amp;#10;（6）是否取消业务：已取消&amp;#13;</t>
  </si>
  <si>
    <t>TS202310051937470886</t>
  </si>
  <si>
    <t>071700002354</t>
  </si>
  <si>
    <t>微特技术有限公司</t>
  </si>
  <si>
    <t>2023-10-06 14:32:37</t>
  </si>
  <si>
    <t>被动开通宽带要求取消并给自己一个满意的答复，用户说我们是小偷只告知开通免费宽带现在自己查询发现被扣了几年的钱，有投诉意向故登记此单。</t>
  </si>
  <si>
    <t>电话营销-开通争议：宜昌融诚通信服务有限责任公司，低消送宽带AA。经核实，21年5月通过电话营销方式推荐用户办理，免12个月宽带月费，22.5-23.10月扣费149.4元，录入虚拟地址未实际安装。现用户表示无需使用，已取消，并登记11月8日退还开通期间宽带月费，此费用不可抵扣往月欠费及打印发票，满意。</t>
  </si>
  <si>
    <t>TS202310051201390540</t>
  </si>
  <si>
    <t>张国庆</t>
  </si>
  <si>
    <t>2023-10-06 11:15:30</t>
  </si>
  <si>
    <t>&amp;#13;&amp;#10;高级模板内容：&amp;#13;&amp;#10;投诉问题描述:用户来电对于副卡恢复10元费用不认可&amp;#13;&amp;#10;业务名称:副卡免月租12个月（10元话费12个月）（湖北）&amp;#13;&amp;#10;变更渠道:	 上海航动科技有限公司（&amp;#13;&amp;#10;用户要求:烦请处理   要求恢复0元&amp;#13;</t>
  </si>
  <si>
    <t>电话营销-开通争议：上海航动科技有限公司（宜昌）  ， 家庭群组化副卡10G省内流量流量(不共享不结转)(湖北)-次月生效 AA。用户反映电话营销开通副卡流量包时未与客户达成一致，已按客户要求将副卡改为0元并取消流量包，次月生效，并申请退还本月副卡费用10元，24小时内到账，此费用不可打印账单发票，回访满意</t>
  </si>
  <si>
    <t>TS202310051106421520</t>
  </si>
  <si>
    <t>赵家元</t>
  </si>
  <si>
    <t>2023-10-06 09:43:26</t>
  </si>
  <si>
    <t>判断省分:湖北&amp;#10;:移网电话营销费用争议（套餐资费/融合宽带/副卡功能费类除外）&amp;#10;:不认可&amp;#10;:小于等于500元，且仅限单倍、月份不超过12个月&amp;#10;:&amp;#10;&amp;#10;高级模板内容：&amp;#10;是否10016外呼:不记得&amp;#10;电话外呼号码:/&amp;#10;渠道名称:上海航动科技有限公司（宜昌）   湖北杭州翔羽线上业务代理(宜昌)&amp;#10;反应问题涉及场景:未经同意订购业务&amp;#10;产品名称:5G炫彩通信助理包-云盘版（首月5元半价）AR彩铃酷趣会员5G加油包（湖北）&amp;#10;争议月份:2023年1月、2023年2月、2023年3月、2023年4月、2023年5月、2023年6月、2023年7月、2023年8月、2023年9月、2023年10月&amp;#10;是否承诺退费:是&amp;#10;承诺退费金额:155&amp;#10;是否取消业务（如取消失败，需加上系统报错的提示）:已取消&amp;#10;是否需要回复:是&amp;#10;用户要求:退费</t>
  </si>
  <si>
    <t>电话营销-开通争议：上海航动科技有限公司（宜昌），5G炫彩通信助理包-云盘版（首月5元半价）AA。用户反映沃助理扣费问题，经核实，上海航动科技有限公司（宜昌）于2023-01-02 10:40:47通过电话营销的方式推荐开通，已取消，考虑用户感知，申请退23.1-23.10月费用，合计100元，24小时到帐，此费用不可打印发票；另用户反馈AR彩铃酷趣会员5G加油包（湖北）扣费，经核实，客户订购产品名称为AR彩铃酷趣会员5G加油包，产品代码为91295250，SP标识为90559，推广短信链接订购，订购时间2023-08-12 09:52:14，取消时间：2023-10-05 10:58:09，累计产生费用共计60元，有二次确认过程，不存在订购违规现象。考虑客户使用感知，网站方已取消屏蔽并于24小时退费60元现金方式到账，此费用可抵扣月租，不可打印账单发票；另用户反馈订购腾讯-穿越火线-包月-15元业务，经核实，客户订购产品名称为腾讯-穿越火线-包月-15元，产品代码为21002236，SP标识为98177，通过集团短信验证码方式，订购时间 2022-09-04 16:25:29 ，取消时间：2023-10-05 10:58:09，累计产生费用共计195元，有二次确认过程，不存在订购违规现象。考虑客户使用感知，网站方已取消屏蔽并于三个工作日内退费195元现金方式到账，此费用可抵扣月租，不可打印账单发票；另用户反馈订购沃悦读同步学钻石会员20元包业务，经核实，客户订购产品名称为沃悦读同步学钻石会员20元包，产品代码为66001174，SP标识为 90559 ，通过集团短信验证码方式，订购时间2023-09-05 09:53:02 ，取消时间：2023-10-05 10:58:09，累计产生费用共计40元，有二次确认过程，不存在订购违规现象。考虑客户使用感知，网站方已取消屏蔽并于三个工作日内退费195元现金方式到账，此费用可抵扣月租，不可打印账单发票,满意。</t>
  </si>
  <si>
    <t>BL202310051300160027</t>
  </si>
  <si>
    <t>袁珍</t>
  </si>
  <si>
    <t>2023-10-06 17:10:16</t>
  </si>
  <si>
    <t>开始-&gt;判断省分:湖北-&gt;:有意向资费-&gt;:是-&gt;:不认可：坚持要求转入有限制的套餐=&gt;:&amp;#13;&amp;#10;&amp;#13;&amp;#10;高级模板内容：&amp;#13;&amp;#10;用户诉求:用户来电称要恢复原已下架的套餐“ 4G本地个性化套餐—沃众卡(省内流量5MB(已升级为国内流量))（首月全量全价） ”，同时要把这几个多扣的费用退还（从6月——10月共95元），要恢复原来10元套餐月租，告知原套餐已下架无法办理，解释现在套餐有打折优惠建议保留使用，用户不认可，称之前是被欺骗办理， 强烈要求处理，用户有投诉倾向，解释挽留不认可，请处理 办理渠道：河南优耐特网络科技有限公司（宜昌） 受理员： 崔朋敬  办理时间：2023-05-20 15:55:36&amp;#13;&amp;#10;当前套餐名称:畅越冰激凌5G套餐59元&amp;#13;&amp;#10;新套餐名称（转入套餐名称）:4G本地个性化套餐—沃众卡(省内流量5MB(已升级为国内流量))（首月全量全价） &amp;#13;&amp;#10;是合约期内（含靓号）:是&amp;#13;&amp;#10;备注:用户来电称要恢复原已下架的套餐“ 4G本地个性化套餐—沃众卡(省内流量5MB(已升级为国内流量))（首月全量全价） ”，同时要把这几个多扣的费用退还（从6月——10月共95元），要恢复原来10元套餐月租，告知原套餐已下架无法办理，解释现在套餐有打折优惠建议保留使用，用户不认可，称之前是被欺骗办理， 强烈要求处理，用户有投诉倾向，解释挽留不认可，请处理&amp;#13;&amp;#10;办理渠道：河南优耐特网络科技有限公司（宜昌）&amp;#13;&amp;#10;受理员： 崔朋敬 &amp;#13;&amp;#10;办理时间：2023-05-20 15:55:36&amp;#13;&amp;#10;&amp;#13;</t>
  </si>
  <si>
    <t>电话营销-开通争议：河南优耐特网络科技有限公司（宜昌），畅越冰激凌5G套餐59元AA。用户反映被动转资的问题，经核实，为河南优耐特网络科技有限公司（宜昌）于2023-05-20 15:55:36通过电话营销的方式推荐用户转资 畅越冰激凌5G套餐59元 套餐并办理五折活动，已为用户转资8元全国流量王套餐，次月生效，考虑用户感知，申请退23.6-10月套餐差价，合计95元，24小时到帐，此费用不可打印发票，满意。</t>
  </si>
  <si>
    <t>BL202310051759352098</t>
  </si>
  <si>
    <t>2023-10-06 10:55:50</t>
  </si>
  <si>
    <t>用户反馈：:10016营销问题&amp;#13;&amp;#10;属于：:要求禁呼屏蔽10016&amp;#13;&amp;#10;判断省分:湖北&amp;#13;&amp;#10;:办理失败&amp;#13;&amp;#10;:用户来电要求屏蔽掉10016营销电话，我处无权限屏蔽，请协助，谢谢！&amp;#13;</t>
  </si>
  <si>
    <t>TS202310060148231117</t>
  </si>
  <si>
    <t>投诉工单（2021版）&gt;&gt;移网&gt;&gt;【离网】离网（离网+拆机+销户）&gt;&gt;对手厅单卡销户时长不满</t>
  </si>
  <si>
    <t>刘强</t>
  </si>
  <si>
    <t>2023-10-06 11:34:36</t>
  </si>
  <si>
    <t>主办单位：湖北&amp;#10;客户类别：星级客户&amp;#10;10010是否打通：否&amp;#10;是否二次致电10015：是&amp;#10;是否联系：否&amp;#10;升级倾向：&amp;#10;号码归属省：湖北&amp;#10;SVIP等级：&amp;#10;1. 问题类型:;&amp;#10;2. 投诉类型:其他问题;&amp;#10;3. 营业厅地址:;&amp;#10;4. 位置信息:;&amp;#10;5. 位置发生地:;&amp;#10;6. 投诉内容:我另外的一个号码申请销户都快一个月了，为什么还没有成功</t>
  </si>
  <si>
    <t>TS202310051725340670</t>
  </si>
  <si>
    <t>章超</t>
  </si>
  <si>
    <t>2023-10-06 09:11:53</t>
  </si>
  <si>
    <t>&amp;#13;&amp;#10;高级模板内容：&amp;#13;&amp;#10;投诉问题描述:用户来电反映称在9份办理的语音包，当时办理的工作人员未说明是连续包月的，导致本月也产生了费用用户不认可&amp;#13;&amp;#10;争议业务名称:国内语音月包20元240分钟(立即生效)&amp;#13;&amp;#10;受理渠道:湖北省分公司电子商务部&amp;#13;&amp;#10;争议月份:2023年10月&amp;#13;&amp;#10;争议费用:20&amp;#13;&amp;#10;一线客服在系统里:已取消&amp;#13;&amp;#10;是否承诺退费:否&amp;#13;&amp;#10;用户要求:用户要求退还本月产生的的语音包费用&amp;#13;</t>
  </si>
  <si>
    <t>TS202310051331140081</t>
  </si>
  <si>
    <t>师佳佳</t>
  </si>
  <si>
    <t>2023-10-06 09:12:11</t>
  </si>
  <si>
    <t>&amp;#13;&amp;#10;高级模板内容：&amp;#13;&amp;#10;投诉问题描述:领取活动不成功&amp;#13;&amp;#10;操作渠道:中国联通APP&amp;#13;&amp;#10;参加活动（套餐）名称:盛夏活动&amp;#13;&amp;#10;页面提示:无&amp;#13;&amp;#10;用户要求:请求后台尽快处理&amp;#13;</t>
  </si>
  <si>
    <t>TS202310051142222494</t>
  </si>
  <si>
    <t>李宇婷</t>
  </si>
  <si>
    <t>2023-10-06 13:32:27</t>
  </si>
  <si>
    <t>&amp;#13;&amp;#10;高级模板内容：&amp;#13;&amp;#10;投诉问题描述:用户表示领取的满50-5元的话费券无法使用，请联系处理，谢谢&amp;#13;&amp;#10;操作渠道:中国联通app&amp;#13;&amp;#10;参加活动（套餐）名称:大转盘&amp;#13;&amp;#10;页面提示:.&amp;#13;&amp;#10;用户要求:可以使用满50-5元的话费券&amp;#13;</t>
  </si>
  <si>
    <t>电子渠道：话费券无法使用，现补赠5元话费，24小时退费到账，此费用无法抵扣往月欠费及打印发票，用户满意</t>
  </si>
  <si>
    <t>TS202310050829190450</t>
  </si>
  <si>
    <t>肖云泽</t>
  </si>
  <si>
    <t>2023-10-06 09:56:28</t>
  </si>
  <si>
    <t>&amp;#13;&amp;#10;高级模板内容：&amp;#13;&amp;#10;投诉问题描述:用户来电反映当时办理的时候宣传的是20元一个月，现在查询到是30一个月强烈不满，在线解释无效，要求我方尽快核实回复，否则投诉未说渠道&amp;#13;&amp;#10;业务名称:宣传与实际不符&amp;#13;&amp;#10;宣传渠道:营业厅&amp;#13;&amp;#10;宣传内容:反映当时办理的时候宣传的是20元一个月&amp;#13;&amp;#10;实际情况:现在查询到是30一个月&amp;#13;&amp;#10;用户要求:我方尽快核实回复，否则投诉未说渠道&amp;#13;</t>
  </si>
  <si>
    <t>电子渠道：客户反馈网上办理小天卡宣传与实际不符，已按客户要求勾选10元赠费*12个月，立即生效，另考虑客户感知，申请补赠23.8-9月费用合计20元，24小时内到账，此费用不可打印账单发票，另1元流量包费用，已告知客户入网第11个月，将一次性返还前面费用合计11元，联系无人接听，已短信告知，如有疑问可在工作时间（08:30-12:00；14:00-17:30）联系07176921001、13032700872宜昌联通投诉处理中心。如用户咨询，请前台10010话务中心代为解释，谢谢</t>
  </si>
  <si>
    <t>TS202310051717050456</t>
  </si>
  <si>
    <t>郭亚欣</t>
  </si>
  <si>
    <t>2023-10-06 13:42:49</t>
  </si>
  <si>
    <t>&amp;#13;&amp;#10;高级模板内容：&amp;#13;&amp;#10;投诉问题描述:办卡时与实际承诺不相符&amp;#13;&amp;#10;业务名称:小天卡-2023&amp;#13;&amp;#10;宣传渠道:其他:网上办卡&amp;#13;&amp;#10;宣传内容:20元一个月前一年&amp;#13;&amp;#10;实际情况:30元&amp;#13;&amp;#10;用户要求:处理回复&amp;#13;</t>
  </si>
  <si>
    <t>电子渠道：用户反映办卡时与实际承诺不相符，经核实属套餐内正常扣费，沟通后为用户办理预存话费享10元/月话费优惠12个月（湖北），考虑到9月产生费用，现为用户申请8.07元，24小时内到账，此费用不可打印发票，用户满意。</t>
  </si>
  <si>
    <t>TS202310061428322459</t>
  </si>
  <si>
    <t>庄光毅</t>
  </si>
  <si>
    <t>2023-10-06 15:38:08</t>
  </si>
  <si>
    <t>&amp;#13;&amp;#10;高级模板内容：&amp;#13;&amp;#10;投诉问题描述:该用户来电反映：称本机上个月活动到期没有短信提醒，导致本月多扣月租，对此不认可，要求多扣的费用退返，&amp;#13;&amp;#10;合约名称:预存话费享折扣优惠 档位三（立即生效24个月）-湖北政企专属&amp;#13;&amp;#10;合约办理渠道:宜昌市分公司城区营销中心&amp;#13;&amp;#10;办理时间:2021-10-26&amp;#13;&amp;#10;到期时间:2023-09-30&amp;#13;&amp;#10;是否下发短信提醒:否&amp;#13;&amp;#10;用户要求:要求尽快核实处理，联系本机。&amp;#13;</t>
  </si>
  <si>
    <t>ZX202310051459410650</t>
  </si>
  <si>
    <t>宗在霞</t>
  </si>
  <si>
    <t>2023-10-06 14:18:58</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</si>
  <si>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符合办理条件&amp;#13;&amp;#10;请判断是否是联通小号资费:不是&amp;#13;&amp;#10;当月是否清卡重用:有&amp;#13;&amp;#10;:下发失败&amp;#13;&amp;#10;:14垃圾短信鉴权失败&amp;#13;&amp;#10;:不认可&amp;#13;&amp;#10;:用户来电反映短信无法发送，要求尽快处理，请后台核实尽快处理谢谢，加急&amp;#13;</t>
  </si>
  <si>
    <t>移动方回复：非移动短信黑名单号码</t>
  </si>
  <si>
    <t>GZ202310061656330200</t>
  </si>
  <si>
    <t>2023-10-06 17:56:38</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</si>
  <si>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amp;#13;&amp;#10;用户表示光猫红灯，要求尽快处理维修</t>
  </si>
  <si>
    <t>GZ202310061627512490</t>
  </si>
  <si>
    <t>071700864676</t>
  </si>
  <si>
    <t>郭莉</t>
  </si>
  <si>
    <t>2023-10-06 18:16:47</t>
  </si>
  <si>
    <t>#2022重保客户#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amp;#13;</t>
  </si>
  <si>
    <t>GZ202310061601122278</t>
  </si>
  <si>
    <t>071700838045</t>
  </si>
  <si>
    <t>郑蓉</t>
  </si>
  <si>
    <t>2023-10-06 18:18:57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</si>
  <si>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客户表示光猫红灯，设备重启，未恢复。希望公司今天内安排维修，恢复正常使用。</t>
  </si>
  <si>
    <t>GZ202310061551212186</t>
  </si>
  <si>
    <t>071700052856</t>
  </si>
  <si>
    <t>王琴</t>
  </si>
  <si>
    <t>2023-10-06 17:21:44</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</si>
  <si>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无法上网&amp;#13;&amp;#10;故障时间:2023-10-06&amp;#13;&amp;#10;服务状态是否正常:是&amp;#13;&amp;#10;设备灯显示:正常&amp;#13;&amp;#10;错误代码:无&amp;#13;&amp;#10;是否重启设备:已重启未恢复&amp;#13;&amp;#10;用户要求:尽快处理联系谢谢&amp;#13;</t>
  </si>
  <si>
    <t>固网派送失败，自动退单,已有在途工单，工单号：GZ202310060754340393</t>
  </si>
  <si>
    <t>GZ202310061532392029</t>
  </si>
  <si>
    <t>071700365543</t>
  </si>
  <si>
    <t>宜昌市夷陵区市场监督管理局</t>
  </si>
  <si>
    <t>2023-10-06 18:10:59</t>
  </si>
  <si>
    <t>101004光猫断电离线&amp;#10;装机地址：湖北省宜昌市夷陵区东城城乡统筹发展试验区黄金卡社区发展大道豪彦庄16栋2单元7楼703</t>
  </si>
  <si>
    <t>GZ202310061443041572</t>
  </si>
  <si>
    <t>071700844842</t>
  </si>
  <si>
    <t>陈桂浩</t>
  </si>
  <si>
    <t>2023-10-06 18:19:09</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</si>
  <si>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光猫终端能力与签约速率不匹配;&amp;#13;&amp;#10;设备收发光功率是否异常:无异常;&amp;#13;&amp;#10;:注册灯闪烁，着急使用，要求加急处理。</t>
  </si>
  <si>
    <t>GZ202310061436541513</t>
  </si>
  <si>
    <t>071700613448</t>
  </si>
  <si>
    <t>池良钦</t>
  </si>
  <si>
    <t>2023-10-06 15:32:25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</si>
  <si>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路由器能力不匹配;&amp;#13;&amp;#10;:账号在线，刷新无效，用户要求上门检查&amp;#13;</t>
  </si>
  <si>
    <t>GZ202310061432231476</t>
  </si>
  <si>
    <t>071701026150</t>
  </si>
  <si>
    <t>刘培贵</t>
  </si>
  <si>
    <t>2023-10-06 15:25:00</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</si>
  <si>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宽带无法上网&amp;#13;&amp;#10;故障时间:2023-10-06&amp;#13;&amp;#10;服务状态是否正常:是&amp;#13;&amp;#10;设备灯显示:红灯&amp;#13;&amp;#10;错误代码:无&amp;#13;&amp;#10;是否重启设备:已重启未恢复&amp;#13;&amp;#10;用户要求:上门维修&amp;#13;</t>
  </si>
  <si>
    <t>GZ202310061427391435</t>
  </si>
  <si>
    <t>071700024806</t>
  </si>
  <si>
    <t>鄢小龙</t>
  </si>
  <si>
    <t>2023-10-06 17:10:38</t>
  </si>
  <si>
    <t>#2022重保客户#无网络连接&amp;#10;装机地址：湖北省宜昌市伍家区中南一路伍家区上上城3期(强标)5栋1单元27层2702</t>
  </si>
  <si>
    <t>GZ202310061427201430</t>
  </si>
  <si>
    <t>071700096572</t>
  </si>
  <si>
    <t>袁海燕</t>
  </si>
  <si>
    <t>2023-10-06 15:56:35</t>
  </si>
  <si>
    <t>302002局方OLT设备收光功率异常。&amp;#10;装机地址：湖北省宜昌市伍家岗区宝塔河街道宝联社区夷陵大道178号江临天下7栋2单元1楼102</t>
  </si>
  <si>
    <t>GZ202310061423211387</t>
  </si>
  <si>
    <t>071701015433</t>
  </si>
  <si>
    <t>吴小梅</t>
  </si>
  <si>
    <t>2023-10-06 16:28:49</t>
  </si>
  <si>
    <t>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用户来电反映无法上网要求上门维修&amp;#13;&amp;#10;故障时间:2023-10-06&amp;#13;&amp;#10;服务状态是否正常:是&amp;#13;&amp;#10;设备灯显示:红灯&amp;#13;&amp;#10;错误代码:无&amp;#13;&amp;#10;是否重启设备:已重启未恢复&amp;#13;&amp;#10;装机地址:湖北省宜昌市西陵区葛洲坝街道办石子岭社区葛洲坝合作有线宽带IPTV专用&amp;#13;&amp;#10;用户要求:用户来电反映无法上网要求上门维修&amp;#13;</t>
  </si>
  <si>
    <t>GZ202310061352241119</t>
  </si>
  <si>
    <t>071700025756</t>
  </si>
  <si>
    <t>2023-10-06 15:57:24</t>
  </si>
  <si>
    <t>#2022重保客户#22年Q3Q4重点客户【2022年上工信部测评重保用户】[65岁以上老人] 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欠费及状态异常&amp;#13;&amp;#10;:不认可&amp;#13;&amp;#10;设置工单参数:&amp;#13;&amp;#10;&amp;#13;&amp;#10;宽带是否有欠费及账号是否异常:宽带欠费（对应CBSS状态:欠费停机、欠费半停机）您的宽带存在欠费。;&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用户来电反映宽带从（具体时间10.6）开始（无法上网/网速慢/上网掉线），错误代码（无/具体代码），设备灯显示（红灯/正常），已建议用户重启设备（已重启未恢复/不配合），用户要求尽快上门处理。装机地址（必填湖北省宜昌市伍家岗区伍家岗街道王家河社区夷陵大道王家河片区倚江苑小区1栋1单元4楼401）联系电话（必填15507200395   ）&amp;#13;&amp;#10;故障时间:2023-10-06&amp;#13;&amp;#10;服务状态是否正常:否&amp;#13;&amp;#10;设备灯显示:红灯&amp;#13;&amp;#10;错误代码:/&amp;#13;&amp;#10;是否重启设备:已重启未恢复&amp;#13;&amp;#10;用户要求:用户宽带无法使用 （告知用户欠费不认可 要求处理）&amp;#13;</t>
  </si>
  <si>
    <t>GZ202310061337010983</t>
  </si>
  <si>
    <t>071700227403</t>
  </si>
  <si>
    <t>邓长明</t>
  </si>
  <si>
    <t>2023-10-06 15:49:30</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</si>
  <si>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amp;#13;&amp;#10;不能上网，要留师傅去维修，请尽快处理。</t>
  </si>
  <si>
    <t>GZ202310061336240979</t>
  </si>
  <si>
    <t>071703671401</t>
  </si>
  <si>
    <t>张洁</t>
  </si>
  <si>
    <t>2023-10-06 18:05:24</t>
  </si>
  <si>
    <t>302001AAA/CBSS判断签约和配置不一样，配置速率低于签约带宽&amp;#10;装机地址：湖北省宜昌市当阳市玉阳街道办事处太子桥社区向阳新村146号周边</t>
  </si>
  <si>
    <t>GZ202310061317470806</t>
  </si>
  <si>
    <t>071700644565</t>
  </si>
  <si>
    <t>2023-10-06 14:03:20</t>
  </si>
  <si>
    <t>无法打开网页&amp;#10;装机地址：湖北省宜昌市秭归县茅坪镇岳家湾小区63号周边</t>
  </si>
  <si>
    <t>GZ202310061315460792</t>
  </si>
  <si>
    <t>071700804397</t>
  </si>
  <si>
    <t>尹晓山</t>
  </si>
  <si>
    <t>2023-10-06 17:44:50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</si>
  <si>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光猫终端能力与签约速率不匹配;&amp;#13;&amp;#10;设备收发光功率是否异常:无异常;&amp;#13;&amp;#10;:&amp;#13;&amp;#10;湖北省宜昌市当阳市玉阳街道办事处太子桥社区向阳新村太子桥街1栋2单元5层502户太子桥市场，宽带无法上网，多次重启无效，需要上门处理。</t>
  </si>
  <si>
    <t>GZ202310061310570751</t>
  </si>
  <si>
    <t>071701057266</t>
  </si>
  <si>
    <t>廖径弘</t>
  </si>
  <si>
    <t>2023-10-06 15:17:31</t>
  </si>
  <si>
    <t>#2022重保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用户反映宽带可以使用，iptv无法使用，重启无效，要求马上处理，请处理并回复</t>
  </si>
  <si>
    <t>GZ202310061254540607</t>
  </si>
  <si>
    <t>071703862465</t>
  </si>
  <si>
    <t>谭金治</t>
  </si>
  <si>
    <t>2023-10-06 14:37:56</t>
  </si>
  <si>
    <t>GZ202310061252240581</t>
  </si>
  <si>
    <t>071700905694</t>
  </si>
  <si>
    <t>季宇飞</t>
  </si>
  <si>
    <t>2023-10-06 16:15:33</t>
  </si>
  <si>
    <t>用户来电反映宽带071700905694从2023年10月06日开始无法上网，故障地址湖北省宜昌市远安县鸣凤镇花园村花园村9组77号周边，联系电话13135816921，请处理，谢谢！</t>
  </si>
  <si>
    <t>GZ202310061249380549</t>
  </si>
  <si>
    <t>071704158121</t>
  </si>
  <si>
    <t>覃正军</t>
  </si>
  <si>
    <t>2023-10-06 16:04:50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</si>
  <si>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设备收光异常;&amp;#13;&amp;#10;设备收发光功率是否异常:无异常;&amp;#13;&amp;#10;:&amp;#13;&amp;#10;注册闪烁</t>
  </si>
  <si>
    <t>GZ202310061245140518</t>
  </si>
  <si>
    <t>071704036191</t>
  </si>
  <si>
    <t>李红春</t>
  </si>
  <si>
    <t>2023-10-06 15:10:37</t>
  </si>
  <si>
    <t>#断卡行动#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 用户表示IPTV无法使用，要求上门处理。</t>
  </si>
  <si>
    <t>GZ202310061242570500</t>
  </si>
  <si>
    <t>071700089465</t>
  </si>
  <si>
    <t>王英芬</t>
  </si>
  <si>
    <t>2023-10-06 15:03:20</t>
  </si>
  <si>
    <t>301001光猫收发光功率异常&amp;#10;装机地址：湖北省宜昌市西陵区南苑街道杜家坝社区港窑路54号杜家坝小区11栋3单元4楼402</t>
  </si>
  <si>
    <t>GZ202310061239040475</t>
  </si>
  <si>
    <t>071701076612</t>
  </si>
  <si>
    <t>牟勇</t>
  </si>
  <si>
    <t>2023-10-06 15:51:38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</si>
  <si>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不能上网  要求尽快联系处理</t>
  </si>
  <si>
    <t>GZ202310061217150247</t>
  </si>
  <si>
    <t>071704001369</t>
  </si>
  <si>
    <t>黄华</t>
  </si>
  <si>
    <t>2023-10-06 14:37:24</t>
  </si>
  <si>
    <t>102002CBSS状态正常，AAA状态异常&amp;#10;装机地址：湖北省宜昌市西陵区学院街道解放路社区紫晶城小区H栋1单元7楼712</t>
  </si>
  <si>
    <t>GZ202310061210330187</t>
  </si>
  <si>
    <t>071700278058</t>
  </si>
  <si>
    <t>周蓉</t>
  </si>
  <si>
    <t>2023-10-06 15:52:11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</si>
  <si>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用户表示宽带无法使用，刷新无效，要求尽快上门处理。&amp;#13;</t>
  </si>
  <si>
    <t>GZ202310061157320042</t>
  </si>
  <si>
    <t>071703814250</t>
  </si>
  <si>
    <t>刘金金</t>
  </si>
  <si>
    <t>2023-10-06 14:21:03</t>
  </si>
  <si>
    <t>302001AAA/CBSS判断签约和配置不一样，配置速率低于签约带宽&amp;#10;装机地址：湖北省宜昌市夷陵区东城城乡统筹发展试验区锦湖社区东方大道万科理想城29栋1单元15楼1503</t>
  </si>
  <si>
    <t>GZ202310061136452296</t>
  </si>
  <si>
    <t>071700904159</t>
  </si>
  <si>
    <t>杨红玲</t>
  </si>
  <si>
    <t>2023-10-06 12:33:22</t>
  </si>
  <si>
    <t>无法打开网页&amp;#10;装机地址：湖北省宜昌市远安县鸣凤镇栖凤社区南门桥片区林业车队小区1栋4单元1层101</t>
  </si>
  <si>
    <t>GZ202310061130322246</t>
  </si>
  <si>
    <t>071700070787</t>
  </si>
  <si>
    <t>汪茂</t>
  </si>
  <si>
    <t>2023-10-06 12:14:26</t>
  </si>
  <si>
    <t>用户来电反映宽带071700070787从2023年10月06日开始无法上网，故障地址湖北省宜昌市西陵区西陵街道刘家大堰社区刘家大堰21栋1单元7楼701，联系电话18672100057，请处理，谢谢！</t>
  </si>
  <si>
    <t>GZ202310061125212193</t>
  </si>
  <si>
    <t>071701072104</t>
  </si>
  <si>
    <t>王睿琪</t>
  </si>
  <si>
    <t>2023-10-06 15:54:14</t>
  </si>
  <si>
    <t>GZ202310061123402176</t>
  </si>
  <si>
    <t>071700373854</t>
  </si>
  <si>
    <t>黄金花</t>
  </si>
  <si>
    <t>2023-10-06 14:51:01</t>
  </si>
  <si>
    <t>无法打开网页，从昨天下午开始网就用不了了&amp;#10;装机地址：湖北省宜昌市夷陵区小溪塔街道办东湖社区塔办工行片区广厦街23号周边</t>
  </si>
  <si>
    <t>GZ202310061043581779</t>
  </si>
  <si>
    <t>071700024645</t>
  </si>
  <si>
    <t>田栋梁</t>
  </si>
  <si>
    <t>2023-10-06 15:33:02</t>
  </si>
  <si>
    <t>302002局方OLT设备收光功率异常。&amp;#10;装机地址：湖北省宜昌市伍家岗区宝塔河街道办合益路社区合益路88号城中金谷5栋1单元1楼102</t>
  </si>
  <si>
    <t>GZ202310061039501740</t>
  </si>
  <si>
    <t>071700000877</t>
  </si>
  <si>
    <t>陈芳兰</t>
  </si>
  <si>
    <t>2023-10-06 14:09:06</t>
  </si>
  <si>
    <t>#2022重保客户##2022重保客户#302004光猫与签约速率不匹配（端业不匹配）&amp;#10;装机地址：湖北省宜昌市伍家区峡洲大道东景苑13栋1单元25楼2506</t>
  </si>
  <si>
    <t>GZ202310061034461689</t>
  </si>
  <si>
    <t>071701062000</t>
  </si>
  <si>
    <t>2023-10-06 18:07:38</t>
  </si>
  <si>
    <t>#2022重保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IPTV无法使用，重启无效，要求师傅上门处理</t>
  </si>
  <si>
    <t>GZ202310061002291318</t>
  </si>
  <si>
    <t>071701066770</t>
  </si>
  <si>
    <t>刘朝成</t>
  </si>
  <si>
    <t>2023-10-06 15:33:22</t>
  </si>
  <si>
    <t>102002CBSS状态正常，AAA状态异常&amp;#10;装机地址：湖北省宜昌市西陵区葛洲坝街道石子岭社区葛洲坝合作有线宽带IPTV专用</t>
  </si>
  <si>
    <t>GZ202310060951531204</t>
  </si>
  <si>
    <t>071700325603</t>
  </si>
  <si>
    <t>尹忠</t>
  </si>
  <si>
    <t>2023-10-06 11:47:46</t>
  </si>
  <si>
    <t>#2022重保客户#102002CBSS状态正常，AAA状态异常&amp;#10;装机地址：湖北省宜昌市夷陵区东城城乡统筹发展试验区锦湖社区发展大道梅香溪岸小区3栋3单元1层101户</t>
  </si>
  <si>
    <t>GZ202310060908570822</t>
  </si>
  <si>
    <t>071700083244</t>
  </si>
  <si>
    <t>王怡</t>
  </si>
  <si>
    <t>2023-10-06 13:18:21</t>
  </si>
  <si>
    <t>302004光猫与签约速率不匹配（端业不匹配）&amp;#10;装机地址：湖北省宜昌市西陵区樵湖岭社区珍珠路三江园4栋26楼2601</t>
  </si>
  <si>
    <t>GZ202310060902100761</t>
  </si>
  <si>
    <t>071700036858</t>
  </si>
  <si>
    <t>王平</t>
  </si>
  <si>
    <t>2023-10-06 14:42:11</t>
  </si>
  <si>
    <t>101004光猫断电离线&amp;#10;装机地址：湖北省宜昌市猇亭区金岭路92号盛世桃园小区2栋1单元4层401户</t>
  </si>
  <si>
    <t>GZ202310060900570750</t>
  </si>
  <si>
    <t>071700809848</t>
  </si>
  <si>
    <t>张冬烈</t>
  </si>
  <si>
    <t>2023-10-06 21:00:33</t>
  </si>
  <si>
    <t>302001AAA/CBSS判断签约和配置不一样，配置速率低于签约带宽&amp;#10;装机地址：湖北省宜昌市当阳市玉阳街道办事处熊家山社区长坂路龙城帝景小区3栋3单元2层201户</t>
  </si>
  <si>
    <t>GZ202310060844480626</t>
  </si>
  <si>
    <t>071701011104</t>
  </si>
  <si>
    <t>向永贵</t>
  </si>
  <si>
    <t>2023-10-06 12:45:06</t>
  </si>
  <si>
    <t>071701011104命中精准预判服务场景:[65岁以上老人] &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遥控电视没有反应&amp;#13;&amp;#10;检查遥控器更换电池:操作未恢复/不认可&amp;#13;&amp;#10;判断省分:其他省分&amp;#13;&amp;#10;向用户解释后用户不认可:&amp;#13;&amp;#10;客户表示昨晚已调试两个小时，均无法正常观看，已询问客户宽带是否能使用，客户表明他什么都不懂，要求联通处理维修。要不然就是联通服务问题。解释无效。</t>
  </si>
  <si>
    <t>GZ202310060831410536</t>
  </si>
  <si>
    <t>071700039028</t>
  </si>
  <si>
    <t>于志滨</t>
  </si>
  <si>
    <t>2023-10-06 17:06:24</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</si>
  <si>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终端能力与签约速率不匹配;&amp;#13;&amp;#10;设备收发光功率是否异常:光猫LAN口能力不匹配;&amp;#13;&amp;#10;:&amp;#13;&amp;#10;&amp;#13;&amp;#10;高级模板内容：&amp;#13;&amp;#10;问题（现象）描述:宽带无法上网&amp;#13;&amp;#10;故障时间:2023-10-06&amp;#13;&amp;#10;服务状态是否正常:是&amp;#13;&amp;#10;设备灯显示:正常&amp;#13;&amp;#10;错误代码:无&amp;#13;&amp;#10;是否重启设备:已重启未恢复&amp;#13;&amp;#10;用户要求:上门处理&amp;#13;</t>
  </si>
  <si>
    <t>GZ202310060754340393</t>
  </si>
  <si>
    <t>2023-10-06 14:02:22</t>
  </si>
  <si>
    <t>宽带报障-网速慢&amp;#10;装机地址：湖北省宜昌市伍家岗区宝塔河街道古塔社区安琪小区东山大道368号1单元1楼101</t>
  </si>
  <si>
    <t>GZ202310052239250080</t>
  </si>
  <si>
    <t>071700007503</t>
  </si>
  <si>
    <t>刘选琼</t>
  </si>
  <si>
    <t>2023-10-06 18:19:45</t>
  </si>
  <si>
    <t>客户使用手厅一键诊断功能进行宽带故障诊断，诊断结果：1、请致电10010客服热线，为您进一步核查。给您带来的不便，敬请谅解。，故障描述：宽带无法上网&amp;#10;装机地址：湖北省宜昌市猇亭区古老背街道毛家岗社区318国道国华瑞景7号楼1单元7楼704</t>
  </si>
  <si>
    <t>GZ202310052109262112</t>
  </si>
  <si>
    <t>071701067752</t>
  </si>
  <si>
    <t>2023-10-06 13:22:47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</si>
  <si>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路由器能力不匹配;&amp;#13;&amp;#10;:&amp;#13;&amp;#10;光猫红灯</t>
  </si>
  <si>
    <t>GZ202310052107412099</t>
  </si>
  <si>
    <t>071700760102</t>
  </si>
  <si>
    <t>2023-10-06 10:29:28</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</si>
  <si>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路由器能力不匹配;&amp;#13;&amp;#10;:&amp;#13;&amp;#10;&amp;#13;&amp;#10;高级模板内容：&amp;#13;&amp;#10;问题（现象）描述:宽带无法上网&amp;#13;&amp;#10;故障时间:2023-10-05&amp;#13;&amp;#10;服务状态是否正常:是&amp;#13;&amp;#10;设备灯显示:红灯&amp;#13;&amp;#10;错误代码:无&amp;#13;&amp;#10;是否重启设备:已重启未恢复&amp;#13;&amp;#10;用户要求:要求尽快处理&amp;#13;</t>
  </si>
  <si>
    <t>GZ202310052054312034</t>
  </si>
  <si>
    <t>071704263109</t>
  </si>
  <si>
    <t>韩庆桂</t>
  </si>
  <si>
    <t>2023-10-06 15:04:54</t>
  </si>
  <si>
    <t>#2022重保客户#102002CBSS状态正常，AAA状态异常&amp;#10;装机地址：湖北省宜昌市夷陵区小溪塔街道冯家湾社区峡州路片区峡州一巷23号周边</t>
  </si>
  <si>
    <t>GZ202310052034021872</t>
  </si>
  <si>
    <t>071700402145</t>
  </si>
  <si>
    <t>2023-10-06 18:00:54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</si>
  <si>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用户来电反映宽带无法上网，要求安排师傅上门维修&amp;#13;&amp;#10;故障时间:2023-10-05&amp;#13;&amp;#10;服务状态是否正常:是&amp;#13;&amp;#10;设备灯显示:红灯&amp;#13;&amp;#10;错误代码:无&amp;#13;&amp;#10;是否重启设备:已重启未恢复&amp;#13;&amp;#10;用户要求:用户来电反映宽带无法上网，要求安排师傅上门维修&amp;#13;</t>
  </si>
  <si>
    <t>GZ202310052031291855</t>
  </si>
  <si>
    <t>071700366724</t>
  </si>
  <si>
    <t>杨伟</t>
  </si>
  <si>
    <t>2023-10-06 20:34:45</t>
  </si>
  <si>
    <t>302001AAA/CBSS判断签约和配置不一样，配置速率低于签约带宽&amp;#10;装机地址：湖北省宜昌市夷陵区小溪塔街道营盘社区罗河路玫瑰城小区9栋2单元13楼1304</t>
  </si>
  <si>
    <t>GZ202310052014211738</t>
  </si>
  <si>
    <t>071700620415</t>
  </si>
  <si>
    <t>胡睿聪</t>
  </si>
  <si>
    <t>2023-10-06 10:37:15</t>
  </si>
  <si>
    <t>302004光猫与签约速率不匹配（端业不匹配）&amp;#10;装机地址：湖北省宜昌市秭归县茅坪镇杨贵店村河东大道河东花园1栋1单元2楼201</t>
  </si>
  <si>
    <t>GZ202310052013021725</t>
  </si>
  <si>
    <t>071700306048</t>
  </si>
  <si>
    <t>薛春梅</t>
  </si>
  <si>
    <t>2023-10-06 14:04:09</t>
  </si>
  <si>
    <t>#2022重保客户#宽带报障-宽带频繁掉线&amp;#10;装机地址：湖北省宜昌市夷陵区小溪塔街道办事处东湖社区塔办工行片区广厦街60-2-1号周边</t>
  </si>
  <si>
    <t>GZ202310051951181536</t>
  </si>
  <si>
    <t>071700098161</t>
  </si>
  <si>
    <t>周海修</t>
  </si>
  <si>
    <t>2023-10-06 11:54:11</t>
  </si>
  <si>
    <t>302004光猫与签约速率不匹配（端业不匹配）&amp;#10;装机地址：湖北省宜昌市西陵区南苑街道杜家坝社区港窑路56号金东山四期B区2843号</t>
  </si>
  <si>
    <t>GZ202310051949071520</t>
  </si>
  <si>
    <t>071700084812</t>
  </si>
  <si>
    <t>周运海</t>
  </si>
  <si>
    <t>2023-10-06 17:31:44</t>
  </si>
  <si>
    <t>#2022重保客户##2022重保客户#302002局方OLT设备收光功率异常。&amp;#10;装机地址：湖北省宜昌市点军区五龙路五龙阳光2栋1单元17层167</t>
  </si>
  <si>
    <t>GZ202310051933361442</t>
  </si>
  <si>
    <t>071700890556</t>
  </si>
  <si>
    <t>柯青青</t>
  </si>
  <si>
    <t>2023-10-06 11:17:13</t>
  </si>
  <si>
    <t>#2022重保客户#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后台配置异常您所使用宽带后台配置异常;&amp;#13;&amp;#10;设备收发光功率是否异常:路由器能力不匹配;&amp;#13;&amp;#10;:用户表示宽带无法使用，需要公司尽快处理&amp;#13;</t>
  </si>
  <si>
    <t>GZ202310051916241306</t>
  </si>
  <si>
    <t>2023-10-06 17:58:47</t>
  </si>
  <si>
    <t>地点：湖北宜昌当阳市半月镇农贸路96号；问题现象：宽带线路；用户具体要求：加急处理，自己家要装修，，，，没有人管动工线断了自行负责&amp;#13;&amp;#10;工单GZ202310021518022370</t>
  </si>
  <si>
    <t>固网质量：宜昌当阳市半月镇农贸路96号AA.您反映宽带线路，经核实已发+86-18607201460协助处理，表示知晓，感谢您的支持！</t>
  </si>
  <si>
    <t>GZ202310051853211109</t>
  </si>
  <si>
    <t>071701035088</t>
  </si>
  <si>
    <t>蔡方清</t>
  </si>
  <si>
    <t>2023-10-06 21:21:41</t>
  </si>
  <si>
    <t>#2022重保客户##2022重保客户#071701035088命中精准预判服务场景:[65岁以上老人] &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用户表示宽带无法使用，光猫闪红灯，请公司尽快处理并回复&amp;#13;</t>
  </si>
  <si>
    <t>GZ202310051822520888</t>
  </si>
  <si>
    <t>071700616669</t>
  </si>
  <si>
    <t>张季芳</t>
  </si>
  <si>
    <t>2023-10-06 12:17:38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</si>
  <si>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宽带离线，pon闪</t>
  </si>
  <si>
    <t>GZ202310051757570689</t>
  </si>
  <si>
    <t>071703301030</t>
  </si>
  <si>
    <t>李傲</t>
  </si>
  <si>
    <t>2023-10-06 13:56:30</t>
  </si>
  <si>
    <t>102002CBSS状态正常，AAA状态异常&amp;#10;装机地址：湖北省宜昌市当阳市玉阳街道办事处子龙路社区广洲路中央街区C区2栋2单元9楼904</t>
  </si>
  <si>
    <t>GZ202310051752020652</t>
  </si>
  <si>
    <t>071701075060</t>
  </si>
  <si>
    <t>黄巍</t>
  </si>
  <si>
    <t>2023-10-06 15:11:25</t>
  </si>
  <si>
    <t>#2022重保客户#22年Q3Q4重点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amp;#13;&amp;#10;高级模板内容：&amp;#13;&amp;#10;问题（现象）描述:无法上网&amp;#13;&amp;#10;故障时间:2023-10-05&amp;#13;&amp;#10;服务状态是否正常:是&amp;#13;&amp;#10;设备灯显示:正常&amp;#13;&amp;#10;错误代码:无&amp;#13;&amp;#10;是否重启设备:已重启未恢复&amp;#13;&amp;#10;装机地址:湖北省宜昌市西陵区学院街道环城东路社区肖家巷片区四中教师宿舍四新路2-3号1单元4楼401&amp;#13;&amp;#10;用户要求:尽快处理&amp;#13;</t>
  </si>
  <si>
    <t>GZ202310051747120623</t>
  </si>
  <si>
    <t>071700034519</t>
  </si>
  <si>
    <t>龚晓辉</t>
  </si>
  <si>
    <t>2023-10-06 13:36:13</t>
  </si>
  <si>
    <t>101004光猫断电离线&amp;#10;装机地址：湖北省宜昌市西陵区学院街街道办尚书巷社区鼓楼社区育才路6号1栋1单元4楼401</t>
  </si>
  <si>
    <t>GZ202310051713150373</t>
  </si>
  <si>
    <t>071701076652</t>
  </si>
  <si>
    <t>2023-10-06 19:59:35</t>
  </si>
  <si>
    <t>#2022重保客户##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路由器能力不匹配;&amp;#13;&amp;#10;:客户表示宽带断网，刷新重启无效，要求师傅上门处理&amp;#13;</t>
  </si>
  <si>
    <t>GZ202310051705260323</t>
  </si>
  <si>
    <t>071700030180</t>
  </si>
  <si>
    <t>李彦林</t>
  </si>
  <si>
    <t>2023-10-06 13:39:11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</si>
  <si>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t>
  </si>
  <si>
    <t>GZ202310051603092335</t>
  </si>
  <si>
    <t>071700309904</t>
  </si>
  <si>
    <t>高强</t>
  </si>
  <si>
    <t>2023-10-06 21:03:45</t>
  </si>
  <si>
    <t>#2022重保客户#302001AAA/CBSS判断签约和配置不一样，配置速率低于签约带宽&amp;#10;装机地址：湖北省宜昌市夷陵区小溪塔镇广厦街38号周边</t>
  </si>
  <si>
    <t>OLT设备容量拥塞</t>
  </si>
  <si>
    <t>GZ202310051549162198</t>
  </si>
  <si>
    <t>陈金枚</t>
  </si>
  <si>
    <t>2023-10-06 17:38:44</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</si>
  <si>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客户反映IPTV  无法正常使用，解释无效，坚持要求师傅上门查看，反映强烈，无法提供具体宽带账号，已提供具体地址。</t>
  </si>
  <si>
    <t>GZ202310051515321934</t>
  </si>
  <si>
    <t>071704058215</t>
  </si>
  <si>
    <t>刘艳容</t>
  </si>
  <si>
    <t>2023-10-06 15:59:21</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</si>
  <si>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IPTV无法使用</t>
  </si>
  <si>
    <t>GZ202310051334351157</t>
  </si>
  <si>
    <t>071704029165</t>
  </si>
  <si>
    <t>2023-10-06 08:41:23</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</si>
  <si>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用户反应师傅上门处理了两次都说没有问题，但实际上网的时候还是会出现卡顿的情况，请处理。</t>
  </si>
  <si>
    <t>GZ202310051321181045</t>
  </si>
  <si>
    <t>071700482662</t>
  </si>
  <si>
    <t>刘浩</t>
  </si>
  <si>
    <t>2023-10-06 17:20:32</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</si>
  <si>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用户表示IPTV无法使用，要求上门处理。</t>
  </si>
  <si>
    <t>GZ202310042248020452</t>
  </si>
  <si>
    <t>071703540364</t>
  </si>
  <si>
    <t>熊久安</t>
  </si>
  <si>
    <t>2023-10-06 10:59:46</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</si>
  <si>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FTTB设备是否正常:无异常;&amp;#13;&amp;#10;:&amp;#13;&amp;#10;&amp;#13;&amp;#10;高级模板内容：&amp;#13;&amp;#10;问题（现象）描述:无法上网&amp;#13;&amp;#10;故障时间:2023-10-04&amp;#13;&amp;#10;服务状态是否正常:是&amp;#13;&amp;#10;设备灯显示:正常&amp;#13;&amp;#10;错误代码:无&amp;#13;&amp;#10;是否重启设备:已重启未恢复&amp;#13;&amp;#10;装机地址:湖北省宜昌市西陵区城区高新营服中心4G-CPE项目无资源地址&amp;#13;&amp;#10;用户要求:尽快处理&amp;#13;</t>
  </si>
  <si>
    <t>GZ202310041930131769</t>
  </si>
  <si>
    <t>071700009814</t>
  </si>
  <si>
    <t>陈愿愿</t>
  </si>
  <si>
    <t>2023-10-06 15:48:07</t>
  </si>
  <si>
    <t>IPTV内容不完整/无法使用直接没信号啊&amp;#10;装机地址：湖北省宜昌市西陵区宜昌联通CBSS项目专用CPE地址</t>
  </si>
  <si>
    <t>GZ202310041348461839</t>
  </si>
  <si>
    <t>071700307636</t>
  </si>
  <si>
    <t>李枝华</t>
  </si>
  <si>
    <t>2023-10-06 09:19:05</t>
  </si>
  <si>
    <t>101004光猫断电离线&amp;#10;装机地址：湖北省宜昌市夷陵区小溪塔街道办岩花村岩花村4组198号周边</t>
  </si>
  <si>
    <t>GZ202310031939410314</t>
  </si>
  <si>
    <t>071700332417</t>
  </si>
  <si>
    <t>涂金翠</t>
  </si>
  <si>
    <t>2023-10-06 17:18:09</t>
  </si>
  <si>
    <t>#2022重保客户#22年Q3Q4重点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黑屏/蓝屏&amp;#13;&amp;#10;检查接口是否插紧，信号源是否选对:操作未恢复/不认可&amp;#13;&amp;#10;判断省分:其他省分&amp;#13;&amp;#10;向用户解释后用户不认可:&amp;#13;&amp;#10;&amp;#13;&amp;#10;高级模板内容：&amp;#13;&amp;#10;问题（现象）描述:电视无法观看&amp;#13;&amp;#10;故障时间:2023-10-03&amp;#13;&amp;#10;宽带是否安装IPTV:是&amp;#13;&amp;#10;宽带是否可正常上网:是&amp;#13;&amp;#10;是否重启设备:已重启未恢复&amp;#13;&amp;#10;装机地址:湖北省宜昌市夷陵区东城城乡统筹发展试验区蔡家河村蔡家河村四组554号周边&amp;#13;</t>
  </si>
  <si>
    <t>GZ202310031559031296</t>
  </si>
  <si>
    <t>071700110416</t>
  </si>
  <si>
    <t>覃武松</t>
  </si>
  <si>
    <t>2023-10-06 12:49:21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</si>
  <si>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光猫闪红灯，请公司尽快处理并回复&amp;#13;</t>
  </si>
  <si>
    <t>GZ202310011407280355</t>
  </si>
  <si>
    <t>071700175797</t>
  </si>
  <si>
    <t>许代兵</t>
  </si>
  <si>
    <t>2023-10-06 10:26:20</t>
  </si>
  <si>
    <t>301001光猫收发光功率异常&amp;#10;装机地址：湖北省宜昌市枝江市百里洲镇百里洲片区来兴村四组171号周边</t>
  </si>
  <si>
    <t>ZX202310051425420427</t>
  </si>
  <si>
    <t>2023-10-06 11:31:40</t>
  </si>
  <si>
    <t>:不认可&amp;#13;&amp;#10;判断省分:湖北&amp;#13;&amp;#10;node_134:&amp;#13;&amp;#10;获取入参:&amp;#13;&amp;#10;node_180:&amp;#13;&amp;#10;判断局方停机状态:&amp;#13;&amp;#10;:&amp;#13;&amp;#10;node_223::其他&amp;#13;&amp;#10;判断是否局方停机:&amp;#13;&amp;#10;:无&amp;#13;&amp;#10;:小于等于7天/30天&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-04 16:19:585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0--&gt;系统判断的原因分类是否明确:&amp;#13;&amp;#10;&amp;#13;&amp;#10;高级模板内容：&amp;#13;&amp;#10;投诉问题描述:客户来电对本机局方半停不认可。中国联通APP办理失败。要求在线复机。解释无效。称是自己父亲给自己办理的卡。对方在广东&amp;#13;&amp;#10;用户状态为:局方半停&amp;#13;&amp;#10;停机原因:本地异常号卡语音半停（机主停机之日起30天内在中国联通APP进行自助复通，如逾期需前往营业厅办理，原则复机一次）&amp;#13;&amp;#10;前台是否按流程解释:是&amp;#13;&amp;#10;用户要求::客户来电对本机局方半停不认可。中国联通APP办理失败。要求在线复机。解释无效。称是自己父亲给自己办理的卡。对方在广东&amp;#13;&amp;#10;第二联系电话:15549270628&amp;#13;</t>
  </si>
  <si>
    <t>ZX202310051455090621</t>
  </si>
  <si>
    <t>许志明</t>
  </si>
  <si>
    <t>2023-10-06 18:25:55</t>
  </si>
  <si>
    <t>:不认可&amp;#13;&amp;#10;判断省分:湖北&amp;#13;&amp;#10;node_134:&amp;#13;&amp;#10;获取入参:&amp;#13;&amp;#10;node_180:&amp;#13;&amp;#10;判断局方停机状态:&amp;#13;&amp;#10;:&amp;#13;&amp;#10;node_223::其他&amp;#13;&amp;#10;判断是否局方停机:&amp;#13;&amp;#10;:无&amp;#13;&amp;#10;:大于7/30天&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-08-31 08:51:435、复通指引:复机渠道：中国联通APP、线下营业厅，原则上复机1次。&amp;#13;&amp;#10;①用户本人可通过中国联通APP进行自助复机，本机登录联通手机营业厅APP（登录后搜索“自助复通”或点击链接https://u.10010.cn/qAoLm，(复通时请关闭手机WIFI）），按提示完成实人核验即可恢复服务，&amp;#13;&amp;#10;②用户本人持有效身份证件和手机卡到号卡归属地自有实体营业厅/全国任一家自有实体营业厅完成实人认证。6、信安近60天复机次数:0--&gt;系统判断的原因分类是否明确:&amp;#13;&amp;#10;&amp;#13;&amp;#10;高级模板内容：&amp;#13;&amp;#10;投诉问题描述:局方停机&amp;#13;&amp;#10;用户状态为:局方半停&amp;#13;&amp;#10;停机原因:本地异常号卡语音半停（机主停机之日起30天内在中国联通APP进行自助复通，如逾期需前往营业厅办理，原则复机一次）&amp;#13;&amp;#10;前台是否按流程解释:是&amp;#13;&amp;#10;用户要求:表示APP上无法复通，不愿前往自营厅进行，要求在线进行复通，请协助处理，谢谢&amp;#13;&amp;#10;第二联系电话:13777836972&amp;#13;</t>
  </si>
  <si>
    <t>号码关停：本地异常号卡语音半停AA。用户反映号码关停问题，经核实，客户号码地异常号卡语音半停，根据相关要求进行关停处理。可请客户回传以下资料：身份证正、反面照，小卡号，开机承诺函至我司微信13032700872，审核通过后办理开机。如该号码再次被举报则永久关停，满意</t>
  </si>
  <si>
    <t>ZX202310051553131040</t>
  </si>
  <si>
    <t>王羽嫣</t>
  </si>
  <si>
    <t>2023-10-06 19:06:15</t>
  </si>
  <si>
    <t>:不认可&amp;#13;&amp;#10;判断省分:湖北&amp;#13;&amp;#10;node_134:&amp;#13;&amp;#10;获取入参:&amp;#13;&amp;#10;node_180:&amp;#13;&amp;#10;判断局方停机状态:&amp;#13;&amp;#10;:&amp;#13;&amp;#10;node_223::其他&amp;#13;&amp;#10;判断是否局方停机:&amp;#13;&amp;#10;:有&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-01 09:38:485、复通指引:复机渠道：中国联通APP、线下营业厅，原则上复机1次。&amp;#13;&amp;#10;①用户本人可通过中国联通APP进行自助复机，本机登录联通手机营业厅APP（登录后搜索“自助复通”或点击链接https://u.10010.cn/qAoLm，(复通时请关闭手机WIFI）），按提示完成实人核验即可恢复服务，&amp;#13;&amp;#10;②用户本人持有效身份证件和手机卡到号卡归属地自有实体营业厅/全国任一家自有实体营业厅完成实人认证。6、信安近60天复机次数:0--&gt;系统判断的原因分类是否明确:&amp;#13;&amp;#10;&amp;#13;&amp;#10;高级模板内容：&amp;#13;&amp;#10;投诉问题描述:用户甘肃号来电查询本机，称已多次在APP上尝试复机，一直提示验证超时，表示不满，不方便到宜昌营业厅申请复通，安抚无效要求反馈（称异地营业厅无权限）&amp;#13;&amp;#10;用户状态为:本地异常号卡语音半停（机主停机之日起30天内在中国联通APP进行自助复通，如逾期需前往营业厅办理，原则复机一次）&amp;#13;&amp;#10;停机原因:本地异常号卡语音半停（机主停机之日起30天内在中国联通APP进行自助复通，如逾期需前往营业厅办理，原则复机一次）&amp;#13;&amp;#10;前台是否按流程解释:是&amp;#13;&amp;#10;用户要求:要求立即申请线上复机，安抚无效&amp;#13;&amp;#10;第二联系电话:17640637112&amp;#13;</t>
  </si>
  <si>
    <t>号码关停：本地异常号卡语音半停AA。用户反映号码停机问题，经核实，客户号码因本地异常号卡语音半停而局方停机，根据相关要求进行关停处理。已请其回传以下资料：身份证正、反面照，及风险告知书至13032700872微信号，审核通过后为用户办理开机。客户表示知晓。</t>
  </si>
  <si>
    <t>ZX202310050817310547</t>
  </si>
  <si>
    <t>刘孝雄</t>
  </si>
  <si>
    <t>2023-10-06 16:01:48</t>
  </si>
  <si>
    <t>:不认可&amp;#13;&amp;#10;判断省分:湖北&amp;#13;&amp;#10;node_134:&amp;#13;&amp;#10;获取入参:&amp;#13;&amp;#10;node_180:&amp;#13;&amp;#10;判断局方停机状态:&amp;#13;&amp;#10;:&amp;#13;&amp;#10;node_223::其他&amp;#13;&amp;#10;判断是否局方停机:&amp;#13;&amp;#10;:有&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-03 16:19:465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1--&gt;系统判断的原因分类是否明确:&amp;#13;&amp;#10;&amp;#13;&amp;#10;高级模板内容：&amp;#13;&amp;#10;投诉问题描述: 局方半停&amp;#13;&amp;#10;用户状态为: 局方半停&amp;#13;&amp;#10;停机原因:本地异常号卡语音半停（机主停机之日起30天内在中国联通APP进行自助复通，如逾期需前往营业厅办理，原则复机一次）&amp;#13;&amp;#10;前台是否按流程解释:是&amp;#13;&amp;#10;用户要求:线上复机&amp;#13;&amp;#10;第二联系电话:15586372998&amp;#13;</t>
  </si>
  <si>
    <t>ZX202310051537390921</t>
  </si>
  <si>
    <t>2023-10-06 10:02:57</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</si>
  <si>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0048-00012、停机原因:鹰眼诈骗模型编码ZB0048-0001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-05 15:05:285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amp;#13;&amp;#10;&amp;#13;&amp;#10;高级模板内容：&amp;#13;&amp;#10;投诉问题描述:号码二次关停不认可，要求开机&amp;#13;&amp;#10;用户状态为: 局方停机&amp;#13;&amp;#10;停机原因:鹰眼诈骗模型编码ZB0048-0001：首次关停可携带本人有效证件到号码归属地自营厅核验签署法律风险告知书复机一次。&amp;#13;&amp;#10;前台是否按流程解释:是&amp;#13;&amp;#10;用户要求:用户要求开机&amp;#13;&amp;#10;第二联系电话:13477664430&amp;#13;</t>
  </si>
  <si>
    <t>ZX202310051809462078</t>
  </si>
  <si>
    <t>刘易青</t>
  </si>
  <si>
    <t>2023-10-06 19:47:05</t>
  </si>
  <si>
    <t>:不认可&amp;#13;&amp;#10;判断省分:湖北&amp;#13;&amp;#10;node_134:&amp;#13;&amp;#10;获取入参:&amp;#13;&amp;#10;node_180:&amp;#13;&amp;#10;判断局方停机状态:&amp;#13;&amp;#10;:&amp;#13;&amp;#10;node_223::其他&amp;#13;&amp;#10;判断是否局方停机:&amp;#13;&amp;#10;:无&amp;#13;&amp;#10;:大于7/30天&amp;#13;&amp;#10;:不认可&amp;#13;&amp;#10;局方停机/复通历史记录：1、停机模型:2、停机原因:本地异常号卡语音半停（机主停机之日起30天内在中国联通APP进行自助复通，如逾期需前往营业厅办理，原则复机一次）3、解释口径:4、停机时间:2023-09-05 10:12:025、复通指引:6、信安近60天复机次数:--&gt;系统判断的原因分类是否明确:&amp;#13;&amp;#10;&amp;#13;&amp;#10;高级模板内容：&amp;#13;&amp;#10;投诉问题描述:称9.5就局方半停了，但是月租正常收取，对此不认可，要求复机并且退费&amp;#13;&amp;#10;用户状态为:局方半停&amp;#13;&amp;#10;停机原因:本地异常号卡语音半停（机主停机之日起30天内在中国联通APP进行自助复通，如逾期需前往营业厅办理，原则复机一次）&amp;#13;&amp;#10;前台是否按流程解释:是&amp;#13;&amp;#10;用户要求:立即处理&amp;#13;&amp;#10;第二联系电话:无 联系本机&amp;#13;</t>
  </si>
  <si>
    <t>号码关停：本地异常号卡语音半停AA。用户反映因集团本地异常号卡语音半停机，根据相关要求进行关停处理。已发后台审核开机，另考虑客户感知，申请退还23.9月月租费用合计30元，24小时内到账，此费用不可打印账单发票，回访满意</t>
  </si>
  <si>
    <t>ZX202310060911220760</t>
  </si>
  <si>
    <t>郭广冲</t>
  </si>
  <si>
    <t>2023-10-06 13:24:23</t>
  </si>
  <si>
    <t>【2022年上工信部测评重保用户】:不认可&amp;#13;&amp;#10;判断省分:湖北&amp;#13;&amp;#10;node_134:&amp;#13;&amp;#10;获取入参:&amp;#13;&amp;#10;node_180:&amp;#13;&amp;#10;判断局方停机状态:&amp;#13;&amp;#10;:&amp;#13;&amp;#10;node_223::其他原因&amp;#13;&amp;#10;判断地市:其他地市&amp;#13;&amp;#10;:不认可&amp;#13;&amp;#10;局方停机/复通历史记录：1、停机模型:集团反诈中心模型ZB0007-00062、停机原因:集团鹰眼ZB0007-0006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-06 09:03:185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amp;#13;&amp;#10;&amp;#13;&amp;#10;高级模板内容：&amp;#13;&amp;#10;投诉问题描述:客户表示才办理的号卡被停机&amp;#13;&amp;#10;用户状态为:局方停机&amp;#13;&amp;#10;停机原因:集团鹰眼ZB0007-0006模型停机&amp;#13;&amp;#10;前台是否按流程解释:是&amp;#13;&amp;#10;用户要求:要求尽快处理&amp;#13;&amp;#10;第二联系电话:15972051950&amp;#13;</t>
  </si>
  <si>
    <t>号码关停：集团鹰眼ZB0007-0006模型停机AA。用户反映局方停机问题，经核实，根据相关要求进行关停处理，已请其回传一张照片：风险告知书+身份证正面+SIM卡背面照+签字至13032700872宜昌联通微信号，审核通过后为用户办理开机。现号码已成功开机，满意。</t>
  </si>
  <si>
    <t>ZX202310061123411814</t>
  </si>
  <si>
    <t>李远明</t>
  </si>
  <si>
    <t>2023-10-06 18:19:51</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</si>
  <si>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0028-00022、停机原因:集团鹰眼风险IMEI扩展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-06 11:18:305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号码被封停 本人不在本地&amp;#13;&amp;#10;用户状态为: 局方停机&amp;#13;&amp;#10;停机原因:集团鹰眼风险IMEI扩展模型停机：首次关停可携带本人有效证件、本机号卡到归属地自营厅核验签署承诺书复机一次&amp;#13;&amp;#10;前台是否按流程解释:是&amp;#13;&amp;#10;用户要求:线上复机 &amp;#13;&amp;#10;第二联系电话:18871731903&amp;#13;</t>
  </si>
  <si>
    <t>号码关停：集团鹰眼风险IMEI扩展模型停机AA。用户反映局方停机问题，经核实，根据相关要求进行关停处理，已请其回传一张照片：风险告知书+身份证正面+SIM卡背面照+签字至13032700872宜昌联通微信号，审核通过后为用户办理开机。现号码已成功开机，满意。</t>
  </si>
  <si>
    <t>ZX202310061122521804</t>
  </si>
  <si>
    <t>付泳红</t>
  </si>
  <si>
    <t>2023-10-06 19:03:52</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</si>
  <si>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-22 06:44:075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用户来电反馈说自己现在人在湖南 用户表示自己在网上购买的卡 要求在线进行开机 请后台工作人员协助处理 谢谢&amp;#13;&amp;#10;用户状态为: 局方停机&amp;#13;&amp;#10;停机原因:集团鹰眼监测诈骗停机（异常换机）&amp;#13;&amp;#10;前台是否按流程解释:是&amp;#13;&amp;#10;用户要求:用户来电反馈说自己现在人在湖南 用户表示自己在网上购买的卡 要求在线进行开机 请后台工作人员协助处理 谢谢&amp;#13;&amp;#10;第二联系电话:19118958841   &amp;#13;</t>
  </si>
  <si>
    <t>号码关停：集团鹰眼监测诈骗停机（异常换机）AA，根据相关要求进行关停处理。已请其回传一张照片：风险告知书+身份证正面+SIM卡背面照+签字至17671348103宜昌联通微信号，客户知晓</t>
  </si>
  <si>
    <t>ZX202310051544260979</t>
  </si>
  <si>
    <t>潘晓东</t>
  </si>
  <si>
    <t>2023-10-06 13:49:37</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</si>
  <si>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0018-00012、停机原因:集团鹰眼证件扩展监控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-05 15:38:205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用户来电称在外地，手机被封，要求无法尽快核实处理&amp;#13;&amp;#10;用户状态为: 局方停机&amp;#13;&amp;#10;停机原因: 集团鹰眼证件扩展监控停机&amp;#13;&amp;#10;前台是否按流程解释:是&amp;#13;&amp;#10;用户要求:复机&amp;#13;&amp;#10;第二联系电话:无&amp;#13;</t>
  </si>
  <si>
    <t>号码关停：集团鹰眼证件扩展监控停机AA。用户反映局方停机问题，经核实，根据相关要求进行关停处理，已请其回传一张照片：风险告知书+身份证正面+SIM卡背面照+签字至13032700872宜昌联通微信号，审核通过后为用户办理开机。现号码已成功开机，满意。</t>
  </si>
  <si>
    <t>ZX202310041958200071</t>
  </si>
  <si>
    <t>向念成</t>
  </si>
  <si>
    <t>2023-10-06 13:42:42</t>
  </si>
  <si>
    <t>[65岁以上老人] :不认可&amp;#13;&amp;#10;判断省分:湖北&amp;#13;&amp;#10;node_134:&amp;#13;&amp;#10;获取入参:&amp;#13;&amp;#10;node_180:&amp;#13;&amp;#10;判断局方停机状态:&amp;#13;&amp;#10;:&amp;#13;&amp;#10;node_223::其他&amp;#13;&amp;#10;判断是否局方停机:&amp;#13;&amp;#10;:有&amp;#13;&amp;#10;:不认可&amp;#13;&amp;#10;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-04-04 13:12:485、复通指引:6、信安近60天复机次数:--&gt;系统判断的原因分类是否明确:&amp;#13;&amp;#10;&amp;#13;&amp;#10;高级模板内容：&amp;#13;&amp;#10;投诉问题描述:客户表示自己号卡被关停了&amp;#13;&amp;#10;用户状态为:欠费局方半停&amp;#13;&amp;#10;停机原因:新入网未正常使用半停&amp;#13;&amp;#10;前台是否按流程解释:是&amp;#13;&amp;#10;用户要求:客户来电表示说自己号卡没有使用，然后被封停了，不认可，告知客服现在我已经打了电话，后续这张号卡有诈骗行为不关号主的事情，不愿提供第二联系方式，告知能打通就打通，不能打通就直接销户&amp;#13;&amp;#10;第二联系电话:13197328776&amp;#13;</t>
  </si>
  <si>
    <t>号码关停：新入网未正常使用半停AA。用户反映局方停机问题，经核实，根据相关要求进行关停处理，已请其回传一张照片：风险告知书+身份证正面+SIM卡背面照+签字至13032700872宜昌联通微信号，审核通过后为用户办理开机。现号码已成功开机，用户结清欠费后可正常使用。致电停机，已短信答复，如有疑问可在工作时间（08:30-12:00；14:00-17:30）联系07176921001、13032700872宜昌客服。如用户咨询，请前台10010话务中心代为解释，谢谢。</t>
  </si>
  <si>
    <t>ZX202310061112311720</t>
  </si>
  <si>
    <t>金玉</t>
  </si>
  <si>
    <t>2023-10-06 16:44:11</t>
  </si>
  <si>
    <t>&amp;#13;&amp;#10;高级模板内容：&amp;#13;&amp;#10;投诉问题描述:用户对自己的号码被局方半停不认可，前台解释用户不认可&amp;#13;&amp;#10;用户状态为:局方半停&amp;#13;&amp;#10;停机原因:新入网未正常使用半停省分自有模型710015-0002&amp;#13;&amp;#10;前台是否按流程解释:是&amp;#13;&amp;#10;用户要求:用户要求我方酌情进行赔偿然后尽快解决&amp;#13;&amp;#10;第二联系电话:15171877760&amp;#13;</t>
  </si>
  <si>
    <t>号码关停：新入网未正常使用半停AA。用户反映局方停机问题，经核实，根据相关要求进行关停处理，已请其回传一张照片：风险告知书+身份证正面+SIM卡背面照+签字至13032700872宜昌联通微信号，审核通过后为用户办理开机。现号码已成功开机，致电未接，已短信答复，如有疑问可在工作时间（08:30-12:00；14:00-17:30&amp;#10;&amp;#10;）联系07176921001、13032700872宜昌客服。如用户咨询，请前台10010话务中&amp;#10;&amp;#10;心代为解释，谢谢。</t>
  </si>
  <si>
    <t>ZX202310051458560643</t>
  </si>
  <si>
    <t>贾梦达</t>
  </si>
  <si>
    <t>2023-10-06 13:42:40</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</si>
  <si>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集团反诈中心模型ZB0011-00042、停机原因:鹰眼换机话务突增模型停机：首次关停可携带本人有效证件、本机号卡到归属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-20 13:38:235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用户来电称手机号被封，不在号码归属地，不愿到厅，不愿上传资料担心信息泄露，要求办理销户&amp;#13;&amp;#10;用户状态为: 局方停机&amp;#13;&amp;#10;停机原因:  鹰眼换机话务突增模型停机&amp;#13;&amp;#10;前台是否按流程解释:是&amp;#13;&amp;#10;用户要求:销户&amp;#13;&amp;#10;第二联系电话:15148385863&amp;#13;</t>
  </si>
  <si>
    <t>号码关停：鹰眼换机话务突增模型停机AA。用户反映局方停机问题，经核实，根据相关要求进行关停处理，已请其回传一张照片：风险告知书+身份证正面+SIM卡背面照+签字至13032700872宜昌联通微信号，审核通过后为用户办理开机。现号码已成功开机，满意。</t>
  </si>
  <si>
    <t>TS202310041746460260</t>
  </si>
  <si>
    <t>易娟</t>
  </si>
  <si>
    <t>2023-10-06 09:15:28</t>
  </si>
  <si>
    <t>:不认可&amp;#13;&amp;#10;判断省分:湖北&amp;#13;&amp;#10;node_134:&amp;#13;&amp;#10;获取入参:&amp;#13;&amp;#10;node_180:&amp;#13;&amp;#10;判断局方停机状态:非实名停机&amp;#13;&amp;#10;:&amp;#13;&amp;#10;判定是否二代身份证入网/是否为移网号码::不认可/办理失败&amp;#13;&amp;#10;:本地&amp;#13;&amp;#10;:不认可&amp;#13;&amp;#10;:不认可&amp;#13;&amp;#10;:对实名业务不满&amp;#13;&amp;#10;:&amp;#13;&amp;#10;&amp;#13;&amp;#10;高级模板内容：&amp;#13;&amp;#10;投诉问题描述:用户来电对停机不认可，表示我方发了短信提醒但是用户没收到就没有用，前台解释无效，用户在APP上无法复机，没有服务界面，也不愿前往营业厅，对停机强烈不认可，烦请后台协助处理&amp;#13;&amp;#10;用户状态:非实名停机&amp;#13;&amp;#10;停机原因:非实名停机&amp;#13;&amp;#10;第二联系电话:13760871336&amp;#13;&amp;#10;用户要求:要求我方复机&amp;#13;</t>
  </si>
  <si>
    <t>号码关停：其他+签名不合规AA。用户反映号码停机，经核实，客户号码因其他+签名不合规非实名停机，现需重新实名，已告知客户添加微信18671710010重新签订协议后复机，客户满意。</t>
  </si>
  <si>
    <t>TS202310051844322388</t>
  </si>
  <si>
    <t>黄周</t>
  </si>
  <si>
    <t>2023-10-06 13:39:33</t>
  </si>
  <si>
    <t>获取入参:已获取&amp;#13;&amp;#10;判断归属地:南一区域下的省分用户&amp;#13;&amp;#10;账期判断:账期外&amp;#13;&amp;#10;服务状态:局方停机&amp;#13;&amp;#10;:请点击进入局方停机处理流程&amp;#13;&amp;#10;:不认可&amp;#13;&amp;#10;判断省分:湖北&amp;#13;&amp;#10;node_134:&amp;#13;&amp;#10;获取入参:&amp;#13;&amp;#10;node_180:&amp;#13;&amp;#10;判断局方停机状态:非实名停机&amp;#13;&amp;#10;:&amp;#13;&amp;#10;判定是否二代身份证入网/是否为移网号码::不认可/办理失败&amp;#13;&amp;#10;:异地&amp;#13;&amp;#10;:不认可&amp;#13;&amp;#10;:不认可&amp;#13;&amp;#10;:对实名业务不满&amp;#13;&amp;#10;:&amp;#13;&amp;#10;&amp;#13;&amp;#10;高级模板内容：&amp;#13;&amp;#10;投诉问题描述:对停机不认可&amp;#13;&amp;#10;用户状态: 非实名停机&amp;#13;&amp;#10;停机原因: 非实名停机&amp;#13;&amp;#10;第二联系电话:无&amp;#13;&amp;#10;用户要求:解释不认可，要求在线开机&amp;#13;</t>
  </si>
  <si>
    <t>号码关停：其他+签名不合规AA。用户反映号码停机，经核实，因签名不合规导致停机，无在线直接复机权限，前期已告知需添加王卡官微微信号18671710010，根据对方要求回传告知书重新签字，审核成功后开机。如有疑问用户可致电18671710010号码咨询处理，致电停机，如用户咨询，请前台10010话务中心代为解释以上情况，谢谢。</t>
  </si>
  <si>
    <t>BL202310061238351235</t>
  </si>
  <si>
    <t>刘卫斌</t>
  </si>
  <si>
    <t>2023-10-06 16:08:54</t>
  </si>
  <si>
    <t>"&gt;业务号码&gt;13197312373；&gt;号码归属地&gt;宜昌；&gt;产品名称&gt; 视频彩铃商务版标准20元包,5G教育大咖精品包，20元 5GB AR彩铃酷趣会员5G加油包(湖北) ；&gt;产品代码&gt;49004905,66002536，91295250  ；&gt;产品编码&gt; 4900490501 ,6600253600，无；&gt;订购时间&gt;2023-09-06 17:38:58, 2023-08-11 09:50:04，2023-08-21 20:04:32  ；&gt;核查情况&gt;平台故障；&gt;不规范定制分类&gt;平台故障，无法判责；&gt;退费金额&gt;20元,20元，20元；&gt;退费时间&gt;2023-10-6；&gt;投诉内容&gt;&gt; &amp;#10;&amp;#10;高级模板内容：&amp;#10;赔付类型：:增值业务争议 &amp;#10;CBSS账单扣费名称：:AR彩铃酷趣会员5G加油包（湖北）（已停售）,	5G教育大咖精品包,视频彩铃商务版标准20元包&amp;#10;办理渠道:电话营销&amp;#10;赔付月份：:2023年10月&amp;#10;返还倍率:单倍&amp;#10;赔付金额：:60&amp;#10;是否已经取消业务:是&amp;#10;是否承诺退费 ：:是&amp;#10;用户是否需要回复：:否&amp;#10;用户要求：:客户来电表示自己没有订购AR彩铃酷趣会员5G加油包（湖北）（已停售）,	5G教育大咖精品包,视频彩铃商务版标准20元包业务，要求退费，请协助处理，谢谢</t>
  </si>
  <si>
    <t>BL202310061240401276</t>
  </si>
  <si>
    <t>喻振辉</t>
  </si>
  <si>
    <t>2023-10-06 17:32:51</t>
  </si>
  <si>
    <t>"&gt;业务号码&gt;18671608890；&gt;号码归属地&gt;宜昌；&gt;产品名称&gt;视频彩铃悦看版8元包月 ；&gt;产品代码&gt;49004923；&gt;产品编码&gt;4900492300；&gt;订购时间&gt; 2023-10-05 09:36:21 ；&gt;核查情况&gt;平台故障；&gt;不规范定制分类&gt;平台故障，无法判责；&gt;退费金额&gt;8元；&gt;退费时间&gt;2023-10-6；&gt;投诉内容&gt;&gt; &amp;#10;&amp;#10;高级模板内容：&amp;#10;赔付类型：:增值业务争议 &amp;#10;CBSS账单扣费名称：:视频彩铃悦看版8元包月&amp;#10;办理渠道:无&amp;#10;赔付月份：:2023年10月&amp;#10;返还倍率:单倍&amp;#10;赔付金额：:8&amp;#10;是否已经取消业务:是&amp;#10;是否承诺退费 ：:是&amp;#10;用户是否需要回复：:否&amp;#10;用户要求：:用户要求退费   已承诺</t>
  </si>
  <si>
    <t>BL202310061245531341</t>
  </si>
  <si>
    <t>071700129049</t>
  </si>
  <si>
    <t>鲍攀宇</t>
  </si>
  <si>
    <t>2023-10-06 16:14:41</t>
  </si>
  <si>
    <t>&gt;业务号码&gt;071700129049&gt;号码归属地&gt;宜昌；&gt;产品名称&gt;哆啦看书；&gt;产品代码&gt;无 ；&gt;产品编码&gt;2400036301；&gt;订购时间&gt;2023-09-27 15:06:15；&gt;核查情况&gt;平台故障；&gt;不规范定制分类&gt;平台故障，无法判责；&gt;退费金额&gt;58元；&gt;退费时间&gt;2023年10月6日&gt;投诉内容&gt;&amp;#10;&amp;#10;高级模板内容：&amp;#10;赔付类型：:增值业务争议 &amp;#10;CBSS账单扣费名称：:增值业务费_TV增值-应用-教育_TV增值-应用-教育&amp;#10;办理渠道:无&amp;#10;赔付月份：:2023年9月、2023年10月&amp;#10;返还倍率:单倍&amp;#10;赔付金额：:58&amp;#10;是否已经取消业务:是&amp;#10;是否承诺退费 ：:是&amp;#10;用户是否需要回复：:否&amp;#10;用户要求：:前台已承诺退费，用户认可，请尽快处理，谢谢</t>
  </si>
  <si>
    <t>BL202310060812452154</t>
  </si>
  <si>
    <t>陈雪芹</t>
  </si>
  <si>
    <t>2023-10-06 11:31:33</t>
  </si>
  <si>
    <t>&gt;业务号码&gt;071700502206；&gt;号码归属地&gt;宜昌；&gt;产品名称 &gt;飞咪玩具大世界；&gt;产品代码&gt;无；&gt;产品编码&gt;2400036500；&gt;订购时间 &gt;2023-10-04 18:42:02；&gt;核查情况&gt;平台故障；&gt;不规范定制分类&gt;平台故障，无法判责；&gt;退费金额&gt;25元；&gt;退费时间&gt;2023年10月6日；&gt;投诉内容&gt;判断省分:湖北&amp;#10;:增值业务费用争议（含炫彩通信助理包云盘版等组合类增值业务）&amp;#10;:固网&amp;#10;:是&amp;#10;:不认可&amp;#10;:小于等于500元，且仅限单倍、月份不超过12个月&amp;#10;:&amp;#10;&amp;#10;高级模板内容：&amp;#10;赔付类型：:增值业务争议 &amp;#10;CBSS账单扣费名称：:V增值-应用-教育_TV增值-应用-教育&amp;#10;办理渠道:/&amp;#10;赔付月份：:2023年10月&amp;#10;返还倍率:单倍&amp;#10;赔付金额：:25&amp;#10;是否已经取消业务:是&amp;#10;是否承诺退费 ：:是&amp;#10;用户是否需要回复：:否&amp;#10;用户要求：:退费</t>
  </si>
  <si>
    <t>BL202310060832582278</t>
  </si>
  <si>
    <t>向义</t>
  </si>
  <si>
    <t>2023-10-06 14:26:57</t>
  </si>
  <si>
    <t>&gt;业务号码&gt;071700641970；&gt;号码归属地&gt;宜昌；&gt;产品名称&gt;唱吧，那豆少儿；&gt;产品代码&gt;无，无；&gt;产品编码&gt;2400081800，2400039012；&gt;订购时间&gt;2023-10-05 10:22:20，2023-10-03 16:58:08	；&gt;核查情况&gt;平台故障；&gt;不规范定制分类&gt;平台故障，无法判责；&gt;退费金额&gt;25元，25元；&gt;退费时间&gt;2023/10/6；&gt;投诉内容&gt;&amp;#10;&amp;#10;高级模板内容：&amp;#10;赔付类型：:增值业务争议 &amp;#10;CBSS账单扣费名称：:TV增值-应用-音乐  TV增值-应用-音乐&amp;#10;办理渠道:宽带&amp;#10;赔付月份：:2023年10月&amp;#10;返还倍率:单倍&amp;#10;赔付金额：:50&amp;#10;是否已经取消业务:是&amp;#10;是否承诺退费 ：:是&amp;#10;用户是否需要回复：:否&amp;#10;用户要求：:退费</t>
  </si>
  <si>
    <t>BL202310061347352182</t>
  </si>
  <si>
    <t>071700846424</t>
  </si>
  <si>
    <t>熊成新</t>
  </si>
  <si>
    <t>2023-10-06 16:07:33</t>
  </si>
  <si>
    <t>&gt;业务号码&gt;071700846424；&gt;号码归属地&gt;宜昌；&gt;产品名称 &gt;趣味生活；&gt;产品代码&gt;无；&gt;产品编码&gt;2400077200；&gt;订购时间 &gt;2023-09-17 12:45:41；&gt;核查情况&gt;平台故障；&gt;不规范定制分类&gt;平台故障，无法判责；&gt;退费金额&gt;50元；&gt;退费时间&gt;2023年10月6日；&gt;投诉内容&gt;	判断省分:湖北&amp;#10;:增值业务费用争议（含炫彩通信助理包云盘版等组合类增值业务）&amp;#10;:固网&amp;#10;:是&amp;#10;:不认可&amp;#10;:小于等于500元，且仅限单倍、月份不超过12个月&amp;#10;:&amp;#10;&amp;#10;高级模板内容：&amp;#10;赔付类型：:增值业务争议 &amp;#10;CBSS账单扣费名称：:	趣味生活&amp;#10;办理渠道:无&amp;#10;赔付月份：:2023年9月、2023年10月&amp;#10;返还倍率:单倍&amp;#10;赔付金额：:50&amp;#10;是否已经取消业务:是&amp;#10;是否承诺退费 ：:是&amp;#10;用户是否需要回复：:否&amp;#10;用户要求：:尽快处理</t>
  </si>
  <si>
    <t>BL202310061218280917</t>
  </si>
  <si>
    <t>071701053250</t>
  </si>
  <si>
    <t>王明</t>
  </si>
  <si>
    <t>2023-10-06 16:34:38</t>
  </si>
  <si>
    <t>&gt;业务号码&gt;071701053250；&gt;号码归属地&gt;宜昌；&gt;产品名称&gt;TV增值-应用-游戏；&gt;产品代码&gt;24000388；&gt;产品编码&gt;2400038805；&gt;订购时间&gt;2023-04-08 07:00:23；&gt;核查情况&gt;平台故障；&gt;不规范定制分类&gt;平台故障，无法判责；&gt;退费金额&gt;203元；&gt;退费时间&gt;2023-10-06；&gt;投诉内容&gt;&amp;#10;赔付类型：:增值业务争议 &amp;#10;CBSS账单扣费名称：:_TV增值-应用-游戏_TV增值-应用-游戏&amp;#10;办理渠道:宽带电视&amp;#10;赔付月份：:2023年4月、2023年5月、2023年6月、2023年7月、2023年8月、2023年9月、2023年10月&amp;#10;返还倍率:单倍&amp;#10;赔付金额：:203&amp;#10;是否已经取消业务:是&amp;#10;是否承诺退费 ：:是&amp;#10;用户是否需要回复：:否&amp;#10;用户要求：:尽快退费</t>
  </si>
  <si>
    <t>BL202310061034021652</t>
  </si>
  <si>
    <t>高永善</t>
  </si>
  <si>
    <t>2023-10-06 15:28:57</t>
  </si>
  <si>
    <t>&gt;业务号码&gt;13085151453；&gt;号码归属地&gt;宜昌；&gt;产品名称&gt; 手机彩铃沃音乐精选10元包月 ；&gt;产品代码&gt;49004937；&gt;产品编码&gt;4900493700；&gt;订购时间&gt; 2023-10-06 08:39:18 ；&gt;核查情况&gt;平台故障；&gt;不规范定制分类&gt;平台故障，无法判责；&gt;退费金额&gt;10元；&gt;退费时间&gt;2023/10/06；&gt;投诉内容&gt;&amp;#10;&amp;#10;高级模板内容：&amp;#10;赔付类型：:增值业务争议 &amp;#10;CBSS账单扣费名称：:手机彩铃沃音乐精选10元包月 &amp;#10;办理渠道:SP&amp;#10;赔付月份：:2023年10月&amp;#10;返还倍率:单倍&amp;#10;赔付金额：:10&amp;#10;是否已经取消业务:是&amp;#10;是否承诺退费 ：:是&amp;#10;用户是否需要回复：:否&amp;#10;用户要求：:退费</t>
  </si>
  <si>
    <t>BL202310060809062122</t>
  </si>
  <si>
    <t>李金成</t>
  </si>
  <si>
    <t>2023-10-06 17:17:22</t>
  </si>
  <si>
    <t>&gt;业务号码&gt;13094174995；&gt;号码归属地&gt;宜昌；&gt;产品名称&gt;芒果TV10G流量加月会员合约包，云加速（专业版）；&gt;产品代码&gt;80006702，21002503；&gt;产品编码&gt;8000670200，2100250303；&gt;订购时间&gt;2023-09-28 21:16:19，2023-09-29 03:52:47；&gt;核查情况&gt;平台故障；&gt;不规范定制分类&gt;平台故障，无法判责；&gt;退费金额&gt;19.01元，30元；&gt;退费时间&gt;2023年10月6日；&gt;投诉内容&gt;&amp;#10;&amp;#10;高级模板内容：&amp;#10;赔付类型：:增值业务争议 &amp;#10;CBSS账单扣费名称：:芒果TV10G流量加月会员合约包，云加速（专业版）&amp;#10;办理渠道:	 CAP-068，	 ltzx_changshi&amp;#10;赔付月份：:2023年9月、2023年10月&amp;#10;返还倍率:单倍&amp;#10;赔付金额：:49.01&amp;#10;是否已经取消业务:否&amp;#10;是否承诺退费 ：:是&amp;#10;用户是否需要回复：:否&amp;#10;用户要求：:退费，并取消业务无法接收验证码，已验证身份信息</t>
  </si>
  <si>
    <t>BL202310060819132192</t>
  </si>
  <si>
    <t>胡玲华</t>
  </si>
  <si>
    <t>2023-10-06 11:33:36</t>
  </si>
  <si>
    <t>&gt;业务号码&gt;13100785726；&gt;号码归属地&gt;宜昌；&gt;产品名称&gt;悦动人生彩铃6元包月，腾讯游戏畅玩包（前向）；&gt;产品代码&gt;49007180，91039750；&gt;产品编码&gt;4900718000，无；&gt;订购时间&gt;2023-08-16 10:12:40，2023-08-06 17:54:21；&gt;核查情况&gt;平台故障；&gt;不规范定制分类&gt;平台故障，无法判责；&gt;退费金额&gt;18元，36元；&gt;退费时间&gt;2023/10/06；&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&amp;#10;CBSS账单扣费名称：:腾讯游戏畅玩包   	 悦动人生彩铃6元包月  &amp;#10;SP产品ID/元素ID：:无&amp;#10;办理渠道:无&amp;#10;赔付月份：:2023年8月、2023年9月、2023年10月&amp;#10;返还倍率:单倍&amp;#10;赔付金额：:54&amp;#10;是否已经取消业务:否&amp;#10;是否承诺退费 ：:是&amp;#10;用户是否需要回复：:否&amp;#10;用户要求：:没有订购过  要求1小时内取消  退费  不然投诉  谢谢</t>
  </si>
  <si>
    <t>BL202310042052052304</t>
  </si>
  <si>
    <t>周建</t>
  </si>
  <si>
    <t>2023-10-06 14:13:46</t>
  </si>
  <si>
    <t>&gt;业务号码&gt;13100786190；&gt;号码归属地&gt;宜昌；&gt;产品名称&gt;自然拼读钻石会员卡；&gt;产品代码&gt;66001422；&gt;产品编码&gt;6600142200；&gt;订购时间&gt;2023-10-03 18:01:08；&gt;核查情况&gt;平台故障；&gt;不规范定制分类&gt;平台故障，无法判责；&gt;退费金额&gt;20元；&gt;退费时间&gt;2023-10-5；&gt;投诉内容&gt;&amp;#10;&amp;#10;高级模板内容：&amp;#10;赔付类型：:增值业务争议 &amp;#10;CBSS账单扣费名称：:增值业务费_增值业务-自然拼读钻石会员卡_增值业务-自然拼读钻石会员卡&amp;#10;办理渠道:无&amp;#10;赔付月份：:2023年10月&amp;#10;返还倍率:单倍&amp;#10;赔付金额：:20&amp;#10;是否已经取消业务:是&amp;#10;是否承诺退费 ：:是&amp;#10;用户是否需要回复：:否&amp;#10;用户要求：:退费</t>
  </si>
  <si>
    <t>BL202310051445541508</t>
  </si>
  <si>
    <t>杨召付</t>
  </si>
  <si>
    <t>2023-10-06 09:33:09</t>
  </si>
  <si>
    <t>&gt;业务号码&gt;13197306538；&gt;号码归属地&gt;宜昌；&gt;产品名称&gt;悦心钻石会员-包月-25元；&gt;产品代码&gt;21002405；&gt;产品编码&gt;2100240500；&gt;订购时间&gt;2023-09-21 12:50:31；&gt;核查情况&gt;平台故障；&gt;不规范定制分类&gt;平台故障，无法判责；&gt;退费金额&gt;50元；&gt;退费时间&gt;2023/10/5；&gt;投诉内容&gt;&amp;#10;&amp;#10;高级模板内容：&amp;#10;赔付类型：:增值业务争议 &amp;#10;CBSS账单扣费名称：:悦心钻石会员-包月-25元;&amp;#10;办理渠道:SP平台接入&amp;#10;赔付月份：:2023年9月、2023年10月&amp;#10;返还倍率:单倍&amp;#10;赔付金额：:50&amp;#10;是否已经取消业务:是&amp;#10;是否承诺退费 ：:是&amp;#10;用户是否需要回复：:否&amp;#10;用户要求：:退费</t>
  </si>
  <si>
    <t>BL202310051949200960</t>
  </si>
  <si>
    <t>羊建军</t>
  </si>
  <si>
    <t>2023-10-06 10:35:39</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</si>
  <si>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&amp;#10;CBSS账单扣费名称：:迷笛彩铃8元包月 	沃阅读-5G畅阅-经管学堂20元&amp;#10;SP产品ID/元素ID：:4900495600  6600124900&amp;#10;办理渠道:SP平台接入&amp;#10;赔付月份：:2023年9月、2023年10月&amp;#10;返还倍率:单倍&amp;#10;赔付金额：:56&amp;#10;是否已经取消业务:是&amp;#10;是否承诺退费 ：:是&amp;#10;用户是否需要回复：:否&amp;#10;用户要求：:退费</t>
  </si>
  <si>
    <t>BL202310052027151295</t>
  </si>
  <si>
    <t>文秀宜</t>
  </si>
  <si>
    <t>2023-10-06 11:27:03</t>
  </si>
  <si>
    <t>&gt;业务号码&gt;13227271889；&gt;号码归属地&gt;宜昌；&gt;产品名称&gt; 哔哩哔哩15G流量加会员月包 ，悦心钻石会员-包月-25元，沃悦读同步学钻石会员20元包；&gt;产品代码&gt;80006723，21002405，66001174；&gt;产品编码&gt; 8000672300，2100240500，6600117400；&gt;订购时间&gt;2023-09-25 12:55:44， 2023-09-25 12:54:00 ，2023-09-25 12:52:50；&gt;核查情况&gt;平台故障；&gt;不规范定制分类&gt;平台故障，无法判责；&gt;退费金额&gt;140元；&gt;退费时间&gt;2023年10月6日；&gt;投诉内容&gt; &amp;#10;&amp;#10;高级模板内容：&amp;#10;赔付类型：:增值业务争议 &amp;#10;CBSS账单扣费名称：: 哔哩哔哩15G流量加会员月包 &amp;#10;办理渠道:无&amp;#10;赔付月份：:2023年9月、2023年10月&amp;#10;返还倍率:单倍&amp;#10;赔付金额：:50&amp;#10;是否已经取消业务:是&amp;#10;是否承诺退费 ：:是&amp;#10;用户是否需要回复：:否&amp;#10;用户要求：:1、CBSS账单扣费名称：（悦心钻石会员-包月-25元） &amp;#10;2、赔付月份：（202309-202310） &amp;#10;3、返还倍率: （单倍） &amp;#10;4、赔付金额：（50） &amp;#10;5、受理渠道：（无） &amp;#10;6、用户要求（上账到主卡）&amp;#10;&amp;#10;1、CBSS账单扣费名称：（沃悦读同步学钻石会员20元包） &amp;#10;2、赔付月份：（202309-202310） &amp;#10;3、返还倍率: （单倍） &amp;#10;4、赔付金额：（40） &amp;#10;5、受理渠道：（无） &amp;#10;6、用户要求（上账到主卡）</t>
  </si>
  <si>
    <t>BL202310061021571424</t>
  </si>
  <si>
    <t>胡庆凤</t>
  </si>
  <si>
    <t>2023-10-06 17:25:57</t>
  </si>
  <si>
    <t>&gt;业务号码&gt;13264916700； &gt;号码归属地&gt;宜昌；&gt;产品名称&gt;迷你世界会员流量包（前向）；&gt;产品代码&gt;91039621；&gt;产品编码&gt;无；&gt;订购时间&gt; 2022-06-06 23:09:58 ；&gt;核查情况&gt;平台故障；&gt;不规范定制分类&gt;平台故障，无法判责；&gt;退费金额&gt;180元；&gt;退费时间&gt;2023/10/06；&gt;投诉内容&gt; [65岁以上老人]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迷你世界会员流量包（前向）&amp;#10;办理渠道:不知情办理&amp;#10;赔付月份：:2023年10月、2023年9月、2023年8月、2023年7月、2023年6月、2023年5月、2023年4月、2023年3月、2023年2月、2023年1月、2022年12月、2022年11月&amp;#10;返还倍率:单倍&amp;#10;赔付金额：:180&amp;#10;是否已经取消业务:否&amp;#10;是否承诺退费 ：:是&amp;#10;用户是否需要回复：:否&amp;#10;用户要求：:用户属于欠费状态，要求取消业务并尽快退费</t>
  </si>
  <si>
    <t>BL202310051707261274</t>
  </si>
  <si>
    <t>胡开明</t>
  </si>
  <si>
    <t>2023-10-06 10:31:53</t>
  </si>
  <si>
    <t>&gt;业务号码&gt;13343531255；&gt;号码归属地&gt;宜昌；&gt;产品名称&gt;&gt;手机彩铃沃音乐精选10元包月；&gt;产品代码&gt;49004937；&gt;产品编码&gt;4900493700；&gt;订购时间&gt;2023-09-07 22:44:22；&gt;核查情况&gt;平台故障；&gt;不规范定制分类&gt;平台故障，无法判责；&gt;退费金额&gt;10元；&gt;退费时间&gt;2023-10-6；&gt;投诉内容&gt;&amp;#10;&amp;#10;高级模板内容：&amp;#10;赔付类型：:增值业务争议 &amp;#10;CBSS账单扣费名称：:手机彩铃沃音乐精选10元包月&amp;#10;办理渠道:/&amp;#10;赔付月份：:2023年10月&amp;#10;返还倍率:单倍&amp;#10;赔付金额：:10&amp;#10;是否已经取消业务:是&amp;#10;是否承诺退费 ：:是&amp;#10;用户是否需要回复：:否&amp;#10;用户要求：:退费</t>
  </si>
  <si>
    <t>BL202310052244301939</t>
  </si>
  <si>
    <t>文耀洪</t>
  </si>
  <si>
    <t>2023-10-06 14:25:05</t>
  </si>
  <si>
    <r>
      <t/>
    </r>
    <r>
      <rPr>
        <sz val="11"/>
        <color theme="1"/>
        <rFont val="宋体"/>
        <family val="2"/>
      </rPr>
      <t>&gt;业务号码&gt;15549352236；&gt;号码归属地&gt;宜昌；&gt;产品名称&gt;金太阳点读宝20元；&gt;产品代码&gt;66001320；&gt;产品编码&gt;6600132000；&gt;订购时间&gt;2023-10-01 15:03:43</t>
    </r>
    <r>
      <rPr>
        <sz val="11"/>
        <color theme="1"/>
        <rFont val="Arial"/>
        <family val="2"/>
      </rPr>
      <t xml:space="preserve">	</t>
    </r>
    <r>
      <rPr>
        <sz val="11"/>
        <color theme="1"/>
        <rFont val="宋体"/>
        <family val="2"/>
      </rPr>
      <t>；&gt;核查情况&gt;平台故障；&gt;不规范定制分类&gt;平台故障，无法判责；&gt;退费金额&gt;20元；&gt;退费时间&gt;2023-10-06；&gt;投诉内容&gt;&amp;#10;高级模板内容：&amp;#10;赔付类型：:增值业务争议 &amp;#10;CBSS账单扣费名称：:金太阳点读宝20元&amp;#10;办理渠道:SP查询/退订/订购&amp;#10;赔付月份：:2023年10月&amp;#10;返还倍率:单倍&amp;#10;赔付金额：:20&amp;#10;是否已经取消业务:是&amp;#10;是否承诺退费 ：:是&amp;#10;用户是否需要回复：:否&amp;#10;用户要求：:已承诺</t>
    </r>
  </si>
  <si>
    <t>BL202310051924590674</t>
  </si>
  <si>
    <t>秦祥菊</t>
  </si>
  <si>
    <t>2023-10-06 14:11:09</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</si>
  <si>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增值业务费_增值业务-腾讯-使命召唤-包月-15元&amp;#10;办理渠道:无&amp;#10;赔付月份：:2023年9月、2023年10月&amp;#10;返还倍率:单倍&amp;#10;赔付金额：:30&amp;#10;是否已经取消业务:是&amp;#10;是否承诺退费 ：:是&amp;#10;用户是否需要回复：:否&amp;#10;用户要求：:退费</t>
  </si>
  <si>
    <t>TS202310061119060504</t>
  </si>
  <si>
    <t>刘言焜</t>
  </si>
  <si>
    <t>2023-10-06 13:42:07</t>
  </si>
  <si>
    <t>主办单位：湖北&amp;#10;客户类别：普通客户&amp;#10;10010是否打通：否&amp;#10;是否二次致电10015：是&amp;#10;是否联系：否&amp;#10;升级倾向：&amp;#10;号码归属省：湖北&amp;#10;SVIP等级：&amp;#10;1. 问题类型:;&amp;#10;2. 投诉类型:增值业务费争议;&amp;#10;3. 营业厅地址:;&amp;#10;4. 位置信息:;&amp;#10;5. 位置发生地:;&amp;#10;6. 投诉内容:我没订增值服务，怎么加收40元&amp;#10;202309月增值业务费:增值业务-悦心钻石会员-包月-25元25;增值业务-热血都市畅听包15;增值业务-联通邮箱套餐专享版0&amp;#10;需要退订业务:是&amp;#10;悦心钻石会员-包月-25元(生效时间2023-09-27 11:39:21价格25元)&amp;#10;业务未全部退订成功</t>
  </si>
  <si>
    <t>计费争议-SP扣费&amp;#10;①客户投诉产生的原因：用户反馈热血都市畅听包和悦心钻石会员-包月-25元业务问题。&amp;#10;②客户投诉问题核查情况及解决方案：收到贵部转办后，我司立即组织调查。用户反映热血都市畅听包15业务开通问题，经核实，客户订购产品名称为热血都市畅听包，产品代码为66003030，SP标识为 90559 ，推广短信链接订购，订购时间2023-09-27 11:35:55，累计产生费用共计40元，有二次确认过程，不存在订购违规现象。考虑客户使用感知，网站方已取消屏蔽并于24小时退费40元现金方式到账，此费用可抵扣月租，不可打印账单发票；用户反映悦心钻石会员-包月-25元业务开通问题，经核实，客户订购产品名称为悦心钻石会员-包月-25元，产品代码为21002405，SP标识为  91639  ，推广短信链接订购，订购时间2023-09-27 11:39:23，累计产生费用共计50元，有二次确认过程，不存在订购违规现象。考虑客户使用感知，网站方已取消屏蔽并于24小时退费50元现金方式到账，此费用可抵扣月租，不可打印账单发票；&amp;#10;③客户问题满意度：满意&amp;#10;④回单人：潘娥、联系方式：07176921001"</t>
  </si>
  <si>
    <t>TS202310051949231062</t>
  </si>
  <si>
    <t>张晓幡</t>
  </si>
  <si>
    <t>2023-10-06 10:54:45</t>
  </si>
  <si>
    <t>主办单位：湖北&amp;#10;客户类别：星级客户&amp;#10;10010是否打通：否&amp;#10;是否二次致电10015：是&amp;#10;是否联系：否&amp;#10;升级倾向：&amp;#10;号码归属省：湖北&amp;#10;SVIP等级：&amp;#10;1. 问题类型:;&amp;#10;2. 投诉类型:退订争议;&amp;#10;3. 营业厅地址:;&amp;#10;4. 位置信息:;&amp;#10;5. 位置发生地:;&amp;#10;6. 投诉内容:金太阳点读宝20元&amp;#10;争议金额：20元&amp;#10;取消业务并退费&amp;#10;业务已全部自动退订成功</t>
  </si>
  <si>
    <t>计费争议-SP扣费：&amp;#10;①客户投诉产生的原因：增值业务扣费的问题。&amp;#10;②客户投诉问题核查情况及解决方案：收到贵部转办后，我司立即组织调查。经核实，用户反映金太阳点读宝20元90559，业务开通问题，经核实，客户订购产品名称为金太阳点读宝20元，产品代码为6600132000，SP标识为66001320，订购时间23.10，订购方式为SP接入，取消时间为23.10，20元/月，合计扣费1个月，累计产生费用共计20元，有二次确认过程，不存在订购违规现象。考虑客户使用感知，网站方已取消屏蔽并于3个工作日内退费20元，现金到账，可打印账单发票，回访满意。我司于2023-10-06 10:40:38联系客户解释以上情况。&amp;#10;③客户问题满意度：满意&amp;#10;④回单人：张婷   6921001</t>
  </si>
  <si>
    <t>TS202310042016280598</t>
  </si>
  <si>
    <t>2023-10-06 09:01:46</t>
  </si>
  <si>
    <t>[65岁以上老人] &amp;#10;高级模板内容：&amp;#10;投诉问题描述:用户来电反映对账单不认可&amp;#10;争议时间:2023-10-04&amp;#10;争议金额:1&amp;#10;用户查询情况:产生多余扣费&amp;#10;前台实际查询情况:在9，10月产生了增值业务产生扣费&amp;#10;用户要求:用户要求查询详细账单，前台查询之后报了详细的账单，但是前台查询到有增值业务，前台出口提醒被用户打断，无法询问用户是否取消，是否退费，烦请后台处理</t>
  </si>
  <si>
    <t>计费争议-SP扣费：经核实，用户订购产品名称-哔哩哔哩15G流量加会员月包，产品代码为88226，订购时间，取消时间为23年9月，25元/月，合计扣费2个月，累计产生费用合计50元，订购方式淘宝订购，不存在订购违规现象。考虑用户使用感知，网站方已取消屏蔽并于三个工作日内退费50元到账，查询2023-10-05已到账，此费用不可抵扣往月欠费及打印发票，谢谢。</t>
  </si>
  <si>
    <t>TS202310051846532432</t>
  </si>
  <si>
    <t>文光菊</t>
  </si>
  <si>
    <t>2023-10-06 14:22:20</t>
  </si>
  <si>
    <t>判断省分:湖北&amp;#13;&amp;#10;:增值业务费用争议（含炫彩通信助理包云盘版等组合类增值业务）&amp;#13;&amp;#10;:移网&amp;#13;&amp;#10;:在补救范围内&amp;#13;&amp;#10;:不认可&amp;#13;&amp;#10;:小于等于500元，且仅限单倍、月份不超过12个月&amp;#13;&amp;#10;:&amp;#13;&amp;#10;&amp;#13;&amp;#10;高级模板内容：&amp;#13;&amp;#10;投诉问题描述:用户来电反映前期工单（TS202308312031201019）我司承诺的退款240元现在还未到账不认可，要求我司处理此问题，同时对于本机现在额外的增值业务（云加速5G畅玩加油包(湖北)，腾讯视频10G流量加会员月包）扣费不认可，要求取消退费，请尽快处理，谢谢！&amp;#13;&amp;#10;活动名称:前期工单（TS202308312031201019）&amp;#13;&amp;#10;争议月份:2023年9月&amp;#13;&amp;#10;争议金额:240&amp;#13;&amp;#10;用户要求:尽快处理&amp;#13;</t>
  </si>
  <si>
    <t>计费争议-SP扣费：经核实，用户订购产品名称腾讯视频10G流量加会员月包，产品代码为88226，订购时间，取消时间为23年9月，25元/月，合计扣费2个月，累计产生费用合计50元；用户订购产品名称畅行会员S-包月-15元，产品代码为91639，订购时间，取消时间为23年9月，15元/月，合计扣费2个月，累计产生费用合计30元订购方式为集团统一认证平台” 短信验证码，有二次确认过程，不存在订购违规现象。考虑用户使用感知，网站方已取消屏蔽并于三个工作日内退费80元到账，此费用不可抵扣往月欠费及打印发票，前期承诺为用户申请240元费用，24小时内到账，此费用不可打印发票，满意。</t>
  </si>
  <si>
    <t>TS202310051811441720</t>
  </si>
  <si>
    <t>严宗国</t>
  </si>
  <si>
    <t>2023-10-06 14:17:11</t>
  </si>
  <si>
    <t>&amp;#13;&amp;#10;高级模板内容：&amp;#13;&amp;#10;投诉问题描述:不知情被办理，前期有退费记录，有投诉倾向，要求取消，并且回复，故记此单，联系电话：18671447122&amp;#13;&amp;#10;业务名称:5G加油包29元10GB（立即生效）、5G加油包19元5GB首月优惠版 （立即生效）、	悦心钻石会员-包月-25元、云加速（专业版）、	腾讯视频10G流量加会员月包&amp;#13;&amp;#10;争议月份:2023年9月、2023年10月&amp;#13;&amp;#10;争议金额:-1&amp;#13;&amp;#10;办理渠道:SP接入&amp;#13;&amp;#10;前台是否取消:未取消&amp;#13;&amp;#10;用户要求:不知情被办理，前期有退费记录，有投诉倾向，要求取消，并且回复，故记此单，联系电话：18671447122&amp;#13;</t>
  </si>
  <si>
    <t>计费争议-SP扣费：经核实，用户订购产品名称腾讯视频10G流量加会员月包，产品代码为88226，订购时间9，取消时间为23年9月，25元/月，合计扣费2个月，累计产生费用合计50元；用户订购产品名称增值业务-云加速（专业版），产品代码为98177，订购时间，取消时间为23年10月，15元/月，合计扣费2个月累计产生费用合计30元；用户订购产品名称增值业务-悦心钻石会员-包月-25元，产品代码为91639，订购时间，取消时间为23年6月，25元/月，合计扣费1个月累计产生费用合计50元订购方式为集团统一认证平台” 短信验证码，有二次确认过程，不存在订购违规现象。考虑用户使用感知，网站方已取消屏蔽并于三个工作日内退费130元到账，此费用不可抵扣往月欠费及打印发票.；另为用户对办理9月开通5G加油包29元10GB（立即生效）、5G加油包19元5GB首月优惠版 （立即生效）不满，已取消为用户申请46元费用24小时内到账，另为用户办理预存话费享50元话费优惠（湖北），此费用不可打印发票，满意。</t>
  </si>
  <si>
    <t>TS202310051250441656</t>
  </si>
  <si>
    <t>梅德洪</t>
  </si>
  <si>
    <t>2023-10-06 11:10:18</t>
  </si>
  <si>
    <t>【2022年上工信部测评重保用户】【2022年上工信部测评重保用户】&amp;#13;&amp;#10;高级模板内容：&amp;#13;&amp;#10;投诉问题描述:用户来电反映自己套餐是69元加监控器，对多余业务扣费不认可，要求将多扣费用返还，业务历史超过12月，故记此单，请协助处理&amp;#13;&amp;#10;争议业务名称:5G加油包29元10GB（立即生效）联通PLUS会员月包联通助理-智能应答5元（首月免费）今日头条定向流量10GB月包（前向包月）-手机彩铃沃音乐精选10元包月王者荣耀流量权益包&amp;#13;&amp;#10;受理渠道: 湖北省分公司产品创新部&amp;#13;&amp;#10;争议月份:2023年10月&amp;#13;&amp;#10;争议费用:-1&amp;#13;&amp;#10;一线客服在系统里:已取消&amp;#13;&amp;#10;是否承诺退费:否&amp;#13;&amp;#10;用户要求:要求核实退费，联系电话15607204265&amp;#13;</t>
  </si>
  <si>
    <t>计费争议-SP扣费：经核实，用户订购产品名称王者荣耀流量权益包-腾讯-12元，产品代码为98177，订购时间，取消时间为22年7月，12元/月，合计扣费16个月，累计产生费用合计192元；用户订购产品名称腾讯视频10G流量加会员月包，产品代码为88226，订购时间，取消时间为23年9月，25元/月，合计扣费2个月，累计产生费用合计50元；用户订购产品名称手机彩铃沃音乐精选10元包月，产品代码为90115，订购时间，取消时间为23年8月，10元/月，合计扣费3个月，累计产生费用合计30元；订购方式为集团统一认证平台” 短信验证码，有二次确认过程，不存在订购违规现象。考虑用户使用感知，网站方已取消屏蔽并于三个工作日内退费272元到账，此费用不可抵扣往月欠费及打印发票；另用户对开通的5G加油包29元10GB联通PLUS会员月包联通助理-智能应答5元（首月免费）今日头条定向流量10GB月包 不满，查询已取消，考虑到用户使用感知为用户主副卡办理预存话费享50元话费优惠（湖北），现已与用户达成一致，满意</t>
  </si>
  <si>
    <t>TS202310050829210451</t>
  </si>
  <si>
    <t>黄廷忠</t>
  </si>
  <si>
    <t>2023-10-06 11:22:39</t>
  </si>
  <si>
    <t>[65岁以上老人] &amp;#13;&amp;#10;高级模板内容：&amp;#13;&amp;#10;投诉问题描述:用户来电对于9月份月租费及不认可 称自己不会承认自己对费用 要求我方赔偿自己上个月的费用 要求我方将9月份的费用全部返还 &amp;#13;&amp;#10;争议月份:2023年9月&amp;#13;&amp;#10;争议金额:74&amp;#13;&amp;#10;用户要求:要求赔偿上个月全部的费用 联系电话13177064736&amp;#13;</t>
  </si>
  <si>
    <t>计费争议-SP扣费：用户反映 联通爱听-职场精英20元包 业务开通问题，经核实，客户订购产品名称为 联通爱听-职场精英20元包 ，产品代码为6600301000，SP标识为66003010，订购时间 2023-07-13 05:42:32 ，订购方式为SP接入，取消时间为本月，20元/月，合计扣费4个月，累计产生费用共计80元，有二次确认过程，不存在订购违规现象。&amp;#10;云加速（专业版），2100250303，21002503，开通时间2023-09-25 20:19:03，订购方式为SP接入，取消时间为本月，15元/月，合计扣费2个月，累计产生费用共计30元，有二次确认过程，不存在订购违规现象。&amp;#10; 手机彩铃沃音乐精选10元包月 ，4900493700，49004937，开通时间2023-10-01 01:14:08，订购方式为SP接入，取消时间为本月，10元/月，合计扣费1个月，累计产生费用共计10元，有二次确认过程，不存在订购违规现象。&amp;#10; AR视频彩铃酷趣会员15元包月 ， 4900772000 ，49007720，开通时间2023-08-06 18:06:58，订购方式为SP接入，取消时间为本月，20元/月，合计扣费3个月，累计产生费用共计60元，有二次确认过程，不存在订购违规现象。&amp;#10;考虑客户使用感知，网站方已取消屏蔽并于3个工作日内退费180元，现金到账，可打印账单发票，回访满意</t>
  </si>
  <si>
    <t>TS202310061011361197</t>
  </si>
  <si>
    <t>杨承勇</t>
  </si>
  <si>
    <t>2023-10-06 15:34:16</t>
  </si>
  <si>
    <t>高级模板内容：&amp;#10;投诉问题描述:用户对号码的10月消费：148元不认可，称自己只有月租扣费，对其他的费用不满，解释无效，要求核实流量包是谁办理的，要求退除了月租以外的其他所费用，谢谢 &amp;#10;争议月份:2023年10月&amp;#10;争议金额:0&amp;#10;用户要求:联系：13032705288</t>
  </si>
  <si>
    <t>计费争议-SP扣费：用户反映 云加速（游戏版） 业务开通问题，经核实，客户订购产品名称为 云加速（游戏版） ，产品代码为 2100250303 ，SP标识为21002503，订购时间2023-10-05 10:27:04，订购方式为SP接入，取消时间为本月，15元/月，合计扣费1个月，累计产生费用共计15元，有二次确认过程，不存在订购违规现象。&amp;#10; 尊享悦读20元包 ， 6600125600 ，66001256，订购时间 2023-10-05 10:23:19 ，订购方式为SP接入，取消时间为本月，20元/月，合计扣费1个月，累计产生费用共计20元，有二次确认过程，不存在订购违规现象。考虑客户使用感知，网站方已取消屏蔽并于3个工作日内退费35元，另5G加油包29元10GB（立即生效），已取消并退还23.10月费用合计29元，24小时内到账，此费用不可打印账单发票，回访满意</t>
  </si>
  <si>
    <t>TS202310051433401501</t>
  </si>
  <si>
    <t>071703338995</t>
  </si>
  <si>
    <t>黄铁亮</t>
  </si>
  <si>
    <t>2023-10-06 15:13:27</t>
  </si>
  <si>
    <t>[65岁以上老人] &amp;#13;&amp;#10;高级模板内容：&amp;#13;&amp;#10;投诉问题描述:对：TV增值-应用-游戏_TV增值-应用-游戏&amp;#13;&amp;#10;争议业务名称:TV增值-应用-游戏_TV增值-应用-游戏&amp;#13;&amp;#10;受理渠道:/&amp;#13;&amp;#10;争议月份:2023年10月&amp;#13;&amp;#10;争议费用:0&amp;#13;&amp;#10;一线客服在系统里:未取消，请后台协助处理&amp;#13;&amp;#10;是否承诺退费:否&amp;#13;&amp;#10;用户要求:取消业务：TV增值-应用-游戏_TV增值-应用-游戏&amp;#13;</t>
  </si>
  <si>
    <t>计费争议-SP扣费：用户反映来吧对战业务开通问题，经核实，客户订购产品名称为来吧对战，产品代码为2400024710，订购时间23.10，订购方式为遥控器点播方式，取消时间为23.10，30元/月，合计扣费1个月，累计产生费用共计30元，有二次确认过程，不存在订购违规现象。&amp;#10;大屏游戏，2400060400，订购时间23.10，订购方式为遥控器点播方式，取消时间为23.10，25元/月，合计扣费1个月，累计产生费用共计25元，有二次确认过程，不存在订购违规现象。考虑客户使用感知，网站方已取消屏蔽并于24小时内到账55元，此费用不可打印账单账单发票，回访满意</t>
  </si>
  <si>
    <t>TS202310061137351018</t>
  </si>
  <si>
    <t>殷伟</t>
  </si>
  <si>
    <t>2023-10-06 16:10:31</t>
  </si>
  <si>
    <t>&amp;#13;&amp;#10;高级模板内容：&amp;#13;&amp;#10;投诉问题描述:TS202309112227071397用户反映之前的退费40元又被低消给扣回去了，请处理&amp;#13;&amp;#10;活动名称:赠费&amp;#13;&amp;#10;争议月份:2023年9月&amp;#13;&amp;#10;争议金额:40&amp;#13;&amp;#10;用户要求:用户反映自己手机如果停机了，产生的损失需要公司全部负责&amp;#13;</t>
  </si>
  <si>
    <t>计费争议-SP扣费：用户反映联通爱听-职场理财20元包业务开通问题，经核实，客户订购产品名称为联通爱听-职场理财20元包，产品代码为90559，订购方式为平台上自行订购，取消时间为23.09，20元/月，合计扣费2个月，累计产生费用共计40元，有二次确认过程，不存在订购违规现象。考虑客户使用感知，网站方已取消屏蔽并于3个工作退费到账，此费用可抵扣发票，不可打印账单发票，已告知用户退一赔三暂时无法实现，另考虑到用户使用感知为用户办理预存话费享40元话费优惠（湖北），此费用不可打印发票，沟通后为用户副卡18672104423/18672104740各申请30元费用，为18672106647申请20元费用，24小时内到账，此费用不可打印发票，用户知晓</t>
  </si>
  <si>
    <t>TS202310050938381686</t>
  </si>
  <si>
    <t>071700021263</t>
  </si>
  <si>
    <t>杨春霞</t>
  </si>
  <si>
    <t>2023-10-06 10:51:26</t>
  </si>
  <si>
    <t>【2022年上工信部测评重保用户】判断省分:湖北&amp;#13;&amp;#10;:增值业务费用争议（含炫彩通信助理包云盘版等组合类增值业务）&amp;#13;&amp;#10;:固网&amp;#13;&amp;#10;:是&amp;#13;&amp;#10;:不认可&amp;#13;&amp;#10;:大于500元&amp;#13;&amp;#10;:&amp;#13;&amp;#10;&amp;#13;&amp;#10;高级模板内容：&amp;#13;&amp;#10;投诉问题描述:用户来电，告知自己没有订购过，现来电要求取消并且退费&amp;#13;&amp;#10;争议业务名称:奇乐宝贝  	哆啦看书&amp;#13;&amp;#10;受理渠道:无&amp;#13;&amp;#10;争议月份:2022年12月、2023年1月、2023年5月、2023年6月、2023年7月、2023年8月、2023年4月、2023年3月、2023年2月、2023年9月、2023年10月&amp;#13;&amp;#10;争议费用:594&amp;#13;&amp;#10;一线客服在系统里:已取消&amp;#13;&amp;#10;是否承诺退费:否&amp;#13;&amp;#10;用户要求:要求退费。&amp;#13;</t>
  </si>
  <si>
    <t>计费争议-SP扣费：用户反映奇乐宝贝和哆啦看书业务开通问题，经核实，客户订购产品名称为奇乐宝贝，产品代码为2400056600，通过遥控器按“ok”键订购，订购时间22.12.31，25元/月，取消时间：23.10.5，累计产生费用共计275元，有二次确认过程，不存在订购违规现象；客户订购产品名称为哆啦看书，产品代码为2400036301，通过遥控器按“ok”键订购，订购时间22.12，取消时间：23.10.5，29元/月，累计产生费用共计319元，有二次确认过程，不存在订购违规，现象考虑客户使用感知，网站方已取消屏蔽，申请退22.12-23.10月费，合计594元，24小时到帐，此费用可抵扣月租，不可打印账单发票，满意。</t>
  </si>
  <si>
    <t>BL202310052047491466</t>
  </si>
  <si>
    <t>代鹏</t>
  </si>
  <si>
    <t>2023-10-06 11:23:50</t>
  </si>
  <si>
    <t>&gt;业务号码&gt;15572756311；&gt;号码归属地&gt;宜昌；&gt;产品名称&gt; 沃阅读-5G畅阅-经管学堂20元；&gt;产品代码&gt;66001249；&gt;产品编码&gt; 6600124900；&gt;订购时间&gt;2023-09-27 13:04:40；&gt;核查情况&gt;平台故障；&gt;不规范定制分类&gt;平台故障，无法判责；&gt;退费金额&gt;40元；&gt;退费时间&gt;2023-10-06；&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&amp;#10;CBSS账单扣费名称：:增值业务-沃阅读-5G畅阅-经管学堂20元&amp;#10;办理渠道:无&amp;#10;赔付月份：:2023年9月、2023年10月&amp;#10;返还倍率:单倍&amp;#10;赔付金额：:40&amp;#10;是否已经取消业务:是&amp;#10;是否承诺退费 ：:是&amp;#10;用户是否需要回复：:否&amp;#10;用户要求：:尽快退费</t>
  </si>
  <si>
    <t>BL202310061432540340</t>
  </si>
  <si>
    <t>李瑞兰</t>
  </si>
  <si>
    <t>2023-10-06 16:12:39</t>
  </si>
  <si>
    <t>&gt;业务号码&gt;15671023250;&gt;号码归属地&gt;黄冈;&gt;产品名称&gt;沃阅读-5G畅阅-经管学堂20元    ,联通助理-智能应答Plus（在线渠道） ;&gt;产品代码&gt;66001249,89000010;&gt;产品编码&gt;6600124900,8900001002;&gt;订购时间&gt;2023-09-18 23:05:46	,2023-09-21 20:05:26  ;&gt;核查情况&gt;平台故障;&gt;不规范定制分类&gt;平台故障，无法判责;&gt; 赔付金额&gt;40元,16元;&gt;退费时间&gt;2023-10-06;&gt;投诉内容&gt;  [65岁以上老人] 判断省分:其他省分&amp;#10;:增值业务争议&amp;#10;判断省分:湖北&amp;#10;:移网&amp;#10;:在补救范围内&amp;#10;:不认可&amp;#10;:小于等于500元，且仅限单倍、月份不超过12个月&amp;#10;:&amp;#10;&amp;#10;高级模板内容：&amp;#10;赔付类型：:增值业务争议 &amp;#10;CBSS账单扣费名称：:	沃阅读-5G畅阅-经管学堂20元    	联通助理-智能应答Plus（在线渠道）  &amp;#10;办理渠道:无&amp;#10;赔付月份：:2023年9月、2023年10月&amp;#10;返还倍率:单倍&amp;#10;赔付金额：:56&amp;#10;是否已经取消业务:否&amp;#10;是否承诺退费 ：:是&amp;#10;用户是否需要回复：:否&amp;#10;用户要求：:用户要求退订并且退费</t>
  </si>
  <si>
    <t>BL202310051320450314</t>
  </si>
  <si>
    <t>071700448823</t>
  </si>
  <si>
    <t>胡守华</t>
  </si>
  <si>
    <t>2023-10-06 09:21:32</t>
  </si>
  <si>
    <t>用户反映被动开通TV增值那豆少儿（25元/月）业务，解释挽留无效，已承诺减免9-10月合计50元功能费。</t>
  </si>
  <si>
    <t>BL202310052253581944</t>
  </si>
  <si>
    <t>071701068753</t>
  </si>
  <si>
    <t>宋正燕</t>
  </si>
  <si>
    <t>2023-10-06 14:19:57</t>
  </si>
  <si>
    <t>用户反映被动开通TV增值趣味生活（25元/月），解释挽留无效，已承诺减免9-10月合计50元功能费</t>
  </si>
  <si>
    <t>计费争议-SP扣费：经核实，用户宽带账号071701068753订购产品名称趣味生活(2400077200)，订购时间23年9月，取消时间为23年10月，25元/月，合计扣费2个月，累计产生费用合计50元，订购方式为电视遥控器按OK键确认，有二次确认过程，不存在订购违规现象。考虑用户使用感知，已取消屏蔽并于三个工作日内退费到账50元，此费用不可抵扣往月欠费及打印发票。另已取消副卡18671443125家庭群组化副卡10G省内流量流量(不共享不结转)(湖北)和炫彩通信助理包-云盘版业务，满意。</t>
  </si>
  <si>
    <t>TS202310052006551372</t>
  </si>
  <si>
    <t>许光美</t>
  </si>
  <si>
    <t>2023-10-06 09:41:46</t>
  </si>
  <si>
    <t>[65岁以上老人] 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不认可超出的48元的上网流量费&amp;#13;&amp;#10;业务名称:上网流量费&amp;#13;&amp;#10;争议月份:2023年9月&amp;#13;&amp;#10;争议金额:48&amp;#13;&amp;#10;是否承诺退费:是&amp;#13;&amp;#10;用户要求:退费48&amp;#13;</t>
  </si>
  <si>
    <t>TS202310061020331455</t>
  </si>
  <si>
    <t>王学雄</t>
  </si>
  <si>
    <t>2023-10-06 14:31:22</t>
  </si>
  <si>
    <t>[65岁以上老人] 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对10月上网费用不认可&amp;#13;&amp;#10;业务名称:上网费用&amp;#13;&amp;#10;争议月份:2023年10月&amp;#13;&amp;#10;争议金额:20&amp;#13;&amp;#10;是否承诺退费:是&amp;#13;&amp;#10;用户要求:退费&amp;#13;</t>
  </si>
  <si>
    <t>TS202310060955200785</t>
  </si>
  <si>
    <t>陈顺卿</t>
  </si>
  <si>
    <t>2023-10-06 14:28:46</t>
  </si>
  <si>
    <t>[65岁以上老人] 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反映未使用流量却产生了流量费，前台解释无效&amp;#13;&amp;#10;业务名称:手机上网流量费&amp;#13;&amp;#10;争议月份:2023年10月&amp;#13;&amp;#10;争议金额:50&amp;#13;&amp;#10;是否承诺退费:是&amp;#13;&amp;#10;用户要求:用户要求退费&amp;#13;</t>
  </si>
  <si>
    <t>TS202310052003141315</t>
  </si>
  <si>
    <t>李传银</t>
  </si>
  <si>
    <t>2023-10-06 09:45:33</t>
  </si>
  <si>
    <t>[65岁以上老人] 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反映未使用过流量，产生了计费，想要退费&amp;#13;&amp;#10;业务名称: 宜昌如意通随意打(OCS)-湖北宜昌&amp;#13;&amp;#10;争议月份:2023年10月&amp;#13;&amp;#10;争议金额:60&amp;#13;&amp;#10;是否承诺退费:是&amp;#13;&amp;#10;用户要求:用户要求退费，烦请后台处理&amp;#13;</t>
  </si>
  <si>
    <t>TS202310052141280173</t>
  </si>
  <si>
    <t>许娟娟</t>
  </si>
  <si>
    <t>2023-10-06 10:22:13</t>
  </si>
  <si>
    <t>判断省分:湖北&amp;#13;&amp;#10;:流量费争议&amp;#13;&amp;#10;:没有短信通知/延迟&amp;#13;&amp;#10;:不认可&amp;#13;&amp;#10;:下一步&amp;#13;&amp;#10;:不符合或不愿意开通&amp;#13;&amp;#10;:未享受&amp;#13;&amp;#10;:下一步&amp;#13;&amp;#10;:单倍小于等于500&amp;#13;&amp;#10;:&amp;#13;&amp;#10;&amp;#13;&amp;#10;高级模板内容：&amp;#13;&amp;#10;投诉问题描述:用户表示未及时收到短信&amp;#13;&amp;#10;业务名称:沃派校园融合9元移网成员套餐&amp;#13;&amp;#10;争议月份:2023年9月、2023年8月&amp;#13;&amp;#10;争议金额:119.6&amp;#13;&amp;#10;是否承诺退费:是&amp;#13;&amp;#10;用户要求:用户表示要求申请退费&amp;#13;</t>
  </si>
  <si>
    <t>TS202310051601121000</t>
  </si>
  <si>
    <t>樊哲群</t>
  </si>
  <si>
    <t>2023-10-06 09:38:42</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</si>
  <si>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流量计费争议&amp;#13;&amp;#10;业务名称:湖北宜昌-4G拾惠卡&amp;#13;&amp;#10;争议月份:2023年9月&amp;#13;&amp;#10;争议金额:50&amp;#13;&amp;#10;是否承诺退费:是&amp;#13;&amp;#10;用户要求:退费&amp;#13;</t>
  </si>
  <si>
    <t>TS202310052045411958</t>
  </si>
  <si>
    <t>杨洋</t>
  </si>
  <si>
    <t>2023-10-06 13:38:46</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</si>
  <si>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对流量超出不认可&amp;#13;&amp;#10;业务名称:上网流量费&amp;#13;&amp;#10;争议月份:2023年10月&amp;#13;&amp;#10;争议金额:20&amp;#13;&amp;#10;是否承诺退费:是&amp;#13;&amp;#10;用户要求:要求尽快处理，要核实自己没有出过学校，为什么要扣通用流量，请尽快处理，谢谢&amp;#13;</t>
  </si>
  <si>
    <t>计费争议-流量：用户反映流量费用问题。经核实，用户本月使用校园外流量 5.81GB ，产生有30元流量费用，计费正常无误，考虑到用户的感知，申请减免本月30元流量费用，，24小时到帐，此费用无法抵扣往月欠费且不可打印发票， 已发校园营业厅协助添加锁定校园基站，另赠送10G流量，本月内有效，满意。</t>
  </si>
  <si>
    <t>TS202310052041171904</t>
  </si>
  <si>
    <t>2023-10-06 14:13:11</t>
  </si>
  <si>
    <t>判断省分:湖北&amp;#13;&amp;#10;:流量费争议&amp;#13;&amp;#10;:未使用过/未使用那么多/用的wifi（产生流量/费用）&amp;#13;&amp;#10;:不认可&amp;#13;&amp;#10;:下一步&amp;#13;&amp;#10;:不符合或不愿意开通&amp;#13;&amp;#10;:未享受&amp;#13;&amp;#10;:下一步&amp;#13;&amp;#10;:大于500&amp;#13;&amp;#10;:&amp;#13;&amp;#10;&amp;#13;&amp;#10;高级模板内容：&amp;#13;&amp;#10;投诉问题描述:用户不认可流量费&amp;#13;&amp;#10;争议月份:2023年10月&amp;#13;&amp;#10;争议金额/流量:20&amp;#13;&amp;#10;用户要求:用户称在校园  使用的通用流量，没有走校园流量，还有剩余的校园流量，但是扣费了，解释无效，承诺退费不愿意，请处理，&amp;#13;&amp;#10;备注:用户在三峡大学&amp;#13;</t>
  </si>
  <si>
    <t>TS202310051324042407</t>
  </si>
  <si>
    <t>2023-10-06 09:02:36</t>
  </si>
  <si>
    <t>[65岁以上老人] 判断省分:湖北&amp;#13;&amp;#10;:流量费争议&amp;#13;&amp;#10;:未使用过/未使用那么多/用的wifi（产生流量/费用）&amp;#13;&amp;#10;:不认可&amp;#13;&amp;#10;:下一步&amp;#13;&amp;#10;:不符合或不愿意开通&amp;#13;&amp;#10;:已享受或不在授权范围&amp;#13;&amp;#10;:&amp;#13;&amp;#10;&amp;#13;&amp;#10;高级模板内容：&amp;#13;&amp;#10;投诉问题描述:用户来电反映对9月的上网流量费不认可，前台已按预处理解释，用户不认可，要求尽快处理，请后台协助处理，谢谢&amp;#13;&amp;#10;争议月份:2023年9月&amp;#13;&amp;#10;争议金额/流量:30&amp;#13;&amp;#10;用户要求:尽快处理&amp;#13;</t>
  </si>
  <si>
    <t>计费争议-流量：用户反映流量扣费问题，经核实，9月流量超出269.16MB，申请按1个10元流量橡皮擦标准退费20元，此费用不可打印发票，2小时到账，用户满意。</t>
  </si>
  <si>
    <t>TS202310052123302470</t>
  </si>
  <si>
    <t>冯小飞</t>
  </si>
  <si>
    <t>2023-10-06 15:28:13</t>
  </si>
  <si>
    <t>判断省分:其他省分&amp;#13;&amp;#10;:流量计费争议&amp;#13;&amp;#10;判断省分::定向流量未免流&amp;#13;&amp;#10;:不认可&amp;#13;&amp;#10;:不符合或不愿意开通&amp;#13;&amp;#10;:&amp;#13;&amp;#10;&amp;#13;&amp;#10;高级模板内容：&amp;#13;&amp;#10;投诉问题描述:用户来电反映对使用淘宝，抖音无法免流不认可&amp;#13;&amp;#10;争议定向流量包产品名称: 阿里小宝卡&amp;#13;&amp;#10;订购渠道:无&amp;#13;&amp;#10;订购日期:2019-07-01&amp;#13;&amp;#10;用户要求:用户要求我方核实免流情况，前台已解释用户不认可，请处理谢谢&amp;#13;</t>
  </si>
  <si>
    <t>计费争议-流量：用户反映流量扣费问题。经核实，客户办理 阿里小宝卡 套餐， 包含30GB宝卡专属免流包 ，使用其他应用是在国内1元1G日租宝，计费正常无误，已联系客户解释说明，考虑客户感知，申请为客户赠送0元20G流量，仅本月使用，满意。</t>
  </si>
  <si>
    <t>TS202310061212071870</t>
  </si>
  <si>
    <t>苏华敏</t>
  </si>
  <si>
    <t>2023-10-06 16:37:15</t>
  </si>
  <si>
    <t>&amp;#13;&amp;#10;高级模板内容：&amp;#13;&amp;#10;投诉问题描述:国际业务计费争议&amp;#13;&amp;#10;业争议务名称:	 40.00 0.00 40.00 0.00 0.00 0.00 15572704680&amp;#13;&amp;#10;争议时间:2023-10-06&amp;#13;&amp;#10;争议金额:25&amp;#13;&amp;#10;前台结算内容:25元&amp;#13;&amp;#10;用户要求:用户称到香港没有使用数据，但是却产生了25元的漫游数据费，用户对此不认可，要求核实处理&amp;#13;</t>
  </si>
  <si>
    <t>计费争议-流量扣费：客户对10月流量扣费25不满，经核实，属正常扣费，考虑到用户使用感知为用办理预存话费享30元话费优惠（湖北），满意。</t>
  </si>
  <si>
    <t>TS202310051832132139</t>
  </si>
  <si>
    <t>冯德荣</t>
  </si>
  <si>
    <t>2023-10-06 15:50:14</t>
  </si>
  <si>
    <t>&amp;#13;&amp;#10;高级模板内容：&amp;#13;&amp;#10;投诉问题描述:用户非本机来电，对789月份套外流量费不认可，要求解释，说工信部投诉&amp;#13;&amp;#10;争议月份:2023年7月、2023年8月、2023年9月&amp;#13;&amp;#10;争议金额/流量:0&amp;#13;&amp;#10;用户要求:请尽快与用户联系&amp;#13;</t>
  </si>
  <si>
    <t>计费争议-流量扣费：客户对7-9月流量扣费不满，经核实，属正常扣费，考虑到用户使用， 为用户申请162元费用，24小时内到账，此费用不可打印发票，满意。</t>
  </si>
  <si>
    <t>TS202310051027350407</t>
  </si>
  <si>
    <t>韩晶晶</t>
  </si>
  <si>
    <t>2023-10-06 11:27:11</t>
  </si>
  <si>
    <t>判断省分:湖北&amp;#13;&amp;#10;:流量费争议&amp;#13;&amp;#10;:未使用过/未使用那么多/用的wifi（产生流量/费用）&amp;#13;&amp;#10;:不认可&amp;#13;&amp;#10;:下一步&amp;#13;&amp;#10;:不符合或不愿意开通&amp;#13;&amp;#10;:未享受&amp;#13;&amp;#10;:下一步&amp;#13;&amp;#10;:大于500&amp;#13;&amp;#10;:&amp;#13;&amp;#10;&amp;#13;&amp;#10;高级模板内容：&amp;#13;&amp;#10;投诉问题描述:用户来电反映自己9月份不小心超出的流量，前台承诺退费，用户不接受&amp;#13;&amp;#10;争议月份:2023年9月&amp;#13;&amp;#10;争议金额/流量:60&amp;#13;&amp;#10;用户要求:用户要求我方以现金的方式到账，请各市处理，谢谢&amp;#13;</t>
  </si>
  <si>
    <t>计费争议-流量扣费：客户对9月流量扣费60元不满，经核实属正常扣费，考虑到用户使用感知为用户申请60元费用，24小时内到账，此费用不可打印发票，  满意。</t>
  </si>
  <si>
    <t>TS202310051921590607</t>
  </si>
  <si>
    <t>2023-10-06 13:51:46</t>
  </si>
  <si>
    <t>地址：湖北宜昌三峡大学西苑。称自己在学校使用，但是扣了通用流量，未产生资费，不认可，需要核实回复</t>
  </si>
  <si>
    <t>计费争议-流量争议：用户反馈校园基站流量未使用到问题，经核实，用户本月已产生20.66GB基站流量，已反馈校园负责人姜茹协助处理，考虑用户感知，申请赠费抽奖10GB流量本月使用，满意。</t>
  </si>
  <si>
    <t>TS202310051512202402</t>
  </si>
  <si>
    <t>龙明江</t>
  </si>
  <si>
    <t>2023-10-06 14:45:12</t>
  </si>
  <si>
    <t>【2022年上工信部测评重保用户】&amp;#13;&amp;#10;高级模板内容：&amp;#13;&amp;#10;投诉问题描述:用户来电称自己的套餐自带100分钟的语音通话，但现在没有了，已在线解释但用户仍不认可，要求加上这100分钟的语音通话。&amp;#13;&amp;#10;投诉项目:语音费&amp;#13;&amp;#10;争议月份:2023年10月&amp;#13;&amp;#10;争议金额:0&amp;#13;&amp;#10;用户要求:用户要求解释清楚他套餐内的100分钟语音通话网速慢没有了，要求加上。&amp;#13;</t>
  </si>
  <si>
    <t>计费争议-语音争议：用户反馈语音包的问题，经核实，用户于2023-09-09 15:17:25 在联通APP上0元100分钟全国语音换成了 0元1GB国内流量月包 ，故导致这个月没有语音通话了，已跟用户解释清楚，并给用户申请办理100分钟国内语音包，立即生效，满意。</t>
  </si>
  <si>
    <t>TS202310060926260064</t>
  </si>
  <si>
    <t>龚敬林</t>
  </si>
  <si>
    <t>2023-10-06 10:47:26</t>
  </si>
  <si>
    <t>22年Q3Q4重点客户&amp;#13;&amp;#10;高级模板内容：&amp;#13;&amp;#10;投诉问题描述:用户来电称上个月说的是要退费140元，称没有退费，前台查询解释不认可，请后台核实处理&amp;#13;&amp;#10;争议月份:2023年10月&amp;#13;&amp;#10;争议金额:150&amp;#13;&amp;#10;用户要求:用户来电称上个月说的是要退费140元，称没有退费，前台查询解释不认可，请后台核实处理&amp;#13;</t>
  </si>
  <si>
    <t>TS202310061546251850</t>
  </si>
  <si>
    <t>乔能奎</t>
  </si>
  <si>
    <t>2023-10-06 16:22:36</t>
  </si>
  <si>
    <t>主办单位：湖北&amp;#10;客户类别：普通客户&amp;#10;10010是否打通：是&amp;#10;是否二次致电10015：是&amp;#10;是否联系：是&amp;#10;升级倾向：无&amp;#10;号码归属省：湖北&amp;#10;SVIP等级：&amp;#10;用户对月租费不认可  请尽快核实处理  加急  谢谢&amp;#13;</t>
  </si>
  <si>
    <t>TS202310061505390892</t>
  </si>
  <si>
    <t>何群</t>
  </si>
  <si>
    <t>2023-10-06 15:44:17</t>
  </si>
  <si>
    <t>[65岁以上老人] &amp;#13;&amp;#10;高级模板内容：&amp;#13;&amp;#10;投诉问题描述:对折扣失效后扣除全月租费用不认可，烦请处理&amp;#13;&amp;#10;争议月份:2023年9月、2023年10月&amp;#13;&amp;#10;争议金额:1&amp;#13;&amp;#10;用户要求:尽快处理&amp;#13;</t>
  </si>
  <si>
    <t>TS202310061503520845</t>
  </si>
  <si>
    <t>五峰土家族自治县城市管理执法局</t>
  </si>
  <si>
    <t>2023-10-06 17:15:12</t>
  </si>
  <si>
    <t>&amp;#13;&amp;#10;高级模板内容：&amp;#13;&amp;#10;投诉问题描述:用户来电对套餐月租不认可，称原来都是59元的9月就变成了199元的，也没有短信提醒，要求退还费用。&amp;#13;&amp;#10;争议月份:2023年9月、2023年10月&amp;#13;&amp;#10;争议金额:398&amp;#13;&amp;#10;用户要求:用户要求尽快处理退费。谢谢&amp;#13;</t>
  </si>
  <si>
    <t>TS202310061421592301</t>
  </si>
  <si>
    <t>乔爱华</t>
  </si>
  <si>
    <t>2023-10-06 16:20:28</t>
  </si>
  <si>
    <t>&amp;#13;&amp;#10;高级模板内容：&amp;#13;&amp;#10;投诉问题描述:用户来电对此号码（ 预存话费享折扣优惠 档位三（立即生效24个月）-湖北政企专属 ）此活动到期后按照套餐原价扣除月租费用不理解&amp;#13;&amp;#10;争议月份:2023年10月&amp;#13;&amp;#10;争议金额:91&amp;#13;&amp;#10;用户要求:要求我方将此合约进行续费并且减免本月多扣除的费用！&amp;#13;</t>
  </si>
  <si>
    <t>TS202310061306520648</t>
  </si>
  <si>
    <t>廖宗平</t>
  </si>
  <si>
    <t>2023-10-06 14:00:25</t>
  </si>
  <si>
    <t>22年Q3Q4重点客户&amp;#13;&amp;#10;高级模板内容：&amp;#13;&amp;#10;投诉问题描述:用户反映为什么才交费150又欠费，一线解释不通，请协助&amp;#13;&amp;#10;争议月份:2023年10月&amp;#13;&amp;#10;争议金额:24.87&amp;#13;&amp;#10;用户要求:请尽快处理&amp;#13;</t>
  </si>
  <si>
    <t>TS202310061233352418</t>
  </si>
  <si>
    <t>张君轩</t>
  </si>
  <si>
    <t>2023-10-06 15:39:46</t>
  </si>
  <si>
    <t>【2022年上工信部测评重保用户】&amp;#13;&amp;#10;高级模板内容：&amp;#13;&amp;#10;投诉问题描述:用户来电对于本月月租 不认可&amp;#13;&amp;#10;争议月份:2023年10月&amp;#13;&amp;#10;争议金额:-1&amp;#13;&amp;#10;用户要求:用户来电称合约到期没有短信提醒   要求处理费用  提及工信部&amp;#13;</t>
  </si>
  <si>
    <t>TS202310061103050100</t>
  </si>
  <si>
    <t>明亮</t>
  </si>
  <si>
    <t>2023-10-06 15:02:35</t>
  </si>
  <si>
    <t>主办单位：湖北&amp;#10;客户类别：星级客户&amp;#10;10010是否打通：否&amp;#10;是否二次致电10015：是&amp;#10;是否联系：否&amp;#10;升级倾向：&amp;#10;号码归属省：湖北&amp;#10;SVIP等级：&amp;#10;1. 问题类型:;&amp;#10;2. 投诉类型:月固定费争议;&amp;#10;3. 营业厅地址:;&amp;#10;4. 位置信息:;&amp;#10;5. 位置发生地:;&amp;#10;6. 投诉内容:你好 我这个号码已经用了很多年了  是在宜昌办理的 后来我一直在外地  客服给我办理套餐的时候说收费111 也没有讲 是有时间限制 这个月套餐费用居然涨到159 有点懵了 之前也没有电话 短信通知 难道就是这样的服务态度吗 我在外地  从来没享受过其他福利  麻烦帮忙解决&amp;#10;202310基本套餐费:159</t>
  </si>
  <si>
    <t>TS202310060913312272</t>
  </si>
  <si>
    <t>2023-10-06 13:31:43</t>
  </si>
  <si>
    <t>&amp;#13;&amp;#10;高级模板内容：&amp;#13;&amp;#10;投诉问题描述:用户来电称需要取消（湖北）2021年牛年礼包畅越冰激凌5G套餐49元赠费10元/月（12个月） 已建议用户前往营业厅取消，用户不认可，要求在线取消，请核实处理并回复，谢谢 &amp;#13;&amp;#10;业务名称:（湖北）2021年牛年礼包畅越冰激凌5G套餐49元赠费10元/月（12个月）  &amp;#13;&amp;#10;办理时间:2023-10-06&amp;#13;&amp;#10;办理渠道:10010&amp;#13;&amp;#10;用户要求:取消（湖北）2021年牛年礼包畅越冰激凌5G套餐49元赠费10元/月（12个月）  &amp;#13;</t>
  </si>
  <si>
    <t>TS202310060858431967</t>
  </si>
  <si>
    <t>投诉工单（2021版）&gt;&gt;融合&gt;&gt;【变更及服务】产品查询&gt;&gt;资费标准不认可</t>
  </si>
  <si>
    <t>邱海波</t>
  </si>
  <si>
    <t>2023-10-06 16:40:43</t>
  </si>
  <si>
    <t>主办单位：湖北&amp;#10;客户类别：普通客户&amp;#10;10010是否打通：否&amp;#10;是否二次致电10015：是&amp;#10;是否联系：否&amp;#10;升级倾向：&amp;#10;号码归属省：湖北&amp;#10;SVIP等级：&amp;#10;1. 问题类型:;&amp;#10;2. 投诉类型:月固定费争议;&amp;#10;3. 营业厅地址:;&amp;#10;4. 位置信息:;&amp;#10;5. 位置发生地:;&amp;#10;6. 投诉内容:手机是159元的套餐，要求手机的4张副卡取消每月都收取的10元月费。</t>
  </si>
  <si>
    <t>TS202310051656172431</t>
  </si>
  <si>
    <t>周超</t>
  </si>
  <si>
    <t>2023-10-06 09:21:53</t>
  </si>
  <si>
    <t>&amp;#13;&amp;#10;高级模板内容：&amp;#13;&amp;#10;投诉问题描述:用户的3折优惠称到期未提醒，要求反馈处理，谢谢&amp;#13;&amp;#10;合约名称: 预存话费享折扣优惠 档位三（次月生效24个月）-湖北政企专属 &amp;#13;&amp;#10;合约办理渠道:无法核实&amp;#13;&amp;#10;办理时间:2023-10-05&amp;#13;&amp;#10;到期时间:2023-10-05&amp;#13;&amp;#10;是否下发短信提醒:否&amp;#13;&amp;#10;用户要求:专人核实处理回复，谢谢&amp;#13;</t>
  </si>
  <si>
    <t>TS202310041905061851</t>
  </si>
  <si>
    <t>2023-10-06 17:32:07</t>
  </si>
  <si>
    <t>主办单位：湖北&amp;#10;客户类别：首次投诉&amp;#10;10010是否打通：是&amp;#10;是否二次致电10015：是&amp;#10;是否联系：否&amp;#10;升级倾向：&amp;#10;号码归属省：湖北&amp;#10;SVIP等级：&amp;#10;1. 问题类型:;&amp;#13;&amp;#10;2. 投诉类型:手机流量费争议;&amp;#13;&amp;#10;3. 营业厅地址:;&amp;#13;&amp;#10;4. 位置信息:;&amp;#13;&amp;#10;5. 位置发生地:;&amp;#13;&amp;#10;6. 投诉内容:19元一个月给我扣了30&amp;#13;&amp;#10;202310月上网费:0.00&amp;#13;&amp;#10;争议金额:0.00&amp;#13;&amp;#10;关联10010工单流水号：TS202310040014249887</t>
  </si>
  <si>
    <t>TS202310051932060778</t>
  </si>
  <si>
    <t>孙韬</t>
  </si>
  <si>
    <t>2023-10-06 14:39:15</t>
  </si>
  <si>
    <t>&amp;#13;&amp;#10;高级模板内容：&amp;#13;&amp;#10;投诉问题描述:用户来电对于自己月租费不认可 称自己套餐就是每个月消费56元 称为什么自己的费用这么高 解释无效 &amp;#13;&amp;#10;争议月份:2023年10月&amp;#13;&amp;#10;争议金额:94.2&amp;#13;&amp;#10;用户要求:要求上报公司核实处理 并且要求将自己多产生对费用全部退还   联系电话18671706586&amp;#13;</t>
  </si>
  <si>
    <t>计费争议-账单：用户对10月账单消费不认可，经核实，主卡套餐99元享5折优惠，实付月费49元，两张副卡分别享月赠10元优惠，出账时优惠为0元。宽带071704238180于23.8月在城区新时空旗舰店(自建他营)办理15元路由器组网月付合约，合约期36个月，合约提供WiFi6路由器一台，同时IPTV电视使用费10元，计费无误，联系用户解释，满意。</t>
  </si>
  <si>
    <t>TS202310051436211581</t>
  </si>
  <si>
    <t>071703834643</t>
  </si>
  <si>
    <t>刘向境</t>
  </si>
  <si>
    <t>2023-10-06 13:42:26</t>
  </si>
  <si>
    <t>&amp;#13;&amp;#10;高级模板内容：&amp;#13;&amp;#10;投诉问题描述:用户来电表示对于宽带附加（月固定费_IPTV包月费_IPTV包月-包月费10.00元）表示不知情不认可，安抚无效&amp;#13;&amp;#10;争议月份:2023年5月、2023年6月、2023年7月、2023年8月、2023年9月、2023年10月、2023年4月&amp;#13;&amp;#10;争议金额:10&amp;#13;&amp;#10;用户要求:要求取消并对于扣取费用给予赔付，安抚无效，联系来电号&amp;#13;&amp;#10;&amp;#13;&amp;#10;&amp;#13;</t>
  </si>
  <si>
    <t>计费争议-账单：用户对IPTV扣费不认可。经核实，23.3月办理宽带，入网时同步生效IPTV业务，现用户表示并未安装使用，已协商24小时内取消，并申请退23.3-10月扣费合计76.78元，此费用不可打印发票，2小时到账，满意。</t>
  </si>
  <si>
    <t>TS202310051519570108</t>
  </si>
  <si>
    <t>071704209721</t>
  </si>
  <si>
    <t>饶彬彬</t>
  </si>
  <si>
    <t>2023-10-06 14:37:47</t>
  </si>
  <si>
    <t>用户对于家庭WiFi服务费不认可，表示当时办理时告知宽带上没有任何费用，请处理。</t>
  </si>
  <si>
    <t>计费争议-账单：用户对家庭wifi服务费不认可。经核实，用户家人在该厅参与订购15元路由器组网月付合约，合约期36个月，合约提供WiFi6路由器一台。故账单扣费15元，计费无误，联系用户解释，满意。</t>
  </si>
  <si>
    <t>TS202310061344171459</t>
  </si>
  <si>
    <t>投诉工单（2021版）&gt;&gt;移网&gt;&gt;【产品及计费使用】消费提示&gt;&gt;停复机提醒不及时/不到位/未提醒</t>
  </si>
  <si>
    <t>周兆萍</t>
  </si>
  <si>
    <t>2023-10-06 15:57:16</t>
  </si>
  <si>
    <t>&amp;#13;&amp;#10;高级模板内容：&amp;#13;&amp;#10;投诉问题描述:用户来电对号码欠费以后没有马上停机而是继续扣费不认可，已正常解释还是不认可，麻烦核实处理。&amp;#13;&amp;#10;是否下发短信:是&amp;#13;&amp;#10;历史记录是否有开机:是&amp;#13;&amp;#10;提醒时间:2023-09-19&amp;#13;&amp;#10;提醒内容:【流量用尽提醒】：截至09月19日02时59分，您当月套餐内的共享国内通用流量已用尽，超出部分按套餐外资费标准收取。&amp;#13;&amp;#10;用户要求:用户来电对号码欠费以后没有马上停机而是继续扣费不认可，已正常解释还是不认可，麻烦核实处理。&amp;#13;</t>
  </si>
  <si>
    <t>计费争议-账单：用户反映流量使用问题。经核实，用户当前流量超出按3元 /G扣费，9月成员号码流量使用较多产生63元，本机号码仅超出流量21元。已向用户解释以上情况，申请退9月一半流量费42元，此费用不可打印发票，用户表示知晓。</t>
  </si>
  <si>
    <t>TS202310051229161156</t>
  </si>
  <si>
    <t>王文娟</t>
  </si>
  <si>
    <t>2023-10-06 09:13:14</t>
  </si>
  <si>
    <t>&amp;#13;&amp;#10;高级模板内容：&amp;#13;&amp;#10;投诉问题描述:用户来电反映自己3月之前每月都返费49元，都合约到期未提醒不认可，要求续办合约并退还未返费几个月的费用，请核实处理，谢谢。&amp;#13;&amp;#10;争议月份:2023年4月、2023年5月、2023年6月、2023年7月、2023年8月、2023年9月、2023年10月&amp;#13;&amp;#10;争议金额:343&amp;#13;&amp;#10;用户要求:用户来电反映自己3月之前每月都返费49元，都合约到期未提醒不认可，要求续办合约并退还未返费几个月的费用，请核实处理，谢谢。&amp;#13;</t>
  </si>
  <si>
    <t>计费争议-账单：用户反映未享返费优惠。经核实，城区政企入网的集团号码，前期返费活动已统一结束，出于服务角度，申请退4-10月部分月费180元，此费用不可打印发票，并于10月15日前由集团客户经理联系用户协商转资办理折扣套餐，用户满意。</t>
  </si>
  <si>
    <t>TS202310051639572015</t>
  </si>
  <si>
    <t>陈旭龙</t>
  </si>
  <si>
    <t>2023-10-06 15:08:26</t>
  </si>
  <si>
    <t>&amp;#13;&amp;#10;高级模板内容：&amp;#13;&amp;#10;投诉问题描述:用户来电称自己办卡的时候工作人员说是19元一个月,为什么现在变成了30块钱一个月,要求我方核实&amp;#13;&amp;#10;业务名称:小天卡-2023&amp;#13;&amp;#10;宣传渠道:网厅&amp;#13;&amp;#10;宣传内容:19元一个月&amp;#13;&amp;#10;实际情况:30元一个月&amp;#13;&amp;#10;用户要求:请后台处理&amp;#13;</t>
  </si>
  <si>
    <t>计费争议-账单：用户反映月租扣费问题，经核实，该卡购买时由商家承诺月赠10元话费，实现实付19元月租，建议用户后期咨询商家赠费事宜，联系用户解释，满意。</t>
  </si>
  <si>
    <t>TS202310051603431058</t>
  </si>
  <si>
    <t>陈心怡</t>
  </si>
  <si>
    <t>2023-10-06 16:52:36</t>
  </si>
  <si>
    <t>主办单位：湖北&amp;#10;客户类别：首次投诉&amp;#10;10010是否打通：否&amp;#10;是否二次致电10015：是&amp;#10;是否联系：否&amp;#10;升级倾向：&amp;#10;号码归属省：湖北&amp;#10;SVIP等级：&amp;#10;1. 问题类型:;&amp;#10;2. 投诉类型:其他问题;&amp;#10;3. 营业厅地址:;&amp;#10;4. 位置信息:;&amp;#10;5. 位置发生地:;&amp;#10;6. 投诉内容:扣费和买的时候不一样，人工客服不解决</t>
  </si>
  <si>
    <t>计费争议-账单①客户投诉产生的原因：账单计费争议 &amp;#10;②客户投诉问题核查情况及解决方案：收到贵部转办后，我司立即组织调查。经核实，该卡购买时由商家承诺月赠10元话费，实现实付19元月租，建议用户后期咨询商家赠费事宜，联系用户解释。我司于2023-10-05 16:21:34联系客户解释。 &amp;#10;③客户问题满意度：满意。 &amp;#10;④回单人：颜晶  6921001"</t>
  </si>
  <si>
    <t>TS202310061017231361</t>
  </si>
  <si>
    <t>凃传荣</t>
  </si>
  <si>
    <t>2023-10-06 15:38:36</t>
  </si>
  <si>
    <t>#2022重保客户#主办单位：湖北&amp;#10;客户类别：普通客户&amp;#10;10010是否打通：否&amp;#10;是否二次致电10015：是&amp;#10;是否联系：否&amp;#10;升级倾向：&amp;#10;号码归属省：湖北&amp;#10;SVIP等级：&amp;#10;1. 问题类型:;&amp;#10;2. 投诉类型:月固定费争议;&amp;#10;3. 营业厅地址:;&amp;#10;4. 位置信息:;&amp;#10;5. 位置发生地:;&amp;#10;6. 投诉内容:&amp;#10;202309基本套餐费:99&amp;#10;争议金额:99.00</t>
  </si>
  <si>
    <t>计费争议-账单①客户投诉产生的原因：账单计费争议。 &amp;#10;②客户投诉问题核查情况及解决方案：收到贵部转办后，我司立即组织调查。经核实，客户反映9月按套餐原价扣费不认可，为前期赠费活动8月31日到期导致，现协商本月退费50元，此费用不可打印发票。我司于2023-10-06 15:23:34联系客户解释。 &amp;#10;③客户问题满意度：满意。 &amp;#10;④回单人：颜晶  6921001"</t>
  </si>
  <si>
    <t>TS202310061220072070</t>
  </si>
  <si>
    <t>彭彩容</t>
  </si>
  <si>
    <t>2023-10-06 15:32:40</t>
  </si>
  <si>
    <t>主办单位：湖北&amp;#10;客户类别：普通客户&amp;#10;10010是否打通：否&amp;#10;是否二次致电10015：是&amp;#10;是否联系：否&amp;#10;升级倾向：&amp;#10;号码归属省：湖北&amp;#10;SVIP等级：&amp;#10;1. 问题类型:;&amp;#10;2. 投诉类型:退订争议;&amp;#10;3. 营业厅地址:;&amp;#10;4. 位置信息:;&amp;#10;5. 位置发生地:;&amp;#10;6. 投诉内容:;&amp;#10;优酷12G流量加月会员合约包;&amp;#10;政企名单制客户专属5G升级包10元5GB（次月生效）;&amp;#10;5G加油包29元10GB（立即生效）;&amp;#10;优酷12G流量加月会员合约包;&amp;#10;20元合约产品违约金补偿包（优酷）&amp;#10;取消以上业务&amp;#10;业务自动退订失败</t>
  </si>
  <si>
    <t>计费争议-账单①客户投诉产生的原因：账单计费争议。 &amp;#10;②客户投诉问题核查情况及解决方案：收到贵部转办后，我司立即组织调查。经核实，客户于分别于 2023-08-19 13:06:02 、2023-10-05 10:27:22自行订购优酷12G流量加月会员合约包、20元合约产品违约金补偿包（优酷）；湖北省宜昌市OMO于2023-08-19 13:05:13开通5G加油包29元10GB（立即生效）；政企名单制客户专属5G升级包10元5GB为于23.8月开通后台自动顺延生效。现用户表示无需使用，已取消成功并申请退费30元，此费用不可打印发票。我司于2023-10-06 15:15:34联系客户解释。 &amp;#10;③客户问题满意度：满意。 &amp;#10;④回单人：颜晶  6921001"</t>
  </si>
  <si>
    <t>TS202310051311572124</t>
  </si>
  <si>
    <t>李向露</t>
  </si>
  <si>
    <t>2023-10-06 09:11:13</t>
  </si>
  <si>
    <t>&amp;#13;&amp;#10;高级模板内容：&amp;#13;&amp;#10;投诉问题描述:用户来电称对十月份突然欠费不认可，因为卡为公司办理会有公司缴费，已解释有赠款返还和账前调整，但用户表示之前未出现过月初扣费就欠费的情况，要求核查&amp;#13;&amp;#10;争议月份:2023年10月&amp;#13;&amp;#10;争议金额:89.3&amp;#13;&amp;#10;用户要求:核查账单详情，是否有多扣除费用，为何之前都没有月初扣费后就欠费&amp;#13;</t>
  </si>
  <si>
    <t>计费争议-账单扣费：客户对10月扣费不满，经核实属正常扣费，沟通后为用户办理副卡0元次月生效，考虑10月扣费20元，沟通后为用户副卡办理预存话费享20元话费优惠(湖北），满意。</t>
  </si>
  <si>
    <t>TS202310042014300565</t>
  </si>
  <si>
    <t>余从虎</t>
  </si>
  <si>
    <t>2023-10-06 13:42:20</t>
  </si>
  <si>
    <t>&amp;#13;&amp;#10;高级模板内容：&amp;#13;&amp;#10;投诉问题描述:客户反映对套餐是129  已解释 不认可 麻烦处理谢谢！&amp;#13;&amp;#10;争议月份:2023年10月&amp;#13;&amp;#10;争议金额:129&amp;#13;&amp;#10;用户要求:客户反映对套餐是129  已解释 不认可 麻烦处理谢谢！&amp;#13;</t>
  </si>
  <si>
    <t>计费争议-账单扣费：客户对10月套餐联通云盘2T尊享会员包2022版10元/月不满，经核实属正常扣费，已发区域负责人3902220协助处理，考虑到是新入网用户现为用户办理预存话费享10元/月话费优惠1个月(湖北) ， 满意。</t>
  </si>
  <si>
    <t>TS202310041722302127</t>
  </si>
  <si>
    <t>刘长寿</t>
  </si>
  <si>
    <t>2023-10-06 09:11:10</t>
  </si>
  <si>
    <t>&amp;#13;&amp;#10;高级模板内容：&amp;#13;&amp;#10;投诉问题描述:用户反馈称我方上个月返费80元给自己的时候 自己有244.96元 为什么现在上月结余话费只有168.96元 请核实谢谢 &amp;#13;&amp;#10;争议月份:2023年9月&amp;#13;&amp;#10;争议金额:80&amp;#13;&amp;#10;用户要求:请核实处理谢谢 &amp;#13;</t>
  </si>
  <si>
    <t>计费争议-账单扣费：客户对9月账单扣费不满，经核实属靓号补收，已发区域负责人 16671731180协助处理，沟通后为用户申请100元费用（置换至号码16671731180上），24小时内到账，此费用不可打印发票，满意。</t>
  </si>
  <si>
    <t>TS202310051416521097</t>
  </si>
  <si>
    <t>何圆圆</t>
  </si>
  <si>
    <t>2023-10-06 16:30:31</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</si>
  <si>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称对产生的费用有疑问，前台解释用户不认可，请处理&amp;#13;&amp;#10;争议月份:2023年10月&amp;#13;&amp;#10;争议金额:-1&amp;#13;&amp;#10;用户要求:用户称对产生的费用有疑问，前台解释用户不认可，请处理&amp;#13;</t>
  </si>
  <si>
    <t>计费争议-账单扣费：客户对副卡扣费不满，经核实副卡有副卡免月租12个月（10元话费12个月）（湖北）-立即生效并未产生费用，现用户要求注销副卡，查询副卡现均属风险号码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待副卡开通后再为用户办理副卡销户，用户知晓。</t>
  </si>
  <si>
    <t>BL202310061036321675</t>
  </si>
  <si>
    <t>童双双</t>
  </si>
  <si>
    <t>2023-10-06 15:58:44</t>
  </si>
  <si>
    <t>&gt;业务号码&gt;18671786738；&gt;号码归属地&gt;宜昌；&gt;产品名称&gt;联通邮箱套餐专享版；&gt;产品代码&gt;82000011；&gt;产品编码&gt;8200001100；&gt;订购时间&gt; 2023-10-01 00:00:00 ；&gt;核查情况&gt;平台故障；&gt;不规范定制分类&gt;平台故障，无法判责；&gt;退费金额&gt;5元；&gt;退费时间&gt;2023/10/06；&gt;投诉内容&gt;&amp;#10;&amp;#10;&amp;#10;高级模板内容：&amp;#10;赔付类型：:增值业务争议 &amp;#10;CBSS账单扣费名称：:用户称自己办理副卡的时候工作人员没有告知有联通邮箱套餐专享版 5.00要求取消并退费&amp;#10;办理渠道:营业厅&amp;#10;赔付月份：:2023年10月&amp;#10;返还倍率:单倍&amp;#10;赔付金额：:5&amp;#10;是否已经取消业务:是&amp;#10;是否承诺退费 ：:是&amp;#10;用户是否需要回复：:否&amp;#10;用户要求：:退费</t>
  </si>
  <si>
    <t>TS202310051319592312</t>
  </si>
  <si>
    <t>徐正东</t>
  </si>
  <si>
    <t>2023-10-06 13:38:43</t>
  </si>
  <si>
    <t>&amp;#13;&amp;#10;高级模板内容：&amp;#13;&amp;#10;投诉问题描述:用户来电反映称自己的活动到期我方未有提醒导致用户本月月租扣除不知情&amp;#13;&amp;#10;争议月份:2023年10月&amp;#13;&amp;#10;争议金额:140&amp;#13;&amp;#10;用户要求:用户现在要求把这个活动继续办理（预存话费享折扣优惠 档位三（次月生效24个月）-湖北政企专属），并且要求我方赔付本月多扣除的月租&amp;#13;</t>
  </si>
  <si>
    <t>系统支撑：套餐折扣到期无提醒。客户反映3折优惠失效问题。经核实，属系统支撑不到位导致，已存量5G畅爽套餐享139元赠费 湖北，活动期12个月， 立即生效，此费用不可打印发票，满意。</t>
  </si>
  <si>
    <t>TS202310051656352442</t>
  </si>
  <si>
    <t>付正洪</t>
  </si>
  <si>
    <t>2023-10-06 17:30:15</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</si>
  <si>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折扣活动失效没有通知&amp;#13;&amp;#10;争议月份:2023年10月&amp;#13;&amp;#10;争议金额:140&amp;#13;&amp;#10;用户要求:用户要求续约预存话费享折扣优惠 档位三（立即生效24个月）-湖北政企专属，请后台工作人员核实处理，谢谢&amp;#13;</t>
  </si>
  <si>
    <t>系统支撑：套餐折扣到期无提醒。客户反映套餐3折扣优惠失效问题。经核实，属系统支撑不到位导致，已为用户办理 存量5G畅爽套餐享139元赠费 湖北 ，活动期12个月，立即生效，满意。</t>
  </si>
  <si>
    <t>TS202310051748521203</t>
  </si>
  <si>
    <t>王梦婷</t>
  </si>
  <si>
    <t>2023-10-06 14:29:47</t>
  </si>
  <si>
    <t>【2022年上工信部测评重保用户】【2022年上工信部测评重保用户】&amp;#13;&amp;#10;高级模板内容：&amp;#13;&amp;#10;投诉问题描述:用户称本机没有变更套餐，从8月开始套餐就多扣费，我方核实产品信息，未查询到用户有其他失效活动，请核实回复处理&amp;#13;&amp;#10;争议月份:2023年8月、2023年9月、2023年10月&amp;#13;&amp;#10;争议金额:0&amp;#13;&amp;#10;用户要求:要求核实回复处理&amp;#13;</t>
  </si>
  <si>
    <t>系统支撑：套餐折扣到期无提醒。客户反映套餐折扣优惠失效问题。经核实，为之前系统有做调整，核实活动到8月份到期了，已跟用户解释此老套餐折扣活动已下线，无法办理，建议用户转资其他套餐，用户表示先考虑一下，考虑用户感知，申请退23.9-10月折扣费用，合计90元，24小时到帐，此费用不可打印发票，满意。</t>
  </si>
  <si>
    <t>TS202310051006362382</t>
  </si>
  <si>
    <t>谢峰</t>
  </si>
  <si>
    <t>2023-10-06 16:02:14</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</si>
  <si>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对套餐/月租费不认可&amp;#13;&amp;#10;争议月份:2023年4月、2023年5月、2023年6月、2023年7月、2023年8月、2023年9月、2023年10月&amp;#13;&amp;#10;争议金额:0&amp;#13;&amp;#10;用户要求:用户来电称之前每月75元，对现在每月139元费用不认可，烦请协助核实处理&amp;#13;</t>
  </si>
  <si>
    <t>系统支撑：套餐折扣到期无提醒。客户反映赠费活动优惠失效问题。经核实，属系统支撑不到位导致，已跟用户解释活动已下线，无法续办，已帮用户取消虚拟宽带，并转资畅爽冰激凌5G套餐129元，存量5G畅爽套餐享69元赠费（次月生效）湖北 ，满意。</t>
  </si>
  <si>
    <t>TS202310051822341953</t>
  </si>
  <si>
    <t>李琴</t>
  </si>
  <si>
    <t>2023-10-06 17:31:26</t>
  </si>
  <si>
    <t>&amp;#13;&amp;#10;高级模板内容：&amp;#13;&amp;#10;投诉问题描述:用户来电称自己当时在营业厅办理宽带工作人员告知每个月64员一个月，为什么现在变成了129，我方经查询告知预存话费享折扣优惠 档位五（立即生效24个月）-湖北政企专属已经到期&amp;#13;&amp;#10;业务名称: 畅爽冰激凌5G套餐129元（基础班）&amp;#13;&amp;#10;宣传渠道:营业厅&amp;#13;&amp;#10;宣传内容:64元一个月&amp;#13;&amp;#10;实际情况:129元一个月&amp;#13;&amp;#10;用户要求:用户要求退还十月的费用，请后台处理&amp;#13;</t>
  </si>
  <si>
    <t>系统支撑：用户反馈套餐折扣到期无提醒问题，经核实，属系统支撑不到位导致，已跟用户解释清楚，并为用户办理存量5G畅爽套餐享69元赠费 湖北 活动，立即生效，活动期12个月，满意。</t>
  </si>
  <si>
    <t>BL202310052001131084</t>
  </si>
  <si>
    <t>2023-10-06 17:28:36</t>
  </si>
  <si>
    <t>客户来电要求继续办理预存话费享折扣优惠 档位三（次月生效24个月）-湖北政企专属，我处建议前往营业厅咨询，客户不认可，请协助处理，谢谢</t>
  </si>
  <si>
    <t>系统支撑：用户反馈套餐折扣到期无提醒问题，经核实，属系统支撑不到位导致，已跟用户解释清楚，建议用户办理存量存量5G畅爽套餐享69元赠费 湖北 ，立即生效，活动期12个月，用户表示先考虑一下，满意。</t>
  </si>
  <si>
    <t>BL202310052233121920</t>
  </si>
  <si>
    <t>2023-10-06 16:39:48</t>
  </si>
  <si>
    <t>【2022年上工信部测评重保用户】用户表示自己的9711414 预存话费享折扣优惠 档位三（次月生效*24个月）-湖北政企专属 ，合约到期了没有短信通知，解释不认可，表示办理不成功就销户，请处理</t>
  </si>
  <si>
    <t>系统支撑：用户反映折扣到期无提醒。经核实，用户原折扣优惠9月30日到期，城区东山大道国贸自有营业厅已于2023-10-06 11:53:57成功办理勾选139元赠费*12个月，立即生效，联系用户解释，满意。</t>
  </si>
  <si>
    <t>TS202310051903090242</t>
  </si>
  <si>
    <t>王欢</t>
  </si>
  <si>
    <t>2023-10-06 14:28:16</t>
  </si>
  <si>
    <t>22年Q3Q4重点客户&amp;#13;&amp;#10;高级模板内容：&amp;#13;&amp;#10;投诉问题描述:用户反馈（13094170460）（18671792082）副卡免月租12个月（10元话费12个月）（湖北）-立即生效，合约到期未收到提醒，营业厅只补偿了10月的费用，要求把9月的扣费退还，解释不认可，请协助处理&amp;#13;&amp;#10;合约名称:副卡免月租12个月（10元话费12个月）&amp;#13;&amp;#10;合约办理渠道:当阳城区南正街自有营业厅 营业厅 &amp;#13;&amp;#10;办理时间:2022-09-01&amp;#13;&amp;#10;到期时间:2023-08-31&amp;#13;&amp;#10;是否下发短信提醒:是  &amp;#13;&amp;#10;用户要求:用户反馈没有收到下发的短信提醒，要求把9月的扣费退还（20元），解释不认可，请协助处理&amp;#13;</t>
  </si>
  <si>
    <t>业务规则：用户对副卡扣费不认可。经核实，营业厅已办理月赠10元*12个优惠立即生效，但9月两张副卡扣费20元，出于服务角度，申请退费20元，此费用不可打印发票，满意。</t>
  </si>
  <si>
    <t>TS202310051324342420</t>
  </si>
  <si>
    <t>张鹏举</t>
  </si>
  <si>
    <t>2023-10-06 09:57:27</t>
  </si>
  <si>
    <t>&amp;#13;&amp;#10;高级模板内容：&amp;#13;&amp;#10;是否10016外呼:是&amp;#13;&amp;#10;反应问题涉及场景:电话营销业务资费争议&amp;#13;&amp;#10;产品名称:详见TS202308050901182193&amp;#13;&amp;#10;争议月份:2023年8月&amp;#13;&amp;#10;是否承诺退费:否&amp;#13;&amp;#10;承诺退费金额:0&amp;#13;&amp;#10;是否取消业务（如取消失败，需加上系统报错的提示）:已取消&amp;#13;&amp;#10;是否需要回复:是&amp;#13;&amp;#10;用户要求:详见TS202308050901182193，用户反馈副卡扣费，前台已解释2023.8月副卡已退费到账(减免4张副卡23.4-8月费用合计200元)，用户不认可，前台长时间解释，用户不认可，坚持退费后又把钱扣走了，强烈要求投诉，请后台协助处理&amp;#13;</t>
  </si>
  <si>
    <t>计费争议-账单扣费：客户反映账单扣费的问题。经核实，客户主卡号码为套餐为畅爽冰激凌5G套餐239元（基础版），我部23.8月返还费用合计599元，客户期间并未交费，扣除8-10月月租费用，现欠费94.85元，账单扣费正常，联系无人接听，已短信告知，如有疑问可在工作时间（08:30-12:00；14:00-17:30）联系07176921001、13032700872宜昌联通投诉处理中心。如用户咨询，请前台10010话务中心代为解释，谢谢</t>
  </si>
  <si>
    <t>TS202310061135000940</t>
  </si>
  <si>
    <t>熊凤梅</t>
  </si>
  <si>
    <t>2023-10-06 17:19:15</t>
  </si>
  <si>
    <t>&amp;#13;&amp;#10;高级模板内容：&amp;#13;&amp;#10;投诉问题描述:用户来电对上个月的最低消费补足189元的费用不认可，对赠送费抵扣的消费不能算在承诺低消保底消费中不认可，要求核查处理&amp;#13;&amp;#10;争议月份:2023年9月&amp;#13;&amp;#10;争议金额:189&amp;#13;&amp;#10;用户要求:要求在今天之内处理好，不然就起诉联通  消费者投诉热线投诉&amp;#13;</t>
  </si>
  <si>
    <t>业务规则：用户反映对上个月的最低消费补足189元的费用不认可，核实前期工单BL202309021650316090通过赠费到账290元，此属业务规则，已联系客户致歉解释清楚，现已重新为客户申请290元赠费，因有往月欠费，现金到账162.7元，赠费到账127.3元，合计:290元，用户满意</t>
  </si>
  <si>
    <t>BL202310051634010736</t>
  </si>
  <si>
    <t>刘文耀</t>
  </si>
  <si>
    <t>2023-10-06 11:18:31</t>
  </si>
  <si>
    <t>&gt;业务号码&gt;13117274721；&gt;号码归属地&gt;宜昌市；&gt;产品名称&gt;20元异型流量权益红包【超享版】-连续包月；&gt;产品代码&gt;65000055；&gt;产品编码&gt;6500005500；&gt;订购时间&gt; 2023-08-26 16:39:35      ；&gt;核查情况&gt;平台故障；&gt;不规范定制分类&gt;平台故障，无法判责；&gt;退费金额&gt;20元；&gt;退费时间&gt;2023-10-06；&gt;投诉内容&gt;&amp;#10;&amp;#10;高级模板内容：&amp;#10;赔付类型：:增值业务争议 &amp;#10;CBSS账单扣费名称：:增值业务费_增值业务-20元异型流量权益红包【超享版】 &amp;#10;办理渠道:无&amp;#10;赔付月份：:2023年10月&amp;#10;返还倍率:单倍&amp;#10;赔付金额：:40&amp;#10;是否已经取消业务:是&amp;#10;是否承诺退费 ：:是&amp;#10;用户是否需要回复：:否&amp;#10;用户要求：:用户表示不是自己办理的 要求取消退费</t>
  </si>
  <si>
    <t>TS202310050952342055</t>
  </si>
  <si>
    <t>夏承虎</t>
  </si>
  <si>
    <t>2023-10-06 09:05:10</t>
  </si>
  <si>
    <t>判断省分:湖北&amp;#13;&amp;#10;:增值业务费用争议（含炫彩通信助理包云盘版等组合类增值业务）&amp;#13;&amp;#10;:移网&amp;#13;&amp;#10;:在补救范围内&amp;#13;&amp;#10;:不认可&amp;#13;&amp;#10;:大于500元&amp;#13;&amp;#10;:&amp;#13;&amp;#10;&amp;#13;&amp;#10;高级模板内容：&amp;#13;&amp;#10;投诉问题描述:用户来电反映没有开通过，已解释开卡时就办理的，用户表示开卡时只告知月租39元，没有开通此业务，不知情被办理，对费用不认可。&amp;#13;&amp;#10;争议业务名称:新闻早晚报&amp;#13;&amp;#10;受理渠道:无&amp;#13;&amp;#10;争议月份:2023年10月、2023年9月、2023年5月、2023年6月、2023年7月、2023年8月、2023年4月、2023年3月、2023年2月、2023年1月、2022年1月、2022年2月、2022年3月、2022年4月、2022年5月、2022年6月、2022年7月、2022年8月、2022年9月、2022年10月、2022年11月、2022年12月、2021年1月、2021年2月、2021年3月、2021年4月、2021年5月、2021年6月、2021年7月、2021年8月、2021年9月、2021年10月、2021年11月、2021年12月&amp;#13;&amp;#10;争议费用:1&amp;#13;&amp;#10;一线客服在系统里:已取消&amp;#13;&amp;#10;是否承诺退费:否&amp;#13;&amp;#10;用户要求:要求我方尽快核实回复处理，谢谢&amp;#13;</t>
  </si>
  <si>
    <t>客户原因：经核实，客户于2021-07-19 09:13:14  自行转资幸福家家乐39元套餐，转资后新闻早晚报未操作取消，现客户表示无需使用，业务已取消，考虑客户感知，申请减免21年8月-23年10月费用合计81元， 24小时内到账，此费用无法抵扣往月欠费且不可打印发票，满意。</t>
  </si>
  <si>
    <t>TS202310041629590794</t>
  </si>
  <si>
    <t>071704581553</t>
  </si>
  <si>
    <t>左大芬</t>
  </si>
  <si>
    <t>2023-10-06 09:02:45</t>
  </si>
  <si>
    <t>用户反映9月30日有下单新装宽带，当天也接到短信，承诺已经安排师傅上门，但到10月4号，一直无师傅联系，发给用户的号码也联系不上，非常不满，强烈要求投诉，拦截失败，请处理并回复。</t>
  </si>
  <si>
    <t>宽带安装：夷陵区金凤朝阳小区业务单号662023093009434175AA。经核实已发固网故障协助催促安装，已催促安装师傅15672513743，沟通后已为用户安装成功，满意。</t>
  </si>
  <si>
    <t>BL202310050830440629</t>
  </si>
  <si>
    <t>071700802750</t>
  </si>
  <si>
    <t>赵越</t>
  </si>
  <si>
    <t>2023-10-06 17:13:17</t>
  </si>
  <si>
    <t>22年Q3Q4重点客户判断省分:湖北&amp;#13;&amp;#10;:宽带移机&amp;#13;&amp;#10;:不认可&amp;#13;&amp;#10;:&amp;#13;&amp;#10;&amp;#13;&amp;#10;高级模板内容：&amp;#13;&amp;#10;重要提醒：若能通过无缝下单则选择无缝，建此工单会被专项质检！！！:继续建单&amp;#13;&amp;#10;用户诉求:移机&amp;#13;&amp;#10;移机地址: 湖北省宜昌市当阳市城西公租房1栋2单元1110&amp;#13;&amp;#10;当前使用地址:湖北省宜昌市当阳市玉阳办事处和悦家园4栋1单元5层41501&amp;#13;</t>
  </si>
  <si>
    <t>宽带安装：湖北省宜昌市当阳市城西公租房1栋2单元1110AA，用户要求办理移机，已由当阳城区南正街自有营业厅联系用户处理，满意。</t>
  </si>
  <si>
    <t>ZHX202310061311321170</t>
  </si>
  <si>
    <t>2023-10-06 18:11:53</t>
  </si>
  <si>
    <t>【2022年上工信部测评重保用户】该用户申诉风险较高，已经生成工单，请申诉专家及时跟进！谢谢！</t>
  </si>
  <si>
    <t>ZHX202310061741421393</t>
  </si>
  <si>
    <t>李崇洋</t>
  </si>
  <si>
    <t>2023-10-06 20:48:23</t>
  </si>
  <si>
    <t>【2022年上工信部测评重保用户】用户问题已派省分工单，现根据申诉预警场景（1）派发申诉预警工单，请申诉专席及进跟进，谢谢！&amp;#13;&amp;#10;【填写注意事项】&amp;#13;&amp;#10;场景一申诉预警打标用户填写“1”用户要求半小时内回电处理问题，不然就工信部投诉&amp;#13;&amp;#10;场景二历史申诉用户要求在线解决/不挂机填写“2”&amp;#13;&amp;#10;场景三15日5件及以上工单用户要求在线解决/不挂机填写“3”&amp;#13;&amp;#10;场景四要求转上级/领导/值班经理用户填写“4”</t>
  </si>
  <si>
    <t>ZHX202310061939091509</t>
  </si>
  <si>
    <t>刘世林</t>
  </si>
  <si>
    <t>2023-10-06 20:16:12</t>
  </si>
  <si>
    <t>该用户申诉风险较高，已经生成工单，请申诉专家及时跟进！谢谢！</t>
  </si>
  <si>
    <t>ZHX202310061016081021</t>
  </si>
  <si>
    <t>洪军涛</t>
  </si>
  <si>
    <t>2023-10-06 10:18:58</t>
  </si>
  <si>
    <t>TS202309141224122425</t>
  </si>
  <si>
    <t>易振凤</t>
  </si>
  <si>
    <t>2023-10-06 17:05:50</t>
  </si>
  <si>
    <t>&amp;#13;&amp;#10;高级模板内容：&amp;#13;&amp;#10;投诉问题描述:详见：TS202309080840361773，用户不认可：您反馈不知情办理转资 幸福家家乐59元套餐，核实为21年6月您来电反馈流量超出问题时，与您沟通一致情况下转资幸福家家乐59元套餐，不存在不知情办理，考虑您满意度，可酌情减免6个月折扣差价合计240元，您拒绝，要退补偿30个月1200元，无法满足&amp;#13;&amp;#10;争议月份:2023年9月&amp;#13;&amp;#10;争议金额:1200&amp;#13;&amp;#10;用户要求:核实处理谢谢！提及工信部，要求退现金&amp;#13;</t>
  </si>
  <si>
    <t>其他： 客户反馈不知情办理转资 幸福家家乐59元套餐，核实为21年6月客户来电反馈流量超出问题时，与客户沟通一致情况下转资幸福家家乐59元套餐，不存在不知情办理，考虑客户满意度，可酌情减免6个月折扣差价合计240元，客户拒绝，要退补偿30个月1200元，无法满足，满意度一般，若客户同意我部退费方案，可致电07176921001、13032700872宜昌联通投诉处理中心。</t>
  </si>
  <si>
    <t>TS202310060148241118</t>
  </si>
  <si>
    <t>2023-10-06 18:20:07</t>
  </si>
  <si>
    <t>主办单位：湖北&amp;#10;客户类别：星级客户&amp;#10;10010是否打通：否&amp;#10;是否二次致电10015：是&amp;#10;是否联系：否&amp;#10;升级倾向：&amp;#10;号码归属省：湖北&amp;#10;SVIP等级：&amp;#10;1. 问题类型:;&amp;#10;2. 投诉类型:月固定费争议;&amp;#10;3. 营业厅地址:;&amp;#10;4. 位置信息:;&amp;#10;5. 位置发生地:;&amp;#10;6. 投诉内容:&amp;#10;202309叠加套餐包:19&amp;#10;202308叠加套餐包:19&amp;#10;202307叠加套餐包:19&amp;#10;202306叠加套餐包:19&amp;#10;202305叠加套餐包:19&amp;#10;202310基本套餐费:139&amp;#10;争议金额:234.00</t>
  </si>
  <si>
    <t>其他：①客户投诉产生的原因：客户反馈流量包扣费的问题。&amp;#10;②客户投诉问题核查情况及解决方案：收到贵部转办后，我司立即组织调查。经核实，客户反馈不知情办理今日头条定向流量10GB月包（前向包月）业务，核实为手厅开通，不存在不知情定制，考虑客户感知，申请减免22.11-23.10月费用合计228元，24小时内到账，此费用不可打印账单发票不可抵扣往月欠费，已登记客户缴清往月欠费后我部协助取消流量包。我司于2023-10-06 13：46:38联系客户解释以上情况。&amp;#10;③客户问题满意度：满意&amp;#10;④回单人：张婷 6921001</t>
  </si>
  <si>
    <t>TS202310061025161574</t>
  </si>
  <si>
    <t>罗倩</t>
  </si>
  <si>
    <t>2023-10-06 17:29:14</t>
  </si>
  <si>
    <t>&amp;#13;&amp;#10;高级模板内容：&amp;#13;&amp;#10;投诉问题描述:用户表示无法领取到权益&amp;#13;&amp;#10;操作渠道:中国联通APP&amp;#13;&amp;#10;参加活动（套餐）名称:0元百宝箱权益12个月立即生效-湖北&amp;#13;&amp;#10;页面提示:未办理&amp;#13;&amp;#10;用户要求:用户表示无法领取到权益，要求核实处理&amp;#13;</t>
  </si>
  <si>
    <t>其他：客户反映无法领取0元百宝箱权益，已联系城区三峡大学校园迎新服务站（校园）营业厅协助处理，联系客户表示已成功领取，满意。</t>
  </si>
  <si>
    <t>BL202310061644502359</t>
  </si>
  <si>
    <t>方炳金</t>
  </si>
  <si>
    <t>2023-10-06 17:25:28</t>
  </si>
  <si>
    <t>高级模板内容：&amp;#10;用户诉求:降套 前台办理提示：除最后一个月，用户在合约期内仅允许变更为合约规定范围内的套餐或者更高档的套餐，请协助办理，谢谢 &amp;#10;当前套餐名称:畅越冰激凌5G套餐49元&amp;#10;新套餐名称（转入套餐名称）:福多多29元   150分钟 和 5G国内流量&amp;#10;是合约期内（含靓号）:是&amp;#10;备注:联系：13264916693</t>
  </si>
  <si>
    <t>BL202310061413190053</t>
  </si>
  <si>
    <t>饶渝玲</t>
  </si>
  <si>
    <t>2023-10-06 14:26:15</t>
  </si>
  <si>
    <t>判断省分:湖北&amp;#13;&amp;#10;:指定要求办理全国流量王8元套餐&amp;#13;&amp;#10;:&amp;#13;&amp;#10;&amp;#13;&amp;#10;高级模板内容：&amp;#13;&amp;#10;用户诉求:变更8元套餐，挽留无效，不认可去营业厅，强烈要求线上办理&amp;#13;&amp;#10;当前套餐名称: 畅越冰激凌5G套餐69元&amp;#13;&amp;#10;新套餐名称（转入套餐名称）:全国流量王8元套餐&amp;#13;&amp;#10;是合约期内（含靓号）:是&amp;#13;</t>
  </si>
  <si>
    <t>BL202310061336572028</t>
  </si>
  <si>
    <t>李质冰</t>
  </si>
  <si>
    <t>2023-10-06 14:16:29</t>
  </si>
  <si>
    <t>判断省分:湖北&amp;#13;&amp;#10;:有意向资费&amp;#13;&amp;#10;:否&amp;#13;&amp;#10;:降套&amp;#13;&amp;#10;:需要保号&amp;#13;&amp;#10;:挽留后，用户依旧要求降套&amp;#13;&amp;#10;:消费对比&amp;#13;&amp;#10;:挽留失败&amp;#13;&amp;#10;:&amp;#13;&amp;#10;node_106:&amp;#13;&amp;#10;:无合约/无靓号&amp;#13;&amp;#10;:&amp;#13;&amp;#10;&amp;#13;&amp;#10;高级模板内容：&amp;#13;&amp;#10;用户诉求:降套&amp;#13;&amp;#10;当前套餐名称: 畅越冰激凌5G套餐129元&amp;#13;&amp;#10;新套餐名称（转入套餐名称）:福多多29元&amp;#13;&amp;#10;是合约期内（含靓号）:否&amp;#13;&amp;#10;备注:要求线上更换，前台办理无选项，请协助处理&amp;#13;</t>
  </si>
  <si>
    <t>BL202310061131090119</t>
  </si>
  <si>
    <t>辛恩荣</t>
  </si>
  <si>
    <t>2023-10-06 14:53:17</t>
  </si>
  <si>
    <t>判断省分:湖北&amp;#13;&amp;#10;:指定要求办理全国流量王8元套餐&amp;#13;&amp;#10;:&amp;#13;&amp;#10;&amp;#13;&amp;#10;高级模板内容：&amp;#13;&amp;#10;用户诉求:用户要求将套餐更改为全国流量王8元套餐  营业厅告知用户打10010可以办理   用户强烈要求今天之内回复处理  不及时处理将投诉 未说明投诉渠道  解释无效 挽留失败&amp;#13;&amp;#10;当前套餐名称: 18元4G随意打&amp;#13;&amp;#10;新套餐名称（转入套餐名称）:全国流量王8元套餐&amp;#13;&amp;#10;是合约期内（含靓号）:否&amp;#13;&amp;#10;备注:用户要求将套餐更改为全国流量王8元套餐  营业厅告知用户打10010可以办理   用户强烈要求今天之内回复处理  不及时处理将投诉 未说明投诉渠道  解释无效 挽留失败&amp;#13;</t>
  </si>
  <si>
    <t>BL202310061128400075</t>
  </si>
  <si>
    <t>陈诗齐</t>
  </si>
  <si>
    <t>2023-10-06 14:19:46</t>
  </si>
  <si>
    <t>判断省分:湖北&amp;#13;&amp;#10;:无意向资费&amp;#13;&amp;#10;node_104:&amp;#13;&amp;#10;node_102:&amp;#13;&amp;#10;:降套&amp;#13;&amp;#10;:消费过高&amp;#13;&amp;#10;:挽留后，用户依旧要求降套&amp;#13;&amp;#10;:资费对比&amp;#13;&amp;#10;:挽留失败&amp;#13;&amp;#10;:&amp;#13;&amp;#10;node_106:&amp;#13;&amp;#10;:有合约/有靓号&amp;#13;&amp;#10;:&amp;#13;&amp;#10;&amp;#13;&amp;#10;高级模板内容：&amp;#13;&amp;#10;用户诉求:更改套餐&amp;#13;&amp;#10;当前套餐名称:畅越冰激凌5G套餐119元&amp;#13;&amp;#10;新套餐名称（转入套餐名称）:福多多39元套餐&amp;#13;&amp;#10;是合约期内（含靓号）:是&amp;#13;&amp;#10;备注:已挽留，无效，请协助处理，谢谢&amp;#13;</t>
  </si>
  <si>
    <t>BL202310061057112014</t>
  </si>
  <si>
    <t>贺必册</t>
  </si>
  <si>
    <t>2023-10-06 11:07:28</t>
  </si>
  <si>
    <t>[65岁以上老人] 判断省分:湖北&amp;#13;&amp;#10;:指定要求办理全国流量王8元套餐&amp;#13;&amp;#10;:&amp;#13;&amp;#10;&amp;#13;&amp;#10;高级模板内容：&amp;#13;&amp;#10;用户诉求:用户要求办理全国流量王8元套餐，已挽留引导去营业厅，用户不认可，请处理，谢谢&amp;#13;&amp;#10;当前套餐名称: 畅爽冰激凌5G套餐99元（基础版）&amp;#13;&amp;#10;新套餐名称（转入套餐名称）:全国流量王8元套餐&amp;#13;&amp;#10;是合约期内（含靓号）:否&amp;#13;&amp;#10;备注:要求尽快办理&amp;#13;</t>
  </si>
  <si>
    <t>BL202310061051151918</t>
  </si>
  <si>
    <t>张子林</t>
  </si>
  <si>
    <t>2023-10-06 11:00:18</t>
  </si>
  <si>
    <t>判断省分:湖北&amp;#13;&amp;#10;:指定要求办理全国流量王8元套餐&amp;#13;&amp;#10;:&amp;#13;&amp;#10;&amp;#13;&amp;#10;高级模板内容：&amp;#13;&amp;#10;用户诉求:用户来电要求办理八元套餐，解释不认可，用户不愿意去营业厅，称48小时太长了，要求尽快办理，请核实处理&amp;#13;&amp;#10;当前套餐名称:18元4G随意打&amp;#13;&amp;#10;新套餐名称（转入套餐名称）:8元套餐&amp;#13;&amp;#10;是合约期内（含靓号）:否&amp;#13;&amp;#10;备注:要求尽快处理&amp;#13;</t>
  </si>
  <si>
    <t>BL202310061000351054</t>
  </si>
  <si>
    <t>张祥全</t>
  </si>
  <si>
    <t>2023-10-06 11:21:17</t>
  </si>
  <si>
    <t>&amp;#13;&amp;#10;高级模板内容：&amp;#13;&amp;#10;用户诉求:用户来电要求更改套餐为腾讯大王卡29元版（新），我处挽留失败，用户要求办理，我处办理失败，显示为“携出拆机用户不能再受理除缴费、停开机、查询类以外的其它业务”，请贵部协助处理，谢谢&amp;#13;&amp;#10;当前套餐名称: 流量王-工友卡（湖北）&amp;#13;&amp;#10;新套餐名称（转入套餐名称）:腾讯大王卡29元（新）&amp;#13;&amp;#10;是合约期内（含靓号）:否&amp;#13;&amp;#10;备注:用户来电要求更改套餐为腾讯大王卡29元版（新），我处挽留失败，用户要求办理，我处办理失败，全国CB显示为“携出拆机用户不能再受理除缴费、停开机、查询类以外的其它业务”，请贵部协助处理，谢谢&amp;#13;</t>
  </si>
  <si>
    <t>BL202310051936120818</t>
  </si>
  <si>
    <t>刘平</t>
  </si>
  <si>
    <t>2023-10-06 11:07:13</t>
  </si>
  <si>
    <t>&amp;#13;&amp;#10;高级模板内容：&amp;#13;&amp;#10;用户诉求:用户要求变更59福多多套餐，前台说告知为靓号，用话要求更改&amp;#13;&amp;#10;当前套餐名称: 腾讯王卡5G版129元套餐&amp;#13;&amp;#10;新套餐名称（转入套餐名称）:59福多多套餐&amp;#13;&amp;#10;是合约期内（含靓号）:是&amp;#13;</t>
  </si>
  <si>
    <t>BL202310051852130301</t>
  </si>
  <si>
    <t>龚风伍</t>
  </si>
  <si>
    <t>2023-10-06 10:57:47</t>
  </si>
  <si>
    <t>判断省分:湖北&amp;#13;&amp;#10;:指定要求办理全国流量王8元套餐&amp;#13;&amp;#10;:&amp;#13;&amp;#10;&amp;#13;&amp;#10;高级模板内容：&amp;#13;&amp;#10;用户诉求:用户来电反映想要变更套餐&amp;#13;&amp;#10;当前套餐名称: 畅越冰激凌5G套餐69元&amp;#13;&amp;#10;新套餐名称（转入套餐名称）: 福多多29元（湖北） &amp;#13;&amp;#10;是合约期内（含靓号）:否&amp;#13;</t>
  </si>
  <si>
    <t>BL202310051743391865</t>
  </si>
  <si>
    <t>汤田甜</t>
  </si>
  <si>
    <t>2023-10-06 09:01:47</t>
  </si>
  <si>
    <t>判断省分:湖北&amp;#13;&amp;#10;:指定要求办理全国流量王8元套餐&amp;#13;&amp;#10;:&amp;#13;&amp;#10;&amp;#13;&amp;#10;高级模板内容：&amp;#13;&amp;#10;用户诉求:变更套餐&amp;#13;&amp;#10;当前套餐名称:福多多29元（湖北）&amp;#13;&amp;#10;新套餐名称（转入套餐名称）:8元流量王&amp;#13;&amp;#10;是合约期内（含靓号）:是&amp;#13;&amp;#10;备注:本机更改套餐在线解释挽留无效，不愿意到厅多次提到工信部&amp;#13;</t>
  </si>
  <si>
    <t>BL202310051704311220</t>
  </si>
  <si>
    <t>崔昀</t>
  </si>
  <si>
    <t>2023-10-06 09:03:15</t>
  </si>
  <si>
    <t>&amp;#13;&amp;#10;高级模板内容：&amp;#13;&amp;#10;用户诉求:全国流量王8元套餐&amp;#13;&amp;#10;当前套餐名称:腾讯大王卡&amp;#13;&amp;#10;新套餐名称（转入套餐名称）:全国流量王8元套餐&amp;#13;&amp;#10;是合约期内（含靓号）:否&amp;#13;&amp;#10;备注:全国流量王8元套餐&amp;#13;&amp;#10;&amp;#13;&amp;#10;前台解释在线无法办理用户不认可故记此单&amp;#13;</t>
  </si>
  <si>
    <t>BL202310051700011147</t>
  </si>
  <si>
    <t>谭昌印</t>
  </si>
  <si>
    <t>2023-10-06 14:02:50</t>
  </si>
  <si>
    <t>判断省分:湖北&amp;#13;&amp;#10;:指定要求办理全国流量王8元套餐&amp;#13;&amp;#10;:&amp;#13;&amp;#10;&amp;#13;&amp;#10;高级模板内容：&amp;#13;&amp;#10;用户诉求:更改套餐&amp;#13;&amp;#10;当前套餐名称: 畅越冰激凌5G套餐99元&amp;#13;&amp;#10;新套餐名称（转入套餐名称）:8元全国流量王套餐&amp;#13;&amp;#10;是合约期内（含靓号）:是&amp;#13;&amp;#10;备注:挽留无效 请核实处理 联系电话18086650490   &amp;#13;</t>
  </si>
  <si>
    <t>BL202310051548012465</t>
  </si>
  <si>
    <t>2023-10-06 09:12:32</t>
  </si>
  <si>
    <t>22年Q3Q4重点客户&amp;#13;&amp;#10;高级模板内容：&amp;#13;&amp;#10;用户诉求:降套&amp;#13;&amp;#10;当前套餐名称:畅爽冰激凌5G套餐99元&amp;#13;&amp;#10;新套餐名称（转入套餐名称）:4G全国流量王8元&amp;#13;&amp;#10;是合约期内（含靓号）:否&amp;#13;&amp;#10;备注:&amp;#13;&amp;#10;用户要求更改4G全国流量王8元。挽留失败，解释前往营业厅不认可，请处理，谢谢&amp;#13;</t>
  </si>
  <si>
    <t>BL202310051547492463</t>
  </si>
  <si>
    <t>2023-10-06 09:16:36</t>
  </si>
  <si>
    <t>[65岁以上老人] &amp;#13;&amp;#10;高级模板内容：&amp;#13;&amp;#10;用户诉求:用户来电要求办理全国流量王8元套餐&amp;#13;&amp;#10;当前套餐名称:18695079351&amp;#13;&amp;#10;新套餐名称（转入套餐名称）:腾讯大王卡&amp;#13;&amp;#10;是合约期内（含靓号）:否&amp;#13;</t>
  </si>
  <si>
    <t>BL202310051355330772</t>
  </si>
  <si>
    <t>张楠</t>
  </si>
  <si>
    <t>2023-10-06 09:19:25</t>
  </si>
  <si>
    <t>判断省分:湖北&amp;#13;&amp;#10;:指定要求办理全国流量王8元套餐&amp;#13;&amp;#10;:&amp;#13;&amp;#10;&amp;#13;&amp;#10;高级模板内容：&amp;#13;&amp;#10;用户诉求:更改套餐&amp;#13;&amp;#10;当前套餐名称:沃派29元套餐（湖北）&amp;#13;&amp;#10;新套餐名称（转入套餐名称）:全国流量王8元套餐&amp;#13;&amp;#10;是合约期内（含靓号）:是&amp;#13;</t>
  </si>
  <si>
    <t>BL202310051344330633</t>
  </si>
  <si>
    <t>吴熙泽</t>
  </si>
  <si>
    <t>2023-10-06 09:08:40</t>
  </si>
  <si>
    <t>判断省分:湖北&amp;#13;&amp;#10;:指定要求办理全国流量王8元套餐&amp;#13;&amp;#10;:&amp;#13;&amp;#10;&amp;#13;&amp;#10;高级模板内容：&amp;#13;&amp;#10;用户诉求:降套&amp;#13;&amp;#10;当前套餐名称: 腾讯大王卡&amp;#13;&amp;#10;新套餐名称（转入套餐名称）: 4g全国流量王8元套餐&amp;#13;&amp;#10;是合约期内（含靓号）:否&amp;#13;&amp;#10;备注:&amp;#13;&amp;#10;用户要求变更4g全国流量王8元套餐,，已按照知识库解释口径告知用户，目前8元流量王套餐需用户带上本人身份证件到归属地联通自营厅咨询，告知可为用户推荐可咨询的营业厅【首推打标【解约主推】的自营厅】，无效，用户坚持要求派单办理，麻烦尽快受理&amp;#13;</t>
  </si>
  <si>
    <t>BL202310051329500435</t>
  </si>
  <si>
    <t>鲍翼</t>
  </si>
  <si>
    <t>2023-10-06 09:02:35</t>
  </si>
  <si>
    <t>判断省分:湖北&amp;#13;&amp;#10;:无意向资费&amp;#13;&amp;#10;node_104:&amp;#13;&amp;#10;node_102:&amp;#13;&amp;#10;:降套&amp;#13;&amp;#10;:消费过高&amp;#13;&amp;#10;:挽留后，用户依旧要求降套&amp;#13;&amp;#10;:资费对比&amp;#13;&amp;#10;:挽留失败&amp;#13;&amp;#10;:&amp;#13;&amp;#10;node_106:&amp;#13;&amp;#10;:有合约/有靓号&amp;#13;&amp;#10;:&amp;#13;&amp;#10;&amp;#13;&amp;#10;高级模板内容：&amp;#13;&amp;#10;用户诉求:用户来电反映要求更改套餐，已挽留无效，已建议前往营业厅用户不认可，要求尽快处理&amp;#13;&amp;#10;当前套餐名称:	 5G畅爽冰激凌299元（首月全量全价）&amp;#13;&amp;#10;新套餐名称（转入套餐名称）:29元福多多&amp;#13;&amp;#10;是合约期内（含靓号）:是&amp;#13;&amp;#10;备注:尽快处理&amp;#13;</t>
  </si>
  <si>
    <t>BL202310051309250148</t>
  </si>
  <si>
    <t>2023-10-06 16:48:30</t>
  </si>
  <si>
    <t>&amp;#13;&amp;#10;高级模板内容：&amp;#13;&amp;#10;用户诉求:用户来电反映自己我方工作人员告知建议用户畅越冰激凌套餐89月租外加10块的宽带电视1个月99有15g流量赠送20g流量去营业厅办理告知无法办理现要求我方处理&amp;#13;&amp;#10;当前套餐名称: 0元月租省内全家福4G成员套餐&amp;#13;&amp;#10;新套餐名称（转入套餐名称）:畅越冰激凌套餐89&amp;#13;&amp;#10;是合约期内（含靓号）:否&amp;#13;&amp;#10;备注:我方协助处理&amp;#13;</t>
  </si>
  <si>
    <t>套餐变更-前期到厅：用户要求转资畅越冰激凌5G套餐89元套餐，挽留无效，已按用户要求办理，次月生效。</t>
  </si>
  <si>
    <t>TS202310060928450126</t>
  </si>
  <si>
    <t>曾祥林</t>
  </si>
  <si>
    <t>2023-10-06 19:26:33</t>
  </si>
  <si>
    <t>主办单位：湖北&amp;#10;客户类别：普通客户&amp;#10;10010是否打通：是&amp;#10;是否二次致电10015：是&amp;#10;是否联系：是&amp;#10;升级倾向：无&amp;#10;号码归属省：湖北&amp;#10;SVIP等级：&amp;#10;----&amp;#13;&amp;#10;高级模板内容：&amp;#13;&amp;#10;1*投诉问题描述:用户来电反映套餐被不知情更改了，表示之前是69的，现在成99的了，要求改回69的套餐，请尽快核实处理&amp;#13;</t>
  </si>
  <si>
    <t>套餐变更-未到厅①客户基本资料：业务号码：13387288489、客户姓名：&amp;#10;曾祥林、套餐情况：畅爽冰激凌5G套餐99元；客户反映赠费合约30元/月*24个月（新）到期未正常续订问题； &amp;#10;②首次联系客户时间：2023-10-06 18:32:48&amp;#10;③投诉核查处理情况：收到贵部转办，我司立即组织核查，经核实客户对活动到期未正常续订，对7-9月扣费90元不满，考虑到用户使用感知为用户申请90元费用，24小时内到账，此费用不可打印发票。&amp;#10;④答复客户时间及客户满意度评价：根据上述核实情况，我司于2023-10-06 18:32:48联系客户满意，回单人：田群、联系方式：07176921001&amp;#10;⑤投诉核查关联材料：无。</t>
  </si>
  <si>
    <t>TS202310051122261947</t>
  </si>
  <si>
    <t>投诉工单（2021版）&gt;&gt;融合&gt;&gt;【变更及服务】渠道服务&gt;&gt;手、网、短、微厅（含公众号）办理不成功</t>
  </si>
  <si>
    <t>刘伯涵</t>
  </si>
  <si>
    <t>2023-10-06 08:43:06</t>
  </si>
  <si>
    <t>主办单位：湖北&amp;#10;客户类别：普通客户&amp;#10;10010是否打通：否&amp;#10;是否二次致电10015：是&amp;#10;是否联系：否&amp;#10;升级倾向：&amp;#10;号码归属省：湖北&amp;#10;SVIP等级：&amp;#10;1. 问题类型:;&amp;#10;2. 投诉类型:办理争议;&amp;#10;3. 营业厅地址:;&amp;#10;4. 位置信息:;&amp;#10;5. 位置发生地:;&amp;#10;6. 投诉内容:套餐不能换，说是要在2年5折合约结束后才能换，之前办理时从来没说过要等5折合约到期才能换套餐。就算这样，5折合约明明和159冰淇淋套餐不是一个，5折只是说冰淇淋套餐，那为什么不能换低价位的冰淇淋套餐&amp;#10;8. 办理业务的名称:换套餐不能换&amp;#10;8. 无法办理的渠道:联通营业厅</t>
  </si>
  <si>
    <t>套餐变更-未到厅①客户投诉产生的原因：客户反映更改套餐问题。								&amp;#10;②客户投诉问题核查情况及解决方案：收到贵部转办后，我司立即组织调查。经核实，用户要求转资福多多29元套餐，挽留无效（降套的）已办理，次月生效,用户满意。								&amp;#10;③客户问题满意度：满意。								&amp;#10;④回单人:宜昌客服王晓玉；联系电话：07176921001。</t>
  </si>
  <si>
    <t>BL202310061010371219</t>
  </si>
  <si>
    <t>杨静</t>
  </si>
  <si>
    <t>2023-10-06 16:39:28</t>
  </si>
  <si>
    <t>查询增值业务:&amp;#13;&amp;#10;合约信息查询:&amp;#13;&amp;#10;系统未查询到产品信息/非用户咨询的产品&amp;#13;&amp;#10;查询优惠产品信息:&amp;#13;&amp;#10;:无确认方式&amp;#13;&amp;#10;:客户不了解此业务，要求取消或投诉&amp;#13;&amp;#10;:不接受&amp;#13;&amp;#10;:传统合约（金融类、标准类、强合约、固移融合等...）&amp;#13;&amp;#10;:下一步&amp;#13;&amp;#10;判断省分:湖北&amp;#13;&amp;#10;:金融、靓号，套餐折扣、含设备的组网协议四类强合约&amp;#13;&amp;#10;:无合约解约工单&amp;#13;&amp;#10;:挽留失败&amp;#13;&amp;#10;:不愿到厅&amp;#13;&amp;#10;:&amp;#13;&amp;#10;产品类型:轻合约;产品名称:5G炫彩加油包19元10GB（次月生效）（湖北）;产品描述:5G炫彩加油包19元10GB（次月生效）（湖北）;产品ID:91270894;开始时间:2023-05-01 00:00:00;结束时间:2025-04-30 23:59:59;订购渠道:上海航动科技有限公司（宜昌）;客户确认方式:无。&amp;#13;&amp;#10;客户想要改套餐,但需要先解绑亲情卡和主卡的套餐。客户现在不方便去营业厅,坐席建议她去营业厅咨询并记录情况。客户想要更改成29元的福多多卡套餐,坐席已经记录了客户的需求并会与她联系。</t>
  </si>
  <si>
    <t>套餐变更-未到厅：10元转29元，已办理转资福多多29元，次月生效，用户满意。</t>
  </si>
  <si>
    <t>BL202310041441042140</t>
  </si>
  <si>
    <t>徐海红</t>
  </si>
  <si>
    <t>2023-10-06 15:29:47</t>
  </si>
  <si>
    <t>判断省分:湖北&amp;#13;&amp;#10;:有意向资费&amp;#13;&amp;#10;:是&amp;#13;&amp;#10;:不认可：坚持要求转入有限制的套餐&amp;#13;&amp;#10;:&amp;#13;&amp;#10;&amp;#13;&amp;#10;高级模板内容：&amp;#13;&amp;#10;用户诉求:0&amp;#13;&amp;#10;当前套餐名称:5G畅爽冰激凌129元（首月全量全价）&amp;#13;&amp;#10;新套餐名称（转入套餐名称）: 4G畅爽冰激凌国内流量套餐-129元/月 &amp;#13;&amp;#10;是合约期内（含靓号）:否&amp;#13;&amp;#10;备注:用户要求更改原套餐，请及时处理，谢谢&amp;#13;</t>
  </si>
  <si>
    <t>套餐变更-未到厅：129元转资4G畅爽冰激凌国内流量套餐-129元/月资费，属xi现线上无对应勾选项，暂未操作办理，用户知晓。</t>
  </si>
  <si>
    <t>BL202310051654281068</t>
  </si>
  <si>
    <t>胡晓林</t>
  </si>
  <si>
    <t>2023-10-06 14:12:08</t>
  </si>
  <si>
    <t>22年Q3Q4重点客户&amp;#13;&amp;#10;高级模板内容：&amp;#13;&amp;#10;用户诉求:用户来电反映要求变更套餐&amp;#13;&amp;#10;当前套餐名称:畅越冰激凌5G套餐139元&amp;#13;&amp;#10;新套餐名称（转入套餐名称）:福多多29元&amp;#13;&amp;#10;是合约期内（含靓号）:是&amp;#13;&amp;#10;备注:要求在线解绑宽带071701032007，更改套餐&amp;#13;</t>
  </si>
  <si>
    <t>套餐变更-未到厅：139元转29元，已注销宽带并办理转资福多多29元，次月生效，用户满意。</t>
  </si>
  <si>
    <t>BL202310060905340120</t>
  </si>
  <si>
    <t>杨宗良</t>
  </si>
  <si>
    <t>2023-10-06 16:21:21</t>
  </si>
  <si>
    <t>【2022年上工信部测评重保用户】判断省分:湖北&amp;#13;&amp;#10;:有意向资费&amp;#13;&amp;#10;:是&amp;#13;&amp;#10;:不认可：坚持要求转入有限制的套餐&amp;#13;&amp;#10;:&amp;#13;&amp;#10;&amp;#13;&amp;#10;高级模板内容：&amp;#13;&amp;#10;用户诉求:用户来电要求更改套餐为20元左右的套餐，前台挽留失败且按照预处理解释，用户不认可&amp;#13;&amp;#10;当前套餐名称: 畅越冰激凌5G套餐49元&amp;#13;&amp;#10;新套餐名称（转入套餐名称）:20元左右的套餐&amp;#13;&amp;#10;是合约期内（含靓号）:否&amp;#13;&amp;#10;备注:用户要求尽快处理，烦请后台协助处理，谢谢。&amp;#13;</t>
  </si>
  <si>
    <t>套餐变更-未到厅：49元转19元，已办理转资大王卡19元套餐，次月生效，用户满意。</t>
  </si>
  <si>
    <t>BL202310051746141902</t>
  </si>
  <si>
    <t>刘厚林</t>
  </si>
  <si>
    <t>2023-10-06 17:13:20</t>
  </si>
  <si>
    <t>判断省分:湖北&amp;#13;&amp;#10;:无意向资费&amp;#13;&amp;#10;node_104:&amp;#13;&amp;#10;node_102:&amp;#13;&amp;#10;:降套&amp;#13;&amp;#10;:消费过高&amp;#13;&amp;#10;:挽留后，用户依旧要求降套&amp;#13;&amp;#10;:消费对比&amp;#13;&amp;#10;:挽留失败&amp;#13;&amp;#10;:&amp;#13;&amp;#10;node_106:&amp;#13;&amp;#10;:无合约/无靓号&amp;#13;&amp;#10;:&amp;#13;&amp;#10;&amp;#13;&amp;#10;高级模板内容：&amp;#13;&amp;#10;用户诉求:用户来电反映要求更改套餐，已多次挽留无效，已推荐29元套餐，用户不认可，要求更优惠的，其次要求更改成功之后要求把本月产生的月租费退还，请协助处理&amp;#13;&amp;#10;当前套餐名称:	 星锐卡59元/月主资费（首月套餐减半）&amp;#13;&amp;#10;新套餐名称（转入套餐名称）:无&amp;#13;&amp;#10;是合约期内（含靓号）:否&amp;#13;&amp;#10;备注:尽快处理&amp;#13;</t>
  </si>
  <si>
    <t>套餐变更-未到厅：59转8元，用户要求转资4G全国流量王8元套餐，挽留无效，已按用户要求办理，次月生效，满意。</t>
  </si>
  <si>
    <t>BL202310061106572169</t>
  </si>
  <si>
    <t>廖佐六</t>
  </si>
  <si>
    <t>2023-10-06 16:46:22</t>
  </si>
  <si>
    <t>判断省分:湖北&amp;#13;&amp;#10;:有意向资费&amp;#13;&amp;#10;:否&amp;#13;&amp;#10;:降套&amp;#13;&amp;#10;:消费过高&amp;#13;&amp;#10;:挽留后，用户依旧要求降套&amp;#13;&amp;#10;:资费对比&amp;#13;&amp;#10;:挽留失败&amp;#13;&amp;#10;:&amp;#13;&amp;#10;node_106:&amp;#13;&amp;#10;:无合约/无靓号&amp;#13;&amp;#10;:&amp;#13;&amp;#10;&amp;#13;&amp;#10;高级模板内容：&amp;#13;&amp;#10;用户诉求:用户来电要求降套，挽留无效，请协助处理，提示存在融合关系，请到融合业务2.0办理，请协助处理&amp;#13;&amp;#10;当前套餐名称: 畅越冰激凌5G套餐69元&amp;#13;&amp;#10;新套餐名称（转入套餐名称）:（湖北）29元福多多卡&amp;#13;&amp;#10;是合约期内（含靓号）:否&amp;#13;</t>
  </si>
  <si>
    <t>套餐变更-未到厅：69元转29元，已办理转资29元福多多卡 ，次月生效，用户满意。</t>
  </si>
  <si>
    <t>BL202310051409400975</t>
  </si>
  <si>
    <t>关小雨</t>
  </si>
  <si>
    <t>2023-10-06 09:12:03</t>
  </si>
  <si>
    <t>&amp;#13;&amp;#10;高级模板内容：&amp;#13;&amp;#10;用户诉求:用户要求更改4G全国流量王8元套餐，已建议带上本人身份证件到归属地联通自营厅咨询不认可坚持办理 &amp;#13;&amp;#10;当前套餐名称:畅越冰激凌5G套餐79元&amp;#13;&amp;#10;新套餐名称（转入套餐名称）:4G全国流量王8元套餐&amp;#13;&amp;#10;是合约期内（含靓号）:否&amp;#13;</t>
  </si>
  <si>
    <t>套餐变更-未到厅：79转8元，挽留无效，已按用户要求办理转资4G全国流量王8元套餐，次月生效，满意。</t>
  </si>
  <si>
    <t>BL202310050925531323</t>
  </si>
  <si>
    <t>2023-10-06 09:07:25</t>
  </si>
  <si>
    <t>[65岁以上老人] 判断省分:湖北&amp;#13;&amp;#10;:有意向资费&amp;#13;&amp;#10;:是&amp;#13;&amp;#10;:不认可：坚持要求转入有限制的套餐&amp;#13;&amp;#10;:&amp;#13;&amp;#10;&amp;#13;&amp;#10;高级模板内容：&amp;#13;&amp;#10;用户诉求:用户来电要求变更套餐。前台挽留失败。请后台工作人员尽快处理。谢谢&amp;#13;&amp;#10;当前套餐名称:5G畅爽冰激凌99元（首月按量计费）&amp;#13;&amp;#10;新套餐名称（转入套餐名称）:腾讯大王卡29元&amp;#13;&amp;#10;是合约期内（含靓号）:是&amp;#13;</t>
  </si>
  <si>
    <t>套餐变更-未到厅：99元转腾讯大王卡29元，沟通后为用户办理转资 腾讯大王卡19元，次月生效  ，用户满意。</t>
  </si>
  <si>
    <t>BL202310051812522284</t>
  </si>
  <si>
    <t>张永新</t>
  </si>
  <si>
    <t>2023-10-06 14:19:04</t>
  </si>
  <si>
    <t>[65岁以上老人] 判断省分:湖北&amp;#13;&amp;#10;:无意向资费&amp;#13;&amp;#10;node_104:&amp;#13;&amp;#10;node_102:&amp;#13;&amp;#10;:降套&amp;#13;&amp;#10;:消费过高&amp;#13;&amp;#10;:挽留后，用户依旧要求降套&amp;#13;&amp;#10;:资费对比&amp;#13;&amp;#10;:挽留失败&amp;#13;&amp;#10;:&amp;#13;&amp;#10;node_106:&amp;#13;&amp;#10;:有合约/有靓号&amp;#13;&amp;#10;:&amp;#13;&amp;#10;&amp;#13;&amp;#10;高级模板内容：&amp;#13;&amp;#10;用户诉求:降套&amp;#13;&amp;#10;当前套餐名称:畅爽冰激凌5G套餐99元（基础版）&amp;#13;&amp;#10;新套餐名称（转入套餐名称）:没有推荐&amp;#13;&amp;#10;是合约期内（含靓号）:是&amp;#13;</t>
  </si>
  <si>
    <t>套餐变更-未到厅：99元转资，联系用户表示自己要去营业厅办理注销业务，故暂不转资，满意。</t>
  </si>
  <si>
    <t>BL202310041816440584</t>
  </si>
  <si>
    <t>颜俊</t>
  </si>
  <si>
    <t>2023-10-06 09:28:15</t>
  </si>
  <si>
    <t>判断省分:湖北&amp;#13;&amp;#10;:指定要求办理全国流量王8元套餐&amp;#13;&amp;#10;:&amp;#13;&amp;#10;&amp;#13;&amp;#10;高级模板内容：&amp;#13;&amp;#10;用户诉求:用户来电要求更改4G全国流量王8元套餐，次月生效，用户更改意愿强烈，挽留无效，已建议用户持身份证到归属地联通自营厅咨询，用户不认可，请处理（通过系统CBS办理不成功，系统没有显示此套餐选项故记录此单）&amp;#13;&amp;#10;当前套餐名称:畅爽冰激凌5G套餐199元（基础版）&amp;#13;&amp;#10;新套餐名称（转入套餐名称）:4G全国流量王8元套餐&amp;#13;&amp;#10;是合约期内（含靓号）:否&amp;#13;&amp;#10;备注:用户来电要求更改4G全国流量王8元套餐，次月生效，用户更改意愿强烈，挽留无效，已建议用户持身份证到归属地联通自营厅咨询，用户不认可，请处理（通过系统CBS办理不成功，系统没有显示此套餐选项故记录此单）&amp;#13;</t>
  </si>
  <si>
    <t>套餐变更-未到厅：用户要求转资4G全国流量王8元套餐，挽留无效（降套的）已办理，次月生效 客户满意。</t>
  </si>
  <si>
    <t>BL202310041026190622</t>
  </si>
  <si>
    <t>李智聪</t>
  </si>
  <si>
    <t>2023-10-06 14:20:55</t>
  </si>
  <si>
    <t>&amp;#13;&amp;#10;高级模板内容：&amp;#13;&amp;#10;用户诉求:用户对上一工单处理结果不认可，不认可下架套餐，要求变更&amp;#13;&amp;#10;当前套餐名称: 福多多卡59元&amp;#13;&amp;#10;新套餐名称（转入套餐名称）:阿里小宝卡&amp;#13;&amp;#10;是合约期内（含靓号）:否&amp;#13;&amp;#10;备注:未解决；您要求转资 阿里小宝卡套餐，属下架资费，已发OA尝试本月内转资办理转资阿里小宝卡套餐，次月生效，您表示知晓。&amp;#13;</t>
  </si>
  <si>
    <t>套餐变更-未到厅：转资阿里小宝卡，已告知用户阿里小宝卡已下架无法转回，已解释，建议用户可转资其他合适套餐，用户知晓一般。</t>
  </si>
  <si>
    <t>TS202310061350191565</t>
  </si>
  <si>
    <t>胡海松</t>
  </si>
  <si>
    <t>2023-10-06 17:14:28</t>
  </si>
  <si>
    <t>判断省分:重庆&amp;#13;&amp;#10;:手机不能接&amp;#13;&amp;#10;获取入参:&amp;#13;&amp;#10;获取历史工单:有历史工单&amp;#13;&amp;#10;:不存在&amp;#13;&amp;#10;:下一步&amp;#13;&amp;#10;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手机不支持,系统不支持.8.近期缴费开机记录情况：无缴费开机.9.是否存在群障：不存在.10.VoLTE开关是否打开：关闭.:诊断无异常/解释不认可&amp;#13;&amp;#10;:否&amp;#13;&amp;#10;:未开通&amp;#13;&amp;#10;是否清卡重用:否&amp;#13;&amp;#10;:下一步&amp;#13;&amp;#10;node_82:&amp;#13;&amp;#10;:不符合办理条件&amp;#13;&amp;#10;:不愿意操作/已取消过呼转仍然不能使用&amp;#13;&amp;#10;:1、受理流水号：;2、受理号码：15696687172;3、主叫号码：15696687172;4、被叫号码：;5、客户姓名：胡海松;6、客户级别：二星用户;7、用户归属地：宜昌市; 8、受理员工工号：hubXN23TF7257;9、手机厂商：;10、投诉渠道：10010客服热线;11、投诉打点范围：0.2千米;12、投诉地址：宜昌市-伍家岗区:豪爵足道(长江广场店)【城东大道112号方圆荟·长江广场F2层】;13、网格ID：191374;14、网格名称：YC_A_湖北省宜昌市伍家岗区中南路-城东大道交叉口附近网格_191374;15、经度：111.325116;16、纬度：30.677940;17、用户现象：不能接;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语音;22、室内或室外：室内外;23、手机信号强弱：满格;24、用户周边使用情况：不清楚;25、主工单流水号：hub169657079726937811;26、语音业务类型：无法主被叫;27、数据业务类型：;28、用户是否接受解释：否;29、公告类型：网络信息;30、基站ID：117.111333;31、基站名称：117.111333;32、其它地方是否正常使用：是;33、之前是否可以正常使用：</t>
  </si>
  <si>
    <t>TS202310060948570624</t>
  </si>
  <si>
    <t>董长知</t>
  </si>
  <si>
    <t>2023-10-06 15:55:16</t>
  </si>
  <si>
    <t>判断省分:湖北&amp;#13;&amp;#10;:湖北省内手机不能打&amp;#13;&amp;#10;获取入参:&amp;#13;&amp;#10;获取历史工单:无历史工单&amp;#13;&amp;#10;:下一步&amp;#13;&amp;#10;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amp;#13;&amp;#10;:下一步&amp;#13;&amp;#10;node_317:&amp;#13;&amp;#10;:不符合办理条件&amp;#13;&amp;#10;:某一地点无法拨打或接听&amp;#13;&amp;#10;:不清楚&amp;#13;&amp;#10;:网络无异常&amp;#13;&amp;#10;:1、受理流水号：;2、受理号码：18671776265;3、主叫号码：18671776265;4、被叫号码：;5、客户姓名：董长知;6、客户级别：二星用户;7、用户归属地：宜昌市; 8、受理员工工号：hubXN23ZH2137;9、手机厂商：;10、投诉渠道：10010客服热线;11、投诉打点范围：0.5千米;12、投诉地址：宜昌市-兴山县:兴山县峡口镇双坪村委会【】;13、网格ID：76034;14、网格名称：YC_B_76034;15、经度：110.749496;16、纬度：31.130940;17、用户现象：未发现网络问题;18、答复口径：您提供的位置周围基站暂时没有发现异常，建议您先进行换机换卡测试并留意观察。;19、网络类型：4G;20、投诉现象最近发生时间：当天;21、语音通话或数据上网：语音;22、室内或室外：室内外;23、手机信号强弱：满格;24、用户周边使用情况：个别发生;25、主工单流水号：hub169655681754368167;26、语音业务类型：无法主被叫;27、数据业务类型：;28、用户是否接受解释：否;29、公告类型：;30、基站ID：117.1006246;31、基站名称：117.1006246;32、其它地方是否正常使用：是;33、之前是否可以正常使用：是;&amp;#13;&amp;#10;用户来电反映在（详细地址：宜昌市-兴山县:兴山县峡口镇双坪村委会【】  ）从（时间：今天）开始无法通话（服务状态：正常），周围用户（不清楚）正常使用，用户（已开关机）测试，手机显示（满格），用户要求尽快核实处理，联系电话（18671776265）。</t>
  </si>
  <si>
    <t>TS202310041419230072</t>
  </si>
  <si>
    <t>2023-10-06 09:35:46</t>
  </si>
  <si>
    <t>判断省份:湖北&amp;#13;&amp;#10;:移网上网慢&amp;#13;&amp;#10;获取参数:&amp;#13;&amp;#10;获取历史工单:无历史工单&amp;#13;&amp;#10;:下一步&amp;#13;&amp;#10;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接口调用失败.:诊断无异常/解释不认可&amp;#13;&amp;#10;:下一步&amp;#13;&amp;#10;node_255:&amp;#13;&amp;#10;::不同意/已配置&amp;#13;&amp;#10;:在湖北&amp;#13;&amp;#10;:所有APP&amp;#13;&amp;#10;:长期&amp;#13;&amp;#10;:网络无异常&amp;#13;&amp;#10;:1、受理流水号：;2、受理号码：13100781231;3、主叫号码：13100781231;4、被叫号码：;5、客户姓名：李华;6、客户级别：一星忠诚用户;7、用户归属地：宜昌市; 8、受理员工工号：hubXN23ZH6630;9、手机厂商：;10、投诉渠道：10010客服热线;11、投诉打点范围：0.5千米;12、投诉地址：宜昌市-枝江市:湖北省枝江市盐务管理局【汉江大道33-4、5】;13、网格ID：190929;14、网格名称：YC_A_湖北省宜昌市枝江市深圳路四巷-深圳路交叉口附近网格_190929;15、经度：111.737615;16、纬度：30.422146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169640016230568483;26、语音业务类型：;27、数据业务类型：上网速度慢;28、用户是否接受解释：否;29、公告类型：网络信息;30、基站ID：117.110650;31、基站名称：117.11065;32、其它地方是否正常使用：是;33、之前是否可以正常使用：是;</t>
  </si>
  <si>
    <t>投诉点信号覆盖正常，周边基站无故障。多次联系用户无法接通，已短信告知有空与测试人员联系。处理人：安继盛 联系电话18607201286</t>
  </si>
  <si>
    <t>TS202310061101340063</t>
  </si>
  <si>
    <t>投诉工单（2021版）&gt;&gt;移网&gt;&gt;【网络使用】移网语音&gt;&gt;国际漫游/边界漫游异议</t>
  </si>
  <si>
    <t>湖北分公司&gt;&gt;客服中心&gt;&gt;服务运营室&gt;&gt;投诉处理组&gt;&gt;省投支撑处理</t>
  </si>
  <si>
    <t>2023-10-06 17:00:15</t>
  </si>
  <si>
    <t>投诉描述:我们收到一卡两号客人反映在内地网络覆盖问题，烦请协助核查所在位置3G,4G覆盖情况，谢谢。&amp;#13;&amp;#10;日期: 2023年10月06日&amp;#13;&amp;#10;客户香港号码: 85265285445 （IMSI：460016734433434，内地号码：8613143915445）&amp;#13;&amp;#10;地点: 湖北省宜昌市兴山县樽子乡紫龙山昭君原野&amp;#13;&amp;#10;问题：翻内地是可以有信号正常使用，但是一到 湖北省宜昌市兴山县樽子乡紫龙山昭君原野，就无信号了，客人表示去到宝康苑就又重新有服务。&amp;#13;&amp;#10;无需回复用户，请将处理结果反馈国漫中心即可，谢谢&amp;#13;&amp;#10;此为国际漫游平台的投诉，请优先处理&amp;#13;</t>
  </si>
  <si>
    <t>网络质量：湖北省宜昌市兴山县樽子乡紫龙山昭君原野AA。经网络部核查该区域属网络信号为正常，致电号码不存在，已短信答复如需办理可联系我部，如有疑问可在工作时间（08:30-12:00；14:00 -17:30 ）联系07176921001、13032700872宜昌客服。如用户咨询，请前台 10010话务 中心代为解释，谢谢</t>
  </si>
  <si>
    <t>TS202310041733442428</t>
  </si>
  <si>
    <t>2023-10-06 10:37:47</t>
  </si>
  <si>
    <t>用户来电称自己在宜昌市水悦城酒店无法正常使用，要求我方核实处理，打点无法提交，故记此单</t>
  </si>
  <si>
    <t>网络质量：宜昌市水悦城酒店海关公交站附近AA。经网络部核查，用户反馈昨天交费后重启手机，10-5下午，在宜昌市水悦城酒店海关公交站附近，可以上网，不能打电话，现已恢复正常，建议用户观察使用，满意。</t>
  </si>
  <si>
    <t>TS202310041912511998</t>
  </si>
  <si>
    <t>朱记明</t>
  </si>
  <si>
    <t>2023-10-06 10:46:28</t>
  </si>
  <si>
    <t>判断省分:湖北&amp;#13;&amp;#10;:湖北在省内手机不能打+不能接&amp;#13;&amp;#10;获取入参:&amp;#13;&amp;#10;获取历史工单:无历史工单&amp;#13;&amp;#10;:下一步&amp;#13;&amp;#10;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下一步&amp;#13;&amp;#10;node_317:&amp;#13;&amp;#10;:不符合办理条件&amp;#13;&amp;#10;:某一地点无法拨打或接听&amp;#13;&amp;#10;:不清楚&amp;#13;&amp;#10;:网络无异常&amp;#13;&amp;#10;:1、受理流水号：;2、受理号码：13094167514;3、主叫号码：13094167514;4、被叫号码：;5、客户姓名：朱记明;6、客户级别：一星忠诚用户;7、用户归属地：宜昌市; 8、受理员工工号：hubXN23ZH2148;9、手机厂商：;10、投诉渠道：10010客服热线;11、投诉打点范围：0.2千米;12、投诉地址：宜昌市-伍家岗区:石油大厦(胜利四路)【伍家区胜利四路30号】;13、网格ID：191258;14、网格名称：YC_A_湖北省宜昌市西陵区胜利四路-东山大道交叉口附近网格_191258;15、经度：111.294068;16、纬度：30.694996;17、用户现象：未发现网络问题;18、答复口径：您提供的位置周围基站暂时没有发现异常，建议您先进行换机换卡测试并留意观察。;19、网络类型：4G;20、投诉现象最近发生时间：一周以上;21、语音通话或数据上网：语音;22、室内或室外：室内;23、手机信号强弱：无信号;24、用户周边使用情况：不清楚;25、主工单流水号：hub169641772339430127;26、语音业务类型：无法主被叫;27、数据业务类型：;28、用户是否接受解释：否;29、公告类型：;30、基站ID：117.111998;31、基站名称：117.111998;32、其它地方是否正常使用：是;33、之前是否可以正常使用：是;</t>
  </si>
  <si>
    <t>用户投诉点为弱覆盖区域，优化手段无法有效解决，需新建基站。网络部回复暂无建站计划。处理人:安继盛  18607201286</t>
  </si>
  <si>
    <t>TS202310060941250419</t>
  </si>
  <si>
    <t>肖远树</t>
  </si>
  <si>
    <t>2023-10-06 11:03:12</t>
  </si>
  <si>
    <t>[65岁以上老人] :缴费未开机/缴费未到账&amp;#13;&amp;#10;判断省分:其他省分&amp;#13;&amp;#10;获取参数:往月欠费以及历史缴费信息:&amp;#13;&amp;#10;用户反馈:缴费未到账&amp;#13;&amp;#10;告知用户缴费暂未到账，可能存在一定延迟，请用户再耐心等待一下:不认可/充值很久了&amp;#13;&amp;#10;核对充值的手机号码是否正确:正确&amp;#13;&amp;#10;通过哪个平台充值:三方平台&amp;#13;&amp;#10;解释费用确实暂未到账，建议用户联系三方平台客服电话再核实一下:仍不认可&amp;#13;&amp;#10;解释后仍不认可:&amp;#13;&amp;#10;&amp;#13;&amp;#10;高级模板内容：&amp;#13;&amp;#10;投诉问题描述:用户反映交费为开机&amp;#13;&amp;#10;充值时间:2023-10-06&amp;#13;&amp;#10;充值渠道:其他:拼多多&amp;#13;&amp;#10;充值号码:15549346681&amp;#13;&amp;#10;充值金额:100&amp;#13;&amp;#10;前台是否按流程解释:是&amp;#13;&amp;#10;用户要求:要求处理&amp;#13;</t>
  </si>
  <si>
    <t>TS202310051051391062</t>
  </si>
  <si>
    <t>投诉工单（2021版）&gt;&gt;移网&gt;&gt;【离网】携出&gt;&gt;携出后余额争议问题</t>
  </si>
  <si>
    <t>艾靖</t>
  </si>
  <si>
    <t>2023-10-06 11:38:49</t>
  </si>
  <si>
    <t>客户月初办理携出，套餐内容都没有使用到，希望可以退还一部分费用。&amp;#13;&amp;#10;具体费用金额未说明。</t>
  </si>
  <si>
    <t>携号转网（伍家）：用户反映携出当月扣费问题，核实该号码已享套餐5折优惠，实付月费200元。现号码月初暂未办理携出，致电未接，已短信告知可为其酌情再退费100元，如有退费需求，可在工作时间（08:30-12:00；14:00-17:30）联系07176921001、13032700872宜昌客服。如用户咨询，请前台10010话务中心代为解释，谢谢。</t>
  </si>
  <si>
    <t>BL202310061634282224</t>
  </si>
  <si>
    <t>屈定云</t>
  </si>
  <si>
    <t>2023-10-06 16:51:28</t>
  </si>
  <si>
    <t>15572742328命中精准预判服务场景:[65岁以上老人] &amp;#13;&amp;#10;客户要求取消炫彩通信助理包-云盘版 -立即生效（湖北 老人无法接收短信 请协助处理谢谢！</t>
  </si>
  <si>
    <t>TS202310051857040116</t>
  </si>
  <si>
    <t>投诉工单（2021版）&gt;&gt;移网&gt;&gt;【产品及计费使用】产品及业务规则&gt;&gt;二次放号使用问题</t>
  </si>
  <si>
    <t>钟家琴</t>
  </si>
  <si>
    <t>2023-10-06 13:36:26</t>
  </si>
  <si>
    <t>【2022年上工信部测评重保用户】&amp;#10;高级模板内容：&amp;#10;投诉问题描述:号码注册微信显示号码需要解封，表示号码已经被人使用过&amp;#10;争议号码:15587953260&amp;#10;问题现象:无法注册第三方应用 &amp;#10;用户要求:注册微信，要求6号下午之前尽快处理</t>
  </si>
  <si>
    <t>BL202310060909110165</t>
  </si>
  <si>
    <t>办理工单（2021版）&gt;&gt;业务功能&gt;&gt;信用度调整（长期/临时）</t>
  </si>
  <si>
    <t>赵康</t>
  </si>
  <si>
    <t>2023-10-06 14:15:51</t>
  </si>
  <si>
    <t>用户要求增加50信用额度 有投诉倾向</t>
  </si>
  <si>
    <t>BL202310052107221615</t>
  </si>
  <si>
    <t>071703986042</t>
  </si>
  <si>
    <t>朱思旭</t>
  </si>
  <si>
    <t>2023-10-06 10:08:25</t>
  </si>
  <si>
    <t>用户要求取消15元1000M提速包(湖北)（立即生效，次月收费）-新，前台因在融合业务新里面也无法取消，麻烦处理</t>
  </si>
  <si>
    <t>BL202310051926190693</t>
  </si>
  <si>
    <t>071703940594</t>
  </si>
  <si>
    <t>杨海迪</t>
  </si>
  <si>
    <t>2023-10-06 09:51:51</t>
  </si>
  <si>
    <t>【2022年上工信部测评重保用户】【2022年上工信部测评重保用户】用户要求取消提速至1000M（30元）（湖北）  前台无法取消，没有点选项，请后台协助取消，谢谢</t>
  </si>
  <si>
    <t>BL202310051803242151</t>
  </si>
  <si>
    <t>陈昌发</t>
  </si>
  <si>
    <t>2023-10-06 10:03:13</t>
  </si>
  <si>
    <t>22年Q3Q4重点客户15671016571命中精准预判服务场景:[65岁以上老人] &amp;#13;&amp;#10;用户来电要求取消AR彩铃酷趣会员5G加油包（湖北）、5G精品听读PLUS会员、手机彩铃沃音乐精选10元包月、沃阅读知涯升学20元特价包、云加速（专业版），前台操作受限提示：用户有在途订单，不允许受理，全国cb无法撤单，请后台协助处理，谢谢</t>
  </si>
  <si>
    <t>BL202310051730541663</t>
  </si>
  <si>
    <t>071704589891</t>
  </si>
  <si>
    <t>尤雪鸣</t>
  </si>
  <si>
    <t>2023-10-06 09:01:02</t>
  </si>
  <si>
    <t>用户来电要求取消  15元提速包(湖北)（立即生效，次月收费）-新</t>
  </si>
  <si>
    <t>BL202310061503040809</t>
  </si>
  <si>
    <t>黄银科</t>
  </si>
  <si>
    <t>2023-10-06 17:05:20</t>
  </si>
  <si>
    <t>&amp;#13;&amp;#10;高级模板内容：&amp;#13;&amp;#10;需区域二线受理的业务:用户无法提供验证码&amp;#13;&amp;#10;用户需办理业务名称:	 云加速5G畅玩加油包(湖北)&amp;#13;&amp;#10;业务办理类型:取消&amp;#13;&amp;#10;业务生效时间:立即生效&amp;#13;&amp;#10;是否已按规范验证用户信息:无需验证&amp;#13;</t>
  </si>
  <si>
    <t>BL202310061549411511</t>
  </si>
  <si>
    <t>胡金华</t>
  </si>
  <si>
    <t>2023-10-06 17:12:34</t>
  </si>
  <si>
    <t>&amp;#13;&amp;#10;高级模板内容：&amp;#13;&amp;#10;需区域二线受理的业务:用户无法提供验证码&amp;#13;&amp;#10;用户需办理业务名称:5G加油包29元10GB（立即生效）&amp;#13;&amp;#10;业务办理类型:取消&amp;#13;&amp;#10;业务生效时间:次月生效&amp;#13;&amp;#10;是否已按规范验证用户信息:无需验证&amp;#13;</t>
  </si>
  <si>
    <t>BL202310052110531638</t>
  </si>
  <si>
    <t>向祖军</t>
  </si>
  <si>
    <t>2023-10-06 09:06:37</t>
  </si>
  <si>
    <t>&amp;#13;&amp;#10;高级模板内容：&amp;#13;&amp;#10;需区域二线受理的业务:用户无法提供验证码&amp;#13;&amp;#10;用户需办理业务名称:5G炫彩加油包19元10GB（次月生效）（湖北）&amp;#13;&amp;#10;业务办理类型:取消&amp;#13;&amp;#10;业务生效时间:次月生效&amp;#13;&amp;#10;是否已按规范验证用户信息:无需验证&amp;#13;</t>
  </si>
  <si>
    <t>BL202310051854030318</t>
  </si>
  <si>
    <t>李启龙</t>
  </si>
  <si>
    <t>2023-10-06 11:52:56</t>
  </si>
  <si>
    <t>&amp;#13;&amp;#10;高级模板内容：&amp;#13;&amp;#10;需区域二线受理的业务:用户无法提供验证码&amp;#13;&amp;#10;用户需办理业务名称:-河狸彩铃6元包月  优酷12G流量加月会员合约包&amp;#13;&amp;#10;业务办理类型:取消&amp;#13;&amp;#10;业务生效时间:立即生效&amp;#13;&amp;#10;是否已按规范验证用户信息:无需验证&amp;#13;</t>
  </si>
  <si>
    <t>BL202310052153151829</t>
  </si>
  <si>
    <t>陈祖平</t>
  </si>
  <si>
    <t>2023-10-06 09:04:41</t>
  </si>
  <si>
    <t>&amp;#13;&amp;#10;高级模板内容：&amp;#13;&amp;#10;需区域二线受理的业务:用户无法提供验证码&amp;#13;&amp;#10;用户需办理业务名称:联通助理-智能应答5元（首月免费）&amp;#13;&amp;#10;业务办理类型:取消&amp;#13;&amp;#10;业务生效时间:立即生效&amp;#13;&amp;#10;是否已按规范验证用户信息:是&amp;#13;&amp;#10;备注（如开通流量包、语音包请备注清楚当月有效/长期有效）:要求取消&amp;#13;</t>
  </si>
  <si>
    <t>BL202310051724241560</t>
  </si>
  <si>
    <t>2023-10-06 15:48:45</t>
  </si>
  <si>
    <t>[65岁以上老人] &amp;#13;&amp;#10;高级模板内容：&amp;#13;&amp;#10;需区域二线受理的业务:用户无法提供验证码&amp;#13;&amp;#10;用户需办理业务名称: AR彩铃酷趣会员5G加油包（湖北）  &amp;#13;&amp;#10;业务办理类型:取消&amp;#13;&amp;#10;业务生效时间:次月生效&amp;#13;&amp;#10;是否已按规范验证用户信息:无需验证&amp;#13;</t>
  </si>
  <si>
    <t>BL202310061007441180</t>
  </si>
  <si>
    <t>胡林章</t>
  </si>
  <si>
    <t>2023-10-06 11:13:27</t>
  </si>
  <si>
    <t>[65岁以上老人] &amp;#13;&amp;#10;高级模板内容：&amp;#13;&amp;#10;需区域二线受理的业务:用户无法提供验证码&amp;#13;&amp;#10;用户需办理业务名称:5G加油包29元10GB（立即生效）。AR视频彩铃酷趣会员15元包月。腾讯视频10G流量加会员月包。&amp;#13;&amp;#10;业务办理类型:取消&amp;#13;&amp;#10;业务生效时间:立即生效&amp;#13;&amp;#10;是否已按规范验证用户信息:无需验证&amp;#13;</t>
  </si>
  <si>
    <t>ZX202310051150441982</t>
  </si>
  <si>
    <t>陈启兵</t>
  </si>
  <si>
    <t>2023-10-06 15:03:17</t>
  </si>
  <si>
    <t>用户表示现在8元套餐资费太贵     要求更换5元套餐  前台表示暂无5元套餐  用户不认可，</t>
  </si>
  <si>
    <t>业务办理：客户要求转资5元套餐资费，我部核实并无5元勾选，已联系客户解释说明，客户知晓</t>
  </si>
  <si>
    <t>ZX202310052120200284</t>
  </si>
  <si>
    <t>咨询工单（2021版）&gt;&gt;宽带业务&gt;&gt;智慧家庭业务（沃家固话/沃家组网/沃家神眼/智慧到家）</t>
  </si>
  <si>
    <t>071700831055</t>
  </si>
  <si>
    <t>陈金华</t>
  </si>
  <si>
    <t>2023-10-06 17:28:51</t>
  </si>
  <si>
    <t>【2022年上工信部测评重保用户】22年Q3Q4重点客户【2022年上工信部测评重保用户】用户来电反馈自己家里的IPTV使用不了投屏业务，要求我们协助处理一下</t>
  </si>
  <si>
    <t>业务办理：用户反映IPTV使用不了投屏业务，经核实IPTV无投屏功能，建议用户在电视机内寻找该功能，用户知晓</t>
  </si>
  <si>
    <t>BL202310060903270094</t>
  </si>
  <si>
    <t>杨昌美</t>
  </si>
  <si>
    <t>2023-10-06 10:27:53</t>
  </si>
  <si>
    <t>[65岁以上老人] &amp;#13;&amp;#10;高级模板内容：&amp;#13;&amp;#10;需区域二线受理的业务:用户无法提供验证码&amp;#13;&amp;#10;用户需办理业务名称:炫彩通信助理包8元版（立即生效）  云加速5G畅玩加油包(湖北)&amp;#13;&amp;#10;业务办理类型:取消&amp;#13;&amp;#10;业务生效时间:立即生效&amp;#13;&amp;#10;是否已按规范验证用户信息:是&amp;#13;</t>
  </si>
  <si>
    <t>BL202310051735041735</t>
  </si>
  <si>
    <t>向立文</t>
  </si>
  <si>
    <t>2023-10-06 12:01:33</t>
  </si>
  <si>
    <t>[65岁以上老人] &amp;#13;&amp;#10;高级模板内容：&amp;#13;&amp;#10;需区域二线受理的业务:用户无法提供验证码&amp;#13;&amp;#10;用户需办理业务名称:炫彩通信助理包-云盘版 -立即生效（湖北）&amp;#13;&amp;#10;业务办理类型:取消&amp;#13;&amp;#10;业务生效时间:次月生效&amp;#13;&amp;#10;是否已按规范验证用户信息:是&amp;#13;</t>
  </si>
  <si>
    <t>ZX202310041440580455</t>
  </si>
  <si>
    <t>李维</t>
  </si>
  <si>
    <t>2023-10-06 09:18:07</t>
  </si>
  <si>
    <t>判断省分:湖北&amp;#13;&amp;#10;:失败&amp;#13;&amp;#10;node_42:&amp;#13;&amp;#10;:其他合约&amp;#13;&amp;#10;:本地&amp;#13;&amp;#10;:不认可&amp;#13;&amp;#10;:&amp;#13;&amp;#10;&amp;#13;&amp;#10;高级模板内容：&amp;#13;&amp;#10;问题描述:用户来电称要求注销号码，和宽带，解释无效，用户称不方便到厅，要求线上协助处理，谢谢&amp;#13;&amp;#10;第二联系方式:15872510635&amp;#13;&amp;#10;销户原因:不使用&amp;#13;&amp;#10;用户要求:后台尽快回复处理，谢谢&amp;#13;</t>
  </si>
  <si>
    <t>业务办理：用户要求办理与码及宽带注销业务，已协商方便时携带身份证原件前往五峰自营厅结清欠费后办理，用户表示知晓。</t>
  </si>
  <si>
    <t>ZX202310061317560069</t>
  </si>
  <si>
    <t>2023-10-06 16:53:18</t>
  </si>
  <si>
    <t>判断省分:湖北&amp;#13;&amp;#10;:失败&amp;#13;&amp;#10;node_42:&amp;#13;&amp;#10;:其他合约&amp;#13;&amp;#10;:本地&amp;#13;&amp;#10;:不认可&amp;#13;&amp;#10;:&amp;#13;&amp;#10;&amp;#13;&amp;#10;高级模板内容：&amp;#13;&amp;#10;问题描述:用户来电反映需要销户，不方便去营业厅办理&amp;#13;&amp;#10;第二联系方式:13396159148&amp;#13;&amp;#10;销户原因:产生不知情费用&amp;#13;&amp;#10;用户要求:尽快线上完成销户&amp;#13;</t>
  </si>
  <si>
    <t>业务办理：用户要求注销15549313228号码，已办理销户，满意。</t>
  </si>
  <si>
    <t>BL202310051927410708</t>
  </si>
  <si>
    <t>唐冬冬</t>
  </si>
  <si>
    <t>2023-10-06 09:45:53</t>
  </si>
  <si>
    <t>22年Q3Q4重点客户&amp;#13;&amp;#10;高级模板内容：&amp;#13;&amp;#10;需区域二线受理的业务:用户无法提供验证码&amp;#13;&amp;#10;用户需办理业务名称:优酷12G流量加月会员合约包&amp;#13;&amp;#10;业务办理类型:取消&amp;#13;&amp;#10;业务生效时间:次月生效&amp;#13;&amp;#10;是否已按规范验证用户信息:无需验证&amp;#13;</t>
  </si>
  <si>
    <t>BL202310061003591120</t>
  </si>
  <si>
    <t>左锐</t>
  </si>
  <si>
    <t>2023-10-06 10:48:57</t>
  </si>
  <si>
    <t>22年Q3Q4重点客户22年Q3Q4重点客户&amp;#13;&amp;#10;高级模板内容：&amp;#13;&amp;#10;需区域二线受理的业务:用户无法提供验证码&amp;#13;&amp;#10;用户需办理业务名称:炫彩通信助理包-立即生效（湖北）&amp;#13;&amp;#10;业务办理类型:取消&amp;#13;&amp;#10;业务生效时间:次月生效&amp;#13;&amp;#10;是否已按规范验证用户信息:是&amp;#13;</t>
  </si>
  <si>
    <t>TS202310051103231416</t>
  </si>
  <si>
    <t>2023-10-06 13:58:33</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</si>
  <si>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投诉内容:APP中的销卡服务无法打开！</t>
  </si>
  <si>
    <t>业务办理&amp;#10;①客户投诉产生的原因：用户反馈销户问题。&amp;#10;②客户投诉问题核查情况及解决方案：收到贵部转办后，我司立即组织调查。经核实，用户要求办理销户，挽留无效，已核对身份信息协助办理预约销户，次月10日正式销户，满意。&amp;#10;③客户问题满意度：满意 &amp;#10;④回单人：潘娥、联系方式：07176921001"</t>
  </si>
  <si>
    <t>TS202310061400071787</t>
  </si>
  <si>
    <t>闫玉林</t>
  </si>
  <si>
    <t>2023-10-06 16:08:39</t>
  </si>
  <si>
    <t>主办单位：湖北&amp;#10;客户类别：普通客户&amp;#10;10010是否打通：是&amp;#10;是否二次致电10015：是&amp;#10;是否联系：是&amp;#10;升级倾向：无&amp;#10;号码归属省：湖北&amp;#10;SVIP等级：&amp;#10;用户来电反映要求办理合适优惠的折扣，请处理。</t>
  </si>
  <si>
    <t>业务办理：&amp;#10;①客户基本资料：业务号码 15872670802、客户姓名 闫玉林、套餐情况：畅爽冰激凌5G套餐129元；客户反映的办理套餐折扣问题； &amp;#10;②首次联系客户时间：2023-10-06 15:53:17&amp;#10;③投诉核查处理情况：收到贵部转办，我司立即组织核查，经核实，用户要求办理套餐三折活动，已跟用户解释清楚活动已下线，建议用户办理 存量5G畅爽套餐享89元赠费 湖北 业务，用户表示要先考虑一下，满意；&amp;#10;④答复客户时间及客户满意度评价：根据上述核实情况，我司于2023-10-06 15:53:17联系客户不满意，回单人：潘娥、联系方式：07176921001&amp;#10;⑤投诉核查关联材料：无。</t>
  </si>
  <si>
    <t>TS202310051411550989</t>
  </si>
  <si>
    <t>杨延龙</t>
  </si>
  <si>
    <t>2023-10-06 14:27:14</t>
  </si>
  <si>
    <t>&amp;#13;&amp;#10;高级模板内容：&amp;#13;&amp;#10;投诉问题描述:用户来电表示对13098413960表示未办理过 &amp;#13;&amp;#10;业务名称:新办卡&amp;#13;&amp;#10;争议月份:2023年8月&amp;#13;&amp;#10;争议金额:0&amp;#13;&amp;#10;办理渠道:	 武汉爱瑞迪科技有限公司-伍家&amp;#13;&amp;#10;前台是否取消:未取消&amp;#13;&amp;#10;用户要求:处理&amp;#13;</t>
  </si>
  <si>
    <t>业务办理：号码销户  经核实， 城区伍家岗桔城路自有营业厅 已给用户办理销户，已处理好，满意。</t>
  </si>
  <si>
    <t>TS202310061112300352</t>
  </si>
  <si>
    <t>汪开文</t>
  </si>
  <si>
    <t>2023-10-06 17:55:10</t>
  </si>
  <si>
    <t>&amp;#13;&amp;#10;高级模板内容：&amp;#13;&amp;#10;投诉问题描述:销户&amp;#13;&amp;#10;销户渠道:在线&amp;#13;&amp;#10;无法销户原因:不方便去营业厅&amp;#13;&amp;#10;用户要求:要求联系主号码15587927625，需要对负号码15587927195进行销户&amp;#13;</t>
  </si>
  <si>
    <t>业务办理：号码销户  客户要求注销副卡15587927195，客服部已操作办理，满意。</t>
  </si>
  <si>
    <t>TS202310051510162361</t>
  </si>
  <si>
    <t>王进秋</t>
  </si>
  <si>
    <t>2023-10-06 15:39:12</t>
  </si>
  <si>
    <t>【2022年上工信部测评重保用户】【2022年上工信部测评重保用户】&amp;#13;&amp;#10;高级模板内容：&amp;#13;&amp;#10;投诉问题描述:要把号码13032709332作为副卡 主卡是13197312168  双方一个在江苏 一个在湖北  无法前往办理 要求核实回复  请回复 谢谢&amp;#13;&amp;#10;办理渠道:营业厅 &amp;#13;&amp;#10;无法办理原因:无权限&amp;#13;&amp;#10;用户要求:主副卡做更换  自己只有自己身份证  &amp;#13;</t>
  </si>
  <si>
    <t>业务办理：用户要求更换主副卡，已跟用户解释清楚，用户表示不需要更换了，满意。</t>
  </si>
  <si>
    <t>BL202310050912021073</t>
  </si>
  <si>
    <t>李涛</t>
  </si>
  <si>
    <t>2023-10-06 09:06:21</t>
  </si>
  <si>
    <t>用户来电要求续约 预存话费享折扣优惠 档位三（立即生效24个月）-湖北政企专属，请协助处理。</t>
  </si>
  <si>
    <t>业务办理 ：用户反映需办理预存话费享折扣优惠 档位三，现线上无对应勾选项【2023-11-01至2024-09-30】 存量5G畅爽套餐享139元赠费湖北，考虑到本月无折扣产生扣费，沟通后为用户办理预存话费享50元话费优惠（湖北），满意</t>
  </si>
  <si>
    <t>BL202310041754130231</t>
  </si>
  <si>
    <t>赵娜</t>
  </si>
  <si>
    <t>2023-10-06 17:08:51</t>
  </si>
  <si>
    <t>用户来电反映需要办理： 视频彩铃铂金会员（套餐组合版），前台无法办理，请协助处理 谢谢</t>
  </si>
  <si>
    <t>业务办理：客户要求办理 视频彩铃铂金会员（套餐组合版），系统并无此勾选，已联系客户解释说明，客户知晓</t>
  </si>
  <si>
    <t>BL202310061447560566</t>
  </si>
  <si>
    <t>司登峰</t>
  </si>
  <si>
    <t>2023-10-06 15:39:18</t>
  </si>
  <si>
    <t>用户来电要求撤销下月生效的赠费合约40元/月*36个月（新） 前台挽留失败 请协助处理 称自己要投诉  谢谢</t>
  </si>
  <si>
    <t>业务办理：客户要求撤销下月生效的赠费合约40元/月*36个月（新），已按客户要求办理，回访满意</t>
  </si>
  <si>
    <t>BL202310041715072118</t>
  </si>
  <si>
    <t>费喜香</t>
  </si>
  <si>
    <t>2023-10-06 09:10:34</t>
  </si>
  <si>
    <t>用户来电反馈需要重新续约预存话费享折扣优惠 档位三（立即生效24个月）-湖北政企专属，请尽快核实处理</t>
  </si>
  <si>
    <t>业务办理：客户要求续约3折，已按客户要求办理赠费139元*12个月，次月生效，另考虑客户感知，申请退还23.10月套餐差价合计140元，24小时内到账，此费用不可打印账单发票，回访满意</t>
  </si>
  <si>
    <t>BL202310051531182209</t>
  </si>
  <si>
    <t>刘晓菲</t>
  </si>
  <si>
    <t>2023-10-06 15:28:19</t>
  </si>
  <si>
    <t>BL202309161827160812，对之前处理解释不认可，要求继续处理，用户称想办理一个套餐减半的活动，套餐分钟数流量不变，不然就转网，用户称不方便接电话，希望能把结果反馈到工单上，用户明天自己来电查询，请协助处理谢谢</t>
  </si>
  <si>
    <t>业务办理：现仅有畅爽冰激凌可参与返费活动，客户需转资畅爽冰激凌159元套餐，参与返费79元*12个月，用户原畅越套餐包含网龄计划合约，现畅爽冰激凌159元仅套餐内700分钟，40G，转资后无网龄赠送。派单时备注用户不方便接听电话，我司已短信回复用户，若需办理可致电宜昌服务监督热线13032700872</t>
  </si>
  <si>
    <t>BL202310051351430727</t>
  </si>
  <si>
    <t>071700015818</t>
  </si>
  <si>
    <t>佘克群</t>
  </si>
  <si>
    <t>2023-10-06 09:39:31</t>
  </si>
  <si>
    <t>判断省分:湖北&amp;#13;&amp;#10;:宽带移机&amp;#13;&amp;#10;:不认可&amp;#13;&amp;#10;:&amp;#13;&amp;#10;&amp;#13;&amp;#10;高级模板内容：&amp;#13;&amp;#10;重要提醒：若能通过无缝下单则选择无缝，建此工单会被专项质检！！！:继续建单&amp;#13;&amp;#10;用户诉求:移机&amp;#13;&amp;#10;移机地址:湖北省宜昌市五峰县渔洋关镇南北路君福祥宾馆1栋周边&amp;#13;&amp;#10;当前使用地址:湖北省宜昌市伍家岗区梧桐邑小区10号楼2单元506&amp;#13;&amp;#10;备注:用户不会操作&amp;#13;</t>
  </si>
  <si>
    <t>业务办理：移机，已引导用户前往营业厅办理移机，移机收费100元，用户知晓，满意</t>
  </si>
  <si>
    <t>BL202310041423091849</t>
  </si>
  <si>
    <t>潘峰</t>
  </si>
  <si>
    <t>判断省分:湖北&amp;#13;&amp;#10;:增值业务费用争议（含炫彩通信助理包云盘版等组合类增值业务）&amp;#13;&amp;#10;:移网&amp;#13;&amp;#10;:在补救范围内&amp;#13;&amp;#10;:不认可&amp;#13;&amp;#10;:小于等于500元，且仅限单倍、月份不超过12个月&amp;#13;&amp;#10;:&amp;#13;&amp;#10;&amp;#13;&amp;#10;高级模板内容：&amp;#13;&amp;#10;赔付类型：:语音包 &amp;#13;&amp;#10;CBSS账单扣费名称：:国内语音月包30元400分钟(次月生效)&amp;#13;&amp;#10;办理渠道:不清楚&amp;#13;&amp;#10;赔付月份：:2023年9月、2023年8月、2023年10月&amp;#13;&amp;#10;返还倍率:单倍&amp;#13;&amp;#10;赔付金额：:120&amp;#13;&amp;#10;是否已经取消业务:是&amp;#13;&amp;#10;是否承诺退费 ：:是&amp;#13;&amp;#10;用户是否需要回复：:否&amp;#13;&amp;#10;用户要求：:尽快处理&amp;#13;</t>
  </si>
  <si>
    <t>业务办理：用户反映国内语音月包30元400分钟(次月生效)导致9-10月扣费不满，已为用户办理取消，经核实实际产生不认可扣费为60元，考虑到用户使用感知为用户办理预存话费享30元/月话费优惠2个月（湖北），用户满意</t>
  </si>
  <si>
    <t>BL202310051102090596</t>
  </si>
  <si>
    <t>071700894332</t>
  </si>
  <si>
    <t>罗媛媛</t>
  </si>
  <si>
    <t>2023-10-06 09:06:44</t>
  </si>
  <si>
    <t>【2022年上工信部测评重保用户】查询增值业务:&amp;#13;&amp;#10;合约信息查询:&amp;#13;&amp;#10;系统查询到有产品信息&amp;#13;&amp;#10;:有确认方式&amp;#13;&amp;#10;客户要求取消&amp;#13;&amp;#10;维系挽留:不接受挽留&amp;#13;&amp;#10;:下一步&amp;#13;&amp;#10;判断省分:湖北&amp;#13;&amp;#10;:其他合约&amp;#13;&amp;#10;:办理不成功&amp;#13;&amp;#10;:&amp;#13;&amp;#10;产品类型:轻合约;产品名称:15元路由器组网月付合约;产品描述:订购15元路由器组网月付合约，合约期36个月，合约提供WiFi6路由器一台、千兆提速服务及智家工程师网络调测服务。服务当月生效，次月费；合约到期之后自动续订，继续享受千兆提速服务及智家工程师网络调测&amp;#13;&amp;#10;服务。;产品ID:91287963;开始时间:2023-09-30 14:57:41;结束时间:2026-08-31 23:59:59;订购渠道:当阳玉阳智能通讯合作厅(自建他营);客户确认方式:签字协议。&amp;#13;&amp;#10;用户要求取消15元*36月千兆提速包(湖北)（立即生效，次月收费） 我处挽留无效 在线操作无法取消 请协助处理 联系：15572777526请相关人员核实处理，谢谢。</t>
  </si>
  <si>
    <t>业务办理：用户反映需办理解除已生效合约，沟通后用户表示无需操作任何，客服暂未操作建议用户继续观察使用，用户知晓</t>
  </si>
  <si>
    <t>BL202310051559320148</t>
  </si>
  <si>
    <t>付宇</t>
  </si>
  <si>
    <t>2023-10-06 09:05:55</t>
  </si>
  <si>
    <t>【2022年上工信部测评重保用户】用户来电要求续约预存话费享折扣优惠 档位三（次月生效24个月）-湖北政企专属，不愿到厅，请协助</t>
  </si>
  <si>
    <t>业务办理：用户反映需办理预存话费享折扣优惠 档位三，现线上无勾选项沟通后为用户办理存量5G畅爽套餐享89元赠费湖北等同3折，考虑到本月折扣未到期产生扣费，现为用户办理预存话费享50元话费优惠（湖北），满意</t>
  </si>
  <si>
    <t>BL202310050942471634</t>
  </si>
  <si>
    <t>2023-10-06 09:07:19</t>
  </si>
  <si>
    <t>用户要求续约：5G冰激凌套餐5折（次月生效24个月），请核实处理，谢谢</t>
  </si>
  <si>
    <t>业务办理：用户需续订5G冰激凌套餐5折（次月生效24个月），沟通后为用户办理存量5G畅爽套餐享79元赠费 湖北等同5折，考虑到本月折扣未到期产生80元费用，预存话费享40元/月话费优惠2个月（湖北），满意</t>
  </si>
  <si>
    <t>BL202310051951130973</t>
  </si>
  <si>
    <t>田浩</t>
  </si>
  <si>
    <t>2023-10-06 17:23:13</t>
  </si>
  <si>
    <t>用户要求办理：星锐卡30元赠费12个月优惠合约 (湖北) ，请后台核实回复。</t>
  </si>
  <si>
    <t>业务办理:用户需续订星锐卡30元赠费12个月优惠合约 (湖北) ，经核实现已为用户办理成功，满意</t>
  </si>
  <si>
    <t>BL202310041650091755</t>
  </si>
  <si>
    <t>071703653215</t>
  </si>
  <si>
    <t>2023-10-06 09:05:49</t>
  </si>
  <si>
    <t>用户来电反映还想参与预存话费享折扣优惠 档位三（立即生效24个月）-湖北政企专属，解释无效，请核实并回复。</t>
  </si>
  <si>
    <t>业务办理：用户需续订预存话费享折扣优惠 档位三，现线上无勾选项存量5G畅爽套餐享89元赠费 湖北 【2023-11-01至2024-09-30】等同3折，考虑到活动到期9-10月产生了全月费用，沟通后为用户办理预存话费享40元/月话费优惠2个月（湖北），用户满意</t>
  </si>
  <si>
    <t>BL202310061602501723</t>
  </si>
  <si>
    <t>董学召</t>
  </si>
  <si>
    <t>2023-10-06 17:27:27</t>
  </si>
  <si>
    <t>22年Q3Q4重点客户用户来电要求17671330259 号码和13207201793号码，办理副卡免月租12个月（10元话费12个月）（湖北）-立即生效业务</t>
  </si>
  <si>
    <t>业务办理：用户要求办理免月租12个月（10元话费12个月），已办理立即生效，用户满意。</t>
  </si>
  <si>
    <t>BL202310061103532115</t>
  </si>
  <si>
    <t>王启新</t>
  </si>
  <si>
    <t>2023-10-06 14:13:25</t>
  </si>
  <si>
    <t>22年Q3Q4重点客户15337450158命中精准预判服务场景:[65岁以上老人] &amp;#13;&amp;#10;用户来电反映三折套餐过期了想要续约，营业厅工作人员说如果不能续约能不能以赠费形式给用户，烦请后台协助处理</t>
  </si>
  <si>
    <t>业务办理：用户要求办理套餐3折优惠，系统无勾选项，已协商客户存量5G畅爽套餐享139元赠费，次月生效，满意。</t>
  </si>
  <si>
    <t>BL202310051507091836</t>
  </si>
  <si>
    <t>陈树</t>
  </si>
  <si>
    <t>2023-10-06 09:02:29</t>
  </si>
  <si>
    <t>用户来电要求继续办理：5G冰激凌套餐5折（次月生效24个月）（取整）（合约）（湖北宜昌），烦请协助处理谢谢</t>
  </si>
  <si>
    <t>业务办理：用户要求办理套餐5折优惠，系统无勾选项，已协商办理 存量5G畅爽套餐享69元赠费（次月生效）湖北 ，次月生效，考虑客户感知，申请为客户赠送129元话费，24小时内到账，此费用无法抵扣往月欠费且不可打印发票，满意。</t>
  </si>
  <si>
    <t>BL202310051533312245</t>
  </si>
  <si>
    <t>秦世槐</t>
  </si>
  <si>
    <t>2023-10-06 09:01:30</t>
  </si>
  <si>
    <t>18674252798命中精准预判服务场景:[65岁以上老人] &amp;#13;&amp;#10;要求续订 5G套餐月费7折优惠（次月生效24个月）（取整）（湖北） ，请核实处理，谢谢</t>
  </si>
  <si>
    <t>业务办理：用户要求办理套餐7折优惠，系统无勾选项，多次致电未接，已短信告知如您后期使用有任何疑问，可于工作时间（08：30-17：30）致电宜昌联通07176921001或13032700872。</t>
  </si>
  <si>
    <t>BL202310051707071267</t>
  </si>
  <si>
    <t>韩奎</t>
  </si>
  <si>
    <t>2023-10-06 14:13:48</t>
  </si>
  <si>
    <t>用户来电称要求继续参加副卡免月租12个月（10元话费12个月）（湖北）-立即生效请尽快核实是否可以续约</t>
  </si>
  <si>
    <t>业务办理：用户要求副卡继续享免月租优惠，已办理0月租优惠，次月生效，满意。</t>
  </si>
  <si>
    <t>BL202310051151261504</t>
  </si>
  <si>
    <t>办理工单（2021版）&gt;&gt;提醒服务&gt;&gt;公众信息（含10010发送）取消</t>
  </si>
  <si>
    <t>邓华双</t>
  </si>
  <si>
    <t>2023-10-06 14:13:12</t>
  </si>
  <si>
    <t>用户要求退订联通助理-畅爽版26元/月（在线渠道），收不到验证码，尽快回电</t>
  </si>
  <si>
    <t>业务办理：用户要求退订联通助理-畅爽版26元/月，已取消成功并退还10月扣费26元，此费用不可打印发票，2小时到账，满意。</t>
  </si>
  <si>
    <t>BL202310061324171862</t>
  </si>
  <si>
    <t>童正荣</t>
  </si>
  <si>
    <t>2023-10-06 17:25:14</t>
  </si>
  <si>
    <t>用户要求续约：5G套餐月费7折优惠（次月生效24个月）（取整）（湖北） ，要求回复处理。</t>
  </si>
  <si>
    <t>业务办理：用户要求续办7折优惠，已办理次月生效12个月，并同时注销副卡，用户满意。</t>
  </si>
  <si>
    <t>BL202310051925460687</t>
  </si>
  <si>
    <t>2023-10-06 14:17:37</t>
  </si>
  <si>
    <t>用户来电称要求续约 5G套餐月费7折优惠（次月生效12个月）（湖北）   请处理</t>
  </si>
  <si>
    <t>业务办理：用户要求续约5G套餐月费7折优惠，系统无勾选项，2023-10-06 11:51:42工作人员已办理月赠48元*12个月活动。已短信答复，如有疑问可在工作时间（08:30-12:00；14:00-17:30）联系07176921001、13032700872宜昌客服。如用户咨询，请前台10010话务中心代为解释，谢谢。</t>
  </si>
  <si>
    <t>BL202310050958101906</t>
  </si>
  <si>
    <t>潘婷</t>
  </si>
  <si>
    <t>2023-10-06 09:09:52</t>
  </si>
  <si>
    <t>要求续约副卡15897518770和18808605736 免月租12个月（10元话费12个月）（湖北）-立即生效，人工台无权办理，尽快核实处理</t>
  </si>
  <si>
    <t>业务办理：用户要求续约副卡赠费合约。已为用户办理月赠10元*12个月，立即生效，用户满意。（详见附件，为立即生效产品，赠费已到账，本月出账时优惠为0元）</t>
  </si>
  <si>
    <t>BL202310052016431203</t>
  </si>
  <si>
    <t>勾文青</t>
  </si>
  <si>
    <t>2023-10-06 14:14:42</t>
  </si>
  <si>
    <t>用户要求前台办理续约 星锐卡30元赠费12个月优惠合约 (湖北) ，需协助处理谢谢</t>
  </si>
  <si>
    <t>业务办理：用户要求续约星锐卡30元赠费12个月优惠合约，已成功办理，满意。</t>
  </si>
  <si>
    <t>TS202310061403191853</t>
  </si>
  <si>
    <t>杨传红</t>
  </si>
  <si>
    <t>2023-10-06 16:57:46</t>
  </si>
  <si>
    <t>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AR彩铃酷趣会员5G加油包（湖北）、5G加油包29元10GB（立即生效）&amp;#10;争议月份:2023年9月、2023年10月&amp;#10;是否承诺退费:是&amp;#10;承诺退费金额:98&amp;#10;是否取消业务（如取消失败，需加上系统报错的提示）:已取消&amp;#10;是否需要回复:否&amp;#10;用户要求:退费</t>
  </si>
  <si>
    <t>TS202310061041212023</t>
  </si>
  <si>
    <t>胡学晏</t>
  </si>
  <si>
    <t>2023-10-06 15:13:47</t>
  </si>
  <si>
    <t>[65岁以上老人] 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AR彩铃酷趣会员5G加油包（湖北）&amp;#13;&amp;#10;争议月份:2023年8月、2023年9月、2023年10月&amp;#13;&amp;#10;是否承诺退费:是&amp;#13;&amp;#10;承诺退费金额:60&amp;#13;&amp;#10;是否取消业务（如取消失败，需加上系统报错的提示）:否&amp;#13;&amp;#10;是否需要回复:否&amp;#13;&amp;#10;用户要求:用户来电要求尽快退费并取消此业务&amp;#13;</t>
  </si>
  <si>
    <t>TS202310060923132499</t>
  </si>
  <si>
    <t>汤德岗</t>
  </si>
  <si>
    <t>2023-10-06 14:59:11</t>
  </si>
  <si>
    <t>22年Q3Q4重点客户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法提供&amp;#13;&amp;#10;渠道名称:湖北杭州翔羽线上业务代理(宜昌)&amp;#13;&amp;#10;反应问题涉及场景:未经同意订购业务&amp;#13;&amp;#10;产品名称:AR彩铃酷趣会员5G加油包（湖北）&amp;#13;&amp;#10;争议月份:2023年9月、2023年10月&amp;#13;&amp;#10;是否承诺退费:是&amp;#13;&amp;#10;承诺退费金额:40&amp;#13;&amp;#10;是否取消业务（如取消失败，需加上系统报错的提示）:已取消&amp;#13;&amp;#10;是否需要回复:否&amp;#13;&amp;#10;用户要求:退费&amp;#13;</t>
  </si>
  <si>
    <t>TS202310060850461845</t>
  </si>
  <si>
    <t>田经凤</t>
  </si>
  <si>
    <t>2023-10-06 15:33:26</t>
  </si>
  <si>
    <t>判断省分:其他省分&amp;#10;:电话营销争议&amp;#10;:不认可&amp;#10;判断省分:湖北&amp;#10;:移网电话营销费用争议（套餐资费/融合宽带/副卡功能费类除外）&amp;#10;:不认可&amp;#10;:小于等于500元，且仅限单倍、月份不超过12个月&amp;#10;:&amp;#10;&amp;#10;高级模板内容：&amp;#10;是否10016外呼:不记得&amp;#10;电话外呼号码:无&amp;#10;渠道名称:无&amp;#10;反应问题涉及场景:电话营销业务资费争议&amp;#10;产品名称:云加速5G畅玩加油包(湖北)&amp;#10;争议月份:2023年9月、2023年10月&amp;#10;是否承诺退费:是&amp;#10;承诺退费金额:40&amp;#10;是否取消业务（如取消失败，需加上系统报错的提示）:是&amp;#10;是否需要回复:否&amp;#10;用户要求:请尽快处理</t>
  </si>
  <si>
    <t>TS202310060735121316</t>
  </si>
  <si>
    <t>孙中华</t>
  </si>
  <si>
    <t>2023-10-06 11:26:27</t>
  </si>
  <si>
    <t>22年Q3Q4重点客户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电话营销业务资费争议,未经同意订购业务&amp;#13;&amp;#10;产品名称:云加速5G畅玩加油包(湖北)&amp;#13;&amp;#10;争议月份:2023年10月&amp;#13;&amp;#10;是否承诺退费:是&amp;#13;&amp;#10;承诺退费金额:20&amp;#13;&amp;#10;是否取消业务（如取消失败，需加上系统报错的提示）:已取消&amp;#13;&amp;#10;是否需要回复:否&amp;#13;&amp;#10;用户要求:退费&amp;#13;</t>
  </si>
  <si>
    <t>TS202310052201080353</t>
  </si>
  <si>
    <t>王正英</t>
  </si>
  <si>
    <t>2023-10-06 11:25:27</t>
  </si>
  <si>
    <t>[65岁以上老人] 判断省分:湖北&amp;#13;&amp;#10;:移网电话营销费用争议（套餐资费/融合宽带/副卡功能费类除外）&amp;#13;&amp;#10;:不认可&amp;#13;&amp;#10;:小于等于500元，且仅限单倍、月份不超过12个月&amp;#13;&amp;#10;:&amp;#13;&amp;#10;&amp;#13;&amp;#10;高级模板内容：&amp;#13;&amp;#10;是否10016外呼:否&amp;#13;&amp;#10;电话外呼号码:无&amp;#13;&amp;#10;渠道名称:湖北杭州翔羽线上业务代理(宜昌)&amp;#13;&amp;#10;反应问题涉及场景:诱导订购（业务与实际宣传不符）&amp;#13;&amp;#10;产品名称:AR彩铃酷趣会员5G加油包（湖北）&amp;#13;&amp;#10;争议月份:2023年10月&amp;#13;&amp;#10;是否承诺退费:是&amp;#13;&amp;#10;承诺退费金额:20&amp;#13;&amp;#10;是否取消业务（如取消失败，需加上系统报错的提示）:取消&amp;#13;&amp;#10;是否需要回复:否&amp;#13;&amp;#10;用户要求:退费&amp;#13;</t>
  </si>
  <si>
    <t>TS202310051859350162</t>
  </si>
  <si>
    <t>谭锐</t>
  </si>
  <si>
    <t>2023-10-06 10:04:12</t>
  </si>
  <si>
    <t>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	 云加速5G畅玩加油包&amp;#13;&amp;#10;争议月份:2023年9月&amp;#13;&amp;#10;是否承诺退费:是&amp;#13;&amp;#10;承诺退费金额:20&amp;#13;&amp;#10;是否取消业务（如取消失败，需加上系统报错的提示）:是&amp;#13;&amp;#10;是否需要回复:否&amp;#13;&amp;#10;用户要求:要求退费否则投诉工信部&amp;#13;</t>
  </si>
  <si>
    <t>TS202310051850382493</t>
  </si>
  <si>
    <t>王金刚</t>
  </si>
  <si>
    <t>2023-10-06 10:34:13</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</si>
  <si>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云加速5G畅玩加油包(湖北)&amp;#13;&amp;#10;争议月份:2023年10月&amp;#13;&amp;#10;是否承诺退费:是&amp;#13;&amp;#10;承诺退费金额:20&amp;#13;&amp;#10;是否取消业务（如取消失败，需加上系统报错的提示）:是&amp;#13;&amp;#10;是否需要回复:否&amp;#13;&amp;#10;用户要求:退费&amp;#13;</t>
  </si>
  <si>
    <t>TS202310052031141741</t>
  </si>
  <si>
    <t>庄兰艳</t>
  </si>
  <si>
    <t>2023-10-06 09:50:34</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</si>
  <si>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流量包不认可&amp;#13;&amp;#10;业务名称:云加速5G畅玩加油包(湖北)&amp;#13;&amp;#10;争议月份:2023年10月&amp;#13;&amp;#10;争议金额:20&amp;#13;&amp;#10;是否承诺退费:是&amp;#13;&amp;#10;用户要求:退主卡抵扣月租&amp;#13;</t>
  </si>
  <si>
    <t>TS202310051554190848</t>
  </si>
  <si>
    <t>张言芳</t>
  </si>
  <si>
    <t>2023-10-06 09:05:16</t>
  </si>
  <si>
    <t>&amp;#13;&amp;#10;高级模板内容：&amp;#13;&amp;#10;投诉问题描述:用户来电反映买的是19元套餐，现在为29元，用户不认可，要求核实并加上优惠&amp;#13;&amp;#10;业务名称:套餐资费&amp;#13;&amp;#10;宣传渠道:营业厅&amp;#13;&amp;#10;宣传内容:19元月租&amp;#13;&amp;#10;实际情况:30元月租&amp;#13;&amp;#10;用户要求:用户要求核实处理，谢谢用户要求改为19元资费，请尽快处理，谢谢&amp;#13;</t>
  </si>
  <si>
    <t>TS202310021647240156</t>
  </si>
  <si>
    <t>2023-10-06 17:00:08</t>
  </si>
  <si>
    <t>主办单位：湖北&amp;#10;客户类别：重复投诉&amp;#10;10010是否打通：是&amp;#10;是否二次致电10015：是&amp;#10;是否联系：是&amp;#10;升级倾向：无&amp;#10;号码归属省：湖北&amp;#10;SVIP等级：&amp;#10;用户来电投诉举报湖北宜昌联通公司非法盗取用户信息，没有经过用户本人同意乱私自开联通号卡15571754640，不满，从哪获取用户的信息，是谁给他们的权限，请尽快处理并回电。</t>
  </si>
  <si>
    <t>业务管理①客户基本资料：业务号码：15571754640、客户姓名：刘世林、套餐情况：小天卡-2023；客户反映号码开户问题 ②首次联系客户时间：2023-10-03 15:20:00 ③投诉核查处理情况：收到贵部转办，我司立即组织核查，经核实，经核实为电话购渠道联系用户下单后配送，为用户同意后办理，已联系用户解释，用户表示知晓，满意度一般。 ④答复客户时间及客户满意度评价：根据上述情况我司于2023-10-03 16:30:00联系客户解释，客户一般 回单人:宜昌客服程李晶；联系电话：07176921001。 ⑤投诉核查关联材料：无</t>
  </si>
  <si>
    <t>TS202310061440360279</t>
  </si>
  <si>
    <t>杨君波</t>
  </si>
  <si>
    <t>2023-10-06 15:40:19</t>
  </si>
  <si>
    <t>【2022年上工信部测评重保用户】【2022年上工信部测评重保用户】判断省分:其他省分&amp;#10;:增值业务争议&amp;#10;判断省分:湖北&amp;#10;:移网&amp;#10;:在补救范围内&amp;#10;:不认可&amp;#10;:大于500元&amp;#10;:&amp;#10;&amp;#10;高级模板内容：&amp;#10;投诉问题描述:用户来电对20元 5GB AR彩铃酷趣会员5G加油包(湖北)这个业务办理不认可，之前给联通反映过的这个副卡是坚决不能开通任何业务的，为什么被办理了，要求核查处理&amp;#10;争议业务名称:20元 5GB AR彩铃酷趣会员5G加油包(湖北)&amp;#10;受理渠道:/&amp;#10;争议月份:2023年10月&amp;#10;争议费用:20&amp;#10;一线客服在系统里:已取消&amp;#10;是否承诺退费:否&amp;#10;用户要求:前台承诺退费，用户不认可，要求核查处理</t>
  </si>
  <si>
    <t>BL202310051449311558</t>
  </si>
  <si>
    <t>阮正梅</t>
  </si>
  <si>
    <t>2023-10-06 11:05:08</t>
  </si>
  <si>
    <t>[65岁以上老人]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 云加速5G畅玩加油包(湖北) &amp;#10;办理渠道:无&amp;#10;赔付月份：:2023年9月、2023年10月&amp;#10;返还倍率:单倍&amp;#10;赔付金额：:40&amp;#10;是否已经取消业务:是&amp;#10;是否承诺退费 ：:是&amp;#10;用户是否需要回复：:否&amp;#10;用户要求：:退费</t>
  </si>
  <si>
    <t>BL202310051510341887</t>
  </si>
  <si>
    <t>韩培荣</t>
  </si>
  <si>
    <t>2023-10-06 17:44:16</t>
  </si>
  <si>
    <t>[65岁以上老人]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&amp;#10;CBSS账单扣费名称：:云加速5G畅玩加油包(湖北)&amp;#10;办理渠道:公众中台订单中心_71b591k	&amp;#10;赔付月份：:2023年10月&amp;#10;返还倍率:单倍&amp;#10;赔付金额：:20&amp;#10;是否已经取消业务:是&amp;#10;是否承诺退费 ：:是&amp;#10;用户是否需要回复：:否&amp;#10;用户要求：:退费</t>
  </si>
  <si>
    <t>BL202310061238551241</t>
  </si>
  <si>
    <t>刘德秀</t>
  </si>
  <si>
    <t>2023-10-06 17:25:38</t>
  </si>
  <si>
    <t>[65岁以上老人] 判断省分:其他省分&amp;#10;:增值业务争议&amp;#10;判断省分:湖北&amp;#10;:移网&amp;#10;:在补救范围内&amp;#10;:不认可&amp;#10;:小于等于500元，且仅限单倍、月份不超过12个月&amp;#10;:&amp;#10;&amp;#10;高级模板内容：&amp;#10;赔付类型：:增值业务争议 &amp;#10;CBSS账单扣费名称：:AR彩铃酷趣会员5G加油包（湖北）&amp;#10;办理渠道:公众中台订单中心_71b591k&amp;#10;赔付月份：:2023年10月&amp;#10;返还倍率:单倍&amp;#10;赔付金额：:20&amp;#10;是否已经取消业务:是&amp;#10;是否承诺退费 ：:是&amp;#10;用户是否需要回复：:否&amp;#10;用户要求：:用户要求退费</t>
  </si>
  <si>
    <t>BL202310051740071813</t>
  </si>
  <si>
    <t>殷祺</t>
  </si>
  <si>
    <t>2023-10-06 10:52:46</t>
  </si>
  <si>
    <t>&gt;业务号码&gt;13032723075；&gt;号码归属地&gt;宜昌；&gt;产品名称&gt;AR彩铃酷趣会员5G加油包（湖北）；&gt;产品代码&gt;91295250；&gt;产品编码&gt;无；&gt;订购时间&gt;2023-09-17 09:10:15；&gt;核查情况&gt;平台故障；&gt;不规范定制分类&gt;平台故障，无法判责；&gt;赠费金额&gt;40元；&gt;赠费时间&gt;2023.10.06；&gt;投诉内容&gt;&amp;#10;&amp;#10;高级模板内容：&amp;#10;赔付类型：:增值业务争议 &amp;#10;CBSS账单扣费名称：:20元 5GB AR彩铃酷趣会员5G加油包(湖北)&amp;#10;办理渠道:不知情&amp;#10;赔付月份：:2023年9月、2023年10月&amp;#10;返还倍率:单倍&amp;#10;赔付金额：:40&amp;#10;是否已经取消业务:否&amp;#10;是否承诺退费 ：:是&amp;#10;用户是否需要回复：:否&amp;#10;用户要求：:无</t>
  </si>
  <si>
    <t>BL202310061301361566</t>
  </si>
  <si>
    <t>童立华</t>
  </si>
  <si>
    <t>2023-10-06 17:35:21</t>
  </si>
  <si>
    <t>[65岁以上老人] 判断省分:其他省分&amp;#10;:增值业务争议&amp;#10;判断省分:湖北&amp;#10;:移网&amp;#10;:在补救范围内&amp;#10;:不认可&amp;#10;:小于等于500元，且仅限单倍、月份不超过12个月&amp;#10;:&amp;#10;&amp;#10;高级模板内容：&amp;#10;赔付类型：:增值业务争议 &amp;#10;CBSS账单扣费名称：:云加速5G畅玩加油包(湖北)&amp;#10;SP产品ID/元素ID：:无&amp;#10;办理渠道:中国联通APP&amp;#10;赔付月份：:2023年10月&amp;#10;返还倍率:单倍&amp;#10;赔付金额：:20&amp;#10;是否已经取消业务:是&amp;#10;是否承诺退费 ：:是&amp;#10;用户是否需要回复：:是&amp;#10;用户要求：:用户来电反映对云加速5G畅玩加油包(湖北)计费不认可 要求退费 麻烦后台协助处理</t>
  </si>
  <si>
    <t>BL202310061322001826</t>
  </si>
  <si>
    <t>刘明清</t>
  </si>
  <si>
    <t>2023-10-06 17:05:01</t>
  </si>
  <si>
    <t>&gt;业务号码&gt;13047150958；&gt;号码归属地&gt;宜昌；&gt;产品名称&gt;云加速5G畅玩加油包(湖北)  ；&gt;产品代码&gt;91295249；&gt;产品编码&gt; 无；&gt;订购时间&gt;2023-10-05 22:51:03；&gt;核查情况&gt;平台故障；&gt;不规范定制分类&gt;平台故障，无法判责；&gt;退费金额&gt;20元；&gt;退费时间&gt;2023年10月6日；&gt;投诉内容&gt;  &amp;#10;&amp;#10;高级模板内容：&amp;#10;赔付类型：:增值业务争议 &amp;#10;CBSS账单扣费名称：:畅行会员S-包月-15元&amp;#10;办理渠道:无&amp;#10;赔付月份：:2023年10月&amp;#10;返还倍率:单倍&amp;#10;赔付金额：:2&amp;#10;是否已经取消业务:是&amp;#10;是否承诺退费 ：:是&amp;#10;用户是否需要回复：:是&amp;#10;用户要求：:无</t>
  </si>
  <si>
    <t>BL202310052023201262</t>
  </si>
  <si>
    <t>孙寿绪</t>
  </si>
  <si>
    <t>2023-10-06 11:02:32</t>
  </si>
  <si>
    <t>[65岁以上老人] 判断省分:其他省分&amp;#10;:增值业务争议&amp;#10;判断省分:湖北&amp;#10;:移网&amp;#10;:在补救范围内&amp;#10;:不认可&amp;#10;:小于等于500元，且仅限单倍、月份不超过12个月&amp;#10;:&amp;#10;&amp;#10;高级模板内容：&amp;#10;赔付类型：:增值业务争议 &amp;#10;CBSS账单扣费名称：:云加速5G畅玩加油包(湖北)（已停售）&amp;#10;办理渠道:电话营销&amp;#10;赔付月份：:2023年10月&amp;#10;返还倍率:单倍&amp;#10;赔付金额：:20&amp;#10;是否已经取消业务:是&amp;#10;是否承诺退费 ：:是&amp;#10;用户是否需要回复：:否&amp;#10;用户要求：:客户来电表示自己没有订购云加速5G畅玩加油包(湖北)（已停售）业务，要求退费，请协助处理，谢谢</t>
  </si>
  <si>
    <t>BL202310061154090534</t>
  </si>
  <si>
    <t>郭成杰</t>
  </si>
  <si>
    <t>2023-10-06 16:29:29</t>
  </si>
  <si>
    <t>&gt;业务号码&gt;13197326072；&gt;号码归属地&gt;宜昌；&gt;产品名称&gt;云加速5G畅玩加油包(湖北)；&gt;产品代码&gt;无；&gt;产品编码&gt;91295249；&gt;订购时间&gt;2023-10-05 18:13:07；&gt;核查情况&gt;平台故障；&gt;不规范定制分类&gt;平台故障，无法判责；&gt;退费金额&gt;20元；&gt;退费时间&gt;2023-10-06；&gt;投诉内容&gt;&amp;#10;高级模板内容：&amp;#10;赔付类型：:增值业务争议 &amp;#10;CBSS账单扣费名称：:云加速5G畅玩加油包(湖北)&amp;#10;SP产品ID/元素ID：:云加速5G畅玩加油包(湖北)&amp;#10;办理渠道:无&amp;#10;赔付月份：:2023年10月&amp;#10;返还倍率:单倍&amp;#10;赔付金额：:20&amp;#10;是否已经取消业务:是&amp;#10;是否承诺退费 ：:是&amp;#10;用户是否需要回复：:否&amp;#10;用户要求：:退费，谢谢。</t>
  </si>
  <si>
    <t>BL202310060856190010</t>
  </si>
  <si>
    <t>陈喜</t>
  </si>
  <si>
    <t>2023-10-06 16:46:00</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</si>
  <si>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AR彩铃酷趣会员5G加油包（湖北）&amp;#10;办理渠道:未查询到&amp;#10;赔付月份：:2023年8月、2023年9月&amp;#10;返还倍率:单倍&amp;#10;赔付金额：:40&amp;#10;是否已经取消业务:是&amp;#10;是否承诺退费 ：:是&amp;#10;用户是否需要回复：:否&amp;#10;用户要求：:退费</t>
  </si>
  <si>
    <t>BL202310051957551048</t>
  </si>
  <si>
    <t>王爱姣</t>
  </si>
  <si>
    <t>2023-10-06 15:15:47</t>
  </si>
  <si>
    <r>
      <t/>
    </r>
    <r>
      <rPr>
        <sz val="11"/>
        <color theme="1"/>
        <rFont val="宋体"/>
        <family val="2"/>
      </rPr>
      <t>&gt;业务号码&gt;13235639776；&gt;号码归属地&gt;宜昌；&gt;产品名称&gt; AR视频彩铃酷趣会员15元包月 ；&gt;产品代码&gt;49007720；&gt;产品编码&gt;4900772000；&gt;订购时间&gt;</t>
    </r>
    <r>
      <rPr>
        <sz val="11"/>
        <color theme="1"/>
        <rFont val="Arial"/>
        <family val="2"/>
      </rPr>
      <t xml:space="preserve">	</t>
    </r>
    <r>
      <rPr>
        <sz val="11"/>
        <color theme="1"/>
        <rFont val="宋体"/>
        <family val="2"/>
      </rPr>
      <t>2023-09-23 21:55:38 ；&gt;核查情况&gt;平台故障；&gt;不规范定制分类&gt;平台故障，无法判责；&gt;退费金额&gt;40元；&gt;退费时间&gt;2023-10-06；&gt;投诉内容&gt;-------------&amp;#10;高级模板内容：&amp;#10;赔付类型：:增值业务争议 &amp;#10;CBSS账单扣费名称：:AR彩铃酷趣会员5G加油包（湖北）&amp;#10;办理渠道:SP&amp;#10;赔付月份：:2023年9月、2023年10月&amp;#10;返还倍率:单倍&amp;#10;赔付金额：:40&amp;#10;是否已经取消业务:是&amp;#10;是否承诺退费 ：:是&amp;#10;用户是否需要回复：:否&amp;#10;用户要求：:退费</t>
    </r>
  </si>
  <si>
    <t>BL202310061019441381</t>
  </si>
  <si>
    <t>马尚文</t>
  </si>
  <si>
    <t>2023-10-06 15:00:41</t>
  </si>
  <si>
    <t>&gt;业务号码&gt;15549308386； &gt;号码归属地&gt;宜昌；&gt;产品名称&gt;AR彩铃酷趣会员5G加油包（湖北）；&gt;产品代码&gt;91295250；&gt;产品编码&gt;无；&gt;订购时间&gt;2023-08-09 17:24:18；&gt;核查情况&gt;平台故障；&gt;不规范定制分类&gt;平台故障，无法判责；&gt;退费金额&gt;60元；&gt;退费时间&gt;2023/10/06；&gt;投诉内容&gt; [65岁以上老人]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AR彩铃酷趣会员5G加油包（湖北）&amp;#10;办理渠道:无&amp;#10;赔付月份：:2023年8月、2023年9月、2023年10月&amp;#10;返还倍率:单倍&amp;#10;赔付金额：:60&amp;#10;是否已经取消业务:是&amp;#10;是否承诺退费 ：:是&amp;#10;用户是否需要回复：:否&amp;#10;用户要求：:用户要求退费</t>
  </si>
  <si>
    <t>BL202310051628470651</t>
  </si>
  <si>
    <t>王世松</t>
  </si>
  <si>
    <t>2023-10-06 12:00:19</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</si>
  <si>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&amp;#10;CBSS账单扣费名称：:云加速5G畅玩加油包(湖北)&amp;#10;办理渠道:无&amp;#10;赔付月份：:2023年10月&amp;#10;返还倍率:单倍&amp;#10;赔付金额：:20&amp;#10;是否已经取消业务:是&amp;#10;是否承诺退费 ：:是&amp;#10;用户是否需要回复：:否&amp;#10;用户要求：:请核实处理</t>
  </si>
  <si>
    <t>TS202310052002281306</t>
  </si>
  <si>
    <t>马永娟</t>
  </si>
  <si>
    <t>2023-10-06 14:46:47</t>
  </si>
  <si>
    <t>:二次卡问题&amp;#13;&amp;#10;判断省分:其他省分&amp;#13;&amp;#10;:无法注册第三方应用（微信支付宝等）&amp;#13;&amp;#10;:不可清理APP&amp;#13;&amp;#10;判断省分:其他&amp;#13;&amp;#10;:不认可&amp;#13;&amp;#10;:仍不认可&amp;#13;&amp;#10;:&amp;#13;&amp;#10;&amp;#13;&amp;#10;高级模板内容：&amp;#13;&amp;#10;投诉问题描述:用户表示此号之前被别人注册了武汉停车APP和银行APP没注销，导致自己使用一直有短信发来骚扰要求处理&amp;#13;&amp;#10;争议号码:18694087680&amp;#13;&amp;#10;问题现象:银行卡消费短信提醒  &amp;#13;&amp;#10;用户要求:处理号码之前机主注册软件未注销的问题。&amp;#13;</t>
  </si>
  <si>
    <t>TS202310061308050670</t>
  </si>
  <si>
    <t>焦晋</t>
  </si>
  <si>
    <t>2023-10-06 17:50:36</t>
  </si>
  <si>
    <t>主办单位：湖北&amp;#10;客户类别：星级客户&amp;#10;10010是否打通：否&amp;#10;是否二次致电10015：是&amp;#10;是否联系：否&amp;#10;升级倾向：&amp;#10;号码归属省：湖北&amp;#10;SVIP等级：&amp;#10;1. 问题类型:;&amp;#10;2. 投诉类型:其他;&amp;#10;3. 营业厅地址:;&amp;#10;4. 位置信息:;&amp;#10;5. 位置发生地:;&amp;#10;6. 投诉内容:139元的套餐宽带只有200M，太不合理</t>
  </si>
  <si>
    <t>业务规则：①客户投诉产生的原因：宽带速率问题。&amp;#10;②客户投诉问题核查情况及解决方案：收到贵部转办后，我司立即组织调查。经核实，客户 反馈宽带速率问题，已升级为500M，次月生效，联系无人接听，已短信告知，如有疑问可在工作时间（08:30-12:00；14:00-17:30）联系07176921001、13032700872宜昌联通投诉处理中心。如用户咨询，请前台10010话务中心代为解释，谢谢。我司于2023-10-06 14:20:38联系客户解释以上情况。&amp;#10;③客户问题满意度：未接通&amp;#10;④回单人：张婷   6921001</t>
  </si>
  <si>
    <t>TS202310052030521734</t>
  </si>
  <si>
    <t>龚江桦</t>
  </si>
  <si>
    <t>2023-10-06 13:35:58</t>
  </si>
  <si>
    <t>【2022年上工信部测评重保用户】【2022年上工信部测评重保用户】&amp;#13;&amp;#10;高级模板内容：&amp;#13;&amp;#10;投诉问题描述:用户来电称自己在最近这一周频繁收到陌生人的催债短信，自己已经设置了手机管家，但还是拦截不了，要求我方尽快处理，不然自己就报警了&amp;#13;&amp;#10;骚扰类型:短信&amp;#13;&amp;#10;骚扰内容:催债&amp;#13;&amp;#10;骚扰时间:2023-10-05&amp;#13;&amp;#10;骚扰号码:太多，无法提供具体&amp;#13;</t>
  </si>
  <si>
    <t>业务规则：二次放号，客户反馈频繁接到骚扰短信及电话，已联系客户解释我部无法在线屏蔽，建议客户下载三方APP拦截，客户知晓，认可</t>
  </si>
  <si>
    <t>TS202310051757391420</t>
  </si>
  <si>
    <t>2023-10-06 14:00:33</t>
  </si>
  <si>
    <t>15671032266命中精准预判服务场景:[10015转接10010用户] &amp;#13;&amp;#10;用户再次来电反馈在我不知情的情况下给用户添加了吉祥号，已按前期工单处理结果（2019-10-25 15:29:51入网办理尾号AABB靓号，月承诺通信费用50元/月，协议期5年，到期时间2024-10-31 23:59:59，已解释产品资费内容，用户知晓，无其他补偿方案满意）（TS202310042018240626）告知用户，用户不认可，要求在线取消靓号协议，请协助，谢谢，加急</t>
  </si>
  <si>
    <t>业务规则：经核实，核实2019-10-25 15:29:51入网办理尾号AABB靓号，月承诺通信费用50元/月，协议期5年，到期时间2024-10-31 23:59:59，已解释产品资费内容，2我部无法在线解除靓号，若坚持取消可前往自营厅缴纳违约金后取消，用户知晓，满意；</t>
  </si>
  <si>
    <t>TS202310051113461717</t>
  </si>
  <si>
    <t>朱英菊</t>
  </si>
  <si>
    <t>2023-10-06 13:51:26</t>
  </si>
  <si>
    <t>【2022年上工信部测评重保用户】[该用户有申诉倾向，请注意受理态度，查询近三天工单记录，积极解决用户问题。] &amp;#13;&amp;#10;高级模板内容：&amp;#13;&amp;#10;投诉问题描述:用户有前期工单，前台按工单解释用户不认可，称自己去了营业厅，也不能办理，要求再次处理，请后台协助，谢谢&amp;#13;&amp;#10;前期工单流水号:TS202309121701061920&amp;#13;&amp;#10;前期工单处理结果:收到贵部转办后，我司立即组织调查。经核实，客户反映号码销户后需将余额清退至副卡，现查询未清退成功，已告知用户可携带有效证件到厅办理余额清退，用户认可，满意&amp;#13;&amp;#10;用户要求:用户要求在4小时内处理好&amp;#13;</t>
  </si>
  <si>
    <t>业务规则：经核实，客户反映号码销户后需将余额清退至副卡，现查询未清退成功，前期已告知用户可携带有效证件到厅办理余额清退，联系客户表示已自行至营业厅办理清退，已处理好，满意。</t>
  </si>
  <si>
    <t>TS202310051216040850</t>
  </si>
  <si>
    <t>王小菊</t>
  </si>
  <si>
    <t>2023-10-06 15:11:12</t>
  </si>
  <si>
    <t>&amp;#13;&amp;#10;高级模板内容：&amp;#13;&amp;#10;投诉问题描述:用户来电称自己上个月就要求办理停机保号，但是未办理成功，解释无效&amp;#13;&amp;#10;渠道名称:其他:10010&amp;#13;&amp;#10;办理业务名称:停机保号&amp;#13;&amp;#10;页面提示:无&amp;#13;&amp;#10;用户要求:要求对本月扣费不认可，要求12小时内处理并回复&amp;#13;</t>
  </si>
  <si>
    <t>业务规则：经核实，因停机保号规则无法满足用户使用需求。已联系客户解释说明，建议客户通过【中国联通APP】办理停机保号，考虑客户感知，申请减免本月54元月租费用，24小时内到账，此费用无法抵扣往月欠费且不可打印发票，满意。</t>
  </si>
  <si>
    <t>TS202310051122041933</t>
  </si>
  <si>
    <t>湖北顺丰速运有限公司</t>
  </si>
  <si>
    <t>2023-10-06 16:05:47</t>
  </si>
  <si>
    <t>&amp;#13;&amp;#10;高级模板内容：&amp;#13;&amp;#10;投诉问题描述:对账单有质疑&amp;#13;&amp;#10;争议月份:2023年10月、2023年9月、2023年8月、2023年7月、2023年6月、2023年5月、2023年4月&amp;#13;&amp;#10;争议金额:-63.9&amp;#13;&amp;#10;用户要求:反馈一下，称自己每个月只需要交60元就够了，但每个月的消费都不止60元，尤其是本月，到现在为止都欠费&amp;#13;&amp;#10;-63.90元，对此很不满，现用户要求核实每个月的调账50元是几号调账，并且给予回复处理，谢谢&amp;#13;</t>
  </si>
  <si>
    <t>业务规则：经核实，因赠费规则无法满足客户使用需求，客户反映业务号码办理顺丰巴枪卡31元套餐，账单显示扣费110元，核实有50元赠费未到账，已联系客户解释说明，客户认可，满意</t>
  </si>
  <si>
    <t>TS202310041619350534</t>
  </si>
  <si>
    <t>投诉工单（2021版）&gt;&gt;移网&gt;&gt;【离网】离网（离网+拆机+销户）&gt;&gt;对销户无法复装不满</t>
  </si>
  <si>
    <t>谭本成</t>
  </si>
  <si>
    <t>2023-10-06 13:31:14</t>
  </si>
  <si>
    <t>高级模板内容：&amp;#10;投诉问题描述:用户固话已在2023-03-10 10:59:02 欠费销户 已按规则解释用户不认可！&amp;#10;离网类型:固话&amp;#10;需要复装的号码:7173900390&amp;#10;销户号码是否90天内:否&amp;#10;无法复装的原因:/&amp;#10;用户要求:用户强烈要求恢复使用！</t>
  </si>
  <si>
    <t>业务规则：经核实，因注销规则无法满足用户需求。查询客户号码于 2023-03-10 10:59:02 欠费销户，已联系客户解释说明，如需继续使用，可携带身份证原件至当阳市南正街自营厅办理原号重启，客户表示知晓。</t>
  </si>
  <si>
    <t>TS202310051115001743</t>
  </si>
  <si>
    <t>江军</t>
  </si>
  <si>
    <t>2023-10-06 09:04:42</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</si>
  <si>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月租不认可 用户说上个月没有提示 预存话费享折扣优惠 档位五（次月生效24个月）-湖北政企专属到期，导致自己超出了费用，用户不认可，要求给出处理方案&amp;#13;&amp;#10;争议月份:2023年10月&amp;#13;&amp;#10;争议金额:215.1&amp;#13;&amp;#10;用户要求:月租不认可 用户说上个月没有提示 预存话费享折扣优惠 档位五（次月生效24个月）-湖北政企专属到期，导致自己超出了费用，用户不认可，要求给出处理方案&amp;#13;</t>
  </si>
  <si>
    <t>业务规则：客户对活动到期未自动续订不满，营业厅已明示相关规则，经核实，存量5G畅爽套餐享99元赠费（次月生效）湖北&amp;#10;【合约时间：2023-11-01至2024-10-31】，考虑到本月是全月扣费沟通后为用户主副卡办理预存话费享50元话费优惠（湖北），满意。</t>
  </si>
  <si>
    <t>TS202310061145351231</t>
  </si>
  <si>
    <t>韩文禹</t>
  </si>
  <si>
    <t>2023-10-06 15:17:12</t>
  </si>
  <si>
    <t>&amp;#13;&amp;#10;高级模板内容：&amp;#13;&amp;#10;投诉问题描述:用户来电称自己订购的小红书定向流量不能使用。&amp;#13;&amp;#10;争议定向流量包产品名称:小红书定向流量包-9元（前向）&amp;#13;&amp;#10;订购渠道:无&amp;#13;&amp;#10;订购日期:2023-10-04&amp;#13;&amp;#10;用户要求:用户来电称自己全国流量用完后，订购了小红书流量，使用小红书时，流量还是产生套外费用。要求查询反馈。联系电话：18671785802&amp;#13;</t>
  </si>
  <si>
    <t>业务规则：客户反馈小红书定向流量未免流，考虑客户感知，申请退还本月流量包费用9元，24小时内到账，此费用不可打印账单发票，满意</t>
  </si>
  <si>
    <t>TS202310051444331773</t>
  </si>
  <si>
    <t>袁晓红</t>
  </si>
  <si>
    <t>2023-10-06 10:24:13</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</si>
  <si>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电反映5G套餐月费7折优惠9月到期没有通知导致这个月话费恢复成原价99元&amp;#13;&amp;#10;争议月份:2023年10月&amp;#13;&amp;#10;争议金额:30&amp;#13;&amp;#10;用户要求:核实，处理&amp;#13;</t>
  </si>
  <si>
    <t>业务规则：客户反馈折扣到期未提醒本月收取全月月租，已按客户要求续约49元赠费*12个月活动，次月生效，另考虑客户感知，申请退还本月折扣差价合计30元，24小时内到账，此费用不可打印账单发票，回访满意</t>
  </si>
  <si>
    <t>TS202310061404271880</t>
  </si>
  <si>
    <t>张利涛</t>
  </si>
  <si>
    <t>2023-10-06 15:44:32</t>
  </si>
  <si>
    <t>用户来电称自己之前参加的 5G冰激凌套餐5折（次月生效24个月）（取整）（湖北） 业务到期没有提醒不认可，要求退还中间的差价，请协助处理回复</t>
  </si>
  <si>
    <t>业务规则：客户反馈折扣到期未提醒产生扣费，考虑客户感知，申请减免23.9-10月折扣差价合计121元，24小时内到账，此费用不可打印账单发票，回访满意</t>
  </si>
  <si>
    <t>TS202310051642022074</t>
  </si>
  <si>
    <t>2023-10-06 10:09:47</t>
  </si>
  <si>
    <t>:卡在58%&amp;#13;&amp;#10;:无结果&amp;#13;&amp;#10;:&amp;#13;&amp;#10;用户进线，15671017661是前号卡 ，需要更换号卡  15072507806线下办理的这个绑定到58不动了，烦请处理。谢谢。</t>
  </si>
  <si>
    <t>业务规则：需线上办理河北号码15072507806注销，现查询该卡归属河北，沟通后用户自行前往城区伍家岗中南路自有营业厅协助办理，用户知晓</t>
  </si>
  <si>
    <t>TS202310051619331479</t>
  </si>
  <si>
    <t>郑运刚</t>
  </si>
  <si>
    <t>2023-10-06 14:48:06</t>
  </si>
  <si>
    <t>【2022年上工信部测评重保用户】[该用户有申诉倾向，请注意受理态度，查询近三天工单记录，积极解决用户问题。] &amp;#13;&amp;#10;高级模板内容：&amp;#13;&amp;#10;投诉问题描述:用户来电对上个月低消补收费200.21不认可&amp;#13;&amp;#10;争议月份:2023年9月&amp;#13;&amp;#10;争议金额:200.21&amp;#13;&amp;#10;用户要求:用户要求后台核实是怎么回事&amp;#13;</t>
  </si>
  <si>
    <t>业务规则：因赠费与低消互斥导致9月低消补收，因低消与赠费互斥产生补收，申请补退补收费用合计271.4元，24小时内到账，此费用不可打印账单发票，回访满意</t>
  </si>
  <si>
    <t>TS202310061054182351</t>
  </si>
  <si>
    <t>程启海</t>
  </si>
  <si>
    <t>2023-10-06 16:12:14</t>
  </si>
  <si>
    <t>&amp;#13;&amp;#10;高级模板内容：&amp;#13;&amp;#10;投诉问题描述:用户表示自己上个月要求退款后还有一个补收款不认可要求尽快联系处理谢谢&amp;#13;&amp;#10;争议月份:2023年9月&amp;#13;&amp;#10;争议金额:59&amp;#13;&amp;#10;用户要求:用户表示自己上个月要求退款后还有一个补收款不认可要求尽快联系处理谢谢&amp;#13;</t>
  </si>
  <si>
    <t>业务规则：用户对59元费用低消补收不满，经核实有移网低消59元（湖北）-低消融合（200M业务），沟通后为用户申请59元费用赠送至账号071703548294上，24小时内到账，此费用不可打印发票，满意</t>
  </si>
  <si>
    <t>TS202310051548110715</t>
  </si>
  <si>
    <t>2023-10-06 10:10:33</t>
  </si>
  <si>
    <t>&amp;#13;&amp;#10;高级模板内容：&amp;#13;&amp;#10;投诉问题描述:详见工单（BL202309281710280589）处理结果显示：您要求取消5G套餐月费8折优惠（立即生效24个月）活动，挽留无效，已按您要求取消，联系您表示不用改套餐，业务取消就可以了，满意。现用户称自己当时明确表示变更套餐，不愿次月再支付199元月租，用户对10月扣费不认可，要求处理&amp;#13;&amp;#10;争议月份:2023年10月&amp;#13;&amp;#10;争议金额:0&amp;#13;&amp;#10;用户要求:要求核实回复处理&amp;#13;</t>
  </si>
  <si>
    <t>业务规则：用户对套餐变更次月生效规则不满，考虑用户感知，申请减免本月套餐差价，合计180元，24小时到帐，此费用不可打印发票，满意。</t>
  </si>
  <si>
    <t>TS202310051332330108</t>
  </si>
  <si>
    <t>2023-10-06 09:05:31</t>
  </si>
  <si>
    <t>22年Q3Q4重点客户:号卡配送问题&amp;#13;&amp;#10;:号卡一直未送达&amp;#13;&amp;#10;:已退单&amp;#13;&amp;#10;判断省分:其他省份&amp;#13;&amp;#10;:&amp;#13;&amp;#10;&amp;#13;&amp;#10;高级模板内容：&amp;#13;&amp;#10;投诉问题描述:用户来电表示自己办理的订单号码：1763100360047008一直未配送，用户要求我方立马处理，请我方尽快处理谢谢&amp;#13;&amp;#10;办理渠道:中国联通APP&amp;#13;&amp;#10;订单号:1763100360047008  业务号码：15587999009&amp;#13;&amp;#10;身份证号码:420582199512013173&amp;#13;&amp;#10;用户要求:用户来电表示自己办理的订单号码：1763100360047008一直未配送，用户要求我方立马处理，请我方尽快处理谢谢&amp;#13;</t>
  </si>
  <si>
    <t>TS202310061126440726</t>
  </si>
  <si>
    <t>赵隆荣</t>
  </si>
  <si>
    <t>2023-10-06 15:54:21</t>
  </si>
  <si>
    <t>&amp;#13;&amp;#10;高级模板内容：&amp;#13;&amp;#10;投诉问题描述:用户来电反映无法领取会员，已建议用户在联通畅视微信公众号领取，用户表示无法领取&amp;#13;&amp;#10;操作渠道:联通畅视微信公众号&amp;#13;&amp;#10;参加活动（套餐）名称:0元百宝箱权益&amp;#13;&amp;#10;页面提示:无&amp;#13;&amp;#10;用户要求:用户要求在线领取，解释无效，请协助处理，谢谢&amp;#13;</t>
  </si>
  <si>
    <t>业务规则：用户反映0元百宝箱权益领取不成功。经核实，属出账期系统未同步，现联系用户已成功领取，满意。</t>
  </si>
  <si>
    <t>TS202310051123271986</t>
  </si>
  <si>
    <t>2023-10-06 13:35:02</t>
  </si>
  <si>
    <t>用户来电反馈在8.22日在营业厅提交了销户并填写了退费资料，但一直到10月份都未退费，要求核查处理，退费的银行卡号：6217855000005492608  中国银行，联系方式：15130449991</t>
  </si>
  <si>
    <t>业务规则：用户反映销户清退费用问题，经核实，因首次充值费用无法清退，现由营业厅申请权限办理清退，并添加客户微信，一周内以微信转账方式退话费余额，建议客户耐心等待，如有疑问可致电13032700872宜昌联通客服，客户满意。</t>
  </si>
  <si>
    <t>TS202310051953281151</t>
  </si>
  <si>
    <t>2023-10-06 10:14:13</t>
  </si>
  <si>
    <t>用户表示之前对：15549304248进行了销户，之前约定话费会通过银行卡返还，但是迟迟没有到账</t>
  </si>
  <si>
    <t>业务规则：用户反映小天卡销户退余额问题。经核实，首充话费余额98.03元不支持清退至银行卡，已请用户通过QQ邮箱1141365830@qq.com回传身份证正、反面照，我部于五个工作日内通过支付宝转账方式退费到账，用户满意。</t>
  </si>
  <si>
    <t>TS202310052152360267</t>
  </si>
  <si>
    <t>王真桂</t>
  </si>
  <si>
    <t>&amp;#13;&amp;#10;高级模板内容：&amp;#13;&amp;#10;投诉问题描述:用户反映在新疆信号不好，短时间无法解决，要求携出，解释有合约，融合，用户不愿承担违约金，要求解约解融合，携出&amp;#13;&amp;#10;类型:合约  &amp;#13;&amp;#10;受限产品名称:融合、两个合约&amp;#13;&amp;#10;前台解释内容:·&amp;#13;&amp;#10;用户要求:取消受限业务。携出&amp;#13;</t>
  </si>
  <si>
    <t>业务规则：用户反映需解约解融合办理携出，营业厅已明示相关规则经核实用户办理花呗分期5G199元直降2000和靓号专属月承诺通信资费均并未到期，现线上无对应勾选项，经验用户前往当地自营厅协助办理，现号码有靓号低消保底200元现不支持退费，建议 用户将家人副卡纳入副卡供使用，用户知晓.(前期已人工回访，本次请转回访）</t>
  </si>
  <si>
    <t>TS202310051750201239</t>
  </si>
  <si>
    <t>彭文芳</t>
  </si>
  <si>
    <t>2023-10-06 15:00:15</t>
  </si>
  <si>
    <t>&amp;#13;&amp;#10;高级模板内容：&amp;#13;&amp;#10;投诉问题描述:用户来电称之前的套餐折扣到期了，然后没有提醒导致扣了2个月的套餐费用，用户要求退费9月和10月的差价，用户称营业员的态度也不耐烦，要求24小时内回复。&amp;#13;&amp;#10;活动名称:预存话费享折扣优惠 档位三（次月生效24个月）-湖北政企专属&amp;#13;&amp;#10;争议月份:2023年9月、2023年10月&amp;#13;&amp;#10;争议金额:336&amp;#13;&amp;#10;用户要求:尽快处理，不然要投诉，谢谢&amp;#13;</t>
  </si>
  <si>
    <t>业务规则：用户反映折扣未提醒导致扣了2个月的套餐原价费用，营业厅已明示相关规则经核实属折扣到期未正常续订，属集团用户现客服线上无勾选项，已发区域负责人+86-18607201262于10月10日前处理完毕，经核实9-10月产生费用沟通后为用户主副卡办理预存话费享50元话费优惠（湖北），另为用户申请184.6元费用，24小时内到账，此费用不可打印发票，满意</t>
  </si>
  <si>
    <t>TS202310051719040503</t>
  </si>
  <si>
    <t>张国才</t>
  </si>
  <si>
    <t>2023-10-06 14:51:28</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</si>
  <si>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电称对自己的套餐月租不认可，称以前每月81现在249，前台解释不认可，用户要求反馈，请后台尽快处理，谢谢&amp;#13;&amp;#10;争议月份:2023年10月&amp;#13;&amp;#10;争议金额:249&amp;#13;&amp;#10;用户要求:恢复到以前费用81&amp;#13;</t>
  </si>
  <si>
    <t>业务规则：用户需办理预存话费享折扣优惠 档位三（立即生效24个月）-湖北政企专属业务9月已结束，现为用户办理存量5G畅爽套餐享159元赠费 湖北                         致电未接，已短信答复如需办理可联系我部，如有疑问可在工作时间（08:30-12:00；14:00 -17:30 ）联系07176921001、13032700872宜昌客服。如用户咨询，请前台 10010话务 中心代为解释，谢谢。</t>
  </si>
  <si>
    <t>TS202310041655051437</t>
  </si>
  <si>
    <t>2023-10-06 13:18:36</t>
  </si>
  <si>
    <t>主办单位：湖北&amp;#10;客户类别：普通客户&amp;#10;10010是否打通：是&amp;#10;是否二次致电10015：是&amp;#10;是否联系：否&amp;#10;升级倾向：&amp;#10;号码归属省：湖北&amp;#10;SVIP等级：&amp;#10;1. 问题类型:;&amp;#10;2. 投诉类型:其他;&amp;#10;3. 营业厅地址:;&amp;#10;4. 位置信息:;&amp;#10;5. 位置发生地:;&amp;#10;6. 投诉内容:反应问题1个月没有解决！！！没有给出处理结果，一味的打评价电话！&amp;#10;关联10010工单流水号：TS202309052217288712</t>
  </si>
  <si>
    <t>业务规则①客户基本资料：客户反映靓号合约的问题； ②②客户投诉问题核查情况及解决方案：收到贵部转办，我司立即组织核查，经核实，核查客户入网时签署月承诺通信协议消费66元/月，协议长期，2023-02-09 09:52:46通过微信联系客户经理办理转资8元流量王，消费未达到66元按66元补收，再次使用13032700872联系客户解释，要求按现有8元套餐消费加一个30元流量包合计38元/月，已反馈至营服尝试申请，以申请结果为准，本月内回复，现申请中，客户表示知晓； ④答复客户时间及客户满意度评价：根据上述核实情况，我司于2023-10-05 13:20:00联系客户满意，回单人：王晓玉、联系方式：07176921001 ⑤投诉核查关联材料：无</t>
  </si>
  <si>
    <t>TS202310050850430699</t>
  </si>
  <si>
    <t>冯杰</t>
  </si>
  <si>
    <t>2023-10-06 08:46:07</t>
  </si>
  <si>
    <t>主办单位：湖北&amp;#10;客户类别：普通客户&amp;#10;10010是否打通：是&amp;#10;是否二次致电10015：是&amp;#10;是否联系：是&amp;#10;升级倾向：无&amp;#10;号码归属省：湖北&amp;#10;SVIP等级：&amp;#10;客户来电表示安装电视时要收100元服务费，但是说的电视和宽带只收一次就行，自己只是分开安装就要收俩次， 客户不满，要求处理</t>
  </si>
  <si>
    <t>业务规则①客户基本资料：业务号码：13177091690、客户姓名：冯杰、套餐情况：畅爽冰激凌5G套餐99元（基础版）；客户反映IPTV安装费用问题					&amp;#10;②首次联系客户时间：2023-10-05 10：40:51				&amp;#10;③投诉核查处理情况：收到贵部转办，我司立即组织核查，经核实，用户对安装IPTV收取100元安装费用不认可，考虑客户感知，申请赠送100元话费至13177091690，24小时内到账，此费用&amp;#10;④答复客户时间及客户满意度评价：根据上述情况我司于2023-10-05 18：40:51联系客户解释，客户满意。回单人:宜昌客服王晓玉；联系电话：07176921001。					&amp;#10;⑤投诉核查关联材料：无</t>
  </si>
  <si>
    <t>TS202310052242050642</t>
  </si>
  <si>
    <t>2023-10-06 11:30:33</t>
  </si>
  <si>
    <t>主办单位：湖北&amp;#10;客户类别：普通客户&amp;#10;10010是否打通：否&amp;#10;是否二次致电10015：是&amp;#10;是否联系：否&amp;#10;升级倾向：&amp;#10;号码归属省：湖北&amp;#10;SVIP等级：&amp;#10;1. 问题类型:;&amp;#10;2. 投诉类型:服务质量;&amp;#10;3. 营业厅地址:五峰城西自有营业厅,五峰县五峰镇城关沿江东路1号（民族饭店1楼）;&amp;#10;4. 位置信息:石良司路;&amp;#10;5. 位置发生地:;&amp;#10;6. 投诉内容:该营业厅经理杨娇为达成个人业绩目标 ，诱导老龄用户办理电话卡，并且明确告知该号码不用之后可以不用注销，直接丢弃即可，我认为此类事件在你司不属于个类，理应对该员工做开除处理，避免后续发生此类事件&amp;#10;问题发生地：联通营业厅&amp;#10;问题类型：诱导办理业务&amp;#10;问题发生时间：2023-09-30 10:42</t>
  </si>
  <si>
    <t>业务规则①客户投诉产生的原因：客户反映开通号码问题。								&amp;#10;②客户投诉问题核查情况及解决方案：收到贵部转办后，我司立即组织调查。经核实，客户反映开通号码问题，联系客户表示已处理好，无异议，满意。&amp;#10;③客户问题满意度：满意。								&amp;#10;④回单人:宜昌客服王晓玉；联系电话：07176921001。</t>
  </si>
  <si>
    <t>TS202310051820231908</t>
  </si>
  <si>
    <t>2023-10-06 10:37:33</t>
  </si>
  <si>
    <t>#2022重保客户#主办单位：湖北&amp;#10;客户类别：普通客户&amp;#10;10010是否打通：是&amp;#10;是否二次致电10015：是&amp;#10;是否联系：否&amp;#10;升级倾向：&amp;#10;号码归属省：湖北&amp;#10;SVIP等级：&amp;#10;1. 问题类型:;&amp;#10;2. 投诉类型:其他问题;&amp;#10;3. 营业厅地址:;&amp;#10;4. 位置信息:;&amp;#10;5. 位置发生地:;&amp;#10;6. 投诉内容:约定9/10号退费到账，过期退费问题未处理&amp;#10;关联10010工单流水号：TS202309121659578494</t>
  </si>
  <si>
    <t>业务规则①客户投诉产生的原因：客户反映清退话费问题。								&amp;#10;②客户投诉问题核查情况及解决方案：收到贵部转办后，我司立即组织调查。经核实，经核实，客户反映号码销户后需将余额清退至副卡，现查询未清退成功，前期已告知用户可携带有效证件到厅办理余额清退，联系客户表示已自行至营业厅办理清退，已处理好，满意。								&amp;#10;③客户问题满意度：满意。								&amp;#10;④回单人:宜昌客服王晓玉；联系电话：07176921001。</t>
  </si>
  <si>
    <t>TS202310041737050021</t>
  </si>
  <si>
    <t>胡小磊</t>
  </si>
  <si>
    <t>2023-10-06 13:14:33</t>
  </si>
  <si>
    <t>#2022重保客户#主办单位：湖北&amp;#10;客户类别：首次投诉&amp;#10;10010是否打通：否&amp;#10;是否二次致电10015：是&amp;#10;是否联系：否&amp;#10;升级倾向：&amp;#10;号码归属省：湖北&amp;#10;SVIP等级：&amp;#10;1. 问题类型:;&amp;#10;2. 投诉类型:其他问题;&amp;#10;3. 营业厅地址:;&amp;#10;4. 位置信息:;&amp;#10;5. 位置发生地:;&amp;#10;6. 投诉内容:号码不能注册微信，显示已经注册过了，但是我没有注册</t>
  </si>
  <si>
    <t>业务规则①客户投诉产生的原因：客户反映无法注册微信							&amp;#10;②客户投诉问题核查情况及解决方案：收到贵部转办后，我司立即组织调查。经核实，因二次放号规则无法满足客户使用需求，导致客户无法注册微信，已联系客户解释说明，告知客户先进入微信登录界面选择“注册”。（若您之前在此手机上登录过微信号，且在输入帐号和密码的登录微信页面，则请您点击左上角的“取消”按钮，再选择“注册”即可），验证时会提示该手机号码已经被注册，您可以继续创建帐号或者直接登录，选择继续注册，点击“继续注册”，根据提示完成新微信号注册即可，客户表示知晓。&amp;#10;③客户问题满意度：满意。							&amp;#10;④回单人:宜昌客服王晓玉；联系电话：07176921001。</t>
  </si>
  <si>
    <t>TS202310042155301812</t>
  </si>
  <si>
    <t>071701016109</t>
  </si>
  <si>
    <t>陈仁菊</t>
  </si>
  <si>
    <t>2023-10-06 09:02:40</t>
  </si>
  <si>
    <t>用户被动办理湖北IPTV_1华为平台包月-10元/月 要求取消并退费。</t>
  </si>
  <si>
    <t>业务规则：客户对IPTV扣费规则不认可，已按客户要求取消，并申请退还22.7-23.10月费用合计160元，24小时内到账，此费用不可打印账单发票，回访满意</t>
  </si>
  <si>
    <t>BL202310061214520862</t>
  </si>
  <si>
    <t>何腾飞</t>
  </si>
  <si>
    <t>2023-10-06 14:12:43</t>
  </si>
  <si>
    <t>用户要求取消（ TDML卡专属亲情号码 ），前台已解释挽留，用户不认可，称前往营业厅告知无法操作取消，提及携转，请尽快回复，谢谢</t>
  </si>
  <si>
    <t>ZX202310051820192136</t>
  </si>
  <si>
    <t>佘克月</t>
  </si>
  <si>
    <t>2023-10-06 10:03:16</t>
  </si>
  <si>
    <t>判断省分:湖北&amp;#13;&amp;#10;:失败&amp;#13;&amp;#10;node_42:&amp;#13;&amp;#10;:其他合约&amp;#13;&amp;#10;:本地&amp;#13;&amp;#10;:不认可&amp;#13;&amp;#10;:&amp;#13;&amp;#10;&amp;#13;&amp;#10;高级模板内容：&amp;#13;&amp;#10;问题描述:用户来电称要求办理副卡销户，挽留无效，用户不愿去营业厅办理，要求我方协助处理 ，谢谢&amp;#13;&amp;#10;第二联系方式:18671789129&amp;#13;&amp;#10;销户原因:不想用了&amp;#13;&amp;#10;用户要求:用户要求尽快处理，谢谢&amp;#13;</t>
  </si>
  <si>
    <t>TS202310060905052094</t>
  </si>
  <si>
    <t>王方银</t>
  </si>
  <si>
    <t>2023-10-06 09:38:40</t>
  </si>
  <si>
    <t>主办单位：湖北&amp;#10;客户类别：普通客户&amp;#10;10010是否打通：是&amp;#10;是否二次致电10015：是&amp;#10;是否联系：是&amp;#10;升级倾向：无&amp;#10;号码归属省：湖北&amp;#10;SVIP等级：&amp;#10;预处理名称:产品订购一键诊断&amp;#13;&amp;#10;业务产品类型:反应合约问题&amp;#13;&amp;#10;有无确认方式:有确认方式&amp;#13;&amp;#10;客户要求取消&amp;#13;&amp;#10;维系挽留:不接受挽留&amp;#13;&amp;#10;是否授权退订:省分暂未授权&amp;#13;&amp;#10;&amp;#13;&amp;#10;产品类型:标准合约-存费折扣;产品名称:副卡免月租12个月（10元话费12个月）（湖北）-次月生效;产品描述:副卡免月租12个月（10元话费12个月）（湖北）-次月生效;产品ID:91001442;开始时间:2023-10-01 00:00:00;结束时间:2024-09-30 23:59:59;订购渠道:枝江市众成合作营业厅;客户确认方式:签字协议。并要求取消宽带业务 解绑主副卡关系，请核实处理。&amp;#13;</t>
  </si>
  <si>
    <t>"业务取消①客户基本资料：业务号码：13477174856、客户姓名：王方银、套餐情况：5G副卡基本套餐(优享服务)、客户反映取消业务的问题&amp;#10;②首次联系客户时间：2023-10-06 09:22:57&amp;#10;③投诉核查处理情况：收到贵部转办，我司立即组织核查，经核实，（枝江城区营服中心）客户因携出要求取消宽带、合约及主副卡关系，挽留无效，客服部取消，现号码符合携出条件。&amp;#10;④答复客户时间及客户满意度评价：根据上述情况我司于2023-10-06 09:22:57联系客户解释，满意。回单人：颜晶 6921001.&amp;#10;⑤投诉核查关联材料：无"</t>
  </si>
  <si>
    <t>ZX202310041536010894</t>
  </si>
  <si>
    <t>071701027721</t>
  </si>
  <si>
    <t>李云龙</t>
  </si>
  <si>
    <t>2023-10-06 09:04:50</t>
  </si>
  <si>
    <t>判断省分:湖北&amp;#13;&amp;#10;:被动办理宽带&amp;#13;&amp;#10;:不需要&amp;#13;&amp;#10;:&amp;#13;&amp;#10;&amp;#13;&amp;#10;高级模板内容：&amp;#13;&amp;#10;问题描述:用户称自己没有办理过宽带要求注销。&amp;#13;&amp;#10;第二联系方式:16671757159   &amp;#13;&amp;#10;销户原因:没在当地了。&amp;#13;&amp;#10;用户要求:销户&amp;#13;</t>
  </si>
  <si>
    <t>业务取消（城区校园营服中心）：用户要求取消校园宽带，挽留无效，已按用户要求取消，满意。</t>
  </si>
  <si>
    <t>ZX202310041328332478</t>
  </si>
  <si>
    <t>071700854429</t>
  </si>
  <si>
    <t>2023-10-06 14:18:28</t>
  </si>
  <si>
    <t>判断省分:湖北&amp;#13;&amp;#10;:被动办理宽带&amp;#13;&amp;#10;:不需要&amp;#13;&amp;#10;:&amp;#13;&amp;#10;&amp;#13;&amp;#10;高级模板内容：&amp;#13;&amp;#10;问题描述:用户要求销户副卡和宽带，不愿前往营业厅，请尽快处理，1谢谢&amp;#13;&amp;#10;第二联系方式:18571046332&amp;#13;&amp;#10;销户原因:不需要了&amp;#13;&amp;#10;用户要求:要求在线销户，请尽快处理，1谢谢&amp;#13;</t>
  </si>
  <si>
    <t>业务取消（当阳城区 营服中心）客户要求取消宽带，副卡，未转营服维系，挽留无效，多次致电未接，无法核实具体情况，多次致电未接，已短信告知如您后期使用有任何疑问，可于工作时间（08：30-17：30）致电宜昌联通07176921001或13032700872</t>
  </si>
  <si>
    <t>ZX202310041226042094</t>
  </si>
  <si>
    <t>071700859381</t>
  </si>
  <si>
    <t>冯安静</t>
  </si>
  <si>
    <t>2023-10-06 14:20:45</t>
  </si>
  <si>
    <t>判断省分:湖北&amp;#13;&amp;#10;:自己办理的宽带&amp;#13;&amp;#10;:挽留失败&amp;#13;&amp;#10;:不同意&amp;#13;&amp;#10;:&amp;#13;&amp;#10;&amp;#13;&amp;#10;高级模板内容：&amp;#13;&amp;#10;问题描述:用户来电称不在宽带安装地居住了&amp;#13;&amp;#10;第二联系方式: 15507202336&amp;#13;&amp;#10;销户原因:不需要了&amp;#13;&amp;#10;用户要求:要求销户宽带&amp;#13;</t>
  </si>
  <si>
    <t>业务取消（当阳城区营服中心）：用户要求取消实装宽带，挽留无效，已核对身份信息协助取消，主副卡拆分并转资8元全国流量王套餐，次月生效，满意。</t>
  </si>
  <si>
    <t>ZX202310061110251699</t>
  </si>
  <si>
    <t>陈士林</t>
  </si>
  <si>
    <t>2023-10-06 16:09:13</t>
  </si>
  <si>
    <t>判断省分:湖北&amp;#13;&amp;#10;:失败&amp;#13;&amp;#10;node_42:&amp;#13;&amp;#10;:其他合约&amp;#13;&amp;#10;:异地&amp;#13;&amp;#10;:不认可/无法提供相关证件&amp;#13;&amp;#10;:&amp;#13;&amp;#10;&amp;#13;&amp;#10;高级模板内容：&amp;#13;&amp;#10;问题描述:现在外地不使用卡和宽带，要求在线销户，不愿到厅，请后台核实处理&amp;#13;&amp;#10;第二联系方式:13262913268&amp;#13;&amp;#10;销户原因:不想使用&amp;#13;&amp;#10;用户要求:现在外地不使用卡和宽带，要求在线销户，不愿到厅，请后台核实处理&amp;#13;</t>
  </si>
  <si>
    <t>业务取消（当阳乡镇营服中心）：用户要求取消实装宽带，挽留无效，已按用户要求取消，满意。</t>
  </si>
  <si>
    <t>ZX202310041750031912</t>
  </si>
  <si>
    <t>071700809918</t>
  </si>
  <si>
    <t>彭芹</t>
  </si>
  <si>
    <t>2023-10-06 09:05:32</t>
  </si>
  <si>
    <t>#2022重保客户#表示人在外地，要求把宽带取消，尽快处理并回复</t>
  </si>
  <si>
    <t>业务取消（当阳政企）：用户要求取消实装宽带，挽留无效，已按用户要求取消，满意。</t>
  </si>
  <si>
    <t>ZX202310061228442283</t>
  </si>
  <si>
    <t>071703173807</t>
  </si>
  <si>
    <t>张海</t>
  </si>
  <si>
    <t>2023-10-06 14:24:48</t>
  </si>
  <si>
    <t>判断省分:湖北&amp;#13;&amp;#10;:自己办理的宽带&amp;#13;&amp;#10;:挽留失败&amp;#13;&amp;#10;:不同意&amp;#13;&amp;#10;:&amp;#13;&amp;#10;&amp;#13;&amp;#10;高级模板内容：&amp;#13;&amp;#10;问题描述:用户来电表示宽带不使用了，想要办理销户，已经去营业厅把设备退掉了可是说的，要三 五个工作日处理，用户表示不认可，要求尽快取消，表示不处理，就投诉&amp;#13;&amp;#10;第二联系方式:18527303913&amp;#13;&amp;#10;销户原因:不使用了&amp;#13;&amp;#10;用户要求:用户来电表示宽带不使用了，想要办理销户，已经去营业厅把设备退掉了可是说的，要三 五个工作日处理，用户表示不认可，要求尽快取消，表示不处理，就投诉&amp;#13;</t>
  </si>
  <si>
    <t>业务取消（西陵 营服中心）客户要求取消宽带，未转营服维系，挽留无效，客服部已操作取消，满意。</t>
  </si>
  <si>
    <t>ZX202310041307002338</t>
  </si>
  <si>
    <t>2023-10-06 09:02:22</t>
  </si>
  <si>
    <t>[65岁以上老人] 判断省分:湖北&amp;#13;&amp;#10;:失败&amp;#13;&amp;#10;node_42:&amp;#13;&amp;#10;:无合约/简单合约&amp;#13;&amp;#10;:其他套餐&amp;#13;&amp;#10;:异地&amp;#13;&amp;#10;:不认可/无法提供相关证件&amp;#13;&amp;#10;:&amp;#13;&amp;#10;&amp;#13;&amp;#10;高级模板内容：&amp;#13;&amp;#10;问题描述:称光猫已经已交了。前期反映过，让在反馈。&amp;#13;&amp;#10;第二联系方式:13702886619&amp;#13;&amp;#10;销户原因:在外地&amp;#13;&amp;#10;用户要求:要求在线处理销户。烦请核实回复谢谢&amp;#13;</t>
  </si>
  <si>
    <t>业务取消（夷陵城区 营服中心）客户要求取消宽带，未营服维系，联系客户表示暂不操作取消，保底继续使用，满意。</t>
  </si>
  <si>
    <t>ZX202310051023381272</t>
  </si>
  <si>
    <t>071701034023</t>
  </si>
  <si>
    <t>田立勋</t>
  </si>
  <si>
    <t>2023-10-06 14:11:55</t>
  </si>
  <si>
    <t>判断省分:湖北&amp;#13;&amp;#10;:被动办理宽带&amp;#13;&amp;#10;:不需要&amp;#13;&amp;#10;:&amp;#13;&amp;#10;&amp;#13;&amp;#10;高级模板内容：&amp;#13;&amp;#10;问题描述:用户来电要求取消宽带，前往营业厅告知有合约无法取消，用户要求取消合约销户。&amp;#13;&amp;#10;第二联系方式:18694098392   &amp;#13;&amp;#10;销户原因:自己未安装&amp;#13;&amp;#10;用户要求:用户来电要求取消宽带，前往营业厅告知有合约无法取消，用户要求取消合约销户。&amp;#13;</t>
  </si>
  <si>
    <t>业务取消（长阳城区）：用户要求取消低消宽带，挽留无效，已取消成功，满意。</t>
  </si>
  <si>
    <t>ZX202310051612241177</t>
  </si>
  <si>
    <t>071700050599</t>
  </si>
  <si>
    <t>2023-10-06 14:14:29</t>
  </si>
  <si>
    <t>#2022重保客户#用户要求注销宽带，挽留失败，告知要持身份证和光猫设备前往联通自营厅办理，用户不愿意，坚持要求线上销户，请协助处理</t>
  </si>
  <si>
    <t>业务取消（政企客户服务中心）客户要求取消宽带，未转营服维系，联系客户表示暂不操作取消，保留继续使用，满意。</t>
  </si>
  <si>
    <t>ZX202310060900560719</t>
  </si>
  <si>
    <t>071700106917</t>
  </si>
  <si>
    <t>彭传英</t>
  </si>
  <si>
    <t>2023-10-06 15:57:31</t>
  </si>
  <si>
    <t>【2022年上工信部测评重保用户】判断省分:湖北&amp;#13;&amp;#10;:自己办理的宽带&amp;#13;&amp;#10;:挽留失败&amp;#13;&amp;#10;:不同意&amp;#13;&amp;#10;:&amp;#13;&amp;#10;&amp;#13;&amp;#10;高级模板内容：&amp;#13;&amp;#10;问题描述:用户来电要求取消宽带和副卡赠送活动以及解除主副卡，已挽留以及解释告知营业厅咨询办理，用户不认可，&amp;#13;&amp;#10;第二联系方式:/&amp;#13;&amp;#10;销户原因:不想用&amp;#13;&amp;#10;用户要求:要求在线取消宽带和副卡赠送活动以及解除主副卡，提及投诉，未告知具体渠道，加急&amp;#13;</t>
  </si>
  <si>
    <t>业务取消（枝江城区营服中心）：客户因携出要求取消宽带、合约及主副卡关系，挽留无效，客服部取消，现号码符合携出条件。</t>
  </si>
  <si>
    <t>ZX202310041120291596</t>
  </si>
  <si>
    <t>071701070365</t>
  </si>
  <si>
    <t>夏红梅</t>
  </si>
  <si>
    <t>2023-10-06 09:03:12</t>
  </si>
  <si>
    <t>判断省分:湖北&amp;#13;&amp;#10;:被动办理宽带&amp;#13;&amp;#10;:不需要&amp;#13;&amp;#10;:&amp;#13;&amp;#10;&amp;#13;&amp;#10;高级模板内容：&amp;#13;&amp;#10;问题描述:用户没有办理过宽带 要求线上协助销户，&amp;#13;&amp;#10;第二联系方式:15587907620&amp;#13;&amp;#10;销户原因:自己没有办理过宽带&amp;#13;&amp;#10;用户要求:要求销户&amp;#13;</t>
  </si>
  <si>
    <t>业务取消（枝江乡镇）客户要求取消宽带，未转营服维系，虚拟宽带，客户号码欠费，无法操作取消，已告知用户需交清欠费后办理销户，用户认可满意</t>
  </si>
  <si>
    <t>TS202310060946240556</t>
  </si>
  <si>
    <t>071700814279</t>
  </si>
  <si>
    <t>陈昌权</t>
  </si>
  <si>
    <t>2023-10-06 13:41:56</t>
  </si>
  <si>
    <t>高级模板内容：&amp;#10;投诉问题描述:宽带无法销户&amp;#10;销户渠道:营业厅&amp;#10;无法销户原因:登记并等待电话通知&amp;#10;用户要求:需要半小时内回电处理，进行线上的销户。</t>
  </si>
  <si>
    <t>业务取消（当阳城区）：用户要求注销宽带，挽留无效，已协助取消宽带并按用户要求拆分主副卡，满意。</t>
  </si>
  <si>
    <t>TS202310060946430564</t>
  </si>
  <si>
    <t>刘著华</t>
  </si>
  <si>
    <t>2023-10-06 17:25:30</t>
  </si>
  <si>
    <t>&amp;#13;&amp;#10;高级模板内容：&amp;#13;&amp;#10;投诉问题描述:用户来电要求将主卡下副卡全部移除，前台推荐营业厅，用户不认可。&amp;#13;&amp;#10;办理渠道:营业厅 &amp;#13;&amp;#10;无法办理原因:用户不愿前往营业厅&amp;#13;&amp;#10;用户要求:要求将主卡下副卡全部移除，并要求在今天12点前联系办理&amp;#13;</t>
  </si>
  <si>
    <t>业务取消（当阳乡镇 营服中心）客户要求解绑主副卡，未转营服维系，挽留无效，客服部已操作解绑， 15586355733  15697279096  15549380062 三个副卡已按客户要求办理销户，满意。</t>
  </si>
  <si>
    <t>BL202310051439081427</t>
  </si>
  <si>
    <t>2023-10-06 14:15:41</t>
  </si>
  <si>
    <t>查询增值业务:&amp;#13;&amp;#10;合约信息查询:&amp;#13;&amp;#10;系统查询到有产品信息&amp;#13;&amp;#10;:无确认方式&amp;#13;&amp;#10;客户不了解此业务，要求取消或投诉&amp;#13;&amp;#10;维系挽留:不接受&amp;#13;&amp;#10;一键退订:‘一键退订’按钮操作提示操作失败/‘退订选择’置灰&amp;#13;&amp;#10;:仍然退订失败&amp;#13;&amp;#10;判断省分:其他省分&amp;#13;&amp;#10;&amp;#13;&amp;#10;产品类型:标准合约-金融标准合约;产品名称:招联分期5G159元直降1400（社会渠道36期）（湖北）;产品描述:5G套餐159元档，赠送1680元电子券，46.65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 x 客户每月享受的电子券金额。&amp;#13;&amp;#10;;产品ID:91015059;开始时间:2021-09-01 00:00:00;结束时间:2024-08-31 23:59:59;订购渠道:枝江新时空合作厅(自建他营);客户确认方式:无。&amp;#13;&amp;#10;用户要求取消招联分期5G159元直降1400（社会渠道36期）（湖北）我处挽留无效 表示已去枝江团结路营业厅无法取消 要求在线办理 请协助处理 联系：15549270626</t>
  </si>
  <si>
    <t>TS202310051443241752</t>
  </si>
  <si>
    <t>罗万兵</t>
  </si>
  <si>
    <t>2023-10-06 16:27:10</t>
  </si>
  <si>
    <t>主办单位：湖北&amp;#10;客户类别：星级客户&amp;#10;10010是否打通：否&amp;#10;是否二次致电10015：是&amp;#10;是否联系：否&amp;#10;升级倾向：&amp;#10;号码归属省：湖北&amp;#10;SVIP等级：&amp;#10;1. 问题类型:;&amp;#10;2. 投诉类型:其他问题;&amp;#10;3. 营业厅地址:;&amp;#10;4. 位置信息:;&amp;#10;5. 位置发生地:;&amp;#10;6. 投诉内容:取消宽带网，取消网龄计划合约，不要给我乱加业务。差评，我用不了这么多话费，改19元月租</t>
  </si>
  <si>
    <t>业务取消（西陵营服中心）&amp;#10;①客户投诉产生的原因：用户反馈取消实装宽带和网龄计划合约的问题&amp;#10;②客户投诉问题核查情况及解决方案：收到贵部转办后，我司立即组织调查。经核实，用户要求取消实装宽带和网龄计划合约，挽留无效，已核对身份信息协助取消，并按用户要求主副卡拆分，转资福多多29元（湖北），次月生效，满意。&amp;#10;③客户问题满意度：满意&amp;#10;④回单人：潘娥、联系方式：07176921001"</t>
  </si>
  <si>
    <t>TS202310051340440310</t>
  </si>
  <si>
    <t>赵吴波</t>
  </si>
  <si>
    <t>2023-10-06 16:08:46</t>
  </si>
  <si>
    <t>#2022重保客户#主办单位：湖北&amp;#10;客户类别：星级客户&amp;#10;10010是否打通：否&amp;#10;是否二次致电10015：是&amp;#10;是否联系：否&amp;#10;升级倾向：&amp;#10;号码归属省：湖北&amp;#10;SVIP等级：&amp;#10;1. 问题类型:;&amp;#10;2. 投诉类型:其他问题;&amp;#10;3. 营业厅地址:;&amp;#10;4. 位置信息:;&amp;#10;5. 位置发生地:;&amp;#10;6. 投诉内容:没装过宽带，客服说有一条宽带，要求立刻取消</t>
  </si>
  <si>
    <t>业务取消（夷陵城区营服中心）&amp;#10;①客户投诉产生的原因：用户要求取消实装宽带问题，&amp;#10;②客户投诉问题核查情况及解决方案：收到贵部转办后，我司立即组织调查。经核实，用户要求实装宽带，挽留无效，已核对身信息协助取消，满意。&amp;#10;③客户问题满意度：满意&amp;#10;④回单人：潘娥、联系方式：07176921001</t>
  </si>
  <si>
    <t>TS202310051530060330</t>
  </si>
  <si>
    <t>谭进成</t>
  </si>
  <si>
    <t>2023-10-06 16:20:38</t>
  </si>
  <si>
    <t>主办单位：湖北&amp;#10;客户类别：普通客户&amp;#10;10010是否打通：是&amp;#10;是否二次致电10015：是&amp;#10;是否联系：是&amp;#10;升级倾向：无&amp;#10;号码归属省：湖北&amp;#10;SVIP等级：&amp;#10;判断地市:其余地市&amp;#13;&amp;#10;根据用户销户的原因，进行挽留:挽留失败&amp;#13;&amp;#10;获取参数:&amp;#13;&amp;#10;判断用户套餐类型:融合用户、合约用户&amp;#13;&amp;#10;建议用户前往营业厅查询后办理销户业务:依然要求在线销户&amp;#13;&amp;#10;:&amp;#13;&amp;#10;用户表示号码下绑定的宽带和监控要销户，老人年纪大了，不需要了，无法到县城营业厅销户，要求尽快处理，请协助处理</t>
  </si>
  <si>
    <t>业务取消：&amp;#10;①客户投诉产生的原因：合约限制办理携转不成功。&amp;#10;②客户投诉问题核查情况及解决方案：收到贵部转办后，我司立即组织调查。经核实，远安城区营服，客户要求注销实装宽带及监控，联系机主表示暂不取消，保留使用，回访满意。我司于2023-10-05 16:40:38联系客户解释以上情况。&amp;#10;③客户问题满意度：满意&amp;#10;④回单人：张婷  6921001</t>
  </si>
  <si>
    <t>BL202310050957151885</t>
  </si>
  <si>
    <t>黎文来</t>
  </si>
  <si>
    <t>2023-10-06 09:09:59</t>
  </si>
  <si>
    <t>查询增值业务:&amp;#13;&amp;#10;合约信息查询:&amp;#13;&amp;#10;系统未查询到产品信息/非用户咨询的产品&amp;#13;&amp;#10;查询优惠产品信息:&amp;#13;&amp;#10;:无确认方式&amp;#13;&amp;#10;:客户不了解此业务，要求取消或投诉&amp;#13;&amp;#10;:不接受&amp;#13;&amp;#10;:附属产品&amp;#13;&amp;#10;:退订失败&amp;#13;&amp;#10;判断省分:其他省分&amp;#13;&amp;#10;&amp;#13;&amp;#10;产品类型:标准合约-存费送业务;产品名称:预存1元得盲盒24个月-次月生效-湖北宜昌;产品描述:解约条款：用户申请办理提前解约，需支付解约赔偿金，支付后办理解约，XX生效（根据实际情况打印：立即生效、次月生效）。&amp;#13;&amp;#10;违约赔偿金：按系统标准资费规则计费，流量3元/G，语音0.15元/分钟，短信0.1元/条。;产品ID:91082668;开始时间:2022-10-01 00:00:00;结束时间:2024-09-30 23:59:59;订购渠道:宜都新时空手机世界宜都店合作厅;客户确认方式:无。&amp;#13;&amp;#10;用户来电要求取消   预存1元得盲盒24个月-次月生效-湖北宜昌，前台通过移网合约取消，提示获取费用异常全国工号不允许受理包含收退费的解约业务！退订失败，请协助取消，请处理&amp;#13;</t>
  </si>
  <si>
    <t>业务取消（宜都城区）预存1元得盲盒24个月，挽留失败，省份客服已取消，满意</t>
  </si>
  <si>
    <t>TS202310051232561241</t>
  </si>
  <si>
    <t>071700904844</t>
  </si>
  <si>
    <t>冯晓霞</t>
  </si>
  <si>
    <t>2023-10-06 13:38:59</t>
  </si>
  <si>
    <t>&amp;#13;&amp;#10;高级模板内容：&amp;#13;&amp;#10;投诉问题描述:用户称不知情办理了宽带，对宽带不认可&amp;#13;&amp;#10;业务名称:畅越冰激凌融合5G套餐300M宽带（湖北）&amp;#13;&amp;#10;争议月份:2021年11月&amp;#13;&amp;#10;争议金额:0&amp;#13;&amp;#10;办理渠道:/&amp;#13;&amp;#10;前台是否取消:未取消&amp;#13;&amp;#10;是否承诺退费:否&amp;#13;&amp;#10;用户要求:用户要求核实清楚办理的情况&amp;#13;</t>
  </si>
  <si>
    <t>业务取消（西陵营服中心）：虚装宽带销户，挽留无效，客服部取消，满意。</t>
  </si>
  <si>
    <t>ZX202310051924392424</t>
  </si>
  <si>
    <t>咨询工单（2021版）&gt;&gt;业务信息&gt;&gt;同证件号码查询</t>
  </si>
  <si>
    <t>赵云飞</t>
  </si>
  <si>
    <t>2023-10-06 09:18:17</t>
  </si>
  <si>
    <t>1、用户来电提及工信部查询名下联通号码有两张，前台解释查询步骤，用户认可，因提及工信部，故记此单，联系电话：18507206667</t>
  </si>
  <si>
    <t>ZX202310051647061457</t>
  </si>
  <si>
    <t>咨询工单（2021版）&gt;&gt;业务信息&gt;&gt;归属地/号段归属运营商</t>
  </si>
  <si>
    <t>杨浩</t>
  </si>
  <si>
    <t>2023-10-06 10:06:29</t>
  </si>
  <si>
    <t>用户来电称要求更改归属地，前台解释，用户称要求提建议更改归属地，谢谢</t>
  </si>
  <si>
    <t>ZX202310051559421084</t>
  </si>
  <si>
    <t>雷华</t>
  </si>
  <si>
    <t>2023-10-06 17:22:21</t>
  </si>
  <si>
    <t>【2022年上工信部测评重保用户】用户来电要求查询是否有流量、分钟数免费升级活动，烦请协助处理，谢谢</t>
  </si>
  <si>
    <t>业务咨询：用户咨询0元提速1000M提速服务，经核实现线上无对应勾选项，建议用户前往自营厅咨询协助办理，用户知晓</t>
  </si>
  <si>
    <t>BL202310051059050534</t>
  </si>
  <si>
    <t>071704577496</t>
  </si>
  <si>
    <t>李爱民</t>
  </si>
  <si>
    <t>2023-10-06 09:09:05</t>
  </si>
  <si>
    <t>用户反馈:APP无法语音对讲&amp;#13;&amp;#10;确定具体故障:用户不会操作&amp;#13;&amp;#10;指引用户设置:不认可/还是不行&amp;#13;&amp;#10;:用户不会操作联通看家app不会使用 前台引导用户操作用户依旧不会 请协助 &amp;#13;</t>
  </si>
  <si>
    <t>业务咨询：用户反映联通看家app，经核实用户不会使用监控，已发区域负责人15672514150，协助于10月10日前处理，用户知晓。</t>
  </si>
  <si>
    <t>TS202310051854400066</t>
  </si>
  <si>
    <t>周金莲</t>
  </si>
  <si>
    <t>2023-10-06 10:10:14</t>
  </si>
  <si>
    <t>13177062630命中精准预判服务场景:[65岁以上老人] &amp;#13;&amp;#10;用户反映自己无法正常接听电话，但是能打出去，要求我方处理。</t>
  </si>
  <si>
    <t>TS202310061136220984</t>
  </si>
  <si>
    <t>董方艳</t>
  </si>
  <si>
    <t>2023-10-06 15:45:27</t>
  </si>
  <si>
    <t>判断省分:湖北&amp;#13;&amp;#10;:湖北在省内手机不能打+不能接&amp;#13;&amp;#10;获取入参:&amp;#13;&amp;#10;获取历史工单:无历史工单&amp;#13;&amp;#10;:下一步&amp;#13;&amp;#10;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amp;#13;&amp;#10;:下一步&amp;#13;&amp;#10;node_317:&amp;#13;&amp;#10;:符合办理条件&amp;#13;&amp;#10;请判断是否是联通小号资费:不是&amp;#13;&amp;#10;当月是否清卡重用:是&amp;#13;&amp;#10;:任何地方都无法拨打或接听&amp;#13;&amp;#10;:用户称把卡插在某一个手机上无法正常使用，其他手机可以正常用以及其他卡都可以正常使用，建议用户查看手机设置或者是否手机有问题，用户不认可，认为是我方原因，要求我方核实处理&amp;#13;</t>
  </si>
  <si>
    <t>终端使用：客户反映无法使用上网业务。经核实上网功能正常，已为您重新刷新上网功能，请您关机重启再试，若未恢复请更换到其它手机中测试或到联通营业厅检测，满意。</t>
  </si>
  <si>
    <t>TS202310051443181750</t>
  </si>
  <si>
    <t>杜芳</t>
  </si>
  <si>
    <t>2023-10-06 10:25:18</t>
  </si>
  <si>
    <t>判断省份:湖北&amp;#13;&amp;#10;:移网无法上网&amp;#13;&amp;#10;:手机移动数据&amp;#13;&amp;#10;获取入参:&amp;#13;&amp;#10;获取历史工单:无历史工单&amp;#13;&amp;#10;:下一步&amp;#13;&amp;#10;移网一键诊断结果:1.用户状态是否正常：.2.查询流量是否限速：未限速.3.2345G终端支持情况：.4.近期缴费开机记录情况：无缴费开机.5.查询终端5G开关状态：.6.是否存在群障：不存在.7.上网功能是否正常：开通.8.用户是否开通VoLTE：开通.9.流量封顶情况：未封顶.10.查询用户终端蜂窝网络状态：开启.:诊断无异常/解释不认可&amp;#13;&amp;#10;:下一步&amp;#13;&amp;#10;node_317:&amp;#13;&amp;#10;:符合办理条件&amp;#13;&amp;#10;当月是否清卡重用:是&amp;#13;&amp;#10;:在湖北&amp;#13;&amp;#10;:能/不清楚&amp;#13;&amp;#10;:不能&amp;#13;&amp;#10;:客户来电表示自己前边已经来电进行刷新重启，但是还是没有恢复，要求我处记录反馈处理，加急，请协助处理，谢谢&amp;#13;</t>
  </si>
  <si>
    <t>TS202310061422122308</t>
  </si>
  <si>
    <t>周惠红</t>
  </si>
  <si>
    <t>2023-10-06 16:36:13</t>
  </si>
  <si>
    <t>&amp;#13;&amp;#10;高级模板内容：&amp;#13;&amp;#10;投诉问题描述:用户来电称返了三个月费用，本月为什么就欠费了，已解释不认可，用户称8月不应该扣费，请处理&amp;#13;&amp;#10;争议月份:2023年8月&amp;#13;&amp;#10;争议金额:-1&amp;#13;&amp;#10;用户要求:账详单不清晰，请后台核实费用问题，用户要求反馈&amp;#13;</t>
  </si>
  <si>
    <t>终端使用：前期客户反映无法使用一号双终端业务。经核实，功能正常，不排除为终端设置问题。现用户人在异地暂无法前往营业厅，用户反映8月电话未使用，现考虑到用户使用感知为用户申请74元费用，此费用不可打印发票，用户知晓。</t>
  </si>
  <si>
    <t>TS202310051438271629</t>
  </si>
  <si>
    <t>易姣姣</t>
  </si>
  <si>
    <t>2023-10-06 14:28:13</t>
  </si>
  <si>
    <t>用户来电称18671742906这个号码打电话打陌生号码就是提示：您的手机卡存在安全风险无法拨打出去，打亲朋好友的电话就可以拨打，要求核查处理  联系电话：18671742906  第二联系电话：15848583980</t>
  </si>
  <si>
    <t>终端使用：用户反映18671742906这个号码打电话打陌生号码就是提示：您的手机卡存在安全风险无法拨打出去，经核实现号码属正常开通态，沟通后用户自行前往营业厅协助处理，用户知晓</t>
  </si>
  <si>
    <t>TS202310060908312169</t>
  </si>
  <si>
    <t>梁文智</t>
  </si>
  <si>
    <t>2023-10-06 16:05:51</t>
  </si>
  <si>
    <t>:eSIM有信息(有附卡）&amp;#13;&amp;#10;:状态正常&amp;#13;&amp;#10;:&amp;#13;&amp;#10;&amp;#13;&amp;#10;高级模板内容：&amp;#13;&amp;#10;投诉问题描述:用户称一号双终端手表无法上网，其他正常，请处理&amp;#13;&amp;#10;用户类型:一号双终端 &amp;#13;&amp;#10;开始时间:2023-10-06&amp;#13;&amp;#10;手表品牌:华为&amp;#13;</t>
  </si>
  <si>
    <t>终端使用：用户反映一号双终端无法上网，经核实，已核查系统绑定关系正常，不排除为终端不支持，建议用户方便时携带手表前往联通自营厅咨询处理，用户同意。</t>
  </si>
  <si>
    <t>TS202310041749050307</t>
  </si>
  <si>
    <t>吴振涛</t>
  </si>
  <si>
    <t>2023-10-06 13:21:06</t>
  </si>
  <si>
    <t>主办单位：湖北&amp;#10;客户类别：首次投诉&amp;#10;10010是否打通：是&amp;#10;是否二次致电10015：是&amp;#10;是否联系：否&amp;#10;升级倾向：&amp;#10;号码归属省：湖北&amp;#10;SVIP等级：&amp;#10;1. 问题类型:;&amp;#10;2. 投诉类型:其他问题;&amp;#10;3. 营业厅地址:;&amp;#10;4. 位置信息:;&amp;#10;5. 位置发生地:;&amp;#10;6. 投诉内容:网络卡，刷视频卡顿，打游戏掉网，一直都卡</t>
  </si>
  <si>
    <t>终端使用①客户投诉产生的原因：客户反映上网慢问题。									&amp;#10;②客户投诉问题核查情况及解决方案：收到贵部转办后，我司立即组织调查。经核实，客户反映上网慢，多次致电未接，已短信告知如您后期使用有任何疑问，可于工作时间（08：30-17：30）致电宜昌联通07176921001或13032700872					&amp;#10;③客户问题满意度：未联系上。									&amp;#10;④回单人:宜昌客服王晓玉；联系电话：07176921001。</t>
  </si>
  <si>
    <t>ZHX202310050952090381</t>
  </si>
  <si>
    <t>潘红</t>
  </si>
  <si>
    <t>2023-10-07 15:38:44</t>
  </si>
  <si>
    <t>用户反馈：:各渠道人员服务、态度问题&amp;#13;&amp;#10;告知联通对服务质量的重视，再次解释安抚并致歉:不认可仍要投诉&amp;#13;&amp;#10;用户要投诉的人员：:热线客服&amp;#13;&amp;#10;判断省分:湖北&amp;#13;&amp;#10;:&amp;#13;&amp;#10;用户来电反应要投诉工号26109的热线客户，投诉客户业务不熟悉，忽悠用户，已做解释客户不认可，并要求后台48小时回电，请协助处理谢谢!</t>
  </si>
  <si>
    <t>TS202310070910090989</t>
  </si>
  <si>
    <t>吴兵</t>
  </si>
  <si>
    <t>2023-10-07 11:18:32</t>
  </si>
  <si>
    <t>&amp;#13;&amp;#10;高级模板内容：&amp;#13;&amp;#10;投诉问题描述:用户反映办卡时工作人员说副卡免费，但现在收取十元一张，只有一张有赠费了，前台解释无效&amp;#13;&amp;#10;业务名称:畅越冰激凌5G套餐129元&amp;#13;&amp;#10;宣传渠道:营业厅&amp;#13;&amp;#10;宣传内容:办卡时工作人员说副卡免费&amp;#13;&amp;#10;实际情况:但现在收取十元一张，只有一张有赠费了&amp;#13;&amp;#10;用户要求:用户要求核实处理&amp;#13;</t>
  </si>
  <si>
    <t>工作差错：（维系挽留）宜昌宜都维系团队，副卡AA，查询工作人员仅续费一张副卡，现已将另外2张更改0元副卡，次月生效，减免本月产生功能费用20元，主卡办理预存享20元赠费，立即到账，此费用无法抵扣往月欠费及打印发票，满意</t>
  </si>
  <si>
    <t>TS202310061724281877</t>
  </si>
  <si>
    <t>赵艳丽</t>
  </si>
  <si>
    <t>2023-10-07 10:12:24</t>
  </si>
  <si>
    <t>22年Q3Q4重点客户判断省分:其他省分&amp;#13;&amp;#10;:电话营销争议&amp;#13;&amp;#10;:不认可&amp;#13;&amp;#10;判断省分:湖北&amp;#13;&amp;#10;:移网电话营销费用争议（套餐资费/融合宽带/副卡功能费类除外）&amp;#13;&amp;#10;:不认可&amp;#13;&amp;#10;:大于500元&amp;#13;&amp;#10;:&amp;#13;&amp;#10;&amp;#13;&amp;#10;高级模板内容：&amp;#13;&amp;#10;是否10016外呼:不记得&amp;#13;&amp;#10;电话外呼号码:无&amp;#13;&amp;#10;渠道名称:无&amp;#13;&amp;#10;反应问题涉及场景:未经同意订购业务&amp;#13;&amp;#10;产品名称:加油包19元10GB（立即生效）&amp;#13;&amp;#10;争议月份:2023年7月、2023年8月、2023年9月、2023年10月&amp;#13;&amp;#10;是否承诺退费:否&amp;#13;&amp;#10;承诺退费金额:0&amp;#13;&amp;#10;是否取消业务（如取消失败，需加上系统报错的提示）:否&amp;#13;&amp;#10;是否需要回复:是&amp;#13;&amp;#10;用户要求:用户不愿退费，称你说开就开，你说退费就要退费，要求退还3倍，并且赔偿。&amp;#13;</t>
  </si>
  <si>
    <t>电话营销-开通争议：上海航动，加油包19元10GB（立即生效）AA。用户反映被动办理流量包问题，经核实未用户知晓同意后办理，现用户要求取消并退费，已播放办理录音用户认可，已取消并申请减免7-10月费用76元，24小时内赠费到账，不可打印发票，满意</t>
  </si>
  <si>
    <t>TS202310061930381909</t>
  </si>
  <si>
    <t>黄代</t>
  </si>
  <si>
    <t>2023-10-07 13:35:11</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</si>
  <si>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号码是自己父亲的，现在父亲有事手机和卡都不在用，要求退本月的月租并取消炫彩通信助理包- 云盘版（立即生效）-湖北-10元业务&amp;#13;&amp;#10;争议月份:2023年10月&amp;#13;&amp;#10;争议金额:144&amp;#13;&amp;#10;用户要求:要求退本月的月租并取消炫彩通信助理包- 云盘版（立即生效）-湖北-10元业务&amp;#13;</t>
  </si>
  <si>
    <t>电话营销-开通争议：上海航动，炫彩通信助理包- 云盘版AA。用户反映未订购此业务，经核实，23年7月通过电话营销方式推荐用户办理，已取消并申请退还23.7-10月扣费35元，此费用不可打印发票，满意。</t>
  </si>
  <si>
    <t>ZX202310061433210614</t>
  </si>
  <si>
    <t>071701060875</t>
  </si>
  <si>
    <t>黄婉</t>
  </si>
  <si>
    <t>2023-10-07 09:34:25</t>
  </si>
  <si>
    <t>【2022年上工信部测评重保用户】判断省分:湖北&amp;#13;&amp;#10;:被动办理宽带&amp;#13;&amp;#10;:不需要&amp;#13;&amp;#10;:&amp;#13;&amp;#10;&amp;#13;&amp;#10;高级模板内容：&amp;#13;&amp;#10;问题描述:不知情办理宽带&amp;#13;&amp;#10;第二联系方式:15572797765   &amp;#13;&amp;#10;销户原因:不知情&amp;#13;&amp;#10;用户要求:取消这条宽带，以及低消&amp;#13;</t>
  </si>
  <si>
    <t>电话营销-开通争议：宜昌融诚通信服务有限责任公司，低消59元宽带300M主产品AA。用户反映低消59元宽带300M主产品问题，经核实电话营销推荐办理，24小时内已取消，客户满意</t>
  </si>
  <si>
    <t>ZX202310051139061892</t>
  </si>
  <si>
    <t>071701066244</t>
  </si>
  <si>
    <t>陈国飞</t>
  </si>
  <si>
    <t>2023-10-07 09:08:56</t>
  </si>
  <si>
    <t>判断省分:湖北&amp;#13;&amp;#10;:被动办理宽带&amp;#13;&amp;#10;:不需要&amp;#13;&amp;#10;:&amp;#13;&amp;#10;&amp;#13;&amp;#10;高级模板内容：&amp;#13;&amp;#10;问题描述:&gt;销户/退网（含预约拆机）&amp;#13;&amp;#10;第二联系方式:19171715691&amp;#13;&amp;#10;销户原因:用户表示未办理过也不需要&amp;#13;&amp;#10;用户要求:用户要求立马取消宽带，并退还前期宽带费用&amp;#13;</t>
  </si>
  <si>
    <t>电话营销-开通争议：宜昌融诚通信服务有限责任公司，低消虚拟宽带AA。客户反映被动开通低消虚拟宽带问题，经核实，昌融诚通信服务有限责任公司于2021-12-06 15:43:18通过电话营销方式推荐客户办理低消虚拟宽带。现联系客户解释说明，已取消，考虑客户使用感知，退还21.12-23.10月低消费用，于次7日前到帐，此费用不可打印发票，满意。</t>
  </si>
  <si>
    <t>TS202310061007271089</t>
  </si>
  <si>
    <t>胡珊</t>
  </si>
  <si>
    <t>2023-10-07 13:52:28</t>
  </si>
  <si>
    <t>&amp;#13;&amp;#10;高级模板内容：&amp;#13;&amp;#10;投诉问题描述:用户再次来电表示自己每个月的话费都不对，表示自己之前每个月都是70多一个月，自己查询到每个月都是100多，表示前期也有反馈这个问题，说的是要退还费用，表示现在还没有处理，请后台尽快协助处理&amp;#13;&amp;#10;争议月份:2023年3月、2023年4月、2023年5月、2023年6月、2023年7月、2023年8月、2023年9月、2023年10月&amp;#13;&amp;#10;争议金额:1&amp;#13;&amp;#10;用户要求:用户再次来电表示自己每个月的话费都不对，表示自己之前每个月都是70多一个月，自己查询到每个月都是100多，表示前期也有反馈这个问题，说的是要退还费用，表示现在还没有处理，请后台尽快协助处理，并表示之前也有反馈过被无故办理 花呗分期30元千兆提速包直降600元（社会渠道24期）（湖北） ，现在取消了花呗还一直在扣取费用，要求尽快解决&amp;#13;</t>
  </si>
  <si>
    <t>电话营销-开通争议： 湖北精英盛华信息科技有限公司(宜昌) ，家庭群组化副卡10G省内流量。用户反映副卡扣费问题，经核实， 湖北精英盛华信息科技有限公司(宜昌) 于2023-02-07 16:47:05通过电话营销方式推荐办理此业务时取消副卡免月租优惠导致，现申请退23.3-9月副卡扣费合计70元，24小时到账，此费用不抵扣往月欠费及打印发票，宜都陆城名都自营厅已于2023-09-08 09:34:55办理赠费活动，10月生效，满意。</t>
  </si>
  <si>
    <t>TS202310061757440225</t>
  </si>
  <si>
    <t>2023-10-07 13:40:55</t>
  </si>
  <si>
    <t>&amp;#13;&amp;#10;高级模板内容：&amp;#13;&amp;#10;投诉问题描述:前期工单（TS202310051846532432）对处理结果不满意，要求退现金，多次解释不认可，请协助处理&amp;#13;&amp;#10;活动名称:承诺退费&amp;#13;&amp;#10;争议月份:2023年9月&amp;#13;&amp;#10;争议金额:240&amp;#13;&amp;#10;用户要求:要求退现金，多次解释不认可，请协助处理&amp;#13;</t>
  </si>
  <si>
    <t>电话营销-开通争议：前期拓见科技(深圳)有限公司武汉分公司(宜昌) 业务名称：低消59元宽带300M主产品 AA。客户反映被动开通低消宽带，经核实，拓见于2021-09-22 11:30:16通过电话营销方式推荐客户办理，为客户同意后办理。现联系客户解释说明，宽带免费赠送1年，系统有返费，但因办理为低消送宽带故产生补收费，现申请减免2023.4-2023.9月低消补收费用240元于次月7日前到账，此费用不可打印账单发票，已取消低消活动，查询240元赠费已于2023-10-06 12:47:04到账成功现有230.71元未被触发使用，现用户对云加速5G畅玩加油包(湖北)，本次考虑用户使用感知为用户申请5元费用，24小时内到账，此费用不可打印发票， 用户满意。</t>
  </si>
  <si>
    <t>TS202310061738552277</t>
  </si>
  <si>
    <t>071701031592</t>
  </si>
  <si>
    <t>曾祥桂</t>
  </si>
  <si>
    <t>2023-10-07 14:40:18</t>
  </si>
  <si>
    <t>22年Q3Q4重点客户&amp;#10;高级模板内容：&amp;#10;问题描述:自己没有办理宽带，要求线上销户，并退其产生的所有费用&amp;#10;第二联系方式:15572779205&amp;#10;销户原因:不知情办理&amp;#10;用户要求:要求线上销户，并退其产生的所有费用</t>
  </si>
  <si>
    <t>电话营销-开通争议：宜昌融诚通信服务有限责任公司，低消39元宽带200M主产品AA，经核实，于2021年11月过电话营销方式推荐客户办理，现联系客户解释不认可，出于服务角度，退还21.10-23.10月费用合计102元，11月5日前到账，此费用不可打印发票；用户订购产品名称腾讯-穿越火线-包月-15元，产品代码为98177，订购时间，取消时间为23年10月，15元/月，合计扣费13个月，累计产生费用合计195元，订购方式为集团统一认证平台” 短信验证码，有二次确认过程，不存在订购违规现象。考虑用户使用感知，网站方已取消屏蔽并于三个工作日内退费195元到账，此费用不可抵扣往月欠费及打印发票，满意。</t>
  </si>
  <si>
    <t>BL202310061312261713</t>
  </si>
  <si>
    <t>张欣龙</t>
  </si>
  <si>
    <t>2023-10-07 09:49:28</t>
  </si>
  <si>
    <t>用户来电称要求取消2I承诺低消39元宽带优惠产品 (立即生效)，并要求退还9月产生的扣费19.9</t>
  </si>
  <si>
    <t>电话营销-开通争议：宜昌融诚通信服务有限责任公司，2I承诺低消39元宽带优惠产品 (立即生效)AA，致电未接，已短信答复如需办理可联系我部，如有疑问可在工作时间（08:30-12:00；14:00 -17:30 ）联系07176921001、13032700872宜昌客服。如用户咨询，请前台 10010话务 中心代为解释，谢谢。</t>
  </si>
  <si>
    <t>BL202310071613230604</t>
  </si>
  <si>
    <t>2023-10-07 17:05:01</t>
  </si>
  <si>
    <t>用户要求屏蔽10016外呼，要求我方尽快处理</t>
  </si>
  <si>
    <t>BL202310062007292215</t>
  </si>
  <si>
    <t>2023-10-07 09:32:47</t>
  </si>
  <si>
    <t>【2022年上工信部测评重保用户】用户反馈：:10016营销问题&amp;#13;&amp;#10;属于：:要求禁呼屏蔽10016&amp;#13;&amp;#10;判断省分:湖北&amp;#13;&amp;#10;:办理失败&amp;#13;&amp;#10;:&amp;#13;</t>
  </si>
  <si>
    <t>BL202310061545571449</t>
  </si>
  <si>
    <t>韩海军</t>
  </si>
  <si>
    <t>2023-10-07 10:08:48</t>
  </si>
  <si>
    <t>用户反馈：:10016营销问题&amp;#13;&amp;#10;属于：:要求禁呼屏蔽10016&amp;#13;&amp;#10;判断省分:湖北&amp;#13;&amp;#10;:办理失败&amp;#13;&amp;#10;:用户来电要求屏蔽号码：13197335551\13032711701\15671050351\13098405551\13032719928的10016外呼以及所有营销电话 ，用户称是老年人在使用手机，不需要营销，请核实处理，谢谢&amp;#13;</t>
  </si>
  <si>
    <t>电话营销-屏蔽：已为用户屏蔽10016电话营销，满意。</t>
  </si>
  <si>
    <t>BL202310071126041130</t>
  </si>
  <si>
    <t>朱慧敏</t>
  </si>
  <si>
    <t>2023-10-07 16:47:38</t>
  </si>
  <si>
    <t>&amp;#13;&amp;#10;高级模板内容：&amp;#13;&amp;#10;需区域二线受理的业务:增加发票可打额度（甘、川、渝、湖、新、陕、云、宁）&amp;#13;&amp;#10;需开具发票的月份:2023年9月&amp;#13;&amp;#10;发票类型:月结发票&amp;#13;&amp;#10;涉及需增加的发票差额:31.19&amp;#13;</t>
  </si>
  <si>
    <t>TS202310061616060100</t>
  </si>
  <si>
    <t>吴笛</t>
  </si>
  <si>
    <t>2023-10-07 11:04:39</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</si>
  <si>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在中国联通app上抽奖，中了三个500M流量，兑换时要求填写验证码，手机号就是本机号码，离谱的是验证码重发时间是300秒，硬生生等了五分钟，也没收到短信，你们倒底是几个意思？不想给就别搞什么活动，抽中又兑换不了，什么玩意儿？？？</t>
  </si>
  <si>
    <t>电子渠道：①客户投诉产生的原因：中了三个500M流量，兑换时要求填写验证码时出问题。 &amp;#10;②客户投诉问题核查情况及解决方案：收到贵部转办后，我司立即组织调查。用户反映三个500M流量，兑换时未成功，现为用户赠送5G流量供本月使用，用户知晓。我司2023-10-07 15:43:49联系客户解释。&amp;#10;③客户问题满意度：一般。 &amp;#10;④回单人：田群、联系方式：07176921001</t>
  </si>
  <si>
    <t>TS202310061415302138</t>
  </si>
  <si>
    <t>刘镇</t>
  </si>
  <si>
    <t>2023-10-07 09:04:12</t>
  </si>
  <si>
    <t>&amp;#13;&amp;#10;高级模板内容：&amp;#13;&amp;#10;投诉问题描述:用户来电反映，自己前往联通畅视领取权益，页面显示已使用。要求处理。&amp;#13;&amp;#10;操作渠道:微信公众号“联通畅视”-百宝箱&amp;#13;&amp;#10;参加活动（套餐）名称:0元百宝箱权益12个月立即生效-湖北&amp;#13;&amp;#10;页面提示:已使用&amp;#13;&amp;#10;用户要求:要求处理&amp;#13;</t>
  </si>
  <si>
    <t>电子渠道：微厅。客户反映微厅/无法领取会员业务，经核实，属手厅系统支撑不到位导致，已跟用户解释清楚，用户表示这个月的已正常领取，上个月的没有领取消成功，考虑用户感知，申请退20元补偿，24小时到帐，此费用不可打印发票，满意。</t>
  </si>
  <si>
    <t>TS202310060911362230</t>
  </si>
  <si>
    <t>吴宇鑫</t>
  </si>
  <si>
    <t>2023-10-07 09:09:55</t>
  </si>
  <si>
    <t>【2022年上工信部测评重保用户】&amp;#13;&amp;#10;高级模板内容：&amp;#13;&amp;#10;投诉问题描述:用户来电通过中国联通APP设置亲情付一直显示有在途订单&amp;#13;&amp;#10;渠道名称:中国联通APP &amp;#13;&amp;#10;办理业务名称:亲情付&amp;#13;&amp;#10;页面提示:有在途订单&amp;#13;&amp;#10;用户要求:用户要求后台帮忙取消在途订单，自己好设置亲情付&amp;#13;</t>
  </si>
  <si>
    <r>
      <t/>
    </r>
    <r>
      <rPr>
        <sz val="11"/>
        <color theme="1"/>
        <rFont val="宋体"/>
        <family val="2"/>
      </rPr>
      <t>电子渠道：用户反映通过中国联通APP设置亲情付一直显示有在途订单，多次致电未接，已短信告知如您后期使用有任何疑问，可于工作时间（08：30-17：30）致电宜昌联通07176921001或13032700872</t>
    </r>
    <r>
      <rPr>
        <sz val="11"/>
        <color theme="1"/>
        <rFont val="Arial"/>
        <family val="2"/>
      </rPr>
      <t xml:space="preserve">	</t>
    </r>
    <r>
      <rPr>
        <sz val="11"/>
        <color theme="1"/>
        <rFont val="宋体"/>
        <family val="2"/>
      </rPr>
      <t>。</t>
    </r>
  </si>
  <si>
    <t>TS202310061831310890</t>
  </si>
  <si>
    <t>2023-10-07 14:17:14</t>
  </si>
  <si>
    <t>高级模板内容：&amp;#10;投诉问题描述:用户表示自己在联通APP办理了补换卡的业务（补卡号码：15629339391）但是营业厅打电话给他说办理不了，要操作退单，用户说自己给了25元的 补卡的费用，在联通APP找不到退单的界面，要求我方操作退单并且退费&amp;#10;争议费用:补卡 &amp;#10;争议金额:25&amp;#10;前台解释情况:建议在联通APP操作退单&amp;#10;用户要求:用户要求我放你协助退单退费</t>
  </si>
  <si>
    <t>您反映中国联通补卡未成功，联系您表示已取消订单，建议您本人携带身份证原件至联通自营厅办理补卡，考虑您感知，申请赠送25元话费至15629339391， 24小时内到账，此费用无法抵扣往月欠费且不可打印发票，满意</t>
  </si>
  <si>
    <t>TS202310071434350126</t>
  </si>
  <si>
    <t>杨丽</t>
  </si>
  <si>
    <t>2023-10-07 17:12:33</t>
  </si>
  <si>
    <t>&amp;#13;&amp;#10;高级模板内容：&amp;#13;&amp;#10;投诉问题描述:用户对本月套餐费用不认可，称折扣到期没通知，前台已做解释，用户不认可，请后台工作人员协助处理，谢谢！&amp;#13;&amp;#10;争议月份:2023年10月&amp;#13;&amp;#10;争议金额:-1&amp;#13;&amp;#10;用户要求:要求退费！&amp;#13;</t>
  </si>
  <si>
    <t>TS202310052038591863</t>
  </si>
  <si>
    <t>投诉工单（2021版）&gt;&gt;融合&gt;&gt;【变更及服务】产品查询&gt;&gt;查询受限</t>
  </si>
  <si>
    <t>涂雯斐</t>
  </si>
  <si>
    <t>2023-10-07 09:25:51</t>
  </si>
  <si>
    <t>&amp;#13;&amp;#10;高级模板内容：&amp;#13;&amp;#10;投诉问题描述:用户来电手每个月都有一个腾讯视频会员领取，领取后使用不了&amp;#13;&amp;#10;业务名称:腾讯会员&amp;#13;&amp;#10;查询渠道:10010&amp;#13;&amp;#10;推荐用户去渠道，用户是否认可:是&amp;#13;&amp;#10;用户要求:用户来电手每个月都有一个腾讯视频会员领取，领取后使用不了，提示兑换异常&amp;#13;</t>
  </si>
  <si>
    <t>ZX202310041809172031</t>
  </si>
  <si>
    <t>陈自贵</t>
  </si>
  <si>
    <t>2023-10-07 10:01:13</t>
  </si>
  <si>
    <t>15171842392命中精准预判服务场景:[65岁以上老人] &amp;#13;&amp;#10;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不能接收&amp;#13;&amp;#10;:无任何记录&amp;#13;&amp;#10;:不认可&amp;#13;&amp;#10;:用户称每个月2号发送电费通知，用户称本机手机没有拦截，7月开始就收不到国家电网发送的短信，要求处理&amp;#13;</t>
  </si>
  <si>
    <t>终端使用：用户反映从7月开始收不到国家电网下发的电费通知短信。经核实，用户接收其他手机号码及平台验证码短信均正常。省客服已通过短信平台核查，7-9月联通方均有正常下发国家电网短信至用户手机端。建议用户换机换卡再试，如仍不行可前往联通营业厅补卡再试，表示知晓。</t>
  </si>
  <si>
    <t>ZX202310061806212326</t>
  </si>
  <si>
    <t>2023-10-07 10:41:28</t>
  </si>
  <si>
    <t>用户再次来电反映前期工单：ZX202310031007230563的结果不认可，在线解释不认可，要求我方再次处理并回复用户，谢谢  称之前的处理的工作人员会在3天之内给自己再次回复，请有关部门核实处理并回复用户，谢谢</t>
  </si>
  <si>
    <t>终端使用：用户反映短信无法接收，核实用户短信功能正常，建议换机换卡再试，如仍不行可补卡再试。已再次联系用户，表示知晓。</t>
  </si>
  <si>
    <t>TS202310011443251107</t>
  </si>
  <si>
    <t>张效刚</t>
  </si>
  <si>
    <t>2023-10-07 12:54:41</t>
  </si>
  <si>
    <t>案件编号：&amp;#10;受理日期：2023-10-01 14:39:00&amp;#10;处理日期：2023-10-01 14:42:05&amp;#10;认定员：&amp;#10;申诉来源：wechat&amp;#10;用户地址：无&amp;#10;2年合约到期，我要续约合约，营业厅不给办理，打电话等回复，一直没有人回复</t>
  </si>
  <si>
    <t>"1. 用户基本信息：客户号码：16671729097、机主姓名：张效刚、入网时间：2021-11-18 20:26:31、入网地点：城区伍家岗区星通专营店、当前使用套餐：畅爽冰激凌5G套餐239元、套餐类型：全国套餐&amp;#10;2.前期处理情况：客户反映合约续约问题。客户前期未向10010反馈，直接越级申诉。 &amp;#10;3.申诉处理方案：10月01日收到贵部转办，经核查，客户要求续约套餐3折优惠，2023-10-01 15:11:16已为客户成功续约，满意。&amp;#10;4.核查存在的问题分析：无&amp;#10;5.申诉回复情况：2023-10-01 15:13:27联系客户，客户满意。"</t>
  </si>
  <si>
    <t>TS202309291536252146</t>
  </si>
  <si>
    <t>黎明</t>
  </si>
  <si>
    <t>2023-10-07 16:26:37</t>
  </si>
  <si>
    <t>案件编号：&amp;#10;受理日期：2023-09-29 15:22:10&amp;#10;处理日期：2023-09-29 15:35:02&amp;#10;认定员：&amp;#10;申诉来源：wechat&amp;#10;用户地址：无&amp;#10;宽带销户为什么不能当天办理，需要等待72个小时，完全不合理，希望能当即办理</t>
  </si>
  <si>
    <r>
      <t/>
    </r>
    <r>
      <rPr>
        <sz val="11"/>
        <color theme="1"/>
        <rFont val="宋体"/>
        <family val="2"/>
      </rPr>
      <t>1. 用户基本信息：客户号码：18671737366、机主姓名：黎明、入网时间：</t>
    </r>
    <r>
      <rPr>
        <sz val="11"/>
        <color theme="1"/>
        <rFont val="Arial"/>
        <family val="2"/>
      </rPr>
      <t xml:space="preserve">	</t>
    </r>
    <r>
      <rPr>
        <sz val="11"/>
        <color theme="1"/>
        <rFont val="宋体"/>
        <family val="2"/>
      </rPr>
      <t>2017-08-28 19:31:58、入网地点：城区东山大道国贸自有营业厅、当前使用套餐：畅越冰激凌5G套餐239元、套餐类型：全国套餐&amp;#10;2.前期处理情况：客户反映取消业务的问题。客户前期未向10010反馈，直接越级申诉。 &amp;#10;3.申诉处理方案：9月29日收到贵部转办，经核查，客户要求取消实装宽带携出至移动，两条宽带071700003187、071700070184，设备用户归还至星火路自有营业厅，主副卡号码18671737366、15671019701、18671737364、13886710255、18671733302转资为8元全国流量王套餐，挽留无效，我司于2023-09-29 15:53:27已协助客户成功办理销户，客户认可。&amp;#10;4.核查存在的问题分析：无&amp;#10;5.申诉回复情况：2023-09-29 15:53:27联系客户，客户满意。</t>
    </r>
  </si>
  <si>
    <t>TS202309261035310406</t>
  </si>
  <si>
    <t>投诉工单（2021版）&gt;&gt;移网&gt;&gt;【产品及计费使用】产品及业务规则&gt;&gt;靓号规则不认可</t>
  </si>
  <si>
    <t>张昌军</t>
  </si>
  <si>
    <t>2023-10-07 17:19:23</t>
  </si>
  <si>
    <t>案件编号：鄂-20230900005969&amp;#10;受理日期：2023-09-26 10:26:47&amp;#10;处理日期：2023-09-26 10:34:39&amp;#10;认定员：周辉&amp;#10;申诉来源：微信&amp;#10;用户地址：夷陵区发展大道&amp;#10;存在保底消费，合约期过长，不允许注销，现已消费不起</t>
  </si>
  <si>
    <t>申辩工单：1.申诉前未向企业投诉。&amp;#10;1. 用户基本信息：客户号码：15629381333、机主姓名：张昌军、入网时间：2020-07-01 11:01:38、入网地点：夷陵小溪塔三星金鼎合作厅、当前使用套餐：畅爽冰激凌5G套餐159元（基础版）、套餐类型：全国套餐&amp;#10;2.前期处理情况：客户反映靓号协议期内销户的问题。客户前期未向10010反馈，直接越级申诉。 &amp;#10;3.申诉处理方案：（1）申诉是否属实：不属实；（2）本次申诉原因及处理方案：经核查，客户入网时签署月承诺通信协议消费150元/月，协议期2020-07-01至 2035-06-30，优惠编码88888888，目前还在协议期内，提前解约销户需支付违约金：月承诺通信协议消费150元/月*3个月合计450元，客户拒绝支付违约金，未达成一致。&amp;#10;4.核查存在的问题分析：（1)存在问题：无（2）整改举措：无（3）是否属于不知情订制：否&amp;#10;5.申诉回复情况：2023-09-28 10:15:45联系客户，客户不满意。</t>
  </si>
  <si>
    <t>TS202309261537240807</t>
  </si>
  <si>
    <t>涂军</t>
  </si>
  <si>
    <t>2023-10-07 17:18:25</t>
  </si>
  <si>
    <t>案件编号：鄂-20230900006092&amp;#10;受理日期：2023-09-26 15:32:09&amp;#10;处理日期：2023-09-26 15:34:54&amp;#10;认定员：吴婷婷&amp;#10;申诉来源：微信&amp;#10;用户地址：荆州市沙市区航空路9号&amp;#10;联通公司强制消费在个人不知情的情况下将保底消费的年限设定了长期消费保底</t>
  </si>
  <si>
    <t>申辩工单：1.调解重单同鄂-20230800000681转-2023080915216092调-2023082910366985&amp;#10;1. 用户基本信息：客户号码：15587997777、机主姓名：宜昌亚投旅游客运有限公司、入网时间：2019-07-09 15:13:54、入网地点：宜昌城区集团医疗健康BU直销团队、当前使用套餐：畅爽冰激凌5G套餐299元（基础版）、套餐类型：全国套餐&amp;#10;2.前期处理情况：客户反映靓号协议的问题。同鄂-20230800000681转-2023080915216092调-2023082910366985，我司申请并案处理。前期处理结果如下：客户入网时签署月承诺通信消费协议278元/月，优惠编码88888888，协议期2019-08-01至2029-07-31 ，目前使用4年未满5年还在协议期内，协议期内需按约定套餐消费，入网协议已明示。现客户要求降低保底消费至80元/月，无法在线处理，需客户经理审批同意后调整保底消费，如提前解约需支付违约金：月承诺通信消费协议278元/月*3合计834元。联系客户解释沟通，不愿支付违约金，同意等待客户经理申请后回复最终处理结果，预计7个工作日内回复，未配合撤诉。 &amp;#10;3.申诉处理方案：（1）申诉是否属实：不属实；（2）本次申诉原因及处理方案：结果同前期，客户经理后续跟客户沟通，客户诉求有变化，要求降低保底消费至8元营服反馈申请未通过，现客户愿意支付违约金解约但本人不便到厅办理，经再次协商，客户同意降低保底消费至50元过户至个人名下继续使用，同前期仍无法在线处理，需客户经理重新审批同意后调整保底消费，预计7个工作日内回复，仍未达成一致。&amp;#10;4.核查存在的问题分析：（1)存在问题：无（2）整改举措：无（3）是否属于不知情订制：否&amp;#10;5.申诉回复情况：2023-10-05 12:30:26联系客户，客户不满意。</t>
  </si>
  <si>
    <t>TS202309301922251430</t>
  </si>
  <si>
    <t>2023-10-07 10:52:19</t>
  </si>
  <si>
    <t>案件编号：&amp;#10;受理日期：2023-09-30 19:11:13&amp;#10;处理日期：2023-09-30 19:21:03&amp;#10;认定员：&amp;#10;申诉来源：wechat&amp;#10;用户地址：无&amp;#10;强制套餐，本人要求注销，与联通客服沟通后不同意注销，拖拉不处理。</t>
  </si>
  <si>
    <t>"1. 用户基本信息：客户号码：15572735626、机主姓名：王柳、入网时间：2022-09-15 15:51:16、入网地点：城区三峡大学校园迎新服务站（校园）、当前使用套餐：沃派校园融合9元移网成员套餐（湖北宜昌）、套餐类型：校园套餐&amp;#10;2.前期处理情况：客户反映取消业务的问题。客户前期未向10010反馈，直接越级申诉。 &amp;#10;3.申诉处理方案：9月30日收到贵部转办，经核查，客户要求注销名下15572735626号码， 2023-10-01 10:58:35 已为客户注销并转资成功，客户认可。&amp;#10;4.核查存在的问题分析：无&amp;#10;5.申诉回复情况：2023-10-01  10:33:27联系客户，客户满意。"""</t>
  </si>
  <si>
    <t>TS202309291857251350</t>
  </si>
  <si>
    <t>汪萍</t>
  </si>
  <si>
    <t>2023-10-07 09:56:42</t>
  </si>
  <si>
    <t>案件编号：&amp;#10;受理日期：2023-09-29 18:45:13&amp;#10;处理日期：2023-09-29 18:56:03&amp;#10;认定员：&amp;#10;申诉来源：wechat&amp;#10;用户地址：无&amp;#10;不知情的情况下怎么有个打折，然后我去了几个联通营业厅退宽带都不给我办理，联通信号也不行搞的心里烦，请帮我线上处理，谢谢</t>
  </si>
  <si>
    <t>"1. 用户基本信息：客户号码：15926998936、机主姓名：汪萍、入网时间：2021-12-01 09:02:19、入网地点：城区伍家区睿晟合作厅、当前使用套餐：畅爽冰激凌5G套餐99元、套餐类型：全国套餐&amp;#10;2.前期处理情况：客户反映取消业务的问题。客户前期未向10010反馈，直接越级申诉。 &amp;#10;3.申诉处理方案：9月30日收到贵部转办，经核查，客户要求取消实装宽带携出至移动，设备用户归还至星火路自有营业厅，挽留无效，我司于2023-09-30 09:46:44已协助客户成功办理注销，2023-09-30 10:01:29客户已携出，满意。&amp;#10;4.核查存在的问题分析：无&amp;#10;5.申诉回复情况：2023-09-30 09:53:27联系客户，客户满意。"</t>
  </si>
  <si>
    <t>TS202309261108251426</t>
  </si>
  <si>
    <t>黄美香</t>
  </si>
  <si>
    <t>2023-10-07 15:22:27</t>
  </si>
  <si>
    <t>案件编号：&amp;#10;受理日期：2023-09-26 10:55:04&amp;#10;处理日期：2023-09-26 11:07:06&amp;#10;认定员：&amp;#10;申诉来源：wechat&amp;#10;用户地址：无&amp;#10;我现在人在武汉，宽带早没用了，抽时间去办宽带的营业厅销户，营业厅说不能销户！要去别的地方！太麻烦了，我没时间到处跑！</t>
  </si>
  <si>
    <t>1. 用户基本信息：客户号码：15549346413、机主姓名：黄美香、入网时间：2019-05-31 15:52:11、入网地点：城区伍家岗桔城路自有营业厅、当前使用套餐：4G畅爽冰激凌国内流量套餐-129元/月、套餐类型：全国套餐&amp;#10;2.前期处理情况：客户反映取消业务的问题。客户前期未向10010反馈，直接越级申诉。 &amp;#10;3.申诉处理方案：9月26日收到贵部转办，经核查，客户要求宽带071700034569办理销户，此为实装宽带，挽留成功，同意继续使用，客户认可。&amp;#10;4.核查存在的问题分析：无&amp;#10;5.申诉回复情况：2023-09-28 08:49:55联系客户，客户满意。</t>
  </si>
  <si>
    <t>TS202309272222240578</t>
  </si>
  <si>
    <t>张倩</t>
  </si>
  <si>
    <t>2023-10-07 12:24:10</t>
  </si>
  <si>
    <t>案件编号：&amp;#10;受理日期：2023-09-27 22:19:06&amp;#10;处理日期：2023-09-27 22:21:04&amp;#10;认定员：&amp;#10;申诉来源：wechat&amp;#10;用户地址：无&amp;#10;流量封顶购买的流量包不能用。客服没人回消息。给我造成非常大的不方便</t>
  </si>
  <si>
    <t>1. 用户基本信息：客户号码：16671757252、机主姓名：张倩、入网时间：2020-10-08 14:19:58、入网地点：城区三峡大学校园迎新服务站（校园）、当前使用套餐：沃派校园融合9元移网成员套餐（湖北宜昌）、套餐类型：全国套餐&amp;#10;2.前期处理情况：客户反映流量包使用的问题。客户前期未向10010反馈，直接越级申诉。 &amp;#10;3.申诉处理方案：9月27日收到贵部转办，经核查，客户反映于2023-09-27 21:27:44 在手厅购买 20元15GB省内流量7日快餐包-湖北不能使用，现联系表示已可以正常使用，客户认可。&amp;#10;4.核查存在的问题分析：无&amp;#10;5.申诉回复情况：2023-9-28 14:30:22联系客户，客户满意。</t>
  </si>
  <si>
    <t>TS202309261108241423</t>
  </si>
  <si>
    <t>王钰涵</t>
  </si>
  <si>
    <t>2023-10-07 12:26:12</t>
  </si>
  <si>
    <t>#2022重保客户#案件编号：&amp;#10;受理日期：2023-09-26 10:54:23&amp;#10;处理日期：2023-09-26 11:07:05&amp;#10;认定员：&amp;#10;申诉来源：wechat&amp;#10;用户地址：无&amp;#10;大王卡胡乱扣费现象，本是说一个月29元包含流量和话费，但是每个月都会额外收取费用60.70不等，所以要注销大王卡</t>
  </si>
  <si>
    <t>1. 用户基本信息：客户号码：18671764658、机主姓名：王钰涵、入网时间：2016-06-16 20:12:08、入网地点：枝江城区鑫天代办、当前使用套餐：畅越冰激凌5G套餐139元、套餐类型：全国套餐&amp;#10;2.前期处理情况：客户反映销户的问题。客户前期未向10010反馈，直接越级申诉。 &amp;#10;3.申诉处理方案：9月26日收到贵部转办，经核查，客户要求销户，需要核对信息，2023-09-27 17:50:53、2023-09-28 12:12:04、2023-09-28 17:38:17多次未联系上，暂未注销已短信回复。&amp;#10;4.核查存在的问题分析：无&amp;#10;5.申诉回复情况：2023-09-27 17:50:53、2023-09-28 12:12:04、2023-09-28 17:38:17联系客户，未联系上。</t>
  </si>
  <si>
    <t>TS202309271257251549</t>
  </si>
  <si>
    <t>范小芳</t>
  </si>
  <si>
    <t>2023-10-07 10:51:28</t>
  </si>
  <si>
    <t>案件编号：&amp;#10;受理日期：2023-09-27 12:44:00&amp;#10;处理日期：2023-09-27 12:56:03&amp;#10;认定员：&amp;#10;申诉来源：wechat&amp;#10;用户地址：无&amp;#10;家里宽带不需要了去营业厅销户，营业厅说销户宽带要72小时才能办理，请帮忙解决一下，我没时间等72小时啊</t>
  </si>
  <si>
    <t>1. 用户基本信息：客户号码：18672098746、机主姓名：范小芳、入网时间：2011-11-18 15:24:52、入网地点：城区点军区有为合作厅、当前使用套餐：4G主副卡业务-语音副卡基本套餐、套餐类型：全国套餐&amp;#10;2.前期处理情况：客户反映取消业务的问题。客户前期未向10010反馈，直接越级申诉。 &amp;#10;3.申诉处理方案：9月27日收到贵部转办，经核查，客户要求宽带071700001905办理销户，此为实装宽带，挽留无效，我司于 2023-09-28 08:53:57已协助客户成功办理销户，客户认可。&amp;#10;4.核查存在的问题分析：无&amp;#10;5.申诉回复情况：2023-09-28 08:50:32联系客户，客户满意。</t>
  </si>
  <si>
    <t>TS202309281008241320</t>
  </si>
  <si>
    <t>李志娥</t>
  </si>
  <si>
    <t>2023-10-07 10:52:29</t>
  </si>
  <si>
    <t>案件编号：&amp;#10;受理日期：2023-09-28 09:54:15&amp;#10;处理日期：2023-09-28 10:07:03&amp;#10;认定员：&amp;#10;申诉来源：wechat&amp;#10;用户地址：无&amp;#10;我的手机号码被莫名其妙的开了一个虚拟宽带，投诉10010几天了也不给我解决，望速处理，我的事也办不成好麻烦啊</t>
  </si>
  <si>
    <t>1. 用户基本信息：客户号码：18672905061、机主姓名：李志娥、入网时间：2013-09-14 11:22:32、入网地点：城区西陵区广联专营店、当前使用套餐：畅越冰激凌5G套餐199元、套餐类型：全国套餐&amp;#10;2.前期处理情况：客户反映取消业务的问题。客户9月28日向10010反馈，核查处理中，同步越级申诉。 &amp;#10;3.申诉处理方案：9月28日收到贵部转办，经核查，客户要求宽带071700089830办理销户，此为虚拟宽带，挽留无效，于2023-09-28 10:46:12协助客户成功办理销户，客户认可。&amp;#10;4.核查存在的问题分析：无&amp;#10;5.申诉回复情况：2023-09-28 15:45:39联系客户，客户满意。</t>
  </si>
  <si>
    <t>TS202310021108241473</t>
  </si>
  <si>
    <t>2023-10-07 15:19:45</t>
  </si>
  <si>
    <t>案件编号：&amp;#10;受理日期：2023-10-02 10:52:51&amp;#10;处理日期：2023-10-02 11:07:01&amp;#10;认定员：&amp;#10;申诉来源：wechat&amp;#10;用户地址：无&amp;#10;不知道什么时候开通了宽带网，要取消，不要给我乱开通</t>
  </si>
  <si>
    <t>1. 用户基本信息：客户号码：18674209613、机主姓名：屈林珍、入网时间：2022-06-28 10:06:15、入网地点：湖北省宜昌市OMO、当前使用套餐：天神卡优选版、套餐类型：全国套餐&amp;#10;2.前期处理情况：客户反映开通宽带的问题。客户前期未向10010反馈，直接越级申诉。 &amp;#10;3.申诉处理方案：10月2日收到贵部转办，经核查，客户号码项下并无宽带业务，多次联系客户未接通，无法确认业务号码，已发短信，后期如有疑问可致电6921001或13032700872。&amp;#10;4.核查存在的问题分析：无&amp;#10;5.申诉回复情况：2023-10-02 14:30:40、2023-10-02 15:08:21联系客户，客户未接听。</t>
  </si>
  <si>
    <t>TS202309281122451038</t>
  </si>
  <si>
    <t>王硕</t>
  </si>
  <si>
    <t>2023-10-07 15:27:37</t>
  </si>
  <si>
    <t>案件编号：&amp;#10;受理日期：2023-09-28 11:13:48&amp;#10;处理日期：2023-09-28 11:21:17&amp;#10;认定员：&amp;#10;申诉来源：wechat&amp;#10;用户地址：无&amp;#10;我去营业厅改低资费，营业厅说我有一条宽带，我从来没有装过宽带，昨天也打10015.说给我回复，到现在也没有给我取消，也没有回复，要求给我取消这个宽带</t>
  </si>
  <si>
    <t>1. 用户基本信息：客户号码：18871756125、机主姓名：王硕、入网时间：2021-08-27 16:10:16、入网地点：城区盛之沃合作厅、当前使用套餐：畅爽冰激凌5G套餐99元、套餐类型：全国套餐&amp;#10;2.前期处理情况：客户反映取消业务的问题。客户9月28日向10010反馈，核查处理中，同步越级申诉。 &amp;#10;3.申诉处理方案：9月28日收到贵部转办，经核查，客户要求宽带071703624264办理销户，此为虚拟宽带，挽留无效，于2023-09-28 15:54:29协助客户成功办理销户，客户认可。&amp;#10;4.核查存在的问题分析：无&amp;#10;5.申诉回复情况：2023-09-28 15:54:52联系客户，客户满意。</t>
  </si>
  <si>
    <t>TS202309281815261677</t>
  </si>
  <si>
    <t>任小雨</t>
  </si>
  <si>
    <t>2023-10-07 10:05:54</t>
  </si>
  <si>
    <t>案件编号：&amp;#10;受理日期：2023-09-28 18:04:08&amp;#10;处理日期：2023-09-28 18:14:05&amp;#10;认定员：&amp;#10;申诉来源：wechat&amp;#10;用户地址：无&amp;#10;我号码下面显示有个宽带，我号码下面没得，请帮我取消！</t>
  </si>
  <si>
    <t>1. 用户基本信息：客户号码：19164222575、机主姓名：任小雨、入网时间：2021-08-19 15:05:30、入网地点：城区伍家区尚美合作厅、当前使用套餐：畅爽冰激凌5G套餐129元（基础版）、套餐类型：全国套餐&amp;#10;2.前期处理情况：客户反映取消业务的问题。客户前期未向10010反馈，直接越级申诉。 &amp;#10;3.申诉处理方案：9月29日收到贵部转办，经核查，客户要求宽带071701028484办理销户携出，现客服部挽留成功，为客户迁转畅越冰激凌5G套餐89元融合套餐，宽带不取消，两张副卡改为0元月租，次月生效，客户认可。&amp;#10;4.核查存在的问题分析：无&amp;#10;5.申诉回复情况： 2023-09-29 10:16:11联系客户，客户满意。</t>
  </si>
  <si>
    <t>TS202309251635270264</t>
  </si>
  <si>
    <t>朱思翰</t>
  </si>
  <si>
    <t>2023-10-07 15:07:10</t>
  </si>
  <si>
    <t>案件编号：鄂-20230900005821&amp;#10;受理日期：2023-09-25 16:18:54&amp;#10;处理日期：2023-09-25 16:34:12&amp;#10;认定员：杨春颖&amp;#10;申诉来源：微信&amp;#10;用户地址：15093593117&amp;#10;本人从未通过任何渠道在任何时间办理过15572747503的电话号码，却在八月份收到这个卡的快递。本人打电话向湖北联通投诉多次无果，说能看到订单，但是看不到渠道，简直明着忽悠人。投诉工信部后，他们派人处理，忽悠我结单，说结单之后还会有人处理，然而却私自将工单归档，后续并不处理！我多次要求核实下单电话卡的渠道，对方反复推诿，不提供渠道名称。我要求核实对方的营业执照，增值电信业务许可，运营商授权书等资质，对方也拒不提供。这显然违反了中华人民共和国公司法，市场监督管理总局令相关条令，也违反消费者权益保护法对于知情权，公平交易权和选择权的规定。后续多次投诉，又多次给我结束工单。工单内容提示，让我跟13032700872这个号码去联系，然而本人多次打这个号码，发现根本无法接通，属于显然欺负人，藐视法律法规！湖北联通拒绝提供执照的这一行为也属于违法行为，同时还违反了电信管理条例。现事实清楚，证据充分，录音完备，本人愿全力配合调查，望贵局予以监督处理，对于已经发生的违法事实，责令整改，并将整改和处理结果依法公示！以解我问题，回应人民之关切！！此事拖拉已经有一个月，望贵部依法依规处理</t>
  </si>
  <si>
    <t>申辩工单：1.申诉前15日已向企业投诉，仍在处理中。&amp;#10;1. 用户基本信息：客户号码：15572747503、机主姓名：朱思翰、入网时间：不详、入网地点：不详、当前使用套餐：不详、套餐类型：不详&amp;#10;2.前期处理情况：客户反映线上订单争议的问题。客户8月25日、8月26日向10010反馈，核查客户2023-08-24 20:20:06通过线上自助申请卡号15572747503，详见订单截图，但工作人员上门配送客户拒收未激活，客户坚持表示自己未申请，解释无效未达成一致。客户9月25日向10010再次反馈，同步越级申诉。 &amp;#10;3.申诉处理方案：（1）申诉是否属实：不属实；（2）本次申诉原因及处理方案：10010工单因时限原因根据核查情况如实办结，我司9月17日和25日多次使用071710010跟踪联系客户均未接听，详见联系记录，所述联系我部13032700872后无回应，后续无人处理等情况不属实。9月28日11:42工作人员使用个人手机18671607062再次联系客户解释沟通，结果同前期，客户仍不认可，拒绝协商处理，未达成一致。&amp;#10;4.核查存在的问题分析：（1)存在问题：无（2）整改举措：无（3）是否属于不知情订制：否&amp;#10;5.申诉回复情况：2023-09-28 11:42联系客户，客户不满意。</t>
  </si>
  <si>
    <t>TS202309271019252069</t>
  </si>
  <si>
    <t>国珍</t>
  </si>
  <si>
    <t>红名单,TCSI-C</t>
  </si>
  <si>
    <t>2023-10-07 17:22:07</t>
  </si>
  <si>
    <t>#重要客户#案件编号：鄂-20230900006230&amp;#10;受理日期：2023-09-27 10:16:21&amp;#10;处理日期：2023-09-27 10:18:14&amp;#10;认定员：张月&amp;#10;申诉来源：微信&amp;#10;用户地址：湖北省当阳市坝陵办事处坝陵集镇52&amp;#10;资费不清，擅改收费模式，不提供收费清单及办理详单，根据中华人民共和国电信条例第三条国务院信息产业主管部门依照本条例的规定对全国电信业实施监督管理及第七十三条违反本条例第三十三条第一款第三十九条第二款的规定，电信业务经营者拒绝免费为电信用户提供国内长途通信国际通信移动通信和信息服务等收费清单，或者电信用户对交纳本地电话费用有异议并提出要求时，拒绝为电信用户免费提供本地电话收费依据的，由省自治区直辖市电信管理机构责令改正，并向电信用户赔礼道歉；拒不改正并赔礼道歉的，处以警告，并处5000元以上5万元以下的罚款</t>
  </si>
  <si>
    <t>申辩工单：1.转办重单同部-20230700068363转-2023071414139803。2.敏感用户。3.无事实依据&amp;#10;1.用户基本信息：客户号码：18986820121、机主姓名：国珍、入网时间：2020-07-30 14:39:05、入网地点：当阳太子桥天沃代理点、当前使用套餐：畅爽冰激凌5G套餐129元（基础版）、套餐类型：全国套餐&amp;#10;2.前期处理情况：客户反映套餐收费的问题。前期投诉至工信部：①客户20年7月入网时办理畅爽冰激凌5G套餐129元（基础版）套餐，同时办理2条宽带071700861511（产品编码91020526）和071700822428（产品编码90964360），无客户签字确认，071700816571为客户名下单宽非融合成员仅合账扣费，入网时我司无首条宽带免费政策，加装500M宽带60元/条，客户2条宽带我司实际均按30元/条收费，当前首条宽带免费需客户到厅手工纳入，即客户虽然前期首条宽带未享受免费也未超出收费标准。如将071700861511作为客户首条宽带，至23年5月止此条宽带个人实际付费751.94元。②副卡18086379330和18086378330（产品编码90662460）同为入网时办理，正常收费均为10元/月/张，其中副卡18086379330至23年5月客户个人实际付费259.52元，副卡18086378330至23年5月客户个人实际付费260.78元。③2张副卡已申请赠费23年6月生效有效期12个月减免月费，071700861511于6月作为首条宽带营服已为其操作纳入7月起免费，6月费用30元于2023-06-15 16:42:49已返还，2条宽带（ 071700861511和071700822428和）7月起价格只需支付30元，071700816571非融合成员，仅为合账单宽带，故按照实际资费收费30元/月显示在账单中。经协商上述费用按1000元计算已微信现金退费到账，仍要求按照消费额外补偿，和客户协商退费300元，客户仍拒绝，未达成一致。&amp;#10;3.申诉处理方案：（1）申诉是否属实：部分属实；（2）本次申诉原因及处理方案：结果同前期，我司可为其提供近12+1个月账单，客户可到厅或APP查询，实际仍是以此为理由要求我司满足其高额赔偿要求，联系客户再次协商，营服为其申请退300元基础上，我司再为其申请退200元赠费，客户拒绝故未退费，营服于9月30日已上门解释账单扣费的问题，并告知后期有疑问联系当阳联通工作人员，客户表示知晓，但未配合撤诉。&amp;#10;4.核查存在的问题分析：（1)存在问题：业务办理无二次确认（2）整改举措：后期加强业务办理规范性（3）是否属于不知情订制：是，个案&amp;#10;5.申诉回复情况：2023-09-29 14:11:28联系客户，不满意。</t>
  </si>
  <si>
    <t>GZ202310071951411910</t>
  </si>
  <si>
    <t>071700874960</t>
  </si>
  <si>
    <t>刘金梅</t>
  </si>
  <si>
    <t>2023-10-07 21:22:59</t>
  </si>
  <si>
    <t>#2022重保客户#301001光猫收发光功率异常&amp;#10;装机地址：湖北省宜昌市当阳市育溪镇刘河村1组107号周边</t>
  </si>
  <si>
    <t>GZ202310071634540067</t>
  </si>
  <si>
    <t>071700066705</t>
  </si>
  <si>
    <t>程爱娥</t>
  </si>
  <si>
    <t>TCSI-A,ZB</t>
  </si>
  <si>
    <t>2023-10-07 17:04:10</t>
  </si>
  <si>
    <t>302004光猫与签约速率不匹配（端业不匹配）&amp;#10;装机地址：湖北省宜昌市伍家岗区伍家岗街道办临江溪社区伍临路38号金都市场A19栋3单元3楼303</t>
  </si>
  <si>
    <t>GZ202310071621022470</t>
  </si>
  <si>
    <t>2023-10-07 19:44:18</t>
  </si>
  <si>
    <t>按处理结果向用户解释:否&amp;#13;&amp;#10;:地址：湖北宜昌五峰县于阳关镇桥河村6组，表示联通电线杆子影响自己挖地，要求尽快挪走，请核实处理</t>
  </si>
  <si>
    <t>电线电缆：已通知维护人员现场核查处理，已向用户解释说明，满意。</t>
  </si>
  <si>
    <t>GZ202310071530422079</t>
  </si>
  <si>
    <t>071700901515</t>
  </si>
  <si>
    <t>刘红光</t>
  </si>
  <si>
    <t>2023-10-07 17:19:40</t>
  </si>
  <si>
    <t>#2022重保客户#用户来电反馈，IPTV无法观看，提示0000  ，请核实处理。&amp;#13;</t>
  </si>
  <si>
    <t>GZ202310071513191921</t>
  </si>
  <si>
    <t>071701019416</t>
  </si>
  <si>
    <t>智辉</t>
  </si>
  <si>
    <t>2023-10-07 18:23:44</t>
  </si>
  <si>
    <t>302004光猫与签约速率不匹配（端业不匹配）&amp;#10;装机地址：湖北省宜昌市夷陵区小溪塔镇发展大道117号恒大绿洲47栋1单元3楼302</t>
  </si>
  <si>
    <t>GZ202310071501151831</t>
  </si>
  <si>
    <t>071700036574</t>
  </si>
  <si>
    <t>代长奇</t>
  </si>
  <si>
    <t>2023-10-07 18:27:50</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</si>
  <si>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黑屏/蓝屏&amp;#13;&amp;#10;检查接口是否插紧，信号源是否选对:操作未恢复/不认可&amp;#13;&amp;#10;判断省分:其他省分&amp;#13;&amp;#10;向用户解释后用户不认可:&amp;#13;&amp;#10;用户反映电视无法观看，显示乱码，自己重启设备也是一样，希望派师傅上门处理，请协助处理。</t>
  </si>
  <si>
    <t>GZ202310071448231727</t>
  </si>
  <si>
    <t>071700209952</t>
  </si>
  <si>
    <t>2023-10-07 18:19:24</t>
  </si>
  <si>
    <t>是的</t>
  </si>
  <si>
    <t>GZ202310071435121615</t>
  </si>
  <si>
    <t>071701070629</t>
  </si>
  <si>
    <t>杨雪</t>
  </si>
  <si>
    <t>2023-10-07 18:19:26</t>
  </si>
  <si>
    <t>302002局方OLT设备收光功率异常。&amp;#10;装机地址：湖北省宜昌市伍家岗区大公桥街道胜利四路社区胜利四路城市吉尼斯周边胜利四路16号1栋2单元3楼206</t>
  </si>
  <si>
    <t>GZ202310071425471504</t>
  </si>
  <si>
    <t>071701059730</t>
  </si>
  <si>
    <t>付彩霞</t>
  </si>
  <si>
    <t>2023-10-07 14:42:52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</si>
  <si>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用户表示装修把线弄乱了，导致无法使用，要求师傅上门维修&amp;#13;</t>
  </si>
  <si>
    <t>GZ202310071420181462</t>
  </si>
  <si>
    <t>071704548781</t>
  </si>
  <si>
    <t>宜昌新博思自动化设备有限公司</t>
  </si>
  <si>
    <t>2023-10-07 15:55:16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</si>
  <si>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表示网很慢，要求安排师傅上门处理并回复</t>
  </si>
  <si>
    <t>GZ202310071413171421</t>
  </si>
  <si>
    <t>071704050760</t>
  </si>
  <si>
    <t>詹仲波</t>
  </si>
  <si>
    <t>2023-10-07 17:23:31</t>
  </si>
  <si>
    <t>071704050760命中精准预判服务场景:[65岁以上老人] &amp;#13;&amp;#10;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用户反映宽带无法上网，电视也无法观看，希望快点派师傅上门处理（不要派之前的师傅，根本没有处理好问题）请尽快处理。</t>
  </si>
  <si>
    <t>GZ202310071406421378</t>
  </si>
  <si>
    <t>071703190864</t>
  </si>
  <si>
    <t>万晴</t>
  </si>
  <si>
    <t>2023-10-07 20:56:07</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</si>
  <si>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光猫亮红灯&amp;#13;</t>
  </si>
  <si>
    <t>GZ202310071354541300</t>
  </si>
  <si>
    <t>071700057739</t>
  </si>
  <si>
    <t>伍桂林</t>
  </si>
  <si>
    <t>2023-10-07 20:43:05</t>
  </si>
  <si>
    <t>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amp;#13;&amp;#10;注册灯闪烁</t>
  </si>
  <si>
    <t>GZ202310071305410944</t>
  </si>
  <si>
    <t>071700311328</t>
  </si>
  <si>
    <t>陈贤兵</t>
  </si>
  <si>
    <t>2023-10-07 14:15:30</t>
  </si>
  <si>
    <t>301001光猫收发光功率异常&amp;#10;装机地址：湖北省宜昌市夷陵区小溪塔街道办事处营盘社区夷兴六巷片区康乐街9-1-103号周边</t>
  </si>
  <si>
    <t>GZ202310071251340842</t>
  </si>
  <si>
    <t>071701009430</t>
  </si>
  <si>
    <t>徐飞</t>
  </si>
  <si>
    <t>2023-10-07 15:24:37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</si>
  <si>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amp;#13;&amp;#10;设备收发光功率是否异常:无异常;&amp;#13;&amp;#10;红灯，要求公司马上派师傅上门检修，回复。&amp;#13;</t>
  </si>
  <si>
    <t>GZ202310071228530643</t>
  </si>
  <si>
    <t>071700313323</t>
  </si>
  <si>
    <t>赵昌金</t>
  </si>
  <si>
    <t>2023-10-07 13:43:36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</si>
  <si>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群障或主干光缆异常】&amp;#13;&amp;#10;:不认可&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正常连接但是就是表示不能用，刷新重启无效，请安排师傅上门核实处理并回复&amp;#13;</t>
  </si>
  <si>
    <t>GZ202310071209020437</t>
  </si>
  <si>
    <t>071703638757</t>
  </si>
  <si>
    <t>黄德新</t>
  </si>
  <si>
    <t>2023-10-07 14:24:02</t>
  </si>
  <si>
    <t>071703638757命中精准预判服务场景:[65岁以上老人] &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用户来电表示iptv电视看不了了，老人家什么都不懂在线排障失败，用户要求直接派师傅上门检修，请处理</t>
  </si>
  <si>
    <t>GZ202310071159430327</t>
  </si>
  <si>
    <t>071700744193</t>
  </si>
  <si>
    <t>2023-10-07 13:40:21</t>
  </si>
  <si>
    <t>#2022重保客户#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amp;#13;</t>
  </si>
  <si>
    <t>GZ202310071156020285</t>
  </si>
  <si>
    <t>071704062150</t>
  </si>
  <si>
    <t>张建军</t>
  </si>
  <si>
    <t>2023-10-07 12:39:35</t>
  </si>
  <si>
    <t>IPTV机顶盒故障</t>
  </si>
  <si>
    <t>GZ202310071143030127</t>
  </si>
  <si>
    <t>071701045075</t>
  </si>
  <si>
    <t>郭凝</t>
  </si>
  <si>
    <t>2023-10-07 13:11:50</t>
  </si>
  <si>
    <t>101004光猫断电离线&amp;#10;装机地址：湖北省宜昌市西陵区学院街道尚书巷社区鼓楼社区得胜街21号1栋2单元1层101户</t>
  </si>
  <si>
    <t>GZ202310071126412492</t>
  </si>
  <si>
    <t>071700024647</t>
  </si>
  <si>
    <t>喻宗赟</t>
  </si>
  <si>
    <t>2023-10-07 12:24:25</t>
  </si>
  <si>
    <t>302004光猫与签约速率不匹配（端业不匹配）&amp;#10;装机地址：湖北省宜昌市伍家岗区万寿桥街道汉宜社区汉宜村四组101号周边</t>
  </si>
  <si>
    <t>GZ202310071121242447</t>
  </si>
  <si>
    <t>071704105559</t>
  </si>
  <si>
    <t>张家佐</t>
  </si>
  <si>
    <t>2023-10-07 18:10:44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</si>
  <si>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路由器能力不匹配;&amp;#13;&amp;#10;:&amp;#13;&amp;#10;用户宽带无法使用，要求师傅上门处理</t>
  </si>
  <si>
    <t>GZ202310071121222446</t>
  </si>
  <si>
    <t>071700058886</t>
  </si>
  <si>
    <t>杜华平</t>
  </si>
  <si>
    <t>2023-10-07 18:25:36</t>
  </si>
  <si>
    <t>宽带报障-网页打不开&amp;#10;装机地址：湖北省宜昌市伍家区桔城路6号香山福久源B区10栋1单元26层2604户室</t>
  </si>
  <si>
    <t>GZ202310071117002405</t>
  </si>
  <si>
    <t>071700670547</t>
  </si>
  <si>
    <t>高正鹏</t>
  </si>
  <si>
    <t>2023-10-07 20:55:01</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</si>
  <si>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光猫终端能力与签约速率不匹配;&amp;#13;&amp;#10;设备收发光功率是否异常:路由器能力不匹配;&amp;#13;&amp;#10;红灯，要求公司马上派师傅上门检修，回复。&amp;#13;</t>
  </si>
  <si>
    <t>GZ202310071107382303</t>
  </si>
  <si>
    <t>071700907649</t>
  </si>
  <si>
    <t>刘文英</t>
  </si>
  <si>
    <t>2023-10-07 12:43:32</t>
  </si>
  <si>
    <t>102002CBSS状态正常，AAA状态异常&amp;#10;装机地址：湖北省宜昌市远安县鸣凤镇中医院、教育局片区水立方商店1栋1单元1楼102</t>
  </si>
  <si>
    <t>GZ202310071050052129</t>
  </si>
  <si>
    <t>071700960438</t>
  </si>
  <si>
    <t>奂胜平</t>
  </si>
  <si>
    <t>2023-10-07 14:24:55</t>
  </si>
  <si>
    <t>102002CBSS状态正常，AAA状态异常&amp;#10;装机地址：湖北省宜昌市远安县鸣凤镇安泰社区安泰大道2号航天花园小区9栋4层402户</t>
  </si>
  <si>
    <t>GZ202310071041332052</t>
  </si>
  <si>
    <t>071700053351</t>
  </si>
  <si>
    <t>王立娜</t>
  </si>
  <si>
    <t>2023-10-07 15:34:29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</si>
  <si>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用户表示宽带上网网速慢，严重影响正常使用，要求师傅上门核实是否需要更换千兆光猫，请尽快处理并回复</t>
  </si>
  <si>
    <t>GZ202310071034581980</t>
  </si>
  <si>
    <t>071700609536</t>
  </si>
  <si>
    <t>2023-10-07 18:32:07</t>
  </si>
  <si>
    <t>#2022重保客户#102002CBSS状态正常，AAA状态异常&amp;#10;装机地址：湖北省宜昌市秭归县茅坪镇滨湖社区花园一路平湖半岛小区3栋1单元11层1101户</t>
  </si>
  <si>
    <t>GZ202310071028021898</t>
  </si>
  <si>
    <t>071700266086</t>
  </si>
  <si>
    <t>余锦辉</t>
  </si>
  <si>
    <t>2023-10-07 16:06:54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</si>
  <si>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终端能力与签约速率不匹配;&amp;#13;&amp;#10;设备收发光功率是否异常:无异常;&amp;#13;&amp;#10;:&amp;#13;</t>
  </si>
  <si>
    <t>GZ202310071021201844</t>
  </si>
  <si>
    <t>071701000521</t>
  </si>
  <si>
    <t>罗通</t>
  </si>
  <si>
    <t>2023-10-07 18:19:27</t>
  </si>
  <si>
    <t>302001AAA/CBSS判断签约和配置不一样，配置速率低于签约带宽&amp;#10;装机地址：湖北省宜昌市伍家岗区伍家岗街道办事处王家坝社区城东大道巴黎香颂10栋2单元25楼2502</t>
  </si>
  <si>
    <t>GZ202310071017421812</t>
  </si>
  <si>
    <t>071703258848</t>
  </si>
  <si>
    <t>杜春秀</t>
  </si>
  <si>
    <t>2023-10-07 16:38:25</t>
  </si>
  <si>
    <t>网络不稳定&amp;#10;装机地址：湖北省宜昌市西陵区西坝街道和平路社区西坝二路两江人家1栋1单元11楼1101</t>
  </si>
  <si>
    <t>GZ202310071013591753</t>
  </si>
  <si>
    <t>071703666075</t>
  </si>
  <si>
    <t>宜昌达联物流有限公司</t>
  </si>
  <si>
    <t>2023-10-07 17:02:17</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</si>
  <si>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光猫亮红灯</t>
  </si>
  <si>
    <t>GZ202310071006541666</t>
  </si>
  <si>
    <t>071703055835</t>
  </si>
  <si>
    <t>湖北中建鸿友建设有限公司</t>
  </si>
  <si>
    <t>2023-10-07 21:29:47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</si>
  <si>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光猫断电/离线;&amp;#13;&amp;#10;上网速度检测:光猫收发光功率异常,设备收光异常,光猫终端能力与签约速率不匹配;&amp;#13;&amp;#10;设备收发光功率是否异常:无异常;&amp;#13;&amp;#10;:用户反映无法上网，刷新重启也是一样，希望尽快派师傅上门处理。&amp;#13;</t>
  </si>
  <si>
    <t>GZ202310070949171468</t>
  </si>
  <si>
    <t>071700399786</t>
  </si>
  <si>
    <t>江山</t>
  </si>
  <si>
    <t>2023-10-07 12:51:14</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</si>
  <si>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表示光猫不通电，尽快安排师傅上门处理并回复</t>
  </si>
  <si>
    <t>GZ202310070919211139</t>
  </si>
  <si>
    <t>2023-10-07 14:08:18</t>
  </si>
  <si>
    <t>[65岁以上老人] 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欠费及状态异常&amp;#13;&amp;#10;:不认可&amp;#13;&amp;#10;设置工单参数:&amp;#13;&amp;#10;&amp;#13;&amp;#10;宽带是否有欠费及账号是否异常:宽带欠费（对应CBSS状态:欠费停机、欠费半停机）您的宽带存在欠费。;&amp;#13;&amp;#10;宽带是否有群体故障告警:无异常;&amp;#13;&amp;#10;线路是否正常:无异常;&amp;#13;&amp;#10;光猫是否正常:无异常;&amp;#13;&amp;#10;上网速度检测:无异常;&amp;#13;&amp;#10;设备收发光功率是否异常:路由器能力不匹配;&amp;#13;&amp;#10;:&amp;#13;&amp;#10;&amp;#13;&amp;#10;高级模板内容：&amp;#13;&amp;#10;问题（现象）描述:用户称自己宽带无法进行剩余，经查询，用户是欠费状态，已解释，用户仍不认可，要求进行核实，派师傅上门进行修理&amp;#13;&amp;#10;故障时间:2023-10-07&amp;#13;&amp;#10;服务状态是否正常:是&amp;#13;&amp;#10;设备灯显示:红灯&amp;#13;&amp;#10;错误代码:无&amp;#13;&amp;#10;是否重启设备:不配合&amp;#13;&amp;#10;装机地址:湖北&amp;#13;&amp;#10;用户要求:用户称自己缴费了360，一个月宽带费用是30元，但是为什么现在宽带就欠费了，对此用户不认可，要求进行核实，经查询3月4月，宽带费用多扣了用户30元费用导致用户欠费，用户对此不认可，要求进行核实退费&amp;#13;</t>
  </si>
  <si>
    <t>GZ202310070912471076</t>
  </si>
  <si>
    <t>071703861674</t>
  </si>
  <si>
    <t>黄晓露</t>
  </si>
  <si>
    <t>2023-10-07 18:45:44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</si>
  <si>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设备收光异常;&amp;#13;&amp;#10;设备收发光功率是否异常:无异常;&amp;#13;&amp;#10;:注册灯闪烁，同一位置 071700314203宽带也无法上网，要求安排师傅尽快上门维修，办公网络着急使用，加急处理并回复</t>
  </si>
  <si>
    <t>GZ202310070847350859</t>
  </si>
  <si>
    <t>071700359829</t>
  </si>
  <si>
    <t>王永昌</t>
  </si>
  <si>
    <t>2023-10-07 17:36:44</t>
  </si>
  <si>
    <t>用户来电反映宽带071700359829从2023年10月07日开始无法上网，故障地址湖北省宜昌市夷陵区小溪塔街道冯家湾社区长江市场湖光路104-5号1栋1单元1楼102，联系电话15572762927，请处理，谢谢！</t>
  </si>
  <si>
    <t>GZ202310070839410802</t>
  </si>
  <si>
    <t>071700959082</t>
  </si>
  <si>
    <t>汪丽华</t>
  </si>
  <si>
    <t>2023-10-07 12:54:43</t>
  </si>
  <si>
    <t>#2022重保客户#301001光猫收发光功率异常&amp;#10;装机地址：湖北省宜昌市远安县鸣凤镇鸣凤社区友谊巷3号畜牧局宿舍1栋2单元1楼101</t>
  </si>
  <si>
    <t>GZ202310070833210774</t>
  </si>
  <si>
    <t>071701027787</t>
  </si>
  <si>
    <t>孙许荣</t>
  </si>
  <si>
    <t>2023-10-07 12:21:09</t>
  </si>
  <si>
    <t>[65岁以上老人] 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高级模板内容：&amp;#13;&amp;#10;问题（现象）描述:用户来电反映电视除了中央台其他频道声音和频道对不上，请尽快处理&amp;#13;&amp;#10;故障时间:2023-10-07&amp;#13;&amp;#10;宽带是否安装IPTV:是&amp;#13;&amp;#10;宽带是否可正常上网:是&amp;#13;&amp;#10;是否重启设备:已重启未恢复&amp;#13;&amp;#10;装机地址:湖北省宜昌市西陵区葛洲坝街道石子岭社区葛洲坝合作有线宽带IPTV专用&amp;#13;</t>
  </si>
  <si>
    <t>GZ202310070758260616</t>
  </si>
  <si>
    <t>071704587567</t>
  </si>
  <si>
    <t>2023-10-07 12:20:46</t>
  </si>
  <si>
    <t>071704587567命中精准预判服务场景:[65岁以上老人] &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FTTB设备是否正常:无异常;&amp;#13;&amp;#10;:宽带无法上网，请处理并回复 &amp;#13;</t>
  </si>
  <si>
    <t>GZ202310070722400553</t>
  </si>
  <si>
    <t>2023-10-07 09:38:09</t>
  </si>
  <si>
    <t>GZ202310070700030535</t>
  </si>
  <si>
    <t>071703880017</t>
  </si>
  <si>
    <t>张俊</t>
  </si>
  <si>
    <t>2023-10-07 09:38:35</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</si>
  <si>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用户家里宽带无法使用，要求安排维修人员上门维修，请后台协助办理，谢谢！&amp;#13;&amp;#10;故障时间:2023-10-07&amp;#13;&amp;#10;服务状态是否正常:是&amp;#13;&amp;#10;设备灯显示:正常&amp;#13;&amp;#10;错误代码:0&amp;#13;&amp;#10;是否重启设备:已重启未恢复&amp;#13;&amp;#10;用户要求:尽快上门维修&amp;#13;</t>
  </si>
  <si>
    <t>GZ202310070105310474</t>
  </si>
  <si>
    <t>071701020683</t>
  </si>
  <si>
    <t>李佳泽</t>
  </si>
  <si>
    <t>2023-10-07 12:56:33</t>
  </si>
  <si>
    <t>已从话费中扣除套餐费用，但还是显示未购买任何套餐&amp;#10;装机地址：湖北省宜昌市西陵区大学路8号三峡大学(无资源)校园网</t>
  </si>
  <si>
    <t>GZ202310062224310185</t>
  </si>
  <si>
    <t>071700086591</t>
  </si>
  <si>
    <t>郑雷鸣</t>
  </si>
  <si>
    <t>2023-10-07 09:15:45</t>
  </si>
  <si>
    <t>无法打开网页，显示互联网连接&amp;#10;装机地址：湖北省宜昌市伍家区东艳路99号宜化新天地7号楼1单元22楼2204</t>
  </si>
  <si>
    <t>GZ202310062202040100</t>
  </si>
  <si>
    <t>071703513847</t>
  </si>
  <si>
    <t>李庆</t>
  </si>
  <si>
    <t>2023-10-07 12:40:22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</si>
  <si>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设备收光异常;&amp;#13;&amp;#10;设备收发光功率是否异常:无异常;&amp;#13;&amp;#10;:用户表示宽带无法使用，刷新无效，要求师傅上门维修并回复</t>
  </si>
  <si>
    <t>GZ202310062151550051</t>
  </si>
  <si>
    <t>071701060824</t>
  </si>
  <si>
    <t>李正乾</t>
  </si>
  <si>
    <t>2023-10-07 14:26:12</t>
  </si>
  <si>
    <t>#2022重保客户#IPTV内容不完整/无法使用&amp;#10;装机地址：湖北省宜昌市伍家岗区伍家岗街道桔城路社区桔城路9号桔城路小区1栋2单元1层202</t>
  </si>
  <si>
    <t>GZ202310062140530003</t>
  </si>
  <si>
    <t>071701076377</t>
  </si>
  <si>
    <t>李锐</t>
  </si>
  <si>
    <t>2023-10-07 11:00:00</t>
  </si>
  <si>
    <t>#2022重保客户#IPTV内容不完整/无法使用&amp;#10;装机地址：湖北省宜昌市伍家岗区伍家(猇亭)营服中心4G-CPE项目无资源地址</t>
  </si>
  <si>
    <t>GZ202310062056302220</t>
  </si>
  <si>
    <t>071700347406</t>
  </si>
  <si>
    <t>韩莉莉</t>
  </si>
  <si>
    <t>2023-10-07 13:06:22</t>
  </si>
  <si>
    <t>302001AAA/CBSS判断签约和配置不一样，配置速率低于签约带宽&amp;#10;装机地址：湖北省宜昌市夷陵区小溪塔街道办平湖社区夷兴大道209号欣印象2栋2单元2层201户</t>
  </si>
  <si>
    <t>GZ202310062052222187</t>
  </si>
  <si>
    <t>071700300536</t>
  </si>
  <si>
    <t>黄祖江</t>
  </si>
  <si>
    <t>2023-10-07 15:29:22</t>
  </si>
  <si>
    <t>071700300536命中精准预判服务场景:[65岁以上老人] &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光猫红灯</t>
  </si>
  <si>
    <t>GZ202310062046022138</t>
  </si>
  <si>
    <t>谭江</t>
  </si>
  <si>
    <t>2023-10-07 19:27:01</t>
  </si>
  <si>
    <t>按处理结果向用户解释:是&amp;#13;&amp;#10;node_41:&amp;#13;&amp;#10;判断省分:除甘肃外&amp;#13;&amp;#10;获取历史工单:有工单&amp;#13;&amp;#10;:工单已办结&amp;#13;&amp;#10;判断省分:湖北&amp;#13;&amp;#10;反馈的问题是否在对外电话的受理范围内:不在服务范围内&amp;#13;&amp;#10;填写以下内容:下一步&amp;#13;&amp;#10;判断省分:其他省分&amp;#13;&amp;#10;问题发生时间：2023年10月6日；问题发生地点：宜昌秭归县杨林桥镇西阳坪村三组猫子岩基站；问题现象：基站；用户具体要求：建议不要在那里键基站;联系电话：'18671702867':&amp;#13;&amp;#10;&amp;#13;&amp;#10;用户称自己所在位置的用户很少，建议不要在那里建基站，认为我方是浪费资源。【已解释新建基站由当地综合考量进行建立，用户坚持要求把自己的建议转达】&amp;#13;</t>
  </si>
  <si>
    <t>其他：用户反映建设基站问题，多次致电未接，已短信告知如您后期使用有任何疑问，可于工作时间（08：30-17：30）致电宜昌联通07176921001或13032700872</t>
  </si>
  <si>
    <t>GZ202310062005211805</t>
  </si>
  <si>
    <t>071700035553</t>
  </si>
  <si>
    <t>2023-10-07 18:48:41</t>
  </si>
  <si>
    <t>【2022年上工信部测评重保用户】【2022年上工信部测评重保用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高级模板内容：&amp;#13;&amp;#10;问题（现象）描述:用户来电称家里电视无法正常观看 要求处理核实清楚&amp;#13;&amp;#10;故障时间:2023-10-06&amp;#13;&amp;#10;宽带是否安装IPTV:是&amp;#13;&amp;#10;宽带是否可正常上网:是&amp;#13;&amp;#10;是否重启设备:已重启未恢复&amp;#13;</t>
  </si>
  <si>
    <t>GZ202310061946301638</t>
  </si>
  <si>
    <t>071701075013</t>
  </si>
  <si>
    <t>周鹏涛</t>
  </si>
  <si>
    <t>2023-10-07 12:50:17</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</si>
  <si>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FTTB设备是否正常:无异常;&amp;#13;&amp;#10;:&amp;#13;&amp;#10;cpe无法使用，刷新重启无效</t>
  </si>
  <si>
    <t>GZ202310061918331380</t>
  </si>
  <si>
    <t>07174957008</t>
  </si>
  <si>
    <t>湖北交投宜昌高速公路运营管理有限公司</t>
  </si>
  <si>
    <t>2023-10-07 10:17:26</t>
  </si>
  <si>
    <t>判断省分:湖北&amp;#13;&amp;#10;:传入参数&amp;#13;&amp;#10;是否本地本网用户:是&amp;#13;&amp;#10;是否停机:正常&amp;#13;&amp;#10;请到业务通知判断是否群障:否&amp;#13;&amp;#10;::&amp;#13;&amp;#10;13617176797&amp;#13;&amp;#10;07174957008&amp;#13;&amp;#10;湖北省宜昌市宜都市陆城街道办事处亮家垴村宜都东收费站&amp;#13;&amp;#10;座机不能打不能接，急用，要求今天内尽快上门维修，马上联系18872510490告知具体上门时间</t>
  </si>
  <si>
    <t>GZ202310061902471240</t>
  </si>
  <si>
    <t>071704411560</t>
  </si>
  <si>
    <t>张娜</t>
  </si>
  <si>
    <t>2023-10-07 13:03:47</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</si>
  <si>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注册闪烁</t>
  </si>
  <si>
    <t>GZ202310061900351212</t>
  </si>
  <si>
    <t>071700381060</t>
  </si>
  <si>
    <t>丁长志</t>
  </si>
  <si>
    <t>2023-10-07 14:15:52</t>
  </si>
  <si>
    <t>302004光猫与签约速率不匹配（端业不匹配）&amp;#10;装机地址：湖北省宜昌市夷陵区小溪塔街道办营盘社区夷兴六巷片区平湖一巷58号周边</t>
  </si>
  <si>
    <t>GZ202310061900251210</t>
  </si>
  <si>
    <t>071700108066</t>
  </si>
  <si>
    <t>鲍翠珍</t>
  </si>
  <si>
    <t>2023-10-07 11:51:39</t>
  </si>
  <si>
    <t>301001光猫收发光功率异常&amp;#10;装机地址：湖北省宜昌市枝江市马家店街道七口堰社区铂悦府1栋2单元4楼403</t>
  </si>
  <si>
    <t>GZ202310061827110909</t>
  </si>
  <si>
    <t>071700066992</t>
  </si>
  <si>
    <t>薛翩</t>
  </si>
  <si>
    <t>2023-10-07 14:17:07</t>
  </si>
  <si>
    <t>302004光猫与签约速率不匹配（端业不匹配）&amp;#10;装机地址：湖北省宜昌市西陵区珍珠路59-5号气象台40号1栋1单元2楼201</t>
  </si>
  <si>
    <t>GZ202310061819170839</t>
  </si>
  <si>
    <t>071700354678</t>
  </si>
  <si>
    <t>屈清</t>
  </si>
  <si>
    <t>2023-10-07 11:24:56</t>
  </si>
  <si>
    <t>GZ202310061725020400</t>
  </si>
  <si>
    <t>071700402623</t>
  </si>
  <si>
    <t>2023-10-07 16:01:42</t>
  </si>
  <si>
    <t>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用户来电反馈光猫匹配，要求免费上门换光猫，提及工信部投诉，请尽快处理&amp;#13;&amp;#10;故障时间:2023-10-06&amp;#13;&amp;#10;服务状态是否正常:否&amp;#13;&amp;#10;设备灯显示:正常&amp;#13;&amp;#10;错误代码:无&amp;#13;&amp;#10;是否重启设备:已重启未恢复&amp;#13;&amp;#10;用户要求:尽快处理&amp;#13;</t>
  </si>
  <si>
    <t>GZ202310061714030322</t>
  </si>
  <si>
    <t>071700870460</t>
  </si>
  <si>
    <t>文磊磊</t>
  </si>
  <si>
    <t>2023-10-07 12:33:57</t>
  </si>
  <si>
    <t>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宽带无法上网&amp;#10;装机地址：湖北省宜昌市当阳市玉阳办事处三里岗片区长坂路10巷36号周边</t>
  </si>
  <si>
    <t>GZ202310061705250259</t>
  </si>
  <si>
    <t>071700223838</t>
  </si>
  <si>
    <t>王萍</t>
  </si>
  <si>
    <t>2023-10-07 10:03:52</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</si>
  <si>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自己换了一个路由器，但是光猫的接口跟路由器上的不匹配，需要师傅上门处理，已经告知会有相关费用，具体咨询师傅，认可，尽快联系处理</t>
  </si>
  <si>
    <t>GZ202310061640590084</t>
  </si>
  <si>
    <t>071704268842</t>
  </si>
  <si>
    <t>蔡军</t>
  </si>
  <si>
    <t>2023-10-07 10:13:38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</si>
  <si>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路由器能力不匹配;&amp;#13;&amp;#10;:&amp;#13;&amp;#10;湖北省宜昌市夷陵区小溪塔街道广益一巷23号102，宽带无法上网，多次重启无效，需要上门检测。</t>
  </si>
  <si>
    <t>GZ202310061552412204</t>
  </si>
  <si>
    <t>071700092719</t>
  </si>
  <si>
    <t>陈宗</t>
  </si>
  <si>
    <t>2023-10-07 10:58:47</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</si>
  <si>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终端能力与签约速率不匹配;&amp;#13;&amp;#10;设备收发光功率是否异常:无异常;&amp;#13;&amp;#10;:&amp;#13;&amp;#10;&amp;#13;&amp;#10;高级模板内容：&amp;#13;&amp;#10;问题（现象）描述:用户来电称光猫接线的地方有故障&amp;#13;&amp;#10;故障时间:2023-10-06&amp;#13;&amp;#10;服务状态是否正常:是&amp;#13;&amp;#10;设备灯显示:正常&amp;#13;&amp;#10;错误代码:无&amp;#13;&amp;#10;是否重启设备:已重启未恢复&amp;#13;&amp;#10;用户要求:用户要求我司派工程师上门检修，请尽快处理。联系电话:15549351975&amp;#13;&amp;#10;装机地址：湖北省宜昌市西陵区隆康路隆康路电力小区1栋4单元1层101户&amp;#13;</t>
  </si>
  <si>
    <t>GZ202310061543312122</t>
  </si>
  <si>
    <t>071700306266</t>
  </si>
  <si>
    <t>刘丽娟</t>
  </si>
  <si>
    <t>2023-10-07 18:42:59</t>
  </si>
  <si>
    <t>#2022重保客户#301001光猫收发光功率异常&amp;#10;装机地址：湖北省宜昌市夷陵区鄢家河村6组612商店周边</t>
  </si>
  <si>
    <t>GZ202310061525001946</t>
  </si>
  <si>
    <t>071704393410</t>
  </si>
  <si>
    <t>王世云</t>
  </si>
  <si>
    <t>2023-10-07 12:20:32</t>
  </si>
  <si>
    <t>GZ202310061439241545</t>
  </si>
  <si>
    <t>071700084046</t>
  </si>
  <si>
    <t>朱运双</t>
  </si>
  <si>
    <t>2023-10-07 12:14:40</t>
  </si>
  <si>
    <t>无法打开网页&amp;#10;装机地址：湖北省宜昌市当阳市河溶镇红胜村1组91号周边</t>
  </si>
  <si>
    <t>GZ202310061425091408</t>
  </si>
  <si>
    <t>071700845792</t>
  </si>
  <si>
    <t>朱晓平</t>
  </si>
  <si>
    <t>customerSign,TCSI-C,TCSI-A</t>
  </si>
  <si>
    <t>2023-10-07 12:15:05</t>
  </si>
  <si>
    <t>#2022重保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电视看不了，强烈要求师傅上门检修</t>
  </si>
  <si>
    <t>GZ202310061312330764</t>
  </si>
  <si>
    <t>071700049540</t>
  </si>
  <si>
    <t>2023-10-07 09:46:06</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</si>
  <si>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用户表示IPTV无法使用，需要公司尽快处理</t>
  </si>
  <si>
    <t>GZ202310061300400664</t>
  </si>
  <si>
    <t>071704000229</t>
  </si>
  <si>
    <t>李梦娇</t>
  </si>
  <si>
    <t>2023-10-07 08:57:27</t>
  </si>
  <si>
    <t>102002CBSS状态正常，AAA状态异常&amp;#10;装机地址：湖北省宜昌市当阳市玉泉街道办事处关陵庙村关陵庙村3组44号周边</t>
  </si>
  <si>
    <t>GZ202310061025031567</t>
  </si>
  <si>
    <t>071700009968</t>
  </si>
  <si>
    <t>张波</t>
  </si>
  <si>
    <t>2023-10-07 12:02:24</t>
  </si>
  <si>
    <t>302004光猫与签约速率不匹配（端业不匹配）&amp;#10;装机地址：湖北省宜昌市夷陵区小溪塔镇夷兴大道23号安旺花园1号楼1单元4层401</t>
  </si>
  <si>
    <t>GZ202310061021411532</t>
  </si>
  <si>
    <t>071700859503</t>
  </si>
  <si>
    <t>李凌晖</t>
  </si>
  <si>
    <t>2023-10-07 10:31:16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</si>
  <si>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光猫红灯，要求师傅尽快上门处理并电话回复，电联：18571010736。&amp;#13;</t>
  </si>
  <si>
    <t>GZ202310060904010775</t>
  </si>
  <si>
    <t>071700645379</t>
  </si>
  <si>
    <t>陈兴喜</t>
  </si>
  <si>
    <t>2023-10-07 10:30:44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</si>
  <si>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用户来电反映宽带不能上网，光猫闪红灯，请处理并回复！&amp;#13;</t>
  </si>
  <si>
    <t>GZ202310052016091754</t>
  </si>
  <si>
    <t>071700875586</t>
  </si>
  <si>
    <t>冯腾腾</t>
  </si>
  <si>
    <t>2023-10-07 16:02:42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</si>
  <si>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湖北省宜昌市当阳市玉阳办事处汉宜路窑湾村窑湾街66号，表示设备是无线的重启无法上网，请处理回复</t>
  </si>
  <si>
    <t>GZ202310051913101277</t>
  </si>
  <si>
    <t>071700374259</t>
  </si>
  <si>
    <t>许百灵</t>
  </si>
  <si>
    <t>2023-10-07 11:28:13</t>
  </si>
  <si>
    <t>无法打开网页&amp;#10;装机地址：湖北省宜昌市夷陵区小溪塔镇夷兴大道君临山水2栋2单元7楼702</t>
  </si>
  <si>
    <t>GZ202310051655320261</t>
  </si>
  <si>
    <t>071700629563</t>
  </si>
  <si>
    <t>韩燚</t>
  </si>
  <si>
    <t>2023-10-07 13:12:56</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</si>
  <si>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用户表示宽带无法使用，光猫闪红灯，请公司尽快处理并回复&amp;#13;</t>
  </si>
  <si>
    <t>GZ202310051528182034</t>
  </si>
  <si>
    <t>071700303519</t>
  </si>
  <si>
    <t>杨杰</t>
  </si>
  <si>
    <t>2023-10-07 13:20:57</t>
  </si>
  <si>
    <t>网络不稳定，经常断网。一会儿又来了是怎么回事啊&amp;#10;装机地址：湖北省宜昌市夷陵区东城城乡统筹发展试验区姜家湾村姜家湾村3组运河桥头</t>
  </si>
  <si>
    <t>GZ202310051021541836</t>
  </si>
  <si>
    <t>071704413996</t>
  </si>
  <si>
    <t>付少军</t>
  </si>
  <si>
    <t>2023-10-07 15:00:52</t>
  </si>
  <si>
    <t>302001AAA/CBSS判断签约和配置不一样，配置速率低于签约带宽&amp;#10;装机地址：湖北省宜昌市秭归县茅坪镇九里村九里村6组141-1号周边</t>
  </si>
  <si>
    <t>固网通信质量：用户反映宽带故障问题。已转固网调度协助处理，预计3个工作日内回复结果，建议客户耐心等待，客户知晓</t>
  </si>
  <si>
    <t>GZ202310050859171064</t>
  </si>
  <si>
    <t>071700300532</t>
  </si>
  <si>
    <t>2023-10-07 15:25:11</t>
  </si>
  <si>
    <t>071700300532命中精准预判服务场景:[65岁以上老人] &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宽带每天都会不定时断网，光猫闪红灯，要求尽快联系上门处理</t>
  </si>
  <si>
    <t>GZ202310041912321629</t>
  </si>
  <si>
    <t>071700311958</t>
  </si>
  <si>
    <t>程浩</t>
  </si>
  <si>
    <t>2023-10-07 13:27:54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</si>
  <si>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用户表示宽带无法使用，光猫亮红灯，要求公司处理。&amp;#13;</t>
  </si>
  <si>
    <t>GZ202310041247081360</t>
  </si>
  <si>
    <t>071700273932</t>
  </si>
  <si>
    <t>赖元模</t>
  </si>
  <si>
    <t>2023-10-07 09:52:42</t>
  </si>
  <si>
    <t>#2022重保客户#071700273932命中精准预判服务场景:[65岁以上老人] &amp;#13;&amp;#10;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amp;#13;&amp;#10;注册灯闪</t>
  </si>
  <si>
    <t>GZ202310041215581078</t>
  </si>
  <si>
    <t>071703609919</t>
  </si>
  <si>
    <t>闫辉</t>
  </si>
  <si>
    <t>2023-10-07 21:30:48</t>
  </si>
  <si>
    <t>101004光猫断电离线&amp;#10;装机地址：湖北省宜昌市夷陵区东城城乡统筹发展试验区梅子垭村东城汽车市场1栋周边</t>
  </si>
  <si>
    <t>GZ202310021848591259</t>
  </si>
  <si>
    <t>071700034665</t>
  </si>
  <si>
    <t>2023-10-07 16:23:23</t>
  </si>
  <si>
    <t>客户使用手厅一键诊断功能进行宽带故障诊断，诊断结果，故障描述：宽带无法上网&amp;#10;装机地址：湖北省宜昌市西陵区宜昌联通CBSS项目专用CPE地址</t>
  </si>
  <si>
    <t>GZ202310021125060627</t>
  </si>
  <si>
    <t>071700012008</t>
  </si>
  <si>
    <t>秦爱翠</t>
  </si>
  <si>
    <t>2023-10-07 16:14:12</t>
  </si>
  <si>
    <t>GZ202309260904241514</t>
  </si>
  <si>
    <t>071700049939</t>
  </si>
  <si>
    <t>陈卫华</t>
  </si>
  <si>
    <t>2023-10-07 17:38:47</t>
  </si>
  <si>
    <t>#2022重保客户##2022重保客户##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用户表示注册灯闪烁，要求师傅维修并回复</t>
  </si>
  <si>
    <t>TS202310061737062208</t>
  </si>
  <si>
    <t>2023-10-07 11:02:40</t>
  </si>
  <si>
    <t>主办单位：湖北&amp;#10;客户类别：普通客户&amp;#10;10010是否打通：是&amp;#10;是否二次致电10015：是&amp;#10;是否联系：是&amp;#10;升级倾向：无&amp;#10;号码归属省：湖北&amp;#10;SVIP等级：&amp;#10;预处理名称：宽带故障一键诊断:&amp;#13;&amp;#10;诊断号码类型:宽带&amp;#13;&amp;#10;结合宽带号码的状态及余额，分情况受理:不欠费且状态正常&amp;#13;&amp;#10;询问问题类型:无法上网&amp;#13;&amp;#10;诊断情况:诊断无异常&amp;#13;&amp;#10;路由器是否存在虚接或连接处接触不良:不存在&amp;#13;&amp;#10;建议客户使用电脑直接连接光猫，尝试单机能否正常上网:正常&amp;#13;&amp;#10;建议客户可自行设置一下路由器再尝试:不认可&amp;#13;&amp;#10;是否有突发故障:无突发故障&amp;#13;&amp;#10;光猫上的LOS灯是否常亮红灯:是&amp;#13;&amp;#10;宽带装机地址：湖北省宜昌市秭归县茅坪镇长宁三路福康家园9栋2单元5楼502  备注:用户来电反映宽带无法上网，请协助处理。&amp;#13;</t>
  </si>
  <si>
    <t>"固网通信质量：①客户基本资料：业务号码：071700629563、客户姓名：韩燚、套餐情况：&amp;#10;畅越冰激凌融合5G套餐300M宽带（湖北）；客户反映宽带无法上网问题； &amp;#10;②首次联系客户时间：2023-10-07 11:32:48&amp;#10;③投诉核查处理情况：收到贵部转办，我司立即组织核查，经核实已发区域负责人协助处理，用户表现现已恢复。&amp;#10;④答复客户时间及客户满意度评价：根据上述核实情况，我司于2023-10-07 11:32:48联系客户满意，回单人：田群、联系方式：07176921001&amp;#10;⑤投诉核查关联材料：无。</t>
  </si>
  <si>
    <t>TS202309241217031798</t>
  </si>
  <si>
    <t>投诉工单（2021版）&gt;&gt;宽带&gt;&gt;【入网】装机&gt;&gt;装机不及时</t>
  </si>
  <si>
    <t>071700168961</t>
  </si>
  <si>
    <t>李洪梅</t>
  </si>
  <si>
    <t>2023-10-07 09:49:11</t>
  </si>
  <si>
    <t>用户来电表示对监控一直不安装不满，表示自己办理宽带说的是送监控，现在宽带已经安装好了，但是监控设备也没有给自己，也没有给自己安装，对此不满，要求尽快给安装摄像头，请公司处理并回复。&amp;#13;&amp;#10;安装地址：湖北省宜昌市枝江市安福寺镇紫荆岭社区机务段8栋3单元301。</t>
  </si>
  <si>
    <t>固网质量：湖北省宜昌市枝江市安福寺镇紫荆岭社区机务段8栋3单元301AA，室内机没有设备，还在调货中，等有设备了就去安装，已向用户解释，建议用户本月关注，用户知晓，满意</t>
  </si>
  <si>
    <t>TS202309302043040109</t>
  </si>
  <si>
    <t>李绪平</t>
  </si>
  <si>
    <t>2023-10-07 09:49:47</t>
  </si>
  <si>
    <t>判断省份:湖北&amp;#10;:移网无法上网&amp;#10;:手机移动数据&amp;#10;获取入参:&amp;#10;获取历史工单:无历史工单&amp;#10;:下一步&amp;#10;移网一键诊断结果:1.用户状态是否正常：开通.2.上网功能是否正常：开通.3.流量封顶情况：未封顶.4.近期缴费开机记录情况：无缴费开机.5.2345G终端支持情况：.6.是否开通关闭公网：.7.是否存在群障：不存在.8.查询终端5G开关状态：.9.查询流量是否限速：未限速.10.查询用户终端蜂窝网络状态：开启.:诊断无异常/解释不认可&amp;#10;:下一步&amp;#10;node_317:&amp;#10;:不符合办理条件&amp;#10;:在湖北&amp;#10;:能/不清楚&amp;#10;:能/不清楚&amp;#10;:网络无异常&amp;#10;:1、受理流水号：;2、受理号码：13197309161;3、主叫号码：13197309161;4、被叫号码：;5、客户姓名：李绪平;6、客户级别：二星忠诚用户;7、用户归属地：宜昌市; 8、受理员工工号：hubXN23ZH0353;9、手机厂商：;10、投诉渠道：10010客服热线;11、投诉打点范围：0.2千米;12、投诉地址：宜昌市-枝江市:一品江山【江汉大道与七星大道交叉口东南220米】;13、网格ID：190969;14、网格名称：YC_A_湖北省宜昌市枝江市江汉大道-256省道交叉口附近网格_190969;15、经度：111.739309;16、纬度：30.440940;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一至两格不稳定;24、用户周边使用情况：不清楚;25、主工单流水号：hub169607759977046812;26、语音业务类型：;27、数据业务类型：无法上网;28、用户是否接受解释：否;29、公告类型：;30、基站ID：117.1007432;31、基站名称：117.1007432;32、其它地方是否正常使用：是;33、之前是否可以正常使用：是;&amp;#10;用户来电反映从（一周前）开始在（宜昌市-枝江市:一品江山）使用手机出现上网问题，服务状态正常，用户（不配合）测试，手机显示（如4G）网络，要求尽快核实原因并处理。&amp;#10;用户反映宽带也半天转不出来，换手机也半天转不出来对联通公司不满意表示要投诉</t>
  </si>
  <si>
    <t>固网质量：枝江人民医院对面AA，用户表示暂可使用，已建议用户关注，后期有疑问致电宜昌服务监督热线13032700872.</t>
  </si>
  <si>
    <t>TS202310061732052058</t>
  </si>
  <si>
    <t>2023-10-07 19:18:33</t>
  </si>
  <si>
    <t>主办单位：湖北&amp;#10;客户类别：星级客户&amp;#10;10010是否打通：否&amp;#10;是否二次致电10015：是&amp;#10;是否联系：否&amp;#10;升级倾向：&amp;#10;号码归属省：湖北&amp;#10;SVIP等级：&amp;#10;1. 问题类型:;&amp;#10;2. 投诉类型:服务质量;&amp;#10;3. 营业厅地址:;&amp;#10;4. 位置信息:;&amp;#10;5. 位置发生地:;&amp;#10;6. 投诉内容:10月5号维修员工没修好，10月6号今天也没来处理维修，打了好多次客服，都没人来出来处理故障事件&amp;#10;问题发生地：在线客服&amp;#10;问题类型：办理不成功&amp;#10;问题发生时间：2023-10-05 16:08</t>
  </si>
  <si>
    <t>固网质量①客户投诉产生的原因：客户反映宽带故障问题。								&amp;#10;②客户投诉问题核查情况及解决方案：收到贵部转办后，我司立即组织调查。经核实，客户反映宽带故障问题，联系客户表示已恢复，已能正常使用，满意。								&amp;#10;③客户问题满意度：满意。								&amp;#10;④回单人:宜昌客服王晓玉；联系电话：07176921001。</t>
  </si>
  <si>
    <t>ZX202310061617171473</t>
  </si>
  <si>
    <t>刘海青</t>
  </si>
  <si>
    <t>2023-10-07 14:18:34</t>
  </si>
  <si>
    <t>:不认可&amp;#13;&amp;#10;判断省分:湖北&amp;#13;&amp;#10;node_134:&amp;#13;&amp;#10;获取入参:&amp;#13;&amp;#10;node_180:&amp;#13;&amp;#10;判断局方停机状态:&amp;#13;&amp;#10;:&amp;#13;&amp;#10;node_223::关停原因含“武汉反诈、孝感反诈“字眼、指定联系电话&amp;#13;&amp;#10;:不认可&amp;#13;&amp;#10;:&amp;#13;&amp;#10;&amp;#13;&amp;#10;高级模板内容：&amp;#13;&amp;#10;投诉问题描述:用户来电反映手机无法正常使用&amp;#13;&amp;#10;用户状态为:局方停机&amp;#13;&amp;#10;停机原因:鹰眼换机话务突增模型停机：首次关停可携带本人有效证件、本机号卡到归属自营厅核验签署承诺书复机一次&amp;#13;&amp;#10;前台是否按流程解释:是&amp;#13;&amp;#10;用户要求:用户要求复机，请协助处理，谢谢&amp;#13;&amp;#10;第二联系电话:18389784198&amp;#13;</t>
  </si>
  <si>
    <t>ZX202310071641570654</t>
  </si>
  <si>
    <t>黄晓军</t>
  </si>
  <si>
    <t>2023-10-07 17:09:31</t>
  </si>
  <si>
    <t>【2022年上工信部测评重保用户】:不认可&amp;#13;&amp;#10;判断省分:湖北&amp;#13;&amp;#10;node_134:&amp;#13;&amp;#10;获取入参:&amp;#13;&amp;#10;node_180:&amp;#13;&amp;#10;判断局方停机状态:&amp;#13;&amp;#10;:&amp;#13;&amp;#10;node_223::其他原因&amp;#13;&amp;#10;判断地市:其他地市&amp;#13;&amp;#10;:不认可&amp;#13;&amp;#10;局方停机/复通历史记录：1、停机模型:集团反诈中心模型ZB0055-00012、停机原因:鹰眼诈骗模型编码ZB0055-0001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-07 16:08:245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amp;#13;&amp;#10;&amp;#13;&amp;#10;高级模板内容：&amp;#13;&amp;#10;投诉问题描述:用户客户经理来电反映用户办理号卡后因用户儿子结婚请宴电话呼出较多导致封停,现因用户不在归属地无法办理复机,要求我方协助核实办理复机&amp;#13;&amp;#10;用户状态为: 局方停机&amp;#13;&amp;#10;停机原因:鹰眼诈骗模型编码ZB0055-0001：首次关停可携带本人有效证件到号码归属地自营厅核验签署法律风险告知书复机一次。&amp;#13;&amp;#10;前台是否按流程解释:是&amp;#13;&amp;#10;用户要求:尽快复机&amp;#13;&amp;#10;第二联系电话:13047169711&amp;#13;</t>
  </si>
  <si>
    <t>ZX202310061512550899</t>
  </si>
  <si>
    <t>黄汝亮</t>
  </si>
  <si>
    <t>2023-10-07 17:28:20</t>
  </si>
  <si>
    <t>:不认可&amp;#13;&amp;#10;判断省分:湖北&amp;#13;&amp;#10;node_134:&amp;#13;&amp;#10;获取入参:&amp;#13;&amp;#10;node_180:&amp;#13;&amp;#10;判断局方停机状态:&amp;#13;&amp;#10;:&amp;#13;&amp;#10;node_223::其他&amp;#13;&amp;#10;判断是否局方停机:&amp;#13;&amp;#10;:无&amp;#13;&amp;#10;:大于7/30天&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-08-25 11:21:545、复通指引:复机渠道：中国联通APP、线下营业厅，原则上复机1次。&amp;#13;&amp;#10;①用户本人可通过中国联通APP进行自助复机，本机登录联通手机营业厅APP（登录后搜索“自助复通”或点击链接https://u.10010.cn/qAoLm，(复通时请关闭手机WIFI）），按提示完成实人核验即可恢复服务，&amp;#13;&amp;#10;②用户本人持有效身份证件和手机卡到号卡归属地自有实体营业厅/全国任一家自有实体营业厅完成实人认证。6、信安近60天复机次数:0--&gt;系统判断的原因分类是否明确:&amp;#13;&amp;#10;&amp;#13;&amp;#10;高级模板内容：&amp;#13;&amp;#10;投诉问题描述:对局方停机不认可，要求协助复机。&amp;#13;&amp;#10;用户状态为: 局方半停&amp;#13;&amp;#10;停机原因:本地异常号卡语音半停&amp;#13;&amp;#10;前台是否按流程解释:是&amp;#13;&amp;#10;用户要求:协助复机，人在异地&amp;#13;&amp;#10;第二联系电话:18572394378&amp;#13;</t>
  </si>
  <si>
    <t>号码关停：本地异常号卡语音半停。需客户回传以下资料：身份证正、反面照，手持证件正面照及开机承诺函至13032700872微信号，审核通过后办理开机。如该号码再次被举报则永久关停，多次联系用户未接听，已短信告知用户结果，若用户来电烦请代为解释或告知用户与本地服务监督热线13032700872（工作时间8:30-12:00 14:00-17:30工作时间）联系。</t>
  </si>
  <si>
    <t>ZX202310070816080830</t>
  </si>
  <si>
    <t>赵玉兰</t>
  </si>
  <si>
    <t>2023-10-07 14:04:43</t>
  </si>
  <si>
    <t>:不认可&amp;#13;&amp;#10;判断省分:湖北&amp;#13;&amp;#10;node_134:&amp;#13;&amp;#10;获取入参:&amp;#13;&amp;#10;node_180:&amp;#13;&amp;#10;判断局方停机状态:&amp;#13;&amp;#10;:&amp;#13;&amp;#10;node_223::其他&amp;#13;&amp;#10;判断是否局方停机:&amp;#13;&amp;#10;:无&amp;#13;&amp;#10;:大于7/30天&amp;#13;&amp;#10;:不认可&amp;#13;&amp;#10;局方停机/复通历史记录：1、停机模型:省分自有模型710006-00012、停机原因:短期多次开卡信安半停（机主停机之日起30天内手厅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-04-03 12:33:305、复通指引:6、信安近60天复机次数:--&gt;系统判断的原因分类是否明确:&amp;#13;&amp;#10;&amp;#13;&amp;#10;高级模板内容：&amp;#13;&amp;#10;投诉问题描述:用户来电对停机不认可，要求直接复机，不然就要投诉，请尽快处理，谢谢&amp;#13;&amp;#10;用户状态为:局方半停&amp;#13;&amp;#10;停机原因:短期多次开卡信安半停（机主停机之日起30天内手厅自助复通，如逾期需前往营业厅办理，原则复机一次）&amp;#13;&amp;#10;前台是否按流程解释:是&amp;#13;&amp;#10;用户要求:线上复机&amp;#13;&amp;#10;第二联系电话:15871569571&amp;#13;</t>
  </si>
  <si>
    <t>号码关停：短期多次开卡信安半停AA，根据相关要求进行关停处理。已请其回传一张照片：风险告知书+身份证正面+SIM卡背面照+签字至17671348103宜昌联通微信号，（微信已添加）客户知晓。</t>
  </si>
  <si>
    <t>ZX202310051924552427</t>
  </si>
  <si>
    <t>张鹏</t>
  </si>
  <si>
    <t>2023-10-07 11:50:51</t>
  </si>
  <si>
    <t>:不认可&amp;#10;判断省分:湖北&amp;#10;node_134:&amp;#10;获取入参:&amp;#10;node_180:&amp;#10;判断局方停机状态:&amp;#10;:&amp;#10;node_223::关停原因带“断卡、实时换机、境外漫游”字眼&amp;#10;:不认可&amp;#10;:&amp;#10;&amp;#10;高级模板内容：&amp;#10;投诉问题描述:用户来电反映无法通过中国联通app认证要求协助&amp;#10;用户状态为: 局方半停&amp;#10;停机原因:断卡宜昌上报风险打标第四期&amp;#10;前台是否按流程解释:是&amp;#10;用户要求:用户来电反映无法通过中国联通app认证要求协助&amp;#10;第二联系电话:15190796759</t>
  </si>
  <si>
    <t>号码关停：断卡宜昌上报风险打标第四期AA。用户反映风险号码关停，已请客户通过手厅操作二次实人认证后复机，用户认可，满意</t>
  </si>
  <si>
    <t>ZX202310061437390640</t>
  </si>
  <si>
    <t>2023-10-07 18:17:55</t>
  </si>
  <si>
    <t>&amp;#13;&amp;#10;高级模板内容：&amp;#13;&amp;#10;投诉问题描述:对前期工单不认可&amp;#13;&amp;#10;用户状态为:局方停机&amp;#13;&amp;#10;停机原因:鹰眼图数据库社区发现模型停机&amp;#13;&amp;#10;前台是否按流程解释:是&amp;#13;&amp;#10;用户要求:用户来电给的微信号都搜索不到要求重新联系用户&amp;#13;&amp;#10;第二联系电话:18671769575&amp;#13;</t>
  </si>
  <si>
    <t>号码关停：鹰眼图数据库社区发现模型停机AA，根据相关要求进行关停处理。已请其回传一张照片：风险告知书+身份证正面+SIM卡背面照+签字至17671348103宜昌联通微信号，现号码已开通，用户知晓。</t>
  </si>
  <si>
    <t>BL202310070913231286</t>
  </si>
  <si>
    <t>071700050349</t>
  </si>
  <si>
    <t>陈玮</t>
  </si>
  <si>
    <t>2023-10-07 15:07:42</t>
  </si>
  <si>
    <t>&gt;业务号码&gt;071700050349；&gt;号码归属地&gt;宜昌；&gt;产品名称&gt;教育会员；&gt;产品代码&gt;无；&gt;产品编码&gt;2400078000；&gt;订购时间&gt;2023-10-06 09:40:07；&gt;核查情况&gt;平台故障；&gt;不规范定制分类&gt;平台故障，无法判责；&gt;赠费金额&gt;25元；&gt;赠费时间&gt;2023.10.07；&gt;投诉内容&gt;&amp;#10;&amp;#10;高级模板内容：&amp;#10;赔付类型：:增值业务争议 &amp;#10;CBSS账单扣费名称：:教育会员&amp;#10;办理渠道:/&amp;#10;赔付月份：:2023年10月&amp;#10;返还倍率:单倍&amp;#10;赔付金额：:25&amp;#10;是否已经取消业务:是&amp;#10;是否承诺退费 ：:是&amp;#10;用户是否需要回复：:否&amp;#10;用户要求：:用户来电反映自己没有订购过此业务，要求退费，请后台协助处理，谢谢</t>
  </si>
  <si>
    <t>BL202310061647092390</t>
  </si>
  <si>
    <t>071700081814</t>
  </si>
  <si>
    <t>代东海</t>
  </si>
  <si>
    <t>2023-10-07 11:38:25</t>
  </si>
  <si>
    <t>&gt;业务号码&gt;071700081814；&gt;号码归属地&gt;宜昌；&gt;产品名称&gt;		那豆少儿；&gt;产品代码&gt;无；&gt;产品编码&gt;2400039012；&gt;订购时间&gt;2023-10-01 12:05:39；&gt;核查情况&gt;平台故障；&gt;不规范定制分类&gt;平台故障，无法判责；&gt;退费金额&gt;25元；&gt;退费时间&gt;2023-10-07；&gt;投诉内容&gt;&amp;#10;&amp;#10;高级模板内容：&amp;#10;赔付类型：:增值业务争议 &amp;#10;CBSS账单扣费名称：:增值业务费_TV增值-应用-教育_TV增值-应用-教育&amp;#10;SP产品ID/元素ID：:无&amp;#10;办理渠道:无&amp;#10;赔付月份：:2023年10月&amp;#10;返还倍率:单倍&amp;#10;赔付金额：:25&amp;#10;是否已经取消业务:是&amp;#10;是否承诺退费 ：:是&amp;#10;用户是否需要回复：:否&amp;#10;用户要求：:直接退费</t>
  </si>
  <si>
    <t>BL202310070910021221</t>
  </si>
  <si>
    <t>071700345228</t>
  </si>
  <si>
    <t>向凤</t>
  </si>
  <si>
    <t>2023-10-07 16:32:59</t>
  </si>
  <si>
    <t>&gt;业务号码&gt;071700345228；&gt;号码归属地&gt;宜昌；&gt;产品名称&gt;影视会员连续包月；&gt;产品代码&gt;无；&gt;产品编码&gt;2400023504；&gt;订购时间&gt;2023-08-19 11:28:16；&gt;核查情况&gt;平台故障；&gt;不规范定制分类&gt;平台故障，无法判责；&gt;退费金额&gt;89.7元；&gt;退费时间&gt;2023-10-07；&gt;投诉内容&gt;&amp;#10;高级模板内容：&amp;#10;赔付类型：:增值业务争议 &amp;#10;CBSS账单扣费名称：:TV增值-娱乐&amp;#10;办理渠道:遥控&amp;#10;赔付月份：:2023年8月、2023年9月、2023年10月&amp;#10;返还倍率:单倍&amp;#10;赔付金额：:89.7&amp;#10;是否已经取消业务:是&amp;#10;是否承诺退费 ：:是&amp;#10;用户是否需要回复：:否&amp;#10;用户要求：:退费</t>
  </si>
  <si>
    <t>BL202310061754380877</t>
  </si>
  <si>
    <t>071700934285</t>
  </si>
  <si>
    <t>马万忠</t>
  </si>
  <si>
    <t>2023-10-07 14:27:47</t>
  </si>
  <si>
    <t>&gt;业务号码&gt;071700934285;&gt;号码归属地&gt;宜昌;&gt;产品名称&gt; 梦想游戏;&gt;产品代码&gt;24000008;&gt;产品编码&gt;2400000811;&gt;订购时间&gt;2023-08-31 18:40:28;&gt;核查情况&gt;平台故障;&gt;不规范定制分类&gt;平台故障，无法判责;&gt; 赔付金额&gt;25元;&gt;退费时间&gt;2023-10-07;&gt;投诉内容&gt;【2022年上工信部测评重保用户】判断省分:湖北&amp;#10;:增值业务费用争议（含炫彩通信助理包云盘版等组合类增值业务）&amp;#10;:固网&amp;#10;:是&amp;#10;:不认可&amp;#10;:小于等于500元，且仅限单倍、月份不超过12个月&amp;#10;:&amp;#10;&amp;#10;高级模板内容：&amp;#10;赔付类型：:增值业务争议 &amp;#10;CBSS账单扣费名称：:TV增值-应用-游戏&amp;#10;办理渠道:-&amp;#10;赔付月份：:2023年10月&amp;#10;返还倍率:单倍&amp;#10;赔付金额：:25&amp;#10;是否已经取消业务:是&amp;#10;是否承诺退费 ：:是&amp;#10;用户是否需要回复：:否&amp;#10;用户要求：:用户要求退费</t>
  </si>
  <si>
    <t>BL202310062137460296</t>
  </si>
  <si>
    <t>丁旭明</t>
  </si>
  <si>
    <t>2023-10-07 14:06:57</t>
  </si>
  <si>
    <t>&gt;业务号码&gt;13032742321；&gt;号码归属地&gt;宜昌；&gt;产品名称&gt;沃阅读知涯升学20元特价包，云加速5G畅玩加油包，腾讯游戏畅玩包，哔哩哔哩15G流量加会员月包，云加速（专业版）；&gt;产品代码&gt;66002207，无，无，80006723，21002503；&gt;产品编码&gt;6600220700，91295249，91039750，8000672300，2100250303；&gt;订购时间&gt;2023-09-22 07:17:5，2023-09-11 21:16:43，2023-09-22 07:10:58，2023-09-22 07:25:41，2023-09-20 21:12:58；&gt;核查情况&gt;平台故障；&gt;不规范定制分类&gt;平台故障，无法判责；&gt;退费金额&gt;40元，40元，24元，50元，30元；&gt;退费时间&gt;2023/10/07；&gt;投诉内容&gt;&amp;#10;[65岁以上老人] 判断省分:其他省分&amp;#10;:增值业务争议&amp;#10;判断省分:湖北&amp;#10;:移网&amp;#10;:在补救范围内&amp;#10;:不认可&amp;#10;:小于等于500元，且仅限单倍、月份不超过12个月&amp;#10;:&amp;#10;&amp;#10;高级模板内容：&amp;#10;赔付类型：:增值业务争议 &amp;#10;CBSS账单扣费名称：: 云加速（游戏版）  云加速5G畅玩加油包 腾讯游戏畅玩包 哔哩哔哩15G流量加会员月包&amp;#10;办理渠道:平台&amp;#10;赔付月份：:2023年9月、2023年10月&amp;#10;返还倍率:单倍&amp;#10;赔付金额：:184&amp;#10;是否已经取消业务:是&amp;#10;是否承诺退费 ：:是&amp;#10;用户是否需要回复：:否&amp;#10;用户要求：:请协助取消 办理退费</t>
  </si>
  <si>
    <t>BL202310071408260894</t>
  </si>
  <si>
    <t>张飞</t>
  </si>
  <si>
    <t>2023-10-07 17:20:50</t>
  </si>
  <si>
    <t>&gt;业务号码&gt;13085154665；&gt;号码归属地&gt;宜昌；&gt;产品名称&gt;哔哩哔哩15G流量加会员月包；&gt;产品代码&gt;80006723；&gt;产品编码&gt;8000672300 ；&gt;订购时间&gt;  	2023/9/5 1:24	；&gt;核查情况&gt;平台故障；&gt;不规范定制分类&gt;平台故障，无法判责；&gt;退费金额&gt;50元；&gt;退费时间&gt;	2023/10/7	；&gt;投诉内容&amp;#10;&amp;#10;&amp;#10;高级模板内容：&amp;#10;赔付类型：:增值业务争议 &amp;#10;CBSS账单扣费名称：:增值业务费_增值业务-哔哩哔哩15G流量加会员月包&amp;#10;办理渠道:/&amp;#10;赔付月份：:2023年10月、2023年9月&amp;#10;返还倍率:单倍&amp;#10;赔付金额：:50&amp;#10;是否已经取消业务:是&amp;#10;是否承诺退费 ：:是&amp;#10;用户是否需要回复：:否&amp;#10;用户要求：:已承诺退费</t>
  </si>
  <si>
    <t>BL202310071406340868</t>
  </si>
  <si>
    <t>李克已</t>
  </si>
  <si>
    <t>2023-10-07 17:19:26</t>
  </si>
  <si>
    <t>【2022年上工信部测评重保用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&amp;#10;CBSS账单扣费名称：:自然拼读钻石会员卡&amp;#10;办理渠道:/&amp;#10;赔付月份：:2023年10月&amp;#10;返还倍率:单倍&amp;#10;赔付金额：:20&amp;#10;是否已经取消业务:是&amp;#10;是否承诺退费 ：:是&amp;#10;用户是否需要回复：:否&amp;#10;用户要求：:尽快处理</t>
  </si>
  <si>
    <t>BL202310070945411848</t>
  </si>
  <si>
    <t>王世柱</t>
  </si>
  <si>
    <t>南方一中心&gt;&gt;河南正华&gt;&gt;回访专席</t>
  </si>
  <si>
    <t>2023-10-07 14:56:21</t>
  </si>
  <si>
    <t>&gt;业务号码&gt;13098417268；&gt;号码归属地&gt;宜昌；&gt;产品名称&gt; 悦心钻石会员-包月-25元 ；&gt;产品代码&gt;21002405；&gt;产品编码&gt;2100240500；&gt;订购时间&gt; 2023-09-25 12:35:05 ；&gt;核查情况&gt;平台故障；&gt;不规范定制分类&gt;平台故障，无法判责；&gt;退费金额&gt;50元；&gt;退费时间&gt;2023-10-07；&gt;投诉内容&gt;&amp;#10;&amp;#10;高级模板内容：&amp;#10;赔付类型：:增值业务争议 &amp;#10;CBSS账单扣费名称：:悦心钻石会员-包月-25元&amp;#10;SP产品ID/元素ID：:2100240500&amp;#10;办理渠道:/&amp;#10;赔付月份：:2023年9月、2023年10月&amp;#10;返还倍率:单倍&amp;#10;赔付金额：:50&amp;#10;是否已经取消业务:是&amp;#10;是否承诺退费 ：:是&amp;#10;用户是否需要回复：:否&amp;#10;用户要求：:要求退费50元，请核实处理</t>
  </si>
  <si>
    <t>BL202310071044210407</t>
  </si>
  <si>
    <t>万佳知</t>
  </si>
  <si>
    <t>2023-10-07 17:20:39</t>
  </si>
  <si>
    <t>22年Q3Q4重点客户判断省分:湖北&amp;#10;:增值业务费用争议（含炫彩通信助理包云盘版等组合类增值业务）&amp;#10;:移网&amp;#10;:在补救范围内&amp;#10;:不认可&amp;#10;:小于等于500元，且仅限单倍、月份不超过12个月&amp;#10;:&amp;#10;&amp;#10;高级模板内容：&amp;#10;赔付类型：:电话营销争议 &amp;#10;CBSS账单扣费名称：:沃阅读知涯升学20元特价包  哔哩哔哩15G流量加会员月包  5G加油包29元10GB（立即生效） 5G升级包19元5GB（次月生效） 腾讯视频5GB流量加会员轻合约包 联通PLUS黄金会员月卡12个月轻合约优惠19元/月&amp;#10;办理渠道:	 湖北省分公司产品创新部&amp;#10;赔付月份：:2023年10月&amp;#10;返还倍率:单倍&amp;#10;赔付金额：:157&amp;#10;是否已经取消业务:是&amp;#10;是否承诺退费 ：:是&amp;#10;用户是否需要回复：:否&amp;#10;用户要求：:用户表示未要求办理 产生费用申请退费</t>
  </si>
  <si>
    <t>TS202310070858440764</t>
  </si>
  <si>
    <t>周雅慧</t>
  </si>
  <si>
    <t>2023-10-07 14:41:15</t>
  </si>
  <si>
    <t>判断省分:湖北&amp;#13;&amp;#10;:流量费争议&amp;#13;&amp;#10;:流量包定制争议&amp;#13;&amp;#10;:不认可&amp;#13;&amp;#10;:未享受&amp;#13;&amp;#10;:小于等于500元，且仅限单倍、月份不超过12个月&amp;#13;&amp;#10;:&amp;#13;&amp;#10;&amp;#13;&amp;#10;高级模板内容：&amp;#13;&amp;#10;投诉问题描述:用户表示自己没办理过： 星燃铂金包、	 哔哩哔哩15G流量加会员月包  &amp;#13;&amp;#10;业务名称:星燃铂金包、	 哔哩哔哩15G流量加会员月包  &amp;#13;&amp;#10;争议月份:2023年10月&amp;#13;&amp;#10;争议金额:53.5&amp;#13;&amp;#10;是否承诺退费:是&amp;#13;&amp;#10;用户要求:退还费用并要求取消该业务谢谢&amp;#13;</t>
  </si>
  <si>
    <t>BL202310061914021738</t>
  </si>
  <si>
    <t>徐绍华</t>
  </si>
  <si>
    <t>2023-10-07 11:10:38</t>
  </si>
  <si>
    <t>&gt;业务号码&gt;13165619232；&gt;号码归属地&gt;宜昌；&gt;产品名称&gt;AI留声机共享包钻石版25元-沃阅读；&gt;产品代码&gt;66002655；&gt;产品编码&gt;6600265500；&gt;订购时间&gt; 2023-09-27 11:42:37 ；&gt;核查情况&gt;平台故障；&gt;不规范定制分类&gt;平台故障，无法判责；&gt;退费金额&gt;50元；&gt;退费时间&gt;2023-10-07；&gt;投诉内容&gt; &amp;#10;&amp;#10;&amp;#10;高级模板内容：&amp;#10;赔付类型：:增值业务争议 &amp;#10;CBSS账单扣费名称：:增值业务-AI留声机共享包钻石版25元-沃阅读&amp;#10;办理渠道:无&amp;#10;赔付月份：:2023年9月、2023年10月&amp;#10;返还倍率:单倍&amp;#10;赔付金额：:50&amp;#10;是否已经取消业务:是&amp;#10;是否承诺退费 ：:是&amp;#10;用户是否需要回复：:否&amp;#10;用户要求：:退费</t>
  </si>
  <si>
    <t>BL202310071044410416</t>
  </si>
  <si>
    <t>向吉伍</t>
  </si>
  <si>
    <t>2023-10-07 17:31:24</t>
  </si>
  <si>
    <t>&gt;业务号码&gt;13177080589；&gt;号码归属地&gt;宜昌；&gt;产品名称&gt; 手机彩铃沃音乐精选10元包月  ；&gt;产品代码&gt;49004937；&gt;产品编码&gt; 4900493700 ；&gt;订购时间&gt; 2023-10-06 16:40:39  ；&gt;核查情况&gt;平台故障；&gt;不规范定制分类&gt;平台故障，无法判责；&gt;退费金额&gt;10元；&gt;退费时间&gt;2023-10-07；&gt;投诉内容&gt;&amp;#10;&amp;#10;高级模板内容：&amp;#10;赔付类型：:增值业务争议 &amp;#10;CBSS账单扣费名称：: 增值业务-手机彩铃沃音乐精选10元包月  0  &amp;#10;办理渠道:无&amp;#10;赔付月份：:2023年10月&amp;#10;返还倍率:单倍&amp;#10;赔付金额：:10&amp;#10;是否已经取消业务:是&amp;#10;是否承诺退费 ：:是&amp;#10;用户是否需要回复：:否&amp;#10;用户要求：:无</t>
  </si>
  <si>
    <t>BL202310070946291863</t>
  </si>
  <si>
    <t>王帮月</t>
  </si>
  <si>
    <t>2023-10-07 15:09:02</t>
  </si>
  <si>
    <t>&gt;业务号码&gt;13177080778；&gt;号码归属地&gt;宜昌；&gt;产品名称&gt; 沃阅读-5G畅阅-经管学堂20元 ；&gt;产品代码&gt;66001249；&gt;产品编码&gt;6600124900；&gt;订购时间&gt;2023-09-29 11:09:25；&gt;核查情况&gt;平台故障；&gt;不规范定制分类&gt;平台故障，无法判责；&gt;退费金额&gt;40元；&gt;退费时间&gt;2023-10-07；&gt;投诉内容&gt;&amp;#10;&amp;#10;高级模板内容：&amp;#10;赔付类型：:增值业务争议 &amp;#10;CBSS账单扣费名称：:沃阅读-5G畅阅-经管学堂20元&amp;#10;办理渠道:SP平台接入&amp;#10;赔付月份：:2023年9月、2023年10月&amp;#10;返还倍率:单倍&amp;#10;赔付金额：:40&amp;#10;是否已经取消业务:是&amp;#10;是否承诺退费 ：:是&amp;#10;用户是否需要回复：:否&amp;#10;用户要求：:退费共享</t>
  </si>
  <si>
    <t>BL202310061509260907</t>
  </si>
  <si>
    <t>黄春丽</t>
  </si>
  <si>
    <t>2023-10-07 11:41:46</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</si>
  <si>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&amp;#10;CBSS账单扣费名称：:精英社科历史包&amp;#10;办理渠道:0&amp;#10;赔付月份：:2023年8月、2023年9月、2023年10月&amp;#10;返还倍率:单倍&amp;#10;赔付金额：:60&amp;#10;是否已经取消业务:是&amp;#10;是否承诺退费 ：:是&amp;#10;用户是否需要回复：:否&amp;#10;用户要求：:退费</t>
  </si>
  <si>
    <t>BL202310071357270768</t>
  </si>
  <si>
    <t>张莉</t>
  </si>
  <si>
    <t>2023-10-07 17:12:28</t>
  </si>
  <si>
    <t>&gt;业务号码&gt;13227256271；&gt;号码归属地&gt;宜昌；&gt;产品名称&gt;&gt;哔哩哔哩15G流量加会员月包；&gt;产品代码&gt;80006723；&gt;产品编码&gt;8000672300；&gt;订购时间&gt;2023-09-17 17:25:34；&gt;核查情况&gt;平台故障；&gt;不规范定制分类&gt;平台故障，无法判责；&gt;退费金额&gt;50元；&gt;退费时间&gt;2023-10-7；&gt;投诉内容&gt;&amp;#10;&amp;#10;高级模板内容：&amp;#10;赔付类型：:增值业务争议 &amp;#10;CBSS账单扣费名称：:哔哩哔哩15G流量加会员月包&amp;#10;办理渠道:无&amp;#10;赔付月份：:2023年9月、2023年10月&amp;#10;返还倍率:单倍&amp;#10;赔付金额：:50&amp;#10;是否已经取消业务:是&amp;#10;是否承诺退费 ：:是&amp;#10;用户是否需要回复：:否&amp;#10;用户要求：:申请退费</t>
  </si>
  <si>
    <t>TS202310061406431931</t>
  </si>
  <si>
    <t>曹航</t>
  </si>
  <si>
    <t>2023-10-07 16:34:36</t>
  </si>
  <si>
    <t>主办单位：湖北&amp;#10;客户类别：星级客户&amp;#10;10010是否打通：否&amp;#10;是否二次致电10015：是&amp;#10;是否联系：否&amp;#10;升级倾向：&amp;#10;号码归属省：湖北&amp;#10;SVIP等级：&amp;#10;1. 问题类型:;&amp;#10;2. 投诉类型:办理争议;&amp;#10;3. 营业厅地址:;&amp;#10;4. 位置信息:;&amp;#10;5. 位置发生地:;&amp;#10;6. 投诉内容:金太阳点读宝引导办理&amp;#10;8. 办理业务的名称:金太阳点读宝&amp;#10;8. 无法办理的渠道:取消不了</t>
  </si>
  <si>
    <t>"计费争议-SP扣费①客户投诉产生的原因：增值业务计费争议。&amp;#10;②客户投诉问题核查情况及解决方案：收到贵部转办后，我司立即组织调查。经核实， 用户订购产品名称金太阳点读宝，产品代码为90559，订购时间，取消时间为23年10月，20元/月，合计扣费1个月，累计产生费用合计20元，订购方式为集团统一认证平台” 短信验证码，有二次确认过程，不存在订购违规现象。考虑用户使用感知，网站方已取消屏蔽并于三个工作日内退费20元到账，此费用不可抵扣往月欠费及打印发票，满意。我司于2023-10-06 17:13:38联系解释以上情况。&amp;#10;③客户问题满意度：满意。&amp;#10;④回单人：颜晶 6921001."</t>
  </si>
  <si>
    <t>BL202310071316050220</t>
  </si>
  <si>
    <t>王丹</t>
  </si>
  <si>
    <t>2023-10-07 15:51:32</t>
  </si>
  <si>
    <t>&gt;业务号码&gt;13277237425；&gt;号码归属地&gt;宜昌；&gt;产品名称 &gt;沃阅读知涯升学20元特价包，联通助理-智能应答5元（首月免费）；&gt;产品代码&gt;66002207，63381410；&gt;产品编码&gt;6600220700，；&gt;订购时间 &gt; 2023-09-29 14:44:03，2021-06-09 13:34:38；&gt;核查情况&gt;平台故障；&gt;不规范定制分类&gt;平台故障，无法判责；&gt;退费金额&gt;40元,10元；&gt;退费时间&gt;2023年10月7日；&gt;投诉内容&gt;	判断省分:其他省分&amp;#10;:增值业务争议&amp;#10;判断省分:湖北&amp;#10;:移网&amp;#10;:在补救范围内&amp;#10;:不认可&amp;#10;:小于等于500元，且仅限单倍、月份不超过12个月&amp;#10;:&amp;#10;&amp;#10;高级模板内容：&amp;#10;赔付类型：:增值业务争议 &amp;#10;CBSS账单扣费名称：:沃阅读知涯升学20元特价包，联通助理业务功能费&amp;#10;SP产品ID/元素ID：:湖北&amp;#10;办理渠道:无&amp;#10;赔付月份：:2023年9月、2023年10月&amp;#10;返还倍率:单倍&amp;#10;赔付金额：:50&amp;#10;是否已经取消业务:是&amp;#10;是否承诺退费 ：:是&amp;#10;用户是否需要回复：:否&amp;#10;用户要求：:用户称不知情进行办理要求进行核实退费</t>
  </si>
  <si>
    <t>BL202310070906151158</t>
  </si>
  <si>
    <t>熊作勇</t>
  </si>
  <si>
    <t>2023-10-07 11:00:45</t>
  </si>
  <si>
    <t>&gt;业务号码&gt;13308609647；&gt;号码归属地&gt;宜昌；&gt;产品名称&gt;哔哩哔哩15G流量加会员月包；&gt;产品代码&gt;80006723；&gt;产品编码&gt;8000672300；&gt;订购时间&gt;2023-08-27 06:32:01；&gt;核查情况&gt;平台故障；&gt;不规范定制分类&gt;平台故障，无法判责；&gt;退费金额&gt;50元；&gt;退费时间&gt;2023-10-07；&gt;投诉内容&gt;&amp;#10;&amp;#10;高级模板内容：&amp;#10;赔付类型：:增值业务争议 &amp;#10;CBSS账单扣费名称：:	 哔哩哔哩15G流量加会员月包 订购&amp;#10;办理渠道:无&amp;#10;赔付月份：:2023年9月、2023年10月&amp;#10;返还倍率:单倍&amp;#10;赔付金额：:50&amp;#10;是否已经取消业务:是&amp;#10;是否承诺退费 ：:是&amp;#10;用户是否需要回复：:否&amp;#10;用户要求：:立即核实退费</t>
  </si>
  <si>
    <t>TS202310062121581096</t>
  </si>
  <si>
    <t>胡旭东</t>
  </si>
  <si>
    <t>2023-10-07 14:54:28</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</si>
  <si>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电对欠费停机不认可，要求核实为什么欠费，前台解释无效，请处理&amp;#13;&amp;#10;争议月份:2023年10月&amp;#13;&amp;#10;争议金额:51.91&amp;#13;&amp;#10;用户要求:用户来电对欠费停机不认可，要求核实为什么欠费，前台解释无效，请处理&amp;#13;</t>
  </si>
  <si>
    <t>SP/增值业务：经核实，用户订购产品沃阅读知涯升学20元特价包，产品代码为90559，订购时间23年9月，取消时间为23年10月，20元/月，合计扣费2个月，累计产生费用合计40元，订购方式为集团统一认证平台” 短信验证码，有二次确认过程，不存在订购违规现象。考虑用户使用感知，网站方已取消屏蔽并于三个工作日内退费40元到账，此费用不可抵扣往月欠费及打印发票，另用户订购产品AR视频彩铃酷趣会员15元包月，产品代码为90115，订购时间23年9月，取消时间为23年10月，20元/月，合计扣费2个月，累计产生费用合计50元，订购方式为集团统一认证平台” 短信验证码，有二次确认过程，不存在订购违规现象。考虑用户使用感知，网站方已取消屏蔽并于三个工作日内退费40元到账，此费用不可抵扣往月欠费及打印发票。另用户订购产品云游彩铃15元包月，产品代码为90115，订购时间23年10月，取消时间为23年10月，15元/月，合计扣费1个月，累计产生费用合计50元，订购方式为集团统一认证平台” 短信验证码，有二次确认过程，不存在订购违规现象。考虑用户使用感知，网站方已取消屏蔽并于三个工作日内退费15元到账，合计退费95元，此费用不可抵扣往月欠费及打印发票，满意。</t>
  </si>
  <si>
    <t>TS202310071445130452</t>
  </si>
  <si>
    <t>2023-10-07 17:30:19</t>
  </si>
  <si>
    <t>[65岁以上老人] 判断省分:湖北&amp;#13;&amp;#10;:增值业务费用争议（含炫彩通信助理包云盘版等组合类增值业务）&amp;#13;&amp;#10;:移网&amp;#13;&amp;#10;:在补救范围内&amp;#13;&amp;#10;:不认可&amp;#13;&amp;#10;:小于等于500元，且仅限单倍、月份不超过12个月&amp;#13;&amp;#10;:&amp;#13;&amp;#10;&amp;#13;&amp;#10;高级模板内容：&amp;#13;&amp;#10;投诉问题描述:用户来电对前期处理结果不认可，扣取的是9月10月的费用为啥只退了10月的费用&amp;#13;&amp;#10;前期工单流水号:BL202310051744271876&amp;#13;&amp;#10;前期工单处理结果:已按工单内容要求将13235634220订购的 AR彩铃酷趣会员5G加油包（湖北）、13227255481订购的 云加速5G畅玩加油包(湖北) 业务2023.10月的产生的费用合计：40元 承诺退费处理，费用已退还到主卡：13235634220 退费已到账，故此单完结。&amp;#13;&amp;#10;用户要求:要求线上核实处理，谢谢&amp;#13;</t>
  </si>
  <si>
    <t>计费争议-SP扣费：经核实，13235634220用户订购产品名称AR彩铃酷趣会员5G加油包（湖北），产品代码为90115，订购时间23.9月，取消时间为23.10月，15元/月，合计扣费2个月，累计产生费用合计30元；另成员号码13227255481订购产品名称畅行会员S-包月-15元，产品代码为91639，订购时间23.9月，取消时间为23.10月，15元/月，合计扣费2个月，累计产生费用合计30元；订购方式为集团统一认证平台” 短信验证码，有二次确认过程，不存在订购违规现象。考虑用户使用感知，网站方已取消屏蔽并于三个工作日内退费60元到账，此费用不可抵扣往月欠费及打印发票，满意。</t>
  </si>
  <si>
    <t>TS202310061427402434</t>
  </si>
  <si>
    <t>王琼</t>
  </si>
  <si>
    <t>2023-10-07 16:39:12</t>
  </si>
  <si>
    <t>判断省分:湖北&amp;#13;&amp;#10;:增值业务费用争议（含炫彩通信助理包云盘版等组合类增值业务）&amp;#13;&amp;#10;:移网&amp;#13;&amp;#10;:在补救范围内&amp;#13;&amp;#10;:不认可&amp;#13;&amp;#10;:大于500元&amp;#13;&amp;#10;:&amp;#13;&amp;#10;&amp;#13;&amp;#10;高级模板内容：&amp;#13;&amp;#10;投诉问题描述: 用户描述自己根本没有办理此业务，也对业务不知情。前台查询用户有补救记录无法承诺退费，用户要求退费处理&amp;#13;&amp;#10;争议业务名称:AI留声机共享包钻石版25元-沃阅读，	手机彩铃沃音乐精选10元包月&amp;#13;&amp;#10;受理渠道:无&amp;#13;&amp;#10;争议月份:2023年9月、2023年10月&amp;#13;&amp;#10;争议费用:60&amp;#13;&amp;#10;一线客服在系统里:已取消&amp;#13;&amp;#10;是否承诺退费:否&amp;#13;&amp;#10;用户要求: 用户描述自己根本没有办理此业务，也对业务不知情。前台查询用户有补救记录无法承诺退费，用户要求退费处理&amp;#13;</t>
  </si>
  <si>
    <t>计费争议-SP扣费：经核实，用户订购产品名称（1）AI留声机共享包钻石版25元-沃阅读，产品代码为90559，订购时间23.9月，取消时间为23.10月，25元/月，合计扣费2个月，累计产生费用合计50元；（2）手机彩铃沃音乐精选10元包月，产品代码为90115，订购时间，取消时间为23.10月，10元/月，合计扣费1个月，累计产生费用合计10元；订购方式为集团统一认证平台” 短信验证码，有二次确认过程，不存在订购违规现象。考虑用户使用感知，网站方已取消屏蔽并于三个工作日内退费60元到账，此费用不可抵扣往月欠费及打印发票，满意。</t>
  </si>
  <si>
    <t>TS202310061814370556</t>
  </si>
  <si>
    <t>2023-10-07 11:47:08</t>
  </si>
  <si>
    <t>[65岁以上老人] &amp;#13;&amp;#10;高级模板内容：&amp;#13;&amp;#10;投诉问题描述:对套餐月租费用不认可&amp;#13;&amp;#10;争议月份:2023年1月、2023年2月、2023年3月、2023年4月、2023年5月、2023年6月、2023年7月、2023年8月、2023年9月、2023年10月&amp;#13;&amp;#10;争议金额:180&amp;#13;&amp;#10;用户要求:联系前期工单：TS202310050829210451&amp;#13;&amp;#10;用户对于退费180元不认可，要求我方重新核实处理&amp;#13;</t>
  </si>
  <si>
    <t>计费争议-SP扣费：用户反映 联通爱听-职场精英20元包 业务开通问题，经核实，客户订购产品名称为 联通爱听-职场精英20元包 ，产品代码为6600301000，SP标识为66003010，订购时间 2023-07-13 05:42:32 ，订购方式为SP接入，取消时间为本月，20元/月，合计扣费4个月，累计产生费用共计80元，有二次确认过程，不存在订购违规现象。 云加速（专业版），2100250303，21002503，开通时间2023-09-25 20:19:03，订购方式为SP接入，取消时间为本月，15元/月，合计扣费2个月，累计产生费用共计30元，有二次确认过程，不存在订购违规现象。 手机彩铃沃音乐精选10元包月 ，4900493700，开通时间2023-10-01 01:14:08，订购方式为SP接入，取消时间为本月，10元/月，合计扣费1个月，累计产生费用共计10元，有二次确认过程，不存在订购违规现象。 AR视频彩铃酷趣会员15元包月 ， 4900772000 ，49007720，开通时间2023-08-06 18:06:58，订购方式为SP接入，取消时间为本月，20元/月，合计扣费3个月，累计产生费用共计60元，有二次确认过程，不存在订购违规现象。 考虑客户使用感知，网站方已取消屏蔽并于3个工作日内退费180元，现金到账，可打印账单发票，已联系客户解释说明，客户表示知晓。</t>
  </si>
  <si>
    <t>TS202310071308450382</t>
  </si>
  <si>
    <t>071700160789</t>
  </si>
  <si>
    <t>任长安</t>
  </si>
  <si>
    <t>2023-10-07 17:29:47</t>
  </si>
  <si>
    <t>用户反映被动开通TV增值-应用-游戏，要求退还8-10月份扣费，请尽快处理并回复。用户有低消故未授权</t>
  </si>
  <si>
    <t>计费争议-SP扣费：用户反映被动办理TV增值业务开通问题，经核实，客户订购产品名称为智享电竞， 2400038805，订购时间23.8，订购方式为电视遥控器订购，取消时间为23.10，29元/月，合计扣费3个月，累计产生费用共计87元，有二次确认过程，不存在订购违规现象。考虑客户使用感知，已申请减免8-10月费用87元费用，24小时内赠费到账至私有账户，不可打印发票，满意</t>
  </si>
  <si>
    <t>TS202310070733062442</t>
  </si>
  <si>
    <t>柳云祥</t>
  </si>
  <si>
    <t>2023-10-07 11:09:46</t>
  </si>
  <si>
    <t>&amp;#13;&amp;#10;高级模板内容：&amp;#13;&amp;#10;投诉问题描述:用户来电反映自己月租一个月是299，为什么现在变成355了&amp;#13;&amp;#10;争议月份:2023年10月&amp;#13;&amp;#10;争议金额:355&amp;#13;&amp;#10;用户要求:核实费用详情，每一个业务是谁办的，给出合理解释为森么资费变多了&amp;#13;</t>
  </si>
  <si>
    <t>计费争议-SP扣费：用户反映视频彩铃商务版标准10元包业务开通问题，经核实，客户订购产品名称为视频彩铃商务版标准10元包，产品代码为90115，有二次确认过程，不存在订购违规现象，现已联系客户解释，客户认可，暂不取消；另核实客户副卡15671019688于2023-09-28 10:27:13通过湖北杭州翔羽线上业务代理(宜昌)办理畅行会员S-包月，现已取消，并申请退还9-10月费用合计40元，已到账，此费用不可打印发票，同时还办理 河狸彩铃6元包月 ，产品代码90115，网站已取消屏蔽，于24小时退费12元，此费用可打印发票，满意。</t>
  </si>
  <si>
    <t>BL202310070922071448</t>
  </si>
  <si>
    <t>郑春华</t>
  </si>
  <si>
    <t>2023-10-07 16:21:53</t>
  </si>
  <si>
    <t>&gt;业务号码&gt;15572789041；&gt;号码归属地&gt;宜昌；&gt;产品名称&gt;AI留声机共享包钻石版25元-沃阅读；&gt;产品代码&gt;66002655；&gt;产品编码&gt;6600265500；&gt;订购时间&gt;2023-09-24 14:04:35 ；&gt;核查情况&gt;平台故障；&gt;不规范定制分类&gt;平台故障，无法判责；&gt;退费金额&gt;50元；&gt;退费时间&gt;2023-10-07；&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增值业务费_增值业务-AI留声机共享包钻石版25元-沃阅读_增值业务-AI留声机共享包钻石版25元-沃&amp;#10;办理渠道:无&amp;#10;赔付月份：:2023年9月、2023年10月&amp;#10;返还倍率:单倍&amp;#10;赔付金额：:50&amp;#10;是否已经取消业务:是&amp;#10;是否承诺退费 ：:是&amp;#10;用户是否需要回复：:否&amp;#10;用户要求：:退费</t>
  </si>
  <si>
    <t>BL202310071015402387</t>
  </si>
  <si>
    <t>李秀梅</t>
  </si>
  <si>
    <t>2023-10-07 15:48:03</t>
  </si>
  <si>
    <t>&gt;业务号码&gt;15586374085； &gt;号码归属地&gt;宜昌；&gt;产品名称&gt; 沃阅读-5G畅阅-经管学堂20元 ；&gt;产品代码&gt;66001249；&gt;产品编码&gt;6600124900；&gt;订购时间&gt; 2023-09-03 12:41:44 ；&gt;核查情况&gt;平台故障；&gt;不规范定制分类&gt;平台故障，无法判责；&gt;退费金额&gt;20元；&gt;退费时间&gt;2023/10/07；&gt;投诉内容&gt; 判断省分:其他省分&amp;#10;:增值业务争议&amp;#10;判断省分:湖北&amp;#10;:移网&amp;#10;:在补救范围内&amp;#10;:不认可&amp;#10;:小于等于500元，且仅限单倍、月份不超过12个月&amp;#10;:&amp;#10;&amp;#10;高级模板内容：&amp;#10;赔付类型：:增值业务争议 &amp;#10;CBSS账单扣费名称：:沃阅读-5G畅阅-经管学堂20元_&amp;#10;办理渠道:未核实到具体渠道&amp;#10;赔付月份：:2023年10月&amp;#10;返还倍率:单倍&amp;#10;赔付金额：:20&amp;#10;是否已经取消业务:是&amp;#10;是否承诺退费 ：:是&amp;#10;用户是否需要回复：:否&amp;#10;用户要求：:退费</t>
  </si>
  <si>
    <t>BL202310061600001675</t>
  </si>
  <si>
    <t>王倩</t>
  </si>
  <si>
    <t>2023-10-07 11:16:17</t>
  </si>
  <si>
    <r>
      <t/>
    </r>
    <r>
      <rPr>
        <sz val="11"/>
        <color theme="1"/>
        <rFont val="宋体"/>
        <family val="2"/>
      </rPr>
      <t>&gt;业务号码&gt;15671053207；&gt;号码归属地&gt;宜昌；&gt;产品名称&gt;哔哩哔哩15G流量加会员月包；&gt;产品代码&gt;80006723；&gt;产品编码&gt;8000672300；&gt;订购时间 &gt;2023-09-24 22:25:52；&gt;核查情况&gt;平台故障；&gt;不规范定制分类&gt;平台故障，无法判责；&gt;退费金额&gt;50元；&gt;退费时间&gt;2023年10月7日；&gt;投诉内容&gt;&amp;#10;高级模板内容：&amp;#10;赔付类型：:增值业务争议 &amp;#10;CBSS账单扣费名称：:</t>
    </r>
    <r>
      <rPr>
        <sz val="11"/>
        <color theme="1"/>
        <rFont val="Arial"/>
        <family val="2"/>
      </rPr>
      <t xml:space="preserve">	</t>
    </r>
    <r>
      <rPr>
        <sz val="11"/>
        <color theme="1"/>
        <rFont val="宋体"/>
        <family val="2"/>
      </rPr>
      <t>哔哩哔哩15G流量加会员月包&amp;#10;办理渠道:线上&amp;#10;赔付月份：:2023年9月、2023年10月&amp;#10;返还倍率:单倍&amp;#10;赔付金额：:50&amp;#10;是否已经取消业务:是&amp;#10;是否承诺退费 ：:是&amp;#10;用户是否需要回复：:否&amp;#10;用户要求：:用户不认可费用</t>
    </r>
  </si>
  <si>
    <t>BL202310071259380039</t>
  </si>
  <si>
    <t>黎开珍</t>
  </si>
  <si>
    <t>2023-10-07 15:55:48</t>
  </si>
  <si>
    <t>&gt;业务号码&gt;15872567758；&gt;号码归属地&gt;宜昌；&gt;产品名称&gt;哔哩哔哩15G流量加会员月包；&gt;产品代码&gt;80006723；&gt;产品编码&gt;8000672300；&gt;订购时间&gt;2023-09-18 23:29:52；&gt;核查情况&gt;平台故障；&gt;不规范定制分类&gt;平台故障，无法判责；&gt;退费金额&gt;50元；&gt;退费时间&gt;2023-10-07；&gt;投诉内容&gt;[65岁以上老人] 判断省分:其他省分&amp;#10;:增值业务争议&amp;#10;判断省分:湖北&amp;#10;:移网&amp;#10;:在补救范围内&amp;#10;:不认可&amp;#10;:小于等于500元，且仅限单倍、月份不超过12个月&amp;#10;:&amp;#10;&amp;#10;高级模板内容：&amp;#10;赔付类型：:增值业务争议 &amp;#10;CBSS账单扣费名称：:哔哩哔哩15G流量加会员月包&amp;#10;办理渠道:线上&amp;#10;赔付月份：:2023年10月、2023年9月&amp;#10;返还倍率:单倍&amp;#10;赔付金额：:50&amp;#10;是否已经取消业务:是&amp;#10;是否承诺退费 ：:是&amp;#10;用户是否需要回复：:否&amp;#10;用户要求：:尽快</t>
  </si>
  <si>
    <t>BL202310071007362256</t>
  </si>
  <si>
    <t>彭万谦</t>
  </si>
  <si>
    <t>2023-10-07 15:23:07</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</si>
  <si>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优酷12G流量加月会员合约包&amp;#10;办理渠道:无&amp;#10;赔付月份：:2023年8月、2023年9月、2023年10月&amp;#10;返还倍率:单倍&amp;#10;赔付金额：:40.01&amp;#10;是否已经取消业务:是&amp;#10;是否承诺退费 ：:是&amp;#10;用户是否需要回复：:否&amp;#10;用户要求：:要求退费</t>
  </si>
  <si>
    <t>BL202310062026522366</t>
  </si>
  <si>
    <t>陈彩霞</t>
  </si>
  <si>
    <t>customerSign,TCSI-B,TCSI-A</t>
  </si>
  <si>
    <t>2023-10-07 10:32:40</t>
  </si>
  <si>
    <t>&gt;业务号码&gt;18571004008&gt;号码归属地&gt;宜昌 ；&gt;产品名称&gt;  金太阳点读宝20元   ；&gt;产品代码&gt;66001320 ；&gt;产品编码&gt; 6600132000 ；&gt;订购时间&gt;2023-10-06 18:55:41  ；&gt;核查情况&gt;平台故障；&gt;不规范定制分类&gt;平台故障，无法判责；&gt;退费金额&gt; 20元；&gt;退费时间&gt;2023年10月7日&gt;投诉内容&gt;&amp;#10;&amp;#10;高级模板内容：&amp;#10;赔付类型：:增值业务争议 &amp;#10;CBSS账单扣费名称：:增值业务-金太阳点读宝20元&amp;#10;办理渠道:SP平台接入&amp;#10;赔付月份：:2023年10月&amp;#10;返还倍率:单倍&amp;#10;赔付金额：:20&amp;#10;是否已经取消业务:是&amp;#10;是否承诺退费 ：:是&amp;#10;用户是否需要回复：:否&amp;#10;用户要求：:退费20元</t>
  </si>
  <si>
    <t>BL202310070937181717</t>
  </si>
  <si>
    <t>李生明</t>
  </si>
  <si>
    <t>2023-10-07 16:40:59</t>
  </si>
  <si>
    <t>&gt;业务号码&gt;18672106881；&gt;号码归属地&gt;宜昌；&gt;产品名称&gt;沃悦读同步学钻石会员20元包，手机彩铃沃音乐精选10元包月，畅行会员S-包月-15元；&gt;产品代码&gt;66001174，49004937，21002422；&gt;产品编码&gt;6600117400，4900493700，2100242200；&gt;订购时间&gt;2023-09-19 13:52:29，2023-10-06 22:55:11，2023-09-19 13:50:50；&gt;核查情况&gt;平台故障；&gt;不规范定制分类&gt;平台故障，无法判责；&gt;退费金额&gt;40元，10元，30元；&gt;退费时间&gt;2023-10-7；&gt;投诉内容&gt;---------------&amp;#10;高级模板内容：&amp;#10;赔付类型：:增值业务争议 &amp;#10;CBSS账单扣费名称：:畅行会员S-包月，，手机彩铃沃音乐精选10元包月，，沃悦读同步学钻石会员20元包_&amp;#10;办理渠道:/&amp;#10;赔付月份：:2023年9月、2023年10月&amp;#10;返还倍率:单倍&amp;#10;赔付金额：:80&amp;#10;是否已经取消业务:是&amp;#10;是否承诺退费 ：:是&amp;#10;用户是否需要回复：:否&amp;#10;用户要求：:用户称不知情办理，要求退费，请处理</t>
  </si>
  <si>
    <t>BL202310061507190871</t>
  </si>
  <si>
    <t>刘兴艳</t>
  </si>
  <si>
    <t>2023-10-07 10:37:27</t>
  </si>
  <si>
    <t>&gt;业务号码&gt;18672651546&gt;号码归属地&gt; 宜昌；&gt;产品名称&gt;  优酷12G流量加月会员合约包 、 尊享悦读20元包   ；&gt;产品代码&gt;80006700、66001256 ；&gt;产品编码&gt;8000670000、6600125600  ；&gt;订购时间&gt;  2023-09-07 21:26:32 、 2023-09-07 21:07:13  ；&gt;核查情况&gt;平台故障；&gt;不规范定制分类&gt;平台故障，无法判责；&gt;退费金额&gt; 60.01元；&gt;退费时间&gt;2023年10月7日&gt;投诉内容&gt;&amp;#10;高级模板内容：&amp;#10;赔付类型：:增值业务争议 &amp;#10;CBSS账单扣费名称：:优酷12G流量加月会员合约包、尊享悦读20元包&amp;#10;办理渠道:无&amp;#10;赔付月份：:2023年9月、2023年10月&amp;#10;返还倍率:单倍&amp;#10;赔付金额：:60.01&amp;#10;是否已经取消业务:是&amp;#10;是否承诺退费 ：:是&amp;#10;用户是否需要回复：:是&amp;#10;用户要求：:用户要求退还所产生的费用，请尽快在48小时内回复处理，谢谢！</t>
  </si>
  <si>
    <t>TS202310071555090137</t>
  </si>
  <si>
    <t>李成佑</t>
  </si>
  <si>
    <t>2023-10-07 16:49:33</t>
  </si>
  <si>
    <t>【2022年上工信部测评重保用户】[65岁以上老人] 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称自己未使用要求退费&amp;#13;&amp;#10;业务名称:上网费_手机上网流量费_无线接入-上网流量费-国内（本地使用）&amp;#13;&amp;#10;争议月份:2023年9月&amp;#13;&amp;#10;争议金额:180&amp;#13;&amp;#10;是否承诺退费:是&amp;#13;&amp;#10;用户要求:尽快退费&amp;#13;</t>
  </si>
  <si>
    <t>TS202310071058361778</t>
  </si>
  <si>
    <t>2023-10-07 16:49:46</t>
  </si>
  <si>
    <t>【2022年上工信部测评重保用户】[65岁以上老人] 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称自己未使用这么多流量，要求退费，前台查询上月用户有开通橡皮檫，故记此单&amp;#13;&amp;#10;业务名称:上网费_手机上网流量费_无线接入-上网流量费-国内（本地使用）&amp;#13;&amp;#10;争议月份:2023年9月&amp;#13;&amp;#10;争议金额:180&amp;#13;&amp;#10;是否承诺退费:否&amp;#13;&amp;#10;用户要求:用户要求尽快退费&amp;#13;</t>
  </si>
  <si>
    <t>TS202310071323470766</t>
  </si>
  <si>
    <t>谢静</t>
  </si>
  <si>
    <t>2023-10-07 15:34:14</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</si>
  <si>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表示自己是老用户，且小孩使用了过多流量自己不知情&amp;#13;&amp;#10;业务名称:上网流量费&amp;#13;&amp;#10;争议月份:2023年9月&amp;#13;&amp;#10;争议金额:66&amp;#13;&amp;#10;是否承诺退费:是&amp;#13;&amp;#10;用户要求:流量超出号码：13100788032；13117275846；13294240965，用户表示是自己不知情使用的，要求退还&amp;#13;</t>
  </si>
  <si>
    <t>TS202310061948162210</t>
  </si>
  <si>
    <t>谢青春</t>
  </si>
  <si>
    <t>2023-10-07 09:57:11</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</si>
  <si>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未使用流量&amp;#13;&amp;#10;业务名称:未使用流量&amp;#13;&amp;#10;争议月份:2023年10月&amp;#13;&amp;#10;争议金额:15&amp;#13;&amp;#10;是否承诺退费:是&amp;#13;&amp;#10;用户要求:退费&amp;#13;</t>
  </si>
  <si>
    <t>TS202310061029081670</t>
  </si>
  <si>
    <t>2023-10-07 15:00:19</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</si>
  <si>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对于9月份总产生的流量费不认可&amp;#13;&amp;#10;业务名称:流量费&amp;#13;&amp;#10;争议月份:2023年9月&amp;#13;&amp;#10;争议金额:60&amp;#13;&amp;#10;是否承诺退费:是&amp;#13;&amp;#10;用户要求:退费&amp;#13;</t>
  </si>
  <si>
    <t>计费争议-流量：流量计费正常，此属用户自行使用产生计费，前期已退费并赠送流量（9月18671786738、13135805068赠送5G流量供使用，13177094041、18672665638赠送1G国内流量），此属用户自行使用产生扣费，无法再次退费，已解释，用户知晓，已无疑问。</t>
  </si>
  <si>
    <t>TS202310061640430723</t>
  </si>
  <si>
    <t>2023-10-07 10:53:47</t>
  </si>
  <si>
    <t>[65岁以上老人] 判断省分:其他省分&amp;#13;&amp;#10;:流量计费争议&amp;#13;&amp;#10;判断省分::没有短信通知/延迟&amp;#13;&amp;#10;:不认可&amp;#13;&amp;#10;:下一步&amp;#13;&amp;#10;:不符合或不愿意开通&amp;#13;&amp;#10;:已享受或不在授权范围&amp;#13;&amp;#10;:&amp;#13;&amp;#10;&amp;#13;&amp;#10;高级模板内容：&amp;#13;&amp;#10;投诉问题描述:用户不认可流量计费，解释无效（有短信通知和APP可以查询详单），用户已经服务补救，&amp;#13;&amp;#10;争议月份:2023年9月&amp;#13;&amp;#10;争议金额（流量）:110&amp;#13;&amp;#10;是否下发流量短信提醒:是 &amp;#13;&amp;#10;用户要求:解释无效，请协助谢谢!提及携出！&amp;#13;</t>
  </si>
  <si>
    <t>计费争议-流量：用户反映流量费用问题。经核实，客户9月使用 1.44GB 流量，产生有110元流量费用，计费正常无误，考虑客户感知，申请减免9月流量费用110元，24小时到帐，此费用无法抵扣往月欠费且不可打印发票，满意。</t>
  </si>
  <si>
    <t>TS202310060946430561</t>
  </si>
  <si>
    <t>田荣焕</t>
  </si>
  <si>
    <t>2023-10-07 09:05:32</t>
  </si>
  <si>
    <t>[65岁以上老人] 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电反映自己没有使用这么多流量，但是产生流量费，我处解释用户不认可，请协助处理，谢谢&amp;#13;&amp;#10;争议月份:2023年10月&amp;#13;&amp;#10;争议金额:40&amp;#13;&amp;#10;用户要求:用户来电反映自己没有使用这么多流量，但是产生流量费，我处解释用户不认可，请协助处理，谢谢&amp;#13;</t>
  </si>
  <si>
    <t>计费争议-流量：用户反映流量扣费的问题，考虑客户感知，申请减免23.10月流量费用40元，24小时内到账，此费用不可打印账单发票。满意</t>
  </si>
  <si>
    <t>TS202310061915321660</t>
  </si>
  <si>
    <t>王小龙</t>
  </si>
  <si>
    <t>2023-10-07 12:01:04</t>
  </si>
  <si>
    <t>判断省分:湖北&amp;#13;&amp;#10;:流量费争议&amp;#13;&amp;#10;:定向流量未免流&amp;#13;&amp;#10;:不认可&amp;#13;&amp;#10;:不符合或不愿意开通&amp;#13;&amp;#10;:&amp;#13;&amp;#10;&amp;#13;&amp;#10;高级模板内容：&amp;#13;&amp;#10;投诉问题描述:用户来电称自己看的腾讯视频扣取套外流量&amp;#13;&amp;#10;争议定向流量包产品名称:无&amp;#13;&amp;#10;订购渠道:无&amp;#13;&amp;#10;订购日期:2023-10-06&amp;#13;&amp;#10;用户要求:解释不认可，要求我方核实自己上网详情&amp;#13;</t>
  </si>
  <si>
    <t>计费争议-流量：用户反映免流问题，经核实本月流量计费无误，核实免流876.54MB，客户表示腾讯已正常免流，考虑客户首次反映，我司申请减免本月15元，24小时到账，此费用不可打印发票，客户满意。</t>
  </si>
  <si>
    <t>TS202310071011220294</t>
  </si>
  <si>
    <t>邓军</t>
  </si>
  <si>
    <t>2023-10-07 14:15:10</t>
  </si>
  <si>
    <t>主办单位：湖北&amp;#10;客户类别：普通客户&amp;#10;10010是否打通：否&amp;#10;是否二次致电10015：是&amp;#10;是否联系：否&amp;#10;升级倾向：&amp;#10;号码归属省：湖北&amp;#10;SVIP等级：&amp;#10;1. 问题类型:;&amp;#10;2. 投诉类型:月固定费争议;&amp;#10;3. 营业厅地址:;&amp;#10;4. 位置信息:;&amp;#10;5. 位置发生地:;&amp;#10;6. 投诉内容:&amp;#10;202310基本套餐费:129&amp;#10;争议金额:65.00</t>
  </si>
  <si>
    <t>计费争议-流量扣费：①客户投诉产生的原因：流量扣费问题。 &amp;#10;②客户投诉问题核查情况及解决方案：收到贵部转办后，我司立即组织调查。经核实属正常扣费，沟通后现已为用户操作副卡0元次月生效，考虑到用户使用感知现为用户2张副卡办理预存话费享30元话费优惠（湖北） 另为用户申请5元费用，24小时内到账，此费用不可打印发票，我司2023-10-07 15:43:49联系客户解释。&amp;#10;③客户问题满意度：满意。 &amp;#10;④回单人：田群、联系方式：07176921001.</t>
  </si>
  <si>
    <t>TS202310062001512452</t>
  </si>
  <si>
    <t>谭之娥</t>
  </si>
  <si>
    <t>2023-10-07 14:22:28</t>
  </si>
  <si>
    <t>[65岁以上老人] &amp;#13;&amp;#10;高级模板内容：&amp;#13;&amp;#10;投诉问题描述:未返30&amp;#13;&amp;#10;活动名称: 星锐卡30元赠费12个月优惠合约 (湖北) &amp;#13;&amp;#10;争议月份:2023年9月、2023年10月&amp;#13;&amp;#10;争议金额:60&amp;#13;&amp;#10;用户要求:无&amp;#13;</t>
  </si>
  <si>
    <t>TS202310061749020002</t>
  </si>
  <si>
    <t>熊芳芳</t>
  </si>
  <si>
    <t>2023-10-07 13:41:30</t>
  </si>
  <si>
    <t>确认用户是否有办理合约:有&amp;#13;&amp;#10;查看用户状态是否正常:状态正常&amp;#13;&amp;#10;结合交费销账、交费返销、交费查询等模板查询返费情况:未返还话费已过月结&amp;#13;&amp;#10;生成投诉工单:&amp;#13;&amp;#10;&amp;#13;&amp;#10;高级模板内容：&amp;#13;&amp;#10;投诉问题描述:用户来电反映赠费未到账&amp;#13;&amp;#10;活动名称:存量5G畅爽套餐享99元赠费 湖北&amp;#13;&amp;#10;争议月份:2023年10月&amp;#13;&amp;#10;争议金额:99&amp;#13;&amp;#10;用户要求:尽快到账&amp;#13;</t>
  </si>
  <si>
    <t>TS202310071427082414</t>
  </si>
  <si>
    <t>林艳</t>
  </si>
  <si>
    <t>2023-10-07 16:14:13</t>
  </si>
  <si>
    <t>&amp;#13;&amp;#10;高级模板内容：&amp;#13;&amp;#10;投诉问题描述:用户来电反映之前套餐收费64，已解释套餐活动到期不认可，表示没有提前告知多收费&amp;#13;&amp;#10;争议月份:2023年10月&amp;#13;&amp;#10;争议金额:129&amp;#13;&amp;#10;用户要求:要求我方合理解释套餐资费且处理费用&amp;#13;</t>
  </si>
  <si>
    <t>TS202310071359231671</t>
  </si>
  <si>
    <t>黄晓英</t>
  </si>
  <si>
    <t>2023-10-07 14:45:10</t>
  </si>
  <si>
    <t>主办单位：湖北&amp;#10;客户类别：星级客户&amp;#10;10010是否打通：否&amp;#10;是否二次致电10015：是&amp;#10;是否联系：否&amp;#10;升级倾向：&amp;#10;号码归属省：湖北&amp;#10;SVIP等级：&amp;#10;1. 问题类型:;&amp;#10;2. 投诉类型:退订争议;&amp;#10;3. 营业厅地址:;&amp;#10;4. 位置信息:;&amp;#10;5. 位置发生地:;&amp;#10;6. 投诉内容:网龄计划合约包&amp;#10;没有办理网龄计划合约包，请立即取消，这属于联通私自捆绑业务</t>
  </si>
  <si>
    <t>TS202310071220371644</t>
  </si>
  <si>
    <t>2023-10-07 17:11:15</t>
  </si>
  <si>
    <t>&amp;#13;&amp;#10;高级模板内容：&amp;#13;&amp;#10;投诉问题描述:用户来电反映自己开户时交费170元，但是扣了两个月月租导致欠费，用户有返费活动，对前台解释不认可，清协助处理&amp;#13;&amp;#10;争议月份:2023年9月、2023年10月&amp;#13;&amp;#10;争议金额:73.5&amp;#13;&amp;#10;用户要求:要求核实账单情况&amp;#13;</t>
  </si>
  <si>
    <t>TS202310071152570879</t>
  </si>
  <si>
    <t>庆卓</t>
  </si>
  <si>
    <t>2023-10-07 15:20:52</t>
  </si>
  <si>
    <t>&amp;#13;&amp;#10;高级模板内容：&amp;#13;&amp;#10;投诉问题描述:用户来电对10月份产生的199元不认可&amp;#13;&amp;#10;争议月份:2023年10月&amp;#13;&amp;#10;争议金额:199&amp;#13;&amp;#10;用户要求:用户要求后台帮忙减免140元，表示上个月3折合约到期没有提醒，导致这个月恢复原价，要求后台把10元费用减免140&amp;#13;</t>
  </si>
  <si>
    <t>TS202310071131330275</t>
  </si>
  <si>
    <t>付文昕</t>
  </si>
  <si>
    <t>2023-10-07 13:39:13</t>
  </si>
  <si>
    <t>22年Q3Q4重点客户&amp;#13;&amp;#10;高级模板内容：&amp;#13;&amp;#10;投诉问题描述:用户来电表示自己之前每月都是有30元的返费，但是现在却不返了，要求核实并回电&amp;#13;&amp;#10;活动名称:预存0元;12月返还;&amp;#13;&amp;#10;争议月份:2023年10月&amp;#13;&amp;#10;争议金额:30&amp;#13;&amp;#10;用户要求:要求核实并解决&amp;#13;</t>
  </si>
  <si>
    <t>TS202310070819290127</t>
  </si>
  <si>
    <t>邓守霞</t>
  </si>
  <si>
    <t>判断省分:湖北&amp;#13;&amp;#10;:流量费争议&amp;#13;&amp;#10;:流量包定制争议&amp;#13;&amp;#10;:不认可&amp;#13;&amp;#10;:已享受&amp;#13;&amp;#10;:&amp;#13;&amp;#10;&amp;#13;&amp;#10;高级模板内容：&amp;#13;&amp;#10;投诉问题描述:不知情开通业务&amp;#13;&amp;#10;业务名称:5G冰激凌充电包20元10GB（立即生效）&amp;#13;&amp;#10;争议月份:2023年9月&amp;#13;&amp;#10;争议金额:0&amp;#13;&amp;#10;是否承诺退费:否&amp;#13;&amp;#10;用户要求:要求退还所有费用，并取消业务&amp;#13;</t>
  </si>
  <si>
    <t>TS202310061711271541</t>
  </si>
  <si>
    <t>易中亮</t>
  </si>
  <si>
    <t>2023-10-07 09:29:27</t>
  </si>
  <si>
    <t>&amp;#13;&amp;#10;高级模板内容：&amp;#13;&amp;#10;投诉问题描述:用户对9月月租不认可&amp;#13;&amp;#10;争议月份:2023年9月&amp;#13;&amp;#10;争议金额:49&amp;#13;&amp;#10;用户要求:用户对9月月租不认可，称自己才使用几天，不应该扣这么多月租，要求核实处理&amp;#13;</t>
  </si>
  <si>
    <t>TS202310071216511521</t>
  </si>
  <si>
    <t>陈行圣</t>
  </si>
  <si>
    <t>2023-10-07 17:30:35</t>
  </si>
  <si>
    <t>&amp;#13;&amp;#10;高级模板内容：&amp;#13;&amp;#10;投诉问题描述:用户来电反馈称自己之前套餐是打三折，我处查询告知用户参加的合约一直是5折优惠，之前是有赠费减免，用户强烈不认可，称自己就是三折的合约，要求我方给其办理三折合约，称不办理就转网，请协助处理，谢谢。&amp;#13;&amp;#10;争议月份:2023年10月&amp;#13;&amp;#10;争议金额:99&amp;#13;&amp;#10;用户要求:用户来电反馈称自己之前套餐是打三折，我处查询告知用户参加的合约一直是5折优惠，之前是有赠费减免，用户强烈不认可，称自己就是三折的合约，要求我方给其办理三折合约，称不办理就转网，请协助处理，谢谢。&amp;#13;</t>
  </si>
  <si>
    <t>计费争议 -账单：用户反映账单扣费问题，经核实，原套餐五折优惠由营服再调账减免至三折，现调账已结束，申请取消套餐5折优惠，并于11月勾选月赠139元*12个月赠费活动，主卡月费低至三折60元，并按原套餐标准申请退9-10月套餐差价合计40元，2小时到账，此费用不可打印发票，满意。</t>
  </si>
  <si>
    <t>TS202310071022050622</t>
  </si>
  <si>
    <t>向兴旺</t>
  </si>
  <si>
    <t>2023-10-07 17:28:37</t>
  </si>
  <si>
    <t>主办单位：湖北&amp;#10;客户类别：普通客户&amp;#10;10010是否打通：否&amp;#10;是否二次致电10015：是&amp;#10;是否联系：否&amp;#10;升级倾向：&amp;#10;号码归属省：湖北&amp;#10;SVIP等级：&amp;#10;1. 问题类型:;&amp;#10;2. 投诉类型:增值业务费争议;&amp;#10;3. 营业厅地址:;&amp;#10;4. 位置信息:;&amp;#10;5. 位置发生地:;&amp;#10;6. 投诉内容:乱扣费，办理套餐不告知清楚&amp;#10;&amp;#10;争议金额:0.00&amp;#10;需要退订业务:否</t>
  </si>
  <si>
    <t>计费争议 -账单①客户投诉产生的原因：账单计费争议。&amp;#10;②客户投诉问题核查情况及解决方案：收到贵部转办后，我司立即组织调查。经核实， 城区西陵区星景代理点于22.10月办理宽带时同时生效IPTV，计费无误。我司于2023-10-07 17:14:38联系解释以上情况。&amp;#10;③客户问题满意度：满意。&amp;#10;④回单人：颜晶 6921001</t>
  </si>
  <si>
    <t>TS202310060949470647</t>
  </si>
  <si>
    <t>陈学英</t>
  </si>
  <si>
    <t>2023-10-07 09:02:55</t>
  </si>
  <si>
    <t>&amp;#13;&amp;#10;高级模板内容：&amp;#13;&amp;#10;投诉问题描述:用户来电对欠费43.78元不认可，称应该还有130元的余额，在线解释副卡费用先扣后返，用户不认可，要求投诉，请处理&amp;#13;&amp;#10;争议月份:2023年10月&amp;#13;&amp;#10;争议金额:159&amp;#13;&amp;#10;用户要求:用户来电对欠费43.78元不认可，称应该还有130元的余额，在线解释副卡费用先扣后返，用户不认可，要求投诉，请处理&amp;#13;</t>
  </si>
  <si>
    <t>计费争议-套餐争议：用户反馈副卡扣费问题，经核实，副卡有做赠费活动，用户表示不认可，已跟用户协商好取消副卡赠费活动，调整成0元，次月生效，并申请退23.6-9月副卡费用，合计50元，24小时到帐，此费用不可打印发票，满意。</t>
  </si>
  <si>
    <t>TS202310051627181669</t>
  </si>
  <si>
    <t>曹玉川</t>
  </si>
  <si>
    <t>2023-10-07 09:02:37</t>
  </si>
  <si>
    <t>&amp;#13;&amp;#10;高级模板内容：&amp;#13;&amp;#10;投诉问题描述:月租扣费不认可&amp;#13;&amp;#10;争议月份:2023年10月&amp;#13;&amp;#10;争议金额:189&amp;#13;&amp;#10;用户要求:客户称189扣费不认可 称自己是179元 要求后台核实清楚 否则工信部投诉 请协助处理谢谢！&amp;#13;</t>
  </si>
  <si>
    <t>计费争议-帐单争议：用户反馈帐单问题，经核实，为用户副卡13477869629有操作赠费活动，已跟用户解释清楚，满意。</t>
  </si>
  <si>
    <t>TS202310061859071390</t>
  </si>
  <si>
    <t>向祚奎</t>
  </si>
  <si>
    <t>2023-10-07 10:38:28</t>
  </si>
  <si>
    <t>&amp;#13;&amp;#10;高级模板内容：&amp;#13;&amp;#10;投诉问题描述:用户来电对月租费不认可，前台解释用户一直骂人。&amp;#13;&amp;#10;争议月份:2023年10月&amp;#13;&amp;#10;争议金额:-1&amp;#13;&amp;#10;用户要求:核实清楚 用户多次骂人  并且一直使用方言 要求我方退三个月的月租&amp;#13;</t>
  </si>
  <si>
    <t>计费争议-账单：查询用户10月月租出账65元，流量包29元，短信费用0.2元，无其他计费，已解释，计费正常，无法退费，用户知晓，已无疑问，已推荐客户更改套餐，用户表示自行到厅办理，满意</t>
  </si>
  <si>
    <t>TS202310061648550928</t>
  </si>
  <si>
    <t>071700037007</t>
  </si>
  <si>
    <t>曹平</t>
  </si>
  <si>
    <t>2023-10-07 14:54:14</t>
  </si>
  <si>
    <t>&amp;#13;&amp;#10;高级模板内容：&amp;#13;&amp;#10;投诉问题描述:用户表示对宽带费用不认可有疑问&amp;#13;&amp;#10;争议月份:2023年10月&amp;#13;&amp;#10;争议金额:49.84&amp;#13;&amp;#10;用户要求:用户来电称宽带账号：071700037007自己不知情，让核查是谁给其安装的这套宽带，经查询该账号实名是另一人，用户要投诉，要求撤销宽带账号并退还期间产生的费用，已解释安抚但用户不认可，请联系回电处理&amp;#13;</t>
  </si>
  <si>
    <t>计费争议-账单：用户对宽带开通认可，实际反映宽带扣费问题，经核实，当阳市子龙路广信合作厅于23.3月办理1000M宽带提速包（30元）（湖北），导致23.4-10月扣提速包费用合计210元，现用户要求双倍退费，出于服务角度，由我部申请退费220元，营业厅退费200元，合计退费420元，此费用不可打印发票，满意。</t>
  </si>
  <si>
    <t>TS202310061929321890</t>
  </si>
  <si>
    <t>071700362034</t>
  </si>
  <si>
    <t>谢红兵</t>
  </si>
  <si>
    <t>用户表示自己当时办理融合套餐的时候，夷陵龙泉合作厅工作人员告知用户每月套餐月租是99元，已告知用户目前办理的是冰激凌融合套餐，10元IPTV业务为必选项，一共月租为109元，但用户不认可，坚持要求投诉营业厅告知的与实际扣费不一致，请尽快处理并回复</t>
  </si>
  <si>
    <t>计费争议-账单：用户反映IPTV扣费，经核实，21.9月夷陵龙泉合作厅办理此业务，前期有调账减免故未扣费，现协商我部退10月扣费10元，此费用不可打印发票，11月起由夷陵龙泉营服协助以调账方式每月减免10元，用户满意。</t>
  </si>
  <si>
    <t>TS202310071012110322</t>
  </si>
  <si>
    <t>庄会芳</t>
  </si>
  <si>
    <t>2023-10-07 16:12:29</t>
  </si>
  <si>
    <t>&amp;#13;&amp;#10;高级模板内容：&amp;#13;&amp;#10;投诉问题描述:用户来电表示称自己要求取消炫彩通信助理包-云盘版 -次月生效（湖北），前台核实到是和20230701-预存得1800元话费分36月（5G159套餐购机优惠）-次月生效-湖北一起绑定在一起的无法客服取消，用户不认可，烦请协助处理并回复&amp;#13;&amp;#10;渠道名称:其他:10010&amp;#13;&amp;#10;办理业务名称:炫彩通信助理包-云盘版 -次月生效（湖北），20230701-预存得1800元话费分36月（5G159套餐购机优惠）-次月生效-湖北&amp;#13;&amp;#10;页面提示:/&amp;#13;&amp;#10;用户要求:取消炫彩通信助理包-云盘版 -次月生效（湖北）&amp;#13;</t>
  </si>
  <si>
    <t>计费争议-账单：用户反映有炫彩通信助理包-云盘版扣费，经核实，此业务与20230701-预存得1800元话费分36月（5G159套餐购机优惠）绑定生效，不支持取消，现申请勾选月赠10元*12个月优惠活动，立即生效，到期后用户可再致电我部续勾选此活动，用户满意。</t>
  </si>
  <si>
    <t>TS202310061241570122</t>
  </si>
  <si>
    <t>投诉工单（2021版）&gt;&gt;移网&gt;&gt;【产品及计费使用】计交费及发票&gt;&gt;对滞纳金/历史欠费/违约金有争议</t>
  </si>
  <si>
    <t>陈拥军</t>
  </si>
  <si>
    <t>2023-10-07 09:11:48</t>
  </si>
  <si>
    <t>&amp;#13;&amp;#10;高级模板内容：&amp;#13;&amp;#10;投诉问题描述:用户来电反映，称自己上月有返费，自己之前有交费，但是现在这个月又欠费了，前台告知是扣的这个月月租。用户对此不认可。&amp;#13;&amp;#10;争议业务名称:欠费&amp;#13;&amp;#10;争议月份:2023年10月&amp;#13;&amp;#10;争议金额:56.68&amp;#13;&amp;#10;用户要求:要求处理。&amp;#13;</t>
  </si>
  <si>
    <t>计费争议-账单：用户反映账单扣费的问题，经核实，主卡扣费59元，副卡扣费10元，账单扣费正常，已联系客户解释说明，回访满意</t>
  </si>
  <si>
    <t>TS202310061912311613</t>
  </si>
  <si>
    <t>李雪菊</t>
  </si>
  <si>
    <t>2023-10-07 14:31:47</t>
  </si>
  <si>
    <t>&amp;#13;&amp;#10;高级模板内容：&amp;#13;&amp;#10;投诉问题描述:用户来电反映，对现在欠费35.84不认可，称应该还会有60元返费，解释不认可&amp;#13;&amp;#10;争议月份:2023年10月&amp;#13;&amp;#10;争议金额:-1&amp;#13;&amp;#10;用户要求:核查处理&amp;#13;</t>
  </si>
  <si>
    <t>计费争议-账单：用户反映账单扣费问题，经核实，该号码2023-09-05 11:10:53交费100元后余额18.16元， 不足抵扣10月消费154元，故2023-10-04 19:19:31再次缴费100元后，仍有欠费35.84元，计费无误，联系用户解释，表示知晓。</t>
  </si>
  <si>
    <t>TS202310071050271510</t>
  </si>
  <si>
    <t>刘艳</t>
  </si>
  <si>
    <t>2023-10-07 16:08:16</t>
  </si>
  <si>
    <t>&amp;#13;&amp;#10;高级模板内容：&amp;#13;&amp;#10;投诉问题描述:用户来电对调增减项_补收_调帐补收费费用不认可要求核查回电&amp;#13;&amp;#10;争议月份:2023年10月&amp;#13;&amp;#10;争议金额:0&amp;#13;&amp;#10;用户要求:核查回电&amp;#13;</t>
  </si>
  <si>
    <t>计费争议-账单：用户反映账单扣费问题，经核实，该号码为尾号ABC靓号，月承诺通信费66元，出账不足时会产生补收，计费无误，联系用户解释，表示知晓。</t>
  </si>
  <si>
    <t>TS202310061440230273</t>
  </si>
  <si>
    <t>孙固成</t>
  </si>
  <si>
    <t>2023-10-07 15:24:17</t>
  </si>
  <si>
    <t>&amp;#13;&amp;#10;高级模板内容：&amp;#13;&amp;#10;投诉问题描述:宣传和实际使用不一致&amp;#13;&amp;#10;业务名称: 畅爽冰激凌5G套餐299元&amp;#13;&amp;#10;宣传渠道:客户经理&amp;#13;&amp;#10;宣传内容:60元一个月&amp;#13;&amp;#10;实际情况:83元一个月&amp;#13;&amp;#10;用户要求:核实情况&amp;#13;</t>
  </si>
  <si>
    <t>计费争议-账单：用户反映账单扣费与宣传不符，经核实，该号码为远安集团用户，前期宣传为二折优惠，但系统无勾选项，故当前主卡享三折优惠，实付月费83元。现由远安政企已发OA尝试申请为用户做调账减免，建议用户11月6日出账后关注本月出账情况，用户表示知晓。</t>
  </si>
  <si>
    <t>TS202310070638062392</t>
  </si>
  <si>
    <t>程静</t>
  </si>
  <si>
    <t>2023-10-07 15:36:44</t>
  </si>
  <si>
    <t>主办单位：湖北&amp;#10;客户类别：星级客户&amp;#10;10010是否打通：否&amp;#10;是否二次致电10015：是&amp;#10;是否联系：否&amp;#10;升级倾向：&amp;#10;号码归属省：湖北&amp;#10;SVIP等级：&amp;#10;1. 问题类型:;&amp;#10;2. 投诉类型:月固定费争议;&amp;#10;3. 营业厅地址:;&amp;#10;4. 位置信息:;&amp;#10;5. 位置发生地:;&amp;#10;6. 投诉内容:月固定10元 乱扣钱&amp;#10;202310基本套餐费:99&amp;#10;202309基本套餐费:99</t>
  </si>
  <si>
    <t>计费争议-账单①客户投诉产生的原因：账单计费争议 。 &amp;#10;②客户投诉问题核查情况及解决方案：收到贵部转办后，我司立即组织调查。经核实，客户实际反映对071703810310的IPTV包月费费用不认可，已取消并申请退23.4-10月扣费合计70元，此费用不可打印发票，满意。。我司于2023-10-07 15:21:34联系客户解释。 &amp;#10;③客户问题满意度：满意。 &amp;#10;④回单人：颜晶  6921001"</t>
  </si>
  <si>
    <t>TS202310071123450070</t>
  </si>
  <si>
    <t>黄军孝</t>
  </si>
  <si>
    <t>2023-10-07 18:54:33</t>
  </si>
  <si>
    <t>主办单位：湖北&amp;#10;客户类别：星级客户&amp;#10;10010是否打通：否&amp;#10;是否二次致电10015：是&amp;#10;是否联系：否&amp;#10;升级倾向：&amp;#10;号码归属省：湖北&amp;#10;SVIP等级：&amp;#10;1. 问题类型:;&amp;#10;2. 投诉类型:其他;&amp;#10;3. 营业厅地址:;&amp;#10;4. 位置信息:;&amp;#10;5. 位置发生地:;&amp;#10;6. 投诉内容:我上过月取消了增减项</t>
  </si>
  <si>
    <t>计费争议-账单①客户投诉产生的原因：账单计费争议。 &amp;#10;②客户投诉问题核查情况及解决方案：收到贵部转办后，我司立即组织调查。经核实，客户前期使用腾讯大王卡，开通低消融合（宽移固）移网低消299元（湖北），故客户虽9月虽缴费400元，但出账时不足299元产生补收费用203.1元，10月有往月欠费107.33元，客户于10月缴150元已结清往月欠费，但剩余话费42.67元不足支付10月消费119元，当前欠费76.33元，计费无误。我司于2023-10-07 14:26:34联系客户解释。 &amp;#10;③客户问题满意度：满意。 &amp;#10;④回单人：颜晶  6921001</t>
  </si>
  <si>
    <t>TS202310061414512112</t>
  </si>
  <si>
    <t>谢磊</t>
  </si>
  <si>
    <t>2023-10-07 16:13:47</t>
  </si>
  <si>
    <t>&amp;#13;&amp;#10;高级模板内容：&amp;#13;&amp;#10;投诉问题描述:用户来电对月租费不认可，表示办理工作人员告知自己每月只扣169元，我处解释不认可&amp;#13;&amp;#10;争议月份:2023年10月&amp;#13;&amp;#10;争议金额:239&amp;#13;&amp;#10;用户要求:用户要求核实处理，请协助。谢谢！&amp;#13;</t>
  </si>
  <si>
    <t>计费争议-账单扣费：客户对10月套餐收费239元不满，经核实属正常扣费，查询到用户有招联分期5G199元直降2900（社会渠道36期）（湖北），另用户办理畅爽冰激凌5G套餐199元（基础版），套餐内扣费实际199元，已发负责人18571011691协助处理，用户知晓。</t>
  </si>
  <si>
    <t>TS202310071008330208</t>
  </si>
  <si>
    <t>曹巧巧</t>
  </si>
  <si>
    <t>2023-10-07 17:12:13</t>
  </si>
  <si>
    <t>22年Q3Q4重点客户&amp;#13;&amp;#10;高级模板内容：&amp;#13;&amp;#10;投诉问题描述:用户对自己使用的移动电话-信息费 4.00不认可称自己没有打电话要求核实前台已做解释不认可&amp;#13;&amp;#10;争议月份:2023年10月&amp;#13;&amp;#10;争议金额:4&amp;#13;&amp;#10;是否有下发短信提醒:否&amp;#13;&amp;#10;用户要求:用户对自己使用的移动电话-信息费 4.00不认可称自己没有打电话要求核实前台已做解释不认可&amp;#13;</t>
  </si>
  <si>
    <t>计费争议-账单扣费：客户对10月套餐收费4元不满，经核实属正常扣费，现为用户申请4元费用，24小时内到账，此费用不可打印发票，现用户表示18571028206号码是电话手表打不出电话属个人设置，查询现号码属正常，满意。</t>
  </si>
  <si>
    <t>TS202310061727461958</t>
  </si>
  <si>
    <t>崔鹏</t>
  </si>
  <si>
    <t>2023-10-07 14:00:33</t>
  </si>
  <si>
    <t>【2022年上工信部测评重保用户】&amp;#13;&amp;#10;高级模板内容：&amp;#13;&amp;#10;投诉问题描述:开户时告知每月会返还话费10元&amp;#13;&amp;#10;业务名称: 小天卡-2023&amp;#13;&amp;#10;宣传渠道:其他:未告知&amp;#13;&amp;#10;宣传内容:每月会返还话费10元&amp;#13;&amp;#10;实际情况:系统未查询到用户有返费&amp;#13;&amp;#10;用户要求:要求核查清楚，认为忽悠人，已解释安抚，但用户不认可，请联系回电并处理&amp;#13;</t>
  </si>
  <si>
    <t>计费争议-账单扣费：客户对10月账单扣费不满，经核实属正常扣费，沟通后为用户办理预存话费享10元/月话费优惠12个月（湖北），考虑到9月产生扣费，为用户申请10元费用，24小时内到账，此费用不可打印发票，满意。</t>
  </si>
  <si>
    <t>TS202310060905272104</t>
  </si>
  <si>
    <t>罗伟民</t>
  </si>
  <si>
    <t>2023-10-07 09:19:31</t>
  </si>
  <si>
    <t>&amp;#13;&amp;#10;高级模板内容：&amp;#13;&amp;#10;投诉问题描述:见工单TS202309191714211098  对返费金额不认可，称自己没有使用就没有了，解释账单不理解，请处理&amp;#13;&amp;#10;活动名称:存120元分12个月返还（湖北）存费得礼&amp;#13;&amp;#10;争议月份:2023年10月&amp;#13;&amp;#10;争议金额:-1&amp;#13;&amp;#10;用户要求:加急&amp;#13;</t>
  </si>
  <si>
    <t>计费争议-账单扣费：客户对10月账单扣费不满，经核实属正常扣费，前期的赠费也由系统全部抵扣了9月的全月租85.85元，剩余部分抵扣了10月的月租54.11元，已解释，用户知晓</t>
  </si>
  <si>
    <t>TS202310061650140965</t>
  </si>
  <si>
    <t>梅文萍</t>
  </si>
  <si>
    <t>2023-10-07 13:41:36</t>
  </si>
  <si>
    <t>&amp;#13;&amp;#10;高级模板内容：&amp;#13;&amp;#10;投诉问题描述:用户来电不认可当月欠费，用户告知在9月29号缴费50元，短信告知还有84.96余额，这个月欠费不认可，前台长时间解释用户不认可。&amp;#13;&amp;#10;争议月份:2023年10月&amp;#13;&amp;#10;争议金额:84.96&amp;#13;&amp;#10;用户要求:用户要求我方将余额还回来，并开通手机，不认可欠费&amp;#13;</t>
  </si>
  <si>
    <t>计费争议-账单扣费：客户对9月29号缴费50元不满，经核实用户表示属主副卡拆分时话费分配问题导致，考虑到用户使用感知为15608603608办理预存话费享50元话费优惠（湖北），满意。</t>
  </si>
  <si>
    <t>TS202310060811421435</t>
  </si>
  <si>
    <t>071700086056</t>
  </si>
  <si>
    <t>袁秋霞</t>
  </si>
  <si>
    <t>2023-10-07 09:03:56</t>
  </si>
  <si>
    <t>用户表示自己2021年一次性交了两年的费用，但是宽带未到期就经常欠费停机，对此不满，强烈要求尽快处理开通网络，并保证自己能正常使用到宽带到期时间10月20日，尽快处理并回复结果</t>
  </si>
  <si>
    <t>计费争议-账单扣费：客户对宽带扣费不满，经核实属正常扣费，经核实用户于2021-09-02 10:39:17缴费宽带960元，已于今年9月宽带已自动到期，已解释致电未接，已短信答复如需办理可联系我部，如有疑问可在工作时间（08:30-12:00；14:00 -17:30 ）联系07176921001、13032700872宜昌客服。如用户咨询，请前台 10010话务 中心代为解释，谢谢。</t>
  </si>
  <si>
    <t>TS202310061534501577</t>
  </si>
  <si>
    <t>李梦桃</t>
  </si>
  <si>
    <t>2023-10-07 11:04:14</t>
  </si>
  <si>
    <t>【2022年上工信部测评重保用户】22年Q3Q4重点客户&amp;#13;&amp;#10;高级模板内容：&amp;#13;&amp;#10;投诉问题描述:用户要求返还9月19月多扣的费用&amp;#13;&amp;#10;争议月份:2023年10月、2023年9月&amp;#13;&amp;#10;争议金额:200&amp;#13;&amp;#10;用户要求:用户来电称因为工作人员的失误导致活动没有续约，导致九月十月按套餐的标准资费进行的扣除，用户要求把这两个月多扣除的费用进行返还，麻烦核实处理，谢谢&amp;#13;</t>
  </si>
  <si>
    <t>系统支撑：经核实因套餐折扣到期无提醒，现申请减免9-10月套餐差价199元，24小时到账，此费用不可打印发票，客户满意。</t>
  </si>
  <si>
    <t>TS202310070924041385</t>
  </si>
  <si>
    <t>邓兵</t>
  </si>
  <si>
    <t>2023-10-07 11:45:06</t>
  </si>
  <si>
    <t>&amp;#13;&amp;#10;高级模板内容：&amp;#13;&amp;#10;投诉问题描述:用户称合约到期未提醒，要求在线续约，电称办理时告知可以续约，请协助，谢谢&amp;#13;&amp;#10;合约名称:预存话费享折扣优惠 档位五（次月生效24个月）-湖北政企专属&amp;#13;&amp;#10;合约办理渠道:宜昌市秭归城区营服直销团队（O2O社会直销）  &amp;#13;&amp;#10;办理时间:2021-10-01&amp;#13;&amp;#10;到期时间:2023-09-30&amp;#13;&amp;#10;是否下发短信提醒:否&amp;#13;&amp;#10;用户要求:尽快处理&amp;#13;</t>
  </si>
  <si>
    <t>系统支撑：经核实因套餐折扣到期无提醒，现已联系客户解释，并办理赠费活动，合约期12个月，客户满意。</t>
  </si>
  <si>
    <t>TS202310050947101914</t>
  </si>
  <si>
    <t>牟照明</t>
  </si>
  <si>
    <t>2023-10-07 09:01:18</t>
  </si>
  <si>
    <t>&amp;#13;&amp;#10;高级模板内容：&amp;#13;&amp;#10;投诉问题描述:用户来电对月租费用不认可，称自己月租固定是64元，已在线解释活动到期，用户不认可，请协助处理&amp;#13;&amp;#10;争议月份:2023年10月&amp;#13;&amp;#10;争议金额:64&amp;#13;&amp;#10;用户要求:尽快处理&amp;#13;</t>
  </si>
  <si>
    <t>系统支撑：套餐折扣到期无提醒。客户反映5折优惠失效问题。经核实，属系统支撑不到位导致，已办理存量5G畅爽套餐享69元赠费湖北，立即生效，退9月套餐差价65元，24小时到帐，此费用不可打印发票，满意。</t>
  </si>
  <si>
    <t>TS202310052047331990</t>
  </si>
  <si>
    <t>邓莉</t>
  </si>
  <si>
    <t>2023-10-07 09:07:26</t>
  </si>
  <si>
    <t>&amp;#13;&amp;#10;高级模板内容：&amp;#13;&amp;#10;投诉问题描述:用户来电对10月收取68元不认可，称9月联系我方告知自动续订，已解释告知该活动（星锐卡30元赠费12个月优惠合约 (湖北)）9月已结束，用户不认可&amp;#13;&amp;#10;争议月份:2023年10月&amp;#13;&amp;#10;争议金额:0&amp;#13;&amp;#10;用户要求:要求核实处理，请协助，谢谢&amp;#13;</t>
  </si>
  <si>
    <t>系统支撑：用户反馈套餐赠费到期无提醒问题，经核实，属系统支撑不到位导致，已跟用户解释清楚，并为用户办理星锐卡30元赠费12个月优惠合约 (湖北) ，立即生效，活动期12个月，满意。</t>
  </si>
  <si>
    <t>BL202310070811040674</t>
  </si>
  <si>
    <t>071703810310</t>
  </si>
  <si>
    <t>2023-10-07 14:17:26</t>
  </si>
  <si>
    <t>用户反映已经取消湖北IPTV_1华为平台包月-10元/月，但是还在收费，对此不满，请核实处理答复</t>
  </si>
  <si>
    <t>计费争议-账单：用户反映IPTV扣费问题，经核实，系统无IPTV取消记录，已取消并申请退23.4-10月扣费合计70元，此费用不可打印发票，满意。</t>
  </si>
  <si>
    <t>TS202310062033190407</t>
  </si>
  <si>
    <t>尚荣</t>
  </si>
  <si>
    <t>2023-10-07 09:56:08</t>
  </si>
  <si>
    <t>22年Q3Q4重点客户&amp;#13;&amp;#10;高级模板内容：&amp;#13;&amp;#10;投诉问题描述:用户来电反映预存话费享折扣优惠 档位三（次月生效24个月）-湖北政企专属合约到期未提醒，无法到营业厅，要求线上续约，之前办理都是说长期有效自动续约的，请协助&amp;#13;&amp;#10;业务名称:预存话费享折扣优惠 档位三（次月生效24个月）-湖北政企专属&amp;#13;&amp;#10;变更渠道:未查询到&amp;#13;&amp;#10;用户要求:用户要求尽快处理&amp;#13;</t>
  </si>
  <si>
    <t>业务办理：续约3折优惠，已协商一致办理存量5G畅爽套餐享109元赠费 湖北  ，合约期12个月，满意</t>
  </si>
  <si>
    <t>TS202310070837530384</t>
  </si>
  <si>
    <t>张健</t>
  </si>
  <si>
    <t>2023-10-07 13:40:51</t>
  </si>
  <si>
    <t>&amp;#13;&amp;#10;高级模板内容：&amp;#13;&amp;#10;投诉问题描述:用户反映自己套餐有3折折扣优惠，但是9月到期未提醒，导致自己本月产生高额费用，用户表示不认可&amp;#13;&amp;#10;合约名称:91025364 预存话费享折扣优惠 档位三（立即生效24个月）-湖北政企专属 &amp;#13;&amp;#10;合约办理渠道:宜昌市分公司城区营销中心&amp;#13;&amp;#10;办理时间:2021-10-30&amp;#13;&amp;#10;到期时间:2023-09-30&amp;#13;&amp;#10;是否下发短信提醒:否&amp;#13;&amp;#10;用户要求:要求核实处理&amp;#13;</t>
  </si>
  <si>
    <t>业务办理：续约存量5G畅爽套餐享279元赠费 湖北，已为用户办理成功，次月生效，满意</t>
  </si>
  <si>
    <t>BL202310061847311463</t>
  </si>
  <si>
    <t>詹玉良</t>
  </si>
  <si>
    <t>2023-10-07 14:21:47</t>
  </si>
  <si>
    <t>用户要求续订 预存话费享折扣优惠 档位五（立即生效24个月）-湖北政企专属 ，请处理，谢谢。加急</t>
  </si>
  <si>
    <t>系统支撑：用户反映折扣到期无提醒。经核实，用户原折扣优惠9月30日到期， 并勾选99元赠费*12个月，立即生效，满意。</t>
  </si>
  <si>
    <t>TS202310061644540814</t>
  </si>
  <si>
    <t>李天苗</t>
  </si>
  <si>
    <t>2023-10-07 13:39:47</t>
  </si>
  <si>
    <t>&amp;#13;&amp;#10;高级模板内容：&amp;#13;&amp;#10;投诉问题描述:用户来电对副卡收费不认可，称当时办理人员说不收费的，要求我司上报处理副卡费用问题&amp;#13;&amp;#10;争议月份:2023年10月&amp;#13;&amp;#10;争议金额:10&amp;#13;&amp;#10;用户要求:加急处理&amp;#13;</t>
  </si>
  <si>
    <t>业务规则：用户反映副卡收费问题，已为用户转资0月租并申请减免5-10月月租费用60元，24小时内赠费到账，不可打印发票，满意</t>
  </si>
  <si>
    <t>TS202310070854560699</t>
  </si>
  <si>
    <t>李祖英</t>
  </si>
  <si>
    <t>2023-10-07 10:27:47</t>
  </si>
  <si>
    <t>【2022年上工信部测评重保用户】&amp;#10;高级模板内容：&amp;#10;投诉问题描述:用户投诉   自己办卡的时候告知所有的资费一共是99元  现在查询是扣109元  解释无效   要求投诉  并且自己办理时本号码是主卡 为什么现在是副卡  要求一并核实处理   已在线解释  用户不接受 要求投诉  有升级倾向&amp;#10;争议月份:2023年10月&amp;#10;争议金额:109&amp;#10;用户要求:用户投诉   自己办卡的时候告知所有的资费一共是99元  现在查询是扣109元  解释无效   要求投诉  并且自己办理时本号码是主卡 为什么现在是副卡  要求一并核实处理   已在线解释  用户不接受 要求投诉  有升级倾向</t>
  </si>
  <si>
    <t>TS202310070921071298</t>
  </si>
  <si>
    <t>王玉花</t>
  </si>
  <si>
    <t>2023-10-07 10:44:18</t>
  </si>
  <si>
    <t>用户表示自己并未办理宽带，为什么会有一个0717DJ269763731家庭WiFi服务费，要求公司核实并取消，请尽快处理</t>
  </si>
  <si>
    <t>计费争议-账单：用户反映家庭WiFi服务费，经核实，23.2月夷陵自营厅注销宽带时未取消0717DJ269763731组网活动，导致23.3-10月产生扣费，现已注销并退费66.64元，此费用不可打印发票，2小时内到账，用户满意。</t>
  </si>
  <si>
    <t>TS202310061205141699</t>
  </si>
  <si>
    <t>2023-10-07 14:14:47</t>
  </si>
  <si>
    <t>:话费错缴/话费多缴&amp;#13;&amp;#10;用户反馈:充值号码错误&amp;#13;&amp;#10;充错号码状态:号码有信息&amp;#13;&amp;#10;建议用户自行联系对方协商处理:不认可&amp;#13;&amp;#10;再次解释任何人都没有权限擅处置别人号码的费用，建议自行协商:仍不认可&amp;#13;&amp;#10;解释后用户不认可:&amp;#13;&amp;#10;&amp;#13;&amp;#10;高级模板内容：&amp;#13;&amp;#10;投诉问题描述:称话费错充了  但是联系不到户主，要求我方处理&amp;#13;&amp;#10;充值时间:2023-10-05&amp;#13;&amp;#10;充值渠道:微信&amp;#13;&amp;#10;充值号码:15549317782&amp;#13;&amp;#10;充值金额:50&amp;#13;&amp;#10;前台是否按流程解释:是&amp;#13;&amp;#10;用户要求:加急&amp;#13;</t>
  </si>
  <si>
    <t>客户原因：用户反映话费错充的问题，经核实，无在线返费权限，仅支持被充值号码机主本人携带身份证原件前往自有营业厅申请强制清退话费。已向用户解释，建议后期通过中国联通APP办理充值，用户同意。</t>
  </si>
  <si>
    <t>TS202310071005180099</t>
  </si>
  <si>
    <t>投诉工单（2021版）&gt;&gt;融合&gt;&gt;【变更及服务】宽带移机&gt;&gt;移机收费争议</t>
  </si>
  <si>
    <t>071700959727</t>
  </si>
  <si>
    <t>王陈芳</t>
  </si>
  <si>
    <t>2023-10-07 15:25:12</t>
  </si>
  <si>
    <t>用户表示移机收取100元费用，师傅熔线也收取了50元费用，对此50元收费不认可，要求核实公司收费标准，在线解释无效，请公司处理。</t>
  </si>
  <si>
    <t>宽带移机：用户反映师傅熔线也收取了50元费用，对此50元收费不认可，经核实已发安装师傅核实15672513446，师傅表示是宽带网线以外的接线（接的是备纤），额外接的线收取的需额外接线的费用，考虑到用户使用感知为号码13387275778办理预存话费享30元话费优惠（湖北） ，满意</t>
  </si>
  <si>
    <t>BL202310061615461925</t>
  </si>
  <si>
    <t>071700344398</t>
  </si>
  <si>
    <t>金湘</t>
  </si>
  <si>
    <t>【2022年上工信部测评重保用户】【2022年上工信部测评重保用户】判断省分:湖北&amp;#13;&amp;#10;:宽带移机&amp;#13;&amp;#10;:不认可&amp;#13;&amp;#10;:&amp;#13;&amp;#10;&amp;#13;&amp;#10;高级模板内容：&amp;#13;&amp;#10;重要提醒：若能通过无缝下单则选择无缝，建此工单会被专项质检！！！:继续建单&amp;#13;&amp;#10;用户诉求:移机&amp;#13;&amp;#10;移机地址:湖北省宜昌市夷陵区宜兴大道104-5杠103&amp;#13;&amp;#10;当前使用地址:湖北省宜昌市夷陵区小溪塔镇夷兴大道90号新华书店宿舍1栋1单元6层604户&amp;#13;</t>
  </si>
  <si>
    <t>宽带安装/资源：湖北省宜昌市夷陵区宜兴大道104-5-103AA。用户反映移机问题，已联系 宜昌城区高新区港窑路自营厅 协助处理，24小时有结果后回复。客户表示知晓</t>
  </si>
  <si>
    <t>ZHX202310071844332212</t>
  </si>
  <si>
    <t>2023-10-07 18:49:25</t>
  </si>
  <si>
    <t>TS202310061737372236</t>
  </si>
  <si>
    <t>周军</t>
  </si>
  <si>
    <t>2023-10-07 14:48:02</t>
  </si>
  <si>
    <t>:二次卡问题&amp;#13;&amp;#10;判断省分:其他省分&amp;#13;&amp;#10;:被标记为快递、营销、骚扰电话&amp;#13;&amp;#10;判断开户时间:&amp;#13;&amp;#10;:不认可&amp;#13;&amp;#10;:仍不认可&amp;#13;&amp;#10;:&amp;#13;&amp;#10;&amp;#13;&amp;#10;高级模板内容：&amp;#13;&amp;#10;投诉问题描述:下发取消标记的网址打不开  要求后台协助取消标记  谢谢    &amp;#13;&amp;#10;争议号码:18608603772&amp;#13;&amp;#10;问题现象:其他:  被标记称房产中介&amp;#13;&amp;#10;用户要求:下发取消标记的网址打不开  要求后台协助取消标记  谢谢      被标记称房产中介&amp;#13;</t>
  </si>
  <si>
    <t>其他：用户反映号码被标记，经核实，需用户关注微信公众号“码号服务平台，输入待查询号码，点击“查询”按钮根据页面提示操作；或登陆www.opene164.org.cn网站，选择号码标记服务区域操作。无在线取消权限，已向用户解释以上情况，表示知晓。</t>
  </si>
  <si>
    <t>TS202310051354030613</t>
  </si>
  <si>
    <t>荆少林</t>
  </si>
  <si>
    <t>2023-10-07 09:04:41</t>
  </si>
  <si>
    <t>:缴费未开机/缴费未到账&amp;#13;&amp;#10;判断省分:其他省分&amp;#13;&amp;#10;获取参数:往月欠费以及历史缴费信息:&amp;#13;&amp;#10;用户反馈:缴费未到账&amp;#13;&amp;#10;告知用户缴费暂未到账，可能存在一定延迟，请用户再耐心等待一下:不认可/充值很久了&amp;#13;&amp;#10;核对充值的手机号码是否正确:正确&amp;#13;&amp;#10;通过哪个平台充值:三方平台&amp;#13;&amp;#10;解释费用确实暂未到账，建议用户联系三方平台客服电话再核实一下:仍不认可&amp;#13;&amp;#10;解释后仍不认可:&amp;#13;&amp;#10;&amp;#13;&amp;#10;高级模板内容：&amp;#13;&amp;#10;投诉问题描述:用户称自己办卡就交费了100，现在还没有到账，一个月了，要求核实&amp;#13;&amp;#10;充值时间:2023-09-15&amp;#13;&amp;#10;充值渠道:其他:学校里的定点&amp;#13;&amp;#10;充值号码:15549396619&amp;#13;&amp;#10;充值金额:100&amp;#13;&amp;#10;前台是否按流程解释:是&amp;#13;&amp;#10;用户要求:用户称自己办卡就交费了100，现在还没有到账，一个月了，要求核实&amp;#13;</t>
  </si>
  <si>
    <t>其他：用户反映交纳未到账，联系客户表示话费已到账，已处理好，满意。</t>
  </si>
  <si>
    <t>TS202310061710471529</t>
  </si>
  <si>
    <t>投诉工单（2021版）&gt;&gt;融合&gt;&gt;【产品及计费使用】产品及业务规则&gt;&gt;遭遇通信骚扰、电信诈骗与电话非法改号</t>
  </si>
  <si>
    <t>2023-10-07 09:30:18</t>
  </si>
  <si>
    <t>用户来电要求举报一个骚扰电话为18271564717的号码，说他搞诈骗，要求尽快处理并回复，同时屏蔽该号码</t>
  </si>
  <si>
    <t>BL202310071929550852</t>
  </si>
  <si>
    <t>办理工单（2021版）&gt;&gt;举报登记&gt;&gt;诈骗电话举报</t>
  </si>
  <si>
    <t>黄雪芹</t>
  </si>
  <si>
    <t>判断省分:湖北&amp;#13;&amp;#10;根据用户描述选择以下场景:投诉骚扰诈骗电话&amp;#13;&amp;#10;建议用户通过智慧沃服务进行拦截:不认可&amp;#13;&amp;#10;判断用户是否能提供被举报的号码:可以提供号码&amp;#13;&amp;#10;:&amp;#13;&amp;#10;客户来电 经常收到各种各样的骚扰电话  17050138960   16510108416   17058683896  16727102038  017179545202 0210514319  特别是18881935898 这个号码   16585444077  已建议用户智慧沃服务 12321受理中心  等 客户都不认可表示 都不会操作 只要求我处屏蔽  烦请核实处理谢谢！ &amp;#13;</t>
  </si>
  <si>
    <t>BL202310071754512164</t>
  </si>
  <si>
    <t>办理工单（2021版）&gt;&gt;举报登记&gt;&gt;骚扰电话举报</t>
  </si>
  <si>
    <t>王晓文</t>
  </si>
  <si>
    <t>判断省分:湖北&amp;#13;&amp;#10;根据用户描述选择以下场景:投诉骚扰诈骗电话&amp;#13;&amp;#10;建议用户通过智慧沃服务进行拦截:不认可&amp;#13;&amp;#10;判断用户是否能提供被举报的号码:可以提供号码&amp;#13;&amp;#10;:用户来电反馈自己一直被号码：15344130260骚扰，要求我方给其举报该用户，不愿自行办理，请协助处理，谢谢。&amp;#13;</t>
  </si>
  <si>
    <t>BL202310071541430129</t>
  </si>
  <si>
    <t>赵福艳</t>
  </si>
  <si>
    <t>用户来电表示这个号码一直打电话骚扰，要求举报</t>
  </si>
  <si>
    <t>TS202310062048020636</t>
  </si>
  <si>
    <t>2023-10-07 11:02:25</t>
  </si>
  <si>
    <t>&amp;#13;&amp;#10;高级模板内容：&amp;#13;&amp;#10;投诉问题描述:用户来电称未经同意就把他的19套餐改成了49的&amp;#13;&amp;#10;业务名称: 畅越冰激凌5G套餐49元&amp;#13;&amp;#10;争议月份:2023年10月&amp;#13;&amp;#10;争议金额:0&amp;#13;&amp;#10;办理渠道:湖北精英盛华信息科技有限公司(宜昌)  &amp;#13;&amp;#10;前台是否取消:未取消&amp;#13;&amp;#10;用户要求:用户要求核实回电，并把套餐给他改回去&amp;#13;</t>
  </si>
  <si>
    <t>BL202310071531165042</t>
  </si>
  <si>
    <t>代政</t>
  </si>
  <si>
    <t>15586351391  用户毕业离校，要求取消校园网业务，保留手机号码转现行29元资费</t>
  </si>
  <si>
    <t>BL202310071521447309</t>
  </si>
  <si>
    <t>柯倩倩</t>
  </si>
  <si>
    <t>15587979565 用户来电要求销户宽带和手机号码</t>
  </si>
  <si>
    <t>BL202310071215371920</t>
  </si>
  <si>
    <t>李洋可</t>
  </si>
  <si>
    <t>2023-10-07 17:01:47</t>
  </si>
  <si>
    <t>&amp;#13;&amp;#10;高级模板内容：&amp;#13;&amp;#10;用户诉求:用户要求变更的是5元套餐，没有要求将套外资费改为5元/G月租宝，详见：BL202310061747490769&amp;#13;&amp;#10;当前套餐名称:腾讯大王卡&amp;#13;&amp;#10;新套餐名称（转入套餐名称）:5元套餐&amp;#13;&amp;#10;是合约期内（含靓号）:是&amp;#13;&amp;#10;备注:已解释不认可，用户未明确详细资费名称&amp;#13;</t>
  </si>
  <si>
    <t>BL202310071145481476</t>
  </si>
  <si>
    <t>赵玉芬</t>
  </si>
  <si>
    <t>2023-10-07 14:17:01</t>
  </si>
  <si>
    <t>判断省分:湖北&amp;#13;&amp;#10;:指定要求办理全国流量王8元套餐&amp;#13;&amp;#10;:&amp;#13;&amp;#10;&amp;#13;&amp;#10;高级模板内容：&amp;#13;&amp;#10;用户诉求:用户来电要求办理全国流量王8元套餐 请协助处理 谢谢&amp;#13;&amp;#10;当前套餐名称: 4G全国流量王18元套餐（湖北&amp;#13;&amp;#10;新套餐名称（转入套餐名称）:全国流量王8元套餐&amp;#13;&amp;#10;是合约期内（含靓号）:否&amp;#13;</t>
  </si>
  <si>
    <t>BL202310071111120889</t>
  </si>
  <si>
    <t>杨守翠</t>
  </si>
  <si>
    <t>2023-10-07 11:23:14</t>
  </si>
  <si>
    <t>判断省分:湖北&amp;#13;&amp;#10;:指定要求办理全国流量王8元套餐&amp;#13;&amp;#10;:&amp;#13;&amp;#10;&amp;#13;&amp;#10;高级模板内容：&amp;#13;&amp;#10;用户诉求:降套，改为全国流量王8元套餐&amp;#13;&amp;#10;当前套餐名称: 流量王-新市民卡（湖北&amp;#13;&amp;#10;新套餐名称（转入套餐名称）:全国流量王8元套餐&amp;#13;&amp;#10;是合约期内（含靓号）:否&amp;#13;</t>
  </si>
  <si>
    <t>BL202310071104130765</t>
  </si>
  <si>
    <t>郑继博</t>
  </si>
  <si>
    <t>2023-10-07 11:16:48</t>
  </si>
  <si>
    <t>判断省分:湖北&amp;#13;&amp;#10;:指定要求办理全国流量王8元套餐&amp;#13;&amp;#10;:&amp;#13;&amp;#10;&amp;#13;&amp;#10;高级模板内容：&amp;#13;&amp;#10;用户诉求:用户来电要求变更套餐为全国流量王8元，不愿去营业厅，请核实处理，谢谢&amp;#13;&amp;#10;当前套餐名称:小天卡-2023&amp;#13;&amp;#10;新套餐名称（转入套餐名称）:全国流量王8元&amp;#13;&amp;#10;是合约期内（含靓号）:否&amp;#13;</t>
  </si>
  <si>
    <t>BL202310071002412159</t>
  </si>
  <si>
    <t>杨晓艳</t>
  </si>
  <si>
    <t>2023-10-07 10:55:48</t>
  </si>
  <si>
    <t>&amp;#13;&amp;#10;高级模板内容：&amp;#13;&amp;#10;用户诉求:降低套餐&amp;#13;&amp;#10;当前套餐名称: 幸福家家乐59元套餐&amp;#13;&amp;#10;新套餐名称（转入套餐名称）:福多多29元（湖北）&amp;#13;&amp;#10;是合约期内（含靓号）:否&amp;#13;&amp;#10;备注:用户想要保留号码 我处挽留无效 操作系统无套餐档位选择 请协助处理&amp;#13;</t>
  </si>
  <si>
    <t>BL202310070922351460</t>
  </si>
  <si>
    <t>胡艳莉</t>
  </si>
  <si>
    <t>2023-10-07 16:46:21</t>
  </si>
  <si>
    <t>【2022年上工信部测评重保用户】&amp;#13;&amp;#10;高级模板内容：&amp;#13;&amp;#10;用户诉求:用户要求更改4G全国流量王8元套餐，已建议带上本人身份证件到归属地联通自营厅咨询不认可坚持办理 &amp;#13;&amp;#10;当前套餐名称:腾讯大王卡&amp;#13;&amp;#10;新套餐名称（转入套餐名称）:4G全国流量王8元套餐&amp;#13;&amp;#10;是合约期内（含靓号）:否&amp;#13;</t>
  </si>
  <si>
    <t>BL202310070856351043</t>
  </si>
  <si>
    <t>范尹</t>
  </si>
  <si>
    <t>2023-10-07 09:22:01</t>
  </si>
  <si>
    <t>判断省分:湖北&amp;#13;&amp;#10;:指定要求办理全国流量王8元套餐&amp;#13;&amp;#10;:&amp;#13;&amp;#10;&amp;#13;&amp;#10;高级模板内容：&amp;#13;&amp;#10;用户诉求:客户来电表示要求降低套餐&amp;#13;&amp;#10;当前套餐名称: 沃派39元2021&amp;#13;&amp;#10;新套餐名称（转入套餐名称）:4G全国流量王套餐8元&amp;#13;&amp;#10;是合约期内（含靓号）:否&amp;#13;</t>
  </si>
  <si>
    <t>BL202310062135280287</t>
  </si>
  <si>
    <t>朱容</t>
  </si>
  <si>
    <t>2023-10-07 14:17:05</t>
  </si>
  <si>
    <t>&amp;#13;&amp;#10;高级模板内容：&amp;#13;&amp;#10;用户诉求:用户来电反映要求变更套餐&amp;#13;&amp;#10;当前套餐名称: 畅越冰激凌5G套餐49元&amp;#13;&amp;#10;新套餐名称（转入套餐名称）:福多多29元（湖北）&amp;#13;&amp;#10;是合约期内（含靓号）:是&amp;#13;</t>
  </si>
  <si>
    <t>BL202310062117220198</t>
  </si>
  <si>
    <t>乔磊</t>
  </si>
  <si>
    <t>2023-10-07 09:01:51</t>
  </si>
  <si>
    <t>&amp;#13;&amp;#10;高级模板内容：&amp;#13;&amp;#10;用户诉求:用户要求降套&amp;#13;&amp;#10;当前套餐名称:畅越冰激凌5G套餐49元&amp;#13;&amp;#10;新套餐名称（转入套餐名称）:孝心卡基础版套餐&amp;#13;&amp;#10;是合约期内（含靓号）:是&amp;#13;&amp;#10;备注:挽留无效，解释线下营业厅前台、指定线上渠道定向推广和办理那，用户不认可，要求我司处理&amp;#13;</t>
  </si>
  <si>
    <t>BL202310062020122317</t>
  </si>
  <si>
    <t>陈成</t>
  </si>
  <si>
    <t>2023-10-07 09:25:32</t>
  </si>
  <si>
    <t>&amp;#13;&amp;#10;高级模板内容：&amp;#13;&amp;#10;用户诉求:用户要求修改8元套餐，前台已挽留，请尽快核实处理，谢谢&amp;#13;&amp;#10;当前套餐名称:腾讯大王卡&amp;#13;&amp;#10;新套餐名称（转入套餐名称）:全国流量王8元套餐&amp;#13;&amp;#10;是合约期内（含靓号）:否&amp;#13;</t>
  </si>
  <si>
    <t>BL202310062002002179</t>
  </si>
  <si>
    <t>龚伟</t>
  </si>
  <si>
    <t>2023-10-07 14:16:21</t>
  </si>
  <si>
    <t>判断省分:湖北&amp;#13;&amp;#10;:有意向资费&amp;#13;&amp;#10;:是&amp;#13;&amp;#10;:不认可：坚持要求转入有限制的套餐&amp;#13;&amp;#10;:&amp;#13;&amp;#10;&amp;#13;&amp;#10;高级模板内容：&amp;#13;&amp;#10;用户诉求:用户来电称要求更改为之前的套餐&amp;#13;&amp;#10;当前套餐名称:腾讯大王卡（新）	 91090059&amp;#13;&amp;#10;新套餐名称（转入套餐名称）: 腾讯大王卡   90063345&amp;#13;&amp;#10;是合约期内（含靓号）:是&amp;#13;</t>
  </si>
  <si>
    <t>BL202310061955152116</t>
  </si>
  <si>
    <t>2023-10-07 09:01:25</t>
  </si>
  <si>
    <t>22年Q3Q4重点客户判断省分:湖北&amp;#13;&amp;#10;:指定要求办理全国流量王8元套餐&amp;#13;&amp;#10;:&amp;#13;&amp;#10;&amp;#13;&amp;#10;高级模板内容：&amp;#13;&amp;#10;用户诉求:要求办理8元套餐，不愿到厅&amp;#13;&amp;#10;当前套餐名称:4G畅爽冰激凌国内流量套餐-99元/月&amp;#13;&amp;#10;新套餐名称（转入套餐名称）:全国流量王8元套餐&amp;#13;&amp;#10;是合约期内（含靓号）:否&amp;#13;&amp;#10;备注:&amp;#13;</t>
  </si>
  <si>
    <t>BL202310061746510753</t>
  </si>
  <si>
    <t>高凤章</t>
  </si>
  <si>
    <t>2023-10-07 09:03:06</t>
  </si>
  <si>
    <t>[65岁以上老人] 判断省分:湖北&amp;#13;&amp;#10;:指定要求办理全国流量王8元套餐&amp;#13;&amp;#10;:&amp;#13;&amp;#10;&amp;#13;&amp;#10;高级模板内容：&amp;#13;&amp;#10;用户诉求:用户要求办理4G全国流量王8元套餐 前台已解释 用户不愿前往营业厅更改 要求线上更改 请处理谢谢&amp;#13;&amp;#10;当前套餐名称:腾讯大王卡&amp;#13;&amp;#10;新套餐名称（转入套餐名称）:4G全国流量王8元套餐&amp;#13;&amp;#10;是合约期内（含靓号）:否&amp;#13;&amp;#10;备注:用户要求办理4G全国流量王8元套餐 前台已解释 用户不愿前往营业厅更改 要求线上更改 请处理谢谢&amp;#13;</t>
  </si>
  <si>
    <t>BL202310061709330214</t>
  </si>
  <si>
    <t>侯玙婷</t>
  </si>
  <si>
    <t>2023-10-07 11:15:48</t>
  </si>
  <si>
    <t>判断省分:湖北&amp;#13;&amp;#10;:指定要求办理全国流量王8元套餐&amp;#13;&amp;#10;:&amp;#13;&amp;#10;&amp;#13;&amp;#10;高级模板内容：&amp;#13;&amp;#10;用户诉求:用户15671001103来电要求将套餐变更为（4G全国流量王8元套餐），前台挽留失败，不愿意到营业厅办理，要求我方线上处理，请处理 谢谢&amp;#13;&amp;#10;当前套餐名称: 幸福家家乐19元套餐&amp;#13;&amp;#10;新套餐名称（转入套餐名称）:4G全国流量王8元套餐&amp;#13;&amp;#10;是合约期内（含靓号）:是&amp;#13;&amp;#10;备注:&amp;#13;</t>
  </si>
  <si>
    <t>BL202310061708160200</t>
  </si>
  <si>
    <t>向怡妮洋</t>
  </si>
  <si>
    <t>2023-10-07 09:07:08</t>
  </si>
  <si>
    <t>判断省分:湖北&amp;#13;&amp;#10;:指定要求办理全国流量王8元套餐&amp;#13;&amp;#10;:&amp;#13;&amp;#10;&amp;#13;&amp;#10;高级模板内容：&amp;#13;&amp;#10;用户诉求:客户来电要求转8元4G全国流量王套餐，挽留无效请核实谢谢已告知黄冈：停售。其他地市请用户带上本人身份证件到归属地联通自营厅咨询。。用户不认可请核实联系本机&amp;#13;&amp;#10;当前套餐名称:腾讯大王卡&amp;#13;&amp;#10;新套餐名称（转入套餐名称）:8元4G全国流量王套餐，&amp;#13;&amp;#10;是合约期内（含靓号）:否&amp;#13;&amp;#10;备注:客户来电要求转8元4G全国流量王套餐，挽留无效请核实谢谢已告知黄冈：停售。其他地市请用户带上本人身份证件到归属地联通自营厅咨询。。用户不认可请核实联系本机&amp;#13;</t>
  </si>
  <si>
    <t>BL202310061659350066</t>
  </si>
  <si>
    <t>黄玥</t>
  </si>
  <si>
    <t>2023-10-07 09:01:21</t>
  </si>
  <si>
    <t>22年Q3Q4重点客户判断省分:湖北&amp;#13;&amp;#10;:指定要求办理全国流量王8元套餐&amp;#13;&amp;#10;:&amp;#13;&amp;#10;&amp;#13;&amp;#10;高级模板内容：&amp;#13;&amp;#10;用户诉求:用户要求指定要求办理全国流量王8元套餐&amp;#13;&amp;#10;当前套餐名称:腾讯天王卡&amp;#13;&amp;#10;新套餐名称（转入套餐名称）:全国流量王8元套餐&amp;#13;&amp;#10;是合约期内（含靓号）:是&amp;#13;&amp;#10;备注:王卡会员专属权益&amp;#13;</t>
  </si>
  <si>
    <t>ZX202310061357560328</t>
  </si>
  <si>
    <t>陈澜</t>
  </si>
  <si>
    <t>2023-10-07 09:04:52</t>
  </si>
  <si>
    <t>投诉描述:开始-&gt;提供手机号码，确认漫游地:下一步-&gt;提供套餐名称及档位:无套餐名称-&gt;为用户记录反馈:下一步=&gt;:&amp;#13;&amp;#10;18671447077湖北宜昌4G后付费目前漫游在澳大利亚，现要求查询号码通过人工客服可以变更的最低档位套餐是什么。只接收短信接听电话&amp;#13;&amp;#10;机主姓名：陈澜，证件号码：420521199012080449，已通过身份验证。&amp;#13;&amp;#10;联系人：陈澜，联系电话：18671447077，用户要求短信回复。&amp;#13;&amp;#10;此为国际漫游平台的投诉，请优先处理&amp;#13;</t>
  </si>
  <si>
    <t>套餐变更-未到厅：用户要求转资8元流量王套餐，挽留无效（降套的）已办理，次月生效 客户满意。</t>
  </si>
  <si>
    <t>TS202310052213050459</t>
  </si>
  <si>
    <t>王彦翔</t>
  </si>
  <si>
    <t>2023-10-07 13:24:34</t>
  </si>
  <si>
    <t>主办单位：湖北&amp;#10;客户类别：星级客户&amp;#10;10010是否打通：否&amp;#10;是否二次致电10015：是&amp;#10;是否联系：否&amp;#10;升级倾向：&amp;#10;号码归属省：湖北&amp;#10;SVIP等级：&amp;#10;1. 问题类型:;&amp;#10;2. 投诉类型:其他问题;&amp;#10;3. 营业厅地址:;&amp;#10;4. 位置信息:;&amp;#10;5. 位置发生地:;&amp;#10;6. 投诉内容:更改套餐要是网上无法更改套餐，去营业厅就是带号转移动了</t>
  </si>
  <si>
    <t>套餐变更-未到厅①客户投诉产生的原因：客户反映更改套餐问题。								&amp;#10;②客户投诉问题核查情况及解决方案：收到贵部转办后，我司立即组织调查。经核实，客户反映更改套餐问题	，多次致电未接，无法核实转资情况，已短信告知如您后期使用有任何疑问，可于工作时间（08：30-17：30）致电宜昌联通07176921001或13032700872						&amp;#10;③客户问题满意度：未联系上。								&amp;#10;④回单人:宜昌客服王晓玉；联系电话：07176921001。</t>
  </si>
  <si>
    <t>BL202310070943301818</t>
  </si>
  <si>
    <t>曾雷</t>
  </si>
  <si>
    <t>2023-10-07 15:01:28</t>
  </si>
  <si>
    <t>判断省分:湖北&amp;#13;&amp;#10;:有意向资费&amp;#13;&amp;#10;:是&amp;#13;&amp;#10;:不认可：坚持要求转入有限制的套餐&amp;#13;&amp;#10;:&amp;#13;&amp;#10;&amp;#13;&amp;#10;高级模板内容：&amp;#13;&amp;#10;用户诉求:用户有宽带有副卡，要求在线改套餐，并表示自己已经前往营业厅，工作人员告知自己联系专属客服，但自己又联系不到，请核实&amp;#13;&amp;#10;当前套餐名称:畅爽全国冰激凌套餐398元档&amp;#13;&amp;#10;新套餐名称（转入套餐名称）:畅爽冰激凌5G套餐199元（基础版）&amp;#13;&amp;#10;是合约期内（含靓号）:是&amp;#13;</t>
  </si>
  <si>
    <t>套餐变更：降套，已与用户沟通销户副卡，主卡转资199元畅冰激凌套餐，次月生效，满意</t>
  </si>
  <si>
    <t>BL202310061520441082</t>
  </si>
  <si>
    <t>余秋虹</t>
  </si>
  <si>
    <t>2023-10-07 10:55:28</t>
  </si>
  <si>
    <t>判断省分:湖北&amp;#13;&amp;#10;:指定要求办理全国流量王8元套餐&amp;#13;&amp;#10;:&amp;#13;&amp;#10;&amp;#13;&amp;#10;高级模板内容：&amp;#13;&amp;#10;用户诉求:降套&amp;#13;&amp;#10;当前套餐名称: 腾讯大王卡&amp;#13;&amp;#10;新套餐名称（转入套餐名称）:8元保号套餐&amp;#13;&amp;#10;是合约期内（含靓号）:否&amp;#13;</t>
  </si>
  <si>
    <t>套餐变更：未到厅，降套，用户存在亲情组关系的主号码，需取消后转资，多次未联系上用户，已短信告知用户结果，若用户来电烦请代为解释或告知用户与本地服务监督热线13032700872（工作时间8:30-12:00 14:00-17:30工作时间）联系。</t>
  </si>
  <si>
    <t>BL202310061934341936</t>
  </si>
  <si>
    <t>黄文红</t>
  </si>
  <si>
    <t>2023-10-07 14:12:33</t>
  </si>
  <si>
    <t>判断省分:湖北&amp;#13;&amp;#10;:指定要求办理全国流量王8元套餐&amp;#13;&amp;#10;:&amp;#13;&amp;#10;&amp;#13;&amp;#10;高级模板内容：&amp;#13;&amp;#10;用户诉求:用户要求更改4G全国流量王8元套餐，已告知到厅咨询用户不认可&amp;#13;&amp;#10;当前套餐名称:5G副卡基本套餐(极速服务)&amp;#13;&amp;#10;新套餐名称（转入套餐名称）:4G全国流量王8元套餐&amp;#13;&amp;#10;是合约期内（含靓号）:否&amp;#13;</t>
  </si>
  <si>
    <t>套餐变更-未到厅：10元转8元，致电未接，已联系主卡15271509760 ，表示暂时不解绑转资，故未操作，用户满意。</t>
  </si>
  <si>
    <t>BL202310070557170565</t>
  </si>
  <si>
    <t>李娜</t>
  </si>
  <si>
    <t>2023-10-07 14:58:30</t>
  </si>
  <si>
    <t>22年Q3Q4重点客户判断省分:湖北&amp;#13;&amp;#10;:指定要求办理全国流量王8元套餐&amp;#13;&amp;#10;:&amp;#13;&amp;#10;&amp;#13;&amp;#10;高级模板内容：&amp;#13;&amp;#10;用户诉求:变更全国流量王8元套餐&amp;#13;&amp;#10;当前套餐名称: 畅爽冰激凌5G套餐129元（基础版）&amp;#13;&amp;#10;新套餐名称（转入套餐名称）:全国流量王8元套餐&amp;#13;&amp;#10;是合约期内（含靓号）:是&amp;#13;</t>
  </si>
  <si>
    <t>套餐变更-未到厅：129转8元，联系用户表示8元套餐不够用，暂不转资，故未操作业务，满意</t>
  </si>
  <si>
    <t>BL202310052124521703</t>
  </si>
  <si>
    <t>邵蒙</t>
  </si>
  <si>
    <t>2023-10-07 09:17:16</t>
  </si>
  <si>
    <t>判断省分:湖北&amp;#13;&amp;#10;:有意向资费&amp;#13;&amp;#10;:是&amp;#13;&amp;#10;:不认可：坚持要求转入有限制的套餐&amp;#13;&amp;#10;:&amp;#13;&amp;#10;&amp;#13;&amp;#10;高级模板内容：&amp;#13;&amp;#10;用户诉求:用户来电反映需要更改一个98元全国畅享冰淇淋套餐，在线解释改套餐已停售无法更改，用户强烈要求更改&amp;#13;&amp;#10;当前套餐名称: 畅越全国冰激凌套餐-158元档&amp;#13;&amp;#10;新套餐名称（转入套餐名称）:98元全国畅享冰淇淋套餐&amp;#13;&amp;#10;是合约期内（含靓号）:否&amp;#13;&amp;#10;备注:要求改为98元全国畅享冰淇淋套餐&amp;#13;</t>
  </si>
  <si>
    <t>套餐变更-未到厅：158元转98元，系统无勾选项，建议用户转资其他更优套餐，用户表示知晓。</t>
  </si>
  <si>
    <t>BL202310051425471234</t>
  </si>
  <si>
    <t>阮超</t>
  </si>
  <si>
    <t>2023-10-07 09:19:12</t>
  </si>
  <si>
    <t>判断省分:湖北&amp;#13;&amp;#10;:无意向资费&amp;#13;&amp;#10;node_104:&amp;#13;&amp;#10;node_102:&amp;#13;&amp;#10;:降套&amp;#13;&amp;#10;:消费过高&amp;#13;&amp;#10;:挽留后，用户依旧要求降套&amp;#13;&amp;#10;:资费对比&amp;#13;&amp;#10;:挽留失败&amp;#13;&amp;#10;:&amp;#13;&amp;#10;node_106:&amp;#13;&amp;#10;:无合约/无靓号&amp;#13;&amp;#10;:&amp;#13;&amp;#10;&amp;#13;&amp;#10;高级模板内容：&amp;#13;&amp;#10;用户诉求:用户来电反映自己的套餐原本是99元的，不知道什么时候成159了，用户不认可是自己办理的更改套餐，现在需要我们为他取消，&amp;#13;&amp;#10;当前套餐名称: 畅爽冰激凌5G套餐199元&amp;#13;&amp;#10;新套餐名称（转入套餐名称）:畅爽冰激凌5G套餐99元（基础版）&amp;#13;&amp;#10;是合约期内（含靓号）:是&amp;#13;&amp;#10;备注:用户有合约和宽带副卡，不认可自己去营业厅更改套餐，坚持我们为他更改，否则投诉工信部&amp;#13;</t>
  </si>
  <si>
    <t>套餐变更-未到厅：199元转99元，沟通后用户实际是想办理携号转网，现已按用户办理宽带注销成功，现号码允许携出，用户满意。</t>
  </si>
  <si>
    <t>BL202310061634422227</t>
  </si>
  <si>
    <t>陈昌礼</t>
  </si>
  <si>
    <t>2023-10-07 14:25:14</t>
  </si>
  <si>
    <t>[65岁以上老人] 判断省分:湖北&amp;#13;&amp;#10;:无意向资费&amp;#13;&amp;#10;node_104:&amp;#13;&amp;#10;node_102:&amp;#13;&amp;#10;:降套&amp;#13;&amp;#10;:消费过高&amp;#13;&amp;#10;:挽留后，用户依旧要求降套&amp;#13;&amp;#10;:消费对比&amp;#13;&amp;#10;:挽留失败&amp;#13;&amp;#10;:&amp;#13;&amp;#10;node_106:&amp;#13;&amp;#10;:有合约/有靓号&amp;#13;&amp;#10;:&amp;#13;&amp;#10;&amp;#13;&amp;#10;高级模板内容：&amp;#13;&amp;#10;用户诉求:用户要求变更 畅越冰激凌5G套餐159元（极速）&amp;#13;&amp;#10;当前套餐名称: 畅越冰激凌5G套餐199元（极速）&amp;#13;&amp;#10;新套餐名称（转入套餐名称）:畅越冰激凌5G套餐159元&amp;#13;&amp;#10;是合约期内（含靓号）:是&amp;#13;</t>
  </si>
  <si>
    <t>套餐变更-未到厅：199转159，用户要求转资畅越冰激凌5G套餐159元，联系用户表示暂不转资，满意</t>
  </si>
  <si>
    <t>BL202310061001511079</t>
  </si>
  <si>
    <t>肖进</t>
  </si>
  <si>
    <t>2023-10-07 09:08:19</t>
  </si>
  <si>
    <t>判断省分:湖北&amp;#13;&amp;#10;:无意向资费&amp;#13;&amp;#10;node_104:&amp;#13;&amp;#10;node_102:&amp;#13;&amp;#10;:降套&amp;#13;&amp;#10;:消费过高&amp;#13;&amp;#10;:挽留后，用户依旧要求降套&amp;#13;&amp;#10;:消费对比&amp;#13;&amp;#10;:挽留失败&amp;#13;&amp;#10;:&amp;#13;&amp;#10;node_106:&amp;#13;&amp;#10;:无合约/无靓号&amp;#13;&amp;#10;:&amp;#13;&amp;#10;&amp;#13;&amp;#10;高级模板内容：&amp;#13;&amp;#10;用户诉求:用户来电要求将套餐降低为同系列套餐69元档，一线已建议用户到归属地营业厅办理，用户不认可，要求线上变更成功，请协助受理，谢谢&amp;#13;&amp;#10;当前套餐名称:畅越冰激凌5G套餐89元&amp;#13;&amp;#10;新套餐名称（转入套餐名称）:畅越冰激凌5G套餐69元&amp;#13;&amp;#10;是合约期内（含靓号）:是&amp;#13;&amp;#10;备注:用户非单卡，有融合关系，用户表示机主高龄，无法到营业厅办理，且表示所在地营业厅无法变更&amp;#13;</t>
  </si>
  <si>
    <t>套餐变更-未到厅：89元转69元，已办理转资畅越冰激凌5G套餐69元套餐，次月生效，用户满意。</t>
  </si>
  <si>
    <t>BL202310052104151594</t>
  </si>
  <si>
    <t>覃峥瑞</t>
  </si>
  <si>
    <t>2023-10-07 09:16:32</t>
  </si>
  <si>
    <t>判断省分:湖北&amp;#13;&amp;#10;:无意向资费&amp;#13;&amp;#10;node_104:&amp;#13;&amp;#10;node_102:&amp;#13;&amp;#10;:降套&amp;#13;&amp;#10;:消费过高&amp;#13;&amp;#10;:挽留后，用户依旧要求降套&amp;#13;&amp;#10;:资费对比&amp;#13;&amp;#10;:挽留失败&amp;#13;&amp;#10;:&amp;#13;&amp;#10;node_106:&amp;#13;&amp;#10;:无合约/无靓号&amp;#13;&amp;#10;:&amp;#13;&amp;#10;&amp;#13;&amp;#10;高级模板内容：&amp;#13;&amp;#10;用户诉求:用户来电称要求变更福多多29元（湖北）  91294084  29元，前台推荐营业厅，用户不认可，请协助，2.用户对预存话费享折扣优惠 档位五（立即生效24个月）-湖北政企专属6月底结束未告知不认可，前台查到无短信告知用户，请协助处理&amp;#13;&amp;#10;当前套餐名称: 畅爽冰激凌5G套餐99元&amp;#13;&amp;#10;新套餐名称（转入套餐名称）:	 福多多29元（湖北）  91294084  29元&amp;#13;&amp;#10;是合约期内（含靓号）:否&amp;#13;&amp;#10;备注:&amp;#13;</t>
  </si>
  <si>
    <t>套餐变更-未到厅：99元转29元，沟通后用户只需取消IPTV及30元20G全国流量150分钟语音（湖北）；炫彩通信助理包体验版-立即生效（湖北）（已停售），挽留成功暂时不转资，用户满意。</t>
  </si>
  <si>
    <t>BL202310061500300767</t>
  </si>
  <si>
    <t>邓辉</t>
  </si>
  <si>
    <t>2023-10-07 09:12:52</t>
  </si>
  <si>
    <t>判断省分:湖北&amp;#13;&amp;#10;:指定要求办理全国流量王8元套餐&amp;#13;&amp;#10;:&amp;#13;&amp;#10;&amp;#13;&amp;#10;高级模板内容：&amp;#13;&amp;#10;用户诉求:降套&amp;#13;&amp;#10;当前套餐名称: 腾讯大王卡&amp;#13;&amp;#10;新套餐名称（转入套餐名称）:4g全国流量王8元套餐&amp;#13;&amp;#10;是合约期内（含靓号）:否&amp;#13;&amp;#10;备注:&amp;#13;&amp;#10;用户要求变更4g全国流量王8元套餐,，已按照知识库解释口径告知用户，目前8元流量王套餐需用户带上本人身份证件到归属地联通自营厅咨询，告知可为用户推荐可咨询的营业厅【首推打标【解约主推】的自营厅】，无效，用户坚持要求派单办理，麻烦尽快受理&amp;#13;&amp;#10;&amp;#13;</t>
  </si>
  <si>
    <t>套餐变更-未到厅：用户要求转资4G全国流量王8元套餐套餐，挽留无效（降套的）已办理，次月生效,用户满意。</t>
  </si>
  <si>
    <t>BL202310051651331027</t>
  </si>
  <si>
    <t>2023-10-07 09:06:04</t>
  </si>
  <si>
    <t>&amp;#13;&amp;#10;高级模板内容：&amp;#13;&amp;#10;用户诉求:更改4G全国流量王8元套餐   挽留无效，不愿意去营业厅 要求在线申请更改，已向用户推荐归属地营业厅不认可&amp;#13;&amp;#10;当前套餐名称: 宝卡Pro&amp;#13;&amp;#10;新套餐名称（转入套餐名称）:4G全国流量王8元套餐&amp;#13;&amp;#10;是合约期内（含靓号）:否&amp;#13;</t>
  </si>
  <si>
    <t>BL202310051302350062</t>
  </si>
  <si>
    <t>刘亚琦</t>
  </si>
  <si>
    <t>2023-10-07 09:07:28</t>
  </si>
  <si>
    <t>判断省分:湖北&amp;#13;&amp;#10;:指定要求办理全国流量王8元套餐&amp;#13;&amp;#10;:&amp;#13;&amp;#10;&amp;#13;&amp;#10;高级模板内容：&amp;#13;&amp;#10;用户诉求:用户来电要求变更保号套餐，前台已解释，用户不认可&amp;#13;&amp;#10;当前套餐名称: 畅越冰激凌5G套餐59元&amp;#13;&amp;#10;新套餐名称（转入套餐名称）:20元以内&amp;#13;&amp;#10;是合约期内（含靓号）:否&amp;#13;&amp;#10;备注:用户不愿意交费，不变更就欠费销户，请尽快协助处理一下&amp;#13;</t>
  </si>
  <si>
    <t>套餐变更-未到厅：用户要求转资8元流量王套餐，挽留无效（降套的）已办理，次月生效 ，另考虑客户感知，申请减免本月月租费用合计29.5元，24小时内到账，此费用不可打印账单发票，回访满意</t>
  </si>
  <si>
    <t>BL202310061551491541</t>
  </si>
  <si>
    <t>艾智荣</t>
  </si>
  <si>
    <t>2023-10-07 09:09:45</t>
  </si>
  <si>
    <t>【2022年上工信部测评重保用户】用户要求办理赠送流量的合约，他邻居告诉他129元有60G流量，前台解释营业厅可以详询，用户不认可，需后台协助</t>
  </si>
  <si>
    <t>套餐变更-未到厅：用户要求转资畅越冰激凌5G套餐129元套餐，挽留无效（降套的）已办理，次月生效,用户满意。</t>
  </si>
  <si>
    <t>BL202310061747490769</t>
  </si>
  <si>
    <t>2023-10-07 16:52:47</t>
  </si>
  <si>
    <t>判断省分:湖北&amp;#13;&amp;#10;:有意向资费&amp;#13;&amp;#10;:是&amp;#13;&amp;#10;:不认可：坚持要求转入有限制的套餐&amp;#13;&amp;#10;:&amp;#13;&amp;#10;&amp;#13;&amp;#10;高级模板内容：&amp;#13;&amp;#10;用户诉求:用户来电要求我方降低套餐 改为5元套餐 挽留无效 请协助联系处理&amp;#13;&amp;#10;当前套餐名称: 腾讯大王卡&amp;#13;&amp;#10;新套餐名称（转入套餐名称）:5元套餐流量1元1G每天3元封顶 具体未表明套餐名称&amp;#13;&amp;#10;是合约期内（含靓号）:是&amp;#13;&amp;#10;备注:要求24小时内回复办理不然就工信部投诉了&amp;#13;</t>
  </si>
  <si>
    <t>业务办理：转资小天神卡套餐，已告知用户该套餐已停售无法办理，建议用户可转资最低8元全国流量王套餐，用户认可，已转资次月生效，满意</t>
  </si>
  <si>
    <t>TS202310071310440426</t>
  </si>
  <si>
    <t>郝欢</t>
  </si>
  <si>
    <t>2023-10-07 17:13:22</t>
  </si>
  <si>
    <t>判断省份:湖北&amp;#10;:移网无法上网&amp;#10;:手机移动数据&amp;#10;获取入参:&amp;#10;获取历史工单:无历史工单&amp;#10;:下一步&amp;#10;移网一键诊断结果:1.用户状态是否正常：开通.2.上网功能是否正常：开通.3.流量封顶情况：未封顶.4.近期缴费开机记录情况：无缴费开机.5.2345G终端支持情况：5G终端.6.是否开通关闭公网：.7.是否存在群障：不存在.8.查询终端5G开关状态：终端5G开关已打开.9.查询流量是否限速：未限速.10.查询用户终端蜂窝网络状态：开启.:诊断无异常/解释不认可&amp;#10;:下一步&amp;#10;node_317:&amp;#10;:不符合办理条件&amp;#10;:在湖北&amp;#10;:能/不清楚&amp;#10;:能/不清楚&amp;#10;:网络无异常&amp;#10;:1、受理流水号：;2、受理号码：18671779052;3、主叫号码：18671779052;4、被叫号码：;5、客户姓名：郝欢;6、客户级别：三星忠诚用户;7、用户归属地：宜昌市; 8、受理员工工号：hubXN221541;9、手机厂商：;10、投诉渠道：10010客服热线;11、投诉打点范围：0.2千米;12、投诉地址：宜昌市-夷陵区:平湖天下【三峡路17号】;13、网格ID：190632;14、网格名称：YC_A_湖北省宜昌市夷陵区三峡路-S58三峡高速三峡路出口交叉口附近网格_190632;15、经度：111.294442;16、纬度：30.762187;17、用户现象：未发现网络问题;18、答复口径：您提供的位置周围基站暂时没有发现异常，建议您先进行换机换卡测试并留意观察。;19、网络类型：4G;20、投诉现象最近发生时间：当天;21、语音通话或数据上网：数据;22、室内或室外：室内;23、手机信号强弱：满格;24、用户周边使用情况：不清楚;25、主工单流水号：hub169665529670625236;26、语音业务类型：;27、数据业务类型：无法上网;28、用户是否接受解释：否;29、公告类型：;30、基站ID：117.110977;31、基站名称：117.110977;32、其它地方是否正常使用：是;33、之前是否可以正常使用：是;用户反映在宜昌市夷陵区平湖天下手机无法上网，请尽快联系处理</t>
  </si>
  <si>
    <t>TS202310071018260501</t>
  </si>
  <si>
    <t>徐康乐</t>
  </si>
  <si>
    <t>2023-10-07 11:40:36</t>
  </si>
  <si>
    <t>#2022重保客户#主办单位：湖北&amp;#10;客户类别：首次投诉&amp;#10;10010是否打通：否&amp;#10;是否二次致电10015：是&amp;#10;是否联系：否&amp;#10;升级倾向：&amp;#10;号码归属省：湖北&amp;#10;SVIP等级：&amp;#10;1. 问题类型:;&amp;#10;2. 投诉类型:手机流量费争议;&amp;#10;3. 营业厅地址:;&amp;#10;4. 位置信息:;&amp;#10;5. 位置发生地:;&amp;#10;6. 投诉内容:本来有流量但还用不了&amp;#10;202310月上网费:0.00&amp;#10;争议金额:0.00</t>
  </si>
  <si>
    <t>TS202310070105052218</t>
  </si>
  <si>
    <t>王成</t>
  </si>
  <si>
    <t>2023-10-07 11:31:10</t>
  </si>
  <si>
    <t>主办单位：湖北&amp;#10;客户类别：星级客户&amp;#10;10010是否打通：否&amp;#10;是否二次致电10015：是&amp;#10;是否联系：否&amp;#10;升级倾向：&amp;#10;号码归属省：湖北&amp;#10;SVIP等级：&amp;#10;1. 问题类型:;&amp;#10;2. 投诉类型:手机信号问题;&amp;#10;3. 营业厅地址:;&amp;#10;4. 位置信息:四方堰社区;&amp;#10;5. 位置发生地:湖北省宜昌市西陵区;&amp;#10;6. 投诉内容:手机网络类型:4G；&amp;#10; 网络情况:上网卡顿/掉线/不稳定；&amp;#10; 接打电话情况:杂音/断断续续；&amp;#10; APP应用程序是否正常使用:均不正常；&amp;#10; 影响范围:特定地点；&amp;#10; 其他用户能否正常使用:不了解；&amp;#10; 影响时段:23:00-12:00；&amp;#10; 投诉内容:网速慢，卡 还五块钱一个G；</t>
  </si>
  <si>
    <t>TS202310061419152231</t>
  </si>
  <si>
    <t>金开珍</t>
  </si>
  <si>
    <t>2023-10-07 09:17:18</t>
  </si>
  <si>
    <t>13040980616命中精准预判服务场景:[65岁以上老人] &amp;#10;判断省分:湖北&amp;#10;:湖北在省内手机不能打+不能接&amp;#10;获取入参:&amp;#10;获取历史工单:无历史工单&amp;#10;:下一步&amp;#10;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有缴费开机.9.是否存在群障：不存在.10.VoLTE开关是否打开：打开.:诊断无异常/解释不认可&amp;#10;:下一步&amp;#10;node_317:&amp;#10;:不符合办理条件&amp;#10;:任何地方都无法拨打或接听&amp;#10;:客户进线可以正常接打电话，但是接大概十几秒就开始自动挂断，想尽快解决问题</t>
  </si>
  <si>
    <t>TS202310071040231223</t>
  </si>
  <si>
    <t>曾钒峰</t>
  </si>
  <si>
    <t>机场、火车站、长途汽车站、地铁等交通枢纽设施</t>
  </si>
  <si>
    <t>2023-10-07 14:56:41</t>
  </si>
  <si>
    <t>主办单位：湖北&amp;#10;客户类别：星级客户&amp;#10;10010是否打通：否&amp;#10;是否二次致电10015：是&amp;#10;是否联系：否&amp;#10;升级倾向：&amp;#10;号码归属省：湖北&amp;#10;SVIP等级：&amp;#10;1. 问题类型:;&amp;#10;2. 投诉类型:手机信号问题;&amp;#10;3. 营业厅地址:;&amp;#10;4. 位置信息:三峡机场 候机大厅;&amp;#10;5. 位置发生地:湖北省宜昌市猇亭区;&amp;#10;6. 投诉内容:手机网络类型:5G；&amp;#10; 网络情况:无法上网；&amp;#10; 接打电话情况:杂音/断断续续；&amp;#10; APP应用程序是否正常使用:均不正常；&amp;#10; 影响范围:所有地点；&amp;#10; 其他用户能否正常使用:不能正常使用；&amp;#10; 影响时段:10:30-11:30；&amp;#10; 投诉内容:移动 电信在宜昌三峡机场都可以使用 唯独联通连微信都打不开。；</t>
  </si>
  <si>
    <t>"网络质量①客户投诉产生的原因：网络信号的问题。&amp;#10;②客户投诉问题核查情况及解决方案：收到贵部转办后，我司立即组织调查。经核实，客户反映三峡机场 候机大厅信号问题，我司于2023-10-07 11:37:38联系客户未接，已短信告知如后期可联系网优测试 人员16607208514协助现场实测。&amp;#10;③客户问题满意度：未联系上&amp;#10;④回单人：颜晶 6921001"</t>
  </si>
  <si>
    <t>TS202310051303351946</t>
  </si>
  <si>
    <t>郑之交</t>
  </si>
  <si>
    <t>2023-10-07 10:10:34</t>
  </si>
  <si>
    <t>【2022年上工信部测评重保用户】&amp;#13;&amp;#10;移网一键诊断结果:1.用户状态是否正常：停机.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下一步&amp;#13;&amp;#10;node_317:&amp;#13;&amp;#10;:不符合办理条件&amp;#13;&amp;#10;:某一地点无法拨打或接听&amp;#13;&amp;#10;:不清楚&amp;#13;&amp;#10;:网络无异常&amp;#13;&amp;#10;:1、受理流水号：;2、受理号码：18671796795;3、主叫号码：18671796795;4、被叫号码：;5、客户姓名：郑之交;6、客户级别：四星忠诚用户;7、用户归属地：宜昌市; 8、受理员工工号：hubXN23ZH1236;9、手机厂商：;10、投诉渠道：10010客服热线;11、投诉打点范围：0.5千米;12、投诉地址：宜昌市-秭归县:秭归县【秭归县】  毛坪;13、网格ID：191016;14、网格名称：YC_A_湖北省宜昌市秭归县长宁大道-平湖三路交叉口附近网格_191016;15、经度：110.972627;16、纬度：30.828346;17、用户现象：未发现网络问题;18、答复口径：您提供的位置周围基站暂时没有发现异常，建议您先进行换机换卡测试并留意观察。;19、网络类型：4G;20、投诉现象最近发生时间：一周以上;21、语音通话或数据上网：语音;22、室内或室外：室内外;23、手机信号强弱：一至两格不稳定;24、用户周边使用情况：不清楚;25、主工单流水号：hub169648203975858155;26、语音业务类型：单通;27、数据业务类型：;28、用户是否接受解释：否;29、公告类型：;30、基站ID：117.110750;31、基站名称：117.11075;32、其它地方是否正常使用：是;33、之前是否可以正常使用：是;&amp;#13;&amp;#10;用户来电反映从（2023.10.5）开始在（宜昌市-秭归县:秭归县【秭归县】  毛坪使用（无信号），服务状态正常，用户（已开关机/换机换卡）测试，仍然如此，要求尽快处理，第二联系电话（18671796795）。</t>
  </si>
  <si>
    <t>多次联系用户无法接通，已短信告知有空与测试人员联系，处理人 陈益满 联系电话 18671733750</t>
  </si>
  <si>
    <t>TS202310051858480150</t>
  </si>
  <si>
    <t>杜运松</t>
  </si>
  <si>
    <t>小城镇（注5）</t>
  </si>
  <si>
    <t>2023-10-07 10:11:27</t>
  </si>
  <si>
    <t>判断省分:湖北&amp;#13;&amp;#10;:湖北省内手机不能打&amp;#13;&amp;#10;获取入参:&amp;#13;&amp;#10;获取历史工单:有历史工单&amp;#13;&amp;#10;:不存在&amp;#13;&amp;#10;:下一步&amp;#13;&amp;#10;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下一步&amp;#13;&amp;#10;node_317:&amp;#13;&amp;#10;:不符合办理条件&amp;#13;&amp;#10;:某一地点无法拨打或接听&amp;#13;&amp;#10;:不清楚&amp;#13;&amp;#10;:网络无异常&amp;#13;&amp;#10;:1、受理流水号：;2、受理号码：15586358286;3、主叫号码：15586358286;4、被叫号码：;5、客户姓名：杜运松;6、客户级别：二星用户;7、用户归属地：宜昌市; 8、受理员工工号：hubXN200402;9、手机厂商：;10、投诉渠道：10010客服热线;11、投诉打点范围：0.5千米;12】;13、网格ID：132017;14、网格名称：YC_B_132017;15、经度：111.160438;16、纬度：30.322997;17、用户现象：未发现网络问题;18、答复口径：您提供的位置周围基站暂时没有发现异常，建议您先进行换机换卡测试并留意观察。;19、网络类型：5G;20、投诉现象最近发生时间：当天;21、语音通话或数据上网：语音和数据;22、室内或室外：室内外;23、手机信号强弱：三格;24、用户周边使用情况：不清楚;25、主工单流水号：hub169650332288272961;26、语音业务类型：杂音,回音;27、数据业务类型：无法上网,上网速度慢;28、用户是否接受解释：否;29、公告类型：;30、基站ID：;31、基站名称：;32、其它地方是否正常使用：是;33、之前是否可以正常使用：否;&amp;#13;&amp;#10;、投诉地址：宜昌市-长阳土家族自治县:石磙淌村便民服务中心柳垭服务处【大堰乡石磙淌村五组 4组38号。无法正常上网跟打电话，在别的地方正常。我方按口径解释，称不行转网，申请建基站。烦请核实回复谢谢 没有其他联系方式</t>
  </si>
  <si>
    <t>TS202310051104071434</t>
  </si>
  <si>
    <t>曹光梅</t>
  </si>
  <si>
    <t>2023-10-07 10:26:33</t>
  </si>
  <si>
    <t>15549307335命中精准预判服务场景:[65岁以上老人] &amp;#10;判断省分:湖北&amp;#10;:湖北省内手机不能打&amp;#10;获取入参:&amp;#10;获取历史工单:无历史工单&amp;#10;:下一步&amp;#10;移网一键诊断结果:1.用户状态是否正常：开通.6.用户是否开通VoLTE：开通.7.用户终端是否支持VoLTE：手机不支持,系统不支持.8.近期缴费开机记录情况：无缴费开机.9.是否存在群障：不存在.10.VoLTE开关是否打开：关闭.:诊断无异常/解释不认可&amp;#10;:下一步&amp;#10;node_317:&amp;#10;:不符合办理条件&amp;#10;:某一地点无法拨打或接听&amp;#10;:不清楚&amp;#10;:网络无异常&amp;#10;:1、受理流水号：;2、受理号码：15549307335;3、主叫号码：15549307335;4、被叫号码：;5、客户姓名：曹光梅;6、客户级别：二星忠诚用户;7、用户归属地：宜昌市; 8、受理员工工号：hubXN22ZH2997;9、手机厂商：;10、投诉渠道：10010客服热线;11、投诉打点范围：0.5千米;12、投诉地址：宜昌市-宜都市:宜都市人力资源和社会保障局【长江大道219号】;13、网格ID：190722;14、网格名称：YC_A_湖北省宜昌市宜都市杨守敬大道-莲花路交叉口附近网格_190722;15、经度：111.434003;16、纬度：30.384046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外;23、手机信号强弱：三格;24、用户周边使用情况：个别发生;25、主工单流水号：hub169647482939668009;26、语音业务类型：无法主被叫;27、数据业务类型：;28、用户是否接受解释：否;29、公告类型：网络信息;30、基站ID：117.111362;31、基站名称：117.111362;32、其它地方是否正常使用：否;33、之前是否可以正常使用：否;用户进线称自己手机无法接听和拨打电话，要求我方尽快处理，辛苦核实，谢谢。地址：宜都市人力资源和社会保障局（无法更具体）</t>
  </si>
  <si>
    <t>网络质量：宜都市:宜都市人力资源和社会保障局【长江大道219号】AA，用户2部苹果手机 XR可以正常使用 5S无法正常通话 为终端不支持导致 已指导用户更换终端使用，用户知晓，满意度一般。</t>
  </si>
  <si>
    <t>TS202310052035041777</t>
  </si>
  <si>
    <t>梅汇</t>
  </si>
  <si>
    <t>2023-10-07 09:42:45</t>
  </si>
  <si>
    <t>判断省份:湖北&amp;#13;&amp;#10;:移网无法上网&amp;#13;&amp;#10;:手机移动数据&amp;#13;&amp;#10;获取入参:&amp;#13;&amp;#10;获取历史工单:无历史工单&amp;#13;&amp;#10;:下一步&amp;#13;&amp;#10;移网一键诊断结果:1.用户状态是否正常：开通.2.上网功能是否正常：开通.3.流量封顶情况：未封顶.4.近期缴费开机记录情况：无缴费开机.5.2345G终端支持情况：.6.是否开通关闭公网：.7.是否存在群障：不存在.8.查询终端5G开关状态：.9.查询流量是否限速：未限速.10.查询用户终端蜂窝网络状态：开启.:诊断无异常/解释不认可&amp;#13;&amp;#10;:下一步&amp;#13;&amp;#10;node_317:&amp;#13;&amp;#10;:不符合办理条件&amp;#13;&amp;#10;:在湖北&amp;#13;&amp;#10;:能/不清楚&amp;#13;&amp;#10;:能/不清楚&amp;#13;&amp;#10;:网络无异常&amp;#13;&amp;#10;:1、受理流水号：;2、受理号码：18671708586;3、主叫号码：18671708586;4、被叫号码：;5、客户姓名：梅汇;6、客户级别：二星忠诚用户;7、用户归属地：宜昌市; 8、受理员工工号：hubXN23ZH5190;9、手机厂商：;10、投诉渠道：10010客服热线;11、投诉打点范围：0.5千米;12、投诉地址：宜昌市-长阳土家族自治县:金龙隧道【长阳土家族自治县】;13   未提供详细地址  、网格ID：108847;14、网格名称：YC_B_湖北省宜昌市长阳土家族自治县网格_108847;15、经度：110.755108;16、纬度：30.620074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23、手机信号强弱：满格;24、用户周边使用情况：不清楚;25、主工单流水号：hub169650916427917213;26、语音业务类型：;27、数据业务类型：无法上网;28、用户是否接受解释：否;29、公告类型：网络信息;30、基站ID：117.1006139;31、基站名称：117.1006139;32、其它地方是否正常使用：是;33、之前是否可以正常使用：是;</t>
  </si>
  <si>
    <t>用户表示只是经过，现已不在投诉地点，投诉点已恢复正常，处理人 陈益满 联系电话 18671733750</t>
  </si>
  <si>
    <t>TS202310071228361863</t>
  </si>
  <si>
    <t>黄卫华</t>
  </si>
  <si>
    <t>2023-10-07 16:55:13</t>
  </si>
  <si>
    <t>22年Q3Q4重点客户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用户来电反映不认可套餐流量，反映在8月抽奖抽了200M流量，但前台未查询到，要求核实回电，请处理&amp;#13;&amp;#10;争议月份:2023年9月&amp;#13;&amp;#10;争议金额/流量:200&amp;#13;&amp;#10;用户要求:核实回电&amp;#13;</t>
  </si>
  <si>
    <t>系统支撑：经核实因系统支撑不到位，导致领取流量未到账，现申请补赠0元1G流量包，当月有效，客户满意。</t>
  </si>
  <si>
    <t>TS202310071309310399</t>
  </si>
  <si>
    <t>投诉工单（2021版）&gt;&gt;移网&gt;&gt;【产品及计费使用】计交费及发票&gt;&gt;亲情网（亲情号）/小区优惠/VPN虚拟网（含集团网）的计费异议</t>
  </si>
  <si>
    <t>覃徐姁</t>
  </si>
  <si>
    <t>2023-10-07 14:05:00</t>
  </si>
  <si>
    <t>套餐查询:&amp;#13;&amp;#10;判断用户产品中是否有基站优惠产品:是&amp;#13;&amp;#10;判断用户是否在优惠区域内使用:在优惠范围内&amp;#13;&amp;#10;建议用户通过APP查询详单进行核实:不认可/已经查询过&amp;#13;&amp;#10;判断省分:非贵州&amp;#13;&amp;#10;:&amp;#13;&amp;#10;&amp;#13;&amp;#10;高级模板内容：&amp;#13;&amp;#10;投诉问题描述:用户来电表示当前在宜昌的学校但是无法使用校园流量，表示APP显示是在范围外，用户不认可，要求核实在哪个学校才可以使用&amp;#13;&amp;#10;是否剩余小区优惠:是&amp;#13;&amp;#10;实际使用地:湖北三峡职业技术学院&amp;#13;&amp;#10;是否在优惠范围:是&amp;#13;&amp;#10;涉及金额:15&amp;#13;&amp;#10;是否已解释可能超出优惠范围:是&amp;#13;&amp;#10;涉及时间范围:2023-10-06～2023-10-07&amp;#13;&amp;#10;用户要求:要求核实怎么才能使用校园流量，范围在哪里&amp;#13;</t>
  </si>
  <si>
    <t>系统支撑：经核实因系统支撑不到位，导致校园基站流量无法使用，现申请减免本月费用合计15元，24小时到账，此费用不可打印发票，另已转校园协助处理，预计本月内恢复，客户满意</t>
  </si>
  <si>
    <t>TS202310061213271899</t>
  </si>
  <si>
    <t>07176988228</t>
  </si>
  <si>
    <t>田乔东</t>
  </si>
  <si>
    <t>2023-10-07 13:35:28</t>
  </si>
  <si>
    <t>【2022年上工信部测评重保用户】&amp;#13;&amp;#10;高级模板内容：&amp;#13;&amp;#10;投诉问题描述:用户来电反映座机打出去提示尚未登录，要求我方核实处理&amp;#13;&amp;#10;渠道名称:其他:无&amp;#13;&amp;#10;办理业务名称:无&amp;#13;&amp;#10;页面提示:无&amp;#13;&amp;#10;用户要求:用户要求尽快处理，烦请后台协助处理谢谢。&amp;#13;</t>
  </si>
  <si>
    <t>系统支撑：已为用户刷新volte功能，现已恢复，满意</t>
  </si>
  <si>
    <t>TS202310041645441221</t>
  </si>
  <si>
    <t>柯贵清</t>
  </si>
  <si>
    <t>2023-10-07 09:45:28</t>
  </si>
  <si>
    <t>前期工单（TS202309021657511700）用户工单处理结果不满意，表示流量使用顺序的问题未得到有效解决，请后台联系本机处理，谢谢。</t>
  </si>
  <si>
    <t>系统支撑：因系统支撑不到位导致基站流量无法使用，客户经理已发申请锁定基站，本月内恢复，因系统无流量包赠送，已为用户订购19元10G流量包，限当月使用，减免本月产生扣费19元， 24小时退费到账，此费用无法抵扣往月欠费及打印发票，用户满意</t>
  </si>
  <si>
    <t>TS202310071305360305</t>
  </si>
  <si>
    <t>2023-10-07 15:14:14</t>
  </si>
  <si>
    <t>&amp;#13;&amp;#10;高级模板内容：&amp;#13;&amp;#10;投诉问题描述:订购的 -超级商务炫铃10元包 无法使用&amp;#13;&amp;#10;业务名称:超级商务炫铃10元包&amp;#13;&amp;#10;用户要求:核实处理&amp;#13;</t>
  </si>
  <si>
    <t>系统支撑：用户无法使用超级商务炫铃10元包，现网站已为用户处理恢复，联系用户满意</t>
  </si>
  <si>
    <t>TS202310051745051126</t>
  </si>
  <si>
    <t>投诉工单（2021版）&gt;&gt;融合&gt;&gt;【入网】办理&gt;&gt;客服热线人员办理差错/不成功</t>
  </si>
  <si>
    <t>2023-10-07 17:08:10</t>
  </si>
  <si>
    <t>主办单位：湖北&amp;#10;客户类别：普通客户&amp;#10;10010是否打通：是&amp;#10;是否二次致电10015：是&amp;#10;是否联系：否&amp;#10;升级倾向：&amp;#10;号码归属省：湖北&amp;#10;SVIP等级：&amp;#10;1. 问题类型:;&amp;#10;2. 投诉类型:办理争议;&amp;#10;3. 营业厅地址:;&amp;#10;4. 位置信息:;&amp;#10;5. 位置发生地:;&amp;#10;6. 投诉内容:事情没有解决，就不管了&amp;#10;8. 办理业务的名称:客服热线不当回事&amp;#10;8. 无法办理的渠道:10010客服热线&amp;#10;关联10010工单流水号：TS202310011246101805</t>
  </si>
  <si>
    <t>系统支撑①客户投诉产生的原因：客户反映流量使用问题。 ②客户投诉问题核查情况及解决方案：收到贵部转办后，我司立即组织调查。经核实，客户办理畅越冰激凌5G套餐69元 ，套餐内包含12G国内流量，网龄计划赠送国内流量12G，本月网龄计划12.G已使用 968.14MB ，剩余 11.05GB，计费正常无误，已联系客户解释说明，客户表示知晓，满意度一般。 ③客户问题满意度：满意度一般。 ④回单人:宜昌客服王晓玉；联系电话：07176921001。</t>
  </si>
  <si>
    <t>BL202310071208411807</t>
  </si>
  <si>
    <t>董山海</t>
  </si>
  <si>
    <t>2023-10-07 14:14:56</t>
  </si>
  <si>
    <t>查询增值业务:&amp;#13;&amp;#10;合约信息查询:&amp;#13;&amp;#10;系统查询到有产品信息&amp;#13;&amp;#10;:无确认方式&amp;#13;&amp;#10;客户不了解此业务，要求取消或投诉&amp;#13;&amp;#10;维系挽留:不接受&amp;#13;&amp;#10;一键退订:‘一键退订’按钮操作提示操作失败/‘退订选择’置灰&amp;#13;&amp;#10;:仍然退订失败&amp;#13;&amp;#10;判断省分:其他省分&amp;#13;&amp;#10;&amp;#13;&amp;#10;产品类型:标准合约-存费折扣;产品名称:（湖北）2021年牛年礼包畅越冰激凌5G套餐49元赠费10元/月（12个月）;产品描述:（湖北）2021年牛年礼包畅越冰激凌5G套餐49元赠费10元/月;产品ID:91000583;开始时间:2023-04-01 00:00:00;结束时间:2024-03-31 23:59:59;订购渠道:拓见科技(深圳)有限公司武汉分公司(宜昌);客户确认方式:无。&amp;#13;&amp;#10;要求取消业务</t>
  </si>
  <si>
    <t>TS202310061628030399</t>
  </si>
  <si>
    <t>马金学</t>
  </si>
  <si>
    <t>2023-10-07 14:48:29</t>
  </si>
  <si>
    <t>&amp;#13;&amp;#10;高级模板内容：&amp;#13;&amp;#10;投诉问题描述:表示宽带并未安装过也未使用，要求处理宽带以便携号转网&amp;#13;&amp;#10;业务名称:畅爽冰激凌5G融合500M宽带（湖北）&amp;#13;&amp;#10;携出原因:未提供&amp;#13;&amp;#10;用户要求:联系处理宽带&amp;#13;</t>
  </si>
  <si>
    <t>携号转网（伍家）：CPE宽带，套餐7折，已为用户取消，用户可自行获取授权码携出，满意</t>
  </si>
  <si>
    <t>BL202310070838040865</t>
  </si>
  <si>
    <t>游春</t>
  </si>
  <si>
    <t>2023-10-07 14:55:12</t>
  </si>
  <si>
    <t>&amp;#13;&amp;#10;高级模板内容：&amp;#13;&amp;#10;需区域二线受理的业务:用户无法提供验证码&amp;#13;&amp;#10;用户需办理业务名称: 国内流量月包10元1GB(立即生效) &amp;#13;&amp;#10;业务办理类型:开通&amp;#13;&amp;#10;业务生效时间:立即生效&amp;#13;&amp;#10;是否已按规范验证用户信息:无需验证&amp;#13;</t>
  </si>
  <si>
    <t>BL202310070849560967</t>
  </si>
  <si>
    <t>李永政</t>
  </si>
  <si>
    <t>2023-10-07 15:33:51</t>
  </si>
  <si>
    <t>&amp;#13;&amp;#10;高级模板内容：&amp;#13;&amp;#10;需区域二线受理的业务:用户无法提供验证码&amp;#13;&amp;#10;用户需办理业务名称: 炫彩通信助理包-云盘版 -立即生效（湖北） ，5元5G基础速率包（湖北）（已停售） &amp;#13;&amp;#10;业务办理类型:取消&amp;#13;&amp;#10;业务生效时间:立即生效&amp;#13;&amp;#10;是否已按规范验证用户信息:是&amp;#13;</t>
  </si>
  <si>
    <t>TS202310071341371208</t>
  </si>
  <si>
    <t>丁赵星</t>
  </si>
  <si>
    <t>2023-10-07 16:28:01</t>
  </si>
  <si>
    <t>【2022年上工信部测评重保用户】&amp;#13;&amp;#10;高级模板内容：&amp;#13;&amp;#10;投诉问题描述:用户反映接收上个机主银行信息&amp;#13;&amp;#10;争议号码:15572781781&amp;#13;&amp;#10;问题现象:接收上个机主银行信息 &amp;#13;&amp;#10;用户要求:要求我方上报公司尽快联系处理&amp;#13;</t>
  </si>
  <si>
    <t>BL202310071140091380</t>
  </si>
  <si>
    <t>黄健</t>
  </si>
  <si>
    <t>2023-10-07 14:22:42</t>
  </si>
  <si>
    <t>&amp;#13;&amp;#10;高级模板内容：&amp;#13;&amp;#10;需区域二线受理的业务:用户无法提供验证码&amp;#13;&amp;#10;用户需办理业务名称:	 国内语音月包50元700分钟&amp;#13;&amp;#10;业务办理类型:取消&amp;#13;&amp;#10;业务生效时间:立即生效&amp;#13;&amp;#10;是否已按规范验证用户信息:无需验证&amp;#13;</t>
  </si>
  <si>
    <t>BL202310070946191859</t>
  </si>
  <si>
    <t>董传玉</t>
  </si>
  <si>
    <t>2023-10-07 11:37:48</t>
  </si>
  <si>
    <t>&amp;#13;&amp;#10;高级模板内容：&amp;#13;&amp;#10;需区域二线受理的业务:用户无法提供验证码&amp;#13;&amp;#10;用户需办理业务名称:	 云加速5G畅玩加油包(湖北)&amp;#13;&amp;#10;业务办理类型:取消&amp;#13;&amp;#10;业务生效时间:立即生效&amp;#13;&amp;#10;是否已按规范验证用户信息:是&amp;#13;</t>
  </si>
  <si>
    <t>TS202310062036000459</t>
  </si>
  <si>
    <t>2023-10-07 15:05:47</t>
  </si>
  <si>
    <t>判断省分:湖北&amp;#13;&amp;#10;判断用户状态:不正常&amp;#13;&amp;#10;:无星、一星、二星用户&amp;#13;&amp;#10;:不认可&amp;#13;&amp;#10;:仍不认可&amp;#13;&amp;#10;:不满足条件&amp;#13;&amp;#10;:不满足条件&amp;#13;&amp;#10;:不认可&amp;#13;&amp;#10;:&amp;#13;&amp;#10;&amp;#13;&amp;#10;高级模板内容：&amp;#13;&amp;#10;投诉问题描述:用户来电要求取消（ 炫彩通信助理包-云盘版 -立即生效（湖北） ），已解释目前为停机状态无法办理，用户仍不认可&amp;#13;&amp;#10;渠道名称:其他:10010&amp;#13;&amp;#10;办理业务名称: 炫彩通信助理包-云盘版 -立即生效（湖北） &amp;#13;&amp;#10;页面提示:无&amp;#13;&amp;#10;用户要求:要求回复处理&amp;#13;&amp;#10;提及12345投诉&amp;#13;</t>
  </si>
  <si>
    <t>BL202310061814521109</t>
  </si>
  <si>
    <t>2023-10-07 09:11:18</t>
  </si>
  <si>
    <t>&amp;#13;&amp;#10;高级模板内容：&amp;#13;&amp;#10;需区域二线受理的业务:用户无法提供验证码&amp;#13;&amp;#10;用户需办理业务名称:20元15GB省内流量7日快餐包-湖北&amp;#13;&amp;#10;业务办理类型:开通&amp;#13;&amp;#10;业务生效时间:立即生效&amp;#13;&amp;#10;是否已按规范验证用户信息:是&amp;#13;</t>
  </si>
  <si>
    <t>BL202310071021590012</t>
  </si>
  <si>
    <t>罗平山</t>
  </si>
  <si>
    <t>2023-10-07 14:34:44</t>
  </si>
  <si>
    <t>&amp;#13;&amp;#10;高级模板内容：&amp;#13;&amp;#10;需区域二线受理的业务:用户无法提供验证码&amp;#13;&amp;#10;用户需办理业务名称:5G炫彩通信助理包-云盘版（首月5元半价）AR彩铃酷趣会员5G加油包（湖北）&amp;#13;&amp;#10;业务办理类型:取消&amp;#13;&amp;#10;业务生效时间:立即生效&amp;#13;&amp;#10;是否已按规范验证用户信息:是&amp;#13;</t>
  </si>
  <si>
    <t>BL202310070849020956</t>
  </si>
  <si>
    <t>范新华</t>
  </si>
  <si>
    <t>2023-10-07 14:18:31</t>
  </si>
  <si>
    <t>[65岁以上老人] &amp;#13;&amp;#10;高级模板内容：&amp;#13;&amp;#10;需区域二线受理的业务:用户无法提供验证码&amp;#13;&amp;#10;用户需办理业务名称:5G炫彩通信助理包-云盘版（首月5元半价）&amp;#13;&amp;#10;业务办理类型:取消&amp;#13;&amp;#10;业务生效时间:立即生效&amp;#13;&amp;#10;是否已按规范验证用户信息:是&amp;#13;&amp;#10;备注（如开通流量包、语音包请备注清楚当月有效/长期有效）:无&amp;#13;</t>
  </si>
  <si>
    <t>BL202310070837350859</t>
  </si>
  <si>
    <t>071700682647</t>
  </si>
  <si>
    <t>宋兴连</t>
  </si>
  <si>
    <t>2023-10-07 09:14:09</t>
  </si>
  <si>
    <t>用户要求取消 15元*12个月合约千兆提速包（湖北） ，挽留失败，要求在线取消，请协助处理，谢谢！</t>
  </si>
  <si>
    <t>BL202310071245372351</t>
  </si>
  <si>
    <t>李建青</t>
  </si>
  <si>
    <t>2023-10-07 16:45:21</t>
  </si>
  <si>
    <t>&amp;#13;&amp;#10;高级模板内容：&amp;#13;&amp;#10;需区域二线受理的业务:用户无法提供验证码&amp;#13;&amp;#10;用户需办理业务名称:把套餐改成 福多多卡59元 &amp;#13;&amp;#10;业务办理类型:套餐变更&amp;#13;&amp;#10;业务生效时间:次月生效&amp;#13;&amp;#10;是否已按规范验证用户信息:是&amp;#13;</t>
  </si>
  <si>
    <t>BL202310061926491854</t>
  </si>
  <si>
    <t>付志强</t>
  </si>
  <si>
    <t>2023-10-07 09:08:02</t>
  </si>
  <si>
    <t>&amp;#13;&amp;#10;高级模板内容：&amp;#13;&amp;#10;需区域二线受理的业务:用户无法提供验证码&amp;#13;&amp;#10;用户需办理业务名称:解除封顶&amp;#13;&amp;#10;业务办理类型:取消&amp;#13;&amp;#10;业务生效时间:立即生效&amp;#13;&amp;#10;是否已按规范验证用户信息:是&amp;#13;</t>
  </si>
  <si>
    <t>BL202310061928321877</t>
  </si>
  <si>
    <t>谭静</t>
  </si>
  <si>
    <t>2023-10-07 09:51:37</t>
  </si>
  <si>
    <t>&amp;#13;&amp;#10;高级模板内容：&amp;#13;&amp;#10;需区域二线受理的业务:用户无法提供验证码&amp;#13;&amp;#10;用户需办理业务名称:视频彩铃乐铃会员3元包月-1	&amp;#13;&amp;#10;业务办理类型:取消&amp;#13;&amp;#10;业务生效时间:次月生效&amp;#13;&amp;#10;是否已按规范验证用户信息:是&amp;#13;</t>
  </si>
  <si>
    <t>BL202310071009202285</t>
  </si>
  <si>
    <t>向涛</t>
  </si>
  <si>
    <t>2023-10-07 10:58:41</t>
  </si>
  <si>
    <t>&amp;#13;&amp;#10;高级模板内容：&amp;#13;&amp;#10;需区域二线受理的业务:用户无法提供验证码&amp;#13;&amp;#10;用户需办理业务名称:炫彩通信助理包- 云盘版（立即生效）-湖北-10元&amp;#13;&amp;#10;业务办理类型:取消&amp;#13;&amp;#10;业务生效时间:立即生效&amp;#13;&amp;#10;是否已按规范验证用户信息:是&amp;#13;</t>
  </si>
  <si>
    <t>BL202310071340310536</t>
  </si>
  <si>
    <t>梅赞</t>
  </si>
  <si>
    <t>2023-10-07 14:35:14</t>
  </si>
  <si>
    <t>&amp;#13;&amp;#10;高级模板内容：&amp;#13;&amp;#10;需区域二线受理的业务:用户无法提供验证码&amp;#13;&amp;#10;用户需办理业务名称:炫彩通信助理包6元版（立即生效）（已停售）&amp;#13;&amp;#10;业务办理类型:取消&amp;#13;&amp;#10;业务生效时间:立即生效&amp;#13;&amp;#10;是否已按规范验证用户信息:是&amp;#13;&amp;#10;备注（如开通流量包、语音包请备注清楚当月有效/长期有效）:取消&amp;#13;</t>
  </si>
  <si>
    <t>BL202310071523182310</t>
  </si>
  <si>
    <t>陈述</t>
  </si>
  <si>
    <t>2023-10-07 16:16:50</t>
  </si>
  <si>
    <t>&amp;#13;&amp;#10;高级模板内容：&amp;#13;&amp;#10;需区域二线受理的业务:用户无法提供验证码&amp;#13;&amp;#10;用户需办理业务名称:炫彩通信助理包8元版（立即生效）（已停售） &amp;#13;&amp;#10;业务办理类型:取消&amp;#13;&amp;#10;业务生效时间:立即生效&amp;#13;&amp;#10;是否已按规范验证用户信息:是&amp;#13;</t>
  </si>
  <si>
    <t>BL202310070950321954</t>
  </si>
  <si>
    <t>史永桥</t>
  </si>
  <si>
    <t>2023-10-07 10:44:17</t>
  </si>
  <si>
    <t>&amp;#13;&amp;#10;高级模板内容：&amp;#13;&amp;#10;需区域二线受理的业务:用户无法提供验证码&amp;#13;&amp;#10;用户需办理业务名称:炫彩通信助理包体验版-立即生效（湖北）&amp;#13;&amp;#10;业务办理类型:取消&amp;#13;&amp;#10;业务生效时间:立即生效&amp;#13;&amp;#10;是否已按规范验证用户信息:是&amp;#13;&amp;#10;备注（如开通流量包、语音包请备注清楚当月有效/长期有效）:无&amp;#13;</t>
  </si>
  <si>
    <t>BL202310071008432274</t>
  </si>
  <si>
    <t>汪伟</t>
  </si>
  <si>
    <t>2023-10-07 11:37:44</t>
  </si>
  <si>
    <t>&amp;#13;&amp;#10;高级模板内容：&amp;#13;&amp;#10;需区域二线受理的业务:用户无法提供验证码&amp;#13;&amp;#10;用户需办理业务名称:用户要求退订18571028021的炫彩通信助理包- 云盘版（立即生效）-湖北-10元，退订13094188737的AR彩铃酷趣会员5G加油包（湖北）&amp;#13;&amp;#10;业务办理类型:取消&amp;#13;&amp;#10;业务生效时间:立即生效&amp;#13;&amp;#10;是否已按规范验证用户信息:是&amp;#13;&amp;#10;备注（如开通流量包、语音包请备注清楚当月有效/长期有效）:已验证证件号和地址，姓名&amp;#13;</t>
  </si>
  <si>
    <t>BL202310071120111028</t>
  </si>
  <si>
    <t>颜伏全</t>
  </si>
  <si>
    <t>&amp;#13;&amp;#10;高级模板内容：&amp;#13;&amp;#10;需区域二线受理的业务:用户无法提供验证码&amp;#13;&amp;#10;用户需办理业务名称:云加速5G畅玩加油包(湖北)&amp;#13;&amp;#10;业务办理类型:取消&amp;#13;&amp;#10;业务生效时间:立即生效&amp;#13;&amp;#10;是否已按规范验证用户信息:是&amp;#13;</t>
  </si>
  <si>
    <t>BL202310061742430688</t>
  </si>
  <si>
    <t>谭文珍</t>
  </si>
  <si>
    <t>2023-10-07 09:12:33</t>
  </si>
  <si>
    <t>[65岁以上老人] &amp;#13;&amp;#10;高级模板内容：&amp;#13;&amp;#10;需区域二线受理的业务:用户无法提供验证码&amp;#13;&amp;#10;用户需办理业务名称: 5G炫彩加油包19元10GB&amp;#13;&amp;#10;业务办理类型:取消&amp;#13;&amp;#10;业务生效时间:立即生效&amp;#13;&amp;#10;是否已按规范验证用户信息:无需验证&amp;#13;&amp;#10;备注（如开通流量包、语音包请备注清楚当月有效/长期有效）:用户来电反馈打了三次电话都没有取消，验证码没有接收现有在途订单无法撤销，取消一下&amp;#13;</t>
  </si>
  <si>
    <t>BL202310071415591010</t>
  </si>
  <si>
    <t>苏长桃</t>
  </si>
  <si>
    <t>2023-10-07 16:43:25</t>
  </si>
  <si>
    <t>[65岁以上老人] &amp;#13;&amp;#10;高级模板内容：&amp;#13;&amp;#10;需区域二线受理的业务:用户无法提供验证码&amp;#13;&amp;#10;用户需办理业务名称:	 AR彩铃酷趣会员5G加油包（湖北） &amp;#13;&amp;#10;业务办理类型:取消&amp;#13;&amp;#10;业务生效时间:次月生效&amp;#13;&amp;#10;是否已按规范验证用户信息:无需验证&amp;#13;</t>
  </si>
  <si>
    <t>BL202310070910251234</t>
  </si>
  <si>
    <t>钟正庆</t>
  </si>
  <si>
    <t>2023-10-07 11:09:56</t>
  </si>
  <si>
    <t>[65岁以上老人] &amp;#13;&amp;#10;高级模板内容：&amp;#13;&amp;#10;需区域二线受理的业务:用户无法提供验证码&amp;#13;&amp;#10;用户需办理业务名称:AR彩铃酷趣会员5G加油包（湖北）&amp;#13;&amp;#10;业务办理类型:取消&amp;#13;&amp;#10;业务生效时间:立即生效&amp;#13;&amp;#10;是否已按规范验证用户信息:无需验证&amp;#13;</t>
  </si>
  <si>
    <t>ZX202310060819000553</t>
  </si>
  <si>
    <t>071703100941</t>
  </si>
  <si>
    <t>邹昌林</t>
  </si>
  <si>
    <t>2023-10-07 09:04:25</t>
  </si>
  <si>
    <t>判断省分:湖北&amp;#13;&amp;#10;:被动办理宽带&amp;#13;&amp;#10;:不需要&amp;#13;&amp;#10;:&amp;#13;&amp;#10;&amp;#13;&amp;#10;高级模板内容：&amp;#13;&amp;#10;问题描述:用户来电，要取消宽带，告知自己没有安装，辛苦处理。&amp;#13;&amp;#10;第二联系方式:15549274755&amp;#13;&amp;#10;销户原因:不需要&amp;#13;&amp;#10;用户要求:尽快处理&amp;#13;</t>
  </si>
  <si>
    <t>业务办理：客户要求注销CPE宽带，已按客户要求办理，回访满意</t>
  </si>
  <si>
    <t>ZX202310051142231917</t>
  </si>
  <si>
    <t>2023-10-07 09:07:00</t>
  </si>
  <si>
    <t>判断省分:湖北&amp;#13;&amp;#10;:失败&amp;#13;&amp;#10;node_42:&amp;#13;&amp;#10;:无合约/简单合约&amp;#13;&amp;#10;:其他套餐&amp;#13;&amp;#10;:异地&amp;#13;&amp;#10;:不认可/无法提供相关证件&amp;#13;&amp;#10;:&amp;#13;&amp;#10;&amp;#13;&amp;#10;高级模板内容：&amp;#13;&amp;#10;问题描述:客户要求注销本机和副卡，已经去了异地营业厅但是一直没有联系，要求在线申请&amp;#13;&amp;#10;第二联系方式:15308604530&amp;#13;&amp;#10;销户原因:无&amp;#13;&amp;#10;用户要求:客户要求注销本机和副卡&amp;#13;</t>
  </si>
  <si>
    <t>业务办理：客户要求注销本机号码及副卡，核实已到厅办理预约销户，回访满意</t>
  </si>
  <si>
    <t>ZX202310041912012389</t>
  </si>
  <si>
    <t>071701011673</t>
  </si>
  <si>
    <t>黄嵘</t>
  </si>
  <si>
    <t>2023-10-07 09:08:10</t>
  </si>
  <si>
    <t>用户反映被动办理宽带，要求取消，要求马上处理，加急，请处理并回复</t>
  </si>
  <si>
    <t>业务办理：客户要求注销缓装低消宽带，已按客户要求注销，并登记48小时内取消低消，回访满意</t>
  </si>
  <si>
    <t>ZX202310050933380908</t>
  </si>
  <si>
    <t>071703899421</t>
  </si>
  <si>
    <t>杨玉桥</t>
  </si>
  <si>
    <t>2023-10-07 09:07:56</t>
  </si>
  <si>
    <t>[65岁以上老人] 判断省分:湖北&amp;#13;&amp;#10;:被动办理宽带&amp;#13;&amp;#10;:不需要&amp;#13;&amp;#10;:&amp;#13;&amp;#10;&amp;#13;&amp;#10;高级模板内容：&amp;#13;&amp;#10;问题描述:要求我方销户宽带并投诉，烦请处理&amp;#13;&amp;#10;第二联系方式:13094176176&amp;#13;&amp;#10;销户原因:不知情办理&amp;#13;&amp;#10;用户要求:尽快处理&amp;#13;</t>
  </si>
  <si>
    <t>业务办理：客户要求注销缓装宽带，已按客户要求办理，回访满意</t>
  </si>
  <si>
    <t>ZX202310052006260098</t>
  </si>
  <si>
    <t>李春丽</t>
  </si>
  <si>
    <t>2023-10-07 09:05:35</t>
  </si>
  <si>
    <t>【2022年上工信部测评重保用户】&amp;#13;&amp;#10;高级模板内容：&amp;#13;&amp;#10;问题描述:要求注销宽带业务&amp;#13;&amp;#10;第二联系方式:18672662357&amp;#13;&amp;#10;销户原因:无需使用&amp;#13;&amp;#10;用户要求:加急处理，谢谢&amp;#13;</t>
  </si>
  <si>
    <t>业务办理：客户要求注销缓装宽带，已按客户要求注销，回访满意</t>
  </si>
  <si>
    <t>ZX202310051228192184</t>
  </si>
  <si>
    <t>071701037633</t>
  </si>
  <si>
    <t>雷艳萍</t>
  </si>
  <si>
    <t>2023-10-07 14:06:47</t>
  </si>
  <si>
    <t>用户反映没有办理联通宽带业务，要求宽带销户，要求尽快联系回复处理。</t>
  </si>
  <si>
    <t>ZX202310051325500029</t>
  </si>
  <si>
    <t>071700873874</t>
  </si>
  <si>
    <t>刘菊香</t>
  </si>
  <si>
    <t>2023-10-07 09:02:58</t>
  </si>
  <si>
    <t>用户表示要办理宽带销户，人不在宜昌本地，在线解释无线，要求公司协助处理并回复</t>
  </si>
  <si>
    <t>业务办理：客户要求注销实装宽带，联系客户无人接通未注销，联系无人接听，已短信告知，如有疑问可在工作时间（08:30-12:00；14:00-17:30）联系07176921001、13032700872宜昌联通投诉处理中心。如用户咨询，请前台10010话务中心代为解释，谢谢</t>
  </si>
  <si>
    <t>ZX202310051432460471</t>
  </si>
  <si>
    <t>071700393059</t>
  </si>
  <si>
    <t>何博文</t>
  </si>
  <si>
    <t>2023-10-07 09:06:08</t>
  </si>
  <si>
    <t>22年Q3Q4重点客户22年Q3Q4重点客户判断省分:湖北&amp;#13;&amp;#10;:自己办理的宽带&amp;#13;&amp;#10;:挽留失败&amp;#13;&amp;#10;:不同意&amp;#13;&amp;#10;:&amp;#13;&amp;#10;&amp;#13;&amp;#10;高级模板内容：&amp;#13;&amp;#10;问题描述:用户要求线上办理销户宽带业务挽留失败请核实，不愿到厅&amp;#13;&amp;#10;第二联系方式:未提供&amp;#13;&amp;#10;销户原因:不想用了&amp;#13;&amp;#10;用户要求:用户要求线上办理销户宽带业务挽留失败请核实，不愿到厅&amp;#13;</t>
  </si>
  <si>
    <t>业务办理：客户要求注销异地融合宽带，已按客户要求取消，回访满意</t>
  </si>
  <si>
    <t>ZX202310051551321023</t>
  </si>
  <si>
    <t>刘江凡</t>
  </si>
  <si>
    <t>2023-10-07 09:07:15</t>
  </si>
  <si>
    <t>判断省分:湖北&amp;#13;&amp;#10;:失败&amp;#13;&amp;#10;node_42:&amp;#13;&amp;#10;:无合约/简单合约&amp;#13;&amp;#10;:单卡/移移融合副卡套餐&amp;#13;&amp;#10;获取用户证件类型::不认可&amp;#13;&amp;#10;:&amp;#13;&amp;#10;&amp;#13;&amp;#10;高级模板内容：&amp;#13;&amp;#10;问题描述:用户来电要求销户，前台挽留失败，按预处理解释，用户不认可，请后台协助处理，谢谢&amp;#13;&amp;#10;第二联系方式:18671712470&amp;#13;&amp;#10;销户原因:不想使用&amp;#13;&amp;#10;用户要求:用户要求在线销户，还要把10月份的费用减免&amp;#13;</t>
  </si>
  <si>
    <t>业务办理：销户，用户要求销户，挽留成功，已为用户续办星锐卡30元赠费12个月优惠合约 (湖北），立即生效，满意。</t>
  </si>
  <si>
    <t>ZX202310070940031383</t>
  </si>
  <si>
    <t>李玉发</t>
  </si>
  <si>
    <t>2023-10-07 10:33:48</t>
  </si>
  <si>
    <t>18671795820命中精准预判服务场景:[65岁以上老人] &amp;#13;&amp;#10;用户来电要求继续使用：畅越冰激凌59元套餐5折附加优惠(内部限量），请协助办理</t>
  </si>
  <si>
    <t>业务办理：已与用户沟通办理29元赠费*12个月，次月生效，满意</t>
  </si>
  <si>
    <t>ZX202310060847090632</t>
  </si>
  <si>
    <t>071704218334</t>
  </si>
  <si>
    <t>鲁双清</t>
  </si>
  <si>
    <t>2023-10-07 09:16:53</t>
  </si>
  <si>
    <t>[65岁以上老人] 判断省分:湖北&amp;#13;&amp;#10;:自己办理的宽带&amp;#13;&amp;#10;:挽留失败&amp;#13;&amp;#10;:不同意&amp;#13;&amp;#10;:&amp;#13;&amp;#10;&amp;#13;&amp;#10;高级模板内容：&amp;#13;&amp;#10;问题描述:在线销户&amp;#13;&amp;#10;第二联系方式:15572727399&amp;#13;&amp;#10;销户原因:APP上不去&amp;#13;&amp;#10;用户要求:用户在8月到宜昌葛洲坝营业厅办理销户，设备及费用全部退还，但是一直未办理成功，要求马上处理，谢谢&amp;#13;&amp;#10;&amp;#13;</t>
  </si>
  <si>
    <t>业务办理：用户需办理销户，经核实已由湖北省分公司电子商务部2023-10-06 17:01:14办理成功，满意</t>
  </si>
  <si>
    <t>ZX202310051553361045</t>
  </si>
  <si>
    <t>唐长友</t>
  </si>
  <si>
    <t>2023-10-07 09:12:48</t>
  </si>
  <si>
    <t>13277392800命中精准预判服务场景:[65岁以上老人] &amp;#13;&amp;#10;用户来电称上个月办理了主副卡解绑，还有剩余话费，这个月就扣了月租29元就欠费，要求我方核实详单，请协助处理</t>
  </si>
  <si>
    <t>业务办理：用户要求办理付费关系变更，已按用户要求办理，满意。</t>
  </si>
  <si>
    <t>ZX202310061008361164</t>
  </si>
  <si>
    <t>周继新</t>
  </si>
  <si>
    <t>2023-10-07 09:04:05</t>
  </si>
  <si>
    <t>判断省分:湖北&amp;#13;&amp;#10;:失败&amp;#13;&amp;#10;node_42:&amp;#13;&amp;#10;:无合约/简单合约&amp;#13;&amp;#10;:单卡/移移融合副卡套餐&amp;#13;&amp;#10;获取用户证件类型::不认可&amp;#13;&amp;#10;:&amp;#13;&amp;#10;&amp;#13;&amp;#10;高级模板内容：&amp;#13;&amp;#10;问题描述:用户来电要求线上为其强制销户，尽快处理并回复&amp;#13;&amp;#10;第二联系方式:18771752204&amp;#13;&amp;#10;销户原因:不要了&amp;#13;&amp;#10;用户要求:用户来电要求线上为其强制销户，尽快处理并回复&amp;#13;</t>
  </si>
  <si>
    <t>业务办理：用户要求办理副卡15629361626销户，查询该号码有分期解耦5G159元直降1400元（社会渠道36期）-统一费率 （湖北），于2026-06-30 23:59:59到期，已解释现线上无法操作办理该号码销户，建议用户前期自营厅协助办理，用户知晓</t>
  </si>
  <si>
    <t>ZX202310071315121033</t>
  </si>
  <si>
    <t>金发成</t>
  </si>
  <si>
    <t>2023-10-07 14:21:20</t>
  </si>
  <si>
    <t>用户来电需要解绑主副卡业务，一线推荐线下营业厅，用户表示不方便，请后台协助沟通，处理</t>
  </si>
  <si>
    <t>业务办理：用户要求解绑副卡，已核实用户资料成功解绑并转资腾讯大王卡19元，次月生效，用户要求单独付费使用，故操作付费关系变更，满意。</t>
  </si>
  <si>
    <t>ZX202310061512430898</t>
  </si>
  <si>
    <t>冯彩燕</t>
  </si>
  <si>
    <t>2023-10-07 10:28:15</t>
  </si>
  <si>
    <t>【2022年上工信部测评重保用户】判断省分:湖北&amp;#13;&amp;#10;:失败&amp;#13;&amp;#10;node_42:&amp;#13;&amp;#10;:其他合约&amp;#13;&amp;#10;:异地&amp;#13;&amp;#10;:不认可/无法提供相关证件&amp;#13;&amp;#10;:&amp;#13;&amp;#10;&amp;#13;&amp;#10;高级模板内容：&amp;#13;&amp;#10;问题描述:用户要求销户已解释不认可，不在归属地，请协助处理谢谢&amp;#13;&amp;#10;第二联系方式:无&amp;#13;&amp;#10;销户原因:不想用了&amp;#13;&amp;#10;用户要求:要求协助销户&amp;#13;</t>
  </si>
  <si>
    <t>业务办理：用户要求注销号码13117279942，已核实用户资料，成功办理注销，满意。</t>
  </si>
  <si>
    <t>ZX202310071017221828</t>
  </si>
  <si>
    <t>071700050289</t>
  </si>
  <si>
    <t>杨洁</t>
  </si>
  <si>
    <t>2023-10-07 17:19:52</t>
  </si>
  <si>
    <t>判断省分:湖北&amp;#13;&amp;#10;:自己办理的宽带&amp;#13;&amp;#10;:挽留失败&amp;#13;&amp;#10;:不同意&amp;#13;&amp;#10;:&amp;#13;&amp;#10;&amp;#13;&amp;#10;高级模板内容：&amp;#13;&amp;#10;问题描述:用户来电要求取消宽带&amp;#13;&amp;#10;第二联系方式:15527732263   &amp;#13;&amp;#10;销户原因:人在异地无法使用&amp;#13;&amp;#10;用户要求:用户要求尽快核实处理&amp;#13;</t>
  </si>
  <si>
    <t>业务办理：注销宽带及号码，已核对身份信息后为用户注销，满意</t>
  </si>
  <si>
    <t>BL202310061845221443</t>
  </si>
  <si>
    <t>陈凤英</t>
  </si>
  <si>
    <t>2023-10-07 09:35:29</t>
  </si>
  <si>
    <t>【2022年上工信部测评重保用户】[65岁以上老人] &amp;#13;&amp;#10;高级模板内容：&amp;#13;&amp;#10;需区域二线受理的业务:用户无法提供验证码&amp;#13;&amp;#10;用户需办理业务名称:1000M宽带提速包（30元）（湖北）&amp;#13;&amp;#10;业务办理类型:取消&amp;#13;&amp;#10;业务生效时间:次月生效&amp;#13;&amp;#10;是否已按规范验证用户信息:是&amp;#13;&amp;#10;备注（如开通流量包、语音包请备注清楚当月有效/长期有效）:尽快处理&amp;#13;</t>
  </si>
  <si>
    <t>BL202310071558280390</t>
  </si>
  <si>
    <t>闵菊花</t>
  </si>
  <si>
    <t>2023-10-07 16:40:19</t>
  </si>
  <si>
    <t>22年Q3Q4重点客户[65岁以上老人] &amp;#13;&amp;#10;高级模板内容：&amp;#13;&amp;#10;需区域二线受理的业务:用户无法提供验证码&amp;#13;&amp;#10;用户需办理业务名称:5G加油包19元5GB（次月生效）&amp;#13;&amp;#10;业务办理类型:取消&amp;#13;&amp;#10;业务生效时间:次月生效&amp;#13;&amp;#10;是否已按规范验证用户信息:无需验证&amp;#13;</t>
  </si>
  <si>
    <t>BL202310070859521075</t>
  </si>
  <si>
    <t>王爱民</t>
  </si>
  <si>
    <t>2023-10-07 14:34:36</t>
  </si>
  <si>
    <t>判断省分:湖北&amp;#13;&amp;#10;:增值业务费用争议（含炫彩通信助理包云盘版等组合类增值业务）&amp;#13;&amp;#10;:移网&amp;#13;&amp;#10;:在补救范围内&amp;#13;&amp;#10;:不认可&amp;#13;&amp;#10;:小于等于500元，且仅限单倍、月份不超过12个月&amp;#13;&amp;#10;:&amp;#13;&amp;#10;&amp;#13;&amp;#10;高级模板内容：&amp;#13;&amp;#10;需区域二线受理的业务:用户无法提供验证码&amp;#13;&amp;#10;用户需办理业务名称:炫彩通信助理包体验版-立即生效（湖北）&amp;#13;&amp;#10;业务办理类型:取消&amp;#13;&amp;#10;业务生效时间:立即生效&amp;#13;&amp;#10;是否已按规范验证用户信息:是&amp;#13;&amp;#10;备注（如开通流量包、语音包请备注清楚当月有效/长期有效）:18694085878 号码上的联通助理-智能应答5元（首月免费） 也验证成功  麻烦顺便取消 &amp;#13;</t>
  </si>
  <si>
    <t>TS202310061900211411</t>
  </si>
  <si>
    <t>段爱燕</t>
  </si>
  <si>
    <t>2023-10-07 13:32:28</t>
  </si>
  <si>
    <t>【2022年上工信部测评重保用户】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对套餐合约到期无短信提醒导致话费超出不认可，已有工单进行续约，用户要求退回本月费用差值&amp;#13;&amp;#10;争议月份:2023年10月&amp;#13;&amp;#10;争议金额:91&amp;#13;&amp;#10;用户要求:退费&amp;#13;</t>
  </si>
  <si>
    <t>业务办理：存量5G畅爽套餐享89元赠费 湖北，已为用户办理。合约期12个月，满意</t>
  </si>
  <si>
    <t>TS202310051438061619</t>
  </si>
  <si>
    <t>覃世兰</t>
  </si>
  <si>
    <t>2023-10-07 10:24:14</t>
  </si>
  <si>
    <t>[65岁以上老人] &amp;#13;&amp;#10;高级模板内容：&amp;#13;&amp;#10;投诉问题描述:用户称副卡自己没有办理过，而且不认识副卡的人，要求核实回复处理&amp;#13;&amp;#10;争议月份:2023年10月&amp;#13;&amp;#10;争议金额:0&amp;#13;&amp;#10;用户要求:要求回复处理，联系：13972607991&amp;#13;</t>
  </si>
  <si>
    <t>业务办理：客户反馈未办理副卡，多次联系客户未接通，建议客户到厅咨询办理，如有疑问，可致电13032700872</t>
  </si>
  <si>
    <t>TS202310071350061421</t>
  </si>
  <si>
    <t>2023-10-07 15:51:16</t>
  </si>
  <si>
    <t>用户反馈，自己在8月注销的电话卡，但是到现在还没有收到话费的退还，要求核实处理。预留的账户是银行卡，且用户表示是才办理的新卡办理的注销，注销的时候并未说明首充无法退费 ，请协助核实处理</t>
  </si>
  <si>
    <t>业务办理：余额清退，已告知用户未用户申请清退，申请成功后微信转账至用户提供微信账号，预计1周处理完成，满意</t>
  </si>
  <si>
    <t>BL202310061000151043</t>
  </si>
  <si>
    <t>用户来电要求续约 星锐卡30元赠费12个月优惠合约 (湖北) ，请后台协助处理谢谢。</t>
  </si>
  <si>
    <t>业务办理：&amp;#10;用户来电要求续约 星锐卡30元赠费12个月优惠合约 (湖北) ，已按客户要求办理，本月30元赠费已到账，回访满意</t>
  </si>
  <si>
    <t>BL202310062055000057</t>
  </si>
  <si>
    <t>覃大为</t>
  </si>
  <si>
    <t>2023-10-07 10:08:33</t>
  </si>
  <si>
    <t>【2022年上工信部测评重保用户】【2022年上工信部测评重保用户】用户来电称要求续约（融合专属流量包-0元10G国内*12个月-次月生效（湖北）尽快核实办理，谢谢&amp;#13;</t>
  </si>
  <si>
    <t>业务办理：0元10G国内*12个月流量包已下架，暂无法续约，已解释，用户知晓，满意度一般。</t>
  </si>
  <si>
    <t>BL202310071151481570</t>
  </si>
  <si>
    <t>陈家珍</t>
  </si>
  <si>
    <t>2023-10-07 16:05:14</t>
  </si>
  <si>
    <t>用户来电，本机要求续约， 预存话费享折扣优惠 档位三（立即生效*24个月）-湖北政企专属 ，请处理</t>
  </si>
  <si>
    <t>业务办理：存量5G畅爽套餐享139元赠费 湖北，已为用户办理，立即生效，合约期12个月，满意</t>
  </si>
  <si>
    <t>BL202310071006192236</t>
  </si>
  <si>
    <t>邓进</t>
  </si>
  <si>
    <t>2023-10-07 14:20:14</t>
  </si>
  <si>
    <t>用户来电要求办理预存话费享折扣优惠 档位五（次月生效24个月）-湖北政企专属 业务，请处理谢谢</t>
  </si>
  <si>
    <t>业务办理：存量5G畅爽套餐享69元赠费 湖北，已为用户办理成功，合约期12个月，满意</t>
  </si>
  <si>
    <t>BL202310061853201521</t>
  </si>
  <si>
    <t>2023-10-07 14:02:47</t>
  </si>
  <si>
    <t>【2022年上工信部测评重保用户】用户表示套餐内预存话费享折扣优惠 档位三（次月生效24个月）-湖北政企专属已到期，要求续约，请求协助处理</t>
  </si>
  <si>
    <t>BL202310051754192019</t>
  </si>
  <si>
    <t>冯美玲</t>
  </si>
  <si>
    <t>2023-10-07 09:06:23</t>
  </si>
  <si>
    <t>用户来电反映还要继续参加副卡免月租24个月（10元话费24个月）（湖北）-次月生效活动，麻烦后台核实处理，谢谢</t>
  </si>
  <si>
    <t>业务办理：副卡免月租12个月（10元话费12个月）（湖北）-次月生效  客服部已操作办理，满意。</t>
  </si>
  <si>
    <t>BL202310051925370684</t>
  </si>
  <si>
    <t>刘想</t>
  </si>
  <si>
    <t>2023-10-07 09:09:56</t>
  </si>
  <si>
    <t>用户反馈:APP无法语音对讲&amp;#13;&amp;#10;确定具体故障:观看实时视频不出声&amp;#13;&amp;#10;指引用户设置:不认可/还是不行&amp;#13;&amp;#10;:用户表示家里摄像头不好用，称模糊看不清，请处理谢谢！&amp;#13;</t>
  </si>
  <si>
    <t>业务办理：客户反馈摄像头模糊无法使用，已联系客户解释说明，客户表示自行到厅退订，回访满意</t>
  </si>
  <si>
    <t>BL202310052058341557</t>
  </si>
  <si>
    <t>黄新荣</t>
  </si>
  <si>
    <t>2023-10-07 09:03:45</t>
  </si>
  <si>
    <t>用户来电反馈自己办卡的时候有优惠，减免后只需要43.2元的月租，前台已解释用户不认可，强烈要求再次办理优惠，不愿到厅，前台未查询到活动名称，请后台协助处理</t>
  </si>
  <si>
    <t>业务办理：客户反馈套餐折扣的问题，已取消5折扣勾选赠费89元*12个月活动，次月生效，回访满意</t>
  </si>
  <si>
    <t>BL202310061249261394</t>
  </si>
  <si>
    <t>高爽</t>
  </si>
  <si>
    <t>2023-10-07 09:04:36</t>
  </si>
  <si>
    <t>用户要求办理：港澳台5天包，今天办理，10.7号生效，谢谢。（前台无法办理，选择不了）</t>
  </si>
  <si>
    <t>业务办理：客户要求办理港澳台5天包，已按客户要求办理，回访满意</t>
  </si>
  <si>
    <t>BL202310051559510153</t>
  </si>
  <si>
    <t>王丽</t>
  </si>
  <si>
    <t>2023-10-07 09:04:48</t>
  </si>
  <si>
    <r>
      <t/>
    </r>
    <r>
      <rPr>
        <sz val="11"/>
        <color theme="1"/>
        <rFont val="宋体"/>
        <family val="2"/>
      </rPr>
      <t>用户反映需要继续续约</t>
    </r>
    <r>
      <rPr>
        <sz val="11"/>
        <color theme="1"/>
        <rFont val="Arial"/>
        <family val="2"/>
      </rPr>
      <t xml:space="preserve">	</t>
    </r>
    <r>
      <rPr>
        <sz val="11"/>
        <color theme="1"/>
        <rFont val="宋体"/>
        <family val="2"/>
      </rPr>
      <t>湖北承诺低消送流量升级版(36元低消) 要求上报公司处理 联系电话13047173242</t>
    </r>
  </si>
  <si>
    <t>业务办理：客户要求办理湖北承诺低消送流量升级版(36元低消) ，已登记本月内添加，联系无人接听，已短信告知，如有疑问可在工作时间（08:30-12:00；14:00-17:30）联系07176921001、13032700872宜昌联通投诉处理中心。如用户咨询，请前台10010话务中心代为解释，谢谢</t>
  </si>
  <si>
    <t>BL202310061129200083</t>
  </si>
  <si>
    <t>2023-10-07 14:39:48</t>
  </si>
  <si>
    <t>15629338855命中精准预判服务场景:[该用户有申诉倾向，请注意受理态度，查询近三天工单记录，积极解决用户问题。] &amp;#13;&amp;#10;用户要求解绑主副卡，不愿到厅，同时要求主副卡解绑后，都更改为腾讯大王卡（新）29元/月，请尽快处理，谢谢</t>
  </si>
  <si>
    <t>业务办理：客户要求将主副卡分别转资29元腾讯大王卡套餐，已按客户要求办理，次月生效，回访满意</t>
  </si>
  <si>
    <t>BL202310051317500263</t>
  </si>
  <si>
    <t>071700374514</t>
  </si>
  <si>
    <t>黄珊珊</t>
  </si>
  <si>
    <t>2023-10-07 09:09:42</t>
  </si>
  <si>
    <t>22年Q3Q4重点客户用户要求取消提速至1000M（30元）（湖北） 预存0元;赠款总额180元;180元分6月返还，称自己不需要提速，要求取消</t>
  </si>
  <si>
    <t>业务办理：客户要求取消提速至1000M（30元）（湖北） 预存0元;赠款总额180元;180元分6月返还，已按客户要求办理，回访满意</t>
  </si>
  <si>
    <t>BL202310051512371922</t>
  </si>
  <si>
    <t>屈定虎</t>
  </si>
  <si>
    <t>2023-10-07 09:03:59</t>
  </si>
  <si>
    <t>用户来电需要办理 星锐卡30元赠费12个月优惠合约 (湖北)   在线无法操作  烦请协助处理  谢谢</t>
  </si>
  <si>
    <t>业务办理：客户要求续约星锐卡30元赠费12个月优惠合约 (湖北)  ，已按客户要求办理，立即生效，联系无人接听，已短信告知，如有疑问可在工作时间（08:30-12:00；14:00-17:30）联系07176921001、13032700872宜昌联通投诉处理中心。如用户咨询，请前台10010话务中心代为解释，谢谢</t>
  </si>
  <si>
    <t>BL202310060802282090</t>
  </si>
  <si>
    <t>李旭</t>
  </si>
  <si>
    <t>2023-10-07 09:06:33</t>
  </si>
  <si>
    <t>用户要求办理预存话费享折扣优惠 档位五（次月生效24个月）-湖北政企专属，请尽快联系处理。</t>
  </si>
  <si>
    <t>业务办理：客户要求续约预存话费享折扣优惠 档位五（次月生效24个月），已按客户要求办理，回访满意</t>
  </si>
  <si>
    <t>BL202310051153251534</t>
  </si>
  <si>
    <t>2023-10-07 09:04:16</t>
  </si>
  <si>
    <t>查询增值业务:&amp;#13;&amp;#10;合约信息查询:&amp;#13;&amp;#10;系统查询到有产品信息&amp;#13;&amp;#10;:有确认方式&amp;#13;&amp;#10;客户要求取消&amp;#13;&amp;#10;维系挽留:不接受挽留&amp;#13;&amp;#10;:下一步&amp;#13;&amp;#10;判断省分:湖北&amp;#13;&amp;#10;:金融、靓号，套餐折扣、含设备的组网协议四类强合约&amp;#13;&amp;#10;:无合约解约工单&amp;#13;&amp;#10;:挽留失败&amp;#13;&amp;#10;:不愿到厅&amp;#13;&amp;#10;:&amp;#13;&amp;#10;产品类型:标准合约-存费折扣;产品名称:（湖北）2021年牛年礼包畅越冰激凌5G套餐49元赠费10元/月（12个月）;产品描述:（湖北）2021年牛年礼包畅越冰激凌5G套餐49元赠费10元/月;产品ID:91000583;开始时间:2023-02-01 00:00:00;结束时间:2024-01-31 23:59:59;订购渠道:宜昌融诚通信服务有限责任公司;客户确认方式:签字协议。&amp;#13;&amp;#10;要求免违约金取消 （湖北）2021年牛年礼包畅越冰激凌并把套餐更换回之前的4G全国流量王36元套餐&amp;#13;</t>
  </si>
  <si>
    <t>业务办理：客户要求转资4G全国流量王36元套餐，已告知该套餐已下线无法办理，考虑客户感知，已将副卡勾选0元，次月生效，回访满意</t>
  </si>
  <si>
    <t>BL202310070915461331</t>
  </si>
  <si>
    <t>071701012036</t>
  </si>
  <si>
    <t>2023-10-07 14:18:47</t>
  </si>
  <si>
    <t>用户要求办理宽带移机，由湖北省宜昌市伍家岗区伍家岗街道办合益路社区正泰玫瑰园5栋1单元2楼201迁移到新地址：宜昌市伍家岗中南一路民欣家园小区12号楼1单元，建议到营业厅申请办理移机，但不认可，坚持要求工作人员直接办理，请处理。</t>
  </si>
  <si>
    <t>业务办理：移机，联系用户表示已到厅办理成功，无需我部处理，满意</t>
  </si>
  <si>
    <t>BL202310071000252123</t>
  </si>
  <si>
    <t>071700607162</t>
  </si>
  <si>
    <t>许强</t>
  </si>
  <si>
    <t>2023-10-07 16:26:15</t>
  </si>
  <si>
    <t>判断省分:湖北&amp;#13;&amp;#10;:宽带移机&amp;#13;&amp;#10;:不认可&amp;#13;&amp;#10;:&amp;#13;&amp;#10;&amp;#13;&amp;#10;高级模板内容：&amp;#13;&amp;#10;重要提醒：若能通过无缝下单则选择无缝，建此工单会被专项质检！！！:继续建单&amp;#13;&amp;#10;用户诉求:移机&amp;#13;&amp;#10;移机地址:湖北省宜昌市点军区江南URD3号楼2单元2503室&amp;#13;&amp;#10;当前使用地址:湖北省宜昌市秭归县茅坪镇丹阳社区悦湖华庭4栋1单元8层8002号&amp;#13;</t>
  </si>
  <si>
    <t>业务办理：移机，已告知用户移机需到厅办理，线上无法办理，用户知晓满意</t>
  </si>
  <si>
    <t>BL202310051748051924</t>
  </si>
  <si>
    <t>李洪东</t>
  </si>
  <si>
    <t>2023-10-07 09:03:09</t>
  </si>
  <si>
    <t>查询增值业务:&amp;#13;&amp;#10;合约信息查询:&amp;#13;&amp;#10;系统未查询到产品信息/非用户咨询的产品&amp;#13;&amp;#10;查询优惠产品信息:&amp;#13;&amp;#10;:无确认方式&amp;#13;&amp;#10;:客户不了解此业务，要求取消或投诉&amp;#13;&amp;#10;:不接受&amp;#13;&amp;#10;:传统合约（金融类、标准类、强合约、固移融合等...）&amp;#13;&amp;#10;:下一步&amp;#13;&amp;#10;判断省分:湖北&amp;#13;&amp;#10;:金融、靓号，套餐折扣、含设备的组网协议四类强合约&amp;#13;&amp;#10;:无合约解约工单&amp;#13;&amp;#10;:挽留失败&amp;#13;&amp;#10;:不愿到厅&amp;#13;&amp;#10;:&amp;#13;&amp;#10;产品类型:轻合约;产品名称:王卡会员专属权益;产品描述:王卡用户升级为王卡会员时免费订购，王卡会员可享受会员折扣、购机福利等多重特权。;产品ID:90749150;开始时间:2023-01-01 00:00:00;结束时间:2023-12-31 23:59:59;订购渠道:湖北省分公司电子商务部;客户确认方式:无。&amp;#13;&amp;#10;要求取消 2I承诺低消89元宽带优惠产品 (次月生效) 及宽带 请核实处理 &amp;#13;</t>
  </si>
  <si>
    <t>业务办理：已按客户要求取消手机号码低消，回访满意</t>
  </si>
  <si>
    <t>BL202310071354390724</t>
  </si>
  <si>
    <t>孙城炎</t>
  </si>
  <si>
    <t>2023-10-07 14:23:46</t>
  </si>
  <si>
    <t>用户来电要求继续使用预存话费享折扣优惠 档位三（次月生效24个月）-湖北政企专属的折扣优惠。</t>
  </si>
  <si>
    <t>业务办理：已办理赠费活动，合约期12个月，客户满意。</t>
  </si>
  <si>
    <t>BL202310070953172009</t>
  </si>
  <si>
    <t>尤冬林</t>
  </si>
  <si>
    <t>2023-10-07 11:03:31</t>
  </si>
  <si>
    <t>【2022年上工信部测评重保用户】用户要求继续续约预存话费享折扣优惠 档位三（次月生效24个月）-湖北政企专属</t>
  </si>
  <si>
    <t>BL202310061647412402</t>
  </si>
  <si>
    <t>姚进</t>
  </si>
  <si>
    <t>2023-10-07 09:14:35</t>
  </si>
  <si>
    <t>22年Q3Q4重点客户用户要求续约办理预存话费享折扣优惠 档位三（次月生效24个月）-湖北政企专属,烦请协助处理.</t>
  </si>
  <si>
    <t>BL202310070951261971</t>
  </si>
  <si>
    <t>李飞</t>
  </si>
  <si>
    <t>2023-10-07 14:04:12</t>
  </si>
  <si>
    <t>22年Q3Q4重点客户用户要求继续办理 预存话费享折扣优惠 档位三（次月生效24个月）-湖北政企专属 活动，要求10分钟内回复处理</t>
  </si>
  <si>
    <t>业务办理：已与用户沟通办理159元赠费*12个月活动，立即生效，用户满意  2023-10-07 11:19:28已返费159元，这个是立即生效的产品，已返费</t>
  </si>
  <si>
    <t>BL202310070847390944</t>
  </si>
  <si>
    <t>刘海霞</t>
  </si>
  <si>
    <t>2023-10-07 10:10:25</t>
  </si>
  <si>
    <t>用户要求续订之前到期的折扣：预存话费享折扣优惠 档位五（次月生效*12个月）-湖北政企专属，烦请协助处理，谢谢！</t>
  </si>
  <si>
    <t>业务办理：已与用户沟通办理49元赠费*12个月，立即到账，用户满意。</t>
  </si>
  <si>
    <t>BL202310071048320495</t>
  </si>
  <si>
    <t>刘慧</t>
  </si>
  <si>
    <t>2023-10-07 11:22:19</t>
  </si>
  <si>
    <t>用户要求续订预存话费享折扣优惠 档位五（立即生效12个月）-湖北政企专属</t>
  </si>
  <si>
    <t>业务办理：已与用户沟通办理69元赠费*12个月，立即生效，用户满意</t>
  </si>
  <si>
    <t>BL202310071104340774</t>
  </si>
  <si>
    <t>李路</t>
  </si>
  <si>
    <t>2023-10-07 14:11:19</t>
  </si>
  <si>
    <t>用户来电要求办理预存话费享折扣优惠 档位五（次月生效24个月）-湖北政企专属活动，还需要办理名下3张副卡的副卡免月租24个月（10元话费24个月）（湖北）活动，请处理谢谢</t>
  </si>
  <si>
    <t>业务办理：已与用户沟通办理99元赠费*12个月，次月生效，3张副卡已更改0元副卡，次月生效，满意</t>
  </si>
  <si>
    <t>BL202310071142161420</t>
  </si>
  <si>
    <t>吴远秀</t>
  </si>
  <si>
    <t>2023-10-07 14:06:51</t>
  </si>
  <si>
    <t>【2022年上工信部测评重保用户】15672506418命中精准预判服务场景:[65岁以上老人] &amp;#13;&amp;#10;用户来电反映自己是老用户，流量不够用，要求赠送点流量，前台引导用户去营业厅，用户不认可，烦请后台核实处理。</t>
  </si>
  <si>
    <t>业务办理：用户反映流量不够用，出于服务角度，申请补赠0元5G国内流量，仅本月使用，用户满意。</t>
  </si>
  <si>
    <t>BL202310051935520814</t>
  </si>
  <si>
    <t>071703341590</t>
  </si>
  <si>
    <t>王源</t>
  </si>
  <si>
    <t>2023-10-07 09:03:34</t>
  </si>
  <si>
    <t>强烈要求上报取消本宽带的：15元提速包(湖北)（立即生效，次月收费）-新【一线CB无此选项，请后台协助处理】</t>
  </si>
  <si>
    <t>业务办理：用户反映取消15元提速包(湖北)（立即生效），经核实现已为用户取消成功，考虑到用户使用感知为用户办理预存话费享10元/月话费优惠1个月(湖北)，用户知晓</t>
  </si>
  <si>
    <t>BL202310060840012337</t>
  </si>
  <si>
    <t>杨枭鹏</t>
  </si>
  <si>
    <t>2023-10-07 09:17:50</t>
  </si>
  <si>
    <t>用户来电表示想要继续办理5G冰激凌套餐5折（次月生效24个月）合约活动，并且要求反映合约到期没有提示的问题，表示如果无法办理，自己将要携转</t>
  </si>
  <si>
    <t>业务办理：用户需办理5G冰激凌套餐5折（次月生效24个月），沟通后为用户办理  【2023-11-01至2024-10-31】 存量5G畅爽套餐享89元赠费（次月生效）湖北  等同5折，考虑到用户本月产生费用80元，为用户办理预存话费享40元/月话费优惠2个月（湖北），用户知晓</t>
  </si>
  <si>
    <t>BL202310061001421076</t>
  </si>
  <si>
    <t>刘怀会</t>
  </si>
  <si>
    <t>2023-10-07 09:10:44</t>
  </si>
  <si>
    <t>用户要求续约星锐卡30元赠费12个月优惠合约 (湖北) ，前台建议用户缴清欠费，再次申请，用户不认可，要求马上解决</t>
  </si>
  <si>
    <t>业务办理：用户需办理续约星锐卡30元赠费12个月优惠合约 (湖北) ，经核实沟通后现已为用户续订成功，满意</t>
  </si>
  <si>
    <t>BL202310061129260086</t>
  </si>
  <si>
    <t>刘长杰</t>
  </si>
  <si>
    <t>2023-10-07 09:09:52</t>
  </si>
  <si>
    <t>预存话费享折扣优惠 档位三（立即生效24个月&amp;#13;&amp;#10;要求继续续订</t>
  </si>
  <si>
    <t>业务办理：用户需办理预存话费享折扣优惠 档位三（立即生效24个月，经核实沟通后为用户办理 存量5G畅爽套餐享139元赠费（次月生效）湖北等同3折，满意</t>
  </si>
  <si>
    <t>BL202310051656371098</t>
  </si>
  <si>
    <t>冯宇</t>
  </si>
  <si>
    <t>2023-10-07 09:16:00</t>
  </si>
  <si>
    <t>来电要求续订预存话费享折扣优惠 档位五（次月生效24个月）-湖北政企专属，请核实处理，谢谢</t>
  </si>
  <si>
    <t>业务办理：用户需办理折扣优惠 档位五（次月生效24个月，经核实，现为用户办理【2023-11-01至2024-10-31】 存量5G畅爽套餐享99元赠费（次月生效）湖北等同5折 ，用户知晓。</t>
  </si>
  <si>
    <t>BL202310051733551715</t>
  </si>
  <si>
    <t>办理工单（2021版）&gt;&gt;业务功能&gt;&gt;VOLTE开通</t>
  </si>
  <si>
    <t>2023-10-07 09:04:19</t>
  </si>
  <si>
    <t>15629343378命中精准预判服务场景:[65岁以上老人] &amp;#13;&amp;#10;1、用户要求打开高清通话功能，但是不能打开上网功能，解释无效，要求反馈，联系电话：19171368899</t>
  </si>
  <si>
    <t>业务办理：用户需开通上网功能，经核实现已为用户办理开通，用户现已恢复，用户知晓,。</t>
  </si>
  <si>
    <t>BL202310061309371673</t>
  </si>
  <si>
    <t>佘启妮</t>
  </si>
  <si>
    <t>2023-10-07 09:09:06</t>
  </si>
  <si>
    <t>用户来电要求续约：预存话费享折扣优惠 档位三（次月生效24个月）-湖北政企专属，请处理，不然就销户</t>
  </si>
  <si>
    <t>业务办理：用户需续约：预存话费享折扣优惠 档位三（次月生效24个月），经核实为 用户【2023-11-01至2024-10-31】 存量5G畅爽套餐享89元赠费（次月生效）湖北 等同3折，用户满意</t>
  </si>
  <si>
    <t>BL202310061437350414</t>
  </si>
  <si>
    <t>王在铎</t>
  </si>
  <si>
    <t>2023-10-07 09:11:04</t>
  </si>
  <si>
    <t>&amp;#13;&amp;#10;用户来电要求继续参加：5G冰激凌套餐5折（次月生效24个月）（取整）（合约）（湖北宜昌） ，称在9月份有工作人员打电话告知可以自动续约 ，但是本月未享受续约，为其 解释并建议到营业厅咨询，用户不认可，要求我方登记处理！</t>
  </si>
  <si>
    <t>业务办理：用户要办理套餐五折活动，已按用户要求办理存量5G畅爽套餐享49元赠费 湖北 ，活动期12个月，立即生效，满意。</t>
  </si>
  <si>
    <t>BL202310061445290530</t>
  </si>
  <si>
    <t>张岳</t>
  </si>
  <si>
    <t>2023-10-07 09:16:43</t>
  </si>
  <si>
    <t>用户来电要求参加;5G冰激凌套餐5折（次月生效24个月）（取整）（合约）（湖北宜昌）续约  如果续约不了  要转网  请核实处理，谢谢</t>
  </si>
  <si>
    <t>业务办理：用户要办理套餐五折活动，已按用户要求办理存量5G畅爽套餐享69元赠费 湖北 ，活动期12个月，立即生效，满意。</t>
  </si>
  <si>
    <t>BL202310060954480957</t>
  </si>
  <si>
    <t>耿耿</t>
  </si>
  <si>
    <t>2023-10-07 15:26:15</t>
  </si>
  <si>
    <t>用户要求续约预存话费享折扣优惠 档位三（立即生效*24个月）-湖北政企专属 ，请协助处理</t>
  </si>
  <si>
    <t>业务办理：用户要求办理存话费享折扣优惠 档位三合约活动，系统无勾选项，已协商客户办理存量5G畅爽套餐享139元赠费，用户满意</t>
  </si>
  <si>
    <t>BL202310061203350675</t>
  </si>
  <si>
    <t>刘杞传</t>
  </si>
  <si>
    <t>2023-10-07 09:04:02</t>
  </si>
  <si>
    <t>13986818613命中精准预判服务场景:[65岁以上老人] &amp;#13;&amp;#10;&amp;#13;&amp;#10;用户要求续约：91025450 预存话费享折扣优惠 档位三（次月生效24个月）-湖北政企专属 ，解释不认可，请协助处理，谢谢</t>
  </si>
  <si>
    <t>业务办理：用户要求办理套餐3折优惠，系统无勾选项，已协商客户办理存量5G畅爽套餐享49元赠费，客户表示考虑，知晓。</t>
  </si>
  <si>
    <t>BL202310051639360827</t>
  </si>
  <si>
    <t>吴小芹</t>
  </si>
  <si>
    <t>2023-10-07 09:03:48</t>
  </si>
  <si>
    <t>预存话费享折扣优惠 档位五（立即生效24个月）-湖北政企专属   用户要求续约  请后台协助处理，谢谢</t>
  </si>
  <si>
    <t>业务办理：用户要求办理套餐5折优惠，系统无勾选项，已协商客户办理存量5G畅爽套餐享99元赠费，用户满意。</t>
  </si>
  <si>
    <t>BL202310071236022226</t>
  </si>
  <si>
    <t>李文忠</t>
  </si>
  <si>
    <t>2023-10-07 15:51:14</t>
  </si>
  <si>
    <t>用户来电反馈需要解绑号码名下的副卡号码15671021761，13197317020业务，人不在湖北，请尽快核实处理</t>
  </si>
  <si>
    <t>业务办理：用户要求解绑副卡，已协助成功解绑13197317020，并按用户要求注销13277256620 、15671021761，用户满意。</t>
  </si>
  <si>
    <t>BL202310052123041691</t>
  </si>
  <si>
    <t>徐华锋</t>
  </si>
  <si>
    <t>2023-10-07 09:04:09</t>
  </si>
  <si>
    <t>用户来电要求继续办理： 星锐卡30元赠费12个月优惠合约 (湖北) 。烦请协助处理，谢谢</t>
  </si>
  <si>
    <t>业务办理：用户要求续办 星锐卡30元赠费12个月优惠合约 (湖北)，已按用户要求办理，立即生效，致电未接，已短信答复，如有疑问可在工作时间（08:30-12:00；14:00-17:30 ）联系07176921001、13032700872宜昌客服。如用户咨询，请前台10010话务中 心代为解释，谢谢。</t>
  </si>
  <si>
    <t>BL202310061221590980</t>
  </si>
  <si>
    <t>李艳奎</t>
  </si>
  <si>
    <t>2023-10-07 09:20:52</t>
  </si>
  <si>
    <t>客户来电要求重新办理之前套餐折扣：预存话费享折扣优惠 档位三（立即生效24个月）-湖北政企专属</t>
  </si>
  <si>
    <t>业务办理：用户要求续办套餐三折活动，经核实，用户主号因断卡2.0-湖北45天及以上睡眠卡风险用户打标（第十一批政企渠道）风险关停，无法操作，已建议用户先在APP上操作二次实人认证，复机后联系我们办理，用户满意。</t>
  </si>
  <si>
    <t>BL202310061537581333</t>
  </si>
  <si>
    <t>李作富</t>
  </si>
  <si>
    <t>2023-10-07 09:13:53</t>
  </si>
  <si>
    <t>用户来电要求主卡办理预存话费享折扣优惠 档位三（次月生效24个月）-湖北政企专属，已解释告知营业厅咨询办理，用户不认可，要求在线办理，请协助，谢谢</t>
  </si>
  <si>
    <t>业务办理：用户要求续约三折优惠，系统无勾选项，已办理月赠139元*12个月，立即生效，用户满意。</t>
  </si>
  <si>
    <t>BL202310071147391507</t>
  </si>
  <si>
    <t>乔杨</t>
  </si>
  <si>
    <t>2023-10-07 14:20:21</t>
  </si>
  <si>
    <t>用户要求续约：预存话费享折扣优惠 档位三（立即生效24个月）-湖北政企专属，请尽快处理</t>
  </si>
  <si>
    <t>业务办理：用户要求续约三折优惠，系统无勾选项，已协商办理月赠139元*12个月活动，立即生效，用户满意。</t>
  </si>
  <si>
    <t>BL202310071142071416</t>
  </si>
  <si>
    <t>李宗堂</t>
  </si>
  <si>
    <t>2023-10-07 14:08:39</t>
  </si>
  <si>
    <t>19172212770命中精准预判服务场景:[65岁以上老人] &amp;#13;&amp;#10;15671008039命中精准预判服务场景:[65岁以上老人] &amp;#13;&amp;#10;用户来电反馈想继续预存话费享折扣优惠 档位三（次月生效24个月）-湖北政企专属 续约，请协助处理谢谢</t>
  </si>
  <si>
    <t>业务办理：暂无折扣活动，仅有赠费109元*12个月活动，用户表示考虑，如需办理致电宜昌服务监督热线13032700872</t>
  </si>
  <si>
    <t>TS202310071054261639</t>
  </si>
  <si>
    <t>黄家华</t>
  </si>
  <si>
    <t>2023-10-07 15:19:50</t>
  </si>
  <si>
    <t>[65岁以上老人] 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AR彩铃酷趣会员5G加油包（湖北）&amp;#13;&amp;#10;争议月份:2023年10月&amp;#13;&amp;#10;是否承诺退费:是&amp;#13;&amp;#10;承诺退费金额:20&amp;#13;&amp;#10;是否取消业务（如取消失败，需加上系统报错的提示）:是&amp;#13;&amp;#10;是否需要回复:否&amp;#13;&amp;#10;用户要求:要求退费&amp;#13;</t>
  </si>
  <si>
    <t>TS202310071053251594</t>
  </si>
  <si>
    <t>卞文勇</t>
  </si>
  <si>
    <t>2023-10-07 15:17:14</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</si>
  <si>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电话营销业务资费争议&amp;#13;&amp;#10;产品名称:云加速5G畅玩加油包(湖北)&amp;#13;&amp;#10;争议月份:2023年10月&amp;#13;&amp;#10;是否承诺退费:是&amp;#13;&amp;#10;承诺退费金额:20&amp;#13;&amp;#10;是否取消业务（如取消失败，需加上系统报错的提示）:是&amp;#13;&amp;#10;是否需要回复:否&amp;#13;&amp;#10;用户要求:退还费用&amp;#13;</t>
  </si>
  <si>
    <t>TS202310070917471181</t>
  </si>
  <si>
    <t>王宏斌</t>
  </si>
  <si>
    <t>2023-10-07 15:37:46</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</si>
  <si>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腾讯游戏畅玩包（前向）、优酷12G流量加月会员合约包、炫彩通信助理包体验版-立即生效（湖北）、优酷视频4GB流量加会员轻合约包、云加速5G畅玩加油包(湖北)、	5G-VR教育黄金包、主题彩铃6元包月、	云加速（专业版）&amp;#13;&amp;#10;争议月份:2023年7月、2023年8月、2023年9月、2023年10月&amp;#13;&amp;#10;是否承诺退费:是&amp;#13;&amp;#10;承诺退费金额:324.91&amp;#13;&amp;#10;是否取消业务（如取消失败，需加上系统报错的提示）:是&amp;#13;&amp;#10;是否需要回复:否&amp;#13;&amp;#10;用户要求:要求退还7-10月份副卡15672514631所有增值业务的费用，已承诺退费&amp;#13;</t>
  </si>
  <si>
    <t>TS202310071439570301</t>
  </si>
  <si>
    <t>裴宏玉</t>
  </si>
  <si>
    <t>2023-10-07 16:56:28</t>
  </si>
  <si>
    <t>[65岁以上老人] 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来电称没有办理过云加速5G畅玩加油包(湖北)/联通PLUS会员月包，要求取消并退费，请协助处理&amp;#13;&amp;#10;业务名称:云加速5G畅玩加油包(湖北)/联通PLUS会员月包&amp;#13;&amp;#10;争议月份:2023年9月、2023年10月&amp;#13;&amp;#10;争议金额:41.9&amp;#13;&amp;#10;是否承诺退费:是&amp;#13;&amp;#10;用户要求:用户来电称没有办理过云加速5G畅玩加油包(湖北)/联通PLUS会员月包，要求取消并退费，请协助处理&amp;#13;</t>
  </si>
  <si>
    <t>TS202310062013590118</t>
  </si>
  <si>
    <t>韦德富</t>
  </si>
  <si>
    <t>2023-10-07 10:42:28</t>
  </si>
  <si>
    <t>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 9元10G今日头条国内定向流量     	 20元 5GB云加速5G畅玩加油包(湖北)&amp;#13;&amp;#10;争议月份:2023年9月、2023年10月&amp;#13;&amp;#10;是否承诺退费:是&amp;#13;&amp;#10;承诺退费金额:58&amp;#13;&amp;#10;是否取消业务（如取消失败，需加上系统报错的提示）:未取消&amp;#13;&amp;#10;是否需要回复:是&amp;#13;&amp;#10;用户要求:尽快核实办理，谢谢&amp;#13;</t>
  </si>
  <si>
    <t>TS202310061748462499</t>
  </si>
  <si>
    <t>陈友宽</t>
  </si>
  <si>
    <t>2023-10-07 11:24:34</t>
  </si>
  <si>
    <t>判断省分:湖北&amp;#10;:移网电话营销费用争议（套餐资费/融合宽带/副卡功能费类除外）&amp;#10;:不认可&amp;#10;:小于等于500元，且仅限单倍、月份不超过12个月&amp;#10;:&amp;#10;&amp;#10;高级模板内容：&amp;#10;是否10016外呼:不记得&amp;#10;电话外呼号码:无&amp;#10;渠道名称:湖北杭州翔羽线上业务代理(宜昌)&amp;#10;反应问题涉及场景:未经同意订购业务&amp;#10;产品名称:20元 5GB职场菁英畅阅5G加油包(湖北)&amp;#10;争议月份:2023年8月、2023年9月、2023年10月&amp;#10;是否承诺退费:是&amp;#10;承诺退费金额:60&amp;#10;是否取消业务（如取消失败，需加上系统报错的提示）:是&amp;#10;是否需要回复:否&amp;#10;用户要求:退费</t>
  </si>
  <si>
    <t>BL202310070847450948</t>
  </si>
  <si>
    <t>盛从玉</t>
  </si>
  <si>
    <t>2023-10-07 16:20:22</t>
  </si>
  <si>
    <t>[65岁以上老人] 判断省分:其他省分&amp;#10;:增值业务争议&amp;#10;判断省分:湖北&amp;#10;:移网&amp;#10;:在补救范围内&amp;#10;:不认可&amp;#10;:小于等于500元，且仅限单倍、月份不超过12个月&amp;#10;:&amp;#10;&amp;#10;高级模板内容：&amp;#10;赔付类型：:增值业务争议 &amp;#10;CBSS账单扣费名称：:手机彩铃沃音乐精选10元包月/联通助理-畅爽版（在线渠道）&amp;#10;办理渠道:沃音乐_启化手机彩铃/沃助理_客服电话&amp;#10;赔付月份：:2023年9月、2023年10月&amp;#10;返还倍率:单倍&amp;#10;赔付金额：:46&amp;#10;是否已经取消业务:是&amp;#10;是否承诺退费 ：:是&amp;#10;用户是否需要回复：:否&amp;#10;用户要求：:用户要求退费</t>
  </si>
  <si>
    <t>TS202310061434050103</t>
  </si>
  <si>
    <t>邓霞</t>
  </si>
  <si>
    <t>2023-10-07 11:10:14</t>
  </si>
  <si>
    <t>【2022年上工信部测评重保用户】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	 湖北杭州翔羽线上业务代理(宜昌)&amp;#13;&amp;#10;反应问题涉及场景:未经同意订购业务&amp;#13;&amp;#10;产品名称:云加速5G畅玩加油包(湖北)&amp;#13;&amp;#10;争议月份:2023年10月&amp;#13;&amp;#10;是否承诺退费:是&amp;#13;&amp;#10;承诺退费金额:20&amp;#13;&amp;#10;是否取消业务（如取消失败，需加上系统报错的提示）:已取消&amp;#13;&amp;#10;是否需要回复:否&amp;#13;&amp;#10;用户要求:退费。&amp;#13;</t>
  </si>
  <si>
    <t>TS202310061715121619</t>
  </si>
  <si>
    <t>付德金</t>
  </si>
  <si>
    <t>2023-10-07 09:46:14</t>
  </si>
  <si>
    <t>判断省分:湖北&amp;#13;&amp;#10;:流量费争议&amp;#13;&amp;#10;:流量包定制争议&amp;#13;&amp;#10;:不认可&amp;#13;&amp;#10;:未享受&amp;#13;&amp;#10;:小于等于500元，且仅限单倍、月份不超过12个月&amp;#13;&amp;#10;:&amp;#13;&amp;#10;&amp;#13;&amp;#10;高级模板内容：&amp;#13;&amp;#10;投诉问题描述:用户来电称自己没办理过云加速5G畅玩加油包(湖北)的业务.对产生的费用不认可&amp;#13;&amp;#10;业务名称:云加速5G畅玩加油包(湖北)&amp;#13;&amp;#10;争议月份:2023年10月&amp;#13;&amp;#10;争议金额:20&amp;#13;&amp;#10;是否承诺退费:是&amp;#13;&amp;#10;用户要求:要求退还10月产生的费用.合计：20元.解释不认可.已承诺退费并告知退还的费用不能抵扣的业务.请尽快处理&amp;#13;</t>
  </si>
  <si>
    <t>TS202310070835540350</t>
  </si>
  <si>
    <t>胡耀政</t>
  </si>
  <si>
    <t>2023-10-07 14:07:47</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</si>
  <si>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来电称没有订购流量包，要求取消并退费，请协助处理&amp;#13;&amp;#10;业务名称:腾讯游戏畅玩包（前向）/AR彩铃酷趣会员5G加油包（湖北）&amp;#13;&amp;#10;争议月份:2023年7月、2023年8月、2023年9月、2023年10月&amp;#13;&amp;#10;争议金额:88&amp;#13;&amp;#10;是否承诺退费:是&amp;#13;&amp;#10;用户要求:用户来电称没有订购流量包，要求取消并退费，请协助处理&amp;#13;</t>
  </si>
  <si>
    <t>TS202310051833152166</t>
  </si>
  <si>
    <t>方贵芹</t>
  </si>
  <si>
    <t>2023-10-07 09:07:49</t>
  </si>
  <si>
    <t>&amp;#13;&amp;#10;高级模板内容：&amp;#13;&amp;#10;投诉问题描述:用户来电对十月的账单不认可，经核查账单有差错差额10元）&amp;#13;&amp;#10;争议月份:2023年10月&amp;#13;&amp;#10;争议金额:10&amp;#13;&amp;#10;用户要求:要求核查处理&amp;#13;</t>
  </si>
  <si>
    <t>业务管理：营业办理赠费附加炫彩通信助理包-云盘版 -次月生效（湖北），已按客户要求取消，并申请退还23.10月沃助理费用合计10元，24小时内到账，此费用不可打印账单发票，回访满意</t>
  </si>
  <si>
    <t>BL202310070951431980</t>
  </si>
  <si>
    <t>乔士任</t>
  </si>
  <si>
    <t>[65岁以上老人]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		 云加速5G畅玩加油包(湖北)    云游彩铃15元包月   	 手机彩铃沃音乐精选10元    &amp;#10;SP产品ID/元素ID：:无&amp;#10;办理渠道:无&amp;#10;赔付月份：:2023年9月、2023年10月&amp;#10;返还倍率:单倍&amp;#10;赔付金额：:90&amp;#10;是否已经取消业务:是&amp;#10;是否承诺退费 ：:是&amp;#10;用户是否需要回复：:否&amp;#10;用户要求：:没有订购过  要求退费  谢谢</t>
  </si>
  <si>
    <t>BL202310061249481403</t>
  </si>
  <si>
    <t>李杰秀</t>
  </si>
  <si>
    <t>2023-10-07 09:31:45</t>
  </si>
  <si>
    <t>[65岁以上老人]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&amp;#10;CBSS账单扣费名称：:20元 5GB云加速5G畅玩加油包(湖北)&amp;#10;办理渠道:无&amp;#10;赔付月份：:2023年10月&amp;#10;返还倍率:单倍&amp;#10;赔付金额：:20&amp;#10;是否已经取消业务:是&amp;#10;是否承诺退费 ：:是&amp;#10;用户是否需要回复：:否&amp;#10;用户要求：:退费</t>
  </si>
  <si>
    <t>TS202310070854100687</t>
  </si>
  <si>
    <t>王艳</t>
  </si>
  <si>
    <t>2023-10-07 11:17:26</t>
  </si>
  <si>
    <t>判断省分:其他省分&amp;#10;:流量计费争议&amp;#10;判断省分::流量包定制争议&amp;#10;:不认可&amp;#10;:已享受&amp;#10;:&amp;#10;&amp;#10;高级模板内容：&amp;#10;投诉问题描述:不知情办理云加速5G畅玩加油包(湖北)，要求退费，前期已有补救记录，烦请后台处理&amp;#10;业务名称:云加速5G畅玩加油包(湖北)&amp;#10;争议月份:2023年10月、2023年9月&amp;#10;争议金额:40&amp;#10;是否承诺退费:否&amp;#10;用户要求:尽快处理</t>
  </si>
  <si>
    <t>BL202310071052210552</t>
  </si>
  <si>
    <t>刘银银</t>
  </si>
  <si>
    <t>2023-10-07 16:00:48</t>
  </si>
  <si>
    <t>&gt;业务号码&gt;13117298633；&gt;号码归属地&gt;宜昌；&gt;产品名称&gt;&gt;AR彩铃酷趣会员5G加油包（湖北）；&gt;产品代码&gt;91295250；&gt;产品编码&gt;无；&gt;订购时间&gt;2023-10-06 10:27:07；&gt;核查情况&gt;平台故障；&gt;不规范定制分类&gt;平台故障，无法判责；&gt;退费金额&gt;20元；&gt;退费时间&gt;2023-10-7；&gt;投诉内容&gt;&amp;#10;&amp;#10;高级模板内容：&amp;#10;赔付类型：:增值业务争议 &amp;#10;CBSS账单扣费名称：:AR彩铃酷趣会员5G加油包20元&amp;#10;SP产品ID/元素ID：:无&amp;#10;办理渠道:无 &amp;#10;赔付月份：:2023年10月&amp;#10;返还倍率:单倍&amp;#10;赔付金额：:20&amp;#10;是否已经取消业务:是&amp;#10;是否承诺退费 ：:是&amp;#10;用户是否需要回复：:否&amp;#10;用户要求：:退费</t>
  </si>
  <si>
    <t>BL202310062054530055</t>
  </si>
  <si>
    <t>2023-10-07 10:51:47</t>
  </si>
  <si>
    <t>&gt;业务号码&gt;13135822294；&gt;号码归属地&gt;宜昌；&gt;产品名称&gt;AR视频彩铃酷趣会员15元包月；&gt;产品代码&gt;49007720；&gt;产品编码&gt;4900772000；&gt;订购时间&gt;2023-10-06 18:13:39；&gt;核查情况&gt;平台故障；&gt;不规范定制分类&gt;平台故障，无法判责；&gt;退费金额&gt;15元；&gt;退费时间&gt;2023-10-07；&gt;投诉内容&gt;&amp;#10;高级模板内容：&amp;#10;赔付类型：:增值业务争议 &amp;#10;CBSS账单扣费名称：:AR视频彩铃酷趣会员15元包月&amp;#10;SP产品ID/元素ID：:4900772000&amp;#10;办理渠道:公众中台订单中心_71b591k&amp;#10;赔付月份：:2023年10月&amp;#10;返还倍率:单倍&amp;#10;赔付金额：:15&amp;#10;是否已经取消业务:是&amp;#10;是否承诺退费 ：:是&amp;#10;用户是否需要回复：:否&amp;#10;用户要求：:退费</t>
  </si>
  <si>
    <t>BL202310070916281347</t>
  </si>
  <si>
    <t>谭昌学</t>
  </si>
  <si>
    <t>2023-10-07 15:10:40</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</si>
  <si>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AR彩铃酷趣会员5G加油包（湖北）&amp;#10;SP产品ID/元素ID：:AR彩铃酷趣会员5G加油包（湖北）&amp;#10;办理渠道:1&amp;#10;赔付月份：:2023年8月、2023年9月、2023年10月&amp;#10;返还倍率:单倍&amp;#10;赔付金额：:60&amp;#10;是否已经取消业务:是&amp;#10;是否承诺退费 ：:是&amp;#10;用户是否需要回复：:否&amp;#10;用户要求：:退费</t>
  </si>
  <si>
    <t>BL202310071018382455</t>
  </si>
  <si>
    <t>吴开荣</t>
  </si>
  <si>
    <t>2023-10-07 15:46:18</t>
  </si>
  <si>
    <t>&gt;业务号码&gt;13227257988； &gt;号码归属地&gt;宜昌；&gt;产品名称&gt;AR彩铃酷趣会员5G加油包（湖北）；&gt;产品代码&gt;91295250；&gt;产品编码&gt;无；&gt;订购时间&gt; 2023-10-04 17:14:46 ；&gt;核查情况&gt;平台故障；&gt;不规范定制分类&gt;平台故障，无法判责；&gt;退费金额&gt;20元；&gt;退费时间&gt;2023/10/07；&gt;投诉内容&gt; [65岁以上老人]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&amp;#10;CBSS账单扣费名称：:AR彩铃酷趣会员5G加油包&amp;#10;办理渠道:线下&amp;#10;赔付月份：:2023年10月&amp;#10;返还倍率:单倍&amp;#10;赔付金额：:20&amp;#10;是否已经取消业务:是&amp;#10;是否承诺退费 ：:是&amp;#10;用户是否需要回复：:否&amp;#10;用户要求：:退费</t>
  </si>
  <si>
    <t>BL202310071021550009</t>
  </si>
  <si>
    <t>成城</t>
  </si>
  <si>
    <t>2023-10-07 15:47:49</t>
  </si>
  <si>
    <t>&gt;业务号码&gt;15571771942；&gt;号码归属地&gt;宜昌市；&gt;产品名称&gt;AR彩铃酷趣会员5G加油包（湖北）， 联通爱听-职场精英20元包      ；&gt;产品代码&gt;91295250，66003010；&gt;产品编码&gt;无，6600301000；&gt;订购时间&gt;2023-09-19 17:01:56， 联通爱听-职场精英20元包      ；&gt;核查情况&gt;平台故障；&gt;不规范定制分类&gt;平台故障，无法判责；&gt;退费金额&gt;40元，40  元；&gt;退费时间&gt;2023-10-07；&gt;投诉内容&gt;&amp;#10;&amp;#10;高级模板内容：&amp;#10;赔付类型：:增值业务争议 &amp;#10;CBSS账单扣费名称：:AR彩铃酷趣会员5G加油包（湖北）	联通爱听-职场精英20元包&amp;#10;办理渠道:无&amp;#10;赔付月份：:2023年9月、2023年10月&amp;#10;返还倍率:单倍&amp;#10;赔付金额：:80&amp;#10;是否已经取消业务:是&amp;#10;是否承诺退费 ：:是&amp;#10;用户是否需要回复：:否&amp;#10;用户要求：:退费</t>
  </si>
  <si>
    <t>BL202310071248292396</t>
  </si>
  <si>
    <t>徐发宽</t>
  </si>
  <si>
    <t>2023-10-07 16:07:46</t>
  </si>
  <si>
    <t>&gt;业务号码&gt;18671444779；&gt;号码归属地&gt;宜昌；&gt;产品名称&gt; 云加速5G畅玩加油包(湖北) ；&gt;产品代码&gt;无；&gt;产品编码&gt;无；&gt;订购时间&gt; 2023-08-28 11:53:18 ；&gt;核查情况&gt;平台故障；&gt;不规范定制分类&gt;平台故障，无法判责；&gt;退费金额&gt;60元；&gt;退费时间&gt;2023-10-7；&gt;投诉内容&gt;&amp;#10;高级模板内容：&amp;#10;赔付类型：:增值业务争议 &amp;#10;CBSS账单扣费名称：:云加速5G畅玩加油包(湖北)&amp;#10;办理渠道:sp&amp;#10;赔付月份：:2023年9月、2023年10月、2023年8月&amp;#10;返还倍率:单倍&amp;#10;赔付金额：:60&amp;#10;是否已经取消业务:是&amp;#10;是否承诺退费 ：:是&amp;#10;用户是否需要回复：:否&amp;#10;用户要求：:承诺退费无需回复</t>
  </si>
  <si>
    <t>BL202310070930501603</t>
  </si>
  <si>
    <t>宋秀飞</t>
  </si>
  <si>
    <t>2023-10-07 17:25:42</t>
  </si>
  <si>
    <t>&gt;业务号码&gt;18671740197；&gt;号码归属地&gt;宜昌；&gt;产品名称&gt;AR彩铃酷趣会员5G加油包（湖北），AI留声机共享包钻石版25元-沃阅读；&gt;产品代码&gt;无，49007720；&gt;产品编码&gt;91295250，4900772000；&gt;订购时间 &gt; 2023-09-30 15:26:17，2023-09-28 12:55:52；&gt;核查情况&gt;平台故障；&gt;不规范定制分类&gt;平台故障，无法判责；&gt;退费金额&gt;40元，50元；&gt;退费时间&gt;2023年10月7日；&gt;投诉内容&gt;&amp;#10;&amp;#10;高级模板内容：&amp;#10;赔付类型：:增值业务争议 &amp;#10;CBSS账单扣费名称：:AR彩铃酷趣会员5G加油包（湖北），AI留声机共享包钻石版25元&amp;#10;办理渠道:无&amp;#10;赔付月份：:2023年9月、2023年10月&amp;#10;返还倍率:单倍&amp;#10;赔付金额：:90&amp;#10;是否已经取消业务:是&amp;#10;是否承诺退费 ：:是&amp;#10;用户是否需要回复：:否&amp;#10;用户要求：:退费。</t>
  </si>
  <si>
    <t>TS202310071058041757</t>
  </si>
  <si>
    <t>投诉工单（2021版）&gt;&gt;移网&gt;&gt;【变更及服务】业务变更&gt;&gt;黑名单不能办业务</t>
  </si>
  <si>
    <t>2023-10-07 17:00:33</t>
  </si>
  <si>
    <t>用户来电称自己现在要办理联通新的业务，但是查询有黑名单无法办理，已查询有15571707996号码欠费-292.92，要求我方处理费用。</t>
  </si>
  <si>
    <t>ZX202310070957491575</t>
  </si>
  <si>
    <t>万莉</t>
  </si>
  <si>
    <t>2023-10-07 15:47:17</t>
  </si>
  <si>
    <t>【2022年上工信部测评重保用户】用户来电反映之前参加的预存话费享折扣优惠 档位三（次月生效*24个月）-湖北政企专属活动在在9月到期了并没有短信提醒，要求10月也打折，前台解释不认可，请协助处理谢谢。</t>
  </si>
  <si>
    <t>业务规则：因合约到期无提醒不认可，考虑用户使用感知，已为用户申请减免本月套餐差价139元，24小时内赠费到账，不可打印发票，满意</t>
  </si>
  <si>
    <t>ZX202310061558261287</t>
  </si>
  <si>
    <t>咨询工单（2021版）&gt;&gt;业务信息&gt;&gt;订单记录（含物流信息）</t>
  </si>
  <si>
    <t>宋浮凝</t>
  </si>
  <si>
    <t>2023-10-07 14:21:30</t>
  </si>
  <si>
    <t>&amp;#13;&amp;#10;高级模板内容：&amp;#13;&amp;#10;问题描述:用户来电要求查询2022年8月22号自己在王卡助手订购了一张亲情卡，当时提示已经撤销了，现在用户想重新办理副卡，提示有前期的恶意订单&amp;#13;&amp;#10;物流单号或订单号:无&amp;#13;&amp;#10;用户身份证号码/预留的联系电话:420527200002242137&amp;#13;&amp;#10;订单渠道:王卡助手&amp;#13;&amp;#10;用户要求:用户要求我方查询去年8月份的订单信息，请核实处理，谢谢。 &amp;#13;</t>
  </si>
  <si>
    <t>业务规则：用户反映亲情卡申请不成功。经核实，本地2I核查为恶意订单拦载，建议用户如现在需申请号卡，可更换证件办理，用户表示知晓。</t>
  </si>
  <si>
    <t>TS202310061420242266</t>
  </si>
  <si>
    <t>2023-10-07 16:52:33</t>
  </si>
  <si>
    <t>主办单位：湖北&amp;#10;客户类别：&amp;#10;10010是否打通：是&amp;#10;是否二次致电10015：是&amp;#10;是否联系：是&amp;#10;升级倾向：无&amp;#10;号码归属省：湖北&amp;#10;SVIP等级：&amp;#10;高级模板内容：&amp;#10;投诉问题描述:前期工单：TS202309271805222215 用户对前期处理结果不认可请要求再次反馈请尽快联系处理。&amp;#10;下单套餐名称:江苏视频流量卡&amp;#10;实际收到套餐:小天卡-2023&amp;#10;订购渠道:APP&amp;#10;用户要求:请尽快联系处理。</t>
  </si>
  <si>
    <t>业务规则：&amp;#10;①客户基本资料：业务号码 17771663242、客户姓名 无、套餐情况 无；客户反映业务取消的问题； &amp;#10;②首次联系客户时间：2023-10-06 20:06:28&amp;#10;③投诉核查处理情况：收到贵部转办，我司立即组织核查，经核实，用户对小天卡套餐不支持选号规则不认可，已跟用户解释清楚此订为流量卡，不支持线上选号，已跟用户解释清楚回复人员问题，用户知悉挂机，满意。&amp;#10;④答复客户时间及客户满意度评价：根据上述核实情况，我司于2023-10-06 20:06:28联系客户满意，回单人：潘娥、联系方式：07176921001&amp;#10;⑤投诉核查关联材料：无。</t>
  </si>
  <si>
    <t>TS202310061217442000</t>
  </si>
  <si>
    <t>张发兵</t>
  </si>
  <si>
    <t>2023-10-07 13:22:29</t>
  </si>
  <si>
    <t>主办单位：湖北&amp;#10;客户类别：普通客户&amp;#10;10010是否打通：是&amp;#10;是否二次致电10015：是&amp;#10;是否联系：否&amp;#10;升级倾向：工信部&amp;#10;号码归属省：湖北&amp;#10;SVIP等级：&amp;#10;1. 问题类型:;&amp;#10;2. 投诉类型:退订争议;&amp;#10;3. 营业厅地址:;&amp;#10;4. 位置信息:;&amp;#10;5. 位置发生地:;&amp;#10;6. 投诉内容:畅爽冰淇淋5G套餐 基础款&amp;#10;退订此套餐，并且不接受扣除违约金&amp;#10;平台不接受我线上退订的要求，我也拒绝前往线下办理&amp;#10;工信部规定，任何合约都可以提前取消，并且不付违约金。&amp;#10;请尽快为我办理，如不能办到直接投诉工信部&amp;#10;我也不接受任何电话解释，我只要求一个结果&amp;mdash;退订&amp;#10;办不到直接短信通知我，我直接投诉，也不必再浪费我的时间</t>
  </si>
  <si>
    <t>业务规则：①客户投诉产生的原因：招联分期5G159元直降2300（社会渠道36期）（湖北）。 &amp;#10;②客户投诉问题核查情况及解决方案：收到贵部转办后，我司立即组织调查。营业厅已明示相关规则，查询用户招联分期5G159元直降2300（社会渠道36期）（湖北）于2025-10-31 23:59:59到期，现并未到期现线上无对应勾选项，暂时无法操作办理取消。我司2023-10-06 15:43:49联系客户解释。&amp;#10;③客户问题满意度：一般。 &amp;#10;④回单人：田群、联系方式：07176921001</t>
  </si>
  <si>
    <t>TS202310061524501352</t>
  </si>
  <si>
    <t>2023-10-07 09:42:33</t>
  </si>
  <si>
    <t>用户来电称，本机销户时，还有109.68余额没有退还，要求退还到13277253988，解释无效，请处理</t>
  </si>
  <si>
    <t>业务规则：查询用户号码已注销，现已无法操作余额转移，建议用户持有效证件前往宜昌自营厅办理退费，用户知晓，满意</t>
  </si>
  <si>
    <t>TS202310071448140542</t>
  </si>
  <si>
    <t>屈林科</t>
  </si>
  <si>
    <t>2023-10-07 16:55:12</t>
  </si>
  <si>
    <t>&amp;#13;&amp;#10;高级模板内容：&amp;#13;&amp;#10;投诉问题描述: 套餐折扣到期没有提醒，导致产生额外的费用，现在要求退充值的话费&amp;#13;&amp;#10;争议月份:2023年10月&amp;#13;&amp;#10;争议金额:100&amp;#13;&amp;#10;用户要求:用户要求退还充值的话费100元&amp;#13;</t>
  </si>
  <si>
    <t>业务规则：存量5G畅爽套餐享139元赠费 湖北，已为用户续约立即生效，合约期12个月，满意</t>
  </si>
  <si>
    <t>TS202310061434210114</t>
  </si>
  <si>
    <t>投诉工单（2021版）&gt;&gt;融合&gt;&gt;【变更及服务】业务变更&gt;&gt;停开复机不及时/规则不合理</t>
  </si>
  <si>
    <t>2023-10-07 14:09:30</t>
  </si>
  <si>
    <t>用户来电对刚刚被停机不认可，称自己打一个重要电话被切了，已告知停机情况，用户不认可，要求我司加急处理</t>
  </si>
  <si>
    <t>业务规则：经核实，因欠费停机规则无法满足客户使用需求，客户对欠费停机不认可，已联系客户解释说明，欠费会系统会自动停机，考虑客户感知，申请减免本月30%月租费用，客户表示考虑，知晓。</t>
  </si>
  <si>
    <t>TS202310071202201165</t>
  </si>
  <si>
    <t>投诉工单（2021版）&gt;&gt;移网&gt;&gt;【产品及计费使用】消费提示&gt;&gt;欠费提醒不及时/不到位/未提醒</t>
  </si>
  <si>
    <t>2023-10-07 17:27:00</t>
  </si>
  <si>
    <t>用户来电称自己欠费没有提醒，告知有短信下发，用户称自己没有看到，为什么没有打电话通知自己，解释不认可，称我方提醒不到位，要求投诉</t>
  </si>
  <si>
    <t>业务规则：经核实，因欠费停机规则无法满足客户使用需求，客户对欠费停机未告知不满，查询已正常下发预停机提醒，已联系客户解释说明，考虑客户感知，申请减免本月30%月租费用47.7元，24小时内到账，此费用无法抵扣往月欠费且不可打印发票，满意。</t>
  </si>
  <si>
    <t>TS202310061439090250</t>
  </si>
  <si>
    <t>2023-10-07 10:00:16</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</si>
  <si>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电反馈对套餐折扣失效后产生的112元不认可，要要求退费，请协助处理谢谢&amp;#13;&amp;#10;争议月份:2023年10月&amp;#13;&amp;#10;争议金额:112&amp;#13;&amp;#10;用户要求:退费&amp;#13;</t>
  </si>
  <si>
    <t>业务规则：经核实客户对套餐折扣到期无提醒不满，建议客户号码实名复机后联系我司申请办理减免套餐差价，客户满意。</t>
  </si>
  <si>
    <t>TS202310061156411490</t>
  </si>
  <si>
    <t>何太桂</t>
  </si>
  <si>
    <t>2023-10-07 11:27:05</t>
  </si>
  <si>
    <t>&amp;#13;&amp;#10;高级模板内容：&amp;#13;&amp;#10;投诉问题描述:用户对预存0元;赠款总额120元;10元一次性到账;110元分11月返还;只有1年时间不认可要求给其办理为长期有效的在线长时间解释不认可&amp;#13;&amp;#10;争议月份:2023年10月&amp;#13;&amp;#10;争议金额:0&amp;#13;&amp;#10;用户要求:用户对预存0元;赠款总额120元;10元一次性到账;110元分11月返还;只有1年时间不认可要求给其办理为长期有效的在线长时间解释不认可，要求马上给其更改为长期的&amp;#13;</t>
  </si>
  <si>
    <t>业务规则：经核实因副卡赠费活动无法续约，现已联系客户解释，并已取消副卡赠费，同时本月内办理副卡免费，客户满意</t>
  </si>
  <si>
    <t>TS202310070941421950</t>
  </si>
  <si>
    <t>张振群</t>
  </si>
  <si>
    <t>2023-10-07 16:20:53</t>
  </si>
  <si>
    <t>&amp;#13;&amp;#10;高级模板内容：&amp;#13;&amp;#10;投诉问题描述:用户来电称对本月的余额只有30.88元不认可，表示本月交了60元，并且本月只消费22元多，应该余额剩余40多元，前台查询之前有欠费，解释无效，用户要求后台尽快回复处理，谢谢&amp;#13;&amp;#10;争议月份:2023年10月&amp;#13;&amp;#10;争议金额:30.88&amp;#13;&amp;#10;用户要求:后台尽快 回复处理，谢谢，要求在下午3点之间回复处理，谢谢&amp;#13;</t>
  </si>
  <si>
    <t>业务规则：经核实因客户9月有赠费30元，导致客户本月消费未达到，现已联系客户解释，我司申请补赠30元现金到账，此费用可打印发票，客户满意。</t>
  </si>
  <si>
    <t>TS202310061811000484</t>
  </si>
  <si>
    <t>帅凯轩</t>
  </si>
  <si>
    <t>2023-10-07 12:58:57</t>
  </si>
  <si>
    <t>&amp;#13;&amp;#10;高级模板内容：&amp;#13;&amp;#10;投诉问题描述:当时办理时有充话费返话费活动&amp;#13;&amp;#10;业务名称:无&amp;#13;&amp;#10;宣传渠道:其他:三方&amp;#13;&amp;#10;宣传内容:充话费返话费活动&amp;#13;&amp;#10;实际情况:没有查询到此业务&amp;#13;&amp;#10;用户要求:尽快处理，谢谢&amp;#13;</t>
  </si>
  <si>
    <t>业务规则：经核实因赠费活动未办理，现申请减免8-9月费用合计20元，24小时到账，此费用不可打印发票，另办理赠费120元活动，立即生效，客户满意</t>
  </si>
  <si>
    <t>TS202310061738142256</t>
  </si>
  <si>
    <t>2023-10-07 17:50:08</t>
  </si>
  <si>
    <t>【2022年上工信部测评重保用户】[该用户有申诉倾向，请注意受理态度，查询近三天工单记录，积极解决用户问题。] &amp;#13;&amp;#10;高级模板内容：&amp;#13;&amp;#10;投诉问题描述:用户来电反馈当时办理的宽带和副卡的时候工作人员称是不收费的，之前有反映过这个问题工作人员告知用户已处理不收费了，现在还是收费用户表示不理解&amp;#13;&amp;#10;争议月份:2023年10月&amp;#13;&amp;#10;争议金额:50&amp;#13;&amp;#10;用户要求:尽快处理，不然要投诉&amp;#13;</t>
  </si>
  <si>
    <t>业务规则：经核实用户宽带为加装宽带30元/月，副卡系统有操作赠费，实际未扣费，已为用户取消赠费转资0月租。多次联系用户挂机，如有疑问可在工作时间（08:30-12:00；14:00-17:30）联系07176921001、13032700872宜昌客服。如用户咨询，请前台10010话务中心代为解释，谢谢</t>
  </si>
  <si>
    <t>TS202310061211131846</t>
  </si>
  <si>
    <t>071703308399</t>
  </si>
  <si>
    <t>周继泽</t>
  </si>
  <si>
    <t>2023-10-07 15:21:28</t>
  </si>
  <si>
    <t>对宽带收费不满，要求一直免费，表示之前就有工信部投诉了，查询减免了一年费用，现在查询收费就不满，解释无效，有工信部投诉意向，请尽快联系处理</t>
  </si>
  <si>
    <t>业务规则：客户对低消宽带扣费不认可，考虑客户感知，申请减免1年宽带费用合计120元，赠至客户宽带私有账户，24小时内到账，此费用不可打印账单发票，回访满意</t>
  </si>
  <si>
    <t>TS202310070925331433</t>
  </si>
  <si>
    <t>2023-10-07 16:04:31</t>
  </si>
  <si>
    <t>&amp;#13;&amp;#10;高级模板内容：&amp;#13;&amp;#10;投诉问题描述:用户称自己套餐费用不对， 畅爽冰激凌5G套餐239元不认可&amp;#13;&amp;#10;争议月份:2023年10月&amp;#13;&amp;#10;争议金额:0&amp;#13;&amp;#10;用户要求:要求核实处理，给与回复，要求1点之前回电处理&amp;#13;</t>
  </si>
  <si>
    <t>业务规则：前期用户需办理预存话费享折扣优惠 档位三（立即生效24个月）-湖北政企专属业务9月已结束，现为用户续订办理存量5G畅爽套餐享159元赠费 等同前期3折，用户知晓。</t>
  </si>
  <si>
    <t>TS202310062047030618</t>
  </si>
  <si>
    <t>王德志</t>
  </si>
  <si>
    <t>2023-10-07 15:11:51</t>
  </si>
  <si>
    <t>客户查询其手机流量剩余情况,坐席解释由于结转了30个g的流量,只能结转套餐内的流量。客户对结转规则不认可,请尽快处理</t>
  </si>
  <si>
    <t>业务规则：网龄计划合约流量不结转，仅能结转套餐内流量，已向用户解释，用户知晓，满意</t>
  </si>
  <si>
    <t>TS202310061908411557</t>
  </si>
  <si>
    <t>王佳静</t>
  </si>
  <si>
    <t>2023-10-07 10:56:10</t>
  </si>
  <si>
    <t>&amp;#13;&amp;#10;高级模板内容：&amp;#13;&amp;#10;投诉问题描述:用户说当时办理的有返费，为什么自己的朋友都有，自己没有每个月返费十块钱，用户不认可，前台查询无返费，要求明天早上八点前退费，否则投诉&amp;#13;&amp;#10;业务名称:返费10元&amp;#13;&amp;#10;宣传渠道:营业厅&amp;#13;&amp;#10;宣传内容:用户说当时办理的有返费，自己没有每个月返费十块钱&amp;#13;&amp;#10;实际情况:自己没有每个月返费十块钱，用户不认可&amp;#13;&amp;#10;用户要求:用户说当时办理的有返费，为什么自己的朋友都有，自己没有每个月返费十块钱，用户不认可，前台查询无返费，要求明天早上八点前退费，否则投诉&amp;#13;</t>
  </si>
  <si>
    <t>业务规则：现已为用户办理预存享10元赠费*12个月，立即生效，减免9月赠费10元，24小时退费到账，此费用无法抵扣往月欠费及打印发票，用户满意</t>
  </si>
  <si>
    <t>TS202310071026570788</t>
  </si>
  <si>
    <t>张大云</t>
  </si>
  <si>
    <t>2023-10-07 13:33:08</t>
  </si>
  <si>
    <t>【2022年上工信部测评重保用户】[65岁以上老人] &amp;#13;&amp;#10;高级模板内容：&amp;#13;&amp;#10;投诉问题描述:用户来电反映（对 5G冰激凌套餐5折（立即生效24个月）（取整）（湖北） 到期没有提醒用户，对2月27号交了一年的费用到现在停机不认可），我方核实（5G冰激凌套餐5折（立即生效24个月）（取整）（湖北）在2023-03-31 到期），用户对此不认可，烦请后台协助处理。&amp;#13;&amp;#10;争议月份:2023年9月、2023年10月、2023年4月、2023年5月、2023年6月、2023年7月、2023年8月&amp;#13;&amp;#10;争议金额:1&amp;#13;&amp;#10;用户要求:用户要求退费，烦请后台协助处理&amp;#13;</t>
  </si>
  <si>
    <t>业务规则：现与用户沟通办理69元赠费*12个月，立即生效，减免4-9月套餐折扣差价390元，主卡和副卡办理预存享20元赠费*6个月，剩余150元赠费到账，今日内到账，此费用无法抵扣往月欠费及打印发票，用户满意</t>
  </si>
  <si>
    <t>TS202310051637421944</t>
  </si>
  <si>
    <t>朱正忠</t>
  </si>
  <si>
    <t>2023-10-07 09:41:47</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</si>
  <si>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电反映对月租扣费有争议，解释无效&amp;#13;&amp;#10;争议月份:2023年10月&amp;#13;&amp;#10;争议金额:0&amp;#13;&amp;#10;用户要求:用户称之前已充值话费不应该停机，用户有点激动，解释无效，请协助处理，谢谢&amp;#13;</t>
  </si>
  <si>
    <t>业务规则：因欠费停机规则无法满足用户需求。经核实，客户办理星锐卡(湖北)，本月月租月头一次性扣出，产生有37.4元欠费，多次致电未接，已短信告知如您后期使用有任何疑问，可于工作时间（08：30-17：30）致电宜昌联通07176921001或13032700872。</t>
  </si>
  <si>
    <t>TS202310061203191650</t>
  </si>
  <si>
    <t>乔光辉</t>
  </si>
  <si>
    <t>2023-10-07 14:08:05</t>
  </si>
  <si>
    <t>&amp;#13;&amp;#10;高级模板内容：&amp;#13;&amp;#10;投诉问题描述:用户对产生的月租费用不认可、折扣到期未提醒&amp;#13;&amp;#10;争议月份:2023年10月&amp;#13;&amp;#10;争议金额:200&amp;#13;&amp;#10;用户要求:用户对欠费不认可&amp;#13;</t>
  </si>
  <si>
    <t>业务规则：用户对合约到厅无提醒不认可，已为用户续约存量5G畅爽套餐享199元赠费 湖北，合约期12个月。联系用户通话中，如有疑问可在工作时间（08:30-12:00；14:00-17:30）联系07176921001、13032700872宜昌客服。如用户咨询，请前台10010话务中心代为解释，谢谢</t>
  </si>
  <si>
    <t>TS202310061409091988</t>
  </si>
  <si>
    <t>罗家文</t>
  </si>
  <si>
    <t>2023-10-07 10:58:09</t>
  </si>
  <si>
    <t>&amp;#13;&amp;#10;高级模板内容：&amp;#13;&amp;#10;投诉问题描述:用户对23年9月扣费	 59.99不认可   表示自己办理时被告知首月只扣30元，现在多扣了费用 不认可 要求处理&amp;#13;&amp;#10;争议月份:2023年9月&amp;#13;&amp;#10;争议金额:59.99&amp;#13;&amp;#10;用户要求:用户对23年9月扣费	&amp;#13;&amp;#10;59.99不认可   表示自己办理时被告知首月只扣30元，现在多扣了费用 不认可 要求处理&amp;#13;</t>
  </si>
  <si>
    <t>业务规则：用户对入网首月收取整月月租不认可，申请减免套餐差价30元，24小时内赠费到账，不可打印发票，满意</t>
  </si>
  <si>
    <t>TS202310060932230209</t>
  </si>
  <si>
    <t>吕玉芬</t>
  </si>
  <si>
    <t>2023-10-07 15:08:12</t>
  </si>
  <si>
    <t>&amp;#13;&amp;#10;高级模板内容：&amp;#13;&amp;#10;投诉问题描述:用户来电反映对畅爽国内流量包（湖北）不认可称包含10G&amp;#13;&amp;#10;投诉项目:流量费&amp;#13;&amp;#10;争议月份:2023年10月&amp;#13;&amp;#10;争议金额:0&amp;#13;&amp;#10;用户要求:用户要求我方核实，前台查询月费0元/月，含10MB国内流量，用户不认可要求办理含10G流量&amp;#13;</t>
  </si>
  <si>
    <t>业务规则：用户对套餐内仅包含10M流量不满。经核实，当前套餐内仅支持勾选10元10G国内流量，出于服务角度，申请本月为用户补赠0元10G国内流量，仅本月使用，建议用户后期前往自营厅转资冰激凌套餐，用户同意。</t>
  </si>
  <si>
    <t>TS202310071220231635</t>
  </si>
  <si>
    <t>孙大桂</t>
  </si>
  <si>
    <t>2023-10-07 13:54:17</t>
  </si>
  <si>
    <t>【2022年上工信部测评重保用户】&amp;#13;&amp;#10;高级模板内容：&amp;#13;&amp;#10;投诉问题描述:用户反映这个月用了花呗，自己在还花呗的时候把本来应该用自动返还电子券抵扣的部分给一起还了，现在就只剩一块钱了，但是本月电子券还未返还，担心自己还款了会不会影响自动返还的电子券的使用，要求我方尽快核实回复&amp;#13;&amp;#10;产品名称:花呗先享5G129元直降1100（社会36期）&amp;#13;&amp;#10;办理时间:2023-10-07&amp;#13;&amp;#10;办理渠道:当阳玉阳万象城新时空合作厅(自建他营)&amp;#13;&amp;#10;用户要求:我方尽快核实回复&amp;#13;</t>
  </si>
  <si>
    <t>业务规则：用户反映还花呗的时候把本来应该用自动返还电子券抵扣的部分给一起还了，营业厅已明示相关规则，经核实本月花呗返费已被使用，考虑到用户使用感知，沟通后为号码13247280479办理预存话费享40元话费优惠（湖北），满意</t>
  </si>
  <si>
    <t>TS202310060956290818</t>
  </si>
  <si>
    <t>何盈</t>
  </si>
  <si>
    <t>2023-10-07 15:20:49</t>
  </si>
  <si>
    <t>:二次卡问题&amp;#13;&amp;#10;判断省分:其他省分&amp;#13;&amp;#10;:接到上任机主银行短信&amp;#13;&amp;#10;:不认可&amp;#13;&amp;#10;:&amp;#13;&amp;#10;&amp;#13;&amp;#10;高级模板内容：&amp;#13;&amp;#10;投诉问题描述:招商银行，湖北银行，还有湖南三峡银行等多个银行&amp;#13;&amp;#10;争议号码:15572773429&amp;#13;&amp;#10;问题现象:接到找前机主的电话、短信 &amp;#13;&amp;#10;用户要求:对此强烈要求取消所有第三方银行信息，多个催债的短信。请核实。 &amp;#13;</t>
  </si>
  <si>
    <t>业务规则：用户反映取消所有第三方银行信息，多个催债的短信，营业厅已明示相关规则经核实属二次放号导致，现线上无取消对应勾选项，用户知晓。</t>
  </si>
  <si>
    <t>TS202310070917121170</t>
  </si>
  <si>
    <t>易超</t>
  </si>
  <si>
    <t>2023-10-07 16:03:27</t>
  </si>
  <si>
    <t>&amp;#13;&amp;#10;高级模板内容：&amp;#13;&amp;#10;投诉问题描述:用户来电反映之前都是69的月租为什么这个月变成了199元的，已在线解释用户仍不认可要求尽快处理并退费。&amp;#13;&amp;#10;争议月份:2023年10月&amp;#13;&amp;#10;争议金额:209&amp;#13;&amp;#10;用户要求:用户要求今天之内处理好，并联系;13308604589&amp;#13;</t>
  </si>
  <si>
    <t>业务规则：用户要求续约3折优惠，已为用户办理存量5G畅爽套餐享139元赠费 湖北，合约期12个月，本月生效，满意</t>
  </si>
  <si>
    <t>TS202310061342241406</t>
  </si>
  <si>
    <t>冯帅</t>
  </si>
  <si>
    <t>2023-10-07 14:22:37</t>
  </si>
  <si>
    <t>#2022重保客户#主办单位：湖北&amp;#10;客户类别：首次投诉&amp;#10;10010是否打通：是&amp;#10;是否二次致电10015：是&amp;#10;是否联系：是&amp;#10;升级倾向：无&amp;#10;号码归属省：湖北&amp;#10;SVIP等级：&amp;#10;预处理名称：移网一键诊断，用户问题:手机无法收发短彩信&amp;#13;&amp;#10;用户意见:诊断无异常/不认可&amp;#13;&amp;#10;通过GIS打点系统为用户进行打点:不认可提投诉单&amp;#13;&amp;#10;移网一键诊断结果： &amp;#13;&amp;#10;用户状态是否正常：正常 &amp;#13;&amp;#10;查询短信功能是否正常开通：正常 &amp;#13;&amp;#10;查询是否短信黑名单：异常 &amp;#13;&amp;#10;是否存在群障：正常 &amp;#13;&amp;#10;备注:用户来电要求解除短信黑名单 请联系处理</t>
  </si>
  <si>
    <t>业务规则①客户基本资料：业务号码 13047151090、客户姓名 冯帅、套餐情况 小天卡-2023；客户反映短信黑名单的问题； &amp;#10;②首次联系客户时间：2023-10-06 16:21:00&amp;#10;③投诉核查处理情况：收到贵部转办，我司立即组织核查，经核实，核实客户因催收已短信短信功能，解封时间为2023-10-11 23:59:59 ，联系无人接听，已短信告知，如有疑问可在工作时间（08:30-12:00；14:00-17:30）联系07176921001、13032700872宜昌联通投诉处理中心。如用户咨询，请前台10010话务中心代为解释，谢谢；&amp;#10;④答复客户时间及客户满意度评价：根据上述核实情况，我司于2023-10-06 16:21:00联系客户未接通，回单人：宜昌联通客服部100、联系方式：07176921001&amp;#10;⑤投诉核查关联材料：无。</t>
  </si>
  <si>
    <t>TS202310021243431580</t>
  </si>
  <si>
    <t>主办单位：湖北&amp;#10;客户类别：星级客户&amp;#10;10010是否打通：是&amp;#10;是否二次致电10015：是&amp;#10;是否联系：否&amp;#10;升级倾向：&amp;#10;号码归属省：湖北&amp;#10;SVIP等级：&amp;#10;1. 问题类型:;&amp;#10;2. 投诉类型:月固定费争议;&amp;#10;3. 营业厅地址:;&amp;#10;4. 位置信息:;&amp;#10;5. 位置发生地:;&amp;#10;6. 投诉内容:没有保底消费，我要求取消套餐，取消保底消费。同之前的要求一样&amp;#10;关联10010工单流水号：TS202309260204259201</t>
  </si>
  <si>
    <t>业务规则①客户投诉产生的原因：客户对靓号保底问题。 ②客户投诉问题核查情况及解决方案：收到贵部转办后，我司立即组织调查。经核实，客户反馈靓号保底问题，本机号码13098413333通过后台查询为长期靓号保底200元，我部无法取消，已建议客户可前往自营厅查询靓号协议，我司无法取消，若需转资我司可办理，但消费不足200元按照200元补收，已解释，用户暂不转资，客户知晓。我司于2023-10-02 18:37:38联系客户解释以上情况。 ③客户问题满意度：一般 ④回单人：胡春燕 6921001 回单成功</t>
  </si>
  <si>
    <t>TS202310061635050548</t>
  </si>
  <si>
    <t>2023-10-07 09:54:33</t>
  </si>
  <si>
    <t>主办单位：湖北&amp;#10;客户类别：普通客户&amp;#10;10010是否打通：否&amp;#10;是否二次致电10015：是&amp;#10;是否联系：否&amp;#10;升级倾向：&amp;#10;号码归属省：湖北&amp;#10;SVIP等级：&amp;#10;1. 问题类型:;&amp;#10;2. 投诉类型:月固定费争议;&amp;#10;3. 营业厅地址:;&amp;#10;4. 位置信息:;&amp;#10;5. 位置发生地:;&amp;#10;6. 投诉内容:手机套餐199元，要求副卡10 元每月的套餐减免。谢谢！</t>
  </si>
  <si>
    <t>业务规则①客户投诉产生的原因：客户反映副卡费用问题。							&amp;#10;②客户投诉问题核查情况及解决方案：收到贵部转办后，我司立即组织调查。经核实，客户反映副卡费用问题，已联系客户解释说明，副卡会收取10元月租费用，考虑客户感知，客服部已为客户办理 副卡月功能费-0元(次月生效) ，客户满意。						&amp;#10;③客户问题满意度：满意。							&amp;#10;④回单人:宜昌客服王晓玉；联系电话：07176921001。</t>
  </si>
  <si>
    <t>TS202310070945552087</t>
  </si>
  <si>
    <t>07177201786</t>
  </si>
  <si>
    <t>2023-10-07 15:06:29</t>
  </si>
  <si>
    <t>高级模板内容：&amp;#10;投诉问题描述:用户来电对固话不能使用不认可，前台核实在2023-03-29 13:05:17用户固话已经拆机，向用户解释不认可，称自己没有申请过拆机，对此不满，强烈要求投诉处理，谢谢&amp;#10;渠道名称:其他:宜昌市分公司&amp;#10;办理业务名称:固话拆机&amp;#10;页面提示:/&amp;#10;用户要求:用户来电对固话不能使用不认可，前台核实在2023-03-29 13:05:17用户固话已经拆机，向用户解释不认可，称自己没有申请过拆机，对此不满，强烈要求投诉处理，谢谢</t>
  </si>
  <si>
    <t>业务规则：用户反映2023-03-29 13:05:17用户固话已经拆机不认可，经核实已发区域负责人+86-18607201419协助处理，现线上无法复机，需用户联系+86-18607201419负责人复机，用户知晓。</t>
  </si>
  <si>
    <t>TS202310062015590154</t>
  </si>
  <si>
    <t>阳文</t>
  </si>
  <si>
    <t>2023-10-07 10:48:14</t>
  </si>
  <si>
    <t>&amp;#13;&amp;#10;高级模板内容：&amp;#13;&amp;#10;投诉问题描述:用户来电表示未经同意增加资费，前台已按流程解释，用户不认可&amp;#13;&amp;#10;争议月份:2023年9月、2023年10月&amp;#13;&amp;#10;争议金额:160&amp;#13;&amp;#10;用户要求:用户要求续约5G冰激凌套餐5折（次月生效24个月）（取整）（合约）（湖北宜昌），退费&amp;#13;</t>
  </si>
  <si>
    <t>业务规则：用户需续约5G冰激凌套餐5折（次月生效24个月）（取整）（合约）（湖北宜昌），沟通后为用户办理  【2023-11-01 00:00:00至2024-09-30 23:59:59】 存量5G畅爽套餐享79元赠费 湖北  ，等同5折，考虑到用户使用感知为用户申请160元费用，24小时内到账，此费用不可打印发票，用户满意</t>
  </si>
  <si>
    <t>BL202310071526052363</t>
  </si>
  <si>
    <t>2023-10-07 15:37:28</t>
  </si>
  <si>
    <t>用户现在要求取消亲情号业务，拒绝去营业厅取消，要求后台马上取消</t>
  </si>
  <si>
    <t>ZX202310071524222314</t>
  </si>
  <si>
    <t>071700844549</t>
  </si>
  <si>
    <t>申长根</t>
  </si>
  <si>
    <t>2023-10-07 17:25:14</t>
  </si>
  <si>
    <t>22年Q3Q4重点客户22年Q3Q4重点客户判断省分:湖北&amp;#13;&amp;#10;:自己办理的宽带&amp;#13;&amp;#10;:挽留失败&amp;#13;&amp;#10;:不同意&amp;#13;&amp;#10;:&amp;#13;&amp;#10;&amp;#13;&amp;#10;高级模板内容：&amp;#13;&amp;#10;问题描述:用户称自己去营业厅办理取消宽带   工作人员告知要等7天   用户不认可  要求反馈后台尽快处理，谢谢&amp;#13;&amp;#10;第二联系方式:13264907702&amp;#13;&amp;#10;销户原因:不使用 了&amp;#13;&amp;#10;用户要求:用户称自己去营业厅办理取消宽带   工作人员告知要等7天   用户不认可  要求反馈后台尽快处理，谢谢&amp;#13;</t>
  </si>
  <si>
    <t>ZX202310071117350058</t>
  </si>
  <si>
    <t>071704110748</t>
  </si>
  <si>
    <t>赵顺</t>
  </si>
  <si>
    <t>2023-10-07 17:04:55</t>
  </si>
  <si>
    <t>判断省分:湖北&amp;#13;&amp;#10;:被动办理宽带&amp;#13;&amp;#10;:不需要&amp;#13;&amp;#10;:&amp;#13;&amp;#10;&amp;#13;&amp;#10;高级模板内容：&amp;#13;&amp;#10;问题描述:用户反映自己未办理宽带，要求取消，前台解释无效&amp;#13;&amp;#10;第二联系方式:15671020872&amp;#13;&amp;#10;销户原因:未办理宽带&amp;#13;&amp;#10;用户要求:用户要求取消宽带并给出一个解释，有升级倾向，请加急处理&amp;#13;</t>
  </si>
  <si>
    <t>ZX202310071535052414</t>
  </si>
  <si>
    <t>韩浩</t>
  </si>
  <si>
    <t>2023-10-07 17:04:42</t>
  </si>
  <si>
    <t>判断省分:湖北&amp;#13;&amp;#10;:失败&amp;#13;&amp;#10;node_42:&amp;#13;&amp;#10;:其他合约&amp;#13;&amp;#10;:异地&amp;#13;&amp;#10;:不认可/无法提供相关证件&amp;#13;&amp;#10;:&amp;#13;&amp;#10;&amp;#13;&amp;#10;高级模板内容：&amp;#13;&amp;#10;问题描述:用户要求办理销户，前台已解释，用户不认可，用户坚持办理销户&amp;#13;&amp;#10;第二联系方式:13205582716&amp;#13;&amp;#10;销户原因:无&amp;#13;&amp;#10;用户要求:尽快处理&amp;#13;</t>
  </si>
  <si>
    <t>BL202310071008402272</t>
  </si>
  <si>
    <t>刘传柱</t>
  </si>
  <si>
    <t>2023-10-07 14:02:40</t>
  </si>
  <si>
    <t>查询增值业务:&amp;#13;&amp;#10;合约信息查询:&amp;#13;&amp;#10;系统查询到有产品信息&amp;#13;&amp;#10;:有确认方式&amp;#13;&amp;#10;客户要求取消&amp;#13;&amp;#10;维系挽留:不接受挽留&amp;#13;&amp;#10;:下一步&amp;#13;&amp;#10;判断省分:湖北&amp;#13;&amp;#10;:其他合约&amp;#13;&amp;#10;:办理不成功&amp;#13;&amp;#10;:&amp;#13;&amp;#10;产品类型:标准合约-存费送业务;产品名称:预存1元得盲盒24个月-次月生效-湖北宜昌;产品描述:解约条款：用户申请办理提前解约，需支付解约赔偿金，支付后办理解约，XX生效（根据实际情况打印：立即生效、次月生效）。&amp;#13;&amp;#10;违约赔偿金：按系统标准资费规则计费，流量3元/G，语音0.15元/分钟，短信0.1元/条。;产品ID:91082668;开始时间:2022-05-01 00:00:00;结束时间:2024-04-30 23:59:59;订购渠道:宜都陆城城乡路代理点;客户确认方式:签字协议。&amp;#13;&amp;#10;用户要求取消:预存1元得盲盒24个月-次月生效-湖北宜昌，前台取消时提示获取费用异常全国工号不允许受理包含收退费的解约业务！请协助处理&amp;#13;</t>
  </si>
  <si>
    <t>BL202310070957112070</t>
  </si>
  <si>
    <t>邹喜明</t>
  </si>
  <si>
    <t>2023-10-07 17:30:32</t>
  </si>
  <si>
    <t>用户要求取消副卡免月租12个月（10元话费12个月）（湖北）-立即生效业务，不愿到厅，请处理谢谢！</t>
  </si>
  <si>
    <t>BL202310061804190997</t>
  </si>
  <si>
    <t>向倩</t>
  </si>
  <si>
    <t>2023-10-07 09:28:28</t>
  </si>
  <si>
    <t>22年Q3Q4重点客户查询增值业务:&amp;#13;&amp;#10;合约信息查询:&amp;#13;&amp;#10;系统查询到有产品信息&amp;#13;&amp;#10;:有确认方式&amp;#13;&amp;#10;客户要求取消&amp;#13;&amp;#10;维系挽留:不接受挽留&amp;#13;&amp;#10;:下一步&amp;#13;&amp;#10;判断省分:湖北&amp;#13;&amp;#10;:其他合约&amp;#13;&amp;#10;:办理不成功&amp;#13;&amp;#10;:&amp;#13;&amp;#10;产品类型:标准合约-存费折扣;产品名称:20230701-预存得480元话费分12月（5G129套餐购机优惠）-次月生效-湖北;产品描述:购终端预存480元，享480元直降优惠，还得480元话费，每月40元，分12个月&amp;#13;&amp;#10;&amp;#13;&amp;#10;&amp;#13;&amp;#10;&amp;#13;&amp;#10;&amp;#13;&amp;#10;&amp;#13;&amp;#10;&amp;#13;&amp;#10;&amp;#13;&amp;#10;;产品ID:91290347;开始时间:2023-11-01 00:00:00;结束时间:2024-10-31 23:59:59;订购渠道:城区高新区东山花园自营厅;客户确认方式:签字协议。&amp;#13;</t>
  </si>
  <si>
    <t>TS202310061222432143</t>
  </si>
  <si>
    <t>熊菊花</t>
  </si>
  <si>
    <t>2023-10-07 16:06:37</t>
  </si>
  <si>
    <t>主办单位：湖北&amp;#10;客户类别：普通客户&amp;#10;10010是否打通：是&amp;#10;是否二次致电10015：是&amp;#10;是否联系：是&amp;#10;升级倾向：无&amp;#10;号码归属省：湖北&amp;#10;SVIP等级：&amp;#10;预处理名称:产品订购一键诊断&amp;#13;&amp;#10;业务产品类型:反映其他业务问题&amp;#13;&amp;#10;用户是否接受:用户接受&amp;#13;&amp;#10;&amp;#13;&amp;#10;要求取消宽带，表示跑了四趟营业厅没取消</t>
  </si>
  <si>
    <t>①客户基本资料：业务号码 18671760386、客户姓名 熊菊花、套餐情况 畅越冰激凌5G套餐59元；客户反映业务取消的问题； &amp;#10;②首次联系客户时间：2023-10-06 15:31:00&amp;#10;③投诉核查处理情况：收到贵部转办，我司立即组织核查，经核实，西陵营服客户要求取消实装宽带，已按客户要求办理；&amp;#10;④答复客户时间及客户满意度评价：根据上述核实情况，我司于2023-10-06 15:31:00联系客户满意，回单人：张婷、联系方式：07176921001&amp;#10;⑤投诉核查关联材料：无。</t>
  </si>
  <si>
    <t>ZX202310061103251637</t>
  </si>
  <si>
    <t>071701029107</t>
  </si>
  <si>
    <t>王海兰</t>
  </si>
  <si>
    <t>2023-10-07 09:07:04</t>
  </si>
  <si>
    <t>判断省分:湖北&amp;#13;&amp;#10;:被动办理宽带&amp;#13;&amp;#10;:不需要&amp;#13;&amp;#10;:&amp;#13;&amp;#10;&amp;#13;&amp;#10;高级模板内容：&amp;#13;&amp;#10;问题描述:要求销户宽带&amp;#13;&amp;#10;第二联系方式:15871580765&amp;#13;&amp;#10;销户原因:自己并未安装过且不需要。&amp;#13;&amp;#10;用户要求:&amp;#13;&amp;#10;要求销户宽带&amp;#13;&amp;#10;&amp;#13;</t>
  </si>
  <si>
    <t>业务取消（伍家 营服中心）客户要求取消宽带，未转营服维系，挽留无效，客服部已操作取消，满意。</t>
  </si>
  <si>
    <t>ZX202310051515380777</t>
  </si>
  <si>
    <t>071703851311</t>
  </si>
  <si>
    <t>余金红</t>
  </si>
  <si>
    <t>判断省分:湖北&amp;#13;&amp;#10;:被动办理宽带&amp;#13;&amp;#10;:不需要&amp;#13;&amp;#10;:&amp;#13;&amp;#10;&amp;#13;&amp;#10;高级模板内容：&amp;#13;&amp;#10;问题描述:用户来电要求取消本机绑定的宽带自己没有申请过 &amp;#13;&amp;#10;第二联系方式:15629367271&amp;#13;&amp;#10;销户原因:没有安装&amp;#13;&amp;#10;用户要求:要求我方尽快处理取消解绑&amp;#13;</t>
  </si>
  <si>
    <t>业务取消（西陵 营服中心）：虚装宽带销户，挽留无效，客服部取消，沟通后另为用户办理转资8元流量王套餐，次月生效，满意。</t>
  </si>
  <si>
    <t>ZX202310061614571445</t>
  </si>
  <si>
    <t>071701079624</t>
  </si>
  <si>
    <t>王轩</t>
  </si>
  <si>
    <t>2023-10-07 15:09:48</t>
  </si>
  <si>
    <t>判断省分:湖北&amp;#13;&amp;#10;:失败&amp;#13;&amp;#10;node_42:&amp;#13;&amp;#10;:其他合约&amp;#13;&amp;#10;:本地&amp;#13;&amp;#10;:不认可&amp;#13;&amp;#10;:&amp;#13;&amp;#10;&amp;#13;&amp;#10;高级模板内容：&amp;#13;&amp;#10;问题描述:用户反映没有办理过这个低消宽带业务&amp;#13;&amp;#10;第二联系方式:	 13085151732&amp;#13;&amp;#10;销户原因:不想用这个低消了&amp;#13;&amp;#10;用户要求:用户要求我方在线取消这个宽带，用户去过营业厅，营业厅告知10010可以线上取消&amp;#13;</t>
  </si>
  <si>
    <t>业务取消（西陵）虚拟宽带，已为用户取消，满意</t>
  </si>
  <si>
    <t>ZX202310051755461984</t>
  </si>
  <si>
    <t>071701018010</t>
  </si>
  <si>
    <t>曾玉秀</t>
  </si>
  <si>
    <t>2023-10-07 09:13:56</t>
  </si>
  <si>
    <t>判断省分:湖北&amp;#13;&amp;#10;:被动办理宽带&amp;#13;&amp;#10;:不需要&amp;#13;&amp;#10;:&amp;#13;&amp;#10;&amp;#13;&amp;#10;高级模板内容：&amp;#13;&amp;#10;问题描述:用户要求取消宽带加急联系处理谢谢，宽带：	 071701018010&amp;#13;&amp;#10;第二联系方式:13117290709&amp;#13;&amp;#10;销户原因:不需要&amp;#13;&amp;#10;用户要求:用户要求取消宽带加急联系处理谢谢，宽带：	&amp;#13;&amp;#10;071701018010&amp;#13;</t>
  </si>
  <si>
    <t>业务取消（西陵营服中心）客户要求取消宽带，未转营服维系，挽留无效，虚拟宽带，未实际安装，客服部已操作取消，满意。</t>
  </si>
  <si>
    <t>ZX202310062314390705</t>
  </si>
  <si>
    <t>李剑</t>
  </si>
  <si>
    <t>2023-10-07 15:10:18</t>
  </si>
  <si>
    <t>判断省分:湖北&amp;#13;&amp;#10;:被动办理宽带&amp;#13;&amp;#10;:不需要&amp;#13;&amp;#10;:&amp;#13;&amp;#10;&amp;#13;&amp;#10;高级模板内容：&amp;#13;&amp;#10;问题描述:用户要求线上销户宽带&amp;#13;&amp;#10;第二联系方式:15571750750&amp;#13;&amp;#10;销户原因:没有使用&amp;#13;&amp;#10;用户要求:尽快处理&amp;#13;</t>
  </si>
  <si>
    <t>业务取消（校园）实装宽带，已为用户取消，满意</t>
  </si>
  <si>
    <t>ZX202310051553061039</t>
  </si>
  <si>
    <t>071703674346</t>
  </si>
  <si>
    <t>屈金涛</t>
  </si>
  <si>
    <t>2023-10-07 09:09:25</t>
  </si>
  <si>
    <t>用户来电表示未知情办理了宽带，已告知缓装宽带建议保留后期有需要再安装，用户表示不需要，表示在三峡营业厅咨询表示取消不了，用户强烈要求在线销户.</t>
  </si>
  <si>
    <t>业务取消（夷陵城区 营服中心）客户要求取消宽带，未转营服维系，挽留无效，客服部已操作取消，满意。</t>
  </si>
  <si>
    <t>ZX202310061502410821</t>
  </si>
  <si>
    <t>黄杜娟</t>
  </si>
  <si>
    <t>2023-10-07 10:52:48</t>
  </si>
  <si>
    <t>判断省分:湖北&amp;#13;&amp;#10;:自己办理的宽带&amp;#13;&amp;#10;:挽留失败&amp;#13;&amp;#10;:不同意&amp;#13;&amp;#10;:&amp;#13;&amp;#10;&amp;#13;&amp;#10;高级模板内容：&amp;#13;&amp;#10;问题描述:用户称要求注销宽带 但是没有设备 去了营业厅不给办理&amp;#13;&amp;#10;第二联系方式:用户称要求注销宽带 但是没有设备 去了营业厅不给办理&amp;#13;&amp;#10;销户原因:用户称要求注销宽带 但是没有设备 去了营业厅不给办理&amp;#13;&amp;#10;用户要求:回电处理 通话中提及工信部&amp;#13;</t>
  </si>
  <si>
    <t>业务取消（夷陵城区）：实装宽带，挽留无效，客户要求月底办理销户，建议客户办理转资腾讯大王卡和全家桶白金版流量包，客户表示考虑，月底联系我司处理，认可。</t>
  </si>
  <si>
    <t>ZX202310061306280014</t>
  </si>
  <si>
    <t>071700361041</t>
  </si>
  <si>
    <t>房万福</t>
  </si>
  <si>
    <t>2023-10-07 09:08:03</t>
  </si>
  <si>
    <t>【2022年上工信部测评重保用户】【2022年上工信部测评重保用户】[10015转接10010用户] 判断省分:湖北&amp;#13;&amp;#10;:自己办理的宽带&amp;#13;&amp;#10;:挽留失败&amp;#13;&amp;#10;:不同意&amp;#13;&amp;#10;:&amp;#13;&amp;#10;&amp;#13;&amp;#10;高级模板内容：&amp;#13;&amp;#10;问题描述:用户要求注销宽带，去镇上的营业厅告知要去市里面的指定营业厅办理，用户不认可，要去上门办理注销。&amp;#13;&amp;#10;第二联系方式:18727271144   &amp;#13;&amp;#10;销户原因:宽带不能使用，&amp;#13;&amp;#10;用户要求:请尽快处理回复。&amp;#13;</t>
  </si>
  <si>
    <t>业务取消（夷陵城区营服）：客户要求注销宽带、副卡，已按客户要求办理，回访满意</t>
  </si>
  <si>
    <t>ZX202310050947331015</t>
  </si>
  <si>
    <t>071700279617</t>
  </si>
  <si>
    <t>2023-10-07 09:05:17</t>
  </si>
  <si>
    <t>用户15572789256绑定的2条宽带071700279617、071703548293都要注销，挽留无效，表示自己在外地无法去营业厅销户，坚持要求公司直接为其注销宽带，请公司尽快处理并回复</t>
  </si>
  <si>
    <t>业务取消（宜都城区 营服中心）：实装宽带销户，挽留无效，客服部取消，满意。</t>
  </si>
  <si>
    <t>ZX202310051348150150</t>
  </si>
  <si>
    <t>071701032901</t>
  </si>
  <si>
    <t>黎孔军</t>
  </si>
  <si>
    <t>用户来电要求取消宽带，表示已经不在归属地，也不会回去，强烈要求线上取消，挽留失败，请处理并回复。</t>
  </si>
  <si>
    <t>业务取消（宜都城区营服中心）：实装宽带销户，挽留无效，客服部取消，满意。</t>
  </si>
  <si>
    <t>ZX202310061047251486</t>
  </si>
  <si>
    <t>071704146951</t>
  </si>
  <si>
    <t>2023-10-07 09:03:26</t>
  </si>
  <si>
    <t>用户来电投诉对于线上无法注销宽带不满；解释无效不愿到厅，坚持要求我公司为其线上拆分以及注销宽带，请公司处理并回复。									&amp;#13;</t>
  </si>
  <si>
    <t>业务取消（远安乡镇 营服中心）：实装宽带销户，挽留无效，客服部取消，满意。</t>
  </si>
  <si>
    <t>ZX202310062048480508</t>
  </si>
  <si>
    <t>2023-10-07 14:19:44</t>
  </si>
  <si>
    <t>判断省分:湖北&amp;#13;&amp;#10;:被动办理宽带&amp;#13;&amp;#10;:不需要&amp;#13;&amp;#10;:&amp;#13;&amp;#10;&amp;#13;&amp;#10;高级模板内容：&amp;#13;&amp;#10;问题描述:用户表示不是自己办理宽带 要求销户宽带 不愿到厅办理 要求线上办理 请处理谢谢&amp;#13;&amp;#10;第二联系方式:13197345881&amp;#13;&amp;#10;销户原因:不知情办理&amp;#13;&amp;#10;用户要求:用户表示不是自己办理宽带 要求销户宽带 不愿到厅办理 要求线上办理 请处理谢谢&amp;#13;</t>
  </si>
  <si>
    <t>业务取消（枝江乡镇）：虚拟宽带，挽留无效，已取消，客户满意</t>
  </si>
  <si>
    <t>TS202310071459060880</t>
  </si>
  <si>
    <t>彭敏利</t>
  </si>
  <si>
    <t>2023-10-07 19:18:36</t>
  </si>
  <si>
    <t>#2022重保客户#主办单位：湖北&amp;#10;客户类别：星级客户&amp;#10;10010是否打通：否&amp;#10;是否二次致电10015：是&amp;#10;是否联系：否&amp;#10;升级倾向：&amp;#10;号码归属省：湖北&amp;#10;SVIP等级：&amp;#10;1. 问题类型:;&amp;#10;2. 投诉类型:退订争议;&amp;#10;3. 营业厅地址:;&amp;#10;4. 位置信息:;&amp;#10;5. 位置发生地:;&amp;#10;6. 投诉内容:;&amp;#10;主卡附加优惠;&amp;#10;200M宽带低消融合（湖北）;&amp;#10;0元5G极速服务包&amp;#10;争议金额：119元&amp;#10;取消业务并退费&amp;#10;业务自动退订失败</t>
  </si>
  <si>
    <t>业务取消（城区政企）①客户投诉产生的原因：客户反映取消业务问题&amp;#10;②客户投诉问题核查情况及解决方案：收到贵部转办后，我司立即组织调查。经核实，城区政企客户要求注销宽带及副卡，主卡转资8元全国流量王套餐，已为用户办理，次月生效，满意。&amp;#10;③客户问题满意度：我司于2023-10-07 17:42:10联系客户满意。&amp;#10;④回单人:程李晶；联系电话：07176921001</t>
  </si>
  <si>
    <t>BL202310051816562336</t>
  </si>
  <si>
    <t>张霜</t>
  </si>
  <si>
    <t>2023-10-07 10:09:48</t>
  </si>
  <si>
    <t>用户来电要求线上强制为其解约星锐卡30元赠费12个月优惠合约 (湖北)该活动，尽快处理并回复，不然投诉。加急处理</t>
  </si>
  <si>
    <t>业务取消（电子渠道）客户要求取消星锐卡30元赠费12个月优惠合约，未转营服维系，挽留无效，客服部已操作取消，满意。</t>
  </si>
  <si>
    <t>TS202310060936430323</t>
  </si>
  <si>
    <t>郑文</t>
  </si>
  <si>
    <t>2023-10-07 09:05:07</t>
  </si>
  <si>
    <t>&amp;#13;&amp;#10;高级模板内容：&amp;#13;&amp;#10;投诉问题描述:用户来电称自己在异地没法到厅取消要求把副卡移除，用户称今天不回电就要投诉工信部，请处理谢谢！&amp;#13;&amp;#10;办理渠道:其他:/&amp;#13;&amp;#10;无法办理原因:无法办理&amp;#13;&amp;#10;用户要求:用户来电称自己在异地没法到厅取消要求把副卡移除，用户称今天不回电就要投诉工信部，请处理谢谢！&amp;#13;</t>
  </si>
  <si>
    <t>业务取消（当阳乡镇营服中心）：用户要求解绑主副卡，挽留无效，已按用户要求办理，副卡转资8元全国流量王套餐，次月生效，满意。</t>
  </si>
  <si>
    <t>ZX202310060848300638</t>
  </si>
  <si>
    <t>071701032018</t>
  </si>
  <si>
    <t>陈朦</t>
  </si>
  <si>
    <t>2023-10-07 09:14:31</t>
  </si>
  <si>
    <t>用户表示自己没有办理宽带，要求公司取消宽带，尽快处理</t>
  </si>
  <si>
    <t>业务取消（秭归政企）：用户要求注销宽带，挽留无效，已取消成功，满意。</t>
  </si>
  <si>
    <t>TS202310061659241228</t>
  </si>
  <si>
    <t>2023-10-07 17:16:38</t>
  </si>
  <si>
    <t>主办单位：湖北&amp;#10;客户类别：普通客户&amp;#10;10010是否打通：是&amp;#10;是否二次致电10015：是&amp;#10;是否联系：是&amp;#10;升级倾向：工信部&amp;#10;号码归属省：湖北&amp;#10;SVIP等级：&amp;#10;判断地市:其余地市&amp;#13;&amp;#10;根据用户销户的原因，进行挽留:挽留失败&amp;#13;&amp;#10;获取参数:&amp;#13;&amp;#10;判断用户套餐类型:融合用户、合约用户&amp;#13;&amp;#10;建议用户前往营业厅查询后办理销户业务:依然要求在线销户&amp;#13;&amp;#10;:&amp;#13;&amp;#10;用户来电反映要求取消宽带，请处理。有工信部投诉倾向，请重视处理，已转接</t>
  </si>
  <si>
    <t>业务取消（西陵营服中心）&amp;#10;①客户基本资料：业务号码：071701018010、客户姓名：曾玉秀、套餐情况：畅爽冰激凌融合300M宽带（湖北）；客户反映取消业务的问题				&amp;#10;②首次联系客户时间：2023-10-07 08:40:45		&amp;#10;③投诉核查处理情况：收到贵部转办，我司立即组织核查，经核实，（西陵营服中心）客户要求取消宽带，未转营服维系，挽留无效，虚拟宽带，未实际安装，客服部已操作取消，满意。&amp;#10;④答复客户时间及客户满意度评价：根据上述情况我司于2023-10-07 08:55:45联系客户解释，客户满意。回单人:宜昌客服王晓玉；联系电话：07176921001。				&amp;#10;⑤投诉核查关联材料：无</t>
  </si>
  <si>
    <t>TS202310061223052153</t>
  </si>
  <si>
    <t>2023-10-07 09:04:06</t>
  </si>
  <si>
    <t>&amp;#13;&amp;#10;高级模板内容：&amp;#13;&amp;#10;投诉问题描述:时效性差&amp;#13;&amp;#10;渠道名称:营业厅&amp;#13;&amp;#10;渠道地址:西陵一路13号&amp;#13;&amp;#10;用户要求:用户反映设备什么的全部都退给营业厅了，现在营业厅说现在不能办理宽带注销，要求投诉营业厅时效性差，要求马上取消，用户有升级倾向&amp;#13;</t>
  </si>
  <si>
    <t>业务取消（西陵营服中心）客户要求取消宽带未转营服维系，挽留无效，客服部已操作取消，满意</t>
  </si>
  <si>
    <t>TS202310061436430188</t>
  </si>
  <si>
    <t>投诉工单（2021版）&gt;&gt;移网&gt;&gt;【产品及计费使用】产品及业务规则&gt;&gt;亲情网（亲情号）/小区优惠/VPN虚拟网（含集团网）的规则不满</t>
  </si>
  <si>
    <t>齐冬林</t>
  </si>
  <si>
    <t>2023-10-07 14:42:33</t>
  </si>
  <si>
    <t>主办单位：湖北&amp;#10;客户类别：普通客户&amp;#10;10010是否打通：是&amp;#10;是否二次致电10015：是&amp;#10;是否联系：是&amp;#10;升级倾向：无&amp;#10;号码归属省：湖北&amp;#10;SVIP等级：&amp;#10;客户表示自己副卡想要解绑，请尽快核实处理</t>
  </si>
  <si>
    <t>业务取消（兴山乡镇）&amp;#10;①客户基本资料：业务号码13264901818、客户姓名 齐冬林、套餐情况5G副卡基本套餐(优享服务)；客户反映业务解绑主副卡的问题； &amp;#10;②首次联系客户时间：2023-10-06 18:18:39&amp;#10;③投诉核查处理情况：收到贵部转办，我司立即组织核查，经核实，用户要求解绑主副卡，挽留无效，已按用户要求办理，副卡转资8元全国流量王套餐，次月生效，满意。&amp;#10;④答复客户时间及客户满意度评价：根据上述核实情况，我司于2023-10-06 18:18:39联系客户不满意，回单人：宜昌联通客服部100、联系方式：07176921001&amp;#10;⑤投诉核查关联材料：无。</t>
  </si>
  <si>
    <t>TS202310061506440917</t>
  </si>
  <si>
    <t>投诉工单（2021版）&gt;&gt;融合&gt;&gt;【离网】离网（离网+拆机+销户）&gt;&gt;拆机需交还设备</t>
  </si>
  <si>
    <t>071700304530</t>
  </si>
  <si>
    <t>2023-10-07 09:35:12</t>
  </si>
  <si>
    <t>用户表示宽带安装的时候有一个原始设备，后面由于更新换代，又换了个新的设备，新的设备是自己花钱买的，自己现在要把宽带取消，但原始设备找不到，要求解决这个问题，尽快处理并回复</t>
  </si>
  <si>
    <t>业务取消（夷陵城区）：用户要求取消实装宽带，挽留无效，因设备丢失，用户无法归还，当前套餐月费129元分摊至宽带及手机号码，故注销宽带同时需变更主卡套餐，已向用户解释考虑好需要迁转的资费后，可致电我部再办理注销，用户同意。</t>
  </si>
  <si>
    <t>TS202310061341371391</t>
  </si>
  <si>
    <t>陈义法</t>
  </si>
  <si>
    <t>用户来电对欠费停机规则不认可，称自己每个月都缴纳了几百的费用，要求投诉，前台解释停机规则用户不认可，请后台协助联系处理</t>
  </si>
  <si>
    <t>业务取消（夷陵城区营服）：客户要求注销宽带，已按客户要求注销，已告知客户副卡非机主本人，我部无法注销，客户知晓，满意度一般</t>
  </si>
  <si>
    <t>TS202310061053572338</t>
  </si>
  <si>
    <t>屈定珍</t>
  </si>
  <si>
    <t>2023-10-07 09:06:17</t>
  </si>
  <si>
    <t>&amp;#13;&amp;#10;高级模板内容：&amp;#13;&amp;#10;投诉问题描述:用户来电反应去营业厅办理了解绑副卡业务，但是现在转网还是提示有主副卡业务，用户表示不满，要求我方6号内处理，明天就没时间了，请后台协助处理，谢谢&amp;#13;&amp;#10;渠道名称:其他:营业厅&amp;#13;&amp;#10;办理业务名称:解绑副卡&amp;#13;&amp;#10;页面提示:无&amp;#13;&amp;#10;用户要求:要求我方尽快处理&amp;#13;</t>
  </si>
  <si>
    <t>业务取消（夷陵城区营服中心）：用户要求解绑主副卡的问题，经核实，用户号码已于2023-10-06 12:00:53携出，满意。</t>
  </si>
  <si>
    <t>TS202310071046211387</t>
  </si>
  <si>
    <t>投诉工单（2021版）&gt;&gt;移网&gt;&gt;【入网】办理&gt;&gt;营业厅办理差错/不成功</t>
  </si>
  <si>
    <t>何姣燕</t>
  </si>
  <si>
    <t>2023-10-07 11:40:25</t>
  </si>
  <si>
    <t>【2022年上工信部测评重保用户】&amp;#13;&amp;#10;高级模板内容：&amp;#13;&amp;#10;投诉问题描述:用户称去营业厅办理了主副卡解绑，营业厅告知办理成功，现在提示没有办理成功&amp;#13;&amp;#10;产品名称:主副卡解绑&amp;#13;&amp;#10;办理时间:2023-10-07&amp;#13;&amp;#10;办理渠道:长阳城区自有营业厅&amp;#13;&amp;#10;用户要求:用户不认可，要求马上处理，否则投诉到工信部，加急&amp;#13;</t>
  </si>
  <si>
    <t>业务取消（长阳政企 ）客户要求解绑主副卡，未转营服维系，查询长阳城区自有营业厅已给客户操作解绑，号码符合携出条件，已联系客户解释说明，客户表示知晓。</t>
  </si>
  <si>
    <t>TS202310071254060016</t>
  </si>
  <si>
    <t>2023-10-07 15:07:13</t>
  </si>
  <si>
    <r>
      <t/>
    </r>
    <r>
      <rPr>
        <sz val="11"/>
        <color theme="1"/>
        <rFont val="宋体"/>
        <family val="2"/>
      </rPr>
      <t>主办单位：湖北&amp;#10;客户类别：星级客户&amp;#10;10010是否打通：否&amp;#10;是否二次致电10015：是&amp;#10;是否联系：否&amp;#10;升级倾向：&amp;#10;号码归属省：湖北&amp;#10;SVIP等级：&amp;#10;1. 问题类型:宽带;&amp;#10;2. 投诉类型:宽带网络问题;&amp;#10;3. 营业厅地址:;&amp;#10;4. 位置信息:;&amp;#10;5. 位置发生地:;&amp;#10;6. 投诉内容:宽带没经本人同意，在异地非法安装&amp;#10;7. 故障详情:&amp;#10;</t>
    </r>
    <r>
      <rPr>
        <sz val="11"/>
        <color theme="1"/>
        <rFont val="Arial"/>
        <family val="2"/>
      </rPr>
      <t xml:space="preserve">	</t>
    </r>
    <r>
      <rPr>
        <sz val="11"/>
        <color theme="1"/>
        <rFont val="宋体"/>
        <family val="2"/>
      </rPr>
      <t>故障现象: 宽带没经本人同意，在异地非法安装&amp;#10;</t>
    </r>
    <r>
      <rPr>
        <sz val="11"/>
        <color theme="1"/>
        <rFont val="Arial"/>
        <family val="2"/>
      </rPr>
      <t xml:space="preserve">	</t>
    </r>
    <r>
      <rPr>
        <sz val="11"/>
        <color theme="1"/>
        <rFont val="宋体"/>
        <family val="2"/>
      </rPr>
      <t>故障发生时间: 2023-06-07 12:49&amp;#10;</t>
    </r>
    <r>
      <rPr>
        <sz val="11"/>
        <color theme="1"/>
        <rFont val="Arial"/>
        <family val="2"/>
      </rPr>
      <t xml:space="preserve">	</t>
    </r>
    <r>
      <rPr>
        <sz val="11"/>
        <color theme="1"/>
        <rFont val="宋体"/>
        <family val="2"/>
      </rPr>
      <t>光猫上的LOS灯是否常亮红灯: 不清楚&amp;#10;</t>
    </r>
    <r>
      <rPr>
        <sz val="11"/>
        <color theme="1"/>
        <rFont val="Arial"/>
        <family val="2"/>
      </rPr>
      <t xml:space="preserve">	</t>
    </r>
    <r>
      <rPr>
        <sz val="11"/>
        <color theme="1"/>
        <rFont val="宋体"/>
        <family val="2"/>
      </rPr>
      <t>是否存在线路损坏情况: 不清楚</t>
    </r>
  </si>
  <si>
    <t>业务取消（秭归乡镇营服中心）①客户投诉产生的原因：用户反映对安装宽带不满。 &amp;#10;②客户投诉问题核查情况及解决方案：收到贵部转办后，我司立即组织调查。用户反映虚装宽带销户，挽留无效，现已为用户取消宽带。我司2023-10-07 15:12:58联系客户解释。&amp;#10;③客户问题满意度：满意。 &amp;#10;④回单人：田群、联系方式：07176921001</t>
  </si>
  <si>
    <t>BL202310071054190580</t>
  </si>
  <si>
    <t>鲁兵</t>
  </si>
  <si>
    <t>2023-10-07 15:56:47</t>
  </si>
  <si>
    <t>查询增值业务:&amp;#13;&amp;#10;合约信息查询:&amp;#13;&amp;#10;系统查询到有产品信息&amp;#13;&amp;#10;:无确认方式&amp;#13;&amp;#10;客户不了解此业务，要求取消或投诉&amp;#13;&amp;#10;维系挽留:不接受&amp;#13;&amp;#10;一键退订:‘一键退订’按钮操作提示操作失败/‘退订选择’置灰&amp;#13;&amp;#10;:仍然退订失败&amp;#13;&amp;#10;判断省分:其他省分&amp;#13;&amp;#10;&amp;#13;&amp;#10;产品类型:标准合约-存费折扣;产品名称:5G冰激凌套餐享24个月6折优惠（次月生效）（湖北）;产品描述:99元及以上产品享受套餐月费6折优惠，次月生效，有效期24个月&amp;#13;&amp;#10;;产品ID:91078551;开始时间:2023-05-01 00:00:00;结束时间:2025-04-30 23:59:59;订购渠道:湖北精英盛华信息科技有限公司(宜昌);客户确认方式:无。&amp;#13;&amp;#10;用户要求取消此合约，有携号转出的意向。&amp;#13;</t>
  </si>
  <si>
    <t>业务取消（秭归城区）5G冰激凌套餐享24个月6折优惠，挽留失败，客服部已取消，满意</t>
  </si>
  <si>
    <t>TS202310041516071507</t>
  </si>
  <si>
    <t>2023-10-07 14:34:33</t>
  </si>
  <si>
    <t>主办单位：湖北&amp;#10;客户类别：星级客户&amp;#10;10010是否打通：是&amp;#10;是否二次致电10015：是&amp;#10;是否联系：是&amp;#10;升级倾向：无&amp;#10;号码归属省：湖北&amp;#10;SVIP等级：&amp;#10; 用户来电反映不知情办理宽带，要求取消，要求尽快联系取消，请协助处理！&amp;#13;&amp;#10;（协办工单）集团高星，务必于12小时内，不知情办理宽带，要求取消 ，谢谢&amp;#13;</t>
  </si>
  <si>
    <t>业务取消①客户基本资料：业务号码：15572749200、客户姓名：喻浩、套餐情况：畅越冰激凌5G套餐79元、客户反映取消业务的问题&amp;#10;②首次联系客户时间：2023-10-04 15:58:47&amp;#10;③投诉核查处理情况：收到贵部转办，我司立即组织核查，经核实，（西陵）城区伍家岗桔城路自有营业厅于22年11月办理虚拟宽带， 挽留无效，客服部取消。&amp;#10;④答复客户时间及客户满意度评价： 集团高星协办工单&amp;#10;⑤投诉核查关联材料：无"</t>
  </si>
  <si>
    <t>ZX202310062020150408</t>
  </si>
  <si>
    <t>咨询工单（2021版）&gt;&gt;业务信息&gt;&gt;营业厅地址/电话</t>
  </si>
  <si>
    <t>2023-10-07 14:22:04</t>
  </si>
  <si>
    <t>用户称18371799596，要求查询(湖北省宜昌市云集路营业厅）的办理业务营业厅的电话，请核实。</t>
  </si>
  <si>
    <t>ZX202310061709121930</t>
  </si>
  <si>
    <t>谢丽嫚</t>
  </si>
  <si>
    <t>2023-10-07 11:22:16</t>
  </si>
  <si>
    <t>22年Q3Q4重点客户22年Q3Q4重点客户用户来电查询费用称自己一个月消费固定费用109元，要求一线赠送语音分钟数及流量，前台已解释，用户不认可，要求尽快处理</t>
  </si>
  <si>
    <t>业务咨询：客户咨询优惠活动，现已为客户办理网龄计划，次月生效，客户满意。</t>
  </si>
  <si>
    <t>TS202310061608452397</t>
  </si>
  <si>
    <t>2023-10-07 16:47:13</t>
  </si>
  <si>
    <t>主办单位：湖北&amp;#10;客户类别：普通客户&amp;#10;10010是否打通：是&amp;#10;是否二次致电10015：是&amp;#10;是否联系：是&amp;#10;升级倾向：无&amp;#10;号码归属省：湖北&amp;#10;SVIP等级：&amp;#10;预处理名称：移网一键诊断，用户问题:手机无法主被叫&amp;#13;&amp;#10;移网一键诊断结果： &amp;#13;&amp;#10;用户状态是否正常：正常 &amp;#13;&amp;#10;2345G终端支持情况：正常 &amp;#13;&amp;#10;查询是否设置了无条件呼叫转移：正常 &amp;#13;&amp;#10;查询是否开通呼入限制：正常 &amp;#13;&amp;#10;查询是否开通呼叫限制：正常 &amp;#13;&amp;#10;用户是否开通VoLTE：正常 &amp;#13;&amp;#10;用户终端是否支持VoLTE：正常 &amp;#13;&amp;#10;近期缴费开机记录情况：正常 &amp;#13;&amp;#10;是否存在群障：正常 &amp;#13;&amp;#10;备注:用户来电对号卡使用4G手机无法通话，工作人员让用户换手机不然就转网，对不不满，请尽快加急联系处理。&amp;#13;</t>
  </si>
  <si>
    <t>终端使用：①客户基本资料：业务号码 13997723852、客户姓名 董方艳、套餐情况 4G主副卡业务-语音副卡基本套餐；客户反映无法通话的问题； &amp;#10;②首次联系客户时间：2023-10-06 20:01:00&amp;#10;③投诉核查处理情况：收到贵部转办，我司立即组织核查，经核实，客户反馈号码无法正常通话的问题。经核实通话功能正常，5G手机可正常使用，4G手机无法通话为手机不支持VOLTE功能，我部已建议客户更换终端，客户知晓；&amp;#10;④答复客户时间及客户满意度评价：根据上述核实情况，我司于2022-10-28 14:11:00联系客户满意度一般，回单人：张婷、联系方式：07176921001&amp;#10;⑤投诉核查关联材料：无。</t>
  </si>
  <si>
    <t>TS202310071042581291</t>
  </si>
  <si>
    <t>汪秀峰</t>
  </si>
  <si>
    <t>2023-10-07 15:47:27</t>
  </si>
  <si>
    <t>22年Q3Q4重点客户用户来电反映不能正常接打电话，拒绝GIS打点，表示不是固定地方，不愿留第二联系方式，要求今日内解决问题并联系本机号码。&amp;#13;</t>
  </si>
  <si>
    <t>终端使用：客户反映无法接听电话的业务。经核实语音功能正常，已为您重新刷新VOTLE功能，联系用户解释说明，建议用户换机先观察使用，满意。</t>
  </si>
  <si>
    <t>TS202310062152441413</t>
  </si>
  <si>
    <t>2023-10-07 15:16:58</t>
  </si>
  <si>
    <t>判断省分:湖北&amp;#13;&amp;#10;:湖北省内手机不能接&amp;#13;&amp;#10;获取入参:&amp;#13;&amp;#10;判断是否开通骚扰拦截:获取历史工单:有历史工单&amp;#13;&amp;#10;:不存在&amp;#13;&amp;#10;:下一步&amp;#13;&amp;#10;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手机不支持,系统不支持.8.近期缴费开机记录情况：无缴费开机.9.是否存在群障：不存在.10.VoLTE开关是否打开：关闭.:诊断无异常/解释不认可&amp;#13;&amp;#10;:否&amp;#13;&amp;#10;:不认可&amp;#13;&amp;#10;:下一步&amp;#13;&amp;#10;node_94:&amp;#13;&amp;#10;:符合办理条件&amp;#13;&amp;#10;请判断是否是联通小号资费:不是&amp;#13;&amp;#10;判断是否清卡重用:是&amp;#13;&amp;#10;:所有位置&amp;#13;&amp;#10;:&amp;#13;&amp;#10;用户来电反映，称自己的号卡可以打电话，但是无法接听别人打过来的电话。请后台核查处理。第二联系电话：13117177007</t>
  </si>
  <si>
    <t>终端使用：用户反映号码无法接听电话，我部联系用户测试正常，用户表示换机后已恢复，无需我部再处理，满意</t>
  </si>
  <si>
    <t>TS202310071544442307</t>
  </si>
  <si>
    <t>喻正楷</t>
  </si>
  <si>
    <t>2023-10-08 18:08:58</t>
  </si>
  <si>
    <t>&amp;#13;&amp;#10;高级模板内容：&amp;#13;&amp;#10;投诉问题描述:用户表示自己号码副卡15671061986要求修改回之前免费的副卡解释开通情况不认可并  表示这个炫彩通信助理包-云盘版 -立即生效（湖北）   要求取消和退费&amp;#13;&amp;#10;争议月份:2023年4月、2023年5月、2023年6月、2023年7月、2023年8月、2023年9月、2023年10月&amp;#13;&amp;#10;争议金额:65&amp;#13;&amp;#10;用户要求:用户表示自己号码副卡15671061986要求修改回之前免费的副卡解释开通情况不认可并  表示这个炫彩通信助理包-云盘版 -立即生效（湖北）   要求取消和退费 请协助谢谢&amp;#13;</t>
  </si>
  <si>
    <t>电话营销-开通争议： 上海航动科技有限公司（宜昌） 炫彩通信助理包-云盘版  AA 经核实， 上海航动科技有限公司于2023-04-19 14:07:05通过电话营销方式推荐客户办理 炫彩通信助理包-云盘版。现客户表示无需使用，业务已取消，考虑客户感知，申请退还23年5月-10月费用合计60元，另于2023-05-09 09:44:46通过电话营销方式推荐客户办理家庭群组化副卡10G省内流量业务，现用户表示无需使用，业务已取消，客服部已操作副卡免月租12个月（10元话费12个月），申请退还23年7月-23年10月费用合计40元，两项业务合计退费100元， 24小时内到账，此费用无法抵扣往月欠费且不可打印发票，满意。</t>
  </si>
  <si>
    <t>TS202310072015281567</t>
  </si>
  <si>
    <t>071703909981</t>
  </si>
  <si>
    <t>2023-10-08 14:22:28</t>
  </si>
  <si>
    <t>投诉被动办理 15元*12个月合约千兆提速包（湖北 业务，对此不满，要求投诉、退费，取消，请尽快处理并回复</t>
  </si>
  <si>
    <t>电话营销-开通争议： 拓见科技(深圳)有限公司武汉分公司(宜昌) ，15元*12个月合约千兆提速包AA。用户反映被动开通问题，经核实电话营销于2023-07-03 16:01:47办理15元*12个月合约千兆提速包，已取消，并申请减免7-10月费用合计52.5元，24小时到账，此费用不可打印发票，客户满意。</t>
  </si>
  <si>
    <t>TS202310071144430676</t>
  </si>
  <si>
    <t>王魁</t>
  </si>
  <si>
    <t>2023-10-08 14:52:39</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</si>
  <si>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来电表示想要退费&amp;#13;&amp;#10;业务名称:5G加油包29元10GB（立即生效），AR彩铃酷趣会员5G加油包（湖北）&amp;#13;&amp;#10;争议月份:2023年8月、2023年9月、2023年10月&amp;#13;&amp;#10;争议金额:127&amp;#13;&amp;#10;是否承诺退费:否&amp;#13;&amp;#10;用户要求:用户来电取消，想要把费用退回。渠道：湖北省宜昌市OMO，湖北杭州翔羽线上业务代理(宜昌)&amp;#13;&amp;#10;&amp;#13;&amp;#10;&amp;#13;</t>
  </si>
  <si>
    <t>电话营销-开通争议：湖北省宜昌市OMO ，5G加油包29元10GB（立即生效）AA （7-10月扣费116元），湖北杭州翔羽线上业务代理(宜昌) ，AR彩铃酷趣会员5G加油包（湖北）AA （9-10月扣费40元），核实电话营销未说明费用问题，现以为用户取消并申请减免116元，其中116元赠费到账，40元现金到账，不可打印发票，不影响低消补收，满意</t>
  </si>
  <si>
    <t>TS202310062120411076</t>
  </si>
  <si>
    <t>胡玉玲</t>
  </si>
  <si>
    <t>2023-10-08 13:39:57</t>
  </si>
  <si>
    <t>&amp;#13;&amp;#10;高级模板内容：&amp;#13;&amp;#10;投诉问题描述:客户来电称对于目前副卡收取10元月租费用不认可，要求续约副卡免月租24个月（10元话费24个月）（湖北）-立即生效&amp;#13;&amp;#10;争议月份:2023年10月&amp;#13;&amp;#10;争议金额:0&amp;#13;&amp;#10;用户要求:客户来电称对于目前副卡收取10元月租费用不认可，要求续约副卡免月租24个月（10元话费24个月）（湖北）-立即生效，去年7月份不知情被取消掉了，烦请核实协助处理&amp;#13;</t>
  </si>
  <si>
    <t>电话营销-开通争议：精英盛华，家庭群组化副卡10G省内流量AA。用户反映副卡扣费问题，经核实，23年3月通过电话营销方式推荐办理此业务时取消副卡免月租优惠导致，现申请退23.4-10月副卡扣费合计70元，此费用不抵扣往月欠费及打印发票，并由我部协助勾选副卡0月租优惠，次月生效，用户满意。</t>
  </si>
  <si>
    <t>TS202310071617200822</t>
  </si>
  <si>
    <t>周严成</t>
  </si>
  <si>
    <t>2023-10-08 15:55:12</t>
  </si>
  <si>
    <t>判断省分:湖北&amp;#13;&amp;#10;:移网电话营销费用争议（套餐资费/融合宽带/副卡功能费类除外）&amp;#13;&amp;#10;:不认可&amp;#13;&amp;#10;:小于等于500元，且仅限单倍、月份不超过12个月&amp;#13;&amp;#10;:&amp;#13;&amp;#10;&amp;#13;&amp;#10;高级模板内容：&amp;#13;&amp;#10;是否10016外呼:否&amp;#13;&amp;#10;电话外呼号码:无&amp;#13;&amp;#10;渠道名称:湖北精英盛华信息科技有限公司(宜昌) 营业厅 &amp;#13;&amp;#10;反应问题涉及场景:未经同意订购业务&amp;#13;&amp;#10;产品名称:家庭群组化副卡10G省内流量流量(不共享不结转)(湖北)-&amp;#13;&amp;#10;争议月份:2023年3月、2023年4月、2023年5月、2023年6月、2023年7月、2023年8月、2023年9月、2023年10月&amp;#13;&amp;#10;是否承诺退费:是&amp;#13;&amp;#10;承诺退费金额:80&amp;#13;&amp;#10;是否取消业务（如取消失败，需加上系统报错的提示）:是&amp;#13;&amp;#10;是否需要回复:否&amp;#13;&amp;#10;用户要求:退费&amp;#13;</t>
  </si>
  <si>
    <t>电话营销-开通争议：精英盛华，家庭群组化副卡10G省内流量流量(不共享不结转)(湖北)-AA。用户反映电话营销办理流量包问题，已为用户转资0月租并申请减免3-10月费用80元，24小时内赠费到账，不可打印发票，满意</t>
  </si>
  <si>
    <t>TS202310071422182245</t>
  </si>
  <si>
    <t>鲍琰</t>
  </si>
  <si>
    <t>2023-10-08 14:26:17</t>
  </si>
  <si>
    <t>&amp;#13;&amp;#10;高级模板内容：&amp;#13;&amp;#10;投诉问题描述:用户表示自己套餐就是99的，多了10元，前台解释不认可，用户要求办理工作人员回电&amp;#13;&amp;#10;是否10016外呼:不记得&amp;#13;&amp;#10;电话外呼号码:无&amp;#13;&amp;#10;渠道名称:宽带一点受理中心&amp;#13;&amp;#10;反应问题涉及场景:    话务人员解释不清楚&amp;#13;&amp;#10;用户要求:用户要求办理工作人员回电给一个解释&amp;#13;</t>
  </si>
  <si>
    <t>电话营销-开通争议：宽带一点受理中心，炫彩通信助理包-云盘版 -次月生效（湖北）-10元AA。用户反映被动办理沃助理问题，已为用户取消并申请减免7-10月费用40元，24小时内赠费到账，不可打印发票，满意</t>
  </si>
  <si>
    <t>TS202310081036022170</t>
  </si>
  <si>
    <t>张钿</t>
  </si>
  <si>
    <t>2023-10-08 15:08:03</t>
  </si>
  <si>
    <t>判断省分:湖北&amp;#13;&amp;#10;:增值业务费用争议（含炫彩通信助理包云盘版等组合类增值业务）&amp;#13;&amp;#10;:移网&amp;#13;&amp;#10;:在补救范围内&amp;#13;&amp;#10;:不认可&amp;#13;&amp;#10;:大于500元&amp;#13;&amp;#10;:&amp;#13;&amp;#10;&amp;#13;&amp;#10;高级模板内容：&amp;#13;&amp;#10;投诉问题描述:用户要求退费，前台解释无果。&amp;#13;&amp;#10;争议业务名称:联通助理业务功能费，视频彩铃，联通云盘会员服务费&amp;#13;&amp;#10;受理渠道:无&amp;#13;&amp;#10;争议月份:2023年10月、2023年9月、2023年8月、2023年7月、2023年6月、2023年5月、2023年4月&amp;#13;&amp;#10;争议费用:650&amp;#13;&amp;#10;一线客服在系统里:已取消&amp;#13;&amp;#10;是否承诺退费:否&amp;#13;&amp;#10;用户要求:用户要求10倍，请尽快处理，谢谢&amp;#13;</t>
  </si>
  <si>
    <t>电话营销-开通争议：上海航动，炫彩助理包AA。用户反映电话营销被动办理沃助理产生扣费不认可，已联系用户致歉，并申请减免4-10月费用65元，无法满足用户10倍要求，用户表示考虑，一般</t>
  </si>
  <si>
    <t>TS202310071349541418</t>
  </si>
  <si>
    <t>刘登柱</t>
  </si>
  <si>
    <t>2023-10-08 11:39:59</t>
  </si>
  <si>
    <t>&amp;#13;&amp;#10;高级模板内容：&amp;#13;&amp;#10;投诉问题描述:用户来电反馈的对这两个的月租费用不认可，3张副卡之前是有减免活动的。活动 还没到期就被变成了家庭群组化副卡10G省内流量流量(不共享不结转)(湖北)-次月生效。解释不认可，要求退还这两个月的费用，并且继续参与副卡免月租24个月（10元话费24个月）（湖北）-立即生效，故提此单，请协助处理。联系17671936395。谢谢&amp;#13;&amp;#10;争议月份:2023年9月、2023年10月&amp;#13;&amp;#10;争议金额:40&amp;#13;&amp;#10;用户要求:要求退还这两个月的费用差额，并且继续参与副卡免月租24个月（10元话费24个月）（湖北）-立即生效，故提此单，请协助处理。联系17671936395。谢谢&amp;#13;</t>
  </si>
  <si>
    <t>电话营销-开通争议：上海航动科技有限公司（宜昌） ，家庭群组化副卡10G省内流量流量AA。用户反映被动开通问题，经核实 电话营销于2023-07-16 10:41:04办理家庭群组化副卡10G省内流量流量，已取消，并申请减免8-10月费用合计30元，24小时到账，此费用不可打印发票，客户满意。</t>
  </si>
  <si>
    <t>TS202310080945550653</t>
  </si>
  <si>
    <t>2023-10-08 16:14:57</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</si>
  <si>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反馈当时联通的工作人员上门办理卡号的时候说，副卡是永久免费的，现在突然每个月要收取10元的功能费，不认可&amp;#13;&amp;#10;争议月份:2023年9月&amp;#13;&amp;#10;争议金额:10&amp;#13;&amp;#10;用户要求:要求核实过后再致电回复&amp;#13;</t>
  </si>
  <si>
    <t>电话营销-开通争议：上海航动科技有限公司（宜昌） ，家庭群组化副卡10G省内流量流量AA。用户反映家庭群组化副卡10G省内流量流量问题，经核实上海航动科技有限公司（宜昌） 于2023-01-16 14:35:27办理家庭群组化副卡10G省内流量流量，已设置副卡0元，次月生效，同时申请减免2-10月费用合计90元，24小时到账，此费用不可打印发票，客户满意。</t>
  </si>
  <si>
    <t>TS202310071401331731</t>
  </si>
  <si>
    <t>071700253607</t>
  </si>
  <si>
    <t>毛忠</t>
  </si>
  <si>
    <t>2023-10-08 09:04:55</t>
  </si>
  <si>
    <t>用户反馈在不知情的情况下办理了宽带提速包，现要求取消提速包业务并退还费用（工号没有权限取消办理），请尽快处理回复</t>
  </si>
  <si>
    <t>电话营销-开通争议：拓见科技(深圳)有限公司武汉分公司(宜昌)  ， 15元1000M提速包AA 。用户反映开通业务问题，经核实，23年7月拓见科技(深圳)有限公司武汉分公司(宜昌)  通过电话营销方式推荐用户办理15元1000M提速包，现用户表示无需使用，业务已取消，申请减免23.8月-10月费用合计45元，24小时内到账，此费用不可抵扣往月欠费及打印发票，满意。</t>
  </si>
  <si>
    <t>TS202310071341081200</t>
  </si>
  <si>
    <t>071703095947</t>
  </si>
  <si>
    <t>晏露</t>
  </si>
  <si>
    <t>2023-10-08 09:29:26</t>
  </si>
  <si>
    <t>&amp;#13;&amp;#10;高级模板内容：&amp;#13;&amp;#10;投诉问题描述:不知情办理宽带&amp;#13;&amp;#10;业务名称:宽带&amp;#13;&amp;#10;争议月份:2023年10月&amp;#13;&amp;#10;争议金额:0&amp;#13;&amp;#10;办理渠道:宜昌融诚通信服务有限责任公司  &amp;#13;&amp;#10;前台是否取消:未取消&amp;#13;&amp;#10;是否承诺退费:否&amp;#13;&amp;#10;用户要求:要求取消宽带，并且核实费用问题，退费，谢谢&amp;#13;</t>
  </si>
  <si>
    <t>电话营销-开通争议：宜昌融诚通信服务有限责任公司，低消送宽带AA。经核实，22年8月通过电话营销方式推荐用户办理，免宽带月费，录入虚拟地址未实际安装。现用户表示无需使用，已取消，并登记11月8日退还22.8-23.10月宽带月费，此费用不可抵扣往月欠费及打印发票，满意。</t>
  </si>
  <si>
    <t>TS202310071429452489</t>
  </si>
  <si>
    <t>2023-10-08 16:12:28</t>
  </si>
  <si>
    <t>[65岁以上老人] &amp;#13;&amp;#10;高级模板内容：&amp;#13;&amp;#10;投诉问题描述:用户再次来电对套餐资费扣费不认可，称自己没有办理副卡，也不认识副卡的人，前台按照前期处理结果查询解释不认可，称自己联系处理电话也无人接听，要求投诉处理回复，详见TS202310051438061619&amp;#13;&amp;#10;争议月份:2023年10月&amp;#13;&amp;#10;争议金额:0&amp;#13;&amp;#10;用户要求:用户再次来电对套餐资费扣费不认可，称自己没有办理副卡，也不认识副卡的人，前台按照前期处理结果查询解释不认可，称自己联系处理电话也无人接听，要求投诉处理回复，详见TS202310051438061619&amp;#13;</t>
  </si>
  <si>
    <t>电话营销-开通争议：宜昌融诚通信服务有限责任公司，副卡AA。用户反映被动办理副卡，经核实宜昌融诚通信服务有限责任公司于2022-10-09 16:17:31办理副卡18674263518，现已联系客户解释，因风险关停无法销户，现申请减免一年费用120元，24小时到账，此非费用不可打印发票，客户满意。</t>
  </si>
  <si>
    <t>TS202310081021551727</t>
  </si>
  <si>
    <t>张其明</t>
  </si>
  <si>
    <t>2023-10-08 15:25:16</t>
  </si>
  <si>
    <t>22年Q3Q4重点客户判断省分:湖北&amp;#13;&amp;#10;:增值业务费用争议（含炫彩通信助理包云盘版等组合类增值业务）&amp;#13;&amp;#10;:移网&amp;#13;&amp;#10;:在补救范围内&amp;#13;&amp;#10;:不认可&amp;#13;&amp;#10;:大于500元&amp;#13;&amp;#10;:&amp;#13;&amp;#10;&amp;#13;&amp;#10;高级模板内容：&amp;#13;&amp;#10;投诉问题描述:用户要求10倍退费，前台解释无效&amp;#13;&amp;#10;争议业务名称:哗哩哗哩&amp;#13;&amp;#10;受理渠道:无&amp;#13;&amp;#10;争议月份:2023年10月&amp;#13;&amp;#10;争议费用:250&amp;#13;&amp;#10;一线客服在系统里:未取消，请后台协助处理&amp;#13;&amp;#10;是否承诺退费:否&amp;#13;&amp;#10;用户要求:用户要求10倍退费并取消业务，请尽快处理&amp;#13;</t>
  </si>
  <si>
    <t>电话营销-开通争议：上海航动科技有限公司（宜昌），炫彩通信助理包-云盘版 -立即生效（湖北）AA，经核实，于2023年4月过电话营销方式推荐客户办理，现联系客户解释不认可，出于服务角度，退还23.4-10月费用合计70元，为号码18671766705办理预存话费享30元话费优惠（湖北），为18671768317号码预存话费享40元话费优惠（湖北）此费用不可打印发票；用户订购产品名称增值业务-哔哩哔哩15G流量加会员月包，产品代码为88226，订购时间，取消时间为23年10月，25元/月，合计扣费1个月，累计产生费用合计25元，订购方式为集团统一认证平台” 短信验证码，有二次确认过程，不存在订购违规现象。考虑用户使用感知，网站方已取消屏蔽并于三个工作日内退费25元到账，此费用不可抵扣往月欠费及打印发票，现用户要求10倍赔付无法实现，用户知晓</t>
  </si>
  <si>
    <t>TS202310080926030104</t>
  </si>
  <si>
    <t>席凤艳</t>
  </si>
  <si>
    <t>2023-10-08 11:29:02</t>
  </si>
  <si>
    <t>&amp;#13;&amp;#10;高级模板内容：&amp;#13;&amp;#10;投诉问题描述:用户称不知情办理了业务炫彩通信助理包-云盘版 -立即生效（湖北）/芒果TV定向流量会员包（前向）（首月优惠），要求将几张副卡的所有额外业务取消并退费处理13094169150/13545830948/18271312912&amp;#13;&amp;#10;争议业务名称:炫彩通信助理包-云盘版 -立即生效（湖北）/芒果TV定向流量会员包（前向）（首月优惠）&amp;#13;&amp;#10;受理渠道:/&amp;#13;&amp;#10;争议月份:2023年1月、2023年2月、2023年3月、2023年4月、2023年5月、2023年6月、2023年7月、2023年8月、2023年9月、2023年10月、2022年10月、2022年11月、2022年12月、2022年9月&amp;#13;&amp;#10;争议费用:1&amp;#13;&amp;#10;一线客服在系统里:未取消，请后台协助处理&amp;#13;&amp;#10;是否承诺退费:否&amp;#13;&amp;#10;用户要求:要求取消退费&amp;#13;</t>
  </si>
  <si>
    <t>电话营销-开通争议：上海航动科技有限公司（宜昌），炫彩助理包，2022-09-22 09:46:55电话营销方式办理炫彩助理包，13094169150号码22.9-23.10月费用135元。&amp;#10;Q22:当阳市半月玉蕾合作厅，炫彩助理包AA，13545830948号码22.11-23.10月费用115元。&amp;#10;Q22：当阳市半月玉蕾合作厅，炫彩助理包AA，18271312912号码22.11-23.10月费用115元。共计费用365元。主副卡办理预存享50元赠费，共计150元，补赠剩余215元，24小时退费到账，此费用无法抵扣往月欠费及打印发票，用户满意。另2021-07-26 16:39:50  总部网厅 订购芒果TV定向流量会员包（前向）（首月优惠），首月优惠减免，此为自助方式办理，无法退费，用户知晓，认可，满意</t>
  </si>
  <si>
    <t>BL202310071022090018</t>
  </si>
  <si>
    <t>梅云桂</t>
  </si>
  <si>
    <t>2023-10-08 14:39:35</t>
  </si>
  <si>
    <t>&gt;业务号码&gt;13197326756；&gt;号码归属地&gt;宜昌；&gt;产品名称&gt;云加速5G畅玩加油包(湖北)；&gt;产品代码&gt;无；&gt;产品编码&gt;无；&gt;订购时间&gt;2023-09-26 05:59:20；&gt;核查情况&gt;平台故障；&gt;不规范定制分类&gt;平台故障，无法判责；&gt;退费金额&gt;40元；&gt;退费时间&gt;2023-10-07；&gt;投诉内容&gt;&amp;#10; &amp;#10;高级模板内容：&amp;#10;赔付类型：:增值业务争议 &amp;#10;CBSS账单扣费名称：:云加速5G畅玩加油包(湖北)（已停售） 下月生效 &amp;#10;办理渠道:湖北杭州翔羽线上业务代理(宜昌)&amp;#10;赔付月份：:2023年9月、2023年10月&amp;#10;返还倍率:单倍&amp;#10;赔付金额：:40&amp;#10;是否已经取消业务:是&amp;#10;是否承诺退费 ：:是&amp;#10;用户是否需要回复：:否&amp;#10;用户要求：:用户来电反映自己并未订购过业务云加速5G畅玩加油包(湖北)（已停售） 下月生效 对此不满，要求取消业务退还费用，我处已解释用户不认可，已承诺退费，用户不愿已【赠款】形式退还，要求退还至话费余额里，请贵部协助处理，谢谢</t>
  </si>
  <si>
    <t>电话营销-开通争议：湖北杭州翔羽线上业务代理(宜昌)，云加速5G畅玩加油包(湖北)AA。用户反映被动开通问题，经核实湖北杭州翔羽线上业务代理(宜昌)于2023-09-26 05:59:24开通云加速5G畅玩加油包(湖北)，已取消，并申请退还9-10月费用40元，24小时到账，此费用可打印发票，因多次未联系上客户，如有疑问可在工作时间（08:30-12:00；14:00-17:30）致电我司宜昌联通13032700872</t>
  </si>
  <si>
    <t>TS202310081159232043</t>
  </si>
  <si>
    <t>李晋溶</t>
  </si>
  <si>
    <t>2023-10-08 14:58:40</t>
  </si>
  <si>
    <t>主办单位：湖北&amp;#10;客户类别：星级客户&amp;#10;10010是否打通：否&amp;#10;是否二次致电10015：是&amp;#10;是否联系：否&amp;#10;升级倾向：&amp;#10;号码归属省：湖北&amp;#10;SVIP等级：&amp;#10;1. 问题类型:;&amp;#10;2. 投诉类型:其他;&amp;#10;3. 营业厅地址:;&amp;#10;4. 位置信息:;&amp;#10;5. 位置发生地:;&amp;#10;6. 投诉内容:您好，本号码于9月30日充值200元话费，当时查看账单时发现已到账，但是月结发票没有显示本次充值金额</t>
  </si>
  <si>
    <t>TS202310071518361522</t>
  </si>
  <si>
    <t>谭光亮</t>
  </si>
  <si>
    <t>2023-10-08 09:06:56</t>
  </si>
  <si>
    <t>&amp;#13;&amp;#10;高级模板内容：&amp;#13;&amp;#10;投诉问题描述:用户反馈自己是用中国联通APP充值的话费，但每次充值后可打额度都不够，每次都要打电话来调整额度，对此不认可，已给用户调整额度，用户称要求以后不要求每次自己打的时候就不够，不然下次就直接转网了，&amp;#13;&amp;#10;发票类型:月结发票&amp;#13;&amp;#10;涉及月份:2023年7月&amp;#13;&amp;#10;发票金额:290.5&amp;#13;&amp;#10;办理渠道::中国联通APP&amp;#13;&amp;#10;用户要求:要求查询每次可打额度不足原因，每次都有这个问题，已告知不足的情况，可以来电我方调整，用户不理解，要求记录上报，坐席已解释，用户不认可&amp;#13;</t>
  </si>
  <si>
    <t>电子发票：用户要求打印7月发票，省客服已返销前期发票增加可打额度，成功推送至客户指定邮箱，满意。</t>
  </si>
  <si>
    <t>TS202310020943251508</t>
  </si>
  <si>
    <t>2023-10-08 17:17:07</t>
  </si>
  <si>
    <t>主办单位：湖北&amp;#10;客户类别：星级客户&amp;#10;10010是否打通：是&amp;#10;是否二次致电10015：是&amp;#10;是否联系：否&amp;#10;升级倾向：&amp;#10;号码归属省：湖北&amp;#10;SVIP等级：&amp;#10;1. 问题类型:;&amp;#13;&amp;#10;2. 投诉类型:其他问题;&amp;#13;&amp;#10;3. 营业厅地址:;&amp;#13;&amp;#10;4. 位置信息:;&amp;#13;&amp;#10;5. 位置发生地:;&amp;#13;&amp;#10;6. 投诉内容:开票额度不够，处理了为什么还是不够呢&amp;#13;&amp;#10;关联10010工单流水号：TS202310011353499522&amp;#13;&amp;#10;&amp;#13;&amp;#10;备注（协办工单）&amp;#13;&amp;#10;派单意见：集团高星用户，务必于12小时内回复，用户表示前期增加的可打额度不够，用户截图显示可打最大额度是107.38元用户实际发票金额是170.3.8元解释用户不认可，现要求增加可打额度总部无法操作，烦请省分协助为用户增加可打额度，谢谢！&amp;#13;</t>
  </si>
  <si>
    <t>电子发票①客户基本信息：业务号码：18671711353、客户姓名：王相林、套餐情况：畅爽冰激凌5G套餐159元（基础版）； 客户反映电子发票的问题。&amp;#10;②首次联系客户时间：2023-10-02 10:00:23； &amp;#10;③投诉核查处理情况：收到贵部转办后，我司立即组织调查 。经核实，客户电子发票额度不足，现已返销前期发票，增加可打额度，客户满意&amp;#10;④答复客户时间及客户满意度评价相关信息：我司于2023-10-02 10:00:23联系客户解释说明，客户认可满意。回单人：王宜艳&amp;#10;⑤投诉核查关联材料：无</t>
  </si>
  <si>
    <t>TS202310081024061789</t>
  </si>
  <si>
    <t>余发珍</t>
  </si>
  <si>
    <t>2023-10-08 17:31:10</t>
  </si>
  <si>
    <t>主办单位：湖北&amp;#10;客户类别：星级客户&amp;#10;10010是否打通：否&amp;#10;是否二次致电10015：是&amp;#10;是否联系：否&amp;#10;升级倾向：&amp;#10;号码归属省：湖北&amp;#10;SVIP等级：&amp;#10;1. 问题类型:;&amp;#10;2. 投诉类型:其他问题;&amp;#10;3. 营业厅地址:;&amp;#10;4. 位置信息:;&amp;#10;5. 位置发生地:;&amp;#10;6. 投诉内容:号码上有条宽带，宽带没有装机，要取消</t>
  </si>
  <si>
    <t>TS202310072111412377</t>
  </si>
  <si>
    <t>李宜州</t>
  </si>
  <si>
    <t>2023-10-08 13:37:54</t>
  </si>
  <si>
    <t>&amp;#13;&amp;#10;高级模板内容：&amp;#13;&amp;#10;投诉问题描述:用户称号卡订单已经很久了，一直没有人联系送卡，要求加急核实联系处理&amp;#13;&amp;#10;办理渠道:中国联通APP&amp;#13;&amp;#10;订单号:	 1963100669298938&amp;#13;&amp;#10;身份证号码:无&amp;#13;&amp;#10;用户要求:用户称号卡订单已经很久了，一直没有人联系送卡，要求加急核实联系处理&amp;#13;</t>
  </si>
  <si>
    <t>TS202310071502521030</t>
  </si>
  <si>
    <t>邹军</t>
  </si>
  <si>
    <t>2023-10-08 12:02:38</t>
  </si>
  <si>
    <t>:号卡配送问题&amp;#13;&amp;#10;:号卡一直未送达&amp;#13;&amp;#10;:已退单&amp;#13;&amp;#10;判断省分:其他省份&amp;#13;&amp;#10;:&amp;#13;&amp;#10;&amp;#13;&amp;#10;高级模板内容：&amp;#13;&amp;#10;投诉问题描述:客户来电表示办理的号卡一直没有送达，要求加急&amp;#13;&amp;#10;办理渠道:联通APP&amp;#13;&amp;#10;订单号:6323100777271609&amp;#13;&amp;#10;身份证号码:4205821988004085414&amp;#13;&amp;#10;用户要求:客户来电表示办理的号卡一直没有送达，要求加急&amp;#13;</t>
  </si>
  <si>
    <t>配送争议：经核实，用户证件名下无任何订单，前期订单用户已拒收，已向用户解释，建议用户到厅办理，用户认可满意</t>
  </si>
  <si>
    <t>TS202310071112482231</t>
  </si>
  <si>
    <t>占晓英</t>
  </si>
  <si>
    <t>2023-10-08 16:22:28</t>
  </si>
  <si>
    <t>判断省分:湖北&amp;#13;&amp;#10;:下一步&amp;#13;&amp;#10;移网一键诊断结果:1.用户状态是否正常：正常.2.查询短信功能是否正常开通：正常.3.查询是否短信黑名单：正常.4.是否存在群障：正常.:诊断无异常/解释不认可&amp;#13;&amp;#10;:短信&amp;#13;&amp;#10;:否&amp;#13;&amp;#10;:4G/5G手机&amp;#13;&amp;#10;:湖北省内手机不能接&amp;#13;&amp;#10;获取入参:&amp;#13;&amp;#10;判断是否开通骚扰拦截:获取历史工单:没有历史工单&amp;#13;&amp;#10;:下一步&amp;#13;&amp;#10;移网一键诊断结果:1.用户状态是否正常：开通.2.查询短信功能是否正常开通：开通.3.查询是否短信黑名单：否.4.是否存在群障：不存在.:诊断无异常/解释不认可&amp;#13;&amp;#10;:否&amp;#13;&amp;#10;:不认可&amp;#13;&amp;#10;:下一步&amp;#13;&amp;#10;node_94:&amp;#13;&amp;#10;:不符合办理条件&amp;#13;&amp;#10;:所有位置&amp;#13;&amp;#10;:&amp;#13;&amp;#10;用户来电称手机在所有位置都不能接受验证码，接听电话，要求尽快核实处理，谢谢！第二联系方式：15072501088</t>
  </si>
  <si>
    <t>系统支撑：用户反映无法接收短信问题，已反馈至短信平台核查，预计48小时内处理恢复，用户认可满意</t>
  </si>
  <si>
    <t>TS202309301357261650</t>
  </si>
  <si>
    <t>2023-10-08 09:19:49</t>
  </si>
  <si>
    <t>案件编号：&amp;#10;受理日期：2023-09-30 13:48:54&amp;#10;处理日期：2023-09-30 13:56:07&amp;#10;认定员：&amp;#10;申诉来源：wechat&amp;#10;用户地址：无&amp;#10;2023年4月经当地营销人员向我推荐活动59.7元的套餐营销人员向我介绍时只提到该活动优惠2年而未指出该活动2年内无法取消，如违约要缴纳违约金已经属于欺骗消费者行为。后因为我换了住址，信号不好影响日常使用，想取消活动套餐，与中国联通客服沟通无果，把我当皮球踢来踢去。还望严肃处理事！</t>
  </si>
  <si>
    <t>"1. 用户基本信息：客户号码：13040979780、机主姓名：师佳佳、入网时间：2023-09-30 13:48:54、入网地点：城区伍家岗中南路自有营业厅、当前使用套餐：5G副卡基本套餐(极速服务)、套餐类型：全国套餐&amp;#10;2.前期处理情况：客户反映取消业务的问题。客户前期未向10010反馈，直接越级申诉。 &amp;#10;3.申诉处理方案：9月30日收到贵部转办，经核查，客户要求注销名下主副卡15335716610、13197343796、13197348619并将本机转资8元全国流量王套餐， 2023-09-30 15:13:30 已为客户注销并转资成功，客户认可。&amp;#10;4.核查存在的问题分析：无&amp;#10;5.申诉回复情况：2023-09-30 15:33:27联系客户，客户满意。"</t>
  </si>
  <si>
    <t>TS202310040000231177</t>
  </si>
  <si>
    <t>任雅琪</t>
  </si>
  <si>
    <t>2023-10-08 17:00:54</t>
  </si>
  <si>
    <t>案件编号：&amp;#10;受理日期：2023-10-03 23:51:02&amp;#10;处理日期：2023-10-04 00:00:01&amp;#10;认定员：&amp;#10;申诉来源：wechat&amp;#10;用户地址：无&amp;#10;在宜昌办理的校园卡，每月多扣40元宽带费，没有短信账单中体现，当初办理套餐时没有详细告知，属于期盲消费者</t>
  </si>
  <si>
    <t>1. 用户基本信息：客户号码：15586366241、机主姓名：任雅琪、入网时间：2019-03-12 16:47:25、入网地点：宜昌市城区三峡大学沁苑自有营业厅（校园）、当前使用套餐：16元沃派2018（后付费）、套餐类型：全国套餐&amp;#10;2.前期处理情况：客户反映15586366241套餐收费的问题。客户前期未向10010反馈，直接越级申诉。 &amp;#10;3.申诉处理方案：10月3日收到贵部转办，经核查，客户宽带40元/月（071700007321）和手机号码（29元/月），此为校园宽带融合套餐，合计69元/月，因赠费20元/月于23年2月到期，23年3月起开始按原价69元/月收费。我司于2023-10-04 15:21:37、2023-10-05 09:55:01、2023-10-06 10:10:32多次联系客户未接听，暂无法协商处理，已短信回复并预留我部电话13032700872。&amp;#10;4.核查存在的问题分析：无&amp;#10;5.申诉回复情况： 2023-10-04 15:21:37、2023-10-05 09:55:01、2023-10-06 10:10:32联系客户，未联系上。</t>
  </si>
  <si>
    <t>TS202310041915302049</t>
  </si>
  <si>
    <t>宋广睿</t>
  </si>
  <si>
    <t>2023-10-08 17:00:26</t>
  </si>
  <si>
    <t>案件编号：&amp;#10;受理日期：2023-10-04 19:04:38&amp;#10;处理日期：2023-10-04 19:14:05&amp;#10;认定员：&amp;#10;申诉来源：wechat&amp;#10;用户地址：无&amp;#10;我在外面跑业务突然给我号封了我现在工作做不了即将面临事业，家里还等着我挣钱给客服打电话申请网上解封，态度不好不处理，我没办法了</t>
  </si>
  <si>
    <t>1. 用户基本信息：客户号码：15672498045、机主姓名：宋广睿、入网时间：2023-08-06 09:39:32、入网地点：湖北省宜昌市OMO、当前使用套餐：小天卡-2023、套餐类型：全国套餐&amp;#10;2.前期处理情况：客户反映15672498045局方停机的问题。客户前期未向10010反馈，直接越级申诉。 &amp;#10;3.申诉处理方案：10月4日收到贵部转办，经核查，客户号码15672498045因鹰眼骚扰语音半停于2023-09-29 18:38:24局方半停机，2023-10-06 13:15:09已协助开机，客户认可。&amp;#10;4.核查存在的问题分析：无&amp;#10;5.申诉回复情况：  2023-10-06 13:21:16联系客户，客户满意。</t>
  </si>
  <si>
    <t>TS202310071835232196</t>
  </si>
  <si>
    <t>郑梦潼</t>
  </si>
  <si>
    <t>2023-10-08 17:02:07</t>
  </si>
  <si>
    <t>案件编号：&amp;#10;受理日期：2023-10-07 18:10:04&amp;#10;处理日期：2023-10-07 18:35:00&amp;#10;认定员：&amp;#10;申诉来源：wechat&amp;#10;用户地址：无&amp;#10;因为很久都不用这张卡了，希望能注销，但是营业厅说还有欠费，必须要把欠费都结清才能注销，在我没有使用那张卡的情况下，还要交钱这并不合理，希望能得到解决。</t>
  </si>
  <si>
    <t>1. 用户基本信息：客户号码：15672522171、机主姓名：郑梦潼、入网时间：2023-03-12 13:16:33、入网地点：湖北省宜昌市OMO、当前使用套餐：   星锐卡(湖北)、套餐类型：全国套餐&amp;#10;2.前期处理情况：客户反映15672522171销户的问题。客户前期未向10010反馈，直接越级申诉。 &amp;#10;3.申诉处理方案：10月7日收到贵部转办，经核查，客户要求15672522171办理销户，挽留无效，已联系客户收集销户委托书和核对证件信息，于2023-10-08 14:54:11协助客户成功办理销户，客户认可。&amp;#10;4.核查存在的问题分析：无&amp;#10;5.申诉回复情况： 2023-10-08 14:49:51联系客户，客户满意。</t>
  </si>
  <si>
    <t>TS202310071815231742</t>
  </si>
  <si>
    <t>2023-10-08 17:00:51</t>
  </si>
  <si>
    <t>案件编号：&amp;#10;受理日期：2023-10-07 18:06:54&amp;#10;处理日期：2023-10-07 18:14:15&amp;#10;认定员：&amp;#10;申诉来源：wechat&amp;#10;用户地址：无&amp;#10;因为很久都不用这张卡了，希望能注销，但是营业厅说还有欠费，必须要把欠费都结清才能注销，在我没有使用那张卡的情况下，还要交钱这并不合理，希望能得到解决。</t>
  </si>
  <si>
    <t>TS202310032336231116</t>
  </si>
  <si>
    <t>2023-10-08 10:05:31</t>
  </si>
  <si>
    <t>案件编号：&amp;#10;受理日期：2023-10-03 23:26:37&amp;#10;处理日期：2023-10-03 23:35:04&amp;#10;认定员：&amp;#10;申诉来源：wechat&amp;#10;用户地址：无&amp;#10;没有明确通知客户就更改礼包兑换数量及内容，私自更改电话卡的套餐福利，没有相应的后续礼包兑换内容以及福利点的后续使用</t>
  </si>
  <si>
    <t>1. 用户基本信息：客户号码：17671341652、机主姓名：李喆灏、入网时间： 2017-07-01 13:32:03、入网地点：湖北省宜昌市OMO、当前使用套餐：哔哩哔哩33卡、套餐类型：全国套餐 2.前期处理情况：客户反映办理的哔哩哔哩33卡，会员礼包兑换数量及内容无法兑换成功的问题。客户前期未向10010反馈，直接越级申诉。 3.申诉处理方案：10月4日收到贵部转办，经核查，客户反映办理的哔哩哔哩33卡，没有明确通知客户就更改礼包兑换数量及内容，后续礼包兑换内容以及福利点无法使用，查询号码于2023-10-04 11:35:25线上转资为4G全国流量王8元套餐，次月生效，客户每月15元礼包未成功兑换使用，10个月合计150元，申请赠送150元，于2023-10-04 11:51:25已到账，客户认可。 4.核查存在的问题分析：无 5.申诉回复情况：2023-10-04 11:47:06联系客户，满意。</t>
  </si>
  <si>
    <t>TS202310061343261436</t>
  </si>
  <si>
    <t>2023-10-08 13:50:26</t>
  </si>
  <si>
    <t>案件编号：&amp;#10;受理日期：2023-10-06 13:31:24&amp;#10;处理日期：2023-10-06 13:42:03&amp;#10;认定员：&amp;#10;申诉来源：wechat&amp;#10;用户地址：无&amp;#10;去营业厅办理退宽带，因为信号不好，要拖延几天，信号不好需要携转，麻烦立即解决</t>
  </si>
  <si>
    <t>1. 用户基本信息：客户号码：18527303913、机主姓名：张海、入网时间：2021-12-01 09:02:19、入网地点：城区葛洲坝区沃鸿合作厅(自建他营)、当前使用套餐：畅爽冰激凌5G套餐99元、套餐类型：全国套餐&amp;#10;2.前期处理情况：客户反映取消业务的问题。客户前期向10010反馈，同步越级申诉。 &amp;#10;3.申诉处理方案：10月6日收到贵部转办，经核查，客户要求取消实装宽带携出至移动，设备用户归还至星火路自有营业厅，挽留无效，我司于2023-10-06 14:15:58已协助客户成功办理注销，客户已符合携出条件，满意。&amp;#10;4.核查存在的问题分析：无&amp;#10;5.申诉回复情况：2023-10-06 14:18:58联系客户，客户满意。</t>
  </si>
  <si>
    <t>TS202310032136240439</t>
  </si>
  <si>
    <t>田强</t>
  </si>
  <si>
    <t>2023-10-08 10:04:34</t>
  </si>
  <si>
    <t>案件编号：&amp;#10;受理日期：2023-10-03 21:22:23&amp;#10;处理日期：2023-10-03 21:35:02&amp;#10;认定员：&amp;#10;申诉来源：wechat&amp;#10;用户地址：无&amp;#10;取消59元5G会员白金版,一直不能办理，悄悄扣了几年话费</t>
  </si>
  <si>
    <t>1. 用户基本信息：客户号码：18694094642、机主姓名：田强、入网时间：2017-11-05 10:26:16、入网地点：湖北省宜昌市OMO、当前使用套餐：腾讯大王卡、套餐类型：全国套餐 &amp;#10;2.前期处理情况：客户反映要求取消腾讯王卡-59元5G版超级会员（白金版）-次月生效的问题。客户前期未向10010反馈，直接越级申诉。 &amp;#10;3.申诉处理方案：10月4日收到贵部转办，经核查，客户反映线上无法取消腾讯王卡-59元5G版超级会员（白金版）-次月生效业务，已联系客户致歉解释，并于2023-10-04 16:59:40取消成功，客户认可。&amp;#10;4.核查存在的问题分析：无&amp;#10;5.申诉回复情况：2023-10-04 16:59:31联系客户，客户满意。</t>
  </si>
  <si>
    <t>TS202310060943260469</t>
  </si>
  <si>
    <t>2023-10-08 13:44:33</t>
  </si>
  <si>
    <t>案件编号：&amp;#10;受理日期：2023-10-06 09:31:38&amp;#10;处理日期：2023-10-06 09:42:04&amp;#10;认定员：&amp;#10;申诉来源：wechat&amp;#10;用户地址：无&amp;#10;我因为工作原因，无法回归属地复通，跟客服打电话协商网上复通，告知无法说明原因，无动于衷，一点都不体谅我们打工人，而且服务态度及其敷衍，说话声音根本听不到</t>
  </si>
  <si>
    <t>1用户基本信息：号码：15672498045、姓名：宋广睿、套餐：小天卡-新、入网时间：2023-08-06 09:39:32&amp;#10;2前期处理情况：客户反映局方停机的问题。前期未向10010反馈，直接越级申诉。&amp;#10;3申诉处理方案：10月6日收到贵部转办，经核查，客户号码15672498045于2023-09-29 18:38:30局方停机，需机主停机之日起30天内手厅自助复通，如逾期前往营业厅办理，客户无法前往异地营业厅办理开机，出于服务角度，我部收集客户资料号码已于 2023-10-06 13:15:22局方开机，并建议用户前往异地自营厅办理实名认证后再使用，用户认可。2023-10-06 13:21:16联系用户满意。&amp;#10;4.核查存在的问题分析：无&amp;#10;5.申诉回复情况：2023-10-06 13:21:16联系客户，客户满意。</t>
  </si>
  <si>
    <t>TS202310041704061676</t>
  </si>
  <si>
    <t>徐*</t>
  </si>
  <si>
    <t>2023-10-08 15:44:36</t>
  </si>
  <si>
    <t>案件编号：fde01b5dceb64b3f8b3d54e1c2427040&amp;#10;受理日期：2023-10-04 14:45:31&amp;#10;处理日期：2023-10-04 16:57:37&amp;#10;认定员：&amp;#10;申诉来源：&amp;#10;用户地址：&amp;#10;不想使用本电话，而且打电话不予注销</t>
  </si>
  <si>
    <t>详见附件。</t>
  </si>
  <si>
    <t>TS202309301357251649</t>
  </si>
  <si>
    <t>望西佳</t>
  </si>
  <si>
    <t>2023-10-08 09:19:46</t>
  </si>
  <si>
    <t>案件编号：&amp;#10;受理日期：2023-09-30 13:47:01&amp;#10;处理日期：2023-09-30 13:56:05&amp;#10;认定员：&amp;#10;申诉来源：wechat&amp;#10;用户地址：无&amp;#10;想改套餐客服说改不了梱绑有主卡和宽带，但办理时并没讲清楚，反应了几个小时没接到任何回电，态度差，效率低，投诉要求尽快改成19元王卡套餐</t>
  </si>
  <si>
    <t>"1. 用户基本信息：客户号码：18671701502、机主姓名：望西佳、入网时间： 2023-09-30 13:47:01、入网地点：夷陵太平溪瑞通科技专营店（自建他营）、当前使用套餐：4G主副卡业务-语音副卡基本套餐、套餐类型：全国套餐&amp;#10;2.前期处理情况：客户反映取消业务的问题。客户前期未向10010反馈，直接越级申诉。 &amp;#10;3.申诉处理方案：9月30日收到贵部转办，经核查，客户要求取消主副卡，2023-09-30 14:09:19已为客户拆分成功，客户认可。&amp;#10;4.核查存在的问题分析：无&amp;#10;5.申诉回复情况：2023-09-30 15:33:27联系客户，客户满意。"</t>
  </si>
  <si>
    <t>TS202310051856240103</t>
  </si>
  <si>
    <t>于心雨</t>
  </si>
  <si>
    <t>2023-10-08 13:26:46</t>
  </si>
  <si>
    <t>案件编号：&amp;#10;受理日期：2023-10-05 18:43:58&amp;#10;处理日期：2023-10-05 18:56:01&amp;#10;认定员：&amp;#10;申诉来源：wechat&amp;#10;用户地址：无&amp;#10;异地注销宽带，她不给我注销是什么意思哟。。。。。。。</t>
  </si>
  <si>
    <t>1. 用户基本信息：客户号码：071704296494、机主姓名：于心雨、入网时间：2023-08-24 14:10:38、入网地点：宽带一点受理中心（伍家营服装维随销服务点）、当前使用套餐：全国一家亲异地宽带300M产品、套餐类型：全国套餐&amp;#10;2.前期处理情况：客户反映要求全国一家亲异地宽带300M产品宽带注销的问题。客户前期未向10010反馈，直接越级申诉。 &amp;#10;3.申诉处理方案：10月6日收到贵部转办，经核查，客户宽带071704296494，装机地址湖北省宜昌市伍家岗区宝塔河街道合益路社区万科城市之光6栋1单元15楼1504，此为实装宽带，需退设备到厅办理销户，客户欠费-106.81元，客户交清欠费后客服部于2023-10-06 13:15:54 已为其申请成功取消宽带业务。&amp;#10;4.核查存在的问题分析：无&amp;#10;5.申诉回复情况：2023-10-06 10:59:31联系客户，客户满意。</t>
  </si>
  <si>
    <t>TS202309281357232218</t>
  </si>
  <si>
    <t>邓辉平</t>
  </si>
  <si>
    <t>2023-10-08 08:44:34</t>
  </si>
  <si>
    <t>案件编号：&amp;#10;受理日期：2023-09-28 13:40:47&amp;#10;处理日期：2023-09-28 13:56:00&amp;#10;认定员：&amp;#10;申诉来源：wechat&amp;#10;用户地址：无&amp;#10;宽带注销业务进程太缓慢，故意拖延。要求今天之内把宽带销户。</t>
  </si>
  <si>
    <t>1. 用户基本信息：客户号码：13207212872、机主姓名：邓辉平、入网时间：2017-05-31 13:52:24、入网地点：城区猇亭区雨萱专营店、当前使用套餐：59元冰融移网主卡套餐（新）（129元冰融套餐）（湖北）、套餐类型：全国套餐&amp;#10;2.前期处理情况：客户反映取消业务的问题。客户前期未向10010反馈，直接越级申诉。 &amp;#10;3.申诉处理方案：9月28日收到贵部转办，经核查，客户要求宽带071700007285办理销户，查询城区猇亭自有营业厅于2023-09-28 11:16:31已协助客户成功办理销户，客户认可。&amp;#10;4.核查存在的问题分析：无&amp;#10;5.申诉回复情况： 2023-09-28 16:48:52联系客户，客户满意。</t>
  </si>
  <si>
    <t>TS202309281236270334</t>
  </si>
  <si>
    <t>2023-10-08 08:43:16</t>
  </si>
  <si>
    <t>案件编号：&amp;#10;受理日期：2023-09-28 12:26:05&amp;#10;处理日期：2023-09-28 12:35:09&amp;#10;认定员：&amp;#10;申诉来源：wechat&amp;#10;用户地址：无&amp;#10;收不到10010发来的短信。打人工服务三四次都无法解决问题。手机更换了几个都不行。</t>
  </si>
  <si>
    <t>1. 用户基本信息：客户号码：13207212872、机主姓名：邓辉平、入网时间：2017-05-31 13:52:24、入网地点：城区猇亭区雨萱专营店、当前使用套餐：59元冰融移网主卡套餐（新）（129元冰融套餐）（湖北）、套餐类型：全国套餐&amp;#10;2.前期处理情况：客户反映实际反映授权码收取的问题。客户9月28日向10010反馈，核查处理中，同步越级申诉。 &amp;#10;3.申诉处理方案：9月28日收到贵部转办，经核查，客户已成功获取授权码，于2023-09-28 18:01:03已成功携号转网，客户认可。&amp;#10;4.核查存在的问题分析：无&amp;#10;5.申诉回复情况： 2023-09-28 16:48:52联系客户，客户满意。</t>
  </si>
  <si>
    <t>TS202310071857270189</t>
  </si>
  <si>
    <t>张文军</t>
  </si>
  <si>
    <t>2023-10-08 17:00:15</t>
  </si>
  <si>
    <t>案件编号：&amp;#10;受理日期：2023-10-07 18:44:34&amp;#10;处理日期：2023-10-07 18:56:02&amp;#10;认定员：&amp;#10;申诉来源：wechat&amp;#10;用户地址：无&amp;#10;不知情的情况下给我参加活动，副卡我不需要，网卡的要死，不想要了，去营业厅排几小时队也不给取消</t>
  </si>
  <si>
    <t>1. 用户基本信息：客户号码：13972564778、机主姓名：张文军、入网时间：2021-06-04 10:10:15、入网地点：当阳坝陵盛达专营店、当前使用套餐：畅爽冰激凌5G套餐99元、套餐类型：全国套餐&amp;#10;2.前期处理情况：客户反映取消业务的问题。客户前期未向10010反馈，直接越级申诉。 &amp;#10;3.申诉处理方案：10月7日收到贵部转办，经核查，客户要求注销宽带071700880895和副卡（ 18527201080 、 18527202080 、18527203080、 18527203890 ），挽留无效，2023-10-08 10:34:10已协助客户注销宽带和副卡，客户认可。&amp;#10;4.核查存在的问题分析：无&amp;#10;5.申诉回复情况： 2023-10-08 10:29:40联系客户，客户满意。</t>
  </si>
  <si>
    <t>TS202310071857260188</t>
  </si>
  <si>
    <t>2023-10-08 17:01:31</t>
  </si>
  <si>
    <t>案件编号：&amp;#10;受理日期：2023-10-07 18:48:28&amp;#10;处理日期：2023-10-07 18:56:03&amp;#10;认定员：&amp;#10;申诉来源：wechat&amp;#10;用户地址：无&amp;#10;不知情乱加业务，网特别差，又不让取消.副卡也不要了，麻烦尽快处理</t>
  </si>
  <si>
    <t>TS202309261336230138</t>
  </si>
  <si>
    <t>刘占营</t>
  </si>
  <si>
    <t>2023-10-08 08:17:42</t>
  </si>
  <si>
    <t>#2022重保客户#案件编号：&amp;#10;受理日期：2023-09-26 13:24:27&amp;#10;处理日期：2023-09-26 13:35:04&amp;#10;认定员：&amp;#10;申诉来源：wechat&amp;#10;用户地址：无&amp;#10;我是月租199元，但是每月扣我212元，多扣的十几元打电话他们说取消不了</t>
  </si>
  <si>
    <t>1. 用户基本信息：客户号码：15571762762、机主姓名：刘占营、入网时间：2015-04-01 17:42:17、入网地点：城区正兴代理点、当前使用套餐：4G畅爽冰激凌国内流量套餐-199元/月、套餐类型：全国套餐&amp;#10;2.前期处理情况：客户反映套餐收费的问题。客户前期未向10010反馈，直接越级申诉。 &amp;#10;3.申诉处理方案：9月26日收到贵部转办，经核查，因沃小号18672903943产生10元扣费不满，已协助销户，扣费120元分2笔于2023-09-28 12:24:04和2023-09-28 12:25:07已退费到账，另视频彩铃乐铃会员3元包月已取消屏蔽，网站申请退还2021.9-2023.9月78元于2023-09-28 17:39:37已到账，客户认可。&amp;#10;4.核查存在的问题分析：无&amp;#10;5.申诉回复情况：2023-09-28 12:14:43联系客户，客户满意。</t>
  </si>
  <si>
    <t>TS202309281315321192</t>
  </si>
  <si>
    <t>徐怡薇</t>
  </si>
  <si>
    <t>2023-10-08 08:43:35</t>
  </si>
  <si>
    <t>案件编号：&amp;#10;受理日期：2023-09-28 13:07:11&amp;#10;处理日期：2023-09-28 13:14:15&amp;#10;认定员：&amp;#10;申诉来源：wechat&amp;#10;用户地址：无&amp;#10;线上咨询客服，无法线上销户并退费，希望能够销户并退费</t>
  </si>
  <si>
    <t>1. 用户基本信息：客户号码：15572780126、机主姓名：徐怡薇、入网时间：2018-05-26 13:28:06、入网地点：枝江联众通讯城合作厅、当前使用套餐：4G畅爽冰激凌国内流量套餐-99元/月、套餐类型：全国套餐&amp;#10;2.前期处理情况：客户反映15572780126销户的问题。客户前期未向10010反馈，直接越级申诉。 &amp;#10;3.申诉处理方案：9月28日收到贵部转办，经核查，客户要求15572780126销户，已收集销户委托书和核对证件信息，查宜昌城区高新区港窑路自营厅于2023-09-28 16:20:23已协助销户。&amp;#10;4.核查存在的问题分析：无&amp;#10;5.申诉回复情况：2023-09-28 16:27:56联系客户，客户满意。</t>
  </si>
  <si>
    <t>TS202309281543250232</t>
  </si>
  <si>
    <t>王森冉</t>
  </si>
  <si>
    <t>2023-10-08 08:45:33</t>
  </si>
  <si>
    <t>案件编号：&amp;#10;受理日期：2023-09-28 15:32:24&amp;#10;处理日期：2023-09-28 15:42:11&amp;#10;认定员：&amp;#10;申诉来源：wechat&amp;#10;用户地址：无&amp;#10;本人于9月14日被哄骗办理电话卡，强制执行套餐，沟通无果，不予注销</t>
  </si>
  <si>
    <t>1. 用户基本信息：客户号码：15586350771、机主姓名：王森冉、入网时间：2023-09-14 17:06:03、入网地点：城区三峡大学校园迎新服务站（校园）、当前使用套餐：沃派39元2021、套餐类型：全国套餐&amp;#10;2.前期处理情况：客户反映15586350771销户的问题。客户前期未向10010反馈，直接越级申诉。 &amp;#10;3.申诉处理方案：9月28日收到贵部转办，经核查，客户要求15586350771办理销户，挽留无效，已联系客户收集销户委托书和核对证件信息，于2023-09-28 17:53:41协助客户成功办理销户，次月10日后到厅清退话费，客户认可。&amp;#10;4.核查存在的问题分析：无&amp;#10;5.申诉回复情况： 2023-09-28 17:16:43联系客户，客户满意。</t>
  </si>
  <si>
    <t>TS202309261857280764</t>
  </si>
  <si>
    <t>曹家顺</t>
  </si>
  <si>
    <t>2023-10-08 08:18:10</t>
  </si>
  <si>
    <t>案件编号：&amp;#10;受理日期：2023-09-26 18:24:26&amp;#10;处理日期：2023-09-26 18:56:03&amp;#10;认定员：&amp;#10;申诉来源：wechat&amp;#10;用户地址：无&amp;#10;不想要了感觉没有啥用我自己有两张卡他强制我办的我本来不想办的他非要我办</t>
  </si>
  <si>
    <t>1. 用户基本信息：客户号码：15586350883、机主姓名：曹家顺、入网时间：2023-09-14 13:43:04、入网地点：城区三峡大学校园迎新服务站（校园）、当前使用套餐：沃派39元2021、套餐类型：全国套餐&amp;#10;2.前期处理情况：客户反映15586350883销户的问题。客户前期未向10010反馈，直接越级申诉。 &amp;#10;3.申诉处理方案：9月26日收到贵部转办，经核查，客户要求15586350883办理销户，已联系客户同意到厅注销，次月10号后清退余额，客户认可。&amp;#10;4.核查存在的问题分析：无&amp;#10;5.申诉回复情况： 2023-09-28 16:08:41联系客户，客户满意。</t>
  </si>
  <si>
    <t>TS202309271915230994</t>
  </si>
  <si>
    <t>王世群</t>
  </si>
  <si>
    <t>2023-10-08 08:25:20</t>
  </si>
  <si>
    <t>案件编号：&amp;#10;受理日期：2023-09-27 19:06:29&amp;#10;处理日期：2023-09-27 19:14:03&amp;#10;认定员：&amp;#10;申诉来源：wechat&amp;#10;用户地址：无&amp;#10;我今天去营业厅退宽带，营业厅说我号码是当阳的，让我回当阳营业厅才能销户！</t>
  </si>
  <si>
    <t>1. 用户基本信息：客户号码：15586363238、机主姓名：王世群、入网时间：2013-03-01 00:00:00、入网地点：当阳两河栋林营帐接入代理点、当前使用套餐：畅爽冰激凌5G套餐129元（基础版）、套餐类型：全国套餐&amp;#10;2.前期处理情况：客户反映取消业务的问题。客户前期未向10010反馈，直接越级申诉。 &amp;#10;3.申诉处理方案：9月27日收到贵部转办，经核查，客户要求宽带071701006256办理销户，此为实装宽带，挽留无效，我司于2023-09-28 11:14:43已协助客户成功办理销户，客户认可。&amp;#10;4.核查存在的问题分析：无&amp;#10;5.申诉回复情况：2023-09-28 11:08:06联系客户，客户满意。</t>
  </si>
  <si>
    <t>TS202309281143251597</t>
  </si>
  <si>
    <t>郑玉娇</t>
  </si>
  <si>
    <t>2023-10-08 08:41:20</t>
  </si>
  <si>
    <t>案件编号：&amp;#10;受理日期：2023-09-28 11:36:30&amp;#10;处理日期：2023-09-28 11:42:17&amp;#10;认定员：&amp;#10;申诉来源：wechat&amp;#10;用户地址：无&amp;#10;我要注销电话卡！！注销电话卡！现在立刻马上！！注销电话卡！！快！！</t>
  </si>
  <si>
    <t>1. 用户基本信息：客户号码：15587933293、机主姓名：郑玉娇、入网时间：2022-09-22 17:14:57、入网地点：城区三峡大学校园迎新服务站（校园）、当前使用套餐：沃派校园融合9元移网成员套餐（湖北宜昌）、套餐类型：全国套餐&amp;#10;2.前期处理情况：客户反映15587933293销户的问题。客户前期未向10010反馈，直接越级申诉。 &amp;#10;3.申诉处理方案：9月28日收到贵部转办，经核查，客户要求15587933293销户，已收集销户委托书和核对证件信息，于2023-09-28 17:01:08协助销户。&amp;#10;4.核查存在的问题分析：无&amp;#10;5.申诉回复情况：2023-09-28 16:20:15联系客户，客户满意。</t>
  </si>
  <si>
    <t>TS202310031908230744</t>
  </si>
  <si>
    <t>2023-10-08 10:02:33</t>
  </si>
  <si>
    <t>案件编号：&amp;#10;受理日期：2023-10-03 18:56:38&amp;#10;处理日期：2023-10-03 19:07:06&amp;#10;认定员：&amp;#10;申诉来源：wechat&amp;#10;用户地址：无&amp;#10;联通公司私自更改我套餐，被我投诉后以套餐无法恢复理由拒绝恢复套餐，原本199无限流量套餐现在被改成399套餐，导致我通讯成本大幅提升，多次与客服沟通无果，态度恶劣，针对其偷盗行为我要求联通5倍赔偿当月损失，并将我套餐改为1295G套餐后给于道歉处理。</t>
  </si>
  <si>
    <t>1. 用户基本信息：客户号码：15671079327、机主姓名：杜丽、入网时间：2017-06-27 10:27:06、入网地点：城区东山区鑫沐合作厅、当前使用套餐：畅爽冰激凌5G套餐399元（基础版）、套餐类型：全国套餐&amp;#10;2.前期处理情况：客户反映套餐变更的问题。客户前期未向10010反馈，直接越级申诉。&amp;#10;3.申诉处理方案：10月4日收到贵部转办，经核查核实2023-09-03 10:56:14录音，用户来电要求转资，员工告知有5G冰激凌套餐享24个月5折优惠（次月生效）（湖北）业务定制，建议客户到厅办理，客户不认可，员工承诺反馈公司处理，但BL202309031100231244前期工单中仅记录了取消活动的诉求，未记录转资诉求，涉及员工已经考核。于2023-10-04 11:31:31由26515号回电致歉解释，用户不认可，故继续跟进 2023-10-04 11:56:27时间，由26515号回电致歉解释，用户表示继续参与5折折扣优惠24个月，并于2023-10-04 12:04:36赔付100元，用户认可。我部已办理月赠199元*12个月，立即生效，客户认可。&amp;#10;4.核查存在的问题分析：无 &amp;#10;5.申诉回复情况： 2023-10-04 16:09:21联系用户，满意。</t>
  </si>
  <si>
    <t>TS202309281857230021</t>
  </si>
  <si>
    <t>郑磊</t>
  </si>
  <si>
    <t>2023-10-08 08:49:06</t>
  </si>
  <si>
    <t>案件编号：&amp;#10;受理日期：2023-09-28 18:42:06&amp;#10;处理日期：2023-09-28 18:56:01&amp;#10;认定员：&amp;#10;申诉来源：wechat&amp;#10;用户地址：无&amp;#10;联通公司以身份证需要二次补登，在没有任何短信电话通知情况下，突然将我手机停机，无法接打电话及短信和上网功能，造成本人飞机延误，与客户联系不上，损失惨重。在向联通公司投诉后，并没有提供合理的解释及结果，第二天要求联通公司紧急开机，但本人损失联通公司未给任何说法，开机第五天晚上，联通公司又在无任何提示情况下停机，当时正在与客户沟通项目图纸，停机后没有任何办法及方式联系客户，造成我与客户等到二天凌晨5点工作仍未处理完成，第二天投诉联通公司，未给与任何补救措施，态度恶劣</t>
  </si>
  <si>
    <r>
      <t/>
    </r>
    <r>
      <rPr>
        <sz val="11"/>
        <color theme="1"/>
        <rFont val="宋体"/>
        <family val="2"/>
      </rPr>
      <t>1. 用户基本信息：客户号码：15672501818、机主姓名：郑磊、入网时间：</t>
    </r>
    <r>
      <rPr>
        <sz val="11"/>
        <color theme="1"/>
        <rFont val="Arial"/>
        <family val="2"/>
      </rPr>
      <t xml:space="preserve">	</t>
    </r>
    <r>
      <rPr>
        <sz val="11"/>
        <color theme="1"/>
        <rFont val="宋体"/>
        <family val="2"/>
      </rPr>
      <t>2017-07-12 11:45:21、入网地点：宜都陆城镇曹续卫合作厅、当前使用套餐：大云卡、套餐类型：全国套餐&amp;#10;2.前期处理情况：客户反映非实名停机的问题。前期向10010反馈，经核实，客户反映号码15672501818非实名停机问题，由于客户号码 入网照片不合规 ，现需重新实名，可通过中国联通APP--服务--办理--实名制补登记办理，且上传的证件照片不可压边、不可缺角、不可模糊反光，人脸采集视频录制不可戴帽子、不可戴口罩，现已临时开机，5天时效，建议客户用此号码登录手厅后按照要求上传资料提交实名，因客户未在5天内提交实名审核资料，5天到期后非实名全停，客户不认可，故越级申诉。&amp;#10;3.申诉处理方案：9月29日收到贵部转办，经核查，15672501818  号码已于2023-09-28 15:45:22在宜都市讯大（BTO）项目服务点开机，2023-09-29 11:23:00 已联系用户解释清楚。&amp;#10;4.核查存在的问题分析：无&amp;#10;5.申诉回复情况：2023-09-29 11:23:00 联系客户，客户满意。</t>
    </r>
  </si>
  <si>
    <t>TS202310041243260379</t>
  </si>
  <si>
    <t>2023-10-08 10:10:28</t>
  </si>
  <si>
    <t>案件编号：&amp;#10;受理日期：2023-10-04 12:36:36&amp;#10;处理日期：2023-10-04 12:42:08&amp;#10;认定员：&amp;#10;申诉来源：wechat&amp;#10;用户地址：无&amp;#10;在客户不知情，未同意的情况下，多次私自加载扣费内容，非法侵占公民私有财产。</t>
  </si>
  <si>
    <r>
      <t/>
    </r>
    <r>
      <rPr>
        <sz val="11"/>
        <color theme="1"/>
        <rFont val="宋体"/>
        <family val="2"/>
      </rPr>
      <t>1. 用户基本信息：客户号码：16608602293、机主姓名：赵孔跃、入网时间：</t>
    </r>
    <r>
      <rPr>
        <sz val="11"/>
        <color theme="1"/>
        <rFont val="Arial"/>
        <family val="2"/>
      </rPr>
      <t xml:space="preserve">	</t>
    </r>
    <r>
      <rPr>
        <sz val="11"/>
        <color theme="1"/>
        <rFont val="宋体"/>
        <family val="2"/>
      </rPr>
      <t>2020-03-17 11:40:04、入网地点：兴山城区自有营业厅、当前使用套餐：冰激凌融合放心用58套餐移网主资费-28元/月（湖北）、套餐类型：全国套餐&amp;#10;2.前期处理情况：客户反映订购云加速5G畅玩加油包(湖北)的问题。客户前期未向10010反馈，直接越级申诉。 &amp;#10;3.申诉处理方案：10月4日收到贵部转办，经核查，客户反映办理云加速5G畅玩加油包(湖北)的问题，查询号码于2023-10-04 05:35:43 宜昌 陶金 湖北杭州翔羽线上业务代理(宜昌) 办理云加速5G畅玩加油包(湖北)，客户通过信息流平台，包括但不限于：巨量（今日头条、抖音、火山、西瓜、穿山甲）、腾讯广告、百度、360、神马、VIVO浏览器等各大平台浏览时，参与湖北联通云加速5G畅玩加油包活动，现联系客户解释致歉，网站已于2023-10-04 15:07:52退费20元，业务已取消屏蔽，客户认可。&amp;#10;4.核查存在的问题分析：无&amp;#10;5.申诉回复情况：2023-10-04 16:15:23联系客户，满意。</t>
    </r>
  </si>
  <si>
    <t>TS202309291015260253</t>
  </si>
  <si>
    <t>艾明</t>
  </si>
  <si>
    <t>2023-10-08 08:51:09</t>
  </si>
  <si>
    <t>案件编号：&amp;#10;受理日期：2023-09-29 10:05:23&amp;#10;处理日期：2023-09-29 10:14:04&amp;#10;认定员：&amp;#10;申诉来源：wechat&amp;#10;用户地址：无&amp;#10;拒不办理8元套餐，查询联通公众号显示有该业务，不说明拒不办理的理由</t>
  </si>
  <si>
    <t>1. 用户基本信息：客户号码：17507208717、机主姓名：艾明、入网时间：2017-03-09 09:43:57、入网地点：湖北省宜昌市OMO、当前使用套餐：4G全国流量王56元套餐、套餐类型：全国套餐&amp;#10;2.前期处理情况：客户反映联通公众号无法转资8元全国流量王套餐的问题。前期向10010反馈，同步申诉。&amp;#10;3.申诉处理方案：9月29日收到贵部转办，经核查，8元全国流量王未对外销售，仅针对特殊对象办理，联通公众号无法办理，现联系客户，挽留无效，已为其申请办理转资8元全国流量王套餐次月生效，客户满意。&amp;#10;4.核查存在的问题分析：无&amp;#10;5.申诉回复情况： 2023-09-29 11:20:33联系客户，客户满意。</t>
  </si>
  <si>
    <t>TS202310041122260957</t>
  </si>
  <si>
    <t>2023-10-08 10:08:34</t>
  </si>
  <si>
    <t>案件编号：&amp;#10;受理日期：2023-10-04 11:19:08&amp;#10;处理日期：2023-10-04 11:21:17&amp;#10;认定员：&amp;#10;申诉来源：wechat&amp;#10;用户地址：无&amp;#10;办理的哔哩哔哩33卡，没有明确通知客户就更改礼包兑换数量及内容，私自更改电话卡的套餐福利，没有相应的后续礼包兑换内容以及福利点的后续使用</t>
  </si>
  <si>
    <r>
      <t/>
    </r>
    <r>
      <rPr>
        <sz val="11"/>
        <color theme="1"/>
        <rFont val="宋体"/>
        <family val="2"/>
      </rPr>
      <t>1. 用户基本信息：客户号码：17671341652、机主姓名：李喆灏、入网时间：</t>
    </r>
    <r>
      <rPr>
        <sz val="11"/>
        <color theme="1"/>
        <rFont val="Arial"/>
        <family val="2"/>
      </rPr>
      <t xml:space="preserve">	</t>
    </r>
    <r>
      <rPr>
        <sz val="11"/>
        <color theme="1"/>
        <rFont val="宋体"/>
        <family val="2"/>
      </rPr>
      <t>2017-07-01 13:32:03、入网地点：湖北省宜昌市OMO、当前使用套餐：哔哩哔哩33卡、套餐类型：全国套餐&amp;#10;2.前期处理情况：客户反映办理的哔哩哔哩33卡，会员礼包兑换数量及内容无法兑换成功的问题。客户前期未向10010反馈，直接越级申诉。 &amp;#10;3.申诉处理方案：10月4日收到贵部转办，经核查，客户反映办理的哔哩哔哩33卡，没有明确通知客户就更改礼包兑换数量及内容，后续礼包兑换内容以及福利点无法使用，查询号码于2023-10-04 11:35:25线上转资为4G全国流量王8元套餐，次月生效，客户每月15元礼包未成功兑换使用，10个月合计150元，申请赠送150元，于2023-10-04 11:51:25已到账，客户认可。&amp;#10;4.核查存在的问题分析：无&amp;#10;5.申诉回复情况：2023-10-04 11:47:06联系客户，满意。</t>
    </r>
  </si>
  <si>
    <t>TS202310061336281276</t>
  </si>
  <si>
    <t>2023-10-08 13:46:25</t>
  </si>
  <si>
    <t>案件编号：&amp;#10;受理日期：2023-10-06 13:27:07&amp;#10;处理日期：2023-10-06 13:35:05&amp;#10;认定员：&amp;#10;申诉来源：wechat&amp;#10;用户地址：无&amp;#10;去营业厅办理退宽带故意拖延时间，联系客服也不及时解决，恶意阻拦携转</t>
  </si>
  <si>
    <t>TS202310051115231758</t>
  </si>
  <si>
    <t>谭鑫</t>
  </si>
  <si>
    <t>2023-10-08 17:27:40</t>
  </si>
  <si>
    <t>案件编号：&amp;#10;受理日期：2023-10-05 11:04:35&amp;#10;处理日期：2023-10-05 11:14:10&amp;#10;认定员：&amp;#10;申诉来源：wechat&amp;#10;用户地址：无&amp;#10;联通诱导中年人不懂金融常识，办理了招联金融分期业务，一分期就是3年，而且钱给了，电话卡也用不了</t>
  </si>
  <si>
    <t>1. 用户基本信息：客户号码：18572373291、机主姓名：谭善忠、入网时间：2023-02-05 17:16:16、入网地点：湖北省宜昌市OMO、当前使用套餐：畅爽冰激凌5G套餐159元（基础版）、套餐类型：全国套餐&amp;#10;2.前期处理情况：客户反映18572373291分期合约的问题。客户前期未向10010反馈，直接越级申诉。 &amp;#10;3.申诉处理方案：10月5日收到贵部转办，经核查，客户号码18572373291于2023-02-05 18:01:59通过永乐电子渠道参加“招联分期5G159元直降2300（社会渠道36期）（湖北）”，合约期2023-03-01至2026-02-28，因欠费无法正常使用，结清欠费后可正常使用，联系客户解释不认可，未达成一致。&amp;#10;4.核查存在的问题分析：无&amp;#10;5.申诉回复情况： 2023/10/5 16:35:11联系客户，客户不满意。</t>
  </si>
  <si>
    <t>TS202310051108431587</t>
  </si>
  <si>
    <t>2023-10-08 17:27:33</t>
  </si>
  <si>
    <t>案件编号：&amp;#10;受理日期：2023-10-05 10:57:39&amp;#10;处理日期：2023-10-05 11:07:07&amp;#10;认定员：&amp;#10;申诉来源：wechat&amp;#10;用户地址：无&amp;#10;诱导办理，贷款消费招联金融，明明是月租，非要去招联金融还款，一还就是3年，还了过后电话卡也不能用</t>
  </si>
  <si>
    <t>TS202310011757251705</t>
  </si>
  <si>
    <t>王培燕</t>
  </si>
  <si>
    <t>2023-10-08 09:32:56</t>
  </si>
  <si>
    <t>案件编号：&amp;#10;受理日期：2023-10-01 17:40:14&amp;#10;处理日期：2023-10-01 17:56:00&amp;#10;认定员：&amp;#10;申诉来源：wechat&amp;#10;用户地址：无&amp;#10;联通公司后台把我的10010的短信屏蔽了，收不到10010发来的短信了</t>
  </si>
  <si>
    <r>
      <t/>
    </r>
    <r>
      <rPr>
        <sz val="11"/>
        <color theme="1"/>
        <rFont val="宋体"/>
        <family val="2"/>
      </rPr>
      <t>1. 用户基本信息：客户号码：18672651425、机主姓名：王培燕、入网时间：</t>
    </r>
    <r>
      <rPr>
        <sz val="11"/>
        <color theme="1"/>
        <rFont val="Arial"/>
        <family val="2"/>
      </rPr>
      <t xml:space="preserve">	</t>
    </r>
    <r>
      <rPr>
        <sz val="11"/>
        <color theme="1"/>
        <rFont val="宋体"/>
        <family val="2"/>
      </rPr>
      <t>2012-10-19 16:59:19、入网地点：城区西陵区夷陵数码合作厅、当前使用套餐：畅越全国冰激凌套餐-98元档、套餐类型：全国套餐&amp;#10;2.前期处理情况：客户实际是反映携号转网收不到10010携转验证码的问题。客户前期未向10010反馈，直接越级申诉。 &amp;#10;3.申诉处理方案：10月2日收到贵部转办，经核查，客户实际反映无法获取携转验证码，属手机终端问题导致，查询客户已于2023-10-01 19:01:39成功携出，客户认可。&amp;#10;4.核查存在的问题分析：无&amp;#10;5.申诉回复情况：2023-10-02 09:12:31联系客户，客户满意。</t>
    </r>
  </si>
  <si>
    <t>TS202309271908240903</t>
  </si>
  <si>
    <t>高艳丽</t>
  </si>
  <si>
    <t>2023-10-08 08:25:14</t>
  </si>
  <si>
    <t>案件编号：&amp;#10;受理日期：2023-09-27 18:55:18&amp;#10;处理日期：2023-09-27 19:07:03&amp;#10;认定员：&amp;#10;申诉来源：wechat&amp;#10;用户地址：无&amp;#10;我要去改资费，营业厅说我有个赠送话费改不了，帮我取消一下，谢谢！</t>
  </si>
  <si>
    <t>1. 用户基本信息：客户号码：18871718239、机主姓名：高艳丽、入网时间：2021-09-07 16:05:34、入网地点：城区伍家区尚美合作厅、当前使用套餐：畅爽冰激凌5G套餐199元（基础版）、套餐类型：全国套餐&amp;#10;2.前期处理情况：客户反映取消业务的问题。客户前期未向10010反馈，直接越级申诉。 &amp;#10;3.申诉处理方案：9月27日收到贵部转办，经核查，客户实际要求取消存量5G畅爽套餐享99元赠费转资，挽留无效，已为客户取消赠费转资8元流量王次月生效，客户认可。&amp;#10;4.核查存在的问题分析：无&amp;#10;5.申诉回复情况：2023-09-28 11:00:55联系客户，客户满意。</t>
  </si>
  <si>
    <t>TS202310061015231300</t>
  </si>
  <si>
    <t>杨钰娇</t>
  </si>
  <si>
    <t>2023-10-08 13:36:18</t>
  </si>
  <si>
    <t>案件编号：&amp;#10;受理日期：2023-10-06 10:09:27&amp;#10;处理日期：2023-10-06 10:14:12&amp;#10;认定员：&amp;#10;申诉来源：wechat&amp;#10;用户地址：无&amp;#10;不小心办理了腾讯畅视，退订以后扣了我违约金24.99元帮我退回</t>
  </si>
  <si>
    <t>1.用户基本信息：号码：15672506610、姓名：杨军、入网时间：2023-01-07 10:12:30 入网地点：湖北省宜昌市OMO、当前使用套餐：星锐卡(湖北)、套餐类型：全国套餐&amp;#10;2.前期处理情况：客户反映腾讯视频10G流量加月会员合约包的问题。前期未向10010反馈，直接越级申诉。&amp;#10;3.申诉处理方案：10月6日收到贵部转办，经核查，2023-09-28 03:09:30客户通过总部网厅办理腾讯视频10G流量加月会员合约包，因客户表示于2023-10-04 22:25:07取消流量包，产生24.99元违约金不满，我部申请退10月流量包扣费25元。我司于2023-10-06 15:27:49联系客户解释，客户认可。&amp;#10;4.核查存在的问题分析：无&amp;#10;5.申诉回复情况：2023-10-06 15:27:49联系客户，客户满意。</t>
  </si>
  <si>
    <t>TS202310061236242490</t>
  </si>
  <si>
    <t>刘锐婉</t>
  </si>
  <si>
    <t>2023-10-08 11:17:15</t>
  </si>
  <si>
    <t>案件编号：&amp;#10;受理日期：2023-10-06 12:28:04&amp;#10;处理日期：2023-10-06 12:35:04&amp;#10;认定员：&amp;#10;申诉来源：wechat&amp;#10;用户地址：无&amp;#10;中国联通，需要要注销手机号15586377795。</t>
  </si>
  <si>
    <t>1.用户基本信息：客户号码：15586377795、机主姓名：刘锐婉、入网时间：2021-10-05 09:54:10、入网地点   宜昌市城区三峡大学沁苑自有营业厅（校园）、当前使用套餐：沃派29元套餐（湖北）、套餐类型：校园套餐&amp;#10;2.前期处理情况：客户反映取消业务的问题。客户前期未向10010反馈，直接越级申诉。 &amp;#10;3.申诉处理方案：10月5日收到贵部转办，经核查，客户要求注销名下15586377795号码， 我部于2023-10-06 14:35:37已为客户注销，客户认可。&amp;#10;4.核查存在的问题分析：无&amp;#10;5.申诉回复情况：2023-10-06 14:33:23联系客户，客户满意。</t>
  </si>
  <si>
    <t>GZ202310082026172422</t>
  </si>
  <si>
    <t>071703785601</t>
  </si>
  <si>
    <t>陈小万</t>
  </si>
  <si>
    <t>2023-10-08 21:44:48</t>
  </si>
  <si>
    <t>302001AAA/CBSS判断签约和配置不一样，配置速率低于签约带宽&amp;#10;装机地址：湖北省宜昌市当阳市玉阳街道办事处太子桥社区长坂路恒丰花园1栋3单元1层101</t>
  </si>
  <si>
    <t>GZ202310082004262199</t>
  </si>
  <si>
    <t>071700250973</t>
  </si>
  <si>
    <t>2023-10-08 20:20:14</t>
  </si>
  <si>
    <t>#2022重保客户#宽带报障-MODEM故障&amp;#10;装机地址：湖北省宜昌市宜都市姚家店镇新桥河村1组68号周边</t>
  </si>
  <si>
    <t>GZ202310081637400419</t>
  </si>
  <si>
    <t>071700085678</t>
  </si>
  <si>
    <t>王玉兰</t>
  </si>
  <si>
    <t>2023-10-08 21:08:32</t>
  </si>
  <si>
    <t>#2022重保客户##2022重保客户#302004光猫与签约速率不匹配（端业不匹配）&amp;#10;装机地址：湖北省宜昌市西陵区鼓楼社区得胜街19号1栋4单元1层101户</t>
  </si>
  <si>
    <t>GZ202310081555060085</t>
  </si>
  <si>
    <t>071700302194</t>
  </si>
  <si>
    <t>谭晓艳</t>
  </si>
  <si>
    <t>2023-10-08 21:43:06</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</si>
  <si>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amp;#13;&amp;#10;宽带网络无法使用，光猫红灯，要求派专人检修，请处理</t>
  </si>
  <si>
    <t>GZ202310081538032448</t>
  </si>
  <si>
    <t>2023-10-08 21:15:28</t>
  </si>
  <si>
    <t>判断省分:一屏清无资料用户&amp;#13;&amp;#10;用户归属地:&amp;#13;&amp;#10;:宽带&amp;#13;&amp;#10;宽带:&amp;#13;&amp;#10;获取基本信息:&amp;#13;&amp;#10;:是&amp;#13;&amp;#10;:无法上网&amp;#13;&amp;#10;:&amp;#13;&amp;#10;设置参数:&amp;#13;&amp;#10;获取诊断信息:诊断信息空&amp;#13;&amp;#10;诊断信息查询为空:&amp;#13;&amp;#10;用户来电要求师傅上门调整光猫位置，无法提供宽带或者身份证号，确定自己使用的是联通宽带，请师傅上门处理。</t>
  </si>
  <si>
    <t>GZ202310081528162359</t>
  </si>
  <si>
    <t>071704539571</t>
  </si>
  <si>
    <t>王玉友</t>
  </si>
  <si>
    <t>2023-10-08 17:15:35</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</si>
  <si>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用户反馈网络不可用，家里老人无法操作，用户要求今天晚上5点半以后联系，请尽快处理</t>
  </si>
  <si>
    <t>GZ202310081511272241</t>
  </si>
  <si>
    <t>071700960080</t>
  </si>
  <si>
    <t>张术贵</t>
  </si>
  <si>
    <t>2023-10-08 17:19:27</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</si>
  <si>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机顶盒不能看电视，重启无效，要求师傅今天尽快上门处理。</t>
  </si>
  <si>
    <t>GZ202310081510542237</t>
  </si>
  <si>
    <t>071700025178</t>
  </si>
  <si>
    <t>李松新</t>
  </si>
  <si>
    <t>2023-10-08 18:11:27</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</si>
  <si>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光猫终端能力与签约速率不匹配;&amp;#13;&amp;#10;设备收发光功率是否异常:无异常;&amp;#13;&amp;#10;:光信号灯闪红灯，要求安排师傅上门处理，尽快处理并回复&amp;#13;</t>
  </si>
  <si>
    <t>GZ202310081455382121</t>
  </si>
  <si>
    <t>071700075703</t>
  </si>
  <si>
    <t>郑慧芳</t>
  </si>
  <si>
    <t>2023-10-08 17:48:16</t>
  </si>
  <si>
    <t>#2022重保客户#071700075703命中精准预判服务场景:[65岁以上老人] &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用户表示需要师傅上门开一个房间的端口，已告知上门服务费30元/次，开端口的费用，请师傅提前联系告知，尽量今天上门。&amp;#13;</t>
  </si>
  <si>
    <t>GZ202310081452262103</t>
  </si>
  <si>
    <t>071701051854</t>
  </si>
  <si>
    <t>黄奎</t>
  </si>
  <si>
    <t>2023-10-08 21:04:53</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</si>
  <si>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用户IPTV无法使用，要求师傅上门处理</t>
  </si>
  <si>
    <t>GZ202310081424591891</t>
  </si>
  <si>
    <t>071701054618</t>
  </si>
  <si>
    <t>杨前前</t>
  </si>
  <si>
    <t>2023-10-08 16:51:58</t>
  </si>
  <si>
    <t>301001光猫收发光功率异常&amp;#10;装机地址：湖北省宜昌市伍家岗区伍家岗街道白沙脑社区白沙路8号江天一色5栋1单元1层101</t>
  </si>
  <si>
    <t>GZ202310081420141840</t>
  </si>
  <si>
    <t>071700037058</t>
  </si>
  <si>
    <t>朱慧</t>
  </si>
  <si>
    <t>2023-10-08 17:44:48</t>
  </si>
  <si>
    <t>#2022重保客户##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无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amp;#13;&amp;#10;  光猫红灯，要师傅上门处理</t>
  </si>
  <si>
    <t>GZ202310081420011839</t>
  </si>
  <si>
    <t>071700700389</t>
  </si>
  <si>
    <t>2023-10-08 17:50:10</t>
  </si>
  <si>
    <t>宽带报障-MODEM故障&amp;#10;装机地址：湖北省宜昌市兴山县古夫镇桂苑路桂苑小区52栋2单元1楼202</t>
  </si>
  <si>
    <t>GZ202310081345501581</t>
  </si>
  <si>
    <t>071700109969</t>
  </si>
  <si>
    <t>徐曼</t>
  </si>
  <si>
    <t>2023-10-08 15:59:45</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</si>
  <si>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光猫灯不亮</t>
  </si>
  <si>
    <t>GZ202310081337011510</t>
  </si>
  <si>
    <t>071703302560</t>
  </si>
  <si>
    <t>周琳</t>
  </si>
  <si>
    <t>2023-10-08 15:25:21</t>
  </si>
  <si>
    <t>GZ202310081330431459</t>
  </si>
  <si>
    <t>071703356243</t>
  </si>
  <si>
    <t>陈波</t>
  </si>
  <si>
    <t>2023-10-08 13:57:57</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</si>
  <si>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网速慢&amp;#13;&amp;#10;:&amp;#13;&amp;#10;设置参数:&amp;#13;&amp;#10;获取诊断信息:&amp;#13;&amp;#10;诊断失败:下一步&amp;#13;&amp;#10;服务端内部异常:&amp;#13;&amp;#10;&amp;#13;&amp;#10;高级模板内容：&amp;#13;&amp;#10;问题（现象）描述:网速慢，下载只有10M&amp;#13;&amp;#10;故障时间:2023-10-08&amp;#13;&amp;#10;服务状态是否正常:是&amp;#13;&amp;#10;设备灯显示:正常&amp;#13;&amp;#10;错误代码:无&amp;#13;&amp;#10;是否重启设备:已重启未恢复&amp;#13;&amp;#10;用户要求:网速慢，下载只有10M,要求检测&amp;#13;</t>
  </si>
  <si>
    <t>GZ202310081306001292</t>
  </si>
  <si>
    <t>071700345114</t>
  </si>
  <si>
    <t>黎本珍</t>
  </si>
  <si>
    <t>2023-10-08 17:29:21</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</si>
  <si>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路由器能力不匹配;&amp;#13;&amp;#10;:宽带无法使用，刷新数据也用不了，要求师傅明天上午去查看，今天家里没有人。地址：湖北省宜昌市夷陵区小溪塔街道办平湖社区祥和路片区祥和二巷104号</t>
  </si>
  <si>
    <t>GZ202310081238221059</t>
  </si>
  <si>
    <t>071704494773</t>
  </si>
  <si>
    <t>杨剑雄</t>
  </si>
  <si>
    <t>2023-10-08 18:50:28</t>
  </si>
  <si>
    <t>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amp;#13;&amp;#10;高级模板内容：&amp;#13;&amp;#10;问题（现象）描述:宽带无法上网&amp;#13;&amp;#10;故障时间:2023-10-08&amp;#13;&amp;#10;服务状态是否正常:是&amp;#13;&amp;#10;设备灯显示:红灯&amp;#13;&amp;#10;错误代码:无&amp;#13;&amp;#10;是否重启设备:已重启未恢复&amp;#13;&amp;#10;用户要求:请尽快联系谢谢13197300247   &amp;#13;</t>
  </si>
  <si>
    <t>GZ202310081229390978</t>
  </si>
  <si>
    <t>071700079873</t>
  </si>
  <si>
    <t>李臻</t>
  </si>
  <si>
    <t>2023-10-08 18:26:38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</si>
  <si>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amp;#13;&amp;#10;   用户表示家人看到网线被剪了造成不能使用，要师傅上门查看，处理并回复。</t>
  </si>
  <si>
    <t>GZ202310081228340965</t>
  </si>
  <si>
    <t>071701013520</t>
  </si>
  <si>
    <t>李国华</t>
  </si>
  <si>
    <t>2023-10-08 17:28:42</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</si>
  <si>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用户表示宽带无法使用，光猫亮红灯，要求公司处理。</t>
  </si>
  <si>
    <t>GZ202310081223410923</t>
  </si>
  <si>
    <t>071701011549</t>
  </si>
  <si>
    <t>黄发军</t>
  </si>
  <si>
    <t>2023-10-08 14:41:52</t>
  </si>
  <si>
    <t>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amp;#13;&amp;#10;高级模板内容：&amp;#13;&amp;#10;问题（现象）描述:线断了，要求上门维修&amp;#13;&amp;#10;故障时间:2023-10-08&amp;#13;&amp;#10;服务状态是否正常:是&amp;#13;&amp;#10;设备灯显示:正常&amp;#13;&amp;#10;错误代码:无&amp;#13;&amp;#10;是否重启设备:已重启未恢复&amp;#13;&amp;#10;用户要求:尽快上门维修&amp;#13;</t>
  </si>
  <si>
    <t>GZ202310081214220832</t>
  </si>
  <si>
    <t>2023-10-08 14:26:26</t>
  </si>
  <si>
    <t>按处理结果向用户解释:否&amp;#13;&amp;#10;:&amp;#13;&amp;#10;&amp;#13;&amp;#10;地点：湖北宜昌当阳市半月镇农贸路96号；问题现象：宽带线路下沉了，只有两米多点，影响车子过，；用户具体要求：加急处理，自己家要装修，，，，没有人管动工线断了自行负责，有挖机进去，已经两个星期了，</t>
  </si>
  <si>
    <t>GZ202310081213420826</t>
  </si>
  <si>
    <t>071700021132</t>
  </si>
  <si>
    <t>彭俊</t>
  </si>
  <si>
    <t>2023-10-08 17:37:25</t>
  </si>
  <si>
    <t>101004光猫断电离线&amp;#10;装机地址：湖北省宜昌市西陵区景荣小区育才路7号1栋1单元5楼115</t>
  </si>
  <si>
    <t>GZ202310081143480566</t>
  </si>
  <si>
    <t>071700297610</t>
  </si>
  <si>
    <t>覃士学</t>
  </si>
  <si>
    <t>2023-10-08 13:41:03</t>
  </si>
  <si>
    <t>#2022重保客户#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用户表示该位置需要重新走线，要求人员上门处理，同时表示网速慢，要求一并处理并回复</t>
  </si>
  <si>
    <t>GZ202310081141510542</t>
  </si>
  <si>
    <t>071703676979</t>
  </si>
  <si>
    <t>柳乾坤</t>
  </si>
  <si>
    <t>2023-10-08 17:31:01</t>
  </si>
  <si>
    <t>101004光猫断电离线&amp;#10;装机地址：湖北省宜昌市伍家岗区伍家乡共同村峡州大道东景苑18栋1单元30楼3004</t>
  </si>
  <si>
    <t>GZ202310081137370505</t>
  </si>
  <si>
    <t>2023-10-08 20:41:25</t>
  </si>
  <si>
    <t>GZ202310081128340416</t>
  </si>
  <si>
    <t>071700280955</t>
  </si>
  <si>
    <t>曹礼华</t>
  </si>
  <si>
    <t>2023-10-08 17:36:15</t>
  </si>
  <si>
    <t>#2022重保客户#302004光猫与签约速率不匹配（端业不匹配）&amp;#10;装机地址：宜昌市宜都市陆城镇莲花堰5组小刘庄巷内</t>
  </si>
  <si>
    <t>GZ202310081100030102</t>
  </si>
  <si>
    <t>冯金勇</t>
  </si>
  <si>
    <t>2023-10-08 20:06:56</t>
  </si>
  <si>
    <t>按处理结果向用户解释:是&amp;#13;&amp;#10;node_41:&amp;#13;&amp;#10;判断省分:除甘肃外&amp;#13;&amp;#10;获取历史工单:无工单&amp;#13;&amp;#10;判断省分:湖北&amp;#13;&amp;#10;反馈的问题是否在对外电话的受理范围内:不在服务范围内&amp;#13;&amp;#10;填写以下内容:下一步&amp;#13;&amp;#10;判断省分:其他省分&amp;#13;&amp;#10;问题发生时间：2023年10月8号；问题发生地点：湖北宜昌夷陵区鸦鹊岭镇长湖村2组；问题现象：联通的网线；用户具体要求：尽快迁移;联系电话：'15587985777':&amp;#13;</t>
  </si>
  <si>
    <t>电线电缆：已通知维护人员现场核查处理，已向用户解释说明，满意</t>
  </si>
  <si>
    <t>GZ202310081059210091</t>
  </si>
  <si>
    <t>071700106319</t>
  </si>
  <si>
    <t>吕莉</t>
  </si>
  <si>
    <t>2023-10-08 16:09:48</t>
  </si>
  <si>
    <t>#2022重保客户#【2022年上工信部测评重保用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amp;#13;&amp;#10;&amp;#13;&amp;#10;高级模板内容：&amp;#13;&amp;#10;问题（现象）描述:无法上网&amp;#13;&amp;#10;故障时间:2023-10-08&amp;#13;&amp;#10;服务状态是否正常:否&amp;#13;&amp;#10;设备灯显示:红灯&amp;#13;&amp;#10;错误代码:无&amp;#13;&amp;#10;是否重启设备:已重启未恢复&amp;#13;&amp;#10;用户要求:用户要求上门师傅检查是否是设备问题&amp;#13;</t>
  </si>
  <si>
    <t>GZ202310081045212442</t>
  </si>
  <si>
    <t>何秀丽</t>
  </si>
  <si>
    <t>2023-10-08 11:46:45</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</si>
  <si>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网速慢&amp;#13;&amp;#10;:&amp;#13;&amp;#10;设置参数:&amp;#13;&amp;#10;获取诊断信息:&amp;#13;&amp;#10;诊断失败:下一步&amp;#13;&amp;#10;此账号在cbss用户宽带信息接口未查到信息!:&amp;#13;&amp;#10;&amp;#13;&amp;#10;高级模板内容：&amp;#13;&amp;#10;问题（现象）描述:用户来电宽带长期网速慢，望派人上门查看&amp;#13;&amp;#10;故障时间:2022-08-01&amp;#13;&amp;#10;服务状态是否正常:是&amp;#13;&amp;#10;设备灯显示:正常&amp;#13;&amp;#10;错误代码:0&amp;#13;&amp;#10;是否重启设备:已重启未恢复&amp;#13;&amp;#10;装机地址:湖北省宜昌市夷陵区小溪塔镇夷兴大道金都御林1栋3单元6楼602&amp;#13;&amp;#10;用户要求:客户要求48小时回复，望派上门查看，烦请尽快处理，谢谢&amp;#13;</t>
  </si>
  <si>
    <t>GZ202310081038462377</t>
  </si>
  <si>
    <t>071700391793</t>
  </si>
  <si>
    <t>2023-10-08 15:00:08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</si>
  <si>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无异常;&amp;#13;&amp;#10;宽带是否有群体故障告警:无异常;&amp;#13;&amp;#10;线路是否正常:无异常;&amp;#13;&amp;#10;光猫是否正常:光猫断电/离线;&amp;#13;&amp;#10;上网速度检测:光猫收发光功率异常,设备收光异常;&amp;#13;&amp;#10;设备收发光功率是否异常:无异常;&amp;#13;&amp;#10;:宽带无法上网，已经刷新重启还是不行&amp;#13;</t>
  </si>
  <si>
    <t>GZ202310081008362081</t>
  </si>
  <si>
    <t>071700843140</t>
  </si>
  <si>
    <t>冯丛阳</t>
  </si>
  <si>
    <t>2023-10-08 16:33:03</t>
  </si>
  <si>
    <t>#2022重保客户#301001光猫收发光功率异常&amp;#10;装机地址：湖北省宜昌市当阳市干溪镇金沙路干河村1组261号周边</t>
  </si>
  <si>
    <t>GZ202310080951201930</t>
  </si>
  <si>
    <t>071700053357</t>
  </si>
  <si>
    <t>2023-10-08 14:07:14</t>
  </si>
  <si>
    <t>102002CBSS状态正常，AAA状态异常&amp;#10;装机地址：湖北省宜昌市西陵区西陵一路13号宜昌联通全家享专用</t>
  </si>
  <si>
    <t>GZ202310080950031915</t>
  </si>
  <si>
    <t>071700604925</t>
  </si>
  <si>
    <t>梅海涛</t>
  </si>
  <si>
    <t>2023-10-08 13:35:52</t>
  </si>
  <si>
    <t>301001光猫收发光功率异常&amp;#10;装机地址：湖北省宜昌市秭归县茅坪镇丹阳社区悦湖华庭5栋1单元1层1002号</t>
  </si>
  <si>
    <t>GZ202310080940291820</t>
  </si>
  <si>
    <t>071700035813</t>
  </si>
  <si>
    <t>易方</t>
  </si>
  <si>
    <t>2023-10-08 17:23:07</t>
  </si>
  <si>
    <t>302004光猫与签约速率不匹配（端业不匹配）&amp;#10;装机地址：湖北省宜昌市西陵区窑湾街道办石板村发展大道112号山水缘3栋1单元15层1501</t>
  </si>
  <si>
    <t>GZ202310080917381631</t>
  </si>
  <si>
    <t>071700375814</t>
  </si>
  <si>
    <t>龚铖</t>
  </si>
  <si>
    <t>2023-10-08 17:31:44</t>
  </si>
  <si>
    <t>#2022重保客户#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宽带无法上网&amp;#10;装机地址：湖北省宜昌市夷陵区小溪塔镇夷兴九巷片区夷兴大道166-1号周边</t>
  </si>
  <si>
    <t>GZ202310080915121608</t>
  </si>
  <si>
    <t>071700060982</t>
  </si>
  <si>
    <t>梅旭</t>
  </si>
  <si>
    <t>2023-10-08 13:13:53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</si>
  <si>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amp;#13;&amp;#10;用户表示宽带无法使用，需要公司尽快处理</t>
  </si>
  <si>
    <t>GZ202310080905241517</t>
  </si>
  <si>
    <t>071700072198</t>
  </si>
  <si>
    <t>鲍雪寒</t>
  </si>
  <si>
    <t>2023-10-08 10:40:14</t>
  </si>
  <si>
    <t>无法打开网页&amp;#10;装机地址：湖北省宜昌市西陵区平和里片区福绥路47号1栋1单元5层503户</t>
  </si>
  <si>
    <t>GZ202310080855341443</t>
  </si>
  <si>
    <t>071700614019</t>
  </si>
  <si>
    <t>宋韩杨</t>
  </si>
  <si>
    <t>2023-10-08 14:45:08</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</si>
  <si>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光猫终端能力与签约速率不匹配;&amp;#13;&amp;#10;设备收发光功率是否异常:无异常;&amp;#13;&amp;#10;:&amp;#13;&amp;#10;客户表示自己今天就要出门，重启过还是用不了网，要求尽快处理</t>
  </si>
  <si>
    <t>GZ202310080847161374</t>
  </si>
  <si>
    <t>2023-10-08 10:50:06</t>
  </si>
  <si>
    <t>GZ202310080835341285</t>
  </si>
  <si>
    <t>071700091362</t>
  </si>
  <si>
    <t>王浩</t>
  </si>
  <si>
    <t>2023-10-08 16:32:26</t>
  </si>
  <si>
    <t>#2022重保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用户表示现在只要按遥控器上的返回键机顶盒就会黑屏无法使用，其他按键使用正常，要求人员再次上门处理，请尽快处理并回复</t>
  </si>
  <si>
    <t>GZ202310080831201258</t>
  </si>
  <si>
    <t>071704128056</t>
  </si>
  <si>
    <t>蔡心悦</t>
  </si>
  <si>
    <t>2023-10-08 11:34:12</t>
  </si>
  <si>
    <t>302001AAA/CBSS判断签约和配置不一样，配置速率低于签约带宽&amp;#10;装机地址：湖北省宜昌市高新区北苑街道廖家湾社区恒大林溪郡6栋1单元9楼901</t>
  </si>
  <si>
    <t>GZ202310080828101248</t>
  </si>
  <si>
    <t>071701013067</t>
  </si>
  <si>
    <t>刘士俊</t>
  </si>
  <si>
    <t>2023-10-08 17:51:38</t>
  </si>
  <si>
    <t>#2022重保客户##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用户反映宽带无法使用，光猫亮红灯，且电视也看不了，要求师傅上门处理。&amp;#13;</t>
  </si>
  <si>
    <t>GZ202310080803371134</t>
  </si>
  <si>
    <t>071701002420</t>
  </si>
  <si>
    <t>陶维</t>
  </si>
  <si>
    <t>2023-10-08 17:22:40</t>
  </si>
  <si>
    <t>102002CBSS状态正常，AAA状态异常&amp;#10;装机地址：湖北省宜昌市西陵区葛洲坝街道办石子岭社区葛洲坝合作有线宽带IPTV专用</t>
  </si>
  <si>
    <t>GZ202310080801451123</t>
  </si>
  <si>
    <t>071703650614</t>
  </si>
  <si>
    <t>2023-10-08 14:28:52</t>
  </si>
  <si>
    <t>客户使用手厅一键诊断功能进行宽带故障诊断，诊断结果：1、您的宽带存在欠费，请点击下方缴费链接，缴费后重试。；2、请您检查光猫光纤接口是否松动、光猫光纤是否弯折，重启光猫，如仍未解决，可点击一键报修，我们尽快为您处理。，故障描述：，故障描述：宽带无法上网&amp;#10;装机地址：湖北省宜昌市夷陵区东城城乡统筹发展试验区鄢家河村鄢家河村八组127号周边</t>
  </si>
  <si>
    <t>GZ202310080801451124</t>
  </si>
  <si>
    <t>2023-10-08 14:29:13</t>
  </si>
  <si>
    <t>客户使用手厅一键诊断功能进行宽带故障诊断，诊断结果：1、您的宽带存在欠费，请点击下方缴费链接，缴费后重试。；2、请您检查光猫光纤接口是否松动、光猫光纤是否弯折，重启光猫，如仍未解决，可点击一键报修，我们尽快为您处理。，故障描述：宽带无法上网&amp;#10;装机地址：湖北省宜昌市夷陵区东城城乡统筹发展试验区鄢家河村鄢家河村八组127号周边</t>
  </si>
  <si>
    <t>GZ202310072255020757</t>
  </si>
  <si>
    <t>071700007910</t>
  </si>
  <si>
    <t>佟曦</t>
  </si>
  <si>
    <t>2023-10-08 15:56:00</t>
  </si>
  <si>
    <t>#2022重保客户#22年Q3Q4重点客户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频繁掉线&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宽带网速慢，无法正常使用&amp;#13;&amp;#10;故障时间:2023-10-07&amp;#13;&amp;#10;服务状态是否正常:是&amp;#13;&amp;#10;设备灯显示:正常&amp;#13;&amp;#10;错误代码:无&amp;#13;&amp;#10;是否重启设备:已重启未恢复&amp;#13;&amp;#10;装机地址:湖北省宜昌市伍家岗区伍家乡共强村同强路东城花园2栋3单元2楼202&amp;#13;&amp;#10;用户要求:尽快处理&amp;#13;</t>
  </si>
  <si>
    <t>GZ202310072228130674</t>
  </si>
  <si>
    <t>071703342490</t>
  </si>
  <si>
    <t>袁立三</t>
  </si>
  <si>
    <t>2023-10-08 21:08:51</t>
  </si>
  <si>
    <t>无法打开网页&amp;#10;装机地址：湖北省宜昌市夷陵区三斗坪镇中堡村中堡村三组68号周边</t>
  </si>
  <si>
    <t>GZ202310072201190553</t>
  </si>
  <si>
    <t>071700005494</t>
  </si>
  <si>
    <t>彭冬梅</t>
  </si>
  <si>
    <t>2023-10-08 20:36:19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</si>
  <si>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iptv无法使用，宽带也无法上网，要求安排师傅上门维修，尽快处理并回复&amp;#13;</t>
  </si>
  <si>
    <t>GZ202310072101140123</t>
  </si>
  <si>
    <t>071701078349</t>
  </si>
  <si>
    <t>戴月波</t>
  </si>
  <si>
    <t>2023-10-08 09:11:59</t>
  </si>
  <si>
    <t>071701078349命中精准预判服务场景:[65岁以上老人] &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获取宽带账号失败&amp;#13;&amp;#10;通过宽带平台进行复位:操作未恢复/不认可&amp;#13;&amp;#10;判断省分:其他省分&amp;#13;&amp;#10;向用户解释后用户不认可:&amp;#13;&amp;#10;&amp;#13;&amp;#10;13687170946&amp;#13;&amp;#10;071701078349&amp;#13;&amp;#10;湖北省宜昌市西陵区窑湾街道东山村体育场路香樟里6栋1单元10层1004&amp;#13;&amp;#10;机顶盒看不了电视，重启无效，请尽快联系维修&amp;#13;&amp;#10;&amp;#13;</t>
  </si>
  <si>
    <t>GZ202310072055510075</t>
  </si>
  <si>
    <t>071700034962</t>
  </si>
  <si>
    <t>陈立华</t>
  </si>
  <si>
    <t>2023-10-08 10:16:15</t>
  </si>
  <si>
    <t>102002CBSS状态正常，AAA状态异常&amp;#10;装机地址：湖北省宜昌市伍家岗区伍家岗街道办白马山社区东艳路东辰心语A5栋2单元21楼2104</t>
  </si>
  <si>
    <t>GZ202310072054390065</t>
  </si>
  <si>
    <t>071700179202</t>
  </si>
  <si>
    <t>杨宁</t>
  </si>
  <si>
    <t>2023-10-08 20:39:52</t>
  </si>
  <si>
    <t>宽带报障-网页打不开&amp;#10;装机地址：湖北省宜昌市枝江市马家店街道熊家窑社区阳光商厦左栋周边</t>
  </si>
  <si>
    <t>GZ202310072053120051</t>
  </si>
  <si>
    <t>071700174539</t>
  </si>
  <si>
    <t>金磊</t>
  </si>
  <si>
    <t>2023-10-08 18:15:58</t>
  </si>
  <si>
    <t>#2022重保客户##2022重保客户#301001光猫收发光功率异常&amp;#10;装机地址：湖北省宜昌市枝江市马家店镇马店路片区北山宿舍1栋1单元4楼402</t>
  </si>
  <si>
    <t>GZ202310072015402182</t>
  </si>
  <si>
    <t>071700839228</t>
  </si>
  <si>
    <t>魏宇</t>
  </si>
  <si>
    <t>2023-10-08 14:16:11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</si>
  <si>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用户来电反映宽带不能上网，光猫闪红灯，请处理并回复！&amp;#13;</t>
  </si>
  <si>
    <t>GZ202310072009232121</t>
  </si>
  <si>
    <t>071703138211</t>
  </si>
  <si>
    <t>胡媛</t>
  </si>
  <si>
    <t>2023-10-08 10:28:29</t>
  </si>
  <si>
    <t>302004光猫与签约速率不匹配（端业不匹配）&amp;#10;装机地址：湖北省宜昌市枝江市马家店街道五柳树社区五星建材市场片区建材市场西路28号1栋周边</t>
  </si>
  <si>
    <t>GZ202310072006112072</t>
  </si>
  <si>
    <t>071700373723</t>
  </si>
  <si>
    <t>贾方程</t>
  </si>
  <si>
    <t>2023-10-08 13:34:07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</si>
  <si>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红灯&amp;#13;</t>
  </si>
  <si>
    <t>GZ202310071956481970</t>
  </si>
  <si>
    <t>071701000501</t>
  </si>
  <si>
    <t>温曙光</t>
  </si>
  <si>
    <t>2023-10-08 15:53:27</t>
  </si>
  <si>
    <t>客户使用手厅一键诊断功能进行宽带故障诊断，诊断结果，故障描述：宽带无法上网&amp;#10;装机地址：湖北省宜昌市西陵区葛洲坝街道办石子岭社区葛洲坝合作有线宽带专用</t>
  </si>
  <si>
    <t>GZ202310071937131784</t>
  </si>
  <si>
    <t>071701004279</t>
  </si>
  <si>
    <t>王茹君</t>
  </si>
  <si>
    <t>2023-10-08 14:20:45</t>
  </si>
  <si>
    <t>GZ202310071934421755</t>
  </si>
  <si>
    <t>2023-10-08 17:57:56</t>
  </si>
  <si>
    <t>判断省分:一屏清无资料用户&amp;#13;&amp;#10;用户归属地:&amp;#13;&amp;#10;:宽带&amp;#13;&amp;#10;宽带:&amp;#13;&amp;#10;获取基本信息:&amp;#13;&amp;#10;:是&amp;#13;&amp;#10;:无法上网&amp;#13;&amp;#10;:&amp;#13;&amp;#10;设置参数:&amp;#13;&amp;#10;获取诊断信息:诊断信息空&amp;#13;&amp;#10;诊断信息查询为空:&amp;#13;&amp;#10;用户表示宽带无法使用，反复确认无法提供账号和身份证号码查询，强烈要求师傅上门处理</t>
  </si>
  <si>
    <t>GZ202310071926381659</t>
  </si>
  <si>
    <t>071700759835</t>
  </si>
  <si>
    <t>安雨莲</t>
  </si>
  <si>
    <t>2023-10-08 19:24:37</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</si>
  <si>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路由器能力不匹配;&amp;#13;&amp;#10;:用户来电反映宽带不能上网，用户说光猫坏了，请处理并回复！&amp;#13;</t>
  </si>
  <si>
    <t>GZ202310071915561563</t>
  </si>
  <si>
    <t>071700078343</t>
  </si>
  <si>
    <t>胡达文</t>
  </si>
  <si>
    <t>101004光猫断电离线&amp;#10;装机地址：湖北省宜昌市伍家区万寿桥工商所片区汉宜村4-230号1栋2单元周边</t>
  </si>
  <si>
    <t>GZ202310071901211393</t>
  </si>
  <si>
    <t>071700113889</t>
  </si>
  <si>
    <t>朱琳</t>
  </si>
  <si>
    <t>2023-10-08 13:50:42</t>
  </si>
  <si>
    <t>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amp;#13;&amp;#10;高级模板内容：&amp;#13;&amp;#10;问题（现象）描述:宽带无法上网，频繁的出现这个情况，请尽快联系处理谢谢&amp;#13;&amp;#10;故障时间:2023-10-07&amp;#13;&amp;#10;服务状态是否正常:是&amp;#13;&amp;#10;设备灯显示:红灯&amp;#13;&amp;#10;错误代码:无&amp;#13;&amp;#10;是否重启设备:已重启未恢复&amp;#13;&amp;#10;用户要求:请加急，着急使用，谢谢，回电请联系：18671758127   &amp;#13;</t>
  </si>
  <si>
    <t>GZ202310071857161336</t>
  </si>
  <si>
    <t>071701063203</t>
  </si>
  <si>
    <t>杨泉</t>
  </si>
  <si>
    <t>2023-10-08 14:22:03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</si>
  <si>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13986779292&amp;#13;&amp;#10;071701063203&amp;#13;&amp;#10;湖北省宜昌市西陵区学院街道尚书巷社区鼓楼社区得胜街80号&amp;#13;&amp;#10;猫红灯，请尽快联系维修</t>
  </si>
  <si>
    <t>GZ202310071848491246</t>
  </si>
  <si>
    <t>071701075437</t>
  </si>
  <si>
    <t>覃梓涵</t>
  </si>
  <si>
    <t>2023-10-08 17:30:03</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</si>
  <si>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湖北省宜昌市西陵区窑湾街道茶庵社区茶庵小区4栋1单元3层105，宽带无法上网，多次重启无效，需要上门处理。</t>
  </si>
  <si>
    <t>GZ202310071848181237</t>
  </si>
  <si>
    <t>071703532389</t>
  </si>
  <si>
    <t>李强</t>
  </si>
  <si>
    <t>2023-10-08 21:30:20</t>
  </si>
  <si>
    <t>#重要客户#101004光猫断电离线&amp;#10;装机地址：湖北省宜昌市西陵区学院街道环城东路社区同心小区西陵一路30号2栋3单元2楼201</t>
  </si>
  <si>
    <t>GZ202310071846561226</t>
  </si>
  <si>
    <t>071700076367</t>
  </si>
  <si>
    <t>周先米</t>
  </si>
  <si>
    <t>2023-10-08 13:43:56</t>
  </si>
  <si>
    <t>#2022重保客户#301001光猫收发光功率异常&amp;#10;装机地址：湖北省宜昌市伍家区港窑路运河佳苑二期5栋1单元2楼202</t>
  </si>
  <si>
    <t>GZ202310071831091044</t>
  </si>
  <si>
    <t>071700306703</t>
  </si>
  <si>
    <t>刘奎</t>
  </si>
  <si>
    <t>2023-10-08 17:32:13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</si>
  <si>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存在群体故障;&amp;#13;&amp;#10;线路是否正常:无异常;&amp;#13;&amp;#10;光猫是否正常:无异常;&amp;#13;&amp;#10;上网速度检测:光猫收发光功率异常,设备收光异常;&amp;#13;&amp;#10;设备收发光功率是否异常:无异常;&amp;#13;&amp;#10;:&amp;#13;&amp;#10;用户表示宽带无法使用，需要公司尽快处理</t>
  </si>
  <si>
    <t>固网派送失败，自动退单,审核失败，重复查询不到工单ID，请联系系统管理员！</t>
  </si>
  <si>
    <t>GZ202310071817480899</t>
  </si>
  <si>
    <t>071700086270</t>
  </si>
  <si>
    <t>熊仁新</t>
  </si>
  <si>
    <t>2023-10-08 13:42:45</t>
  </si>
  <si>
    <t>101004光猫断电离线&amp;#10;装机地址：湖北省宜昌市西陵区云集街道白龙井社区军休所白龙井路15号14栋3单元5层501</t>
  </si>
  <si>
    <t>GZ202310071753420686</t>
  </si>
  <si>
    <t>071700062791</t>
  </si>
  <si>
    <t>张晓松</t>
  </si>
  <si>
    <t>2023-10-08 17:02:47</t>
  </si>
  <si>
    <t>302004光猫与签约速率不匹配（端业不匹配）&amp;#10;装机地址：湖北省宜昌市东山开发区城东大道三峡职院周转房1栋1单元13楼1301</t>
  </si>
  <si>
    <t>GZ202310071721580376</t>
  </si>
  <si>
    <t>071701006005</t>
  </si>
  <si>
    <t>付翱祥</t>
  </si>
  <si>
    <t>2023-10-08 08:35:24</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</si>
  <si>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amp;#13;&amp;#10;注册灯闪烁，要求明天下午五点之后上门维修</t>
  </si>
  <si>
    <t>GZ202310071718210361</t>
  </si>
  <si>
    <t>071700096491</t>
  </si>
  <si>
    <t>王晶</t>
  </si>
  <si>
    <t>2023-10-08 09:30:57</t>
  </si>
  <si>
    <t>101004光猫断电离线&amp;#10;装机地址：湖北省宜昌市西陵区体育场路西陵区英伦皇都13栋2单元5楼501</t>
  </si>
  <si>
    <t>GZ202310071637160093</t>
  </si>
  <si>
    <t>071700065067</t>
  </si>
  <si>
    <t>李戌名</t>
  </si>
  <si>
    <t>2023-10-08 13:06:22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</si>
  <si>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t>
  </si>
  <si>
    <t>GZ202310071556402278</t>
  </si>
  <si>
    <t>071701014178</t>
  </si>
  <si>
    <t>井文钢</t>
  </si>
  <si>
    <t>2023-10-08 10:13:54</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</si>
  <si>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IPTV无法观看  需要专人上门维修&amp;#13;</t>
  </si>
  <si>
    <t>GZ202310071426521516</t>
  </si>
  <si>
    <t>071703615990</t>
  </si>
  <si>
    <t>龚道明</t>
  </si>
  <si>
    <t>2023-10-08 20:54:10</t>
  </si>
  <si>
    <t>071703615990命中精准预判服务场景:[65岁以上老人] &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用户来电反映宽带不能上网，光猫闪红灯，请处理并回复！&amp;#13;</t>
  </si>
  <si>
    <t>GZ202310071353141289</t>
  </si>
  <si>
    <t>071704060209</t>
  </si>
  <si>
    <t>宋义来</t>
  </si>
  <si>
    <t>2023-10-08 14:22:51</t>
  </si>
  <si>
    <t>无法打开网页&amp;#10;装机地址：湖北省宜昌市秭归县沙镇溪镇乐丰村乐峰村一组20号周边</t>
  </si>
  <si>
    <t>GZ202310071332531140</t>
  </si>
  <si>
    <t>071704242483</t>
  </si>
  <si>
    <t>郝平</t>
  </si>
  <si>
    <t>2023-10-08 11:38:41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</si>
  <si>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FTTB设备是否正常:无异常;&amp;#13;&amp;#10;:&amp;#13;&amp;#10;用户反映无法上网，刷新重启还是一样，希望尽快派师傅上门处理。</t>
  </si>
  <si>
    <t>GZ202310071259500914</t>
  </si>
  <si>
    <t>071700138151</t>
  </si>
  <si>
    <t>2023-10-08 18:29:54</t>
  </si>
  <si>
    <t>无法打开网页&amp;#10;装机地址：湖北省宜昌市枝江市迎宾大道77号棉纺生活区13栋2单元2层201</t>
  </si>
  <si>
    <t>GZ202310062217140159</t>
  </si>
  <si>
    <t>071703279153</t>
  </si>
  <si>
    <t>慕晓雨</t>
  </si>
  <si>
    <t>2023-10-08 14:19:32</t>
  </si>
  <si>
    <t>用不了校园网&amp;#10;装机地址：湖北省宜昌市西陵区云集街道体育场路社区体育场路31号三峡职业技术学院校园专用地址</t>
  </si>
  <si>
    <t>TS202310071036441099</t>
  </si>
  <si>
    <t>投诉工单（2021版）&gt;&gt;宽带&gt;&gt;【IPTV使用】IPTV&gt;&gt;IPTV无法观看</t>
  </si>
  <si>
    <t>2023-10-08 13:37:29</t>
  </si>
  <si>
    <r>
      <t/>
    </r>
    <r>
      <rPr>
        <sz val="11"/>
        <color theme="1"/>
        <rFont val="宋体"/>
        <family val="2"/>
      </rPr>
      <t>主办单位：湖北&amp;#10;客户类别：普通客户&amp;#10;10010是否打通：否&amp;#10;是否二次致电10015：是&amp;#10;是否联系：否&amp;#10;升级倾向：&amp;#10;号码归属省：湖北&amp;#10;SVIP等级：&amp;#10;1. 问题类型:IPTV;&amp;#10;2. 投诉类型:宽带网络问题;&amp;#10;3. 营业厅地址:;&amp;#10;4. 位置信息:;&amp;#10;5. 位置发生地:;&amp;#10;6. 投诉内容:电话转来转去，没人联系维修&amp;#10;7. 故障详情:&amp;#10;</t>
    </r>
    <r>
      <rPr>
        <sz val="11"/>
        <color theme="1"/>
        <rFont val="Arial"/>
        <family val="2"/>
      </rPr>
      <t xml:space="preserve">	</t>
    </r>
    <r>
      <rPr>
        <sz val="11"/>
        <color theme="1"/>
        <rFont val="宋体"/>
        <family val="2"/>
      </rPr>
      <t>故障现象: IPTV无法观看&amp;#10;</t>
    </r>
    <r>
      <rPr>
        <sz val="11"/>
        <color theme="1"/>
        <rFont val="Arial"/>
        <family val="2"/>
      </rPr>
      <t xml:space="preserve">	</t>
    </r>
    <r>
      <rPr>
        <sz val="11"/>
        <color theme="1"/>
        <rFont val="宋体"/>
        <family val="2"/>
      </rPr>
      <t>故障发生时间: 2023-10-07 06:34</t>
    </r>
  </si>
  <si>
    <t>固网质量：湖北省宜昌市西陵区葛洲坝振平路31-111 AA.①客户基本资料：业务号码：15572746448、客户姓名：李明英、套餐情况：幸福家家乐19元套餐；客户反映电视看不了的问题； &amp;#10;②首次联系客户时间：2023-10-07 14:12:00&amp;#10;③投诉核查处理情况：收到贵部转办，我司立即组织核查，经核实，联系用户表示无需安排人员维修，表示自行到厅退订IPTV业务，已无疑问，满意； &amp;#10;④答复客户时间及客户满意度评价：根据上述核实情况，我司于2023-10-07 14:12:00联系客户满意，回单人：胡春燕、联系方式：07176921001&amp;#10;⑤投诉核查关联材料：无。"</t>
  </si>
  <si>
    <t>GZ202310062012011858</t>
  </si>
  <si>
    <t>071703238959</t>
  </si>
  <si>
    <t>章雅萌</t>
  </si>
  <si>
    <t>2023-10-08 17:12:44</t>
  </si>
  <si>
    <t>客户使用手厅一键诊断功能进行宽带故障诊断，诊断结果：1、没有诊断出网络及光猫问题，请您检查光猫、路由器、终端（电脑、手机等）线路连接及相关设置,请尝试重启光猫、路由器、终端后观察使用，如仍未解决，可点击一键报修，我们尽快为您处理。，故障描述：宽带无法上网&amp;#10;装机地址：湖北省宜昌市伍家岗区宝塔河街道合益路社区合益路民益家园7栋4单元4层402</t>
  </si>
  <si>
    <t>GZ202310061932381527</t>
  </si>
  <si>
    <t>071700060943</t>
  </si>
  <si>
    <t>徐军</t>
  </si>
  <si>
    <t>2023-10-08 20:14:31</t>
  </si>
  <si>
    <t>#2022重保客户##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amp;#13;&amp;#10;表示线断了，尽快安排师傅上门处理并回复</t>
  </si>
  <si>
    <t>TS202310010944387300</t>
  </si>
  <si>
    <t>071701018157</t>
  </si>
  <si>
    <t>胡小雨</t>
  </si>
  <si>
    <t>2023-10-08 10:14:36</t>
  </si>
  <si>
    <t>22年Q3Q4重点客户用户来电反映宽带所有的灯都不亮，按照一键诊断排障不接受，表示家里网速不达标刚好换个新光猫，请跟进，谢谢！</t>
  </si>
  <si>
    <t>固网质量：湖北省宜昌市夷陵区龙泉镇土峡路钟家畈村4组26号周边AA.用户反映宽带故障问题，联系客户给已恢复，已能正常使用，满意。</t>
  </si>
  <si>
    <t>GZ202310061916461360</t>
  </si>
  <si>
    <t>071700091304</t>
  </si>
  <si>
    <t>黄海淋</t>
  </si>
  <si>
    <t>2023-10-08 12:49:24</t>
  </si>
  <si>
    <t>#2022重保客户##2022重保客户#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路由器能力不匹配;&amp;#13;&amp;#10;:光猫设备Los亮红灯，账号离线，请尽快上门处理&amp;#13;</t>
  </si>
  <si>
    <t>TS202309300848102196</t>
  </si>
  <si>
    <t>投诉工单（2021版）&gt;&gt;融合&gt;&gt;【IPTV使用】IPTV&gt;&gt;IPTV无法观看</t>
  </si>
  <si>
    <t>071700111467</t>
  </si>
  <si>
    <t>袁清华</t>
  </si>
  <si>
    <t>2023-10-08 09:52:50</t>
  </si>
  <si>
    <t>&amp;#13;&amp;#10;高级模板内容：&amp;#13;&amp;#10;投诉问题描述:IPTV无法观看&amp;#13;&amp;#10;宽带账号:071700111467&amp;#13;&amp;#10;故障时间:2023-09-30&amp;#13;&amp;#10;故障地址:湖北省宜昌市枝江市马家店街道双寿桥社区东湖大道龙鑫广场1栋1单元1层5号&amp;#13;&amp;#10;是否重启设备:已重启 &amp;#13;&amp;#10;用户要求:要求安排师傅上门检测&amp;#13;</t>
  </si>
  <si>
    <t>固网质量：湖北省宜昌市枝江市马家店街道双寿桥社区东湖大道龙鑫广场1栋1单元1层5号 AA.用户反映电视故障问题，经核实工作人员已上门处理恢复，用户满意。</t>
  </si>
  <si>
    <t>GZ202310061352361122</t>
  </si>
  <si>
    <t>071703708180</t>
  </si>
  <si>
    <t>袁松林</t>
  </si>
  <si>
    <t>2023-10-08 10:41:46</t>
  </si>
  <si>
    <t>宽带报障-宽带频繁掉线&amp;#10;装机地址：湖北省宜昌市夷陵区小溪塔街道东湖社区夷陵城区营服中心4G-CPE项目无资源地址</t>
  </si>
  <si>
    <t>GZ202310061154510011</t>
  </si>
  <si>
    <t>071700012754</t>
  </si>
  <si>
    <t>曹小强</t>
  </si>
  <si>
    <t>2023-10-08 16:48:41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</si>
  <si>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t>
  </si>
  <si>
    <t>GZ202310061151112468</t>
  </si>
  <si>
    <t>071704449175</t>
  </si>
  <si>
    <t>赵思源</t>
  </si>
  <si>
    <t>2023-10-08 10:25:59</t>
  </si>
  <si>
    <t>客户使用手厅一键诊断功能进行宽带故障诊断，诊断结果：1、请致电10010客服热线，为您进一步核查。给您带来的不便，敬请谅解。，故障描述：手机网络只有4G，上网卡顿速度慢&amp;#10;装机地址：湖北省宜昌市点军区桥边镇偏岩村三峡大学科技学院江南校区专项地址</t>
  </si>
  <si>
    <t>GZ202310060933241027</t>
  </si>
  <si>
    <t>071700659360</t>
  </si>
  <si>
    <t>周立斌</t>
  </si>
  <si>
    <t>2023-10-08 14:37:21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</si>
  <si>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群障或主干光缆异常】&amp;#13;&amp;#10;:不认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光猫终端能力与签约速率不匹配;&amp;#13;&amp;#10;设备收发光功率是否异常:无异常;&amp;#13;&amp;#10;:光猫闪红灯，请安排师傅上门核实处理并回复 &amp;#13;</t>
  </si>
  <si>
    <t>GZ202310051940391474</t>
  </si>
  <si>
    <t>071704577536</t>
  </si>
  <si>
    <t>杜维</t>
  </si>
  <si>
    <t>2023-10-08 13:17:52</t>
  </si>
  <si>
    <t>302002局方OLT设备收光功率异常。&amp;#10;装机地址：湖北省宜昌市秭归县茅坪镇橘颂社区丹阳路丽晶城1栋1单元9楼901</t>
  </si>
  <si>
    <t>GZ202310051923021358</t>
  </si>
  <si>
    <t>071700306750</t>
  </si>
  <si>
    <t>杜支炎</t>
  </si>
  <si>
    <t>2023-10-08 17:45:37</t>
  </si>
  <si>
    <t>宽带报障-MODEM故障&amp;#10;装机地址：湖北省宜昌市夷陵区夷陵雾渡河营服中心4G-CPE项目卡155-8795-1974卡</t>
  </si>
  <si>
    <t>GZ202310051824040895</t>
  </si>
  <si>
    <t>071700636234</t>
  </si>
  <si>
    <t>邓芳</t>
  </si>
  <si>
    <t>2023-10-08 12:10:48</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</si>
  <si>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高级模板内容：&amp;#13;&amp;#10;问题（现象）描述:电视播放经常卡顿，网络可以正常使用&amp;#13;&amp;#10;故障时间:2023-10-05&amp;#13;&amp;#10;宽带是否安装IPTV:是&amp;#13;&amp;#10;宽带是否可正常上网:是&amp;#13;&amp;#10;是否重启设备:已重启未恢复&amp;#13;&amp;#10;装机地址:湖北省宜昌市秭归县茅坪镇金缸城村金鼎豪庭11栋2单元5层501&amp;#13;</t>
  </si>
  <si>
    <t>GZ202310041709060740</t>
  </si>
  <si>
    <t>071700576044</t>
  </si>
  <si>
    <t>王文州</t>
  </si>
  <si>
    <t>2023-10-08 15:57:25</t>
  </si>
  <si>
    <t>用户反馈宽带无法上网，要求核实处理</t>
  </si>
  <si>
    <t>GZ202310040937102170</t>
  </si>
  <si>
    <t>071700607156</t>
  </si>
  <si>
    <t>杜国芬</t>
  </si>
  <si>
    <t>2023-10-08 14:08:12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</si>
  <si>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用户表示宽带无法使用，要求师傅上门维修，请尽快处理并回复</t>
  </si>
  <si>
    <t>GZ202310032043370709</t>
  </si>
  <si>
    <t>071703893944</t>
  </si>
  <si>
    <t>2023-10-08 17:22:44</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</si>
  <si>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宽带无法上网  需要专人上门维修&amp;#13;</t>
  </si>
  <si>
    <t>GZ202310032027390631</t>
  </si>
  <si>
    <t>071703316857</t>
  </si>
  <si>
    <t>杨志刚</t>
  </si>
  <si>
    <t>2023-10-08 16:50:21</t>
  </si>
  <si>
    <t>网速过慢&amp;#10;装机地址：湖北省宜昌市夷陵区小溪塔街道东湖社区夷陵城区营服中心4G-CPE项目无资源地址</t>
  </si>
  <si>
    <t>GZ202310031741051980</t>
  </si>
  <si>
    <t>071700674683</t>
  </si>
  <si>
    <t>王功德</t>
  </si>
  <si>
    <t>2023-10-08 17:03:44</t>
  </si>
  <si>
    <t>302004光猫与签约速率不匹配（端业不匹配）&amp;#10;装机地址：湖北省宜昌市秭归县沙镇溪集镇长岭路12号私房周边</t>
  </si>
  <si>
    <t>GZ202310031323200243</t>
  </si>
  <si>
    <t>071700744322</t>
  </si>
  <si>
    <t>袁书宝</t>
  </si>
  <si>
    <t>2023-10-08 17:51:47</t>
  </si>
  <si>
    <t>#2022重保客户#无网络，显示DNS服务器可能不可用&amp;#10;装机地址：湖北省宜昌市兴山县兴山城区公众营销网格4G-CPE项目无资源地址</t>
  </si>
  <si>
    <t>GZ202310031235342366</t>
  </si>
  <si>
    <t>071700019512</t>
  </si>
  <si>
    <t>张小容</t>
  </si>
  <si>
    <t>2023-10-08 15:54:23</t>
  </si>
  <si>
    <t>客户使用手厅一键诊断功能进行宽带故障诊断，诊断结果：1、请致电10010客服热线，为您进一步核查。给您带来的不便，敬请谅解。，故障描述：宽带无法上网&amp;#10;装机地址：湖北省宜昌市西陵区宜昌联通CBSS项目专用CPE地址</t>
  </si>
  <si>
    <t>GZ202310030922190841</t>
  </si>
  <si>
    <t>071701011204</t>
  </si>
  <si>
    <t>谢艳鹏</t>
  </si>
  <si>
    <t>2023-10-08 17:38:45</t>
  </si>
  <si>
    <t>宽带报障-无法登陆&amp;#10;装机地址：湖北省宜昌市西陵区学院街道办东正街社区西陵一路13号宜昌联通公司全家享及缓装专用</t>
  </si>
  <si>
    <t>GZ202310022058322076</t>
  </si>
  <si>
    <t>071700694108</t>
  </si>
  <si>
    <t>2023-10-08 14:10:45</t>
  </si>
  <si>
    <t>宽带报障-网速慢&amp;#10;装机地址：湖北省宜昌市秭归县秭归乡镇营服中心4G-CPE项目卡155-4931-6764卡</t>
  </si>
  <si>
    <t>GZ202310021720380688</t>
  </si>
  <si>
    <t>071700110585</t>
  </si>
  <si>
    <t>周家华</t>
  </si>
  <si>
    <t>2023-10-08 09:02:10</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</si>
  <si>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光猫收发光功率异常,设备收光异常;&amp;#13;&amp;#10;设备收发光功率是否异常:无异常;&amp;#13;&amp;#10;:&amp;#13;&amp;#10;用户反馈宽带无法上网，联系师傅告知是外面的线被剪断了，表示需节后才能处理，但是用户无法等待，要求现在能安排处理</t>
  </si>
  <si>
    <t>GZ202310021304531411</t>
  </si>
  <si>
    <t>071703457930</t>
  </si>
  <si>
    <t>吕江海</t>
  </si>
  <si>
    <t>2023-10-08 16:26:39</t>
  </si>
  <si>
    <t>#2022重保客户#无法打开网页，无法连到手机&amp;#10;装机地址：湖北省宜昌市伍家岗区伍家(猇亭)营服中心4G-CPE项目无资源地址</t>
  </si>
  <si>
    <t>GZ202310020920251921</t>
  </si>
  <si>
    <t>071700680024</t>
  </si>
  <si>
    <t>颜士见</t>
  </si>
  <si>
    <t>2023-10-08 16:33:05</t>
  </si>
  <si>
    <t>[65岁以上老人] 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无异常;&amp;#13;&amp;#10;FTTB设备是否正常:无异常;&amp;#13;&amp;#10;:&amp;#13;&amp;#10;&amp;#13;&amp;#10;高级模板内容：&amp;#13;&amp;#10;问题（现象）描述:用户来电反映宽带从（具体时间10.2）开始（无法上网/网速慢/上网掉线），错误代码（无/具体代码），设备灯显示（红灯/正常），已建议用户重启设备（已重启未恢复/不配合），用户要求尽快上门处理。装机地址（必填湖北省宜昌市秭归县梅家河乡鲁家湾村秭归乡镇营服中心4G-CPE项目无资源地址）联系电话（必填13117287112   ）&amp;#13;&amp;#10;故障时间:2023-10-02&amp;#13;&amp;#10;服务状态是否正常:是&amp;#13;&amp;#10;设备灯显示:红灯&amp;#13;&amp;#10;错误代码:/&amp;#13;&amp;#10;是否重启设备:已重启未恢复&amp;#13;&amp;#10;用户要求:加急 用户要求尽快上门处理  谢谢&amp;#13;</t>
  </si>
  <si>
    <t>GZ202310012012270438</t>
  </si>
  <si>
    <t>071700080104</t>
  </si>
  <si>
    <t>何韩英</t>
  </si>
  <si>
    <t>2023-10-08 15:54:55</t>
  </si>
  <si>
    <t>102002CBSS状态正常，AAA状态异常&amp;#10;装机地址：湖北省宜昌市西陵区宜昌联通CBSS项目专用CPE地址</t>
  </si>
  <si>
    <t>GZ202310011725481725</t>
  </si>
  <si>
    <t>071700302712</t>
  </si>
  <si>
    <t>吴建平</t>
  </si>
  <si>
    <t>2023-10-08 15:51:54</t>
  </si>
  <si>
    <t>无法打开网页&amp;#10;装机地址：湖北省宜昌市夷陵区夷陵城区营服中心4G-CPE项目无资源地址</t>
  </si>
  <si>
    <t>GZ202310011701421552</t>
  </si>
  <si>
    <t>071700345954</t>
  </si>
  <si>
    <t>宋明香</t>
  </si>
  <si>
    <t>2023-10-08 17:14:01</t>
  </si>
  <si>
    <t>宽带报障-无法登陆&amp;#10;装机地址：湖北省宜昌市夷陵区夷陵城区营服中心4G-CPE项目新号码池</t>
  </si>
  <si>
    <t>GZ202310011611531210</t>
  </si>
  <si>
    <t>071700631046</t>
  </si>
  <si>
    <t>王祖新</t>
  </si>
  <si>
    <t>2023-10-08 17:00:37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</si>
  <si>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FTTB设备是否正常:无异常;&amp;#13;&amp;#10;:&amp;#13;&amp;#10;已经刷新重启无法恢复上网，请尽快处理并回复</t>
  </si>
  <si>
    <t>GZ202310011535450953</t>
  </si>
  <si>
    <t>071700044985</t>
  </si>
  <si>
    <t>熊淑苹</t>
  </si>
  <si>
    <t>2023-10-08 17:46:09</t>
  </si>
  <si>
    <t>宽带报障-网页打不开&amp;#10;装机地址：湖北省宜昌市西陵区宜昌联通CBSS项目专用CPE地址</t>
  </si>
  <si>
    <t>GZ202309301856560664</t>
  </si>
  <si>
    <t>071700362495</t>
  </si>
  <si>
    <t>王宗志</t>
  </si>
  <si>
    <t>2023-10-08 17:05:09</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</si>
  <si>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网速慢&amp;#13;&amp;#10;:&amp;#13;&amp;#10;设置参数:&amp;#13;&amp;#10;获取诊断信息:&amp;#13;&amp;#10;:其他异常显示&amp;#13;&amp;#10;:否&amp;#13;&amp;#10;:不同意或清在线仍不行&amp;#13;&amp;#10;:生成工单&amp;#13;&amp;#10;设置工单参数:&amp;#13;&amp;#10;&amp;#13;&amp;#10;宽带是否有欠费及账号是否异常:无异常;&amp;#13;&amp;#10;FTTB设备是否正常:无异常;&amp;#13;&amp;#10;:网速慢 需要专人处理测速</t>
  </si>
  <si>
    <t>GZ202309291749410237</t>
  </si>
  <si>
    <t>071700690367</t>
  </si>
  <si>
    <t>宋秀梅</t>
  </si>
  <si>
    <t>2023-10-08 17:24:09</t>
  </si>
  <si>
    <t>#2022重保客户#【2022年上工信部测评重保用户】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群障或主干光缆异常】&amp;#13;&amp;#10;:不认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amp;#13;&amp;#10;高级模板内容：&amp;#13;&amp;#10;问题（现象）描述:用户称宽带无法使用，已经一个多月了，不止自己一家，周边联通用户的网络都无法使用&amp;#13;&amp;#10;故障时间:2023-09-01&amp;#13;&amp;#10;服务状态是否正常:是&amp;#13;&amp;#10;设备灯显示:红灯&amp;#13;&amp;#10;错误代码:/&amp;#13;&amp;#10;是否重启设备:已重启未恢复&amp;#13;&amp;#10;用户要求:用户要求尽快恢复网络使用，要是不给恢复，就给自己退钱&amp;#13;</t>
  </si>
  <si>
    <t>GZ202309291340570815</t>
  </si>
  <si>
    <t>071700536322</t>
  </si>
  <si>
    <t>高光绪</t>
  </si>
  <si>
    <t>2023-10-08 17:04:33</t>
  </si>
  <si>
    <t>071700536322命中精准预判服务场景:[65岁以上老人] &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FTTB设备是否正常:无异常;&amp;#13;&amp;#10;:&amp;#13;&amp;#10;用户反映宽带无法使用，刷新无效，要求尽快上门处理。</t>
  </si>
  <si>
    <t>GZ202309291203272467</t>
  </si>
  <si>
    <t>071700009693</t>
  </si>
  <si>
    <t>2023-10-08 15:54:41</t>
  </si>
  <si>
    <t>GZ202309271441581407</t>
  </si>
  <si>
    <t>071700204962</t>
  </si>
  <si>
    <t>孔凡全</t>
  </si>
  <si>
    <t>2023-10-08 10:51:06</t>
  </si>
  <si>
    <t>071700204962命中精准预判服务场景:[65岁以上老人] &amp;#13;&amp;#10;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FTTB设备是否正常:无异常;&amp;#13;&amp;#10;:用户CPE无法使用，要求师傅上门处理&amp;#13;</t>
  </si>
  <si>
    <t>GZ202309271413101185</t>
  </si>
  <si>
    <t>071700212058</t>
  </si>
  <si>
    <t>杨大全</t>
  </si>
  <si>
    <t>2023-10-08 13:15:32</t>
  </si>
  <si>
    <t>301001光猫收发光功率异常&amp;#10;装机地址：湖北省宜昌市宜都市聂家河镇邓家桥村邓家桥村1组28号周边</t>
  </si>
  <si>
    <t>GZ202309271223370434</t>
  </si>
  <si>
    <t>071700060255</t>
  </si>
  <si>
    <t>韩云</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</si>
  <si>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频繁掉线&amp;#13;&amp;#10;:&amp;#13;&amp;#10;设置参数:&amp;#13;&amp;#10;获取诊断信息:&amp;#13;&amp;#10;:其他异常显示&amp;#13;&amp;#10;:否&amp;#13;&amp;#10;:不同意或清在线仍不行&amp;#13;&amp;#10;:生成工单&amp;#13;&amp;#10;设置工单参数:&amp;#13;&amp;#10;&amp;#13;&amp;#10;宽带是否有欠费及账号是否异常:无异常;&amp;#13;&amp;#10;FTTB设备是否正常:无异常;&amp;#13;&amp;#10;:网络卡顿频繁掉线，刷新无效，要求加急，强烈要求师傅尽快上门处理并电话回复&amp;#13;</t>
  </si>
  <si>
    <t>GZ202309270700460741</t>
  </si>
  <si>
    <t>071704555572</t>
  </si>
  <si>
    <t>王运雄</t>
  </si>
  <si>
    <t>2023-10-08 17:48:13</t>
  </si>
  <si>
    <t>把光猫改成桥接模式，之前装机师傅说不会，还是重新派个人来弄一下吧&amp;#10;装机地址：湖北省宜昌市枝江市七星台镇赵楼子村赵楼子村四组12号周边</t>
  </si>
  <si>
    <t>GZ202309261658190350</t>
  </si>
  <si>
    <t>071700284221</t>
  </si>
  <si>
    <t>2023-10-08 16:56:11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</si>
  <si>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无异常;&amp;#13;&amp;#10;FTTB设备是否正常:无异常;&amp;#13;&amp;#10;:&amp;#13;&amp;#10;湖北省宜昌市 宜都市 枝城 镇 洋津畈村3组，cpe无法使用，重启无效，请尽快处理并回复</t>
  </si>
  <si>
    <t>GZ202309181942280661</t>
  </si>
  <si>
    <t>071700600132</t>
  </si>
  <si>
    <t>宋秀国</t>
  </si>
  <si>
    <t>2023-10-08 11:49:32</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</si>
  <si>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路由器能力不匹配;&amp;#13;&amp;#10;:&amp;#13;&amp;#10;猫红灯</t>
  </si>
  <si>
    <t>ZX202310081030310988</t>
  </si>
  <si>
    <t>李若男</t>
  </si>
  <si>
    <t>2023-10-08 16:04:51</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</si>
  <si>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-00032、停机原因:集团鹰眼监测诈骗停机（异常换机）：首次关停可携带本人有效证件、本机号卡到就归属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09:33:415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客户反馈已经在营业厅登记认证，对解释不认可，要求我方核实处理。&amp;#13;&amp;#10;用户状态为: 局方停机&amp;#13;&amp;#10;停机原因:集团鹰眼监测诈骗停机（异常换机）：首次关停可携带本人有效证件、本机号卡到就归属营厅核验签署承诺书复机一次&amp;#13;&amp;#10;前台是否按流程解释:是&amp;#13;&amp;#10;用户要求:客户要求今天给自己复机。&amp;#13;&amp;#10;第二联系电话:18671734552&amp;#13;</t>
  </si>
  <si>
    <t>ZX202310071207300530</t>
  </si>
  <si>
    <t>杨泽珍</t>
  </si>
  <si>
    <t>2023-10-08 09:04:26</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</si>
  <si>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0028-00022、停机原因:集团鹰眼风险IMEI扩展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-07 11:38:315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用户来电表示本机号是老年人在用，不方便前往营业厅复机，前台解释无效，用户情绪激动，烦请后台协助处理&amp;#13;&amp;#10;用户状态为:局方停机&amp;#13;&amp;#10;停机原因:集团鹰眼风险IMEI扩展模型停机：首次关停可携带本人有效证件、本机号卡到归属地自营厅核验签署承诺书复机一次&amp;#13;&amp;#10;前台是否按流程解释:是&amp;#13;&amp;#10;用户要求:要求线上&amp;#13;&amp;#10;第二联系电话:15726736001&amp;#13;</t>
  </si>
  <si>
    <t>ZX202310071348071285</t>
  </si>
  <si>
    <t>袁训墙</t>
  </si>
  <si>
    <t>2023-10-08 09:18:05</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</si>
  <si>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集团反诈中心模型ZB0020-00042、停机原因:集团鹰眼诈骗-图数据库通联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-07 11:13:215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用户反映今天已经到联通营业厅去复机了，一直没有开机，用户表示特别着急使用，需要工作&amp;#13;&amp;#10;用户状态为: 局方停机&amp;#13;&amp;#10;停机原因:集团鹰眼诈骗-图数据库通联模型：首次关停可携带本人有效证件到号码归属地自营厅核验签署法律风险告知书复机一次.&amp;#13;&amp;#10;前台是否按流程解释:是&amp;#13;&amp;#10;用户要求:要求加急复机！&amp;#13;&amp;#10;第二联系电话:19971899573&amp;#13;</t>
  </si>
  <si>
    <t>ZX202310062104010539</t>
  </si>
  <si>
    <t>梁睿</t>
  </si>
  <si>
    <t>2023-10-08 13:15:05</t>
  </si>
  <si>
    <t>:不认可&amp;#13;&amp;#10;判断省分:湖北&amp;#13;&amp;#10;node_134:&amp;#13;&amp;#10;获取入参:&amp;#13;&amp;#10;node_180:&amp;#13;&amp;#10;判断局方停机状态:&amp;#13;&amp;#10;:&amp;#13;&amp;#10;node_223::其他&amp;#13;&amp;#10;判断是否局方停机:&amp;#13;&amp;#10;:无&amp;#13;&amp;#10;:小于等于7天/30天&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-02 14:41:155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0--&gt;系统判断的原因分类是否明确:&amp;#13;&amp;#10;&amp;#13;&amp;#10;高级模板内容：&amp;#13;&amp;#10;投诉问题描述:机主本人未使用，他人身份证办理的，解释不认可，要求线上解决，请核实，谢谢&amp;#13;&amp;#10;用户状态为:局方半停&amp;#13;&amp;#10;停机原因:本地异常号卡语音半停&amp;#13;&amp;#10;前台是否按流程解释:是&amp;#13;&amp;#10;用户要求:要求复机&amp;#13;&amp;#10;第二联系电话:18694092030&amp;#13;</t>
  </si>
  <si>
    <t>号码关停：本地异常号卡语音半停AA。用户反映号码关停问题，请客户回传以下资料：身份证正、反面照，SIM卡及开机承诺函至13032700872微信号，审核通过后办理开机。如该号码再次被举报则永久关停，联系用户未接，如有疑问可在工作时间（08:30-12:00；14:00-17:30）联系07176921001、13032700872宜昌客服。如用户咨询，请前台10010话务中心代为解释，谢谢</t>
  </si>
  <si>
    <t>ZX202310081127521605</t>
  </si>
  <si>
    <t>佘钊</t>
  </si>
  <si>
    <t>2023-10-08 14:10:38</t>
  </si>
  <si>
    <t>:不认可&amp;#13;&amp;#10;判断省分:湖北&amp;#13;&amp;#10;node_134:&amp;#13;&amp;#10;获取入参:&amp;#13;&amp;#10;node_180:&amp;#13;&amp;#10;判断局方停机状态:&amp;#13;&amp;#10;:&amp;#13;&amp;#10;node_223::关停原因：鹰眼骚扰语音半停&amp;#13;&amp;#10;判断是否局方停机:&amp;#13;&amp;#10;:有&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-08 11:16:005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3--&gt;系统判断的原因分类是否明确:&amp;#13;&amp;#10;&amp;#13;&amp;#10;高级模板内容：&amp;#13;&amp;#10;投诉问题描述:用户对停机不认可，已多次停机，要求线上复机，不愿到厅，请协助处理谢谢！&amp;#13;&amp;#10;用户状态为: 局方半停&amp;#13;&amp;#10;停机原因:本地异常号卡语音半停（机主停机之日起30天内在中国联通APP进行自助复通，如逾期需前往营业厅办理，原则复机一次）&amp;#13;&amp;#10;前台是否按流程解释:是&amp;#13;&amp;#10;用户要求:用户对停机不认可，已多次停机，要求线上复机，不愿到厅，请协助处理谢谢！&amp;#13;&amp;#10;第二联系电话:不愿提供&amp;#13;</t>
  </si>
  <si>
    <t>号码关停：本地异常号卡语音半停AA。用户反映局方停机问题，经核实，根据相关要求进行关停处理，本月已频繁停机，建议用户近期停止频繁外呼，避免再次停机。本次出于服务角度，已开机。致电未接，已短信答复，如有疑问可在工作时间（08:30-12:00；14:00-17:30）联系07176921001、13032700872宜昌客服。如用户咨询，请前台10010话务中心代为解释，谢谢。</t>
  </si>
  <si>
    <t>ZX202310081354240249</t>
  </si>
  <si>
    <t>李玉洁</t>
  </si>
  <si>
    <t>2023-10-08 14:39:58</t>
  </si>
  <si>
    <t>&amp;#13;&amp;#10;高级模板内容：&amp;#13;&amp;#10;投诉问题描述:用户局方半停，用户无法收到在APP上无法复机，不愿前往营业厅&amp;#13;&amp;#10;用户状态为: 局方半停&amp;#13;&amp;#10;停机原因:断卡2.0-湖北30天及以上睡眠卡风险用户打标第二批（公众市场三无静默）&amp;#13;&amp;#10;前台是否按流程解释:是&amp;#13;&amp;#10;用户要求:线上复机&amp;#13;&amp;#10;第二联系电话:16671737633&amp;#13;</t>
  </si>
  <si>
    <t>号码关停：断卡2.0-湖北30天及以上睡眠卡风险用户打标第二批AA。用户反映号码停机问题，经核实因客户号码风险关停，线上无权限办理开机，建议客户通过手厅办理二次实人或到营业厅申请复机，因多次未联系上客户，如有疑问可在工作时间（08:30-12:00；14:00-17:30）致电我司宜昌联通13032700872</t>
  </si>
  <si>
    <t>ZX202310071634400572</t>
  </si>
  <si>
    <t>樊铭杰</t>
  </si>
  <si>
    <t>2023-10-08 17:21:17</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</si>
  <si>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-08-21 05:59:065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用户来电要销户  无法去营业厅&amp;#13;&amp;#10;用户状态为:局方停机&amp;#13;&amp;#10;停机原因:集团鹰眼监测诈骗停机（异常换机）：首次关停可携带本人有效证件、本机号卡到归属地自营厅核验签署承诺书复机一次&amp;#13;&amp;#10;前台是否按流程解释:是&amp;#13;&amp;#10;用户要求:立即处理&amp;#13;&amp;#10;第二联系电话:18532272007&amp;#13;</t>
  </si>
  <si>
    <t>号码关停：集团鹰眼监测诈骗停机（异常换机）AA。用户反映局方停机问题，经核实，根据相关要求进行关停处理，已核实用户资料成功办理注销，满意。</t>
  </si>
  <si>
    <t>ZX202310071614010334</t>
  </si>
  <si>
    <t>曾川</t>
  </si>
  <si>
    <t>2023-10-08 11:59:46</t>
  </si>
  <si>
    <t>:不认可&amp;#10;判断省分:湖北&amp;#10;node_134:&amp;#10;获取入参:&amp;#10;node_180:&amp;#10;判断局方停机状态:&amp;#10;:&amp;#10;node_223::其他原因&amp;#10;判断地市:其他地市&amp;#10;:不认可&amp;#10;局方停机/复通历史记录：1、停机模型:集团反诈中心模型ZB0034-00022、停机原因:集团鹰眼静默突增模型：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-07 16:08:425、复通指引:复机渠道：线下营业厅。用户本人可持身份证原件，原SIM号卡，到号卡归属地联通自有实体营业厅完成实人认证，签署安全承诺书后可办理复机，只能复机一次，若再次被关停，则不予复机。6、信安近60天复机次数:4--&gt;系统判断的原因分类是否明确:&amp;#10;&amp;#10;高级模板内容：&amp;#10;投诉问题描述:局方停机&amp;#10;用户状态为:局方停机&amp;#10;停机原因:集团鹰眼静默突增模型：首次关停可携带本人有效证件、本机号卡到归属地自营厅核验签署承诺书复机一次&amp;#10;前台是否按流程解释:是&amp;#10;用户要求:要求线上复通，不愿意去营业厅&amp;#10;第二联系电话:15507595292</t>
  </si>
  <si>
    <t>号码关停：集团鹰眼静默突增模型AA。用户反映号码关停问题，经核实，客户号码因集团鹰眼静默突增模型，根据相关要求进行关停处理。可请客户回传以下资料：身份证正、反面照，小卡号，开机承诺函、工作证明、营业执照复印件，至我司微信13032700872，审核通过后办理开机。如该号码再次被举报则永久关停，满意.</t>
  </si>
  <si>
    <t>ZX202310062031070441</t>
  </si>
  <si>
    <t>王佳宝</t>
  </si>
  <si>
    <t>2023-10-08 19:02:09</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</si>
  <si>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2、停机原因:集团鹰眼诈骗-图数据库通联模型：首次关停可携带本人有效证件到号码归属地自营厅核验签署法律风险告知书复机一次.3、解释口径:4、停机时间:2023-10-06 18:23:205、复通指引:6、信安近60天复机次数:--&gt;系统判断的原因分类是否明确:&amp;#13;&amp;#10;&amp;#13;&amp;#10;高级模板内容：&amp;#13;&amp;#10;投诉问题描述:对局方停机不认可&amp;#13;&amp;#10;用户状态为: 局方停机&amp;#13;&amp;#10;停机原因:集团鹰眼诈骗-图数据库通联模型：首次关停可携带本人有效证件到号码归属地自营厅核验签署法律风险告知书复机一次.&amp;#13;&amp;#10;前台是否按流程解释:是&amp;#13;&amp;#10;用户要求:要求在线开机&amp;#13;&amp;#10;第二联系电话:18674278281&amp;#13;</t>
  </si>
  <si>
    <t>号码关停：集团鹰眼诈骗-图数据库通联模型AA。用户反映号码停机问题，经核实，客户号码因集团鹰眼诈骗-图数据库通联模型停机，根据相关要求进行关停处理，查询号码现已是销户状态，无法联系上客户，如用户咨询，请前台10010话务中心代为解释，谢谢</t>
  </si>
  <si>
    <t>ZX202310061612461429</t>
  </si>
  <si>
    <t>高阳</t>
  </si>
  <si>
    <t>2023-10-08 13:38:15</t>
  </si>
  <si>
    <t>:不认可&amp;#13;&amp;#10;判断省分:湖北&amp;#13;&amp;#10;node_134:&amp;#13;&amp;#10;获取入参:&amp;#13;&amp;#10;node_180:&amp;#13;&amp;#10;判断局方停机状态:&amp;#13;&amp;#10;:&amp;#13;&amp;#10;node_223::其他&amp;#13;&amp;#10;判断是否局方停机:&amp;#13;&amp;#10;:无&amp;#13;&amp;#10;:大于7/30天&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-06-10 10:29:415、复通指引:复机渠道：中国联通APP、线下营业厅，原则上复机1次。&amp;#13;&amp;#10;①用户本人可通过中国联通APP进行自助复机，本机登录联通手机营业厅APP（登录后搜索“自助复通”或点击链接https://u.10010.cn/qAoLm，(复通时请关闭手机WIFI）），按提示完成实人核验即可恢复服务，&amp;#13;&amp;#10;②用户本人持有效身份证件和手机卡到号卡归属地自有实体营业厅/全国任一家自有实体营业厅完成实人认证。6、信安近60天复机次数:0--&gt;系统判断的原因分类是否明确:&amp;#13;&amp;#10;&amp;#13;&amp;#10;高级模板内容：&amp;#13;&amp;#10;投诉问题描述:用户来电要复机 但是APP认证认证  不方便去营业厅  在异地  请处理&amp;#13;&amp;#10;用户状态为:局方半停&amp;#13;&amp;#10;停机原因:本地异常号卡语音半停（机主停机之日起30天内在中国联通APP进行自助复通，如逾期需前往营业厅办理，原则复机一次）&amp;#13;&amp;#10;前台是否按流程解释:是&amp;#13;&amp;#10;用户要求:立即处理&amp;#13;&amp;#10;第二联系电话:无  联系本机&amp;#13;</t>
  </si>
  <si>
    <t>号码关停：经核实客户号码因本地异常号卡语音半停，根据相关要求进行关停处理。请客户通过手厅操作自助复通，或前往异地自营厅操作真实身份认证后回传以下资料：身份证正、反面照，手持证件正面照及开机承诺函至13032700872微信号，审核通过后办理开机。满意</t>
  </si>
  <si>
    <t>ZX202310081552201405</t>
  </si>
  <si>
    <t>咨询工单（2021版）&gt;&gt;业务规则&gt;&gt;实名制</t>
  </si>
  <si>
    <t>高筠东</t>
  </si>
  <si>
    <t>2023-10-08 17:30:21</t>
  </si>
  <si>
    <t>:不认可&amp;#13;&amp;#10;判断省分:湖北&amp;#13;&amp;#10;node_134:&amp;#13;&amp;#10;获取入参:&amp;#13;&amp;#10;node_180:&amp;#13;&amp;#10;判断局方停机状态:非实名停机&amp;#13;&amp;#10;:&amp;#13;&amp;#10;判定是否二代身份证入网/是否为移网号码::不认可/办理失败&amp;#13;&amp;#10;:本地&amp;#13;&amp;#10;:不认可&amp;#13;&amp;#10;:不认可&amp;#13;&amp;#10;:仅咨询实名制问题&amp;#13;&amp;#10;:&amp;#13;&amp;#10;&amp;#13;&amp;#10;高级模板内容：&amp;#13;&amp;#10;投诉问题描述:用户称收不到验证码 无法在手厅实名补登记 不愿意去营业厅 要求我方处理 &amp;#13;&amp;#10;用户状态为: 非实名停机&amp;#13;&amp;#10;停机原因: 非实名停机&amp;#13;&amp;#10;前台是否按流程解释:是&amp;#13;&amp;#10;用户要求:开机&amp;#13;&amp;#10;第二联系电话:15141919107&amp;#13;</t>
  </si>
  <si>
    <t>号码关停：其他+签名不合规AA。用户反映号码停机，经核实，号码全停导致无法办理实名认证，已请其回传一张照片：签名不合规告知书+身份证正面+SIM卡正面照至1141365830@qq.com宜昌联通邮箱，审核通过后为用户办理开机。满意。</t>
  </si>
  <si>
    <t>ZX202310080909140226</t>
  </si>
  <si>
    <t>邓玉娜</t>
  </si>
  <si>
    <t>2023-10-08 19:52:20</t>
  </si>
  <si>
    <t>:不认可&amp;#13;&amp;#10;判断省分:湖北&amp;#13;&amp;#10;node_134:&amp;#13;&amp;#10;获取入参:&amp;#13;&amp;#10;node_180:&amp;#13;&amp;#10;判断局方停机状态:&amp;#13;&amp;#10;:&amp;#13;&amp;#10;node_223::其他&amp;#13;&amp;#10;判断是否局方停机:&amp;#13;&amp;#10;:无&amp;#13;&amp;#10;:大于7/30天&amp;#13;&amp;#10;:不认可&amp;#13;&amp;#10;局方停机/复通历史记录：1、停机模型:2、停机原因:新入网未正常使用半停（机主停机之日起7天内手厅自助复通，如逾期需前往营业厅办理，原则复机一次）3、解释口径:4、停机时间:2021-12-20 10:15:275、复通指引:6、信安近60天复机次数:--&gt;系统判断的原因分类是否明确:&amp;#13;&amp;#10;&amp;#13;&amp;#10;高级模板内容：&amp;#13;&amp;#10;投诉问题描述:局方半停要求在线复机，联通APP操作不了，目前人不在归属地，请协助，谢谢&amp;#13;&amp;#10;用户状态为:局方半停&amp;#13;&amp;#10;停机原因:新入网未正常使用半停（机主停机之日起7天内手厅自助复通，如逾期需前往营业厅办理，原则复机一次）&amp;#13;&amp;#10;前台是否按流程解释:是&amp;#13;&amp;#10;用户要求:局方半停要求在线复机，联通APP操作不了，目前人不在归属地，请协助，谢谢&amp;#13;&amp;#10;第二联系电话:17683970629&amp;#13;</t>
  </si>
  <si>
    <t>号码关停：新入网未正常使用半停，用户反映号码停机问题，经核实，客户号码因 新入网未正常使用半停 而局方停机，根据相关要求进行关停处理。已请其回传以下资料：身份证正、反面照，及风险告知书至13032700872微信号，审核通过后为用户办理开机。用户表示知晓。</t>
  </si>
  <si>
    <t>ZX202310070935281337</t>
  </si>
  <si>
    <t>2023-10-08 19:03:53</t>
  </si>
  <si>
    <t>:不认可&amp;#13;&amp;#10;判断省分:湖北&amp;#13;&amp;#10;node_134:&amp;#13;&amp;#10;获取入参:&amp;#13;&amp;#10;node_180:&amp;#13;&amp;#10;判断局方停机状态:&amp;#13;&amp;#10;:&amp;#13;&amp;#10;node_223::其他&amp;#13;&amp;#10;判断是否局方停机:&amp;#13;&amp;#10;:无&amp;#13;&amp;#10;:小于等于7天/30天&amp;#13;&amp;#10;:不认可&amp;#13;&amp;#10;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-04 13:28:455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0--&gt;系统判断的原因分类是否明确:&amp;#13;&amp;#10;&amp;#13;&amp;#10;高级模板内容：&amp;#13;&amp;#10;投诉问题描述:无故被停机不接受&amp;#13;&amp;#10;用户状态为:局方半停&amp;#13;&amp;#10;停机原因:新入网未正常使用半停（机主停机之日起30天内手厅自助复通，如逾期前往营业厅办理，原则复机一次）&amp;#13;&amp;#10;前台是否按流程解释:是&amp;#13;&amp;#10;用户要求:如果后台不给自己开通就要起诉我们公司，前台多次安抚解释告知复机流程，客户不接受，要求后台直接&amp;#13;&amp;#10;第二联系电话:无法提供第二联系号码&amp;#13;</t>
  </si>
  <si>
    <t>号码关停：新入网未正常使用半停AA。用户反映号码停机，经核实，用户号码因新入网未正常使用半停而局方停机，根据相关要求进行关停处理。已请其回传以下资料：身份证正、反面照，及风险告知书至13032700872微信号，审核通过后为用户办理开机。用户表示知晓。</t>
  </si>
  <si>
    <t>TS202309021507430531</t>
  </si>
  <si>
    <t>贺小凤</t>
  </si>
  <si>
    <t>2023-10-08 14:45:45</t>
  </si>
  <si>
    <t>主办单位：湖北&amp;#10;客户类别：普通客户&amp;#10;10010是否打通：是&amp;#10;是否二次致电10015：是&amp;#10;是否联系：是&amp;#10;升级倾向：消费者协会&amp;#10;号码归属省：湖北&amp;#10;SVIP等级：&amp;#10;预处理名称：局方停机:-&gt;&amp;#13;&amp;#10;1、停机模型:&amp;#13;&amp;#10;2、停机原因:断卡2.0-湖北30天及以上睡眠卡风险用户打标第二批（公众市场三无静默）&amp;#13;&amp;#10;3、解释口径:&amp;#13;&amp;#10;4、停机时间:2023-06-07 10:14:45&amp;#13;&amp;#10;5、复通指引:&amp;#13;&amp;#10;6、信安近60天复机次数:&amp;#13;&amp;#10;用户停机类型:其他关停类-&gt;:下一步=&gt;&amp;#13;&amp;#10;用户联系方式：17620995710&amp;#13;&amp;#10;备注:&amp;#13;&amp;#10;用户来电对号码停机不认可，表示反映当地一直无人回复处理，不认可，要求在15:00前回复处理，未回复投诉12315，请协助处理</t>
  </si>
  <si>
    <t>号码关停：断卡2.0-湖北30天及以上睡眠卡风险用户打标第二批（公众市场三无静默）AA&amp;#10;①客户基本资料：业务号码：15672502650、客户姓名：贺小凤、套餐情况：联通王卡；客户反映号码关停的问题； &amp;#10;②首次联系客户时间：2023-09-02 15:27:37&amp;#10;③投诉核查处理情况：收到贵部转办，我司立即组织核查，经核实用户号码因断卡2.0-湖北30天及以上睡眠卡风险用户打标第二批（公众市场三无静默），风险关停，可通过中国联通APP--服务--办理--二次实人认证，且上传的证件照片不可压边、不可缺角、不可模糊反光，人脸采集视频录制不可戴帽子、不可戴口罩，现已审核通过开机，因多次未联系上客户，我司核实情况处理，如有疑问可在工作时间（08:30-12:00；14:00-17:30）致电我司宜昌联通13032700872&amp;#10;④答复客户时间及客户满意度评价：根据上述核实情况，我司于2023-09-03 16:06:38/2023-09-03 17:16:31/2023-09-03 18:29:22多次联系用户无人接听，回单人：潘娥、联系方式：07176921001&amp;#10;⑤投诉核查关联材料：无</t>
  </si>
  <si>
    <t>TS202310071200411094</t>
  </si>
  <si>
    <t>郭德荣</t>
  </si>
  <si>
    <t>2023-10-08 10:07:27</t>
  </si>
  <si>
    <t>&amp;#13;&amp;#10;高级模板内容：&amp;#13;&amp;#10;投诉问题描述: 非实名半停机&amp;#13;&amp;#10;用户状态为: 非实名半停机&amp;#13;&amp;#10;停机原因:无&amp;#13;&amp;#10;前台是否按流程解释:是&amp;#13;&amp;#10;用户要求:要求线上加急处理&amp;#13;&amp;#10;第二联系电话:15697203815&amp;#13;</t>
  </si>
  <si>
    <t>号码关停：非实名半停机AA。用户反映非实名半停机，可为用户申请临时开机5天，用户通过手厅操作实名制补登记后复机，联系用户无法接通，如有疑问可在工作时间（08:30-12:00；14:00-17:30）联系07176921001、13032700872宜昌客服。如用户咨询，请前台10010话务中心代为解释，谢谢</t>
  </si>
  <si>
    <t>TS202310081502491582</t>
  </si>
  <si>
    <t>曹光富</t>
  </si>
  <si>
    <t>2023-10-08 17:20:48</t>
  </si>
  <si>
    <t>[65岁以上老人] :不认可&amp;#13;&amp;#10;判断省分:湖北&amp;#13;&amp;#10;node_134:&amp;#13;&amp;#10;获取入参:&amp;#13;&amp;#10;node_180:&amp;#13;&amp;#10;判断局方停机状态:非实名停机&amp;#13;&amp;#10;:&amp;#13;&amp;#10;判定是否二代身份证入网/是否为移网号码::不认可/办理失败&amp;#13;&amp;#10;:异地&amp;#13;&amp;#10;:不认可&amp;#13;&amp;#10;:不认可&amp;#13;&amp;#10;:对实名业务不满&amp;#13;&amp;#10;:&amp;#13;&amp;#10;&amp;#13;&amp;#10;高级模板内容：&amp;#13;&amp;#10;投诉问题描述:用户在APP无法操作，提示要求收取验证码，无法收到，不愿到营业厅，要求在线复机&amp;#13;&amp;#10;用户状态: 非实名停机&amp;#13;&amp;#10;停机原因:其他+未免冠 &amp;#13;&amp;#10;第二联系电话:19230559611&amp;#13;&amp;#10;用户要求:要求在线复机&amp;#13;</t>
  </si>
  <si>
    <t>号码关停：其他+未免冠AA。用户反映号码停机，经核实，根据相关要求进行关停处理，已与用户协商明天上午10点申请临时开机，用户通过手厅—实名制补登记菜单上传资料，审核通过后为用户办理开机，满意。</t>
  </si>
  <si>
    <t>TS202310081058190308</t>
  </si>
  <si>
    <t>孙芳</t>
  </si>
  <si>
    <t>2023-10-08 15:58:11</t>
  </si>
  <si>
    <t>:不认可&amp;#13;&amp;#10;判断省分:湖北&amp;#13;&amp;#10;node_134:&amp;#13;&amp;#10;获取入参:&amp;#13;&amp;#10;node_180:&amp;#13;&amp;#10;判断局方停机状态:非实名停机&amp;#13;&amp;#10;:&amp;#13;&amp;#10;判定是否二代身份证入网/是否为移网号码::本地&amp;#13;&amp;#10;:不认可&amp;#13;&amp;#10;:不认可&amp;#13;&amp;#10;:对实名业务不满&amp;#13;&amp;#10;:&amp;#13;&amp;#10;&amp;#13;&amp;#10;高级模板内容：&amp;#13;&amp;#10;投诉问题描述:用户来电反映办理折扣，续约前台已解释非实名停机状态我方无法办理需要实名补登用户不认可&amp;#13;&amp;#10;用户状态:非实名停机&amp;#13;&amp;#10;停机原因:非实名停机&amp;#13;&amp;#10;第二联系电话:13098405678&amp;#13;&amp;#10;用户要求:尽快处理&amp;#13;</t>
  </si>
  <si>
    <t>号码关停：由于客户号码二次审核实名不合规，现需重新实名，可通过中国联通APP--服务--办理--实名制补登记办理，且上传的证件照片不可压边、不可缺角、不可模糊反光，人脸采集视频录制不可戴帽子、不可戴口罩，现已临时开机，5天时效，建议客户用此号码登录手厅后按照要求上传资料提交实名，客户满意</t>
  </si>
  <si>
    <t>ZX202310071235070750</t>
  </si>
  <si>
    <t>赵红金</t>
  </si>
  <si>
    <t>2023-10-08 20:26:41</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</si>
  <si>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0056-00012、停机原因:鹰眼诈骗模型编码ZB0056-0001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-27 16:43:215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amp;#13;&amp;#10;&amp;#13;&amp;#10;高级模板内容：&amp;#13;&amp;#10;投诉问题描述:用户来电号码为局方停机，解释不认可，用户不愿意去营业厅，要求线上复机，请核实处理&amp;#13;&amp;#10;用户状态为:局方停机&amp;#13;&amp;#10;停机原因:鹰眼诈骗模型编码ZB0056-0001：首次关停可携带本人有效证件到号码归属地自营厅核验签署法律风险告知书复机一次。&amp;#13;&amp;#10;前台是否按流程解释:是&amp;#13;&amp;#10;用户要求:尽快处理回复&amp;#13;&amp;#10;第二联系电话:13089943633&amp;#13;</t>
  </si>
  <si>
    <t>号码关停：鹰眼诈骗模型编码ZB0056-0001AA。用户反映号码停机问题，经核实，客户号码因鹰眼诈骗模型编码ZB0056-0001而局方停机，根据相关要求进行关停处理。已请其回传以下资料：身份证正、反面照，及风险告知书至13032700872微信号，审核通过后为用户办理开机。客户表示知晓</t>
  </si>
  <si>
    <t>TS202310071026430781</t>
  </si>
  <si>
    <t>投诉工单（2021版）&gt;&gt;融合&gt;&gt;【产品及计费使用】产品及业务规则&gt;&gt;被举报（含通信诈骗、骚扰）、信安监测（含鹰眼、高危地区监测）等非业务规则，被停机或无法使用</t>
  </si>
  <si>
    <t>骆贵玲</t>
  </si>
  <si>
    <t>2023-10-08 13:20:39</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</si>
  <si>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投诉内容:无欠费 无使用异常 也无需二次实名认证  被莫名局方半停机 线上复通进不去 请快速解决</t>
  </si>
  <si>
    <t>号码关停①客户投诉产生的原因：客户反映号码停机问题。									&amp;#10;②客户投诉问题核查情况及解决方案：收到贵部转办后，我司立即组织调查。经核实，客户号码因新入网未正常使用半停而局方停机，根据相关要求进行关停处理。已请其回传以下资料：身份证正、反面照，及风险告知书至13032700872微信号，审核通过后为用户办理开机。客户表示知晓。&amp;#10;③客户问题满意度：满意。									&amp;#10;④回单人:宜昌客服王晓玉；联系电话：07176921001。</t>
  </si>
  <si>
    <t>BL202310071523312314</t>
  </si>
  <si>
    <t>071700159677</t>
  </si>
  <si>
    <t>曹一春</t>
  </si>
  <si>
    <t>2023-10-08 15:12:27</t>
  </si>
  <si>
    <t>&gt;业务号码&gt;071700159677；&gt;号码归属地&gt;宜昌；&gt;产品名称&gt;飞咪玩具大世界，乐孝居家；&gt;产品代码&gt;无；&gt;产品编码&gt;2400036500，2400062105；&gt;订购时间&gt;2023-09-23 13:05:26，2023-05-27 12:18:21；&gt;核查情况&gt;平台故障；&gt;不规范定制分类&gt;平台故障，无法判责；&gt;退费金额&gt;200元；&gt;退费时间&gt;2023-10-08；&gt;投诉内容&gt;22年Q3Q4重点客户【2022年上工信部测评重保用户】【2022年上工信部测评重保用户】判断省分:湖北&amp;#10;:增值业务费用争议（含炫彩通信助理包云盘版等组合类增值业务）&amp;#10;:固网&amp;#10;:是&amp;#10;:不认可&amp;#10;:小于等于500元，且仅限单倍、月份不超过12个月&amp;#10;:&amp;#10;&amp;#10;高级模板内容：&amp;#10;赔付类型：:增值业务争议 &amp;#10;CBSS账单扣费名称：: 增值业务费_TV增值-应用-健康_TV增值-应用-健康&amp;#10;办理渠道:/&amp;#10;赔付月份：:2023年5月、2023年6月、2023年7月、2023年8月、2023年9月、2023年10月&amp;#10;返还倍率:单倍&amp;#10;赔付金额：:200&amp;#10;是否已经取消业务:是&amp;#10;是否承诺退费 ：:是&amp;#10;用户是否需要回复：:否&amp;#10;用户要求：:退费</t>
  </si>
  <si>
    <t>BL202310071720431645</t>
  </si>
  <si>
    <t>071700375564</t>
  </si>
  <si>
    <t>谭瑛</t>
  </si>
  <si>
    <t>2023-10-08 11:25:29</t>
  </si>
  <si>
    <t>&gt;业务号码&gt;071700375564；&gt;号码归属地&gt;宜昌市；&gt;产品名称&gt;  	爱丫爱课   ；&gt;产品代码&gt;无；&gt;产品编码&gt;2400013359；&gt;订购时间&gt;2023-09-21 11:42:33     ；&gt;核查情况&gt;平台故障；&gt;不规范定制分类&gt;平台故障，无法判责；&gt;退费金额&gt; 50 元；&gt;退费时间&gt;2023-10-08；&gt;投诉内容&gt;&amp;#10;&amp;#10;高级模板内容：&amp;#10;赔付类型：:增值业务争议 &amp;#10;CBSS账单扣费名称：:TV增值-应用-教育_TV增值-应用-教育&amp;#10;办理渠道:无&amp;#10;赔付月份：:2023年9月、2023年10月&amp;#10;返还倍率:单倍&amp;#10;赔付金额：:50&amp;#10;是否已经取消业务:是&amp;#10;是否承诺退费 ：:是&amp;#10;用户是否需要回复：:否&amp;#10;用户要求：:要求退费，有承诺退费，无需回复，谢谢</t>
  </si>
  <si>
    <t>BL202310071459271884</t>
  </si>
  <si>
    <t>071700944475</t>
  </si>
  <si>
    <t>李玲</t>
  </si>
  <si>
    <t>2023-10-08 11:04:37</t>
  </si>
  <si>
    <t>&gt;业务号码&gt;071700944475；&gt;号码归属地&gt;宜昌；&gt;产品名称&gt;趣味生活，尊享生活；&gt;产品代码&gt;无，无；&gt;产品编码&gt;2400077200，2400013332；&gt;订购时间&gt;2023-08-01 08:29:51，2023-08-02 08:08:27；&gt;核查情况&gt;平台故障；&gt;不规范定制分类&gt;平台故障，无法判责；&gt;退费金额&gt;75元，60元；&gt;退费时间&gt;2023-10-08；&gt;投诉内容&gt;&amp;#10;高级模板内容：&amp;#10;赔付类型：:增值业务争议 &amp;#10;CBSS账单扣费名称：:TV增值-应用-健康_&amp;#10;办理渠道:-&amp;#10;赔付月份：:2023年8月、2023年9月、2023年10月&amp;#10;返还倍率:单倍&amp;#10;赔付金额：:135&amp;#10;是否已经取消业务:是&amp;#10;是否承诺退费 ：:是&amp;#10;用户是否需要回复：:否&amp;#10;用户要求：:用户要求退费</t>
  </si>
  <si>
    <t>BL202310071635250947</t>
  </si>
  <si>
    <t>陈光胜</t>
  </si>
  <si>
    <t>2023-10-08 14:04:31</t>
  </si>
  <si>
    <t>&gt;业务号码&gt;071703453165；&gt;号码归属地&gt;宜昌；&gt;产品名称&gt;趣味生活；&gt;产品代码&gt;24000772；&gt;产品编码&gt;2400077200；&gt;订购时间&gt;2023-09-21 18:07:01；&gt;核查情况&gt;平台故障；&gt;不规范定制分类&gt;平台故障，无法判责；&gt;退费金额&gt;25元；&gt;退费时间&gt;2023-10-08；&gt;投诉内容&gt; &amp;#10;&amp;#10;高级模板内容：&amp;#10;赔付类型：:增值业务争议 &amp;#10;CBSS账单扣费名称：:	趣味生活&amp;#10;办理渠道:电视&amp;#10;赔付月份：:2023年10月&amp;#10;返还倍率:单倍&amp;#10;赔付金额：:25&amp;#10;是否已经取消业务:是&amp;#10;是否承诺退费 ：:是&amp;#10;用户是否需要回复：:否&amp;#10;用户要求：:退费</t>
  </si>
  <si>
    <t>BL202310080906250289</t>
  </si>
  <si>
    <t>吕正清</t>
  </si>
  <si>
    <t>2023-10-08 16:41:37</t>
  </si>
  <si>
    <t>&gt;业务号码&gt;071703487588； &gt;号码归属地&gt;宜昌；&gt;产品名称&gt;	智享电竞；&gt;产品代码&gt;24000388；&gt;产品编码&gt;2400038805；&gt;订购时间&gt;2023-04-14 21:23:37；&gt;核查情况&gt;平台故障；&gt;不规范定制分类&gt;平台故障，无法判责；&gt;退费金额&gt;203元；&gt;退费时间&gt;2023/10/08；&gt;投诉内容&gt; 【2022年上工信部测评重保用户】判断省分:其他省分&amp;#10;:增值业务争议&amp;#10;判断省分:湖北&amp;#10;:固网&amp;#10;:是&amp;#10;:不认可&amp;#10;:小于等于500元，且仅限单倍、月份不超过12个月&amp;#10;:&amp;#10;&amp;#10;高级模板内容：&amp;#10;赔付类型：:增值业务争议 &amp;#10;CBSS账单扣费名称：:TV增值-应用-游戏_&amp;#10;办理渠道:IPTV&amp;#10;赔付月份：:2023年4月、2023年5月、2023年6月、2023年7月、2023年8月、2023年9月、2023年10月&amp;#10;返还倍率:单倍&amp;#10;赔付金额：:203&amp;#10;是否已经取消业务:是&amp;#10;是否承诺退费 ：:是&amp;#10;用户是否需要回复：:否&amp;#10;用户要求：:退费</t>
  </si>
  <si>
    <t>BL202310080902420240</t>
  </si>
  <si>
    <t>傅宜忠</t>
  </si>
  <si>
    <t>2023-10-08 15:32:03</t>
  </si>
  <si>
    <t>&gt;业务号码&gt;071703488158；&gt;号码归属地&gt;宜昌；&gt;产品名称&gt;绘本立体阅读，智享电竞 ；&gt;产品代码&gt;无；&gt;产品编码&gt;2400011908，2400038805；&gt;订购时间&gt;2023-07-08 10:19:36，2023-07-08 09:55:29；&gt;核查情况&gt;平台故障；&gt;不规范定制分类&gt;平台故障，无法判责；&gt;退费金额&gt;75元，87元；&gt;退费时间&gt;2023-10-08；&gt;投诉内容&gt;【2022年上工信部测评重保用户】判断省分:其他省分&amp;#10;:增值业务争议&amp;#10;判断省分:湖北&amp;#10;:固网&amp;#10;:是&amp;#10;:不认可&amp;#10;:小于等于500元，且仅限单倍、月份不超过12个月&amp;#10;:&amp;#10;&amp;#10;高级模板内容：&amp;#10;赔付类型：:增值业务争议 &amp;#10;CBSS账单扣费名称：:TV增值-应用-教育、TV增值-应用-游戏&amp;#10;办理渠道:IPTV&amp;#10;赔付月份：:2023年8月、2023年9月、2023年10月&amp;#10;返还倍率:单倍&amp;#10;赔付金额：:162&amp;#10;是否已经取消业务:是&amp;#10;是否承诺退费 ：:是&amp;#10;用户是否需要回复：:否&amp;#10;用户要求：:退费</t>
  </si>
  <si>
    <t>BL202310081203190867</t>
  </si>
  <si>
    <t>李妍浠</t>
  </si>
  <si>
    <t>2023-10-08 15:10:50</t>
  </si>
  <si>
    <t>【2022年上工信部测评重保用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&amp;#10;CBSS账单扣费名称：:沃阅读知涯升学20元特价包&amp;#10;办理渠道:沃悦读_ WAP门户&amp;#10;赔付月份：:2023年10月&amp;#10;返还倍率:单倍&amp;#10;赔付金额：:20&amp;#10;是否已经取消业务:是&amp;#10;是否承诺退费 ：:是&amp;#10;用户是否需要回复：:否&amp;#10;用户要求：:退费</t>
  </si>
  <si>
    <t>BL202310071904330547</t>
  </si>
  <si>
    <t>许书玲</t>
  </si>
  <si>
    <t>2023-10-08 14:03:07</t>
  </si>
  <si>
    <t>【2022年上工信部测评重保用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增值业务费_增值业务-沃阅读知涯升学20元特价包星燃铂金包（立即生效）优酷12G流量加月会员合约包5G加油包29元10GB（立即生效）&amp;#10;办理渠道:星燃铂金包（立即生效）&amp;#10;赔付月份：:2023年9月、2023年10月&amp;#10;返还倍率:单倍&amp;#10;赔付金额：:195&amp;#10;是否已经取消业务:是&amp;#10;是否承诺退费 ：:是&amp;#10;用户是否需要回复：:否&amp;#10;用户要求：:退费</t>
  </si>
  <si>
    <t>TS202310081237190409</t>
  </si>
  <si>
    <t>李光明</t>
  </si>
  <si>
    <t>2023-10-08 15:25:34</t>
  </si>
  <si>
    <t>判断省分:湖北&amp;#13;&amp;#10;:流量费争议&amp;#13;&amp;#10;:流量包定制争议&amp;#13;&amp;#10;:不认可&amp;#13;&amp;#10;:未享受&amp;#13;&amp;#10;:小于等于500元，且仅限单倍、月份不超过12个月&amp;#13;&amp;#10;:&amp;#13;&amp;#10;&amp;#13;&amp;#10;高级模板内容：&amp;#13;&amp;#10;投诉问题描述:用户对芒果TV10G流量加月会员合约包不认可&amp;#13;&amp;#10;业务名称:芒果TV10G流量加月会员合约包&amp;#13;&amp;#10;争议月份:2023年10月&amp;#13;&amp;#10;争议金额:19&amp;#13;&amp;#10;是否承诺退费:是&amp;#13;&amp;#10;用户要求:无&amp;#13;</t>
  </si>
  <si>
    <t>BL202310071520502259</t>
  </si>
  <si>
    <t>陈沛义</t>
  </si>
  <si>
    <t>2023-10-08 11:22:44</t>
  </si>
  <si>
    <t>&gt;业务号码&gt;13135823918；&gt;号码归属地&gt;宜昌；&gt;产品名称&gt;芒果TV10G流量加月会员合约包，联通PLUS黄金会员月卡12个月轻合约优惠19元/月（促销-首月2.9元）（立即生效） ；&gt;产品代码&gt;80006702，91284895；&gt;产品编码&gt;8000670200，无；&gt;订购时间&gt;2023-09-28 21:46:53，2023-09-06 20:50:48 ；&gt;核查情况&gt;平台故障；&gt;不规范定制分类&gt;平台故障，无法判责；&gt;退费金额&gt;19元，19元；&gt;退费时间&gt;2023-10-08；&gt;投诉内容&gt;[65岁以上老人]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&amp;#10;CBSS账单扣费名称：:芒果TV10G流量加月会员合约包（已停售）  联通PLUS黄金会员月卡12个月轻合约优惠19元/月&amp;#10;办理渠道:ltzx_changshi&amp;#10;赔付月份：:2023年10月&amp;#10;返还倍率:单倍&amp;#10;赔付金额：:38&amp;#10;是否已经取消业务:是&amp;#10;是否承诺退费 ：:是&amp;#10;用户是否需要回复：:否&amp;#10;用户要求：:退费，同意服务补救方案</t>
  </si>
  <si>
    <t>BL202310071939380938</t>
  </si>
  <si>
    <t>任志勇</t>
  </si>
  <si>
    <t>2023-10-08 12:02:54</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</si>
  <si>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	畅行会员S-包月-15元&amp;#10;SP产品ID/元素ID：:	2100242200&amp;#10;办理渠道:/&amp;#10;赔付月份：:2023年10月&amp;#10;返还倍率:单倍&amp;#10;赔付金额：:15&amp;#10;是否已经取消业务:是&amp;#10;是否承诺退费 ：:是&amp;#10;用户是否需要回复：:否&amp;#10;用户要求：:退费</t>
  </si>
  <si>
    <t>BL202310071516282198</t>
  </si>
  <si>
    <t>陈振斌</t>
  </si>
  <si>
    <t>2023-10-08 11:59:11</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</si>
  <si>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	联通爱听-少儿优选20元包&amp;#10;办理渠道:沃悦读_ WAP门户	&amp;#10;赔付月份：:2023年10月&amp;#10;返还倍率:单倍&amp;#10;赔付金额：:20&amp;#10;是否已经取消业务:是&amp;#10;是否承诺退费 ：:是&amp;#10;用户是否需要回复：:否&amp;#10;用户要求：:退费</t>
  </si>
  <si>
    <t>BL202310071541410128</t>
  </si>
  <si>
    <t>郑友昌</t>
  </si>
  <si>
    <t>2023-10-08 10:47:21</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</si>
  <si>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&amp;#10;CBSS账单扣费名称：:沃阅读知涯升学20元特价包&amp;#10;办理渠道:SP平台接入&amp;#10;赔付月份：:2023年9月、2023年10月&amp;#10;返还倍率:单倍&amp;#10;赔付金额：:40&amp;#10;是否已经取消业务:是&amp;#10;是否承诺退费 ：:是&amp;#10;用户是否需要回复：:否&amp;#10;用户要求：:今天之内退费到主机，麻烦核实处理</t>
  </si>
  <si>
    <t>BL202310080817392349</t>
  </si>
  <si>
    <t>何文木</t>
  </si>
  <si>
    <t>2023-10-08 14:46:03</t>
  </si>
  <si>
    <t>&gt;业务号码&gt;13997660955；&gt;号码归属地&gt;宜昌；&gt;产品名称&gt;哔哩哔哩15G流量加会员月包；&gt;产品代码&gt;80006723；&gt;产品编码&gt;8000672300；&gt;订购时间&gt;2023-09-23 20:40:22；&gt;核查情况&gt;平台故障；&gt;不规范定制分类&gt;平台故障，无法判责；&gt;退费金额&gt;50元；&gt;退费时间&gt;2023-10-08；&gt;投诉内容&gt;[65岁以上老人]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增值业务费_增值业务-哔哩哔哩15G流量加会员月包_增值业务-哔哩哔哩15G流量加会员月包&amp;#10;办理渠道:1&amp;#10;赔付月份：:2023年9月、2023年10月&amp;#10;返还倍率:单倍&amp;#10;赔付金额：:50&amp;#10;是否已经取消业务:是&amp;#10;是否承诺退费 ：:是&amp;#10;用户是否需要回复：:否&amp;#10;用户要求：:退还费用</t>
  </si>
  <si>
    <t>BL202310071441151498</t>
  </si>
  <si>
    <t>李甲桂</t>
  </si>
  <si>
    <t>2023-10-08 09:02:48</t>
  </si>
  <si>
    <t>&gt;业务号码&gt;15571701396；&gt;号码归属地&gt;宜昌；&gt;产品名称&gt;手机彩铃沃音乐精选10元包月；&gt;产品代码&gt;49004937；&gt;产品编码&gt;4900493700&gt;订购时间&gt;  2023-10-07 11:30:06 ；&gt;核查情况&gt;平台故障；&gt;不规范定制分类&gt;平台故障，无法判责；&gt;退费金额10元；&gt;退费时间&gt;2023年10月07日；&gt;投诉内容&gt;XX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&amp;#10;CBSS账单扣费名称：:手机彩铃沃音乐精选10元包月&amp;#10;办理渠道:无&amp;#10;赔付月份：:2023年10月&amp;#10;返还倍率:单倍&amp;#10;赔付金额：:10&amp;#10;是否已经取消业务:是&amp;#10;是否承诺退费 ：:是&amp;#10;用户是否需要回复：:否&amp;#10;用户要求：:退费</t>
  </si>
  <si>
    <t>TS202310071907230378</t>
  </si>
  <si>
    <t>邹顺恩</t>
  </si>
  <si>
    <t>2023-10-08 11:04:33</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</si>
  <si>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2023年10月7日，我在腾讯视频中搜寻电视剧中，要我登录，随即在我不知晓的情况下，购买了6元主题彩玲包。随即我通过人工台退了主题彩玲包，前后不到半小时时间，我在网上查询到，联通扣了6元钱。我又没有享用，第一时间就退了，应立即返回6元钱。</t>
  </si>
  <si>
    <t>计费争议-SP扣费：①客户投诉产生的原因：6元主题彩玲包扣费问题。 &amp;#10;②客户投诉问题核查情况及解决方案：收到贵部转办后，我司立即组织调查。经核实用户订购产品名称主题彩铃6元包月，产品代码为90115，订购时间，取消时间为23年10月，6元/月，合计扣费1个月，累计产生费用合计6元，订购方式为集团统一认证平台” 短信验证码，有二次确认过程，不存在订购违规现象。考虑用户使用感知，网站方已取消屏蔽并于三个工作日内退费6元到账，此费用不可抵扣往月欠费及打印发票，我司2023-10-08 15:43:49联系客户解释。&amp;#10;③客户问题满意度：满意。 &amp;#10;④回单人：田群、联系方式：07176921001</t>
  </si>
  <si>
    <t>TS202310071837522262</t>
  </si>
  <si>
    <t>陈圣云</t>
  </si>
  <si>
    <t>2023-10-08 14:39:11</t>
  </si>
  <si>
    <t>[65岁以上老人] 判断省分:湖北&amp;#13;&amp;#10;:增值业务费用争议（含炫彩通信助理包云盘版等组合类增值业务）&amp;#13;&amp;#10;:移网&amp;#13;&amp;#10;:在补救范围内&amp;#13;&amp;#10;:不认可&amp;#13;&amp;#10;:大于500元&amp;#13;&amp;#10;:&amp;#13;&amp;#10;&amp;#13;&amp;#10;高级模板内容：&amp;#13;&amp;#10;投诉问题描述:用户来电反映自己除了套餐没有开通过其他业务，要求退还产生的所有费用&amp;#13;&amp;#10;争议业务名称:腾讯游戏会员流量包-包月-15元、悦阅E会员20元包、王者荣耀流量权益包-腾讯-12元、LGame流量权益包-12元、主题彩铃6元包月、哔哩哔哩15G流量加会员月包、悦心钻石会员-包月-25元、沃阅读知涯升学20元特价包、腾讯游戏畅玩包（前向）、湖北2I专享49元35GB/100分钟5G炫彩包 （次月生效）、联通PLUS黄金会员月卡12个月轻合约优惠19元/月（促销-首月2.9元）（&amp;#13;&amp;#10;受理渠道:小沃科技_Web网站、沃悦读_ WAP门户...&amp;#13;&amp;#10;争议月份:2023年10月&amp;#13;&amp;#10;争议费用:0&amp;#13;&amp;#10;一线客服在系统里:已取消&amp;#13;&amp;#10;是否承诺退费:否&amp;#13;&amp;#10;用户要求:用户要求退还套餐外业务产生的所有费用&amp;#13;</t>
  </si>
  <si>
    <t>计费争议-SP扣费：经核实，用户订购产品名称（1）腾讯游戏会员流量包-包月-15元，产品代码为98177，订购时间22.5月，取消时间为23.10月，15元/月，合计扣费18个月，累计产生费用合计270元；（2）王者荣耀流量权益包-腾讯-12元，产品代码为98177，订购时间22.8月，取消时间为23.10月，12元/月，合计扣费15个月，累计产生费用合计180元；（3）LGame流量权益包-12元，产品代码为98177，订购时间23.7月，取消时间为23.10月，12元/月，合计扣费4个月，累计产生费用合计48元；（4）悦阅E会员20元包，产品代码为99492，订购时间23.9月，取消时间为23.10月，20元/月，合计扣费2个月，累计产生费用合计40元；（5）知涯升学20元特价包，产品代码为90559，订购时间23.9月，取消时间为23.10月，20元/月，合计扣费2个月，累计产生费用合计40元；（6）悦心钻石会员-包月-25元，产品代码为91639，订购时间23.9月，取消时间为23.10月，25元/月，合计扣费2个月，累计产生费用合计50元；（7）主题彩铃6元包月，产品代码为90115，订购时间23.7月，取消时间为23.10月，6元/月，合计扣费4个月，累计产生费用合计24元；（8） 哔哩哔哩15G流量加会员月包，产品代码为88226，订购时间23.9月，取消时间为23.10月，25元/月，合计扣费2个月，累计产生费用合计50元；以上订购方式为集团统一认证平台” 短信验证码，有二次确认过程，不存在订购违规现象。考虑用户使用感知，网站方已取消屏蔽并于三个工作日内退费702元到账。另用户于23.6月通过总部网厅自行订购腾讯游戏畅玩包（前向） ，于23.9月通过总部网厅自行订购联通PLUS黄金会员月卡12个月轻合约优惠19元/月（促销-首月2.9元）（立即生效），湖北精英盛华信息科技有限公司(宜昌)于23.5月办理湖北2I专享49元35GB/100分钟5G炫彩包 ，此三项业务用户表示取消即可，认可退费702元，此费用不可抵扣往月欠费及打印发票，满意。</t>
  </si>
  <si>
    <t>TS202310071119122422</t>
  </si>
  <si>
    <t>乔姣军</t>
  </si>
  <si>
    <t>2023-10-08 13:32:44</t>
  </si>
  <si>
    <t>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0&amp;#13;&amp;#10;渠道名称:湖北杭州翔羽线上业务代理(宜昌)&amp;#13;&amp;#10;反应问题涉及场景:未经同意订购业务&amp;#13;&amp;#10;产品名称:云加速5G畅玩加油包(湖北)、悦心钻石会员-包月-25元&amp;#13;&amp;#10;争议月份:2023年9月、2023年10月&amp;#13;&amp;#10;是否承诺退费:是&amp;#13;&amp;#10;承诺退费金额:90&amp;#13;&amp;#10;是否取消业务（如取消失败，需加上系统报错的提示）:是&amp;#13;&amp;#10;是否需要回复:否&amp;#13;&amp;#10;用户要求:用户表示自己没有办理，解释不认可，已在线承诺减免并告知退费事宜，请处理，谢谢&amp;#13;&amp;#10;要求屏蔽联通所有营销电话，要求今天内退费，不然就转网&amp;#13;</t>
  </si>
  <si>
    <t>计费争议-SP扣费：经核实，用户订购产品名称（1）悦心钻石会员-包月-25元，产品代码为91639，订购时间23年9月，取消时间为23年10月，25元/月，合计扣费2个月，累计产生费用合计50元；（2）畅行会员S-包月-15元，产品代码为91639，订购时间23年9月，取消时间为23年10月，15元/月，合计扣费2个月，累计产生费用合计30元，订购方式为集团统一认证平台” 短信验证码，有二次确认过程，不存在订购违规现象。考虑用户使用感知，网站方已取消屏蔽并于三个工作日内退费合计80元。另湖北杭州翔羽线上业务代理(宜昌)通过电话营销方式于23.9月推荐办理云加速5G畅玩加油包(湖北)月费5元，9-10月扣费合计10元，我部退费到账10元，此费用不可抵扣往月欠费及打印发票，满意。</t>
  </si>
  <si>
    <t>TS202310061728221971</t>
  </si>
  <si>
    <t>张啟渝</t>
  </si>
  <si>
    <t>2023-10-08 13:37:14</t>
  </si>
  <si>
    <t>[65岁以上老人] 判断省分:其他省分&amp;#13;&amp;#10;:增值业务争议&amp;#13;&amp;#10;判断省分:湖北&amp;#13;&amp;#10;:移网&amp;#13;&amp;#10;:在补救范围内&amp;#13;&amp;#10;:不认可&amp;#13;&amp;#10;:大于500元&amp;#13;&amp;#10;:&amp;#13;&amp;#10;&amp;#13;&amp;#10;高级模板内容：&amp;#13;&amp;#10;投诉问题描述:用户来电自己没有开通增值业务-悦心钻石会员-包月-25元_增&amp;#13;&amp;#10;争议业务名称:增值业务-悦心钻石会员-包月-25元_增&amp;#13;&amp;#10;受理渠道:无&amp;#13;&amp;#10;争议月份:2023年10月&amp;#13;&amp;#10;争议费用:25&amp;#13;&amp;#10;一线客服在系统里:未取消，请后台协助处理&amp;#13;&amp;#10;是否承诺退费:否&amp;#13;&amp;#10;用户要求:用户要求退现金话费抵扣欠费&amp;#13;</t>
  </si>
  <si>
    <t>计费争议-SP扣费：经核实，用户订购产品名称-悦心钻石会员-包月-25元，产品代码为91639，订购时间，取消时间为23年10月，25元/月，合计扣费2个月，累计产生费用合计50元；经核实，用户订购产品名称-畅行会员S-包月-15元，产品代码为91639，订购时间，取消时间为23年09月，15元/月，合计扣费1个月，累计产生费用合计15元，订购方式为集团统一认证平台” 短信验证码，有二次确认过程，不存在订购违规现象。考虑用户使用感知，网站方已取消屏蔽并于三个工作日内退费65元到账，此费用不可抵扣往月欠费及打印发票，满意。</t>
  </si>
  <si>
    <t>TS202310072214220471</t>
  </si>
  <si>
    <t>071700666644</t>
  </si>
  <si>
    <t>杜三翠</t>
  </si>
  <si>
    <t>2023-10-08 13:36:17</t>
  </si>
  <si>
    <t>22年Q3Q4重点客户22年Q3Q4重点客户&amp;#10;高级模板内容：&amp;#10;投诉问题描述:对TV增值-应用-教育_TV增值-应用-音乐。不认可，要求退费退订&amp;#10;收费月份:2023年10月&amp;#10;争议实际金额:54&amp;#10;用户要求:对TV增值-应用-教育_TV增值-应用-音乐。不认可，要求退费退订</t>
  </si>
  <si>
    <t>计费争议-SP扣费：经核实，用户宽带账号071700666644订购产品名称（1）智享音乐 (2400006421)，订购时间23年9月，取消时间为23年10月，29元/月，合计扣费2个月，累计产生费用合计58元；（2）飞咪玩具大世界(2400036500)，订购时间23年9月，取消时间为23年6月，25元/月，合计扣费2个月，累计产生费用合计50元，订购方式为电视遥控器按OK键确认，有二次确认过程，不存在订购违规现象。考虑用户使用感知，已取消屏蔽申请退费108元到账（已到账，请核查交费记录）。此费用不可抵扣往月欠费及打印发票，满意。</t>
  </si>
  <si>
    <t>TS202310071709452491</t>
  </si>
  <si>
    <t>娄小平</t>
  </si>
  <si>
    <t>2023-10-08 13:37:36</t>
  </si>
  <si>
    <t>【2022年上工信部测评重保用户】判断省分:湖北&amp;#13;&amp;#10;:增值业务费用争议（含炫彩通信助理包云盘版等组合类增值业务）&amp;#13;&amp;#10;:移网&amp;#13;&amp;#10;:不在补救范围内&amp;#13;&amp;#10;:不认可&amp;#13;&amp;#10;:&amp;#13;&amp;#10;&amp;#13;&amp;#10;高级模板内容：&amp;#13;&amp;#10;投诉问题描述:用户来电对业务不认可&amp;#13;&amp;#10;争议业务名称:增值业务费_增值业务-开心观影定向流量会员包_增值业务-	 增值业务费_增值业务-畅享至尊会员-包月-25元_增值业务-畅享至尊会员-包月-25元开心观影定向流量会员包，&amp;#13;&amp;#10;受理渠道:湖北杭州翔羽线上业务代理&amp;#13;&amp;#10;争议月份:2023年1月、2023年2月、2023年3月、2023年4月、2023年5月、2023年6月、2023年7月、2023年8月、2023年9月、2023年10月、2023年11月、2023年12月&amp;#13;&amp;#10;争议费用:400&amp;#13;&amp;#10;一线客服在系统里:已取消&amp;#13;&amp;#10;是否承诺退费:是&amp;#13;&amp;#10;用户要求:用户来电称没有订购业务，要求尽快处理，并加急请工作人员尽快处理，谢谢&amp;#13;</t>
  </si>
  <si>
    <t>计费争议-SP扣费：用户反映畅享至尊会员-包月-25元业务开通问题，经核实，客户订购产品名称为畅享至尊会员-包月-25元，产品代码为93041，25元/月，累计产生费用共计655元，有二次确认过程，不存在订购违规现象。考虑客户使用感知，网站方已取消屏蔽并于1个工作日内退费655元现金方式到账，可打印账单发票，开心观影定向流量会员包未用户知晓同意后办理，已为用户取消，无法办理退费，用户认可满意。</t>
  </si>
  <si>
    <t>TS202310071314550511</t>
  </si>
  <si>
    <t>吴祥新</t>
  </si>
  <si>
    <t>2023-10-08 14:49:27</t>
  </si>
  <si>
    <t>高级模板内容：&amp;#10;投诉问题描述:用户来电对：沃悦读同步学钻石会员20元包  、手机彩铃沃音乐精选10元包月  、5G时代-精英社科历史包  、热血都市畅听5G加油包（湖北）  、增值业务-云加速（专业版）  、    前台解释无效  用户要求退费到主卡上  &amp;#10;业务名称:沃悦读同步学钻石会员20元包  、手机彩铃沃音乐精选10元包月  、5G时代-精英社科历史包  、热血都市畅听5G加油包（湖北）  、增值业务-云加速（专业版）  、&amp;#10;SP代码:6600283500    4900493700	 6600117400	 2100250303	 	6600303001 &amp;#10;争议月份:2023年7月、2023年8月、2023年9月、2023年10月&amp;#10;争议金额:235&amp;#10;是否已经取消业务:是&amp;#10;系统报错提示:无&amp;#10;是否承诺退费:否&amp;#10;用户要求:  用户要求退费到主卡上</t>
  </si>
  <si>
    <t>计费争议-SP扣费：用户反映增值业务开通问题，经核实，客户订购产品名称为手机彩铃沃音乐精选10元包月（90115,10月/月，9-10月扣费20元，已取消），云加速 （98177,15元/月，扣费1个月15元），5G时代-精英社科历史包（90559，20元/月，7-10月合计扣费80元）热血都市畅听包（90559,15月/月，8-10月扣费45元）沃悦读同步学钻石会员20元包（90559,20元/月，9-10月扣费40元）订购方式为短信验证，取消时间为23.10，合计扣费200元，有二次确认过程，不存在订购违规现象。考虑客户使用感知，网站方已取消屏蔽并于3个工作日内退费200元现金方式到账，可打印账单发票，满意。</t>
  </si>
  <si>
    <t>TS202310071329320897</t>
  </si>
  <si>
    <t>2023-10-08 13:36:06</t>
  </si>
  <si>
    <t>[65岁以上老人] 判断省分:其他省分&amp;#13;&amp;#10;:增值业务争议&amp;#13;&amp;#10;判断省分:湖北&amp;#13;&amp;#10;:移网&amp;#13;&amp;#10;:在补救范围内&amp;#13;&amp;#10;:不认可&amp;#13;&amp;#10;:大于500元&amp;#13;&amp;#10;:&amp;#13;&amp;#10;&amp;#13;&amp;#10;高级模板内容：&amp;#13;&amp;#10;投诉问题描述:用户对业务办理不认可&amp;#13;&amp;#10;争议业务名称:	 AR彩铃酷趣会员5G加油包（湖北） &amp;#13;&amp;#10;受理渠道:	 湖北杭州翔羽线上业务代理(宜昌) &amp;#13;&amp;#10;争议月份:2023年9月、2023年10月&amp;#13;&amp;#10;争议费用:40&amp;#13;&amp;#10;一线客服在系统里:已取消&amp;#13;&amp;#10;是否承诺退费:否&amp;#13;&amp;#10;用户要求:用户现在要求双倍退费，对只能退费产生的费用不认可，不然就会工信部投诉，请后台协助处理&amp;#13;</t>
  </si>
  <si>
    <t>计费争议-SP扣费：用户反映增值业务开通问题，经核实，用户订购产品AR彩铃酷趣会员5G加油包（湖北），产品代码为90115，订购时间23年9月，取消时间为23年10月，20元/月，合计扣费2个月，累计产生费用合计40元，订购方式为集团统一认证平台” 短信验证码，有二次确认过程，不存在订购违规现象。考虑您使用感知，网站方已取消屏蔽并于三个工作日内退费80元到账，此费用不可抵扣往月欠费及打印发票。客户满意</t>
  </si>
  <si>
    <t>TS202310071112192216</t>
  </si>
  <si>
    <t>2023-10-08 13:12:47</t>
  </si>
  <si>
    <t>判断省分:其他省分&amp;#13;&amp;#10;:增值业务争议&amp;#13;&amp;#10;判断省分:湖北&amp;#13;&amp;#10;:移网&amp;#13;&amp;#10;:在补救范围内&amp;#13;&amp;#10;:不认可&amp;#13;&amp;#10;:大于500元&amp;#13;&amp;#10;:&amp;#13;&amp;#10;&amp;#13;&amp;#10;高级模板内容：&amp;#13;&amp;#10;投诉问题描述:用户来电对办理的联通助理-畅爽版（在线渠道）表示不知情，要求退费，要求关闭来电号码主副卡订购增值业务的通道，解释不认可，要求退费回电，晴额上处理&amp;#13;&amp;#10;争议业务名称:联通助理-畅爽版（在线渠道）&amp;#13;&amp;#10;受理渠道:0&amp;#13;&amp;#10;争议月份:2023年10月&amp;#13;&amp;#10;争议费用:26&amp;#13;&amp;#10;一线客服在系统里:已取消&amp;#13;&amp;#10;是否承诺退费:是&amp;#13;&amp;#10;用户要求:尽快处理回电&amp;#13;</t>
  </si>
  <si>
    <t>计费争议-SP扣费：用户反映增值业务问题，经核实，用户订购产品联通助理-畅爽版（在线渠道），产品代码为88892，订购时间23年10月，取消时间为23年10月，26元/月，合计扣费1个月，累计产生费用合计26元，订购方式为集团统一认证平台” 短信验证码，有二次确认过程，不存在订购违规现象。考虑用户使用感知，网站方已取消屏蔽并于三个工作日内退费26元到账，此费用不可抵扣往月欠费及打印发票，满意。</t>
  </si>
  <si>
    <t>BL202310071926020810</t>
  </si>
  <si>
    <t>陈双霜</t>
  </si>
  <si>
    <t>2023-10-08 16:05:06</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</si>
  <si>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5G-VR教育黄金包&amp;#10;SP产品ID/元素ID：:6600252700&amp;#10;办理渠道:无&amp;#10;赔付月份：:2023年10月、2023年9月、2023年8月&amp;#10;返还倍率:单倍&amp;#10;赔付金额：:60&amp;#10;是否已经取消业务:否&amp;#10;是否承诺退费 ：:是&amp;#10;用户是否需要回复：:是&amp;#10;用户要求：:要求取消以及退费 用户无法收取验证码 已验证身份信息</t>
  </si>
  <si>
    <t>BL202310081132070359</t>
  </si>
  <si>
    <t>2023-10-08 15:52:47</t>
  </si>
  <si>
    <t>&gt;业务号码&gt;18672108835；&gt;号码归属地&gt;宜昌；&gt;产品名称&gt;优酷12G流量加月会员合约包；&gt;产品代码&gt;80006700；&gt;产品编码&gt;8000670000；&gt;订购时间&gt;2022-05-22 18:16:21；&gt;核查情况&gt;平台故障；&gt;不规范定制分类&gt;平台故障，无法判责；&gt;退费金额&gt;120元；&gt;退费时间&gt;2023-10-8；&gt;投诉内容&gt;--------------&amp;#10;高级模板内容：&amp;#10;赔付类型：:增值业务争议 &amp;#10;CBSS账单扣费名称：:增值业务-优酷12G流量加月会员合约包&amp;#10;办理渠道:0&amp;#10;赔付月份：:2023年9月、2023年8月、2023年7月、2023年6月、2023年5月、2023年4月&amp;#10;返还倍率:单倍&amp;#10;赔付金额：:120&amp;#10;是否已经取消业务:是&amp;#10;是否承诺退费 ：:是&amp;#10;用户是否需要回复：:否&amp;#10;用户要求：:退费</t>
  </si>
  <si>
    <t>BL202310081025311671</t>
  </si>
  <si>
    <t>罗荣庭</t>
  </si>
  <si>
    <t>2023-10-08 15:20:22</t>
  </si>
  <si>
    <t>&gt;业务号码&gt;18694092637；&gt;号码归属地&gt;宜昌；&gt;产品名称&gt;好酷彩铃8元包月；&gt;产品代码&gt;49004928；&gt;产品编码&gt;4900492800；&gt;订购时间 &gt;2023-09-20 21:39:20；&gt;核查情况&gt;平台故障；&gt;不规范定制分类&gt;平台故障，无法判责；&gt;退费金额&gt;8元；&gt;退费时间&gt;2023年10月8日；&gt;投诉内容&gt;&amp;#10;赔付类型：:增值业务争议 &amp;#10;CBSS账单扣费名称：:增值业务费_增值业务-好酷彩铃8元包月_增值业务-好酷彩铃8元包月&amp;#10;办理渠道:无&amp;#10;赔付月份：:2023年10月&amp;#10;返还倍率:单倍&amp;#10;赔付金额：:8&amp;#10;是否已经取消业务:是&amp;#10;是否承诺退费 ：:是&amp;#10;用户是否需要回复：:否&amp;#10;用户要求：:请处理退费8元</t>
  </si>
  <si>
    <t>BL202310081109042464</t>
  </si>
  <si>
    <t>071700214382</t>
  </si>
  <si>
    <t>程启元</t>
  </si>
  <si>
    <t>2023-10-08 15:13:17</t>
  </si>
  <si>
    <t>071700214382命中精准预判服务场景:[65岁以上老人] &amp;#13;&amp;#10;反映被动开通了智享电竞，飞咪玩具大世界，挽留解释无效，已承诺减免8月-10元费用，合计162元</t>
  </si>
  <si>
    <t>BL202310071141391409</t>
  </si>
  <si>
    <t>071700016351</t>
  </si>
  <si>
    <t>向刚元</t>
  </si>
  <si>
    <t>2023-10-08 15:07:28</t>
  </si>
  <si>
    <t>用户反映被动开通TV增值牛人科学（25元/月）和教育会员（25元/月）业务，解释挽留无效，已承诺减免3-10月合计400元功能费。）&amp;#13;</t>
  </si>
  <si>
    <t>BL202310081413200236</t>
  </si>
  <si>
    <t>071700026535</t>
  </si>
  <si>
    <t>冯昌幸</t>
  </si>
  <si>
    <t>2023-10-08 16:44:29</t>
  </si>
  <si>
    <t>用户反映被动开通TV增值丫爱课（25元/月）业务，解释挽留无效，已承诺减免9-10月合计50元功能费。（业务已经取消）</t>
  </si>
  <si>
    <t>BL202310061851511506</t>
  </si>
  <si>
    <t>2023-10-08 09:21:48</t>
  </si>
  <si>
    <t>&amp;#13;&amp;#10;高级模板内容：&amp;#13;&amp;#10;需区域二线受理的业务:用户无法提供验证码&amp;#13;&amp;#10;用户需办理业务名称:腾讯视频10G流量加会员月包     主号码:13277396185取消 炫彩通信助理包-云盘版 -立即生效（湖北）1&amp;#13;&amp;#10;业务办理类型:取消&amp;#13;&amp;#10;业务生效时间:立即生效&amp;#13;&amp;#10;是否已按规范验证用户信息:是&amp;#13;&amp;#10;备注（如开通流量包、语音包请备注清楚当月有效/长期有效）:无&amp;#13;</t>
  </si>
  <si>
    <t>计费争议-SP扣费：经核实，用户订购产品名称腾讯视频10G流量加会员月包，产品代码为88226，订购时间23.9月，取消时间为23.10，25元/月，合计扣费2个月，累计产生费用合计50元，订购方式为集团统一认证平台” 短信验证码，有二次确认过程，不存在订购违规现象。考虑用户使用感知，网站方已取消屏蔽并于三个工作日内退费50元到账。另拓见科技于23.1月通过电话营销方式推荐13277396185办理炫彩通信助理包-云盘版，23.1-10月扣费95元，2小时内退费到账，此费用不可抵扣往月欠费及打印发票，致电未接，已短信答复，如有疑问可在工作时间（08:30-12:00；14:00-17:30）联系07176921001、13032700872宜昌客服。如用户咨询，请前台10010话务中心代为解释，谢谢。</t>
  </si>
  <si>
    <t>TS202310071741450947</t>
  </si>
  <si>
    <t>2023-10-08 13:38:01</t>
  </si>
  <si>
    <t>【2022年上工信部测评重保用户】【2022年上工信部测评重保用户】判断省分:湖北&amp;#13;&amp;#10;:增值业务费用争议（含炫彩通信助理包云盘版等组合类增值业务）&amp;#13;&amp;#10;:移网&amp;#13;&amp;#10;:在补救范围内&amp;#13;&amp;#10;:不认可&amp;#13;&amp;#10;:大于500元&amp;#13;&amp;#10;:&amp;#13;&amp;#10;&amp;#13;&amp;#10;高级模板内容：&amp;#13;&amp;#10;投诉问题描述:用户称未订购（5G精品听读PLUS会员，视频彩铃任意换6元包月，5G加油包29元10GB（立即生效）），解释后仍不认可&amp;#13;&amp;#10;争议业务名称:5G精品听读PLUS会员，视频彩铃任意换6元包月，5G加油包29元10GB（立即生效）&amp;#13;&amp;#10;受理渠道:/&amp;#13;&amp;#10;争议月份: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amp;#13;&amp;#10;争议费用:327&amp;#13;&amp;#10;一线客服在系统里:已取消&amp;#13;&amp;#10;是否承诺退费:否&amp;#13;&amp;#10;用户要求:要求核实回复处理&amp;#13;</t>
  </si>
  <si>
    <t>计费争议-SP扣费：经核实，用户订购产品名称视频彩铃任意换6元包月，产品代码为90115，订购时间21.05月，取消时间为23年10月，6元/月，合计扣费30个月，累计产生费用合计180元；用户订购产品名称5G精品听读PLUS会员，产品代码为90559，订购时间23.08月，取消时间为23年10月，20元/月，合计扣费3个月，累计产生费用合计60元订购方式为集团统一认证平台” 短信验证码，有二次确认过程，不存在订购违规现象。考虑用户使用感知，网站方已取消屏蔽并于三个工作日内退费240元到账，此费用不可抵扣往月欠费及打印发票；另用户为开通的5G加油包29元10GB（立即生效）不满，查询已取消成功，8-10月产生费用87元，考虑到用户使用感知为用户副卡办理预存话费享50元话费优惠（湖北），另为用户申请37元费用，24小时内到账，此费用不可打印发票，满意。</t>
  </si>
  <si>
    <t>TS202310081029231950</t>
  </si>
  <si>
    <t>胡廷中</t>
  </si>
  <si>
    <t>2023-10-08 14:39:46</t>
  </si>
  <si>
    <t>[65岁以上老人] 判断省分:湖北&amp;#13;&amp;#10;:流量费争议&amp;#13;&amp;#10;:没有短信通知/延迟&amp;#13;&amp;#10;:不认可&amp;#13;&amp;#10;:下一步&amp;#13;&amp;#10;:不符合或不愿意开通&amp;#13;&amp;#10;:未享受&amp;#13;&amp;#10;:下一步&amp;#13;&amp;#10;:单倍小于等于500&amp;#13;&amp;#10;:&amp;#13;&amp;#10;&amp;#13;&amp;#10;高级模板内容：&amp;#13;&amp;#10;投诉问题描述:用户来电称不小心打开了此卡的流量，导致流量超出，要求退还&amp;#13;&amp;#10;业务名称:上网流量费-国内（本地使用）&amp;#13;&amp;#10;争议月份:2023年10月&amp;#13;&amp;#10;争议金额:110&amp;#13;&amp;#10;是否承诺退费:是&amp;#13;&amp;#10;用户要求:用户要求退还超出套餐流量费用。&amp;#13;</t>
  </si>
  <si>
    <t>TS202310081448121090</t>
  </si>
  <si>
    <t>牟宗兰</t>
  </si>
  <si>
    <t>2023-10-08 16:52:36</t>
  </si>
  <si>
    <t>[65岁以上老人] 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表示没用这么多流量，要求退费，解释不认可，请协助处理，谢谢&amp;#13;&amp;#10;业务名称:上网费_手机上网流量费_无线接入-上网流量费-国内（本地使用）&amp;#13;&amp;#10;争议月份:2023年10月、2023年9月&amp;#13;&amp;#10;争议金额:86.48&amp;#13;&amp;#10;是否承诺退费:是&amp;#13;&amp;#10;用户要求:用户表示没用这么多流量，要求退费，解释不认可，请协助处理，谢谢&amp;#13;</t>
  </si>
  <si>
    <t>TS202310081020091677</t>
  </si>
  <si>
    <t>黎大美</t>
  </si>
  <si>
    <t>2023-10-08 13:49:14</t>
  </si>
  <si>
    <t>[65岁以上老人] 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对于7.8月流量超出扣费不认可，请协助处理，谢谢&amp;#13;&amp;#10;业务名称:流量费&amp;#13;&amp;#10;争议月份:2023年7月、2023年8月&amp;#13;&amp;#10;争议金额:50&amp;#13;&amp;#10;是否承诺退费:是&amp;#13;&amp;#10;用户要求:用户要求退费，请协助处理，谢谢&amp;#13;</t>
  </si>
  <si>
    <t>TS202310071830452081</t>
  </si>
  <si>
    <t>阮永梅</t>
  </si>
  <si>
    <t>2023-10-08 09:37:30</t>
  </si>
  <si>
    <t>22年Q3Q4重点客户判断省分:其他省分&amp;#13;&amp;#10;:流量计费争议&amp;#13;&amp;#10;判断省分::没有短信通知/延迟&amp;#13;&amp;#10;:不认可&amp;#13;&amp;#10;:下一步&amp;#13;&amp;#10;:不符合或不愿意开通&amp;#13;&amp;#10;:未享受&amp;#13;&amp;#10;:下一步&amp;#13;&amp;#10;:单倍小于等于500&amp;#13;&amp;#10;:&amp;#13;&amp;#10;&amp;#13;&amp;#10;高级模板内容：&amp;#13;&amp;#10;投诉问题描述:流量退费&amp;#13;&amp;#10;业务名称:流量退费&amp;#13;&amp;#10;争议月份:2023年9月&amp;#13;&amp;#10;争议金额:60&amp;#13;&amp;#10;是否承诺退费:是&amp;#13;&amp;#10;用户要求:退费&amp;#13;</t>
  </si>
  <si>
    <t>TS202310081420550353</t>
  </si>
  <si>
    <t>苏慧婷</t>
  </si>
  <si>
    <t>2023-10-08 16:31:30</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</si>
  <si>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套外流量不认可&amp;#13;&amp;#10;业务名称:套外流量不认可&amp;#13;&amp;#10;争议月份:2023年9月&amp;#13;&amp;#10;争议金额:30&amp;#13;&amp;#10;是否承诺退费:是&amp;#13;&amp;#10;用户要求:退费&amp;#13;</t>
  </si>
  <si>
    <t>TS202310081303341035</t>
  </si>
  <si>
    <t>李会桃</t>
  </si>
  <si>
    <t>2023-10-08 16:29:50</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</si>
  <si>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反映对产生的流量费不认可&amp;#13;&amp;#10;业务名称:上网流量费-国内（本地使用）&amp;#13;&amp;#10;争议月份:2023年10月&amp;#13;&amp;#10;争议金额:10&amp;#13;&amp;#10;是否承诺退费:是&amp;#13;&amp;#10;用户要求:用户来电反映保证联通的卡用流量。需要退费，麻烦尽快处理，谢谢&amp;#13;</t>
  </si>
  <si>
    <t>TS202310071155010939</t>
  </si>
  <si>
    <t>2023-10-08 14:59:30</t>
  </si>
  <si>
    <t>【互联网舆情工单】&amp;#13;&amp;#10;1、用户ID：6421111471&amp;#13;&amp;#10;2、粉丝量：1408019&amp;#13;&amp;#10;3、发现方式：黑猫&amp;#13;&amp;#10;4、投诉编号：17369049539&amp;#13;&amp;#10;5、链接：//tousu.sina.com.cn/complaint/view/17369049539/&amp;#13;&amp;#10;6、投诉原文：本人号码15629343378没有开通流量，且用的是其他运营商的流量，必须手动开启，在本人不知情的情况下恶意后台运行，导致扣费，10010客服说取消流量功能后还能正常拨打电话，并且已关闭流量，现在是无法接通，没信号。严重影响我的工作，再次拔打10010客服又说流量和通话是一起的，那是不是打个电话也是流量了，以前就没得这种自动使用流量的，以前10010马上给我处理好</t>
  </si>
  <si>
    <t>1、客户信息：业务号码15629343378、套餐如意通随意打（宜昌随意打）(OCS)、级别 一星用户，责任归属地 湖北宜昌 2、客户问题描述：反映流量扣费问题 3、本次受理情况： ①.核实原因：用户对流量扣费有疑问。 ②.处理结果：2023-10-07 考虑用户首次反映流量扣费问题（详情见附件），已为用户申请4.59元，话费于24小时内到账。客户自行要求关闭上网功能，因上网服务于VOLTE功能绑定，同时关闭导致无法正常通话，现已按客户要求打开上网服务及VOLTE功能，通话已恢复正常，并告知客户语音通话过程中不会产生上网流量。联系本机号码关机，联系第二个号码用户未接，已短信答复如需办理可联系我部 4、客户要求：无 5、是否属于不知情 订制：否 6、办理渠道：无 7、不知情订制类型：无 8、共性问题分类：无 9、产品名称：如意通随意打（宜昌随意打）(OCS) 10、产品ID：90539805 11、业务办理时间：2013-05-08 12、不属于不知情订制的原因说明：用户反映流量扣费问题，非不知情办理 13、三种确认方式凭证：无</t>
  </si>
  <si>
    <t>TS202310081330081616</t>
  </si>
  <si>
    <t>何睿滢</t>
  </si>
  <si>
    <t>2023-10-08 14:17:11</t>
  </si>
  <si>
    <t>判断省分:其他省分&amp;#13;&amp;#10;:流量计费争议&amp;#13;&amp;#10;判断省分::定向流量未免流&amp;#13;&amp;#10;:不认可&amp;#13;&amp;#10;:不符合或不愿意开通&amp;#13;&amp;#10;:&amp;#13;&amp;#10;&amp;#13;&amp;#10;高级模板内容：&amp;#13;&amp;#10;投诉问题描述:自己本月只有两天在校外，也没有怎么用流量，但自己现在在校内还是用的国内流量，没有用校园流量，对此产生的流量费用不认可，要求退其本月产生的所有流量费用，并处理校园流量不能用的问题&amp;#13;&amp;#10;争议定向流量包产品名称:	 0元100G校园基站流量（立即生效）&amp;#13;&amp;#10;订购渠道:无&amp;#13;&amp;#10;订购日期:2023-10-08&amp;#13;&amp;#10;用户要求:要求退其本月产生的所有流量费用，并处理校园流量不能用的问题，要求明天内处理并回复&amp;#13;</t>
  </si>
  <si>
    <t>计费争议-流量：客户反映流量费用问题。经核实，本月使用校园外流量，产生有5元流量费用，计费正常无误，考虑客户感知，申请退还本月5元流量费用，24小时内到账，此费用无法抵扣往月欠费及打印发票，已发校园营业厅协助添加锁定校园基站，另为客户赠送0元20G流量，仅本月使用，满意。</t>
  </si>
  <si>
    <t>TS202310071736490814</t>
  </si>
  <si>
    <t>2023-10-08 13:11:06</t>
  </si>
  <si>
    <t>[65岁以上老人] 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用户来电要求将3月份的流量费用退费&amp;#13;&amp;#10;争议月份:2023年3月&amp;#13;&amp;#10;争议金额/流量:140&amp;#13;&amp;#10;用户要求:要求退费&amp;#13;</t>
  </si>
  <si>
    <t>计费争议-流量：用户反映流量费用问题。经核实，用户3月超出流量 9.75GB ，产生有140元流量费用，计费正常无误，考虑客户感知，申请减免3月流量费用140元， 24小时内到账，此费用无法抵扣往月欠费且不可打印发票，满意。</t>
  </si>
  <si>
    <t>TS202310071001500003</t>
  </si>
  <si>
    <t>2023-10-08 09:07:59</t>
  </si>
  <si>
    <t>套餐查询:&amp;#13;&amp;#10;判断用户产品中是否有基站优惠产品:是&amp;#13;&amp;#10;判断用户是否在优惠区域内使用:在优惠范围内&amp;#13;&amp;#10;建议用户通过APP查询详单进行核实:不认可/已经查询过&amp;#13;&amp;#10;判断省分:非贵州&amp;#13;&amp;#10;:&amp;#13;&amp;#10;&amp;#13;&amp;#10;高级模板内容：&amp;#13;&amp;#10;投诉问题描述:用户来电称自己在校园内还有校园基站流量，但是产生了套外通用流量扣费，用户要求退费并正常消耗定向流量。&amp;#13;&amp;#10;是否剩余小区优惠:是&amp;#13;&amp;#10;实际使用地:未详尽&amp;#13;&amp;#10;是否在优惠范围:是&amp;#13;&amp;#10;涉及金额:35&amp;#13;&amp;#10;是否已解释可能超出优惠范围:是&amp;#13;&amp;#10;涉及时间范围:2023-10-01～2023-10-07&amp;#13;&amp;#10;用户要求:用户来电称自己在校园内还有校园基站流量，但是产生了套外通用流量扣费，用户要求退费并正常消耗定向流量。&amp;#13;</t>
  </si>
  <si>
    <t>计费争议-流量：用户反映流量费用问题。经核实，用户本月使用校园外流量 5.81GB ，产生有30元流量费用，计费正常无误，考虑到用户的感知，申请减免本月30元流量费用，费用已于 2023-10-06 13:09:45 赠送到账，查询号码现已销户，无法联系上客户，如用户咨询，请前台10010话务中心代为解释，谢谢</t>
  </si>
  <si>
    <t>TS202310071825361964</t>
  </si>
  <si>
    <t>黄子珈</t>
  </si>
  <si>
    <t>2023-10-08 16:21:47</t>
  </si>
  <si>
    <t>用户来单反映称自己在使用王卡流量QQ浏览器的时候同时也在扣除通用流量，用户坚持称并未有进入第三方平台，用户要求我方核实之后尽快处理，谢谢</t>
  </si>
  <si>
    <t>计费争议-流量：用户反映免流问题。经核实，QQ浏览器如有其他第三方链接则不支持免流，建议用户通过王卡助手微信公众号，查看QQ浏览器免流范围，计费无误，用户表示知晓。</t>
  </si>
  <si>
    <t>TS202310070510052357</t>
  </si>
  <si>
    <t>刘维俊</t>
  </si>
  <si>
    <t>2023-10-08 14:04:39</t>
  </si>
  <si>
    <t>主办单位：湖北&amp;#10;客户类别：普通客户&amp;#10;10010是否打通：否&amp;#10;是否二次致电10015：是&amp;#10;是否联系：否&amp;#10;升级倾向：&amp;#10;号码归属省：湖北&amp;#10;SVIP等级：&amp;#10;1. 问题类型:;&amp;#10;2. 投诉类型:手机流量费争议;&amp;#10;3. 营业厅地址:;&amp;#10;4. 位置信息:;&amp;#10;5. 位置发生地:;&amp;#10;6. 投诉内容:为什么扣20元的流量费，帐上有余额就随便扣？请问我这差流量吗？马上给我退款20元。&amp;#10;202310月上网费:0.00&amp;#10;争议金额:0.00</t>
  </si>
  <si>
    <t>TS202310071708352454</t>
  </si>
  <si>
    <t>舒德培</t>
  </si>
  <si>
    <t>2023-10-08 12:28:26</t>
  </si>
  <si>
    <t>[65岁以上老人] &amp;#13;&amp;#10;高级模板内容：&amp;#13;&amp;#10;投诉问题描述:用户对超出语音通话扣费不认可&amp;#13;&amp;#10;争议月份:2023年6月、2023年7月、2023年8月、2023年9月&amp;#13;&amp;#10;争议金额:0&amp;#13;&amp;#10;是否有下发短信提醒:是&amp;#13;&amp;#10;用户要求:用户反馈没有打这么多电话，解释不认可，要求核实处理，请后台协助处理，谢谢！&amp;#13;</t>
  </si>
  <si>
    <t>计费争议-语音：用户反映语音问题，经核实语音计费无误，已建议客户通过手厅查询通话详单，考虑客户首次反映，我司申请减免9月语音费用126.9元，24小时到账，此费用不可打印发票，客户满意。</t>
  </si>
  <si>
    <t>TS202310071222281689</t>
  </si>
  <si>
    <t>2023-10-08 15:03:27</t>
  </si>
  <si>
    <t>[该用户有申诉倾向，请注意受理态度，查询近三天工单记录，积极解决用户问题。] [65岁以上老人] &amp;#13;&amp;#10;高级模板内容：&amp;#13;&amp;#10;投诉问题描述:用户来电对于上个月语音通话时间扣除强烈不满，称联通盗窃了61分钟，在线解释无效，要求我方尽快核实回复&amp;#13;&amp;#10;争议月份:2023年9月&amp;#13;&amp;#10;争议金额:0&amp;#13;&amp;#10;是否有下发短信提醒:是&amp;#13;&amp;#10;用户要求:我方尽快核实回复&amp;#13;</t>
  </si>
  <si>
    <t>计费争议-语音扣费：用户反映通话分钟数问题。经核实，客户号码为宜昌如意通随意打套餐，本月套餐内50分市话网龄已使用完，8月已为客户办理4G套餐空中入网-赠送300M流量和300分钟语音，计费正常，客户多次反映通话问题要求退费，已建议客户通过手厅核查通话详单，客户不愿，我司前期已多次退费，无法再次申请，现已联系客户解释，用户表示知晓。</t>
  </si>
  <si>
    <t>TS202310081259390925</t>
  </si>
  <si>
    <t>刘科</t>
  </si>
  <si>
    <t>2023-10-08 17:28:36</t>
  </si>
  <si>
    <t>&amp;#13;&amp;#10;高级模板内容：&amp;#13;&amp;#10;投诉问题描述:用户表示自己没有收到短信通知，没有提前通知，前台查询无下发记录&amp;#13;&amp;#10;合约名称:5G冰激凌套餐5折（次月生效24个月）（取整）（合约）（湖北宜昌）&amp;#13;&amp;#10;合约办理渠道:营业厅&amp;#13;&amp;#10;办理时间:2021-10-01&amp;#13;&amp;#10;到期时间:2023-09-30&amp;#13;&amp;#10;是否下发短信提醒:否&amp;#13;&amp;#10;用户要求:用户不认可10月份套餐，要求我方核实&amp;#13;</t>
  </si>
  <si>
    <t>TS202310081101410408</t>
  </si>
  <si>
    <t>2023-10-08 15:25:12</t>
  </si>
  <si>
    <t>&amp;#13;&amp;#10;高级模板内容：&amp;#13;&amp;#10;投诉问题描述:用户反映合约到期没提醒   要求退费自7月开始多扣的话费&amp;#13;&amp;#10;合约名称: 2021-07-01 00:00:00 2022-04-30 23:59:59 5G00 联通5G 畅爽冰激凌5G套餐129元 7121063072308234  91021191  &amp;#13;&amp;#10;合约办理渠道:营业厅&amp;#13;&amp;#10;办理时间:2021-07-01&amp;#13;&amp;#10;到期时间:2023-06-30&amp;#13;&amp;#10;是否下发短信提醒:否&amp;#13;&amp;#10;用户要求:要求核实退费  联系号码15671059026&amp;#13;</t>
  </si>
  <si>
    <t>TS202310080949380777</t>
  </si>
  <si>
    <t>2023-10-08 10:19:27</t>
  </si>
  <si>
    <t>&amp;#13;&amp;#10;高级模板内容：&amp;#13;&amp;#10;投诉问题描述:用户来电对于月租扣费不认可，称自己前期手机被关停一直没有使用，对于此期间扣费不认可&amp;#13;&amp;#10;争议月份:2023年10月&amp;#13;&amp;#10;争议金额:18&amp;#13;&amp;#10;用户要求:对于没有使用的期间扣取的月租费用不认可&amp;#13;</t>
  </si>
  <si>
    <t>TS202310080855251913</t>
  </si>
  <si>
    <t>官守国</t>
  </si>
  <si>
    <t>2023-10-08 10:45:26</t>
  </si>
  <si>
    <t>&amp;#13;&amp;#10;高级模板内容：&amp;#13;&amp;#10;投诉问题描述:用户来电表示对月租不认可，前台解释告知折扣失效，用户表示并未通知到位，要求我方返还本月多产生的月租费用。&amp;#13;&amp;#10;争议月份:2023年10月&amp;#13;&amp;#10;争议金额:140&amp;#13;&amp;#10;用户要求:尽快核实处理回复。&amp;#13;</t>
  </si>
  <si>
    <t>TS202310072006311431</t>
  </si>
  <si>
    <t>张子辰</t>
  </si>
  <si>
    <t>2023-10-08 15:34:40</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</si>
  <si>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对月租费用不认可，不知情的情况下就原价了&amp;#13;&amp;#10;争议月份:2023年8月、2023年9月、2023年10月&amp;#13;&amp;#10;争议金额:195&amp;#13;&amp;#10;用户要求:退费&amp;#13;</t>
  </si>
  <si>
    <t>TS202310071733090704</t>
  </si>
  <si>
    <t>2023-10-08 15:29:31</t>
  </si>
  <si>
    <t>22年Q3Q4重点客户&amp;#13;&amp;#10;高级模板内容：&amp;#13;&amp;#10;投诉问题描述:用户来电对本月两张副卡的月租费已经扣除，但现在副卡不能使用不认可，用户要求要么恢复副卡把这个月使用完再停机，要么就退费本月副卡功能费&amp;#13;&amp;#10;争议月份:2023年10月&amp;#13;&amp;#10;争议金额:20&amp;#13;&amp;#10;用户要求:我方解释不认可，用户要求要么恢复副卡把这个月使用完再停机，要么就退费本月副卡功能费，请后台核实尽快处理谢谢，联系电话15697279080&amp;#13;</t>
  </si>
  <si>
    <t>TS202310071537052091</t>
  </si>
  <si>
    <t>宋兴鑫</t>
  </si>
  <si>
    <t>2023-10-08 20:28:10</t>
  </si>
  <si>
    <t>主办单位：湖北&amp;#10;客户类别：普通客户&amp;#10;10010是否打通：否&amp;#10;是否二次致电10015：是&amp;#10;是否联系：否&amp;#10;升级倾向：&amp;#10;号码归属省：湖北&amp;#10;SVIP等级：&amp;#10;1. 问题类型:;&amp;#10;2. 投诉类型:退订争议;&amp;#10;3. 营业厅地址:;&amp;#10;4. 位置信息:;&amp;#10;5. 位置发生地:;&amp;#10;6. 投诉内容:5G炫彩加油包19元10GB（立即生效）（湖北）&amp;#10;争议金额：20元&amp;#10;取消业务并退费&amp;#10;业务已全部自动退订成功</t>
  </si>
  <si>
    <t>TS202310071309230393</t>
  </si>
  <si>
    <t>杨善红</t>
  </si>
  <si>
    <t>主办单位：湖北&amp;#10;客户类别：普通客户&amp;#10;10010是否打通：是&amp;#10;是否二次致电10015：是&amp;#10;是否联系：是&amp;#10;升级倾向：无&amp;#10;号码归属省：湖北&amp;#10;SVIP等级：&amp;#10;预处理名称:产品订购一键诊断&amp;#13;&amp;#10;业务产品类型:反应合约问题&amp;#13;&amp;#10;有无确认方式:有确认方式&amp;#13;&amp;#10;客户要求取消&amp;#13;&amp;#10;维系挽留:不接受挽留&amp;#13;&amp;#10;是否授权退订:省分暂未授权&amp;#13;&amp;#10;&amp;#13;&amp;#10;产品类型:标准合约-存费折扣;产品名称:5G冰激凌套餐享24个月5折优惠（次月生效）（湖北）;产品描述:99元及以上产品享受套餐月费5折优惠，次月生效，有效期24个月&amp;#13;&amp;#10;;产品ID:91078562;开始时间:2023-07-01 00:00:00;结束时间:2025-06-30 23:59:59;订购渠道:宜昌市分公司城区营销中心;客户确认方式:签字协议。&amp;#13;&amp;#10;用户来电要求取消5G冰激凌套餐享24个月5折优惠（次月生效）（湖北） 业务， 携转，对违约金不认可，请尽快处理谢谢！</t>
  </si>
  <si>
    <t>TS202310072000111327</t>
  </si>
  <si>
    <t>刘雪枫</t>
  </si>
  <si>
    <t>2023-10-08 15:09:58</t>
  </si>
  <si>
    <t>判断省分:湖北&amp;#13;&amp;#10;:流量费争议&amp;#13;&amp;#10;:未使用过/未使用那么多/用的wifi（产生流量/费用）&amp;#13;&amp;#10;:不认可&amp;#13;&amp;#10;:下一步&amp;#13;&amp;#10;:不符合或不愿意开通&amp;#13;&amp;#10;:已享受或不在授权范围&amp;#13;&amp;#10;:&amp;#13;&amp;#10;&amp;#13;&amp;#10;高级模板内容：&amp;#13;&amp;#10;投诉问题描述:用户来电反映对超套外产生的流量费用不认可&amp;#13;&amp;#10;争议月份:2023年9月&amp;#13;&amp;#10;争议金额/流量:60&amp;#13;&amp;#10;用户要求:用户要求退费&amp;#13;</t>
  </si>
  <si>
    <t>计费争议-账单：用户反映流量扣费问题，经核实，9月流量不够用导致副卡超出20.71GB，出于服务角度，申请退费60元，此费用不可打印发票，后期同类情况不予减免，用户表示知晓。</t>
  </si>
  <si>
    <t>TS202310081042192340</t>
  </si>
  <si>
    <t>钟红新</t>
  </si>
  <si>
    <t>2023-10-08 16:02:47</t>
  </si>
  <si>
    <t>用户来电表示营业厅告知给自己办理的是59元的套餐，现在一个月100多元，已告知用户核实有合约（预存0元;赠款总额588元;588元分12月返还;）每月返还49元，109-49，一个月60元，多次解释不认可，表示营业厅告知是59元就应该只给自己扣59元，为什么还要给自己搞这些乱七八糟的业务，要求尽快核实</t>
  </si>
  <si>
    <t>计费争议-账单：用户反映套餐计费问题。经核实，当阳城区南正街自有营业厅 23.9月办理赠费合约时同步生效有炫彩通信助理包-云盘版10元业务，现协商退费10元，并重新办理月赠59元*12个月活动，次月生效，用户满意。</t>
  </si>
  <si>
    <t>TS202310081035422158</t>
  </si>
  <si>
    <t>刘成雄</t>
  </si>
  <si>
    <t>2023-10-08 15:58:40</t>
  </si>
  <si>
    <t>用户来电反映 ，称本机资费太高了，称之前办理是只要38元，现在被收取129元，我方查询用户前期有参加： 预存话费享折扣优惠 档位三（立即生效24个月）-湖北政企专属 在8月31日到期，为其解释并建议到营业厅咨询新的套餐优惠，用户不认可，要求我方协助处理！</t>
  </si>
  <si>
    <t>计费争议-账单：用户反映套餐扣费较高。经核实，当前套餐折扣到期，但用户拒绝续约。已按用户要求分别转资8元流量王，次月生效，并注销宽带及局方停机的副卡，用户满意。</t>
  </si>
  <si>
    <t>TS202310061755080166</t>
  </si>
  <si>
    <t>汪亮</t>
  </si>
  <si>
    <t>2023-10-08 13:39:43</t>
  </si>
  <si>
    <t>【2022年上工信部测评重保用户】【2022年上工信部测评重保用户】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电对于本机本月月租费不认可，称办理的时候是59元每月，但是现在查询到收取了75元，对此不认可&amp;#13;&amp;#10;争议月份:2023年10月&amp;#13;&amp;#10;争议金额:75&amp;#13;&amp;#10;用户要求:用户要求我方核实回复，谢谢！&amp;#13;</t>
  </si>
  <si>
    <t>计费争议-账单：用户反映月租扣费问题，经核实，原套餐未失效，导致产生多扣费用，已发沃工单问题编号：OHB2023100801159协助处理，现申请退费到账10月套餐差价16元，此费用不可打印发票，满意。</t>
  </si>
  <si>
    <t>TS202310070851050604</t>
  </si>
  <si>
    <t>郑军昌</t>
  </si>
  <si>
    <t>2023-10-08 13:58:07</t>
  </si>
  <si>
    <t>主办单位：湖北&amp;#10;客户类别：普通客户&amp;#10;10010是否打通：否&amp;#10;是否二次致电10015：是&amp;#10;是否联系：否&amp;#10;升级倾向：&amp;#10;号码归属省：湖北&amp;#10;SVIP等级：&amp;#10;1. 问题类型:;&amp;#10;2. 投诉类型:通话费争议;&amp;#10;3. 营业厅地址:;&amp;#10;4. 位置信息:;&amp;#10;5. 位置发生地:;&amp;#10;6. 投诉内容:&amp;#10;202310国内通话费:0&amp;#10;争议金额:199.00</t>
  </si>
  <si>
    <t>计费争议-账单①客户基本资料：业务号码：15671033444、客户姓名：郑军昌、套餐情况：畅爽冰激凌5G套餐199元（基础版）；客户反映10月账单的问题； &amp;#10;②首次联系客户时间：2023-10-07 14:41:00&amp;#10;③投诉核查处理情况：收到贵部转办，我司立即组织核查，经核实，查询客户办理199元套餐，参加100元返费活动，本月2号已短信发送返费100元，用户实付月租99元+10元副卡+10元IPTV业务，现已解释，出于服务角度，申请调整副卡月租费用0元/月，次月生效，满意； &amp;#10;④答复客户时间及客户满意度评价：根据上述核实情况，我司于2023-10-07 14:41:00联系客户满意，回单人：胡春燕、联系方式：07176921001&amp;#10;⑤投诉核查关联材料：无。"</t>
  </si>
  <si>
    <t>TS202310070851460621</t>
  </si>
  <si>
    <t>肖新玉</t>
  </si>
  <si>
    <t>2023-10-08 09:03:29</t>
  </si>
  <si>
    <t>&amp;#13;&amp;#10;高级模板内容：&amp;#13;&amp;#10;投诉问题描述:用户来电反映副卡转为副卡都有话费的，对话费只有178.56不认可，要求核实，请尽快处理&amp;#13;&amp;#10;争议时间:2023-10-07&amp;#13;&amp;#10;争议金额:0&amp;#13;&amp;#10;用户查询情况:178.56&amp;#13;&amp;#10;前台实际查询情况:178.56&amp;#13;&amp;#10;用户要求:用户来电反映副卡转为副卡都有话费的，对话费只有178.56不认可，要求核实，请尽快处理&amp;#13;</t>
  </si>
  <si>
    <t>计费争议-账单扣费：客户对10月副卡扣费元不满，经核实属正常扣费，考虑到用户使用感知沟通后为用户15549367258办理预存话费享50元话费优惠（湖北），满意。</t>
  </si>
  <si>
    <t>TS202310071407501870</t>
  </si>
  <si>
    <t>秦烨</t>
  </si>
  <si>
    <t>2023-10-08 09:58:46</t>
  </si>
  <si>
    <t>【2022年上工信部测评重保用户】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表示自己最低消费每月都补足到119元，对于宽带每月还有家庭WiFi服务费不认可，要求处理费用（涉及月份较多请求后台协助处理）&amp;#13;&amp;#10;争议月份:2023年10月&amp;#13;&amp;#10;争议金额:40&amp;#13;&amp;#10;用户要求:核实回复&amp;#13;</t>
  </si>
  <si>
    <t>计费争议-账单扣费：客户对10月套餐扣费40元不满，经核实用户是对开通超级WiFi在网36个月月包40元（湖北）未返还到账导致扣费不满，现线上无对应勾选项已发区域负责人18607201296协助处理，于10月10日前处理完毕，用户知晓。</t>
  </si>
  <si>
    <t>TS202310071018240497</t>
  </si>
  <si>
    <t>张吉轩</t>
  </si>
  <si>
    <t>2023-10-08 09:01:39</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</si>
  <si>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电自己没有更改套餐沃派校园融合9元移网成员套餐，前台解释，客户不认可，需要后台工作人员协助处理&amp;#13;&amp;#10;争议月份:2023年10月&amp;#13;&amp;#10;争议金额:9&amp;#13;&amp;#10;用户要求:客户对套餐不认可，需要后台工作人员协助处理，谢谢&amp;#13;</t>
  </si>
  <si>
    <t>计费争议-账单扣费：客户对10月套餐收费不满，经核实属套餐内正常扣费，已解释，考虑到用户使用感知为用户申请10元费用，24小时内地澳洲，此费用不可打印发票，满意。</t>
  </si>
  <si>
    <t>TS202310061855371318</t>
  </si>
  <si>
    <t>2023-10-08 09:06:59</t>
  </si>
  <si>
    <t>&amp;#13;&amp;#10;高级模板内容：&amp;#13;&amp;#10;投诉问题描述:用户来电对月租消费不认可&amp;#13;&amp;#10;争议月份:2023年10月&amp;#13;&amp;#10;争议金额:200.66&amp;#13;&amp;#10;用户要求:已向用户解释。用户强烈要求我方核实处理。提及投诉。请加急 处理、&amp;#13;</t>
  </si>
  <si>
    <t>计费争议-账单扣费：客户对10月账单扣费不满，经核实用户是对另拓见科技于23.1月通过电话营销方式推荐13277396185办理炫彩通信助理包-云盘版扣费不满，23.1-10月扣费95元，2小时内退费到账，此费用不可抵扣往月欠费及打印发票，满意</t>
  </si>
  <si>
    <t>TS202310061923231802</t>
  </si>
  <si>
    <t>张学军</t>
  </si>
  <si>
    <t>2023-10-08 09:03:12</t>
  </si>
  <si>
    <t>&amp;#13;&amp;#10;高级模板内容：&amp;#13;&amp;#10;投诉问题描述:称开卡告知30元一个月，现对业务9元100分钟5G速率包（湖北）（立即生效），漏话提醒云盘包（次月生效）-湖北-3元不认可，称不知情办理，要求回复解决，请核实处理，谢谢&amp;#13;&amp;#10;业务名称:9元100分钟5G速率包（湖北）（立即生效），漏话提醒云盘包（次月生效）-湖北-3元不认可&amp;#13;&amp;#10;争议月份:2023年10月、2023年8月、2023年9月&amp;#13;&amp;#10;争议金额:1&amp;#13;&amp;#10;办理渠道:湖北省宜昌市OMO&amp;#13;&amp;#10;前台是否取消:未取消&amp;#13;&amp;#10;用户要求:尽快处理&amp;#13;</t>
  </si>
  <si>
    <t>计费争议-账单扣费：客户对8-10月套餐收费不满，经核实用户是对8-10月开通的9元100分钟5G速率包（湖北）（立即生效）和漏话提醒云盘包（次月生效）-湖北-3元扣费不满，现为用户取消  ，沟通后为用户办理预存话费享40元话费优惠（湖北），满意。</t>
  </si>
  <si>
    <t>TS202310070810280061</t>
  </si>
  <si>
    <t>洪义</t>
  </si>
  <si>
    <t>2023-10-08 09:02:19</t>
  </si>
  <si>
    <t>&amp;#13;&amp;#10;高级模板内容：&amp;#13;&amp;#10;投诉问题描述:营业厅办卡宣传的资费和实际使用不认可&amp;#13;&amp;#10;业务名称:畅爽冰激凌5G套餐99元（基础版）&amp;#13;&amp;#10;宣传渠道:营业厅&amp;#13;&amp;#10;宣传内容:月租69，宽带免费&amp;#13;&amp;#10;实际情况:9月109,10月114元月租&amp;#13;&amp;#10;用户要求:用户对欠费不认可，不愿交费要求处理费用以及套餐问题&amp;#13;</t>
  </si>
  <si>
    <t>计费争议-账单扣费：客户对9-10月套餐收费99不满，经核实属折扣到期未办理导致，现已为用户办理存量5G畅爽套餐享39元赠费（次月生效），考虑到用户9-10月产生费用，沟通后为用户办理湖北预存话费享50元话费优惠（湖北），另为用户申请15元费用于24小时内到账，此费用不可打印发票，另已按用户要求取消15元1000M提速包(湖北)，满意</t>
  </si>
  <si>
    <t>TS202310081336331755</t>
  </si>
  <si>
    <t>蒋琳</t>
  </si>
  <si>
    <t>2023-10-08 15:34:18</t>
  </si>
  <si>
    <t>&amp;#13;&amp;#10;高级模板内容：&amp;#13;&amp;#10;投诉问题描述:用户本机来电反映称本机来电副卡之前属于主卡，于5月左右联系营业厅工作人员（宜昌西陵区点军永乐代理点），当时办理活动营业人员承诺把本机与副卡更换。当前号码为主卡。每月减免副卡（18671799997，18671798441，不扣20元），用户表示当时还有聊天截图，表示近期查询账单发现每月都有扣取副卡20元，表示不满，联系对方称不清楚，安抚无效&amp;#13;&amp;#10;争议月份:2023年6月、2023年7月、2023年8月、2023年9月、2023年10月&amp;#13;&amp;#10;争议金额:20&amp;#13;&amp;#10;用户要求:要求反馈核实，把副卡固定称宣传时的免费。联系来电好，有升级倾向未标明&amp;#13;&amp;#10;&amp;#13;&amp;#10;备注：经核实暂未查到返费与减免&amp;#13;</t>
  </si>
  <si>
    <t>计费争议-账单扣费：客户对副卡扣费不满，经核实属正常扣费，沟通后是属正常扣费，现已为用户办理副卡0元次月生效，查询6-8月产生费用100元，沟通后为号码18671798441/18671799997办理预存话费享50元话费优惠（湖北），满意。</t>
  </si>
  <si>
    <t>TS202310070934331726</t>
  </si>
  <si>
    <t>鲁永海</t>
  </si>
  <si>
    <t>2023-10-08 13:31:44</t>
  </si>
  <si>
    <t>判断省分:其他省分&amp;#13;&amp;#10;:电话营销争议&amp;#13;&amp;#10;:不认可&amp;#13;&amp;#10;判断省分:湖北&amp;#13;&amp;#10;:移网电话营销费用争议（套餐资费/融合宽带/副卡功能费类除外）&amp;#13;&amp;#10;:不认可&amp;#13;&amp;#10;:大于500元&amp;#13;&amp;#10;:&amp;#13;&amp;#10;&amp;#13;&amp;#10;高级模板内容：&amp;#13;&amp;#10;是否10016外呼:不记得&amp;#13;&amp;#10;电话外呼号码:无&amp;#13;&amp;#10;渠道名称:	 上海航动科技有限公司（宜昌） &amp;#13;&amp;#10;反应问题涉及场景:电话营销业务资费争议,未经同意订购业务,诱导订购（业务与实际宣传不符）&amp;#13;&amp;#10;产品名称:		 家庭群组化副卡10G省内流量流量(不共享不结转)(湖北)-次月生效 订购 副卡免月租12个月（10元话费12个月）（湖北）-立即生效 退订&amp;#13;&amp;#10;争议月份:2023年10月&amp;#13;&amp;#10;是否承诺退费:否&amp;#13;&amp;#10;承诺退费金额:0&amp;#13;&amp;#10;是否取消业务（如取消失败，需加上系统报错的提示）:未取消无权限&amp;#13;&amp;#10;是否需要回复:是&amp;#13;&amp;#10;用户要求:要求更改回	&amp;#13;&amp;#10;副卡免月租12个月（10元话费12个月）（湖北）-立即生效 &amp;#13;</t>
  </si>
  <si>
    <t>计费争议-账单扣费：客户对副卡扣费不满，经核实属正常扣费，沟通后为用户4张办理副卡0元次月生效，满意。</t>
  </si>
  <si>
    <t>TS202310071326540830</t>
  </si>
  <si>
    <t>王虎</t>
  </si>
  <si>
    <t>2023-10-08 14:16:23</t>
  </si>
  <si>
    <t>&amp;#13;&amp;#10;高级模板内容：&amp;#13;&amp;#10;投诉问题描述:用户对套餐预存0元;赠款总额240元;10元一次性到账;230元分23月返还;  ，月底10月31号结束了不认可称之前一直是免费的下个月扣费不满，并且之前每个月月租只有50多现在扣费169元不认可，主卡的月租查询之前有减免但是系统未显示套餐优惠。&amp;#13;&amp;#10;争议月份:2023年10月&amp;#13;&amp;#10;争议金额:169&amp;#13;&amp;#10;用户要求:加急&amp;#13;</t>
  </si>
  <si>
    <t>计费争议-账单扣费：客户对副卡扣费不满，经核实用户实际是反映调账赠费到期无法续订导致，现线上无优惠对应勾选项，已发区域负责人4951010协助处理，于10月10日前处理完毕，考虑到活动未正常续订导致本月产生59元费用，沟通后为用户18672654198/15549319558办理预存话费享30元话费优惠（湖北），满意。</t>
  </si>
  <si>
    <t>TS202310080958501049</t>
  </si>
  <si>
    <t>2023-10-08 15:51:31</t>
  </si>
  <si>
    <t>用户表示2023-08-10 11:54:32续交了两年的费用，但是宽带之后就经常欠费停机，多次单独充值，对此非常不满，要求我部彻底解决问题，尽快开通并回复。（用户不认可前期工单TS202310060811421435的解释）</t>
  </si>
  <si>
    <t>计费争议-账单扣费：客户对宽带扣费不满，经核实属正常扣费，经核实用户于2021-09-02 10:39:17缴费宽带960元，已于今年9月宽带已自动到期，已发区域负责人2910111联系，已解释致电未接，已短信答复如需办理可联系我部，如有疑问可在工作时间（08:30-12:00；14:00 -17:30 ）联系07176921001、13032700872宜昌客服。如用户咨询，请前台 10010话务 中心代为解释，谢谢。</t>
  </si>
  <si>
    <t>TS202310071820561870</t>
  </si>
  <si>
    <t>袁亚挺</t>
  </si>
  <si>
    <t>2023-10-08 17:14:13</t>
  </si>
  <si>
    <t>&amp;#13;&amp;#10;高级模板内容：&amp;#13;&amp;#10;投诉问题描述:用户来电称本机没有开通沃家神眼而扣费不理解&amp;#13;&amp;#10;争议月份:2023年1月、2023年2月、2023年3月、2023年4月、2023年5月、2023年6月、2023年7月、2023年8月、2023年9月、2023年10月、2022年1月、2022年2月、2022年3月、2022年4月、2022年5月、2022年6月、2022年7月、2022年8月、2022年9月、2022年10月、2022年11月、2022年12月、2021年7月、2021年8月、2021年9月、2021年10月、2021年11月、2021年12月&amp;#13;&amp;#10;争议金额:280&amp;#13;&amp;#10;用户要求:已向用户解释但用户不解，联系电话15587958678   &amp;#13;</t>
  </si>
  <si>
    <t>计费争议-账单扣费：客户对沃家神眼扣费不满，经核实由侯海燕返单录入中心，沟通后已取消，查询22.01-23.10产生费用220元沟通后现为用户办理预存话费享50元话费优惠（湖北），另为用户申请170元费用，24小时内到账，此费用不可打印发票，满意</t>
  </si>
  <si>
    <t>TS202310070834230326</t>
  </si>
  <si>
    <t>郭琼芳</t>
  </si>
  <si>
    <t>2023-10-08 17:26:47</t>
  </si>
  <si>
    <t>&amp;#13;&amp;#10;高级模板内容：&amp;#13;&amp;#10;投诉问题描述:用户来电反映8月消费，前台查询解释（月租29月，每月30月赠费已到账未体现在账单上）不认可，要求尽快核实处理，请协助处理&amp;#13;&amp;#10;争议月份:2023年8月&amp;#13;&amp;#10;争议金额:30&amp;#13;&amp;#10;用户要求:退费&amp;#13;</t>
  </si>
  <si>
    <t>计费争议-账单扣费：客户对星锐卡30元赠费12个月优惠合约 (湖北)未到账不满，经核实本月赠款金额30元现已被使用，查询7月返费未到账现为用户申请30元费用，24小时内到账，此费用不可打印发票，满意。</t>
  </si>
  <si>
    <t>TS202310071003320054</t>
  </si>
  <si>
    <t>望伟</t>
  </si>
  <si>
    <t>2023-10-08 15:02:55</t>
  </si>
  <si>
    <t>&amp;#13;&amp;#10;高级模板内容：&amp;#13;&amp;#10;投诉问题描述:用户来电称自己每月都有返还10元，但本月没有返还，要求核实回复，请后台协助处理，谢谢。&amp;#13;&amp;#10;活动名称:前台未查询到返还合约&amp;#13;&amp;#10;争议月份:2023年10月&amp;#13;&amp;#10;争议金额:10&amp;#13;&amp;#10;用户要求:核实回复&amp;#13;</t>
  </si>
  <si>
    <t>计费争议-账单扣费：客户对账单扣费不满，经核实属正常扣费前期开户时的优惠现已到期，现线上无续订勾选项，建议用户继续观察使用，用户知晓。</t>
  </si>
  <si>
    <t>TS202310080954020919</t>
  </si>
  <si>
    <t>王秀娟</t>
  </si>
  <si>
    <t>2023-10-08 13:37:42</t>
  </si>
  <si>
    <t>&amp;#13;&amp;#10;高级模板内容：&amp;#13;&amp;#10;投诉问题描述:用户对前期返费不认可&amp;#13;&amp;#10;争议月份:2023年9月&amp;#13;&amp;#10;争议金额:40&amp;#13;&amp;#10;用户要求:用户说退费90但是只退费了50用户不认可 前期工单:TS202309281335281673&amp;#13;</t>
  </si>
  <si>
    <t>您反馈计费争议-账单扣费：您对副卡扣费不满，经核实属副卡正常扣费，现沟通后为您办理副卡0元次月生效，副卡收费正常为10元费用为每月超出5元不认可，21.10-23.09月现为用户申请最高补偿为300元费用（现为用户办理副卡系统赠费50元，另23.10-23.12每月为用户办理副卡赠费60元，24.01月给用户70元，直至费用返还完毕为止）此费用不可打印发票 ，用户知晓。</t>
  </si>
  <si>
    <t>TS202310062118281040</t>
  </si>
  <si>
    <t>刘学珍</t>
  </si>
  <si>
    <t>2023-10-08 11:39:42</t>
  </si>
  <si>
    <t>&amp;#13;&amp;#10;高级模板内容：&amp;#13;&amp;#10;投诉问题描述:用户对10月的月租不认可，称之前一直没人说预存话费享折扣优惠 档位三（次月生效24个月）-湖北政企专属是有期限的，前台解释无效&amp;#13;&amp;#10;争议月份:2023年10月&amp;#13;&amp;#10;争议金额:120&amp;#13;&amp;#10;用户要求:用户要求24小时之内核实处理，请加急处理&amp;#13;</t>
  </si>
  <si>
    <t>系统支撑：经核实因套餐折扣到期无提醒，现办理赠费活动，合约期12个月，客户满意。</t>
  </si>
  <si>
    <t>TS202310071134530361</t>
  </si>
  <si>
    <t>张弟美</t>
  </si>
  <si>
    <t>2023-10-08 10:02:03</t>
  </si>
  <si>
    <t>用户来电反映要求进行保持之前的套餐优惠，不然销户&amp;#13;&amp;#10;请回电核实处理</t>
  </si>
  <si>
    <t>系统支撑：经核实因系统支撑不到位，导致套餐折扣到期无提醒，本月办理赠费活动，合约期12个月，并申请减免套餐差价69元，24小时到账，此费用不可打印发票，客户满意。</t>
  </si>
  <si>
    <t>TS202310072045152025</t>
  </si>
  <si>
    <t>潘小伟</t>
  </si>
  <si>
    <t>2023-10-08 13:02:44</t>
  </si>
  <si>
    <t>[65岁以上老人] &amp;#13;&amp;#10;高级模板内容：&amp;#13;&amp;#10;投诉问题描述:不一致&amp;#13;&amp;#10;业务名称: 畅爽冰激凌5G套餐129元&amp;#13;&amp;#10;宣传渠道:客户经理&amp;#13;&amp;#10;宣传内容:48一个月&amp;#13;&amp;#10;实际情况:149一个月&amp;#13;&amp;#10;用户要求:要求核实回复，并改回之前48一个月，不愿提供第二联系电话，请处理&amp;#13;</t>
  </si>
  <si>
    <t>系统支撑：经核实因系统支撑不到位，导致套餐折扣到期无提醒，申请减免9月套餐差价91元，24小时到账，此费用不可打印发票，另已告知客户到营业厅申请复机后，联系我司办理赠费活动，客户满意。</t>
  </si>
  <si>
    <t>TS202310071846502461</t>
  </si>
  <si>
    <t>黄直伟</t>
  </si>
  <si>
    <t>2023-10-08 14:12:19</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</si>
  <si>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对预存话费享折扣优惠 档位五（立即生效24个月）-湖北政企专属到期不满&amp;#13;&amp;#10;争议月份:2023年10月&amp;#13;&amp;#10;争议金额:200&amp;#13;&amp;#10;用户要求:要求恢复预存话费享折扣优惠 档位五（立即生效24个月）-湖北政企专属。同时这个月月租打五折&amp;#13;</t>
  </si>
  <si>
    <t>系统支撑：用户反映预存话费享折扣优惠 档位五（立即生效24个月，经核实用户需续订折扣为3年，现线上无对应勾选项，沟通后用户表示自行前往营业厅办理，考虑到用户本月折扣到期支付全月月租，为用户主卡及3张副卡办理预存话费享50元话费优惠（湖北），满意</t>
  </si>
  <si>
    <t>TS202310071846512462</t>
  </si>
  <si>
    <t>唐博文</t>
  </si>
  <si>
    <t>2023-10-08 13:38:51</t>
  </si>
  <si>
    <t>用户来电反馈预存话费享折扣优惠 档位三（立即生效24个月）-湖北政企专属合约到期，未有及时提醒，导致202309和202310月产生了多的费用，对费用不认可，要求将多扣费用退还并且续约，联系方式：13349763957</t>
  </si>
  <si>
    <t>系统支撑：用户反映折扣到期无提醒。经核实，用户原折扣优惠8月31日到期，现协商退还9月套餐差价70元，2小时到账，此费用不可打印发票，并勾选69元赠费*12个月，次月生效，满意。</t>
  </si>
  <si>
    <t>TS202310081043012364</t>
  </si>
  <si>
    <t>张传文</t>
  </si>
  <si>
    <t>2023-10-08 15:36:36</t>
  </si>
  <si>
    <t>22年Q3Q4重点客户&amp;#13;&amp;#10;高级模板内容：&amp;#13;&amp;#10;投诉问题描述:来电对现在套餐合约到期没有提示不认可&amp;#13;&amp;#10;合约名称:预存话费享折扣优惠 档位五（次月生效24个月）-湖北政企专属&amp;#13;&amp;#10;合约办理渠道:夷陵城区自有营业厅&amp;#13;&amp;#10;办理时间:2021-10-01&amp;#13;&amp;#10;到期时间:2021-10-01&amp;#13;&amp;#10;是否下发短信提醒:是  &amp;#13;&amp;#10;用户要求:我方解释到期前都会提示短信，不认可，称自己不知情就把手机停了。自己都交费了。还停机、要求核实处理。称不行不使用了&amp;#13;</t>
  </si>
  <si>
    <t>系统支撑：用户反映折扣到期无提醒。经核实，用户原折扣优惠9月30日到期，已勾选99元赠费*12个月，次月生效，用户满意。</t>
  </si>
  <si>
    <t>TS202310072139360180</t>
  </si>
  <si>
    <t>邹忠列</t>
  </si>
  <si>
    <t>2023-10-08 15:16:33</t>
  </si>
  <si>
    <t>&amp;#13;&amp;#10;高级模板内容：&amp;#13;&amp;#10;投诉问题描述:用户称套餐费用过高，要求取消这个套餐，前台已做解释，用户不认可，请后台工作人员协助处理，谢谢！&amp;#13;&amp;#10;争议月份:2023年10月&amp;#13;&amp;#10;争议金额:-1&amp;#13;&amp;#10;用户要求:降低套餐！&amp;#13;</t>
  </si>
  <si>
    <t>系统支撑：用户实际反映折扣到期无提醒。经核实，用户原折扣优惠8月31日到期，已办理69元赠费*12个月，立即生效，满意。</t>
  </si>
  <si>
    <t>TS202310080940530516</t>
  </si>
  <si>
    <t>李承旺</t>
  </si>
  <si>
    <t>2023-10-08 15:02:14</t>
  </si>
  <si>
    <t>[65岁以上老人] &amp;#13;&amp;#10;高级模板内容：&amp;#13;&amp;#10;投诉问题描述:详见：用户在营业厅，营业厅告知无法办理用户存量5G畅爽套餐享69元赠费；最多只能办理五折优惠，用户不认可&amp;#13;&amp;#10;争议月份:2023年10月&amp;#13;&amp;#10;争议金额:-1&amp;#13;&amp;#10;用户要求:用户要求重新处理&amp;#13;</t>
  </si>
  <si>
    <t>业务办理：用户要求办理套餐3折优惠，系统无勾选项，已协商 用户办理存量5G畅爽套餐享69元赠费，用户满意。</t>
  </si>
  <si>
    <t>TS202310070939571898</t>
  </si>
  <si>
    <t>2023-10-08 09:58:28</t>
  </si>
  <si>
    <t>[65岁以上老人] &amp;#13;&amp;#10;高级模板内容：&amp;#13;&amp;#10;投诉问题描述:用户来电称对月租的费用不认可，在线解释称是合约到期，已在线解释用户不认可，请协助处理谢谢&amp;#13;&amp;#10;争议月份:2023年10月&amp;#13;&amp;#10;争议金额:99&amp;#13;&amp;#10;用户要求:要求续约预存话费享折扣优惠 档位三（次月生效24个月）-湖北政企专属，请协助&amp;#13;</t>
  </si>
  <si>
    <t>业务办理：用户要求办理套餐3折优惠，系统无勾选项，已协商 用户存量5G畅爽套餐享69元赠费，用户表示考虑，知晓。</t>
  </si>
  <si>
    <t>BL202310081325572045</t>
  </si>
  <si>
    <t>颜东</t>
  </si>
  <si>
    <t>2023-10-08 14:14:20</t>
  </si>
  <si>
    <t>要求续订预存话费享折扣优惠 档位五（次月生效24个月）-湖北政企专属   解释不认可 请续订&amp;#13;</t>
  </si>
  <si>
    <t>系统支撑：用户反映折扣到期无提醒。经核实，用户原折扣优惠10月31日到期，系统不支持续订，已登记11月8日勾选49元赠费*12个月，立即生效，满意。</t>
  </si>
  <si>
    <t>BL202310071946021008</t>
  </si>
  <si>
    <t>舒卫兵</t>
  </si>
  <si>
    <t>2023-10-08 14:23:35</t>
  </si>
  <si>
    <t>【2022年上工信部测评重保用户】用户要求续 5G冰激凌套餐享12个月7折优惠（次月生效）（湖北）</t>
  </si>
  <si>
    <t>系统支撑：用户反映折扣到期无提醒。经核实，用户原折扣优惠8月31日到期，现协商退还9月套餐差价60元，此费用不可打印发票，并勾选60元赠费*12个月，次月生效，满意。</t>
  </si>
  <si>
    <t>TS202310080953290900</t>
  </si>
  <si>
    <t>杨春珍</t>
  </si>
  <si>
    <t>2023-10-08 15:33:46</t>
  </si>
  <si>
    <t>&amp;#13;&amp;#10;高级模板内容：&amp;#13;&amp;#10;投诉问题描述:用户说自己携转过来 有三张副卡 提示免收副卡月功能费两年 但是现在有两张卡只免收了一年   不认可 要后台协助处理&amp;#13;&amp;#10;业务名称:招联分期5G199元直降2900（社会渠道36期）（湖北）	&amp;#13;&amp;#10;宣传渠道:营业厅&amp;#13;&amp;#10;宣传内容:副卡免收两年的副卡月功能费 &amp;#13;&amp;#10;实际情况:   15171868407 /18871713945    副卡月功能卡只免了12个月 &amp;#13;&amp;#10;用户要求:核实后回复   联系 ：15587960868   &amp;#13;</t>
  </si>
  <si>
    <t>业务规则：用户反映副卡扣费问题，经核实，副卡月租10元，现用户不认可，已办理0月租优惠，次月生效，满意。</t>
  </si>
  <si>
    <t>TS202310071742140971</t>
  </si>
  <si>
    <t>071700047861</t>
  </si>
  <si>
    <t>曹会萍</t>
  </si>
  <si>
    <t>2023-10-08 15:41:27</t>
  </si>
  <si>
    <t>#2022重保客户#用户表示被动办理IPTV业务10元/月，现要求取消并退费，请尽快处理并回复</t>
  </si>
  <si>
    <t>计费争议-账单扣费：客户对IPTV扣费不满，经核实属正常扣费，沟通后用户表示属家人自行订购，沟通后为用户办理 存量5G畅爽套餐享99元赠费（次月生效）湖北 ，                      满意。</t>
  </si>
  <si>
    <t>TS202310071007160159</t>
  </si>
  <si>
    <t>投诉工单（2021版）&gt;&gt;融合&gt;&gt;【产品及计费使用】计交费及发票&gt;&gt;交费未到账或到账不及时（含错充）</t>
  </si>
  <si>
    <t>2023-10-08 09:13:36</t>
  </si>
  <si>
    <t>:话费错缴/话费多缴&amp;#13;&amp;#10;用户反馈:充值号码错误&amp;#13;&amp;#10;充错号码状态:号码有信息&amp;#13;&amp;#10;建议用户自行联系对方协商处理:不认可&amp;#13;&amp;#10;再次解释任何人都没有权限擅处置别人号码的费用，建议自行协商:仍不认可&amp;#13;&amp;#10;解释后用户不认可:&amp;#13;&amp;#10;&amp;#13;&amp;#10;高级模板内容：&amp;#13;&amp;#10;投诉问题描述:用户来电称自己错充了号码，联系过了对方，对方称要求我司做退费处理，请尽快处理&amp;#13;&amp;#10;充值时间:2023-10-07&amp;#13;&amp;#10;充值渠道:微厅&amp;#13;&amp;#10;充值号码:17671345210&amp;#13;&amp;#10;充值金额:100&amp;#13;&amp;#10;前台是否按流程解释:是&amp;#13;&amp;#10;用户要求:尽快处理&amp;#13;</t>
  </si>
  <si>
    <t>客户原因：用户反映充错号码问题，经核实，客户交费充错话费至17671345210，现无法联系上机主，考虑客户感知，申请赠送100元话费， 24小时内到账，此费用无法抵扣往月欠费且不可打印发票，满意。</t>
  </si>
  <si>
    <t>ZX202310061721582037</t>
  </si>
  <si>
    <t>王雪莲</t>
  </si>
  <si>
    <t>2023-10-08 09:07:41</t>
  </si>
  <si>
    <t>客户表示自己要在宜昌市夷陵区平云3路2巷13号加联通宽带，但今天工作人员上门安装时告知没有联通端口，但有移动和电信的，需要加联通箱子，客户咨询什么时候可以加箱子安装宽带。请核实并回复。</t>
  </si>
  <si>
    <t>宽带安装/资源：宜昌市夷陵区平云3路2巷13号加联通宽带AA。用户反映需加装联通的箱子，已发区域负责人催促+86-18607201319，协助处理，用户满意。</t>
  </si>
  <si>
    <t>ZHX202310081006542384</t>
  </si>
  <si>
    <t>2023-10-08 10:40:27</t>
  </si>
  <si>
    <t>TS202310061600212188</t>
  </si>
  <si>
    <t>红名单</t>
  </si>
  <si>
    <t>2023-10-08 09:04:33</t>
  </si>
  <si>
    <t>:号卡配送问题&amp;#10;:配送时工作人员要求必须充值话费&amp;#10;:不认可&amp;#10;:不认可&amp;#10;:&amp;#10;&amp;#10;高级模板内容：&amp;#10;投诉问题描述:用户反映线上办理副卡13297992998，送来时强制用户充费20元不认可&amp;#10;问题类型:激活强制要求充值  &amp;#10;办理渠道:·&amp;#10;充值金额（流量）:20&amp;#10;用户要求:处理。</t>
  </si>
  <si>
    <t>您反映配送人员问题，经核查现已通知工作人员联系客户解释并致歉，您认可，满意。*</t>
  </si>
  <si>
    <t>TS202310071446120481</t>
  </si>
  <si>
    <t>王玉</t>
  </si>
  <si>
    <t>2023-10-08 10:25:51</t>
  </si>
  <si>
    <t>:二次卡问题&amp;#13;&amp;#10;判断省分:其他省分&amp;#13;&amp;#10;:被标记为快递、营销、骚扰电话&amp;#13;&amp;#10;判断开户时间:&amp;#13;&amp;#10;:不认可&amp;#13;&amp;#10;:仍不认可&amp;#13;&amp;#10;:&amp;#13;&amp;#10;&amp;#13;&amp;#10;高级模板内容：&amp;#13;&amp;#10;投诉问题描述:用户来电反映对自己号码被标记为快递不认可，不愿意自行操作，还经常接到国外的陌生电话也要求一并屏蔽。&amp;#13;&amp;#10;争议号码:13477194515&amp;#13;&amp;#10;问题现象:其他:标记为外卖快递&amp;#13;&amp;#10;用户要求:解除自己号码的标记，屏蔽掉国外骚扰诈骗电话&amp;#13;</t>
  </si>
  <si>
    <t>其他：用户对号码标记快递电话不认可，已建议用户通过“码号码平台”清除标记，我司暂无法操作，关于国外陌生电话，建议用户通过“手机管家”拦截，用户知晓，满意度一般</t>
  </si>
  <si>
    <t>TS202310071509121202</t>
  </si>
  <si>
    <t>崔莉莉</t>
  </si>
  <si>
    <t>2023-10-08 14:32:28</t>
  </si>
  <si>
    <t>用户要求投诉为她购买电话卡的营销人员联系电话17681010389&amp;#13;&amp;#10;用户要求不要拨打电话下发短信即可</t>
  </si>
  <si>
    <t>业务管理：安徽京东配送人员，关于工作人员服务问题，我司已按用户要求短信回复用户并向用户致歉，用户一直未回复，已告知用户若有疑问致电宜昌服务监督热线13032700872.</t>
  </si>
  <si>
    <t>BL202310080945420976</t>
  </si>
  <si>
    <t>付军</t>
  </si>
  <si>
    <t>【2022年上工信部测评重保用户】判断省分:湖北&amp;#13;&amp;#10;根据用户描述选择以下场景:投诉骚扰诈骗电话&amp;#13;&amp;#10;建议用户通过智慧沃服务进行拦截:不认可&amp;#13;&amp;#10;判断用户是否能提供被举报的号码:可以提供号码&amp;#13;&amp;#10;:&amp;#13;</t>
  </si>
  <si>
    <t>TS202309061808062426</t>
  </si>
  <si>
    <t>陈庆阳</t>
  </si>
  <si>
    <t>2023-10-08 14:46:57</t>
  </si>
  <si>
    <t>主办单位：湖北&amp;#10;客户类别：普通客户&amp;#10;10010是否打通：否&amp;#10;是否二次致电10015：是&amp;#10;是否联系：否&amp;#10;升级倾向：&amp;#10;号码归属省：湖北&amp;#10;SVIP等级：&amp;#10;1. 问题类型:;&amp;#10;2. 投诉类型:办理业务;&amp;#10;3. 营业厅地址:;&amp;#10;4. 位置信息:;&amp;#10;5. 位置发生地:;&amp;#10;6. 投诉内容:在线客服一直不支持办理保号套餐&amp;#10;8. 办理业务的名称:办理8元流量王套餐&amp;#10;8. 无法办理的原因:APP无法办理</t>
  </si>
  <si>
    <t>BL202310081645100621</t>
  </si>
  <si>
    <t>袁真昊</t>
  </si>
  <si>
    <t>2023-10-08 17:03:17</t>
  </si>
  <si>
    <t>判断省分:湖北&amp;#13;&amp;#10;:指定要求办理全国流量王8元套餐&amp;#13;&amp;#10;:&amp;#13;&amp;#10;&amp;#13;&amp;#10;高级模板内容：&amp;#13;&amp;#10;用户诉求:用户来电要求将套餐更改为：全国流量王8元套餐 挽留无效，表示号码不使用了，要求反馈，联系电话：  17671262231 &amp;#13;&amp;#10;当前套餐名称: 腾讯大王卡&amp;#13;&amp;#10;新套餐名称（转入套餐名称）:全国流量王8元套餐&amp;#13;&amp;#10;是合约期内（含靓号）:否&amp;#13;</t>
  </si>
  <si>
    <t>BL202310081551302168</t>
  </si>
  <si>
    <t>杨超</t>
  </si>
  <si>
    <t>2023-10-08 16:32:19</t>
  </si>
  <si>
    <t>判断省分:湖北&amp;#13;&amp;#10;:指定要求办理全国流量王8元套餐&amp;#13;&amp;#10;:&amp;#13;&amp;#10;&amp;#13;&amp;#10;高级模板内容：&amp;#13;&amp;#10;用户诉求:用户要求变更8元的套餐，前台挽留无效&amp;#13;&amp;#10;当前套餐名称: 5G畅爽冰激凌99元&amp;#13;&amp;#10;新套餐名称（转入套餐名称）:全国流量王8元套餐&amp;#13;&amp;#10;是合约期内（含靓号）:否&amp;#13;</t>
  </si>
  <si>
    <t>BL202310081542122027</t>
  </si>
  <si>
    <t>胡耀祖</t>
  </si>
  <si>
    <t>2023-10-08 15:52:23</t>
  </si>
  <si>
    <t>判断省分:湖北&amp;#13;&amp;#10;:指定要求办理全国流量王8元套餐&amp;#13;&amp;#10;:&amp;#13;&amp;#10;&amp;#13;&amp;#10;高级模板内容：&amp;#13;&amp;#10;用户诉求:用户来电要求更改4G全国流量王8元套餐，次月生效，用户更改意愿强烈，挽留无效，已建议用户持身份证到归属地联通自营厅咨询，用户不认可，请处理（通过系统CBS办理不成功，系统没有显示此套餐选项故记录此单）&amp;#13;&amp;#10;当前套餐名称:腾讯大王卡&amp;#13;&amp;#10;新套餐名称（转入套餐名称）:4G全国流量王8元套&amp;#13;&amp;#10;是合约期内（含靓号）:否&amp;#13;&amp;#10;备注:用户来电要求更改4G全国流量王8元套餐，次月生效，用户更改意愿强烈，挽留无效，已建议用户持身份证到归属地联通自营厅咨询，用户不认可，请处理（通过系统CBS办理不成功，系统没有显示此套餐选项故记录此单）&amp;#13;</t>
  </si>
  <si>
    <t>BL202310081515091524</t>
  </si>
  <si>
    <t>刘念</t>
  </si>
  <si>
    <t>2023-10-08 15:39:48</t>
  </si>
  <si>
    <t>&amp;#13;&amp;#10;高级模板内容：&amp;#13;&amp;#10;用户诉求:用户来电 要求降低8元，请协助处理，我处挽留不认可，用户不方便接电话，要求直接更改，谢谢&amp;#13;&amp;#10;当前套餐名称: 4G本地个性化套餐-18元套餐（随&amp;#13;&amp;#10;新套餐名称（转入套餐名称）:8元&amp;#13;&amp;#10;是合约期内（含靓号）:否&amp;#13;&amp;#10;备注:用户来电 要求降低8元，请协助处理，我处挽留不认可，用户不方便接电话，要求直接更改，谢谢&amp;#13;</t>
  </si>
  <si>
    <t>BL202310081506161345</t>
  </si>
  <si>
    <t>郭志清</t>
  </si>
  <si>
    <t>2023-10-08 17:29:48</t>
  </si>
  <si>
    <t>&amp;#13;&amp;#10;高级模板内容：&amp;#13;&amp;#10;用户诉求:降套&amp;#13;&amp;#10;当前套餐名称:4G全国流量王29元套餐&amp;#13;&amp;#10;新套餐名称（转入套餐名称）:4G全国流量王8元&amp;#13;&amp;#10;是合约期内（含靓号）:否&amp;#13;&amp;#10;备注:用户要求更改4G全国流量王8元。挽留失败，解释前往营业厅不认可，请处理，谢谢&amp;#13;</t>
  </si>
  <si>
    <t>BL202310081500171232</t>
  </si>
  <si>
    <t>邬小灵</t>
  </si>
  <si>
    <t>2023-10-08 15:27:13</t>
  </si>
  <si>
    <t>判断省分:湖北&amp;#13;&amp;#10;:指定要求办理全国流量王8元套餐&amp;#13;&amp;#10;:&amp;#13;&amp;#10;&amp;#13;&amp;#10;高级模板内容：&amp;#13;&amp;#10;用户诉求:用户要求线上更改8元流量王套餐，前台解释不认可，要求线上处理&amp;#13;&amp;#10;当前套餐名称: 流量王-新市民卡（湖北）&amp;#13;&amp;#10;新套餐名称（转入套餐名称）:8元流量王套餐&amp;#13;&amp;#10;是合约期内（含靓号）:否&amp;#13;</t>
  </si>
  <si>
    <t>BL202310081450301020</t>
  </si>
  <si>
    <t>熊翔</t>
  </si>
  <si>
    <t>2023-10-08 16:37:12</t>
  </si>
  <si>
    <t>判断省分:湖北&amp;#13;&amp;#10;:指定要求办理全国流量王8元套餐&amp;#13;&amp;#10;:&amp;#13;&amp;#10;&amp;#13;&amp;#10;高级模板内容：&amp;#13;&amp;#10;用户诉求:更改套餐&amp;#13;&amp;#10;当前套餐名称:腾讯大王卡&amp;#13;&amp;#10;新套餐名称（转入套餐名称）:8元流量王套餐&amp;#13;&amp;#10;是合约期内（含靓号）:否&amp;#13;</t>
  </si>
  <si>
    <t>BL202310081439310781</t>
  </si>
  <si>
    <t>2023-10-08 15:44:47</t>
  </si>
  <si>
    <t>判断省分:湖北&amp;#13;&amp;#10;:有意向资费&amp;#13;&amp;#10;:是&amp;#13;&amp;#10;:不认可：坚持要求转入有限制的套餐&amp;#13;&amp;#10;:&amp;#13;&amp;#10;&amp;#13;&amp;#10;高级模板内容：&amp;#13;&amp;#10;用户诉求:用户要求更换为	 福多多29元（湖北）91294084，已建议用户去营业厅，用户不方便去营业厅，要求在线办理，请加急，谢谢&amp;#13;&amp;#10;当前套餐名称:4G全国套餐-76元套餐（新）&amp;#13;&amp;#10;新套餐名称（转入套餐名称）: 福多多29元（湖北）91294084&amp;#13;&amp;#10;是合约期内（含靓号）:否&amp;#13;</t>
  </si>
  <si>
    <t>BL202310081342502310</t>
  </si>
  <si>
    <t>向文铃</t>
  </si>
  <si>
    <t>2023-10-08 14:13:31</t>
  </si>
  <si>
    <t>&amp;#13;&amp;#10;高级模板内容：&amp;#13;&amp;#10;用户诉求:降套&amp;#13;&amp;#10;当前套餐名称:腾讯大王卡&amp;#13;&amp;#10;新套餐名称（转入套餐名称）:4G全国流量王8元&amp;#13;&amp;#10;是合约期内（含靓号）:否&amp;#13;&amp;#10;备注:用户要求更改4G全国流量王8元。挽留失败，解释前往营业厅不认可，请处理，谢谢&amp;#13;</t>
  </si>
  <si>
    <t>BL202310081123500218</t>
  </si>
  <si>
    <t>王徐</t>
  </si>
  <si>
    <t>&amp;#13;&amp;#10;高级模板内容：&amp;#13;&amp;#10;用户诉求: 更改4G全国流量王8元套餐   挽留无效，不愿意去营业厅 要求在线申请更改，已向用户推荐归属地营业厅不认可 &amp;#13;&amp;#10;当前套餐名称:腾讯大王卡&amp;#13;&amp;#10;新套餐名称（转入套餐名称）:4G全国流量王8元套餐  &amp;#13;&amp;#10;是合约期内（含靓号）:否&amp;#13;&amp;#10;备注:工信部&amp;#13;</t>
  </si>
  <si>
    <t>BL202310081058062255</t>
  </si>
  <si>
    <t>刘梓豪</t>
  </si>
  <si>
    <t>2023-10-08 16:09:13</t>
  </si>
  <si>
    <t>&amp;#13;&amp;#10;高级模板内容：&amp;#13;&amp;#10;用户诉求: 客户来电要求转8元4G全国流量王套餐，挽留无效请核实谢谢已告知湖北8元流量王套餐需要归属地联通自营厅办理 并推荐在联通APP查询附加的联通自营厅 用户不认可 要求在线更改 烦请处理&amp;#13;&amp;#10;当前套餐名称:福多多29元（湖北）&amp;#13;&amp;#10;新套餐名称（转入套餐名称）:8元4G全国流量王套餐，&amp;#13;&amp;#10;是合约期内（含靓号）:否&amp;#13;</t>
  </si>
  <si>
    <t>BL202310081020431600</t>
  </si>
  <si>
    <t>皮天信</t>
  </si>
  <si>
    <t>2023-10-08 10:40:17</t>
  </si>
  <si>
    <t>&amp;#13;&amp;#10;高级模板内容：&amp;#13;&amp;#10;用户诉求:用户来电要求更改套餐29元福多多套餐，&amp;#13;&amp;#10;当前套餐名称:幸福家家乐59元套餐&amp;#13;&amp;#10;新套餐名称（转入套餐名称）:福多多29元（湖北）&amp;#13;&amp;#10;是合约期内（含靓号）:否&amp;#13;</t>
  </si>
  <si>
    <t>BL202310081019151570</t>
  </si>
  <si>
    <t>官成林</t>
  </si>
  <si>
    <t>2023-10-08 14:23:16</t>
  </si>
  <si>
    <t>判断省分:湖北&amp;#13;&amp;#10;:指定要求办理全国流量王8元套餐&amp;#13;&amp;#10;:&amp;#13;&amp;#10;&amp;#13;&amp;#10;高级模板内容：&amp;#13;&amp;#10;用户诉求:要求更改为全国流量王8元套餐，前台解释不认可&amp;#13;&amp;#10;当前套餐名称:腾讯大王卡&amp;#13;&amp;#10;新套餐名称（转入套餐名称）:全国流量王8元套餐&amp;#13;&amp;#10;是合约期内（含靓号）:否&amp;#13;</t>
  </si>
  <si>
    <t>BL202310080944530959</t>
  </si>
  <si>
    <t>李洋</t>
  </si>
  <si>
    <t>2023-10-08 15:13:13</t>
  </si>
  <si>
    <t>判断省分:湖北&amp;#13;&amp;#10;:指定要求办理全国流量王8元套餐&amp;#13;&amp;#10;:&amp;#13;&amp;#10;&amp;#13;&amp;#10;高级模板内容：&amp;#13;&amp;#10;用户诉求:更改为（4G全国流量王8元套餐 下月生效）已解释挽留失败 用户不认可强烈要求更改，加急谢谢 &amp;#13;&amp;#10;当前套餐名称:4G全国组合套餐&amp;#13;&amp;#10;新套餐名称（转入套餐名称）:4G全国流量王8元套餐&amp;#13;&amp;#10;是合约期内（含靓号）:否&amp;#13;</t>
  </si>
  <si>
    <t>BL202310080904090264</t>
  </si>
  <si>
    <t>谭本俊</t>
  </si>
  <si>
    <t>2023-10-08 09:20:30</t>
  </si>
  <si>
    <t>[该用户有申诉倾向，请注意受理态度，查询近三天工单记录，积极解决用户问题。] &amp;#13;&amp;#10;高级模板内容：&amp;#13;&amp;#10;用户诉求:用户来电要求将套餐变更为（4G全国流量王8元套餐），不愿意到营业厅办理，要求我方线上处理，请处理 谢谢&amp;#13;&amp;#10;当前套餐名称:腾讯大王卡&amp;#13;&amp;#10;新套餐名称（转入套餐名称）:4G全国流量王8元套餐&amp;#13;&amp;#10;是合约期内（含靓号）:否&amp;#13;&amp;#10;备注:用户来电要求将套餐变更为（4G全国流量王8元套餐），不愿意到营业厅办理，要求我方线上处理，请处理 谢谢&amp;#13;</t>
  </si>
  <si>
    <t>BL202310072058521667</t>
  </si>
  <si>
    <t>2023-10-08 15:06:23</t>
  </si>
  <si>
    <t>&amp;#13;&amp;#10;高级模板内容：&amp;#13;&amp;#10;用户诉求:降套&amp;#13;&amp;#10;当前套餐名称:18元流量王套餐(湖北)&amp;#13;&amp;#10;新套餐名称（转入套餐名称）:8元流量王&amp;#13;&amp;#10;是合约期内（含靓号）:否&amp;#13;</t>
  </si>
  <si>
    <t>BL202310072006421210</t>
  </si>
  <si>
    <t>林芳</t>
  </si>
  <si>
    <t>2023-10-08 10:54:15</t>
  </si>
  <si>
    <t>判断省分:湖北&amp;#13;&amp;#10;:指定要求办理全国流量王8元套餐&amp;#13;&amp;#10;:&amp;#13;&amp;#10;&amp;#13;&amp;#10;高级模板内容：&amp;#13;&amp;#10;用户诉求:用户来电要办理8元套餐 &amp;#13;&amp;#10;当前套餐名称:幸福家家乐39元套餐 &amp;#13;&amp;#10;新套餐名称（转入套餐名称）:8元套餐 &amp;#13;&amp;#10;是合约期内（含靓号）:否&amp;#13;</t>
  </si>
  <si>
    <t>BL202310071953331080</t>
  </si>
  <si>
    <t>袁一帆</t>
  </si>
  <si>
    <t>2023-10-08 14:18:04</t>
  </si>
  <si>
    <t>22年Q3Q4重点客户&amp;#13;&amp;#10;高级模板内容：&amp;#13;&amp;#10;用户诉求:用户来电要求降套至（4G全国流量王8元档），建议用户到厅咨询办理！用户不认可！强烈要求我方线上核实变更该套餐！前台挽留无效，故记录此单！烦请后台核实处理！谢谢&amp;#13;&amp;#10;当前套餐名称: 幸福家家乐19元套餐&amp;#13;&amp;#10;新套餐名称（转入套餐名称）:4G全国流量王8元套餐&amp;#13;&amp;#10;是合约期内（含靓号）:否&amp;#13;&amp;#10;备注:&amp;#13;</t>
  </si>
  <si>
    <t>BL202310071602520467</t>
  </si>
  <si>
    <t>赵蒙超</t>
  </si>
  <si>
    <t>2023-10-08 09:14:43</t>
  </si>
  <si>
    <t>判断省分:湖北&amp;#13;&amp;#10;:指定要求办理全国流量王8元套餐&amp;#13;&amp;#10;:&amp;#13;&amp;#10;&amp;#13;&amp;#10;高级模板内容：&amp;#13;&amp;#10;用户诉求:要求办理全国流量王8元套餐，营业厅员工称没有选项&amp;#13;&amp;#10;当前套餐名称: 腾讯大王卡&amp;#13;&amp;#10;新套餐名称（转入套餐名称）:全国流量王8元套餐&amp;#13;&amp;#10;是合约期内（含靓号）:否&amp;#13;&amp;#10;备注:请尽快联系谢谢&amp;#13;</t>
  </si>
  <si>
    <t>TS202309051210072150</t>
  </si>
  <si>
    <t>敬兰兰</t>
  </si>
  <si>
    <t>2023-10-08 14:46:41</t>
  </si>
  <si>
    <t>主办单位：湖北&amp;#10;客户类别：星级客户&amp;#10;10010是否打通：否&amp;#10;是否二次致电10015：是&amp;#10;是否联系：否&amp;#10;升级倾向：&amp;#10;号码归属省：湖北&amp;#10;SVIP等级：&amp;#10;1. 问题类型:;&amp;#10;2. 投诉类型:取消业务;&amp;#10;3. 营业厅地址:;&amp;#10;4. 位置信息:;&amp;#10;5. 位置发生地:;&amp;#10;6. 投诉内容:取消宽带，降低最低资费！&amp;#10;因本人房子以卖，搬家去外地，资费营业厅也不改，上周去东山大道营业厅去办理工作人员找各种理由推诿不给办理！请问你们就是这样服务用户的吗？？？从外地回来路费怎么算！时间怎么算</t>
  </si>
  <si>
    <r>
      <t/>
    </r>
    <r>
      <rPr>
        <sz val="11"/>
        <color theme="1"/>
        <rFont val="宋体"/>
        <family val="2"/>
      </rPr>
      <t>套餐变更-前期到厅&amp;#10;①客户投诉产生的原因：用户要求转资&amp;#10;②客户投诉问题核查情况及解决方案：收到贵部转办后，我司立即组织调查。经核实用户要求转资29元套餐，挽留无效，已按用户要求转资</t>
    </r>
    <r>
      <rPr>
        <sz val="11"/>
        <color theme="1"/>
        <rFont val="Arial"/>
        <family val="2"/>
      </rPr>
      <t xml:space="preserve">	</t>
    </r>
    <r>
      <rPr>
        <sz val="11"/>
        <color theme="1"/>
        <rFont val="宋体"/>
        <family val="2"/>
      </rPr>
      <t>福多多29元（湖北），次月生效，满意。&amp;#10;③客户问题满意度：满意。 &amp;#10;④回单人：潘娥、联系方式：07176921001"</t>
    </r>
  </si>
  <si>
    <t>TS202310071143230625</t>
  </si>
  <si>
    <t>胡鹏</t>
  </si>
  <si>
    <t>2023-10-08 10:24:37</t>
  </si>
  <si>
    <t>主办单位：湖北&amp;#10;客户类别：星级客户&amp;#10;10010是否打通：否&amp;#10;是否二次致电10015：是&amp;#10;是否联系：否&amp;#10;升级倾向：&amp;#10;号码归属省：湖北&amp;#10;SVIP等级：&amp;#10;1. 问题类型:;&amp;#10;2. 投诉类型:月固定费争议;&amp;#10;3. 营业厅地址:;&amp;#10;4. 位置信息:;&amp;#10;5. 位置发生地:;&amp;#10;6. 投诉内容:我是你们的老客户，绑定了很多业务，我需要保留这张卡，需要换一个便宜点的套餐。&amp;#10;202310基本套餐费:269&amp;#10;202309基本套餐费:269&amp;#10;202308基本套餐费:269&amp;#10;202307基本套餐费:269&amp;#10;202306基本套餐费:269&amp;#10;202305基本套餐费:269</t>
  </si>
  <si>
    <t>"套餐变更-未到厅:①客户投诉产生的原因：手厅转资不成功。 &amp;#10;②客户投诉问题核查情况及解决方案：收到贵部转办后，我司立即组织调查。经核实，客户通过手厅自行转资不成功，现协助成功转资畅越冰激凌5G融合套餐159元+网龄计划合约24个月，次月生效。我司于2023-10-08 09:42:34联系客户解释。 &amp;#10;③客户问题满意度：满意。 &amp;#10;④回单人：颜晶  6921001"</t>
  </si>
  <si>
    <t>TS202310041244240404</t>
  </si>
  <si>
    <t>2023-10-08 16:59:37</t>
  </si>
  <si>
    <t>主办单位：湖北&amp;#10;客户类别：普通客户&amp;#10;10010是否打通：是&amp;#10;是否二次致电10015：是&amp;#10;是否联系：否&amp;#10;升级倾向：&amp;#10;号码归属省：湖北&amp;#10;SVIP等级：&amp;#10;1. 问题类型:;&amp;#10;2. 投诉类型:办理争议;&amp;#10;3. 营业厅地址:;&amp;#10;4. 位置信息:;&amp;#10;5. 位置发生地:;&amp;#10;6. 投诉内容:投诉好多次了问题不能解决，治标不治本，帮忙改个套餐不就行了，自己申请了又不给改，为什么服务态度那么差，霸王条款，违反消费者权益法&amp;#10;8. 办理业务的名称:不给办理套餐，霸王条款，违反消费者权益法&amp;#10;8. 无法办理的渠道:10010客服热线</t>
  </si>
  <si>
    <t>套餐变更-未到厅:①客户投诉产生的原因：手厅转资不成功。 &amp;#10;②客户投诉问题核查情况及解决方案：收到贵部转办后，我司立即组织调查。经核实，客户要求本机号码转资小天卡2023，已解释系统无勾选项，建议通过线上渠道申请。客户同意自行申请新号码，后期会再致电10010，将本机号码办理为8元套餐，要求我部备注。我司于2023-10-05 08:33:34联系客户解释。 &amp;#10;③客户问题满意度：满意。 &amp;#10;④回单人：颜晶  6921001"</t>
  </si>
  <si>
    <t>BL202310071306560123</t>
  </si>
  <si>
    <t>王林茂</t>
  </si>
  <si>
    <t>2023-10-08 14:58:16</t>
  </si>
  <si>
    <t>判断省分:湖北&amp;#13;&amp;#10;:有意向资费&amp;#13;&amp;#10;:是&amp;#13;&amp;#10;:不认可：坚持要求转入有限制的套餐&amp;#13;&amp;#10;:&amp;#13;&amp;#10;&amp;#13;&amp;#10;高级模板内容：&amp;#13;&amp;#10;用户诉求:用户来电要求更改套餐，我方挽留无效，不愿到厅，请后台协助处理，谢谢。&amp;#13;&amp;#10;当前套餐名称: 腾讯大王卡&amp;#13;&amp;#10;新套餐名称（转入套餐名称）:29元100G&amp;#13;&amp;#10;是合约期内（含靓号）:是&amp;#13;</t>
  </si>
  <si>
    <t>套餐变更：未到厅，查询我司无29元100G产品，暂无法办理转资，已解释，用户知晓，满意</t>
  </si>
  <si>
    <t>BL202310071048100485</t>
  </si>
  <si>
    <t>黄海波</t>
  </si>
  <si>
    <t>2023-10-08 14:15:13</t>
  </si>
  <si>
    <t>&amp;#13;&amp;#10;高级模板内容：&amp;#13;&amp;#10;用户诉求:用户来电称要求将套餐变为 福多多卡59元 ，前台办理系统提示                                             存在融合关系，请到融合业务2.0办理                         服务名称 [ trades_mobilemodify_transform ] txid [d2d25524^1694011047921^31334835] 规则编码 [5001] 规则内容: 调用新的预提交服务异常,错误信息:[用户号码:15572768930,业务限制:[存在融合关系，请到融合业务2.0_体验版办理。]]，用户不愿到厅，烦请协助处理，谢谢&amp;#13;&amp;#10;当前套餐名称:畅爽冰激凌5G套餐129元（基础版）&amp;#13;&amp;#10;新套餐名称（转入套餐名称）:福多多卡59元 &amp;#13;&amp;#10;是合约期内（含靓号）:否&amp;#13;&amp;#10;备注:系统报错：福多多卡59元         &amp;#13;&amp;#10;                                    存在融合关系，请到融合业务2.0办理&amp;#13;</t>
  </si>
  <si>
    <t>套餐变更-未到厅：129元转59元，已办理转资福多多卡59元 ，次月生效，用户满意。</t>
  </si>
  <si>
    <t>BL202310071059480690</t>
  </si>
  <si>
    <t>周云</t>
  </si>
  <si>
    <t>2023-10-08 09:05:52</t>
  </si>
  <si>
    <t>判断省分:湖北&amp;#13;&amp;#10;:无意向资费&amp;#13;&amp;#10;node_104:&amp;#13;&amp;#10;node_102:&amp;#13;&amp;#10;:降套&amp;#13;&amp;#10;:需要保号&amp;#13;&amp;#10;:挽留后，用户依旧要求降套&amp;#13;&amp;#10;:资费对比&amp;#13;&amp;#10;:挽留失败&amp;#13;&amp;#10;:&amp;#13;&amp;#10;node_106:&amp;#13;&amp;#10;:有合约/有靓号&amp;#13;&amp;#10;:&amp;#13;&amp;#10;&amp;#13;&amp;#10;高级模板内容：&amp;#13;&amp;#10;用户诉求:人在外地，保号&amp;#13;&amp;#10;当前套餐名称: 畅爽冰激凌5G套餐159元&amp;#13;&amp;#10;新套餐名称（转入套餐名称）:保号套餐（宽带保留，手机号码流量用得少，电话也打得少）坐席无合适 推荐&amp;#13;&amp;#10;是合约期内（含靓号）:是&amp;#13;</t>
  </si>
  <si>
    <t>套餐变更-未到厅：159元转59元，已办理转资畅越冰激凌融合5G套餐59元（湖北）套餐，次月生效，用户满意。</t>
  </si>
  <si>
    <t>BL202310061622452039</t>
  </si>
  <si>
    <t>周风云</t>
  </si>
  <si>
    <t>2023-10-08 16:55:48</t>
  </si>
  <si>
    <t>判断省分:湖北&amp;#13;&amp;#10;:有意向资费&amp;#13;&amp;#10;:是&amp;#13;&amp;#10;:不认可：坚持要求转入有限制的套餐&amp;#13;&amp;#10;:&amp;#13;&amp;#10;&amp;#13;&amp;#10;高级模板内容：&amp;#13;&amp;#10;用户诉求: 用户来电要求更改套餐，我方挽留无效，不愿到厅，请后台协助处理，谢谢。&amp;#13;&amp;#10;当前套餐名称: 腾讯大王卡&amp;#13;&amp;#10;新套餐名称（转入套餐名称）:5元米粉卡 &amp;#13;&amp;#10;是合约期内（含靓号）:是&amp;#13;</t>
  </si>
  <si>
    <t>套餐变更-未到厅：19元转5元，经核实该套餐已下架现线上无勾选项，建议用户继续观察使用，用户知晓。</t>
  </si>
  <si>
    <t>BL202310061221580979</t>
  </si>
  <si>
    <t>王思铭</t>
  </si>
  <si>
    <t>2023-10-08 09:53:48</t>
  </si>
  <si>
    <t>判断省分:湖北&amp;#13;&amp;#10;:指定要求办理全国流量王8元套餐&amp;#13;&amp;#10;:&amp;#13;&amp;#10;&amp;#13;&amp;#10;高级模板内容：&amp;#13;&amp;#10;用户诉求:降套&amp;#13;&amp;#10;当前套餐名称:腾讯大王卡&amp;#13;&amp;#10;新套餐名称（转入套餐名称）:4G全国流量王8元套餐&amp;#13;&amp;#10;是合约期内（含靓号）:否&amp;#13;</t>
  </si>
  <si>
    <t>套餐变更-未到厅：用户要求转资4G全国流量王8元套餐套餐，经核实，客户副卡号码17671250624因断卡2.0-湖北45天及以上睡眠卡风险用户打标（第十一批）局方停机，已告知客户前往中国联通自有营业厅或通过【中国联通APP】操作二次实人认证开机，操作开机后再办理转资，已联系客户解释说明，客户表示知晓。</t>
  </si>
  <si>
    <t>BL202310072035461479</t>
  </si>
  <si>
    <t>冯兴阶</t>
  </si>
  <si>
    <t>2023-10-08 14:17:09</t>
  </si>
  <si>
    <t>[65岁以上老人] 判断省分:湖北&amp;#13;&amp;#10;:无意向资费&amp;#13;&amp;#10;node_104:&amp;#13;&amp;#10;node_102:&amp;#13;&amp;#10;:降套&amp;#13;&amp;#10;:消费过高&amp;#13;&amp;#10;:挽留后，用户依旧要求降套&amp;#13;&amp;#10;:消费对比&amp;#13;&amp;#10;:挽留失败&amp;#13;&amp;#10;:&amp;#13;&amp;#10;node_106:&amp;#13;&amp;#10;:有合约/有靓号&amp;#13;&amp;#10;:&amp;#13;&amp;#10;&amp;#13;&amp;#10;高级模板内容：&amp;#13;&amp;#10;用户诉求:降低资费&amp;#13;&amp;#10;当前套餐名称:畅爽冰激凌5G套餐199元（极速）&amp;#13;&amp;#10;新套餐名称（转入套餐名称）:无&amp;#13;&amp;#10;是合约期内（含靓号）:否&amp;#13;&amp;#10;备注:推荐到厅不认可在外地，在线更改存在融合故没有推荐资费，烦请核实回复谢谢&amp;#13;</t>
  </si>
  <si>
    <t>套餐变更-未到厅：用户要求转资59元畅越套餐，挽留无效（降套的）已办理，次月生效,用户满意。</t>
  </si>
  <si>
    <t>BL202310071628420858</t>
  </si>
  <si>
    <t>胡雪婷</t>
  </si>
  <si>
    <t>2023-10-08 10:43:48</t>
  </si>
  <si>
    <t>判断省分:湖北&amp;#13;&amp;#10;:无意向资费&amp;#13;&amp;#10;node_104:&amp;#13;&amp;#10;node_102:&amp;#13;&amp;#10;:降套&amp;#13;&amp;#10;:流量过多&amp;#13;&amp;#10;:挽留后，用户依旧要求降套&amp;#13;&amp;#10;:资费对比&amp;#13;&amp;#10;:挽留失败&amp;#13;&amp;#10;:&amp;#13;&amp;#10;node_106:&amp;#13;&amp;#10;:有合约/有靓号&amp;#13;&amp;#10;:&amp;#13;&amp;#10;&amp;#13;&amp;#10;高级模板内容：&amp;#13;&amp;#10;用户诉求:用户来电表示自己流量过多，现在想改回之前的套餐，无具体名称&amp;#13;&amp;#10;当前套餐名称: 畅爽冰激凌5G套餐239元&amp;#13;&amp;#10;新套餐名称（转入套餐名称）:无具体名称&amp;#13;&amp;#10;是合约期内（含靓号）:是&amp;#13;&amp;#10;备注:5G冰激凌套餐享24个月5折优惠（次月生效）（湖北）  &amp;#13;</t>
  </si>
  <si>
    <t>套餐变更-未到厅：用户要求转资畅爽199元套餐，挽留无效（降套的）已办理，次月生效,用户满意。</t>
  </si>
  <si>
    <t>BL202310071736361894</t>
  </si>
  <si>
    <t>2023-10-08 10:48:16</t>
  </si>
  <si>
    <t>判断省分:湖北&amp;#13;&amp;#10;:有意向资费&amp;#13;&amp;#10;:是&amp;#13;&amp;#10;:不认可：坚持要求转入有限制的套餐&amp;#13;&amp;#10;:&amp;#13;&amp;#10;&amp;#13;&amp;#10;高级模板内容：&amp;#13;&amp;#10;用户诉求:用户来电要求改79元的畅越冰激凌套餐，解释不认可，不愿到厅，有宽带前台无法更改，并且要求取消宽带（071700705590）里面的（ 提速至1000M（30元）（湖北） ）前台操作无选项，还要仔细合约活动赠送，请协助处理&amp;#13;&amp;#10;当前套餐名称: 畅越冰激凌5G套餐99元&amp;#13;&amp;#10;新套餐名称（转入套餐名称）:畅越冰激凌5G融合套餐79元&amp;#13;&amp;#10;是合约期内（含靓号）:是&amp;#13;</t>
  </si>
  <si>
    <t>套餐变更-未到厅：用户要求转资畅越冰激凌5G融合套餐79元套餐，挽留无效（降套的）已办理，次月生效,已取消宽带提速包，用户满意。</t>
  </si>
  <si>
    <t>BL202310080853410134</t>
  </si>
  <si>
    <t>吴秀琼</t>
  </si>
  <si>
    <t>2023-10-08 10:14:48</t>
  </si>
  <si>
    <t>客户要求恢复副卡月功能费-0元(次月生效)，请协助办理，同时要求我方后续该号码办理业务，给主号拨打电话，不要给副卡拨打电话</t>
  </si>
  <si>
    <t>业务办理：转资0月租，屏蔽电话营销，已处理，满意</t>
  </si>
  <si>
    <t>TS202309051407430221</t>
  </si>
  <si>
    <t>李根</t>
  </si>
  <si>
    <t>外省地域</t>
  </si>
  <si>
    <t>2023-10-08 14:47:58</t>
  </si>
  <si>
    <t>主办单位：湖北&amp;#10;客户类别：星级客户&amp;#10;10010是否打通：否&amp;#10;是否二次致电10015：是&amp;#10;是否联系：否&amp;#10;升级倾向：&amp;#10;号码归属省：湖北&amp;#10;SVIP等级：&amp;#10;1. 问题类型:;&amp;#10;2. 投诉类型:手机信号问题;&amp;#10;3. 营业厅地址:;&amp;#10;4. 位置信息:双山汽车城;&amp;#10;5. 位置发生地:贵州省毕节市七星关区;&amp;#10;6. 投诉内容:手机网络类型:4G；&amp;#10; 网络情况:上网卡顿/掉线/不稳定；&amp;#10; 接打电话情况:掉话/单通/无法通话；&amp;#10; APP应用程序是否正常使用:部分不正常；&amp;#10; 影响范围:所有地点；&amp;#10; 其他用户能否正常使用:不了解；&amp;#10; 影响时段:全天；&amp;#10; 投诉内容:电话打着打着就断线了，手机信号显示满格，电话打不进来，短信验证码收不到，收到时已经过期了。；</t>
  </si>
  <si>
    <t>TS202310061612292495</t>
  </si>
  <si>
    <t>2023-10-08 14:11:11</t>
  </si>
  <si>
    <t>判断省分:湖北&amp;#10;:湖北在省内手机不能打+不能接&amp;#10;获取入参:&amp;#10;获取历史工单:无历史工单&amp;#10;:下一步&amp;#10;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有缴费开机.9.是否存在群障：不存在.10.VoLTE开关是否打开：打开.:诊断无异常/解释不认可&amp;#10;:下一步&amp;#10;node_317:&amp;#10;:不符合办理条件&amp;#10;:某一地点无法拨打或接听&amp;#10;:不清楚&amp;#10;:网络有异常&amp;#10;往月欠费:不欠费&amp;#10;获取参数:获取参数&amp;#10;获取工单记录:已获取&amp;#10;用户是否享受过赔付、产品信息:享受过服务补救产品&amp;#10;建议用户换机换卡测试:用户不认可&amp;#10;宜昌市伍家岗区中粮国悦府4号楼1502室，网络信号不好，影响正常使用，要求核实处理&amp;#10;&amp;#10;:</t>
  </si>
  <si>
    <t>多次联系用户无人接听，已短信告知有空与工作人员联系，处理人 陈益满 联系电话 18671733750</t>
  </si>
  <si>
    <t>TS202310061720491783</t>
  </si>
  <si>
    <t>周清菊</t>
  </si>
  <si>
    <t>2023-10-08 11:50:25</t>
  </si>
  <si>
    <t>判断省份:湖北&amp;#13;&amp;#10;:移网无法上网&amp;#13;&amp;#10;:手机移动数据&amp;#13;&amp;#10;获取入参:&amp;#13;&amp;#10;获取历史工单:有历史工单&amp;#13;&amp;#10;:不存在在途工单&amp;#13;&amp;#10;:下一步&amp;#13;&amp;#10;移网一键诊断结果:1.用户状态是否正常：开通.2.上网功能是否正常：开通.3.流量封顶情况：未封顶.4.近期缴费开机记录情况：有缴费开机.5.2345G终端支持情况：5G终端.6.是否开通关闭公网：.7.是否存在群障：不存在.8.查询终端5G开关状态：终端5G开关已打开.9.查询流量是否限速：未限速.10.查询用户终端蜂窝网络状态：开启.:诊断无异常/解释不认可&amp;#13;&amp;#10;:下一步&amp;#13;&amp;#10;node_317:&amp;#13;&amp;#10;:不符合办理条件&amp;#13;&amp;#10;:在湖北&amp;#13;&amp;#10;:能/不清楚&amp;#13;&amp;#10;:能/不清楚网络无异常受理流水号受理号码：15337408588;3、主叫号码：15337408588;4、被叫号码：;5、客户姓名：周清菊;6、客户级别：五星忠诚用户;7、用户归属地：宜昌市; 8、受理员工工号：hubXN23ZH0151;9、手机厂商10投诉渠道10010客服热线11投诉打点范围0.5千米;12投诉地址宜昌市-伍家岗区:宜昌伍家岗万达广场沿江大道特166号网格ID191236;14、网格名称：YC_A_湖北省宜昌市伍家岗区沿江大道-江海路交叉口附近网格_191236;15、经度：111.302366;16、纬度：30.682803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室内或室外室内外23手机信号强弱满格;24用户周边使用情况不清楚;25主工单流水号：hub169658355472156054;26、语音业务类型：无法主被叫;27、数据业务类型：频繁掉线;28、用户是否接受解释否;29公告类型网络信息;30、基站ID：117.112010;31、基站名称：117.11201;32、其它地方是否正常使用：是;33、之前是否可以正常使用：是;"无法上网：用户来电反映到哪里都经常出现这种情况无法呼出</t>
  </si>
  <si>
    <t>联系用户表示非本人投诉，多次联系受理号码无法接通， 已短信告知有空与工作人员联系，处理人 陈益满 联系电话 18671733750</t>
  </si>
  <si>
    <t>TS202310071109052125</t>
  </si>
  <si>
    <t>覃方杰</t>
  </si>
  <si>
    <t>2023-10-08 14:45:27</t>
  </si>
  <si>
    <t>判断省份:湖北&amp;#13;&amp;#10;:移网无法上网&amp;#13;&amp;#10;:手机移动数据&amp;#13;&amp;#10;获取入参:&amp;#13;&amp;#10;获取历史工单:无历史工单&amp;#13;&amp;#10;:下一步&amp;#13;&amp;#10;移网一键诊断结果:1.用户状态是否正常：开通.2.上网功能是否正常：开通.3.流量封顶情况：未封顶.4.近期缴费开机记录情况：无缴费开机.5.2345G终端支持情况：5G终端.6.是否开通关闭公网：.7.是否存在群障：不存在.8.查询终端5G开关状态：终端5G开关已打开.9.查询流量是否限速：未限速.10.查询用户终端蜂窝网络状态：开启.:诊断无异常/解释不认可&amp;#13;&amp;#10;:下一步&amp;#13;&amp;#10;node_317:&amp;#13;&amp;#10;:不符合办理条件&amp;#13;&amp;#10;:在湖北&amp;#13;&amp;#10;:不能&amp;#13;&amp;#10;:网络无异常&amp;#13;&amp;#10;:1、受理流水号：;2、受理号码：17671385195;3、主叫号码：17671385195;4、被叫号码：;5、客户姓名：覃方杰;6、客户级别：三星忠诚用户;7、用户归属地：宜昌市; 8、受理员工工号：hubXN23ZH6717;9、手机厂商：;10、投诉渠道：10010客服热线;11、投诉打点范围：0.2千米;12、投诉地址：宜昌市-点军区:那溪谷二期【卷桥河】;13、网格ID：104024;14、网格名称：YC_B_湖北省宜昌市点军区网格_104024;15、经度：111.249656;16、纬度：30.696232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三格;24、用户周边使用情况：全部发生;25、主工单流水号：hub169664796917729278;26、语音业务类型：;27、数据业务类型：无法上网;28、用户是否接受解释：否;29、公告类型：网络信息;30、基站ID：117.711189;31、基站名称：117.711189;32、其它地方是否正常使用：是;33、之前是否可以正常使用：是;&amp;#13;&amp;#10;用户称在地下室无法使用网络，要求尽快处理，地址为：宜昌市点军区那溪谷二期地下室</t>
  </si>
  <si>
    <t>TS202310061909331568</t>
  </si>
  <si>
    <t>龚婷婷</t>
  </si>
  <si>
    <t>2023-10-08 09:45:12</t>
  </si>
  <si>
    <t>判断省分:湖北&amp;#13;&amp;#10;:湖北在省内手机不能打+不能接&amp;#13;&amp;#10;获取入参:&amp;#13;&amp;#10;获取历史工单:无历史工单&amp;#13;&amp;#10;:下一步&amp;#13;&amp;#10;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amp;#13;&amp;#10;:下一步&amp;#13;&amp;#10;node_317:&amp;#13;&amp;#10;:不符合办理条件&amp;#13;&amp;#10;:某一地点无法拨打或接听&amp;#13;&amp;#10;:不清楚&amp;#13;&amp;#10;:网络有异常&amp;#13;&amp;#10;往月欠费:不欠费&amp;#13;&amp;#10;获取参数:获取参数&amp;#13;&amp;#10;获取工单记录:已获取&amp;#13;&amp;#10;用户是否享受过赔付、产品信息:未享受过服务补救产品&amp;#13;&amp;#10;人工判断是否执行过在线承诺补救:未享受过在线承诺补救&amp;#13;&amp;#10;是否套餐变更:否&amp;#13;&amp;#10;是否在赔付范围内:否（GIS无故障、外省网络故障）&amp;#13;&amp;#10;:1、受理流水号：;2、受理号码：15697206161;3、主叫号码：15697206161;4、被叫号码：;5、客户姓名：龚婷婷;6、客户级别：二星忠诚用户;7、用户归属地：宜昌市; 8、受理员工工号：hubXN23ZH1220;9、手机厂商：;10、投诉渠道：10010客服热线;11、投诉打点范围：0.5千米;12、投诉地址：宜昌市-夷陵区:莲沱村委会【334省道与S58三峡高速交叉口北100米】;13、网格ID：93968;14、网格名称：YC_B_湖北省宜昌市夷陵区网格_93968;15、经度：111.147167;16、纬度：30.848643;17、用户现象：信号差;18、答复口径：您任何不便，敬请谅解。;19、网络类型：4G;20、投诉现象最近发生时间：一周以上;21、语音通话或数据上网：语音;22、室内或室外：室内;23、手机信号强弱：无信号;24、用户周边使用情况：全部发生;25、主工单流水号：hub169659044116244005;26、语音业务类型：无法主被叫;27、数据业务类型：;28、用户是否接受解释：否;29、公告类型：网络信息;30、基站ID：117.111397;31、基站名称：117.111397;32、其它地方是否正常使用：是;33、之前是否可以正常使用：是;用户来电反映在该区域无信号，要求尽快协助处理 谢谢</t>
  </si>
  <si>
    <t>投诉点信号覆盖 正常，为用户终端不支持volte功能导致，已引导用户更换手机，建议用户观察使用，后期有问题与测试人员联系，处理人 陈益满 联系电话 18671733750</t>
  </si>
  <si>
    <t>TS202310072041161973</t>
  </si>
  <si>
    <t>郑雁</t>
  </si>
  <si>
    <t>南方一中心&gt;&gt;北京通软&gt;&gt;通软热线4区&gt;&gt;通软4区1班</t>
  </si>
  <si>
    <t>2023-10-08 15:54:30</t>
  </si>
  <si>
    <t>【2022年上工信部测评重保用户】13308603019命中精准预判服务场景:[该用户有申诉倾向，请注意受理态度，查询近三天工单记录，积极解决用户问题。] &amp;#13;&amp;#10;判断省份:湖北&amp;#13;&amp;#10;:移网无法上网&amp;#13;&amp;#10;:手机移动数据&amp;#13;&amp;#10;获取入参:&amp;#13;&amp;#10;获取历史工单:有历史工单&amp;#13;&amp;#10;:不存在在途工单&amp;#13;&amp;#10;:下一步&amp;#13;&amp;#10;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开启.:诊断无异常/解释不认可&amp;#13;&amp;#10;:下一步&amp;#13;&amp;#10;node_317:&amp;#13;&amp;#10;:不符合办理条件&amp;#13;&amp;#10;:在湖北&amp;#13;&amp;#10;:能/不清楚&amp;#13;&amp;#10;:能/不清楚&amp;#13;&amp;#10;:网络无异常&amp;#13;&amp;#10;:1、受理流水号：;2、受理号码：13308603019;3、主叫号码：13308603019;4、被叫号码：;5、客户姓名：郑雁;6、客户级别：二星用户;7、用户归属地：宜昌市; 8、受理员工工号：hubXN23TR1716;9、手机厂商：;10、投诉渠道：10010客服热线;11、投诉打点范围：0.5千米;12、投诉地址：甘孜藏族自治州-色达县:四川省甘孜藏族自治州色达县观音桥镇【】;13、网格ID：;14、网格名称：;15、经度：100.468006;16、纬度：32.149002;17、用户现象：未发现网络问题;18、答复口径：您提供的位置周围基站暂时没有发现异常，建议您先进行换机换卡测试并留意观察。;19、网络类型：4G;20、投诉现象最近发生时间：当天;21、语音通话或数据上网：数据;22、室内或室外：室外;23、手机信号强弱：无信号;24、用户周边使用情况：全部发生;25、主工单流水号：hub169668213513636090;26、语音业务类型：;27、数据业务类型：无法上网;28、用户是否接受解释：否;29、公告类型：;30、基站ID：117.111451;31、基站名称：117.111451;32、其它地方是否正常使用：是;33、之前是否可以正常使用：否;&amp;#13;&amp;#10;&amp;#13;</t>
  </si>
  <si>
    <t>网络质量：甘孜藏族自治州-色达县:四川省甘孜藏族自治州色达县观音桥镇AA。经网络部核查，客户上网功能正常，多次致电未接，已短信告知如您后期使用有任何疑问，可于工作时间（08：30-17：30）致电宜昌联通07176921001或13032700872。</t>
  </si>
  <si>
    <t>TS202310061644230794</t>
  </si>
  <si>
    <t>2023-10-08 14:28:36</t>
  </si>
  <si>
    <t>主办单位：湖北&amp;#10;客户类别：首次投诉&amp;#10;10010是否打通：否&amp;#10;是否二次致电10015：是&amp;#10;是否联系：否&amp;#10;升级倾向：&amp;#10;号码归属省：湖北&amp;#10;SVIP等级：&amp;#10;1. 问题类型:;&amp;#10;2. 投诉类型:手机信号问题;&amp;#10;3. 营业厅地址:;&amp;#10;4. 位置信息:三峡大学科技学院江南校区;&amp;#10;5. 位置发生地:湖北省宜昌市点军区;&amp;#10;6. 投诉内容:手机网络类型:5G；&amp;#10; 网络情况:上网卡顿/掉线/不稳定；&amp;#10; 接打电话情况:掉话/单通/无法通话；&amp;#10; APP应用程序是否正常使用:均不正常；&amp;#10; 影响范围:特定地点；&amp;#10; 其他用户能否正常使用:不能正常使用；&amp;#10; 影响时段:每天；&amp;#10; 投诉内容:为什么以前可以5G，现在不能5g了，卡插舍友手机里也一样！同样的基站，电信就可以5g！；</t>
  </si>
  <si>
    <t>网络质量：三峡大学科技学院江南校区AA①客户基本资料：业务号码：15587937702、客户姓名：张吉轩、套餐情况：沃派校园融合9元移网成员套餐（湖北宜；客户反映网络质量的问题； &amp;#10;②首次联系客户时间：2023-10-07 09:31:00&amp;#10;③投诉核查处理情况：收到贵部转办，我司立即组织核查，经核实，已安排工作人员一周内实测，用户同意，出于服务角度，申请赠费用户10元*2个月，立即到账，此费用无法抵扣往月欠费及打印发票，满意； &amp;#10;④答复客户时间及客户满意度评价：根据上述核实情况，我司于2023-10-07 09:31:00联系客户满意，回单人：胡春燕、联系方式：07176921001&amp;#10;⑤投诉核查关联材料：无。"</t>
  </si>
  <si>
    <t>TS202310071047151411</t>
  </si>
  <si>
    <t>2023-10-08 10:26:14</t>
  </si>
  <si>
    <t>判断省份:湖北&amp;#10;:移网上网慢&amp;#10;获取参数:&amp;#10;获取历史工单:有历史工单&amp;#10;:无在途工单&amp;#10;:下一步&amp;#10;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amp;#10;:下一步&amp;#10;node_255:&amp;#10;:符合办理条件&amp;#10;当月是否清卡重用:有&amp;#10;:在湖北&amp;#10;:所有APP&amp;#10;:偶发&amp;#10;:不认可&amp;#10;:网络无异常&amp;#10;:1、受理流水号：;2、受理号码：13094179427;3、主叫号码：13094179427;4、被叫号码：;5、客户姓名：钟红新;6、客户级别：四星忠诚用户;7、用户归属地：宜昌市; 8、受理员工工号：hubXN23ZH4297;9、手机厂商：;10、投诉渠道：10010客服热线;11、投诉打点范围：0.5千米;12、投诉地址：宜昌市-当阳市:湖北省宜昌市当阳市玉阳街道友谊路【】;13、网格ID：96970;14、网格名称：YC_B_湖北省宜昌市当阳市网格_96970;15、经度：111.794857;16、纬度：30.801854;17、用户现象：未发现网络问题;18、答复口径：您提供的位置周围基站暂时没有发现异常，建议您先进行换机换卡测试并留意观察。;19、网络类型：4G;20、投诉现象最近发生时间：3天至一周;21、语音通话或数据上网：数据;22、室内或室外：室内外;23、手机信号强弱：三格;24、用户周边使用情况：不清楚;25、主工单流水号：hub169664661813935513;26、语音业务类型：;27、数据业务类型：上网速度慢;28、用户是否接受解释：否;29、公告类型：;30、基站ID：117.110753;31、基站名称：117.110753;32、其它地方是否正常使用：否;33、之前是否可以正常使用：是;&amp;#10;&amp;#10;高级模板内容：&amp;#10;投诉问题描述:用户称自己的手机没有网络，经常出现这种无网络的问题，要求核实回复&amp;#10;故障时间:2023-10-07&amp;#10;故障现象:经常出现这种无网络的问题&amp;#10;故障地址:湖北省宜昌市当阳市玉阳街道友谊路&amp;#10;用户要求:核实回复</t>
  </si>
  <si>
    <t>网络质量：宜昌市-当阳市:湖北省宜昌市当阳市玉阳街道友谊路AA。经网络部核查，客户投诉点基站运行正常，已刷新上网功能，建议客户更换手机后测试，另已告知客户重启宽带设备，客户认可。</t>
  </si>
  <si>
    <t>TS202310071730590631</t>
  </si>
  <si>
    <t>颜道俊</t>
  </si>
  <si>
    <t>2023-10-08 16:32:29</t>
  </si>
  <si>
    <t>判断省份:湖北&amp;#13;&amp;#10;:移网上网慢&amp;#13;&amp;#10;获取参数:&amp;#13;&amp;#10;获取历史工单:有历史工单&amp;#13;&amp;#10;:无在途工单&amp;#13;&amp;#10;:下一步&amp;#13;&amp;#10;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正常.:诊断无异常/解释不认可&amp;#13;&amp;#10;:下一步&amp;#13;&amp;#10;node_255:&amp;#13;&amp;#10;:符合办理条件&amp;#13;&amp;#10;当月是否清卡重用:有&amp;#13;&amp;#10;:在湖北&amp;#13;&amp;#10;:所有APP&amp;#13;&amp;#10;:长期&amp;#13;&amp;#10;:网络无异常&amp;#13;&amp;#10;:1、受理流水号：;2、受理号码：15586358849;3、主叫号码：15586358849;4、被叫号码：;5、客户姓名：颜道俊;6、客户级别：无级别;7、用户归属地：宜昌市; 8、受理员工工号：hubXN23TF8492;9、手机厂商：;10、投诉渠道：10010客服热线;11、投诉打点范围：0.5千米;12、投诉地址：宜昌市-点军区:桥边镇人民政府【桥边镇】;13、网格ID：104614;14、网格名称：YC_B_湖北省宜昌市点军区网格_104614;15、经度：111.182898;16、纬度：30.681890;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满格;24、用户周边使用情况：不清楚;25、主工单流水号：hub169667097933556387;26、语音业务类型：;27、数据业务类型：上网速度慢;28、用户是否接受解释：否;29、公告类型：;30、基站ID：117.110905;31、基站名称：117.110905;32、其它地方是否正常使用：是;33、之前是否可以正常使用：是; 网速慢</t>
  </si>
  <si>
    <t>网络质量：宜昌市-点军区:桥边镇人民政府AA。经网络部核查，客户投诉地点已指导用户更改终端设置，建议用户观察使用，后期有问题与测试人员联系，处理人 李海洋 联系电话 16607208514，用户知晓。</t>
  </si>
  <si>
    <t>TS202310061721351799</t>
  </si>
  <si>
    <t>雷丽丽</t>
  </si>
  <si>
    <t>2023-10-08 09:16:01</t>
  </si>
  <si>
    <t>判断省份:湖北&amp;#13;&amp;#10;:移网上网慢&amp;#13;&amp;#10;获取参数:&amp;#13;&amp;#10;获取历史工单:无历史工单&amp;#13;&amp;#10;:下一步&amp;#13;&amp;#10;移网一键诊断结果:1.用户状态是否正常：正常.2.查询流量是否限速：正常.3.2345G终端支持情况：正常.4.近期缴费开机记录情况：正常.5.查询终端5G开关状态：异常.6.是否存在群障：正常.7.上网功能是否正常：正常.8.用户是否开通VoLTE：正常.9.流量封顶情况：正常.10.查询用户终端蜂窝网络状态：正常.:诊断无异常/解释不认可&amp;#13;&amp;#10;:下一步&amp;#13;&amp;#10;node_255:&amp;#13;&amp;#10;::不同意/已配置&amp;#13;&amp;#10;:在湖北&amp;#13;&amp;#10;:所有APP&amp;#13;&amp;#10;:长期&amp;#13;&amp;#10;:网络有异常&amp;#13;&amp;#10;往月欠费:不欠费&amp;#13;&amp;#10;获取参数:获取参数&amp;#13;&amp;#10;获取工单记录:已获取&amp;#13;&amp;#10;用户是否享受过赔付、产品信息:未享受过服务补救产品&amp;#13;&amp;#10;人工判断是否执行过在线承诺补救:未享受过在线承诺补救&amp;#13;&amp;#10;是否套餐变更:否&amp;#13;&amp;#10;是否在赔付范围内:是&amp;#13;&amp;#10;选择补救产品:下一步&amp;#13;&amp;#10;:&amp;#13;&amp;#10;:&amp;#13;&amp;#10;获取补救金额:已获取补救金额&amp;#13;&amp;#10;补救金额：19.2，补救产品：网络-减免百分之30套餐月租-1月:下一步&amp;#13;&amp;#10;判断补救金额是否超过500元:补救金额小于等于500元&amp;#13;&amp;#10;在线承诺补救工单,补救产品：网络-减免百分之30套餐月租-1月:1、受理流水号：;2、受理号码：18672101588;3、主叫号码：18672101588;4、被叫号码：;5、客户姓名：雷丽丽;6、客户级别：二星忠诚用户;7、用户归属地：宜昌市; 8、受理员工工号：hubXN22ZH3694;9、手机厂商：;10、投诉渠道：10010客服热线;11、投诉打点范围：0.5千米;12、投诉地址：宜昌市-伍家岗区:宜化新天地2期【东艳路与双城路交叉口西北约120米】;13、网格ID：191343;14、网格名称：YC_A_湖北省宜昌市伍家岗区网格_191343;15、经度：111.343265;16、纬度：30.659900;17、用户现象：信号差;18、答复口径：您好！关于您所反映的网络问题，是由于您所在位置离基站较远或建筑密集阻挡信号导致，</t>
  </si>
  <si>
    <t>已指导用户更改终端设置，建议用户观察使用，后期有问题与测试人员联系，处理人 陈益满 联系电话 18671733750</t>
  </si>
  <si>
    <t>ZX202310071845511649</t>
  </si>
  <si>
    <t>咨询工单（2021版）&gt;&gt;业务功能&gt;&gt;来电显示</t>
  </si>
  <si>
    <t>张培茹</t>
  </si>
  <si>
    <t>2023-10-08 17:01:52</t>
  </si>
  <si>
    <t>用户表示自己来电显示是开着的 半年前突然没了 前期有反馈 一直没有得到处理 加急</t>
  </si>
  <si>
    <t>TS202310071644001641</t>
  </si>
  <si>
    <t>投诉工单（2021版）&gt;&gt;移网&gt;&gt;【变更及服务】业务变更&gt;&gt;停开复机不及时/规则不合理</t>
  </si>
  <si>
    <t>刘琳琳</t>
  </si>
  <si>
    <t>2023-10-08 10:32:29</t>
  </si>
  <si>
    <t>用户有余额现在号码欠费停机不认可 要求反映解决 几个主副卡都停机了 受理历史提示：关联工单(触发用户为:15572775135)  本机现已经办理临时开机 其他号码还是停机的</t>
  </si>
  <si>
    <t>系统支撑：交费开机不及时，现已竣工，已开机，用户已正常使用，满意</t>
  </si>
  <si>
    <t>TS202310071455220750</t>
  </si>
  <si>
    <t>071700043433</t>
  </si>
  <si>
    <t>2023-10-08 09:08:35</t>
  </si>
  <si>
    <t>用户表示在2022年4月在宜昌唐家湾小学续办了包年宽带，交费1360元24个月，但是现在宽带欠费停机，查询导致包月宽带，对此非常不满，要求投诉该营业厅，并宽带马上开机，请加急。</t>
  </si>
  <si>
    <t>系统支撑：经核实因系统支撑不到位，导致宽带未到期停机，现申请减免费用剩余6个月费用合计270，24小时到账，此费用不可打印发票，客户满意。</t>
  </si>
  <si>
    <t>TS202310071223241716</t>
  </si>
  <si>
    <t>李俊驰</t>
  </si>
  <si>
    <t>2023-10-08 10:52:13</t>
  </si>
  <si>
    <t>【2022年上工信部测评重保用户】:其他报错&amp;#13;&amp;#10;:&amp;#13;&amp;#10;用户反映到营业厅开通一号双终端 手机显示数据获取超时  请稍后尝试   手表显示正在下载 安装配置  用户 表示是华为手表 苹果手机 请联系处理</t>
  </si>
  <si>
    <t>系统支撑：用户反映一号双终端无法使用问题，多次联系用户未接，无法知晓用户使用情况，有疑问可致电我部07176921001为其处理</t>
  </si>
  <si>
    <t>TS202310051742231069</t>
  </si>
  <si>
    <t>2023-10-08 16:56:07</t>
  </si>
  <si>
    <t>主办单位：湖北&amp;#10;客户类别：普通客户&amp;#10;10010是否打通：否&amp;#10;是否二次致电10015：是&amp;#10;是否联系：否&amp;#10;升级倾向：&amp;#10;号码归属省：湖北&amp;#10;SVIP等级：&amp;#10;1. 问题类型:;&amp;#10;2. 投诉类型:通话费争议;&amp;#10;3. 营业厅地址:;&amp;#10;4. 位置信息:;&amp;#10;5. 位置发生地:;&amp;#10;6. 投诉内容:我交了费，怎么可能欠费，赶紧给我开机&amp;#10;202309国内通话费:7.95&amp;#10;202308国内通话费:2.7</t>
  </si>
  <si>
    <t>系统支撑①客户投诉产生的原因：缴费开机不及时。 &amp;#10;②客户投诉问题核查情况及解决方案：收到贵部转办后，我司立即组织调查。经核实，客户对缴费后未及时开机不满，已致歉并解释出账期系统繁忙导致，建议后期关注使用。我司于2023-10-06  11:33:34联系客户解释。 &amp;#10;③客户问题满意度：满意。 &amp;#10;④回单人：颜晶  6921001"</t>
  </si>
  <si>
    <t>BL202310080931580751</t>
  </si>
  <si>
    <t>陈佳良</t>
  </si>
  <si>
    <t>2023-10-08 14:14:38</t>
  </si>
  <si>
    <t>:缴费未开机/缴费未到账&amp;#13;&amp;#10;判断省分:其他省分&amp;#13;&amp;#10;获取参数:往月欠费以及历史缴费信息:&amp;#13;&amp;#10;用户反馈:缴费已到账但未开机&amp;#13;&amp;#10;判断目前用户是否仍欠费:不欠费&amp;#13;&amp;#10;告知用户费用已到账，但缴费高峰期暂未将号码状态调整正常，请用户再耐心等待一下:不认可&amp;#13;&amp;#10;判断省分:湖北&amp;#13;&amp;#10;:&amp;#13;&amp;#10;用户表示自己手机有话费 却是高额半停机   状态  解释无效 要求处理  谢谢</t>
  </si>
  <si>
    <t>其他：客户反映号码停机问题，联系客户表示已是开通状态，已能正常使用，满意。</t>
  </si>
  <si>
    <t>TS202310071024250706</t>
  </si>
  <si>
    <t>郑晓强</t>
  </si>
  <si>
    <t>2023-10-08 13:32:32</t>
  </si>
  <si>
    <r>
      <t/>
    </r>
    <r>
      <rPr>
        <sz val="11"/>
        <color theme="1"/>
        <rFont val="宋体"/>
        <family val="2"/>
      </rPr>
      <t>主办单位：湖北&amp;#10;客户类别：普通客户&amp;#10;10010是否打通：是&amp;#10;是否二次致电10015：是&amp;#10;是否联系：是&amp;#10;升级倾向：无&amp;#10;号码归属省：湖北&amp;#10;SVIP等级：&amp;#10;预处理名称:产品订购一键诊断&amp;#13;&amp;#10;业务产品类型:反应合约问题&amp;#13;&amp;#10;有无确认方式:有确认方式&amp;#13;&amp;#10;客户要求取消&amp;#13;&amp;#10;维系挽留:不接受挽留&amp;#13;&amp;#10;是否授权退订:省分暂未授权&amp;#13;&amp;#10;&amp;#13;&amp;#10;产品类型:轻合约;产品名称:预存话费享折扣优惠 档位五（次月生效24个月）-湖北政企专属;产品描述:政企专属5折*24个月-湖北 次月生效&amp;#13;&amp;#10;&amp;#13;&amp;#10;&amp;#13;&amp;#10;&amp;#13;&amp;#10;&amp;#13;&amp;#10;;产品ID:91025459;开始时间:2023-02-01 00:00:00;结束时间:2025-01-31 23:59:59;订购渠道:宜昌融诚通信服务有限责任公司;客户确认方式:签字协议。&amp;#13;&amp;#10;取消</t>
    </r>
    <r>
      <rPr>
        <sz val="11"/>
        <color theme="1"/>
        <rFont val="Arial"/>
        <family val="2"/>
      </rPr>
      <t xml:space="preserve">	</t>
    </r>
    <r>
      <rPr>
        <sz val="11"/>
        <color theme="1"/>
        <rFont val="宋体"/>
        <family val="2"/>
      </rPr>
      <t>预存话费享折扣优惠 档位五（次月生效24个月）-湖北政企专属   更改最低套餐</t>
    </r>
  </si>
  <si>
    <t>BL202310071502401954</t>
  </si>
  <si>
    <t>廖春风</t>
  </si>
  <si>
    <t>2023-10-08 14:17:12</t>
  </si>
  <si>
    <t>查询增值业务:&amp;#13;&amp;#10;合约信息查询:&amp;#13;&amp;#10;系统查询到有产品信息&amp;#13;&amp;#10;:有确认方式&amp;#13;&amp;#10;客户要求取消&amp;#13;&amp;#10;维系挽留:不接受挽留&amp;#13;&amp;#10;:下一步&amp;#13;&amp;#10;判断省分:湖北&amp;#13;&amp;#10;:金融、靓号，套餐折扣、含设备的组网协议四类强合约&amp;#13;&amp;#10;:无合约解约工单&amp;#13;&amp;#10;:挽留失败&amp;#13;&amp;#10;:不愿到厅&amp;#13;&amp;#10;:&amp;#13;&amp;#10;产品类型:轻合约;产品名称:预存话费享折扣优惠 档位五（次月生效24个月）-湖北政企专属;产品描述:政企专属5折*24个月-湖北 次月生效&amp;#13;&amp;#10;&amp;#13;&amp;#10;&amp;#13;&amp;#10;&amp;#13;&amp;#10;&amp;#13;&amp;#10;;产品ID:91025459;开始时间:2022-12-01 00:00:00;结束时间:2024-11-30 23:59:59;订购渠道:宜昌市城区集团直属3G开户服务点;客户确认方式:签字协议。&amp;#13;&amp;#10;用户来电称因联通信号差，要办理携号转网。要求取消靓号合约跟套餐折扣合约。前台已做解释，客户表示到营业厅也被告知无法办理取消合约。请处理 谢谢</t>
  </si>
  <si>
    <t>携号转网（宜都政企）：靓号协议、套餐折扣，我部无法取消靓号协议，因涉及违约金需到厅申请，多谢联系用户未接，如有疑问可在工作时间（08:30-12:00；14:00-17:30）联系07176921001、13032700872宜昌客服。如用户咨询，请前台10010话务中心代为解释，谢谢</t>
  </si>
  <si>
    <t>BL202310071934310899</t>
  </si>
  <si>
    <t>曹诗银</t>
  </si>
  <si>
    <t>2023-10-08 09:09:14</t>
  </si>
  <si>
    <t>&amp;#13;&amp;#10;高级模板内容：&amp;#13;&amp;#10;需区域二线受理的业务:用户无法提供验证码&amp;#13;&amp;#10;用户需办理业务名称:	AR视频彩铃酷趣会员15元包月	&amp;#13;&amp;#10;业务办理类型:取消&amp;#13;&amp;#10;业务生效时间:次月生效&amp;#13;&amp;#10;是否已按规范验证用户信息:无需验证&amp;#13;</t>
  </si>
  <si>
    <t>BL202310072024471377</t>
  </si>
  <si>
    <t>姜英</t>
  </si>
  <si>
    <t>2023-10-08 09:39:12</t>
  </si>
  <si>
    <t>&amp;#13;&amp;#10;高级模板内容：&amp;#13;&amp;#10;需区域二线受理的业务:用户无法提供验证码&amp;#13;&amp;#10;用户需办理业务名称:5G加油包29元10GB（立即生效&amp;#13;&amp;#10;业务办理类型:取消&amp;#13;&amp;#10;业务生效时间:次月生效&amp;#13;&amp;#10;是否已按规范验证用户信息:是&amp;#13;</t>
  </si>
  <si>
    <t>BL202310072011431254</t>
  </si>
  <si>
    <t>方雄清</t>
  </si>
  <si>
    <t>2023-10-08 09:07:07</t>
  </si>
  <si>
    <t>&amp;#13;&amp;#10;高级模板内容：&amp;#13;&amp;#10;需区域二线受理的业务:用户无法提供验证码&amp;#13;&amp;#10;用户需办理业务名称:5G加油包29元10GB（立即生效） &amp;#13;&amp;#10;业务办理类型:取消&amp;#13;&amp;#10;业务生效时间:立即生效&amp;#13;&amp;#10;是否已按规范验证用户信息:是&amp;#13;</t>
  </si>
  <si>
    <t>BL202310081002291248</t>
  </si>
  <si>
    <t>姚登碧</t>
  </si>
  <si>
    <t>2023-10-08 14:19:53</t>
  </si>
  <si>
    <t>&amp;#13;&amp;#10;高级模板内容：&amp;#13;&amp;#10;需区域二线受理的业务:用户无法提供验证码&amp;#13;&amp;#10;用户需办理业务名称:5G炫彩加油包19元10GB（次月生效）（湖北）&amp;#13;&amp;#10;业务办理类型:取消&amp;#13;&amp;#10;业务生效时间:立即生效&amp;#13;&amp;#10;是否已按规范验证用户信息:无需验证&amp;#13;</t>
  </si>
  <si>
    <t>BL202310071703021389</t>
  </si>
  <si>
    <t>田小飞</t>
  </si>
  <si>
    <t>2023-10-08 09:14:29</t>
  </si>
  <si>
    <t>&amp;#13;&amp;#10;高级模板内容：&amp;#13;&amp;#10;需区域二线受理的业务:用户无法提供验证码&amp;#13;&amp;#10;用户需办理业务名称:5G炫彩加油包19元10GB（立即生效）（湖北）&amp;#13;&amp;#10;业务办理类型:取消&amp;#13;&amp;#10;业务生效时间:次月生效&amp;#13;&amp;#10;是否已按规范验证用户信息:是&amp;#13;&amp;#10;备注（如开通流量包、语音包请备注清楚当月有效/长期有效）:副卡（18672663572）取消炫彩通信助理包6元版（立即生效），在线验证信息成功，需要后台核实处理，谢谢！&amp;#13;</t>
  </si>
  <si>
    <t>BL202310081521591650</t>
  </si>
  <si>
    <t>姜艳蓉</t>
  </si>
  <si>
    <t>2023-10-08 16:44:53</t>
  </si>
  <si>
    <t>&amp;#13;&amp;#10;高级模板内容：&amp;#13;&amp;#10;需区域二线受理的业务:用户无法提供验证码&amp;#13;&amp;#10;用户需办理业务名称:5G炫彩通信助理包-云盘版（首月5元半价）&amp;#13;&amp;#10;业务办理类型:取消&amp;#13;&amp;#10;业务生效时间:立即生效&amp;#13;&amp;#10;是否已按规范验证用户信息:是&amp;#13;</t>
  </si>
  <si>
    <t>BL202310071734221863</t>
  </si>
  <si>
    <t>2023-10-08 09:16:45</t>
  </si>
  <si>
    <t>&amp;#13;&amp;#10;高级模板内容：&amp;#13;&amp;#10;需区域二线受理的业务:用户无法提供验证码&amp;#13;&amp;#10;用户需办理业务名称:撤销福多多59元套餐&amp;#13;&amp;#10;业务办理类型:取消&amp;#13;&amp;#10;业务生效时间:立即生效&amp;#13;&amp;#10;是否已按规范验证用户信息:是&amp;#13;</t>
  </si>
  <si>
    <t>BL202310081511331455</t>
  </si>
  <si>
    <t>办理工单（2021版）&gt;&gt;业务功能&gt;&gt;解除流量封顶</t>
  </si>
  <si>
    <t>邬道萍</t>
  </si>
  <si>
    <t>2023-10-08 15:22:15</t>
  </si>
  <si>
    <t>用户来电反映要求开通流量封顶取消，前台开通不成功，烦扰后台跟进谢谢</t>
  </si>
  <si>
    <t>BL202310081111350003</t>
  </si>
  <si>
    <t>胡开兴</t>
  </si>
  <si>
    <t>2023-10-08 16:24:48</t>
  </si>
  <si>
    <t>用户要求线上开机，请协助处理，谢谢。</t>
  </si>
  <si>
    <t>BL202310080949271036</t>
  </si>
  <si>
    <t>071704188534</t>
  </si>
  <si>
    <t>孙小飞</t>
  </si>
  <si>
    <t>用户来电要求取消15元1000M提速包(湖北)（立即生效，次月收费）-新</t>
  </si>
  <si>
    <t>BL202310080830312425</t>
  </si>
  <si>
    <t>中国联合网络通信有限公司宜昌市城区分公司</t>
  </si>
  <si>
    <t>2023-10-08 11:14:16</t>
  </si>
  <si>
    <t>&amp;#13;&amp;#10;高级模板内容：&amp;#13;&amp;#10;需区域二线受理的业务:用户无法提供验证码&amp;#13;&amp;#10;用户需办理业务名称:联通助理挂机短信10元档（当月&amp;#13;&amp;#10;业务办理类型:取消&amp;#13;&amp;#10;业务生效时间:立即生效&amp;#13;&amp;#10;是否已按规范验证用户信息:是&amp;#13;</t>
  </si>
  <si>
    <t>BL202310071827010091</t>
  </si>
  <si>
    <t>张成林</t>
  </si>
  <si>
    <t>2023-10-08 15:58:23</t>
  </si>
  <si>
    <t>用户来电反映在不知情下被办理了提速包，要求尽快处理并回复。收费业务路由器趸缴合约赠费（10元*36个月）、15元提速包(湖北)（立即生效，次月收费）-新。</t>
  </si>
  <si>
    <t>BL202310071756122188</t>
  </si>
  <si>
    <t>周卫华</t>
  </si>
  <si>
    <t>2023-10-08 09:10:29</t>
  </si>
  <si>
    <t>&amp;#13;&amp;#10;高级模板内容：&amp;#13;&amp;#10;需区域二线受理的业务:用户无法提供验证码&amp;#13;&amp;#10;用户需办理业务名称:炫彩通信助理包体验版-立即生效（湖北）&amp;#13;&amp;#10;业务办理类型:取消&amp;#13;&amp;#10;业务生效时间:次月生效&amp;#13;&amp;#10;是否已按规范验证用户信息:是&amp;#13;</t>
  </si>
  <si>
    <t>TS202310080945230636</t>
  </si>
  <si>
    <t>彭菊英</t>
  </si>
  <si>
    <t>2023-10-08 11:12:33</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</si>
  <si>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投诉内容:把18120353035，18171906225，18171906339，这三个号码从主号分开，各交各的话费，都改成最低资费。</t>
  </si>
  <si>
    <t>"业务办理：①客户投诉产生的原因：主副卡拆分。 &amp;#10;②客户投诉问题核查情况及解决方案：收到贵部转办后，我司立即组织调查。用户反映需办理销户并退费，经核实现已为用户办理18120353035，18171906225，18171906339拆分并转资8元流量王套餐，次月生效。我司2023-10-08 15:43:49联系客户解释。&amp;#10;③客户问题满意度：一般。 &amp;#10;④回单人：田群、联系方式：07176921001</t>
  </si>
  <si>
    <t>BL202310081544192046</t>
  </si>
  <si>
    <t>袁学志</t>
  </si>
  <si>
    <t>2023-10-08 17:22:21</t>
  </si>
  <si>
    <t>&amp;#13;&amp;#10;高级模板内容：&amp;#13;&amp;#10;需区域二线受理的业务:用户无法提供验证码&amp;#13;&amp;#10;用户需办理业务名称:炫彩通信助理包-云盘版 -立即生效（湖北）&amp;#13;&amp;#10;业务办理类型:取消&amp;#13;&amp;#10;业务生效时间:次月生效&amp;#13;&amp;#10;是否已按规范验证用户信息:是&amp;#13;</t>
  </si>
  <si>
    <t>BL202310081551202164</t>
  </si>
  <si>
    <t>袁平</t>
  </si>
  <si>
    <t>2023-10-08 17:43:16</t>
  </si>
  <si>
    <t>&amp;#13;&amp;#10;高级模板内容：&amp;#13;&amp;#10;需区域二线受理的业务:用户无法提供验证码&amp;#13;&amp;#10;用户需办理业务名称:炫彩通信助理包-云盘版 -立即生效（湖北）&amp;#13;&amp;#10;业务办理类型:取消&amp;#13;&amp;#10;业务生效时间:次月生效&amp;#13;&amp;#10;是否已按规范验证用户信息:无需验证&amp;#13;&amp;#10;备注（如开通流量包、语音包请备注清楚当月有效/长期有效）:取消炫彩通信助理包-云盘版 -立即生效（湖北），次月生效，谢谢&amp;#13;</t>
  </si>
  <si>
    <t>BL202310071543080150</t>
  </si>
  <si>
    <t>2023-10-08 10:35:26</t>
  </si>
  <si>
    <t>BL202310071601150436</t>
  </si>
  <si>
    <t>李淑芳</t>
  </si>
  <si>
    <t>2023-10-08 09:24:50</t>
  </si>
  <si>
    <t>&amp;#13;&amp;#10;高级模板内容：&amp;#13;&amp;#10;需区域二线受理的业务:用户无法提供验证码&amp;#13;&amp;#10;用户需办理业务名称:云加速5G畅玩加油包(湖北)（已停售）&amp;#13;&amp;#10;业务办理类型:取消&amp;#13;&amp;#10;业务生效时间:次月生效&amp;#13;&amp;#10;是否已按规范验证用户信息:无需验证&amp;#13;</t>
  </si>
  <si>
    <t>BL202310081438590773</t>
  </si>
  <si>
    <t>罗时全</t>
  </si>
  <si>
    <t>2023-10-08 18:18:26</t>
  </si>
  <si>
    <t>[65岁以上老人] &amp;#13;&amp;#10;高级模板内容：&amp;#13;&amp;#10;需区域二线受理的业务:用户无法提供验证码&amp;#13;&amp;#10;用户需办理业务名称: 炫彩通信助理包-云盘版 -立即生效（湖北）&amp;#13;&amp;#10;业务办理类型:取消&amp;#13;&amp;#10;业务生效时间:次月生效&amp;#13;&amp;#10;是否已按规范验证用户信息:无需验证&amp;#13;</t>
  </si>
  <si>
    <t>BL202310080858220192</t>
  </si>
  <si>
    <t>2023-10-08 11:55:27</t>
  </si>
  <si>
    <t>ZX202310051059021561</t>
  </si>
  <si>
    <t>龚倪</t>
  </si>
  <si>
    <t>2023-10-08 09:19:45</t>
  </si>
  <si>
    <t>判断省分:湖北&amp;#13;&amp;#10;:失败&amp;#13;&amp;#10;node_42:&amp;#13;&amp;#10;:无合约/简单合约&amp;#13;&amp;#10;:其他套餐&amp;#13;&amp;#10;:异地&amp;#13;&amp;#10;:不认可/无法提供相关证件&amp;#13;&amp;#10;:&amp;#13;&amp;#10;&amp;#13;&amp;#10;高级模板内容：&amp;#13;&amp;#10;问题描述:要求销户&amp;#13;&amp;#10;第二联系方式:15172339157&amp;#13;&amp;#10;销户原因:不需要了&amp;#13;&amp;#10;用户要求:要求销户，无法到厅请协助处理 外地无法到厅取消宽带&amp;#13;</t>
  </si>
  <si>
    <t>业务办理：客户要求注销缓装宽带，联系无人接听，已短信告知，如有疑问可在工作时间（08:30-12:00；14:00-17:30）联系07176921001、13032700872宜昌联通投诉处理中心。如用户咨询，请前台10010话务中心代为解释，谢谢</t>
  </si>
  <si>
    <t>ZX202310071312571021</t>
  </si>
  <si>
    <t>闫梅芳</t>
  </si>
  <si>
    <t>2023-10-08 14:18:21</t>
  </si>
  <si>
    <t>判断省分:湖北&amp;#13;&amp;#10;:失败&amp;#13;&amp;#10;node_42:&amp;#13;&amp;#10;:其他合约&amp;#13;&amp;#10;:本地&amp;#13;&amp;#10;:不认可&amp;#13;&amp;#10;:&amp;#13;&amp;#10;&amp;#13;&amp;#10;高级模板内容：&amp;#13;&amp;#10;问题描述:把15571754298和15571754856销户&amp;#13;&amp;#10;第二联系方式:15090886589&amp;#13;&amp;#10;销户原因:自己不使用了&amp;#13;&amp;#10;用户要求:尽快处理&amp;#13;</t>
  </si>
  <si>
    <t>业务办理：销户，现已注销，满意</t>
  </si>
  <si>
    <t>ZX202310071117140049</t>
  </si>
  <si>
    <t>李思瑜</t>
  </si>
  <si>
    <t>2023-10-08 14:24:24</t>
  </si>
  <si>
    <t>判断省分:湖北&amp;#13;&amp;#10;:失败&amp;#13;&amp;#10;node_42:&amp;#13;&amp;#10;:其他合约&amp;#13;&amp;#10;:异地&amp;#13;&amp;#10;:不认可/无法提供相关证件&amp;#13;&amp;#10;:&amp;#13;&amp;#10;&amp;#13;&amp;#10;高级模板内容：&amp;#13;&amp;#10;问题描述:用户反映自己不在校园使用了要求把这个号码销户但自己在异地&amp;#13;&amp;#10;第二联系方式:18727575110&amp;#13;&amp;#10;销户原因:毕业了不在校园&amp;#13;&amp;#10;用户要求:用户要求在线销户请核实处理&amp;#13;</t>
  </si>
  <si>
    <t>ZX202310070850420943</t>
  </si>
  <si>
    <t>薛保雄</t>
  </si>
  <si>
    <t>2023-10-08 09:28:15</t>
  </si>
  <si>
    <t>【2022年上工信部测评重保用户】判断省分:湖北&amp;#13;&amp;#10;:失败&amp;#13;&amp;#10;node_42:&amp;#13;&amp;#10;:无合约/简单合约&amp;#13;&amp;#10;:单卡/移移融合副卡套餐&amp;#13;&amp;#10;获取用户证件类型::不认可&amp;#13;&amp;#10;:&amp;#13;&amp;#10;&amp;#13;&amp;#10;高级模板内容：&amp;#13;&amp;#10;问题描述:要求销户13177071723和18527203932&amp;#13;&amp;#10;第二联系方式:15697201352&amp;#13;&amp;#10;销户原因:不需要了&amp;#13;&amp;#10;用户要求:要求销户 无法去归属的营业厅请协助 加急&amp;#13;</t>
  </si>
  <si>
    <t>ZX202310071012071750</t>
  </si>
  <si>
    <t>雷山山</t>
  </si>
  <si>
    <t>2023-10-08 14:12:10</t>
  </si>
  <si>
    <t>表示之前有套餐折扣，咨询是否可以续：预存话费享折扣优惠 档位三（立即生效24个月），到期未给其及时提醒，请回电处理</t>
  </si>
  <si>
    <t>业务办理：已与用户沟通办理139元赠费*12个月活动，立即生效，当月返费，用户满意</t>
  </si>
  <si>
    <t>ZX202310062014010385</t>
  </si>
  <si>
    <t>谢魁</t>
  </si>
  <si>
    <t>2023-10-08 09:07:34</t>
  </si>
  <si>
    <t>判断省分:湖北&amp;#13;&amp;#10;:失败&amp;#13;&amp;#10;node_42:&amp;#13;&amp;#10;:其他合约&amp;#13;&amp;#10;:异地&amp;#13;&amp;#10;:不认可/无法提供相关证件&amp;#13;&amp;#10;:&amp;#13;&amp;#10;&amp;#13;&amp;#10;高级模板内容：&amp;#13;&amp;#10;问题描述:用户在异地，想销户本机，要求回复处理&amp;#13;&amp;#10;第二联系方式:19990620928&amp;#13;&amp;#10;销户原因:不使用&amp;#13;&amp;#10;用户要求:要求回复处理&amp;#13;</t>
  </si>
  <si>
    <t>业务办理：用户需办理销户，经核实现号码欠费中需补齐欠费后才可办理销户，用户知晓</t>
  </si>
  <si>
    <t>ZX202310080838250085</t>
  </si>
  <si>
    <t>刘银萍</t>
  </si>
  <si>
    <t>2023-10-08 14:13:44</t>
  </si>
  <si>
    <t>用户来电反映副卡免月租12个月（10元话费12个月）（湖北）-立即生效活动到期，人在外地无法去营业厅，现要求在线处理继续参加火药，尽快反馈处理</t>
  </si>
  <si>
    <t>业务办理：用户要求办理副卡免月租优惠活动，已办理副卡免月租12个月（10元话费12个月）（湖北）-立即生效，满意。</t>
  </si>
  <si>
    <t>TS202310061742348449</t>
  </si>
  <si>
    <t>北方二中心&gt;&gt;济南云上&gt;&gt;任智豪区队&gt;&gt;李萌班组</t>
  </si>
  <si>
    <t>2023-10-08 16:03:06</t>
  </si>
  <si>
    <t>客户来电表示想要销户，因拥有合约网龄计划合约无法销户，要求联通公司高管回电话解决此业务，烦请核实处理谢谢</t>
  </si>
  <si>
    <t>您反映销户问题。核实网龄计划合约可为其取消，但主卡同时绑定有宜昌城区政企东山沃通专业代理办理的“招联分期5G159元直降2300（社会渠道36期）（湖北）”，合约到期时间2025-06-30 23:59:59，活动参与时已领取3000元现金，办理招联分期合约记录已上传至工单附件，建议等待合约结束后再注销。您现同意承担招联分期未还款部分，要求减免提前解约时违约金，我部无在线减免及取消权限，已告知可与客户经理13032711101联系处理，您表示知晓。</t>
  </si>
  <si>
    <t>BL202310071749332079</t>
  </si>
  <si>
    <t>曹光桃</t>
  </si>
  <si>
    <t>2023-10-08 09:10:49</t>
  </si>
  <si>
    <t>[65岁以上老人] &amp;#13;&amp;#10;高级模板内容：&amp;#13;&amp;#10;需区域二线受理的业务:用户无法提供验证码&amp;#13;&amp;#10;用户需办理业务名称:炫彩通信助理包-云盘版 -立即生效（湖北）（已停售） &amp;#13;&amp;#10;业务办理类型:取消&amp;#13;&amp;#10;业务生效时间:立即生效&amp;#13;&amp;#10;是否已按规范验证用户信息:是&amp;#13;&amp;#10;备注（如开通流量包、语音包请备注清楚当月有效/长期有效）:用户无法接收到验证码，已通过身份认证，请贵部协助取消，谢谢&amp;#13;</t>
  </si>
  <si>
    <t>ZX202310071035272064</t>
  </si>
  <si>
    <t>鹿勇</t>
  </si>
  <si>
    <t>2023-10-08 17:31:17</t>
  </si>
  <si>
    <t>22年Q3Q4重点客户判断省分:湖北&amp;#13;&amp;#10;:失败&amp;#13;&amp;#10;node_42:&amp;#13;&amp;#10;:无合约/简单合约&amp;#13;&amp;#10;:单卡/移移融合副卡套餐&amp;#13;&amp;#10;获取用户证件类型::不认可&amp;#13;&amp;#10;:&amp;#13;&amp;#10;&amp;#13;&amp;#10;高级模板内容：&amp;#13;&amp;#10;问题描述:用户来电需要销户  在线挽留失败  烦请协助处理  谢谢&amp;#13;&amp;#10;第二联系方式:13487278642&amp;#13;&amp;#10;销户原因:不需要了&amp;#13;&amp;#10;用户要求:立即协助销户&amp;#13;</t>
  </si>
  <si>
    <t>业务办理：用户要求办理注销， 城区伍家区兴发广场合作厅（自建他营） 已办理销户，满意。</t>
  </si>
  <si>
    <t>ZX202310081436160637</t>
  </si>
  <si>
    <t>咨询工单（2021版）&gt;&gt;查话费&gt;&gt;上网记录</t>
  </si>
  <si>
    <t>胡海霞</t>
  </si>
  <si>
    <t>2023-10-08 16:53:28</t>
  </si>
  <si>
    <t>用户来电要求查询今天中午流量具体的使用情况，用到哪个软件上了，不愿自己去查，请处理</t>
  </si>
  <si>
    <t>业务办理：用户要求查询流量上网记录，本地系统已无查询详单权限，建议用户通过手厅流量详单核实，用户表示知晓。</t>
  </si>
  <si>
    <t>ZX202310071108002452</t>
  </si>
  <si>
    <t>陈贤锴</t>
  </si>
  <si>
    <t>2023-10-08 16:47:25</t>
  </si>
  <si>
    <t>用户1元139GB全国流量与100分钟语音包*24月被塔城地区分公司取消了要求重新办理</t>
  </si>
  <si>
    <t>业务办理：用户要求开通1元139GB全国流量与100分钟语音包*24月，已转本地2I协助24小时内开通，满意。</t>
  </si>
  <si>
    <t>BL202310080922540608</t>
  </si>
  <si>
    <t>舒开梅</t>
  </si>
  <si>
    <t>2023-10-08 11:08:52</t>
  </si>
  <si>
    <t>【2022年上工信部测评重保用户】&amp;#13;&amp;#10;高级模板内容：&amp;#13;&amp;#10;需区域二线受理的业务:用户无法提供验证码&amp;#13;&amp;#10;用户需办理业务名称:云加速5G畅玩加油包(湖北)（已停售）&amp;#13;&amp;#10;业务办理类型:取消&amp;#13;&amp;#10;业务生效时间:立即生效&amp;#13;&amp;#10;是否已按规范验证用户信息:是&amp;#13;</t>
  </si>
  <si>
    <t>BL202310080925130644</t>
  </si>
  <si>
    <t>2023-10-08 11:03:47</t>
  </si>
  <si>
    <t>【2022年上工信部测评重保用户】[65岁以上老人] &amp;#13;&amp;#10;高级模板内容：&amp;#13;&amp;#10;需区域二线受理的业务:用户无法提供验证码&amp;#13;&amp;#10;用户需办理业务名称:云加速5G畅玩加油包(湖北)&amp;#13;&amp;#10;业务办理类型:取消&amp;#13;&amp;#10;业务生效时间:立即生效&amp;#13;&amp;#10;是否已按规范验证用户信息:是&amp;#13;</t>
  </si>
  <si>
    <t>BL202310081030211754</t>
  </si>
  <si>
    <t>袁万里</t>
  </si>
  <si>
    <t>2023-10-08 15:37:13</t>
  </si>
  <si>
    <t>22年Q3Q4重点客户[65岁以上老人] &amp;#13;&amp;#10;高级模板内容：&amp;#13;&amp;#10;需区域二线受理的业务:用户无法提供验证码&amp;#13;&amp;#10;用户需办理业务名称:星燃铂金包（立即生效）（已停售）&amp;#13;&amp;#10;业务办理类型:取消&amp;#13;&amp;#10;业务生效时间:次月生效&amp;#13;&amp;#10;是否已按规范验证用户信息:无需验证&amp;#13;</t>
  </si>
  <si>
    <t>BL202310071600200424</t>
  </si>
  <si>
    <t>覃士伟</t>
  </si>
  <si>
    <t>2023-10-08 09:53:39</t>
  </si>
  <si>
    <t>22年Q3Q4重点客户22年Q3Q4重点客户&amp;#13;&amp;#10;高级模板内容：&amp;#13;&amp;#10;需区域二线受理的业务:用户无法提供验证码&amp;#13;&amp;#10;用户需办理业务名称:AR彩铃酷趣会员5G加油包（湖北）&amp;#13;&amp;#10;业务办理类型:取消&amp;#13;&amp;#10;业务生效时间:次月生效&amp;#13;&amp;#10;是否已按规范验证用户信息:无需验证&amp;#13;&amp;#10;备注（如开通流量包、语音包请备注清楚当月有效/长期有效）:/&amp;#13;</t>
  </si>
  <si>
    <t>TS202310071135500401</t>
  </si>
  <si>
    <t>徐玲</t>
  </si>
  <si>
    <t>2023-10-08 10:13:47</t>
  </si>
  <si>
    <t>&amp;#13;&amp;#10;高级模板内容：&amp;#13;&amp;#10;投诉问题描述:用户表示之前反馈过问题 有个退费退到注销号码上了  现在号码也不记得了 要求把费用转到来电号码上 请协助处理&amp;#13;&amp;#10;充值时间:2023-10-07&amp;#13;&amp;#10;充值渠道:微信&amp;#13;&amp;#10;充值号码:18671775426&amp;#13;&amp;#10;充值金额:120&amp;#13;&amp;#10;前台是否按流程解释:是&amp;#13;&amp;#10;用户要求:用户表示之前反馈过问题 有个退费退到注销号码上了  现在号码也不记得了 要求把费用转到来电号码上 请协助处理&amp;#13;</t>
  </si>
  <si>
    <t>业务办理：18672092721余额剩余122.3元，线上方式无法退费，已建议用户持有效证件前往营业厅办理清退，用户知晓，满意</t>
  </si>
  <si>
    <t>TS202310081123581060</t>
  </si>
  <si>
    <t>肖丹丹</t>
  </si>
  <si>
    <t>2023-10-08 16:13:47</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</si>
  <si>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电反映自己之前一直有 预存话费享折扣优惠 档位三（立即生效24个月）-湖北政企专属 ，在线解释用户不认可，表示自己人在外地不方便到营业厅，要求继续享受折扣活动并退还本月的费用&amp;#13;&amp;#10;争议月份:2023年10月&amp;#13;&amp;#10;争议金额:225&amp;#13;&amp;#10;用户要求:要求继续享受之前的套餐折扣活动，并退还本月产生的费用，联系电话19086817228&amp;#13;</t>
  </si>
  <si>
    <t>业务办理：存量5G畅爽套餐享139元赠费 湖北，已为用户办理立即生效，合约期12个月，满意</t>
  </si>
  <si>
    <t>TS202310080852201839</t>
  </si>
  <si>
    <t>李彩全</t>
  </si>
  <si>
    <t>2023-10-08 13:40:19</t>
  </si>
  <si>
    <t>[65岁以上老人] &amp;#13;&amp;#10;高级模板内容：&amp;#13;&amp;#10;投诉问题描述:用户来电表示自己预存话费享折扣优惠 档位三（立即生效24个月）-湖北政企专属到期了我方没有打电话提醒，导致现在扣取了原价，用户要求我方退还多产生的费用，前台解释无效，请我方尽快处理谢谢&amp;#13;&amp;#10;争议月份:2023年10月&amp;#13;&amp;#10;争议金额:199&amp;#13;&amp;#10;用户要求:用户来电表示自己预存话费享折扣优惠 档位三（立即生效24个月）-湖北政企专属到期了我方没有打电话提醒，导致现在扣取了原价，用户要求我方退还多产生的费用，前台解释无效，请我方尽快处理谢谢&amp;#13;</t>
  </si>
  <si>
    <t>业务办理：存量5G畅爽套餐享139元赠费 湖北，以为用户办理成功，立即生效，合约期12个月，满意</t>
  </si>
  <si>
    <t>TS202310080854551901</t>
  </si>
  <si>
    <t>郭琼</t>
  </si>
  <si>
    <t>2023-10-08 18:40:01</t>
  </si>
  <si>
    <t>&amp;#13;&amp;#10;高级模板内容：&amp;#13;&amp;#10;投诉问题描述:用户来电表示自己这张卡本来不想办，当时说免费才办的，现在欠费了要求销户&amp;#13;&amp;#10;销户渠道:线下&amp;#13;&amp;#10;无法销户原因:欠费不认可&amp;#13;&amp;#10;用户要求:反馈回复。联系电弧：15587911555&amp;#13;</t>
  </si>
  <si>
    <t>业务办理：号码销户  客户要求注销手机号码15671028145，客服部已操作办理，满意。</t>
  </si>
  <si>
    <t>TS202310071648591783</t>
  </si>
  <si>
    <t>王梦洁</t>
  </si>
  <si>
    <t>2023-10-08 10:18:30</t>
  </si>
  <si>
    <t>22年Q3Q4重点客户[10015转接10010用户] &amp;#13;&amp;#10;高级模板内容：&amp;#13;&amp;#10;投诉问题描述:用户来电反馈在枝江团结路5G智慧生活馆办理主副卡分离，但是营业厅不给办！现用户要求解决&amp;#13;&amp;#10;产品名称:主副卡&amp;#13;&amp;#10;办理时间:2023-10-07&amp;#13;&amp;#10;办理渠道:枝江团结路5G智慧生活馆&amp;#13;&amp;#10;用户要求:立即解决&amp;#13;</t>
  </si>
  <si>
    <t>业务办理：用户要求解绑副卡，枝江城区团结路自营厅已于10月6日成功解绑，现号码已无主副卡关系，联系用户满意。</t>
  </si>
  <si>
    <t>TS202310071008480217</t>
  </si>
  <si>
    <t>071700323388</t>
  </si>
  <si>
    <t>2023-10-08 14:36:36</t>
  </si>
  <si>
    <t>用户表示10元IPTV业务用不上，需要取消，现在就要求取消IPTV业务，尽快处理并回复</t>
  </si>
  <si>
    <t>业务办理：用户要求取消IPTV业务，联系用户解释套餐扣费情况，同意暂不取消，继续使用，满意。</t>
  </si>
  <si>
    <t>TS202310080853271874</t>
  </si>
  <si>
    <t>杨健平</t>
  </si>
  <si>
    <t>2023-10-08 17:08:50</t>
  </si>
  <si>
    <t>&amp;#13;&amp;#10;高级模板内容：&amp;#13;&amp;#10;投诉问题描述:一号多卡无法关闭&amp;#13;&amp;#10;渠道名称:中国联通APP &amp;#13;&amp;#10;办理业务名称:一号多卡&amp;#13;&amp;#10;页面提示:无法关闭&amp;#13;&amp;#10;用户要求:用户表示在中国联通APP办理取消，显示无法关闭需要协助处理&amp;#13;</t>
  </si>
  <si>
    <t>业务办理：用户要求取消一号多卡业务。已按用户要求24小时内取消此业务，用户满意。</t>
  </si>
  <si>
    <t>TS202310061618060149</t>
  </si>
  <si>
    <t>2023-10-08 16:58:37</t>
  </si>
  <si>
    <t>主办单位：湖北&amp;#10;客户类别：首次投诉&amp;#10;10010是否打通：是&amp;#10;是否二次致电10015：是&amp;#10;是否联系：是&amp;#10;升级倾向：无&amp;#10;号码归属省：湖北&amp;#10;SVIP等级：&amp;#10;预处理名称：宽带故障一键诊断:&amp;#13;&amp;#10;诊断号码类型:宽带&amp;#13;&amp;#10;结合宽带号码的状态及余额，分情况受理:欠费停机&amp;#13;&amp;#10;告知用户宽带欠费，提醒用户缴费:不认可&amp;#13;&amp;#10;用户是否为单宽带资费:是&amp;#13;&amp;#10;是否为包年到期转包月:否&amp;#13;&amp;#10;:不认可提投诉单&amp;#13;&amp;#10;宽带装机地址：湖北省宜昌市西陵区葛洲坝街道石子岭社区葛洲坝合作有线宽带专用  备注:&amp;#13;&amp;#10;用户来电反馈通过中国联通APP办理了此宽带，当时办理是准备跟18672661616绑定在一起，但后期一直没有进行绑定，用户在9月1日测试网速没有达到300M要求取消宽带，但当时交的100元调测费，不退，现在有停机了，用户对此不认可，要求把此宽带跟18672661616绑定在一起，用户还要投诉前期有客服人员加用户微信一直帮用户绑定业务，但到现在一直没有绑定，请协助处理</t>
  </si>
  <si>
    <t>业务办理①客户基本资料：业务号码：071704393410、客户姓名：王世云、套餐情况：湖北宽带300M基本套餐、客户反映宽带绑定的问题&amp;#10;②首次联系客户时间：2023-10-07  08:42:29&amp;#10;③投诉核查处理情况：收到贵部转办，我司立即组织核查，经核实，客户于23.8月办理宽带产品071704393410，因主卡有自动充业务导致工作人员无法办理绑定（非工作人员忘记绑定），现宽带欠费6.74元，已由我部协助退费到账，此费用不可打印发票。同时由宽带组协助成功绑定至 18672661616。&amp;#10;④答复客户时间及客户满意度评价：根据上述情况我司于2023-10-07  17:40:29联系客户解释，满意。回单人：颜晶 6921001.&amp;#10;⑤投诉核查关联材料：无"</t>
  </si>
  <si>
    <t>BL202310071847420339</t>
  </si>
  <si>
    <t>2023-10-08 14:01:28</t>
  </si>
  <si>
    <t>用户来电反馈要求续约预存话费享折扣优惠 档位三（立即生效24个月）-湖北政企专属，不愿到厅，要求线上直接办理，联系方式：13349763957</t>
  </si>
  <si>
    <t>业务办理：存量5G畅爽套餐享139元赠费（次月生效）湖北，合约期12个月，满意</t>
  </si>
  <si>
    <t>BL202310072056261642</t>
  </si>
  <si>
    <t>吕曦</t>
  </si>
  <si>
    <t>2023-10-08 17:00:28</t>
  </si>
  <si>
    <t>用户要求续订合约：宜昌目标用户99元档5G融合套餐3折优惠24月（立即生效），烦请协助处理，谢谢！</t>
  </si>
  <si>
    <t>业务办理：存量5G畅爽套餐享69元赠费 湖北，立即生效；合约期12个月，满意</t>
  </si>
  <si>
    <t>BL202310061900261606</t>
  </si>
  <si>
    <t>金洲</t>
  </si>
  <si>
    <t>2023-10-08 09:10:25</t>
  </si>
  <si>
    <t>用户于10月4号办理挂失业务，挂失号码13227277237，后中途断线未办理，已多次联系用户均未接电，请后台协助回复办理谢谢。</t>
  </si>
  <si>
    <t>业务办理：号码挂失   联系客户表示已处理好，满意</t>
  </si>
  <si>
    <t>BL202310081000201205</t>
  </si>
  <si>
    <t>陈永芬</t>
  </si>
  <si>
    <t>2023-10-08 14:03:09</t>
  </si>
  <si>
    <t>15337407539命中精准预判服务场景:[65岁以上老人] &amp;#13;&amp;#10;客户来电称要求续约预存话费享折扣优惠 档位五（立即生效*24个月）-湖北政企专属，烦请后台协助处理</t>
  </si>
  <si>
    <t>业务办理：经核实已办理赠费活动，次月生效，客户满意。</t>
  </si>
  <si>
    <t>BL202310071141211406</t>
  </si>
  <si>
    <t>周少波</t>
  </si>
  <si>
    <t>2023-10-08 09:05:56</t>
  </si>
  <si>
    <t>用户反映需要办理10G流量包（抽奖专用）（湖北）-立即生效 要求上报公司办理  联系电话13032713723</t>
  </si>
  <si>
    <t>业务办理：客户要求办理 10G流量包（抽奖专用）流量包，客服部已操作办理，满意。</t>
  </si>
  <si>
    <t>BL202310071000462135</t>
  </si>
  <si>
    <t>张明新</t>
  </si>
  <si>
    <t>2023-10-08 09:09:10</t>
  </si>
  <si>
    <t>用户来电要求办理预存话费享折扣优惠 档位三（立即生效24个月）-湖北政企专属，请尽快处理，谢谢</t>
  </si>
  <si>
    <t>业务办理：客户要求办理套餐3折优惠，联系客户表示已自行至联通营业厅办理好，无异议，满意。</t>
  </si>
  <si>
    <t>BL202310081549352137</t>
  </si>
  <si>
    <t>2023-10-08 17:04:47</t>
  </si>
  <si>
    <t>:号卡配送问题&amp;#13;&amp;#10;:号卡未送达但不想要了&amp;#13;&amp;#10;:不认可&amp;#13;&amp;#10;判断省分:除青海、四川、宁夏外&amp;#13;&amp;#10;:用户要求线上取消（2063100860570898）此（16671761964）号码订单，已挽留坚持取消，表示不需要配送，请协助回复&amp;#13;</t>
  </si>
  <si>
    <t>业务办理：取消订单，已为用户取消，满意</t>
  </si>
  <si>
    <t>BL202310081327052066</t>
  </si>
  <si>
    <t>2023-10-08 14:39:13</t>
  </si>
  <si>
    <t>称之前有10010电话告知可以办理免费流量包，并赠送话费，人工台无此活动，要求尽快核实处理</t>
  </si>
  <si>
    <t>业务办理：现已与用户沟通办理20元赠费*6个月，立即生效，用户要求办理39元25G炫彩流量包，已办理，立即生效，满意</t>
  </si>
  <si>
    <t>BL202310081042481995</t>
  </si>
  <si>
    <t>魏渤淋</t>
  </si>
  <si>
    <t>2023-10-08 14:48:19</t>
  </si>
  <si>
    <t>解释不认可，不愿意去营业厅，用户要求协助把宽带从湖北省宜昌市西陵区北苑街道厦门路社区发展大道29号四季花园12栋1单元8层802移机到同楼902，请处理</t>
  </si>
  <si>
    <t>业务办理：移机，已引导用户前往营业厅办理移机业务，移机收费100元，已解释，用户知晓，满意</t>
  </si>
  <si>
    <t>BL202310071728561785</t>
  </si>
  <si>
    <t>孙文英</t>
  </si>
  <si>
    <t>2023-10-08 11:00:18</t>
  </si>
  <si>
    <t>13247289361命中精准预判服务场景:[65岁以上老人] &amp;#13;&amp;#10;用户要求办理（星锐卡30元赠费12个月优惠合约 (湖北)），请及时处理，谢谢</t>
  </si>
  <si>
    <t>BL202310081251421586</t>
  </si>
  <si>
    <t>贺建中</t>
  </si>
  <si>
    <t>2023-10-08 14:48:24</t>
  </si>
  <si>
    <t>用户要求续约（预存话费享折扣优惠 档位三（立即生效24个月）-湖北政企专属）如果无法续约就携号转网，希望后台协助处理，谢谢</t>
  </si>
  <si>
    <t>BL202310081527091728</t>
  </si>
  <si>
    <t>秦玉玲</t>
  </si>
  <si>
    <t>2023-10-08 16:25:14</t>
  </si>
  <si>
    <t>用户要求续约畅越冰激凌99元套餐5折附加优惠(内部限量），请协助处理谢谢！</t>
  </si>
  <si>
    <t>业务办理：已与用户沟通办理49元赠费*12个月，次月生效，满意</t>
  </si>
  <si>
    <t>BL202310071443081548</t>
  </si>
  <si>
    <t>刘晨毅</t>
  </si>
  <si>
    <t>2023-10-08 09:02:43</t>
  </si>
  <si>
    <t>用户要求继续办理：星锐卡30元赠费12个月优惠合约 (湖北)，请后台协助处理，谢谢！</t>
  </si>
  <si>
    <t>业务办理：用户反映星锐卡30元赠费12个月优惠合约 (湖北)，经核实现已为用户续订成功，满意</t>
  </si>
  <si>
    <t>BL202310071421411122</t>
  </si>
  <si>
    <t>孙雪莲</t>
  </si>
  <si>
    <t>2023-10-08 09:03:21</t>
  </si>
  <si>
    <t>用户现在要求我方办理（预存话费享折扣优惠 档位三（次月生效24个月）-湖北政企专属）</t>
  </si>
  <si>
    <t>业务办理：用户反映需办理预存话费享折扣优惠 档位三（次月生效24个月，沟通后用户已办理199元5G畅爽冰激凌140元赠费（立即生效36个月）（湖北政企专属-档位三） 无需再次操作，另为用户申请139元，24小时内到账，此费用不可打印发票，满意</t>
  </si>
  <si>
    <t>BL202310081209340956</t>
  </si>
  <si>
    <t>王晶晶</t>
  </si>
  <si>
    <t>2023-10-08 14:20:13</t>
  </si>
  <si>
    <t>用户来电要求办理 副卡免月租24个月（10元话费24个月）（湖北）-次月生效 ，要求尽快处理</t>
  </si>
  <si>
    <t>BL202310071622020746</t>
  </si>
  <si>
    <t>童林</t>
  </si>
  <si>
    <t>2023-10-08 09:08:37</t>
  </si>
  <si>
    <t>用户要求续约预存话费享折扣优惠 档位三（立即生效24个月）-湖北政企专属，前台已解释，用户不认可，请尽快回访，谢谢</t>
  </si>
  <si>
    <t>业务办理：用户要求办理套餐3折优惠，系统无勾选项，已协商客户办理存量5G畅爽套餐享89元赠费，客户表示考虑，知晓。</t>
  </si>
  <si>
    <t>BL202310071541460130</t>
  </si>
  <si>
    <t>韩昆</t>
  </si>
  <si>
    <t>2023-10-08 09:04:29</t>
  </si>
  <si>
    <t>用户想要续宜昌目标用户99元档5G融合套餐3折优惠24月的合约，要求尽快回复处理，谢谢</t>
  </si>
  <si>
    <t>业务办理：用户要求办理套餐3折优惠，系统无勾选项，已协商用户办理存量5G畅爽套餐享69元赠费，次月生效，用户满意。</t>
  </si>
  <si>
    <t>BL202310071427451228</t>
  </si>
  <si>
    <t>刘春艳</t>
  </si>
  <si>
    <t>2023-10-08 09:06:10</t>
  </si>
  <si>
    <t>用户要求续订 预存话费享折扣优惠 档位五（次月生效24个月）-湖北政企专属</t>
  </si>
  <si>
    <t>业务办理：用户要求办理套餐5折优惠，系统无勾选项，已协商客户办理存量5G畅爽套餐享49元赠费，用户满意。</t>
  </si>
  <si>
    <t>BL202310070945551853</t>
  </si>
  <si>
    <t>万家荣</t>
  </si>
  <si>
    <t>2023-10-08 09:06:17</t>
  </si>
  <si>
    <t>用户称现在医院住院，无法到营业厅续约合约，营业厅告知可续约1年，要求线上续约合约，用户要求办理成功与否，需要回电，预存话费享折扣优惠 档位五（次月生效24个月）-湖北政企专属&amp;#13;</t>
  </si>
  <si>
    <t>业务办理：用户要求办理套餐5折优惠，系统无勾选项，已协商用户办理存量5G畅爽套餐享49元赠费，次月生效，用户满意。</t>
  </si>
  <si>
    <t>BL202310071347130636</t>
  </si>
  <si>
    <t>唐述香</t>
  </si>
  <si>
    <t>2023-10-08 16:56:19</t>
  </si>
  <si>
    <t>用户来电说想要有一个赠送100G流量的活动，希望后台协助联系用户活动相关事宜，谢谢！</t>
  </si>
  <si>
    <t>业务办理：用户要求参与100G流量的活动，系统无勾选项，已向用户解释，建议后期关注其他优惠活动，用户知晓。</t>
  </si>
  <si>
    <t>BL202310071618180673</t>
  </si>
  <si>
    <t>杜一小</t>
  </si>
  <si>
    <t>2023-10-08 09:16:47</t>
  </si>
  <si>
    <t>用户要求撤销 	6723100412757589  	18571001862  号卡申请 号卡不需要了  挽留失败 解释无效 尽快处理谢谢</t>
  </si>
  <si>
    <t>业务办理：用户要求撤消订单，核实18571001862号卡已由其他用户开户使用。致电未接，已短信答复，如有疑问可在工作时间（08:30-12:00；14:00-17:30）联系07176921001、13032700872宜昌客服。如用户咨询，请前台10010话务中心代为解释，谢谢。</t>
  </si>
  <si>
    <t>BL202310071743081997</t>
  </si>
  <si>
    <t>刘小飞</t>
  </si>
  <si>
    <t>2023-10-08 16:58:15</t>
  </si>
  <si>
    <t>用户来电要求续约5G冰激凌套餐享12个月5折优惠（次月生效）（湖北），已在线解释用户仍不认可坚持要求续约，用户要求尽快处理，谢谢</t>
  </si>
  <si>
    <t>业务办理：用户要求续约5G冰激凌套餐享12个月5折优惠（次月生效）（湖北），系统无勾选项，已办理月赠99元*12个月活动，次月生效，满意。</t>
  </si>
  <si>
    <t>BL202310071410010919</t>
  </si>
  <si>
    <t>田海军</t>
  </si>
  <si>
    <t>2023-10-08 14:01:13</t>
  </si>
  <si>
    <t>用户来电反映称要求再次参与畅越冰激凌59元套餐5折附加优惠(内部限量），烦请协助处理</t>
  </si>
  <si>
    <t>业务办理：用户要求续约畅越冰激凌59元套餐5折附加优惠(内部限量），系统无勾选项，已办理月赠29元*12个月，次月生效，满意。</t>
  </si>
  <si>
    <t>BL202310081229331276</t>
  </si>
  <si>
    <t>覃万文</t>
  </si>
  <si>
    <t>2023-10-08 17:22:16</t>
  </si>
  <si>
    <t>用户来电要求我方办理套餐的折扣优惠、已向用户解释。用户强烈要求我方核实处理、</t>
  </si>
  <si>
    <t>业务办理：赠费合约30元/月*24个月（新），已为用户办理，次月生效，满意</t>
  </si>
  <si>
    <t>BL202310081623550261</t>
  </si>
  <si>
    <t>孙文俊</t>
  </si>
  <si>
    <t>2023-10-08 17:05:47</t>
  </si>
  <si>
    <t>用户来电要求续约预存话费享折扣优惠 档位三（次月生效24个月）-湖北政企专属，请后台核实处理</t>
  </si>
  <si>
    <t>业务办理：折扣合约已下架，现仅有赠费139元*12个月活动，可办理立即生效及次月生效，用户表示暂不办理，自行到厅转资，满意</t>
  </si>
  <si>
    <t>TS202310071920250643</t>
  </si>
  <si>
    <t>卢跃进</t>
  </si>
  <si>
    <t>2023-10-08 09:59:11</t>
  </si>
  <si>
    <r>
      <t/>
    </r>
    <r>
      <rPr>
        <sz val="11"/>
        <color theme="1"/>
        <rFont val="宋体"/>
        <family val="2"/>
      </rPr>
      <t>[65岁以上老人] 判断省分:湖北&amp;#10;:流量费争议&amp;#10;:流量包定制争议&amp;#10;:不认可&amp;#10;:未享受&amp;#10;:小于等于500元，且仅限单倍、月份不超过12个月&amp;#10;:&amp;#10;&amp;#10;高级模板内容：&amp;#10;投诉问题描述:</t>
    </r>
    <r>
      <rPr>
        <sz val="11"/>
        <color theme="1"/>
        <rFont val="Arial"/>
        <family val="2"/>
      </rPr>
      <t xml:space="preserve">	</t>
    </r>
    <r>
      <rPr>
        <sz val="11"/>
        <color theme="1"/>
        <rFont val="宋体"/>
        <family val="2"/>
      </rPr>
      <t xml:space="preserve"> 云加速5G畅玩加油包(湖北)&amp;#10;业务名称:</t>
    </r>
    <r>
      <rPr>
        <sz val="11"/>
        <color theme="1"/>
        <rFont val="Arial"/>
        <family val="2"/>
      </rPr>
      <t xml:space="preserve">	</t>
    </r>
    <r>
      <rPr>
        <sz val="11"/>
        <color theme="1"/>
        <rFont val="宋体"/>
        <family val="2"/>
      </rPr>
      <t xml:space="preserve"> 云加速5G畅玩加油包(湖北)&amp;#10;争议月份:2023年10月、2023年9月&amp;#10;争议金额:40&amp;#10;是否承诺退费:是&amp;#10;用户要求:退费并且退费</t>
    </r>
  </si>
  <si>
    <t>TS202310081210112300</t>
  </si>
  <si>
    <t>韩启珍</t>
  </si>
  <si>
    <t>2023-10-08 15:11:11</t>
  </si>
  <si>
    <t>[65岁以上老人] 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湖北杭州翔羽线上业务代理(宜昌) &amp;#13;&amp;#10;反应问题涉及场景:未经同意订购业务&amp;#13;&amp;#10;产品名称:AR彩铃酷趣会员5G加油包（湖北）&amp;#13;&amp;#10;争议月份:2023年8月、2023年9月、2023年10月&amp;#13;&amp;#10;是否承诺退费:是&amp;#13;&amp;#10;承诺退费金额:60&amp;#13;&amp;#10;是否取消业务（如取消失败，需加上系统报错的提示）:已取消&amp;#13;&amp;#10;是否需要回复:否&amp;#13;&amp;#10;用户要求:退费&amp;#13;</t>
  </si>
  <si>
    <t>TS202310080945320641</t>
  </si>
  <si>
    <t>张桂莲</t>
  </si>
  <si>
    <t>2023-10-08 14:01:46</t>
  </si>
  <si>
    <t>[65岁以上老人] 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amp;#13;&amp;#10;渠道名称:13227492998&amp;#13;&amp;#10;反应问题涉及场景:未经同意订购业务&amp;#13;&amp;#10;产品名称:云加速5G畅玩加油包(湖北)&amp;#13;&amp;#10;争议月份:2023年10月&amp;#13;&amp;#10;是否承诺退费:是&amp;#13;&amp;#10;承诺退费金额:20&amp;#13;&amp;#10;是否取消业务（如取消失败，需加上系统报错的提示）:是&amp;#13;&amp;#10;是否需要回复:否&amp;#13;&amp;#10;用户要求:退费&amp;#13;</t>
  </si>
  <si>
    <t>TS202310080931200230</t>
  </si>
  <si>
    <t>汪正江</t>
  </si>
  <si>
    <t>2023-10-08 13:36:30</t>
  </si>
  <si>
    <t>【2022年上工信部测评重保用户】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电话营销业务资费争议&amp;#13;&amp;#10;产品名称:AR彩铃酷趣会员5G加油包（湖北）&amp;#13;&amp;#10;争议月份:2023年10月&amp;#13;&amp;#10;是否承诺退费:是&amp;#13;&amp;#10;承诺退费金额:20&amp;#13;&amp;#10;是否取消业务（如取消失败，需加上系统报错的提示）:是&amp;#13;&amp;#10;是否需要回复:否&amp;#13;&amp;#10;用户要求:退费&amp;#13;</t>
  </si>
  <si>
    <t>TS202310071651221857</t>
  </si>
  <si>
    <t>马金丽</t>
  </si>
  <si>
    <t>2023-10-08 10:53:11</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</si>
  <si>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AR彩铃酷趣会员5G加油包（湖北）&amp;#13;&amp;#10;争议月份:2023年10月&amp;#13;&amp;#10;是否承诺退费:是&amp;#13;&amp;#10;承诺退费金额:20&amp;#13;&amp;#10;是否取消业务（如取消失败，需加上系统报错的提示）:已取消 &amp;#13;&amp;#10;是否需要回复:否&amp;#13;&amp;#10;用户要求:认可补救，尽快退费， 谢谢&amp;#13;</t>
  </si>
  <si>
    <t>TS202310071634031316</t>
  </si>
  <si>
    <t>彭兆英</t>
  </si>
  <si>
    <t>2023-10-08 11:13:26</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</si>
  <si>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AR彩铃酷趣会员5G加油包（湖北）&amp;#13;&amp;#10;争议月份:2023年10月&amp;#13;&amp;#10;是否承诺退费:是&amp;#13;&amp;#10;承诺退费金额:20&amp;#13;&amp;#10;是否取消业务（如取消失败，需加上系统报错的提示）:无法提供验证码&amp;#13;&amp;#10;是否需要回复:否&amp;#13;&amp;#10;用户要求:退费，提及投诉请尽快处理&amp;#13;</t>
  </si>
  <si>
    <t>TS202310081224140119</t>
  </si>
  <si>
    <t>唐敏</t>
  </si>
  <si>
    <t>2023-10-08 20:32:43</t>
  </si>
  <si>
    <t>&amp;#13;&amp;#10;高级模板内容：&amp;#13;&amp;#10;投诉问题描述:宣传不一致&amp;#13;&amp;#10;业务名称:小天卡-2023&amp;#13;&amp;#10;宣传渠道:其他:淘宝天猫营业厅&amp;#13;&amp;#10;宣传内容:每月返11元 月租19元 连返11个月&amp;#13;&amp;#10;实际情况:每月30元 没有返&amp;#13;&amp;#10;用户要求:用户要求进款核查处理 加急&amp;#13;</t>
  </si>
  <si>
    <t>解释宣传： 湖北省宜昌市OMO ，套餐费用问题未解释清楚。经核实，客户办理小天卡-2023 套餐，每月29元月租，参加商家赠送话费活动，已联系客户解释说明，已为客户办理预存话费享10元/月话费优惠12个月，客户满意。</t>
  </si>
  <si>
    <t>TS202310071334311024</t>
  </si>
  <si>
    <t>蔡丹</t>
  </si>
  <si>
    <t>2023-10-08 16:39:11</t>
  </si>
  <si>
    <t>&amp;#13;&amp;#10;高级模板内容：&amp;#13;&amp;#10;投诉问题描述:用户来电反映对套餐收费不认可，表示自己的IPTV包月是已经一次性支付过费用的，并且签订了合同，我方解释不认可，请后台协助处理&amp;#13;&amp;#10;争议月份:2023年10月&amp;#13;&amp;#10;争议金额:10&amp;#13;&amp;#10;用户要求:尽快核实联系处理&amp;#13;</t>
  </si>
  <si>
    <t>解释宣传：宽带一点受理中心，IPTV费用问题未解释清楚。经核实，2022-12-11 14:03:24客户通过宽带一点受理中心 加装IPTV业务，每月会收取10元费用，计费正常无误，已联系客户解释说明，考虑客户感知，已为客户办理预存话费享10元/月话费优惠12个月活动，客户满意。</t>
  </si>
  <si>
    <t>TS202310081412500123</t>
  </si>
  <si>
    <t>崔思雄</t>
  </si>
  <si>
    <t>2023-10-08 17:20:15</t>
  </si>
  <si>
    <t>&amp;#13;&amp;#10;高级模板内容：&amp;#13;&amp;#10;投诉问题描述:用户称自己办卡的时候工作人员告知副卡一直免费，并且IPTV也不收费，用户现 查询产生了副卡及IPTV收费，对此不认可，要求按入网宣传给其办理套餐，并且退还之前扣除的费用，请协助处理，谢谢。&amp;#13;&amp;#10;业务名称:套餐资费&amp;#13;&amp;#10;宣传渠道:营业厅&amp;#13;&amp;#10;宣传内容:主副卡加宽带99元&amp;#13;&amp;#10;实际情况:主副卡加宽带129元&amp;#13;&amp;#10;用户要求:用户称自己办卡的时候工作人员告知副卡一直免费，并且IPTV也不收费，用户现 查询产生了副卡及IPTV收费，对此不认可，要求按入网宣传给其办理套餐，并且退还之前扣除的费用，请协助处理，谢谢。&amp;#13;</t>
  </si>
  <si>
    <t>业务管理：湖北省宜昌市OMO，未操作副卡赠费AA，17671342831号码3-10月费用80元。13032724452号码3-10月费用80元，已操作0元副卡，次月生效，IPTV业务已取消，减免3-10月费用80元，共计退费240元，主副卡4张办理50元赠费，13165615946办理40元赠费，已到账，此费用无法抵扣往月欠费及打印发票，用户满意</t>
  </si>
  <si>
    <t>TS202310080950590822</t>
  </si>
  <si>
    <t>李西珍</t>
  </si>
  <si>
    <t>2023-10-08 10:51:27</t>
  </si>
  <si>
    <t>[65岁以上老人] 判断省分:湖北&amp;#10;:增值业务费用争议（含炫彩通信助理包云盘版等组合类增值业务）&amp;#10;:移网&amp;#10;:在补救范围内&amp;#10;:不认可&amp;#10;:大于500元&amp;#10;:&amp;#10;&amp;#10;高级模板内容：&amp;#10;投诉问题描述:用户来电反映自己没有开通增值业务包，已解释不认可，已告知可退费但用户有第二诉求故未直接退费&amp;#10;争议业务名称:云加速5G畅玩加油包(湖北) &amp;#10;受理渠道:湖北杭州翔羽线上业务代理(宜昌) &amp;#10;争议月份:2023年10月&amp;#10;争议费用:1&amp;#10;一线客服在系统里:未取消，请后台协助处理&amp;#10;是否承诺退费:否&amp;#10;用户要求:要求我方合理解释为什么不知情开通业务且投诉开通业务且退还费用且取消业务，谢谢</t>
  </si>
  <si>
    <t>TS202310071916060550</t>
  </si>
  <si>
    <t>李龙凯</t>
  </si>
  <si>
    <t>2023-10-08 10:06:39</t>
  </si>
  <si>
    <t>主办单位：湖北&amp;#10;客户类别：普通客户&amp;#10;10010是否打通：否&amp;#10;是否二次致电10015：是&amp;#10;是否联系：否&amp;#10;升级倾向：&amp;#10;号码归属省：湖北&amp;#10;SVIP等级：&amp;#10;1. 问题类型:;&amp;#10;2. 投诉类型:增值业务费争议;&amp;#10;3. 营业厅地址:;&amp;#10;4. 位置信息:;&amp;#10;5. 位置发生地:;&amp;#10;6. 投诉内容:云加速5G加油包为什么会自动订购，请帮我取消，并且将本月扣的产生的费用退回&amp;#10;&amp;#10;争议金额:0.00&amp;#10;需要退订业务:否</t>
  </si>
  <si>
    <t>TS202310081321221427</t>
  </si>
  <si>
    <t>王瑶</t>
  </si>
  <si>
    <t>2023-10-08 15:23:15</t>
  </si>
  <si>
    <t>22年Q3Q4重点客户&amp;#13;&amp;#10;高级模板内容：&amp;#13;&amp;#10;投诉问题描述:业务开通不认可&amp;#13;&amp;#10;业务名称:AR彩铃酷趣会员5G加油包（湖北）&amp;#13;&amp;#10;争议月份:2023年10月&amp;#13;&amp;#10;争议金额:20&amp;#13;&amp;#10;是否已经取消业务:是&amp;#13;&amp;#10;是否承诺退费:是&amp;#13;&amp;#10;用户要求:退费&amp;#13;</t>
  </si>
  <si>
    <t>TS202310081227150191</t>
  </si>
  <si>
    <t>陈怀桂</t>
  </si>
  <si>
    <t>2023-10-08 17:29:27</t>
  </si>
  <si>
    <t>[65岁以上老人] 判断省分:其他省分&amp;#10;:增值业务争议&amp;#10;判断省分:湖北&amp;#10;:移网&amp;#10;:在补救范围内&amp;#10;:不认可&amp;#10;:大于500元&amp;#10;:&amp;#10;&amp;#10;高级模板内容：&amp;#10;投诉问题描述:用户对-AR视频彩铃酷趣会员15元包月业务不认可&amp;#10;争议业务名称:-AR视频彩铃酷趣会员15元包月&amp;#10;受理渠道:SP&amp;#10;争议月份:2023年8月、2023年9月、2023年10月&amp;#10;争议费用:60&amp;#10;一线客服在系统里:未取消，请后台协助处理&amp;#10;是否承诺退费:否&amp;#10;用户要求:用户态度非常强烈，明确告知没有办理过此业务要求后台核实清楚后回复用户</t>
  </si>
  <si>
    <t>BL202310081244231470</t>
  </si>
  <si>
    <t>骆春容</t>
  </si>
  <si>
    <t>2023-10-08 17:17:38</t>
  </si>
  <si>
    <t>22年Q3Q4重点客户判断省分:其他省分&amp;#10;:增值业务争议&amp;#10;判断省分:湖北&amp;#10;:移网&amp;#10;:在补救范围内&amp;#10;:不认可&amp;#10;:小于等于500元，且仅限单倍、月份不超过12个月&amp;#10;:&amp;#10;&amp;#10;高级模板内容：&amp;#10;赔付类型：:增值业务争议 &amp;#10;CBSS账单扣费名称：:云加速5G畅玩加油包(湖北)（已停售）20元、沃悦读同步学钻石会员20元包&amp;#10;办理渠道:暂无&amp;#10;赔付月份：:2023年10月&amp;#10;返还倍率:单倍&amp;#10;赔付金额：:40&amp;#10;是否已经取消业务:是&amp;#10;是否承诺退费 ：:是&amp;#10;用户是否需要回复：:否&amp;#10;用户要求：:退费</t>
  </si>
  <si>
    <t>BL202310072228482056</t>
  </si>
  <si>
    <t>袁红</t>
  </si>
  <si>
    <t>2023-10-08 16:19:00</t>
  </si>
  <si>
    <t>&gt;业务号码&gt;13235621561；&gt;号码归属地&gt;宜昌；&gt;产品名称&gt;云加速5G畅玩加油包(湖北)；&gt;产品代码&gt;91295249；&gt;产品编码&gt;无；&gt;订购时间&gt;2023-10-07 13:48:24；&gt;核查情况&gt;平台故障；&gt;不规范定制分类&gt;平台故障，无法判责；&gt;退费金额&gt;20元；&gt;退费时间&gt;2023年10月8日；&gt;投诉内容&gt;&amp;#10;&amp;#10;高级模板内容：&amp;#10;赔付类型：:增值业务争议 &amp;#10;CBSS账单扣费名称：:云加速5G畅玩加油包(湖北)&amp;#10;办理渠道:云加速5G畅玩加油包(湖北)&amp;#10;赔付月份：:2023年10月&amp;#10;返还倍率:单倍&amp;#10;赔付金额：:20&amp;#10;是否已经取消业务:是&amp;#10;是否承诺退费 ：:是&amp;#10;用户是否需要回复：:否&amp;#10;用户要求：:退费</t>
  </si>
  <si>
    <t>BL202310070911201253</t>
  </si>
  <si>
    <t>占萍</t>
  </si>
  <si>
    <t>2023-10-08 12:42:40</t>
  </si>
  <si>
    <t>&gt;业务号码&gt;13277238391；&gt;号码归属地&gt;宜昌；&gt;产品名称&gt;云加速5G畅玩加油包(湖北)  ；&gt;产品代码&gt;无；&gt;产品编码&gt;91295249；&gt;订购时间 &gt; 2023-09-25 07:10:34 ；&gt;核查情况&gt;平台故障；&gt;不规范定制分类&gt;平台故障，无法判责；&gt;退费金额&gt;20元；&gt;退费时间&gt;2023年10月7日；&gt;投诉内容&gt;&amp;#10;高级模板内容：&amp;#10;赔付类型：:增值业务争议 &amp;#10;CBSS账单扣费名称：:云加速5G畅玩加油包&amp;#10;办理渠道:0&amp;#10;赔付月份：:2023年10月&amp;#10;返还倍率:单倍&amp;#10;赔付金额：:20&amp;#10;是否已经取消业务:否&amp;#10;是否承诺退费 ：:是&amp;#10;用户是否需要回复：:否&amp;#10;用户要求：:业务没有取消，用户无法提供验证码，请核实处理</t>
  </si>
  <si>
    <t>BL202310081039481935</t>
  </si>
  <si>
    <t>陈年会</t>
  </si>
  <si>
    <t>2023-10-08 18:17:16</t>
  </si>
  <si>
    <t>&gt;业务号码&gt;15507202003；&gt;号码归属地&gt;宜昌；&gt;产品名称&gt;云加速5G畅玩加油包(湖北)；&gt;产品代码&gt;无；&gt;产品编码&gt;91295249；&gt;订购时间&gt;2023-10-07 17:54:29；&gt;核查情况&gt;平台故障；&gt;不规范定制分类&gt;平台故障，无法判责；&gt;退费金额&gt;20元；&gt;退费时间&gt;2023/10/08；&gt;投诉内容&gt;22年Q3Q4重点客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&amp;#10;CBSS账单扣费名称：:云加速5G畅玩加油包(湖北)&amp;#10;办理渠道:无&amp;#10;赔付月份：:2023年10月&amp;#10;返还倍率:单倍&amp;#10;赔付金额：:20&amp;#10;是否已经取消业务:是&amp;#10;是否承诺退费 ：:是&amp;#10;用户是否需要回复：:否&amp;#10;用户要求：:退费</t>
  </si>
  <si>
    <t>BL202310071723461707</t>
  </si>
  <si>
    <t>王大富</t>
  </si>
  <si>
    <t>2023-10-08 11:15:40</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</si>
  <si>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&amp;#10;CBSS账单扣费名称：:云加速5G畅玩加油包(湖北)&amp;#10;办理渠道:无&amp;#10;赔付月份：:2023年10月&amp;#10;返还倍率:单倍&amp;#10;赔付金额：:20&amp;#10;是否已经取消业务:是&amp;#10;是否承诺退费 ：:是&amp;#10;用户是否需要回复：:否&amp;#10;用户要求：:用户要求退费 并且说不要给用户随便订购不知情业务了</t>
  </si>
  <si>
    <t>BL202310071346450622</t>
  </si>
  <si>
    <t>杨正宏</t>
  </si>
  <si>
    <t>2023-10-08 16:14:31</t>
  </si>
  <si>
    <t>&gt;业务号码&gt;17671347385；&gt;号码归属地&gt;宜昌；&gt;产品名称&gt;沃阅读知涯升学20元特价包、好看铃声6元包月、云加速5G畅玩加油包(湖北)；&gt;产品代码&gt;66002207、49004991、无；&gt;产品编码&gt;6600220700、4900499100、91295249；&gt;订购时间&gt;2023-09-10 00:39:16、2023-09-10 00:35:18、2023-09-02 09:44:54；&gt;核查情况&gt;平台故障；&gt;不规范定制分类&gt;平台故障，无法判责；&gt;退费金额&gt;40元、12元、40元；&gt;退费时间&gt;2023-10-07&gt;投诉内容&gt;&amp;#10;赔付类型：:增值业务争议 &amp;#10;CBSS账单扣费名称：:沃阅读知涯升学20元特价包、好看铃声6元包月、云加速5G畅玩加油包(湖北)、5G加油包29元10GB（立即生效）&amp;#10;办理渠道:无&amp;#10;赔付月份：:2023年10月、2023年9月&amp;#10;返还倍率:单倍&amp;#10;赔付金额：:130&amp;#10;是否已经取消业务:是&amp;#10;是否承诺退费 ：:是&amp;#10;用户是否需要回复：:否&amp;#10;用户要求：:退费</t>
  </si>
  <si>
    <t>BL202310080936170822</t>
  </si>
  <si>
    <t>李晓乐</t>
  </si>
  <si>
    <t>2023-10-08 17:33:43</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</si>
  <si>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云加速5G畅玩加油包(湖北)&amp;#10;SP产品ID/元素ID：:云加速5G畅玩加油包(湖北)&amp;#10;办理渠道:自办&amp;#10;赔付月份：:2023年10月&amp;#10;返还倍率:单倍&amp;#10;赔付金额：:20&amp;#10;是否已经取消业务:是&amp;#10;是否承诺退费 ：:是&amp;#10;用户是否需要回复：:否&amp;#10;用户要求：:退费</t>
  </si>
  <si>
    <t>TS202310081412160105</t>
  </si>
  <si>
    <t>2023-10-08 15:48:25</t>
  </si>
  <si>
    <t>&amp;#13;&amp;#10;高级模板内容：&amp;#13;&amp;#10;投诉问题描述:用户来电对开卡强制充值200元不认可，解释不满，现用户要求我处为其解决处理并回电，谢谢&amp;#13;&amp;#10;问题类型:激活强制要求充值  &amp;#13;&amp;#10;办理渠道:营业厅&amp;#13;&amp;#10;充值金额（流量）:200&amp;#13;&amp;#10;用户要求:要求我处为其解决处理并回电，谢谢&amp;#13;</t>
  </si>
  <si>
    <t>ZX202310071419191552</t>
  </si>
  <si>
    <t>2023-10-08 09:27:48</t>
  </si>
  <si>
    <t>22年Q3Q4重点客户用户来电称自己自己一直无法办理副卡，去营业厅也无法办理，前台根据前期工单处理结果告知用户，用户不认可，称就算有限制那限制什么时候解除，请尽快处理   前期工单：TS202310051332330108</t>
  </si>
  <si>
    <t>业务规则：用户对证件风控打标无法APP上订购副卡规则不满，经核实，因风控打标：总部信安鹰眼检出涉诈涉扰无法办理副卡，已跟用户解释清楚，建议客户回传资料审核通过后申请取消标记，客户认可。</t>
  </si>
  <si>
    <t>TS202310061644460807</t>
  </si>
  <si>
    <t>2023-10-08 09:13:11</t>
  </si>
  <si>
    <t>[该用户有申诉倾向，请注意受理态度，查询近三天工单记录，积极解决用户问题。] &amp;#13;&amp;#10;高级模板内容：&amp;#13;&amp;#10;投诉问题描述:前期工单：TS202310021647240156  用户来电投诉举报湖北宜昌联通公司非法盗取用户信息，没有经过用户本人同意乱私自开联通号卡15571754640，不满，从哪获取用户的信息，是谁给他们的权限，请尽快处理并回电。  处理结果：业务管理①客户基本资料：业务号码：15571754640、客户姓名：刘世林、套餐情况：小天卡-2023；客户反映号码开户问题 ②首次联系客户时间：2023-10-03 15:20:00 ③投诉核查处理情况：收到贵部转办，我司立即组织核查，经核实，经核实为电话购渠道联系用户下单后配送，为用户同意后办理，已再次联系用户解释说明，安抚，用户表示知晓，满意度一般。    用户再次来电，称并没有处理部门工作人员联系处理问题，只收到了回访电话问是否处理好了问题，用户说未处理好&amp;#13;&amp;#10;用户状态:开通&amp;#13;&amp;#10;停机原因:无&amp;#13;&amp;#10;第二联系电话:19602308365&amp;#13;&amp;#10;用户要求:核实处理，提及工信部及10015投诉&amp;#13;</t>
  </si>
  <si>
    <t>业务规则：经核实，经核实为电话购渠道联系用户下单后配送，为用户同意后办理，联系业务号码表示为机主，实际已无疑问，机主表示联系人为异地联通运营商，已再次联系用户解释说明，安抚，用户表示知晓，满意度一般。</t>
  </si>
  <si>
    <t>TS202310080855501923</t>
  </si>
  <si>
    <t>葛斌</t>
  </si>
  <si>
    <t>2023-10-08 20:35:23</t>
  </si>
  <si>
    <t>&amp;#13;&amp;#10;高级模板内容：&amp;#13;&amp;#10;投诉问题描述:用户来电称号码内包含有100分钟  对于现在套餐内没有语音不认可  请核实回电处理&amp;#13;&amp;#10;投诉项目:语音费&amp;#13;&amp;#10;争议月份:2023年10月&amp;#13;&amp;#10;争议金额:1.3&amp;#13;&amp;#10;用户要求:对号码现在不包含免费语音不认可  解释无效  要求投诉  请回电处理，谢谢&amp;#13;</t>
  </si>
  <si>
    <t>业务规则：经核实，因套餐规则无法满足用户需求。客户办理梦想e卡套餐，套餐内无100分钟 ，已联系客户解释说明，考虑客户感知，已为客户办理预存话费享100分钟语音6个月活动，客户表示知晓。</t>
  </si>
  <si>
    <t>TS202310071851270056</t>
  </si>
  <si>
    <t>龚婷</t>
  </si>
  <si>
    <t>2023-10-08 13:36:24</t>
  </si>
  <si>
    <t>22年Q3Q4重点客户&amp;#13;&amp;#10;高级模板内容：&amp;#13;&amp;#10;投诉问题描述:用户来电称办理的存240元分12个月返还（湖北）存费得礼，称每个月是有返费的。没有返费&amp;#13;&amp;#10;活动名称:存240元分12个月返还（湖北）存费得礼&amp;#13;&amp;#10;争议月份:2023年10月&amp;#13;&amp;#10;争议金额:20&amp;#13;&amp;#10;用户要求:已向用户解释。返费是在每个月月底返的。用户称没有返费。解释不认可。请核实处理。&amp;#13;</t>
  </si>
  <si>
    <t>业务规则：经核实，因赠费规则无法满足用户使用需求。查询赠费每月月底都已成功转兑返还，剩余60元赠费，已联系客户解释说明，客户表示知晓。</t>
  </si>
  <si>
    <t>TS202310071100371839</t>
  </si>
  <si>
    <t>陈明凤</t>
  </si>
  <si>
    <t>2023-10-08 09:47:11</t>
  </si>
  <si>
    <t>[65岁以上老人] &amp;#13;&amp;#10;高级模板内容：&amp;#13;&amp;#10;投诉问题描述:用户来电对于自己9月份的月租费不认可 称为什么9月产生259元费用 前台查询到调增减项_转应收费用_违约拆机转应收费用 120.00  用户称未办理过 为什么会收费 对此不认可&amp;#13;&amp;#10;争议月份:2023年9月&amp;#13;&amp;#10;争议金额:259&amp;#13;&amp;#10;用户要求:要求上报公司处理 联系电话15071760073&amp;#13;</t>
  </si>
  <si>
    <t>业务规则：经核实，用户对9月账单调增减项转应收费用120元不认可，查询为营业厅取消存240元分12个月返还（湖北）存费得礼未减免违约金到账，已为用户申请减免120元，24小时内赠费到账，不可打印发票，满意</t>
  </si>
  <si>
    <t>TS202310081024381807</t>
  </si>
  <si>
    <t>李自强</t>
  </si>
  <si>
    <t>2023-10-08 11:46:07</t>
  </si>
  <si>
    <t>[65岁以上老人] &amp;#13;&amp;#10;高级模板内容：&amp;#13;&amp;#10;投诉问题描述:用户来电实际资费和营业厅宣传不一致 前台解释 用户不认可&amp;#13;&amp;#10;业务名称: 18元4G随意打&amp;#13;&amp;#10;宣传渠道:营业厅&amp;#13;&amp;#10;宣传内容:37元包10G国内流量&amp;#13;&amp;#10;实际情况:19元5G国内流量&amp;#13;&amp;#10;用户要求:回电解释 尽快处理，谢谢！&amp;#13;</t>
  </si>
  <si>
    <t>业务规则：经核实因流量包规则不能满足客户，现已联系客户解释，仅为19元5G流量包，推荐客户办理20元10G流量包和100分语音，客户表示考虑，暂不办理，客户满意。</t>
  </si>
  <si>
    <t>TS202310071715440183</t>
  </si>
  <si>
    <t>投诉工单（2021版）&gt;&gt;移网&gt;&gt;【产品及计费使用】消费提示&gt;&gt;赠款提醒不及时/不到位/未提醒</t>
  </si>
  <si>
    <t>王作兴</t>
  </si>
  <si>
    <t>2023-10-08 14:08:14</t>
  </si>
  <si>
    <t>用户来电称对自己的星锐卡30元赠费12个月优惠合约 不认可，称自己本月平白无故进行区分，对此不认可，要求进行核</t>
  </si>
  <si>
    <t>业务规则：客户每月59元套餐，另赠送360元话费，分月到账30元，实际29元，客户满意。</t>
  </si>
  <si>
    <t>TS202310072135590139</t>
  </si>
  <si>
    <t>蔡宇</t>
  </si>
  <si>
    <t>2023-10-08 16:27:31</t>
  </si>
  <si>
    <t>&amp;#13;&amp;#10;高级模板内容：&amp;#13;&amp;#10;投诉问题描述:用户来电要求将套餐账单分离，已解释去营业厅办理不认可，坚持要线上操作，解释无效，请核实处理&amp;#13;&amp;#10;渠道名称:其他:营业厅&amp;#13;&amp;#10;办理业务名称:账单分离&amp;#13;&amp;#10;页面提示:无&amp;#13;&amp;#10;用户要求:用户来电要求将套餐账单分离，已解释去营业厅办理不认可，坚持要线上操作，解释无效，请核实处理&amp;#13;</t>
  </si>
  <si>
    <t>业务规则：联系用户表示暂不办理付费关系变更，继续融合绑定，满意</t>
  </si>
  <si>
    <t>TS202310071221431668</t>
  </si>
  <si>
    <t>殷均麟</t>
  </si>
  <si>
    <t>2023-10-08 14:19:12</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</si>
  <si>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反映对10月份月租费不认可，表示活动到期为什么没有提醒&amp;#13;&amp;#10;争议月份:2023年10月&amp;#13;&amp;#10;争议金额:140&amp;#13;&amp;#10;用户要求:用户要求处理这个月多扣的费用&amp;#13;&amp;#10;用户要求续约91025450 预存话费享折扣优惠 档位三（次月生效24个月）-湖北政企专属 &amp;#13;</t>
  </si>
  <si>
    <t>业务规则：现已与用户沟通办理139元赠费*12个月，立即生效，当月返费139元，用户满意</t>
  </si>
  <si>
    <t>TS202310071605450480</t>
  </si>
  <si>
    <t>2023-10-08 13:37:30</t>
  </si>
  <si>
    <t>&amp;#13;&amp;#10;高级模板内容：&amp;#13;&amp;#10;投诉问题描述:星锐卡30元赠费12个月优惠合约 (湖北)  未收到活动到期提醒，导致本月恢复原价收费，解释不认可&amp;#13;&amp;#10;合约名称:星锐卡30元赠费12个月优惠合约 (湖北)&amp;#13;&amp;#10;合约办理渠道:湖北省宜昌市OMO&amp;#13;&amp;#10;办理时间:2022-10-01&amp;#13;&amp;#10;到期时间:2023-09-30&amp;#13;&amp;#10;是否下发短信提醒:是  &amp;#13;&amp;#10;用户要求:要求退还本月多扣费的30元费用 麻烦处理 谢谢 &amp;#13;</t>
  </si>
  <si>
    <t>业务规则：因赠费活动到期无提醒，现申请减免本月费用30元，24小时到账，此费用不可打印发票，客户满意。</t>
  </si>
  <si>
    <t>TS202310080834481565</t>
  </si>
  <si>
    <t>071704237515</t>
  </si>
  <si>
    <t>杜成刚</t>
  </si>
  <si>
    <t>2023-10-08 16:18:21</t>
  </si>
  <si>
    <t>用户表示入网时工作人员没有告知有湖北IPTV_1华为平台包月-10元/月，对此不满，坚持要投诉，要求核实处理回复</t>
  </si>
  <si>
    <t>业务规则：用户对IPTV收费 不认可，联系用户表示未安装要求取消，现已为用户取消并申请减免8-10月费用30元，24小时内赠费到账，不可打印发票，满意</t>
  </si>
  <si>
    <t>TS202310071615140738</t>
  </si>
  <si>
    <t>2023-10-08 09:41:50</t>
  </si>
  <si>
    <t>&amp;#13;&amp;#10;高级模板内容：&amp;#13;&amp;#10;投诉问题描述:用户来电称自己的副卡之前因为没有使用被我方关停，本月还扣了20元费用，自己已经去注销了，要求把本月收的20元退回，请核实处理&amp;#13;&amp;#10;争议月份:2023年10月&amp;#13;&amp;#10;争议金额:20&amp;#13;&amp;#10;用户要求:用户来电称自己的副卡之前因为没有使用被我方关停，本月还扣了20元费用，自己已经去注销了，要求把本月收的20元退回，请核实处理&amp;#13;</t>
  </si>
  <si>
    <t>业务规则：用户对副卡18671773295和18527823152因未使用风险关停仍产生月租扣费不认可，9月费用前期已退，现申请减免本月两张副卡月租费用20元，24小时内赠费到账，不可打印发票，满意</t>
  </si>
  <si>
    <t>TS202310071741430945</t>
  </si>
  <si>
    <t>刘磊</t>
  </si>
  <si>
    <t>2023-10-08 15:49:27</t>
  </si>
  <si>
    <t>&amp;#13;&amp;#10;高级模板内容：&amp;#13;&amp;#10;投诉问题描述:用户反馈去补卡的时候营业厅告知身份证与本人不匹配，匹配度只有60%-70%，不给补卡，表示办理的时候都没有问题，为什么补卡不行，要求处理，烦请协助谢谢！&amp;#13;&amp;#10;用户状态:开通&amp;#13;&amp;#10;停机原因:无&amp;#13;&amp;#10;第二联系电话:18671448320&amp;#13;&amp;#10;用户要求:用户反馈去补卡的时候营业厅告知身份证与本人不匹配，匹配度只有60%-70%，不给补卡，表示办理的时候都没有问题，为什么补卡不行，要求处理，烦请协助谢谢！&amp;#13;</t>
  </si>
  <si>
    <t>业务规则：用户对身份信息不匹配无法补卡不认可，已联系用户解释致歉，建议用户可补办身份证后尝试补卡，用户知晓满意</t>
  </si>
  <si>
    <t>TS202310071744501053</t>
  </si>
  <si>
    <t>李为民</t>
  </si>
  <si>
    <t>2023-10-08 15:35:46</t>
  </si>
  <si>
    <t>[65岁以上老人] 判断省分:湖北&amp;#13;&amp;#10;:增值业务费用争议（含炫彩通信助理包云盘版等组合类增值业务）&amp;#13;&amp;#10;:移网&amp;#13;&amp;#10;:在补救范围内&amp;#13;&amp;#10;:不认可&amp;#13;&amp;#10;:大于500元&amp;#13;&amp;#10;:&amp;#13;&amp;#10;&amp;#13;&amp;#10;高级模板内容：&amp;#13;&amp;#10;投诉问题描述:前期工单已经执行过赠费退款并且已经到账，但用户对此不认可&amp;#13;&amp;#10;争议业务名称:无&amp;#13;&amp;#10;受理渠道:无&amp;#13;&amp;#10;争议月份:2023年10月&amp;#13;&amp;#10;争议费用:0&amp;#13;&amp;#10;一线客服在系统里:已取消&amp;#13;&amp;#10;是否承诺退费:否&amp;#13;&amp;#10;用户要求:用户现要求将赠款充到其话费里面，不认可赠款抵扣，请协助处理，谢谢&amp;#13;</t>
  </si>
  <si>
    <t>业务规则：用户对赠费到帐规则不认可，已指导用户通过联通APP-首页搜索交费记录查询，到帐时间为2023-09-14 10:54:05，客户满意。</t>
  </si>
  <si>
    <t>TS202310071657282101</t>
  </si>
  <si>
    <t>2023-10-08 16:48:29</t>
  </si>
  <si>
    <t>:二次卡问题&amp;#13;&amp;#10;判断省分:其他省分&amp;#13;&amp;#10;:接到上任机主银行短信&amp;#13;&amp;#10;:不认可&amp;#13;&amp;#10;:&amp;#13;&amp;#10;&amp;#13;&amp;#10;高级模板内容：&amp;#13;&amp;#10;投诉问题描述:用户来电反映用户家人收到客户手机号发送的短信，但客户本人未发送过，要求核实回电，请处理 &amp;#13;&amp;#10;争议号码:15697270705&amp;#13;&amp;#10;问题现象:接到找前机主的电话、短信 &amp;#13;&amp;#10;用户要求:核实回电&amp;#13;</t>
  </si>
  <si>
    <t>业务规则：用户反馈家人收到本机发送短信，实际未发送给家人，已告知用户后期关注，有疑问联系我部核查，用户认可满意</t>
  </si>
  <si>
    <t>TS202310071739430881</t>
  </si>
  <si>
    <t>白永梅</t>
  </si>
  <si>
    <t>2023-10-08 16:15:31</t>
  </si>
  <si>
    <t>&amp;#13;&amp;#10;高级模板内容：&amp;#13;&amp;#10;投诉问题描述:用户来电反映自己被不知情办理了花呗分期合约，称工作人员上门办理没有告知&amp;#13;&amp;#10;产品名称: 花呗先享5G99元直降1100（社会36期） &amp;#13;&amp;#10;办理时间:2022-12-28&amp;#13;&amp;#10;办理渠道:宜昌城区政企东山沃通专业代理&amp;#13;&amp;#10;用户要求:核实处理，谢谢！&amp;#13;</t>
  </si>
  <si>
    <t>业务规则：用户反应映自己被不知情办理了花呗分期合约，营业厅已明示相关规则，现线上无取消勾选项，沟通后需用户自行前往自营厅办理，用户知晓，</t>
  </si>
  <si>
    <t>TS202310071925210736</t>
  </si>
  <si>
    <t>投诉工单（2021版）&gt;&gt;融合&gt;&gt;【变更及服务】产品查询&gt;&gt;查询结果与办理业务不一致</t>
  </si>
  <si>
    <t>李金凤</t>
  </si>
  <si>
    <t>2023-10-08 15:25:51</t>
  </si>
  <si>
    <t>高级模板内容：&amp;#10;投诉问题描述:用户来电 18695072897这张卡不知道怎么来的，自己没有办理过&amp;#10;用户状态:开通&amp;#10;停机原因:0&amp;#10;第二联系电话:18695069982&amp;#10;用户要求:用户来电 18695072897这张卡不知道怎么来的，自己没有办理过。要求查询 回电</t>
  </si>
  <si>
    <t>业务规则：用户反映不知情办理18695072897，已解释此号码为参加活动办理新入网号码，用户认可满意</t>
  </si>
  <si>
    <t>TS202310080930520215</t>
  </si>
  <si>
    <t>黄绍文</t>
  </si>
  <si>
    <t>2023-10-08 14:47:50</t>
  </si>
  <si>
    <t>【2022年上工信部测评重保用户】用户非本机查询15572740270号卡，验证身份证信息后，称我方私自修改实名，已解释不认可，坚持称我方私自修改，请回复处理、谢谢</t>
  </si>
  <si>
    <t>业务规则：用户反映客户资料问题。经核实，无客户资料变更记录，已向用户解释，前期办理宽带绑定时，客户资料统一导致，已向用户解释后期可由双方持身份证原件前往营业厅办理过户，表示知晓。</t>
  </si>
  <si>
    <t>TS202310071253322493</t>
  </si>
  <si>
    <t>杨涛</t>
  </si>
  <si>
    <t>2023-10-08 09:27:26</t>
  </si>
  <si>
    <t>套餐查询:&amp;#13;&amp;#10;判断用户产品中是否有基站优惠产品:是&amp;#13;&amp;#10;判断用户是否在优惠区域内使用:在优惠范围内&amp;#13;&amp;#10;建议用户通过APP查询详单进行核实:不认可/已经查询过&amp;#13;&amp;#10;判断省分:非贵州&amp;#13;&amp;#10;:&amp;#13;&amp;#10;&amp;#13;&amp;#10;高级模板内容：&amp;#13;&amp;#10;投诉问题描述:用户来电反映对流量的使用顺序不认可要求优先使用流量王-工友卡-基站流量200G（湖北）的流量。&amp;#13;&amp;#10;是否剩余小区优惠:是&amp;#13;&amp;#10;实际使用地:湖北省宜昌市西宁区cbd商业服务中心&amp;#13;&amp;#10;是否在优惠范围:是&amp;#13;&amp;#10;涉及金额:0&amp;#13;&amp;#10;是否已解释可能超出优惠范围:是&amp;#13;&amp;#10;涉及时间范围:2023-10-01～2023-10-07&amp;#13;&amp;#10;用户要求:用户要求尽快处理，谢谢&amp;#13;</t>
  </si>
  <si>
    <t>业务规则：用户反映流量使用规则。经核实，用户当前套餐基站流量200G为锁定后自动抵扣，目前使用顺序为锁定基站内优先抵扣基站流量，非锁定基站内且在省内使用在省内流量10G包（湖北）中抵扣。已向用户解释以上情况，表示知晓。</t>
  </si>
  <si>
    <t>TS202310071045321361</t>
  </si>
  <si>
    <t>王江龙</t>
  </si>
  <si>
    <t>2023-10-08 14:53:52</t>
  </si>
  <si>
    <t>用户反馈为什么老用户欠费16元就停机，其他的为什么可以欠费40元的不停机</t>
  </si>
  <si>
    <t>业务规则：用户反映欠费停机问题，经核实，停机不以欠费金额为依据，建议用户后期在月末将次月话费提前预缴，或开通话费自动充业务，用户表示知晓。</t>
  </si>
  <si>
    <t>TS202310070850436028</t>
  </si>
  <si>
    <t>2023-10-08 16:03:42</t>
  </si>
  <si>
    <t>业务规则：用户反映销户问题。核实网龄计划合约可为其取消，但主卡同时绑定有宜昌城区政企东山沃通专业代理办理的“招联分期5G159元直降2300（社会渠道36期）（湖北）”，合约到期时间2025-06-30 23:59:59，活动参与时已领取3000元现金，办理招联分期合约记录已上传至工单附件，建议等待合约结束后再注销。用户现同意承担招联分期未还款部分，要求减免提前解约时违约金，我部无在线减免及取消权限，已告知可与客户经理13032711101联系处理，用户表示知晓。</t>
  </si>
  <si>
    <t>TS202310071135090373</t>
  </si>
  <si>
    <t>马雪羚</t>
  </si>
  <si>
    <t>2023-10-08 14:25:27</t>
  </si>
  <si>
    <t>[该用户有申诉倾向，请注意受理态度，查询近三天工单记录，积极解决用户问题。] &amp;#13;&amp;#10;高级模板内容：&amp;#13;&amp;#10;投诉问题描述:投诉为什么会有余额宝质押分期5G159元直降2300（社会渠道36期）（湖北）&amp;#13;&amp;#10;业务名称:余额宝质押分期5G159元直降2300（社会渠道36期）（湖北）&amp;#13;&amp;#10;争议月份:2023年6月、2023年7月、2023年8月、2023年9月、2023年10月、2023年5月&amp;#13;&amp;#10;争议金额:0&amp;#13;&amp;#10;办理渠道:宜昌城区政企东山沃通专业代理&amp;#13;&amp;#10;前台是否取消:未取消&amp;#13;&amp;#10;用户要求:要求合理解释，尽快处理，用户有投诉倾向&amp;#13;</t>
  </si>
  <si>
    <t>业务规则：用户反映要求取消分期合约问题，营业厅已明示相关规则经核实，号码于2023-05-25 15:38:56 宜昌 王晨 宜昌城区政企东山沃通专业代理 办理余额宝质押分期5G159元直降2300（社会渠道36期）（湖北），现客户表示要求取消，线上无取消权限，告知用户自行前往自营厅办理，用户知晓。</t>
  </si>
  <si>
    <t>TS202310071525541756</t>
  </si>
  <si>
    <t>李燕</t>
  </si>
  <si>
    <t>2023-10-08 15:10:15</t>
  </si>
  <si>
    <t>&amp;#13;&amp;#10;高级模板内容：&amp;#13;&amp;#10;投诉问题描述:用户对上个月的详单看不懂，前台解释不认可，有靓号补扣21元对此不认可。&amp;#13;&amp;#10;争议月份:2023年9月&amp;#13;&amp;#10;争议金额:21&amp;#13;&amp;#10;用户要求:要求我方尽快回复。&amp;#13;</t>
  </si>
  <si>
    <t>业务规则：用户反映有靓号补扣21元不满，经核实属靓号补收导致，营业厅已明示相关规则，沟通后为用户申请30元费用于24小时内到账，此费用不可打印发票，满意</t>
  </si>
  <si>
    <t>TS202310062024450306</t>
  </si>
  <si>
    <t>2023-10-08 09:38:33</t>
  </si>
  <si>
    <t>&amp;#13;&amp;#10;高级模板内容：&amp;#13;&amp;#10;投诉问题描述:用户来电反映自己上个月去办理了主副卡解绑，但是现在还是处于合账关系不认可， 用户要求给出合理解释&amp;#13;&amp;#10;业务名称:合账&amp;#13;&amp;#10;变更渠道:营业厅&amp;#13;&amp;#10;用户要求:要求给出合理解释，并且解除合账&amp;#13;</t>
  </si>
  <si>
    <t>业务规则：用户反映主副卡拆分问题，现查询现 号码主副卡拆分成功，致电关机，已短信答复如需办理可联系我部，如有疑问可在工作时间（08:30-12:00；14:00 -17:30 ）联系07176921001、13032700872宜昌客服。如用户咨询，请前台 10010话务 中心代为解释，谢谢。</t>
  </si>
  <si>
    <t>TS202310081131131241</t>
  </si>
  <si>
    <t>陈义明</t>
  </si>
  <si>
    <t>2023-10-08 16:38:33</t>
  </si>
  <si>
    <t>:话费错缴/话费多缴&amp;#13;&amp;#10;用户反馈:多充&amp;#13;&amp;#10;告知用户充值的费用可以用于号码的消费，建议正常使用即可:不认可&amp;#13;&amp;#10;建议用户前往线下自有营业厅咨询是否有其他处理方式:不认可&amp;#13;&amp;#10;解释后用户不认可:&amp;#13;&amp;#10;&amp;#13;&amp;#10;高级模板内容：&amp;#13;&amp;#10;投诉问题描述:用户来电称自己话费交多&amp;#13;&amp;#10;充值时间:2023-10-08&amp;#13;&amp;#10;充值渠道:微信&amp;#13;&amp;#10;充值号码:13886651003&amp;#13;&amp;#10;充值金额:500&amp;#13;&amp;#10;前台是否按流程解释:是&amp;#13;&amp;#10;用户要求:已解释，用户要求将500元充值到：13872592055，称我方不办理，就转网，请协助处理，加急&amp;#13;</t>
  </si>
  <si>
    <t>业务规则：用户要求将充值金额500元原路退回，已告知用户无法原路退回，用户认可满意</t>
  </si>
  <si>
    <t>TS202310080948020719</t>
  </si>
  <si>
    <t>谭宏昌</t>
  </si>
  <si>
    <t>2023-10-08 14:33:53</t>
  </si>
  <si>
    <t>用户要求在线开机，在线多次解释无效，不愿充值交费</t>
  </si>
  <si>
    <t>业务规则：用户要求开机，核查本月已开机两次，无法再紧急开机，已解释用户知晓满意</t>
  </si>
  <si>
    <t>TS202310081012191437</t>
  </si>
  <si>
    <t>宋金秀</t>
  </si>
  <si>
    <t>2023-10-08 11:43:07</t>
  </si>
  <si>
    <t>【2022年上工信部测评重保用户】15586353780命中精准预判服务场景:[65岁以上老人] &amp;#13;&amp;#10;用户来电反馈自己套餐的（5G套餐月费7折优惠）到期未自动续费的情况不理解！对目前本月产生的月租费用情况不认可！要求我方尽快核实后解决此问题！请协助处理！</t>
  </si>
  <si>
    <t>业务规则：折扣合约到期，现已为用户办理30元赠费*12个月，次月生效，减免9-10月折扣差价60元，副卡办理40元赠费，主卡办理20元赠费，立即到账，此费用无法抵扣往月欠费及打印发票，用户满意</t>
  </si>
  <si>
    <t>TS202310080937230415</t>
  </si>
  <si>
    <t>吴珍</t>
  </si>
  <si>
    <t>2023-10-08 18:12:09</t>
  </si>
  <si>
    <t>主办单位：湖北&amp;#10;客户类别：普通客户&amp;#10;10010是否打通：否&amp;#10;是否二次致电10015：是&amp;#10;是否联系：否&amp;#10;升级倾向：&amp;#10;号码归属省：湖北&amp;#10;SVIP等级：&amp;#10;1. 问题类型:;&amp;#10;2. 投诉类型:办理争议;&amp;#10;3. 营业厅地址:;&amp;#10;4. 位置信息:;&amp;#10;5. 位置发生地:;&amp;#10;6. 投诉内容:抖音的联通官号说有这个套餐，app就应该有，不然什么都没有你出这个个app是干啥的？&amp;#10;8. 办理业务的名称:29元联通大流量王卡&amp;#10;8. 无法办理的渠道:中国联通APP</t>
  </si>
  <si>
    <t>业务规则①客户基本信息：业务号码：15571726042、客户姓名：吴珍、套餐情况：腾讯大王卡； 客户反映转资的问题。&amp;#10;②首次联系客户时间： 2023-10-08 10:30:53 ； &amp;#10;③投诉核查处理情况：收到贵部转办后，我司立即组织调查 。经核实，29元联通大流量王卡线上无勾选项，现已联系客户解释，客户认可。&amp;#10;④答复客户时间及客户满意度评价相关信息：我司于2023-10-08 10:30:53联系客户解释说明，客户认可满意。回单人：王宜艳&amp;#10;⑤投诉核查关联材料：无</t>
  </si>
  <si>
    <t>TS202310042018240626</t>
  </si>
  <si>
    <t>2023-10-08 14:20:18</t>
  </si>
  <si>
    <t>主办单位：湖北&amp;#10;客户类别：普通客户&amp;#10;10010是否打通：是&amp;#10;是否二次致电10015：是&amp;#10;是否联系：否&amp;#10;升级倾向：&amp;#10;号码归属省：湖北&amp;#10;SVIP等级：&amp;#10;1. 问题类型:;&amp;#10;2. 投诉类型:其他问题;&amp;#10;3. 营业厅地址:;&amp;#10;4. 位置信息:;&amp;#10;5. 位置发生地:;&amp;#10;6. 投诉内容:贵公司在我不知情的情况下给我添加了吉祥号，烦请帮忙取消</t>
  </si>
  <si>
    <t>业务规则①客户基本资料：业务号码：15671032266、客户姓名：陈义新、套餐情况：幸福家家乐59元套餐；客户反映取消业务的问题； &amp;#10;②首次联系客户时间：2023-10-05 09:45:00&amp;#10;③投诉核查处理情况：收到贵部转办，我司立即组织核查，经核实，核实2019-10-25 15:29:51入网办理尾号AABB靓号，月承诺通信费用50元/月，协议期5年，到期时间2024-10-31 23:59:59，已解释产品资费内容，用户知晓，满意； &amp;#10;④答复客户时间及客户满意度评价：根据上述核实情况，我司于2023-10-05 09:45:00联系客户满意，回单人：胡春燕、联系方式：07176921001&amp;#10;⑤投诉核查关联材料：无。"</t>
  </si>
  <si>
    <t>TS202310062053460746</t>
  </si>
  <si>
    <t>官纯琴</t>
  </si>
  <si>
    <t>2023-10-08 09:02:58</t>
  </si>
  <si>
    <t>&amp;#13;&amp;#10;高级模板内容：&amp;#13;&amp;#10;投诉问题描述:用户来电对副卡扣费10元不认可，称以前都是不收费，现在给自己私自修改不认可，要求我方返还费用，并且恢复副卡免费，不然就其他渠道投诉&amp;#13;&amp;#10;争议月份:2023年10月&amp;#13;&amp;#10;争议金额:10&amp;#13;&amp;#10;用户要求:返还多扣的费用，并且恢复副卡免费&amp;#13;</t>
  </si>
  <si>
    <t>业务规则：用户反映需副卡免费，经核实现已为用户办理副卡0元次月生效，考虑到用户使用感知为用户办理预存话费享10元/月话费优惠2个月(湖北)，满意。</t>
  </si>
  <si>
    <t>ZX202310081107101376</t>
  </si>
  <si>
    <t>071700311977</t>
  </si>
  <si>
    <t>望娟</t>
  </si>
  <si>
    <t>2023-10-08 14:20:02</t>
  </si>
  <si>
    <t>071700311977命中精准预判服务场景:[65岁以上老人] &amp;#13;&amp;#10;13197314628命中精准预判服务场景:[10015转接10010用户] [65岁以上老人] &amp;#13;&amp;#10;用户反馈在不知情的情况下办理了宽带，现要求取消宽带且无法前往营业厅办理，解释挽留无效，请尽快处理回复&amp;#13;</t>
  </si>
  <si>
    <t>ZX202310071607280265</t>
  </si>
  <si>
    <t>邓小鹏</t>
  </si>
  <si>
    <t>2023-10-08 09:07:58</t>
  </si>
  <si>
    <t>判断省分:湖北&amp;#13;&amp;#10;:失败&amp;#13;&amp;#10;node_42:&amp;#13;&amp;#10;:其他合约&amp;#13;&amp;#10;:异地&amp;#13;&amp;#10;:不认可/无法提供相关证件&amp;#13;&amp;#10;:&amp;#13;&amp;#10;&amp;#13;&amp;#10;高级模板内容：&amp;#13;&amp;#10;问题描述:销户，不认可联系18671710010协助处理&amp;#13;&amp;#10;第二联系方式:无&amp;#13;&amp;#10;销户原因:已挽留 未告知&amp;#13;&amp;#10;用户要求:用户提及 投诉&amp;#13;</t>
  </si>
  <si>
    <t>BL202310071848140344</t>
  </si>
  <si>
    <t>张继明</t>
  </si>
  <si>
    <t>2023-10-08 09:17:44</t>
  </si>
  <si>
    <t>查询增值业务:&amp;#13;&amp;#10;合约信息查询:&amp;#13;&amp;#10;系统查询到有产品信息&amp;#13;&amp;#10;:有确认方式&amp;#13;&amp;#10;客户要求取消&amp;#13;&amp;#10;维系挽留:不接受挽留&amp;#13;&amp;#10;:下一步&amp;#13;&amp;#10;判断省分:湖北&amp;#13;&amp;#10;:金融、靓号，套餐折扣、含设备的组网协议四类强合约&amp;#13;&amp;#10;:无合约解约工单&amp;#13;&amp;#10;:挽留失败&amp;#13;&amp;#10;:不愿到厅&amp;#13;&amp;#10;:&amp;#13;&amp;#10;产品类型:标准合约-存费送业务;产品名称:（湖北宜昌）预存话费得2G流量24个月-次月生效;产品描述:解约条款：用户申请办理提前解约，需支付解约赔偿金，支付后办理解约，XX生效（根据实际情况打印：立即生效、次月生效）。&amp;#13;&amp;#10;违约赔偿金：按系统标准资费规则计费，流量3元/G，语音0.15元/分钟，短信0.1元/条。;产品ID:91082663;开始时间:2022-05-01 00:00:00;结束时间:2024-04-30 23:59:59;订购渠道:夷陵城区自有营业厅;客户确认方式:签字协议。&amp;#13;&amp;#10;用户要求取消（湖北宜昌）预存话费得2G流量24个月-次月生效挽留不认可请处理</t>
  </si>
  <si>
    <t>BL202310071838140234</t>
  </si>
  <si>
    <t>2023-10-08 11:07:12</t>
  </si>
  <si>
    <t>13972564778命中精准预判服务场景:[10015转接10010用户] &amp;#13;&amp;#10;查询增值业务:&amp;#13;&amp;#10;合约信息查询:&amp;#13;&amp;#10;系统查询到有产品信息&amp;#13;&amp;#10;:有确认方式&amp;#13;&amp;#10;客户要求取消&amp;#13;&amp;#10;维系挽留:不接受挽留&amp;#13;&amp;#10;:下一步&amp;#13;&amp;#10;判断省分:湖北&amp;#13;&amp;#10;:金融、靓号，套餐折扣、含设备的组网协议四类强合约&amp;#13;&amp;#10;:无合约解约工单&amp;#13;&amp;#10;:挽留失败&amp;#13;&amp;#10;:不愿到厅&amp;#13;&amp;#10;:&amp;#13;&amp;#10;产品类型:标准合约-存费折扣;产品名称:5G冰激凌套餐享24个月5折优惠（次月生效）（湖北）;产品描述:99元及以上产品享受套餐月费5折优惠，次月生效，有效期24个月&amp;#13;&amp;#10;;产品ID:91078562;开始时间:2023-06-01 00:00:00;结束时间:2025-05-31 23:59:59;订购渠道:宜昌市分公司当阳市分公司;客户确认方式:签字协议。&amp;#13;&amp;#10;用户来电取消 5G冰激凌套餐享24个月5折优惠（次月生效）（湖北） ，已解释，用户不认可，不愿到营业厅，请处理。&amp;#13;</t>
  </si>
  <si>
    <t>TS202310071027060795</t>
  </si>
  <si>
    <t>投诉工单（2021版）&gt;&gt;融合&gt;&gt;【离网】离网（离网+拆机+销户）&gt;&gt;无法线上办理销户/拆机</t>
  </si>
  <si>
    <t>涂先国</t>
  </si>
  <si>
    <t>2023-10-08 10:54:33</t>
  </si>
  <si>
    <t>主办单位：湖北&amp;#10;客户类别：普通客户&amp;#10;10010是否打通：是&amp;#10;是否二次致电10015：是&amp;#10;是否联系：是&amp;#10;升级倾向：无&amp;#10;号码归属省：湖北&amp;#10;SVIP等级：&amp;#10;用户来电反馈去营业厅办理宽带注销，让用户等72小时，对此不满，要求投诉，不同意等这么久，要求尽快注销 ，请尽快处理谢谢！</t>
  </si>
  <si>
    <t>①客户基本资料：业务号码 13207227006、客户姓名 涂先国、套餐情况 畅爽冰激凌5G套餐129元（基础版）；客户反映业务取消的问题； &amp;#10;②首次联系客户时间：2023-10-07 11:41:00&amp;#10;③投诉核查处理情况：收到贵部转办，我司立即组织核查，经核实，西陵营服客户要求取消CPE宽带，解绑副卡并转资8元流量王套餐，已按客户要求办理，回访满意；&amp;#10;④答复客户时间及客户满意度评价：根据上述核实情况，我司于2023-10-07 11:41:00联系客户满意，回单人：张婷、联系方式：07176921001&amp;#10;⑤投诉核查关联材料：无。</t>
  </si>
  <si>
    <t>TS202310071636061394</t>
  </si>
  <si>
    <t>廖德芳</t>
  </si>
  <si>
    <t>2023-10-08 11:46:36</t>
  </si>
  <si>
    <t>主办单位：湖北&amp;#10;客户类别：普通客户&amp;#10;10010是否打通：是&amp;#10;是否二次致电10015：是&amp;#10;是否联系：是&amp;#10;升级倾向：无&amp;#10;号码归属省：湖北&amp;#10;SVIP等级：&amp;#10;判断地市:其余地市&amp;#13;&amp;#10;根据用户销户的原因，进行挽留:挽留失败&amp;#13;&amp;#10;获取参数:&amp;#13;&amp;#10;判断用户套餐类型:融合用户、合约用户&amp;#13;&amp;#10;建议用户前往营业厅查询后办理销户业务:依然要求在线销户&amp;#13;&amp;#10;:用户反映要求取消号码绑定的宽带，已经交回设备了，要求尽快解决，请协助处理，谢谢</t>
  </si>
  <si>
    <t>①客户基本资料：业务号码：13227251578、客户姓名：廖德芳、套餐情况：4G全国流量王36元套餐；客户反映取消业务的问题					&amp;#10;②首次联系客户时间：2023-10-08 08:50:49				&amp;#10;③投诉核查处理情况：收到贵部转办，我司立即组织核查，经核实，（西陵 营服中心）客户要求取消宽带，未转营服维系，多次致电未接，已短信告知如您后期使用有任何疑问，可于工作时间（08：30-17：30）致电宜昌联通07176921001或13032700872				&amp;#10;④答复客户时间及客户满意度评价：根据上述情况我司于2023-10-08 11:30:49	未联系上。回单人:宜昌客服王晓玉；联系电话：07176921001。					&amp;#10;⑤投诉核查关联材料：无</t>
  </si>
  <si>
    <t>ZX202310071613500330</t>
  </si>
  <si>
    <t>071700832138</t>
  </si>
  <si>
    <t>卢桂芳</t>
  </si>
  <si>
    <t>2023-10-08 09:39:47</t>
  </si>
  <si>
    <t>用户要求销户宽带 表示没有安装过 要求公司处理</t>
  </si>
  <si>
    <t>业务取消（当阳城区）：cpe宽带，挽留无效，已取消，客户满意。</t>
  </si>
  <si>
    <t>ZX202310071303160957</t>
  </si>
  <si>
    <t>071701046525</t>
  </si>
  <si>
    <t>洪爱民</t>
  </si>
  <si>
    <t>2023-10-08 11:02:16</t>
  </si>
  <si>
    <t>销户宽带，表示不是自己办理的，解释无效，尽快处理</t>
  </si>
  <si>
    <t>业务取消（当阳城区）：用户要求注销低消宽带，挽留无效，已成功办理取消，满意。</t>
  </si>
  <si>
    <t>ZX202310061009181168</t>
  </si>
  <si>
    <t>071701071301</t>
  </si>
  <si>
    <t>钟琅文</t>
  </si>
  <si>
    <t>2023-10-08 09:37:27</t>
  </si>
  <si>
    <t>22年Q3Q4重点客户判断省分:湖北&amp;#13;&amp;#10;:自己办理的宽带&amp;#13;&amp;#10;:挽留失败&amp;#13;&amp;#10;:不同意&amp;#13;&amp;#10;:&amp;#13;&amp;#10;&amp;#13;&amp;#10;高级模板内容：&amp;#13;&amp;#10;问题描述:用户要求取消宽带不愿到厅，称在外地，请尽快处理，谢谢&amp;#13;&amp;#10;第二联系方式:未提供&amp;#13;&amp;#10;销户原因:无&amp;#13;&amp;#10;用户要求:请尽快处理&amp;#13;</t>
  </si>
  <si>
    <t>业务取消（电子渠道）客户要求取消宽带，未转营服维系，多次致电未接，暂未操作取消，  已短信告知如您后期使用有任何疑问，可于工作时间（08：30-17：30）致电宜昌联通07176921001或13032700872</t>
  </si>
  <si>
    <t>ZX202310062133050588</t>
  </si>
  <si>
    <t>071703079292</t>
  </si>
  <si>
    <t>徐君</t>
  </si>
  <si>
    <t>2023-10-08 14:07:35</t>
  </si>
  <si>
    <t>用户表示自己没有安装宽带，但是查询到手机号被动开通了宽带，要求公司尽快核实取消宽带并回复，要求联系13886704167</t>
  </si>
  <si>
    <t>业务取消（电子渠道）客户要求取消宽带，未转营服维系，虚拟宽带，未实际安装，挽留无效，客服部已操作取消，满意。</t>
  </si>
  <si>
    <t>ZX202310061532581063</t>
  </si>
  <si>
    <t>严开娥</t>
  </si>
  <si>
    <t>2023-10-08 09:03:07</t>
  </si>
  <si>
    <t>判断省分:湖北&amp;#13;&amp;#10;:被动办理宽带&amp;#13;&amp;#10;:不需要&amp;#13;&amp;#10;:&amp;#13;&amp;#10;&amp;#13;&amp;#10;高级模板内容：&amp;#13;&amp;#10;问题描述:用户要求取消宽带&amp;#13;&amp;#10;第二联系方式:13227289975&amp;#13;&amp;#10;销户原因:用户不需要&amp;#13;&amp;#10;用户要求:用户要求取消宽带，请尽快处理，谢谢。&amp;#13;</t>
  </si>
  <si>
    <t>业务取消（五峰城区 营服中心）客户要求取消宽带，未转营服维系，挽留无效，客服部已操作取消，满意。</t>
  </si>
  <si>
    <t>ZX202310061521570965</t>
  </si>
  <si>
    <t>071700097030</t>
  </si>
  <si>
    <t>彭善菊</t>
  </si>
  <si>
    <t>2023-10-08 11:02:23</t>
  </si>
  <si>
    <t>22年Q3Q4重点客户判断省分:湖北&amp;#13;&amp;#10;:自己办理的宽带&amp;#13;&amp;#10;:挽留失败&amp;#13;&amp;#10;:不同意&amp;#13;&amp;#10;:&amp;#13;&amp;#10;&amp;#13;&amp;#10;高级模板内容：&amp;#13;&amp;#10;问题描述:用户表示不在归属地要求取消宽带&amp;#13;&amp;#10;第二联系方式:18671780504&amp;#13;&amp;#10;销户原因:想要改套餐&amp;#13;&amp;#10;用户要求:取消宽带，宽带不再使用&amp;#13;</t>
  </si>
  <si>
    <t>业务取消（伍家营服中心）：实装宽带销户，挽留无效，客服部取消，另按用户要求注销副卡2张副卡15572714737；18671786264  ；再为用户办理存量5G畅爽套餐享99元赠费（次月生效）湖北，满意</t>
  </si>
  <si>
    <t>ZX202310081021310895</t>
  </si>
  <si>
    <t>071700022133</t>
  </si>
  <si>
    <t>王晓龙</t>
  </si>
  <si>
    <t>2023-10-08 17:05:57</t>
  </si>
  <si>
    <t>【2022年上工信部测评重保用户】判断省分:湖北&amp;#13;&amp;#10;:自己办理的宽带&amp;#13;&amp;#10;:挽留失败&amp;#13;&amp;#10;:不同意&amp;#13;&amp;#10;:&amp;#13;&amp;#10;&amp;#13;&amp;#10;高级模板内容：&amp;#13;&amp;#10;问题描述:用户反映昨天去营业厅办理宽带销户，但是现在一直没有注销成功，前台解释无效&amp;#13;&amp;#10;第二联系方式:15672536660  &amp;#13;&amp;#10;销户原因:不想用了&amp;#13;&amp;#10;用户要求:用户要求核实处理，请加急注销&amp;#13;</t>
  </si>
  <si>
    <t>业务取消（西陵营服）实装宽带，挽留失败，客服部已取消，满意</t>
  </si>
  <si>
    <t>ZX202310061536421082</t>
  </si>
  <si>
    <t>071701041833</t>
  </si>
  <si>
    <t>王诗波</t>
  </si>
  <si>
    <t>2023-10-08 09:07:29</t>
  </si>
  <si>
    <t>判断省分:湖北&amp;#13;&amp;#10;:被动办理宽带&amp;#13;&amp;#10;:不需要&amp;#13;&amp;#10;:&amp;#13;&amp;#10;&amp;#13;&amp;#10;高级模板内容：&amp;#13;&amp;#10;问题描述:用户表示自己没有安装宽带对此不认可现在扣费	 10.00 元查询告知是 10元500M宽带（湖北）-低消融合（500M） 用户不认可要求反馈处理辛苦核实联系&amp;#13;&amp;#10;第二联系方式:15629334862   &amp;#13;&amp;#10;销户原因:用户表示自己&amp;#13;&amp;#10;用户要求:尽快协助处理表示都没有线路自己没有安装对此宽带不认可要求处理对扣费有疑问，辛苦核实联系&amp;#13;</t>
  </si>
  <si>
    <t>业务取消（猇亭综合 -公众营服中心）：实装宽带销户，挽留无效，客服部取消，考虑到用户使用感知为用户申请50元费用，11月5日前到账，此费用不可打印发票，满意。</t>
  </si>
  <si>
    <t>ZX202310071057502349</t>
  </si>
  <si>
    <t>071700037955</t>
  </si>
  <si>
    <t>黎思来</t>
  </si>
  <si>
    <t>2023-10-08 09:02:33</t>
  </si>
  <si>
    <t>判断省分:湖北&amp;#13;&amp;#10;:自己办理的宽带&amp;#13;&amp;#10;:挽留失败&amp;#13;&amp;#10;:不同意&amp;#13;&amp;#10;:&amp;#13;&amp;#10;&amp;#13;&amp;#10;高级模板内容：&amp;#13;&amp;#10;问题描述:用户要求线上注销宽带，人在国外，请尽快处理&amp;#13;&amp;#10;第二联系方式:13094175890&amp;#13;&amp;#10;销户原因:无&amp;#13;&amp;#10;用户要求:请尽快处理&amp;#13;</t>
  </si>
  <si>
    <t>业务取消（校园宽带）：校园销户，挽留无效，客服部取消，满意。</t>
  </si>
  <si>
    <t>ZX202310080840010096</t>
  </si>
  <si>
    <t>071701041331</t>
  </si>
  <si>
    <t>李继任</t>
  </si>
  <si>
    <t>2023-10-08 14:04:03</t>
  </si>
  <si>
    <t>表示被动办理了宽带，要求把低消宽带取消，要求尽快取消宽带并回复</t>
  </si>
  <si>
    <t>业务取消（夷陵乡镇）：虚拟宽带，挽留无效，已取消，客户满意。</t>
  </si>
  <si>
    <t>BL202310071823250049</t>
  </si>
  <si>
    <t>李雪莲</t>
  </si>
  <si>
    <t>2023-10-08 14:18:51</t>
  </si>
  <si>
    <t>查询增值业务:&amp;#13;&amp;#10;合约信息查询:&amp;#13;&amp;#10;系统查询到有产品信息&amp;#13;&amp;#10;:有确认方式&amp;#13;&amp;#10;客户要求取消&amp;#13;&amp;#10;维系挽留:不接受挽留&amp;#13;&amp;#10;:下一步&amp;#13;&amp;#10;判断省分:湖北&amp;#13;&amp;#10;:金融、靓号，套餐折扣、含设备的组网协议四类强合约&amp;#13;&amp;#10;:无合约解约工单&amp;#13;&amp;#10;:挽留失败&amp;#13;&amp;#10;:不愿到厅&amp;#13;&amp;#10;:&amp;#13;&amp;#10;产品类型:标准合约-存费折扣;产品名称:5G冰激凌套餐享24个月5折优惠（次月生效）（湖北）;产品描述:99元及以上产品享受套餐月费5折优惠，次月生效，有效期24个月&amp;#13;&amp;#10;;产品ID:91078562;开始时间:2023-09-01 00:00:00;结束时间:2025-08-31 23:59:59;订购渠道:宜昌市城区胜利四路自有营业厅;客户确认方式:签字协议。&amp;#13;&amp;#10;&amp;#13;&amp;#10;用户去营业厅办理套餐打折取消 营业厅告知办理不了 请协助处理 用户未明确表达要携转，备注：已挽留，不愿到厅 &amp;#13;</t>
  </si>
  <si>
    <t>业务取消（伍家）：套餐折扣，挽留无效，已取消，客户满意。</t>
  </si>
  <si>
    <t>TS202310071630341224</t>
  </si>
  <si>
    <t>071700088820</t>
  </si>
  <si>
    <t>2023-10-08 13:39:18</t>
  </si>
  <si>
    <t>071700088820命中精准预判服务场景:[65岁以上老人] &amp;#13;&amp;#10;用户表示在一个小时前左右前往了城区精英盛华西陵一路合作厅办理了宽带销户，但是到目前还没有取消成功，对问题处理不及时不满，坚持要求投诉，请尽快处理并回复</t>
  </si>
  <si>
    <t>业务取消（西陵 营服中心）：实装宽带销户，挽留无效，客服部取消，现号码允许携出，满意。</t>
  </si>
  <si>
    <t>TS202310070919281244</t>
  </si>
  <si>
    <t>龚万伦</t>
  </si>
  <si>
    <t>2023-10-08 10:38:13</t>
  </si>
  <si>
    <t>【2022年上工信部测评重保用户】[65岁以上老人] &amp;#13;&amp;#10;高级模板内容：&amp;#13;&amp;#10;投诉问题描述:宽带销不了&amp;#13;&amp;#10;销户渠道:营业厅&amp;#13;&amp;#10;无法销户原因:设备没有&amp;#13;&amp;#10;用户要求:取消宽带&amp;#13;</t>
  </si>
  <si>
    <t>业务取消（西陵 营服中心）客户要求取消宽带，未转营服维系，挽留无效，客服部已操作取消，并按客户要求转资4G全国流量王8元套餐，次月生效，满意。</t>
  </si>
  <si>
    <t>TS202310062108590930</t>
  </si>
  <si>
    <t>2023-10-08 13:34:25</t>
  </si>
  <si>
    <t>[该用户有申诉倾向，请注意受理态度，查询近三天工单记录，积极解决用户问题。] &amp;#13;&amp;#10;高级模板内容：&amp;#13;&amp;#10;投诉问题描述:15629338855要求取消网龄计划，解绑副卡，挽留无效，不愿到营业厅解约、解绑，要求反馈线上办理，请处理并回复15871620139&amp;#13;&amp;#10;办理渠道:营业厅 &amp;#13;&amp;#10;无法办理原因:营业厅办理解约，解绑&amp;#13;&amp;#10;用户要求:15629338855要求取消网龄计划，解绑副卡，挽留无效，不愿到营业厅解约、解绑，要求反馈线上办理，请处理并回复15871620139&amp;#13;</t>
  </si>
  <si>
    <t>业务取消（夷陵龙泉）网龄计划、主副卡，已为用户取消，满意</t>
  </si>
  <si>
    <t>TS202310081222180068</t>
  </si>
  <si>
    <t>黄义松</t>
  </si>
  <si>
    <t>2023-10-08 15:38:48</t>
  </si>
  <si>
    <t>[65岁以上老人] &amp;#13;&amp;#10;高级模板内容：&amp;#13;&amp;#10;投诉问题描述:用户来电要求办理主副卡解绑，解释不认可，表示无法前往营业厅，要求我处为其办理主副卡解绑，请处理谢谢&amp;#13;&amp;#10;业务名称:主副卡解绑&amp;#13;&amp;#10;办理渠道:10010&amp;#13;&amp;#10;办理时间:2023-09-28&amp;#13;&amp;#10;系统提示内容:无&amp;#13;&amp;#10;用户要求:详见：TS202309281146231676对处理结果不认可，用户要求重新联系处理，用户要求尽快联系处理，谢谢！&amp;#13;</t>
  </si>
  <si>
    <t>业务取消（秭归乡镇）：主副卡，挽留无效，已取消，客户满意</t>
  </si>
  <si>
    <t>TS202310071537242099</t>
  </si>
  <si>
    <t>2023-10-08 17:30:38</t>
  </si>
  <si>
    <t>#2022重保客户#主办单位：湖北&amp;#10;客户类别：星级客户&amp;#10;10010是否打通：否&amp;#10;是否二次致电10015：是&amp;#10;是否联系：否&amp;#10;升级倾向：&amp;#10;号码归属省：湖北&amp;#10;SVIP等级：&amp;#10;1. 问题类型:;&amp;#10;2. 投诉类型:办理争议;&amp;#10;3. 营业厅地址:;&amp;#10;4. 位置信息:;&amp;#10;5. 位置发生地:;&amp;#10;6. 投诉内容:携带光猫去营业厅办理解绑宽带，被告知不能马上就办理，需要登记，一周时间内才能办理，需要再跑一趟&amp;#10;8. 办理业务的名称:解绑宽带&amp;#10;8. 无法办理的渠道:联通营业厅</t>
  </si>
  <si>
    <t>业务取消①客户基本信息：业务号码：13264907702、客户姓名：申长根、套餐情况：49元冰融移网主卡套餐（新）（99元冰融套餐）（湖北）； 客户反映取消业务的问题。&amp;#10;②首次联系客户时间： 2023-10-07 16:19:10 ； &amp;#10;③投诉核查处理情况：收到贵部转办后，我司立即组织调查 。经核实，城区校园客户要求办理宽带销户，当阳城区南正街自有营业厅已取消，客户满意&amp;#10;④答复客户时间及客户满意度评价相关信息：我司于2023-10-07 16:19:10联系客户解释说明，客户认可满意。回单人：王宜艳&amp;#10;⑤投诉核查关联材料：无</t>
  </si>
  <si>
    <t>TS202310070911241018</t>
  </si>
  <si>
    <t>庄德文</t>
  </si>
  <si>
    <t>2023-10-08 13:16:41</t>
  </si>
  <si>
    <t>主办单位：湖北&amp;#10;客户类别：普通客户&amp;#10;10010是否打通：是&amp;#10;是否二次致电10015：是&amp;#10;是否联系：是&amp;#10;升级倾向：无&amp;#10;号码归属省：湖北&amp;#10;SVIP等级：&amp;#10;预处理名称:产品订购一键诊断&amp;#13;&amp;#10;业务产品类型:反应合约问题&amp;#13;&amp;#10;有无确认方式:有确认方式&amp;#13;&amp;#10;客户要求取消&amp;#13;&amp;#10;维系挽留:不接受挽留&amp;#13;&amp;#10;是否授权退订:省分暂未授权&amp;#13;&amp;#10;&amp;#13;&amp;#10;产品类型:轻合约;产品名称:湖北宜昌预存话费得流量短信包24个月-立即;产品描述:用户申请办理提前解约，需支付解约赔偿金，支付后办理解约，支付后办理解约，次月生效;产品ID:91022417;开始时间:2022-02-26 10:05:43;结束时间:2024-01-31 23:59:59;订购渠道:夷陵小溪塔新时空合作厅（自建他营）;客户确认方式:签字协议。&amp;#13;&amp;#10;用户来电反映 用户称不知情办理 湖北宜昌预存话费得流量短信包24个月-立即    用户要求尽快处理回复</t>
  </si>
  <si>
    <t>业务取消①客户基本信息：业务号码：15549307853、客户姓名：庄德文、套餐情况：湖北宜昌-如意通团圆卡（OCS）； 客户反映取消业务的问题。&amp;#10;②首次联系客户时间： 2023-10-07 12:56:11 ； &amp;#10;③投诉核查处理情况：收到贵部转办后，我司立即组织调查 。经核实，夷陵城区客户要求取消湖北宜昌预存话费得流量短信包24个月，已取消，因多次未联系上客户，如有疑问可在工作时间（08:30-12:00；14:00-17:30）致电我司宜昌联通13032700872&amp;#10;④答复客户时间及客户满意度评价相关信息：我司于2023-10-07 12:56:11多次未联系上。回单人：王宜艳&amp;#10;⑤投诉核查关联材料：无</t>
  </si>
  <si>
    <t>TS202310081410450066</t>
  </si>
  <si>
    <t>071703226402</t>
  </si>
  <si>
    <t>程云</t>
  </si>
  <si>
    <t>2023-10-08 16:28:32</t>
  </si>
  <si>
    <t>高级模板内容：&amp;#10;投诉问题描述:用户称其从未办理此业务，现对此不满&amp;#10;到厅时间:2023-10-08&amp;#10;到厅名称:无&amp;#10;办理业务:拆机&amp;#10;营业厅地址:无&amp;#10;用户要求:用户称其从未办理此业务，现对此不满，要求给其拆机，请处理</t>
  </si>
  <si>
    <t>业务取消（西陵）：用户要求注销虚拟宽带，致电未接，为避免重复投诉，已注销并短信告知以上情况，如用户咨询，请前台10010话务中&amp;#10;&amp;#10;心代为解释，谢谢。</t>
  </si>
  <si>
    <t>ZX202310081535431236</t>
  </si>
  <si>
    <t>咨询工单（2021版）&gt;&gt;业务信息&gt;&gt;套餐资费</t>
  </si>
  <si>
    <t>鲁世成</t>
  </si>
  <si>
    <t>2023-10-08 17:04:29</t>
  </si>
  <si>
    <t>用户要求我方详细告知那些软件可以使用定向流量 通过知识库查询到的用户不认可要求告知详细的软件</t>
  </si>
  <si>
    <t>ZX202310071301120939</t>
  </si>
  <si>
    <t>洪玉莲</t>
  </si>
  <si>
    <t>2023-10-08 09:19:13</t>
  </si>
  <si>
    <t>&amp;#13;&amp;#10;高级模板内容：&amp;#13;&amp;#10;问题描述:用户来电称自己之前9月28日办理了一张卡，但是后面又被取消，解释无效，。称自己现在想要该号码，&amp;#13;&amp;#10;物流单号或订单号:1963092824674531&amp;#13;&amp;#10;用户身份证号码/预留的联系电话:420582198701240661&amp;#13;&amp;#10;订单渠道:中国联通app&amp;#13;&amp;#10;用户要求:要求我方核实处理，谢谢&amp;#13;</t>
  </si>
  <si>
    <t>业务咨询：查询前期订单因未填写详细地址导致退单，已解释，手厅30天内同证件+联电+地址暂无法申请，建议用户前往营业厅办卡，用户知晓，满意</t>
  </si>
  <si>
    <t>ZX202310071701090837</t>
  </si>
  <si>
    <t>咨询工单（2021版）&gt;&gt;查话费&gt;&gt;交费记录</t>
  </si>
  <si>
    <t>2023-10-08 17:31:52</t>
  </si>
  <si>
    <t>13235634220命中精准预判服务场景:[65岁以上老人] &amp;#13;&amp;#10;用户称9.27充值了50元话费，APP和微信客户都说到账了，前台查询无果，用户不认可，请后台工作人员协助处理，谢谢！</t>
  </si>
  <si>
    <t>业务咨询：客户咨询交费记录，经核实，2023-09-27 09:04:21为本机号码缴费50元，可通过账户标识7123061687386311查询，已向客户解释说明，满意。</t>
  </si>
  <si>
    <t>ZX202310071551420085</t>
  </si>
  <si>
    <t>黄国江</t>
  </si>
  <si>
    <t>2023-10-08 14:09:10</t>
  </si>
  <si>
    <t>[65岁以上老人] 判断省分:湖北&amp;#13;&amp;#10;:失败&amp;#13;&amp;#10;node_42:&amp;#13;&amp;#10;:其他合约&amp;#13;&amp;#10;:本地&amp;#13;&amp;#10;:不认可&amp;#13;&amp;#10;:&amp;#13;&amp;#10;&amp;#13;&amp;#10;高级模板内容：&amp;#13;&amp;#10;问题描述:用户来电称要求在线销户，尽快核实办理，谢谢&amp;#13;&amp;#10;第二联系方式:15571778389&amp;#13;&amp;#10;销户原因:不想使用&amp;#13;&amp;#10;用户要求:要求在线销户，尽快核实办理，谢谢&amp;#13;</t>
  </si>
  <si>
    <t>业务咨询：联系13477861894表示13986761590给所有用户打电话，自已听得到对方声音，但对方听不到自已的声音，查询此号码非联通号码，建议用户联系移动核实，暂无疑问</t>
  </si>
  <si>
    <t>BL202310071023570054</t>
  </si>
  <si>
    <t>孙宜胜</t>
  </si>
  <si>
    <t>2023-10-08 09:25:47</t>
  </si>
  <si>
    <t>【2022年上工信部测评重保用户】用户来电要求办理那个联通号码打联通号码免费的随意打的包  营业厅表示无法办理  前台未查到可以办理 请处理 谢谢</t>
  </si>
  <si>
    <t>业务咨询：核实暂无随意打语音包，无法办理，用户知晓，满意</t>
  </si>
  <si>
    <t>TS202310071416582095</t>
  </si>
  <si>
    <t>汪慧娣</t>
  </si>
  <si>
    <t>2023-10-08 10:05:16</t>
  </si>
  <si>
    <t>判断省分:湖北&amp;#13;&amp;#10;:湖北省内手机不能接&amp;#13;&amp;#10;获取入参:&amp;#13;&amp;#10;判断是否开通骚扰拦截:获取历史工单:有历史工单&amp;#13;&amp;#10;:不存在&amp;#13;&amp;#10;:下一步&amp;#13;&amp;#10;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手机不支持,系统不支持.8.近期缴费开机记录情况：无缴费开机.9.是否存在群障：不存在.10.VoLTE开关是否打开：关闭.:诊断无异常/解释不认可&amp;#13;&amp;#10;:否&amp;#13;&amp;#10;:不认可&amp;#13;&amp;#10;:下一步&amp;#13;&amp;#10;node_94:&amp;#13;&amp;#10;:不符合办理条件&amp;#13;&amp;#10;:所有位置&amp;#13;&amp;#10;:客户只有这一个电话，没有第二联系方式，要求处理&amp;#13;</t>
  </si>
  <si>
    <t>TS202310081105410516</t>
  </si>
  <si>
    <t>刘志华</t>
  </si>
  <si>
    <t>2023-10-08 15:36:33</t>
  </si>
  <si>
    <t>判断省分:湖北&amp;#13;&amp;#10;:湖北用户漫游外省无法拨打或接听&amp;#13;&amp;#10;获取入参:&amp;#13;&amp;#10;查询历史工单:无历史工单&amp;#13;&amp;#10;:下一步&amp;#13;&amp;#10;移网一键诊断结果:1.用户状态是否正常：开通.2.2345G终端支持情况：4G终端.3.查询是否设置了无条件呼叫转移：未开通.4.查询是否开通呼入限制：未开通.5.查询是否开通呼叫限制：未开通.6.用户是否开通VoLTE：未开通.7.用户终端是否支持VoLTE：手机不支持,系统不支持.8.近期缴费开机记录情况：无缴费开机.9.是否存在群障：不存在.10.VoLTE开关是否打开：关闭.:诊断无异常/解释不认可&amp;#13;&amp;#10;:下一步&amp;#13;&amp;#10;node_171:&amp;#13;&amp;#10;:不符合办理条件&amp;#13;&amp;#10;:任何地方均无法拨打/接听&amp;#13;&amp;#10;:用户来电反映号卡在异地无法正常使用通话功能，但是其他联通卡可以，且换机换卡测试也是一样无法接听和拨打，用户已查询过当地设施基站正常，故前台记此单，请核实处理&amp;#13;</t>
  </si>
  <si>
    <t>终端使用：查询用户号码数据正常，已建议用户到厅换机换卡测试，用户同意，满意</t>
  </si>
  <si>
    <t>TS202310072035121860</t>
  </si>
  <si>
    <t>2023-10-08 15:02:58</t>
  </si>
  <si>
    <t>【2022年上工信部测评重保用户】用户来电称自己的手机号码在所有的地方别人都打不进去，可以打出去，换机换卡测试还是不行，要求核查处理。联系电话：13972523460      用户无法提供详细地址，要求之前处理工作人员联系处理，亲核实</t>
  </si>
  <si>
    <t>TS202310071936320925</t>
  </si>
  <si>
    <t>曾令军</t>
  </si>
  <si>
    <t>2023-10-09 09:06:19</t>
  </si>
  <si>
    <t>&amp;#13;&amp;#10;高级模板内容：&amp;#13;&amp;#10;投诉问题描述:对副卡的月功能费不认可&amp;#13;&amp;#10;争议月份:2023年10月&amp;#13;&amp;#10;争议金额:10&amp;#13;&amp;#10;用户要求:用户称当时更改套餐时，工作人员称每个月就49元包含所有，但现在还扣了一个10元副卡月功能费，用户对这个扣费不认可，麻烦核实处理，谢谢&amp;#13;</t>
  </si>
  <si>
    <t>电话营销-开通争议： 上海航动科技有限公司  家庭群组化副卡10G省内流量业务。经核实，23年9月上海航动科技有限公司 通过电话营销方式推荐用户办理家庭群组化副卡10G省内流量业务，现用户表示无需使用，业务已取消，客服部已操作 副卡月功能费-0元 ，客户满意。</t>
  </si>
  <si>
    <t>TS202310091329061815</t>
  </si>
  <si>
    <t>曾雪纯</t>
  </si>
  <si>
    <t>2023-10-09 14:19:06</t>
  </si>
  <si>
    <t>主办单位：湖北&amp;#10;客户类别：普通客户&amp;#10;10010是否打通：否&amp;#10;是否二次致电10015：是&amp;#10;是否联系：否&amp;#10;升级倾向：&amp;#10;号码归属省：湖北&amp;#10;SVIP等级：&amp;#10;1. 问题类型:;&amp;#10;2. 投诉类型:增值业务费争议;&amp;#10;3. 营业厅地址:;&amp;#10;4. 位置信息:;&amp;#10;5. 位置发生地:;&amp;#10;6. 投诉内容:中国联通业务助理费我并没有同意开通过却给我开通&amp;#10;&amp;#10;争议金额:0.00&amp;#10;需要退订业务:否</t>
  </si>
  <si>
    <t>电话营销-开通争议： 上海航动科技有限公司（宜昌） ，联通助理-智能应答5元（首月免费）AA&amp;#10;①客户投诉产生的原因：用户反馈沃助理业务问题&amp;#10;②客户投诉问题核查情况及解决方案：收到贵部转办后，我司立即组织调查。经核实，上海航动科技有限公司（宜昌）于2021-05-17 09:35:04通过电话营销方式推荐用户开通沃助理业务，已取消，考虑用户感知，申请退21.6-23.10月费用，合计145元，24小时到帐，此费用不可打印发票，满意。&amp;#10;③客户问题满意度：满意&amp;#10;④回单人：潘娥、联系方式：07176921001</t>
  </si>
  <si>
    <t>TS202310090953360987</t>
  </si>
  <si>
    <t>张庆福</t>
  </si>
  <si>
    <t>2023-10-09 14:38:25</t>
  </si>
  <si>
    <t>&amp;#13;&amp;#10;高级模板内容：&amp;#13;&amp;#10;投诉问题描述:用户来电称自己的宽带反映30元不认可，要求进行核实&amp;#13;&amp;#10;争议月份:2023年10月&amp;#13;&amp;#10;争议金额:30&amp;#13;&amp;#10;用户要求:用户称要求尽快进行核实，称自己之前进行反映过此问题，要求进行核实否则进行工信部投诉&amp;#13;</t>
  </si>
  <si>
    <t>电话营销-开通争议： 上海航动科技有限公司（宜昌） ，提速至1000M（30元）（湖北）AA。用户反映开通宽带提速包问题，经核实，22年5月上海航动科技有限公司通过电话营销方式推荐用户办理提速至1000M（30元），现用户表示无需使用，业务已取消，申请退还22年5月-23年10月费用合计725元，24小时到帐，此费用无法抵扣往月欠费且不可打印发票，满意。</t>
  </si>
  <si>
    <t>TS202310080946340666</t>
  </si>
  <si>
    <t>071700430646</t>
  </si>
  <si>
    <t>周容</t>
  </si>
  <si>
    <t>2023-10-09 09:13:20</t>
  </si>
  <si>
    <t>判断省分:其他省分&amp;#13;&amp;#10;:增值业务争议&amp;#13;&amp;#10;判断省分:湖北&amp;#13;&amp;#10;:固网&amp;#13;&amp;#10;:否&amp;#13;&amp;#10;:&amp;#13;&amp;#10;&amp;#13;&amp;#10;高级模板内容：&amp;#13;&amp;#10;投诉问题描述:不知情被办理了业务 &amp;#13;&amp;#10;争议业务名称: 15元*12个月合约千兆提速包（湖北） &amp;#13;&amp;#10;受理渠道:	 河南优耐特网络科技有限公司（宜昌）&amp;#13;&amp;#10;争议月份:2023年7月、2023年8月、2023年9月、2023年10月&amp;#13;&amp;#10;争议费用:52.5&amp;#13;&amp;#10;一线客服在系统里:未取消，请后台协助处理&amp;#13;&amp;#10;是否承诺退费:否&amp;#13;&amp;#10;用户要求:用户要求退费并且退订该业务&amp;#13;</t>
  </si>
  <si>
    <t>电话营销-开通争议：河南优耐特网络科技有限公司（宜昌），15元*12个月合约千兆提速包AA，经核实，于2023年7月过电话营销方式推荐客户办理，现联系客户解释不认可，出于服务角度，查询23.7-10月费用合计52.5元，沟通后为号码15671078532、16671728027办理 预存话费享30元话费优惠（湖北），满意。</t>
  </si>
  <si>
    <t>TS202310081548070381</t>
  </si>
  <si>
    <t>周成松</t>
  </si>
  <si>
    <t>2023-10-09 16:25:50</t>
  </si>
  <si>
    <t>判断省分:湖北&amp;#13;&amp;#10;:流量费争议&amp;#13;&amp;#10;:流量包定制争议&amp;#13;&amp;#10;:不认可&amp;#13;&amp;#10;:未享受&amp;#13;&amp;#10;:小于等于500元，且仅限单倍、月份不超过12个月&amp;#13;&amp;#10;:&amp;#13;&amp;#10;&amp;#13;&amp;#10;高级模板内容：&amp;#13;&amp;#10;投诉问题描述:用户来电反馈广告误导办理此业务！导致扣除费用！用户对此不理解！&amp;#13;&amp;#10;业务名称: 云加速5G畅玩加油包(湖北) &amp;#13;&amp;#10;争议月份:2023年10月&amp;#13;&amp;#10;争议金额:20&amp;#13;&amp;#10;是否承诺退费:否&amp;#13;&amp;#10;用户要求:用户号码内有低消，无法进行服务补救！请协助处理！&amp;#13;</t>
  </si>
  <si>
    <t>电话营销-开通争议：湖北杭州翔羽线上业务代理(宜昌) ， 云加速5G畅玩加油包 AA。用户反映被动开通业务，经核实湖北杭州翔羽线上业务代理(宜昌) 于 2023-10-08 14:35:08  开通，业务已取消，申请减免本月20元费用，24小时内到账，此费用无法抵扣往月欠费且不可打印发票，满意。</t>
  </si>
  <si>
    <t>TS202310081540420176</t>
  </si>
  <si>
    <t>谭本林</t>
  </si>
  <si>
    <t>2023-10-09 14:16:29</t>
  </si>
  <si>
    <t>&amp;#13;&amp;#10;高级模板内容：&amp;#13;&amp;#10;投诉问题描述:用户称自己没办理过变更套餐要求改回原套餐《幸福家家乐19元套餐》&amp;#13;&amp;#10;业务名称: 畅越冰激凌5G套餐79元&amp;#13;&amp;#10;争议月份:2023年10月&amp;#13;&amp;#10;争议金额:0&amp;#13;&amp;#10;办理渠道:湖北精英盛华信息科技有限公司(宜昌)&amp;#13;&amp;#10;前台是否取消:未取消&amp;#13;&amp;#10;是否承诺退费:否&amp;#13;&amp;#10;用户要求:用户要求该改回原套餐&amp;#13;</t>
  </si>
  <si>
    <t>电话营销-开通争议：湖北精英盛华信息科技有限公司(宜昌)，转资AA。2022-08-13 16:46:28  电话营销方式办理转资，现已解释，幸福家家乐19元套餐已下架暂无法转回，建议用户更改在售套餐，用户知晓，表示考虑，后期需转资费再与我部客服联系，满意</t>
  </si>
  <si>
    <t>TS202310081356492224</t>
  </si>
  <si>
    <t>071703170423</t>
  </si>
  <si>
    <t>赵倩</t>
  </si>
  <si>
    <t>2023-10-09 09:09:13</t>
  </si>
  <si>
    <t>判断省分:其他省分&amp;#13;&amp;#10;:增值业务争议&amp;#13;&amp;#10;判断省分:湖北&amp;#13;&amp;#10;:固网&amp;#13;&amp;#10;:否&amp;#13;&amp;#10;:&amp;#13;&amp;#10;&amp;#13;&amp;#10;高级模板内容：&amp;#13;&amp;#10;投诉问题描述:用户来电反映对开通的 宽带提速包不认可 要求取消&amp;#13;&amp;#10;争议业务名称:15元*12个月合约千兆提速包（湖北）&amp;#13;&amp;#10;受理渠道:上海航动科技有限公司&amp;#13;&amp;#10;争议月份:2023年5月、2023年6月、2023年7月、2023年8月、2023年9月、2023年10月&amp;#13;&amp;#10;争议费用:15&amp;#13;&amp;#10;一线客服在系统里:未取消，请后台协助处理&amp;#13;&amp;#10;是否承诺退费:否&amp;#13;&amp;#10;用户要求:要求我方尽快处理退订 &amp;#13;</t>
  </si>
  <si>
    <t>电话营销-开通争议：上海航动科技有限公司（宜昌），15元*12个月合约千兆提速包AA，经核实，于2023年5月过电话营销方式推荐客户办理，现联系客户解释不认可，出于服务角度，退还23.5-10月费用合计75元，24小时到账，此费用不可打印发票，满意。</t>
  </si>
  <si>
    <t>TS202310090917320050</t>
  </si>
  <si>
    <t>071701039715</t>
  </si>
  <si>
    <t>张金磊</t>
  </si>
  <si>
    <t>2023-10-09 16:47:31</t>
  </si>
  <si>
    <t>用户来电反映自己的手机号码17671263518被动绑定了联通宽带业务，且产生了扣费，用户对此强烈不满，表示自己并没有申请过，也没有同意办理过，现要求公司查明开通原因，处理解决，回复。</t>
  </si>
  <si>
    <t>电话营销-开通争议：拓见科技(深圳)有限公司武汉分公司(宜昌)，低消89元宽带300MAA，经核实，于2021年10月过电话营销方式推荐客户办理，现联系客户解释不认可，现已为用户办理注销成功，2I承诺低消89元宽带优惠产品 (立即生效)（已停售） 于10月15日前取消成功，出于服务角度，退还21.10-23.10月费用合计616.8元（宽带扣费：22.10-23.10 13*9=117元低消：21.10-23.9 499.8元），现用户要求退一赔三，现线上无法实现，此费用不可打印发票，待用户考虑好后再与我们联系，用户知晓。</t>
  </si>
  <si>
    <t>TS202310081951521498</t>
  </si>
  <si>
    <t>杨念华</t>
  </si>
  <si>
    <t>2023-10-09 12:23:24</t>
  </si>
  <si>
    <t>&amp;#13;&amp;#10;高级模板内容：&amp;#13;&amp;#10;投诉问题描述:业务变更不认可，要求查询原因并恢复，&amp;#13;&amp;#10;业务名称:副卡免月租12个月（10元话费12个月）（湖北）-次月生效&amp;#13;&amp;#10;变更渠道:上海航动科技有限公司（宜昌）&amp;#13;&amp;#10;用户要求:用户来电对副卡被取消月租减免并增加业务不认可，我处已解释，用户要求查询原因，并恢复“副卡免月租12个月（10元话费12个月）（湖北）-次月生效”，要求退费，请核实，谢谢&amp;#13;</t>
  </si>
  <si>
    <t>电话营销-开通争议：上海航动科技有限公司（宜昌），家庭群组化副卡10G省内流量流量AA。用户反映家庭群组化副卡10G省内流量流量问题，经核实电话营销于2023-05-09 14:26:26办理家庭群组化副卡10G省内流量流量，现已取消，并申请减免6-10月费用合计50元，24小时到账，此费用不可打印发票，客户满意。</t>
  </si>
  <si>
    <t>BL202310081017351537</t>
  </si>
  <si>
    <t>梁祖喜</t>
  </si>
  <si>
    <t>2023-10-09 14:20:20</t>
  </si>
  <si>
    <t>判断省分:湖北&amp;#13;&amp;#10;:有意向资费&amp;#13;&amp;#10;:是&amp;#13;&amp;#10;:不认可：坚持要求转入有限制的套餐&amp;#13;&amp;#10;:&amp;#13;&amp;#10;&amp;#13;&amp;#10;高级模板内容：&amp;#13;&amp;#10;用户诉求:用户来电反映不知情变更了套餐&amp;#13;&amp;#10;当前套餐名称:畅越冰激凌5G套餐79元&amp;#13;&amp;#10;新套餐名称（转入套餐名称）:幸福家家乐59元套餐&amp;#13;&amp;#10;是合约期内（含靓号）:否&amp;#13;&amp;#10;备注:同时用户要求返还变更套餐之后多产生的费用，请协助处理， 谢谢&amp;#13;</t>
  </si>
  <si>
    <t>电话营销-开通争议：湖北精英盛华信息科技有限公司(宜昌)，转资。经核实，23年2月湖北精英盛华信息科技有限公司通过电话营销方式推荐客户办理转资畅越冰激凌5G套餐79元。已联系客户解释说明，协商客户转资畅越冰激凌5G套餐59元 套餐，次月生效，考虑客户感知，申请减免23年3月-10月费用合计160元，24小时到帐，此费用无法抵扣往月欠费且不可打印发票，满意。</t>
  </si>
  <si>
    <t>BL202310091155490540</t>
  </si>
  <si>
    <t>鲁邦杰</t>
  </si>
  <si>
    <t>2023-10-09 14:47:13</t>
  </si>
  <si>
    <t>要求屏蔽10016外呼。</t>
  </si>
  <si>
    <t>BL202310081837322337</t>
  </si>
  <si>
    <t>2023-10-09 11:12:15</t>
  </si>
  <si>
    <t>15549308386命中精准预判服务场景:[65岁以上老人] &amp;#13;&amp;#10;用户反馈：:10016营销问题&amp;#13;&amp;#10;属于：:要求禁呼屏蔽10016&amp;#13;&amp;#10;判断省分:湖北&amp;#13;&amp;#10;:办理失败&amp;#13;&amp;#10;:&amp;#13;</t>
  </si>
  <si>
    <t>BL202310081213291024</t>
  </si>
  <si>
    <t>2023-10-09 10:33:13</t>
  </si>
  <si>
    <t>用户反馈：:10016营销问题&amp;#13;&amp;#10;属于：:要求禁呼屏蔽10016&amp;#13;&amp;#10;判断省分:湖北&amp;#13;&amp;#10;:办理失败&amp;#13;&amp;#10;: 用户要求副卡15507205739.和15507202486屏蔽10016，挽留无效，请后台协助处理&amp;#13;</t>
  </si>
  <si>
    <t>TS202310061207071748</t>
  </si>
  <si>
    <t>郑海琼</t>
  </si>
  <si>
    <t>2023-10-09 09:16:36</t>
  </si>
  <si>
    <t>主办单位：湖北&amp;#10;客户类别：普通客户&amp;#10;10010是否打通：是&amp;#10;是否二次致电10015：是&amp;#10;是否联系：是&amp;#10;升级倾向：无&amp;#10;号码归属省：湖北&amp;#10;SVIP等级：&amp;#10;预处理名称：举报骚扰、诈骗语音或垃圾短信，用户号码:联通号码&amp;#13;&amp;#10;投诉用户来电是否为4G/5G用户:4G/5G用户&amp;#13;&amp;#10;引导用户办理手机管家进行拦截，用户:不认可办理&amp;#13;&amp;#10;引导用户在联通APP进行实名举报，用户:不认可&amp;#13;&amp;#10;根据解释口径进一步解释，用户:不认可提投诉单&amp;#13;&amp;#10;备注:用户来电反映，老是接到0717开头的骚扰电话，不满，要求协助屏蔽，请处理。加急&amp;#13;</t>
  </si>
  <si>
    <t>电话营销-屏蔽：&amp;#10;①客户投诉产生的原因：屏蔽电话营销。&amp;#10;②客户投诉问题核查情况及解决方案：收到贵部转办后，我司立即组织调查。经核实，已为用户屏蔽电话营销，满意。我司于2023-10-06 14:30:38联系客户解释以上情况。&amp;#10;③客户问题满意度：满意&amp;#10;④回单人：张婷  6921001</t>
  </si>
  <si>
    <t>TS202310081817032206</t>
  </si>
  <si>
    <t>陶明静</t>
  </si>
  <si>
    <t>2023-10-09 10:53:47</t>
  </si>
  <si>
    <t>&amp;#13;&amp;#10;高级模板内容：&amp;#13;&amp;#10;投诉问题描述:打印发票&amp;#13;&amp;#10;渠道名称:中国联通APP &amp;#13;&amp;#10;办理业务名称:发票问题&amp;#13;&amp;#10;页面提示:无&amp;#13;&amp;#10;用户要求:用户来电表示自己要打印去年7月份到今年9月份的月结发票  打印到单位的 但APP只能打印近12月的 要求协助处理 &amp;#13;</t>
  </si>
  <si>
    <t>电子发票：用户要求打印22.7-23.9月发票，已推送至客户指定邮箱，满意。</t>
  </si>
  <si>
    <t>TS202310091618271577</t>
  </si>
  <si>
    <t>2023-10-09 16:40:19</t>
  </si>
  <si>
    <t>&amp;#13;&amp;#10;高级模板内容：&amp;#13;&amp;#10;投诉问题描述:见附图，客户要求投诉微信公众号推送账单每个月都延时，要求我方解决此技术问题，解释无数次不认可，请处理谢谢&amp;#13;&amp;#10;渠道名称:微厅（含公众号）&amp;#13;&amp;#10;办理业务名称:微信公众号推送账单&amp;#13;&amp;#10;页面提示:见附图&amp;#13;&amp;#10;用户要求:要求我方及时推送，要求反馈  不愿通过其他任何方式查询&amp;#13;</t>
  </si>
  <si>
    <t>TS202310081554430548</t>
  </si>
  <si>
    <t>张建国</t>
  </si>
  <si>
    <t>2023-10-09 16:12:39</t>
  </si>
  <si>
    <t>主办单位：湖北&amp;#10;客户类别：普通客户&amp;#10;10010是否打通：是&amp;#10;是否二次致电10015：是&amp;#10;是否联系：是&amp;#10;升级倾向：无&amp;#10;号码归属省：湖北&amp;#10;SVIP等级：&amp;#10;客户致电自己前往APP或者王卡助手进行取消显示没有号码 系统查询有其他亲情号码 要求我方处理</t>
  </si>
  <si>
    <t>TS202310091144231681</t>
  </si>
  <si>
    <t>魏李镜</t>
  </si>
  <si>
    <t>2023-10-09 14:44:10</t>
  </si>
  <si>
    <t>:号卡配送问题&amp;#13;&amp;#10;:号卡一直未送达&amp;#13;&amp;#10;:已退单&amp;#13;&amp;#10;判断省分:其他省份&amp;#13;&amp;#10;:&amp;#13;&amp;#10;&amp;#13;&amp;#10;高级模板内容：&amp;#13;&amp;#10;投诉问题描述:用户来单，告知自己没有退单，需要继续使用，解不认可，辛苦核查处理。&amp;#13;&amp;#10;办理渠道:APP&amp;#13;&amp;#10;订单号:	 1963100868341675&amp;#13;&amp;#10;身份证号码:无&amp;#13;&amp;#10;用户要求:尽快处理&amp;#13;</t>
  </si>
  <si>
    <t>TS202310090807111542</t>
  </si>
  <si>
    <t>高瑾</t>
  </si>
  <si>
    <t>2023-10-09 16:01:22</t>
  </si>
  <si>
    <t>&amp;#13;&amp;#10;高级模板内容：&amp;#13;&amp;#10;投诉问题描述:用户称自己订购的是湖南的号码，但收到通知是湖北的号码，用户要求取消该订单&amp;#13;&amp;#10;用户身份证号码:不愿意提供&amp;#13;&amp;#10;用户要求:用户要求尽快取消该订单，，订单号3129523076，请核实尽快处理谢谢&amp;#13;</t>
  </si>
  <si>
    <t>TS202310081707380331</t>
  </si>
  <si>
    <t>恢皇</t>
  </si>
  <si>
    <t>2023-10-09 10:48:14</t>
  </si>
  <si>
    <t>&amp;#13;&amp;#10;高级模板内容：&amp;#13;&amp;#10;投诉问题描述:号卡一直未送达&amp;#13;&amp;#10;办理渠道:网上&amp;#13;&amp;#10;订单号:	 1963092731972631&amp;#13;&amp;#10;身份证号码:420583199107041935&amp;#13;&amp;#10;用户要求:用户要求配送人员尽快联系，尽快派送，&amp;#13;</t>
  </si>
  <si>
    <t>TS202310081002561178</t>
  </si>
  <si>
    <t>徐建磊</t>
  </si>
  <si>
    <t>2023-10-09 11:04:47</t>
  </si>
  <si>
    <t>高级模板内容：&amp;#10;投诉问题描述:用户来电反映对下单成功但没有审核通过不认可&amp;#10;渠道名称:中国联通APP &amp;#10;办理业务名称:选号购买&amp;#10;页面提示:处理中&amp;#10;用户要求:用户来电反映之前10010客户代表回复30天内有证件+联电+地址均相同的重复单，订单无法配送，用户不认可     要求协助办理，审核通过</t>
  </si>
  <si>
    <t>您反映单成功但没有审核通过，经核实30天内有证件+联电+地址均相同的重复单，订单无法配送，已告知您，您知晓</t>
  </si>
  <si>
    <t>TS202310091117240915</t>
  </si>
  <si>
    <t>2023-10-09 14:43:11</t>
  </si>
  <si>
    <t>&amp;#13;&amp;#10;高级模板内容：&amp;#13;&amp;#10;投诉问题描述:用户反映办理的（5G-好书畅读会员包）之前可以领取会员权益，本月却无法领取，显示无权益&amp;#13;&amp;#10;操作渠道:APP&amp;#13;&amp;#10;参加活动（套餐）名称:5G-好书畅读会员包&amp;#13;&amp;#10;页面提示:显示无权益&amp;#13;&amp;#10;用户要求:领取会员权益&amp;#13;</t>
  </si>
  <si>
    <t>TS202310082228380834</t>
  </si>
  <si>
    <t>张文</t>
  </si>
  <si>
    <t>2023-10-09 10:31:47</t>
  </si>
  <si>
    <t>22年Q3Q4重点客户&amp;#13;&amp;#10;高级模板内容：&amp;#13;&amp;#10;投诉问题描述:用户反映有一个腾讯vip领取网页&amp;#13;&amp;#10;操作渠道:客服发送&amp;#13;&amp;#10;参加活动（套餐）名称:腾讯天王卡&amp;#13;&amp;#10;页面提示:无&amp;#13;&amp;#10;用户要求:想要此网址&amp;#13;</t>
  </si>
  <si>
    <t>TS202310081245260601</t>
  </si>
  <si>
    <t>李桂娥</t>
  </si>
  <si>
    <t>2023-10-09 09:14:29</t>
  </si>
  <si>
    <t>[65岁以上老人] &amp;#13;&amp;#10;高级模板内容：&amp;#13;&amp;#10;投诉问题描述:用户来电称自己号卡套餐折扣到期没有通知，解释无效&amp;#13;&amp;#10;争议月份:2023年6月、2023年7月、2023年8月、2023年9月、2023年10月&amp;#13;&amp;#10;争议金额:0&amp;#13;&amp;#10;用户要求:要求多扣的费用全部退还&amp;#13;</t>
  </si>
  <si>
    <t>ZX202310091557280037</t>
  </si>
  <si>
    <t>邱志凯</t>
  </si>
  <si>
    <t>2023-10-09 17:23:13</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</si>
  <si>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不能接收&amp;#13;&amp;#10;:接收延迟&amp;#13;&amp;#10;:不认可&amp;#13;&amp;#10;:接收短信延迟 要求反映处理&amp;#13;</t>
  </si>
  <si>
    <t>ZX202310091217570708</t>
  </si>
  <si>
    <t>谭冬玲</t>
  </si>
  <si>
    <t>2023-10-09 17:07:39</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</si>
  <si>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无法发送&amp;#13;&amp;#10;:等待下发&amp;#13;&amp;#10;:&amp;#13;</t>
  </si>
  <si>
    <t>您反映的无法给移动发送短信问题已为您处理恢复。信息安全，人人有责！为保障您的短信功能正常使用，请您发送短信避免发送内容涉及房产、理财等商业促销信息及广告或含敏感字段；避开同时段发送大量短信。如再次出现请您关注7日，短信功能自动恢复。</t>
  </si>
  <si>
    <t>ZX202310091212450679</t>
  </si>
  <si>
    <t>向年红</t>
  </si>
  <si>
    <t>2023-10-09 17:05:51</t>
  </si>
  <si>
    <t>详见：ZX202309281450040985，用户称再次出现给移动用户发不了短信的情况，要求申报后台处理，请协助处理，谢谢！</t>
  </si>
  <si>
    <t>TS202309271718251043</t>
  </si>
  <si>
    <t>马闫</t>
  </si>
  <si>
    <t>2023-10-09 23:13:33</t>
  </si>
  <si>
    <t>案件编号：鄂-20230900006370&amp;#10;受理日期：2023-09-27 17:16:21&amp;#10;处理日期：2023-09-27 17:17:19&amp;#10;认定员：宗伟&amp;#10;申诉来源：微信&amp;#10;用户地址：湖北省枝江市中央山水&amp;#10;当天更改套餐后想取消更改的套餐，店面说一个月只能改一次，套餐不想用为什么不能更改，套餐里面宽带升级收了100元升级费用，打电话投诉后没有明确说退款，没有享受宽带升级，为什么升级的100元不能退</t>
  </si>
  <si>
    <t>申辩工单：1.申诉前15日已向企业投诉，仍在处理中。2.客户已撤诉。&amp;#10;1. 用户基本信息：客户号码：13135807359、机主姓名：马明琼、入网时间：2008-10-02 12:08:58、入网地点：枝江城区公园路自营厅、当前使用套餐：畅爽冰激凌5G套餐129元（基础版）、套餐类型：全国套餐&amp;#10;2.前期处理情况：客户反映套餐使用的问题。客户9月27日向10010/10015反馈，核查处理中，同步越级申诉。 &amp;#10;3.申诉处理方案：（1）申诉是否属实：不属实；（2）本次申诉原因及处理方案：经核查，客户于2023-09-26 15:32:20通过枝江城区团结路自营厅办理融合转资，同时将原有300M宽带071700172851拆分，新办500M宽带071704570298（优惠编码67788426）交纳100元安装费用，现客户反悔表示无需继续使用此号码，宽带071704570298未成功安装，客户要求退还此100元费用，已联系客户，同意方便时前往枝江城区团结路自营厅退费，客户认可。&amp;#10;4.核查存在的问题分析：（1)存在问题：无（2）整改举措：无（3）是否属于不知情订制：否&amp;#10;5.申诉回复情况：2023-10-08 15:27:44联系客户，客户满意。</t>
  </si>
  <si>
    <t>TS202309280835261608</t>
  </si>
  <si>
    <t>2023-10-09 23:13:06</t>
  </si>
  <si>
    <t>案件编号：鄂-20230900006390&amp;#10;受理日期：2023-09-28 08:21:17&amp;#10;处理日期：2023-09-28 08:34:19&amp;#10;认定员：宋胜楠&amp;#10;申诉来源：微信&amp;#10;用户地址：湖北省宜昌市秭归县水田坝乡严坪村2组&amp;#10;今年9月发现从4月开始每月被恶意扣费42元，打客服电话被告知已签订永久保底消费协议，我本人用这个号码快10年根本没签订什么永久协议，且今年3月打客服问清楚后办理了8元保号的最低消费，经过我几次投诉，仍不给处理，且态度蛮横，开始要我携号转网，后面又说要取消保底消费协议，要付违约金。这是欺诈行为，请严肃处理，取消所谓这个协议，还消费者公道。</t>
  </si>
  <si>
    <t>申辩工单：1.申诉前15日已向企业投诉，仍在处理中。&amp;#10;1. 用户基本信息：客户号码：13227289966、机主姓名：王辉军、入网时间：2014-01-03 16:54:33、入网地点：枝江市骏马营帐接入代理点、当前使用套餐：4G全国流量王8元套餐、套餐类型：全国套餐&amp;#10;2.前期处理情况：客户反映靓号协议收费的问题。客户9月3日/向10010反馈，9月6日/21日向10015反馈，核查客户入网时签署月承诺通信协议消费66元/月，协议长期，2023-02-09 09:52:46通过微信联系客户经理办理转资8元流量王，消费未达到66元按66元补收，属于正常收费，多次联系客户解释不认可。本次月9月27日向10015反馈，核查处理中，同步越级申诉。 &amp;#10;3.申诉处理方案：（1）申诉是否属实：不属实；（2）本次申诉原因及处理方案：经核查，结果同前期，客户可自主选择套餐使用，消费达到约定66元/月即可，如未达到66元则进行补收，并非恶意收费。客户要求我司无条件为其取消靓号协议，无法满足客户要求，故转而认为工作人员服务不好，实际属于正常解释，未达成一致。&amp;#10;4.核查存在的问题分析：（1)存在问题：无（2）整改举措：无（3）是否属于不知情订制：否&amp;#10;5.申诉回复情况：2023-10-07 17:17:35联系客户，客户不满意。</t>
  </si>
  <si>
    <t>TS202309260816422186</t>
  </si>
  <si>
    <t>邓宏勤</t>
  </si>
  <si>
    <t>2023-10-09 16:42:11</t>
  </si>
  <si>
    <t>部-20230900159867鄂-20230900004585转-20230925163058602023-09-19 15:35:48.0乱收费，投诉多次不解决，多次打10010说明白情况，有乱扣费情况，始终得不到解决，也没给一个交代问题出现在哪里，还在继续乱收费，这个宜昌联通公司难道没有人管了吗？还有没有有关部门管一管这种乱收费现象？对他们这种乱收费现象要进行相应的处罚，每次投诉就是把扣的费用退回来，根本都没有进行相应处罚，难道老百姓就这样任人宰割吗？</t>
  </si>
  <si>
    <t>TS202309250818030320</t>
  </si>
  <si>
    <t>郑丰</t>
  </si>
  <si>
    <t>2023-10-09 15:35:09</t>
  </si>
  <si>
    <t>部-20230900146813鄂-20230900004138转-20230922172362232023-09-18 09:58:20.02020年在营业厅办理流量套餐，使用两年后2022年到营业厅续套餐，营业厅工作人员告知我的是套餐内享受500M宽带流速，实际使用一年家里宽带都是200M流速，根本用不了，导致每个月移动流量用超，一个月最高话费交到248，到营业厅咨询才发现自己家的流量速度跟套餐内的根本不符，期间多次打10010反应网络使用不了的情况都没有告知我家里的宽带限速，知道真相后我不想再使用联通电话卡，要求取消套餐，营业厅工作人员告知我取消套餐必须要付九百多违约金，我不认可，拨打10010投诉，10010客服人员回复我，要想取消套餐只有按营业厅说的办，我不服，联通欺诈消费者，我已经对他失去了信任，不想再用了。</t>
  </si>
  <si>
    <t>GZ202310091642100355</t>
  </si>
  <si>
    <t>071700009848</t>
  </si>
  <si>
    <t>2023-10-09 17:34:22</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</si>
  <si>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   无法开机，重启无效，要师傅上门维修</t>
  </si>
  <si>
    <t>GZ202310091616430150</t>
  </si>
  <si>
    <t>071700309880</t>
  </si>
  <si>
    <t>彭杨</t>
  </si>
  <si>
    <t>2023-10-09 20:28:18</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</si>
  <si>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无异常;&amp;#13;&amp;#10;设备收发光功率是否异常:无异常;&amp;#13;&amp;#10;:&amp;#13;&amp;#10;用户表示前期报修时工作人员上门查看后告知用户光猫老化，建议更换，故用户来电需要更换光猫，已告知调测费100元，请处理并回复。</t>
  </si>
  <si>
    <t>GZ202310091611490100</t>
  </si>
  <si>
    <t>071700290184</t>
  </si>
  <si>
    <t>郎学勤</t>
  </si>
  <si>
    <t>2023-10-09 20:21:26</t>
  </si>
  <si>
    <t>071700290184命中精准预判服务场景:[65岁以上老人] &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外线断了，要求师傅尽快上门处理</t>
  </si>
  <si>
    <t>GZ202310091611100091</t>
  </si>
  <si>
    <t>071704047672</t>
  </si>
  <si>
    <t>熊竹丹</t>
  </si>
  <si>
    <t>2023-10-09 20:21:47</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</si>
  <si>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重启无效，IPTV无法观看，请处理。</t>
  </si>
  <si>
    <t>GZ202310091559152495</t>
  </si>
  <si>
    <t>071700317101</t>
  </si>
  <si>
    <t>向小玲</t>
  </si>
  <si>
    <t>2023-10-09 20:58:08</t>
  </si>
  <si>
    <t>301001光猫收发光功率异常&amp;#10;装机地址：湖北省宜昌市夷陵区小溪塔街道东湖社区电信小区罗河路35号A区3栋3单元3楼302</t>
  </si>
  <si>
    <t>GZ202310091537472339</t>
  </si>
  <si>
    <t>071701079181</t>
  </si>
  <si>
    <t>崔家源</t>
  </si>
  <si>
    <t>2023-10-09 21:02:19</t>
  </si>
  <si>
    <t>网络不稳定&amp;#10;装机地址：湖北省宜昌市西陵区东苑街道深圳路社区发展大道6号华腾花园9栋2单元2楼202</t>
  </si>
  <si>
    <t>GZ202310091529012268</t>
  </si>
  <si>
    <t>071704545770</t>
  </si>
  <si>
    <t>卞小芳</t>
  </si>
  <si>
    <t>2023-10-09 18:49:44</t>
  </si>
  <si>
    <t>IPTV内容不完整/无法使用。&amp;#10;没有网络&amp;#10;装机地址：湖北省宜昌市枝江市马家店街道熊家窑社区团结路佳境天城2栋4单元6层602</t>
  </si>
  <si>
    <t>GZ202310091527532254</t>
  </si>
  <si>
    <t>071701040442</t>
  </si>
  <si>
    <t>陈祖云</t>
  </si>
  <si>
    <t>2023-10-09 20:27:20</t>
  </si>
  <si>
    <t>071701040442命中精准预判服务场景:[65岁以上老人] &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欠费及状态异常&amp;#13;&amp;#10;:不认可&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用户反馈无法上网，老人不会操作，要求师傅上门处理</t>
  </si>
  <si>
    <t>GZ202310091519452189</t>
  </si>
  <si>
    <t>071700098298</t>
  </si>
  <si>
    <t>陈玉丽</t>
  </si>
  <si>
    <t>customerSign</t>
  </si>
  <si>
    <t>2023-10-09 16:23:49</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</si>
  <si>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amp;#13;&amp;#10;用户表示宽带无法使用，需要公司尽快处理</t>
  </si>
  <si>
    <t>GZ202310091516382161</t>
  </si>
  <si>
    <t>071701066724</t>
  </si>
  <si>
    <t>易前旺</t>
  </si>
  <si>
    <t>2023-10-09 16:04:37</t>
  </si>
  <si>
    <t>302001AAA/CBSS判断签约和配置不一样，配置速率低于签约带宽&amp;#10;装机地址：湖北省宜昌市西陵区学院街道环城东路社区四中教师宿舍肖家巷43号1栋3单元4楼311</t>
  </si>
  <si>
    <t>GZ202310091406541623</t>
  </si>
  <si>
    <t>071700301587</t>
  </si>
  <si>
    <t>赵红玲</t>
  </si>
  <si>
    <t>2023-10-09 19:23:22</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</si>
  <si>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光信号红灯</t>
  </si>
  <si>
    <t>GZ202310091353381516</t>
  </si>
  <si>
    <t>071700302124</t>
  </si>
  <si>
    <t>张文娇</t>
  </si>
  <si>
    <t>2023-10-09 16:02:22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</si>
  <si>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amp;#13;</t>
  </si>
  <si>
    <t>GZ202310091341061420</t>
  </si>
  <si>
    <t>071703967859</t>
  </si>
  <si>
    <t>袁琼琼</t>
  </si>
  <si>
    <t>2023-10-09 20:22:09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</si>
  <si>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用户当时有营业厅赠送的路由器没有安装要求安排师傅上门安装已经告知会有费用具体师傅上门看了告知为准用户同意。&amp;#13;</t>
  </si>
  <si>
    <t>GZ202310091302581149</t>
  </si>
  <si>
    <t>071704113845</t>
  </si>
  <si>
    <t>师锋民</t>
  </si>
  <si>
    <t>2023-10-09 18:51:41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</si>
  <si>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路由器能力不匹配;&amp;#13;&amp;#10;:&amp;#13;&amp;#10;后台在线，无法上网，刷新无效，不方便单线操作，要求师傅尽快联系处理</t>
  </si>
  <si>
    <t>GZ202310091259411126</t>
  </si>
  <si>
    <t>071700226781</t>
  </si>
  <si>
    <t>陈永兰</t>
  </si>
  <si>
    <t>2023-10-09 18:41:45</t>
  </si>
  <si>
    <t>#2022重保客户##2022重保客户##2022重保客户#【2022年上工信部测评重保用户】【2022年上工信部测评重保用户】【2022年上工信部测评重保用户】【2022年上工信部测评重保用户】【2022年上工信部测评重保用户】[65岁以上老人] 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路由器能力不匹配;&amp;#13;&amp;#10;:&amp;#13;&amp;#10;&amp;#13;&amp;#10;高级模板内容：&amp;#13;&amp;#10;问题（现象）描述:用反映宽带无法上网，要求我方工作人员上门维修&amp;#13;&amp;#10;故障时间:2023-10-09&amp;#13;&amp;#10;服务状态是否正常:是&amp;#13;&amp;#10;设备灯显示:红灯&amp;#13;&amp;#10;错误代码:无&amp;#13;&amp;#10;是否重启设备:已重启未恢复&amp;#13;&amp;#10;用户要求:用户要求我方尽快处理&amp;#13;</t>
  </si>
  <si>
    <t>GZ202310091242500973</t>
  </si>
  <si>
    <t>071700176116</t>
  </si>
  <si>
    <t>陈家喜</t>
  </si>
  <si>
    <t>2023-10-09 19:18:13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</si>
  <si>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光猫终端能力与签约速率不匹配;&amp;#13;&amp;#10;设备收发光功率是否异常:无异常;&amp;#13;&amp;#10;&amp;#13;&amp;#10;宽带在线，无法上网刷新无效，请尽快处理&amp;#13;</t>
  </si>
  <si>
    <t>GZ202310091239160938</t>
  </si>
  <si>
    <t>2023-10-09 20:32:15</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</si>
  <si>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光猫红灯，用户表示看到外线断了，要求师傅维修并回复</t>
  </si>
  <si>
    <t>GZ202310091222090770</t>
  </si>
  <si>
    <t>071700859050</t>
  </si>
  <si>
    <t>刘洋</t>
  </si>
  <si>
    <t>2023-10-09 18:55:26</t>
  </si>
  <si>
    <t>无法打开网页，宽带故障，光纤信号亮红灯</t>
  </si>
  <si>
    <t>GZ202310091208040654</t>
  </si>
  <si>
    <t>071700374533</t>
  </si>
  <si>
    <t>2023-10-09 14:21:25</t>
  </si>
  <si>
    <t>#2022重保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电视不能看，重启了还是不行，尽快安排师傅上门处理并回复</t>
  </si>
  <si>
    <t>GZ202310091203210624</t>
  </si>
  <si>
    <t>071700608335</t>
  </si>
  <si>
    <t>吴雪奎</t>
  </si>
  <si>
    <t>2023-10-09 13:54:54</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</si>
  <si>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网速慢&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用户来电反映自己是1000兆宽带，表示自己测速只有300兆，要求工作人员上门检测&amp;#13;&amp;#10;故障时间:2023-10-09&amp;#13;&amp;#10;服务状态是否正常:是&amp;#13;&amp;#10;设备灯显示:正常&amp;#13;&amp;#10;错误代码:无&amp;#13;&amp;#10;是否重启设备:不配合&amp;#13;&amp;#10;用户要求:要求工作人员上门处理&amp;#13;</t>
  </si>
  <si>
    <t>GZ202310091153340543</t>
  </si>
  <si>
    <t>071700050897</t>
  </si>
  <si>
    <t>李中明</t>
  </si>
  <si>
    <t>2023-10-09 18:22:15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</si>
  <si>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用户反映自己在外地，家里老人说宽带无法连网，由于老人什么都不懂烦请师傅与其联系，再上门查看处理。&amp;#13;</t>
  </si>
  <si>
    <t>GZ202310091151460525</t>
  </si>
  <si>
    <t>071701062301</t>
  </si>
  <si>
    <t>汤桂英</t>
  </si>
  <si>
    <t>2023-10-09 19:35:09</t>
  </si>
  <si>
    <t>071701062301命中精准预判服务场景:[65岁以上老人] &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电视不能看，黑屏，重启了还是不行，尽快安排师傅上门处理并回复</t>
  </si>
  <si>
    <t>GZ202310091114230168</t>
  </si>
  <si>
    <t>071703775138</t>
  </si>
  <si>
    <t>江兆英</t>
  </si>
  <si>
    <t>2023-10-09 19:35:25</t>
  </si>
  <si>
    <t>071703775138命中精准预判服务场景:[65岁以上老人] &amp;#13;&amp;#10;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用户表示光猫灯不亮，家里老人不会弄，要求公司安排师傅联系上门处理。</t>
  </si>
  <si>
    <t>GZ202310091055052485</t>
  </si>
  <si>
    <t>071704155110</t>
  </si>
  <si>
    <t>赵俊森</t>
  </si>
  <si>
    <t>2023-10-09 11:12:10</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</si>
  <si>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宽带无法上网，用户不愿配合刷新重启，要求工作人员上门处理。</t>
  </si>
  <si>
    <t>GZ202310091049462444</t>
  </si>
  <si>
    <t>071704470469</t>
  </si>
  <si>
    <t>韩庆兵</t>
  </si>
  <si>
    <t>2023-10-09 11:01:07</t>
  </si>
  <si>
    <t>宽带报障-MODEM故障&amp;#10;装机地址：湖北省宜昌市夷陵区乐天溪镇兆吉坪村大家庭生态农庄别墅2栋周边</t>
  </si>
  <si>
    <t>固网派送失败，自动退单,已有在途工单，工单号：GZ202310081550540054</t>
  </si>
  <si>
    <t>GZ202310091033102277</t>
  </si>
  <si>
    <t>071700317245</t>
  </si>
  <si>
    <t>朱玲莉</t>
  </si>
  <si>
    <t>2023-10-09 12:22:28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</si>
  <si>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路由器能力不匹配;&amp;#13;&amp;#10;:&amp;#13;&amp;#10;用户表示宽带无法使用，已经刷新重启无法恢复，请公司尽快处理并回复</t>
  </si>
  <si>
    <t>GZ202310091012402070</t>
  </si>
  <si>
    <t>071700350561</t>
  </si>
  <si>
    <t>周海燕</t>
  </si>
  <si>
    <t>2023-10-09 20:44:45</t>
  </si>
  <si>
    <t>#2022重保客户#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用户反映家里网线没有接好，导致有个房间无法上网，要求尽快上门处理</t>
  </si>
  <si>
    <t>GZ202310091007482034</t>
  </si>
  <si>
    <t>071704303439</t>
  </si>
  <si>
    <t>曾祥彪</t>
  </si>
  <si>
    <t>2023-10-09 14:16:14</t>
  </si>
  <si>
    <t>用户来电反映宽带071704303439从2023年10月09日开始无法上网，故障地址湖北省宜昌市当阳市玉泉街道办事处合意村合意村2组29号周边，联系电话13477852008，请处理，谢谢！</t>
  </si>
  <si>
    <t>GZ202310090948441869</t>
  </si>
  <si>
    <t>071703925862</t>
  </si>
  <si>
    <t>刘毅勇</t>
  </si>
  <si>
    <t>2023-10-09 19:17:44</t>
  </si>
  <si>
    <t>GZ202310090946321842</t>
  </si>
  <si>
    <t>071700031917</t>
  </si>
  <si>
    <t>李仕红</t>
  </si>
  <si>
    <t>2023-10-09 16:03:49</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</si>
  <si>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amp;#13;&amp;#10;用户反映光猫连接电源后不亮，无法上网，家里老人也不会弄，要求安排师傅联系今天早上上门处理，请加急。</t>
  </si>
  <si>
    <t>GZ202310090944571831</t>
  </si>
  <si>
    <t>071700054758</t>
  </si>
  <si>
    <t>鲁海涛</t>
  </si>
  <si>
    <t>2023-10-09 13:49:02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</si>
  <si>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终端能力与签约速率不匹配;&amp;#13;&amp;#10;设备收发光功率是否异常:无异常;&amp;#13;&amp;#10;:宽带离线，未知故障情况，重启无效，要求师傅上门处理</t>
  </si>
  <si>
    <t>GZ202310090944381826</t>
  </si>
  <si>
    <t>071703418209</t>
  </si>
  <si>
    <t>向春林</t>
  </si>
  <si>
    <t>2023-10-09 17:18:53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</si>
  <si>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无法上网，重启刷新无效，请协助&amp;#13;</t>
  </si>
  <si>
    <t>GZ202310090941021788</t>
  </si>
  <si>
    <t>071700859742</t>
  </si>
  <si>
    <t>罗阳</t>
  </si>
  <si>
    <t>2023-10-09 14:39:33</t>
  </si>
  <si>
    <t>301001光猫收发光功率异常&amp;#10;装机地址：湖北省宜昌市当阳市坝陵办事处车站路锦屏花园1栋1单元6层602</t>
  </si>
  <si>
    <t>GZ202310090919281568</t>
  </si>
  <si>
    <t>071700328203</t>
  </si>
  <si>
    <t>龚薇</t>
  </si>
  <si>
    <t>2023-10-09 12:54:55</t>
  </si>
  <si>
    <t>宽带报障-网页打不开&amp;#10;装机地址：湖北省宜昌市夷陵区东城城乡统筹发展试验区梅子垭村发展大道梅岭新村14号楼2单元1楼102</t>
  </si>
  <si>
    <t>GZ202310090919211567</t>
  </si>
  <si>
    <t>2023-10-09 18:40:04</t>
  </si>
  <si>
    <t>按处理结果向用户解释:是&amp;#13;&amp;#10;node_41:&amp;#13;&amp;#10;判断省分:除甘肃外&amp;#13;&amp;#10;获取历史工单:无工单&amp;#13;&amp;#10;判断省分:其他省分&amp;#13;&amp;#10;填写以下内容:下一步&amp;#13;&amp;#10;判断省分:其他省分&amp;#13;&amp;#10;问题发生时间：2023.10.9；问题发生地点：湖北省宜昌市西陵区西宁二路47号华安乐园小区；问题现象：西陵区西宁二路47号华安乐园石板溪社区居委会工作人员反映，联通的宽带线现在和移动电信堆积在一起，线是断的，要求我方派人员及时整理；用户具体要求：尽快安排人员到现场处理;联系电话：'18071310440':&amp;#13;</t>
  </si>
  <si>
    <t>GZ202310090918271554</t>
  </si>
  <si>
    <t>071700990507</t>
  </si>
  <si>
    <t>叶孔泉</t>
  </si>
  <si>
    <t>2023-10-09 10:32:59</t>
  </si>
  <si>
    <t>101004光猫断电离线&amp;#10;装机地址：湖北省宜昌市远安县鸣凤镇解放社区鸣凤大道盛世中央小区商铺1栋1层周边</t>
  </si>
  <si>
    <t>GZ202310090912061494</t>
  </si>
  <si>
    <t>071700100264</t>
  </si>
  <si>
    <t>何艳</t>
  </si>
  <si>
    <t>2023-10-09 16:36:50</t>
  </si>
  <si>
    <t>#2022重保客户#302002局方OLT设备收光功率异常。&amp;#10;装机地址：湖北省宜昌市枝江市马家店街道七口堰社区民主大道省化生活区72栋6单元5楼502</t>
  </si>
  <si>
    <t>GZ202310090903451433</t>
  </si>
  <si>
    <t>071700382790</t>
  </si>
  <si>
    <t>周一鸣</t>
  </si>
  <si>
    <t>2023-10-09 15:31:47</t>
  </si>
  <si>
    <t>102002CBSS状态正常，AAA状态异常&amp;#10;装机地址：湖北省宜昌市夷陵区东城城乡统筹发展试验区梅子垭村发展大道梅岭新村14号楼2单元1楼101</t>
  </si>
  <si>
    <t>GZ202310090853281374</t>
  </si>
  <si>
    <t>071704423289</t>
  </si>
  <si>
    <t>吴希斌</t>
  </si>
  <si>
    <t>2023-10-09 10:38:48</t>
  </si>
  <si>
    <t>#2022重保客户#102002CBSS状态正常，AAA状态异常&amp;#10;装机地址：湖北省宜昌市伍家岗区万寿桥街道张家店社区胜利三路宜桥小院1栋1单元5楼502</t>
  </si>
  <si>
    <t>GZ202310090837561295</t>
  </si>
  <si>
    <t>071700081824</t>
  </si>
  <si>
    <t>杜柯</t>
  </si>
  <si>
    <t>2023-10-09 10:34:17</t>
  </si>
  <si>
    <t>#2022重保客户##2022重保客户#101004光猫断电离线&amp;#10;装机地址：湖北省宜昌市西陵区果园路片区果园三路4号1栋3单元4层401户</t>
  </si>
  <si>
    <t>GZ202310090837261290</t>
  </si>
  <si>
    <t>071703507569</t>
  </si>
  <si>
    <t>陈淑兰</t>
  </si>
  <si>
    <t>2023-10-09 12:17:05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</si>
  <si>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注册灯不断闪烁，安排师傅上门维修。用户还要求补偿断网期间的费用。</t>
  </si>
  <si>
    <t>GZ202310090835481278</t>
  </si>
  <si>
    <t>071700303952</t>
  </si>
  <si>
    <t>王家玉</t>
  </si>
  <si>
    <t>2023-10-09 10:58:24</t>
  </si>
  <si>
    <t>#2022重保客户##2022重保客户#302004光猫与签约速率不匹配（端业不匹配）&amp;#10;装机地址：湖北省宜昌市夷陵区小溪塔镇夷兴六巷片区平湖大道22号周边</t>
  </si>
  <si>
    <t>GZ202310090831021253</t>
  </si>
  <si>
    <t>071700305511</t>
  </si>
  <si>
    <t>何应阶</t>
  </si>
  <si>
    <t>2023-10-09 17:10:31</t>
  </si>
  <si>
    <t>302002局方OLT设备收光功率异常。&amp;#10;装机地址：湖北省宜昌市夷陵区东城城乡统筹发展试验区梅子垭村发展大道梅岭新村二期3栋2单元9层902号</t>
  </si>
  <si>
    <t>GZ202310090826221220</t>
  </si>
  <si>
    <t>071700070938</t>
  </si>
  <si>
    <t>沈旭碧</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</si>
  <si>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无法上网&amp;#13;&amp;#10;故障时间:2023-10-09&amp;#13;&amp;#10;服务状态是否正常:是&amp;#13;&amp;#10;设备灯显示:正常&amp;#13;&amp;#10;错误代码:无&amp;#13;&amp;#10;是否重启设备:已重启未恢复&amp;#13;&amp;#10;用户要求:无法上网 &amp;#13;</t>
  </si>
  <si>
    <t>GZ202310090819531191</t>
  </si>
  <si>
    <t>071700249795</t>
  </si>
  <si>
    <t>徐伟</t>
  </si>
  <si>
    <t>2023-10-09 12:11:35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</si>
  <si>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宽带无法上网，光猫指示灯正常，重启、刷新也不行&amp;#13;</t>
  </si>
  <si>
    <t>GZ202310090816561176</t>
  </si>
  <si>
    <t>071703493510</t>
  </si>
  <si>
    <t>2023-10-09 12:12:10</t>
  </si>
  <si>
    <t>302002局方OLT设备收光功率异常。&amp;#10;装机地址：湖北省宜昌市夷陵区东城城乡统筹发展试验区东城社区万达大都会天越小区6栋1单元8楼802</t>
  </si>
  <si>
    <t>GZ202310090816361173</t>
  </si>
  <si>
    <t>071703565488</t>
  </si>
  <si>
    <t>熊春芳</t>
  </si>
  <si>
    <t>2023-10-09 08:58:21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</si>
  <si>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无法上网，重启刷新无效，请协助处理&amp;#13;</t>
  </si>
  <si>
    <t>GZ202310090808311143</t>
  </si>
  <si>
    <t>071701068542</t>
  </si>
  <si>
    <t>2023-10-09 14:59:10</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</si>
  <si>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路由器能力不匹配;&amp;#13;&amp;#10;:宽带无法上网，光猫亮红灯，请尽快处理并回复   &amp;#13;</t>
  </si>
  <si>
    <t>GZ202310082211060677</t>
  </si>
  <si>
    <t>071700331099</t>
  </si>
  <si>
    <t>王苏北</t>
  </si>
  <si>
    <t>2023-10-09 12:19:35</t>
  </si>
  <si>
    <t>301001光猫收发光功率异常&amp;#10;装机地址：湖北省宜昌市夷陵区小溪塔镇夷兴三巷4-1-1号周边</t>
  </si>
  <si>
    <t>GZ202310082120560412</t>
  </si>
  <si>
    <t>071700328887</t>
  </si>
  <si>
    <t>谭国锐</t>
  </si>
  <si>
    <t>2023-10-09 09:05:56</t>
  </si>
  <si>
    <t>101004光猫断电离线&amp;#10;装机地址：湖北省宜昌市夷陵区东城城乡统筹发展试验区郭家湾村东方大道万科理想城39栋1单元26楼2603</t>
  </si>
  <si>
    <t>GZ202310082110110325</t>
  </si>
  <si>
    <t>071700602417</t>
  </si>
  <si>
    <t>姜雪静</t>
  </si>
  <si>
    <t>2023-10-09 20:22:58</t>
  </si>
  <si>
    <t>302004光猫与签约速率不匹配（端业不匹配）&amp;#10;装机地址：湖北省宜昌市秭归县茅坪镇橘颂社区丹阳路丽晶城2栋1单元1楼102</t>
  </si>
  <si>
    <t>GZ202310082102380263</t>
  </si>
  <si>
    <t>071700910370</t>
  </si>
  <si>
    <t>张致国</t>
  </si>
  <si>
    <t>2023-10-09 10:49:59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</si>
  <si>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光猫红灯&amp;#13;</t>
  </si>
  <si>
    <t>GZ202310082056520220</t>
  </si>
  <si>
    <t>2023-10-09 11:12:06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</si>
  <si>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注册闪烁  要求尽快联系处理&amp;#13;</t>
  </si>
  <si>
    <t>GZ202310082030422476</t>
  </si>
  <si>
    <t>2023-10-09 16:50:30</t>
  </si>
  <si>
    <t>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设备收光异常;&amp;#13;&amp;#10;设备收发光功率是否异常:无异常;&amp;#13;&amp;#10;:&amp;#13;&amp;#10;&amp;#13;&amp;#10;高级模板内容：&amp;#13;&amp;#10;问题（现象）描述:用户来电反映宽带无法上网，要求立即处理不然工信部投诉&amp;#13;&amp;#10;故障时间:2023-10-08&amp;#13;&amp;#10;服务状态是否正常:是&amp;#13;&amp;#10;设备灯显示:红灯&amp;#13;&amp;#10;错误代码:无&amp;#13;&amp;#10;是否重启设备:已重启未恢复&amp;#13;&amp;#10;用户要求:立即处理&amp;#13;</t>
  </si>
  <si>
    <t>GZ202310082028222440</t>
  </si>
  <si>
    <t>071700091699</t>
  </si>
  <si>
    <t>崔海</t>
  </si>
  <si>
    <t>2023-10-09 10:25:29</t>
  </si>
  <si>
    <t>宽带报障-网速慢&amp;#10;装机地址：湖北省宜昌市伍家区东艳路东辰心语C区C5栋2单元22楼2202</t>
  </si>
  <si>
    <t>GZ202310081959372149</t>
  </si>
  <si>
    <t>071703967636</t>
  </si>
  <si>
    <t>朱明亮</t>
  </si>
  <si>
    <t>2023-10-09 13:17:01</t>
  </si>
  <si>
    <t>102002CBSS状态正常，AAA状态异常&amp;#10;装机地址：湖北省宜昌市高新区东苑街道汕头路社区大连路清风华园1号楼2单元14楼1402</t>
  </si>
  <si>
    <t>GZ202310081956232121</t>
  </si>
  <si>
    <t>071703359150</t>
  </si>
  <si>
    <t>2023-10-09 13:39:33</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</si>
  <si>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欠费及状态异常&amp;#13;&amp;#10;:不认可&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用户来电反映称宽带无法使用，要求师傅上门维修&amp;#13;&amp;#10;故障时间:2023-10-08&amp;#13;&amp;#10;服务状态是否正常:是&amp;#13;&amp;#10;设备灯显示:正常&amp;#13;&amp;#10;错误代码:无&amp;#13;&amp;#10;是否重启设备:已重启未恢复&amp;#13;&amp;#10;装机地址:湖北省宜昌市西陵区学院街道东正街社区西陵一路13号宜昌联通公司全家享项目专用(有线宽带项目)&amp;#13;&amp;#10;用户要求:要求尽快处理&amp;#13;&amp;#10;联系电话：18671799925&amp;#13;&amp;#10;装机地址：湖北省宜昌市西陵区学院街道东正街社区西陵一路13号宜昌联通公司全家享项目专用(有线宽带项目)&amp;#13;</t>
  </si>
  <si>
    <t>GZ202310081927211836</t>
  </si>
  <si>
    <t>071700028332</t>
  </si>
  <si>
    <t>2023-10-09 11:07:19</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</si>
  <si>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amp;#13;&amp;#10;&amp;#13;&amp;#10;高级模板内容：&amp;#13;&amp;#10;问题（现象）描述:宽带无法上网&amp;#13;&amp;#10;故障时间:2023-10-08&amp;#13;&amp;#10;服务状态是否正常:是&amp;#13;&amp;#10;设备灯显示:正常&amp;#13;&amp;#10;错误代码:无&amp;#13;&amp;#10;是否重启设备:已重启未恢复&amp;#13;&amp;#10;用户要求:处理&amp;#13;</t>
  </si>
  <si>
    <t>GZ202310081926151821</t>
  </si>
  <si>
    <t>071700031659</t>
  </si>
  <si>
    <t>郝静</t>
  </si>
  <si>
    <t>2023-10-09 19:17:30</t>
  </si>
  <si>
    <t>网速过慢&amp;#10;装机地址：湖北省宜昌市西陵区葛洲坝街道石子岭社区葛洲坝合作有线宽带专用</t>
  </si>
  <si>
    <t>GZ202310081914391717</t>
  </si>
  <si>
    <t>071700050092</t>
  </si>
  <si>
    <t>2023-10-09 20:43:20</t>
  </si>
  <si>
    <t>301001光猫收发光功率异常&amp;#10;装机地址：湖北省宜昌市西陵区绿萝路715片区绿萝路55号2栋1单元6层602户</t>
  </si>
  <si>
    <t>GZ202310081912111690</t>
  </si>
  <si>
    <t>071700229098</t>
  </si>
  <si>
    <t>李泉</t>
  </si>
  <si>
    <t>2023-10-09 08:22:45</t>
  </si>
  <si>
    <t>302004光猫与签约速率不匹配（端业不匹配）&amp;#10;装机地址：湖北省宜昌市宜都市陆城镇清江大道十里铺片区头笔社区1组142号</t>
  </si>
  <si>
    <t>GZ202310081904361617</t>
  </si>
  <si>
    <t>071703020112</t>
  </si>
  <si>
    <t>张胜钱</t>
  </si>
  <si>
    <t>2023-10-09 08:29:43</t>
  </si>
  <si>
    <t>#2022重保客户#302004光猫与签约速率不匹配（端业不匹配）&amp;#10;装机地址：湖北省宜昌市枝江市董市镇董市社区董市社区金盆山大道38号1栋周边</t>
  </si>
  <si>
    <t>GZ202310081854441515</t>
  </si>
  <si>
    <t>071700600942</t>
  </si>
  <si>
    <t>向长海</t>
  </si>
  <si>
    <t>2023-10-09 17:33:10</t>
  </si>
  <si>
    <t>#2022重保客户#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红灯</t>
  </si>
  <si>
    <t>GZ202310081853391511</t>
  </si>
  <si>
    <t>071700944336</t>
  </si>
  <si>
    <t>王剑楠</t>
  </si>
  <si>
    <t>2023-10-09 15:02:45</t>
  </si>
  <si>
    <t>#2022重保客户#IPTV内容不完整/无法使用&amp;#10;装机地址：湖北省宜昌市远安县鸣凤镇安泰社区凤凰湾5栋1单元10层1004</t>
  </si>
  <si>
    <t>GZ202310081836581372</t>
  </si>
  <si>
    <t>2023-10-09 11:44:33</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</si>
  <si>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amp;#13;&amp;#10;注册灯不亮，要求安排师傅上门处理，尽快处理并回复</t>
  </si>
  <si>
    <t>GZ202310081759361069</t>
  </si>
  <si>
    <t>071700370802</t>
  </si>
  <si>
    <t>张晓东</t>
  </si>
  <si>
    <t>2023-10-09 10:59:16</t>
  </si>
  <si>
    <t>301001光猫收发光功率异常&amp;#10;装机地址：湖北省宜昌市夷陵区小溪塔街道平湖社区平湖社区康乐街菜场周边</t>
  </si>
  <si>
    <t>GZ202310081752241002</t>
  </si>
  <si>
    <t>071701018714</t>
  </si>
  <si>
    <t>吾泰芳</t>
  </si>
  <si>
    <t>2023-10-09 15:52:15</t>
  </si>
  <si>
    <t>#2022重保客户##2022重保客户#102002CBSS状态正常，AAA状态异常&amp;#10;装机地址：湖北省宜昌市西陵区葛洲坝街道石子岭社区葛洲坝合作有线宽带IPTV专用</t>
  </si>
  <si>
    <t>GZ202310081653300541</t>
  </si>
  <si>
    <t>071700021855</t>
  </si>
  <si>
    <t>祁小祥</t>
  </si>
  <si>
    <t>2023-10-09 13:48:44</t>
  </si>
  <si>
    <t>101004光猫断电离线&amp;#10;装机地址：湖北省宜昌市西陵区中南路29号东辰壹号峰景小区5栋1单元8层801户</t>
  </si>
  <si>
    <t>GZ202310081648270503</t>
  </si>
  <si>
    <t>071701018003</t>
  </si>
  <si>
    <t>2023-10-09 16:58:37</t>
  </si>
  <si>
    <t>#2022重保客户##2022重保客户#宽带报障-MODEM故障&amp;#10;装机地址：湖北省宜昌市西陵区云集街道二马路社区粮苑小区二马路55号2栋1单元6层602</t>
  </si>
  <si>
    <t>GZ202310081642410470</t>
  </si>
  <si>
    <t>07176996999</t>
  </si>
  <si>
    <t>王晨</t>
  </si>
  <si>
    <t>2023-10-09 14:01:19</t>
  </si>
  <si>
    <t>【2022年上工信部测评重保用户】判断省分:湖北&amp;#13;&amp;#10;:传入参数&amp;#13;&amp;#10;是否本地本网用户:是&amp;#13;&amp;#10;是否停机:正常&amp;#13;&amp;#10;请到业务通知判断是否群障:否&amp;#13;&amp;#10;::&amp;#13;&amp;#10;&amp;#13;&amp;#10;高级模板内容：&amp;#13;&amp;#10;问题（现象）描述:用户来电反映固话无法拨打和接听 听筒拿起后直接提示嘟嘟嘟的声音 用户称有很长一段时间&amp;#13;&amp;#10;故障时间:2023-10-08&amp;#13;&amp;#10;服务状态是否正常:是&amp;#13;&amp;#10;装机地址:湖北省宜昌市西陵区学院街道东门外正街社区西陵一路19号亚洲广场B座一单元7楼702&amp;#13;&amp;#10;用户要求:用户要求我方核实处理 &amp;#13;&amp;#10;第二联系电话:15872635723&amp;#13;</t>
  </si>
  <si>
    <t>GZ202310081546190015</t>
  </si>
  <si>
    <t>071700005460</t>
  </si>
  <si>
    <t>望开萍</t>
  </si>
  <si>
    <t>2023-10-09 15:53:20</t>
  </si>
  <si>
    <t>#2022重保客户#071700005460命中精准预判服务场景:[65岁以上老人] &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路由器能力不匹配;&amp;#13;&amp;#10;:&amp;#13;&amp;#10;无法上网，电视也不能看，重启了还是不行，尽快安排师傅上门处理并回复</t>
  </si>
  <si>
    <t>GZ202310081300541253</t>
  </si>
  <si>
    <t>071700016409</t>
  </si>
  <si>
    <t>李鹏兵</t>
  </si>
  <si>
    <t>2023-10-09 12:15:21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</si>
  <si>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重启无效，宽带无法上网，请处理。</t>
  </si>
  <si>
    <t>GZ202310081114210258</t>
  </si>
  <si>
    <t>071704253435</t>
  </si>
  <si>
    <t>陈浩</t>
  </si>
  <si>
    <t>2023-10-09 13:16:44</t>
  </si>
  <si>
    <t>302004光猫与签约速率不匹配（端业不匹配）&amp;#10;装机地址：湖北省宜昌市枝江市白洋镇白洋社区白洋青年公寓1号楼1单元13层13018</t>
  </si>
  <si>
    <t>GZ202310080948411902</t>
  </si>
  <si>
    <t>071700079781</t>
  </si>
  <si>
    <t>易城</t>
  </si>
  <si>
    <t>2023-10-09 10:18:08</t>
  </si>
  <si>
    <t>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网速慢&amp;#13;&amp;#10;:&amp;#13;&amp;#10;设置参数:&amp;#13;&amp;#10;获取诊断信息:&amp;#13;&amp;#10;:欠费及状态异常&amp;#13;&amp;#10;:不认可&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网速慢&amp;#13;&amp;#10;故障时间:2023-10-08&amp;#13;&amp;#10;服务状态是否正常:是&amp;#13;&amp;#10;设备灯显示:红灯&amp;#13;&amp;#10;错误代码:无&amp;#13;&amp;#10;是否重启设备:已重启未恢复&amp;#13;&amp;#10;装机地址:湖北省宜昌市伍家岗区伍家岗街道小洋坝社区伍临路36号城中半岛15栋1单元21楼2102&amp;#13;&amp;#10;用户要求:用户要求上门维修&amp;#13;</t>
  </si>
  <si>
    <t>申告网速慢但测速正常</t>
  </si>
  <si>
    <t>GZ202310080624121025</t>
  </si>
  <si>
    <t>071700008183</t>
  </si>
  <si>
    <t>郭立戈</t>
  </si>
  <si>
    <t>2023-10-09 08:53:44</t>
  </si>
  <si>
    <t>#2022重保客户#无法打开网页&amp;#10;装机地址：湖北省宜昌市伍家区港窑路12号运河佳苑1栋1单元10层1003户</t>
  </si>
  <si>
    <t>GZ202310071853031283</t>
  </si>
  <si>
    <t>071700830721</t>
  </si>
  <si>
    <t>史兆梅</t>
  </si>
  <si>
    <t>2023-10-09 17:03:05</t>
  </si>
  <si>
    <t>071700830721命中精准预判服务场景:[65岁以上老人] &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用户表示iptv无法使用老人家不懂，要求师傅尽快维修处理，请尽快处理并回复</t>
  </si>
  <si>
    <t>GZ202310071749020632</t>
  </si>
  <si>
    <t>071700073125</t>
  </si>
  <si>
    <t>童玥</t>
  </si>
  <si>
    <t>2023-10-09 08:52:44</t>
  </si>
  <si>
    <t>#2022重保客户#【2022年上工信部测评重保用户】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终端能力与签约速率不匹配;&amp;#13;&amp;#10;设备收发光功率是否异常:无异常;&amp;#13;&amp;#10;:&amp;#13;&amp;#10;&amp;#13;&amp;#10;高级模板内容：&amp;#13;&amp;#10;问题（现象）描述:用户来电反映宽带从（10月 7号）开始（无法上网），，设备灯显示（红灯/），已建议用户重启设备（已重启未恢复），用户要求尽快上门处理。&amp;#13;&amp;#10;故障时间:2023-10-07&amp;#13;&amp;#10;服务状态是否正常:是&amp;#13;&amp;#10;设备灯显示:红灯&amp;#13;&amp;#10;错误代码:无&amp;#13;&amp;#10;是否重启设备:已重启未恢复&amp;#13;&amp;#10;装机地址:湖北省宜昌市市区桔城路6号香山福久源B区16号楼901&amp;#13;&amp;#10;用户要求:尽快维修&amp;#13;</t>
  </si>
  <si>
    <t>GZ202310071633500060</t>
  </si>
  <si>
    <t>071703907029</t>
  </si>
  <si>
    <t>朱瑞</t>
  </si>
  <si>
    <t>2023-10-09 19:54:46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</si>
  <si>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用户表示宽带要重新布线，要求师傅上门处理</t>
  </si>
  <si>
    <t>GZ202310071537452139</t>
  </si>
  <si>
    <t>071700056272</t>
  </si>
  <si>
    <t>张媛</t>
  </si>
  <si>
    <t>2023-10-09 20:49:01</t>
  </si>
  <si>
    <t>#2022重保客户#302002局方OLT设备收光功率异常。&amp;#10;装机地址：湖北省宜昌市东山开发区城东大道康龙龙吟台1栋1单元14楼1401</t>
  </si>
  <si>
    <t>GZ202310071235290700</t>
  </si>
  <si>
    <t>071700053042</t>
  </si>
  <si>
    <t>汤青勇</t>
  </si>
  <si>
    <t>2023-10-09 08:34:44</t>
  </si>
  <si>
    <t>GZ202310071205000395</t>
  </si>
  <si>
    <t>071704094535</t>
  </si>
  <si>
    <t>朱莉</t>
  </si>
  <si>
    <t>2023-10-09 08:07:43</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</si>
  <si>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路由器能力不匹配;&amp;#13;&amp;#10;:&amp;#13;&amp;#10;网速慢，要求去测试网速</t>
  </si>
  <si>
    <t>GZ202310061854231159</t>
  </si>
  <si>
    <t>071700090811</t>
  </si>
  <si>
    <t>易晓映</t>
  </si>
  <si>
    <t>2023-10-09 11:09:36</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</si>
  <si>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宽带无法上网&amp;#13;&amp;#10;故障时间:2023-10-06&amp;#13;&amp;#10;服务状态是否正常:是&amp;#13;&amp;#10;设备灯显示:正常&amp;#13;&amp;#10;错误代码:无&amp;#13;&amp;#10;是否重启设备:已重启未恢复&amp;#13;&amp;#10;用户要求:上门处理&amp;#13;</t>
  </si>
  <si>
    <t>GZ202310061047411819</t>
  </si>
  <si>
    <t>付先菊</t>
  </si>
  <si>
    <t>2023-10-09 17:06:25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</si>
  <si>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诊断失败:下一步&amp;#13;&amp;#10;此账号在cbss用户宽带信息接口未查到信息!:&amp;#13;&amp;#10;&amp;#13;&amp;#10;高级模板内容：&amp;#13;&amp;#10;问题（现象）描述:用户反馈宽带无法上网&amp;#13;&amp;#10;故障时间:2023-10-06&amp;#13;&amp;#10;服务状态是否正常:是&amp;#13;&amp;#10;设备灯显示:正常&amp;#13;&amp;#10;错误代码:无&amp;#13;&amp;#10;是否重启设备:已重启未恢复&amp;#13;&amp;#10;装机地址: 湖北省宜昌市智慧县茅坪镇罗家村3组&amp;#13;&amp;#10;用户要求:用户要求我方安排师傅上门维修，谢谢。&amp;#13;</t>
  </si>
  <si>
    <t>GZ202310041610320349</t>
  </si>
  <si>
    <t>071700445098</t>
  </si>
  <si>
    <t>邓金玲</t>
  </si>
  <si>
    <t>2023-10-09 10:30:45</t>
  </si>
  <si>
    <t>IPTV内容不完整/无法使用&amp;#10;装机地址：湖北省宜昌市西陵区宜昌联通CBSS项目专用CPE地址</t>
  </si>
  <si>
    <t>GZ202310031406230543</t>
  </si>
  <si>
    <t>071703640590</t>
  </si>
  <si>
    <t>付玉臣</t>
  </si>
  <si>
    <t>2023-10-09 18:42:17</t>
  </si>
  <si>
    <t>[65岁以上老人] 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amp;#13;&amp;#10;&amp;#13;&amp;#10;高级模板内容：&amp;#13;&amp;#10;问题（现象）描述:用户来电反映家里宽带无法山网&amp;#13;&amp;#10;故障时间:2023-10-03&amp;#13;&amp;#10;服务状态是否正常:是&amp;#13;&amp;#10;设备灯显示:正常&amp;#13;&amp;#10;错误代码:无&amp;#13;&amp;#10;是否重启设备:已重启未恢复&amp;#13;&amp;#10;装机地址:湖北省宜昌市远安县花林寺镇慈化村慈化村4组44号周边&amp;#13;&amp;#10;用户要求:尽快核实处理，谢谢&amp;#13;</t>
  </si>
  <si>
    <t>GZ202310031125001849</t>
  </si>
  <si>
    <t>071703661561</t>
  </si>
  <si>
    <t>付华</t>
  </si>
  <si>
    <t>2023-10-09 19:09:56</t>
  </si>
  <si>
    <t>101004光猫断电离线&amp;#10;装机地址：湖北省宜昌市远安县花林寺镇慈化村慈化村4组44号周边</t>
  </si>
  <si>
    <t>GZ202310011637411377</t>
  </si>
  <si>
    <t>071700645258</t>
  </si>
  <si>
    <t>谭海峰</t>
  </si>
  <si>
    <t>2023-10-09 17:34:10</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</si>
  <si>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宽带无法上网&amp;#13;&amp;#10;故障时间:2023-10-01&amp;#13;&amp;#10;服务状态是否正常:是&amp;#13;&amp;#10;设备灯显示:红灯&amp;#13;&amp;#10;错误代码:无&amp;#13;&amp;#10;是否重启设备:已重启未恢复&amp;#13;&amp;#10;用户要求:用户来电反映宽带从前两天开始无法上网，错误代码（无），设备灯显示（红灯），已建议用户重启设备（已重启未恢复），用户要求尽快上门处理。装机地址（湖北省宜昌市西陵区宜昌联通CBSS项目专用CPE地址）联系电话（13986803820）&amp;#13;</t>
  </si>
  <si>
    <t>GZ202310010913100363</t>
  </si>
  <si>
    <t>071700105508</t>
  </si>
  <si>
    <t>黄春梅</t>
  </si>
  <si>
    <t>2023-10-09 15:17:59</t>
  </si>
  <si>
    <t>302004光猫与签约速率不匹配（端业不匹配）&amp;#10;装机地址：湖北省宜昌市枝江市百里洲镇神龙潭村神农潭村一组51号周边</t>
  </si>
  <si>
    <t>GZ202309301108141941</t>
  </si>
  <si>
    <t>071700617803</t>
  </si>
  <si>
    <t>宋文孟</t>
  </si>
  <si>
    <t>2023-10-09 15:26:20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</si>
  <si>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amp;#13;&amp;#10;用户反映宽带无法使用，光猫红灯，用户要求今天马上处理，加急，请处理并回复</t>
  </si>
  <si>
    <t>GZ202309291611221987</t>
  </si>
  <si>
    <t>071700394589</t>
  </si>
  <si>
    <t>章良孟</t>
  </si>
  <si>
    <t>2023-10-09 12:38:47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</si>
  <si>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amp;#13;</t>
  </si>
  <si>
    <t>GZ202309282209212121</t>
  </si>
  <si>
    <t>071700367185</t>
  </si>
  <si>
    <t>丁汉雄</t>
  </si>
  <si>
    <t>2023-10-09 17:26:49</t>
  </si>
  <si>
    <t>ZX202310091544552392</t>
  </si>
  <si>
    <t>瞿进洋</t>
  </si>
  <si>
    <t>2023-10-09 17:11:20</t>
  </si>
  <si>
    <t>:不认可&amp;#13;&amp;#10;判断省分:湖北&amp;#13;&amp;#10;node_134:&amp;#13;&amp;#10;获取入参:&amp;#13;&amp;#10;node_180:&amp;#13;&amp;#10;判断局方停机状态:&amp;#13;&amp;#10;:&amp;#13;&amp;#10;node_223::其他&amp;#13;&amp;#10;判断是否局方停机:&amp;#13;&amp;#10;:无&amp;#13;&amp;#10;:小于等于7天/30天&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-09 15:39:275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1--&gt;系统判断的原因分类是否明确:&amp;#13;&amp;#10;&amp;#13;&amp;#10;高级模板内容：&amp;#13;&amp;#10;投诉问题描述:用户来电表示号码又被封停，&amp;#13;&amp;#10;用户状态为:局方半停&amp;#13;&amp;#10;停机原因:本地异常号卡语音半停（机主停机之日起30天内在中国联通APP进行自助复通，如逾期需前往营业厅办理，原则复机一次）&amp;#13;&amp;#10;前台是否按流程解释:是&amp;#13;&amp;#10;用户要求:用户要求线上复机&amp;#13;&amp;#10;第二联系电话:13163236233&amp;#13;</t>
  </si>
  <si>
    <t>ZX202310091038352255</t>
  </si>
  <si>
    <t>曹辉</t>
  </si>
  <si>
    <t>2023-10-09 14:02:07</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</si>
  <si>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集团反诈中心模型ZB0007-00062、停机原因:集团鹰眼ZB0007-0006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09:13:245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amp;#13;&amp;#10;&amp;#13;&amp;#10;高级模板内容：&amp;#13;&amp;#10;投诉问题描述:用户对号码停机不认可，表示人在异地不方便去营业厅办理复机&amp;#13;&amp;#10;用户状态为: 局方停机&amp;#13;&amp;#10;停机原因: 集团鹰眼ZB0007-0006模型停机：首次关停可携带本人有效证件、本机号卡到归属地自营厅核验签署承诺书复机一次。&amp;#13;&amp;#10;前台是否按流程解释:是&amp;#13;&amp;#10;用户要求:在线复机&amp;#13;&amp;#10;第二联系电话:15139755630&amp;#13;</t>
  </si>
  <si>
    <t>ZX202310090826301298</t>
  </si>
  <si>
    <t>张倩晖</t>
  </si>
  <si>
    <t>2023-10-09 19:08:05</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</si>
  <si>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集团反诈中心模型ZB0007-00062、停机原因:集团鹰眼ZB0007-0006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09:23:205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amp;#13;&amp;#10;&amp;#13;&amp;#10;高级模板内容：&amp;#13;&amp;#10;投诉问题描述:用户来电称回不去归属地复机，在线解释无效，要求我方我方今天上午复机，否则投诉未说渠道&amp;#13;&amp;#10;用户状态为: 局方停机&amp;#13;&amp;#10;停机原因:集团鹰眼ZB0007-0006模型停机&amp;#13;&amp;#10;前台是否按流程解释:是&amp;#13;&amp;#10;用户要求:我方今天上午复机&amp;#13;&amp;#10;第二联系电话:15507168716&amp;#13;</t>
  </si>
  <si>
    <t>号码关停： 集团鹰眼ZB0007-0006模型停机 AA。用户反映号码停机问题，经核实， 客户号码因集团鹰眼ZB0007-0006模型停机 而局方停机，根据相关要求进行关停处理。已请其回传以下资料：身份证正、反面照，及风险告知书至13032700872微信号，审核通过后为用户办理开机。客户表示知晓。</t>
  </si>
  <si>
    <t>ZX202310091050402392</t>
  </si>
  <si>
    <t>田均瑶</t>
  </si>
  <si>
    <t>2023-10-09 18:07:33</t>
  </si>
  <si>
    <t>:不认可&amp;#13;&amp;#10;判断省分:湖北&amp;#13;&amp;#10;node_134:&amp;#13;&amp;#10;获取入参:&amp;#13;&amp;#10;node_180:&amp;#13;&amp;#10;判断局方停机状态:&amp;#13;&amp;#10;:&amp;#13;&amp;#10;node_223::其他&amp;#13;&amp;#10;判断是否局方停机:&amp;#13;&amp;#10;:有&amp;#13;&amp;#10;:不认可&amp;#13;&amp;#10;局方停机/复通历史记录：1、停机模型:省分自有模型710006-00012、停机原因:短期多次开卡信安半停（机主停机之日起30天内手厅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-05 12:43:345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0--&gt;系统判断的原因分类是否明确:&amp;#13;&amp;#10;&amp;#13;&amp;#10;高级模板内容：&amp;#13;&amp;#10;投诉问题描述:用户对本机局方半停机不理解&amp;#13;&amp;#10;用户状态为: 局方半停&amp;#13;&amp;#10;停机原因:短期多次开卡信安半停&amp;#13;&amp;#10;前台是否按流程解释:是&amp;#13;&amp;#10;用户要求:用户不愿通过手机营业厅操作，也不愿到厅处理，强烈要求我方特殊处理并回复电话13812698665&amp;#13;&amp;#10;第二联系电话:13812698665&amp;#13;</t>
  </si>
  <si>
    <t>号码关停：短期多次开卡信安半停AA，需客户回传以下资料：身份证正、反面照，手持证件正面照及开机承诺函至13032700872微信号，审核通过后办理开机。如该号码再次被举报则永久关停，13812698665关机，15697275449无人接听，已短信告知用户结果，若用户来电烦请代为解释或告知用户与本地服务监督热线13032700872（工作时间8:30-12:00 14:00-17:30工作时间）联系</t>
  </si>
  <si>
    <t>ZX202310090010361157</t>
  </si>
  <si>
    <t>吴辉菊</t>
  </si>
  <si>
    <t>2023-10-09 19:08:08</t>
  </si>
  <si>
    <t>[65岁以上老人] :不认可&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用户不愿操作认证，现在要求直接开机&amp;#13;&amp;#10;用户状态为: 局方半停&amp;#13;&amp;#10;停机原因: 断卡2.0-湖北45天及以上睡眠卡风险用户打标（第十一批）&amp;#13;&amp;#10;前台是否按流程解释:是&amp;#13;&amp;#10;用户要求:复机&amp;#13;&amp;#10;第二联系电话:13117283813无第二联系方式&amp;#13;</t>
  </si>
  <si>
    <r>
      <t/>
    </r>
    <r>
      <rPr>
        <sz val="11"/>
        <color theme="1"/>
        <rFont val="宋体"/>
        <family val="2"/>
      </rPr>
      <t>号码关停：断卡2.0-湖北45天及以上睡眠卡风险用户打标（第十一批）AA。用户反映号码停机问题，经核实，客户号码因断卡2.0-湖北45天及以上睡眠卡风险用户打标（第十一批）</t>
    </r>
    <r>
      <rPr>
        <sz val="11"/>
        <color theme="1"/>
        <rFont val="Arial"/>
        <family val="2"/>
      </rPr>
      <t xml:space="preserve">	</t>
    </r>
    <r>
      <rPr>
        <sz val="11"/>
        <color theme="1"/>
        <rFont val="宋体"/>
        <family val="2"/>
      </rPr>
      <t>风险号码局方停机，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满意度一般。</t>
    </r>
  </si>
  <si>
    <t>ZX202310072039442186</t>
  </si>
  <si>
    <t>彭骏来</t>
  </si>
  <si>
    <t>2023-10-09 17:57:43</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</si>
  <si>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-19 09:08:465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用户来电反馈自己网上购买的卡 自己人在深圳  要求在线进行开机 请后台工作人员协助处理 谢谢&amp;#13;&amp;#10;用户状态为: 欠费半停机加局方停机&amp;#13;&amp;#10;停机原因:集团反诈中心模型ZB0011-0002&amp;#13;&amp;#10;前台是否按流程解释:是&amp;#13;&amp;#10;用户要求:用户来电反馈自己网上购买的卡 自己人在深圳  要求在线进行开机 请后台工作人员协助处理 谢谢&amp;#13;&amp;#10;第二联系电话:15507423675&amp;#13;</t>
  </si>
  <si>
    <t>号码关停：集团鹰眼监测诈骗停机（异常换机）AA，根据相关要求进行关停处理。已请其回传一张照片：风险告知书+身份证正面+SIM卡背面照+签字至17671348103宜昌联通微信号，客户知晓。</t>
  </si>
  <si>
    <t>ZX202310082303251129</t>
  </si>
  <si>
    <t>辜億</t>
  </si>
  <si>
    <t>2023-10-09 18:19:59</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</si>
  <si>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22:54:445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用户表示对于：局方停机，已建议用户前往营业厅咨询，用户不认可，请协助处理一下，谢谢。&amp;#13;&amp;#10;用户状态为:局方停机&amp;#13;&amp;#10;停机原因:集团鹰眼监测诈骗停机（异常换机）：首次关停可携带本人有效证件、本机号卡到归属地自营厅核验签署承诺书复机一次&amp;#13;&amp;#10;前台是否按流程解释:是&amp;#13;&amp;#10;用户要求:在线复机&amp;#13;&amp;#10;第二联系电话:18571000217&amp;#13;</t>
  </si>
  <si>
    <t>ZX202310081732002389</t>
  </si>
  <si>
    <t>陈蒙蒙</t>
  </si>
  <si>
    <t>2023-10-09 16:24:31</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</si>
  <si>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2、停机原因:3、解释口径:4、停机时间:5、复通指引:6、信安近60天复机次数:--&gt;系统判断的原因分类是否明确:&amp;#13;&amp;#10;&amp;#13;&amp;#10;高级模板内容：&amp;#13;&amp;#10;投诉问题描述:对封停不认可&amp;#13;&amp;#10;用户状态为: 局方停逾期欠费停&amp;#13;&amp;#10;停机原因: 局方停逾期欠费停&amp;#13;&amp;#10;前台是否按流程解释:是&amp;#13;&amp;#10;用户要求:要求线上办理复机&amp;#13;&amp;#10;第二联系电话:13523304550&amp;#13;</t>
  </si>
  <si>
    <t>号码关停：集团鹰眼监测诈骗停机（异常换机）AA。用户反映停机问题，经核实现已联系客户解释，并协助开机后销户，用户满意。</t>
  </si>
  <si>
    <t>ZX202310082032280839</t>
  </si>
  <si>
    <t>张婷</t>
  </si>
  <si>
    <t>2023-10-09 19:08:18</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</si>
  <si>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集团反诈中心模型ZB0001-00202、停机原因:集团鹰眼诈骗-受害者扩散模型模型：首次关停可携带本人有效证件到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15:28:215、复通指引:用户本人持有效身份证件和手机SIM卡到号卡归属地自有实体营业厅完成实人认证，并签订承诺书可复机一次，若再次被关停，将不予复机6、信安近60天复机次数:0--&gt;系统判断的原因分类是否明确:&amp;#13;&amp;#10;&amp;#13;&amp;#10;高级模板内容：&amp;#13;&amp;#10;投诉问题描述:用户表示自己不在归属地需要复机&amp;#13;&amp;#10;用户状态为: 局方停机&amp;#13;&amp;#10;停机原因:集团鹰眼诈骗-受害者扩散模型模型&amp;#13;&amp;#10;前台是否按流程解释:是&amp;#13;&amp;#10;用户要求:用户要求在线协助复通，并要求加急尽快处理&amp;#13;&amp;#10;第二联系电话:13816843683&amp;#13;</t>
  </si>
  <si>
    <t>号码关停：集团鹰眼诈骗-受害者扩散模型模型AA，根据相关要求进行关停处理。已请其回传一张照片：风险告知书+身份证正面+SIM卡背面照+签字至17671348103宜昌联通微信号，客户知晓</t>
  </si>
  <si>
    <t>ZX202310081740332469</t>
  </si>
  <si>
    <t>2023-10-09 15:21:17</t>
  </si>
  <si>
    <t>【2022年上工信部测评重保用户】:不认可&amp;#13;&amp;#10;判断省分:湖北&amp;#13;&amp;#10;node_134:&amp;#13;&amp;#10;获取入参:&amp;#13;&amp;#10;node_180:&amp;#13;&amp;#10;判断局方停机状态:&amp;#13;&amp;#10;:&amp;#13;&amp;#10;node_223::其他原因&amp;#13;&amp;#10;判断地市:其他地市&amp;#13;&amp;#10;:不认可&amp;#13;&amp;#10;局方停机/复通历史记录：1、停机模型:集团反诈中心模型ZB0055-00012、停机原因:鹰眼诈骗模型编码ZB0055-0001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-07 16:08:245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amp;#13;&amp;#10;&amp;#13;&amp;#10;高级模板内容：&amp;#13;&amp;#10;投诉问题描述:现在状态;鹰眼诈骗模型编码ZB0055-0001，现在是双停状态无法上网，表示现在在四川无法回到归属地操作复机，要求我处在线协助办理复机&amp;#13;&amp;#10;用户状态为: 局方停机&amp;#13;&amp;#10;停机原因:鹰眼诈骗模型编码ZB0055-0001&amp;#13;&amp;#10;前台是否按流程解释:是&amp;#13;&amp;#10;用户要求:要求我处在线协助办理复机&amp;#13;&amp;#10;第二联系电话:13047169711&amp;#13;</t>
  </si>
  <si>
    <t>号码关停：鹰眼诈骗模型编码ZB0055-0001AA。用户反映号码关停问题，已请客户回传以下资料：身份证正、反面照，SIM卡及开机承诺函至13032700872微信号，审核通过后办理开机。如该号码再次被举报则永久关停，客户知晓。</t>
  </si>
  <si>
    <t>TS202310081924390989</t>
  </si>
  <si>
    <t>李宜达</t>
  </si>
  <si>
    <t>2023-10-09 11:50:41</t>
  </si>
  <si>
    <t>&amp;#13;&amp;#10;高级模板内容：&amp;#13;&amp;#10;投诉问题描述:APP无法登陆，不愿到厅，要求线上复机，请核实，谢谢&amp;#13;&amp;#10;用户状态:非实名停机&amp;#13;&amp;#10;停机原因:非实名停机&amp;#13;&amp;#10;第二联系电话:18695076930&amp;#13;&amp;#10;用户要求:用户号码非实名停机，解释不认可，要求线上处理，谢谢&amp;#13;</t>
  </si>
  <si>
    <t>TS202310081225230146</t>
  </si>
  <si>
    <t>2023-10-09 16:18:37</t>
  </si>
  <si>
    <t>主办单位：湖北&amp;#10;客户类别：普通客户&amp;#10;10010是否打通：否&amp;#10;是否二次致电10015：是&amp;#10;是否联系：否&amp;#10;升级倾向：&amp;#10;号码归属省：湖北&amp;#10;SVIP等级：&amp;#10;1. 问题类型:;&amp;#10;2. 投诉类型:服务质量;&amp;#10;3. 营业厅地址:;&amp;#10;4. 位置信息:;&amp;#10;5. 位置发生地:;&amp;#10;6. 投诉内容:无法解决我的问题。。&amp;#10;问题发生地：10010客服热线&amp;#10;问题类型：其他（提出的问题无法解决）&amp;#10;问题发生时间：2023-10-08 12:23&amp;#10;人员工号：19100</t>
  </si>
  <si>
    <t>号码关停①客户投诉产生的原因：本地异常号卡语音半停AA&amp;#10;②客户投诉问题核查情况及解决方案：收到贵部转办后，我司立即组织调查。经核实，客户号码频繁外呼导致号码停机，已告知携带身份证原件前往营业厅实名认证并签署承诺函后开机。我司于2023-10-08  16:08:34联系客户解释。 &amp;#10;③客户问题满意度：满意。 &amp;#10;④回单人：颜晶  6921001"</t>
  </si>
  <si>
    <t>BL202310091258121614</t>
  </si>
  <si>
    <t>2023-10-09 14:39:28</t>
  </si>
  <si>
    <t>#2022重保客户#用户反映被动开通TV增值-影视会员连续包月（29.9元/月）业务，解释挽留无效，已承诺减免10月合计29.9元功能费。</t>
  </si>
  <si>
    <t>BL202310091150290441</t>
  </si>
  <si>
    <t>071701001943</t>
  </si>
  <si>
    <t>龚辉</t>
  </si>
  <si>
    <t>2023-10-09 17:46:39</t>
  </si>
  <si>
    <t>&gt;业务号码&gt;071701001943；&gt;号码归属地&gt;宜昌；&gt;产品名称&gt;教育会员；&gt;产品代码&gt;24000780；&gt;产品编码&gt;2400078000；&gt;订购时间&gt;2023-05-16 18:54:40；&gt;核查情况&gt;平台故障；&gt;不规范定制分类&gt;平台故障，无法判责；&gt;退费金额&gt;150元；&gt;退费时间&gt;2023-10-9；&gt;投诉内容&gt;-------------&amp;#10;高级模板内容：&amp;#10;赔付类型：:增值业务争议 &amp;#10;CBSS账单扣费名称：:TV增值-应用-教育&amp;#10;办理渠道:无&amp;#10;赔付月份：:2023年5月、2023年6月、2023年7月、2023年8月、2023年9月、2023年10月&amp;#10;返还倍率:单倍&amp;#10;赔付金额：:83.35&amp;#10;是否已经取消业务:是&amp;#10;是否承诺退费 ：:是&amp;#10;用户是否需要回复：:否&amp;#10;用户要求：:用户要求返还所产生的费用。请尽快处理谢谢！</t>
  </si>
  <si>
    <t>BL202310091300111640</t>
  </si>
  <si>
    <t>郑红梅</t>
  </si>
  <si>
    <t>2023-10-09 17:29:54</t>
  </si>
  <si>
    <t>&gt;业务号码&gt;13098417416；&gt;号码归属地&gt;宜昌；&gt;产品名称&gt;沃阅读知涯升学20元特价包；&gt;产品代码&gt;66002207；&gt;产品编码&gt;6600220700；&gt;订购时间&gt;2023-10-09 09:08:04；&gt;核查情况&gt;平台故障；&gt;不规范定制分类&gt;平台故障，无法判责；&gt;退费金额&gt;20元；&gt;退费时间&gt;2023-10-09；&gt;投诉内容&gt;&amp;#10;高级模板内容：&amp;#10;赔付类型：:增值业务争议 &amp;#10;CBSS账单扣费名称：:13098417416&amp;#10;办理渠道:SP&amp;#10;赔付月份：:2023年10月&amp;#10;返还倍率:单倍&amp;#10;赔付金额：:20&amp;#10;是否已经取消业务:是&amp;#10;是否承诺退费 ：:是&amp;#10;用户是否需要回复：:否&amp;#10;用户要求：:用户表示误操作 产生费用申请退费</t>
  </si>
  <si>
    <t>BL202310081702390913</t>
  </si>
  <si>
    <t>王怡华</t>
  </si>
  <si>
    <t>2023-10-09 14:09:12</t>
  </si>
  <si>
    <t>&gt;业务号码&gt;13184411535；&gt;号码归属地&gt;杭州；&gt;产品名称&gt; 乐动彩铃6元包月、腾讯游戏畅玩包（前向） ；&gt;产品代码&gt;49004947、无；&gt;产品编码&gt;4900494700、91039750；&gt;订购时间&gt;2023-07-28 08:47:55；&gt;核查情况&gt;平台故障；&gt;不规范定制分类&gt;平台故障，无法判责；&gt;退费金额&gt;6元、12元；&gt;退费时间&gt;2023年10月9日；&gt;投诉内容&gt;&amp;#10;&amp;#10;高级模板内容：&amp;#10;赔付类型：:增值业务争议 &amp;#10;CBSS账单扣费名称：:乐动彩铃6元包月腾讯游戏畅玩包（前向）&amp;#10;办理渠道:无&amp;#10;赔付月份：:2023年10月&amp;#10;返还倍率:单倍&amp;#10;赔付金额：:18&amp;#10;是否已经取消业务:是&amp;#10;是否承诺退费 ：:是&amp;#10;用户是否需要回复：:否&amp;#10;用户要求：:退费</t>
  </si>
  <si>
    <t>BL202310081444310882</t>
  </si>
  <si>
    <t>朱贵娥</t>
  </si>
  <si>
    <t>2023-10-09 10:02:01</t>
  </si>
  <si>
    <t>&gt;业务号码&gt;13207214205；&gt;号码归属地&gt;宜昌；&gt;产品名称&gt;金太阳点读宝20元；&gt;产品代码&gt;66001320；&gt;产品编码&gt;6600132000；&gt;订购时间&gt;2023-10-06 18:49:13；&gt;核查情况&gt;平台故障；&gt;不规范定制分类&gt;平台故障，无法判责；&gt;退费金额&gt;20元；&gt;退费时间&gt;2023-10-08；&gt;投诉内容&gt;---------------&amp;#10;高级模板内容：&amp;#10;赔付类型：:增值业务争议 &amp;#10;CBSS账单扣费名称：:金太阳点读宝20元&amp;#10;办理渠道:/&amp;#10;赔付月份：:2023年10月&amp;#10;返还倍率:单倍&amp;#10;赔付金额：:20&amp;#10;是否已经取消业务:是&amp;#10;是否承诺退费 ：:是&amp;#10;用户是否需要回复：:否&amp;#10;用户要求：:要求退费</t>
  </si>
  <si>
    <t>BL202310081836002314</t>
  </si>
  <si>
    <t>王小清</t>
  </si>
  <si>
    <t>2023-10-09 17:35:35</t>
  </si>
  <si>
    <t>&gt;业务号码&gt;13247281472；&gt;号码归属地&gt;宜昌；&gt;产品名称&gt;沃阅读知涯升学20元特价包；&gt;产品代码&gt;66002207；&gt;产品编码&gt;6600220700；&gt;订购时间&gt; 2023-10-08 09:28:39 ；&gt;核查情况&gt;平台故障；&gt;不规范定制分类&gt;平台故障，无法判责；&gt;退费金额&gt;20元；&gt;退费时间&gt;2023-10-9；&gt;投诉内容&gt;&amp;#10;高级模板内容：&amp;#10;赔付类型：:增值业务争议 &amp;#10;CBSS账单扣费名称：:沃阅读知涯升学20元特价包&amp;#10;办理渠道:自己&amp;#10;赔付月份：:2023年10月&amp;#10;返还倍率:单倍&amp;#10;赔付金额：:20&amp;#10;是否已经取消业务:是&amp;#10;是否承诺退费 ：:是&amp;#10;用户是否需要回复：:否&amp;#10;用户要求：:尽快退费</t>
  </si>
  <si>
    <t>BL202310082035101161</t>
  </si>
  <si>
    <t>杨俭</t>
  </si>
  <si>
    <t>2023-10-09 17:48:44</t>
  </si>
  <si>
    <t>&gt;业务号码&gt;13247287170；&gt;号码归属地&gt;宜昌；&gt;产品名称&gt;畅行会员S-包月-15元；&gt;产品代码&gt;21002422；&gt;产品编码&gt;2100242200；&gt;订购时间&gt;2023-09-10 13:27:18；&gt;核查情况&gt;平台故障；&gt;不规范定制分类&gt;平台故障，无法判责；&gt;赠费金额&gt;30元；&gt;赠费时间&gt;2023.10.09；&gt;投诉内容&gt;&amp;#10;&amp;#10;高级模板内容：&amp;#10;赔付类型：:增值业务争议 &amp;#10;CBSS账单扣费名称：:畅行会员S-包月-15元&amp;#10;办理渠道:10016&amp;#10;赔付月份：:2023年9月、2023年10月&amp;#10;返还倍率:单倍&amp;#10;赔付金额：:30&amp;#10;是否已经取消业务:是&amp;#10;是否承诺退费 ：:是&amp;#10;用户是否需要回复：:否&amp;#10;用户要求：:退费</t>
  </si>
  <si>
    <t>BL202310090823462064</t>
  </si>
  <si>
    <t>陈运红</t>
  </si>
  <si>
    <t>2023-10-09 15:45:53</t>
  </si>
  <si>
    <t>&gt;业务号码&gt;15549290042；&gt;号码归属地&gt;宜昌；&gt;产品名称&gt; 腾讯视频10G流量加会员月包 、哔哩哔哩15G流量加会员月包；&gt;产品代码&gt;80006720、80006723；&gt;产品编码&gt;8000672000、8000672300；&gt;订购时间 &gt; 2023-09-26 17:04:52 、 2023-09-08 07:43:01 ；&gt;核查情况&gt;平台故障；&gt;不规范定制分类&gt;平台故障，无法判责；&gt;退费金额&gt;50元、50元；&gt;退费时间&gt;2023年10月9日；&gt;投诉内容&gt;&amp;#10;高级模板内容：&amp;#10;赔付类型：:增值业务争议 &amp;#10;CBSS账单扣费名称：:哔哩哔哩15G流量加会员月包&amp;#10;办理渠道:/&amp;#10;赔付月份：:2023年9月、2023年10月&amp;#10;返还倍率:单倍&amp;#10;赔付金额：:50&amp;#10;是否已经取消业务:是&amp;#10;是否承诺退费 ：:是&amp;#10;用户是否需要回复：:否&amp;#10;用户要求：:尽快处理</t>
  </si>
  <si>
    <t>BL202310090845002233</t>
  </si>
  <si>
    <t>童全芳</t>
  </si>
  <si>
    <t>2023-10-09 15:33:15</t>
  </si>
  <si>
    <t>&gt;业务号码&gt;15549319696；&gt;号码归属地&gt;宜昌；产品名称&gt;沃助理-智能应答5元（首月免费）;&gt;产品代码&gt;90790580;&gt;产品编码&gt;无;；&gt;订购时间&gt;2021-04-25 14:33:28；&gt;核查情况&gt;平台故障；&gt;不规范定制分类&gt;平台故障，无法判责；&gt;退费金额&gt;45元；&gt;退费时间&gt;2023-10-09；&gt;投诉内容&gt;&amp;#10;&amp;#10;高级模板内容：&amp;#10;赔付类型：:增值业务争议 &amp;#10;CBSS账单扣费名称：: 联通助理-智能应答5元&amp;#10;办理渠道:无&amp;#10;赔付月份：:2023年1月、2023年2月、2023年3月、2023年4月、2023年5月、2023年6月、2023年7月、2023年8月、2023年9月、2023年10月、2023年11月&amp;#10;返还倍率:单倍&amp;#10;赔付金额：:55&amp;#10;是否已经取消业务:是&amp;#10;是否承诺退费 ：:是&amp;#10;用户是否需要回复：:否&amp;#10;用户要求：:用户要求退费</t>
  </si>
  <si>
    <t>TS202310070935501769</t>
  </si>
  <si>
    <t>闫玉梅</t>
  </si>
  <si>
    <t>2023-10-09 10:16:13</t>
  </si>
  <si>
    <t>[65岁以上老人] &amp;#13;&amp;#10;高级模板内容：&amp;#13;&amp;#10;投诉问题描述:用户来电表示自己没有开通业务&amp;#13;&amp;#10;业务名称:悦心钻石会员-包月-25元，AI留声机共享包钻石版25元-沃阅读，腾讯游戏畅玩包（前向），腾讯视频10G流量加会员月包，哔哩哔哩15G流量加会员月包&amp;#13;&amp;#10;争议月份:2023年10月、2023年9月&amp;#13;&amp;#10;争议金额:1&amp;#13;&amp;#10;是否已经取消业务:否&amp;#13;&amp;#10;是否承诺退费:否&amp;#13;&amp;#10;用户要求:退费并且取消&amp;#13;</t>
  </si>
  <si>
    <t>计费争议-SP扣费：经核实，用户订购产品名称-哔哩哔哩15G流量加会员月包，产品代码为88226，订购时间8月，取消时间为23年10月，25元/月，合计扣费3个月，累计产生费用合计75元；用户订购产品名称AI留声机共享包钻石版25元-沃阅读，产品代码为90559，订购时间9月，取消时间为23年10月，25元/月，合计扣费2个月，累计产生费用合计50元；用户订购产品名称腾讯视频10G流量加会员月包，产品代码为88226，订购时间9月，取消时间为23年10月，25元/月，合计扣费2个月，累计产生费用合计50元；用户订购产品名称-悦心钻石会员-包月-25元，产品代码为91639，订购时间9月，取消时间为23年10月，25元/月，合计扣费2个月，累计产生费用合计50元订购方式为集团统一认证平台” 短信验证码，有二次确认过程，不存在订购违规现象。考虑用户使用感知，网站方已取消屏蔽并于三个工作日内退费225元到账，此费用不可抵扣往月欠费及打印发票，满意。</t>
  </si>
  <si>
    <t>TS202310081410540073</t>
  </si>
  <si>
    <t>张培元</t>
  </si>
  <si>
    <t>2023-10-09 09:13:06</t>
  </si>
  <si>
    <t>判断省分:其他省分&amp;#13;&amp;#10;:增值业务争议&amp;#13;&amp;#10;判断省分:湖北&amp;#13;&amp;#10;:移网&amp;#13;&amp;#10;:在补救范围内&amp;#13;&amp;#10;:不认可&amp;#13;&amp;#10;:大于500元&amp;#13;&amp;#10;:&amp;#13;&amp;#10;&amp;#13;&amp;#10;高级模板内容：&amp;#13;&amp;#10;投诉问题描述:用户反馈没有订购业务，要求投诉&amp;#13;&amp;#10;争议业务名称:云游彩铃15元包月、云加速5G畅玩加油包(湖北)&amp;#13;&amp;#10;受理渠道:湖北杭州翔羽线上业务代理(宜昌)&amp;#13;&amp;#10;争议月份:2023年10月、2023年9月&amp;#13;&amp;#10;争议费用:70&amp;#13;&amp;#10;一线客服在系统里:未取消，请后台协助处理&amp;#13;&amp;#10;是否承诺退费:否&amp;#13;&amp;#10;用户要求:（1）用户号码：18671714261&amp;#13;&amp;#10;（2）业务名称：云游彩铃15元包月、云加速5G畅玩加油包(湖北)&amp;#13;&amp;#10;（3）承诺退费金额：70&amp;#13;&amp;#10;（4）涉及退费月份：9、10&amp;#13;&amp;#10;（5）是否取消业务（如取消失败，需加上系统报错的提示）&amp;#13;</t>
  </si>
  <si>
    <t>计费争议-SP扣费：经核实，用户订购产品名称云游彩铃15元包月，产品代码为90115，订购时间，取消时间为23年10月，15元/月，合计扣费2个月，累计产生费用合计30元；用户订购产品名称畅行会员S-包月-15元，产品代码为91639，订购时间，取消时间为23年10月，15元/月，合计扣费2个月，累计产生费用合计30元订购方式为集团统一认证平台” 短信验证码，有二次确认过程，不存在订购违规现象。考虑用户使用感知，网站方已取消屏蔽并于三个工作日内退费60元到账，此费用不可抵扣往月欠费及打印发票，另按用户要求取消云加速5G畅玩加油包(湖北)，考虑用户9-10产生10元费用，沟通后为用户办理预存话费享10元/月话费优惠1个月(湖北) ，满意。</t>
  </si>
  <si>
    <t>TS202310072312170772</t>
  </si>
  <si>
    <t>周月英</t>
  </si>
  <si>
    <t>2023-10-09 11:05:29</t>
  </si>
  <si>
    <t>[65岁以上老人] &amp;#13;&amp;#10;高级模板内容：&amp;#13;&amp;#10;投诉问题描述:用户来电表示自己的副卡开通了 云加速5G畅玩加油包(湖北) 腾讯视频10G流量加会员月包 要求取消并退费 由于用户停机状态 无法取消 麻烦协助处理&amp;#13;&amp;#10;争议业务名称:腾讯视频10G流量加会员月包 云加速5G畅玩加油包(湖北)&amp;#13;&amp;#10;受理渠道:湖北杭州翔羽线上业务代理(宜昌)&amp;#13;&amp;#10;争议月份:2023年9月、2023年10月&amp;#13;&amp;#10;争议费用:70&amp;#13;&amp;#10;一线客服在系统里:未取消，请后台协助处理&amp;#13;&amp;#10;是否承诺退费:是&amp;#13;&amp;#10;用户要求:尽快处理&amp;#13;</t>
  </si>
  <si>
    <t>计费争议-SP扣费：用户反映 腾讯视频10G流量加会员月包业务开通问题，经核实，客户订购产品名称为 腾讯视频10G流量加会员月包 ，产品代码为88226，有二次确认过程，不存在订购违规现象，考虑客户使用感知，网站方已取消屏蔽，我司申请减免9-10月费用合计50元，24小时到账，此费用不可打印账单发票；另核实湖北杭州翔羽线上业务代理(宜昌)于2023-10-01 22:21:13 开通云加速5G畅玩加油包(湖北)，有二次确认，订购规范，已取消，申请减免本月20元，24小时到账，此费用不可打印发票，因多次未联系上客户，如有疑问可在工作时间（08:30-12:00；14:00-17:30）致电我司宜昌联通13032700872</t>
  </si>
  <si>
    <t>TS202310091114170805</t>
  </si>
  <si>
    <t>071700106500</t>
  </si>
  <si>
    <t>代圣亚</t>
  </si>
  <si>
    <t>2023-10-09 16:51:54</t>
  </si>
  <si>
    <t>22年Q3Q4重点客户判断省分:湖北&amp;#13;&amp;#10;:增值业务费用争议（含炫彩通信助理包云盘版等组合类增值业务）&amp;#13;&amp;#10;:固网&amp;#13;&amp;#10;:是&amp;#13;&amp;#10;:不认可&amp;#13;&amp;#10;:大于500元&amp;#13;&amp;#10;:&amp;#13;&amp;#10;&amp;#13;&amp;#10;高级模板内容：&amp;#13;&amp;#10;投诉问题描述:不知情办理业务，要求退费&amp;#13;&amp;#10;争议业务名称:食乐汇	宽带支付（验证码&amp;#13;&amp;#10;受理渠道:宽带支付（验证码&amp;#13;&amp;#10;争议月份:2023年10月&amp;#13;&amp;#10;争议费用:25&amp;#13;&amp;#10;一线客服在系统里:已取消&amp;#13;&amp;#10;是否承诺退费:是&amp;#13;&amp;#10;用户要求:用户要求退费，但是用户提及自己从来没有办理过，要求核实怎么订购的，称如果再次出现就当地派出所报案&amp;#13;</t>
  </si>
  <si>
    <t>计费争议-SP扣费：用户反映TV增值业务业务开通问题，经核实，客户订购产品名称为食乐汇  2400019005（10月费用25元）  萌宝星空2400004712（9月费用19元）  飞咪玩具大世界2400036500（7-8月费用50元）  开心乐园2400006309（7-8月费用50元），累计产生费用共计144元，遥控器点播产生，有二次确认过程，不存在订购违规现象。考虑客户使用感知，已取消屏蔽点播功能，系统办理主卡和副卡预存享50元赠费*2个月，补赠剩余费用44元，24小时退费到账，此费用无法抵扣往月欠费及打印发票，用户满意。</t>
  </si>
  <si>
    <t>TS202310080842431679</t>
  </si>
  <si>
    <t>王祖芹</t>
  </si>
  <si>
    <t>2023-10-09 14:21:51</t>
  </si>
  <si>
    <t>判断省分:其他省分&amp;#13;&amp;#10;:增值业务争议&amp;#13;&amp;#10;判断省分:湖北&amp;#13;&amp;#10;:移网&amp;#13;&amp;#10;:不在补救范围内&amp;#13;&amp;#10;:不认可&amp;#13;&amp;#10;:&amp;#13;&amp;#10;&amp;#13;&amp;#10;高级模板内容：&amp;#13;&amp;#10;投诉问题描述:用户来电对哔哩哔哩15G流量加会员月 职场菁英畅阅5G加油包（湖北） 5G加油包29元10GB（立即生效） 不认可 要求退费 请协助处理 谢谢&amp;#13;&amp;#10;争议业务名称:哔哩哔哩15G流量加会员月 职场菁英畅阅5G加油包（湖北） 5G加油包29元10GB（立即生效）&amp;#13;&amp;#10;受理渠道:	 湖北省宜昌市OMO&amp;#13;&amp;#10;争议月份:2023年8月、2023年9月、2023年10月&amp;#13;&amp;#10;争议费用:168&amp;#13;&amp;#10;一线客服在系统里:已取消&amp;#13;&amp;#10;是否承诺退费:否&amp;#13;&amp;#10;用户要求:退费&amp;#13;</t>
  </si>
  <si>
    <t>计费争议-SP扣费：用户反映增值业务开通问题，经核实，客户订购产品名称为哔哩哔哩15G流量加会员月包，产品代码为80006723，88226，订购时间9月，订购方式为短信验证码，取消时间为10月，25元/月，累计产生费用共计50元。3个工作日现金退费到账。 职场精英畅阅包 66003017，90559，订购时间8月，订购方式为短信验证码，取消时间为10月，20元/月，累计产生费用共计60元，2023-10-09 08:53:58已现金到账。 有二次确认过程，不存在订购违规现象。2023-09-12 15:43:24湖北省宜昌市OMO自主订购5G加油包29元10GB，查询用户未使用，减免9-10月功能费用58元。系统办理预存享50元，立即到账，补赠剩余8元费用，今日内到账，此费用无法抵扣往月欠费及打印发票，满意。</t>
  </si>
  <si>
    <t>BL202310091107112124</t>
  </si>
  <si>
    <t>李成钢</t>
  </si>
  <si>
    <t>2023-10-09 16:06:21</t>
  </si>
  <si>
    <t>&gt;业务号码&gt;15586370468；&gt;号码归属地&gt;宜昌；&gt;产品名称&gt;云游彩铃15元包月；&gt;产品代码&gt;49007497；&gt;产品编码&gt;4900749700；&gt;订购时间 &gt; 2023-10-08 21:26:59 ；&gt;核查情况&gt;平台故障；&gt;不规范定制分类&gt;平台故障，无法判责；&gt;退费金额&gt;15元；&gt;退费时间&gt;2023年10月9日；&gt;投诉内容&gt;&amp;#10;高级模板内容：&amp;#10;赔付类型：:增值业务争议 &amp;#10;CBSS账单扣费名称：:云游彩铃15元包月&amp;#10;办理渠道:受理员工号：CAP-068&amp;#10;赔付月份：:2023年10月&amp;#10;返还倍率:单倍&amp;#10;赔付金额：:15&amp;#10;是否已经取消业务:是&amp;#10;是否承诺退费 ：:是&amp;#10;用户是否需要回复：:否&amp;#10;用户要求：:尽快处理</t>
  </si>
  <si>
    <t>BL202310090913140097</t>
  </si>
  <si>
    <t>喻鼎</t>
  </si>
  <si>
    <t>2023-10-09 15:08:21</t>
  </si>
  <si>
    <r>
      <t/>
    </r>
    <r>
      <rPr>
        <sz val="11"/>
        <color theme="1"/>
        <rFont val="宋体"/>
        <family val="2"/>
      </rPr>
      <t>&gt;业务号码&gt;15697279287；&gt;号码归属地&gt;宜昌；&gt;产品名称&gt;自然拼读钻石会员卡；&gt;产品代码&gt;66001422；&gt;产品编码&gt;6600142200；&gt;订购时间&gt;2023-10-08 19:34:53；&gt;核查情况&gt;平台故障；&gt;不规范定制分类&gt;平台故障，无法判责；&gt;退费金额&gt;20元；&gt;退费时间&gt;2023-10-09；&gt;投诉内容&gt;高级模板内容：&amp;#10;赔付类型：:增值业务争议 &amp;#10;CBSS账单扣费名称：:</t>
    </r>
    <r>
      <rPr>
        <sz val="11"/>
        <color theme="1"/>
        <rFont val="Arial"/>
        <family val="2"/>
      </rPr>
      <t xml:space="preserve">	</t>
    </r>
    <r>
      <rPr>
        <sz val="11"/>
        <color theme="1"/>
        <rFont val="宋体"/>
        <family val="2"/>
      </rPr>
      <t>金太阳点读宝20元&amp;#10;办理渠道:无&amp;#10;赔付月份：:2023年10月&amp;#10;返还倍率:单倍&amp;#10;赔付金额：:20&amp;#10;是否已经取消业务:是&amp;#10;是否承诺退费 ：:是&amp;#10;用户是否需要回复：:否&amp;#10;用户要求：:用户没有要求，能退费就行</t>
    </r>
  </si>
  <si>
    <t>BL202310081503431306</t>
  </si>
  <si>
    <t>兰艳丽</t>
  </si>
  <si>
    <t>2023-10-09 10:08:21</t>
  </si>
  <si>
    <t>&gt;业务号码&gt;17671929966；&gt;号码归属地&gt;宜昌；&gt;产品名称&gt; 悦动人生彩铃6元包月 ；&gt;产品代码&gt;49007180；&gt;产品编码&gt;4900718000；&gt;订购时间&gt;2023-10-08 07:42:57；&gt;核查情况&gt;平台故障；&gt;不规范定制分类&gt;平台故障，无法判责；&gt;退费金额&gt;6元；&gt;退费时间&gt;2023-10-09；&gt;投诉内容&gt;&amp;#10;赔付类型：:增值业务争议 &amp;#10;CBSS账单扣费名称：:悦动人生彩铃6元包月&amp;#10;办理渠道:无&amp;#10;赔付月份：:2023年10月&amp;#10;返还倍率:单倍&amp;#10;赔付金额：:6&amp;#10;是否已经取消业务:是&amp;#10;是否承诺退费 ：:是&amp;#10;用户是否需要回复：:否&amp;#10;用户要求：:不知情订购，要求退费</t>
  </si>
  <si>
    <t>BL202310091000540943</t>
  </si>
  <si>
    <t>2023-10-09 17:43:04</t>
  </si>
  <si>
    <t>&gt;业务号码&gt;18671706201；&gt;号码归属地&gt;宜昌；&gt;产品名称&gt;哔哩哔哩15G流量加会员月包，AI留声机共享包钻石版25元-沃阅读 ；&gt;产品代码&gt;80006723，66002655；&gt;产品编码&gt;8000672300，6600265500；&gt;订购时间&gt; 2023-09-26 15:28:32 ， 2023-09-26 15:26:04 ；&gt;核查情况&gt;平台故障；&gt;不规范定制分类&gt;平台故障，无法判责；&gt;退费金额&gt;50元，50元；&gt;退费时间&gt;2023-10-09；&gt;投诉内容&gt; &amp;#10;&amp;#10;高级模板内容：&amp;#10;赔付类型：:增值业务争议 &amp;#10;CBSS账单扣费名称：:	 增值业务费_增值业务-哔哩哔哩15G流量加会员月包_增值业务-哔哩哔哩15G流量加会员月包、增值业务费_增值业务-AI留声机共享包钻石版25元-沃阅读_增值业务-AI留声机共享包钻石版25元-&amp;#10;办理渠道:查询为空&amp;#10;赔付月份：:2023年9月、2023年10月&amp;#10;返还倍率:单倍&amp;#10;赔付金额：:100&amp;#10;是否已经取消业务:是&amp;#10;是否承诺退费 ：:是&amp;#10;用户是否需要回复：:是&amp;#10;用户要求：:要求退费</t>
  </si>
  <si>
    <t>BL202310091013431178</t>
  </si>
  <si>
    <t>王腊梅</t>
  </si>
  <si>
    <t>2023-10-09 15:53:38</t>
  </si>
  <si>
    <r>
      <t/>
    </r>
    <r>
      <rPr>
        <sz val="11"/>
        <color theme="1"/>
        <rFont val="宋体"/>
        <family val="2"/>
      </rPr>
      <t>&gt;业务号码&gt;18672661883；&gt;号码归属地&gt;宜昌；&gt;产品名称&gt;自然拼读钻石会员卡；&gt;产品代码&gt;66001422；&gt;产品编码&gt;6600142200；&gt;订购时间&gt;</t>
    </r>
    <r>
      <rPr>
        <sz val="11"/>
        <color theme="1"/>
        <rFont val="Arial"/>
        <family val="2"/>
      </rPr>
      <t xml:space="preserve">	</t>
    </r>
    <r>
      <rPr>
        <sz val="11"/>
        <color theme="1"/>
        <rFont val="宋体"/>
        <family val="2"/>
      </rPr>
      <t>2023-09-26 10:16:35；&gt;核查情况&gt;平台故障；&gt;不规范定制分类&gt;平台故障，无法判责；&gt;退费金额&gt;20元；&gt;退费时间&gt;2023-10-09；&gt;投诉内容&gt;&amp;#10;赔付类型：:增值业务争议 &amp;#10;CBSS账单扣费名称：:增值业务费_增值业务-自然拼读钻石会员卡_增值业务-自然拼读钻石会员卡&amp;#10;SP产品ID/元素ID：:6600142200&amp;#10;办理渠道:无，称毫不知情&amp;#10;赔付月份：:2023年10月&amp;#10;返还倍率:单倍&amp;#10;赔付金额：:20&amp;#10;是否已经取消业务:是&amp;#10;是否承诺退费 ：:是&amp;#10;用户是否需要回复：:否&amp;#10;用户要求：:退费（已承诺）</t>
    </r>
  </si>
  <si>
    <t>BL202310091354162399</t>
  </si>
  <si>
    <t>严光义</t>
  </si>
  <si>
    <t>2023-10-09 18:11:34</t>
  </si>
  <si>
    <r>
      <t/>
    </r>
    <r>
      <rPr>
        <sz val="11"/>
        <color theme="1"/>
        <rFont val="宋体"/>
        <family val="2"/>
      </rPr>
      <t>&gt;业务号码&gt;18672901482；&gt;号码归属地&gt;宜昌；&gt;产品名称&gt;沃阅读知涯升学20元特价包；&gt;产品代码&gt;66002207；&gt;产品编码&gt;6600220700；&gt;订购时间 &gt;2023-10-09 08:57:33</t>
    </r>
    <r>
      <rPr>
        <sz val="11"/>
        <color theme="1"/>
        <rFont val="Arial"/>
        <family val="2"/>
      </rPr>
      <t xml:space="preserve">	</t>
    </r>
    <r>
      <rPr>
        <sz val="11"/>
        <color theme="1"/>
        <rFont val="宋体"/>
        <family val="2"/>
      </rPr>
      <t>；&gt;核查情况&gt;平台故障；&gt;不规范定制分类&gt;平台故障，无法判责；&gt;退费金额&gt;20元；&gt;退费时间&gt;2023年10月9日；&gt;投诉内容&gt;&amp;#10;高级模板内容：&amp;#10;赔付类型：:增值业务争议 &amp;#10;CBSS账单扣费名称：:沃阅读知涯升学20元特价包&amp;#10;办理渠道:   &amp;#10;赔付月份：:2023年10月&amp;#10;返还倍率:单倍&amp;#10;赔付金额：:20&amp;#10;是否已经取消业务:是&amp;#10;是否承诺退费 ：:是&amp;#10;用户是否需要回复：:否&amp;#10;用户要求：:客户来电不知情办理；沃阅读知涯升学20元特价包，客户不认可</t>
    </r>
  </si>
  <si>
    <t>TS202310082209050741</t>
  </si>
  <si>
    <t>马晓杰</t>
  </si>
  <si>
    <t>2023-10-09 11:38:39</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</si>
  <si>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投诉内容:没有允许私自给我添加增值业务</t>
  </si>
  <si>
    <t>TS202310081835330097</t>
  </si>
  <si>
    <t>朱一德</t>
  </si>
  <si>
    <t>2023-10-09 10:03:54</t>
  </si>
  <si>
    <t>[65岁以上老人] 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对流量费不认可&amp;#13;&amp;#10;业务名称:手机上网流量费&amp;#13;&amp;#10;争议月份:2023年9月、2023年10月&amp;#13;&amp;#10;争议金额:6.75&amp;#13;&amp;#10;是否承诺退费:是&amp;#13;&amp;#10;用户要求:退费&amp;#13;</t>
  </si>
  <si>
    <t>TS202310091215020037</t>
  </si>
  <si>
    <t>陈友山</t>
  </si>
  <si>
    <t>2023-10-09 15:25:12</t>
  </si>
  <si>
    <t>[65岁以上老人] 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用户来电反映自己只是家里连接WiFi使用，并没有使用自己流量，产生了流量的使用&amp;#13;&amp;#10;争议月份:2023年10月&amp;#13;&amp;#10;争议金额/流量:200&amp;#13;&amp;#10;用户要求:要求核实处理&amp;#13;</t>
  </si>
  <si>
    <t>TS202310082112260226</t>
  </si>
  <si>
    <t>刘玲</t>
  </si>
  <si>
    <t>2023-10-09 15:21:14</t>
  </si>
  <si>
    <t>判断省分:其他省分&amp;#13;&amp;#10;:流量计费争议&amp;#13;&amp;#10;判断省分::没有短信通知/延迟&amp;#13;&amp;#10;:不认可&amp;#13;&amp;#10;:下一步&amp;#13;&amp;#10;:不符合或不愿意开通&amp;#13;&amp;#10;:未享受&amp;#13;&amp;#10;:下一步&amp;#13;&amp;#10;:单倍小于等于500&amp;#13;&amp;#10;:&amp;#13;&amp;#10;&amp;#13;&amp;#10;高级模板内容：&amp;#13;&amp;#10;投诉问题描述:用户对超出流量费不认可&amp;#13;&amp;#10;业务名称:流量超出费&amp;#13;&amp;#10;争议月份:2023年10月&amp;#13;&amp;#10;争议金额:10&amp;#13;&amp;#10;是否承诺退费:是&amp;#13;&amp;#10;用户要求:用户要求退费&amp;#13;</t>
  </si>
  <si>
    <t>TS202310091438471165</t>
  </si>
  <si>
    <t>张明义</t>
  </si>
  <si>
    <t>2023-10-09 15:01:27</t>
  </si>
  <si>
    <t>【2022年上工信部测评重保用户】[65岁以上老人] 判断省分:其他省分&amp;#10;:流量计费争议&amp;#10;判断省分::未使用过/未使用那么多/用的wifi（产生流量/费用）&amp;#10;:不认可&amp;#10;:下一步&amp;#10;:不符合或不愿意开通&amp;#10;:已享受或不在授权范围&amp;#10;:&amp;#10;&amp;#10;高级模板内容：&amp;#10;投诉问题描述:用户反馈18986800701产生大量流量损耗，本身手机是闲置没有使用&amp;#10;争议月份:2023年10月&amp;#10;争议金额/流量:10&amp;#10;用户要求:给出一个解释</t>
  </si>
  <si>
    <t>.</t>
  </si>
  <si>
    <t>TS202310071824011927</t>
  </si>
  <si>
    <t>王甜</t>
  </si>
  <si>
    <t>2023-10-09 09:06:26</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</si>
  <si>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称自己主卡订购国际流量包但是副卡产生了20元的流量费需要退费请协助&amp;#13;&amp;#10;业务名称:流量费&amp;#13;&amp;#10;争议月份:2023年9月&amp;#13;&amp;#10;争议金额:20&amp;#13;&amp;#10;是否承诺退费:是&amp;#13;&amp;#10;用户要求:要求退费&amp;#13;</t>
  </si>
  <si>
    <t>计费争议-流量：用户反映流量费用问题。经核实，客户9月副卡有在国外使用，产生有20元出境漫游数据费用，计费正常无误，已联系客户解释说明，考虑客户感知，申请减免9月20元费用，24小时到帐，此费用无法抵扣往月欠费且不可打印发票，满意。</t>
  </si>
  <si>
    <t>TS202310081711250439</t>
  </si>
  <si>
    <t>2023-10-09 10:34:28</t>
  </si>
  <si>
    <t>[65岁以上老人] &amp;#13;&amp;#10;高级模板内容：&amp;#13;&amp;#10;投诉问题描述:对前期 工单流水号:TS202310071736490814  处理结果不认可&amp;#13;&amp;#10;争议月份:2023年3月&amp;#13;&amp;#10;争议金额:260&amp;#13;&amp;#10;用户要求:已解释前期工单处理结果，但是用户不认可，强烈不满，情绪激动，要求给出满意答复&amp;#13;</t>
  </si>
  <si>
    <t>计费争议-流量：用户反映流量费用问题。经核实，用户3月超出流量 9.75GB ，产生有140元流量费用，计费正常无误，考虑客户感知，申请减免3月流量费用140元，费用已于 2023-10-08 12:50:09 到账，此费用无法抵扣往月欠费且不可打印发票，客户知晓。</t>
  </si>
  <si>
    <t>TS202310091605531241</t>
  </si>
  <si>
    <t>王玮珂</t>
  </si>
  <si>
    <t>2023-10-09 17:05:42</t>
  </si>
  <si>
    <t>&amp;#13;&amp;#10;高级模板内容：&amp;#13;&amp;#10;投诉问题描述:用户来电对流量超出不认可 我处解释无效 要求退还之前产生的所有流量费 请协助&amp;#13;&amp;#10;争议月份:2023年10月&amp;#13;&amp;#10;争议金额/流量:9&amp;#13;&amp;#10;用户要求:要求尽快处理&amp;#13;</t>
  </si>
  <si>
    <t>计费争议-流量：用户首次反映流量问题，减免4-9月超出流量一半费用288元。24小时退费到账，此费用无法抵扣往月欠费及打印发票，用户满意</t>
  </si>
  <si>
    <t>TS202310090115231268</t>
  </si>
  <si>
    <t>郑智伟</t>
  </si>
  <si>
    <t>2023-10-09 18:46:33</t>
  </si>
  <si>
    <t>主办单位：湖北&amp;#10;客户类别：星级客户&amp;#10;10010是否打通：否&amp;#10;是否二次致电10015：是&amp;#10;是否联系：否&amp;#10;升级倾向：&amp;#10;号码归属省：湖北&amp;#10;SVIP等级：&amp;#10;1. 问题类型:;&amp;#10;2. 投诉类型:手机流量费争议;&amp;#10;3. 营业厅地址:;&amp;#10;4. 位置信息:;&amp;#10;5. 位置发生地:;&amp;#10;6. 投诉内容:我不知道为什么，原来一个月50块话费，同样的手机同样的用法，现在一个月已经200多了，中国联通是不是没钱用了</t>
  </si>
  <si>
    <t>计费争议-流量①客户投诉产生的原因：客户反映流量扣费问题&amp;#10;②客户投诉问题核查情况及解决方案：收到贵部转办后，我司立即组织调查。经核实，用户9月流量超出产生扣费208元，已为用户将日租宝由1元500MB改为1元1G，且为用户赠送10G流量本月使用，联系用户未接，已短信告知，有疑问可致电我部07176921001为其处理。&amp;#10;③客户问题满意度：我司于2023-10-09 10:22:10联系客户未接。&amp;#10;④回单人:程李晶；联系电话：07176921001</t>
  </si>
  <si>
    <t>TS202310090917040038</t>
  </si>
  <si>
    <t>衡欣</t>
  </si>
  <si>
    <t>2023-10-09 13:37:29</t>
  </si>
  <si>
    <t>判断省分:湖北&amp;#13;&amp;#10;:流量费争议&amp;#13;&amp;#10;:定向流量未免流&amp;#13;&amp;#10;:不认可&amp;#13;&amp;#10;:不符合或不愿意开通&amp;#13;&amp;#10;:&amp;#13;&amp;#10;&amp;#13;&amp;#10;高级模板内容：&amp;#13;&amp;#10;投诉问题描述:用户称在校园没有使用校园流量，导致通用流量超出10.09元&amp;#13;&amp;#10;争议定向流量包产品名称:沃派39元2021&amp;#13;&amp;#10;订购渠道:联通APP&amp;#13;&amp;#10;订购日期:2023-10-09&amp;#13;&amp;#10;用户要求:用户在湖北省宜昌市西陵区体育场路31号，不认可使用的通用流量，解释无效，请处理，&amp;#13;</t>
  </si>
  <si>
    <t>计费争议-流量争议：用户反馈流量问题，经核实，用户本月校园基站流量已使用 7.16GB ，国内通用流量超出 2.20GB ，共产生费用，合计14.2元，已反馈校园负责人钟扬玲协助处理，考虑用户感知，申请退本月流量费用，合计14.2元，24小时到帐，此费用不可打印发票，另赠费10GB抽奖流量本月使用，满意。</t>
  </si>
  <si>
    <t>TS202310091527080076</t>
  </si>
  <si>
    <t>曹春艳</t>
  </si>
  <si>
    <t>2023-10-09 16:49:47</t>
  </si>
  <si>
    <t>&amp;#13;&amp;#10;高级模板内容：&amp;#13;&amp;#10;投诉问题描述:用户表示自己的账号以前本地打本地是不收费的，对本地打本地的话费不认可 &amp;#13;&amp;#10;争议月份:2023年10月、2023年9月、2023年5月、2023年6月、2023年7月、2023年8月、2023年4月、2023年3月、2023年2月、2023年1月&amp;#13;&amp;#10;争议金额:44.4&amp;#13;&amp;#10;是否有下发短信提醒:否&amp;#13;&amp;#10;用户要求:退费&amp;#13;</t>
  </si>
  <si>
    <t>TS202310081751571593</t>
  </si>
  <si>
    <t>张征</t>
  </si>
  <si>
    <t>2023-10-09 16:32:32</t>
  </si>
  <si>
    <t>判断省分:其他省分&amp;#13;&amp;#10;:普通消费有争议&amp;#13;&amp;#10;:下一步&amp;#13;&amp;#10;:通话费不认可&amp;#13;&amp;#10;获取参数:&amp;#13;&amp;#10;:普通通话费超出争议&amp;#13;&amp;#10;查询套餐:&amp;#13;&amp;#10;:金额正确&amp;#13;&amp;#10;:不认可&amp;#13;&amp;#10;:仍不认可&amp;#13;&amp;#10;判断省分:除四川外&amp;#13;&amp;#10;:&amp;#13;&amp;#10;&amp;#13;&amp;#10;高级模板内容：&amp;#13;&amp;#10;投诉问题描述:用户来电称通话分钟数不对&amp;#13;&amp;#10;争议月份:2023年10月&amp;#13;&amp;#10;争议金额:0&amp;#13;&amp;#10;是否有下发短信提醒:否&amp;#13;&amp;#10;用户要求:要求回电解释通话分钟数不对，要求24小时内处理不然每半个小时来电投诉&amp;#13;&amp;#10;备注:尽快处理，用户比较激动&amp;#13;</t>
  </si>
  <si>
    <t>计费争议-语音：客户反映语音计费问题。经核实，客户办理懂我卡畅享版，套餐内有100分钟通话，本月已使用59分钟，剩余41分钟，计费正常无误，已联系客户解释说明，建议客户自行下载中国联通APP查询通话详单，客户表示知晓。</t>
  </si>
  <si>
    <t>TS202310081525452257</t>
  </si>
  <si>
    <t>2023-10-09 15:31:27</t>
  </si>
  <si>
    <t>[该用户有申诉倾向，请注意受理态度，查询近三天工单记录，积极解决用户问题。] [65岁以上老人] &amp;#13;&amp;#10;高级模板内容：&amp;#13;&amp;#10;投诉问题描述:对前期工单流水号:TS202310031203282435 处理结果不满意&amp;#13;&amp;#10;争议月份:2023年10月&amp;#13;&amp;#10;争议金额:0&amp;#13;&amp;#10;用户要求:已解释安抚但用户不认可，用户有升级倾向，提及了工信部，要求给其退还费用，给其合理解释和满意答复，请处理&amp;#13;</t>
  </si>
  <si>
    <t>TS202310071849570019</t>
  </si>
  <si>
    <t>邹必能</t>
  </si>
  <si>
    <t>2023-10-09 14:13:31</t>
  </si>
  <si>
    <t>&amp;#13;&amp;#10;高级模板内容：&amp;#13;&amp;#10;投诉问题描述:用户要求称我方承诺我方9月不扣月租&amp;#13;&amp;#10;争议月份:2023年9月&amp;#13;&amp;#10;争议金额:59&amp;#13;&amp;#10;用户要求:已解释，用户要求我方退回，详见TS202309071718252036&amp;#13;</t>
  </si>
  <si>
    <t>计费争议-赠费：经核实，9月申请减免23.1月-8月部分月租费用300元，费用已于 2023-10-06 09:56:38 赠送到账，已联系客户解释说明，现客户不认可，要求再次减免两个号码9月月租费用，考虑客户感知，申请为15629371823和15629373283 各赠送59无限 话费，24小时内到帐，此费用无法抵扣往月欠费且不可打印发票，客户满意。</t>
  </si>
  <si>
    <t>TS202310091240120662</t>
  </si>
  <si>
    <t>郑玉菊</t>
  </si>
  <si>
    <t>2023-10-09 14:49:18</t>
  </si>
  <si>
    <t>【2022年上工信部测评重保用户】&amp;#13;&amp;#10;高级模板内容：&amp;#13;&amp;#10;投诉问题描述:用户来电对上两个月优惠到期多收的费用不认可，&amp;#13;&amp;#10;争议月份:2023年8月、2023年9月&amp;#13;&amp;#10;争议金额:130&amp;#13;&amp;#10;用户要求:我方处理费用，信息&amp;#13;</t>
  </si>
  <si>
    <t>TS202310091040082361</t>
  </si>
  <si>
    <t>投诉工单（2021版）&gt;&gt;移网&gt;&gt;【产品及计费使用】消费提示&gt;&gt;提醒内容不准确</t>
  </si>
  <si>
    <t>2023-10-09 14:28:17</t>
  </si>
  <si>
    <t>[65岁以上老人] &amp;#13;&amp;#10;高级模板内容：&amp;#13;&amp;#10;投诉问题描述:用户来电反馈 每次缴费后都有下发 充值多少钱成功剩余话费多少钱  今天充值没有下发剩余话费 要求我方核实处理该问题 要求补发该类短信&amp;#13;&amp;#10;争议时间:2023-10-09&amp;#13;&amp;#10;争议内容:充值短信提醒&amp;#13;&amp;#10;争议渠道:短信&amp;#13;&amp;#10;用户要求:用户来电反馈 每次缴费后都有下发 充值多少钱成功剩余话费多少钱  今天充值没有下发剩余话费 要求我方核实处理该问题 要求补发该类短信&amp;#13;</t>
  </si>
  <si>
    <t>TS202310090915400009</t>
  </si>
  <si>
    <t>金虎</t>
  </si>
  <si>
    <t>2023-10-09 11:01:15</t>
  </si>
  <si>
    <t>高级模板内容：&amp;#10;投诉问题描述:用户来电称之前办理套餐营销人员告知是免副卡功能费的，现在开始收费了，用户不认可。&amp;#10;争议月份:2023年9月、2023年10月、2023年8月&amp;#10;争议金额:80&amp;#10;用户要求:用户要求减免副卡的月功能费，并且取消13135803179这张副卡的增值业务。此副卡为客户父亲使用，无法收到验证码，无法身份验证。请处理好后反馈。联系电话：13177077761</t>
  </si>
  <si>
    <t>TS202310081805331962</t>
  </si>
  <si>
    <t>苏明明</t>
  </si>
  <si>
    <t>2023-10-09 09:14:01</t>
  </si>
  <si>
    <t>【2022年上工信部测评重保用户】&amp;#13;&amp;#10;高级模板内容：&amp;#13;&amp;#10;投诉问题描述:用户称预存话费享折扣优惠 档位三（立即生效24个月）-湖北政企专属合约到期我方没有提醒到用户，导致用户本月月租扣了299元&amp;#13;&amp;#10;合约名称:预存话费享折扣优惠 档位三（立即生效24个月）-湖北政企专属&amp;#13;&amp;#10;合约办理渠道:宜昌市分公司城区营销中心&amp;#13;&amp;#10;办理时间:2021-10-17&amp;#13;&amp;#10;到期时间:2023-09-30&amp;#13;&amp;#10;是否下发短信提醒:否&amp;#13;&amp;#10;用户要求:退还月租差价，请核实处理，谢谢&amp;#13;</t>
  </si>
  <si>
    <t>TS202310081324061491</t>
  </si>
  <si>
    <t>姜从忠</t>
  </si>
  <si>
    <t>2023-10-09 16:46:42</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</si>
  <si>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投诉内容:8.9月份的费用怎么这么多，我33元的套餐，咋收93元</t>
  </si>
  <si>
    <t>ZX202310062141410603</t>
  </si>
  <si>
    <t>黄勇</t>
  </si>
  <si>
    <t>北方一中心&gt;&gt;华北区域中心&gt;&gt;服务运营中心&gt;&gt;现场运营组&gt;&gt;山东保时通&gt;&gt;普通班组（河北）&gt;&gt;河北普通（刘丽）</t>
  </si>
  <si>
    <t>2023-10-09 09:03:45</t>
  </si>
  <si>
    <t>用户来电反映这张卡在抖音购买的，宣传的资费是月租每月19元，抖音客服也说是19元包月，需要协助核查处理谢谢</t>
  </si>
  <si>
    <t>计费争议-账单扣费：客户对每月账单29不满，经核实属优惠折扣未勾选导致，沟通后为用户办理 【到期时间2024-09-30 23:59:59】 已续 预存话费享10元/月话费优惠12个月（湖北），考虑到8-9月产生20元费用，为用户申请20元，24小时内到账，此费用不可打印发票， 满意。</t>
  </si>
  <si>
    <t>TS202310081609291034</t>
  </si>
  <si>
    <t>陈华伟</t>
  </si>
  <si>
    <t>2023-10-09 16:22:32</t>
  </si>
  <si>
    <t>&amp;#13;&amp;#10;高级模板内容：&amp;#13;&amp;#10;投诉问题描述:合约到期未提醒，导致扣除整月月租，要求退还超出的费用&amp;#13;&amp;#10;争议月份:2023年10月&amp;#13;&amp;#10;争议金额:100&amp;#13;&amp;#10;用户要求:要求退还合约到期之后产生的超过原5折的费用&amp;#13;</t>
  </si>
  <si>
    <t>计费争议-账单扣费：客户对10月套餐收费不满，属5折合约到期未正常续订导致，查询已由宜昌市城区集团直属3G开户服务点办理成功，沟通后4-9月产生费用600元，考虑用户使用感知为用户申请299元费用，24小时内到账，另申请299元费用11月5日前到账，此费用不可打印发票， 满意。</t>
  </si>
  <si>
    <t>TS202310071654151971</t>
  </si>
  <si>
    <t>向晓兰</t>
  </si>
  <si>
    <t>2023-10-09 11:30:29</t>
  </si>
  <si>
    <t>&amp;#13;&amp;#10;高级模板内容：&amp;#13;&amp;#10;投诉问题描述:用户来电表示之前携号转网进来的时候没有告知有这么多的副卡，只有一根副卡，现在收取这个多费用，用户不认可&amp;#13;&amp;#10;争议月份:2023年10月&amp;#13;&amp;#10;争议金额:40&amp;#13;&amp;#10;用户要求:用户要求核实处理，回复&amp;#13;</t>
  </si>
  <si>
    <t>计费争议-账单扣费：客户对10月账单扣费不满，经核实属携入网用户工作人员承诺的赠费未到账导致，已发区域负责人13872525978 协助处理，沟通后为用户申请200元费用，24小时内到账，此费用不可打印发票，满意。</t>
  </si>
  <si>
    <t>TS202310071841372342</t>
  </si>
  <si>
    <t>张玉霜</t>
  </si>
  <si>
    <t>2023-10-09 09:07:46</t>
  </si>
  <si>
    <t>&amp;#13;&amp;#10;高级模板内容：&amp;#13;&amp;#10;投诉问题描述:用户来电称自己副卡是没有月租的，现在收费了，要求核实处理&amp;#13;&amp;#10;争议月份:2023年10月&amp;#13;&amp;#10;争议金额:10&amp;#13;&amp;#10;用户要求:用户来电称自己副卡是没有月租的，现在收费了，要求核实处理，要求今天晚上回复&amp;#13;</t>
  </si>
  <si>
    <t>计费争议-账单扣费：客户对副卡扣费不满，经核实属正常扣费，查询8-10月副卡扣费30元现用户不认可，沟通后为用户办理 预存话费享30元话费优惠（湖北），另为用户办理副卡0元次月生效，满意。</t>
  </si>
  <si>
    <t>TS202310091020341737</t>
  </si>
  <si>
    <t>杨钰瀚</t>
  </si>
  <si>
    <t>2023-10-09 11:00:11</t>
  </si>
  <si>
    <t>用户来电反馈目前对现有套餐没有折扣优惠的情况不认可！要求我方确认后为其恢复（ 预存话费享折扣优惠 档位五（次月生效24个月）-湖北政企专属 ）此业务！并且要求减免10月份多余扣除的费用！请协助处理！</t>
  </si>
  <si>
    <t>系统支撑：经核实因系统支撑不到位，导致折扣到期无提醒，现已办理赠费活动，合约期12个月，客户满意。</t>
  </si>
  <si>
    <t>TS202310091104120549</t>
  </si>
  <si>
    <t>赵宝菊</t>
  </si>
  <si>
    <t>2023-10-09 15:52:14</t>
  </si>
  <si>
    <t>&amp;#13;&amp;#10;高级模板内容：&amp;#13;&amp;#10;投诉问题描述:用户反馈对该月的不打折月租不认可，表示合约到期并没有告知，要求为其处理，情绪激动未留第二个联系电话，烦请协助谢谢！&amp;#13;&amp;#10;争议月份:2023年10月&amp;#13;&amp;#10;争议金额:60&amp;#13;&amp;#10;用户要求:用户反馈对该月的不打折月租不认可，表示合约到期并没有告知，要求为其处理，情绪激动未留第二个联系电话，烦请协助谢谢！&amp;#13;</t>
  </si>
  <si>
    <t>系统支撑：套餐折扣到期无提醒。客户反映7折优惠失效问题。经核实，属系统支撑不到位导致，已推荐用户办理 199元5G畅爽冰激凌60元赠费 活动，用户表示会自行到营业厅办理，申请退本月套餐差价60元，24小时到帐，此费用不可打印发票，满意。</t>
  </si>
  <si>
    <t>BL202310071812562415</t>
  </si>
  <si>
    <t>苏阳</t>
  </si>
  <si>
    <t>2023-10-09 09:18:22</t>
  </si>
  <si>
    <t>用户反映自己之前到期的合约 没有收到短信就到期了 需要活动续约 5G套餐月费7折优惠（次月生效24个月）（取整）（湖北） 还需要将10月多扣的钱申请减免30.00元&amp;#13;&amp;#10;联系电话：15572721598&amp;#13;&amp;#10;用要求：合约续约，申请减免30元</t>
  </si>
  <si>
    <t>系统支撑：用户反映折扣到期无提醒。经核实，用户原折扣优惠9月30日到期，现协商退还10月套餐差价30元，此费用不可打印发票，并勾选30元赠费*24个月，次月生效，满意。</t>
  </si>
  <si>
    <t>TS202310081319231387</t>
  </si>
  <si>
    <t>2023-10-09 16:16:32</t>
  </si>
  <si>
    <t>主办单位：湖北&amp;#10;客户类别：普通客户&amp;#10;10010是否打通：是&amp;#10;是否二次致电10015：是&amp;#10;是否联系：是&amp;#10;升级倾向：无&amp;#10;号码归属省：湖北&amp;#10;SVIP等级：&amp;#10;用户反映办理的是130多元业务，为什么现在扣179元，已解释账单，用户不解，要求投诉，请处理。</t>
  </si>
  <si>
    <t>TS202310081856230494</t>
  </si>
  <si>
    <t>徐双玉</t>
  </si>
  <si>
    <t>2023-10-09 18:30:36</t>
  </si>
  <si>
    <t>主办单位：湖北&amp;#10;客户类别：普通客户&amp;#10;10010是否打通：否&amp;#10;是否二次致电10015：是&amp;#10;是否联系：否&amp;#10;升级倾向：&amp;#10;号码归属省：湖北&amp;#10;SVIP等级：&amp;#10;1. 问题类型:;&amp;#10;2. 投诉类型:退订争议;&amp;#10;3. 营业厅地址:;&amp;#10;4. 位置信息:;&amp;#10;5. 位置发生地:;&amp;#10;6. 投诉内容:爱奇艺10G流量加月会员合约包省分&amp;#10;争议金额：50元&amp;#10;取消业务并退费&amp;#10;业务自动退订失败</t>
  </si>
  <si>
    <t>用户原因①客户基本信息：业务号码：13227280919、客户姓名：郑姝祺、套餐情况：4G主副卡业务-语音副卡基本套餐； 客户反映取消业务的问题。&amp;#10;②首次联系客户时间： 2023-10-09 10:12:39 ； &amp;#10;③投诉核查处理情况：收到贵部转办后，我司立即组织调查 。经核实，客户误操作订购爱奇艺10G流量加月会员合约包，现申请减免本月25元，24小时到账，此费用不可打印发票，客户满意。&amp;#10;④答复客户时间及客户满意度评价相关信息：我司于2023-10-09 10:12:39联系客户解释说明，客户认可满意。回单人：王宜艳&amp;#10;⑤投诉核查关联材料：无</t>
  </si>
  <si>
    <t>ESJ202310071405220399</t>
  </si>
  <si>
    <t>10019商机单&gt;&gt;业务新装&gt;&gt;双线业务</t>
  </si>
  <si>
    <t>曹莲莲</t>
  </si>
  <si>
    <t>政企双线业务</t>
  </si>
  <si>
    <t>2023-10-09 10:15:13</t>
  </si>
  <si>
    <t>用户来电咨询办理专线，地址：湖北省宜昌市武家岗区中南路环球港，用户要求尽快核实回复处理。联系电话：15671036243</t>
  </si>
  <si>
    <t>ZHX202310091311210742</t>
  </si>
  <si>
    <t>2023-10-09 13:20:12</t>
  </si>
  <si>
    <t>TS202309151843250143</t>
  </si>
  <si>
    <t>钱玉宝</t>
  </si>
  <si>
    <t>2023-10-09 11:00:14</t>
  </si>
  <si>
    <t>案件编号：&amp;#10;受理日期：2023-09-15 18:32:57&amp;#10;处理日期：2023-09-15 18:42:05&amp;#10;认定员：&amp;#10;申诉来源：wechat&amp;#10;用户地址：无&amp;#10;手机号注销客服百般刁难不让注销注销还要支付违约金，蛮烦</t>
  </si>
  <si>
    <t>1. 用户基本信息：客户号码：19164289116（实际申诉号码13117241801）、机主姓名：钱玉宝、入网时间：2022-11-12 18:47:08、入网地点：江汉仙桃政企营服大企行业汤函中小企业代理、当前使用套餐：腾讯大王卡、套餐类型：公众套餐 &amp;#10;2.前期处理情况：客户前期未向10010客服热线反映此问题。 &amp;#10;3.申诉处理方案： &amp;#10;（1）申诉是否属实：不属实； &amp;#10;（2）本次申诉原因及处理方案：经核实，客户号码于2022-11-12 20:58:36通过江汉仙桃政企营服大企行业汤函中小企业代理办理预存话费得盲盒24个月(湖北江汉)，即：预存0元;0元2G闲时流量*24个月(23:00-7:00)(湖北江汉)结束时间： 2024-11-30 23:59:59，与客户联系并解释，业务已取消，客户可自行通过联通APP申请办理销户业务，客户满意。&amp;#10;4.核查存在的问题分析： &amp;#10;（1）存在问题：销户争议引发申诉。 &amp;#10;（2）整改举措：无。 &amp;#10;（3）是否不知情订制：否。 &amp;#10;5.申诉回复情况：于2023-09-16 14:29:30与19164289116联系解释，客户满意。</t>
  </si>
  <si>
    <t>TS202310081409430038</t>
  </si>
  <si>
    <t>2023-10-09 09:11:16</t>
  </si>
  <si>
    <t>【2022年上工信部测评重保用户】[该用户有申诉倾向，请注意受理态度，查询近三天工单记录，积极解决用户问题。] 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称自己账户余额怎么都还有10钱，为什么只剩余1.54，前台已解释，用户不认可，用户坚持称自己在9月自己充值10元，前台未查询到，已解释，用户不认可&amp;#13;&amp;#10;争议月份:2023年7月、2023年8月、2023年9月、2023年10月&amp;#13;&amp;#10;争议金额:0&amp;#13;&amp;#10;用户要求:用户要求给出合理解释&amp;#13;</t>
  </si>
  <si>
    <t>其他：经核实客户反映通过抖音缴费问题，现核实客户充值号码为电信，非联通，无需我司处理，满意。</t>
  </si>
  <si>
    <t>TS202310081427530551</t>
  </si>
  <si>
    <t>李玉平</t>
  </si>
  <si>
    <t>2023-10-09 14:23:47</t>
  </si>
  <si>
    <t>:话费错缴/话费多缴&amp;#13;&amp;#10;用户反馈:充值号码错误&amp;#13;&amp;#10;充错号码状态:号码有信息&amp;#13;&amp;#10;建议用户自行联系对方协商处理:不认可&amp;#13;&amp;#10;再次解释任何人都没有权限擅处置别人号码的费用，建议自行协商:仍不认可&amp;#13;&amp;#10;解释后用户不认可:&amp;#13;&amp;#10;&amp;#13;&amp;#10;高级模板内容：&amp;#13;&amp;#10;投诉问题描述:用户来电称自己不小心将话费错误充值200元到18671768608，我方已向用户解释，建议用户联系对方退还，用户称对方一直不接电话 要求我方处理  联系号码：13986824593&amp;#13;&amp;#10;充值时间:2023-10-07&amp;#13;&amp;#10;充值渠道:微信&amp;#13;&amp;#10;充值号码:18671768608&amp;#13;&amp;#10;充值金额:200&amp;#13;&amp;#10;前台是否按流程解释:是&amp;#13;&amp;#10;用户要求:用户要求我方加急退费&amp;#13;</t>
  </si>
  <si>
    <t>其他：经核实客户误操作充值200元至18671768608上，我司无清退权限，且18671768608多次致电均无法接通，现已联系客户解释，客户知晓，挂机，满意度一般。</t>
  </si>
  <si>
    <t>TS202310081010431398</t>
  </si>
  <si>
    <t>陈丹</t>
  </si>
  <si>
    <t>2023-10-09 13:32:36</t>
  </si>
  <si>
    <t>判断省分:其他省分&amp;#13;&amp;#10;:流量计费争议&amp;#13;&amp;#10;判断省分::流量包定制争议&amp;#13;&amp;#10;:不认可&amp;#13;&amp;#10;:未享受&amp;#13;&amp;#10;:大于500&amp;#13;&amp;#10;:&amp;#13;&amp;#10;&amp;#13;&amp;#10;高级模板内容：&amp;#13;&amp;#10;投诉问题描述:用户来电对开通的流量包费用不认可要求核实开通情况&amp;#13;&amp;#10;业务名称:云加速5G畅玩加油包(湖北)   5G加油包19元5GB首月优惠版&amp;#13;&amp;#10;争议月份:2023年10月&amp;#13;&amp;#10;争议金额:25&amp;#13;&amp;#10;是否承诺退费:是&amp;#13;&amp;#10;用户要求:要求我方核实谁开通的流量包 要求必须查清楚  因用户欠费无法取消业务  用户有投诉倾向 并要求处理赔偿 请协助处理谢谢！&amp;#13;</t>
  </si>
  <si>
    <t>其他：经核实客户于2023-10-05 22:15:26通过自助渠道订购5G加油包19元5GB首月优惠版；另核实湖北杭州翔羽线上业务代理(宜昌)于2023-10-08 04:30:27开通云加速5G畅玩加油包(湖北)，订购规范，以上情况已向客户解释，已取消，并申请减免本月费用合计50元，24小时到账，此费用不可打印发票，客户满意。</t>
  </si>
  <si>
    <t>TS202310071547462398</t>
  </si>
  <si>
    <t>王宪艳</t>
  </si>
  <si>
    <t>2023-10-09 09:08:02</t>
  </si>
  <si>
    <t>&amp;#13;&amp;#10;高级模板内容：&amp;#13;&amp;#10;投诉问题描述:用户来电称办理的-腾讯视频10G流量加月会员合约包省分，无法使用&amp;#13;&amp;#10;业务名称:-腾讯视频10G流量加月会员合约包省分&amp;#13;&amp;#10;订购渠道:无&amp;#13;&amp;#10;用户要求:用户要求核实处理，谢谢。&amp;#13;</t>
  </si>
  <si>
    <t>其他：用户反映办理的-腾讯视频10G流量加月会员合约无法使用，联系客户表示已处理好，已能正常使用，满意。</t>
  </si>
  <si>
    <t>TS202309241224141939</t>
  </si>
  <si>
    <t>071703913244</t>
  </si>
  <si>
    <t>孙鲁豫</t>
  </si>
  <si>
    <t>2023-10-09 09:12:48</t>
  </si>
  <si>
    <t>用户反映本月9-24在宽视界上面订购爱奇艺和优酷VIP服务，提示订购成功，并且已支付费用，但无法观看，要求马上处理，加急，请处理并回复</t>
  </si>
  <si>
    <t>其他：用户反映宽视界基础标准年包无法领取会员，联系客户表示已成功领取，已能正常使用，满意。</t>
  </si>
  <si>
    <t>TS202310081612281121</t>
  </si>
  <si>
    <t>2023-10-09 10:55:27</t>
  </si>
  <si>
    <t>:二次卡问题&amp;#13;&amp;#10;判断省分:其他省分&amp;#13;&amp;#10;:无法注册第三方应用（微信支付宝等）&amp;#13;&amp;#10;:不可清理APP&amp;#13;&amp;#10;判断省分:其他&amp;#13;&amp;#10;:不认可&amp;#13;&amp;#10;:仍不认可&amp;#13;&amp;#10;:&amp;#13;&amp;#10;&amp;#13;&amp;#10;高级模板内容：&amp;#13;&amp;#10;投诉问题描述:用户称无法注册微信，联系微信客服未接听，用户称是联通的问题&amp;#13;&amp;#10;争议号码:13277257209&amp;#13;&amp;#10;问题现象:无法注册第三方应用 &amp;#13;&amp;#10;用户要求:用户要求今日内解决注册微信号，加急&amp;#13;</t>
  </si>
  <si>
    <t>其他：用户反映无法注册微信的问题，联系用户称已经处理好了，满意。</t>
  </si>
  <si>
    <t>TS202310091108540667</t>
  </si>
  <si>
    <t>王国虎</t>
  </si>
  <si>
    <t>2023-10-09 13:34:00</t>
  </si>
  <si>
    <t>&amp;#13;&amp;#10;高级模板内容：&amp;#13;&amp;#10;投诉问题描述:用户来电自己突然收到很多短信，要求线上处理屏蔽，有投诉倾向&amp;#13;&amp;#10;骚扰类型:短信&amp;#13;&amp;#10;骚扰内容:短信&amp;#13;&amp;#10;骚扰时间:2023-10-09&amp;#13;&amp;#10;骚扰号码:很多&amp;#13;</t>
  </si>
  <si>
    <t>TS202310081154061902</t>
  </si>
  <si>
    <t>周昌玉</t>
  </si>
  <si>
    <t>2023-10-09 16:24:43</t>
  </si>
  <si>
    <t>主办单位：湖北&amp;#10;客户类别：星级客户&amp;#10;10010是否打通：否&amp;#10;是否二次致电10015：是&amp;#10;是否联系：否&amp;#10;升级倾向：&amp;#10;号码归属省：湖北&amp;#10;SVIP等级：&amp;#10;1. 问题类型:;&amp;#10;2. 投诉类型:办理争议;&amp;#10;3. 营业厅地址:;&amp;#10;4. 位置信息:;&amp;#10;5. 位置发生地:;&amp;#10;6. 投诉内容:想取消5G流量套餐，打客服，到营业厅均办不下来&amp;#10;8. 办理业务的名称:取消5G流量套餐&amp;#10;8. 无法办理的渠道:10010客服热线</t>
  </si>
  <si>
    <t>TS202310072015271566</t>
  </si>
  <si>
    <t>陈宇涵</t>
  </si>
  <si>
    <t>2023-10-09 11:07:07</t>
  </si>
  <si>
    <t>主办单位：湖北&amp;#10;客户类别：普通客户&amp;#10;10010是否打通：否&amp;#10;是否二次致电10015：是&amp;#10;是否联系：否&amp;#10;升级倾向：&amp;#10;号码归属省：湖北&amp;#10;SVIP等级：&amp;#10;1. 问题类型:;&amp;#10;2. 投诉类型:办理争议;&amp;#10;3. 营业厅地址:;&amp;#10;4. 位置信息:;&amp;#10;5. 位置发生地:;&amp;#10;6. 投诉内容:我想要办理八元套餐，这张手机卡用很久了，绑定了不少业务，想要保留这张电话卡，麻烦修改一下套餐&amp;#10;8. 办理业务的名称:八元流量王套餐&amp;#10;8. 无法办理的渠道:中国联通APP</t>
  </si>
  <si>
    <t>BL202310091634370406</t>
  </si>
  <si>
    <t>彭潇然</t>
  </si>
  <si>
    <t>2023-10-09 16:49:13</t>
  </si>
  <si>
    <t>&amp;#13;&amp;#10;高级模板内容：&amp;#13;&amp;#10;用户诉求:客户来电要求转8元4G全国流量王套餐，挽留无效请核实谢谢已告知湖北8元流量王套餐需要归属地联通自营厅办理 并推荐在联通APP查询附加的联通自营厅 用户不认可 要求在线更改 烦请处理 &amp;#13;&amp;#10;当前套餐名称:畅越冰激凌5G套餐69元&amp;#13;&amp;#10;新套餐名称（转入套餐名称）:8元4G全国流量王套餐&amp;#13;&amp;#10;是合约期内（含靓号）:否&amp;#13;&amp;#10;备注:提及工信部&amp;#13;</t>
  </si>
  <si>
    <t>BL202310091205170709</t>
  </si>
  <si>
    <t>胡晓伟</t>
  </si>
  <si>
    <t>2023-10-09 14:23:40</t>
  </si>
  <si>
    <t>判断省分:湖北&amp;#13;&amp;#10;:指定要求办理全国流量王8元套餐&amp;#13;&amp;#10;:&amp;#13;&amp;#10;&amp;#13;&amp;#10;高级模板内容：&amp;#13;&amp;#10;用户诉求:降套&amp;#13;&amp;#10;当前套餐名称: 2014沃派16元(OCS)湖北&amp;#13;&amp;#10;新套餐名称（转入套餐名称）:全国流量王8元&amp;#13;&amp;#10;是合约期内（含靓号）:否&amp;#13;</t>
  </si>
  <si>
    <t>BL202310091137150191</t>
  </si>
  <si>
    <t>张小宝</t>
  </si>
  <si>
    <t>2023-10-09 14:13:04</t>
  </si>
  <si>
    <t>判断省分:湖北&amp;#13;&amp;#10;:指定要求办理全国流量王8元套餐&amp;#13;&amp;#10;:&amp;#13;&amp;#10;&amp;#13;&amp;#10;高级模板内容：&amp;#13;&amp;#10;用户诉求:要求变更套餐，挽留无效请协助处理谢谢。&amp;#13;&amp;#10;当前套餐名称:腾讯大王卡&amp;#13;&amp;#10;新套餐名称（转入套餐名称）:全国流量王8元套餐&amp;#13;&amp;#10;是合约期内（含靓号）:否&amp;#13;</t>
  </si>
  <si>
    <t>BL202310091118372360</t>
  </si>
  <si>
    <t>李家甫</t>
  </si>
  <si>
    <t>2023-10-09 14:02:01</t>
  </si>
  <si>
    <t>[65岁以上老人] 判断省分:湖北&amp;#13;&amp;#10;:无意向资费&amp;#13;&amp;#10;node_104:&amp;#13;&amp;#10;node_102:&amp;#13;&amp;#10;:降套&amp;#13;&amp;#10;:消费过高&amp;#13;&amp;#10;:挽留后，用户依旧要求降套&amp;#13;&amp;#10;:资费对比&amp;#13;&amp;#10;:挽留失败&amp;#13;&amp;#10;:&amp;#13;&amp;#10;node_106:&amp;#13;&amp;#10;:无合约/无靓号&amp;#13;&amp;#10;:&amp;#13;&amp;#10;&amp;#13;&amp;#10;高级模板内容：&amp;#13;&amp;#10;用户诉求:用户表示资费过高，要求更换套餐，降低消费&amp;#13;&amp;#10;当前套餐名称:小骑手卡&amp;#13;&amp;#10;新套餐名称（转入套餐名称）:用户未提供具体套餐名称&amp;#13;&amp;#10;是合约期内（含靓号）:否&amp;#13;&amp;#10;备注:用户要求降为18/19元套餐&amp;#13;</t>
  </si>
  <si>
    <t>BL202310090944310628</t>
  </si>
  <si>
    <t>彭伟</t>
  </si>
  <si>
    <t>2023-10-09 09:57:17</t>
  </si>
  <si>
    <t>&amp;#13;&amp;#10;高级模板内容：&amp;#13;&amp;#10;用户诉求:降套&amp;#13;&amp;#10;当前套餐名称:福多多29元（湖北）&amp;#13;&amp;#10;新套餐名称（转入套餐名称）:4G全国流量王8元套餐&amp;#13;&amp;#10;是合约期内（含靓号）:否&amp;#13;&amp;#10;备注:变更为4G全国流量王8元套餐，已经推过线下营业厅不愿去，挽留失败，请处理&amp;#13;</t>
  </si>
  <si>
    <t>BL202310090910040043</t>
  </si>
  <si>
    <t>何宝兵</t>
  </si>
  <si>
    <t>2023-10-09 09:46:29</t>
  </si>
  <si>
    <t>判断省分:湖北&amp;#13;&amp;#10;:指定要求办理全国流量王8元套餐&amp;#13;&amp;#10;:&amp;#13;&amp;#10;&amp;#13;&amp;#10;高级模板内容：&amp;#13;&amp;#10;用户诉求:要求套餐改为（全国流量王8元套餐）要求在线变更，且不需要其他任何业务，请协助。谢谢&amp;#13;&amp;#10;当前套餐名称:18元如意通随意打套餐（湖北）&amp;#13;&amp;#10;新套餐名称（转入套餐名称）:全国流量王8元套餐&amp;#13;&amp;#10;是合约期内（含靓号）:否&amp;#13;</t>
  </si>
  <si>
    <t>BL202310081756241759</t>
  </si>
  <si>
    <t>2023-10-09 09:02:39</t>
  </si>
  <si>
    <t>&amp;#13;&amp;#10;高级模板内容：&amp;#13;&amp;#10;用户诉求:用户要求降套&amp;#13;&amp;#10;当前套餐名称:18元4G随意打&amp;#13;&amp;#10;新套餐名称（转入套餐名称）:4G全国流量王8元&amp;#13;&amp;#10;是合约期内（含靓号）:否&amp;#13;&amp;#10;备注:挽留无效，解释特殊套餐， 不愿意去营业厅，请处理， 已经告知套餐无法转回， 提及工信部&amp;#13;</t>
  </si>
  <si>
    <t>BL202310081749311655</t>
  </si>
  <si>
    <t>向邦雄</t>
  </si>
  <si>
    <t>判断省分:湖北&amp;#13;&amp;#10;:指定要求办理全国流量王8元套餐&amp;#13;&amp;#10;:&amp;#13;&amp;#10;&amp;#13;&amp;#10;高级模板内容：&amp;#13;&amp;#10;用户诉求:用户来电要求更改8元套餐，前台挽留无效&amp;#13;&amp;#10;当前套餐名称: 腾讯大王卡&amp;#13;&amp;#10;新套餐名称（转入套餐名称）:流量王8元套餐&amp;#13;&amp;#10;是合约期内（含靓号）:否&amp;#13;&amp;#10;备注:用户要求尽快回电通知，请尽快处理，谢谢&amp;#13;</t>
  </si>
  <si>
    <t>BL202310081740541529</t>
  </si>
  <si>
    <t>俞景陶</t>
  </si>
  <si>
    <t>2023-10-09 11:28:18</t>
  </si>
  <si>
    <t>&amp;#13;&amp;#10;高级模板内容：&amp;#13;&amp;#10;用户诉求:更改套餐&amp;#13;&amp;#10;当前套餐名称: 福多多卡59元&amp;#13;&amp;#10;新套餐名称（转入套餐名称）: 福多多39元（湖北）  91294097&amp;#13;&amp;#10;是合约期内（含靓号）:否&amp;#13;&amp;#10;备注:我处无此选项，请协助处理谢谢&amp;#13;</t>
  </si>
  <si>
    <t>BL202310081734521426</t>
  </si>
  <si>
    <t>郑兴刚</t>
  </si>
  <si>
    <t>2023-10-09 09:37:48</t>
  </si>
  <si>
    <t>判断省分:湖北&amp;#13;&amp;#10;:指定要求办理全国流量王8元套餐&amp;#13;&amp;#10;:&amp;#13;&amp;#10;&amp;#13;&amp;#10;高级模板内容：&amp;#13;&amp;#10;用户诉求:要求办理8元套餐&amp;#13;&amp;#10;当前套餐名称:腾讯大王卡&amp;#13;&amp;#10;新套餐名称（转入套餐名称）:8元全国流量王&amp;#13;&amp;#10;是合约期内（含靓号）:否&amp;#13;</t>
  </si>
  <si>
    <t>BL202310081730411360</t>
  </si>
  <si>
    <t>2023-10-09 09:05:57</t>
  </si>
  <si>
    <t>&amp;#13;&amp;#10;高级模板内容：&amp;#13;&amp;#10;用户诉求:用户要求更改8元套餐&amp;#13;&amp;#10;当前套餐名称:腾讯大王卡&amp;#13;&amp;#10;新套餐名称（转入套餐名称）:8元套餐&amp;#13;&amp;#10;是合约期内（含靓号）:否&amp;#13;&amp;#10;备注:尽快处理·&amp;#13;</t>
  </si>
  <si>
    <t>BL202310081704000939</t>
  </si>
  <si>
    <t>杨松山</t>
  </si>
  <si>
    <t>2023-10-09 09:11:19</t>
  </si>
  <si>
    <t>22年Q3Q4重点客户判断省分:湖北&amp;#13;&amp;#10;:指定要求办理全国流量王8元套餐&amp;#13;&amp;#10;:&amp;#13;&amp;#10;&amp;#13;&amp;#10;高级模板内容：&amp;#13;&amp;#10;用户诉求:降低套餐&amp;#13;&amp;#10;当前套餐名称:流量王-新市民卡（湖北）&amp;#13;&amp;#10;新套餐名称（转入套餐名称）:8元流量王&amp;#13;&amp;#10;是合约期内（含靓号）:否&amp;#13;</t>
  </si>
  <si>
    <t>ZX202310081528551171</t>
  </si>
  <si>
    <t>2023-10-09 09:03:34</t>
  </si>
  <si>
    <t>用户称这个套餐费用高，要求更改套餐低，流量多的，前台未核实到相关套餐，有携转倾向，挽留无效，故此记单，请尽快回复。</t>
  </si>
  <si>
    <t>套餐变更-未到厅：98元转要求更改套餐低，沟通后用户表示需考虑暂不操作，考虑好后再与我们联系，用户满意。</t>
  </si>
  <si>
    <t>TS202310081330281624</t>
  </si>
  <si>
    <t>2023-10-09 10:33:27</t>
  </si>
  <si>
    <t>&amp;#13;&amp;#10;高级模板内容：&amp;#13;&amp;#10;投诉问题描述:客户来电称，自己42050519880704704X名下，有张联通的号码加宽带的业务，自己现在要更改套餐，自己去营业厅，找了一圈都未找到营业厅，客户非常的不理解，现在要求我方为其查询手机号码后给其更换套餐，请协助处理谢谢&amp;#13;&amp;#10;业务名称:/&amp;#13;&amp;#10;查询渠道:营业厅&amp;#13;&amp;#10;推荐用户去渠道，用户是否认可:是&amp;#13;&amp;#10;用户要求:客户来电称，自己42050519880704704X名下，有张联通的号码加宽带的业务，自己现在要更改套餐，自己去营业厅，找了一圈都未找到营业厅，客户非常的不理解，现在要求我方为其查询手机号码后给其更换套餐，请协助处理谢谢&amp;#13;</t>
  </si>
  <si>
    <t>套餐变更-未到厅：用户要求转资低一点的套餐，联系用户称暂时不改了，已跟用户解释清楚营业厅位置，满意。</t>
  </si>
  <si>
    <t>BL202310081421110378</t>
  </si>
  <si>
    <t>吴兰芳</t>
  </si>
  <si>
    <t>2023-10-09 14:18:28</t>
  </si>
  <si>
    <t>判断省分:湖北&amp;#13;&amp;#10;:有意向资费&amp;#13;&amp;#10;:是&amp;#13;&amp;#10;:不认可：坚持要求转入有限制的套餐&amp;#13;&amp;#10;:&amp;#13;&amp;#10;&amp;#13;&amp;#10;高级模板内容：&amp;#13;&amp;#10;用户诉求:降套&amp;#13;&amp;#10;当前套餐名称:畅爽冰激凌5G套餐199元（极速）&amp;#13;&amp;#10;新套餐名称（转入套餐名称）:畅爽冰激凌5G套餐159元-优化版&amp;#13;&amp;#10;是合约期内（含靓号）:是&amp;#13;&amp;#10;备注:降套，保留副卡以及折扣&amp;#13;</t>
  </si>
  <si>
    <t>套餐变更：未到厅，降套，现已转资159元畅爽冰激凌套餐，次月生效，满意</t>
  </si>
  <si>
    <t>BL202310071318110253</t>
  </si>
  <si>
    <t>邹灵杰</t>
  </si>
  <si>
    <t>2023-10-09 09:54:19</t>
  </si>
  <si>
    <t>判断省分:湖北&amp;#13;&amp;#10;:指定要求办理全国流量王8元套餐&amp;#13;&amp;#10;:&amp;#13;&amp;#10;&amp;#13;&amp;#10;高级模板内容：&amp;#13;&amp;#10;用户诉求:降套&amp;#13;&amp;#10;当前套餐名称:沃派校园融合9元移网成员套餐（湖北宜昌）&amp;#13;&amp;#10;新套餐名称（转入套餐名称）:4G全国流量王8元套餐&amp;#13;&amp;#10;是合约期内（含靓号）:否&amp;#13;</t>
  </si>
  <si>
    <t>套餐变更：未到厅，用户已注销号码，满意</t>
  </si>
  <si>
    <t>BL202310081157180776</t>
  </si>
  <si>
    <t>田圣宝</t>
  </si>
  <si>
    <t>2023-10-09 14:00:54</t>
  </si>
  <si>
    <t>22年Q3Q4重点客户&amp;#13;&amp;#10;高级模板内容：&amp;#13;&amp;#10;用户诉求:用户来电反映需要办理更换套餐，请协助处理&amp;#13;&amp;#10;当前套餐名称:畅爽冰激凌5G套餐159元（基础版）&amp;#13;&amp;#10;新套餐名称（转入套餐名称）:福多多59元&amp;#13;&amp;#10;是合约期内（含靓号）:否&amp;#13;</t>
  </si>
  <si>
    <t>套餐变更-未到厅：159转资59，已为用户转资福多多59元套餐，次月生效，满意</t>
  </si>
  <si>
    <t>BL202310081234171333</t>
  </si>
  <si>
    <t>田泽斌</t>
  </si>
  <si>
    <t>2023-10-09 14:23:51</t>
  </si>
  <si>
    <t>判断省分:湖北&amp;#13;&amp;#10;:无意向资费&amp;#13;&amp;#10;node_104:&amp;#13;&amp;#10;node_102:&amp;#13;&amp;#10;:降套&amp;#13;&amp;#10;:需要保号&amp;#13;&amp;#10;:挽留后，用户依旧要求降套&amp;#13;&amp;#10;:消费对比&amp;#13;&amp;#10;:挽留失败&amp;#13;&amp;#10;:&amp;#13;&amp;#10;node_106:&amp;#13;&amp;#10;:有合约/有靓号&amp;#13;&amp;#10;:&amp;#13;&amp;#10;&amp;#13;&amp;#10;高级模板内容：&amp;#13;&amp;#10;用户诉求:用户要求降低套餐为畅爽冰激凌5G套餐129元（基础版），不愿到营业厅，强烈要求线上修改，烦请协助处理，谢谢&amp;#13;&amp;#10;当前套餐名称:畅爽冰激凌5G套餐199元（基础版）&amp;#13;&amp;#10;新套餐名称（转入套餐名称）:畅爽冰激凌5G套餐129元（基础版）&amp;#13;&amp;#10;是合约期内（含靓号）:是&amp;#13;</t>
  </si>
  <si>
    <t>套餐变更-未到厅：199转129，已转资畅爽冰激凌5G套餐129元（基础版），次月生效，满意</t>
  </si>
  <si>
    <t>BL202310080917330509</t>
  </si>
  <si>
    <t>2023-10-09 09:22:36</t>
  </si>
  <si>
    <t>判断省分:湖北&amp;#13;&amp;#10;:有意向资费&amp;#13;&amp;#10;:是&amp;#13;&amp;#10;:不认可：坚持要求转入有限制的套餐&amp;#13;&amp;#10;:&amp;#13;&amp;#10;&amp;#13;&amp;#10;高级模板内容：&amp;#13;&amp;#10;用户诉求:变更套餐&amp;#13;&amp;#10;当前套餐名称:腾讯大王卡&amp;#13;&amp;#10;新套餐名称（转入套餐名称）:小天卡&amp;#13;&amp;#10;是合约期内（含靓号）:是&amp;#13;&amp;#10;备注:我处解释已下架不认可要求在线变更&amp;#13;</t>
  </si>
  <si>
    <t>套餐变更-未到厅：19转29，用户要求转资小天卡套餐，核实我部无法办理，已联系用户解释，用户知晓满意</t>
  </si>
  <si>
    <t>BL202310081119120133</t>
  </si>
  <si>
    <t>程刚</t>
  </si>
  <si>
    <t>2023-10-09 09:23:01</t>
  </si>
  <si>
    <t>判断省分:湖北&amp;#13;&amp;#10;:指定要求办理全国流量王8元套餐&amp;#13;&amp;#10;:&amp;#13;&amp;#10;&amp;#13;&amp;#10;高级模板内容：&amp;#13;&amp;#10;用户诉求:用户来电称自己并不怎么使用，也不在归属地当地，前台已解释，客户不认可，请核实协助处理，用户有销户意向&amp;#13;&amp;#10;当前套餐名称:畅越冰激凌5G套餐49元&amp;#13;&amp;#10;新套餐名称（转入套餐名称）:全国流量王8元套餐&amp;#13;&amp;#10;是合约期内（含靓号）:是&amp;#13;&amp;#10;备注:用户来电称自己并不怎么使用，也不在归属地当地，前台已解释，客户不认可，请核实协助处理，用户有销户意向&amp;#13;</t>
  </si>
  <si>
    <t>套餐变更-未到厅：49转8，已为用户转资8元全国流量王套餐，次月生效，联系用户未接，已短信告知，有疑问可致电我部07176921001为其处理</t>
  </si>
  <si>
    <t>BL202310081830152240</t>
  </si>
  <si>
    <t>余明阳</t>
  </si>
  <si>
    <t>2023-10-09 16:18:16</t>
  </si>
  <si>
    <t>【2022年上工信部测评重保用户】判断省分:湖北&amp;#13;&amp;#10;:无意向资费&amp;#13;&amp;#10;node_104:&amp;#13;&amp;#10;node_102:&amp;#13;&amp;#10;:降套&amp;#13;&amp;#10;:消费过高&amp;#13;&amp;#10;:挽留后，用户依旧要求降套&amp;#13;&amp;#10;:资费对比&amp;#13;&amp;#10;:挽留失败&amp;#13;&amp;#10;:&amp;#13;&amp;#10;node_106:&amp;#13;&amp;#10;:有合约/有靓号&amp;#13;&amp;#10;:&amp;#13;&amp;#10;&amp;#13;&amp;#10;高级模板内容：&amp;#13;&amp;#10;用户诉求:用户要求降低套餐，前台挽留无效，用户坚持降套，要求我方在线取消网龄计划合约一&amp;#13;&amp;#10;当前套餐名称:畅越冰激凌5G套餐69元&amp;#13;&amp;#10;新套餐名称（转入套餐名称）:未明确说明想变更的套餐名称&amp;#13;&amp;#10;是合约期内（含靓号）:是&amp;#13;&amp;#10;备注:用户要求尽快处理！&amp;#13;</t>
  </si>
  <si>
    <t>套餐变更-未到厅：多次联系用户未接，无法知晓用户需转资套餐名称，故未操作业务，如有疑问可在工作时间（08:30-12:00；14:00-17:30）联系07176921001、13032700872宜昌客服。如用户咨询，请前台10010话务中心代为解释，谢谢</t>
  </si>
  <si>
    <t>BL202310071719111618</t>
  </si>
  <si>
    <t>许培</t>
  </si>
  <si>
    <t>2023-10-09 09:10:07</t>
  </si>
  <si>
    <t>判断省分:湖北&amp;#13;&amp;#10;:有意向资费&amp;#13;&amp;#10;:是&amp;#13;&amp;#10;:不认可：坚持要求转入有限制的套餐&amp;#13;&amp;#10;:&amp;#13;&amp;#10;&amp;#13;&amp;#10;高级模板内容：&amp;#13;&amp;#10;用户诉求:用户来电要为29元套餐，表示已经去营业咨询过不给办才来电要求人工处理的，说自己没有同意过办理现在的套餐，也没有绑定过宽带，要求降套&amp;#13;&amp;#10;当前套餐名称: 畅越冰激凌5G套餐159元&amp;#13;&amp;#10;新套餐名称（转入套餐名称）:福多多29元（湖北） 91294084&amp;#13;&amp;#10;是合约期内（含靓号）:是&amp;#13;&amp;#10;备注:有宽带合约&amp;#13;</t>
  </si>
  <si>
    <t>套餐变更-未到厅：已为用户转资福多多29元（湖北），次月生效，满意</t>
  </si>
  <si>
    <t>BL202310081217281084</t>
  </si>
  <si>
    <t>李菊兰</t>
  </si>
  <si>
    <t>2023-10-09 09:03:52</t>
  </si>
  <si>
    <t>判断省分:湖北&amp;#13;&amp;#10;:无意向资费&amp;#13;&amp;#10;node_104:&amp;#13;&amp;#10;node_102:&amp;#13;&amp;#10;:降套&amp;#13;&amp;#10;:消费过高&amp;#13;&amp;#10;:挽留后，用户依旧要求降套&amp;#13;&amp;#10;:资费对比&amp;#13;&amp;#10;:挽留失败&amp;#13;&amp;#10;:&amp;#13;&amp;#10;node_106:&amp;#13;&amp;#10;:无合约/无靓号&amp;#13;&amp;#10;:&amp;#13;&amp;#10;&amp;#13;&amp;#10;高级模板内容：&amp;#13;&amp;#10;用户诉求:用户来电要求变更套餐，前台已按预处理解释，用户不认可，坚持要求变更套餐，请后台协助处理，谢谢&amp;#13;&amp;#10;当前套餐名称:畅越冰激凌5G套餐89元&amp;#13;&amp;#10;新套餐名称（转入套餐名称）:（湖北）39元福多多卡&amp;#13;&amp;#10;是合约期内（含靓号）:否&amp;#13;</t>
  </si>
  <si>
    <t>套餐变更-未到厅：用户要求转资39元福多多卡套餐，挽留无效（降套的）已办理，次月生效,用户满意。</t>
  </si>
  <si>
    <t>BL202310080935490815</t>
  </si>
  <si>
    <t>邓帮勇</t>
  </si>
  <si>
    <t>2023-10-09 09:04:05</t>
  </si>
  <si>
    <t>判断省分:湖北&amp;#13;&amp;#10;:无意向资费&amp;#13;&amp;#10;node_104:&amp;#13;&amp;#10;node_102:&amp;#13;&amp;#10;:降套&amp;#13;&amp;#10;:消费过高&amp;#13;&amp;#10;:挽留后，用户依旧要求降套&amp;#13;&amp;#10;:资费对比&amp;#13;&amp;#10;:挽留失败&amp;#13;&amp;#10;:&amp;#13;&amp;#10;node_106:&amp;#13;&amp;#10;:有合约/有靓号&amp;#13;&amp;#10;:&amp;#13;&amp;#10;&amp;#13;&amp;#10;高级模板内容：&amp;#13;&amp;#10;用户诉求:降套，挽留失败&amp;#13;&amp;#10;当前套餐名称:畅越冰激凌5G套餐159元&amp;#13;&amp;#10;新套餐名称（转入套餐名称）:福多多卡59元&amp;#13;&amp;#10;是合约期内（含靓号）:是&amp;#13;&amp;#10;备注:用户称，流量太少了，不够使用，挽留失败，强烈要求为其更改低套餐，为其推荐了福多多卡59元，用户有意向更改，但没有明确是否更改该套餐，一直说要改低套餐，请再次回复确认，请处理&amp;#13;</t>
  </si>
  <si>
    <t>套餐变更-未到厅：用户要求转资畅越冰激凌5G套餐59元套餐，挽留无效（降套的）已办理，次月生效,用户满意</t>
  </si>
  <si>
    <t>BL202310081204460884</t>
  </si>
  <si>
    <t>2023-10-09 10:40:17</t>
  </si>
  <si>
    <t>【2022年上工信部测评重保用户】判断省分:湖北&amp;#13;&amp;#10;:有意向资费&amp;#13;&amp;#10;:是&amp;#13;&amp;#10;:不认可：坚持要求转入有限制的套餐&amp;#13;&amp;#10;:&amp;#13;&amp;#10;&amp;#13;&amp;#10;高级模板内容：&amp;#13;&amp;#10;用户诉求:要求降套&amp;#13;&amp;#10;当前套餐名称: 畅越冰激凌5G套餐99元&amp;#13;&amp;#10;新套餐名称（转入套餐名称）: 畅越冰激凌5G套餐79元&amp;#13;&amp;#10;是合约期内（含靓号）:否&amp;#13;</t>
  </si>
  <si>
    <t>套餐变更-未到厅：用户要求转资畅越冰激凌5G套餐79元，挽留无效（降套的）已办理，次月生效,用户满意。</t>
  </si>
  <si>
    <t>BL202310081410430192</t>
  </si>
  <si>
    <t>罗国红</t>
  </si>
  <si>
    <t>2023-10-09 16:58:34</t>
  </si>
  <si>
    <t>判断省分:湖北&amp;#13;&amp;#10;:有意向资费&amp;#13;&amp;#10;:是&amp;#13;&amp;#10;:不认可：坚持要求转入有限制的套餐&amp;#13;&amp;#10;:&amp;#13;&amp;#10;&amp;#13;&amp;#10;高级模板内容：&amp;#13;&amp;#10;用户诉求:用户反映需要变更套餐&amp;#13;&amp;#10;当前套餐名称: 畅爽冰激凌5G套餐239元（基础版）&amp;#13;&amp;#10;新套餐名称（转入套餐名称）:福多多29元（湖北）&amp;#13;&amp;#10;是合约期内（含靓号）:是&amp;#13;</t>
  </si>
  <si>
    <t>套餐变更-未到厅：用户要求转资福多多29元套餐，多次致电未接，无法核实转资情况，已短信告知如您后期使用有任何疑问，可于工作时间（08：30-17：30）致电宜昌联通07176921001或13032700872</t>
  </si>
  <si>
    <t>BL202310081916050310</t>
  </si>
  <si>
    <t>汪家珍</t>
  </si>
  <si>
    <t>2023-10-09 14:12:13</t>
  </si>
  <si>
    <t>判断省分:湖北&amp;#13;&amp;#10;:有意向资费&amp;#13;&amp;#10;:是&amp;#13;&amp;#10;:不认可：坚持要求转入有限制的套餐&amp;#13;&amp;#10;:&amp;#13;&amp;#10;&amp;#13;&amp;#10;高级模板内容：&amp;#13;&amp;#10;用户诉求:客户来电称对于目前套餐中绑定99元及以上产品享受套餐月费5折优惠，次月生效，有效期24个月	不认可，想要降低套餐&amp;#13;&amp;#10;当前套餐名称: 畅爽冰激凌5G套餐129元&amp;#13;&amp;#10;新套餐名称（转入套餐名称）:福多多29元（湖北）&amp;#13;&amp;#10;是合约期内（含靓号）:是&amp;#13;&amp;#10;备注:客户来电称对于目前套餐中绑定99元及以上产品享受套餐月费5折优惠，次月生效，有效期24个月	不认可，并不知情该协议有两年时间，想要降低套餐，烦请协助处理&amp;#13;</t>
  </si>
  <si>
    <t>套餐变更-未到厅：用户要求转资福多多29元套餐，挽留无效（降套的）已办理，次月生效,用户满意。</t>
  </si>
  <si>
    <t>BL202310071500201906</t>
  </si>
  <si>
    <t>屈燕</t>
  </si>
  <si>
    <t>2023-10-09 09:13:10</t>
  </si>
  <si>
    <t>22年Q3Q4重点客户判断省分:湖北&amp;#13;&amp;#10;:有意向资费&amp;#13;&amp;#10;:是&amp;#13;&amp;#10;:不认可：坚持要求转入有限制的套餐&amp;#13;&amp;#10;:&amp;#13;&amp;#10;&amp;#13;&amp;#10;高级模板内容：&amp;#13;&amp;#10;用户诉求:更改套餐&amp;#13;&amp;#10;当前套餐名称: 幸福家家乐59元套餐&amp;#13;&amp;#10;新套餐名称（转入套餐名称）:福多多卡29元&amp;#13;&amp;#10;是合约期内（含靓号）:否&amp;#13;</t>
  </si>
  <si>
    <t>BL202310081540492002</t>
  </si>
  <si>
    <t>朱宇航</t>
  </si>
  <si>
    <t>2023-10-09 17:01:33</t>
  </si>
  <si>
    <t>判断省分:湖北&amp;#13;&amp;#10;:有意向资费&amp;#13;&amp;#10;:是&amp;#13;&amp;#10;:不认可：坚持要求转入有限制的套餐&amp;#13;&amp;#10;:&amp;#13;&amp;#10;&amp;#13;&amp;#10;高级模板内容：&amp;#13;&amp;#10;用户诉求:变更套餐&amp;#13;&amp;#10;当前套餐名称:畅越冰激凌5G套餐139元&amp;#13;&amp;#10;新套餐名称（转入套餐名称）:更改回之前的套餐腾讯王卡-59元5G版超级会员（白金版）-次月生效&amp;#13;&amp;#10;是合约期内（含靓号）:是&amp;#13;&amp;#10;备注:挽留无效，直接咨询投诉电话&amp;#13;</t>
  </si>
  <si>
    <t>套餐变更-未到厅：转资29元大王卡套餐，用户要求仅转资不办理流量包，已为用户转资次月生效，满意</t>
  </si>
  <si>
    <t>BL202310090923450256</t>
  </si>
  <si>
    <t>杨嶷</t>
  </si>
  <si>
    <t>2023-10-09 16:56:52</t>
  </si>
  <si>
    <t>判断省分:湖北&amp;#13;&amp;#10;:有意向资费&amp;#13;&amp;#10;:是&amp;#13;&amp;#10;:不认可：坚持要求转入有限制的套餐&amp;#13;&amp;#10;:&amp;#13;&amp;#10;&amp;#13;&amp;#10;高级模板内容：&amp;#13;&amp;#10;用户诉求:用户表示自己的客户经理没有更改的权限，只能客服热线协助，现在要求登记变更套餐&amp;#13;&amp;#10;当前套餐名称:畅爽冰激凌5G套餐199元（基础版）&amp;#13;&amp;#10;新套餐名称（转入套餐名称）:腾讯天王卡3.0（91292699）&amp;#13;&amp;#10;是合约期内（含靓号）:是&amp;#13;&amp;#10;备注:请处理谢谢&amp;#13;</t>
  </si>
  <si>
    <t>业务办理-未到厅：核实无腾讯天王卡3.0套餐，已向用户解释，用户表示自己联系刘经理转资，无需我部处理，满意</t>
  </si>
  <si>
    <t>TS202310091212302470</t>
  </si>
  <si>
    <t>张强</t>
  </si>
  <si>
    <t>2023-10-09 14:35:50</t>
  </si>
  <si>
    <t>判断省分:湖北&amp;#13;&amp;#10;:湖北省内手机不能接&amp;#13;&amp;#10;获取入参:&amp;#13;&amp;#10;判断是否开通骚扰拦截:获取历史工单:有历史工单&amp;#13;&amp;#10;:不存在&amp;#13;&amp;#10;:下一步&amp;#13;&amp;#10;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否&amp;#13;&amp;#10;:不认可&amp;#13;&amp;#10;:下一步&amp;#13;&amp;#10;node_94:&amp;#13;&amp;#10;:不符合办理条件&amp;#13;&amp;#10;:所有位置&amp;#13;&amp;#10;:&amp;#13;</t>
  </si>
  <si>
    <t>TS202310090733011465</t>
  </si>
  <si>
    <t>王钰兰</t>
  </si>
  <si>
    <t>南方一中心&gt;&gt;北京电发&gt;&gt;电发新人班&gt;&gt;电发新人4班</t>
  </si>
  <si>
    <t>2023-10-09 09:20:31</t>
  </si>
  <si>
    <t>18657428169命中精准预判服务场景:[65岁以上老人] &amp;#13;&amp;#10;判断省份:浙江&amp;#13;&amp;#10;:移网无法上网&amp;#13;&amp;#10;node_314:&amp;#13;&amp;#10;获取历史工单:有历史工单&amp;#13;&amp;#10;:不存在在途工单&amp;#13;&amp;#10;是否订购守护宝:否&amp;#13;&amp;#10;移网一键诊断:下一步&amp;#13;&amp;#10;移网一键诊断结果:1.用户状态是否正常：开通.2.上网功能是否正常：开通.3.流量封顶情况：未封顶.4.近期缴费开机记录情况：无缴费开机.5.2345G终端支持情况：5G终端.6.是否开通关闭公网：.7.是否存在群障：不存在.8.查询终端5G开关状态：终端5G开关已打开.9.查询流量是否限速：限速.10.查询用户终端蜂窝网络状态：开启.:诊断无异常/对解释不认可&amp;#13;&amp;#10;:下一步&amp;#13;&amp;#10;用户关系查询:&amp;#13;&amp;#10;:属于&amp;#13;&amp;#10;:在省外&amp;#13;&amp;#10;:能&amp;#13;&amp;#10;:能/不清楚&amp;#13;&amp;#10;:在区域12省内（除浙江）&amp;#13;&amp;#10;:1、受理流水号：;2、受理号码：18657428169;3、主叫号码：18657428169;4、被叫号码：;5、客户姓名：王钰兰;6、客户级别：四星忠诚用户;7、用户归属地：宜昌市; 8、受理员工工号：hubXN213937;9、手机厂商：;10、投诉渠道：10010客服热线;11、投诉打点范围：0.2千米;12、投诉地址：宜昌市-西陵区:东山开发区【西陵区】;13、网格ID：191226;14、网格名称：YC_A_湖北省宜昌市西陵区青岛路-珠海路交叉口附近网格_191226;15、经度：111.314975;16、纬度：30.706602;17、用户现象：信号差;18、答复口径：您好！关于您所反映的网络问题，是由于您所在位置离基站较远或建筑密集阻挡信号导致，。;19、网络类型：4G;20、投诉现象最近发生时间：当天;21、语音通话或数据上网：数据;22、室内或室外：室内外;23、手机信号强弱：无信号;24、用户周边使用情况：全部发生;25、主工单流水号：hub169680774700345926;26、语音业务类型：;27、数据业务类型：无法上网;28、用户是否接受解释：否;29、公告类型：网络信息;30、基站ID：117.705032;31、基站名称：117.705032;32、其它地方是否正常使用：是;33、之前是否可以正常使用：是;用户反映完全无法上网，之前限速过后只是网速慢一点，要求核查并处理谢谢！</t>
  </si>
  <si>
    <t>TS202310082104470089</t>
  </si>
  <si>
    <t>2023-10-09 09:11:30</t>
  </si>
  <si>
    <t>判断省分:湖北&amp;#13;&amp;#10;:湖北省内手机不能接&amp;#13;&amp;#10;获取入参:&amp;#13;&amp;#10;判断是否开通骚扰拦截:获取历史工单:有历史工单&amp;#13;&amp;#10;:不存在&amp;#13;&amp;#10;:下一步&amp;#13;&amp;#10;移网一键诊断结果:1.用户状态是否正常：开通.2.2345G终端支持情况：数据为空.3.查询是否设置了无条件呼叫转移：开通.4.查询是否开通呼入限制：未开通.5.查询是否开通呼叫限制：CBSS未开通,核心网开通.6.用户是否开通VoLTE：CBSS侧开通，核心网未开通.7.用户终端是否支持VoLTE：数据为空.8.近期缴费开机记录情况：无缴费开机.9.是否存在群障：不存在.10.VoLTE开关是否打开：.:诊断无异常/解释不认可&amp;#13;&amp;#10;:否&amp;#13;&amp;#10;:不认可&amp;#13;&amp;#10;:下一步&amp;#13;&amp;#10;node_94:&amp;#13;&amp;#10;:不符合办理条件&amp;#13;&amp;#10;:某个位置&amp;#13;&amp;#10;:1、受理流水号：;2、受理号码：18694084702;3、主叫号码：18694084702;4、被叫号码：;5、客户姓名：熊经纬;6、客户级别：四星忠诚用户;7、用户归属地：宜昌市; 8、受理员工工号：hubXN23ZH2685;9、手机厂商：;10、投诉渠道：10010客服热线;11、投诉打点范围：0.5千米;12、投诉地址：宜昌市-秭归县:林凤发艺(长宁大道店)【茅坪镇新县城长宁大道24号劳动局门面】;13、网格ID：191016;14、网格名称：YC_A_湖北省宜昌市秭归县长宁大道-平湖三路交叉口附近网格_191016;15、经度：110.970086;16、纬度：30.827313;17、用户现象：未发现网络问题;18、答复口径：您提供的位置周围基站暂时没有发现异常，建议您先进行换机换卡测试并留意观察。;19、网络类型：4G;20、投诉现象最近发生时间：3天以内;21、语音通话或数据上网：语音;22、室内或室外：室内外;23、手机信号强弱：满格;24、用户周边使用情况：不清楚;25、主工单流水号：hub169677006513460183;26、语音业务类型：单通,无法主被叫;27、数据业务类型：;28、用户是否接受解释：否;29、公告类型：;30、基站ID：117.110749;31、基站名称：117.110749;32、其它地方是否正常使用：是;33、之前是否可以正常使用：是;</t>
  </si>
  <si>
    <t>TS202310061411492043</t>
  </si>
  <si>
    <t>刘岩锋</t>
  </si>
  <si>
    <t>校园、厂区、部队营区、医院等（注1）</t>
  </si>
  <si>
    <t>2023-10-09 09:21:12</t>
  </si>
  <si>
    <t>高级模板内容：&amp;#10;投诉问题描述:用户无法领取会员权益&amp;#10;操作渠道:手机二维码&amp;#10;参加活动（套餐）名称:沃派校园融合9元移网成员套餐&amp;#10;页面提示:无领取资格&amp;#10;用户要求:用户来电称办卡时有0元百宝箱权益12个月立即生效-湖北，本月无法领取，请后台核实后回电。联系电话：15052052560/15587972151</t>
  </si>
  <si>
    <t>15052052560/15587972151用户2张联通卡，1张正常使用，信号覆盖正常，周边基站无故障，用户为学校学生，已多次联系，用户表示1张卡恢复，为另一张卡业务问题，烦请更改路径核实处理！</t>
  </si>
  <si>
    <t>TS202310081036412191</t>
  </si>
  <si>
    <t>苏萌</t>
  </si>
  <si>
    <t>2023-10-09 17:04:13</t>
  </si>
  <si>
    <t>判断省份:湖北&amp;#10;:移网无法上网&amp;#10;:手机移动数据&amp;#10;获取入参:&amp;#10;获取历史工单:有历史工单&amp;#10;:不存在在途工单&amp;#10;:下一步&amp;#10;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开启.:诊断无异常/解释不认可&amp;#10;:下一步&amp;#10;node_317:&amp;#10;:不符合办理条件&amp;#10;:在湖北&amp;#10;:能/不清楚&amp;#10;:能/不清楚&amp;#10;:网络无异常&amp;#10;:1、受理流水号：;2、受理号码：13197326515;3、主叫号码：13197326515;4、被叫号码：;5、客户姓名：苏萌;6、客户级别：三星忠诚用户;7、用户归属地：宜昌市; 8、受理员工工号：hubXN215910;9、手机厂商：;10、投诉渠道：10010客服热线;11、投诉打点范围：0.5千米;12、投诉地址：宜昌市-西陵区:宜化·巴黎香颂【城东大道与东风路交汇处】  地下负2层;13、网格ID：191196;14、网格名称：YC_A_湖北省宜昌市伍家岗区网格_191196;15、经度：111.321110;16、纬度：30.685411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23、手机信号强弱：无信号;24、用户周边使用情况：全部发生;25、主工单流水号：hub169673244538220602;26、语音业务类型：无法主被叫;27、数据业务类型：无法上网;28、用户是否接受解释：否;29、公告类型：网络信息;30、基站ID：117.1005420;31、基站名称：117.100542;32、其它地方是否正常使用：否;33、之前是否可以正常使用：否</t>
  </si>
  <si>
    <t>经核实，用户投诉点信号覆盖正常，周边基站无故障，其他联通用户正常使用，烦请更改路径协助处理</t>
  </si>
  <si>
    <t>TS202310071400191689</t>
  </si>
  <si>
    <t>卞周华</t>
  </si>
  <si>
    <t>2023-10-09 10:15:36</t>
  </si>
  <si>
    <t>判断省分:湖北&amp;#13;&amp;#10;:湖北用户漫游外省无法拨打或接听&amp;#13;&amp;#10;获取入参:&amp;#13;&amp;#10;查询历史工单:无历史工单&amp;#13;&amp;#10;:下一步&amp;#13;&amp;#10;移网一键诊断结果:1.用户状态是否正常：.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amp;#13;&amp;#10;:下一步&amp;#13;&amp;#10;node_171:&amp;#13;&amp;#10;:不符合办理条件&amp;#13;&amp;#10;:某一地点无法使用&amp;#13;&amp;#10;:周围用户不可使用/不清楚&amp;#13;&amp;#10;:在区域12省内&amp;#13;&amp;#10;:1、受理流水号：;2、受理号码：18507200249;3、主叫号码：18507200249;4、被叫号码：;5、客户姓名：卞周华;6、客户级别：无级别;7、用户归属地：宜昌市; 8、受理员工工号：hubXN2205125;9、手机厂商：;10、投诉渠道：10010客服热线;11、投诉打点范围：0.5千米;12、投诉地址：宜昌市-五峰土家族自治县:湖北省宜昌市五峰土家族自治县渔洋关镇【】五峰县3板桥村9组;13、网格ID：;14、网格名称：;15、经度：110.984505;16、纬度：30.076814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语音;22、室内或室外：室外;23、手机信号强弱：一至两格不稳定;24、用户周边使用情况：全部发生;25、主工单流水号：hub169665812048567479;26、语音业务类型：无法主被叫;27、数据业务类型：;28、用户是否接受解释：否;29、公告类型：网络信息;30、基站ID：117.1006387;31、基站名称：117.1006387;32、其它地方是否正常使用：是;33、之前是否可以正常使用：是;&amp;#13;&amp;#10;用户坚持要求上门处理，已按预处理解释，第二联系电话18271383045</t>
  </si>
  <si>
    <t>联系用户待信号放大器到货后安装，处理人 陈益满 联系电话 18671733750</t>
  </si>
  <si>
    <t>TS202310071913300500</t>
  </si>
  <si>
    <t>胡娇娇</t>
  </si>
  <si>
    <t>2023-10-09 10:20:47</t>
  </si>
  <si>
    <t>判断省分:湖北&amp;#13;&amp;#10;:湖北在省内手机不能打+不能接&amp;#13;&amp;#10;获取入参:&amp;#13;&amp;#10;获取历史工单:无历史工单&amp;#13;&amp;#10;:下一步&amp;#13;&amp;#10;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下一步&amp;#13;&amp;#10;node_317:&amp;#13;&amp;#10;:不符合办理条件&amp;#13;&amp;#10;:某一地点无法拨打或接听&amp;#13;&amp;#10;:不清楚&amp;#13;&amp;#10;:网络无异常&amp;#13;&amp;#10;:1、受理流水号：;2、受理号码：15571750013;3、主叫号码：15571750013;4、被叫号码：;5、客户姓名：胡娇娇;6、客户级别：一星忠诚用户;7、用户归属地：宜昌市; 8、受理员工工号：hubXN23ZH5431;9、手机厂商：;10、投诉渠道：10010客服热线;11、投诉打点范围：0.5千米;12、投诉地址：宜昌市-枝江市:金湖柳苑【南岗路与迎宾大道交叉口北220米】;13、网格ID：190952;14、网格名称：YC_A_湖北省宜昌市枝江市深圳路-迎宾大道交叉口附近网格_190952;15、经度：111.730610;16、纬度：30.430299;17、用户现象：未发现网络问题;18、答复口径：您提供的位置周围基站暂时没有发现异常，建议您先进行换机换卡测试并留意观察。;19、网络类型：5G;20、投诉现象最近发生时间：一周以上;21、语音通话或数据上网：语音;22、室内或室外：室外;23、手机信号强弱：一至两格不稳定;24、用户周边使用情况：个别发生;25、主工单流水号：hub169667692689749691;26、语音业务类型：无法主被叫;27、数据业务类型：;28、用户是否接受解释：否;29、公告类型：;30、基站ID：;31、基站名称：;32、其它地方是否正常使用：是;33、之前是否可以正常使用：是;</t>
  </si>
  <si>
    <t>联系用户近期现场测试，处理人 陈益满 联系电话 18671733750</t>
  </si>
  <si>
    <t>TS202310071608240559</t>
  </si>
  <si>
    <t>2023-10-09 10:15:28</t>
  </si>
  <si>
    <t>判断省份:湖北&amp;#13;&amp;#10;:移网无法上网&amp;#13;&amp;#10;:手机移动数据&amp;#13;&amp;#10;获取入参:&amp;#13;&amp;#10;获取历史工单:有历史工单&amp;#13;&amp;#10;:不存在在途工单&amp;#13;&amp;#10;:下一步&amp;#13;&amp;#10;移网一键诊断结果:1.用户状态是否正常：开通.2.上网功能是否正常：开通.3.流量封顶情况：未封顶.4.近期缴费开机记录情况：无缴费开机.5.2345G终端支持情况：数据为空.6.是否开通关闭公网：.7.是否存在群障：不存在.8.查询终端5G开关状态：.9.查询流量是否限速：未限速.10.查询用户终端蜂窝网络状态：.:诊断无异常/解释不认可&amp;#13;&amp;#10;:下一步&amp;#13;&amp;#10;node_317:&amp;#13;&amp;#10;:符合办理条件&amp;#13;&amp;#10;当月是否清卡重用:是&amp;#13;&amp;#10;:在湖北&amp;#13;&amp;#10;:不能&amp;#13;&amp;#10;:网络无异常&amp;#13;&amp;#10;:1、受理流水号：;2、受理号码：13032704389;3、主叫号码：13032704389;4、被叫号码：;5、客户姓名：罗霄;6、客户级别：四星忠诚用户;7、用户归属地：宜昌市; 8、受理员工工号：hubXN23TF1728;9、手机厂商：;10、投诉渠道：10010客服热线;11、投诉打点范围：0.5千米;12、投诉地址：宜昌市-西陵区:三峡云计算大厦【发展大道57-6号高新区管委会旁】;13、网格ID：191146;14、网格名称：YC_A_湖北省宜昌市西陵区发展大道-北海路交叉口附近网格_191146;15、经度：111.328238;16、纬度：30.725321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至一周;21、语音通话或数据上网：语音和数据;22、室内或室外：室内外;23、手机信号强弱：一至两格不稳定;24、用户周边使用情况：不清楚;25、主工单流水号：hub169666564578170051;26、语音业务类型：杂音,回音,无法主被叫;27、数据业务类型：无法上网;28、用户是否接受解释：否;29、公告类型：网络信息;30、基站ID：;31、基站名称：;32、其它地方是否正常使用：是;33、之前是否可以正常使用：是;</t>
  </si>
  <si>
    <t>TS202310091418380564</t>
  </si>
  <si>
    <t>3G业务</t>
  </si>
  <si>
    <t>2023-10-09 16:36:14</t>
  </si>
  <si>
    <t>集团 您好，&amp;#13;&amp;#10;该客户未配置4G模板，仅支持2G、3G，烦请协助确认所投诉地点的2G、3G覆盖，谢谢。&amp;#13;&amp;#10;日期: 2023年10月06日&amp;#13;&amp;#10;客户香港号码: 85265285445 （IMSI：460016734433434，内地号码：8613143915445）&amp;#13;&amp;#10;地点: 湖北省宜昌市兴山县樽子乡紫龙山昭君原野&amp;#13;&amp;#10;问题：翻内地是可以有信号正常使用，但是一到 湖北省宜昌市兴山县樽子乡紫龙山昭君原野，就无信号了，客人表示去到宝康苑就又重新有服务。&amp;#13;&amp;#10;&amp;#13;&amp;#10;无需回复用户，请将处理结果直接反馈至国漫中心，请协助处理，谢谢&amp;#13;&amp;#10;&amp;#13;&amp;#10;此为国际漫游平台的投诉，请优先处理&amp;#13;</t>
  </si>
  <si>
    <t>网络质量：湖北省宜昌市兴山县樽子乡紫龙山昭君原野AA。经网络部核查该区域属网络信号为正常，致电号码属空号，已短信答复如需办理可联系我部，如有疑问可在工作时间（08:30-12:00；14:00 -17:30 ）联系07176921001、13032700872宜昌客服。如用户咨询，请前台 10010话务 中心代为解释，谢谢</t>
  </si>
  <si>
    <t>TS202310081327051561</t>
  </si>
  <si>
    <t>李璐丹</t>
  </si>
  <si>
    <t>2023-10-09 11:25:07</t>
  </si>
  <si>
    <t>主办单位：湖北&amp;#10;客户类别：首次投诉&amp;#10;10010是否打通：否&amp;#10;是否二次致电10015：是&amp;#10;是否联系：否&amp;#10;升级倾向：&amp;#10;号码归属省：湖北&amp;#10;SVIP等级：&amp;#10;1. 问题类型:;&amp;#10;2. 投诉类型:办理争议;&amp;#10;3. 营业厅地址:;&amp;#10;4. 位置信息:;&amp;#10;5. 位置发生地:;&amp;#10;6. 投诉内容:客服不回一直人工服务一直不回答我的问题&amp;#10;8. 办理业务的名称:拨号&amp;#10;8. 无法办理的渠道:10010客服热线</t>
  </si>
  <si>
    <t>网络质量①客户基本信息：业务号码：15572700727、客户姓名：夏平原、套餐情况：幸福家家乐19元套餐； 客户反映取消业务的问题。&amp;#10;②首次联系客户时间： 2023-10-08 13:59:28； &amp;#10;③投诉核查处理情况：收到贵部转办后，我司立即组织调查 。经核实，经核实因客户入网未开通VoLTE导致，现已联系客户解释，客户已恢复通话，客户满意。&amp;#10;④答复客户时间及客户满意度评价相关信息：我司于2023-10-08 13:59:28联系客户解释说明，客户认可满意。回单人：王宜艳&amp;#10;⑤投诉核查关联材料：无</t>
  </si>
  <si>
    <t>ZX202310081717492265</t>
  </si>
  <si>
    <t>2023-10-09 10:05:47</t>
  </si>
  <si>
    <t>用户表示自己来电显示是开着的 半年前突然没了 前期有反馈 一直没有得到处理 加急  详见：ZX202310071845511649  用户要求重新回电处理，前台已解释，用户不认可</t>
  </si>
  <si>
    <t>TS202310090158501311</t>
  </si>
  <si>
    <t>投诉工单（2021版）&gt;&gt;移网&gt;&gt;【产品及计费使用】计交费及发票&gt;&gt;突发故障--交费不开机</t>
  </si>
  <si>
    <t>王伊水</t>
  </si>
  <si>
    <t>2023-10-09 14:25:12</t>
  </si>
  <si>
    <t>&amp;#13;&amp;#10;高级模板内容：&amp;#13;&amp;#10;投诉问题描述:用户充值话费但是一直显示欠费停机&amp;#13;&amp;#10;缴费号码:13277257790&amp;#13;&amp;#10;缴费金额:10&amp;#13;&amp;#10;交费到账时间:2023-10-09 01:58:04&amp;#13;&amp;#10;交费渠道:微信公众号&amp;#13;&amp;#10;系统是否提示交费到账未竣工:是 &amp;#13;&amp;#10;用户要求:用户态度强烈，现在马上要用手机打电话，请尽快处理，谢谢&amp;#13;</t>
  </si>
  <si>
    <t>TS202310081557140627</t>
  </si>
  <si>
    <t>陶丽丽</t>
  </si>
  <si>
    <t>2023-10-09 11:50:08</t>
  </si>
  <si>
    <t>套餐查询:&amp;#13;&amp;#10;判断用户产品中是否有基站优惠产品:是&amp;#13;&amp;#10;判断用户是否在优惠区域内使用:在优惠范围内&amp;#13;&amp;#10;建议用户通过APP查询详单进行核实:不认可/已经查询过&amp;#13;&amp;#10;判断省分:非贵州&amp;#13;&amp;#10;:&amp;#13;&amp;#10;&amp;#13;&amp;#10;高级模板内容：&amp;#13;&amp;#10;投诉问题描述:用户来电对2023010产生的60元上网费不认可，称自己一直在宜昌远安县使用，为什么就产生了费用？解释不认可，请协助处理，谢谢&amp;#13;&amp;#10;是否剩余小区优惠:是&amp;#13;&amp;#10;实际使用地:湖北宜昌远安县&amp;#13;&amp;#10;是否在优惠范围:是&amp;#13;&amp;#10;涉及金额:60&amp;#13;&amp;#10;是否已解释可能超出优惠范围:是&amp;#13;&amp;#10;涉及时间范围:2023-10-01～2023-10-08&amp;#13;&amp;#10;用户要求:要求我方退费并核实什么原因导致的。谢谢&amp;#13;</t>
  </si>
  <si>
    <t>系统支撑：经核实因系统支撑不到位，导致客户流量无法使用，现申请减免本月流量费用60元，24小时到账，此费用不可打印发票，另申请补赠0元10G流量包，当月有效，客户满意</t>
  </si>
  <si>
    <t>TS202310091440481237</t>
  </si>
  <si>
    <t>刘增义</t>
  </si>
  <si>
    <t>2023-10-09 16:45:51</t>
  </si>
  <si>
    <t>确认账单扣费:&amp;#13;&amp;#10;历史账单查询:&amp;#13;&amp;#10;:用户表述是否出过国:没有&amp;#13;&amp;#10;提示用户交界处易产生国际费用:在交界处&amp;#13;&amp;#10;解释在交界处根据显示运营商判断登录的网络，建议手动选择运营商:不认可&amp;#13;&amp;#10;解释后用户不认可:&amp;#13;&amp;#10;&amp;#13;&amp;#10;高级模板内容：&amp;#13;&amp;#10;投诉问题描述:用户没要到过香港，按照预处理解释不认可，对出境漫游费用不认可，要求退费&amp;#13;&amp;#10;业争议务名称:国际漫游费用&amp;#13;&amp;#10;争议时间:2023-10-09&amp;#13;&amp;#10;争议金额:5&amp;#13;&amp;#10;前台结算内容:5&amp;#13;&amp;#10;用户要求:要求退费&amp;#13;</t>
  </si>
  <si>
    <t>系统支撑：用户反映在深圳爬南山接触了香港基站信号产生出镜漫游费，考虑用户使用感知，已为用户申请减免本月费用5元，24小时内赠费到账，不可打印发票，满意</t>
  </si>
  <si>
    <t>BL202310081026571703</t>
  </si>
  <si>
    <t>柳董银</t>
  </si>
  <si>
    <t>2023-10-09 09:06:23</t>
  </si>
  <si>
    <t>用户反映以前有充值50送50元的活动，在线解释已无此活动不认可，且用户不认可去咨询营业厅咨询，故寄单。</t>
  </si>
  <si>
    <t>系统支撑：因系统支撑不到位导致赠费未到账，经核实，客户交费充值未赠费，已联系客户解释说明，考虑客户感知，已为客户办理 预存话费享50元话费优惠活动，客户满意。</t>
  </si>
  <si>
    <t>TS202310091514432214</t>
  </si>
  <si>
    <t>2023-10-09 16:02:36</t>
  </si>
  <si>
    <t>主办单位：湖北&amp;#10;客户类别：普通客户&amp;#10;10010是否打通：是&amp;#10;是否二次致电10015：是&amp;#10;是否联系：是&amp;#10;升级倾向：无&amp;#10;号码归属省：湖北&amp;#10;SVIP等级：&amp;#10;预处理名称:产品订购一键诊断&amp;#13;&amp;#10;业务产品类型:反映其他业务问题&amp;#13;&amp;#10;用户是否接受:用户不接受&amp;#13;&amp;#10;是否知情订购:知情订购&amp;#13;&amp;#10;备注:&amp;#13;&amp;#10;用户来电取消宽带，携转用户，请协助处理。</t>
  </si>
  <si>
    <t>BL202310081018481564</t>
  </si>
  <si>
    <t>严黎明</t>
  </si>
  <si>
    <t>2023-10-09 09:46:33</t>
  </si>
  <si>
    <t>用户来电要求在线办理携号转网，称自己之前9月14/15号左右已经去营业厅办理了主副卡解绑，但现在还是无法转出，要求办理</t>
  </si>
  <si>
    <t>携号转网（伍家）：主副卡，已为用户拆分，用户可自行获取携转码携出，满意  等工单</t>
  </si>
  <si>
    <t>BL202310081618260166</t>
  </si>
  <si>
    <t>甘发娟</t>
  </si>
  <si>
    <t>2023-10-09 14:11:27</t>
  </si>
  <si>
    <t>用户反馈要求携号转出，套餐内的合约自己并不知情就自动续订了，表示不接受该合约的违约金，要求为其取消并且办理携号转出，烦请协助谢谢！</t>
  </si>
  <si>
    <t>携号转网（伍家营服中心）:用户要求取消套餐折扣问题，挽留无效，已按用户要求取消活约和实装宽带，校验无其他限制，满意。</t>
  </si>
  <si>
    <t>TS202310071924230714</t>
  </si>
  <si>
    <t>郑祖宏</t>
  </si>
  <si>
    <t>2023-10-09 13:16:38</t>
  </si>
  <si>
    <t>主办单位：湖北&amp;#10;客户类别：普通客户&amp;#10;10010是否打通：否&amp;#10;是否二次致电10015：是&amp;#10;是否联系：否&amp;#10;升级倾向：&amp;#10;号码归属省：湖北&amp;#10;SVIP等级：&amp;#10;1. 问题类型:;&amp;#10;2. 投诉类型:增值业务费争议;&amp;#10;3. 营业厅地址:;&amp;#10;4. 位置信息:;&amp;#10;5. 位置发生地:;&amp;#10;6. 投诉内容:&amp;#10;202305月增值业务费:增值业务-联通邮箱套餐专享版0&amp;#10;202306月增值业务费:增值业务-联通邮箱套餐专享版0&amp;#10;202307月增值业务费:增值业务-联通邮箱套餐专享版0&amp;#10;202308月增值业务费:增值业务-联通邮箱套餐专享版0&amp;#10;202309月增值业务费:增值业务-联通邮箱套餐专享版0;点对点短信0.1&amp;#10;争议金额:300.00&amp;#10;需要退订业务:否</t>
  </si>
  <si>
    <t>增值业务①客户投诉产生的原因：客户反映取消业务办理携号转网问题&amp;#10;②客户投诉问题核查情况及解决方案：收到贵部转办后，我司立即组织调查。经核实，客户反映TV增值业务扣费，核实为用户通过电视遥控器订购，多啦看书2400036301，订购时间23.9月，,29元/月，扣费58元，乐笑居家2400062105,25元/月，23.4月订购，扣费175元，合计扣费233元，已为用户取消屏蔽，并申请减免233元，24小时内赠费到账，不可打印发票，满意。&amp;#10;③客户问题满意度：我司于2023-10-08  24:42:10联系客户满意。&amp;#10;④回单人:程李晶；联系电话：07176921001</t>
  </si>
  <si>
    <t>BL202310081436370706</t>
  </si>
  <si>
    <t>罗文化</t>
  </si>
  <si>
    <t>2023-10-09 09:20:58</t>
  </si>
  <si>
    <t>&amp;#13;&amp;#10;高级模板内容：&amp;#13;&amp;#10;需区域二线受理的业务:用户无法提供验证码&amp;#13;&amp;#10;用户需办理业务名称:	 哔哩哔哩15G流量加会员月包/联通PLUS黄金会员月卡12个月轻合约优惠19元/月（促销-首月2.9元）（立即生效）&amp;#13;&amp;#10;业务办理类型:取消&amp;#13;&amp;#10;业务生效时间:次月生效&amp;#13;&amp;#10;是否已按规范验证用户信息:无需验证&amp;#13;</t>
  </si>
  <si>
    <t>BL202310091255591573</t>
  </si>
  <si>
    <t>2023-10-09 17:59:38</t>
  </si>
  <si>
    <t>&amp;#13;&amp;#10;高级模板内容：&amp;#13;&amp;#10;需区域二线受理的业务:用户无法提供验证码&amp;#13;&amp;#10;用户需办理业务名称:5G特惠加油包19元10GB（新&amp;#13;&amp;#10;业务办理类型:开通&amp;#13;&amp;#10;业务生效时间:立即生效&amp;#13;&amp;#10;是否已按规范验证用户信息:无需验证&amp;#13;&amp;#10;备注（如开通流量包、语音包请备注清楚当月有效/长期有效）:用户只开通一个月    下个月不需要&amp;#13;</t>
  </si>
  <si>
    <t>TS202310091116190882</t>
  </si>
  <si>
    <t>2023-10-09 16:33:11</t>
  </si>
  <si>
    <t>判断省分:湖北&amp;#13;&amp;#10;:失败&amp;#13;&amp;#10;node_42:&amp;#13;&amp;#10;:无合约/简单合约&amp;#13;&amp;#10;:其他套餐&amp;#13;&amp;#10;:本地&amp;#13;&amp;#10;:不认可&amp;#13;&amp;#10;:&amp;#13;&amp;#10;&amp;#13;&amp;#10;高级模板内容：&amp;#13;&amp;#10;投诉问题描述:用户来电要求取消 沃小号 关系&amp;#13;&amp;#10;办理渠道:其他:10010&amp;#13;&amp;#10;无法办理原因:前台无权限&amp;#13;&amp;#10;用户要求:用户要去在12点钟以前进行取消 沃小号关系&amp;#13;</t>
  </si>
  <si>
    <t>BL202310090811121973</t>
  </si>
  <si>
    <t>王明金</t>
  </si>
  <si>
    <t>2023-10-09 09:09:11</t>
  </si>
  <si>
    <t>&amp;#13;&amp;#10;高级模板内容：&amp;#13;&amp;#10;需区域二线受理的业务:用户无法提供验证码&amp;#13;&amp;#10;用户需办理业务名称:AR彩铃酷趣会员5G加油包（湖北）&amp;#13;&amp;#10;业务办理类型:取消&amp;#13;&amp;#10;业务生效时间:次月生效&amp;#13;&amp;#10;是否已按规范验证用户信息:是&amp;#13;</t>
  </si>
  <si>
    <t>BL202310082002250855</t>
  </si>
  <si>
    <t>喻柏翠</t>
  </si>
  <si>
    <t>2023-10-09 09:09:14</t>
  </si>
  <si>
    <t>&amp;#13;&amp;#10;高级模板内容：&amp;#13;&amp;#10;需区域二线受理的业务:用户无法提供验证码&amp;#13;&amp;#10;用户需办理业务名称:乐铃漏话提醒包（次月生效）-湖北-3元  尊享权益包（白银版）次月生效   5G会员权益包（次月生效）-联通助理漏话提醒&amp;#13;&amp;#10;业务办理类型:取消&amp;#13;&amp;#10;业务生效时间:次月生效&amp;#13;&amp;#10;是否已按规范验证用户信息:是&amp;#13;&amp;#10;备注（如开通流量包、语音包请备注清楚当月有效/长期有效）:月底失效&amp;#13;</t>
  </si>
  <si>
    <t>BL202310090834502142</t>
  </si>
  <si>
    <t>陈华</t>
  </si>
  <si>
    <t>2023-10-09 09:20:51</t>
  </si>
  <si>
    <t>&amp;#13;&amp;#10;高级模板内容：&amp;#13;&amp;#10;需区域二线受理的业务:用户无法提供验证码&amp;#13;&amp;#10;用户需办理业务名称:取消联通助理-智能应答5元（次月生效   取消视频彩铃精选会员&amp;#13;&amp;#10;业务办理类型:取消&amp;#13;&amp;#10;业务生效时间:立即生效&amp;#13;&amp;#10;是否已按规范验证用户信息:是&amp;#13;</t>
  </si>
  <si>
    <t>BL202310082157411653</t>
  </si>
  <si>
    <t>徐德里</t>
  </si>
  <si>
    <t>2023-10-09 09:45:31</t>
  </si>
  <si>
    <t>BL202310081657240816</t>
  </si>
  <si>
    <t>朱应东</t>
  </si>
  <si>
    <t>2023-10-09 09:17:42</t>
  </si>
  <si>
    <t>&amp;#13;&amp;#10;高级模板内容：&amp;#13;&amp;#10;需区域二线受理的业务:用户无法提供验证码&amp;#13;&amp;#10;用户需办理业务名称:炫彩通信助理包体验版-立即生效（湖北） 、 (湖北)国内流量月包5元包500MB &amp;#13;&amp;#10;业务办理类型:取消&amp;#13;&amp;#10;业务生效时间:次月生效&amp;#13;&amp;#10;是否已按规范验证用户信息:无需验证&amp;#13;</t>
  </si>
  <si>
    <t>BL202310091507511395</t>
  </si>
  <si>
    <t>2023-10-09 17:25:54</t>
  </si>
  <si>
    <t>&amp;#13;&amp;#10;高级模板内容：&amp;#13;&amp;#10;需区域二线受理的业务:用户无法提供验证码&amp;#13;&amp;#10;用户需办理业务名称:炫彩通信助理包体验版-立即生效、通讯无忧包(3元/月）&amp;#13;&amp;#10;业务办理类型:取消&amp;#13;&amp;#10;业务生效时间:立即生效&amp;#13;&amp;#10;是否已按规范验证用户信息:无需验证&amp;#13;</t>
  </si>
  <si>
    <t>BL202310091048191795</t>
  </si>
  <si>
    <t>办理工单（2021版）&gt;&gt;业务功能&gt;&gt;短信功能开通</t>
  </si>
  <si>
    <t>叶军红</t>
  </si>
  <si>
    <t>2023-10-09 10:55:17</t>
  </si>
  <si>
    <t>用户来电:开通短信收发功能&amp;#13;&amp;#10;用户状态、余额:正常&amp;#13;&amp;#10;判断地市、套餐:其他省分地市&amp;#13;&amp;#10;进行服务密码验证:验证成功&amp;#13;&amp;#10;为用户办理:办理失败&amp;#13;&amp;#10;:在线无法为客户开通短信收发功能 多次引导用户前往营业厅 用户不愿意 已验证身份信息成功 烦请后台协助处理谢谢1 &amp;#13;</t>
  </si>
  <si>
    <t>BL202310091036271576</t>
  </si>
  <si>
    <t>江朝圣</t>
  </si>
  <si>
    <t>2023-10-09 14:17:57</t>
  </si>
  <si>
    <t>13197345996命中精准预判服务场景:[65岁以上老人] &amp;#13;&amp;#10;用户来电:关闭上网功能&amp;#13;&amp;#10;判断省分:甘肃、湖北&amp;#13;&amp;#10;解释无法关闭，建议用户关闭手机蜂窝数据网络即可:不认可&amp;#13;&amp;#10;:&amp;#13;&amp;#10;用户要求关闭上网功能，</t>
  </si>
  <si>
    <t>BL202310090126101815</t>
  </si>
  <si>
    <t>孟思浩</t>
  </si>
  <si>
    <t>2023-10-09 09:13:53</t>
  </si>
  <si>
    <t>用户要求取消畅想彩铃10元包月。提示有在途订单，请后台协助处理</t>
  </si>
  <si>
    <t>BL202310081925330422</t>
  </si>
  <si>
    <t>郭娥</t>
  </si>
  <si>
    <t>2023-10-09 09:50:17</t>
  </si>
  <si>
    <r>
      <t/>
    </r>
    <r>
      <rPr>
        <sz val="11"/>
        <color theme="1"/>
        <rFont val="宋体"/>
        <family val="2"/>
      </rPr>
      <t>用户来电:关闭上网功能&amp;#13;&amp;#10;判断省分:甘肃、湖北&amp;#13;&amp;#10;解释无法关闭，建议用户关闭手机蜂窝数据网络即可:不认可&amp;#13;&amp;#10;:用户来电反映要求关闭;</t>
    </r>
    <r>
      <rPr>
        <sz val="11"/>
        <color theme="1"/>
        <rFont val="Arial"/>
        <family val="2"/>
      </rPr>
      <t xml:space="preserve">	</t>
    </r>
    <r>
      <rPr>
        <sz val="11"/>
        <color theme="1"/>
        <rFont val="宋体"/>
        <family val="2"/>
      </rPr>
      <t>15671062440.与</t>
    </r>
    <r>
      <rPr>
        <sz val="11"/>
        <color theme="1"/>
        <rFont val="Arial"/>
        <family val="2"/>
      </rPr>
      <t xml:space="preserve">	</t>
    </r>
    <r>
      <rPr>
        <sz val="11"/>
        <color theme="1"/>
        <rFont val="宋体"/>
        <family val="2"/>
      </rPr>
      <t>15671062341的上网功能，已通过服务密码验证，烦请后台协助处理</t>
    </r>
  </si>
  <si>
    <t>BL202310081921040370</t>
  </si>
  <si>
    <t>071700376478</t>
  </si>
  <si>
    <t>2023-10-09 11:17:27</t>
  </si>
  <si>
    <t>071700376478命中精准预判服务场景:[65岁以上老人] &amp;#13;&amp;#10;用户来电要求取消提速至1000M（30元）（湖北）并回复</t>
  </si>
  <si>
    <t>BL202310081826052173</t>
  </si>
  <si>
    <t>龙玉海</t>
  </si>
  <si>
    <t>2023-10-09 09:23:09</t>
  </si>
  <si>
    <t>用户来电:关闭上网功能&amp;#13;&amp;#10;判断省分:甘肃、湖北&amp;#13;&amp;#10;解释无法关闭，建议用户关闭手机蜂窝数据网络即可:不认可&amp;#13;&amp;#10;:&amp;#13;&amp;#10;用户来电要求关闭15571755990号码上网功能，解释无效。</t>
  </si>
  <si>
    <t>TS202310071706432398</t>
  </si>
  <si>
    <t>陈思哲</t>
  </si>
  <si>
    <t>2023-10-09 13:34:48</t>
  </si>
  <si>
    <t>主办单位：湖北&amp;#10;客户类别：首次投诉&amp;#10;10010是否打通：否&amp;#10;是否二次致电10015：是&amp;#10;是否联系：否&amp;#10;升级倾向：&amp;#10;号码归属省：湖北&amp;#10;SVIP等级：&amp;#10;1. 问题类型:;&amp;#10;2. 投诉类型:其他问题;&amp;#10;3. 营业厅地址:;&amp;#10;4. 位置信息:;&amp;#10;5. 位置发生地:;&amp;#10;6. 投诉内容:我在网上下的是其他的套餐卡，没有下过这个套餐，为什么要给我发这个卡，湖北联通盗用我信息办其他套餐，现在要求退费100元销户。</t>
  </si>
  <si>
    <t>①客户基本资料：业务号码13264902011、客户姓名 陈思哲、套餐情况 小天卡-2023；&amp;#10;②首次联系客户时间：2023-10-08 11:51:00&amp;#10;③投诉核查处理情况：收到贵部转办，我司立即组织核查，经核实，客户要求注销小天卡，已按客户要求要求注销，并登记1周内退还充值费用100元至客户微信&amp;#10;④答复客户时间及客户满意度评价：根据上述核实情况，我司于2023-10-08 11:51:00&amp;#10;联系客户满意，回单人：张婷、联系方式：07176921001&amp;#10;⑤投诉核查关联材料：无。</t>
  </si>
  <si>
    <t>BL202310081737461484</t>
  </si>
  <si>
    <t>孙家珍</t>
  </si>
  <si>
    <t>2023-10-09 09:14:32</t>
  </si>
  <si>
    <t>[65岁以上老人] &amp;#13;&amp;#10;高级模板内容：&amp;#13;&amp;#10;需区域二线受理的业务:用户无法提供验证码&amp;#13;&amp;#10;用户需办理业务名称:5G超级会员白银版立即生效&amp;#13;&amp;#10;业务办理类型:取消&amp;#13;&amp;#10;业务生效时间:次月生效&amp;#13;&amp;#10;是否已按规范验证用户信息:无需验证&amp;#13;&amp;#10;备注（如开通流量包、语音包请备注清楚当月有效/长期有效）:收不到短信验证码&amp;#13;</t>
  </si>
  <si>
    <t>BL202310081750521673</t>
  </si>
  <si>
    <t>张俊云</t>
  </si>
  <si>
    <t>2023-10-09 09:37:16</t>
  </si>
  <si>
    <t>[65岁以上老人] &amp;#13;&amp;#10;高级模板内容：&amp;#13;&amp;#10;需区域二线受理的业务:用户无法提供验证码&amp;#13;&amp;#10;用户需办理业务名称:5G加油包19元5GB（次月生效）&amp;#13;&amp;#10;业务办理类型:取消&amp;#13;&amp;#10;业务生效时间:立即生效&amp;#13;&amp;#10;是否已按规范验证用户信息:无需验证&amp;#13;</t>
  </si>
  <si>
    <t>ZX202310090812101251</t>
  </si>
  <si>
    <t>宋方恕</t>
  </si>
  <si>
    <t>2023-10-09 16:48:19</t>
  </si>
  <si>
    <t>用户来电反映需要了解自己是不是能参加副卡免费的活动，要求我司工作人员回电介绍，麻烦后台协助处理一下</t>
  </si>
  <si>
    <t>业务办理：副卡0月租，已为用户办理，次月生效，满意</t>
  </si>
  <si>
    <t>ZX202310081420410484</t>
  </si>
  <si>
    <t>周文兰</t>
  </si>
  <si>
    <t>customerSign,TCSI-GJ</t>
  </si>
  <si>
    <t>2023-10-09 14:21:21</t>
  </si>
  <si>
    <t>21年省分重点用户(移动业务)判断省分:湖北&amp;#13;&amp;#10;:失败&amp;#13;&amp;#10;node_42:&amp;#13;&amp;#10;:无合约/简单合约&amp;#13;&amp;#10;:单卡/移移融合副卡套餐&amp;#13;&amp;#10;获取用户证件类型::不认可&amp;#13;&amp;#10;:&amp;#13;&amp;#10;&amp;#13;&amp;#10;高级模板内容：&amp;#13;&amp;#10;问题描述:协助销户自己不知道ICCID&amp;#13;&amp;#10;第二联系方式:13216189228&amp;#13;&amp;#10;销户原因:不想用了&amp;#13;&amp;#10;用户要求:协助销户自己不知道ICCID&amp;#13;</t>
  </si>
  <si>
    <t>业务办理：号码销户   客服部已操作办理销户，满意。</t>
  </si>
  <si>
    <t>ZX202310062045230497</t>
  </si>
  <si>
    <t>吴欢</t>
  </si>
  <si>
    <t>2023-10-09 09:13:50</t>
  </si>
  <si>
    <t>判断省分:湖北&amp;#13;&amp;#10;:失败&amp;#13;&amp;#10;node_42:&amp;#13;&amp;#10;:无合约/简单合约&amp;#13;&amp;#10;:单卡/移移融合副卡套餐&amp;#13;&amp;#10;获取用户证件类型::不认可&amp;#13;&amp;#10;:&amp;#13;&amp;#10;&amp;#13;&amp;#10;高级模板内容：&amp;#13;&amp;#10;问题描述:用户来电反馈称号码这个号码不想使用了，营业厅说归属地才能销户，人在异地要求在线销户，请后台协助处理，谢谢&amp;#13;&amp;#10;第二联系方式:17672686688&amp;#13;&amp;#10;销户原因:不想使用&amp;#13;&amp;#10;用户要求:加急处理 ，谢谢&amp;#13;</t>
  </si>
  <si>
    <t>业务办理：号码销户  经核实，客户号码已欠费停机，无法联系上客户，多次致电未接，已短信告知如您后期使用有任何疑问，可于工作时间（08：30-17：30）致电宜昌联通07176921001或13032700872</t>
  </si>
  <si>
    <t>ZX202310071824201526</t>
  </si>
  <si>
    <t>刘童林</t>
  </si>
  <si>
    <t>2023-10-09 09:06:41</t>
  </si>
  <si>
    <t>判断省分:湖北&amp;#13;&amp;#10;:失败&amp;#13;&amp;#10;node_42:&amp;#13;&amp;#10;:无合约/简单合约&amp;#13;&amp;#10;:其他套餐&amp;#13;&amp;#10;:异地&amp;#13;&amp;#10;:不认可/无法提供相关证件&amp;#13;&amp;#10;:&amp;#13;&amp;#10;&amp;#13;&amp;#10;高级模板内容：&amp;#13;&amp;#10;问题描述:用户要求销户，不愿意去营业厅，前台解释有宽带业务，用户不认可&amp;#13;&amp;#10;第二联系方式:13085151387&amp;#13;&amp;#10;销户原因:不需要网不好&amp;#13;&amp;#10;用户要求:要求线上销户，提到10015投诉&amp;#13;</t>
  </si>
  <si>
    <r>
      <t/>
    </r>
    <r>
      <rPr>
        <sz val="11"/>
        <color theme="1"/>
        <rFont val="宋体"/>
        <family val="2"/>
      </rPr>
      <t>业务办理：号码销户，多次致电未接，无法核实具体情况，已短信告知如您后期使用有任何疑问，可于工作时间（08：30-17：30）致电宜昌联通07176921001或13032700872</t>
    </r>
    <r>
      <rPr>
        <sz val="11"/>
        <color theme="1"/>
        <rFont val="Arial"/>
        <family val="2"/>
      </rPr>
      <t xml:space="preserve">	</t>
    </r>
    <r>
      <rPr>
        <sz val="11"/>
        <color theme="1"/>
        <rFont val="宋体"/>
        <family val="2"/>
      </rPr>
      <t>。</t>
    </r>
  </si>
  <si>
    <t>ZX202310080953430602</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</si>
  <si>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不能接收&amp;#13;&amp;#10;:等待下发&amp;#13;&amp;#10;:用户称无法接收短信，前台已解释，用户不认可，用户要求我方尽快核实处理&amp;#13;</t>
  </si>
  <si>
    <t>业务办理：经核实因客户号码开通限制呼入，导致无法接收短信，现已取消，我司核实短信功能正常，建议客户后期关注，客户满意。</t>
  </si>
  <si>
    <t>ZX202310071443331858</t>
  </si>
  <si>
    <t>张雯</t>
  </si>
  <si>
    <t>2023-10-09 09:14:55</t>
  </si>
  <si>
    <t>判断省分:湖北&amp;#13;&amp;#10;:失败&amp;#13;&amp;#10;node_42:&amp;#13;&amp;#10;:无合约/简单合约&amp;#13;&amp;#10;:单卡/移移融合副卡套餐&amp;#13;&amp;#10;获取用户证件类型::不认可&amp;#13;&amp;#10;:&amp;#13;&amp;#10;&amp;#13;&amp;#10;高级模板内容：&amp;#13;&amp;#10;问题描述:用户来电要求销户此卡，已挽留用户不接受称1号已经到营业厅办理销户业务了，但是一直未处理要求我司核实回电&amp;#13;&amp;#10;第二联系方式:13986756079&amp;#13;&amp;#10;销户原因:称是小孩使用号码的，现在不想使用了&amp;#13;&amp;#10;用户要求:加急处理&amp;#13;</t>
  </si>
  <si>
    <t>业务办理：销户，已为用户申请减免本月月租后注销号码，已赠费68元到账，不可打印发票，满意</t>
  </si>
  <si>
    <t>ZX202310090817111265</t>
  </si>
  <si>
    <t>2023-10-09 17:26:16</t>
  </si>
  <si>
    <t>判断省分:湖北&amp;#13;&amp;#10;:失败&amp;#13;&amp;#10;node_42:&amp;#13;&amp;#10;:无合约/简单合约&amp;#13;&amp;#10;:单卡/移移融合副卡套餐&amp;#13;&amp;#10;获取用户证件类型::不认可&amp;#13;&amp;#10;:&amp;#13;&amp;#10;&amp;#13;&amp;#10;高级模板内容：&amp;#13;&amp;#10;问题描述:详见：ZX202310031415020074，用户再次来电反映问题没有解决，表示自己在APP办理预约 销户，取消了两次，对此不认可，有投诉倾向，要求销户，请协助处理，谢谢&amp;#13;&amp;#10;第二联系方式:无&amp;#13;&amp;#10;销户原因:不用了&amp;#13;&amp;#10;用户要求:详见：ZX202310031415020074，用户再次来电反映问题没有解决，表示自己在APP办理预约 销户，取消了两次，对此不认可，有投诉倾向，要求销户，请协助处理，谢谢&amp;#13;</t>
  </si>
  <si>
    <t>业务办理：销户，已注销，满意</t>
  </si>
  <si>
    <t>ZX202310081536321243</t>
  </si>
  <si>
    <t>向红玉</t>
  </si>
  <si>
    <t>2023-10-09 14:05:12</t>
  </si>
  <si>
    <t>判断省分:湖北&amp;#13;&amp;#10;:失败&amp;#13;&amp;#10;node_42:&amp;#13;&amp;#10;:无合约/简单合约&amp;#13;&amp;#10;:单卡/移移融合副卡套餐&amp;#13;&amp;#10;获取用户证件类型::不认可&amp;#13;&amp;#10;:&amp;#13;&amp;#10;&amp;#13;&amp;#10;高级模板内容：&amp;#13;&amp;#10;问题描述:用户来电反映并没有办理号码 13227277992 要求销户 用户称不在归属地&amp;#13;&amp;#10;第二联系方式:15549385554&amp;#13;&amp;#10;销户原因:用户称没办理过这张号码 &amp;#13;&amp;#10;用户要求:要求销户&amp;#13;</t>
  </si>
  <si>
    <t>业务办理：销户，用户要求销户副卡，挽留无效，已按用户要求销户，满意。</t>
  </si>
  <si>
    <t>ZX202310082058110923</t>
  </si>
  <si>
    <t>邓佳伟</t>
  </si>
  <si>
    <t>2023-10-09 14:22:13</t>
  </si>
  <si>
    <t>判断省分:湖北&amp;#13;&amp;#10;:失败&amp;#13;&amp;#10;node_42:&amp;#13;&amp;#10;:无合约/简单合约&amp;#13;&amp;#10;:单卡/移移融合副卡套餐&amp;#13;&amp;#10;获取用户证件类型::不认可&amp;#13;&amp;#10;:&amp;#13;&amp;#10;&amp;#13;&amp;#10;高级模板内容：&amp;#13;&amp;#10;问题描述:用户要求销户，不想使用了 ，前台挽留无效！之前在中国联通APP预约了销户，但是上课时候不方便接听 ，要求工作人员规定时间联系&amp;#13;&amp;#10;第二联系方式:15586358097&amp;#13;&amp;#10;销户原因:不想使用了&amp;#13;&amp;#10;用户要求:用户表示中午12点至14点期间方便接听电话！联系本机！请尽快处理销户！&amp;#13;</t>
  </si>
  <si>
    <t>ZX202310081403280336</t>
  </si>
  <si>
    <t>郑露华</t>
  </si>
  <si>
    <t>南方一中心&gt;&gt;北京电发&gt;&gt;电发热线2区&gt;&gt;电发2区1班</t>
  </si>
  <si>
    <t>2023-10-09 11:20:17</t>
  </si>
  <si>
    <t>判断省分:湖北&amp;#13;&amp;#10;:失败&amp;#13;&amp;#10;node_42:&amp;#13;&amp;#10;:其他合约&amp;#13;&amp;#10;:异地&amp;#13;&amp;#10;:不认可/无法提供相关证件&amp;#13;&amp;#10;:&amp;#13;&amp;#10;&amp;#13;&amp;#10;高级模板内容：&amp;#13;&amp;#10;问题描述:用户来电表示之前国庆回去办理销户营业厅工作人员告知账期无法办理，现在用户在外地，要求线上协助销户宽带和手机，称设备那些邮寄过去还是怎么弄，前台已解释销户需要缴清欠费，用户不愿缴这个月的费用，表示这个月都没有使用，烦请协助处理，谢谢。&amp;#13;&amp;#10;第二联系方式:18814991889   &amp;#13;&amp;#10;销户原因:未告知&amp;#13;&amp;#10;用户要求:要求线上协助销户宽带和手机，称设备那些邮寄过去还是怎么弄，前台已解释销户需要缴清欠费，用户不愿缴这个月的费用，表示这个月都没有使用，烦请协助处理，谢谢。&amp;#13;</t>
  </si>
  <si>
    <t>业务办理：已核实客户资料无误，现已协助办理销户，客户满意。</t>
  </si>
  <si>
    <t>BL202310090904282451</t>
  </si>
  <si>
    <t>喻心德</t>
  </si>
  <si>
    <t>2023-10-09 11:23:26</t>
  </si>
  <si>
    <t>[65岁以上老人] &amp;#13;&amp;#10;高级模板内容：&amp;#13;&amp;#10;需区域二线受理的业务:用户无法提供验证码&amp;#13;&amp;#10;用户需办理业务名称:取消5G精品听读PLUS会员&amp;#13;&amp;#10;业务办理类型:取消&amp;#13;&amp;#10;业务生效时间:次月生效&amp;#13;&amp;#10;是否已按规范验证用户信息:无需验证&amp;#13;</t>
  </si>
  <si>
    <t>BL202310081840092378</t>
  </si>
  <si>
    <t>2023-10-09 09:39:05</t>
  </si>
  <si>
    <t>【2022年上工信部测评重保用户】&amp;#13;&amp;#10;高级模板内容：&amp;#13;&amp;#10;需区域二线受理的业务:用户无法提供验证码&amp;#13;&amp;#10;用户需办理业务名称: 腾讯王卡-39元5G版超级会员（黄金版）-次月生效 &amp;#13;&amp;#10;业务办理类型:取消&amp;#13;&amp;#10;业务生效时间:次月生效&amp;#13;&amp;#10;是否已按规范验证用户信息:是&amp;#13;&amp;#10;备注（如开通流量包、语音包请备注清楚当月有效/长期有效）:用户要求取消 腾讯王卡-39元5G版超级会员（黄金版）-次月生效 并办理5G特惠加油包19元10GB（次月生效）（新）&amp;#13;</t>
  </si>
  <si>
    <t>BL202310091247291442</t>
  </si>
  <si>
    <t>胡瑞</t>
  </si>
  <si>
    <t>2023-10-09 16:31:49</t>
  </si>
  <si>
    <t>【2022年上工信部测评重保用户】&amp;#13;&amp;#10;高级模板内容：&amp;#13;&amp;#10;需区域二线受理的业务:用户无法提供验证码&amp;#13;&amp;#10;用户需办理业务名称:5G炫彩加油包19元10GB（次月生效）（湖北）&amp;#13;&amp;#10;业务办理类型:取消&amp;#13;&amp;#10;业务生效时间:次月生效&amp;#13;&amp;#10;是否已按规范验证用户信息:是&amp;#13;&amp;#10;备注（如开通流量包、语音包请备注清楚当月有效/长期有效）:无&amp;#13;</t>
  </si>
  <si>
    <t>ZX202310081652512039</t>
  </si>
  <si>
    <t>王康力</t>
  </si>
  <si>
    <t>2023-10-09 17:25:18</t>
  </si>
  <si>
    <t>判断省分:湖北&amp;#13;&amp;#10;:失败&amp;#13;&amp;#10;node_42:&amp;#13;&amp;#10;:其他合约&amp;#13;&amp;#10;:本地&amp;#13;&amp;#10;:不认可&amp;#13;&amp;#10;:&amp;#13;&amp;#10;&amp;#13;&amp;#10;高级模板内容：&amp;#13;&amp;#10;问题描述:用户要求办理销户&amp;#13;&amp;#10;第二联系方式:18372747987&amp;#13;&amp;#10;销户原因:不想用了&amp;#13;&amp;#10;用户要求:用户要求办理销户&amp;#13;</t>
  </si>
  <si>
    <t>业务办理：注销，已销户，满意</t>
  </si>
  <si>
    <t>TS202310090913052460</t>
  </si>
  <si>
    <t>李梦莹</t>
  </si>
  <si>
    <t>2023-10-09 17:15:12</t>
  </si>
  <si>
    <t>&amp;#13;&amp;#10;高级模板内容：&amp;#13;&amp;#10;投诉问题描述:用户来电称要求把15571734742作为15572741112的副卡，前台推荐营业厅，用户称营业厅无法办理，让用户联系10010 ，请协助&amp;#13;&amp;#10;用户状态:开通&amp;#13;&amp;#10;停机原因:无&amp;#13;&amp;#10;第二联系电话:17683719330&amp;#13;&amp;#10;用户要求:加急处理&amp;#13;</t>
  </si>
  <si>
    <t>业务办理：绑定副卡  客服部已操作绑定，次月生效，满意</t>
  </si>
  <si>
    <t>TS202310071340131174</t>
  </si>
  <si>
    <t>王晓甘</t>
  </si>
  <si>
    <t>2023-10-09 10:32:13</t>
  </si>
  <si>
    <t>&amp;#13;&amp;#10;高级模板内容：&amp;#13;&amp;#10;投诉问题描述:用户不知情办理了这个号卡 自称是营业厅的工作人员的办理的卡 现在用户要求销户 并且返还首充的100元话费&amp;#13;&amp;#10;用户要求:用户不知情办理了这个号卡 自称是营业厅的工作人员的办理的卡 现在用户要求销户 并且返还首充的100元话费&amp;#13;</t>
  </si>
  <si>
    <t>业务办理：号码销户   联系客户表示暂不办理销户，保留继续使用，满意。</t>
  </si>
  <si>
    <t>TS202310071411291964</t>
  </si>
  <si>
    <t>罗金英</t>
  </si>
  <si>
    <t>2023-10-09 08:08:44</t>
  </si>
  <si>
    <t>&amp;#13;&amp;#10;高级模板内容：&amp;#13;&amp;#10;投诉问题描述:用户称自己买手机时被强制开卡了 用户现在销户 对产生的欠费不认可&amp;#13;&amp;#10;争议月份:2023年10月&amp;#13;&amp;#10;争议金额:36.5&amp;#13;&amp;#10;用户要求:回电处理&amp;#13;</t>
  </si>
  <si>
    <t>业务办理：号码销户  客户要求注销号码15672521561，客服部已操作办理，满意。</t>
  </si>
  <si>
    <t>TS202310081000331104</t>
  </si>
  <si>
    <t>投诉工单（2021版）&gt;&gt;移网&gt;&gt;【离网】离网（离网+拆机+销户）&gt;&gt;esim销户问题</t>
  </si>
  <si>
    <t>2023-10-09 13:40:25</t>
  </si>
  <si>
    <t>:退订类业务&amp;#13;&amp;#10;:退订时报错&amp;#13;&amp;#10;:没有附卡&amp;#13;&amp;#10;:有&amp;#13;&amp;#10;:&amp;#13;&amp;#10;&amp;#13;&amp;#10;高级模板内容：&amp;#13;&amp;#10;投诉问题描述:用户来电表示自己有个一号双终端业务  在app无法销户 前台进cb查询用户没有附卡 有一号多卡群主关系 请协助 &amp;#13;&amp;#10;用户类型:一号双终端  &amp;#13;&amp;#10;APP销户报错提示:APP提示没有开通此业务&amp;#13;&amp;#10;手表品牌:华为&amp;#13;&amp;#10;用户要求:请协助销户 &amp;#13;</t>
  </si>
  <si>
    <t>业务办理：客户要求取消一号双终端业务，客服部已操作取消，满意。</t>
  </si>
  <si>
    <t>TS202310091435371046</t>
  </si>
  <si>
    <t>吴春梅</t>
  </si>
  <si>
    <t>2023-10-09 16:32:13</t>
  </si>
  <si>
    <t>&amp;#13;&amp;#10;高级模板内容：&amp;#13;&amp;#10;投诉问题描述:用户表示副卡想要跟其他的副卡一样0元功能费，不想要副卡免月租24个月（10元话费24个月）（湖北）-次月生效&amp;#13;&amp;#10;争议月份:2023年10月&amp;#13;&amp;#10;争议金额:10&amp;#13;&amp;#10;用户要求:要求尽快回复。&amp;#13;</t>
  </si>
  <si>
    <t>业务办理：用户要求将号码赠费取消，转资0月租，已为用户办理，次月生效，满意</t>
  </si>
  <si>
    <t>TS202310060814061455</t>
  </si>
  <si>
    <t>唐云</t>
  </si>
  <si>
    <t>2023-10-09 17:10:40</t>
  </si>
  <si>
    <t>主办单位：湖北&amp;#10;客户类别：首次投诉&amp;#10;10010是否打通：否&amp;#10;是否二次致电10015：是&amp;#10;是否联系：否&amp;#10;升级倾向：&amp;#10;号码归属省：湖北&amp;#10;SVIP等级：&amp;#10;1. 问题类型:;&amp;#10;2. 投诉类型:其他问题;&amp;#10;3. 营业厅地址:;&amp;#10;4. 位置信息:;&amp;#10;5. 位置发生地:;&amp;#10;6. 投诉内容:我想线上注销号码，当时买的时候说不用去线下注销号所以才要的</t>
  </si>
  <si>
    <t>业务办理①客户投诉产生的原因：客户反映号码销户问题。								&amp;#10;②客户投诉问题核查情况及解决方案：收到贵部转办后，我司立即组织调查。经核实，联系客户表示暂不办理销户，保留继续使用，满意							&amp;#10;③客户问题满意度：满意。								&amp;#10;④回单人:宜昌客服王晓玉；联系电话：07176921001。</t>
  </si>
  <si>
    <t>BL202310091350252350</t>
  </si>
  <si>
    <t>邢能完</t>
  </si>
  <si>
    <t>2023-10-09 15:21:13</t>
  </si>
  <si>
    <t>用户要求继续参加5G套餐月费7折优惠（次月生效24个月）（取整）（湖北）活动，前台无法办理，无法前往营业厅办理，请协助处理，谢谢！</t>
  </si>
  <si>
    <t>业务办理： 199元5G畅爽冰激凌60元赠费（次月生效12个月）（湖北） ，已为用户办理，次月生效，满意</t>
  </si>
  <si>
    <t>BL202310091427220501</t>
  </si>
  <si>
    <t>彭宏琼</t>
  </si>
  <si>
    <t>2023-10-09 15:58:15</t>
  </si>
  <si>
    <t>用户来电要求取消炫彩通信助理包，我处在CB中未查询到改业务，现用户要求取消，请尽快处理，谢谢</t>
  </si>
  <si>
    <t>业务办理：经核实已取消沃助理，并申请减免9-10月费用合计20元，24小时到账，此费用可打印发票，客户满意。</t>
  </si>
  <si>
    <t>BL202310081207580935</t>
  </si>
  <si>
    <t>肖英和</t>
  </si>
  <si>
    <t>2023-10-09 09:15:51</t>
  </si>
  <si>
    <t>用户来电要求续订：预存话费享折扣优惠 档位五（次月生效24个月）-湖北政企专属，不愿到厅，请协助处理，谢谢。提及升级投诉</t>
  </si>
  <si>
    <t>业务办理：现已无折扣合约，暂无法续订折扣合约，仅有赠费69元*12个月活动，多次联系用户未接听，已短信告知用户结果，若用户需办理可告知用户与本地服务监督热线13032700872（工作时间8:30-12:00 14:00-17:30工作时间）联系。</t>
  </si>
  <si>
    <t>BL202310091205540719</t>
  </si>
  <si>
    <t>黄代陆</t>
  </si>
  <si>
    <t>2023-10-09 17:17:17</t>
  </si>
  <si>
    <t>22年Q3Q4重点客户用户要求续约预存话费享折扣优惠 档位三（次月生效24个月）-湖北政企专属  ，谢谢。</t>
  </si>
  <si>
    <t>业务办理：现已无折扣活动，仅有赠费109元*12个月活动，用户表示考虑，暂不办理，满意</t>
  </si>
  <si>
    <t>BL202310081627060314</t>
  </si>
  <si>
    <t>王世玉</t>
  </si>
  <si>
    <t>2023-10-09 15:02:26</t>
  </si>
  <si>
    <t>15171926676命中精准预判服务场景:[65岁以上老人] &amp;#13;&amp;#10;用户来电表示自己要求为其续约预存话费享折扣优惠 档位五（次月生效24个月）-湖北政企专属活动，并返还当月差额，请核实处理</t>
  </si>
  <si>
    <t>业务办理：现已无折扣活动，仅有赠费99元活动*12个月活动，联系用户为老人接听，不知情具体情况，表示也非她反映，已告知用户问下家人，若有疑问再致电宜昌服务监督热线13032700872联系</t>
  </si>
  <si>
    <t>BL202310081845132443</t>
  </si>
  <si>
    <t>朱恒闽</t>
  </si>
  <si>
    <t>2023-10-09 14:13:13</t>
  </si>
  <si>
    <t>【2022年上工信部测评重保用户】15697273277命中精准预判服务场景:[65岁以上老人] &amp;#13;&amp;#10;用户要求继续办理预存话费享折扣优惠 档位三（次月生效24个，解释不认可，要求反馈，核实联系15697273277</t>
  </si>
  <si>
    <t>业务办理：续约3折优惠，联系用户表示暂不续约，自行到厅办理，满意</t>
  </si>
  <si>
    <t>BL202310081324072011</t>
  </si>
  <si>
    <t>黄剑飞</t>
  </si>
  <si>
    <t>2023-10-09 09:15:23</t>
  </si>
  <si>
    <t>用户要求继续参加预存话费享折扣优惠 档位三（次月生效24个月）-湖北政企专属，请处理，谢谢&amp;#13;</t>
  </si>
  <si>
    <t>业务办理：续约3折优惠，已告知用户次月为用户办理立即生效业务，合约期12个月，用户认可满意</t>
  </si>
  <si>
    <t>BL202310071449221688</t>
  </si>
  <si>
    <t>杨德法</t>
  </si>
  <si>
    <t>2023-10-09 09:17:23</t>
  </si>
  <si>
    <t>用户要求取消3元VPN月租(SACP月租)（湖北），不愿前往营业厅，请尽快处理，谢谢</t>
  </si>
  <si>
    <t>业务办理：已取消3元VPN月租(SACP月租)，客户满意。</t>
  </si>
  <si>
    <t>BL202310091621360150</t>
  </si>
  <si>
    <t>谭漭源</t>
  </si>
  <si>
    <t>2023-10-09 17:01:14</t>
  </si>
  <si>
    <t>用户来电要求续约预存话费享折扣优惠 档位三（立即生效*24个月）-湖北政企专属</t>
  </si>
  <si>
    <t>业务办理：已推荐办理赠费活动，合约期12个月，客户满意。</t>
  </si>
  <si>
    <t>BL202310091352532381</t>
  </si>
  <si>
    <t>祁从波</t>
  </si>
  <si>
    <t>2023-10-09 14:54:16</t>
  </si>
  <si>
    <t>用户要求继续续约预存话费享折扣优惠 档位三（次月生效24个月）-湖北政企专属，请后台核实能否办理。</t>
  </si>
  <si>
    <t>业务办理：已推荐客户办理赠费活动，合约期12个月，客户表示考虑，暂不办理。满意</t>
  </si>
  <si>
    <t>BL202310081654040767</t>
  </si>
  <si>
    <t>江艳燕</t>
  </si>
  <si>
    <t>2023-10-09 15:35:28</t>
  </si>
  <si>
    <t>判断省分:湖北&amp;#13;&amp;#10;:有意向资费&amp;#13;&amp;#10;:是&amp;#13;&amp;#10;:不认可：坚持要求转入有限制的套餐&amp;#13;&amp;#10;:&amp;#13;&amp;#10;&amp;#13;&amp;#10;高级模板内容：&amp;#13;&amp;#10;用户诉求:用户坚持要求办理小天卡2023版并加1元139GB全国流量与100分钟语音包，已解释，1元139GB全国流量与100分钟语音包 的情况很可能是一些代理商在特定平台针对办理新号卡的用户包装出的限时限量促销活动，我们并没有该活动，您可以咨询合作方的客服，但用户不认可，坚持要求登记处理。&amp;#13;&amp;#10;当前套餐名称:阿里小宝卡&amp;#13;&amp;#10;新套餐名称（转入套餐名称）:小天卡-2023+1元包&amp;#13;&amp;#10;是合约期内（含靓号）:是&amp;#13;&amp;#10;备注:&amp;#13;</t>
  </si>
  <si>
    <t>业务办理：用户诉求:用户坚持要求办理小天卡2023版并加1元139GB全国流量与100分钟语音包，已解释，1元139GB全国流量与100分钟语音包 的情况很可能是一些代理商在特定平台针对办理新号卡的用户包装出的限时限量促销活动，我们并没有该活动，您可以咨询合作方的客服，现线上无对应勾选项，暂未办理，致电未接，已短信答复如需办理可联系我部，如有疑问可在工作时间（08:30-12:00；14:00 -17:30 ）联系07176921001、13032700872宜昌客服。如用户咨询，请前台 10010话务 中心代为解释，谢谢。</t>
  </si>
  <si>
    <t>BL202310071653441233</t>
  </si>
  <si>
    <t>唐光辉</t>
  </si>
  <si>
    <t>2023-10-09 09:03:26</t>
  </si>
  <si>
    <t>用户要求续约： 预存话费享折扣优惠 档位三（立即生效24个月）-湖北政企专属</t>
  </si>
  <si>
    <t>业务办理：用户需办理话费享折扣优惠 档位三，经核实【2023-11-01至2024-09-30】 存量5G畅爽套餐享139元赠费 湖北等同3折，致电未接，已短信答复如需办理可联系我部，如有疑问可在工作时间（08:30-12:00；14:00 -17:30 ）联系07176921001、13032700872宜昌客服。如用户咨询，请前台 10010话务 中心代为解释，谢谢。</t>
  </si>
  <si>
    <t>BL202310072018411315</t>
  </si>
  <si>
    <t>2023-10-09 09:11:00</t>
  </si>
  <si>
    <t>22年Q3Q4重点客户用户来电要求续约预存话费享折扣优惠 档位五（立即生效12个月）-湖北政企专属活动，不认可到厅咨询，请协助，谢谢！</t>
  </si>
  <si>
    <t>业务办理：用户需续订预存话费享折扣优惠 档位五，经核实沟通后为用户办理【2023-11-01 00:00:00至2024-10-31 23:59:59】 存量5G畅爽套餐享79元赠费（次月生效）等同5折，满意</t>
  </si>
  <si>
    <t>BL202310091533021840</t>
  </si>
  <si>
    <t>李运莲</t>
  </si>
  <si>
    <t>2023-10-09 16:34:16</t>
  </si>
  <si>
    <t>用户来电要求继续办理“ 融合专属流量包-0元10G国内*12个月-次月生效（湖北）”，请后台协助处理，谢谢。</t>
  </si>
  <si>
    <t>业务办理：用户要求办理融合专属流量包-0元10G国内*12个月-次月生效（湖北），已跟用户解释该业务已下线无法继办，已推荐用户转资畅越冰激凌5G套餐59元，次月生效，考虑用户感知，申请退本月流量费用，合计50元，24小时到帐，此费用不可打印发票，并赠送10GB流量本月流量，满意。</t>
  </si>
  <si>
    <t>BL202310081755101734</t>
  </si>
  <si>
    <t>严函</t>
  </si>
  <si>
    <t>2023-10-09 14:20:43</t>
  </si>
  <si>
    <t>用户要求续约：91045753 宜昌目标用户99元档5G融合套餐3折优惠24月（次月生效），请协助处理，谢谢</t>
  </si>
  <si>
    <t>业务办理：用户要求办理套餐3折优惠，系统无勾选项，已协商客户办理 存量5G畅爽套餐享69元赠费 ，次月生效，用户满意。</t>
  </si>
  <si>
    <t>BL202310081714161089</t>
  </si>
  <si>
    <t>071700012827</t>
  </si>
  <si>
    <t>向躜</t>
  </si>
  <si>
    <t>2023-10-09 11:21:48</t>
  </si>
  <si>
    <t>判断省分:湖北&amp;#13;&amp;#10;:宽带移机&amp;#13;&amp;#10;:不认可&amp;#13;&amp;#10;:&amp;#13;&amp;#10;&amp;#13;&amp;#10;高级模板内容：&amp;#13;&amp;#10;重要提醒：若能通过无缝下单则选择无缝，建此工单会被专项质检！！！:继续建单&amp;#13;&amp;#10;用户诉求:移机&amp;#13;&amp;#10;移机地址: 新装机地址：金科云洗台7号楼-1-403&amp;#13;&amp;#10;当前使用地址:湖北省宜昌市夷陵区东城城乡统筹发展试验区润城社区至上未来城7栋门面1单元1层120 （用户又表示是在未来城8-1-2403，需要核实清楚准确地址）&amp;#13;&amp;#10;备注:15671052586 &amp;#13;</t>
  </si>
  <si>
    <t>业务办理：用户要求办理移机，已跟用户解释清楚需机主本人带身份证证件到自营厅办理，满意。</t>
  </si>
  <si>
    <t>BL202310071032000196</t>
  </si>
  <si>
    <t>田炯波</t>
  </si>
  <si>
    <t>2023-10-09 09:19:17</t>
  </si>
  <si>
    <t>用户来电要求把本机13235626968单独分户出去作为家里人的号码下面作为副卡，表示自己不在本地要求在线处理。</t>
  </si>
  <si>
    <t>业务办理：用户要求解绑副卡并重新绑定 ，已成功绑定，用户满意。</t>
  </si>
  <si>
    <t>BL202310091423060413</t>
  </si>
  <si>
    <t>成涛</t>
  </si>
  <si>
    <t>2023-10-09 14:49:13</t>
  </si>
  <si>
    <t>用户来电要求办理五折活动用户已到线下营业厅 营业厅告知无优惠</t>
  </si>
  <si>
    <t>业务办理：用户要求续办套餐5折活动，已为用户存量5G畅爽套餐享49元赠费 湖北 ，立即生效，活动期12个月，满意。</t>
  </si>
  <si>
    <t>BL202310081724221256</t>
  </si>
  <si>
    <t>李玫琳</t>
  </si>
  <si>
    <t>2023-10-09 11:20:20</t>
  </si>
  <si>
    <t>用户来电要求继续续约5G套餐月费7折优惠（次月生效24个月）（取整）（湖北）业务，请后台核实尽快处理谢谢，联系电话18672099982</t>
  </si>
  <si>
    <t>业务办理：用户要求续办套餐7折活动，已跟用户解释7折活动已下线，建议用户办理199元5G畅爽冰激凌60元赠费（次月生效12个月）（湖北）活动，用户表示先考虑一下，满意。</t>
  </si>
  <si>
    <t>BL202310090943330611</t>
  </si>
  <si>
    <t>屈敏</t>
  </si>
  <si>
    <t>2023-10-09 15:49:27</t>
  </si>
  <si>
    <t>要求我方续约；湖北宜昌定向维系6元折扣（立即生效）烦请处理</t>
  </si>
  <si>
    <t>业务办理：用户要求续办套餐7折活动，已为用户办理存量5G畅爽套餐享39元赠费 湖北，立即生效，活动期12个月，满意。</t>
  </si>
  <si>
    <t>BL202310081926340432</t>
  </si>
  <si>
    <t>王延麟</t>
  </si>
  <si>
    <t>2023-10-09 14:04:16</t>
  </si>
  <si>
    <t>13687177302命中精准预判服务场景:[65岁以上老人] &amp;#13;&amp;#10;用户来电要求 再次续订 预存0元;赠款总额120元;10元一次性到账;110元分11月返还 请协助处理 谢谢！</t>
  </si>
  <si>
    <t>业务办理：用户要求续办赠费活动，已按用户要求13687177302勾选0元，次月生效，满意。</t>
  </si>
  <si>
    <t>BL202310091526071724</t>
  </si>
  <si>
    <t>张学垒</t>
  </si>
  <si>
    <t>2023-10-09 16:49:17</t>
  </si>
  <si>
    <t>用户来电要求办理： 预存话费享折扣优惠 档位三（立即生效24个月）-湖北政企专属 的业务.解释不认可.请尽快处理</t>
  </si>
  <si>
    <t>业务办理：用户已到厅参与139元赠费*12个月，立即生效，满意</t>
  </si>
  <si>
    <t>TS202310090906442341</t>
  </si>
  <si>
    <t>马兴华</t>
  </si>
  <si>
    <t>2023-10-09 13:51:50</t>
  </si>
  <si>
    <t>判断省分:湖北&amp;#13;&amp;#10;:流量费争议&amp;#13;&amp;#10;:流量包定制争议&amp;#13;&amp;#10;:不认可&amp;#13;&amp;#10;:未享受&amp;#13;&amp;#10;:小于等于500元，且仅限单倍、月份不超过12个月&amp;#13;&amp;#10;:&amp;#13;&amp;#10;&amp;#13;&amp;#10;高级模板内容：&amp;#13;&amp;#10;投诉问题描述:	 云加速5G畅玩加油包(湖北)&amp;#13;&amp;#10;业务名称:	 云加速5G畅玩加油包(湖北)&amp;#13;&amp;#10;争议月份:2023年10月&amp;#13;&amp;#10;争议金额:20&amp;#13;&amp;#10;是否承诺退费:是&amp;#13;&amp;#10;用户要求:退费并取消&amp;#13;</t>
  </si>
  <si>
    <t>TS202310091215250047</t>
  </si>
  <si>
    <t>向正龙</t>
  </si>
  <si>
    <t>2023-10-09 16:18:46</t>
  </si>
  <si>
    <t>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amp;#13;&amp;#10;渠道名称:湖北杭州翔羽线上业务代理(宜昌)&amp;#13;&amp;#10;反应问题涉及场景:未经同意订购业务&amp;#13;&amp;#10;产品名称:云加速5G畅玩加油包(湖北)&amp;#13;&amp;#10;争议月份:2023年10月&amp;#13;&amp;#10;是否承诺退费:是&amp;#13;&amp;#10;承诺退费金额:20&amp;#13;&amp;#10;是否取消业务（如取消失败，需加上系统报错的提示）:已取消&amp;#13;&amp;#10;是否需要回复:否&amp;#13;&amp;#10;用户要求:退费&amp;#13;</t>
  </si>
  <si>
    <t>TS202310090938390597</t>
  </si>
  <si>
    <t>李家新</t>
  </si>
  <si>
    <t>2023-10-09 13:55:12</t>
  </si>
  <si>
    <t>判断省分:湖北&amp;#13;&amp;#10;:流量费争议&amp;#13;&amp;#10;:流量包定制争议&amp;#13;&amp;#10;:不认可&amp;#13;&amp;#10;:未享受&amp;#13;&amp;#10;:小于等于500元，且仅限单倍、月份不超过12个月&amp;#13;&amp;#10;:&amp;#13;&amp;#10;&amp;#13;&amp;#10;高级模板内容：&amp;#13;&amp;#10;投诉问题描述:对流量包不认可&amp;#13;&amp;#10;业务名称:云加速5G畅玩加油包(湖北)（已停售）&amp;#13;&amp;#10;争议月份:2023年9月&amp;#13;&amp;#10;争议金额:20&amp;#13;&amp;#10;是否承诺退费:是&amp;#13;&amp;#10;用户要求:退费 &amp;#13;</t>
  </si>
  <si>
    <t>TS202310081537230068</t>
  </si>
  <si>
    <t>孙艳丽</t>
  </si>
  <si>
    <t>2023-10-09 10:21:47</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</si>
  <si>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电话营销业务资费争议&amp;#13;&amp;#10;产品名称:	 悦心钻石会员-包月-25元、	 云加速5G畅玩加油包(湖北) &amp;#13;&amp;#10;争议月份:2023年9月、2023年10月&amp;#13;&amp;#10;是否承诺退费:是&amp;#13;&amp;#10;承诺退费金额:89&amp;#13;&amp;#10;是否取消业务（如取消失败，需加上系统报错的提示）:是&amp;#13;&amp;#10;是否需要回复:否&amp;#13;&amp;#10;用户要求:退费至18671441988&amp;#13;</t>
  </si>
  <si>
    <t>TS202310081444361004</t>
  </si>
  <si>
    <t>2023-10-09 13:35:34</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</si>
  <si>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电话营销业务资费争议&amp;#13;&amp;#10;产品名称:云加速5G畅玩加油包(湖北)&amp;#13;&amp;#10;争议月份:2023年10月&amp;#13;&amp;#10;是否承诺退费:是&amp;#13;&amp;#10;承诺退费金额:20&amp;#13;&amp;#10;是否取消业务（如取消失败，需加上系统报错的提示）:是&amp;#13;&amp;#10;是否需要回复:否&amp;#13;&amp;#10;用户要求:用户要求取消，并退费&amp;#13;</t>
  </si>
  <si>
    <t>TS202310091341262118</t>
  </si>
  <si>
    <t>颜伏刚</t>
  </si>
  <si>
    <t>2023-10-09 16:50:31</t>
  </si>
  <si>
    <t>判断省分:湖北&amp;#13;&amp;#10;:流量费争议&amp;#13;&amp;#10;:流量包定制争议&amp;#13;&amp;#10;:不认可&amp;#13;&amp;#10;:未享受&amp;#13;&amp;#10;:小于等于500元，且仅限单倍、月份不超过12个月&amp;#13;&amp;#10;:&amp;#13;&amp;#10;&amp;#13;&amp;#10;高级模板内容：&amp;#13;&amp;#10;投诉问题描述:用户反映不知情被办理了AR彩铃酷趣会员5G加油包（湖北），在线解释无效，要求退费&amp;#13;&amp;#10;业务名称:AR彩铃酷趣会员5G加油包（湖北）&amp;#13;&amp;#10;争议月份:2023年9月、2023年10月&amp;#13;&amp;#10;争议金额:40&amp;#13;&amp;#10;是否承诺退费:是&amp;#13;&amp;#10;用户要求:退费&amp;#13;</t>
  </si>
  <si>
    <t>TS202310090925590249</t>
  </si>
  <si>
    <t>07176911765</t>
  </si>
  <si>
    <t>建信人寿保险股份有限公司湖北分公司</t>
  </si>
  <si>
    <t>2023-10-09 14:02:14</t>
  </si>
  <si>
    <t>用户表示固话从上个月开始无法使用，核实显示固话欠费停机无法使用，用户不认可表示这个是公司号码与联通有协议，还没有到交费的时候，不应该停机，其他固话都正常，烦请尽快处理恢复</t>
  </si>
  <si>
    <t>业务管理：经核实客户经理已经专票送至客户公司，因客户公司未回款，故号码欠费停机，现客户经理已联系客户单位负责人解释，客户知晓，认可。</t>
  </si>
  <si>
    <t>TS202310071227061818</t>
  </si>
  <si>
    <t>2023-10-09 13:19:09</t>
  </si>
  <si>
    <t>主办单位：湖北&amp;#10;客户类别：重复投诉&amp;#10;10010是否打通：是&amp;#10;是否二次致电10015：是&amp;#10;是否联系：是&amp;#10;升级倾向：工信部&amp;#10;号码归属省：湖北&amp;#10;SVIP等级：&amp;#10;用户来电投诉举报湖北宜昌联通公司非法盗取用户信息，没有经过用户本人同意乱私自开联通号卡15571754640，不满，从哪获取用户的信息，详见前期10010工单：表示问题一直未得到解决，不满，要求加急尽快处理，称已经半个月了，一直未得到解决，不满，有工信部升级倾向，请协助处理</t>
  </si>
  <si>
    <t>业务管理①客户基本资料：业务号码：15571754640、客户姓名：刘世林、套餐情况：小天卡-2023；客户反映号码开户问题 ②首次联系客户时间：2023-10-07 15:20:00 ③投诉核查处理情况：收到贵部转办，我司立即组织核查，经核实，经核实为电话购渠道联系用户下单后配送，为用户同意后办理，已再次联系用户解释说明，安抚，用户表示知晓，满意度一般。 ④答复客户时间及客户满意度评价：根据上述情况我司于2023-10-08 09:41:00联系客户解释，客户一般 回单人:宜昌客服程李晶；联系电话：07176921001。 ⑤投诉核查关联材料：无 回单成功</t>
  </si>
  <si>
    <t>BL202310082117371455</t>
  </si>
  <si>
    <t>姜淑萍</t>
  </si>
  <si>
    <t>[65岁以上老人]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&amp;#10;CBSS账单扣费名称：:云加速5G畅玩加油包(湖北)，	 沃阅读知涯升学20元特价包&amp;#10;办理渠道:/&amp;#10;赔付月份：:2023年10月&amp;#10;返还倍率:单倍&amp;#10;赔付金额：:40&amp;#10;是否已经取消业务:是&amp;#10;是否承诺退费 ：:是&amp;#10;用户是否需要回复：:否&amp;#10;用户要求：:已承诺退费</t>
  </si>
  <si>
    <t>BL202310091314491841</t>
  </si>
  <si>
    <t>钟兴龙</t>
  </si>
  <si>
    <t>2023-10-09 16:08:24</t>
  </si>
  <si>
    <t>[65岁以上老人] 判断省分:其他省分&amp;#10;:增值业务争议&amp;#10;判断省分:湖北&amp;#10;:移网&amp;#10;:在补救范围内&amp;#10;:不认可&amp;#10;:小于等于500元，且仅限单倍、月份不超过12个月&amp;#10;:&amp;#10;&amp;#10;高级模板内容：&amp;#10;赔付类型：:增值业务争议 &amp;#10;CBSS账单扣费名称：:云加速5G畅玩加油包(湖北)&amp;#10;办理渠道:无&amp;#10;赔付月份：:2023年10月&amp;#10;返还倍率:单倍&amp;#10;赔付金额：:20&amp;#10;是否已经取消业务:是&amp;#10;是否承诺退费 ：:是&amp;#10;用户是否需要回复：:否&amp;#10;用户要求：:不是自己办理 要求退费</t>
  </si>
  <si>
    <t>BL202310091446390953</t>
  </si>
  <si>
    <t>付惟峰</t>
  </si>
  <si>
    <t>2023-10-09 17:13:17</t>
  </si>
  <si>
    <t>&gt;业务号码&gt;13177081501；&gt;号码归属地&gt;宜昌；&gt;产品名称&gt;云加速5G畅玩加油包(湖北)；&gt;产品代码&gt;无；&gt;产品编码&gt;91295249；&gt;订购时间&gt;2023-10-09 06:55:55；&gt;核查情况&gt;平台故障；&gt;不规范定制分类&gt;平台故障，无法判责；&gt;退费金额&gt;20元；&gt;退费时间&gt;2023-10-09；&gt;投诉内容&gt;&amp;#10;高级模板内容：&amp;#10;赔付类型：:增值业务争议 &amp;#10;CBSS账单扣费名称：:云加速5G畅玩加油包(湖北)&amp;#10;办理渠道:线上&amp;#10;赔付月份：:2023年10月&amp;#10;返还倍率:单倍&amp;#10;赔付金额：:20&amp;#10;是否已经取消业务:是&amp;#10;是否承诺退费 ：:是&amp;#10;用户是否需要回复：:否&amp;#10;用户要求：:用户不认可费用</t>
  </si>
  <si>
    <t>BL202310091040351654</t>
  </si>
  <si>
    <t>李修怀</t>
  </si>
  <si>
    <t>2023-10-09 14:56:24</t>
  </si>
  <si>
    <t>&gt;业务号码&gt;13235634682;&gt;号码归属地&gt;宜昌;&gt;产品名称&gt;AR彩铃酷趣会员5G加油包（湖北）  ;&gt;产品代码&gt;无;&gt;产品编码&gt;91295250;&gt;订购时间&gt;2023-10-07 20:19:57  ;&gt;核查情况&gt;平台故障;&gt;不规范定制分类&gt;平台故障，无法判责;&gt; 赔付金额&gt;20元;&gt;退费时间&gt;2023-10-9;&gt;投诉内容&gt; &amp;#10;&amp;#10;高级模板内容：&amp;#10;赔付类型：:增值业务争议 &amp;#10;CBSS账单扣费名称：:AR彩铃酷趣会员5G加油包（湖北）（已停售）&amp;#10;办理渠道:线上 &amp;#10;赔付月份：:2023年10月&amp;#10;返还倍率:单倍&amp;#10;赔付金额：:20&amp;#10;是否已经取消业务:是&amp;#10;是否承诺退费 ：:是&amp;#10;用户是否需要回复：:否&amp;#10;用户要求：:退费</t>
  </si>
  <si>
    <t>BL202310090950230714</t>
  </si>
  <si>
    <t>毛运慧</t>
  </si>
  <si>
    <t>2023-10-09 16:29:19</t>
  </si>
  <si>
    <t>&gt;业务号码&gt;15571751656；&gt;号码归属地&gt;宜昌；&gt;产品名称&gt;云加速5G畅玩加油包(湖北)   	尊享悦读20元包；&gt;产品代码&gt;91295249  66001256；&gt;产品编码&gt;无；&gt;订购时间&gt;2023-09-21 07:56:31  2023-10-01 09:47:46	；&gt;核查情况&gt;平台故障；&gt;不规范定制分类&gt;平台故障，无法判责；&gt;退费金额&gt;40元；&gt;退费时间&gt;2023-10-09；&gt;投诉内容&gt;&amp;#10;&amp;#10;高级模板内容：&amp;#10;赔付类型：:增值业务争议 &amp;#10;CBSS账单扣费名称：:增值业务-尊享悦读20元包 云加速5G畅玩加油包(湖北)&amp;#10;SP产品ID/元素ID：:增值业务-尊享悦读20元包 云加速5G畅玩加油包(湖北)&amp;#10;办理渠道:1&amp;#10;赔付月份：:2023年10月&amp;#10;返还倍率:单倍&amp;#10;赔付金额：:40&amp;#10;是否已经取消业务:是&amp;#10;是否承诺退费 ：:是&amp;#10;用户是否需要回复：:否&amp;#10;用户要求：:退费</t>
  </si>
  <si>
    <t>BL202310091118062348</t>
  </si>
  <si>
    <t>谢四妹</t>
  </si>
  <si>
    <t>2023-10-09 15:14:17</t>
  </si>
  <si>
    <r>
      <t/>
    </r>
    <r>
      <rPr>
        <sz val="11"/>
        <color theme="1"/>
        <rFont val="宋体"/>
        <family val="2"/>
      </rPr>
      <t>&gt;业务号码&gt;15629372922；&gt;号码归属地&gt;宜昌；&gt;产品名称&gt;云加速5G畅玩加油包(湖北)；&gt;产品代码&gt;无；&gt;产品编码&gt;91295249；&gt;订购时间&gt;2023-10-09 06:37:20；&gt;核查情况&gt;平台故障；&gt;不规范定制分类&gt;平台故障，无法判责；&gt;退费金额&gt;20元；&gt;退费时间&gt;2023-10-09；&gt;投诉内容&gt;&amp;#10;高级模板内容：&amp;#10;赔付类型：:增值业务争议 &amp;#10;CBSS账单扣费名称：:</t>
    </r>
    <r>
      <rPr>
        <sz val="11"/>
        <color theme="1"/>
        <rFont val="Arial"/>
        <family val="2"/>
      </rPr>
      <t xml:space="preserve">	</t>
    </r>
    <r>
      <rPr>
        <sz val="11"/>
        <color theme="1"/>
        <rFont val="宋体"/>
        <family val="2"/>
      </rPr>
      <t xml:space="preserve"> 云加速5G畅玩加油包(湖北)&amp;#10;办理渠道:无&amp;#10;赔付月份：:2023年10月&amp;#10;返还倍率:单倍&amp;#10;赔付金额：:20&amp;#10;是否已经取消业务:是&amp;#10;是否承诺退费 ：:是&amp;#10;用户是否需要回复：:否&amp;#10;用户要求：:用户要求退费，烦请后台协助处理，谢谢。</t>
    </r>
  </si>
  <si>
    <t>BL202310081659070847</t>
  </si>
  <si>
    <t>鲁永华</t>
  </si>
  <si>
    <t>2023-10-09 09:50:21</t>
  </si>
  <si>
    <t>BL202310091044501740</t>
  </si>
  <si>
    <t>邓启兰</t>
  </si>
  <si>
    <t>2023-10-09 16:03:22</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</si>
  <si>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云加速5G畅玩加油包(湖北)20元、沃悦读同步学钻石会员20元包_&amp;#10;办理渠道:暂无&amp;#10;赔付月份：:2023年10月&amp;#10;返还倍率:单倍&amp;#10;赔付金额：:40&amp;#10;是否已经取消业务:是&amp;#10;是否承诺退费 ：:是&amp;#10;用户是否需要回复：:否&amp;#10;用户要求：:退费</t>
  </si>
  <si>
    <t>ZX202310071339531213</t>
  </si>
  <si>
    <t>咨询工单（2021版）&gt;&gt;业务规则&gt;&gt;停开机</t>
  </si>
  <si>
    <t>2023-10-09 09:18:42</t>
  </si>
  <si>
    <r>
      <t/>
    </r>
    <r>
      <rPr>
        <sz val="11"/>
        <color theme="1"/>
        <rFont val="宋体"/>
        <family val="2"/>
      </rPr>
      <t>用户反馈之前在10月5号的时候他向我方拨打电话，说是让我方为他办理一个紧急开机，用户描述我方之前在5号给他服务的客服说是帮他上报，进行开机，但是现在查询到并未有前工单，用户现在觉得受到了欺骗，有投诉倾向，用户现在要求我方给他办理紧急开机，并且要求我方5号给他服务的前客服（</t>
    </r>
    <r>
      <rPr>
        <sz val="11"/>
        <color theme="1"/>
        <rFont val="Arial"/>
        <family val="2"/>
      </rPr>
      <t xml:space="preserve">	</t>
    </r>
    <r>
      <rPr>
        <sz val="11"/>
        <color theme="1"/>
        <rFont val="宋体"/>
        <family val="2"/>
      </rPr>
      <t>&amp;#13;&amp;#10;XN23ZH0285[谭乔浪]）进行回电道歉，望后台核实，核实清楚后，与用户取得联系，谢谢。用户是个老人。我方在为用户办理紧急开机的时候办理失败，显示的是非信控停机。</t>
    </r>
  </si>
  <si>
    <t>业务规则：用户反应需办理紧急开通，用户已明示相关规则，经核实属欠费停机，已解释沟通后为用户办理预存话费享10元/月话费优惠1个月(湖北)，满意</t>
  </si>
  <si>
    <t>ZX202310081029180974</t>
  </si>
  <si>
    <t>刘克英</t>
  </si>
  <si>
    <t>2023-10-09 14:25:48</t>
  </si>
  <si>
    <t>判断省分:湖北&amp;#13;&amp;#10;:失败&amp;#13;&amp;#10;node_42:&amp;#13;&amp;#10;:无合约/简单合约&amp;#13;&amp;#10;:单卡/移移融合副卡套餐&amp;#13;&amp;#10;获取用户证件类型::不认可&amp;#13;&amp;#10;:&amp;#13;&amp;#10;&amp;#13;&amp;#10;高级模板内容：&amp;#13;&amp;#10;问题描述:用户来电表示自己在淘宝订购了号卡，但来电号码却并不是用户自己在淘宝订购的，自己在不知情的情况下收到了这个号码，要求我方给一个合理的说法并处理费用，表示自己不会使用这个手机号，请尽快处理，谢谢&amp;#13;&amp;#10;第二联系方式:15587947884&amp;#13;&amp;#10;销户原因:不知情办理&amp;#13;&amp;#10;用户要求:12小时内回电&amp;#13;</t>
  </si>
  <si>
    <t>业务规则：用户反映在淘宝网订购小天卡问题，经核实，客户办理小天卡：月费29（元），套餐包含：国内流量10GB，国内语音0分钟，国内接听免费；套餐超出及其他业务收费：国内语音0.15（元/分钟），短彩信0.1(元/条），国内流量5元/1GB,当月有效，自动叠加，赠送来电显示。另加开1元139GB全国流量与100分钟语音包*24月 ，立即生效、到期失效，赠送流量和语音资源仅限当月使用，不可结转至次月，该活动包限定小天卡-2023产品订购，已联系客户解释清楚，客户表示暂不需要，已注销，清退余额200元，用户满意</t>
  </si>
  <si>
    <t>TS202310051441241704</t>
  </si>
  <si>
    <t>张力晗</t>
  </si>
  <si>
    <t>2023-10-09 16:27:37</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</si>
  <si>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投诉内容:这是什么意思？？？还有这种搞法？</t>
  </si>
  <si>
    <t>业务规则：①客户投诉产生的原因：套餐内分钟数只有70分钟不满。 &amp;#10;②客户投诉问题核查情况及解决方案：收到贵部转办后，我司立即组织调查。营业厅已明示相关规则经核实已发沃工单OHB2023100500820协助处理。沟通后为用户办理预存话费享100分钟语音6个月（湖北），考虑到用户使用感知另为用户办理预存话费享40元话费优惠（湖北），我司2023-10-05 15:43:49联系客户解释。&amp;#10;③客户问题满意度：一般。 &amp;#10;④回单人：田群、联系方式：07176921001</t>
  </si>
  <si>
    <t>TS202310081018521626</t>
  </si>
  <si>
    <t>杨丰琼</t>
  </si>
  <si>
    <t>2023-10-09 09:13:17</t>
  </si>
  <si>
    <t>22年Q3Q4重点客户&amp;#13;&amp;#10;高级模板内容：&amp;#13;&amp;#10;投诉问题描述:用户来电称电子卷一直没有发放，且扣取了花呗的费用，用户要求核实电子卷发放情况&amp;#13;&amp;#10;操作渠道:招联分期5G99元直降1200（社会渠道36期）（湖北）  &amp;#13;&amp;#10;参加活动（套餐）名称:招联分期5G99元直降1200（社会渠道36期）（湖北）  &amp;#13;&amp;#10;页面提示:/&amp;#13;&amp;#10;用户要求:用户要求核实电子卷发放情况&amp;#13;</t>
  </si>
  <si>
    <t>业务规则：查询9月电子券已返到账，用户当月已使用，已解释，用户查看花呗已返还，另用户反映账单问题，核实为用户套餐为99元冰激凌套餐，IPTV收费10元/月，宽带提速包存在赠费，用户实际未付费，用户仅付费109元，已解释，满意</t>
  </si>
  <si>
    <t>TS202310081559070701</t>
  </si>
  <si>
    <t>2023-10-09 17:48:13</t>
  </si>
  <si>
    <t>主办单位：湖北&amp;#10;客户类别：普通客户&amp;#10;10010是否打通：是&amp;#10;是否二次致电10015：是&amp;#10;是否联系：是&amp;#10;升级倾向：无&amp;#10;号码归属省：湖北&amp;#10;SVIP等级：&amp;#10;预处理名称:产品订购一键诊断&amp;#13;&amp;#10;业务产品类型:反映其他业务问题&amp;#13;&amp;#10;用户是否接受:用户不接受&amp;#13;&amp;#10;是否知情订购:不知情订购&amp;#13;&amp;#10;是否授权范围:否&amp;#13;&amp;#10;备注:&amp;#13;&amp;#10;产品类型:泛携转用户来电要求取消靓号协议业务，办理时不知道是靓号，请尽快加急处理。&amp;#13;</t>
  </si>
  <si>
    <t>业务规则：经核实，查询该号码2019-10-25 15:29:51入网办理尾号AABB靓号，月承诺通信费用50元/月，协议期5年，到期时间2024-10-31 23:59:59，我部无法在线解除靓号，若坚持取消可前往自营厅缴纳违约金后取消，用户知晓，满意度一般。</t>
  </si>
  <si>
    <t>TS202310071522281666</t>
  </si>
  <si>
    <t>071700810337</t>
  </si>
  <si>
    <t>危久鸿</t>
  </si>
  <si>
    <t>2023-10-09 11:01:51</t>
  </si>
  <si>
    <t>&amp;#13;&amp;#10;高级模板内容：&amp;#13;&amp;#10;投诉问题描述:用户反映宽带20023年2月起没有使用过宽带，对宽带2023.2-2023.9月租扣费不认可&amp;#13;&amp;#10;争议月份:2023年2月、2023年3月、2023年4月、2023年5月、2023年6月、2023年7月、2023年8月、2023年9月&amp;#13;&amp;#10;争议金额:480&amp;#13;&amp;#10;用户要求:退费&amp;#13;</t>
  </si>
  <si>
    <t>业务规则：经核实，因套餐费用规则无法满足客户使用需求，查询客户办理全国一家亲异地宽带300M产品50元/月，每月收取50元费用，无法因为用户未使用就不收取费用，已联系客户解释说明，客户表示知晓，满意度一般。</t>
  </si>
  <si>
    <t>TS202310071110472165</t>
  </si>
  <si>
    <t>尹秀平</t>
  </si>
  <si>
    <t>2023-10-09 16:00:20</t>
  </si>
  <si>
    <t>&amp;#13;&amp;#10;高级模板内容：&amp;#13;&amp;#10;投诉问题描述:套餐资费不认可&amp;#13;&amp;#10;争议月份:2023年10月&amp;#13;&amp;#10;争议金额:1&amp;#13;&amp;#10;用户要求:套餐资费不认可，用户称自己号码月费原本每月25元费用包100小时，现每月扣非太多，对此不认可，要求上报反馈，烦请核查，联系13032705288&amp;#13;</t>
  </si>
  <si>
    <t>业务规则：经核实，用户套餐计费标准：归属地拨打归属地前三分钟共计费0.22元，第四分钟起0.11元/分钟，归属地拨打国内异地0.15元/分钟。未查询到可免费拨打100小时，建议用户到厅查询使用详单，用户知晓，满意</t>
  </si>
  <si>
    <t>TS202310091108240653</t>
  </si>
  <si>
    <t>2023-10-09 14:44:35</t>
  </si>
  <si>
    <t>&amp;#13;&amp;#10;高级模板内容：&amp;#13;&amp;#10;投诉问题描述:用户来电反映前期工单问题，工单流水号:TS202310061439090250&amp;#13;&amp;#10;争议月份:2023年10月&amp;#13;&amp;#10;争议金额:159&amp;#13;&amp;#10;用户要求:您反馈的问题，经核实您对套餐折扣到期无提醒不满，建议您号码实名复机后联系我司申请办理减免套餐差价，您满意。用户表示号码已经恢复，要求处理，表示要求把主卡销户，把打折添加的副卡上面，请后台协助处理，谢谢&amp;#13;</t>
  </si>
  <si>
    <t>业务规则：经核实客户对套餐折扣到期无提醒不满，现已办理主卡销户，同时办理副卡转资畅爽冰激凌5G套餐159元（基础版）和赠费活动，合约期12个月，客户满意</t>
  </si>
  <si>
    <t>TS202310081232130291</t>
  </si>
  <si>
    <t>望家红</t>
  </si>
  <si>
    <t>2023-10-09 15:45:17</t>
  </si>
  <si>
    <t>22年Q3Q4重点客户22年Q3Q4重点客户&amp;#13;&amp;#10;高级模板内容：&amp;#13;&amp;#10;投诉问题描述:用户对账单收费不认可，表示自己的月租是99元，但本月消费了139说副卡免月租但查询到有一张副卡在收取10元月费对收费不认可，表示自己是有好几个主卡绑定的副卡，现在有十几个号码都停机了，对停机不认可要求一并查询账详，需要查询的号码：17671342831/ 15672503713/13165615946/ 15629335713/ 13032724452/ 15671070931/ 13235629435 要求查询本机和绑定的副卡的账单详情和上诉所有号码订单账单详情，并且5分钟内回电或者在今天下午三点前回电答复和处理费用，已经记下了我的工号，说不回复就投诉。加急&amp;#13;&amp;#10;争议月份:2023年9月、2023年10月、2023年6月、2023年7月、2023年8月&amp;#13;&amp;#10;争议金额:139&amp;#13;&amp;#10;用户要求: 要求查询本机和绑定的副卡的账单详情和上诉所有号码订单账单详情，并且5分钟内回电或者在今天下午三点内回电答复和处理费用，已经记下了我的工号，说不回复就投诉。加急&amp;#13;</t>
  </si>
  <si>
    <t>业务规则：经核实因副卡赠费活动到期无提醒，现已申请副卡13040978713免费，并申请减免2-10月费用合计90元，24小时到账，此费用不可打印发票，客户表示其他号码已处理，无需我司协助处理，已再次联系客户告知登记电话营销屏蔽，客户满意</t>
  </si>
  <si>
    <t>TS202310081456211359</t>
  </si>
  <si>
    <t>刘炫</t>
  </si>
  <si>
    <t>2023-10-09 14:48:29</t>
  </si>
  <si>
    <t>&amp;#13;&amp;#10;高级模板内容：&amp;#13;&amp;#10;投诉问题描述:用户来电告知之前办理套餐时，营业厅工作人员告知每月会返钱，月租只有119元。但是用户发现3月份之后就没返费了，营业厅工作人员未告知返费有期限，前台解释用户不认可强烈要去投诉，并要求我方恢复之前费用&amp;#13;&amp;#10;到厅时间:2019-03-13&amp;#13;&amp;#10;到厅名称:宜昌市城区集团直属3G开户服务点&amp;#13;&amp;#10;办理业务: 119冰融移网主卡套餐（新）（199元冰融套餐）（湖北） &amp;#13;&amp;#10;营业厅地址:无&amp;#13;&amp;#10;用户要求:要求我方恢复之前费用&amp;#13;</t>
  </si>
  <si>
    <t>业务规则：经核实用户对合约到期后按原价收取月租费用不认可，已解释用户套餐为4G套餐，该套餐无法办理合约赠费，建议用户可到厅选择合适套餐，用户知晓满意</t>
  </si>
  <si>
    <t>TS202310091210222404</t>
  </si>
  <si>
    <t>071700934978</t>
  </si>
  <si>
    <t>杨述兰</t>
  </si>
  <si>
    <t>2023-10-09 16:50:39</t>
  </si>
  <si>
    <t>用户反映之前看小猪佩奇英文版第一部和第二部不要钱，自从国庆节过后就要钱了，已经多次解释我们IPTV里面只包含直播台免费别的以电视机页面显示为准，用户强烈不认可要求免费自己给自己观看第三部不然就要去通讯局投诉我们。</t>
  </si>
  <si>
    <t>业务规则：经核实用户反映前看小猪佩奇英文版第三部需要办理VIP，已告知用户IPTV里面只包含直播台免费别的以电视机页面显示为准，用户知晓一般</t>
  </si>
  <si>
    <t>TS202310071215441500</t>
  </si>
  <si>
    <t>喻晓鸣</t>
  </si>
  <si>
    <t>2023-10-09 10:58:28</t>
  </si>
  <si>
    <t>&amp;#13;&amp;#10;高级模板内容：&amp;#13;&amp;#10;投诉问题描述:用户自己购买了随身WiFi  Ufi068C9D  但是到期不知道怎么充值 解释不认可 请回复 谢谢&amp;#13;&amp;#10;办理渠道:营业厅 &amp;#13;&amp;#10;无法办理原因:无权限&amp;#13;&amp;#10;用户要求:扫码去营业厅都不行请回复  &amp;#13;</t>
  </si>
  <si>
    <t>业务规则：设备存在上网卡，建议用户拿至营业厅查询卡号后续费，用户知晓，满意</t>
  </si>
  <si>
    <t>TS202310071832092119</t>
  </si>
  <si>
    <t>李帮强</t>
  </si>
  <si>
    <t>2023-10-09 14:13:34</t>
  </si>
  <si>
    <t>&amp;#13;&amp;#10;高级模板内容：&amp;#13;&amp;#10;投诉问题描述:用户表示自己表示自己办卡时说的是每月返还20元，但是核实除了首月，都没有，要求为其核实处理答复&amp;#13;&amp;#10;争议月份:2023年10月、2023年9月&amp;#13;&amp;#10;争议金额:20&amp;#13;&amp;#10;用户要求:尽快为其核实处理&amp;#13;</t>
  </si>
  <si>
    <t>业务规则：我司无每月返费20元话费活动，多次联系用户解释均未接听，已短信告知用户结果，若用户来电烦请代为解释或告知用户致电宜昌服务监督热线13032700872</t>
  </si>
  <si>
    <t>TS202310091118070935</t>
  </si>
  <si>
    <t>2023-10-09 13:59:14</t>
  </si>
  <si>
    <t>:二次卡问题&amp;#13;&amp;#10;判断省分:其他省分&amp;#13;&amp;#10;:接到上任机主银行短信&amp;#13;&amp;#10;:不认可&amp;#13;&amp;#10;:&amp;#13;&amp;#10;&amp;#13;&amp;#10;高级模板内容：&amp;#13;&amp;#10;投诉问题描述:用户反映此号码上任机主的银行还在给他发消息&amp;#13;&amp;#10;争议号码:13217172088&amp;#13;&amp;#10;问题现象:接到找前机主的电话、短信 &amp;#13;&amp;#10;用户要求:线上取消上任机主银行短信&amp;#13;</t>
  </si>
  <si>
    <t>业务规则：因国家有号码资源循环使用的要求，不排除因前任机主未及时解除相关第三方绑定信息，客户作为当前唯一合法机主，可以直接行使权利，由客户本人向第三方提出解除历史绑定，客户认可</t>
  </si>
  <si>
    <t>TS202310081929441096</t>
  </si>
  <si>
    <t>王欣艳</t>
  </si>
  <si>
    <t>2023-10-09 11:10:38</t>
  </si>
  <si>
    <t>&amp;#13;&amp;#10;高级模板内容：&amp;#13;&amp;#10;投诉问题描述:用户对月租不认可，称局方停机不应在收费！&amp;#13;&amp;#10;争议月份:2023年9月&amp;#13;&amp;#10;争议金额:30&amp;#13;&amp;#10;用户要求:立即解决&amp;#13;</t>
  </si>
  <si>
    <t>业务规则：用户对号码关停扣取整月月租规则不认可，已跟用户解释清楚，考虑用户感知，申请减免9月份月租费用，合计30元，24小时到帐，此费用不可打印发票，满意。</t>
  </si>
  <si>
    <t>TS202310081420550354</t>
  </si>
  <si>
    <t>王泽洪</t>
  </si>
  <si>
    <t>2023-10-09 15:46:31</t>
  </si>
  <si>
    <t>用户来电反馈对副卡18671784835号码使用流量顺序不认可，表示之前办理的时候工作人员表示会优先使用副卡专属流量，但是现在发现并没有，对此不认可，要求核实处理回复</t>
  </si>
  <si>
    <t>业务规则：用户对流量抵扣顺序不认可，已告知用户优先使用网龄计划内流量，再使用家庭群组化副卡10G国内流量，用户认可满意</t>
  </si>
  <si>
    <t>TS202310081606030931</t>
  </si>
  <si>
    <t>2023-10-09 15:39:27</t>
  </si>
  <si>
    <t>【2022年上工信部测评重保用户】【2022年上工信部测评重保用户】前期工单（TS202309131659400772），用户再次来电反映，称费用一直没有退还。要求处理。姓名：迟承志 身份证号220681197610041218</t>
  </si>
  <si>
    <t>业务规则：用户对销户后余额清退规则不满，经核实，用户销户时选择的是余额清退到银行卡，已发沃工单协助处理，回复已处理，过3天后再看下退费状态，已跟用户解释清楚，并添加用户微信后续跟进，用户同意等待，满意。</t>
  </si>
  <si>
    <t>TS202310081248440668</t>
  </si>
  <si>
    <t>向琴</t>
  </si>
  <si>
    <t>2023-10-09 09:04:14</t>
  </si>
  <si>
    <t>&amp;#13;&amp;#10;高级模板内容：&amp;#13;&amp;#10;投诉问题描述:用户对于号码拆分了主副卡，对于本月还是绑定在一起，用户不满，对于欠费不认可，要求拆分，已解释建议到厅，用户不认可，称上月已到厅申请拆分，有升级投诉倾向，要求直接取消合账，请处理，谢谢！&amp;#13;&amp;#10;渠道名称:其他:营业厅&amp;#13;&amp;#10;办理业务名称:合账&amp;#13;&amp;#10;页面提示:无&amp;#13;&amp;#10;用户要求:取消合账&amp;#13;</t>
  </si>
  <si>
    <t>业务规则：用户反应需拆分主副卡，营业厅已明示相关规则，经核实已由湖北省分公司电子商务部于2023-10-08 18:01:52办理完毕，用户知晓。</t>
  </si>
  <si>
    <t>TS202310081356272214</t>
  </si>
  <si>
    <t>向爱平</t>
  </si>
  <si>
    <t>2023-10-09 13:34:16</t>
  </si>
  <si>
    <t>22年Q3Q4重点客户&amp;#13;&amp;#10;高级模板内容：&amp;#13;&amp;#10;投诉问题描述:用户表示当月花呗分期的合约37.57的电子券没有正常还款，前台已查询电子券已发放，还未使用解释无效！&amp;#13;&amp;#10;操作渠道:支付宝花呗分期&amp;#13;&amp;#10;参加活动（套餐）名称: 花呗先享5G99元直降1100（社会36期） &amp;#13;&amp;#10;页面提示:无&amp;#13;&amp;#10;用户要求:用户表示如果账单记花呗分期还款的问题不能明确答复的话就停用此套餐！要求尽快答复处理！&amp;#13;</t>
  </si>
  <si>
    <t>业务规则：用户反映电子券未使用问题，查询10月6日已发放，有效期3个月，可使用花呗还款，用户可通过支付宝-卡包查询。用户认可，满意</t>
  </si>
  <si>
    <t>TS202310081728430955</t>
  </si>
  <si>
    <t>2023-10-09 15:43:51</t>
  </si>
  <si>
    <t>用户号码已做携出，对无法当时退费不认可，建议用户在APP上申请携出号码退费不接受，强烈要求线上直接做退费处理，解释无效，用户要求投诉，并且表示会在工信部进行投诉，故请协助处理谢谢！</t>
  </si>
  <si>
    <t>TS202310081248250663</t>
  </si>
  <si>
    <t>南方一中心&gt;&gt;北京电发&gt;&gt;电发热线1区&gt;&gt;电发1区2班</t>
  </si>
  <si>
    <t>2023-10-09 14:00:15</t>
  </si>
  <si>
    <t>客户前期反馈问题：TS202310051953281151 表示自己已经把资料身份证哪些发送到我司指定邮箱了，但是费用一直没有退，刚接到电话又说没有收到邮件，让客户加微信发送资料，但是电话中断了，故重新下单，请后台协助再次联系，谢谢！</t>
  </si>
  <si>
    <t>TS202310091234170519</t>
  </si>
  <si>
    <t>张陈燕</t>
  </si>
  <si>
    <t>2023-10-09 14:11:42</t>
  </si>
  <si>
    <t>&amp;#13;&amp;#10;高级模板内容：&amp;#13;&amp;#10;投诉问题描述:用户要求取消副卡&amp;#13;&amp;#10;渠道名称:其他:营业厅&amp;#13;&amp;#10;办理业务名称:取消副卡&amp;#13;&amp;#10;页面提示:无&amp;#13;&amp;#10;用户要求:立即核实处理&amp;#13;</t>
  </si>
  <si>
    <t>业务规则:用户反映需取消副卡，营业厅已明示相关规则，经核实现用户实际是想办理主副卡拆分，已为用户办理主副卡拆分成功，现号码允许携出，满意</t>
  </si>
  <si>
    <t>TS202310091322141652</t>
  </si>
  <si>
    <t>吴成超</t>
  </si>
  <si>
    <t>2023-10-09 15:23:42</t>
  </si>
  <si>
    <t>&amp;#13;&amp;#10;高级模板内容：&amp;#13;&amp;#10;投诉问题描述:用户来电反映套餐折扣到期未通知，产生扣费&amp;#13;&amp;#10;争议月份:2023年10月&amp;#13;&amp;#10;争议金额:0&amp;#13;&amp;#10;用户要求:我方尽快核查，回电沟通处理&amp;#13;</t>
  </si>
  <si>
    <t>业务规则：折扣合约到期，现已与用户沟通办理209元赠费*12个月，开通后立即返费，用户满意</t>
  </si>
  <si>
    <t>TS202310090955381057</t>
  </si>
  <si>
    <t>071700818766</t>
  </si>
  <si>
    <t>朱晓锋</t>
  </si>
  <si>
    <t>2023-10-09 13:34:09</t>
  </si>
  <si>
    <t>&amp;#13;&amp;#10;高级模板内容：&amp;#13;&amp;#10;投诉问题描述:针对此宽带不知情办理不认可，要求核实并回复，要求联通给出处理方案&amp;#13;&amp;#10;业务名称:宽带&amp;#13;&amp;#10;争议月份:2022年7月、2022年8月、2022年9月、2022年10月、2022年11月、2022年12月、2023年1月、2023年2月、2023年3月、2023年4月、2023年5月、2023年6月、2023年7月、2023年8月、2023年9月、2023年10月&amp;#13;&amp;#10;争议金额:0&amp;#13;&amp;#10;办理渠道:无法核实&amp;#13;&amp;#10;前台是否取消:未取消&amp;#13;&amp;#10;是否承诺退费:否&amp;#13;&amp;#10;用户要求:要求核实并回复&amp;#13;</t>
  </si>
  <si>
    <t>业务规则：联系用户表示宽带为实装宽带，为知晓同意后办理，无需我部处理，满意</t>
  </si>
  <si>
    <t>BL202310091528341765</t>
  </si>
  <si>
    <t>杨新新</t>
  </si>
  <si>
    <t>2023-10-09 16:56:23</t>
  </si>
  <si>
    <t>&amp;#13;&amp;#10;高级模板内容：&amp;#13;&amp;#10;需区域二线受理的业务:涉及违约金的业务取消&amp;#13;&amp;#10;用户需取消业务的“产品名称”: 主卡附加优惠&amp;#13;&amp;#10;用户同时需要将套餐变更为:要求办理销户&amp;#13;</t>
  </si>
  <si>
    <t>ZX202310091057372465</t>
  </si>
  <si>
    <t>071700227442</t>
  </si>
  <si>
    <t>张绍春</t>
  </si>
  <si>
    <t>2023-10-09 14:03:26</t>
  </si>
  <si>
    <t>071700227442命中精准预判服务场景:[65岁以上老人] &amp;#13;&amp;#10;用户坚持要求将宽带办理销户，不愿意去营业厅，请核查。</t>
  </si>
  <si>
    <t>ZX202310091509382041</t>
  </si>
  <si>
    <t>071703429300</t>
  </si>
  <si>
    <t>王敏</t>
  </si>
  <si>
    <t>2023-10-09 17:20:54</t>
  </si>
  <si>
    <t>用户来电要求将宽带解绑并销户，已建议用户去自营厅办理，用户表示不方便，请公司协助处理并回复。</t>
  </si>
  <si>
    <t>TS202310081722450782</t>
  </si>
  <si>
    <t>2023-10-09 09:57:07</t>
  </si>
  <si>
    <t>主办单位：湖北&amp;#10;客户类别：普通客户&amp;#10;10010是否打通：是&amp;#10;是否二次致电10015：是&amp;#10;是否联系：是&amp;#10;升级倾向：无&amp;#10;号码归属省：湖北&amp;#10;SVIP等级：&amp;#10;预处理名称:产品订购一键诊断&amp;#13;&amp;#10;业务产品类型:反映其他业务问题&amp;#13;&amp;#10;用户是否接受:用户不接受&amp;#13;&amp;#10;是否知情订购:知情订购&amp;#13;&amp;#10;备注:&amp;#13;&amp;#10;用户来电反映要求解绑主副卡关系，泛携转，请核实处理。</t>
  </si>
  <si>
    <t>BL202310091046051765</t>
  </si>
  <si>
    <t>薛运兰</t>
  </si>
  <si>
    <t>2023-10-09 11:29:14</t>
  </si>
  <si>
    <t>用户要求取消预存1元得盲盒24个月-次月生效-湖北宜昌这个合约</t>
  </si>
  <si>
    <t>TS202310081128071168</t>
  </si>
  <si>
    <t>刘从珍</t>
  </si>
  <si>
    <t>2023-10-09 16:14:46</t>
  </si>
  <si>
    <t>主办单位：湖北&amp;#10;客户类别：星级客户&amp;#10;10010是否打通：否&amp;#10;是否二次致电10015：是&amp;#10;是否联系：否&amp;#10;升级倾向：&amp;#10;号码归属省：湖北&amp;#10;SVIP等级：&amp;#10;1. 问题类型:;&amp;#10;2. 投诉类型:其他问题;&amp;#10;3. 营业厅地址:;&amp;#10;4. 位置信息:;&amp;#10;5. 位置发生地:;&amp;#10;6. 投诉内容:这个宽带我从来没装过，不知道什么时候给我弄了条宽带。强烈要求立即取消</t>
  </si>
  <si>
    <t>"业务取消①客户投诉产生的原因：合约限制办理携转不成功。 &amp;#10;②客户投诉问题核查情况及解决方案：收到贵部转办后，我司立即组织调查。经核实，（远安城区）客户要求取消虚拟宽带071704132494，挽留无效， 已取消。我司于2023-10-08 16:05:34联系客户解释。 &amp;#10;③客户问题满意度：满意。 &amp;#10;④回单人：颜晶  6921001"</t>
  </si>
  <si>
    <t>TS202310081341051855</t>
  </si>
  <si>
    <t>熊锋</t>
  </si>
  <si>
    <t>2023-10-09 16:18:33</t>
  </si>
  <si>
    <t>主办单位：湖北&amp;#10;客户类别：普通客户&amp;#10;10010是否打通：否&amp;#10;是否二次致电10015：是&amp;#10;是否联系：否&amp;#10;升级倾向：&amp;#10;号码归属省：湖北&amp;#10;SVIP等级：&amp;#10;1. 问题类型:;&amp;#10;2. 投诉类型:退订争议;&amp;#10;3. 营业厅地址:;&amp;#10;4. 位置信息:;&amp;#10;5. 位置发生地:;&amp;#10;6. 投诉内容:宽带cpe&amp;#10;麻烦帮忙取消宽带cpe,营业厅无法办理。</t>
  </si>
  <si>
    <t>"业务取消①客户投诉产生的原因：宽带注销不成功。 &amp;#10;②客户投诉问题核查情况及解决方案：收到贵部转办后，我司立即组织调查。经核实，（五峰城区）客户要求取消CPE宽带，挽留无效， 客服部取消。我司于2023-10-08 &amp;#10; 16:19:34联系客户解释。 &amp;#10;③客户问题满意度：满意。 &amp;#10;④回单人：颜晶  6921001"</t>
  </si>
  <si>
    <t>ZX202310090807011236</t>
  </si>
  <si>
    <t>071701032706</t>
  </si>
  <si>
    <t>2023-10-09 14:15:42</t>
  </si>
  <si>
    <t>22年Q3Q4重点客户判断省分:湖北&amp;#13;&amp;#10;:被动办理宽带&amp;#13;&amp;#10;:不需要&amp;#13;&amp;#10;:&amp;#13;&amp;#10;&amp;#13;&amp;#10;高级模板内容：&amp;#13;&amp;#10;问题描述:用户来电反馈宽带需要销户，不方便到厅，要求线上办理&amp;#13;&amp;#10;第二联系方式:15672536660&amp;#13;&amp;#10;销户原因:不是自己的宽带&amp;#13;&amp;#10;用户要求:要求线上销户&amp;#13;</t>
  </si>
  <si>
    <t>业务取消（城区政企）：实装宽带，设备已放置西陵一路营业厅，挽留无效，已取消，用户满意</t>
  </si>
  <si>
    <t>ZX202310081352420228</t>
  </si>
  <si>
    <t>兰芳</t>
  </si>
  <si>
    <t>2023-10-09 14:11:23</t>
  </si>
  <si>
    <t>【2022年上工信部测评重保用户】判断省分:湖北&amp;#13;&amp;#10;:被动办理宽带&amp;#13;&amp;#10;:不需要&amp;#13;&amp;#10;:&amp;#13;&amp;#10;&amp;#13;&amp;#10;高级模板内容：&amp;#13;&amp;#10;问题描述:用户进线， 071703231242宽带不是自己安装的，要求取消，烦请处理，谢谢。&amp;#13;&amp;#10;第二联系方式:15587915272&amp;#13;&amp;#10;销户原因:用户进线， 071703231242宽带不是自己安装的，要求取消，烦请处理，谢谢。&amp;#13;&amp;#10;用户要求:用户进线， 071703231242宽带不是自己安装的，要求取消，烦请处理，谢谢。&amp;#13;</t>
  </si>
  <si>
    <t>业务取消（当阳政企营服中心）客户要求取消宽带，未转营服维系，多次致电未接，已短信告知如您后期使用有任何疑问，可于工作时间（08：30-17：30）致电宜昌联通07176921001或13032700872</t>
  </si>
  <si>
    <t>ZX202310081305592388</t>
  </si>
  <si>
    <t>071704223683</t>
  </si>
  <si>
    <t>刘文文</t>
  </si>
  <si>
    <t>2023-10-09 11:21:51</t>
  </si>
  <si>
    <t>判断省分:湖北&amp;#13;&amp;#10;:自己办理的宽带&amp;#13;&amp;#10;:挽留失败&amp;#13;&amp;#10;:不同意&amp;#13;&amp;#10;:&amp;#13;&amp;#10;&amp;#13;&amp;#10;高级模板内容：&amp;#13;&amp;#10;问题描述:用户来电要求办理宽带销户，前台已按预处理解释，用户不认可，反映自己都跑几天，去了营业厅也没有成功销户，要求线上宽带销户，请后台协助处理，谢谢&amp;#13;&amp;#10;第二联系方式:17671328036   &amp;#13;&amp;#10;销户原因:不想使用&amp;#13;&amp;#10;用户要求:线上宽带销户并尽快处理&amp;#13;</t>
  </si>
  <si>
    <t>业务取消（电子渠道）客户要求取消宽带，未转营服维系，挽留无效，客服部 已操作取消，满意。</t>
  </si>
  <si>
    <t>ZX202310071835021595</t>
  </si>
  <si>
    <t>071700445336</t>
  </si>
  <si>
    <t>王登明</t>
  </si>
  <si>
    <t>2023-10-09 09:07:08</t>
  </si>
  <si>
    <t>判断省分:湖北&amp;#13;&amp;#10;:自己办理的宽带&amp;#13;&amp;#10;:挽留失败&amp;#13;&amp;#10;:不同意&amp;#13;&amp;#10;:&amp;#13;&amp;#10;&amp;#13;&amp;#10;高级模板内容：&amp;#13;&amp;#10;问题描述:销户宽带和监控&amp;#13;&amp;#10;第二联系方式:15587952185   &amp;#13;&amp;#10;销户原因:不使用了&amp;#13;&amp;#10;用户要求:用户要求 取消宽带和监控   不便到营业厅  要求处理 谢谢&amp;#13;</t>
  </si>
  <si>
    <t>业务取消（五峰城西 营服中心）客户要求取消宽带，沃家神眼。未转营服维系，因绑定有沃家神眼沃家神眼（室外枪机）-10元/月（24个月）活动，已建议额度携带证件至联通自营业厅办理，客户表示知晓。</t>
  </si>
  <si>
    <t>ZX202310080816370033</t>
  </si>
  <si>
    <t>071701030336</t>
  </si>
  <si>
    <t>江俊</t>
  </si>
  <si>
    <t>用户在外地，要求注销宽带和iptv（缓装宽带未实装），解释挽留无效，请尽快处理并回复</t>
  </si>
  <si>
    <t>业务取消（伍家 营服中心）：实装宽带销户，挽留无效，客服部取消，满意。</t>
  </si>
  <si>
    <t>ZX202310081511160979</t>
  </si>
  <si>
    <t>彭碧军</t>
  </si>
  <si>
    <t>2023-10-09 09:10:32</t>
  </si>
  <si>
    <t>用户不在归属地要求把当前副卡解绑成为主卡并更换一个套餐（具体套餐资费名称用户未提供） 烦请后台协助谢谢</t>
  </si>
  <si>
    <t>业务取消（西陵 营服中心）客户要求解绑主副卡，未转营服维系，联系客户表示暂不操作取消，保留继续使用，满意。</t>
  </si>
  <si>
    <t>ZX202310091018242084</t>
  </si>
  <si>
    <t>071700031748</t>
  </si>
  <si>
    <t>彭俊德</t>
  </si>
  <si>
    <t>2023-10-09 14:10:54</t>
  </si>
  <si>
    <t>【2022年上工信部测评重保用户】判断省分:湖北&amp;#13;&amp;#10;:自己办理的宽带&amp;#13;&amp;#10;:挽留失败&amp;#13;&amp;#10;:不同意&amp;#13;&amp;#10;:&amp;#13;&amp;#10;&amp;#13;&amp;#10;高级模板内容：&amp;#13;&amp;#10;问题描述:用户来电称自己已经去营业厅把宽带设备给还回去了 系统暂时没有查询有销户的记录 用户称自己现在要携转处理 前台挽留失败 要求线上直接发携转码 称自己宽带已经销户了是营业厅不给取消 请协助处理 要求在5分钟内必须解决&amp;#13;&amp;#10;第二联系方式:13227282818&amp;#13;&amp;#10;销户原因:信号不好 要转网&amp;#13;&amp;#10;用户要求:要求线上直接发携转码 称自己宽带已经销户了是营业厅不给取消 请协助处理 要求在5分钟内必须解决&amp;#13;</t>
  </si>
  <si>
    <t>业务取消（西陵）：实装宽带，挽留无效，已取消，客户满意</t>
  </si>
  <si>
    <t>ZX202310081409400385</t>
  </si>
  <si>
    <t>071703612377</t>
  </si>
  <si>
    <t>2023-10-09 09:11:34</t>
  </si>
  <si>
    <t>判断省分:湖北&amp;#13;&amp;#10;:被动办理宽带&amp;#13;&amp;#10;:不需要&amp;#13;&amp;#10;:&amp;#13;&amp;#10;&amp;#13;&amp;#10;高级模板内容：&amp;#13;&amp;#10;问题描述:用户反映没有办理过宽带，不需要装宽带&amp;#13;&amp;#10;第二联系方式:15572701128&amp;#13;&amp;#10;销户原因:不是自己办理的宽带&amp;#13;&amp;#10;用户要求:宽带销户&amp;#13;</t>
  </si>
  <si>
    <t>业务取消（西陵）虚拟宽带已为用户注销，联系用户未接，已短信告知，有疑问可致电我部07176921001为其处理</t>
  </si>
  <si>
    <t>ZX202310081023440923</t>
  </si>
  <si>
    <t>071701044704</t>
  </si>
  <si>
    <t>皮祥云</t>
  </si>
  <si>
    <t>2023-10-09 11:18:20</t>
  </si>
  <si>
    <t>取消宽带071701044704，处理并回复</t>
  </si>
  <si>
    <t>业务取消（夷陵城区）：虚拟宽带，挽留无效，已取消，客户满意。</t>
  </si>
  <si>
    <t>ZX202310071223050657</t>
  </si>
  <si>
    <t>071701075175</t>
  </si>
  <si>
    <t>2023-10-09 09:19:45</t>
  </si>
  <si>
    <t>用户表示被动办理低消宽带，现要求取消，请尽快处理并回复</t>
  </si>
  <si>
    <t>业务取消（长阳城区 营服中心）：实装宽带销户，查询已于2023-10-07 16:40:53为用户办理成功，满意。</t>
  </si>
  <si>
    <t>BL202310061743230703</t>
  </si>
  <si>
    <t>071700057949</t>
  </si>
  <si>
    <t>王一豪</t>
  </si>
  <si>
    <t>2023-10-09 09:12:41</t>
  </si>
  <si>
    <t>用户来电需要销户宽带071700057949和全国一家亲跨域群组业务，然后携号转网，我处已挽留和解释，用户不认可，坚持销户和解除业务，请贵部协助处理，谢谢</t>
  </si>
  <si>
    <t>业务取消（城区校园 ）客户要求取消宽带，未转营服维系，挽留无效，客服部已操作取消，另全国一家亲跨域群组业务需本人携带身份证原件至联通自营厅办理，客户表示知晓。</t>
  </si>
  <si>
    <t>TS202310091134361404</t>
  </si>
  <si>
    <t>毛金华</t>
  </si>
  <si>
    <t>2023-10-09 15:03:47</t>
  </si>
  <si>
    <t>&amp;#13;&amp;#10;高级模板内容：&amp;#13;&amp;#10;投诉问题描述:用户来电表示办理的时候没有说明主副卡 共享话费 表示不认可 要求解绑主副卡并要求退还副卡的所有费用&amp;#13;&amp;#10;争议时间:2023-10-09&amp;#13;&amp;#10;争议金额:0&amp;#13;&amp;#10;用户要求:尽快处理&amp;#13;</t>
  </si>
  <si>
    <t>业务取消（五峰城区）副卡，联系用户表示要求拆分副卡，已拆分副卡转资8元流量王套餐，次月生效，用户满意，无需退费。</t>
  </si>
  <si>
    <t>ZX202310080903560197</t>
  </si>
  <si>
    <t>071704035786</t>
  </si>
  <si>
    <t>金有库</t>
  </si>
  <si>
    <t>2023-10-09 15:06:20</t>
  </si>
  <si>
    <t>&amp;#13;&amp;#10;高级模板内容：&amp;#13;&amp;#10;问题描述:用户称自己没有办理过联通的宽带，现在要求注销宽带账号&amp;#13;&amp;#10;第二联系方式:15607207777&amp;#13;&amp;#10;销户原因:自己没有装宽带&amp;#13;&amp;#10;用户要求:要求注销宽带，谢谢！&amp;#13;</t>
  </si>
  <si>
    <t>业务取消（枝江政企）：营业厅已联系客户解释，客户表示暂不取消，满意。</t>
  </si>
  <si>
    <t>BL202310090811181975</t>
  </si>
  <si>
    <t>孙佐芳</t>
  </si>
  <si>
    <t>2023-10-09 10:43:24</t>
  </si>
  <si>
    <t>用户要求解绑15271510655的副卡，不方便去营业厅，要求在线办理，请加急，谢谢</t>
  </si>
  <si>
    <t>业务取消（夷陵城区）主副卡，已为用户拆分转资8元全国流量王套餐，满意</t>
  </si>
  <si>
    <t>BL202310090937050506</t>
  </si>
  <si>
    <t>王怀清</t>
  </si>
  <si>
    <t>2023-10-09 14:22:59</t>
  </si>
  <si>
    <t>22年Q3Q4重点客户用户称13098409807，要求解绑主副卡关系，建议用户携带身份证件到营业厅办理，不认可，请核实。</t>
  </si>
  <si>
    <t>业务取消（夷陵城区）主副卡拆分，已为用户拆分副卡转资8元全国流量王套餐，次月生效，满意</t>
  </si>
  <si>
    <t>TS202310090909052384</t>
  </si>
  <si>
    <t>陈宏新</t>
  </si>
  <si>
    <t>2023-10-09 10:34:33</t>
  </si>
  <si>
    <t>主办单位：湖北&amp;#10;客户类别：星级客户&amp;#10;10010是否打通：是&amp;#10;是否二次致电10015：是&amp;#10;是否联系：是&amp;#10;升级倾向：无&amp;#10;号码归属省：湖北&amp;#10;SVIP等级：&amp;#10;用户要求取消业务问题   &amp;#13;&amp;#10;业务名称：宽带&amp;#13;&amp;#10;业务类型： CB/一屏清已查询&amp;#13;&amp;#10;携出倾向：&amp;#13;&amp;#10;用户描述及诉求：请立刻处理  客户称不知情被办理的   要求降低套餐  &amp;#13;&amp;#10;客服告知：尽快反馈处理&amp;#13;&amp;#10;用户是否认可：是     &amp;#13;</t>
  </si>
  <si>
    <t>业务取消（西陵营服中心）①客户基本资料：业务号码：13094183964、客户姓名：&amp;#10;陈宏新、套餐情况：畅越冰激凌5G套餐129元；客户反映取消宽带问题； &amp;#10;②首次联系客户时间：2023-10-09 18:32:48&amp;#10;③投诉核查处理情况：收到贵部转办，我司立即组织核查，经核实客户对宽带不满，已为客户办理宽带取消（实装宽带），另按客户要求办理主副卡拆分，并将号码15272157486；13197308882；13094183964转资福多多29元，次月生效。&amp;#10;④答复客户时间及客户满意度评价：根据上述核实情况，我司于2023-08-09 18:32:48联系客户满意，回单人：田群、联系方式：07176921001&amp;#10;⑤投诉核查关联材料：无。</t>
  </si>
  <si>
    <t>TS202310081107060554</t>
  </si>
  <si>
    <t>2023-10-09 13:12:39</t>
  </si>
  <si>
    <t>主办单位：湖北&amp;#10;客户类别：普通客户&amp;#10;10010是否打通：是&amp;#10;是否二次致电10015：是&amp;#10;是否联系：是&amp;#10;升级倾向：无&amp;#10;号码归属省：湖北&amp;#10;SVIP等级：&amp;#10;精准预判内容：&amp;#13;&amp;#10;[有申诉记录客户] &amp;#13;&amp;#10;预处理内容：&amp;#13;&amp;#10;预处理名称:产品订购一键诊断&amp;#13;&amp;#10;业务产品类型:反映其他业务问题&amp;#13;&amp;#10;用户是否接受:用户不接受&amp;#13;&amp;#10;是否知情订购:不知情订购&amp;#13;&amp;#10;是否授权范围:否&amp;#13;&amp;#10;备注:&amp;#13;&amp;#10;&amp;#13;&amp;#10;----&amp;#13;&amp;#10;高级模板内容：&amp;#13;&amp;#10;1*投诉问题描述:用户要求取消业务（泛携转）&amp;#13;&amp;#10;3*受限产品名称:网龄计划合约  主副卡解绑&amp;#13;</t>
  </si>
  <si>
    <t>业务取消（夷陵龙泉）①客户基本资料：业务号码：15629338855、客户姓名：宋德志、套餐情况：畅越冰激凌5G套餐59元；客户反映业务取消的问题&amp;#10;②首次联系客户时间：2023-09-27 10:58:13&amp;#10;③投诉核查处理情况：收到贵部转办，我司立即组织核查，经核实，夷陵龙泉营服客户号码要求取消网龄计划拆分主副卡，已为用户取消，满意。&amp;#10;④答复客户时间及客户满意度评价：根据上述核实情况，我司于2023-10-08 11:58:13 联系客户满意，回单人：程李晶、联系方式：07176921001&amp;#10;⑤投诉核查关联材料：无</t>
  </si>
  <si>
    <t>TS202310090851442058</t>
  </si>
  <si>
    <t>魏正华</t>
  </si>
  <si>
    <t>2023-10-09 10:44:02</t>
  </si>
  <si>
    <t>22年Q3Q4重点客户&amp;#13;&amp;#10;高级模板内容：&amp;#13;&amp;#10;投诉问题描述:用户来电称，要取消宽带，不愿去营业厅，强行要求我方取消，前台解释不认可&amp;#13;&amp;#10;销户渠道:冤营业厅&amp;#13;&amp;#10;无法销户原因:不愿去营业厅&amp;#13;&amp;#10;用户要求:办理宽带时，未告知用户取消需到营业厅，要求反映上级，请尽快处理，谢谢&amp;#13;</t>
  </si>
  <si>
    <t>业务取消（宜都城区）：实装宽带，挽留无效，已取消，客户满意</t>
  </si>
  <si>
    <t>TS202310081707040321</t>
  </si>
  <si>
    <t>071701038637</t>
  </si>
  <si>
    <t>2023-10-09 14:45:16</t>
  </si>
  <si>
    <t>&amp;#13;&amp;#10;高级模板内容：&amp;#13;&amp;#10;投诉问题描述:用户对宽带9元不认可&amp;#13;&amp;#10;争议月份:2023年10月、2023年9月、2023年8月、2023年7月、2023年6月&amp;#13;&amp;#10;争议金额:45&amp;#13;&amp;#10;用户要求:要求取消月租费&amp;#13;</t>
  </si>
  <si>
    <t>业务取消（枝江乡镇）虚拟宽带，已为用户注销，满意</t>
  </si>
  <si>
    <t>TS202310081125091097</t>
  </si>
  <si>
    <t>2023-10-09 13:28:33</t>
  </si>
  <si>
    <t>主办单位：湖北&amp;#10;客户类别：普通客户&amp;#10;10010是否打通：是&amp;#10;是否二次致电10015：是&amp;#10;是否联系：是&amp;#10;升级倾向：无&amp;#10;号码归属省：湖北&amp;#10;SVIP等级：&amp;#10;用户反映被不知情办理了宽带绑定此号码，不满，要求尽快把宽带取消，请协助处理，谢谢。</t>
  </si>
  <si>
    <t>业务取消①客户基本信息：业务号码：13197314628、客户姓名：望娟、套餐情况：冰激凌融合放心用58套餐移网主资费-28元/月（湖北）； 客户反映取消业务的问题。&amp;#10;②首次联系客户时间： 2023-10-08 13:39:05； &amp;#10;③投诉核查处理情况：收到贵部转办后，我司立即组织调查 。经核实，夷陵城区客户要求取消cpe宽带，挽留成功，暂不取消，客户满意&amp;#10;④答复客户时间及客户满意度评价相关信息：我司于2023-10-08 13:39:05联系客户解释说明，客户认可满意。回单人：王宜艳&amp;#10;⑤投诉核查关联材料：无</t>
  </si>
  <si>
    <t>TS202310091041052385</t>
  </si>
  <si>
    <t>丁正海</t>
  </si>
  <si>
    <t>2023-10-09 14:23:36</t>
  </si>
  <si>
    <t>主办单位：湖北&amp;#10;客户类别：普通客户&amp;#10;10010是否打通：否&amp;#10;是否二次致电10015：是&amp;#10;是否联系：否&amp;#10;升级倾向：&amp;#10;号码归属省：湖北&amp;#10;SVIP等级：&amp;#10;1. 问题类型:;&amp;#10;2. 投诉类型:携号转网;&amp;#10;3. 营业厅地址:;&amp;#10;4. 位置信息:;&amp;#10;5. 位置发生地:;&amp;#10;6. 投诉内容:我要办理携号转网，信号太差了，但是上面有个什么宽带，一直没有使用过我要求销户了，办理携号转网，我本人身体原因不方便去营业厅，要求尽快跟我办理宽带销户。&amp;#10;7. 携转原因:信号质量差&amp;#10;8. 无法携转原因:无法线上办理;业务限制</t>
  </si>
  <si>
    <t>业务取消-电子渠道①客户基本资料：业务号码：17683712056、客户姓名：丁正海、套餐情况：宝卡P；客户反映取消业务的问题； &amp;#10;②首次联系客户时间：2023-10-09 13:44:00&amp;#10;③投诉核查处理情况：收到贵部转办，我司立即组织核查，经核实，2022-09-21 18:51:03远安洋坪海威营业厅办理宽带，虚拟宽带，挽留失败，客服部已取消，现客户可正常申请携出，满意； &amp;#10;④答复客户时间及客户满意度评价：根据上述核实情况，我司于2023-10-09 13:44:00联系客户满意，回单人：胡春燕、联系方式：07176921001&amp;#10;⑤投诉核查关联材料：无。"</t>
  </si>
  <si>
    <t>TS202310082029232080</t>
  </si>
  <si>
    <t>雷国洪</t>
  </si>
  <si>
    <t>2023-10-09 11:35:06</t>
  </si>
  <si>
    <t>主办单位：湖北&amp;#10;客户类别：普通客户&amp;#10;10010是否打通：否&amp;#10;是否二次致电10015：是&amp;#10;是否联系：否&amp;#10;升级倾向：&amp;#10;号码归属省：湖北&amp;#10;SVIP等级：&amp;#10;1. 问题类型:;&amp;#10;2. 投诉类型:办理争议;&amp;#10;3. 营业厅地址:;&amp;#10;4. 位置信息:;&amp;#10;5. 位置发生地:;&amp;#10;6. 投诉内容:10月6日到联通自营业厅办理了宽带销户，到现在还没有取消&amp;#10;8. 办理业务的名称:取消空挂宽带&amp;#10;8. 无法办理的渠道:联通营业厅</t>
  </si>
  <si>
    <t>ZX202310081106201361</t>
  </si>
  <si>
    <t>李梦彤</t>
  </si>
  <si>
    <t>2023-10-09 14:16:50</t>
  </si>
  <si>
    <t>用户来电要求核实来电号码的套餐资费问题,并表示是学校助教为其办理告知需一次性240元费用,要求我方核实情况并给予答复,烦请协助处理</t>
  </si>
  <si>
    <t>业务咨询：用户咨询套餐问题，已跟用户解释清楚，满意。</t>
  </si>
  <si>
    <t>BL202310091238131294</t>
  </si>
  <si>
    <t>李青</t>
  </si>
  <si>
    <t>2023-10-09 14:16:30</t>
  </si>
  <si>
    <t>客户要求续约 预存话费享折扣优惠 ，请处理，谢谢</t>
  </si>
  <si>
    <t>业务咨询：经核实已为客户办理赠费活动，合约期12个月，客户满意。</t>
  </si>
  <si>
    <t>TS202310081828512468</t>
  </si>
  <si>
    <t>曾庆敏</t>
  </si>
  <si>
    <t>2023-10-09 14:30:39</t>
  </si>
  <si>
    <t>【2022年上工信部测评重保用户】13647176115命中精准预判服务场景:[该用户有申诉倾向，请注意受理态度，查询近三天工单记录，积极解决用户问题。] &amp;#13;&amp;#10;用户来电反映在城区网速经常出现卡顿的情况，前台向用户解释清楚了。现在用户要求退还2元公交车费，或者补偿一点流量也可以。请协助处理 谢谢</t>
  </si>
  <si>
    <t>终端使用 ：用户反映网络信号不稳定，多次联系用户未接，建议用户可到厅换机换卡测试，如有疑问可在工作时间（08:30-12:00；14:00-17:30）联系07176921001、13032700872宜昌客服。如用户咨询，请前台10010话务中心代为解释，谢谢</t>
  </si>
  <si>
    <t>TS202310061645050818</t>
  </si>
  <si>
    <t>投诉工单（2021版）&gt;&gt;融合&gt;&gt;【网络使用】移网语音&gt;&gt;移网无法通话</t>
  </si>
  <si>
    <t>段绪才</t>
  </si>
  <si>
    <t>2023-10-09 10:31:10</t>
  </si>
  <si>
    <t>#2022重保客户#主办单位：湖北&amp;#10;客户类别：普通客户&amp;#10;10010是否打通：否&amp;#10;是否二次致电10015：是&amp;#10;是否联系：否&amp;#10;升级倾向：&amp;#10;号码归属省：湖北&amp;#10;SVIP等级：&amp;#10;1.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投诉内容:卡只能在5G手机里用，在4G手机里仅能上网和收短信，不能打接电话，工作人员的解释是开通了高清语音通话后有这种情况，无法解决，要么换手机，要么转网。</t>
  </si>
  <si>
    <t>终端使用：①客户投诉产生的原因：号码4G手机里仅能上网和收短信，不能打接电话。 &amp;#10;②客户投诉问题核查情况及解决方案：收到贵部转办后，我司立即组织调查。经核实现已为用户13997723852关闭5G服务，查询现用户已功能正常。我司2023-10-07 11:43:49联系客户解释。&amp;#10;③客户问题满意度：满意。 &amp;#10;④回单人：田群、联系方式：07176921001</t>
  </si>
  <si>
    <t>TS202310081448521112</t>
  </si>
  <si>
    <t>张曼</t>
  </si>
  <si>
    <t>2023-10-09 16:40:48</t>
  </si>
  <si>
    <t>用户来电反映自己在很多地方都无法 打电话，前期已反映多次都没有解决，要求我方再次反映，有强烈申诉倾向，请核实回复</t>
  </si>
  <si>
    <t>终端使用：经核实，用户投诉点信号覆盖正常，周边基站无故障，为用户终端不支持4G通话导致，建议用户更换终端，后期有问题与测试人员联系，处理人 陈益满 联系电话 18671733750，客户认可。</t>
  </si>
  <si>
    <t>TS202310091346222241</t>
  </si>
  <si>
    <t>李枭</t>
  </si>
  <si>
    <t>2023-10-09 17:18:29</t>
  </si>
  <si>
    <t>判断省份:湖北&amp;#13;&amp;#10;:移网无法上网&amp;#13;&amp;#10;:手机移动数据&amp;#13;&amp;#10;获取入参:&amp;#13;&amp;#10;获取历史工单:有历史工单&amp;#13;&amp;#10;:不存在在途工单&amp;#13;&amp;#10;:下一步&amp;#13;&amp;#10;移网一键诊断结果:1.用户状态是否正常：开通.2.查询流量是否限速：未限速.3.2345G终端支持情况：4G终端.4.近期缴费开机记录情况：无缴费开机.5.查询终端5G开关状态：--.6.是否存在群障：不存在.7.上网功能是否正常：开通.8.用户是否开通VoLTE：开通.9.流量封顶情况：未封顶.10.查询用户终端蜂窝网络状态：开启.:诊断无异常/解释不认可&amp;#13;&amp;#10;:下一步&amp;#13;&amp;#10;node_317:&amp;#13;&amp;#10;:符合办理条件&amp;#13;&amp;#10;当月是否清卡重用:是&amp;#13;&amp;#10;:在湖北&amp;#13;&amp;#10;:能/不清楚&amp;#13;&amp;#10;:不能&amp;#13;&amp;#10;:&amp;#13;</t>
  </si>
  <si>
    <t>终端使用：客户反映无法上网，后台核实上网功能正常，已刷新上网功能，建议客户换机换卡测试，客户满意</t>
  </si>
  <si>
    <t>TS202310081530122358</t>
  </si>
  <si>
    <t>陈雍</t>
  </si>
  <si>
    <t>2023-10-09 16:23:34</t>
  </si>
  <si>
    <t>22年Q3Q4重点客户用户来电称自己最近一个月自己都会漏接电话，不管在哪里都有此情况，要求我方核实具体原因，请核实回复</t>
  </si>
  <si>
    <t>终端使用：已为用户刷新volte及5Gsa功能，建议用户重启手机试机，如有疑问致电宜昌服务监督热线13032700872.满意</t>
  </si>
  <si>
    <t>TS202310091121421054</t>
  </si>
  <si>
    <t>朱明山</t>
  </si>
  <si>
    <t>2023-10-09 14:27:51</t>
  </si>
  <si>
    <t>判断省分:湖北&amp;#13;&amp;#10;:湖北在省内手机不能打+不能接&amp;#13;&amp;#10;获取入参:&amp;#13;&amp;#10;获取历史工单:无历史工单&amp;#13;&amp;#10;:下一步&amp;#13;&amp;#10;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amp;#13;&amp;#10;:下一步&amp;#13;&amp;#10;node_317:&amp;#13;&amp;#10;:不符合办理条件&amp;#13;&amp;#10;:任何地方都无法拨打或接听&amp;#13;&amp;#10;:&amp;#13;</t>
  </si>
  <si>
    <t>终端使用：用户反映无法接通问题，经核实客户号码数据正常，建议客户到营业厅补卡后换机换卡测试，用户认可</t>
  </si>
  <si>
    <t>TS202310090636291407</t>
  </si>
  <si>
    <t>胡仁高</t>
  </si>
  <si>
    <t>2023-10-09 17:25:50</t>
  </si>
  <si>
    <t>判断省份:湖北&amp;#13;&amp;#10;:移网无法上网&amp;#13;&amp;#10;:手机移动数据&amp;#13;&amp;#10;获取入参:&amp;#13;&amp;#10;获取历史工单:无历史工单&amp;#13;&amp;#10;:下一步&amp;#13;&amp;#10;移网一键诊断结果:1.用户状态是否正常：开通.2.上网功能是否正常：开通.3.流量封顶情况：未封顶.4.近期缴费开机记录情况：无缴费开机.5.2345G终端支持情况：.6.是否开通关闭公网：.7.是否存在群障：不存在.8.查询终端5G开关状态：.9.查询流量是否限速：未限速.10.查询用户终端蜂窝网络状态：开启.:诊断无异常/解释不认可&amp;#13;&amp;#10;:下一步&amp;#13;&amp;#10;node_317:&amp;#13;&amp;#10;:不符合办理条件&amp;#13;&amp;#10;:在湖北&amp;#13;&amp;#10;:能/不清楚&amp;#13;&amp;#10;:不能&amp;#13;&amp;#10;:用户来电反馈自己的手机无法正常上网，称到所有的地方都是网速很慢，只有10KB左右，对此不认可，请处理。</t>
  </si>
  <si>
    <t>终端使用：用户反映自己的手机无法正常上网，经核实信号正常，已为用户刷新上网功能，致电未接，已短信答复如需办理可联系我部，如有疑问可在工作时间（08:30-12:00；14:00 -17:30 ）联系07176921001、13032700872宜昌客服。如用户咨询，请前台 10010话务 中心代为解释，谢谢。</t>
  </si>
  <si>
    <t>TS202310091855520858</t>
  </si>
  <si>
    <t>2023-10-10 14:18:14</t>
  </si>
  <si>
    <t>15671053570命中精准预判服务场景:[65岁以上老人] &amp;#13;&amp;#10;&amp;#13;&amp;#10;高级模板内容：&amp;#13;&amp;#10;是否10016外呼:不记得&amp;#13;&amp;#10;电话外呼号码:0&amp;#13;&amp;#10;渠道名称:湖北杭州翔羽线上业务代理(宜昌)&amp;#13;&amp;#10;反应问题涉及场景:未经同意订购业务&amp;#13;&amp;#10;产品名称:腾讯视频10G流量加会员月包&amp;#13;&amp;#10;争议月份:2023年9月、2023年10月&amp;#13;&amp;#10;是否承诺退费:是&amp;#13;&amp;#10;承诺退费金额:50&amp;#13;&amp;#10;是否取消业务（如取消失败，需加上系统报错的提示）:否&amp;#13;&amp;#10;是否需要回复:是&amp;#13;&amp;#10;用户要求:客户来电表示自己前边已经来电记录反馈处理，详见工单TS202310021955231683，但是50元费用一直没有退还，要求我处再次记录反馈处理，加急，请协助处理，谢谢&amp;#13;</t>
  </si>
  <si>
    <t>TS202310091947051761</t>
  </si>
  <si>
    <t>程成</t>
  </si>
  <si>
    <t>2023-10-10 10:30:37</t>
  </si>
  <si>
    <t>主办单位：湖北&amp;#10;客户类别：普通客户&amp;#10;10010是否打通：否&amp;#10;是否二次致电10015：是&amp;#10;是否联系：否&amp;#10;升级倾向：&amp;#10;号码归属省：湖北&amp;#10;SVIP等级：&amp;#10;1. 问题类型:;&amp;#10;2. 投诉类型:月固定费争议;&amp;#10;3. 营业厅地址:;&amp;#10;4. 位置信息:;&amp;#10;5. 位置发生地:;&amp;#10;6. 投诉内容:</t>
  </si>
  <si>
    <t>工作差错①客户投诉产生的原因：客户反映宽带扣费问题&amp;#10;②客户投诉问题核查情况及解决方案：收到贵部转办后，我司立即组织调查。经核实，用户对省客服8月未操作宽带注销，到账9-10月产生宽带扣费80元不认可，已为用户取消并申请减免费用80元，24小时内赠费到账，不可打印发票，满意。&amp;#10;③客户问题满意度：我司于2023-10-10 09:42:10联系客户满意。&amp;#10;④回单人:程李晶；联系电话：07176921001</t>
  </si>
  <si>
    <t>TS202310091234190520</t>
  </si>
  <si>
    <t>2023-10-10 10:01:57</t>
  </si>
  <si>
    <t>[65岁以上老人] &amp;#13;&amp;#10;高级模板内容：&amp;#13;&amp;#10;投诉问题描述:用户对-AR视频彩铃酷趣会员15元包月业务不认可&amp;#13;&amp;#10;争议业务名称:-AR视频彩铃酷趣会员15元包月&amp;#13;&amp;#10;受理渠道:SP&amp;#13;&amp;#10;争议月份:2023年10月、2023年9月、2023年8月&amp;#13;&amp;#10;争议费用:60&amp;#13;&amp;#10;一线客服在系统里:已取消&amp;#13;&amp;#10;是否承诺退费:是&amp;#13;&amp;#10;用户要求:详见：TS202310081227150191  用户对于赠款不认可  称从自己的余额里面扣的    就要从余额里面加回来  请核实处理 谢谢&amp;#13;</t>
  </si>
  <si>
    <t>电话营销-开通争议：湖北杭州翔羽线上业务代理(宜昌)  ，AR视频彩铃酷趣会员AA。用户反映AR视频彩铃酷趣会员问题，经核实湖北杭州翔羽线上业务代理(宜昌)于2023-08-27 08:40:40  办理，已取消，现将省份退费60元返销，我司申请现金到账60元，已到账，此费用不可打印发票，客户满意。</t>
  </si>
  <si>
    <t>TS202310091639512241</t>
  </si>
  <si>
    <t>2023-10-10 13:32:46</t>
  </si>
  <si>
    <t>&amp;#13;&amp;#10;高级模板内容：&amp;#13;&amp;#10;投诉问题描述:办理时我方告知连同副卡 合计月租199  未告知副卡会单独收取10元&amp;#13;&amp;#10;业务名称:副卡 10元&amp;#13;&amp;#10;宣传渠道:中国联通APP&amp;#13;&amp;#10;宣传内容:副卡0元&amp;#13;&amp;#10;实际情况:副卡 10元&amp;#13;&amp;#10;用户要求:办理0元副卡，之前的10元副卡扣费也需退费 烦请处理&amp;#13;</t>
  </si>
  <si>
    <t>电话营销-开通争议：上海航动，家庭群组化副卡10G省内流量流量(不共享不结转)(湖北)-次月生效AA。用户反映电话营销办理转资产生扣费问题，已为用户转资0月租，已告知用户流量正常使用无法退费，用户认可，满意</t>
  </si>
  <si>
    <t>TS202310092127370628</t>
  </si>
  <si>
    <t>吴家宝</t>
  </si>
  <si>
    <t>2023-10-10 11:12:13</t>
  </si>
  <si>
    <t>&amp;#13;&amp;#10;高级模板内容：&amp;#13;&amp;#10;投诉问题描述:对腾讯王卡-59元5G版超级会员（白金版）-立即生效不认可，没有办理过&amp;#13;&amp;#10;业务名称:腾讯王卡-59元5G版超级会员（白金版）-立即生效&amp;#13;&amp;#10;争议月份:2023年1月、2023年2月、2023年3月、2023年4月、2023年5月、2023年6月、2023年7月、2023年8月、2023年9月、2023年10月、2023年11月、2023年12月、2022年1月、2022年2月、2022年3月、2022年4月、2022年5月、2022年6月、2022年7月、2022年8月、2022年9月、2022年10月、2022年11月、2022年12月&amp;#13;&amp;#10;争议金额:-1&amp;#13;&amp;#10;是否承诺退费:否&amp;#13;&amp;#10;用户要求:退费&amp;#13;</t>
  </si>
  <si>
    <t>电话营销-开通争议：拓见科技(深圳)有限公司武汉分公司(宜昌) ，腾讯王卡-59元5G版超级会员（白金版）AA。用户反映腾讯王卡-59元5G版超级会员（白金版）问题，经核实拓见科技(深圳)有限公司武汉分公司(宜昌) 于2022-01-06 09:29:52办理腾讯王卡-59元5G版超级会员（白金版），客户每月已使用流量包，无法申请退费，因多次未联系上客户，无法核实是否取消流量包，如有疑问可在工作时间（08:30-12:00；14:00-17:30）致电我司宜昌联通13032700872</t>
  </si>
  <si>
    <t>TS202310091025291904</t>
  </si>
  <si>
    <t>雷开军</t>
  </si>
  <si>
    <t>2023-10-10 09:11:26</t>
  </si>
  <si>
    <t>[65岁以上老人] &amp;#13;&amp;#10;高级模板内容：&amp;#13;&amp;#10;投诉问题描述:用户反映自己的套餐是29.9元的   前台解释套餐优惠是29元语音包9元 会员流量包20元  用户对此不认可&amp;#13;&amp;#10;业务名称: 星锐卡(湖北)&amp;#13;&amp;#10;宣传渠道:营业厅&amp;#13;&amp;#10;宣传内容:29.9月租费 &amp;#13;&amp;#10;实际情况:套餐优惠是29元语音包9元 会员流量包20元&amp;#13;&amp;#10;用户要求:要求上报公司核实 联系电话15671033350&amp;#13;</t>
  </si>
  <si>
    <t>用电话营销-开通争议：湖北杭州翔羽线上业务代理(宜昌)， 云加速5G畅玩加油包  AA。用户反映被动开通业务，经核实湖北杭州翔羽线上业务代理(宜昌) 于2023-09-15 03:15:09开通，业务已取消，申请减免23.9月-10月费用合计40元，24小时内到账，此费用无法抵扣往月欠费且不可打印发票，另山东静雷通讯科技有限公司于2023-04-14 15:19:57  给客户开通 9元100分钟5G速率包 ，业务已取消，申请减免23年4月-10月费用合计54元，24小时内到账，此费用无法抵扣往月欠费且不可打印发票，满意。</t>
  </si>
  <si>
    <t>ZX202310081735282423</t>
  </si>
  <si>
    <t>万宇</t>
  </si>
  <si>
    <t>2023-10-10 09:07:05</t>
  </si>
  <si>
    <t>判断省分:湖北&amp;#13;&amp;#10;:被动办理宽带&amp;#13;&amp;#10;:不需要&amp;#13;&amp;#10;:&amp;#13;&amp;#10;&amp;#13;&amp;#10;高级模板内容：&amp;#13;&amp;#10;问题描述:用户表示自己没有办理过宽带，怎么会有一条低消宽带&amp;#13;&amp;#10;第二联系方式:15671022642&amp;#13;&amp;#10;销户原因:不需要&amp;#13;&amp;#10;用户要求:用户要求我方取消宽带业务&amp;#13;</t>
  </si>
  <si>
    <t>电话营销-开通争议：拓见科技(深圳)有限公司武汉分公司(宜昌)，1低消59元宽带200M主产品AA，经核实，于2021年6月过电话营销方式推荐客户办理，现已为用户办理注销（虚装宽带），  2I承诺低消59元宽带优惠产品已登记于10月15日前登记取消，  满意。</t>
  </si>
  <si>
    <t>TS202310091220310175</t>
  </si>
  <si>
    <t>谭园</t>
  </si>
  <si>
    <t>2023-10-10 14:12:46</t>
  </si>
  <si>
    <t>22年Q3Q4重点客户&amp;#13;&amp;#10;高级模板内容：&amp;#13;&amp;#10;投诉问题描述:对套餐修改不认可，要求解决&amp;#13;&amp;#10;业务名称:畅越冰激凌5G套餐199元（极速）&amp;#13;&amp;#10;变更渠道:用户未提供&amp;#13;&amp;#10;用户要求:多次解释，用户不认可，表示自己之前是不限量的套餐，后续修改套餐不知情，要求核实解决，谢谢&amp;#13;</t>
  </si>
  <si>
    <t>电话营销-开通争议：上海航动科技有限公司（宜昌），转资AA。2020-03-20 10:47:41  电话营销方式办理转资，已解释，此为用户同意办理，现不限量套餐已下架，暂无法转回，已解释，用户知晓，已无疑问，满意</t>
  </si>
  <si>
    <t>BL202310100852382346</t>
  </si>
  <si>
    <t>舒兴梅</t>
  </si>
  <si>
    <t>2023-10-10 09:17:16</t>
  </si>
  <si>
    <t>用户要求屏蔽10016外呼</t>
  </si>
  <si>
    <t>BL202310091656100790</t>
  </si>
  <si>
    <t>王婷婷</t>
  </si>
  <si>
    <t>2023-10-10 09:12:32</t>
  </si>
  <si>
    <t>用户进线申请屏蔽10016外呼   号码  ：15671015850   【前台无操作配置】</t>
  </si>
  <si>
    <t>TS202310101532270059</t>
  </si>
  <si>
    <t>投诉工单（2021版）&gt;&gt;移网&gt;&gt;【产品及计费使用】计交费及发票&gt;&gt;电子发票获取不便捷/不成功</t>
  </si>
  <si>
    <t>宜昌好小子机器人科技有限公司</t>
  </si>
  <si>
    <t>2023-10-10 17:13:12</t>
  </si>
  <si>
    <t>&amp;#13;&amp;#10;高级模板内容：&amp;#13;&amp;#10;投诉问题描述:用户反映要求打印发票发送到用户邮箱，但是用户要求改发票抬头，已解释线上无法更改，用户表示不认可，要求更改后打印发送到邮箱&amp;#13;&amp;#10;业务号码:18671765244&amp;#13;&amp;#10;发票获取渠道:10010&amp;#13;&amp;#10;开具不成功系统提示:无法更改发票抬头&amp;#13;&amp;#10;开具月份:2023年8月、2023年9月&amp;#13;&amp;#10;前台解释内容:人工客服无法更改发票抬头&amp;#13;&amp;#10;用户要求:用户反映要求打印发票发送到用户邮箱，但是用户要求改发票抬头，已解释线上无法更改，用户表示不认可，要求更改后打印发送到邮箱&amp;#13;</t>
  </si>
  <si>
    <t>TS202310101405150104</t>
  </si>
  <si>
    <t>2023-10-10 15:58:33</t>
  </si>
  <si>
    <t>&amp;#13;&amp;#10;高级模板内容：&amp;#13;&amp;#10;投诉问题描述:用户反馈自己做过套餐变更，和主副卡变更，操作打印月结发票提示只有80多，实际消费129元，提示额度不够，但前台操作CBSS提示额度足够，无法处理，请协助处理，谢谢&amp;#13;&amp;#10;发票类型:月结发票&amp;#13;&amp;#10;涉及月份:2023年9月&amp;#13;&amp;#10;发票金额:129&amp;#13;&amp;#10;办理渠道:联通APP&amp;#13;&amp;#10;用户要求:额度不够，协助处理&amp;#13;</t>
  </si>
  <si>
    <t>电子发票：用户要求打印9月发票，已推送至客户指定邮箱，满意。</t>
  </si>
  <si>
    <t>EZX202310091804230124</t>
  </si>
  <si>
    <t>10019查询工单&gt;&gt;账单及发票&gt;&gt;电子发票&gt;&gt;电子发票开票/查询/获取/打印方法及原则</t>
  </si>
  <si>
    <t>刘雨莲</t>
  </si>
  <si>
    <t>10019查询工单</t>
  </si>
  <si>
    <t>2023-10-10 18:04:47</t>
  </si>
  <si>
    <t>用户来电表示合约&amp;#13;&amp;#10;花呗分期5G159元直降1600，产生的每月费用需要打印专票才能报销，要求获取专票开具的渠道和办法，如无法开具专票，就要求取消合约花呗分期5G159元直降1600，谢谢</t>
  </si>
  <si>
    <t>TS202310101459221562</t>
  </si>
  <si>
    <t>王伟文</t>
  </si>
  <si>
    <t>2023-10-10 15:37:11</t>
  </si>
  <si>
    <t>:其他报错&amp;#13;&amp;#10;:&amp;#13;&amp;#10;用户反映一号双终端手表，注册失败，无法连接激活，请核实协助处理，加急</t>
  </si>
  <si>
    <t>电子渠道：用户反映手厅申请一号双终端无法激活，已联系客户解释说明，建议客户携带身份证，手表至营业厅办理激活，客户表示知晓。</t>
  </si>
  <si>
    <t>TS202310091526080054</t>
  </si>
  <si>
    <t>崔玉倩</t>
  </si>
  <si>
    <t>2023-10-10 09:05:44</t>
  </si>
  <si>
    <t>&amp;#13;&amp;#10;高级模板内容：&amp;#13;&amp;#10;投诉问题描述:用户称自己办理的19元的套餐&amp;#13;&amp;#10;业务名称:联通王卡&amp;#13;&amp;#10;宣传渠道:网厅&amp;#13;&amp;#10;宣传内容:19元    12G  和100分钟的亲子卡（基础版）&amp;#13;&amp;#10;实际情况:联通王卡29元  和 联通王卡19元5G加油包（立即生效）&amp;#13;&amp;#10;用户要求:用户不认可解释无效，请处理，称不方便接电话&amp;#13;</t>
  </si>
  <si>
    <t>电子渠道：用户自行在手厅办理的号卡不认可，经核实属用户自行订购开通，沟通后为用户取消联通王卡19元5G加油包（立即生效）并转资为流量王套餐，考虑是新开卡用户，另为用户办理预存话费享40元/月话费优惠2个月（湖北），满意。</t>
  </si>
  <si>
    <t>TS202310100807281779</t>
  </si>
  <si>
    <t>曾军</t>
  </si>
  <si>
    <t>2023-10-10 13:38:31</t>
  </si>
  <si>
    <t>&amp;#13;&amp;#10;高级模板内容：&amp;#13;&amp;#10;投诉问题描述:用户反馈自己领取会员成功了都收到短信了，但是腾讯vip没有相关会员权益&amp;#13;&amp;#10;操作渠道:王卡助手&amp;#13;&amp;#10;参加活动（套餐）名称:腾讯王卡-39元5G版超级会员（黄金版）-立即生效&amp;#13;&amp;#10;页面提示:无&amp;#13;&amp;#10;用户要求:核实回复，使用会员&amp;#13;</t>
  </si>
  <si>
    <t>ZX202310101437270225</t>
  </si>
  <si>
    <t>谭莉莉</t>
  </si>
  <si>
    <t>2023-10-10 15:07:13</t>
  </si>
  <si>
    <t>判断省分:湖北&amp;#13;&amp;#10;:下一步&amp;#13;&amp;#10;移网一键诊断结果:1.用户状态是否正常：正常.2.查询短信功能是否正常开通：正常.3.查询是否短信黑名单：异常.4.是否存在群障：正常.:诊断有异常&amp;#13;&amp;#10;:短信黑名单&amp;#13;&amp;#10;:否&amp;#13;&amp;#10;:系统显示：关键字分组2，且1年内进入短信黑名单系统1次（含本次）或分组1，且短信内容无敏感词&amp;#13;&amp;#10;:不认可&amp;#13;&amp;#10;:用户要求立即解除黑名单不然升级投诉&amp;#13;</t>
  </si>
  <si>
    <t>ZX202310091223340756</t>
  </si>
  <si>
    <t>2023-10-10 09:07:23</t>
  </si>
  <si>
    <t>用户来电再次来电反映给移动手机无法发送短信相同问题  其他号码可以发送     要求我方处理 ，前期工单ZX202309220903551230</t>
  </si>
  <si>
    <t>ZX202310091155310550</t>
  </si>
  <si>
    <t>王凤鑫</t>
  </si>
  <si>
    <t>2023-10-10 09:12:41</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</si>
  <si>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不能接收&amp;#13;&amp;#10;:接收延迟&amp;#13;&amp;#10;:不认可&amp;#13;&amp;#10;:&amp;#13;&amp;#10;用户来电反映自己今天突然收不到任何短信，前台未查询到相关原因，请核实处理，谢谢</t>
  </si>
  <si>
    <t>终端使用：查询短信功能正常，无黑名单，已刷新短信功能，建议用户试机，有问题致电宜昌服务监督热线13032700872，满意</t>
  </si>
  <si>
    <t>ZX202310101151571433</t>
  </si>
  <si>
    <t>陈刚</t>
  </si>
  <si>
    <t>2023-10-10 16:31:47</t>
  </si>
  <si>
    <t>22年Q3Q4重点客户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不能接收&amp;#13;&amp;#10;:无任何记录&amp;#13;&amp;#10;:不认可&amp;#13;&amp;#10;:客户来电表示无法收到短信，客户要求记录反馈</t>
  </si>
  <si>
    <t>终端使用：联系用户表示短信都已正常接收，认可满意</t>
  </si>
  <si>
    <t>TS202309260816402183</t>
  </si>
  <si>
    <t>07176990009</t>
  </si>
  <si>
    <t>王文继</t>
  </si>
  <si>
    <t>2023-10-10 11:19:09</t>
  </si>
  <si>
    <t>部-20230900157800鄂-20230900004501转-20230925160160472023-09-19 12:14:44.0以各种靓号理由来阻碍我重新上号设置各种条件态度及其其恶劣</t>
  </si>
  <si>
    <t>TS202309260816412185</t>
  </si>
  <si>
    <t>2023-10-10 11:14:11</t>
  </si>
  <si>
    <t>部-20230900163663鄂-20230900004616转-20230925164159752023-09-19 22:39:12.02023年4月联通客户承诺将该号码100元的保底消费该为50元 到现在一直未处理 多次沟通10010 10015的客服 刚开始回复我说 查询到我4月是有调整保底及199的资费调整为59的处理 资费已调整 但是保底未调整 情况不明也无法处理 需要反馈上级处理 后面多次致电 都已加急处理为由不给确切回复 最终在我一日致电7次后 得到10015的回复说  4月的调整保底为50元只是替我申请 领导未批复 无法办理 我只能按照之前的协议执行  该回复对接之前的答复我认为联通公司存在严重的欺骗行为 说一套做一套  该投诉也不是第一次  之前因话费不明扣除  合约协议未告知携号转网等问题也是多次投诉沟通才解决 该公司的行为已对我的生活造成一定的困扰  希望能对其问题一次性解决 并出具书面协议</t>
  </si>
  <si>
    <t>TS202310071400251693</t>
  </si>
  <si>
    <t>2023-10-10 17:30:25</t>
  </si>
  <si>
    <t>主办单位：湖北&amp;#10;客户类别：普通客户&amp;#10;10010是否打通：是&amp;#10;是否二次致电10015：是&amp;#10;是否联系：否&amp;#10;升级倾向：&amp;#10;号码归属省：湖北&amp;#10;SVIP等级：&amp;#10;1. 问题类型:宽带;&amp;#10;2. 投诉类型:宽带网络问题;&amp;#10;3. 营业厅地址:;&amp;#10;4. 位置信息:;&amp;#10;5. 位置发生地:;&amp;#10;6. 投诉内容:宽带无法正常上网 卡速 自动跳转流量 乱收费&amp;#10;7. 故障详情:&amp;#10;	故障现象: 宽带无法上网&amp;#10;关联10010工单流水号：TS202309221708032335</t>
  </si>
  <si>
    <t>固网质量 ①客户投诉产生的原因：客户反映宽带故障问题&amp;#10;②客户投诉问题核查情况及解决方案：收到贵部转办后，我司立即组织调查。经核实，客户反映宽带故障无法使用，已反馈至数固处理，预计48小时内上门，满意。&amp;#10;③客户问题满意度：我司于2023-10-07 16:42:10联系客户满意。&amp;#10;④回单人:程李晶；联系电话：07176921001</t>
  </si>
  <si>
    <t>TS202310091332431909</t>
  </si>
  <si>
    <t>李仲尼</t>
  </si>
  <si>
    <t>2023-10-10 08:50:33</t>
  </si>
  <si>
    <t>主办单位：湖北&amp;#10;客户类别：普通客户&amp;#10;10010是否打通：否&amp;#10;是否二次致电10015：是&amp;#10;是否联系：否&amp;#10;升级倾向：&amp;#10;号码归属省：湖北&amp;#10;SVIP等级：&amp;#10;1. 问题类型:宽带;&amp;#10;2. 投诉类型:宽带网络问题;&amp;#10;3. 营业厅地址:;&amp;#10;4. 位置信息:;&amp;#10;5. 位置发生地:;&amp;#10;6. 投诉内容:效率低，服务差，体验极差&amp;#10;7. 故障详情:&amp;#10;	故障现象: 宽带无法上网&amp;#10;	故障发生时间: 2023-10-07 15:17&amp;#10;	光猫上的LOS灯是否常亮红灯: 是&amp;#10;	是否存在线路损坏情况: 不清楚</t>
  </si>
  <si>
    <t>固网质量：湖北省宜昌市宜都市高坝洲镇白洪溪村白洪溪村4组39号周边AA&amp;#10;①客户投诉产生的原因：用户反馈宽带故障问题&amp;#10;②客户投诉问题核查情况及解决方案：收到贵部转办后，我司立即组织调查。经核实，为用户家里设备问题，现联系用户表示已恢复，满意。&amp;#10;③客户问题满意度：满意&amp;#10;④回单人：潘娥、联系方式：07176921001</t>
  </si>
  <si>
    <t>GZ202310101948001728</t>
  </si>
  <si>
    <t>071701025579</t>
  </si>
  <si>
    <t>2023-10-10 21:32:48</t>
  </si>
  <si>
    <t>#2022重保客户#101004光猫断电离线&amp;#10;装机地址：湖北省宜昌市高新区北苑街道城东社区城东大道阳光花园1栋1单元3楼301</t>
  </si>
  <si>
    <t>GZ202310101553062161</t>
  </si>
  <si>
    <t>071700819078</t>
  </si>
  <si>
    <t>魏菲扬</t>
  </si>
  <si>
    <t>2023-10-10 20:03:06</t>
  </si>
  <si>
    <t>宽带报障-无法登陆&amp;#10;装机地址：湖北省宜昌市当阳市玉阳街道办事处南门垱社区环城南路77号金色阳光小区14栋2单元2层202</t>
  </si>
  <si>
    <t>GZ202310101433221621</t>
  </si>
  <si>
    <t>071700051173</t>
  </si>
  <si>
    <t>范佳</t>
  </si>
  <si>
    <t>2023-10-10 15:23:31</t>
  </si>
  <si>
    <t>无法打开网页，没有网络&amp;#10;装机地址：湖北省宜昌市伍家区中南路30号宜化山语城三期9栋1单元6层602</t>
  </si>
  <si>
    <t>GZ202310101413571480</t>
  </si>
  <si>
    <t>071700096242</t>
  </si>
  <si>
    <t>孔卫东</t>
  </si>
  <si>
    <t>2023-10-10 20:42:03</t>
  </si>
  <si>
    <t>302002局方OLT设备收光功率异常。&amp;#10;装机地址：湖北省宜昌市西陵区珍珠路50号龙腾佳苑10栋2单元2楼204</t>
  </si>
  <si>
    <t>GZ202310101349351305</t>
  </si>
  <si>
    <t>071700153895</t>
  </si>
  <si>
    <t>郑万菊</t>
  </si>
  <si>
    <t>2023-10-10 15:12:10</t>
  </si>
  <si>
    <t>宽带报障-无法登陆&amp;#10;装机地址：湖北省宜昌市枝江市马家店街道五柳树社区枝江城区营服中心4G-CPE项目无资源地址</t>
  </si>
  <si>
    <t>GZ202310101332471181</t>
  </si>
  <si>
    <t>071703006227</t>
  </si>
  <si>
    <t>杨焕然</t>
  </si>
  <si>
    <t>2023-10-10 16:08:28</t>
  </si>
  <si>
    <t>网络不稳定&amp;#10;装机地址：湖北省宜昌市夷陵区小溪塔街道营盘社区夷兴六巷片区平湖一巷90号周边</t>
  </si>
  <si>
    <t>GZ202310101316271046</t>
  </si>
  <si>
    <t>071700026166</t>
  </si>
  <si>
    <t>童馨</t>
  </si>
  <si>
    <t>2023-10-10 17:11:32</t>
  </si>
  <si>
    <t>#2022重保客户#客户使用手厅一键诊断功能进行宽带故障诊断，诊断结果：1、请致电10010客服热线，为您进一步核查。给您带来的不便，敬请谅解。；2、非常抱歉，目前您所在的区域存在集中的临时故障，我们正在积极抢修中，预计2023-10-10 11:36:53时间后恢复，请您耐心等待，给您带来的不便敬请谅解。；3、您的路由器与签约速率不匹配，建议您更换路由器解决。详情可咨询10010。，故障描述：宽带无法上网&amp;#10;装机地址：湖北省宜昌市伍家区城乡路城洋景苑小区18栋5单元1楼6层602户18-5-12</t>
  </si>
  <si>
    <t>GZ202310101259570923</t>
  </si>
  <si>
    <t>071703905696</t>
  </si>
  <si>
    <t>马健</t>
  </si>
  <si>
    <t>2023-10-10 20:21:18</t>
  </si>
  <si>
    <t>302002局方OLT设备收光功率异常。&amp;#10;装机地址：湖北省宜昌市枝江市马家店街道五柳树社区雪花啤酒厂片区江汉大道100号1栋周边</t>
  </si>
  <si>
    <t>GZ202310101250090855</t>
  </si>
  <si>
    <t>071700061376</t>
  </si>
  <si>
    <t>2023-10-10 23:01:17</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</si>
  <si>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网速慢&amp;#13;&amp;#10;:&amp;#13;&amp;#10;设置参数:&amp;#13;&amp;#10;获取诊断信息:&amp;#13;&amp;#10;:无异常&amp;#13;&amp;#10;:是&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路由器能力不匹配;&amp;#13;&amp;#10;:宽带上网慢，已经刷新重启还是不行&amp;#13;</t>
  </si>
  <si>
    <t>GZ202310101242220795</t>
  </si>
  <si>
    <t>071700061598</t>
  </si>
  <si>
    <t>吴小娜</t>
  </si>
  <si>
    <t>2023-10-10 17:44:21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</si>
  <si>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光猫断电/离线;&amp;#13;&amp;#10;上网速度检测:光猫终端能力与签约速率不匹配;&amp;#13;&amp;#10;设备收发光功率是否异常:无异常;&amp;#13;&amp;#10;:用户表示宽带卡，后台查看在线，尝试刷新用户不认可，强烈要求师傅上门维修并回复（如联系不上可以联系16671758081）&amp;#13;</t>
  </si>
  <si>
    <t>GZ202310101224580650</t>
  </si>
  <si>
    <t>071703530602</t>
  </si>
  <si>
    <t>张元源</t>
  </si>
  <si>
    <t>2023-10-10 15:44:04</t>
  </si>
  <si>
    <t>网速过慢&amp;#10;装机地址：湖北省宜昌市伍家岗区伍家岗街道白马山社区碧桂园凤凰城46栋1单元18楼1803</t>
  </si>
  <si>
    <t>GZ202310101210290544</t>
  </si>
  <si>
    <t>071700392452</t>
  </si>
  <si>
    <t>夏志</t>
  </si>
  <si>
    <t>2023-10-10 15:06:44</t>
  </si>
  <si>
    <t>宽带报障-无法登陆&amp;#10;装机地址：湖北省宜昌市夷陵区小溪塔街道办营盘社区黄金路28号保利香槟国际5栋1单元30楼3004</t>
  </si>
  <si>
    <t>GZ202310101208350526</t>
  </si>
  <si>
    <t>071700078771</t>
  </si>
  <si>
    <t>肖宗兵</t>
  </si>
  <si>
    <t>2023-10-10 14:59:57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</si>
  <si>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路由器能力不匹配;&amp;#13;&amp;#10;:用户反映宽带无法使用，光猫红灯，用户要求今天马上处理，加急，请处理并回复&amp;#13;</t>
  </si>
  <si>
    <t>GZ202310101140200248</t>
  </si>
  <si>
    <t>071700053927</t>
  </si>
  <si>
    <t>颜仕刚</t>
  </si>
  <si>
    <t>2023-10-10 12:42:16</t>
  </si>
  <si>
    <t>#2022重保客户##2022重保客户#071700053927命中精准预判服务场景:[65岁以上老人] &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pon闪烁，要求加急，要求师傅尽快上门处理并电话回复&amp;#13;</t>
  </si>
  <si>
    <t>GZ202310101040402226</t>
  </si>
  <si>
    <t>071700004966</t>
  </si>
  <si>
    <t>李怡君</t>
  </si>
  <si>
    <t>2023-10-10 11:55:24</t>
  </si>
  <si>
    <t>#2022重保客户#宽带报障-网速慢&amp;#10;装机地址：湖北省宜昌市西陵区体育场北路西苑1栋2单元11楼1103</t>
  </si>
  <si>
    <t>GZ202310101037152198</t>
  </si>
  <si>
    <t>071700505349</t>
  </si>
  <si>
    <t>宋方勇</t>
  </si>
  <si>
    <t>2023-10-10 11:59:21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</si>
  <si>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光猫终端能力与签约速率不匹配;&amp;#13;&amp;#10;设备收发光功率是否异常:路由器能力不匹配;&amp;#13;&amp;#10;:&amp;#13;&amp;#10;用户来电反馈网络不能正常使用重启刷新无效；要求派工作人员上门检修；请公司核实处理并回复。											&amp;#13;</t>
  </si>
  <si>
    <t>GZ202310101036412194</t>
  </si>
  <si>
    <t>071700059420</t>
  </si>
  <si>
    <t>周翠华</t>
  </si>
  <si>
    <t>2023-10-10 14:51:16</t>
  </si>
  <si>
    <t>#2022重保客户#【2022年上工信部测评重保用户】【2022年上工信部测评重保用户】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光猫收发光功率异常,设备收光异常;&amp;#13;&amp;#10;设备收发光功率是否异常:无异常;&amp;#13;&amp;#10;:&amp;#13;&amp;#10;&amp;#13;&amp;#10;高级模板内容：&amp;#13;&amp;#10;问题（现象）描述:用户来电反映宽带无法使用，已进行过重启和线路检查插拔，无效，要求上门维护，谢谢&amp;#13;&amp;#10;故障时间:2023-10-09&amp;#13;&amp;#10;服务状态是否正常:是&amp;#13;&amp;#10;设备灯显示:红灯&amp;#13;&amp;#10;错误代码:无&amp;#13;&amp;#10;是否重启设备:已重启未恢复&amp;#13;&amp;#10;装机地址:湖北省宜昌市伍家岗区伍家乡前坪村金色华府12栋1单元5楼502&amp;#13;&amp;#10;用户要求:用户来电反映宽带无法使用，已进行过重启和线路检查插拔，无效，要求上门维护，谢谢&amp;#13;</t>
  </si>
  <si>
    <t>GZ202310101019292045</t>
  </si>
  <si>
    <t>071700429345</t>
  </si>
  <si>
    <t>2023-10-10 13:26:17</t>
  </si>
  <si>
    <t>302004光猫与签约速率不匹配（端业不匹配）&amp;#10;装机地址：湖北省宜昌市五峰县西北路县委2楼1栋周边</t>
  </si>
  <si>
    <t>GZ202310101016412018</t>
  </si>
  <si>
    <t>071700305514</t>
  </si>
  <si>
    <t>杨明军</t>
  </si>
  <si>
    <t>2023-10-10 14:10:05</t>
  </si>
  <si>
    <t>101004光猫断电离线&amp;#10;装机地址：湖北省宜昌市夷陵区龙泉镇龙镇社区龙泉大道片区49号周边</t>
  </si>
  <si>
    <t>GZ202310101000411877</t>
  </si>
  <si>
    <t>071700702247</t>
  </si>
  <si>
    <t>刘小兰</t>
  </si>
  <si>
    <t>2023-10-10 14:09:19</t>
  </si>
  <si>
    <t>#2022重保客户#101004光猫断电离线&amp;#10;装机地址：湖北省宜昌市兴山县古夫镇桂苑路桂苑小区54栋1单元7楼701</t>
  </si>
  <si>
    <t>GZ202310100959051865</t>
  </si>
  <si>
    <t>071700378384</t>
  </si>
  <si>
    <t>王磊</t>
  </si>
  <si>
    <t>2023-10-10 13:07:13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</si>
  <si>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用户表示宽带无法使用，刷新无效，要求师傅上门</t>
  </si>
  <si>
    <t>GZ202310100957221850</t>
  </si>
  <si>
    <t>071700883076</t>
  </si>
  <si>
    <t>文华军</t>
  </si>
  <si>
    <t>2023-10-10 14:49:52</t>
  </si>
  <si>
    <t>宽带报障-无法登陆&amp;#10;装机地址：湖北省宜昌市当阳市玉阳街道办事处长坂村太子桥片区西正街82号1栋周边</t>
  </si>
  <si>
    <t>GZ202310100957161845</t>
  </si>
  <si>
    <t>071700097626</t>
  </si>
  <si>
    <t>赵明珍</t>
  </si>
  <si>
    <t>2023-10-10 11:58:35</t>
  </si>
  <si>
    <t>102002CBSS状态正常，AAA状态异常&amp;#10;装机地址：湖北省宜昌市伍家区东艳路99号宜化新天地6号楼1单元2楼201</t>
  </si>
  <si>
    <t>GZ202310100953301802</t>
  </si>
  <si>
    <t>071700045280</t>
  </si>
  <si>
    <t>赵思田</t>
  </si>
  <si>
    <t>2023-10-10 13:02:56</t>
  </si>
  <si>
    <t>客户使用手厅一键诊断功能进行宽带故障诊断，诊断结果：1、请致电10010客服热线，为您进一步核查。给您带来的不便，敬请谅解。；2、您所使用宽带后台配置异常，可点击一键报修，我们尽快为您处理。，故障描述：宽带全时段上网速度慢&amp;#10;装机地址：湖北省宜昌市西陵区南苑街道长江社区城东大道碧水林茵16栋3单元4楼402</t>
  </si>
  <si>
    <t>GZ202310100946091744</t>
  </si>
  <si>
    <t>071700090723</t>
  </si>
  <si>
    <t>王堂义</t>
  </si>
  <si>
    <t>2023-10-10 14:47:31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</si>
  <si>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光猫LAN口能力不匹配;&amp;#13;&amp;#10;:&amp;#13;&amp;#10;宽带在线无法使用，刷新重启无效</t>
  </si>
  <si>
    <t>GZ202310100923411545</t>
  </si>
  <si>
    <t>071700017597</t>
  </si>
  <si>
    <t>周遗德</t>
  </si>
  <si>
    <t>2023-10-10 12:43:01</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</si>
  <si>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高级模板内容：&amp;#13;&amp;#10;问题（现象）描述:IPTV无法观看（电视遥控器使用不了）&amp;#13;&amp;#10;故障时间:2023-10-10&amp;#13;&amp;#10;宽带是否安装IPTV:是&amp;#13;&amp;#10;宽带是否可正常上网:是&amp;#13;&amp;#10;是否重启设备:已重启未恢复&amp;#13;</t>
  </si>
  <si>
    <t>GZ202310100920551517</t>
  </si>
  <si>
    <t>071700044904</t>
  </si>
  <si>
    <t>国海蓉</t>
  </si>
  <si>
    <t>2023-10-10 11:56:39</t>
  </si>
  <si>
    <t>#2022重保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宽带可以用，IPTV无法使用，重启也不行</t>
  </si>
  <si>
    <t>GZ202310100909161425</t>
  </si>
  <si>
    <t>071700304490</t>
  </si>
  <si>
    <t>周志</t>
  </si>
  <si>
    <t>2023-10-10 09:52:49</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</si>
  <si>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宽带可以用，IPTV无法使用，重启也不行</t>
  </si>
  <si>
    <t>GZ202310100856591316</t>
  </si>
  <si>
    <t>071700079871</t>
  </si>
  <si>
    <t>彭超</t>
  </si>
  <si>
    <t>2023-10-10 09:57:52</t>
  </si>
  <si>
    <t>302004光猫与签约速率不匹配（端业不匹配）&amp;#10;装机地址：湖北省宜昌市伍家岗区宝塔河街道岳家冲社区松林路伍家区上上城3期(强标)1栋1单元11层1104</t>
  </si>
  <si>
    <t>GZ202310100841271212</t>
  </si>
  <si>
    <t>071700511849</t>
  </si>
  <si>
    <t>2023-10-10 08:50:57</t>
  </si>
  <si>
    <t>GZ202310100826021125</t>
  </si>
  <si>
    <t>2023-10-10 14:18:28</t>
  </si>
  <si>
    <t>[65岁以上老人] 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高级模板内容：&amp;#13;&amp;#10;问题（现象）描述:IPTV无法观看&amp;#13;&amp;#10;故障时间:2023-10-10&amp;#13;&amp;#10;宽带是否安装IPTV:是&amp;#13;&amp;#10;宽带是否可正常上网:是&amp;#13;&amp;#10;是否重启设备:已重启未恢复&amp;#13;&amp;#10;装机地址:湖北省宜昌市西陵区葛洲坝街道石子岭社区葛洲坝合作有线宽带IPTV专用&amp;#13;</t>
  </si>
  <si>
    <t>GZ202310100820331101</t>
  </si>
  <si>
    <t>071700844614</t>
  </si>
  <si>
    <t>沈华</t>
  </si>
  <si>
    <t>2023-10-10 20:49:33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</si>
  <si>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注册灯不断闪烁，安排师傅上门维修。&amp;#13;</t>
  </si>
  <si>
    <t>GZ202310100814151060</t>
  </si>
  <si>
    <t>071700003737</t>
  </si>
  <si>
    <t>2023-10-10 12:56:54</t>
  </si>
  <si>
    <t>302004光猫与签约速率不匹配（端业不匹配）&amp;#10;装机地址：湖北省宜昌市东山开发区深圳路14号福星佳苑小区11栋1单元6层601户</t>
  </si>
  <si>
    <t>GZ202310100209220881</t>
  </si>
  <si>
    <t>071700120442</t>
  </si>
  <si>
    <t>黄晗</t>
  </si>
  <si>
    <t>2023-10-10 10:41:04</t>
  </si>
  <si>
    <t>客户使用手厅一键诊断功能进行宽带故障诊断，诊断结果：1、您的路由器与签约速率不匹配，建议您更换路由器解决。详情可咨询10010。，故障描述：宽带无法上网&amp;#10;装机地址：湖北省宜昌市枝江市仙女镇仙女村天汇小区2栋1单元2楼212</t>
  </si>
  <si>
    <t>GZ202310092228320593</t>
  </si>
  <si>
    <t>071700944736</t>
  </si>
  <si>
    <t>付雄飞</t>
  </si>
  <si>
    <t>2023-10-10 13:50:47</t>
  </si>
  <si>
    <t>101004光猫断电离线&amp;#10;装机地址：湖北省宜昌市远安县鸣凤镇红星医院家属区1栋周边</t>
  </si>
  <si>
    <t>GZ202310092159110445</t>
  </si>
  <si>
    <t>071703358077</t>
  </si>
  <si>
    <t>赵代学</t>
  </si>
  <si>
    <t>2023-10-10 12:18:10</t>
  </si>
  <si>
    <t>301001光猫收发光功率异常&amp;#10;装机地址：湖北省宜昌市夷陵区龙泉镇土门村生物园一路98号智慧城2号楼1单元11楼1101室</t>
  </si>
  <si>
    <t>GZ202310092159030444</t>
  </si>
  <si>
    <t>071704615179</t>
  </si>
  <si>
    <t>王志强</t>
  </si>
  <si>
    <t>2023-10-10 11:33:19</t>
  </si>
  <si>
    <t>宽带报障-MODEM故障&amp;#10;装机地址：湖北省宜昌市夷陵区东城城乡统筹发展试验区锦江社区银河东湖雅居B区10栋1单元19楼1904</t>
  </si>
  <si>
    <t>GZ202310092146450379</t>
  </si>
  <si>
    <t>071700302078</t>
  </si>
  <si>
    <t>彭翰林</t>
  </si>
  <si>
    <t>2023-10-10 10:45:09</t>
  </si>
  <si>
    <t>301001光猫收发光功率异常&amp;#10;装机地址：湖北省宜昌市夷陵区小溪塔镇夷兴大道锦绣星城7栋1单元5楼503</t>
  </si>
  <si>
    <t>GZ202310092057070054</t>
  </si>
  <si>
    <t>071704053609</t>
  </si>
  <si>
    <t>2023-10-10 19:05:44</t>
  </si>
  <si>
    <t>GZ202310092052260011</t>
  </si>
  <si>
    <t>071700081350</t>
  </si>
  <si>
    <t>吴光军</t>
  </si>
  <si>
    <t>2023-10-10 08:44:15</t>
  </si>
  <si>
    <t>#2022重保客户##2022重保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amp;#13;&amp;#10;电视不能看，重启了还是不行，尽快安排师傅上门处理并回复</t>
  </si>
  <si>
    <t>GZ202310092044142448</t>
  </si>
  <si>
    <t>071704213147</t>
  </si>
  <si>
    <t>袁芳</t>
  </si>
  <si>
    <t>2023-10-10 09:02:44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</si>
  <si>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amp;#13;&amp;#10;设备收发光功率是否异常:无异常;&amp;#13;&amp;#10;:用户宽带无法使用，要求师傅上门处理&amp;#13;</t>
  </si>
  <si>
    <t>GZ202310092038312416</t>
  </si>
  <si>
    <t>071700387642</t>
  </si>
  <si>
    <t>葛远玉</t>
  </si>
  <si>
    <t>2023-10-10 21:58:44</t>
  </si>
  <si>
    <t>#2022重保客户#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宽带无法上网 需要专人上门维修&amp;#13;</t>
  </si>
  <si>
    <t>GZ202310091944481925</t>
  </si>
  <si>
    <t>071700626683</t>
  </si>
  <si>
    <t>2023-10-10 09:53:13</t>
  </si>
  <si>
    <t>101004光猫断电离线&amp;#10;装机地址：湖北省宜昌市秭归县茅坪镇滨湖社区滨湖路山水龙城E-45栋2单元11楼1102</t>
  </si>
  <si>
    <t>GZ202310091924111710</t>
  </si>
  <si>
    <t>071704085148</t>
  </si>
  <si>
    <t>屈讷</t>
  </si>
  <si>
    <t>2023-10-10 10:06:56</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</si>
  <si>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IPTV不能看，重启无效</t>
  </si>
  <si>
    <t>GZ202310091923431703</t>
  </si>
  <si>
    <t>071704555713</t>
  </si>
  <si>
    <t>2023-10-10 10:42:15</t>
  </si>
  <si>
    <t>网络不稳定&amp;#10;装机地址：湖北省宜昌市夷陵区东城城乡统筹发展试验区郭家湾村东方大道万科理想城37栋1单元29楼2902</t>
  </si>
  <si>
    <t>GZ202310091916021610</t>
  </si>
  <si>
    <t>071700304684</t>
  </si>
  <si>
    <t>李祥芬</t>
  </si>
  <si>
    <t>2023-10-10 10:39:23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</si>
  <si>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用户来电反映宽带无法上网，要求尽快派人维修&amp;#13;&amp;#10;故障时间:2023-10-09&amp;#13;&amp;#10;服务状态是否正常:是&amp;#13;&amp;#10;设备灯显示:正常&amp;#13;&amp;#10;错误代码:无&amp;#13;&amp;#10;是否重启设备:已重启未恢复&amp;#13;&amp;#10;装机地址:无&amp;#13;&amp;#10;用户要求:用户来电反映宽带无法上网，要求尽快派人维修&amp;#13;</t>
  </si>
  <si>
    <t>GZ202310091847251343</t>
  </si>
  <si>
    <t>071703189188</t>
  </si>
  <si>
    <t>陈璠</t>
  </si>
  <si>
    <t>2023-10-10 16:01:45</t>
  </si>
  <si>
    <t>IPTV机顶盒故障&amp;#10;装机地址：湖北省宜昌市点军区点军街道五龙社区五龙大道84号阳光花苑10栋2单元29楼2903</t>
  </si>
  <si>
    <t>GZ202310091824021152</t>
  </si>
  <si>
    <t>2023-10-10 14:05:28</t>
  </si>
  <si>
    <t>按处理结果向用户解释:否&amp;#13;&amp;#10;:&amp;#13;&amp;#10;宜昌夷陵区蔡家河三组145号大门口   有联通线掉田里了，要求处理 联系电话：13687173009</t>
  </si>
  <si>
    <t>GZ202310091820391108</t>
  </si>
  <si>
    <t>071703910870</t>
  </si>
  <si>
    <t>汪方升</t>
  </si>
  <si>
    <t>2023-10-10 08:16:10</t>
  </si>
  <si>
    <t>301001光猫收发光功率异常&amp;#10;装机地址：湖北省宜昌市远安县鸣凤镇航天社区环城路2巷2号领秀天下小区40栋A单元5楼502</t>
  </si>
  <si>
    <t>GZ202310091805040989</t>
  </si>
  <si>
    <t>2023-10-10 16:37:21</t>
  </si>
  <si>
    <t>#2022重保客户#102002CBSS状态正常，AAA状态异常&amp;#10;装机地址：湖北省宜昌市高新区北苑街道城东社区城东社区城东大道12号5栋3单元1层101</t>
  </si>
  <si>
    <t>GZ202310091748360828</t>
  </si>
  <si>
    <t>071700635735</t>
  </si>
  <si>
    <t>王功琼</t>
  </si>
  <si>
    <t>2023-10-10 09:13:41</t>
  </si>
  <si>
    <t>102002CBSS状态正常，AAA状态异常&amp;#10;装机地址：湖北省宜昌市秭归县九里镇九里村韩家坝24号</t>
  </si>
  <si>
    <t>GZ202310091731100694</t>
  </si>
  <si>
    <t>071704128389</t>
  </si>
  <si>
    <t>苏晶</t>
  </si>
  <si>
    <t>2023-10-10 10:41:51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</si>
  <si>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后台配置异常您所使用宽带后台配置异常,设备收光异常;&amp;#13;&amp;#10;设备收发光功率是否异常:无异常;&amp;#13;&amp;#10;:&amp;#13;&amp;#10;光猫亮红灯</t>
  </si>
  <si>
    <t>GZ202310091725200642</t>
  </si>
  <si>
    <t>071700305521</t>
  </si>
  <si>
    <t>2023-10-10 09:13:09</t>
  </si>
  <si>
    <t>102002CBSS状态正常，AAA状态异常&amp;#10;装机地址：湖北省宜昌市夷陵区小溪塔街道丁家坝社区松湖路星湖湾10栋1单元17楼1702</t>
  </si>
  <si>
    <t>GZ202310091654530425</t>
  </si>
  <si>
    <t>071700352480</t>
  </si>
  <si>
    <t>韩承新</t>
  </si>
  <si>
    <t>2023-10-10 17:22:27</t>
  </si>
  <si>
    <t>GZ202310091619360185</t>
  </si>
  <si>
    <t>071700944852</t>
  </si>
  <si>
    <t>张家翠</t>
  </si>
  <si>
    <t>2023-10-10 09:01:44</t>
  </si>
  <si>
    <t>071700944852命中精准预判服务场景:[65岁以上老人] &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  光猫红灯，要师傅上门查看处理</t>
  </si>
  <si>
    <t>GZ202310091327081322</t>
  </si>
  <si>
    <t>071704203112</t>
  </si>
  <si>
    <t>田礼峰</t>
  </si>
  <si>
    <t>2023-10-10 11:28:39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</si>
  <si>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用户表示宽带无法使用，需要公司尽快处理&amp;#13;</t>
  </si>
  <si>
    <t>GZ202310091019542145</t>
  </si>
  <si>
    <t>071700675970</t>
  </si>
  <si>
    <t>王立枝</t>
  </si>
  <si>
    <t>2023-10-10 16:08:00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</si>
  <si>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无异常;&amp;#13;&amp;#10;FTTB设备是否正常:无异常;&amp;#13;&amp;#10;:宽带无法上网&amp;#13;</t>
  </si>
  <si>
    <t>GZ202310091007092028</t>
  </si>
  <si>
    <t>071701020927</t>
  </si>
  <si>
    <t>杨芬</t>
  </si>
  <si>
    <t>2023-10-10 08:55:36</t>
  </si>
  <si>
    <t>#2022重保客户##2022重保客户#宽带报障-无法登陆&amp;#10;装机地址：湖北省宜昌市伍家岗区宝塔河街道合益路社区合益路益馨苑1栋1单元2楼201</t>
  </si>
  <si>
    <t>GZ202310090906021450</t>
  </si>
  <si>
    <t>071703792167</t>
  </si>
  <si>
    <t>2023-10-10 10:35:24</t>
  </si>
  <si>
    <t>[65岁以上老人] 判断省分:其他省分&amp;#13;&amp;#10;用户状态，余额:正常&amp;#13;&amp;#10;用户宽带是否能使用:宽带可以使用&amp;#13;&amp;#10;判断省分:陕西/湖北&amp;#13;&amp;#10;:开通了&amp;#13;&amp;#10;是否重启过光猫和机顶盒:已重启过还是不行&amp;#13;&amp;#10;询问电视屏幕上有什么提示:遥控电视没有反应&amp;#13;&amp;#10;检查遥控器更换电池:操作未恢复/不认可&amp;#13;&amp;#10;判断省分:其他省分&amp;#13;&amp;#10;向用户解释后用户不认可:&amp;#13;&amp;#10;&amp;#13;&amp;#10;高级模板内容：&amp;#13;&amp;#10;问题（现象）描述:IPTV电视无法观看&amp;#13;&amp;#10;故障时间:2023-10-09&amp;#13;&amp;#10;宽带是否安装IPTV:否&amp;#13;&amp;#10;宽带是否可正常上网:是&amp;#13;&amp;#10;是否重启设备:已重启未恢复&amp;#13;</t>
  </si>
  <si>
    <t>GZ202310090818331183</t>
  </si>
  <si>
    <t>071700809656</t>
  </si>
  <si>
    <t>刘莉</t>
  </si>
  <si>
    <t>2023-10-10 19:00:01</t>
  </si>
  <si>
    <t>102002CBSS状态正常，AAA状态异常&amp;#10;装机地址：湖北省宜昌市当阳市玉阳街道办事处望城村望城基地片区望城村8组100号周边</t>
  </si>
  <si>
    <t>GZ202310082046100132</t>
  </si>
  <si>
    <t>071700033754</t>
  </si>
  <si>
    <t>2023-10-10 08:08:27</t>
  </si>
  <si>
    <t>302001AAA/CBSS判断签约和配置不一样，配置速率低于签约带宽&amp;#10;装机地址：湖北省宜昌市宜都市高坝洲镇白洪溪村白洪溪村4组39号周边</t>
  </si>
  <si>
    <t>GZ202310082007562242</t>
  </si>
  <si>
    <t>071700600336</t>
  </si>
  <si>
    <t>谭华英</t>
  </si>
  <si>
    <t>2023-10-10 09:44:36</t>
  </si>
  <si>
    <t>302004光猫与签约速率不匹配（端业不匹配）&amp;#10;装机地址：湖北省宜昌市秭归县茅坪镇兰惠路国华御景小区国华御景2栋1单元16层1601户</t>
  </si>
  <si>
    <t>GZ202310081324221409</t>
  </si>
  <si>
    <t>071704243859</t>
  </si>
  <si>
    <t>吴红</t>
  </si>
  <si>
    <t>2023-10-10 08:56:30</t>
  </si>
  <si>
    <t>102002CBSS状态正常，AAA状态异常&amp;#10;装机地址：湖北省宜昌市伍家岗区宝塔河街道古塔社区夷陵大道宝塔河电力小区东山大道341号1栋1单元1层102户</t>
  </si>
  <si>
    <t>GZ202310071205210401</t>
  </si>
  <si>
    <t>071700590738</t>
  </si>
  <si>
    <t>李昌珍</t>
  </si>
  <si>
    <t>2023-10-10 11:14:51</t>
  </si>
  <si>
    <t>101004光猫断电离线&amp;#10;装机地址：湖北省宜昌市长阳土家族自治县磨市镇多宝寺村多宝寺村鸡母溪十二组1号周边</t>
  </si>
  <si>
    <t>GZ202310071045412089</t>
  </si>
  <si>
    <t>071700040392</t>
  </si>
  <si>
    <t>余德桂</t>
  </si>
  <si>
    <t>2023-10-10 08:58:58</t>
  </si>
  <si>
    <t>[65岁以上老人] 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高级模板内容：&amp;#13;&amp;#10;问题（现象）描述:用户来电称电视无法使用&amp;#13;&amp;#10;故障时间:2023-10-07&amp;#13;&amp;#10;宽带是否安装IPTV:是&amp;#13;&amp;#10;宽带是否可正常上网:是&amp;#13;&amp;#10;是否重启设备:已重启未恢复&amp;#13;</t>
  </si>
  <si>
    <t>GZ202310052038481911</t>
  </si>
  <si>
    <t>071700415649</t>
  </si>
  <si>
    <t>邓烈华</t>
  </si>
  <si>
    <t>2023-10-10 11:53:22</t>
  </si>
  <si>
    <t>宽带报障-MODEM故障&amp;#10;装机地址：湖北省宜昌市五峰县五峰联通全家享专用</t>
  </si>
  <si>
    <t>GZ202310041420502070</t>
  </si>
  <si>
    <t>071703680977</t>
  </si>
  <si>
    <t>熊远涌</t>
  </si>
  <si>
    <t>2023-10-10 09:43:26</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</si>
  <si>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amp;#13;&amp;#10;网慢，达不到500M，设备线都换了，还是达不到，要求师傅上门检测&amp;#13;</t>
  </si>
  <si>
    <t>GZ202310031625141456</t>
  </si>
  <si>
    <t>071700645453</t>
  </si>
  <si>
    <t>2023-10-10 10:24:06</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</si>
  <si>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宽带无法上网，光猫指示灯正常，重启、刷新也不行&amp;#13;</t>
  </si>
  <si>
    <t>固网质量：地址:湖北省宜昌市秭归县茅坪镇明珠二路155号AA.用户反映宽带故障问题，联系客户表示已恢复，已能正常使用，满意。</t>
  </si>
  <si>
    <t>GZ202310031557241285</t>
  </si>
  <si>
    <t>071700861887</t>
  </si>
  <si>
    <t>严俊</t>
  </si>
  <si>
    <t>2023-10-10 15:07:55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</si>
  <si>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amp;#13;&amp;#10;湖北省宜昌市当阳市坝陵街道锦屏大道土管所片区群力村5组128号，宽带无法上网，用户表示线路断了，需要上门处理。</t>
  </si>
  <si>
    <t>GZ202310021119410564</t>
  </si>
  <si>
    <t>2023-10-10 12:08:23</t>
  </si>
  <si>
    <t>用户再次来电反映湖北省宜昌市夷陵区五渡河镇交站垭村10组的联通网线在田里面，影响农民种田，要求尽快把线移走，请核实处理，谢谢。称多次反映一直未处理很不满.请尽快处理  电话：13477181117</t>
  </si>
  <si>
    <t>电线电缆：已通知维护人员现场核查处理，工作人员已添加用户微信，沟通好了过段时间上门。已向客户解释说明，满意。</t>
  </si>
  <si>
    <t>ZX202310101634581328</t>
  </si>
  <si>
    <t>张丹</t>
  </si>
  <si>
    <t>2023-10-10 17:19:14</t>
  </si>
  <si>
    <t>:不认可&amp;#13;&amp;#10;判断省分:湖北&amp;#13;&amp;#10;node_134:&amp;#13;&amp;#10;获取入参:&amp;#13;&amp;#10;node_180:&amp;#13;&amp;#10;判断局方停机状态:&amp;#13;&amp;#10;:&amp;#13;&amp;#10;node_223::其他&amp;#13;&amp;#10;判断是否局方停机:&amp;#13;&amp;#10;:无&amp;#13;&amp;#10;:大于7/30天&amp;#13;&amp;#10;:不认可&amp;#13;&amp;#10;局方停机/复通历史记录：1、停机模型:2、停机原因:断卡2.0-湖北30天及以上睡眠卡风险用户打标（公众市场副卡）&amp;#13;&amp;#10;3、解释口径:4、停机时间:2023-06-03 09:38:465、复通指引:6、信安近60天复机次数:--&gt;系统判断的原因分类是否明确:&amp;#13;&amp;#10;&amp;#13;&amp;#10;高级模板内容：&amp;#13;&amp;#10;投诉问题描述:局方半停&amp;#13;&amp;#10;用户状态为:局方半停&amp;#13;&amp;#10;停机原因:断卡2.0-湖北30天及以上睡眠卡风险用户打标（公众市场副卡）&amp;#13;&amp;#10;前台是否按流程解释:是&amp;#13;&amp;#10;用户要求:线上复通&amp;#13;&amp;#10;第二联系电话:未提供&amp;#13;</t>
  </si>
  <si>
    <t>ZX202310100833002182</t>
  </si>
  <si>
    <t>孙治银</t>
  </si>
  <si>
    <t>2023-10-10 09:16:47</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</si>
  <si>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2、停机原因:鹰眼诈骗模型编码ZB0054-0001：首次关停可携带本人有效证件到号码归属地自营厅核验签署法律风险告知书复机一次。3、解释口径:4、停机时间:2023-10-09 16:43:345、复通指引:6、信安近60天复机次数:--&gt;系统判断的原因分类是否明确:&amp;#13;&amp;#10;&amp;#13;&amp;#10;高级模板内容：&amp;#13;&amp;#10;投诉问题描述:局方停机 要求在线复机，当前不方便前往营业厅处理，请协助，谢谢&amp;#13;&amp;#10;用户状态为:局方停机&amp;#13;&amp;#10;停机原因:鹰眼诈骗模型编码ZB0054-0001：首次关停可携带本人有效证件到号码归属地自营厅核验签署法律风险告知书复机一次&amp;#13;&amp;#10;前台是否按流程解释:是&amp;#13;&amp;#10;用户要求:局方停机 要求在线复机，当前不方便前往营业厅处理，请协助，谢谢&amp;#13;&amp;#10;第二联系电话:15551555309&amp;#13;</t>
  </si>
  <si>
    <t>ZX202310082259471125</t>
  </si>
  <si>
    <t>曾明伦</t>
  </si>
  <si>
    <t>2023-10-10 09:06:26</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</si>
  <si>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22:54:475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用户对局方停机状态不认可&amp;#13;&amp;#10;用户状态为:局方停机&amp;#13;&amp;#10;停机原因:集团鹰眼监测诈骗停机（异常换机）：首次关停可携带本人有效证件、本机号卡到归属地自营厅核验签署承诺书复机一次&amp;#13;&amp;#10;前台是否按流程解释:是&amp;#13;&amp;#10;用户要求:用户要求我方尽快处理&amp;#13;&amp;#10;第二联系电话:18672661866   &amp;#13;</t>
  </si>
  <si>
    <t>号码关停： 集团鹰眼监测诈骗停机（异常换机）AA。用户反映号码停机问题。经核实，集团鹰眼监测诈骗停机（异常换机）而局方停机，根据相关要求进行关停处理。已请其回传以下资料：身份证正、反面照，及风险告知书至13032700872微信号，审核通过后为用户办理开机。客户表示知晓。</t>
  </si>
  <si>
    <t>ZX202310091649290516</t>
  </si>
  <si>
    <t>付国香</t>
  </si>
  <si>
    <t>2023-10-10 17:11:51</t>
  </si>
  <si>
    <t>:不认可&amp;#13;&amp;#10;判断省分:湖北&amp;#13;&amp;#10;node_134:&amp;#13;&amp;#10;获取入参:&amp;#13;&amp;#10;node_180:&amp;#13;&amp;#10;判断局方停机状态:&amp;#13;&amp;#10;:&amp;#13;&amp;#10;node_223::其他&amp;#13;&amp;#10;判断是否局方停机:&amp;#13;&amp;#10;:有&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-09 15:39:295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0--&gt;系统判断的原因分类是否明确:&amp;#13;&amp;#10;&amp;#13;&amp;#10;高级模板内容：&amp;#13;&amp;#10;投诉问题描述:用户表示自己不是机主，无法认证，和机主不在同一个地方，要求在线复机&amp;#13;&amp;#10;用户状态为:局方半停&amp;#13;&amp;#10;停机原因:本地异常号卡语音半停&amp;#13;&amp;#10;前台是否按流程解释:是&amp;#13;&amp;#10;用户要求:要求半个小时在线复机，没有接到电话就投诉&amp;#13;&amp;#10;第二联系电话:13177067239&amp;#13;</t>
  </si>
  <si>
    <t>号码关停：本地异常号卡语音半停AA，需用户回传以下资料：身份证正、反面照，手持证件正面照及开机承诺函至13032700872微信号，审核通过后办理开机。如该号码再次被举报则永久关停，多次联系用户未接听，已短信告知用户结果，若用户来电烦请代为解释或告知用户与本地服务监督热线13032700872（工作时间8:30-12:00 14:00-17:30工作时间）联系。</t>
  </si>
  <si>
    <t>ZX202310081039191076</t>
  </si>
  <si>
    <t>黄政伟</t>
  </si>
  <si>
    <t>2023-10-10 09:11:54</t>
  </si>
  <si>
    <t>22年Q3Q4重点客户:不认可&amp;#13;&amp;#10;判断省分:湖北&amp;#13;&amp;#10;node_134:&amp;#13;&amp;#10;获取入参:&amp;#13;&amp;#10;node_180:&amp;#13;&amp;#10;判断局方停机状态:&amp;#13;&amp;#10;:&amp;#13;&amp;#10;node_223::其他&amp;#13;&amp;#10;判断是否局方停机:&amp;#13;&amp;#10;:无&amp;#13;&amp;#10;:大于7/30天&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-04 16:31:155、复通指引:复机渠道：中国联通APP、线下营业厅，原则上复机1次。&amp;#13;&amp;#10;①用户本人可通过中国联通APP进行自助复机，本机登录联通手机营业厅APP（登录后搜索“自助复通”或点击链接https://u.10010.cn/qAoLm，(复通时请关闭手机WIFI）），按提示完成实人核验即可恢复服务，&amp;#13;&amp;#10;②用户本人持有效身份证件和手机卡到号卡归属地自有实体营业厅/全国任一家自有实体营业厅完成实人认证。6、信安近60天复机次数:0--&gt;系统判断的原因分类是否明确:&amp;#13;&amp;#10;&amp;#13;&amp;#10;高级模板内容：&amp;#13;&amp;#10;投诉问题描述:用户来电反映自己号码被局方半停，我处按照预处理解释不认可，要求我处进行反馈核实，请协助处理，谢谢！！&amp;#13;&amp;#10;用户状态为:局方半停&amp;#13;&amp;#10;停机原因:本地异常号卡语音半停（机主停机之日起30天内在中国联通APP进行自助复通，如逾期需前往营业厅办理，原则复机一次）&amp;#13;&amp;#10;前台是否按流程解释:是&amp;#13;&amp;#10;用户要求:线上复机&amp;#13;&amp;#10;第二联系电话:15972699509   &amp;#13;</t>
  </si>
  <si>
    <t>号码关停：本地异常号卡语音半停AA，用户已到厅复机成功，用户满意</t>
  </si>
  <si>
    <t>ZX202310091748121009</t>
  </si>
  <si>
    <t>2023-10-10 15:18:48</t>
  </si>
  <si>
    <t>:不认可&amp;#13;&amp;#10;判断省分:湖北&amp;#13;&amp;#10;node_134:&amp;#13;&amp;#10;获取入参:&amp;#13;&amp;#10;node_180:&amp;#13;&amp;#10;判断局方停机状态:&amp;#13;&amp;#10;:&amp;#13;&amp;#10;node_223::其他&amp;#13;&amp;#10;判断是否局方停机:&amp;#13;&amp;#10;:有&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-09 15:39:295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1--&gt;系统判断的原因分类是否明确:&amp;#13;&amp;#10;&amp;#13;&amp;#10;高级模板内容：&amp;#13;&amp;#10;投诉问题描述:用户要求线上复机本机号码，解释不认可，请尽快处理，谢谢！&amp;#13;&amp;#10;用户状态为:局方半停&amp;#13;&amp;#10;停机原因:本地异常号卡语音半停（机主停机之日起30天内在中国联通APP进行自助复通，如逾期需前往营业厅办理，原则复机一次）&amp;#13;&amp;#10;前台是否按流程解释:是&amp;#13;&amp;#10;用户要求:线上复机&amp;#13;&amp;#10;第二联系电话:13073919601&amp;#13;</t>
  </si>
  <si>
    <t>号码关停：本地异常号卡语音半停AA。用户反映号码关停问题，经核实，号码于2023-10-09 15:39:34客户号码因本地异常号卡语音半停，根据相关要求进行关停处理。可请客户回传以下资料：身份证正、反面照，小卡号，开机承诺函至我司微信13032700872，审核通过后办理开机。如该号码再次被举报则永久关停，满意</t>
  </si>
  <si>
    <t>ZX202310090918301555</t>
  </si>
  <si>
    <t>虚拟客户</t>
  </si>
  <si>
    <t>2023-10-10 11:44:01</t>
  </si>
  <si>
    <t>&amp;#13;&amp;#10;高级模板内容：&amp;#13;&amp;#10;投诉问题描述:用户对本机号码状态不认可&amp;#13;&amp;#10;用户状态为: 非实名停机&amp;#13;&amp;#10;停机原因: 非实名停机&amp;#13;&amp;#10;前台是否按流程解释:是&amp;#13;&amp;#10;用户要求:用户不愿通过APP认证，也不愿前往营业厅，坚持要求在线开机，请加急&amp;#13;&amp;#10;第二联系电话:13723898647&amp;#13;</t>
  </si>
  <si>
    <t>号码关停：非实名停机AA。用户反映非实名停机，需通过手厅操作实名制补登记，审核通过后复机，多次联系用户无法接通，如有疑问可在工作时间（08:30-12:00；14:00-17:30）联系07176921001、13032700872宜昌客服。如用户咨询，请前台10010话务中心代为解释，谢谢</t>
  </si>
  <si>
    <t>ZX202310091657570585</t>
  </si>
  <si>
    <t>张娅娟</t>
  </si>
  <si>
    <t>2023-10-10 11:55:05</t>
  </si>
  <si>
    <t>:不认可&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用户来电反映号码被关停&amp;#13;&amp;#10;用户状态为:局方半停&amp;#13;&amp;#10;停机原因: 断卡2.0-湖北45天及以上睡眠卡风险用户打标（第十一批）&amp;#13;&amp;#10;前台是否按流程解释:是&amp;#13;&amp;#10;用户要求:尽快核查，协助复机&amp;#13;&amp;#10;第二联系电话:半停不提供&amp;#13;</t>
  </si>
  <si>
    <t>号码关停：风险关停AA，已引导用户前往营业厅复机或通过中国联通APP二次实人认证复机，用户知晓，满意</t>
  </si>
  <si>
    <t>ZX202310091649330520</t>
  </si>
  <si>
    <t>车晋英</t>
  </si>
  <si>
    <t>2023-10-10 11:44:03</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</si>
  <si>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集团反诈中心模型ZB0007-00062、停机原因:集团鹰眼ZB0007-0006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12:43:255、复通指引:复机渠道：线下营业厅。用户本人可持身份证原件，原SIM号卡，到号卡归属地联通自有实体营业厅完成实人认证，签署法律风险告知书后可办理复机，只能复机一次，若再次被关停，则不予复机。6、信安近60天复机次数:1--&gt;系统判断的原因分类是否明确:&amp;#13;&amp;#10;&amp;#13;&amp;#10;高级模板内容：&amp;#13;&amp;#10;投诉问题描述:用户要求线上复机，不愿前往营业厅，请尽快处理，谢谢&amp;#13;&amp;#10;用户状态为:局方停机&amp;#13;&amp;#10;停机原因:集团鹰眼ZB0007-0006模型停机：首次关停可携带本人有效证件、本机号卡到归属地自营厅核验签署承诺书复机一次&amp;#13;&amp;#10;前台是否按流程解释:是&amp;#13;&amp;#10;用户要求:用户要求线上复机&amp;#13;&amp;#10;第二联系电话:15632621533&amp;#13;</t>
  </si>
  <si>
    <t>号码关停：集团鹰眼ZB0007-0006模型停机AA。用户反映停机问题，经核实首次关停可携带本人有效证件、本机号卡到归属地自营厅核验签署承诺书复机一次，或回传资料至我司邮箱审核复开，用户满意</t>
  </si>
  <si>
    <t>ZX202310091912201467</t>
  </si>
  <si>
    <t>陶芹娥</t>
  </si>
  <si>
    <t>2023-10-10 11:02:28</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</si>
  <si>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0054-00012、停机原因:鹰眼诈骗模型编码ZB0054-0001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18:18:245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amp;#13;&amp;#10;&amp;#13;&amp;#10;高级模板内容：&amp;#13;&amp;#10;投诉问题描述:用户来电反映自己号码被局方半停，我处按照预处理解释不认可，要求我处进行反馈核实，请协助处理，谢谢！！&amp;#13;&amp;#10;用户状态为:局方停机&amp;#13;&amp;#10;停机原因: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amp;#13;&amp;#10;前台是否按流程解释:是&amp;#13;&amp;#10;用户要求:线上复机&amp;#13;&amp;#10;第二联系电话:无&amp;#13;</t>
  </si>
  <si>
    <t>号码关停：集团鹰眼监测诈骗停机（异常换机）AA，用户已到厅复机成功，满意</t>
  </si>
  <si>
    <t>ZX202310100809242121</t>
  </si>
  <si>
    <t>滕瑞艳</t>
  </si>
  <si>
    <t>2023-10-10 16:13:47</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</si>
  <si>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 00:44:205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客户来电反映手机停机，我处按照口径解释多次，客户不认可，表示自己没有异常使用，要求马上复机&amp;#13;&amp;#10;用户状态为:局方停机&amp;#13;&amp;#10;停机原因:集团鹰眼监测诈骗停机（异常换机）：首次关停可携带本人有效证件、本机号卡到归属地自营厅核验签署承诺书复机一次&amp;#13;&amp;#10;前台是否按流程解释:是&amp;#13;&amp;#10;用户要求:要求开通&amp;#13;&amp;#10;第二联系电话:17670755223&amp;#13;</t>
  </si>
  <si>
    <t>号码关停：集团鹰眼监测诈骗停机（异常换机）AA。用户反映号码关停问题，已请客户回传以下资料：身份证正、反面照，SIM卡及开机承诺函至13032700872微信号，审核通过后办理开机。如该号码再次被举报则永久关停，客户知晓。</t>
  </si>
  <si>
    <t>ZX202310100952300183</t>
  </si>
  <si>
    <t>2023-10-10 14:19:45</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</si>
  <si>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2、停机原因:集团鹰眼监测诈骗停机（异常换机）：首次关停可携带本人有效证件、本机号卡到归属地自营厅核验签署承诺书复机一次3、解释口径:4、停机时间:2023-10-10 09:44:445、复通指引:6、信安近60天复机次数:--&gt;系统判断的原因分类是否明确:&amp;#13;&amp;#10;&amp;#13;&amp;#10;高级模板内容：&amp;#13;&amp;#10;投诉问题描述:用户来电反映手机被局方停机了&amp;#13;&amp;#10;用户状态为: 局方停机&amp;#13;&amp;#10;停机原因:集团鹰眼监测诈骗停机（异常换机）：首次关停可携带本人有效证件、本机号卡到归属地自营厅核验签署承诺书复机一次&amp;#13;&amp;#10;前台是否按流程解释:是&amp;#13;&amp;#10;用户要求:复机&amp;#13;&amp;#10;第二联系电话:17671321299&amp;#13;</t>
  </si>
  <si>
    <t>号码关停：集团鹰眼监测诈骗停机（异常换机）AA。用户反映号码停机问题，经核实现已核实客户资料无误，我司协助办理副卡，客户满意。</t>
  </si>
  <si>
    <t>ZX202310081739062460</t>
  </si>
  <si>
    <t>钟造时</t>
  </si>
  <si>
    <t>2023-10-10 16:38:10</t>
  </si>
  <si>
    <t>&amp;#13;&amp;#10;高级模板内容：&amp;#13;&amp;#10;投诉问题描述:用户局方半停，人在外地，卡已丢失&amp;#13;&amp;#10;用户状态为: 局方半停&amp;#13;&amp;#10;停机原因:断卡宜昌上报风险用户&amp;#13;&amp;#10;前台是否按流程解释:是&amp;#13;&amp;#10;用户要求:用户要求销户&amp;#13;&amp;#10;第二联系电话:18527309409   &amp;#13;</t>
  </si>
  <si>
    <t>号码关停：静默号卡关停模型（风险打标）AA。用户反映号码关停问题，经核实，需用户持身份证原件通过【中国联通APP】操作二次实人认证、或自营厅操作风险用户二次实人认证，用户表示知晓。</t>
  </si>
  <si>
    <t>ZX202310091006411985</t>
  </si>
  <si>
    <t>李红梅</t>
  </si>
  <si>
    <t>2023-10-10 08:43:10</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</si>
  <si>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2、停机原因:鹰眼诈骗模型编码ZB0051-0002：首次关停可携带本人有效证件到号码归属地自营厅核验签署法律风险告知书复机一次。3、解释口径:4、停机时间:2023-10-08 17:43:345、复通指引:6、信安近60天复机次数:--&gt;系统判断的原因分类是否明确:&amp;#13;&amp;#10;&amp;#13;&amp;#10;高级模板内容：&amp;#13;&amp;#10;投诉问题描述:局方停机&amp;#13;&amp;#10;用户状态为:局方停机&amp;#13;&amp;#10;停机原因: 鹰眼诈骗模型编码ZB0051-0002：首次关停可携带本人有效证件到号码归属地自营厅核验签署法律风险告知书复机一次。&amp;#13;&amp;#10;前台是否按流程解释:是&amp;#13;&amp;#10;用户要求:用户要求10月9日上午内复机并给出满意解释&amp;#13;&amp;#10;第二联系电话:13247809656&amp;#13;</t>
  </si>
  <si>
    <t>号码关停：鹰眼诈骗模型编码ZB0051-0002AA。用户反映号码关停问题，经核实，用户号码因鹰眼诈骗模型编码ZB0051-0002局方关停，已请客户回传以下资料：身份证正、反面照，小卡号，开机承诺函至我司微信13032700872，审核通过后办理开机。如该号码再次被举报则永久关停，满意。</t>
  </si>
  <si>
    <t>ZX202310100824442157</t>
  </si>
  <si>
    <t>李光有</t>
  </si>
  <si>
    <t>2023-10-10 10:57:10</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</si>
  <si>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0054-00012、停机原因:鹰眼诈骗模型编码ZB0054-0001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19:53:205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amp;#13;&amp;#10;&amp;#13;&amp;#10;高级模板内容：&amp;#13;&amp;#10;投诉问题描述:用户来电反映对停机不认可&amp;#13;&amp;#10;用户状态为:局方停机&amp;#13;&amp;#10;停机原因:鹰眼诈骗模型编码ZB0054-0001：首次关停可携带本人有效证件到号码归属地自营厅核验签署法律风险告知书复机一次。&amp;#13;&amp;#10;前台是否按流程解释:是&amp;#13;&amp;#10;用户要求:复机&amp;#13;&amp;#10;第二联系电话:18672657388&amp;#13;</t>
  </si>
  <si>
    <t>号码关停：鹰眼诈骗模型编码ZB0054-0001AA。用户反映局方停机问题，经核实，根据相关要求进行关停处理，已请其回传一张照片：风险告知书+身份证正面+SIM卡背面照+签字至13032700872宜昌联通微信号，审核通过后为用户办理开机。现号码已成功开机，满意。</t>
  </si>
  <si>
    <t>ZX202310091920051503</t>
  </si>
  <si>
    <t>韩冬</t>
  </si>
  <si>
    <t>南方一中心&gt;&gt;北京电发&gt;&gt;电发热线2区&gt;&gt;电发2区2班</t>
  </si>
  <si>
    <t>2023-10-10 11:21:50</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</si>
  <si>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0056-00012、停机原因:鹰眼诈骗模型编码ZB0056-0001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19:13:215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amp;#13;&amp;#10;&amp;#13;&amp;#10;高级模板内容：&amp;#13;&amp;#10;投诉问题描述:用户号码被封了    不在本地  麻烦尽快核实处理&amp;#13;&amp;#10;用户状态为: 局方停机&amp;#13;&amp;#10;停机原因: 鹰眼诈骗模型编码ZB0056-0001：首次关停可携带本人有效证件到号码归属地自营厅核验签署法律风险告知书复机一次。&amp;#13;&amp;#10;前台是否按流程解释:是&amp;#13;&amp;#10;用户要求:麻烦尽快核实处理    解释无效&amp;#13;&amp;#10;第二联系电话:17735130632&amp;#13;</t>
  </si>
  <si>
    <t>号码关停：鹰眼诈骗模型编码ZB0056-0001AA。用户反映号码关停问题，已请客户回传以下资料：身份证正、反面照，SIM卡及开机承诺函至13032700872微信号，审核通过后办理开机。如该号码再次被举报则永久关停，客户知晓。</t>
  </si>
  <si>
    <t>TS202310101255231120</t>
  </si>
  <si>
    <t>2023-10-10 16:33:11</t>
  </si>
  <si>
    <t>主办单位：湖北&amp;#10;客户类别：首次投诉&amp;#10;10010是否打通：否&amp;#10;是否二次致电10015：是&amp;#10;是否联系：否&amp;#10;升级倾向：&amp;#10;号码归属省：湖北&amp;#10;SVIP等级：&amp;#10;1. 问题类型:;&amp;#10;2. 投诉类型:其他问题;&amp;#10;3. 营业厅地址:;&amp;#10;4. 位置信息:;&amp;#10;5. 位置发生地:;&amp;#10;6. 投诉内容:您好，我是顺丰快递员，每天要打很多电话，这是正常工作流程，请尽快把我的号码开通服务，不要再暂停服务了可以吗？我人在武汉，不可能去号码归属地宜昌去办理解封，还望早点处理，谢谢！</t>
  </si>
  <si>
    <t>号码关停①客户投诉产生的原因：客户反映号码停机问题。									&amp;#10;②客户投诉问题核查情况及解决方案：收到贵部转办后，我司立即组织调查。经核实，客户号码因经核实，客户号码因集团鹰眼ZB0007-0006模型停机而局方停机，根据相关要求进行关停处理。已请其回传以下资料：身份证正、反面照，及风险告知书至13032700872微信号，审核通过后为用户办理开机。如该号码2023年二次局方停机则无法支持开机，客户表示知晓。&amp;#10;③客户问题满意度：客户表示知晓。									&amp;#10;④回单人:宜昌客服王晓玉；联系电话：07176921001。</t>
  </si>
  <si>
    <t>ZX202310091349101326</t>
  </si>
  <si>
    <t>关启国</t>
  </si>
  <si>
    <t>2023-10-10 10:26:23</t>
  </si>
  <si>
    <t>&amp;#13;&amp;#10;高级模板内容：&amp;#13;&amp;#10;投诉问题描述:用户对局方停机线下复机不认可&amp;#13;&amp;#10;用户状态为:局方停机&amp;#13;&amp;#10;停机原因:鹰眼诈骗模型编码ZB0062-0001：&amp;#13;&amp;#10;前台是否按流程解释:是&amp;#13;&amp;#10;用户要求:用户不愿前往营业厅，烦请后台处理&amp;#13;&amp;#10;第二联系电话:15572754222&amp;#13;</t>
  </si>
  <si>
    <t>号码关停：鹰眼诈骗模型编码ZB0062-0001AA。用户反映号码关停问题，经核实，用户号码因鹰眼诈骗模型编码ZB0062-0001局方关停，已请客户回传以下资料：身份证正、反面照，小卡号，开机承诺函至我司微信13032700872，审核通过后办理开机。如该号码再次被举报则永久关停，满意。</t>
  </si>
  <si>
    <t>ZX202310080847460136</t>
  </si>
  <si>
    <t>宁宇</t>
  </si>
  <si>
    <t>2023-10-10 09:11:09</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</si>
  <si>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省分自有模型710016-00012、停机原因:鹰眼诈骗模型编码ZB0068-0001：首次关停可携带本人有效证件到号码归属地自营厅核验签署法律风险告知书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-07 15:53:225、复通指引:复机渠道：中国联通APP、线下营业厅，原则上复机1次。&amp;#13;&amp;#10;①用户本人可通过中国联通APP进行自助复机，本机登录联通手机营业厅APP（登录后搜索“自助复通”或点击链接https://u.10010.cn/qAoLm，(复通时请关闭手机WIFI）），按提示完成实人核验即可恢复服务，&amp;#13;&amp;#10;②用户本人持有效身份证件和手机卡到号卡归属地自有实体营业厅/全国任一家自有实体营业厅完成实人认证。6、信安近60天复机次数:1--&gt;系统判断的原因分类是否明确:&amp;#13;&amp;#10;&amp;#13;&amp;#10;高级模板内容：&amp;#13;&amp;#10;投诉问题描述:用户来电反映号卡无法正常使用，前台按照预处理解释，用户不认可&amp;#13;&amp;#10;用户状态为:局方停机&amp;#13;&amp;#10;停机原因: 鹰眼诈骗模型编码ZB0068-0001：首次关停可携带本人有效证件到号码归属地自营厅核验签署法律风险告知书复机一次。&amp;#13;&amp;#10;前台是否按流程解释:是&amp;#13;&amp;#10;用户要求:复机&amp;#13;&amp;#10;第二联系电话:13596543976&amp;#13;</t>
  </si>
  <si>
    <t>号码关停：鹰眼诈骗模型编码ZB0068-0001 AA。已请客户回传以下资料：身份证正面、SIM卡、开机承诺函拍照发至13032700872微信号，审核通过后办理开机。如该号码再次被举报则永久关停，客户知晓。</t>
  </si>
  <si>
    <t>BL202310101113222298</t>
  </si>
  <si>
    <t>071700317418</t>
  </si>
  <si>
    <t>杨承华</t>
  </si>
  <si>
    <t>2023-10-10 15:31:20</t>
  </si>
  <si>
    <t>&gt;业务号码&gt;071700317418；&gt;号码归属地&gt;宜昌；&gt;产品名称&gt;优享少儿连续包月；&gt;产品代码&gt;24000356；&gt;产品编码&gt;2400035613；&gt;订购时间&gt;2023-08-03 17:32:53；&gt;核查情况&gt;平台故障；&gt;不规范定制分类&gt;平台故障，无法判责；&gt;退费金额&gt;59.70元；&gt;退费时间&gt;2023/10/10；&gt;投诉内容&gt;22年Q3Q4重点客户22年Q3Q4重点客户[65岁以上老人] 判断省分:其他省分&amp;#10;:增值业务争议&amp;#10;判断省分:湖北&amp;#10;:固网&amp;#10;:是&amp;#10;:不认可&amp;#10;:小于等于500元，且仅限单倍、月份不超过12个月&amp;#10;:&amp;#10;&amp;#10;高级模板内容：&amp;#10;赔付类型：:增值业务争议 &amp;#10;CBSS账单扣费名称：:_TV增值&amp;#10;办理渠道:电视&amp;#10;赔付月份：:2023年8月、2023年9月、2023年10月&amp;#10;返还倍率:单倍&amp;#10;赔付金额：:59.7&amp;#10;是否已经取消业务:是&amp;#10;是否承诺退费 ：:是&amp;#10;用户是否需要回复：:否&amp;#10;用户要求：:退费</t>
  </si>
  <si>
    <t>BL202310101036041553</t>
  </si>
  <si>
    <t>071700502466</t>
  </si>
  <si>
    <t>邓学军</t>
  </si>
  <si>
    <t>2023-10-10 16:02:04</t>
  </si>
  <si>
    <t>&gt;业务号码&gt;071700502466；&gt;号码归属地&gt;宜昌；&gt;产品名称&gt;哆啦看书，老友生活学堂；&gt;产品代码&gt;无，无；&gt;产品编码&gt;2400036301，2400004756；&gt;订购时间&gt;2023-10-09 20:10:53，2023-06-12 09:47:40；&gt;核查情况&gt;平台故障；&gt;不规范定制分类&gt;平台故障，无法判责；&gt;退费金额&gt;29元，125元；&gt;退费时间&gt;2023-10-10；&gt;投诉内容&gt;高级模板内容：&amp;#10;赔付类型：:增值业务争议 &amp;#10;CBSS账单扣费名称：:	哆啦看书、	老友生活学堂&amp;#10;办理渠道:线上&amp;#10;赔付月份：:2023年6月、2023年7月、2023年8月、2023年9月、2023年10月&amp;#10;返还倍率:单倍&amp;#10;赔付金额：:154&amp;#10;是否已经取消业务:是&amp;#10;是否承诺退费 ：:是&amp;#10;用户是否需要回复：:否&amp;#10;用户要求：:用户不认可</t>
  </si>
  <si>
    <t>TS202310091543540575</t>
  </si>
  <si>
    <t>杨礼玲</t>
  </si>
  <si>
    <t>2023-10-10 09:35:52</t>
  </si>
  <si>
    <t>[65岁以上老人] 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来电对开通的流量包不认可要求退费 &amp;#13;&amp;#10;业务名称:腾讯游戏畅玩包（前向）&amp;#13;&amp;#10;争议月份:2023年3月、2023年4月、2023年5月、2023年6月、2023年7月、2023年8月、2023年9月、2023年10月&amp;#13;&amp;#10;争议金额:96&amp;#13;&amp;#10;是否承诺退费:是&amp;#13;&amp;#10;用户要求:尽快处理退费 谢谢！&amp;#13;</t>
  </si>
  <si>
    <t>BL202310091945110709</t>
  </si>
  <si>
    <t>陈云</t>
  </si>
  <si>
    <t>2023-10-10 17:42:17</t>
  </si>
  <si>
    <t>&gt;业务号码&gt;13085154203；&gt;号码归属地&gt;宜昌；&gt;产品名称&gt;沃阅读知涯升学20元特价包 ；&gt;产品代码&gt;66002207；&gt;产品编码&gt;6600220700；&gt;订购时间&gt;2023-10-08 10:00:23；&gt;核查情况&gt;平台故障；&gt;不规范定制分类&gt;平台故障，无法判责；&gt;退费金额&gt;20元；&gt;退费时间&gt;2023-10-10；&gt;投诉内容&gt;&amp;#10;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&amp;#10;CBSS账单扣费名称：:沃阅读知涯升学20元特价包&amp;#10;办理渠道:无&amp;#10;赔付月份：:2023年10月&amp;#10;返还倍率:单倍&amp;#10;赔付金额：:20&amp;#10;是否已经取消业务:是&amp;#10;是否承诺退费 ：:是&amp;#10;用户是否需要回复：:否&amp;#10;用户要求：: 前台已在线承诺用户减免，并已告知退还的费用无法抵扣项目，请直接退费，无需回复</t>
  </si>
  <si>
    <t>BL202310101004070956</t>
  </si>
  <si>
    <t>何明兴</t>
  </si>
  <si>
    <t>2023-10-10 16:24:51</t>
  </si>
  <si>
    <t>&gt;业务号码&gt;13094167448；&gt;号码归属地&gt;宜昌；&gt;产品名称&gt;沃阅读-投资管理课-包月20元；&gt;产品代码&gt;66002692；&gt;产品编码&gt;6600269200；&gt;订购时间 &gt;2023-10-02 08:47:09；&gt;核查情况&gt;平台故障；&gt;不规范定制分类&gt;平台故障，无法判责；&gt;退费金额&gt;20元；&gt;退费时间&gt;2023年10月10日；&gt;投诉内容&gt;&amp;#10;&amp;#10;高级模板内容：&amp;#10;赔付类型：:增值业务争议 &amp;#10;CBSS账单扣费名称：:增值业务-沃阅读-投资管理课-包月20元&amp;#10;SP产品ID/元素ID：:6600269200&amp;#10;办理渠道:SP平台接入 &amp;#10;赔付月份：:2023年10月&amp;#10;返还倍率:单倍&amp;#10;赔付金额：:20&amp;#10;是否已经取消业务:是&amp;#10;是否承诺退费 ：:是&amp;#10;用户是否需要回复：:否&amp;#10;用户要求：:退费</t>
  </si>
  <si>
    <t>BL202310091929130545</t>
  </si>
  <si>
    <t>王荣凤</t>
  </si>
  <si>
    <t>2023-10-10 10:35:02</t>
  </si>
  <si>
    <t>&gt;业务号码&gt;13227251436；&gt;号码归属地&gt;宜昌；&gt;产品名称&gt; 手机彩铃沃音乐精选10元包月 ；&gt;产品代码&gt;49004937；&gt;产品编码&gt;4900493700；&gt;订购时间&gt; 2023-10-04 18:52:14 ；&gt;核查情况&gt;平台故障；&gt;不规范定制分类&gt;平台故障，无法判责；&gt;退费金额&gt;10元；&gt;退费时间&gt;2023-10-10；&gt;投诉内容&gt;&amp;#10;&amp;#10;高级模板内容：&amp;#10;赔付类型：:增值业务争议 &amp;#10;CBSS账单扣费名称：:手机彩铃沃音乐精选10元包月&amp;#10;办理渠道:沃音乐_启化手机彩铃&amp;#10;赔付月份：:2023年10月&amp;#10;返还倍率:单倍&amp;#10;赔付金额：:10&amp;#10;是否已经取消业务:否&amp;#10;是否承诺退费 ：:是&amp;#10;用户是否需要回复：:否&amp;#10;用户要求：:已承诺退费，并且需要退订业务，（无法提供验证码）</t>
  </si>
  <si>
    <t>BL202310100904302477</t>
  </si>
  <si>
    <t>张永英</t>
  </si>
  <si>
    <t>2023-10-10 16:23:07</t>
  </si>
  <si>
    <t>&gt;业务号码&gt;15549288076； &gt;号码归属地&gt;宜昌；&gt;产品名称 &gt; 尊享悦读20元包 ；&gt;产品代码&gt;66001256；&gt;产品编码&gt; 6600125600 ；&gt;订购时间&gt;2023-10-09 09:47:22；&gt;核查情况&gt;平台故障；&gt;不规范定制分类&gt;平台故障，无法判责；&gt;退费金额&gt;20元；&gt;退费时间&gt;2023-10-10；&gt;投诉内容&gt;&amp;#10;&amp;#10;高级模板内容：&amp;#10;赔付类型：:增值业务争议 &amp;#10;CBSS账单扣费名称：:	尊享悦读20元包&amp;#10;办理渠道:无&amp;#10;赔付月份：:2023年10月&amp;#10;返还倍率:单倍&amp;#10;赔付金额：:20&amp;#10;是否已经取消业务:是&amp;#10;是否承诺退费 ：:是&amp;#10;用户是否需要回复：:否&amp;#10;用户要求：:要求退费</t>
  </si>
  <si>
    <t>BL202310091636040434</t>
  </si>
  <si>
    <t>屈红</t>
  </si>
  <si>
    <t>2023-10-10 11:04:17</t>
  </si>
  <si>
    <t>&gt;业务号码&gt;15571765988；&gt;号码归属地&gt;宜昌；&gt;产品名称&gt;视频彩铃商务版标准20元包；&gt;产品代码&gt;49004905；&gt;产品编码&gt;4900490501；&gt;订购时间&gt; 2023-09-04 11:06:50 ；&gt;核查情况&gt;平台故障；&gt;不规范定制分类&gt;平台故障，无法判责；&gt;退费金额&gt;40元；&gt;退费时间&gt;2023-10-10；&gt;投诉内容&gt;&amp;#10;赔付类型：:增值业务争议 &amp;#10;CBSS账单扣费名称：:	视频彩铃商务版标准20元包&amp;#10;办理渠道:沃音乐_云之讯互联网推广&amp;#10;赔付月份：:2023年9月、2023年10月&amp;#10;返还倍率:单倍&amp;#10;赔付金额：:40&amp;#10;是否已经取消业务:是&amp;#10;是否承诺退费 ：:是&amp;#10;用户是否需要回复：:否&amp;#10;用户要求：:退费</t>
  </si>
  <si>
    <t>TS202310090857532175</t>
  </si>
  <si>
    <t>田真兰</t>
  </si>
  <si>
    <t>2023-10-10 09:45:27</t>
  </si>
  <si>
    <t>判断省分:湖北&amp;#13;&amp;#10;:增值业务费用争议（含炫彩通信助理包云盘版等组合类增值业务）&amp;#13;&amp;#10;:移网&amp;#13;&amp;#10;:在补救范围内&amp;#13;&amp;#10;:不认可&amp;#13;&amp;#10;:大于500元&amp;#13;&amp;#10;:&amp;#13;&amp;#10;&amp;#13;&amp;#10;高级模板内容：&amp;#13;&amp;#10;投诉问题描述:用户来电表示此业务不是自己开通，前台查询解释不需要可以取消并且退费，用户不认可&amp;#13;&amp;#10;争议业务名称:20元 5GB AR彩铃酷趣会员5G加油包(湖北)&amp;#13;&amp;#10;受理渠道:湖北杭州翔羽线上业务代理(宜昌)  &amp;#13;&amp;#10;争议月份:2023年10月、2023年9月&amp;#13;&amp;#10;争议费用:40&amp;#13;&amp;#10;一线客服在系统里:未取消，请后台协助处理&amp;#13;&amp;#10;是否承诺退费:是&amp;#13;&amp;#10;用户要求:两个小时内处理回电，不然就去网站曝光，前台询问业务是否取消，用户表示自己没有开为什么要取消（故前台业务还未取消，请协助跟进 ） ，说开就开说取消就取消，自己要的是追责，联系电话：13127762706&amp;#13;</t>
  </si>
  <si>
    <t>计费争议-SP扣费：用户反映增值业务开通问题，经核实，客户订购产品名称为20元 5GB AR彩铃酷趣会员5G加油包(湖北) ，产品代码为49007720，SP标识为90115，订购时间2023-09-05 18:48:12，取消时间为2023-10-09 15:33:21，20元/月，累计产生费用共计40元，有二次确认过程，不存在订购违规现象。考虑客户使用感知，网站方已取消屏蔽并于24小时退费40元现金方式到账，此费用可抵扣月租，不可打印账单发票，满意。</t>
  </si>
  <si>
    <t>BL202310100912190100</t>
  </si>
  <si>
    <t>赵荣</t>
  </si>
  <si>
    <t>2023-10-10 17:42:57</t>
  </si>
  <si>
    <t>&gt;业务号码&gt;15572710574；&gt;号码归属地&gt;湖北；&gt;产品名称&gt;: 迷笛彩铃8元包月  ；&gt;产品代码&gt;49004956；&gt;产品编码&gt;4900495600；&gt;订购时间&gt;	2023-10-09 11:51:10；&gt;核查情况&gt;平台故障；&gt;不规范定制分类&gt;平台故障，无法判责；&gt;退费金额&gt;8元；&gt;退费时间&gt;2023-10-10；&gt;投诉内容&gt;&amp;#10;&amp;#10;&amp;#10;&amp;#10;高级模板内容：&amp;#10;赔付类型：:增值业务争议 &amp;#10;CBSS账单扣费名称：:迷笛彩铃8元包月&amp;#10;办理渠道:系统未显示&amp;#10;赔付月份：:2023年10月&amp;#10;返还倍率:单倍&amp;#10;赔付金额：:8&amp;#10;是否已经取消业务:是&amp;#10;是否承诺退费 ：:是&amp;#10;用户是否需要回复：:否&amp;#10;用户要求：:取消且退费</t>
  </si>
  <si>
    <t>TS202310091033382138</t>
  </si>
  <si>
    <t>2023-10-10 09:37:51</t>
  </si>
  <si>
    <t>高级模板内容：&amp;#10;投诉问题描述:用户来电反映对9月副卡月租费不认可，反映已经做了减免，要求退费6.6，请处理&amp;#10;争议月份:2023年9月&amp;#10;争议金额:6.6&amp;#10;用户要求:退费</t>
  </si>
  <si>
    <t>计费争议-SP扣费：用户反映增值业务开通问题，经核实，客户订购产品名称为自然拼读钻石会员卡，产品代码为66001422，90559，订购时间9月26日，订购方式为短信验证码，取消时间为10月，20元/月，合计扣费2个月，累计产生费用共计40元，有二次确认过程，不存在订购违规现象。考虑客户使用感知，BL202310091013431178省份已退费20元，现补退20元，系统办理预存享20元赠费立即到账，此费用可抵扣月租，不可打印账单发票，满意。</t>
  </si>
  <si>
    <t>TS202310101129341510</t>
  </si>
  <si>
    <t>李瑞渝</t>
  </si>
  <si>
    <t>2023-10-10 13:12:25</t>
  </si>
  <si>
    <t>[65岁以上老人] &amp;#13;&amp;#10;高级模板内容：&amp;#13;&amp;#10;投诉问题描述:用户来电反映自己月租是129元/月，为什么现在变成了194&amp;#13;&amp;#10;争议月份:2023年10月&amp;#13;&amp;#10;争议金额:0&amp;#13;&amp;#10;用户要求:核实费用明细，给出合理解释为什么自己的月租变高了，多在哪里，谁给自己改的&amp;#13;</t>
  </si>
  <si>
    <t>计费争议-SP扣费：用户反映增值业务开通问题，经核实，用户订购产品5G精品听读PLUS会员，产品代码为90559，订购时间23年8月，取消时间为23年10月，20元/月，合计扣费3个月，累计产生费用合计60元，订购方式为集团统一认证平台” 短信验证码，有二次确认过程，不存在订购违规现象。考虑用户使用感知，网站方已取消屏蔽并于三个工作日内退费60元到账，此费用不可抵扣往月欠费及打印发票，另用户户订购产品哔哩哔哩15G流量加会员月包，产品代码为88226，订购时间23年9月，取消时间为23年10月，25元/月，合计扣费2个月，累计产生费用合计50元，订购方式为集团统一认证平台” 短信验证码，有二次确认过程，不存在订购违规现象。考虑用户使用感知，网站方已取消屏蔽并于三个工作日内退费50元到账，两项业务合计退费110元，此费用不可抵扣往月欠费及打印发票，客户满意。</t>
  </si>
  <si>
    <t>TS202310092234321151</t>
  </si>
  <si>
    <t>杜国银</t>
  </si>
  <si>
    <t>2023-10-10 15:02:27</t>
  </si>
  <si>
    <t>&amp;#13;&amp;#10;高级模板内容：&amp;#13;&amp;#10;投诉问题描述:用户称自己不知情办理了业务&amp;#13;&amp;#10;争议业务名称:	 手机彩铃沃音乐精选10元包月 &amp;#13;&amp;#10;受理渠道:	 CAP-068&amp;#13;&amp;#10;争议月份:2023年10月&amp;#13;&amp;#10;争议费用:10&amp;#13;&amp;#10;一线客服在系统里:未取消，请后台协助处理&amp;#13;&amp;#10;是否承诺退费:是&amp;#13;&amp;#10;用户要求:要求马上开机，并要求马上取消。1小时内必须处理，有升级投诉倾向&amp;#13;</t>
  </si>
  <si>
    <t>计费争议-SP扣费：用户反映增值业务开通问题，经核实，用户订购产品手机彩铃沃音乐精选10元包月，产品代码为90115，订购时间23年10月，取消时间为23年10月，10元/月，合计扣费1个月，累计产生费用合计10元，订购方式为集团统一认证平台” 短信验证码，有二次确认过程，不存在订购违规现象。考虑用户使用感知，网站方已取消屏蔽并于三个工作日内退费10元到账，此费用不可抵扣往月欠费及打印发票，满意。</t>
  </si>
  <si>
    <t>BL202310101129010055</t>
  </si>
  <si>
    <t>王金秀</t>
  </si>
  <si>
    <t>2023-10-10 17:01:44</t>
  </si>
  <si>
    <t>&gt;业务号码&gt;15697275361；&gt;号码归属地&gt;宜昌；&gt;产品名称&gt; 沃悦读同步学钻石会员20元包 ；&gt;产品代码&gt;66000923；&gt;产品编码&gt;6600092300&gt;订购时间&gt; 2023-10-10 09:19:15 ；&gt;核查情况&gt;平台故障；&gt;不规范定制分类&gt;平台故障，无法判责；&gt;退费金额&gt;20元；&gt;退费时间&gt;2023-10-10；&gt;投诉内容&gt;&amp;#10;&amp;#10;高级模板内容：&amp;#10;赔付类型：:增值业务争议 &amp;#10;CBSS账单扣费名称：:沃悦读同步学钻石会员20元包&amp;#10;办理渠道:/&amp;#10;赔付月份：:2023年10月&amp;#10;返还倍率:单倍&amp;#10;赔付金额：:20&amp;#10;是否已经取消业务:是&amp;#10;是否承诺退费 ：:是&amp;#10;用户是否需要回复：:否&amp;#10;用户要求：:退费20元，请协助处理，谢谢，</t>
  </si>
  <si>
    <t>BL202310091657450813</t>
  </si>
  <si>
    <t>秦爱华</t>
  </si>
  <si>
    <t>2023-10-10 10:11:37</t>
  </si>
  <si>
    <t>&gt;业务号码&gt;16671003296；&gt;号码归属地&gt;宜昌；&gt;产品名称&gt;5G精品听读PLUS会员、5G炫彩通信助理包-云盘版（首月5元半价）；&gt;产品代码&gt;66003045、91245135；&gt;产品编码&gt;6600304500、无；&gt;订购时间&gt; 2023-08-06 16:29:34、 2022-12-30 15:52:10；&gt;核查情况&gt;平台故障；&gt;不规范定制分类&gt;平台故障，无法判责；&gt;退费金额&gt;165元；&gt;退费时间&gt;2023-10-10；&gt;投诉内容&gt;&amp;#10;&amp;#10;高级模板内容：&amp;#10;赔付类型：:增值业务争议 &amp;#10;CBSS账单扣费名称：: 5G炫彩通信助理包-云盘版（首月5元半价）   	5G精品听读PLUS会员&amp;#10;办理渠道:夷陵鸦鹊岭自有营业厅&amp;#10;赔付月份：:2023年1月、2023年2月、2023年3月、2023年4月、2023年5月、2023年6月、2023年7月、2023年8月、2023年9月、2023年10月、2022年12月&amp;#10;返还倍率:单倍&amp;#10;赔付金额：:165&amp;#10;是否已经取消业务:是&amp;#10;是否承诺退费 ：:是&amp;#10;用户是否需要回复：:否&amp;#10;用户要求：:退费！</t>
  </si>
  <si>
    <t>BL202310091509221423</t>
  </si>
  <si>
    <t>杨广</t>
  </si>
  <si>
    <t>2023-10-10 14:20:31</t>
  </si>
  <si>
    <t>&gt;业务号码&gt;18671603934；&gt;号码归属地&gt;宜昌；&gt;产品名称&gt; 悦心钻石会员-包月-25元 ；&gt;产品代码&gt;21002405；&gt;产品编码&gt;2100240500；&gt;订购时间 &gt; 2023-09-22 19:01:50 ；&gt;核查情况&gt;平台故障；&gt;不规范定制分类&gt;平台故障，无法判责；&gt;退费金额&gt;50元；&gt;退费时间&gt;2023年10月10日；&gt;投诉内容&gt;&amp;#10;高级模板内容：&amp;#10;赔付类型：:增值业务争议 &amp;#10;CBSS账单扣费名称：:增值业务费_增值业务-悦心钻石会员-包月-25元_增值业务-悦心钻石会员-包月-25元&amp;#10;SP产品ID/元素ID：:2100240500&amp;#10;办理渠道:无，称毫不知情&amp;#10;赔付月份：:2023年10月、2023年9月&amp;#10;返还倍率:单倍&amp;#10;赔付金额：:50&amp;#10;是否已经取消业务:是&amp;#10;是否承诺退费 ：:是&amp;#10;用户是否需要回复：:否&amp;#10;用户要求：:退费（已承诺）</t>
  </si>
  <si>
    <t>BL202310101341111886</t>
  </si>
  <si>
    <t>刘长峰</t>
  </si>
  <si>
    <t>2023-10-10 17:29:28</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</si>
  <si>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&amp;#10;CBSS账单扣费名称：:增值业务费_增值业务-沃阅读知涯升学20元特价包_增值业务-沃阅读知涯升学20元特价包&amp;#10;办理渠道:	 CAP-068&amp;#10;赔付月份：:2023年10月&amp;#10;返还倍率:单倍&amp;#10;赔付金额：:20&amp;#10;是否已经取消业务:否&amp;#10;是否承诺退费 ：:是&amp;#10;用户是否需要回复：:否&amp;#10;用户要求：:已承诺退费无需回复</t>
  </si>
  <si>
    <t>BL202310091650530701</t>
  </si>
  <si>
    <t>071700028826</t>
  </si>
  <si>
    <t>冯晴然</t>
  </si>
  <si>
    <t>2023-10-10 09:15:43</t>
  </si>
  <si>
    <t>用户反映被动开通TV影视会员连续包月 业务， 解释挽留无效，已承诺减免7-10月合计119.6元功能费。）&amp;#13;</t>
  </si>
  <si>
    <t>BL202310090924250274</t>
  </si>
  <si>
    <t>王雨娇</t>
  </si>
  <si>
    <t>2023-10-10 14:07:11</t>
  </si>
  <si>
    <t>【2022年上工信部测评重保用户】判断省分:其他省分&amp;#13;&amp;#10;:增值业务争议&amp;#13;&amp;#10;判断省分:湖北&amp;#13;&amp;#10;:移网&amp;#13;&amp;#10;:在补救范围内&amp;#13;&amp;#10;:不认可&amp;#13;&amp;#10;:小于等于500元，且仅限单倍、月份不超过12个月&amp;#13;&amp;#10;:&amp;#13;&amp;#10;&amp;#13;&amp;#10;高级模板内容：&amp;#13;&amp;#10;赔付类型：:增值业务争议 &amp;#13;&amp;#10;CBSS账单扣费名称：:	优享少儿连续包月&amp;#13;&amp;#10;办理渠道:无&amp;#13;&amp;#10;赔付月份：:2023年9月&amp;#13;&amp;#10;返还倍率:单倍&amp;#13;&amp;#10;赔付金额：:19&amp;#13;&amp;#10;是否已经取消业务:是&amp;#13;&amp;#10;是否承诺退费 ：:是&amp;#13;&amp;#10;用户是否需要回复：:否&amp;#13;&amp;#10;用户要求：:用户要求尽快退费&amp;#13;</t>
  </si>
  <si>
    <t>SP/增值业务：经核实，用户宽带账号071701058586 订购产品名称优享少儿连续包月，产品代码为96596，SP标识为2400035613，订购时间23年10月，取消时间为23年10月，19.9元/月，合计扣费1个月，累计产生费用合计19.9元，订购方式为电视遥控器按OK键确认，有二次确认过程，不存在订购违规现象。考虑用户使用感知，已取消屏蔽，申请减免本月19.9元用，24小时内到账，此费用不可抵扣往月欠费及打印发票，满意。</t>
  </si>
  <si>
    <t>TS202310101010061646</t>
  </si>
  <si>
    <t>何青兰</t>
  </si>
  <si>
    <t>2023-10-10 14:48:13</t>
  </si>
  <si>
    <t>主办单位：湖北&amp;#10;客户类别：星级客户&amp;#10;10010是否打通：否&amp;#10;是否二次致电10015：是&amp;#10;是否联系：否&amp;#10;升级倾向：&amp;#10;号码归属省：湖北&amp;#10;SVIP等级：&amp;#10;1. 问题类型:;&amp;#10;2. 投诉类型:其他;&amp;#10;3. 营业厅地址:;&amp;#10;4. 位置信息:;&amp;#10;5. 位置发生地:;&amp;#10;6. 投诉内容:副卡莫名其妙开了一个点读宝的业务，要求取消</t>
  </si>
  <si>
    <t>增值业务-SP扣费①客户投诉产生的原因：客户反映增值业务扣费问题&amp;#10;②客户投诉问题核查情况及解决方案：收到贵部转办后，我司立即组织调查。经核实，用户号码于23.10月办理金太阳点读宝20元业务，20元/月，合计扣费1个月，产生20元费用，为用户误操作订购，现营业厅已为用户取消并承诺3个工作日内退费20元，现金退费到账，可打印发票，满意。&amp;#10;③客户问题满意度：我司于2023-10-10 14:32:10联系客户满意。&amp;#10;④回单人:程李晶；联系电话：07176921001</t>
  </si>
  <si>
    <t>TS202310092135230706</t>
  </si>
  <si>
    <t>谭丽丽</t>
  </si>
  <si>
    <t>2023-10-10 11:21:10</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</si>
  <si>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投诉内容:点对点短信并非本人操作，也非本人同意的增值服务，某话务员打电话推销不同意，私自开启，对本人造成了影响，乱扣费收费情况非常恶劣，要求退钱</t>
  </si>
  <si>
    <t>TS202310082109500178</t>
  </si>
  <si>
    <t>2023-10-10 15:40:31</t>
  </si>
  <si>
    <t>用户称不知道70字收费0.1元，称之前是达到字数后没法编辑，称没有给用户告知，称收短信方是一条，为什么发短信收这么费用，不理解，前台解释不认可，请尽快联系谢谢13040951530</t>
  </si>
  <si>
    <t>业务规则：用户反映短信计费方式不认可，考虑用户首次反映该问题，已为用户申请减免本月短信费用1.7元，24小时内赠费到账，不可打印发票，联系用户未接，如有疑问可在工作时间（08:30-12:00；14:00-17:30）联系07176921001、13032700872宜昌客服。如用户咨询，请前台10010话务中心代为解释，谢谢</t>
  </si>
  <si>
    <t>TS202310101357292441</t>
  </si>
  <si>
    <t>邓会</t>
  </si>
  <si>
    <t>2023-10-10 15:17:27</t>
  </si>
  <si>
    <t>&amp;#13;&amp;#10;高级模板内容：&amp;#13;&amp;#10;投诉问题描述:对超出流量不认可，要求办理低于十元的流量包抵扣&amp;#13;&amp;#10;争议月份:2023年10月&amp;#13;&amp;#10;争议金额:10&amp;#13;&amp;#10;是否有下发短信提醒:是&amp;#13;&amp;#10;用户要求:对超出流量不认可，要求办理低于十元的流量包抵扣&amp;#13;</t>
  </si>
  <si>
    <t>TS202310092113050471</t>
  </si>
  <si>
    <t>曾宪平</t>
  </si>
  <si>
    <t>2023-10-10 09:28:35</t>
  </si>
  <si>
    <t>主办单位：湖北&amp;#10;客户类别：星级客户&amp;#10;10010是否打通：否&amp;#10;是否二次致电10015：是&amp;#10;是否联系：否&amp;#10;升级倾向：&amp;#10;号码归属省：湖北&amp;#10;SVIP等级：&amp;#10;1. 问题类型:;&amp;#10;2. 投诉类型:手机流量费争议;&amp;#10;3. 营业厅地址:;&amp;#10;4. 位置信息:;&amp;#10;5. 位置发生地:;&amp;#10;6. 投诉内容:发消息说我今天13点多钟定了9元2G流量包，我今天在外面干活忙没定是怎么回事&amp;#10;202310月上网费:0.00&amp;#10;争议金额:0.00</t>
  </si>
  <si>
    <t>TS202310101115001085</t>
  </si>
  <si>
    <t>周兆梅</t>
  </si>
  <si>
    <t>2023-10-10 14:32:14</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</si>
  <si>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对本月流量费超出产生扣费不认可请处理。&amp;#13;&amp;#10;业务名称:流量费&amp;#13;&amp;#10;争议月份:2023年10月&amp;#13;&amp;#10;争议金额:10&amp;#13;&amp;#10;是否承诺退费:是&amp;#13;&amp;#10;用户要求:退费&amp;#13;</t>
  </si>
  <si>
    <t>TS202310091642452317</t>
  </si>
  <si>
    <t>谯福全</t>
  </si>
  <si>
    <t>2023-10-10 11:39:04</t>
  </si>
  <si>
    <t>判断省分:湖北&amp;#13;&amp;#10;:流量费争议&amp;#13;&amp;#10;:未使用过/未使用那么多/用的wifi（产生流量/费用）&amp;#13;&amp;#10;:不认可&amp;#13;&amp;#10;:下一步&amp;#13;&amp;#10;:符合且同意开&amp;#13;&amp;#10;:小于等于10G&amp;#13;&amp;#10;:不认可&amp;#13;&amp;#10;:未享受&amp;#13;&amp;#10;:下一步&amp;#13;&amp;#10;:单倍小于等于500&amp;#13;&amp;#10;:&amp;#13;&amp;#10;&amp;#13;&amp;#10;高级模板内容：&amp;#13;&amp;#10;投诉问题描述:用户来电对手机上网流量费不认可&amp;#13;&amp;#10;业务名称:手机上网流量费&amp;#13;&amp;#10;争议月份:2023年9月&amp;#13;&amp;#10;争议金额:300&amp;#13;&amp;#10;是否承诺退费:是&amp;#13;&amp;#10;用户要求:退费&amp;#13;</t>
  </si>
  <si>
    <t>TS202310101120341267</t>
  </si>
  <si>
    <t>孙正梅</t>
  </si>
  <si>
    <t>2023-10-10 14:28:51</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</si>
  <si>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对9月份的套餐外流量不认可，要求退费，请核实处理&amp;#13;&amp;#10;业务名称:套外流量&amp;#13;&amp;#10;争议月份:2023年9月&amp;#13;&amp;#10;争议金额:30.1&amp;#13;&amp;#10;是否承诺退费:是&amp;#13;&amp;#10;用户要求:退费&amp;#13;</t>
  </si>
  <si>
    <t>TS202310101214260165</t>
  </si>
  <si>
    <t>周志华</t>
  </si>
  <si>
    <t>2023-10-10 14:53:11</t>
  </si>
  <si>
    <t>套餐查询:&amp;#13;&amp;#10;判断用户产品中是否有基站优惠产品:是&amp;#13;&amp;#10;判断用户是否在优惠区域内使用:在优惠范围内&amp;#13;&amp;#10;建议用户通过APP查询详单进行核实:不认可/已经查询过&amp;#13;&amp;#10;判断省分:非贵州&amp;#13;&amp;#10;:&amp;#13;&amp;#10;&amp;#13;&amp;#10;高级模板内容：&amp;#13;&amp;#10;投诉问题描述:用户称在基站覆盖范围下产生了流量费要求核实处理，称要求退费&amp;#13;&amp;#10;是否剩余小区优惠:是&amp;#13;&amp;#10;实际使用地:未提供&amp;#13;&amp;#10;是否在优惠范围:是&amp;#13;&amp;#10;涉及金额:30&amp;#13;&amp;#10;是否已解释可能超出优惠范围:是&amp;#13;&amp;#10;涉及时间范围:2023-10-01～2023-11-10&amp;#13;&amp;#10;用户要求:用户称在基站覆盖范围下产生了流量费要求核实处理，称要求退费&amp;#13;</t>
  </si>
  <si>
    <t>计费争议 -流量：用户反映流量扣费问题，经核实，属号码未勾选 200G本地流量包（湖北） 导致，用户10月流量超出6.46GB，已申请退费30元，目前抵扣基站流量已恢复正常，满意。</t>
  </si>
  <si>
    <t>TS202310091241500700</t>
  </si>
  <si>
    <t>叶子文</t>
  </si>
  <si>
    <t>2023-10-10 14:33:15</t>
  </si>
  <si>
    <t>套餐查询:&amp;#13;&amp;#10;判断用户产品中是否有基站优惠产品:是&amp;#13;&amp;#10;判断用户是否在优惠区域内使用:在优惠范围内&amp;#13;&amp;#10;建议用户通过APP查询详单进行核实:不认可/已经查询过&amp;#13;&amp;#10;判断省分:非贵州&amp;#13;&amp;#10;:&amp;#13;&amp;#10;&amp;#13;&amp;#10;高级模板内容：&amp;#13;&amp;#10;投诉问题描述:用户来电对前期工单：TS202309181119190548不认可，已解释情况：您反映在十堰市湖北医药学院未免流问题，已反馈至省份查询绑定，并申请赠送30G流量本月使用，减免本月超出流量费用50元，系统办理预存享50元赠费，立即到账，您认可满意，用户依旧不认可，烦请后台协助处理，谢谢！&amp;#13;&amp;#10;是否剩余小区优惠:是&amp;#13;&amp;#10;实际使用地:湖北医药学院&amp;#13;&amp;#10;是否在优惠范围:是&amp;#13;&amp;#10;涉及金额:1&amp;#13;&amp;#10;是否已解释可能超出优惠范围:是&amp;#13;&amp;#10;涉及时间范围:2023-10-06～2023-10-09&amp;#13;&amp;#10;用户要求:用户要求从根本解决问题，烦请后台协助处理&amp;#13;</t>
  </si>
  <si>
    <t>计费争议-流量：查询校园基站流量已正常免流，此属用户自行使用产生扣费，已解释，用户知晓，满意</t>
  </si>
  <si>
    <t>TS202310091526120055</t>
  </si>
  <si>
    <t>杨咏灵</t>
  </si>
  <si>
    <t>2023-10-10 13:33:09</t>
  </si>
  <si>
    <t>用户来电称自己一直在宜昌的校园内，使用流量却产生了5元扣费，要求核实为什么扣费？并将费用退还，请加急处理，谢谢</t>
  </si>
  <si>
    <t>计费争议-流量：客户反映流量费用问题。经核实，本月使用校园外流量，产生有5元流量费用，计费正常无误，考虑客户感知，申请退还本月5元流量费用，24小时内到账，此费用无法抵扣往月欠费及打印发票，已发校园营业厅协助添加锁定校园基站，另为客户赠送0元10G流量，仅本月使用，满意。</t>
  </si>
  <si>
    <t>TS202310091804522290</t>
  </si>
  <si>
    <t>何小红</t>
  </si>
  <si>
    <t>2023-10-10 10:26:37</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</si>
  <si>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反映未使用流量产生流量费，前台解释安抚不认可，强烈要求核实为什么未使用却扣取流量&amp;#13;&amp;#10;业务名称:流量费&amp;#13;&amp;#10;争议月份:2023年10月&amp;#13;&amp;#10;争议金额:0.4&amp;#13;&amp;#10;是否承诺退费:否&amp;#13;&amp;#10;用户要求:强烈要求核实为什么未使用却扣取流量&amp;#13;</t>
  </si>
  <si>
    <t>计费争议-流量：用户反映流量扣费问题，经核实，使用非腾讯免流应用导致，考虑首次反映，申请退费3.3元，此费用不可打印发票，2小时到账，满意。</t>
  </si>
  <si>
    <t>TS202310091122461093</t>
  </si>
  <si>
    <t>张毅</t>
  </si>
  <si>
    <t>2023-10-10 09:07:09</t>
  </si>
  <si>
    <t>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用户反映副卡没有使用流量一直用的WIFI，但在联通APP上看到了副卡有产生了流量，对此怀疑是否有别人在盗用此号码使用，前台已解释用户不认可&amp;#13;&amp;#10;争议月份:2023年9月&amp;#13;&amp;#10;争议金额/流量:0&amp;#13;&amp;#10;用户要求:要求我方核实清楚给予回电&amp;#13;&amp;#10;备注:&amp;#13;</t>
  </si>
  <si>
    <t>计费争议-流量扣费：客户对10月流量不满，经核实，号码现属鹰眼骚扰语音半停AA，根据相关要求进行关停处理。已请其回传一张照片：风险告知书+身份证正面+SIM卡背面照+签字至17671348103宜昌联通微信号，现号码已关停，用户表示开通后直接销户，考虑到号码21.10-23.10一直产生扣费120元，沟通后为用户号码，18207206669。13807200072办理预存话费享50元话费优惠（湖北），另为用户申请20元费用，24小时内到账，此费用不可打印发票，满意。</t>
  </si>
  <si>
    <t>TS202310081536240035</t>
  </si>
  <si>
    <t>李发秀</t>
  </si>
  <si>
    <t>2023-10-10 10:28:47</t>
  </si>
  <si>
    <t>[65岁以上老人] 判断省分:其他省分&amp;#13;&amp;#10;:流量计费争议&amp;#13;&amp;#10;判断省分::未使用过/未使用那么多/用的wifi（产生流量/费用）&amp;#13;&amp;#10;:不认可&amp;#13;&amp;#10;:下一步&amp;#13;&amp;#10;:不符合或不愿意开通&amp;#13;&amp;#10;:未享受&amp;#13;&amp;#10;:下一步&amp;#13;&amp;#10;:大于500&amp;#13;&amp;#10;:&amp;#13;&amp;#10;&amp;#13;&amp;#10;高级模板内容：&amp;#13;&amp;#10;投诉问题描述:对超出的流量费用有疑问&amp;#13;&amp;#10;争议月份:2023年9月&amp;#13;&amp;#10;争议金额/流量:557.31&amp;#13;&amp;#10;用户要求:要求退费&amp;#13;</t>
  </si>
  <si>
    <t>计费争议-流量扣费：客户对9月流量扣费不满，经核实属正常扣费，建议用户持续观察使用，用户知晓。</t>
  </si>
  <si>
    <t>TS202310082110240195</t>
  </si>
  <si>
    <t>刘才珍</t>
  </si>
  <si>
    <t>2023-10-10 13:20:39</t>
  </si>
  <si>
    <t>主办单位：湖北&amp;#10;客户类别：普通客户&amp;#10;10010是否打通：否&amp;#10;是否二次致电10015：是&amp;#10;是否联系：否&amp;#10;升级倾向：&amp;#10;号码归属省：湖北&amp;#10;SVIP等级：&amp;#10;1. 问题类型:;&amp;#10;2. 投诉类型:手机流量费争议;&amp;#10;3. 营业厅地址:;&amp;#10;4. 位置信息:;&amp;#10;5. 位置发生地:;&amp;#10;6. 投诉内容:流量免费11G怎么开始收费&amp;#10;202309月上网费:60.00&amp;#10;202310月上网费:10.00&amp;#10;争议金额:10.00</t>
  </si>
  <si>
    <t>计费争议-流量争议：&amp;#10;①客户投诉产生的原因：用户反馈流量扣费问题&amp;#10;②客户投诉问题核查情况及解决方案：收到贵部转办后，我司立即组织调查。经核实，用户套餐内之前有一个 融合专属流量包-0元10G国内*12个月-次月生效（湖北） 流量包，因活动到期于2023-08-31 23:59:59失效，已跟用户解释清楚，建议用户转资其他套餐，考虑用户感知，申请退23.9-10月流量费用，合计70元，24小时到帐，此费用不可打印发票，另申请10GB流量本月使用，满意。&amp;#10;③客户问题满意度：满意&amp;#10;④回单人：潘娥、联系方式：07176921001</t>
  </si>
  <si>
    <t>TS202310091213262496</t>
  </si>
  <si>
    <t>孟令帅</t>
  </si>
  <si>
    <t>2023-10-10 09:45:31</t>
  </si>
  <si>
    <t>&amp;#13;&amp;#10;高级模板内容：&amp;#13;&amp;#10;投诉问题描述:用户来电称语音使用完了之后没有短信下发，前台查询到有下发，用户坚持称没有收到，要求核查处理，请处理&amp;#13;&amp;#10;争议月份:2023年10月&amp;#13;&amp;#10;争议金额:23.55&amp;#13;&amp;#10;是否有下发短信提醒:是&amp;#13;&amp;#10;用户要求:要求加急处理&amp;#13;</t>
  </si>
  <si>
    <t>计费争议-语音：用户反映未下发语音短信提醒。经核实，系统分别于9月28、10月7日下发语音短信提醒，建议用户如未接收成功，也可下载中国联通APP查询语音剩余情况，用户表示知晓。</t>
  </si>
  <si>
    <t>TS202310101148212007</t>
  </si>
  <si>
    <t>赵先振</t>
  </si>
  <si>
    <t>2023-10-10 16:35:34</t>
  </si>
  <si>
    <t>[65岁以上老人] &amp;#10;高级模板内容：&amp;#10;投诉问题描述:用户来电反映在昨天晚上看元套餐剩余分钟数还有200多分钟今天在看就剩90分钟了，用户表不可能一下使用这么多，解释不认可&amp;#10;争议月份:2023年10月&amp;#10;争议金额:0&amp;#10;是否有下发短信提醒:否&amp;#10;用户要求:用户要求核实具体原因，为什么一下扣除了那么多的分钟数，用户要求赔偿分钟数或话费</t>
  </si>
  <si>
    <t>计费争议-语音争议：用户反馈语音分钟数不对的问题，经核实，用户主卡15587932687用了147分钟， 15587946938用户了63分钟， 已跟用户解释清楚，考虑用户感知，申请赠送空中入网用户语音季度包（300分钟），次日生效，满意。</t>
  </si>
  <si>
    <t>TS202310101607521027</t>
  </si>
  <si>
    <t>龚良红</t>
  </si>
  <si>
    <t>2023-10-10 16:32:14</t>
  </si>
  <si>
    <t>22年Q3Q4重点客户&amp;#13;&amp;#10;高级模板内容：&amp;#13;&amp;#10;投诉问题描述:客户来电反馈之前参加的预存话费享折扣优惠 档位三（次月生效24个月）-湖北政企专属 2021-10-01 00:00:00 2023-09-30 23 到期没有短信提醒，对当月产生月租费用不认可，要求退费&amp;#13;&amp;#10;合约名称:预存话费享折扣优惠 档位三（次月生效24个月）-湖北政企专属 2021-10-01 00:00:00 2023-09-30 23 &amp;#13;&amp;#10;合约办理渠道:前台未核实到&amp;#13;&amp;#10;办理时间:2021-10-01&amp;#13;&amp;#10;到期时间:2023-10-10&amp;#13;&amp;#10;是否下发短信提醒:是  &amp;#13;&amp;#10;用户要求:退费，给出满意答复&amp;#13;</t>
  </si>
  <si>
    <t>TS202310101236210680</t>
  </si>
  <si>
    <t>李武新</t>
  </si>
  <si>
    <t>2023-10-10 15:18:36</t>
  </si>
  <si>
    <t>&amp;#13;&amp;#10;高级模板内容：&amp;#13;&amp;#10;投诉问题描述:用户来电对自己9月10月的月租扣取不认可&amp;#13;&amp;#10;争议月份:2023年9月、2023年10月&amp;#13;&amp;#10;争议金额:182&amp;#13;&amp;#10;用户要求:要求线上核实处理费用，谢谢&amp;#13;</t>
  </si>
  <si>
    <t>TS202310101219260288</t>
  </si>
  <si>
    <t>胡定</t>
  </si>
  <si>
    <t>2023-10-10 14:54:14</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</si>
  <si>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客户来电表示现在多收了费，核实为活动到期，客户不认可，要求记录反馈&amp;#13;&amp;#10;争议月份:2023年10月&amp;#13;&amp;#10;争议金额:70&amp;#13;&amp;#10;用户要求:客户来电表示现在多收了费，核实为活动到期，客户不认可，要求记录反馈&amp;#13;</t>
  </si>
  <si>
    <t>TS202310092046060121</t>
  </si>
  <si>
    <t>葛凌超</t>
  </si>
  <si>
    <t>2023-10-10 18:48:33</t>
  </si>
  <si>
    <t>主办单位：湖北&amp;#10;客户类别：普通客户&amp;#10;10010是否打通：否&amp;#10;是否二次致电10015：是&amp;#10;是否联系：否&amp;#10;升级倾向：&amp;#10;号码归属省：湖北&amp;#10;SVIP等级：&amp;#10;1. 问题类型:;&amp;#10;2. 投诉类型:月固定费争议;&amp;#10;3. 营业厅地址:;&amp;#10;4. 位置信息:;&amp;#10;5. 位置发生地:;&amp;#10;6. 投诉内容:&amp;#10;202309联通助理业务功能费:5&amp;#10;202309基础附加包:5&amp;#10;202309叠加套餐包:3&amp;#10;202308联通助理业务功能费:5&amp;#10;202308基础附加包:5&amp;#10;202308叠加套餐包:3&amp;#10;202307联通助理业务功能费:5&amp;#10;202307基础附加包:5&amp;#10;202307叠加套餐包:3&amp;#10;202306联通助理业务功能费:5&amp;#10;202306基础附加包:5&amp;#10;202306叠加套餐包:3&amp;#10;202305联通助理业务功能费:5&amp;#10;202305基础附加包:5&amp;#10;202305叠加套餐包:3&amp;#10;争议金额:65.00</t>
  </si>
  <si>
    <t>TS202310091738111547</t>
  </si>
  <si>
    <t>余海洲</t>
  </si>
  <si>
    <t>2023-10-10 14:23:27</t>
  </si>
  <si>
    <t>前期工单TS202308061759531967，处理结果：您反映交费的问题，业务规则：经核实，因IPTV未使用产生扣费不认可，入网/协议/营业厅已明示相关规则，您因IPTV未使用产生扣费不认可，现已为其解释取消处理，申请赠送2023.1-2023.8月80元，24小时内到账，此费用无法抵扣往月欠费及打印发票，满意&amp;#13;&amp;#10;用户来电表示对前期处理结果不认可。表示自己目前又停机了，表示之前自己是办理宽带营业厅给自己送的这个号码，自己没有使用过IPTV,自己手厅查询账单看到2022年的账单也有IPTV扣费，但前期公司只退了自己2023.1-2023.8月的费用，要求公司再次处理费用，要求保证自己宽带正常用到2年的时间，请处理</t>
  </si>
  <si>
    <t>①投诉核查处理情况：经核实，客户于2021-11-14 09:30:26 兴山古夫新时空手机世界合作厅办理 畅爽冰激凌融合300M宽带 ，IPTV会收取消10元费用，业务已取消，前期已申请减免80元费用，已联系客户解释说明，考虑客户感知，申请再次赠送40元话费，24小时内到账，此费用无法抵扣往月欠费且不可打印发票，满意。					&amp;#10;②答复客户时间及客户满意度评价：2023-10-10 13:40:33 客户认可；							&amp;#10;③投诉核查关联材料：无</t>
  </si>
  <si>
    <t>TS202310100938380788</t>
  </si>
  <si>
    <t>覃世成</t>
  </si>
  <si>
    <t>2023-10-10 12:19:13</t>
  </si>
  <si>
    <t>&amp;#13;&amp;#10;高级模板内容：&amp;#13;&amp;#10;投诉问题描述:用户称之前办理的时候告知每个月是58元  现在78元 查询是副卡免费到期  解释无效  请回复 谢谢&amp;#13;&amp;#10;争议月份:2023年10月、2023年9月、2023年5月、2023年6月、2023年7月、2023年8月&amp;#13;&amp;#10;争议金额:1&amp;#13;&amp;#10;用户要求:核实费用回复&amp;#13;</t>
  </si>
  <si>
    <t>计费争议-账单：查询副卡收费，现已解释，已更改13235622833、18527828523号码0元副卡，次月生效，18527828623号码风险关停，无法变更，已告知用户本月到厅或手厅二次实人认证复机后联系我部更改，若不操作次月开始收费10元/月，用户认可，出于服务角度，减免3张副卡7-10月功能费用120元，主副卡各办理40元赠费，立即到账，此费用无法抵扣往月欠费及打印发票，满意</t>
  </si>
  <si>
    <t>TS202310091751001916</t>
  </si>
  <si>
    <t>2023-10-10 16:21:53</t>
  </si>
  <si>
    <t>&amp;#13;&amp;#10;高级模板内容：&amp;#13;&amp;#10;投诉问题描述:用户来电反映对前期工单处理结果：TS202310071050271510&amp;#13;&amp;#10;争议月份:2023年10月&amp;#13;&amp;#10;争议金额:0&amp;#13;&amp;#10;用户要求:用户要求核实处理&amp;#13;</t>
  </si>
  <si>
    <t>计费争议-账单：用户反映账单扣费问题，经核实，该号码为尾号ABC靓号，月承诺通信费66元，出账不足时会产生补收，计费无误。现用户对靓号补收不认可，已由夷陵政企发OA申请10月31日取消靓号约定消费，另副卡已为用户办理0月租优惠，次月生效，关于低消补收费用，自11月起不再收取靓号补收费用，我部出于服务角度，可申请退近12个月补收费用，于11月8日前可退费到账，此费用不可打印发票，用户表示知晓。</t>
  </si>
  <si>
    <t>TS202310101101470749</t>
  </si>
  <si>
    <t>何容清</t>
  </si>
  <si>
    <t>2023-10-10 14:31:46</t>
  </si>
  <si>
    <t>&amp;#13;&amp;#10;高级模板内容：&amp;#13;&amp;#10;投诉问题描述:用户来电反映自己22年10月开户的，当时工作人员告知每个月99元没有其他费用，但是现在每个月都不止99元，要求核实退还多扣除的费用&amp;#13;&amp;#10;业务名称:套餐&amp;#13;&amp;#10;宣传渠道:营业厅&amp;#13;&amp;#10;宣传内容:每月99元费用&amp;#13;&amp;#10;实际情况:每月不止99元&amp;#13;&amp;#10;用户要求:要求核实退还多产生的费用&amp;#13;</t>
  </si>
  <si>
    <t>计费争议-账单扣费：经核实，用户于22年10月在当阳庙前盛双通讯代理点办理此业务，2022-10-12 15:54:10该厅预存200元话费一次性到账，用于抵扣每月账单扣16.66元wifi服务费*12个月，现一年活动已到账，营业厅未取消导致扣费，已与当阳自营厅核实可办理取消，我部已取消，并申请退多收费用30元，此费用不可打印发票，按用户要求注销副卡15671074263，现由渠道经理18607201485协助10月31日前调整资费，次月享月费99元，满意。</t>
  </si>
  <si>
    <t>TS202310090936370534</t>
  </si>
  <si>
    <t>2023-10-10 13:37:33</t>
  </si>
  <si>
    <t>详见：TS202310061618060149，用户前期因为没有绑定好造成欠费不认可，赔偿的话也是补偿了临时的费用，用户的宽带是按天扣费的，请进一步处理谢谢，提及投诉！用户要求当时绑定的人道歉，并且网速慢，特别是晚上高峰期，连网页都打不开，提及拆机，谢谢！</t>
  </si>
  <si>
    <t>计费争议-账单扣费：客户对10月账单收费不满，经核实属套餐融合操作次月生效导致的，前期已补赠费用6.74元，现考虑到用户使用感知另为用户申请9元费用，24小时内到账，另为用户办理预存话费享50元话费优惠（湖北），此费用不可打印发票，当时开通时属未解释清楚导致，现已发区域负责人给予批评处理，反馈的高峰期网慢问题已发数固群登记并于10月15日前处理完毕，满意。</t>
  </si>
  <si>
    <t>TS202310081807542012</t>
  </si>
  <si>
    <t>姚金蓉</t>
  </si>
  <si>
    <t>2023-10-10 10:22:13</t>
  </si>
  <si>
    <t>&amp;#13;&amp;#10;高级模板内容：&amp;#13;&amp;#10;投诉问题描述:用户来电反映对9月和10月的套餐扣费不认可 用户称折扣合约到期未提示 要求我方处理9月10月多交的费用&amp;#13;&amp;#10;合约名称:预存话费享折扣优惠 档位五（次月生效24个月）-湖北政企专属&amp;#13;&amp;#10;合约办理渠道:无&amp;#13;&amp;#10;办理时间:2021-09-01&amp;#13;&amp;#10;到期时间:2023-08-31&amp;#13;&amp;#10;是否下发短信提醒:否&amp;#13;&amp;#10;用户要求:用户要求处理9月10月多扣费用&amp;#13;&amp;#10;请协助处理 谢谢&amp;#13;</t>
  </si>
  <si>
    <t>计费争议-账单扣费：客户对9-10月账单扣费不满，经核实属预存话费享折扣优惠 档位五（次月生效24个月）-湖北政企专属到期未自动续订导致，沟通后用户表示自行前往营业厅办理续订折扣要求线上客服不做操作，考虑9-10产生扣费100元不认可，现为用户13886692695，15672513518预存话费享50元话费优惠（湖北），满意。</t>
  </si>
  <si>
    <t>TS202310091434381002</t>
  </si>
  <si>
    <t>071703236040</t>
  </si>
  <si>
    <t>宋国强</t>
  </si>
  <si>
    <t>2023-10-10 11:02:46</t>
  </si>
  <si>
    <t>用户来电表示办理宽带时业务人员告知套餐内免费赠送IPTV业务，实际并无法看IPTV节目，用户无法联系上业务员。现在用户要求免费赠送其电视业务。</t>
  </si>
  <si>
    <t>计费争议-账单扣费：客户对开通PTV未开通不满，经核实已发城区伍家区运通专营店15926972021区域负责人协助处理，查询属新装用户IPTV免费一年现已到期，无法为用户继续续订该优惠，用户知晓。</t>
  </si>
  <si>
    <t>TS202310100819061877</t>
  </si>
  <si>
    <t>刘云梅</t>
  </si>
  <si>
    <t>2023-10-10 12:53:19</t>
  </si>
  <si>
    <t>&amp;#13;&amp;#10;高级模板内容：&amp;#13;&amp;#10;投诉问题描述:用户来电反映自己没有变更过套餐，对于 畅越冰激凌59元套餐5折附加优惠(内部限量） 到期没有收到提醒不认可，要求把多余的钱退还，请尽快处理&amp;#13;&amp;#10;合约名称: 畅越冰激凌59元套餐5折附加优惠(内部限量） &amp;#13;&amp;#10;合约办理渠道:拓见科技(深圳)有限公司武汉分公司(宜昌)&amp;#13;&amp;#10;办理时间:2021-10-01&amp;#13;&amp;#10;到期时间:2022-09-30&amp;#13;&amp;#10;是否下发短信提醒:是  &amp;#13;&amp;#10;用户要求:尽快处理 &amp;#13;</t>
  </si>
  <si>
    <t>系统支撑：经核实因套餐折扣到期无提醒，现申请减免22.10-23.10月套餐差价合计348元，24小时到账，此费用不可打印发票，客户满意。</t>
  </si>
  <si>
    <t>TS202310091443431325</t>
  </si>
  <si>
    <t>2023-10-10 12:07:26</t>
  </si>
  <si>
    <t>15672539558命中精准预判服务场景:[65岁以上老人] &amp;#13;&amp;#10;[65岁以上老人] &amp;#13;&amp;#10;高级模板内容：&amp;#13;&amp;#10;投诉问题描述:用户再次来电对前期处理结果不满意，详见TS202310072045152025，用户称到了营业厅，营业厅说办理不了，现在只返了9月份的费用，10月份的为什么没有返&amp;#13;&amp;#10;争议月份:2023年10月&amp;#13;&amp;#10;争议金额:159&amp;#13;&amp;#10;用户要求:要求退还10月份的费用并且改回之前48一个月，请核实处理，谢谢&amp;#13;</t>
  </si>
  <si>
    <t>系统支撑：经核实因系统支撑不到位，导致套餐折扣到期无提醒，申请减免9月套餐差价91元，24小时到账，此费用不可打印发票，现客户复机后我司协助办理赠费活动，本月已到赠费89元，合约期12个月，客户满意。</t>
  </si>
  <si>
    <t>TS202310091836590501</t>
  </si>
  <si>
    <t>佘志勇</t>
  </si>
  <si>
    <t>2023-10-10 09:42:47</t>
  </si>
  <si>
    <t>&amp;#13;&amp;#10;高级模板内容：&amp;#13;&amp;#10;投诉问题描述:用户反映没有通知合约到期&amp;#13;&amp;#10;合约名称:5G冰激凌套餐5折（立即生效24个月）&amp;#13;&amp;#10;合约办理渠道:无&amp;#13;&amp;#10;办理时间:2021-08-01&amp;#13;&amp;#10;到期时间:2023-07-31&amp;#13;&amp;#10;是否下发短信提醒:否&amp;#13;&amp;#10;用户要求:续约 退费&amp;#13;</t>
  </si>
  <si>
    <t>系统支撑：套餐折扣到期无提醒。客户反映5折优惠失效问题。经核实，属系统支撑不到位导致，已为用户办理 存量5G畅爽套餐享69元赠费， 立即生效，活动期12个月，退23.8-9月套餐差价130元，24小时到帐，此费用不可打印发票，满意。</t>
  </si>
  <si>
    <t>TS202310101602380882</t>
  </si>
  <si>
    <t>宋万琳</t>
  </si>
  <si>
    <t>2023-10-10 16:57:15</t>
  </si>
  <si>
    <t>&amp;#13;&amp;#10;高级模板内容：&amp;#13;&amp;#10;投诉问题描述:与实际不符&amp;#13;&amp;#10;业务名称:副卡&amp;#13;&amp;#10;宣传渠道:营业厅&amp;#13;&amp;#10;宣传内容:副卡全部免费&amp;#13;&amp;#10;实际情况:只免一年&amp;#13;&amp;#10;用户要求:称要投诉，请核实处理，给予回复&amp;#13;</t>
  </si>
  <si>
    <t>业务规则：用户反映副卡免费使用。经核实，用户副卡本月已享0月租优惠，另一张副卡15171894432已享月赠10元优惠*12个月，优惠于24年9月到期，现用户要求直接办理免月租优惠，出于服务角度，已勾选0月租优惠，次月生效，满意。</t>
  </si>
  <si>
    <t>TS202310081557400645</t>
  </si>
  <si>
    <t>肖恩平</t>
  </si>
  <si>
    <t>2023-10-10 11:14:46</t>
  </si>
  <si>
    <t>判断省分:其他省分&amp;#13;&amp;#10;:普通消费有争议&amp;#13;&amp;#10;:下一步&amp;#13;&amp;#10;:余额/账单不认可&amp;#13;&amp;#10;获取参数:&amp;#13;&amp;#10;:送费合约未返费&amp;#13;&amp;#10;缴费信息查询:&amp;#13;&amp;#10;:无返账记录&amp;#13;&amp;#10;:无欠停记录&amp;#13;&amp;#10;:合约到期&amp;#13;&amp;#10;:不认可&amp;#13;&amp;#10;:&amp;#13;&amp;#10;&amp;#13;&amp;#10;高级模板内容：&amp;#13;&amp;#10;投诉问题描述:用户对折扣合约到期没有通知导致用户多产生的费用不认可&amp;#13;&amp;#10;投诉项目:月固定费&amp;#13;&amp;#10;争议月份:2023年7月、2023年8月、2023年9月、2023年10月&amp;#13;&amp;#10;争议金额:260&amp;#13;&amp;#10;用户要求:用户要求多扣的费用以现金的形式退还到微信里面&amp;#13;</t>
  </si>
  <si>
    <t>业务规则：用户反映套餐折扣到期导致7-10月原价收取月租不认可，已为用户办理存量5G畅爽套餐享69元赠费 湖北本月生效，7-9月套餐差价194元，24小时内赠费到账，不可打印发票，满意</t>
  </si>
  <si>
    <t>TS202310100935250689</t>
  </si>
  <si>
    <t>闫薇</t>
  </si>
  <si>
    <t>2023-10-10 13:34:16</t>
  </si>
  <si>
    <t>&amp;#13;&amp;#10;高级模板内容：&amp;#13;&amp;#10;投诉问题描述:客户表示办理宽带的时候每个月就是59连宽带一起，但是后面变成69，客户表示之前反馈过，解释不认可，请协助处理。&amp;#13;&amp;#10;业务名称:月固定费_IPTV包月费_IPTV包月-包月费1&amp;#13;&amp;#10;宣传渠道:营业厅&amp;#13;&amp;#10;宣传内容:客户表示办理宽带的时候每个月就是59连宽带一起，但是后面变成69，客户表示之前反馈过，解释不认可，请协助处理。&amp;#13;&amp;#10;实际情况:客户表示办理宽带的时候每个月就是59连宽带一起，但是后面变成69，客户表示之前反馈过，解释不认可，请协助处理。&amp;#13;&amp;#10;用户要求:客户表示办理宽带的时候每个月就是59连宽带一起，但是后面变成69，客户表示之前反馈过，解释不认可，请协助处理。&amp;#13;</t>
  </si>
  <si>
    <t>账单计费争议：用户反映的IPTV扣费问题，核实因返费优惠于10月到期，已为用户续订返费优惠，次月生效，12个月有效期，月底出账时系统减免抵扣IPTV功能费，满意</t>
  </si>
  <si>
    <t>TS202310090934080448</t>
  </si>
  <si>
    <t>2023-10-10 09:02:52</t>
  </si>
  <si>
    <t>&amp;#13;&amp;#10;高级模板内容：&amp;#13;&amp;#10;投诉问题描述:用户表示自己父亲之前用过该手机号，现在别人在使用，自己错充，要求退费&amp;#13;&amp;#10;充值时间:2023-10-08&amp;#13;&amp;#10;充值渠道:微信&amp;#13;&amp;#10;充值号码:18671601132&amp;#13;&amp;#10;充值金额:200&amp;#13;&amp;#10;前台是否按流程解释:是&amp;#13;&amp;#10;用户要求:用户表示自己父亲之前用过该手机号，现在别人在使用，自己错充，要求退费&amp;#13;</t>
  </si>
  <si>
    <t>客户原因： 经核实，客户充错号码至18671601132，考虑客户感知，申请赠送200元话费至13040953841，24小时到帐，此费用无法抵扣往月欠费且不可打印发票，满意。</t>
  </si>
  <si>
    <t>TS202310091631491980</t>
  </si>
  <si>
    <t>姜从俊</t>
  </si>
  <si>
    <t>2023-10-10 13:34:26</t>
  </si>
  <si>
    <t>[65岁以上老人] &amp;#13;&amp;#10;高级模板内容：&amp;#13;&amp;#10;投诉问题描述:0&amp;#13;&amp;#10;业务名称:增值业务费_增值业务-联通助理-畅爽版（在线渠道）_ &amp;#13;&amp;#10;SP代码:8900001601&amp;#13;&amp;#10;争议月份:2023年10月&amp;#13;&amp;#10;争议金额:26&amp;#13;&amp;#10;是否已经取消业务:是&amp;#13;&amp;#10;系统报错提示:无&amp;#13;&amp;#10;是否承诺退费:是&amp;#13;&amp;#10;用户要求:用户表示没有办理过该业务，要求取消退费，不愿缴清欠费取消业务，请及时处理，谢谢&amp;#13;</t>
  </si>
  <si>
    <t>客户原因：用户反映联通助理-畅爽版（在线渠道）扣费问题，经核实，2023-10-05 14:56:58用户自行订购，现已取消并申请退10月扣费26元，此费用不可打印发票，2小时内到账，满意。</t>
  </si>
  <si>
    <t>TS202309301656401047</t>
  </si>
  <si>
    <t>投诉工单（2021版）&gt;&gt;融合&gt;&gt;【变更及服务】宽带移机&gt;&gt;无法移机</t>
  </si>
  <si>
    <t>071700355924</t>
  </si>
  <si>
    <t>张亚超</t>
  </si>
  <si>
    <t>2023-10-10 15:09:46</t>
  </si>
  <si>
    <t>#2022重保客户#客户表示自己宽带需要移机，通过营业厅申请后，营业厅工作人员告知区域没有人员办理，客户对此强烈不满，要求公司安排其他区域人员上门办理移机，并要求明天内办理好。解释无效，要求尽快处理并回复。</t>
  </si>
  <si>
    <t>宽带安装/资源：用户反映宽带移机问题，联系客户表示已处理好，满意。</t>
  </si>
  <si>
    <t>ZX202310091633300367</t>
  </si>
  <si>
    <t>熊礼国</t>
  </si>
  <si>
    <t>2023-10-10 14:02:21</t>
  </si>
  <si>
    <t>用户反馈用联通卡登陆万能钥匙老是弹出联通的广告，也消不掉，在线建议找APP客服处理，用户不解释，烦请协助谢谢！</t>
  </si>
  <si>
    <t>其他：用户反馈登陆万能钥匙老是弹出广告的问题，已跟用户解释清楚为第三方软件，我部无法处理，用户知悉满意。</t>
  </si>
  <si>
    <t>TS202310091154111964</t>
  </si>
  <si>
    <t>望琴</t>
  </si>
  <si>
    <t>2023-10-10 14:27:54</t>
  </si>
  <si>
    <t>&amp;#13;&amp;#10;高级模板内容：&amp;#13;&amp;#10;投诉问题描述:用户来电反映自己的号码被设置了呼叫转移，自己并未设置过，要求给出一个合理的解释。&amp;#13;&amp;#10;业务名称:呼叫转移&amp;#13;&amp;#10;变更渠道:无&amp;#13;&amp;#10;用户要求:要求给出一个合理的解释，联系电话15507207961，15572728507&amp;#13;</t>
  </si>
  <si>
    <t>其他：经核实客户反映号码被呼转问题，现通过交换核查无呼转功能和记录，通过客户手厅核查通话无呼转记录，现已联系客户解释，客户认可。</t>
  </si>
  <si>
    <t>TS202310090215561317</t>
  </si>
  <si>
    <t>2023-10-10 14:14:32</t>
  </si>
  <si>
    <t>用户的手机有余额状态正常但做一键诊断时还是停机状态，要求核实前台已做解释不认可要求核实为什么有费用接打不了电话</t>
  </si>
  <si>
    <t>其他：客户反映号码停机问题，经核实，客户号码为开通状态，多次致电提示正忙，无法联系上客户，已短信告知如您后期使用有任何疑问，可于工作时间（08：30-17：30）致电宜昌联通07176921001或13032700872</t>
  </si>
  <si>
    <t>TS202310101428435220</t>
  </si>
  <si>
    <t>陈艺文</t>
  </si>
  <si>
    <t>广东</t>
  </si>
  <si>
    <t>2023-10-10 17:22:44</t>
  </si>
  <si>
    <t>关联TS202310081122157136 用户要销户宽带02000417684，但对202307-202310,30元/月合计120元不认可，已协商返还一半则60元，麻烦贵部转湖北宜昌协助录入60元到号码15507204820上，谢谢（无需联系用户）&amp;#13;</t>
  </si>
  <si>
    <t>其他：外省协办退费系统已办理预存享50元赠费，立即到账，补赠剩余10元，24小时退费到账，此费用无法抵扣往月欠费及打印发票，用户满意</t>
  </si>
  <si>
    <t>TS202310091511152122</t>
  </si>
  <si>
    <t>2023-10-10 09:41:54</t>
  </si>
  <si>
    <t>&amp;#13;&amp;#10;高级模板内容：&amp;#13;&amp;#10;投诉问题描述:详见:TS202310091108540667 用户反映手机管家无法屏蔽，还是收到短信轰炸，要求核实&amp;#13;&amp;#10;骚扰类型:短信&amp;#13;&amp;#10;骚扰内容:短信&amp;#13;&amp;#10;骚扰时间:2023-10-09&amp;#13;&amp;#10;骚扰号码:很多&amp;#13;</t>
  </si>
  <si>
    <t>业务管理：经核实客户号码接收短信轰炸，后台和手机管家无法拦截，我司可操作关闭短信功能，客户表示考虑，暂不需要，满意。</t>
  </si>
  <si>
    <t>TS202310101122181313</t>
  </si>
  <si>
    <t>吉晓盼</t>
  </si>
  <si>
    <t>2023-10-10 14:18:18</t>
  </si>
  <si>
    <t>&amp;#13;&amp;#10;高级模板内容：&amp;#13;&amp;#10;投诉问题描述:用户表明接到催债电话、短信，用户要求处理&amp;#13;&amp;#10;争议号码:15507209177&amp;#13;&amp;#10;问题现象:催债电话 &amp;#13;&amp;#10;用户要求:用户表明接到催债电话、短信，用户要求处理&amp;#13;</t>
  </si>
  <si>
    <t>BL202310101655370142</t>
  </si>
  <si>
    <t>郑青卓</t>
  </si>
  <si>
    <t>2023-10-10 17:22:47</t>
  </si>
  <si>
    <t>高级模板内容：&amp;#10;用户诉求:降套&amp;#10;当前套餐名称: 星锐卡(湖北)&amp;#10;新套餐名称（转入套餐名称）:8元的流量王套餐&amp;#10;是合约期内（含靓号）:是</t>
  </si>
  <si>
    <t>BL202310101633342241</t>
  </si>
  <si>
    <t>徐缘玲</t>
  </si>
  <si>
    <t>2023-10-10 17:06:54</t>
  </si>
  <si>
    <t>判断省分:湖北&amp;#13;&amp;#10;:指定要求办理全国流量王8元套餐&amp;#13;&amp;#10;:&amp;#13;&amp;#10;&amp;#13;&amp;#10;高级模板内容：&amp;#13;&amp;#10;用户诉求:用户来电要求修改套餐为（8元流量王套餐），挽留无效，也不愿到营业厅，坚决要求我方变更，请核实处理&amp;#13;&amp;#10;当前套餐名称:腾讯大王卡&amp;#13;&amp;#10;新套餐名称（转入套餐名称）:8元流量王套餐&amp;#13;&amp;#10;是合约期内（含靓号）:否&amp;#13;</t>
  </si>
  <si>
    <t>BL202310101522001021</t>
  </si>
  <si>
    <t>王利</t>
  </si>
  <si>
    <t>2023-10-10 15:45:19</t>
  </si>
  <si>
    <t>判断省分:湖北&amp;#13;&amp;#10;:指定要求办理全国流量王8元套餐&amp;#13;&amp;#10;:&amp;#13;&amp;#10;&amp;#13;&amp;#10;高级模板内容：&amp;#13;&amp;#10;用户诉求:用户要求办理全国流量王8元套餐&amp;#13;&amp;#10;当前套餐名称: 大王卡29元版&amp;#13;&amp;#10;新套餐名称（转入套餐名称）:全国流量王8元套餐&amp;#13;&amp;#10;是合约期内（含靓号）:否&amp;#13;</t>
  </si>
  <si>
    <t>BL202310101517420937</t>
  </si>
  <si>
    <t>付钰林</t>
  </si>
  <si>
    <t>2023-10-10 15:29:47</t>
  </si>
  <si>
    <t>&amp;#13;&amp;#10;高级模板内容：&amp;#13;&amp;#10;用户诉求:用户要求降套&amp;#13;&amp;#10;当前套餐名称:腾讯大王卡&amp;#13;&amp;#10;新套餐名称（转入套餐名称）:4G全国流量王8元&amp;#13;&amp;#10;是合约期内（含靓号）:否&amp;#13;&amp;#10;备注:挽留无效，解释特殊套餐， 不愿意去营业厅，请处理， 已经告知套餐无法转回，&amp;#13;</t>
  </si>
  <si>
    <t>BL202310101438230229</t>
  </si>
  <si>
    <t>谭松耘</t>
  </si>
  <si>
    <t>2023-10-10 14:48:20</t>
  </si>
  <si>
    <t>判断省分:湖北&amp;#13;&amp;#10;:指定要求办理全国流量王8元套餐&amp;#13;&amp;#10;:&amp;#13;&amp;#10;&amp;#13;&amp;#10;高级模板内容：&amp;#13;&amp;#10;用户诉求:降套&amp;#13;&amp;#10;当前套餐名称:4G全国组合套餐&amp;#13;&amp;#10;新套餐名称（转入套餐名称）:全国流量王8元套餐 &amp;#13;&amp;#10;是合约期内（含靓号）:否&amp;#13;&amp;#10;备注:不认可&amp;#13;</t>
  </si>
  <si>
    <t>BL202310101327331751</t>
  </si>
  <si>
    <t>何念念</t>
  </si>
  <si>
    <t>2023-10-10 14:12:39</t>
  </si>
  <si>
    <t>22年Q3Q4重点客户判断省分:湖北&amp;#13;&amp;#10;:指定要求办理全国流量王8元套餐&amp;#13;&amp;#10;:&amp;#13;&amp;#10;&amp;#13;&amp;#10;高级模板内容：&amp;#13;&amp;#10;用户诉求:更改套餐&amp;#13;&amp;#10;当前套餐名称: 福多多29元（湖北）&amp;#13;&amp;#10;新套餐名称（转入套餐名称）:8元全国流量王套餐&amp;#13;&amp;#10;是合约期内（含靓号）:否&amp;#13;&amp;#10;备注:挽留无效 请核实处理 联系电话15697200751&amp;#13;</t>
  </si>
  <si>
    <t>BL202310101245011240</t>
  </si>
  <si>
    <t>颜道华</t>
  </si>
  <si>
    <t>2023-10-10 14:19:51</t>
  </si>
  <si>
    <t>判断省分:湖北&amp;#13;&amp;#10;:指定要求办理全国流量王8元套餐&amp;#13;&amp;#10;:&amp;#13;&amp;#10;&amp;#13;&amp;#10;高级模板内容：&amp;#13;&amp;#10;用户诉求:用户来电要求改成4G全国流量王8元套餐，已挽留不认可，请协助处理，谢谢&amp;#13;&amp;#10;当前套餐名称:腾讯大王卡&amp;#13;&amp;#10;新套餐名称（转入套餐名称）:4G全国流量王8元套餐&amp;#13;&amp;#10;是合约期内（含靓号）:否&amp;#13;&amp;#10;备注:用户来电要求改成4G全国流量王8元套餐，已挽留不认可，请协助处理，谢谢&amp;#13;</t>
  </si>
  <si>
    <t>BL202310101154570484</t>
  </si>
  <si>
    <t>2023-10-10 14:13:52</t>
  </si>
  <si>
    <t>判断省分:湖北&amp;#13;&amp;#10;:指定要求办理全国流量王8元套餐&amp;#13;&amp;#10;:&amp;#13;&amp;#10;&amp;#13;&amp;#10;高级模板内容：&amp;#13;&amp;#10;用户诉求:要求办理8元套餐，不愿到厅，挽留失败&amp;#13;&amp;#10;当前套餐名称:腾讯大王卡&amp;#13;&amp;#10;新套餐名称（转入套餐名称）:全国流量王8元套餐&amp;#13;&amp;#10;是合约期内（含靓号）:否&amp;#13;</t>
  </si>
  <si>
    <t>BL202310101141140273</t>
  </si>
  <si>
    <t>朱崇凯</t>
  </si>
  <si>
    <t>2023-10-10 14:19:47</t>
  </si>
  <si>
    <t>判断省分:湖北&amp;#13;&amp;#10;:有意向资费&amp;#13;&amp;#10;:是&amp;#13;&amp;#10;:不认可：坚持要求转入有限制的套餐&amp;#13;&amp;#10;:&amp;#13;&amp;#10;&amp;#13;&amp;#10;高级模板内容：&amp;#13;&amp;#10;用户诉求:降套&amp;#13;&amp;#10;当前套餐名称:畅越冰激凌5G套餐99元&amp;#13;&amp;#10;新套餐名称（转入套餐名称）:腾讯大王卡（新）（91090059）&amp;#13;&amp;#10;是合约期内（含靓号）:否&amp;#13;&amp;#10;备注:挽留失败，人在异地，要求线上修改，请核实，谢谢&amp;#13;</t>
  </si>
  <si>
    <t>BL202310101139260238</t>
  </si>
  <si>
    <t>2023-10-10 14:18:42</t>
  </si>
  <si>
    <t>&amp;#13;&amp;#10;高级模板内容：&amp;#13;&amp;#10;用户诉求: 用户来电称要求变成8元套餐，前台挽留无效，不愿到厅，请后台核实处理&amp;#13;&amp;#10;当前套餐名称: 腾讯大王卡&amp;#13;&amp;#10;新套餐名称（转入套餐名称）:全国流量王8元套餐&amp;#13;&amp;#10;是合约期内（含靓号）:是&amp;#13;</t>
  </si>
  <si>
    <t>BL202310101007571014</t>
  </si>
  <si>
    <t>陈腾</t>
  </si>
  <si>
    <t>2023-10-10 10:18:15</t>
  </si>
  <si>
    <t>判断省分:湖北&amp;#13;&amp;#10;:指定要求办理全国流量王8元套餐&amp;#13;&amp;#10;:&amp;#13;&amp;#10;&amp;#13;&amp;#10;高级模板内容：&amp;#13;&amp;#10;用户诉求:用户称需要降套不接受挽留请协助不接受营业厅&amp;#13;&amp;#10;当前套餐名称: 小天卡-2023&amp;#13;&amp;#10;新套餐名称（转入套餐名称）:4G全国流量王8元套餐&amp;#13;&amp;#10;是合约期内（含靓号）:是&amp;#13;</t>
  </si>
  <si>
    <t>BL202310100951040723</t>
  </si>
  <si>
    <t>夏宇</t>
  </si>
  <si>
    <t>2023-10-10 10:05:29</t>
  </si>
  <si>
    <t>&amp;#13;&amp;#10;高级模板内容：&amp;#13;&amp;#10;用户诉求:用户要求降套&amp;#13;&amp;#10;当前套餐名称:4G全国组合套餐&amp;#13;&amp;#10;新套餐名称（转入套餐名称）:4G全国流量王8元&amp;#13;&amp;#10;是合约期内（含靓号）:否&amp;#13;&amp;#10;备注:挽留无效，解释特殊套餐， 不愿意去营业厅，请处理， 已经告知套餐无法转回，&amp;#13;</t>
  </si>
  <si>
    <t>BL202310100858322410</t>
  </si>
  <si>
    <t>李思琪</t>
  </si>
  <si>
    <t>2023-10-10 10:26:15</t>
  </si>
  <si>
    <t>判断省分:湖北&amp;#13;&amp;#10;:指定要求办理全国流量王8元套餐&amp;#13;&amp;#10;:&amp;#13;&amp;#10;&amp;#13;&amp;#10;高级模板内容：&amp;#13;&amp;#10;用户诉求:用户要求把套餐更改称流量王8元&amp;#13;&amp;#10;当前套餐名称: 腾讯大王卡&amp;#13;&amp;#10;新套餐名称（转入套餐名称）:流量王8元&amp;#13;&amp;#10;是合约期内（含靓号）:否&amp;#13;&amp;#10;备注:挽留失败&amp;#13;</t>
  </si>
  <si>
    <t>BL202310091758571803</t>
  </si>
  <si>
    <t>张礼</t>
  </si>
  <si>
    <t>2023-10-10 09:35:32</t>
  </si>
  <si>
    <t>判断省分:湖北&amp;#13;&amp;#10;:指定要求办理全国流量王8元套餐&amp;#13;&amp;#10;:&amp;#13;&amp;#10;&amp;#13;&amp;#10;高级模板内容：&amp;#13;&amp;#10;用户诉求:​用户来电要求更改4G全国流量王8元套餐 挽留失败，解释需要到归属地赋权营业厅用户不认可&amp;#13;&amp;#10;当前套餐名称:腾讯大王卡&amp;#13;&amp;#10;新套餐名称（转入套餐名称）:4G全国流量王8元套餐 &amp;#13;&amp;#10;是合约期内（含靓号）:否&amp;#13;</t>
  </si>
  <si>
    <t>BL202310091614110039</t>
  </si>
  <si>
    <t>许燕妮</t>
  </si>
  <si>
    <t>2023-10-10 09:12:10</t>
  </si>
  <si>
    <t>&amp;#13;&amp;#10;高级模板内容：&amp;#13;&amp;#10;用户诉求:用户来电称要更改8元套餐&amp;#13;&amp;#10;当前套餐名称: 阿里小宝卡&amp;#13;&amp;#10;新套餐名称（转入套餐名称）:4g流量王8元套餐&amp;#13;&amp;#10;是合约期内（含靓号）:否&amp;#13;</t>
  </si>
  <si>
    <t>ZX202310101136311295</t>
  </si>
  <si>
    <t>梅昌菊</t>
  </si>
  <si>
    <t>2023-10-10 17:09:13</t>
  </si>
  <si>
    <t>用户来电称前几天自己要转网10018联系了自己自己没有接到、要求再联系一次谢谢！</t>
  </si>
  <si>
    <t>套餐变更-未到厅：19元转8元，联系用户实际要求降低套餐，已办理转资4G全国流量王8元套餐，次月生效，用户满意。</t>
  </si>
  <si>
    <t>TS202310031857030500</t>
  </si>
  <si>
    <t>2023-10-10 16:44:33</t>
  </si>
  <si>
    <t>&amp;#13;&amp;#10;高级模板内容：&amp;#13;&amp;#10;投诉问题描述:前期工单：TS202310021243431580，用户不认可前期处理结果，要求将套餐改为59元/月套餐（为提及套餐名称），请后台协助处理，谢谢。&amp;#13;&amp;#10;争议月份:2023年10月&amp;#13;&amp;#10;争议金额:1&amp;#13;&amp;#10;用户要求:将套餐改为59元/月套餐（为提及套餐名称），或给个宜昌能更改的营业厅电话及地址。提及工信部。&amp;#13;</t>
  </si>
  <si>
    <t>套餐变更：未到厅，现用户表示会携出，月底联系我部注销宽带号码携出，减免本月套餐差价150元，到账至用户提供号码15572736460，已赠费50元，补赠剩余100元，24小时退费到账，此费用无法抵扣往月欠费及打印发票，用户满意</t>
  </si>
  <si>
    <t>TS202310081706070305</t>
  </si>
  <si>
    <t>王海燕</t>
  </si>
  <si>
    <t>2023-10-10 16:12:47</t>
  </si>
  <si>
    <t>主办单位：湖北&amp;#10;客户类别：普通客户&amp;#10;10010是否打通：是&amp;#10;是否二次致电10015：是&amp;#10;是否联系：是&amp;#10;升级倾向：无&amp;#10;号码归属省：湖北&amp;#10;SVIP等级：&amp;#10;判断地市:其余地市&amp;#13;&amp;#10;根据用户销户的原因，进行挽留:挽留失败&amp;#13;&amp;#10;获取参数:&amp;#13;&amp;#10;判断用户套餐类型:融合用户、合约用户&amp;#13;&amp;#10;建议用户前往营业厅查询后办理销户业务:依然要求在线销户&amp;#13;&amp;#10;:要求线上销户宽带，降低资费。</t>
  </si>
  <si>
    <t>套餐变更-未到厅①客户基本资料：业务号码：13098403671、客户姓名：王海燕、套餐情况：全国冰激凌融合99家庭自由畅玩套餐（49元/月）（湖北）；客户反映套餐转资问题&amp;#10;②首次联系客户时间：2023-10-09 10:58:13&amp;#10;③投诉核查处理情况：收到贵部转办，我司立即组织核查，经核实，用户要求转资8元全国流量王套餐，已为用户办理转资。次月生效，满意。&amp;#10;④答复客户时间及客户满意度评价：根据上述核实情况，我司于2023-10-09 10:58:13 联系客户满意，回单人：程李晶、联系方式：07176921001&amp;#10;⑤投诉核查关联材料：无</t>
  </si>
  <si>
    <t>BL202310100935150475</t>
  </si>
  <si>
    <t>2023-10-10 11:26:15</t>
  </si>
  <si>
    <t>【2022年上工信部测评重保用户】[65岁以上老人] 判断省分:湖北&amp;#13;&amp;#10;:有意向资费&amp;#13;&amp;#10;:是&amp;#13;&amp;#10;:不认可：坚持要求转入有限制的套餐&amp;#13;&amp;#10;:&amp;#13;&amp;#10;&amp;#13;&amp;#10;高级模板内容：&amp;#13;&amp;#10;用户诉求:用户来电表示要求我方在线办理更改套餐为（腾讯天王卡2.0）前台解释无效，挽留失败，请我方尽快处理谢谢&amp;#13;&amp;#10;当前套餐名称:畅爽冰激凌5G套餐99元（基础版）&amp;#13;&amp;#10;新套餐名称（转入套餐名称）:腾讯天王卡2.0&amp;#13;&amp;#10;是合约期内（含靓号）:否&amp;#13;&amp;#10;备注:用户来电表示要求我方在线办理更改套餐为（腾讯天王卡2.0）前台解释无效，挽留失败，请我方尽快处理谢谢&amp;#13;</t>
  </si>
  <si>
    <t>套餐变更：未到厅，降套，已与用户沟通转资59元畅越冰激凌融合套餐，次月生效，副卡销户，满意</t>
  </si>
  <si>
    <t>BL202310101022471286</t>
  </si>
  <si>
    <t>刘立成</t>
  </si>
  <si>
    <t>2023-10-10 14:02:14</t>
  </si>
  <si>
    <t>判断省分:湖北&amp;#13;&amp;#10;:无意向资费&amp;#13;&amp;#10;node_104:&amp;#13;&amp;#10;node_102:&amp;#13;&amp;#10;:降套&amp;#13;&amp;#10;:消费过高&amp;#13;&amp;#10;:挽留后，用户依旧要求降套&amp;#13;&amp;#10;:消费对比&amp;#13;&amp;#10;:挽留失败&amp;#13;&amp;#10;:&amp;#13;&amp;#10;node_106:&amp;#13;&amp;#10;:有合约/有靓号&amp;#13;&amp;#10;:&amp;#13;&amp;#10;&amp;#13;&amp;#10;高级模板内容：&amp;#13;&amp;#10;用户诉求::降套，资费太贵了，改为福多多卡59元，联系方式：15571746662&amp;#13;&amp;#10;当前套餐名称:畅爽冰激凌5G套餐199元（基础版）&amp;#13;&amp;#10;新套餐名称（转入套餐名称）:福多多卡59元&amp;#13;&amp;#10;是合约期内（含靓号）:是&amp;#13;&amp;#10;备注:用户称需要改套餐，并且返还一百多的费用（前期工单BL202309110831581190）&amp;#13;</t>
  </si>
  <si>
    <t>套餐变更：已与用户沟通办理59元畅越冰激凌融合套餐，次月生效，减免本月套餐差价100元，主副卡办理50元赠费包，共计100元，立即到账，用户满意</t>
  </si>
  <si>
    <t>BL202310091231531196</t>
  </si>
  <si>
    <t>易珂</t>
  </si>
  <si>
    <t>2023-10-10 14:11:03</t>
  </si>
  <si>
    <t>判断省分:湖北&amp;#13;&amp;#10;:有意向资费&amp;#13;&amp;#10;:是&amp;#13;&amp;#10;:不认可：坚持要求转入有限制的套餐&amp;#13;&amp;#10;:&amp;#13;&amp;#10;&amp;#13;&amp;#10;高级模板内容：&amp;#13;&amp;#10;用户诉求:用户来电要求把套餐变更为畅爽冰激凌5G套餐99元（基础版），并继续享受3折优惠，请处理，谢谢。&amp;#13;&amp;#10;当前套餐名称:畅爽冰激凌5G套餐129元（基础版）&amp;#13;&amp;#10;新套餐名称（转入套餐名称）:畅爽冰激凌5G套餐99元（基础版）&amp;#13;&amp;#10;是合约期内（含靓号）:是&amp;#13;&amp;#10;备注:用户来电要求把套餐变更为畅爽冰激凌5G套餐99元（基础版），并继续享受3折优惠，请处理，谢谢。&amp;#13;</t>
  </si>
  <si>
    <t>套餐变更-未到厅：129转99，已转资畅爽冰激凌5G套餐99元（基础版）并办理存量5G畅爽套餐享69元赠费（次月生效）湖北，次月生效，合约期12个月，满意</t>
  </si>
  <si>
    <t>BL202310091753101715</t>
  </si>
  <si>
    <t>2023-10-10 10:42:33</t>
  </si>
  <si>
    <t>&amp;#13;&amp;#10;高级模板内容：&amp;#13;&amp;#10;用户诉求:再次来电要求办理小天卡2023版并加1元139GB全国流量与100分钟语音包，已按照前期工单答复解释 用户不愿自己联系预留的电话  要求我方回电  提及工信部投诉&amp;#13;&amp;#10;当前套餐名称:阿里小宝卡&amp;#13;&amp;#10;新套餐名称（转入套餐名称）:小天卡2023版并加1元139GB全国流量与100分钟语音包&amp;#13;&amp;#10;是合约期内（含靓号）:否&amp;#13;</t>
  </si>
  <si>
    <t>套餐变更-未到厅：19元转小天卡2023，系统无此套餐勾选项，已告知需通过线上自行申请办理，无法通过转资实现，已联系用户表示知晓。</t>
  </si>
  <si>
    <t>BL202310091332162079</t>
  </si>
  <si>
    <t>郭守俊</t>
  </si>
  <si>
    <t>判断省分:湖北&amp;#13;&amp;#10;:有意向资费&amp;#13;&amp;#10;:是&amp;#13;&amp;#10;:不认可：坚持要求转入有限制的套餐&amp;#13;&amp;#10;:&amp;#13;&amp;#10;&amp;#13;&amp;#10;高级模板内容：&amp;#13;&amp;#10;用户诉求:变更套餐为199元套餐（用户未提及具体套餐内容）&amp;#13;&amp;#10;当前套餐名称: 畅越冰激凌5G套餐399元&amp;#13;&amp;#10;新套餐名称（转入套餐名称）:199元套餐（用户未提及具体套餐内容）&amp;#13;&amp;#10;是合约期内（含靓号）:是&amp;#13;</t>
  </si>
  <si>
    <t>套餐变更-未到厅：399转199元，用户要求转资畅爽冰激凌5G套餐199元，挽留无效，已按用户要求办理，次月生效，满意。</t>
  </si>
  <si>
    <t>BL202310091508341411</t>
  </si>
  <si>
    <t>郭启珍</t>
  </si>
  <si>
    <t>2023-10-10 09:27:13</t>
  </si>
  <si>
    <t>[65岁以上老人] &amp;#13;&amp;#10;高级模板内容：&amp;#13;&amp;#10;用户诉求:0&amp;#13;&amp;#10;当前套餐名称: 畅越冰激凌5G套餐79元&amp;#13;&amp;#10;新套餐名称（转入套餐名称）:0&amp;#13;&amp;#10;是合约期内（含靓号）:是&amp;#13;&amp;#10;备注:用户要求更改低资费套餐，不愿到营业厅，未提出要求更改的套餐，请及时处理，谢谢&amp;#13;</t>
  </si>
  <si>
    <t>套餐变更-未到厅：用户要求转资29元福多多套餐，挽留无效（降套的）已办理，次月生效,用户满意。</t>
  </si>
  <si>
    <t>BL202310081836122320</t>
  </si>
  <si>
    <t>汪海北</t>
  </si>
  <si>
    <t>2023-10-10 10:12:29</t>
  </si>
  <si>
    <t>判断省分:湖北&amp;#13;&amp;#10;:指定要求办理全国流量王8元套餐&amp;#13;&amp;#10;:&amp;#13;&amp;#10;&amp;#13;&amp;#10;高级模板内容：&amp;#13;&amp;#10;用户诉求:套餐变更/套餐更改&amp;#13;&amp;#10;当前套餐名称:套餐名称腾讯大王卡&amp;#13;&amp;#10;新套餐名称（转入套餐名称）:用户来电要求改为：4G元全国流量王8元套餐，挽留无效，不愿去营业厅咨询办理，请处理！&amp;#13;&amp;#10;是合约期内（含靓号）:是&amp;#13;&amp;#10;备注:用户来电要求改为：4G元全国流量王8元套餐，挽留无效，不愿去营业厅咨询办理，请处理！&amp;#13;&amp;#10;&amp;#13;&amp;#10;&amp;#13;</t>
  </si>
  <si>
    <t>套餐变更-未到厅：用户要求转资全国流量王8元套餐套餐，多次致电未接，已短信告知如您后期使用有任何疑问，可于工作时间（08：30-17：30）致电宜昌联通07176921001或13032700872</t>
  </si>
  <si>
    <t>TS202310101249000973</t>
  </si>
  <si>
    <t>杜卫东</t>
  </si>
  <si>
    <t>2023-10-10 16:50:31</t>
  </si>
  <si>
    <t>判断省分:湖北&amp;#13;&amp;#10;:湖北在省内手机不能打+不能接&amp;#13;&amp;#10;获取入参:&amp;#13;&amp;#10;获取历史工单:无历史工单&amp;#13;&amp;#10;:下一步&amp;#13;&amp;#10;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下一步&amp;#13;&amp;#10;node_317:&amp;#13;&amp;#10;:不符合办理条件&amp;#13;&amp;#10;:某一地点无法拨打或接听&amp;#13;&amp;#10;:不清楚&amp;#13;&amp;#10;:网络无异常&amp;#13;&amp;#10;:1、受理流水号：;2、受理号码：15549310886;3、主叫号码：15549310886;4、被叫号码：;5、客户姓名：杜卫东;6、客户级别：五星用户;7、用户归属地：宜昌市; 8、受理员工工号：hubXN23ZH9958;9、手机厂商：;10、投诉渠道：10010客服热线;11、投诉打点范围：0.5千米;12、投诉地址：宜昌市-伍家岗区:民益家园小区【合益村】;13、网格ID：191376;14、网格名称：YC_A_湖北省宜昌市伍家岗区020乡道-白家冲路交叉口附近网格_191376;15、经度：111.330393;16、纬度：30.672491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以内;21、语音通话或数据上网：语音;22、室内或室外：室内外;23、手机信号强弱：满格;24、用户周边使用情况：全部发生;25、主工单流水号：hub169691281174738147;26、语音业务类型：无法主被叫;27、数据业务类型：;28、用户是否接受解释：否;29、公告类型：网络信息;30、基站ID：9486456;31、基站名称：W宜昌现业中兴国际OCQH;32、其它地方是否正常使用：是;33、之前是否可以正常使用：是;      &amp;#13;</t>
  </si>
  <si>
    <t>TS202310101007541596</t>
  </si>
  <si>
    <t>付东东</t>
  </si>
  <si>
    <t>2023-10-10 10:31:11</t>
  </si>
  <si>
    <t>判断省份:湖北&amp;#13;&amp;#10;:移网无法上网&amp;#13;&amp;#10;:手机移动数据&amp;#13;&amp;#10;获取入参:&amp;#13;&amp;#10;获取历史工单:无历史工单&amp;#13;&amp;#10;:下一步&amp;#13;&amp;#10;移网一键诊断结果:1.用户状态是否正常：开通.2.查询流量是否限速：未限速.3.2345G终端支持情况：.4.近期缴费开机记录情况：无缴费开机.5.查询终端5G开关状态：.6.是否存在群障：不存在.7.上网功能是否正常：开通.8.用户是否开通VoLTE：开通.9.流量封顶情况：未封顶.10.查询用户终端蜂窝网络状态：开启.:诊断无异常/解释不认可&amp;#13;&amp;#10;:下一步&amp;#13;&amp;#10;node_317:&amp;#13;&amp;#10;:不符合办理条件&amp;#13;&amp;#10;:在湖北&amp;#13;&amp;#10;:能/不清楚&amp;#13;&amp;#10;:不能&amp;#13;&amp;#10;:客户来电要求尽快处理回电，加急&amp;#13;</t>
  </si>
  <si>
    <t>TS202310092002572006</t>
  </si>
  <si>
    <t>蔡池军</t>
  </si>
  <si>
    <t>2023-10-10 14:20:15</t>
  </si>
  <si>
    <t>判断省分:湖北&amp;#13;&amp;#10;:湖北省内手机不能接&amp;#13;&amp;#10;获取入参:&amp;#13;&amp;#10;判断是否开通骚扰拦截:获取历史工单:没有历史工单&amp;#13;&amp;#10;:下一步&amp;#13;&amp;#10;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手机不支持,系统不支持.8.近期缴费开机记录情况：无缴费开机.9.是否存在群障：不存在.10.VoLTE开关是否打开：关闭.:诊断无异常/解释不认可&amp;#13;&amp;#10;:否&amp;#13;&amp;#10;:不认可&amp;#13;&amp;#10;:下一步&amp;#13;&amp;#10;node_94:&amp;#13;&amp;#10;:不符合办理条件&amp;#13;&amp;#10;:所有位置&amp;#13;&amp;#10;:用户表示不能接听电话，之前换机换卡，能接，手机上放其他卡也能正常使用，就是把本机卡放到本机号就完全不能接听，要求我司协助处理，加急&amp;#13;</t>
  </si>
  <si>
    <t>TS202310082000161617</t>
  </si>
  <si>
    <t>李明清</t>
  </si>
  <si>
    <t>2023-10-10 09:14:28</t>
  </si>
  <si>
    <t>判断省份:湖北&amp;#13;&amp;#10;:移网上网慢&amp;#13;&amp;#10;获取参数:&amp;#13;&amp;#10;获取历史工单:无历史工单&amp;#13;&amp;#10;:下一步&amp;#13;&amp;#10;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异常.:诊断无异常/解释不认可&amp;#13;&amp;#10;:下一步&amp;#13;&amp;#10;node_255:&amp;#13;&amp;#10;::不同意/已配置&amp;#13;&amp;#10;:在湖北&amp;#13;&amp;#10;:所有APP&amp;#13;&amp;#10;:长期&amp;#13;&amp;#10;:网络无异常&amp;#13;&amp;#10;:1、受理流水号：;2、受理号码：18694088997;3、主叫号码：18694088997;4、被叫号码：;5、客户姓名：李明清;6、客户级别：二星用户;7、用户归属地：宜昌市; 8、受理员工工号：hubXN22ZH5185;9、手机厂商：;10、投诉渠道：10010客服热线;11、投诉打点范围：0.5千米;12、投诉地址：宜昌市-点军区:江南URD【朱市街】;13、网格ID：104024;14、网格名称：YC_B_湖北省宜昌市点军区网格_104024;15、经度：111.254029;16、纬度：30.698045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数据;22、室内或室外：室内外;23、手机信号强弱：一至两格不稳定;24、用户周边使用情况：全部发生;25、主工单流水号：hub169676627639617950;26、语音业务类型：;27、数据业务类型：上网速度慢;28、用户是否接受解释：否;29、公告类型：网络信息;30、基站ID：9485276;31、基站名称：W宜昌现业点军住建局OCQH;32、其它地方是否正常使用：是;33、之前是否可以正常使用：否;&amp;#13;&amp;#10;&amp;#13;&amp;#10;用户来电反映在（宜昌市-点军区:江南URD【朱市街】）5G信号不好，已建议换机换卡，关机重启，无效，要求投诉并且赠送一些流量，请核实回复</t>
  </si>
  <si>
    <t>多次联系用户无人接听，已短信告知有空与测试人员联系，处理人 陈益满 联系电话 18671733750</t>
  </si>
  <si>
    <t>TS202310091140051563</t>
  </si>
  <si>
    <t>李慧静</t>
  </si>
  <si>
    <t>2023-10-10 15:14:31</t>
  </si>
  <si>
    <t>判断省份:湖北&amp;#13;&amp;#10;:移网上网慢&amp;#13;&amp;#10;获取参数:&amp;#13;&amp;#10;获取历史工单:无历史工单&amp;#13;&amp;#10;:下一步&amp;#13;&amp;#10;移网一键诊断结果:1.用户状态是否正常：正常.2.查询流量是否限速：正常.3.2345G终端支持情况：正常.4.近期缴费开机记录情况：正常.5.查询终端5G开关状态：接口调用失败.6.是否存在群障：正常.7.上网功能是否正常：正常.8.用户是否开通VoLTE：正常.9.流量封顶情况：正常.10.查询用户终端蜂窝网络状态：正常.:诊断无异常/解释不认可&amp;#13;&amp;#10;:下一步&amp;#13;&amp;#10;node_255:&amp;#13;&amp;#10;::不同意/已配置&amp;#13;&amp;#10;:在湖北&amp;#13;&amp;#10;:所有APP&amp;#13;&amp;#10;:长期&amp;#13;&amp;#10;:网络无异常&amp;#13;&amp;#10;:1、受理流水号：;2、受理号码：18671733973;3、主叫号码：18671733973;4、被叫号码：;5、客户姓名：李慧静;6、客户级别：四星忠诚用户;7、用户归属地：宜昌市; 8、受理员工工号：hubXN2205075;9、手机厂商：;10、投诉渠道：10010客服热线;11、投诉打点范围：0.5千米;12、投诉地址：宜昌市-西陵区:衣海洋(CBD购物中心店)【夷陵大道58号CBD购物中心负一楼】;13、网格ID：191278;14、网格名称：YC_A_湖北省宜昌市西陵区西陵一路-夷陵大道交叉口附近网格_191278;15、经度：111.286100;16、纬度：30.707843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数据;22、室内或室外：室;&amp;#13;&amp;#10;用户来电反映在（详细地址：宜昌市-西陵区:(CBD购物中心店) 负一楼地下室停车场）从（时间：一直）开始上网慢（服务状态：正常），周围用户（不清楚）正常使用，用户（已开关机）测试，手机显示（3G），用户要求尽快核实处理，联系电话（18671733973）。&amp;#13;</t>
  </si>
  <si>
    <t>经现场测试，投诉点信号覆盖正常，为基站设备问题导致，已对设备进行维护，建议用户观察使用，处理人 陈益满 联系电话 18671733750</t>
  </si>
  <si>
    <t>TS202310081615061214</t>
  </si>
  <si>
    <t>袁梦圆</t>
  </si>
  <si>
    <t>2023-10-10 13:11:22</t>
  </si>
  <si>
    <t>主办单位：湖北&amp;#10;客户类别：普通客户&amp;#10;10010是否打通：是&amp;#10;是否二次致电10015：是&amp;#10;是否联系：否&amp;#10;升级倾向：&amp;#10;号码归属省：湖北&amp;#10;SVIP等级：&amp;#10;1. 问题类型:;&amp;#10;2. 投诉类型:手机信号问题;&amp;#10;3. 营业厅地址:;&amp;#10;4. 位置信息:湖北三峡职业技术学院;&amp;#10;5. 位置发生地:湖北省宜昌市西陵区;&amp;#10;6. 投诉内容:手机网络类型:4G；&amp;#10; 网络情况:上网卡顿/掉线/不稳定；&amp;#10; 接打电话情况:杂音/断断续续；&amp;#10; APP应用程序是否正常使用:部分不正常；&amp;#10; 影响范围:特定地点；&amp;#10; 其他用户能否正常使用:不了解；&amp;#10; 影响时段:全天；&amp;#10; 投诉内容:全天，打个游戏断网重连，动不动就460。校园网也是动不动重连。我办个校园网就是为了图个方便，流量多，信号好。你给我整的卡死了。今年开始就卡的要死。；&amp;#10;关联10010工单流水号：TS202309151701048999</t>
  </si>
  <si>
    <t>网络质量：①客户投诉产生的原因：合约限制办理携转不成功。 ②客户投诉问题核查情况及解决方案：收到贵部转办后，我司立即组织调查。经核实，三峡职业技术学院 东8栋宿舍楼AA，客户反馈三大校园网络卡的问题，已转校园协助刷新数据。并安排工作人员本周内实测，我司于2022-10-09 11:50:38联系客户解释以上情况。用户同意，满意 ③客户问题满意度：满意 ④回单人：胡春燕 6921001</t>
  </si>
  <si>
    <t>TS202310101420060506</t>
  </si>
  <si>
    <t>中国银行股份有限公司三峡分行</t>
  </si>
  <si>
    <t>2023-10-10 16:13:19</t>
  </si>
  <si>
    <t>主办单位：湖北&amp;#10;客户类别：普通客户&amp;#10;10010是否打通：否&amp;#10;是否二次致电10015：是&amp;#10;是否联系：否&amp;#10;升级倾向：&amp;#10;号码归属省：湖北&amp;#10;SVIP等级：&amp;#10;1. 问题类型:;&amp;#10;2. 投诉类型:手机信号问题;&amp;#10;3. 营业厅地址:;&amp;#10;4. 位置信息:万科宜翠锦城3栋;&amp;#10;5. 位置发生地:湖北省宜昌市西陵区;&amp;#10;6. 投诉内容:手机网络类型:5G；&amp;#10; 网络情况:无法上网；&amp;#10; 接打电话情况:掉话/单通/无法通话；&amp;#10; APP应用程序是否正常使用:均不正常；&amp;#10; 影响范围:所有地点；&amp;#10; 其他用户能否正常使用:不能正常使用；&amp;#10; 影响时段:全天；&amp;#10; 投诉内容:万科宜翠锦城3栋地下车库没有信号，完全没有信号，用不成。；</t>
  </si>
  <si>
    <t>网络质量①客户基本信息：业务号码：16671738804、客户姓名：中国银行股份有限公司三峡分行、套餐情况：畅爽冰激凌5G套餐159元（基础版）； 客户反映网络质量的问题。&amp;#10;②首次联系客户时间：2023-10-10 15:45:19 ； &amp;#10;③投诉核查处理情况：收到贵部转办后，我司立即组织调查 。经核实，客户反映宜昌市西陵区港窑路万科宜翠锦城小区停车场信号问题，现已约定明日现场测试，建议客户保持电话畅通，因多次未联系上客户，如有疑问可在工作时间（08:30-12:00；14:00-17:30）致电我司宜昌联通13032700872&amp;#10;④答复客户时间及客户满意度评价相关信息：我司于2023-10-10 15:45:19多次未联系上。回单人：王宜艳&amp;#10;⑤投诉核查关联材料：无</t>
  </si>
  <si>
    <t>TS202310081433010674</t>
  </si>
  <si>
    <t>张安平</t>
  </si>
  <si>
    <t>2023-10-10 09:13:30</t>
  </si>
  <si>
    <t>判断省分:湖北&amp;#13;&amp;#10;:湖北在省内手机不能打+不能接&amp;#13;&amp;#10;获取入参:&amp;#13;&amp;#10;获取历史工单:无历史工单&amp;#13;&amp;#10;:下一步&amp;#13;&amp;#10;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下一步&amp;#13;&amp;#10;node_317:&amp;#13;&amp;#10;:不符合办理条件&amp;#13;&amp;#10;:某一地点无法拨打或接听&amp;#13;&amp;#10;:不清楚&amp;#13;&amp;#10;:网络无异常&amp;#13;&amp;#10;:1、受理流水号：;2、受理号码：18671627253;3、主叫号码：18671627253;4、被叫号码：;5、客户姓名：张安平;6、客户级别：三星忠诚用户;7、用户归属地：宜昌市; 8、受理员工工号：hubXN215158;9、手机厂商：;10、投诉渠道：10010客服热线;11、投诉打点范围：0.2千米;12、投诉地址：宜昌市-点军区:桥边镇人民政府【桥边镇】;13、网格ID：104614;14、网格名称：YC_B_湖北省宜昌市点军区网格_104614;15、经度：111.182898;16、纬度：30.681890;17、用户现象：未发现网络问题;18、答复口径：您提供的位置周围基站暂时没有发现异常，建议您先进行换机换卡测试并留意观察。;19、网络类型：4G;20、投诉现象最近发生时间：一周以上;21、语音通话或数据上网：语音;22、室内或室外：室内外;23、手机信号强弱：无信号;24、用户周边使用情况：不清楚;25、主工单流水号：hub169674590362076300;26、语音业务类型：无法主被叫;27、数据业务类型：;28、用户是否接受解释：否;29、公告类型：;30、基站ID：117.110905;31、基站名称：117.110905;32、其它地方是否正常使用：是;33、之前是否可以正常使用：否;&amp;#13;&amp;#10;详见工单流水号:TS202309231817201340  用户反馈信号问题还没有处理，要求尽快联系，用户电话只有06:30-11:00/13:30-18:00能够接听到电话，请核实处理，谢谢&amp;#13;</t>
  </si>
  <si>
    <t>现场测试正常，建议用户观察使用，后期有问题与测试人员联系，处理人 陈益满 联系电话 18671733750</t>
  </si>
  <si>
    <t>TS202310101157452269</t>
  </si>
  <si>
    <t>2023-10-10 14:50:15</t>
  </si>
  <si>
    <t>套餐查询:&amp;#13;&amp;#10;判断用户产品中是否有基站优惠产品:是&amp;#13;&amp;#10;判断用户是否在优惠区域内使用:在优惠范围内&amp;#13;&amp;#10;建议用户通过APP查询详单进行核实:不认可/已经查询过&amp;#13;&amp;#10;判断省分:非贵州&amp;#13;&amp;#10;:&amp;#13;&amp;#10;&amp;#13;&amp;#10;高级模板内容：&amp;#13;&amp;#10;投诉问题描述:详情见：工单流水号:TS202310081557140627   已按工单结果告知用户不认可，表示自己就是在基站范围内使用的为什么使用不了流量，&amp;#13;&amp;#10;是否剩余小区优惠:是&amp;#13;&amp;#10;实际使用地::湖北宜昌远安县&amp;#13;&amp;#10;是否在优惠范围:是&amp;#13;&amp;#10;涉及金额:60&amp;#13;&amp;#10;是否已解释可能超出优惠范围:是&amp;#13;&amp;#10;涉及时间范围:2023-10-01～2023-10-08&amp;#13;&amp;#10;用户要求:要求核实为什么在基站范围内都不能使用基站流量，要求尽快回电处理&amp;#13;</t>
  </si>
  <si>
    <t>系统支撑：经核实因系统支撑不到位，导致客户流量无法使用，现申请减免本月流量费用62.24元，前期已退60元，现申请补赠2.24元，现已重新勾选本地200G流量包，恢复正常使用，客户满意。</t>
  </si>
  <si>
    <t>TS202310101133481625</t>
  </si>
  <si>
    <t>李文聪</t>
  </si>
  <si>
    <t>2023-10-10 13:33:20</t>
  </si>
  <si>
    <t>套餐查询:&amp;#13;&amp;#10;判断用户产品中是否有基站优惠产品:是&amp;#13;&amp;#10;判断用户是否在优惠区域内使用:在优惠范围内&amp;#13;&amp;#10;建议用户通过APP查询详单进行核实:不认可/已经查询过&amp;#13;&amp;#10;判断省分:非贵州&amp;#13;&amp;#10;:&amp;#13;&amp;#10;&amp;#13;&amp;#10;高级模板内容：&amp;#13;&amp;#10;投诉问题描述:客户来电称，自己的套餐存在0元100G校园基站流量（立即生效） 10元200G校园基站流量包-立即生效（湖北武汉） ，自己现在在学校，但产生上网费_手机上网流量费_无线接入-上网流量费-国内（本地使用）20.00的费用，已解释，客户不认可，请协助处理谢谢&amp;#13;&amp;#10;是否剩余小区优惠:是&amp;#13;&amp;#10;实际使用地:三峡大学&amp;#13;&amp;#10;是否在优惠范围:是&amp;#13;&amp;#10;涉及金额:20&amp;#13;&amp;#10;是否已解释可能超出优惠范围:是&amp;#13;&amp;#10;涉及时间范围:2023-10-01～2023-10-10&amp;#13;&amp;#10;用户要求:客户来电称，自己的套餐存在0元100G校园基站流量（立即生效） 10元200G校园基站流量包-立即生效（湖北武汉） ，自己现在在学校，但产生上网费_手机上网流量费_无线接入-上网流量费-国内（本地使用）20.00的费用，已解释，客户不认可，请协助处理谢谢&amp;#13;</t>
  </si>
  <si>
    <t>系统支撑：因系统支撑不到位导致流量超出不认可，已发省分核查重新绑定基站，并申请减免本月流量费用20元，24小时内赠费到账，不可打印发票，已为用户赠送10G流量本月使用，满意</t>
  </si>
  <si>
    <t>TS202310091200212115</t>
  </si>
  <si>
    <t>胡浩然</t>
  </si>
  <si>
    <t>2023-10-10 09:39:59</t>
  </si>
  <si>
    <t>判断省分:湖北&amp;#13;&amp;#10;:流量费争议&amp;#13;&amp;#10;:流量包定制争议&amp;#13;&amp;#10;:不认可&amp;#13;&amp;#10;:未享受&amp;#13;&amp;#10;:小于等于500元，且仅限单倍、月份不超过12个月&amp;#13;&amp;#10;:&amp;#13;&amp;#10;&amp;#13;&amp;#10;高级模板内容：&amp;#13;&amp;#10;投诉问题描述:用户表示一直在校园内使用可是未能使用到校园流量不满&amp;#13;&amp;#10;业务名称:	 100G校园基站流量2021（湖北&amp;#13;&amp;#10;争议月份:2023年10月&amp;#13;&amp;#10;争议金额:30&amp;#13;&amp;#10;是否承诺退费:是&amp;#13;&amp;#10;用户要求:表示一直在：湖北省宜昌市三峡大学西苑学生公寓用户要求处理并回复电话解释一直在校园内未什么不能使用校园内流量解释无效&amp;#13;&amp;#10;&amp;#13;</t>
  </si>
  <si>
    <t>系统支撑：因系统支撑不到位导致流量超出不认可，已发省分核查重新绑定基站，并申请减免本月流量费用30元，24小时内赠费到账，不可打印发票，已为用户赠送10G流量本月使用，满意</t>
  </si>
  <si>
    <t>TS202310101019551968</t>
  </si>
  <si>
    <t>黄思洋</t>
  </si>
  <si>
    <t>2023-10-10 13:37:48</t>
  </si>
  <si>
    <t>&amp;#13;&amp;#10;高级模板内容：&amp;#13;&amp;#10;投诉问题描述:用户称自己副卡参加的合约活动返费不及时18671736217预存0元;赠款总额120元;10元一次性到账;110元分11月返还;   18671765239 预存0元;赠款总额120元;10元一次性到账;110元分11月返还;8月的费用到现在都没有返用户称要低消9月份，现在没有低消，用户，要求要求核实处理回复 请处理谢谢 ，要求核实前台已做解释不认可&amp;#13;&amp;#10;活动名称:预存0元;赠款总额120元;10元一次性到账;110元分11月返还;&amp;#13;&amp;#10;争议月份:2023年9月&amp;#13;&amp;#10;争议金额:20&amp;#13;&amp;#10;用户要求:用户称自己副卡参加的合约活动返费不及时18671736217预存0元;赠款总额120元;10元一次性到账;110元分11月返还;   18671765239 预存0元;赠款总额120元;10元一次性到账;110元分11月返还;8月的费用到现在都没有返用户称要低消9月份，现在没有低消，用户，要求要求核实处理回复 请处理谢谢 ，要求核实前台已做解释不认可，前工单：TS202309051539440431&amp;#13;</t>
  </si>
  <si>
    <t>系统支撑：用户反映副卡赠费未帐问题，经核实，为系统支撑不到位导致，考虑用户感知，申请退23.9-10月两张副卡费用，合计40元，24小时到帐，此费用不可打印发票，并把18671736217，18671765239调整成0元，次月生效，满意。</t>
  </si>
  <si>
    <t>TS202310090929450337</t>
  </si>
  <si>
    <t>2023-10-10 10:42:07</t>
  </si>
  <si>
    <t>主办单位：湖北&amp;#10;客户类别：普通客户&amp;#10;10010是否打通：是&amp;#10;是否二次致电10015：是&amp;#10;是否联系：是&amp;#10;升级倾向：无&amp;#10;号码归属省：湖北&amp;#10;SVIP等级：&amp;#10;用户要求解绑15271510655的副卡，不方便去营业厅，请尽快加急处理。</t>
  </si>
  <si>
    <t>BL202310101044481732</t>
  </si>
  <si>
    <t>2023-10-10 10:55:31</t>
  </si>
  <si>
    <t>用户来电要求立即取消幸福家家乐网龄流量包，用户有打工信部投诉请后台尽快核实处理</t>
  </si>
  <si>
    <t>BL202310091818282090</t>
  </si>
  <si>
    <t>曹光琼</t>
  </si>
  <si>
    <t>2023-10-10 09:14:44</t>
  </si>
  <si>
    <t>&amp;#13;&amp;#10;高级模板内容：&amp;#13;&amp;#10;需区域二线受理的业务:用户无法提供验证码&amp;#13;&amp;#10;用户需办理业务名称:	 5G加油包19元5GB首月优惠版&amp;#13;&amp;#10;业务办理类型:取消&amp;#13;&amp;#10;业务生效时间:次月生效&amp;#13;&amp;#10;是否已按规范验证用户信息:无需验证&amp;#13;</t>
  </si>
  <si>
    <t>BL202310101615501901</t>
  </si>
  <si>
    <t>何习文</t>
  </si>
  <si>
    <t>2023-10-10 17:34:54</t>
  </si>
  <si>
    <t>&amp;#13;&amp;#10;高级模板内容：&amp;#13;&amp;#10;需区域二线受理的业务:用户无法提供验证码&amp;#13;&amp;#10;用户需办理业务名称:5G炫彩加油包19元10GB（次月生效）（湖北）&amp;#13;&amp;#10;业务办理类型:取消&amp;#13;&amp;#10;业务生效时间:次月生效&amp;#13;&amp;#10;是否已按规范验证用户信息:是&amp;#13;</t>
  </si>
  <si>
    <t>TS202310101239480765</t>
  </si>
  <si>
    <t>马沛昕</t>
  </si>
  <si>
    <t>2023-10-10 16:39:11</t>
  </si>
  <si>
    <t>:二次卡问题&amp;#13;&amp;#10;判断省分:其他省分&amp;#13;&amp;#10;:接到上任机主银行短信&amp;#13;&amp;#10;:不认可&amp;#13;&amp;#10;:&amp;#13;&amp;#10;&amp;#13;&amp;#10;高级模板内容：&amp;#13;&amp;#10;投诉问题描述:长期收到前任绑定各种平台的短信，要求全部解除，解释不认可，请核实处理，谢谢&amp;#13;&amp;#10;争议号码:18571009686&amp;#13;&amp;#10;问题现象:接到找前机主的电话、短信 &amp;#13;&amp;#10;用户要求:尽快处理&amp;#13;</t>
  </si>
  <si>
    <t>BL202310091805371907</t>
  </si>
  <si>
    <t>王金柱</t>
  </si>
  <si>
    <t>2023-10-10 09:15:33</t>
  </si>
  <si>
    <t>&amp;#13;&amp;#10;高级模板内容：&amp;#13;&amp;#10;需区域二线受理的业务:用户无法提供验证码&amp;#13;&amp;#10;用户需办理业务名称:解除封顶&amp;#13;&amp;#10;业务办理类型:取消&amp;#13;&amp;#10;业务生效时间:立即生效&amp;#13;&amp;#10;是否已按规范验证用户信息:无需验证&amp;#13;</t>
  </si>
  <si>
    <t>BL202310091738251496</t>
  </si>
  <si>
    <t>颜莉</t>
  </si>
  <si>
    <t>2023-10-10 09:15:44</t>
  </si>
  <si>
    <t>&amp;#13;&amp;#10;高级模板内容：&amp;#13;&amp;#10;需区域二线受理的业务:用户无法提供验证码&amp;#13;&amp;#10;用户需办理业务名称:炫彩通信助理包- 云盘版（立即生效）-湖北-10元（已停售）&amp;#13;&amp;#10;业务办理类型:取消&amp;#13;&amp;#10;业务生效时间:立即生效&amp;#13;&amp;#10;是否已按规范验证用户信息:无需验证&amp;#13;</t>
  </si>
  <si>
    <t>BL202310092154061741</t>
  </si>
  <si>
    <t>郑晓波</t>
  </si>
  <si>
    <t>2023-10-10 09:05:39</t>
  </si>
  <si>
    <t>&amp;#13;&amp;#10;高级模板内容：&amp;#13;&amp;#10;需区域二线受理的业务:用户无法提供验证码&amp;#13;&amp;#10;用户需办理业务名称:炫彩通信助理包6元版（立即生效）&amp;#13;&amp;#10;业务办理类型:取消&amp;#13;&amp;#10;业务生效时间:次月生效&amp;#13;&amp;#10;是否已按规范验证用户信息:是&amp;#13;</t>
  </si>
  <si>
    <t>BL202310101038271593</t>
  </si>
  <si>
    <t>汪先喜</t>
  </si>
  <si>
    <t>2023-10-10 14:21:18</t>
  </si>
  <si>
    <t>&amp;#13;&amp;#10;高级模板内容：&amp;#13;&amp;#10;需区域二线受理的业务:用户无法提供验证码&amp;#13;&amp;#10;用户需办理业务名称:炫彩通信助理包-云盘版 -立即生效（湖北）（已停售）&amp;#13;&amp;#10;业务办理类型:取消&amp;#13;&amp;#10;业务生效时间:立即生效&amp;#13;&amp;#10;是否已按规范验证用户信息:是&amp;#13;&amp;#10;备注（如开通流量包、语音包请备注清楚当月有效/长期有效）:*&amp;#13;</t>
  </si>
  <si>
    <t>BL202310101335041824</t>
  </si>
  <si>
    <t>田务刚</t>
  </si>
  <si>
    <t>2023-10-10 14:40:59</t>
  </si>
  <si>
    <t>&amp;#13;&amp;#10;高级模板内容：&amp;#13;&amp;#10;需区域二线受理的业务:用户无法提供验证码&amp;#13;&amp;#10;用户需办理业务名称:云加速5G畅玩加油包(湖北)&amp;#13;&amp;#10;业务办理类型:取消&amp;#13;&amp;#10;业务生效时间:立即生效&amp;#13;&amp;#10;是否已按规范验证用户信息:无需验证&amp;#13;&amp;#10;备注（如开通流量包、语音包请备注清楚当月有效/长期有效）:取消云加速5G畅玩加油包(湖北)业务，请协助后处理&amp;#13;</t>
  </si>
  <si>
    <t>BL202310101138390224</t>
  </si>
  <si>
    <t>周艳</t>
  </si>
  <si>
    <t>2023-10-10 16:16:51</t>
  </si>
  <si>
    <t>用户来电要求关闭上网功能，请处理 不认可5G不支持关闭 已验证信息 要求尽快关闭</t>
  </si>
  <si>
    <t>BL202310100929060381</t>
  </si>
  <si>
    <t>071700401502</t>
  </si>
  <si>
    <t>王洪</t>
  </si>
  <si>
    <t>2023-10-10 14:15:30</t>
  </si>
  <si>
    <t>#2022重保客户#071700401502命中精准预判服务场景:[65岁以上老人] &amp;#13;&amp;#10;用户表示没有主动办理宽带提速包业务，也没有接到营销人员介绍此业务，现在核实到2023-07-19 开通15元提速包(湖北)（立即生效，次月收费）-新，用户对此表示不满，要求核实处理</t>
  </si>
  <si>
    <t>BL202310101340181874</t>
  </si>
  <si>
    <t>2023-10-10 15:08:00</t>
  </si>
  <si>
    <t>[65岁以上老人] &amp;#13;&amp;#10;高级模板内容：&amp;#13;&amp;#10;需区域二线受理的业务:用户无法提供验证码&amp;#13;&amp;#10;用户需办理业务名称:5G加油包19元5GB（次月生效）、联通助理-智能应答5元（首月免费）&amp;#13;&amp;#10;业务办理类型:取消&amp;#13;&amp;#10;业务生效时间:立即生效&amp;#13;&amp;#10;是否已按规范验证用户信息:无需验证&amp;#13;</t>
  </si>
  <si>
    <t>BL202310101432510124</t>
  </si>
  <si>
    <t>艾书秀</t>
  </si>
  <si>
    <t>2023-10-10 17:56:31</t>
  </si>
  <si>
    <t>[65岁以上老人] &amp;#13;&amp;#10;高级模板内容：&amp;#13;&amp;#10;需区域二线受理的业务:用户无法提供验证码&amp;#13;&amp;#10;用户需办理业务名称:AR彩铃酷趣会员5G加油包（湖北）  增值业务费_增值业务-哔哩哔哩15G流量加会员月包_增值业务-哔哩哔哩15G流量加会员月包   增值业务费_增值业务-沃阅读知涯升学20元特价包_增值业务-沃阅读知涯升学20元特价包&amp;#13;&amp;#10;业务办理类型:取消&amp;#13;&amp;#10;业务生效时间:立即生效&amp;#13;&amp;#10;是否已按规范验证用户信息:是&amp;#13;</t>
  </si>
  <si>
    <t>BL202310101242531211</t>
  </si>
  <si>
    <t>黎国应</t>
  </si>
  <si>
    <t>2023-10-10 14:54:43</t>
  </si>
  <si>
    <t>[65岁以上老人] &amp;#13;&amp;#10;高级模板内容：&amp;#13;&amp;#10;需区域二线受理的业务:用户无法提供验证码&amp;#13;&amp;#10;用户需办理业务名称:AR彩铃酷趣会员5G加油包（湖北）（已停售）&amp;#13;&amp;#10;业务办理类型:取消&amp;#13;&amp;#10;业务生效时间:次月生效&amp;#13;&amp;#10;是否已按规范验证用户信息:是&amp;#13;&amp;#10;备注（如开通流量包、语音包请备注清楚当月有效/长期有效）:无&amp;#13;</t>
  </si>
  <si>
    <t>ZX202310092008441693</t>
  </si>
  <si>
    <t>吕风迪</t>
  </si>
  <si>
    <t>2023-10-10 17:02:21</t>
  </si>
  <si>
    <t>判断省分:湖北&amp;#13;&amp;#10;:失败&amp;#13;&amp;#10;node_42:&amp;#13;&amp;#10;:其他合约&amp;#13;&amp;#10;:异地&amp;#13;&amp;#10;:不认可/无法提供相关证件&amp;#13;&amp;#10;:&amp;#13;&amp;#10;&amp;#13;&amp;#10;高级模板内容：&amp;#13;&amp;#10;问题描述:用户来电反映自己在异地， 要求线上办理销户，挽留失败，已向用户解释，用户不认可，要求上报核实处理，谢谢&amp;#13;&amp;#10;第二联系方式:13393224597&amp;#13;&amp;#10;销户原因:不用了&amp;#13;&amp;#10;用户要求: 要求线上办理销户&amp;#13;</t>
  </si>
  <si>
    <t>业务办理：销户，以为用户注销，满意</t>
  </si>
  <si>
    <t>ZX202310091115300169</t>
  </si>
  <si>
    <t>张修珍</t>
  </si>
  <si>
    <t>2023-10-10 11:05:14</t>
  </si>
  <si>
    <t>[65岁以上老人] 判断省分:湖北&amp;#13;&amp;#10;:失败&amp;#13;&amp;#10;node_42:&amp;#13;&amp;#10;:其他合约&amp;#13;&amp;#10;:本地&amp;#13;&amp;#10;:不认可&amp;#13;&amp;#10;:&amp;#13;&amp;#10;&amp;#13;&amp;#10;高级模板内容：&amp;#13;&amp;#10;问题描述:用户来电反馈要求销户此卡，称此卡机主已过世，称自己到营业厅咨询过销户说要关系证明，用户对此不认可，要求我司处理回电&amp;#13;&amp;#10;第二联系方式:15672539679   &amp;#13;&amp;#10;销户原因:机主过世&amp;#13;&amp;#10;用户要求:加急处理&amp;#13;</t>
  </si>
  <si>
    <t>业务办理：销户，用户要求销户，挽留无效，已核对身份信息协助办理销户，满意。</t>
  </si>
  <si>
    <t>BL202310092249051848</t>
  </si>
  <si>
    <t>2023-10-10 09:05:17</t>
  </si>
  <si>
    <t>[65岁以上老人] &amp;#13;&amp;#10;高级模板内容：&amp;#13;&amp;#10;需区域二线受理的业务:用户无法提供验证码&amp;#13;&amp;#10;用户需办理业务名称:乐铃漏话提醒包（立即生效）-湖北-3元&amp;#13;&amp;#10;业务办理类型:取消&amp;#13;&amp;#10;业务生效时间:次月生效&amp;#13;&amp;#10;是否已按规范验证用户信息:无需验证&amp;#13;</t>
  </si>
  <si>
    <t>ZX202310101209501585</t>
  </si>
  <si>
    <t>谢灵丽</t>
  </si>
  <si>
    <t>2023-10-10 17:02:24</t>
  </si>
  <si>
    <t>判断省分:湖北&amp;#13;&amp;#10;:失败&amp;#13;&amp;#10;node_42:&amp;#13;&amp;#10;:其他合约&amp;#13;&amp;#10;:异地&amp;#13;&amp;#10;:不认可/无法提供相关证件&amp;#13;&amp;#10;:&amp;#13;&amp;#10;&amp;#13;&amp;#10;高级模板内容：&amp;#13;&amp;#10;问题描述:销户在异地 多次挽留失败   要求我司协助 &amp;#13;&amp;#10;第二联系方式:15586366981（本机号码）这个是来电号码  注销的是副卡 也可算第二联系方式&amp;#13;&amp;#10;销户原因:未告知&amp;#13;&amp;#10;用户要求:销户&amp;#13;</t>
  </si>
  <si>
    <t>业务办理：已为用户核对身份信息后注销副卡，满意</t>
  </si>
  <si>
    <t>ZX202310082313151135</t>
  </si>
  <si>
    <t>咨询工单（2021版）&gt;&gt;业务规则&gt;&gt;携号转网-携入</t>
  </si>
  <si>
    <t>2023-10-10 09:04:47</t>
  </si>
  <si>
    <t>用户来电表示自己要求携入，要求我方回复有什么好的政策，请尽快回复处理，谢谢</t>
  </si>
  <si>
    <t>业务办理：用户办理需办理携入，经核实用户表示无需继续联系，用户知晓</t>
  </si>
  <si>
    <t>ZX202310081627291802</t>
  </si>
  <si>
    <t>周渝</t>
  </si>
  <si>
    <t>2023-10-10 09:04:28</t>
  </si>
  <si>
    <t>用户称15629334662，要求办理折扣活动，在线挽留成功 （要求办理折扣活动），不然就要办理转网，请核实。</t>
  </si>
  <si>
    <t>业务办理：用户需办理折扣，致电未接，已短信答复如需办理可联系我部，如有疑问可在工作时间（08:30-12:00；14:00 -17:30 ）联系07176921001、13032700872宜昌客服。如用户咨询，请前台 10010话务 中心代为解释，谢谢。</t>
  </si>
  <si>
    <t>ZX202310081543271301</t>
  </si>
  <si>
    <t>2023-10-10 09:08:57</t>
  </si>
  <si>
    <t>客户来电续订 预存话费享折扣优惠 档位五（次月生效24个月）-湖北政企专属 ，不愿到厅，请后台协助处理，谢谢！</t>
  </si>
  <si>
    <t>业务办理：用户需办理折扣优惠 档位五（次月生效24个月）-湖北政企专属 ，经核实为用户办理存量5G畅爽套餐享49元赠费 湖北，考虑用户10月产生扣费50元，为用户办理 预存话费享50元话费优惠（湖北） ，满意</t>
  </si>
  <si>
    <t>BL202310091705470957</t>
  </si>
  <si>
    <t>王学年</t>
  </si>
  <si>
    <t>2023-10-10 09:15:16</t>
  </si>
  <si>
    <t>[65岁以上老人] &amp;#13;&amp;#10;高级模板内容：&amp;#13;&amp;#10;需区域二线受理的业务:用户无法提供验证码&amp;#13;&amp;#10;用户需办理业务名称:炫彩通信助理包-云盘版 -次月生效（湖北）-10元&amp;#13;&amp;#10;业务办理类型:取消&amp;#13;&amp;#10;业务生效时间:立即生效&amp;#13;&amp;#10;是否已按规范验证用户信息:是&amp;#13;</t>
  </si>
  <si>
    <t>BL202310091709331028</t>
  </si>
  <si>
    <t>陈白发</t>
  </si>
  <si>
    <t>2023-10-10 09:41:12</t>
  </si>
  <si>
    <t>22年Q3Q4重点客户&amp;#13;&amp;#10;高级模板内容：&amp;#13;&amp;#10;需区域二线受理的业务:用户无法提供验证码&amp;#13;&amp;#10;用户需办理业务名称:增值业务-5G精品听读PLUS会员&amp;#13;&amp;#10;业务办理类型:取消&amp;#13;&amp;#10;业务生效时间:次月生效&amp;#13;&amp;#10;是否已按规范验证用户信息:是&amp;#13;&amp;#10;备注（如开通流量包、语音包请备注清楚当月有效/长期有效）:月底失效&amp;#13;</t>
  </si>
  <si>
    <t>TS202310091856420874</t>
  </si>
  <si>
    <t>2023-10-10 11:03:30</t>
  </si>
  <si>
    <t>&amp;#13;&amp;#10;高级模板内容：&amp;#13;&amp;#10;投诉问题描述:用户来电反馈要求取消下个月的赠费活动！&amp;#13;&amp;#10;争议时间:2023-10-09&amp;#13;&amp;#10;争议金额:209&amp;#13;&amp;#10;用户查询情况:12个月的赠费&amp;#13;&amp;#10;前台实际查询情况:含有12月的赠费&amp;#13;&amp;#10;用户要求:立即解决&amp;#13;</t>
  </si>
  <si>
    <t>业务办理：查询昨日已返销活动，用户无次月生效赠费活动，用户知晓，满意</t>
  </si>
  <si>
    <t>TS202309280858302032</t>
  </si>
  <si>
    <t>罗前意</t>
  </si>
  <si>
    <t>2023-10-10 09:21:26</t>
  </si>
  <si>
    <t>&amp;#13;&amp;#10;高级模板内容：&amp;#13;&amp;#10;投诉问题描述:用户来电称此号码在办理微信账号时，提示已被注册，要求处理解决&amp;#13;&amp;#10;争议号码:15586371032&amp;#13;&amp;#10;问题现象:无法注册第三方应用 &amp;#13;&amp;#10;用户要求:尽快回复处理解决&amp;#13;</t>
  </si>
  <si>
    <t>业务办理：用户反映二次卡注册微信账号，根据知识库号码回收页面介绍，用户可直接选择“继续注册”，完成注册后，本手机号码将与用户新申请的微信号进行绑定，之前的注册绑定关系将会自动解除，联系用户解释，表示知晓。</t>
  </si>
  <si>
    <t>TS202310091613511443</t>
  </si>
  <si>
    <t>徐思彤</t>
  </si>
  <si>
    <t>南方一中心&gt;&gt;北京通软&gt;&gt;通软新人班&gt;&gt;通软新人2班</t>
  </si>
  <si>
    <t>2023-10-10 09:49:50</t>
  </si>
  <si>
    <t>&amp;#13;&amp;#10;高级模板内容：&amp;#13;&amp;#10;投诉问题描述:用户来电反映自己通过微信公众号王卡助手进行下单订购了一张号卡，归属地选择为四川宜宾，但号卡送到后发现为湖北宜昌，配送人员给出解释为四川宜宾名额没有了，用户对此不认可，请后台核实处理&amp;#13;&amp;#10;下单套餐名称:小天卡-2023&amp;#13;&amp;#10;实际收到套餐:小天卡-2023&amp;#13;&amp;#10;订购渠道:王卡助手微信公众号&amp;#13;&amp;#10;用户要求:用户来电反映自己通过微信公众号王卡助手进行下单订购了一张号卡，归属地选择为四川宜宾，但号卡送到后发现为湖北宜昌，配送人员给出解释为四川宜宾名额没有了，用户对此不认可，请后台核实处理&amp;#13;</t>
  </si>
  <si>
    <t>业务办理：用户实际反映要求注销本机号码，联系解释套餐优惠性，同意先使用，后期如申请了新号码，再致电10010办理本机号码销户，已承诺用户后期来电时，宜昌联通客服可为其办理注销及退还剩余话费，用户满意。</t>
  </si>
  <si>
    <t>TS202310090917230044</t>
  </si>
  <si>
    <t>2023-10-10 08:44:07</t>
  </si>
  <si>
    <t>主办单位：湖北&amp;#10;客户类别：普通客户&amp;#10;10010是否打通：是&amp;#10;是否二次致电10015：是&amp;#10;是否联系：是&amp;#10;升级倾向：无&amp;#10;号码归属省：湖北&amp;#10;SVIP等级：&amp;#10;用户来电反映，此号卡要添加号卡15571734742为自己的副卡，要求解决，请处理。回复：17683719330</t>
  </si>
  <si>
    <t>业务办理①客户基本资料：业务号码：15572741112、客户姓名：李梦莹、套餐情况：畅爽冰激凌5G套餐99元（基础版）；客户反映绑定副卡问题					&amp;#10;②首次联系客户时间：2023-10-09 10:50:55				&amp;#10;③投诉核查处理情况：收到贵部转办，我司立即组织核查，经核实， 客户要求将15571734742绑定为15572741112作为副卡，客服部已操作绑定，次月生效，满意&amp;#10;④答复客户时间及客户满意度评价：根据上述情况我司于2023-10-09 16:50:55	联系客户解释，客户满意。回单人:宜昌客服王晓玉；联系电话：07176921001。					&amp;#10;⑤投诉核查关联材料：无</t>
  </si>
  <si>
    <t>BL202310091528361767</t>
  </si>
  <si>
    <t>办理工单（2021版）&gt;&gt;业务功能&gt;&gt;VOLTE取消</t>
  </si>
  <si>
    <t>庄易烨</t>
  </si>
  <si>
    <t>2023-10-10 09:37:27</t>
  </si>
  <si>
    <t>用户要求取消VOLTE功能，在线办理失败，请协助处理，谢谢</t>
  </si>
  <si>
    <t>业务办理：VOLTE暂不取消，客户满意</t>
  </si>
  <si>
    <t>BL202310101520100990</t>
  </si>
  <si>
    <t>高龙</t>
  </si>
  <si>
    <t>2023-10-10 16:04:30</t>
  </si>
  <si>
    <t>菜鸟大小宝卡12个月月费75折优惠合约 ，用户要求续约，请尽快处理。</t>
  </si>
  <si>
    <t>业务办理：菜鸟大小宝卡12个月月费75折优惠合约，已办理，次月生效，当月按照折扣合约减免20元，系统办理预存享20元赠费，立即生效，满意</t>
  </si>
  <si>
    <t>BL202310091452341084</t>
  </si>
  <si>
    <t>王旭昇</t>
  </si>
  <si>
    <t>2023-10-10 15:19:13</t>
  </si>
  <si>
    <t>用户来电:关闭上网功能&amp;#13;&amp;#10;判断省分:甘肃、湖北&amp;#13;&amp;#10;解释无法关闭，建议用户关闭手机蜂窝数据网络即可:不认可&amp;#13;&amp;#10;:用户来电要求关闭上网功能，表示如果处理不好产生了上网费用，要求我方赔偿。&amp;#13;</t>
  </si>
  <si>
    <t>业务办理：联系用户表示无需关闭上网功能，仅需转资8元全国流量王套餐，已为用户转资，次月生效，满意</t>
  </si>
  <si>
    <t>BL202310091939080647</t>
  </si>
  <si>
    <t>2023-10-10 14:03:20</t>
  </si>
  <si>
    <t>:号卡配送问题&amp;#13;&amp;#10;:号卡未送达但不想要了&amp;#13;&amp;#10;:不认可&amp;#13;&amp;#10;判断省分:除青海、四川、宁夏外&amp;#13;&amp;#10;:&amp;#13;&amp;#10;用户来电表示并不是自己订购的号卡，要求取消并要求把所有营销电话全部屏蔽。</t>
  </si>
  <si>
    <t>业务办理：取消订单，核实用户名下无订单，已为用户屏蔽电话营销，满意</t>
  </si>
  <si>
    <t>ZHX202310101039181352</t>
  </si>
  <si>
    <t>2023-10-10 11:26:08</t>
  </si>
  <si>
    <t>用户反馈问题（用户要求取消幸福家家乐网龄流量包），要求（立即取消），已派省分工单，根据申诉预警4项场景第（/2/4）项记录此单，请专家团队协助安抚/拦截/解释，谢谢！</t>
  </si>
  <si>
    <t>BL202310091314381836</t>
  </si>
  <si>
    <t>冯建波</t>
  </si>
  <si>
    <t>2023-10-10 09:07:01</t>
  </si>
  <si>
    <t>【2022年上工信部测评重保用户】用户要求续订合约：预存话费享折扣优惠 档位三（次月生效24个月）-湖北政企专属，烦请协助处理，谢谢！&amp;#13;</t>
  </si>
  <si>
    <t>BL202310101235041105</t>
  </si>
  <si>
    <t>蒋蓉</t>
  </si>
  <si>
    <t>2023-10-10 14:18:08</t>
  </si>
  <si>
    <t>来电续办 湖北承诺低消送流量升级版(36元低消送5GB流量)  活动 ，麻烦处理 谢谢</t>
  </si>
  <si>
    <t>业务办理：已告知客户低消活动已下架，推荐办理转资39元福多多，包含10G流量包，次月生效，客户满意</t>
  </si>
  <si>
    <t>BL202310101043581721</t>
  </si>
  <si>
    <t>2023-10-10 14:02:10</t>
  </si>
  <si>
    <t>15171926676命中精准预判服务场景:[65岁以上老人] &amp;#13;&amp;#10;用户来电表示自己要求为其续约预存话费享折扣优惠 档位五（次月生效24个月）-湖北政企专属活动，并返还当月差额，请核实处理，用户表示联系不上我方提供的号码，要求我方在联系，详见;BL202310081627060314</t>
  </si>
  <si>
    <t>业务办理：已与用户沟通办理99元赠费*12个月活动，立即生效，当月返费99元。满意</t>
  </si>
  <si>
    <t>BL202310091323521960</t>
  </si>
  <si>
    <t>廖志远</t>
  </si>
  <si>
    <t>2023-10-10 09:30:49</t>
  </si>
  <si>
    <t>用户反映要求更改一个高清摄像头  现在这个摄像头很模糊  不愿到当时办理网点咨询处理  要求我方线上回电处理联系号码15549314428</t>
  </si>
  <si>
    <t>业务办理：用户反映需更改高清摄像头，经核实现线上无对应勾选项，沟通后需用户前往远安飞跃合作营业厅咨询办理，用户知晓。</t>
  </si>
  <si>
    <t>BL202310091206420739</t>
  </si>
  <si>
    <t>胡开鑫</t>
  </si>
  <si>
    <t>2023-10-10 09:03:57</t>
  </si>
  <si>
    <t>用户要求续订合约：宜昌目标用户99元档5G融合套餐4折优惠24月（次月生效），烦请协助处理，谢谢！&amp;#13;</t>
  </si>
  <si>
    <t>业务办理：用户反映需续订99元档5G融合套餐4折优惠24月（次月生效），沟通后为用户办理存量5G畅爽套餐享59元赠费 湖北等同4折，用户满意</t>
  </si>
  <si>
    <t>BL202310100905542490</t>
  </si>
  <si>
    <t>李金堂</t>
  </si>
  <si>
    <t>2023-10-10 16:31:31</t>
  </si>
  <si>
    <t>13227258932命中精准预判服务场景:[65岁以上老人] &amp;#13;&amp;#10;详见工单：BL202310090835092148  用户不认可处理结果，用户要求办理续约移网全省统一7折包（当月生效12个月）（湖北），需协助处理。用户提及升级投诉</t>
  </si>
  <si>
    <t>业务办理：用户要求办理续约移网全省统一7折包（当月生效12个月），系统无勾选项，无法办理，已联系客户解释说明，建议客户更改套餐，用户表示考虑，满意度一般。</t>
  </si>
  <si>
    <t>BL202310090835092148</t>
  </si>
  <si>
    <t>2023-10-10 09:04:39</t>
  </si>
  <si>
    <t>13227258932命中精准预判服务场景:[65岁以上老人] &amp;#13;&amp;#10;用户要求办理续约移网全省统一7折包（当月生效12个月）（湖北），需协助处理。用户提及升级投诉</t>
  </si>
  <si>
    <t>业务办理：用户要求办理续约移网全省统一7折包（当月生效12个月），系统无勾选项，无法办理，已联系客户解释说明，客户表示知晓。</t>
  </si>
  <si>
    <t>BL202310101001120904</t>
  </si>
  <si>
    <t>邓刚</t>
  </si>
  <si>
    <t>2023-10-10 14:15:53</t>
  </si>
  <si>
    <t>判断省分:湖北&amp;#13;&amp;#10;:宽带新装、加装，IPTV加装&amp;#13;&amp;#10;:湖北省&amp;#13;&amp;#10;:&amp;#13;&amp;#10;&amp;#13;&amp;#10;高级模板内容：&amp;#13;&amp;#10;重要提醒：若能通过无缝下单则选择无缝，建此工单会被专项质检！！！:继续建单&amp;#13;&amp;#10;用户诉求:装机&amp;#13;&amp;#10;当前使用地址:湖北省宜昌市夷陵区龙泉镇新农村1组&amp;#13;&amp;#10;备注:用户来电需要新装宽带，装机地址湖北省宜昌市夷陵区龙泉镇新农村1组，联系电话18571005589，用户要求尽快联系上门，谢谢&amp;#13;</t>
  </si>
  <si>
    <t>业务办理：用户要求办理移机，已跟用户解释清楚，建议用户可本人带身份证件到自营业厅办理，满意。</t>
  </si>
  <si>
    <t>BL202310091708521018</t>
  </si>
  <si>
    <t>冉进军</t>
  </si>
  <si>
    <t>2023-10-10 11:00:40</t>
  </si>
  <si>
    <t>用户要求办理预存话费享240元话费礼包-湖北荆州，解释无效，请处理，联系15608686068</t>
  </si>
  <si>
    <t>业务办理：用户要求办理预存话费享240元话费礼包-湖北荆州，系统无勾选项，建议关注其他优惠活动，用户表示知晓。</t>
  </si>
  <si>
    <t>BL202310101442350313</t>
  </si>
  <si>
    <t>071704120040</t>
  </si>
  <si>
    <t>杜兴伟</t>
  </si>
  <si>
    <t>2023-10-10 15:28:15</t>
  </si>
  <si>
    <t>用户要求取消15元*12个月合约千兆提速包（湖北），挽留无效，请尽快处理并回复</t>
  </si>
  <si>
    <t>业务办理：用户要求取消15元*12个月合约千兆提速包（湖北），核查省客服已于2023-10-10 14:52:56取消成功。另13986762526号码入网时参与分期解耦5G99元直降1200元（社会渠道36期）合约，一次性返还用户800元，待活动结束后，用户可联系发展人15572744447再申请退400元现金。工作人员办理流程符合公司要求，已向用户解释，表示知晓。</t>
  </si>
  <si>
    <t>BL202310091511421466</t>
  </si>
  <si>
    <t>柳小茵</t>
  </si>
  <si>
    <t>2023-10-10 15:09:27</t>
  </si>
  <si>
    <t>查询增值业务:&amp;#13;&amp;#10;合约信息查询:&amp;#13;&amp;#10;系统查询到有产品信息&amp;#13;&amp;#10;:有确认方式&amp;#13;&amp;#10;客户要求取消&amp;#13;&amp;#10;维系挽留:不接受挽留&amp;#13;&amp;#10;:下一步&amp;#13;&amp;#10;判断省分:湖北&amp;#13;&amp;#10;:金融、靓号，套餐折扣、含设备的组网协议四类强合约&amp;#13;&amp;#10;:无合约解约工单&amp;#13;&amp;#10;:挽留失败&amp;#13;&amp;#10;:不愿到厅&amp;#13;&amp;#10;:&amp;#13;&amp;#10;产品类型:标准合约-金融标准合约;产品名称:招联分期5G99元直降1200（社会渠道36期）（湖北）;产品描述:5G套餐99元档，赠送1440元电子券，39.99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 x 客户每月享受的电子券金额。&amp;#13;&amp;#10;;产品ID:91015149;开始时间:2022-12-01 00:00:00;结束时间:2025-11-30 23:59:59;订购渠道:宜昌市夷陵城区营服直销团队（O2O社会直销）;客户确认方式:签字协议。&amp;#13;&amp;#10;用户来电取消（招联分期5G99元直降1200（社会渠道36期）（湖北）），解释无效，对取消违约金不认可，要求取消，请核实处理（要求18点之后回复，其他时间没信号，无法接听电话）要求立即回复</t>
  </si>
  <si>
    <t>业务办理：用户要求取消招联分期合约，因多次未联系上客户，我司无法核实情况处理，已下发短信告知用户，如有疑问可在工作时间（08:30-12:00；14:00-17:30）致电我司宜昌联通13032700872，烦请前台代为转告</t>
  </si>
  <si>
    <t>BL202310091739071509</t>
  </si>
  <si>
    <t>黄教艳</t>
  </si>
  <si>
    <t>2023-10-10 10:42:26</t>
  </si>
  <si>
    <t>用户来电要求续约畅越冰激凌59元套餐5折附加优惠(内部限量），请处理谢谢</t>
  </si>
  <si>
    <t>业务办理：用户要求续约畅越冰激凌59元套餐5折附加优惠(内部限量），系统无勾选项，已协助办理月赠29元*12个月，满意。</t>
  </si>
  <si>
    <t>TS202310100825191934</t>
  </si>
  <si>
    <t>王国瑞</t>
  </si>
  <si>
    <t>2023-10-10 15:01:54</t>
  </si>
  <si>
    <t>[65岁以上老人] 判断省分:湖北&amp;#10;:流量费争议&amp;#10;:流量包定制争议&amp;#10;:不认可&amp;#10;:未享受&amp;#10;:小于等于500元，且仅限单倍、月份不超过12个月&amp;#10;:&amp;#10;&amp;#10;高级模板内容：&amp;#10;投诉问题描述:用户来电反映自己没有订购AR彩铃酷趣会员5G加油包（湖北），在线解释不认可，要求退费&amp;#10;业务名称:AR彩铃酷趣会员5G加油包（湖北）&amp;#10;争议月份:2023年10月&amp;#10;争议金额:20&amp;#10;是否承诺退费:是&amp;#10;用户要求:要求取消并退费，前台已承诺退费并告知注意事项，业务未取消，前台取消提示有在途订单，请后台协助处理</t>
  </si>
  <si>
    <t>TS202310101153382162</t>
  </si>
  <si>
    <t>张其政</t>
  </si>
  <si>
    <t>2023-10-10 14:29:07</t>
  </si>
  <si>
    <t>22年Q3Q4重点客户[65岁以上老人] 判断省分:湖北&amp;#13;&amp;#10;:流量费争议&amp;#13;&amp;#10;:流量包定制争议&amp;#13;&amp;#10;:不认可&amp;#13;&amp;#10;:未享受&amp;#13;&amp;#10;:小于等于500元，且仅限单倍、月份不超过12个月&amp;#13;&amp;#10;:&amp;#13;&amp;#10;&amp;#13;&amp;#10;高级模板内容：&amp;#13;&amp;#10;投诉问题描述:用户称自己未订购&amp;#13;&amp;#10;业务名称:云加速5G畅玩加油包(湖北)&amp;#13;&amp;#10;争议月份:2023年10月&amp;#13;&amp;#10;争议金额:20&amp;#13;&amp;#10;是否承诺退费:是&amp;#13;&amp;#10;用户要求:（1）用户号码：13235631006&amp;#13;&amp;#10;（2）业务名称：云加速5G畅玩加油包(湖北)&amp;#13;&amp;#10;（3）渠道名称：湖北杭州翔羽线上业务代理(宜昌)&amp;#13;&amp;#10;（4）承诺退费金额：20元&amp;#13;&amp;#10;（5）涉及退费月份;10月&amp;#13;&amp;#10;（6）是否取消业务（已取消）&amp;#13;&amp;#10;（7）已在线承诺，不用回复用户_x000b_前台解决情况：经解释使用情况，客户不认可；为维系客户，已承诺24小时内退费，客户满意。&amp;#13;</t>
  </si>
  <si>
    <t>TS202310101033252369</t>
  </si>
  <si>
    <t>田产元</t>
  </si>
  <si>
    <t>2023-10-10 14:39:27</t>
  </si>
  <si>
    <t>判断省分:湖北&amp;#13;&amp;#10;:流量费争议&amp;#13;&amp;#10;:流量包定制争议&amp;#13;&amp;#10;:不认可&amp;#13;&amp;#10;:未享受&amp;#13;&amp;#10;:小于等于500元，且仅限单倍、月份不超过12个月&amp;#13;&amp;#10;:&amp;#13;&amp;#10;&amp;#13;&amp;#10;高级模板内容：&amp;#13;&amp;#10;投诉问题描述:称自己没有开通过流量包 要求取消和退费 请取消&amp;#13;&amp;#10;业务名称:云加速5G畅玩加油包(湖北)&amp;#13;&amp;#10;争议月份:2023年10月&amp;#13;&amp;#10;争议金额:20&amp;#13;&amp;#10;是否承诺退费:是&amp;#13;&amp;#10;用户要求:加急  请取消&amp;#13;</t>
  </si>
  <si>
    <t>TS202310101405590124</t>
  </si>
  <si>
    <t>姜雪芳</t>
  </si>
  <si>
    <t>2023-10-10 17:25:46</t>
  </si>
  <si>
    <t>【2022年上工信部测评重保用户】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湖北杭州翔羽线上业务代理(宜昌)&amp;#13;&amp;#10;反应问题涉及场景:未经同意订购业务&amp;#13;&amp;#10;产品名称:云加速5G畅玩加油包(湖北)&amp;#13;&amp;#10;争议月份:2023年9月、2023年10月&amp;#13;&amp;#10;是否承诺退费:是&amp;#13;&amp;#10;承诺退费金额:40&amp;#13;&amp;#10;是否取消业务（如取消失败，需加上系统报错的提示）:已取消&amp;#13;&amp;#10;是否需要回复:否&amp;#13;&amp;#10;用户要求:退费&amp;#13;</t>
  </si>
  <si>
    <t>TS202310101005131538</t>
  </si>
  <si>
    <t>姚世清</t>
  </si>
  <si>
    <t>2023-10-10 17:03:31</t>
  </si>
  <si>
    <t>【2022年上工信部测评重保用户】【2022年上工信部测评重保用户】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	 湖北杭州翔羽线上业务代理(宜昌) vhbkfdx016&amp;#13;&amp;#10;反应问题涉及场景:未经同意订购业务&amp;#13;&amp;#10;产品名称:沃悦读同步学钻石会员20元包，云加速5G畅玩加油包(湖北)&amp;#13;&amp;#10;争议月份:2023年10月&amp;#13;&amp;#10;是否承诺退费:是&amp;#13;&amp;#10;承诺退费金额:40&amp;#13;&amp;#10;是否取消业务（如取消失败，需加上系统报错的提示）:是&amp;#13;&amp;#10;是否需要回复:否&amp;#13;&amp;#10;用户要求:退费&amp;#13;</t>
  </si>
  <si>
    <t>TS202310101003021462</t>
  </si>
  <si>
    <t>2023-10-10 14:32:46</t>
  </si>
  <si>
    <t>判断省分:湖北&amp;#13;&amp;#10;:流量费争议&amp;#13;&amp;#10;:流量包定制争议&amp;#13;&amp;#10;:不认可&amp;#13;&amp;#10;:未享受&amp;#13;&amp;#10;:小于等于500元，且仅限单倍、月份不超过12个月&amp;#13;&amp;#10;:&amp;#13;&amp;#10;&amp;#13;&amp;#10;高级模板内容：&amp;#13;&amp;#10;投诉问题描述:用户来电称自己没有办理： AR彩铃酷趣会员5G加油包（湖北）前台解释无效  用户要求退费 &amp;#13;&amp;#10;业务名称: AR彩铃酷趣会员5G加油包（湖北） &amp;#13;&amp;#10;争议月份:2023年8月、2023年9月、2023年10月&amp;#13;&amp;#10;争议金额:60&amp;#13;&amp;#10;是否承诺退费:是&amp;#13;&amp;#10;用户要求:  用户要求退费 &amp;#13;</t>
  </si>
  <si>
    <t>TS202310091924031387</t>
  </si>
  <si>
    <t>翟琴</t>
  </si>
  <si>
    <t>2023-10-10 10:37:53</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</si>
  <si>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云加速5G畅玩加油包(湖北)&amp;#13;&amp;#10;争议月份:2023年9月、2023年10月&amp;#13;&amp;#10;是否承诺退费:是&amp;#13;&amp;#10;承诺退费金额:40&amp;#13;&amp;#10;是否取消业务（如取消失败，需加上系统报错的提示）:是&amp;#13;&amp;#10;是否需要回复:否&amp;#13;&amp;#10;用户要求:退费&amp;#13;</t>
  </si>
  <si>
    <t>TS202310091718230968</t>
  </si>
  <si>
    <t>朱光义</t>
  </si>
  <si>
    <t>2023-10-10 10:00:50</t>
  </si>
  <si>
    <t>[65岁以上老人] 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	 湖北杭州翔羽线上业务代理(宜昌) vhbkfdx01&amp;#13;&amp;#10;反应问题涉及场景:未经同意订购业务&amp;#13;&amp;#10;产品名称:	 AR彩铃酷趣会员5G加油包（湖北） 退订&amp;#13;&amp;#10;争议月份:2023年10月、2023年9月&amp;#13;&amp;#10;是否承诺退费:是&amp;#13;&amp;#10;承诺退费金额:40&amp;#13;&amp;#10;是否取消业务（如取消失败，需加上系统报错的提示）:是&amp;#13;&amp;#10;是否需要回复:否&amp;#13;&amp;#10;用户要求:退费&amp;#13;</t>
  </si>
  <si>
    <t>TS202310091510462114</t>
  </si>
  <si>
    <t>谢万新</t>
  </si>
  <si>
    <t>2023-10-10 09:47:46</t>
  </si>
  <si>
    <t>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云加速5G畅玩加油包(湖北)&amp;#13;&amp;#10;争议月份:2023年10月&amp;#13;&amp;#10;是否承诺退费:是&amp;#13;&amp;#10;承诺退费金额:20&amp;#13;&amp;#10;是否取消业务（如取消失败，需加上系统报错的提示）:已取消&amp;#13;&amp;#10;是否需要回复:否&amp;#13;&amp;#10;用户要求:退费&amp;#13;</t>
  </si>
  <si>
    <t>TS202310051927060696</t>
  </si>
  <si>
    <t>2023-10-10 17:23:47</t>
  </si>
  <si>
    <t>主办单位：湖北&amp;#10;客户类别：普通客户&amp;#10;10010是否打通：是&amp;#10;是否二次致电10015：是&amp;#10;是否联系：否&amp;#10;升级倾向：&amp;#10;号码归属省：湖北&amp;#10;SVIP等级：&amp;#10;1. 问题类型:;&amp;#10;2. 投诉类型:月固定费争议;&amp;#10;3. 营业厅地址:;&amp;#10;4. 位置信息:;&amp;#10;5. 位置发生地:;&amp;#10;6. 投诉内容:&amp;#10;202310基本套餐费:99&amp;#10;争议金额:99.00&amp;#10;关联10010工单流水号：TS202310041230290112</t>
  </si>
  <si>
    <t>业务管理：①客户投诉产生的原因：客户反馈转资的问题。&amp;#10;②客户投诉问题核查情况及解决方案：收到贵部转办后，我司立即组织调查。经核实， 2023-09-19 07:37:16 湖北省分公司电子商务部转资，此属自助渠道，非被动办理，已解释，小宝卡现已下架，我部已申请权限，若申请成功，月底将为客户办理转资，建议客户关注。我司于2023-10-06 13:20:38联系客户解释以上情况。&amp;#10;③客户问题满意度：满意&amp;#10;④回单人：张婷   6921001</t>
  </si>
  <si>
    <t>TS202310091801492222</t>
  </si>
  <si>
    <t>徐朦薇</t>
  </si>
  <si>
    <t>2023-10-10 10:41:28</t>
  </si>
  <si>
    <t>&amp;#13;&amp;#10;高级模板内容：&amp;#13;&amp;#10;投诉问题描述:宣传和使用不一致  ，要投诉未明确渠道&amp;#13;&amp;#10;业务名称:小天卡-2023&amp;#13;&amp;#10;宣传渠道:其他:微信&amp;#13;&amp;#10;宣传内容:每个月会有10元的返费 &amp;#13;&amp;#10;实际情况:暂未核实到&amp;#13;&amp;#10;用户要求:联系：13756783153   &amp;#13;</t>
  </si>
  <si>
    <t>业务管理：湖北省宜昌市OMO：现已为用户办理预存享10元赠费*12个月，立即生效，用户满意</t>
  </si>
  <si>
    <t>TS202310091752291967</t>
  </si>
  <si>
    <t>易行柏</t>
  </si>
  <si>
    <t>2023-10-10 15:43:50</t>
  </si>
  <si>
    <t>[65岁以上老人] 用户反馈：:各渠道人员服务、态度问题&amp;#13;&amp;#10;告知联通对服务质量的重视，再次解释安抚并致歉:不认可仍要投诉&amp;#13;&amp;#10;用户要投诉的人员：:营业厅人员&amp;#13;&amp;#10;:&amp;#13;&amp;#10;&amp;#13;&amp;#10;高级模板内容：&amp;#13;&amp;#10;投诉问题描述:用户去营业厅续订预存话费享折扣优惠，业务员要求必须办理一个10元的彩铃包&amp;#13;&amp;#10;到厅时间:2023-10-09&amp;#13;&amp;#10;到厅名称:未告知前台&amp;#13;&amp;#10;办理业务:预存话费享折扣优惠 续订&amp;#13;&amp;#10;营业厅地址:未告知前台&amp;#13;&amp;#10;用户要求:今天晚上之前湖北宜昌负责宽带的人打电话过来。&amp;#13;</t>
  </si>
  <si>
    <t>业务管理：已解释营业厅办理优惠需开通炫彩助理包属管理要求，已为用户登记次月操作赠费89元，合约期12个月，不开通炫彩助理包，且23.11-24.10月差价费用24元，已为用户申请本月内赠费到账，不可打印发票，满意</t>
  </si>
  <si>
    <t>BL202310100937120502</t>
  </si>
  <si>
    <t>杜国佳</t>
  </si>
  <si>
    <t>2023-10-10 16:51:18</t>
  </si>
  <si>
    <t>&gt;业务号码&gt;13040978400；&gt;号码归属地&gt;宜昌；&gt;产品名称&gt;云加速5G畅玩加油包(湖北) ；&gt;产品代码&gt;无；&gt;产品编码&gt;91295249   ；&gt;订购时间 &gt;  2023-10-09 20:48:05 ；&gt;核查情况&gt;平台故障；&gt;不规范定制分类&gt;平台故障，无法判责；&gt;退费金额&gt;20元；&gt;退费时间&gt;2023年10月10日；&gt;投诉内容&gt;&amp;#10;&amp;#10;高级模板内容：&amp;#10;赔付类型：:增值业务争议 &amp;#10;CBSS账单扣费名称：:云加速5G畅玩加油包(湖北)&amp;#10;办理渠道:	 总部客服一体化运营湖北&amp;#10;赔付月份：:2023年10月&amp;#10;返还倍率:单倍&amp;#10;赔付金额：:20&amp;#10;是否已经取消业务:是&amp;#10;是否承诺退费 ：:是&amp;#10;用户是否需要回复：:否&amp;#10;用户要求：:烦请处理 要求退费</t>
  </si>
  <si>
    <t>BL202310091510041434</t>
  </si>
  <si>
    <t>覃轩</t>
  </si>
  <si>
    <t>2023-10-10 10:05:09</t>
  </si>
  <si>
    <t>&gt;业务号码&gt;15549274699；&gt;号码归属地&gt;宜昌；&gt;产品名称&gt;沃悦读同步学钻石会员20元包，联通爱听-少儿优选20元包，云加速5G畅玩加油包(湖北)，5G加油包29元10GB（立即生效）；&gt;产品代码&gt;66001174，66003008，91295249，90997655；&gt;产品编码&gt;6600117400，6600300800，无，无；&gt;订购时间&gt;2023-10-06 07:55:17，2023-08-26 08:28:33， 2023-10-02 10:18:26，2023-10-06 07:56:40；&gt;核查情况&gt;平台故障；&gt;不规范定制分类&gt;平台故障，无法判责；&gt;退费金额&gt;20元，60元，20元，29元；&gt;退费时间&gt;2023-10-10；&gt;投诉内容&gt;&amp;#10;赔付类型：:增值业务争议 &amp;#10;CBSS账单扣费名称：:云加速5G畅玩加油包(湖北)/	沃悦读同步学钻石会员20元包/联通爱听-少儿优选20元包/5G加油包29元10GB（立即生效）&amp;#10;办理渠道:SP接入&amp;#10;赔付月份：:2023年8月、2023年9月、2023年10月&amp;#10;返还倍率:单倍&amp;#10;赔付金额：:129&amp;#10;是否已经取消业务:是&amp;#10;是否承诺退费 ：:是&amp;#10;用户是否需要回复：:否&amp;#10;用户要求：:退费</t>
  </si>
  <si>
    <t>BL202310100901492441</t>
  </si>
  <si>
    <t>李华波</t>
  </si>
  <si>
    <t>2023-10-10 16:20:38</t>
  </si>
  <si>
    <t>&gt;业务号码&gt;18671799208；&gt;号码归属地&gt;宜昌；&gt;产品名称&gt;云加速5G畅玩加油包(湖北)；&gt;产品代码&gt;91295249；&gt;产品编码&gt;无；&gt;订购时间&gt;2023-10-09 15:43:34；&gt;核查情况&gt;平台故障；&gt;不规范定制分类&gt;平台故障，无法判责；&gt;退费金额&gt;20元；&gt;退费时间&gt;2023-10-10；&gt;投诉内容&gt;判断省分:其他省分&amp;#10;:增值业务争议&amp;#10;判断省分:湖北&amp;#10;:移网&amp;#10;:在补救范围内&amp;#10;:不认可&amp;#10;:小于等于500元，且仅限单倍、月份不超过12个月&amp;#10;:&amp;#10;&amp;#10;高级模板内容：&amp;#10;赔付类型：:增值业务争议 &amp;#10;CBSS账单扣费名称：:云加速5G畅玩加油包(湖北)&amp;#10;办理渠道: 总部客服一体化运营湖北省宜昌渠道 &amp;#10;赔付月份：:2023年10月&amp;#10;返还倍率:单倍&amp;#10;赔付金额：:20&amp;#10;是否已经取消业务:是&amp;#10;是否承诺退费 ：:是&amp;#10;用户是否需要回复：:否&amp;#10;用户要求：:用户要求退费</t>
  </si>
  <si>
    <t>BL202310092139191660</t>
  </si>
  <si>
    <t>2023-10-10 14:07:21</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</si>
  <si>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&amp;#10;CBSS账单扣费名称：:云加速5G畅玩加油包(湖北)&amp;#10;办理渠道:无&amp;#10;赔付月份：:2023年10月&amp;#10;返还倍率:单倍&amp;#10;赔付金额：:20&amp;#10;是否已经取消业务:是&amp;#10;是否承诺退费 ：:是&amp;#10;用户是否需要回复：:否&amp;#10;用户要求：:申请退费</t>
  </si>
  <si>
    <t>TS202310101600060798</t>
  </si>
  <si>
    <t>2023-10-10 16:52:28</t>
  </si>
  <si>
    <t>【2022年上工信部测评重保用户】【2022年上工信部测评重保用户】:无法办理联通新入网&amp;#13;&amp;#10;判断用户名下是否存在黑名单:存在黑名单&amp;#13;&amp;#10;判断黑名单加入的方式:系统自动入库&amp;#13;&amp;#10;建议用户通过APP缴清欠费解除黑名单:不认可&amp;#13;&amp;#10;建议用户通过线下营业厅详细查询:仍不认可&amp;#13;&amp;#10;判断省分:其他省分&amp;#13;&amp;#10;:&amp;#13;&amp;#10;用户来电反映要办理过户，但是信息（42082119910909005X袁阳）提示是黑名单无法办理，18695070675没有使用过，要求减免欠费，取消黑名单</t>
  </si>
  <si>
    <t>TS202310101055130556</t>
  </si>
  <si>
    <t>田淑芳</t>
  </si>
  <si>
    <t>2023-10-10 15:19:31</t>
  </si>
  <si>
    <t>用户来电对上月套餐变更，剩余流量没有结转不认可，用户要求把上月流量结转下来</t>
  </si>
  <si>
    <t>TS202310091243450745</t>
  </si>
  <si>
    <t>2023-10-10 16:21:07</t>
  </si>
  <si>
    <t>主办单位：湖北&amp;#10;客户类别：普通客户&amp;#10;10010是否打通：否&amp;#10;是否二次致电10015：是&amp;#10;是否联系：否&amp;#10;升级倾向：&amp;#10;号码归属省：湖北&amp;#10;SVIP等级：&amp;#10;1. 问题类型:;&amp;#10;2. 投诉类型:办理争议;&amp;#10;3. 营业厅地址:;&amp;#10;4. 位置信息:;&amp;#10;5. 位置发生地:;&amp;#10;6. 投诉内容:办理小天卡加1元流量，通话包&amp;#10;8. 办理业务的名称:小天卡加1元139流量包加100分钟通话&amp;#10;8. 无法办理的渠道:10010客服热线</t>
  </si>
  <si>
    <t>"业务规则：①客户投诉产生的原因：办理小天卡加1元139流量包加100分钟通话。 &amp;#10;②客户投诉问题核查情况及解决方案：收到贵部转办后，我司立即组织调查。用户反映需办理小天卡加1元139流量包加100分钟通话，现线上无对应勾选项，建议用户前往自营厅或者网厅咨询，我司2023-10-09 15:43:49联系客户致电未接，已短信答复如需办理可联系我部，如有疑问可在工作时间（08:30-12:00；14:00 -17:30 ）联系07176921001、13032700872宜昌客服。如用户咨询，请前台 10010话务 中心代为解释，谢谢。&amp;#10;③客户问题满意度：一般。 &amp;#10;④回单人：田群、联系方式：07176921001</t>
  </si>
  <si>
    <t>ZX202310091049242374</t>
  </si>
  <si>
    <t>黄光胜</t>
  </si>
  <si>
    <t>2023-10-10 09:14:55</t>
  </si>
  <si>
    <t>用户来电要求我方在线赠送10GB流量，解释不认可，请核实</t>
  </si>
  <si>
    <t>业务规则：经核实因承诺赠送10G流量未操作赠送不认可，已为用户赠送10G流量本月使用，用户认可满意</t>
  </si>
  <si>
    <t>TS202310101243200838</t>
  </si>
  <si>
    <t>蒋晓兴</t>
  </si>
  <si>
    <t>2023-10-10 16:54:29</t>
  </si>
  <si>
    <t>【2022年上工信部测评重保用户】22年Q3Q4重点客户[该用户有申诉倾向，请注意受理态度，查询近三天工单记录，积极解决用户问题。] &amp;#13;&amp;#10;高级模板内容：&amp;#13;&amp;#10;投诉问题描述:前期工单TS202309262031442263，用户称当时告知是200元的返费，称现在只查询到150元，还有50元我方承诺的是10号之前返，要求核实&amp;#13;&amp;#10;活动名称:预存0元;600元分20月返还,每月按固定额度返还;&amp;#13;&amp;#10;争议月份:2023年10月&amp;#13;&amp;#10;争议金额:50&amp;#13;&amp;#10;用户要求:核实处理&amp;#13;</t>
  </si>
  <si>
    <t>业务规则：50元话费系统已操作赠费到账，2023-10-10 16:31:16已到账50元，此费用无法抵扣往月欠费及打印发票，满意</t>
  </si>
  <si>
    <t>TS202310101149092026</t>
  </si>
  <si>
    <t>胡玉鸿</t>
  </si>
  <si>
    <t>2023-10-10 15:40:18</t>
  </si>
  <si>
    <t>22年Q3Q4重点客户&amp;#13;&amp;#10;高级模板内容：&amp;#13;&amp;#10;投诉问题描述:反映套餐合约到期了没有提醒，不认可这两个月的月租&amp;#13;&amp;#10;合约名称:5G冰激凌套餐5折（次月生效24个月）（取整）（合约）（湖北宜昌）&amp;#13;&amp;#10;合约办理渠道:无&amp;#13;&amp;#10;办理时间:2021-09-01&amp;#13;&amp;#10;到期时间:2023-08-31&amp;#13;&amp;#10;是否下发短信提醒:否&amp;#13;&amp;#10;用户要求:要求我方处理，请尽快核实，谢谢&amp;#13;</t>
  </si>
  <si>
    <t>业务规则：5折合约到期。现已减免9-10月折扣差价300元，主卡和副卡办理50元赠费包，15671072765私有到账16，13117289555到账130元。现金到账54元。24小时退费到账，此费用无法抵扣往月欠费及打印发票，用户满意</t>
  </si>
  <si>
    <t>TS202310082050432389</t>
  </si>
  <si>
    <t>李鹏飞</t>
  </si>
  <si>
    <t>2023-10-10 09:43:50</t>
  </si>
  <si>
    <t>&amp;#13;&amp;#10;高级模板内容：&amp;#13;&amp;#10;投诉问题描述:用户来电对月租费用不认可，称自己的套餐是49元，前台解释用户不认可，请核实处理。&amp;#13;&amp;#10;争议月份:2023年10月&amp;#13;&amp;#10;争议金额:109&amp;#13;&amp;#10;用户要求:用户来电对月租费用不认可，称自己的套餐是49元，前台解释用户不认可，请核实处理。&amp;#13;</t>
  </si>
  <si>
    <t>业务规则：查询用户前期赠费29.7元活动于4月结束，现无此套餐，建议用户更改现行在售套餐，用户知晓，满意</t>
  </si>
  <si>
    <t>TS202310081938081248</t>
  </si>
  <si>
    <t>丁珊珊</t>
  </si>
  <si>
    <t>2023-10-10 11:04:47</t>
  </si>
  <si>
    <t>&amp;#13;&amp;#10;高级模板内容：&amp;#13;&amp;#10;投诉问题描述:用户来电称自己的这电话号码一直都无法领取会员，要求我方处理&amp;#13;&amp;#10;操作渠道:微信公众号-菜单栏-福利或支付宝生活号“阿里宝卡联通服务号” -菜单栏-“会员福利”&amp;#13;&amp;#10;参加活动（套餐）名称:阿里宝卡福气Max版&amp;#13;&amp;#10;页面提示:无&amp;#13;&amp;#10;用户要求:处理&amp;#13;</t>
  </si>
  <si>
    <t>业务规则：经核实，客户反映无法领取会员，建议客户可关注微信公众号【宝卡服务】-【福利】-【会员福利】／支付宝生活号“阿里宝卡联通服务号”-菜单栏-“会员福利”。具体领取规则以页面描述为准，多次致电未接，已短信告知如您后期使用有任何疑问，可于工作时间（08：30-17：30）致电宜昌联通07176921001或13032700872。</t>
  </si>
  <si>
    <t>TS202310100917250243</t>
  </si>
  <si>
    <t>2023-10-10 16:41:46</t>
  </si>
  <si>
    <t>&amp;#13;&amp;#10;高级模板内容：&amp;#13;&amp;#10;投诉问题描述:用户来电对于套餐内100分钟数不满，表示当时办理时，工作人员称套餐内有100分钟语音，实际为有效期6个月，用户不满，要求将100分钟数变更为长久有效使用&amp;#13;&amp;#10;争议月份:2023年10月&amp;#13;&amp;#10;争议金额:0&amp;#13;&amp;#10;用户要求:用户要求将100分钟数变更为长久有效使用，谢谢&amp;#13;</t>
  </si>
  <si>
    <t>业务规则：经核实，因套餐规则无法满足用户需求。客户办理梦想e卡套餐，套餐内无100分钟 ，已联系客户解释说明，考虑客户感知，已为客户办理预存话费享100分钟语音6个月活动，无法办理长期赠送100分钟语音，多次致电未接，已短信告知如您后期使用有任何疑问，可于工作时间（08：30-17：30）致电宜昌联通07176921001或13032700872</t>
  </si>
  <si>
    <t>TS202310091951591840</t>
  </si>
  <si>
    <t>李鑫</t>
  </si>
  <si>
    <t>2023-10-10 12:42:54</t>
  </si>
  <si>
    <t>&amp;#13;&amp;#10;高级模板内容：&amp;#13;&amp;#10;投诉问题描述:号码不是9元/月的&amp;#13;&amp;#10;业务名称:小天卡-2023&amp;#13;&amp;#10;宣传渠道:其他:腾讯视频广告&amp;#13;&amp;#10;宣传内容:9.元/月&amp;#13;&amp;#10;实际情况:30元/月&amp;#13;&amp;#10;用户要求:注销卡转移话费&amp;#13;</t>
  </si>
  <si>
    <t>业务规则：经核实客户对套餐资费规则不认可，现已联系客户解释，并协助办理销户，费用退至客户提供支付宝17709590854，客户满意。</t>
  </si>
  <si>
    <t>TS202310091451371526</t>
  </si>
  <si>
    <t>任君怡</t>
  </si>
  <si>
    <t>2023-10-10 12:52:46</t>
  </si>
  <si>
    <t>&amp;#13;&amp;#10;高级模板内容：&amp;#13;&amp;#10;投诉问题描述:此前工单：TS202309091651080420 用户对于退费不能在发票当中打印不认可，解释无效，要求再次投诉，要求现金退费，请核实处理谢谢！&amp;#13;&amp;#10;业务名称:副卡和宽带&amp;#13;&amp;#10;争议月份:2023年9月&amp;#13;&amp;#10;争议金额:100&amp;#13;&amp;#10;办理渠道:/&amp;#13;&amp;#10;前台是否取消:已取消&amp;#13;&amp;#10;是否承诺退费:否&amp;#13;&amp;#10;用户要求:此前工单：TS202309091651080420 用户对于退费不能在发票当中打印不认可，解释无效，要求再次投诉，要求现金退费，请核实处理谢谢！&amp;#13;</t>
  </si>
  <si>
    <t>业务规则：经核实因赠费无法打印发票，现已联系客户解释，考虑客户使用感知，我司申请100元现金24小时到账，此费用不可打印发票，客户满意。</t>
  </si>
  <si>
    <t>TS202310082059430014</t>
  </si>
  <si>
    <t>刘本军</t>
  </si>
  <si>
    <t>2023-10-10 09:17:47</t>
  </si>
  <si>
    <t>用户来电对来电手机上有靓号专属月承诺通信资费100元不认可，称为什么还有多扣费21元解释无效，用户称自己要投诉。请尽快处理，谢谢</t>
  </si>
  <si>
    <t>业务规则：因靓号规则无法满足用户需求。经核实，客户办理13177070666靓号，每个月有 靓号专属月承诺通信资费 ，靓号月承诺通信费100元，靓号协议期60个月，现仍在协议期内，导致有21元靓号补收费用，已联系客户解释说明，客户表示知晓。</t>
  </si>
  <si>
    <t>TS202310082021071960</t>
  </si>
  <si>
    <t>许全军</t>
  </si>
  <si>
    <t>2023-10-10 09:38:13</t>
  </si>
  <si>
    <t>&amp;#13;&amp;#10;高级模板内容：&amp;#13;&amp;#10;投诉问题描述:用户称未使用对每个月的扣费不认可&amp;#13;&amp;#10;争议月份:2023年8月、2023年9月&amp;#13;&amp;#10;争议金额:196&amp;#13;&amp;#10;用户要求:用户称没有使用过这个号码，为什么要扣费，对之前的月租费扣费不认可，麻烦核实处理，谢谢&amp;#13;</t>
  </si>
  <si>
    <t>业务规则：用户对8-9月未使用产生月租扣费不认可，此为正常计费，联系用户未接，无法协商处理，如有疑问可在工作时间（08:30-12:00；14:00-17:30）联系07176921001、13032700872宜昌客服。如用户咨询，请前台10010话务中心代为解释，谢谢</t>
  </si>
  <si>
    <t>TS202310092151250861</t>
  </si>
  <si>
    <t>071700002736</t>
  </si>
  <si>
    <t>孙凌萱</t>
  </si>
  <si>
    <t>2023-10-10 16:38:28</t>
  </si>
  <si>
    <t>【2022年上工信部测评重保用户】【2022年上工信部测评重保用户】&amp;#13;&amp;#10;高级模板内容：&amp;#13;&amp;#10;投诉问题描述:用户来电 反映对IPTV扣费10元不认可。&amp;#13;&amp;#10;收费月份:2023年10月&amp;#13;&amp;#10;争议实际金额:10&amp;#13;&amp;#10;用户要求:尽快处理 谢谢&amp;#13;</t>
  </si>
  <si>
    <t>业务规则：用户对IPTV收费不认可，核实用户使用套餐为119冰融移网主卡套餐（新）（199元冰融套餐）（湖北），套餐仅分开出账，未额外产生IPTV扣费，且用户有正常使用机顶盒，已解释用户认可满意</t>
  </si>
  <si>
    <t>TS202310101540580284</t>
  </si>
  <si>
    <t>杨洲</t>
  </si>
  <si>
    <t>2023-10-10 17:30:06</t>
  </si>
  <si>
    <t>&amp;#13;&amp;#10;高级模板内容：&amp;#13;&amp;#10;投诉问题描述:客户来电表示有一个；IPTV包月-包月费	 12.00，客户要求取消，推荐营业厅不认可，要求准确告知一定能取消，要求记录反馈&amp;#13;&amp;#10;用户状态:   &amp;#13;&amp;#10;停机原因:  &amp;#13;&amp;#10;第二联系电话:15671020883&amp;#13;&amp;#10;用户要求:客户来电表示有一个；IPTV包月-包月费	 12.00，客户要求取消，推荐营业厅不认可，要求准确告知营业厅一定能取消，要求记录反馈&amp;#13;</t>
  </si>
  <si>
    <t>业务规则：用户对IPTV收费不认可，已解释此业务为套餐168元包含业务，无法取消，考虑用户使用感知，已为用户申请预存话费享10元/月话费优惠12个月（湖北），用户认可，满意</t>
  </si>
  <si>
    <t>TS202310091729571312</t>
  </si>
  <si>
    <t>袁正平</t>
  </si>
  <si>
    <t>2023-10-10 11:59:46</t>
  </si>
  <si>
    <t>&amp;#13;&amp;#10;高级模板内容：&amp;#13;&amp;#10;投诉问题描述:用户来电反馈自己此号码绑定的副卡号码之前都是没有月租费用的，目前每月都有月租扣费，在线解释办理时有活动返还话费，目前没有相关活动，用户对此不理解！并且用户告知本机绑定的宽带（071700364765）监控是不会额外收取费用，但本月开始每月收取了10元的费用！要求我方解决&amp;#13;&amp;#10;业务名称:副卡月功能费-10元&amp;#13;&amp;#10;变更渠道:宜昌市城区胜利四路自有营业厅&amp;#13;&amp;#10;用户要求:要求减免副卡月租费用和宽带绑定监控存储的业务费用！请协助处理！谢谢！&amp;#13;</t>
  </si>
  <si>
    <t>业务规则：用户对副卡及沃家神眼收费问题 不认可，已解释副卡免费使用1年，到期后10元每月收费，为正常计费，考虑用户使用感知，已为用户申请转资0月租，沃家神眼收费正常无法更改，已解释用户认可满意</t>
  </si>
  <si>
    <t>TS202310101259021185</t>
  </si>
  <si>
    <t>2023-10-10 14:17:45</t>
  </si>
  <si>
    <t>18671788989命中精准预判服务场景:[该用户有申诉倾向，请注意受理态度，查询近三天工单记录，积极解决用户问题。] 用户来电反映前期费用问题详单见;TS202309260816412185,称前期有回复工作人员已承诺退费，还没处理对此不认可要求我方立刻处理，请处理。</t>
  </si>
  <si>
    <t>业务规则：用户对靓号保底规则不认可，考虑用户感知，申请退5月-8月补收费用合计163.1元现金方式到账，24小时到帐，此费用不可打印发票，满意。</t>
  </si>
  <si>
    <t>TS202310091914011188</t>
  </si>
  <si>
    <t>王英</t>
  </si>
  <si>
    <t>2023-10-10 13:34:23</t>
  </si>
  <si>
    <t>&amp;#13;&amp;#10;高级模板内容：&amp;#13;&amp;#10;投诉问题描述:用户来电反映称，前期交的50元，营业厅告知送50元，但是前台核实到又扣除了50元，用户表示账单看不懂，对欠费不认可，我处耐心解释无效，用户不认可，要求核实具体情况，请协助处理。&amp;#13;&amp;#10;争议月份:2023年10月&amp;#13;&amp;#10;争议金额:0&amp;#13;&amp;#10;用户要求:用户来电反映称，前期交的50元，营业厅告知送50元，但是前台核实到又扣除了50元，用户表示账单看不懂，对欠费不认可，我处耐心解释无效，用户不认可，要求核实具体情况，请协助处理。&amp;#13;</t>
  </si>
  <si>
    <t>业务规则：用户对配送员承诺充值50元赠费50元未到账不认可，已为用户申请补赠50元，24小时内赠费到账，不可打印发票，满意</t>
  </si>
  <si>
    <t>TS202310081624551536</t>
  </si>
  <si>
    <t>卢爱荣</t>
  </si>
  <si>
    <t>2023-10-10 09:06:08</t>
  </si>
  <si>
    <t>&amp;#13;&amp;#10;高级模板内容：&amp;#13;&amp;#10;投诉问题描述:前期工单TS202309161236181042处理结果：经核实，号码欠停状态不发放电子券，用户不认可，表示自己手机没有欠费，且本月又是从用户的银行卡扣的费，在线解释无效&amp;#13;&amp;#10;活动名称:湖北分期低消128元（24个月）次月生效&amp;#13;&amp;#10;争议月份:2023年10月&amp;#13;&amp;#10;争议金额:58&amp;#13;&amp;#10;用户要求:在线解释无效，用户要求我方核实处理回复，请求后台协助处理，谢谢&amp;#13;</t>
  </si>
  <si>
    <t>业务规则：用户反映电子券未到账，经核实，号码欠停状态不发放电子券，考虑到用户使用感知，本机有低消，申请由当阳玉阳智能通讯合作厅已将问题反馈至渠道经理86-18607201946，为用户申请补赠58元话费，于24小时内退费到账，此费用不可打印发票，满意。</t>
  </si>
  <si>
    <t>TS202310101245170876</t>
  </si>
  <si>
    <t>投诉工单（2021版）&gt;&gt;移网&gt;&gt;【产品及计费使用】产品及业务规则&gt;&gt;查询他机信息需验证规则不满</t>
  </si>
  <si>
    <t>宋致家</t>
  </si>
  <si>
    <t>2023-10-10 15:49:27</t>
  </si>
  <si>
    <t>22年Q3Q4重点客户用户来电要求查询号码：15571710103 业务，前台告辅助验证址或者服务密码用户不认可，对此不认可，要求投诉，故提此单，联系电话 ：13071289201</t>
  </si>
  <si>
    <t>业务规则：用户要求查询非本机15571710103号码业务取消问题。经核实，湖北宜昌79元包3800分钟（省内拨打国内）为套餐必选项，不支持取消。已向用户解释，表示知晓。</t>
  </si>
  <si>
    <t>TS202310091500001784</t>
  </si>
  <si>
    <t>2023-10-10 09:48:47</t>
  </si>
  <si>
    <t>&amp;#13;&amp;#10;高级模板内容：&amp;#13;&amp;#10;投诉问题描述:用户来电反映到厅办理主副卡互换，导致69元赠费被收回，营业厅告知费用可通过人工客服退还，请后台协助处理，谢谢&amp;#13;&amp;#10;活动名称:存量5G畅爽套餐享69元赠费 湖北&amp;#13;&amp;#10;争议月份:2023年10月&amp;#13;&amp;#10;争议金额:69&amp;#13;&amp;#10;用户要求:退还费用&amp;#13;</t>
  </si>
  <si>
    <t>业务规则：主副卡变更后导致赠费失效，现补赠本月折扣差价70元，主卡办理50元赠费，副卡办理20元赠费，立即到账，此费用无法抵扣往月欠费及打印发票，已更改15572782981号码0元副卡，次月生效，满意</t>
  </si>
  <si>
    <t>TS202310081129051187</t>
  </si>
  <si>
    <t>夏江华</t>
  </si>
  <si>
    <t>2023-10-10 13:03:09</t>
  </si>
  <si>
    <t>主办单位：湖北&amp;#10;客户类别：星级客户&amp;#10;10010是否打通：是&amp;#10;是否二次致电10015：是&amp;#10;是否联系：是&amp;#10;升级倾向：无&amp;#10;号码归属省：湖北&amp;#10;SVIP等级：&amp;#10;反映扣费问题&amp;#13;&amp;#10;称对套餐扣费不认可，要求我方核实明细，要求尽快处理&amp;#13;&amp;#10;&amp;#13;&amp;#10;（协办工单）集团高星用户，务必于12小时内，上传199冰融5折优惠2年期（99.5元24个月）办理凭证，是否告知用户办理期限，用户要求为其重新办理此活动业务，如无此活动是否有其他类似活动可为其添加，谢谢！</t>
  </si>
  <si>
    <t>业务规则①客户基本信息：业务号码：18163070617、客户姓名：夏江华、套餐情况：119冰融移网主卡套餐（新）（199元冰融套餐）（湖北）； 客户反映折扣续约的问题。&amp;#10;②首次联系客户时间：2023-10-08 12:38:47； &amp;#10;③投诉核查处理情况：收到贵部转办后，我司立即组织调查 。经核实，客户套餐已下架，无法办理活动续约，现已联系客户解释，推荐办理转资199元畅爽套餐，同时办理赠费活动，次月生效，合约期12个月，原套餐无法转回，客户认可。&amp;#10;④答复客户时间及客户满意度评价相关信息：我司于2023-10-08 12:38:47联系客户解释说明，客户认可满意。回单人：王宜艳&amp;#10;⑤投诉核查关联材料：无</t>
  </si>
  <si>
    <t>TS202310091355142449</t>
  </si>
  <si>
    <t>张杨</t>
  </si>
  <si>
    <t>2023-10-10 10:09:51</t>
  </si>
  <si>
    <t>&amp;#13;&amp;#10;高级模板内容：&amp;#13;&amp;#10;投诉问题描述:用户来打电反映自己有从银行卡中扣费58元到联通，已解释可能是因为号码9月份欠费导致未返还电子券，用户不认可，坚持称自己10月份已经交费，要求退还从银行卡扣除的费用，不然就一直投诉，请处理，谢谢。&amp;#13;&amp;#10;活动名称:花呗先享5G129元直降1200（社会24期）&amp;#13;&amp;#10;争议月份:2023年9月&amp;#13;&amp;#10;争议金额:58&amp;#13;&amp;#10;用户要求:用户来打电反映自己有从银行卡中扣费58元到联通，已解释可能是因为号码9月份欠费导致未返还电子券，用户不认可，坚持称自己10月份已经交费，要求退还从银行卡扣除的费用，不然就一直投诉，请处理，谢谢。&amp;#13;</t>
  </si>
  <si>
    <t>业务规则：因用户9月欠费导致电子券未返还，现减免用户自付款58元，系统办理预存享50元赠费，立即到账，补赠剩余8元费用，24小时退费到账，此费用无法抵扣往月欠费及打印发票，满意</t>
  </si>
  <si>
    <t>ZX202310092005181681</t>
  </si>
  <si>
    <t>范媛媛</t>
  </si>
  <si>
    <t>2023-10-10 17:11:31</t>
  </si>
  <si>
    <t>&amp;#13;&amp;#10;高级模板内容：&amp;#13;&amp;#10;问题描述:合约不能销户&amp;#13;&amp;#10;第二联系方式:13037137181&amp;#13;&amp;#10;销户原因:有其他号码这个号码不使用了&amp;#13;&amp;#10;用户要求:请中午12点以后联系因为在上课，下午两点到五点也在上课&amp;#13;&amp;#10;&amp;#13;&amp;#10;&amp;#13;</t>
  </si>
  <si>
    <t>ZX202310091614580216</t>
  </si>
  <si>
    <t>071700259089</t>
  </si>
  <si>
    <t>陈明露</t>
  </si>
  <si>
    <t>2023-10-10 09:23:16</t>
  </si>
  <si>
    <t>用户来电要求将071700259089 和071704206640这两部宽带进行解绑销户，已建议用户前往自营厅办理，用户表示人在外地，请公司协助处理并回复。</t>
  </si>
  <si>
    <t>TS202310091223230257</t>
  </si>
  <si>
    <t>熊建红</t>
  </si>
  <si>
    <t>2023-10-10 13:22:36</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</si>
  <si>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投诉内容:把13972039232，15171854146，这2个号码从主号上面分出来，改成最低消费，不要跟主号捆绑消费</t>
  </si>
  <si>
    <t>TS202310091830230362</t>
  </si>
  <si>
    <t>2023-10-10 19:00:07</t>
  </si>
  <si>
    <t>主办单位：湖北&amp;#10;客户类别：普通客户&amp;#10;10010是否打通：否&amp;#10;是否二次致电10015：是&amp;#10;是否联系：否&amp;#10;升级倾向：&amp;#10;号码归属省：湖北&amp;#10;SVIP等级：&amp;#10;1. 问题类型:;&amp;#10;2. 投诉类型:退订争议;&amp;#10;3. 营业厅地址:;&amp;#10;4. 位置信息:;&amp;#10;5. 位置发生地:;&amp;#10;6. 投诉内容:2I承诺低消59元宽带优惠产品 (立即生效)&amp;#10;取消以上业务&amp;#10;业务自动退订失败</t>
  </si>
  <si>
    <t>"业务取消①客户投诉产生的原因：低消产品取消不成功。 &amp;#10;②客户投诉问题核查情况及解决方案：收到贵部转办后，我司立即组织调查。经核实，（猇亭综合）客户要求取消2I承诺低消59元宽带优惠产品，挽留无效，客服部取消。我司于2023-10-10 10:46:34联系客户解释。 &amp;#10;③客户问题满意度：满意。 &amp;#10;④回单人：颜晶  6921001"</t>
  </si>
  <si>
    <t>TS202310101539230239</t>
  </si>
  <si>
    <t>2023-10-10 16:21:22</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</si>
  <si>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投诉内容:因我现在居住的地方信号不好，现请贵公司帮忙取消宽带，同时也取消五折活动</t>
  </si>
  <si>
    <t>"业务取消①客户投诉产生的原因：合约限制办理携转不成功。 &amp;#10;②客户投诉问题核查情况及解决方案：收到贵部转办后，我司立即组织调查。经核实，（宜都乡镇营服中心）客户要求取消存费得盲盒，此业务属优惠体验服务，不额外产生费用，处理过程中建议客户保留，挽留无效，已转营服维系无果，客服部取消。我司于2023-10-14 13:32:34联系客户解释。 &amp;#10;③客户问题满意度：满意。 &amp;#10;④回单人：颜晶  6921001"</t>
  </si>
  <si>
    <t>BL202310101522091023</t>
  </si>
  <si>
    <t>闵艳</t>
  </si>
  <si>
    <t>2023-10-10 15:36:25</t>
  </si>
  <si>
    <t>查询增值业务:&amp;#13;&amp;#10;合约信息查询:&amp;#13;&amp;#10;系统未查询到产品信息/非用户咨询的产品&amp;#13;&amp;#10;查询优惠产品信息:&amp;#13;&amp;#10;:有确认方式&amp;#13;&amp;#10;:客户要求取消&amp;#13;&amp;#10;维系挽留:不接受挽留&amp;#13;&amp;#10;:下一步&amp;#13;&amp;#10;判断省分:湖北&amp;#13;&amp;#10;:其他合约&amp;#13;&amp;#10;:办理不成功&amp;#13;&amp;#10;:解除网龄计划合约生效时间	&amp;#13;&amp;#10;2023-06-01 00:00:00&amp;#13;</t>
  </si>
  <si>
    <t>BL202310101223090937</t>
  </si>
  <si>
    <t>彭正富</t>
  </si>
  <si>
    <t>2023-10-10 16:09:18</t>
  </si>
  <si>
    <t>13177077977命中精准预判服务场景:[65岁以上老人] &amp;#13;&amp;#10;查询增值业务:&amp;#13;&amp;#10;合约信息查询:&amp;#13;&amp;#10;系统查询到有产品信息&amp;#13;&amp;#10;:有确认方式&amp;#13;&amp;#10;客户要求取消&amp;#13;&amp;#10;维系挽留:不接受挽留&amp;#13;&amp;#10;:下一步&amp;#13;&amp;#10;判断省分:湖北&amp;#13;&amp;#10;:其他合约&amp;#13;&amp;#10;:办理不成功&amp;#13;&amp;#10;:&amp;#13;&amp;#10;产品类型:轻合约;产品名称:湖北宜昌预存话费得流量短信包24个月-立即;产品描述:用户申请办理提前解约，需支付解约赔偿金，支付后办理解约，支付后办理解约，次月生效;产品ID:91022417;开始时间:2022-02-26 11:14:52;结束时间:2024-01-31 23:59:59;订购渠道:夷陵小溪塔香山凤凰城专营店;客户确认方式:签字协议。&amp;#13;&amp;#10;用户来电要求取消，因无法提供验证码，请后台协助处理</t>
  </si>
  <si>
    <t>ZX202310091525062195</t>
  </si>
  <si>
    <t>孙崇信</t>
  </si>
  <si>
    <t>2023-10-10 09:24:45</t>
  </si>
  <si>
    <t>判断省分:湖北&amp;#13;&amp;#10;:失败&amp;#13;&amp;#10;node_42:&amp;#13;&amp;#10;:无合约/简单合约&amp;#13;&amp;#10;:单卡/移移融合副卡套餐&amp;#13;&amp;#10;获取用户证件类型::不认可&amp;#13;&amp;#10;:&amp;#13;&amp;#10;&amp;#13;&amp;#10;高级模板内容：&amp;#13;&amp;#10;问题描述:用户来电要销户，并且把宽带071700807337销户。&amp;#13;&amp;#10;第二联系方式:15571763697 &amp;#13;&amp;#10;销户原因:人在异地用不上了&amp;#13;&amp;#10;用户要求:要求加急联系处理。&amp;#13;</t>
  </si>
  <si>
    <t>业务取消（当阳城区 营服中心）：用户反映虚装宽带销户，挽留无效，已为用户取消并注销副卡，现号码已携出，满意。</t>
  </si>
  <si>
    <t>ZX202310091641420445</t>
  </si>
  <si>
    <t>071703844442</t>
  </si>
  <si>
    <t>钱漓江</t>
  </si>
  <si>
    <t>2023-10-10 10:11:50</t>
  </si>
  <si>
    <t>判断省分:湖北&amp;#13;&amp;#10;:被动办理宽带&amp;#13;&amp;#10;:不需要&amp;#13;&amp;#10;:&amp;#13;&amp;#10;&amp;#13;&amp;#10;高级模板内容：&amp;#13;&amp;#10;问题描述:用户称自己未办理宽带，为什么会有宽带，前台已解释，用户不认可，用户要求取消宽带及低消&amp;#13;&amp;#10;第二联系方式:15671004423&amp;#13;&amp;#10;销户原因:无&amp;#13;&amp;#10;用户要求:尽快处理&amp;#13;</t>
  </si>
  <si>
    <t>业务取消（当阳城区）：用户要求取消低消宽带。挽留无效，已成功取消，满意。</t>
  </si>
  <si>
    <t>ZX202310101204261538</t>
  </si>
  <si>
    <t>071704005192</t>
  </si>
  <si>
    <t>张定开</t>
  </si>
  <si>
    <t>2023-10-10 15:20:20</t>
  </si>
  <si>
    <t>071704005192命中精准预判服务场景:[65岁以上老人] &amp;#13;&amp;#10;是被动办理的低消宽带，用户表示不需要此宽带，自己完全不知情，解释无效，要求取消此宽带，请处理</t>
  </si>
  <si>
    <t>业务取消（五峰城西）：cpe宽带，挽留无效，已取消，客户满意。</t>
  </si>
  <si>
    <t>ZX202310091532082260</t>
  </si>
  <si>
    <t>071704073797</t>
  </si>
  <si>
    <t>刘新春</t>
  </si>
  <si>
    <t>2023-10-10 14:15:57</t>
  </si>
  <si>
    <t>判断省分:湖北&amp;#13;&amp;#10;:被动办理宽带&amp;#13;&amp;#10;:不需要&amp;#13;&amp;#10;:&amp;#13;&amp;#10;&amp;#13;&amp;#10;高级模板内容：&amp;#13;&amp;#10;问题描述:用户要求在线取消宽带&amp;#13;&amp;#10;第二联系方式:15549305868&amp;#13;&amp;#10;销户原因:不知情办理宽带并产生费用&amp;#13;&amp;#10;用户要求:无法在线取消宽带提速包，有合约存在，用户无法自行前往&amp;#13;&amp;#10;用户称是否能在线取消都给予电话通知，&amp;#13;</t>
  </si>
  <si>
    <t>ZX202310081024050925</t>
  </si>
  <si>
    <t>071703627254</t>
  </si>
  <si>
    <t>高炎章</t>
  </si>
  <si>
    <t>2023-10-10 09:05:08</t>
  </si>
  <si>
    <t>判断省分:湖北&amp;#13;&amp;#10;:被动办理宽带&amp;#13;&amp;#10;:不需要&amp;#13;&amp;#10;:&amp;#13;&amp;#10;&amp;#13;&amp;#10;高级模板内容：&amp;#13;&amp;#10;问题描述:客户表示本机没有安装宽带，要求拆分销户，请处理，谢谢&amp;#13;&amp;#10;第二联系方式: 15271527686   &amp;#13;&amp;#10;销户原因:没有安装&amp;#13;&amp;#10;用户要求:客户要求处理，谢谢&amp;#13;</t>
  </si>
  <si>
    <t>业务取消（西陵营服中心）：虚装宽带销户，挽留无效，客服部取消，现号码允许携出，满意。</t>
  </si>
  <si>
    <t>ZX202310101028120571</t>
  </si>
  <si>
    <t>071700309195</t>
  </si>
  <si>
    <t>何重师</t>
  </si>
  <si>
    <t>2023-10-10 14:04:29</t>
  </si>
  <si>
    <t>判断省分:湖北&amp;#13;&amp;#10;:被动办理宽带&amp;#13;&amp;#10;:不需要&amp;#13;&amp;#10;:&amp;#13;&amp;#10;&amp;#13;&amp;#10;高级模板内容：&amp;#13;&amp;#10;问题描述:用户表示自己没有办理主卡和宽带，自己到营业厅办理，无法办理，请处理&amp;#13;&amp;#10;第二联系方式:15629340268&amp;#13;&amp;#10;销户原因:自己没有办理&amp;#13;&amp;#10;用户要求:尽快&amp;#13;</t>
  </si>
  <si>
    <t>业务取消（夷陵城区）：cpe宽带，挽留成功，暂不取消，客户满意</t>
  </si>
  <si>
    <t>ZX202310101042020718</t>
  </si>
  <si>
    <t>071700310661</t>
  </si>
  <si>
    <t>路道凤</t>
  </si>
  <si>
    <t>2023-10-10 14:16:49</t>
  </si>
  <si>
    <t>判断省分:湖北&amp;#13;&amp;#10;:自己办理的宽带&amp;#13;&amp;#10;:挽留失败&amp;#13;&amp;#10;:不同意&amp;#13;&amp;#10;:&amp;#13;&amp;#10;&amp;#13;&amp;#10;高级模板内容：&amp;#13;&amp;#10;问题描述:用户来电反映之前去营业厅注销宽带工作人员说三个月后自动注销，但是现在宽带还在&amp;#13;&amp;#10;第二联系方式:19171398235&amp;#13;&amp;#10;销户原因:不想使用了&amp;#13;&amp;#10;用户要求:用户要求三分钟之内给他回复不然投诉&amp;#13;</t>
  </si>
  <si>
    <t>业务取消（夷陵雾渡河）：用户要求取消CPE宽带，挽留无效，已注销成功，满意。</t>
  </si>
  <si>
    <t>ZX202310091538422331</t>
  </si>
  <si>
    <t>071700308096</t>
  </si>
  <si>
    <t>余贵福</t>
  </si>
  <si>
    <t>2023-10-10 10:42:48</t>
  </si>
  <si>
    <t>判断省分:湖北&amp;#13;&amp;#10;:被动办理宽带&amp;#13;&amp;#10;:不需要&amp;#13;&amp;#10;:&amp;#13;&amp;#10;&amp;#13;&amp;#10;高级模板内容：&amp;#13;&amp;#10;问题描述:对宽带，监控，不认可，要求取消&amp;#13;&amp;#10;第二联系方式:17671250238&amp;#13;&amp;#10;销户原因:自己没有安装宽带，把监控取消&amp;#13;&amp;#10;用户要求:尽快&amp;#13;</t>
  </si>
  <si>
    <t>业务取消（夷陵雾渡河营服中心）实装宽带，挽留失败，客服部已拆分，次月注销，满意</t>
  </si>
  <si>
    <t>ZX202310101055120832</t>
  </si>
  <si>
    <t>2023-10-10 14:08:43</t>
  </si>
  <si>
    <t>071700227442命中精准预判服务场景:[65岁以上老人] &amp;#13;&amp;#10;15571728158&amp;#13;&amp;#10;071700227442&amp;#13;&amp;#10;来电要求取消宽带，之前去了营业厅都不给办理，现在不方便去营业厅办理了，要求10分钟内回电马上取消</t>
  </si>
  <si>
    <t>业务取消（宜都乡镇）：cpe宽带，挽留无效，已取消，客户满意</t>
  </si>
  <si>
    <t>ZX202310101053410812</t>
  </si>
  <si>
    <t>2023-10-10 14:11:31</t>
  </si>
  <si>
    <t>071700227442命中精准预判服务场景:[65岁以上老人] &amp;#13;&amp;#10;ZX202310091057372465：您要求取消宽带的问题，核实您为融合套餐，不能单独取消宽带，建议您去营业厅申请办理，您表示认可，无其他疑问，感谢您的支持。&amp;#13;&amp;#10;     告知结果不认可，不愿前往营业厅，要公司10分钟取消宽带，处理并回复。&amp;#13;</t>
  </si>
  <si>
    <t>ZX202310101126521189</t>
  </si>
  <si>
    <t>071700188303</t>
  </si>
  <si>
    <t>孟婷婷</t>
  </si>
  <si>
    <t>2023-10-10 15:59:13</t>
  </si>
  <si>
    <t>22年Q3Q4重点客户【2022年上工信部测评重保用户】判断省分:湖北&amp;#13;&amp;#10;:自己办理的宽带&amp;#13;&amp;#10;:挽留失败&amp;#13;&amp;#10;:不同意&amp;#13;&amp;#10;:&amp;#13;&amp;#10;&amp;#13;&amp;#10;高级模板内容：&amp;#13;&amp;#10;问题描述:表示自己怀孕七八个月了，去当地镇上的营业厅办理销户，表示销不了，要去其他地方的营业厅才可以 那个营业厅太远了，用户不方便过去 要求线上协助处理销户，需要退还的设备可以给小镇的营业厅&amp;#13;&amp;#10;第二联系方式:13247284036   &amp;#13;&amp;#10;销户原因:不需要使用了&amp;#13;&amp;#10;用户要求:要求协助处理谢谢&amp;#13;</t>
  </si>
  <si>
    <t>业务取消（枝江城区营服中心）：用户要求取消实装宽带，挽留无效，已核对身份信息按用户要求取消，副卡转资4G全国流量王8元套餐，次月生效，满意。</t>
  </si>
  <si>
    <t>TS202310091533230249</t>
  </si>
  <si>
    <t>2023-10-10 16:16:44</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</si>
  <si>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投诉内容:我现在人在宁波，老家房子卖了，宽带不用了，副卡也没用过，人不方便回来，把宽带和副卡都销户，麻烦帮忙处理一下</t>
  </si>
  <si>
    <t>业务取消（当阳城区 营服中心）①客户投诉产生的原因：用户反映需注销宽带。 &amp;#10;②客户投诉问题核查情况及解决方案：收到贵部转办后，我司立即组织调查。用户反映虚装宽带销户，挽留无效，已为用户取消并注销副卡，现号码允许携出。我司2023-10-09 10:12:58联系客户解释。&amp;#10;③客户问题满意度：满意。 &amp;#10;④回单人：田群、联系方式：07176921001</t>
  </si>
  <si>
    <t>TS202310091245240799</t>
  </si>
  <si>
    <t>胡芳翠</t>
  </si>
  <si>
    <t>2023-10-10 13:32:33</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</si>
  <si>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投诉内容:把15171854146从主号分开，改成8元月租保号</t>
  </si>
  <si>
    <t>业务取消（当阳乡镇）①客户投诉产生的原因：客户反映取消业务问题&amp;#10;②客户投诉问题核查情况及解决方案：收到贵部转办后，我司立即组织调查。经核实，当阳乡镇客户要求拆分主副卡后转资8元全国流量王套餐，已为用户转资，次月生效，满意。&amp;#10;③客户问题满意度：我司于2023-10-09 13:42:10联系客户满意。&amp;#10;④回单人:程李晶；联系电话：07176921001</t>
  </si>
  <si>
    <t>BL202310081110352490</t>
  </si>
  <si>
    <t>吴春彬</t>
  </si>
  <si>
    <t>2023-10-10 14:06:22</t>
  </si>
  <si>
    <t>查询增值业务:&amp;#13;&amp;#10;合约信息查询:&amp;#13;&amp;#10;系统未查询到产品信息/非用户咨询的产品&amp;#13;&amp;#10;查询优惠产品信息:&amp;#13;&amp;#10;:有确认方式&amp;#13;&amp;#10;:客户要求取消&amp;#13;&amp;#10;维系挽留:不接受挽留&amp;#13;&amp;#10;:下一步&amp;#13;&amp;#10;判断省分:湖北&amp;#13;&amp;#10;:金融、靓号，套餐折扣、含设备的组网协议四类强合约&amp;#13;&amp;#10;:无合约解约工单&amp;#13;&amp;#10;:挽留失败&amp;#13;&amp;#10;:不愿到厅&amp;#13;&amp;#10;:用户要求取消 预存话费享折扣优惠 档位五（立即生效24个月） 已挽留，不愿到厅&amp;#13;&amp;#10;产品类型:轻合约;产品名称:预存话费享折扣优惠 档位五（立即生效24个月）-湖北政企专属;产品描述:政企专属5折*24个月-湖北 立即生效&amp;#13;&amp;#10;;产品ID:91025387;开始时间:2022-02-22 15:25:30;结束时间:2024-01-31 23:59:59;订购渠道:宜昌市分公司当阳市分公司;客户确认方式:无。&amp;#13;</t>
  </si>
  <si>
    <t>业务取消（电子渠道）用户要求取消 预存话费享折扣优惠 档位五（立即生效24个月） 挽留失败，已取消，用户满意。</t>
  </si>
  <si>
    <t>BL202310081552452191</t>
  </si>
  <si>
    <t>查询增值业务:&amp;#13;&amp;#10;合约信息查询:&amp;#13;&amp;#10;系统查询到有产品信息&amp;#13;&amp;#10;:有确认方式&amp;#13;&amp;#10;客户要求取消&amp;#13;&amp;#10;维系挽留:不接受挽留&amp;#13;&amp;#10;:下一步&amp;#13;&amp;#10;判断省分:湖北&amp;#13;&amp;#10;:金融、靓号，套餐折扣、含设备的组网协议四类强合约&amp;#13;&amp;#10;:无合约解约工单&amp;#13;&amp;#10;:挽留失败&amp;#13;&amp;#10;:不愿到厅&amp;#13;&amp;#10;:&amp;#13;&amp;#10;产品类型:标准合约-金融标准合约;产品名称:余额宝质押分期5G129元直降1700（社会渠道36期）（湖北）;产品描述:5G套餐129元档，承诺在网使用36个月，得2176元电子券，60.44元/月电子券*36个月（首月60.6元），电子券限用于自动还余额宝质押分期款。合约期内请保持办理时的月套餐消费约定，否则联通不发放电子券。用户由于自身原因未能按期履约的，从用户停止履约的次月起，联通不再发放电子券，用户剩余的余额宝质押分期款，由用户自行还款，若用户未及时还款而造成的余额宝质押款扣除或征信系统黑名单问题，由用户自行承担。用户申请办理提前解约，需支付解约赔偿金，支付后办理解约，立即生效。违约赔偿金：客户实际享受优惠月份数 x 客户每月享受的电子券金额。   ;产品ID:91029846;开始时间:2022-10-01 00:00:00;结束时间:2025-09-30 23:59:59;订购渠道:城区伍家区运通专营店（自建他营）;客户确认方式:签字协议。&amp;#13;&amp;#10;用户来电要求取消合约：余额宝质押分期5G129元直降1700（社会渠道36期）（湖北） 已挽留，不愿到厅</t>
  </si>
  <si>
    <t>业务取消（伍家）：您反映余额宝质押分期5G129元直降1700（社会渠道36期）（湖北）业务问题，已告知您线上无法取消，建议您可前往附近自有营业厅申请，取消涉及违约金，您知晓满意</t>
  </si>
  <si>
    <t>TS202310091353052396</t>
  </si>
  <si>
    <t>易振胜</t>
  </si>
  <si>
    <t>2023-10-10 16:08:45</t>
  </si>
  <si>
    <t>主办单位：湖北&amp;#10;客户类别：星级客户&amp;#10;10010是否打通：否&amp;#10;是否二次致电10015：是&amp;#10;是否联系：否&amp;#10;升级倾向：&amp;#10;号码归属省：湖北&amp;#10;SVIP等级：&amp;#10;1. 问题类型:;&amp;#10;2. 投诉类型:其他问题;&amp;#10;3. 营业厅地址:;&amp;#10;4. 位置信息:;&amp;#10;5. 位置发生地:;&amp;#10;6. 投诉内容:帮忙把宽带销户，长期在外地工作，不需要宽带了</t>
  </si>
  <si>
    <t>业务取消（五峰城区 ）①客户投诉产生的原因：客户反映取消业务问题。								&amp;#10;②客户投诉问题核查情况及解决方案：收到贵部转办后，我司立即组织调查。经核实，（五峰城区）客户要求取消宽带，未转营服维系，挽留无效，客服部已操作取消，满意。&amp;#10;③客户问题满意度：满意。								&amp;#10;④回单人:宜昌客服王晓玉；联系电话：07176921001。</t>
  </si>
  <si>
    <t>TS202310091247230850</t>
  </si>
  <si>
    <t>向光裕</t>
  </si>
  <si>
    <t>2023-10-10 13:20:33</t>
  </si>
  <si>
    <t>主办单位：湖北&amp;#10;客户类别：普通客户&amp;#10;10010是否打通：是&amp;#10;是否二次致电10015：是&amp;#10;是否联系：是&amp;#10;升级倾向：无&amp;#10;号码归属省：湖北&amp;#10;SVIP等级：&amp;#10;判断地市:其余地市&amp;#13;&amp;#10;根据用户销户的原因，进行挽留:挽留失败&amp;#13;&amp;#10;获取参数:&amp;#13;&amp;#10;判断用户套餐类型:融合用户、合约用户&amp;#13;&amp;#10;建议用户前往营业厅查询后办理销户业务:依然要求在线销户&amp;#13;&amp;#10;:发现本机号码绑定了宽带，称没有办理过，要求尽快注销宽带。&amp;#13;</t>
  </si>
  <si>
    <t>业务取消（五峰城区）①客户基本资料：业务号码：13094161474、客户姓名：向光裕、套餐情况：幸福家家乐39元套餐；客户反映取消业务的问题				&amp;#10;②首次联系客户时间：2023-10-09 13:00:45			&amp;#10;③投诉核查处理情况：收到贵部转办，我司立即组织核查，经核实，（五峰城区 ）客户要求取消宽带，未转营服维系，挽留无效，客服部已操作取消，满意。				&amp;#10;④答复客户时间及客户满意度评价：根据上述情况我司于2023-10-09 13:02:45联系客户解释，客户满意。回单人:宜昌客服王晓玉；联系电话：07176921001。				&amp;#10;⑤投诉核查关联材料：无</t>
  </si>
  <si>
    <t>TS202310091429230852</t>
  </si>
  <si>
    <t>郭士珍</t>
  </si>
  <si>
    <t>2023-10-10 16:04:36</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</si>
  <si>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投诉内容:cpe一直信号弱，多次反应无人解决，现请贵公司帮忙注销宽带</t>
  </si>
  <si>
    <t>业务取消(五峰城区营服中心)&amp;#10;①客户投诉产生的原因：用户要求取消CPE宽带&amp;#10;②客户投诉问题核查情况及解决方案：收到贵部转办后，我司立即组织调查。经核实，用户要求取消CPE宽带，挽留无效，已核对身份信息协助取消，满意。&amp;#10;③客户问题满意度：满意 &amp;#10;④回单人：潘娥、联系方式：07176921001</t>
  </si>
  <si>
    <t>ZX202310091049452382</t>
  </si>
  <si>
    <t>071700300912</t>
  </si>
  <si>
    <t>望西发</t>
  </si>
  <si>
    <t>2023-10-10 09:08:29</t>
  </si>
  <si>
    <t>命中精准预判服务场景:[65岁以上老人] 用户表示宽带没有办理也没有设备，要求公司取消宽带相关的信息，在线解释无效，请尽快处理并回复&amp;#13;</t>
  </si>
  <si>
    <t>业务取消：夷陵城区营服，实装宽带，挽留失败，客服部已取消，副卡销户。满意</t>
  </si>
  <si>
    <t>BL202310101021481269</t>
  </si>
  <si>
    <t>杨梦媛</t>
  </si>
  <si>
    <t>2023-10-10 11:03:48</t>
  </si>
  <si>
    <t>22年Q3Q4重点客户查询增值业务:&amp;#13;&amp;#10;合约信息查询:&amp;#13;&amp;#10;系统未查询到产品信息/非用户咨询的产品&amp;#13;&amp;#10;查询优惠产品信息:&amp;#13;&amp;#10;:有确认方式&amp;#13;&amp;#10;:客户要求取消&amp;#13;&amp;#10;维系挽留:不接受挽留&amp;#13;&amp;#10;:下一步&amp;#13;&amp;#10;判断省分:湖北&amp;#13;&amp;#10;:其他合约&amp;#13;&amp;#10;:办理不成功&amp;#13;&amp;#10;:&amp;#13;&amp;#10;用户表示本机绑定的宽带，没有实装，自己也不知情，要求在线注销宽带账号，联系本机！&amp;#13;</t>
  </si>
  <si>
    <t>业务取消（夷陵龙泉）：虚拟宽带，挽留无效，已取消，客户满意</t>
  </si>
  <si>
    <t>TS202310091606101249</t>
  </si>
  <si>
    <t>071700739820</t>
  </si>
  <si>
    <t>尹军华</t>
  </si>
  <si>
    <t>2023-10-10 11:27:30</t>
  </si>
  <si>
    <t>&amp;#13;&amp;#10;高级模板内容：&amp;#13;&amp;#10;投诉问题描述:用户9月份，10月份两次去办理宽带销户，营业厅各种原因推诿&amp;#13;&amp;#10;渠道名称:其他:营业厅&amp;#13;&amp;#10;办理业务名称:宽带销户&amp;#13;&amp;#10;页面提示:无&amp;#13;&amp;#10;用户要求:要求线上申请宽带销户&amp;#13;</t>
  </si>
  <si>
    <t>业务取消（兴山乡镇）：实装宽带，主副卡，挽留无效，已取消，客户满意。</t>
  </si>
  <si>
    <t>BL202310081638160517</t>
  </si>
  <si>
    <t>2023-10-10 09:17:00</t>
  </si>
  <si>
    <t>用户来电要求将当前来电的号码进行主卡与副卡、宽带办理拆分销户，保留主卡号码并将主卡号码变更为一个保号的套餐资费，已建议前往自营业厅办理，但用户表示离营业厅较远，不方便，请公司协助处理并回复。</t>
  </si>
  <si>
    <t>业务取消（宜都城区）：虚拟宽带、主副卡，已为用户取消并转资8元全国流量王套餐，次月生效，满意</t>
  </si>
  <si>
    <t>TS202310091543500573</t>
  </si>
  <si>
    <t>071700359168</t>
  </si>
  <si>
    <t>易丹</t>
  </si>
  <si>
    <t>2023-10-10 09:22:17</t>
  </si>
  <si>
    <t>【2022年上工信部测评重保用户】&amp;#13;&amp;#10;高级模板内容：&amp;#13;&amp;#10;投诉问题描述:自己现在在营业厅办理取消月固定费_IPTV包月费_IPTV包月-包月费1业务，带了机顶盒，但工作人员速度太慢了，对此不满&amp;#13;&amp;#10;渠道名称:夷陵城区5G智慧生活馆&amp;#13;&amp;#10;渠道地址:夷陵城区5G智慧生活馆&amp;#13;&amp;#10;用户要求:要求10分钟内给回复并处理自己取消月固定费_IPTV包月费_IPTV包月-包月费1业务问题，不然投诉&amp;#13;</t>
  </si>
  <si>
    <t>业务取消（夷陵城区）IPTV业务，营业厅已取消，满意</t>
  </si>
  <si>
    <t>TS202310081611431097</t>
  </si>
  <si>
    <t>丁应权</t>
  </si>
  <si>
    <t>2023-10-10 17:06:40</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</si>
  <si>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投诉内容:宽带无人使用，莫名开通！取消宽带！</t>
  </si>
  <si>
    <t>业务取消（远安乡镇 营服中心）①客户投诉产生的原因：客户反映取消业务问题。								&amp;#10;②客户投诉问题核查情况及解决方案：收到贵部转办后，我司立即组织调查。经核实，（远安乡镇 营服中心）客户要求取消宽带，未转营服维系，挽留无效，客服部已操作取消，满意。&amp;#10;③客户问题满意度：满意。								&amp;#10;④回单人:宜昌客服王晓玉；联系电话：07176921001。</t>
  </si>
  <si>
    <t>TS202310091316431531</t>
  </si>
  <si>
    <t>2023-10-10 16:43:09</t>
  </si>
  <si>
    <t>主办单位：湖北&amp;#10;客户类别：星级客户&amp;#10;10010是否打通：是&amp;#10;是否二次致电10015：是&amp;#10;是否联系：是&amp;#10;升级倾向：无&amp;#10;号码归属省：湖北&amp;#10;SVIP等级：&amp;#10;判断地市:其余地市&amp;#13;&amp;#10;根据用户销户的原因，进行挽留:挽留失败&amp;#13;&amp;#10;获取参数:&amp;#13;&amp;#10;判断用户套餐类型:融合用户、合约用户&amp;#13;&amp;#10;建议用户前往营业厅查询后办理销户业务:依然要求在线销户&amp;#13;&amp;#10;:用户来电取消主副卡关系和宽带业务，请尽快加急处理。</t>
  </si>
  <si>
    <t>业务取消（枝江城区 营服中心）①客户基本资料：业务号码：13177070505、客户姓名：&amp;#10;张陈燕、套餐情况：畅越冰激凌5G套餐129元；客户反映取消注销宽带解绑主副卡的问题； &amp;#10;②首次联系客户时间：2023-10-09 18:32:48&amp;#10;③投诉核查处理情况：收到贵部转办，我司立即组织核查，经核实用户并不是办理销户，需注销宽带现已为用户办理注销成功，另已为用户办理主副卡拆分成功，现号码允许携出。&amp;#10;④答复客户时间及客户满意度评价：根据上述核实情况，我司于2023-08-09 18:32:48联系客户满意，回单人：田群、联系方式：07176921001&amp;#10;⑤投诉核查关联材料：无。</t>
  </si>
  <si>
    <t>TS202310091001071206</t>
  </si>
  <si>
    <t>2023-10-10 13:24:36</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</si>
  <si>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投诉内容:取消宽带和副卡，没用</t>
  </si>
  <si>
    <t>业务取消：①客户投诉产生的原因：合约限制办理携转不成功。②客户投诉问题核查情况及解决方案：收到贵部转办后，我司立即组织调查。经核实，夷陵城区营服客户要求取消网龄及实装宽带，挽留失败，客服部已取消，副卡销户。我司于2023-10-09 13:29:38联系客户解释以上情况。③客户问题满意度：满意④回单人：胡春燕 6921001 回单成功</t>
  </si>
  <si>
    <t>TS202310091038432312</t>
  </si>
  <si>
    <t>2023-10-10 10:40:10</t>
  </si>
  <si>
    <t>主办单位：湖北&amp;#10;客户类别：星级客户&amp;#10;10010是否打通：否&amp;#10;是否二次致电10015：是&amp;#10;是否联系：否&amp;#10;升级倾向：&amp;#10;号码归属省：湖北&amp;#10;SVIP等级：&amp;#10;1. 问题类型:;&amp;#10;2. 投诉类型:退订争议;&amp;#10;3. 营业厅地址:;&amp;#10;4. 位置信息:;&amp;#10;5. 位置发生地:;&amp;#10;6. 投诉内容:宽带&amp;#10;设备已还给营业厅，但显示还有宽带</t>
  </si>
  <si>
    <t>业务取消①客户基本信息：业务号码：13227282818、客户姓名：彭俊德、套餐情况：畅爽冰激凌5G套餐159元（基础版）； 客户反映取消业务的问题。&amp;#10;②首次联系客户时间：2023-10-09 11:15:10 ； &amp;#10;③投诉核查处理情况：收到贵部转办后，我司立即组织调查 。经核实，西陵客户要求办理宽带销户，我司联系客户核实资料无误，已协助办理，客户满意&amp;#10;④答复客户时间及客户满意度评价相关信息：我司于2023-10-09 11:15:10联系客户解释说明，客户认可满意。回单人：王宜艳&amp;#10;⑤投诉核查关联材料：无</t>
  </si>
  <si>
    <t>TS202310101258231176</t>
  </si>
  <si>
    <t>邓婕</t>
  </si>
  <si>
    <t>2023-10-10 14:37:33</t>
  </si>
  <si>
    <t>主办单位：湖北&amp;#10;客户类别：普通客户&amp;#10;10010是否打通：是&amp;#10;是否二次致电10015：是&amp;#10;是否联系：是&amp;#10;升级倾向：无&amp;#10;号码归属省：湖北&amp;#10;SVIP等级：&amp;#10;判断地市:其余地市&amp;#13;&amp;#10;根据用户销户的原因，进行挽留:挽留失败&amp;#13;&amp;#10;获取参数:&amp;#13;&amp;#10;判断用户套餐类型:融合用户、合约用户&amp;#13;&amp;#10;建议用户前往营业厅查询后办理销户业务:依然要求在线销户&amp;#13;&amp;#10;:用户来电反映宽带注销问题，表示去了两个营业厅都不给取消，用户对此不满，要求我方为其处理，请尽快核实处理&amp;#13;</t>
  </si>
  <si>
    <t>业务取消-城区政企①客户基本资料：业务号码：13197318616、客户姓名：邓婕、套餐情况：畅爽冰激凌5G套餐199元（基础版）；客户反映取消业务的问题； &amp;#10;②首次联系客户时间：2023-10-10 14:24:00&amp;#10;③投诉核查处理情况：收到贵部转办，我司立即组织核查，经核实，城区政企客户要求取消宽带及5折合约，实装宽带，挽留失败，客服部已取消，满意； &amp;#10;④答复客户时间及客户满意度评价：根据上述核实情况，我司于2023-10-10 14:24:00联系客户满意，回单人：胡春燕、联系方式：07176921001&amp;#10;⑤投诉核查关联材料：无。"</t>
  </si>
  <si>
    <t>TS202310100254061604</t>
  </si>
  <si>
    <t>2023-10-10 10:46:39</t>
  </si>
  <si>
    <t>主办单位：湖北&amp;#10;客户类别：普通客户&amp;#10;10010是否打通：否&amp;#10;是否二次致电10015：是&amp;#10;是否联系：否&amp;#10;升级倾向：&amp;#10;号码归属省：湖北&amp;#10;SVIP等级：&amp;#10;1. 问题类型:;&amp;#10;2. 投诉类型:退订争议;&amp;#10;3. 营业厅地址:;&amp;#10;4. 位置信息:;&amp;#10;5. 位置发生地:;&amp;#10;6. 投诉内容:没有安装宽带，有宽带业务，要求取消宽带，&amp;#10;没有安装宽带，有宽带业务，要求取消宽带，降低套餐，两个号码都搞主卡，</t>
  </si>
  <si>
    <t>业务取消-夷陵雾渡河营服中心①客户基本资料：业务号码：17671250238、客户姓名：余贵、套餐情况：畅越冰激凌5G套餐89元；客户反映取消业务的问题； &amp;#10;②首次联系客户时间：2023-10-10 10:34:00&amp;#10;③投诉核查处理情况：收到贵部转办，我司立即组织核查，经核实，夷陵雾渡河客户要求取消宽带，实装宽带，挽留失败，客服部已取消，副卡转资8元流量王套餐，次月生效，满意； &amp;#10;④答复客户时间及客户满意度评价：根据上述核实情况，我司于2023-10-10 10:34:00联系客户满意，回单人：胡春燕、联系方式：07176921001&amp;#10;⑤投诉核查关联材料：无。"</t>
  </si>
  <si>
    <t>ESJ202310101445410571</t>
  </si>
  <si>
    <t>10019商机单&gt;&gt;业务新装&gt;&gt;互联网业务</t>
  </si>
  <si>
    <t>杨运</t>
  </si>
  <si>
    <t>2023-10-10 16:55:14</t>
  </si>
  <si>
    <t>用户来电称自己是联东U谷，在宜昌西陵区有一个在建的工业园区需要做商网的施工（无具体位置），要求联系西陵区这边的大客户经理回复自己，要求今天下午就联系自己，因为明天就要回武汉了，请尽快回复18607132965，谢谢</t>
  </si>
  <si>
    <t>ZX202310091234110836</t>
  </si>
  <si>
    <t>陈家义</t>
  </si>
  <si>
    <t>2023-10-10 09:17:54</t>
  </si>
  <si>
    <t>用户称手机通话两小时自动挂机，引导联系手机厂商不认可请协助</t>
  </si>
  <si>
    <t>终端使用：我司未设置2小时断线，已解释，建议用户检测终端或查看对方手机是否限制，用户知晓，满意</t>
  </si>
  <si>
    <t>TS202310091517152294</t>
  </si>
  <si>
    <t>2023-10-10 14:32:29</t>
  </si>
  <si>
    <t>【2022年上工信部测评重保用户】[该用户有申诉倾向，请注意受理态度，查询近三天工单记录，积极解决用户问题。] &amp;#13;&amp;#10;高级模板内容：&amp;#13;&amp;#10;投诉问题描述:用户来电反映在城区网速经常出现卡顿的情况，前台向用户解释清楚了。现在用户要求退还2元公交车费，或者补偿一点流量也可以。请协助处理 谢谢&amp;#13;&amp;#10;前期工单流水号:TS202310081828512468&amp;#13;&amp;#10;前期工单处理结果:终端使用 ：用户反映网络信号不稳定，多次联系用户未接，建议用户可到厅换机换卡测试，如有疑问可在工作时间（08:30-12:00；14:00-17:30）联系07176921001、13032700872宜昌客服。如用户咨询，请前台10010话务中心代为解释，谢谢&amp;#13;&amp;#10;用户要求:用户来电要求补偿  烦请处理  已按照之前处理结果解释 和打点解释  &amp;#13;</t>
  </si>
  <si>
    <t>终端使用 ：用户反映网络信号不稳定导致宜知行APP无法使用，其他APP均可正常使用，已告知用户可卸载重装测试，用户认可满意</t>
  </si>
  <si>
    <t>TS202310100234061592</t>
  </si>
  <si>
    <t>刘胤启</t>
  </si>
  <si>
    <t>2023-10-10 14:07:36</t>
  </si>
  <si>
    <t>主办单位：湖北&amp;#10;客户类别：首次投诉&amp;#10;10010是否打通：否&amp;#10;是否二次致电10015：是&amp;#10;是否联系：否&amp;#10;升级倾向：&amp;#10;号码归属省：湖北&amp;#10;SVIP等级：&amp;#10;1. 问题类型:;&amp;#10;2. 投诉类型:其他问题;&amp;#10;3. 营业厅地址:;&amp;#10;4. 位置信息:;&amp;#10;5. 位置发生地:;&amp;#10;6. 投诉内容:有信号有网络也有话费，就是打不了电话也接不了电话</t>
  </si>
  <si>
    <t>终端使用&amp;#10;①客户投诉产生的原因：用户反馈无法打接电话问题&amp;#10;②客户投诉问题核查情况及解决方案：收到贵部转办后，我司立即组织调查。经核实，用户反馈无法接打电话问题，联系交换查询功能正常，已重新VoLTE功能，现已恢复，满意。&amp;#10;③客户问题满意度：满意&amp;#10;④回单人：潘娥、联系方式：07176921001</t>
  </si>
  <si>
    <t>TS202310071104121953</t>
  </si>
  <si>
    <t>投诉工单（2021版）&gt;&gt;宽带&gt;&gt;【网络使用】固话&gt;&gt;固话无法通话</t>
  </si>
  <si>
    <t>07177226271</t>
  </si>
  <si>
    <t>2023-10-10 14:29:50</t>
  </si>
  <si>
    <t>【2022年上工信部测评重保用户】判断省分:湖北&amp;#13;&amp;#10;:传入参数&amp;#13;&amp;#10;是否本地本网用户:是&amp;#13;&amp;#10;是否停机:正常&amp;#13;&amp;#10;请到业务通知判断是否群障:否&amp;#13;&amp;#10;::&amp;#13;&amp;#10;&amp;#13;&amp;#10;高级模板内容：&amp;#13;&amp;#10;投诉问题描述:用户来电称之前电话没有维修好，现在还是只能接，打电话的话要打很多次才能拨通&amp;#13;&amp;#10;故障现象:无法主叫 &amp;#13;&amp;#10;故障地址:湖北省宜昌市夷陵区东城城乡统筹发展试验区梅子垭村保利罗兰香谷监控中心&amp;#13;&amp;#10;故障时间:2023-10-07&amp;#13;&amp;#10;是否更换设备:否 &amp;#13;&amp;#10;用户要求:用户要求上门维修，解决通话问题&amp;#13;</t>
  </si>
  <si>
    <t>终端使用：客户反映固定无法拨打电话。经本地核实，客户通话功能正常，联系客户表示工作人员去的时候又是好的，已加工作人员微信、电话，后期有任何问题可直接联系装维人员，客户表示知晓。</t>
  </si>
  <si>
    <t>TS202310092042510070</t>
  </si>
  <si>
    <t>2023-10-10 13:31:30</t>
  </si>
  <si>
    <t>【2022年上工信部测评重保用户】15587942037命中精准预判服务场景:[该用户有申诉倾向，请注意受理态度，查询近三天工单记录，积极解决用户问题。] &amp;#13;&amp;#10;判断省分:湖北&amp;#13;&amp;#10;:湖北省内手机不能接&amp;#13;&amp;#10;获取入参:&amp;#13;&amp;#10;判断是否开通骚扰拦截:获取历史工单:没有历史工单&amp;#13;&amp;#10;:下一步&amp;#13;&amp;#10;移网一键诊断结果:1.用户状态是否正常：开通.2.2345G终端支持情况：数据为空.3.查询是否设置了无条件呼叫转移：开通.4.查询是否开通呼入限制：未开通.5.查询是否开通呼叫限制：CBSS未开通,核心网开通.6.用户是否开通VoLTE：未开通.7.用户终端是否支持VoLTE：数据为空.8.近期缴费开机记录情况：无缴费开机.9.是否存在群障：不存在.10.VoLTE开关是否打开：.:诊断无异常/解释不认可&amp;#13;&amp;#10;:否&amp;#13;&amp;#10;:不认可&amp;#13;&amp;#10;:下一步&amp;#13;&amp;#10;node_94:&amp;#13;&amp;#10;:不符合办理条件&amp;#13;&amp;#10;:所有位置&amp;#13;&amp;#10;:&amp;#13;&amp;#10;详见：TS202310072035121860，用户再次来电反映电话不能接，诊断提示设置了呼转，用户称没有设置，也没有开通此功能，烦请后台加急协助处理恢复</t>
  </si>
  <si>
    <t>终端使用：客户反映固话无法接听电话。已为客户刷新volte功能，已能正常使用，满意。</t>
  </si>
  <si>
    <t>TS202310091653580170</t>
  </si>
  <si>
    <t>宁署亚</t>
  </si>
  <si>
    <t>2023-10-10 10:19:47</t>
  </si>
  <si>
    <t>判断省分:湖北&amp;#13;&amp;#10;:湖北省内手机不能接&amp;#13;&amp;#10;获取入参:&amp;#13;&amp;#10;判断是否开通骚扰拦截:获取历史工单:有历史工单&amp;#13;&amp;#10;:不存在&amp;#13;&amp;#10;:下一步&amp;#13;&amp;#10;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否&amp;#13;&amp;#10;:不认可&amp;#13;&amp;#10;:下一步&amp;#13;&amp;#10;node_94:&amp;#13;&amp;#10;:不符合办理条件&amp;#13;&amp;#10;:所有位置&amp;#13;&amp;#10;:用户反映自己的号卡已经更换过了，现在还是出现无法接听电话的情况，在线解释不认可，用户要求核实处理，请协助处理。&amp;#13;</t>
  </si>
  <si>
    <t>终端使用：用户反映无法接通问题，经核实客户号码手机功能正常，已刷新VoLTE，建议客户后期关注，用户认可。</t>
  </si>
  <si>
    <t>TS202310091732511405</t>
  </si>
  <si>
    <t>代凯文</t>
  </si>
  <si>
    <t>2023-10-10 09:30:18</t>
  </si>
  <si>
    <t>判断省分:湖北&amp;#13;&amp;#10;:湖北在省内手机不能打+不能接&amp;#13;&amp;#10;获取入参:&amp;#13;&amp;#10;获取历史工单:无历史工单&amp;#13;&amp;#10;:下一步&amp;#13;&amp;#10;移网一键诊断结果:1.用户状态是否正常：开通.2.2345G终端支持情况：5G终端.3.查询是否设置了无条件呼叫转移：未开通.4.查询是否开通呼入限制：未开通.5.查询是否开通呼叫限制：未开通.6.用户是否开通VoLTE：未开通.7.用户终端是否支持VoLTE：支持.8.近期缴费开机记录情况：无缴费开机.9.是否存在群障：不存在.10.VoLTE开关是否打开：关闭.:诊断无异常/解释不认可&amp;#13;&amp;#10;:下一步&amp;#13;&amp;#10;node_317:&amp;#13;&amp;#10;:不符合办理条件&amp;#13;&amp;#10;:任何地方都无法拨打或接听&amp;#13;&amp;#10;:&amp;#13;&amp;#10;用户反映：本机在任何地方无法打接电话，系统核实未开VOLTE，CB办理提示开通【VPDN集团】群组的用户暂不支持开通VoLTE业务]，请核实处理。</t>
  </si>
  <si>
    <t>终端使用：用户反映无法正常接打电话。经核实，本地交换核实通话数据正常，建议换机换卡再试，如仍不行可前往营业补卡，用户表示知晓。</t>
  </si>
  <si>
    <t>TS202310111303220114</t>
  </si>
  <si>
    <t>徐克强</t>
  </si>
  <si>
    <t>2023-10-11 17:21:57</t>
  </si>
  <si>
    <t>[65岁以上老人] 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电话营销业务资费争议&amp;#13;&amp;#10;产品名称:AR彩铃酷趣会员5G加油包（湖北）&amp;#13;&amp;#10;争议月份:2023年8月、2023年9月、2023年10月&amp;#13;&amp;#10;是否承诺退费:否&amp;#13;&amp;#10;承诺退费金额:60&amp;#13;&amp;#10;是否取消业务（如取消失败，需加上系统报错的提示）:已取消&amp;#13;&amp;#10;是否需要回复:是&amp;#13;&amp;#10;用户要求:要求以现金方式退费和屏蔽10016营销电话和回电解决，请处理谢谢&amp;#13;</t>
  </si>
  <si>
    <t>电话营销-开通争议：湖北杭州翔羽线上业务代理(宜昌)，AR彩铃酷趣会员5G加油包（湖北）AA。用户反映被动办理流量包问题，已为用户取消并申请减免8-10月费用60元，48小时内现金到账，可打印发票，满意</t>
  </si>
  <si>
    <t>TS202310101428440724</t>
  </si>
  <si>
    <t>吕鹏</t>
  </si>
  <si>
    <t>南方一中心&gt;&gt;北京通软&gt;&gt;通软热线6区&gt;&gt;通软6区1班</t>
  </si>
  <si>
    <t>2023-10-11 13:34:43</t>
  </si>
  <si>
    <t>&amp;#13;&amp;#10;高级模板内容：&amp;#13;&amp;#10;投诉问题描述:用户称不知情办理业务，要求进行核实，退费&amp;#13;&amp;#10;业务名称:宽带包月费_宽带包月-_基本套餐费_4G本地套餐费&amp;#13;&amp;#10;争议月份:2023年8月、2023年9月&amp;#13;&amp;#10;争议金额:60&amp;#13;&amp;#10;办理渠道:无&amp;#13;&amp;#10;前台是否取消:未取消&amp;#13;&amp;#10;用户要求:用户要求进行核实宽带费用，用户称自己没有办理过宽带业务，要求要求进行核实，及基本套餐费_4G本地套餐费称8月没有进行使用，要求进行核实，退费，否则进行投诉&amp;#13;</t>
  </si>
  <si>
    <t>电话营销-开通争议：融诚，低消39元宽带200M主产品AA。用户反映电话营销被动办理低消宽带产生补收费，已为用户登记24小时内取消并协商一致减免22.12-23.9月部分补收费290元，24小时内现金到账44元，次月7日前退费到账251元，不可打印发票，8月套餐未使用问题，已联系用户解释不使用会产生正常月租扣费，用户认可，满意</t>
  </si>
  <si>
    <t>TS202310101556330703</t>
  </si>
  <si>
    <t>2023-10-11 16:25:13</t>
  </si>
  <si>
    <t>18674263518命中精准预判服务场景:[65岁以上老人] &amp;#13;&amp;#10;[65岁以上老人] &amp;#13;&amp;#10;高级模板内容：&amp;#13;&amp;#10;投诉问题描述:用户反映两个问题：1.机主是用户父亲，从来没换过套餐，79的套餐怎么来的，怎么处理 2.副卡怎么来的，根本不认识副卡机主&amp;#13;&amp;#10;争议月份:2023年10月&amp;#13;&amp;#10;争议金额:0&amp;#13;&amp;#10;用户要求:用户要求回电一次性解决，提及投诉我方，解释无效，请协助处理，谢谢&amp;#13;</t>
  </si>
  <si>
    <t>电话营销-开通争议：宜昌融诚通信服务有限责任公司，副卡AA。用户反映被动办理副卡，经核实宜昌融诚通信服务有限责任公司于2022-10-09 16:17:31办理副卡18674263518，现已联系客户解释，因风险关停无法销户，现由渠道发起申请取消风险，建议客户耐心等待，前期已申请减免一年费用120元，24小时到账，此非费用不可打印发票；另核实上海航动科技有限公司（宜昌） 于2021-11-05 15:19:41 通过电话营销推荐办理转资，现已联系客户接受，客户知晓，挂机。</t>
  </si>
  <si>
    <t>TS202310111601502022</t>
  </si>
  <si>
    <t>刘长永</t>
  </si>
  <si>
    <t>2023-10-11 17:09:36</t>
  </si>
  <si>
    <t>&amp;#13;&amp;#10;高级模板内容：&amp;#13;&amp;#10;投诉问题描述:用户来电对套餐29元费用不认可。用户称自己一直是使用的19元套餐。用户称自己也没有办理过业务：5G流量语音特惠包19元5GB+100分钟（次月生效）（湖北）请后台工作人员尽快处理。谢谢&amp;#13;&amp;#10;争议时间:2023-10-11&amp;#13;&amp;#10;争议金额:29&amp;#13;&amp;#10;用户要求:处理&amp;#13;</t>
  </si>
  <si>
    <t>电话营销-开通争议：上海航动科技有限公司（宜昌）， 5G流量语音特惠包19元5GB+100分钟 AA。2023-02-20 10:37:18电话营销方式办理 5G流量语音特惠包19元5GB+100分钟 ，现已取消，减免3-10月费用152元。另2022-02-23 09:12:10年10010客服转资是勾选基础产品包（必选），此产品10元/月，现已取消，与用户沟通退3-10月费用80元，共计退费232元，系统办理预存享50元赠费，立即到账，补赠剩余182元，24小时退费到账，此费用无法抵扣往月欠费及打印发票，用户满意</t>
  </si>
  <si>
    <t>BL202310111528112150</t>
  </si>
  <si>
    <t>胡耀国</t>
  </si>
  <si>
    <t>2023-10-11 16:18:16</t>
  </si>
  <si>
    <t>用户反馈：:10016营销问题&amp;#13;&amp;#10;属于：:要求禁呼屏蔽10016&amp;#13;&amp;#10;判断省分:湖北&amp;#13;&amp;#10;:办理失败&amp;#13;&amp;#10;:用户要求屏蔽10016电话，自己不需要订购业务，自己要订购打电话订购&amp;#13;</t>
  </si>
  <si>
    <t>BL202310111517021948</t>
  </si>
  <si>
    <t>周立平</t>
  </si>
  <si>
    <t>2023-10-11 16:59:28</t>
  </si>
  <si>
    <t>13177079843命中精准预判服务场景:[65岁以上老人] &amp;#13;&amp;#10;用户反馈：:10016营销问题&amp;#13;&amp;#10;属于：:要求禁呼屏蔽10016&amp;#13;&amp;#10;判断省分:湖北&amp;#13;&amp;#10;:办理失败&amp;#13;&amp;#10;:&amp;#13;&amp;#10;屏蔽</t>
  </si>
  <si>
    <t>TS202310102042341925</t>
  </si>
  <si>
    <t>邹大燕</t>
  </si>
  <si>
    <t>2023-10-11 11:12:47</t>
  </si>
  <si>
    <t>&amp;#13;&amp;#10;高级模板内容：&amp;#13;&amp;#10;投诉问题描述:用户通过中国联通APP电子发票管理中无法更改发票抬头和添加个人抬头，请处理。&amp;#13;&amp;#10;渠道名称:中国联通APP &amp;#13;&amp;#10;办理业务名称:添加个人抬头&amp;#13;&amp;#10;页面提示:无&amp;#13;&amp;#10;用户要求:用户通过中国联通APP电子发票管理中无法更改发票抬头和添加个人抬头，请处理。&amp;#13;</t>
  </si>
  <si>
    <t>TS202310100921250359</t>
  </si>
  <si>
    <t>刘久寅</t>
  </si>
  <si>
    <t>2023-10-11 09:06:46</t>
  </si>
  <si>
    <t>&amp;#13;&amp;#10;高级模板内容：&amp;#13;&amp;#10;投诉问题描述:用户来电表示自己打印5-9月的月结发票，现在额度不足我处已增加额度后，用户表示现在也打印办理，显示异常票，我处显示无法返销，要求我方处理请尽快联系。&amp;#13;&amp;#10;业务号码:15571744023&amp;#13;&amp;#10;发票获取渠道:手厅&amp;#13;&amp;#10;开具不成功系统提示:显示已打印&amp;#13;&amp;#10;开具月份:2023年9月、2023年5月、2023年6月、2023年7月、2023年8月&amp;#13;&amp;#10;前台解释内容:、&amp;#13;&amp;#10;用户要求:请尽快联系处理。&amp;#13;</t>
  </si>
  <si>
    <t>电子发票：用户要求打印5-9月发票，已发沃工单处理异常票，现已推送至客户指定邮箱，满意。</t>
  </si>
  <si>
    <t>TS202310101453281397</t>
  </si>
  <si>
    <t>投诉工单（2021版）&gt;&gt;融合&gt;&gt;【产品及计费使用】计交费及发票&gt;&gt;电子发票获取不便捷/不成功</t>
  </si>
  <si>
    <t>侯喜洪</t>
  </si>
  <si>
    <t>2023-10-11 14:16:39</t>
  </si>
  <si>
    <t>22年Q3Q4重点客户&amp;#13;&amp;#10;高级模板内容：&amp;#13;&amp;#10;投诉问题描述:用户来电反映，表示6-7-8-9月的发票自己还没有开，现在去开发票无法开出来，要求协助处理&amp;#13;&amp;#10;业务号码:18571022453&amp;#13;&amp;#10;发票获取渠道:联通APP&amp;#13;&amp;#10;开具不成功系统提示:无&amp;#13;&amp;#10;开具月份:2023年6月、2023年7月、2023年8月、2023年9月&amp;#13;&amp;#10;前台解释内容:无&amp;#13;&amp;#10;用户要求:前台返销无法操作，请后台协助处理，谢谢&amp;#13;</t>
  </si>
  <si>
    <t>电子发票：用户要求打印6-9月发票，核实以上月份已开专票，故无法再次打印月结发票，联系用户解释，满意。</t>
  </si>
  <si>
    <t>TS202310111503250379</t>
  </si>
  <si>
    <t>赵文海</t>
  </si>
  <si>
    <t>2023-10-11 15:27:09</t>
  </si>
  <si>
    <t>主办单位：湖北&amp;#10;客户类别：普通客户&amp;#10;10010是否打通：否&amp;#10;是否二次致电10015：是&amp;#10;是否联系：否&amp;#10;升级倾向：&amp;#10;号码归属省：湖北&amp;#10;SVIP等级：&amp;#10;1. 问题类型:;&amp;#10;2. 投诉类型:退订争议;&amp;#10;3. 营业厅地址:;&amp;#10;4. 位置信息:;&amp;#10;5. 位置发生地:;&amp;#10;6. 投诉内容:联通助理业务功能费&amp;#10;联通助理业务功能没什么用，收费这么贵还不能取消</t>
  </si>
  <si>
    <t>TS202310111600481995</t>
  </si>
  <si>
    <t>马超</t>
  </si>
  <si>
    <t>2023-10-11 17:33:47</t>
  </si>
  <si>
    <t>&amp;#13;&amp;#10;高级模板内容：&amp;#13;&amp;#10;投诉问题描述:用户反映自己不知情生成物流订单，要求核实取消&amp;#13;</t>
  </si>
  <si>
    <t>TS202310111042581721</t>
  </si>
  <si>
    <t>北方一中心&gt;&gt;华北区域中心&gt;&gt;服务运营中心&gt;&gt;现场运营组&gt;&gt;北京通软&gt;&gt;普通班组（江苏）&gt;&gt;江苏普通（杨艳坤）</t>
  </si>
  <si>
    <t>2023-10-11 10:54:47</t>
  </si>
  <si>
    <t>用户进入短信黑名单，要求加急上报反馈给她解除，请核实处理，谢谢。</t>
  </si>
  <si>
    <t>TS202310102053472059</t>
  </si>
  <si>
    <t>刘傲炜</t>
  </si>
  <si>
    <t>2023-10-11 09:19:47</t>
  </si>
  <si>
    <t>22年Q3Q4重点客户22年Q3Q4重点客户&amp;#10;高级模板内容：&amp;#10;投诉问题描述:用户来电反映在境外汇款无法接收中国银行短信验证码，联系银行，银行告知他们那边没有问题是我部限制了&amp;#10;故障现象:无法接收&amp;#10;故障时间:2023-10-10&amp;#10;短信功能是否开通:开通&amp;#10;上网功能是否开通:开通&amp;#10;前台解释内容:前台查询用户短信功能没有异常&amp;#10;用户要求:用户要求核实处理</t>
  </si>
  <si>
    <t>终端使用：用户反映境外短信验证码接收不成功。经短信中心核实，报错提示MS未装备（终端问题），10-11 8:06已由95566成功接收记录，联系用户解释，满意。</t>
  </si>
  <si>
    <t>TS202310080853051865</t>
  </si>
  <si>
    <t>陈洋洋</t>
  </si>
  <si>
    <t>2023-10-11 16:44:24</t>
  </si>
  <si>
    <t>案件编号：鄂-20231000001559&amp;#10;受理日期：2023-10-07 16:04:21&amp;#10;处理日期：2023-10-07 16:17:29&amp;#10;认定员：商恩圆&amp;#10;申诉来源：微信&amp;#10;用户地址：湖北省武穴市梅川镇&amp;#10;这个卡已经两个月没有用过了，上个月去线下店里面销户，一直在拖拉，然后这个月接收到扣费信息打客服电话销户，说我已欠费，必须交完欠费，可是该卡，我从该卡从九月份开始就没有使用，那个时候还有余额，因为拖拉没有销户，导致这个月还在扣费</t>
  </si>
  <si>
    <t>1.是否申辩：否 2.集团打标：其他业务类申告 3.销户备注： 销户原因：用户不想使用要销户 是否挽留：是 挽留措施：赠送10月份的月租 销户时间：未操作 是否有余额退还：否 5.是否属于不知情订制：否。 一、客户基本信息 客户号码：13005487657、机主姓名：陈洋洋、入网时间：2023-08-17、入网地点：福田-香沙-后书房剑威通讯-代理点、当前使用套餐：联通王卡（新）套餐、套餐类型：集团套餐，联系人姓名：陈洋洋,申诉人是否机主本人：是 二、前期投诉情况 1.投诉时间、事项：客户未在10010投诉、 2.问题产生的原因：客户对无法销户不满 3.投诉核查情况及处理方案：经查，客户的号码有参加广东联通王卡专属充值100元送240元优惠-12期未结束，从2023-08-17到2024-07-31， 充值款一次性到账，赠款240元分12个月发放（首期充值当月即到账），每月到账20元。赠款当月有效，可抵扣除低消、SP、国际业务三项以外的其他费用，销户时要先取消，剩余未享受的赠款失效；我司已有提供异地销户流程，与客户沟通表示其9月份去的是湖北省宜昌市的营业厅申请销户不成功，但提供不了具体地址，无法进一步核实无法销户原因，现号码产生10月的欠费44.51元我司可申请减免，并建议客户线上提供资料代办销户。 4.客户是否认可：客户未在10010投诉 三、申诉处理情况 客户申诉是否属实：不属实，客户的号码可办理销户，未限制 1.申诉问题产生的原因：客户对无法销户不满 2.本次申诉核查及处理方案：我司可申请减免欠费，并建议客户线上提供资料代办销户。 3.客户是否认可：是，我司于10月8日联系客户解释，客户接受。 四、存在问题分析（全量每单必填） 客户的号码可办理销户，未限制，企业不存在问题。 五、下一步整改举措（全量每单必填） 客户的号码可办理销户，未限制，企业不需要整改。 备注： 销户回访2要素确认（根据实际沟通情况填选） 1.用户是通过什么途径知道工信部申诉：用户本身知道。 2.用户申诉前曾通过哪些渠道反映过该问题：营业厅（湖北宜昌的营业厅，但提供不了具体地址） 负责人：陈芷敏 联系电话：17665652520</t>
  </si>
  <si>
    <t>TS202309282235230052</t>
  </si>
  <si>
    <t>杨宏会</t>
  </si>
  <si>
    <t>2023-10-11 15:56:10</t>
  </si>
  <si>
    <t>案件编号：鄂-20230900006593&amp;#10;受理日期：2023-09-28 22:24:18&amp;#10;处理日期：2023-09-28 22:34:07&amp;#10;认定员：丁麟&amp;#10;申诉来源：微信&amp;#10;用户地址：广东省中山市翠虹路32号6-1705&amp;#10;升套餐说升就升了，为什么降套餐就是一堆理由，还让我去营业厅，来回推诿，结果也是白去，总之就一个结果：权限不够，降不了</t>
  </si>
  <si>
    <t>申辩工单：1.申诉前15日已向企业投诉，仍在处理中。2.客户已撤诉&amp;#10;1. 用户基本信息：客户号码：15572706657、机主姓名：杨宏会、入网时间：2015-10-18 08:59:17、入网地点：城区精英盛华西陵一路合作厅(自建他营)、当前使用套餐：4G全国流量王8元套餐、套餐类型：全国套餐&amp;#10;2.前期处理情况：客户反映套餐变更的问题。客户9月28日向10010反馈，核查处理中，同步越级申诉。 &amp;#10;3.申诉处理方案：（1）申诉是否属实：不属实；（2）本次申诉原因及处理方案：经核查，客户要求降低套餐为8元流量王套餐，查询2023-09-29 11:25:54省中心已在线为客户申请成功办理8元全国流量王套餐，联系客户解释告知，客户认可。&amp;#10;4.核查存在的问题分析：（1)存在问题：无（2）整改举措：无（3）是否属于不知情订制：否&amp;#10;5.申诉回复情况：2023-09-29 13:59:21联系客户，客户满意。</t>
  </si>
  <si>
    <t>TS202310061018271396</t>
  </si>
  <si>
    <t>魏莉</t>
  </si>
  <si>
    <t>2023-10-11 16:35:19</t>
  </si>
  <si>
    <t>案件编号：鄂-20231000000817&amp;#10;受理日期：2023-10-06 10:08:24&amp;#10;处理日期：2023-10-06 10:17:26&amp;#10;认定员：胡忠文&amp;#10;申诉来源：微信&amp;#10;用户地址：西陵区锦绣天下&amp;#10;已经连续反复5天跟他们反映，我需要把主卡跟副卡的套餐分离，到现在都没处理，客服电话一直各种推诿，跑了三个营业厅也没有给我处理，主卡13986740885，副卡15671017178</t>
  </si>
  <si>
    <t>申辩工单：1.申诉前15日已向企业投诉，仍在处理中。2.客户已撤诉&amp;#10;1. 用户基本信息：客户号码：15671017178、机主姓名：魏莉、入网时间：2013-05-01 19:08:16、入网地点：城区葛洲坝区四喜营帐代理点、当前使用套餐：4G全国流量王8元套餐、套餐类型：全国套餐&amp;#10;2.前期处理情况：客户反映取消业务的问题。客户本机2023-09-28 15:30:00拨打10010咨询过，因主副卡拆分需到厅办理，在线无权限办理，工作人员引导客户到厅，9月29日使用主卡13986740885向10010反馈，解释不认可已记录工单处理中，同步越级申诉，连续5天反映不属实。 &amp;#10;3.申诉处理方案：（1）申诉是否属实：不属实；（2）本次申诉原因及处理方案：联系客户未提供营业厅具体名称无法核实到厅详情，客户要求副卡15671017178办理拆分，查询2023-09-26 15:50:56客户号码已拆分转资，实际反映主卡13986740885需要办理携号转网，但仍有限制提示“主卡附加优惠”关系，优惠编码5994301，2019-07-29 11:17:47城区东山大道国贸自有营业厅办理，因渠道保管不善暂无法提供办理协议，挽留无效，2023-09-30 11:20:28已为其取消“主卡附加优惠”关系，客户于2023-09-30 12:02:08已转网销户，客户认可。&amp;#10;4.核查存在的问题分析：（1)存在问题：渠道保管不善暂无法提供办理协议（2）整改举措：后期规范业务办理二次确认（3）是否属于不知情订制：是，个案&amp;#10;5.申诉回复情况：2023-10-07 12:14:08联系客户，客户满意。</t>
  </si>
  <si>
    <t>TS202310030935250812</t>
  </si>
  <si>
    <t>2023-10-11 15:46:10</t>
  </si>
  <si>
    <t>案件编号：鄂-20231000000281&amp;#10;受理日期：2023-10-03 09:25:50&amp;#10;处理日期：2023-10-03 09:34:22&amp;#10;认定员：刘会景&amp;#10;申诉来源：微信&amp;#10;用户地址：湖北省宜昌市伍家岗区&amp;#10;联通公司以身份证需要二次补登理由，在没有任何短信电话的提示情况下，私自给我电话停机，在本人申述并补登后，任旧突然停机，两次操作，已经严重影响我的工作及生活，目前造成个人损失尚未有任何处理结果。</t>
  </si>
  <si>
    <t>申辩工单：1.申诉前15日已向企业投诉，仍在处理中。2.实名制&amp;#10;1. 用户基本信息：客户号码：15672501818、机主姓名：郑磊、入网时间：2017-07-12 11:45:21、入网地点：宜都陆城镇曹续卫合作厅、当前使用套餐：大云卡、套餐类型：全国套餐&amp;#10;2.前期处理情况：客户反映非实名停机的问题。客户9月22日向10010反馈，经核查，客户因新入网照片不合规于2023-09-22 11:02:13非实名半停机，系统于2023-09-11 14:00:00和2023-09-15 11:18:00已分别下发短信提醒，客户未及时通过APP或到厅实名制补登记，故非实名停机，联系客户解释沟通，2023-09-22 12:44:48已为客户临时开机，有效期5天，建议方便时及时完成实名补登记，由于客户仍未操作，2023-09-27 23:00:55再次非实名全停，9月27日再次向10010/9月28日向10015反馈，核查处理中，同步越级申诉。 &amp;#10;3.申诉处理方案：（1）申诉是否属实：不属实；（2）本次申诉原因及处理方案：结果同前期，客户于2023-09-28 15:39:08已自行前往宜都市讯大（BTO）项目服务点完成实人认证恢复使用，客户表示影响自己登机，要求赔偿，告知可为其减免主卡本月套餐费用98元，客户不认可，未达成一致。&amp;#10;4.核查存在的问题分析：（1)存在问题：无（2）整改举措：无（3）是否属于不知情订制：否&amp;#10;5.申诉回复情况：2023-10-10 12:54:41联系客户，客户不满意。</t>
  </si>
  <si>
    <t>TS202310061605452321</t>
  </si>
  <si>
    <t>吕志伟</t>
  </si>
  <si>
    <t>2023-10-11 15:46:40</t>
  </si>
  <si>
    <t>案件编号：鄂-20231000000895&amp;#10;受理日期：2023-10-06 14:50:17&amp;#10;处理日期：2023-10-06 14:51:30&amp;#10;认定员：李忱&amp;#10;申诉来源：微信&amp;#10;用户地址：13040970569&amp;#10;突然搜不到5G信号，更换手机卡后仍无法解决，告知我已经后台刷新，仍然不能搜到信号</t>
  </si>
  <si>
    <t>已传</t>
  </si>
  <si>
    <t>TS202310091521052405</t>
  </si>
  <si>
    <t>王霞</t>
  </si>
  <si>
    <t>2023-10-11 17:02:42</t>
  </si>
  <si>
    <t>主办单位：湖北&amp;#10;客户类别：普通客户&amp;#10;10010是否打通：是&amp;#10;是否二次致电10015：是&amp;#10;是否联系：是&amp;#10;升级倾向：无&amp;#10;号码归属省：湖北&amp;#10;SVIP等级：&amp;#10;预处理名称：宽带故障一键诊断:&amp;#13;&amp;#10;诊断号码类型:手机&amp;#13;&amp;#10;结合宽带号码的状态及余额，分情况受理:不欠费且状态正常&amp;#13;&amp;#10;询问问题类型:无法上网&amp;#13;&amp;#10;诊断情况:诊断有异常&amp;#13;&amp;#10;诊断问题:含有光猫收发光异常&amp;#13;&amp;#10;引导客户将家中的光猫及路由进行断电重开后再尝试上网:不认可提投诉单&amp;#13;&amp;#10;宽带装机地址：湖北省宜昌市枝江市安福寺镇紫荆岭社区紫荆岭社区车站北路175号1栋周边  备注:用户称宽带无法上网，光猫不亮灯，要求我方尽快安排师傅上门处理，麻烦后台加急&amp;#13;</t>
  </si>
  <si>
    <t>①客户基本资料：业务号码：16671728191、客户姓名：王霞、套餐情况：幸福家家乐59元套餐；客户反映宽带故障问题					&amp;#10;②首次联系客户时间：2023-10-09 16:20:01					&amp;#10;③投诉核查处理情况：收到贵部转办，我司立即组织核查，经核实，客户反映宽带故障问题，联系客户表示工作人员已上门处理好，已能正常使用，满意度一般。&amp;#10;④答复客户时间及客户满意度评价：根据上述情况我司于2023-10-10 17:30:01	联系客户解释，满意度一般。回单人:宜昌客服王晓玉；联系电话：07176921001。					&amp;#10;⑤投诉核查关联材料：无</t>
  </si>
  <si>
    <t>GZ202310111715102431</t>
  </si>
  <si>
    <t>071701072015</t>
  </si>
  <si>
    <t>2023-10-11 18:33:33</t>
  </si>
  <si>
    <t>102002CBSS状态正常，AAA状态异常&amp;#10;装机地址：湖北省宜昌市伍家岗区宝塔河街道东星社区中南路28号中南丰景3栋3单元2楼201</t>
  </si>
  <si>
    <t>GZ202310111620432061</t>
  </si>
  <si>
    <t>071700802363</t>
  </si>
  <si>
    <t>2023-10-11 19:44:49</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</si>
  <si>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后台配置异常您所使用宽带后台配置异常;&amp;#13;&amp;#10;设备收发光功率是否异常:路由器能力不匹配;&amp;#13;&amp;#10;:&amp;#13;&amp;#10;用户反映宽带无法使用，光猫红灯，用户要求今天马上处理，加急，请处理并回复&amp;#13;</t>
  </si>
  <si>
    <t>GZ202310111537361735</t>
  </si>
  <si>
    <t>071700995032</t>
  </si>
  <si>
    <t>陈皓</t>
  </si>
  <si>
    <t>2023-10-11 18:25:13</t>
  </si>
  <si>
    <t>宽带报障-网速慢&amp;#10;装机地址：湖北省宜昌市远安县鸣凤镇安泰社区鸣凤大道93号凤祥·凤鸣苑小区3栋2单元7楼702</t>
  </si>
  <si>
    <t>GZ202310111526321655</t>
  </si>
  <si>
    <t>071701013429</t>
  </si>
  <si>
    <t>杨慧</t>
  </si>
  <si>
    <t>2023-10-11 19:18:17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</si>
  <si>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光猫红灯，要求师傅维修并回复</t>
  </si>
  <si>
    <t>GZ202310111451141420</t>
  </si>
  <si>
    <t>071700078241</t>
  </si>
  <si>
    <t>黎惠民</t>
  </si>
  <si>
    <t>2023-10-11 16:02:47</t>
  </si>
  <si>
    <t>网络不稳定&amp;#10;装机地址：湖北省宜昌市伍家区东艳路99号宜化新天地1号楼1单元5楼502</t>
  </si>
  <si>
    <t>GZ202310111441021348</t>
  </si>
  <si>
    <t>2023-10-11 16:01:50</t>
  </si>
  <si>
    <t>按处理结果向用户解释:否&amp;#13;&amp;#10;:&amp;#13;&amp;#10;地址：宜昌市子归县北峰村6组   称联通宽带网线损坏危险 要求处理，解释不认可，要求反馈，核实联系</t>
  </si>
  <si>
    <t>GZ202310111405021105</t>
  </si>
  <si>
    <t>2023-10-11 16:01:53</t>
  </si>
  <si>
    <t>按处理结果向用户解释:否&amp;#13;&amp;#10;:&amp;#13;&amp;#10;用户称光缆改造 有联通的线杆要求移除  要求尽快安排人员处理 地址：湖北宜昌市紫归县茅坪镇王家湾居民小区 详细地址无法提供 联系；18727269780</t>
  </si>
  <si>
    <t>GZ202310111359091064</t>
  </si>
  <si>
    <t>071700712716</t>
  </si>
  <si>
    <t>2023-10-11 14:23:40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</si>
  <si>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无异常;&amp;#13;&amp;#10;设备收发光功率是否异常:无异常;&amp;#13;&amp;#10;:&amp;#13;&amp;#10;用户表示宽带无法使用，需要公司尽快处理</t>
  </si>
  <si>
    <t>GZ202310111324110871</t>
  </si>
  <si>
    <t>071700129220</t>
  </si>
  <si>
    <t>卞梅琴</t>
  </si>
  <si>
    <t>2023-10-11 17:31:44</t>
  </si>
  <si>
    <t>WiFi经常连接不上 &amp;#10;装机地址：湖北省宜昌市枝江市马家店镇南岗路金湖柳苑2栋周边商铺A16</t>
  </si>
  <si>
    <t>GZ202310111322220854</t>
  </si>
  <si>
    <t>071700032686</t>
  </si>
  <si>
    <t>牛秀章</t>
  </si>
  <si>
    <t>2023-10-11 14:15:48</t>
  </si>
  <si>
    <t>宽带报障-MODEM故障&amp;#10;装机地址：湖北省宜昌市西陵区云集街道桃花岭社区桃花岭片区12号5栋2单元1楼101</t>
  </si>
  <si>
    <t>GZ202310111318170819</t>
  </si>
  <si>
    <t>071701003232</t>
  </si>
  <si>
    <t>张绪</t>
  </si>
  <si>
    <t>2023-10-11 17:45:14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</si>
  <si>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湖北省宜昌市西陵区上西坝路12号，宽带无法上网，光猫红灯，用户要求上门处理。</t>
  </si>
  <si>
    <t>GZ202310111213170305</t>
  </si>
  <si>
    <t>071700061863</t>
  </si>
  <si>
    <t>胡鑫鹏</t>
  </si>
  <si>
    <t>2023-10-11 18:01:19</t>
  </si>
  <si>
    <t>#2022重保客户##2022重保客户#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光猫终端能力与签约速率不匹配;&amp;#13;&amp;#10;设备收发光功率是否异常:光猫LAN口能力不匹配;&amp;#13;&amp;#10;:用户表示注册灯闪烁，要求师傅维修并回复（下午三点后上门）&amp;#13;</t>
  </si>
  <si>
    <t>GZ202310111213140304</t>
  </si>
  <si>
    <t>071703360205</t>
  </si>
  <si>
    <t>任晓兰</t>
  </si>
  <si>
    <t>2023-10-11 15:40:08</t>
  </si>
  <si>
    <t>GZ202310111155570141</t>
  </si>
  <si>
    <t>071704293183</t>
  </si>
  <si>
    <t>2023-10-11 19:35:42</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</si>
  <si>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宽带无法上网，请处理并回复 &amp;#13;</t>
  </si>
  <si>
    <t>GZ202310111147480077</t>
  </si>
  <si>
    <t>071700036726</t>
  </si>
  <si>
    <t>2023-10-11 13:02:21</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</si>
  <si>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用户要求上门更换路由器，已告知费用，请跟进</t>
  </si>
  <si>
    <t>GZ202310111138082488</t>
  </si>
  <si>
    <t>071700031040</t>
  </si>
  <si>
    <t>黎爱华</t>
  </si>
  <si>
    <t>2023-10-11 18:21:24</t>
  </si>
  <si>
    <t>#2022重保客户#101004光猫断电离线&amp;#10;装机地址：湖北省宜昌市伍家岗区伍家乡福久源社区桔城路6号香山福久源24栋1单元9楼901</t>
  </si>
  <si>
    <t>GZ202310111127212395</t>
  </si>
  <si>
    <t>2023-10-11 13:59:22</t>
  </si>
  <si>
    <t>湖北省宜昌市当阳市庙田填庙田村4组有施工，现在有联通的网线挡住了，不然线断了就不管我们的事，用户要求尽快安排工作人员过来处理 加急</t>
  </si>
  <si>
    <t>GZ202310111124262368</t>
  </si>
  <si>
    <t>2023-10-11 18:22:02</t>
  </si>
  <si>
    <t>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用户来电表示网络卡顿 刷新无效。电视和网络使用均卡顿，坚持电视机顶盒都是联通设备，要求师傅上门处理。表示18695063098的师傅检修两次都表示网络没有问题，用户不认可，要求换一个师傅上门检查网络。</t>
  </si>
  <si>
    <t>GZ202310111117202312</t>
  </si>
  <si>
    <t>071701041995</t>
  </si>
  <si>
    <t>龚年爽</t>
  </si>
  <si>
    <t>2023-10-11 14:11:37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</si>
  <si>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账号在线，用户表示网络不能使用，强烈要求上门检测&amp;#13;</t>
  </si>
  <si>
    <t>GZ202310111112002257</t>
  </si>
  <si>
    <t>071700056266</t>
  </si>
  <si>
    <t>马海军</t>
  </si>
  <si>
    <t>2023-10-11 12:51:18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</si>
  <si>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光猫LAN口能力不匹配;&amp;#13;&amp;#10;:不能上网，pon灯闪烁，要求师傅尽快上门处理&amp;#13;</t>
  </si>
  <si>
    <t>GZ202310111107012218</t>
  </si>
  <si>
    <t>071700055980</t>
  </si>
  <si>
    <t>龚远余</t>
  </si>
  <si>
    <t>2023-10-11 16:27:25</t>
  </si>
  <si>
    <t>#2022重保客户##2022重保客户#102002CBSS状态正常，AAA状态异常&amp;#10;装机地址：湖北省宜昌市伍家区伍临路13号东郡二期6栋1单元12层1204（湖北省宜昌市伍家区伍临路13号东郡二期6栋1单元12层1204）</t>
  </si>
  <si>
    <t>GZ202310111102072173</t>
  </si>
  <si>
    <t>071700846685</t>
  </si>
  <si>
    <t>李庆军</t>
  </si>
  <si>
    <t>2023-10-11 15:44:29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</si>
  <si>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用户表示宽带无法使用，需要公司尽快处理</t>
  </si>
  <si>
    <t>GZ202310111055412125</t>
  </si>
  <si>
    <t>071700076081</t>
  </si>
  <si>
    <t>邹维成</t>
  </si>
  <si>
    <t>2023-10-11 11:25:19</t>
  </si>
  <si>
    <t>#2022重保客户#22年Q3Q4重点客户[65岁以上老人] 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路由器能力不匹配;&amp;#13;&amp;#10;:&amp;#13;&amp;#10;&amp;#13;&amp;#10;高级模板内容：&amp;#13;&amp;#10;问题（现象）描述:无法上网&amp;#13;&amp;#10;故障时间:2023-10-11&amp;#13;&amp;#10;服务状态是否正常:是&amp;#13;&amp;#10;设备灯显示:红灯&amp;#13;&amp;#10;错误代码:无&amp;#13;&amp;#10;是否重启设备:已重启未恢复&amp;#13;&amp;#10;装机地址:湖北省宜昌市西陵区云集街道桃花岭社区桃花岭片区5号2栋1单元4楼402&amp;#13;&amp;#10;用户要求:要求工作人员尽快上门核实维修&amp;#13;&amp;#10;&amp;#13;&amp;#10;&amp;#13;</t>
  </si>
  <si>
    <t>GZ202310111048152046</t>
  </si>
  <si>
    <t>071700336502</t>
  </si>
  <si>
    <t>杜远建</t>
  </si>
  <si>
    <t>2023-10-11 19:54:50</t>
  </si>
  <si>
    <t>#2022重保客户##2022重保客户#302002局方OLT设备收光功率异常。&amp;#10;装机地址：湖北省宜昌市夷陵区小溪塔镇黄金三巷88号黄金二三巷片区1栋周边</t>
  </si>
  <si>
    <t>GZ202310111045252013</t>
  </si>
  <si>
    <t>071700084942</t>
  </si>
  <si>
    <t>甘宁</t>
  </si>
  <si>
    <t>2023-10-11 12:39:48</t>
  </si>
  <si>
    <t>无法打开网页，&amp;#10;装机地址：湖北省宜昌市伍家岗区万寿桥街道办建设社区建设新村社区建设新村62号1栋4单元1层102户</t>
  </si>
  <si>
    <t>GZ202310111035311913</t>
  </si>
  <si>
    <t>071700716519</t>
  </si>
  <si>
    <t>高飞</t>
  </si>
  <si>
    <t>2023-10-11 10:56:28</t>
  </si>
  <si>
    <t>102002CBSS状态正常，AAA状态异常&amp;#10;装机地址：湖北省宜昌市兴山县昭君镇香溪社区高阳坝区B区珍珠街24号1单元1层102</t>
  </si>
  <si>
    <t>GZ202310111020431779</t>
  </si>
  <si>
    <t>07176913921</t>
  </si>
  <si>
    <t>田建基</t>
  </si>
  <si>
    <t>2023-10-11 12:23:03</t>
  </si>
  <si>
    <t>#2022重保客户##2022重保客户#07176913921命中精准预判服务场景:[65岁以上老人] &amp;#13;&amp;#10;判断省分:湖北&amp;#13;&amp;#10;:传入参数&amp;#13;&amp;#10;是否本地本网用户:是&amp;#13;&amp;#10;是否停机:正常&amp;#13;&amp;#10;请到业务通知判断是否群障:否&amp;#13;&amp;#10;::&amp;#13;&amp;#10;固话不能用，是老人，没有手机可以联系，是营业厅来电报修的，请师傅直接上门去维修。</t>
  </si>
  <si>
    <t>GZ202310110958401588</t>
  </si>
  <si>
    <t>071700802594</t>
  </si>
  <si>
    <t>陈回香</t>
  </si>
  <si>
    <t>2023-10-11 10:48:11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</si>
  <si>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无异常;&amp;#13;&amp;#10;设备收发光功率是否异常:无异常;&amp;#13;&amp;#10;:注册闪烁  要求尽快联系处理&amp;#13;</t>
  </si>
  <si>
    <t>GZ202310110957341578</t>
  </si>
  <si>
    <t>071700359644</t>
  </si>
  <si>
    <t>许冬林</t>
  </si>
  <si>
    <t>2023-10-11 13:51:01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</si>
  <si>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后台配置异常您所使用宽带后台配置异常,光猫终端能力与签约速率不匹配;&amp;#13;&amp;#10;设备收发光功率是否异常:无异常;&amp;#13;&amp;#10;:&amp;#13;&amp;#10;频繁掉线后完全没网，请师傅上门处理</t>
  </si>
  <si>
    <t>GZ202310110956451571</t>
  </si>
  <si>
    <t>071701067189</t>
  </si>
  <si>
    <t>刘友明</t>
  </si>
  <si>
    <t>2023-10-11 15:56:47</t>
  </si>
  <si>
    <t>071701067189命中精准预判服务场景:[65岁以上老人] &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账号离线，用户是老人不会操作，请联系处理&amp;#13;</t>
  </si>
  <si>
    <t>GZ202310110956451572</t>
  </si>
  <si>
    <t>071700174932</t>
  </si>
  <si>
    <t>丁士菊</t>
  </si>
  <si>
    <t>2023-10-11 14:28:43</t>
  </si>
  <si>
    <t>#2022重保客户#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后台配置异常您所使用宽带后台配置异常,设备收光异常;&amp;#13;&amp;#10;设备收发光功率是否异常:无异常;&amp;#13;&amp;#10;:&amp;#13;&amp;#10;注册闪烁</t>
  </si>
  <si>
    <t>GZ202310110953411544</t>
  </si>
  <si>
    <t>071700028718</t>
  </si>
  <si>
    <t>2023-10-11 13:38:56</t>
  </si>
  <si>
    <t>#2022重保客户##2022重保客户#22年Q3Q4重点客户22年Q3Q4重点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amp;#13;&amp;#10;高级模板内容：&amp;#13;&amp;#10;问题（现象）描述:无法上网&amp;#13;&amp;#10;故障时间:2023-10-11&amp;#13;&amp;#10;服务状态是否正常:是&amp;#13;&amp;#10;设备灯显示:正常&amp;#13;&amp;#10;错误代码:无&amp;#13;&amp;#10;是否重启设备:已重启未恢复&amp;#13;&amp;#10;用户要求:用户要求我方尽快派维修师傅上门处理，用户要求在今天上午之内派人员处理&amp;#13;</t>
  </si>
  <si>
    <t>GZ202310110937461417</t>
  </si>
  <si>
    <t>071701018006</t>
  </si>
  <si>
    <t>闫琴</t>
  </si>
  <si>
    <t>2023-10-11 11:15:13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</si>
  <si>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不能上网，注册灯闪烁，要求师傅尽快上门处理&amp;#13;</t>
  </si>
  <si>
    <t>GZ202310110854231080</t>
  </si>
  <si>
    <t>2023-10-11 14:09:18</t>
  </si>
  <si>
    <t>按处理结果向用户解释:否&amp;#13;&amp;#10;:&amp;#13;&amp;#10;用户来电我们的电线杆在他们的施工范围内要求迁移，地址湖北宜昌秭归县九畹溪镇燕窝台村（请联系用户核实一下地址），请联系处理，谢谢</t>
  </si>
  <si>
    <t>GZ202310110853571075</t>
  </si>
  <si>
    <t>071701029109</t>
  </si>
  <si>
    <t>杨尊逸</t>
  </si>
  <si>
    <t>2023-10-11 12:11:09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</si>
  <si>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用户来电要求在另外的房间开端口，告诉用户要收费，用户认可，请处理并回复！&amp;#13;</t>
  </si>
  <si>
    <t>GZ202310110818460861</t>
  </si>
  <si>
    <t>071700038335</t>
  </si>
  <si>
    <t>马建勋</t>
  </si>
  <si>
    <t>2023-10-11 17:38:41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</si>
  <si>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用户来电反映宽带不能上网，用户说线断了要求师傅上门维修，请处理并回复！&amp;#13;</t>
  </si>
  <si>
    <t>GZ202310110803070791</t>
  </si>
  <si>
    <t>071700093215</t>
  </si>
  <si>
    <t>宋青青</t>
  </si>
  <si>
    <t>2023-10-11 17:38:10</t>
  </si>
  <si>
    <t>302004光猫与签约速率不匹配（端业不匹配）&amp;#10;装机地址：湖北省宜昌市西陵区学院街办致祥路6-1号致祥路片区1栋1单元1层101</t>
  </si>
  <si>
    <t>GZ202310110116350637</t>
  </si>
  <si>
    <t>071700244680</t>
  </si>
  <si>
    <t>余祥国</t>
  </si>
  <si>
    <t>2023-10-11 10:34:38</t>
  </si>
  <si>
    <t>#2022重保客户#无法打开网页，在别的地方用不了&amp;#10;装机地址：湖北省宜昌市宜都市宜都乡镇营服中心4G-CPE项目新号码池</t>
  </si>
  <si>
    <t>GZ202310102216280326</t>
  </si>
  <si>
    <t>071701008206</t>
  </si>
  <si>
    <t>周双武</t>
  </si>
  <si>
    <t>2023-10-11 12:11:12</t>
  </si>
  <si>
    <t>无法打开网页&amp;#10;装机地址：湖北省宜昌市伍家岗区万寿桥街道汉宜社区汉宜村四组101号周边</t>
  </si>
  <si>
    <t>GZ202310102211500305</t>
  </si>
  <si>
    <t>071700041329</t>
  </si>
  <si>
    <t>张卫平</t>
  </si>
  <si>
    <t>2023-10-11 14:15:27</t>
  </si>
  <si>
    <t>#2022重保客户#302001AAA/CBSS判断签约和配置不一样，配置速率低于签约带宽&amp;#10;装机地址：湖北省宜昌市西陵区云集街道红星路社区红星路市政府片区红星路2号3栋3单元1层101户</t>
  </si>
  <si>
    <t>GZ202310102136040108</t>
  </si>
  <si>
    <t>071700402526</t>
  </si>
  <si>
    <t>牟华燕</t>
  </si>
  <si>
    <t>2023-10-11 18:21:17</t>
  </si>
  <si>
    <t>102002CBSS状态正常，AAA状态异常&amp;#10;装机地址：湖北省宜昌市五峰土家族自治县渔洋关镇曹家坪社区曹家坪村染街128-2号</t>
  </si>
  <si>
    <t>GZ202310102134500100</t>
  </si>
  <si>
    <t>071700547906</t>
  </si>
  <si>
    <t>田红</t>
  </si>
  <si>
    <t>2023-10-11 10:46:32</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</si>
  <si>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后台配置异常您所使用宽带后台配置异常,光猫终端能力与签约速率不匹配;&amp;#13;&amp;#10;设备收发光功率是否异常:光猫LAN口能力不匹配;&amp;#13;&amp;#10;:&amp;#13;&amp;#10;注册灯闪烁</t>
  </si>
  <si>
    <t>GZ202310102131130077</t>
  </si>
  <si>
    <t>071700709663</t>
  </si>
  <si>
    <t>潘锋</t>
  </si>
  <si>
    <t>2023-10-11 08:13:43</t>
  </si>
  <si>
    <t>客户使用手厅一键诊断功能进行宽带故障诊断，诊断结果：1、请您检查光猫光纤接口是否松动、光猫光纤是否弯折，重启光猫，如仍未解决，可点击一键报修，我们尽快为您处理。，故障描述：宽带无法上网&amp;#10;装机地址：湖北省宜昌市兴山县古夫镇香溪大道香溪郡小区10栋1单元11层1102</t>
  </si>
  <si>
    <t>GZ202310102108122413</t>
  </si>
  <si>
    <t>071703839078</t>
  </si>
  <si>
    <t>刘金花</t>
  </si>
  <si>
    <t>2023-10-11 18:23:29</t>
  </si>
  <si>
    <t>302001AAA/CBSS判断签约和配置不一样，配置速率低于签约带宽&amp;#10;装机地址：湖北省宜昌市夷陵区东城城乡统筹发展试验区绿洲社区晨光路梅岭欣城12栋1单元7层701号</t>
  </si>
  <si>
    <t>GZ202310102056022320</t>
  </si>
  <si>
    <t>071704058766</t>
  </si>
  <si>
    <t>鲁珍</t>
  </si>
  <si>
    <t>2023-10-11 17:39:02</t>
  </si>
  <si>
    <t>无法打开网页</t>
  </si>
  <si>
    <t>GZ202310102048072249</t>
  </si>
  <si>
    <t>2023-10-11 15:16:16</t>
  </si>
  <si>
    <t>判断省分:一屏清无资料用户&amp;#13;&amp;#10;用户归属地:&amp;#13;&amp;#10;:宽带&amp;#13;&amp;#10;宽带:&amp;#13;&amp;#10;获取基本信息:&amp;#13;&amp;#10;:是&amp;#13;&amp;#10;:无法上网&amp;#13;&amp;#10;:&amp;#13;&amp;#10;设置参数:&amp;#13;&amp;#10;获取诊断信息:诊断信息空&amp;#13;&amp;#10;诊断信息查询为空:&amp;#13;&amp;#10;用户来电表示自己宽带无法上网，但不知道账号信息和身份证信息，只有地址：湖北省宜昌市夷陵区小溪塔街道望江社区望江路22公司17栋211号。多次询问用户是否属于联通的宽带，用户表示光猫上写了智慧沃家，确定是联通的，故提此单</t>
  </si>
  <si>
    <t>GZ202310102045192235</t>
  </si>
  <si>
    <t>071700051857</t>
  </si>
  <si>
    <t>2023-10-11 12:35:06</t>
  </si>
  <si>
    <t>#2022重保客户##2022重保客户#客户使用手厅一键诊断功能进行宽带故障诊断，诊断结果：1、请致电10010客服热线，为您进一步核查。给您带来的不便，敬请谅解。；2、请您检查光猫是否正常通电，如仍未解决，可点击一键报修，我们尽快为您处理。；3、您的路由器与签约速率不匹配，建议您更换路由器解决。详情可咨询10010。；4、请您检查光猫光纤接口是否松动、光猫光纤是否弯折，重启光猫，如仍未解决，可点击一键报修，我们尽快为您处理。，故障描述：宽带无法上网&amp;#10;装机地址：湖北省宜昌市伍家区城东大道依山郡7栋1单元6楼604</t>
  </si>
  <si>
    <t>GZ202310102029232101</t>
  </si>
  <si>
    <t>071701069890</t>
  </si>
  <si>
    <t>向贤玉</t>
  </si>
  <si>
    <t>2023-10-11 18:09:12</t>
  </si>
  <si>
    <t>GZ202310102023502063</t>
  </si>
  <si>
    <t>071700017418</t>
  </si>
  <si>
    <t>向鹏</t>
  </si>
  <si>
    <t>2023-10-11 10:44:28</t>
  </si>
  <si>
    <t>#2022重保客户#101004光猫断电离线&amp;#10;装机地址：湖北省宜昌市西陵区常刘路天玺小区一期28栋1单元15楼1502</t>
  </si>
  <si>
    <t>GZ202310101942431662</t>
  </si>
  <si>
    <t>071700516317</t>
  </si>
  <si>
    <t>刘东风</t>
  </si>
  <si>
    <t>2023-10-11 09:30:42</t>
  </si>
  <si>
    <t>无法打开网页&amp;#10;装机地址：湖北省宜昌市长阳县龙舟坪镇宗家湾路3号农业银行1栋2单元4楼402</t>
  </si>
  <si>
    <t>GZ202310101912131365</t>
  </si>
  <si>
    <t>071704011084</t>
  </si>
  <si>
    <t>赵强</t>
  </si>
  <si>
    <t>2023-10-11 09:51:11</t>
  </si>
  <si>
    <t>客户使用手厅一键诊断功能进行宽带故障诊断，诊断结果：1、请致电10010客服热线，为您进一步核查。给您带来的不便，敬请谅解。；2、您所使用宽带后台配置异常，可点击一键报修，我们尽快为您处理。，故障描述：宽带无法上网&amp;#10;装机地址：湖北省宜昌市高新区东锦苑社区东锦苑22栋1单元19楼1902</t>
  </si>
  <si>
    <t>GZ202310101845161098</t>
  </si>
  <si>
    <t>071703655356</t>
  </si>
  <si>
    <t>吴昊</t>
  </si>
  <si>
    <t>2023-10-11 10:32:50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</si>
  <si>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用户表示光猫亮红灯，要求师傅尽快上门处理&amp;#13;</t>
  </si>
  <si>
    <t>GZ202310101836521028</t>
  </si>
  <si>
    <t>071700051783</t>
  </si>
  <si>
    <t>伍松云</t>
  </si>
  <si>
    <t>2023-10-11 14:10:24</t>
  </si>
  <si>
    <t>101004光猫断电离线&amp;#10;装机地址：湖北省宜昌市东山开发区北辰港湾3栋1单元17层1702</t>
  </si>
  <si>
    <t>GZ202310101833340995</t>
  </si>
  <si>
    <t>071700004017</t>
  </si>
  <si>
    <t>吴伟</t>
  </si>
  <si>
    <t>2023-10-11 16:21:10</t>
  </si>
  <si>
    <t>302001AAA/CBSS判断签约和配置不一样，配置速率低于签约带宽&amp;#10;装机地址：湖北省宜昌市伍家区东山大道山水华庭小区8栋1单元26楼2602</t>
  </si>
  <si>
    <t>GZ202310101832410983</t>
  </si>
  <si>
    <t>071700045483</t>
  </si>
  <si>
    <t>易美玲</t>
  </si>
  <si>
    <t>2023-10-11 12:59:01</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</si>
  <si>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提示输入密码&amp;#13;&amp;#10;判断省分:其他省分&amp;#13;&amp;#10;密码10010使用机顶盒遥控器输入:操作未恢复/不认可&amp;#13;&amp;#10;判断省分:其他省分&amp;#13;&amp;#10;向用户解释后用户不认可:&amp;#13;&amp;#10;&amp;#13;&amp;#10;高级模板内容：&amp;#13;&amp;#10;问题（现象）描述:用户来电反映从（10.10）开始无法正常看电视（显示代码30013），宽带可正常上网，已建议重启机顶盒（已重启未恢复），用户要求尽快上门处理。装机地址（湖北省宜昌市市区沿江大道58号美岸长堤4-2-502）联系电话（15572700701）&amp;#13;&amp;#10;故障时间:2023-10-10&amp;#13;&amp;#10;宽带是否安装IPTV:是&amp;#13;&amp;#10;宽带是否可正常上网:是&amp;#13;&amp;#10;是否重启设备:已重启未恢复&amp;#13;</t>
  </si>
  <si>
    <t>GZ202310101821310883</t>
  </si>
  <si>
    <t>071704249084</t>
  </si>
  <si>
    <t>陈昌贵</t>
  </si>
  <si>
    <t>2023-10-11 14:16:25</t>
  </si>
  <si>
    <t>宽带报障-网页打不开&amp;#10;装机地址：湖北省宜昌市宜都市陆城街道办事处清江社区城乡路福泽苑6栋2单元3层302</t>
  </si>
  <si>
    <t>GZ202310101810410759</t>
  </si>
  <si>
    <t>吴杨</t>
  </si>
  <si>
    <t>2023-10-11 16:08:58</t>
  </si>
  <si>
    <t>按处理结果向用户解释:是&amp;#13;&amp;#10;node_41:&amp;#13;&amp;#10;判断省分:除甘肃外&amp;#13;&amp;#10;获取历史工单:无工单&amp;#13;&amp;#10;判断省分:湖北&amp;#13;&amp;#10;反馈的问题是否在对外电话的受理范围内:不在服务范围内&amp;#13;&amp;#10;填写以下内容:下一步&amp;#13;&amp;#10;判断省分:其他省分&amp;#13;&amp;#10;问题发生时间：2023.10.10；问题发生地点：湖北省宜昌市当阳市关林路长坂新区1-1-505；问题现象：联通弱电要求拆除，；用户具体要求：我方人员上门联系处理;联系电话：'15671016740':&amp;#13;</t>
  </si>
  <si>
    <t>电线电缆：已通知维护人员现场核查处理，经核实，是旁边的太子桥市场剪线迁改。用户说的长坂新区不受影响，已跟用户解释清楚，满意。</t>
  </si>
  <si>
    <t>GZ202310101753040591</t>
  </si>
  <si>
    <t>071701068841</t>
  </si>
  <si>
    <t>常青</t>
  </si>
  <si>
    <t>2023-10-11 08:26:13</t>
  </si>
  <si>
    <t>#2022重保客户##2022重保客户#无法打开网页&amp;#10;装机地址：湖北省宜昌市西陵区南苑街道学堂湾社区南苑小区10栋3单元1楼101</t>
  </si>
  <si>
    <t>GZ202310101729230378</t>
  </si>
  <si>
    <t>071700039659</t>
  </si>
  <si>
    <t>李静</t>
  </si>
  <si>
    <t>2023-10-11 08:42:45</t>
  </si>
  <si>
    <t>宽带报障-无法登陆&amp;#10;装机地址：湖北省宜昌市西陵区唐家湾路和塘悦舍小区1栋1单元13层1305</t>
  </si>
  <si>
    <t>GZ202310101635572476</t>
  </si>
  <si>
    <t>071703263992</t>
  </si>
  <si>
    <t>沈攀</t>
  </si>
  <si>
    <t>2023-10-11 11:29:30</t>
  </si>
  <si>
    <t>102002CBSS状态正常，AAA状态异常&amp;#10;装机地址：湖北省宜昌市西陵区体育场路31号湖北三峡职业技术学院校园网专用</t>
  </si>
  <si>
    <t>GZ202310101528311989</t>
  </si>
  <si>
    <t>071701032383</t>
  </si>
  <si>
    <t>廖莎</t>
  </si>
  <si>
    <t>2023-10-11 16:07:59</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</si>
  <si>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pon闪烁，要求师傅尽快上门处理并电话回复&amp;#13;</t>
  </si>
  <si>
    <t>GZ202310101525411974</t>
  </si>
  <si>
    <t>071704322512</t>
  </si>
  <si>
    <t>朱帅恒</t>
  </si>
  <si>
    <t>2023-10-11 16:47:34</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</si>
  <si>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黑屏/蓝屏&amp;#13;&amp;#10;检查接口是否插紧，信号源是否选对:操作未恢复/不认可&amp;#13;&amp;#10;判断省分:其他省分&amp;#13;&amp;#10;向用户解释后用户不认可:&amp;#13;&amp;#10;&amp;#13;&amp;#10;高级模板内容：&amp;#13;&amp;#10;问题（现象）描述:用户反馈自己的电视黑屏了，用户要求我方安排师傅进行上门维修，谢谢&amp;#13;&amp;#10;故障时间:2023-10-10&amp;#13;&amp;#10;宽带是否安装IPTV:是&amp;#13;&amp;#10;宽带是否可正常上网:是&amp;#13;&amp;#10;是否重启设备:已重启未恢复&amp;#13;&amp;#10;装机地址:湖北省宜昌市枝江市马家店街道七口堰社区民主大道162号誉天下9栋2单元16楼1601&amp;#13;</t>
  </si>
  <si>
    <t>GZ202310101514021892</t>
  </si>
  <si>
    <t>07177226988</t>
  </si>
  <si>
    <t>叶雷</t>
  </si>
  <si>
    <t>2023-10-11 17:43:35</t>
  </si>
  <si>
    <t>判断省分:湖北&amp;#13;&amp;#10;:传入参数&amp;#13;&amp;#10;是否本地本网用户:是&amp;#13;&amp;#10;是否停机:正常&amp;#13;&amp;#10;请到业务通知判断是否群障:否&amp;#13;&amp;#10;::&amp;#13;&amp;#10;&amp;#13;&amp;#10;高级模板内容：&amp;#13;&amp;#10;问题（现象）描述:无法拨号，接听，没有提示&amp;#13;&amp;#10;故障时间:2023-10-01&amp;#13;&amp;#10;服务状态是否正常:是&amp;#13;&amp;#10;用户要求:尽快处理&amp;#13;&amp;#10;第二联系电话:13975161595&amp;#13;</t>
  </si>
  <si>
    <t>GZ202310101445131702</t>
  </si>
  <si>
    <t>071700602422</t>
  </si>
  <si>
    <t>何燕</t>
  </si>
  <si>
    <t>2023-10-11 08:04:25</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</si>
  <si>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后台配置异常您所使用宽带后台配置异常,光猫终端能力与签约速率不匹配;&amp;#13;&amp;#10;设备收发光功率是否异常:光猫LAN口能力不匹配;&amp;#13;&amp;#10;:&amp;#13;&amp;#10;用户反映pon灯闪烁，要求安排师傅联系上门处理。</t>
  </si>
  <si>
    <t>GZ202310101252040872</t>
  </si>
  <si>
    <t>071700616794</t>
  </si>
  <si>
    <t>郑钰坤</t>
  </si>
  <si>
    <t>2023-10-11 08:03:44</t>
  </si>
  <si>
    <t>网络不稳定&amp;#10;装机地址：湖北省宜昌市秭归县茅坪镇橘颂社区丹阳路丽晶城2栋1单元5楼501</t>
  </si>
  <si>
    <t>GZ202310101149460362</t>
  </si>
  <si>
    <t>071700631022</t>
  </si>
  <si>
    <t>崔甜甜</t>
  </si>
  <si>
    <t>2023-10-11 08:20:10</t>
  </si>
  <si>
    <t>301001光猫收发光功率异常&amp;#10;装机地址：湖北省宜昌市秭归县茅坪镇西楚社区建平路茅坪中学小区长宁大道218号4层</t>
  </si>
  <si>
    <t>GZ202310100852121282</t>
  </si>
  <si>
    <t>071703716056</t>
  </si>
  <si>
    <t>李诚</t>
  </si>
  <si>
    <t>2023-10-11 12:08:26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</si>
  <si>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宽带无法上网，请处理并回复 &amp;#13;</t>
  </si>
  <si>
    <t>固网质量：湖北省宜昌市西陵区学院街道环城北路社区环城北路社区宜化大楼1单元11楼AA。用户反映路由器故障。经核实，网络正常，需用户自行更换路由器，已联系解释，表示知晓。</t>
  </si>
  <si>
    <t>GZ202310100829101145</t>
  </si>
  <si>
    <t>071700882524</t>
  </si>
  <si>
    <t>贺新华</t>
  </si>
  <si>
    <t>2023-10-11 09:28:52</t>
  </si>
  <si>
    <t>301001光猫收发光功率异常&amp;#10;装机地址：湖北省宜昌市当阳市玉阳办事处东群片区玉阳路1巷16号周边</t>
  </si>
  <si>
    <t>GZ202310100828181140</t>
  </si>
  <si>
    <t>071700211198</t>
  </si>
  <si>
    <t>张清</t>
  </si>
  <si>
    <t>2023-10-11 16:36:03</t>
  </si>
  <si>
    <t>#2022重保客户##2022重保客户#101004光猫断电离线&amp;#10;装机地址：湖北省宜昌市宜都市姚家店镇宜华一级路腰店子片区枫相树2组114号周边</t>
  </si>
  <si>
    <t>GZ202310091947431957</t>
  </si>
  <si>
    <t>071701008228</t>
  </si>
  <si>
    <t>韩健文</t>
  </si>
  <si>
    <t>2023-10-11 17:46:47</t>
  </si>
  <si>
    <t>102002CBSS状态正常，AAA状态异常&amp;#10;装机地址：湖北省宜昌市西陵区葛洲坝街道石子岭社区葛洲坝合作有线宽带专用</t>
  </si>
  <si>
    <t>GZ202310091859211434</t>
  </si>
  <si>
    <t>071701020055</t>
  </si>
  <si>
    <t>拉安俊</t>
  </si>
  <si>
    <t>2023-10-11 10:47:02</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</si>
  <si>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用户表示自己宿舍的宽带一直连不上要求反馈处理&amp;#13;&amp;#10;故障时间:2023-10-09&amp;#13;&amp;#10;服务状态是否正常:是&amp;#13;&amp;#10;设备灯显示:红灯&amp;#13;&amp;#10;错误代码:无&amp;#13;&amp;#10;是否重启设备:已重启未恢复&amp;#13;&amp;#10;用户要求:尽快处理&amp;#13;</t>
  </si>
  <si>
    <t>GZ202310091258411122</t>
  </si>
  <si>
    <t>071704029113</t>
  </si>
  <si>
    <t>王方舟</t>
  </si>
  <si>
    <t>2023-10-11 10:48:21</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</si>
  <si>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用户反馈网络不可用，设备重启无效，设备灯闪烁，请尽快处理</t>
  </si>
  <si>
    <t>GZ202310091056500005</t>
  </si>
  <si>
    <t>071700105184</t>
  </si>
  <si>
    <t>张亚名</t>
  </si>
  <si>
    <t>2023-10-11 10:07:20</t>
  </si>
  <si>
    <t>无法打开网页&amp;#10;装机地址：湖北省宜昌市枝江市百里洲镇新闸村新闸村五组13号周边</t>
  </si>
  <si>
    <t>GZ202310090757491106</t>
  </si>
  <si>
    <t>071703745603</t>
  </si>
  <si>
    <t>王家科</t>
  </si>
  <si>
    <t>2023-10-11 15:56:57</t>
  </si>
  <si>
    <t>101004光猫断电离线&amp;#10;装机地址：湖北省宜昌市长阳土家族自治县龙舟坪镇王家棚村王家棚村三组52号周边</t>
  </si>
  <si>
    <t>GZ202310082109210319</t>
  </si>
  <si>
    <t>071700048319</t>
  </si>
  <si>
    <t>李小青</t>
  </si>
  <si>
    <t>2023-10-11 15:40:41</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</si>
  <si>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黑屏/蓝屏&amp;#13;&amp;#10;检查接口是否插紧，信号源是否选对:操作未恢复/不认可&amp;#13;&amp;#10;判断省分:其他省分&amp;#13;&amp;#10;向用户解释后用户不认可:&amp;#13;&amp;#10;&amp;#13;&amp;#10;高级模板内容：&amp;#13;&amp;#10;问题（现象）描述:用户来电称IPTV电视无法观看&amp;#13;&amp;#10;故障时间:2023-10-08&amp;#13;&amp;#10;宽带是否安装IPTV:是&amp;#13;&amp;#10;宽带是否可正常上网:是&amp;#13;&amp;#10;是否重启设备:已重启未恢复&amp;#13;</t>
  </si>
  <si>
    <t>GZ202310081209160788</t>
  </si>
  <si>
    <t>071700058136</t>
  </si>
  <si>
    <t>黄瑞</t>
  </si>
  <si>
    <t>2023-10-11 10:47:05</t>
  </si>
  <si>
    <t>102002CBSS状态正常，AAA状态异常&amp;#10;装机地址：湖北省宜昌市兴山县黄粮镇黄粮坪村6组公租房1单元后周边</t>
  </si>
  <si>
    <t>GZ202310072018372218</t>
  </si>
  <si>
    <t>071700096151</t>
  </si>
  <si>
    <t>刘裕昌</t>
  </si>
  <si>
    <t>2023-10-11 15:16:10</t>
  </si>
  <si>
    <t>宽带报障-宽带频繁掉线&amp;#10;装机地址：湖北省宜昌市西陵区宜昌联通CBSS项目专用CPE地址</t>
  </si>
  <si>
    <t>GZ202310071537022131</t>
  </si>
  <si>
    <t>071703542981</t>
  </si>
  <si>
    <t>2023-10-11 20:55:15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</si>
  <si>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amp;#13;&amp;#10;高级模板内容：&amp;#13;&amp;#10;问题（现象）描述:用户称宽带无法上网，光猫不亮灯，因选择其他无法生单故选红灯&amp;#13;&amp;#10;故障时间:2023-10-07&amp;#13;&amp;#10;服务状态是否正常:否&amp;#13;&amp;#10;设备灯显示:红灯&amp;#13;&amp;#10;错误代码:无&amp;#13;&amp;#10;是否重启设备:已重启未恢复&amp;#13;&amp;#10;用户要求:用户要求师傅上门维修&amp;#13;</t>
  </si>
  <si>
    <t>GZ202310040755261588</t>
  </si>
  <si>
    <t>071700138903</t>
  </si>
  <si>
    <t>邓容容</t>
  </si>
  <si>
    <t>2023-10-11 14:11:56</t>
  </si>
  <si>
    <t>302004光猫与签约速率不匹配（端业不匹配）&amp;#10;装机地址：湖北省宜昌市枝江市白洋镇白洋社区白洋社区老街粮食局宿舍周边</t>
  </si>
  <si>
    <t>GZ202310031004501195</t>
  </si>
  <si>
    <t>071700830586</t>
  </si>
  <si>
    <t>郭向银</t>
  </si>
  <si>
    <t>2023-10-11 09:58:28</t>
  </si>
  <si>
    <t>宽带报障-宽带频繁掉线&amp;#10;装机地址：湖北省宜昌市当阳市玉阳街道办事处熊家山社区南正街14号当阳乡镇营服中心4G-CPE项目无资源地址</t>
  </si>
  <si>
    <t>GZ202309301852520626</t>
  </si>
  <si>
    <t>071700189917</t>
  </si>
  <si>
    <t>韩培财</t>
  </si>
  <si>
    <t>2023-10-11 20:54:50</t>
  </si>
  <si>
    <t>071700189917命中精准预判服务场景:[65岁以上老人] &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iptv无法使用，要求安排师傅上门维修，尽快处理并回复&amp;#13;</t>
  </si>
  <si>
    <t>GZ202309140932401897</t>
  </si>
  <si>
    <t>071703574266</t>
  </si>
  <si>
    <t>江伟</t>
  </si>
  <si>
    <t>2023-10-11 20:54:16</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</si>
  <si>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amp;#13;&amp;#10;设备收发光功率是否异常:无异常;&amp;#13;&amp;#10;:&amp;#13;&amp;#10;光猫红灯</t>
  </si>
  <si>
    <t>ZX202310111332010449</t>
  </si>
  <si>
    <t>李梅英</t>
  </si>
  <si>
    <t>2023-10-11 15:37:48</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</si>
  <si>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-11 11:49:265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 局方停机&amp;#13;&amp;#10;用户状态为:集团鹰眼监测诈骗停机（异常换机）：首次关停可携带本人有效证件、本机号卡到归属地自营厅核验签署承诺书复机一次&amp;#13;&amp;#10;停机原因:集团鹰眼监测诈骗停机（异常换机）：首次关停可携带本人有效证件、本机号卡到归属地自营厅核验签署承诺书复机一次&amp;#13;&amp;#10;前台是否按流程解释:是&amp;#13;&amp;#10;用户要求:用户要求在线开通，请尽快协助处理，谢谢&amp;#13;&amp;#10;第二联系电话:15586366876   &amp;#13;</t>
  </si>
  <si>
    <t>ZX202310102121170475</t>
  </si>
  <si>
    <t>袁园</t>
  </si>
  <si>
    <t>2023-10-11 09:10:52</t>
  </si>
  <si>
    <t>:不认可&amp;#13;&amp;#10;判断省分:湖北&amp;#13;&amp;#10;node_134:&amp;#13;&amp;#10;获取入参:&amp;#13;&amp;#10;node_180:&amp;#13;&amp;#10;判断局方停机状态:&amp;#13;&amp;#10;:&amp;#13;&amp;#10;node_223::其他&amp;#13;&amp;#10;判断是否局方停机:&amp;#13;&amp;#10;:无&amp;#13;&amp;#10;:大于7/30天&amp;#13;&amp;#10;:不认可&amp;#13;&amp;#10;局方停机/复通历史记录：1、停机模型:2、停机原因:断卡宜昌上报风险打标第四期3、解释口径:4、停机时间:2022-12-31 19:02:165、复通指引:6、信安近60天复机次数:--&gt;系统判断的原因分类是否明确:&amp;#13;&amp;#10;&amp;#13;&amp;#10;高级模板内容：&amp;#13;&amp;#10;投诉问题描述:用户来电反应对停机不认可&amp;#13;&amp;#10;用户状态为: 局方半停&amp;#13;&amp;#10;停机原因:断卡宜昌上报风险打标第四期&amp;#13;&amp;#10;前台是否按流程解释:是&amp;#13;&amp;#10;用户要求:用户要求尽快解决&amp;#13;&amp;#10;第二联系电话:17521505579&amp;#13;</t>
  </si>
  <si>
    <t>ZX202310101502550451</t>
  </si>
  <si>
    <t>李亚雄</t>
  </si>
  <si>
    <t>2023-10-11 16:11:09</t>
  </si>
  <si>
    <t>:不认可&amp;#13;&amp;#10;判断省分:湖北&amp;#13;&amp;#10;node_134:&amp;#13;&amp;#10;获取入参:&amp;#13;&amp;#10;node_180:&amp;#13;&amp;#10;判断局方停机状态:&amp;#13;&amp;#10;:&amp;#13;&amp;#10;node_223::其他&amp;#13;&amp;#10;判断是否局方停机:&amp;#13;&amp;#10;:无&amp;#13;&amp;#10;:小于等于7天/30天&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-10 14:27:205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0--&gt;系统判断的原因分类是否明确:&amp;#13;&amp;#10;&amp;#13;&amp;#10;高级模板内容：&amp;#13;&amp;#10;投诉问题描述:用户来电号码为局方半停，解释不认可要求开通，请核实处理&amp;#13;&amp;#10;用户状态为:局方半停&amp;#13;&amp;#10;停机原因:本地异常号卡语音半停（机主停机之日起30天内在中国联通APP进行自助复通，如逾期需前往营业厅办理，原则复机一次）&amp;#13;&amp;#10;前台是否按流程解释:是&amp;#13;&amp;#10;用户要求:马上开通&amp;#13;&amp;#10;第二联系电话:无法提供&amp;#13;</t>
  </si>
  <si>
    <t>号码关停：本地异常号卡语音半停AA，用户已通过手厅自助复通，已开机，满意</t>
  </si>
  <si>
    <t>ZX202310091731070877</t>
  </si>
  <si>
    <t>2023-10-11 12:57:02</t>
  </si>
  <si>
    <t>&amp;#13;&amp;#10;高级模板内容：&amp;#13;&amp;#10;投诉问题描述:用户来电称之前反映过这个问题，后台要求加13032700872微信，但是用户加了显示微信不存在&amp;#13;&amp;#10;用户状态为:局方半停&amp;#13;&amp;#10;停机原因:本地异常号卡语音半停&amp;#13;&amp;#10;前台是否按流程解释:是&amp;#13;&amp;#10;用户要求:要求后台帮忙复机正常电话联系处理&amp;#13;&amp;#10;第二联系电话:18694092030&amp;#13;</t>
  </si>
  <si>
    <t>号码关停：本地异常号卡语音半停AA。用户反映号码关停问题，请客户回传以下资料：身份证正、反面照，SIM卡及开机承诺函至13032700872微信号，审核通过后办理开机。如该号码再次被举报则永久关停，用户认可满意</t>
  </si>
  <si>
    <t>ZX202310101150591424</t>
  </si>
  <si>
    <t>2023-10-11 13:25:01</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</si>
  <si>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集团反诈中心模型ZB0007-00062、停机原因:集团鹰眼ZB0007-0006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 11:15:245、复通指引:复机渠道：线下营业厅。用户本人可持身份证原件，原SIM号卡，到号卡归属地联通自有实体营业厅完成实人认证，签署法律风险告知书后可办理复机，只能复机一次，若再次被关停，则不予复机。6、信安近60天复机次数:2--&gt;系统判断的原因分类是否明确:&amp;#13;&amp;#10;&amp;#13;&amp;#10;高级模板内容：&amp;#13;&amp;#10;投诉问题描述:用户对号码停机不认可，表示人在异地不方便去营业厅办理复机&amp;#13;&amp;#10;用户状态为:局方停机&amp;#13;&amp;#10;停机原因:集团鹰眼ZB0007-0006模型停机：首次关停可携带本人有效证件、本机号卡到归属地自营厅核验签署承诺书复机一次。&amp;#13;&amp;#10;前台是否按流程解释:是&amp;#13;&amp;#10;用户要求:复通&amp;#13;&amp;#10;第二联系电话:15139755630&amp;#13;</t>
  </si>
  <si>
    <t>号码关停：集团鹰眼ZB0007-0006模型停机AA。用户反映号码关停问题，已请客户回传以下资料：身份证正、反面照，SIM卡及开机承诺函至13032700872微信号，审核通过后办理开机。如该号码再次被举报则永久关停，客户知晓。</t>
  </si>
  <si>
    <t>ZX202310101056210841</t>
  </si>
  <si>
    <t>刘玉婷</t>
  </si>
  <si>
    <t>2023-10-11 10:57:07</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</si>
  <si>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2、停机原因:集团鹰眼监测诈骗停机（异常换机）：首次关停可携带本人有效证件、本机号卡到归属地自营厅核验签署承诺书复机一次3、解释口径:4、停机时间:2023-10-10 09:44:515、复通指引:6、信安近60天复机次数:--&gt;系统判断的原因分类是否明确:&amp;#13;&amp;#10;&amp;#13;&amp;#10;高级模板内容：&amp;#13;&amp;#10;投诉问题描述:用户局方停机，人在外地不愿到厅办理，要求线上复通，请尽快处理&amp;#13;&amp;#10;用户状态为:局方停机&amp;#13;&amp;#10;停机原因:集团鹰眼监测诈骗停机（异常换机）&amp;#13;&amp;#10;前台是否按流程解释:是&amp;#13;&amp;#10;用户要求:请尽快处理&amp;#13;&amp;#10;第二联系电话:17686277759&amp;#13;</t>
  </si>
  <si>
    <t>号码关停：集团鹰眼监测诈骗停机（异常换机）AA。用户反映号码关停问题，请客户回传以下资料：身份证正、反面照，SIM卡及开机承诺函至13032700872微信号，审核通过后办理开机。满意</t>
  </si>
  <si>
    <t>ZX202310111531491449</t>
  </si>
  <si>
    <t>徐婧桐</t>
  </si>
  <si>
    <t>2023-10-11 17:44:42</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</si>
  <si>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-08 07:14:165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 局方停机&amp;#13;&amp;#10;用户状态为: 局方停机&amp;#13;&amp;#10;停机原因:集团鹰眼监测诈骗停机（异常换机）：首次关停可携带本人有效证件、本机号卡到归属地自营厅核验签署承诺书复机一次&amp;#13;&amp;#10;前台是否按流程解释:是&amp;#13;&amp;#10;用户要求:用户要求在线办理&amp;#13;&amp;#10;第二联系电话:18695077022&amp;#13;</t>
  </si>
  <si>
    <t>号码关停：集团鹰眼监测诈骗停机（异常换机）AA。用户反映停机问题，经核实客户资料无误，我司申请复机后销户，另申请将剩余话费赠送100至客户提供号码18695077022上，24小时到账，此费用不可打印发票，客户满意。</t>
  </si>
  <si>
    <t>ZX202310102102530422</t>
  </si>
  <si>
    <t>谭采薇</t>
  </si>
  <si>
    <t>2023-10-11 17:41:29</t>
  </si>
  <si>
    <t>:不认可&amp;#13;&amp;#10;判断省分:湖北&amp;#13;&amp;#10;node_134:&amp;#13;&amp;#10;获取入参:&amp;#13;&amp;#10;node_180:&amp;#13;&amp;#10;判断局方停机状态:&amp;#13;&amp;#10;:&amp;#13;&amp;#10;node_223::其他&amp;#13;&amp;#10;判断是否局方停机:&amp;#13;&amp;#10;:有&amp;#13;&amp;#10;:不认可&amp;#13;&amp;#10;局方停机/复通历史记录：1、停机模型:省分自有模型710007-00042、停机原因:静默号卡关停模型（风险打标）：信安风险打标语音半停，24小时内手厅进行二次实人认证或到号码归属自有营业厅核验。3、解释口径:由于您的手机号码存在信息安全风险，为保障您的合法权益不受侵害，防止您名下号码被他人非法利用，根据《中华人民共和国反电信网络诈骗法》相关要求，需进行实名核验，24小时未核验或未通过核验，将暂停该号码部分功能。4、停机时间:2023-06-10 20:59:025、复通指引:复机渠道：中国联通APP、线下营业厅，不限制复通次数。&amp;#13;&amp;#10;①用户本人可通过中国联通APP进行自助复机，登录联通手机营业厅APP（登录后搜索“自助复通”或点击链接https://u.10010.cn/qAoLm，(复通时请关闭手机WIFI）），按提示完成实人认证即可恢复服务，&amp;#13;&amp;#10;②用户本人持有效身份证件和手机卡到号卡归属地自有实体营业厅完成实人认证后，即可恢复服务。6、信安近60天复机次数:0--&gt;系统判断的原因分类是否明确:&amp;#13;&amp;#10;&amp;#13;&amp;#10;高级模板内容：&amp;#13;&amp;#10;投诉问题描述:用户来电对局方半停，前台按处理解释，用户不认可，&amp;#13;&amp;#10;用户状态为:局方半停&amp;#13;&amp;#10;停机原因:静默号卡关停模型（风险打标）：信安风险打标语音半停，24小时内手厅进行二次实人认证或到号码归属自有营业厅核验。&amp;#13;&amp;#10;前台是否按流程解释:是&amp;#13;&amp;#10;用户要求:要求我方在线办理复机，并要求退费停机期间的所有费用，称自己没有用，解释不认可，麻烦处理，谢谢&amp;#13;&amp;#10;第二联系电话:13032718172&amp;#13;</t>
  </si>
  <si>
    <t>号码关停：静默号卡关停模型（风险打标）AA。用户反映号码关停问题，经核实， 2023-06-10 20:59:02局方停机，需用户持身份证原件通过【中国联通APP】操作二次实人认证、或自营厅操作风险用户二次实人认证，现号码已审核开机，用户表示知晓。</t>
  </si>
  <si>
    <t>ZX202310111417150775</t>
  </si>
  <si>
    <t>廖斌</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</si>
  <si>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省分自有模型710007-00052、停机原因:涉案号码同证件号码（移网\固话）停机，需本人持效身份证件、SIM卡到营业厅实名签署法律风险告知书，公安部门确认后可复机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-09 17:19:555、复通指引:复机渠道：线下营业复机。需要机主本人持有效身份证件、SIM卡到营业厅实名签署法律风险告知书，营业厅将用户复机资料发本地信安人员，本地信安人员审核后给公安部门确认，得到公安机关确认回复后方可复机。6、信安近60天复机次数:0--&gt;系统判断的原因分类是否明确:&amp;#13;&amp;#10;&amp;#13;&amp;#10;高级模板内容：&amp;#13;&amp;#10;投诉问题描述:用户号码显示局方停机，但本人无法到归属地营业厅办理复通，要求处理。查询到关停原因为：涉案号码同证件号码（移网\固话）停机，第二联系电话：15697692335&amp;#13;&amp;#10;用户状态为: 局方停机&amp;#13;&amp;#10;停机原因:涉案号码同证件号码（移网\固话）停机&amp;#13;&amp;#10;前台是否按流程解释:是&amp;#13;&amp;#10;用户要求:复机&amp;#13;&amp;#10;第二联系电话:15697692335&amp;#13;</t>
  </si>
  <si>
    <t>号码关停：涉案号码同证件号码（移网\固话） AA。用户反映局方停机问题，经核实，根据相关要求进行关停处理，需本人持效身份证件、SIM卡到营业厅实名签署法律风险告知书，公安部门确认后可复机，用户表示知晓。</t>
  </si>
  <si>
    <t>ZX202310111253040262</t>
  </si>
  <si>
    <t>陆伟</t>
  </si>
  <si>
    <t>2023-10-11 16:23:38</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</si>
  <si>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集团反诈中心模型ZB0051-00022、停机原因:鹰眼诈骗模型编码ZB0051-0002：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 17:48:305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amp;#13;&amp;#10;&amp;#13;&amp;#10;高级模板内容：&amp;#13;&amp;#10;投诉问题描述:用户来电反映自己手机号码被停机，经核实为 局方停机，已在线解释，用户不认可，称自己在外地，要求核实处理，谢谢&amp;#13;&amp;#10;用户状态为:局方停机&amp;#13;&amp;#10;停机原因:鹰眼诈骗模型编码ZB0051-0002：首次关停可携带本人有效证件到号码归属地自营厅核验签署法律风险告知书复机一次。&amp;#13;&amp;#10;前台是否按流程解释:是&amp;#13;&amp;#10;用户要求:开机&amp;#13;&amp;#10;第二联系电话:15005233105&amp;#13;</t>
  </si>
  <si>
    <t>号码关停：鹰眼诈骗模型编码ZB0051-0002AA。经核实，用户号码因鹰眼诈骗模型编码ZB0051-0002：首次关停可携带本人有效证件到归属地自营厅核验签署法律风险告知书复机一次。根据相关要求进行关停处理。因用户在异地无法到厅复通， 已请客户回传以下资料：身份证正、SIM卡及开机承诺函至13032700872微信号，审核通过后办理开机。如该号码再次被举报则永久关停，用户满意</t>
  </si>
  <si>
    <t>ZX202310091850581382</t>
  </si>
  <si>
    <t>肖盛才</t>
  </si>
  <si>
    <t>2023-10-11 12:33:11</t>
  </si>
  <si>
    <t>:不认可&amp;#10;判断省分:湖北&amp;#10;node_134:&amp;#10;获取入参:&amp;#10;node_180:&amp;#10;判断局方停机状态:&amp;#10;:&amp;#10;node_223::关停原因为：集团鹰眼监测诈骗停机（异常换机）、集团鹰眼风险IMEI扩展模型停机&amp;#10;:不认可&amp;#10;局方停机/复通历史记录：1、停机模型:集团反诈中心模型ZB0054-00012、停机原因:鹰眼诈骗模型编码ZB0054-0001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-09 17:43:285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amp;#10;&amp;#10;高级模板内容：&amp;#10;投诉问题描述:用户对停机不认可，不在归属地，要求线上复机，请协助处理谢谢！&amp;#10;用户状态为:局方停机&amp;#10;停机原因:鹰眼诈骗模型编码ZB0054-0001：首次关停可携带本人有效证件到号码归属地自营厅核验签署法律风险告知书复机一次。&amp;#10;前台是否按流程解释:是&amp;#10;用户要求:要求线上复机&amp;#10;第二联系电话:13547992401</t>
  </si>
  <si>
    <t>号码关停：鹰眼诈骗模型编码ZB0054-0001AA。用户反映停机问题，经核实已告知回传资料后审核复机，用户满意。</t>
  </si>
  <si>
    <t>BL202310111425140987</t>
  </si>
  <si>
    <t>舒圣年</t>
  </si>
  <si>
    <t>2023-10-11 17:12:28</t>
  </si>
  <si>
    <t>&amp;#13;&amp;#10;高级模板内容：&amp;#13;&amp;#10;业务名称： :腾讯游戏畅玩包（前向）&amp;#13;&amp;#10;办理渠道:无&amp;#13;&amp;#10;赔付月份：:2023年10月、2023年9月&amp;#13;&amp;#10;返还倍率：:单倍&amp;#13;&amp;#10;赔付金额:24&amp;#13;&amp;#10;是否已经取消业务:是&amp;#13;&amp;#10;是否承诺退费 ：:是&amp;#13;&amp;#10;用户是否需要回复:否&amp;#13;&amp;#10;用户要求:退费&amp;#13;</t>
  </si>
  <si>
    <t>BL202310090845122237</t>
  </si>
  <si>
    <t>毛平</t>
  </si>
  <si>
    <t>2023-10-11 09:35:16</t>
  </si>
  <si>
    <t>"&gt;业务号码&gt;13032736651； &gt;号码归属地&gt;宜昌；&gt;产品名称&gt; AI留声机共享包钻石版25元-沃阅读，哔哩哔哩15G流量加会员月包 ；&gt;产品代码&gt;66002655，80006723； &gt;产品编码&gt; 6600265500，8000672300；&gt;订购时间&gt;2023-09-08 16:28:12，2023-09-08 16:31:02 ；&gt;核查情况&gt;平台故障；&gt;不规范定制分类&gt;平台故障，无法判责；&gt;退费金额&gt;50元，50元；&gt;退费时间&gt;2023-10-09；&gt;投诉内容&gt;&amp;#10;&amp;#10;高级模板内容：&amp;#10;赔付类型：:增值业务争议 &amp;#10;CBSS账单扣费名称：:增值业务-哔哩哔哩15G流量加会员月包，增值业务-AI留声机共享包钻石版25元-沃阅读&amp;#10;办理渠道:无&amp;#10;赔付月份：:2023年10月、2023年9月&amp;#10;返还倍率:单倍&amp;#10;赔付金额：:100&amp;#10;是否已经取消业务:是&amp;#10;是否承诺退费 ：:是&amp;#10;用户是否需要回复：:否&amp;#10;用户要求：:退费到主卡15549355018</t>
  </si>
  <si>
    <t>BL202310101520300996</t>
  </si>
  <si>
    <t>071700026386</t>
  </si>
  <si>
    <t>谭荷珍</t>
  </si>
  <si>
    <t>2023-10-11 11:12:29</t>
  </si>
  <si>
    <t>&gt;业务号码&gt;071700026386；&gt;号码归属地&gt;宜昌；&gt;产品名称&gt; 那豆少儿；&gt;产品代码&gt;24000390；&gt;产品编码&gt;2400039012；&gt;订购时间&gt;2023-10-06 15:31:33； &gt;核查情况&gt;平台故障；&gt;不规范定制分类&gt;平台故障，无法判责；&gt;退费金额&gt;25元；&gt;退费时间&gt;2023-10-11；&gt;投诉内容&gt;&amp;#10;高级模板内容：&amp;#10;赔付类型：:增值业务争议 &amp;#10;CBSS账单扣费名称：:那豆少儿&amp;#10;办理渠道:宽带支付（验证码）&amp;#10;赔付月份：:2023年10月&amp;#10;返还倍率:单倍&amp;#10;赔付金额：:25&amp;#10;是否已经取消业务:是&amp;#10;是否承诺退费 ：:是&amp;#10;用户是否需要回复：:否&amp;#10;用户要求：:用户要求退还产生的费用。请尽快处理谢谢！</t>
  </si>
  <si>
    <t>BL202310111523572073</t>
  </si>
  <si>
    <t>071700138304</t>
  </si>
  <si>
    <t>陈家梅</t>
  </si>
  <si>
    <t>2023-10-11 17:19:45</t>
  </si>
  <si>
    <t>&gt;业务号码&gt;071700138304；&gt;号码归属地&gt;宜昌；&gt;产品名称&gt;开心乐园；&gt;产品代码&gt;24000063；&gt;产品编码&gt;2400006309；&gt;订购时间&gt;2023-07-21 18:18:43；&gt;核查情况&gt;平台故障；&gt;不规范定制分类&gt;平台故障，无法判责；&gt;退费金额&gt;25元；&gt;退费时间&gt;2023/10/11；&gt;投诉内容&gt;判断省分:湖北&amp;#10;:增值业务费用争议（含炫彩通信助理包云盘版等组合类增值业务）&amp;#10;:固网&amp;#10;:是&amp;#10;:不认可&amp;#10;:小于等于500元，且仅限单倍、月份不超过12个月&amp;#10;:&amp;#10;&amp;#10;高级模板内容：&amp;#10;赔付类型：:增值业务争议 &amp;#10;CBSS账单扣费名称：:增值业务费_TV增值-应用-教育_TV增值-应用-教育&amp;#10;办理渠道:无&amp;#10;赔付月份：:2023年10月&amp;#10;返还倍率:单倍&amp;#10;赔付金额：:25&amp;#10;是否已经取消业务:是&amp;#10;是否承诺退费 ：:是&amp;#10;用户是否需要回复：:否&amp;#10;用户要求：:退费</t>
  </si>
  <si>
    <t>BL202310111222282006</t>
  </si>
  <si>
    <t>071700146297</t>
  </si>
  <si>
    <t>娄睿炯</t>
  </si>
  <si>
    <t>2023-10-11 15:50:57</t>
  </si>
  <si>
    <t>&gt;业务号码&gt;071700146297；&gt;号码归属地&gt;宜昌；&gt;产品名称&gt;食乐汇；&gt;产品代码&gt;无；&gt;产品编码&gt;2400019005；&gt;订购时间&gt;2023-08-29 21:01:58；&gt;核查情况&gt;平台故障；&gt;不规范定制分类&gt;平台故障，无法判责；&gt;退费金额&gt;75元；&gt;退费时间&gt;2023-10-11；&gt;投诉内容&gt;判断省分:湖北&amp;#10;:增值业务费用争议（含炫彩通信助理包云盘版等组合类增值业务）&amp;#10;:固网&amp;#10;:是&amp;#10;:不认可&amp;#10;:小于等于500元，且仅限单倍、月份不超过12个月&amp;#10;:&amp;#10;&amp;#10;高级模板内容：&amp;#10;赔付类型：:增值业务争议 &amp;#10;CBSS账单扣费名称：:TV增值-应用-健康&amp;#10;SP产品ID/元素ID：:无&amp;#10;办理渠道:无&amp;#10;赔付月份：:2023年10月、2023年9月、2023年8月&amp;#10;返还倍率:单倍&amp;#10;赔付金额：:75&amp;#10;是否已经取消业务:是&amp;#10;是否承诺退费 ：:是&amp;#10;用户是否需要回复：:否&amp;#10;用户要求：:要求取消并退费</t>
  </si>
  <si>
    <t>BL202310091727251328</t>
  </si>
  <si>
    <t>071700904503</t>
  </si>
  <si>
    <t>2023-10-11 10:25:56</t>
  </si>
  <si>
    <t>&gt;业务号码&gt;071700904503；&gt;号码归属地&gt;宜昌；&gt;产品名称&gt;哆啦看书；&gt;产品代码&gt;24000363；&gt;产品编码&gt;2400036301；&gt;订购时间&gt;2023-08-02 20:21:32；&gt;核查情况&gt;平台故障；&gt;不规范定制分类&gt;平台故障，无法判责；&gt;退费金额&gt;87元；&gt;退费时间&gt;2023-10-10；&gt;投诉内容&gt;判断省分:其他省分&amp;#10;:增值业务争议&amp;#10;判断省分:湖北&amp;#10;:固网&amp;#10;:是&amp;#10;:不认可&amp;#10;:小于等于500元，且仅限单倍、月份不超过12个月&amp;#10;:&amp;#10;&amp;#10;高级模板内容：&amp;#10;赔付类型：:增值业务争议 &amp;#10;CBSS账单扣费名称：:	 增值业务费_TV增值29元  &amp;#10;SP产品ID/元素ID：:无&amp;#10;办理渠道:无&amp;#10;赔付月份：:2023年8月、2023年9月、2023年10月&amp;#10;返还倍率:单倍&amp;#10;赔付金额：:87&amp;#10;是否已经取消业务:是&amp;#10;是否承诺退费 ：:是&amp;#10;用户是否需要回复：:否&amp;#10;用户要求：:退费</t>
  </si>
  <si>
    <t>TS202310111203171358</t>
  </si>
  <si>
    <t>杜世河</t>
  </si>
  <si>
    <t>2023-10-11 14:43:26</t>
  </si>
  <si>
    <t>[65岁以上老人] 判断省分:其他省分&amp;#10;:流量计费争议&amp;#10;判断省分::流量包定制争议&amp;#10;:不认可&amp;#10;:未享受&amp;#10;:小于等于500元，且仅限单倍、月份不超过12个月&amp;#10;:&amp;#10;&amp;#10;高级模板内容：&amp;#10;投诉问题描述:流量包费用争议&amp;#10;业务名称:星燃铂金包（立即生效）&amp;#10;争议月份:2023年10月&amp;#10;争议金额:28.5&amp;#10;是否承诺退费:是&amp;#10;用户要求:已承诺退费，无需回复。</t>
  </si>
  <si>
    <t>BL202310111046540494</t>
  </si>
  <si>
    <t>071701060230</t>
  </si>
  <si>
    <t>陈君</t>
  </si>
  <si>
    <t>2023-10-11 15:04:34</t>
  </si>
  <si>
    <t>&gt;业务号码&gt;071701060230；&gt;号码归属地&gt;宜昌；&gt;产品名称&gt;无；&gt;产品代码&gt;2400078000；&gt;产品编码&gt;；&gt;订购时间&gt;2023-10-10 08:31:54；&gt;核查情况&gt;平台故障；&gt;不规范定制分类&gt;平台故障，无法判责；&gt;赠费金额&gt;25元；&gt;赠费时间&gt;2023.10.11；&gt;投诉内容&gt;&amp;#10;&amp;#10;高级模板内容：&amp;#10;赔付类型：:增值业务争议 &amp;#10;CBSS账单扣费名称：:TV增值-应用-教育&amp;#10;办理渠道:	线上&amp;#10;赔付月份：:2023年10月&amp;#10;返还倍率:单倍&amp;#10;赔付金额：:25&amp;#10;是否已经取消业务:是&amp;#10;是否承诺退费 ：:是&amp;#10;用户是否需要回复：:否&amp;#10;用户要求：:已承诺退费</t>
  </si>
  <si>
    <t>BL202310111150191545</t>
  </si>
  <si>
    <t>2023-10-11 16:49:50</t>
  </si>
  <si>
    <t>&gt;业务号码&gt;13094174638；&gt;号码归属地&gt;宜昌；&gt;产品名称&gt;视频彩铃商务版标准20元包；&gt;产品代码&gt;49004905；&gt;产品编码&gt;4900490501；&gt;订购时间&gt;2023-09-05 08:25:47；&gt;核查情况&gt;平台故障；&gt;不规范定制分类&gt;平台故障，无法判责；&gt;退费金额&gt;20元；&gt;退费时间&gt;2023-10-11；&gt;投诉内容&gt;&amp;#10;高级模板内容：&amp;#10;赔付类型：:增值业务争议 &amp;#10;CBSS账单扣费名称：:视频彩铃商务版标准20元包&amp;#10;办理渠道:无&amp;#10;赔付月份：:2023年9月、2023年10月&amp;#10;返还倍率:单倍&amp;#10;赔付金额：:40&amp;#10;是否已经取消业务:是&amp;#10;是否承诺退费 ：:是&amp;#10;用户是否需要回复：:是&amp;#10;用户要求：:退费</t>
  </si>
  <si>
    <t>BL202310111526532131</t>
  </si>
  <si>
    <t>董昊</t>
  </si>
  <si>
    <t>2023-10-11 17:08:45</t>
  </si>
  <si>
    <t>&gt;业务号码&gt;13114451858；&gt;号码归属地&gt;宜昌；&gt;产品名称&gt;哔哩哔哩15G流量加会员月包；&gt;产品代码&gt;80006723；&gt;产品编码&gt;8000672300；&gt;订购时间&gt;2023-09-07 16:25:12；&gt;核查情况&gt;平台故障；&gt;不规范定制分类&gt;平台故障，无法判责；&gt;退费金额&gt;50元；&gt;退费时间&gt;2023-10-11；&gt;投诉内容&gt;判断省分:其他省分&amp;#10;:增值业务争议&amp;#10;判断省分:湖北&amp;#10;:移网&amp;#10;:在补救范围内&amp;#10;:不认可&amp;#10;:小于等于500元，且仅限单倍、月份不超过12个月&amp;#10;:&amp;#10;&amp;#10;高级模板内容：&amp;#10;赔付类型：:增值业务争议 &amp;#10;CBSS账单扣费名称：:哔哩哔哩15G流量加会员月包&amp;#10;SP产品ID/元素ID：:/&amp;#10;办理渠道:/&amp;#10;赔付月份：:2023年9月、2023年10月&amp;#10;返还倍率:单倍&amp;#10;赔付金额：:50&amp;#10;是否已经取消业务:否&amp;#10;是否承诺退费 ：:是&amp;#10;用户是否需要回复：:否&amp;#10;用户要求：:要求退费</t>
  </si>
  <si>
    <t>BL202310111431561095</t>
  </si>
  <si>
    <t>胡世容</t>
  </si>
  <si>
    <t>2023-10-11 17:32:52</t>
  </si>
  <si>
    <t>&gt;业务号码&gt;13177090082&gt;号码归属地&gt;宜昌  ；&gt;产品名称&gt;   优酷12G流量加月会员合约包 、沃阅读-5G畅阅-经管学堂20元 ；&gt;产品代码&gt;80006700、66001249 ；&gt;产品编码&gt; 8000670000、6600124900 ；&gt;订购时间&gt;   2023-09-06 00:08:59 、 2023-09-04 13:21:56 ；&gt;核查情况&gt;平台故障；&gt;不规范定制分类&gt;平台故障，无法判责；&gt;退费金额&gt;60.01 元；&gt;退费时间&gt;2023年10月11日&gt;投诉内容&gt;&amp;#10;高级模板内容：&amp;#10;赔付类型：:增值业务争议 &amp;#10;CBSS账单扣费名称：:优酷12G流量加月会员合约包  5G畅阅-经管学堂20元_&amp;#10;办理渠道:sp&amp;#10;赔付月份：:2023年9月、2023年10月&amp;#10;返还倍率:单倍&amp;#10;赔付金额：:60.01&amp;#10;是否已经取消业务:否&amp;#10;是否承诺退费 ：:是&amp;#10;用户是否需要回复：:否&amp;#10;用户要求：:加急  请取消</t>
  </si>
  <si>
    <t>BL202310111143161423</t>
  </si>
  <si>
    <t>熊先群</t>
  </si>
  <si>
    <t>2023-10-11 17:35:29</t>
  </si>
  <si>
    <t>&gt;业务号码&gt;13197303438；&gt;号码归属地&gt;宜昌；&gt;产品名称&gt;AI留声机共享包钻石版25元-沃阅读；&gt;产品代码&gt;66002655；&gt;产品编码&gt;6600265500；&gt;订购时间&gt;2023-09-17 11:57:52；&gt;核查情况&gt;平台故障；&gt;不规范定制分类&gt;平台故障，无法判责；&gt;退费金额&gt;25.00元；&gt;退费时间&gt;2023-10-11；&gt;投诉内容&gt;&amp;#10;[65岁以上老人]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AI留声机共享包钻石版25元-沃阅读&amp;#10;SP产品ID/元素ID：:6600265500&amp;#10;办理渠道:通过CB查询无&amp;#10;赔付月份：:2023年9月&amp;#10;返还倍率:单倍&amp;#10;赔付金额：:25&amp;#10;是否已经取消业务:是&amp;#10;是否承诺退费 ：:是&amp;#10;用户是否需要回复：:否&amp;#10;用户要求：:退费</t>
  </si>
  <si>
    <t>BL202310111316280129</t>
  </si>
  <si>
    <t>周飞</t>
  </si>
  <si>
    <t>2023-10-11 17:56:39</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</si>
  <si>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&amp;#10;CBSS账单扣费名称：:AI留声机共享包钻石版25元-沃阅读	、畅行会员S-包月-15元&amp;#10;办理渠道:总部客服一体化运营湖北省宜昌渠道&amp;#10;赔付月份：:2023年10月&amp;#10;返还倍率:单倍&amp;#10;赔付金额：:40&amp;#10;是否已经取消业务:否&amp;#10;是否承诺退费 ：:是&amp;#10;用户是否需要回复：:否&amp;#10;用户要求：:用户要求退费并取消业务，在线已经正常验证身份，请后台协助处理，谢谢</t>
  </si>
  <si>
    <t>BL202310111302142478</t>
  </si>
  <si>
    <t>许翠刚</t>
  </si>
  <si>
    <t>2023-10-11 15:58:45</t>
  </si>
  <si>
    <t>&gt;业务号码&gt;13197341193；&gt;号码归属地&gt;宜昌；&gt;产品名称&gt;哔哩哔哩15G流量加会员月包；&gt;产品代码&gt;80006723；&gt;产品编码&gt;8000672300；&gt;订购时间&gt;2023-09-10 12:02:11；&gt;核查情况&gt;平台故障；&gt;不规范定制分类&gt;平台故障，无法判责；&gt;退费金额&gt;50元；&gt;退费时间&gt;2023-10-11；&gt;投诉内容&gt;高级模板内容：&amp;#10;赔付类型：:增值业务争议 &amp;#10;CBSS账单扣费名称：:	 哔哩哔哩15G流量加会员月包&amp;#10;办理渠道:系统无显示&amp;#10;赔付月份：:2023年9月、2023年10月&amp;#10;返还倍率:单倍&amp;#10;赔付金额：:50&amp;#10;是否已经取消业务:否&amp;#10;是否承诺退费 ：:是&amp;#10;用户是否需要回复：:否&amp;#10;用户要求：:取消且退费</t>
  </si>
  <si>
    <t>BL202310111028000162</t>
  </si>
  <si>
    <t>张爱玲</t>
  </si>
  <si>
    <t>2023-10-11 14:42:43</t>
  </si>
  <si>
    <t>&gt;业务号码&gt;13207222902；&gt;号码归属地&gt;宜昌；&gt;产品名称&gt;联通爱听-职场精英20元包；&gt;产品代码&gt; 66003010；&gt;产品编码&gt; 6600301000；&gt;订购时间 &gt;2023-10-07 11:01:51；&gt;核查情况&gt;平台故障；&gt;不规范定制分类&gt;平台故障，无法判责；&gt;退费金额&gt;20元；&gt;退费时间&gt;2023年10月11日；&gt;投诉内容&gt;&amp;#10;赔付类型：:增值业务争议 &amp;#10;CBSS账单扣费名称：:联通爱听-职场精英20元包&amp;#10;办理渠道:无&amp;#10;赔付月份：:2023年10月&amp;#10;返还倍率:单倍&amp;#10;赔付金额：:20&amp;#10;是否已经取消业务:是&amp;#10;是否承诺退费 ：:是&amp;#10;用户是否需要回复：:否&amp;#10;用户要求：:尽快谢谢1</t>
  </si>
  <si>
    <t>BL202310092112191510</t>
  </si>
  <si>
    <t>代廷富</t>
  </si>
  <si>
    <t>2023-10-11 11:48:41</t>
  </si>
  <si>
    <t>&gt;业务号码&gt;13217279106；&gt;号码归属地&gt;宜昌；&gt;产品名称&gt; 联通爱听-职场精英20元包 ；&gt;产品代码&gt; 66003010；&gt;产品编码&gt; 6600301000 ；&gt;订购时间&gt;2023-09-07 09:44:22；&gt;核查情况&gt;平台故障；&gt;不规范定制分类&gt;平台故障，无法判责；&gt;退费金额&gt;20元；&gt;退费时间&gt;2023-10-10；&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&amp;#10;CBSS账单扣费名称：:联通爱听-职场精英20元包&amp;#10;办理渠道:无&amp;#10;赔付月份：:2023年9月&amp;#10;返还倍率:单倍&amp;#10;赔付金额：:20&amp;#10;是否已经取消业务:是&amp;#10;是否承诺退费 ：:是&amp;#10;用户是否需要回复：:否&amp;#10;用户要求：:要求尽快退费</t>
  </si>
  <si>
    <t>BL202310111513541895</t>
  </si>
  <si>
    <t>王廷松</t>
  </si>
  <si>
    <t>2023-10-11 17:28:42</t>
  </si>
  <si>
    <t>&gt;业务号码&gt;13227267455；&gt;号码归属地&gt;宜昌；&gt;产品名称&gt; 悦心钻石会员-包月-25元  ；&gt;产品代码&gt;21002405；&gt;产品编码&gt;2100240500 ；&gt;订购时间&gt; 2023-09-26 14:11:49；&gt;核查情况&gt;平台故障；&gt;不规范定制分类&gt;平台故障，无法判责；&gt;退费金额&gt;50元；&gt;退费时间&gt;2023-10-11；&gt;投诉内容&gt;&amp;#10;&amp;#10;高级模板内容：&amp;#10;赔付类型：:增值业务争议 &amp;#10;CBSS账单扣费名称：:悦心钻石会员&amp;#10;办理渠道:0&amp;#10;赔付月份：:2023年9月、2023年10月&amp;#10;返还倍率:单倍&amp;#10;赔付金额：:50&amp;#10;是否已经取消业务:是&amp;#10;是否承诺退费 ：:是&amp;#10;用户是否需要回复：:否&amp;#10;用户要求：:退费</t>
  </si>
  <si>
    <t>TS202310101749051362</t>
  </si>
  <si>
    <t>李晴</t>
  </si>
  <si>
    <t>2023-10-11 14:08:10</t>
  </si>
  <si>
    <t>主办单位：湖北&amp;#10;客户类别：普通客户&amp;#10;10010是否打通：否&amp;#10;是否二次致电10015：是&amp;#10;是否联系：否&amp;#10;升级倾向：&amp;#10;号码归属省：湖北&amp;#10;SVIP等级：&amp;#10;1. 问题类型:;&amp;#10;2. 投诉类型:增值业务费争议;&amp;#10;3. 营业厅地址:;&amp;#10;4. 位置信息:;&amp;#10;5. 位置发生地:;&amp;#10;6. 投诉内容:&amp;#10;202309月增值业务费:增值业务-沃阅读-5G畅阅-经管学堂20元20;增值业务-联通邮箱套餐专享版0&amp;#10;争议金额:20.00&amp;#10;需要退订业务:是&amp;#10;沃阅读-5G畅阅-经管学堂20元(生效时间2023-09-23 13:43:13价格20元)&amp;#10;业务未全部退订成功</t>
  </si>
  <si>
    <t>"计费争议-SP扣费①客户投诉产生的原因：增值业务计费争议。&amp;#10;②客户投诉问题核查情况及解决方案：收到贵部转办后，我司立即组织调查。经核实， 用户订购产品名称沃阅读-5G畅阅-经管学堂20元，产品代码为90559，订购时间23年9月，取消时间为23年10月，20元/月，合计扣费2个月，累计产生费用合计40元，订购方式为集团统一认证平台” 短信验证码，有二次确认过程，不存在订购违规现象。考虑用户使用感知，网站方已取消屏蔽并于三个工作日内退费40元到账，此费用不可抵扣往月欠费及打印发票。我司于2023-10-11 11:55:38联系解释以上情况。&amp;#10;③客户问题满意度：满意。&amp;#10;④回单人：颜晶 6921001."</t>
  </si>
  <si>
    <t>BL202310111136451306</t>
  </si>
  <si>
    <t>杜红艳</t>
  </si>
  <si>
    <t>2023-10-11 15:23:59</t>
  </si>
  <si>
    <t>&gt;业务号码&gt;13247288233；&gt;号码归属地&gt;宜昌；&gt;产品名称&gt;5G时代-精英社科历史包；&gt;产品代码&gt;66002835；&gt;产品编码&gt;6600283500；&gt;订购时间&gt;2023-08-22 10:55:22；&gt;核查情况&gt;平台故障；&gt;不规范定制分类&gt;平台故障，无法判责；&gt;退费金额&gt;60元；&gt;退费时间&gt;2023-10-11；&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&amp;#10;CBSS账单扣费名称：:5G时代-精英社科历史包&amp;#10;办理渠道:/&amp;#10;赔付月份：:2023年8月、2023年9月、2023年10月&amp;#10;返还倍率:单倍&amp;#10;赔付金额：:60&amp;#10;是否已经取消业务:是&amp;#10;是否承诺退费 ：:是&amp;#10;用户是否需要回复：:否&amp;#10;用户要求：:退费</t>
  </si>
  <si>
    <t>BL202310110857411323</t>
  </si>
  <si>
    <t>傅心全</t>
  </si>
  <si>
    <t>2023-10-11 14:47:23</t>
  </si>
  <si>
    <t>&gt;业务号码&gt;13297281872；&gt;号码归属地&gt;宜昌；&gt;产品名称&gt;沃阅读知涯升学20元特价包；&gt;产品代码&gt;66002207；&gt;产品编码&gt;6600220700；&gt;订购时间&gt;2023-09-28 08:47:11；&gt;核查情况&gt;平台故障；&gt;不规范定制分类&gt;平台故障，无法判责；&gt;退费金额&gt;40元；&gt;退费时间&gt;2023-10-11；&gt;投诉内容&gt;--------------&amp;#10;高级模板内容：&amp;#10;赔付类型：:增值业务争议 &amp;#10;CBSS账单扣费名称：: 沃阅读知涯升学20元特价包 &amp;#10;办理渠道:无&amp;#10;赔付月份：:2023年9月、2023年10月&amp;#10;返还倍率:单倍&amp;#10;赔付金额：:40&amp;#10;是否已经取消业务:是&amp;#10;是否承诺退费 ：:是&amp;#10;用户是否需要回复：:否&amp;#10;用户要求：:用户要求全额退款</t>
  </si>
  <si>
    <t>BL202310111029430196</t>
  </si>
  <si>
    <t>尹祥贵</t>
  </si>
  <si>
    <t>2023-10-11 14:57:07</t>
  </si>
  <si>
    <t>&gt;业务号码&gt;13872610827；&gt;号码归属地&gt;宜昌；&gt;产品名称&gt;手机彩铃沃音乐精选10元包月；&gt;产品代码&gt;49004937；&gt;产品编码&gt;4900493700；&gt;订购时间&gt;2023-10-10 20:32:38；&gt;核查情况&gt;平台故障；&gt;不规范定制分类&gt;平台故障，无法判责；&gt;退费金额&gt;10元；&gt;退费时间&gt;2023年10月11日；&gt;投诉内容&gt;&amp;#10;&amp;#10;高级模板内容：&amp;#10;赔付类型：:增值业务争议 &amp;#10;CBSS账单扣费名称：:增值业务-手机彩铃沃音乐精选10元包月&amp;#10;办理渠道:无&amp;#10;赔付月份：:2023年10月&amp;#10;返还倍率:单倍&amp;#10;赔付金额：:10&amp;#10;是否已经取消业务:是&amp;#10;是否承诺退费 ：:是&amp;#10;用户是否需要回复：:否&amp;#10;用户要求：:要求退费请尽快处理谢谢</t>
  </si>
  <si>
    <t>BL202310111316040124</t>
  </si>
  <si>
    <t>郑友清</t>
  </si>
  <si>
    <t>2023-10-11 16:33:52</t>
  </si>
  <si>
    <t>&gt;业务号码&gt;15571726667；&gt;号码归属地&gt;宜昌；&gt;产品名称&gt; 超级商务炫铃10元包月 ；&gt;产品代码&gt;49006454；&gt;产品编码&gt;4900645400；&gt;订购时间&gt; 2018-09-21 16:04:03 ；&gt;核查情况&gt;平台故障；&gt;不规范定制分类&gt;平台故障，无法判责；&gt;退费金额&gt;120元；&gt;退费时间&gt;2023/10/11；&gt;投诉内容&gt;&amp;#10;&amp;#10;高级模板内容：&amp;#10;赔付类型：:增值业务争议 &amp;#10;CBSS账单扣费名称：:增值业务费_增值业务-超级商务炫铃10元包_增值业务-超级商务炫铃10元包&amp;#10;办理渠道:无&amp;#10;赔付月份：:2023年10月、2023年9月、2023年8月、2023年7月、2023年6月、2023年5月、2023年4月、2023年3月、2023年2月、2023年1月、2022年12月、2022年11月&amp;#10;返还倍率:单倍&amp;#10;赔付金额：:120&amp;#10;是否已经取消业务:是&amp;#10;是否承诺退费 ：:是&amp;#10;用户是否需要回复：:否&amp;#10;用户要求：:不知情办理业务 要求取消退还费用 已向用户解释退还近12 月费用 用户认可 要求处理</t>
  </si>
  <si>
    <t>BL202310101646382477</t>
  </si>
  <si>
    <t>崔献文</t>
  </si>
  <si>
    <t>2023-10-11 11:40:36</t>
  </si>
  <si>
    <t>&gt;业务号码&gt;15571758819；&gt;号码归属地&gt;宜昌；&gt;产品名称&gt;5G好书听读PLUS会员；&gt;产品代码&gt;66003044；&gt;产品编码&gt;6600304400；&gt;订购时间&gt;2023-10-09 23:40:41；&gt;核查情况&gt;平台故障；&gt;不规范定制分类&gt;平台故障，无法判责；&gt;赔付金额&gt;20元；&gt;退费时间&gt;2023-10-11；&gt;投诉内容&gt;判断省分:其他省分&amp;#10;:增值业务争议&amp;#10;判断省分:湖北&amp;#10;:移网&amp;#10;:在补救范围内&amp;#10;:不认可&amp;#10;:小于等于500元，且仅限单倍、月份不超过12个月&amp;#10;:&amp;#10;&amp;#10;高级模板内容：&amp;#10;赔付类型：:增值业务争议 &amp;#10;CBSS账单扣费名称：:	 5G好书听读PLUS会员&amp;#10;SP产品ID/元素ID：:6600304400&amp;#10;办理渠道: SP平台接入 &amp;#10;赔付月份：:2023年10月&amp;#10;返还倍率:单倍&amp;#10;赔付金额：:20&amp;#10;是否已经取消业务:是&amp;#10;是否承诺退费 ：:是&amp;#10;用户是否需要回复：:否&amp;#10;用户要求：:退费</t>
  </si>
  <si>
    <t>TS202310101634061781</t>
  </si>
  <si>
    <t>熊路国</t>
  </si>
  <si>
    <t>2023-10-11 10:01:59</t>
  </si>
  <si>
    <t>&amp;#13;&amp;#10;高级模板内容：&amp;#13;&amp;#10;投诉问题描述:前单：TS202309121545552044&amp;#13;&amp;#10;争议业务名称:增值业务-哔哩哔哩15G流量加会员月包&amp;#13;&amp;#10;受理渠道:城区东山大道国贸自有营业厅&amp;#13;&amp;#10;争议月份:2023年9月&amp;#13;&amp;#10;争议费用:25&amp;#13;&amp;#10;一线客服在系统里:已取消&amp;#13;&amp;#10;是否承诺退费:否&amp;#13;&amp;#10;用户要求:已解释已退费，要求百倍赔偿 或者我司将号码协助携入移动&amp;#13;</t>
  </si>
  <si>
    <t>计费争议-SP扣费：88226用户反映哔哩哔哩15G流量加会员月包业务开通问题，经核实，客户订购产品名称为哔哩哔哩15G流量加会员月包，产品代码为8000672300，SP标识为80006723，订购时间 2023-09-12 09:23:52 ，订购方式为SP接入，取消时间为 2023-09-30 23:59:59 ，25元/月，合计扣费1个月，累计产生费用共计15元，有二次确认过程，不存在订购违规现象。考虑客户使用感知，网站方已取消屏蔽并于2023-09-13 14:25:21到帐25元，24小时内到账，此费用不可打印账单发票，另客户反馈营业厅问题，核实因客户要求高额赔偿100倍费用，营业厅不存在服务问题，已联系客户解释清楚，关于用户反馈携转问题，已设置副卡免费，暂不携出，客户知晓，满意度一般</t>
  </si>
  <si>
    <t>TS202310101650342248</t>
  </si>
  <si>
    <t>贺必新</t>
  </si>
  <si>
    <t>2023-10-11 15:17:16</t>
  </si>
  <si>
    <t>判断省分:湖北&amp;#13;&amp;#10;:移网电话营销费用争议（套餐资费/融合宽带/副卡功能费类除外）&amp;#13;&amp;#10;:不认可&amp;#13;&amp;#10;:大于500元&amp;#13;&amp;#10;:&amp;#13;&amp;#10;&amp;#13;&amp;#10;高级模板内容：&amp;#13;&amp;#10;是否10016外呼:不记得&amp;#13;&amp;#10;电话外呼号码:无&amp;#13;&amp;#10;渠道名称:湖北杭州翔羽线上业务代理(宜昌)&amp;#13;&amp;#10;反应问题涉及场景:未经同意订购业务&amp;#13;&amp;#10;产品名称:腾讯游戏会员流量包-包月-15元，	沃悦读同步学钻石会员20元包，哔哩哔哩15G流量加会员月包，云加速5G畅玩加油包(湖北)，副卡：5G炫彩加油包19元10GB（立即生效）（湖北）&amp;#13;&amp;#10;争议月份:2023年10月、2023年9月、2023年8月、2023年6月、2023年7月、2023年5月、2023年4月、2023年3月、2023年2月、2023年1月、2022年12月、2022年11月、2022年10月、2022年9月、2022年8月、2022年7月、2022年6月、2022年5月、2022年4月&amp;#13;&amp;#10;是否承诺退费:否&amp;#13;&amp;#10;承诺退费金额:0&amp;#13;&amp;#10;是否取消业务（如取消失败，需加上系统报错的提示）:是&amp;#13;&amp;#10;是否需要回复:是&amp;#13;&amp;#10;用户要求:退费，并取消除套餐之外的所有业务&amp;#13;</t>
  </si>
  <si>
    <t>计费争议-SP扣费：经核实，用户订购产品名称（1）腾讯游戏会员流量包-包月-15元，产品代码为98177，订购时间23.9月，取消时间为23.10月，15元/月，合计扣费2个月，累计产生费用合计30元；（2）沃悦读同步学钻石会员20元包，产品代码为90559，订购时间23.9月，取消时间为23.10月，20元/月，合计扣费2个月，累计产生费用合计40元；（3）哔哩哔哩15G流量加会员月包，产品代码为88226，订购时间23.9月，取消时间为23.10月，25元/月，合计扣费2个月，累计产生费用合计50元，订购方式为集团统一认证平台” 短信验证码，有二次确认过程，不存在订购违规现象。考虑用户使用感知，网站方已取消屏蔽并于三个工作日内退费120元到账。另湖北杭州翔羽线上业务代理(宜昌)于23.9月办理云加速5G畅玩加油包(湖北)，9-10月扣费40元，由开通部门48小时内退费到账；上海航动于23.7月为副卡18671784596办理5G炫彩加油包19元10GB，7-10月扣费40元。我部已取消并退费到账，此费用不可打印发票，满意。</t>
  </si>
  <si>
    <t>TS202310111133590661</t>
  </si>
  <si>
    <t>李怡倩</t>
  </si>
  <si>
    <t>2023-10-11 14:22:46</t>
  </si>
  <si>
    <t>&amp;#13;&amp;#10;高级模板内容：&amp;#13;&amp;#10;投诉问题描述:称没有办理，也没有接到电话，按照处理告知退费300，认可&amp;#13;&amp;#10;争议业务名称:参考消息&amp;#13;&amp;#10;受理渠道:未知&amp;#13;&amp;#10;争议月份:2023年1月、2023年2月、2023年3月、2023年4月、2023年5月、2023年6月、2023年7月、2023年8月、2023年9月、2022年1月、2022年2月、2022年3月、2022年4月、2022年5月、2022年6月、2022年7月、2022年8月、2022年9月、2022年10月、2022年11月、2022年12月、2021年1月、2021年2月、2021年3月、2021年4月、2021年5月、2021年6月、2021年7月、2021年8月、2021年9月、2021年10月、2021年11月、2021年12月、2020年1月、2020年2月、2020年3月、2020年4月、2020年5月、2020年6月、2020年7月、2020年8月、2020年9月、2020年10月、2020年11月、2020年12月、2018年9月、2018年10月、2018年11月、2018年12月、2019年1月、2019年2月、2019年3月、2019年4月、2019年5月、2019年6月、2019年7月、2019年8月、2019年9月、2019年10月、2019年11月、2019年12月&amp;#13;&amp;#10;争议费用:300&amp;#13;&amp;#10;一线客服在系统里:已取消&amp;#13;&amp;#10;是否承诺退费:是&amp;#13;&amp;#10;用户要求:TS202309271000061482，退费&amp;#13;</t>
  </si>
  <si>
    <t>计费争议-SP扣费：经核实，用户订购产品名称参考消息，产品代码为92276，订购时间2018年9月（10月开始扣费），取消时间为23年9月，5元/月，合计扣费60个月，累计产生费用合计300元，订购方式为集团统一认证平台” 短信验证码，有二次确认过程，不存在订购违规现象。考虑用户使用感知，网站方9月已取消屏蔽，并于2023-09-27 14:37:50 退费到账300元，此费用可抵扣往月欠费及打印发票，联系用户解释，满意。</t>
  </si>
  <si>
    <t>TS202310111127130484</t>
  </si>
  <si>
    <t>沈家新</t>
  </si>
  <si>
    <t>2023-10-11 16:08:21</t>
  </si>
  <si>
    <t>判断省分:湖北&amp;#13;&amp;#10;:增值业务费用争议（含炫彩通信助理包云盘版等组合类增值业务）&amp;#13;&amp;#10;:移网&amp;#13;&amp;#10;:不在补救范围内&amp;#13;&amp;#10;:不认可&amp;#13;&amp;#10;:&amp;#13;&amp;#10;&amp;#13;&amp;#10;高级模板内容：&amp;#13;&amp;#10;投诉问题描述:用户来电称自己没有办理过：好看铃声6元包月，但是一直在扣费，解释无效&amp;#13;&amp;#10;争议业务名称:好看铃声6元包月&amp;#13;&amp;#10;受理渠道:无&amp;#13;&amp;#10;争议月份: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amp;#13;&amp;#10;争议费用:186&amp;#13;&amp;#10;一线客服在系统里:已取消&amp;#13;&amp;#10;是否承诺退费:否&amp;#13;&amp;#10;用户要求:要求我方核实处理，谢谢&amp;#13;</t>
  </si>
  <si>
    <t>计费争议-SP扣费：经核实，用户订购产品名称好看铃声6元包月，产品代码为90115，订购时间21年4月，取消时间为23年10月，6元/月，合计扣费31个月，累计产生费用合计186元，订购方式为集团统一认证平台” 短信验证码，有二次确认过程，不存在订购违规现象。考虑用户使用感知，网站方已取消屏蔽并于三个工作日内退费186元到账，此费用不可抵扣往月欠费及打印发票，满意。</t>
  </si>
  <si>
    <t>TS202310110902231584</t>
  </si>
  <si>
    <t>071700638225</t>
  </si>
  <si>
    <t>2023-10-11 13:36:57</t>
  </si>
  <si>
    <t>#2022重保客户#用户表示自己并未通过电视机订购 影视会员连续包月/29.9元，要求把2021-02月-2023-10月 扣的费用全部退给自己，超出授权范围，故记此单，加急处理并回复</t>
  </si>
  <si>
    <t>计费争议-SP扣费：用户反映 影视会员连续包月业务开通问题，经核实，客户订购产品名称为 影视会员连续包月，产品代码为2400023504，订购方式为电视遥控器按OK键确认，有二次确认过程，不存在订购违规现象。考虑用户使用感知，已取消屏蔽，申请减免21.2-23.10月费用合计986.7元，已协商分3个月到账，每月7日前到账，此费用不可抵扣往月欠费及打印发票，满意。</t>
  </si>
  <si>
    <t>TS202310111520520860</t>
  </si>
  <si>
    <t>尹大成</t>
  </si>
  <si>
    <t>2023-10-11 17:01:27</t>
  </si>
  <si>
    <t>判断省分:湖北&amp;#13;&amp;#10;:增值业务费用争议（含炫彩通信助理包云盘版等组合类增值业务）&amp;#13;&amp;#10;:移网&amp;#13;&amp;#10;:在补救范围内&amp;#13;&amp;#10;:不认可&amp;#13;&amp;#10;:大于500元&amp;#13;&amp;#10;:&amp;#13;&amp;#10;&amp;#13;&amp;#10;高级模板内容：&amp;#13;&amp;#10;投诉问题描述:用户对业务订购产生扣费不认可，用户自己说是自己不小心点的，已解释退费不认可，用户要求投诉，并要求屏蔽营销电话&amp;#13;&amp;#10;争议业务名称:增值业务-沃阅读-投资管理课-包月20元&amp;#13;&amp;#10;受理渠道:SP查询/退订/订购&amp;#13;&amp;#10;争议月份:2023年9月&amp;#13;&amp;#10;争议费用:20&amp;#13;&amp;#10;一线客服在系统里:已取消&amp;#13;&amp;#10;是否承诺退费:否&amp;#13;&amp;#10;用户要求:要求回复处理&amp;#13;</t>
  </si>
  <si>
    <t>计费争议-SP扣费：用户反映A沃阅读-投资管理课-包月20元业务开通问题，经核实，客户订购产品名称为沃阅读-投资管理课-包月20元，产品代码为66002692，SP标识为90559，推广短信链接订购，订购时间 2023-09-16 11:51:26 ，取消时间：2023-09-16 12:30:45，累计产生费用共计20元，有二次确认过程，不存在订购违规现象。考虑客户使用感知，网站方已取消屏蔽并于三个工作日内退费20元现金方式到账，此费用可抵扣月租，不可打印账单发票，满意。</t>
  </si>
  <si>
    <t>BL202310101127100030</t>
  </si>
  <si>
    <t>卞坤</t>
  </si>
  <si>
    <t>2023-10-11 16:08:41</t>
  </si>
  <si>
    <t>&gt;业务号码&gt;15571770258；&gt;号码归属地&gt;宜昌；&gt;产品名称&gt;视频彩铃悦看版8元包月，自然拼读钻石会员卡    ；&gt;产品代码&gt;49004923，66001422；&gt;产品编码&gt;4900492300，6600142200；&gt;订购时间&gt; 2023-10-04 10:00:18 ， 2023-10-04 09:58:37 ；&gt;核查情况&gt;平台故障；&gt;不规范定制分类&gt;平台故障，无法判责；&gt;退费金额&gt;20元、80元；&gt;退费时间&gt;2023-10-10；&gt;投诉内容&gt;&amp;#10;&amp;#10;高级模板内容：&amp;#10;赔付类型：:增值业务争议 &amp;#10;CBSS账单扣费名称：:_增值业务-自然拼读钻石会员卡，_增值业务-视频彩铃悦看版8元包月&amp;#10;办理渠道:各平台查询无&amp;#10;赔付月份：:2023年10月&amp;#10;返还倍率:单倍&amp;#10;赔付金额：:28&amp;#10;是否已经取消业务:是&amp;#10;是否承诺退费 ：:是&amp;#10;用户是否需要回复：:否&amp;#10;用户要求：:退费</t>
  </si>
  <si>
    <t>TS202310111134190666</t>
  </si>
  <si>
    <t>覃蓉</t>
  </si>
  <si>
    <t>2023-10-11 16:27:37</t>
  </si>
  <si>
    <t>判断省分:其他省分&amp;#13;&amp;#10;:增值业务争议&amp;#13;&amp;#10;判断省分:湖北&amp;#13;&amp;#10;:移网&amp;#13;&amp;#10;:在补救范围内&amp;#13;&amp;#10;:不认可&amp;#13;&amp;#10;:大于500元&amp;#13;&amp;#10;:&amp;#13;&amp;#10;&amp;#13;&amp;#10;高级模板内容：&amp;#13;&amp;#10;投诉问题描述:用户来电对于业务不知情办理，并且每月都扣取了费用，现对于业务不满，要求解决所有被扣取月份的费用（业务已取消）&amp;#13;&amp;#10;争议业务名称:小沃-万花筒超级包-包月10元，&amp;#13;&amp;#10;受理渠道:无&amp;#13;&amp;#10;争议月份:2022年9月、2023年10月&amp;#13;&amp;#10;争议费用:140&amp;#13;&amp;#10;一线客服在系统里:已取消&amp;#13;&amp;#10;是否承诺退费:否&amp;#13;&amp;#10;用户要求:用户来电对于业务不知情办理，并且每月都扣取了费用，现对于业务不满，要求解决2022.9-2023.10所有被扣取月份的费用140元（业务已取消），谢谢&amp;#13;</t>
  </si>
  <si>
    <t>计费争议-SP扣费：用户反映小沃-万花筒超级包-包月10元业务开通问题，经核实，客户订购产品名称为小沃-万花筒超级包-包月10元，产品代码为93041，有二次确认过程，不存在订购违规现象。考虑客户使用感知，网站方已取消屏蔽并于24小时退费130元现金方式到账，此费用可打印账单发票，满意。</t>
  </si>
  <si>
    <t>TS202310101241300801</t>
  </si>
  <si>
    <t>姜从力</t>
  </si>
  <si>
    <t>2023-10-11 16:17:54</t>
  </si>
  <si>
    <t>&amp;#13;&amp;#10;高级模板内容：&amp;#13;&amp;#10;投诉问题描述:对于办理业务不认可，称办理的时候没有二次验证码，已承诺退费，但是用户不认可&amp;#13;&amp;#10;业务名称:	哔哩哔哩15G流量加会员月包，腾讯视频10G流量加会员月包&amp;#13;&amp;#10;争议月份:2023年10月&amp;#13;&amp;#10;争议金额:50&amp;#13;&amp;#10;是否已经取消业务:是&amp;#13;&amp;#10;是否承诺退费:否&amp;#13;&amp;#10;用户要求:对于办理业务没有二次确认不认可&amp;#13;</t>
  </si>
  <si>
    <t>计费争议-SP扣费：用户反映增值业务业务开通问题，经核实，客户订购产品名称为哔哩哔哩15G流量加会员月包、腾讯视频10G流量加会员月包，产品代码均为88226，订购时间均为23.9，订购方式为短信验证码，取消时间为23.10，25元/月，合计扣费2个月，累计产生费用共计100元，有二次确认过程，不存在订购违规现象。考虑客户使用感知，网站方已取消屏蔽并于三个工作日内退费100元现金方式到账，可打印账单发票，满意。</t>
  </si>
  <si>
    <t>BL202310111131381215</t>
  </si>
  <si>
    <t>罗光华</t>
  </si>
  <si>
    <t>2023-10-11 16:20:19</t>
  </si>
  <si>
    <t>&gt;业务号码&gt;15572766138；&gt;号码归属地&gt;宜昌；&gt;产品名称&gt;手机彩铃沃音乐精选10元包月；&gt;产品代码&gt;49004937；&gt;产品编码&gt;4900493700；&gt;订购时间&gt;2023-09-06 11:31:06；&gt;核查情况&gt;平台故障；&gt;不规范定制分类&gt;平台故障，无法判责；&gt;退费金额&gt;10元；&gt;退费时间&gt;2023-10-11；&gt;投诉内容&gt;&amp;#10;高级模板内容：&amp;#10;赔付类型：:增值业务争议 &amp;#10;CBSS账单扣费名称：:增值业务-手机彩铃沃音乐精选10元包月&amp;#10;办理渠道:SP平台&amp;#10;赔付月份：:2023年9月&amp;#10;返还倍率:单倍&amp;#10;赔付金额：:10&amp;#10;是否已经取消业务:是&amp;#10;是否承诺退费 ：:是&amp;#10;用户是否需要回复：:否&amp;#10;用户要求：:退费</t>
  </si>
  <si>
    <t>BL202310111450201462</t>
  </si>
  <si>
    <t>郑晓冬</t>
  </si>
  <si>
    <t>2023-10-11 17:07:02</t>
  </si>
  <si>
    <t>&gt;业务号码&gt;15572773555&gt;号码归属地&gt;宜昌 ；&gt;产品名称&gt; 喜马拉雅FM定向流量包	 ；&gt;产品代码&gt;49001254 ；&gt;产品编码&gt;4900125400 ；&gt;订购时间&gt;2023-09-12 20:38:27  ；&gt;核查情况&gt;平台故障；&gt;不规范定制分类&gt;平台故障，无法判责；&gt;退费金额&gt; 16元；&gt;退费时间&gt;2023年10月11日&gt;投诉内容&gt;&amp;#10;&amp;#10;高级模板内容：&amp;#10;赔付类型：:增值业务争议 &amp;#10;CBSS账单扣费名称：:喜马拉雅FM定向流量包&amp;#10;办理渠道:联通在线定向流量集约平台-沃音乐&amp;#10;赔付月份：:2023年9月、2023年10月&amp;#10;返还倍率:单倍&amp;#10;赔付金额：:16&amp;#10;是否已经取消业务:是&amp;#10;是否承诺退费 ：:是&amp;#10;用户是否需要回复：:否&amp;#10;用户要求：:用户要求退费</t>
  </si>
  <si>
    <t>BL202310111441521297</t>
  </si>
  <si>
    <t>胡美静</t>
  </si>
  <si>
    <t>2023-10-11 17:03:41</t>
  </si>
  <si>
    <t>&gt;业务号码&gt;15572792696；&gt;号码归属地&gt;宜昌；&gt;产品名称&gt; 沃悦读同步学钻石会员20元包 ；&gt;产品代码&gt;66001174；&gt;产品编码&gt;6600117400；&gt;订购时间&gt; 2023-09-14 10:49:32 ；&gt;核查情况&gt;平台故障；&gt;不规范定制分类&gt;平台故障，无法判责；&gt;退费金额&gt;40元；&gt;退费时间&gt;2023-10-11；&gt;投诉内容&gt;&amp;#10;&amp;#10;高级模板内容：&amp;#10;赔付类型：:增值业务争议 &amp;#10;CBSS账单扣费名称：:沃悦读同步学钻石会员20元包&amp;#10;SP产品ID/元素ID：:沃悦读同步学钻石会员20元包&amp;#10;办理渠道:无 &amp;#10;赔付月份：:2023年10月、2023年9月&amp;#10;返还倍率:单倍&amp;#10;赔付金额：:40&amp;#10;是否已经取消业务:是&amp;#10;是否承诺退费 ：:是&amp;#10;用户是否需要回复：:否&amp;#10;用户要求：:用户要求退费，请协助处理，谢谢</t>
  </si>
  <si>
    <t>BL202310111453441527</t>
  </si>
  <si>
    <t>顾卫辉</t>
  </si>
  <si>
    <t>2023-10-11 16:51:30</t>
  </si>
  <si>
    <t>&gt;业务号码&gt;15671031742；&gt;号码归属地&gt;宜昌；&gt;产品名称&gt;哔哩哔哩15G流量加会员月包；&gt;产品代码&gt;80006723；&gt;产品编码&gt;8000672300&gt;订购时间&gt; 2023-09-14 16:18:31 ；&gt;核查情况&gt;平台故障；&gt;不规范定制分类&gt;平台故障，无法判责；&gt;退费金额50元；&gt;退费时间&gt;2023年10月11日；&gt;投诉内容&gt;XX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&amp;#10;CBSS账单扣费名称：:哔哩哔哩15G流量加会员月包&amp;#10;办理渠道:无&amp;#10;赔付月份：:2023年9月、2023年10月&amp;#10;返还倍率:单倍&amp;#10;赔付金额：:50&amp;#10;是否已经取消业务:是&amp;#10;是否承诺退费 ：:是&amp;#10;用户是否需要回复：:否&amp;#10;用户要求：:退费</t>
  </si>
  <si>
    <t>BL202310111243022266</t>
  </si>
  <si>
    <t>韩庆玉</t>
  </si>
  <si>
    <t>2023-10-11 15:38:47</t>
  </si>
  <si>
    <t>&gt;业务号码&gt;15671039654；&gt;号码归属地&gt;宜昌市；&gt;产品名称&gt; 哔哩哔哩15G流量加会员月包 ，沃阅读-5G畅阅-经管学堂20元     ；&gt;产品代码&gt;80006723，66001249；&gt;产品编码&gt;8000672300，6600124900；&gt;订购时间&gt; 2023-09-18 19:17:54 ， 2023-09-18 19:25:42      ；&gt;核查情况&gt;平台故障；&gt;不规范定制分类&gt;平台故障，无法判责；&gt;退费金额&gt;100  元；&gt;退费时间&gt;2023-10-11；&gt;投诉内容&gt;&amp;#10;&amp;#10; &amp;#10;高级模板内容：&amp;#10;赔付类型：:增值业务争议 &amp;#10;CBSS账单扣费名称：:哔哩哔哩15G流量加会员月包沃阅读-5G畅阅-经管学堂20元&amp;#10;办理渠道:	沃悦读_ WAP门户&amp;#10;赔付月份：:2023年9月、2023年10月&amp;#10;返还倍率:单倍&amp;#10;赔付金额：:90&amp;#10;是否已经取消业务:是&amp;#10;是否承诺退费 ：:是&amp;#10;用户是否需要回复：:否&amp;#10;用户要求：:已在线承诺退费，无需回复</t>
  </si>
  <si>
    <t>BL202310111548402467</t>
  </si>
  <si>
    <t>2023-10-11 16:19:33</t>
  </si>
  <si>
    <t>&gt;业务号码&gt;15671039654；&gt;号码归属地&gt;宜昌市；&gt;产品名称&gt; 哔哩哔哩15G流量加会员月包 ，沃阅读-5G畅阅-经管学堂20元     ；&gt;产品代码&gt;80006723，66001249；&gt;产品编码&gt;8000672300，6600124900；&gt;订购时间&gt; 2023-09-18 19:17:54 ， 2023-09-18 19:25:42      ；&gt;核查情况&gt;平台故障；&gt;不规范定制分类&gt;平台故障，无法判责；&gt;退费金额&gt;90  元；&gt;退费时间&gt;2023-10-11；&gt;投诉内容&gt;&amp;#10;&amp;#10;高级模板内容：&amp;#10;赔付类型：:增值业务争议 &amp;#10;CBSS账单扣费名称：:哔哩哔哩15G流量加会员月包沃阅读-5G畅阅-经管学堂20元&amp;#10;办理渠道:沃悦读_ WAP门户&amp;#10;赔付月份：:2023年10月、2023年9月&amp;#10;返还倍率:单倍&amp;#10;赔付金额：:90&amp;#10;是否已经取消业务:是&amp;#10;是否承诺退费 ：:是&amp;#10;用户是否需要回复：:否&amp;#10;用户要求：:退费</t>
  </si>
  <si>
    <t>BL202310111118280987</t>
  </si>
  <si>
    <t>许华琼</t>
  </si>
  <si>
    <t>2023-10-11 14:57:29</t>
  </si>
  <si>
    <t>&gt;业务号码&gt;15671074893；&gt;号码归属地&gt;宜昌；&gt;产品名称&gt;沃阅读-5G畅阅-经管学堂20元；&gt;产品代码&gt;66001249；&gt;产品编码&gt;6600124900；&gt;订购时间&gt; 2023-09-12 12:36:06 ；&gt;核查情况&gt;平台故障；&gt;不规范定制分类&gt;平台故障，无法判责；&gt;退费金额&gt;20元；&gt;退费时间&gt;2023-10-11&gt;投诉内容&gt;&amp;#10;赔付类型：:增值业务争议 &amp;#10;CBSS账单扣费名称：:增值业务-沃阅读-5G畅阅-经管学堂20元&amp;#10;办理渠道:无&amp;#10;赔付月份：:2023年10月&amp;#10;返还倍率:单倍&amp;#10;赔付金额：:20&amp;#10;是否已经取消业务:是&amp;#10;是否承诺退费 ：:是&amp;#10;用户是否需要回复：:否&amp;#10;用户要求：:退费</t>
  </si>
  <si>
    <t>BL202310111157471647</t>
  </si>
  <si>
    <t>2023-10-11 15:31:37</t>
  </si>
  <si>
    <t>&gt;业务号码&gt;16671726822；&gt;号码归属地&gt;宜昌；&gt;产品名称&gt;尊享悦读20元包；&gt;产品代码&gt;66001256；&gt;产品编码&gt;6600125600；&gt;订购时间&gt;2023-09-22 16:31:25；&gt;核查情况&gt;平台故障；&gt;不规范定制分类&gt;平台故障，无法判责；&gt;退费金额&gt;20元；&gt;退费时间&gt;2023/10/11；&gt;投诉内容&gt;&amp;#10;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尊享悦读20元包&amp;#10;SP产品ID/元素ID：:6600125600&amp;#10;办理渠道:SP查询/退订/订购&amp;#10;赔付月份：:2023年9月&amp;#10;返还倍率:单倍&amp;#10;赔付金额：:20&amp;#10;是否已经取消业务:是&amp;#10;是否承诺退费 ：:是&amp;#10;用户是否需要回复：:否&amp;#10;用户要求：:退费</t>
  </si>
  <si>
    <t>BL202310110915361549</t>
  </si>
  <si>
    <t>肖锦春</t>
  </si>
  <si>
    <t>2023-10-11 15:37:19</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</si>
  <si>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&amp;#10;CBSS账单扣费名称：:沃阅读知涯升学20元特价包&amp;#10;办理渠道:未具体核实到&amp;#10;赔付月份：:2023年10月&amp;#10;返还倍率:单倍&amp;#10;赔付金额：:20&amp;#10;是否已经取消业务:是&amp;#10;是否承诺退费 ：:是&amp;#10;用户是否需要回复：:否&amp;#10;用户要求：:退费</t>
  </si>
  <si>
    <t>BL202310111605320251</t>
  </si>
  <si>
    <t>李波臣</t>
  </si>
  <si>
    <t>2023-10-11 17:52:28</t>
  </si>
  <si>
    <t>&gt;业务号码&gt;16671760825；&gt;号码归属地&gt;宜昌；&gt;产品名称&gt;乐铃漏话提醒包（次月生效）-湖北-3元；&gt;产品代码&gt;91271444；&gt;产品编码&gt;无；&gt;订购时间&gt;2023-09-01 00:00:00；&gt;核查情况&gt;平台故障；&gt;不规范定制分类&gt;平台故障，无法判责；&gt;退费金额&gt;6元；&gt;退费时间&gt;2023-10-11；&gt;投诉内容&gt;&amp;#10;&amp;#10;高级模板内容：&amp;#10;赔付类型：:增值业务争议 &amp;#10;CBSS账单扣费名称：: 视频彩铃乐铃会员（套餐组合版）（次月生效）  联通助理-漏话提醒2元包（次月生效） &amp;#10;办理渠道:湖北省宜昌市OMO&amp;#10;赔付月份：:2023年9月、2023年10月&amp;#10;返还倍率:单倍&amp;#10;赔付金额：:4&amp;#10;是否已经取消业务:否&amp;#10;是否承诺退费 ：:是&amp;#10;用户是否需要回复：:否&amp;#10;用户要求：:退费退订</t>
  </si>
  <si>
    <t>BL202310111149311533</t>
  </si>
  <si>
    <t>陈先新</t>
  </si>
  <si>
    <t>2023-10-11 15:25:09</t>
  </si>
  <si>
    <t>&gt;业务号码&gt;18507207105；&gt;号码归属地&gt;宜昌；&gt;产品名称&gt;手机彩铃沃音乐精选10元包月，联通助理-畅爽版（在线渠道），沃悦读同步学钻石会员20元包；&gt;产品代码&gt;49004937，89000016，66001174；&gt;产品编码&gt;4900493700，8900001601，6600117400；&gt;订购时间&gt;2023-10-11 10:37:01，2023-10-03 12:47:40，2023-10-11 10:39:08；&gt;核查情况&gt;平台故障；&gt;不规范定制分类&gt;平台故障，无法判责；&gt;退费金额&gt;56元；&gt;退费时间&gt;2023-10-11；&gt;投诉内容&gt;&amp;#10;高级模板内容：&amp;#10;赔付类型：:增值业务争议 &amp;#10;CBSS账单扣费名称：:联通助理-畅爽版（ 手机彩铃沃音乐精选10元包月  沃悦读同步学钻石会员20元包&amp;#10;办理渠道:无&amp;#10;赔付月份：:2023年10月&amp;#10;返还倍率:单倍&amp;#10;赔付金额：:56&amp;#10;是否已经取消业务:是&amp;#10;是否承诺退费 ：:是&amp;#10;用户是否需要回复：:否&amp;#10;用户要求：:已承诺</t>
  </si>
  <si>
    <t>BL202310101518130949</t>
  </si>
  <si>
    <t>冯美刚</t>
  </si>
  <si>
    <t>2023-10-11 10:59:15</t>
  </si>
  <si>
    <t>&gt;业务号码&gt;18671441845；&gt;号码归属地&gt;宜昌；&gt;产品名称&gt; 联通爱听-职场精英20元包 ；&gt;产品代码&gt;66003010；&gt;产品编码&gt;6600301000；&gt;订购时间&gt;2023-10-10 00:18:24； &gt;核查情况&gt;平台故障；&gt;不规范定制分类&gt;平台故障，无法判责；&gt;退费金额&gt;20元；&gt;退费时间&gt;2023-10-11；&gt;投诉内容&gt;&amp;#10;高级模板内容：&amp;#10;赔付类型：:增值业务争议 &amp;#10;CBSS账单扣费名称：:联通爱听-职场精英20元包,&amp;#10;SP产品ID/元素ID：:、&amp;#10;办理渠道:、&amp;#10;赔付月份：:2023年10月&amp;#10;返还倍率:单倍&amp;#10;赔付金额：:20&amp;#10;是否已经取消业务:是&amp;#10;是否承诺退费 ：:是&amp;#10;用户是否需要回复：:否&amp;#10;用户要求：:退费</t>
  </si>
  <si>
    <t>BL202310101424222470</t>
  </si>
  <si>
    <t>望君君</t>
  </si>
  <si>
    <t>2023-10-11 10:25:39</t>
  </si>
  <si>
    <t>&gt;业务号码&gt;18671607776；&gt;号码归属地&gt;宜昌；&gt;产品名称&gt;自然拼读钻石会员卡；&gt;产品代码&gt;66001422；&gt;产品编码&gt;6600142200；&gt;订购时间&gt;2023-10-10 10:26:15；&gt;核查情况&gt;平台故障；&gt;不规范定制分类&gt;平台故障，无法判责；&gt;退费金额&gt;20元；&gt;退费时间&gt;2023年10月10日；&gt;投诉内容&gt;&amp;#10;高级模板内容：&amp;#10;赔付类型：:增值业务争议 &amp;#10;CBSS账单扣费名称：:自然拼读钻石会员卡&amp;#10;办理渠道:无&amp;#10;赔付月份：:2023年10月&amp;#10;返还倍率:单倍&amp;#10;赔付金额：:20&amp;#10;是否已经取消业务:是&amp;#10;是否承诺退费 ：:是&amp;#10;用户是否需要回复：:否&amp;#10;用户要求：:尽快退费</t>
  </si>
  <si>
    <t>BL202310101456520580</t>
  </si>
  <si>
    <t>罗志春</t>
  </si>
  <si>
    <t>2023-10-11 09:25:14</t>
  </si>
  <si>
    <t>&gt;业务号码&gt;18671725773；&gt;号码归属地&gt;宜昌；&gt;产品名称&gt; 联通爱听-少儿优选20元包 ；&gt;产品代码&gt;66003008；&gt;产品编码&gt;6600300800；&gt;订购时间&gt; 2023-10-10 14:52:05 ；&gt;核查情况&gt;平台故障；&gt;不规范定制分类&gt;平台故障，无法判责；&gt;退费金额&gt;20元；&gt;退费时间&gt;2023-10-10；&gt;投诉内容&gt; &amp;#10;&amp;#10;高级模板内容：&amp;#10;赔付类型：:增值业务争议 &amp;#10;CBSS账单扣费名称：:	联通爱听-少儿优选20元包&amp;#10;SP产品ID/元素ID：:无&amp;#10;办理渠道:无&amp;#10;赔付月份：:2023年10月&amp;#10;返还倍率:单倍&amp;#10;赔付金额：:20&amp;#10;是否已经取消业务:是&amp;#10;是否承诺退费 ：:是&amp;#10;用户是否需要回复：:否&amp;#10;用户要求：:要求取消并退费</t>
  </si>
  <si>
    <t>BL202310100911550093</t>
  </si>
  <si>
    <t>071700154678</t>
  </si>
  <si>
    <t>杨荣</t>
  </si>
  <si>
    <t>2023-10-11 14:20:54</t>
  </si>
  <si>
    <t>判断省分:湖北&amp;#13;&amp;#10;:增值业务费用争议（含炫彩通信助理包云盘版等组合类增值业务）&amp;#13;&amp;#10;:固网&amp;#13;&amp;#10;:是&amp;#13;&amp;#10;:不认可&amp;#13;&amp;#10;:小于等于500元，且仅限单倍、月份不超过12个月&amp;#13;&amp;#10;:&amp;#13;&amp;#10;&amp;#13;&amp;#10;高级模板内容：&amp;#13;&amp;#10;赔付类型：:增值业务争议 &amp;#13;&amp;#10;CBSS账单扣费名称：:教育会员	&amp;#13;&amp;#10;办理渠道:TV&amp;#13;&amp;#10;赔付月份：:2023年8月&amp;#13;&amp;#10;返还倍率:单倍&amp;#13;&amp;#10;赔付金额：:25&amp;#13;&amp;#10;是否已经取消业务:是&amp;#13;&amp;#10;是否承诺退费 ：:是&amp;#13;&amp;#10;用户是否需要回复：:否&amp;#13;&amp;#10;用户要求：:8月份还没退费&amp;#13;</t>
  </si>
  <si>
    <t>计费争议-SP扣费：用户反映教育会员业务开通问题，经核实，客户订购产品名称为教育会员，产品代码为2500078300，SP标识为90559，通过遥控器按“ok”键订购，订购时间8月27日，取消时间：9月21日，25元/月，累计产生费用共计50元，有二次确认过程，不存在订购违规现象。考虑客户使用感知，网站方已取消屏蔽，已于2023-09-22 10:18:22退费25元，再补退25元，24小时到帐，此费用不可打印发票，满意。</t>
  </si>
  <si>
    <t>TS202310110901341570</t>
  </si>
  <si>
    <t>李守香</t>
  </si>
  <si>
    <t>2023-10-11 13:38:53</t>
  </si>
  <si>
    <t>[65岁以上老人] 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对流量计费不认可，要求退费&amp;#13;&amp;#10;业务名称: 4G本地个性化套餐-10元套餐&amp;#13;&amp;#10;争议月份:2023年9月、2023年10月&amp;#13;&amp;#10;争议金额:89.45&amp;#13;&amp;#10;是否承诺退费:是&amp;#13;&amp;#10;用户要求:用户要求退费，烦请后台处理&amp;#13;</t>
  </si>
  <si>
    <t>TS202310111434202008</t>
  </si>
  <si>
    <t>谭复仙</t>
  </si>
  <si>
    <t>2023-10-11 16:51:26</t>
  </si>
  <si>
    <t>[65岁以上老人] 判断省分:其他省分&amp;#13;&amp;#10;:流量计费争议&amp;#13;&amp;#10;判断省分::未使用过/未使用那么多/用的wifi（产生流量/费用）&amp;#13;&amp;#10;:不认可&amp;#13;&amp;#10;:下一步&amp;#13;&amp;#10;:符合且同意开&amp;#13;&amp;#10;:小于等于10G&amp;#13;&amp;#10;:不认可&amp;#13;&amp;#10;:未享受&amp;#13;&amp;#10;:下一步&amp;#13;&amp;#10;:单倍小于等于500&amp;#13;&amp;#10;:&amp;#13;&amp;#10;&amp;#13;&amp;#10;高级模板内容：&amp;#13;&amp;#10;投诉问题描述:流量费不认可&amp;#13;&amp;#10;业务名称:上网费_手机上网流量费_无线接入-上网流量费-国内（本地使用）&amp;#13;&amp;#10;争议月份:2023年10月、2023年9月&amp;#13;&amp;#10;争议金额:70&amp;#13;&amp;#10;是否承诺退费:是&amp;#13;&amp;#10;用户要求:退费&amp;#13;</t>
  </si>
  <si>
    <t>TS202310111622290073</t>
  </si>
  <si>
    <t>艾德虎</t>
  </si>
  <si>
    <t>2023-10-11 17:00:15</t>
  </si>
  <si>
    <t>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用户对流量超出不认可，说自己没有使用过流量&amp;#13;&amp;#10;争议月份:2023年10月、2023年9月&amp;#13;&amp;#10;争议金额/流量:40&amp;#13;&amp;#10;用户要求:要求退费请尽快处理谢谢&amp;#13;</t>
  </si>
  <si>
    <t>TS202310111437212106</t>
  </si>
  <si>
    <t>谭小平</t>
  </si>
  <si>
    <t>2023-10-11 16:48:17</t>
  </si>
  <si>
    <t>判断省分:其他省分&amp;#13;&amp;#10;:流量计费争议&amp;#13;&amp;#10;判断省分::未使用过/未使用那么多/用的wifi（产生流量/费用）&amp;#13;&amp;#10;:不认可&amp;#13;&amp;#10;:下一步&amp;#13;&amp;#10;:不符合或不愿意开通&amp;#13;&amp;#10;:未享受&amp;#13;&amp;#10;:下一步&amp;#13;&amp;#10;:大于500&amp;#13;&amp;#10;:&amp;#13;&amp;#10;&amp;#13;&amp;#10;高级模板内容：&amp;#13;&amp;#10;投诉问题描述:用户来电对号码产生的流量费不认可，已解释92G是省内流量，只有7G是全国流量，用户不认可，反映自己每月消费都很高，要求退费，请处理，谢谢。&amp;#13;&amp;#10;争议月份:2023年1月、2023年2月、2023年3月、2023年4月、2023年5月、2023年6月、2023年7月、2023年8月、2023年9月、2023年10月&amp;#13;&amp;#10;争议金额/流量:1&amp;#13;&amp;#10;用户要求:用户来电对号码产生的流量费不认可，已解释92G是省内流量，只有7G是全国流量，用户不认可，反映自己每月消费都很高，要求退费，请处理，谢谢。&amp;#13;</t>
  </si>
  <si>
    <t>TS202310111435352047</t>
  </si>
  <si>
    <t>胡俊丽</t>
  </si>
  <si>
    <t>2023-10-11 16:29:11</t>
  </si>
  <si>
    <t>&amp;#13;&amp;#10;高级模板内容：&amp;#13;&amp;#10;投诉问题描述:用户来电表示自己的号码没有使用流量 但是有扣取流量费 表示自己把流量关闭还会产生费用 麻烦协助处理&amp;#13;&amp;#10;争议月份:2023年10月&amp;#13;&amp;#10;争议金额:85.8&amp;#13;&amp;#10;是否有下发短信提醒:是&amp;#13;&amp;#10;用户要求:尽快处理&amp;#13;</t>
  </si>
  <si>
    <t>TS202310111155541180</t>
  </si>
  <si>
    <t>杨燕芳</t>
  </si>
  <si>
    <t>2023-10-11 17:09:39</t>
  </si>
  <si>
    <t>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用户来电对上月流量超出费用不认可，前台已做解释仍不认可&amp;#13;&amp;#10;争议月份:2023年9月&amp;#13;&amp;#10;争议金额/流量:22&amp;#13;&amp;#10;用户要求:尽快核实并回复处理&amp;#13;</t>
  </si>
  <si>
    <t>TS202310111035031465</t>
  </si>
  <si>
    <t>丁美玲</t>
  </si>
  <si>
    <t>2023-10-11 14:40:47</t>
  </si>
  <si>
    <t>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用户要求我方退还流量费、称自己不知道扣费、要求退还51元（未时间超过1年未看到账单、请协助处理）、请核实处理&amp;#13;&amp;#10;争议月份:2022年10月&amp;#13;&amp;#10;争议金额/流量:51&amp;#13;&amp;#10;用户要求:退费&amp;#13;</t>
  </si>
  <si>
    <t>TS202310111125290443</t>
  </si>
  <si>
    <t>吴会会</t>
  </si>
  <si>
    <t>2023-10-11 14:32:50</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</si>
  <si>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对上个月产生的流量费不认可，已解释退费&amp;#13;&amp;#10;业务名称:流量费&amp;#13;&amp;#10;争议月份:2023年9月&amp;#13;&amp;#10;争议金额:13.6&amp;#13;&amp;#10;是否承诺退费:是&amp;#13;&amp;#10;用户要求:退费&amp;#13;</t>
  </si>
  <si>
    <t>TS202310111407491347</t>
  </si>
  <si>
    <t>李萍</t>
  </si>
  <si>
    <t>2023-10-11 16:42:26</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</si>
  <si>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反馈未使用产生流量费&amp;#13;&amp;#10;业务名称:上网流量费&amp;#13;&amp;#10;争议月份:2023年10月&amp;#13;&amp;#10;争议金额:2.16&amp;#13;&amp;#10;是否承诺退费:是&amp;#13;&amp;#10;用户要求:退费&amp;#13;</t>
  </si>
  <si>
    <t>TS202310101826362120</t>
  </si>
  <si>
    <t>陈启发</t>
  </si>
  <si>
    <t>2023-10-11 09:40:26</t>
  </si>
  <si>
    <t>判断省分:湖北&amp;#13;&amp;#10;:流量费争议&amp;#13;&amp;#10;:未使用过/未使用那么多/用的wifi（产生流量/费用）&amp;#13;&amp;#10;:不认可&amp;#13;&amp;#10;:下一步&amp;#13;&amp;#10;:符合且同意开&amp;#13;&amp;#10;:小于等于10G&amp;#13;&amp;#10;:不认可&amp;#13;&amp;#10;:未享受&amp;#13;&amp;#10;:下一步&amp;#13;&amp;#10;:单倍小于等于500&amp;#13;&amp;#10;:&amp;#13;&amp;#10;&amp;#13;&amp;#10;高级模板内容：&amp;#13;&amp;#10;投诉问题描述:对本月产生的流量费不认可&amp;#13;&amp;#10;业务名称:上网费_手机上网流量费_无线接入-上网流量费-国内（本地使用）&amp;#13;&amp;#10;争议月份:2023年10月&amp;#13;&amp;#10;争议金额:221.62&amp;#13;&amp;#10;是否承诺退费:否&amp;#13;&amp;#10;用户要求:承诺开橡皮擦抵扣用户不认可，称没有使用过，要求核实处理&amp;#13;</t>
  </si>
  <si>
    <t>TS202310111418441609</t>
  </si>
  <si>
    <t>周红</t>
  </si>
  <si>
    <t>2023-10-11 16:45:27</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</si>
  <si>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对手机上网流量费不认可&amp;#13;&amp;#10;业务名称:手机上网流量费&amp;#13;&amp;#10;争议月份:2023年9月&amp;#13;&amp;#10;争议金额:15.02&amp;#13;&amp;#10;是否承诺退费:是&amp;#13;&amp;#10;用户要求:退费&amp;#13;</t>
  </si>
  <si>
    <t>TS202310101715100463</t>
  </si>
  <si>
    <t>2023-10-11 16:51:47</t>
  </si>
  <si>
    <t>&amp;#13;&amp;#10;高级模板内容：&amp;#13;&amp;#10;投诉问题描述:详见前期工单：TS202310091241500700让再次来电反馈在范围内使用还是有未免流的流量&amp;#13;&amp;#10;是否剩余小区优惠:是&amp;#13;&amp;#10;实际使用地::湖北医药学院&amp;#13;&amp;#10;是否在优惠范围:是&amp;#13;&amp;#10;涉及金额:0&amp;#13;&amp;#10;是否已解释可能超出优惠范围:是&amp;#13;&amp;#10;涉及时间范围:2023-10-10～2023-10-10&amp;#13;&amp;#10;用户要求:用户要求从根本解决问题，烦请后台协助处理&amp;#13;</t>
  </si>
  <si>
    <t>计费争议-流量：查询校园基站流量已正常免流，此属您自行使用产生扣费，9月校园基站免流69G，本月已免流20多G，已解释，您知晓，满意</t>
  </si>
  <si>
    <t>TS202310101150032044</t>
  </si>
  <si>
    <t>2023-10-11 08:50:56</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</si>
  <si>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没有使用过这么多流量&amp;#13;&amp;#10;业务名称:上网流量费&amp;#13;&amp;#10;争议月份:2023年9月&amp;#13;&amp;#10;争议金额:20&amp;#13;&amp;#10;是否承诺退费:是&amp;#13;&amp;#10;用户要求:尽快处理&amp;#13;</t>
  </si>
  <si>
    <t>计费争议-流量：流量计费正常，此属用户自行使用产生计费，现减免9月流量费用20元，系统办理预存享20元赠费，立即到账，已与用户沟通转资39元福多多卡，次月生效，满意</t>
  </si>
  <si>
    <t>TS202310110905051628</t>
  </si>
  <si>
    <t>投诉工单（2021版）&gt;&gt;移网&gt;&gt;【产品及计费使用】消费提示&gt;&gt;语音使用提醒不及时/不到位/未提醒</t>
  </si>
  <si>
    <t>2023-10-11 18:14:07</t>
  </si>
  <si>
    <t>主办单位：湖北&amp;#10;客户类别：重复投诉&amp;#10;10010是否打通：是&amp;#10;是否二次致电10015：是&amp;#10;是否联系：是&amp;#10;升级倾向：无&amp;#10;号码归属省：湖北&amp;#10;SVIP等级：&amp;#10;用户反映手机号卡语音分钟数用完了，没有给用户发送提醒短信，但告知用户发送了，用户对此不认可，已解释前期处理结果不认可，要求在工作时间内回电，烦请尽快处理谢谢&amp;#13;</t>
  </si>
  <si>
    <t>计费争议-语音：①客户基本资料：业务号码：18671444817、客户姓名：孟令帅、套餐情况：小天卡-2023；客户反映语音短信提醒的问题 &amp;#10;②首次联系客户时间：2023-10-11 09:57:03&amp;#10;③投诉核查处理情况：收到贵部转办，我司立即组织核查，经核实，系统分别于9月28、10月7日下发语音短信提醒，建议用户如未接收成功，也可下载中国联通APP查询语音剩余情况，用户表示知晓。&amp;#10;④答复客户时间及客户满意度评价：根据上述情况我司于2023-10-11 09:57:03联系客户解释，满意。回单人：颜晶 6921001. &amp;#10;⑤投诉核查关联材料： 无"</t>
  </si>
  <si>
    <t>TS202310101651452293</t>
  </si>
  <si>
    <t>黄永涛</t>
  </si>
  <si>
    <t>2023-10-11 11:08:50</t>
  </si>
  <si>
    <t>&amp;#13;&amp;#10;高级模板内容：&amp;#13;&amp;#10;投诉问题描述:用户来电表示这几个月都没有打电话，但是产生了通话费&amp;#13;&amp;#10;争议月份:2023年6月、2023年7月、2023年8月、2023年9月、2023年10月&amp;#13;&amp;#10;争议金额:33.9&amp;#13;&amp;#10;是否有下发短信提醒:否&amp;#13;&amp;#10;用户要求:用户要求核实处理回复&amp;#13;</t>
  </si>
  <si>
    <t>计费争议-语音：用户反映号码语音问题，经核实因设置呼叫转移导致产生语音扣费，现已联系客户解释，考虑客户使用感知，我司申请减免部分费用20元，24小时到账，此费用不可打印发票，客户满意</t>
  </si>
  <si>
    <t>BL202310111244312286</t>
  </si>
  <si>
    <t>常训政</t>
  </si>
  <si>
    <t>2023-10-11 15:21:42</t>
  </si>
  <si>
    <t>[65岁以上老人]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沃阅读知涯升学20元特价包，AR视频彩铃酷趣会员15元包月，哔哩哔哩15G流量加会员月包，腾讯视频定向流量5G加油包5GB，沃阅读知涯升学20元特价包，炫铃功能费_&amp;#10;办理渠道:无&amp;#10;赔付月份：:2023年10月、2023年9月、2023年8月、2023年7月&amp;#10;返还倍率:单倍&amp;#10;赔付金额：:1&amp;#10;是否已经取消业务:是&amp;#10;是否承诺退费 ：:是&amp;#10;用户是否需要回复：:是&amp;#10;用户要求：:退费</t>
  </si>
  <si>
    <t>TS202310111523540948</t>
  </si>
  <si>
    <t>徐晶</t>
  </si>
  <si>
    <t>2023-10-11 16:36:37</t>
  </si>
  <si>
    <t>&amp;#13;&amp;#10;高级模板内容：&amp;#13;&amp;#10;投诉问题描述:用户来电对9月产生扣套餐月租费不认可，称是在2023-09-27 09:54:05才开户的，对此不认可，强烈要求投诉，请处理，谢谢&amp;#13;&amp;#10;争议月份:2023年9月&amp;#13;&amp;#10;争议金额:39&amp;#13;&amp;#10;用户要求:用户来电对9月产生扣套餐月租费不认可，称是在2023-09-27 09:54:05才开户的，对此不认可，强烈要求投诉，请处理，谢谢&amp;#13;</t>
  </si>
  <si>
    <t>TS202310111519370826</t>
  </si>
  <si>
    <t>刘鑫</t>
  </si>
  <si>
    <t>2023-10-11 16:52:22</t>
  </si>
  <si>
    <t>&amp;#13;&amp;#10;高级模板内容：&amp;#13;&amp;#10;投诉问题描述:用户对于9月套餐不认可要求退还19元低消补足费用&amp;#13;&amp;#10;争议月份:2023年9月&amp;#13;&amp;#10;争议金额:19&amp;#13;&amp;#10;用户要求:退费&amp;#13;</t>
  </si>
  <si>
    <t>TS202310111232221997</t>
  </si>
  <si>
    <t>罗文倩</t>
  </si>
  <si>
    <t>2023-10-11 17:13:30</t>
  </si>
  <si>
    <t>&amp;#13;&amp;#10;高级模板内容：&amp;#13;&amp;#10;投诉问题描述:预存话费享折扣优惠 档位三（次月生效24个月）-湖北政企专属合约到期9月份有多扣费，营业厅叫工作人员打人工客服处理9月费用，用户表示是因为我方提醒不到位，才导致出现问题，前台解释无效，请后台核实回复&amp;#13;&amp;#10;合约名称:预存话费享折扣优惠 档位三（次月生效24个月）-湖北政企专属&amp;#13;&amp;#10;合约办理渠道:宜昌市分公司当阳市分公司  &amp;#13;&amp;#10;办理时间:2021-09-01&amp;#13;&amp;#10;到期时间:2023-08-31&amp;#13;&amp;#10;是否下发短信提醒:是  &amp;#13;&amp;#10;用户要求:减免九月份多扣费用&amp;#13;</t>
  </si>
  <si>
    <t>TS202310111152551112</t>
  </si>
  <si>
    <t>王若晨</t>
  </si>
  <si>
    <t>2023-10-11 14:36:14</t>
  </si>
  <si>
    <t>[该用户有申诉倾向，请注意受理态度，查询近三天工单记录，积极解决用户问题。] &amp;#13;&amp;#10;高级模板内容：&amp;#13;&amp;#10;投诉问题描述:用户来电要求线上取消增值业务-联通邮箱套餐专享版&amp;#13;&amp;#10;业务名称:增值业务-联通邮箱套餐专享版&amp;#13;&amp;#10;无法办理原因:无法取消  &amp;#13;&amp;#10;办理渠道:无&amp;#13;&amp;#10;用户要求:要求线上取消增值业务-联通邮箱套餐专享版&amp;#13;</t>
  </si>
  <si>
    <t>TS202310111022111102</t>
  </si>
  <si>
    <t>2023-10-11 19:32:07</t>
  </si>
  <si>
    <t>主办单位：湖北&amp;#10;客户类别：普通客户&amp;#10;10010是否打通：否&amp;#10;是否二次致电10015：是&amp;#10;是否联系：否&amp;#10;升级倾向：&amp;#10;号码归属省：湖北&amp;#10;SVIP等级：&amp;#10;1. 问题类型:;&amp;#10;2. 投诉类型:办理争议;&amp;#10;3. 营业厅地址:;&amp;#10;4. 位置信息:;&amp;#10;5. 位置发生地:;&amp;#10;6. 投诉内容:取消预存话费享套餐折扣优惠&amp;#10;8. 办理业务的名称:预存话费享套餐折扣优惠&amp;#10;8. 无法办理的渠道:联通营业厅</t>
  </si>
  <si>
    <t>TS202310110955060261</t>
  </si>
  <si>
    <t>周国富</t>
  </si>
  <si>
    <t>2023-10-11 17:18:38</t>
  </si>
  <si>
    <t>13098412176命中精准预判服务场景:[65岁以上老人] &amp;#13;&amp;#10;来电对上月。5G优惠加油包19元10GB（次月生效）（湖北）没有使用完的流量。没有结转到本月不认可，查询到流量包合约12个月到期续约到本月，故没有结转不认可，称没有人告知。</t>
  </si>
  <si>
    <t>TS202310110948330095</t>
  </si>
  <si>
    <t>谭朝友</t>
  </si>
  <si>
    <t>2023-10-11 10:45:27</t>
  </si>
  <si>
    <t>22年Q3Q4重点客户&amp;#13;&amp;#10;高级模板内容：&amp;#13;&amp;#10;投诉问题描述:用户来电对9月月租费用不认可，称自己8月份要更改29元月租，因为系统原因没有更改成功，导致9月份多扣费30元，要求退费，请协助处理&amp;#13;&amp;#10;争议月份:2023年9月&amp;#13;&amp;#10;争议金额:30&amp;#13;&amp;#10;用户要求:用户要求退费&amp;#13;</t>
  </si>
  <si>
    <t>TS202310102137140015</t>
  </si>
  <si>
    <t>刘文财</t>
  </si>
  <si>
    <t>2023-10-11 11:23:50</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</si>
  <si>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客户来电反馈上个月到营业厅办理8元套餐，营业厅变更未经过客户同意变更为流量王-新市民卡（湖北），月租39元，前台解释，客户不认可，要求退费31元，麻烦后台工作人员协助处理&amp;#13;&amp;#10;争议月份:2023年10月&amp;#13;&amp;#10;争议金额:31&amp;#13;&amp;#10;用户要求:客户需要尽快回电处理&amp;#13;</t>
  </si>
  <si>
    <t>TS202310102044301951</t>
  </si>
  <si>
    <t>2023-10-11 09:05:50</t>
  </si>
  <si>
    <t>22年Q3Q4重点客户用户来电号码17683718250已携号转网，但转网前的费用未解决，要求退还至 6216637604000177358 中国银行  银行卡内，不方便前往营业厅，要求线上解决，谢谢</t>
  </si>
  <si>
    <t>TS202310101906350400</t>
  </si>
  <si>
    <t>赵忠兰</t>
  </si>
  <si>
    <t>2023-10-11 15:02:36</t>
  </si>
  <si>
    <t>[65岁以上老人] &amp;#13;&amp;#10;高级模板内容：&amp;#13;&amp;#10;投诉问题描述:客户来电 ，反映之前 存量5G畅爽套餐享49元赠费 湖北 活动到期了  现在又重新续订好了  现客户要求把多出的那两个月的费用退回  我处解释无效 客户强烈要求退费 烦请核实处理谢谢！ &amp;#13;&amp;#10;争议月份:2023年9月、2023年10月&amp;#13;&amp;#10;争议金额:98&amp;#13;&amp;#10;用户要求:尽快谢谢！ &amp;#13;</t>
  </si>
  <si>
    <t>TS202310101833572252</t>
  </si>
  <si>
    <t>熊家红</t>
  </si>
  <si>
    <t>2023-10-11 14:51:32</t>
  </si>
  <si>
    <t>&amp;#13;&amp;#10;高级模板内容：&amp;#13;&amp;#10;投诉问题描述:用户来电对六月优惠活动到期没有提前告知产生的费用不认可&amp;#13;&amp;#10;争议月份:2023年6月&amp;#13;&amp;#10;争议金额:64.5&amp;#13;&amp;#10;用户要求:要求退费&amp;#13;</t>
  </si>
  <si>
    <t>TS202310101126061416</t>
  </si>
  <si>
    <t>黎开菊</t>
  </si>
  <si>
    <t>2023-10-11 13:44:33</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</si>
  <si>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投诉内容:我不要任何活动，把活动都给我取消</t>
  </si>
  <si>
    <t>TS202310081152061829</t>
  </si>
  <si>
    <t>陈先荣</t>
  </si>
  <si>
    <t>#2022重保客户#主办单位：湖北&amp;#10;客户类别：普通客户&amp;#10;10010是否打通：否&amp;#10;是否二次致电10015：是&amp;#10;是否联系：否&amp;#10;升级倾向：&amp;#10;号码归属省：湖北&amp;#10;SVIP等级：&amp;#10;1. 问题类型:;&amp;#10;2. 投诉类型:月固定费争议;&amp;#10;3. 营业厅地址:;&amp;#10;4. 位置信息:;&amp;#10;5. 位置发生地:;&amp;#10;6. 投诉内容:&amp;#10;202306基本套餐费:59&amp;#10;202307基本套餐费:59&amp;#10;202308基本套餐费:59&amp;#10;202309基本套餐费:59&amp;#10;202310基本套餐费:59&amp;#10;争议金额:150.00</t>
  </si>
  <si>
    <t>"计费争议-账单扣费：①客户投诉产生的原因：账单扣费问题。 &amp;#10;②客户投诉问题核查情况及解决方案：收到贵部转办后，我司立即组织调查。经核实属宽带正常扣费，我司2023-10-09 15:43:49联系客户解释。&amp;#10;③客户问题满意度：一般。 &amp;#10;④回单人：田群、联系方式：07176921001</t>
  </si>
  <si>
    <t>TS202310111131280603</t>
  </si>
  <si>
    <t>赵序东</t>
  </si>
  <si>
    <t>2023-10-11 14:20:32</t>
  </si>
  <si>
    <t>&amp;#13;&amp;#10;高级模板内容：&amp;#13;&amp;#10;投诉问题描述:用户来电反映自己当时办卡的时候 工作人员告知第一个月免费使用  并且称还会返10元话费 返6个月  对此不符不认可&amp;#13;&amp;#10;业务名称: 小天卡-2023&amp;#13;&amp;#10;宣传渠道:网厅&amp;#13;&amp;#10;宣传内容:一个月免费使用  并且称还会返10元话费 返6个月&amp;#13;&amp;#10;实际情况:无&amp;#13;&amp;#10;用户要求:要求上报公司核实处理 联系电话13117297972&amp;#13;</t>
  </si>
  <si>
    <t>TS202310101945171041</t>
  </si>
  <si>
    <t>毛敏洁</t>
  </si>
  <si>
    <t>2023-10-11 11:21:57</t>
  </si>
  <si>
    <t>【2022年上工信部测评重保用户】【2022年上工信部测评重保用户】用户称调增减项_补收_调帐补收费2月份和3月份没有进行退费要求把这两个月也要进行退费</t>
  </si>
  <si>
    <t>计费争议-账单：用户反映账单补收问题。经核实，用户号码于2012-06-25 09:00:28在宜昌长阳集团第一网格兴网业中小企业代理办理入网，月承诺通信费66元。前期已协商由长阳政企发OA申请取消靓号约定消费，已登记申请还23年2-10月补收费用，待本月出账后于11月8日内到账，此费用无法抵扣往月欠费且不可打印发票 。联系用户解释，满意。</t>
  </si>
  <si>
    <t>TS202310101737191077</t>
  </si>
  <si>
    <t>2023-10-11 11:34:31</t>
  </si>
  <si>
    <t>&amp;#13;&amp;#10;高级模板内容：&amp;#13;&amp;#10;投诉问题描述:副卡和宽带说都是免费的，自己本来是移动的号码，说的是每月只需要交159元，但现在副卡都是收费的&amp;#13;&amp;#10;业务名称:副卡&amp;#13;&amp;#10;宣传渠道:其他:上门办理&amp;#13;&amp;#10;宣传内容:159元一月&amp;#13;&amp;#10;实际情况:219元一月&amp;#13;&amp;#10;用户要求:要求投诉办卡人员，并处理自己每月消费问题&amp;#13;</t>
  </si>
  <si>
    <t>计费争议-账单扣费：客户对账单扣费不满，经核实，属携入网用户工作人员承诺的赠费未到账导致，前期已赠费到账200元。现用户对每月消费超出159元不满，已协商办理副卡0月租优惠，次月生效，并取消IPTV业务，用户满意。</t>
  </si>
  <si>
    <t>TS202310101723450727</t>
  </si>
  <si>
    <t>2023-10-11 16:13:27</t>
  </si>
  <si>
    <t>&amp;#13;&amp;#10;高级模板内容：&amp;#13;&amp;#10;投诉问题描述:见工单TS202310051745051126  再次来电称问题没有解决工单就完结了，对此不认可，要求再次处理&amp;#13;&amp;#10;争议时间:2023-10-10&amp;#13;&amp;#10;争议金额:-1&amp;#13;&amp;#10;用户查询情况:流量计算有问题 &amp;#13;&amp;#10;前台实际查询情况:客户办理畅越冰激凌5G套餐69元 ，套餐内包含12G国内流量，网龄计划赠送国内流量12G，本月网龄计划12.G已使用 968.14MB ，剩余 11.05GB，计费正常无误&amp;#13;&amp;#10;用户要求:加急&amp;#13;</t>
  </si>
  <si>
    <t>经核实，客户办理畅越冰激凌5G套餐69元 ，套餐内包含12G国内流量，网龄计划赠送国内流量12G，计费正常无误，已再次联系客户解释说明，客户表示知晓，满意度一般</t>
  </si>
  <si>
    <t>TS202310111138170770</t>
  </si>
  <si>
    <t>夏学会</t>
  </si>
  <si>
    <t>2023-10-11 15:49:36</t>
  </si>
  <si>
    <t>【2022年上工信部测评重保用户】&amp;#13;&amp;#10;高级模板内容：&amp;#13;&amp;#10;投诉问题描述:用户来电对月租费欠费不认可，称没有接到任何短信提醒&amp;#13;&amp;#10;争议月份:2023年10月&amp;#13;&amp;#10;争议金额/流量:145.2&amp;#13;&amp;#10;用户要求:用户用户查询清楚为什么没有任何短信提醒，包括预存话费享折扣优惠 档位三（立即生效24个月）-湖北政企专属，该业务到期也没有提醒，用户非常不认可，称对欠费不认可&amp;#13;&amp;#10;备注:请后台核实尽快处理谢谢&amp;#13;</t>
  </si>
  <si>
    <t>系统支撑：客户反馈套餐折扣到期问题，考虑客户感知，申请减免本月折扣差价合计120元，24小时内到账，此费用不可打印账单发票，回访满意</t>
  </si>
  <si>
    <t>TS202310101557030717</t>
  </si>
  <si>
    <t>段涛涛</t>
  </si>
  <si>
    <t>2023-10-11 14:18:26</t>
  </si>
  <si>
    <t>&amp;#13;&amp;#10;高级模板内容：&amp;#13;&amp;#10;投诉问题描述:用户来电反映自己办理副卡的时候，说的3张副卡都是免费使用的，前台查询解释副卡优惠已经到期，用户不认可&amp;#13;&amp;#10;争议月份:2023年10月&amp;#13;&amp;#10;争议金额:30&amp;#13;&amp;#10;用户要求:用户要求我方退还3张副卡产生的费用，同时要求减免以后副卡的功能费，用户表示处理不好就携号转网，请核实处理，谢谢&amp;#13;</t>
  </si>
  <si>
    <t>业务规则：用户对副卡收费不认可，考虑用户使用感知，已为用户申请减免20.12-23.10月3张副卡部分月租费用290元，其中18672907311 到账10元，13040952325 到账10元，15587906319 到账10元（私有）主卡70元，剩余190元已登记次月退费，不可打印发票，满意</t>
  </si>
  <si>
    <t>TS202310102104432190</t>
  </si>
  <si>
    <t>胡正安</t>
  </si>
  <si>
    <t>2023-10-11 10:08:33</t>
  </si>
  <si>
    <t>&amp;#13;&amp;#10;高级模板内容：&amp;#13;&amp;#10;投诉问题描述:用户来电称对副卡费用不认可&amp;#13;&amp;#10;争议月份:2021年11月、2023年10月&amp;#13;&amp;#10;争议金额:0&amp;#13;&amp;#10;用户要求:用户要求21年11月到23年10副卡的费用全部退还，称营业厅当时告知副卡不收费&amp;#13;</t>
  </si>
  <si>
    <t>业务规则：用户对副卡收费不认可，已解释副卡免费使用12个月后正常计费10元/月，考虑用户使用感知，已为用户申请将正常使用号码15697206927转资0月租，已关停号码13135809501申请减免22.12-23.10月费用110元，24小时内赠费到账，不可打印发票，用户自行到厅复机后销户，用户认可满意</t>
  </si>
  <si>
    <t>TS202310101641322003</t>
  </si>
  <si>
    <t>贺学政</t>
  </si>
  <si>
    <t>2023-10-11 17:00:39</t>
  </si>
  <si>
    <t>&amp;#13;&amp;#10;高级模板内容：&amp;#13;&amp;#10;投诉问题描述:用户说之前办理副卡说都是免费的，但是现在有两张副卡（18671706023）（13207213203）有扣费，剩余两张（19186273426）（15335723725）副卡11月开始也要进行扣费，客户要求退还扣费两张副卡的费用，并要求解绑副卡&amp;#13;&amp;#10;渠道名称:其他:当阳育溪莲勇代理点&amp;#13;&amp;#10;办理业务名称:5G副卡基本套餐(优享服务)&amp;#13;&amp;#10;页面提示:无&amp;#13;&amp;#10;用户要求:用户说之前办理副卡说都是免费的，但是现在有两张副卡（18671706023）（13207213203）有扣费，剩余两张（19186273426）（15335723725）副卡11月开始也要进行扣费，客户要求退还扣费两张副卡的费用，并要求解绑所有副卡，要求尽快联系客户处理&amp;#13;</t>
  </si>
  <si>
    <t>业务规则：用户对副卡收费不认可，已为用户申请19186273426、15335723725转资0月租，18671706023、13207213203因风险关停，已告知用户到厅申请复机后转资，考虑用户使用感知，已为用户申请减免18671706023、13207213203两张副卡7-10月产生副卡月租费用60元，24小时内赠费到账，不可打印发票，满意</t>
  </si>
  <si>
    <t>TS202310091658040311</t>
  </si>
  <si>
    <t>严华俊</t>
  </si>
  <si>
    <t>2023-10-11 10:29:47</t>
  </si>
  <si>
    <t>&amp;#13;&amp;#10;高级模板内容：&amp;#13;&amp;#10;投诉问题描述:用户对副卡收费不认可&amp;#13;&amp;#10;争议月份:2023年10月、2023年9月&amp;#13;&amp;#10;争议金额:40&amp;#13;&amp;#10;用户要求:用户表示当时办理的工作人员承诺副卡不收取费用，用户要求减免之前的扣费并增加以后的副卡功能费减免&amp;#13;</t>
  </si>
  <si>
    <t>业务规则：用户对副卡收费规则不认可，考虑用户感知，已申请勾选副卡0元，次月生效，并退23.9-10月两张副卡费用，合计40元，24小时到帐，此费用不可打印发票，因多次未联系上客户，我司核实情况处理，如有疑问可在工作时间（08:30-12:00；14:00-17:30）致电我司宜昌联通13032700872，烦请前台代为转告</t>
  </si>
  <si>
    <t>TS202310111521410883</t>
  </si>
  <si>
    <t>刘保国</t>
  </si>
  <si>
    <t>2023-10-11 16:52:36</t>
  </si>
  <si>
    <t>&amp;#13;&amp;#10;高级模板内容：&amp;#13;&amp;#10;投诉问题描述:用户办卡时告诉副卡不收费&amp;#13;&amp;#10;业务名称:副卡&amp;#13;&amp;#10;宣传渠道:其他:地推&amp;#13;&amp;#10;宣传内容:副卡不收费&amp;#13;&amp;#10;实际情况:10元*3&amp;#13;&amp;#10;用户要求:处理。&amp;#13;</t>
  </si>
  <si>
    <t>业务规则：用户反映副卡扣费问题，经核实，副卡扣费10元为业务规则，出于服务角度，申请办理副卡0月租优惠，次月生效，满意。</t>
  </si>
  <si>
    <t>TS202310111501510341</t>
  </si>
  <si>
    <t>黄志达</t>
  </si>
  <si>
    <t>2023-10-11 17:24:29</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</si>
  <si>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电反映9月份月租不对，要求尽快处理&amp;#13;&amp;#10;争议月份:2023年9月&amp;#13;&amp;#10;争议金额:10&amp;#13;&amp;#10;用户要求:尽快处理&amp;#13;</t>
  </si>
  <si>
    <t>TS202310101811171842</t>
  </si>
  <si>
    <t>花艳</t>
  </si>
  <si>
    <t>2023-10-11 15:00:48</t>
  </si>
  <si>
    <t>判断省分:其他省分&amp;#10;:普通消费有争议&amp;#10;:下一步&amp;#10;:套餐月费不认可&amp;#10;查询套餐:&amp;#10;:套餐月费有变化&amp;#10;业务办理记录:&amp;#10;:不认可&amp;#10;:其他渠道&amp;#10;判断省分:除甘肃贵州外&amp;#10;:&amp;#10;&amp;#10;高级模板内容：&amp;#10;投诉问题描述:用户对套餐不认可表示非本人办理&amp;#10;争议月份:2023年1月、2023年2月、2023年3月、2023年4月、2023年5月、2023年6月、2023年7月、2023年8月、2023年9月、2023年10月&amp;#10;争议金额:390&amp;#10;用户要求:用户要求退产生的所有费用并要求加急今天之内处理回复</t>
  </si>
  <si>
    <t>TS202310111646490762</t>
  </si>
  <si>
    <t>韩芳</t>
  </si>
  <si>
    <t>2023-10-11 17:22:28</t>
  </si>
  <si>
    <t>[65岁以上老人] :话费错缴/话费多缴&amp;#13;&amp;#10;用户反馈:多充&amp;#13;&amp;#10;告知用户充值的费用可以用于号码的消费，建议正常使用即可:不认可&amp;#13;&amp;#10;建议用户前往线下自有营业厅咨询是否有其他处理方式:不认可&amp;#13;&amp;#10;解释后用户不认可:&amp;#13;&amp;#10;&amp;#13;&amp;#10;高级模板内容：&amp;#13;&amp;#10;投诉问题描述:用户来电反映要求退费100元，刚刚充值的要求退费解释无效请协助处理谢谢&amp;#13;&amp;#10;充值时间:2023-10-11&amp;#13;&amp;#10;充值渠道:其他:营业厅&amp;#13;&amp;#10;充值号码:16671005469&amp;#13;&amp;#10;充值金额:100&amp;#13;&amp;#10;充值交易号/订单编码:已到账&amp;#13;&amp;#10;前台是否按流程解释:否&amp;#13;&amp;#10;用户要求:要求退费100话费&amp;#13;</t>
  </si>
  <si>
    <t>TS202310110847371323</t>
  </si>
  <si>
    <t>谢娇娇</t>
  </si>
  <si>
    <t>2023-10-11 15:11:50</t>
  </si>
  <si>
    <t>判断省分:湖北&amp;#13;&amp;#10;:移网电话营销费用争议（套餐资费/融合宽带/副卡功能费类除外）&amp;#13;&amp;#10;:不认可&amp;#13;&amp;#10;:小于等于500元，且仅限单倍、月份不超过12个月&amp;#13;&amp;#10;:&amp;#13;&amp;#10;&amp;#13;&amp;#10;高级模板内容：&amp;#13;&amp;#10;是否10016外呼:否&amp;#13;&amp;#10;电话外呼号码:未提供&amp;#13;&amp;#10;渠道名称:湖北省分公司电子商务部&amp;#13;&amp;#10;反应问题涉及场景:话务人员解释不清楚&amp;#13;&amp;#10;产品名称:国内语音月包100元1400分钟(立即生效)&amp;#13;&amp;#10;争议月份:2023年9月、2023年10月&amp;#13;&amp;#10;是否承诺退费:是&amp;#13;&amp;#10;承诺退费金额:200&amp;#13;&amp;#10;是否取消业务（如取消失败，需加上系统报错的提示）:一线未取消请协助取消&amp;#13;&amp;#10;是否需要回复:否&amp;#13;&amp;#10;用户要求:退费&amp;#13;</t>
  </si>
  <si>
    <t>TS202310111045501810</t>
  </si>
  <si>
    <t>2023-10-11 12:14:23</t>
  </si>
  <si>
    <t>&amp;#13;&amp;#10;高级模板内容：&amp;#13;&amp;#10;投诉问题描述:用户表示融合里有一条宽带  7月份在宜昌东山大道的营业厅报装了  但一直没有安装 被告知距离太远 解释不认可。要求处理并回复&amp;#13;&amp;#10;装机产品:宽带 &amp;#13;&amp;#10;预约装机时间:2023-07-27&amp;#13;&amp;#10;装机地址:湖北省宜昌市枝江市安福寺镇横溪河村横溪河村一组4号周边&amp;#13;&amp;#10;申请装机渠道:	 城区新时空旗舰店(自建他营) ECQ00089&amp;#13;&amp;#10;用户要求:要求处理并回复，已按前期处理结果解释不认可，表示没有安装，详见前期工单:TS202309301149491439&amp;#13;</t>
  </si>
  <si>
    <t>宽带移机：经核实因客户装机地址理盒子较远，现渠道表示天晴后联系客户上门核查处理，如无法安装有线，将提供无线使用，建议客户耐心等待，同时已申请补赠0元10G流量包，本月内有效，客户满意</t>
  </si>
  <si>
    <t>TS202310101722060671</t>
  </si>
  <si>
    <t>071703891881</t>
  </si>
  <si>
    <t>牟春梅</t>
  </si>
  <si>
    <t>2023-10-11 10:37:24</t>
  </si>
  <si>
    <t>&amp;#13;&amp;#10;高级模板内容：&amp;#13;&amp;#10;投诉问题描述:用户来电称不需要IPTV包月，前台告知无法在线取消，需用户前往线下营业厅&amp;#13;&amp;#10;渠道名称:其他: &amp;#13;&amp;#10;办理业务名称:IPTV包月&amp;#13;&amp;#10;页面提示:无&amp;#13;&amp;#10;用户要求:用户要求回电反馈，请尽快处理谢谢！&amp;#13;</t>
  </si>
  <si>
    <t>其他：经核实客户要求取消电视，现挽留成功，客户暂不取消，客户满意</t>
  </si>
  <si>
    <t>TS202310101407590169</t>
  </si>
  <si>
    <t>刘薇</t>
  </si>
  <si>
    <t>2023-10-11 13:31:30</t>
  </si>
  <si>
    <t>&amp;#13;&amp;#10;高级模板内容：&amp;#13;&amp;#10;投诉问题描述:流量券无法兑换&amp;#13;&amp;#10;操作渠道:中国联通APP&amp;#13;&amp;#10;参加活动（套餐）名称:500M全国流量&amp;#13;&amp;#10;页面提示:小主，非常抱歉，当前兑换异常，请拨打10010核实哦！&amp;#13;&amp;#10;用户要求:协助处理&amp;#13;</t>
  </si>
  <si>
    <t>其他：客户反馈APP兑换流量不成功，已手动赠送本月0元500M流量，立即生效，回访满意</t>
  </si>
  <si>
    <t>TS202310111359001187</t>
  </si>
  <si>
    <t>张雨菲</t>
  </si>
  <si>
    <t>2023-10-11 17:22:31</t>
  </si>
  <si>
    <t>&amp;#13;&amp;#10;高级模板内容：&amp;#13;&amp;#10;投诉问题描述:用户称在联通线上办理的卡，当时称首充100享优惠，但现在却一直没有返费，我方查询到用户没有返费的活动，已解释，用户不认可，称当时办的是每月19的，称有首充100返费的，对此不认可，坚持要求投诉，联系电话13197343697&amp;#13;&amp;#10;活动名称:首充100元返费10的活动&amp;#13;&amp;#10;争议月份:2023年10月、2023年8月、2023年9月&amp;#13;&amp;#10;争议金额:10&amp;#13;&amp;#10;用户要求:用户称在联通线上办理的卡，当时称首充100享优惠，但现在却一直没有返费，我方查询到用户没有返费的活动，已解释，用户不认可，称当时办的是每月19的，称有首充100返费的，对此不认可，坚持要求投诉，联系电话13197343697&amp;#13;</t>
  </si>
  <si>
    <t>其他：客户反馈办理小天卡赠费未到账的问题，已系统勾选赠费10元*12个月立即生效，并联系客户解释清楚赠费规则，客户表示理解，回访满意</t>
  </si>
  <si>
    <t>TS202310101418540469</t>
  </si>
  <si>
    <t>沈远波</t>
  </si>
  <si>
    <t>2023-10-11 17:06:28</t>
  </si>
  <si>
    <t>&amp;#13;&amp;#10;高级模板内容：&amp;#13;&amp;#10;投诉问题描述:客户称本月6号领取qq绿钻会员后，qq还是提示不是会员&amp;#13;&amp;#10;操作渠道:联通畅视”微信公众号-输入发送“百宝箱&amp;#13;&amp;#10;参加活动（套餐）名称:2I专享39元20GB炫彩超会5G包 （次月生效）湖北&amp;#13;&amp;#10;页面提示:本月次数已经使用完毕，领取失败&amp;#13;&amp;#10;用户要求:现在qq音乐提示没有会员，请核实处理&amp;#13;</t>
  </si>
  <si>
    <t>其他：联系客户表示系统延时，现qq绿钻会员已领取成功，回访满意</t>
  </si>
  <si>
    <t>TS202310101028252209</t>
  </si>
  <si>
    <t>2023-10-11 13:36:02</t>
  </si>
  <si>
    <t>:号卡配送问题&amp;#13;&amp;#10;:配送人员规范/态度问题&amp;#13;&amp;#10;:&amp;#13;&amp;#10;&amp;#13;&amp;#10;高级模板内容：&amp;#13;&amp;#10;投诉问题描述:用户表示配送人员今天配送拒绝上五楼给其配送且服务态度略显强硬，用户想要投诉且核实不上五楼是公司规定还是个人行为（表示之前办理副卡配送人员愿意上五楼）&amp;#13;&amp;#10;订单号/预留电话:订单号1963092731972631，号码13277233772&amp;#13;&amp;#10;订购渠道:未提供&amp;#13;&amp;#10;业务名称:订购副卡&amp;#13;&amp;#10;用户要求:核实回复&amp;#13;</t>
  </si>
  <si>
    <t>其他：用户反馈配送问题，经核实，现已跟用户解释清楚，并联系配送员已给用户配送到，联系用户称现已无其他问题，满意。</t>
  </si>
  <si>
    <t>TS202310101730190890</t>
  </si>
  <si>
    <t>07176938030</t>
  </si>
  <si>
    <t>湖北融诚通信服务有限公司</t>
  </si>
  <si>
    <t>2023-10-11 09:02:21</t>
  </si>
  <si>
    <t>&amp;#13;&amp;#10;高级模板内容：&amp;#13;&amp;#10;投诉问题描述:用户来电称有电话骚扰，已告知客户举报，及其他拦截渠道，用户不认可，希望我方帮忙拦截处理&amp;#13;&amp;#10;骚扰类型:电话&amp;#13;&amp;#10;骚扰内容:打通就挂机，一直重复&amp;#13;&amp;#10;骚扰时间:2023-10-10&amp;#13;&amp;#10;骚扰号码:07176938030&amp;#13;</t>
  </si>
  <si>
    <t>TS202310111538081347</t>
  </si>
  <si>
    <t>刘华丽</t>
  </si>
  <si>
    <t>2023-10-11 15:58:36</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</si>
  <si>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投诉内容:我要办理八元的套餐，这张卡平时基本不出门，也有无线网络，用不了高套餐，工作又需要这张卡，麻烦修改一下套餐，免得还会继续投诉</t>
  </si>
  <si>
    <t>TS202310111528061080</t>
  </si>
  <si>
    <t>2023-10-11 15:45:06</t>
  </si>
  <si>
    <t>TS202310111234242033</t>
  </si>
  <si>
    <t>吴琪</t>
  </si>
  <si>
    <t>2023-10-11 15:35:13</t>
  </si>
  <si>
    <t>主办单位：湖北&amp;#10;客户类别：普通客户&amp;#10;10010是否打通：否&amp;#10;是否二次致电10015：是&amp;#10;是否联系：否&amp;#10;升级倾向：&amp;#10;号码归属省：湖北&amp;#10;SVIP等级：&amp;#10;1. 问题类型:;&amp;#10;2. 投诉类型:办理争议;&amp;#10;3. 营业厅地址:;&amp;#10;4. 位置信息:;&amp;#10;5. 位置发生地:;&amp;#10;6. 投诉内容:我想变更套餐，但是可变更套餐只有四种，且都是贵的套餐，这就很离谱，你们是只有那四种套餐吗？&amp;#10;8. 办理业务的名称:套餐变更&amp;#10;8. 无法办理的渠道:中国联通APP</t>
  </si>
  <si>
    <t>BL202310111648120924</t>
  </si>
  <si>
    <t>寇红利</t>
  </si>
  <si>
    <t>2023-10-11 17:05:14</t>
  </si>
  <si>
    <t>判断省分:湖北&amp;#13;&amp;#10;:有意向资费&amp;#13;&amp;#10;:全国流量王8元套餐&amp;#13;&amp;#10;:&amp;#13;&amp;#10;&amp;#13;&amp;#10;高级模板内容：&amp;#13;&amp;#10;用户诉求:要求办理8元套餐，不愿到厅，挽留失败&amp;#13;&amp;#10;当前套餐名称:腾讯大王卡（新）&amp;#13;&amp;#10;新套餐名称（转入套餐名称）:全国流量王8元套餐&amp;#13;&amp;#10;是合约期内（含靓号）:否&amp;#13;</t>
  </si>
  <si>
    <t>BL202310111628060632</t>
  </si>
  <si>
    <t>杨帅</t>
  </si>
  <si>
    <t>2023-10-11 16:37:17</t>
  </si>
  <si>
    <t>判断省分:湖北&amp;#13;&amp;#10;:指定要求办理全国流量王8元套餐&amp;#13;&amp;#10;:&amp;#13;&amp;#10;&amp;#13;&amp;#10;高级模板内容：&amp;#13;&amp;#10;用户诉求: 用户要求办理4G全国流量王8元套餐 前台已解释 用户不愿前往营业厅更改 要求线上更改 请处理谢谢&amp;#13;&amp;#10;当前套餐名称:腾讯大王卡&amp;#13;&amp;#10;新套餐名称（转入套餐名称）:4G全国流量王8元套餐&amp;#13;&amp;#10;是合约期内（含靓号）:否&amp;#13;&amp;#10;备注:用户要求办理4G全国流量王8元套餐 前台已解释 用户不愿前往营业厅更改 要求线上更改 请处理谢谢&amp;#13;</t>
  </si>
  <si>
    <t>BL202310111539332336</t>
  </si>
  <si>
    <t>韦章苹</t>
  </si>
  <si>
    <t>2023-10-11 16:01:16</t>
  </si>
  <si>
    <t>判断省分:湖北&amp;#13;&amp;#10;:指定要求办理全国流量王8元套餐&amp;#13;&amp;#10;:&amp;#13;&amp;#10;&amp;#13;&amp;#10;高级模板内容：&amp;#13;&amp;#10;用户诉求:用户来电要求修改套餐为（8元流量王套餐），挽留无效，用户也不愿到营业厅，坚决要求线上变更，请核实处理&amp;#13;&amp;#10;当前套餐名称:大王卡39元版&amp;#13;&amp;#10;新套餐名称（转入套餐名称）:8元流量王套餐&amp;#13;&amp;#10;是合约期内（含靓号）:否&amp;#13;</t>
  </si>
  <si>
    <t>BL202310111509541834</t>
  </si>
  <si>
    <t>谢圣桂</t>
  </si>
  <si>
    <t>2023-10-11 15:25:28</t>
  </si>
  <si>
    <t>判断省分:湖北&amp;#13;&amp;#10;:指定要求办理全国流量王8元套餐&amp;#13;&amp;#10;:&amp;#13;&amp;#10;&amp;#13;&amp;#10;高级模板内容：&amp;#13;&amp;#10;用户诉求:降套&amp;#13;&amp;#10;当前套餐名称:星锐卡-2023&amp;#13;&amp;#10;新套餐名称（转入套餐名称）:4G全国流量王8元套餐  90495213&amp;#13;&amp;#10;是合约期内（含靓号）:是&amp;#13;&amp;#10;备注:用户有1元89GB省内流量包*24月还未到期&amp;#13;</t>
  </si>
  <si>
    <t>BL202310111436381179</t>
  </si>
  <si>
    <t>朱艳鄂</t>
  </si>
  <si>
    <t>2023-10-11 15:30:18</t>
  </si>
  <si>
    <t>判断省分:湖北&amp;#13;&amp;#10;:指定要求办理全国流量王8元套餐&amp;#13;&amp;#10;:&amp;#13;&amp;#10;&amp;#13;&amp;#10;高级模板内容：&amp;#13;&amp;#10;用户诉求:更改为8元全国流量王套餐&amp;#13;&amp;#10;当前套餐名称: 腾讯大王卡&amp;#13;&amp;#10;新套餐名称（转入套餐名称）:全国流量王8元套餐&amp;#13;&amp;#10;是合约期内（含靓号）:否&amp;#13;</t>
  </si>
  <si>
    <t>BL202310111420180910</t>
  </si>
  <si>
    <t>2023-10-11 14:36:20</t>
  </si>
  <si>
    <t>判断省分:湖北&amp;#13;&amp;#10;:指定要求办理全国流量王8元套餐&amp;#13;&amp;#10;:&amp;#13;&amp;#10;&amp;#13;&amp;#10;高级模板内容：&amp;#13;&amp;#10;用户诉求:降套为8元套餐，挽留无效不认可去营业厅&amp;#13;&amp;#10;当前套餐名称: 新4G随意打套餐18元(OCS)(湖北&amp;#13;&amp;#10;新套餐名称（转入套餐名称）:全国流量王8元套餐&amp;#13;&amp;#10;是合约期内（含靓号）:是&amp;#13;</t>
  </si>
  <si>
    <t>BL202310111254382384</t>
  </si>
  <si>
    <t>胡志波</t>
  </si>
  <si>
    <t>2023-10-11 17:06:15</t>
  </si>
  <si>
    <t>判断省分:湖北&amp;#13;&amp;#10;:指定要求办理全国流量王8元套餐&amp;#13;&amp;#10;:&amp;#13;&amp;#10;&amp;#13;&amp;#10;高级模板内容：&amp;#13;&amp;#10;用户诉求:要求办理办理全国流量王8元套餐&amp;#13;&amp;#10;当前套餐名称:腾讯大王卡&amp;#13;&amp;#10;新套餐名称（转入套餐名称）:全国流量王8元套餐&amp;#13;&amp;#10;是合约期内（含靓号）:否&amp;#13;&amp;#10;备注:要求回电确认&amp;#13;</t>
  </si>
  <si>
    <t>BL202310111210371838</t>
  </si>
  <si>
    <t>严定玮</t>
  </si>
  <si>
    <t>2023-10-11 14:12:35</t>
  </si>
  <si>
    <t>&amp;#13;&amp;#10;高级模板内容：&amp;#13;&amp;#10;用户诉求:用户要求更改4G全国流量王8元套餐，已建议带上本人身份证件到归属地联通自营厅咨询不认可坚持办理&amp;#13;&amp;#10;当前套餐名称:腾讯大王卡&amp;#13;&amp;#10;新套餐名称（转入套餐名称）:4G全国流量王8元套餐&amp;#13;&amp;#10;是合约期内（含靓号）:否&amp;#13;</t>
  </si>
  <si>
    <t>BL202310111150301554</t>
  </si>
  <si>
    <t>王晓玥</t>
  </si>
  <si>
    <t>2023-10-11 16:04:47</t>
  </si>
  <si>
    <t>判断省分:湖北&amp;#13;&amp;#10;:指定要求办理全国流量王8元套餐&amp;#13;&amp;#10;:&amp;#13;&amp;#10;&amp;#13;&amp;#10;高级模板内容：&amp;#13;&amp;#10;用户诉求:用户要求办理4G全国流量王8元套餐 前台已解释 用户不愿前往营业厅更改 要求线上更改 请处理谢谢&amp;#13;&amp;#10;当前套餐名称:阿里小宝卡&amp;#13;&amp;#10;新套餐名称（转入套餐名称）:4G全国流量王8元套餐&amp;#13;&amp;#10;是合约期内（含靓号）:否&amp;#13;&amp;#10;备注:用户要求办理4G全国流量王8元套餐 前台已解释 用户不愿前往营业厅更改 要求线上更改 请处理谢谢&amp;#13;</t>
  </si>
  <si>
    <t>BL202310111052390587</t>
  </si>
  <si>
    <t>刘鑫隆</t>
  </si>
  <si>
    <t>2023-10-11 11:03:31</t>
  </si>
  <si>
    <t>22年Q3Q4重点客户&amp;#13;&amp;#10;高级模板内容：&amp;#13;&amp;#10;用户诉求:用户来电要求携号转网（推荐了8元套餐）&amp;#13;&amp;#10;当前套餐名称: 天神卡&amp;#13;&amp;#10;新套餐名称（转入套餐名称）:8元流量王&amp;#13;&amp;#10;是合约期内（含靓号）:否&amp;#13;</t>
  </si>
  <si>
    <t>BL202310111047240503</t>
  </si>
  <si>
    <t>王小林</t>
  </si>
  <si>
    <t>2023-10-11 17:03:20</t>
  </si>
  <si>
    <t>&amp;#13;&amp;#10;高级模板内容：&amp;#13;&amp;#10;用户诉求:用户来电要求办理8元套餐，请协助处理，谢谢&amp;#13;&amp;#10;当前套餐名称: 蚂蚁国宝卡&amp;#13;&amp;#10;新套餐名称（转入套餐名称）:8元套餐&amp;#13;&amp;#10;是合约期内（含靓号）:否&amp;#13;</t>
  </si>
  <si>
    <t>BL202310111046540495</t>
  </si>
  <si>
    <t>童德华</t>
  </si>
  <si>
    <t>2023-10-11 11:26:16</t>
  </si>
  <si>
    <t>判断省分:湖北&amp;#13;&amp;#10;:指定要求办理全国流量王8元套餐&amp;#13;&amp;#10;:&amp;#13;&amp;#10;&amp;#13;&amp;#10;高级模板内容：&amp;#13;&amp;#10;用户诉求:更改套餐&amp;#13;&amp;#10;当前套餐名称: 阿里大宝卡&amp;#13;&amp;#10;新套餐名称（转入套餐名称）:4G全国流量王8元套餐&amp;#13;&amp;#10;是合约期内（含靓号）:是&amp;#13;</t>
  </si>
  <si>
    <t>BL202310111023150073</t>
  </si>
  <si>
    <t>高本慈</t>
  </si>
  <si>
    <t>2023-10-11 11:06:48</t>
  </si>
  <si>
    <t>判断省分:湖北&amp;#13;&amp;#10;:指定要求办理全国流量王8元套餐&amp;#13;&amp;#10;:&amp;#13;&amp;#10;&amp;#13;&amp;#10;高级模板内容：&amp;#13;&amp;#10;用户诉求:改成8元套餐&amp;#13;&amp;#10;当前套餐名称: 腾讯大王卡&amp;#13;&amp;#10;新套餐名称（转入套餐名称）:8元套餐&amp;#13;&amp;#10;是合约期内（含靓号）:否&amp;#13;&amp;#10;备注:降套餐&amp;#13;</t>
  </si>
  <si>
    <t>BL202310111009482323</t>
  </si>
  <si>
    <t>2023-10-11 17:03:16</t>
  </si>
  <si>
    <t>&amp;#13;&amp;#10;高级模板内容：&amp;#13;&amp;#10;用户诉求:用户要求线上办理变更套餐&amp;#13;&amp;#10;当前套餐名称: 畅越冰激凌5G套餐99元&amp;#13;&amp;#10;新套餐名称（转入套餐名称）:腾讯大王卡（新）（91090059）&amp;#13;&amp;#10;是合约期内（含靓号）:否&amp;#13;&amp;#10;备注:挽留失败，人在异地，要求线上修改，请核实，谢谢&amp;#13;</t>
  </si>
  <si>
    <t>BL202310110947451994</t>
  </si>
  <si>
    <t>周泽勇</t>
  </si>
  <si>
    <t>2023-10-11 11:15:14</t>
  </si>
  <si>
    <t>22年Q3Q4重点客户判断省分:湖北&amp;#13;&amp;#10;:指定要求办理全国流量王8元套餐&amp;#13;&amp;#10;:&amp;#13;&amp;#10;&amp;#13;&amp;#10;高级模板内容：&amp;#13;&amp;#10;用户诉求:用户要求降套&amp;#13;&amp;#10;当前套餐名称:幸福家家乐39元套餐&amp;#13;&amp;#10;新套餐名称（转入套餐名称）:全国流量王8元套餐&amp;#13;&amp;#10;是合约期内（含靓号）:否&amp;#13;&amp;#10;备注:用户要求降套&amp;#13;</t>
  </si>
  <si>
    <t>BL202310110921501637</t>
  </si>
  <si>
    <t>何栖</t>
  </si>
  <si>
    <t>2023-10-11 10:03:13</t>
  </si>
  <si>
    <t>判断省分:湖北&amp;#13;&amp;#10;:指定要求办理全国流量王8元套餐&amp;#13;&amp;#10;:&amp;#13;&amp;#10;&amp;#13;&amp;#10;高级模板内容：&amp;#13;&amp;#10;用户诉求:用户要求更改全国流量王8元套餐，不愿到厅，挽留失败，请尽快处理，谢谢&amp;#13;&amp;#10;当前套餐名称:畅越全国冰激凌套餐-78元档&amp;#13;&amp;#10;新套餐名称（转入套餐名称）:4G全国流量王8元套餐&amp;#13;&amp;#10;是合约期内（含靓号）:否&amp;#13;</t>
  </si>
  <si>
    <t>BL202310110839561181</t>
  </si>
  <si>
    <t>胡金萍</t>
  </si>
  <si>
    <t>2023-10-11 09:57:16</t>
  </si>
  <si>
    <t>判断省分:湖北&amp;#13;&amp;#10;:指定要求办理全国流量王8元套餐&amp;#13;&amp;#10;:&amp;#13;&amp;#10;&amp;#13;&amp;#10;高级模板内容：&amp;#13;&amp;#10;用户诉求:办理8元保号套餐&amp;#13;&amp;#10;当前套餐名称: 4G全国流量王36元套餐&amp;#13;&amp;#10;新套餐名称（转入套餐名称）:全国流量王8元套餐&amp;#13;&amp;#10;是合约期内（含靓号）:是&amp;#13;&amp;#10;备注:用户要求办理8元保号套餐，前台解释不认可，烦请后台处理&amp;#13;</t>
  </si>
  <si>
    <t>BL202310102133000710</t>
  </si>
  <si>
    <t>2023-10-11 11:21:47</t>
  </si>
  <si>
    <t>判断省分:湖北&amp;#13;&amp;#10;:指定要求办理全国流量王8元套餐&amp;#13;&amp;#10;:&amp;#13;&amp;#10;&amp;#13;&amp;#10;高级模板内容：&amp;#13;&amp;#10;用户诉求:指定要求办理全国流量王8元套餐，前台挽留无效，麻烦工作人员协助处理&amp;#13;&amp;#10;当前套餐名称: 流量王-新市民卡（湖北）&amp;#13;&amp;#10;新套餐名称（转入套餐名称）:指定要求办理全国流量王8元套餐&amp;#13;&amp;#10;是合约期内（含靓号）:否&amp;#13;&amp;#10;备注:客户需要尽快回电处理&amp;#13;</t>
  </si>
  <si>
    <t>BL202310102020050237</t>
  </si>
  <si>
    <t>肖俊伟</t>
  </si>
  <si>
    <t>2023-10-11 09:03:36</t>
  </si>
  <si>
    <t>&amp;#13;&amp;#10;高级模板内容：&amp;#13;&amp;#10;用户诉求: 用户要求更改全国流量王8元套餐，不愿到厅，挽留失败，请尽快处理，谢谢&amp;#13;&amp;#10;当前套餐名称:腾讯大王卡&amp;#13;&amp;#10;新套餐名称（转入套餐名称）:4G全国流量王8元套餐&amp;#13;&amp;#10;是合约期内（含靓号）:否&amp;#13;</t>
  </si>
  <si>
    <t>BL202310101954520029</t>
  </si>
  <si>
    <t>王素雅</t>
  </si>
  <si>
    <t>2023-10-11 09:09:48</t>
  </si>
  <si>
    <t>判断省分:湖北&amp;#13;&amp;#10;:指定要求办理全国流量王8元套餐&amp;#13;&amp;#10;:&amp;#13;&amp;#10;&amp;#13;&amp;#10;高级模板内容：&amp;#13;&amp;#10;用户诉求:要求办理8元套餐，挽留失败&amp;#13;&amp;#10;当前套餐名称:腾讯大王卡&amp;#13;&amp;#10;新套餐名称（转入套餐名称）:全国流量王8元套餐&amp;#13;&amp;#10;是合约期内（含靓号）:否&amp;#13;</t>
  </si>
  <si>
    <t>BL202310101901411937</t>
  </si>
  <si>
    <t>李满朋</t>
  </si>
  <si>
    <t>2023-10-11 09:08:22</t>
  </si>
  <si>
    <t>&amp;#13;&amp;#10;高级模板内容：&amp;#13;&amp;#10;用户诉求:降套&amp;#13;&amp;#10;当前套餐名称:小骑手卡&amp;#13;&amp;#10;新套餐名称（转入套餐名称）:孝心卡&amp;#13;&amp;#10;是合约期内（含靓号）:否&amp;#13;</t>
  </si>
  <si>
    <t>BL202310101507260750</t>
  </si>
  <si>
    <t>王学山</t>
  </si>
  <si>
    <t>2023-10-11 10:09:13</t>
  </si>
  <si>
    <t>[65岁以上老人] 判断省分:湖北&amp;#13;&amp;#10;:指定要求办理全国流量王8元套餐&amp;#13;&amp;#10;:&amp;#13;&amp;#10;&amp;#13;&amp;#10;高级模板内容：&amp;#13;&amp;#10;用户诉求:降低套餐&amp;#13;&amp;#10;当前套餐名称: 福多多29元（湖北）&amp;#13;&amp;#10;新套餐名称（转入套餐名称）:全国流量王8元套餐&amp;#13;&amp;#10;是合约期内（含靓号）:否&amp;#13;&amp;#10;备注:15672496886用户要求打这个电话&amp;#13;</t>
  </si>
  <si>
    <t>TS202310081743431374</t>
  </si>
  <si>
    <t>袁青</t>
  </si>
  <si>
    <t>2023-10-11 18:07:06</t>
  </si>
  <si>
    <t>主办单位：湖北&amp;#10;客户类别：普通客户&amp;#10;10010是否打通：否&amp;#10;是否二次致电10015：是&amp;#10;是否联系：否&amp;#10;升级倾向：&amp;#10;号码归属省：湖北&amp;#10;SVIP等级：&amp;#10;1. 问题类型:;&amp;#10;2. 投诉类型:办理争议;&amp;#10;3. 营业厅地址:;&amp;#10;4. 位置信息:;&amp;#10;5. 位置发生地:;&amp;#10;6. 投诉内容:更改为滴滴小王卡，不方便去营业厅办理&amp;#10;8. 办理业务的名称:滴滴小王卡&amp;#10;8. 无法办理的渠道:办不了</t>
  </si>
  <si>
    <t>"套餐变更①客户基本资料：业务号码：15587990880、客户姓名：袁青、套餐情况：畅爽冰激凌5G套餐299元（基础版）；客户反映转资的问题； &amp;#10;②首次联系客户时间：2023-10-09 13:34:00&amp;#10;③投诉核查处理情况：收到贵部转办，我司立即组织核查，经核实，现已为用户转资滴滴小王卡，次月生效，满意； &amp;#10;④答复客户时间及客户满意度评价：根据上述核实情况，我司于2023-10-09 13:34:00联系客户满意，回单人：胡春燕、联系方式：07176921001&amp;#10;⑤投诉核查关联材料：无。"</t>
  </si>
  <si>
    <t>TS202310102046421973</t>
  </si>
  <si>
    <t>2023-10-11 10:24:33</t>
  </si>
  <si>
    <t>主办单位：湖北&amp;#10;客户类别：普通客户&amp;#10;10010是否打通：否&amp;#10;是否二次致电10015：是&amp;#10;是否联系：否&amp;#10;升级倾向：&amp;#10;号码归属省：湖北&amp;#10;SVIP等级：&amp;#10;1. 问题类型:;&amp;#10;2. 投诉类型:办理争议;&amp;#10;3. 营业厅地址:;&amp;#10;4. 位置信息:;&amp;#10;5. 位置发生地:;&amp;#10;6. 投诉内容:变更办理八元套餐，营业厅不给办理&amp;#10;8. 办理业务的名称:套餐变更&amp;#10;8. 无法办理的渠道:联通营业厅</t>
  </si>
  <si>
    <t>套餐变更-未到厅①客户基本信息：业务号码：18671770968、客户姓名：王小林、套餐情况：蚂蚁国宝卡； 客户反映转资的问题。&amp;#10;②首次联系客户时间： 2023-10-11 09:47:34 ； &amp;#10;③投诉核查处理情况：收到贵部转办后，我司立即组织调查 。经核实，客户要求办理转资8元流量王，建议客户到营业厅申请复机后联系我司申请办理转资，客户满意&amp;#10;④答复客户时间及客户满意度评价相关信息：我司于2023-10-11 09:47:34联系客户解释说明，客户认可满意。回单人：王宜艳&amp;#10;⑤投诉核查关联材料：无</t>
  </si>
  <si>
    <t>BL202310101629542178</t>
  </si>
  <si>
    <t>陈元宝</t>
  </si>
  <si>
    <t>2023-10-11 14:07:20</t>
  </si>
  <si>
    <t>[65岁以上老人] &amp;#13;&amp;#10;高级模板内容：&amp;#13;&amp;#10;用户诉求:用户来电移走我方线上变更套餐，前台建议用户前往营业厅办理，用户不认可，称机主本人不是自己，要求我方线上处理，不然就工信部投诉，烦请处理&amp;#13;&amp;#10;当前套餐名称: 畅爽冰激凌5G套餐159元（基础&amp;#13;&amp;#10;新套餐名称（转入套餐名称）:无&amp;#13;&amp;#10;是合约期内（含靓号）:是&amp;#13;&amp;#10;备注:尽快回复&amp;#13;</t>
  </si>
  <si>
    <t>套餐变更：未到厅，降套，查询用户号码存在靓号月承诺通信费用150元，消费不足150元按照150元补收，现用户知晓，表示暂不办理转资，满意</t>
  </si>
  <si>
    <t>BL202310101620431987</t>
  </si>
  <si>
    <t>2023-10-11 14:07:29</t>
  </si>
  <si>
    <t>判断省分:湖北&amp;#13;&amp;#10;:无意向资费&amp;#13;&amp;#10;node_104:&amp;#13;&amp;#10;node_102:&amp;#13;&amp;#10;:降套&amp;#13;&amp;#10;:消费过高&amp;#13;&amp;#10;:挽留后，用户依旧要求降套&amp;#13;&amp;#10;:消费对比&amp;#13;&amp;#10;:挽留失败&amp;#13;&amp;#10;:&amp;#13;&amp;#10;node_106:&amp;#13;&amp;#10;:有合约/有靓号&amp;#13;&amp;#10;:&amp;#13;&amp;#10;&amp;#13;&amp;#10;高级模板内容：&amp;#13;&amp;#10;用户诉求:客户来电要求降低套餐&amp;#13;&amp;#10;当前套餐名称: 畅爽冰激凌5G套餐299元（基础版&amp;#13;&amp;#10;新套餐名称（转入套餐名称）:29元福多多&amp;#13;&amp;#10;是合约期内（含靓号）:是&amp;#13;</t>
  </si>
  <si>
    <t>套餐变更：未到厅，降套，已为用户转资29元福多多卡套餐，用户靓号合约到期时间是2023年11月30日，已告知用户次月转资后会补收，用户认可，满意</t>
  </si>
  <si>
    <t>BL202310101215020829</t>
  </si>
  <si>
    <t>裴江丽</t>
  </si>
  <si>
    <t>2023-10-11 14:02:47</t>
  </si>
  <si>
    <t>判断省分:湖北&amp;#13;&amp;#10;:有意向资费&amp;#13;&amp;#10;:否&amp;#13;&amp;#10;:降套&amp;#13;&amp;#10;:流量过多&amp;#13;&amp;#10;:挽留后，用户依旧要求降套&amp;#13;&amp;#10;:消费对比&amp;#13;&amp;#10;:挽留失败&amp;#13;&amp;#10;:&amp;#13;&amp;#10;node_106:&amp;#13;&amp;#10;:无合约/无靓号&amp;#13;&amp;#10;:&amp;#13;&amp;#10;&amp;#13;&amp;#10;高级模板内容：&amp;#13;&amp;#10;用户诉求:降套!&amp;#13;&amp;#10;当前套餐名称:畅越冰激凌5G套餐159元&amp;#13;&amp;#10;新套餐名称（转入套餐名称）:畅越冰激凌5G套餐129元&amp;#13;&amp;#10;是合约期内（含靓号）:否&amp;#13;&amp;#10;备注:尽快处理！&amp;#13;</t>
  </si>
  <si>
    <t>套餐变更-未到厅：159转129，已为用户转资，畅越冰激凌5G套餐129元，次月生效，满意</t>
  </si>
  <si>
    <t>BL202310101321471691</t>
  </si>
  <si>
    <t>2023-10-11 10:05:35</t>
  </si>
  <si>
    <t>&amp;#13;&amp;#10;高级模板内容：&amp;#13;&amp;#10;用户诉求:用户要求更改套餐。&amp;#13;&amp;#10;当前套餐名称: 腾讯大王卡&amp;#13;&amp;#10;新套餐名称（转入套餐名称）:5元米粉卡&amp;#13;&amp;#10;是合约期内（含靓号）:否&amp;#13;&amp;#10;备注:用户要求更改套餐，请尽快联系核实谢谢！&amp;#13;</t>
  </si>
  <si>
    <t>套餐变更-未到厅：19元转5元，米粉卡为下架套餐不支持转资，建议用户关注其他优惠资费，用户 表示知晓。</t>
  </si>
  <si>
    <t>BL202310101114102315</t>
  </si>
  <si>
    <t>郑家兴</t>
  </si>
  <si>
    <t>2023-10-11 14:06:49</t>
  </si>
  <si>
    <t>&amp;#13;&amp;#10;高级模板内容：&amp;#13;&amp;#10;用户诉求: 用户要求更改4G全国流量王8元套餐，已建议带上本人身份证件到归属地联通自营厅咨询不认可坚持办理&amp;#13;&amp;#10;当前套餐名称:腾讯大王卡&amp;#13;&amp;#10;新套餐名称（转入套餐名称）:4G全国流量王8元套餐&amp;#13;&amp;#10;是合约期内（含靓号）:否&amp;#13;</t>
  </si>
  <si>
    <t>套餐变更-未到厅：19转8元，经核实，用户有低消宽带无法转资，用户表示要用到月底，已添加用户微信建议用户月底前两天联系我们取消宽带转资，用户满意。</t>
  </si>
  <si>
    <t>BL202310101444000341</t>
  </si>
  <si>
    <t>胡振洲</t>
  </si>
  <si>
    <t>2023-10-11 17:29:13</t>
  </si>
  <si>
    <t>判断省分:湖北&amp;#13;&amp;#10;:指定要求办理全国流量王8元套餐&amp;#13;&amp;#10;:&amp;#13;&amp;#10;&amp;#13;&amp;#10;高级模板内容：&amp;#13;&amp;#10;用户诉求:要求变更套餐&amp;#13;&amp;#10;当前套餐名称:畅越冰激凌5G套餐59元&amp;#13;&amp;#10;新套餐名称（转入套餐名称）:4G全国流量王8元&amp;#13;&amp;#10;是合约期内（含靓号）:否&amp;#13;&amp;#10;备注:已解释且建议营业厅不认可&amp;#13;</t>
  </si>
  <si>
    <t>套餐变更-未到厅：59元转8元，联系用户表示无需转资，满意</t>
  </si>
  <si>
    <t>BL202310101551231484</t>
  </si>
  <si>
    <t>唐位</t>
  </si>
  <si>
    <t>2023-10-11 14:04:48</t>
  </si>
  <si>
    <t>判断省分:湖北&amp;#13;&amp;#10;:无意向资费&amp;#13;&amp;#10;node_104:&amp;#13;&amp;#10;node_102:&amp;#13;&amp;#10;:降套&amp;#13;&amp;#10;:消费过高&amp;#13;&amp;#10;:挽留后，用户依旧要求降套&amp;#13;&amp;#10;:消费对比&amp;#13;&amp;#10;:挽留失败&amp;#13;&amp;#10;:&amp;#13;&amp;#10;node_106:&amp;#13;&amp;#10;:有合约/有靓号&amp;#13;&amp;#10;:&amp;#13;&amp;#10;&amp;#13;&amp;#10;高级模板内容：&amp;#13;&amp;#10;用户诉求:降套&amp;#13;&amp;#10;当前套餐名称:腾讯天王卡&amp;#13;&amp;#10;新套餐名称（转入套餐名称）:福多多29元&amp;#13;&amp;#10;是合约期内（含靓号）:是&amp;#13;</t>
  </si>
  <si>
    <t>套餐变更-未到厅：用户要求转资29元福多多套餐，挽留无效（降套的）已办理，次月生效,副卡已办理销户，用户满意。</t>
  </si>
  <si>
    <t>BL202310111412560781</t>
  </si>
  <si>
    <t>郑光林</t>
  </si>
  <si>
    <t>2023-10-11 17:32:16</t>
  </si>
  <si>
    <t>&amp;#13;&amp;#10;高级模板内容：&amp;#13;&amp;#10;用户诉求:用户来电要求降低套餐，现在在异地，无法到营业厅去办理，请处理&amp;#13;&amp;#10;当前套餐名称: 畅越冰激凌5G套餐119元&amp;#13;&amp;#10;新套餐名称（转入套餐名称）:/&amp;#13;&amp;#10;是合约期内（含靓号）:否&amp;#13;</t>
  </si>
  <si>
    <t>BL202310101249521313</t>
  </si>
  <si>
    <t>黄桃炎</t>
  </si>
  <si>
    <t>2023-10-11 09:40:49</t>
  </si>
  <si>
    <t>判断省分:湖北&amp;#13;&amp;#10;:有意向资费&amp;#13;&amp;#10;:是&amp;#13;&amp;#10;:不认可：坚持要求转入有限制的套餐&amp;#13;&amp;#10;:&amp;#13;&amp;#10;&amp;#13;&amp;#10;高级模板内容：&amp;#13;&amp;#10;用户诉求:用户要求改回畅越冰激凌5G套餐79元，挽留无效。不愿前往营业厅&amp;#13;&amp;#10;当前套餐名称:畅爽冰激凌5G套餐199元（首月全量全价）&amp;#13;&amp;#10;新套餐名称（转入套餐名称）:畅越冰激凌5G套餐79元&amp;#13;&amp;#10;是合约期内（含靓号）:否&amp;#13;</t>
  </si>
  <si>
    <t>套餐变更-未到厅：用户要求转资69畅越套餐，挽留无效（降套的）已办理，次月生效,用户满意。</t>
  </si>
  <si>
    <t>BL202310101531211169</t>
  </si>
  <si>
    <t>余瑶</t>
  </si>
  <si>
    <t>2023-10-11 14:08:55</t>
  </si>
  <si>
    <t>判断省分:湖北&amp;#13;&amp;#10;:无意向资费&amp;#13;&amp;#10;node_104:&amp;#13;&amp;#10;node_102:&amp;#13;&amp;#10;:降套&amp;#13;&amp;#10;:消费过高&amp;#13;&amp;#10;:挽留后，用户依旧要求降套&amp;#13;&amp;#10;:资费对比&amp;#13;&amp;#10;:挽留失败&amp;#13;&amp;#10;:&amp;#13;&amp;#10;node_106:&amp;#13;&amp;#10;:有合约/有靓号&amp;#13;&amp;#10;:&amp;#13;&amp;#10;&amp;#13;&amp;#10;高级模板内容：&amp;#13;&amp;#10;用户诉求:用户要求降套已挽留解释不认可，表示不方便回归属地要求在线变更&amp;#13;&amp;#10;当前套餐名称:畅越冰激凌5G套餐199元（极速）&amp;#13;&amp;#10;新套餐名称（转入套餐名称）:未明确要求套餐，只要求100元左右的套餐&amp;#13;&amp;#10;是合约期内（含靓号）:是&amp;#13;</t>
  </si>
  <si>
    <t>套餐变更-未到厅：用户要求转资99元畅越套餐，挽留无效（降套的）已办理，次月生效,用户满意。</t>
  </si>
  <si>
    <t>BL202310101905361975</t>
  </si>
  <si>
    <t>马强</t>
  </si>
  <si>
    <t>2023-10-11 14:03:28</t>
  </si>
  <si>
    <t>判断省分:湖北&amp;#13;&amp;#10;:无意向资费&amp;#13;&amp;#10;node_104:&amp;#13;&amp;#10;node_102:&amp;#13;&amp;#10;:降套&amp;#13;&amp;#10;:消费过高&amp;#13;&amp;#10;:挽留后，用户依旧要求降套&amp;#13;&amp;#10;:消费对比&amp;#13;&amp;#10;:挽留失败&amp;#13;&amp;#10;:&amp;#13;&amp;#10;node_106:&amp;#13;&amp;#10;:有合约/有靓号&amp;#13;&amp;#10;:&amp;#13;&amp;#10;&amp;#13;&amp;#10;高级模板内容：&amp;#13;&amp;#10;用户诉求:用户来电要求更改腾讯大王卡（新）的套餐。&amp;#13;&amp;#10;当前套餐名称:畅爽冰激凌5G套餐159元（基础版）&amp;#13;&amp;#10;新套餐名称（转入套餐名称）:腾讯大王卡（新）&amp;#13;&amp;#10;是合约期内（含靓号）:是&amp;#13;&amp;#10;备注:用户来电称自己在很久之前就把宽带注销掉了，但是系统上还查询到是融合关系。&amp;#13;</t>
  </si>
  <si>
    <t>套餐变更-未到厅：用户要求转资腾讯大王卡（新），已跟用户解释为靓号，有本地协议长期保底199元，无法转资，已按用户要求取消虚拟宽带，满意。</t>
  </si>
  <si>
    <t>TS202310111534261231</t>
  </si>
  <si>
    <t>张振玉</t>
  </si>
  <si>
    <t>2023-10-11 17:26:28</t>
  </si>
  <si>
    <t>13177072282命中精准预判服务场景:[65岁以上老人] &amp;#13;&amp;#10;判断省分:湖北&amp;#13;&amp;#10;:湖北省内手机不能接&amp;#13;&amp;#10;获取入参:&amp;#13;&amp;#10;判断是否开通骚扰拦截:获取历史工单:没有历史工单&amp;#13;&amp;#10;:下一步&amp;#13;&amp;#10;移网一键诊断结果:1.用户状态是否正常：停机.2.2345G终端支持情况：5G终端.3.查询是否设置了无条件呼叫转移：未开通.4.查询是否开通呼入限制：CBSS开通,核心网未开通.5.查询是否开通呼叫限制：未开通.6.用户是否开通VoLTE：开通.7.用户终端是否支持VoLTE：支持.8.近期缴费开机记录情况：无缴费开机.9.是否存在群障：不存在.10.VoLTE开关是否打开：打开.:诊断无异常/解释不认可&amp;#13;&amp;#10;:否&amp;#13;&amp;#10;:不认可&amp;#13;&amp;#10;:下一步&amp;#13;&amp;#10;node_94:&amp;#13;&amp;#10;:不符合办理条件&amp;#13;&amp;#10;:所有位置&amp;#13;&amp;#10;:&amp;#13;&amp;#10;用户对（13177072282）号码无法使用 套餐（内）的（通话）不认可，核实为（核心网未开通）原因导致，解释（已按预处理解释）用户不认可，要求（处理），请尽快处理，联系电话（13114469290）。&amp;#13;</t>
  </si>
  <si>
    <t>TS202310111512390614</t>
  </si>
  <si>
    <t>2023-10-11 16:58:30</t>
  </si>
  <si>
    <t>判断省份:湖北&amp;#10;:移网上网慢&amp;#10;获取参数:&amp;#10;获取历史工单:无历史工单&amp;#10;:下一步&amp;#10;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amp;#10;:下一步&amp;#10;node_255:&amp;#10;::不同意/已配置&amp;#10;:在湖北&amp;#10;:所有APP&amp;#10;:长期&amp;#10;:网络无异常&amp;#10;:1、受理流水号：;2、受理号码：13032743074;3、主叫号码：13032743074;4、被叫号码：;5、客户姓名：李俊;6、客户级别：五星忠诚用户;7、用户归属地：宜昌市; 8、受理员工工号：hubXN23ZH0501;9、手机厂商：;10、投诉渠道：10010客服热线;11、投诉打点范围：0.5千米;12、投诉地址：宜昌市-猇亭区:金正小区【正大路29号】;13、网格ID：115699;14、网格名称：YC_B_湖北省宜昌市猇亭区商业三街-商业二巷交叉口附近网格_115699;15、经度：111.422502;16、纬度：30.531531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169700815711714003;26、语音业务类型：;27、数据业务类型：上网速度慢,频繁掉线;28、用户是否接受解释：否;29、公告类型：网络信息;30、基站ID：117.110729;31、基站名称：117.110729;32、其它地方是否正常使用：是;33、之前是否可以正常使用：是;&amp;#10;用户反映近一个月以来手机上网速度变慢 频繁掉线 要求处理回复</t>
  </si>
  <si>
    <t>TS202310092238061175</t>
  </si>
  <si>
    <t>王群</t>
  </si>
  <si>
    <t>2023-10-11 09:06:42</t>
  </si>
  <si>
    <t>用户反馈自己号码每天都会自动外拨电话，线下工作人员称是手机中了木马病毒，用户要求核实处理</t>
  </si>
  <si>
    <t>TS202310101402060042</t>
  </si>
  <si>
    <t>谭彩蓉</t>
  </si>
  <si>
    <t>地下室、地下停车场</t>
  </si>
  <si>
    <t>2023-10-11 16:04:40</t>
  </si>
  <si>
    <t>主办单位：湖北&amp;#10;客户类别：普通客户&amp;#10;10010是否打通：否&amp;#10;是否二次致电10015：是&amp;#10;是否联系：否&amp;#10;升级倾向：&amp;#10;号码归属省：湖北&amp;#10;SVIP等级：&amp;#10;1. 问题类型:;&amp;#10;2. 投诉类型:手机信号问题;&amp;#10;3. 营业厅地址:;&amp;#10;4. 位置信息:港窑路万科宜翠锦城3栋;&amp;#10;5. 位置发生地:湖北省宜昌市西陵区;&amp;#10;6. 投诉内容:手机网络类型:5G；&amp;#10; 网络情况:无法上网；&amp;#10; 接打电话情况:掉话/单通/无法通话；&amp;#10; APP应用程序是否正常使用:均不正常；&amp;#10; 影响范围:所有地点；&amp;#10; 其他用户能否正常使用:不能正常使用；&amp;#10; 影响时段:全天；&amp;#10; 投诉内容:万科宜翠锦城3栋地下车库没有信号，之前就投诉过，没有处理；</t>
  </si>
  <si>
    <t>"网络质量①客户投诉产生的原因：网络信号的问题。&amp;#10;②客户投诉问题核查情况及解决方案：收到贵部转办后，我司立即组织调查。经核实，客户反映宜昌市西陵区港窑路万科宜翠锦城3栋地下车库信号问题，已由网优工作人员与客户约定近期上门实测，根据实测结果再制定调整方案。我司于2023-10-10 14:59:38联系客户解释以上情况。&amp;#10;③客户问题满意度：满意&amp;#10;④回单人：颜晶 6921001"</t>
  </si>
  <si>
    <t>TS202310091754202017</t>
  </si>
  <si>
    <t>宜昌市美窝建材商贸有限公司</t>
  </si>
  <si>
    <t>2023-10-11 09:26:28</t>
  </si>
  <si>
    <t>判断省分:湖北&amp;#13;&amp;#10;:湖北在省内手机不能打+不能接&amp;#13;&amp;#10;获取入参:&amp;#13;&amp;#10;获取历史工单:无历史工单&amp;#13;&amp;#10;:下一步&amp;#13;&amp;#10;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amp;#13;&amp;#10;:下一步&amp;#13;&amp;#10;node_317:&amp;#13;&amp;#10;:不符合办理条件&amp;#13;&amp;#10;:某一地点无法拨打或接听&amp;#13;&amp;#10;:不清楚&amp;#13;&amp;#10;:网络无异常&amp;#13;&amp;#10;:1、受理流水号：;2、受理号码：15587918261;3、主叫号码：15587918261;4、被叫号码：;5、客户姓名：宜昌市美窝建材商贸有限公司;6、客户级别：无级别;7、用户归属地：宜昌市; 8、受理员工工号：hubXN214674;9、手机厂商：;10、投诉渠道：10010客服热线;11、投诉打点范围：0.5千米;12、投诉地址：宜昌市-西陵区:西陵区【西陵区】;13、网格ID：191067;14、网格名称：YC_A_湖北省宜昌市西陵区葛洲坝三江大桥-珍珠路交叉口附近网格_191067;15、经度：111.280037;16、纬度：30.713196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19、网络类型：5G;20、投诉现象最近发生时间：一周以上;21、语音通话或数据上网：语音和数据;22、室内或室外：室内外;23、手机信号强弱：无信号;24、用户周边使用情况：不清楚;25、主工单流水号：hub169684512728731325;26、语音业务类型：单通;27、数据业务类型：无法上网;28、用户是否接受解释：否;29、公告类型：网络信息;30、基站ID：9488477;31、基站名称：W宜昌现业京陵石化OCQH;32、其它地方是否正常使用：否;33、之前是否可以正常使用：否;  用户来电称手机无信号  用户不愿意提供详细地址  要求我方处理  请协助处理  谢谢</t>
  </si>
  <si>
    <t>TS202310082104260084</t>
  </si>
  <si>
    <t>王纪龙</t>
  </si>
  <si>
    <t>2023-10-11 09:08:30</t>
  </si>
  <si>
    <t>&amp;#13;&amp;#10;获取历史工单:无历史工单&amp;#13;&amp;#10;:下一步&amp;#13;&amp;#10;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接口调用失败.:诊断无异常/解释不认可&amp;#13;&amp;#10;:下一步&amp;#13;&amp;#10;node_255:&amp;#13;&amp;#10;:符合办理条件&amp;#13;&amp;#10;当月是否清卡重用:有&amp;#13;&amp;#10;:在湖北&amp;#13;&amp;#10;:所有APP&amp;#13;&amp;#10;:长期&amp;#13;&amp;#10;:网络无异常&amp;#13;&amp;#10;:1、受理流水号：;2、受理号码：13207217232;3、主叫号码：13207217232;4、被叫号码：;5、客户姓名：王纪龙;6、客户级别：无级别;7、用户归属地：宜昌市; 8、受理员工工号：hubXN23ZH8036;9、手机厂商：;10、投诉渠道：10010客服热线;11、投诉打点范围：0.5千米;12、投诉地址：宜昌市-猇亭区:建宜小区【金岭一街6号】;13、网格ID：115699;14、网格名称：YC_B_湖北省宜昌市猇亭区商业三街-商业二巷交叉口附近网格_115699;15、经度：111.423176;16、纬度：30.535337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外;23、手机信号强弱：满格;24、用户周边使用情况：不清楚;25、主工单流水号：hub169677012567225592;26、语音业务类型：;27、数据业务类型：上网速度慢;28、用户是否接受解释：否;29、公告类型：网络信息;30、基站ID：117.110655;31、基站名称：117.110655;32、其它地方是否正常使用：是;33、之前是否可以正常使用：是;用户来电反映在（详细地址：建宜小区附近，无法提供具体）从（时间：10.1）开始上网慢周围用户（不清楚）正常使用，用户（已开关机）测试，用户要求尽快核实处理</t>
  </si>
  <si>
    <t>TS202310101341232099</t>
  </si>
  <si>
    <t>邹雄臣</t>
  </si>
  <si>
    <t>2023-10-11 13:35:36</t>
  </si>
  <si>
    <t>判断省份:非南一;13、网格ID：191222;14、网格名称：YC_A_湖北省宜昌市西陵区港窑路-长机路交叉口附近网格_191222;15、经度：111.317899;16、纬度：30.694997;17、用户现象：信号差;18、答复口径：您好！关于您所反映的网络问题，是由于您所在位置离基站较远&amp;#13;&amp;#10;:下一步&amp;#13;&amp;#10;:诊断无异常/对解释不认可&amp;#13;&amp;#10;:网络异常&amp;#13;&amp;#10;:1、受理流水号：;2、受理号码：13058149748;3、主叫号码：13058149748;4、被叫号码：;5、客户姓名：邹雄臣;6、客户级别：四星忠诚用户;7、用户归属地：宜昌市; 8、受理员工工号：hubXN214608;9、手机厂商：;10、投诉渠道：10010客服热线;11、投诉打点范围：0.2千米;12、投诉地址：宜昌市-西陵区:万科·宜翠锦城【港窑路38号】  负一楼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外;23、手机信号强弱：无信号;24、用户周边使用情况：全部发生;25、主工单流水号：hub169691635080610505;26、语音业务类型：无法主被叫;27、数据业务类型：无法上网;28、用户是否接受解释：否;29、公告类型：网络信息;30、基站ID：117.1005415;31、基站名称：117.1005415;32、其它地方是否正常使用：是;33、之前是否可以正常使用：是;用户来电反映从（一直）开始在（宜昌市-西陵区:万科·宜翠锦城【港窑路38号】  负一楼）使用手机出现上网问题，服务状态正常，用户（已开关机/换机换卡/不配合）测试，手机显示（无信号）网络，要求尽快核实原因并处理。  要求投诉 未提供门牌号地址</t>
  </si>
  <si>
    <t>投诉点为弱覆盖区域，优化手段无法有效解决，已上报建站规划，预计12月底建站完工，建议用户关注 处理人 陈益满 联系电话 18671733750</t>
  </si>
  <si>
    <t>TS202310091253571002</t>
  </si>
  <si>
    <t>熊胜亮</t>
  </si>
  <si>
    <t>2023-10-11 10:23:50</t>
  </si>
  <si>
    <t>判断省份:湖北&amp;#13;&amp;#10;:网络有异常&amp;#13;&amp;#10;往月欠费:不欠费&amp;#13;&amp;#10;用户是否享受过赔付、产品信息:未享受过服务补救产品&amp;#13;&amp;#10;人工判断是否执行过在线承诺补救:未享受过在线承诺补救&amp;#13;&amp;#10;是否套餐变更:否&amp;#13;&amp;#10;是否在赔付范围内:是&amp;#13;&amp;#10;选择补救产品:下一步&amp;#13;&amp;#10;:&amp;#13;&amp;#10;获取补救金额:已获取补救金额&amp;#13;&amp;#10;补救金额：81，补救产品：网络-减免百分之30套餐月租-3月:下一步&amp;#13;&amp;#10;判断补救金额是否超过500元:补救金额小于等于500元&amp;#13;&amp;#10;在线承诺补救工单,补救产品：网络-减免百分之30套餐月租-3月:1、受理流水号：;2、受理号码：17671327132;3、主叫号码：17671327132;4、被叫号码：;5、客户姓名：熊胜亮;6、客户级别：二星用户;7、用户归属地：宜昌市; 8、受理员工工号：hubXN213767;9、手机厂商：;10、投诉渠道：10010客服热线;11、投诉打点范围：3千米;12、投诉地址：宜昌市-夷陵区:发展大道【夷陵区】;13、网格ID：190518;14、网格名称：YC_A_湖北省宜昌市夷陵区发展大道-梅子垭路交叉口附近网格_190518;15、经度：111.342325;16、纬度：30.767367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169682677193112043;26、语音业务类型：;27、数据业务类型：上网速度慢;28、用户是否接受解释：否;29、公告类型：网络信息;30、基站ID：117.111164;31、基站名称：117.111164;32、其它地方是否正常使用：是;33、之前是否可以正常使用：否;用户来电反映在（发展大道）从（9月）开始上网慢（服务状态：正常），周围用户（可以/不能）正常使用，用户（已开关机/换机换卡）测试，手机显示（4G），用户要求尽快核实处理，联系电话（15667690112）。&amp;#13;</t>
  </si>
  <si>
    <t>投诉点信号覆盖正常，已刷新上网功能，建议用户观察使用，后期有问题与测试人员联系，处理人 陈益满 联系电话 18671733750</t>
  </si>
  <si>
    <t>TS202310092102050346</t>
  </si>
  <si>
    <t>刘可亮</t>
  </si>
  <si>
    <t>2023-10-11 13:46:33</t>
  </si>
  <si>
    <t>主办单位：湖北&amp;#10;客户类别：星级客户&amp;#10;10010是否打通：否&amp;#10;是否二次致电10015：是&amp;#10;是否联系：否&amp;#10;升级倾向：&amp;#10;号码归属省：湖北&amp;#10;SVIP等级：&amp;#10;1. 问题类型:;&amp;#10;2. 投诉类型:手机信号问题;&amp;#10;3. 营业厅地址:;&amp;#10;4. 位置信息:发展大道清江润城;&amp;#10;5. 位置发生地:湖北省宜昌市夷陵区;&amp;#10;6. 投诉内容:手机网络类型:4G；&amp;#10; 网络情况:无法上网；&amp;#10; 接打电话情况:掉话/单通/无法通话；&amp;#10; APP应用程序是否正常使用:部分不正常；&amp;#10; 影响范围:所有地点；&amp;#10; 其他用户能否正常使用:不能正常使用；&amp;#10; 影响时段:17：00-21：00；&amp;#10; 投诉内容:手机没问题 联通卡信号直接显示&amp;times;；</t>
  </si>
  <si>
    <t>网络质量：湖北省宜昌市夷陵区发展大道清江润城AA&amp;#10;①客户投诉产生的原因：用户反馈网络质量问题&amp;#10;②客户投诉问题核查情况及解决方案：收到贵部转办后，我司立即组织调查。经核实，用户称到营业厅补了个卡，现已恢复了，满意。&amp;#10;③客户问题满意度：满意&amp;#10;④回单人：潘娥、联系方式：07176921001</t>
  </si>
  <si>
    <t>TS202310101351432303</t>
  </si>
  <si>
    <t>万春艳</t>
  </si>
  <si>
    <t>2023-10-11 16:26:42</t>
  </si>
  <si>
    <t>主办单位：湖北&amp;#10;客户类别：普通客户&amp;#10;10010是否打通：否&amp;#10;是否二次致电10015：是&amp;#10;是否联系：否&amp;#10;升级倾向：&amp;#10;号码归属省：湖北&amp;#10;SVIP等级：&amp;#10;1. 问题类型:;&amp;#10;2. 投诉类型:手机信号问题;&amp;#10;3. 营业厅地址:;&amp;#10;4. 位置信息:南苑街办长江社区万科宜翠锦城小区停车场;&amp;#10;5. 位置发生地:湖北省宜昌市西陵区;&amp;#10;6. 投诉内容:手机网络类型:5G；&amp;#10; 网络情况:无法上网；&amp;#10; 接打电话情况:掉话/单通/无法通话；&amp;#10; APP应用程序是否正常使用:均不正常；&amp;#10; 影响范围:特定地点；&amp;#10; 其他用户能否正常使用:不能正常使用；&amp;#10; 影响时段:全天；&amp;#10; 投诉内容:宜昌市西陵区港窑路万科宜翠锦城小区停车场联通无网络信号半年之久，请马上关注并处理；</t>
  </si>
  <si>
    <t>网络质量①客户基本信息：业务号码：18671719186、客户姓名：万春艳、套餐情况：畅越冰激凌5G套餐69元； 客户反映网络质量的问题。&amp;#10;②首次联系客户时间：2023-10-10 15:45:19 ； &amp;#10;③投诉核查处理情况：收到贵部转办后，我司立即组织调查 。经核实，客户反映宜昌市西陵区港窑路万科宜翠锦城小区停车场信号问题，现已约定明日现场测试，建议客户保持电话畅通，客户认可&amp;#10;④答复客户时间及客户满意度评价相关信息：我司于2023-10-10 15:45:19联系客户解释说明，客户认可满意。回单人：王宜艳&amp;#10;⑤投诉核查关联材料：无</t>
  </si>
  <si>
    <t>TS202310111404201293</t>
  </si>
  <si>
    <t>王玲娟</t>
  </si>
  <si>
    <t>2023-10-11 17:15:50</t>
  </si>
  <si>
    <t>确认账单扣费:&amp;#13;&amp;#10;历史账单查询:&amp;#13;&amp;#10;:用户表述是否出过国:没有&amp;#13;&amp;#10;提示用户交界处易产生国际费用:在交界处&amp;#13;&amp;#10;解释在交界处根据显示运营商判断登录的网络，建议手动选择运营商:不认可&amp;#13;&amp;#10;解释后用户不认可:&amp;#13;&amp;#10;&amp;#13;&amp;#10;高级模板内容：&amp;#13;&amp;#10;投诉问题描述:用户来电称没有出境  ，只是离澳门近，对号码在9月产生出境漫游费不认可  要求退费&amp;#13;&amp;#10;业争议务名称:澳门数据漫游费&amp;#13;&amp;#10;争议时间:2023-09-01&amp;#13;&amp;#10;争议金额:10&amp;#13;&amp;#10;前台结算内容:澳门数据漫游费&amp;#13;&amp;#10;用户要求:用户要求退费 请核实处理&amp;#13;</t>
  </si>
  <si>
    <t>系统支撑：因系统支撑不到位导致产生边界国际漫游，已关闭国际长途及漫游功能，减面9月产生扣费10元，系统办理预存享10元赠费，立即到账，开通后取消，仅限当月返费，用户满意</t>
  </si>
  <si>
    <t>TS202310111318090409</t>
  </si>
  <si>
    <t>投诉工单（2021版）&gt;&gt;融合&gt;&gt;【产品及计费使用】消费提示&gt;&gt;提醒内容不准确</t>
  </si>
  <si>
    <t>2023-10-11 16:44:46</t>
  </si>
  <si>
    <t>&amp;#13;&amp;#10;高级模板内容：&amp;#13;&amp;#10;投诉问题描述:用户对接收到短信告知自己没有额度不满，前台核实用户还剩余94.68元，用户强烈不认可&amp;#13;&amp;#10;争议时间:2023-10-11&amp;#13;&amp;#10;争议内容:余额还0元&amp;#13;&amp;#10;争议渠道:短厅&amp;#13;&amp;#10;用户要求:尽快处理&amp;#13;</t>
  </si>
  <si>
    <t>系统支撑：因系统支撑不到位导致短信发送延时，现已向用户解释并向用户致歉，用户知晓，暂无疑问，满意</t>
  </si>
  <si>
    <t>TS202310111215041613</t>
  </si>
  <si>
    <t>刘明哲</t>
  </si>
  <si>
    <t>2023-10-11 13:47:11</t>
  </si>
  <si>
    <t>套餐查询:&amp;#13;&amp;#10;判断用户产品中是否有基站优惠产品:是&amp;#13;&amp;#10;判断用户是否在优惠区域内使用:在优惠范围内&amp;#13;&amp;#10;建议用户通过APP查询详单进行核实:不认可/已经查询过&amp;#13;&amp;#10;判断省分:非贵州&amp;#13;&amp;#10;:&amp;#13;&amp;#10;&amp;#13;&amp;#10;高级模板内容：&amp;#13;&amp;#10;投诉问题描述:用户来电称本机号码在学校里面上网，套餐里面也有基站流量的，但平时在上网的时候，还是在用户通用流量，用户不认可，要求核实处理回复 请处理谢谢 &amp;#13;&amp;#10;是否剩余小区优惠:是&amp;#13;&amp;#10;实际使用地:学校&amp;#13;&amp;#10;是否在优惠范围:是&amp;#13;&amp;#10;涉及金额:0&amp;#13;&amp;#10;是否已解释可能超出优惠范围:是&amp;#13;&amp;#10;涉及时间范围:2023-10-11～2023-10-12&amp;#13;&amp;#10;用户要求:要求核实处理，谢谢&amp;#13;</t>
  </si>
  <si>
    <t>系统支撑：因系统支撑不到位导致校园流量未免流，已为用户开通橡皮擦回溯并申请减免橡皮擦费用10元，24小时内赠费到账，不可打印发票，满意</t>
  </si>
  <si>
    <t>TS202310101440461050</t>
  </si>
  <si>
    <t>2023-10-11 16:06:42</t>
  </si>
  <si>
    <t>主办单位：湖北&amp;#10;客户类别：普通客户&amp;#10;10010是否打通：是&amp;#10;是否二次致电10015：是&amp;#10;是否联系：是&amp;#10;升级倾向：无&amp;#10;号码归属省：湖北&amp;#10;SVIP等级：&amp;#10;用户来电反映号码携号转网，收不到携转码，请尽快联系用户处理。</t>
  </si>
  <si>
    <t>TS202310101734511010</t>
  </si>
  <si>
    <t>2023-10-11 14:25:51</t>
  </si>
  <si>
    <t>&amp;#13;&amp;#10;高级模板内容：&amp;#13;&amp;#10;投诉问题描述:用户反映在新疆信号不好，短时间无法解决，要求携出，解释有合约，融合，用户不愿承担违约金，要求解约解融合，携&amp;#13;&amp;#10;类型:合约  &amp;#13;&amp;#10;受限产品名称:两个合约&amp;#13;&amp;#10;前台解释内容:无&amp;#13;&amp;#10;用户要求:取消受限业务。携出&amp;#13;</t>
  </si>
  <si>
    <t>携号转网（枝江城区）：用户反映携号转网，挽留无效，已协助核查“花呗分期5G199元直降2000”、靓号协议均并未到期，无在线提前解约权限，合约解约系统均显示需支付违约金，用户需承担花呗剩余未还款金额。已建议用户前往枝江自营厅咨询办理。同时考虑套餐消费较高，建议用户可将家人号码纳入作为副卡使用，用户知晓。</t>
  </si>
  <si>
    <t>BL202310110916331559</t>
  </si>
  <si>
    <t>2023-10-11 15:21:10</t>
  </si>
  <si>
    <t>&amp;#13;&amp;#10;高级模板内容：&amp;#13;&amp;#10;需区域二线受理的业务:用户无法提供验证码&amp;#13;&amp;#10;用户需办理业务名称: 【到期时间2029-12-31 23:59:59】 已续 云加速5G畅玩加油包(湖北 &amp;#13;&amp;#10;业务办理类型:取消&amp;#13;&amp;#10;业务生效时间:立即生效&amp;#13;&amp;#10;是否已按规范验证用户信息:是&amp;#13;&amp;#10;备注（如开通流量包、语音包请备注清楚当月有效/长期有效）:要求马上取消。&amp;#13;</t>
  </si>
  <si>
    <t>BL202310111105010766</t>
  </si>
  <si>
    <t>吴成刚</t>
  </si>
  <si>
    <t>2023-10-11 14:47:42</t>
  </si>
  <si>
    <t>&amp;#13;&amp;#10;高级模板内容：&amp;#13;&amp;#10;需区域二线受理的业务:用户无法提供验证码&amp;#13;&amp;#10;用户需办理业务名称:5G特惠加油包19元10GB（新）&amp;#13;&amp;#10;业务办理类型:开通&amp;#13;&amp;#10;业务生效时间:立即生效&amp;#13;&amp;#10;是否已按规范验证用户信息:是&amp;#13;&amp;#10;备注（如开通流量包、语音包请备注清楚当月有效/长期有效）:用户需要开通5G特惠加油包19元10GB（新） 长期使用，无需取消，已验证姓名证件号码 证件地址正确，请尽快处理！&amp;#13;</t>
  </si>
  <si>
    <t>BL202310111658401091</t>
  </si>
  <si>
    <t>易正龙</t>
  </si>
  <si>
    <t>2023-10-11 17:30:57</t>
  </si>
  <si>
    <t>&amp;#13;&amp;#10;高级模板内容：&amp;#13;&amp;#10;需区域二线受理的业务:用户无法提供验证码&amp;#13;&amp;#10;用户需办理业务名称:联通邮箱套餐专享版&amp;#13;&amp;#10;业务办理类型:取消&amp;#13;&amp;#10;业务生效时间:立即生效&amp;#13;&amp;#10;是否已按规范验证用户信息:是&amp;#13;</t>
  </si>
  <si>
    <t>TS202310102009091448</t>
  </si>
  <si>
    <t>周发国</t>
  </si>
  <si>
    <t>2023-10-11 09:53:27</t>
  </si>
  <si>
    <t>&amp;#13;&amp;#10;高级模板内容：&amp;#13;&amp;#10;投诉问题描述:用户来电反映要取消业务，但是无法收到验证码，想要让后台取消业务&amp;#13;&amp;#10;业务名称:云加速5G畅玩加油包(湖北)  星燃铂金包（立即生效）&amp;#13;&amp;#10;无法办理原因:其他:无法收取验证码&amp;#13;&amp;#10;办理渠道:/&amp;#13;&amp;#10;用户要求:用户要求退订业务，烦请后台后处理&amp;#13;</t>
  </si>
  <si>
    <t>BL202310111109080826</t>
  </si>
  <si>
    <t>冯松坡</t>
  </si>
  <si>
    <t>2023-10-11 14:28:39</t>
  </si>
  <si>
    <t>&amp;#13;&amp;#10;高级模板内容：&amp;#13;&amp;#10;需区域二线受理的业务:用户无法提供验证码&amp;#13;&amp;#10;用户需办理业务名称:视频彩铃任意换6元包月&amp;#13;&amp;#10;业务办理类型:取消&amp;#13;&amp;#10;业务生效时间:立即生效&amp;#13;&amp;#10;是否已按规范验证用户信息:是&amp;#13;</t>
  </si>
  <si>
    <t>BL202310111448411428</t>
  </si>
  <si>
    <t>张芷瑜</t>
  </si>
  <si>
    <t>2023-10-11 15:46:26</t>
  </si>
  <si>
    <t>&amp;#13;&amp;#10;高级模板内容：&amp;#13;&amp;#10;需区域二线受理的业务:用户无法提供验证码&amp;#13;&amp;#10;用户需办理业务名称:王卡会员专属权益&amp;#13;&amp;#10;业务办理类型:取消&amp;#13;&amp;#10;业务生效时间:立即生效&amp;#13;&amp;#10;是否已按规范验证用户信息:是&amp;#13;</t>
  </si>
  <si>
    <t>BL202310101536221254</t>
  </si>
  <si>
    <t>2023-10-11 10:52:47</t>
  </si>
  <si>
    <t>&amp;#13;&amp;#10;高级模板内容：&amp;#13;&amp;#10;需区域二线受理的业务:用户无法提供验证码&amp;#13;&amp;#10;用户需办理业务名称:炫彩通信助理包-云盘版 -立即生效（湖北），挂失&amp;#13;&amp;#10;业务办理类型:取消&amp;#13;&amp;#10;业务生效时间:立即生效&amp;#13;&amp;#10;是否已按规范验证用户信息:无需验证&amp;#13;&amp;#10;备注（如开通流量包、语音包请备注清楚当月有效/长期有效）:用户表示号码丢失，没有办理该业务，要求取消并挂失，请尽快处理&amp;#13;</t>
  </si>
  <si>
    <t>BL202310111219031957</t>
  </si>
  <si>
    <t>王秀琴</t>
  </si>
  <si>
    <t>2023-10-11 14:40:58</t>
  </si>
  <si>
    <t>&amp;#13;&amp;#10;高级模板内容：&amp;#13;&amp;#10;需区域二线受理的业务:用户无法提供验证码&amp;#13;&amp;#10;用户需办理业务名称:优酷12G流量加月会员合约包  王者荣耀流量权益包-腾讯-12元&amp;#13;&amp;#10;业务办理类型:取消&amp;#13;&amp;#10;业务生效时间:次月生效&amp;#13;&amp;#10;是否已按规范验证用户信息:是&amp;#13;&amp;#10;备注（如开通流量包、语音包请备注清楚当月有效/长期有效）:1&amp;#13;</t>
  </si>
  <si>
    <t>BL202310111656101046</t>
  </si>
  <si>
    <t>2023-10-11 17:26:51</t>
  </si>
  <si>
    <t>用户来电要求紧急开机，我处核实用户并无开机次数，向用户解释，用户不认可，现用户要求紧急开机，请协助处理，谢谢，（用户要求半个小时之内处理好）</t>
  </si>
  <si>
    <t>ZX202310101609491095</t>
  </si>
  <si>
    <t>赵春苗</t>
  </si>
  <si>
    <t>2023-10-11 09:02:39</t>
  </si>
  <si>
    <t>用户来电称要增加副卡，但是用户人在外地，无法回到归属地营业厅办理，请协助处理 谢谢</t>
  </si>
  <si>
    <t>业务办理：绑定副卡  客户要求将17683700557绑定为13227298199副卡，核实该号码为断卡2.0-湖北30天及以上睡眠卡风险用户打标（公众市场主卡三无）风险号码局方停机，无法办理，已告知客户前往中国联通自有营业厅或通过【中国联通APP】操作二次实人认证开机，操作开机后再办理绑定，客户表示知晓。</t>
  </si>
  <si>
    <t>ZX202310091945141607</t>
  </si>
  <si>
    <t>判断省分:湖北&amp;#13;&amp;#10;:失败&amp;#13;&amp;#10;node_42:&amp;#13;&amp;#10;:无合约/简单合约&amp;#13;&amp;#10;:单卡/移移融合副卡套餐&amp;#13;&amp;#10;获取用户证件类型::不认可&amp;#13;&amp;#10;:&amp;#13;&amp;#10;&amp;#13;&amp;#10;高级模板内容：&amp;#13;&amp;#10;问题描述:用户来电称自己在APP注销号码，但是一个电话过去，就把用户的注销号码的申请给驳回了，导致用户不认可，要求注销号码，并有工信部投诉，称自己上班无法接到电话，要求直接处理&amp;#13;&amp;#10;第二联系方式:无&amp;#13;&amp;#10;销户原因:不想使用&amp;#13;&amp;#10;用户要求:销户&amp;#13;</t>
  </si>
  <si>
    <t>业务办理：号码销户  多次致电未接，已短信告知如您后期使用有任何疑问，可于工作时间（08：30-17：30）致电宜昌联通07176921001或13032700872</t>
  </si>
  <si>
    <t>BL202310110903391389</t>
  </si>
  <si>
    <t>2023-10-11 16:26:48</t>
  </si>
  <si>
    <t>15549271598命中精准预判服务场景:[65岁以上老人] &amp;#13;&amp;#10;用户来电:关闭上网功能&amp;#13;&amp;#10;判断省分:甘肃、湖北&amp;#13;&amp;#10;解释无法关闭，建议用户关闭手机蜂窝数据网络即可:不认可&amp;#13;&amp;#10;:用户反映是老人使用不需要上网功能，要求取消&amp;#13;</t>
  </si>
  <si>
    <t>BL202310102034100350</t>
  </si>
  <si>
    <t>何菊钗</t>
  </si>
  <si>
    <t>2023-10-11 09:01:20</t>
  </si>
  <si>
    <t>【2022年上工信部测评重保用户】15629336943命中精准预判服务场景:[65岁以上老人] &amp;#13;&amp;#10;用户来电:关闭上网功能&amp;#13;&amp;#10;判断省分:甘肃、湖北&amp;#13;&amp;#10;解释无法关闭，建议用户关闭手机蜂窝数据网络即可:不认可&amp;#13;&amp;#10;:用户来电强烈要求关闭上网功能，取消10元包1G国内流量（系统提示有在途订单未取消成功，请协助）解释无效，请协助处理&amp;#13;</t>
  </si>
  <si>
    <t>ZX202310091911201460</t>
  </si>
  <si>
    <t>2023-10-11 09:02:45</t>
  </si>
  <si>
    <t>用户称13098415715，业务员上门给用户办理 套餐（	&amp;#13;&amp;#10;腾讯天王卡3.0主资费）59元，告知用户是  2 个月免费体验，现在扣取费用，不认可，请核实。</t>
  </si>
  <si>
    <t>业务办理：号码销户  客户要求注销号码13098415715，客服部已操作办理，满意。</t>
  </si>
  <si>
    <t>ZX202310091707170674</t>
  </si>
  <si>
    <t>杨潇</t>
  </si>
  <si>
    <t>2023-10-11 09:05:17</t>
  </si>
  <si>
    <t>22年Q3Q4重点客户判断省分:湖北&amp;#13;&amp;#10;:失败&amp;#13;&amp;#10;node_42:&amp;#13;&amp;#10;:无合约/简单合约&amp;#13;&amp;#10;:单卡/移移融合副卡套餐&amp;#13;&amp;#10;获取用户证件类型::不认可&amp;#13;&amp;#10;:&amp;#13;&amp;#10;&amp;#13;&amp;#10;高级模板内容：&amp;#13;&amp;#10;问题描述:用户来电反映自己月租费过高，前台查询到另一张卡，要求注销这张卡&amp;#13;&amp;#10;第二联系方式:15997592454&amp;#13;&amp;#10;销户原因:表示自己早就没用这张卡了&amp;#13;&amp;#10;用户要求:用户要求销户并退还129的套餐费用，要求加急处理，请后台尽快处理谢谢！&amp;#13;</t>
  </si>
  <si>
    <t>业务办理：号码销户  客户要求注销号码18671609709，客服部已操作销户，考虑客户感知，申请减免本月129元月租费用至15997592454上，24小时到帐，此费用无法抵扣往月欠费且不可打印发票，满意。</t>
  </si>
  <si>
    <t>ZX202310101514150562</t>
  </si>
  <si>
    <t>杨平</t>
  </si>
  <si>
    <t>2023-10-11 14:21:48</t>
  </si>
  <si>
    <t>判断省分:湖北&amp;#13;&amp;#10;:失败&amp;#13;&amp;#10;node_42:&amp;#13;&amp;#10;:其他合约&amp;#13;&amp;#10;:本地&amp;#13;&amp;#10;:不认可&amp;#13;&amp;#10;:&amp;#13;&amp;#10;&amp;#13;&amp;#10;高级模板内容：&amp;#13;&amp;#10;问题描述:用户来电要求为其办理销户，已解释，用户不认可，称号码是推销人员上门办理的，自己根本用不上，要求直接销户&amp;#13;&amp;#10;第二联系方式:13247283608&amp;#13;&amp;#10;销户原因:不使用&amp;#13;&amp;#10;用户要求:用户来电要求为其办理销户，已解释，用户不认可，称号码是推销人员上门办理的，自己根本用不上，要求直接销户&amp;#13;</t>
  </si>
  <si>
    <t>业务办理：销户，多次未联系上，无法确认用户销户事宜，已短信告知用户若需注销可致电宜昌服务监督热线13032700872</t>
  </si>
  <si>
    <t>ZX202310101829222264</t>
  </si>
  <si>
    <t>黄宣植</t>
  </si>
  <si>
    <t>2023-10-11 17:29:30</t>
  </si>
  <si>
    <t>判断省分:湖北&amp;#13;&amp;#10;:失败&amp;#13;&amp;#10;node_42:&amp;#13;&amp;#10;:无合约/简单合约&amp;#13;&amp;#10;:单卡/移移融合副卡套餐&amp;#13;&amp;#10;获取用户证件类型::不认可&amp;#13;&amp;#10;:&amp;#13;&amp;#10;&amp;#13;&amp;#10;高级模板内容：&amp;#13;&amp;#10;问题描述:用户来电反映自己抖音上买的这个卡，人在辽宁，网络就用不了，充了60元话费，一个G的流量都没有用。要求销户退费&amp;#13;&amp;#10;第二联系方式:15587984265&amp;#13;&amp;#10;销户原因:用不了流量，不接受清卡重用&amp;#13;&amp;#10;用户要求:销户，把充值的60元费用退费&amp;#13;</t>
  </si>
  <si>
    <t>业务办理：销户，多次未联系上用户，已减免本月月租费用，系统办理预存享30元赠费，立即到账，次月费用无法减免，未联系上用户无法解释无法退费，已短信告知用户致电宜昌服务监督热线13032700872</t>
  </si>
  <si>
    <t>ZX202310101537300799</t>
  </si>
  <si>
    <t>2023-10-11 16:34:18</t>
  </si>
  <si>
    <t>&amp;#13;&amp;#10;高级模板内容：&amp;#13;&amp;#10;问题描述:用户称自己上个月销户但是本月份还未退费到账   解释不认可 请回复 谢谢&amp;#13;&amp;#10;第二联系方式:18320013352&amp;#13;&amp;#10;销户原因:无&amp;#13;&amp;#10;用户要求:快速退费到账&amp;#13;</t>
  </si>
  <si>
    <t>业务办理：销户退费，现已添加用户微信，已申请强制退费，后期清退后微信转账用户，预计一周内完成，用户同意，满意</t>
  </si>
  <si>
    <t>BL202310110855561313</t>
  </si>
  <si>
    <t>王启珍</t>
  </si>
  <si>
    <t>2023-10-11 09:34:47</t>
  </si>
  <si>
    <t>[65岁以上老人] &amp;#13;&amp;#10;高级模板内容：&amp;#13;&amp;#10;需区域二线受理的业务:用户无法提供验证码&amp;#13;&amp;#10;用户需办理业务名称:星燃铂金包（立即生效）&amp;#13;&amp;#10;业务办理类型:取消&amp;#13;&amp;#10;业务生效时间:立即生效&amp;#13;&amp;#10;是否已按规范验证用户信息:是&amp;#13;</t>
  </si>
  <si>
    <t>ZX202310110926511065</t>
  </si>
  <si>
    <t>余巧林</t>
  </si>
  <si>
    <t>2023-10-11 16:37:14</t>
  </si>
  <si>
    <t>判断省分:湖北&amp;#13;&amp;#10;:被动办理宽带&amp;#13;&amp;#10;:不需要&amp;#13;&amp;#10;:&amp;#13;&amp;#10;&amp;#13;&amp;#10;高级模板内容：&amp;#13;&amp;#10;问题描述:用户表示自己无法去营业厅取消宽带，要求线上办理宽带取消，用户取消后需要办理停机保号业务，请后台协助办理，谢谢！&amp;#13;&amp;#10;第二联系方式:18671728222&amp;#13;&amp;#10;销户原因:暂时不需要使用，需要办理停机保号业务&amp;#13;&amp;#10;用户要求:尽快联系办理，谢谢！&amp;#13;</t>
  </si>
  <si>
    <t>业务办理：用户要求办理停机保号，核实号码有靓号承诺消费，故不支持办理停机保号业务，已解释用户同意。另用户要求注销宽带，已成功取消，满意。</t>
  </si>
  <si>
    <t>ZX202310102040510356</t>
  </si>
  <si>
    <t>王乾荣</t>
  </si>
  <si>
    <t>2023-10-11 14:11:40</t>
  </si>
  <si>
    <t>判断省分:湖北&amp;#13;&amp;#10;:失败&amp;#13;&amp;#10;node_42:&amp;#13;&amp;#10;:无合约/简单合约&amp;#13;&amp;#10;:其他套餐&amp;#13;&amp;#10;:异地&amp;#13;&amp;#10;:不认可/无法提供相关证件&amp;#13;&amp;#10;:&amp;#13;&amp;#10;&amp;#13;&amp;#10;高级模板内容：&amp;#13;&amp;#10;问题描述:用户来电需要销户号码以及宽带  在线挽留失败  烦请协助处理  谢谢&amp;#13;&amp;#10;第二联系方式:用户不愿提供第二联系方式&amp;#13;&amp;#10;销户原因:不需要了&amp;#13;&amp;#10;用户要求:尽快回电协助销户&amp;#13;</t>
  </si>
  <si>
    <t>业务办理：用户要求办理销户，因本月仍需使用，已协商月底用户再致电10010申请注销，用户满意。</t>
  </si>
  <si>
    <t>BL202310110839551180</t>
  </si>
  <si>
    <t>吴昌松</t>
  </si>
  <si>
    <t>2023-10-11 11:57:29</t>
  </si>
  <si>
    <t>[65岁以上老人] &amp;#13;&amp;#10;高级模板内容：&amp;#13;&amp;#10;需区域二线受理的业务:用户无法提供验证码&amp;#13;&amp;#10;用户需办理业务名称:悦心钻石会员-包月-25元+自然拼读钻石会员卡&amp;#13;&amp;#10;业务办理类型:取消&amp;#13;&amp;#10;业务生效时间:立即生效&amp;#13;&amp;#10;是否已按规范验证用户信息:是&amp;#13;</t>
  </si>
  <si>
    <t>BL202310111546292428</t>
  </si>
  <si>
    <t>黎明桃</t>
  </si>
  <si>
    <t>2023-10-11 17:25:24</t>
  </si>
  <si>
    <t>22年Q3Q4重点客户&amp;#13;&amp;#10;高级模板内容：&amp;#13;&amp;#10;需区域二线受理的业务:用户无法提供验证码&amp;#13;&amp;#10;用户需办理业务名称:炫彩通信助理包6元版（立即生效）&amp;#13;&amp;#10;业务办理类型:取消&amp;#13;&amp;#10;业务生效时间:立即生效&amp;#13;&amp;#10;是否已按规范验证用户信息:是&amp;#13;&amp;#10;备注（如开通流量包、语音包请备注清楚当月有效/长期有效）:长期取消&amp;#13;</t>
  </si>
  <si>
    <t>TS202310101651552297</t>
  </si>
  <si>
    <t>2023-10-11 15:00:52</t>
  </si>
  <si>
    <t>用户反馈：:各渠道人员服务、态度问题&amp;#13;&amp;#10;告知联通对服务质量的重视，再次解释安抚并致歉:不认可仍要投诉&amp;#13;&amp;#10;用户要投诉的人员：:后台工单处理人员&amp;#13;&amp;#10;:&amp;#13;&amp;#10;&amp;#13;&amp;#10;高级模板内容：&amp;#13;&amp;#10;投诉问题描述:用户来电称办理的销户这个问题，后台的工作人员不一次性把无法注销号卡的业务限制告知用户，导致用户一次一次的办理取消业务，客户不满 要投诉后台处理工单的工作人员不作为。&amp;#13;&amp;#10;渠道名称:无&amp;#13;&amp;#10;渠道地址:无&amp;#13;&amp;#10;用户要求:尽快处理问题&amp;#13;</t>
  </si>
  <si>
    <t>业务办理：销户，已核对用户身份信息后注销，满意</t>
  </si>
  <si>
    <t>BL202310111229112098</t>
  </si>
  <si>
    <t>刘俊怡</t>
  </si>
  <si>
    <t>2023-10-11 14:15:25</t>
  </si>
  <si>
    <t>用户要求续约5G套餐月费7折优惠（次月生效12个月）</t>
  </si>
  <si>
    <t>业务办理：199元5G畅爽冰激凌60元赠费（次月生效12个月）（湖北），已为用户办理，满意</t>
  </si>
  <si>
    <t>BL202310111449211442</t>
  </si>
  <si>
    <t>何莎</t>
  </si>
  <si>
    <t>2023-10-11 17:00:18</t>
  </si>
  <si>
    <t>用户要求延续：5G冰激凌套餐5折（次月生效24个月）（取整）（合约）（湖北宜昌）  请核实处理。15608605005</t>
  </si>
  <si>
    <t>业务办理：存量5G畅爽套餐享49元赠费 湖北  ，已为用户办理成功，合约期12个月，考虑用户使用感知，已为用户申请减免9月套餐差价50元，24小时内赠费到账，不可打印发票，满意</t>
  </si>
  <si>
    <t>BL202310111145481472</t>
  </si>
  <si>
    <t>江玉龙</t>
  </si>
  <si>
    <t>2023-10-11 14:05:41</t>
  </si>
  <si>
    <t>【2022年上工信部测评重保用户】用户反映自己之前有折扣优惠，到期了没有提醒，现在想要在办理折扣优惠。要求尽快回复处理，谢谢</t>
  </si>
  <si>
    <t>业务办理：经核实已办理赠费活动，合约期12个月，现申请减免4-9月套餐差价534元，分两个月到账，此费用不可打印发票，客户满意</t>
  </si>
  <si>
    <t>BL202310101808421261</t>
  </si>
  <si>
    <t>2023-10-11 17:25:31</t>
  </si>
  <si>
    <t>判断省分:湖北&amp;#13;&amp;#10;:有意向资费&amp;#13;&amp;#10;:是&amp;#13;&amp;#10;:不认可：坚持要求转入有限制的套餐&amp;#13;&amp;#10;:&amp;#13;&amp;#10;&amp;#13;&amp;#10;高级模板内容：&amp;#13;&amp;#10;用户诉求:用户要求更改为之前的套餐&amp;#13;&amp;#10;当前套餐名称:幸福家家乐39元套餐&amp;#13;&amp;#10;新套餐名称（转入套餐名称）:宜昌如意通随意打(OCS)-湖北宜昌   90428978&amp;#13;&amp;#10;是合约期内（含靓号）:否&amp;#13;&amp;#10;备注:用户表示如果更改不成功就更改为8元套餐，并要求加急今天之内处理回复&amp;#13;</t>
  </si>
  <si>
    <t>业务办理：客户要求办理8元流量王套餐，已办理，次月生效，回访满意</t>
  </si>
  <si>
    <t>BL202310111138201337</t>
  </si>
  <si>
    <t>姚红月</t>
  </si>
  <si>
    <t>2023-10-11 14:17:17</t>
  </si>
  <si>
    <t>【2022年上工信部测评重保用户】:号卡配送问题&amp;#13;&amp;#10;:号卡未送达但不想要了&amp;#13;&amp;#10;:不认可&amp;#13;&amp;#10;判断省分:除青海、四川、宁夏外&amp;#13;&amp;#10;:用户要求取消订单号：	1763100641900036 请协助处理 号码：15629369958&amp;#13;</t>
  </si>
  <si>
    <t>BL202310101404502189</t>
  </si>
  <si>
    <t>2023-10-11 09:52:48</t>
  </si>
  <si>
    <t>用户来电称自己和朋友一起办卡的，他有一个0元70G的流量通用流量自己没有，要求办理，请后台核实处理</t>
  </si>
  <si>
    <t>业务办理：已告知客户后台无0元70G勾选项，该活动已下架，无法办理，客户知晓。</t>
  </si>
  <si>
    <t>BL202310101706580305</t>
  </si>
  <si>
    <t>潘莹</t>
  </si>
  <si>
    <t>2023-10-11 14:08:29</t>
  </si>
  <si>
    <t>用户需要续约5G冰激凌套餐5折（次月生效24个月）（取整）（合约）（湖北宜昌），请尽快处理谢谢</t>
  </si>
  <si>
    <t>业务办理：用户要求办理套餐5折活动，已跟用户解释五折活动已下线，现已为用户办理 存量5G畅爽套餐享69元赠费 湖北 ，立效生效，活动期12个月，满意。</t>
  </si>
  <si>
    <t>BL202310101322111695</t>
  </si>
  <si>
    <t>李玉珍</t>
  </si>
  <si>
    <t>2023-10-11 09:02:32</t>
  </si>
  <si>
    <t>用户要求办理5G冰激凌套餐5折（次月生效24个月）（取整）（湖北），请处理</t>
  </si>
  <si>
    <t>业务办理：用户要求办理套餐5折优惠，系统无勾选项，多次致电未接，已短信告知如您后期使用有任何疑问，可于工作时间（08：30-17：30）致电宜昌联通07176921001或13032700872</t>
  </si>
  <si>
    <t>BL202310110911071476</t>
  </si>
  <si>
    <t>刘婵娟</t>
  </si>
  <si>
    <t>2023-10-11 14:07:02</t>
  </si>
  <si>
    <t>【2022年上工信部测评重保用户】用户要求申请续订宜昌目标用户99元档5G融合套餐4折优惠24月（次月生效）</t>
  </si>
  <si>
    <t>业务办理：用户要求续办99元档5G融合套餐4折优惠24月（次月生效），系统无勾选项，协商办理月赠59元*12个月，立即生效，满意。</t>
  </si>
  <si>
    <t>TS202310101822342052</t>
  </si>
  <si>
    <t>曾德荣</t>
  </si>
  <si>
    <t>2023-10-11 09:57:46</t>
  </si>
  <si>
    <t>[65岁以上老人] 判断省分:湖北&amp;#13;&amp;#10;:流量费争议&amp;#13;&amp;#10;:流量包定制争议&amp;#13;&amp;#10;:不认可&amp;#13;&amp;#10;:未享受&amp;#13;&amp;#10;:小于等于500元，且仅限单倍、月份不超过12个月&amp;#13;&amp;#10;:&amp;#13;&amp;#10;&amp;#13;&amp;#10;高级模板内容：&amp;#13;&amp;#10;投诉问题描述:没有订购过云加速5G畅玩加油包(湖北)业务，要求退费&amp;#13;&amp;#10;业务名称:云加速5G畅玩加油包(湖北)&amp;#13;&amp;#10;争议月份:2023年10月&amp;#13;&amp;#10;争议金额:20&amp;#13;&amp;#10;是否承诺退费:是&amp;#13;&amp;#10;用户要求:退费&amp;#13;</t>
  </si>
  <si>
    <t>TS202310101603230907</t>
  </si>
  <si>
    <t>2023-10-11 09:02:31</t>
  </si>
  <si>
    <t>判断省分:湖北&amp;#13;&amp;#10;:流量费争议&amp;#13;&amp;#10;:流量包定制争议&amp;#13;&amp;#10;:不认可&amp;#13;&amp;#10;:未享受&amp;#13;&amp;#10;:小于等于500元，且仅限单倍、月份不超过12个月&amp;#13;&amp;#10;:&amp;#13;&amp;#10;&amp;#13;&amp;#10;高级模板内容：&amp;#13;&amp;#10;投诉问题描述:用户表示不知道怎么开通的业务要求取消退费已承诺&amp;#13;&amp;#10;业务名称:云加速5G畅玩加油包(湖北)&amp;#13;&amp;#10;争议月份:2023年10月&amp;#13;&amp;#10;争议金额:20&amp;#13;&amp;#10;是否承诺退费:是&amp;#13;&amp;#10;用户要求:尽快处理谢谢&amp;#13;</t>
  </si>
  <si>
    <t>TS202310111529031101</t>
  </si>
  <si>
    <t>文红玉</t>
  </si>
  <si>
    <t>2023-10-11 17:05:11</t>
  </si>
  <si>
    <t>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云加速5G畅玩加油包(湖北)&amp;#10;争议月份:2023年10月、2023年9月&amp;#10;是否承诺退费:是&amp;#10;承诺退费金额:40&amp;#10;是否取消业务（如取消失败，需加上系统报错的提示）:是&amp;#10;是否需要回复:否&amp;#10;用户要求:经解释订购情况，客户不认可；为维系客户，已承诺24小时内退费，客户满意。</t>
  </si>
  <si>
    <t>TS202310111429131855</t>
  </si>
  <si>
    <t>刘秩华</t>
  </si>
  <si>
    <t>2023-10-11 16:53:12</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</si>
  <si>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	 云加速5G畅玩加油包(&amp;#13;&amp;#10;争议月份:2023年9月&amp;#13;&amp;#10;是否承诺退费:是&amp;#13;&amp;#10;承诺退费金额:20&amp;#13;&amp;#10;是否取消业务（如取消失败，需加上系统报错的提示）:业务已经取消&amp;#13;&amp;#10;是否需要回复:否&amp;#13;&amp;#10;用户要求:尽快处理&amp;#13;</t>
  </si>
  <si>
    <t>TS202310111137320751</t>
  </si>
  <si>
    <t>李烨</t>
  </si>
  <si>
    <t>2023-10-11 16:28:17</t>
  </si>
  <si>
    <t>判断省分:其他省分&amp;#10;:流量计费争议&amp;#10;判断省分::流量包定制争议&amp;#10;:不认可&amp;#10;:已享受&amp;#10;:&amp;#10;&amp;#10;高级模板内容：&amp;#10;投诉问题描述:对流量包开通不认可&amp;#10;业务名称:	 5G加油包19元5GB首月体验版&amp;#10;争议月份:2023年10月、2023年9月、2023年5月、2023年6月、2023年7月、2023年8月、2023年4月&amp;#10;争议金额:-1&amp;#10;是否承诺退费:否&amp;#10;用户要求:坐席跟客户沟通能退会已话费赠送形式到账户余额，不能退的话会有人联系他，客户要求回复</t>
  </si>
  <si>
    <t>TS202310110947480076</t>
  </si>
  <si>
    <t>秦茂军</t>
  </si>
  <si>
    <t>2023-10-11 14:26:01</t>
  </si>
  <si>
    <t>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湖北杭州翔羽线上业务代理(宜昌)&amp;#13;&amp;#10;反应问题涉及场景:未经同意订购业务&amp;#13;&amp;#10;产品名称:云加速5G畅玩加油包(湖北)&amp;#13;&amp;#10;争议月份:2023年10月&amp;#13;&amp;#10;是否承诺退费:是&amp;#13;&amp;#10;承诺退费金额:20&amp;#13;&amp;#10;是否取消业务（如取消失败，需加上系统报错的提示）:是&amp;#13;&amp;#10;是否需要回复:否&amp;#13;&amp;#10;用户要求:退费&amp;#13;</t>
  </si>
  <si>
    <t>TS202310102017521585</t>
  </si>
  <si>
    <t>彭兴南</t>
  </si>
  <si>
    <t>2023-10-11 11:52:46</t>
  </si>
  <si>
    <t>TS202310101644432096</t>
  </si>
  <si>
    <t>张立俊</t>
  </si>
  <si>
    <t>2023-10-11 09:52:28</t>
  </si>
  <si>
    <t>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云加速5G畅玩加油包(湖北)&amp;#13;&amp;#10;争议月份:2023年9月、2023年10月&amp;#13;&amp;#10;是否承诺退费:是&amp;#13;&amp;#10;承诺退费金额:40&amp;#13;&amp;#10;是否取消业务（如取消失败，需加上系统报错的提示）:已取消&amp;#13;&amp;#10;是否需要回复:否&amp;#13;&amp;#10;用户要求:已在线承诺，不用回复用户_x000b_前台解决情况：经解释使用情况，客户不认可；为维系客户，已承诺24小时内退费，客户满意。&amp;#13;</t>
  </si>
  <si>
    <t>TS202310110915531815</t>
  </si>
  <si>
    <t>屈明</t>
  </si>
  <si>
    <t>2023-10-11 13:39:18</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</si>
  <si>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来电反映自己没有开通过云加速5G畅玩加油包(湖北)，在线解释不认可，要求退费&amp;#13;&amp;#10;业务名称:云加速5G畅玩加油包(湖北)&amp;#13;&amp;#10;争议月份:2023年10月&amp;#13;&amp;#10;争议金额:20&amp;#13;&amp;#10;是否承诺退费:是&amp;#13;&amp;#10;用户要求:要求退费，前台已承诺退费并告知注意事项&amp;#13;</t>
  </si>
  <si>
    <t>BL202310100857082400</t>
  </si>
  <si>
    <t>吴书洋</t>
  </si>
  <si>
    <t>2023-10-11 14:29:18</t>
  </si>
  <si>
    <t>[65岁以上老人]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云加速5G畅玩加油包(湖北)/AI留声机共享包钻石版25元-沃阅读/哔哩哔哩15G流量加会员月包&amp;#10;办理渠道:/&amp;#10;赔付月份：:2023年9月、2023年10月&amp;#10;返还倍率:单倍&amp;#10;赔付金额：:140&amp;#10;是否已经取消业务:是&amp;#10;是否承诺退费 ：:是&amp;#10;用户是否需要回复：:否&amp;#10;用户要求：:要求退费，请协助，谢谢</t>
  </si>
  <si>
    <t>BL202310101625462095</t>
  </si>
  <si>
    <t>吴英英</t>
  </si>
  <si>
    <t>2023-10-11 14:07:23</t>
  </si>
  <si>
    <t>&gt;业务号码&gt;13114458339；&gt;号码归属地&gt;宜昌；&gt;产品名称&gt;云加速5G畅玩加油包(湖北)；&gt;产品代码&gt;91295249；&gt;产品编码&gt;无；&gt;订购时间&gt;2023-10-09 14:40:23；&gt;核查情况&gt;平台故障；&gt;不规范定制分类&gt;平台故障，无法判责；&gt;赠费金额&gt;20元；&gt;赠费时间&gt;2023.10.11；&gt;投诉内容&gt;&amp;#10;&amp;#10;高级模板内容：&amp;#10;赔付类型：:增值业务争议 &amp;#10;CBSS账单扣费名称：:云加速5G畅玩加油包(湖北)&amp;#10;办理渠道:sp平台&amp;#10;赔付月份：:2023年10月&amp;#10;返还倍率:单倍&amp;#10;赔付金额：:20&amp;#10;是否已经取消业务:是&amp;#10;是否承诺退费 ：:是&amp;#10;用户是否需要回复：:是&amp;#10;用户要求：:用户要求云加速5G畅玩加油包(湖北)退费10月份的共计20元</t>
  </si>
  <si>
    <t>BL202310111224522038</t>
  </si>
  <si>
    <t>康正伟</t>
  </si>
  <si>
    <t>2023-10-11 17:40:26</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</si>
  <si>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	 AR彩铃酷趣会员5G加&amp;#10;办理渠道:无&amp;#10;赔付月份：:2023年9月&amp;#10;返还倍率:单倍&amp;#10;赔付金额：:20&amp;#10;是否已经取消业务:是&amp;#10;是否承诺退费 ：:是&amp;#10;用户是否需要回复：:否&amp;#10;用户要求：:用户描述自己根本没有办理此业务，也对业务不知情。，用户要求退费处理 谢谢</t>
  </si>
  <si>
    <t>BL202310101509020786</t>
  </si>
  <si>
    <t>段昌胜</t>
  </si>
  <si>
    <t>2023-10-11 09:22:04</t>
  </si>
  <si>
    <t>&gt;业务号码&gt;13197322033；&gt;号码归属地&gt;宜昌；&gt;产品名称&gt;AR彩铃酷趣会员5G加油包（湖北）；&gt;产品代码&gt;91295250；&gt;产品编码&gt;无；&gt;订购时间&gt;2023-10-10 13:26:06；&gt;核查情况&gt;平台故障；&gt;不规范定制分类&gt;平台故障，无法判责；&gt;退费金额&gt;20元；&gt;退费时间&gt;2023-10-10；&gt;投诉内容&gt;&amp;#10;&amp;#10;高级模板内容：&amp;#10;赔付类型：:增值业务争议 &amp;#10;CBSS账单扣费名称：:AR彩铃酷趣会员5G加油包（湖北）&amp;#10;SP产品ID/元素ID：:AR彩铃酷趣会员5G加油包（湖北）&amp;#10;办理渠道:无&amp;#10;赔付月份：:2023年10月&amp;#10;返还倍率:单倍&amp;#10;赔付金额：:20&amp;#10;是否已经取消业务:是&amp;#10;是否承诺退费 ：:是&amp;#10;用户是否需要回复：:否&amp;#10;用户要求：:用户要求退费  辛苦处理 谢谢</t>
  </si>
  <si>
    <t>BL202310111220031969</t>
  </si>
  <si>
    <t>阮正强</t>
  </si>
  <si>
    <t>2023-10-11 15:17:03</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</si>
  <si>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&amp;#10;CBSS账单扣费名称：:云加速5G畅玩加油包(湖北)&amp;#10;办理渠道:0&amp;#10;赔付月份：:2023年10月&amp;#10;返还倍率:单倍&amp;#10;赔付金额：:20&amp;#10;是否已经取消业务:是&amp;#10;是否承诺退费 ：:是&amp;#10;用户是否需要回复：:否&amp;#10;用户要求：:退费</t>
  </si>
  <si>
    <t>BL202310101608271780</t>
  </si>
  <si>
    <t>郭先梅</t>
  </si>
  <si>
    <t>2023-10-11 11:16:58</t>
  </si>
  <si>
    <t>&gt;业务号码&gt;15549295755 ;&gt;号码归属地&gt;宜昌;&gt;产品名称&gt; AR彩铃酷趣会员5G加油包（湖北）;&gt;产品代码&gt;91295250;&gt;产品编码&gt;无;&gt;订购时间&gt;2023-07-30 14:59:05;&gt;核查情况&gt;平台故障;&gt;不规范定制分类&gt;平台故障，无法判责;&gt; 赔付金额&gt;40元;&gt;退费时间&gt;2023-10-11;&gt;投诉内容&gt;[65岁以上老人]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AR彩铃酷趣会员5G加油包（湖北）&amp;#10;SP产品ID/元素ID：:AR彩铃酷趣会员5G加油包（湖北）&amp;#10;办理渠道:1&amp;#10;赔付月份：:2023年10月、2023年9月&amp;#10;返还倍率:单倍&amp;#10;赔付金额：:40&amp;#10;是否已经取消业务:是&amp;#10;是否承诺退费 ：:是&amp;#10;用户是否需要回复：:否&amp;#10;用户要求：:退费</t>
  </si>
  <si>
    <t>BL202310101730000659</t>
  </si>
  <si>
    <t>向恒林</t>
  </si>
  <si>
    <t>2023-10-11 11:43:26</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</si>
  <si>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&amp;#10;CBSS账单扣费名称：:云加速5G畅玩加油包(湖北&amp;#10;办理渠道:/&amp;#10;赔付月份：:2023年10月&amp;#10;返还倍率:单倍&amp;#10;赔付金额：:20&amp;#10;是否已经取消业务:否&amp;#10;是否承诺退费 ：:是&amp;#10;用户是否需要回复：:否&amp;#10;用户要求：:取消业务并退费</t>
  </si>
  <si>
    <t>BL202310111530022179</t>
  </si>
  <si>
    <t>张海春</t>
  </si>
  <si>
    <t>2023-10-11 17:21:58</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</si>
  <si>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&amp;#10;CBSS账单扣费名称：:云加速5G畅玩加油包(湖北&amp;#10;办理渠道:/&amp;#10;赔付月份：:2023年9月&amp;#10;返还倍率:单倍&amp;#10;赔付金额：:20&amp;#10;是否已经取消业务:是&amp;#10;是否承诺退费 ：:是&amp;#10;用户是否需要回复：:否&amp;#10;用户要求：:要求退费</t>
  </si>
  <si>
    <t>ZX202310101423450097</t>
  </si>
  <si>
    <t>2023-10-11 14:05:13</t>
  </si>
  <si>
    <t>&amp;#13;&amp;#10;高级模板内容：&amp;#13;&amp;#10;投诉问题描述:不良关停&amp;#13;&amp;#10;用户状态为:局方停机&amp;#13;&amp;#10;停机原因:局方停机&amp;#13;&amp;#10;前台是否按流程解释:是&amp;#13;&amp;#10;用户要求:已开机，要求赔偿自己今天的误工损失，未提及具体要求，要求后台客户经理联系协商处理&amp;#13;&amp;#10;第二联系电话:已开机，无需第二电话&amp;#13;</t>
  </si>
  <si>
    <t>业务规则：客户对停机规则不满，现申请减免本月部分月租50元，24小时到账，此费用不可打印发票，客户满意。</t>
  </si>
  <si>
    <t>ZX202310101612351123</t>
  </si>
  <si>
    <t>汪桂姣</t>
  </si>
  <si>
    <t>2023-10-11 10:40:18</t>
  </si>
  <si>
    <t>&amp;#13;&amp;#10;高级模板内容：&amp;#13;&amp;#10;问题描述:用户来电销户，但是对这个月扣的整月月租费用不认可，称自己这个月已经不使用了。&amp;#13;&amp;#10;第二联系方式:未提供&amp;#13;&amp;#10;销户原因:不用了&amp;#13;&amp;#10;用户要求:要求我方尽快回复处理。&amp;#13;</t>
  </si>
  <si>
    <t>业务规则：用户对销户当月扣全月月租不满，经核实，销户当月按规则需扣全月月租，出于服务角度，协商补齐欠费69.15元，此费用不可打印发票，客户方便时自行前往营业厅办理销户。</t>
  </si>
  <si>
    <t>TS202310110251230759</t>
  </si>
  <si>
    <t>2023-10-11 09:26:33</t>
  </si>
  <si>
    <t>主办单位：湖北&amp;#10;客户类别：星级客户&amp;#10;10010是否打通：否&amp;#10;是否二次致电10015：是&amp;#10;是否联系：否&amp;#10;升级倾向：&amp;#10;号码归属省：湖北&amp;#10;SVIP等级：&amp;#10;1. 问题类型:;&amp;#10;2. 投诉类型:其他问题;&amp;#10;3. 营业厅地址:;&amp;#10;4. 位置信息:;&amp;#10;5. 位置发生地:;&amp;#10;6. 投诉内容:销户退费金额没有给我退</t>
  </si>
  <si>
    <t>业务规则&amp;#10;①客户投诉产生的原因：用户对首充金额不可退规则不认可&amp;#10;②客户投诉问题核查情况及解决方案：收到贵部转办后，我司立即组织调查。经核实，用户余额为首充金额不可清退，已跟用户解释清楚，建议用户可带本人身份证证件到自营厅办理清退，用户同意满意。&amp;#10;③客户问题满意度：满意 &amp;#10;④回单人：潘娥、联系方式：07176921001"</t>
  </si>
  <si>
    <t>TS202310061310430736</t>
  </si>
  <si>
    <t>2023-10-11 10:08:07</t>
  </si>
  <si>
    <t>主办单位：湖北&amp;#10;客户类别：普通客户&amp;#10;10010是否打通：是&amp;#10;是否二次致电10015：是&amp;#10;是否联系：是&amp;#10;升级倾向：无&amp;#10;号码归属省：湖北&amp;#10;SVIP等级：&amp;#10;用户来电要求续约预存话费享折扣优惠 档位三（次月生效24个月）-湖北政企专属 ，不愿到厅，请协助处理。并要求解释为什么前期问题没有合理的解释及时的答复。</t>
  </si>
  <si>
    <t>业务规则：①客户投诉产生的原因：赠费合约时长无法满足用户需求。 &amp;#10;②客户投诉问题核查情况及解决方案：收到贵部转办后，我司立即组织调查。经核实，客户前期要求续约三折优惠，工作人员已于2023-10-03 14:03:50联系并沟通909分钟，客户反映没有合理解释及时答复问题不属实。客户实际对月赠139元*12个月优惠活动系统仅支持勾选12个月不满，已向客户解释赠费合约到期后可致电我部根据当期政策再给予申请，无法承诺客户后期仍有此折扣优惠，客户表示知晓。我司于2023-10-07 09:15:34联系客户解释。 &amp;#10;③客户问题满意度：满意。 &amp;#10;④回单人：颜晶  6921001"</t>
  </si>
  <si>
    <t>TS202310101159032304</t>
  </si>
  <si>
    <t>于亮</t>
  </si>
  <si>
    <t>2023-10-11 10:21:02</t>
  </si>
  <si>
    <t>22年Q3Q4重点客户&amp;#13;&amp;#10;高级模板内容：&amp;#13;&amp;#10;投诉问题描述:用户来电反映自己有办理了新卡有优惠（号码无法提供），称自己要将本机号码作为副卡，但一直没有办理成功&amp;#13;&amp;#10;产品名称:全国冰激凌融合129家庭自由畅玩套餐（59元/月）（湖北）&amp;#13;&amp;#10;办理时间:2023-10-10&amp;#13;&amp;#10;办理渠道:/&amp;#13;&amp;#10;用户要求:要求我方在线协助办理，请处理，谢谢&amp;#13;</t>
  </si>
  <si>
    <t>业务规则：绑定副卡，已将用户号码绑定至13227292372作为副卡，副卡10元功能费用，IPTV收费10元/月，次月生效，用户要求办理13277173223销户，已注销，满意，回访用户无宽带问题，宽带为实装，无故障，已无疑问。</t>
  </si>
  <si>
    <t>TS202310101106350847</t>
  </si>
  <si>
    <t>2023-10-11 15:57:28</t>
  </si>
  <si>
    <t>&amp;#13;&amp;#10;高级模板内容：&amp;#13;&amp;#10;投诉问题描述:来电反映工作人员联系用户告知下月副卡要收取10元功能费 ，不认可，告知办理时是免费用&amp;#13;&amp;#10;业务名称:副卡&amp;#13;&amp;#10;宣传渠道:网厅&amp;#13;&amp;#10;宣传内容:免费用&amp;#13;&amp;#10;实际情况:要收取10元功能费 &amp;#13;&amp;#10;用户要求:麻烦联系处理 谢谢 &amp;#13;</t>
  </si>
  <si>
    <t>业务规则：查询用户副卡为0元套餐，未变更，已解释，用户知晓，已无疑问，现用户对副卡前期收费不满，减免一年副卡功能费用120元，24小时退费到账，此费用无法抵扣往月欠费及打印发票，用户满意</t>
  </si>
  <si>
    <t>TS202310111115340160</t>
  </si>
  <si>
    <t>071704097397</t>
  </si>
  <si>
    <t>2023-10-11 15:52:47</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</si>
  <si>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欠费及状态异常&amp;#13;&amp;#10;:不认可&amp;#13;&amp;#10;设置工单参数:&amp;#13;&amp;#10;&amp;#13;&amp;#10;宽带是否有欠费及账号是否异常:宽带欠费（对应CBSS状态:欠费停机、欠费半停机）您的宽带存在欠费。;&amp;#13;&amp;#10;宽带是否有群体故障告警:无异常;&amp;#13;&amp;#10;线路是否正常:无异常;&amp;#13;&amp;#10;光猫是否正常:无异常;&amp;#13;&amp;#10;上网速度检测:后台配置异常您所使用宽带后台配置异常,设备收光异常;&amp;#13;&amp;#10;设备收发光功率是否异常:无异常;&amp;#13;&amp;#10;:&amp;#13;&amp;#10;&amp;#13;&amp;#10;高级模板内容：&amp;#13;&amp;#10;投诉问题描述:用户来电反映电视无法观看，经查询用户为欠费状态，已建议用户缴费后即可恢复，用户不认可，表示宽带绑定的手机号有话费，我处解释用户不认可，坚持要求上门处理&amp;#13;&amp;#10;宽带账号:071704097397&amp;#13;&amp;#10;故障时间:2023-10-11&amp;#13;&amp;#10;故障地址:湖北省宜昌市伍家岗区宝塔河街道合益路社区合益路民益家园6栋1单元1层203&amp;#13;&amp;#10;是否重启设备:已重启 &amp;#13;&amp;#10;用户要求:用户要求上门处理，谢谢&amp;#13;</t>
  </si>
  <si>
    <t>业务规则：查询用户号码欠费导致IPTV无法使用，现已解释，用户知晓，满意</t>
  </si>
  <si>
    <t>TS202310111312580298</t>
  </si>
  <si>
    <t>2023-10-11 16:12:48</t>
  </si>
  <si>
    <t>【2022年上工信部测评重保用户】用户称之前办理携号转出后有120元，但现在去营业厅查询没有可退余额，要求尽快核实处理</t>
  </si>
  <si>
    <t>业务规则：查询余额进入失效账户，营业厅未查询清楚导致退费不成功，现已沟通营业厅已知晓查询退费方式，已引导用户前往营业厅重新办理退费，已无疑问，满意</t>
  </si>
  <si>
    <t>TS202310081500591522</t>
  </si>
  <si>
    <t>王庆彪</t>
  </si>
  <si>
    <t>2023-10-11 16:37:47</t>
  </si>
  <si>
    <t>申请退费，但退费未到账，号码为15671078590</t>
  </si>
  <si>
    <t>业务规则：费用93.39元已转账至用户微信，用户满意</t>
  </si>
  <si>
    <t>TS202310100844302128</t>
  </si>
  <si>
    <t>郝臣祖</t>
  </si>
  <si>
    <t>2023-10-11 09:05:12</t>
  </si>
  <si>
    <t>&amp;#13;&amp;#10;高级模板内容：&amp;#13;&amp;#10;投诉问题描述:用户来电称在线下办理的预存话费送电动车，之前是每个月送电子劵抵扣还款，从10月份开始就没有送电子劵抵扣还款直接扣的用户银行卡里的钱，客户表示不认可&amp;#13;&amp;#10;产品名称: 分期解耦5G239元直降3500元&amp;#13;&amp;#10;办理时间:2023-06-01&amp;#13;&amp;#10;办理渠道:无&amp;#13;&amp;#10;用户要求:查清原因&amp;#13;</t>
  </si>
  <si>
    <t>业务规则：经核实，客户号码 2023-09-04 23:01:51 因非实名全停，号码停机状态导致电子券未到账，已联系客户解释说明，考虑客户感知，申请赠送9月电子券费用 119.58 元，本月电子劵会在月底稽核再次补赠，费用24小时到帐，此费用无法抵扣往月欠费且不可打印发票，满意。</t>
  </si>
  <si>
    <t>TS202310101400540017</t>
  </si>
  <si>
    <t>071703855266</t>
  </si>
  <si>
    <t>杨剑</t>
  </si>
  <si>
    <t>2023-10-11 10:52:29</t>
  </si>
  <si>
    <t>&amp;#13;&amp;#10;高级模板内容：&amp;#13;&amp;#10;投诉问题描述:用户来电反映称自己的宽带之前不收费，并且;家庭WiFi服务费40元不认可，解释有退费 无效&amp;#13;&amp;#10;业务号码:071703855266&amp;#13;&amp;#10;争议月份:2023年10月&amp;#13;&amp;#10;争议金额:0&amp;#13;&amp;#10;用户要求:要求核实处理  请处理 谢谢 &amp;#13;</t>
  </si>
  <si>
    <t>业务规则：经核实该号码为员工号码，为知晓同意后办理，联系解释，用户认可满意</t>
  </si>
  <si>
    <t>TS202310091940391658</t>
  </si>
  <si>
    <t>&amp;#13;&amp;#10;高级模板内容：&amp;#13;&amp;#10;投诉问题描述:用户不认可上个月流量没有结转，用户要求结转到本月，前台已解释取消之后无法结转，用户不认可，要求结转&amp;#13;&amp;#10;争议月份:2023年9月&amp;#13;&amp;#10;争议金额/流量:2.1&amp;#13;&amp;#10;用户要求:用户不认可上个月流量没有结转，用户要求结转到本月，前台已解释取消之后无法结转，用户不认可，要求结转&amp;#13;</t>
  </si>
  <si>
    <t>业务规则：经核实客户对流量结转规则不满，现申请补赠0元1G流量包，当月有效，同时开通10元流量包，次月生效，客户满意</t>
  </si>
  <si>
    <t>TS202310111410351405</t>
  </si>
  <si>
    <t>张硕</t>
  </si>
  <si>
    <t>2023-10-11 17:18:27</t>
  </si>
  <si>
    <t>&amp;#13;&amp;#10;高级模板内容：&amp;#13;&amp;#10;投诉问题描述:用户来电反映当时办理卡号说19元一个月，现在收费30，要求尽快处理&amp;#13;&amp;#10;业务名称: 小天卡-2023&amp;#13;&amp;#10;宣传渠道:其他:抖音&amp;#13;&amp;#10;宣传内容:19元&amp;#13;&amp;#10;实际情况:30&amp;#13;&amp;#10;用户要求:尽快处理&amp;#13;</t>
  </si>
  <si>
    <t>业务规则：经核实客户对套餐规则不满，现已联系客户解释，考虑客户使用感知，我司申请减免8-9月套餐差价20元，24小时到账，此费用不可打印发票，另办理赠费活动120元，每月到账10元，客户满意</t>
  </si>
  <si>
    <t>TS202310101418190445</t>
  </si>
  <si>
    <t>2023-10-11 13:31:21</t>
  </si>
  <si>
    <t>用户称自己上月办理了转网，剩余话费还未退费，前台已解释，用户不认可，用户要求我方在线尽快退费</t>
  </si>
  <si>
    <t>业务规则：经核实客户号码17683708751在9月办理携出，需本月携带身份证至营业厅清退，现因客户不方便到厅，我司申请补赠58元至客户号码17671924523上，24小时到账，此费用不可打印发票，客户满意</t>
  </si>
  <si>
    <t>TS202310101511571934</t>
  </si>
  <si>
    <t>虎小艳</t>
  </si>
  <si>
    <t>2023-10-11 10:46:22</t>
  </si>
  <si>
    <t>&amp;#13;&amp;#10;高级模板内容：&amp;#13;&amp;#10;投诉问题描述:用户来电APP无法销户，要求线上办理，谢谢&amp;#13;&amp;#10;销户渠道:APP&amp;#13;&amp;#10;无法销户原因:无&amp;#13;&amp;#10;用户要求:用户来电无法销户，要求线上办理，谢谢&amp;#13;</t>
  </si>
  <si>
    <t>业务规则：经核实已核实客户资料无误，我司已登记24小时内办理销户，客户满意</t>
  </si>
  <si>
    <t>TS202310102015041540</t>
  </si>
  <si>
    <t>2023-10-11 10:20:27</t>
  </si>
  <si>
    <t>&amp;#13;&amp;#10;高级模板内容：&amp;#13;&amp;#10;投诉问题描述:用户要求复装，无法前往营业厅，前台已做解释，用户不认可，请后台工作人员协助处理，谢谢！&amp;#13;&amp;#10;离网类型:移网&amp;#13;&amp;#10;需要复装的号码:18527811991&amp;#13;&amp;#10;销户号码是否90天内:是&amp;#13;&amp;#10;无法复装的原因:无法去营业厅&amp;#13;&amp;#10;用户要求:尽快处理！&amp;#13;</t>
  </si>
  <si>
    <t>业务规则：经核实因客户要求撤销预约销户，现已按客户要求办理，客户满意</t>
  </si>
  <si>
    <t>TS202310101651032263</t>
  </si>
  <si>
    <t>田翠琴</t>
  </si>
  <si>
    <t>2023-10-11 11:11:44</t>
  </si>
  <si>
    <t>&amp;#13;&amp;#10;高级模板内容：&amp;#13;&amp;#10;投诉问题描述:用户反映来电再次处理，详见工单TS202310080935410360，请核实处理&amp;#13;&amp;#10;操作渠道:10010&amp;#13;&amp;#10;参加活动（套餐）名称:每月赠送的冰淇淋融合套餐花呗优惠券未发放&amp;#13;&amp;#10;页面提示:无&amp;#13;&amp;#10;用户要求:用户要求再次回电处理，请核实处理谢谢&amp;#13;</t>
  </si>
  <si>
    <t>业务规则：经核实因沃工单OHB2023072800467未核查到客户宽带账号办理分期活动，故取消手机号码上电子券返还业务，现已联系客户解释，已发沃工单本月内恢复此活动，前期申请减免10月电子券28.62 元，已到账，此费用不可打印发票，客户满意。</t>
  </si>
  <si>
    <t>TS202310101910400471</t>
  </si>
  <si>
    <t>2023-10-11 14:47:27</t>
  </si>
  <si>
    <t>用户来电反馈自己是在上月办理了携转，携转之前号码内还有剩余话费！但是到我方营业厅无法将剩余的话费退出来！对此情况不理解！请求我方尽快核实后为其退费！</t>
  </si>
  <si>
    <t>业务规则：经核实用户失效账户内有余额13.15元，已告知用户前往城区猇亭自有营业厅办理清退，用户认可，满意</t>
  </si>
  <si>
    <t>TS202310101217450246</t>
  </si>
  <si>
    <t>2023-10-11 10:53:11</t>
  </si>
  <si>
    <t>用户上月办理了15671053837号码销户，工作人员告知本月10号前退费到账，现在还未到账，请核实处理谢谢</t>
  </si>
  <si>
    <t>业务规则：客户反馈余额清退问题，经核实，小天卡已于2023-09-12 21:20:41正式销户可到厅办理余额清退，联系客户因无法到厅，已在线申请清退权限，剩余话费97.13元于一周内退还至客户微信账户，回访满意</t>
  </si>
  <si>
    <t>TS202310091739531603</t>
  </si>
  <si>
    <t>2023-10-11 17:13:47</t>
  </si>
  <si>
    <t>&amp;#13;&amp;#10;高级模板内容：&amp;#13;&amp;#10;投诉问题描述:客户反馈入网时工作人员告知半年的套餐是9元不是29，对前工单:TS202310071832092119处理方式认可，前台解释首月9元，客户不认可，需要后台回电协助处理&amp;#13;&amp;#10;争议月份:2023年9月、2023年10月&amp;#13;&amp;#10;争议金额:58&amp;#13;&amp;#10;用户要求:客户需要尽快处理&amp;#13;</t>
  </si>
  <si>
    <t>业务规则：现已为用户参与预存享20元赠费*6个月，立即生效，多次联系用户解释均未接听，已短信告知用户结果，若用户来电烦请代为解释或告知用户致电宜昌服务监督热线13032700872</t>
  </si>
  <si>
    <t>TS202310111440222179</t>
  </si>
  <si>
    <t>田金春</t>
  </si>
  <si>
    <t>2023-10-11 18:07:46</t>
  </si>
  <si>
    <t>22年Q3Q4重点客户22年Q3Q4重点客户&amp;#13;&amp;#10;高级模板内容：&amp;#13;&amp;#10;投诉问题描述:客户来电需要用本号和主进行主副卡调换，推荐营业厅不认可&amp;#13;&amp;#10;渠道名称:中国联通APP &amp;#13;&amp;#10;办理业务名称:主副卡调换&amp;#13;&amp;#10;页面提示:   &amp;#13;&amp;#10;用户要求:客户来电需要用本号和主进行主副卡调换，推荐营业厅不认可&amp;#13;</t>
  </si>
  <si>
    <t>业务规则：现已与用户沟通办理主副卡变更，13227279055为主卡，13040968815为副卡，次月生效，用户满意</t>
  </si>
  <si>
    <t>TS202310101326151782</t>
  </si>
  <si>
    <t>2023-10-11 16:17:27</t>
  </si>
  <si>
    <t>用户来电反映要求15549399897号码马上退费，查询手机号码上月已办理销户，已向用户解释，用户要求100元马上退还到账</t>
  </si>
  <si>
    <t>业务规则：销户退费，已为用户15333858100号码充值100元话费，用户满意</t>
  </si>
  <si>
    <t>TS202310101842012435</t>
  </si>
  <si>
    <t>2023-10-11 11:17:26</t>
  </si>
  <si>
    <t>&amp;#13;&amp;#10;高级模板内容：&amp;#13;&amp;#10;投诉问题描述:用户来电表示自己每个月是15G流量，我处核实告知是5G有	 湖北承诺低消送流量升级版(36元低消)送的5G和结转流量，用户对此不认可坚持认为是15G要求无方恢复请尽快联系处理。&amp;#13;&amp;#10;投诉项目:月固定费&amp;#13;&amp;#10;争议月份:2023年10月&amp;#13;&amp;#10;争议金额:0&amp;#13;&amp;#10;用户要求:尽快核实联系处理。&amp;#13;</t>
  </si>
  <si>
    <t>业务规则：已告知客户低消活动已下架，推荐办理转资8元流量王，加上30元流量包，包含20G流量包，次月生效，客户满意。</t>
  </si>
  <si>
    <t>TS202310101745031271</t>
  </si>
  <si>
    <t>胡润芳</t>
  </si>
  <si>
    <t>2023-10-11 10:39:32</t>
  </si>
  <si>
    <t>:如何解除黑名单&amp;#13;&amp;#10;判断用户加入黑名单的原因:人工审核入库&amp;#13;&amp;#10;建议用户前往营业厅申请解除:不认可&amp;#13;&amp;#10;判断省分:其他省分&amp;#13;&amp;#10;:&amp;#13;&amp;#10;提供身份证号码：532130199312101389&amp;#13;&amp;#10;用户来电要求解除黑名单，请协助处理回复</t>
  </si>
  <si>
    <t>业务规则：因黑名单规则无法满足客户需求，经核实，客户黑名单显示为特殊黑名单，加入原因为宜昌公安局要求，可凭本地反诈中心开具的解封函、本人证件、手机号前往归属地自营厅申请出黑，客户知晓，认可</t>
  </si>
  <si>
    <t>TS202310110857421506</t>
  </si>
  <si>
    <t>投诉工单（2021版）&gt;&gt;宽带&gt;&gt;【离网】离网（离网+拆机+销户）&gt;&gt;被销户不知情</t>
  </si>
  <si>
    <t>071700745472</t>
  </si>
  <si>
    <t>2023-10-11 14:47:12</t>
  </si>
  <si>
    <t>【2022年上工信部测评重保用户】&amp;#13;&amp;#10;高级模板内容：&amp;#13;&amp;#10;投诉问题描述:用户反映昨天致电10010查询宽带账号为（071700745472）欠费导致不能使用，用户缴费350元在宽带账户里，但是还是不能用，后至营业厅查询被告知此宽带已销户，用户是用营业执照办理的单宽带，用户要求查询为什么要销户，前台已解释为欠费销户，用户表示10月10日10点23分致电10010后立即缴费了，要求上报处理，联系电话13437175123&amp;#13;&amp;#10;销户账号:071700745472&amp;#13;&amp;#10;销户时间:2023-10-10&amp;#13;&amp;#10;销户渠道:无&amp;#13;&amp;#10;用户要求:用户反映昨天致电10010查询宽带账号为（071700745472）欠费导致不能使用，用户缴费350元在宽带账户里，但是还是不能用，后至营业厅查询被告知此宽带已销户，用户是用营业执照办理的单宽带，用户要求查询为什么要销户，前台已解释为欠费销户，用户表示10月10日10点23分致电10010后立即缴费了，要求上报处理，联系电话13437175123&amp;#13;</t>
  </si>
  <si>
    <t>业务规则：因欠费销户规则无法满足客户需求，核实本机号码071700745472于2023-10-10 14:39:40因欠费销户，已联系客户可携带证件前往自营厅复装，客户知晓，满意度一般</t>
  </si>
  <si>
    <t>TS202310111308440228</t>
  </si>
  <si>
    <t>王禹哲</t>
  </si>
  <si>
    <t>2023-10-11 14:34:17</t>
  </si>
  <si>
    <t>确认账单扣费:&amp;#13;&amp;#10;历史账单查询:&amp;#13;&amp;#10;:用户表述是否出过国:没有&amp;#13;&amp;#10;提示用户交界处易产生国际费用:不在交界处&amp;#13;&amp;#10;解释后用户不认可:&amp;#13;&amp;#10;&amp;#13;&amp;#10;高级模板内容：&amp;#13;&amp;#10;投诉问题描述:用户称自己只开通了202307.对于202308.202309产生费用表示不认可&amp;#13;&amp;#10;业争议务名称:	 国际畅游流量升级包&amp;#13;&amp;#10;争议时间:2023-10-11&amp;#13;&amp;#10;争议金额:39&amp;#13;&amp;#10;前台结算内容:.&amp;#13;&amp;#10;用户要求:退还费用，请核实处理，谢谢&amp;#13;</t>
  </si>
  <si>
    <t>业务规则：用户对国际畅游流量升级包不能自动取消规则不认可，已跟用户解释清楚，包月业务需手动取消，核实，用户已于2023-09-11 21:34:22在联通APP上已取消，考虑用户感知，申请退23.8-9月流量包费用，合计78元，24小时到帐，此费用不可打印发票，满意。</t>
  </si>
  <si>
    <t>TS202310111010000734</t>
  </si>
  <si>
    <t>2023-10-11 14:14:16</t>
  </si>
  <si>
    <t>&amp;#13;&amp;#10;高级模板内容：&amp;#13;&amp;#10;投诉问题描述:用户来电称自己的号码在上月被停机了，导致上月没有使用套餐内容，需要退费上月的月租。请处理。&amp;#13;&amp;#10;争议月份:2023年9月&amp;#13;&amp;#10;争议金额:30&amp;#13;&amp;#10;用户要求:用户来电称自己的号码在上月被停机了，导致上月没有使用套餐内容，需要退费上月的月租。请处理。&amp;#13;</t>
  </si>
  <si>
    <t>业务规则：用户对号码非实名关停后扣月租规则不认可，已跟用户解释清楚，考虑用户感知，申请退23.9月份月租费用，合计30元，24小时到帐，此费用不可打印发票，满意。</t>
  </si>
  <si>
    <t>TS202310101841332427</t>
  </si>
  <si>
    <t>韩玉丹</t>
  </si>
  <si>
    <t>2023-10-11 15:00:32</t>
  </si>
  <si>
    <t>&amp;#13;&amp;#10;高级模板内容：&amp;#13;&amp;#10;投诉问题描述:用户进线，赠费合约还没到期。但是8.9.10的赠费都没到账，烦请处理，谢谢。&amp;#13;&amp;#10;活动名称:星锐卡30元赠费12个月优惠合约 (湖北)&amp;#13;&amp;#10;争议月份:2023年9月、2023年10月、2023年8月&amp;#13;&amp;#10;争议金额:90&amp;#13;&amp;#10;用户要求:用户进线，赠费合约还没到期。但是8.9.10的赠费都没到账，烦请处理，谢谢。&amp;#13;</t>
  </si>
  <si>
    <t>业务规则：用户对号码欠费停机影响赠费到帐规则不满，经核实，因为用户号码有停机，会影响赠费到帐，考虑用户感知，申请退23.9-10月费用，合计60元，24小时到帐，此费用不可打印发票，因多次未联系上客户，我司无法核实情况处理，已下发短信告知用户，如有疑问可在工作时间（08:30-12:00；14:00-17:30）致电我司宜昌联通13032700872，烦请前台代为转告</t>
  </si>
  <si>
    <t>TS202310111020581061</t>
  </si>
  <si>
    <t>2023-10-11 17:21:50</t>
  </si>
  <si>
    <t>用户称自己号码销户了，但是现在前往营业厅办理销户告知无法销户，前台已告知现在是预约销户还没有正式销户，用户对此不认可，要求现在就要退费，请协助处理，谢谢！</t>
  </si>
  <si>
    <t>业务规则：用户对号码销户后余额清退规则不满，经核实，联系用户称到办理的营业厅已经处理好了，费用已清退成功，满意。</t>
  </si>
  <si>
    <t>TS202310111030041335</t>
  </si>
  <si>
    <t>2023-10-11 15:39:15</t>
  </si>
  <si>
    <t>用户要求把销户的16671000604剩下的余额退还，用户要求尽快为他处理，不愿意去营业厅，要求尽快回电否则要投诉。联系电话18727279935</t>
  </si>
  <si>
    <t>业务规则：用户对销户后余额清退规则不满，经核实，用户销户时选择的是余额清退到银行卡，根据清退规则，到银行卡时间慢一些，预计月底左右到帐，建议用户留意查收信息，有问题再联系我们，满意。</t>
  </si>
  <si>
    <t>TS202310101413560314</t>
  </si>
  <si>
    <t>王芳萍</t>
  </si>
  <si>
    <t>2023-10-11 09:46:59</t>
  </si>
  <si>
    <t>用户来电称号码限速了，根本无法使用网络，前台解释建议用户开通加速包，解释无效，用户表示自己是无限的流量，开通流量包相当于另外收费，解释无效，要求恢复网络，请后台协助处理，谢谢</t>
  </si>
  <si>
    <t>业务规则：用户反映流量限速。经核实，用户本月流量已用40G导致限速，已解释当前套餐流量优惠性，建议通过手厅办理5G升级包提速，如多次限速，建议迁转当前其他更优套餐，用户表示知晓。</t>
  </si>
  <si>
    <t>TS202310101555290682</t>
  </si>
  <si>
    <t>2023-10-11 13:31:17</t>
  </si>
  <si>
    <t>高级模板内容：&amp;#10;投诉问题描述:用户来电称自己就办理过一张卡（15971633545）和宽带，没有再办理其他的卡号，办理的就是58元的套餐费用，对此产生的费用不认可&amp;#10;争议月份:2023年10月&amp;#10;争议金额:0&amp;#10;用户要求:要求尽快核实处理</t>
  </si>
  <si>
    <t>业务规则：用户实际反映主副卡需取消沃助理业务及TV增值业务，已按用户要求取消，用户认可满意</t>
  </si>
  <si>
    <t>TS202310091714020824</t>
  </si>
  <si>
    <t>2023-10-11 11:22:47</t>
  </si>
  <si>
    <t>判断省分:湖北&amp;#13;&amp;#10;判断用户状态:不正常&amp;#13;&amp;#10;:无星、一星、二星用户&amp;#13;&amp;#10;:不认可&amp;#13;&amp;#10;:仍不认可&amp;#13;&amp;#10;:不满足条件&amp;#13;&amp;#10;:不满足条件&amp;#13;&amp;#10;:不认可&amp;#13;&amp;#10;:用户反映需要紧急开机，一线解释不通，请协助&amp;#13;</t>
  </si>
  <si>
    <t>业务规则：用户要求临时开机，经核实用户号码无星级且有往月欠费无法临时开机，多次联系用户无法接通，如有疑问可在工作时间（08:30-12:00；14:00-17:30）联系07176921001、13032700872宜昌客服。如用户咨询，请前台10010话务中心代为解释，谢谢</t>
  </si>
  <si>
    <t>TS202310080935410360</t>
  </si>
  <si>
    <t>2023-10-11 18:05:33</t>
  </si>
  <si>
    <t>主办单位：湖北&amp;#10;客户类别：普通客户&amp;#10;10010是否打通：是&amp;#10;是否二次致电10015：是&amp;#10;是否联系：否&amp;#10;升级倾向：&amp;#10;号码归属省：湖北&amp;#10;SVIP等级：&amp;#10;1. 问题类型:;&amp;#10;2. 投诉类型:办理争议;&amp;#10;3. 营业厅地址:;&amp;#10;4. 位置信息:;&amp;#10;5. 位置发生地:;&amp;#10;6. 投诉内容:每月赠送的冰淇淋融合套餐花呗优惠券未发放&amp;#10;8. 办理业务的名称:冰淇淋融合套餐&amp;#10;8. 无法办理的渠道:10010客服热线&amp;#10;关联10010工单流水号：TS202309091657570627</t>
  </si>
  <si>
    <t>业务规则①客户基本信息：业务号码：18671717015、客户姓名：田翠琴、套餐情况：畅爽冰激凌5G套餐99元； 客户反映取消业务的问题。&amp;#10;②首次联系客户时间： 2023-10-08 15:03:26 ； &amp;#10;③投诉核查处理情况：收到贵部转办后，我司立即组织调查 。经核实因沃工单OHB2023072800467未核查到客户宽带账号办理分期活动，故取消手机号码上电子券返还业务，现已联系客户解释，已发沃工单恢复此活动，现申请减免10月电子券28.62 元，24小时到账，此费用不可打印发票，客户满意。&amp;#10;④答复客户时间及客户满意度评价相关信息：我司于2023-10-08 15:03:26联系客户解释说明，客户认可满意。回单人：王宜艳&amp;#10;⑤投诉核查关联材料：无</t>
  </si>
  <si>
    <t>TS202310111516090718</t>
  </si>
  <si>
    <t>朱敏</t>
  </si>
  <si>
    <t>2023-10-11 18:00:33</t>
  </si>
  <si>
    <t>主办单位：湖北&amp;#10;客户类别：星级客户&amp;#10;10010是否打通：否&amp;#10;是否二次致电10015：是&amp;#10;是否联系：否&amp;#10;升级倾向：&amp;#10;号码归属省：湖北&amp;#10;SVIP等级：&amp;#10;1. 问题类型:;&amp;#10;2. 投诉类型:其他;&amp;#10;3. 营业厅地址:;&amp;#10;4. 位置信息:;&amp;#10;5. 位置发生地:;&amp;#10;6. 投诉内容:上个月打电话，发现有个增值业务莫名其妙定了几个月且不能在线取消联系客服，给我退订了，且给我承诺已经退订，多定的三个月会给我退款，后续收到75，说是可以抵扣后面话费。这个月还有25元的增值费不说，给我抵扣了75，又给我把话费差额补上了，这75叫退还吗？叫换个形式又给我多收费吧！！！</t>
  </si>
  <si>
    <t>业务规则①客户投诉产生的原因：客户反映低消补收问题&amp;#10;②客户投诉问题核查情况及解决方案：收到贵部转办后，我司立即组织调查。经核实，用户9月反映增值业务扣费问题，省分操作赠费75元，因用户存在低消106导致补收56.80元，现以为用户申请重新退费56.8元，其中10元导致至副卡私有，不可打印发票，46.8元现金退费到账，可打印发票，满意。&amp;#10;③客户问题满意度：我司于2023-10-11 15:42:10联系客户满意。&amp;#10;④回单人:程李晶；联系电话：07176921001</t>
  </si>
  <si>
    <t>TS202310101740231146</t>
  </si>
  <si>
    <t>张辉辉</t>
  </si>
  <si>
    <t>2023-10-11 19:00:36</t>
  </si>
  <si>
    <t>主办单位：湖北&amp;#10;客户类别：普通客户&amp;#10;10010是否打通：否&amp;#10;是否二次致电10015：是&amp;#10;是否联系：否&amp;#10;升级倾向：&amp;#10;号码归属省：湖北&amp;#10;SVIP等级：&amp;#10;1. 问题类型:;&amp;#10;2. 投诉类型:月固定费争议;&amp;#10;3. 营业厅地址:;&amp;#10;4. 位置信息:;&amp;#10;5. 位置发生地:;&amp;#10;6. 投诉内容:&amp;#10;202310基本套餐费:10&amp;#10;202309基本套餐费:10&amp;#10;202308基本套餐费:10&amp;#10;争议金额:275.00</t>
  </si>
  <si>
    <t>业务规则①客户投诉产生的原因：客户反映月租计费问题&amp;#10;②客户投诉问题核查情况及解决方案：收到贵部转办后，我司立即组织调查。联系用户表示实际不知晓主卡需付费，以为主副卡都免费使用，已告知用户主副卡共享套餐内容，折后为64元，用户知晓，无需我部处理费用问题，满意。&amp;#10;③客户问题满意度：我司于2023-10-11 10:42:10联系客户满意。&amp;#10;④回单人:程李晶；联系电话：07176921001</t>
  </si>
  <si>
    <t>TS202310101619071347</t>
  </si>
  <si>
    <t>2023-10-11 10:20:33</t>
  </si>
  <si>
    <t>主办单位：湖北&amp;#10;客户类别：普通客户&amp;#10;10010是否打通：否&amp;#10;是否二次致电10015：是&amp;#10;是否联系：否&amp;#10;升级倾向：&amp;#10;号码归属省：湖北&amp;#10;SVIP等级：&amp;#10;1. 问题类型:;&amp;#10;2. 投诉类型:其他;&amp;#10;3. 营业厅地址:;&amp;#10;4. 位置信息:;&amp;#10;5. 位置发生地:;&amp;#10;6. 投诉内容:我要销户，但是联通公司月初扣除了整月的月租，我觉得不合理</t>
  </si>
  <si>
    <t>业务规则①客户投诉产生的原因：销户当月扣全月月租费无法满足用户需求。 &amp;#10;②客户投诉问题核查情况及解决方案：收到贵部转办后，我司立即组织调查。经核实，销户当月按规则需扣全月月租，出于服务角度，协商补齐欠费69.15元，此费用不可打印发票，客户方便时自行前往营业厅办理销户。我司于2023-10-11 10:08:34联系客户解释。 &amp;#10;③客户问题满意度：满意。 &amp;#10;④回单人：颜晶  6921001"</t>
  </si>
  <si>
    <t>BL202310110920291618</t>
  </si>
  <si>
    <t>向长维</t>
  </si>
  <si>
    <t>2023-10-11 10:38:17</t>
  </si>
  <si>
    <t>&amp;#13;&amp;#10;高级模板内容：&amp;#13;&amp;#10;需区域二线受理的业务:涉及违约金的业务取消&amp;#13;&amp;#10;用户需取消业务的“产品名称”:网龄计划合约一&amp;#13;&amp;#10;用户同时需要将套餐变更为:29元福多多（湖北）&amp;#13;&amp;#10;用户需办理业务名称:15549389925&amp;#13;</t>
  </si>
  <si>
    <t>ZX202310111119322070</t>
  </si>
  <si>
    <t>071700000052</t>
  </si>
  <si>
    <t>沈召梅</t>
  </si>
  <si>
    <t>2023-10-11 17:09:47</t>
  </si>
  <si>
    <t>22年Q3Q4重点客户判断省分:湖北&amp;#13;&amp;#10;:被动办理宽带&amp;#13;&amp;#10;:不需要&amp;#13;&amp;#10;:&amp;#13;&amp;#10;&amp;#13;&amp;#10;高级模板内容：&amp;#13;&amp;#10;问题描述:用户要求取消宽带，称营业厅不给办理，请尽快处理，谢谢&amp;#13;&amp;#10;第二联系方式:13396156661&amp;#13;&amp;#10;销户原因:无&amp;#13;&amp;#10;用户要求:请尽快处理&amp;#13;</t>
  </si>
  <si>
    <t>ZX202310101938030104</t>
  </si>
  <si>
    <t>07174910393</t>
  </si>
  <si>
    <t>郑军伟</t>
  </si>
  <si>
    <t>2023-10-11 09:02:28</t>
  </si>
  <si>
    <t>判断省分:湖北&amp;#13;&amp;#10;:失败&amp;#13;&amp;#10;node_42:&amp;#13;&amp;#10;:无合约/简单合约&amp;#13;&amp;#10;:单卡/移移融合副卡套餐&amp;#13;&amp;#10;获取用户证件类型::不认可&amp;#13;&amp;#10;:&amp;#13;&amp;#10;&amp;#13;&amp;#10;高级模板内容：&amp;#13;&amp;#10;问题描述:想注销小灵通的电话&amp;#13;&amp;#10;第二联系方式:18062642499&amp;#13;&amp;#10;销户原因:不需要了&amp;#13;&amp;#10;用户要求:尽快处理&amp;#13;</t>
  </si>
  <si>
    <t>TS202310101108270900</t>
  </si>
  <si>
    <t>2023-10-11 13:22:39</t>
  </si>
  <si>
    <t>主办单位：湖北&amp;#10;客户类别：普通客户&amp;#10;10010是否打通：否&amp;#10;是否二次致电10015：是&amp;#10;是否联系：是&amp;#10;升级倾向：无&amp;#10;号码归属省：湖北&amp;#10;SVIP等级：&amp;#10;用户来电反馈宽带注销问题，之前注销告知不使用三个月会自动注销，但是用户查询并未注销成功，关联工单：ZX202310101042020718  用户再次来电反馈此问题，称自己又去营业厅办理告知去其他营业厅办理，对此不满，要求继续投诉，请尽快处理谢谢！</t>
  </si>
  <si>
    <t>"业务取消①客户基本资料：业务号码：071700310661、客户姓名：路道凤、套餐情况：畅爽冰激凌融合300M宽带（湖北）、客户反映取消CPE宽带的问题&amp;#10;②首次联系客户时间：2023-10-10 11:52:32&amp;#10;③投诉核查处理情况：收到贵部转办，我司立即组织核查，经核实，（夷陵雾渡河）客户前期未退还CPE设备故营业厅未取消，挽留无效，已协商明天退设备至夷陵区营业厅，我部优先办理宽带解绑，次月注销成功。&amp;#10;④答复客户时间及客户满意度评价：根据上述情况我司于2023-10-10 13:00:32联系客户解释，满意。回单人：颜晶 6921001.&amp;#10;⑤投诉核查关联材料：无</t>
  </si>
  <si>
    <t>TS202310111212241554</t>
  </si>
  <si>
    <t>喻能刚</t>
  </si>
  <si>
    <t>2023-10-11 14:11:13</t>
  </si>
  <si>
    <t>主办单位：湖北&amp;#10;客户类别：星级客户&amp;#10;10010是否打通：否&amp;#10;是否二次致电10015：是&amp;#10;是否联系：否&amp;#10;升级倾向：&amp;#10;号码归属省：湖北&amp;#10;SVIP等级：&amp;#10;1. 问题类型:;&amp;#10;2. 投诉类型:其他问题;&amp;#10;3. 营业厅地址:;&amp;#10;4. 位置信息:;&amp;#10;5. 位置发生地:;&amp;#10;6. 投诉内容:因长期不在家现请求帮忙取消宽带，副卡也一直没有用帮忙注销</t>
  </si>
  <si>
    <t>"业务取消①客户投诉产生的原因：合约限制办理携转不成功。 &amp;#10;②客户投诉问题核查情况及解决方案：收到贵部转办后，我司立即组织调查。经核实，（五峰城区）客户要求取消宽带并注销副卡，挽留无效， 客服部取消。我司于2023-10-11 13:17:34联系客户解释。 &amp;#10;③客户问题满意度：满意。 &amp;#10;④回单人：颜晶  6921001"</t>
  </si>
  <si>
    <t>TS202310101112231014</t>
  </si>
  <si>
    <t>杨信华</t>
  </si>
  <si>
    <t>2023-10-11 13:16:07</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</si>
  <si>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投诉内容:因要出门长时间不回来，帮忙注销宽带</t>
  </si>
  <si>
    <t>"业务取消①客户投诉产生的原因：实装宽带取消不成功。 &amp;#10;②客户投诉问题核查情况及解决方案：收到贵部转办后，我司立即组织调查。经核实，（五峰城区）客户要求取消实装宽带，挽留无效，客户同意后期退设备至营业厅，客服部取消。我司于2023-10-10 12:57:34联系客户解释。 &amp;#10;③客户问题满意度：满意。 &amp;#10;④回单人：颜晶  6921001"</t>
  </si>
  <si>
    <t>BL202310111011422358</t>
  </si>
  <si>
    <t>2023-10-11 14:09:08</t>
  </si>
  <si>
    <t>取消预存话费享折扣优惠 档位五（立即生效24个月）-湖北政企专属，不愿到厅，加急处理并回复。</t>
  </si>
  <si>
    <t>BL202310101522581033</t>
  </si>
  <si>
    <t>071703488278</t>
  </si>
  <si>
    <t>李英平</t>
  </si>
  <si>
    <t>2023-10-11 14:56:33</t>
  </si>
  <si>
    <t>客户查询话费,发现多扣了15元,询问坐席原因。坐席解释为宽带包月费用提速包,客户不理解为什么之前没有收取过该费用。用户要求核查对此15元费用不认可。请处理谢谢</t>
  </si>
  <si>
    <t>ZX202310101555060965</t>
  </si>
  <si>
    <t>071703353830</t>
  </si>
  <si>
    <t>2023-10-11 14:11:53</t>
  </si>
  <si>
    <t>要求取消宽带（用户未安装），解释挽留无效，请尽快处理并回复</t>
  </si>
  <si>
    <t>业务取消（五峰城区营服）：客户要求注销缓实装宽带，已按客户要求办理，回访满意</t>
  </si>
  <si>
    <t>TS202310102006441407</t>
  </si>
  <si>
    <t>田科</t>
  </si>
  <si>
    <t>2023-10-11 11:50:44</t>
  </si>
  <si>
    <t>&amp;#13;&amp;#10;高级模板内容：&amp;#13;&amp;#10;投诉问题描述:用户进线，不方便前往归属地营业厅，希望线上办理主副卡解绑，烦请处理。谢谢。&amp;#13;&amp;#10;办理渠道:营业厅 &amp;#13;&amp;#10;无法办理原因:不方便前往归属地营业厅&amp;#13;&amp;#10;用户要求:用户进线，不方便前往归属地营业厅，希望线上办理主副卡解绑，烦请处理。谢谢。&amp;#13;</t>
  </si>
  <si>
    <t>业务办理（宜都城区）：拆分主副卡，联系用户表示暂时不需要拆分，如需办理业务再联系我部07176921001为其处理，满意</t>
  </si>
  <si>
    <t>ZX202310101428460144</t>
  </si>
  <si>
    <t>071701023652</t>
  </si>
  <si>
    <t>陈发芹</t>
  </si>
  <si>
    <t>2023-10-11 14:18:25</t>
  </si>
  <si>
    <t>判断省分:湖北&amp;#13;&amp;#10;:被动办理宽带&amp;#13;&amp;#10;:不需要&amp;#13;&amp;#10;:&amp;#13;&amp;#10;&amp;#13;&amp;#10;高级模板内容：&amp;#13;&amp;#10;问题描述:用户反馈自己没有办理宽带但有一个宽带号&amp;#13;&amp;#10;第二联系方式:15090891618&amp;#13;&amp;#10;销户原因:没有安装宽带但有宽带号&amp;#13;&amp;#10;用户要求:注销宽带号&amp;#13;</t>
  </si>
  <si>
    <t>业务取消（伍家）：虚拟宽带，挽留无效，已取消，客户满意</t>
  </si>
  <si>
    <t>ZX202310101307191990</t>
  </si>
  <si>
    <t>071700161274</t>
  </si>
  <si>
    <t>许先进</t>
  </si>
  <si>
    <t>2023-10-11 14:08:45</t>
  </si>
  <si>
    <t>[65岁以上老人] 判断省分:湖北&amp;#13;&amp;#10;:自己办理的宽带&amp;#13;&amp;#10;:挽留失败&amp;#13;&amp;#10;:不同意&amp;#13;&amp;#10;:&amp;#13;&amp;#10;&amp;#13;&amp;#10;高级模板内容：&amp;#13;&amp;#10;问题描述:用户来电要求销户本机绑定的宽带，用户不愿到厅办理，称机主不方便到厅，要求我方直接办理销户&amp;#13;&amp;#10;第二联系方式:15335703566&amp;#13;&amp;#10;销户原因:不使用了&amp;#13;&amp;#10;用户要求:要求我方直接办理销户&amp;#13;</t>
  </si>
  <si>
    <t>业务取消（西陵 ）：客户要求取消宽带，未转营服维系，挽留无效，客服部已操作取消，满意</t>
  </si>
  <si>
    <t>ZX202310101346512246</t>
  </si>
  <si>
    <t>071700003665</t>
  </si>
  <si>
    <t>2023-10-11 14:40:25</t>
  </si>
  <si>
    <t>判断省分:湖北&amp;#13;&amp;#10;:被动办理宽带&amp;#13;&amp;#10;:不需要&amp;#13;&amp;#10;:&amp;#13;&amp;#10;&amp;#13;&amp;#10;高级模板内容：&amp;#13;&amp;#10;问题描述:用户来电反馈自己没有办理宽带&amp;#13;&amp;#10;第二联系方式:18695076800&amp;#13;&amp;#10;销户原因:没有办理&amp;#13;&amp;#10;用户要求:在线取消宽带，加急&amp;#13;</t>
  </si>
  <si>
    <t>业务取消（西陵营服中心）：用户要求取消虚拟宽带，经核实，已于2023-10-10 18:31:48销户成功，并且用户号码已于2023-10-10 16:01:42携出，因多次未联系上客户，我司核实情况处理，如有疑问可在工作时间（08:30-12:00；14:00-17:30）致电我司宜昌联通13032700872，烦请前台代为转告</t>
  </si>
  <si>
    <t>ZX202310111553441644</t>
  </si>
  <si>
    <t>071700204017</t>
  </si>
  <si>
    <t>高圣玉</t>
  </si>
  <si>
    <t>2023-10-11 16:35:17</t>
  </si>
  <si>
    <t>用户要求取消宽带，表示本人在外地，不愿意到厅，坚持要求公司线上取消，挽留失败，请处理并回复13487231145。</t>
  </si>
  <si>
    <t>业务取消（宜都城区）：虚拟宽带，挽留无效，已取消，客户满意</t>
  </si>
  <si>
    <t>ZX202310101505000469</t>
  </si>
  <si>
    <t>2023-10-11 15:35:47</t>
  </si>
  <si>
    <t>[10015转接10010用户] &amp;#13;&amp;#10;高级模板内容：&amp;#13;&amp;#10;问题描述:要求注销宽带，不愿营业厅处理，要求直接注销，&amp;#13;&amp;#10;第二联系方式:18871765919&amp;#13;&amp;#10;销户原因:不用了&amp;#13;&amp;#10;用户要求:尽快处理&amp;#13;</t>
  </si>
  <si>
    <t>业务取消（宜都城区）：用户要求取消实装宽带，挽留无效，已取消成功，用户同意后期退设备至营业厅，满意。</t>
  </si>
  <si>
    <t>ZX202310101524480656</t>
  </si>
  <si>
    <t>071700259939</t>
  </si>
  <si>
    <t>胡贵远</t>
  </si>
  <si>
    <t>2023-10-11 14:15:35</t>
  </si>
  <si>
    <t>用户来电要求销户，表示到办理此宽带帐号的地点销户，工作人员告知不能在此销户，用户对此不满，不愿意到联通自有营业厅销户，要求公司马上为其销户处理，回复。</t>
  </si>
  <si>
    <t>业务取消（宜都城区营服中心）：用户要求取消实装宽带，挽留无效，已按用户要求取消，满意。</t>
  </si>
  <si>
    <t>ZX202310101551160928</t>
  </si>
  <si>
    <t>071703663102</t>
  </si>
  <si>
    <t>易仁彪</t>
  </si>
  <si>
    <t>2023-10-11 14:08:48</t>
  </si>
  <si>
    <t>用户来电表示不知情办理宽带，要求注销宽带账号，请协助处理并回复</t>
  </si>
  <si>
    <t>业务取消（远安城区营服）：客户要求注销低消宽带，已按客户要求注销，回访满意</t>
  </si>
  <si>
    <t>BL202310101128140044</t>
  </si>
  <si>
    <t>席承香</t>
  </si>
  <si>
    <t>2023-10-11 09:03:26</t>
  </si>
  <si>
    <t>13135807347命中精准预判服务场景:[65岁以上老人] &amp;#13;&amp;#10;用户来电要求解绑副卡，表示自己不再归属地无法到厅，要求在线解除该副卡：13135807347,请处理。</t>
  </si>
  <si>
    <t>业务取消（当阳城区 ）客户要求解绑主副卡，未转营服维系，联系客户表示暂不操作解绑，满意。</t>
  </si>
  <si>
    <t>TS202310101130001523</t>
  </si>
  <si>
    <t>向家兵</t>
  </si>
  <si>
    <t>2023-10-11 13:10:38</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</si>
  <si>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投诉内容:因要出远门上班，长期不在家，现请帮忙注销宽带</t>
  </si>
  <si>
    <t>业务取消（五峰城区营服中心）&amp;#10;①客户投诉产生的原因：用户反馈宽带取消问题&amp;#10;②客户投诉问题核查情况及解决方案：收到贵部转办后，我司立即组织调查。经核实，用户要求取消实装宽带，挽留无效，已核对身份协助取消，满意。&amp;#10;③客户问题满意度：满意&amp;#10;④回单人：潘娥、联系方式：07176921001</t>
  </si>
  <si>
    <t>ZX202310101115371058</t>
  </si>
  <si>
    <t>071700318168</t>
  </si>
  <si>
    <t>蒋雅姝</t>
  </si>
  <si>
    <t>2023-10-11 14:25:28</t>
  </si>
  <si>
    <t>#2022重保客户#用户表示2月份到营业厅办理宽带销户，工作人员告知需要报备，让用户归还设备，等待后期集中处理，并告知不会在扣宽带费用，但是至今已经10月份了，销户工作一直没有处理，且一直有扣费情况，用户对此表示不满，要求分公司核实情况给予处理（用户表示已经将机顶盒归还而且家里只有一个设备没有光猫）&amp;#13;</t>
  </si>
  <si>
    <t>业务取消：实装宽带，已为用户登记24小时内取消，考虑用户使用感知，已为用户申请减免3-10月宽带费用72元，次月7日前退费到账，不可打印发票，满意</t>
  </si>
  <si>
    <t>TS202310111357481174</t>
  </si>
  <si>
    <t>王作芳</t>
  </si>
  <si>
    <t>2023-10-11 16:47:27</t>
  </si>
  <si>
    <t>[65岁以上老人] &amp;#13;&amp;#10;高级模板内容：&amp;#13;&amp;#10;投诉问题描述:用户称自己需要解除主副卡关系，把副卡转到其他运营商，但是自己去办理解除副卡时，工作人员告知要收取39元套餐，对此不认可&amp;#13;&amp;#10;类型:套餐&amp;#13;&amp;#10;受限产品名称:副卡&amp;#13;&amp;#10;前台解释内容:解除关系后需要选择套餐&amp;#13;&amp;#10;用户要求:对解除副卡需要收取39元套餐费不认可，要求处理，谢谢&amp;#13;</t>
  </si>
  <si>
    <t>业务取消（西陵）：主副卡，挽留无效，已取消，客户满意。</t>
  </si>
  <si>
    <t>TS202310101309431439</t>
  </si>
  <si>
    <t>2023-10-11 16:44:14</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</si>
  <si>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投诉内容:本机是老人用的手机，现在搬去儿子家，宽带就不需要，手机号码去做儿子的副卡，请帮忙取消宽带业务</t>
  </si>
  <si>
    <t>业务取消（西陵）①客户投诉产生的原因：客户反映取消业务问题。						&amp;#10;②客户投诉问题核查情况及解决方案：收到贵部转办后，我司立即组织调查。经核实，（西陵 ）客户要求取消宽带，未转营服维系，挽留无效，客服部已操作取消，满意。&amp;#10;③客户问题满意度：满意。						&amp;#10;④回单人:宜昌客服王晓玉；联系电话：07176921001。</t>
  </si>
  <si>
    <t>ZX202310110903510898</t>
  </si>
  <si>
    <t>071703357372</t>
  </si>
  <si>
    <t>袁雪婷</t>
  </si>
  <si>
    <t>2023-10-11 14:12:27</t>
  </si>
  <si>
    <t>判断省分:湖北&amp;#13;&amp;#10;:自己办理的宽带&amp;#13;&amp;#10;:挽留失败&amp;#13;&amp;#10;:不同意&amp;#13;&amp;#10;:&amp;#13;&amp;#10;&amp;#13;&amp;#10;高级模板内容：&amp;#13;&amp;#10;问题描述:客户反馈上个月到营业厅办理销户，但是营业厅承诺销户但是一直未销户，客户需要销户并且把这个月扣除的宽带费用退回，此客户可能会XC,麻烦告知人员尽快回复协助处理&amp;#13;&amp;#10;第二联系方式:13247144055&amp;#13;&amp;#10;销户原因:不想使用&amp;#13;&amp;#10;用户要求:客户需要销户退费，麻烦尽快回电协助处理&amp;#13;</t>
  </si>
  <si>
    <t>业务取消：用户要求实装宽带，挽留无效，已按用户要求取消，并申请退还本月宽带费用，合计50元到用户提供的号码16671763756上，24小时到帐，此费用不可打印发票，满意。</t>
  </si>
  <si>
    <t>TS202310111009240720</t>
  </si>
  <si>
    <t>071700308983</t>
  </si>
  <si>
    <t>卢方金</t>
  </si>
  <si>
    <t>2023-10-11 11:16:17</t>
  </si>
  <si>
    <t>用户反映宽带要求取消，表示有押金100元，营业厅不给退，用户表示手机号码信号也不好，费用扣费也有问题，用户意见很大，要求今天马上处理，加急，请处理并回复</t>
  </si>
  <si>
    <t>业务取消（夷陵雾渡河营服中心）：用户要求取消CPE宽带，挽留无效，已核对身份信息转成0元CPE宽带，次月一号正式销户，主副卡转资4G全国流量王8元套餐，次月生效，另已跟用户解释清楚押金问题，建议用户把设备带送回自营业厅后自营业厅会给用户清退，满意。</t>
  </si>
  <si>
    <t>TS202310110930082157</t>
  </si>
  <si>
    <t>2023-10-11 11:44:36</t>
  </si>
  <si>
    <t>主办单位：湖北&amp;#10;客户类别：普通客户&amp;#10;10010是否打通：是&amp;#10;是否二次致电10015：是&amp;#10;是否联系：是&amp;#10;升级倾向：无&amp;#10;号码归属省：湖北&amp;#10;SVIP等级：&amp;#10;判断地市:其余地市&amp;#13;&amp;#10;根据用户销户的原因，进行挽留:挽留失败&amp;#13;&amp;#10;获取参数:&amp;#13;&amp;#10;判断用户套餐类型:融合用户、合约用户&amp;#13;&amp;#10;建议用户前往营业厅查询后办理销户业务:依然要求在线销户&amp;#13;&amp;#10;:取消宽带，表示老人家不方便去城里营业厅，要求协助处理，&amp;#13;</t>
  </si>
  <si>
    <t>业务取消：①客户基本资料：业务号码 13177093462、客户姓名 谭进成、套餐情况 0元月租省内全家福4G成员套餐；客户反映业务取消的问题； &amp;#10;②首次联系客户时间：2023-10-11 11:31:00&amp;#10;③投诉核查处理情况：收到贵部转办，我司立即组织核查，经核实，安城区营服，客户要求注销实装宽带并转资8元流量王套餐，已按客户要求办理，回访满意；&amp;#10;④答复客户时间及客户满意度评价：根据上述核实情况，我司于2023-10-11 11:31:00联系客户满意，回单人：张婷、联系方式：07176921001&amp;#10;⑤投诉核查关联材料：无。</t>
  </si>
  <si>
    <t>ZX202310101916340001</t>
  </si>
  <si>
    <t>咨询工单（2021版）&gt;&gt;增值/权益&gt;&gt;其他增值/权益</t>
  </si>
  <si>
    <t>2023-10-11 14:21:26</t>
  </si>
  <si>
    <t>用户表示在微信上面开通了一个  小沃畅听至尊权益会员包 自动续费  25元  不认可要求协助处理费用等请核实谢谢</t>
  </si>
  <si>
    <t>TS202310111439532167</t>
  </si>
  <si>
    <t>王贤英</t>
  </si>
  <si>
    <t>2023-10-11 15:47:47</t>
  </si>
  <si>
    <t>判断省分:湖北&amp;#13;&amp;#10;:湖北省内手机不能接&amp;#13;&amp;#10;获取入参:&amp;#13;&amp;#10;判断是否开通骚扰拦截:获取历史工单:没有历史工单&amp;#13;&amp;#10;:下一步&amp;#13;&amp;#10;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否&amp;#13;&amp;#10;:不认可&amp;#13;&amp;#10;:下一步&amp;#13;&amp;#10;node_94:&amp;#13;&amp;#10;:不符合办理条件&amp;#13;&amp;#10;:所有位置&amp;#13;&amp;#10;:&amp;#13;&amp;#10;用户在湖北宜昌市五峰镇一直接不到电话可以打，清卡没有用要求核查</t>
  </si>
  <si>
    <t>TS202310111406321329</t>
  </si>
  <si>
    <t>周文</t>
  </si>
  <si>
    <t>2023-10-11 16:11:47</t>
  </si>
  <si>
    <t>22年Q3Q4重点客户判断省分:湖北&amp;#13;&amp;#10;:湖北省内手机不能接&amp;#13;&amp;#10;获取入参:&amp;#13;&amp;#10;判断是否开通骚扰拦截:获取历史工单:没有历史工单&amp;#13;&amp;#10;:下一步&amp;#13;&amp;#10;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否&amp;#13;&amp;#10;:不认可&amp;#13;&amp;#10;:下一步&amp;#13;&amp;#10;node_94:&amp;#13;&amp;#10;:不符合办理条件&amp;#13;&amp;#10;:所有位置&amp;#13;&amp;#10;:&amp;#13;</t>
  </si>
  <si>
    <t>TS202310101721030648</t>
  </si>
  <si>
    <t>李凤荣</t>
  </si>
  <si>
    <t>2023-10-11 13:45:30</t>
  </si>
  <si>
    <t>客户来电，在所有地方，无法正常上网，断断续续的，已解释，客户不认可，请协助处理谢谢</t>
  </si>
  <si>
    <t>终端使用：用户反映无法上网，经核实客户上网功能正常，客户在宜昌市万达金街附近网速慢，已刷新上网功能，建议客户后期关注，客户满意。</t>
  </si>
  <si>
    <t>TS202310111003230518</t>
  </si>
  <si>
    <t>用户再次来电，对前期工单处理结果不认可TS202310091732511405，要求今天内处理</t>
  </si>
  <si>
    <t>终端使用：用户反映无法正常接打电话。经核实，本地交换核实通话数据正常，已再次联系建议换机换卡再试，如仍不行可前往营业补卡，用户表示知晓。</t>
  </si>
  <si>
    <t>ZHX202310111436332301</t>
  </si>
  <si>
    <t>2023-10-12 16:38:06</t>
  </si>
  <si>
    <t>15671028118用户来电反馈自己8月份来电取消15672489092上面的炫彩通信助理包，客服人员告知已帮忙取消成功，现在发现未取消，还有收费，对此费用不认可，涉及人员南方一中心&gt;&gt;通发广进&gt;&gt;通发新人班&gt;&gt;通发新人3班唐泽军XN23TF3764&amp;#13;&amp;#10;未取消业务，请辛苦处理</t>
  </si>
  <si>
    <t>TS202310111556451873</t>
  </si>
  <si>
    <t>071700316245</t>
  </si>
  <si>
    <t>施博文</t>
  </si>
  <si>
    <t>2023-10-12 09:13:11</t>
  </si>
  <si>
    <t>22年Q3Q4重点客户22年Q3Q4重点客户判断省分:其他省分&amp;#13;&amp;#10;:增值业务争议&amp;#13;&amp;#10;判断省分:湖北&amp;#13;&amp;#10;:固网&amp;#13;&amp;#10;:否&amp;#13;&amp;#10;:&amp;#13;&amp;#10;&amp;#13;&amp;#10;高级模板内容：&amp;#13;&amp;#10;投诉问题描述:用户来电称未办理过15元*12个月合约千兆提速包（湖北） 91238844&amp;#13;&amp;#10;争议业务名称:15元*12个月合约千兆提速包（湖北） 91238844&amp;#13;&amp;#10;受理渠道:/&amp;#13;&amp;#10;争议月份:2023年7月、2023年8月、2023年9月、2023年10月&amp;#13;&amp;#10;争议费用:52.5&amp;#13;&amp;#10;一线客服在系统里:未取消，请后台协助处理&amp;#13;&amp;#10;是否承诺退费:否&amp;#13;&amp;#10;用户要求:要求退费，用户称不知情办理业务已有多次，再出现此情况就会办理携号转网&amp;#13;</t>
  </si>
  <si>
    <t>电话营销-开通争议：拓见，15元*12个月合约千兆提速包（湖北）AA。用户反映*电话营销被动办理宽带提速包不认可，考虑用户使用感知，已为用户取消并申请减免7-10月费用52.5元，24小时内现金退费到账，可打印发票，满意</t>
  </si>
  <si>
    <t>TS202310111154031139</t>
  </si>
  <si>
    <t>朱霰嵘</t>
  </si>
  <si>
    <t>2023-10-12 09:22:28</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</si>
  <si>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表示并未订购过非王卡2I用户承诺低消语音畅意打50元档&amp;#13;&amp;#10;争议月份:2023年1月、2023年2月、2023年3月、2023年4月、2023年5月、2023年6月、2023年7月、2023年8月、2023年9月、2023年10月、2022年1月、2022年2月、2022年3月、2022年4月、2022年5月、2022年6月、2022年7月、2022年8月、2022年9月、2022年10月、2022年11月、2022年12月、2021年1月、2021年2月、2021年3月、2021年4月、2021年5月、2021年6月、2021年7月、2021年8月、2021年9月、2021年10月、2021年11月、2021年12月、2020年12月&amp;#13;&amp;#10;争议金额:1&amp;#13;&amp;#10;用户要求:用户表示并未订购过要求对期间的费用核查解释，要求一定减免&amp;#13;</t>
  </si>
  <si>
    <t>电话营销-开通争议：拓见，非王卡2I用户承诺低消语音畅意打50元档AA。用户反映电话营销被动办理低消，9月已取消，考虑用户使用感知，已协商一致减免20.12-23.9月部分补收费用290元，24小时内赠费到账，不可打印发票，满意</t>
  </si>
  <si>
    <t>ZX202310111431320895</t>
  </si>
  <si>
    <t>钟定扬</t>
  </si>
  <si>
    <t>2023-10-12 09:11:35</t>
  </si>
  <si>
    <t>&amp;#13;&amp;#10;高级模板内容：&amp;#13;&amp;#10;问题描述: 用户表示前期工单ZX202309182045271017退还其费用只有59.7，经核实2-9月低消补收费为78.1，用户要求将少退的费用进行退还&amp;#13;&amp;#10;第二联系方式:15572753447&amp;#13;&amp;#10;销户原因:无&amp;#13;&amp;#10;用户要求:还有费用未退还到账&amp;#13;</t>
  </si>
  <si>
    <t>电话营销-开通争议：宜昌融诚通信服务有限责任公司，低消89元宽带300M主产品AA。用户反映电话营销办理低消宽带业务，已取消宽带并于宽带竣工后取消低消，另登记本月出账后次月7日前退还23.2-9月补收费用合计78.1元，前期已退59.7元，现补退18.4元，24小时内到账，此费用不可打印账单发票，回访满意</t>
  </si>
  <si>
    <t>TS202310111740122109</t>
  </si>
  <si>
    <t>焦江黎</t>
  </si>
  <si>
    <t>2023-10-12 14:00:48</t>
  </si>
  <si>
    <t>&amp;#13;&amp;#10;高级模板内容：&amp;#13;&amp;#10;投诉问题描述:业务办理不认可，要求查询&amp;#13;&amp;#10;业务名称:副卡免月租24个月（10元话费24个月）（湖北）-次月生效&amp;#13;&amp;#10;变更渠道:上海航动科技有限公司（宜昌）&amp;#13;&amp;#10;用户要求:用户对号码“13177069142 、13177069942”业务变更不认可，多次解释，用户称号码是老年人在使用，要求查询原因，投诉倾向（无渠道），要求恢复副卡减免，请核实，谢谢&amp;#13;</t>
  </si>
  <si>
    <t>电话营销-开通争议： 上海航动科技有限公司（宜昌）  ，家庭群组化副卡10G省内流量。用户反映副卡扣费问题，经核实， 上海航动科技有限公司（宜昌） 于2023-06-11 16:35:47通过电话营销方式推荐办理此业务时取消副卡免月租优惠导致，现申请退23.7-10月副卡扣费合计40元，用户另一号码13177069142，因湖北精英盛华信息科技有限公司(宜昌)  于2023-05-11 14:31:5通过电话营销方式推荐办理此业务时取消副卡免月租优惠导致，现申请退23.6-10月副卡扣费合计50元，以上共计90元，24小时到帐，此费用不抵扣往月欠费及打印发票，并由我部协助勾选副卡0月租优惠，次月生效，用户满意。</t>
  </si>
  <si>
    <t>TS202310111514070654</t>
  </si>
  <si>
    <t>郑权</t>
  </si>
  <si>
    <t>2023-10-12 18:48:33</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</si>
  <si>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投诉内容:贵公司在我不知情的情况下给我增加了多项增值业务，产生好几百话费</t>
  </si>
  <si>
    <t>电话营销-开通争议：①客户投诉产生的原因：客户反馈电话营销开通业务的问题。&amp;#10;②客户投诉问题核查情况及解决方案：收到贵部转办后，我司立即组织调查。经核实，湖北精英盛华信息科技有限公司(宜昌)  ， 家庭群组化副卡10G省内流量流量(不共享不结转)(湖北)- AA。用户反映电话营销开通副卡流量包时未与客户达成一致，已按客户要求取消，另申请退还23.2-10月费用合计90元，24小时内到账，此费用不可打印账单发票； 88226哔哩哔哩15G流量加会员月包 , 8000672300 ,80006723,开通时间 2023-09-19 21:19:51 ，取消时间2023-10-12 10:13:24，开通方式为SP接入，有二次提醒，不存在违规现象，核实扣费50元；98177王者荣耀流量权益包-腾讯-12元， 2100187601 ，21001876开通时间2022-07-09 22:00:38，取消时间2023-06-30 23:59:59，开通方式为SP接入，有二次提醒，不存在违规现象，核实扣费144元； 98177小沃-腾讯-QQ飞车流-包月-15元 ， 2100225700 ，21002257，开通时间 2022-01-27 19:42:13 ，取消时间2022-03-06 13:23:11，开通方式为SP接入，有二次提醒，不存在违规现象，核实扣费36元，已发网站登记3个工作日内退费 。我司于2023-10-12 13:20:38联系客户解释以上情况。&amp;#10;③客户问题满意度：满意&amp;#10;④回单人：张婷  6921001</t>
  </si>
  <si>
    <t>TS202310111626110175</t>
  </si>
  <si>
    <t>屈昌会</t>
  </si>
  <si>
    <t>2023-10-12 16:13:30</t>
  </si>
  <si>
    <t>[65岁以上老人] 判断省分:其他省分&amp;#10;:电话营销争议&amp;#10;:不认可&amp;#10;判断省分:湖北&amp;#10;:移网电话营销费用争议（套餐资费/融合宽带/副卡功能费类除外）&amp;#10;:不认可&amp;#10;:小于等于500元，且仅限单倍、月份不超过12个月&amp;#10;:&amp;#10;&amp;#10;高级模板内容：&amp;#10;是否10016外呼:不记得&amp;#10;电话外呼号码:/&amp;#10;渠道名称:湖北杭州翔羽线上业务代理（宜昌）&amp;#10;反应问题涉及场景:未经同意订购业务&amp;#10;产品名称:云加速5G畅玩加油包(湖北)&amp;#10;争议月份:2023年9月、2023年10月&amp;#10;是否承诺退费:是&amp;#10;承诺退费金额:80&amp;#10;是否取消业务（如取消失败，需加上系统报错的提示）:未取消&amp;#10;是否需要回复:否&amp;#10;用户要求:用户称自己主副卡没有开通 云加速5G畅玩加油包(湖北) 业务，对产生的费用不认可，要求退费，并取消该业务</t>
  </si>
  <si>
    <t>电话营销-开通争议：湖北杭州翔羽线上业务代理(宜昌)，1云加速5G畅玩加油包(湖北)AA，经核实，于2023年9月过电话营销方式为用户主副卡分别推荐办理，现联系客户解释不认可，出于服务角度，查询23.9-10月产生费用40元，考虑到用户使用感知，为主副卡分别办理预存话费享40元话费优惠（湖北）， 24小时到账，此费用不可打印发票；用户13032708484、13032747144订购产品名称畅行会员S-包月-15元，产品代码为91639，订购时间，取消时间为23年9月，15元/月，合计扣费2个月，累计产生费用合计60元，订购方式为集团统一认证平台” 短信验证码，有二次确认过程，不存在订购违规现象。考虑用户使用感知，网站方已取消屏蔽并于三个工作日内退费20元到账，此费用不可抵扣往月欠费及打印发票，满意。</t>
  </si>
  <si>
    <t>TS202310111614142350</t>
  </si>
  <si>
    <t>秦全英</t>
  </si>
  <si>
    <t>2023-10-12 13:36:30</t>
  </si>
  <si>
    <t>&amp;#13;&amp;#10;高级模板内容：&amp;#13;&amp;#10;投诉问题描述:用户反映不知情被办理了5G优惠加油包19元10GB（立即生效）（湖北）、联通助理-智能应答5元（首月免费）、云加速5G畅玩加油包(湖北)业务，对此不认可，要求转到湖北宜昌协助其处理，前台承诺退费用户不认可，请后台核实处理&amp;#13;&amp;#10;争议业务名称:5G优惠加油包19元10GB（立即生效）（湖北）、联通助理-智能应答5元（首月免费）、云加速5G畅玩加油包(湖北)&amp;#13;&amp;#10;受理渠道:上海航动科技有限公司（宜昌）、湖北杭州翔羽线上业务代理(宜昌)&amp;#13;&amp;#10;争议月份:2023年10月、2023年9月、2023年6月、2023年7月、2023年8月、2023年5月、2023年4月、2023年3月、2023年2月、2023年1月、2022年1月、2022年2月、2022年3月、2022年4月、2022年5月、2022年6月、2022年8月、2022年7月、2022年9月、2022年10月、2022年11月、2022年12月、2021年12月、2021年11月、2021年10月、2021年9月、2021年8月、2021年7月&amp;#13;&amp;#10;争议费用:0&amp;#13;&amp;#10;一线客服在系统里:已取消&amp;#13;&amp;#10;是否承诺退费:否&amp;#13;&amp;#10;用户要求:用户反映不知情被办理了5G优惠加油包19元10GB（立即生效）（湖北）、联通助理-智能应答5元（首月免费）、云加速5G畅玩加油包(湖北)业务，对此不认可，要求转到湖北宜昌协助其处理，前台承诺退费用户不认可，请后台核实处理&amp;#13;</t>
  </si>
  <si>
    <t>电话营销-开通争议：湖北杭州翔羽线上业务代理(宜昌)，云加速5G畅玩加油包(湖北)AA，经核实，于2023年9月过电话营销方式推荐客户办理，现联系客户解释不认可查询已取消，出于服务角度，退还23.9-10月费用合计38元；上海航动科技有限公司（宜昌），联通助理-智能应答5元（首月免费）AA，经核实，于2021年8月过电话营销方式推荐客户办理，现联系客户解释不认可查询已取消，出于服务角度，退还21.8-23.10月费用合计135元；上海航动科技有限公司（宜昌），5G优惠加油包19元10GB（立即生效）（湖北）AA，经核实，于2022年11月过电话营销方式推荐客户办理，现联系客户解释不认可查询已取消，出于服务角度，退还22.11-23.10月费用合计228元；考虑到用户使用感知沟通后为用户申请290元费用（至号码13098417417上）24小时到账，此费用不可打印发票，满意。</t>
  </si>
  <si>
    <t>TS202310111549421664</t>
  </si>
  <si>
    <t>袁美新</t>
  </si>
  <si>
    <t>2023-10-12 17:21:50</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</si>
  <si>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称之前在营业厅办理业务时，营业厅告知套餐费加副卡和宽带一共159元，为什么现在副卡和宽带都在收费&amp;#13;&amp;#10;争议月份:2023年3月、2023年4月、2023年5月、2023年6月、2023年7月、2023年8月、2023年9月、2023年10月&amp;#13;&amp;#10;争议金额:240&amp;#13;&amp;#10;用户要求:用户称为什么副卡会收功能费，当初营业厅告知套餐一共只需要159元，已解释，用户不认可，要求尽快核实后回电处理&amp;#13;</t>
  </si>
  <si>
    <t>电话营销-开通争议：精英盛华，家庭群组化副卡10G省内流量AA。用户反映副卡扣费问题，经核实，23年3月通过电话营销方式推荐成员号码18986825322、18995890330办理此业务时取消副卡免月租优惠导致，现申请退23.3-10月两张副卡扣费合计160元，并由我部协助勾选副卡0月租优惠，次月生效。另0717DJ269824352于2022-10-30 09:31:48由城区伍家区运通专营店（自建他营）预存200元家庭WiFi服务专用款，用于抵扣每月16.66元，9月到期未取消，需退本月扣费16.66元，合计退费176.66元，此费用不抵扣往月欠费及打印发票，满意。</t>
  </si>
  <si>
    <t>BL202310101802231165</t>
  </si>
  <si>
    <t>2023-10-12 09:17:11</t>
  </si>
  <si>
    <t>&gt;业务号码&gt;13177086979；&gt;号码归属地&gt;宜昌；&gt;产品名称&gt; 联通爱听-职场精英20元包 ， AR彩铃酷趣会员5G加油包（湖北） ；&gt;产品代码&gt;66003010，91295250；&gt;产品编码&gt; 6600301000，无；&gt;订购时间&gt;2023-10-10 10:13:45，2023-08-11 12:03:33；&gt;核查情况&gt;平台故障；&gt;不规范定制分类&gt;平台故障，无法判责；&gt;退费金额&gt;80元；&gt;退费时间&gt;2023年10月11日；&gt;投诉内容&gt;  &amp;#10;&amp;#10;高级模板内容：&amp;#10;赔付类型：:增值业务争议 &amp;#10;CBSS账单扣费名称：:AR彩铃酷趣会员5G加油包（湖北） 	 增值业务费_增值业务-联通爱听-职场精英20元包_增值业务-联通爱听-职场精英20元包&amp;#10;办理渠道:无&amp;#10;赔付月份：:2023年8月、2023年9月、2023年10月&amp;#10;返还倍率:单倍&amp;#10;赔付金额：:80&amp;#10;是否已经取消业务:否&amp;#10;是否承诺退费 ：:是&amp;#10;用户是否需要回复：:否&amp;#10;用户要求：:退费</t>
  </si>
  <si>
    <t>电话营销-开通争议：湖北杭州翔羽线上业务代理(宜昌)  ，AR彩铃酷趣会员5G加油包（湖北）AA。用户反映被动办理流量包产生扣费问题，已取消并申请减免8-10月费用60元，48小时内现金到账，另职场精英20元包已发网站取消，核实也短信验证后办理，合计扣费1个月，产生费用20元，网站回复3个工作日内现金到账，可打印发票，联系用户未接，如有疑问可在工作时间（08:30-12:00；14:00-17:30）联系07176921001、13032700872宜昌客服。如用户咨询，请前台10010话务中心代为解释，谢谢</t>
  </si>
  <si>
    <t>TS202310120939320644</t>
  </si>
  <si>
    <t>黄艳</t>
  </si>
  <si>
    <t>2023-10-12 14:08:10</t>
  </si>
  <si>
    <t>&amp;#13;&amp;#10;高级模板内容：&amp;#13;&amp;#10;投诉问题描述:用户表示一直接到联通电话/短信营销，过度营销&amp;#13;&amp;#10;业务名称:无&amp;#13;&amp;#10;宣传渠道:其他:电话/短信营销&amp;#13;&amp;#10;宣传时间:2023-09-25&amp;#13;&amp;#10;宣传内容:业务办理&amp;#13;&amp;#10;用户要求:用户表示想要屏蔽掉&amp;#13;</t>
  </si>
  <si>
    <t>BL202310120951360494</t>
  </si>
  <si>
    <t>万慧玲</t>
  </si>
  <si>
    <t>2023-10-12 10:39:13</t>
  </si>
  <si>
    <t>用户反馈：:10016营销问题&amp;#13;&amp;#10;属于：:要求禁呼屏蔽10016&amp;#13;&amp;#10;判断省分:湖北&amp;#13;&amp;#10;:办理失败&amp;#13;&amp;#10;:&amp;#13;&amp;#10;用户要求屏蔽10016营销电话，请核实处理。18671711581</t>
  </si>
  <si>
    <t>BL202310120828102083</t>
  </si>
  <si>
    <t>杜菊三</t>
  </si>
  <si>
    <t>2023-10-12 14:00:49</t>
  </si>
  <si>
    <t>用户反馈：:10016营销问题&amp;#13;&amp;#10;属于：:要求禁呼屏蔽10016&amp;#13;&amp;#10;判断省分:湖北&amp;#13;&amp;#10;:办理失败&amp;#13;&amp;#10;:&amp;#13;</t>
  </si>
  <si>
    <t>TS202310111524220960</t>
  </si>
  <si>
    <t>朱宏伟</t>
  </si>
  <si>
    <t>2023-10-12 09:11:04</t>
  </si>
  <si>
    <t>22年Q3Q4重点客户&amp;#13;&amp;#10;高级模板内容：&amp;#13;&amp;#10;投诉问题描述:用户称自己通过中国联通APP办理了自动充，现在没有取消的选项&amp;#13;&amp;#10;渠道名称:中国联通APP &amp;#13;&amp;#10;办理业务名称:自动充&amp;#13;&amp;#10;页面提示:没有取消的选项&amp;#13;&amp;#10;用户要求:取消中国联通APP自动充业务，请核实处理，谢谢&amp;#13;</t>
  </si>
  <si>
    <t>TS202310111113230088</t>
  </si>
  <si>
    <t>黄瑞杰</t>
  </si>
  <si>
    <t>2023-10-12 14:34:10</t>
  </si>
  <si>
    <t>主办单位：湖北&amp;#10;客户类别：普通客户&amp;#10;10010是否打通：否&amp;#10;是否二次致电10015：是&amp;#10;是否联系：否&amp;#10;升级倾向：&amp;#10;号码归属省：湖北&amp;#10;SVIP等级：&amp;#10;1. 问题类型:;&amp;#10;2. 投诉类型:办理争议;&amp;#10;3. 营业厅地址:;&amp;#10;4. 位置信息:;&amp;#10;5. 位置发生地:;&amp;#10;6. 投诉内容:不让我退订跟被骗了一样当时发消息让我办说随时可以退&amp;#10;8. 办理业务的名称:5g流量升级包&amp;#10;8. 无法办理的渠道:中国联通APP</t>
  </si>
  <si>
    <t>TS202310111831280694</t>
  </si>
  <si>
    <t>刘红梅</t>
  </si>
  <si>
    <t>2023-10-12 09:11:54</t>
  </si>
  <si>
    <t>&amp;#13;&amp;#10;高级模板内容：&amp;#13;&amp;#10;投诉问题描述:用户来电称自己充值话费用不上优惠折扣券，要求我方核实原因，请核实回复&amp;#13;&amp;#10;操作渠道:APP&amp;#13;&amp;#10;参加活动（套餐）名称:充话费打9折优惠&amp;#13;&amp;#10;页面提示:无&amp;#13;&amp;#10;用户要求:用户来电称自己充值话费用不上优惠折扣券，要求我方核实原因，请核实回复&amp;#13;</t>
  </si>
  <si>
    <t>ZX202310102033270330</t>
  </si>
  <si>
    <t>罗春华</t>
  </si>
  <si>
    <t>2023-10-12 17:13:52</t>
  </si>
  <si>
    <t>判断省分:湖北&amp;#13;&amp;#10;:下一步&amp;#13;&amp;#10;移网一键诊断结果:1.用户状态是否正常：正常.2.查询短信功能是否正常开通：正常.3.查询是否短信黑名单：异常.4.是否存在群障：正常.:诊断有异常&amp;#13;&amp;#10;:短信黑名单&amp;#13;&amp;#10;:是&amp;#13;&amp;#10;:不认可&amp;#13;&amp;#10;:不认可&amp;#13;&amp;#10;:不认可&amp;#13;&amp;#10;:来电反映。短信无法发送。、查询到黑名单。解释不认可，称在明天12点必须解决好。12点后都方便接电话，工信部投诉。升级倾向。烦请核实回访谢谢&amp;#13;</t>
  </si>
  <si>
    <t>客户原因：用户反映号码进入短信黑名单，经核实，用户发送催债短信，不支持手动释放，系统于2023-10-17 23:59:59自动释放，用户表示知晓。</t>
  </si>
  <si>
    <t>TS202310111205441422</t>
  </si>
  <si>
    <t>彭雨欣</t>
  </si>
  <si>
    <t>2023-10-12 15:49:27</t>
  </si>
  <si>
    <t>:eSIM有信息(有附卡）&amp;#13;&amp;#10;:状态正常&amp;#13;&amp;#10;:&amp;#13;&amp;#10;&amp;#13;&amp;#10;高级模板内容：&amp;#13;&amp;#10;投诉问题描述:用户表示一号双终端手机不在身边的时候收不到短信，要求尽快联系处理谢谢&amp;#13;&amp;#10;用户类型:一号双终端 &amp;#13;&amp;#10;开始时间:2023-10-11&amp;#13;&amp;#10;手表品牌:三星&amp;#13;&amp;#10;备注:中午12点到一点半有时间，其余时间在上课 可能无法接到电话&amp;#13;</t>
  </si>
  <si>
    <t>终端使用：用户反映手机不在身边时无法接收短信问题，我部联系用户未接，核实短信功能正常。建议用户可到厅查看具体原因，如有疑问可在工作时间（08:30-12:00；14:00-17:30）联系07176921001、13032700872宜昌客服。如用户咨询，请前台10010话务中心代为解释，谢谢</t>
  </si>
  <si>
    <t>TS202310091021451768</t>
  </si>
  <si>
    <t>余飞</t>
  </si>
  <si>
    <t>2023-10-12 17:02:45</t>
  </si>
  <si>
    <t>申诉流水号：鄂-2023100816287693申诉日期：2023-10-08 15:40:32.0申诉内容：投诉不当回事，服务态度差，霸王条款，不给改套餐，违反消费者权益法，希望整改赔偿损失。分类码：资费 资费套餐 限制用户更改套餐</t>
  </si>
  <si>
    <t>申辩工单：1.申诉前15日已向企业投诉，仍在处理中。&amp;#10;1. 用户基本信息：客户号码：15672531676、机主姓名：余杨飞、入网时间：2019-02-02 15:08:29、入网地点：远安洋坪海威营业厅、当前使用套餐：腾讯大王卡、套餐类型：全国套餐&amp;#10;2.前期处理情况：客户反映套餐变更的问题。客户10月4日向10015反馈，客户要求本机号码转资为“小天卡-2023”，因此资费是湖北联通根据市场需求上线的流量型产品，仅针对目标用户办理，我部暂无权限办理老用户转入的权限，联系客户解释不认可，故越级申诉。 &amp;#10;3.申诉处理方案：（1）申诉是否属实：不属实；（2）本次申诉原因及处理方案：经核查，因无法满足客户要求，故转而认为服务不好，实际属于正常解释，本次再次联系客户解释沟通，建议客户尝试通过宜昌“民生智联湖北互联网社会渠道”入网“5G小天卡-2023”新号码，老号码为其办理8元保号套餐，客户仍不认可，未达成一致。&amp;#10;4.核查存在的问题分析：（1)存在问题：无（2）整改举措：无（3）是否属于不知情订制：否&amp;#10;5.申诉回复情况：2023-10-12 15:55:12联系客户，客户不满意。</t>
  </si>
  <si>
    <t>TS202310060952260708</t>
  </si>
  <si>
    <t>2023-10-12 16:08:07</t>
  </si>
  <si>
    <t>案件编号：鄂-20231000000814&amp;#10;受理日期：2023-10-06 09:46:15&amp;#10;处理日期：2023-10-06 09:51:24&amp;#10;认定员：吴婷婷&amp;#10;申诉来源：微信&amp;#10;用户地址：宜昌市&amp;#10;宽带未使用，申请宽带取消，几个小时未处理，申请立即取消宽带</t>
  </si>
  <si>
    <t>申辩工单：1.申诉前15日已向企业投诉，仍在处理中。2.客户已撤诉&amp;#10;1. 用户基本信息：客户号码：13047168991、机主姓名：望西国、入网时间：2017-09-16 09:42:21、入网地点：夷陵太平溪合作厅、当前使用套餐：畅越冰激凌5G套餐59元、套餐类型：全国套餐&amp;#10;2.前期处理情况：客户反映取消业务的问题。客户9月30日向10015反馈，核查处理中，同步越级申诉。 &amp;#10;3.申诉处理方案：（1）申诉是否属实：属实；（2）本次申诉原因及处理方案：客户要求注销宽带071703566847，2022-12-16 18:08:46夷陵小溪塔公园里合作厅办理，优惠编码68861398，装机地址宜昌市夷陵区太平溪镇太平溪村太平溪村一组24号电杆周边，此为实装宽带，需退设备到厅办理注销，在线客服无权限取消，已记录工单转至本地协助处理中，现挽留无效，我部于2023-09-30 14:36:22已应客户要求为其办理宽带注销，客户认可。&amp;#10;4.核查存在的问题分析：（1)存在问题：无（2）整改举措：无（3）是否属于不知情订制：否&amp;#10;5.申诉回复情况：2023-10-06 19:16:16联系客户，客户满意。</t>
  </si>
  <si>
    <t>TS202310051635251853</t>
  </si>
  <si>
    <t>07176992860</t>
  </si>
  <si>
    <t>陈琼</t>
  </si>
  <si>
    <t>2023-10-12 15:12:36</t>
  </si>
  <si>
    <t>案件编号：鄂-20231000000657&amp;#10;受理日期：2023-10-05 16:19:01&amp;#10;处理日期：2023-10-05 16:34:06&amp;#10;认定员：王辉&amp;#10;申诉来源：微信&amp;#10;用户地址：湖北省宜昌市&amp;#10;电话卡被封，解封流程互相推诿拖延，三次投诉，只打电话询问原因，无人跟进解决，国贸营业厅工作人员态度恶劣，业务能力差</t>
  </si>
  <si>
    <t>申辩工单：1.申诉前15日已向企业投诉，仍在处理中。2.不良信息治理。3.07176992860对应的物理号码15672530554&amp;#10;1. 用户基本信息：客户号码：07176992860、机主姓名：陈琼、入网时间：2020-06-08 15:27:33、入网地点：城区东山区奥讯专营店、当前使用套餐：固话随意打家庭套餐-新版2014（湖北宜昌）准预付、套餐类型：全国套餐&amp;#10;2.前期处理情况：客户反映局方停机的问题。客户9月20日向10010反馈2次、10015反馈1次，经核查，根据《十三部门关于印发&lt;综合整治骚扰电话专项行动方案&gt;的通知》文件规定，客户因涉案涉诈涉骚扰同证件号码停机于2023-09-17 18:20:42首次局方停机，因固话无短信功能，系统于2023-09-16 18:25:20已向物理号码15672530554下发提醒，停机来源于省分模型，需客户到厅后向我部提供合规使用资料，发本地信息安全员审核后开机，客户无法配合提供相关资料，营业厅无法为其申请复机，故越级申诉。&amp;#10;3.申诉处理方案：（1）申诉是否属实：部分属实；（2）本次申诉原因及处理方案：结果同前期，因无法满足客户无条件复机转而认为工作人员服务不好，实际属于正常解释，本次再次联系客户解释沟通，客户表示知晓，未配合撤诉。&amp;#10;4.核查存在的问题分析：（1)存在问题：无（2）整改举措：无（3）是否属于不知情订制：否&amp;#10;5.申诉回复情况：2023-10-11 09:50:56联系客户，客户不满意。</t>
  </si>
  <si>
    <t>TS202310031518252274</t>
  </si>
  <si>
    <t>2023-10-12 14:16:35</t>
  </si>
  <si>
    <t>案件编号：鄂-20231000000313&amp;#10;受理日期：2023-10-03 15:04:06&amp;#10;处理日期：2023-10-03 15:17:10&amp;#10;认定员：李毅然&amp;#10;申诉来源：微信&amp;#10;用户地址：湖北省宜昌市&amp;#10;我长期在外面工作，手机信号一直不好，处于2G网络，给我带来很大不便，这次放国庆专门回来办理销宽带，三张卡分开，取消业务，今天营业员拒绝办理，明天我就要出门，损失联通公司必须负责，今天给我处理好</t>
  </si>
  <si>
    <t>申辩工单：1.申诉前15日已向企业投诉，仍在处理中。2.客户已撤诉&amp;#10;1. 用户基本信息：客户号码：13177089900、机主姓名：曾华军、入网时间：2018-08-29 18:29:21、入网地点：当阳玉阳智能通讯合作厅(自建他营)、当前使用套餐：畅越冰激凌5G套餐199元（极速）、套餐类型：全国套餐&amp;#10;2.前期处理情况：客户反映取消业务的问题。客户10月3日向10010反馈，核查处理中，同步越级申诉。 &amp;#10;3.申诉处理方案：（1）申诉是否属实：属实；（2）本次申诉原因及处理方案：客户异地使用信号不好，非宜昌信号问题，无需我司处理，要求注销宽带071700884969，2017-08-30 18:46:09当阳玉阳智能通讯合作厅(自建他营)办理，装机地址宜昌市当阳市玉阳办事处向阳新村2号周边向阳新村，优惠编码65032663，此为实装宽带，需退设备到厅办理注销，客户到厅后工作人员进行维系挽留建议保留套餐继续使用，故未及时受理宽带注销，现挽留无效，我部于2023-10-03 15:52:21已应客户要求为其办理宽带注销，副卡13047170078和 13047170079同步拆分转资8元流量王，主副卡关系解除，未再要求赔偿损失，客户认可。&amp;#10;4.核查存在的问题分析：（1)存在问题：业务取消不便捷（2）整改举措：已和营业厅沟通，后期挽留失败客户及时放行处理（3）是否属于不知情订制：否&amp;#10;5.申诉回复情况：2023-10-03 15:50:25联系客户，客户满意。</t>
  </si>
  <si>
    <t>TS202310011618250087</t>
  </si>
  <si>
    <t>2023-10-12 16:09:16</t>
  </si>
  <si>
    <t>#2022重保客户#案件编号：鄂-20231000000068&amp;#10;受理日期：2023-10-01 16:06:14&amp;#10;处理日期：2023-10-01 16:17:08&amp;#10;认定员：郭晓晓&amp;#10;申诉来源：微信&amp;#10;用户地址：点军区&amp;#10;今天去了几趟营业厅，办理宽带销户，营业厅都不给我销户，现在要求帮我把宽带销户</t>
  </si>
  <si>
    <t>申辩工单：1.申诉前15日已向企业投诉，仍在处理中。2.客户已撤诉&amp;#10;1. 用户基本信息：客户号码：13227257851、机主姓名：江大喜、入网时间：2012-11-08 17:59:20、入网地点：宜都松木坪徐长青营帐接入代理点、当前使用套餐：畅爽冰激凌5G套餐129元（基础版）、套餐类型：全国套餐&amp;#10;2.前期处理情况：客户反映取消业务的问题。客户9月30日向10015反馈，核查处理中，同步越级申诉。 &amp;#10;3.申诉处理方案：（1）申诉是否属实：属实；（2）本次申诉原因及处理方案：客户要求取消宽带071700090107，2019-08-30 18:24:37 城区点军区红叶专营店办理，装机地址宜昌市点军区五龙路五龙阳光8栋2单元18层253，优惠编码8347817，此为实装宽带，需退设备到厅办理注销，客户到厅后工作人员进行维系挽留建议客户保留套餐继续使用，故未及时受理宽带注销，现挽留无效，我部于2023-09-30 16:26:06已应客户要求为其办理宽带注销，后期客户退设备至就近联通营业厅，客户认可。&amp;#10;4.核查存在的问题分析：（1)存在问题：业务取消不便捷（2）整改举措：已和营业厅沟通，后期挽留失败客户及时放行处理（3）是否属于不知情订制：否&amp;#10;5.申诉回复情况：2023-10-04 11:20:37联系客户，客户满意。</t>
  </si>
  <si>
    <t>TS202310022018252055</t>
  </si>
  <si>
    <t>2023-10-12 13:58:07</t>
  </si>
  <si>
    <t>案件编号：鄂-20231000000235&amp;#10;受理日期：2023-10-02 20:08:30&amp;#10;处理日期：2023-10-02 20:17:19&amp;#10;认定员：王森林&amp;#10;申诉来源：微信&amp;#10;用户地址：湖北省宜昌市远安县鸣凤镇红阳嘉苑&amp;#10;运营商强制执行通信套餐，不给我取消或修改，多次申诉并未解决，请协助处理</t>
  </si>
  <si>
    <t>申辩工单：1.申诉前15日已向企业投诉，仍在处理中。2.客户已撤诉&amp;#10;1. 用户基本信息：客户号码：15549398993、机主姓名：张蕴杰、入网时间：2022-02-26 16:19:55、入网地点：城区三峡大学校园迎新服务站（校园）、当前使用套餐：沃派39元2021、套餐类型：全国套餐&amp;#10;2.前期处理情况：客户反映销户的问题。客户9月30日向10010和网厅反馈，核查处理中，同步越级申诉，多次申诉未解决不属实。 &amp;#10;3.申诉处理方案：（1）申诉是否属实：不属实；（2）本次申诉原因及处理方案：经核查，客户要求办理销户，挽留无效，已联系客户收集销户委托书和核对证件信息，于2023-09-30 14:02:57协助客户成功办理销户，客户认可。&amp;#10;4.核查存在的问题分析：（1)存在问题：无（2）整改举措：无（3）是否属于不知情订制：否&amp;#10;5.申诉回复情况：2023/10/3 9:55:31联系客户，客户满意。</t>
  </si>
  <si>
    <t>TS202310070835250339</t>
  </si>
  <si>
    <t>2023-10-12 16:50:44</t>
  </si>
  <si>
    <t>案件编号：鄂-20231000001246&amp;#10;受理日期：2023-10-07 08:20:14&amp;#10;处理日期：2023-10-07 08:34:12&amp;#10;认定员：耿聪颖&amp;#10;申诉来源：微信&amp;#10;用户地址：宜昌市&amp;#10;申请取消网龄计划，主卡和副卡申请解绑，分别缴费，客服一直拖着不办</t>
  </si>
  <si>
    <t>申辩工单：1.申诉前15日已向企业投诉，仍在处理中。2.客户已撤诉&amp;#10;1. 用户基本信息：客户号码：15607206738、机主姓名：甘继平、入网时间：2017-02-28 10:26:32、入网地点：夷陵三斗坪合作厅、当前使用套餐：畅越冰激凌5G套餐109元、套餐类型：全国套餐&amp;#10;2.前期处理情况：客户反映取消业务的问题。客户10月1日向10015反馈，核查处理中，同步越级申诉。 &amp;#10;3.申诉处理方案：（1）申诉是否属实：部分属实；（2）本次申诉原因及处理方案：经核查，2020-10-23 13:56:20客户通过夷陵三斗坪合作厅办理网龄计划合约（优惠编码63201191）和主副卡包（优惠编码5994301），网龄计划合约到期自动顺延，因渠道保管不善暂无法提供办理协议，现客户坚持取消，挽留无效，我司于2023-10-01 12:49:09已协助客户取消以上业务，拖延不办理不属实，客户认可。&amp;#10;4.核查存在的问题分析：（1)存在问题：业务办理无二次确认（2）整改举措：后期规范业务办理二次确认（3）是否属于不知情订制：是，个案问题&amp;#10;5.申诉回复情况：2023-10-10 17:12:48联系客户，客户满意。</t>
  </si>
  <si>
    <t>TS202310020752252358</t>
  </si>
  <si>
    <t>2023-10-12 13:54:07</t>
  </si>
  <si>
    <t>#2022重保客户#案件编号：鄂-20231000000154&amp;#10;受理日期：2023-10-02 07:38:49&amp;#10;处理日期：2023-10-02 07:51:04&amp;#10;认定员：刘俊杰&amp;#10;申诉来源：微信&amp;#10;用户地址：宜昌市伍家岗区宜化山语城小区&amp;#10;回老家，联通卡没信号，要转网，要销户宽带，打客服，客服说去营业厅，每天很忙，去营业厅排队办理后，设备已经给营业厅了，回来后查询到宽带还没有销户，客服和营业厅互相推，希望尽快解决，谢谢</t>
  </si>
  <si>
    <t>申辩工单：1.申诉前15日已向企业投诉，仍在处理中。2.客户已撤诉&amp;#10;1. 用户基本信息：客户号码：15608603299、机主姓名：张维均、入网时间：2011-06-20 11:09:57、入网地点：宜昌城区西陵兴网业营业厅、当前使用套餐：119冰融移网主卡套餐（新）（199元冰融套餐）（湖北）、套餐类型：全国套餐&amp;#10;2.前期处理情况：客户反映携号转网的问题。客户9月30日/10月1日向10015反馈，核查处理中，同步越级申诉。 &amp;#10;3.申诉处理方案：（1）申诉是否属实：部分属实；（2）本次申诉原因及处理方案：客户携号转网有限制业务宽带071700049587，2018-04-16 14:01:41城区伍家区奇锋专营店（固网代理）办理，装机地址宜昌市伍家区中南路30号宜化山语城二期11栋1单元20层2002，优惠编码8352251，此为实装宽带，需退设备到厅办理注销，线上无权限处理已记录工单转至本地协助处理中，客户9月30日到厅因为月底最后一天，排队人数较多，客户归还设备后营业厅已登记，24小时内受理宽带注销，客服和营业厅互相推诿不属实。客户不愿等待越级申诉，现挽留无效，我部于2023-10-01 09:43:38已应客户要求为其办理宽带注销，客户于2023-10-01 11:06:15已成功携出，客户认可。&amp;#10;4.核查存在的问题分析：（1)存在问题：业务取消不便捷（2）整改举措：已和营业厅沟通，后期挽留失败客户及时放行处理（3）是否属于不知情订制：否&amp;#10;5.申诉回复情况：2023-10-02 10:56:58联系客户，客户满意。</t>
  </si>
  <si>
    <t>TS202310061605242308</t>
  </si>
  <si>
    <t>2023-10-12 14:02:36</t>
  </si>
  <si>
    <t>案件编号：鄂-20231000000900&amp;#10;受理日期：2023-10-06 15:27:13&amp;#10;处理日期：2023-10-06 15:34:26&amp;#10;认定员：赵晓芳1&amp;#10;申诉来源：微信&amp;#10;用户地址：五峰县渔洋关镇&amp;#10;本人没有开通流量且用的其他运营商的流量，后台恶意扣费扣流量，10010人工客服要求本人关闭流量，现在关闭了，却有一天无法拨打电话，多次向10010反应，一直未解决</t>
  </si>
  <si>
    <t>申辩工单：1.申诉前15日已向企业投诉，仍在处理中。2.客户已撤诉&amp;#10;1. 用户基本信息：客户号码：15629343378、机主姓名：陈安乐、入网时间：2013-06-05 15:05:23、入网地点：五峰谢家坪合作厅(固网专业)、当前使用套餐：如意通随意打（宜昌随意打）(OCS)、套餐类型：全国套餐&amp;#10;2.前期处理情况：客户反映卡号使用的问题。客户10月4日/5日向10010反馈，经核实，客户使用“如意通随意打（宜昌随意打）(OCS)”套餐，不含通用流量，如上网按照0.27元/M，10元/100M，60元/G放心用计费，客户通过终端自行设置上网选项，不排除操作不当仍产生小额流量扣费，查询10月产生手机上网流量费4.59元，客户不认可要求关闭上网功能，2023-10-05 16:51:55省中心在线操作关闭“手机上网服务”，操作时系统提示必须同时关闭VoLTE，关闭VoLTE功能后客户反映无法正常通话，故越级申诉。 &amp;#10;3.申诉处理方案：（1）申诉是否属实：部分属实；（2）本次申诉原因及处理方案：客户上网功能关闭前产生流量费，属于正常计费，恶意扣费不属实，经咨询后台，2023-10-06 16:34:04为其恢复VoLTE，2023-10-07 15:24:59 勾选“关闭公网”，已实现通话恢复同时关闭上网功能，客户认可。&amp;#10;4.核查存在的问题分析：（1)存在问题：无（2）整改举措：无（3）是否属于不知情订制：否&amp;#10;5.申诉回复情况：2023-10-08 13:48:32联系客户，客户满意。</t>
  </si>
  <si>
    <t>TS202310041952260181</t>
  </si>
  <si>
    <t>2023-10-12 14:19:07</t>
  </si>
  <si>
    <t>案件编号：鄂-20231000000503&amp;#10;受理日期：2023-10-04 19:40:46&amp;#10;处理日期：2023-10-04 19:51:15&amp;#10;认定员：鲁含笑&amp;#10;申诉来源：微信&amp;#10;用户地址：湖北省当阳市玉阳办事处窑湾村&amp;#10;帮忙把副卡分出来，我不想绑一起的，弄了好几次的都没有分出来的</t>
  </si>
  <si>
    <t>申辩工单：1.申诉前15日已向企业投诉，仍在处理中。2.客户已撤诉&amp;#10;1. 用户基本信息：客户号码：17683709032、机主姓名：洪义芳、入网时间：2017-01-16 21:24:02、入网地点：湖北省宜昌市OMO、当前使用套餐：地王卡、套餐类型：全国套餐&amp;#10;2.前期处理情况：客户反映取消业务的问题。客户10月2日向10010反馈，核查处理中，同步越级申诉。 &amp;#10;3.申诉处理方案：（1）申诉是否属实：不属实；（2）本次申诉原因及处理方案：客户要求取消“ TDML卡专属亲情语音包 ”即亲情网业务并非副卡业务，优惠编码5995990， 2018-02-22 11:50:34 通过总部网厅自助办理，查询2023-10-02 10:36:50省中心已在线协助客户取消，联系客户解释回复，客户认可。&amp;#10;4.核查存在的问题分析：（1)存在问题：无（2）整改举措：无（3）是否属于不知情订制：否&amp;#10;5.申诉回复情况：2023/10/5 16:46:43联系客户，客户满意。</t>
  </si>
  <si>
    <t>TS202310061953232285</t>
  </si>
  <si>
    <t>2023-10-12 15:46:33</t>
  </si>
  <si>
    <t>案件编号：鄂-20231000001055&amp;#10;受理日期：2023-10-06 19:49:33&amp;#10;处理日期：2023-10-06 19:52:06&amp;#10;认定员：王森林&amp;#10;申诉来源：微信&amp;#10;用户地址：宜昌市伍家岗区胜利三路18-27号&amp;#10;携号转网时候，联通业务经理介绍办理的优惠套餐，说是可以长期使用，两年业务优惠期到期后会有通知提醒去办理续费。由于工作时间太忙，加上账户有余额，所以一直没有过多关注。想着会有短信或者电话通知，结果昨天晚上直接停机，充值后直接按照原有方案扣费199元。今天去营业部办理业务续约，业务经理不承认会有短信或电话通知，而且多交的话费也不冲抵套餐费用。现在都是无纸化办公，优惠套餐到期联通不提前通知，直接按照原价扣费，非常不合理。投诉10010不能解决问题</t>
  </si>
  <si>
    <t>申辩工单：1.申诉前15日已向企业投诉，仍在处理中。2.客户已撤诉&amp;#10;1. 用户基本信息：客户号码：17707173096、机主姓名：张君轩、入网时间：2021-09-22 14:05:16、入网地点：城区西陵区明沃合作厅、当前使用套餐：畅爽冰激凌5G套餐199元（基础版）、套餐类型：全国套餐&amp;#10;2.前期处理情况：客户反映套餐收费的问题。客户10月5日/6日向10010反馈3次，核查处理中，同步越级申诉，10010不能解决不属实。 &amp;#10;3.申诉处理方案：（1）申诉是否属实：不属实；（2）本次申诉原因及处理方案：经核查，2021-09-28 20:54:47客户携入我司，入网时宜昌市分公司城区营销中心为客户申请办理3折优惠，优惠编码9711414，2021-10-01至2023-09-30，并非长期，有协议无客户签字确认，到期后10月按照套餐原价收费，联系客户解释沟通，现系统已无原来3折优惠活动可续办，经协商一致，为其申请办理“存量5G畅爽套餐享139元赠费”立即生效，优惠期2023-11-01至2024-09-30，客户认可。   &amp;#10;4.核查存在的问题分析：（1)存在问题：业务办理无二次确认（2）整改举措：后期规范业务办理二次确认（3）是否属于不知情订制：是，个案问题&amp;#10;5.申诉回复情况：2023-10-08 10:24:53联系客户，客户满意。</t>
  </si>
  <si>
    <t>TS202310062101270837</t>
  </si>
  <si>
    <t>2023-10-12 15:41:33</t>
  </si>
  <si>
    <t>案件编号：鄂-20231000001088&amp;#10;受理日期：2023-10-06 20:57:45&amp;#10;处理日期：2023-10-06 21:00:33&amp;#10;认定员：李毅然&amp;#10;申诉来源：微信&amp;#10;用户地址：湖北宜昌&amp;#10;去了营业厅恶意拖延退宽带联系10010也不解决，信号不好不解决，</t>
  </si>
  <si>
    <t>申辩工单：1.申诉前15日已向企业投诉，仍在处理中。2.客户已撤诉&amp;#10;1. 用户基本信息：客户号码：18527303913、机主姓名：张海、入网时间：2021-04-10 18:15:15、入网地点：城区葛洲坝区沃鸿合作厅(自建他营)、当前使用套餐：畅爽冰激凌5G套餐99元、套餐类型：全国套餐&amp;#10;2.前期处理情况：客户反映取消业务的问题。客户10月6日向10010反馈，核查处理中，同步越级申诉。 &amp;#10;3.申诉处理方案：（1）申诉是否属实：部分属实；（2）本次申诉原因及处理方案：客户要求取消宽带071703173807，2022-09-07 11:33:24城区东山大道国贸自有营业厅办理，优惠编码67788443，此为虚拟宽带未实装，线上无权限办理，已记录工单转至本地协助处理中，10010不解决不属实。客户到厅后营业厅维系挽留建议保留套餐继续使用，故未及时受理宽带注销，现挽留无效，我部于2023-10-06 14:16:00已协助客户取消，客户认可。&amp;#10;4.核查存在的问题分析：（1)存在问题：业务取消不便捷（2）整改举措：已和营业厅沟通，挽留失败客户及时放行处理（3）是否属于不知情订制：否&amp;#10;5.申诉回复情况：2023-10-07 11:57:25联系客户，客户满意。</t>
  </si>
  <si>
    <t>TS202310051001232251</t>
  </si>
  <si>
    <t>2023-10-12 16:14:45</t>
  </si>
  <si>
    <t>案件编号：鄂-20231000000567&amp;#10;受理日期：2023-10-05 09:58:56&amp;#10;处理日期：2023-10-05 10:00:25&amp;#10;认定员：刘会景&amp;#10;申诉来源：微信&amp;#10;用户地址：湖北省宜昌市夷陵区鸦鹊岭镇东西泉村一组&amp;#10;要求给我降低资费无结果，打人工客服没有用，多扣的钱也不知道找谁退。</t>
  </si>
  <si>
    <t>申辩工单：1.申诉前15日已向企业投诉，仍在处理中。2.客户已撤诉&amp;#10;1. 用户基本信息：客户号码：18607208355、机主姓名：田生元、入网时间：2011-01-27 20:14:27、入网地点：夷陵小溪塔金诚合作厅、当前使用套餐：畅越冰激凌5G套餐159元、套餐类型：全国套餐&amp;#10;2.前期处理情况：客户反映套餐变更的问题。客户10月5日向网厅反馈，核查处理中，同步越级申诉。 &amp;#10;3.申诉处理方案：（1）申诉是否属实：不属实；（2）本次申诉原因及处理方案：经核查，客户要求改套餐，现查询为5G融合套餐，网厅线上无权限处理，已记录工单转至本地协助处理中，挽留无效，经协商一致，为其变更为畅越冰激凌5G套餐99元次月生效，未再要求退月租差价费用，客户认可。&amp;#10;4.核查存在的问题分析：（1)存在问题：无（2）整改举措：无（3）是否属于不知情订制：否&amp;#10;5.申诉回复情况：2023-10-05 13:05:51联系客户，客户满意。</t>
  </si>
  <si>
    <t>TS202310071052261560</t>
  </si>
  <si>
    <t>2023-10-12 16:44:39</t>
  </si>
  <si>
    <t>案件编号：鄂-20231000001387&amp;#10;受理日期：2023-10-07 10:35:00&amp;#10;处理日期：2023-10-07 10:51:06&amp;#10;认定员：宋胜楠&amp;#10;申诉来源：微信&amp;#10;用户地址：湖北省宜昌市五峰县长乐大道211号&amp;#10;初装宽带时，办理的宽带是200兆，装维人员却装的是百兆光猫，现在宽带网速非常不稳定，极其卡顿，要求换一个千兆光猫</t>
  </si>
  <si>
    <t>申辩工单：1.申诉前15日已向企业投诉，仍在处理中。2.客户已撤诉&amp;#10;1. 用户基本信息：客户号码：18671446645、机主姓名：周继成、入网时间：2011-12-16 15:13:53、入网地点：五峰渔关粤客隆营业厅、当前使用套餐：畅越冰激凌5G套餐99元、套餐类型：全国套餐&amp;#10;2.前期处理情况：客户反映宽带网速的问题。客户10月1日向10010反馈，核查处理中，同步越级申诉。 &amp;#10;3.申诉处理方案：（1）申诉是否属实：不属实；（2）本次申诉原因及处理方案：经核查，客户宽带071700402623，2017-01-05 20:43:01五峰渔关粤客隆营业厅办理，装机地址宜昌市五峰土家族自治县渔洋关镇大房坪社区大房坪村1组13-14号周边，优惠编码65032775，无客户签字确认，资费为畅越冰激凌5G套餐89元和99元200M宽带（湖北)，安装时使用中兴607za新光猫，网速经实测也可达标，现客户坚持认为网速不稳定，要求我司免费为其更换千兆新光猫，营服已发申请预计10月12日下午5点左右上门更换，后期有疑问联系我部，客户认可。&amp;#10;4.核查存在的问题分析：（1)存在问题：业务办理无二次确认（2）整改举措：后期规范二次确认（3）是否属于不知情订制：是，个案问题&amp;#10;5.申诉回复情况：2023-10-11 14:30:32联系客户，客户满意。</t>
  </si>
  <si>
    <t>TS202310070052322187</t>
  </si>
  <si>
    <t>2023-10-12 10:26:09</t>
  </si>
  <si>
    <t>案件编号：鄂-20231000001200&amp;#10;受理日期：2023-10-07 00:40:37&amp;#10;处理日期：2023-10-07 00:51:19&amp;#10;认定员：谭黎明&amp;#10;申诉来源：微信&amp;#10;用户地址：广东省惠州市惠城区&amp;#10;乱收费。每个月固定话费49元，已经交过了，又出现欠费58块62。</t>
  </si>
  <si>
    <t>申辩工单：1.申诉前15日已向企业投诉，仍在处理中。2.客户已撤诉&amp;#10;1. 用户基本信息：客户号码：18671730991、机主姓名：康洋、入网时间：2017-09-04 20:15:46、入网地点：宜昌城区校园营服校园互联网校园直销团队(校园)、当前使用套餐：冰激凌融合放心用99套餐移网主资费-49元/月（湖北）、套餐类型：全国套餐&amp;#10;2.前期处理情况：客户反映套餐收费的问题。客户10月2日向10015反馈，核查处理中，同步越级申诉。 &amp;#10;3.申诉处理方案：（1）申诉是否属实：不属实；（2）本次申诉原因及处理方案：经核查，客户2019-10-22 16:36:41通过宜昌市城区三峡大学图书城自有营业厅（校园）办理冰激凌融合放心用99套餐移网主资费-49元/月（湖北）（首月全量全价），优惠编码61594412，无客户签字确认，此为融合套餐出账为99元并非49元，属于账详单不易懂产生误解，计费无误，属于正常扣除月租费用后欠费，联系客户解释沟通清楚，同意自行结清欠费后继续使用，客户认可。   &amp;#10;4.核查存在的问题分析：（1)存在问题：业务办理无二次确认（2）整改举措：后期规范业务办理二次确认（3）是否属于不知情订制：是，个案问题&amp;#10;5.申诉回复情况：2023-10-10 11:32:15联系客户，客户满意。</t>
  </si>
  <si>
    <t>TS202310040852232128</t>
  </si>
  <si>
    <t>阮芝霜</t>
  </si>
  <si>
    <t>2023-10-12 16:10:39</t>
  </si>
  <si>
    <t>案件编号：鄂-20231000000397&amp;#10;受理日期：2023-10-04 08:38:09&amp;#10;处理日期：2023-10-04 08:51:06&amp;#10;认定员：鲁含笑&amp;#10;申诉来源：微信&amp;#10;用户地址：湖北宜昌鸦鹊岭镇&amp;#10;停机后正常缴费后不能正常打电话，影响正常上班，已经实名认证好几回了，卡不是本人开的，开卡人在武汉，现在等着号码使用，非常着急</t>
  </si>
  <si>
    <t>申辩工单：1.申诉前15日已向企业投诉，仍在处理中。2.客户已撤诉。3.不良信息治理&amp;#10;1. 用户基本信息：客户号码：13177081537、机主姓名：郑春芳、入网时间：2022-12-01 14:29:59、入网地点：湖北省宜昌市OMO、当前使用套餐：菜鸟小宝卡（新）、套餐类型：全国套餐&amp;#10;2.前期处理情况：客户反映局方停机的问题。客户10月1日向10010反馈，核查处理中，同步越申诉。&amp;#10;3.申诉处理方案：（1）申诉是否属实：属实；（2）本次申诉原因及处理方案：经核查，根据《十三部门关于印发&lt;综合整治骚扰电话专项行动方案&gt;的通知》文件规定，客户因本地异常号卡语音半停于2023-09-30 15:14:26局方停机，系统于2023-09-30 15:11:26已下发提醒，停机来源于省分模型，机主停机之日起30天内在中国联通APP进行自助复通，不排除为客户个人操作不当导致复机未成功，如逾期需前往营业厅办理，原则复机一次，后期如相同停机模型，每次复机方式相同， 2023-10-01 09:29:37客户已前往当阳城区南正街自有营业厅完成实人认证并成功复机，联系客户解释告知，客户认可。  &amp;#10;4.核查存在的问题分析：（1)存在问题：无（2）整改举措：无（3）是否属于不知情订制：否&amp;#10;5.申诉回复情况：2023-10-04 11:48:11联系客户，客户满意。</t>
  </si>
  <si>
    <t>TS202310070052242181</t>
  </si>
  <si>
    <t>2023-10-12 10:36:33</t>
  </si>
  <si>
    <t>案件编号：鄂-20231000001191&amp;#10;受理日期：2023-10-07 00:34:34&amp;#10;处理日期：2023-10-07 00:51:04&amp;#10;认定员：谭黎明&amp;#10;申诉来源：微信&amp;#10;用户地址：湖北省宜昌市五峰县五峰镇&amp;#10;本人副卡13040969519一个营销电话开通每月六元套餐费用期间主卡没有收到任何信息现在要求消费者权益保护法</t>
  </si>
  <si>
    <t>申辩工单：1.申诉前15日已向企业投诉，仍在处理中。2.客户已撤诉&amp;#10;1. 用户基本信息：客户号码：13040969519、机主姓名：李建东、入网时间：2018-11-02 11:01:49、入网地点：五峰天龙营业厅、当前使用套餐：4G主副卡业务-语音副卡基本套餐、套餐类型：全国套餐&amp;#10;2.前期处理情况：客户反映电话营销的问题。客户10月2日向10010反馈，核查处理中，同步越级申诉。 &amp;#10;3.申诉处理方案：（1）申诉是否属实：部分属实；（2）本次申诉原因及处理方案：经核查，2022-01-17 15:05:37上海航动科技有限公司（宜昌）通过电话营销方式推荐客户办理炫彩通信助理包体验，产品编码91052901，有录音无二次确认，没有接到任何消息不完全属实，业务于2023-10-10 19:21:10已取消，6元/月，22年1月-23年10月费用合计132元，客户要求不足500元按500元赔偿，拒绝接受其它退费方案，经请示业务开通部门，服务角度考虑，同意满足客户要求，退费500元于2023-10-11 15:27:35已到账，赠费无法打印发票，客户认可。&amp;#10;4.核查存在的问题分析：（1)存在问题：电话营销无二次确认（2）整改举措：后期规范二次确认（3）是否属于不知情订制：是，共性管理问题，三种确认方式未上线&amp;#10;5.申诉回复情况：2023-10-11 15:18联系客户，客户满意。</t>
  </si>
  <si>
    <t>TS202310041701241584</t>
  </si>
  <si>
    <t>2023-10-12 16:18:11</t>
  </si>
  <si>
    <t>案件编号：鄂-20231000000463&amp;#10;受理日期：2023-10-04 16:53:26&amp;#10;处理日期：2023-10-04 17:00:06&amp;#10;认定员：汪用霞&amp;#10;申诉来源：微信&amp;#10;用户地址：五峰三教庙村7组&amp;#10;在不知情的情况下给这个号码上面装有宽带，打客服电话，回复为装的虚拟宽带，要求线上取消，客服回复要本人带身份证到营业厅办理。要回访客服告知区域联系电话，直接挂机。态度不好，本人也不方便去办理，要求立马线上处理。</t>
  </si>
  <si>
    <t>申辩工单：1.申诉前15日已向企业投诉，仍在处理中。2.客户已撤诉&amp;#10;1. 用户基本信息：客户号码：13135803151、机主姓名：李绍勇、入网时间：2012-06-17 09:58:32、入网地点：五峰长乐坪阳光合作厅、当前使用套餐：畅越冰激凌5G套餐89元、套餐类型：全国套餐&amp;#10;2.前期处理情况：客户反映取消业务的问题。客户10月2日向10010反馈，核查处理中，同步越级申诉。 &amp;#10;3.申诉处理方案：（1）申诉是否属实：部分属实；（2）本次申诉原因及处理方案：客户要求注销宽带071703817193，2023-03-06 10:38:46五峰城区东泰自有营业厅办理，优惠编码68861398，此为无线CPE实装宽带并非虚拟宽带，不知情办理不属实，需退设备到厅办理注销，在线客服无权限取消，故引导客户到厅办理，同时记录工单转至本地协助处理中，现挽留无效，我部于2023-10-03 08:56:40已应客户要求为其办理宽带注销，所描述挂机态度不好不属实，也未提供是否有其它具体的触点服务人员存在挂机态度不好的事实依据，现对处理结果满意，客户认可。&amp;#10;4.核查存在的问题分析：（1)存在问题：业务取消不便捷（2）整改举措：已和营业厅沟通，后期挽留失败客户及时放行处理（3）是否属于不知情订制：否&amp;#10;5.申诉回复情况：2023-10-07 12:21:09 联系客户，客户满意。</t>
  </si>
  <si>
    <t>TS202310031418250657</t>
  </si>
  <si>
    <t>江大喜</t>
  </si>
  <si>
    <t>2023-10-12 16:07:44</t>
  </si>
  <si>
    <t>#2022重保客户#案件编号：鄂-20231000000306&amp;#10;受理日期：2023-10-03 14:05:05&amp;#10;处理日期：2023-10-03 14:17:08&amp;#10;认定员：丁麟&amp;#10;申诉来源：微信&amp;#10;用户地址：湖北省宜都市姚家店乡过路滩村&amp;#10;本人联通套餐觉得资费贵信号差，想办理携号转网，按照客服指引在宜都市名都联通自营厅办理携号转网，现联通工作人员无理由推诿办理：以联通系统需要扎帐为理由要我10.8号才能办理携号转网的宽带电视注销和主卡分离，对此意见大不认可要求可以按照国家政策和联通客服说的48小时办理成功，联通客服说我的套餐没有任何优惠合约是可以随时办理携号转网的</t>
  </si>
  <si>
    <t>申辩工单：1.申诉前未向企业投诉。2.客户已撤诉&amp;#10;1. 用户基本信息：客户号码：13227257851、机主姓名：江大喜、入网时间：2012-11-08 17:59:20、入网地点：宜都松木坪徐长青营帐接入代理点、当前使用套餐：畅爽冰激凌5G套餐129元（基础版）、套餐类型：全国套餐&amp;#10;2.前期处理情况：客户反映携号转网的问题。客户前期未向10010反馈，直接越级申诉。 &amp;#10;3.申诉处理方案：（1）申诉是否属实：部分属实；（2）本次申诉原因及处理方案：客户套餐收费标准协议已明示，携号转网有限制业务宽带和副卡，宽带071700257238，2016-07-20 14:58:46宜都陆城陈天佑营账接入代理点办理，装机地址宜昌市宜都市陆城镇莲花路小区2期莲花堰2组周边，优惠编码67788426，此为实装宽带，需退设备到厅办理注销，客户于9月30号到店，仅咨询携号转网未明确要求办理，营业厅告知月底最后一天营账系统有无法竣工的可能性，未告知不能办，现挽留无效，我部于2023-10-03 15:04:02已应客户要求为其办理宽带注销，后期客户退设备至就近联通营业厅，副卡15549284171已同步拆分，主副卡关系解除，客户于2023-10-06 16:01:51已成功携出，无需我司继续处理信号问题，客户认可。&amp;#10;4.核查存在的问题分析：（1)存在问题：业务取消不便捷（2）整改举措：已和营业厅沟通，后期挽留失败客户及时放行处理（3）是否属于不知情订制：否&amp;#10;5.申诉回复情况：2023-10-03 14:52:50联系客户，客户满意。</t>
  </si>
  <si>
    <t>TS202310062218301624</t>
  </si>
  <si>
    <t>祁志明</t>
  </si>
  <si>
    <t>2023-10-12 14:52:08</t>
  </si>
  <si>
    <t>案件编号：鄂-20231000001116&amp;#10;受理日期：2023-10-06 22:07:15&amp;#10;处理日期：2023-10-06 22:17:22&amp;#10;认定员：豆海燕&amp;#10;申诉来源：微信&amp;#10;用户地址：河北省唐山市&amp;#10;联通卡未明确标明合约期，想注销手机号未过合约期，禁止销户</t>
  </si>
  <si>
    <t>申辩工单：1.申诉前未向企业投诉。2.客户已撤诉&amp;#10;1. 用户基本信息：客户号码：13277397932、机主姓名：祁志明、入网时间：2023-09-01 09:22:48、入网地点：湖北省宜昌市OMO、当前使用套餐：小天卡-2023、套餐类型：全国套餐&amp;#10;2.前期处理情况：客户反映销户的问题。客户前期未向10010反馈，直接越级申诉。 &amp;#10;3.申诉处理方案：（1）申诉是否属实：不属实；（2）本次申诉原因及处理方案：经核查，客户入网时办理“1元139GB全国流量与100分钟语音包*24月”，合约期2023-09-01至2025-09-30，入网协议已明示，未明确标明合约期不属实，优惠编码75819345，客户要求办理销户，挽留无效，已联系客户收集销户委托书和核对证件信息，为其取消合约优惠同时于2023-10-07 16:15:34协助客户成功办理销户，客户认可。&amp;#10;4.核查存在的问题分析：（1)存在问题：无（2）整改举措：无（3）是否属于不知情订制：否&amp;#10;5.申诉回复情况：2023/10/7 16:14:28联系客户，客户满意。</t>
  </si>
  <si>
    <t>TS202310061901261425</t>
  </si>
  <si>
    <t>2023-10-12 16:12:07</t>
  </si>
  <si>
    <t>案件编号：鄂-20231000001022&amp;#10;受理日期：2023-10-06 18:58:54&amp;#10;处理日期：2023-10-06 19:00:35&amp;#10;认定员：豆海燕&amp;#10;申诉来源：微信&amp;#10;用户地址：湖北省当阳市金叶小区&amp;#10;不在家，趁假期回来，销宽带营业厅不给销，套餐要求最低，马上一号又要扣一个月</t>
  </si>
  <si>
    <t>申辩工单：1.申诉前未向企业投诉。2.客户已撤诉&amp;#10;1. 用户基本信息：客户号码：13886716355、机主姓名：陈军、入网时间：2021-08-31 17:10:30、入网地点：当阳玉阳新时空合作厅(自建他营)、当前使用套餐：畅越冰激凌5G套餐59元、套餐类型：全国套餐&amp;#10;2.前期处理情况：客户反映取消业务的问题。客户前期未向10010反馈，直接越级申诉。 &amp;#10;3.申诉处理方案：（1）申诉是否属实：部分属实；（2）本次申诉原因及处理方案：客户要求注销宽带，查客户绑定2条宽带071700846317和071704253193，其中071700846317于2021-10-08 14:11:00当阳玉阳新时空合作厅(自建他营)办理，装机地址宜昌市当阳市玉阳街道长坂路金叶小区1栋4单元6楼601，优惠编码68861398，此为实装宽带，需退设备到厅办理注销。第二条宽带071704253193于2023-08-11 18:09:24当阳城区南正街自有营业厅办理，装机地址宜昌市当阳市玉阳街道办事处太子桥社区玉阳路老五金小区6栋2单元周边，优惠编码67788375，此为实装宽带，需退设备到厅办理注销， 2023-09-30 16:19:49当阳城区南正街自有营业厅已注销。故实际为071700846317未注销，挽留无效，我司于2023-10-02 09:35:07已协助注销，后期退设备到厅即可，主副卡同步拆分转资8元流量王套餐，考虑跨月产生月租扣费，减免本月月租差价费用91元于2023-10-08 10:16:31和2023-10-08 10:17:32分2笔已到账，赠费无法打印发票，客户认可。&amp;#10;4.核查存在的问题分析：（1)存在问题：业务取消不便捷（2）整改举措：已和营业厅沟通，后期挽留失败客户及时放行处理（3）是否属于不知情订制：否&amp;#10;5.申诉回复情况：2023-10-08 10:20:07联系客户，客户满意。</t>
  </si>
  <si>
    <t>TS202310071002230023</t>
  </si>
  <si>
    <t>2023-10-12 10:23:33</t>
  </si>
  <si>
    <t>案件编号：鄂-20231000001369&amp;#10;受理日期：2023-10-07 09:59:52&amp;#10;处理日期：2023-10-07 10:00:44&amp;#10;认定员：耿聪颖&amp;#10;申诉来源：微信&amp;#10;用户地址：湖北宜昌&amp;#10;办校园卡的时候那么容易，到最后要注销了还那么多事儿，宽大也没办，还非要我去营业厅把宽带套餐退了才能注销</t>
  </si>
  <si>
    <t>申辩工单：1.申诉前未向企业投诉。2.客户已撤诉&amp;#10;1. 用户基本信息：客户号码：15549292600、机主姓名：邹灵杰、入网时间：2022-09-15 09:35:26、入网地点：城区三峡大学校园迎新服务站（校园）、当前使用套餐：沃派校园融合9元移网成员套餐（湖北宜昌）、套餐类型：全国套餐&amp;#10;2.前期处理情况：客户反映销户的问题。客户前期未向10010反馈，直接越级申诉。 &amp;#10;3.申诉处理方案：（1）申诉是否属实：属实；（2）本次申诉原因及处理方案：经核查，客户入网时绑定校园宽带071703254892，优惠编码62782763，无客户签字确认，线上无权限办理宽带注销故引导客户到厅，客户要求办理销户，挽留无效，已联系客户收集销户委托书和核对证件信息，为其注销宽带同时于2023-10-08 14:07:17协助客户成功办理销户，客户认可。&amp;#10;4.核查存在的问题分析：（1)存在问题：无（2）整改举措：无（3）是否属于不知情订制：是，个案问题&amp;#10;5.申诉回复情况：2023-10-08 14:01:45联系客户，客户满意。</t>
  </si>
  <si>
    <t>TS202310070118262237</t>
  </si>
  <si>
    <t>冯文卿</t>
  </si>
  <si>
    <t>2023-10-12 10:57:08</t>
  </si>
  <si>
    <t>案件编号：鄂-20231000001222&amp;#10;受理日期：2023-10-07 01:06:03&amp;#10;处理日期：2023-10-07 01:17:08&amp;#10;认定员：李忱&amp;#10;申诉来源：微信&amp;#10;用户地址：湖北宜昌&amp;#10;不想要卡线上销不了，客服反馈但是需要前往营业厅，线上发现可以在这里销户</t>
  </si>
  <si>
    <t>申辩工单：1.申诉前未向企业投诉。2.客户已撤诉&amp;#10;1. 用户基本信息：客户号码：15571728291、机主姓名：冯文卿、入网时间：2023-06-03 14:57:49、入网地点：城区三峡大学校园迎新服务站（校园）、当前使用套餐：沃派39元2021、套餐类型：全国套餐&amp;#10;2.前期处理情况：客户反映销户的问题。客户前期未向10010反馈，直接越级申诉。 &amp;#10;3.申诉处理方案：（1）申诉是否属实：属实；（2）本次申诉原因及处理方案：经核查，客户入网时办理“ 0元百宝箱权益12个月”，合约期 2023-06-03 至2024-05-30，优惠编码73200049，客户要求办理销户，挽留无效，已联系客户收集销户委托书和核对证件信息，为其取消合约优惠同时于2023-10-10 10:39:12协助客户成功办理销户，次月10号前往校园自营厅申请退款，客户认可。&amp;#10;4.核查存在的问题分析：（1)存在问题：无（2）整改举措：无（3）是否属于不知情订制：否&amp;#10;5.申诉回复情况：2023-10-10 10:32:33联系客户，客户满意。</t>
  </si>
  <si>
    <t>TS202310062036280469</t>
  </si>
  <si>
    <t>陈圣豪</t>
  </si>
  <si>
    <t>2023-10-12 10:51:14</t>
  </si>
  <si>
    <t>案件编号：鄂-20231000001078&amp;#10;受理日期：2023-10-06 20:33:12&amp;#10;处理日期：2023-10-06 20:35:01&amp;#10;认定员：王森林&amp;#10;申诉来源：微信&amp;#10;用户地址：湖北宜昌&amp;#10;俺使用校园卡因为放假长时间不用想注销了，但是跟他们那边联系说有合约解不了，不允许我解除</t>
  </si>
  <si>
    <t>申辩工单：1.申诉前未向企业投诉。2.客户已撤诉&amp;#10;1. 用户基本信息：客户号码：15572793878、机主姓名：陈圣豪、入网时间：2022-09-16 15:24:51、入网地点：城区三峡大学校园迎新服务站（校园）、当前使用套餐：沃派校园融合9元移网成员套餐（湖北宜昌）、套餐类型：全国套餐&amp;#10;2.前期处理情况：客户反映销户的问题。客户前期未向10010反馈，直接越级申诉。 &amp;#10;3.申诉处理方案：（1）申诉是否属实：属实；（2）本次申诉原因及处理方案：经核查，客户入网时办理“沃派校园入网赠费480元（10元×48个月）（湖北宜昌）”，合约期2022-10-01至2024-09-30，优惠编码21009232，客户要求办理销户，挽留无效，已联系客户收集销户委托书和核对证件信息，为其取消赠费优惠同时于2023-10-07 17:10:41协助客户成功办理销户，客户认可。&amp;#10;4.核查存在的问题分析：（1)存在问题：无（2）整改举措：无（3）是否属于不知情订制：否&amp;#10;5.申诉回复情况：2023/10/7 17:44:49联系客户，客户满意。</t>
  </si>
  <si>
    <t>TS202310061818310638</t>
  </si>
  <si>
    <t>陈海洋</t>
  </si>
  <si>
    <t>2023-10-12 10:48:08</t>
  </si>
  <si>
    <t>案件编号：鄂-20231000000971&amp;#10;受理日期：2023-10-06 18:01:28&amp;#10;处理日期：2023-10-06 18:17:11&amp;#10;认定员：郭晓晓&amp;#10;申诉来源：微信&amp;#10;用户地址：湖北宜昌&amp;#10;没有时间去营业厅预约了网上销户他说我有合约注销不了</t>
  </si>
  <si>
    <t>申辩工单：1.申诉前未向企业投诉。2.客户已撤诉&amp;#10;1. 用户基本信息：客户号码：15586368602、机主姓名：陈海洋、入网时间：2023-08-24 17:13:55、入网地点：城区三峡大学校园迎新服务站（校园）、当前使用套餐：沃派39元2021、套餐类型：全国套餐&amp;#10;2.前期处理情况：客户反映销户的问题。客户前期未向10010反馈，直接越级申诉。 &amp;#10;3.申诉处理方案：（1）申诉是否属实：属实；（2）本次申诉原因及处理方案：经核查，客户入网时办理“0元百宝箱权益12个月”，合约期2023-08-24至 2024-07-31，优惠编码73200049，客户要求办理销户，挽留无效，已联系客户收集销户委托书和核对证件信息，为其取消“0元百宝箱权益12个月”优惠同时于2023-10-07 14:08:04协助客户成功办理销户，客户认可。&amp;#10;4.核查存在的问题分析：（1)存在问题：无（2）整改举措：无（3）是否属于不知情订制：否&amp;#10;5.申诉回复情况：2023-10-07 14:07:02联系客户，客户满意。</t>
  </si>
  <si>
    <t>TS202310052101242210</t>
  </si>
  <si>
    <t>朱有德</t>
  </si>
  <si>
    <t>2023-10-12 10:33:07</t>
  </si>
  <si>
    <t>案件编号：鄂-20231000000724&amp;#10;受理日期：2023-10-05 20:53:32&amp;#10;处理日期：2023-10-05 21:00:10&amp;#10;认定员：任娟&amp;#10;申诉来源：微信&amp;#10;用户地址：广东东莞长安镇河东3路&amp;#10;由于本人不在湖北宜昌，月末在外地无法注销手机号，导致欠费停机在外地无法注销且要缴本月话费</t>
  </si>
  <si>
    <t>申辩工单：1.申诉前未向企业投诉。2.客户已撤诉&amp;#10;1. 用户基本信息：客户号码：15587960550、机主姓名：朱有德、入网时间：2023-07-01 08:48:45、入网地点：宜昌政企工业互联网BU行业直销团队、当前使用套餐：畅爽冰激凌5G套餐199元（基础版）、套餐类型：全国套餐&amp;#10;2.前期处理情况：客户反映销户的问题。客户前期未向10010反馈，直接越级申诉。 &amp;#10;3.申诉处理方案：（1）申诉是否属实：属实；（2）本次申诉原因及处理方案：经核查，为维系挽留客户，2023-07-17 19:08:14 宜昌市城区集团直属3G开户服务点为客户办理“5G冰激凌套餐享24个月1折优惠”，合约期2023-08-01至2025-07-31，优惠编码74498163，无客户签字确认，客户要求办理销户，挽留无效，已联系客户收集销户委托书和核对证件信息，为其取消1折优惠同时于2023-10-06 14:50:19协助客户成功办理销户，客户认可。&amp;#10;4.核查存在的问题分析：（1)存在问题：无（2）整改举措：无（3）是否属于不知情订制：是，个案问题&amp;#10;5.申诉回复情况：2023-10-06 14:49:19联系客户，客户满意。</t>
  </si>
  <si>
    <t>TS202310052152250257</t>
  </si>
  <si>
    <t>骆小凤</t>
  </si>
  <si>
    <t>2023-10-12 18:03:06</t>
  </si>
  <si>
    <t>#2022重保客户#案件编号：鄂-20231000000735&amp;#10;受理日期：2023-10-05 21:35:14&amp;#10;处理日期：2023-10-05 21:51:07&amp;#10;认定员：赵晓芳1&amp;#10;申诉来源：微信&amp;#10;用户地址：夷陵区三峡路平湖天下&amp;#10;要求联通公司改电话套餐，多次要求改电话套餐，推诿不给改。要求改套餐。</t>
  </si>
  <si>
    <t>申辩工单：1.申诉前未向企业投诉。2.客户已撤诉&amp;#10;1. 用户基本信息：客户号码：18694092752、机主姓名：骆小凤、入网时间：2022-05-26 16:53:00、入网地点：夷陵城区自有营业厅、当前使用套餐：5G副卡基本套餐(优享服务)、套餐类型：全国套餐&amp;#10;2.前期处理情况：客户反映套餐变更的问题。客户前期未向10010反馈，直接越级申诉。 &amp;#10;3.申诉处理方案：（1）申诉是否属实：不属实；（2）本次申诉原因及处理方案：经核查，客户要求改套餐，现查询主卡18671791372于2022-04-02 10:33:21通过夷陵区小溪塔洪福专营店（自建他营）参加“余额宝质押分期5G159元直降1400（社会渠道36期）(湖北)”活动，产品编码91022534，合约期2022-05-01至2025-04-30，目前还在协议期内，故副卡建议绑定继续使用，联系客户解释沟通，同意后期如有需要到厅按协议申请解约后再转资，客户认可。&amp;#10;4.核查存在的问题分析：（1)存在问题：无（2）整改举措：无（3）是否属于不知情订制：否&amp;#10;5.申诉回复情况：2023-10-06  13:44:46联系客户，客户满意。</t>
  </si>
  <si>
    <t>TS202310031901230589</t>
  </si>
  <si>
    <t>2023-10-12 11:24:36</t>
  </si>
  <si>
    <t>案件编号：鄂-20231000000334&amp;#10;受理日期：2023-10-03 18:56:18&amp;#10;处理日期：2023-10-03 19:00:15&amp;#10;认定员：赵晓芳1&amp;#10;申诉来源：微信&amp;#10;用户地址：湖北省武汉市江汉区振兴路&amp;#10;手机号15571762810是从19元套餐40G专属流量+100分钟通话+100短信升级到29元套餐30G专属流量+10G通用流量+100分钟通话+结转上月未用完通用流量，2023年9月，无任何沟通和通知，通用套餐突然变为8G，并产生额外扣费。上诉情况有每月联通短信作为依据。在联通微信公众号和10010投诉是否涉嫌私自更改我套餐，联通未自行核实事实的情况下多次联络反复盘问并质疑投诉的事实，在投诉人表示要投诉至工信部后马上表示可以投诉至工信部。</t>
  </si>
  <si>
    <t>申辩工单：1.申诉前15日已向企业投诉。2.联系号码无效，多次未联系上&amp;#10;1. 用户基本信息：客户号码：18695072010、机主姓名：向凯、入网时间：2017-12-06 12:59:32、入网地点：湖北省宜昌市OMO、当前使用套餐：大王卡29元版、套餐类型：全国套餐&amp;#10;2.前期处理情况：客户反映套餐流量的问题。客户10月3日向10010反馈，经核实，客户2022-01-25 16:38:13通过线上客服由19元腾讯大王卡调整为大王卡29元版，优惠编码68222433，无客户签字确认，套餐内30GB腾讯系专属流量、5GB全国通用流量并非10G，另叠加0元100分钟全国语音，流量超出部分按月租宝5元/1GB计费（当月流量在0-100MB以内时不计费，达到100MB计费5元，后续100-1024MB之间流量不再计费，月租宝当月可重复叠加不限个数，月租包流量不结转），客户9月可用流量含套餐内5GB全国通用流量，上月结转2.75GB，接近8G，其中每月结转部分的流量根据客户实际流量使用情况是变化的，故客户每月可用流量也是变化的，不是客户所描述的固定10G，9月因为正常使用超出流量费10元，于2023-10-03 14:25:11已申请退费到账，赠费无法打印发票，客户知晓并主动挂机。 &amp;#10;3.申诉处理方案：（1）申诉是否属实：不属实；（2）本次申诉原因及处理方案：擅自修改套餐不属实，属于客户对流量结转规则有误解，申诉后，多次联系客户均不再接听电话，已短信回复并预留我部联系电话13032700872。&amp;#10;4.核查存在的问题分析：（1)存在问题：线上电话沟通办理无二次确认（2）整改举措：后期规范业务办理二次确认（3）是否属于不知情订制：是，共性管理问题，线上电话沟通办理无二次确认&amp;#10;5.申诉回复情况：2023-10-03 11:42:57、2023-10-03 12:15:02、2023-10-03 14:18:15多次联系客户，均未接听。</t>
  </si>
  <si>
    <t>TS202310011318232304</t>
  </si>
  <si>
    <t>2023-10-12 16:12:43</t>
  </si>
  <si>
    <t>案件编号：鄂-20231000000041&amp;#10;受理日期：2023-10-01 13:00:16&amp;#10;处理日期：2023-10-01 13:17:03&amp;#10;认定员：常虹&amp;#10;申诉来源：微信&amp;#10;用户地址：宜昌&amp;#10;以前营业厅申请办理注销，强行不给办，9月分投诉了没处理，继续投诉</t>
  </si>
  <si>
    <t>申辩工单：1.转办重单同部-20230900210002转-2023100811101571。&amp;#10;1. 用户基本信息：客户号码：15629381333、机主姓名：张昌军、入网时间：2020-07-01 11:01:38、入网地点：夷陵小溪塔三星金鼎合作厅、当前使用套餐：畅爽冰激凌5G套餐159元（基础版）、套餐类型：全国套餐&amp;#10;2.前期处理情况：客户反映靓号协议期内销户的问题。同部-20230900210002转-2023100811101571，我司申请并案处理。前期已有处理结果：经核查，客户入网时签署月承诺通信协议消费150元/月，协议期2020-07-01至 2035-06-30，优惠编码88888888，目前还在协议期内，提前解约销户需支付违约金：月承诺通信协议消费150元/月*3个月合计450元，客户拒绝支付违约金，未达成一致。&amp;#10;3.申诉处理方案：（1）申诉是否属实：不属实；（2）本次申诉原因及处理方案：结果同前期，客户拒绝支付违约金，不给办没处理不属实，再次联系客户解释沟通，仍未达成一致。&amp;#10;4.核查存在的问题分析：（1)存在问题：无（2）整改举措：无（3）是否属于不知情订制：否&amp;#10;5.申诉回复情况：2023-10-11 09:45:40 联系客户，客户不满意。</t>
  </si>
  <si>
    <t>TS202310042135261596</t>
  </si>
  <si>
    <t>高炎</t>
  </si>
  <si>
    <t>2023-10-12 10:24:33</t>
  </si>
  <si>
    <t>案件编号：鄂-20231000000522&amp;#10;受理日期：2023-10-04 21:19:58&amp;#10;处理日期：2023-10-04 21:34:11&amp;#10;认定员：任亚会&amp;#10;申诉来源：微信&amp;#10;用户地址：13177079839&amp;#10;套餐不能退套餐申请没同意就给我办了我越来越贵</t>
  </si>
  <si>
    <t>申辩工单：1.申诉前未向企业投诉。2.客户已撤诉&amp;#10;1. 用户基本信息：客户号码：13177079839、机主姓名：高炎、入网时间：2017-07-15 10:18:43、入网地点：湖北省宜昌市OMO、当前使用套餐：腾讯大王卡、套餐类型：全国套餐&amp;#10;2.前期处理情况：客户反映电话营销的问题。客户前期未向10010反馈，直接越级申诉。  &amp;#10;3.申诉处理方案：（1）申诉是否属实：部分属实；（2）本次申诉原因及处理方案：经核查，2023-06-15 12:15:31由上海航动科技有限公司（宜昌）电话营销方式推荐客户开通湖北2I专享59元45GB/100分钟5G炫彩包 （次月生效）业务，优惠编码74823809，59元/月，有录音无二次确认，未经同意不完全属实，业务于2023-10-05 11:40:09已取消，申请减免7月-10月月功能费236元，2023-10-05 11:47:31现金到账3.61元，2023-10-05 11:45:03赠费到账232.39元，赠费无法打印发票，客户认可。&amp;#10;4.核查存在的问题分析：（1)存在问题：电话营销无二次确认（2）整改举措：后期规范二次确认（3）是否属于不知情订制：是，共性问题三种确认方式未上线&amp;#10;5.申诉回复情况：2023-10-05 11:02:13联系客户，客户满意。</t>
  </si>
  <si>
    <t>TS202310071136230424</t>
  </si>
  <si>
    <t>范爱民</t>
  </si>
  <si>
    <t>2023-10-12 18:04:10</t>
  </si>
  <si>
    <t>案件编号：鄂-20231000001421&amp;#10;受理日期：2023-10-07 11:23:27&amp;#10;处理日期：2023-10-07 11:34:44&amp;#10;认定员：耿聪颖&amp;#10;申诉来源：微信&amp;#10;用户地址：湖北省宜昌市夷陵区锦绣星城2-2-1001&amp;#10;携号转网，套餐费用太高，打电话申诉降低保底，他们说有啥绑定不能降低，我现在就想降低保底</t>
  </si>
  <si>
    <t>申辩工单：1.申诉前未向企业投诉。2.联系号码无效，多次未联系上&amp;#10;1. 用户基本信息：客户号码：13507249871、机主姓名：范爱民、入网时间：2022-09-30 17:06:06、入网地点：夷陵小溪塔士博BTO营帐代理点(BTO)、当前使用套餐：5G副卡基本套餐(优享服务)、套餐类型：全国套餐&amp;#10;2.前期处理情况：客户反映携号转网和套餐变更的问题。客户前期未向10010反馈，直接越级申诉。 &amp;#10;3.申诉处理方案：（1）申诉是否属实：不属实；（2）本次申诉原因及处理方案：经核查，客户此号码为副卡，主卡18671774556于2022-09-18 17:18:51通过夷陵小溪塔士博BTO营帐代理点(BTO)办理“余额宝质押分期5G129元直降1700（社会渠道36期）（湖北）”，合约期2022-10-01至2025-09-30，产品编码91029846，目前还在协议期内，如提前解约需支付违约金：客户实际享受优惠月份数 x 客户每月享受的电子券金额，并非无法办理携号转网或降低资费。2023-10-07 15:41:47  、2023-10-11 09:57:54、2023-10-11 15:49:44多次未联系上客户，已短信回复。&amp;#10;4.核查存在的问题分析：（1)存在问题：无（2）整改举措：无（3）是否属于不知情订制：否&amp;#10;5.申诉回复情况：2023-10-07 15:41:47 、2023-10-11 09:57:54、2023-10-11 15:49:44多次联系客户，未联系上。</t>
  </si>
  <si>
    <t>TS202310102239230389</t>
  </si>
  <si>
    <t>投诉工单（2021版）&gt;&gt;宽带&gt;&gt;【网络使用】宽带网络&gt;&gt;网速慢</t>
  </si>
  <si>
    <t>刘新宇</t>
  </si>
  <si>
    <t>2023-10-12 11:46:33</t>
  </si>
  <si>
    <t>主办单位：湖北&amp;#10;客户类别：普通客户&amp;#10;10010是否打通：否&amp;#10;是否二次致电10015：是&amp;#10;是否联系：否&amp;#10;升级倾向：&amp;#10;号码归属省：湖北&amp;#10;SVIP等级：&amp;#10;1. 问题类型:宽带;&amp;#10;2. 投诉类型:宽带网络问题;&amp;#10;3. 营业厅地址:;&amp;#10;4. 位置信息:;&amp;#10;5. 位置发生地:;&amp;#10;6. 投诉内容:从安装到现在，网速都慢，没有快过，简直没得用！&amp;#10;7. 故障详情:&amp;#10;	故障现象: 网速慢&amp;#10;	故障发生时间: 2023-10-10 22:37&amp;#10;	光猫上的LOS灯是否常亮红灯: 不清楚&amp;#10;	是否存在线路损坏情况: 否</t>
  </si>
  <si>
    <t>固网质量①客户投诉产生的原因：宽带网速慢。 &amp;#10;②客户投诉问题核查情况及解决方案：收到贵部转办后，我司立即组织调查。湖北省宜昌市伍家岗区伍家岗街道桔城路社区桔城路9号桔城路小区18栋1单元6层311AA。客户反映宽带网速慢，经核实，已安排装维师傅于48小时内上门处理。我司于2023-10-11 14:29:34联系客户未接，已短信告知如有疑问可在工作时间（08:30-12:00；14:00-17:30）联系96868宽带客服。 &amp;#10;③客户问题满意度：未联系上。 &amp;#10;④回单人：颜晶  6921001"</t>
  </si>
  <si>
    <t>GZ202310121548021586</t>
  </si>
  <si>
    <t>071704078119</t>
  </si>
  <si>
    <t>陈萍</t>
  </si>
  <si>
    <t>2023-10-12 17:30:18</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</si>
  <si>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用户来电反映宽带不能上网，刷新了还是不能上网，用户要求师傅上门维修，请处理并回复！&amp;#13;</t>
  </si>
  <si>
    <t>GZ202310121538431523</t>
  </si>
  <si>
    <t>071700039404</t>
  </si>
  <si>
    <t>吴双</t>
  </si>
  <si>
    <t>2023-10-12 16:56:32</t>
  </si>
  <si>
    <t>#2022重保客户##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路由器能力不匹配;&amp;#13;&amp;#10;:&amp;#13;&amp;#10;用户反映宽带无法使用，重启无效，用户要求马上处理，请处理并回复</t>
  </si>
  <si>
    <t>GZ202310121538361521</t>
  </si>
  <si>
    <t>071700068665</t>
  </si>
  <si>
    <t>黄小莉</t>
  </si>
  <si>
    <t>2023-10-12 17:39:06</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</si>
  <si>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终端能力与签约速率不匹配;&amp;#13;&amp;#10;设备收发光功率是否异常:无异常;&amp;#13;&amp;#10;:&amp;#13;&amp;#10;用户来电反馈需要师傅上门调试路由器，已告知需收费，客户接受，要求尽快处理</t>
  </si>
  <si>
    <t>GZ202310121532331481</t>
  </si>
  <si>
    <t>071700348243</t>
  </si>
  <si>
    <t>李明香</t>
  </si>
  <si>
    <t>2023-10-12 19:10:08</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</si>
  <si>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路由器能力不匹配;&amp;#13;&amp;#10;:&amp;#13;&amp;#10;用户表示宽带无法使用，注册灯不亮，要求公司处理。</t>
  </si>
  <si>
    <t>GZ202310121444281128</t>
  </si>
  <si>
    <t>071700000210</t>
  </si>
  <si>
    <t>高秉联</t>
  </si>
  <si>
    <t>2023-10-12 16:24:19</t>
  </si>
  <si>
    <t>071700000210命中精准预判服务场景:[65岁以上老人] &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重启无效，IPTV无法观看，请处理。</t>
  </si>
  <si>
    <t>GZ202310121441171103</t>
  </si>
  <si>
    <t>071701067345</t>
  </si>
  <si>
    <t>田艳</t>
  </si>
  <si>
    <t>2023-10-12 15:34:41</t>
  </si>
  <si>
    <t>301001光猫收发光功率异常&amp;#10;装机地址：湖北省宜昌市伍家岗区伍家岗街道伍临路社区夷陵大道宜棉小区10栋1单元6楼602</t>
  </si>
  <si>
    <t>GZ202310121439531090</t>
  </si>
  <si>
    <t>071700007422</t>
  </si>
  <si>
    <t>李洁</t>
  </si>
  <si>
    <t>2023-10-12 18:03:46</t>
  </si>
  <si>
    <t>#2022重保客户#302004光猫与签约速率不匹配（端业不匹配）&amp;#10;装机地址：湖北省宜昌市西陵区港窑路9号香山铭苑10栋5单元5层503</t>
  </si>
  <si>
    <t>GZ202310121438081080</t>
  </si>
  <si>
    <t>071700035970</t>
  </si>
  <si>
    <t>张云成</t>
  </si>
  <si>
    <t>2023-10-12 18:51:04</t>
  </si>
  <si>
    <t>102002CBSS状态正常，AAA状态异常&amp;#10;装机地址：湖北省宜昌市市区发展大道99号清江润城小区41栋1单元2302</t>
  </si>
  <si>
    <t>GZ202310121426230999</t>
  </si>
  <si>
    <t>071704177409</t>
  </si>
  <si>
    <t>邹东辉</t>
  </si>
  <si>
    <t>2023-10-12 15:13:23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</si>
  <si>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频繁掉线&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光猫断电/离线;&amp;#13;&amp;#10;上网速度检测:无异常;&amp;#13;&amp;#10;设备收发光功率是否异常:无异常;&amp;#13;&amp;#10;:&amp;#13;&amp;#10;&amp;#13;&amp;#10;高级模板内容：&amp;#13;&amp;#10;问题（现象）描述:用户来电反映宽带频繁掉线&amp;#13;&amp;#10;故障时间:2023-08-01&amp;#13;&amp;#10;服务状态是否正常:是&amp;#13;&amp;#10;设备灯显示:正常&amp;#13;&amp;#10;错误代码:无&amp;#13;&amp;#10;是否重启设备:已重启未恢复&amp;#13;&amp;#10;用户要求:上门维修&amp;#13;</t>
  </si>
  <si>
    <t>GZ202310121401410837</t>
  </si>
  <si>
    <t>071701025513</t>
  </si>
  <si>
    <t>宋红艳</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</si>
  <si>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amp;#13;&amp;#10;高级模板内容：&amp;#13;&amp;#10;问题（现象）描述:用户来电反映宽带无法上网&amp;#13;&amp;#10;故障时间:2023-10-12&amp;#13;&amp;#10;服务状态是否正常:是&amp;#13;&amp;#10;设备灯显示:正常&amp;#13;&amp;#10;错误代码:无&amp;#13;&amp;#10;是否重启设备:已重启未恢复&amp;#13;&amp;#10;用户要求:上门维修&amp;#13;</t>
  </si>
  <si>
    <t>GZ202310121359430821</t>
  </si>
  <si>
    <t>071701044403</t>
  </si>
  <si>
    <t>龚国香</t>
  </si>
  <si>
    <t>2023-10-12 21:10:30</t>
  </si>
  <si>
    <t>071701044403命中精准预判服务场景:[65岁以上老人] &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账号离线，刷新无效，用户是老人，要求上门检查&amp;#13;</t>
  </si>
  <si>
    <t>GZ202310121345080730</t>
  </si>
  <si>
    <t>071700071815</t>
  </si>
  <si>
    <t>张金玲</t>
  </si>
  <si>
    <t>2023-10-12 19:37:54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</si>
  <si>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光猫终端能力与签约速率不匹配;&amp;#13;&amp;#10;设备收发光功率是否异常:光猫LAN口能力不匹配,路由器能力不匹配;&amp;#13;&amp;#10;:&amp;#13;&amp;#10;注册灯闪烁，要求师傅维修并回复</t>
  </si>
  <si>
    <t>GZ202310121345020727</t>
  </si>
  <si>
    <t>071700392060</t>
  </si>
  <si>
    <t>闫冰</t>
  </si>
  <si>
    <t>2023-10-12 17:39:24</t>
  </si>
  <si>
    <t>网速过慢</t>
  </si>
  <si>
    <t>固网派送失败，自动退单,已有在途工单，工单号：GZ202310121345020728</t>
  </si>
  <si>
    <t>GZ202310121330250632</t>
  </si>
  <si>
    <t>071700068597</t>
  </si>
  <si>
    <t>陈菊珍</t>
  </si>
  <si>
    <t>2023-10-12 16:33:30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</si>
  <si>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用户来电反映光猫闪红灯；要求派工作人员上门检修；请公司核实处理并回复。 											&amp;#13;&amp;#10;&amp;#13;</t>
  </si>
  <si>
    <t>GZ202310121330000630</t>
  </si>
  <si>
    <t>071700889275</t>
  </si>
  <si>
    <t>李传虎</t>
  </si>
  <si>
    <t>2023-10-12 15:37:38</t>
  </si>
  <si>
    <t>无法打开网页&amp;#10;装机地址：湖北省宜昌市当阳市玉阳街道办事处熊家山社区熊家山社区饭店小区3栋1单元周边</t>
  </si>
  <si>
    <t>GZ202310121327250614</t>
  </si>
  <si>
    <t>071700879150</t>
  </si>
  <si>
    <t>马骏</t>
  </si>
  <si>
    <t>2023-10-12 16:30:01</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</si>
  <si>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光猫线断了，现要求人员上门处理并回复</t>
  </si>
  <si>
    <t>GZ202310121251300301</t>
  </si>
  <si>
    <t>071700050860</t>
  </si>
  <si>
    <t>王海</t>
  </si>
  <si>
    <t>2023-10-12 16:44:29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</si>
  <si>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光猫终端能力与签约速率不匹配;&amp;#13;&amp;#10;设备收发光功率是否异常:光猫LAN口能力不匹配;&amp;#13;&amp;#10;:账号离线，刷新无效，用户要求上门检查&amp;#13;</t>
  </si>
  <si>
    <t>GZ202310121251280300</t>
  </si>
  <si>
    <t>071700792384</t>
  </si>
  <si>
    <t>万蓉</t>
  </si>
  <si>
    <t>2023-10-12 14:44:29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</si>
  <si>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后台配置异常您所使用宽带后台配置异常,光猫终端能力与签约速率不匹配;&amp;#13;&amp;#10;设备收发光功率是否异常:路由器能力不匹配;&amp;#13;&amp;#10;:&amp;#13;&amp;#10;&amp;#13;&amp;#10;宽带无法上网，刷新无效，请处理</t>
  </si>
  <si>
    <t>GZ202310121251210299</t>
  </si>
  <si>
    <t>071700004560</t>
  </si>
  <si>
    <t>肖华</t>
  </si>
  <si>
    <t>2023-10-12 18:28:40</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</si>
  <si>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获取宽带账号失败&amp;#13;&amp;#10;通过宽带平台进行复位:操作未恢复/不认可&amp;#13;&amp;#10;判断省分:其他省分&amp;#13;&amp;#10;向用户解释后用户不认可:&amp;#13;&amp;#10;&amp;#13;&amp;#10;高级模板内容：&amp;#13;&amp;#10;问题（现象）描述:电视无法看&amp;#13;&amp;#10;故障时间:2023-10-12&amp;#13;&amp;#10;宽带是否安装IPTV:是&amp;#13;&amp;#10;宽带是否可正常上网:是&amp;#13;&amp;#10;是否重启设备:已重启未恢复&amp;#13;</t>
  </si>
  <si>
    <t>GZ202310121234030154</t>
  </si>
  <si>
    <t>071703564393</t>
  </si>
  <si>
    <t>2023-10-12 18:38:19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</si>
  <si>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WIFI密码忘记，要求师傅上门更改，已告知用户不属于主线故障要收费，请尽快处理并回复</t>
  </si>
  <si>
    <t>GZ202310121230060121</t>
  </si>
  <si>
    <t>071700911902</t>
  </si>
  <si>
    <t>曾晓凤</t>
  </si>
  <si>
    <t>2023-10-12 17:24:49</t>
  </si>
  <si>
    <t>#2022重保客户##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13217179502&amp;#13;&amp;#10;071700911902&amp;#13;&amp;#10;湖北省宜昌市远安县鸣凤镇北门村128号&amp;#13;&amp;#10;猫红灯，看到外面线路被挂断了，请尽快联系处理</t>
  </si>
  <si>
    <t>GZ202310121220370065</t>
  </si>
  <si>
    <t>071700258353</t>
  </si>
  <si>
    <t>曹振华</t>
  </si>
  <si>
    <t>2023-10-12 15:02:57</t>
  </si>
  <si>
    <t>客户使用手厅一键诊断功能进行宽带故障诊断，诊断结果：1、请致电10010客服热线，为您进一步核查。给您带来的不便，敬请谅解。，故障描述：光猫los闪红灯&amp;#10;装机地址：宜都市陆城莲花堰5组</t>
  </si>
  <si>
    <t>GZ202310121141472202</t>
  </si>
  <si>
    <t>071700362014</t>
  </si>
  <si>
    <t>胡彬彬</t>
  </si>
  <si>
    <t>2023-10-12 16:09:22</t>
  </si>
  <si>
    <t>101004光猫断电离线&amp;#10;装机地址：湖北省宜昌市夷陵区小溪塔街道营盘社区汉城印象片区平云二巷12-2-1号周边</t>
  </si>
  <si>
    <t>GZ202310121135032148</t>
  </si>
  <si>
    <t>2023-10-12 13:37:57</t>
  </si>
  <si>
    <t>用户表示在宜昌市墨迹山公园管理处 停车场附近施工工地  有个联通电缆 现在已经开始施工 下井  请附近工作人员 尽快处理</t>
  </si>
  <si>
    <t>电线电缆：已通知维护人员+86-18607201337现场核查处理，已向客户解释说明，满意。</t>
  </si>
  <si>
    <t>GZ202310121130112110</t>
  </si>
  <si>
    <t>071700329109</t>
  </si>
  <si>
    <t>邹大锋</t>
  </si>
  <si>
    <t>2023-10-12 15:32:13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</si>
  <si>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湖北省宜昌市夷陵区小溪塔街道营盘社区黄金二三巷片区黄金二巷25号2楼，宽带无法上网，光猫红灯，重启无效，需要上门处理。</t>
  </si>
  <si>
    <t>GZ202310121129182105</t>
  </si>
  <si>
    <t>071700388260</t>
  </si>
  <si>
    <t>杨寿声</t>
  </si>
  <si>
    <t>2023-10-12 16:35:34</t>
  </si>
  <si>
    <t>102002CBSS状态正常，AAA状态异常&amp;#10;装机地址：湖北省宜昌市夷陵区小溪塔镇官庄村二组惠农合作社周边</t>
  </si>
  <si>
    <t>GZ202310121124412079</t>
  </si>
  <si>
    <t>071704205190</t>
  </si>
  <si>
    <t>陈宝玲</t>
  </si>
  <si>
    <t>2023-10-12 15:27:00</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</si>
  <si>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频繁掉线&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设备收光异常;&amp;#13;&amp;#10;设备收发光功率是否异常:无异常;&amp;#13;&amp;#10;:&amp;#13;&amp;#10;&amp;#13;&amp;#10;高级模板内容：&amp;#13;&amp;#10;问题（现象）描述:用户反映宽带上网慢 经常连不上 看不了电视 要求维护处理&amp;#13;&amp;#10;故障时间:2023-10-12&amp;#13;&amp;#10;服务状态是否正常:是&amp;#13;&amp;#10;设备灯显示:正常&amp;#13;&amp;#10;错误代码:设备收光异常/CBSS状态正常，AAA状态异常&amp;#13;&amp;#10;是否重启设备:已重启未恢复&amp;#13;&amp;#10;用户要求:用户反映宽带上网慢 经常连不上 看不了电视 要求维护处理&amp;#13;</t>
  </si>
  <si>
    <t>GZ202310121113342001</t>
  </si>
  <si>
    <t>071700028945</t>
  </si>
  <si>
    <t>2023-10-12 13:38:22</t>
  </si>
  <si>
    <t>#2022重保客户#无法打开网页，无法连接上网&amp;#10;装机地址：湖北省宜昌市伍家区宝塔河街办城东大道依山郡小区4栋1单元19楼1902</t>
  </si>
  <si>
    <t>GZ202310121106411936</t>
  </si>
  <si>
    <t>071700042129</t>
  </si>
  <si>
    <t>覃燕</t>
  </si>
  <si>
    <t>2023-10-12 14:03:58</t>
  </si>
  <si>
    <t>#2022重保客户#101004光猫断电离线&amp;#10;装机地址：湖北省宜昌市夷陵区发展大道99号清江润城30栋1单元18层1803户</t>
  </si>
  <si>
    <t>GZ202310121030241548</t>
  </si>
  <si>
    <t>071703443389</t>
  </si>
  <si>
    <t>望运春</t>
  </si>
  <si>
    <t>2023-10-12 12:28:44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</si>
  <si>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无法上网，重启无效，请尽快处理</t>
  </si>
  <si>
    <t>GZ202310120949041164</t>
  </si>
  <si>
    <t>071700330217</t>
  </si>
  <si>
    <t>朱从焰</t>
  </si>
  <si>
    <t>2023-10-12 11:42:23</t>
  </si>
  <si>
    <t>#2022重保客户##2022重保客户#宽带报障-网速慢&amp;#10;装机地址：湖北省宜昌市夷陵区小溪塔镇夷兴大道锦绣星城7栋1单元6楼602</t>
  </si>
  <si>
    <t>GZ202310120947431148</t>
  </si>
  <si>
    <t>071700728517</t>
  </si>
  <si>
    <t>柯海燕</t>
  </si>
  <si>
    <t>2023-10-12 17:35:08</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</si>
  <si>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用户来电反馈网络不能正常使用重启刷新无效；要求派工作人员上门检修；请公司核实处理并回复。											&amp;#13;&amp;#10;&amp;#13;</t>
  </si>
  <si>
    <t>GZ202310120947301144</t>
  </si>
  <si>
    <t>071704547043</t>
  </si>
  <si>
    <t>罗均桂</t>
  </si>
  <si>
    <t>2023-10-12 13:55:02</t>
  </si>
  <si>
    <t>#2022重保客户#101004光猫断电离线&amp;#10;装机地址：湖北省宜昌市西陵区西陵街道船柴社区西陵二路101号船柴东社区74号1单元7层127</t>
  </si>
  <si>
    <t>GZ202310120913190837</t>
  </si>
  <si>
    <t>071700861612</t>
  </si>
  <si>
    <t>王进</t>
  </si>
  <si>
    <t>2023-10-12 13:00:50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</si>
  <si>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用户来电反馈网络不能正常使用重启刷新无效；要求派工作人员上门检修；请公司核实处理并回复。											&amp;#13;&amp;#10;&amp;#13;</t>
  </si>
  <si>
    <t>GZ202310120908240797</t>
  </si>
  <si>
    <t>071700512604</t>
  </si>
  <si>
    <t>2023-10-12 18:09:38</t>
  </si>
  <si>
    <t>#2022重保客户#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路由器能力不匹配;&amp;#13;&amp;#10;:用户来电反馈外线断了导致网络不能正常使用；要求尽快派工作人员上门检修；请公司核实处理并回复。											&amp;#13;&amp;#10;&amp;#13;</t>
  </si>
  <si>
    <t>GZ202310120900380728</t>
  </si>
  <si>
    <t>071701069092</t>
  </si>
  <si>
    <t>蒋鑫</t>
  </si>
  <si>
    <t>2023-10-12 11:10:30</t>
  </si>
  <si>
    <t>101004光猫断电离线&amp;#10;装机地址：湖北省宜昌市西陵区窑湾街道望洲社区望州村五组夹湾路5-30号周边</t>
  </si>
  <si>
    <t>GZ202310120859260720</t>
  </si>
  <si>
    <t>071703314560</t>
  </si>
  <si>
    <t>刘金玲</t>
  </si>
  <si>
    <t>2023-10-12 15:33:46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</si>
  <si>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后台配置异常您所使用宽带后台配置异常,设备收光异常;&amp;#13;&amp;#10;设备收发光功率是否异常:无异常;&amp;#13;&amp;#10;:线路被剪断了，要求尽快联系处理&amp;#13;</t>
  </si>
  <si>
    <t>GZ202310120847510635</t>
  </si>
  <si>
    <t>2023-10-12 13:22:49</t>
  </si>
  <si>
    <t>101004光猫断电离线&amp;#10;装机地址：湖北省宜昌市当阳市玉泉街道办事处合意村合意村2组29号周边</t>
  </si>
  <si>
    <t>GZ202310120814350431</t>
  </si>
  <si>
    <t>071704528248</t>
  </si>
  <si>
    <t>曹文武</t>
  </si>
  <si>
    <t>2023-10-12 10:45:48</t>
  </si>
  <si>
    <t>宽带报障-宽带频繁掉线&amp;#10;装机地址：湖北省宜昌市宜都市陆城街道办事处清江社区江澜苑2栋1单元21层2103</t>
  </si>
  <si>
    <t>GZ202310112127582158</t>
  </si>
  <si>
    <t>071701001630</t>
  </si>
  <si>
    <t>龙江艳</t>
  </si>
  <si>
    <t>2023-10-12 09:42:45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</si>
  <si>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光猫终端能力与签约速率不匹配;&amp;#13;&amp;#10;设备收发光功率是否异常:无异常;&amp;#13;&amp;#10;:&amp;#13;&amp;#10;18694088575&amp;#13;&amp;#10;071701001630&amp;#13;&amp;#10;湖北省宜昌市伍家岗区伍家乡前坪村临柏馨苑6栋904&amp;#13;&amp;#10;猫红灯，请尽快联系13277396696维修</t>
  </si>
  <si>
    <t>GZ202310112124502147</t>
  </si>
  <si>
    <t>071704233858</t>
  </si>
  <si>
    <t>2023-10-12 17:48:44</t>
  </si>
  <si>
    <t>101004光猫断电离线&amp;#10;装机地址：湖北省宜昌市点军区点军街道红光社区红光小区3栋3单元6楼311</t>
  </si>
  <si>
    <t>GZ202310112124462146</t>
  </si>
  <si>
    <t>071700028350</t>
  </si>
  <si>
    <t>何成明</t>
  </si>
  <si>
    <t>2023-10-12 17:49:00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</si>
  <si>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光猫终端能力与签约速率不匹配;&amp;#13;&amp;#10;设备收发光功率是否异常:光猫LAN口能力不匹配;&amp;#13;&amp;#10;:PON灯闪烁，无法上网，请尽快上门处理并回复 &amp;#13;&amp;#10;&amp;#13;</t>
  </si>
  <si>
    <t>GZ202310112038391763</t>
  </si>
  <si>
    <t>071701028474</t>
  </si>
  <si>
    <t>唐琼</t>
  </si>
  <si>
    <t>2023-10-12 10:31:37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</si>
  <si>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后台配置异常您所使用宽带后台配置异常,设备收光异常;&amp;#13;&amp;#10;设备收发光功率是否异常:无异常;&amp;#13;&amp;#10;PON闪烁&amp;#13;</t>
  </si>
  <si>
    <t>GZ202310112014031553</t>
  </si>
  <si>
    <t>071700026355</t>
  </si>
  <si>
    <t>夏超</t>
  </si>
  <si>
    <t>2023-10-12 11:42:09</t>
  </si>
  <si>
    <t>301001光猫收发光功率异常&amp;#10;装机地址：湖北省宜昌市夷陵区小溪塔镇石板铺路8号香山总部鑫苑小区7栋1单元12层1203</t>
  </si>
  <si>
    <t>GZ202310112011151528</t>
  </si>
  <si>
    <t>071700875243</t>
  </si>
  <si>
    <t>2023-10-12 11:57:11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</si>
  <si>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用户宽带无法使用，要求师傅上门处理&amp;#13;</t>
  </si>
  <si>
    <t>GZ202310111957341413</t>
  </si>
  <si>
    <t>071700081307</t>
  </si>
  <si>
    <t>朱一帆</t>
  </si>
  <si>
    <t>2023-10-12 14:39:22</t>
  </si>
  <si>
    <t>宽带报障-无法登陆</t>
  </si>
  <si>
    <t>GZ202310111942021252</t>
  </si>
  <si>
    <t>071704222276</t>
  </si>
  <si>
    <t>潘超芳</t>
  </si>
  <si>
    <t>2023-10-12 16:26:49</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</si>
  <si>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高级模板内容：&amp;#13;&amp;#10;问题（现象）描述:一直卡在83就不动了&amp;#13;&amp;#10;故障时间:2023-10-05&amp;#13;&amp;#10;宽带是否安装IPTV:是&amp;#13;&amp;#10;宽带是否可正常上网:是&amp;#13;&amp;#10;是否重启设备:已重启未恢复&amp;#13;</t>
  </si>
  <si>
    <t>GZ202310111931221163</t>
  </si>
  <si>
    <t>071700028545</t>
  </si>
  <si>
    <t>2023-10-12 10:27:26</t>
  </si>
  <si>
    <t>#2022重保客户##2022重保客户#101004光猫断电离线&amp;#10;装机地址：湖北省宜昌市东山开发区御景天地4栋1单元27楼2701</t>
  </si>
  <si>
    <t>GZ202310111901590880</t>
  </si>
  <si>
    <t>071703842528</t>
  </si>
  <si>
    <t>王一凡</t>
  </si>
  <si>
    <t>2023-10-12 14:31:54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</si>
  <si>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光信号红灯，宽带无法上网，请处理并回复。</t>
  </si>
  <si>
    <t>GZ202310111857210824</t>
  </si>
  <si>
    <t>071700315808</t>
  </si>
  <si>
    <t>杨年清</t>
  </si>
  <si>
    <t>2023-10-12 16:23:12</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</si>
  <si>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群障或主干光缆异常】&amp;#13;&amp;#10;:不认可&amp;#13;&amp;#10;设置工单参数:&amp;#13;&amp;#10;&amp;#13;&amp;#10;宽带是否有欠费及账号是否异常:CBSS状态正常，AAA状态异常;&amp;#13;&amp;#10;宽带是否有群体故障告警:存在群体故障;&amp;#13;&amp;#10;线路是否正常:无异常;&amp;#13;&amp;#10;光猫是否正常:无异常;&amp;#13;&amp;#10;上网速度检测:光猫收发光功率异常,设备收光异常,光猫终端能力与签约速率不匹配;&amp;#13;&amp;#10;设备收发光功率是否异常:无异常;&amp;#13;&amp;#10;:&amp;#13;&amp;#10;&amp;#13;&amp;#10;高级模板内容：&amp;#13;&amp;#10;问题（现象）描述:用户说光猫路由器老化了，要求更换新的&amp;#13;&amp;#10;故障时间:2023-10-11&amp;#13;&amp;#10;服务状态是否正常:是&amp;#13;&amp;#10;设备灯显示:红灯&amp;#13;&amp;#10;错误代码:无&amp;#13;&amp;#10;是否重启设备:已重启未恢复&amp;#13;&amp;#10;装机地址:湖北省宜昌市夷陵区乐天溪镇乐天溪居委会八河口二巷27号周边&amp;#13;&amp;#10;用户要求:用户说光猫路由器老化了，要求更换新的&amp;#13;</t>
  </si>
  <si>
    <t>GZ202310111855500803</t>
  </si>
  <si>
    <t>071700864358</t>
  </si>
  <si>
    <t>庹小蓉</t>
  </si>
  <si>
    <t>2023-10-12 18:04:54</t>
  </si>
  <si>
    <t>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amp;#13;&amp;#10;设备收发光功率是否异常:路由器能力不匹配;&amp;#13;&amp;#10;:&amp;#13;&amp;#10;宽带无法使用，光猫亮红灯，基本排障无法恢复，请尽快处理回复</t>
  </si>
  <si>
    <t>GZ202310111841060654</t>
  </si>
  <si>
    <t>071700079697</t>
  </si>
  <si>
    <t>万登科</t>
  </si>
  <si>
    <t>2023-10-12 09:29:01</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</si>
  <si>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后台配置异常您所使用宽带后台配置异常,设备收光异常;&amp;#13;&amp;#10;设备收发光功率是否异常:无异常;&amp;#13;&amp;#10;:&amp;#13;</t>
  </si>
  <si>
    <t>GZ202310111826410521</t>
  </si>
  <si>
    <t>071703058378</t>
  </si>
  <si>
    <t>席艳新</t>
  </si>
  <si>
    <t>2023-10-12 17:03:52</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</si>
  <si>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amp;#13;&amp;#10;高级模板内容：&amp;#13;&amp;#10;问题（现象）描述:宽带无法上网&amp;#13;&amp;#10;故障时间:2023-10-11&amp;#13;&amp;#10;服务状态是否正常:是&amp;#13;&amp;#10;设备灯显示:正常&amp;#13;&amp;#10;错误代码:无&amp;#13;&amp;#10;是否重启设备:已重启未恢复&amp;#13;&amp;#10;用户要求:上门维护&amp;#13;</t>
  </si>
  <si>
    <t>GZ202310111755430236</t>
  </si>
  <si>
    <t>071700062161</t>
  </si>
  <si>
    <t>钱家英</t>
  </si>
  <si>
    <t>2023-10-12 16:55:52</t>
  </si>
  <si>
    <t>#2022重保客户#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光猫LAN口能力不匹配,路由器能力不匹配;&amp;#13;&amp;#10;:不能上网，注册灯闪烁，要求师傅尽快上门处理，并且要求公司赔偿网络无法使用期间的费用问题，尽快回复结果&amp;#13;</t>
  </si>
  <si>
    <t>GZ202310111743150133</t>
  </si>
  <si>
    <t>071700304621</t>
  </si>
  <si>
    <t>李蓉</t>
  </si>
  <si>
    <t>2023-10-12 11:38:30</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</si>
  <si>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amp;#13;</t>
  </si>
  <si>
    <t>GZ202310111718522454</t>
  </si>
  <si>
    <t>071700049538</t>
  </si>
  <si>
    <t>何燕妮</t>
  </si>
  <si>
    <t>2023-10-12 13:02:05</t>
  </si>
  <si>
    <t>#2022重保客户##2022重保客户#101004光猫断电离线&amp;#10;装机地址：湖北省宜昌市伍家区中南路延伸段民安家园2栋10栋1单元6层60810-608</t>
  </si>
  <si>
    <t>GZ202310111705372357</t>
  </si>
  <si>
    <t>071703035738</t>
  </si>
  <si>
    <t>刘刚</t>
  </si>
  <si>
    <t>2023-10-12 17:06:44</t>
  </si>
  <si>
    <t>网速过慢&amp;#10;装机地址：湖北省宜昌市夷陵区东城城乡统筹发展试验区东城社区东城社区东湖六巷64号1栋周边</t>
  </si>
  <si>
    <t>GZ202310111604091919</t>
  </si>
  <si>
    <t>071700055021</t>
  </si>
  <si>
    <t>韩勇</t>
  </si>
  <si>
    <t>2023-10-12 18:22:09</t>
  </si>
  <si>
    <t>302004光猫与签约速率不匹配（端业不匹配）&amp;#10;装机地址：湖北省宜昌市伍家区桔城路15-2号东丽上岛5栋3单元13层1302户</t>
  </si>
  <si>
    <t>GZ202310111515441580</t>
  </si>
  <si>
    <t>071703859672</t>
  </si>
  <si>
    <t>符必珍</t>
  </si>
  <si>
    <t>2023-10-12 13:30:09</t>
  </si>
  <si>
    <t>#2022重保客户#101004光猫断电离线&amp;#10;装机地址：湖北省宜昌市伍家岗区宝塔河街道合益路社区合益路88号城中金谷1栋1单元5楼502</t>
  </si>
  <si>
    <t>GZ202310111447581404</t>
  </si>
  <si>
    <t>071700095401</t>
  </si>
  <si>
    <t>杨培珍</t>
  </si>
  <si>
    <t>2023-10-12 16:47:34</t>
  </si>
  <si>
    <t>宽带报障-网速慢&amp;#10;装机地址：湖北省宜昌市点军区点军街道办五龙社区五龙路五龙阳光10栋1单元16层146</t>
  </si>
  <si>
    <t>GZ202310111255260648</t>
  </si>
  <si>
    <t>071704527567</t>
  </si>
  <si>
    <t>杨豪</t>
  </si>
  <si>
    <t>2023-10-12 14:04:58</t>
  </si>
  <si>
    <t>无法打开网页，网络冒感叹号&amp;#10;装机地址：湖北省宜昌市西陵区云集街道体育场路社区体育场路31号三峡职业技术学院校园专用地址</t>
  </si>
  <si>
    <t>GZ202310111248330599</t>
  </si>
  <si>
    <t>071700306893</t>
  </si>
  <si>
    <t>宋华容</t>
  </si>
  <si>
    <t>2023-10-12 12:55:39</t>
  </si>
  <si>
    <t>101004光猫断电离线&amp;#10;装机地址：夷兴大道91号</t>
  </si>
  <si>
    <t>固网质量:联系用户表示为反映任何问题，无需我部处理，满意”</t>
  </si>
  <si>
    <t>GZ202310111227150437</t>
  </si>
  <si>
    <t>071700586630</t>
  </si>
  <si>
    <t>李玉峰</t>
  </si>
  <si>
    <t>2023-10-12 09:17:22</t>
  </si>
  <si>
    <t>#2022重保客户#101004光猫断电离线&amp;#10;装机地址：湖北省宜昌市长阳县龙舟坪镇龙舟大道金色水岸小区1栋1单元19层1904户</t>
  </si>
  <si>
    <t>GZ202310111145020061</t>
  </si>
  <si>
    <t>071700042958</t>
  </si>
  <si>
    <t>高亚群</t>
  </si>
  <si>
    <t>2023-10-12 13:09:08</t>
  </si>
  <si>
    <t>22年Q3Q4重点客户判断省分:湖北&amp;#13;&amp;#10;:传入参数&amp;#13;&amp;#10;是否本地本网用户:是&amp;#13;&amp;#10;是否停机:正常&amp;#13;&amp;#10;请到业务通知判断是否群障:否&amp;#13;&amp;#10;::&amp;#13;&amp;#10;&amp;#13;&amp;#10;高级模板内容：&amp;#13;&amp;#10;问题（现象）描述:用户来电反映固话无法使用，要求维修 处理&amp;#13;&amp;#10;故障时间:2023-10-11&amp;#13;&amp;#10;服务状态是否正常:否&amp;#13;&amp;#10;用户要求:用户要求尽快维修&amp;#13;&amp;#10;第二联系电话:18694095888&amp;#13;</t>
  </si>
  <si>
    <t>GZ202310111121162341</t>
  </si>
  <si>
    <t>071701030159</t>
  </si>
  <si>
    <t>朱明伟</t>
  </si>
  <si>
    <t>2023-10-12 09:25:29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</si>
  <si>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用户反映宽带无法使用，光猫红灯，用户要求今天马上处理，加急，请处理并回复</t>
  </si>
  <si>
    <t>GZ202310110930581361</t>
  </si>
  <si>
    <t>071700350076</t>
  </si>
  <si>
    <t>高灵巧</t>
  </si>
  <si>
    <t>2023-10-12 16:21:19</t>
  </si>
  <si>
    <t>102002CBSS状态正常，AAA状态异常&amp;#10;装机地址：湖北省宜昌市夷陵区乐天溪镇坝区朱家湾片区中家巷2号1栋周边</t>
  </si>
  <si>
    <t>GZ202310102019242024</t>
  </si>
  <si>
    <t>071703767997</t>
  </si>
  <si>
    <t>邹旋</t>
  </si>
  <si>
    <t>2023-10-12 08:11:07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</si>
  <si>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注册灯闪烁</t>
  </si>
  <si>
    <t>GZ202310100943411722</t>
  </si>
  <si>
    <t>2023-10-12 10:39:44</t>
  </si>
  <si>
    <t>详见GZ202310081100030102&amp;#13;&amp;#10;问题发生时间：2023年10月8号；问题发生地点：湖北宜昌夷陵区鸦鹊岭镇长湖村2组；问题现象：联通的网线；用户具体要求：尽快迁移;联系电话：'15587985777':&amp;#13;&amp;#10;再不来人用剪断了</t>
  </si>
  <si>
    <t>GZ202310092028142326</t>
  </si>
  <si>
    <t>071700001221</t>
  </si>
  <si>
    <t>宋清泉</t>
  </si>
  <si>
    <t>2023-10-12 09:21:43</t>
  </si>
  <si>
    <t>102002CBSS状态正常，AAA状态异常&amp;#10;装机地址：湖北省宜昌市伍家区合益路民益家园10栋4单元4层401</t>
  </si>
  <si>
    <t>GZ202310091709570529</t>
  </si>
  <si>
    <t>071700489185</t>
  </si>
  <si>
    <t>陈漓</t>
  </si>
  <si>
    <t>2023-10-12 19:22:28</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</si>
  <si>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湖北省宜昌市五峰县仁和坪镇仁和坪正街，表示每次断电后光猫都没有网络，需要反复重启才能使用，要求师傅检测原因并回复&amp;#13;</t>
  </si>
  <si>
    <t>GZ202310090937321747</t>
  </si>
  <si>
    <t>071700305211</t>
  </si>
  <si>
    <t>陈祖英</t>
  </si>
  <si>
    <t>2023-10-12 08:34:30</t>
  </si>
  <si>
    <t>071700305211命中精准预判服务场景:[65岁以上老人] &amp;#13;&amp;#10;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路由器能力不匹配;&amp;#13;&amp;#10;反馈网速非常差，要求派人处理，请处理&amp;#13;</t>
  </si>
  <si>
    <t>GZ202310081613180231</t>
  </si>
  <si>
    <t>071700853532</t>
  </si>
  <si>
    <t>夏贤林</t>
  </si>
  <si>
    <t>2023-10-12 09:22:52</t>
  </si>
  <si>
    <t>071700853532命中精准预判服务场景:[65岁以上老人] &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FTTB设备是否正常:无异常;&amp;#13;&amp;#10;无线CPE刷新重启后还是无法上网，状态都是正常的，请师傅联系维修。&amp;#13;</t>
  </si>
  <si>
    <t>GZ202310071319031032</t>
  </si>
  <si>
    <t>071700391132</t>
  </si>
  <si>
    <t>杨先锋</t>
  </si>
  <si>
    <t>2023-10-12 17:13:19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</si>
  <si>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无异常;&amp;#13;&amp;#10;设备收发光功率是否异常:无异常;&amp;#13;&amp;#10;:宽带离线，光猫红灯</t>
  </si>
  <si>
    <t>GZ202310051856491135</t>
  </si>
  <si>
    <t>071703062085</t>
  </si>
  <si>
    <t>朱晓丽</t>
  </si>
  <si>
    <t>2023-10-12 13:56:25</t>
  </si>
  <si>
    <t>102002CBSS状态正常，AAA状态异常&amp;#10;装机地址：湖北省宜昌市夷陵区龙泉镇钟家畈村钟家畈村安置房10巷周边</t>
  </si>
  <si>
    <t>ZX202310111736560179</t>
  </si>
  <si>
    <t>2023-10-12 14:12:12</t>
  </si>
  <si>
    <t>:不认可&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用户来电反映（手机停机不认可），我方核实（ 欠费局方半停），用户对此不认可，烦请后台协助处理。 &amp;#13;&amp;#10;用户状态为: 欠费局方半停&amp;#13;&amp;#10;停机原因: 断卡2.0-湖北30天及以上睡眠卡风险用户打标（公众＆政企市场6月13日三无）&amp;#13;&amp;#10;前台是否按流程解释:是&amp;#13;&amp;#10;用户要求:复机&amp;#13;&amp;#10;第二联系电话:18571521449   &amp;#13;</t>
  </si>
  <si>
    <t>ZX202310121017202365</t>
  </si>
  <si>
    <t>柳友尧</t>
  </si>
  <si>
    <t>2023-10-12 14:07:30</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</si>
  <si>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-00042、停机原因:鹰眼换机话务突增模型停机：首次关停可携带本人有效证件、本机号卡到归属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-12 09:58:275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用户对局停不认可，前台已按解释口径解释，用户不认可，不愿到厅，要求在线复通，核实停机具体原因。请后台协助处理&amp;#13;&amp;#10;用户状态为: 局方停机&amp;#13;&amp;#10;停机原因:鹰眼换机话务突增模型停机：首次关停可携带本人有效证件、本机号卡到归属自营厅核验签署承诺书复机一次&amp;#13;&amp;#10;前台是否按流程解释:是&amp;#13;&amp;#10;用户要求:在线复通，核实停机具体原因&amp;#13;&amp;#10;第二联系电话: 18694089587&amp;#13;</t>
  </si>
  <si>
    <t>ZX202310111839150695</t>
  </si>
  <si>
    <t>2023-10-12 14:15:20</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</si>
  <si>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集团反诈中心模型ZB0001-00232、停机原因:鹰眼诈骗模型编码ZB0001-0023：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-11 18:33:335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amp;#13;&amp;#10;&amp;#13;&amp;#10;高级模板内容：&amp;#13;&amp;#10;投诉问题描述:用户来电要求解除局方停机 不方便去营业厅 没时间 要求线上协助解封 请处理谢谢&amp;#13;&amp;#10;用户状态为:鹰眼诈骗模型编码ZB0001-0023：首次关停可携带本人有效证件到号码归属地自营厅核验签署法律风险告知书复机一次。&amp;#13;&amp;#10;停机原因:线上解封&amp;#13;&amp;#10;前台是否按流程解释:是&amp;#13;&amp;#10;用户要求:线上协助解封&amp;#13;&amp;#10;第二联系电话:18872404440&amp;#13;</t>
  </si>
  <si>
    <t>ZX202310110829460742</t>
  </si>
  <si>
    <t>廖梦玲</t>
  </si>
  <si>
    <t>2023-10-12 20:54:28</t>
  </si>
  <si>
    <t>&amp;#13;&amp;#10;高级模板内容：&amp;#13;&amp;#10;投诉问题描述:用户对二次关停不认可，要求在线开机，不愿到厅，请后台协助&amp;#13;&amp;#10;用户状态为:局方半停&amp;#13;&amp;#10;停机原因:本地异常号卡语音半停&amp;#13;&amp;#10;前台是否按流程解释:是&amp;#13;&amp;#10;用户要求:复机&amp;#13;&amp;#10;第二联系电话:13163236233&amp;#13;</t>
  </si>
  <si>
    <t>号码关停：本地异常号卡语音半停AA，根据相关要求进行关停处理。核实客户已于总部手厅操作自主复通，回访满意</t>
  </si>
  <si>
    <t>ZX202310111512491264</t>
  </si>
  <si>
    <t>湖北宜昌伊呀医疗管理有限公司</t>
  </si>
  <si>
    <t>2023-10-12 20:13:15</t>
  </si>
  <si>
    <t>:不认可&amp;#13;&amp;#10;判断省分:湖北&amp;#13;&amp;#10;node_134:&amp;#13;&amp;#10;获取入参:&amp;#13;&amp;#10;node_180:&amp;#13;&amp;#10;判断局方停机状态:&amp;#13;&amp;#10;:&amp;#13;&amp;#10;node_223::其他&amp;#13;&amp;#10;判断是否局方停机:&amp;#13;&amp;#10;:无&amp;#13;&amp;#10;:大于7/30天&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-19 11:09:565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0--&gt;系统判断的原因分类是否明确:&amp;#13;&amp;#10;&amp;#13;&amp;#10;高级模板内容：&amp;#13;&amp;#10;投诉问题描述:在线开机&amp;#13;&amp;#10;用户状态为: 局方半停&amp;#13;&amp;#10;停机原因:停机原因:  本地异常号卡语音半停（机主停机之日起30天内在中国联通APP进行自助复通，如逾期需前往营业厅办理，原则复机一次）&amp;#13;&amp;#10;前台是否按流程解释:是&amp;#13;&amp;#10;用户要求:在线开机&amp;#13;&amp;#10;第二联系电话:13774198453&amp;#13;</t>
  </si>
  <si>
    <t>ZX202310111618341884</t>
  </si>
  <si>
    <t>焦键</t>
  </si>
  <si>
    <t>2023-10-12 12:22:04</t>
  </si>
  <si>
    <t>:不认可&amp;#13;&amp;#10;判断省分:湖北&amp;#13;&amp;#10;node_134:&amp;#13;&amp;#10;获取入参:&amp;#13;&amp;#10;node_180:&amp;#13;&amp;#10;判断局方停机状态:&amp;#13;&amp;#10;:&amp;#13;&amp;#10;node_223::其他&amp;#13;&amp;#10;判断是否局方停机:&amp;#13;&amp;#10;:无&amp;#13;&amp;#10;:大于7/30天&amp;#13;&amp;#10;:不认可&amp;#13;&amp;#10;局方停机/复通历史记录：1、停机模型:2、停机原因:断卡2.0-湖北30天及以上睡眠卡风险用户打标（公众市场主卡三无）3、解释口径:4、停机时间:2023-06-03 12:12:155、复通指引:6、信安近60天复机次数:--&gt;系统判断的原因分类是否明确:&amp;#13;&amp;#10;&amp;#13;&amp;#10;高级模板内容：&amp;#13;&amp;#10;投诉问题描述: 局方半停&amp;#13;&amp;#10;用户状态为: 局方半停&amp;#13;&amp;#10;停机原因:断卡2.0-湖北30天及以上睡眠卡风险用户打标（公众市场主卡三无）&amp;#13;&amp;#10;前台是否按流程解释:是&amp;#13;&amp;#10;用户要求:开机&amp;#13;&amp;#10;第二联系电话:18672102392&amp;#13;</t>
  </si>
  <si>
    <t>号码关停：断卡2.0-湖北30天及以上睡眠卡风险用户打标（公众市场主卡三无）AA。用户反映号码停机问题，经核实，客户号码因断卡2.0-湖北30天及以上睡眠卡风险用户打标（公众市场主卡三无）风险号码局方停机，需操作风险用户二次实人认证，已联系客户解释说明，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t>
  </si>
  <si>
    <t>ZX202310111105071928</t>
  </si>
  <si>
    <t>洪世远</t>
  </si>
  <si>
    <t>2023-10-12 14:02:40</t>
  </si>
  <si>
    <t>22年Q3Q4重点客户[65岁以上老人] :不认可&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不良号码停机&amp;#13;&amp;#10;用户状态为:局方半停&amp;#13;&amp;#10;停机原因:断卡2.0-宜昌45天睡眠卡风险打标（第一批）&amp;#13;&amp;#10;前台是否按流程解释:是&amp;#13;&amp;#10;用户要求:用户对于停机但收取费用不认可，要求处理&amp;#13;&amp;#10;第二联系电话:13207211203&amp;#13;</t>
  </si>
  <si>
    <t>号码关停：风险关停AA，用户已到营业厅复机成功，已回访客户解释费用问题，自行挂机，满意度一般</t>
  </si>
  <si>
    <t>ZX202310121150250677</t>
  </si>
  <si>
    <t>陈钶</t>
  </si>
  <si>
    <t>2023-10-12 20:10:08</t>
  </si>
  <si>
    <t>:不认可&amp;#13;&amp;#10;判断省分:湖北&amp;#13;&amp;#10;node_134:&amp;#13;&amp;#10;获取入参:&amp;#13;&amp;#10;node_180:&amp;#13;&amp;#10;判断局方停机状态:&amp;#13;&amp;#10;:&amp;#13;&amp;#10;node_223::其他&amp;#13;&amp;#10;判断是否局方停机:&amp;#13;&amp;#10;:无&amp;#13;&amp;#10;:小于等于7天/30天&amp;#13;&amp;#10;:不认可&amp;#13;&amp;#10;局方停机/复通历史记录：1、停机模型:省分自有模型710002-00012、停机原因:工信部12321骚扰被举报号码关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-12 11:05:515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0--&gt;系统判断的原因分类是否明确:&amp;#13;&amp;#10;&amp;#13;&amp;#10;高级模板内容：&amp;#13;&amp;#10;投诉问题描述:客户来电对本机局方半停不认可。称没有身份证无法复机，称联通擅自关停自己号码提及工信部。解释不认可&amp;#13;&amp;#10;用户状态为:局方半停&amp;#13;&amp;#10;停机原因: 工信部12321骚扰被举报号码关停(机主停机之日起30天内在中国联通APP进行自助复通，如逾期需前往营业厅办理，原则复机一次）&amp;#13;&amp;#10;前台是否按流程解释:是&amp;#13;&amp;#10;用户要求:客户来电对本机局方半停不认可。称没有身份证无法复机，称联通擅自关停自己号码提及工信部。解释不认可&amp;#13;&amp;#10;第二联系电话:无&amp;#13;</t>
  </si>
  <si>
    <t>号码关停：工信部12321骚扰被举报号码关停AA，根据相关要求进行关停处理。已请其回传一张照片：风险告知书+身份证正面+SIM卡背面照+签字至17671348103宜昌联通微信号，另单位执照复印件+红章、单位出具17671348103号码用作办公证明的纸质+红章审核通过，客户知晓。</t>
  </si>
  <si>
    <t>ZX202310111912580879</t>
  </si>
  <si>
    <t>张思思</t>
  </si>
  <si>
    <t>2023-10-12 18:20:23</t>
  </si>
  <si>
    <t>:不认可&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用户APP申请复通失败&amp;#13;&amp;#10;用户状态为:局方半停&amp;#13;&amp;#10;停机原因:断卡2.0-湖北30天及以上睡眠卡风险用户打标&amp;#13;&amp;#10;前台是否按流程解释:是&amp;#13;&amp;#10;用户要求:无&amp;#13;&amp;#10;第二联系电话:17798365549&amp;#13;</t>
  </si>
  <si>
    <t>号码关停：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t>
  </si>
  <si>
    <t>ZX202310111332580458</t>
  </si>
  <si>
    <t>陈绍清</t>
  </si>
  <si>
    <t>2023-10-12 17:14:23</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</si>
  <si>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-27 07:14:005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详见（ ZX202309271503560855）处理结果：已请您回传以下资料：身份证正、反面照，SIM卡及开机承诺函至13032700872微信号，审核通过后办理开机  用户称已经上传资料到13032700872微信号。 半个月没有任何回应  用户要求马上开机&amp;#13;&amp;#10;用户状态为: 局方停机&amp;#13;&amp;#10;停机原因:集团鹰眼监测诈骗停机（异常换机）&amp;#13;&amp;#10;前台是否按流程解释:是&amp;#13;&amp;#10;用户要求:开机&amp;#13;&amp;#10;第二联系电话:15683780818&amp;#13;</t>
  </si>
  <si>
    <t>号码关停：集团鹰眼监测诈骗停机（异常换机）AA。用户反映号码关停，已请客户回传以下资料：身份证正、反面照，SIM卡及开机承诺函至13032700872微信号，已为用户审核开机，满意</t>
  </si>
  <si>
    <t>ZX202310111153452344</t>
  </si>
  <si>
    <t>刘东慧</t>
  </si>
  <si>
    <t>2023-10-12 13:21:00</t>
  </si>
  <si>
    <t>:不认可&amp;#13;&amp;#10;判断省分:湖北&amp;#13;&amp;#10;node_134:&amp;#13;&amp;#10;获取入参:&amp;#13;&amp;#10;node_180:&amp;#13;&amp;#10;判断局方停机状态:&amp;#13;&amp;#10;:&amp;#13;&amp;#10;node_223::复通指引显示“记录工单处理”&amp;#13;&amp;#10;:&amp;#13;&amp;#10;&amp;#13;&amp;#10;高级模板内容：&amp;#13;&amp;#10;投诉问题描述:在异地&amp;#13;&amp;#10;用户状态为:局方停机&amp;#13;&amp;#10;停机原因:集团鹰眼监测诈骗停机（异常换机）：首次关停可携带本人有效证件、本机号卡到归属地自营厅核验签署承诺书复机一次&amp;#13;&amp;#10;前台是否按流程解释:是&amp;#13;&amp;#10;用户要求:在线处理&amp;#13;&amp;#10;第二联系电话:18369391672&amp;#13;</t>
  </si>
  <si>
    <t>ZX202310101736021878</t>
  </si>
  <si>
    <t>魏光荣</t>
  </si>
  <si>
    <t>2023-10-12 15:51:31</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</si>
  <si>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22:54:405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用户来电反映被局方停机，用户手机卡不在身边，手机卡在恩施。用户在宜昌。要求我方尽快核实回复处理复机，谢谢！要求加急&amp;#13;&amp;#10;用户状态为:局方停机&amp;#13;&amp;#10;停机原因:集团鹰眼监测诈骗停机（异常换机）&amp;#13;&amp;#10;前台是否按流程解释:是&amp;#13;&amp;#10;用户要求:复机&amp;#13;&amp;#10;第二联系电话:18672651600   &amp;#13;</t>
  </si>
  <si>
    <t>ZX202310111340480506</t>
  </si>
  <si>
    <t>陈鑫玲</t>
  </si>
  <si>
    <t>2023-10-12 20:14:03</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</si>
  <si>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2、停机原因:集团鹰眼监测诈骗停机（异常换机）：首次关停可携带本人有效证件、本机号卡到就归属营厅核验签署承诺书复机一次3、解释口径:4、停机时间:2023-09-30 22:03:255、复通指引:6、信安近60天复机次数:--&gt;系统判断的原因分类是否明确:&amp;#13;&amp;#10;&amp;#13;&amp;#10;高级模板内容：&amp;#13;&amp;#10;投诉问题描述:用户局方停机不方便回到归属地复机，要求：线上复机，请处理，谢谢&amp;#13;&amp;#10;用户状态为: 局方停机&amp;#13;&amp;#10;停机原因:集团鹰眼监测诈骗停机（异常换机）&amp;#13;&amp;#10;前台是否按流程解释:是&amp;#13;&amp;#10;用户要求:线上复机&amp;#13;&amp;#10;第二联系电话:18312833016&amp;#13;</t>
  </si>
  <si>
    <t>ZX202310112056011255</t>
  </si>
  <si>
    <t>雷继平</t>
  </si>
  <si>
    <t>2023-10-12 11:37:00</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</si>
  <si>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省分自有模型710010-00012、停机原因:涉案涉诈涉骚扰同证件号码停机（本人持效身份证件、SIM卡到营业厅实名签署承诺书复机，原则上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 17:07:075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用户表示去了营业厅 告知拨打16110 用户打不通 要求尽快复机&amp;#13;&amp;#10;用户状态为:局方停机&amp;#13;&amp;#10;停机原因:涉案涉诈涉骚扰同证件号码停机（&amp;#13;&amp;#10;前台是否按流程解释:是&amp;#13;&amp;#10;用户要求:用户表示前几天接到电话 让用户贷款18万8  用户不需要  现在停机不认可&amp;#13;&amp;#10;第二联系电话:19164290370&amp;#13;</t>
  </si>
  <si>
    <t>号码关停：涉案涉诈涉骚扰同证件号码停机AA。经核实，用户号码涉案涉诈涉骚扰同证件号码停机：本人持效身份证件、SIM卡到营业厅实名签署承诺书复机，原则上复机一次。根据相关要求进行关停处理。已跟用户解释清楚，需要提供单位营业执照，工作证明和签署风险告知书，以及身份证正、反面照，小卡号回传至13032700872微信号，用户知悉挂机，满意。</t>
  </si>
  <si>
    <t>ZX202310121028302448</t>
  </si>
  <si>
    <t>唐云芳</t>
  </si>
  <si>
    <t>2023-10-12 18:39:55</t>
  </si>
  <si>
    <t>:不认可&amp;#13;&amp;#10;判断省分:湖北&amp;#13;&amp;#10;node_134:&amp;#13;&amp;#10;获取入参:&amp;#13;&amp;#10;node_180:&amp;#13;&amp;#10;判断局方停机状态:&amp;#13;&amp;#10;:&amp;#13;&amp;#10;node_223::其他&amp;#13;&amp;#10;判断是否局方停机:&amp;#13;&amp;#10;:无&amp;#13;&amp;#10;:小于等于7天/30天&amp;#13;&amp;#10;:不认可&amp;#13;&amp;#10;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-11 12:33:205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0--&gt;系统判断的原因分类是否明确:&amp;#13;&amp;#10;&amp;#13;&amp;#10;高级模板内容：&amp;#13;&amp;#10;投诉问题描述:用户要求在线复机，解释营业厅不认可，请后台核实处理回复，谢谢&amp;#13;&amp;#10;用户状态为: 局方半停&amp;#13;&amp;#10;停机原因:新入网未正常使用半停（机主停机之日起30天内手厅自助复通，如逾期前往营业厅办理，原则复机一次）&amp;#13;&amp;#10;前台是否按流程解释:是&amp;#13;&amp;#10;用户要求:用户要求在线复机&amp;#13;&amp;#10;第二联系电话:13117273269&amp;#13;</t>
  </si>
  <si>
    <t>ZX202310101703491577</t>
  </si>
  <si>
    <t>汪运金</t>
  </si>
  <si>
    <t>2023-10-12 14:17:42</t>
  </si>
  <si>
    <t>:不认可&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用户来电称卡丢了.人在外省.对号码停机不认可.已提供处理方案不认可.要求我方协助处理复机.解释不认可.请尽快处理&amp;#13;&amp;#10;用户状态为:高额半停机加局方半停&amp;#13;&amp;#10;停机原因:断卡宜昌上报风险用户&amp;#13;&amp;#10;前台是否按流程解释:是&amp;#13;&amp;#10;用户要求:复机&amp;#13;&amp;#10;第二联系电话:13286359090&amp;#13;</t>
  </si>
  <si>
    <t>号码关停：因断卡宜昌上报风险用户AA，客户可登录手厅操作二次实人认证后复通，联系无人接听，已短信告知，如有疑问可在工作时间（08:30-12:00；14:00-17:30）联系07176921001、13032700872宜昌联通投诉处理中心。如用户咨询，请前台10010话务中心代为解释，谢谢</t>
  </si>
  <si>
    <t>ZX202310111508471225</t>
  </si>
  <si>
    <t>2023-10-12 18:04:17</t>
  </si>
  <si>
    <t>:不认可&amp;#13;&amp;#10;判断省分:湖北&amp;#13;&amp;#10;node_134:&amp;#13;&amp;#10;获取入参:&amp;#13;&amp;#10;node_180:&amp;#13;&amp;#10;判断局方停机状态:&amp;#13;&amp;#10;:&amp;#13;&amp;#10;node_223::关停原因：鹰眼骚扰语音半停&amp;#13;&amp;#10;判断是否局方停机:&amp;#13;&amp;#10;:有&amp;#13;&amp;#10;:不认可&amp;#13;&amp;#10;局方停机/复通历史记录：1、停机模型:集团反诈中心模型ZB0002-00022、停机原因:鹰眼骚扰语音半停（机主停机之日起30天内在中国联通APP进行自助复通实名认证，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-13 11:08:315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0--&gt;系统判断的原因分类是否明确:&amp;#13;&amp;#10;&amp;#13;&amp;#10;高级模板内容：&amp;#13;&amp;#10;投诉问题描述:客户来电无法使用&amp;#13;&amp;#10;用户状态为:局方半停&amp;#13;&amp;#10;停机原因:鹰眼骚扰语音半停（机主停机之日起30天内在中国联通APP进行自助复通实名认证，如逾期需前往营业厅办理，原则复机一次）&amp;#13;&amp;#10;前台是否按流程解释:是&amp;#13;&amp;#10;用户要求:客户在异地，要求复机&amp;#13;&amp;#10;第二联系电话:13040991707&amp;#13;</t>
  </si>
  <si>
    <t>号码关停：鹰眼骚扰语音半停AA。用户反映鹰眼骚扰语音半停，已请客户回传以下资料：身份证正、反面照，SIM卡及开机承诺函至13032700872微信号，审核通过后办理开机。如该号码再次被举报则永久关停，客户知晓。</t>
  </si>
  <si>
    <t>TS202310111146220948</t>
  </si>
  <si>
    <t>罗文雨</t>
  </si>
  <si>
    <t>2023-10-12 10:59:47</t>
  </si>
  <si>
    <t>&amp;#13;&amp;#10;高级模板内容：&amp;#13;&amp;#10;投诉问题描述:用户来电反映主卡已经二次实名认证成功，为什么副卡还是停机的状态&amp;#13;&amp;#10;用户状态:开通&amp;#13;&amp;#10;停机原因:非实名停机&amp;#13;&amp;#10;第二联系电话:13047175849&amp;#13;&amp;#10;用户要求:加急处理，核实回复&amp;#13;</t>
  </si>
  <si>
    <t>号码关停：经核实客户号码因 非实名停机，根据相关要求进行关停处理。入网已明示相关规则，用户属资料不齐需实名补登记，现申请临时开机，有效期5天，仅限开通一次，已联系用户可登陆中国联通APP【实名制补登记】，如不行则需到自营厅做身份证cBSS【实人认证】，满意</t>
  </si>
  <si>
    <t>TS202310120149051445</t>
  </si>
  <si>
    <t>刘李欢</t>
  </si>
  <si>
    <t>2023-10-12 16:05:10</t>
  </si>
  <si>
    <t>主办单位：湖北&amp;#10;客户类别：普通客户&amp;#10;10010是否打通：否&amp;#10;是否二次致电10015：是&amp;#10;是否联系：否&amp;#10;升级倾向：&amp;#10;号码归属省：湖北&amp;#10;SVIP等级：&amp;#10;1. 问题类型:;&amp;#10;2. 投诉类型:月固定费争议;&amp;#10;3. 营业厅地址:;&amp;#10;4. 位置信息:;&amp;#10;5. 位置发生地:;&amp;#10;6. 投诉内容:在不知情的情况下办理副卡，该卡（15672526746)每个月扣我6元固定资费，且未产生其他费用，未使用过，可查询，13040993735是我多年前用她人身份证办理，使用至今，无法使用身份证操作账号。诉求：该卡我并不知情，且未出现使用情况（无人使用)，不存在缴费，返还我每月扣款6元，且不再扣费。</t>
  </si>
  <si>
    <t>号码关停：风险AA，①客户投诉产生的原因：合约限制办理携转不成功。&amp;#10;②客户投诉问题核查情况及解决方案：收到贵部转办后，我司立即组织调查。经核实，客户反馈副卡号码13040993735关停产生扣费的问题，考虑客户感知，申请退还4年副卡费用合计288元，24小时内到账，此费用不可打印账单发票，回访满意。我司于2023-10-12 15:50:38联系客户解释以上情况。&amp;#10;③客户问题满意度：满意&amp;#10;④回单人：张婷  6921001</t>
  </si>
  <si>
    <t>BL202310111750551925</t>
  </si>
  <si>
    <t>董传敏</t>
  </si>
  <si>
    <t>2023-10-12 10:45:39</t>
  </si>
  <si>
    <t>"""&gt;业务号码&gt;15629380059；&gt;号码归属地&gt;宜昌；&gt;产品名称&gt;  沃阅读-5G畅阅-经管学堂20元  ；&gt;产品代码&gt;66001249；&gt;产品编码&gt;6600124900；&gt;订购时间&gt;2023-09-10 10:57:30；&gt;核查情况&gt;平台故障；&gt;不规范定制分类&gt;平台故障，无法判责；&gt;退费金额&gt;40元；&gt;退费时间&gt;2023-10-12；&gt;投诉内容&gt;&gt;   &amp;#10;&amp;#10;高级模板内容：&amp;#10;赔付类型：:增值业务争议 &amp;#10;CBSS账单扣费名称：:沃阅读-5G畅阅-经管学堂20元&amp;#10;SP产品ID/元素ID：:6600124900&amp;#10;办理渠道:SP平台接入&amp;#10;赔付月份：:2023年9月、2023年10月&amp;#10;返还倍率:单倍&amp;#10;赔付金额：:40&amp;#10;是否已经取消业务:是&amp;#10;是否承诺退费 ：:是&amp;#10;用户是否需要回复：:否&amp;#10;用户要求：:退费，不知情订购</t>
  </si>
  <si>
    <t>BL202310121358291534</t>
  </si>
  <si>
    <t>孙建江</t>
  </si>
  <si>
    <t>2023-10-12 17:02:17</t>
  </si>
  <si>
    <t>"&gt;业务号码&gt;13207219418；&gt;号码归属地&gt;宜昌；&gt;产品名称&gt; 芒果TV10G流量加月会员合约包，:热血都市畅听5G加油包（湖北）；&gt;产品代码&gt;80006702，91295262；&gt;产品编码&gt;  8000670200，无 ；&gt;订购时间&gt;2023-09-29 00:40:26，2023-10-12 11:24:35；&gt;核查情况&gt;平台故障；&gt;不规范定制分类&gt;平台故障，无法判责；&gt;退费金额&gt;19元，20元；&gt;退费时间&gt;2023-10-12；&gt;投诉内容&gt;  &amp;#10;&amp;#10;高级模板内容：&amp;#10;赔付类型：:增值业务争议 &amp;#10;CBSS账单扣费名称：:热血都市畅听5G加油包（湖北）、芒果TV10G流量加月会员合约包&amp;#10;办理渠道:湖北杭州翔羽线上业务代理(宜昌)&amp;#10;赔付月份：:2023年10月&amp;#10;返还倍率:单倍&amp;#10;赔付金额：:39&amp;#10;是否已经取消业务:是&amp;#10;是否承诺退费 ：:是&amp;#10;用户是否需要回复：:否&amp;#10;用户要求：:要求退费，请处理</t>
  </si>
  <si>
    <t>BL202310112124051564</t>
  </si>
  <si>
    <t>胡军</t>
  </si>
  <si>
    <t>2023-10-12 11:16:17</t>
  </si>
  <si>
    <t>&gt;业务号码&gt;071700232153；&gt;号码归属地&gt;宜昌；&gt;产品名称&gt;	那豆少儿；&gt;产品代码&gt;无；&gt;产品编码&gt;2400039012；&gt;订购时间&gt;2023-10-05 15:54:42；&gt;核查情况&gt;平台故障；&gt;不规范定制分类&gt;平台故障，无法判责；&gt;退费金额&gt;25元；&gt;退费时间&gt;2023-10-12；&gt;投诉内容&gt;&amp;#10;高级模板内容：&amp;#10;赔付类型：:增值业务争议 &amp;#10;CBSS账单扣费名称：:增值业务费_TV增值-应用-教育_&amp;#10;办理渠道:线上&amp;#10;赔付月份：:2023年10月&amp;#10;返还倍率:单倍&amp;#10;赔付金额：:25&amp;#10;是否已经取消业务:是&amp;#10;是否承诺退费 ：:是&amp;#10;用户是否需要回复：:否&amp;#10;用户要求：:取消并且退费</t>
  </si>
  <si>
    <t>BL202310121139232300</t>
  </si>
  <si>
    <t>071700702900</t>
  </si>
  <si>
    <t>王金桥</t>
  </si>
  <si>
    <t>2023-10-12 15:13:17</t>
  </si>
  <si>
    <t>&gt;业务号码&gt;071700702900；&gt;号码归属地&gt;宜昌；&gt;产品名称&gt;果果乐园；&gt;产品代码&gt;24000008；&gt;产品编码&gt;2400000834；&gt;订购时间&gt;2023-08-27 08:58:00；&gt;核查情况&gt;平台故障；&gt;不规范定制分类&gt;平台故障，无法判责；&gt;退费金额&gt;29元；&gt;退费时间&gt;2023-10-12；&gt;投诉内容&gt;高级模板内容：&amp;#10;赔付类型：:增值业务争议 &amp;#10;CBSS账单扣费名称：:增值业务费_TV增值-应用-教育_TV增值-应用-教育&amp;#10;办理渠道:宽带支付（验证码）&amp;#10;赔付月份：:2023年10月&amp;#10;返还倍率:单倍&amp;#10;赔付金额：:29&amp;#10;是否已经取消业务:是&amp;#10;是否承诺退费 ：:是&amp;#10;用户是否需要回复：:否&amp;#10;用户要求：:用户要求退还10月份产生的费用29元</t>
  </si>
  <si>
    <t>BL202310120833432115</t>
  </si>
  <si>
    <t>李海方</t>
  </si>
  <si>
    <t>2023-10-12 16:04:10</t>
  </si>
  <si>
    <t>[65岁以上老人]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云加速（专业版）、畅行会员S-包月-15元、沃悦读同步学钻石会员20元包、流量叠加包月套餐费&amp;#10;办理渠道:总部客服一体化运营湖北省宜昌渠道&amp;#10;赔付月份：:2023年9月、2023年10月&amp;#10;返还倍率:单倍&amp;#10;赔付金额：:70&amp;#10;是否已经取消业务:是&amp;#10;是否承诺退费 ：:是&amp;#10;用户是否需要回复：:否&amp;#10;用户要求：:客户需要尽快退费</t>
  </si>
  <si>
    <t>BL202310121535460570</t>
  </si>
  <si>
    <t>071704025951</t>
  </si>
  <si>
    <t>龙德平</t>
  </si>
  <si>
    <t>2023-10-12 17:15:25</t>
  </si>
  <si>
    <t>&gt;业务号码&gt;071704025951；&gt;号码归属地&gt;宜昌市；&gt;产品名称&gt;  15元提速包(湖北)（立即生效，次月收费）-新     ；&gt;产品代码&gt;75579414；&gt;产品编码&gt;无；&gt;订购时间&gt;2023-09-28 14:43:30     ；&gt;核查情况&gt;平台故障；&gt;不规范定制分类&gt;平台故障，无法判责；&gt;退费金额&gt; 15 元；&gt;退费时间&gt;2023-10-12；&gt;投诉内容&gt;&amp;#10;&amp;#10;高级模板内容：&amp;#10;赔付类型：:增值业务争议 &amp;#10;CBSS账单扣费名称：:15元1000M提速包(湖北)（立即生效，次月收费）-新&amp;#10;SP产品ID/元素ID：:15元1000M提速包(湖北)（立即生效，次月收费）-新&amp;#10;办理渠道:无&amp;#10;赔付月份：:2023年10月&amp;#10;返还倍率:单倍&amp;#10;赔付金额：:15&amp;#10;是否已经取消业务:是&amp;#10;是否承诺退费 ：:是&amp;#10;用户是否需要回复：:否&amp;#10;用户要求：:退费</t>
  </si>
  <si>
    <t>BL202310111921370547</t>
  </si>
  <si>
    <t>李全</t>
  </si>
  <si>
    <t>2023-10-12 10:49:17</t>
  </si>
  <si>
    <t>&gt;业务号码&gt;13032748048；&gt;号码归属地&gt;宜昌；&gt;产品名称&gt;金太阳点读宝20元；&gt;产品代码&gt;66001320；&gt;产品编码&gt;6600132000 ；&gt;订购时间&gt;  	2023/9/24 11:06	；&gt;核查情况&gt;平台故障；&gt;不规范定制分类&gt;平台故障，无法判责；&gt;退费金额&gt;20元；&gt;退费时间&gt;	2023/10/12	；&gt;投诉内容&amp;#10;&amp;#10;&amp;#10;高级模板内容：&amp;#10;赔付类型：:增值业务争议 &amp;#10;CBSS账单扣费名称：:增值业务-金太阳点读宝20元&amp;#10;SP产品ID/元素ID：:6600132000&amp;#10;办理渠道:SP平台接入&amp;#10;赔付月份：:2023年9月&amp;#10;返还倍率:单倍&amp;#10;赔付金额：:20&amp;#10;是否已经取消业务:是&amp;#10;是否承诺退费 ：:是&amp;#10;用户是否需要回复：:否&amp;#10;用户要求：:退费</t>
  </si>
  <si>
    <t>BL202310121437322096</t>
  </si>
  <si>
    <t>殷克勤</t>
  </si>
  <si>
    <t>2023-10-12 17:17:49</t>
  </si>
  <si>
    <t>&gt;业务号码&gt;13040974742；&gt;号码归属地&gt;宜昌；&gt;产品名称&gt;尊享悦读20元包；&gt;产品代码&gt;66001256；&gt;产品编码&gt;6600125600；&gt;订购时间&gt;	2023-10-04 10:37:17；&gt;核查情况&gt;平台故障；&gt;不规范定制分类&gt;平台故障，无法判责；&gt;退费金额&gt;20元；&gt;退费时间&gt;2023-10-12；&gt;投诉内容&gt;&amp;#10;------------&amp;#10;高级模板内容：&amp;#10;赔付类型：:增值业务争议 &amp;#10;CBSS账单扣费名称：:尊享悦读20元包&amp;#10;办理渠道:无&amp;#10;赔付月份：:2023年10月&amp;#10;返还倍率:单倍&amp;#10;赔付金额：:20&amp;#10;是否已经取消业务:是&amp;#10;是否承诺退费 ：:是&amp;#10;用户是否需要回复：:否&amp;#10;用户要求：:&amp;#10;用户称不知情办理业务，要求取消并退费，前台根据预处理流程承诺退费，请后台协助处理</t>
  </si>
  <si>
    <t>BL202310111736361709</t>
  </si>
  <si>
    <t>2023-10-12 10:41:56</t>
  </si>
  <si>
    <t>&gt;业务号码&gt;13085151453；&gt;号码归属地&gt;宜昌；&gt;产品名称&gt;沃阅读知涯升学20元特价包；&gt;产品代码&gt;66002207；&gt;产品编码&gt;6600220700；&gt;订购时间&gt;2023-10-11 08:34:09；&gt;核查情况&gt;平台故障；&gt;不规范定制分类&gt;平台故障，无法判责；&gt;退费金额&gt;20元；&gt;退费时间&gt;2023-10-12；&gt;投诉内容&gt;  [65岁以上老人]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&amp;#10;CBSS账单扣费名称：:增值业务费_增值业务-沃阅读知涯升学20元特价包_&amp;#10;SP产品ID/元素ID：:6600220700&amp;#10;办理渠道: SP平台接入 &amp;#10;赔付月份：:2023年10月&amp;#10;返还倍率:单倍&amp;#10;赔付金额：:20&amp;#10;是否已经取消业务:是&amp;#10;是否承诺退费 ：:是&amp;#10;用户是否需要回复：:否&amp;#10;用户要求：:退费</t>
  </si>
  <si>
    <t>BL202310111635470755</t>
  </si>
  <si>
    <t>陶炳生</t>
  </si>
  <si>
    <t>2023-10-12 09:42:40</t>
  </si>
  <si>
    <t>&gt;业务号码&gt;13085154684；&gt;号码归属地&gt;宜昌；&gt;产品名称&gt;手机彩铃沃音乐精选10元包月，视频彩铃商务版标准20元包，哔哩哔哩15G流量加会员月包，好看铃声6元包月；&gt;产品代码&gt;49004991、49004905、80006723、49004937；&gt;产品编码&gt;4900499100、4900490501、8000672300、4900493700；&gt;订购时间&gt;2023-08-13 19:54:55；&gt;核查情况&gt;平台故障；&gt;不规范定制分类&gt;平台故障，无法判责；&gt;退费金额&gt;128元；&gt;退费时间&gt;2023-10-10；&gt;投诉内容&gt;&amp;#10;[65岁以上老人]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手机彩铃沃音乐精选10元包月，视频彩铃商务版标准20元包，哔哩哔哩15G流量加会员月包，好看铃声6元包月&amp;#10;办理渠道:CAP-068&amp;#10;赔付月份：:2023年8月、2023年9月、2023年10月&amp;#10;返还倍率:单倍&amp;#10;赔付金额：:128&amp;#10;是否已经取消业务:是&amp;#10;是否承诺退费 ：:是&amp;#10;用户是否需要回复：:否&amp;#10;用户要求：:退费</t>
  </si>
  <si>
    <t>BL202310121529410485</t>
  </si>
  <si>
    <t>聂传兴</t>
  </si>
  <si>
    <t>2023-10-12 17:26:49</t>
  </si>
  <si>
    <t>&gt;业务号码&gt;13177087113；&gt;号码归属地&gt;宜昌；&gt;产品名称&gt;王者荣耀流量权益包-腾讯-12元；&gt;产品代码&gt; 21001876；&gt;产品编码&gt; 2100187601；&gt;订购时间&gt;2023-08-24 14:08:11；&gt;核查情况&gt;平台故障；&gt;不规范定制分类&gt;平台故障，无法判责；&gt;退费金额&gt;24元；&gt;退费时间&gt;2023-10-12；&gt;投诉内容&gt;[65岁以上老人] 判断省分:其他省分&amp;#10;:增值业务争议&amp;#10;判断省分:湖北&amp;#10;:移网&amp;#10;:在补救范围内&amp;#10;:不认可&amp;#10;:小于等于500元，且仅限单倍、月份不超过12个月&amp;#10;:&amp;#10;&amp;#10;高级模板内容：&amp;#10;赔付类型：:增值业务争议 &amp;#10;CBSS账单扣费名称：:王者荣耀流量权益包&amp;#10;办理渠道:SP&amp;#10;赔付月份：:2023年9月、2023年10月&amp;#10;返还倍率:单倍&amp;#10;赔付金额：:24&amp;#10;是否已经取消业务:是&amp;#10;是否承诺退费 ：:是&amp;#10;用户是否需要回复：:否&amp;#10;用户要求：:用户来电要求退费，请处理</t>
  </si>
  <si>
    <t>BL202310111651260979</t>
  </si>
  <si>
    <t>李建军</t>
  </si>
  <si>
    <t>2023-10-12 11:10:26</t>
  </si>
  <si>
    <t>&gt;业务号码&gt;13197307340；&gt;号码归属地&gt;宜昌；&gt;产品名称&gt;沃阅读-投资管理课-包月20元；&gt;产品代码&gt;66002692；&gt;产品编码&gt;6600269200；&gt;订购时间&gt;2023-09-21 08:16:23；&gt;核查情况&gt;平台故障；&gt;不规范定制分类&gt;平台故障，无法判责；&gt;退费金额&gt;40元；&gt;退费时间&gt;2023-10-12；&gt;投诉内容&gt;&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&amp;#10;CBSS账单扣费名称：:沃阅读-投资管理课-包月20元&amp;#10;办理渠道:无&amp;#10;赔付月份：:2023年9月、2023年10月&amp;#10;返还倍率:单倍&amp;#10;赔付金额：:40&amp;#10;是否已经取消业务:是&amp;#10;是否承诺退费 ：:是&amp;#10;用户是否需要回复：:否&amp;#10;用户要求：:用户来电反映没有办理过，要求退费。前台已承诺退费，烦请退费，谢谢</t>
  </si>
  <si>
    <t>BL202310111602100187</t>
  </si>
  <si>
    <t>向东</t>
  </si>
  <si>
    <t>2023-10-12 11:00:41</t>
  </si>
  <si>
    <t>&gt;业务号码&gt;13197312718； &gt;号码归属地&gt;宜昌；&gt;产品名称 &gt; 沃阅读-5G畅阅-经管学堂20元 ；&gt;产品代码&gt;66001249；&gt;产品编码&gt; 6600124900 ；&gt;订购时间&gt; 2023-09-18 10:54:04 ；&gt;核查情况&gt;平台故障；&gt;不规范定制分类&gt;平台故障，无法判责；&gt;退费金额&gt;20元；&gt;退费时间&gt;2023-10-12；&gt;投诉内容&gt;&amp;#10;&amp;#10;高级模板内容：&amp;#10;赔付类型：:增值业务争议 &amp;#10;CBSS账单扣费名称：:增值业务费_增值业务-沃阅读-5G畅阅-经管学堂20元&amp;#10;办理渠道:线上&amp;#10;赔付月份：:2023年9月&amp;#10;返还倍率:单倍&amp;#10;赔付金额：:20&amp;#10;是否已经取消业务:是&amp;#10;是否承诺退费 ：:是&amp;#10;用户是否需要回复：:否&amp;#10;用户要求：:尽快处理</t>
  </si>
  <si>
    <t>BL202310111638560806</t>
  </si>
  <si>
    <t>秦先秀</t>
  </si>
  <si>
    <t>2023-10-12 10:39:32</t>
  </si>
  <si>
    <t>&gt;业务号码&gt;13197319933；&gt;号码归属地&gt;宜昌；&gt;产品名称&gt;: AI留声机共享包钻石版25元-沃阅读  ；&gt;产品代码&gt;66002655；&gt;产品编码&gt;6600265500；&gt;订购时间&gt;	2023-09-10 12:44:18；&gt;核查情况&gt;平台故障；&gt;不规范定制分类&gt;平台故障，无法判责；&gt;退费金额&gt;50元；&gt;退费时间&gt;2023-10-12；&gt;投诉内容&gt;&amp;#10;&amp;#10;&amp;#10;&amp;#10;高级模板内容：&amp;#10;赔付类型：:增值业务争议 &amp;#10;CBSS账单扣费名称：:	AI留声机共享包钻石版25元-沃阅读&amp;#10;办理渠道:不知情办理&amp;#10;赔付月份：:2023年9月、2023年10月&amp;#10;返还倍率:单倍&amp;#10;赔付金额：:50&amp;#10;是否已经取消业务:是&amp;#10;是否承诺退费 ：:是&amp;#10;用户是否需要回复：:否&amp;#10;用户要求：:退费</t>
  </si>
  <si>
    <t>BL202310120817152027</t>
  </si>
  <si>
    <t>李先芹</t>
  </si>
  <si>
    <t>2023-10-12 10:59:04</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</si>
  <si>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&amp;#10;CBSS账单扣费名称：:沃阅读-5G畅阅-经管学堂20元	&amp;#10;办理渠道:手机渠道&amp;#10;赔付月份：:2023年9月、2023年10月&amp;#10;返还倍率:单倍&amp;#10;赔付金额：:40&amp;#10;是否已经取消业务:是&amp;#10;是否承诺退费 ：:是&amp;#10;用户是否需要回复：:否&amp;#10;用户要求：:要求退费</t>
  </si>
  <si>
    <t>BL202310111807462171</t>
  </si>
  <si>
    <t>杨春燕</t>
  </si>
  <si>
    <t>2023-10-12 10:22:17</t>
  </si>
  <si>
    <t>&gt;业务号码&gt;13207226719；&gt;号码归属地&gt;宜昌；&gt;产品名称&gt;自然拼读钻石会员卡；&gt;产品代码&gt;66001422；&gt;产品编码&gt;6600142200；&gt;订购时间&gt;2023-09-18 13:42:49；&gt;核查情况&gt;平台故障；&gt;不规范定制分类&gt;平台故障，无法判责；&gt;退费金额&gt;40元；&gt;退费时间&gt;2023-10-12；&gt;投诉内容&gt;&amp;#10;高级模板内容：&amp;#10;赔付类型：:增值业务争议 &amp;#10;CBSS账单扣费名称：:增值业务-自然拼读钻石会员卡&amp;#10;SP产品ID/元素ID：:6600142200&amp;#10;办理渠道:无&amp;#10;赔付月份：:2023年9月、2023年10月&amp;#10;返还倍率:单倍&amp;#10;赔付金额：:40&amp;#10;是否已经取消业务:是&amp;#10;是否承诺退费 ：:是&amp;#10;用户是否需要回复：:否&amp;#10;用户要求：:要求退费，请处理</t>
  </si>
  <si>
    <t>BL202310111800172067</t>
  </si>
  <si>
    <t>朱思瑞</t>
  </si>
  <si>
    <t>2023-10-12 11:37:45</t>
  </si>
  <si>
    <t>&gt;业务号码&gt;13235625201；&gt;号码归属地&gt;宜昌；&gt;产品名称&gt;5G好书听读PLUS会员；&gt;产品代码&gt;66003044；&gt;产品编码&gt;6600304400；&gt;订购时间&gt;2023-10-11 16:56:00；&gt;核查情况&gt;平台故障；&gt;不规范定制分类&gt;平台故障，无法判责；&gt;退费金额&gt;20元；&gt;退费时间&gt;2023/10/12；&gt;投诉内容&gt;&amp;#10;&amp;#10;高级模板内容：&amp;#10;赔付类型：:增值业务争议 &amp;#10;CBSS账单扣费名称：:增值业务费_增值业务-5G好书听读PLUS会员&amp;#10;办理渠道:无&amp;#10;赔付月份：:2023年10月&amp;#10;返还倍率:单倍&amp;#10;赔付金额：:20&amp;#10;是否已经取消业务:是&amp;#10;是否承诺退费 ：:是&amp;#10;用户是否需要回复：:否&amp;#10;用户要求：:已经承诺退费</t>
  </si>
  <si>
    <t>BL202310111735081684</t>
  </si>
  <si>
    <t>熊丹丹</t>
  </si>
  <si>
    <t>2023-10-12 11:31:17</t>
  </si>
  <si>
    <t>&gt;业务号码&gt;13235626277&gt;号码归属地&gt;宜昌 ；&gt;产品名称&gt;  手机彩铃沃音乐精选10元包月   ；&gt;产品代码&gt;49004937 ；&gt;产品编码&gt; 4900493700 ；&gt;订购时间&gt; 2023-09-03 07:01:00 ；&gt;核查情况&gt;平台故障；&gt;不规范定制分类&gt;平台故障，无法判责；&gt;退费金额&gt; 20元；&gt;退费时间&gt;2023年10月12日&gt;投诉内容&gt;&amp;#10;高级模板内容：&amp;#10;赔付类型：:增值业务争议 &amp;#10;CBSS账单扣费名称：:手机彩铃沃音乐精选10元包月&amp;#10;办理渠道:沃音乐_启化手机彩铃&amp;#10;赔付月份：:2023年9月、2023年10月&amp;#10;返还倍率:单倍&amp;#10;赔付金额：:20&amp;#10;是否已经取消业务:是&amp;#10;是否承诺退费 ：:是&amp;#10;用户是否需要回复：:否&amp;#10;用户要求：:退费</t>
  </si>
  <si>
    <t>BL202310111907220392</t>
  </si>
  <si>
    <t>许光炎</t>
  </si>
  <si>
    <t>2023-10-12 11:55:23</t>
  </si>
  <si>
    <t>&gt;业务号码&gt;13277233960;&gt;号码归属地&gt;宜昌;&gt;产品名称&gt; 云游彩铃15元包月 ;&gt;产品代码&gt;49007497 ;&gt;产品编码&gt;4900749700;&gt;订购时间&gt; 2023-10-09 22:58:35 ;&gt;核查情况&gt;平台故障;&gt;不规范定制分类&gt;平台故障，无法判责;&gt; 赔付金额&gt;15元;&gt;退费时间&gt;2023-10-12;&gt;投诉内容&gt; &amp;#10;&amp;#10;&amp;#10;高级模板内容：&amp;#10;赔付类型：:增值业务争议 &amp;#10;CBSS账单扣费名称：:	 云游彩铃15元包月&amp;#10;办理渠道:1&amp;#10;赔付月份：:2023年10月&amp;#10;返还倍率:单倍&amp;#10;赔付金额：:15&amp;#10;是否已经取消业务:是&amp;#10;是否承诺退费 ：:是&amp;#10;用户是否需要回复：:否&amp;#10;用户要求：:退费，已在线承诺</t>
  </si>
  <si>
    <t>BL202310111552510036</t>
  </si>
  <si>
    <t>唐华</t>
  </si>
  <si>
    <t>2023-10-12 11:03:37</t>
  </si>
  <si>
    <t>&gt;业务号码&gt;13545731238；&gt;号码归属地&gt;宜昌；&gt;产品名称&gt; 哔哩哔哩15G流量加会员月包 ；&gt;产品代码&gt;80006723；&gt;产品编码&gt;8000672300；&gt;订购时间&gt; 2023-09-08 09:01:02 ；&gt;核查情况&gt;平台故障；&gt;不规范定制分类&gt;平台故障，无法判责；&gt;退费金额&gt;25元；&gt;退费时间&gt;2023-10-12；&gt;投诉内容&gt;&amp;#10;赔付类型：:增值业务争议 &amp;#10;CBSS账单扣费名称：:增值业务-哔哩哔哩15G流量加会员月包_&amp;#10;办理渠道:无&amp;#10;赔付月份：:2023年10月&amp;#10;返还倍率:单倍&amp;#10;赔付金额：:25&amp;#10;是否已经取消业务:是&amp;#10;是否承诺退费 ：:是&amp;#10;用户是否需要回复：:否&amp;#10;用户要求：:退费</t>
  </si>
  <si>
    <t>BL202310121341321338</t>
  </si>
  <si>
    <t>鄢胜德</t>
  </si>
  <si>
    <t>2023-10-12 16:28:41</t>
  </si>
  <si>
    <t>&gt;业务号码&gt;15571728085；&gt;号码归属地&gt;宜昌；&gt;产品名称&gt; 云游彩铃15元包月 ；&gt;产品代码&gt;49007497；&gt;产品编码&gt;4900749700；&gt;订购时间&gt;2023-10-12 12:13:50；&gt;核查情况&gt;平台故障；&gt;不规范定制分类&gt;平台故障，无法判责；&gt;退费金额&gt;15元；&gt;退费时间&gt;2023/10/12；&gt;投诉内容&gt;&amp;#10;高级模板内容：&amp;#10;赔付类型：:增值业务争议 &amp;#10;CBSS账单扣费名称：:云游彩铃15元包月&amp;#10;办理渠道:无&amp;#10;赔付月份：:2023年10月&amp;#10;返还倍率:单倍&amp;#10;赔付金额：:15&amp;#10;是否已经取消业务:是&amp;#10;是否承诺退费 ：:是&amp;#10;用户是否需要回复：:否&amp;#10;用户要求：:退费</t>
  </si>
  <si>
    <t>BL202310111844140114</t>
  </si>
  <si>
    <t>夏东旭</t>
  </si>
  <si>
    <t>2023-10-12 11:42:25</t>
  </si>
  <si>
    <t>&gt;业务号码&gt;15571756953；&gt;号码归属地&gt;宜昌；&gt;产品名称&gt;主题彩铃6元包月，AI留声机共享包钻石版25元-沃阅读；&gt;产品代码&gt;49004917，66002655；&gt;产品编码&gt;4900491700，6600265500；&gt;订购时间&gt; 2023-08-06 16:04:03 ，2023-09-27 10:44:16；&gt;核查情况&gt;平台故障；&gt;不规范定制分类&gt;平台故障，无法判责；&gt;退费金额&gt;50元，18元；&gt;退费时间&gt;2023-10-12；&gt;投诉内容&gt;&amp;#10;高级模板内容：&amp;#10;赔付类型：:增值业务争议 &amp;#10;CBSS账单扣费名称：:	 主题彩铃6元包月，AI留声机共享包钻石版25元-沃阅读&amp;#10;办理渠道:无&amp;#10;赔付月份：:2023年8月、2023年9月、2023年10月&amp;#10;返还倍率:单倍&amp;#10;赔付金额：:68&amp;#10;是否已经取消业务:否&amp;#10;是否承诺退费 ：:是&amp;#10;用户是否需要回复：:否&amp;#10;用户要求：:用户要求取消，并退费</t>
  </si>
  <si>
    <t>TS202310112242061113</t>
  </si>
  <si>
    <t>邓华</t>
  </si>
  <si>
    <t>2023-10-12 19:06:33</t>
  </si>
  <si>
    <t>主办单位：湖北&amp;#10;客户类别：普通客户&amp;#10;10010是否打通：否&amp;#10;是否二次致电10015：是&amp;#10;是否联系：否&amp;#10;升级倾向：&amp;#10;号码归属省：湖北&amp;#10;SVIP等级：&amp;#10;1. 问题类型:;&amp;#10;2. 投诉类型:增值业务费争议;&amp;#10;3. 营业厅地址:;&amp;#10;4. 位置信息:;&amp;#10;5. 位置发生地:;&amp;#10;6. 投诉内容:&amp;#10;202310月增值业务费:增值业务-联通邮箱套餐专享版0&amp;#10;争议金额:20.00&amp;#10;需要退订业务:否</t>
  </si>
  <si>
    <t>计费争议-SP扣费：&amp;#10;①客户投诉产生的原因：客户反馈增值业务扣费的问题。&amp;#10;②客户投诉问题核查情况及解决方案：收到贵部转办后，我司立即组织调查。经核实，用户反映金太阳点读宝20元业务开通问题，经核实，客户订购产品名称为金太阳点读宝20元，产品代码为6600132000，SP标识为66001320，订购时间2023-09-29 01:25:19，订购方式为SP接入，取消时间为2023-09-30 23:59:59，20元/月，合计扣费1个月，累计产生费用共计20元，有二次确认过程，不存在订购违规现象。考虑客户使用感知，网站方已取消屏蔽并于3个工作日内退费20元，现金到账，可打印账单发票。我司于2023-10-12 10:50:38联系客户解释以上情况。&amp;#10;③客户问题满意度：满意&amp;#10;④回单人：张婷   6921001</t>
  </si>
  <si>
    <t>TS202310111130570588</t>
  </si>
  <si>
    <t>李发权</t>
  </si>
  <si>
    <t>2023-10-12 13:37:56</t>
  </si>
  <si>
    <t>[65岁以上老人] 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AR彩铃酷趣会员5G加油包（湖北）、炫彩通信助理包-云盘版 -立即生效（湖北）&amp;#13;&amp;#10;争议月份:2023年10月&amp;#13;&amp;#10;是否承诺退费:是&amp;#13;&amp;#10;承诺退费金额:25&amp;#13;&amp;#10;是否取消业务（如取消失败，需加上系统报错的提示）:已取消&amp;#13;&amp;#10;是否需要回复:是&amp;#13;&amp;#10;用户要求:用户要求退费，并且核实是谁办理的，要求给一个说法，请处理。&amp;#13;</t>
  </si>
  <si>
    <t>计费争议-SP扣费：经核实，用户订购产品AR视频彩铃酷趣会员15元包月，产品代码为90115，订购时间，取消时间为23年10月，15元/月，合计扣费1个月，累计产生费用合计15元，订购方式为集团统一认证平台” 短信验证码，有二次确认过程，不存在订购违规现象。考虑用户使用感知，网站方已取消屏蔽并于三个工作日内退费15元；宜昌市远安城区营服直销团队（O2O社会直销)，炫彩通信助理包-云盘版 -立即生效（湖北）AA，经核实，于2023年10月推荐客户办理，现联系客户解释不认可，出于服务角度，退还23.10月费用合计10元，现费用合计25元，24小时到账，此费用不可打印发票，满意。</t>
  </si>
  <si>
    <t>TS202310121044270019</t>
  </si>
  <si>
    <t>赵定华</t>
  </si>
  <si>
    <t>2023-10-12 15:32:14</t>
  </si>
  <si>
    <t>[65岁以上老人] 判断省分:湖北&amp;#13;&amp;#10;:增值业务费用争议（含炫彩通信助理包云盘版等组合类增值业务）&amp;#13;&amp;#10;:移网&amp;#13;&amp;#10;:在补救范围内&amp;#13;&amp;#10;:不认可&amp;#13;&amp;#10;:大于500元&amp;#13;&amp;#10;:&amp;#13;&amp;#10;&amp;#13;&amp;#10;高级模板内容：&amp;#13;&amp;#10;投诉问题描述:用户来电反映没有订购过，要求从什么时候开通的开始退回所有费用。故生此单。&amp;#13;&amp;#10;争议业务名称:5G-VR阅读黄金包&amp;#13;&amp;#10;受理渠道:无&amp;#13;&amp;#10;争议月份:2023年10月、2023年9月、2023年8月、2023年7月、2023年6月、2023年5月、2023年4月、2023年3月、2023年2月、2023年1月、2022年6月、2022年7月、2022年8月、2022年9月、2022年10月、2022年11月、2022年12月&amp;#13;&amp;#10;争议费用:1&amp;#13;&amp;#10;一线客服在系统里:已取消&amp;#13;&amp;#10;是否承诺退费:否&amp;#13;&amp;#10;用户要求:要求我方尽快核实回复处理，谢谢！&amp;#13;</t>
  </si>
  <si>
    <t>计费争议-SP扣费：用户反映5G-VR阅读黄金包业务开通问题，经核实，客户订购产品名称为5G-VR阅读黄金包，产品代码为90559，订购时间22.6，订购方式为短信验证，取消时间为23.10，20元/月，合计扣费17个月，累计产生费用共计340元，有二次确认过程，不存在订购违规现象。考虑客户使用感知，网站方已取消屏蔽并于三个工作日内退费340元现金方式到账，可打印账单发票，满意。</t>
  </si>
  <si>
    <t>TS202310111540441421</t>
  </si>
  <si>
    <t>2023-10-12 17:26:41</t>
  </si>
  <si>
    <t>判断省分:其他省分&amp;#13;&amp;#10;:增值业务争议&amp;#13;&amp;#10;判断省分:湖北&amp;#13;&amp;#10;:移网&amp;#13;&amp;#10;:在补救范围内&amp;#13;&amp;#10;:不认可&amp;#13;&amp;#10;:大于500元&amp;#13;&amp;#10;:&amp;#13;&amp;#10;&amp;#13;&amp;#10;高级模板内容：&amp;#13;&amp;#10;投诉问题描述:用户反映用户不小心订购又立刻取消了业务为什么还会扣款，已解释可以申请退款，用户不认可，要求投诉&amp;#13;&amp;#10;争议业务名称:AR彩铃酷趣会员5G加油包（湖北）&amp;#13;&amp;#10;受理渠道:无&amp;#13;&amp;#10;争议月份:2023年9月&amp;#13;&amp;#10;争议费用:20&amp;#13;&amp;#10;一线客服在系统里:已取消&amp;#13;&amp;#10;是否承诺退费:是&amp;#13;&amp;#10;用户要求:用户反映用户不小心订购又立刻取消了业务为什么还会扣款，已解释可以申请退款，用户不认可，要求投诉&amp;#13;</t>
  </si>
  <si>
    <t>计费争议-SP扣费：用户反映AR彩铃酷趣会员5G加油包（湖北）业务开通问题，经核实，客户订购产品名称为AR彩铃酷趣会员5G加油包（湖北），产品代码为49007720，SP标识为 90115 ，推广短信链接订购，订购时间2023-09-18 09:18:23，取消时间：2023-09-20 18:12:53，累计产生费用共计20元，有二次确认过程，不存在订购违规现象。考虑客户使用感知，网站方已取消屏蔽并于48小时退费20元现金方式到账，此费用可抵扣月租，不可打印账单发票，满意。</t>
  </si>
  <si>
    <t>BL202310121445112260</t>
  </si>
  <si>
    <t>李梦</t>
  </si>
  <si>
    <t>2023-10-12 17:23:26</t>
  </si>
  <si>
    <t>&gt;业务号码&gt;15571767694；&gt;号码归属地&gt;宜昌；&gt;产品名称&gt; 沃阅读-5G畅阅-经管学堂20元 ；&gt;产品代码&gt;66001249；&gt;产品编码&gt;6600124900；&gt;订购时间&gt; 2023-09-13 12:56:14 ；&gt;核查情况&gt;平台故障；&gt;不规范定制分类&gt;平台故障，无法判责；&gt;退费金额&gt;40元；&gt;退费时间&gt;2023-10-12；&gt;投诉内容&gt;&amp;#10;&amp;#10;高级模板内容：&amp;#10;赔付类型：:其他:/&amp;#10;CBSS账单扣费名称：: 沃阅读-5G畅阅-经管学堂20元 &amp;#10;SP产品ID/元素ID：: 沃阅读-5G畅阅-经管学堂20元 &amp;#10;办理渠道: SP平台接入 &amp;#10;赔付月份：:2023年9月、2023年10月&amp;#10;返还倍率:单倍&amp;#10;赔付金额：:40&amp;#10;是否已经取消业务:是&amp;#10;是否承诺退费 ：:是&amp;#10;用户是否需要回复：:否&amp;#10;用户要求：:退费</t>
  </si>
  <si>
    <t>BL202310120823552059</t>
  </si>
  <si>
    <t>杨学发</t>
  </si>
  <si>
    <t>2023-10-12 11:22:04</t>
  </si>
  <si>
    <t>&gt;业务号码&gt;15571770630；&gt;号码归属地&gt;宜昌；&gt;产品名称&gt;金太阳点读宝20元；&gt;产品代码&gt;66001320；&gt;产品编码&gt;6600132000；&gt;订购时间&gt;2023-09-30 09:39:41；&gt;核查情况&gt;平台故障；&gt;不规范定制分类&gt;平台故障，无法判责；&gt;退费金额&gt;40元；&gt;退费时间&gt;2023-10-12；&gt;投诉内容&gt;&amp;#10;高级模板内容：&amp;#10;赔付类型：:增值业务争议 &amp;#10;CBSS账单扣费名称：:金太阳点读宝20元&amp;#10;SP产品ID/元素ID：:6600132000&amp;#10;办理渠道:SP平台接入&amp;#10;赔付月份：:2023年9月、2023年10月&amp;#10;返还倍率:单倍&amp;#10;赔付金额：:40&amp;#10;是否已经取消业务:是&amp;#10;是否承诺退费 ：:是&amp;#10;用户是否需要回复：:否&amp;#10;用户要求：:退费</t>
  </si>
  <si>
    <t>TS202310111858151151</t>
  </si>
  <si>
    <t>2023-10-12 16:55:54</t>
  </si>
  <si>
    <t>[65岁以上老人] 判断省分:其他省分&amp;#13;&amp;#10;:增值业务争议&amp;#13;&amp;#10;判断省分:湖北&amp;#13;&amp;#10;:移网&amp;#13;&amp;#10;:在补救范围内&amp;#13;&amp;#10;:不认可&amp;#13;&amp;#10;:大于500元&amp;#13;&amp;#10;:&amp;#13;&amp;#10;&amp;#13;&amp;#10;高级模板内容：&amp;#13;&amp;#10;投诉问题描述:用户来电称下载了一个软件就订购了手机彩铃沃音乐精选10元，解释不认可，用户对这种情况不认可要求投诉&amp;#13;&amp;#10;争议业务名称:手机彩铃沃音乐精选10元&amp;#13;&amp;#10;受理渠道:0&amp;#13;&amp;#10;争议月份:2023年10月&amp;#13;&amp;#10;争议费用:10&amp;#13;&amp;#10;一线客服在系统里:已取消&amp;#13;&amp;#10;是否承诺退费:否&amp;#13;&amp;#10;用户要求:要求反映这种情况，尽快处理回电&amp;#13;</t>
  </si>
  <si>
    <t>计费争议-SP扣费：用户反映手机彩铃沃音乐精选10元包月业务开通问题，经核实，客户订购产品名称为手机彩铃沃音乐精选10元包月，产品代码为 4900493700 ，SP标识为49004937，订购时间2023-10-11 18:45:26，订购方式为SP接入，取消时间为 2023-10-11 18:52:23 ，10元/月，合计扣费1个月，累计产生费用共计10元，有二次确认过程，不存在订购违规现象。考虑客户使用感知，网站方已取消屏蔽并于3个工作日内退费10元，现金到账，可打印账单发票，回访满意</t>
  </si>
  <si>
    <t>TS202310111609442236</t>
  </si>
  <si>
    <t>舒开文</t>
  </si>
  <si>
    <t>2023-10-12 14:15:27</t>
  </si>
  <si>
    <t>[65岁以上老人] 判断省分:湖北&amp;#13;&amp;#10;:增值业务费用争议（含炫彩通信助理包云盘版等组合类增值业务）&amp;#13;&amp;#10;:移网&amp;#13;&amp;#10;:在补救范围内&amp;#13;&amp;#10;:不认可&amp;#13;&amp;#10;:大于500元&amp;#13;&amp;#10;:&amp;#13;&amp;#10;&amp;#13;&amp;#10;高级模板内容：&amp;#13;&amp;#10;投诉问题描述:用户反映对增值业务不认可，要求退款&amp;#13;&amp;#10;争议业务名称:	手机彩铃沃音乐精选10元包月&amp;#13;&amp;#10;受理渠道:无&amp;#13;&amp;#10;争议月份:2023年10月&amp;#13;&amp;#10;争议费用:10&amp;#13;&amp;#10;一线客服在系统里:已取消&amp;#13;&amp;#10;是否承诺退费:否&amp;#13;&amp;#10;用户要求:用户反映对增值业务不认可，要求退款&amp;#13;</t>
  </si>
  <si>
    <t>计费争议-SP扣费：用户反映手机彩铃沃音乐精选10元包月业务开通问题，经核实，客户订购产品名称为手机彩铃沃音乐精选10元包月，产品代码为90115，订购时间23.10，订购方式为短信验证，取消时间为23.10，10元/月，合计扣费1个月，累计产生费用共计10元，有二次确认过程，不存在订购违规现象。考虑客户使用感知，网站方已取消屏蔽并于三个工作日内退费10元现金方式到账，可打印账单发票，满意。</t>
  </si>
  <si>
    <t>BL202310112050021377</t>
  </si>
  <si>
    <t>邓济柏</t>
  </si>
  <si>
    <t>2023-10-12 11:21:26</t>
  </si>
  <si>
    <t>&gt;业务号码&gt;15571775838；&gt;号码归属地&gt;宜昌；&gt;产品名称&gt;好看铃声6元包月；&gt;产品代码&gt;49004991；&gt;产品编码&gt;4900499100；&gt;订购时间&gt;2023-09-26 21:04:35；&gt;核查情况&gt;平台故障；&gt;不规范定制分类&gt;平台故障，无法判责；&gt;退费金额&gt;12元；&gt;退费时间&gt;2023-10-12；&gt;投诉内容&gt;&amp;#10;[65岁以上老人] 判断省分:其他省分&amp;#10;:增值业务争议&amp;#10;判断省分:湖北&amp;#10;:移网&amp;#10;:在补救范围内&amp;#10;:不认可&amp;#10;:小于等于500元，且仅限单倍、月份不超过12个月&amp;#10;:&amp;#10;&amp;#10;高级模板内容：&amp;#10;赔付类型：:增值业务争议 &amp;#10;CBSS账单扣费名称：:15571775838&amp;#10;办理渠道:无&amp;#10;赔付月份：:2023年9月、2023年10月&amp;#10;返还倍率:单倍&amp;#10;赔付金额：:12&amp;#10;是否已经取消业务:是&amp;#10;是否承诺退费 ：:是&amp;#10;用户是否需要回复：:否&amp;#10;用户要求：:已承诺退费</t>
  </si>
  <si>
    <t>TS202310111712201400</t>
  </si>
  <si>
    <t>刘其兵</t>
  </si>
  <si>
    <t>2023-10-12 17:34:55</t>
  </si>
  <si>
    <t>判断省分:其他省分&amp;#13;&amp;#10;:流量计费争议&amp;#13;&amp;#10;判断省分::未使用过/未使用那么多/用的wifi（产生流量/费用）&amp;#13;&amp;#10;:不认可&amp;#13;&amp;#10;:下一步&amp;#13;&amp;#10;:不符合或不愿意开通&amp;#13;&amp;#10;:未享受&amp;#13;&amp;#10;:下一步&amp;#13;&amp;#10;:大于500&amp;#13;&amp;#10;:&amp;#13;&amp;#10;&amp;#13;&amp;#10;高级模板内容：&amp;#13;&amp;#10;投诉问题描述:用户来电反馈自己最近两个月套餐内多出费用，	 上网费_手机上网流量费_无线接入-上网流量费-国内（本地使用）/迷笛彩铃8元包月要求退费，安抚解释无效故此下单&amp;#13;&amp;#10;争议月份:2023年9月、2023年10月&amp;#13;&amp;#10;争议金额:14.6&amp;#13;&amp;#10;用户要求:用户来电反馈自己最近两个月套餐内多出费用，	&amp;#13;&amp;#10;上网费_手机上网流量费_无线接入-上网流量费-国内（本地使用）/迷笛彩铃8元包月要求退费，安抚解释无效故此下单&amp;#13;</t>
  </si>
  <si>
    <t>计费争议-SP扣费：用户反映增值业务开通问题，经核实，用户订购产品迷笛彩铃8元包月，产品代码为90115，订购时间23年9月，取消时间为23年10月，8元/月，合计扣费2个月，累计产生费用合计16元，订购方式为集团统一认证平台” 短信验证码，有二次确认过程，不存在订购违规现象。考虑用户使用感知，网站方已取消屏蔽并于三个工作日内退费16元到账，此费用不可抵扣往月欠费及打印发票，另客户反映流量费用问题，查询客户本月使用其他流量产生有1.7元流量费用，计费正常无误，考虑客户感知，申请为客户赠送0元5G流量，仅本月使用，满意。</t>
  </si>
  <si>
    <t>TS202310111823100553</t>
  </si>
  <si>
    <t>宋玉年</t>
  </si>
  <si>
    <t>2023-10-12 14:18:13</t>
  </si>
  <si>
    <t>22年Q3Q4重点客户[65岁以上老人] &amp;#13;&amp;#10;高级模板内容：&amp;#13;&amp;#10;投诉问题描述:要求取消 中国人寿保险股份有限公司宜昌市夷陵区支公司   的集团网  解释请协助谢谢  并要求把开通    	 热血都市畅听5G加油包（湖北）的证据提供给用户请协助谢谢&amp;#13;&amp;#10;用户状态:正常&amp;#13;&amp;#10;停机原因:正常&amp;#13;&amp;#10;第二联系电话:18671788855&amp;#13;&amp;#10;用户要求:要求取消 中国人寿保险股份有限公司宜昌市夷陵区支公司   的集团网  解释请协助谢谢  并要求把开通    	 热血都市畅听5G加油包（湖北）的证据提供给用户请协助谢谢&amp;#13;</t>
  </si>
  <si>
    <t>计费争议-SP扣费：用户反映增值业务开通问题，经核实：经核实，用户订购产品热血都市畅听包，产品代码为90559，订购时间23年8月，取消时间为23年10月，20元/月，合计扣费3个月，累计产生费用合计60元，订购方式为集团统一认证平台” 短信验证码，有二次确认过程，不存在订购违规现象。考虑用户使用感知，网站方已取消屏蔽并于三个工作日内退费60元到账，此费用不可抵扣往月欠费及打印发票，另客户表示无需取消集团网，满意。</t>
  </si>
  <si>
    <t>BL202310111650490970</t>
  </si>
  <si>
    <t>2023-10-12 10:15:55</t>
  </si>
  <si>
    <t>&gt;业务号码&gt;15572725088；&gt;号码归属地&gt;宜昌；&gt;产品名称&gt;金太阳点读宝20元 ；&gt;产品代码&gt;66001320；&gt;产品编码&gt;6600132000；&gt;订购时间&gt; 2023-09-29 09:14:22 ；&gt;核查情况&gt;平台故障；&gt;不规范定制分类&gt;平台故障，无法判责；&gt;退费金额&gt;20元；&gt;退费时间&gt;2023-09-12；&gt;投诉内容&gt;&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	金太阳点读宝20元&amp;#10;办理渠道:无&amp;#10;赔付月份：:2023年9月&amp;#10;返还倍率:单倍&amp;#10;赔付金额：:20&amp;#10;是否已经取消业务:是&amp;#10;是否承诺退费 ：:是&amp;#10;用户是否需要回复：:否&amp;#10;用户要求：:退费</t>
  </si>
  <si>
    <t>BL202310111705471195</t>
  </si>
  <si>
    <t>钟伟伟</t>
  </si>
  <si>
    <t>2023-10-12 14:08:54</t>
  </si>
  <si>
    <t>&gt;业务号码&gt;15587986676&gt;号码归属地&gt; 宜昌；&gt;产品名称&gt;联通爱听-少儿优选20元包；&gt;产品代码&gt;   66003008；&gt;产品编码&gt;   6600300800；&gt;订购时间&gt;2023-08-14 19:00:04 ；&gt;核查情况&gt;平台故障；&gt;不规范定制分类&gt;平台故障，无法判责；&gt;退费金额&gt; 60元；&gt;退费时间&gt;2023年10月12日&gt;投诉内容&gt;&amp;#10;&amp;#10;高级模板内容：&amp;#10;赔付类型：:增值业务争议 &amp;#10;CBSS账单扣费名称：:联通爱听-少儿优选20元包&amp;#10;办理渠道:沃悦读_ WAP门户&amp;#10;赔付月份：:2023年8月、2023年9月、2023年10月&amp;#10;返还倍率:单倍&amp;#10;赔付金额：:60&amp;#10;是否已经取消业务:是&amp;#10;是否承诺退费 ：:是&amp;#10;用户是否需要回复：:否&amp;#10;用户要求：:尽快谢谢！</t>
  </si>
  <si>
    <t>BL202310112000290968</t>
  </si>
  <si>
    <t>郑启法</t>
  </si>
  <si>
    <t>2023-10-12 11:19:19</t>
  </si>
  <si>
    <t>&gt;业务号码&gt;15629389037；&gt;号码归属地&gt;宜昌；&gt;产品名称&gt; 联通PLUS黄金会员月卡12个月轻合约优惠19元/月（促销-首月2.9元）（立即生效） ，手机彩铃沃音乐精选10元包月，沃阅读知涯升学20元特价包；&gt;产品代码&gt;91284895，49004937，66002207；&gt;产品编码&gt; 无，4900493700， 6600220700 ；&gt;订购时间&gt;2023-08-18 14:40:14  ，2023-09-20 05:03:10， 2023-08-19 08:32:21 ；&gt;核查情况&gt;平台故障；&gt;不规范定制分类&gt;平台故障，无法判责；&gt;退费金额&gt;120.9元；&gt;退费时间&gt;2023年10月12日；&gt;投诉内容&gt;  &amp;#10;&amp;#10;高级模板内容：&amp;#10;赔付类型：:增值业务争议 &amp;#10;CBSS账单扣费名称：:沃阅读知涯升学20元特价包、手机彩铃沃音乐精选10元包月、联通PLUS黄金会员月卡12个月轻合约优惠19元/月（促销-首月2.9元）（立即生效）&amp;#10;办理渠道:湖北省分公司产品创新部&amp;#10;赔付月份：:2023年8月、2023年9月、2023年10月&amp;#10;返还倍率:单倍&amp;#10;赔付金额：:120.9&amp;#10;是否已经取消业务:是&amp;#10;是否承诺退费 ：:是&amp;#10;用户是否需要回复：:否&amp;#10;用户要求：:要求退费，有提及投诉，未说明投诉渠道</t>
  </si>
  <si>
    <t>BL202310111544272404</t>
  </si>
  <si>
    <t>2023-10-12 10:28:34</t>
  </si>
  <si>
    <t>&gt;业务号码&gt;15671074893；&gt;号码归属地&gt;宜昌；&gt;产品名称&gt;沃阅读-5G畅阅-经管学堂20元；&gt;产品代码&gt;66001249；&gt;产品编码&gt;6600124900；&gt;订购时间&gt; 2023-09-12 12:36:06 ； &gt;核查情况&gt;平台故障；&gt;不规范定制分类&gt;平台故障，无法判责；&gt;退费金额&gt;20元；&gt;退费时间&gt;2023-10-12；&gt;投诉内容&gt;&amp;#10;高级模板内容：&amp;#10;赔付类型：:增值业务争议 &amp;#10;CBSS账单扣费名称：:增值业务-沃阅读-5G畅阅-经管学堂20元&amp;#10;办理渠道:无&amp;#10;赔付月份：:2023年9月&amp;#10;返还倍率:单倍&amp;#10;赔付金额：:20&amp;#10;是否已经取消业务:是&amp;#10;是否承诺退费 ：:是&amp;#10;用户是否需要回复：:否&amp;#10;用户要求：:退费</t>
  </si>
  <si>
    <t>BL202310111515241920</t>
  </si>
  <si>
    <t>何长林</t>
  </si>
  <si>
    <t>2023-10-12 15:25:54</t>
  </si>
  <si>
    <t>&gt;业务号码&gt;15672527563；&gt;号码归属地&gt;宜昌；&gt;产品名称&gt;爱乐彩铃8元包月；&gt;产品代码&gt;49004949；&gt;产品编码&gt;4900494900；&gt;订购时间&gt;2023-09-23 07:58:57；&gt;核查情况&gt;H5订购，平台故障；&gt;不规范定制分类&gt;有二次确认规范定制，平台故障，无法判责；&gt;退费金额&gt;8元；&gt;退费时间&gt;2023-10-11；&gt;投诉内容&gt;&amp;#10;高级模板内容：&amp;#10;赔付类型：:增值业务争议 &amp;#10;CBSS账单扣费名称：:爱乐彩铃8元包月&amp;#10;办理渠道:/&amp;#10;赔付月份：:2023年9月&amp;#10;返还倍率:单倍&amp;#10;赔付金额：:8&amp;#10;是否已经取消业务:是&amp;#10;是否承诺退费 ：:是&amp;#10;用户是否需要回复：:否&amp;#10;用户要求：:要求退费，请协助，谢谢</t>
  </si>
  <si>
    <t>BL202310111630280672</t>
  </si>
  <si>
    <t>马小平</t>
  </si>
  <si>
    <t>2023-10-12 10:58:57</t>
  </si>
  <si>
    <t>&gt;业务号码&gt;17507201068；&gt;号码归属地&gt;宜昌；&gt;产品名称&gt;沃阅读-5G畅阅-经管学堂20元；&gt;产品代码&gt;66001249；&gt;产品编码&gt;6600124900；&gt;订购时间&gt; 2023-09-11 13:03:43 ；&gt;核查情况&gt;平台故障；&gt;不规范定制分类&gt;平台故障，无法判责；&gt;退费金额&gt;20元；&gt;退费时间&gt;2023/10/12；&gt;投诉内容&gt;&amp;#10;判断省分:其他省分&amp;#10;:增值业务争议&amp;#10;判断省分:湖北&amp;#10;:移网&amp;#10;:在补救范围内&amp;#10;:不认可&amp;#10;:小于等于500元，且仅限单倍、月份不超过12个月&amp;#10;:&amp;#10;&amp;#10;高级模板内容：&amp;#10;赔付类型：:增值业务争议 &amp;#10;CBSS账单扣费名称：:沃阅读-5G畅阅-经管学堂20元&amp;#10;办理渠道:未查询到&amp;#10;赔付月份：:2023年9月&amp;#10;返还倍率:单倍&amp;#10;赔付金额：:20&amp;#10;是否已经取消业务:是&amp;#10;是否承诺退费 ：:是&amp;#10;用户是否需要回复：:否&amp;#10;用户要求：:已承诺退费</t>
  </si>
  <si>
    <t>BL202310121443472237</t>
  </si>
  <si>
    <t>赵新忠</t>
  </si>
  <si>
    <t>2023-10-12 17:39:46</t>
  </si>
  <si>
    <t>&gt;业务号码&gt;17507201470；&gt;号码归属地&gt;宜昌；&gt;产品名称&gt; 金太阳点读宝20元 ；&gt;产品代码&gt;66001320；&gt;产品编码&gt;6600132000；&gt;订购时间&gt; 2023-10-12 13:11:17 ；&gt;核查情况&gt;平台故障；&gt;不规范定制分类&gt;平台故障，无法判责；&gt;退费金额&gt;20元；&gt;退费时间&gt;2023-10-12；&gt;投诉内容&gt;&amp;#10;&amp;#10;高级模板内容：&amp;#10;赔付类型：:增值业务争议 &amp;#10;CBSS账单扣费名称：:金太阳点读宝20元&amp;#10;办理渠道:/&amp;#10;赔付月份：:2023年10月&amp;#10;返还倍率:单倍&amp;#10;赔付金额：:20&amp;#10;是否已经取消业务:否&amp;#10;是否承诺退费 ：:是&amp;#10;用户是否需要回复：:否&amp;#10;用户要求：:取消并且退费</t>
  </si>
  <si>
    <t>BL202310121050311501</t>
  </si>
  <si>
    <t>丁善永</t>
  </si>
  <si>
    <t>2023-10-12 16:02:20</t>
  </si>
  <si>
    <t>&gt;业务号码&gt;17671265588;&gt;号码归属地&gt;宜昌;&gt;产品名称&gt; 25元异型流量权益红包【超享版】（1） ;&gt;产品代码&gt;无;&gt;产品编码&gt;91025978;&gt;订购时间&gt; 2022-05-30 10:13:56 ;&gt;核查情况&gt;平台故障;&gt;不规范定制分类&gt;平台故障，无法判责;&gt; 赔付金额&gt;25元;&gt;退费时间&gt;2023-10-12;&gt;投诉内容&gt; &amp;#10;&amp;#10;&amp;#10;高级模板内容：&amp;#10;赔付类型：:增值业务争议 &amp;#10;CBSS账单扣费名称：:25元异型流量权益红包【超享版】	&amp;#10;办理渠道:城区东山大道国贸自有营业厅&amp;#10;赔付月份：:2023年9月&amp;#10;返还倍率:单倍&amp;#10;赔付金额：:25&amp;#10;是否已经取消业务:是&amp;#10;是否承诺退费 ：:是&amp;#10;用户是否需要回复：:否&amp;#10;用户要求：:用户要求退费</t>
  </si>
  <si>
    <t>BL202310120947030421</t>
  </si>
  <si>
    <t>施欣欣</t>
  </si>
  <si>
    <t>2023-10-12 16:14:42</t>
  </si>
  <si>
    <t>&gt;业务号码&gt;17671268944；&gt;号码归属地&gt;宜昌；&gt;产品名称&gt; 自然拼读钻石会员卡 ；&gt;产品代码&gt;66001422；&gt;产品编码&gt; 6600142200  ；&gt;订购时间 &gt; 2023-10-11 19:10:12 ；&gt;核查情况&gt;平台故障；&gt;不规范定制分类&gt;平台故障，无法判责；&gt;退费金额&gt;20元；&gt;退费时间&gt;2023年10月12日；&gt;投诉内容&gt;&amp;#10;&amp;#10;高级模板内容：&amp;#10;赔付类型：:增值业务争议 &amp;#10;CBSS账单扣费名称：:自然拼读钻石会员卡&amp;#10;办理渠道:无&amp;#10;赔付月份：:2023年10月&amp;#10;返还倍率:单倍&amp;#10;赔付金额：:20&amp;#10;是否已经取消业务:是&amp;#10;是否承诺退费 ：:是&amp;#10;用户是否需要回复：:否&amp;#10;用户要求：:退费</t>
  </si>
  <si>
    <t>BL202310111842350091</t>
  </si>
  <si>
    <t>胡鑫华</t>
  </si>
  <si>
    <t>2023-10-12 11:34:27</t>
  </si>
  <si>
    <t>&gt;业务号码&gt;17671332058；&gt;号码归属地&gt;宜昌；&gt;产品名称&gt;沃悦读同步学钻石会员20元包；&gt;产品代码&gt;66001174；&gt;产品编码&gt;6600117400；&gt;订购时间&gt; 2023-10-04 11:12:21 ；&gt;核查情况&gt;平台故障；&gt;不规范定制分类&gt;平台故障，无法判责；&gt;退费金额&gt;20元；&gt;退费时间&gt;2023-10-12；&gt;投诉内容&gt;&amp;#10;高级模板内容：&amp;#10;赔付类型：:增值业务争议 &amp;#10;CBSS账单扣费名称：:沃悦读同步学钻石会员20元包&amp;#10;办理渠道:无&amp;#10;赔付月份：:2023年10月&amp;#10;返还倍率:单倍&amp;#10;赔付金额：:20&amp;#10;是否已经取消业务:是&amp;#10;是否承诺退费 ：:是&amp;#10;用户是否需要回复：:否&amp;#10;用户要求：:用户要求退费</t>
  </si>
  <si>
    <t>BL202310111653201006</t>
  </si>
  <si>
    <t>徐爱民</t>
  </si>
  <si>
    <t>2023-10-12 11:56:16</t>
  </si>
  <si>
    <t>&gt;业务号码&gt;17671939679；&gt;号码归属地&gt;宜昌；&gt;产品名称&gt;金太阳点读宝20元 ；&gt;产品代码&gt;66001320；&gt;产品编码&gt;6600132000；&gt;订购时间&gt; 2023-09-28 09:40:17 ；&gt;核查情况&gt;平台故障；&gt;不规范定制分类&gt;平台故障，无法判责；&gt;退费金额&gt; 20 元；&gt;退费时间&gt;2023-10-12；&gt;投诉内容&gt;&amp;#10;&amp;#10;:增值业务争议&amp;#10;判断省分:湖北&amp;#10;:移网&amp;#10;:在补救范围内&amp;#10;:不认可&amp;#10;:小于等于500元，且仅限单倍、月份不超过12个月&amp;#10;:&amp;#10;&amp;#10;高级模板内容：&amp;#10;赔付类型：:增值业务争议 &amp;#10;CBSS账单扣费名称：:金太阳点读宝20元&amp;#10;办理渠道:未查询到&amp;#10;赔付月份：:2023年9月&amp;#10;返还倍率:单倍&amp;#10;赔付金额：:20&amp;#10;是否已经取消业务:是&amp;#10;是否承诺退费 ：:是&amp;#10;用户是否需要回复：:否&amp;#10;用户要求：:已承诺退费</t>
  </si>
  <si>
    <t>BL202310111539352339</t>
  </si>
  <si>
    <t>2023-10-12 11:03:11</t>
  </si>
  <si>
    <t>&gt;业务号码&gt;18527309831；&gt;号码归属地&gt;宜昌；&gt;产品名称&gt; 沃阅读-5G畅阅-经管学堂20元 ；&gt;产品代码&gt;66001249；&gt;产品编码&gt;6600124900；&gt;订购时间&gt; 2023-09-27 09:49:50 ； &gt;核查情况&gt;平台故障；&gt;不规范定制分类&gt;平台故障，无法判责；&gt;退费金额&gt;20元；&gt;退费时间&gt;2023-10-12；&gt;投诉内容&gt;&amp;#10;高级模板内容：&amp;#10;赔付类型：:增值业务争议 &amp;#10;CBSS账单扣费名称：:	 沃阅读-5G畅阅-经管学&amp;#10;办理渠道:	 SP查询/退订/订购&amp;#10;赔付月份：:2023年10月&amp;#10;返还倍率:单倍&amp;#10;赔付金额：:20&amp;#10;是否已经取消业务:是&amp;#10;是否承诺退费 ：:是&amp;#10;用户是否需要回复：:否&amp;#10;用户要求：:退费</t>
  </si>
  <si>
    <t>BL202310111602150192</t>
  </si>
  <si>
    <t>李斌</t>
  </si>
  <si>
    <t>2023-10-12 10:31:09</t>
  </si>
  <si>
    <t>&gt;业务号码&gt;18607202256； &gt;号码归属地&gt;宜昌；&gt;产品名称&gt;5G-VR教育黄金包；  &gt;产品代码&gt;66002527；&gt;产品编码&gt;6600252700； &gt;订购时间&gt;2023-07-22 01:36:35；&gt;核查情况&gt;平台故障；&gt;不规范定制分类&gt;平台故障，无法判责；&gt;退费金额&gt;60元；&gt;退费时间&gt;2023-10-12；&gt;投诉内容&gt;  &amp;#10;&amp;#10;高级模板内容：&amp;#10;赔付类型：:增值业务争议 &amp;#10;CBSS账单扣费名称：:增值业务-5G-VR教育黄金包&amp;#10;办理渠道:无&amp;#10;赔付月份：:2023年9月、2023年7月、2023年8月&amp;#10;返还倍率:单倍&amp;#10;赔付金额：:60&amp;#10;是否已经取消业务:是&amp;#10;是否承诺退费 ：:是&amp;#10;用户是否需要回复：:否&amp;#10;用户要求：:退费</t>
  </si>
  <si>
    <t>BL202310111524182083</t>
  </si>
  <si>
    <t>周祖荣</t>
  </si>
  <si>
    <t>2023-10-12 17:39:09</t>
  </si>
  <si>
    <t>&gt;业务号码&gt;18671440091；&gt;号码归属地&gt;宜昌；&gt;产品名称&gt;悦心钻石会员-包月-25元；&gt;产品代码&gt; 21002405；&gt;产品编码&gt; 2100240500 ；&gt;订购时间&gt; 2023-09-27 11:04:26  ；&gt;核查情况&gt;平台故障；&gt;不规范定制分类&gt;平台故障，无法判责；&gt;退费金额&gt;25元；&gt;退费时间&gt;2023-10-11；&gt;投诉内容&gt;&amp;#10;&amp;#10;&amp;#10;高级模板内容：&amp;#10;赔付类型：:增值业务争议 &amp;#10;CBSS账单扣费名称：:增值业务费_增值业务-悦心钻石会员-包月-25元_增值业务-悦心钻石会员-包月-25元&amp;#10;办理渠道:无&amp;#10;赔付月份：:2023年9月&amp;#10;返还倍率:单倍&amp;#10;赔付金额：:25&amp;#10;是否已经取消业务:是&amp;#10;是否承诺退费 ：:是&amp;#10;用户是否需要回复：:否&amp;#10;用户要求：:已承诺退费 请尽快处理</t>
  </si>
  <si>
    <t>BL202310111702261141</t>
  </si>
  <si>
    <t>向红梅</t>
  </si>
  <si>
    <t>2023-10-12 11:52:59</t>
  </si>
  <si>
    <t>&gt;业务号码&gt;18671705978；&gt;号码归属地&gt;宜昌；&gt;产品名称&gt;沃阅读-5G畅阅-经管学堂20元；&gt;产品代码&gt;66001249；&gt;产品编码&gt;6600124900；&gt;订购时间&gt;2023-09-30 09:35:42；&gt;核查情况&gt;平台故障；&gt;不规范定制分类&gt;平台故障，无法判责；&gt;退费金额&gt;20元；&gt;退费时间&gt;2023年10月12日；&gt;投诉内容&gt;&amp;#10;高级模板内容：&amp;#10;赔付类型：:增值业务争议 &amp;#10;CBSS账单扣费名称：:增值业务-沃阅读-5G畅阅-经管学堂20&amp;#10;办理渠道:SP平台接入&amp;#10;赔付月份：:2023年9月&amp;#10;返还倍率:单倍&amp;#10;赔付金额：:20&amp;#10;是否已经取消业务:是&amp;#10;是否承诺退费 ：:是&amp;#10;用户是否需要回复：:否&amp;#10;用户要求：:退费</t>
  </si>
  <si>
    <t>BL202310111803422114</t>
  </si>
  <si>
    <t>谢小安</t>
  </si>
  <si>
    <t>2023-10-12 11:08:50</t>
  </si>
  <si>
    <t>&gt;业务号码&gt;18671707897；&gt;号码归属地&gt;宜昌；&gt;产品名称&gt;爱奇艺10G流量加会员月包；&gt;产品代码&gt;80006721；&gt;产品编码&gt;8000672100；&gt;订购时间&gt; 2023-09-12 11:06:52 ；&gt;核查情况&gt;平台故障；&gt;不规范定制分类&gt;平台故障，无法判责；&gt;退费金额&gt;25元；&gt;退费时间&gt;2023/10/12；&gt;投诉内容&gt;&amp;#10;&amp;#10;高级模板内容：&amp;#10;赔付类型：:增值业务争议 &amp;#10;CBSS账单扣费名称：:增值业务-爱奇艺10G流量加会员月包&amp;#10;SP产品ID/元素ID：:增值业务-爱奇艺10G流量加会员月包&amp;#10;办理渠道:1&amp;#10;赔付月份：:2023年10月&amp;#10;返还倍率:单倍&amp;#10;赔付金额：:25&amp;#10;是否已经取消业务:是&amp;#10;是否承诺退费 ：:是&amp;#10;用户是否需要回复：:否&amp;#10;用户要求：:退费</t>
  </si>
  <si>
    <t>BL202310111633000716</t>
  </si>
  <si>
    <t>甘树明</t>
  </si>
  <si>
    <t>2023-10-12 11:02:24</t>
  </si>
  <si>
    <t>&gt;业务号码&gt;18771855510；&gt;号码归属地&gt;宜昌；&gt;产品名称&gt; 主题彩铃6元包月；&gt;产品代码&gt;49004917；&gt;产品编码&gt;4900491700；&gt;订购时间 &gt; 2023-09-21 14:27:59 ；&gt;核查情况&gt;平台故障；&gt;不规范定制分类&gt;平台故障，无法判责；&gt;退费金额&gt;6元；&gt;退费时间&gt;2023年10月12日；&gt;投诉内容&gt;&amp;#10;高级模板内容：&amp;#10;赔付类型：:增值业务争议 &amp;#10;CBSS账单扣费名称：:	 主题彩铃6元包月&amp;#10;办理渠道:/&amp;#10;赔付月份：:2023年9月&amp;#10;返还倍率:单倍&amp;#10;赔付金额：:6&amp;#10;是否已经取消业务:是&amp;#10;是否承诺退费 ：:是&amp;#10;用户是否需要回复：:否&amp;#10;用户要求：:办理退费，已告知用户退费不能抵扣项目，请核实处理，谢谢</t>
  </si>
  <si>
    <t>BL202310111616390431</t>
  </si>
  <si>
    <t>张朝源</t>
  </si>
  <si>
    <t>2023-10-12 11:15:37</t>
  </si>
  <si>
    <t>判断省分:湖北&amp;#13;&amp;#10;:增值业务费用争议（含炫彩通信助理包云盘版等组合类增值业务）&amp;#13;&amp;#10;:移网&amp;#13;&amp;#10;:在补救范围内&amp;#13;&amp;#10;:不认可&amp;#13;&amp;#10;:小于等于500元，且仅限单倍、月份不超过12个月&amp;#13;&amp;#10;:&amp;#13;&amp;#10;&amp;#13;&amp;#10;高级模板内容：&amp;#13;&amp;#10;赔付类型：:增值业务争议 &amp;#13;&amp;#10;CBSS账单扣费名称：:增值业务-视频彩铃商务版标准20元包_&amp;#13;&amp;#10;办理渠道:无&amp;#13;&amp;#10;赔付月份：:2023年9月&amp;#13;&amp;#10;返还倍率:单倍&amp;#13;&amp;#10;赔付金额：:20&amp;#13;&amp;#10;是否已经取消业务:是&amp;#13;&amp;#10;是否承诺退费 ：:是&amp;#13;&amp;#10;用户是否需要回复：:否&amp;#13;&amp;#10;用户要求：:退费&amp;#13;</t>
  </si>
  <si>
    <t>TS202310111144450914</t>
  </si>
  <si>
    <t>2023-10-12 16:44:13</t>
  </si>
  <si>
    <t>[该用户有申诉倾向，请注意受理态度，查询近三天工单记录，积极解决用户问题。] &amp;#13;&amp;#10;高级模板内容：&amp;#13;&amp;#10;投诉问题描述:用户来电反映对退费不认可&amp;#13;&amp;#10;业务名称:沃悦读同步学钻石会员20元包/云游彩铃15元包月/云加速（专业版）/腾讯视频10G流量加会员月包&amp;#13;&amp;#10;争议月份:2023年9月&amp;#13;&amp;#10;争议金额:115&amp;#13;&amp;#10;办理渠道:联通在线定向流量集约平台-畅视&amp;#13;&amp;#10;前台是否取消:未取消&amp;#13;&amp;#10;是否承诺退费:是&amp;#13;&amp;#10;用户要求:退费&amp;#13;</t>
  </si>
  <si>
    <t>用户反费争议-SP扣费：用户反映增值业务开通问题，经核实，用户订购产品云游彩铃15元包月，产品代码为90115，订购时间23年9月，取消时间为23年10月，15元/月，合计扣费2个月，累计产生费用合计30元，订购方式为集团统一认证平台” 短信验证码，有二次确认过程，不存在订购违规现象。费用已于2023-10-05 17:45:02赠送到账，另用户订购产品腾讯视频10G流量加会员月包，产品代码为88226，订购时间23年9月，取消时间为23年10月，25元/月，合计扣费2个月，累计产生费用合计50元，订购方式为集团统一认证平台” 短信验证码，有二次确认过程，不存在订购违规现象。费用已于 2023-10-12 14:02:18赠送到账 ，另用户订购产品增值业务-云加速，产品代码为98177，订购时间23年9月，取消时间为23年10月，15元/月，合计扣费2个月，累计产生费用合计30元，订购方式为集团统一认证平台” 短信验证码，有二次确认过程，不存在订购违规现象。费用已于 2023-10-07 18:10:03 赠送到账，另用户订购产品沃悦读同步学钻石会员20元包，产品代码为90559，订购时间23年9月，取消时间为23年10月，20元/月，合计扣费2个月，累计产生费用合计40元，订购方式为集团统一认证平台” 短信验证码，有二次确认过程，不存在订购违规现象。费用已于 2023-10-06 17:23:56赠送到账，另腾讯视频10G流量加会员月包网站已于 2023-10-12 14:02:18赠送50元话费到账，哔哩哔哩15G流量加会员月包网站已于2023-09-14 11:54:02赠送50元话费到账， AR彩铃酷趣会员5G加油包 网站已于2023-09-14 11:12:12赠送40元话费到账。2023.8月-10月产生有240元费用，费用均已退还到账，已联系客户解释说明，客户表示知晓。</t>
  </si>
  <si>
    <t>TS202310121036272297</t>
  </si>
  <si>
    <t>望莲娜</t>
  </si>
  <si>
    <t>2023-10-12 14:37:50</t>
  </si>
  <si>
    <t>&amp;#10;高级模板内容：&amp;#10;投诉问题描述:用户来电对业务办理不认可称是私自添加已解释不认可请处理谢谢！&amp;#10;争议业务名称:腾讯游戏畅玩包（前向）&amp;#10;受理渠道:无&amp;#10;争议月份:2023年10月、2023年9月&amp;#10;争议费用:24&amp;#10;一线客服在系统里:已取消&amp;#10;是否承诺退费:否&amp;#10;用户要求:请处理谢谢！</t>
  </si>
  <si>
    <t>TS202310111846090958</t>
  </si>
  <si>
    <t>刘桂莲</t>
  </si>
  <si>
    <t>2023-10-12 09:03:27</t>
  </si>
  <si>
    <t>&amp;#13;&amp;#10;高级模板内容：&amp;#13;&amp;#10;投诉问题描述:用户对上个月短信不认可！&amp;#13;&amp;#10;争议月份:2023年9月&amp;#13;&amp;#10;争议金额:0.3&amp;#13;&amp;#10;用户要求:核实处理！&amp;#13;</t>
  </si>
  <si>
    <t>TS202310121240380409</t>
  </si>
  <si>
    <t>2023-10-12 15:07:27</t>
  </si>
  <si>
    <t>[65岁以上老人] 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流量超出不认可&amp;#13;&amp;#10;业务名称:套外流量费&amp;#13;&amp;#10;争议月份:2023年9月&amp;#13;&amp;#10;争议金额:50&amp;#13;&amp;#10;是否承诺退费:是&amp;#13;&amp;#10;用户要求:退费&amp;#13;</t>
  </si>
  <si>
    <t>TS202310120929180389</t>
  </si>
  <si>
    <t>黄正英</t>
  </si>
  <si>
    <t>2023-10-12 15:09:11</t>
  </si>
  <si>
    <t>[65岁以上老人] 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表示对这个月流量超出费用不认可 表示没有短信提醒  前台已解释没/有下发相应短信 /手机上网设备发起上网请求系统才会开始计算 用户不认可 建议app查看详单也不认可&amp;#13;&amp;#10;业务名称:上网费_手机上网流量费_无线接入-上网流量费-国内（本地使用）&amp;#13;&amp;#10;争议月份:2023年9月&amp;#13;&amp;#10;争议金额:30&amp;#13;&amp;#10;是否承诺退费:是&amp;#13;&amp;#10;用户要求:退费&amp;#13;</t>
  </si>
  <si>
    <t>TS202310121209182195</t>
  </si>
  <si>
    <t>陈文芝</t>
  </si>
  <si>
    <t>[65岁以上老人] 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反映（10）月产生（30）的流量费，解释：建议查询上网详单，用户拒绝，坚持称自己没有上网，要求退费，请后台协助，谢谢&amp;#13;&amp;#10;业务名称:上网费_手机上网流量费_无线接入-上网流量费-国内（本地使用） 30.00&amp;#13;&amp;#10;争议月份:2023年10月&amp;#13;&amp;#10;争议金额:30&amp;#13;&amp;#10;是否承诺退费:是&amp;#13;&amp;#10;用户要求:退费&amp;#13;</t>
  </si>
  <si>
    <t>TS202310121335381458</t>
  </si>
  <si>
    <t>敦先国</t>
  </si>
  <si>
    <t>2023-10-12 16:42:31</t>
  </si>
  <si>
    <t>[65岁以上老人] 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反映对上网流量费不认可，要求退费，请协助处理，谢谢。&amp;#13;&amp;#10;业务名称:上网流量费&amp;#13;&amp;#10;争议月份:2023年9月&amp;#13;&amp;#10;争议金额:87&amp;#13;&amp;#10;是否承诺退费:是&amp;#13;&amp;#10;用户要求:退费（13094183278：51元，13040961876：36元）&amp;#13;</t>
  </si>
  <si>
    <t>TS202310120920400202</t>
  </si>
  <si>
    <t>杨武</t>
  </si>
  <si>
    <t>2023-10-12 14:47:49</t>
  </si>
  <si>
    <t>判断省分:湖北&amp;#13;&amp;#10;:流量费争议&amp;#13;&amp;#10;:没有短信通知/延迟&amp;#13;&amp;#10;:不认可&amp;#13;&amp;#10;:下一步&amp;#13;&amp;#10;:不符合或不愿意开通&amp;#13;&amp;#10;:未享受&amp;#13;&amp;#10;:下一步&amp;#13;&amp;#10;:单倍小于等于500&amp;#13;&amp;#10;:&amp;#13;&amp;#10;&amp;#13;&amp;#10;高级模板内容：&amp;#13;&amp;#10;投诉问题描述:用户来电反映在（9）月产生了（8.4）元流量费，没有短信告知，经系统查询（【流量用尽提醒】：截至09月28日08时24分，您当月套餐内的国内通用流量已用尽，超出部分按套餐外资费标准收取），用户不认可，&amp;#13;&amp;#10;业务名称:手机上网流量费_&amp;#13;&amp;#10;争议月份:2023年9月&amp;#13;&amp;#10;争议金额:8.4&amp;#13;&amp;#10;是否承诺退费:是&amp;#13;&amp;#10;用户要求:退费&amp;#13;</t>
  </si>
  <si>
    <t>TS202310120925190297</t>
  </si>
  <si>
    <t>杨仕蓉</t>
  </si>
  <si>
    <t>2023-10-12 15:24:28</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</si>
  <si>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对超出流量扣费不认可&amp;#13;&amp;#10;业务名称:流量费&amp;#13;&amp;#10;争议月份:2023年10月&amp;#13;&amp;#10;争议金额:9&amp;#13;&amp;#10;是否承诺退费:是&amp;#13;&amp;#10;用户要求:退费&amp;#13;</t>
  </si>
  <si>
    <t>TS202310111503120374</t>
  </si>
  <si>
    <t>马德亮</t>
  </si>
  <si>
    <t>2023-10-12 09:04:46</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</si>
  <si>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流量费不认可&amp;#13;&amp;#10;业务名称:上网费_手机上网流量费_无线接入-上网流量费-国内（本地使用）&amp;#13;&amp;#10;争议月份:2023年10月&amp;#13;&amp;#10;争议金额:75&amp;#13;&amp;#10;是否承诺退费:是&amp;#13;&amp;#10;用户要求:退费&amp;#13;</t>
  </si>
  <si>
    <t>TS202310112001352112</t>
  </si>
  <si>
    <t>朱华友</t>
  </si>
  <si>
    <t>2023-10-12 09:56:46</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</si>
  <si>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上网流量争议&amp;#13;&amp;#10;业务名称:上网流量争议&amp;#13;&amp;#10;争议月份:2023年9月&amp;#13;&amp;#10;争议金额:40&amp;#13;&amp;#10;是否承诺退费:是&amp;#13;&amp;#10;用户要求:退费&amp;#13;</t>
  </si>
  <si>
    <t>TS202310120935320543</t>
  </si>
  <si>
    <t>袁靖</t>
  </si>
  <si>
    <t>2023-10-12 14:44:53</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</si>
  <si>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对流量超出费用不认可，前台解释无效，用户要求退费，烦请后台协助处理&amp;#13;&amp;#10;业务名称:	 上网费_手机上网流量费_无线接入-上网流量费-国内（省际使用）&amp;#13;&amp;#10;争议月份:2023年9月&amp;#13;&amp;#10;争议金额:60&amp;#13;&amp;#10;是否承诺退费:是&amp;#13;&amp;#10;用户要求:要求退费&amp;#13;</t>
  </si>
  <si>
    <t>TS202310121042592462</t>
  </si>
  <si>
    <t>刘洪</t>
  </si>
  <si>
    <t>2023-10-12 14:35:12</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</si>
  <si>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对流量费不认可&amp;#13;&amp;#10;业务名称:流量费&amp;#13;&amp;#10;争议月份:2023年9月、2023年10月&amp;#13;&amp;#10;争议金额:22.6&amp;#13;&amp;#10;是否承诺退费:是&amp;#13;&amp;#10;用户要求:已承诺退费，请尽快处理&amp;#13;</t>
  </si>
  <si>
    <t>TS202310111621290050</t>
  </si>
  <si>
    <t>郭向林</t>
  </si>
  <si>
    <t>2023-10-12 09:19:11</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</si>
  <si>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对上月流量扣费不认可，表示没有使用，解释不认可，要求退费，请处理谢谢&amp;#13;&amp;#10;业务名称:上网费_手机上网流量费_无线接入-上网流量费-国内（本地使用）&amp;#13;&amp;#10;争议月份:2023年9月&amp;#13;&amp;#10;争议金额:90&amp;#13;&amp;#10;是否承诺退费:是&amp;#13;&amp;#10;用户要求:要求退费，请处理谢谢&amp;#13;</t>
  </si>
  <si>
    <t>TS202310111628330234</t>
  </si>
  <si>
    <t>2023-10-12 09:24:18</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</si>
  <si>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反馈对超出流量费不认可，要求退费&amp;#13;&amp;#10;业务名称:上网流量费&amp;#13;&amp;#10;争议月份:2023年9月&amp;#13;&amp;#10;争议金额:20&amp;#13;&amp;#10;是否承诺退费:是&amp;#13;&amp;#10;用户要求:要求退费&amp;#13;</t>
  </si>
  <si>
    <t>TS202310121536101822</t>
  </si>
  <si>
    <t>丁天会</t>
  </si>
  <si>
    <t>2023-10-12 16:46:31</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</si>
  <si>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反映自己家里老人不清楚使用超出了，并且在不知情的情况下超出&amp;#13;&amp;#10;业务名称:上网费_手机上网流量费_无线接入-上网流量费-国内（本地使用）&amp;#13;&amp;#10;争议月份:2023年7月、2023年8月、2023年9月&amp;#13;&amp;#10;争议金额:150&amp;#13;&amp;#10;是否承诺退费:是&amp;#13;&amp;#10;用户要求:申请减免7-9的一个上网超出费用，后续会注意使用流量情况&amp;#13;</t>
  </si>
  <si>
    <t>TS202310112019582357</t>
  </si>
  <si>
    <t>舒岚峰</t>
  </si>
  <si>
    <t>2023-10-12 11:03:27</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</si>
  <si>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要求退 本月流量费40元&amp;#13;&amp;#10;业务名称:流量费&amp;#13;&amp;#10;争议月份:2023年10月&amp;#13;&amp;#10;争议金额:40&amp;#13;&amp;#10;是否承诺退费:是&amp;#13;&amp;#10;用户要求:退费&amp;#13;</t>
  </si>
  <si>
    <t>TS202310111928311638</t>
  </si>
  <si>
    <t>史行科</t>
  </si>
  <si>
    <t>2023-10-12 09:03:40</t>
  </si>
  <si>
    <t>&amp;#13;&amp;#10;高级模板内容：&amp;#13;&amp;#10;投诉问题描述:用户对9月份账单不认可&amp;#13;&amp;#10;争议月份:2023年9月&amp;#13;&amp;#10;争议金额:20&amp;#13;&amp;#10;用户要求:用户对9月份账单不认可，坚称多出的20元流量叠加包月套餐费是在自己不知情的情况下开通的，前台解释是开了1流量橡皮擦和10元5GB全国流量5日快餐包（湖北）的费用，用户不认可，要求退还费用，请核实处理&amp;#13;&amp;#10;&amp;#13;</t>
  </si>
  <si>
    <t>TS202310120841341931</t>
  </si>
  <si>
    <t>曾祥泉</t>
  </si>
  <si>
    <t>2023-10-12 14:18:12</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</si>
  <si>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称自己未使用过这么多流量，要求退费。&amp;#13;&amp;#10;业务名称:超出的流量费&amp;#13;&amp;#10;争议月份:2023年9月&amp;#13;&amp;#10;争议金额:15.1&amp;#13;&amp;#10;是否承诺退费:是&amp;#13;&amp;#10;用户要求:退费，&amp;#13;</t>
  </si>
  <si>
    <t>TS202310111737572058</t>
  </si>
  <si>
    <t>孟娟</t>
  </si>
  <si>
    <t>2023-10-12 11:03:12</t>
  </si>
  <si>
    <t>用户来电对流量（使用顺序）不认可，已按照用户套餐规则解释，用户对此不认可，要求（称一直使用的是WIFI 但还是扣了流量），请核实处理，联系电话（15571761820）。</t>
  </si>
  <si>
    <t>TS202310111628150230</t>
  </si>
  <si>
    <t>李光秀</t>
  </si>
  <si>
    <t>2023-10-12 09:45:12</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</si>
  <si>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表示在上个月并没有开过网，为什么会产生流量费用&amp;#13;&amp;#10;业务名称:手机上网流量费&amp;#13;&amp;#10;争议月份:2023年9月&amp;#13;&amp;#10;争议金额:2.97&amp;#13;&amp;#10;是否承诺退费:是&amp;#13;&amp;#10;用户要求:退费&amp;#13;</t>
  </si>
  <si>
    <t>TS202310111502330353</t>
  </si>
  <si>
    <t>李芹</t>
  </si>
  <si>
    <t>2023-10-12 09:01:18</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</si>
  <si>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称没有使用联通卡的流量，要求退费，前台解释用户不认可。请后台协助处理，谢谢&amp;#13;&amp;#10;业务名称:上网费&amp;#13;&amp;#10;争议月份:2023年10月、2023年9月&amp;#13;&amp;#10;争议金额:117.83&amp;#13;&amp;#10;是否承诺退费:是&amp;#13;&amp;#10;用户要求:用户要求退费&amp;#13;</t>
  </si>
  <si>
    <t>TS202310111640330588</t>
  </si>
  <si>
    <t>吴本寿</t>
  </si>
  <si>
    <t>2023-10-12 09:42:17</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</si>
  <si>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对9月份产生240元上网费用不认可 称自己是多年的老用户 要求申请退费 烦请处理 谢谢&amp;#13;&amp;#10;业务名称:9月份流量超出：240元&amp;#13;&amp;#10;争议月份:2023年9月&amp;#13;&amp;#10;争议金额:240&amp;#13;&amp;#10;是否承诺退费:是&amp;#13;&amp;#10;用户要求:我方已告知：这笔费用不能抵扣历史欠费、增值业务费和国际费用，不退不转，且抵扣的消费不能算在承诺低消保底消费中，也无法在月结发票中体现。&amp;#13;</t>
  </si>
  <si>
    <t>TS202310111608322200</t>
  </si>
  <si>
    <t>2023-10-12 09:05:54</t>
  </si>
  <si>
    <t>&amp;#13;&amp;#10;高级模板内容：&amp;#13;&amp;#10;投诉问题描述:用户来电反映对2023.9月办理 湖北流量橡皮擦除10元1G国内流量资费（1）业务不认可，要求 将费用退还，前台已解释，用户不认可，强烈要求明天之前退还，请后台核实处理&amp;#13;&amp;#10;业务名称: 湖北流量橡皮擦除10元1G国内流量资费（1） &amp;#13;&amp;#10;争议月份:2023年9月&amp;#13;&amp;#10;争议金额:10&amp;#13;&amp;#10;是否承诺退费:否&amp;#13;&amp;#10;用户要求:用户来电反映对2023.9月办理 湖北流量橡皮擦除10元1G国内流量资费（1）业务不认可，要求 将费用退还，前台已解释，用户不认可，强烈要求明天之前退还，请后台核实处理&amp;#13;</t>
  </si>
  <si>
    <t>TS202310111533211199</t>
  </si>
  <si>
    <t>谭明权</t>
  </si>
  <si>
    <t>2023-10-12 11:12:28</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</si>
  <si>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反映上月没怎么使用流量，但产生了流量费用&amp;#13;&amp;#10;业务名称:流量费用&amp;#13;&amp;#10;争议月份:2023年10月&amp;#13;&amp;#10;争议金额:30&amp;#13;&amp;#10;是否承诺退费:是&amp;#13;&amp;#10;用户要求:用户要求退费30元，请协助，谢谢！&amp;#13;</t>
  </si>
  <si>
    <t>TS202310111744152212</t>
  </si>
  <si>
    <t>郝玉兰</t>
  </si>
  <si>
    <t>2023-10-12 09:28:16</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</si>
  <si>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反映自己没有用过流量，我处按照预处理解释不认可，要求我处在线取消，请协助处理，谢谢！！&amp;#13;&amp;#10;业务名称: 上网费_手机上网流量费_无线接入-上网流量费-国内（本地使用）&amp;#13;&amp;#10;争议月份:2023年9月、2023年10月&amp;#13;&amp;#10;争议金额:4.8&amp;#13;&amp;#10;是否承诺退费:是&amp;#13;&amp;#10;用户要求:用户来电反映自己没有用过流量，我处按照预处理解释不认可，要求我处在线取消，请协助处理，谢谢！！&amp;#13;</t>
  </si>
  <si>
    <t>TS202310111505130429</t>
  </si>
  <si>
    <t>丁开政</t>
  </si>
  <si>
    <t>2023-10-12 09:02:40</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</si>
  <si>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自己不知情使用流量&amp;#13;&amp;#10;业务名称:手机上网流量费&amp;#13;&amp;#10;争议月份:2023年9月&amp;#13;&amp;#10;争议金额:110&amp;#13;&amp;#10;是否承诺退费:是&amp;#13;&amp;#10;用户要求:申请退费&amp;#13;</t>
  </si>
  <si>
    <t>TS202310111751512383</t>
  </si>
  <si>
    <t>2023-10-12 16:00:35</t>
  </si>
  <si>
    <t>&amp;#13;&amp;#10;高级模板内容：&amp;#13;&amp;#10;投诉问题描述:前期工单：TS202310031143301871（TS202306151006081989工单6月已反映国际漫游流量费问题，2023-06-16 11:20:06已到账299元，故本次不再退费。）用户再次来电反馈国际漫游费的问题，称之前返还的299元是去年前年的费用了，现要求退还今年1月、3月产生的费用&amp;#13;&amp;#10;业争议务名称:境漫游数据费_美国数据漫游费&amp;#13;&amp;#10;争议时间:2023-01-01&amp;#13;&amp;#10;争议金额:160&amp;#13;&amp;#10;前台结算内容:160&amp;#13;&amp;#10;用户要求:退费&amp;#13;</t>
  </si>
  <si>
    <t>计费争议-流量：用户对出境漫游数据费不认可。经核实，用户国际漫游流量详单出账较慢，出于服务角度，申请退一半流量费80元，2小时内到账，用户表示知晓。</t>
  </si>
  <si>
    <t>TS202310111017180956</t>
  </si>
  <si>
    <t>郑军辉</t>
  </si>
  <si>
    <t>2023-10-12 15:56:13</t>
  </si>
  <si>
    <t>用户来电称自己的定向流量没有使用，刷抖音一直在消耗通用流量，客服告知用户部分业务是不在定向流量范围内的，用户不认可，要求退还今天自己消耗的所有流量，请处理。</t>
  </si>
  <si>
    <t>计费争议-流量：用户反映抖音未免流问题，已解释抖音如有第三方广告等不免流，建议用户可卸载重装再测试，考虑用户使用感知，已为用户申请赠送5G流量本月使用，并申请减免本月流量费2元，24小时内赠费到账，不可打印发票，满意</t>
  </si>
  <si>
    <t>TS202310111705471245</t>
  </si>
  <si>
    <t>唐诗平</t>
  </si>
  <si>
    <t>2023-10-12 14:41:16</t>
  </si>
  <si>
    <t>22年Q3Q4重点客户&amp;#13;&amp;#10;高级模板内容：&amp;#13;&amp;#10;投诉问题描述:超套流量不认可！&amp;#13;&amp;#10;争议月份:2023年10月&amp;#13;&amp;#10;争议金额/流量:-1&amp;#13;&amp;#10;用户要求:核实处理！&amp;#13;</t>
  </si>
  <si>
    <t>计费争议-流量：用户反映流量计费问题，用户反映10号起腾讯视频未免流，已告知用户可重装腾讯视频APP后测试，考虑用户使用感知，已为用户申请减免本月部分流量费10元，24小时内赠费到账，并赠送5G流量测试使用，用户认可满意</t>
  </si>
  <si>
    <t>TS202310111354201094</t>
  </si>
  <si>
    <t>张成先</t>
  </si>
  <si>
    <t>2023-10-12 09:08:47</t>
  </si>
  <si>
    <t>22年Q3Q4重点客户22年Q3Q4重点客户判断省分:湖北&amp;#13;&amp;#10;:流量费争议&amp;#13;&amp;#10;:未使用过/未使用那么多/用的wifi（产生流量/费用）&amp;#13;&amp;#10;:不认可&amp;#13;&amp;#10;:下一步&amp;#13;&amp;#10;:不符合或不愿意开通&amp;#13;&amp;#10;:已享受或不在授权范围&amp;#13;&amp;#10;:&amp;#13;&amp;#10;&amp;#13;&amp;#10;高级模板内容：&amp;#13;&amp;#10;投诉问题描述:流量用超不认可，解释无效&amp;#13;&amp;#10;争议月份:2023年10月&amp;#13;&amp;#10;争议金额/流量:62&amp;#13;&amp;#10;用户要求:尽快处理&amp;#13;</t>
  </si>
  <si>
    <t>计费争议-流量争议：用户反馈流量问题，经核实，用户使用的为腾讯大王卡，内含 30GB王卡专属免流包，本月流免流已使用 7.41GB ，无国内通用流量， 本月国内日租宝已用(：63个，国内日租宝已用（MB）： 56.77GB ，流量使用户流量产生扣费：63元，已跟用户解释清楚，考虑用户反馈流量问题，申请退23.9-10月流量费用，合计100元，24小时到帐，此费用不可打印发票，另赠送10G流量本月使用，满意。</t>
  </si>
  <si>
    <t>TS202310111545181547</t>
  </si>
  <si>
    <t>赵吟霜</t>
  </si>
  <si>
    <t>2023-10-12 16:31:42</t>
  </si>
  <si>
    <t>&amp;#13;&amp;#10;高级模板内容：&amp;#13;&amp;#10;投诉问题描述:超套流量/语音不认可&amp;#13;&amp;#10;争议月份:2023年9月&amp;#13;&amp;#10;争议金额:6.2&amp;#13;&amp;#10;是否有下发短信提醒:是&amp;#13;&amp;#10;用户要求:用户表示自己在手厅上查询到9月分钟数还有剩余，但是还是产生了额外通话费用，用户不认可，要求我方核实费用是如何产生的并要求退费，请尽快核实处理，谢谢&amp;#13;</t>
  </si>
  <si>
    <t>计费争议-语音：已告知用户如拨打15571772138、15872638149,产生扣费，已发沃工单查询原因，预计本周内回复用户，满意</t>
  </si>
  <si>
    <t>TS202310111106142399</t>
  </si>
  <si>
    <t>2023-10-12 13:37:18</t>
  </si>
  <si>
    <t>[该用户有申诉倾向，请注意受理态度，查询近三天工单记录，积极解决用户问题。] [65岁以上老人] &amp;#13;&amp;#10;高级模板内容：&amp;#13;&amp;#10;投诉问题描述:工单流水号:TS202310081525452257、 处理结果不满意&amp;#13;&amp;#10;争议月份:2023年10月&amp;#13;&amp;#10;争议金额:0&amp;#13;&amp;#10;用户要求:已解释安抚但用户不认可、称我方一个月了还没有处理、要求我方处理退费（用户情绪激动、不愿倾听解释、一直骂人、前台多次询问不愿沟通、礼貌挂机）&amp;#13;</t>
  </si>
  <si>
    <t>BL202310111517021949</t>
  </si>
  <si>
    <t>余学军</t>
  </si>
  <si>
    <t>2023-10-12 09:01:43</t>
  </si>
  <si>
    <t>判断省分:湖北&amp;#13;&amp;#10;:增值业务费用争议（含炫彩通信助理包云盘版等组合类增值业务）&amp;#13;&amp;#10;:移网&amp;#13;&amp;#10;:在补救范围内&amp;#13;&amp;#10;:不认可&amp;#13;&amp;#10;:小于等于500元，且仅限单倍、月份不超过12个月&amp;#13;&amp;#10;:&amp;#13;&amp;#10;&amp;#13;&amp;#10;高级模板内容：&amp;#13;&amp;#10;赔付类型：:语音包 &amp;#13;&amp;#10;CBSS账单扣费名称：:_信息费_移动电话&amp;#13;&amp;#10;办理渠道:无&amp;#13;&amp;#10;赔付月份：:2023年9月&amp;#13;&amp;#10;返还倍率:单倍&amp;#13;&amp;#10;赔付金额：:2&amp;#13;&amp;#10;是否已经取消业务:是&amp;#13;&amp;#10;是否承诺退费 ：:是&amp;#13;&amp;#10;用户是否需要回复：:否&amp;#13;&amp;#10;用户要求：:要求退还产生的费用 请处理谢谢&amp;#13;</t>
  </si>
  <si>
    <t>您反映的移动电话-信息费，核实是属于您拨打信息台12121导致，您拨打此号码会按照通信费+信息费标准计费，通信费：按套餐标准计费，信息费：0.8元/分钟；建议您后期不要再拨打了，您表示知晓！</t>
  </si>
  <si>
    <t>TS202310111532231172</t>
  </si>
  <si>
    <t>王大明</t>
  </si>
  <si>
    <t>2023-10-12 16:12:33</t>
  </si>
  <si>
    <t>主办单位：湖北&amp;#10;客户类别：普通客户&amp;#10;10010是否打通：是&amp;#10;是否二次致电10015：是&amp;#10;是否联系：是&amp;#10;升级倾向：无&amp;#10;号码归属省：湖北&amp;#10;SVIP等级：&amp;#10;方言理解困难，已在线转接湖北</t>
  </si>
  <si>
    <t>TS202310121655451421</t>
  </si>
  <si>
    <t>2023-10-12 17:17:09</t>
  </si>
  <si>
    <t>主办单位：湖北&amp;#10;客户类别：普通客户&amp;#10;10010是否打通：是&amp;#10;是否二次致电10015：是&amp;#10;是否联系：否&amp;#10;升级倾向：&amp;#10;号码归属省：湖北&amp;#10;SVIP等级：&amp;#10;1. 问题类型:;&amp;#10;2. 投诉类型:增值业务费争议;&amp;#10;3. 营业厅地址:;&amp;#10;4. 位置信息:;&amp;#10;5. 位置发生地:;&amp;#10;6. 投诉内容:&amp;#10;202309月增值业务费:增值业务-悦心钻石会员-包月-25元25;增值业务-热血都市畅听包15&amp;#10;争议金额:40.00&amp;#10;需要退订业务:否&amp;#10;关联10010工单流水号：TS202310061118219058</t>
  </si>
  <si>
    <t>TS202310121210312228</t>
  </si>
  <si>
    <t>曾凡焌</t>
  </si>
  <si>
    <t>2023-10-12 14:53:12</t>
  </si>
  <si>
    <t>&amp;#13;&amp;#10;高级模板内容：&amp;#13;&amp;#10;投诉问题描述:折扣合约到期未提醒，导致费用增加&amp;#13;&amp;#10;合约名称:91021191 5G冰激凌套餐5折（次月生效24个月）（取整）（合约）（湖北宜昌） &amp;#13;&amp;#10;合约办理渠道:无&amp;#13;&amp;#10;办理时间:2021-09-01&amp;#13;&amp;#10;到期时间:2023-08-31&amp;#13;&amp;#10;是否下发短信提醒:否&amp;#13;&amp;#10;用户要求:核实处理回复本机，谢谢&amp;#13;</t>
  </si>
  <si>
    <t>TS202310121004461341</t>
  </si>
  <si>
    <t>杨玉红</t>
  </si>
  <si>
    <t>2023-10-12 11:25:12</t>
  </si>
  <si>
    <t>&amp;#13;&amp;#10;高级模板内容：&amp;#13;&amp;#10;投诉问题描述:客户来电反映9月多扣取了40元&amp;#13;&amp;#10;争议月份:2023年9月&amp;#13;&amp;#10;争议金额:40&amp;#13;&amp;#10;用户要求:客户表示收到短信说扣取了140.8元，解释上个月副卡没有收取费用，月初扣取费用月末返还，解释不认可，一直认为就是联通多扣了钱，请核实处理，谢谢！&amp;#13;</t>
  </si>
  <si>
    <t>TS202310112042170140</t>
  </si>
  <si>
    <t>王芳芳</t>
  </si>
  <si>
    <t>2023-10-12 10:58:22</t>
  </si>
  <si>
    <t>22年Q3Q4重点客户&amp;#13;&amp;#10;高级模板内容：&amp;#13;&amp;#10;投诉问题描述:用户来电对自己套餐现在扣费 畅爽冰激凌5G套餐129元用户不认可表示之前38.2已解释套餐折扣预存话费享折扣优惠 档位五（立即生效24个月）-湖北政企专属用户表示没有通知不认可，要求表示多产生费用退费辛苦核实处理&amp;#13;&amp;#10;争议月份:2023年7月、2023年8月、2023年9月、2023年10月&amp;#13;&amp;#10;争议金额:0&amp;#13;&amp;#10;用户要求:用户来电对自己套餐现在扣费 畅爽冰激凌5G套餐129元用户不认可表示之前38.2已解释套餐折扣预存话费享折扣优惠 档位五（立即生效24个月）-湖北政企专属用户表示没有通知不认可，要求表示多产生费用退费辛苦核实处理&amp;#13;</t>
  </si>
  <si>
    <t>TS202310111656230982</t>
  </si>
  <si>
    <t>樊超</t>
  </si>
  <si>
    <t>2023-10-12 14:31:19</t>
  </si>
  <si>
    <t>主办单位：湖北&amp;#10;客户类别：普通客户&amp;#10;10010是否打通：否&amp;#10;是否二次致电10015：是&amp;#10;是否联系：否&amp;#10;升级倾向：&amp;#10;号码归属省：湖北&amp;#10;SVIP等级：&amp;#10;1. 问题类型:;&amp;#10;2. 投诉类型:退订争议;&amp;#10;3. 营业厅地址:;&amp;#10;4. 位置信息:;&amp;#10;5. 位置发生地:;&amp;#10;6. 投诉内容:;&amp;#10;联通助理-智能应答5元（首月免费）;&amp;#10;王卡会员专属权益;&amp;#10;腾讯王卡-39元5G版超级会员（黄金版）-次月生效&amp;#10;争议金额：44元&amp;#10;取消业务并退费&amp;#10;业务已全部自动退订成功</t>
  </si>
  <si>
    <t>TS202310111639050549</t>
  </si>
  <si>
    <t>彭书俊</t>
  </si>
  <si>
    <t>2023-10-12 09:14:37</t>
  </si>
  <si>
    <t>判断省分:其他省分&amp;#10;:普通消费有争议&amp;#10;:下一步&amp;#10;:套餐月费不认可&amp;#10;查询套餐:&amp;#10;:套餐月费有变化&amp;#10;业务办理记录:&amp;#10;:不认可&amp;#10;:其他渠道&amp;#10;判断省分:除甘肃贵州外&amp;#10;:&amp;#10;&amp;#10;高级模板内容：&amp;#10;投诉问题描述:用户称199元5G畅爽冰激凌100元赠费（立即生效36个月）（湖北政企专属-档位五到期未提醒要求返费&amp;#10;争议月份:2023年9月&amp;#10;争议金额:100&amp;#10;用户要求:用户称199元5G畅爽冰激凌100元赠费（立即生效36个月）（湖北政企专属-档位五到期未提醒要求返费</t>
  </si>
  <si>
    <t>TS202310111306060166</t>
  </si>
  <si>
    <t>屈家芹</t>
  </si>
  <si>
    <t>2023-10-12 13:28:36</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</si>
  <si>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投诉内容:我不要任何活动，把上面的活动都给我取消</t>
  </si>
  <si>
    <t>TS202310111213051567</t>
  </si>
  <si>
    <t>冉桂银</t>
  </si>
  <si>
    <t>2023-10-12 13:18:41</t>
  </si>
  <si>
    <t>主办单位：湖北&amp;#10;客户类别：普通客户&amp;#10;10010是否打通：是&amp;#10;是否二次致电10015：是&amp;#10;是否联系：是&amp;#10;升级倾向：无&amp;#10;号码归属省：湖北&amp;#10;SVIP等级：&amp;#10;预处理名称:产品订购一键诊断&amp;#13;&amp;#10;业务产品类型:反应合约问题&amp;#13;&amp;#10;有无确认方式:有确认方式&amp;#13;&amp;#10;客户要求取消&amp;#13;&amp;#10;维系挽留:不接受挽留&amp;#13;&amp;#10;是否授权退订:省分暂未授权&amp;#13;&amp;#10;&amp;#13;&amp;#10;产品类型:轻合约;产品名称:预存话费享折扣优惠 档位五（次月生效24个月）-湖北政企专属;产品描述:政企专属5折*24个月-湖北 次月生效&amp;#13;&amp;#10;;产品ID:91025459;开始时间:2022-12-01 00:00:00;结束时间:2024-11-30 23:59:59;订购渠道:枝江乡镇沃零售服务点;客户确认方式:签字协议。&amp;#13;&amp;#10;用户来电要求取消预存话费享折扣优惠 档位五（次月生效24个月）-湖北政企专属   烦请后台协助处理  谢谢</t>
  </si>
  <si>
    <t>TS202310062213231589</t>
  </si>
  <si>
    <t>2023-10-12 17:13:06</t>
  </si>
  <si>
    <t>#2022重保客户#主办单位：湖北&amp;#10;客户类别：普通客户&amp;#10;10010是否打通：否&amp;#10;是否二次致电10015：是&amp;#10;是否联系：否&amp;#10;升级倾向：&amp;#10;号码归属省：湖北&amp;#10;SVIP等级：&amp;#10;1. 问题类型:;&amp;#10;2. 投诉类型:其他;&amp;#10;3. 营业厅地址:;&amp;#10;4. 位置信息:;&amp;#10;5. 位置发生地:;&amp;#10;6. 投诉内容:月固定费39元校园卡套餐，怎么从4月又开始无缘无故扣什么调增减项（补收）费，每个月三十多到四十多不等！！！乱扣费啊！</t>
  </si>
  <si>
    <t>"计费争议-账单扣费：①客户投诉产生的原因：用户反映的补收扣费问题。 &amp;#10;②客户投诉问题核查情况及解决方案：收到贵部转办后，我司立即组织调查。经核实，用户号码于2012-06-25 09:00:28在宜昌长阳集团第一网格兴网业中小企业代理办理入网，当时签订了66元保底的靓号协议，且协议期为长期，每月打不到消费标准将由系统执行补收，现用户不认可，已反馈至长阳政企+86-18607201521协助申请取消本地稽核的靓号保底，预计10月底完成，现申请退还23年4月至23年10月补收扣费290元，11月5日内到账，此费用无法抵扣往月欠费且不可打印发票，我司2023-10-07 15:43:49联系客户解释。&amp;#10;③客户问题满意度：满意。 &amp;#10;④回单人：田群、联系方式：07176921001</t>
  </si>
  <si>
    <t>TS202310101629051644</t>
  </si>
  <si>
    <t>段晓娟</t>
  </si>
  <si>
    <t>2023-10-12 11:04:40</t>
  </si>
  <si>
    <t>主办单位：湖北&amp;#10;客户类别：首次投诉&amp;#10;10010是否打通：否&amp;#10;是否二次致电10015：是&amp;#10;是否联系：否&amp;#10;升级倾向：&amp;#10;号码归属省：湖北&amp;#10;SVIP等级：&amp;#10;1. 问题类型:;&amp;#10;2. 投诉类型:月固定费争议;&amp;#10;3. 营业厅地址:;&amp;#10;4. 位置信息:;&amp;#10;5. 位置发生地:;&amp;#10;6. 投诉内容:&amp;#10;202309基本套餐费:27.07&amp;#10;202309叠加套餐包:1&amp;#10;202310叠加套餐包:1&amp;#10;202310基本套餐费:29&amp;#10;争议金额:58.07</t>
  </si>
  <si>
    <t>计费争议-账单：①客户投诉产生的原因：账单计费争议&amp;#10;②客户投诉问题核查情况及解决方案：收到贵部转办后，我司立即组织调查。经核实，客户反映套餐扣费问题，核查本机号码月费29元+1元语音流量叠加包，故扣费30元，计费正常。该卡购买时如有商家承诺月费19元，需客户咨询商家月赠10元事宜。我司于2023-10-11 11:47:34联系客户未接，已短信告知。 &amp;#10;③客户问题满意度：未联系上。 &amp;#10;④回单人：颜晶  6921001"</t>
  </si>
  <si>
    <t>TS202310111005160571</t>
  </si>
  <si>
    <t>071700830510</t>
  </si>
  <si>
    <t>刘承芳</t>
  </si>
  <si>
    <t>2023-10-12 10:22:13</t>
  </si>
  <si>
    <t>&amp;#13;&amp;#10;高级模板内容：&amp;#13;&amp;#10;投诉问题描述:用户对宽带月租不认可，表示是免费的，用户对此不认可，请处理&amp;#13;&amp;#10;争议月份:2023年8月、2023年9月、2023年10月&amp;#13;&amp;#10;争议金额:30&amp;#13;&amp;#10;用户要求:尽快处理&amp;#13;</t>
  </si>
  <si>
    <t>计费争议-账单：用户反映宽带扣费问题，经核实，当阳玉阳智能通讯合作厅前期办理有“10元12个月宽带赠费（湖北）”，于23.7月失效，现协商我部退8-10月宽带月费合计30元，因本机有低消，已与营业厅置换退至13227252512号码30元，此费用不可打印发票，该厅于10月30日前将低消宽带变更为融合宽带，次月不再扣费，满意。</t>
  </si>
  <si>
    <t>TS202310121016011684</t>
  </si>
  <si>
    <t>071701010888</t>
  </si>
  <si>
    <t>2023-10-12 13:33:37</t>
  </si>
  <si>
    <t>用户来电表示办理宽带时一次性交了3年的钱，工作人员也告知可以用三年，但没有告知用户宽带是和手机号绑定，导致现在手机号码用超了，宽带提前欠费停机了，对此表示不满，要求尽快处理并回复</t>
  </si>
  <si>
    <t>计费争议-账单：用户反映宽带扣费问题，经核实，用户办理宽带时一次性交1300元，承诺使用36个月，因后期绑定主卡及副卡产生额外扣费，导致预存款提前使用完。现协商副卡次月起享0月租优惠，申请退23.11-24.6月宽带费合计304元（分三个月，10月退费104元，11月、12月分别退100元），此费用不可打印发票，用户可使用至2024年6月，用户满意。</t>
  </si>
  <si>
    <t>TS202310111141200828</t>
  </si>
  <si>
    <t>王佑</t>
  </si>
  <si>
    <t>2023-10-12 09:56:14</t>
  </si>
  <si>
    <t>&amp;#13;&amp;#10;高级模板内容：&amp;#13;&amp;#10;投诉问题描述:用户来电对9月扣费不认可，前台解释用户不接受&amp;#13;&amp;#10;争议月份:2023年9月&amp;#13;&amp;#10;争议金额:154.8&amp;#13;&amp;#10;用户要求:投诉，并且有升级投诉倾向，请联系处理，谢谢&amp;#13;</t>
  </si>
  <si>
    <t>计费争议-账单：用户反映流量扣费，经核实，用户使用非腾讯免流应用会导致按流量日租宝计费，已退费到账80元，此费用不可打印发票，联系用户解释以上情况，满意。</t>
  </si>
  <si>
    <t>TS202310111658051027</t>
  </si>
  <si>
    <t>2023-10-12 19:32:33</t>
  </si>
  <si>
    <t>主办单位：湖北&amp;#10;客户类别：普通客户&amp;#10;10010是否打通：否&amp;#10;是否二次致电10015：是&amp;#10;是否联系：否&amp;#10;升级倾向：&amp;#10;号码归属省：湖北&amp;#10;SVIP等级：&amp;#10;1. 问题类型:;&amp;#10;2. 投诉类型:办理争议;&amp;#10;3. 营业厅地址:;&amp;#10;4. 位置信息:;&amp;#10;5. 位置发生地:;&amp;#10;6. 投诉内容:本人未操作过漏话提醒业务办理，这是怎么来的？还多了6块钱的费用？&amp;#10;8. 办理业务的名称:恶意增加业务办理&amp;#10;8. 无法办理的渠道:联通营业厅</t>
  </si>
  <si>
    <t>计费争议-账单①客户投诉产生的原因：账单计费争议。 &amp;#10;②客户投诉问题核查情况及解决方案：收到贵部转办后，我司立即组织调查。经核实，湖北省宜昌市OMO于23.9月办理5G炫彩加油包19元10GB，包含联通助理-智能应答5元、联通云盘会员服务费6元业务、视频彩铃精选会员5元，未在19元以外扣费，计费正常。我司于2023-10-12 11:13:34联系客户解释。 &amp;#10;③客户问题满意度：满意。 &amp;#10;④回单人：颜晶  6921001"</t>
  </si>
  <si>
    <t>TS202310032337231120</t>
  </si>
  <si>
    <t>李杰</t>
  </si>
  <si>
    <t>2023-10-12 18:18:10</t>
  </si>
  <si>
    <t>主办单位：湖北&amp;#10;客户类别：普通客户&amp;#10;10010是否打通：否&amp;#10;是否二次致电10015：是&amp;#10;是否联系：否&amp;#10;升级倾向：&amp;#10;号码归属省：湖北&amp;#10;SVIP等级：&amp;#10;1. 问题类型:;&amp;#10;2. 投诉类型:月固定费争议;&amp;#10;3. 营业厅地址:;&amp;#10;4. 位置信息:;&amp;#10;5. 位置发生地:;&amp;#10;6. 投诉内容:&amp;#10;202309基本套餐费:10&amp;#10;争议金额:200.00</t>
  </si>
  <si>
    <t>计费争议-账单①客户投诉产生的原因：账单计费争议。 ②客户投诉问题核查情况及解决方案：收到贵部转办后，我司立即组织调查。经核实，客户9月3日缴费50元后，结余26.48元，不足抵扣10月套餐月费，故产生欠费165.62元，计费正常，现客户已缴费使用。我司于2023-10-04 12:20:34联系客户解释。 ③客户问题满意度：满意。 ④回单人：颜晶 6921001"</t>
  </si>
  <si>
    <t>TS202310120904052326</t>
  </si>
  <si>
    <t>张璐瑶</t>
  </si>
  <si>
    <t>2023-10-12 17:32:36</t>
  </si>
  <si>
    <t>主办单位：湖北&amp;#10;客户类别：首次投诉&amp;#10;10010是否打通：否&amp;#10;是否二次致电10015：是&amp;#10;是否联系：否&amp;#10;升级倾向：&amp;#10;号码归属省：湖北&amp;#10;SVIP等级：&amp;#10;1. 问题类型:;&amp;#10;2. 投诉类型:手机流量费争议;&amp;#10;3. 营业厅地址:;&amp;#10;4. 位置信息:;&amp;#10;5. 位置发生地:;&amp;#10;6. 投诉内容:我的号码套餐是19元/月，九月份扣掉30元&amp;#10;202309月上网费:0.00&amp;#10;争议金额:0.00</t>
  </si>
  <si>
    <t>计费争议-账单扣费：①客户投诉产生的原因：9月账单扣费问题。 &amp;#10;②客户投诉问题核查情况及解决方案：收到贵部转办后，我司立即组织调查。经核实属正常扣费，考虑到用户使用感知，为用户办理 预存话费享10元/月话费优惠12个月（湖北） ，考虑到用户9月份产生10元费用，为用户申请10元费用，24小时 内到账，此费用不可打印发票，  我司2023-10-12 15:43:49联系客户解释。&amp;#10;③客户问题满意度：满意。 &amp;#10;④回单人：田群、联系方式：07176921001.</t>
  </si>
  <si>
    <t>TS202310111631240302</t>
  </si>
  <si>
    <t>赵晶晶</t>
  </si>
  <si>
    <t>2023-10-12 11:48:24</t>
  </si>
  <si>
    <t>&amp;#13;&amp;#10;高级模板内容：&amp;#13;&amp;#10;投诉问题描述:用户来电反映，7月更改套餐时自己的宽带低消没有失效，导致还在扣198元低消，要求处理&amp;#13;&amp;#10;争议月份:2023年8月、2023年9月&amp;#13;&amp;#10;争议金额:308.8&amp;#13;&amp;#10;用户要求:只退了217.6元，要求把剩余的退还，请处理&amp;#13;</t>
  </si>
  <si>
    <t>计费争议-账单扣费：客户对7月低消补收产生扣费不满，经核实属前期低消未取消导致，现已为用户取消，现用户扣费金额为308.8元，前期考虑到用户使用感知前期已为用户申请217.6元，于10月10日前到账，本次为再用户申请91.2元，此费用不可打印发票，满意。</t>
  </si>
  <si>
    <t>TS202310111246032283</t>
  </si>
  <si>
    <t>孙力</t>
  </si>
  <si>
    <t>2023-10-12 14:43:27</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</si>
  <si>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电称自己的套餐办理的副卡是免费的但是现在收费10元对此不认可要求核实&amp;#13;&amp;#10;争议月份:2023年6月、2023年5月、2023年7月、2023年8月、2023年9月、2023年10月&amp;#13;&amp;#10;争议金额:60&amp;#13;&amp;#10;用户要求:要求继续减免，并退费60元&amp;#13;</t>
  </si>
  <si>
    <t>计费争议-账单扣费：客户对副卡扣费不满，经核实属正常扣费，沟通后为用户办理副卡0元次月生效，考虑用户使用感知为用户办理预存话费享30元/月话费优惠2个月（湖北）此费用不可打印发票和抵扣往月欠费，满意。</t>
  </si>
  <si>
    <t>TS202310111601172006</t>
  </si>
  <si>
    <t>龙杰钊</t>
  </si>
  <si>
    <t>2023-10-12 09:56:18</t>
  </si>
  <si>
    <t>&amp;#13;&amp;#10;高级模板内容：&amp;#13;&amp;#10;投诉问题描述:客户来电对副卡优惠; 副卡免月租12个月（10元话费12个月）（湖北）-次月生效 到期不认可！表示自己办理时工作人员告知该活动长期有效！&amp;#13;&amp;#10;争议月份:2023年10月&amp;#13;&amp;#10;争议金额:30&amp;#13;&amp;#10;用户要求:要求我方续约，并退还产生的30元副卡费用！&amp;#13;</t>
  </si>
  <si>
    <t>系统支撑：副止赠费活动到期无提醒。客户反映副止赠费活动失效问题。经核实，属系统支撑不到位导致，已重新勾选副卡0元， 次月生效，退本月副卡费用，合计30元，24小时到帐，此费用不可打印发票，满意。</t>
  </si>
  <si>
    <t>TS202310111711531390</t>
  </si>
  <si>
    <t>王燕敏</t>
  </si>
  <si>
    <t>2023-10-12 13:32:53</t>
  </si>
  <si>
    <t>&amp;#13;&amp;#10;高级模板内容：&amp;#13;&amp;#10;投诉问题描述:用户对折扣到期没有提示不认可，解释无效，用户坚持要求投诉处理，优惠：5G冰激凌套餐5折（次月生效24个月）&amp;#13;&amp;#10;争议月份:2023年9月、2023年10月&amp;#13;&amp;#10;争议金额:0&amp;#13;&amp;#10;用户要求:要求回复处理&amp;#13;</t>
  </si>
  <si>
    <t>系统支撑：用户反映折扣到期无提醒。经核实，用户原折扣优惠8月31日到期，现协商退还9月套餐差价100元，此费用不可打印发票，并由集团客户部于10月30日前办理套餐5折优惠，立即生效，满意。</t>
  </si>
  <si>
    <t>TS202310111707531288</t>
  </si>
  <si>
    <t>时堃</t>
  </si>
  <si>
    <t>2023-10-12 13:31:11</t>
  </si>
  <si>
    <t>&amp;#13;&amp;#10;高级模板内容：&amp;#13;&amp;#10;投诉问题描述:用户来电表示副卡收费10元，前台解释告知 副卡免月租12个月（10元话费12个月，用户坚持不认可，表示不需要收了返，要求直接0元月租，前台解释多次，用户不认可，要求经尽快核实处理。，&amp;#13;&amp;#10;争议月份:2023年10月&amp;#13;&amp;#10;争议金额:10&amp;#13;&amp;#10;用户要求:要求白天10点之前联系。&amp;#13;</t>
  </si>
  <si>
    <t>业务规则：用户反映对副卡收费不满，经核实营业厅已明示相关规则，考虑到用户使用感知为用户办理副卡0元次月生效，另按用户要求为该号码赠送20G流量供本月使用，用户满意</t>
  </si>
  <si>
    <t>TS202310111427521827</t>
  </si>
  <si>
    <t>周立军</t>
  </si>
  <si>
    <t>2023-10-12 10:42:14</t>
  </si>
  <si>
    <t>&amp;#13;&amp;#10;高级模板内容：&amp;#13;&amp;#10;投诉问题描述:用户对9月份费用不认可，对副卡收费不认可，前台已做解释，用户不认可，请后台工作人员协助处理！&amp;#13;&amp;#10;争议月份:2023年9月&amp;#13;&amp;#10;争议金额:-1&amp;#13;&amp;#10;用户要求:尽快处理！&amp;#13;</t>
  </si>
  <si>
    <t>业务规则：用户反映副卡扣费问题， 经核实，副卡扣费10元为业务规则，出于服务角度，申请退9-10月副卡扣费合计20元，此费用不可打印票，并勾选副卡0月租优惠，次月生效，满意。</t>
  </si>
  <si>
    <t>TS202310111850431039</t>
  </si>
  <si>
    <t>何乔</t>
  </si>
  <si>
    <t>2023-10-12 16:36:39</t>
  </si>
  <si>
    <t>#2022重保客户#主办单位：湖北&amp;#10;客户类别：普通客户&amp;#10;10010是否打通：否&amp;#10;是否二次致电10015：是&amp;#10;是否联系：否&amp;#10;升级倾向：&amp;#10;号码归属省：湖北&amp;#10;SVIP等级：&amp;#10;1. 问题类型:;&amp;#10;2. 投诉类型:月固定费争议;&amp;#10;3. 营业厅地址:;&amp;#10;4. 位置信息:;&amp;#10;5. 位置发生地:;&amp;#10;6. 投诉内容:</t>
  </si>
  <si>
    <t>TS202310111148230995</t>
  </si>
  <si>
    <t>林芝</t>
  </si>
  <si>
    <t>2023-10-12 11:42:36</t>
  </si>
  <si>
    <t>主办单位：湖北&amp;#10;客户类别：普通客户&amp;#10;10010是否打通：否&amp;#10;是否二次致电10015：是&amp;#10;是否联系：否&amp;#10;升级倾向：&amp;#10;号码归属省：湖北&amp;#10;SVIP等级：&amp;#10;1. 问题类型:;&amp;#10;2. 投诉类型:退订争议;&amp;#10;3. 营业厅地址:;&amp;#10;4. 位置信息:;&amp;#10;5. 位置发生地:;&amp;#10;6. 投诉内容:365手机上网辅导（免费）&amp;#10;增值15元服务到底是什么，能不能退？还是捆绑的？</t>
  </si>
  <si>
    <t>ZHX202310120915150152</t>
  </si>
  <si>
    <t>2023-10-12 09:20:37</t>
  </si>
  <si>
    <t>TS202310121118300926</t>
  </si>
  <si>
    <t>王金鹏</t>
  </si>
  <si>
    <t>2023-10-12 16:34:34</t>
  </si>
  <si>
    <t>主办单位：湖北&amp;#10;客户类别：普通客户&amp;#10;10010是否打通：否&amp;#10;是否二次致电10015：是&amp;#10;是否联系：否&amp;#10;升级倾向：&amp;#10;号码归属省：湖北&amp;#10;SVIP等级：&amp;#10;1. 问题类型:;&amp;#10;2. 投诉类型:办理争议;&amp;#10;3. 营业厅地址:;&amp;#10;4. 位置信息:;&amp;#10;5. 位置发生地:;&amp;#10;6. 投诉内容:改这个套餐&amp;#10;小天卡-2023：29元，10G国内流量，超出0.15元/分钟，5元/GB&amp;#10;“1元139GB全国流量与100分钟语音包*24月”有效期为24个月，到期自动续订。&amp;#10;8. 办理业务的名称:小天卡-2023：29元&amp;#10;8. 无法办理的渠道:中国联通APP</t>
  </si>
  <si>
    <t>其他：①客户投诉产生的原因：客户反馈转资的问题。&amp;#10;②客户投诉问题核查情况及解决方案：收到贵部转办后，我司立即组织调查。经核实，客户要求转资小天卡-2023，核实小天卡与三方平台合作推出，仅针对网上渠道下单新入网用户办理，不支持老用户转资，已联系客户解释说明，客户知晓。我司于2022-10-05 13:20:38联系客户解释以上情况。&amp;#10;③客户问题满意度：满意&amp;#10;④回单人：张婷   6921001</t>
  </si>
  <si>
    <t>TS202310111516440735</t>
  </si>
  <si>
    <t>刘祥儒</t>
  </si>
  <si>
    <t>2023-10-12 09:08:51</t>
  </si>
  <si>
    <t>用户对今年_点对点短信-通讯费-国内收费有疑问，表示之前联通公司有赠送为什么没有赠送了，没有赠送的依据是什么，前台已按照前期短信网龄升级计划（按开户时间）解释用户不认可，要求我方合理解释，处理短信费！</t>
  </si>
  <si>
    <t>其他：客户反馈原短信网龄包失效，已解释更换套餐后无法继续享受免费短信包，考虑客户感知，已勾选10元赠费*12个月活动，立即生效，客户表示理解，满意</t>
  </si>
  <si>
    <t>BL202310121810160286</t>
  </si>
  <si>
    <t>程洒</t>
  </si>
  <si>
    <t>判断省分:湖北&amp;#13;&amp;#10;根据用户描述选择以下场景:投诉骚扰诈骗电话&amp;#13;&amp;#10;建议用户通过智慧沃服务进行拦截:不认可&amp;#13;&amp;#10;判断用户是否能提供被举报的号码:可以提供号码&amp;#13;&amp;#10;:&amp;#13;&amp;#10;07175193049，13261702773举报诈骗电话，被拆穿后骂用户请核实</t>
  </si>
  <si>
    <t>TS202310111654060938</t>
  </si>
  <si>
    <t>余威</t>
  </si>
  <si>
    <t>2023-10-12 08:51:37</t>
  </si>
  <si>
    <t>主办单位：湖北&amp;#10;客户类别：普通客户&amp;#10;10010是否打通：否&amp;#10;是否二次致电10015：是&amp;#10;是否联系：否&amp;#10;升级倾向：&amp;#10;号码归属省：湖北&amp;#10;SVIP等级：&amp;#10;1. 问题类型:;&amp;#10;2. 投诉类型:办理争议;&amp;#10;3. 营业厅地址:;&amp;#10;4. 位置信息:;&amp;#10;5. 位置发生地:;&amp;#10;6. 投诉内容:办理8元套餐，望能够正常办理下来。&amp;#10;8. 办理业务的名称:变更套餐&amp;#10;8. 无法办理的渠道:中国联通APP</t>
  </si>
  <si>
    <t>BL202310121508260125</t>
  </si>
  <si>
    <t>谭青丽</t>
  </si>
  <si>
    <t>2023-10-12 15:18:15</t>
  </si>
  <si>
    <t>判断省分:湖北&amp;#13;&amp;#10;:有意向资费&amp;#13;&amp;#10;:全国流量王8元套餐&amp;#13;&amp;#10;:&amp;#13;&amp;#10;&amp;#13;&amp;#10;高级模板内容：&amp;#13;&amp;#10;用户诉求:用户要求更改套餐&amp;#13;&amp;#10;当前套餐名称: 福多多29元（湖北）&amp;#13;&amp;#10;新套餐名称（转入套餐名称）:全国流量王8元套餐&amp;#13;&amp;#10;是合约期内（含靓号）:否&amp;#13;&amp;#10;备注:已解释，用户不愿去营业厅，要求在线更改&amp;#13;</t>
  </si>
  <si>
    <t>BL202310121429471977</t>
  </si>
  <si>
    <t>颜欢</t>
  </si>
  <si>
    <t>2023-10-12 14:50:17</t>
  </si>
  <si>
    <t>判断省分:湖北&amp;#13;&amp;#10;:有意向资费&amp;#13;&amp;#10;:全国流量王8元套餐&amp;#13;&amp;#10;:&amp;#13;&amp;#10;&amp;#13;&amp;#10;高级模板内容：&amp;#13;&amp;#10;用户诉求:用户来电称要求变成8元套餐，前台挽留无效，不愿到厅，请后台核实处理&amp;#13;&amp;#10;当前套餐名称: 畅爽冰激凌5G套餐299元（基础版）&amp;#13;&amp;#10;新套餐名称（转入套餐名称）:全国流量王8元套餐&amp;#13;&amp;#10;是合约期内（含靓号）:是&amp;#13;&amp;#10;备注:优先联系本机15571719993，联系不上在联系15672511910&amp;#13;</t>
  </si>
  <si>
    <t>BL202310121404131612</t>
  </si>
  <si>
    <t>2023-10-12 17:12:47</t>
  </si>
  <si>
    <t>判断省分:湖北&amp;#13;&amp;#10;:有意向资费&amp;#13;&amp;#10;:全国流量王8元套餐&amp;#13;&amp;#10;:&amp;#13;&amp;#10;&amp;#13;&amp;#10;高级模板内容：&amp;#13;&amp;#10;用户诉求:用户来电要求改成4G全国流量王8元套餐，已挽留不认可，请协助处理，谢谢&amp;#13;&amp;#10;当前套餐名称:4G全国流量王8元套餐&amp;#13;&amp;#10;新套餐名称（转入套餐名称）:4G全国流量王8元套餐&amp;#13;&amp;#10;是合约期内（含靓号）:是&amp;#13;&amp;#10;备注:用户来电要求改成4G全国流量王8元套餐，已挽留不认可，请协助处理，谢谢&amp;#13;</t>
  </si>
  <si>
    <t>BL202310121300520920</t>
  </si>
  <si>
    <t>杨骏</t>
  </si>
  <si>
    <t>2023-10-12 14:12:15</t>
  </si>
  <si>
    <t>判断省分:湖北&amp;#13;&amp;#10;:无意向资费&amp;#13;&amp;#10;node_104:&amp;#13;&amp;#10;node_102:&amp;#13;&amp;#10;:降套&amp;#13;&amp;#10;:需要保号&amp;#13;&amp;#10;:挽留后，用户依旧要求降套&amp;#13;&amp;#10;:消费对比&amp;#13;&amp;#10;:挽留失败&amp;#13;&amp;#10;:&amp;#13;&amp;#10;node_106:&amp;#13;&amp;#10;:有合约/有靓号&amp;#13;&amp;#10;:&amp;#13;&amp;#10;&amp;#13;&amp;#10;高级模板内容：&amp;#13;&amp;#10;用户诉求:降套&amp;#13;&amp;#10;当前套餐名称: 畅越冰激凌5G套餐109元&amp;#13;&amp;#10;新套餐名称（转入套餐名称）:福多多卡29元&amp;#13;&amp;#10;是合约期内（含靓号）:是&amp;#13;&amp;#10;备注:用户表示已去营业厅无法办理，要求我方在线更改，请尽快协助处理，谢谢&amp;#13;</t>
  </si>
  <si>
    <t>BL202310121244120711</t>
  </si>
  <si>
    <t>柳继纪</t>
  </si>
  <si>
    <t>2023-10-12 17:20:18</t>
  </si>
  <si>
    <t>判断省分:湖北&amp;#13;&amp;#10;:有意向资费&amp;#13;&amp;#10;:全国流量王8元套餐&amp;#13;&amp;#10;:&amp;#13;&amp;#10;&amp;#13;&amp;#10;高级模板内容：&amp;#13;&amp;#10;用户诉求:用户17671349526来电要求将套餐变更为（4G全国流量王8元套餐），前台挽留失败，不愿意到营业厅办理，要求我方线上处理，请处理 谢谢 &amp;#13;&amp;#10;当前套餐名称:腾讯大王卡&amp;#13;&amp;#10;新套餐名称（转入套餐名称）:4G全国流量王8元套餐&amp;#13;&amp;#10;是合约期内（含靓号）:否&amp;#13;&amp;#10;备注:&amp;#13;</t>
  </si>
  <si>
    <t>BL202310121238070643</t>
  </si>
  <si>
    <t>储烨熙</t>
  </si>
  <si>
    <t>2023-10-12 14:51:28</t>
  </si>
  <si>
    <t>&amp;#13;&amp;#10;高级模板内容：&amp;#13;&amp;#10;用户诉求:降套&amp;#13;&amp;#10;当前套餐名称: 星芒卡&amp;#13;&amp;#10;新套餐名称（转入套餐名称）:8元套餐&amp;#13;&amp;#10;是合约期内（含靓号）:否&amp;#13;</t>
  </si>
  <si>
    <t>BL202310121230570556</t>
  </si>
  <si>
    <t>王小天</t>
  </si>
  <si>
    <t>2023-10-12 14:10:34</t>
  </si>
  <si>
    <t>判断省分:湖北&amp;#13;&amp;#10;:有意向资费&amp;#13;&amp;#10;:全国流量王8元套餐&amp;#13;&amp;#10;:&amp;#13;&amp;#10;&amp;#13;&amp;#10;高级模板内容：&amp;#13;&amp;#10;用户诉求:降套&amp;#13;&amp;#10;当前套餐名称:腾讯大王卡（新）&amp;#13;&amp;#10;新套餐名称（转入套餐名称）:8元全国流量王&amp;#13;&amp;#10;是合约期内（含靓号）:否&amp;#13;</t>
  </si>
  <si>
    <t>BL202310121221516263</t>
  </si>
  <si>
    <t>卞爱蓉</t>
  </si>
  <si>
    <t>15572762629学生已离校，手机号码和校园网都销户&amp;#13;</t>
  </si>
  <si>
    <t>BL202310121217260384</t>
  </si>
  <si>
    <t>柯娅</t>
  </si>
  <si>
    <t>2023-10-12 14:18:38</t>
  </si>
  <si>
    <t>判断省分:湖北&amp;#13;&amp;#10;:有意向资费&amp;#13;&amp;#10;:全国流量王8元套餐&amp;#13;&amp;#10;:&amp;#13;&amp;#10;&amp;#13;&amp;#10;高级模板内容：&amp;#13;&amp;#10;用户诉求:要求办理8元套餐，不愿到厅，挽留失败&amp;#13;&amp;#10;当前套餐名称:大王卡29元版&amp;#13;&amp;#10;新套餐名称（转入套餐名称）:全国流量王8元套餐&amp;#13;&amp;#10;是合约期内（含靓号）:否&amp;#13;</t>
  </si>
  <si>
    <t>BL202310121216530378</t>
  </si>
  <si>
    <t>李秦屹</t>
  </si>
  <si>
    <t>2023-10-12 15:10:17</t>
  </si>
  <si>
    <t>判断省分:湖北&amp;#13;&amp;#10;:有意向资费&amp;#13;&amp;#10;:全国流量王8元套餐&amp;#13;&amp;#10;:&amp;#13;&amp;#10;&amp;#13;&amp;#10;高级模板内容：&amp;#13;&amp;#10;用户诉求:用户要求将本机资费更改为4G全国流量王8元套餐，次月生效，挽留无效，请处理&amp;#13;&amp;#10;当前套餐名称:腾讯大王卡&amp;#13;&amp;#10;新套餐名称（转入套餐名称）:4G全国流量王8元套餐&amp;#13;&amp;#10;是合约期内（含靓号）:否&amp;#13;&amp;#10;备注:&amp;#13;&amp;#10;【已提醒（腾讯大王卡）已停售，放弃后无法恢复】&amp;#13;&amp;#10;【用户不愿到营业厅办理】&amp;#13;</t>
  </si>
  <si>
    <t>BL202310121211426081</t>
  </si>
  <si>
    <t>赵靳妃</t>
  </si>
  <si>
    <t>15572762339学生已离校，手机号码和校园网都销户</t>
  </si>
  <si>
    <t>BL202310121151390000</t>
  </si>
  <si>
    <t>李喆豪</t>
  </si>
  <si>
    <t>2023-10-12 14:31:51</t>
  </si>
  <si>
    <t>判断省分:湖北&amp;#13;&amp;#10;:有意向资费&amp;#13;&amp;#10;:全国流量王8元套餐&amp;#13;&amp;#10;:&amp;#13;&amp;#10;&amp;#13;&amp;#10;高级模板内容：&amp;#13;&amp;#10;用户诉求:用户来电反映要求更改套餐，已挽留无效，要求尽快处理&amp;#13;&amp;#10;当前套餐名称:腾讯大王卡&amp;#13;&amp;#10;新套餐名称（转入套餐名称）:8元流量王套餐&amp;#13;&amp;#10;是合约期内（含靓号）:否&amp;#13;&amp;#10;备注:尽快处理&amp;#13;</t>
  </si>
  <si>
    <t>BL202310121057156903</t>
  </si>
  <si>
    <t>梁博文</t>
  </si>
  <si>
    <t>15571706938  用户毕业离校，先要求在线注销手机号码。</t>
  </si>
  <si>
    <t>BL202310121046441428</t>
  </si>
  <si>
    <t>张旭光</t>
  </si>
  <si>
    <t>2023-10-12 11:20:18</t>
  </si>
  <si>
    <t>22年Q3Q4重点客户判断省分:湖北&amp;#13;&amp;#10;:有意向资费&amp;#13;&amp;#10;:全国流量王8元套餐&amp;#13;&amp;#10;:&amp;#13;&amp;#10;&amp;#13;&amp;#10;高级模板内容：&amp;#13;&amp;#10;用户诉求:用户要求更改4G全国流量王8元套餐，已告知到厅咨询用户不认可&amp;#13;&amp;#10;当前套餐名称:腾讯大王卡&amp;#13;&amp;#10;新套餐名称（转入套餐名称）:4G全国流量王8元套餐&amp;#13;&amp;#10;是合约期内（含靓号）:否&amp;#13;</t>
  </si>
  <si>
    <t>BL202310120958260578</t>
  </si>
  <si>
    <t>张钰</t>
  </si>
  <si>
    <t>2023-10-12 14:11:56</t>
  </si>
  <si>
    <t>22年Q3Q4重点客户&amp;#13;&amp;#10;高级模板内容：&amp;#13;&amp;#10;用户诉求:客户来电要求转8元4G全国流量王套餐，挽留无效请核实谢谢已告知湖北8元流量王套餐需要归属地联通自营厅办理 并推荐在联通APP查询附加的联通自营厅 用户不认可 要求在线更改 烦请处理&amp;#13;&amp;#10;当前套餐名称:新4G随意打套餐18元(OCS)(湖北)&amp;#13;&amp;#10;新套餐名称（转入套餐名称）:8元4G全国流量王套餐&amp;#13;&amp;#10;是合约期内（含靓号）:否&amp;#13;&amp;#10;备注:已告知新4G随意打套餐18元(OCS)(湖北)停售更改无法恢复&amp;#13;</t>
  </si>
  <si>
    <t>BL202310120828132084</t>
  </si>
  <si>
    <t>田延彩</t>
  </si>
  <si>
    <t>2023-10-12 09:14:56</t>
  </si>
  <si>
    <t>22年Q3Q4重点客户&amp;#13;&amp;#10;高级模板内容：&amp;#13;&amp;#10;用户诉求:降套&amp;#13;&amp;#10;当前套餐名称: 星锐卡-2023&amp;#13;&amp;#10;新套餐名称（转入套餐名称）:8元保号&amp;#13;&amp;#10;是合约期内（含靓号）:否&amp;#13;&amp;#10;备注:尽快处理，谢谢&amp;#13;</t>
  </si>
  <si>
    <t>BL202310111837040022</t>
  </si>
  <si>
    <t>唐蒙</t>
  </si>
  <si>
    <t>2023-10-12 14:02:59</t>
  </si>
  <si>
    <t>判断省分:湖北&amp;#13;&amp;#10;:有意向资费&amp;#13;&amp;#10;:全国流量王8元套餐&amp;#13;&amp;#10;:&amp;#13;&amp;#10;&amp;#13;&amp;#10;高级模板内容：&amp;#13;&amp;#10;用户诉求:客户来电改为4G全国流量王8元，我处挽留无效建议前往营业厅咨询办理，客户不认可&amp;#13;&amp;#10;当前套餐名称: 畅爽冰激凌5G套餐129元&amp;#13;&amp;#10;新套餐名称（转入套餐名称）:4G全国流量王8元&amp;#13;&amp;#10;是合约期内（含靓号）:是&amp;#13;&amp;#10;备注:要求处理&amp;#13;</t>
  </si>
  <si>
    <t>BL202310111808262178</t>
  </si>
  <si>
    <t>胡敏</t>
  </si>
  <si>
    <t>2023-10-12 10:05:18</t>
  </si>
  <si>
    <t>判断省分:湖北&amp;#13;&amp;#10;:有意向资费&amp;#13;&amp;#10;:全国流量王8元套餐&amp;#13;&amp;#10;:&amp;#13;&amp;#10;&amp;#13;&amp;#10;高级模板内容：&amp;#13;&amp;#10;用户诉求:要求改为8元流量王套餐&amp;#13;&amp;#10;当前套餐名称: 腾讯大王卡&amp;#13;&amp;#10;新套餐名称（转入套餐名称）:8元流量王套餐&amp;#13;&amp;#10;是合约期内（含靓号）:否&amp;#13;</t>
  </si>
  <si>
    <t>BL202310111758592045</t>
  </si>
  <si>
    <t>判断省分:湖北&amp;#13;&amp;#10;:指定要求办理全国流量王8元套餐&amp;#13;&amp;#10;:&amp;#13;&amp;#10;&amp;#13;&amp;#10;高级模板内容：&amp;#13;&amp;#10;用户诉求:用户来电要求更改4G全国流量王8元套餐 挽留失败，解释需要到归属地赋权营业厅用户不认可&amp;#13;&amp;#10;当前套餐名称:大王卡29元版&amp;#13;&amp;#10;新套餐名称（转入套餐名称）:4G全国流量王8元套餐 &amp;#13;&amp;#10;是合约期内（含靓号）:否&amp;#13;</t>
  </si>
  <si>
    <t>BL202310111603500219</t>
  </si>
  <si>
    <t>张元洲</t>
  </si>
  <si>
    <t>2023-10-12 09:21:07</t>
  </si>
  <si>
    <t>&amp;#13;&amp;#10;高级模板内容：&amp;#13;&amp;#10;用户诉求:降套&amp;#13;&amp;#10;当前套餐名称:大王卡39元版&amp;#13;&amp;#10;新套餐名称（转入套餐名称）:4G全国流量王8元&amp;#13;&amp;#10;是合约期内（含靓号）:否&amp;#13;&amp;#10;备注:用户要求更改4G全国流量王8元。挽留失败，解释前往营业厅不认可，请处理，谢谢&amp;#13;</t>
  </si>
  <si>
    <t>TS202310110907231660</t>
  </si>
  <si>
    <t>2023-10-12 18:05:06</t>
  </si>
  <si>
    <t>主办单位：湖北&amp;#10;客户类别：普通客户&amp;#10;10010是否打通：是&amp;#10;是否二次致电10015：是&amp;#10;是否联系：否&amp;#10;升级倾向：&amp;#10;号码归属省：湖北&amp;#10;SVIP等级：&amp;#10;1. 问题类型:;&amp;#10;2. 投诉类型:办理争议;&amp;#10;3. 营业厅地址:;&amp;#10;4. 位置信息:;&amp;#10;5. 位置发生地:;&amp;#10;6. 投诉内容:办理29元小天卡加1元流量包加通话包&amp;#10;8. 办理业务的名称:办理29元小天卡加1元流量包加通话包&amp;#10;8. 无法办理的渠道:10010客服热线&amp;#10;关联10010工单流水号：TS202310091243109399</t>
  </si>
  <si>
    <t>"套餐变更-未到厅:①客户投诉产生的原因：手厅转资不成功。 &amp;#10;②客户投诉问题核查情况及解决方案：收到贵部转办后，我司立即组织调查。经核实，客户要求转资小天卡，并开通1元流量包加通话包。系统无小天卡勾选项，建议客户关注其他更优资费。我司于2023-10-10 09:59:34联系客户解释。 &amp;#10;③客户问题满意度：满意。 &amp;#10;④回单人：颜晶  6921001"</t>
  </si>
  <si>
    <t>TS202310111928071632</t>
  </si>
  <si>
    <t>徐发艳</t>
  </si>
  <si>
    <t>2023-10-12 09:58:14</t>
  </si>
  <si>
    <t>&amp;#13;&amp;#10;高级模板内容：&amp;#13;&amp;#10;投诉问题描述:用户来电称对现在的套餐不认可，要求更改回之前的19元腾讯大王卡&amp;#13;&amp;#10;业务名称:套餐更改回 	 腾讯大王卡&amp;#13;&amp;#10;变更渠道:	 上海航动科技有限公司&amp;#13;&amp;#10;用户要求:加急&amp;#13;</t>
  </si>
  <si>
    <t>套餐变更-未到厅：99元转19元，已办理转资腾讯大王卡19元，次月生效，用户满意。</t>
  </si>
  <si>
    <t>TS202310111633040344</t>
  </si>
  <si>
    <t>闫永香</t>
  </si>
  <si>
    <t>2023-10-12 13:56:28</t>
  </si>
  <si>
    <t>&amp;#13;&amp;#10;高级模板内容：&amp;#13;&amp;#10;投诉问题描述:用户表示之前8月份工作人员说了要办理8元套餐，可是这个月还是扣的99元月租，用户非常生气，要求把费用退回，并把套餐改成8元一个月的，请后台协助办理，谢谢！&amp;#13;&amp;#10;争议月份:2023年10月、2023年9月、2023年8月&amp;#13;&amp;#10;争议金额:133&amp;#13;&amp;#10;用户要求:办理8元套餐，并把多扣的费用退回&amp;#13;</t>
  </si>
  <si>
    <t>套餐变更-未到厅：99元转8元，用户需转资8元流量王套餐，现已为用户办理转资成功另为用户注销宽带，考虑9-10月扣费182元费用，现为用户申请132元费用24小时内到账，沟通后为用户办理预存话费享50元话费优惠（湖北），此费用不可打印发票，用户满意。</t>
  </si>
  <si>
    <t>BL202310111655591044</t>
  </si>
  <si>
    <t>舒然</t>
  </si>
  <si>
    <t>2023-10-12 14:15:23</t>
  </si>
  <si>
    <t>判断省分:湖北&amp;#13;&amp;#10;:有意向资费&amp;#13;&amp;#10;:其他资费&amp;#13;&amp;#10;:否&amp;#13;&amp;#10;:降套&amp;#13;&amp;#10;:消费过高&amp;#13;&amp;#10;:挽留后，用户依旧要求降套&amp;#13;&amp;#10;:资费对比&amp;#13;&amp;#10;:挽留失败&amp;#13;&amp;#10;:&amp;#13;&amp;#10;node_106:&amp;#13;&amp;#10;:有合约/有靓号&amp;#13;&amp;#10;:&amp;#13;&amp;#10;&amp;#13;&amp;#10;高级模板内容：&amp;#13;&amp;#10;用户诉求:更改套餐&amp;#13;&amp;#10;当前套餐名称: 畅越冰激凌5G套餐129元&amp;#13;&amp;#10;新套餐名称（转入套餐名称）:29元福多多卡&amp;#13;&amp;#10;是合约期内（含靓号）:是&amp;#13;&amp;#10;备注:挽留无效 请核实处理 &amp;#13;</t>
  </si>
  <si>
    <t>套餐变更-未到厅：129转29，已为用户转资29元福多多卡，次月生效，满意</t>
  </si>
  <si>
    <t>BL202310111439161241</t>
  </si>
  <si>
    <t>谢双星</t>
  </si>
  <si>
    <t>2023-10-12 14:14:02</t>
  </si>
  <si>
    <t>判断省分:湖北&amp;#13;&amp;#10;:无意向资费&amp;#13;&amp;#10;node_104:&amp;#13;&amp;#10;node_102:&amp;#13;&amp;#10;:降套&amp;#13;&amp;#10;:消费过高&amp;#13;&amp;#10;:挽留后，用户依旧要求降套&amp;#13;&amp;#10;:消费对比&amp;#13;&amp;#10;:挽留失败&amp;#13;&amp;#10;:&amp;#13;&amp;#10;node_106:&amp;#13;&amp;#10;:有合约/有靓号&amp;#13;&amp;#10;:&amp;#13;&amp;#10;&amp;#13;&amp;#10;高级模板内容：&amp;#13;&amp;#10;用户诉求:用户来电反映说收到我们联通工作人员电话说可以更换成99元的套餐，现在要求我们线上为其变更，尽快处理并回复&amp;#13;&amp;#10;当前套餐名称:畅爽冰激凌5G套餐129元（基础版）&amp;#13;&amp;#10;新套餐名称（转入套餐名称）:99元套餐&amp;#13;&amp;#10;是合约期内（含靓号）:是&amp;#13;&amp;#10;备注:尽快处理并回复&amp;#13;</t>
  </si>
  <si>
    <t>套餐变更-未到厅：129转99，已转资畅爽冰激凌5G套餐99元（基础版），次月生效，联系用户未接，如有疑问可在工作时间（08:30-12:00；14:00-17:30）联系07176921001、13032700872宜昌客服。如用户咨询，请前台10010话务中心代为解释，谢谢</t>
  </si>
  <si>
    <t>BL202310101614561885</t>
  </si>
  <si>
    <t>向田民</t>
  </si>
  <si>
    <t>2023-10-12 15:44:30</t>
  </si>
  <si>
    <t>判断省分:湖北&amp;#13;&amp;#10;:有意向资费&amp;#13;&amp;#10;:是&amp;#13;&amp;#10;:不认可：坚持要求转入有限制的套餐&amp;#13;&amp;#10;:&amp;#13;&amp;#10;&amp;#13;&amp;#10;高级模板内容：&amp;#13;&amp;#10;用户诉求:变更套餐&amp;#13;&amp;#10;当前套餐名称:腾讯大王卡&amp;#13;&amp;#10;新套餐名称（转入套餐名称）:29元135G流量&amp;#13;&amp;#10;是合约期内（含靓号）:是&amp;#13;&amp;#10;备注:要求在线变更我处解释暂无此款套餐用户不认可表示工信部投诉&amp;#13;</t>
  </si>
  <si>
    <t>套餐变更-未到厅：19元转29元，已办理转资小天卡29元，系统无此套餐选项，已建议用户关注其他更优套餐，用户满意。</t>
  </si>
  <si>
    <t>BL202310111545352419</t>
  </si>
  <si>
    <t>欧阳银</t>
  </si>
  <si>
    <t>2023-10-12 09:13:27</t>
  </si>
  <si>
    <t>&amp;#13;&amp;#10;高级模板内容：&amp;#13;&amp;#10;用户诉求:用户要求更改29元福多多卡，已告知有副卡需要到营业厅用户不认可&amp;#13;&amp;#10;当前套餐名称:腾讯大王卡&amp;#13;&amp;#10;新套餐名称（转入套餐名称）:29元福多多卡&amp;#13;&amp;#10;是合约期内（含靓号）:否&amp;#13;</t>
  </si>
  <si>
    <t>套餐变更-未到厅：19转29元，用户要求转资29元福多多卡套餐，跟用户解释清楚有副卡，29元福多多卡带不了副卡，用户表示先不办理了，后期需要再联系我们，满意。</t>
  </si>
  <si>
    <t>BL202310111447551411</t>
  </si>
  <si>
    <t>陶景三</t>
  </si>
  <si>
    <t>2023-10-12 15:17:13</t>
  </si>
  <si>
    <t>【2022年上工信部测评重保用户】[该用户有申诉倾向，请注意受理态度，查询近三天工单记录，积极解决用户问题。] 判断省分:湖北&amp;#13;&amp;#10;:无意向资费&amp;#13;&amp;#10;node_104:&amp;#13;&amp;#10;node_102:&amp;#13;&amp;#10;:降套&amp;#13;&amp;#10;:消费过高&amp;#13;&amp;#10;:挽留后，用户依旧要求降套&amp;#13;&amp;#10;:资费对比&amp;#13;&amp;#10;:挽留失败&amp;#13;&amp;#10;:&amp;#13;&amp;#10;node_106:&amp;#13;&amp;#10;:有合约/有靓号&amp;#13;&amp;#10;:&amp;#13;&amp;#10;&amp;#13;&amp;#10;高级模板内容：&amp;#13;&amp;#10;用户诉求:客户来电要求变更畅越冰激凌5G套餐129元套餐&amp;#13;&amp;#10;当前套餐名称: 畅越冰激凌5G套餐239元&amp;#13;&amp;#10;新套餐名称（转入套餐名称）:畅越冰激凌5G套餐129元&amp;#13;&amp;#10;是合约期内（含靓号）:是&amp;#13;&amp;#10;备注:客户来电要求变更畅越冰激凌5G套餐129元套餐，我处已按流程解释挽留无效，要求尽快处理变更套餐，请协助处理，谢谢&amp;#13;</t>
  </si>
  <si>
    <t>套餐变更-未到厅：239元转129元，核实用户有合约限制，暂不支持转资，已向用户解释，于10月31日前由营服协助发OA尝试转资129元套餐，次月生效，用户满意。</t>
  </si>
  <si>
    <t>BL202310101952290009</t>
  </si>
  <si>
    <t>傅正恒</t>
  </si>
  <si>
    <t>2023-10-12 14:09:10</t>
  </si>
  <si>
    <t>判断省分:湖北&amp;#13;&amp;#10;:指定要求办理全国流量王8元套餐&amp;#13;&amp;#10;:&amp;#13;&amp;#10;&amp;#13;&amp;#10;高级模板内容：&amp;#13;&amp;#10;用户诉求:降套，改为全国流量王8元套餐&amp;#13;&amp;#10;当前套餐名称: 星锐卡(湖北&amp;#13;&amp;#10;新套餐名称（转入套餐名称）:全国流量王8元套餐&amp;#13;&amp;#10;是合约期内（含靓号）:是&amp;#13;</t>
  </si>
  <si>
    <t>套餐变更-未到厅：59转8，已为用户转资全国流量王8元套餐，联系用户未接，如有疑问可在工作时间（08:30-12:00；14:00-17:30）联系07176921001、13032700872宜昌客服。如用户咨询，请前台10010话务中心代为解释，谢谢</t>
  </si>
  <si>
    <t>BL202310111526382127</t>
  </si>
  <si>
    <t>裴雨晴</t>
  </si>
  <si>
    <t>2023-10-12 16:41:27</t>
  </si>
  <si>
    <t>判断省分:湖北&amp;#13;&amp;#10;:有意向资费&amp;#13;&amp;#10;:否&amp;#13;&amp;#10;:降套&amp;#13;&amp;#10;:消费过高&amp;#13;&amp;#10;:挽留后，用户依旧要求降套&amp;#13;&amp;#10;:资费对比&amp;#13;&amp;#10;:挽留失败&amp;#13;&amp;#10;:&amp;#13;&amp;#10;node_106:&amp;#13;&amp;#10;:有合约/有靓号&amp;#13;&amp;#10;:&amp;#13;&amp;#10;&amp;#13;&amp;#10;高级模板内容：&amp;#13;&amp;#10;用户诉求:用户来电要求我方更改套餐为（畅爽冰激凌5G套餐129元（基础版）），前台解释无效，挽留失败，请我方尽快处理谢谢&amp;#13;&amp;#10;当前套餐名称:畅爽冰激凌5G套餐239元（基础版）&amp;#13;&amp;#10;新套餐名称（转入套餐名称）:畅爽冰激凌5G套餐129元（基础版）&amp;#13;&amp;#10;是合约期内（含靓号）:是&amp;#13;&amp;#10;备注:用户来电要求我方更改套餐为（畅爽冰激凌5G套餐129元（基础版）），前台解释无效，挽留失败，请我方尽快处理谢谢&amp;#13;</t>
  </si>
  <si>
    <t>套餐变更-未到厅：用户要求转资59元畅越冰激凌套餐，挽留无效（降套的）已办理，次月生效 客户满意。</t>
  </si>
  <si>
    <t>TS202310120101081410</t>
  </si>
  <si>
    <t>张洪成</t>
  </si>
  <si>
    <t>2023-10-12 09:01:30</t>
  </si>
  <si>
    <t>22年Q3Q4重点客户&amp;#13;&amp;#10;高级模板内容：&amp;#13;&amp;#10;投诉问题描述:用户反映不能通话&amp;#13;&amp;#10;业务名称:清卡重用&amp;#13;&amp;#10;办理渠道:10010热线&amp;#13;&amp;#10;办理时间:2023-10-12&amp;#13;&amp;#10;系统提示内容:无&amp;#13;&amp;#10;用户要求:停机复机&amp;#13;</t>
  </si>
  <si>
    <t>TS202310100842512111</t>
  </si>
  <si>
    <t>方恩华</t>
  </si>
  <si>
    <t>2023-10-12 09:25:27</t>
  </si>
  <si>
    <t>判断省分:湖北&amp;#13;&amp;#10;:湖北在省内手机不能打+不能接&amp;#13;&amp;#10;获取入参:&amp;#13;&amp;#10;获取历史工单:无历史工单&amp;#13;&amp;#10;:下一&amp;#13;&amp;#10;:下一步&amp;#13;&amp;#10;node_317:&amp;#13;&amp;#10;:不符合办理条件&amp;#13;&amp;#10;:某一地点无法拨打或接听&amp;#13;&amp;#10;:不清楚&amp;#13;&amp;#10;:网络有异常&amp;#13;&amp;#10;往月欠费:不欠费&amp;#13;&amp;#10;获取参数:获取参数&amp;#13;&amp;#10;获取工单记录:已获取&amp;#13;&amp;#10;用户是否享受过赔付、产品信息:未享受过服务补救产品&amp;#13;&amp;#10;人工判断是否执行过:1、受理流水号：;2、受理号码：17771261528;3、主叫号码：17771261528;4、被叫号码：;5、客户姓名：方恩华;6、客户级别：无级别;7、用户归属地：宜昌市; 8、受理员工工号：hubXN23TF8071;9、手机厂商：;10、投诉渠道：10010客服热线;11、投诉打点范围：0.5千米;12、投诉地址：宜昌市-兴山县:尚伊产后修复中心【永安路种子站门面二楼】;13、网格ID：64297;14、网格名称：YC_B_64297;15、经度：110.748196;16、纬度：31.346302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22、室内或室外：室内外;23、手机信号强弱：一至两格不稳定;24、用户周边使用情况：不清楚;25、主工单流水号：hub169689840453114304;26、语音业务类型：无法主被叫;27、数据业务类型：;28、用户是否接受解释：否;29、公告类型：网络信息;30、基站ID：;31、基站名称：;32、其它地方是否正常使用：是;33、之前是否可以正常使用：是;用户来电反映在（详细地址：宜昌市-兴山县:尚伊产后修复中心【永安路种子站门面二楼】从（时间：10月）开始（/信号弱/不稳定/掉话/单通），（服务状态：正常），周围用户（不清楚）正常使用，用户（已开关机/换机换卡）测试，手机显示（***），用户要求尽快核实处理，联系电话（）。&amp;#13;</t>
  </si>
  <si>
    <t>TS202310101836392320</t>
  </si>
  <si>
    <t>王道斌</t>
  </si>
  <si>
    <t>2023-10-12 09:24:28</t>
  </si>
  <si>
    <t>移网一键诊断结果:1.用户状态是否正常：开通.2.上网功能是否正常：开通.3.流量封顶情况：未封顶.4.近期缴费开机记录情况：无缴费开机.5.2345G终端支持情况：5G终端.6.是否开通关闭公网：.7.是否存在群障：不存在.8.查询终端5G开关状态：终端5G开关已打开.9.查询流量是否限速：未限速.10.查询用户终端蜂窝网络状态：开启.:诊断无异常/解释不认可&amp;#13;&amp;#10;:在湖北&amp;#13;&amp;#10;:能/不清楚&amp;#13;&amp;#10;是否套餐变更:否1、受理流水号：;2、受理号码：15671020108;3、主叫号码：15671020108;4、被叫号码：;5、客户姓名：王道斌;6、客户级别：无级别;7、用户归属地：宜昌市; 8、受理员工工号：hubXN23TF2925;9、手机厂商：;10、投诉渠道：10010客服热线;11、投诉打点范围：0.5千米;12、投诉地址：宜昌市-西陵区:西陵区三江小学【樵湖一路】;13、网格ID：191072;14、网格名称：YC_A_湖北省宜昌市西陵区樵湖一路-团结路交叉口附近网格_191072;15、经度：111.279125;16、纬度：30.719355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169693362169371723;26、语音业务类型：;27、数据业务类型：无法上网;28、用户是否接受解释：否;29、公告类型：网络信息;30、基站ID：117.110861;31、基站名称：117.110861;32、其它地方是否正常使用：否;33、之前是否可以正常使用：否;&amp;#13;&amp;#10;经度：111.279125&amp;#13;&amp;#10;纬度：30.719355&amp;#13;&amp;#10;用户来电反映从（10月1日）开始在（湖北省宜昌市西陵区葛洲坝街道五公司小区36号楼2单元1楼）使用（无信号/信号弱/），服务状态正常，用户（已开关机/换机换卡）测试，仍然如此，要求尽快处理，第二联系电话（15671020108）。</t>
  </si>
  <si>
    <t>联系用户明天下午现场测试，处理人 陈益满 联系电话 18671733750</t>
  </si>
  <si>
    <t>TS202310101150142057</t>
  </si>
  <si>
    <t>康鹤</t>
  </si>
  <si>
    <t>2023-10-12 09:19:46</t>
  </si>
  <si>
    <t>判断省分:非南一&amp;#13;&amp;#10;:下一步&amp;#13;&amp;#10;:诊断无异常/对解释不认可&amp;#13;&amp;#10;:网络异常&amp;#13;&amp;#10;:1、受理流水号：;2、受理号码：13213529462;3、主叫号码：13213529462;4、被叫号码：;5、客户姓名：康鹤;6、客户级别：二星忠诚用户;7、用户归属地：宜昌市; 8、受理员工工号：hubXN22ZH3639;9、手机厂商：;10、投诉渠道：10010客服热线;11、投诉打点范围：0.2千米;12、投诉地址：宜昌市-五峰土家族自治县:湖北省宜昌市五峰土家族自治县湾潭镇【】;13、网格ID：153656;14、网格名称：YC_B_153656;15、经度：110.433891;16、纬度：30.045847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语音;22、室内或室外：室内外;23、手机信号强弱：无信号;24、用户周边使用情况：全部发生;25、主工单流水号：hub169690953660026613;26、语音业务类型：杂音,回音;27、数据业务类型：;28、用户是否接受解释：否;29、公告类型：网络信息;30、基站ID：117.1015243;31、基站名称：117.1015243;32、其它地方是否正常使用：是;33、之前是否可以正常使用：是;&amp;#13;&amp;#10;湖北省宜昌市五峰土家族自治县湾潭镇八里铺（详细地址未告知），用户表示在该地无信号，无法通话&amp;#13;</t>
  </si>
  <si>
    <t>投诉点已有新开站点，建议用户关注，后期有问题与测试人员联系，处理人 陈益满 联系电话 18671733750</t>
  </si>
  <si>
    <t>TS202310071738230850</t>
  </si>
  <si>
    <t>2023-10-12 18:19:33</t>
  </si>
  <si>
    <t>主办单位：湖北&amp;#10;客户类别：普通客户&amp;#10;10010是否打通：是&amp;#10;是否二次致电10015：是&amp;#10;是否联系：否&amp;#10;升级倾向：&amp;#10;号码归属省：湖北&amp;#10;SVIP等级：&amp;#10;1. 问题类型:;&amp;#10;2. 投诉类型:手机信号问题;&amp;#10;3. 营业厅地址:;&amp;#10;4. 位置信息:西陵二路37号;&amp;#10;5. 位置发生地:湖北省宜昌市西陵区;&amp;#10;6. 投诉内容:手机网络类型:5G；&amp;#10; 网络情况:上网卡顿/掉线/不稳定；&amp;#10; 接打电话情况:掉话/单通/无法通话；&amp;#10; APP应用程序是否正常使用:部分不正常；&amp;#10; 影响范围:特定地点；&amp;#10; 其他用户能否正常使用:不了解；&amp;#10; 影响时段:全时段；&amp;#10; 投诉内容:故障报修无人理睬，投诉平台后台被人为改为已经解决完成，没有任何人联系我，将继续投诉，每天投诉直到解决问题为止。；&amp;#10;关联10010工单流水号：TS202309302142139586</t>
  </si>
  <si>
    <t>网络质量： 西陵二路37号AA①客户投诉产生的原因：客户反馈网络信号的问题。 ②客户投诉问题核查情况及解决方案：收到贵部转办后，我司立即组织调查。经核实，西陵区:福沁园。前期现场测试，西陵区福沁园4栋1单元1楼室内，联通4G、电信4G均弱覆盖。建议为用户安装手机伴侣提升信号覆盖，用户拒绝安装手机伴侣，要求将月租费用全免，已告知用户可申请主副卡2个号码办理20元*6个月话费补赠，共计到账费用240元，客户拒绝，暂不要求到账，满意度一般。我司于2023-10-09 14:28:38联系客户解释以上情况。 ③客户问题满意度：一般 ④回单人：胡春燕 6921001 回单成功</t>
  </si>
  <si>
    <t>TS202310120931050427</t>
  </si>
  <si>
    <t>莫诚勇</t>
  </si>
  <si>
    <t>2023-10-12 14:30:08</t>
  </si>
  <si>
    <t>主办单位：湖北&amp;#10;客户类别：普通客户&amp;#10;10010是否打通：是&amp;#10;是否二次致电10015：是&amp;#10;是否联系：否&amp;#10;升级倾向：&amp;#10;号码归属省：湖北&amp;#10;SVIP等级：&amp;#10;1. 问题类型:;&amp;#10;2. 投诉类型:通话费争议;&amp;#10;3. 营业厅地址:;&amp;#10;4. 位置信息:;&amp;#10;5. 位置发生地:;&amp;#10;6. 投诉内容:网络无服务无法法正常通话要求返还两个月的话费。&amp;#10;202308国内通话费:0&amp;#10;202309国内通话费:0&amp;#10;关联10010工单流水号：TS202309241613528047</t>
  </si>
  <si>
    <t>网络质量：①客户投诉产生的原因：无法法正常通话要求返还两个月的话费。 ②客户投诉问题核查情况及解决方案：收到贵部转办后，我司立即组织调查。经核实用户在陕西该使用地址无网络覆盖导致，为用户申请198元费用查询10月2日-3日已到账，考虑到用户使用感知为用户申请10G流量供本月使用，我司2023-10-12 15:43:49联系客户解释。 ③客户问题满意度：满意。 ④回单人：田群、联系方式：07176921001</t>
  </si>
  <si>
    <t>TS202310101607581030</t>
  </si>
  <si>
    <t>边祥东</t>
  </si>
  <si>
    <t>2023-10-12 09:23:27</t>
  </si>
  <si>
    <t>市伍家岗区网格_108269;15、经度：111.385882;16、纬度：30.635250;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无信号;24、用户周边使用情况：不清楚;25、主工单流水号：hub169692504542920483;26、语音业务类型：;27、数据业务类型：无法上网;28、用户是否接受解释：否;29、公告类型：网络信息;30、基站ID：117.1005448;31、基站名称：117.1005448;32、其它地方是否正常使用：否;33、之前是否可以正常使用：否;&amp;#13;&amp;#10;&amp;#13;&amp;#10;用户来电反映从（一直）开始在（宜昌市-伍家岗区:恒大山水城【花溪路68号】;具体位置不愿提供）使用（无信号/信号弱/断断续续/掉话/单通），服务状态正常，用户（已开关机/换机换卡/不配合）测试，仍然如此，要求尽快处理，第二联系电话（15572780183   ）。</t>
  </si>
  <si>
    <t>现场测试正常，周边基站无故障，建议用户观察使用，后期有问题与测试人员联系，处理人 陈益满 联系电话 18671733750</t>
  </si>
  <si>
    <t>TS202310111906231293</t>
  </si>
  <si>
    <t>李玟</t>
  </si>
  <si>
    <t>2023-10-12 11:54:27</t>
  </si>
  <si>
    <t>&amp;#13;&amp;#10;高级模板内容：&amp;#13;&amp;#10;投诉问题描述:星锐卡30元赠费12个月优惠合约 (湖北)，9月返费没到账&amp;#13;&amp;#10;活动名称:星锐卡30元赠费12个月优惠合约 (湖北)&amp;#13;&amp;#10;争议月份:2023年9月&amp;#13;&amp;#10;争议金额:30&amp;#13;&amp;#10;用户要求:核实处理&amp;#13;</t>
  </si>
  <si>
    <t>系统支撑：客户反馈23.9月星锐卡赠费未到账，可是23.9月有欠费停机导致赠费未到账，考虑客户感知，申请补赠23.9月赠费合计30元，24小时内到账，此费用不可打印账单发票，回访满意</t>
  </si>
  <si>
    <t>TS202310121103480540</t>
  </si>
  <si>
    <t>黄也天</t>
  </si>
  <si>
    <t>2023-10-12 13:39:37</t>
  </si>
  <si>
    <t>&amp;#13;&amp;#10;高级模板内容：&amp;#13;&amp;#10;投诉问题描述:用户表示自己已经到营业厅取消沃小号服务，但现在还在扣费，为其查询发现并没有取消掉，用户不认可，表示自己是取消才走的，要求核实&amp;#13;&amp;#10;到厅时间:2023-09-28&amp;#13;&amp;#10;到厅名称:城区东山大道国贸自有营业厅&amp;#13;&amp;#10;办理业务:沃小号&amp;#13;&amp;#10;营业厅地址:城区东山大道国贸自有营业厅&amp;#13;&amp;#10;用户要求:要求核实，请核实处理&amp;#13;</t>
  </si>
  <si>
    <t>系统支撑：因系统支撑不到位导致沃小号业务取消后仍产生费用，现以为用户取消并申请减免本月费用10元，24小时内赠费到账，不可打印发票，满意</t>
  </si>
  <si>
    <t>TS202310111522370915</t>
  </si>
  <si>
    <t>覃宗才</t>
  </si>
  <si>
    <t>2023-10-12 16:08:14</t>
  </si>
  <si>
    <t>&amp;#13;&amp;#10;高级模板内容：&amp;#13;&amp;#10;投诉问题描述:用户来电称10月份同样没有合约赠款返还，要求和前期工单一样返费，详见：TS202309141649111053&amp;#13;&amp;#10;活动名称:/&amp;#13;&amp;#10;争议月份:2023年10月&amp;#13;&amp;#10;争议金额:0&amp;#13;&amp;#10;用户要求:返费&amp;#13;</t>
  </si>
  <si>
    <t>系统支撑：因系统支撑不到位导致赠费未到账，申请补赠剩余4个月费用80元，24小时内赠费到账，不可打印发票，满意</t>
  </si>
  <si>
    <t>TS202310111706081254</t>
  </si>
  <si>
    <t>郑钰</t>
  </si>
  <si>
    <t>2023-10-12 17:29:14</t>
  </si>
  <si>
    <t>&amp;#13;&amp;#10;高级模板内容：&amp;#13;&amp;#10;投诉问题描述:用户来电对于上个月的 调增减项_低消补收费_最低消费补足  不认可&amp;#13;&amp;#10;争议月份:2023年9月&amp;#13;&amp;#10;争议金额:58.3&amp;#13;&amp;#10;用户要求:烦请处理 用户存在宽带低消   又有赠款  抵扣   &amp;#13;&amp;#10;用户对此不认可&amp;#13;</t>
  </si>
  <si>
    <t>系统支撑：因系统支撑不到位导致赠费与低消互斥产生补收，申请补赠炫彩通信助理包6元版（立即生效）2022年6月-2023年4月合计66元，退至宽带私有账户，24小时内到账，此费用不可打印账单发票，回访满意</t>
  </si>
  <si>
    <t>TS202310111205161406</t>
  </si>
  <si>
    <t>投诉工单（2021版）&gt;&gt;移网&gt;&gt;【变更及服务】渠道服务&gt;&gt;不同渠道查询的结果不一致</t>
  </si>
  <si>
    <t>周鑫伟</t>
  </si>
  <si>
    <t>2023-10-12 09:24:47</t>
  </si>
  <si>
    <t>&amp;#13;&amp;#10;高级模板内容：&amp;#13;&amp;#10;投诉问题描述:用户称自己查询到自己的10元200分钟（立即生效）湖北立即-减免10元长期有效的 但是现在查询到10元200分钟（立即生效）上月失效了对此不认可&amp;#13;&amp;#10;涉及渠道:营业厅&amp;#13;&amp;#10;用户要求:用户称自己查询到自己的10元200分钟（立即生效）湖北立即-减免10元长期有效的 但是现在查询到10元200分钟（立即生效）上月失效了对此不认可&amp;#13;</t>
  </si>
  <si>
    <t>系统支撑：用户反映语音包未生效，经核实，10元200分钟在有效期内，但套餐余量显示已失效，现由校园营服重新勾选，立即生效，满意。</t>
  </si>
  <si>
    <t>TS202310111652440894</t>
  </si>
  <si>
    <t>王虹婷</t>
  </si>
  <si>
    <t>2023-10-12 10:20:39</t>
  </si>
  <si>
    <t>主办单位：湖北&amp;#10;客户类别：普通客户&amp;#10;10010是否打通：否&amp;#10;是否二次致电10015：是&amp;#10;是否联系：否&amp;#10;升级倾向：&amp;#10;号码归属省：湖北&amp;#10;SVIP等级：&amp;#10;1. 问题类型:;&amp;#10;2. 投诉类型:手机流量费争议;&amp;#10;3. 营业厅地址:;&amp;#10;4. 位置信息:;&amp;#10;5. 位置发生地:;&amp;#10;6. 投诉内容:我自己在澳门读书，往返珠澳两地，在澳门我都是使用澳门3m电话卡，为何会产生如此高额的漫游费用？且联通短信不曾给一个告知&amp;#10;202309月上网费:45.00&amp;#10;争议金额:0.00</t>
  </si>
  <si>
    <t>系统支撑①客户投诉产生的原因：客户反映国际漫游费用问题&amp;#10;②客户投诉问题核查情况及解决方案：收到贵部转办后，我司立即组织调查。经核实，用户反映在澳门未使用该号码产生扣费问题，现用户已关闭国际漫游，考虑用户使用感知，已为用户申请减免9月满意费50元，24小时内赠费到账，不可打印发票，满意。&amp;#10;③客户问题满意度：我司于2023-10-12 09:42:10联系客户满意。&amp;#10;④回单人:程李晶；联系电话：07176921001</t>
  </si>
  <si>
    <t>TS202310111048061868</t>
  </si>
  <si>
    <t>王学喜</t>
  </si>
  <si>
    <t>2023-10-12 13:26:36</t>
  </si>
  <si>
    <t>主办单位：湖北&amp;#10;客户类别：普通客户&amp;#10;10010是否打通：否&amp;#10;是否二次致电10015：是&amp;#10;是否联系：否&amp;#10;升级倾向：&amp;#10;号码归属省：湖北&amp;#10;SVIP等级：&amp;#10;1. 问题类型:;&amp;#10;2. 投诉类型:携号转网;&amp;#10;3. 营业厅地址:;&amp;#10;4. 位置信息:;&amp;#10;5. 位置发生地:;&amp;#10;6. 投诉内容:我的号码现在使用信号非常不好，要携号转网，但是查到里面有个Cpe业务，这个业务从来没用过，我要求马上跟我取消了办理转网。&amp;#10;7. 携转原因:信号质量差&amp;#10;8. 无法携转原因:业务限制</t>
  </si>
  <si>
    <t>TS202310111025051189</t>
  </si>
  <si>
    <t>王仁华</t>
  </si>
  <si>
    <t>2023-10-12 16:18:45</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</si>
  <si>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投诉内容:帮忙把宽带销户，本人长期在外地工作，家里宽带不需要了</t>
  </si>
  <si>
    <t>BL202310111950510871</t>
  </si>
  <si>
    <t>李善红</t>
  </si>
  <si>
    <t>2023-10-12 09:41:55</t>
  </si>
  <si>
    <t>&amp;#13;&amp;#10;高级模板内容：&amp;#13;&amp;#10;需区域二线受理的业务:用户无法提供验证码&amp;#13;&amp;#10;用户需办理业务名称: 炫彩通信助理包-云盘版 -立即生效（湖北） &amp;#13;&amp;#10;业务办理类型:取消&amp;#13;&amp;#10;业务生效时间:立即生效&amp;#13;&amp;#10;是否已按规范验证用户信息:是&amp;#13;&amp;#10;备注（如开通流量包、语音包请备注清楚当月有效/长期有效）:已验证机主姓名+证件号码+证件地址&amp;#13;</t>
  </si>
  <si>
    <t>BL202310111813362250</t>
  </si>
  <si>
    <t>董为华</t>
  </si>
  <si>
    <t>2023-10-12 09:13:02</t>
  </si>
  <si>
    <t>&amp;#13;&amp;#10;高级模板内容：&amp;#13;&amp;#10;需区域二线受理的业务:用户无法提供验证码&amp;#13;&amp;#10;用户需办理业务名称:	王者荣耀流量权益包-腾讯-12元&amp;#13;&amp;#10;业务办理类型:取消&amp;#13;&amp;#10;业务生效时间:立即生效&amp;#13;&amp;#10;是否已按规范验证用户信息:是&amp;#13;</t>
  </si>
  <si>
    <t>BL202310111457201577</t>
  </si>
  <si>
    <t>李红菊</t>
  </si>
  <si>
    <t>2023-10-12 11:12:37</t>
  </si>
  <si>
    <t>&amp;#13;&amp;#10;高级模板内容：&amp;#13;&amp;#10;需区域二线受理的业务:用户无法提供验证码&amp;#13;&amp;#10;用户需办理业务名称:5G炫彩加油包19元10GB（立即生效）（湖北）&amp;#13;&amp;#10;业务办理类型:取消&amp;#13;&amp;#10;业务生效时间:次月生效&amp;#13;&amp;#10;是否已按规范验证用户信息:是&amp;#13;</t>
  </si>
  <si>
    <t>BL202310111520041992</t>
  </si>
  <si>
    <t>郭世兵</t>
  </si>
  <si>
    <t>2023-10-12 11:56:55</t>
  </si>
  <si>
    <t>&amp;#13;&amp;#10;高级模板内容：&amp;#13;&amp;#10;需区域二线受理的业务:用户无法提供验证码&amp;#13;&amp;#10;用户需办理业务名称:5G炫彩通信助理包-云盘版（首月5元半价）&amp;#13;&amp;#10;业务办理类型:取消&amp;#13;&amp;#10;业务生效时间:次月生效&amp;#13;&amp;#10;是否已按规范验证用户信息:是&amp;#13;&amp;#10;备注（如开通流量包、语音包请备注清楚当月有效/长期有效）:无法收到验证&amp;#13;</t>
  </si>
  <si>
    <t>BL202310111543022381</t>
  </si>
  <si>
    <t>李铖</t>
  </si>
  <si>
    <t>2023-10-12 09:11:14</t>
  </si>
  <si>
    <t>&amp;#13;&amp;#10;高级模板内容：&amp;#13;&amp;#10;需区域二线受理的业务:用户无法提供验证码&amp;#13;&amp;#10;用户需办理业务名称:5G优惠加油包19元10GB（次月生效）（湖北）&amp;#13;&amp;#10;业务办理类型:取消&amp;#13;&amp;#10;业务生效时间:次月生效&amp;#13;&amp;#10;是否已按规范验证用户信息:无需验证&amp;#13;</t>
  </si>
  <si>
    <t>BL202310111730201610</t>
  </si>
  <si>
    <t>邹想姣</t>
  </si>
  <si>
    <t>2023-10-12 09:13:33</t>
  </si>
  <si>
    <t>&amp;#13;&amp;#10;高级模板内容：&amp;#13;&amp;#10;需区域二线受理的业务:用户无法提供验证码&amp;#13;&amp;#10;用户需办理业务名称:爱奇艺10G流量加月会员合约包省分（已停售）  &amp;#13;&amp;#10;业务办理类型:取消&amp;#13;&amp;#10;业务生效时间:立即生效&amp;#13;&amp;#10;是否已按规范验证用户信息:是&amp;#13;</t>
  </si>
  <si>
    <t>BL202310121139112296</t>
  </si>
  <si>
    <t>田海燕</t>
  </si>
  <si>
    <t>2023-10-12 14:18:35</t>
  </si>
  <si>
    <t>&amp;#13;&amp;#10;高级模板内容：&amp;#13;&amp;#10;需区域二线受理的业务:用户无法提供验证码&amp;#13;&amp;#10;用户需办理业务名称:湖北宜昌预存话费得流量短信包24个月-立即&amp;#13;&amp;#10;业务办理类型:取消&amp;#13;&amp;#10;业务生效时间:立即生效&amp;#13;&amp;#10;是否已按规范验证用户信息:是&amp;#13;</t>
  </si>
  <si>
    <t>BL202310120453061897</t>
  </si>
  <si>
    <t>郝光春</t>
  </si>
  <si>
    <t>2023-10-12 09:23:30</t>
  </si>
  <si>
    <t>&amp;#13;&amp;#10;高级模板内容：&amp;#13;&amp;#10;需区域二线受理的业务:用户无法提供验证码&amp;#13;&amp;#10;用户需办理业务名称:解除流量封顶&amp;#13;&amp;#10;业务办理类型:取消&amp;#13;&amp;#10;业务生效时间:立即生效&amp;#13;&amp;#10;是否已按规范验证用户信息:是&amp;#13;&amp;#10;备注（如开通流量包、语音包请备注清楚当月有效/长期有效）:用户要求解除流量封顶&amp;#13;</t>
  </si>
  <si>
    <t>BL202310111751571941</t>
  </si>
  <si>
    <t>刘长芬</t>
  </si>
  <si>
    <t>2023-10-12 09:37:32</t>
  </si>
  <si>
    <t>&amp;#13;&amp;#10;高级模板内容：&amp;#13;&amp;#10;需区域二线受理的业务:用户无法提供验证码&amp;#13;&amp;#10;用户需办理业务名称:金太阳点读宝20元&amp;#13;&amp;#10;业务办理类型:取消&amp;#13;&amp;#10;业务生效时间:立即生效&amp;#13;&amp;#10;是否已按规范验证用户信息:是&amp;#13;</t>
  </si>
  <si>
    <t>BL202310121338151308</t>
  </si>
  <si>
    <t>邹玉华</t>
  </si>
  <si>
    <t>2023-10-12 14:31:04</t>
  </si>
  <si>
    <t>&amp;#13;&amp;#10;高级模板内容：&amp;#13;&amp;#10;需区域二线受理的业务:用户无法提供验证码&amp;#13;&amp;#10;用户需办理业务名称:沃云盘尊享会员包2021版10元/月&amp;#13;&amp;#10;业务办理类型:取消&amp;#13;&amp;#10;业务生效时间:次月生效&amp;#13;&amp;#10;是否已按规范验证用户信息:无需验证&amp;#13;</t>
  </si>
  <si>
    <t>BL202310111637170785</t>
  </si>
  <si>
    <t>2023-10-12 09:27:30</t>
  </si>
  <si>
    <t>&amp;#13;&amp;#10;高级模板内容：&amp;#13;&amp;#10;需区域二线受理的业务:用户无法提供验证码&amp;#13;&amp;#10;用户需办理业务名称:炫彩通信助理包-云盘版 -次月生效（湖北）-10元&amp;#13;&amp;#10;业务办理类型:取消&amp;#13;&amp;#10;业务生效时间:次月生效&amp;#13;&amp;#10;是否已按规范验证用户信息:是&amp;#13;</t>
  </si>
  <si>
    <t>BL202310111826232404</t>
  </si>
  <si>
    <t>杨久东</t>
  </si>
  <si>
    <t>2023-10-12 09:12:35</t>
  </si>
  <si>
    <t>&amp;#13;&amp;#10;高级模板内容：&amp;#13;&amp;#10;需区域二线受理的业务:用户无法提供验证码&amp;#13;&amp;#10;用户需办理业务名称:炫彩通信助理包-云盘版 -立即生效（湖北）&amp;#13;&amp;#10;业务办理类型:取消&amp;#13;&amp;#10;业务生效时间:立即生效&amp;#13;&amp;#10;是否已按规范验证用户信息:是&amp;#13;</t>
  </si>
  <si>
    <t>BL202310111709491251</t>
  </si>
  <si>
    <t>沈红云</t>
  </si>
  <si>
    <t>2023-10-12 09:15:02</t>
  </si>
  <si>
    <t>&amp;#13;&amp;#10;高级模板内容：&amp;#13;&amp;#10;需区域二线受理的业务:用户无法提供验证码&amp;#13;&amp;#10;用户需办理业务名称:云加速5G畅玩加油包(湖北)&amp;#13;&amp;#10;业务办理类型:取消&amp;#13;&amp;#10;业务生效时间:次月生效&amp;#13;&amp;#10;是否已按规范验证用户信息:是&amp;#13;</t>
  </si>
  <si>
    <t>BL202310112027051207</t>
  </si>
  <si>
    <t>王桃红</t>
  </si>
  <si>
    <t>2023-10-12 09:41:06</t>
  </si>
  <si>
    <t>BL202310111737451722</t>
  </si>
  <si>
    <t>2023-10-12 09:14:30</t>
  </si>
  <si>
    <t>BL202310111632450711</t>
  </si>
  <si>
    <t>周震</t>
  </si>
  <si>
    <t>2023-10-12 10:19:08</t>
  </si>
  <si>
    <t>BL202310111724251498</t>
  </si>
  <si>
    <t>2023-10-12 09:23:48</t>
  </si>
  <si>
    <t>&amp;#13;&amp;#10;高级模板内容：&amp;#13;&amp;#10;需区域二线受理的业务:用户无法提供验证码&amp;#13;&amp;#10;用户需办理业务名称:云加速5G畅玩加油包(湖北)炫彩通信助理包-云盘版 -立即生效（湖北）&amp;#13;&amp;#10;业务办理类型:取消&amp;#13;&amp;#10;业务生效时间:次月生效&amp;#13;&amp;#10;是否已按规范验证用户信息:无需验证&amp;#13;</t>
  </si>
  <si>
    <t>BL202310111701081120</t>
  </si>
  <si>
    <t>朱世卯</t>
  </si>
  <si>
    <t>2023-10-12 11:45:27</t>
  </si>
  <si>
    <t>[65岁以上老人] &amp;#13;&amp;#10;高级模板内容：&amp;#13;&amp;#10;需区域二线受理的业务:用户无法提供验证码&amp;#13;&amp;#10;用户需办理业务名称:	 AR彩铃酷趣会员5G加油包（湖北） 订&amp;#13;&amp;#10;业务办理类型:取消&amp;#13;&amp;#10;业务生效时间:立即生效&amp;#13;&amp;#10;是否已按规范验证用户信息:无需验证&amp;#13;</t>
  </si>
  <si>
    <t>BL202310111516261936</t>
  </si>
  <si>
    <t>张中信</t>
  </si>
  <si>
    <t>2023-10-12 11:12:23</t>
  </si>
  <si>
    <t>[65岁以上老人] &amp;#13;&amp;#10;高级模板内容：&amp;#13;&amp;#10;需区域二线受理的业务:用户无法提供验证码&amp;#13;&amp;#10;用户需办理业务名称:	 腾讯王卡-39元5G版超级会员（黄金版&amp;#13;&amp;#10;业务办理类型:取消&amp;#13;&amp;#10;业务生效时间:立即生效&amp;#13;&amp;#10;是否已按规范验证用户信息:是&amp;#13;</t>
  </si>
  <si>
    <t>BL202310111733001648</t>
  </si>
  <si>
    <t>杨兴群</t>
  </si>
  <si>
    <t>2023-10-12 09:31:16</t>
  </si>
  <si>
    <t>[65岁以上老人] &amp;#13;&amp;#10;高级模板内容：&amp;#13;&amp;#10;需区域二线受理的业务:用户无法提供验证码&amp;#13;&amp;#10;用户需办理业务名称:5G加油包19元5GB（次月生效）&amp;#13;&amp;#10;业务办理类型:取消&amp;#13;&amp;#10;业务生效时间:立即生效&amp;#13;&amp;#10;是否已按规范验证用户信息:是&amp;#13;</t>
  </si>
  <si>
    <t>BL202310111702081134</t>
  </si>
  <si>
    <t>2023-10-12 09:29:04</t>
  </si>
  <si>
    <t>[65岁以上老人] &amp;#13;&amp;#10;高级模板内容：&amp;#13;&amp;#10;需区域二线受理的业务:用户无法提供验证码&amp;#13;&amp;#10;用户需办理业务名称:5G炫彩加油包19元10GB（立即生效）（湖北）&amp;#13;&amp;#10;业务办理类型:取消&amp;#13;&amp;#10;业务生效时间:次月生效&amp;#13;&amp;#10;是否已按规范验证用户信息:是&amp;#13;</t>
  </si>
  <si>
    <t>ZX202310111642272124</t>
  </si>
  <si>
    <t>温大明</t>
  </si>
  <si>
    <t>2023-10-12 10:08:52</t>
  </si>
  <si>
    <t>判断省分:湖北&amp;#13;&amp;#10;:失败&amp;#13;&amp;#10;node_42:&amp;#13;&amp;#10;:无合约/简单合约&amp;#13;&amp;#10;:单卡/移移融合副卡套餐&amp;#13;&amp;#10;获取用户证件类型::不认可&amp;#13;&amp;#10;:&amp;#13;&amp;#10;&amp;#13;&amp;#10;高级模板内容：&amp;#13;&amp;#10;问题描述:用户来电要求（取消副卡）一线建议（营业厅咨询办理）用户不认可要求（取消副卡）联系电话（13207227708） &amp;#13;&amp;#10;第二联系方式:13207227708&amp;#13;&amp;#10;销户原因:无&amp;#13;&amp;#10;用户要求:取消副卡&amp;#13;</t>
  </si>
  <si>
    <t>业务办理：号码销户  客户要求注销副卡，经核实，客户号码因断卡宜昌上报风险用户风险号码局方停机，已告知客户前往中国联通自有营业厅或通过【中国联通APP】操作二次实人认证开机，操作开机后再办理销户，客户表示知晓。</t>
  </si>
  <si>
    <t>BL202310121134012222</t>
  </si>
  <si>
    <t>2023-10-12 16:41:52</t>
  </si>
  <si>
    <t>[65岁以上老人] &amp;#13;&amp;#10;高级模板内容：&amp;#13;&amp;#10;需区域二线受理的业务:用户无法提供验证码&amp;#13;&amp;#10;用户需办理业务名称:5G炫彩通信助理包-云盘版&amp;#13;&amp;#10;业务办理类型:取消&amp;#13;&amp;#10;业务生效时间:次月生效&amp;#13;&amp;#10;是否已按规范验证用户信息:无需验证&amp;#13;</t>
  </si>
  <si>
    <t>ZX202310101657041517</t>
  </si>
  <si>
    <t>杨娟</t>
  </si>
  <si>
    <t>2023-10-12 09:16:22</t>
  </si>
  <si>
    <t>判断省分:湖北&amp;#13;&amp;#10;:失败&amp;#13;&amp;#10;node_42:&amp;#13;&amp;#10;:其他合约&amp;#13;&amp;#10;:本地&amp;#13;&amp;#10;:不认可&amp;#13;&amp;#10;:&amp;#13;&amp;#10;&amp;#13;&amp;#10;高级模板内容：&amp;#13;&amp;#10;问题描述:协助销户&amp;#13;&amp;#10;第二联系方式:18672655679   &amp;#13;&amp;#10;销户原因:局停&amp;#13;&amp;#10;用户要求:协助销户&amp;#13;</t>
  </si>
  <si>
    <t>业务办理：客户要求注销副卡号码，因风险关停无法销户，已告知客户可通过联通APP办理二次实人认证，审核通过后我部可协助注销，客户知晓， 满意度一般</t>
  </si>
  <si>
    <t>BL202310121135032241</t>
  </si>
  <si>
    <t>王立明</t>
  </si>
  <si>
    <t>2023-10-12 14:49:34</t>
  </si>
  <si>
    <t>13217178216命中精准预判服务场景:[65岁以上老人] &amp;#13;&amp;#10;用户来电:关闭上网功能&amp;#13;&amp;#10;判断省分:甘肃、湖北&amp;#13;&amp;#10;解释无法关闭，建议用户关闭手机蜂窝数据网络即可:不认可&amp;#13;&amp;#10;:&amp;#13;</t>
  </si>
  <si>
    <t>BL202310111857120271</t>
  </si>
  <si>
    <t>余传柱</t>
  </si>
  <si>
    <t>2023-10-12 09:12:51</t>
  </si>
  <si>
    <t>[65岁以上老人] &amp;#13;&amp;#10;高级模板内容：&amp;#13;&amp;#10;需区域二线受理的业务:用户无法提供验证码&amp;#13;&amp;#10;用户需办理业务名称:热血都市畅听5G加油包（湖北）&amp;#13;&amp;#10;业务办理类型:取消&amp;#13;&amp;#10;业务生效时间:次月生效&amp;#13;&amp;#10;是否已按规范验证用户信息:无需验证&amp;#13;&amp;#10;备注（如开通流量包、语音包请备注清楚当月有效/长期有效）:无&amp;#13;</t>
  </si>
  <si>
    <t>BL202310121311101016</t>
  </si>
  <si>
    <t>高长英</t>
  </si>
  <si>
    <t>2023-10-12 14:50:22</t>
  </si>
  <si>
    <t>[65岁以上老人] &amp;#13;&amp;#10;高级模板内容：&amp;#13;&amp;#10;需区域二线受理的业务:用户无法提供验证码&amp;#13;&amp;#10;用户需办理业务名称:腾讯游戏会员流量包-包月-15元&amp;#13;&amp;#10;业务办理类型:取消&amp;#13;&amp;#10;业务生效时间:立即生效&amp;#13;&amp;#10;是否已按规范验证用户信息:是&amp;#13;</t>
  </si>
  <si>
    <t>ZX202310111043461716</t>
  </si>
  <si>
    <t>用户来电称对前期工单ZX202310101609491095的反馈记录客户现已经处理完成，现要求将17683700557和13032714370绑定为13227298199副卡</t>
  </si>
  <si>
    <t>业务办理：用户17683700557、13032714370存在主副卡关系无法绑定，本月已操作拆分主副卡，建议用户次月联系我部操作主副卡绑定，用户认可满意</t>
  </si>
  <si>
    <t>BL202310120401331893</t>
  </si>
  <si>
    <t>宋寒峰</t>
  </si>
  <si>
    <t>2023-10-12 09:12:55</t>
  </si>
  <si>
    <t>用户对无法紧急开机不认可，称自己月租100多欠费0.1元就停机了，对此不认可，请后台核实处理</t>
  </si>
  <si>
    <t>BL202310112123391562</t>
  </si>
  <si>
    <t>刘家文</t>
  </si>
  <si>
    <t>2023-10-12 09:09:25</t>
  </si>
  <si>
    <t>[65岁以上老人] &amp;#13;&amp;#10;高级模板内容：&amp;#13;&amp;#10;需区域二线受理的业务:用户无法提供验证码&amp;#13;&amp;#10;用户需办理业务名称:云加速5G畅玩加油包(湖北)&amp;#13;&amp;#10;业务办理类型:取消&amp;#13;&amp;#10;业务生效时间:立即生效&amp;#13;&amp;#10;是否已按规范验证用户信息:是&amp;#13;</t>
  </si>
  <si>
    <t>BL202310121056041594</t>
  </si>
  <si>
    <t>向东阳</t>
  </si>
  <si>
    <t>2023-10-12 14:54:05</t>
  </si>
  <si>
    <t>[65岁以上老人] &amp;#13;&amp;#10;高级模板内容：&amp;#13;&amp;#10;需区域二线受理的业务:用户无法提供验证码&amp;#13;&amp;#10;用户需办理业务名称:云加速5G畅玩加油包(湖北)&amp;#13;&amp;#10;业务办理类型:取消&amp;#13;&amp;#10;业务生效时间:立即生效&amp;#13;&amp;#10;是否已按规范验证用户信息:无需验证&amp;#13;</t>
  </si>
  <si>
    <t>ZX202310111555161659</t>
  </si>
  <si>
    <t>程文芳</t>
  </si>
  <si>
    <t>2023-10-12 14:06:20</t>
  </si>
  <si>
    <t>用户来电要求办理套餐折扣，请协助办理</t>
  </si>
  <si>
    <t>业务办理;客户要求办理折扣活动，系统无勾选项，联系客户表示客户经理已联系处理好，满意。</t>
  </si>
  <si>
    <t>BL202310111739171747</t>
  </si>
  <si>
    <t>易金凤</t>
  </si>
  <si>
    <t>2023-10-12 09:14:59</t>
  </si>
  <si>
    <t>22年Q3Q4重点客户&amp;#10;高级模板内容：&amp;#10;需区域二线受理的业务:用户无法提供验证码&amp;#10;用户需办理业务名称:职场菁英畅阅5G加油包（湖北）&amp;#10;业务办理类型:取消&amp;#10;业务生效时间:立即生效&amp;#10;是否已按规范验证用户信息:是&amp;#10;备注（如开通流量包、语音包请备注清楚当月有效/长期有效）:尽快处理</t>
  </si>
  <si>
    <t>BL202310111558010119</t>
  </si>
  <si>
    <t>2023-10-12 09:04:32</t>
  </si>
  <si>
    <t>22年Q3Q4重点客户22年Q3Q4重点客户用户要求取消15元*12个月合约千兆提速包（湖北）91238844，请后台老师协助处理</t>
  </si>
  <si>
    <t>TS202310111019431031</t>
  </si>
  <si>
    <t>2023-10-12 10:54:07</t>
  </si>
  <si>
    <t>主办单位：湖北&amp;#10;客户类别：普通客户&amp;#10;10010是否打通：是&amp;#10;是否二次致电10015：是&amp;#10;是否联系：是&amp;#10;升级倾向：无&amp;#10;号码归属省：湖北&amp;#10;SVIP等级：&amp;#10;判断地市:其余地市&amp;#13;&amp;#10;根据用户销户的原因，进行挽留:挽留失败&amp;#13;&amp;#10;获取参数:&amp;#13;&amp;#10;判断用户套餐类型:单卡用户（无任何传统或附属合约、融合关系，非靓号）&amp;#13;&amp;#10;推荐用户前往线下自有营业厅办理销户业务:不认可线下办理&amp;#13;&amp;#10;推荐用户在中国联通APP自助办理销:不认可APP办理&amp;#13;&amp;#10;:用户来电想给号码办理销户，10010反映后一直未联系，要求协助销户，要求尽快解决&amp;#13;</t>
  </si>
  <si>
    <t>业务办理①客户投诉产生的原因：客户反映号码销户问题&amp;#10;②客户投诉问题核查情况及解决方案：收到贵部转办后，我司立即组织调查。经核实，客户要求注销号码，已联系用户核对身份信息后注销，满意。&amp;#10;③客户问题满意度：我司于2023-10-11 11:40:10联系客户满意。&amp;#10;④回单人:程李晶；联系电话：07176921001</t>
  </si>
  <si>
    <t>TS202310111532061165</t>
  </si>
  <si>
    <t>李秋琳</t>
  </si>
  <si>
    <t>2023-10-12 16:30:49</t>
  </si>
  <si>
    <t>主办单位：湖北&amp;#10;客户类别：普通客户&amp;#10;10010是否打通：否&amp;#10;是否二次致电10015：是&amp;#10;是否联系：否&amp;#10;升级倾向：&amp;#10;号码归属省：湖北&amp;#10;SVIP等级：&amp;#10;1. 问题类型:;&amp;#10;2. 投诉类型:办理争议;&amp;#10;3. 营业厅地址:;&amp;#10;4. 位置信息:;&amp;#10;5. 位置发生地:;&amp;#10;6. 投诉内容:线上注销号码，急！！！！！！！&amp;#10;8. 办理业务的名称:预约销户&amp;#10;8. 无法办理的渠道:不能线上办理</t>
  </si>
  <si>
    <t>业务办理①客户投诉产生的原因：客户反映销户问题&amp;#10;②客户投诉问题核查情况及解决方案：收到贵部转办后，我司立即组织调查。经核实，客户要求注销号卡，已联系用户核实身份信息后注销，满意。&amp;#10;③客户问题满意度：我司于2023-10-11 16:42:10联系客户满意。&amp;#10;④回单人:程李晶；联系电话：07176921001</t>
  </si>
  <si>
    <t>BL202310121543590696</t>
  </si>
  <si>
    <t>魏淑芳</t>
  </si>
  <si>
    <t>2023-10-12 16:25:14</t>
  </si>
  <si>
    <t>【2022年上工信部测评重保用户】【2022年上工信部测评重保用户】用户来电要求办理续约预存话费享折扣优惠 档位三（立即生效24个月）-湖北政企专属  ，请后台协助处理，谢谢</t>
  </si>
  <si>
    <t>业务办理： 存量5G畅爽套餐享139元赠费（次月生效）湖北 ，合约期12个月，满意</t>
  </si>
  <si>
    <t>BL202310121128082120</t>
  </si>
  <si>
    <t>李福永</t>
  </si>
  <si>
    <t>2023-10-12 14:08:05</t>
  </si>
  <si>
    <t>【2022年上工信部测评重保用户】【2022年上工信部测评重保用户】用户要求继续办理折扣合约：预存话费享折扣优惠 档位五（次月生效24个月）-湖北政企专属</t>
  </si>
  <si>
    <t>业务办理：存量5G畅爽套餐享69元赠费 湖北，以为用户办理，合约期12个月，满意</t>
  </si>
  <si>
    <t>BL202310111610420336</t>
  </si>
  <si>
    <t>向萍</t>
  </si>
  <si>
    <t>2023-10-12 09:12:14</t>
  </si>
  <si>
    <t>用户来电反映，要求继续参加：星锐卡30元赠费12个月优惠合约 (湖北) ，称办理时告知是自动续约，但是现在没有续约成功，为其解释，用户不认可，要求我方协助处理！</t>
  </si>
  <si>
    <t>业务办理：客户星锐卡折扣到期未自动续约的问题，已按客户要求续约，立即生效，并联系客户致歉，客户表示理解，回访满意</t>
  </si>
  <si>
    <t>BL202310121014250843</t>
  </si>
  <si>
    <t>071700332120</t>
  </si>
  <si>
    <t>邹学行</t>
  </si>
  <si>
    <t>2023-10-12 15:44:19</t>
  </si>
  <si>
    <t>判断省分:湖北&amp;#13;&amp;#10;:宽带新装、加装，IPTV加装&amp;#13;&amp;#10;:湖北省&amp;#13;&amp;#10;:&amp;#13;&amp;#10;&amp;#13;&amp;#10;高级模板内容：&amp;#13;&amp;#10;重要提醒：若能通过无缝下单则选择无缝，建此工单会被专项质检！！！:继续建单&amp;#13;&amp;#10;用户诉求:装机&amp;#13;&amp;#10;当前使用地址:湖北省宜昌市夷陵区东城城乡统筹发展试验区绿洲社区发展大道117号恒大绿洲21栋1单元21层2101户&amp;#13;&amp;#10;备注:用户来电称自己以前的  畅爽冰激凌5G套餐199元   ，包含有IPTV服务  机顶盒也给用户拿过去了，因网络不好  用户没有安装IPTV,前台查询解释：现在套餐没有IPTV服务 ，用户对此不认可，用户想要免费安装IPTV,称自己之前一直没有使用过  ，现在就应该免费使用  不处理  就工信部投诉  或者把过去两年没有使用：IPTV服务  的费用退还  请处理，谢谢  &amp;#13;</t>
  </si>
  <si>
    <t>业务办理：联系用户实际反映要求免费使用IPTV，已为用户办理预存话费享10元/月话费优惠12个月（湖北），免费使用1年，用户认可满意</t>
  </si>
  <si>
    <t>BL202310111231082119</t>
  </si>
  <si>
    <t>林永远</t>
  </si>
  <si>
    <t>2023-10-12 09:16:29</t>
  </si>
  <si>
    <t>用户要求续订：预存话费享折扣优惠 档位五（立即生效24个月 ，以及副卡赠费的活动，请协助处理</t>
  </si>
  <si>
    <t>业务办理：现已无5折合约，仅有49元赠费活动，12个月有效期，多次联系用户未接听，已短信告知用户结果，若需办理赠费活动致电宜昌服务监督热线13032700872</t>
  </si>
  <si>
    <t>BL202310111511011850</t>
  </si>
  <si>
    <t>王大全</t>
  </si>
  <si>
    <t>2023-10-12 16:37:13</t>
  </si>
  <si>
    <t>判断省分:湖北&amp;#13;&amp;#10;:有意向资费&amp;#13;&amp;#10;:是&amp;#13;&amp;#10;:不认可：坚持要求转入有限制的套餐&amp;#13;&amp;#10;:&amp;#13;&amp;#10;&amp;#13;&amp;#10;高级模板内容：&amp;#13;&amp;#10;用户诉求:用户来电要求变更套餐20元左右套餐，前天挽留推荐营业厅，用户不认可。&amp;#13;&amp;#10;当前套餐名称:59元冰融移网主卡套餐（新）（129元冰融套餐）（湖北）&amp;#13;&amp;#10;新套餐名称（转入套餐名称）:20元左右套餐&amp;#13;&amp;#10;是合约期内（含靓号）:是&amp;#13;&amp;#10;备注:用户告知不变更就销户，用户告知无法去归属地营业厅&amp;#13;</t>
  </si>
  <si>
    <t>业务办理：已登记月底办理主卡转资8元流量王套餐，次月生效，另注销宽带及副卡，回访满意</t>
  </si>
  <si>
    <t>BL202310120948440452</t>
  </si>
  <si>
    <t>2023-10-12 16:01:13</t>
  </si>
  <si>
    <t>13227258932命中精准预判服务场景:[65岁以上老人] &amp;#13;&amp;#10;详见工单BL202310100905542490  用户再次来电要求办理续约移网全省统一7折包（当月生效12个月）（湖北） 已解释系统无勾选项，无法办理  用户不认可 称自己资费太高了 解释无效 请核实处理 联系电话13227258932</t>
  </si>
  <si>
    <t>BL202310120942030359</t>
  </si>
  <si>
    <t>刘为香</t>
  </si>
  <si>
    <t>2023-10-12 14:13:29</t>
  </si>
  <si>
    <t>15572768603命中精准预判服务场景:[65岁以上老人] &amp;#13;&amp;#10;用户10月12日来电要求继续办理星锐卡30元赠费12个月优惠合约 (湖北)，解释：建议营业厅，用户拒绝，要求在线办理，前台无权限，请处理，谢谢</t>
  </si>
  <si>
    <t>业务办理：用户要求续约星锐卡30元赠费12个月优惠合约，客服部已操作办理，多次致电未接，已短信告知如您后期使用有任何疑问，可于工作时间（08：30-17：30）致电宜昌联通07176921001或13032700872。</t>
  </si>
  <si>
    <t>ZX202310111212362484</t>
  </si>
  <si>
    <t>071701071117</t>
  </si>
  <si>
    <t>2023-10-12 14:06:56</t>
  </si>
  <si>
    <t>判断省分:湖北&amp;#13;&amp;#10;:自己办理的宽带&amp;#13;&amp;#10;:挽留失败&amp;#13;&amp;#10;:不同意&amp;#13;&amp;#10;:&amp;#13;&amp;#10;&amp;#13;&amp;#10;高级模板内容：&amp;#13;&amp;#10;问题描述:用户来电要求取消IPTV业务，宽带【保留】正常使用&amp;#13;&amp;#10;第二联系方式:18672663603&amp;#13;&amp;#10;销户原因:不在使用&amp;#13;&amp;#10;用户要求:用户来电要求取消IPTV业务，宽带【保留】正常使用，谢谢&amp;#13;</t>
  </si>
  <si>
    <t>业务业务：用户要求取消IPTV业务，挽留无效，已核对身份信息按用户要求取消，满意。</t>
  </si>
  <si>
    <t>TS202310121207002144</t>
  </si>
  <si>
    <t>邹运荡</t>
  </si>
  <si>
    <t>2023-10-12 14:44:20</t>
  </si>
  <si>
    <t>判断省分:湖北&amp;#13;&amp;#10;:流量费争议&amp;#13;&amp;#10;:流量包定制争议&amp;#13;&amp;#10;:不认可&amp;#13;&amp;#10;:未享受&amp;#13;&amp;#10;:小于等于500元，且仅限单倍、月份不超过12个月&amp;#13;&amp;#10;:&amp;#13;&amp;#10;&amp;#13;&amp;#10;高级模板内容：&amp;#13;&amp;#10;投诉问题描述:用户来电反馈不知情办理此业务！对此产生的费用不理解！&amp;#13;&amp;#10;业务名称:云加速5G畅玩加油包&amp;#13;&amp;#10;争议月份:2023年9月、2023年10月&amp;#13;&amp;#10;争议金额:40&amp;#13;&amp;#10;是否承诺退费:是&amp;#13;&amp;#10;用户要求:要求取消并退费！请处理！&amp;#13;</t>
  </si>
  <si>
    <t>TS202310112005472169</t>
  </si>
  <si>
    <t>张慧平</t>
  </si>
  <si>
    <t>2023-10-12 10:01:57</t>
  </si>
  <si>
    <t>判断省分:湖北&amp;#13;&amp;#10;:流量费争议&amp;#13;&amp;#10;:流量包定制争议&amp;#13;&amp;#10;:不认可&amp;#13;&amp;#10;:未享受&amp;#13;&amp;#10;:小于等于500元，且仅限单倍、月份不超过12个月&amp;#13;&amp;#10;:&amp;#13;&amp;#10;&amp;#13;&amp;#10;高级模板内容：&amp;#13;&amp;#10;投诉问题描述:云加速5G畅玩加油包(湖北)不知情办理&amp;#13;&amp;#10;业务名称:云加速5G畅玩加油包(湖北)&amp;#13;&amp;#10;争议月份:2023年8月、2023年9月、2023年10月&amp;#13;&amp;#10;争议金额:60&amp;#13;&amp;#10;是否承诺退费:是&amp;#13;&amp;#10;用户要求:认可补救，尽快退费， 谢谢&amp;#13;</t>
  </si>
  <si>
    <t>TS202310121501480915</t>
  </si>
  <si>
    <t>熊真俊</t>
  </si>
  <si>
    <t>2023-10-12 16:47:26</t>
  </si>
  <si>
    <t>[65岁以上老人] 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0&amp;#13;&amp;#10;渠道名称:0&amp;#13;&amp;#10;反应问题涉及场景:未经同意订购业务&amp;#13;&amp;#10;产品名称:云加速5G畅玩加油包(湖北)&amp;#13;&amp;#10;争议月份:2023年10月&amp;#13;&amp;#10;是否承诺退费:是&amp;#13;&amp;#10;承诺退费金额:20&amp;#13;&amp;#10;是否取消业务（如取消失败，需加上系统报错的提示）:是&amp;#13;&amp;#10;是否需要回复:否&amp;#13;&amp;#10;用户要求:退费&amp;#13;</t>
  </si>
  <si>
    <t>TS202310121358171898</t>
  </si>
  <si>
    <t>2023-10-12 17:20:31</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</si>
  <si>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电话营销业务资费争议&amp;#13;&amp;#10;产品名称:5G加油包29元10GB（立即生效）云加速5G畅玩加油包(湖北)&amp;#13;&amp;#10;争议月份:2023年10月&amp;#13;&amp;#10;是否承诺退费:是&amp;#13;&amp;#10;承诺退费金额:49&amp;#13;&amp;#10;是否取消业务（如取消失败，需加上系统报错的提示）:是&amp;#13;&amp;#10;是否需要回复:否&amp;#13;&amp;#10;用户要求:退费&amp;#13;</t>
  </si>
  <si>
    <t>TS202310121230320189</t>
  </si>
  <si>
    <t>陈本海</t>
  </si>
  <si>
    <t>2023-10-12 15:37:26</t>
  </si>
  <si>
    <t>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AR彩铃酷趣会员5G加油包（湖北）&amp;#13;&amp;#10;争议月份:2023年8月、2023年9月、2023年10月&amp;#13;&amp;#10;是否承诺退费:是&amp;#13;&amp;#10;承诺退费金额:60&amp;#13;&amp;#10;是否取消业务（如取消失败，需加上系统报错的提示）:已取消&amp;#13;&amp;#10;是否需要回复:否&amp;#13;&amp;#10;用户要求:尽快退费。&amp;#13;</t>
  </si>
  <si>
    <t>TS202310111834120742</t>
  </si>
  <si>
    <t>盛凤英</t>
  </si>
  <si>
    <t>2023-10-12 09:45:15</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</si>
  <si>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不知情办理云加速5G畅玩加油包(湖北)，要求退费&amp;#13;&amp;#10;业务名称:云加速5G畅玩加油包(湖北)&amp;#13;&amp;#10;争议月份:2023年10月、2023年9月&amp;#13;&amp;#10;争议金额:40&amp;#13;&amp;#10;是否承诺退费:是&amp;#13;&amp;#10;用户要求:尽快处理&amp;#13;</t>
  </si>
  <si>
    <t>TS202310121039232370</t>
  </si>
  <si>
    <t>齐振元</t>
  </si>
  <si>
    <t>[65岁以上老人] 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AR彩铃酷趣会员5G加油包（湖北）&amp;#13;&amp;#10;争议月份:2023年9月、2023年10月&amp;#13;&amp;#10;是否承诺退费:是&amp;#13;&amp;#10;承诺退费金额:40&amp;#13;&amp;#10;是否取消业务（如取消失败，需加上系统报错的提示）:已取消&amp;#13;&amp;#10;是否需要回复:否&amp;#13;&amp;#10;用户要求:尽快退费。&amp;#13;</t>
  </si>
  <si>
    <t>TS202310120938050615</t>
  </si>
  <si>
    <t>谭远菊</t>
  </si>
  <si>
    <t>2023-10-12 14:59:46</t>
  </si>
  <si>
    <t>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	 湖北杭州翔羽线上业务代理(宜昌) &amp;#13;&amp;#10;反应问题涉及场景:未经同意订购业务&amp;#13;&amp;#10;产品名称:云加速5G畅玩加油包(湖北)&amp;#13;&amp;#10;争议月份:2023年10月&amp;#13;&amp;#10;是否承诺退费:是&amp;#13;&amp;#10;承诺退费金额:20&amp;#13;&amp;#10;是否取消业务（如取消失败，需加上系统报错的提示）:已取消&amp;#13;&amp;#10;是否需要回复:否&amp;#13;&amp;#10;用户要求:退费&amp;#13;</t>
  </si>
  <si>
    <t>TS202310120845581978</t>
  </si>
  <si>
    <t>马志海</t>
  </si>
  <si>
    <t>2023-10-12 13:34:13</t>
  </si>
  <si>
    <t>[65岁以上老人] 判断省分:湖北&amp;#10;:移网电话营销费用争议（套餐资费/融合宽带/副卡功能费类除外）&amp;#10;:不认可&amp;#10;:小于等于500元，且仅限单倍、月份不超过12个月&amp;#10;:&amp;#10;&amp;#10;高级模板内容：&amp;#10;是否10016外呼:不记得&amp;#10;电话外呼号码:不记得&amp;#10;渠道名称:湖北杭州翔羽线上业务代理(宜昌)&amp;#10;反应问题涉及场景:未经同意订购业务&amp;#10;产品名称:职场菁英畅阅5G加油包（湖北）&amp;#10;争议月份:2023年10月&amp;#10;是否承诺退费:是&amp;#10;承诺退费金额:20&amp;#10;是否取消业务（如取消失败，需加上系统报错的提示）:是&amp;#10;是否需要回复:否&amp;#10;用户要求:退费</t>
  </si>
  <si>
    <t>TS202310111806060201</t>
  </si>
  <si>
    <t>饶守义</t>
  </si>
  <si>
    <t>2023-10-12 11:25:49</t>
  </si>
  <si>
    <t>[65岁以上老人] 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电话营销业务资费争议&amp;#13;&amp;#10;产品名称:悦心钻石会员-包月-25元、云加速5G畅玩加油包(湖北)&amp;#13;&amp;#10;争议月份:2023年9月&amp;#13;&amp;#10;是否承诺退费:是&amp;#13;&amp;#10;承诺退费金额:45&amp;#13;&amp;#10;是否取消业务（如取消失败，需加上系统报错的提示）:是&amp;#13;&amp;#10;是否需要回复:否&amp;#13;&amp;#10;用户要求:退还费用&amp;#13;</t>
  </si>
  <si>
    <t>TS202310111718061556</t>
  </si>
  <si>
    <t>李南湘</t>
  </si>
  <si>
    <t>2023-10-12 10:56:46</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</si>
  <si>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云加速5G畅玩加油包(湖北)&amp;#13;&amp;#10;争议月份:2023年10月、2023年9月&amp;#13;&amp;#10;是否承诺退费:是&amp;#13;&amp;#10;承诺退费金额:40&amp;#13;&amp;#10;是否取消业务（如取消失败，需加上系统报错的提示）:未取消&amp;#13;&amp;#10;是否需要回复:否&amp;#13;&amp;#10;用户要求:已承诺退费，用户接收不到验证码，请后台协助取消&amp;#13;</t>
  </si>
  <si>
    <t>TS202310111613012311</t>
  </si>
  <si>
    <t>赵永刚</t>
  </si>
  <si>
    <t>2023-10-12 11:20:15</t>
  </si>
  <si>
    <t>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amp;#13;&amp;#10;渠道名称:湖北杭州翔羽线上业务代理(宜昌)&amp;#13;&amp;#10;反应问题涉及场景:未经同意订购业务&amp;#13;&amp;#10;产品名称:AR彩铃酷趣会员5G加油包（湖北）&amp;#13;&amp;#10;争议月份:2023年8月、2023年9月、2023年10月&amp;#13;&amp;#10;是否承诺退费:是&amp;#13;&amp;#10;承诺退费金额:60&amp;#13;&amp;#10;是否取消业务（如取消失败，需加上系统报错的提示）:已取消&amp;#13;&amp;#10;是否需要回复:是&amp;#13;&amp;#10;用户要求:退费&amp;#13;</t>
  </si>
  <si>
    <t>TS202310111908431337</t>
  </si>
  <si>
    <t>张玉柏</t>
  </si>
  <si>
    <t>2023-10-12 14:03:09</t>
  </si>
  <si>
    <t>主办单位：湖北&amp;#10;客户类别：普通客户&amp;#10;10010是否打通：否&amp;#10;是否二次致电10015：是&amp;#10;是否联系：否&amp;#10;升级倾向：&amp;#10;号码归属省：湖北&amp;#10;SVIP等级：&amp;#10;1. 问题类型:;&amp;#10;2. 投诉类型:退订争议;&amp;#10;3. 营业厅地址:;&amp;#10;4. 位置信息:;&amp;#10;5. 位置发生地:;&amp;#10;6. 投诉内容:;&amp;#10;AR视频彩铃酷趣会员15元包月;&amp;#10;AR彩铃酷趣会员5G加油包（湖北）&amp;#10;取消以上业务&amp;#10;业务自动退订失败</t>
  </si>
  <si>
    <t>BL202310111547342445</t>
  </si>
  <si>
    <t>韩国忠</t>
  </si>
  <si>
    <t>2023-10-12 14:04:36</t>
  </si>
  <si>
    <t>[65岁以上老人]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云加速5G畅玩加油包(湖北)&amp;#10;办理渠道:线上&amp;#10;赔付月份：:2023年8月、2023年9月、2023年10月&amp;#10;返还倍率:单倍&amp;#10;赔付金额：:60&amp;#10;是否已经取消业务:是&amp;#10;是否承诺退费 ：:是&amp;#10;用户是否需要回复：:否&amp;#10;用户要求：:用户不认可费用</t>
  </si>
  <si>
    <t>BL202310121003110654</t>
  </si>
  <si>
    <t>周清泉</t>
  </si>
  <si>
    <t>2023-10-12 15:11:44</t>
  </si>
  <si>
    <t>&gt;业务号码&gt;13032709972； &gt;号码归属地&gt;宜昌；&gt;产品名称&gt; 职场菁英畅阅5G加油包（湖北） ；&gt;产品代码&gt;91295263；&gt;产品编码&gt;无；&gt;订购时间&gt;2023-08-18 16:08:22；&gt;核查情况&gt;平台故障；&gt;不规范定制分类&gt;平台故障，无法判责；&gt;退费金额&gt;20元；&gt;退费时间&gt;2023/10/12；&gt;投诉内容&gt; [65岁以上老人]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&amp;#10;CBSS账单扣费名称：:职场菁英畅阅5G加油包（湖北）&amp;#10;办理渠道:SP&amp;#10;赔付月份：:2023年10月&amp;#10;返还倍率:单倍&amp;#10;赔付金额：:20&amp;#10;是否已经取消业务:是&amp;#10;是否承诺退费 ：:是&amp;#10;用户是否需要回复：:否&amp;#10;用户要求：:用户表示未要求办理 产生费用申请退费</t>
  </si>
  <si>
    <t>BL202310111557480114</t>
  </si>
  <si>
    <t>胡功富</t>
  </si>
  <si>
    <t>2023-10-12 10:51:41</t>
  </si>
  <si>
    <t>【2022年上工信部测评重保用户】[65岁以上老人] 判断省分:其他省分&amp;#10;:增值业务争议&amp;#10;判断省分:湖北&amp;#10;:移网&amp;#10;:在补救范围内&amp;#10;:不认可&amp;#10;:小于等于500元，且仅限单倍、月份不超过12个月&amp;#10;:&amp;#10;&amp;#10;高级模板内容：&amp;#10;赔付类型：:增值业务争议 &amp;#10;CBSS账单扣费名称：:云加速5G畅玩加油包(湖北)&amp;#10;办理渠道:/&amp;#10;赔付月份：:2023年9月、2023年10月&amp;#10;返还倍率:单倍&amp;#10;赔付金额：:40&amp;#10;是否已经取消业务:是&amp;#10;是否承诺退费 ：:是&amp;#10;用户是否需要回复：:否&amp;#10;用户要求：:退费</t>
  </si>
  <si>
    <t>BL202310121323181132</t>
  </si>
  <si>
    <t>2023-10-12 16:11:13</t>
  </si>
  <si>
    <t>&gt;业务号码&gt;13094167972；&gt;号码归属地&gt;宜昌；&gt;产品名称&gt;炫彩通信助理包-云盘版 -立即生效（湖北）；&gt;产品代码&gt;65000147；&gt;产品编码&gt;6500014719；&gt;订购时间&gt;202；&gt;核查情况&gt;平台故障；&gt;不规范定制分类&gt;平台故障，无法判责；&gt;退费金额&gt;65元；&gt;退费时间&gt;2023-10-12；&gt;投诉内容&gt;判断省分:其他省分&amp;#10;:增值业务争议&amp;#10;判断省分:湖北&amp;#10;:移网&amp;#10;:在补救范围内&amp;#10;:不认可&amp;#10;:小于等于500元，且仅限单倍、月份不超过12个月&amp;#10;:&amp;#10;&amp;#10;高级模板内容：&amp;#10;赔付类型：:增值业务争议 &amp;#10;CBSS账单扣费名称：:炫彩通信助理包-云盘版 -立即生效（湖北）云加速5G畅玩加油包(湖北)&amp;#10;办理渠道:无&amp;#10;赔付月份：:2023年4月、2023年5月、2023年6月、2023年7月、2023年8月、2023年9月、2023年10月&amp;#10;返还倍率:单倍&amp;#10;赔付金额：:105&amp;#10;是否已经取消业务:是&amp;#10;是否承诺退费 ：:是&amp;#10;用户是否需要回复：:否&amp;#10;用户要求：:用户要去退款</t>
  </si>
  <si>
    <t>BL202310111703431163</t>
  </si>
  <si>
    <t>郑发全</t>
  </si>
  <si>
    <t>2023-10-12 11:16:54</t>
  </si>
  <si>
    <t>&gt;业务号码&gt;13098415279&gt;号码归属地&gt;宜昌 ；&gt;产品名称&gt;热血都市畅听包；&gt;产品代码&gt; 66003030；&gt;产品编码&gt; 6600303001；&gt;订购时间&gt; 2023-08-15 16:55:09；&gt;核查情况&gt;平台故障；&gt;不规范定制分类&gt;平台故障，无法判责；&gt;退费金额&gt; 30元；&gt;退费时间&gt;2023年10月12日&gt;投诉内容&gt;&amp;#10;&amp;#10;高级模板内容：&amp;#10;赔付类型：:增值业务争议 &amp;#10;CBSS账单扣费名称：:热血都市畅听包&amp;#10;办理渠道:公众中台订单中心_71b591k&amp;#10;赔付月份：:2023年8月、2023年9月&amp;#10;返还倍率:单倍&amp;#10;赔付金额：:30&amp;#10;是否已经取消业务:是&amp;#10;是否承诺退费 ：:是&amp;#10;用户是否需要回复：:否&amp;#10;用户要求：:退费</t>
  </si>
  <si>
    <t>BL202310120910002451</t>
  </si>
  <si>
    <t>郑之栋</t>
  </si>
  <si>
    <t>2023-10-12 16:23:31</t>
  </si>
  <si>
    <t>&gt;业务号码&gt;13114465605；&gt;号码归属地&gt;宜昌；&gt;产品名称&gt;云加速5G畅玩加油包(湖北)，沃阅读知涯升学20元特价包；&gt;产品代码&gt;无，66002207；&gt;产品编码&gt;无，6600220700；&gt;订购时间&gt;2023-09-09 23:08:48，2023-09-07 11:13:20；&gt;核查情况&gt;平台故障；&gt;不规范定制分类&gt;平台故障，无法判责；&gt;退费金额&gt;40元，40元；&gt;退费时间&gt;2023/10/12；&gt;投诉内容&gt;赔付类型：:增值业务争议 &amp;#10;CBSS账单扣费名称：:云加速5G畅玩加油包(湖北)沃阅读知涯升学20元特价包&amp;#10;办理渠道:手机渠道&amp;#10;赔付月份：:2023年10月、2023年9月&amp;#10;返还倍率:单倍&amp;#10;赔付金额：:80&amp;#10;是否已经取消业务:是&amp;#10;是否承诺退费 ：:是&amp;#10;用户是否需要回复：:否&amp;#10;用户要求：:要求退费</t>
  </si>
  <si>
    <t>BL202310121511220187</t>
  </si>
  <si>
    <t>吴友华</t>
  </si>
  <si>
    <t>2023-10-12 17:44:42</t>
  </si>
  <si>
    <t>&gt;业务号码&gt;13117296592；&gt;号码归属地&gt;宜昌；&gt;产品名称&gt;云加速5G畅玩加油包(湖北)；&gt;产品代码&gt;无；&gt;产品编码&gt;91295249；&gt;订购时间&gt;2023-10-04 22:16:15；&gt;核查情况&gt;平台故障；&gt;不规范定制分类&gt;平台故障，无法判责；&gt;退费金额&gt;20元；&gt;退费时间&gt;2023-10-12；&gt;投诉内容&gt;&amp;#10;高级模板内容：&amp;#10;赔付类型：:增值业务争议 &amp;#10;CBSS账单扣费名称：:云加速5G畅玩加油包(湖北)&amp;#10;办理渠道:无&amp;#10;赔付月份：:2023年10月&amp;#10;返还倍率:单倍&amp;#10;赔付金额：:20&amp;#10;是否已经取消业务:是&amp;#10;是否承诺退费 ：:是&amp;#10;用户是否需要回复：:否&amp;#10;用户要求：:用户要求退还增值业务费用。</t>
  </si>
  <si>
    <t>BL202310111257232416</t>
  </si>
  <si>
    <t>熊明珍</t>
  </si>
  <si>
    <t>2023-10-12 14:25:38</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</si>
  <si>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 手机彩铃沃音乐精选10元包月  主题彩铃6元包月  20元 5GB AR彩铃酷趣会员5G加油包(湖北) 5G加油包29元10GB（立即生效）&amp;#10;办理渠道:SP平台接入 &amp;#10;赔付月份：:2023年10月&amp;#10;返还倍率:单倍&amp;#10;赔付金额：:65&amp;#10;是否已经取消业务:是&amp;#10;是否承诺退费 ：:是&amp;#10;用户是否需要回复：:否&amp;#10;用户要求：:要求退还10月产生的费用.合计：65元.解释不认可.已承诺退费并告知退还的费用不能抵扣的业务.请尽快处理</t>
  </si>
  <si>
    <t>BL202310110952542077</t>
  </si>
  <si>
    <t>颜道全</t>
  </si>
  <si>
    <t>2023-10-12 15:52:21</t>
  </si>
  <si>
    <t>&gt;业务号码&gt;13197311733； &gt;号码归属地&gt;宜昌；&gt;产品名称&gt;热血都市畅听5G加油包（湖北）；&gt;产品代码&gt;91295262；&gt;产品编码&gt;无；&gt;订购时间&gt;2023-10-10 10:29:01；&gt;核查情况&gt;平台故障；&gt;不规范定制分类&gt;平台故障，无法判责；&gt;退费金额&gt;20元；&gt;退费时间&gt;2023/10/11；&gt;投诉内容&gt; [65岁以上老人]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&amp;#10;CBSS账单扣费名称：:热血都市畅听5G加油包（湖北）&amp;#10;办理渠道:SP&amp;#10;赔付月份：:2023年10月&amp;#10;返还倍率:单倍&amp;#10;赔付金额：:20&amp;#10;是否已经取消业务:是&amp;#10;是否承诺退费 ：:是&amp;#10;用户是否需要回复：:否&amp;#10;用户要求：:要求退费</t>
  </si>
  <si>
    <t>BL202310121507560112</t>
  </si>
  <si>
    <t>郑莉</t>
  </si>
  <si>
    <t>2023-10-12 17:37:11</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</si>
  <si>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AR彩铃酷趣会员5G加油包（湖北）&amp;#10;SP产品ID/元素ID：:无&amp;#10;办理渠道:无&amp;#10;赔付月份：:2023年10月&amp;#10;返还倍率:单倍&amp;#10;赔付金额：:20&amp;#10;是否已经取消业务:是&amp;#10;是否承诺退费 ：:是&amp;#10;用户是否需要回复：:否&amp;#10;用户要求：:直接退费、</t>
  </si>
  <si>
    <t>BL202310120934220265</t>
  </si>
  <si>
    <t>袁建新</t>
  </si>
  <si>
    <t>2023-10-12 16:17:26</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</si>
  <si>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&amp;#10;CBSS账单扣费名称：:AR彩铃酷趣会员5G加油包（湖北）（已停售） &amp;#10;办理渠道:无&amp;#10;赔付月份：:2023年9月、2023年10月&amp;#10;返还倍率:单倍&amp;#10;赔付金额：:40&amp;#10;是否已经取消业务:是&amp;#10;是否承诺退费 ：:是&amp;#10;用户是否需要回复：:否&amp;#10;用户要求：:退费</t>
  </si>
  <si>
    <t>BL202310121323501140</t>
  </si>
  <si>
    <t>童义娥</t>
  </si>
  <si>
    <t>2023-10-12 16:42:28</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</si>
  <si>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&amp;#10;CBSS账单扣费名称：:沃悦读同步学钻石会员20元包 、云加速5G畅玩加油包(湖北)&amp;#10;办理渠道:手机&amp;#10;赔付月份：:2023年10月&amp;#10;返还倍率:单倍&amp;#10;赔付金额：:35&amp;#10;是否已经取消业务:是&amp;#10;是否承诺退费 ：:是&amp;#10;用户是否需要回复：:否&amp;#10;用户要求：:退费35元</t>
  </si>
  <si>
    <t>BL202310111801212081</t>
  </si>
  <si>
    <t>王芳宁</t>
  </si>
  <si>
    <t>2023-10-12 11:51:09</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</si>
  <si>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&amp;#10;CBSS账单扣费名称：:云加速5G畅玩加油包(湖北)   20元 5GB云加速5G畅玩加油包(湖北) 增值业务费_增值业务-迷笛彩铃8元包月_增值业务-迷笛彩铃8元包月&amp;#10;办理渠道:无&amp;#10;赔付月份：:2023年9月、2023年10月&amp;#10;返还倍率:单倍&amp;#10;赔付金额：:48&amp;#10;是否已经取消业务:是&amp;#10;是否承诺退费 ：:是&amp;#10;用户是否需要回复：:否&amp;#10;用户要求：:不知情办理业务 要求取消 退还费用 尽快处理</t>
  </si>
  <si>
    <t>BL202310121321071110</t>
  </si>
  <si>
    <t>周英淦</t>
  </si>
  <si>
    <t>2023-10-12 16:30:19</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</si>
  <si>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 联通爱听-少儿优选20元包     云加速5G畅玩加油包(湖北)（已停售） 下月生效 &amp;#10;办理渠道:无&amp;#10;赔付月份：:2023年10月&amp;#10;返还倍率:单倍&amp;#10;赔付金额：:40&amp;#10;是否已经取消业务:是&amp;#10;是否承诺退费 ：:是&amp;#10;用户是否需要回复：:否&amp;#10;用户要求：:尽快</t>
  </si>
  <si>
    <t>BL202310121508380131</t>
  </si>
  <si>
    <t>宋孝信</t>
  </si>
  <si>
    <t>2023-10-12 17:12:33</t>
  </si>
  <si>
    <t>&gt;业务号码&gt;15572775824；&gt;号码归属地&gt;宜昌；&gt;产品名称&gt;云加速5G畅玩加油包(湖北)；&gt;产品代码&gt;91295249；&gt;产品编码&gt; 无；&gt;订购时间&gt;2023-09-22 11:47:48；&gt;核查情况&gt;平台故障；&gt;不规范定制分类&gt;平台故障，无法判责；&gt;退费金额&gt;20元；&gt;退费时间&gt;2023年10月12日；&gt;投诉内容&gt; &amp;#10;&amp;#10;高级模板内容：&amp;#10;赔付类型：:增值业务争议 &amp;#10;CBSS账单扣费名称：: 云加速5G畅玩加油包(湖北)  20&amp;#10;办理渠道:无&amp;#10;赔付月份：:2023年9月&amp;#10;返还倍率:单倍&amp;#10;赔付金额：:20&amp;#10;是否已经取消业务:是&amp;#10;是否承诺退费 ：:是&amp;#10;用户是否需要回复：:否&amp;#10;用户要求：:退费</t>
  </si>
  <si>
    <t>BL202310121525040402</t>
  </si>
  <si>
    <t>张永贵</t>
  </si>
  <si>
    <t>2023-10-12 17:31:44</t>
  </si>
  <si>
    <t>&gt;业务号码&gt;18671722815；&gt;号码归属地&gt;宜昌；&gt;产品名称&gt;AR彩铃酷趣会员5G加油包（湖北）；&gt;产品代码&gt;91295250；&gt;产品编码&gt;无；&gt;订购时间&gt;2023-09-02 11:44:03；&gt;核查情况&gt;平台故障；&gt;不规范定制分类&gt;平台故障，无法判责；&gt;退费金额&gt;40元；&gt;退费时间&gt;2023-10-12；&gt;投诉内容&gt;&amp;#10;高级模板内容：&amp;#10;赔付类型：:增值业务争议 &amp;#10;CBSS账单扣费名称：:AR彩铃酷趣会员5G加油包（湖北）&amp;#10;办理渠道:手机&amp;#10;赔付月份：:2023年9月、2023年10月&amp;#10;返还倍率:单倍&amp;#10;赔付金额：:40&amp;#10;是否已经取消业务:是&amp;#10;是否承诺退费 ：:是&amp;#10;用户是否需要回复：:否&amp;#10;用户要求：:用户进线，对AR彩铃酷趣会员5G加油包（湖北）订购不认可，要求退费，烦请处理。谢谢。</t>
  </si>
  <si>
    <t>BL202310120834012119</t>
  </si>
  <si>
    <t>刘庆智</t>
  </si>
  <si>
    <t>2023-10-12 16:31:55</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</si>
  <si>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云加速5G畅玩加油包(湖北)&amp;#10;办理渠道:增值业务-畅行会员S-包月-15元、叠加套餐包&amp;#10;赔付月份：:2023年10月&amp;#10;返还倍率:单倍&amp;#10;赔付金额：:20&amp;#10;是否已经取消业务:是&amp;#10;是否承诺退费 ：:是&amp;#10;用户是否需要回复：:否&amp;#10;用户要求：:退费</t>
  </si>
  <si>
    <t>BL202310121421361828</t>
  </si>
  <si>
    <t>胡学成</t>
  </si>
  <si>
    <t>2023-10-12 17:44:02</t>
  </si>
  <si>
    <t>22年Q3Q4重点客户判断省分:湖北&amp;#13;&amp;#10;:增值业务费用争议（含炫彩通信助理包云盘版等组合类增值业务）&amp;#13;&amp;#10;:移网&amp;#13;&amp;#10;:在补救范围内&amp;#13;&amp;#10;:不认可&amp;#13;&amp;#10;:小于等于500元，且仅限单倍、月份不超过12个月&amp;#13;&amp;#10;:&amp;#13;&amp;#10;&amp;#13;&amp;#10;高级模板内容：&amp;#13;&amp;#10;赔付类型：:增值业务争议 &amp;#13;&amp;#10;CBSS账单扣费名称：:云加速5G畅玩加油包&amp;#13;&amp;#10;办理渠道:无&amp;#13;&amp;#10;赔付月份：:2023年10月&amp;#13;&amp;#10;返还倍率:单倍&amp;#13;&amp;#10;赔付金额：:20&amp;#13;&amp;#10;是否已经取消业务:是&amp;#13;&amp;#10;是否承诺退费 ：:是&amp;#13;&amp;#10;用户是否需要回复：:否&amp;#13;&amp;#10;用户要求：:退费&amp;#13;</t>
  </si>
  <si>
    <t>TS202310121323051240</t>
  </si>
  <si>
    <t>郑金枝</t>
  </si>
  <si>
    <t>2023-10-12 14:31:12</t>
  </si>
  <si>
    <t>主办单位：湖北&amp;#10;客户类别：星级客户&amp;#10;10010是否打通：否&amp;#10;是否二次致电10015：是&amp;#10;是否联系：否&amp;#10;升级倾向：&amp;#10;号码归属省：湖北&amp;#10;SVIP等级：&amp;#10;1. 问题类型:;&amp;#10;2. 投诉类型:其他;&amp;#10;3. 营业厅地址:;&amp;#10;4. 位置信息:;&amp;#10;5. 位置发生地:;&amp;#10;6. 投诉内容:无故增加业务费用20元，上月无故增加9元，之前已有数次增加，此种业务是有谁添加的必须说明清楚，不能忍受这种行为，望内部严查，给一个合理的解释！</t>
  </si>
  <si>
    <t>业务管理-线上引流①客户投诉产生的原因：被动办理业务。&amp;#10;②客户投诉问题核查情况及解决方案：收到贵部转办后，我司立即组织调查。经核实，客户成员号码13235627933由湖北杭州翔羽线上业务代理(宜昌)于23.10月办理云加速5G畅玩加油包(湖北)，已由电话营销登记48小时内退费20元，此费用不可抵扣往月欠费及打印发票，满意。我司于2023-10-12 14:14:38联系解释以上情况。&amp;#10;③客户问题满意度：满意。&amp;#10;④回单人：颜晶 6921001."</t>
  </si>
  <si>
    <t>TS202310111619590013</t>
  </si>
  <si>
    <t>姚德武</t>
  </si>
  <si>
    <t>2023-10-12 14:23:11</t>
  </si>
  <si>
    <t>&amp;#13;&amp;#10;高级模板内容：&amp;#13;&amp;#10;投诉问题描述:用户来电反映之前联通APP可以微信支付，现在下架了，用户对此不认可，要求尽快处理并回复&amp;#13;&amp;#10;渠道名称:中国联通APP &amp;#13;&amp;#10;办理业务名称:不能微信支付&amp;#13;&amp;#10;页面提示:无&amp;#13;&amp;#10;用户要求:用户来电反映之前联通APP可以微信支付，现在下架了，用户对此不认可，要求尽快处理并回复&amp;#13;</t>
  </si>
  <si>
    <t>业务规则 :用户表示现微信无法支付，营业厅已明示相关规则，属APP已下架导致，现线上无恢复勾选项建议用户自行绑定银行卡再缴费，考虑到用户使用感知为用户办理预存话费享20元话费优惠(湖北)，满意。</t>
  </si>
  <si>
    <t>TS202310111902221221</t>
  </si>
  <si>
    <t>2023-10-12 16:39:51</t>
  </si>
  <si>
    <t>&amp;#13;&amp;#10;高级模板内容：&amp;#13;&amp;#10;投诉问题描述:用户对于套餐内容不认可，详见：TS202310100917250243&amp;#13;&amp;#10;争议月份:2023年10月&amp;#13;&amp;#10;争议金额:0&amp;#13;&amp;#10;用户要求:用户要求将100分钟数变更为长久有效使用，通话中提到12345投诉，谢谢&amp;#13;</t>
  </si>
  <si>
    <t>业务规则：经核实，因套餐规则无法满足用户需求。客户办理梦想e卡套餐，套餐内无100分钟 ，已联系客户解释说明，考虑客户感知，已为客户办理预存话费享100分钟语音6个月活动，无法办理长期赠送100分钟语音，考虑客户感知，申请为客户办理预存话费享10元/月话费优惠6个月，客户满意。</t>
  </si>
  <si>
    <t>TS202310111119370274</t>
  </si>
  <si>
    <t>2023-10-12 15:43:11</t>
  </si>
  <si>
    <t>高级模板内容：&amp;#10;投诉问题描述:客户对9月份150月租费 不认可 麻烦处理谢谢！&amp;#10;争议月份:2023年9月&amp;#10;争议金额:21&amp;#10;用户要求:客户对9月份150月租费 不认可 麻烦处理谢谢！</t>
  </si>
  <si>
    <t>业务规则：经核实2023-08-26 14:56:34过户之后为150元靓号保底，故产生补收费用，已联系客户解释清楚，客户知晓，满意度一般</t>
  </si>
  <si>
    <t>TS202310111122090349</t>
  </si>
  <si>
    <t>2023-10-12 11:20:29</t>
  </si>
  <si>
    <t>用户是工地的施工方，在工地上所有网路都是使用联通的专线，夷陵区联通公司李峰承诺会给用户一个6连号，已经签订合同并预存2万保底6百。现在施工已经结束，夷陵区联通公司李峰告知市公司审核没有通过，无法给一个6连号，用户对此不满，要是公司按照合同执行，否则会在媒体上曝光，工信部申诉，处理并回复。</t>
  </si>
  <si>
    <t>业务规则：经核实用户反映夷陵政企同意协助申请6连号，现回复申请不通过无法办理，已转夷陵政企联系用户处理，预计48小时内联系用户，满意</t>
  </si>
  <si>
    <t>TS202310111311410277</t>
  </si>
  <si>
    <t>2023-10-12 15:34:13</t>
  </si>
  <si>
    <t>16608601091命中精准预判服务场景:[该用户有申诉倾向，请注意受理态度，查询近三天工单记录，积极解决用户问题。] &amp;#13;&amp;#10;用户进线，不销户要退费，有投诉倾向，烦请处理。谢谢。</t>
  </si>
  <si>
    <t>业务规则：客户不销户要退费，营业厅已明示相关规则，经核实用户人在外地需不销户但是要求退费，现线上无对应勾选项，沟通后为用户申请30元费用供本月继续使用，24小时内到账，此费用不可打印发票和抵扣往月欠费，满意。</t>
  </si>
  <si>
    <t>TS202310111255162461</t>
  </si>
  <si>
    <t>张洪艳</t>
  </si>
  <si>
    <t>2023-10-12 16:53:47</t>
  </si>
  <si>
    <t>&amp;#13;&amp;#10;高级模板内容：&amp;#13;&amp;#10;投诉问题描述:用户来电手机被标记，通过平台取消不成功&amp;#13;&amp;#10;渠道名称:微厅（含公众号）&amp;#13;&amp;#10;办理业务名称:取消标记&amp;#13;&amp;#10;页面提示:没有相关记录&amp;#13;&amp;#10;用户要求:请尽快处理谢谢&amp;#13;</t>
  </si>
  <si>
    <t>业务规则：因号码标记影响客户使用，已引导客户通过第三方平台解除标记，客户知晓，认可</t>
  </si>
  <si>
    <t>TS202310101957421273</t>
  </si>
  <si>
    <t>李奡</t>
  </si>
  <si>
    <t>2023-10-12 09:07:35</t>
  </si>
  <si>
    <t>&amp;#13;&amp;#10;高级模板内容：&amp;#13;&amp;#10;投诉问题描述:用户来电对返费抵扣完了月租后抵消又收回了不满要求再次处理谢谢！&amp;#13;&amp;#10;争议月份:2023年9月&amp;#13;&amp;#10;争议金额:59&amp;#13;&amp;#10;用户要求:请处理谢谢 ！&amp;#13;</t>
  </si>
  <si>
    <t>业务规则：因赠费与低消互斥产生补收不认可，现已为用户申请减免4-8月宽带提速包费用150元，已现金充值到账，满意</t>
  </si>
  <si>
    <t>TS202310111222061770</t>
  </si>
  <si>
    <t>2023-10-12 09:12:37</t>
  </si>
  <si>
    <t>&amp;#13;&amp;#10;高级模板内容：&amp;#13;&amp;#10;投诉问题描述:用户称7号的时候收到短信，参加1分充10元话费活动获得的9.99元话费红包已到账，但是在联通APP内查询到没有，请尽快处理，谢谢&amp;#13;&amp;#10;操作渠道:联通APP&amp;#13;&amp;#10;参加活动（套餐）名称:无&amp;#13;&amp;#10;页面提示:无&amp;#13;&amp;#10;用户要求:请尽快处理&amp;#13;</t>
  </si>
  <si>
    <t>业务规则：用户对APP参加1分充10元话费活动获得的9.99元话费红包未到帐规则不认可，考虑用户感知，申请赠送10元费用，24小时到帐，此费用不可打印发票，满意。</t>
  </si>
  <si>
    <t>TS202310111208441486</t>
  </si>
  <si>
    <t>孙静波</t>
  </si>
  <si>
    <t>2023-10-12 11:05:45</t>
  </si>
  <si>
    <t>22年Q3Q4重点客户&amp;#13;&amp;#10;高级模板内容：&amp;#13;&amp;#10;投诉问题描述:用户来电反映在人工台开通了国际流量包无法使用就退订了还是产生了费用，用户对此不认可要求退费&amp;#13;&amp;#10;业务名称:港澳台多天包（1天）&amp;#13;&amp;#10;争议月份:2023年10月&amp;#13;&amp;#10;争议金额:17.5&amp;#13;&amp;#10;是否承诺退费:否&amp;#13;&amp;#10;用户要求:退费&amp;#13;</t>
  </si>
  <si>
    <t>业务规则：用户对订购国际流量包无法激活但还是扣费规则不认可，已跟用户解释清楚，考虑用户感知，申请退23.9月出境漫游数据费，合计17.5元，24小时到帐，此费用不可打印发票，满意。</t>
  </si>
  <si>
    <t>TS202310112013442265</t>
  </si>
  <si>
    <t>田巧玲</t>
  </si>
  <si>
    <t>2023-10-12 17:20:25</t>
  </si>
  <si>
    <t>&amp;#13;&amp;#10;用户来电反映对流量限速不认可，要求投诉，前台已解释，用户仍不认可，请尽快协助处理一下，要求总部回电</t>
  </si>
  <si>
    <t>业务规则：用户对流量限速规则不满，经核实，用户使用的是畅爽全国冰激凌套餐198元档，套餐内每月前15GB提供4G网速，超过后降速，已跟用户解释清楚，建议用户观察使用，建议用户可以转资其他套餐，用户表示考虑一下，满意。</t>
  </si>
  <si>
    <t>TS202310111809490273</t>
  </si>
  <si>
    <t>余泽联</t>
  </si>
  <si>
    <t>2023-10-12 16:52:17</t>
  </si>
  <si>
    <t>&amp;#13;&amp;#10;高级模板内容：&amp;#13;&amp;#10;投诉问题描述:用户表示上月改套餐了为什么上个月不生效还是扣199不是59元，要求再次处理140元费用，前期工单流水号:TS202309111709400729&amp;#13;&amp;#10;争议月份:2023年9月&amp;#13;&amp;#10;争议金额:140&amp;#13;&amp;#10;用户要求:用户表示上月改套餐了为什么上个月不生效还是扣199不是59元，要求再次处理140元费用，前期工单流水号:TS202309111709400729&amp;#13;</t>
  </si>
  <si>
    <t>业务规则：用户对套餐变更后次月生效规则不满，已跟用户解释清楚，套餐变更是次月生效，故九月份出套还是199元套餐，但九月份退费时已经把9月份的套餐差价一起退了的，用户表示认可满意。</t>
  </si>
  <si>
    <t>TS202310111637320505</t>
  </si>
  <si>
    <t>朱斌</t>
  </si>
  <si>
    <t>2023-10-12 16:44:53</t>
  </si>
  <si>
    <t>&amp;#13;&amp;#10;高级模板内容：&amp;#13;&amp;#10;投诉问题描述:反映当时办理这个套餐的时候说是无限流量，结果现在用流量就会扣费，用户不认可&amp;#13;&amp;#10;争议月份:2023年7月、2023年8月、2023年9月、2023年10月&amp;#13;&amp;#10;争议金额:0&amp;#13;&amp;#10;用户要求:要求我方处理，不然就投诉，请尽快核实，谢谢&amp;#13;</t>
  </si>
  <si>
    <t>业务规则：用户对套餐内流量非无限流量不认可，已告知用户套餐内包含 30GB王卡专属免流包 ，不存在无限流量，用户知晓满意</t>
  </si>
  <si>
    <t>TS202310110947250067</t>
  </si>
  <si>
    <t>朱建波</t>
  </si>
  <si>
    <t>2023-10-12 09:07:01</t>
  </si>
  <si>
    <t>&amp;#13;&amp;#10;高级模板内容：&amp;#13;&amp;#10;投诉问题描述:用户反映办理了招联金融合约，每个月要返电子券，但没到账，要求处理&amp;#13;&amp;#10;操作渠道:沃钱包&amp;#13;&amp;#10;参加活动（套餐）名称:返券&amp;#13;&amp;#10;页面提示:·&amp;#13;&amp;#10;用户要求:用户反映办理了招联金融合约，每个月要返电子券，但没到账，要求处理&amp;#13;</t>
  </si>
  <si>
    <t>业务规则：用户对招联分期电子券到帐规则不满，已跟用户解释清楚，核实本月电子已于 20231006 发放，建议用户可在招联APP上查询，或是本人带证件到自营厅查询，用户表示认可满意。</t>
  </si>
  <si>
    <t>TS202310111450492479</t>
  </si>
  <si>
    <t>李弈铭</t>
  </si>
  <si>
    <t>2023-10-12 11:26:13</t>
  </si>
  <si>
    <t>&amp;#13;&amp;#10;高级模板内容：&amp;#13;&amp;#10;投诉问题描述:用户称购买的手机赠送话费未到账&amp;#13;&amp;#10;操作渠道:中国联通APP&amp;#13;&amp;#10;参加活动（套餐）名称:星享换机-“iPhone15新品优先购”活动活动&amp;#13;&amp;#10;页面提示:未到账&amp;#13;&amp;#10;用户要求:用户称购买的手机赠送话费未到账要求核实处理&amp;#13;</t>
  </si>
  <si>
    <t>业务规则：用户反映购买的手机赠送话费未到账，经核实属:星享换机-“iPhone15新品优先购”活动未到账，考虑到用户使用感知为用户办理预存话费享50元话费优惠（湖北），满意</t>
  </si>
  <si>
    <t>TS202310111440582199</t>
  </si>
  <si>
    <t>王许宁</t>
  </si>
  <si>
    <t>2023-10-12 10:06:47</t>
  </si>
  <si>
    <t>&amp;#13;&amp;#10;高级模板内容：&amp;#13;&amp;#10;投诉问题描述:宣传使用不一致&amp;#13;&amp;#10;业务名称: 小天卡-2023&amp;#13;&amp;#10;宣传渠道:营业厅&amp;#13;&amp;#10;宣传内容:19元月租&amp;#13;&amp;#10;实际情况:30元月租&amp;#13;&amp;#10;用户要求:尽快处理，谢谢&amp;#13;</t>
  </si>
  <si>
    <t>业务规则：用户反映套餐办理时告知19元实际30元不认可，核实用户套餐为29元小天卡-2023，建议用户可联系开户部门核实是否承诺有赠费，多次联系用户未接，如有疑问可在工作时间（08:30-12:00；14:00-17:30）联系07176921001、13032700872宜昌客服。如用户咨询，请前台10010话务中心代为解释，谢谢</t>
  </si>
  <si>
    <t>TS202310121031382144</t>
  </si>
  <si>
    <t>071704148490</t>
  </si>
  <si>
    <t>陈兵</t>
  </si>
  <si>
    <t>2023-10-12 17:14:29</t>
  </si>
  <si>
    <t>用户来电要求投诉办理手机号码套餐渠道，表示自己宽带没有装没有用户，手机号码没有使用并且当初是答应把移动号码携号转入办理的移动号码也没有携入为什么自己什么都没有用就欠费，当初渠道欺骗办理，要求投诉，请公司核实处理并回复</t>
  </si>
  <si>
    <t>业务规则：用户反映营业厅告知可办理我司宽带，且可携入我司，核实用户未携入且该宽带目前已欠费，用户表示6月工作人员联系可上门安装宽带用户表示没时间，后一直未安装，已告知用户如需安装及携入可到厅反馈即可，用户知晓满意</t>
  </si>
  <si>
    <t>TS202310101256281147</t>
  </si>
  <si>
    <t>陈德林</t>
  </si>
  <si>
    <t>2023-10-12 09:37:35</t>
  </si>
  <si>
    <t>[65岁以上老人] :话费错缴/话费多缴&amp;#13;&amp;#10;用户反馈:充值号码错误&amp;#13;&amp;#10;充错号码状态:号码有信息&amp;#13;&amp;#10;建议用户自行联系对方协商处理:不认可&amp;#13;&amp;#10;再次解释任何人都没有权限擅处置别人号码的费用，建议自行协商:仍不认可&amp;#13;&amp;#10;解释后用户不认可:&amp;#13;&amp;#10;&amp;#13;&amp;#10;高级模板内容：&amp;#13;&amp;#10;投诉问题描述:用户充值错误100元，&amp;#13;&amp;#10;充值时间:2023-10-08&amp;#13;&amp;#10;充值渠道:其他:抖音&amp;#13;&amp;#10;充值号码:15629338673&amp;#13;&amp;#10;充值金额:100&amp;#13;&amp;#10;前台是否按流程解释:是&amp;#13;&amp;#10;用户要求:退费&amp;#13;</t>
  </si>
  <si>
    <t>业务规则：用户通过抖音充值错误，无法原路退回考虑用户使用感知，已为用户申请赠送100元话费，24小时内赠费到账，不可打印发票，满意</t>
  </si>
  <si>
    <t>TS202310111742142153</t>
  </si>
  <si>
    <t>陈玉</t>
  </si>
  <si>
    <t>2023-10-12 16:44:50</t>
  </si>
  <si>
    <t>&amp;#13;&amp;#10;高级模板内容：&amp;#13;&amp;#10;投诉问题描述:用户称自己话费充值充多了需要转移到另外号码13545712748上转400元解释无效请协助&amp;#13;&amp;#10;充值时间:2023-10-11&amp;#13;&amp;#10;充值渠道:微信&amp;#13;&amp;#10;充值号码:15549345026   &amp;#13;&amp;#10;充值金额:500&amp;#13;&amp;#10;前台是否按流程解释:是&amp;#13;&amp;#10;用户要求:要求另外号码13545712748转移400元话费解释无效&amp;#13;</t>
  </si>
  <si>
    <t>业务规则：用户要求将话费余额转移400元至13545712748上，已告知用户无法办理余额转移，用户知晓满意</t>
  </si>
  <si>
    <t>TS202310110946020043</t>
  </si>
  <si>
    <t>2023-10-12 09:34:18</t>
  </si>
  <si>
    <t>&amp;#13;&amp;#10;高级模板内容：&amp;#13;&amp;#10;投诉问题描述:工单流水号:TS202309301905141154，未有结果麻烦处理先谢谢！&amp;#13;&amp;#10;业务名称:副卡费用&amp;#13;&amp;#10;宣传渠道:营业厅&amp;#13;&amp;#10;宣传内容:副卡用几个月后营业厅自动帮忙取消&amp;#13;&amp;#10;实际情况:副卡合约到期后还在扣费使用，未注销&amp;#13;&amp;#10;用户要求:工单流水号:TS202309301905141154，未有结果麻烦处理先谢谢！&amp;#13;</t>
  </si>
  <si>
    <t>业务规则：经核实用户对副卡免费使用12个月不认可，副卡现已注销，考虑用户使用感知，已为用户申请减免7-9月3张副卡费用120元，今日内现金到账，满意</t>
  </si>
  <si>
    <t>TS202310101656302431</t>
  </si>
  <si>
    <t>杜娟</t>
  </si>
  <si>
    <t>2023-10-12 09:53:43</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</si>
  <si>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电反映对前工单返费仍然存在疑问，要求投诉，前工单流水号:TS202309131009550234&amp;#13;&amp;#10;争议月份:2023年5月&amp;#13;&amp;#10;争议金额:0&amp;#13;&amp;#10;用户要求:尽快处理&amp;#13;</t>
  </si>
  <si>
    <t>业务规则：客户不知情套餐折扣问题，申请退还23.7-10月套餐差价合计150元，24小时内到账，此费用不可打印账单发票，回访满意，本工单仅处理套餐折扣差价返费问题，另客户反馈返费TS202309131009550234问题为王宜艳处理，回访满意</t>
  </si>
  <si>
    <t>TS202310111128430522</t>
  </si>
  <si>
    <t>白海生</t>
  </si>
  <si>
    <t>2023-10-12 13:28:39</t>
  </si>
  <si>
    <t>主办单位：湖北&amp;#10;客户类别：首次投诉&amp;#10;10010是否打通：是&amp;#10;是否二次致电10015：是&amp;#10;是否联系：是&amp;#10;升级倾向：无&amp;#10;号码归属省：湖北&amp;#10;SVIP等级：&amp;#10;精准预判内容：&amp;#13;&amp;#10;[10转15（重复转接投诉）] &amp;#13;&amp;#10;预处理内容：&amp;#13;&amp;#10;预处理名称：电话营销争议:未经我同意就办了业务&amp;#13;&amp;#10;解释办理业务需要征得用户同意才进行订购，并介绍业务优势挽留用户:不认可&amp;#13;&amp;#10;:&amp;#13;&amp;#10;&amp;#13;&amp;#10;----&amp;#13;&amp;#10;高级模板内容：&amp;#13;&amp;#10;1*投诉描述::用户反映接到10016短信，给用户办理了副卡的业务，用户称没有同意办理，要求核实处理&amp;#13;&amp;#10;2*客户接听营销电话是否为10016外呼电话？（参考话术：您好，请问您收到的外呼号码是否为10016？）:是&amp;#13;&amp;#10;3*如客户接到的营销电话不是10016，询问客户接听的电话外呼号码；（参考话术：您好，请问您收到的外呼号码具体是什么呢？）:10016&amp;#13;&amp;#10;4*客户反映问题涉及场景（根据客户反映问题情况可多选）:f、诱导订购（业务与实际宣传不符）&amp;#13;&amp;#10;5*争议业务名称:副卡业务&amp;#13;&amp;#10;6*办理渠道:10016&amp;#13;&amp;#10;7*争议月份:无&amp;#13;&amp;#10;8*争议费用:无&amp;#13;&amp;#10;9*一线客服在系统里:未取消，请后台协助处理&amp;#13;&amp;#10;11*客户要求及问题补充:用户反映接到10016短信，给用户办理了副卡的业务，用户称没有同意办理，要求核实处理&amp;#13;</t>
  </si>
  <si>
    <t>业务取消&amp;#10;①客户基本资料：业务号码：13581480119、客户姓名：白海生、套餐情况：5G副卡基本套餐(极速服务)；用户反馈接到10016电话办理副卡流量包的问题，； &amp;#10;②首次联系客户时间：2023-10-11 13:26:03&amp;#10;③投诉核查处理情况：收到贵部转办，我司立即组织核查，经核实，业务还未办理，已反馈航动协助取消，满意。&amp;#10;④答复客户时间及客户满意度评价：根据上述核实情况，我司于2023-10-11 13:26:03联系客户满意，回单人：潘娥、联系方式：07176921001&amp;#10;⑤投诉核查关联材料：无</t>
  </si>
  <si>
    <t>ZX202310121129060509</t>
  </si>
  <si>
    <t>2023-10-12 14:19:13</t>
  </si>
  <si>
    <t>&amp;#13;&amp;#10;高级模板内容：&amp;#13;&amp;#10;问题描述:用户来电反馈17683711435前期申请过销户退费，用户表示当时还剩余六十九块钱，用户表示只到账了十元，用户表示需要进行核实，烦请协助回电处理谢谢&amp;#13;&amp;#10;第二联系方式:15639537809&amp;#13;&amp;#10;销户原因:不需要&amp;#13;&amp;#10;用户要求:用户来电反馈17683711435前期申请过销户退费，用户表示当时还剩余六十九块钱，用户表示只到账了十元，用户表示需要进行核实，烦请协助回电处理谢谢&amp;#13;</t>
  </si>
  <si>
    <t>ZX202310111718160003</t>
  </si>
  <si>
    <t>2023-10-12 14:03:45</t>
  </si>
  <si>
    <t>判断省分:湖北&amp;#13;&amp;#10;:失败&amp;#13;&amp;#10;node_42:&amp;#13;&amp;#10;:其他合约&amp;#13;&amp;#10;:异地&amp;#13;&amp;#10;:不认可/无法提供相关证件&amp;#13;&amp;#10;:&amp;#13;&amp;#10;&amp;#13;&amp;#10;高级模板内容：&amp;#13;&amp;#10;问题描述:用户要求 销户 表示自己在外地&amp;#13;&amp;#10;第二联系方式:17633946856&amp;#13;&amp;#10;销户原因:不想用了&amp;#13;&amp;#10;用户要求:销户&amp;#13;</t>
  </si>
  <si>
    <t>ZX202310111730000110</t>
  </si>
  <si>
    <t>071703419668</t>
  </si>
  <si>
    <t>2023-10-12 14:07:33</t>
  </si>
  <si>
    <t>用户被动开通宽带导致欠费，造成身份证列入黑名单，来电要求立即取消宽带，请尽快处理并回复</t>
  </si>
  <si>
    <t>ZX202310112020091126</t>
  </si>
  <si>
    <t>071701038153</t>
  </si>
  <si>
    <t>邓书廷</t>
  </si>
  <si>
    <t>2023-10-12 14:09:16</t>
  </si>
  <si>
    <t>【2022年上工信部测评重保用户】22年Q3Q4重点客户&amp;#13;&amp;#10;高级模板内容：&amp;#13;&amp;#10;问题描述:称本机宽带不知情办理，没有安装，要求在线销户并更换套餐，请核实处理，谢谢&amp;#13;&amp;#10;第二联系方式:18696318860&amp;#13;&amp;#10;销户原因:没有安装&amp;#13;&amp;#10;用户要求:尽快处理&amp;#13;</t>
  </si>
  <si>
    <t>15571743098   业务取消（西陵 营服中心）客户要求取消宽带，未转营服维系，挽留无效，客服部已操作取消，并按客户要求转资福多多39元套餐，次月生效，满意。</t>
  </si>
  <si>
    <t>TS202310110943232472</t>
  </si>
  <si>
    <t>2023-10-12 16:24:48</t>
  </si>
  <si>
    <t>主办单位：湖北&amp;#10;客户类别：普通客户&amp;#10;10010是否打通：否&amp;#10;是否二次致电10015：是&amp;#10;是否联系：否&amp;#10;升级倾向：&amp;#10;号码归属省：湖北&amp;#10;SVIP等级：&amp;#10;1. 问题类型:;&amp;#10;2. 投诉类型:退订争议;&amp;#10;3. 营业厅地址:;&amp;#10;4. 位置信息:;&amp;#10;5. 位置发生地:;&amp;#10;6. 投诉内容:取消主副卡关系，主卡从来没用过&amp;#10;需要解除主副卡，改最低套餐，多次反应不给改，主卡也没给我，要求快点处理，不处理继续投诉升级</t>
  </si>
  <si>
    <t>"业务取消①客户投诉产生的原因：手厅取消主副卡关系不成功 。 &amp;#10;②客户投诉问题核查情况及解决方案：收到贵部转办后，我司立即组织调查。经核实，（夷陵雾渡河）客户要求取消主副卡关系，因当前套餐取消主副卡关系时需同时变更套餐，多次致电未接，无法确认转何种资费，已短信告知后期可在工作时间（08:30-12:00；14:00-17:30）联系07176921001、13032700872宜昌客服。如用户咨询，请前台1010话务中心代为解释，谢谢。 &amp;#10;③客户问题满意度：未联系上。 &amp;#10;④回单人：颜晶  6921001"</t>
  </si>
  <si>
    <t>BL202310120913472496</t>
  </si>
  <si>
    <t>2023-10-12 10:24:15</t>
  </si>
  <si>
    <t>15549329213命中精准预判服务场景:[65岁以上老人] &amp;#13;&amp;#10;查询增值业务:&amp;#13;&amp;#10;合约信息查询:&amp;#13;&amp;#10;系统查询到有产品信息&amp;#13;&amp;#10;:有确认方式&amp;#13;&amp;#10;客户要求取消&amp;#13;&amp;#10;维系挽留:不接受挽留&amp;#13;&amp;#10;:下一步&amp;#13;&amp;#10;判断省分:湖北&amp;#13;&amp;#10;:其他合约&amp;#13;&amp;#10;:办理不成功&amp;#13;&amp;#10;:&amp;#13;&amp;#10;产品类型:标准合约-存费得礼;产品名称:存120元分12个月返还（湖北）存费得礼;产品描述:您已成功办理预存话费活动，120元分12个月到账，每月到账10元。;产品ID:90795091;开始时间:2023-03-01 00:00:00;结束时间:2024-02-29 23:59:59;订购渠道:长阳都正湾合作厅;客户确认方式:签字协议。&amp;#13;&amp;#10;用户要求取消存120元分12个月返还（湖北）已挽留无效，前台系统协助处理取消有限制没有权限辛苦处理联系&amp;#13;</t>
  </si>
  <si>
    <t>ZX202310111629571990</t>
  </si>
  <si>
    <t>071703338859</t>
  </si>
  <si>
    <t>汪诗萍</t>
  </si>
  <si>
    <t>2023-10-12 14:18:42</t>
  </si>
  <si>
    <t>用户表示宽带销户，到营业厅称要收取网龄计划合约一违约金，用户表示办理时不知道这个业务，要求公司在线销户，请公司联系处理</t>
  </si>
  <si>
    <t>业务取消（西陵）：实装宽带，设备已归还至西陵一路营业厅，已为用户注销并按用户要求转资8元全国流量王套餐，次月生效，满意</t>
  </si>
  <si>
    <t>ZX202310111446581046</t>
  </si>
  <si>
    <t>071700375877</t>
  </si>
  <si>
    <t>王德贵</t>
  </si>
  <si>
    <t>2023-10-12 09:19:56</t>
  </si>
  <si>
    <t>判断省分:湖北&amp;#13;&amp;#10;:自己办理的宽带&amp;#13;&amp;#10;:挽留失败&amp;#13;&amp;#10;:不同意&amp;#13;&amp;#10;:&amp;#13;&amp;#10;&amp;#13;&amp;#10;高级模板内容：&amp;#13;&amp;#10;问题描述:宽带销户&amp;#13;&amp;#10;第二联系方式:18694097586&amp;#13;&amp;#10;销户原因:上网慢&amp;#13;&amp;#10;用户要求:不愿意去营业厅，称其他号码都是打客服让领导取消的，解释不认可，要求处理，谢谢&amp;#13;</t>
  </si>
  <si>
    <t>业务取消（西陵营服）实装CPE，现已拆分，次月注销，用户满意</t>
  </si>
  <si>
    <t>ZX202310111557021669</t>
  </si>
  <si>
    <t>黄梦</t>
  </si>
  <si>
    <t>2023-10-12 17:08:31</t>
  </si>
  <si>
    <t>判断省分:湖北&amp;#13;&amp;#10;:被动办理宽带&amp;#13;&amp;#10;:不需要&amp;#13;&amp;#10;:&amp;#13;&amp;#10;&amp;#13;&amp;#10;高级模板内容：&amp;#13;&amp;#10;问题描述:用户进线，071703969447宽带不是自己办理的，要求取消，烦请处理，谢谢。&amp;#13;&amp;#10;第二联系方式:13317567156&amp;#13;&amp;#10;销户原因:不是自己办理的&amp;#13;&amp;#10;用户要求:用户进线，071703969447宽带不是自己办理的，要求取消，烦请处理，谢谢。&amp;#13;</t>
  </si>
  <si>
    <t>业务取消（西陵营服中心）：用户要求尽快虚拟宽带，挽留无效，已按用户要求取消，满意。</t>
  </si>
  <si>
    <t>ZX202310111054171827</t>
  </si>
  <si>
    <t>071700303325</t>
  </si>
  <si>
    <t>卢中华</t>
  </si>
  <si>
    <t>2023-10-12 11:02:47</t>
  </si>
  <si>
    <t>#2022重保客户#用户要求注销宽带，用户表示自己没有安装过联通宽带，也没有设备，现在无法到营业厅办理注销，要求客服登记在线注销宽带。</t>
  </si>
  <si>
    <t>业务取消（夷陵城区营服中心）：客户要求取消CPE宽带、解绑主副卡，挽留无效，已按客户要求办理。回访满意</t>
  </si>
  <si>
    <t>ZX202310121029512463</t>
  </si>
  <si>
    <t>071700309674</t>
  </si>
  <si>
    <t>雷德柱</t>
  </si>
  <si>
    <t>2023-10-12 14:12:21</t>
  </si>
  <si>
    <t>071700309674命中精准预判服务场景:[65岁以上老人] &amp;#13;&amp;#10;用户表示宽带一直没有资源安装宽带，现在要求取消宽带业务，请公司处理</t>
  </si>
  <si>
    <t>业务取消（夷陵龙泉营服中心）：用户要求CPE宽带，挽留无效，已按用户要求拆分，转为0元，次月一号正式销户，满意。</t>
  </si>
  <si>
    <t>ZX202310111432510904</t>
  </si>
  <si>
    <t>071700521408</t>
  </si>
  <si>
    <t>李佳豪</t>
  </si>
  <si>
    <t>2023-10-12 09:17:14</t>
  </si>
  <si>
    <t>22年Q3Q4重点客户判断省分:湖北&amp;#13;&amp;#10;:被动办理宽带&amp;#13;&amp;#10;:不需要&amp;#13;&amp;#10;:&amp;#13;&amp;#10;&amp;#13;&amp;#10;高级模板内容：&amp;#13;&amp;#10;问题描述:客户来电表示自己没有办理过宽带，要求核实是谁办理的并取消，请协助处理，谢谢&amp;#13;&amp;#10;第二联系方式:15587938999&amp;#13;&amp;#10;销户原因:没有办理过&amp;#13;&amp;#10;用户要求:客户来电表示自己没有办理过宽带，要求核实是谁办理的并取消，请协助处理，谢谢&amp;#13;</t>
  </si>
  <si>
    <t>业务取消（长阳政企）：用户要求注销实装宽带，核实为长阳政企为用户办理实装宽带，挽留成功，用户同意暂不取消，满意。</t>
  </si>
  <si>
    <t>ZX202310110953381279</t>
  </si>
  <si>
    <t>071703850177</t>
  </si>
  <si>
    <t>2023-10-12 09:09:51</t>
  </si>
  <si>
    <t>用户反映要求取消宽带，家里没有安装，要求今天马上处理，专人回复，请处理并回复</t>
  </si>
  <si>
    <t>业务取消（枝江城区）：经核实，虚拟宽带，核实营业厅已取消，我司取消套餐折扣，客户满意</t>
  </si>
  <si>
    <t>ZX202310121032322483</t>
  </si>
  <si>
    <t>071700110590</t>
  </si>
  <si>
    <t>向培荣</t>
  </si>
  <si>
    <t>2023-10-12 16:45:14</t>
  </si>
  <si>
    <t>[65岁以上老人] 判断省分:湖北&amp;#13;&amp;#10;:自己办理的宽带&amp;#13;&amp;#10;:挽留失败&amp;#13;&amp;#10;:不同意&amp;#13;&amp;#10;:&amp;#13;&amp;#10;&amp;#13;&amp;#10;高级模板内容：&amp;#13;&amp;#10;问题描述:用户要求宽带销户，到营业厅无法销户用户不认可！&amp;#13;&amp;#10;第二联系方式:13114465172&amp;#13;&amp;#10;销户原因:当时给了设备但是实际没有安装这条宽带&amp;#13;&amp;#10;用户要求:要求在线加急注销宽带！&amp;#13;</t>
  </si>
  <si>
    <t>业务取消（枝江城区营服）：客户要求取消实装宽带，已按客户要求办理，并与客户达成一致；满意</t>
  </si>
  <si>
    <t>BL202310121202480173</t>
  </si>
  <si>
    <t>杨永珍</t>
  </si>
  <si>
    <t>2023-10-12 14:17:51</t>
  </si>
  <si>
    <t>13177083871命中精准预判服务场景:[65岁以上老人] &amp;#13;&amp;#10;要求解绑副卡18671720662和宽带071700752493，自己已经去过2此营业厅了，都没有给自己办，自己去营业厅也不方便&amp;#13;</t>
  </si>
  <si>
    <t>业务取消（兴山乡镇营服中心）：用户要求取消CPE宽带和拆分主副卡，挽留无效，已按用户要求拆分CPE宽带，转为0元，次月一号正式销户，副卡转资8元全国流量王套餐，次月生效，满意。</t>
  </si>
  <si>
    <t>BL202310121133312213</t>
  </si>
  <si>
    <t>曾祥华</t>
  </si>
  <si>
    <t>2023-10-12 14:14:36</t>
  </si>
  <si>
    <t>判断省分:湖北&amp;#13;&amp;#10;:有意向资费&amp;#13;&amp;#10;:全国流量王8元套餐&amp;#13;&amp;#10;:&amp;#13;&amp;#10;&amp;#13;&amp;#10;高级模板内容：&amp;#13;&amp;#10;用户诉求:用户来电要求把15629351078此副卡更改为全国流量王8元套餐&amp;#13;&amp;#10;当前套餐名称:5G副卡基本套餐（基础服务）&amp;#13;&amp;#10;新套餐名称（转入套餐名称）:全国流量王8元套餐&amp;#13;&amp;#10;是合约期内（含靓号）:否&amp;#13;&amp;#10;备注:要求在线处理&amp;#13;</t>
  </si>
  <si>
    <t>业务取消（夷陵城区营服）：客户要求注销注销实装宽带，副卡转资8元流量王套餐，已按客户要求办理，回访满意</t>
  </si>
  <si>
    <t>TS202310071603230410</t>
  </si>
  <si>
    <t>2023-10-12 16:24:07</t>
  </si>
  <si>
    <t>主办单位：湖北&amp;#10;客户类别：普通客户&amp;#10;10010是否打通：否&amp;#10;是否二次致电10015：是&amp;#10;是否联系：否&amp;#10;升级倾向：&amp;#10;号码归属省：湖北&amp;#10;SVIP等级：&amp;#10;1. 问题类型:;&amp;#10;2. 投诉类型:退订争议;&amp;#10;3. 营业厅地址:;&amp;#10;4. 位置信息:;&amp;#10;5. 位置发生地:;&amp;#10;6. 投诉内容:取消五折优惠活动和宽带主副卡分户&amp;#10;2023年10月7日我带本人身份证原件和宽带设备在神仙湾万富生活广场楼下的中国联通营业厅办理宽带销户和主副卡分户，营业厅工作人员不给销户和分户，说我有预存话费五折优惠活动要我赔付违约金600元，由于当时办理的时候没有告诉我中途取消需要佩服违约金，当时也没有人告知我这个活动的时间。现在因为那个地方因为联通信号源的问题导致联通宽带用不了需要销户宽带和取消该套餐，对服务不满意，强烈要求取消预存话费五折活动拒绝赔付违约金和注销宽带取消主副卡的绑定关系</t>
  </si>
  <si>
    <t>业务取消（夷陵城区营服中心）①客户投诉产生的原因：用户反映对五折优惠活动和安装宽带和主副卡绑定不满。 &amp;#10;②客户投诉问题核查情况及解决方案：收到贵部转办后，我司立即组织调查。用户反映虚装宽带取消五折优惠活动的销户，沟通后用户表示暂不操作，现号码13114451307属风险号码现已关停，沟通后为用户办理该号码销户。我司2023-10-08 10:12:58联系客户解释。&amp;#10;③客户问题满意度：满意。 &amp;#10;④回单人：田群、联系方式：07176921001</t>
  </si>
  <si>
    <t>TS202310111002060470</t>
  </si>
  <si>
    <t>2023-10-12 13:26:39</t>
  </si>
  <si>
    <t>主办单位：湖北&amp;#10;客户类别：普通客户&amp;#10;10010是否打通：否&amp;#10;是否二次致电10015：是&amp;#10;是否联系：否&amp;#10;升级倾向：&amp;#10;号码归属省：湖北&amp;#10;SVIP等级：&amp;#10;1. 问题类型:;&amp;#10;2. 投诉类型:服务质量;&amp;#10;3. 营业厅地址:;&amp;#10;4. 位置信息:;&amp;#10;5. 位置发生地:;&amp;#10;6. 投诉内容:没有宽带，一直网络质量差，还收了安装费100元，要求取消宽带业务，退安装费，&amp;#10;问题发生地：其他（网络质量差，没有安装宽带还收安装费100）&amp;#10;问题类型：宣传规则不一致&amp;#10;问题发生时间：2023-10-11 09:57</t>
  </si>
  <si>
    <t>业务取消（夷陵雾渡河营服中心）&amp;#10;①客户投诉产生的原因：用户要求取消CPE宽带&amp;#10;②客户投诉问题核查情况及解决方案：收到贵部转办后，我司立即组织调查。经核实，用户要求取消CPE宽带，挽留无效，已核对身份信息转成0元CPE宽带，次月一号正式销户，主副卡转资4G全国流量王8元套餐，次月生效，另已跟用户解释清楚押金问题，建议用户把设备带送回自营业厅后自营业厅会给用户清退，满意&amp;#10;③客户问题满意度：满意 &amp;#10;④回单人：潘娥、联系方式：07176921001</t>
  </si>
  <si>
    <t>TS202310111641050600</t>
  </si>
  <si>
    <t>杨民</t>
  </si>
  <si>
    <t>2023-10-12 17:28:14</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</si>
  <si>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投诉内容:号码没办过宽带，联通店里说我有一条宽带在用，要求马上宽带销户</t>
  </si>
  <si>
    <t>业务取消（夷陵乡镇）&amp;#10;①客户投诉产生的原因：用户要求取消实装宽带&amp;#10;②客户投诉问题核查情况及解决方案：收到贵部转办后，我司立即组织调查。经核实，用户要求取消实装宽带，挽留无效，已核对身份信息协助取消，满意。&amp;#10;③客户问题满意度：满意&amp;#10;④回单人：潘娥、联系方式：07176921001"</t>
  </si>
  <si>
    <t>TS202310111513230630</t>
  </si>
  <si>
    <t>胡翠连</t>
  </si>
  <si>
    <t>2023-10-12 16:18:42</t>
  </si>
  <si>
    <t>主办单位：湖北&amp;#10;客户类别：普通客户&amp;#10;10010是否打通：是&amp;#10;是否二次致电10015：是&amp;#10;是否联系：是&amp;#10;升级倾向：无&amp;#10;号码归属省：湖北&amp;#10;SVIP等级：&amp;#10;用户来电反映称号卡被无故绑定的宽带，对此不认可，而且还产生了费用，对此不认可，现要求取消，请加急联系用户处理。</t>
  </si>
  <si>
    <t>业务取消①客户基本信息：业务号码：13227270673、客户姓名：胡翠连、套餐情况：49元冰融移网主卡套餐（新）（99元冰融套餐）（湖北）； 客户反映取消业务的问题。&amp;#10;②首次联系客户时间： 2023-10-11 16:43:10； &amp;#10;③投诉核查处理情况：收到贵部转办后，我司立即组织调查 。经核实，夷陵城区客户要求办理实装宽带销户，挽留无效，已办理，客户满意。&amp;#10;④答复客户时间及客户满意度评价相关信息：我司于2023-10-11 16:43:10联系客户解释说明，客户认可满意。回单人：王宜艳&amp;#10;⑤投诉核查关联材料：无</t>
  </si>
  <si>
    <t>TS202310110955220265</t>
  </si>
  <si>
    <t>2023-10-12 13:12:36</t>
  </si>
  <si>
    <t>主办单位：湖北&amp;#10;客户类别：普通客户&amp;#10;10010是否打通：是&amp;#10;是否二次致电10015：是&amp;#10;是否联系：是&amp;#10;升级倾向：无&amp;#10;号码归属省：湖北&amp;#10;SVIP等级：&amp;#10;用户来电反映称号卡被无故绑定宽带，对此不认可，表示自己未安装宽带，现要求取消宽带，请加急联系用户处理。</t>
  </si>
  <si>
    <t>业务取消①客户基本信息：业务号码：15549299870、客户姓名：冉桂银、套餐情况：畅爽冰激凌5G套餐129元（基础版）； 客户反映取消业务的问题。&amp;#10;②首次联系客户时间： 2023-10-11 11:28:46； &amp;#10;③投诉核查处理情况：收到贵部转办后，我司立即组织调查 。经核实，枝江城区客户要求取消虚拟宽带，核实营业厅已取消，我司取消套餐折扣，客户满意&amp;#10;④答复客户时间及客户满意度评价相关信息：我司于2023-10-11 11:28:46联系客户解释说明，客户认可满意。回单人：王宜艳&amp;#10;⑤投诉核查关联材料：无</t>
  </si>
  <si>
    <t>TS202310111604232096</t>
  </si>
  <si>
    <t>主办单位：湖北&amp;#10;客户类别：普通客户&amp;#10;10010是否打通：是&amp;#10;是否二次致电10015：是&amp;#10;是否联系：是&amp;#10;升级倾向：无&amp;#10;号码归属省：湖北&amp;#10;SVIP等级：&amp;#10;判断地市:其余地市&amp;#13;&amp;#10;根据用户销户的原因，进行挽留:挽留失败&amp;#13;&amp;#10;获取参数:&amp;#13;&amp;#10;判断用户套餐类型:融合用户、合约用户&amp;#13;&amp;#10;建议用户前往营业厅查询后办理销户业务:依然要求在线销户&amp;#13;&amp;#10;:用户反映要求注销号卡绑定的宽带，九号就反映了，告知48小时处理，但现在三天了还未解决，不满，要求投诉，尽快解决，请跟进。</t>
  </si>
  <si>
    <t>业务取消①客户基本资料：业务号码：071703429300、客户姓名：王敏、套餐情况：畅越冰激凌融合5G套餐300M宽带（湖北）、客户反映取消业务的问题&amp;#10;②首次联系客户时间：2023-10-11 16:14:45&amp;#10;③投诉核查处理情况：收到贵部转办，我司立即组织核查，经核实，（宜都城区）客户要求取消实装宽带，挽留无效，已取消成功，客户同意后期退设备至营业厅 。&amp;#10;④答复客户时间及客户满意度评价：根据上述情况我司于2023-10-11 17:03:45联系客户解释，满意。回单人：颜晶 6921001.&amp;#10;⑤投诉核查关联材料：无"</t>
  </si>
  <si>
    <t>TS202310111445432323</t>
  </si>
  <si>
    <t>赵洲军</t>
  </si>
  <si>
    <t>2023-10-12 16:20:46</t>
  </si>
  <si>
    <t>主办单位：湖北&amp;#10;客户类别：星级客户&amp;#10;10010是否打通：否&amp;#10;是否二次致电10015：是&amp;#10;是否联系：否&amp;#10;升级倾向：&amp;#10;号码归属省：湖北&amp;#10;SVIP等级：&amp;#10;1. 问题类型:;&amp;#10;2. 投诉类型:其他问题;&amp;#10;3. 营业厅地址:;&amp;#10;4. 位置信息:;&amp;#10;5. 位置发生地:;&amp;#10;6. 投诉内容:我现在人在外地，话费太贵了，现在不需要这么多，宽带也没用，现在需要取消宽带，副卡和主卡分开，请尽快帮我处理</t>
  </si>
  <si>
    <t>业务取消①客户投诉产生的原因：合约限制办理携转不成功。&amp;#10;②客户投诉问题核查情况及解决方案：收到贵部转办后，我司立即组织调查。经核实，（夷陵城区营服中心）客户要求取消实装宽带、解绑主副卡，已按客户要求办理，NP校验通过。我司于2023-10-11 16:20:38联系客户解释以上情况。&amp;#10;③客户问题满意度：满意&amp;#10;④回单人：张婷   6921001</t>
  </si>
  <si>
    <t>TS202310111704231209</t>
  </si>
  <si>
    <t>2023-10-12 18:14:10</t>
  </si>
  <si>
    <t>#2022重保客户#主办单位：湖北&amp;#10;客户类别：普通客户&amp;#10;10010是否打通：否&amp;#10;是否二次致电10015：是&amp;#10;是否联系：否&amp;#10;升级倾向：&amp;#10;号码归属省：湖北&amp;#10;SVIP等级：&amp;#10;1.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投诉内容:快点给我取消宽带网，副卡，不要给我乱开通</t>
  </si>
  <si>
    <t>业务取消①客户投诉产生的原因：合约限制办理携转不成功。&amp;#10;②客户投诉问题核查情况及解决方案：收到贵部转办后，我司立即组织调查。经核实，秭归城区营服客户要求注销副卡、解绑宽带，已按客户要求办理，回访满意。我司于2023-10-12 10:00:38联系客户解释以上情况。&amp;#10;③客户问题满意度：满意&amp;#10;④回单人：张婷   6921001</t>
  </si>
  <si>
    <t>TS202310111314060320</t>
  </si>
  <si>
    <t>2023-10-12 17:51:10</t>
  </si>
  <si>
    <t>主办单位：湖北&amp;#10;客户类别：普通客户&amp;#10;10010是否打通：是&amp;#10;是否二次致电10015：是&amp;#10;是否联系：是&amp;#10;升级倾向：无&amp;#10;号码归属省：湖北&amp;#10;SVIP等级：&amp;#10;预处理名称:产品订购一键诊断&amp;#13;&amp;#10;业务产品类型:反应合约问题&amp;#13;&amp;#10;有无确认方式:有确认方式&amp;#13;&amp;#10;客户无问题&amp;#13;&amp;#10;备注:&amp;#13;&amp;#10;产品类型:标准合约-存费折扣;产品名称:5G冰激凌套餐享24个月5折优惠（次月生效）（湖北）;产品描述:99元及以上产品享受套餐月费5折优惠，次月生效，有效期24个月&amp;#13;&amp;#10;;产品ID:91078562;开始时间:2023-09-01 00:00:00;结束时间:2025-08-31 23:59:59;订购渠道:宜昌市城区胜利四路自有营业厅;客户确认方式:签字协议。&amp;#13;&amp;#10;用户来电要求取消5G冰激凌套餐享24个月5折优惠业务，表示不需要，请核实加急处理  （泛携转）&amp;#13;</t>
  </si>
  <si>
    <t>业务取消-夷陵雾渡河①客户基本资料：业务号码：19171398235、客户姓名：路道凤、套餐情况：畅爽冰激凌5G套餐99元；客户反映取消业务的问题； &amp;#10;②首次联系客户时间：2023-10-11 15:30:00&amp;#10;③投诉核查处理情况：收到贵部转办，我司立即组织核查，经核实，夷陵雾渡河用户要求取消5折合约，挽留失败，客服部已取消，满意； &amp;#10;④答复客户时间及客户满意度评价：根据上述核实情况，我司于2023-10-11 15:30:00联系客户满意，回单人：胡春燕、联系方式：07176921001&amp;#10;⑤投诉核查关联材料：无。"</t>
  </si>
  <si>
    <t>TS202310111443432275</t>
  </si>
  <si>
    <t>2023-10-12 16:28:43</t>
  </si>
  <si>
    <t>#2022重保客户#主办单位：湖北&amp;#10;客户类别：普通客户&amp;#10;10010是否打通：是&amp;#10;是否二次致电10015：是&amp;#10;是否联系：是&amp;#10;升级倾向：其他&amp;#10;号码归属省：湖北&amp;#10;SVIP等级：&amp;#10;预处理名称:产品订购一键诊断&amp;#13;&amp;#10;业务产品类型:反映其他业务问题&amp;#13;&amp;#10;用户是否接受:用户不接受&amp;#13;&amp;#10;是否知情订购:不知情订购&amp;#13;&amp;#10;是否授权范围:否&amp;#13;&amp;#10;备注:用户表示没有安装过宽带，还收了100元的押金，现查询有一条宽带，要求取消并要求告知宽带账户和装机地址，反馈之后一直未解决，要求尽快核实处理请加急   用户有其他升级倾向（未说明渠道）&amp;#13;</t>
  </si>
  <si>
    <t>业务取消（夷陵城区营服中心）&amp;#10;①客户基本资料：业务号码：18572373109、客户姓名：卢中华、套餐情况：幸福家家乐59元套餐；客户反映宽带的问题； &amp;#10;②首次联系客户时间：2023-10-11 17:00:35&amp;#10;③投诉核查处理情况：收到贵部转办，我司立即组织核查，经核实，用户要求取消CPE宽带，已按用户要求拆分，转为0元，次月销户，并跟用户解释系统里没有查询到押金，建议用户可带本人证件于下个月到自营厅查询，满意。&amp;#10;④答复客户时间及客户满意度评价：根据上述核实情况，我司于2023-10-11 17:00:35联系客户满意，回单人：潘娥、联系方式：07176921001&amp;#10;⑤投诉核查关联材料：无</t>
  </si>
  <si>
    <t>TS202310111058232185</t>
  </si>
  <si>
    <t>2023-10-12 11:06:15</t>
  </si>
  <si>
    <t>主办单位：湖北&amp;#10;客户类别：普通客户&amp;#10;10010是否打通：否&amp;#10;是否二次致电10015：是&amp;#10;是否联系：否&amp;#10;升级倾向：&amp;#10;号码归属省：湖北&amp;#10;SVIP等级：&amp;#10;1. 问题类型:;&amp;#10;2. 投诉类型:退订争议;&amp;#10;3. 营业厅地址:;&amp;#10;4. 位置信息:;&amp;#10;5. 位置发生地:;&amp;#10;6. 投诉内容:没有安装宽带，开通宽带业务，请马上取消&amp;#10;把宽带业务取消，取消主副卡权益，信号差，要求快速处理</t>
  </si>
  <si>
    <t>业务取消①客户投诉产生的原因：合约限制办理携转不成功。&amp;#10;②客户投诉问题核查情况及解决方案：收到贵部转办后，我司立即组织调查。经核实，（夷陵城区营服中心）客户要求取消CPE宽带、解绑主副卡，挽留无效，已按客户要求办理。我司于2023-10-11 11:50:38联系客户解释以上情况。&amp;#10;③客户问题满意度：满意&amp;#10;④回单人：张婷   6921001</t>
  </si>
  <si>
    <t>EBL202310111813020115</t>
  </si>
  <si>
    <t>10019办理工单&gt;&gt;求助客户经理</t>
  </si>
  <si>
    <t>113.56.180.133</t>
  </si>
  <si>
    <t>10019办理工单</t>
  </si>
  <si>
    <t>2023-10-12 11:35:02</t>
  </si>
  <si>
    <t>15210622622用户来电反映公司的固定IP：113.56.180.133，百度显示地址是在宜昌，实际使用地址是在武汉，无法提供单位名称和电话编码，要求客户经理联系自己处理</t>
  </si>
  <si>
    <t>用户反映的问题，通过固定IP我部无法查询到宽带账号，建议用户联系宽带经办人咨询处理，用户表示知晓一般</t>
  </si>
  <si>
    <t>ZX202310111536071492</t>
  </si>
  <si>
    <t>咨询工单（2021版）&gt;&gt;业务信息&gt;&gt;客户经理</t>
  </si>
  <si>
    <t>2023-10-12 14:26:34</t>
  </si>
  <si>
    <t>用户来电要求10018客户经理联系自己，表示自己联系不上，请协助，谢谢！</t>
  </si>
  <si>
    <t>业务咨询：客户要求10018客户经理回电，经核实，工作人员周五上班，已告知10月13日回电，满意。</t>
  </si>
  <si>
    <t>TS202310121022561894</t>
  </si>
  <si>
    <t>2023-10-12 11:20:19</t>
  </si>
  <si>
    <t>用户来电对网络使用不好不满称一直都有这个情况要求处理谢谢！</t>
  </si>
  <si>
    <t>TS202310111930301670</t>
  </si>
  <si>
    <t>曾凤艳</t>
  </si>
  <si>
    <t>2023-10-12 09:28:13</t>
  </si>
  <si>
    <t>判断省分:湖北&amp;#10;:湖北在省内手机不能打+不能接&amp;#10;获取入参:&amp;#10;获取历史工单:无历史工单&amp;#10;:下一步&amp;#10;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10;:下一步&amp;#10;node_317:&amp;#10;:不符合办理条件&amp;#10;:任何地方都无法拨打或接听&amp;#10;:用户来电反映本机不能拨打和接听电话，提示暂停服务，要求核实并尽快回电处理，谢谢</t>
  </si>
  <si>
    <t>TS202310111802210119</t>
  </si>
  <si>
    <t>吴燕</t>
  </si>
  <si>
    <t>2023-10-12 17:04:13</t>
  </si>
  <si>
    <t>判断省份:湖北&amp;#10;:移网上网慢&amp;#10;获取参数:&amp;#10;获取历史工单:无历史工单&amp;#10;:下一步&amp;#10;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amp;#10;:下一步&amp;#10;node_255:&amp;#10;::不同意/已配置&amp;#10;:在湖北&amp;#10;:所有APP&amp;#10;:长期&amp;#10;:网络无异常&amp;#10;:1、受理流水号：;2、受理号码：15586360360;3、主叫号码：15586360360;4、被叫号码：;5、客户姓名：吴燕;6、客户级别：四星忠诚用户;7、用户归属地：宜昌市; 8、受理员工工号：hubXN23ZH7836;9、手机厂商：;10、投诉渠道：10010客服热线;11、投诉打点范围：0.5千米;12、投诉地址：宜昌市-伍家岗区:伍家岗区【伍家岗区】;13、网格ID：191329;14、网格名称：YC_A_湖北省宜昌市伍家岗区网格_191329;15、经度：111.355029;16、纬度：30.646380;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当天;21、语音通话或数据上网：数据;22、室内或室外：室内外;23、手机信号强弱：满格;24、用户周边使用情况：全部发生;25、主工单流水号：hub169701840451593468;26、语音业务类型：;27、数据业务类型：上网速度慢;28、用户是否接受解释：否;29、公告类型：网络信息;30、基站ID：;31、基站名称：;32、其它地方是否正常使用：是;33、之前是否可以正常使用：是;&amp;#10;&amp;#10;高级模板内容：&amp;#10;投诉问题描述:0&amp;#10;故障时间:2023-10-11&amp;#10;故障现象:个别APP无法使用网络&amp;#10;故障地址:0&amp;#10;用户要求:0</t>
  </si>
  <si>
    <t>终端使用：用户反映个别APP无法正常使用的问题，经核实，不排除为APP设置问题导致，建议卸载重装，如仍不行可携带手机前往购机处或联通营业厅处理，已向用户解释，表示知晓。</t>
  </si>
  <si>
    <t>TS202310110952230163</t>
  </si>
  <si>
    <t>2023-10-12 10:11:47</t>
  </si>
  <si>
    <t>判断省份:湖北&amp;#10;:移网无法上网&amp;#10;:手机移动数据&amp;#10;获取入参:&amp;#10;获取历史工单:无历史工单&amp;#10;:下一步&amp;#10;移网一键诊断结果:1.用户状态是否正常：开通.2.上网功能是否正常：开通.3.流量封顶情况：未封顶.4.近期缴费开机记录情况：无缴费开机.5.2345G终端支持情况：数据为空.6.是否开通关闭公网：.7.是否存在群障：不存在.8.查询终端5G开关状态：.9.查询流量是否限速：未限速.10.查询用户终端蜂窝网络状态：.:诊断无异常/解释不认可&amp;#10;:下一步&amp;#10;node_317:&amp;#10;:不符合办理条件&amp;#10;:在湖北&amp;#10;:能/不清楚&amp;#10;:能/不清楚&amp;#10;:网络无异常&amp;#10;:1、受理流水号：;2、受理号码：13310568158;3、主叫号码：13310568158;4、被叫号码：;5、客户姓名：郭艳;6、客户级别：无级别;7、用户归属地：宜昌市; 8、受理员工工号：hubXN23TF9216;9、手机厂商：;10、投诉渠道：10010客服热线;11、投诉打点范围：1千米;12、投诉地址：宜昌市-夷陵区:湖北省宜昌市夷陵区小溪塔街道【】;13、网格ID：100478;14、网格名称：YC_B_湖北省宜昌市夷陵区网格_100478;15、经度：111.434238;16、纬度：30.748750;17、用户现象：未发现网络问题;18、答复口径：您提供的位置周围基站暂时没有发现异常，建议您先进行换机换卡测试并留意观察。;19、网络类型：4G;20、投诉现象最近发生时间：3天以内;21、语音通话或数据上网：数据;22、室内或室外：室内外;23、手机信号强弱：满格;24、用户周边使用情况：全部发生;25、主工单流水号：hub169698882358061854;26、语音业务类型：;27、数据业务类型：无法上网;28、用户是否接受解释：否;29、公告类型：;30、基站ID：117.111937;31、基站名称：117.111937;32、其它地方是否正常使用：否;33、之前是否可以正常使用：否;&amp;#10;经度：111.434238&amp;#10;纬度：30.748750&amp;#10;用户反映手机无法上网，已经数据更新过了，没有信号问题用户不配合换机换卡，手机信号满格，请核实回电</t>
  </si>
  <si>
    <t>终端使用：用户反映新办副卡无法上网的问题，核实上网数据正常，请您关机重启再试，若未恢复请更换到其它手机中测试或到联通营业厅检测，满意。</t>
  </si>
  <si>
    <t>ZX202310121808561163</t>
  </si>
  <si>
    <t>黄优越</t>
  </si>
  <si>
    <t>2023-10-13 09:23:43</t>
  </si>
  <si>
    <t>用户来电说明表扬12591迅速及时有效处理客户问题</t>
  </si>
  <si>
    <t>ZX202310111742310224</t>
  </si>
  <si>
    <t>咨询工单（2021版）&gt;&gt;业务功能&gt;&gt;上网功能</t>
  </si>
  <si>
    <t>曹晨</t>
  </si>
  <si>
    <t>2023-10-13 09:48:16</t>
  </si>
  <si>
    <t>用户来电表示要求要求关闭套外流量</t>
  </si>
  <si>
    <t>13177074140客户于2023-10-11 17:38:46时间来电，由XN23ZH0837[黄亚奇]坐席承接2023101117410717628459S2，客户来电对于上月的流量费由疑问，坐席告知流量超出产生扣费，客户不认可表示自己流量还有结余，坐席解释显示剩余的是套外流量，客户对此不理解，要求停掉套外流量，坐席告知套外流量是自动续订，上月定了两个套外流量，客户要求关闭，坐席告知记录反馈48小时内由专人联系，客户认可挂机 2、存在问题：沟通技能不足，对于流量超出未解释清楚，受理有责3、回访情况：2023-10-12 17:58:16时间，由28459回访客户电话致歉，并为客户申请流量退费，客户认可，完结</t>
  </si>
  <si>
    <t>TS202310051704230130</t>
  </si>
  <si>
    <t>2023-10-13 09:51:33</t>
  </si>
  <si>
    <t>主办单位：湖北&amp;#10;客户类别：星级客户&amp;#10;10010是否打通：是&amp;#10;是否二次致电10015：是&amp;#10;是否联系：是&amp;#10;升级倾向：无&amp;#10;号码归属省：湖北&amp;#10;SVIP等级：&amp;#10;（增值业务快捷受理） &amp;#13;&amp;#10; 投诉号码：18671445803 &amp;#13;&amp;#10; 联系号码：18671445803 &amp;#13;&amp;#10; 受理渠道：10015热线 &amp;#13;&amp;#10; 升级倾向：无 &amp;#13;&amp;#10; 用户是否对业务费用存在争议 ：不存在 &amp;#13;&amp;#10; 是否需要退订业务: 否 &amp;#13;&amp;#10; 处理意见 : 未查询到相关业务 &amp;#13;&amp;#10; 备注 ：用户反映不知情多出轻合约版超级会员（黄金版）次月生效业务，要求取消退费。还有号码：13207207938额外扣费，请尽快加急联系处理。&amp;#13;&amp;#10;协办工单：集团高星用户，务必于12小时内上传轻合约版超级会员（黄金版）业务办理凭证</t>
  </si>
  <si>
    <t>电话营销-解释宣传：①客户基本资料：业务号码 18671445803、客户姓名 乔能奎、套餐情况 腾讯大王卡；客户反映业务取消的问题； &amp;#10;②首次联系客户时间：2023-10-11 13:11:00&amp;#10;③投诉核查处理情况：收到贵部转办，我司立即组织核查， 上海航动科技有限公司（宜昌） ，轻合约版超级会员（黄金版）AA。经核实，电话营销于2020-10-23 16:01:30推荐客户办理流量包，客户同意后办理，录音已上传至附件，我部已联系客户解释清楚吗，客户认可；&amp;#10;④答复客户时间及客户满意度评价：根据上述核实情况，我司于2023-10-11 13:11:00联系客户满意，回单人：张婷、联系方式：07176921001&amp;#10;⑤投诉核查关联材料：无。</t>
  </si>
  <si>
    <t>TS202310121237060340</t>
  </si>
  <si>
    <t>2023-10-13 17:18:14</t>
  </si>
  <si>
    <t>[65岁以上老人] 判断省分:其他省分&amp;#13;&amp;#10;:增值业务争议&amp;#13;&amp;#10;判断省分:湖北&amp;#13;&amp;#10;:移网&amp;#13;&amp;#10;:在补救范围内&amp;#13;&amp;#10;:不认可&amp;#13;&amp;#10;:大于500元&amp;#13;&amp;#10;:&amp;#13;&amp;#10;&amp;#13;&amp;#10;高级模板内容：&amp;#13;&amp;#10;投诉问题描述:用户对此类业务不认可，表示每个月多扣除了5块钱不认可&amp;#13;&amp;#10;争议业务名称: 炫彩通信助理包- 云盘版（立即生效）-湖北-10元 &amp;#13;&amp;#10;受理渠道:无&amp;#13;&amp;#10;争议月份:2023年10月、2023年9月、2023年6月、2023年7月、2023年8月&amp;#13;&amp;#10;争议费用:25&amp;#13;&amp;#10;一线客服在系统里:未取消，请后台协助处理&amp;#13;&amp;#10;是否承诺退费:否&amp;#13;&amp;#10;用户要求:用户表示副卡18672662297多出现了额外 炫彩通信助理包- 云盘版（立即生效）-湖北-10元 收费不认可，无法接收验证码要求线上直接退订此业务并且要求双倍退费费处理，涉及投诉但未说投诉渠道&amp;#13;</t>
  </si>
  <si>
    <t>电话营销-开通争议： 上海航动科技有限公司（宜昌） ，炫彩通信助理包- 云盘版（立即生效）-湖北-10元AA。用户反映开通业务问题。经核实，23年6月上海航动科技有限公司通过电话营销方式推荐用户办理炫彩通信助理包- 云盘版，现用户表示无需使用，业务已取消，考虑客户感知，申请减免23.6月-7月费用合计50元，24小时内到帐，此费用无法抵扣往月欠费且不可打印发票，满意。</t>
  </si>
  <si>
    <t>TS202310111655370959</t>
  </si>
  <si>
    <t>周代远</t>
  </si>
  <si>
    <t>2023-10-13 09:55:27</t>
  </si>
  <si>
    <t>判断省分:湖北&amp;#13;&amp;#10;:增值业务费用争议（含炫彩通信助理包云盘版等组合类增值业务）&amp;#13;&amp;#10;:移网&amp;#13;&amp;#10;:在补救范围内&amp;#13;&amp;#10;:不认可&amp;#13;&amp;#10;:大于500元&amp;#13;&amp;#10;:&amp;#13;&amp;#10;&amp;#13;&amp;#10;高级模板内容：&amp;#13;&amp;#10;投诉问题描述:用户对未经自己同意擅自增加业务非常不满意，已解释业务已取消且已退费不认可，坚持要求查询具体情况给出合理解释，请处理，谢谢。&amp;#13;&amp;#10;争议业务名称:	 炫彩通信助理包- 云盘版（立即生效）-湖北-10元&amp;#13;&amp;#10;受理渠道:	 河南优耐特网络科技有限公司（宜昌） &amp;#13;&amp;#10;争议月份:2023年6月、2023年7月、2023年8月、2023年9月&amp;#13;&amp;#10;争议费用:1&amp;#13;&amp;#10;一线客服在系统里:已取消&amp;#13;&amp;#10;是否承诺退费:否&amp;#13;&amp;#10;用户要求:用户对未经自己同意擅自增加业务非常不满意，已解释业务已取消且已退费不认可，坚持要求查询具体情况给出合理解释，请处理，谢谢。&amp;#13;</t>
  </si>
  <si>
    <t>电话营销-开通争议：河南优耐特网络科技有限公司（宜昌），炫彩通信助理包- 云盘版AA。用户反映未订购此业务，经核实，23年6月通过电话营销方式推荐用户办理，9月已取消，并由省客服于2023-09-12 10:41:18退费35元，此费用不可打印发票，已联系用户解释开通情况，表示知晓。</t>
  </si>
  <si>
    <t>TS202310121229030150</t>
  </si>
  <si>
    <t>高长格</t>
  </si>
  <si>
    <t>2023-10-13 15:48:17</t>
  </si>
  <si>
    <t>【2022年上工信部测评重保用户】[10015转接10010用户] &amp;#13;&amp;#10;高级模板内容：&amp;#13;&amp;#10;是否10016外呼:否&amp;#13;&amp;#10;电话外呼号码:无&amp;#13;&amp;#10;渠道名称:湖北精英盛华信息科技有限公司(宜昌)&amp;#13;&amp;#10;反应问题涉及场景:未经同意订购业务&amp;#13;&amp;#10;产品名称: 畅爽冰激凌5G套餐129元（基础版&amp;#13;&amp;#10;争议月份:2023年4月、2023年5月、2023年6月、2023年7月、2023年8月、2023年9月、2023年10月&amp;#13;&amp;#10;是否承诺退费:否&amp;#13;&amp;#10;承诺退费金额:129&amp;#13;&amp;#10;是否取消业务（如取消失败，需加上系统报错的提示）:未取消&amp;#13;&amp;#10;是否需要回复:是&amp;#13;&amp;#10;用户要求:用户对我方前期处理结果不认可，要求追究为什么自己没有同意就更改看套餐，并给一个说法&amp;#13;</t>
  </si>
  <si>
    <t>电话营销-开通争议：湖北精英盛华信息科技有限公司(宜昌)于 2023-03-30 15:49:51 通过电话营销方式推荐客户办理转资，现已向用户解释，营销录音见附件，此为用户同意办理，原套餐已下架无法转回。用户表示自行前往营业厅办理转资，已无疑问，满意度一般。</t>
  </si>
  <si>
    <t>TS202310111624160113</t>
  </si>
  <si>
    <t>071701016398</t>
  </si>
  <si>
    <t>许涛波</t>
  </si>
  <si>
    <t>2023-10-13 09:03:07</t>
  </si>
  <si>
    <t>用户表示自己从来没有办理过宽带，要求公司告知是谁给自己办理的宽带，要求告知怎么办理的宽带，用户表示强烈不满，要求投诉，需要公司尽快处理</t>
  </si>
  <si>
    <t>电话营销-开通争议：拓见科技(深圳)有限公司武汉分公司(宜昌)，低消虚拟宽带AA。用户反映低消虚拟宽带的问题，经核实，拓见科技(深圳)有限公司武汉分公司(宜昌)于2021-07-19 11:19:47通过电话营销的方式推荐用户开通，已跟用户解释清楚，并取消，待宽带竣工后取消号码低消，预计本周内取消，考虑用户感知，申请退22.7-23.10月宽带费用，合计304元，于次月7日前到帐,用户表示先考虑一下，已告知用户方案保留，满意。</t>
  </si>
  <si>
    <t>ZX202310121548382474</t>
  </si>
  <si>
    <t>071701034305</t>
  </si>
  <si>
    <t>王秀莲</t>
  </si>
  <si>
    <t>2023-10-13 14:09:09</t>
  </si>
  <si>
    <t>判断省分:湖北&amp;#13;&amp;#10;:被动办理宽带&amp;#13;&amp;#10;:不需要&amp;#13;&amp;#10;:&amp;#13;&amp;#10;&amp;#13;&amp;#10;高级模板内容：&amp;#13;&amp;#10;问题描述:用户称自已没有办理过宽带071701034305，挽留失败，用户不愿意去营业厅，坚持要求取消，请处理，联系电话18671717237&amp;#13;&amp;#10;第二联系方式:18671717237&amp;#13;&amp;#10;销户原因:称自已没有办理过宽带071701034305&amp;#13;&amp;#10;用户要求:用户称自已没有办理过宽带071701034305，挽留失败，用户不愿意去营业厅，坚持要求取消，请处理，联系电话18671717237&amp;#13;</t>
  </si>
  <si>
    <t>电话营销-开通争议：宜昌融诚通信服务有限责任公司，低消送宽带AA。经核实，21年11月通过电话营销方式推荐用户办理，免宽带月费，录入虚拟地址未实际安装。现用户表示无需使用，已取消宽带，用户满意。</t>
  </si>
  <si>
    <t>TS202310121020591842</t>
  </si>
  <si>
    <t>黄其琼</t>
  </si>
  <si>
    <t>2023-10-13 09:02:53</t>
  </si>
  <si>
    <t>判断省分:其他省分&amp;#13;&amp;#10;:增值业务争议&amp;#13;&amp;#10;判断省分:湖北&amp;#13;&amp;#10;:移网&amp;#13;&amp;#10;:在补救范围内&amp;#13;&amp;#10;:不认可&amp;#13;&amp;#10;:大于500元&amp;#13;&amp;#10;:&amp;#13;&amp;#10;&amp;#13;&amp;#10;高级模板内容：&amp;#13;&amp;#10;投诉问题描述:对业务办理不认可&amp;#13;&amp;#10;争议业务名称: 云加速5G畅玩加油包(湖北) &amp;#13;&amp;#10;受理渠道:宜昌 陶金 湖北杭州翔羽线上业务代理(宜昌) 中台 &amp;#13;&amp;#10;争议月份:2023年9月、2023年10月&amp;#13;&amp;#10;争议费用:50&amp;#13;&amp;#10;一线客服在系统里:已取消&amp;#13;&amp;#10;是否承诺退费:是&amp;#13;&amp;#10;用户要求:认可退费，但是要求核实办理具体人员情况安抚无效故此下单&amp;#13;</t>
  </si>
  <si>
    <t>电话营销-开通争议：湖北杭州翔羽线上业务代理(宜昌) ，云加速5G畅玩加油包(湖北) AA。用户反映电话营销开通业务的问题，已取消，申请退还23.9-10月费用合计40元，现金充值方式24小时内到账，可打印账单发票，联系无人接听，已短信告知，如有疑问可在工作时间（08:30-12:00；14:00-17:30）联系07176921001、13032700872宜昌联通投诉处理中心。如用户咨询，请前台10010话务中心代为解释，谢谢</t>
  </si>
  <si>
    <t>TS202310111854451108</t>
  </si>
  <si>
    <t>2023-10-13 10:07:05</t>
  </si>
  <si>
    <t>[65岁以上老人] 判断省分:湖北&amp;#13;&amp;#10;:移网电话营销费用争议（套餐资费/融合宽带/副卡功能费类除外）&amp;#13;&amp;#10;:不认可&amp;#13;&amp;#10;:小于等于500元，且仅限单倍、月份不超过12个月&amp;#13;&amp;#10;:&amp;#13;&amp;#10;&amp;#13;&amp;#10;高级模板内容：&amp;#13;&amp;#10;投诉问题描述:对业务变更结果不认可&amp;#13;&amp;#10;业务名称: 沃派29元2021&amp;#13;&amp;#10;变更渠道:宜昌市兴山县集团3G开户服务点&amp;#13;&amp;#10;用户要求:用户来电反映套餐被更改自己不知情，表示自己没有同意过修改套餐，需要讨一个说法，用户还反映云加速5G畅玩加油包(湖北)业务未开通过，我方已承诺退费9、10月共产生40元话费，业务已取消，请尽快核实处理，谢谢 请联系：18571009889&amp;#13;</t>
  </si>
  <si>
    <t>电话营销-开通争议：湖北杭州翔羽线上业务代理(宜昌)，云加速5G畅玩加油包(湖北）AA，经核实，于2023年9月过电话营销方式推荐客户办理，现联系客户解释不认可，出于服务角度，退还23.9-10月费用合计10元，24小时到账，此费用不可打印发票；用户订购产品畅行会员S-包月-15元，产品代码为91639，订购时间9，取消时间为23年10月，15元/月，合计扣费2个月，累计产生费用合计30元，订购方式为集团统一认证平台” 短信验证码，有二次确认过程，不存在订购违规现象。考虑用户使用感知，网站方已取消屏蔽并于三个工作日内退费30元到账，此费用不可抵扣往月欠费及打印发票；现沟通后现为用户转资4G全国流量王8元套餐，次月生效，满意。</t>
  </si>
  <si>
    <t>TS202310101856430215</t>
  </si>
  <si>
    <t>覃华林</t>
  </si>
  <si>
    <t>2023-10-13 18:38:41</t>
  </si>
  <si>
    <t>主办单位：湖北&amp;#10;客户类别：普通客户&amp;#10;10010是否打通：否&amp;#10;是否二次致电10015：是&amp;#10;是否联系：否&amp;#10;升级倾向：&amp;#10;号码归属省：湖北&amp;#10;SVIP等级：&amp;#10;1. 问题类型:;&amp;#10;2. 投诉类型:月固定费争议;&amp;#10;3. 营业厅地址:;&amp;#10;4. 位置信息:;&amp;#10;5. 位置发生地:;&amp;#10;6. 投诉内容:刚开始装宽带的时候说的60一个月，看电视不要钱，装了以后没多久看电视要收费，并没有人跟我打电话说，基本每个月都是八九十，我认为这就是一种欺骗，这个月我交费80任然处于欠费停机状态，说要交两百多，月底跟我返，我实在是不能接受。我要求退我的钱，我不想跟联通有什么关系了</t>
  </si>
  <si>
    <t>电话营销-开通争议：拓见科技(深圳)有限公司武汉分公司(宜昌)，炫彩助理包AA。①客户基本资料：业务号码：15572735908、客户姓名：覃华林、套餐情况：5G副卡基本套餐(极速服务)；客户反映取消业务的问题； &amp;#10;②首次联系客户时间：2023-10-11 10:45:00&amp;#10;③投诉核查处理情况：收到贵部转办，我司立即组织核查，经核实， 2023-02-05 15:25:53拓见科技(深圳)有限公司武汉分公司(宜昌)电话营销方式办理炫彩助理包，现已取消，减免2-10月功能费用85元，另用户折扣合约9月到期，减免本月折扣差价140元，主副卡办理预存享50元赠费，到账100元，剩余40元及炫彩包费用85元，合计125元，已赠费到账，此费用无法抵扣往月欠费及打印发票 ，满意； &amp;#10;④答复客户时间及客户满意度评价：根据上述核实情况，我司于2023-10-11 10:45:00联系客户满意，回单人：胡春燕、联系方式：07176921001&amp;#10;⑤投诉核查关联材料：无。"</t>
  </si>
  <si>
    <t>BL202310111914540471</t>
  </si>
  <si>
    <t>刘雨田</t>
  </si>
  <si>
    <t>2023-10-13 09:07:30</t>
  </si>
  <si>
    <t>判断省分:湖北&amp;#13;&amp;#10;:增值业务费用争议（含炫彩通信助理包云盘版等组合类增值业务）&amp;#13;&amp;#10;:移网&amp;#13;&amp;#10;:在补救范围内&amp;#13;&amp;#10;:不认可&amp;#13;&amp;#10;:小于等于500元，且仅限单倍、月份不超过12个月&amp;#13;&amp;#10;:&amp;#13;&amp;#10;&amp;#13;&amp;#10;高级模板内容：&amp;#13;&amp;#10;赔付类型：:增值业务争议 &amp;#13;&amp;#10;CBSS账单扣费名称：:2I专享39元20GB炫彩超会5G包 （次月生效）湖北&amp;#13;&amp;#10;办理渠道:71b09m5&amp;#13;&amp;#10;赔付月份：:2023年6月、2023年7月、2023年8月、2023年9月、2023年10月&amp;#13;&amp;#10;返还倍率:单倍&amp;#13;&amp;#10;赔付金额：:195&amp;#13;&amp;#10;是否已经取消业务:是&amp;#13;&amp;#10;是否承诺退费 ：:是&amp;#13;&amp;#10;用户是否需要回复：:否&amp;#13;&amp;#10;用户要求：:用户来电，称在不知情的情况下办理了该业务，需要退费&amp;#13;</t>
  </si>
  <si>
    <t>电话营销-开通争议：上海航动科技有限公司（宜昌）， 2I专享39元20GB炫彩超会5G包  AA。用户反映开通业务问题。经核实，23年6月 上海航动科技有限公司 通过电话营销方式推荐用户办理 2I专享39元20GB炫彩超会5G包，已联系客户解释说明，客户表示知晓。</t>
  </si>
  <si>
    <t>ZX202310131455570125</t>
  </si>
  <si>
    <t>周雅怡</t>
  </si>
  <si>
    <t>2023-10-13 17:29:48</t>
  </si>
  <si>
    <t>:号卡配送问题&amp;#13;&amp;#10;:要求修改配送地址&amp;#13;&amp;#10;判断省分:四川、宁夏、湖北&amp;#13;&amp;#10;:&amp;#13;&amp;#10;&amp;#13;&amp;#10;高级模板内容：&amp;#13;&amp;#10;问题描述:更改配送地址&amp;#13;&amp;#10;物流单号或订单号:1863101355159572&amp;#13;&amp;#10;用户身份证号码/预留的联系电话:18171910013&amp;#13;&amp;#10;订单渠道:中国联通APP&amp;#13;&amp;#10;用户要求:更改配送地址&amp;#13;&amp;#10;所在地区: 湖北省武汉市江岸区百步亭花园&amp;#13;&amp;#10;详细地址: 幸福时代二期8栋丰巢快递柜&amp;#13;</t>
  </si>
  <si>
    <t>TS202310131001391452</t>
  </si>
  <si>
    <t>荆月琴</t>
  </si>
  <si>
    <t>2023-10-13 10:21:12</t>
  </si>
  <si>
    <t>[65岁以上老人] 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反馈自己的套餐是39元的套餐，为何在8月份，9月份的月固定费扣的不对&amp;#13;&amp;#10;争议月份:2023年8月、2023年9月&amp;#13;&amp;#10;争议金额:0&amp;#13;&amp;#10;用户要求:用户要求我方给他一个解释，谢谢。&amp;#13;</t>
  </si>
  <si>
    <t>ZX202310131126401168</t>
  </si>
  <si>
    <t>杨帆</t>
  </si>
  <si>
    <t>2023-10-13 17:06:57</t>
  </si>
  <si>
    <t>判断省分:湖北&amp;#13;&amp;#10;:下一步&amp;#13;&amp;#10;移网一键诊断结果:1.用户状态是否正常：正常.2.查询短信功能是否正常开通：正常.3.查询是否短信黑名单：异常.4.是否存在群障：正常.:诊断有异常&amp;#13;&amp;#10;:短信黑名单&amp;#13;&amp;#10;:是&amp;#13;&amp;#10;:不认可&amp;#13;&amp;#10;:不认可&amp;#13;&amp;#10;:不认可&amp;#13;&amp;#10;:用户无法正常发送短信，一线查询进入黑名单解释不认可，要求今天之内联系处理，不方便去营业厅。请后台核实处理，谢谢！&amp;#13;</t>
  </si>
  <si>
    <t>ZX202310122003161700</t>
  </si>
  <si>
    <t>牟宗超</t>
  </si>
  <si>
    <t>2023-10-13 14:17:48</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</si>
  <si>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无法发送&amp;#13;&amp;#10;:等待下发&amp;#13;&amp;#10;:&amp;#13;&amp;#10;用户来电称无法发送短信，要我方处理</t>
  </si>
  <si>
    <t>TS202310081153231877</t>
  </si>
  <si>
    <t>2023-10-13 15:43:07</t>
  </si>
  <si>
    <t>案件编号：鄂-20231000001770&amp;#10;受理日期：2023-10-08 11:47:30&amp;#10;处理日期：2023-10-08 11:51:32&amp;#10;认定员：鲁含笑&amp;#10;申诉来源：微信&amp;#10;用户地址：湖北省宜昌市当阳市&amp;#10;我前几个月专门回来到营业厅专门取消这个业务营业厅I工作人员告知我这个11月1号才到期让我专心出门上班到时候10月份我打10010客服取消就可以了.而我现在联系10010客服却不给我取消！我要工作人员跟我把预存话费享折扣优惠取消</t>
  </si>
  <si>
    <t>申辩工单：1.申诉前15日已向企业投诉，仍在处理中。2.客户已撤诉&amp;#10;1. 用户基本信息：客户号码：13986798676、机主姓名：吴春彬、入网时间：2022-01-17 18:02:37、入网地点：湖北省宜昌市OMO、当前使用套餐：畅爽冰激凌5G套餐159元（基础版）、套餐类型：全国套餐&amp;#10;2.前期处理情况：客户反映取消业务的问题。客户10月8日向10010反馈，核查处理中，同步越级申诉。 &amp;#10;3.申诉处理方案：（1）申诉是否属实：部分属实；（2）本次申诉原因及处理方案：经核查，客户未提供前期咨询营业厅名称无法核实到厅详情，为维系挽留客户，2022-02-22 15:25:30 宜昌市分公司当阳市分公司为客户申请办理套餐5折优惠，优惠编码9711408，有效期2022-02-22至2024-01-31，无客户签字确认，线上无权限办理，已记录工单转至本地协助处理中，不予取消不属实，挽留无效，我司于2023-10-08 15:50:16已协助客户取消，客户认可。&amp;#10;4.核查存在的问题分析：（1)存在问题：业务办理无二次确认（2）整改举措：后期规范业务业务办理二次确认（3）是否属于不知情订制：是，个案问题&amp;#10;5.申诉回复情况：2023-10-08 15:53:00联系客户，客户满意。</t>
  </si>
  <si>
    <t>TS202310120824041740</t>
  </si>
  <si>
    <t>2023-10-13 15:53:09</t>
  </si>
  <si>
    <t>部-20231000033946鄂-20231000001421转-20231011162123782023-10-05 23:55:53.0携号转网，套餐费用太高，打电话申诉降低保底，他们说有啥绑定不能降低，我现在就想降低保底</t>
  </si>
  <si>
    <t>申辩工单：1.申诉前未向企业投诉。2.客户已撤诉&amp;#10;1. 用户基本信息：客户号码：13507249871、机主姓名：范爱民、入网时间：2022-09-30 17:06:06、入网地点：夷陵小溪塔士博BTO营帐代理点(BTO)、当前使用套餐：5G副卡基本套餐(优享服务)、套餐类型：全国套餐&amp;#10;2.前期处理情况：客户反映携号转网和套餐变更的问题。客户前期未向10010反馈，直接越级申诉。 &amp;#10;3.申诉处理方案：（1）申诉是否属实：不属实；（2）本次申诉原因及处理方案：经核查，客户此号码为副卡，主卡18671774556于2022-09-18 17:18:51通过夷陵小溪塔士博BTO营帐代理点(BTO)办理“余额宝质押分期5G129元直降1700（社会渠道36期）（湖北）”，合约期2022-10-01至2025-09-30，产品编码91029846，目前还在协议期内，如提前解约需支付违约金：客户实际享受优惠月份数 x 客户每月享受的电子券金额，并非无法办理携号转网或降低资费。已联系客户解释清楚，挽留成功，客户暂不携出，为维系挽留客户，现申请减免2022年10-2023年10月期间超出套餐129元外月租费188元于2023-10-11 17:16:39已到账，另赠送120元IPTV功能费，赠费无法打印发票，客户认可。&amp;#10;4.核查存在的问题分析：（1)存在问题：无（2）整改举措：无（3）是否属于不知情订制：否&amp;#10;5.申诉回复情况：2023-10-11 16:44:07联系客户，客户满意。</t>
  </si>
  <si>
    <t>TS202310081620231398</t>
  </si>
  <si>
    <t>刘先生</t>
  </si>
  <si>
    <t>2023-10-13 15:54:36</t>
  </si>
  <si>
    <t>案件编号：鄂-20231000001871&amp;#10;受理日期：2023-10-08 16:16:48&amp;#10;处理日期：2023-10-08 16:18:11&amp;#10;认定员：宗伟&amp;#10;申诉来源：微信&amp;#10;用户地址：湖北宜昌当阳市&amp;#10;我当时办理业务时联通说宽带不要钱到时候想什么时候不用就可以啥时候不用，而且话费也很便宜每个月只要五十多块钱而现在什么都要钱，我们人在外地多次打客服要求帮我们取消宽带客服不于解决，我们在外地手机都是两张卡，联通的几乎都不怎么用，而且老家也没有人居住，我们要求给我们把宽带取消，我的15071825960改最低资费8元还有手机尾号3398,1262,2921的都改最低最低</t>
  </si>
  <si>
    <t>申辩工单：1.申诉前未向企业投诉。2.客户已撤诉&amp;#10;1. 用户基本信息：客户号码：15071825960、机主姓名：刘成雄、入网时间：2021-08-26 16:02:19、入网地点：湖北省宜昌市OMO、当前使用套餐：5G副卡基本套餐(优享服务)、套餐类型：全国套餐&amp;#10;2.前期处理情况：客户反映取消业务的问题。客户前期未向10010反馈，直接越级申诉。 &amp;#10;3.申诉处理方案：（1）申诉是否属实：部分属实；（2）本次申诉原因及处理方案：客户主卡15672503398，4张副卡：15672544034、13117291262、15071825960（申诉业务号码）、15672502921。主卡15672503398使用畅爽冰激凌5G套餐129元（基础版）套餐，于2021-09-02 16:19:48通过宜昌市分公司当阳市分公司参加“ 3折优惠 ”，优惠编码9711402，无客户签字确认，优惠期2021-09-02 至2023-08-31，折后实付月租费用38元，因赠费活动到期按照套餐原价收费，客户觉得套餐消费高，故要求注销宽带和副卡办理拆分。宽带071700804992，2021-08-24 14:24:15当阳非凡合作厅办理，优惠编码67788426，装机地址宜昌市当阳市河溶镇前合村前合村4组103号周边，此为实装实装宽带需退设备到厅办理注销，线上无权限办理故引导客户到厅，现挽留无效，我司于2023-10-08 15:41:48已协助客户成功办理注销，副卡13117291262、15672544034和15672502921同步销户，副卡15071825960和主卡15672503398同步拆分转资8元流量王，主副卡关系解除，客户后期退设备到厅，客户认可。&amp;#10;4.核查存在的问题分析：（1)存在问题：业务办理无二次确认（2）整改举措：后期规范业务办理二次确认（3）是否属于不知情订制：是，个案问题&amp;#10;5.申诉回复情况：2023-10-08 15:35:10联系客户，客户满意。</t>
  </si>
  <si>
    <t>TS202310080936230382</t>
  </si>
  <si>
    <t>徐钦</t>
  </si>
  <si>
    <t>2023-10-13 14:54:08</t>
  </si>
  <si>
    <t>案件编号：鄂-20231000001688&amp;#10;受理日期：2023-10-08 09:22:33&amp;#10;处理日期：2023-10-08 09:35:01&amp;#10;认定员：豆海燕&amp;#10;申诉来源：微信&amp;#10;用户地址：湖北省武汉市洪山区&amp;#10;收费极不合理，没有任何流量，一个月基本消费在49元，很多套餐无法解除，强制绑定</t>
  </si>
  <si>
    <t>申辩工单：1.申诉前未向企业投诉。2.客户已撤诉&amp;#10;1. 用户基本信息：客户号码：15671023482、机主姓名：徐钦、入网时间：2018-06-25 12:03:26、入网地点：湖北省宜昌市OMO、当前使用套餐：腾讯大王卡、套餐类型：全国套餐&amp;#10;2.前期处理情况：客户反映套餐使用的问题。客户前期未向10010反馈，直接越级申诉。 &amp;#10;3.申诉处理方案：（1）申诉是否属实：部分属实；（2）本次申诉原因及处理方案：经核查，客户使用腾讯大王卡套餐，月租19元/月，腾讯应用国内专属流量，不含通用流量，叠加0元1GB国内流量月包，超出部分按照国内1元1G日租宝收费，具体扣费金额根据客户使用情况来决定。另2022-06-11 17:25:21上海航动科技有限公司（宜昌）电话方式推荐客户办理炫彩通信助理包6元版业务，优惠编码72147968，6元/月，有录音无二次确认，现认为资费不优惠要求销户，挽留无效，收集客户销户委托书和核对证件信息后，于2023-10-08 19:18:51协助客户退订炫彩通信助理包6元版业务同时销户，不存在强制绑定消费，客户认可。&amp;#10;4.核查存在的问题分析：（1)存在问题：业务办理无二次确认（2）整改举措：后期规范业务业务办理二次确认（3）是否属于不知情订制：是，共性管理问题，三种方式未上线&amp;#10;5.申诉回复情况：2023-10-08 19:15:13联系客户，客户满意。</t>
  </si>
  <si>
    <t>TS202310090920240133</t>
  </si>
  <si>
    <t>2023-10-13 16:03:07</t>
  </si>
  <si>
    <t>案件编号：鄂-20231000001970&amp;#10;受理日期：2023-10-09 09:12:22&amp;#10;处理日期：2023-10-09 09:18:04&amp;#10;认定员：刘俊杰&amp;#10;申诉来源：微信&amp;#10;用户地址：湖北省宜昌市五峰土家族自治县五峰镇派出所&amp;#10;中国联通捆绑经营，未经过本人同意私自添加不知名增值业务。</t>
  </si>
  <si>
    <t>申辩工单：1.申诉前未向企业投诉。2.客户已撤诉&amp;#10;1. 用户基本信息：客户号码：18572391291、机主姓名：五峰土家族自治县公安局、入网时间：2021-09-06 12:16:16、入网地点：宜昌市五峰县集团3G开户服务点、当前使用套餐：畅爽冰激凌5G套餐199元（极速）、套餐类型：全国套餐&amp;#10;2.前期处理情况：客户反映套餐收费的问题。客户前期未向10010反馈，直接越级申诉。 &amp;#10;3.申诉处理方案：（1）申诉是否属实：不属实；（2）本次申诉原因及处理方案：经核查，客户于2022-09-25 13:15:12通过中国联通APP线上渠道自助开通“5G冰激凌充电包20元10GB（立即生效）”，优惠编码67812176，手厅暂未提供业务办理二次确认记录，20元/月，22年9月-23年10月扣费280元，业务于2023-10-12 11:34:18已应客户要求退订，考虑客户近期均无使用此流量包优惠记录的实际情况，经协商一致，酌情减免部分月功能费210元于2023-10-12 11:32:58已到账，赠费无法打印发票，客户认可。&amp;#10;4.核查存在的问题分析：（1)存在问题：业务办理无二次确认（2）整改举措：后期规范业务业务办理二次确认（3）是否属于不知情订制：是，个案问题&amp;#10;5.申诉回复情况：2023-10-12 11:22:12联系客户，客户满意。</t>
  </si>
  <si>
    <t>TS202310080901262021</t>
  </si>
  <si>
    <t>马潇</t>
  </si>
  <si>
    <t>2023-10-13 12:25:33</t>
  </si>
  <si>
    <t>案件编号：鄂-20231000001663&amp;#10;受理日期：2023-10-08 08:56:16&amp;#10;处理日期：2023-10-08 09:00:33&amp;#10;认定员：任娟&amp;#10;申诉来源：微信&amp;#10;用户地址：甘肃省天水市秦州区&amp;#10;套餐里送的宽带异地取消不了一直在扣费打电话问联通客服一直不给退说什么要去宜昌本地营业厅才能取消</t>
  </si>
  <si>
    <t>申辩工单：1.申诉前未向企业投诉。2.客户已撤诉&amp;#10;1. 用户基本信息：客户号码：18527309190、机主姓名：马潇、入网时间：2017-09-05 11:55:58、入网地点：湖北省宜昌市OMO、当前使用套餐：腾讯大王卡、套餐类型：全国套餐&amp;#10;2.前期处理情况：客户反映电话营销的问题。客户前期未向10010反馈，直接越级申诉。 &amp;#10;3.申诉处理方案：（1）申诉是否属实：不属实；（2）本次申诉原因及处理方案：经核查，2021-12-16 17:34:48宜昌融诚通信服务有限责任公司电话营销方式推荐客户办理“ 2I承诺低消89元宽带优惠产品 (立即生效) ”，优惠编码65780485，同时开通虚拟宽带071701069674，手机号码需按约定消费89元收费，未达到89元部分进行补收，有录音无二次确认。查询业务于2023-08-18 08:25:33已取消退订，联系客户解释沟通，为其申请退还22.11-23.8月补收费用248.7元于2023-10-08 19:06:10已到账，赠费无法打印发票，客户认可。&amp;#10;4.核查存在的问题分析：（1)存在问题：业务办理无二次确认（2）整改举措：后期规范业务业务办理二次确认（3）是否属于不知情订制：是，共性管理问题，三种方式未上线&amp;#10;5.申诉回复情况：2023-10-08 19:07:06联系客户，客户满意。</t>
  </si>
  <si>
    <t>GZ202310131755412195</t>
  </si>
  <si>
    <t>071700347298</t>
  </si>
  <si>
    <t>李冬冬</t>
  </si>
  <si>
    <t>2023-10-13 19:54:14</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</si>
  <si>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夷陵区东城城乡统筹发展试验区润城社区锦江大道钓鱼台二号17栋1单元30楼3004</t>
  </si>
  <si>
    <t>GZ202310131730031991</t>
  </si>
  <si>
    <t>071701049737</t>
  </si>
  <si>
    <t>汤斌华</t>
  </si>
  <si>
    <t>2023-10-13 21:28:35</t>
  </si>
  <si>
    <t>【2022年上工信部测评重保用户】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用户来电反馈宽带无法上网  要求我方上门检修  请核实处理&amp;#13;&amp;#10;故障时间:2023-10-13&amp;#13;&amp;#10;服务状态是否正常:是&amp;#13;&amp;#10;设备灯显示:红灯&amp;#13;&amp;#10;错误代码:无&amp;#13;&amp;#10;是否重启设备:已重启未恢复&amp;#13;&amp;#10;用户要求:用户来电反馈宽带无法上网  要求我方上门检修  请核实处理&amp;#13;</t>
  </si>
  <si>
    <t>GZ202310131714421870</t>
  </si>
  <si>
    <t>071701018449</t>
  </si>
  <si>
    <t>李荣华</t>
  </si>
  <si>
    <t>2023-10-13 20:01:24</t>
  </si>
  <si>
    <t>[65岁以上老人] 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amp;#13;&amp;#10;&amp;#13;&amp;#10;高级模板内容：&amp;#13;&amp;#10;问题（现象）描述:用户来电反映家里的宽带无法上网&amp;#13;&amp;#10;故障时间:2023-10-13&amp;#13;&amp;#10;服务状态是否正常:是&amp;#13;&amp;#10;设备灯显示:正常&amp;#13;&amp;#10;错误代码:无&amp;#13;&amp;#10;是否重启设备:已重启未恢复&amp;#13;&amp;#10;装机地址:湖北省宜昌市西陵区上锡坝和平路11-208&amp;#13;&amp;#10;用户要求:尽快核实处理，谢谢&amp;#13;</t>
  </si>
  <si>
    <t>GZ202310131652081692</t>
  </si>
  <si>
    <t>071703433287</t>
  </si>
  <si>
    <t>寇凯强</t>
  </si>
  <si>
    <t>2023-10-13 22:15:30</t>
  </si>
  <si>
    <t>客户使用手厅一键诊断功能进行宽带故障诊断，诊断结果：1、请致电10010客服热线，为您进一步核查。给您带来的不便，敬请谅解。，故障描述：今天欠费交了后 没网络&amp;#10;装机地址：湖北省宜昌市西陵区葛洲坝街道石子岭社区葛洲坝合作有线宽带IPTV专用</t>
  </si>
  <si>
    <t>GZ202310131633391535</t>
  </si>
  <si>
    <t>071701057665</t>
  </si>
  <si>
    <t>张汉华</t>
  </si>
  <si>
    <t>2023-10-13 21:29:30</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</si>
  <si>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西陵区葛洲坝街道石子岭社区葛洲坝合作有线宽带IPTV专用</t>
  </si>
  <si>
    <t>GZ202310131633251533</t>
  </si>
  <si>
    <t>071701054230</t>
  </si>
  <si>
    <t>向宇涵</t>
  </si>
  <si>
    <t>2023-10-13 21:39:20</t>
  </si>
  <si>
    <t>102002CBSS状态正常，AAA状态异常&amp;#10;&amp;#10;装机地址：湖北省宜昌市西陵区葛洲坝街道石子岭社区葛洲坝合作有线宽带专用</t>
  </si>
  <si>
    <t>GZ202310131632311525</t>
  </si>
  <si>
    <t>071700818417</t>
  </si>
  <si>
    <t>朱峰</t>
  </si>
  <si>
    <t>2023-10-13 18:48:05</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</si>
  <si>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当阳市玉阳街道办事处新民村付岗村片区长坂路富豪车队1栋3单元5层502户</t>
  </si>
  <si>
    <t>GZ202310131628231488</t>
  </si>
  <si>
    <t>071700065751</t>
  </si>
  <si>
    <t>刘宗萍</t>
  </si>
  <si>
    <t>2023-10-13 20:25:13</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</si>
  <si>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频繁掉线&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用户来电反映此宽带目前已做过路由器断电、光纤盒断电重启和后台刷新数据，现在上网无法达到上网标准，然后要求维修师傅上门将路由器和光纤盒重新进行设置和调测，进一步维修，发现问题解决问题，预约今天下午18点以前上门处理并回复。</t>
  </si>
  <si>
    <t>GZ202310131548091174</t>
  </si>
  <si>
    <t>071700803972</t>
  </si>
  <si>
    <t>王洁明</t>
  </si>
  <si>
    <t>2023-10-13 22:08:38</t>
  </si>
  <si>
    <t>一键诊断过程：&amp;#10;宽带是否有欠费及账号是否异常:无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当阳市玉泉街道办事处娘娘庙社区雄风住宅片区关陵路21号周边</t>
  </si>
  <si>
    <t>GZ202310131537281100</t>
  </si>
  <si>
    <t>071701005011</t>
  </si>
  <si>
    <t>屈重阳</t>
  </si>
  <si>
    <t>2023-10-13 20:31:53</t>
  </si>
  <si>
    <t>GZ202310131523110995</t>
  </si>
  <si>
    <t>071700346360</t>
  </si>
  <si>
    <t>龚发婷</t>
  </si>
  <si>
    <t>2023-10-13 22:43:17</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</si>
  <si>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宽带无法上网 需要专人上门维修</t>
  </si>
  <si>
    <t>GZ202310131505020890</t>
  </si>
  <si>
    <t>071700175809</t>
  </si>
  <si>
    <t>任春喜</t>
  </si>
  <si>
    <t>2023-10-13 16:28:11</t>
  </si>
  <si>
    <t>#2022重保客户#22年Q3Q4重点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amp;#13;&amp;#10;高级模板内容：&amp;#13;&amp;#10;问题（现象）描述:宽带无法上网&amp;#13;&amp;#10;故障时间:2023-10-13&amp;#13;&amp;#10;服务状态是否正常:是&amp;#13;&amp;#10;设备灯显示:红灯&amp;#13;&amp;#10;错误代码:无&amp;#13;&amp;#10;是否重启设备:已重启未恢复&amp;#13;&amp;#10;用户要求:要求今天内处理&amp;#13;</t>
  </si>
  <si>
    <t>GZ202310131443020690</t>
  </si>
  <si>
    <t>071701017678</t>
  </si>
  <si>
    <t>周俊杰</t>
  </si>
  <si>
    <t>2023-10-13 19:14:46</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</si>
  <si>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用户来电反映宽带无法上网，宽带密码和账号也不记得，要求师傅上门维修&amp;#13;&amp;#10;故障时间:2023-10-13&amp;#13;&amp;#10;服务状态是否正常:是&amp;#13;&amp;#10;设备灯显示:正常&amp;#13;&amp;#10;错误代码:无&amp;#13;&amp;#10;是否重启设备:已重启未恢复&amp;#13;&amp;#10;用户要求:要求尽快上门维修&amp;#13;</t>
  </si>
  <si>
    <t>GZ202310131434090606</t>
  </si>
  <si>
    <t>071700036733</t>
  </si>
  <si>
    <t>杜艳华</t>
  </si>
  <si>
    <t>2023-10-13 15:20:34</t>
  </si>
  <si>
    <t>#2022重保客户#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宽带无法连网，光猫的注册灯闪烁，希望师傅尽快上门查看处理。&amp;#13;</t>
  </si>
  <si>
    <t>GZ202310131421290510</t>
  </si>
  <si>
    <t>071703428081</t>
  </si>
  <si>
    <t>刘祥平</t>
  </si>
  <si>
    <t>2023-10-13 20:01:04</t>
  </si>
  <si>
    <t>TS202310131609220005</t>
  </si>
  <si>
    <t>投诉工单（2021版）&gt;&gt;宽带&gt;&gt;【宽带修障】宽带修障&gt;&gt;上门后没装好/没修好</t>
  </si>
  <si>
    <t>071700502657</t>
  </si>
  <si>
    <t>肖丽菲</t>
  </si>
  <si>
    <t>2023-10-13 17:05:13</t>
  </si>
  <si>
    <t>22年Q3Q4重点客户&amp;#13;&amp;#10;高级模板内容：&amp;#13;&amp;#10;投诉问题描述:用户来电反馈  上门没有修好表示上门说路由器不行 换了路由器还是不行  要求投诉处理&amp;#13;&amp;#10;宽带账号:071700502657&amp;#13;&amp;#10;报障时间:2023-10-13&amp;#13;&amp;#10;故障地址:湖北省宜昌市长阳县龙舟坪镇黄家湾四冲二街片区10号周边&amp;#13;&amp;#10;修障时间:2023-10-13&amp;#13;&amp;#10;用户要求:用户来电反馈  上门没有修好表示上门说路由器不行 换了路由器还是不行  要求投诉处理&amp;#13;</t>
  </si>
  <si>
    <t>固网质量：湖北省宜昌市长阳县龙舟坪镇黄家湾四冲二街片区10号周边AA.  用户反映宽带故障问题，联系客户表示已恢复，回访满意</t>
  </si>
  <si>
    <t>GZ202310131326550093</t>
  </si>
  <si>
    <t>071701070714</t>
  </si>
  <si>
    <t>刘春喜</t>
  </si>
  <si>
    <t>2023-10-13 15:42:36</t>
  </si>
  <si>
    <t>071701070714命中精准预判服务场景:[65岁以上老人] &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宽带离线，pon闪</t>
  </si>
  <si>
    <t>GZ202310131325390078</t>
  </si>
  <si>
    <t>071700374931</t>
  </si>
  <si>
    <t>2023-10-13 18:44:34</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</si>
  <si>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用户表示宽带无法使用，需要公司尽快处理</t>
  </si>
  <si>
    <t>GZ202310131324020070</t>
  </si>
  <si>
    <t>071701030641</t>
  </si>
  <si>
    <t>向浩</t>
  </si>
  <si>
    <t>2023-10-13 15:21:26</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</si>
  <si>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网速慢&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网速慢&amp;#13;&amp;#10;故障时间:2023-10-13&amp;#13;&amp;#10;服务状态是否正常:是&amp;#13;&amp;#10;设备灯显示:正常&amp;#13;&amp;#10;错误代码:.&amp;#13;&amp;#10;是否重启设备:已重启未恢复&amp;#13;&amp;#10;用户要求:尽快报修&amp;#13;</t>
  </si>
  <si>
    <t>GZ202310131317070024</t>
  </si>
  <si>
    <t>071700094735</t>
  </si>
  <si>
    <t>袁伟</t>
  </si>
  <si>
    <t>2023-10-13 16:18:19</t>
  </si>
  <si>
    <t>#2022重保客户##2022重保客户#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宽带无法上网，刷新无效</t>
  </si>
  <si>
    <t>GZ202310131309482487</t>
  </si>
  <si>
    <t>071701019242</t>
  </si>
  <si>
    <t>蔡鑫</t>
  </si>
  <si>
    <t>2023-10-13 22:23:43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</si>
  <si>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光猫红灯，要求师傅上门处理</t>
  </si>
  <si>
    <t>GZ202310131256092392</t>
  </si>
  <si>
    <t>071704163300</t>
  </si>
  <si>
    <t>段稹</t>
  </si>
  <si>
    <t>2023-10-13 13:27:58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</si>
  <si>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湖北省宜昌市高新区东苑街道深圳路社区深圳路翰林苑7栋4单元5楼501，宽带无法上网，重启无效，需要上门处理。</t>
  </si>
  <si>
    <t>GZ202310131251142345</t>
  </si>
  <si>
    <t>071700859204</t>
  </si>
  <si>
    <t>王成艳</t>
  </si>
  <si>
    <t>2023-10-13 19:58:38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</si>
  <si>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光猫终端能力与签约速率不匹配;&amp;#13;&amp;#10;设备收发光功率是否异常:路由器能力不匹配;&amp;#13;&amp;#10;:&amp;#13;&amp;#10;用户表示宽带和网络电视无法使用观看，强烈要求师傅上门处理</t>
  </si>
  <si>
    <t>GZ202310131236152217</t>
  </si>
  <si>
    <t>071701043022</t>
  </si>
  <si>
    <t>2023-10-13 14:54:14</t>
  </si>
  <si>
    <t>071701043022命中精准预判服务场景:[65岁以上老人] &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湖北省宜昌市西陵区葛洲坝街道石子岭社区葛洲坝黄河路口明祖山庄，iptv看不了，屏幕闪烁，表示重启无效，请处理回复</t>
  </si>
  <si>
    <t>GZ202310131230252171</t>
  </si>
  <si>
    <t>071700811933</t>
  </si>
  <si>
    <t>冯国旗</t>
  </si>
  <si>
    <t>2023-10-13 16:42:03</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</si>
  <si>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用户表示光信号红灯，要求尽快维护。&amp;#13;</t>
  </si>
  <si>
    <t>GZ202310131214322034</t>
  </si>
  <si>
    <t>071703800507</t>
  </si>
  <si>
    <t>赵秀荣</t>
  </si>
  <si>
    <t>2023-10-13 22:24:18</t>
  </si>
  <si>
    <t>GZ202310131214002030</t>
  </si>
  <si>
    <t>071701005598</t>
  </si>
  <si>
    <t>宋国英</t>
  </si>
  <si>
    <t>2023-10-13 22:15:06</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</si>
  <si>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西陵区葛洲坝街道办石子岭社区葛洲坝合作有线宽带IPTV专用</t>
  </si>
  <si>
    <t>GZ202310131150211824</t>
  </si>
  <si>
    <t>071700095871</t>
  </si>
  <si>
    <t>程莉</t>
  </si>
  <si>
    <t>2023-10-13 15:57:50</t>
  </si>
  <si>
    <t>用户wifi上网正常但看网络电视卡，宽带账号有开通iptv实际未安装，要求带机顶盒上门安装一下，已告知调测费，要求尽快联系处理&amp;#13;</t>
  </si>
  <si>
    <t>GZ202310131146221800</t>
  </si>
  <si>
    <t>071700220209</t>
  </si>
  <si>
    <t>李小燕</t>
  </si>
  <si>
    <t>2023-10-13 13:41:59</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</si>
  <si>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宽带无法上网 需要专人上门维修</t>
  </si>
  <si>
    <t>GZ202310131141541755</t>
  </si>
  <si>
    <t>071700288870</t>
  </si>
  <si>
    <t>2023-10-13 13:55:55</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</si>
  <si>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宽带无法上网 需要专人上门维修&amp;#13;</t>
  </si>
  <si>
    <t>GZ202310131137281701</t>
  </si>
  <si>
    <t>071703778541</t>
  </si>
  <si>
    <t>伍万军</t>
  </si>
  <si>
    <t>2023-10-13 15:04:58</t>
  </si>
  <si>
    <t>GZ202310131133031667</t>
  </si>
  <si>
    <t>071700051006</t>
  </si>
  <si>
    <t>吴在玲</t>
  </si>
  <si>
    <t>2023-10-13 21:45:49</t>
  </si>
  <si>
    <t>071700051006命中精准预判服务场景:[65岁以上老人] &amp;#13;&amp;#10;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光猫红灯，尽快处理&amp;#13;</t>
  </si>
  <si>
    <t>GZ202310131131581659</t>
  </si>
  <si>
    <t>071700001154</t>
  </si>
  <si>
    <t>房万伦</t>
  </si>
  <si>
    <t>2023-10-13 17:16:42</t>
  </si>
  <si>
    <t>#2022重保客户##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光猫红灯，不能上网，要求师傅加急尽快上门处理。</t>
  </si>
  <si>
    <t>GZ202310131130591648</t>
  </si>
  <si>
    <t>071700067059</t>
  </si>
  <si>
    <t>李晓琴</t>
  </si>
  <si>
    <t>2023-10-13 13:43:15</t>
  </si>
  <si>
    <t>#2022重保客户##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光猫LAN口能力不匹配,路由器能力不匹配;&amp;#13;&amp;#10;:&amp;#13;&amp;#10;注册闪烁</t>
  </si>
  <si>
    <t>GZ202310131129021633</t>
  </si>
  <si>
    <t>071703392949</t>
  </si>
  <si>
    <t>2023-10-13 19:47:13</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</si>
  <si>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无法上网&amp;#13;&amp;#10;故障时间:2023-10-13&amp;#13;&amp;#10;服务状态是否正常:是&amp;#13;&amp;#10;设备灯显示:红灯&amp;#13;&amp;#10;错误代码:无&amp;#13;&amp;#10;是否重启设备:已重启未恢复&amp;#13;&amp;#10;用户要求:尽快处理谢谢&amp;#13;</t>
  </si>
  <si>
    <t>GZ202310131128061626</t>
  </si>
  <si>
    <t>071700730126</t>
  </si>
  <si>
    <t>王娟</t>
  </si>
  <si>
    <t>2023-10-13 17:45:12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</si>
  <si>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湖北省宜昌市兴山县古夫镇国土宿舍高阳大道30号经纺宿舍3单元架空层周边国土资源局3号门面，宽带无法上网，光猫红灯，重启无效，需要上门处理。</t>
  </si>
  <si>
    <t>GZ202310131122021556</t>
  </si>
  <si>
    <t>071703498288</t>
  </si>
  <si>
    <t>梅继光</t>
  </si>
  <si>
    <t>2023-10-13 19:46:44</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</si>
  <si>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黑屏/蓝屏&amp;#13;&amp;#10;检查接口是否插紧，信号源是否选对:操作未恢复/不认可&amp;#13;&amp;#10;判断省分:其他省分&amp;#13;&amp;#10;向用户解释后用户不认可:&amp;#13;&amp;#10;&amp;#13;&amp;#10;高级模板内容：&amp;#13;&amp;#10;问题（现象）描述:用户表示自己看电视看着就黑屏了，已经重启了还是不行，要求安排师傅上门检修，加急，请处理&amp;#13;&amp;#10;故障时间:2023-10-13&amp;#13;&amp;#10;宽带是否安装IPTV:是&amp;#13;&amp;#10;宽带是否可正常上网:是&amp;#13;&amp;#10;是否重启设备:已重启未恢复&amp;#13;&amp;#10;装机地址:湖北省宜昌市西陵区葛洲坝街道石子岭社区葛洲坝合作有线宽带IPTV专用&amp;#13;</t>
  </si>
  <si>
    <t>GZ202310131111091448</t>
  </si>
  <si>
    <t>071700830039</t>
  </si>
  <si>
    <t>汪宇</t>
  </si>
  <si>
    <t>2023-10-13 15:38:41</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</si>
  <si>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无法登陆&amp;#10;&amp;#10;装机地址：湖北省宜昌市夷陵区东城城乡统筹发展试验区郭家湾村东方大道恒大名都12栋2单元21楼2103</t>
  </si>
  <si>
    <t>GZ202310131103331378</t>
  </si>
  <si>
    <t>071701006125</t>
  </si>
  <si>
    <t>罗飞</t>
  </si>
  <si>
    <t>2023-10-13 20:43:40</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</si>
  <si>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光猫红灯，要求师傅上门处理</t>
  </si>
  <si>
    <t>GZ202310131058321326</t>
  </si>
  <si>
    <t>071703737660</t>
  </si>
  <si>
    <t>金小英</t>
  </si>
  <si>
    <t>2023-10-13 15:12:58</t>
  </si>
  <si>
    <t>071703737660命中精准预判服务场景:[65岁以上老人] &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用户实际反映家里未安装机顶盒，现在是要求师傅带上机顶盒上门为其安装，尽快处理并回复。&amp;#13;</t>
  </si>
  <si>
    <t>GZ202310131051411269</t>
  </si>
  <si>
    <t>071700033064</t>
  </si>
  <si>
    <t>2023-10-13 15:10:41</t>
  </si>
  <si>
    <t>GZ202310131023151031</t>
  </si>
  <si>
    <t>071700332085</t>
  </si>
  <si>
    <t>雷宜华</t>
  </si>
  <si>
    <t>2023-10-13 15:59:52</t>
  </si>
  <si>
    <t>#2022重保客户#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用户表示网络卡顿，不认可刷新，要求上门处理。用户表示宽带是办公用，要求师傅立刻上门</t>
  </si>
  <si>
    <t>GZ202310131013210946</t>
  </si>
  <si>
    <t>071700327258</t>
  </si>
  <si>
    <t>张琼</t>
  </si>
  <si>
    <t>2023-10-13 22:01:38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</si>
  <si>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路由器能力不匹配;&amp;#13;&amp;#10;:用户表示宽带上行速度很慢，严重影响到使用，师傅上门处理也没有解决，强烈要求安排能解决问题的人员上门处理，办公宽带，强烈要求加急处理。</t>
  </si>
  <si>
    <t>GZ202310130951510759</t>
  </si>
  <si>
    <t>2023-10-13 14:42:19</t>
  </si>
  <si>
    <t>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长阳县龙舟坪镇黄家湾四冲二街片区10号周边</t>
  </si>
  <si>
    <t>GZ202310130941220655</t>
  </si>
  <si>
    <t>071701027771</t>
  </si>
  <si>
    <t>金春宇</t>
  </si>
  <si>
    <t>2023-10-13 12:40:35</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</si>
  <si>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网速慢&amp;#13;&amp;#10;:&amp;#13;&amp;#10;设置参数:&amp;#13;&amp;#10;获取诊断信息:&amp;#13;&amp;#10;:无异常&amp;#13;&amp;#10;:是&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用户来电反馈网速慢，要求师傅上门处理</t>
  </si>
  <si>
    <t>GZ202310130910280383</t>
  </si>
  <si>
    <t>071701069666</t>
  </si>
  <si>
    <t>刘巧</t>
  </si>
  <si>
    <t>2023-10-13 16:26:21</t>
  </si>
  <si>
    <t>#2022重保客户##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amp;#13;&amp;#10;用户反映宽带无法使用，重启无效，要求马上处理，请尽快处理并回复</t>
  </si>
  <si>
    <t>GZ202310130853530249</t>
  </si>
  <si>
    <t>071701042403</t>
  </si>
  <si>
    <t>刘召民</t>
  </si>
  <si>
    <t>2023-10-13 11:29:20</t>
  </si>
  <si>
    <t>071701042403命中精准预判服务场景:[65岁以上老人] &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用户反映IPTV无法使用，要求师傅上门带机顶盒</t>
  </si>
  <si>
    <t>GZ202310130839490161</t>
  </si>
  <si>
    <t>071701004303</t>
  </si>
  <si>
    <t>2023-10-13 10:47:23</t>
  </si>
  <si>
    <t>GZ202310130818000051</t>
  </si>
  <si>
    <t>071701007229</t>
  </si>
  <si>
    <t>杨财</t>
  </si>
  <si>
    <t>2023-10-13 11:28:08</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</si>
  <si>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宽带无法上网 需要专人上门维修 要求2点前上门维修</t>
  </si>
  <si>
    <t>GZ202310130434372358</t>
  </si>
  <si>
    <t>071700068982</t>
  </si>
  <si>
    <t>2023-10-13 14:58:43</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</si>
  <si>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猇亭区古老背街道蔡家畈社区蔡家畈1组141号周边</t>
  </si>
  <si>
    <t>GZ202310122153041843</t>
  </si>
  <si>
    <t>071704576619</t>
  </si>
  <si>
    <t>付建军</t>
  </si>
  <si>
    <t>2023-10-13 18:57:47</t>
  </si>
  <si>
    <t>网速过慢&amp;#10;装机地址：湖北省宜昌市西陵区学院街道墨池巷社区西陵一路10号墨池苑小区2栋1单元22层2203</t>
  </si>
  <si>
    <t>GZ202310122142141782</t>
  </si>
  <si>
    <t>071700053801</t>
  </si>
  <si>
    <t>易林森</t>
  </si>
  <si>
    <t>302004光猫与签约速率不匹配（端业不匹配）&amp;#10;装机地址：湖北省宜昌市伍家区桔城路15-2号东丽上岛2栋2单元5层502户</t>
  </si>
  <si>
    <t>GZ202310122109531632</t>
  </si>
  <si>
    <t>071700861063</t>
  </si>
  <si>
    <t>田园</t>
  </si>
  <si>
    <t>2023-10-13 17:49:24</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</si>
  <si>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网速慢&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存在群体故障;&amp;#13;&amp;#10;线路是否正常:无异常;&amp;#13;&amp;#10;光猫是否正常:无异常;&amp;#13;&amp;#10;上网速度检测:后台配置异常您所使用宽带后台配置异常;&amp;#13;&amp;#10;设备收发光功率是否异常:路由器能力不匹配;&amp;#13;&amp;#10;:&amp;#13;&amp;#10;&amp;#13;&amp;#10;&amp;#13;&amp;#10;宽带网速慢，前期刷新无效，要求安排师傅上门处理，请处理。</t>
  </si>
  <si>
    <t>GZ202310122100141569</t>
  </si>
  <si>
    <t>071701069522</t>
  </si>
  <si>
    <t>习芝敏</t>
  </si>
  <si>
    <t>2023-10-13 11:53:15</t>
  </si>
  <si>
    <t>101004光猫断电离线&amp;#10;装机地址：湖北省宜昌市西陵区学院街道气象台社区珍珠路社区珍珠路53号平房1栋1单元2楼205</t>
  </si>
  <si>
    <t>GZ202310122043381443</t>
  </si>
  <si>
    <t>071704141891</t>
  </si>
  <si>
    <t>李大帅</t>
  </si>
  <si>
    <t>2023-10-13 17:33:12</t>
  </si>
  <si>
    <t>301001光猫收发光功率异常&amp;#10;装机地址：湖北省宜昌市夷陵区小溪塔街道冯家湾社区三峡茶城片区港虹二巷37号周边</t>
  </si>
  <si>
    <t>GZ202310122039391418</t>
  </si>
  <si>
    <t>071700004457</t>
  </si>
  <si>
    <t>彭万芝</t>
  </si>
  <si>
    <t>2023-10-13 17:45:50</t>
  </si>
  <si>
    <t>302001AAA/CBSS判断签约和配置不一样，配置速率低于签约带宽&amp;#10;装机地址：湖北省宜昌市猇亭区猇亭大道197号机电小区7栋1单元14楼82</t>
  </si>
  <si>
    <t>GZ202310122037131406</t>
  </si>
  <si>
    <t>071700018801</t>
  </si>
  <si>
    <t>王玉香</t>
  </si>
  <si>
    <t>2023-10-13 18:36:38</t>
  </si>
  <si>
    <t>302002局方OLT设备收光功率异常。&amp;#10;装机地址：湖北省宜昌市猇亭区七里冲路七里新村安居小区43栋2单元1楼101</t>
  </si>
  <si>
    <t>GZ202310121935560886</t>
  </si>
  <si>
    <t>071701061509</t>
  </si>
  <si>
    <t>何兴翠</t>
  </si>
  <si>
    <t>2023-10-13 21:34:13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</si>
  <si>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湖北省宜昌市猇亭区古老背街道双桥社区蔡家畈150号老猴王小区 3栋8楼，光猫红灯，请处理回复&amp;#13;</t>
  </si>
  <si>
    <t>GZ202310121931430856</t>
  </si>
  <si>
    <t>071700097625</t>
  </si>
  <si>
    <t>陈显梅</t>
  </si>
  <si>
    <t>2023-10-13 10:44:13</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</si>
  <si>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光猫LAN口能力不匹配,路由器能力不匹配;&amp;#13;&amp;#10;:&amp;#13;&amp;#10;宽带无法使用，注册闪，基本排障无法恢复，请尽快处理回复</t>
  </si>
  <si>
    <t>GZ202310121930020841</t>
  </si>
  <si>
    <t>071703777263</t>
  </si>
  <si>
    <t>乔云宝</t>
  </si>
  <si>
    <t>2023-10-13 13:02:53</t>
  </si>
  <si>
    <t>客户使用手厅一键诊断功能进行宽带故障诊断，诊断结果：1、请致电10010客服热线，为您进一步核查。给您带来的不便，敬请谅解。；2、请您检查光猫是否正常通电，如仍未解决，可点击一键报修，我们尽快为您处理。；3、请您检查光猫光纤接口是否松动、光猫光纤是否弯折，重启光猫，如仍未解决，可点击一键报修，我们尽快为您处理。，故障描述：宽带无法上网&amp;#10;装机地址：湖北省宜昌市秭归县水田坝乡上坝村水田坝镇区上坝村2组41号周边</t>
  </si>
  <si>
    <t>GZ202310121921160747</t>
  </si>
  <si>
    <t>071700059182</t>
  </si>
  <si>
    <t>石永林</t>
  </si>
  <si>
    <t>2023-10-13 10:49:51</t>
  </si>
  <si>
    <t>101004光猫断电离线&amp;#10;装机地址：湖北省宜昌市东山开发区发展大道99号清江润城小区43栋1单元21层2102户室</t>
  </si>
  <si>
    <t>GZ202310121846370420</t>
  </si>
  <si>
    <t>071700047071</t>
  </si>
  <si>
    <t>李艳</t>
  </si>
  <si>
    <t>2023-10-13 11:26:35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</si>
  <si>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amp;#13;&amp;#10;15872520306&amp;#13;&amp;#10;071700047071&amp;#13;&amp;#10;湖北省宜昌市伍家岗区大公桥街道胜利四路社区夷陵大道华兴小区夷陵大道151-4-112&amp;#13;&amp;#10;不能上网，猫上面除了电源灯其他灯都不亮，请尽快联系维修&amp;#13;&amp;#10;&amp;#13;</t>
  </si>
  <si>
    <t>GZ202310121837560361</t>
  </si>
  <si>
    <t>071700628370</t>
  </si>
  <si>
    <t>谭昌军</t>
  </si>
  <si>
    <t>2023-10-13 08:58:17</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</si>
  <si>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用户表示宽带正常，IPTV无法使用，重启机顶盒设备无效，请尽快处理并回复</t>
  </si>
  <si>
    <t>GZ202310121837320356</t>
  </si>
  <si>
    <t>071700070951</t>
  </si>
  <si>
    <t>刘博</t>
  </si>
  <si>
    <t>2023-10-13 14:09:51</t>
  </si>
  <si>
    <t>302004光猫与签约速率不匹配（端业不匹配）&amp;#10;装机地址：湖北省宜昌市东山开发区发展大道99号清江润城小区46栋2单元9层904户室</t>
  </si>
  <si>
    <t>GZ202310121829060286</t>
  </si>
  <si>
    <t>071701016246</t>
  </si>
  <si>
    <t>汪家富</t>
  </si>
  <si>
    <t>2023-10-13 12:56:17</t>
  </si>
  <si>
    <t>071701016246命中精准预判服务场景:[65岁以上老人] &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光信号灯闪红灯，要求安排师傅上门处理，尽快处理并回复</t>
  </si>
  <si>
    <t>GZ202310121828250278</t>
  </si>
  <si>
    <t>071703709729</t>
  </si>
  <si>
    <t>朱亚平</t>
  </si>
  <si>
    <t>2023-10-13 10:00:26</t>
  </si>
  <si>
    <t>302001AAA/CBSS判断签约和配置不一样，配置速率低于签约带宽&amp;#10;装机地址：湖北省宜昌市当阳市玉阳街道办事处三里港村长坂路光彩城29栋周边</t>
  </si>
  <si>
    <t>GZ202310121824330248</t>
  </si>
  <si>
    <t>071700009134</t>
  </si>
  <si>
    <t>朱丹</t>
  </si>
  <si>
    <t>2023-10-13 13:17:13</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</si>
  <si>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iptv无法使用，要求公司安排工作人员上门</t>
  </si>
  <si>
    <t>GZ202310121821230223</t>
  </si>
  <si>
    <t>071700832780</t>
  </si>
  <si>
    <t>叶义珍</t>
  </si>
  <si>
    <t>2023-10-13 14:39:59</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</si>
  <si>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路由器能力不匹配;&amp;#13;&amp;#10;:&amp;#13;&amp;#10;18671739755&amp;#13;&amp;#10;071700832780&amp;#13;&amp;#10;湖北省宜昌市当阳市坝陵办事处坝陵中学片区群力村2组40号&amp;#13;&amp;#10;猫红灯，请尽快联系维修</t>
  </si>
  <si>
    <t>GZ202310121819060201</t>
  </si>
  <si>
    <t>071700146526</t>
  </si>
  <si>
    <t>尤德元</t>
  </si>
  <si>
    <t>2023-10-13 10:01:14</t>
  </si>
  <si>
    <t>#2022重保客户##2022重保客户#宽带报障-无法登陆&amp;#10;装机地址：湖北省宜昌市枝江市马家店镇经济园深圳路九巷11号周边</t>
  </si>
  <si>
    <t>GZ202310121816440176</t>
  </si>
  <si>
    <t>071700082501</t>
  </si>
  <si>
    <t>郑雅双</t>
  </si>
  <si>
    <t>2023-10-13 16:14:47</t>
  </si>
  <si>
    <t>302004光猫与签约速率不匹配（端业不匹配）&amp;#10;装机地址：湖北省宜昌市伍家岗区伍家乡共强村同强路东城花园19栋2单元4楼401</t>
  </si>
  <si>
    <t>GZ202310121719092306</t>
  </si>
  <si>
    <t>071703435468</t>
  </si>
  <si>
    <t>湖北申立企业管理有限公司</t>
  </si>
  <si>
    <t>2023-10-13 11:40:46</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</si>
  <si>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用户表示入户纤剪断需要重新接入，烦请尽快核实处理回复</t>
  </si>
  <si>
    <t>GZ202310121716222284</t>
  </si>
  <si>
    <t>071700336687</t>
  </si>
  <si>
    <t>徐超</t>
  </si>
  <si>
    <t>2023-10-13 10:20:08</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</si>
  <si>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后台配置异常您所使用宽带后台配置异常,设备收光异常;&amp;#13;&amp;#10;设备收发光功率是否异常:无异常;&amp;#13;&amp;#10;:&amp;#13;&amp;#10;&amp;#13;&amp;#10;高级模板内容：&amp;#13;&amp;#10;问题（现象）描述:光猫断电/离线  宽带无法上网，麻烦协助处理&amp;#13;&amp;#10;故障时间:2023-10-12&amp;#13;&amp;#10;服务状态是否正常:是&amp;#13;&amp;#10;设备灯显示:正常&amp;#13;&amp;#10;错误代码:无&amp;#13;&amp;#10;是否重启设备:已重启未恢复&amp;#13;&amp;#10;用户要求:客户需要尽快回电协助处理&amp;#13;</t>
  </si>
  <si>
    <t>GZ202310121507211309</t>
  </si>
  <si>
    <t>闫海涛</t>
  </si>
  <si>
    <t>2023-10-13 14:29:36</t>
  </si>
  <si>
    <t>按处理结果向用户解释:是&amp;#13;&amp;#10;node_41:&amp;#13;&amp;#10;判断省分:除甘肃外&amp;#13;&amp;#10;获取历史工单:无工单&amp;#13;&amp;#10;判断省分:湖北&amp;#13;&amp;#10;反馈的问题是否在对外电话的受理范围内:不在服务范围内&amp;#13;&amp;#10;填写以下内容:下一步&amp;#13;&amp;#10;判断省分:其他省分&amp;#13;&amp;#10;问题发生时间：10.12；问题发生地点：宜昌市枝江太保场往安福寺方向的红绿灯；问题现象：联通电线掉下来了；用户具体要求：要求尽快前去处理;联系电话：'18672909076':&amp;#13;&amp;#10;用户称自己只是提醒一下，不要联系自己&amp;#13;</t>
  </si>
  <si>
    <t>电线电缆：已通知维护人员近期现场核查处理，已向客户解释说明，满意。</t>
  </si>
  <si>
    <t>GZ202310121503451274</t>
  </si>
  <si>
    <t>071700055094</t>
  </si>
  <si>
    <t>谢兰</t>
  </si>
  <si>
    <t>2023-10-13 10:41:29</t>
  </si>
  <si>
    <t>101004光猫断电离线&amp;#10;装机地址：湖北省宜昌市猇亭区古老背街道古老背社区古老背社区新正街21号1栋周边</t>
  </si>
  <si>
    <t>GZ202310121426160998</t>
  </si>
  <si>
    <t>071700097268</t>
  </si>
  <si>
    <t>智欣慧</t>
  </si>
  <si>
    <t>2023-10-13 09:32:05</t>
  </si>
  <si>
    <t>#2022重保客户#宽带报障-网页打不开&amp;#10;装机地址：湖北省宜昌市伍家区合益路上合园9栋2单元16楼1604</t>
  </si>
  <si>
    <t>GZ202310121423100978</t>
  </si>
  <si>
    <t>071700060239</t>
  </si>
  <si>
    <t>陈怀喜</t>
  </si>
  <si>
    <t>2023-10-13 08:14:45</t>
  </si>
  <si>
    <t>宽带报障-网页打不开&amp;#10;装机地址：湖北省宜昌市伍家区中南路南山悦小区8栋1单元5楼502</t>
  </si>
  <si>
    <t>GZ202310121315580518</t>
  </si>
  <si>
    <t>071701032098</t>
  </si>
  <si>
    <t>曾可</t>
  </si>
  <si>
    <t>2023-10-13 14:43:02</t>
  </si>
  <si>
    <t>#2022重保客户#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网速慢&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设备收光异常;&amp;#13;&amp;#10;设备收发光功率是否异常:无异常;&amp;#13;&amp;#10;:网络不稳定，需要师傅上门重新接线，要求尽快联系处理&amp;#13;</t>
  </si>
  <si>
    <t>GZ202310121112071983</t>
  </si>
  <si>
    <t>071700216059</t>
  </si>
  <si>
    <t>2023-10-13 17:38:18</t>
  </si>
  <si>
    <t>302002局方OLT设备收光功率异常。&amp;#10;装机地址：周伟周边</t>
  </si>
  <si>
    <t>GZ202310121103121906</t>
  </si>
  <si>
    <t>071700302571</t>
  </si>
  <si>
    <t>杨海涛</t>
  </si>
  <si>
    <t>2023-10-13 08:34:51</t>
  </si>
  <si>
    <t>#2022重保客户#用户来电反映宽带071700302571从2023年10月12日开始无法上网，故障地址湖北省宜昌市夷陵区分乡镇分乡场村敬存路62-01-03号周边，联系电话18674266965，请处理，谢谢！</t>
  </si>
  <si>
    <t>GZ202310121042351691</t>
  </si>
  <si>
    <t>071700313521</t>
  </si>
  <si>
    <t>2023-10-13 08:31:27</t>
  </si>
  <si>
    <t>#2022重保客户#客户使用手厅一键诊断功能进行宽带故障诊断，诊断结果：1、请致电10010客服热线，为您进一步核查。给您带来的不便，敬请谅解。；2、非常抱歉，目前您所在的区域存在集中的临时故障，我们正在积极抢修中，预计2023-10-12 09:53:52时间后恢复，请您耐心等待，给您带来的不便敬请谅解。；3、请您检查光猫是否正常通电，如仍未解决，可点击一键报修，我们尽快为您处理。，故障描述：宽带无法上网&amp;#10;装机地址：湖北省宜昌市夷陵区分乡镇普溪河村普溪河村八组9号周边</t>
  </si>
  <si>
    <t>GZ202310121002491314</t>
  </si>
  <si>
    <t>071700122052</t>
  </si>
  <si>
    <t>覃娜</t>
  </si>
  <si>
    <t>2023-10-13 08:04:10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</si>
  <si>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用户来电反映宽带不能上网，注册灯闪烁，请处理并回复！&amp;#13;</t>
  </si>
  <si>
    <t>GZ202310120901160733</t>
  </si>
  <si>
    <t>071700025343</t>
  </si>
  <si>
    <t>黄元美</t>
  </si>
  <si>
    <t>2023-10-13 08:55:44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</si>
  <si>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光猫LAN口能力不匹配;&amp;#13;&amp;#10;:&amp;#13;&amp;#10;用户表示宽带无法使用，需要公司尽快处理</t>
  </si>
  <si>
    <t>GZ202310111804460314</t>
  </si>
  <si>
    <t>071700809840</t>
  </si>
  <si>
    <t>陈浪</t>
  </si>
  <si>
    <t>2023-10-13 09:20:10</t>
  </si>
  <si>
    <t>#2022重保客户#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光猫终端能力与签约速率不匹配;&amp;#13;&amp;#10;设备收发光功率是否异常:无异常;&amp;#13;&amp;#10;:&amp;#13;&amp;#10;宽带无法使用，光猫亮红灯，基本排障无法恢复，请尽快处理回复</t>
  </si>
  <si>
    <t>GZ202310110851231054</t>
  </si>
  <si>
    <t>071700806944</t>
  </si>
  <si>
    <t>陈芳桂</t>
  </si>
  <si>
    <t>2023-10-13 16:01:36</t>
  </si>
  <si>
    <t>101004光猫断电离线&amp;#10;装机地址：湖北省宜昌市当阳市半月镇龙台村龙台村2组81号周边</t>
  </si>
  <si>
    <t>GZ202310091932031799</t>
  </si>
  <si>
    <t>071700718239</t>
  </si>
  <si>
    <t>喻周</t>
  </si>
  <si>
    <t>2023-10-13 18:16:09</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</si>
  <si>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FTTB设备是否正常:无异常;&amp;#13;&amp;#10;:&amp;#13;&amp;#10;&amp;#13;&amp;#10;高级模板内容：&amp;#13;&amp;#10;问题（现象）描述:宽带无法上网&amp;#13;&amp;#10;故障时间:2023-10-09&amp;#13;&amp;#10;服务状态是否正常:是&amp;#13;&amp;#10;设备灯显示:正常&amp;#13;&amp;#10;错误代码:无&amp;#13;&amp;#10;是否重启设备:已重启未恢复&amp;#13;&amp;#10;装机地址:湖北省宜昌市兴山县古夫镇龙珠社区兴山城区公众营销网格4G-CPE项目无资源地址&amp;#13;&amp;#10;用户要求:安排工作人员上门维修，请求后台协助处理，谢谢&amp;#13;</t>
  </si>
  <si>
    <t>GZ202310091029232236</t>
  </si>
  <si>
    <t>071700392054</t>
  </si>
  <si>
    <t>刘明苹</t>
  </si>
  <si>
    <t>2023-10-13 15:14:00</t>
  </si>
  <si>
    <t>宽带报障-无法登陆&amp;#10;装机地址：湖北省宜昌市夷陵区小溪塔街办谭家榜社区广益二路22号私房周边</t>
  </si>
  <si>
    <t>GZ202310081900361576</t>
  </si>
  <si>
    <t>071704229186</t>
  </si>
  <si>
    <t>李宽容</t>
  </si>
  <si>
    <t>2023-10-13 17:13:28</t>
  </si>
  <si>
    <t>#2022重保客户#宽带报障-宽带频繁掉线&amp;#10;装机地址：湖北省宜昌市五峰土家族自治县渔洋关镇大房坪社区五峰城区公众营销网格4G-CPE项目无资源地址</t>
  </si>
  <si>
    <t>GZ202310081550540054</t>
  </si>
  <si>
    <t>2023-10-13 12:53:35</t>
  </si>
  <si>
    <t>ZX202310131343592072</t>
  </si>
  <si>
    <t>秦宗富</t>
  </si>
  <si>
    <t>2023-10-13 17:04:19</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</si>
  <si>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2、停机原因:集团鹰眼监测诈骗停机（异常换机）：首次关停可携带本人有效证件、本机号卡到归属地自营厅核验签署承诺书复机一次3、解释口径:4、停机时间:2023-10-11 11:49:375、复通指引:6、信安近60天复机次数:--&gt;系统判断的原因分类是否明确:&amp;#13;&amp;#10;&amp;#13;&amp;#10;高级模板内容：&amp;#13;&amp;#10;投诉问题描述:副卡局方停机，但是营业厅告知需要主卡去营业厅办理解封，但主卡用户在外省，用户要求我方尽快处理&amp;#13;&amp;#10;用户状态为:局方停机&amp;#13;&amp;#10;停机原因:集团鹰眼监测诈骗停机（异常换机）：首次关停可携带本人有效证件、本机号卡到归属地自营厅核验签署承诺书复机一次&amp;#13;&amp;#10;前台是否按流程解释:是&amp;#13;&amp;#10;用户要求:复机&amp;#13;&amp;#10;第二联系电话:13077831282&amp;#13;</t>
  </si>
  <si>
    <t>ZX202310131146031338</t>
  </si>
  <si>
    <t>董浩文</t>
  </si>
  <si>
    <t>2023-10-13 14:11:54</t>
  </si>
  <si>
    <t>22年Q3Q4重点客户:不认可&amp;#13;&amp;#10;判断省分:湖北&amp;#13;&amp;#10;node_134:&amp;#13;&amp;#10;获取入参:&amp;#13;&amp;#10;node_180:&amp;#13;&amp;#10;判断局方停机状态:&amp;#13;&amp;#10;:&amp;#13;&amp;#10;node_223::其他&amp;#13;&amp;#10;判断是否局方停机:&amp;#13;&amp;#10;:有&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-13 11:04:205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0--&gt;系统判断的原因分类是否明确:&amp;#13;&amp;#10;&amp;#13;&amp;#10;高级模板内容：&amp;#13;&amp;#10;投诉问题描述:局方停机强烈不认可&amp;#13;&amp;#10;用户状态为:局方半停&amp;#13;&amp;#10;停机原因:本地异常号卡语音半停（机主停机之日起30天内在中国联通APP进行自助复通，如逾期需前往营业厅办理，原则复机一次）&amp;#13;&amp;#10;前台是否按流程解释:是&amp;#13;&amp;#10;用户要求:尽快处理&amp;#13;&amp;#10;第二联系电话:无第二联系方式&amp;#13;</t>
  </si>
  <si>
    <t>ZX202310131112100992</t>
  </si>
  <si>
    <t>2023-10-13 13:17:39</t>
  </si>
  <si>
    <t>:不认可&amp;#13;&amp;#10;判断省分:湖北&amp;#13;&amp;#10;node_134:&amp;#13;&amp;#10;获取入参:&amp;#13;&amp;#10;node_180:&amp;#13;&amp;#10;判断局方停机状态:&amp;#13;&amp;#10;:&amp;#13;&amp;#10;node_223::其他&amp;#13;&amp;#10;判断是否局方停机:&amp;#13;&amp;#10;:有&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-13 11:04:225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2--&gt;系统判断的原因分类是否明确:&amp;#13;&amp;#10;&amp;#13;&amp;#10;高级模板内容：&amp;#13;&amp;#10;投诉问题描述:不在归属地&amp;#13;&amp;#10;用户状态为: 局方半停&amp;#13;&amp;#10;停机原因:本地异常号卡语音半停（机主停机之日起30天内在中国联通APP进行自助复通，如逾期需前往营业厅办理，原则复机一次）&amp;#13;&amp;#10;前台是否按流程解释:是&amp;#13;&amp;#10;用户要求:要求复机&amp;#13;&amp;#10;第二联系电话:13163236233&amp;#13;</t>
  </si>
  <si>
    <t>号码关停： 本地异常号卡语音半停AA。用户反映号码停机，经核实，用户号码因本地异常号卡语音半停，可请客户回传以下资料：身份证正、反面照，小卡号，开机承诺函至我司微信13032700872，审核通过后办理开机。如该号码再次被举报则永久关停，满意</t>
  </si>
  <si>
    <t>ZX202310121348021457</t>
  </si>
  <si>
    <t>彭辉裕</t>
  </si>
  <si>
    <t>2023-10-13 18:30:15</t>
  </si>
  <si>
    <t>:不认可&amp;#13;&amp;#10;判断省分:湖北&amp;#13;&amp;#10;node_134:&amp;#13;&amp;#10;获取入参:&amp;#13;&amp;#10;node_180:&amp;#13;&amp;#10;判断局方停机状态:&amp;#13;&amp;#10;:&amp;#13;&amp;#10;node_223::其他&amp;#13;&amp;#10;判断是否局方停机:&amp;#13;&amp;#10;:无&amp;#13;&amp;#10;:大于7/30天&amp;#13;&amp;#10;:不认可&amp;#13;&amp;#10;局方停机/复通历史记录：1、停机模型:2、停机原因:断卡2.0-湖北30天及以上睡眠卡风险用户打标（公众＆政企市场6月13日三无）3、解释口径:4、停机时间:2023-06-15 12:23:325、复通指引:6、信安近60天复机次数:--&gt;系统判断的原因分类是否明确:&amp;#13;&amp;#10;&amp;#13;&amp;#10;高级模板内容：&amp;#13;&amp;#10;投诉问题描述:用户要求在线复通&amp;#13;&amp;#10;用户状态为: 局方半停&amp;#13;&amp;#10;停机原因:断卡2.0-湖北30天及以上睡眠卡风险用户打标（公众＆政企市场6月13日三无）&amp;#13;&amp;#10;前台是否按流程解释:是&amp;#13;&amp;#10;用户要求:在线复通&amp;#13;&amp;#10;第二联系电话:13197311480&amp;#13;</t>
  </si>
  <si>
    <t>号码关停：断卡2.0-湖北30天及以上睡眠卡风险用户打标（公众＆政企市场6月13日三无）AA。用户反映号码停机问题，经核实，客户号码因断卡2.0-湖北30天及以上睡眠卡风险用户打标（公众＆政企市场6月13日三无），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t>
  </si>
  <si>
    <t>ZX202310121532092305</t>
  </si>
  <si>
    <t>2023-10-13 12:53:18</t>
  </si>
  <si>
    <t>[65岁以上老人] :不认可&amp;#13;&amp;#10;判断省分:湖北&amp;#13;&amp;#10;node_134:&amp;#13;&amp;#10;获取入参:&amp;#13;&amp;#10;node_180:&amp;#13;&amp;#10;判断局方停机状态:&amp;#13;&amp;#10;:&amp;#13;&amp;#10;node_223::其他&amp;#13;&amp;#10;判断是否局方停机:&amp;#13;&amp;#10;:有&amp;#13;&amp;#10;:不认可&amp;#13;&amp;#10;局方停机/复通历史记录：1、停机模型:2、停机原因:断卡2.0-湖北45天及以上睡眠卡风险用户打标（第十一批）3、解释口径:4、停机时间:2023-05-12 19:14:055、复通指引:6、信安近60天复机次数:--&gt;系统判断的原因分类是否明确:&amp;#13;&amp;#10;&amp;#13;&amp;#10;高级模板内容：&amp;#13;&amp;#10;投诉问题描述:现在状态：断卡2.0-湖北45天及以上睡眠卡风险用户打标（第十一批），不配合通过自助方式复机，强烈要求在线申请复机，解释无效，请核实处理&amp;#13;&amp;#10;用户状态为:局方半停&amp;#13;&amp;#10;停机原因:断卡2.0-湖北45天及以上睡眠卡风险用户打标（第十一批）&amp;#13;&amp;#10;前台是否按流程解释:是&amp;#13;&amp;#10;用户要求:强烈要求在线申请复机，前期工单无法添加中途意见&amp;#13;&amp;#10;第二联系电话:13117283813，无其他号码&amp;#13;</t>
  </si>
  <si>
    <t>号码关停：断卡2.0-湖北45天及以上睡眠卡风险用户打标（第十一批）AA。用户反映号码停机问题，经核实，客户号码因断卡2.0-湖北45天及以上睡眠卡风险用户打标（第十一批） 风险号码局方停机，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满意度一般。</t>
  </si>
  <si>
    <t>ZX202310121431471776</t>
  </si>
  <si>
    <t>郑凯</t>
  </si>
  <si>
    <t>2023-10-13 18:03:59</t>
  </si>
  <si>
    <t>:不认可&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用户来电反映手机停机&amp;#13;&amp;#10;用户状态为: 高额半停机加局方半停&amp;#13;&amp;#10;停机原因: 断卡2.0-湖北45天及以上睡眠卡风险用户打标（第十一批）&amp;#13;&amp;#10;前台是否按流程解释:是&amp;#13;&amp;#10;用户要求:用户要求尽快复机&amp;#13;&amp;#10;第二联系电话:18694089066&amp;#13;</t>
  </si>
  <si>
    <t>号码关停：断卡2.0-湖北45天及以上睡眠卡风险用户打标（第十一批）AA。用户反映因断卡2.0-湖北45天及以上睡眠卡风险用户打标（第十一批）停机，根据相关要求进行关停处理。已请客户手厅二次实人认证后复机使用，考虑客户感知，申请退还关停期间23.5-7月月租费用合计30元，24小时内到账，此费用不可打印账单发票，回访满意</t>
  </si>
  <si>
    <t>TS202310121135391380</t>
  </si>
  <si>
    <t>2023-10-13 13:35:45</t>
  </si>
  <si>
    <t>22年Q3Q4重点客户:缴费未开机/缴费未到账&amp;#13;&amp;#10;判断省分:其他省分&amp;#13;&amp;#10;获取参数:往月欠费以及历史缴费信息:&amp;#13;&amp;#10;用户反馈:缴费已到账但未开机&amp;#13;&amp;#10;判断目前用户是否仍欠费:不欠费&amp;#13;&amp;#10;告知用户费用已到账，但缴费高峰期暂未将号码状态调整正常，请用户再耐心等待一下:不认可&amp;#13;&amp;#10;判断省分:湖北&amp;#13;&amp;#10;:&amp;#13;&amp;#10;&amp;#13;&amp;#10;高级模板内容：&amp;#13;&amp;#10;投诉问题描述:非实名停机请求开机&amp;#13;&amp;#10;用户状态:			高额半停机加非实名停机&amp;#13;&amp;#10;停机原因:非实名停机&amp;#13;&amp;#10;第二联系电话:无&amp;#13;&amp;#10;用户要求:用户称自助实名认证时，提示自己无需实名，但CBSS显示高额半停机加非实名停机，请协助处理，谢谢！&amp;#13;</t>
  </si>
  <si>
    <t>号码关停：入网照片不合规AA。用户反映号码停机，经核实，根据相关要求进行关停处理，已请其通过中国联通APP操作实名制补登记，现号码已成功开机，满意。</t>
  </si>
  <si>
    <t>TS202310121804140441</t>
  </si>
  <si>
    <t>范郴郴</t>
  </si>
  <si>
    <t>2023-10-13 10:42:47</t>
  </si>
  <si>
    <t>&amp;#13;&amp;#10;高级模板内容：&amp;#13;&amp;#10;投诉问题描述:局方停机，用户是在归属地在浙江，去不了归属地，要求线上解封，前台已走预处理让用户去往营业厅，用户不认可&amp;#13;&amp;#10;用户状态为: 局方停机&amp;#13;&amp;#10;停机原因:鹰眼诈骗模型编码ZB0068-0001&amp;#13;&amp;#10;前台是否按流程解释:是&amp;#13;&amp;#10;用户要求:用户是在归属地在浙江，去不了归属地，要求线上解封&amp;#13;&amp;#10;第二联系电话:18720943910&amp;#13;</t>
  </si>
  <si>
    <t>号码关停：鹰眼诈骗模型编码ZB0068-0001AA。经核实，用户号码鹰眼诈骗模型编码ZB0068-0001：首次关停可携带本人有效证件到归属地自营厅核验签署法律风险告知书复机一次。根据相关要求进行关停处理。因用户在异地无法到厅复通， 已请客户回传以下资料：身份证正、SIM卡及开机承诺函至13032700872微信号，审核通过后办理开机。如该号码再次被举报则永久关停，现已审核开机，用户满意.</t>
  </si>
  <si>
    <t>TS202310111311060265</t>
  </si>
  <si>
    <t>左婧雯</t>
  </si>
  <si>
    <t>2023-10-13 10:22:08</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</si>
  <si>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投诉内容:自助复通身份证识别不了</t>
  </si>
  <si>
    <t>号码关停①客户投诉产生的原因：客户反映号码关停问题&amp;#10;②客户投诉问题核查情况及解决方案：收到贵部转办后，我司立即组织调查。经核实，用户号码因本地异常号卡语音半停导致关停，已请客户回传以下资料：身份证正、反面照，SIM卡及开机承诺函至13032700872微信号，审核通过后办理开机。如该号码再次被举报则永久关停，客户知晓。满意。&amp;#10;③客户问题满意度：我司于2023-10-11 14:22:10联系客户满意。&amp;#10;④回单人:程李晶；联系电话：07176921001</t>
  </si>
  <si>
    <t>ZX202310121820581237</t>
  </si>
  <si>
    <t>2023-10-13 14:16:23</t>
  </si>
  <si>
    <t>&amp;#13;&amp;#10;高级模板内容：&amp;#13;&amp;#10;投诉问题描述:详见ZX202310101736021878您反映号码关停问题，已请您回传以下资料：身份证正、反面照，SIM卡及开机承诺函至13032700872微信号，审核通过后办理开机。如该号码再次被举报则永久关停，您知晓。用户10月12日再次来电，按照处理结果告知，用户不认可，称自己无法提供相关资料，坚持要求在线开机，请协助，谢谢&amp;#13;&amp;#10;用户状态为:局方停机&amp;#13;&amp;#10;停机原因:集团鹰眼监测诈骗停机（异常换机）：首次关停可携带本人有效证件、本机号卡到归属地自营厅核验签署承诺书复机一次&amp;#13;&amp;#10;前台是否按流程解释:是&amp;#13;&amp;#10;用户要求:复机&amp;#13;&amp;#10;第二联系电话:18672651600&amp;#13;</t>
  </si>
  <si>
    <t>号码关停：集团鹰眼监测诈骗停机（异常换机）AA。用户反映号码关停问题，已请客户回传以下资料：身份证正、反面照，SIM卡及开机承诺函至13032700872微信号，审核通过后办理开机。客户表示知晓。满意度一般</t>
  </si>
  <si>
    <t>ZX202310131131191212</t>
  </si>
  <si>
    <t>陈慈艳</t>
  </si>
  <si>
    <t>2023-10-13 14:17:46</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</si>
  <si>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02:09:435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用户来电称自己号卡无法使用，未在归属地，解释无效&amp;#13;&amp;#10;用户状态为:局方停机&amp;#13;&amp;#10;停机原因:集团鹰眼监测诈骗停机（异常换机）：首次关停可携带本人有效证件、本机号卡到归属地自营厅核验签署承诺书复机一次&amp;#13;&amp;#10;前台是否按流程解释:是&amp;#13;&amp;#10;用户要求:要求回复&amp;#13;&amp;#10;第二联系电话:13631173421&amp;#13;</t>
  </si>
  <si>
    <t>ZX202310121606000122</t>
  </si>
  <si>
    <t>周全芹</t>
  </si>
  <si>
    <t>2023-10-13 13:34:36</t>
  </si>
  <si>
    <t>:不认可&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用户停机了在APP上无法操作，也无法去归属地办理，请后台协助办理，谢谢！&amp;#13;&amp;#10;用户状态为: 局方半停&amp;#13;&amp;#10;停机原因:静默号卡关停模型（风险打标）：信安风险打标语音半停，24小时内手厅进行二次实人认证或到号码归属自有营业厅核验&amp;#13;&amp;#10;前台是否按流程解释:是&amp;#13;&amp;#10;用户要求:尽快复机&amp;#13;&amp;#10;第二联系电话:17671175109&amp;#13;</t>
  </si>
  <si>
    <t>号码关停：静默号卡关停模型（风险打标）AA。用户反映号码关停问题，经核实，号码于 静默号卡关停模型（风险打标）关停：信安风险打标语音半停，24小时内手厅进行二次实人认证或到号码归属自有营业厅核验。 已告知用户需通过手厅中操作二次实人认证（手厅），用户提交申请后，需公司后台审核通过后方可开机，审核为不定时请关注。已线上再次指导用户操作，现已报后台审核成功开通，客户满意</t>
  </si>
  <si>
    <t>ZX202310121210240832</t>
  </si>
  <si>
    <t>程龙</t>
  </si>
  <si>
    <t>2023-10-13 16:54:20</t>
  </si>
  <si>
    <t>&amp;#13;&amp;#10;高级模板内容：&amp;#13;&amp;#10;问题描述:用户来电反馈之前被动办理了号卡，现在要求办理销户，前台告知需要把欠费缴清，用户不认可，表示未使用此号卡&amp;#13;&amp;#10;第二联系方式:13872455324&amp;#13;&amp;#10;销户原因:不想用了&amp;#13;&amp;#10;用户要求:用户要求加急处理回复，请后台协助处理谢谢。&amp;#13;</t>
  </si>
  <si>
    <t>号码关停：静默号卡关停模型（风险打标）AA。用户反映号码关停问题，经核实，需用户持身份证原件在未登陆状态下，通过【中国联通APP】操作二次实人认证，或自营厅操作风险用户二次实人认证，实名认证后为用户办理注销，表示知晓。</t>
  </si>
  <si>
    <t>ZX202310121741490958</t>
  </si>
  <si>
    <t>2023-10-13 15:57:28</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</si>
  <si>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省分自有模型710007-00052、停机原因:涉案号码同证件号码（移网\固话）停机，需本人持效身份证件、SIM卡到营业厅实名签署法律风险告知书，公安部门确认后可复机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-09 17:19:555、复通指引:复机渠道：线下营业复机。需要机主本人持有效身份证件、SIM卡到营业厅实名签署法律风险告知书，营业厅将用户复机资料发本地信安人员，本地信安人员审核后给公安部门确认，得到公安机关确认回复后方可复机。6、信安近60天复机次数:0--&gt;系统判断的原因分类是否明确:&amp;#13;&amp;#10;&amp;#13;&amp;#10;高级模板内容：&amp;#13;&amp;#10;投诉问题描述:详见：ZX202310111417150775 按照处理结果解释不认可&amp;#13;&amp;#10;用户状态为:局方停机&amp;#13;&amp;#10;停机原因:涉案号码同证件号码（移网\固话）停机&amp;#13;&amp;#10;前台是否按流程解释:是&amp;#13;&amp;#10;用户要求:复机&amp;#13;&amp;#10;第二联系电话:无法提供&amp;#13;</t>
  </si>
  <si>
    <t>号码关停：涉案号码同证件号码（移网\固话） AA。用户反映局方停机问题，经核实，根据相关要求进行关停处理，需本人拨打96110公安部门确认后开解封函后，用户再持有效身份证件、SIM卡到营业厅实名签署法律风险告知书，用户表示知晓。</t>
  </si>
  <si>
    <t>TS202310131210412190</t>
  </si>
  <si>
    <t>李三荣</t>
  </si>
  <si>
    <t>2023-10-13 13:46:28</t>
  </si>
  <si>
    <t>&amp;#13;&amp;#10;高级模板内容：&amp;#13;&amp;#10;投诉问题描述:用户称自己没有销户副卡，只是要求解绑主副卡&amp;#13;&amp;#10;渠道名称:中国联通APP &amp;#13;&amp;#10;办理业务名称:没有销户副卡&amp;#13;&amp;#10;页面提示:无&amp;#13;&amp;#10;用户要求:详见:TS202310111100452249，不认可销户的副卡，要求我司处理，&amp;#13;</t>
  </si>
  <si>
    <t>其他：客户反馈不知情注销副卡问题，经核实因副卡风险关停无法直接解绑，与客户协商一致后我部注销副卡，及宽带，客户知晓，并非不知情办理，回访满意</t>
  </si>
  <si>
    <t>BL202310111154001605</t>
  </si>
  <si>
    <t>张茅</t>
  </si>
  <si>
    <t>2023-10-13 09:31:47</t>
  </si>
  <si>
    <t>[65岁以上老人] 判断省分:湖北&amp;#13;&amp;#10;:增值业务费用争议（含炫彩通信助理包云盘版等组合类增值业务）&amp;#13;&amp;#10;:移网&amp;#13;&amp;#10;:在补救范围内&amp;#13;&amp;#10;:不认可&amp;#13;&amp;#10;:小于等于500元，且仅限单倍、月份不超过12个月&amp;#13;&amp;#10;:&amp;#13;&amp;#10;&amp;#13;&amp;#10;高级模板内容：&amp;#13;&amp;#10;赔付类型：:增值业务争议 &amp;#13;&amp;#10;CBSS账单扣费名称：:	 迷笛彩铃8元包月&amp;#13;&amp;#10;办理渠道:.&amp;#13;&amp;#10;赔付月份：:2023年9月&amp;#13;&amp;#10;返还倍率:单倍&amp;#13;&amp;#10;赔付金额：:8&amp;#13;&amp;#10;是否已经取消业务:是&amp;#13;&amp;#10;是否承诺退费 ：:是&amp;#13;&amp;#10;用户是否需要回复：:否&amp;#13;&amp;#10;用户要求：:退费&amp;#13;</t>
  </si>
  <si>
    <t>BL202310131140510191</t>
  </si>
  <si>
    <t>071700053649</t>
  </si>
  <si>
    <t>陈慧</t>
  </si>
  <si>
    <t>2023-10-13 15:55:07</t>
  </si>
  <si>
    <r>
      <t/>
    </r>
    <r>
      <rPr>
        <sz val="11"/>
        <color theme="1"/>
        <rFont val="宋体"/>
        <family val="2"/>
      </rPr>
      <t>&gt;业务号码&gt;071700053649；&gt;号码归属地&gt;宜昌；&gt;产品名称&gt;徕吧对战；&gt;产品代码&gt;24000247；&gt;产品编码&gt;2400024710；&gt;订购时间&gt;2023-10-12 19:52:57；&gt;核查情况&gt;平台故障；&gt;不规范定制分类&gt;平台故障，无法判责；&gt;退费金额&gt;30元；&gt;退费时间&gt;2023-10-13；&gt;投诉内容&gt;&amp;#10;高级模板内容：&amp;#10;赔付类型：:增值业务争议 &amp;#10;CBSS账单扣费名称：:</t>
    </r>
    <r>
      <rPr>
        <sz val="11"/>
        <color theme="1"/>
        <rFont val="Arial"/>
        <family val="2"/>
      </rPr>
      <t xml:space="preserve">	</t>
    </r>
    <r>
      <rPr>
        <sz val="11"/>
        <color theme="1"/>
        <rFont val="宋体"/>
        <family val="2"/>
      </rPr>
      <t xml:space="preserve"> 增值业务费_TV增值-应用-游戏_TV增值-应用-游戏&amp;#10;SP产品ID/元素ID：://&amp;#10;办理渠道:/&amp;#10;赔付月份：:2023年10月&amp;#10;返还倍率:单倍&amp;#10;赔付金额：:30&amp;#10;是否已经取消业务:是&amp;#10;是否承诺退费 ：:是&amp;#10;用户是否需要回复：:否&amp;#10;用户要求：:退费</t>
    </r>
  </si>
  <si>
    <t>BL202310131120182317</t>
  </si>
  <si>
    <t>071700099383</t>
  </si>
  <si>
    <t>杜治国</t>
  </si>
  <si>
    <t>&gt;业务号码&gt;071700099383；&gt;号码归属地&gt;宜昌；&gt;产品名称&gt;飞咪玩具大世界；&gt;产品代码&gt;无；&gt;产品编码&gt;2400036500；&gt;订购时间&gt;2023-08-27 13:01:57；&gt;核查情况&gt;H5订购，平台故障；&gt;不规范定制分类&gt;有二次确认规范定制，平台故障，无法判责；&gt;退费金额&gt;75元；&gt;退费时间&gt;2023-10-13；&gt;投诉内容&gt;&amp;#10;高级模板内容：&amp;#10;赔付类型：:增值业务争议 &amp;#10;CBSS账单扣费名称：:飞咪玩具大世界_TV增值&amp;#10;办理渠道:飞咪玩具大世界&amp;#10;赔付月份：:2023年10月、2023年9月、2023年8月&amp;#10;返还倍率:单倍&amp;#10;赔付金额：:75&amp;#10;是否已经取消业务:是&amp;#10;是否承诺退费 ：:是&amp;#10;用户是否需要回复：:否&amp;#10;用户要求：:退费</t>
  </si>
  <si>
    <t>BL202310121725132201</t>
  </si>
  <si>
    <t>071700255291</t>
  </si>
  <si>
    <t>刘启珍</t>
  </si>
  <si>
    <t>2023-10-13 10:02:49</t>
  </si>
  <si>
    <t>&gt;业务号码&gt;071700255291；&gt;号码归属地&gt;宜昌；&gt;产品名称&gt;那豆少儿；&gt;产品代码&gt;24000390；&gt;产品编码&gt;2400039012；&gt;订购时间&gt;2023-10-12 12:28:29；&gt;核查情况&gt;平台故障；&gt;不规范定制分类&gt;平台故障，无法判责；&gt;退费金额&gt;25元；&gt;退费时间&gt;2023-10-13；&gt;投诉内容&gt;&amp;#10;高级模板内容：&amp;#10;赔付类型：:增值业务争议 &amp;#10;CBSS账单扣费名称：: TV增值-应用-教育 &amp;#10;办理渠道:无&amp;#10;赔付月份：:2023年10月&amp;#10;返还倍率:单倍&amp;#10;赔付金额：:25&amp;#10;是否已经取消业务:是&amp;#10;是否承诺退费 ：:是&amp;#10;用户是否需要回复：:否&amp;#10;用户要求：:退费</t>
  </si>
  <si>
    <t>BL202310130957260889</t>
  </si>
  <si>
    <t>071700368920</t>
  </si>
  <si>
    <t>李晓平</t>
  </si>
  <si>
    <t>2023-10-13 16:05:14</t>
  </si>
  <si>
    <t>&gt;业务号码&gt;071700368920；&gt;号码归属地&gt;宜昌；&gt;产品名称&gt;哆啦看书、萌宝星空、那豆少儿；&gt;产品代码&gt;24000363、24000047、24000390；&gt;产品编码&gt;2400036301、2400004712、2400039012；&gt;订购时间&gt;2023-06-15 19:38:40、2023-09-21 19:53:30、2023-10-12 20:40:34；&gt;核查情况&gt;平台故障；&gt;不规范定制分类&gt;平台故障，无法判责；&gt;退费金额：87元、38元、25元；&gt;退费时间&gt;2023年10月13日；&gt;投诉内容&gt;&amp;#10;高级模板内容：&amp;#10;赔付类型：:增值业务争议 &amp;#10;CBSS账单扣费名称：:TV增值-应用-教育&amp;#10;办理渠道:无&amp;#10;赔付月份：:2023年6月、2023年7月、2023年8月、2023年9月、2023年10月&amp;#10;返还倍率:单倍&amp;#10;赔付金额：:150&amp;#10;是否已经取消业务:是&amp;#10;是否承诺退费 ：:是&amp;#10;用户是否需要回复：:否&amp;#10;用户要求：:用户来电反映从6月就在不知情情况下订购了电视增值业务，8月来电取消，9月又重新扣费；用户要求退还6至10月总费用，要求加急处理，否则工信部投诉</t>
  </si>
  <si>
    <t>BL202310121836250583</t>
  </si>
  <si>
    <t>071700644190</t>
  </si>
  <si>
    <t>梅江华</t>
  </si>
  <si>
    <t>2023-10-13 11:21:56</t>
  </si>
  <si>
    <t>&gt;业务号码&gt;071700644190；&gt;号码归属地&gt;宜昌；&gt;产品名称&gt; 影视会员连续包月	；&gt;产品代码&gt;24000235；&gt;产品编码&gt;2400023504；&gt;订购时间&gt;2023-10-12 15:31:27；&gt;核查情况&gt;平台故障；&gt;不规范定制分类&gt;平台故障，无法判责；&gt;赠费金额&gt;29.9元；&gt;赠费时间&gt;2023.10.13；&gt;投诉内容&gt;判断省分:湖北&amp;#10;:增值业务费用争议（含炫彩通信助理包云盘版等组合类增值业务）&amp;#10;:固网&amp;#10;:是&amp;#10;:不认可&amp;#10;:小于等于500元，且仅限单倍、月份不超过12个月&amp;#10;:&amp;#10;&amp;#10;高级模板内容：&amp;#10;赔付类型：:增值业务争议 &amp;#10;CBSS账单扣费名称：:TV增值-娱乐-沃家高清VIP&amp;#10;办理渠道:电视渠道&amp;#10;赔付月份：:2023年10月&amp;#10;返还倍率:单倍&amp;#10;赔付金额：:29.9&amp;#10;是否已经取消业务:是&amp;#10;是否承诺退费 ：:是&amp;#10;用户是否需要回复：:否&amp;#10;用户要求：:要求退费</t>
  </si>
  <si>
    <t>BL202310121638341510</t>
  </si>
  <si>
    <t>张少林</t>
  </si>
  <si>
    <t>2023-10-13 10:43:12</t>
  </si>
  <si>
    <t>&gt;业务号码&gt;13040952308；&gt;号码归属地&gt;宜昌；&gt;产品名称&gt;   金太阳点读宝20元 ；&gt;产品代码&gt;66001320；&gt;产品编码&gt;6600132000；&gt;订购时间&gt; 2023-10-12 09:31:35 ；&gt;核查情况&gt;平台故障；&gt;不规范定制分类&gt;平台故障，无法判责；&gt;退费金额&gt;20元；&gt;退费时间&gt;2023-10-13；&gt;投诉内容&gt;&amp;#10;&amp;#10;高级模板内容：&amp;#10;赔付类型：:增值业务争议 &amp;#10;CBSS账单扣费名称：:金太阳点读宝20元&amp;#10;办理渠道:SP平台接入&amp;#10;赔付月份：:2023年10月&amp;#10;返还倍率:单倍&amp;#10;赔付金额：:20&amp;#10;是否已经取消业务:是&amp;#10;是否承诺退费 ：:是&amp;#10;用户是否需要回复：:否&amp;#10;用户要求：:前台以承诺退费</t>
  </si>
  <si>
    <t>BL202310102031390333</t>
  </si>
  <si>
    <t>陈发珍</t>
  </si>
  <si>
    <t>2023-10-13 09:26:24</t>
  </si>
  <si>
    <t>&gt;业务号码&gt;13040952861；&gt;号码归属地&gt;宜昌；&gt;产品名称&gt;沃悦读同步学钻石会员20元包；&gt;产品代码&gt;66001174；&gt;产品编码&gt;6600117400；&gt;订购时间&gt;2023-09-30 11:56:13；&gt;核查情况&gt;平台故障；&gt;不规范定制分类&gt;平台故障，无法判责；&gt;退费金额&gt;20.00元；&gt;退费时间&gt;2023-10-11；&gt;投诉内容&gt;[65岁以上老人]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&amp;#10;CBSS账单扣费名称：:沃悦读同步学钻石会员20元包&amp;#10;办理渠道:营业厅&amp;#10;赔付月份：:2023年10月&amp;#10;返还倍率:单倍&amp;#10;赔付金额：:20&amp;#10;是否已经取消业务:是&amp;#10;是否承诺退费 ：:是&amp;#10;用户是否需要回复：:否&amp;#10;用户要求：:用户要求退订退费</t>
  </si>
  <si>
    <t>BL202310121738232375</t>
  </si>
  <si>
    <t>王兰瑛</t>
  </si>
  <si>
    <t>2023-10-13 10:07:15</t>
  </si>
  <si>
    <r>
      <t/>
    </r>
    <r>
      <rPr>
        <sz val="11"/>
        <color theme="1"/>
        <rFont val="宋体"/>
        <family val="2"/>
      </rPr>
      <t>&gt;业务号码&gt;13165612079；&gt;号码归属地&gt;宜昌；&gt;产品名称&gt;金太阳点读宝20元；&gt;产品代码&gt;66001320；&gt;产品编码&gt;6600132000；&gt;订购时间&gt;2023-10-02 17:54:43；&gt;核查情况&gt;平台故障；&gt;不规范定制分类&gt;平台故障，无法判责；&gt;退费金额&gt;20元；&gt;退费时间&gt;2023-10-13；&gt;投诉内容&gt;&amp;#10;高级模板内容：&amp;#10;赔付类型：:增值业务争议 &amp;#10;CBSS账单扣费名称：: 增值业务-金太阳点读宝20元&amp;#10;办理渠道:</t>
    </r>
    <r>
      <rPr>
        <sz val="11"/>
        <color theme="1"/>
        <rFont val="Arial"/>
        <family val="2"/>
      </rPr>
      <t xml:space="preserve">	</t>
    </r>
    <r>
      <rPr>
        <sz val="11"/>
        <color theme="1"/>
        <rFont val="宋体"/>
        <family val="2"/>
      </rPr>
      <t xml:space="preserve"> CAP-068&amp;#10;赔付月份：:2023年10月&amp;#10;返还倍率:单倍&amp;#10;赔付金额：:20&amp;#10;是否已经取消业务:是&amp;#10;是否承诺退费 ：:是&amp;#10;用户是否需要回复：:否&amp;#10;用户要求：:退费。</t>
    </r>
  </si>
  <si>
    <t>BL202310130925230438</t>
  </si>
  <si>
    <t>肖家海</t>
  </si>
  <si>
    <t>2023-10-13 15:19:52</t>
  </si>
  <si>
    <r>
      <t/>
    </r>
    <r>
      <rPr>
        <sz val="11"/>
        <color theme="1"/>
        <rFont val="宋体"/>
        <family val="2"/>
      </rPr>
      <t>&gt;业务号码&gt;13177086548；&gt;号码归属地&gt;宜昌；&gt;产品名称&gt;好看铃声6元包月；&gt;产品代码&gt;49004991；&gt;产品编码&gt;4900499100；&gt;订购时间&gt;2023-09-13 14:06:48；&gt;核查情况&gt;平台故障；&gt;不规范定制分类&gt;平台故障，无法判责；&gt;退费金额&gt;6元；&gt;退费时间&gt;2023-10-13；&gt;投诉内容&gt;&amp;#10;高级模板内容：&amp;#10;赔付类型：:增值业务争议 &amp;#10;CBSS账单扣费名称：:</t>
    </r>
    <r>
      <rPr>
        <sz val="11"/>
        <color theme="1"/>
        <rFont val="Arial"/>
        <family val="2"/>
      </rPr>
      <t xml:space="preserve">	</t>
    </r>
    <r>
      <rPr>
        <sz val="11"/>
        <color theme="1"/>
        <rFont val="宋体"/>
        <family val="2"/>
      </rPr>
      <t xml:space="preserve"> 好看铃声6元包月&amp;#10;办理渠道:无&amp;#10;赔付月份：:2023年9月&amp;#10;返还倍率:单倍&amp;#10;赔付金额：:6&amp;#10;是否已经取消业务:是&amp;#10;是否承诺退费 ：:是&amp;#10;用户是否需要回复：:否&amp;#10;用户要求：:立即退费</t>
    </r>
  </si>
  <si>
    <t>BL202310121831210516</t>
  </si>
  <si>
    <t>2023-10-13 11:04:24</t>
  </si>
  <si>
    <t>&gt;业务号码&gt;13197306683；&gt;号码归属地&gt;宜昌；&gt;产品名称&gt;AI留声机共享包钻石版25元-沃阅读；&gt;产品代码&gt;66002655；&gt;产品编码&gt;6600265500；&gt;订购时间&gt;2023-09-09 10:25:02；&gt;核查情况&gt;平台故障；&gt;不规范定制分类&gt;平台故障，无法判责；&gt;退费金额&gt;50元；&gt;退费时间&gt;2023-10-13；&gt;投诉内容&gt;&amp;#10;赔付类型：:增值业务争议 &amp;#10;CBSS账单扣费名称：:AI留声机共享包钻石版25元-沃阅读&amp;#10;办理渠道:沃悦读_ WAP门户&amp;#10;赔付月份：:2023年9月、2023年10月&amp;#10;返还倍率:单倍&amp;#10;赔付金额：:50&amp;#10;是否已经取消业务:是&amp;#10;是否承诺退费 ：:是&amp;#10;用户是否需要回复：:否&amp;#10;用户要求：:用户要求退费，已在线承诺，谢谢</t>
  </si>
  <si>
    <t>BL202310130934520578</t>
  </si>
  <si>
    <t>刘绍武</t>
  </si>
  <si>
    <t>2023-10-13 16:17:07</t>
  </si>
  <si>
    <t>&gt;业务号码&gt;13227262728；&gt;号码归属地&gt;宜昌；&gt;产品名称&gt; 沃阅读知涯升学20元特价包 ；&gt;产品代码&gt;66002207；&gt;产品编码&gt;6600220700；&gt;订购时间&gt; 2023-09-28 08:10:24 ；&gt;核查情况&gt;平台故障；&gt;不规范定制分类&gt;平台故障，无法判责；&gt;退费金额&gt;40元；&gt;退费时间&gt;2023-10-13；&gt;投诉内容&gt;22年Q3Q4重点客户&amp;#10;高级模板内容：&amp;#10;赔付类型：:增值业务争议 &amp;#10;CBSS账单扣费名称：:增值业务-沃阅读知涯升学20元特价包&amp;#10;办理渠道:无&amp;#10;赔付月份：:2023年9月、2023年10月&amp;#10;返还倍率:单倍&amp;#10;赔付金额：:40&amp;#10;是否已经取消业务:是&amp;#10;是否承诺退费 ：:是&amp;#10;用户是否需要回复：:否&amp;#10;用户要求：:已按照一线承诺退费，故完结</t>
  </si>
  <si>
    <t>BL202310111619510475</t>
  </si>
  <si>
    <t>枚启圣</t>
  </si>
  <si>
    <t>2023-10-13 16:00:02</t>
  </si>
  <si>
    <t>&gt;业务号码&gt;13227265743；&gt;号码归属地&gt;宜昌；&gt;产品名称&gt;爱乐彩铃8元包月；&gt;产品代码&gt;49004949；&gt;产品编码&gt;4900494900；&gt;订购时间&gt;2023-09-27 11:42:12；&gt;核查情况&gt;平台故障；&gt;不规范定制分类&gt;平台故障，无法判责；&gt;退费金额&gt;8元；&gt;退费时间&gt;2023年10月12日；&gt;投诉内容&gt;&amp;#10;高级模板内容：&amp;#10;赔付类型：:增值业务争议 &amp;#10;CBSS账单扣费名称：:增值业务-爱乐彩铃8元包月&amp;#10;办理渠道:无&amp;#10;赔付月份：:2023年9月&amp;#10;返还倍率:单倍&amp;#10;赔付金额：:8&amp;#10;是否已经取消业务:是&amp;#10;是否承诺退费 ：:是&amp;#10;用户是否需要回复：:否&amp;#10;用户要求：:退费</t>
  </si>
  <si>
    <t>BL202310121841340654</t>
  </si>
  <si>
    <t>李书斌</t>
  </si>
  <si>
    <t>2023-10-13 11:15:08</t>
  </si>
  <si>
    <r>
      <t/>
    </r>
    <r>
      <rPr>
        <sz val="11"/>
        <color theme="1"/>
        <rFont val="宋体"/>
        <family val="2"/>
      </rPr>
      <t>&gt;业务号码&gt;13872653887；&gt;号码归属地&gt;宜昌；&gt;产品名称&gt;5G精品听读PLUS会员；&gt;产品代码&gt;66003045；&gt;产品编码&gt;6600304500；&gt;订购时间&gt;2023-08-22 11:28:39；&gt;核查情况&gt;平台故障；&gt;不规范定制分类&gt;平台故障，无法判责；&gt;退费金额&gt;60元；&gt;退费时间&gt;2023-10-13；&gt;投诉内容&gt;&amp;#10;高级模板内容：&amp;#10;赔付类型：:增值业务争议 &amp;#10;CBSS账单扣费名称：:</t>
    </r>
    <r>
      <rPr>
        <sz val="11"/>
        <color theme="1"/>
        <rFont val="Arial"/>
        <family val="2"/>
      </rPr>
      <t xml:space="preserve">	</t>
    </r>
    <r>
      <rPr>
        <sz val="11"/>
        <color theme="1"/>
        <rFont val="宋体"/>
        <family val="2"/>
      </rPr>
      <t>5G精品听读PLUS会员&amp;#10;办理渠道:无&amp;#10;赔付月份：:2023年8月、2023年9月、2023年10月&amp;#10;返还倍率:单倍&amp;#10;赔付金额：:60&amp;#10;是否已经取消业务:是&amp;#10;是否承诺退费 ：:是&amp;#10;用户是否需要回复：:否&amp;#10;用户要求：:退费</t>
    </r>
  </si>
  <si>
    <t>BL202310131059481964</t>
  </si>
  <si>
    <t>周志平</t>
  </si>
  <si>
    <t>2023-10-13 15:21:38</t>
  </si>
  <si>
    <t>&gt;业务号码&gt;15549282116；&gt;号码归属地&gt;宜昌；&gt;产品名称&gt; 手机彩铃沃音乐精选10元包月；&gt;产品代码&gt;49004937；&gt;产品编码&gt;4900493700；&gt;订购时间&gt;2023-10-13 09:59:08；&gt;核查情况&gt;平台故障；&gt;不规范定制分类&gt;平台故障，无法判责；&gt;退费金额&gt;10元；&gt;退费时间&gt;2023-10-13；&gt;投诉内容&gt;【2022年上工信部测评重保用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增值业务费_增值业务-手机彩铃沃音乐精选10元包月_增值业务-手机彩铃沃音乐精选10元包月&amp;#10;办理渠道:沃音乐_启化手机彩铃&amp;#10;赔付月份：:2023年10月&amp;#10;返还倍率:单倍&amp;#10;赔付金额：:10&amp;#10;是否已经取消业务:是&amp;#10;是否承诺退费 ：:是&amp;#10;用户是否需要回复：:否&amp;#10;用户要求：:用户要求退还产生的费用</t>
  </si>
  <si>
    <t>BL202310111850300194</t>
  </si>
  <si>
    <t>刘华</t>
  </si>
  <si>
    <t>2023-10-13 14:20:36</t>
  </si>
  <si>
    <t>&gt;业务号码&gt;15549365779；&gt;号码归属地&gt;宜昌；&gt;产品名称&gt;5G时代-精英社科历史包；&gt;产品代码&gt;66002835；&gt;产品编码&gt;6600283500；&gt;订购时间&gt;2023-08-20 22:45:29；&gt;核查情况&gt;平台故障；&gt;不规范定制分类&gt;平台故障，无法判责；&gt;退费金额&gt;40元；&gt;退费时间&gt;2023-10-12；&gt;投诉内容&gt;&amp;#10;高级模板内容：&amp;#10;赔付类型：:增值业务争议 &amp;#10;CBSS账单扣费名称：:增值业务-5G时代-精英社科历史包&amp;#10;办理渠道:/&amp;#10;赔付月份：:2023年8月、2023年9月&amp;#10;返还倍率:单倍&amp;#10;赔付金额：:40&amp;#10;是否已经取消业务:是&amp;#10;是否承诺退费 ：:是&amp;#10;用户是否需要回复：:否&amp;#10;用户要求：:退费</t>
  </si>
  <si>
    <t>BL202310131006571034</t>
  </si>
  <si>
    <t>2023-10-13 14:38:23</t>
  </si>
  <si>
    <t>【2022年上工信部测评重保用户】[65岁以上老人]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增值业务费_增值业务-联通助理-畅享版（在线渠道）、增值业务费_增值业务-手机彩铃沃音乐精选10元包月&amp;#10;办理渠道:无&amp;#10;赔付月份：:2023年10月&amp;#10;返还倍率:单倍&amp;#10;赔付金额：:26&amp;#10;是否已经取消业务:是&amp;#10;是否承诺退费 ：:是&amp;#10;用户是否需要回复：:否&amp;#10;用户要求：:退费</t>
  </si>
  <si>
    <t>BL202310130944280702</t>
  </si>
  <si>
    <t>张希玉</t>
  </si>
  <si>
    <t>2023-10-13 15:27:40</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</si>
  <si>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增值业务-哔哩哔哩15G流量加会员月包&amp;#10;办理渠道:各平台查询无&amp;#10;赔付月份：:2023年10月&amp;#10;返还倍率:单倍&amp;#10;赔付金额：:25&amp;#10;是否已经取消业务:是&amp;#10;是否承诺退费 ：:是&amp;#10;用户是否需要回复：:否&amp;#10;用户要求：:退费</t>
  </si>
  <si>
    <t>BL202310111215171904</t>
  </si>
  <si>
    <t>曲爱红</t>
  </si>
  <si>
    <t>2023-10-13 09:30:31</t>
  </si>
  <si>
    <t>&gt;业务号码&gt;15587917361；&gt;号码归属地&gt;宜昌；&gt;产品名称&gt;自然拼读钻石会员卡；&gt;产品代码&gt;66001422；&gt;产品编码&gt;6600142200；&gt;订购时间&gt;2023-10-10 18:42:08；&gt;核查情况&gt;平台故障；&gt;不规范定制分类&gt;平台故障，无法判责；&gt;退费金额&gt;20元；&gt;退费时间&gt;2023-10-11；&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	 自然拼读钻石会员卡&amp;#10;办理渠道:无&amp;#10;赔付月份：:2023年10月&amp;#10;返还倍率:单倍&amp;#10;赔付金额：:20&amp;#10;是否已经取消业务:否&amp;#10;是否承诺退费 ：:是&amp;#10;用户是否需要回复：:否&amp;#10;用户要求：:要求退费并取消</t>
  </si>
  <si>
    <t>BL202310130837172465</t>
  </si>
  <si>
    <t>冯汉芬</t>
  </si>
  <si>
    <t>2023-10-13 11:19:07</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</si>
  <si>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&amp;#10;CBSS账单扣费名称：:悦动人生彩铃6元包月&amp;#10;办理渠道:无&amp;#10;赔付月份：:2023年9月、2023年10月&amp;#10;返还倍率:单倍&amp;#10;赔付金额：:12&amp;#10;是否已经取消业务:是&amp;#10;是否承诺退费 ：:是&amp;#10;用户是否需要回复：:否&amp;#10;用户要求：:要求退费</t>
  </si>
  <si>
    <t>TS202310121116060855</t>
  </si>
  <si>
    <t>智林林</t>
  </si>
  <si>
    <t>2023-10-13 16:55:10</t>
  </si>
  <si>
    <t>主办单位：湖北&amp;#10;客户类别：普通客户&amp;#10;10010是否打通：否&amp;#10;是否二次致电10015：是&amp;#10;是否联系：否&amp;#10;升级倾向：&amp;#10;号码归属省：湖北&amp;#10;SVIP等级：&amp;#10;1. 问题类型:;&amp;#10;2. 投诉类型:增值业务费争议;&amp;#10;3. 营业厅地址:;&amp;#10;4. 位置信息:;&amp;#10;5. 位置发生地:;&amp;#10;6. 投诉内容:不知情的情况下，系统添加增值业务&amp;#10;&amp;#10;争议金额:0.00&amp;#10;需要退订业务:否</t>
  </si>
  <si>
    <t>计费争议-SP扣费：&amp;#10;&amp;#10;①客户投诉产生的原因：合约限制办理携转不成功。&amp;#10;②客户投诉问题核查情况及解决方案：收到贵部转办后，我司立即组织调查。经核实，用户反映5G好书听读PLUS会员业务开通问题，经核实，客户订购产品名称为5G好书听读PLUS会员，产品代码为6600304400，SP标识为66003044，订购时间2023-06-15 18:00:04，订购方式为SP接入，取消时间为 2023-10-31 23:59:59 ，20元/月，合计扣费5个月，累计产生费用共计100元，有二次确认过程，不存在订购违规现象。考虑客户使用感知，网站方已取消屏蔽并于3个工作日内退费100元，现金到账，可打印账单发票。我司于2022-10-05 13:20:38联系客户解释以上情况。&amp;#10;③客户问题满意度：满意&amp;#10;④回单人：宜昌联通客服100   6921001</t>
  </si>
  <si>
    <t>TS202310112030182474</t>
  </si>
  <si>
    <t>周功明</t>
  </si>
  <si>
    <t>2023-10-13 10:53:15</t>
  </si>
  <si>
    <t>判断省分:其他省分&amp;#13;&amp;#10;:增值业务争议&amp;#13;&amp;#10;判断省分:湖北&amp;#13;&amp;#10;:移网&amp;#13;&amp;#10;:在补救范围内&amp;#13;&amp;#10;:不认可&amp;#13;&amp;#10;:大于500元&amp;#13;&amp;#10;:&amp;#13;&amp;#10;&amp;#13;&amp;#10;高级模板内容：&amp;#13;&amp;#10;投诉问题描述:用户来电对办理的AI留声机共享包钻石版25元、 AR彩铃酷趣会员5G加油包，表示不知情要求投诉，前台承诺退费，用户不认可&amp;#13;&amp;#10;争议业务名称:AI留声机共享包钻石版25元、AR彩铃酷趣会员5G加油包&amp;#13;&amp;#10;受理渠道:0&amp;#13;&amp;#10;争议月份:2023年8月、2023年9月、2023年10月&amp;#13;&amp;#10;争议费用:100&amp;#13;&amp;#10;一线客服在系统里:已取消&amp;#13;&amp;#10;是否承诺退费:是&amp;#13;&amp;#10;用户要求:尽快处理回复&amp;#13;</t>
  </si>
  <si>
    <t>计费争议-SP扣费：经核实，用户订购产品名称（1）AI留声机共享包钻石版25元，产品代码为90559，订购时间23.9月，取消时间为23.10月，25元/月，合计扣费2个月，累计产生费用合计50元，（2）AR彩铃酷趣会员5G加油包，产品代码为90115，订购时间23.8月，取消时间为23.10月，15元/月，合计扣费3个月，累计产生费用合计45元，订购方式为集团统一认证平台” 短信验证码，有二次确认过程，不存在订购违规现象。考虑用户使用感知，网站方已取消屏蔽并于三个工作日内退费合计95元到账，此费用不可抵扣往月欠费及打印发票，满意。</t>
  </si>
  <si>
    <t>TS202310111923541579</t>
  </si>
  <si>
    <t>张代平</t>
  </si>
  <si>
    <t>2023-10-13 09:04:41</t>
  </si>
  <si>
    <t>判断省分:湖北&amp;#13;&amp;#10;:移网电话营销费用争议（套餐资费/融合宽带/副卡功能费类除外）&amp;#13;&amp;#10;:不认可&amp;#13;&amp;#10;:大于500元&amp;#13;&amp;#10;:&amp;#13;&amp;#10;&amp;#13;&amp;#10;高级模板内容：&amp;#13;&amp;#10;是否10016外呼:不记得&amp;#13;&amp;#10;电话外呼号码:无&amp;#13;&amp;#10;渠道名称:湖北杭州翔羽线上业务代理(宜昌)&amp;#13;&amp;#10;反应问题涉及场景:未经同意订购业务&amp;#13;&amp;#10;产品名称:云加速5G畅玩加油包(湖北)&amp;#13;&amp;#10;争议月份:2023年9月&amp;#13;&amp;#10;是否承诺退费:否&amp;#13;&amp;#10;承诺退费金额:20&amp;#13;&amp;#10;是否取消业务（如取消失败，需加上系统报错的提示）:未取消&amp;#13;&amp;#10;是否需要回复:是&amp;#13;&amp;#10;用户要求:不认可补救。欠费停机，不愿交费，要求取消并协助退费，投诉办理人员，请协助处理，谢谢&amp;#13;</t>
  </si>
  <si>
    <t>计费争议-SP扣费：经核实，用户订购产品名称畅行会员S-包月-15元，产品代码为91639，订购时间，取消时间为23年9月，15元/月，合计扣费2个月，累计产生费用合计15元，订购方式为集团统一认证平台” 短信验证码，有二次确认过程，不存在订购违规现象。考虑用户使用感知，网站方已取消屏蔽并于三个工作日内退费15元到账，此费用不可抵扣往月欠费及打印发票，另为用户办理云加速5G畅玩加油包(湖北)不满，现已取消，考虑到用户使用感知为用户申请20元费用（用户表示自己是低保用户），24小时内到账，此费用不可打印发票，满意</t>
  </si>
  <si>
    <t>TS202310112150560803</t>
  </si>
  <si>
    <t>2023-10-13 09:15:13</t>
  </si>
  <si>
    <t>[65岁以上老人] &amp;#13;&amp;#10;高级模板内容：&amp;#13;&amp;#10;投诉问题描述:用户来电反馈自己对自己的月费不认可  称自己前期交费了几千块  要求退还  请核实处理  谢谢&amp;#13;&amp;#10;争议月份:2023年10月&amp;#13;&amp;#10;争议金额:-1&amp;#13;&amp;#10;用户要求:用户来电反馈自己对自己的月费不认可  称自己前期交费了几千块  要求退还  请核实处理  谢谢&amp;#13;</t>
  </si>
  <si>
    <t>计费争议-SP扣费：用户反映 联通爱听-职场精英20元包 业务开通问题，经核实，客户订购产品名称为 联通爱听-职场精英20元包 ，产品代码为6600301000，SP标识为66003010，订购时间 2023-07-13 05:42:32 ，订购方式为SP接入，取消时间为本月，20元/月，合计扣费4个月，累计产生费用共计80元，有二次确认过程，不存在订购违规现象。费用已于2023-10-06 17:28:34赠送到账。 云加速（专业版），2100250303，21002503，开通时间2023-09-25 20:19:03，订购方式为SP接入，取消时间为本月，15元/月，合计扣费2个月，累计产生费用共计30元，有二次确认过程，不存在订购违规现象。 费用已于2023-10-06 10:15:02赠送到账。手机彩铃沃音乐精选10元包月 ，4900493700，开通时间2023-10-01 01:14:08，订购方式为SP接入，取消时间为本月，10元/月，合计扣费1个月，累计产生费用共计10元，有二次确认过程，不存在订购违规现象。费用已于 2023-10-07 18:11:04 赠送到账。 AR视频彩铃酷趣会员15元包月 ， 4900772000 ，49007720，开通时间2023-08-06 18:06:58，订购方式为SP接入，取消时间为本月，20元/月，合计扣费3个月，累计产生费用共计60元，有二次确认过程，不存在订购违规现象。费用已于2023-10-06 11:49:34赠送到账，已联系客户解释说明，客户表示知晓。</t>
  </si>
  <si>
    <t>TS202310111226531899</t>
  </si>
  <si>
    <t>邹远彬</t>
  </si>
  <si>
    <t>2023-10-13 09:09:41</t>
  </si>
  <si>
    <t>22年Q3Q4重点客户判断省分:湖北&amp;#13;&amp;#10;:增值业务费用争议（含炫彩通信助理包云盘版等组合类增值业务）&amp;#13;&amp;#10;:移网&amp;#13;&amp;#10;:在补救范围内&amp;#13;&amp;#10;:不认可&amp;#13;&amp;#10;:大于500元&amp;#13;&amp;#10;:&amp;#13;&amp;#10;&amp;#13;&amp;#10;高级模板内容：&amp;#13;&amp;#10;投诉问题描述:用户称在9月取消了为什么还要扣费，并且账单在10月才告知，告知用户立即生效的不认可，要求核实回电退费&amp;#13;&amp;#10;争议业务名称:AR彩铃酷趣会员5G加油包（湖北）&amp;#13;&amp;#10;受理渠道:湖北杭州翔羽线上业务代理(宜昌)&amp;#13;&amp;#10;争议月份:2023年9月&amp;#13;&amp;#10;争议费用:20&amp;#13;&amp;#10;一线客服在系统里:已取消&amp;#13;&amp;#10;是否承诺退费:否&amp;#13;&amp;#10;用户要求:要求核实回电退费，升级投诉倾向/12315&amp;#13;</t>
  </si>
  <si>
    <t>计费争议-SP扣费：用户反映AR彩铃酷趣会员5G加油包（湖北）业务开通问题，经核实，客户订购产品名称为AR彩铃酷趣会员5G加油包（湖北），产品代码为 4900772000 ，SP标识为49007720，订购时间 2023-09-18 10:06:07 ，订购方式为SP接入，取消时间为 2023-09-30 23:59:59 ，20元/月，合计扣费1个月，累计产生费用共计20元，有二次确认过程，不存在订购违规现象。考虑客户使用感知，网站方已取消屏蔽并于24小时内到账20元，现金到账，可打印账单发票，回访满意</t>
  </si>
  <si>
    <t>TS202310111811110305</t>
  </si>
  <si>
    <t>柳小玲</t>
  </si>
  <si>
    <t>2023-10-13 09:01:11</t>
  </si>
  <si>
    <t>判断省分:其他省分&amp;#13;&amp;#10;:增值业务争议&amp;#13;&amp;#10;判断省分:湖北&amp;#13;&amp;#10;:移网&amp;#13;&amp;#10;:在补救范围内&amp;#13;&amp;#10;:不认可&amp;#13;&amp;#10;:大于500元&amp;#13;&amp;#10;:&amp;#13;&amp;#10;&amp;#13;&amp;#10;高级模板内容：&amp;#13;&amp;#10;投诉问题描述:用户表示误点订购了（沃悦读同步学钻石会员20元包）这个业务立即取消后扣费了，自己在使用WIFi的情况下上网本月还扣了流量费5元，对两笔扣费不认可要求处理，不接受已赠款的形式退还到账，麻烦处理&amp;#13;&amp;#10;争议业务名称:沃悦读同步学钻石会员20元包/超套流量争议&amp;#13;&amp;#10;受理渠道:SP平台定购&amp;#13;&amp;#10;争议月份:2023年10月&amp;#13;&amp;#10;争议费用:25&amp;#13;&amp;#10;一线客服在系统里:已取消&amp;#13;&amp;#10;是否承诺退费:否&amp;#13;&amp;#10;用户要求:要求费用退还可以抵扣欠费，不然投诉&amp;#13;</t>
  </si>
  <si>
    <t>计费争议-SP扣费：用户反映沃悦读同步学钻石会员20元包业务开通问题，经核实，客户订购产品名称为沃悦读同步学钻石会员20元包，产品代码为66001174，SP标识为90559，推广短信链接订购，订购时间 2023-10-11 12:23:04 ，取消时间：2023-10-11 12:27:43，累计产生费用共计20元，有二次确认过程，不存在订购违规现象。考虑客户使用感知，网站方已取消屏蔽并于三个工作日内退费20元现金方式到账，此费用可抵扣月租，不可打印账单发票，另用户反馈流量扣费问题，已建议用户使用WIFI的时候，关闭数据流量以免因无线网不稳自动跳转到数据流量上产生扣费，考虑用户为首次反馈流量问题，考虑用户感知，申请退本月流量费用，合计5元，24小时到帐，此费用不可打印发票，满意。</t>
  </si>
  <si>
    <t>BL202310121645081620</t>
  </si>
  <si>
    <t>杜鹏</t>
  </si>
  <si>
    <t>2023-10-13 11:13:15</t>
  </si>
  <si>
    <t>&gt;业务号码&gt;15671020636；&gt;号码归属地&gt;宜昌；&gt;产品名称&gt;金太阳点读宝20元；&gt;产品代码&gt;66001320；&gt;产品编码&gt;6600132000；&gt;订购时间 &gt;2023-10-12 15:01:07；&gt;核查情况&gt;平台故障；&gt;不规范定制分类&gt;平台故障，无法判责；&gt;退费金额&gt;20元；&gt;退费时间&gt;2023年10月13日；&gt;投诉内容&gt;&amp;#10;&amp;#10;高级模板内容：&amp;#10;赔付类型：:增值业务争议 &amp;#10;CBSS账单扣费名称：:金太阳点读宝20元&amp;#10;办理渠道:无&amp;#10;赔付月份：:2023年10月&amp;#10;返还倍率:单倍&amp;#10;赔付金额：:20&amp;#10;是否已经取消业务:是&amp;#10;是否承诺退费 ：:是&amp;#10;用户是否需要回复：:否&amp;#10;用户要求：:退费</t>
  </si>
  <si>
    <t>TS202310111913081404</t>
  </si>
  <si>
    <t>2023-10-13 13:33:38</t>
  </si>
  <si>
    <t>#2022重保客户##2022重保客户#用户不认可增值业务的扣费，表示我司没有及时提醒导致用户的增值业务（优享影视连续包月 2020-06-13 19.9元/月和智享电竞2023-02-02  29.0元/月）一直连续产生扣费，对此强烈不满，要求我司给予处理，返还扣除的费用</t>
  </si>
  <si>
    <t>计费争议-SP扣费：用户反映增值业务开通问题，经核实，用户宽带账号071700002736订购产品优享影视连续包月，产品代码为96596，SP标识为2400035609，订购时间20年6月，取消时间为23年8月，19.9元/月，合计扣费40个月，累计产生费用合计796元，订购方式为电视遥控器按OK键确认，有二次确认过程，不存在订购违规现象。另用户订购产品智享电竞，产品代码为96596，SP标识为  2400038805，订购时间23年2月，取消时间为23年8月，29/月，合计扣费7个月，累计产生费用合计203元，订购方式为电视遥控器按OK键确认，有二次确认过程，不存在订购违规现象。考虑客户感知，申请为客户减免一半的费用，客户表示考虑。满意度一般。</t>
  </si>
  <si>
    <t>BL202310121835040568</t>
  </si>
  <si>
    <t>朱志刚</t>
  </si>
  <si>
    <t>2023-10-13 10:28:32</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</si>
  <si>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&amp;#10;CBSS账单扣费名称：:增值业务费_增值业务-腾讯-使命召唤-包月-15元_&amp;#10;SP产品ID/元素ID：:	2100225800&amp;#10;办理渠道:无&amp;#10;赔付月份：:2023年10月&amp;#10;返还倍率:单倍&amp;#10;赔付金额：:15&amp;#10;是否已经取消业务:是&amp;#10;是否承诺退费 ：:是&amp;#10;用户是否需要回复：:否&amp;#10;用户要求：:直接退费。</t>
  </si>
  <si>
    <t>BL202310111551230013</t>
  </si>
  <si>
    <t>肖云云</t>
  </si>
  <si>
    <t>2023-10-13 09:43:09</t>
  </si>
  <si>
    <t>&gt;业务号码&gt;18571000255；&gt;号码归属地&gt;宜昌；&gt;产品名称&gt; 迷你世界会员流量包（前向） ；&gt;产品代码&gt;91039621；&gt;产品编码&gt;无；&gt;订购时间&gt; 2023-08-28 21:23:45 ；&gt;核查情况&gt;平台故障；&gt;不规范定制分类&gt;平台故障，无法判责；&gt;退费金额&gt;45元；&gt;退费时间&gt;2023-10-12；&gt;投诉内容&gt;&amp;#10;赔付类型：:增值业务争议 &amp;#10;CBSS账单扣费名称：:迷你世界会员流量包（前向）&amp;#10;办理渠道:自行订购&amp;#10;赔付月份：:2023年8月、2023年9月、2023年10月&amp;#10;返还倍率:单倍&amp;#10;赔付金额：:45&amp;#10;是否已经取消业务:是&amp;#10;是否承诺退费 ：:是&amp;#10;用户是否需要回复：:否&amp;#10;用户要求：:用户来电要求退费 请后台工作人员协助处理 谢谢</t>
  </si>
  <si>
    <t>BL202310131036261531</t>
  </si>
  <si>
    <t>田勇</t>
  </si>
  <si>
    <t>2023-10-13 15:18:51</t>
  </si>
  <si>
    <r>
      <t/>
    </r>
    <r>
      <rPr>
        <sz val="11"/>
        <color theme="1"/>
        <rFont val="宋体"/>
        <family val="2"/>
      </rPr>
      <t>&gt;业务号码&gt;18607203721；&gt;号码归属地&gt;宜昌；&gt;产品名称&gt;沃阅读-投资管理课-包月20元 ；&gt;产品代码&gt;66002692；&gt;产品编码&gt;6600269200；&gt;订购时间&gt;2023-10-12 13:00:49；&gt;核查情况&gt;平台故障；&gt;不规范定制分类&gt;平台故障，无法判责；&gt;退费金额&gt;20元；&gt;退费时间&gt;2023-10-13；&gt;投诉内容&gt;--------------&amp;#10;高级模板内容：&amp;#10;赔付类型：:增值业务争议 &amp;#10;CBSS账单扣费名称：:</t>
    </r>
    <r>
      <rPr>
        <sz val="11"/>
        <color theme="1"/>
        <rFont val="Arial"/>
        <family val="2"/>
      </rPr>
      <t xml:space="preserve">	</t>
    </r>
    <r>
      <rPr>
        <sz val="11"/>
        <color theme="1"/>
        <rFont val="宋体"/>
        <family val="2"/>
      </rPr>
      <t>沃阅读-投资管理课-包月20元&amp;#10;SP产品ID/元素ID：:无&amp;#10;办理渠道:无&amp;#10;赔付月份：:2023年10月&amp;#10;返还倍率:单倍&amp;#10;赔付金额：:20&amp;#10;是否已经取消业务:是&amp;#10;是否承诺退费 ：:是&amp;#10;用户是否需要回复：:否&amp;#10;用户要求：:要求取消并退费</t>
    </r>
  </si>
  <si>
    <t>BL202310121649101700</t>
  </si>
  <si>
    <t>黄新松</t>
  </si>
  <si>
    <t>2023-10-13 14:05:35</t>
  </si>
  <si>
    <t>&gt;业务号码&gt;18671763568；&gt;号码归属地&gt;宜昌；&gt;产品名称&gt; 联通爱听-职场理财20元包    ；&gt;产品代码&gt;66003011；&gt;产品编码&gt;  6600301100 ；&gt;订购时间 &gt;  2023-08-15 10:28:03   ；&gt;核查情况&gt;平台故障；&gt;不规范定制分类&gt;平台故障，无法判责；&gt;退费金额&gt;60元；&gt;退费时间&gt;2023年10月13日；&gt;投诉内容&gt;&amp;#10;&amp;#10;高级模板内容：&amp;#10;赔付类型：:增值业务争议 &amp;#10;CBSS账单扣费名称：:联通爱听-职场理财20元包&amp;#10;办理渠道:/&amp;#10;赔付月份：:2023年9月、2023年10月、2023年8月&amp;#10;返还倍率:单倍&amp;#10;赔付金额：:60&amp;#10;是否已经取消业务:是&amp;#10;是否承诺退费 ：:是&amp;#10;用户是否需要回复：:否&amp;#10;用户要求：:用户来电反映自己没有订购过此业务，要求退费，请后台协助处理，谢谢</t>
  </si>
  <si>
    <t>BL202310120918010057</t>
  </si>
  <si>
    <t>吴萌</t>
  </si>
  <si>
    <t>2023-10-13 14:23:47</t>
  </si>
  <si>
    <t>【2022年上工信部测评重保用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&amp;#10;CBSS账单扣费名称：:增值业务-联通爱听-少儿优选20元包&amp;#10;办理渠道:线上&amp;#10;赔付月份：:2023年9月&amp;#10;返还倍率:单倍&amp;#10;赔付金额：:20&amp;#10;是否已经取消业务:是&amp;#10;是否承诺退费 ：:是&amp;#10;用户是否需要回复：:否&amp;#10;用户要求：:退费</t>
  </si>
  <si>
    <t>TS202310111704591224</t>
  </si>
  <si>
    <t>邹远普</t>
  </si>
  <si>
    <t>2023-10-13 10:28:16</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</si>
  <si>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电对于这个号码上个月的这个点对点短信扣了5.4元表示不认可，说自己没有使用过这么多的短信，要求我方退费，已告知用户这个是发送的短信费用，0.1元每条，只有发送的时候才会有，用户不认可，所以才记录此单，请核实&amp;#13;&amp;#10;争议月份:2023年9月&amp;#13;&amp;#10;争议金额:5.4&amp;#13;&amp;#10;用户要求:核实处理，&amp;#13;</t>
  </si>
  <si>
    <t>计费争议-短信：用户反映短信扣费问题，经核实，该号码发送短信会产生0.1元扣费，计费无误。致电未接，已短信告知用户通过联通APP查询短信明细，用户表示知晓。如用户咨询，请前台10010话务中心代为解释，谢谢。</t>
  </si>
  <si>
    <t>TS202310121646261214</t>
  </si>
  <si>
    <t>王育珍</t>
  </si>
  <si>
    <t>2023-10-13 09:07:20</t>
  </si>
  <si>
    <t>[65岁以上老人] 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反映对上月产生的上网流量费用不认可，我方已解释不认可，要求尽快处理&amp;#13;&amp;#10;业务名称:上网费_手机上网流量费&amp;#13;&amp;#10;争议月份:2023年9月&amp;#13;&amp;#10;争议金额:10&amp;#13;&amp;#10;是否承诺退费:是&amp;#13;&amp;#10;用户要求:尽快处理&amp;#13;</t>
  </si>
  <si>
    <t>TS202310131415252037</t>
  </si>
  <si>
    <t>王绍军</t>
  </si>
  <si>
    <t>2023-10-13 16:51:46</t>
  </si>
  <si>
    <t>22年Q3Q4重点客户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对手机上网流量费不认可，表示没有收到短信提醒，不接受开通橡皮擦，要求全部退费，烦请后台核实处理。&amp;#13;&amp;#10;业务名称:手机上网流量费&amp;#13;&amp;#10;争议月份:2023年10月&amp;#13;&amp;#10;争议金额:39.6&amp;#13;&amp;#10;是否承诺退费:是&amp;#13;&amp;#10;用户要求:退费&amp;#13;</t>
  </si>
  <si>
    <t>TS202310131331081203</t>
  </si>
  <si>
    <t>黄瑜琴</t>
  </si>
  <si>
    <t>2023-10-13 16:42:27</t>
  </si>
  <si>
    <t>判断省分:湖北&amp;#13;&amp;#10;:流量费争议&amp;#13;&amp;#10;:没有短信通知/延迟&amp;#13;&amp;#10;:不认可&amp;#13;&amp;#10;:下一步&amp;#13;&amp;#10;:不符合或不愿意开通&amp;#13;&amp;#10;:未享受&amp;#13;&amp;#10;:下一步&amp;#13;&amp;#10;:单倍小于等于500&amp;#13;&amp;#10;:&amp;#13;&amp;#10;&amp;#13;&amp;#10;高级模板内容：&amp;#13;&amp;#10;投诉问题描述:称不小心超出 要求退费&amp;#13;&amp;#10;业务名称:流量费&amp;#13;&amp;#10;争议月份:2023年10月&amp;#13;&amp;#10;争议金额:15&amp;#13;&amp;#10;是否承诺退费:是&amp;#13;&amp;#10;用户要求:加急&amp;#13;</t>
  </si>
  <si>
    <t>TS202310130914020375</t>
  </si>
  <si>
    <t>张弟红</t>
  </si>
  <si>
    <t>2023-10-13 14:23:56</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</si>
  <si>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流量用超不认可&amp;#13;&amp;#10;业务名称:	 上网费_手机上网流量费&amp;#13;&amp;#10;争议月份:2023年9月&amp;#13;&amp;#10;争议金额:10&amp;#13;&amp;#10;是否承诺退费:是&amp;#13;&amp;#10;用户要求:尽快退费&amp;#13;</t>
  </si>
  <si>
    <t>TS202310131607192453</t>
  </si>
  <si>
    <t>李玉华</t>
  </si>
  <si>
    <t>2023-10-13 16:31:16</t>
  </si>
  <si>
    <t>[65岁以上老人] &amp;#13;&amp;#10;高级模板内容：&amp;#13;&amp;#10;投诉问题描述:超套流量不认可&amp;#13;&amp;#10;业务名称:超套流量&amp;#13;&amp;#10;争议月份:2023年10月&amp;#13;&amp;#10;争议金额:0.27&amp;#13;&amp;#10;是否承诺退费:是&amp;#13;&amp;#10;用户要求:前台已承诺退费，用户称自己没有使用要求核实，前台核实到也没有相应流量使用，&amp;#13;</t>
  </si>
  <si>
    <t>TS202310131245170409</t>
  </si>
  <si>
    <t>刘俊</t>
  </si>
  <si>
    <t>2023-10-13 14:09:26</t>
  </si>
  <si>
    <t>&amp;#13;&amp;#10;高级模板内容：&amp;#13;&amp;#10;投诉问题描述:用户对于	 40GB腾讯王卡专属免流包了里面QQ使用的情况不认可&amp;#13;&amp;#10;争议月份:2023年9月、2023年10月&amp;#13;&amp;#10;争议金额/流量:30&amp;#13;&amp;#10;用户要求:查明QQ流量的使用的具体情况&amp;#13;</t>
  </si>
  <si>
    <t>TS202310121759580366</t>
  </si>
  <si>
    <t>2023-10-13 09:51:50</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</si>
  <si>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表示没有使用这么多，要求退费&amp;#13;&amp;#10;业务名称:上网流量费&amp;#13;&amp;#10;争议月份:2023年9月&amp;#13;&amp;#10;争议金额:20&amp;#13;&amp;#10;是否承诺退费:是&amp;#13;&amp;#10;用户要求:用户要求退费&amp;#13;</t>
  </si>
  <si>
    <t>TS202310121225000063</t>
  </si>
  <si>
    <t>宿德胜</t>
  </si>
  <si>
    <t>2023-10-13 09:06:46</t>
  </si>
  <si>
    <t>【2022年上工信部测评重保用户】【2022年上工信部测评重保用户】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用户来电反映（9）月产生（40）的流量费，解释：建议查询上网详单，用户拒绝，坚持称自己没有上网，要求退费，请后台协助，谢谢&amp;#13;&amp;#10;争议月份:2023年9月&amp;#13;&amp;#10;争议金额/流量:40&amp;#13;&amp;#10;用户要求:退费&amp;#13;&amp;#10;备注:	&amp;#13;&amp;#10;已补救：22.70非现金优惠营业厅帐务2022-11-24 18:54:42&amp;#13;</t>
  </si>
  <si>
    <t>"计费争议-流量：用户反映的流量扣费的问题，查询未产生流量扣费，本月流量已使用 344.35MB ，产生费用：40元，为正常使用产生，短信提醒正常，因用户未关闭蜂窝数据，怀疑与WIFI同开导致，已联系客户解释，考虑用户感知，申请退23.9月流量费，合计40元，24小时到帐，此费用不可打印发票，满意。</t>
  </si>
  <si>
    <t>TS202310120855462161</t>
  </si>
  <si>
    <t>肖愚</t>
  </si>
  <si>
    <t>2023-10-13 13:37:14</t>
  </si>
  <si>
    <t>[该用户有申诉倾向，请注意受理态度，查询近三天工单记录，积极解决用户问题。] 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用户对超出流量费用不认可&amp;#13;&amp;#10;争议月份:2023年2月、2023年3月、2023年4月、2023年5月、2023年6月、2023年7月、2023年8月、2023年9月&amp;#13;&amp;#10;争议金额/流量:-1&amp;#13;&amp;#10;用户要求:尽快回复处理&amp;#13;</t>
  </si>
  <si>
    <t>计费争议-流量：用户反映流量费用问题。经核实，客户23.3月-9月超出流量，产生有流量费用，计费正常无误，考虑客户感知，申请减免23.3-9月部分流量费用69元， 24小时内到账，此费用无法抵扣往月欠费且不可打印发票，另为客户转资畅越冰激凌5G套餐159元套餐，加网龄计划合约 ，次月生效，客户满意。</t>
  </si>
  <si>
    <t>TS202310121513411223</t>
  </si>
  <si>
    <t>方迪</t>
  </si>
  <si>
    <t>2023-10-13 15:28:26</t>
  </si>
  <si>
    <t>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用户来电要求核实2023.10.12，9点400M 的流量使用记录。我处解释用户不认可，请协助处理，西乡县&amp;#13;&amp;#10;争议月份:2023年10月&amp;#13;&amp;#10;争议金额/流量:400&amp;#13;&amp;#10;用户要求:用户来电要求核实2023.10.12，9点400M 的流量使用记录。我处解释用户不认可，请协助处理，西乡县&amp;#13;</t>
  </si>
  <si>
    <t>计费争议-流量：用户反映流量扣费问题，经核实，上网记录无法核查明细，使用非定向流量会产生扣费。已向用户解释关注使用，并2小时内补赠0元1G国内流量，仅本月使用，用户满意。</t>
  </si>
  <si>
    <t>TS202310111854061101</t>
  </si>
  <si>
    <t>梁金育</t>
  </si>
  <si>
    <t>2023-10-13 11:12:54</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</si>
  <si>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反映对额外流量费不认可，要求退款&amp;#13;&amp;#10;业务名称:上网费_手机上网流量费_无线接入-上网流量费-国内（本地使用）&amp;#13;&amp;#10;争议月份:2023年9月&amp;#13;&amp;#10;争议金额:20&amp;#13;&amp;#10;是否承诺退费:否&amp;#13;&amp;#10;用户要求:用户反映对额外流量费不认可，要求退款&amp;#13;</t>
  </si>
  <si>
    <t>计费争议-流量：用户反映流量扣费问题，经核实，用户9月流量超出152.07MB，考虑首次反映，申请退9月流量费20元，此费用不可打印发票，满意。</t>
  </si>
  <si>
    <t>TS202310130717271905</t>
  </si>
  <si>
    <t>钟雨</t>
  </si>
  <si>
    <t>2023-10-13 16:34:47</t>
  </si>
  <si>
    <t>&amp;#13;&amp;#10;高级模板内容：&amp;#13;&amp;#10;投诉问题描述:对10月份36.77元不认可，前台没有开通任何增值业务，告知具体的扣费详情&amp;#13;&amp;#10;争议月份:2023年10月&amp;#13;&amp;#10;争议金额:36.77&amp;#13;&amp;#10;用户要求:要求后台回电解释，前台多次解释不接受，麻烦更进，无法提供第二联系号码&amp;#13;</t>
  </si>
  <si>
    <t>计费争议-流量：用户反映流量扣费问题，经核实，用户本月国内日租宝已用（个）： 22 ，国内通用流量使用16.40GB ，已跟用户解释清楚，建议用户可另外开一个流量包，用户表示考虑一下，考虑用户感知，申请退本月有流量费用，合计20元，24小时到帐，此费用不可打印发票，并赠送10GB通用流量，本月使用，满意。</t>
  </si>
  <si>
    <t>TS202310122313231252</t>
  </si>
  <si>
    <t>赵宇灿</t>
  </si>
  <si>
    <t>2023-10-13 14:15:37</t>
  </si>
  <si>
    <t>主办单位：湖北&amp;#10;客户类别：普通客户&amp;#10;10010是否打通：否&amp;#10;是否二次致电10015：是&amp;#10;是否联系：否&amp;#10;升级倾向：&amp;#10;号码归属省：湖北&amp;#10;SVIP等级：&amp;#10;1. 问题类型:;&amp;#10;2. 投诉类型:手机流量费争议;&amp;#10;3. 营业厅地址:;&amp;#10;4. 位置信息:;&amp;#10;5. 位置发生地:;&amp;#10;6. 投诉内容:我在校园内使用流量，套餐内流量没使用完就开始计价套外流量，产生多余费用。&amp;#10;202310月上网费:20.00&amp;#10;争议金额:null</t>
  </si>
  <si>
    <t>计费争议-流量①客户投诉产生的原因：客户反馈流量扣费的问题。&amp;#10;②客户投诉问题核查情况及解决方案：收到贵部转办后，我司立即组织调查。经核实，客户反馈校园基站流量无法使用的问题，已发校园重新将号码导入基站，另考虑客户感知，申请退还23.10月流量费用合计20元，24小时内到账，此费用不可打印账单发票，另赠本月抽奖流量10G，当月有效。我司于2023-10-13 13:49:38联系客户解释以上情况。&amp;#10;③客户问题满意度：满意&amp;#10;④回单人：张婷   6921001</t>
  </si>
  <si>
    <t>TS202310121907121529</t>
  </si>
  <si>
    <t>罗奎</t>
  </si>
  <si>
    <t>2023-10-13 13:32:01</t>
  </si>
  <si>
    <t>&amp;#13;&amp;#10;高级模板内容：&amp;#13;&amp;#10;投诉问题描述:用户对流量使用不认可&amp;#13;&amp;#10;争议月份:2023年10月&amp;#13;&amp;#10;争议金额/流量:54&amp;#13;&amp;#10;用户要求:尽快处理，谢谢&amp;#13;</t>
  </si>
  <si>
    <t>计费争议-流量扣费：客户对10月流量扣费不满，经核实，属正常扣费，考虑到用户使用为用户办理预存话费享50元话费优惠（湖北），另为用户赠送10G流量供本月使用，满意</t>
  </si>
  <si>
    <t>TS202310121304200909</t>
  </si>
  <si>
    <t>羊琨</t>
  </si>
  <si>
    <t>2023-10-13 09:02:39</t>
  </si>
  <si>
    <t>套餐查询:&amp;#13;&amp;#10;判断用户产品中是否有基站优惠产品:是&amp;#13;&amp;#10;判断用户是否在优惠区域内使用:在优惠范围内&amp;#13;&amp;#10;建议用户通过APP查询详单进行核实:不认可/已经查询过&amp;#13;&amp;#10;判断省分:非贵州&amp;#13;&amp;#10;:&amp;#13;&amp;#10;&amp;#13;&amp;#10;高级模板内容：&amp;#13;&amp;#10;投诉问题描述:无法使用校园流量&amp;#13;&amp;#10;是否剩余小区优惠:是&amp;#13;&amp;#10;实际使用地:湖北省宜昌市西陵区大学路八号三峡大学&amp;#13;&amp;#10;是否在优惠范围:是&amp;#13;&amp;#10;涉及金额:20&amp;#13;&amp;#10;是否已解释可能超出优惠范围:否&amp;#13;&amp;#10;涉及时间范围:2023-10-01～2023-10-12&amp;#13;&amp;#10;用户要求:用户要求尽快核实处理，谢谢&amp;#13;</t>
  </si>
  <si>
    <t>计费争议-流量扣费：客户对10月流量扣费不满，经核实属正常扣费，考虑到用户使用感知为用户申请30元费用，24小时内到账，此费用不可打印发票，另您反映的无法使用校园流量，已发区域负责人+86-18607201225于10月15日前处理完毕，满意。</t>
  </si>
  <si>
    <t>TS202310122200520964</t>
  </si>
  <si>
    <t>刘宏远</t>
  </si>
  <si>
    <t>2023-10-13 16:38:28</t>
  </si>
  <si>
    <t>&amp;#13;&amp;#10;高级模板内容：&amp;#13;&amp;#10;投诉问题描述:用户称在使用无线的时候，用户的流量也在使用&amp;#13;&amp;#10;争议月份:2023年10月&amp;#13;&amp;#10;争议金额/流量:0&amp;#13;&amp;#10;用户要求:用户要求查清流量去向&amp;#13;</t>
  </si>
  <si>
    <t>计费争议-流量扣费：客户对在使用无线的时候，用户的流量也在使用不满，经核实现号码并为产生扣费，建议用户继续观察使用，用户知晓。</t>
  </si>
  <si>
    <t>TS202310111424531741</t>
  </si>
  <si>
    <t>2023-10-13 09:03:11</t>
  </si>
  <si>
    <t>&amp;#13;&amp;#10;高级模板内容：&amp;#13;&amp;#10;投诉问题描述:对9月超出流量手机上网流量费 29.90元不认可 不愿意补交欠费 称自己没有使用过流量 要求核实 要求核实流量扣在哪些地方了 &amp;#13;&amp;#10;争议月份:2023年9月&amp;#13;&amp;#10;争议金额:29.9&amp;#13;&amp;#10;是否有下发短信提醒:是&amp;#13;&amp;#10;用户要求:对9月超出流量手机上网流量费 29.90元不认可 不愿意补交欠费 称自己没有使用过流量 要求核实 要求核实流量扣在哪些地方了  要求回电联系：13032745869&amp;#13;&amp;#10;备注:&amp;#13;</t>
  </si>
  <si>
    <t>计费争议-流量争议：用户对流量扣费不认可，已跟用户解释清楚，用户现使用的套餐为校园套餐，离开校园就无法使用校园基站流量，建议用户可改一下别的套餐资费，考虑用户感知，申请退23.9月流量费用，合计30元，24小时到帐，此费用不可打印发票，满意。</t>
  </si>
  <si>
    <t>TS202310111640170580</t>
  </si>
  <si>
    <t>向正新</t>
  </si>
  <si>
    <t>2023-10-13 07:35:40</t>
  </si>
  <si>
    <t>判断省分:湖北&amp;#13;&amp;#10;:流量费争议&amp;#13;&amp;#10;:未使用过/未使用那么多/用的wifi（产生流量/费用）&amp;#13;&amp;#10;:不认可&amp;#13;&amp;#10;:下一步&amp;#13;&amp;#10;:不符合或不愿意开通&amp;#13;&amp;#10;:未享受&amp;#13;&amp;#10;:下一步&amp;#13;&amp;#10;:大于500&amp;#13;&amp;#10;:&amp;#13;&amp;#10;&amp;#13;&amp;#10;高级模板内容：&amp;#13;&amp;#10;投诉问题描述:用户来电反映自己9月份流量没有使用完，我方扣了5元的流量费，前台承诺退费，用户不接受&amp;#13;&amp;#10;争议月份:2023年9月&amp;#13;&amp;#10;争议金额/流量:5&amp;#13;&amp;#10;用户要求:用户要求我方核实9月份的流量使用情况，请核实处理，谢谢&amp;#13;</t>
  </si>
  <si>
    <t>流量计费争议：用户反映流量扣费问题。经核实，客户9月超出流量产生有5元费用，计费正常无误，已联系客户解释说明，考虑客户感知，申请减免9月5元流量费用，24小时内到账，此费用无法抵扣往月欠费且不可打印发票，满意。</t>
  </si>
  <si>
    <t>TS202310111700431095</t>
  </si>
  <si>
    <t>2023-10-13 14:43:33</t>
  </si>
  <si>
    <t>主办单位：湖北&amp;#10;客户类别：普通客户&amp;#10;10010是否打通：是&amp;#10;是否二次致电10015：是&amp;#10;是否联系：否&amp;#10;升级倾向：&amp;#10;号码归属省：湖北&amp;#10;SVIP等级：&amp;#10;1. 问题类型:;&amp;#10;2. 投诉类型:手机流量费争议;&amp;#10;3. 营业厅地址:;&amp;#10;4. 位置信息:;&amp;#10;5. 位置发生地:;&amp;#10;6. 投诉内容:联通全部都是垃圾，现在都懒得说&amp;#10;202309月上网费:0.00&amp;#10;202310月上网费:0.00&amp;#10;202308月上网费:0.00&amp;#10;202307月上网费:0.00&amp;#10;争议金额:0.00&amp;#10;关联10010工单流水号：TS202310011246101805</t>
  </si>
  <si>
    <t>系统支撑①客户投诉产生的原因：客户反映流量使用问题。 ②客户投诉问题核查情况及解决方案：收到贵部转办后，我司立即组织调查。经核实，客户办理畅越冰激凌5G套餐69元 ，套餐内包含12G国内流量，网龄计划赠送12G流量，已联系用户解释，满意。 ③客户问题满意度：满意。 ④回单人:宜昌客服程李晶；联系电话：07176921001。</t>
  </si>
  <si>
    <t>TS202310121716261941</t>
  </si>
  <si>
    <t>王德秀</t>
  </si>
  <si>
    <t>2023-10-13 15:58:29</t>
  </si>
  <si>
    <t>&amp;#13;&amp;#10;高级模板内容：&amp;#13;&amp;#10;投诉问题描述:用户来电反映自己打的就是联通号码，联通免费的怎么会扣费，对此不认可&amp;#13;&amp;#10;投诉项目:语音费&amp;#13;&amp;#10;争议月份:2023年10月&amp;#13;&amp;#10;争议金额:4.3&amp;#13;&amp;#10;用户要求:退费&amp;#13;</t>
  </si>
  <si>
    <t>计费争议-语音：用户反映的语音扣费问题，经核实，用户主叫的对方联通号码已携出，故拨打时对方号码归属其他运营商，无法享受本地主叫联通网内语音优惠，非联通问题导致，属对方用户携出原因导致。前期已退通话费，本次不予退费，建议用户后期关注使用，表示知晓。</t>
  </si>
  <si>
    <t>TS202310111452450042</t>
  </si>
  <si>
    <t>2023-10-13 09:12:13</t>
  </si>
  <si>
    <t>判断省分:其他省分&amp;#13;&amp;#10;:普通消费有争议&amp;#13;&amp;#10;:下一步&amp;#13;&amp;#10;:通话费不认可&amp;#13;&amp;#10;获取参数:&amp;#13;&amp;#10;:普通通话费超出争议&amp;#13;&amp;#10;查询套餐:&amp;#13;&amp;#10;:金额正确&amp;#13;&amp;#10;:不认可&amp;#13;&amp;#10;:仍不认可&amp;#13;&amp;#10;判断省分:除四川外&amp;#13;&amp;#10;:&amp;#13;&amp;#10;&amp;#13;&amp;#10;高级模板内容：&amp;#13;&amp;#10;投诉问题描述:用户再次来电反映前期工单问题，要求我方退还超出的流量费，不然就工信部投诉，同时用户要求今天下午6点之前回复，请尽快处理，谢谢&amp;#13;&amp;#10;争议月份:2023年10月&amp;#13;&amp;#10;争议金额:23.55&amp;#13;&amp;#10;是否有下发短信提醒:是&amp;#13;&amp;#10;用户要求:退费并在6点之前回复&amp;#13;</t>
  </si>
  <si>
    <t>计费争议-语音：用户反映语音扣费问题。经核实，系统分别于9月28、10月7日下发语音短信提醒，用户反映未下发提醒情况不属实。现用户有升级投诉意向，出于服务角度，申请退10月通话费30元，此费用不可打印发票。致电未接，已短信答复，如有疑问可在工作时间（08:30-12:00；14:00-17:30）联系07176921001、13032700872宜昌客服。如用户询，请前台10010话务中心代为解释，谢谢。</t>
  </si>
  <si>
    <t>TS202310131304050753</t>
  </si>
  <si>
    <t>2023-10-13 14:27:33</t>
  </si>
  <si>
    <t>主办单位：湖北&amp;#10;客户类别：普通客户&amp;#10;10010是否打通：否&amp;#10;是否二次致电10015：是&amp;#10;是否联系：否&amp;#10;升级倾向：&amp;#10;号码归属省：湖北&amp;#10;SVIP等级：&amp;#10;1. 问题类型:;&amp;#10;2. 投诉类型:增值业务费争议;&amp;#10;3. 营业厅地址:;&amp;#10;4. 位置信息:;&amp;#10;5. 位置发生地:;&amp;#10;6. 投诉内容:&amp;#10;202306月增值业务费:增值业务-5G好书听读PLUS会员20;增值业务-联通邮箱套餐专享版0&amp;#10;202307月增值业务费:增值业务-5G好书听读PLUS会员20;增值业务-联通邮箱套餐专享版0&amp;#10;202308月增值业务费:增值业务-5G好书听读PLUS会员20;增值业务-联通邮箱套餐专享版0&amp;#10;202309月增值业务费:增值业务-5G好书听读PLUS会员20;增值业务-联通邮箱套餐专享版0&amp;#10;202310月增值业务费:增值业务-5G好书听读PLUS会员20;增值业务-联通邮箱套餐专享版0&amp;#10;争议金额:100.00&amp;#10;需要退订业务:是&amp;#10;5G好书听读PLUS会员(生效时间2023-06-15 18:00:04价格20元)&amp;#10;业务已全部退订成功</t>
  </si>
  <si>
    <t>TS202310121443430432</t>
  </si>
  <si>
    <t>2023-10-13 09:05:34</t>
  </si>
  <si>
    <t>&amp;#13;&amp;#10;高级模板内容：&amp;#13;&amp;#10;投诉问题描述:账单信息看不懂&amp;#13;&amp;#10;争议月份:2023年10月&amp;#13;&amp;#10;争议金额:173.6&amp;#13;&amp;#10;用户要求:自己之前欠费停机，现交了100元，为何会余额173.6，在线解释不认可，要求上报，烦请核查处理&amp;#13;</t>
  </si>
  <si>
    <t>TS202310131310430876</t>
  </si>
  <si>
    <t>刘永菊</t>
  </si>
  <si>
    <t>2023-10-13 14:17:09</t>
  </si>
  <si>
    <t>主办单位：湖北&amp;#10;客户类别：普通客户&amp;#10;10010是否打通：否&amp;#10;是否二次致电10015：是&amp;#10;是否联系：否&amp;#10;升级倾向：&amp;#10;号码归属省：湖北&amp;#10;SVIP等级：&amp;#10;1. 问题类型:;&amp;#10;2. 投诉类型:月固定费争议;&amp;#10;3. 营业厅地址:;&amp;#10;4. 位置信息:;&amp;#10;5. 位置发生地:;&amp;#10;6. 投诉内容:&amp;#10;202308联通助理业务功能费:5&amp;#10;202308基础附加包:5&amp;#10;202308叠加套餐包:23&amp;#10;202309联通助理业务功能费:5&amp;#10;202309基础附加包:5&amp;#10;202309叠加套餐包:23&amp;#10;202307联通助理业务功能费:5&amp;#10;202307基础附加包:5&amp;#10;202307叠加套餐包:23&amp;#10;202306联通助理业务功能费:5&amp;#10;202306基础附加包:5&amp;#10;202306叠加套餐包:23&amp;#10;202305联通助理业务功能费:5&amp;#10;202305基础附加包:5&amp;#10;202305叠加套餐包:23&amp;#10;202310联通助理业务功能费:5&amp;#10;202310基础附加包:5&amp;#10;202310叠加套餐包:23&amp;#10;争议金额:198.00</t>
  </si>
  <si>
    <t>TS202310131030162165</t>
  </si>
  <si>
    <t>2023-10-13 11:06:17</t>
  </si>
  <si>
    <t>[65岁以上老人] &amp;#13;&amp;#10;高级模板内容：&amp;#13;&amp;#10;投诉问题描述:用户来电反映当时办理副卡告知副卡免费2年，但是发现活动只有1年，今年8月9月多扣了2个月的副卡费用不认可，要求我方退还&amp;#13;&amp;#10;争议月份:2023年8月、2023年9月&amp;#13;&amp;#10;争议金额:20&amp;#13;&amp;#10;用户要求:退还多扣的2个月的副卡费用，联系18571009889&amp;#13;</t>
  </si>
  <si>
    <t>TS202310121941152036</t>
  </si>
  <si>
    <t>沈明春</t>
  </si>
  <si>
    <t>2023-10-13 09:18:31</t>
  </si>
  <si>
    <t>高级模板内容：&amp;#10;投诉问题描述:用户表示自己有每月赠还话费的活动，要求核实&amp;#10;活动名称:\&amp;#10;争议月份:2023年10月&amp;#10;争议金额:103&amp;#10;用户要求:已解释安抚，用户表示这笔费用未到账，每月抵扣10月月租，要求二线核实清楚后给其回电</t>
  </si>
  <si>
    <t>TS202310121300230825</t>
  </si>
  <si>
    <t>冷佰奎</t>
  </si>
  <si>
    <t>2023-10-13 16:28:37</t>
  </si>
  <si>
    <t>主办单位：湖北&amp;#10;客户类别：普通客户&amp;#10;10010是否打通：否&amp;#10;是否二次致电10015：是&amp;#10;是否联系：否&amp;#10;升级倾向：&amp;#10;号码归属省：湖北&amp;#10;SVIP等级：&amp;#10;1. 问题类型:;&amp;#10;2. 投诉类型:退订争议;&amp;#10;3. 营业厅地址:;&amp;#10;4. 位置信息:;&amp;#10;5. 位置发生地:;&amp;#10;6. 投诉内容:主卡附加优惠&amp;#10;取消以上业务&amp;#10;业务自动退订失败</t>
  </si>
  <si>
    <t>不符合处理范围：客户要求恢复原有畅爽冰激凌5G套餐129元套餐，预存话费享折扣优惠 档位五（立即生效*36个月）-湖北政企专属业务问题，&amp;#10;业务办理①客户投诉产生的原因：客户反映套餐变更问题&amp;#10;②客户投诉问题核查情况及解决方案：收到贵部转办后，我司立即组织调查。经核实，用户要求办理畅爽冰激凌5G套餐129元套餐，预存话费享折扣优惠 档位五（立即生效*36个月）-湖北政企专属业务，多次联系用户挂机，核实用户现套餐为畅爽冰激凌5G套餐299元（基础版），且办理5G冰激凌套餐享24个月2折优惠（次月生效）（湖北），折后60元，故为操作任何业务，如有疑问可在工作时间（08:30-12:00；14:00-17:30）联系07176921001、13032700872宜昌客服。如用户咨询，请前台10010话务中心代为解释，谢谢&amp;#10;③客户问题满意度：我司于2023-10-12 16:42:10联系客户未接。&amp;#10;④回单人:程李晶；联系电话：07176921001</t>
  </si>
  <si>
    <t>TS202310111522510922</t>
  </si>
  <si>
    <t>覃乐意</t>
  </si>
  <si>
    <t>2023-10-13 09:01:28</t>
  </si>
  <si>
    <t>高级模板内容：&amp;#10;投诉问题描述:用户腾讯天王卡套餐月费59元，每个月有赠费，并且每月承诺低消50元，用户反映上个月实际消费了50元，与这个月短信提醒套餐费月费59元不一致，请后台协助处理。&amp;#10;争议月份:2023年10月&amp;#10;争议金额:9&amp;#10;用户要求:用户要求尽快回复</t>
  </si>
  <si>
    <t>计费争议-套餐争议：用户反馈号码资费问题，经核实，用户为腾讯天王卡2.0套餐，59元/月，靓号保底50元，已跟用户解释清楚，满意。</t>
  </si>
  <si>
    <t>TS202310120854242131</t>
  </si>
  <si>
    <t>张则民</t>
  </si>
  <si>
    <t>2023-10-13 10:31:57</t>
  </si>
  <si>
    <t>【2022年上工信部测评重保用户】&amp;#13;&amp;#10;高级模板内容：&amp;#13;&amp;#10;投诉问题描述:用户来电对 语音通话费_信息费_移动电话-信息费不认可，前台解释为信息平台电话，用户不认可，麻烦处理，谢谢&amp;#13;&amp;#10;争议月份:2023年9月&amp;#13;&amp;#10;争议金额:2&amp;#13;&amp;#10;是否有下发短信提醒:是&amp;#13;&amp;#10;用户要求:解释不认可，表示自己交了套餐所有费用都是包了的，称不解释清楚，不退费就鱼死网破，有升级倾向，麻烦处理，谢谢&amp;#13;</t>
  </si>
  <si>
    <t>计费争议-帐单争议：用户反馈语音扣费问题，经核实，用户上个月有产生2块钱语音扣费，考虑用户感知，申请退还9月份语音费用，合计2元，因多次未联系上客户，我司无法核实情况处理，暂未退费，如有疑问可在工作时间（08:30-12:00；14:00-17:30）致电我司宜昌联通13032700872，烦请前台代为转告</t>
  </si>
  <si>
    <t>TS202310111805570197</t>
  </si>
  <si>
    <t>周舒婷</t>
  </si>
  <si>
    <t>2023-10-13 10:46:32</t>
  </si>
  <si>
    <t>&amp;#13;&amp;#10;高级模板内容：&amp;#13;&amp;#10;投诉问题描述:用户称前期工作人员告知可以退换低消产生的月租费，前台告赠费已经到账，用户不认可赠费到账&amp;#13;&amp;#10;争议月份:2023年8月、2023年9月&amp;#13;&amp;#10;争议金额:138.9&amp;#13;&amp;#10;用户要求:用户要求现金到账，请处理，谢谢&amp;#13;</t>
  </si>
  <si>
    <t>计费争议-账单：用户对前期赠费不认可。经核实，工作人员已于2023-10-03 14:20:39赠费到账138.9元，此费用优于现金抵扣，已解释赠费使用优惠性，用户表示知晓。</t>
  </si>
  <si>
    <t>TS202310121948342127</t>
  </si>
  <si>
    <t>孙操</t>
  </si>
  <si>
    <t>2023-10-13 15:32:29</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</si>
  <si>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上网费用不认可&amp;#13;&amp;#10;争议月份:2023年10月&amp;#13;&amp;#10;争议金额:20&amp;#13;&amp;#10;是否有下发短信提醒:是&amp;#13;&amp;#10;用户要求:反馈在9月份将上网功能关闭了，对产生的上网费用不认可，需要退还20元费用，不接受赠款和橡皮檫，需要退还的话费中。&amp;#13;&amp;#10;备注:经查询没有关闭上网功能记录。&amp;#13;</t>
  </si>
  <si>
    <t>计费争议-账单：用户反映流量扣费问题，经核实，10月流量超出20元，考虑使用感知，2小时内退费20元，此费用可打印发票， 赠费抵扣后用户现金余额增加20元，等同于现金退费。致电未接，已短信答复，如有疑问可在工作时间（08:30-12:00；14:00-17:30）联系07176921001、13032700872宜昌客服。如用户咨询，请前台10010话务中心代为解释，谢谢。</t>
  </si>
  <si>
    <t>TS202310122150050895</t>
  </si>
  <si>
    <t>康平</t>
  </si>
  <si>
    <t>2023-10-13 16:35:12</t>
  </si>
  <si>
    <t>&amp;#13;&amp;#10;高级模板内容：&amp;#13;&amp;#10;投诉问题描述:用户来电称自己当时办理这张卡的时候原价29.9然后有活动返10元的活动，未查询到具体优惠活动告知用户，用户不认可，称当时还问过，工作人员告知是有这个活动的，要求核实当时的录音&amp;#13;&amp;#10;争议月份:2023年10月&amp;#13;&amp;#10;争议金额:0&amp;#13;&amp;#10;用户要求:要求尽快处理&amp;#13;</t>
  </si>
  <si>
    <t>TS202310121237120344</t>
  </si>
  <si>
    <t>穆泽帆</t>
  </si>
  <si>
    <t>2023-10-13 09:06:19</t>
  </si>
  <si>
    <t>&amp;#13;&amp;#10;高级模板内容：&amp;#13;&amp;#10;投诉问题描述:尽快核实&amp;#13;&amp;#10;业务名称:宣传与实际不符&amp;#13;&amp;#10;宣传渠道:其他:网上订购的&amp;#13;&amp;#10;宣传内容:19元&amp;#13;&amp;#10;实际情况:30元&amp;#13;&amp;#10;用户要求:尽快核实&amp;#13;</t>
  </si>
  <si>
    <t>TS202310111656590999</t>
  </si>
  <si>
    <t>李彩婷</t>
  </si>
  <si>
    <t>2023-10-13 09:39:51</t>
  </si>
  <si>
    <t>&amp;#13;&amp;#10;高级模板内容：&amp;#13;&amp;#10;投诉问题描述:用户反馈购买时说是19元月租，对扣费30元不认可，解释不认可，请协助处理&amp;#13;&amp;#10;业务名称: 小天卡-2023&amp;#13;&amp;#10;宣传渠道:其他:淘宝&amp;#13;&amp;#10;宣传内容:月租19元&amp;#13;&amp;#10;实际情况:月租30元&amp;#13;&amp;#10;用户要求:核实回电&amp;#13;</t>
  </si>
  <si>
    <t>TS202310111634180383</t>
  </si>
  <si>
    <t>杨文毓</t>
  </si>
  <si>
    <t>2023-10-13 09:26:13</t>
  </si>
  <si>
    <t>&amp;#13;&amp;#10;高级模板内容：&amp;#13;&amp;#10;投诉问题描述:办理时告知月租19元&amp;#13;&amp;#10;业务名称:小天卡-2023&amp;#13;&amp;#10;宣传渠道:营业厅&amp;#13;&amp;#10;宣传内容:办理时告知月租19元&amp;#13;&amp;#10;实际情况:实际30元一个月&amp;#13;&amp;#10;用户要求:投诉解释&amp;#13;</t>
  </si>
  <si>
    <t>计费争议-账单：用户反映月租扣费问题，经核实，该卡购买时由商家承诺月赠10元话费，实现实付19元月租。已向用户解释，已由本地2I协助转商家处理赠费问题，10月30日前退费到账，用户满意。</t>
  </si>
  <si>
    <t>TS202310111949031932</t>
  </si>
  <si>
    <t>2023-10-13 09:04:30</t>
  </si>
  <si>
    <t>&amp;#13;&amp;#10;高级模板内容：&amp;#13;&amp;#10;投诉问题描述:用户表示办卡承诺每月19元&amp;#13;&amp;#10;业务名称:小天卡-2023&amp;#13;&amp;#10;宣传渠道:其他:地推&amp;#13;&amp;#10;宣传内容:每月19元&amp;#13;&amp;#10;实际情况:每月29元&amp;#13;&amp;#10;用户要求:用户表示办卡承诺永久19元  对现在套餐资费不认可&amp;#13;</t>
  </si>
  <si>
    <t>计费争议-账单扣费：客户对10月账单不满，经核实属正常扣费， 考虑到用户使用感知为用户办理预存话费享10元/月话费优惠12个月（湖北），查询8-9月产生多扣费，沟通后另为用户申请20元费用，24小时内到账，此费用不可打印发票，满意。</t>
  </si>
  <si>
    <t>TS202310111716281514</t>
  </si>
  <si>
    <t>何浩鹏</t>
  </si>
  <si>
    <t>2023-10-13 09:08:49</t>
  </si>
  <si>
    <t>&amp;#13;&amp;#10;高级模板内容：&amp;#13;&amp;#10;投诉问题描述:用户表示自己去澳门使用国际上网用的是另外一张移动卡，并未使用本卡，对扣费不认可要求退还&amp;#13;&amp;#10;业争议务名称:上网费_出境漫游数据费_澳门数据漫游费&amp;#13;&amp;#10;争议时间:2023-10-09&amp;#13;&amp;#10;争议金额:50&amp;#13;&amp;#10;前台结算内容:进一步核实回复&amp;#13;&amp;#10;用户要求:用户要求核实提到要求退费&amp;#13;</t>
  </si>
  <si>
    <t>计费争议-账单扣费：客户对10月账单扣费不满，经核实用户是对出境漫游数据费50元扣费不满，沟通后为用户办理预存话费享50元话费优惠（湖北），此费用不可打印发票和抵扣往月欠费，满意。</t>
  </si>
  <si>
    <t>TS202310120926250322</t>
  </si>
  <si>
    <t>向曙光</t>
  </si>
  <si>
    <t>2023-10-13 09:48:29</t>
  </si>
  <si>
    <t>确认账单扣费:&amp;#13;&amp;#10;历史账单查询:&amp;#13;&amp;#10;:用户表述是否出过国:有，但使用时间和账单时间不吻合&amp;#13;&amp;#10;解释国际话单可能会出现延迟的情况，费用根据使用量收取不会乱扣:不认可&amp;#13;&amp;#10;解释后用户不认可:&amp;#13;&amp;#10;&amp;#13;&amp;#10;高级模板内容：&amp;#13;&amp;#10;投诉问题描述:用户称自己在新加坡使用，但是自己没有开数据漫游，为什么还是产生了漫游费，要求退费，请尽快处理，谢谢&amp;#13;&amp;#10;业争议务名称:上网费_出境漫游数据费_新加坡数据漫游费&amp;#13;&amp;#10;争议时间:2023-10-12&amp;#13;&amp;#10;争议金额:0&amp;#13;&amp;#10;前台结算内容:0&amp;#13;&amp;#10;用户要求:要求微信联系，微信号legallycompletevoid&amp;#13;</t>
  </si>
  <si>
    <t>计费争议-账单扣费：客户对10月账单扣费不满，致电未接，已短信答复如需办理可联系我部，如有疑问可在工作时间（08:30-12:00；14:00 -17:30 ）联系07176921001、13032700872宜昌客服。如用户咨询，请前台 10010话务 中心代为解释，谢谢</t>
  </si>
  <si>
    <t>TS202310120706101535</t>
  </si>
  <si>
    <t>李圣贤</t>
  </si>
  <si>
    <t>2023-10-13 13:55:46</t>
  </si>
  <si>
    <t>[65岁以上老人] &amp;#13;&amp;#10;高级模板内容：&amp;#13;&amp;#10;投诉问题描述:用户来电反映对9月语音通话费_国内通话费费用不认可，烦扰后台跟进谢谢&amp;#13;&amp;#10;争议月份:2023年9月&amp;#13;&amp;#10;争议金额:10.7&amp;#13;&amp;#10;是否有下发短信提醒:是&amp;#13;&amp;#10;用户要求:用户来电反映对9月语音通话费_国内通话费费用不认可，烦扰后台跟进谢谢&amp;#13;</t>
  </si>
  <si>
    <t>计费争议-账单扣费：客户对9月语音通话费不满，经核实属正常扣费 ，考虑到用户使用感知为用户申请10.7元费用，24小时内到账，此费用不可打印发票， 满意。</t>
  </si>
  <si>
    <t>TS202310121929281847</t>
  </si>
  <si>
    <t>胡美玲</t>
  </si>
  <si>
    <t>2023-10-13 14:06:13</t>
  </si>
  <si>
    <t>&amp;#13;&amp;#10;高级模板内容：&amp;#13;&amp;#10;投诉问题描述:用户来电反映自己套餐一个月就199元，但是现在发现自己绑定的4张副卡每张都在扣副卡费用，用户对此不认可，称当时办理告知副卡都不要钱，现在要求我方恢复4张副卡0月租，并且要求我方退还副卡多扣的所有费用，不然自己就转网&amp;#13;&amp;#10;争议月份:2023年10月&amp;#13;&amp;#10;争议金额:239&amp;#13;&amp;#10;用户要求:对自己绑定的4张副卡收费不认可，要求我方不能收取副卡费用，并且退还副卡多扣的所有费用&amp;#13;</t>
  </si>
  <si>
    <t>计费争议-账单扣费：客户对副卡扣费不满，经核实属正常扣费，沟通后为用户办理副卡0元次月生效，考虑到01-10月副卡持续产生费用200元，沟通后为用户办理18694097687、13135825559、13235620064、15072536877预存话费享50元话费优惠（湖北），满意</t>
  </si>
  <si>
    <t>TS202310121843001146</t>
  </si>
  <si>
    <t>冯碧玉</t>
  </si>
  <si>
    <t>2023-10-13 16:29:50</t>
  </si>
  <si>
    <t>&amp;#13;&amp;#10;高级模板内容：&amp;#13;&amp;#10;投诉问题描述:宣传与实际不符&amp;#13;&amp;#10;业务名称: 小天卡-202&amp;#13;&amp;#10;宣传渠道:公众号&amp;#13;&amp;#10;宣传内容:首月29元，次月开始19元/月&amp;#13;&amp;#10;实际情况:29元/月&amp;#13;&amp;#10;用户要求:尽快回复&amp;#13;</t>
  </si>
  <si>
    <t>计费争议-账单扣费：客户对账单扣费29元不满，经核实属正常扣费，沟通后为用户办理存话费享10元/月话费优惠12个月（湖北），考虑到用户10月产生10元费用现再为用户申请10元费用，24小时内到账，此费用不可打印发票，满意。</t>
  </si>
  <si>
    <t>TS202310121127551184</t>
  </si>
  <si>
    <t>2023-10-13 09:49:27</t>
  </si>
  <si>
    <t>22年Q3Q4重点客户22年Q3Q4重点客户&amp;#13;&amp;#10;高级模板内容：&amp;#13;&amp;#10;投诉问题描述:用户来电反映前期工单问题，未核查到前期工单承诺赠送100元费用，请后台协助处理，谢谢&amp;#13;&amp;#10;争议月份:2023年10月&amp;#13;&amp;#10;争议金额:0&amp;#13;&amp;#10;用户要求:详细核查&amp;#13;&amp;#10;工单流水号:TS202310081152061829&amp;#13;</t>
  </si>
  <si>
    <t>计费争议-账单扣费：前期工单承诺赠送100元费用。经核实属开通1000M宽带提速包（30元）（湖北）不满，前期承诺的50元费用查询已到账，现再次为用户申请100元费用于24小时内到账，此费用不可打印发票，用户满意。</t>
  </si>
  <si>
    <t>BL202310121814090320</t>
  </si>
  <si>
    <t>2023-10-13 14:13:03</t>
  </si>
  <si>
    <t>13886710418命中精准预判服务场景:[65岁以上老人] &amp;#13;&amp;#10;用户来电想要申请继续使用这个活动预存话费享折扣优惠 档位五（次月生效24个月）-湖北政企专属已在线解释用户不接受，强烈要求我们在线办理。</t>
  </si>
  <si>
    <t>系统支撑：用户反映折扣到期无提醒。经核实，用户原折扣优惠8月31日到期，现协商退还9月套餐差价50元，此费用不可打印发票，并勾选49元赠费*12个月，立即生效，满意。</t>
  </si>
  <si>
    <t>BL202310121040271316</t>
  </si>
  <si>
    <t>高孔红</t>
  </si>
  <si>
    <t>2023-10-13 09:12:19</t>
  </si>
  <si>
    <t>用户来电要求继续办理 预存话费享折扣优惠 档位三（次月生效24个月）-湖北政企专属 业务，请核实处理</t>
  </si>
  <si>
    <t>系统支撑：用户反映折扣到期无提醒。经核实，用户原折扣优惠9月30日到期，已勾选139元赠费*12个月，立即生效，满意。</t>
  </si>
  <si>
    <t>ZHX202310121136040292</t>
  </si>
  <si>
    <t>吴金国</t>
  </si>
  <si>
    <t>2023-10-13 13:01:04</t>
  </si>
  <si>
    <t>15671012062来电对于9月赠费15元到账后本应扣费20元账单实际扣费30元不认可，前台查询解释因用户有低消活动（非王卡2I用户承诺低消语音畅意打30元档），赠款不能抵扣承诺低消费，用户强烈不认可，称客服人员未告知不能抵扣，要求投诉，接触人员（XN23TR9228廖水仙-南方一中心&gt;&gt;北京通软&gt;&gt;通软热线5区&gt;&gt;通软5区1班/杨容XN23ZH8701-南方一中心&gt;&gt;河南正华&gt;&gt;正华热线4区&gt;&gt;正华4区1班），烦请核实处理谢谢！</t>
  </si>
  <si>
    <t>TS202310121316221120</t>
  </si>
  <si>
    <t>邹时轩</t>
  </si>
  <si>
    <t>2023-10-13 09:09:34</t>
  </si>
  <si>
    <t>&amp;#13;&amp;#10;高级模板内容：&amp;#13;&amp;#10;投诉问题描述:用户之前是99元的套餐&amp;#13;&amp;#10;业务名称: 畅爽冰激凌5G套餐199元（基础版）&amp;#13;&amp;#10;争议月份:2022年5月、2022年6月、2022年7月、2022年8月、2022年9月、2022年10月、2022年11月、2022年12月、2023年1月、2023年2月、2023年3月、2023年4月、2023年5月、2023年6月、2023年7月、2023年8月、2023年9月、2023年10月&amp;#13;&amp;#10;争议金额:0&amp;#13;&amp;#10;办理渠道:宜昌市城区胜利四路自有营业厅&amp;#13;&amp;#10;前台是否取消:未取消&amp;#13;&amp;#10;是否承诺退费:是&amp;#13;&amp;#10;用户要求:变回之前的99元套餐&amp;#13;</t>
  </si>
  <si>
    <t>系统支撑：套餐折扣到期无提醒。客户反映5折优惠失效问题。经核实，属系统支撑不到位导致，已为用户办理存量5G畅爽套餐享99元赠费 湖北 ， 立即生效，活动期12个月，满意</t>
  </si>
  <si>
    <t>TS202310111730071850</t>
  </si>
  <si>
    <t>吴敏</t>
  </si>
  <si>
    <t>2023-10-13 09:31:22</t>
  </si>
  <si>
    <t>&amp;#13;&amp;#10;高级模板内容：&amp;#13;&amp;#10;投诉问题描述:来电对扣取月租199元。不认可&amp;#13;&amp;#10;争议月份:2023年10月&amp;#13;&amp;#10;争议金额:199&amp;#13;&amp;#10;用户要求:查询到前期合约到期。提前会短信通知，不认可，没有通知，要求核实处理，并且处理费用&amp;#13;</t>
  </si>
  <si>
    <t>系统支撑：用户反映折扣到期无提醒。经核实，用户原折扣优惠7月31日到期，现协商退还8-9月套餐差价280元，此费用不可打印发票，并由城区集团勾选199元5G畅爽冰激凌140元赠费（立即生效36个月），满意。</t>
  </si>
  <si>
    <t>TS202310112351051305</t>
  </si>
  <si>
    <t>毛永阳</t>
  </si>
  <si>
    <t>2023-10-13 08:56:38</t>
  </si>
  <si>
    <t>主办单位：湖北&amp;#10;客户类别：星级客户&amp;#10;10010是否打通：否&amp;#10;是否二次致电10015：是&amp;#10;是否联系：否&amp;#10;升级倾向：&amp;#10;号码归属省：湖北&amp;#10;SVIP等级：&amp;#10;1. 问题类型:;&amp;#10;2. 投诉类型:办理争议;&amp;#10;3. 营业厅地址:;&amp;#10;4. 位置信息:;&amp;#10;5. 位置发生地:;&amp;#10;6. 投诉内容:刚才收到中国联通发来的信息，说我已成功办理10G29元／月的5G流量包，此事子虚乌有，请退订。&amp;#10;8. 办理业务的名称:流量包&amp;#10;8. 无法办理的渠道:夜已深，才看到信息，马上投诉。</t>
  </si>
  <si>
    <t>其他①客户投诉产生的原因：客户反馈开通流量包的问题。&amp;#10;②客户投诉问题核查情况及解决方案：收到贵部转办后，我司立即组织调查。经核实，客户反馈不知情办理5G加油包29元10GB（立即生效）的问题，核实为手厅二次确认办理，并非不知情定制，已取消，并申请退还23.10月流量包费用合计29元，24小时内到账，此费用不可打印账单发票，回访满意。我司于2023-10-12 11:40:38联系客户解释以上情况。&amp;#10;③客户问题满意度：满意&amp;#10;④回单人：张婷   6921001</t>
  </si>
  <si>
    <t>TS202310112021112376</t>
  </si>
  <si>
    <t>2023-10-13 14:46:13</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</si>
  <si>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称安装宽带不愿转接宽带人员，称交了钱无法使用&amp;#13;&amp;#10;争议月份:2023年6月、2023年7月、2023年8月、2023年9月、2023年10月&amp;#13;&amp;#10;争议金额:120&amp;#13;&amp;#10;用户要求:称从五月份就要求安装，一直无人联系，但费用一直在扣除，要求尽快处理&amp;#13;</t>
  </si>
  <si>
    <t>宽带安装/资源：湖北省宜昌市枝江市安福寺镇上柏坪村上柏坪村四组30号周边 AA。用户反映5月份报装宽带至今未安装的问题，固网回复需要加资源，前期已安排还在处理中，表示等下周一再问进度，已联系客户解释说明我部后续跟进，23.6-10月产生扣费待宽带安装后申请话费退还，客户知晓，认可</t>
  </si>
  <si>
    <t>ZHX202310131758591311</t>
  </si>
  <si>
    <t>付华媚</t>
  </si>
  <si>
    <t>2023-10-13 18:09:05</t>
  </si>
  <si>
    <t>ZHX202310131635341209</t>
  </si>
  <si>
    <t>2023-10-13 18:16:32</t>
  </si>
  <si>
    <t>TS202310120912262489</t>
  </si>
  <si>
    <t>周正权</t>
  </si>
  <si>
    <t>2023-10-13 11:01:47</t>
  </si>
  <si>
    <t>&amp;#13;&amp;#10;高级模板内容：&amp;#13;&amp;#10;投诉问题描述:号码被标记理财码号平台未查到标记要求处理&amp;#13;&amp;#10;渠道名称:微厅（含公众号）&amp;#13;&amp;#10;办理业务名称:号码被标记理财&amp;#13;&amp;#10;页面提示:无相关标记&amp;#13;&amp;#10;用户要求:号码被标记理财码号平台未查到标记要求处理&amp;#13;</t>
  </si>
  <si>
    <t>其他：号码被动标记。经核实，用户号码可通过码号平台解除标记，现用户要求换号使用，已建议携带身份证原件前往联通自有营业厅咨询办理，用户表示知晓。</t>
  </si>
  <si>
    <t>TS202310131050510183</t>
  </si>
  <si>
    <t>冉光明</t>
  </si>
  <si>
    <t>2023-10-13 16:58:14</t>
  </si>
  <si>
    <t>22年Q3Q4重点客户&amp;#13;&amp;#10;高级模板内容：&amp;#13;&amp;#10;投诉问题描述:用户来电反映10月12号通过中国联通APP充值了50元，今天还没有到账&amp;#13;&amp;#10;充值时间:2023-10-12&amp;#13;&amp;#10;充值渠道:中国联通APP &amp;#13;&amp;#10;充值号码:18527306855&amp;#13;&amp;#10;充值金额:50&amp;#13;&amp;#10;前台是否按流程解释:是&amp;#13;&amp;#10;用户要求:尽快核实处理&amp;#13;</t>
  </si>
  <si>
    <t>其他：客户反馈12日充值未到账，核实无充值记录，联系客户解释不认可，考虑客户感知，申请赠送50元话费，24小时内到账，此费用不可打印账单发票，回访满意</t>
  </si>
  <si>
    <t>TS202310111705191229</t>
  </si>
  <si>
    <t>赵云</t>
  </si>
  <si>
    <t>2023-10-13 13:36:26</t>
  </si>
  <si>
    <t>&amp;#13;&amp;#10;高级模板内容：&amp;#13;&amp;#10;投诉问题描述:用户来电称在9.8日有一笔交费记录提示充值中，对此不认可，要我方改成完结&amp;#13;&amp;#10;渠道名称:中国联通APP &amp;#13;&amp;#10;办理业务名称:充值话费&amp;#13;&amp;#10;页面提示:充值中&amp;#13;&amp;#10;用户要求:加急&amp;#13;</t>
  </si>
  <si>
    <t>其他：客户反映9.8日有一笔交费记录提示充值中，联系客户表示已联系商家处理好，满意。</t>
  </si>
  <si>
    <t>TS202310122050190358</t>
  </si>
  <si>
    <t>罗辞松</t>
  </si>
  <si>
    <t>2023-10-13 16:43:11</t>
  </si>
  <si>
    <t>&amp;#13;&amp;#10;高级模板内容：&amp;#13;&amp;#10;投诉问题描述:用户反映， 本机号码有第二个人在使用并且从自己微信上扣取了费用，强烈要求我方核实处理&amp;#13;&amp;#10;业务名称: &amp;#13;&amp;#10;办理渠道: &amp;#13;&amp;#10;办理时间:2023-10-12&amp;#13;&amp;#10;系统提示内容:  &amp;#13;&amp;#10;用户要求:尽快处理&amp;#13;</t>
  </si>
  <si>
    <t>其他：用户反映微信扣费问题，经核实，非联通业务，已建议用户拨打微信客服反馈处理，用户表示知晓。</t>
  </si>
  <si>
    <t>TS202310121520281411</t>
  </si>
  <si>
    <t>周建锋</t>
  </si>
  <si>
    <t>2023-10-13 10:13:47</t>
  </si>
  <si>
    <t>:二次卡问题&amp;#13;&amp;#10;判断省分:其他省分&amp;#13;&amp;#10;:被标记为快递、营销、骚扰电话&amp;#13;&amp;#10;判断开户时间:&amp;#13;&amp;#10;:不认可&amp;#13;&amp;#10;:仍不认可&amp;#13;&amp;#10;:&amp;#13;&amp;#10;&amp;#13;&amp;#10;高级模板内容：&amp;#13;&amp;#10;投诉问题描述:用户有号码一直被170号段骚扰 推荐手机管家 不认可 称号码太多了不方便 要求我司为其屏蔽&amp;#13;&amp;#10;争议号码:18608605071     18588549376  18672667315  13277391129  15607200881                     &amp;#13;&amp;#10;问题现象:其他:虚拟运营商&amp;#13;&amp;#10;用户要求:加急屏蔽&amp;#13;</t>
  </si>
  <si>
    <t>其他：用户反映骚扰电话的问题。经核实，属第三方平台人为操作，无法直接进行屏蔽拦截，建议用户下截手机管家，或通过中国联通微信公众号：客户服务-号码举报，或关注微信公众号：智慧沃服务，绑定联通手机号进行拦截，用户表示知晓。</t>
  </si>
  <si>
    <t>TS202310121014451635</t>
  </si>
  <si>
    <t>投诉工单（2021版）&gt;&gt;融合&gt;&gt;【变更及服务】渠道服务&gt;&gt;被联通营销行为骚扰</t>
  </si>
  <si>
    <t>郝理</t>
  </si>
  <si>
    <t>2023-10-13 13:36:19</t>
  </si>
  <si>
    <t>&amp;#13;&amp;#10;高级模板内容：&amp;#13;&amp;#10;投诉问题描述:用户反映接听到联通营销电话，给人感知不好，强制销售，有工信部投诉倾向，对此不认可，请协助处理，谢谢&amp;#13;&amp;#10;骚扰类型:电话  &amp;#13;&amp;#10;是否10016外呼:是&amp;#13;&amp;#10;反应问题涉及场景:外呼频率高&amp;#13;&amp;#10;骚扰时间:2023-10-12 10:11:03&amp;#13;&amp;#10;骚扰号码:10016.10010.座机，手机号&amp;#13;&amp;#10;用户要求:用户要求投诉并回电处理，谢谢&amp;#13;</t>
  </si>
  <si>
    <t>骚扰电话：用户反映要求屏蔽10016营销电话，已跟用户解释清楚，并屏蔽10016，满意。</t>
  </si>
  <si>
    <t>TS202310120931120432</t>
  </si>
  <si>
    <t>张三新</t>
  </si>
  <si>
    <t>2023-10-13 13:53:27</t>
  </si>
  <si>
    <t>&amp;#13;&amp;#10;高级模板内容：&amp;#13;&amp;#10;投诉问题描述:用户来电接到前机主的催债电话， 要求取消此号码并赔偿， 请核实回复&amp;#13;&amp;#10;争议号码:18671777587&amp;#13;&amp;#10;问题现象:催债电话 &amp;#13;&amp;#10;用户要求:尽快处理&amp;#13;</t>
  </si>
  <si>
    <t>业务办理：屏蔽骚扰电话。经核实，属第三方平台人为操作，无法直接进行屏蔽拦截，建议客户通过中国联通微信公众号：客户服务-号码举报，或关注微信公众号：智慧沃服务，绑定联通手机号进行拦截。考虑客户感知，申请为客户减免23.9.10月月租费用258元， 24小时内到账，此费用无法抵扣往月欠费且不可打印发票，满意。</t>
  </si>
  <si>
    <t>TS202310121835241021</t>
  </si>
  <si>
    <t>徐红梅</t>
  </si>
  <si>
    <t>2023-10-13 09:58:36</t>
  </si>
  <si>
    <t>主办单位：湖北&amp;#10;客户类别：普通客户&amp;#10;10010是否打通：否&amp;#10;是否二次致电10015：是&amp;#10;是否联系：否&amp;#10;升级倾向：&amp;#10;号码归属省：湖北&amp;#10;SVIP等级：&amp;#10;1. 问题类型:;&amp;#10;2. 投诉类型:月固定费争议;&amp;#10;3. 营业厅地址:;&amp;#10;4. 位置信息:;&amp;#10;5. 位置发生地:;&amp;#10;6. 投诉内容:副卡活动到期没有通知，副卡收费，其他号码副卡都是0元营业厅告知只有新办副卡才能免费，要求新老用户同样的活动&amp;#10;202309基本套餐费:59&amp;#10;202308基本套餐费:59&amp;#10;202307基本套餐费:59</t>
  </si>
  <si>
    <t>BL202310131704456427</t>
  </si>
  <si>
    <t>赵杨林</t>
  </si>
  <si>
    <t>15571754114  用户已经毕业，要求在线注销手机号码。</t>
  </si>
  <si>
    <t>BL202310131612571479</t>
  </si>
  <si>
    <t>2023-10-13 17:29:27</t>
  </si>
  <si>
    <t>【2022年上工信部测评重保用户】[该用户有申诉倾向，请注意受理态度，查询近三天工单记录，积极解决用户问题。] 判断省分:湖北&amp;#13;&amp;#10;:有意向资费&amp;#13;&amp;#10;:其他资费&amp;#13;&amp;#10;:是&amp;#13;&amp;#10;:不认可：坚持要求转入有限制的套餐&amp;#13;&amp;#10;:&amp;#13;&amp;#10;&amp;#13;&amp;#10;高级模板内容：&amp;#13;&amp;#10;用户诉求:原工单BL202310111447551411用户再次来电要求修改套餐为（畅越冰激凌5G套餐129元套餐），称说的给自己变更，但是现在还没有给自己办理好，对此不认可，要求我方马上给自己修改套餐，请核实处理&amp;#13;&amp;#10;当前套餐名称:畅越冰激凌5G套餐239元&amp;#13;&amp;#10;新套餐名称（转入套餐名称）:畅越冰激凌5G套餐129元套餐&amp;#13;&amp;#10;是合约期内（含靓号）:是&amp;#13;</t>
  </si>
  <si>
    <t>BL202310131609121422</t>
  </si>
  <si>
    <t>宋兆珊</t>
  </si>
  <si>
    <t>2023-10-13 17:08:23</t>
  </si>
  <si>
    <t>&amp;#13;&amp;#10;高级模板内容：&amp;#13;&amp;#10;用户诉求:用户称要求线上变更8元套餐，请协助处理，谢谢&amp;#13;&amp;#10;当前套餐名称: 流量王-工友卡（湖北）&amp;#13;&amp;#10;新套餐名称（转入套餐名称）:8元套餐&amp;#13;&amp;#10;是合约期内（含靓号）:否&amp;#13;</t>
  </si>
  <si>
    <t>BL202310131522310746</t>
  </si>
  <si>
    <t>邹延欢</t>
  </si>
  <si>
    <t>2023-10-13 15:55:24</t>
  </si>
  <si>
    <t>【2022年上工信部测评重保用户】判断省分:湖北&amp;#13;&amp;#10;:有意向资费&amp;#13;&amp;#10;:全国流量王8元套餐&amp;#13;&amp;#10;:&amp;#13;&amp;#10;&amp;#13;&amp;#10;高级模板内容：&amp;#13;&amp;#10;用户诉求:用户要求办理4G全国流量王8元套餐 前台已解释 用户不愿前往营业厅更改 要求线上更改 请处理谢谢&amp;#13;&amp;#10;当前套餐名称:大王卡29元版&amp;#13;&amp;#10;新套餐名称（转入套餐名称）:4G全国流量王8元套餐&amp;#13;&amp;#10;是合约期内（含靓号）:否&amp;#13;&amp;#10;备注:用户要求办理4G全国流量王8元套餐 前台已解释 用户不愿前往营业厅更改 要求线上更改 请处理谢谢&amp;#13;</t>
  </si>
  <si>
    <t>BL202310131302111273</t>
  </si>
  <si>
    <t>李文燕</t>
  </si>
  <si>
    <t>2023-10-13 17:07:17</t>
  </si>
  <si>
    <t>判断省分:湖北&amp;#13;&amp;#10;:无意向资费&amp;#13;&amp;#10;node_104:&amp;#13;&amp;#10;node_102:&amp;#13;&amp;#10;:降套&amp;#13;&amp;#10;:消费过高&amp;#13;&amp;#10;:挽留后，用户依旧要求降套&amp;#13;&amp;#10;:消费对比&amp;#13;&amp;#10;:挽留失败&amp;#13;&amp;#10;:&amp;#13;&amp;#10;node_106:&amp;#13;&amp;#10;:有合约/有靓号&amp;#13;&amp;#10;:&amp;#13;&amp;#10;&amp;#13;&amp;#10;高级模板内容：&amp;#13;&amp;#10;用户诉求:用户来电反映需要降套，觉得我们网络不好在家里用不了挽留无效&amp;#13;&amp;#10;当前套餐名称: 畅越冰激凌5G套餐139元&amp;#13;&amp;#10;新套餐名称（转入套餐名称）:降成最低档，不认可在售最低档29元福多多卡，&amp;#13;&amp;#10;是合约期内（含靓号）:是&amp;#13;&amp;#10;备注:要求办理8元流量王的套餐，并且把副卡销户&amp;#13;</t>
  </si>
  <si>
    <t>BL202310131257321225</t>
  </si>
  <si>
    <t>孙惟肖</t>
  </si>
  <si>
    <t>2023-10-13 14:12:23</t>
  </si>
  <si>
    <t>判断省分:湖北&amp;#13;&amp;#10;:有意向资费&amp;#13;&amp;#10;:全国流量王8元套餐&amp;#13;&amp;#10;:&amp;#13;&amp;#10;&amp;#13;&amp;#10;高级模板内容：&amp;#13;&amp;#10;用户诉求:套餐&amp;#13;&amp;#10;当前套餐名称: 畅爽冰激凌5G套餐129元&amp;#13;&amp;#10;新套餐名称（转入套餐名称）:8元流量王&amp;#13;&amp;#10;是合约期内（含靓号）:否&amp;#13;&amp;#10;备注:已挽留不认可，用户要求不要回电话直接更改，已挽留不认可&amp;#13;</t>
  </si>
  <si>
    <t>BL202310131233550908</t>
  </si>
  <si>
    <t>周军枚</t>
  </si>
  <si>
    <t>2023-10-13 14:08:07</t>
  </si>
  <si>
    <t>判断省分:湖北&amp;#13;&amp;#10;:有意向资费&amp;#13;&amp;#10;:全国流量王8元套餐&amp;#13;&amp;#10;:&amp;#13;&amp;#10;&amp;#13;&amp;#10;高级模板内容：&amp;#13;&amp;#10;用户诉求:用户要求变更8元的套餐，前台挽留无效&amp;#13;&amp;#10;当前套餐名称:4G随意打套餐18元(OCS)-主资费&amp;#13;&amp;#10;新套餐名称（转入套餐名称）:全国流量王8元套餐&amp;#13;&amp;#10;是合约期内（含靓号）:否&amp;#13;</t>
  </si>
  <si>
    <t>BL202310131201475053</t>
  </si>
  <si>
    <t>张津玲</t>
  </si>
  <si>
    <t>15507203269  用户毕业离校，要求取消校园内宽带，保留手机号码办理29元单卡套餐。</t>
  </si>
  <si>
    <t>BL202310131117112264</t>
  </si>
  <si>
    <t>邓元忠</t>
  </si>
  <si>
    <t>2023-10-13 11:27:13</t>
  </si>
  <si>
    <t>判断省分:湖北&amp;#13;&amp;#10;:有意向资费&amp;#13;&amp;#10;:全国流量王8元套餐&amp;#13;&amp;#10;:&amp;#13;&amp;#10;&amp;#13;&amp;#10;高级模板内容：&amp;#13;&amp;#10;用户诉求:用户17671348213来电要求将套餐变更为（4G全国流量王8元套餐），（前台挽留失败，不愿意到营业厅办理，要求我方线上处理，请处理 谢谢&amp;#13;&amp;#10;当前套餐名称: 腾讯大王卡&amp;#13;&amp;#10;新套餐名称（转入套餐名称）:4G全国流量王8元套餐&amp;#13;&amp;#10;是合约期内（含靓号）:是&amp;#13;&amp;#10;备注:用户表示不办理：我就只能丢弃这个卡。找相关部门进行投诉了&amp;#13;</t>
  </si>
  <si>
    <t>BL202310131046111709</t>
  </si>
  <si>
    <t>2023-10-13 11:28:15</t>
  </si>
  <si>
    <t>判断省分:湖北&amp;#13;&amp;#10;:有意向资费&amp;#13;&amp;#10;:全国流量王8元套餐&amp;#13;&amp;#10;:&amp;#13;&amp;#10;&amp;#13;&amp;#10;高级模板内容：&amp;#13;&amp;#10;用户诉求:用户坚持要求更改4G全国流量王8元套餐，90495213，挽留失败，已告诉原套餐的优惠也会失效，称已解绑宽带，也不方便去营业厅，坚持要求在线上办理全国流量王8元套餐，请处理。&amp;#13;&amp;#10;当前套餐名称:畅越冰激凌5G套餐159元&amp;#13;&amp;#10;新套餐名称（转入套餐名称）:4G全国流量王8元套餐，90495213&amp;#13;&amp;#10;是合约期内（含靓号）:否&amp;#13;</t>
  </si>
  <si>
    <t>BL202310131018081203</t>
  </si>
  <si>
    <t>谢琳云</t>
  </si>
  <si>
    <t>2023-10-13 14:13:13</t>
  </si>
  <si>
    <t>&amp;#13;&amp;#10;高级模板内容：&amp;#13;&amp;#10;用户诉求:8元套餐&amp;#13;&amp;#10;当前套餐名称: 蚂蚁小宝+卡&amp;#13;&amp;#10;新套餐名称（转入套餐名称）:8元套餐&amp;#13;&amp;#10;是合约期内（含靓号）:否&amp;#13;</t>
  </si>
  <si>
    <t>BL202310130825442399</t>
  </si>
  <si>
    <t>杨成英</t>
  </si>
  <si>
    <t>2023-10-13 09:50:18</t>
  </si>
  <si>
    <t>[65岁以上老人] &amp;#10;高级模板内容：&amp;#10;用户诉求:用户要求把套餐改成腾讯大王卡（新）29元，次月生效，谢谢&amp;#10;当前套餐名称:星锐卡(湖北)&amp;#10;新套餐名称（转入套餐名称）:腾讯大王卡（新）29元&amp;#10;是合约期内（含靓号）:否</t>
  </si>
  <si>
    <t>BL202310122016481573</t>
  </si>
  <si>
    <t>宋子敏</t>
  </si>
  <si>
    <t>2023-10-13 17:26:29</t>
  </si>
  <si>
    <t>判断省分:湖北&amp;#13;&amp;#10;:有意向资费&amp;#13;&amp;#10;:全国流量王8元套餐&amp;#13;&amp;#10;:&amp;#13;&amp;#10;&amp;#13;&amp;#10;高级模板内容：&amp;#13;&amp;#10;用户诉求:全国流量王8元套餐&amp;#13;&amp;#10;当前套餐名称: 亲子卡（基础版）&amp;#13;&amp;#10;新套餐名称（转入套餐名称）:全国流量王8元套餐&amp;#13;&amp;#10;是合约期内（含靓号）:否&amp;#13;</t>
  </si>
  <si>
    <t>BL202310122005141487</t>
  </si>
  <si>
    <t>袁劲松</t>
  </si>
  <si>
    <t>2023-10-13 14:12:00</t>
  </si>
  <si>
    <t>判断省分:湖北&amp;#13;&amp;#10;:有意向资费&amp;#13;&amp;#10;:全国流量王8元套餐&amp;#13;&amp;#10;:&amp;#13;&amp;#10;&amp;#13;&amp;#10;高级模板内容：&amp;#13;&amp;#10;用户诉求:更改套餐&amp;#13;&amp;#10;当前套餐名称: 滴滴小王卡&amp;#13;&amp;#10;新套餐名称（转入套餐名称）:全国流量王8元套餐&amp;#13;&amp;#10;是合约期内（含靓号）:否&amp;#13;&amp;#10;备注:加急联系处理谢谢&amp;#13;</t>
  </si>
  <si>
    <t>BL202310121830440511</t>
  </si>
  <si>
    <t>付承丽</t>
  </si>
  <si>
    <t>2023-10-13 14:21:47</t>
  </si>
  <si>
    <t>&amp;#13;&amp;#10;高级模板内容：&amp;#13;&amp;#10;用户诉求:用户；来电要求降低最低消费，我处解释用户不认可，请协助处理， 谢谢&amp;#13;&amp;#10;当前套餐名称: 腾讯大王卡&amp;#13;&amp;#10;新套餐名称（转入套餐名称）:最低消费&amp;#13;&amp;#10;是合约期内（含靓号）:否&amp;#13;</t>
  </si>
  <si>
    <t>BL202310121751280057</t>
  </si>
  <si>
    <t>向伟</t>
  </si>
  <si>
    <t>2023-10-13 10:39:16</t>
  </si>
  <si>
    <t>BL202310111719051405</t>
  </si>
  <si>
    <t>2023-10-13 09:05:41</t>
  </si>
  <si>
    <t>判断省分:湖北&amp;#13;&amp;#10;:被动办理宽带&amp;#13;&amp;#10;:不需要&amp;#13;&amp;#10;:&amp;#13;&amp;#10;&amp;#13;&amp;#10;高级模板内容：&amp;#13;&amp;#10;用户诉求: 用户要求更改4G全国流量王8元套餐，已建议带上本人身份证件到归属地联通自营厅咨询不认可坚持办理&amp;#13;&amp;#10;当前套餐名称:畅越冰激凌5G套餐59元&amp;#13;&amp;#10;新套餐名称（转入套餐名称）:4G全国流量王8元套餐&amp;#13;&amp;#10;是合约期内（含靓号）:否&amp;#13;</t>
  </si>
  <si>
    <t>BL202310111553040037</t>
  </si>
  <si>
    <t>许涛</t>
  </si>
  <si>
    <t>2023-10-13 10:43:13</t>
  </si>
  <si>
    <t>[10015转接10010用户] 判断省分:湖北&amp;#13;&amp;#10;:无意向资费&amp;#13;&amp;#10;node_104:&amp;#13;&amp;#10;node_102:&amp;#13;&amp;#10;:降套&amp;#13;&amp;#10;:消费过高&amp;#13;&amp;#10;:挽留后，用户依旧要求降套&amp;#13;&amp;#10;:消费对比&amp;#13;&amp;#10;:挽留失败&amp;#13;&amp;#10;:&amp;#13;&amp;#10;node_106:&amp;#13;&amp;#10;:有合约/有靓号&amp;#13;&amp;#10;:&amp;#13;&amp;#10;&amp;#13;&amp;#10;高级模板内容：&amp;#13;&amp;#10;用户诉求:协助处理，该号码属东胜集团（所办理的套餐都无法转资），致电未接，已短信答复如需办理可联系我部，如有疑问可在工作时间（08:30-12:00；14:00 -17:30 ）联系07176921001、13032700872宜昌客服），用户反映之前有工作人员回电还是无法办理，用户不认可，要求改成腾讯大王卡新91090059，有升级投诉倾向，请尽快处理，谢谢。联系方式：13197285766&amp;#13;&amp;#10;当前套餐名称:畅爽冰激凌5G套餐129元（基础版）&amp;#13;&amp;#10;新套餐名称（转入套餐名称）:腾讯大王卡新91090059&amp;#13;&amp;#10;是合约期内（含靓号）:是&amp;#13;&amp;#10;备注:已按前期工单BL202309021657021914，解释（您来电反映的问题，套餐变更-未到厅：129元转资腾讯大王卡，经核实为集团您现线上无对应权限，已发区域负责人18607201586协助处理，该号码属东胜集团（所办理的套餐都无法转资），致电未接，已短信答复如需办理可联系我部，如有疑问可在工作时间（08:30-12:00；14:00 -17:30 ）联系07176921001、13032700872宜昌客服），用户反映之前有工作人员回电还是无法办理，用户不认可，要求改成腾讯大王卡新91090059，有升级投诉倾向，请尽快处理，谢谢。联系方式：13197285766&amp;#13;</t>
  </si>
  <si>
    <t>套餐变更-未到厅：129元转资腾讯大王卡，经核实为集团用户现线上无对应权限，已发区域负责人18607201586解释安抚并协助处理，该号码属东胜集团（所办理的套餐都无法转资），已告知用户继续观察使用，用户知晓。</t>
  </si>
  <si>
    <t>BL202310121103411727</t>
  </si>
  <si>
    <t>黄华丽</t>
  </si>
  <si>
    <t>2023-10-13 09:06:43</t>
  </si>
  <si>
    <t>判断省分:湖北&amp;#13;&amp;#10;:有意向资费&amp;#13;&amp;#10;:其他资费&amp;#13;&amp;#10;:否&amp;#13;&amp;#10;:降套&amp;#13;&amp;#10;:消费过高&amp;#13;&amp;#10;:挽留后，用户依旧要求降套&amp;#13;&amp;#10;:消费对比&amp;#13;&amp;#10;:挽留失败&amp;#13;&amp;#10;:&amp;#13;&amp;#10;node_106:&amp;#13;&amp;#10;:无合约/无靓号&amp;#13;&amp;#10;:&amp;#13;&amp;#10;&amp;#13;&amp;#10;高级模板内容：&amp;#13;&amp;#10;用户诉求:用户来电强烈要求更换59元福多多套餐，融合关系不愿营业厅，前台已做解释用户不认可&amp;#13;&amp;#10;当前套餐名称: 畅爽冰激凌5G套餐159元（基础版）&amp;#13;&amp;#10;新套餐名称（转入套餐名称）:59元福多多&amp;#13;&amp;#10;是合约期内（含靓号）:是&amp;#13;</t>
  </si>
  <si>
    <t>套餐变更-未到厅：129转59，联系用户表示实际要求转资59元畅越冰激凌套餐，已为用户办理，次月生效，满意</t>
  </si>
  <si>
    <t>BL202310111733571664</t>
  </si>
  <si>
    <t>2023-10-13 09:19:28</t>
  </si>
  <si>
    <t>判断省分:湖北&amp;#13;&amp;#10;:有意向资费&amp;#13;&amp;#10;:其他资费&amp;#13;&amp;#10;:否&amp;#13;&amp;#10;:升套/平套&amp;#13;&amp;#10;:&amp;#13;&amp;#10;&amp;#13;&amp;#10;高级模板内容：&amp;#13;&amp;#10;用户诉求:要求降低资费，因用户有宽带建议到营业厅咨询变更资费，用户不认可，&amp;#13;&amp;#10;当前套餐名称:畅爽冰激凌5G套餐99元&amp;#13;&amp;#10;新套餐名称（转入套餐名称）:福多多卡59&amp;#13;&amp;#10;是合约期内（含靓号）:否&amp;#13;</t>
  </si>
  <si>
    <t>套餐变更-未到厅：199元转59元，已办理转资 畅越冰激凌5G套餐59元，次月生效，用户满意。</t>
  </si>
  <si>
    <t>BL202310120810401999</t>
  </si>
  <si>
    <t>饶俊峰</t>
  </si>
  <si>
    <t>2023-10-13 09:02:49</t>
  </si>
  <si>
    <t>判断省分:湖北&amp;#13;&amp;#10;:有意向资费&amp;#13;&amp;#10;:其他资费&amp;#13;&amp;#10;:是&amp;#13;&amp;#10;:不认可：坚持要求转入有限制的套餐&amp;#13;&amp;#10;:&amp;#13;&amp;#10;&amp;#13;&amp;#10;高级模板内容：&amp;#13;&amp;#10;用户诉求:更换套餐&amp;#13;&amp;#10;当前套餐名称:畅爽冰激凌5G套餐199&amp;#13;&amp;#10;新套餐名称（转入套餐名称）:畅越冰激凌5G套餐99元&amp;#13;&amp;#10;是合约期内（含靓号）:是&amp;#13;</t>
  </si>
  <si>
    <t>套餐变更-未到厅：199元转99元，已办理转资畅越冰激凌5G套餐99元，次月生效，致电未接，已短信答复，如有疑问可在工作时间（08:30-12:00；14:00-17:30）联系07176921001、13032700872宜昌客服。如用户咨询，请前台10010话务中心代为解释，谢谢。</t>
  </si>
  <si>
    <t>BL202310112023571174</t>
  </si>
  <si>
    <t>李子锐</t>
  </si>
  <si>
    <t>2023-10-13 14:07:44</t>
  </si>
  <si>
    <t>判断省分:湖北&amp;#13;&amp;#10;:有意向资费&amp;#13;&amp;#10;:小天卡-2023&amp;#13;&amp;#10;:不认可：坚持要求转入小天卡-2023套餐&amp;#13;&amp;#10;node_102:&amp;#13;&amp;#10;:降套&amp;#13;&amp;#10;:消费过高&amp;#13;&amp;#10;:挽留后，用户依旧要求降套&amp;#13;&amp;#10;:消费对比&amp;#13;&amp;#10;:挽留失败&amp;#13;&amp;#10;:&amp;#13;&amp;#10;node_106:&amp;#13;&amp;#10;:有合约/有靓号&amp;#13;&amp;#10;:&amp;#13;&amp;#10;&amp;#13;&amp;#10;高级模板内容：&amp;#13;&amp;#10;用户诉求:在线更改&amp;#13;&amp;#10;当前套餐名称: 沃派39元2021&amp;#13;&amp;#10;新套餐名称（转入套餐名称）:小天卡&amp;#13;&amp;#10;是合约期内（含靓号）:是&amp;#13;</t>
  </si>
  <si>
    <t>套餐变更-未到厅：39元转29元，系统无勾选项，已向用户解释可通过线上申请新办小天卡，用户表示知晓。</t>
  </si>
  <si>
    <t>BL202310120931020229</t>
  </si>
  <si>
    <t>张璐</t>
  </si>
  <si>
    <t>2023-10-13 17:18:16</t>
  </si>
  <si>
    <t>【2022年上工信部测评重保用户】判断省分:湖北&amp;#13;&amp;#10;:无意向资费&amp;#13;&amp;#10;node_104:&amp;#13;&amp;#10;node_102:&amp;#13;&amp;#10;:降套&amp;#13;&amp;#10;:消费过高&amp;#13;&amp;#10;:挽留后，用户依旧要求降套&amp;#13;&amp;#10;:消费对比&amp;#13;&amp;#10;:挽留失败&amp;#13;&amp;#10;:&amp;#13;&amp;#10;node_106:&amp;#13;&amp;#10;:有合约/有靓号&amp;#13;&amp;#10;:&amp;#13;&amp;#10;&amp;#13;&amp;#10;高级模板内容：&amp;#13;&amp;#10;用户诉求:用户来电要求降套，已推荐去线下营业厅，用户不认可，要求我方回电处理。&amp;#13;&amp;#10;当前套餐名称:畅爽冰激凌5G套餐99元&amp;#13;&amp;#10;新套餐名称（转入套餐名称）:降套&amp;#13;&amp;#10;是合约期内（含靓号）:是&amp;#13;&amp;#10;备注:用户未提供具体降套名称&amp;#13;</t>
  </si>
  <si>
    <t>套餐变更-未到厅：99元转19元，已办理转资腾讯大王卡19元套餐，次月生效，用户满意。</t>
  </si>
  <si>
    <t>BL202310111422430953</t>
  </si>
  <si>
    <t>任长胜</t>
  </si>
  <si>
    <t>判断省分:湖北&amp;#13;&amp;#10;:有意向资费&amp;#13;&amp;#10;:是&amp;#13;&amp;#10;:不认可：坚持要求转入有限制的套餐&amp;#13;&amp;#10;:&amp;#13;&amp;#10;&amp;#13;&amp;#10;高级模板内容：&amp;#13;&amp;#10;用户诉求:用户来电反馈称人在异地要求不方便去营业厅套餐改成保号套餐，改成29元的月租，请后台协助处理，谢谢&amp;#13;&amp;#10;当前套餐名称: 畅爽冰激凌5G套餐99元（基&amp;#13;&amp;#10;新套餐名称（转入套餐名称）:29元套餐&amp;#13;&amp;#10;是合约期内（含靓号）:是&amp;#13;&amp;#10;备注:加急处理，谢谢&amp;#13;</t>
  </si>
  <si>
    <t>套餐变更-未到厅：99元转29元，核查该号码已办理赠费活动，解释活动优惠性，同意暂不转资，仅要求取消宽带，我部已成功取消，满意。</t>
  </si>
  <si>
    <t>BL202310111822392359</t>
  </si>
  <si>
    <t>李明新</t>
  </si>
  <si>
    <t>2023-10-13 09:07:51</t>
  </si>
  <si>
    <t>判断省分:湖北&amp;#13;&amp;#10;:有意向资费&amp;#13;&amp;#10;:全国流量王8元套餐&amp;#13;&amp;#10;:&amp;#13;&amp;#10;&amp;#13;&amp;#10;高级模板内容：&amp;#13;&amp;#10;用户诉求:用户要求变更套餐为4G流量王8元套餐&amp;#13;&amp;#10;当前套餐名称: 0元月租省内全家福4G成员套餐&amp;#13;&amp;#10;新套餐名称（转入套餐名称）:4G流量王8元套餐&amp;#13;&amp;#10;是合约期内（含靓号）:是&amp;#13;&amp;#10;备注:用户称未安装过宽带，是残疾人不愿到厅要求线上拆机&amp;#13;</t>
  </si>
  <si>
    <t>套餐变更-未到厅：经核实，客户要求转资8元全国流量王套餐，已为用户转资，次月生效，满意。</t>
  </si>
  <si>
    <t>BL202310111829122428</t>
  </si>
  <si>
    <t>2023-10-13 09:06:11</t>
  </si>
  <si>
    <t>判断省分:湖北&amp;#13;&amp;#10;:无意向资费&amp;#13;&amp;#10;node_104:&amp;#13;&amp;#10;node_102:&amp;#13;&amp;#10;:降套&amp;#13;&amp;#10;:需要保号&amp;#13;&amp;#10;:挽留后，用户依旧要求降套&amp;#13;&amp;#10;:消费对比&amp;#13;&amp;#10;:挽留失败&amp;#13;&amp;#10;:&amp;#13;&amp;#10;node_106:&amp;#13;&amp;#10;:无合约/无靓号&amp;#13;&amp;#10;:&amp;#13;&amp;#10;&amp;#13;&amp;#10;高级模板内容：&amp;#13;&amp;#10;用户诉求:要求降套&amp;#13;&amp;#10;当前套餐名称: 畅爽冰激凌5G套餐199元（基础版）&amp;#13;&amp;#10;新套餐名称（转入套餐名称）:无&amp;#13;&amp;#10;是合约期内（含靓号）:否&amp;#13;&amp;#10;备注:有宽带&amp;#13;</t>
  </si>
  <si>
    <t>套餐变更-未到厅：用户要求降低套餐，联系客户表示暂不更改套餐，保留继续使用，满意。</t>
  </si>
  <si>
    <t>BL202310121430181986</t>
  </si>
  <si>
    <t>黎嵩阳</t>
  </si>
  <si>
    <t>2023-10-13 09:02:41</t>
  </si>
  <si>
    <t>判断省分:湖北&amp;#13;&amp;#10;:有意向资费&amp;#13;&amp;#10;:其他资费&amp;#13;&amp;#10;:是&amp;#13;&amp;#10;:不认可：坚持要求转入有限制的套餐&amp;#13;&amp;#10;:&amp;#13;&amp;#10;&amp;#13;&amp;#10;高级模板内容：&amp;#13;&amp;#10;用户诉求:用户来电反馈要求变更套餐，前台建议前往营业厅，用户不认可，要求在线变更&amp;#13;&amp;#10;当前套餐名称:畅爽冰激凌5G套餐199元（基础版）&amp;#13;&amp;#10;新套餐名称（转入套餐名称）:/&amp;#13;&amp;#10;是合约期内（含靓号）:是&amp;#13;&amp;#10;备注:用户要求加急处理，请后台协助处理谢谢。&amp;#13;</t>
  </si>
  <si>
    <t>套餐变更-未到厅：用户要求降低套餐，联系客户表示暂不更改套餐，保留现套餐继续使用，满意。</t>
  </si>
  <si>
    <t>BL202310111623080534</t>
  </si>
  <si>
    <t>罗金</t>
  </si>
  <si>
    <t>2023-10-13 09:03:22</t>
  </si>
  <si>
    <t>判断省分:湖北&amp;#13;&amp;#10;:无意向资费&amp;#13;&amp;#10;node_104:&amp;#13;&amp;#10;node_102:&amp;#13;&amp;#10;:降套&amp;#13;&amp;#10;:需要保号&amp;#13;&amp;#10;:挽留后，用户依旧要求降套&amp;#13;&amp;#10;:消费对比&amp;#13;&amp;#10;:挽留失败&amp;#13;&amp;#10;:&amp;#13;&amp;#10;node_106:&amp;#13;&amp;#10;:有合约/有靓号&amp;#13;&amp;#10;:&amp;#13;&amp;#10;&amp;#13;&amp;#10;高级模板内容：&amp;#13;&amp;#10;用户诉求:要求我方降低资费，烦请处理&amp;#13;&amp;#10;当前套餐名称:畅爽冰激凌5G套餐199元（基础版）&amp;#13;&amp;#10;新套餐名称（转入套餐名称）:无&amp;#13;&amp;#10;是合约期内（含靓号）:是&amp;#13;&amp;#10;备注:尽快回复处理&amp;#13;</t>
  </si>
  <si>
    <t>套餐变更-未到厅：用户要求转资 4G全国流量王8元套餐 套餐，挽留无效（降套的）已办理，次月生效,用户满意。</t>
  </si>
  <si>
    <t>BL202310121049281487</t>
  </si>
  <si>
    <t>郭亚远</t>
  </si>
  <si>
    <t>2023-10-13 14:03:52</t>
  </si>
  <si>
    <t>【2022年上工信部测评重保用户】&amp;#13;&amp;#10;高级模板内容：&amp;#13;&amp;#10;用户诉求:用户来电称要求尽快核实要求尽快变更套餐。要求尽快核实处理变更&amp;#13;&amp;#10;当前套餐名称:畅越冰激凌5G套餐69元畅越冰激凌5G套餐69元&amp;#13;&amp;#10;新套餐名称（转入套餐名称）:29元福多多卡&amp;#13;&amp;#10;是合约期内（含靓号）:否&amp;#13;</t>
  </si>
  <si>
    <t>套餐变更-未到厅：用户要求转资29元福多多卡套餐，查询号码有靓号保底，无法转资29元福多多卡套餐，已联系客户解释说明，客户表示知晓。</t>
  </si>
  <si>
    <t>BL202310122003081472</t>
  </si>
  <si>
    <t>靳莎莎</t>
  </si>
  <si>
    <t>2023-10-13 14:42:15</t>
  </si>
  <si>
    <t>判断省分:湖北&amp;#13;&amp;#10;:有意向资费&amp;#13;&amp;#10;:其他资费&amp;#13;&amp;#10;:是&amp;#13;&amp;#10;:不认可：坚持要求转入有限制的套餐&amp;#13;&amp;#10;:&amp;#13;&amp;#10;&amp;#13;&amp;#10;高级模板内容：&amp;#13;&amp;#10;用户诉求:变更套餐为福多多29元（湖北）&amp;#13;&amp;#10;当前套餐名称:畅爽冰激凌5G套餐199元（基础版）&amp;#13;&amp;#10;新套餐名称（转入套餐名称）:福多多29元（湖北）&amp;#13;&amp;#10;是合约期内（含靓号）:是&amp;#13;</t>
  </si>
  <si>
    <t>套餐变更-未到厅：用户要求转资福多多29元（湖北），经支撑查询，用户号码有本地靓号保底66元，已跟用户解释清楚，用户表示先考虑一下，满意。</t>
  </si>
  <si>
    <t>BL202310121723472178</t>
  </si>
  <si>
    <t>庄骞</t>
  </si>
  <si>
    <t>2023-10-13 14:06:40</t>
  </si>
  <si>
    <t>【2022年上工信部测评重保用户】判断省分:湖北&amp;#13;&amp;#10;:有意向资费&amp;#13;&amp;#10;:其他资费&amp;#13;&amp;#10;:是&amp;#13;&amp;#10;:不认可：坚持要求转入有限制的套餐&amp;#13;&amp;#10;:&amp;#13;&amp;#10;&amp;#13;&amp;#10;高级模板内容：&amp;#13;&amp;#10;用户诉求:降套&amp;#13;&amp;#10;当前套餐名称: 畅越冰激凌5G套餐59元&amp;#13;&amp;#10;新套餐名称（转入套餐名称）:福多多39元（湖北&amp;#13;&amp;#10;是合约期内（含靓号）:是&amp;#13;&amp;#10;备注:挽留失败，无法在线预约，建议用户带上本人身份证件到归属地联通自营厅咨询，用户不认可，要求我方核实处理，请求后台协助处理，谢谢&amp;#13;</t>
  </si>
  <si>
    <t>套餐变更-未到厅：用户要求转资福多多39元套餐，挽留无效（降套的）已办理，次月生效,用户满意。</t>
  </si>
  <si>
    <t>BL202310111513591896</t>
  </si>
  <si>
    <t>邓邦国</t>
  </si>
  <si>
    <t>2023-10-13 14:07:40</t>
  </si>
  <si>
    <t>[该用户有申诉倾向，请注意受理态度，查询近三天工单记录，积极解决用户问题。] 判断省分:湖北&amp;#13;&amp;#10;:有意向资费&amp;#13;&amp;#10;:是&amp;#13;&amp;#10;:不认可：坚持要求转入有限制的套餐&amp;#13;&amp;#10;:&amp;#13;&amp;#10;&amp;#13;&amp;#10;高级模板内容：&amp;#13;&amp;#10;用户诉求:用户要求更改小天卡2023+1元139GB全国流量与100分钟语音包*24月&amp;#13;&amp;#10;当前套餐名称:畅爽冰激凌5G套餐99元（基础版）&amp;#13;&amp;#10;新套餐名称（转入套餐名称）:小天卡2023+1元139GB全国流量与100分钟语音包*24月&amp;#13;&amp;#10;是合约期内（含靓号）:是&amp;#13;</t>
  </si>
  <si>
    <t>套餐变更-未到厅：用户要求转资小天卡2023+1元139GB全国流量与100分钟语音包*24月，已跟用户解释此套餐为线上新入网套餐，目前系统没有，无法办理转资，用户知悉挂机，满意度一般。</t>
  </si>
  <si>
    <t>BL202310121337181296</t>
  </si>
  <si>
    <t>阮修科</t>
  </si>
  <si>
    <t>2023-10-13 17:28:26</t>
  </si>
  <si>
    <t>判断省分:湖北&amp;#13;&amp;#10;:有意向资费&amp;#13;&amp;#10;:其他资费&amp;#13;&amp;#10;:是&amp;#13;&amp;#10;:不认可：坚持要求转入有限制的套餐&amp;#13;&amp;#10;:&amp;#13;&amp;#10;&amp;#13;&amp;#10;高级模板内容：&amp;#13;&amp;#10;用户诉求:用户来电要求更改为小天卡&amp;#13;&amp;#10;当前套餐名称:联通王卡&amp;#13;&amp;#10;新套餐名称（转入套餐名称）:小天卡&amp;#13;&amp;#10;是合约期内（含靓号）:是&amp;#13;&amp;#10;备注:用户要求变更为小天卡，请尽快处理，联系电话：15629373666&amp;#13;</t>
  </si>
  <si>
    <t>套餐变更-未到厅：用户要求转资小天卡套餐，系统暂无此套餐勾选项，无法办理，已联系客户解释说明，客户表示知晓。</t>
  </si>
  <si>
    <t>ZX202310111308280341</t>
  </si>
  <si>
    <t>判断省分:湖北&amp;#13;&amp;#10;:被动办理宽带&amp;#13;&amp;#10;:不需要&amp;#13;&amp;#10;:&amp;#13;&amp;#10;&amp;#13;&amp;#10;高级模板内容：&amp;#13;&amp;#10;问题描述:用户来电反馈不是自己办理的宽带，要求解绑宽带并变更套餐&amp;#13;&amp;#10;第二联系方式:13264913107&amp;#13;&amp;#10;销户原因:不是自己办理的宽带&amp;#13;&amp;#10;用户要求:要求线上协助取消宽带并变更套餐为福多多29元&amp;#13;</t>
  </si>
  <si>
    <t>套餐变更-未到厅：用户要求转资福多多29元套餐、取消缓装宽带，挽留无效（降套的）已办理，次月生效 客户满意。</t>
  </si>
  <si>
    <t>BL202310131226490827</t>
  </si>
  <si>
    <t>2023-10-13 15:54:30</t>
  </si>
  <si>
    <t>判断省分:湖北&amp;#13;&amp;#10;:有意向资费&amp;#13;&amp;#10;:全国流量王8元套餐&amp;#13;&amp;#10;:&amp;#13;&amp;#10;&amp;#13;&amp;#10;高级模板内容：&amp;#13;&amp;#10;用户诉求:用户要求办理全国流量王8元套餐，已解释，不认可，表示自己没有办理过宽带，要求办理全国流量王8元套餐&amp;#13;&amp;#10;当前套餐名称:畅越冰激凌5G套餐159元&amp;#13;&amp;#10;新套餐名称（转入套餐名称）:全国流量王8元套餐&amp;#13;&amp;#10;是合约期内（含靓号）:是&amp;#13;&amp;#10;备注:要求办理全国流量王8元套餐，请核实处理&amp;#13;</t>
  </si>
  <si>
    <t>业务办理：159转8元，用户要求转资8元全国流量王套餐，挽留无效，已按用户要求办理，次月生效，满意。</t>
  </si>
  <si>
    <t>TS202310121526431575</t>
  </si>
  <si>
    <t>陈小龙</t>
  </si>
  <si>
    <t>2023-10-13 16:44:36</t>
  </si>
  <si>
    <t>主办单位：湖北&amp;#10;客户类别：普通客户&amp;#10;10010是否打通：否&amp;#10;是否二次致电10015：是&amp;#10;是否联系：否&amp;#10;升级倾向：&amp;#10;号码归属省：湖北&amp;#10;SVIP等级：&amp;#10;1. 问题类型:;&amp;#10;2. 投诉类型:办理争议;&amp;#10;3. 营业厅地址:;&amp;#10;4. 位置信息:;&amp;#10;5. 位置发生地:;&amp;#10;6. 投诉内容:不需要宽带了，给我换个8元套餐&amp;#10;8. 办理业务的名称:给我换套餐&amp;#10;8. 无法办理的渠道:中国联通APP</t>
  </si>
  <si>
    <t>套餐变更-未到厅:①客户投诉产生的原因：手厅转资不成功。 &amp;#10;②客户投诉问题核查情况及解决方案：收到贵部转办后，我司立即组织调查。经核实，客户自行转资不成功，已按客户要求办理取消实装宽带，并转资8元套餐，次月生效。我司于2023-10-12 17:52:34联系客户解释。 &amp;#10;③客户问题满意度：满意。 &amp;#10;④回单人：颜晶  6921001"</t>
  </si>
  <si>
    <t>TS202310111446262346</t>
  </si>
  <si>
    <t>2023-10-13 18:38:44</t>
  </si>
  <si>
    <t>主办单位：湖北&amp;#10;客户类别：普通客户&amp;#10;10010是否打通：是&amp;#10;是否二次致电10015：是&amp;#10;是否联系：是&amp;#10;升级倾向：通管局&amp;#10;号码归属省：湖北&amp;#10;SVIP等级：&amp;#10;预处理名称：套餐变更，用户状态:正常状态&amp;#13;&amp;#10;腾讯大王卡:查看处理指引&amp;#13;&amp;#10;判断用户情况是否为&amp;ldquo;非直接处置场景&amp;rdquo;:可直接处置场景&amp;#13;&amp;#10;用户套餐变更需求:降套&amp;#13;&amp;#10;结合原套餐情况点挽留客户:不认可提投诉单&amp;#13;&amp;#10;备注:用户要求降低套餐，工单TS202310041042018577，已按结果解释，用户不认可，表示当时没有这样说，为什么限制转套餐，要求核实07176921001是谁的电话，是不是联通的，称不回复会到通信管理局投诉。&amp;#13;</t>
  </si>
  <si>
    <t>套餐变更-未到厅①客户基本资料：业务号码：15672531676、客户姓名：余杨飞、套餐情况：腾讯大王卡、客户反映转资的问题&amp;#10;②首次联系客户时间：2023-10-11 15:45:15&amp;#10;③投诉核查处理情况：收到贵部转办，我司立即组织核查，经核实，客户要求本机号码转资小天卡2023，已解释系统无勾选项，建议通过线上渠道申请新办小天卡2023，可作为流量卡使用。另07176921001是宜昌联通客服电话，已向客户解释说明。&amp;#10;④答复客户时间及客户满意度评价：根据上述情况我司于2023-10-11 16:28:42联系客户解释，一般。回单人：颜晶 6921001.&amp;#10;⑤投诉核查关联材料：无   "</t>
  </si>
  <si>
    <t>TS202310112103050392</t>
  </si>
  <si>
    <t>2023-10-13 18:37:06</t>
  </si>
  <si>
    <t>主办单位：湖北&amp;#10;客户类别：普通客户&amp;#10;10010是否打通：否&amp;#10;是否二次致电10015：是&amp;#10;是否联系：否&amp;#10;升级倾向：&amp;#10;号码归属省：湖北&amp;#10;SVIP等级：&amp;#10;1. 问题类型:;&amp;#10;2. 投诉类型:其他;&amp;#10;3. 营业厅地址:;&amp;#10;4. 位置信息:;&amp;#10;5. 位置发生地:;&amp;#10;6. 投诉内容:我一个残疾人，话费搞到140，50块，&amp;#10;要求取消全部业务，保底8元套餐，不改我要到乡政府部门找领导处理</t>
  </si>
  <si>
    <t>套餐变更-未到厅①客户投诉产生的原因：客户反映转资问题&amp;#10;②客户投诉问题核查情况及解决方案：收到贵部转办后，我司立即组织调查。经核实，客户要求转资8元全国流量王套餐，已为用户转资，次月生效，满意。&amp;#10;③客户问题满意度：我司于2023-10-12 12:02:10联系客户满意。&amp;#10;④回单人:程李晶；联系电话：07176921001</t>
  </si>
  <si>
    <t>TS202310131004381520</t>
  </si>
  <si>
    <t>2023-10-13 17:34:45</t>
  </si>
  <si>
    <t>&amp;#13;&amp;#10;高级模板内容：&amp;#13;&amp;#10;投诉问题描述:用户对工单流水号:BL202310041748030120不认可称之前工作人员回复会退费但现在未有赠费要求处理&amp;#13;&amp;#10;业务名称:增值业务-炫铃功能费&amp;#13;&amp;#10;争议月份:2023年1月、2023年2月、2023年3月、2023年4月、2023年5月、2023年6月、2023年7月、2023年8月、2023年9月、2023年10月&amp;#13;&amp;#10;争议金额:60&amp;#13;&amp;#10;是否已经取消业务:否&amp;#13;&amp;#10;是否承诺退费:否&amp;#13;&amp;#10;用户要求:立即核实处理&amp;#13;</t>
  </si>
  <si>
    <t>其他：客户反馈增值业务-炫铃功能费扣费问题，已按客户要求转资8元流量王套餐，次月生效，另考虑客户感知，退还1年炫铃费用合计60元，24小时内到账，此费用不可打印账单发票，回访满意</t>
  </si>
  <si>
    <t>TS202310131549302034</t>
  </si>
  <si>
    <t>王珑坛</t>
  </si>
  <si>
    <t>2023-10-13 17:34:28</t>
  </si>
  <si>
    <t>判断省份:湖北&amp;#13;&amp;#10;:移网上网慢&amp;#13;&amp;#10;获取参数:&amp;#13;&amp;#10;获取历史工单:无历史工单&amp;#13;&amp;#10;:下一步&amp;#13;&amp;#10;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解释不认可&amp;#13;&amp;#10;:下一步&amp;#13;&amp;#10;node_255:&amp;#13;&amp;#10;::不同意/已配置&amp;#13;&amp;#10;:在湖北&amp;#13;&amp;#10;:所有APP&amp;#13;&amp;#10;:偶发&amp;#13;&amp;#10;:不认可&amp;#13;&amp;#10;:网络无异常&amp;#13;&amp;#10;:1、受理流水号：;2、受理号码：15607207520;3、主叫号码：15607207520;4、被叫号码：;5、客户姓名：王珑坛;6、客户级别：无级别;7、用户归属地：宜昌市; 8、受理员工工号：hubXN23ZH1504;9、手机厂商：;10、投诉渠道：10010客服热线;11、投诉打点范围：0.5千米;12、投诉地址：宜昌市-西陵区:水悦城【发展大道13号】;13、网格ID：191228;14、网格名称：YC_A_湖北省宜昌市西陵区发展大道-珠海路交叉口附近网格_191228;15、经度：111.310517;16、纬度：30.708615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23、手机信号强弱：一至两格不稳定;24、用户周边使用情况：全部发生;25、主工单流水号：hub169718321002964130;26、语音业务类型：;27、数据业务类型：上网速度慢;28、用户是否接受解释：否;29、公告类型：网络信息;30、基站ID：117.112003;31、基站名称：117.112003;32、其它地方是否正常使用：是;33、之前是否可以正常使用：是;&amp;#13;&amp;#10;用户不能提供更具体地地址：西陵区水悦城商城</t>
  </si>
  <si>
    <t>TS202310131011201688</t>
  </si>
  <si>
    <t>韩小芳</t>
  </si>
  <si>
    <t>2023-10-13 15:47:50</t>
  </si>
  <si>
    <t>获取历史工单:有历史工单&amp;#13;&amp;#10;:不存在在途工单&amp;#13;&amp;#10;:下一步&amp;#13;&amp;#10;移网一键诊断结果:1.用户状态是否正常：开通.2.上网功能是否正常：开通.3.流量封顶情况：未封顶.4.近期缴费开机记录情况：无缴费开机.5.2345G终端支持情况：数据为空.6.是否开通关闭公网：关闭公网.7.是否存在群障：不存在.8.查询流量是否限速：未限速.9.查询用户终端蜂窝网络状态：5G开启.:诊断无异常/解释不认可&amp;#13;&amp;#10;:下一步&amp;#13;&amp;#10;node_317:&amp;#13;&amp;#10;:不符合办理条件&amp;#13;&amp;#10;:在湖北&amp;#13;&amp;#10;:能/不清楚&amp;#13;&amp;#10;:能/不清楚&amp;#13;&amp;#10;:网络无异常&amp;#13;&amp;#10;:1、受理流水号：;2、受理号码：13277397268;3、主叫号码：13277397268;4、被叫号码：;5、客户姓名：韩小芳;6、客户级别：三星用户;7、用户归属地：宜昌市; 8、受理员工工号：hubXN23ZH8036;9、手机厂商：;10、投诉渠道：10010客服热线;11、投诉打点范围：0.5千米;12、投诉地址：宜昌市-夷陵区:平湖国际【夷兴大道57号】;13、网格ID：190536;14、网格名称：YC_A_湖北省宜昌市夷陵区夷兴大道-锦江大道交叉口附近网格_190536;15、经度：111.322276;16、纬度：30.772233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外;23、手机信号强弱：满格;24、用户周边使用情况：个别发生;25、主工单流水号：hub169716293684843129;26、语音业务类型：;27、数据业务类型：频繁掉线;28、用户是否接受解释：否;29、公告类型：网络信息;30、基站ID：117.1005793;31、基站名称：117.1005793;32、其它地方是否正常使用：是;33、之前是否可以正常使用：是;用户来电反映从（10.10）开始在（平湖国际，用户称自己所有位置）使用手机出现上网问题，服务状态正常，用户（已开关机）测试，手机显示（H+））网络，要求尽快核实原因并处理。</t>
  </si>
  <si>
    <t>TS202310111954052020</t>
  </si>
  <si>
    <t>张婉</t>
  </si>
  <si>
    <t>2023-10-13 16:58:51</t>
  </si>
  <si>
    <t>主办单位：湖北&amp;#10;客户类别：首次投诉&amp;#10;10010是否打通：否&amp;#10;是否二次致电10015：是&amp;#10;是否联系：否&amp;#10;升级倾向：&amp;#10;号码归属省：湖北&amp;#10;SVIP等级：&amp;#10;1. 问题类型:;&amp;#10;2. 投诉类型:手机信号问题;&amp;#10;3. 营业厅地址:;&amp;#10;4. 位置信息:桥边镇奥体一路;&amp;#10;5. 位置发生地:湖北省宜昌市点军区;&amp;#10;6. 投诉内容:手机网络类型:5G；&amp;#10; 网络情况:上网卡顿/掉线/不稳定；&amp;#10; 接打电话情况:杂音/断断续续；&amp;#10; APP应用程序是否正常使用:均不正常；&amp;#10; 影响范围:所有地点；&amp;#10; 其他用户能否正常使用:不了解；&amp;#10; 影响时段:19:00-19:52；&amp;#10; 投诉内容:卡顿，QQ电话显示网络异常，打游戏掉线，游戏角色卡顿，发消息延迟，刷抖音卡顿，上网课掉线；</t>
  </si>
  <si>
    <t>"网络质量①客户投诉产生的原因：网络信号的问题。&amp;#10;②客户投诉问题核查情况及解决方案：收到贵部转办后，我司立即组织调查。经核实，客户反映宜昌市点军区桥边镇奥体一路信号问题，已由网优工作人员与客户约定近期上门实测。我司于2023-10-13 08:41:38联系客户解释以上情况。&amp;#10;③客户问题满意度：满意&amp;#10;④回单人：颜晶 6921001"</t>
  </si>
  <si>
    <t>TS202310120750041578</t>
  </si>
  <si>
    <t>文未林</t>
  </si>
  <si>
    <t>2023-10-13 16:04:30</t>
  </si>
  <si>
    <t>&amp;#13;&amp;#10;移网一键诊断结果:1.用户状态是否正常：正常.2.查询流量是否限速：正常.3.2345G终端支持情况：正常.4.近期缴费开机记录情况：正常.5.查询终端5G开关状态：正常.6.是否存在群障：正常.7.上网功能是否正常：正常.8.用户是否开通VoLTE：正常.9.流量封顶情况：正常.10.查询用户终端蜂窝网络状态：正常.:诊断无异常/解释不认可&amp;#13;&amp;#10;:下一步&amp;#13;&amp;#10;node_255:&amp;#13;&amp;#10;::不同意/已配置&amp;#13;&amp;#10;:在湖北&amp;#13;&amp;#10;:所有APP&amp;#13;&amp;#10;:长期&amp;#13;&amp;#10;:网络无异常&amp;#13;&amp;#10;:1、受理流水号：;2、受理号码：15697273854;3、主叫号码：15697273854;4、被叫号码：;5、客户姓名：文未林;6、客户级别：无级别;7、用户归属地：宜昌市; 8、受理员工工号：hubXN23ZH7092;9、手机厂商：;10、投诉渠道：10010客服热线;11、投诉打点范围：0.5千米;12、投诉地址：宜昌市-枝江市:枝江市团结路幼儿园【马家店街办团结路102号】;13、网格ID：190935;14、网格名称：YC_A_湖北省宜昌市枝江市军民路-水厂路交叉口附近网格_190935;15、经度：111.739369;16、纬度：30.426227;17、用户现象：信号差枝江市马家店街办团结路;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数据;22、室内或室外：室内外;23、手机信号强弱：满格;24、用户周边使用情况：不清楚;25、主工单流水号：hub169706802535354015;26、语音业务类型：;27、数据业务类型：无法上网,上网速度慢;28、用户是否接受解释：否;29、公告类型：网络信息;30、基站ID：117.110649;31、基站名称：117.110649;32、其它地方是否正常使用：是;33、之前是否可以正常使用：是;&amp;#13;&amp;#10;用户来电反映在（详细地址：枝江市马家店街办团结路）开始上网慢，周围用户（不清楚）正常使用，用户（已开关机/换机换卡/）测试，，用户要求尽快核实处理，联系电话（15697273854）。</t>
  </si>
  <si>
    <t>TS202310121437260288</t>
  </si>
  <si>
    <t>时平</t>
  </si>
  <si>
    <t>2023-10-13 15:43:54</t>
  </si>
  <si>
    <t>判断省分:湖北&amp;#13;&amp;#10;:湖北在省内手机不能打+不能接&amp;#13;&amp;#10;:下一步&amp;#13;&amp;#10;node_317:&amp;#13;&amp;#10;:不符合办理条件&amp;#13;&amp;#10;:某一地点无法拨打或接听&amp;#13;&amp;#10;:不清楚&amp;#13;&amp;#10;:网络无异常&amp;#13;&amp;#10;:1、受理流水号：;2、受理号码：13177088834;3、主叫号码：13177088834;4、被叫号码：;5、客户姓名：时平;6、客户级别：一星忠诚用户;7、用户归属地：宜昌市; 8、受理员工工号：hubXN215368;9、手机厂商：;10、投诉渠道：10010客服热线;11、投诉打点范围：0.5千米;12、投诉地址：宜昌市-西陵区:国贸全球购(国贸店)【东山大道106号国贸大厦四楼新中庭】;13、网格ID：191259;14、网格名称：YC_A_湖北省宜昌市西陵区发展大道-东山大道交叉口附近网格_191259;15、经度：111.290245;16、纬度：30.704699;17、用户现象：未发现网络问题;18、答复口径：您提供的位置周围基站暂时没有发现异常，建议您先进行换机换卡测试并留意观察。;19、网络类型：4G;20、投诉现象最近发生时间：一周以上;21、语音通话或数据上网：语音;22、室内或室外：室内;23、手机信号强弱：一至两格不稳定;24、用户周边使用情况：不清楚;25、主工单流水号：hub169709233408511576;26、语音业务类型：无法主被叫;27、数据业务类型：;28、用户是否接受解释：否;29、公告类型：;30、基站ID：117.1005657;31、基站名称：117.1005657;32、其它地方是否正常使用：是;33、之前是否可以正常使用：是;&amp;#13;&amp;#10;用户来电反映在（详细地址：宜昌市-西陵区:国贸全球购(国贸店)国贸超市-1楼【东山大道106号国贸大厦四楼新中庭】）从（时间：今年）开始（信号弱），周围用户（清楚）正常使用，用户（不配合）测试，手机显示（4G），用户要求尽快核实处理，联系电话（无第二联系电话，要求联系本机13177088834）。</t>
  </si>
  <si>
    <t>联系用户下周现场测试吗，处理人 陈益满 联系电话 18671733750</t>
  </si>
  <si>
    <t>TS202310121225590084</t>
  </si>
  <si>
    <t>2023-10-13 15:42:47</t>
  </si>
  <si>
    <t>判断省分:湖北&amp;#13;&amp;#10;:湖北在省内手机不能打+不能接&amp;#13;&amp;#10;获取入参:&amp;#13;&amp;#10;获取历史工单:无历史工单&amp;#13;&amp;#10;:下一步&amp;#13;&amp;#10;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下一步&amp;#13;&amp;#10;node_317:&amp;#13;&amp;#10;:不符合办理条件&amp;#13;&amp;#10;:某一地点无法拨打或接听&amp;#13;&amp;#10;:不清楚&amp;#13;&amp;#10;:网络无异常&amp;#13;&amp;#10;:1、受理流水号：;2、受理号码：18986813436;3、主叫号码：18986813436;4、被叫号码：;5、客户姓名：许光强;6、客户级别：无级别;7、用户归属地：宜昌市; 8、受理员工工号：hubXN23ZH0141;9、手机厂商：;10、投诉渠道：10010客服热线;11、投诉打点范围：0.5千米;12、投诉地址：宜昌市-西陵区:肿瘤医院(公交站)【89路;B213路;B312路】;13、网格ID：191244;14、网格名称：YC_A_湖北省宜昌市西陵区胜利四路-体育场路交叉口附近网格_191244;15、经度：111.299335;16、纬度：30.702577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23、手机信号强弱：一至两格不稳定;24、用户周边使用情况：不清楚;25、主工单流水号：hub169708459830455145;26、语音业务类型：无法主被叫;27、数据业务类型：;28、用户是否接受解释：否;29、公告类型：网络信息;30、基站ID：117.110593;31、基站名称：117.110593;32、其它地方是否正常使用：是;33、之前是否可以正常使用：否;&amp;#13;&amp;#10;用户来电反映在肿瘤医院这个地址信号特别差，一直没解决</t>
  </si>
  <si>
    <t>TS202310121144041605</t>
  </si>
  <si>
    <t>董文强</t>
  </si>
  <si>
    <t>2023-10-13 17:42:18</t>
  </si>
  <si>
    <t>判断省份:非南一&amp;#13;&amp;#10;:下一步&amp;#13;&amp;#10;:诊断无异常/对解释不认可&amp;#13;&amp;#10;:网络正常&amp;#13;&amp;#10;:不认可&amp;#13;&amp;#10;:1、受理流水号：;2、受理号码：18524631222;3、主叫号码：18524631222;4、被叫号码：;5、客户姓名：董文强;6、客户级别：五星忠诚用户;7、用户归属地：宜昌市; 8、受理员工工号：hubXN210837;9、手机厂商：;10、投诉渠道：10010客服热线;11、投诉打点范围：0.2千米;12、投诉地址：宜昌市-夷陵区:仓屋榜完全小学【鄢家河小溪塔高中】;13、网格ID：99884;14、网格名称：YC_B_湖北省宜昌市夷陵区网格_99884;15、经度：111.412228;16、纬度：30.757672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语音和数据;22、室内或室外：室内;23、手机信号强弱：一至两格不稳定;24、用户周边使用情况：不清楚;25、主工单流水号：hub169708118329887834;26、语音业务类型：杂音,回音;27、数据业务类型：无法上网;28、用户是否接受解释：否;29、公告类型：网络信息;30、基站ID：117.1015220;31、基站名称：117.101522;32、其它地方是否正常使用：是;33、之前是否可以正常使用：是;&amp;#13;&amp;#10;用户来电反映在：仓屋榜完全小学，无法提供更详细位置，称网络信号很差，要求解决信号问题，请协助处理，谢谢！</t>
  </si>
  <si>
    <t>TS202310112146410776</t>
  </si>
  <si>
    <t>杨金刚</t>
  </si>
  <si>
    <t>2023-10-13 09:12:28</t>
  </si>
  <si>
    <t>判断省分:湖北&amp;#13;&amp;#10;请判断是否是联通小号资费:不是&amp;#13;&amp;#10;当月是否清卡重用:是&amp;#13;&amp;#10;:某一地点无法拨打或接听&amp;#13;&amp;#10;:不清楚&amp;#13;&amp;#10;:网络无异常&amp;#13;&amp;#10;:1、受理流水号：;2、受理号码：13135819563;3、主叫号码：13135819563;4、被叫号码：;5、客户姓名：杨金刚;6、客户级别：二星用户;7、用户归属地：宜昌市; 8、受理员工工号：hubXN215368;9、手机厂商：;10、投诉渠道：10010客服热线;11、投诉打点范围：0.5千米;12、投诉地址：宜昌市-伍家岗区:悠活网咖(胜利店)【夷陵大道117号运河新村小巷内】;13、网格ID：191235;14、网格名称：YC_A_湖北省宜昌市伍家岗区东山大道辅路-东山大道交叉口附近网格_191235;15、经度：111.298821;16、纬度：30.687346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23、手机信号强弱：满格;24、用户周边使用情况：不清楚;25、主工单流水号：hub169703118460215296;26、语音业务类型：无法主被叫;27、数据业务类型：;28、用户是否接受解释：否;29、公告类型：网络信息;30、基站ID：117.1005439;31、基站名称：117.1005439;32、其它地方是否正常使用：是;33、之前是否可以正常使用：是;&amp;#13;&amp;#10;用户来电反映在（详细地址：宜昌市-伍家岗区:悠活网咖(胜利店)【夷陵大道117号运河新村小巷内】）从（时间：今年入网开始）开始（信号弱/不稳定/掉话/单通），周围用户（不清楚）正常使用，用户（已开关机）测试，手机显示（4G），用户要求尽快核实处理，联系电话（无第二联系电话，要求联系本机13135819563）。称对自己造成损失，要求解决，称要去举报投诉，未提供具体渠道，请处理，谢谢</t>
  </si>
  <si>
    <t>投诉点信号覆盖正常，为用户终端不支持VOLTE功能导致，建议用户更换终端，后期有问题与测试人员联系，处理人 陈益满 联系电话 18671733750</t>
  </si>
  <si>
    <t>TS202310120925450306</t>
  </si>
  <si>
    <t>李笃强</t>
  </si>
  <si>
    <t>2023-10-13 16:42:33</t>
  </si>
  <si>
    <t>22年Q3Q4重点客户判断省份:湖北&amp;#13;&amp;#10;:移网无法上网&amp;#13;&amp;#10;:手机移动数据&amp;#13;&amp;#10;获取入参:&amp;#13;&amp;#10;获取历史工单:无历史工单&amp;#13;&amp;#10;:下一步&amp;#13;&amp;#10;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关闭.:诊断无异常/解释不认可&amp;#13;&amp;#10;:下一步&amp;#13;&amp;#10;node_317:&amp;#13;&amp;#10;:不符合办理条件&amp;#13;&amp;#10;:在湖北&amp;#13;&amp;#10;:能/不清楚&amp;#13;&amp;#10;:能/不清楚&amp;#13;&amp;#10;:网络无异常&amp;#13;&amp;#10;:1、受理流水号：;2、受理号码：13227290722;3、主叫号码：13227290722;4、被叫号码：;5、客户姓名：李笃强;6、客户级别：三星忠诚用户;7、用户归属地：宜昌市; 8、受理员工工号：hubXN23ZH7223;9、手机厂商：;10、投诉渠道：10010客服热线;11、投诉打点范围：0.5千米;12、投诉地址：宜昌市-兴山县:昭君镇东风幼儿园【昭君镇思乡路幼儿园旁边】;13、网格ID：70337;14、网格名称：YC_B_湖北省宜昌市兴山县252省道-312省道交叉口附近网格_70337;15、经度：110.753545;16、纬度：31.232271;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满格;24、用户周边使用情况：不清楚;25、主工单流水号：hub169707387142058983;26、语音业务类型：;27、数据业务类型：无法上网;28、用户是否接受解释：否;29、公告类型：;30、基站ID：117.1006114;31、基站名称：117.1006114;32、其它地方是否正常使用：是;33、之前是否可以正常使用：是;</t>
  </si>
  <si>
    <t>网络质量：宜昌市-兴山县:昭君镇东风幼儿园【昭君镇思乡路幼儿园旁边】AA。经网络部核查，客户投诉地点信号覆盖正常，已联系客户解释清楚，客户知晓，认可</t>
  </si>
  <si>
    <t>TS202310111745402245</t>
  </si>
  <si>
    <t>邓家喜</t>
  </si>
  <si>
    <t>2023-10-13 09:10:25</t>
  </si>
  <si>
    <t>判断省份:湖北&amp;#13;&amp;#10;:移网上网慢&amp;#13;&amp;#10;获取参数:&amp;#13;&amp;#10;获取历史工单:无历史工单&amp;#13;&amp;#10;:下一步&amp;#13;&amp;#10;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接口调用失败.:诊断无异常/解释不认可&amp;#13;&amp;#10;:下一步&amp;#13;&amp;#10;node_255:&amp;#13;&amp;#10;::不同意/已配置&amp;#13;&amp;#10;:在湖北&amp;#13;&amp;#10;:所有APP&amp;#13;&amp;#10;:长期&amp;#13;&amp;#10;:网络无异常&amp;#13;&amp;#10;:1、受理流水号：;2、受理号码：18671766181;3、主叫号码：18671766181;4、被叫号码：;5、客户姓名：邓家喜;6、客户级别：四星忠诚用户;7、用户归属地：宜昌市; 8、受理员工工号：hubXN23ZH3610;9、手机厂商：;10、投诉渠道：10010客服热线;11、投诉打点范围：3千米;12、投诉地址：宜昌市-枝江市:董市镇人民政府【董市镇金盆山大道141号】;13、网格ID：124959;14、网格名称：YC_B_124959;15、经度：111.698189;16、纬度：30.413021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三格;24、用户周边使用情况：不清楚;25、主工单流水号：hub169701741835294606;26、语音业务类型：;27、数据业务类型：上网速度慢;28、用户是否接受解释：否;29、公告类型：网络信息;30、基站ID：117.111040;31、基站名称：117.11104;32、其它地方是否正常使用：是;33、之前是否可以正常使用：是;&amp;#13;&amp;#10;用户实际所在地区：董市镇和安福寺镇交界处，称没信号，要求核实回复处理</t>
  </si>
  <si>
    <t>用户表示无需处理，后期有问题与测试人员联系，处理人 陈益满 联系电话 18671733750</t>
  </si>
  <si>
    <t>TS202310111416431548</t>
  </si>
  <si>
    <t>魏张成</t>
  </si>
  <si>
    <t>2023-10-13 09:10:30</t>
  </si>
  <si>
    <t>判断省份:湖北 移网无法上网 手机移动数据 移网一键诊断结果:1.用户状态是否正常：开通.2.上网功能是否正常：开通.3.流量封顶情况：未封顶.4.近期缴费开机记录情况：无缴费开机.5.2345G终端支持情况：4G终端.6.是否开通关闭公网：.7.是否存在群障：不存在.8.查询终端5G开关状态：--.9.查询流量是否限速：未限速.10.查询用户终端蜂窝网络状态：开启.:诊断无异常/解释不认可 是否在赔付范围内:是 判断补救金额是否超过500元:生成在线承诺补救工单，补救产品：:1、受理流水号：;2、受理号码：13165616667;3、主叫号码：13165616667;4、被叫号码：;5、客户姓名：魏张成;6、客户级别：三星用户;7、用户归属地：宜昌市; 8、受理员工工号：hubXN214217;9、手机厂商：;10、投诉渠道：10010客服热线;、投诉地址：宜昌市-夷陵区:恒大名都【东方大道与东城路交叉口】;13、网格ID：99879;14、网格名称：YC_B_湖北省宜昌市夷陵区网格_99879;15、经度：111.361512;16、纬度：30.762018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外;23、手机信号强弱：无信号;24、用户周边使用情况：不清楚;25、主工单流水号：hub169700448708145223;26、语音业务类型：无法主被叫;27、数据业务类型：无法上网;28、用户是否接受解释：否;29、公告类型：网络信息;30、基站ID：117.111237;31、基站名称：117.111237;32、其它地方是否正常使用：是;33、之前是否可以正常使用：是; 用户来电反映从（一直）开始在（湖北宜昌市-夷陵区:恒大名都）使用（无信号），服务状态正常，用户（已开关机/换机换卡）测试，仍然如此，要求尽快处理，第二联系电话（13165616667）备注：用户无法提供更具体的地址和电话.称一下雨就无法使用</t>
  </si>
  <si>
    <t>用户表示下雨天全宜昌市无法上网，其他用户正常使用，非移网质量问题，烦请协助处理。处理人 陈益满 联系电话 18671733750</t>
  </si>
  <si>
    <t>BL202310130917300325</t>
  </si>
  <si>
    <t>办理工单（2021版）&gt;&gt;宽带业务&gt;&gt;宽带停机/复通</t>
  </si>
  <si>
    <t>071704571576</t>
  </si>
  <si>
    <t>刘祖国</t>
  </si>
  <si>
    <t>2023-10-13 14:15:00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</si>
  <si>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FTTB设备是否正常:无异常;&amp;#13;&amp;#10;:&amp;#13;&amp;#10;宽带费用充足，服务状态开通，但3A订购状态：锁定，请尽快处理</t>
  </si>
  <si>
    <t>系统支撑：用户反映宽带无法使用。经核实，属系统支撑不到位，已发沃工单协助处理，现恢复正常，满意。</t>
  </si>
  <si>
    <t>TS202310131225500020</t>
  </si>
  <si>
    <t>高丝语</t>
  </si>
  <si>
    <t>2023-10-13 19:23:18</t>
  </si>
  <si>
    <t>[10015转接10010用户] 判断省分:其他省分&amp;#13;&amp;#10;:流量计费争议&amp;#13;&amp;#10;判断省分::定向流量未免流&amp;#13;&amp;#10;:不认可&amp;#13;&amp;#10;:不符合或不愿意开通&amp;#13;&amp;#10;:&amp;#13;&amp;#10;&amp;#13;&amp;#10;高级模板内容：&amp;#13;&amp;#10;投诉问题描述:用户称自己在学校附近使用校园流量，一直在扣通用流量，不认可流量费用，要求这边处理情况，请后台核查基站问题以及使用情况&amp;#13;&amp;#10;争议定向流量包产品名称:50元500G基站流量(立即生效)-湖北校园-48个月&amp;#13;&amp;#10;订购渠道:宜昌市城区三峡大学图书城自有营业厅（校园）&amp;#13;&amp;#10;订购日期:2023-09-11&amp;#13;&amp;#10;用户要求:尽快解决问题并退还流量费&amp;#13;</t>
  </si>
  <si>
    <t>系统支撑：因系统支撑不到位导致客户无法使用校园基站流量，已发三职营业厅将号码重新导入，另考虑客户感知，申请减免本月流量费用合计10元，24小时内到账，此费用不可打印账单发票，回访满意</t>
  </si>
  <si>
    <t>TS202310121321231209</t>
  </si>
  <si>
    <t>曾祥英</t>
  </si>
  <si>
    <t>2023-10-13 16:18:36</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</si>
  <si>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投诉内容:副卡改最少资费，怎么有宽带帐号，根本没有用，麻烦帮忙</t>
  </si>
  <si>
    <t>TS202310121254230708</t>
  </si>
  <si>
    <t>2023-10-13 13:48:36</t>
  </si>
  <si>
    <t>主办单位：湖北&amp;#10;客户类别：普通客户&amp;#10;10010是否打通：是&amp;#10;是否二次致电10015：是&amp;#10;是否联系：是&amp;#10;升级倾向：无&amp;#10;号码归属省：湖北&amp;#10;SVIP等级：&amp;#10;----&amp;#13;&amp;#10;高级模板内容：&amp;#13;&amp;#10;5*客户要求及问题补充:用户来电反映收不到携转码，请尽快联系，谢谢&amp;#13;</t>
  </si>
  <si>
    <t>ZX202310121215460865</t>
  </si>
  <si>
    <t>张帅</t>
  </si>
  <si>
    <t>2023-10-13 14:16:19</t>
  </si>
  <si>
    <t>用户来电反映自己今天已经到营业厅解除了宽带和副卡，但是一直还收不到携转码，前台查询解释：数据可能还没有更新建议用户稍等一下，用户不认可，要求我方核实什么时候才能够携号转网，请核实处理，谢谢</t>
  </si>
  <si>
    <t>携号转网（当阳乡镇 ）：用户表示无需接收携转校验码，挽留无效，属终端设置问题，现用户已于2023-10-12 17:00:31成功办理携转，满意。</t>
  </si>
  <si>
    <t>TS202310121353491806</t>
  </si>
  <si>
    <t>刘成茂</t>
  </si>
  <si>
    <t>2023-10-13 09:09:31</t>
  </si>
  <si>
    <t>[65岁以上老人] &amp;#13;&amp;#10;高级模板内容：&amp;#13;&amp;#10;投诉问题描述:收不到携转码&amp;#13;&amp;#10;查询号码状态及短信功能是否正常:是   &amp;#13;&amp;#10;是否有受限业务:否&amp;#13;&amp;#10;用户要求:要求接受到授权码&amp;#13;</t>
  </si>
  <si>
    <t>携号转网（西陵 ）：经核实，号码符合携出条件，联系客户表示已能正常接收到，已成功办理携号转网，满意。</t>
  </si>
  <si>
    <t>TS202310111650250843</t>
  </si>
  <si>
    <t>2023-10-13 11:08:24</t>
  </si>
  <si>
    <t>&amp;#13;&amp;#10;高级模板内容：&amp;#13;&amp;#10;投诉问题描述:用户称交了100元安网的，网安好了就会退100元到手机上&amp;#13;&amp;#10;业务名称:返费&amp;#13;&amp;#10;变更渠道:10010&amp;#13;&amp;#10;用户要求:用户称交了100元安网的，网安好了就会退100元到手机上请核查&amp;#13;</t>
  </si>
  <si>
    <t>携号转网（西陵营服中心）：用户反映携号转网问题，已按前客服承诺给用户减免100元宽带安装宽带，24小时现金到帐，此费用不可打印发票，满意。</t>
  </si>
  <si>
    <t>TS202310130856360078</t>
  </si>
  <si>
    <t>饶志勇</t>
  </si>
  <si>
    <t>2023-10-13 10:55:47</t>
  </si>
  <si>
    <t>&amp;#13;&amp;#10;高级模板内容：&amp;#13;&amp;#10;投诉问题描述:无法收取携转码&amp;#13;&amp;#10;查询号码状态及短信功能是否正常:是   &amp;#13;&amp;#10;是否有受限业务:否&amp;#13;&amp;#10;用户要求:用户要求马上处理，谢谢&amp;#13;</t>
  </si>
  <si>
    <t>携号转网（长阳城区 ）：用户反映携转码接收不成功，挽留无效，已成功接收，号码现成功携号转网，满意。</t>
  </si>
  <si>
    <t>TS202310121405052033</t>
  </si>
  <si>
    <t>071700259020</t>
  </si>
  <si>
    <t>毛大贵</t>
  </si>
  <si>
    <t>2023-10-13 08:49:06</t>
  </si>
  <si>
    <t>主办单位：湖北&amp;#10;客户类别：普通客户&amp;#10;10010是否打通：是&amp;#10;是否二次致电10015：是&amp;#10;是否联系：是&amp;#10;升级倾向：工信部&amp;#10;号码归属省：湖北&amp;#10;SVIP等级：&amp;#10;判断地市:其余地市&amp;#13;&amp;#10;根据用户销户的原因，进行挽留:挽留失败&amp;#13;&amp;#10;获取参数:&amp;#13;&amp;#10;判断用户套餐类型:融合用户、合约用户&amp;#13;&amp;#10;建议用户前往营业厅查询后办理销户业务:依然要求在线销户&amp;#13;&amp;#10;:1.用户来电要求投诉湖北10010工号27578人员，不给用户处理问题，请处理  2.要求取消宽带，挽留无效，提到工信部投诉，加急，请处理&amp;#13;</t>
  </si>
  <si>
    <t>携号转网①客户基本资料：业务号码：071700259020、客户姓名：毛大贵、套餐情况：畅越冰激凌融合5G套餐300M宽带（湖北）、客户反映取消业务的问题&amp;#10;②首次联系客户时间：2023-10-12 14:35:25&amp;#10;③投诉核查处理情况：收到贵部转办，我司立即组织核查，经核实，（宜都城区）客户要求注销CPE宽带，10010在线客服无取消权限，挽留无效，我部已协助取消。&amp;#10;④答复客户时间及客户满意度评价：根据上述情况我司于2023-10-12 18:22:25联系客户解释，满意。回单人：颜晶 6921001.&amp;#10;⑤投诉核查关联材料：无"</t>
  </si>
  <si>
    <t>ZX202310121300171137</t>
  </si>
  <si>
    <t>刘雨嫣</t>
  </si>
  <si>
    <t>2023-10-13 09:09:43</t>
  </si>
  <si>
    <t>判断省分:湖北&amp;#13;&amp;#10;:失败&amp;#13;&amp;#10;node_42:&amp;#13;&amp;#10;:无合约/简单合约&amp;#13;&amp;#10;:单卡/移移融合副卡套餐&amp;#13;&amp;#10;获取用户证件类型::不认可&amp;#13;&amp;#10;:&amp;#13;&amp;#10;&amp;#13;&amp;#10;高级模板内容：&amp;#13;&amp;#10;问题描述:用户来电要求我方在线办理销户&amp;#13;&amp;#10;第二联系方式:13040985052&amp;#13;&amp;#10;销户原因:不想使用了&amp;#13;&amp;#10;用户要求:用户来电要求我方在线办理销户，用户要求联系他的号码必须是双向都可以拨通的&amp;#13;</t>
  </si>
  <si>
    <t>TS202310130926160671</t>
  </si>
  <si>
    <t>2023-10-13 09:57:50</t>
  </si>
  <si>
    <t>&amp;#13;&amp;#10;高级模板内容：&amp;#13;&amp;#10;投诉问题描述:用户反馈自己的手机号码无法绑定微信&amp;#13;&amp;#10;争议号码:18672657953&amp;#13;&amp;#10;问题现象:无法注册第三方应用 &amp;#13;&amp;#10;用户要求:用户要求我方24以内给他一个回复，谢谢。加急。&amp;#13;</t>
  </si>
  <si>
    <t>TS202310121717351967</t>
  </si>
  <si>
    <t>蒋杨生</t>
  </si>
  <si>
    <t>2023-10-13 09:26:33</t>
  </si>
  <si>
    <t>[65岁以上老人] :二次卡问题&amp;#13;&amp;#10;判断省分:其他省分&amp;#13;&amp;#10;:无法注册第三方应用（微信支付宝等）&amp;#13;&amp;#10;:不可清理APP&amp;#13;&amp;#10;判断省分:其他&amp;#13;&amp;#10;:不认可&amp;#13;&amp;#10;:仍不认可&amp;#13;&amp;#10;:&amp;#13;&amp;#10;&amp;#13;&amp;#10;高级模板内容：&amp;#13;&amp;#10;投诉问题描述:用户反映这个号码无法注销微信提示：该手机号当前无法绑定微信号 对其不认可 要求核实这个号码到底能不能注册微信 &amp;#13;&amp;#10;争议号码:13197309781&amp;#13;&amp;#10;问题现象:无法注册第三方应用 &amp;#13;&amp;#10;用户要求:要求核实处理并回复&amp;#13;</t>
  </si>
  <si>
    <t>BL202310131538170990</t>
  </si>
  <si>
    <t>李先保</t>
  </si>
  <si>
    <t>2023-10-13 16:38:43</t>
  </si>
  <si>
    <t>[65岁以上老人] &amp;#13;&amp;#10;高级模板内容：&amp;#13;&amp;#10;需区域二线受理的业务:用户无法提供验证码&amp;#13;&amp;#10;用户需办理业务名称:	 5G加油包19元5GB（次月生效）&amp;#13;&amp;#10;业务办理类型:取消&amp;#13;&amp;#10;业务生效时间:立即生效&amp;#13;&amp;#10;是否已按规范验证用户信息:是&amp;#13;</t>
  </si>
  <si>
    <t>BL202310131506380460</t>
  </si>
  <si>
    <t>刘洪琴</t>
  </si>
  <si>
    <t>2023-10-13 16:56:53</t>
  </si>
  <si>
    <t>BL202310131417082130</t>
  </si>
  <si>
    <t>2023-10-13 17:05:22</t>
  </si>
  <si>
    <t>22年Q3Q4重点客户&amp;#13;&amp;#10;高级模板内容：&amp;#13;&amp;#10;需区域二线受理的业务:用户无法提供验证码&amp;#13;&amp;#10;用户需办理业务名称:悦阅E会员20元包+联通助理-畅爽版（在线渠道）&amp;#13;&amp;#10;业务办理类型:取消&amp;#13;&amp;#10;业务生效时间:次月生效&amp;#13;&amp;#10;是否已按规范验证用户信息:是&amp;#13;&amp;#10;备注（如开通流量包、语音包请备注清楚当月有效/长期有效）:取消业务&amp;#13;</t>
  </si>
  <si>
    <t>BL202310131219420756</t>
  </si>
  <si>
    <t>王兆桂</t>
  </si>
  <si>
    <t>2023-10-13 14:17:31</t>
  </si>
  <si>
    <t>&amp;#13;&amp;#10;高级模板内容：&amp;#13;&amp;#10;需区域二线受理的业务:用户无法提供验证码&amp;#13;&amp;#10;用户需办理业务名称:5G炫彩加油包19元10GB（立即生效）（湖北）&amp;#13;&amp;#10;业务办理类型:取消&amp;#13;&amp;#10;业务生效时间:立即生效&amp;#13;&amp;#10;是否已按规范验证用户信息:无需验证&amp;#13;</t>
  </si>
  <si>
    <t>BL202310131057241925</t>
  </si>
  <si>
    <t>廖忠梅</t>
  </si>
  <si>
    <t>2023-10-13 14:04:11</t>
  </si>
  <si>
    <t>13264900133命中精准预判服务场景:[65岁以上老人] &amp;#13;&amp;#10;用户来电反映要求开通短信功能，要求尽快处理</t>
  </si>
  <si>
    <t>BL202310131049381775</t>
  </si>
  <si>
    <t>杜凡军</t>
  </si>
  <si>
    <t>2023-10-13 11:04:48</t>
  </si>
  <si>
    <t>用户来电反映需要解除流量封顶但是收不到验证码帮忙解除一下</t>
  </si>
  <si>
    <t>BL202310131012341118</t>
  </si>
  <si>
    <t>韩林</t>
  </si>
  <si>
    <t>2023-10-13 15:07:57</t>
  </si>
  <si>
    <t>BL202310122058371809</t>
  </si>
  <si>
    <t>蔡中芬</t>
  </si>
  <si>
    <t>2023-10-13 09:21:03</t>
  </si>
  <si>
    <t>[65岁以上老人] &amp;#13;&amp;#10;高级模板内容：&amp;#13;&amp;#10;需区域二线受理的业务:用户无法提供验证码&amp;#13;&amp;#10;用户需办理业务名称:关闭上网功能&amp;#13;&amp;#10;业务办理类型:取消&amp;#13;&amp;#10;业务生效时间:立即生效&amp;#13;&amp;#10;是否已按规范验证用户信息:无需验证&amp;#13;&amp;#10;备注（如开通流量包、语音包请备注清楚当月有效/长期有效）:无&amp;#13;</t>
  </si>
  <si>
    <t>BL202310122023401615</t>
  </si>
  <si>
    <t>桂洋</t>
  </si>
  <si>
    <t>2023-10-13 09:07:41</t>
  </si>
  <si>
    <t>22年Q3Q4重点客户22年Q3Q4重点客户22年Q3Q4重点客户用户来电:解挂&amp;#13;&amp;#10;解释需要自助APP办理或线下营业厅办理:不认可&amp;#13;&amp;#10;解释办理规则是为了保护用户利益及信息安全:仍不认可&amp;#13;&amp;#10;判断省分:湖北&amp;#13;&amp;#10;:不配合用app，要求二线给其，解挂，15586378853&amp;#13;</t>
  </si>
  <si>
    <t>BL202310122013071545</t>
  </si>
  <si>
    <t>杨顺琼</t>
  </si>
  <si>
    <t>2023-10-13 09:05:19</t>
  </si>
  <si>
    <t>BL202310121504570060</t>
  </si>
  <si>
    <t>肖婷</t>
  </si>
  <si>
    <t>2023-10-13 09:03:21</t>
  </si>
  <si>
    <t>&amp;#13;&amp;#10;高级模板内容：&amp;#13;&amp;#10;需区域二线受理的业务:用户无法提供验证码&amp;#13;&amp;#10;用户需办理业务名称:上网功能关闭&amp;#13;&amp;#10;业务办理类型:取消&amp;#13;&amp;#10;业务生效时间:立即生效&amp;#13;&amp;#10;是否已按规范验证用户信息:无需验证&amp;#13;</t>
  </si>
  <si>
    <t>BL202310121039041288</t>
  </si>
  <si>
    <t>周立森</t>
  </si>
  <si>
    <t>2023-10-13 11:15:37</t>
  </si>
  <si>
    <t>&amp;#13;&amp;#10;高级模板内容：&amp;#13;&amp;#10;需区域二线受理的业务:用户无法提供验证码&amp;#13;&amp;#10;用户需办理业务名称:炫彩通信助理包体验版-立即生效&amp;#13;&amp;#10;业务办理类型:取消&amp;#13;&amp;#10;业务生效时间:立即生效&amp;#13;&amp;#10;是否已按规范验证用户信息:无需验证&amp;#13;&amp;#10;备注（如开通流量包、语音包请备注清楚当月有效/长期有效）:用户没有验证码，要求取消炫彩通信助理包体验版，请取消谢谢&amp;#13;</t>
  </si>
  <si>
    <t>ZX202310120940172015</t>
  </si>
  <si>
    <t>胡梦周</t>
  </si>
  <si>
    <t>2023-10-13 09:05:09</t>
  </si>
  <si>
    <t>判断省分:湖北&amp;#13;&amp;#10;:失败&amp;#13;&amp;#10;node_42:&amp;#13;&amp;#10;:无合约/简单合约&amp;#13;&amp;#10;:单卡/移移融合副卡套餐&amp;#13;&amp;#10;获取用户证件类型::不认可&amp;#13;&amp;#10;:&amp;#13;&amp;#10;&amp;#13;&amp;#10;高级模板内容：&amp;#13;&amp;#10;问题描述:用户称APP无法办理销户&amp;#13;&amp;#10;第二联系方式:13886749811&amp;#13;&amp;#10;销户原因:不想使用了&amp;#13;&amp;#10;用户要求:用户称APP无法办理销户&amp;#13;</t>
  </si>
  <si>
    <t>业务办理：客户要求注销本机号码，已按客户要求注销，回访满意</t>
  </si>
  <si>
    <t>ZX202310120943462051</t>
  </si>
  <si>
    <t>2023-10-13 09:25:24</t>
  </si>
  <si>
    <t>业务办理：客户要求注销实装宽带，已按客户要求解绑宽带，并转资99元畅爽冰激凌套餐+49元赠费*12个月，次月生效，回访满意</t>
  </si>
  <si>
    <t>TS202310121848181241</t>
  </si>
  <si>
    <t>张钰冰</t>
  </si>
  <si>
    <t>2023-10-13 13:36:35</t>
  </si>
  <si>
    <t>&amp;#13;&amp;#10;高级模板内容：&amp;#13;&amp;#10;投诉问题描述:详见：ZX202310120921301858，用户不想变更套餐取消宽带，用户只想取消副卡，请后台工作人员重新回电协商处理，不要随便给用户取消业务，请协助处理，谢谢&amp;#13;&amp;#10;销户渠道:10010&amp;#13;&amp;#10;无法销户原因:不方便去营业厅&amp;#13;&amp;#10;用户要求:用户不想变更套餐取消宽带，用户只想取消副卡，请后台工作人员重新回电协商处理，不要随便给用户取消业务，请协助处理，谢谢&amp;#13;</t>
  </si>
  <si>
    <t>其他：前期工单用户需办理注销17386511736，经核实属沟通错误导致，并未操作注销宽带，沟通后用户副卡17386511736现已注销成功，满意</t>
  </si>
  <si>
    <t>BL202310121041091325</t>
  </si>
  <si>
    <t>何慧</t>
  </si>
  <si>
    <t>2023-10-13 09:11:56</t>
  </si>
  <si>
    <t>用户来电要求办理套餐折扣7.5折，请处理，谢谢</t>
  </si>
  <si>
    <t>业务办理：菜鸟大小宝卡12个月月费75折优惠合约，已为用户办理，次月生效，合约期12个月，满意</t>
  </si>
  <si>
    <t>ZX202310112010581098</t>
  </si>
  <si>
    <t>颜会兰</t>
  </si>
  <si>
    <t>2023-10-13 09:18:53</t>
  </si>
  <si>
    <t>判断省分:湖北&amp;#13;&amp;#10;:失败&amp;#13;&amp;#10;node_42:&amp;#13;&amp;#10;:无合约/简单合约&amp;#13;&amp;#10;:单卡/移移融合副卡套餐&amp;#13;&amp;#10;获取用户证件类型::不认可&amp;#13;&amp;#10;:&amp;#13;&amp;#10;&amp;#13;&amp;#10;高级模板内容：&amp;#13;&amp;#10;问题描述:用户来电要求销户，肠胃宁个APP上面无法认证，请核实处理&amp;#13;&amp;#10;第二联系方式:13886680055&amp;#13;&amp;#10;销户原因:不想要了&amp;#13;&amp;#10;用户要求:尽快处理回复&amp;#13;</t>
  </si>
  <si>
    <t>业务办理：销户，多次联系用户未接，无法核实用户身份信息故未操作注销，已短信告知用户如需办理业务可联系我部07176921001为其处理</t>
  </si>
  <si>
    <t>ZX202310111658102284</t>
  </si>
  <si>
    <t>2023-10-13 09:06:58</t>
  </si>
  <si>
    <t>判断省分:湖北&amp;#13;&amp;#10;:失败&amp;#13;&amp;#10;node_42:&amp;#13;&amp;#10;:无合约/简单合约&amp;#13;&amp;#10;:单卡/移移融合副卡套餐&amp;#13;&amp;#10;获取用户证件类型::不认可&amp;#13;&amp;#10;:&amp;#13;&amp;#10;&amp;#13;&amp;#10;高级模板内容：&amp;#13;&amp;#10;问题描述:用户要求将号码13098409357销户，已解释，不认可，要求销户&amp;#13;&amp;#10;第二联系方式:13098407152&amp;#13;&amp;#10;销户原因:不想使用&amp;#13;&amp;#10;用户要求:用户要求将号码13098409357销户，请核实处理 &amp;#13;</t>
  </si>
  <si>
    <t>业务办理：销户，核实用户号码风险关停，已告知用户通过手厅操作二次实人认证复机后我部操作销户，用户认可满意</t>
  </si>
  <si>
    <t>BL202310112018581139</t>
  </si>
  <si>
    <t>刘娜</t>
  </si>
  <si>
    <t>2023-10-13 09:04:14</t>
  </si>
  <si>
    <t>用来电要求办理套餐返费69元活动，副卡也申请减免，不愿到厅，烦请协助处理，谢谢，否则投诉未说渠道</t>
  </si>
  <si>
    <t>业务办理：客户要求办理赠费69元*12个月活动，已按客户要求办理，次月生效，回访满意</t>
  </si>
  <si>
    <t>BL202310111218171943</t>
  </si>
  <si>
    <t>2023-10-13 09:04:06</t>
  </si>
  <si>
    <t>用户来电要求我司撤销此号卡订单，称自己要重新办理，建议用户拒收或者15天自动归档用户不接受，要求我司上报处理回电</t>
  </si>
  <si>
    <t>业务办理：客户要求撤销此订单，联系客户无异议，请直接办结</t>
  </si>
  <si>
    <t>BL202310111141001383</t>
  </si>
  <si>
    <t>钟鹏</t>
  </si>
  <si>
    <t>2023-10-13 09:04:56</t>
  </si>
  <si>
    <t>用户要求取消【湖北2I专享39元25GB/100分钟5G炫彩包 （次月生效）】，恢复【轻合约版超级会员（黄金版）立即生效】，表示营销人员介绍不增加费用，实际从30到39增加了9元，并且【轻合约版超级会员（黄金版）立即生效】已停售，对此不满，要求撤销本次变更。</t>
  </si>
  <si>
    <t>业务办理：客户要求撤销次月生效湖北2I专享39元25GB/100分钟5G炫彩包 （次月生效），已按客户要求撤销并勾选轻合约版超级会员（黄金版）全家桶，次月生效，回访满意</t>
  </si>
  <si>
    <t>ZX202310120921301858</t>
  </si>
  <si>
    <t>2023-10-13 10:52:19</t>
  </si>
  <si>
    <t>&amp;#13;&amp;#10;高级模板内容：&amp;#13;&amp;#10;问题描述:客户来电要求副卡销户&amp;#13;&amp;#10;第二联系方式:15672499907&amp;#13;&amp;#10;销户原因:不想使用了&amp;#13;&amp;#10;用户要求:来电表示要求销户副卡，推荐营业厅不认可，请核实处理，谢谢！&amp;#13;</t>
  </si>
  <si>
    <t>业务办理：用户需办理注销17386511736，经核实现已为用户办理销户副卡成功，满意</t>
  </si>
  <si>
    <t>ZX202310130903252276</t>
  </si>
  <si>
    <t>江彬</t>
  </si>
  <si>
    <t>2023-10-13 14:13:10</t>
  </si>
  <si>
    <t>用户要求再次办理（预存话费享折扣优惠 档位三（立即生效*24个月）-湖北政企专属）希望后台协助处理，谢谢</t>
  </si>
  <si>
    <t>业务办理：用户要求办理套餐三折活动，已为用户办理 存量5G畅爽套餐享139元赠费 湖北 ，立即生效，活动期12个月，满意。</t>
  </si>
  <si>
    <t>ZX202310131521270351</t>
  </si>
  <si>
    <t>2023-10-13 17:00:35</t>
  </si>
  <si>
    <t>判断省分:湖北&amp;#13;&amp;#10;:失败&amp;#13;&amp;#10;node_42:&amp;#13;&amp;#10;:无合约/简单合约&amp;#13;&amp;#10;:单卡/移移融合副卡套餐&amp;#13;&amp;#10;获取用户证件类型::不认可&amp;#13;&amp;#10;:&amp;#13;&amp;#10;&amp;#13;&amp;#10;高级模板内容：&amp;#13;&amp;#10;问题描述:用户表示号码要 销户&amp;#13;&amp;#10;第二联系方式:13135812871   &amp;#13;&amp;#10;销户原因:不想用了&amp;#13;&amp;#10;用户要求:尽快处理&amp;#13;</t>
  </si>
  <si>
    <t>业务办理：用户要求办理销户，号码有欠费，已核实用户资料告知办理预约销户，次月15号正式销户，用户同意。</t>
  </si>
  <si>
    <t>BL202310121005000679</t>
  </si>
  <si>
    <t>拓杨</t>
  </si>
  <si>
    <t>2023-10-13 09:05:20</t>
  </si>
  <si>
    <t>用户再次进电，详见：BL202309262149210861，用户称前工作人员承诺在10月 可以解绑合帐关系，要求在线解绑，不要跟别的号码绑在一起</t>
  </si>
  <si>
    <t>业务办理：客户要求解绑账户，核实已解绑，回访满意</t>
  </si>
  <si>
    <t>BL202310121158590112</t>
  </si>
  <si>
    <t>张剑</t>
  </si>
  <si>
    <t>2023-10-13 09:03:28</t>
  </si>
  <si>
    <t>用户来电反映不需要更换新套餐了，需要保持现有套餐，要求撤销套餐变更</t>
  </si>
  <si>
    <t>业务办理：取消撤销转资  客户要求撤消下月生效的转资记录，客服部已操作取消，满意。</t>
  </si>
  <si>
    <t>BL202310121556190852</t>
  </si>
  <si>
    <t>周运富</t>
  </si>
  <si>
    <t>2023-10-13 09:05:55</t>
  </si>
  <si>
    <t>13197341913命中精准预判服务场景:[65岁以上老人] &amp;#13;&amp;#10;用户来电要求续约：畅越冰激凌49元套餐5折附加优惠(内部限量），请尽快处理一下，谢谢</t>
  </si>
  <si>
    <t>业务办理：续约畅越冰激凌49元套餐5折附加优惠(内部限量），核实该合约未到期无法办理续约，已登记次月办理，用户认可，满意</t>
  </si>
  <si>
    <t>BL202310121208490263</t>
  </si>
  <si>
    <t>2023-10-13 09:04:38</t>
  </si>
  <si>
    <t>用户要求办理：联通plus白银会员月卡0元每月，在线未核实到具体信息，用户要求反馈进行办理，请协助核实处理，谢谢</t>
  </si>
  <si>
    <t>业务办理：用户需办理plus白银会员月卡0元每月，现线上无对应勾选项，已解释建议用户持续观察使用，用户知晓。</t>
  </si>
  <si>
    <t>BL202310111759122052</t>
  </si>
  <si>
    <t>谢军</t>
  </si>
  <si>
    <t>2023-10-13 09:06:14</t>
  </si>
  <si>
    <t>用户反映套餐折扣到期，要求继续享受91025450 预存话费享折扣优惠 档位三（次月生效24个月）-湖北政企专属   请协助处理</t>
  </si>
  <si>
    <t>业务办理：用户需办理续订预存话费享折扣优惠档位三，现线上无对应勾选项，沟通后为用户办理 存量5G畅爽套餐享139元赠费 湖北【合约时间：2023-11-01至2024-09-30】，等同3折，满意</t>
  </si>
  <si>
    <t>BL202310121052371530</t>
  </si>
  <si>
    <t>闵乐亮</t>
  </si>
  <si>
    <t>2023-10-13 09:05:05</t>
  </si>
  <si>
    <t>判断省分:湖北&amp;#13;&amp;#10;:无意向资费&amp;#13;&amp;#10;node_104:&amp;#13;&amp;#10;node_102:&amp;#13;&amp;#10;:降套&amp;#13;&amp;#10;:消费过高&amp;#13;&amp;#10;:挽留后，用户依旧要求降套&amp;#13;&amp;#10;:消费对比&amp;#13;&amp;#10;:挽留失败&amp;#13;&amp;#10;:&amp;#13;&amp;#10;node_106:&amp;#13;&amp;#10;:无合约/无靓号&amp;#13;&amp;#10;:&amp;#13;&amp;#10;用户要求撤销次月生效的冰激凌399元套餐，烦请后台协助处理</t>
  </si>
  <si>
    <t>业务办理：用户需撤销次月生效的冰激凌399元套餐，经核实现已为用户操作取消成功，满意</t>
  </si>
  <si>
    <t>TS202310111736312021</t>
  </si>
  <si>
    <t>2023-10-13 09:08:56</t>
  </si>
  <si>
    <t>&amp;#13;&amp;#10;高级模板内容：&amp;#13;&amp;#10;投诉问题描述:用户称办理套餐时是说的每月有5折活动，现在没有了&amp;#13;&amp;#10;业务名称:预存话费享折扣优惠 档位五（次月生效*24个月）-湖北政企专属&amp;#13;&amp;#10;宣传渠道:营业厅&amp;#13;&amp;#10;宣传内容:每月5折&amp;#13;&amp;#10;实际情况:5折优惠于8底过期&amp;#13;&amp;#10;用户要求:继续续约活动&amp;#13;</t>
  </si>
  <si>
    <t>业务办理：存量5G畅爽套餐享69元赠费 湖北，已为用户续约，本月生效，合约期12个月，并申请减免9月套餐差价65元，24小时内赠费到账，不可打印发票，联系用户未接已短信告知，如有疑问可在工作时间（08:30-12:00；14:00-17:30）联系07176921001、13032700872宜昌客服。如用户咨询，请前台10010话务中心代为解释，谢谢</t>
  </si>
  <si>
    <t>BL202310121315381062</t>
  </si>
  <si>
    <t>严阶宝</t>
  </si>
  <si>
    <t>2023-10-13 09:05:02</t>
  </si>
  <si>
    <t>用户要求续约 宜昌目标用户99元档5G融合套餐3折优惠24月（立即生效）</t>
  </si>
  <si>
    <t>业务办理：用户需续订合套餐3折优惠24月，经核实现无对应勾选项，存量5G畅爽套餐享69元赠费 湖北【合约时间：2023-11-01至2024-09-30】等同3折，满意</t>
  </si>
  <si>
    <t>TS202310111925411600</t>
  </si>
  <si>
    <t>王思琪</t>
  </si>
  <si>
    <t>2023-10-13 16:05:47</t>
  </si>
  <si>
    <t>&amp;#13;&amp;#10;高级模板内容：&amp;#13;&amp;#10;投诉问题描述:销户18671708450&amp;#13;&amp;#10;销户渠道:线上&amp;#13;&amp;#10;无法销户原因:不能立即&amp;#13;&amp;#10;用户要求:尽快处理联系18229734909&amp;#13;</t>
  </si>
  <si>
    <t>业务办理：销户，用户要求办理销户，已跟用户解释清楚，并取消流量包，因用户不愿提供银行卡卡号清退费，建议用户可在联通APP上操作销户，用户满意。</t>
  </si>
  <si>
    <t>BL202310121346051390</t>
  </si>
  <si>
    <t>荣安明</t>
  </si>
  <si>
    <t>2023-10-13 09:07:54</t>
  </si>
  <si>
    <t>用户来电要求给所有副卡办理预存0元;赠送费用120元,分12月返还;,请尽快处理,谢谢(18695064018 15571729831  18671769591 )</t>
  </si>
  <si>
    <t>业务办理：用户要求办理副卡不收费业务，已申请减免18695064018/15571729831两个张副卡0元，次月生效，满意。</t>
  </si>
  <si>
    <t>BL202310121106331785</t>
  </si>
  <si>
    <t>周金波</t>
  </si>
  <si>
    <t>2023-10-13 09:03:09</t>
  </si>
  <si>
    <t>用户要求办理副卡免月租12个月（10元话费12个月），不愿到厅，并且要求取消套餐内的联通助理，视频彩铃，云盘业务，不然就携号转网，请协助处理谢谢！</t>
  </si>
  <si>
    <t>业务办理：用户要求办理副卡免月租12个月活动 客服部已操作办理，另客户要求取消 炫彩通信助理包 ，核实客户办理有199元5G畅爽冰激凌100元赠费活动，办理时需开通 炫彩通信助理包 ，无法操作取消，客户表示知晓。</t>
  </si>
  <si>
    <t>BL202310121452102370</t>
  </si>
  <si>
    <t>卢斌</t>
  </si>
  <si>
    <t>2023-10-13 10:51:28</t>
  </si>
  <si>
    <t>5G套餐月费7折优惠（次月生效24个月）（取整）（湖北）&amp;#13;&amp;#10;续约</t>
  </si>
  <si>
    <t>业务办理：用户要求办理套餐7折优惠，系统无勾选项，已协商客户办理转资畅爽冰激凌5G套餐99元套餐，参加 存量5G畅爽套餐享39元赠费 活动，活动至2024-10-31 23:59:59，客户满意。</t>
  </si>
  <si>
    <t>BL202310131207410602</t>
  </si>
  <si>
    <t>胡凌云</t>
  </si>
  <si>
    <t>2023-10-13 14:13:07</t>
  </si>
  <si>
    <t>用户称之前参加的活动： 预存话费享折扣优惠 档位三（立即生效24个月）-湖北政企专属 已到期，要求再次为其办理，请处理，谢谢</t>
  </si>
  <si>
    <t>业务办理：用户要求续办套餐三折活动，已为用户办理存量5G畅爽套餐享69元赠费 湖北 ，立即生效，活动期12个月，满意。</t>
  </si>
  <si>
    <t>BL202310121439582150</t>
  </si>
  <si>
    <t>2023-10-13 09:22:37</t>
  </si>
  <si>
    <t>用户要求继续续约畅越冰激凌99元套餐5折附加优惠(内部限量），人工台已解释，用户不认可，要求必须续约，不续约就转网</t>
  </si>
  <si>
    <t>业务办理：用户要求续约套餐五折活动，已为用户办理99元5G畅越享49元赠费（次月生效）湖北 ，活动期12个月，满意。</t>
  </si>
  <si>
    <t>TS202310111601262010</t>
  </si>
  <si>
    <t>陈忠良</t>
  </si>
  <si>
    <t>2023-10-13 11:05:16</t>
  </si>
  <si>
    <t>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	 19元5GB炫彩权益5G加油包（立即生效）新(湖北)&amp;#13;&amp;#10;反应问题涉及场景:未经同意订购业务&amp;#13;&amp;#10;产品名称:	 19元5GB炫彩权益5G&amp;#13;&amp;#10;争议月份:2023年8月、2023年9月、2023年10月&amp;#13;&amp;#10;是否承诺退费:是&amp;#13;&amp;#10;承诺退费金额:57&amp;#13;&amp;#10;是否取消业务（如取消失败，需加上系统报错的提示）:是&amp;#13;&amp;#10;是否需要回复:否&amp;#13;&amp;#10;用户要求:退费&amp;#13;</t>
  </si>
  <si>
    <t>业务管理：用户反映被动订购19元5GB炫彩权益5G加油包，经核实，湖北省宜昌市OMO于23年8月开户时办理此业务，现用户表示无需使用，已取消并申请退8-10月扣费57元及9月两张副卡扣费10元，合计退费67（ 2023-10-12 22:28:29 到账50元，2023-10-13 09:19:30到账17元，金额正确），此费用不可打印发票，满意。</t>
  </si>
  <si>
    <t>TS202310121905401511</t>
  </si>
  <si>
    <t>陈显斌</t>
  </si>
  <si>
    <t>2023-10-13 09:58:17</t>
  </si>
  <si>
    <t>【2022年上工信部测评重保用户】判断省分:湖北&amp;#10;:流量费争议&amp;#10;:流量包定制争议&amp;#10;:不认可&amp;#10;:未享受&amp;#10;:小于等于500元，且仅限单倍、月份不超过12个月&amp;#10;:&amp;#10;&amp;#10;高级模板内容：&amp;#10;投诉问题描述:自己没有开通， 要求处理费用&amp;#10;业务名称:5G加油包29元10GB（立即生效）5G时代-精英社科历史包 联通助理-智能应答5元（首月免费）&amp;#10;争议月份:2023年10月、2023年9月、2023年8月&amp;#10;争议金额:162&amp;#10;是否承诺退费:是&amp;#10;用户要求:退费</t>
  </si>
  <si>
    <t>TS202310131429032364</t>
  </si>
  <si>
    <t>刘洪玉</t>
  </si>
  <si>
    <t>2023-10-13 16:50:38</t>
  </si>
  <si>
    <t>判断省分:其他省分&amp;#10;:流量计费争议&amp;#10;判断省分::流量包定制争议&amp;#10;:不认可&amp;#10;:未享受&amp;#10;:小于等于500元，且仅限单倍、月份不超过12个月&amp;#10;:&amp;#10;&amp;#10;高级模板内容：&amp;#10;投诉问题描述:要求退流量包的29元费用&amp;#10;业务名称:5G加油包29元10GB&amp;#10;争议月份:2023年10月&amp;#10;争议金额:29&amp;#10;是否承诺退费:是&amp;#10;用户要求:用户要求退5G加油包29元10GB产生的费用，业务已取消，前台已承诺退费，24小时内，请后台协助处理谢谢</t>
  </si>
  <si>
    <t>TS202310130620071860</t>
  </si>
  <si>
    <t>焦铁金</t>
  </si>
  <si>
    <t>2023-10-13 11:08:13</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</si>
  <si>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来电反映自己没有办理过5G加油包29元10GB首月优惠版 （立即生效），在线解释不认可，要求退费&amp;#13;&amp;#10;业务名称:5G加油包29元10GB首月优惠版 （立即生效）&amp;#13;&amp;#10;争议月份:2023年8月、2023年9月、2023年10月&amp;#13;&amp;#10;争议金额:63&amp;#13;&amp;#10;是否承诺退费:是&amp;#13;&amp;#10;用户要求:要求退费，前台已承诺退费并告知注意事项&amp;#13;</t>
  </si>
  <si>
    <t>TS202310130939180949</t>
  </si>
  <si>
    <t>谢士超</t>
  </si>
  <si>
    <t>2023-10-13 15:30:32</t>
  </si>
  <si>
    <t>&amp;#13;&amp;#10;高级模板内容：&amp;#13;&amp;#10;投诉问题描述:对9月月租不认可，说没办过哔哩哔哩15G流量加会员月包5G加油包19元5GB首月优惠版 （立即生效）5G加油包29元10GB（立即生效）&amp;#13;&amp;#10;争议月份:2023年9月&amp;#13;&amp;#10;争议金额:59&amp;#13;&amp;#10;用户要求:退费退订&amp;#13;</t>
  </si>
  <si>
    <t>解释宣传： 湖北省宜昌市OMO ，流量包费用问题未解释清楚。经核实，客户于2023-09-03 18:22:12湖北省宜昌市OMO办理5G加油包19元5GB首月优惠版，2023-09-03 18:28:10湖北省宜昌市OMO办理5G加油包29元10GB，已联系客户解释说明，现客户表示无需使用，业务已取消，考虑客户感知，申请减免23.9月-10月费用合计82元，24小时到帐，此费用无法抵扣往月欠费且不可打印发票，另用户订购产品哔哩哔哩15G流量加会员月包，产品代码为88226，订购时间23年9月，取消时间为23年10月，25元/月，合计扣费2个月，累计产生费用合计50元，订购方式为集团统一认证平台” 短信验证码，有二次确认过程，不存在订购违规现象。考虑用户使用感知，网站方已取消屏蔽并于三个工作日内退费50元到账，此费用不可抵扣往月欠费及打印发票，满意。</t>
  </si>
  <si>
    <t>TS202310130858200105</t>
  </si>
  <si>
    <t>吴春景</t>
  </si>
  <si>
    <t>2023-10-13 14:40:24</t>
  </si>
  <si>
    <t>&amp;#13;&amp;#10;高级模板内容：&amp;#13;&amp;#10;投诉问题描述:用户来电反映自己在抖音上订购了一张卡，说的是19元一个月，为什么每次扣30，我方经告知原价30元一个月，用户不认可&amp;#13;&amp;#10;业务名称: 小天卡-2023&amp;#13;&amp;#10;宣传渠道:其他:抖音直播&amp;#13;&amp;#10;宣传内容:抖音&amp;#13;&amp;#10;实际情况:30元一个月&amp;#13;&amp;#10;用户要求:请后台处理&amp;#13;</t>
  </si>
  <si>
    <t>解释宣传： 湖北省宜昌市OMO ，套餐费用问题未解释清楚。经核实，客户办理小天卡-2023 套餐，每月29元月租，参加商家赠送话费活动，已联系客户解释说明，考虑客户感知，已为客户办理预存话费享10元/月话费优惠12个月，满意。</t>
  </si>
  <si>
    <t>TS202310121433430175</t>
  </si>
  <si>
    <t>王松林</t>
  </si>
  <si>
    <t>2023-10-13 09:05:51</t>
  </si>
  <si>
    <t>&amp;#13;&amp;#10;高级模板内容：&amp;#13;&amp;#10;投诉问题描述::用户来电在京东购买的大骑手卡，实际是 菜鸟小宝卡（新）。并且宣传的是是充100送170元。前5个月48元后面68元。客户认为第一个月是按照68元扣除。&amp;#13;&amp;#10;业务名称:无&amp;#13;&amp;#10;宣传渠道:其他:京东&amp;#13;&amp;#10;宣传内容::用户来电在京东购买的大骑手卡，实际是 菜鸟小宝卡（新）。并且宣传的是是充100送170元。前5个月48元后面68元。客户认为第一个月是按照68元扣除。&amp;#13;&amp;#10;实际情况:用户表示查询170元赠送，赠送到15587924684&amp;#13;&amp;#10;用户要求:用户要求后台把赠费重新赠送到13197337994。前工单：TS202309240812082404&amp;#13;</t>
  </si>
  <si>
    <t>解释宣传：湖北省宜昌市OMO，西陵营服配送人员张家宜赠费活动未解释清楚。已联系客户解释说明，考虑客户感知，已为客户操作预存话费享10元/月话费优惠12个月活动，客户表示知晓，满意。</t>
  </si>
  <si>
    <t>TS202310120751151581</t>
  </si>
  <si>
    <t>2023-10-13 11:53:55</t>
  </si>
  <si>
    <t>&amp;#13;&amp;#10;高级模板内容：&amp;#13;&amp;#10;投诉问题描述:用户对 20230701-预存得1440元话费分36月（5G129套餐购机优惠）-次月生效-湖北合约附加订购的炫彩通信助理包-云盘版 -次月生效（湖北）等业务不认可，前台已在线解释此业务为附属产品，基础套餐129元返费下来一个月99元用户不认可，只认可89&amp;#13;&amp;#10;争议业务名称:炫彩通信助理包-云盘版 -次月生效（湖北）1 视频彩铃精选会员  联通助理-智能应答5元（次月生效）联通云盘2T尊享会员包2022版10元/月（次月生效&amp;#13;&amp;#10;受理渠道:	 武汉爱瑞迪科技有限公司-西陵 &amp;#13;&amp;#10;争议月份:2023年10月&amp;#13;&amp;#10;争议费用:10&amp;#13;&amp;#10;一线客服在系统里:未取消，请后台协助处理&amp;#13;&amp;#10;是否承诺退费:否&amp;#13;&amp;#10;用户要求:用户要求取消并且要求处理产生的费用！&amp;#13;</t>
  </si>
  <si>
    <t>解释宣传：湖北省宜昌市OMO，炫彩通信助理包费用问题未解释清楚。经核实，客户于23.7月办理20230701-预存得1440元话费分36月活动，需开通炫彩通信助理包-云盘版，无法操作取消，已联系客户解释说明，考虑客户感知，已为客户办理预存话费享10元/月话费优惠12个月，客户满意。</t>
  </si>
  <si>
    <t>TS202310131545141922</t>
  </si>
  <si>
    <t>郑之香</t>
  </si>
  <si>
    <t>2023-10-13 16:54:21</t>
  </si>
  <si>
    <t>[65岁以上老人] 判断省分:湖北&amp;#13;&amp;#10;:流量费争议&amp;#13;&amp;#10;:流量包定制争议&amp;#13;&amp;#10;:不认可&amp;#13;&amp;#10;:未享受&amp;#13;&amp;#10;:小于等于500元，且仅限单倍、月份不超过12个月&amp;#13;&amp;#10;:&amp;#13;&amp;#10;&amp;#13;&amp;#10;高级模板内容：&amp;#13;&amp;#10;投诉问题描述:用户来电对于扣除AR彩铃酷趣会员5G加油包（湖北）不认可，&amp;#13;&amp;#10;业务名称:AR彩铃酷趣会员5G加油包（湖北）&amp;#13;&amp;#10;争议月份:2023年10月&amp;#13;&amp;#10;争议金额:20&amp;#13;&amp;#10;是否承诺退费:是&amp;#13;&amp;#10;用户要求:要求退回扣除的20元费用，请处理，谢谢&amp;#13;</t>
  </si>
  <si>
    <t>TS202310131016251812</t>
  </si>
  <si>
    <t>颜伏平</t>
  </si>
  <si>
    <t>2023-10-13 15:32:32</t>
  </si>
  <si>
    <t>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曾经反映拒绝营销仍被外呼打扰&amp;#13;&amp;#10;产品名称:	 云加速5G畅玩加油包，	 哔哩哔哩15G流量加会员&amp;#13;&amp;#10;争议月份:2023年9月、2023年10月&amp;#13;&amp;#10;是否承诺退费:是&amp;#13;&amp;#10;承诺退费金额:90&amp;#13;&amp;#10;是否取消业务（如取消失败，需加上系统报错的提示）:是&amp;#13;&amp;#10;是否需要回复:否&amp;#13;&amp;#10;用户要求:退费&amp;#13;</t>
  </si>
  <si>
    <t>BL202310130948210762</t>
  </si>
  <si>
    <t>2023-10-13 16:16:47</t>
  </si>
  <si>
    <t>&gt;业务号码&gt;13135817794；&gt;号码归属地&gt;宜昌；&gt;产品名称&gt; 云加速5G畅玩加油包(湖北)；&gt;产品代码&gt;无；&gt;产品编码&gt;91295249；&gt;订购时间 &gt;2023-09-25 00:44:16 ；&gt;核查情况&gt;平台故障；&gt;不规范定制分类&gt;平台故障，无法判责；&gt;退费金额&gt;40元；&gt;退费时间&gt;2023年10月13日；&gt;投诉内容&gt;&amp;#10;&amp;#10;高级模板内容：&amp;#10;赔付类型：:增值业务争议 &amp;#10;CBSS账单扣费名称：:云加速5G畅玩加油包(湖北) 20元 5GB云加速5G畅玩加油包(湖北)&amp;#10;办理渠道:无&amp;#10;赔付月份：:2023年9月、2023年10月&amp;#10;返还倍率:单倍&amp;#10;赔付金额：:40&amp;#10;是否已经取消业务:是&amp;#10;是否承诺退费 ：:否&amp;#10;用户是否需要回复：:否&amp;#10;用户要求：:用户表示未经同意办理业务 要求取消 退还费用 尽快处理</t>
  </si>
  <si>
    <t>TS202310130947161118</t>
  </si>
  <si>
    <t>余芳芳</t>
  </si>
  <si>
    <t>2023-10-13 14:25:23</t>
  </si>
  <si>
    <t>22年Q3Q4重点客户【2022年上工信部测评重保用户】判断省分:湖北&amp;#13;&amp;#10;:流量费争议&amp;#13;&amp;#10;:流量包定制争议&amp;#13;&amp;#10;:不认可&amp;#13;&amp;#10;:未享受&amp;#13;&amp;#10;:小于等于500元，且仅限单倍、月份不超过12个月&amp;#13;&amp;#10;:&amp;#13;&amp;#10;&amp;#13;&amp;#10;高级模板内容：&amp;#13;&amp;#10;投诉问题描述:	 云加速5G畅玩加油包(湖&amp;#13;&amp;#10;业务名称:	 云加速5G畅玩加油包(湖&amp;#13;&amp;#10;争议月份:2023年10月&amp;#13;&amp;#10;争议金额:20&amp;#13;&amp;#10;是否承诺退费:是&amp;#13;&amp;#10;用户要求:退费并取消&amp;#13;</t>
  </si>
  <si>
    <t>TS202310121956092226</t>
  </si>
  <si>
    <t>朱振香</t>
  </si>
  <si>
    <t>2023-10-13 09:41:53</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</si>
  <si>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不知情办理&amp;#13;&amp;#10;业务名称:云加速5G畅玩加油包(湖北)&amp;#13;&amp;#10;争议月份:2023年9月、2023年10月&amp;#13;&amp;#10;争议金额:40&amp;#13;&amp;#10;是否承诺退费:是&amp;#13;&amp;#10;用户要求:要求退费&amp;#13;</t>
  </si>
  <si>
    <t>TS202310121750120166</t>
  </si>
  <si>
    <t>王朝</t>
  </si>
  <si>
    <t>2023-10-13 10:12:18</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</si>
  <si>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客户来电反馈对开通业务云加速5G畅玩加油包(湖北)  不认可&amp;#13;&amp;#10;业务名称:云加速5G畅玩加油包(湖北)  &amp;#13;&amp;#10;争议月份:2023年10月&amp;#13;&amp;#10;争议金额:20&amp;#13;&amp;#10;是否承诺退费:是&amp;#13;&amp;#10;用户要求:退费&amp;#13;</t>
  </si>
  <si>
    <t>BL202310111714291320</t>
  </si>
  <si>
    <t>王银</t>
  </si>
  <si>
    <t>2023-10-13 10:57:44</t>
  </si>
  <si>
    <t>&gt;业务号码&gt;13207221898； &gt;号码归属地&gt;宜昌；&gt;产品名称&gt;热血都市畅听包；&gt;产品代码&gt;66003030；&gt;产品编码&gt;6600303001；&gt;订购时间&gt; 2023-08-24 19:08:28 ；&gt;核查情况&gt;平台故障；&gt;不规范定制分类&gt;平台故障，无法判责；&gt;退费金额&gt;60元；&gt;退费时间&gt;2023/10/12；&gt;投诉内容&gt; [65岁以上老人] 判断省分:其他省分&amp;#10;:增值业务争议&amp;#10;判断省分:湖北&amp;#10;:移网&amp;#10;:在补救范围内&amp;#10;:不认可&amp;#10;:小于等于500元，且仅限单倍、月份不超过12个月&amp;#10;:&amp;#10;&amp;#10;高级模板内容：&amp;#10;赔付类型：:增值业务争议 &amp;#10;CBSS账单扣费名称：:热血都市畅听包&amp;#10;办理渠道:无&amp;#10;赔付月份：:2023年8月、2023年9月、2023年10月&amp;#10;返还倍率:单倍&amp;#10;赔付金额：:60&amp;#10;是否已经取消业务:是&amp;#10;是否承诺退费 ：:是&amp;#10;用户是否需要回复：:是&amp;#10;用户要求：:要求回复</t>
  </si>
  <si>
    <t>BL202310111606090264</t>
  </si>
  <si>
    <t>黄海萍</t>
  </si>
  <si>
    <t>2023-10-13 09:26:38</t>
  </si>
  <si>
    <r>
      <t/>
    </r>
    <r>
      <rPr>
        <sz val="11"/>
        <color theme="1"/>
        <rFont val="宋体"/>
        <family val="2"/>
      </rPr>
      <t>&gt;业务号码&gt;13207222210；&gt;号码归属地&gt;宜昌；&gt;产品名称&gt;云加速5G畅玩加油包(湖北)  ；&gt;产品代码&gt;无；&gt;产品编码&gt;无；&gt;订购时间&gt;2023-09-20 07:08:00；&gt;核查情况&gt;平台故障；&gt;不规范定制分类&gt;平台故障，无法判责；&gt;退费金额&gt;40元；&gt;退费时间&gt;2023/10/12；&gt;投诉内容&gt;赔付类型：:增值业务争议 &amp;#10;CBSS账单扣费名称：:</t>
    </r>
    <r>
      <rPr>
        <sz val="11"/>
        <color theme="1"/>
        <rFont val="Arial"/>
        <family val="2"/>
      </rPr>
      <t xml:space="preserve">	</t>
    </r>
    <r>
      <rPr>
        <sz val="11"/>
        <color theme="1"/>
        <rFont val="宋体"/>
        <family val="2"/>
      </rPr>
      <t xml:space="preserve"> 云加速5G畅玩加油包(&amp;#10;办理渠道:无&amp;#10;赔付月份：:2023年9月、2023年10月&amp;#10;返还倍率:单倍&amp;#10;赔付金额：:40&amp;#10;是否已经取消业务:否&amp;#10;是否承诺退费 ：:是&amp;#10;用户是否需要回复：:否&amp;#10;用户要求：:已承诺退费，有在途订单没有取消</t>
    </r>
  </si>
  <si>
    <t>BL202310121821510406</t>
  </si>
  <si>
    <t>韩江万</t>
  </si>
  <si>
    <t>2023-10-13 10:43:09</t>
  </si>
  <si>
    <t>&gt;业务号码&gt;13227279707；&gt;号码归属地&gt;宜昌；&gt;产品名称&gt;职场菁英畅阅5G加油包（湖北）；&gt;产品代码&gt;91295263；&gt;产品编码&gt;无；&gt;订购时间&gt;2023-10-12 15:19:52；&gt;核查情况&gt;平台故障；&gt;不规范定制分类&gt;平台故障，无法判责；&gt;退费金额&gt;20元；&gt;退费时间&gt;2023-10-13；&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&amp;#10;CBSS账单扣费名称：:职场菁英畅阅5G加油包（湖北）&amp;#10;办理渠道:无&amp;#10;赔付月份：:2023年10月&amp;#10;返还倍率:单倍&amp;#10;赔付金额：:20&amp;#10;是否已经取消业务:是&amp;#10;是否承诺退费 ：:是&amp;#10;用户是否需要回复：:否&amp;#10;用户要求：:用户要求退还产生的费用，谢谢</t>
  </si>
  <si>
    <t>BL202310130949110775</t>
  </si>
  <si>
    <t>王成云</t>
  </si>
  <si>
    <t>2023-10-13 15:54:21</t>
  </si>
  <si>
    <t>&gt;业务号码&gt;15549298163；&gt;号码归属地&gt;宜昌；&gt;产品名称&gt;云加速5G畅玩加油包(湖北)；&gt;产品代码&gt;无；&gt;产品编码&gt;91295249；&gt;订购时间 &gt;2023-10-13 08:40:17；&gt;核查情况&gt;平台故障；&gt;不规范定制分类&gt;平台故障，无法判责；&gt;退费金额&gt;20元；&gt;退费时间&gt;2023年10月13日；&gt;投诉内容&gt;&amp;#10;&amp;#10;高级模板内容：&amp;#10;赔付类型：:增值业务争议 &amp;#10;CBSS账单扣费名称：:云加速5G畅玩加油包(湖北)&amp;#10;SP产品ID/元素ID：:云加速5G畅玩加油包(湖北)&amp;#10;办理渠道:无&amp;#10;赔付月份：:2023年10月&amp;#10;返还倍率:单倍&amp;#10;赔付金额：:20&amp;#10;是否已经取消业务:是&amp;#10;是否承诺退费 ：:是&amp;#10;用户是否需要回复：:否&amp;#10;用户要求：:退费，谢谢。</t>
  </si>
  <si>
    <t>BL202310121809390283</t>
  </si>
  <si>
    <t>林文新</t>
  </si>
  <si>
    <t>2023-10-13 10:19:03</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</si>
  <si>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 云加速5G畅玩加油包(湖北) +哔哩哔哩15G流量加会员月包&amp;#10;办理渠道:无&amp;#10;赔付月份：:2023年9月&amp;#10;返还倍率:单倍&amp;#10;赔付金额：:45&amp;#10;是否已经取消业务:是&amp;#10;是否承诺退费 ：:是&amp;#10;用户是否需要回复：:否&amp;#10;用户要求：:退费</t>
  </si>
  <si>
    <t>BL202310121629231368</t>
  </si>
  <si>
    <t>郑诗新</t>
  </si>
  <si>
    <t>2023-10-13 10:52:16</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</si>
  <si>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&amp;#10;CBSS账单扣费名称：:云加速5G畅玩加油包(湖北)+炫铃功能费&amp;#10;办理渠道:无&amp;#10;赔付月份：:2023年10月&amp;#10;返还倍率:单倍&amp;#10;赔付金额：:25&amp;#10;是否已经取消业务:是&amp;#10;是否承诺退费 ：:是&amp;#10;用户是否需要回复：:否&amp;#10;用户要求：:退费</t>
  </si>
  <si>
    <t>TS202310122057040427</t>
  </si>
  <si>
    <t>官立佳</t>
  </si>
  <si>
    <t>2023-10-13 17:16:19</t>
  </si>
  <si>
    <t>&amp;#13;&amp;#10;高级模板内容：&amp;#13;&amp;#10;投诉问题描述:用户表示办理小天卡时告知 每月月租 19元是有返赠的 但是实际上是30元没有返赠 人工台解释用户不认可 请后台核实处理谢谢&amp;#13;&amp;#10;业务名称:小天卡2023&amp;#13;&amp;#10;宣传渠道:网厅&amp;#13;&amp;#10;宣传内容: 每月月租 19元是有返赠的&amp;#13;&amp;#10;实际情况:实际上是30元没有返赠 &amp;#13;&amp;#10;用户要求:用户表示办理小天卡时告知 每月月租 19元是有返赠的 但是实际上是30元没有返赠 人工台解释用户不认可 请后台核实处理谢谢&amp;#13;</t>
  </si>
  <si>
    <t>其他：客户反馈小天卡赠费解释宣传问题，已登记48小时内勾选赠费10元*12个月活动，立即生效，回访满意</t>
  </si>
  <si>
    <t>TS202310111607102165</t>
  </si>
  <si>
    <t>2023-10-13 09:08:59</t>
  </si>
  <si>
    <t>&amp;#13;&amp;#10;高级模板内容：&amp;#13;&amp;#10;投诉问题描述:用户来电要求改成小天卡-2023及叠加1元优惠产品，已挽留不认可，请协助处理，谢谢&amp;#13;&amp;#10;办理渠道:营业厅 &amp;#13;&amp;#10;无法办理原因:暂时还有宽带 用户要求协助办理反馈&amp;#13;&amp;#10;用户要求:用户来电要求改成小天卡-2023及叠加1元优惠产品，已挽留不认可，请协助处理，谢谢&amp;#13;</t>
  </si>
  <si>
    <t>其他：客户要求转资小天卡-2023及叠加1元优惠产品，核实小天卡与三方平台合作推出，仅针对网上渠道下单新入网用户办理，不支持老用户转资，已联系客户解释说明，客户知晓，另客户反馈宽带问题，已有工单BL202310121106331785潘娥处理，满意度一般</t>
  </si>
  <si>
    <t>TS202310122048230344</t>
  </si>
  <si>
    <t>杨林</t>
  </si>
  <si>
    <t>2023-10-13 14:42:10</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</si>
  <si>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投诉内容:新办的手机号居然显示已经注册了微信，你们号码二次销售的时候不会把遗留问题处理好了在销售吗？</t>
  </si>
  <si>
    <t>业务规则&amp;#10;①客户投诉产生的原因：用户对号码二次发放无法注册微信规则不满&amp;#10;②客户投诉问题核查情况及解决方案：收到贵部转办后，我司立即组织调查。经核实，用户反馈手机号码被别人注册了微信，现在自己注册不了，已指导用户重新操作注册，现已注册好，满意。&amp;#10;③客户问题满意度：满意&amp;#10;④回单人：潘娥、联系方式：07176921001</t>
  </si>
  <si>
    <t>TS202310111730241860</t>
  </si>
  <si>
    <t>刘梅姣</t>
  </si>
  <si>
    <t>2023-10-13 13:34:38</t>
  </si>
  <si>
    <t>主办单位：湖北&amp;#10;客户类别：普通客户&amp;#10;10010是否打通：否&amp;#10;是否二次致电10015：是&amp;#10;是否联系：否&amp;#10;升级倾向：&amp;#10;号码归属省：湖北&amp;#10;SVIP等级：&amp;#10;1. 问题类型:;&amp;#10;2. 投诉类型:退订争议;&amp;#10;3. 营业厅地址:;&amp;#10;4. 位置信息:;&amp;#10;5. 位置发生地:;&amp;#10;6. 投诉内容:销户&amp;#10;注销此号码，但身份证总是识别不了，也无法自行上传</t>
  </si>
  <si>
    <t>业务规则：①客户投诉产生的原因：号码注销。 &amp;#10;②客户投诉问题核查情况及解决方案：收到贵部转办后，我司立即组织调查。用户反映需办理销户，经核实现已为用户销户成功。我司2023-10-12 15:43:49联系客户解释。&amp;#10;③客户问题满意度：一般。 &amp;#10;④回单人：田群、联系方式：07176921001</t>
  </si>
  <si>
    <t>TS202310121047060093</t>
  </si>
  <si>
    <t>2023-10-13 13:16:38</t>
  </si>
  <si>
    <t>主办单位：湖北&amp;#10;客户类别：普通客户&amp;#10;10010是否打通：是&amp;#10;是否二次致电10015：是&amp;#10;是否联系：是&amp;#10;升级倾向：无&amp;#10;号码归属省：湖北&amp;#10;SVIP等级：&amp;#10;----&amp;#13;&amp;#10;高级模板内容：&amp;#13;&amp;#10;投诉问题描述（提炼并描述客户反映核心问题，含争议渠道/争议金额或对前期工单争议点）:用户来电反映解绑主副卡关系  用户称需要20分钟内处理（未承诺）  烦请后台协助处理  谢谢&amp;#13;&amp;#10;客户核心诉求及问题补充:用户来电反映解绑主副卡关系  用户称需要20分钟内处理（未承诺）  烦请后台协助处理  谢谢&amp;#13;</t>
  </si>
  <si>
    <t>业务规则：①客户投诉产生的原因：解绑主副卡关系。 &amp;#10;②客户投诉问题核查情况及解决方案：收到贵部转办后，我司立即组织调查。用户反映需办理主卡解绑并转资8元流量王套餐，并办理主卡13094173426销户，经核实。我司2023-10-12 15:43:49联系客户解释。&amp;#10;③客户问题满意度：满意。 &amp;#10;④回单人：田群、联系方式：07176921001</t>
  </si>
  <si>
    <t>TS202310131037052354</t>
  </si>
  <si>
    <t>张仟慧</t>
  </si>
  <si>
    <t>2023-10-13 16:08:45</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</si>
  <si>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投诉内容:一直有欠款短信发给我 姓名是别人 我用这个号码五年一直不停的电话骚扰和短信骚扰</t>
  </si>
  <si>
    <t>业务规则：①客户投诉产生的原因：一直有欠款短信发给我 姓名是别人。 &amp;#10;②客户投诉问题核查情况及解决方案：收到贵部转办后，我司立即组织调查。营业厅已明示相关规则，经核实属二次放号导致。我司2023-10-13 15:43:49联系客户解释，考虑到用户使用感知为用户办理预存话费享20元话费优惠(湖北)。&amp;#10;③客户问题满意度：一般。 &amp;#10;④回单人：田群、联系方式：07176921001</t>
  </si>
  <si>
    <t>TS202310121002591290</t>
  </si>
  <si>
    <t>陈武亮</t>
  </si>
  <si>
    <t>2023-10-13 14:25:51</t>
  </si>
  <si>
    <t>&amp;#13;&amp;#10;高级模板内容：&amp;#13;&amp;#10;投诉问题描述:用户来电称自己不打电话就应该不扣钱，不该扣月租费，对月租费不认可，&amp;#13;&amp;#10;争议月份:2023年10月&amp;#13;&amp;#10;争议金额:0&amp;#13;&amp;#10;用户要求:详见：TS202309281613471079，此为重复 投诉，用户再次来电反映 该问题，强烈要求取消套餐月租费，解释无效，称不取消就去投诉，未提供具体渠道，请处理，谢谢&amp;#13;</t>
  </si>
  <si>
    <t>业务规则：经核实客户客户对月租扣费不满，此属业务规则不能满足客户，因多次未联系上客户，我司核实情况处理，如有疑问可在工作时间（08:30-12:00；14:00-17:30）致电我司宜昌联通13032700872，烦请前台代为转告</t>
  </si>
  <si>
    <t>TS202310121224460058</t>
  </si>
  <si>
    <t>2023-10-13 14:09:46</t>
  </si>
  <si>
    <t>&amp;#13;&amp;#10;高级模板内容：&amp;#13;&amp;#10;投诉问题描述:用户来电要求投诉营业厅因我方营业厅差错导致问题 营业厅承诺用户进线退费但是用户费用一直未到账要求投诉且处理该问题  且称用户前期费用退费错用户表示不满 用户有录音且对我方退费以赠费的形式表示不满 &amp;#13;&amp;#10;产品名称:赠费&amp;#13;&amp;#10;办理时间:2023-10-12&amp;#13;&amp;#10;办理渠道:营业厅&amp;#13;&amp;#10;用户要求:用户要求处理承诺费用 且要求加急处理 投诉营业厅  且对赠费的形式表示不认可&amp;#13;</t>
  </si>
  <si>
    <t>业务规则：经核实因赠费规则不能满足客户，费用已于2023-10-12 10:16:25到帐162元,2023-10-12 12:05:49到帐150元，现已联系客户解释，此费用可在联通APP-交费记录查询，抵扣后期月租费用，不能打印发票，满意。</t>
  </si>
  <si>
    <t>TS202310112047080207</t>
  </si>
  <si>
    <t>侯斌</t>
  </si>
  <si>
    <t>2023-10-13 14:16:18</t>
  </si>
  <si>
    <t>&amp;#13;&amp;#10;高级模板内容：&amp;#13;&amp;#10;投诉问题描述:用户称自己在八月份没有使用需要退费请协助&amp;#13;&amp;#10;争议月份:2023年8月&amp;#13;&amp;#10;争议金额:6.79&amp;#13;&amp;#10;用户要求:要求退费，称我司处理好就行了不用联系自己&amp;#13;</t>
  </si>
  <si>
    <t>业务规则：客户反馈23.8月未使用产生扣费，核实往月欠费6.79元，我部处理欠费后会激活当月账单，联系停机，如有疑问可在工作时间（08:30-12:00；14:00-17:30）联系07176921001、13032700872宜昌联通投诉处理中心。如用户咨询，请前台10010话务中心代为解释，谢谢</t>
  </si>
  <si>
    <t>TS202310111016050926</t>
  </si>
  <si>
    <t>石丹芬</t>
  </si>
  <si>
    <t>2023-10-13 09:04:44</t>
  </si>
  <si>
    <t>&amp;#13;&amp;#10;高级模板内容：&amp;#13;&amp;#10;投诉问题描述:用户来电称之前办理了一个合约返费的活动，每个月返19.04，现在活动马上到期了 还有97左右没有返还，客户表示不认可&amp;#13;&amp;#10;活动名称:湖北余额宝98低消直降466&amp;#13;&amp;#10;争议月份:2023年10月&amp;#13;&amp;#10;争议金额:1&amp;#13;&amp;#10;用户要求:尽快处理&amp;#13;</t>
  </si>
  <si>
    <t>业务规则：客户反馈电子券未返还的问题，核实每月电子券均正常到账，已联系客户解释说明，客户知晓，认可</t>
  </si>
  <si>
    <t>TS202310121929031839</t>
  </si>
  <si>
    <t>杨可萌</t>
  </si>
  <si>
    <t>2023-10-13 16:28:36</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</si>
  <si>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对本机10月产生套餐费199元不认可，已解释此为之前（预存话费享折扣优惠 档位三（立即生效*24个月）-湖北政企专属）活动到期，但用户不认可&amp;#13;&amp;#10;争议月份:2023年10月&amp;#13;&amp;#10;争议金额:199&amp;#13;&amp;#10;用户要求:用户对本机10月产生套餐费199元不认可，已解释此为之前（预存话费享折扣优惠 档位三（立即生效*24个月）-湖北政企专属）活动到期，但用户不认可，要求线上续约（预存话费享折扣优惠 档位三（立即生效*24个月）-湖北政企专属）并退还10月套餐差价费抵扣欠费，请协助回复&amp;#13;</t>
  </si>
  <si>
    <t>业务规则：客户反馈套餐折扣到期问题，已按客户要求勾选139元赠费*12个月活动，本月套餐差价已回溯；另客户反馈不知情定制 5G炫彩加油包19元10GB（次月生效）（湖北） 业务，核实为上海航动科技有限公司（宜昌）于2023-07-13 15:31:02通过电话营销方式推荐客户办理，已取消，申请退还23.8-10月费用合计57元，24小时内到账，此费用不可打印账单发票，另抖音定向流量5G加油包20GB、抖音定向流量包30元20GB核实开通渠道为总部网厅，无法处理退费，已联系客户解释清楚，回访满意</t>
  </si>
  <si>
    <t>TS202310131106310615</t>
  </si>
  <si>
    <t>2023-10-13 13:06:08</t>
  </si>
  <si>
    <t>&amp;#13;&amp;#10;高级模板内容：&amp;#13;&amp;#10;投诉问题描述:用户来电对8月超出的上网流量费15元不认可，已解释国内流量15元/1GB（当月有效、自动续订），并告知前期考虑用户感知员工有给用户赠费15元，并告知这笔费用不能抵扣历史欠费、增值业务费和国际费用，不退不转，且抵扣的消费不能算在承诺低消保底消费中，也无法在月结发票中体现。用户当时同意，现用户对9月赠费15元不能抵消9月10元低消补收费用不认可，同时用户对15元赠费不认可，要求要求正常返还在余额，已解释15元怎费，有抵扣套餐资费和流量包费用。15元赠费已在9月全额抵扣，用户不认可，告知为其反馈，请后台协助处理谢谢&amp;#13;&amp;#10;争议月份:2023年8月、2023年9月&amp;#13;&amp;#10;争议金额:15&amp;#13;&amp;#10;用户要求:用户来电对8月超出的上网流量费15元不认可，已解释国内流量15元/1GB（当月有效、自动续订），并告知前期考虑用户感知员工有给用户赠费15元，并告知这笔费用不能抵扣历史欠费、增值业务费和国际费用，不退不转，且抵扣的消费不能算在承诺低消保底消费中，也无法在月结发票中体现。用户当时同意，现用户对9月赠费15元不能抵消9月10元低消补收费用不认可，同时用户对15元赠费不认可，要求要求正常返还在余额，已解释15元怎费，有抵扣套餐资费和流量包费用。15元赠费已在9月全额抵扣，用户不认可，告知为其反馈，请后台协助处理谢谢，有升级倾向，未提及投诉渠道&amp;#13;</t>
  </si>
  <si>
    <t>业务规则：因赠费与低消互斥产生补收，考虑客户感知，申请补赠23.8月流量费用合计15元，24小时内到账，此费用不可打印账单发票，回访满意</t>
  </si>
  <si>
    <t>TS202310121606550093</t>
  </si>
  <si>
    <t>潘平</t>
  </si>
  <si>
    <t>2023-10-13 16:43:27</t>
  </si>
  <si>
    <t>&amp;#13;&amp;#10;高级模板内容：&amp;#13;&amp;#10;投诉问题描述:用户表示自己名下4张副卡有三张都需要每次跑营业厅办理优惠0元业务，要求都跟 18671708150副卡月功能费-0元(次月生效) 一样&amp;#13;&amp;#10;业务名称: 副卡月功能费-0元(次月生效) &amp;#13;&amp;#10;办理渠道:营业厅&amp;#13;&amp;#10;办理时间:2023-10-01&amp;#13;&amp;#10;系统提示内容:无&amp;#13;&amp;#10;用户要求:主卡下面	&amp;#13;&amp;#10;18671765625、18671708523、18671708150都办理副卡月功能费-0元(次月生效)，表示自己每次都跑营业厅太麻烦了，前台解释后用户不认可，请后台回复处理&amp;#13;</t>
  </si>
  <si>
    <t>业务规则：用户对副卡赠费活动规则不满，已跟用户解释清楚，考虑用户感知，取消副卡赠费活动，另把13207215332/18671708523/18671765625三张副卡勾选0元，次月生效，满意。</t>
  </si>
  <si>
    <t>TS202310121226550105</t>
  </si>
  <si>
    <t>罗云腾</t>
  </si>
  <si>
    <t>2023-10-13 09:07:40</t>
  </si>
  <si>
    <t>&amp;#13;&amp;#10;高级模板内容：&amp;#13;&amp;#10;投诉问题描述:用户来电称对上个月扣了_调帐补收费35.2元不认可，前台查询有一个账前调整金额（元）减免了35.2元，解释无效，要求后台尽快回复处理，谢谢&amp;#13;&amp;#10;争议月份:2023年9月&amp;#13;&amp;#10;争议金额:35.2&amp;#13;&amp;#10;用户要求:后台尽快回复处理，谢谢&amp;#13;</t>
  </si>
  <si>
    <t>业务规则：用户对号码本地靓号补收规则不认可，已跟用户解释清楚，考虑用户感知，申请退9月份补收费，合计35.2元到主卡上15629352627私有，并申请其他三张副卡勾选0元，次月生效，满意。</t>
  </si>
  <si>
    <t>TS202310131556412190</t>
  </si>
  <si>
    <t>2023-10-13 17:20:44</t>
  </si>
  <si>
    <t>&amp;#13;&amp;#10;高级模板内容：&amp;#13;&amp;#10;投诉问题描述:用户来电表示自己之前入网签订是168套餐每月返费20元，但是现在却没有了，要求核实并回电&amp;#13;&amp;#10;活动名称:无&amp;#13;&amp;#10;争议月份:2023年10月&amp;#13;&amp;#10;争议金额:20&amp;#13;&amp;#10;用户要求:要求核实并回电解决&amp;#13;</t>
  </si>
  <si>
    <t>业务规则：用户对套餐资费规则不认可，已跟用户解释清楚，于用户协商办理预存话费享10元/月话费优惠12个月（湖北） ，用户表示同意，满意。</t>
  </si>
  <si>
    <t>TS202310131144271585</t>
  </si>
  <si>
    <t>代来喜</t>
  </si>
  <si>
    <t>2023-10-13 14:02:47</t>
  </si>
  <si>
    <t>&amp;#13;&amp;#10;高级模板内容：&amp;#13;&amp;#10;投诉问题描述:用户反馈当时办理这张卡的时候告知是19元月租，为什么现在收费是30月，表示不接受，烦请协助核查谢谢！&amp;#13;&amp;#10;业务名称: 小天卡-2023&amp;#13;&amp;#10;宣传渠道:营业厅&amp;#13;&amp;#10;宣传内容:19元月租&amp;#13;&amp;#10;实际情况:30元月租&amp;#13;&amp;#10;用户要求:用户要求恢复19元月租，烦请协助&amp;#13;</t>
  </si>
  <si>
    <t>业务规则：用户对小天卡套餐资费跟商家宣传不一致规则不认可，经核实，用户反馈商家宣传的是19元/月，实际套餐为月费29（元），套餐包含：国内流量10GB，另1元139GB&amp;#10;全国流量与100分钟语音包*24月，已跟用户解释清楚，考虑用户感知，申请预存话费享10元/月话费优惠12个月（湖北），满意。</t>
  </si>
  <si>
    <t>TS202310122109460555</t>
  </si>
  <si>
    <t>范栋斌</t>
  </si>
  <si>
    <t>2023-10-13 13:31:58</t>
  </si>
  <si>
    <t>&amp;#13;&amp;#10;高级模板内容：&amp;#13;&amp;#10;投诉问题描述:宣传与实际不符&amp;#13;&amp;#10;业务名称: 小天卡-2023&amp;#13;&amp;#10;宣传渠道:其他:微信好友&amp;#13;&amp;#10;宣传内容:宣传每月19元享受149G的流量&amp;#13;&amp;#10;实际情况:30元享受149G的流量&amp;#13;&amp;#10;用户要求:用户要求核实处理，并给个合理解释&amp;#13;</t>
  </si>
  <si>
    <t>TS202310121501430911</t>
  </si>
  <si>
    <t>景艳</t>
  </si>
  <si>
    <t>2023-10-13 09:01:25</t>
  </si>
  <si>
    <t>&amp;#13;&amp;#10;高级模板内容：&amp;#13;&amp;#10;投诉问题描述:用户来电表示称营业厅一百多平  只有一个工作人员在办理业务   称在营业厅等了很久  &amp;#13;&amp;#10;渠道名称:城区精英盛华西陵一路合作厅&amp;#13;&amp;#10;渠道地址:西陵一路13号（东门中环大厦对面）&amp;#13;&amp;#10;用户要求:要求回电核实   为什么只有一个窗口在办理业务  &amp;#13;</t>
  </si>
  <si>
    <t>业务规则：用户对营业厅办理流量不满，已跟用户解释清楚，用户表示现已处理好，满意。</t>
  </si>
  <si>
    <t>TS202310121818000706</t>
  </si>
  <si>
    <t>2023-10-13 14:23:12</t>
  </si>
  <si>
    <t>用户表示18527209435这个号码在8月份已经销户成功了，9月25日之前退费未到账，请联系处理，谢谢</t>
  </si>
  <si>
    <t>业务规则：用户反映18527209435这个号码在8月份已经销户成功退费未到账，营业厅已明示相关规则，经核实用户属小天卡退费，现已添加用户微信，预计于1周内为用户处理完毕，用户知晓.</t>
  </si>
  <si>
    <t>TS202310121131531290</t>
  </si>
  <si>
    <t>侯爱君</t>
  </si>
  <si>
    <t>2023-10-13 09:02:50</t>
  </si>
  <si>
    <t>&amp;#13;&amp;#10;高级模板内容：&amp;#13;&amp;#10;投诉问题描述:用户表示宣传与实际不符&amp;#13;&amp;#10;业务名称: 小天卡-2023&amp;#13;&amp;#10;宣传渠道:其他:微信&amp;#13;&amp;#10;宣传内容:宣传19元一月&amp;#13;&amp;#10;实际情况:20元一月&amp;#13;&amp;#10;用户要求:按照承诺处理，把之前多扣的返还&amp;#13;</t>
  </si>
  <si>
    <t>业务规则：用户反映办理套餐是未告知1元139GB全国流量与100分钟语音包*24月会单独收费1元，考虑用户使用感知，已为用户申请赠送30元话费，24小时内赠费到账，不可打印发票，满意</t>
  </si>
  <si>
    <t>TS202310090907212350</t>
  </si>
  <si>
    <t>2023-10-13 14:15:32</t>
  </si>
  <si>
    <t>&amp;#13;&amp;#10;高级模板内容：&amp;#13;&amp;#10;投诉问题描述:见详单：TS202309080848401893，用户再次来电对宽带扣费40元不认可，&amp;#13;&amp;#10;业务名称:湖北5G融合300M宽带（40元/月）&amp;#13;&amp;#10;宣传渠道:营业厅&amp;#13;&amp;#10;宣传内容:宣传扣费20元&amp;#13;&amp;#10;实际情况:实际40元&amp;#13;&amp;#10;用户要求:要求我方恢复折扣优惠，并把9月、10月多扣非费用退回，麻烦处理，谢谢&amp;#13;</t>
  </si>
  <si>
    <t>业务规则：用户反映对第二条宽带收费40元不满，经核实属融合套餐第二条宽带（300M）12个月5折优惠（湖北）活动到期未续订导致，已发区域负责人+86-15872657657协助处理，核实后该活动优惠时间只有一年现已到期），现线上无对应勾选项，建议用户持续观察使用，用户知晓。</t>
  </si>
  <si>
    <t>TS202310112003192136</t>
  </si>
  <si>
    <t>熊云翠</t>
  </si>
  <si>
    <t>2023-10-13 14:05:07</t>
  </si>
  <si>
    <t>判断省分:其他省分&amp;#13;&amp;#10;:普通消费有争议&amp;#13;&amp;#10;:下一步&amp;#13;&amp;#10;:通话费不认可&amp;#13;&amp;#10;获取参数:&amp;#13;&amp;#10;:普通通话费超出争议&amp;#13;&amp;#10;查询套餐:&amp;#13;&amp;#10;:金额正确&amp;#13;&amp;#10;:不认可&amp;#13;&amp;#10;:仍不认可&amp;#13;&amp;#10;判断省分:除四川外&amp;#13;&amp;#10;:&amp;#13;&amp;#10;&amp;#13;&amp;#10;高级模板内容：&amp;#13;&amp;#10;投诉问题描述:用户来电反映（对超出语音不认可，用户称 宜昌如意通随意打(OCS)-湖北宜联通打联通是免费的），我方核实（超出40.2），用户对此不认可，烦请后台协助处理。 &amp;#13;&amp;#10;争议月份:2023年10月&amp;#13;&amp;#10;争议金额:40.2&amp;#13;&amp;#10;是否有下发短信提醒:否&amp;#13;&amp;#10;用户要求:用户要求核实为什么会产生这么多的费用，烦请后台协助处理&amp;#13;</t>
  </si>
  <si>
    <t>业务规则：用户反映对宜昌如意通随意打(OCS)-湖北宜昌扣费不满，经核实归属地拨打湖北省内联通用户属免费，考虑到用户使用感知预存话费享50元话费优惠（湖北），用户知晓。</t>
  </si>
  <si>
    <t>TS202310131454210548</t>
  </si>
  <si>
    <t>王宸</t>
  </si>
  <si>
    <t>2023-10-13 16:13:15</t>
  </si>
  <si>
    <t>&amp;#13;&amp;#10;高级模板内容：&amp;#13;&amp;#10;投诉问题描述:对副卡月租不认可&amp;#13;&amp;#10;争议月份:2023年10月&amp;#13;&amp;#10;争议金额:20&amp;#13;&amp;#10;用户要求:用户进线就表示副卡优惠到期都没任何提醒 要求把本月扣除的20元副卡费用退回  并且把副卡优惠给续上 辛苦处理 谢谢&amp;#13;</t>
  </si>
  <si>
    <t>业务规则：用户反映副卡免费问题，经核实，副卡扣费规则为10元 /月，出于服务角度，已勾选副卡0月租优惠，次月生效，本机有低消，2小时内为分别为副卡15629379463、16671725570 私有账户各到账10元，此费用不可打印发票，用户满意。</t>
  </si>
  <si>
    <t>TS202310120914220035</t>
  </si>
  <si>
    <t>2023-10-13 11:19:27</t>
  </si>
  <si>
    <t>22年Q3Q4重点客户&amp;#13;&amp;#10;高级模板内容：&amp;#13;&amp;#10;投诉问题描述:客户来电 ，反映对于18571032805 号码被销户不知情  我处查询到号码 被申请预销户停机与客户停机 与客户解释无效 客户表示自己不知情 且去营业厅查实名制还不是自己的实名制  对此强烈不认可 解释多次无效   &amp;#13;&amp;#10;销户账号:18571032805&amp;#13;&amp;#10;销户时间:2023-10-12&amp;#13;&amp;#10;销户渠道:无 &amp;#13;&amp;#10;用户要求:尽快谢谢！ &amp;#13;</t>
  </si>
  <si>
    <t>业务规则：用户反映号码销户问题，经核实，18571032805 机主本人于 2023-10-11 09:42:48 携带身份证至 当阳玉阳万象城新时空合作厅 办理销户，已联系客户解释说明，客户表示知晓。</t>
  </si>
  <si>
    <t>TS202310121014501639</t>
  </si>
  <si>
    <t>2023-10-13 09:44:02</t>
  </si>
  <si>
    <t>&amp;#13;&amp;#10;高级模板内容：&amp;#13;&amp;#10;投诉问题描述:用户来电表示有一个跟银行合作的存话费的手机的活动，达到多少就可以拿手机，现在用户表示已经达到消费程度了，营业厅告知还要提档&amp;#13;&amp;#10;业务名称:预存的好礼&amp;#13;&amp;#10;宣传渠道:营业厅&amp;#13;&amp;#10;宣传内容:达到消费程度的手机&amp;#13;&amp;#10;实际情况:需要提档消费&amp;#13;&amp;#10;用户要求:用户要求当地的一次联通公司回复，&amp;#13;</t>
  </si>
  <si>
    <t>业务规则：用户反映合约机办理规则的问题，经核实，为长阳政企开展合约购机活动，已由客户经理尝试发OA申请参与此活动，10月20日前有结果客户经理联系告知申请结果，已向用户解释表示知晓。</t>
  </si>
  <si>
    <t>TS202310131228390069</t>
  </si>
  <si>
    <t>王翰林</t>
  </si>
  <si>
    <t>2023-10-13 16:40:14</t>
  </si>
  <si>
    <t>22年Q3Q4重点客户用户对号码限速不认可，不愿开提速流量包，要求为其免费解除限速，请处理，谢谢</t>
  </si>
  <si>
    <t>业务规则：用户反映流量限速问题，经核实，用户当月全部国内数据总流量达到16GB后，上网速率将降至最高1Mbps，次月恢复，当月累计使用100GB之后受，当地实际网络影响有可能降至不高于256K。已提出为用户补赠5G升级包49元20G，用户表示无需补赠，协商后期如有使用需求，可再致电10010申请补赠流量包。同时建议用户迁转159元畅爽冰激凌套餐享5折优惠，用户表示有需要再联系我部办理，满意。</t>
  </si>
  <si>
    <t>TS202310121942482056</t>
  </si>
  <si>
    <t>刘立贵</t>
  </si>
  <si>
    <t>2023-10-13 15:23:27</t>
  </si>
  <si>
    <t>&amp;#13;&amp;#10;高级模板内容：&amp;#13;&amp;#10;投诉问题描述:用户表示自己收到短信表示自己可以透支50元，但是现在欠费0.2元两条短信就停机不认可，表示自己老用户而且全家都是联通不处理就全部转网&amp;#13;&amp;#10;用户状态:高额半停机&amp;#13;&amp;#10;停机原因:欠费停机&amp;#13;&amp;#10;第二联系电话:13135825898&amp;#13;&amp;#10;用户要求:用户表示自己收到短信表示自己可以透支50元，但是现在欠费0.2元两条短信就停机不认可，表示自己老用户而且全家都是联通不处理就全部转网&amp;#13;</t>
  </si>
  <si>
    <t>业务规则：用户反映欠费0.2元停机不满，营业厅已明示相关规则，经核实用户现需开信用额度现线上无对应勾选项，9月已为用户申请30元费用供使用，现建议用户持续观察使用，用户知晓。</t>
  </si>
  <si>
    <t>TS202310121338061505</t>
  </si>
  <si>
    <t>2023-10-13 15:31:50</t>
  </si>
  <si>
    <t>&amp;#13;&amp;#10;高级模板内容：&amp;#13;&amp;#10;投诉问题描述:用户表示对宽带开通不知情，产生了欠费要求处理&amp;#13;&amp;#10;需要缴纳:历史欠费  &amp;#13;&amp;#10;争议金额:700&amp;#13;&amp;#10;用户要求:用户表示对宽带开通不知情，产生了欠费要求处理&amp;#13;</t>
  </si>
  <si>
    <t>业务规则：用户反映欠费的宽带账号是071703419668欠费674.57元不满，营业厅已明示相关规则，经核实属号码18671774675欠费销户导致宽带也欠费销户，现线上无取消勾选项，建议用户持续观察使用，用户知晓。</t>
  </si>
  <si>
    <t>TS202310131036502343</t>
  </si>
  <si>
    <t>投诉工单（2021版）&gt;&gt;移网&gt;&gt;【入网】金融分期等合约&gt;&gt;金融分期赠品或业务存在问题</t>
  </si>
  <si>
    <t>刘素芬</t>
  </si>
  <si>
    <t>2023-10-13 13:35:22</t>
  </si>
  <si>
    <t>【2022年上工信部测评重保用户】&amp;#13;&amp;#10;高级模板内容：&amp;#13;&amp;#10;投诉问题描述:用户来电反馈说自己的合约现目前为止苹果15手机一直都未能到货 用户表示不理解 自己都已经在银行办理了冻结 现让一直等待 用户表示要求尽快的进行处理和解决 请后台工作人员协助处理 谢谢&amp;#13;&amp;#10;业务名称:购机合约&amp;#13;&amp;#10;办理时间:2023-10-08&amp;#13;&amp;#10;办理渠道:宜昌市老火车站三峡晚报大楼楼上&amp;#13;&amp;#10;用户要求:用户来电反馈说自己的合约现目前为止苹果15手机一直都未能到货 用户表示不理解 自己都已经在银行办理了冻结 现让一直等待 用户表示要求尽快的进行处理和解决 请后台工作人员协助处理 谢谢 &amp;#13;</t>
  </si>
  <si>
    <t>业务规则：用户反映宜昌市老火车站三峡晚报大楼楼办理购机合约，营业厅已明示相关规则，经核实用户已去银行将资金做了冻结，但现公司苹果15手机一直未到货，已解释建议用户耐心等待，用户知晓</t>
  </si>
  <si>
    <t>TS202310130959121393</t>
  </si>
  <si>
    <t>黄康</t>
  </si>
  <si>
    <t>2023-10-13 13:54:13</t>
  </si>
  <si>
    <t>&amp;#13;&amp;#10;高级模板内容：&amp;#13;&amp;#10;投诉问题描述:用户无法通过APP下单联通卡，称已达到上限，并且用户查询名下只有一张联通卡，需后台处理&amp;#13;&amp;#10;业务名称:办理新卡&amp;#13;&amp;#10;办理渠道:联通APP&amp;#13;&amp;#10;办理时间:2023-10-13&amp;#13;&amp;#10;系统提示内容:已达到上限&amp;#13;&amp;#10;用户要求:要求新办联通卡，要以短信回复用户处理方法&amp;#13;</t>
  </si>
  <si>
    <t>业务规则：用户反映在手厅无法订购号码问题。经核实，客户证件420521199312165612下除16671007101（宜昌）外，还有17981899313，17682309815为浙江号码，状态显示在途单，已联系客户告知，前期客户已向工信部反馈过该问题，已解释清楚，需要拨打浙江区号+10010反馈注销两张浙江号码后期可在线订购新号码，用户认可满意。</t>
  </si>
  <si>
    <t>TS202310121752120213</t>
  </si>
  <si>
    <t>2023-10-13 14:12:28</t>
  </si>
  <si>
    <t>用户来电要求核实流量还有多少封顶。最高多少封顶目前还有多少封顶、已查询未显示封顶值、请落实处理谢谢！</t>
  </si>
  <si>
    <t>业务规则：用户要求查询流量封顶。经核实，该套餐全部流量40GB封顶，已向用户解释，表示知晓。</t>
  </si>
  <si>
    <t>ZX202310121759411102</t>
  </si>
  <si>
    <t>071701061500</t>
  </si>
  <si>
    <t>王健祥</t>
  </si>
  <si>
    <t>2023-10-13 14:05:02</t>
  </si>
  <si>
    <t>判断省分:湖北&amp;#13;&amp;#10;:被动办理宽带&amp;#13;&amp;#10;:不需要&amp;#13;&amp;#10;:&amp;#13;&amp;#10;&amp;#13;&amp;#10;高级模板内容：&amp;#13;&amp;#10;问题描述:用户来电反馈自己未办理宽带&amp;#13;&amp;#10;第二联系方式:15572759620&amp;#13;&amp;#10;销户原因:没有办理&amp;#13;&amp;#10;用户要求:用户要求取消宽带，请协助处理&amp;#13;</t>
  </si>
  <si>
    <t>BL202310131128302467</t>
  </si>
  <si>
    <t>2023-10-13 14:21:13</t>
  </si>
  <si>
    <t>用户来电要求取消下个月生效的合约：存量5G畅爽套餐享79元赠费（次月生效）湖北  ，请尽快核实回复处理，谢谢！前台无法直接取消。</t>
  </si>
  <si>
    <t>BL202310121453242389</t>
  </si>
  <si>
    <t>杨培兴</t>
  </si>
  <si>
    <t>2023-10-13 09:21:10</t>
  </si>
  <si>
    <t>查询增值业务:&amp;#13;&amp;#10;合约信息查询:&amp;#13;&amp;#10;系统查询到有产品信息&amp;#13;&amp;#10;:有确认方式&amp;#13;&amp;#10;客户要求取消&amp;#13;&amp;#10;维系挽留:不接受挽留&amp;#13;&amp;#10;:下一步&amp;#13;&amp;#10;判断省分:湖北&amp;#13;&amp;#10;:其他合约&amp;#13;&amp;#10;:办理不成功&amp;#13;&amp;#10;:&amp;#13;&amp;#10;产品类型:轻合约;产品名称:湖北宜昌预存话费得流量短信包24个月-立即;产品描述:用户申请办理提前解约，需支付解约赔偿金，支付后办理解约，支付后办理解约，次月生效;产品ID:91022417;开始时间:2022-12-20 09:08:12;结束时间:2024-11-30 23:59:59;订购渠道:枝江城区公园路自营厅;客户确认方式:签字协议。&amp;#13;&amp;#10;用户来电表示自己没有办理预存话费得流量 的活动，要求取消，前台挽留失败，请尽快处理，谢谢&amp;#13;&amp;#10;&amp;#13;</t>
  </si>
  <si>
    <t>ZX202310120820281583</t>
  </si>
  <si>
    <t>071700047914</t>
  </si>
  <si>
    <t>严朗</t>
  </si>
  <si>
    <t>2023-10-13 09:03:47</t>
  </si>
  <si>
    <t>在异地，要求公司直接为其取消宽带，请处理并回复</t>
  </si>
  <si>
    <t>业务取消（城区校园营服中心）：用户要求取消校园宽带，挽留无效，已核对身份信息协助取消，满意。</t>
  </si>
  <si>
    <t>ZX202310121332051353</t>
  </si>
  <si>
    <t>咨询工单（2021版）&gt;&gt;业务规则&gt;&gt;合并/拆分账户</t>
  </si>
  <si>
    <t>071704143339</t>
  </si>
  <si>
    <t>张继新</t>
  </si>
  <si>
    <t>2023-10-13 09:04:18</t>
  </si>
  <si>
    <t>用户表示在外地不愿到营业厅办理宽带注销，要求我公司将本机号码下绑定的宽带解除绑定并将宽带注销。</t>
  </si>
  <si>
    <t>业务取消（当阳城区营服）：客户要求注销低消宽带，手机号码转资29元福多多套餐，已按客户要求办理，次月生效，回访满意</t>
  </si>
  <si>
    <t>ZX202310111635342056</t>
  </si>
  <si>
    <t>071700831658</t>
  </si>
  <si>
    <t>黄春</t>
  </si>
  <si>
    <t>2023-10-13 09:03:52</t>
  </si>
  <si>
    <t>用户来电反映表示上月就已经去当阳城区南正街自有营业厅要求取消宽带和13197315331手机号码上绑定的 预存0元;赠款总额828元;828元分12月返还活动，而且相关设备都退还给营业厅了，但是现在核实并未取消，现在要求公司尽快取消宽带和活动，请尽快处理并回复</t>
  </si>
  <si>
    <t>业务取消（当阳城区营服）：客户要求注销实装宽带，设备已归还到厅，我部已按客户要求办理，考虑跨月取消，申请减免本月月租费用合计60元，24小时内到账，此费用不可打印账单发票，回访满意</t>
  </si>
  <si>
    <t>ZX202310111841340712</t>
  </si>
  <si>
    <t>071701002101</t>
  </si>
  <si>
    <t>郭丹</t>
  </si>
  <si>
    <t>2023-10-13 16:00:19</t>
  </si>
  <si>
    <t>判断省分:湖北&amp;#13;&amp;#10;:自己办理的宽带&amp;#13;&amp;#10;:挽留失败&amp;#13;&amp;#10;:不同意&amp;#13;&amp;#10;:&amp;#13;&amp;#10;&amp;#13;&amp;#10;高级模板内容：&amp;#13;&amp;#10;问题描述:用户来电要求办理宽带销户 已按弹窗解释用户称电话打了很多次都打不通&amp;#13;&amp;#10;第二联系方式:15572794175&amp;#13;&amp;#10;销户原因:不需要了&amp;#13;&amp;#10;用户要求:要求核实办理宽带销户 请协助联系处理 谢谢！&amp;#13;</t>
  </si>
  <si>
    <t>业务取消（当阳乡镇 ）：用户反映取消期宽带，挽留无效，已由校园营服于48小时内注销，用户满意。</t>
  </si>
  <si>
    <t>ZX202310121052380201</t>
  </si>
  <si>
    <t>071701032970</t>
  </si>
  <si>
    <t>王振雷</t>
  </si>
  <si>
    <t>2023-10-13 09:02:57</t>
  </si>
  <si>
    <t>被动开通宽带，要求在线取消，请尽快处理并回复</t>
  </si>
  <si>
    <t>业务取消（电子渠道）：客户要求注销低消宽带，已按客户要求注销，联系无人接听，已短信告知，如有疑问可在工作时间（08:30-12:00；14:00-17:30）联系07176921001、13032700872宜昌联通投诉处理中心。如用户咨询，请前台10010话务中心代为解释，谢谢</t>
  </si>
  <si>
    <t>ZX202310121104450306</t>
  </si>
  <si>
    <t>071701029028</t>
  </si>
  <si>
    <t>邵天才</t>
  </si>
  <si>
    <t>2023-10-13 14:14:53</t>
  </si>
  <si>
    <t>判断省分:湖北&amp;#13;&amp;#10;:被动办理宽带&amp;#13;&amp;#10;:不需要&amp;#13;&amp;#10;:&amp;#13;&amp;#10;&amp;#13;&amp;#10;高级模板内容：&amp;#13;&amp;#10;问题描述:不知情安装，要求注销宽带&amp;#13;&amp;#10;第二联系方式:13227279617&amp;#13;&amp;#10;销户原因:不知情办理&amp;#13;&amp;#10;用户要求:尽快注销，请核实处理，谢谢&amp;#13;</t>
  </si>
  <si>
    <t>业务取消（五峰城区 ）：用户要求注销CPE宽带，挽留无效，已注销成功，满意。</t>
  </si>
  <si>
    <t>ZX202310121710100692</t>
  </si>
  <si>
    <t>071704297617</t>
  </si>
  <si>
    <t>文勇</t>
  </si>
  <si>
    <t>2023-10-13 11:21:35</t>
  </si>
  <si>
    <t>用户表示不知情手机套餐内的宽带业务，自己没有办理过，也没有安装使用，现在核实到有宽带账号以及其他的宽带业务有产生费用，强烈要求取消，要求分公司回电告知具体情况</t>
  </si>
  <si>
    <t>业务取消（五峰政企营服中心）：用户要求取消低消虚拟宽带，挽留无效，已按用户要求取消，核实宽带有做赠费，实际未产生费用，已跟用户解释清楚，满意。</t>
  </si>
  <si>
    <t>ZX202310120947132085</t>
  </si>
  <si>
    <t>邢丽彬</t>
  </si>
  <si>
    <t>2023-10-13 10:09:22</t>
  </si>
  <si>
    <t>13469836522命中精准预判服务场景:[65岁以上老人] &amp;#13;&amp;#10;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符合办理条件&amp;#13;&amp;#10;请判断是否是联通小号资费:不是&amp;#13;&amp;#10;当月是否清卡重用:有&amp;#13;&amp;#10;:下发成功&amp;#13;&amp;#10;:不认可&amp;#13;&amp;#10;:&amp;#13;&amp;#10;用户称自己的手机号码收不到验证码   很多验证码都收不到  前台解释不认可   要求核实处理 谢谢</t>
  </si>
  <si>
    <t>业务取消（伍家营服）：用户反映收不到验证码，核实客户已收到携转验证码携出，满意</t>
  </si>
  <si>
    <t>BL202310120940230337</t>
  </si>
  <si>
    <t>蒋文明</t>
  </si>
  <si>
    <t>2023-10-13 09:15:02</t>
  </si>
  <si>
    <t>判断省分:湖北&amp;#13;&amp;#10;:无意向资费&amp;#13;&amp;#10;node_104:&amp;#13;&amp;#10;node_102:&amp;#13;&amp;#10;:降套&amp;#13;&amp;#10;:需要保号&amp;#13;&amp;#10;:挽留后，用户依旧要求降套&amp;#13;&amp;#10;:资费对比&amp;#13;&amp;#10;:挽留失败&amp;#13;&amp;#10;:&amp;#13;&amp;#10;node_106:&amp;#13;&amp;#10;:有合约/有靓号&amp;#13;&amp;#10;:&amp;#13;&amp;#10;&amp;#13;&amp;#10;高级模板内容：&amp;#13;&amp;#10;用户诉求:用户来电要求在线更改为最低套餐29元的，人不在湖北，不愿到厅，请处理&amp;#13;&amp;#10;当前套餐名称:畅越全国冰激凌套餐-118元档&amp;#13;&amp;#10;新套餐名称（转入套餐名称）:大王卡29元版&amp;#13;&amp;#10;是合约期内（含靓号）:是&amp;#13;&amp;#10;备注:用户来电要求在线更改为最低套餐29元的，人不在湖北，不愿到厅，请处理&amp;#13;</t>
  </si>
  <si>
    <t>业务取消（西陵）客户要求取消实装宽带转资8元全国流量王套餐，现以为用户取消并转资，次月生效，满意。</t>
  </si>
  <si>
    <t>ZX202310131111240985</t>
  </si>
  <si>
    <t>071700088715</t>
  </si>
  <si>
    <t>王红平</t>
  </si>
  <si>
    <t>2023-10-13 14:10:20</t>
  </si>
  <si>
    <t>#2022重保客户#用户表示自己10号到西陵一路13号（东门中环大厦对面）这个营业厅办理宽带销户，营业厅告知会给自己办理，设备也归还给营业厅了，并表示12号会收到成功的短信，现在并没有收到短信，宽带也没有注销成功，对此不满，现在就要求投诉，要求把宽带销户，尽快处理并回复&amp;#13;</t>
  </si>
  <si>
    <t>业务取消（西陵）：用户要求注销宽带，挽留无效，已取消成功，用户满意。</t>
  </si>
  <si>
    <t>ZX202310131052200794</t>
  </si>
  <si>
    <t>071703723455</t>
  </si>
  <si>
    <t>覃长清</t>
  </si>
  <si>
    <t>2023-10-13 14:12:20</t>
  </si>
  <si>
    <t>判断省分:湖北&amp;#13;&amp;#10;:被动办理宽带&amp;#13;&amp;#10;:不需要&amp;#13;&amp;#10;:&amp;#13;&amp;#10;&amp;#13;&amp;#10;高级模板内容：&amp;#13;&amp;#10;问题描述:用户来电称自己没有使用宽带但是自己号码上绑定的有用户来电反映宽带无法上网 要求上门维修导致不能更改套餐，现在要求取消宽带，不愿去营业厅办理，请处理，谢谢&amp;#13;&amp;#10;第二联系方式:13085167405&amp;#13;&amp;#10;销户原因:没有使用宽带&amp;#13;&amp;#10;用户要求:用户来电称自己没有使用宽带但是自己号码上绑定的有用户来电反映宽带无法上网 要求上门维修导致不能更改套餐，现在要求取消宽带，不愿去营业厅办理，请处理，谢谢&amp;#13;</t>
  </si>
  <si>
    <t>业务取消（西陵）：用户要求注销虚拟宽带，挽留无效，已注销成功，满意。</t>
  </si>
  <si>
    <t>ZX202310111159192389</t>
  </si>
  <si>
    <t>071703882426</t>
  </si>
  <si>
    <t>李倩雯</t>
  </si>
  <si>
    <t>2023-10-13 09:02:32</t>
  </si>
  <si>
    <t>用户来电表示现在在外地，宽带不想用了，要求取消并回复</t>
  </si>
  <si>
    <t>业务取消（西陵城区营服）：客户要求取消实装宽带，我部已挽留成功，客户同意保留使用，回访满意</t>
  </si>
  <si>
    <t>BL202310111729231598</t>
  </si>
  <si>
    <t>2023-10-13 09:04:31</t>
  </si>
  <si>
    <t>22年Q3Q4重点客户判断省分:湖北&amp;#13;&amp;#10;:无意向资费&amp;#13;&amp;#10;node_104:&amp;#13;&amp;#10;node_102:&amp;#13;&amp;#10;:降套&amp;#13;&amp;#10;:消费过高&amp;#13;&amp;#10;:挽留后，用户依旧要求降套&amp;#13;&amp;#10;:消费对比&amp;#13;&amp;#10;:挽留失败&amp;#13;&amp;#10;:&amp;#13;&amp;#10;node_106:&amp;#13;&amp;#10;:有合约/有靓号&amp;#13;&amp;#10;:&amp;#13;&amp;#10;&amp;#13;&amp;#10;高级模板内容：&amp;#13;&amp;#10;用户诉求:用户来电要求变更29元套餐，未提供具体套餐，用户不愿到厅，要求在线直接变更，请尽快核实处理&amp;#13;&amp;#10;当前套餐名称:幸福家家乐59元套餐&amp;#13;&amp;#10;新套餐名称（转入套餐名称）:29元套餐&amp;#13;&amp;#10;是合约期内（含靓号）:是&amp;#13;&amp;#10;备注:要求联系18674209613处理&amp;#13;</t>
  </si>
  <si>
    <t>业务取消（秭归城区营服）：客户要求注销副卡、解绑宽带，已按客户要求办理，回访满意。</t>
  </si>
  <si>
    <t>TS202310121456230763</t>
  </si>
  <si>
    <t>2023-10-13 16:42:43</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</si>
  <si>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投诉内容:本人不在家，家里的宽带也一直没用，一直在交钱，现在要求立马取消，号码保留用就可以啦</t>
  </si>
  <si>
    <t>业务取消（当阳城区营服）：&amp;#10;①客户投诉产生的原因：合约限制办理携转不成功。&amp;#10;②客户投诉问题核查情况及解决方案：收到贵部转办后，我司立即组织调查。经核实，客户要求注销低消宽带，手机号码转资29元福多多套餐，已按客户要求办理，次月生效，回访满意&amp;#10;。我司于2023-10-12 19:00:38联系客户解释以上情况。&amp;#10;③客户问题满意度：满意&amp;#10;④回单人：张婷   6921001</t>
  </si>
  <si>
    <t>TS202310121117230896</t>
  </si>
  <si>
    <t>胡元华</t>
  </si>
  <si>
    <t>2023-10-13 13:06:36</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</si>
  <si>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投诉内容:把15586377976这个号码从套餐里面分出来单独的交费使用</t>
  </si>
  <si>
    <t>业务取消（当阳乡镇营服中心）&amp;#10;①客户投诉产生的原因：用户要求拆分副卡业务&amp;#10;②客户投诉问题核查情况及解决方案：收到贵部转办后，我司立即组织调查。经核实，用户要求把副卡15586377976拆分，挽留无效，已按用户要求办理，转资4G全国流量王8元套餐，次月生效，满意。&amp;#10;③客户问题满意度：满意&amp;#10;④回单人：潘娥、联系方式：07176921001"</t>
  </si>
  <si>
    <t>TS202310120853242099</t>
  </si>
  <si>
    <t>2023-10-13 13:09:06</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</si>
  <si>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投诉内容:我没有装宽带啊，怎么有一个宽带，副卡不要绑一起，也不要什么活动，都给我取消</t>
  </si>
  <si>
    <t>业务取消（西陵）①客户投诉产生的原因：客户反映取消业务问题&amp;#10;②客户投诉问题核查情况及解决方案：收到贵部转办后，我司立即组织调查。经核实，西陵营服客服要求注销宽带拆分主副卡，已为用户注销并转资8元流量王套餐，满意。&amp;#10;③客户问题满意度：我司于2023-10-12 11:42:10联系客户满意。&amp;#10;④回单人:程李晶；联系电话：07176921001</t>
  </si>
  <si>
    <t>TS202310120942230714</t>
  </si>
  <si>
    <t>2023-10-13 16:43:10</t>
  </si>
  <si>
    <t>主办单位：湖北&amp;#10;客户类别：星级客户&amp;#10;10010是否打通：是&amp;#10;是否二次致电10015：是&amp;#10;是否联系：是&amp;#10;升级倾向：无&amp;#10;号码归属省：湖北&amp;#10;SVIP等级：&amp;#10;预处理名称:产品订购一键诊断&amp;#13;&amp;#10;业务产品类型:反映其他业务问题&amp;#13;&amp;#10;用户是否接受:用户不接受&amp;#13;&amp;#10;是否知情订购:不知情订购&amp;#13;&amp;#10;是否授权范围:否&amp;#13;&amp;#10;备注:用户称宽带是不知情办理的，现用户要求处理，并要求降低消费，请尽快联系用户处理。&amp;#13;</t>
  </si>
  <si>
    <t>业务取消（西陵）①客户投诉产生的原因：客户反映取消业务转资问题&amp;#10;②客户投诉问题核查情况及解决方案：收到贵部转办后，我司立即组织调查。经核实，西陵营服客户要求取消实装宽带转资8元全国流量王套餐，现以为用户取消并转资，次月生效，满意。&amp;#10;③客户问题满意度：我司于2023-10-12 17:22:10联系客户满意。&amp;#10;④回单人:程李晶；联系电话：07176921001</t>
  </si>
  <si>
    <t>ZX202310111359550648</t>
  </si>
  <si>
    <t>071704146825</t>
  </si>
  <si>
    <t>2023-10-13 14:14:30</t>
  </si>
  <si>
    <t>将宽带销户，不愿到厅 请处理，要求10分钟内办理此宽带的工作人员回电以及取消此宽带</t>
  </si>
  <si>
    <t>业务取消（西陵城区营服中心）：客户要求取消缓装宽带，已按客户要求办理，联系无人接听，如有疑问可在工作时间（08:30-12:00；14:00-17:30）联系07176921001、13032700872宜昌联通投诉处理中心。如用户咨询，请前台10010话务中心代为解释，谢谢。我司于2023-10-12 12:20:38联系客户解释以上情况。</t>
  </si>
  <si>
    <t>TS202310111816470418</t>
  </si>
  <si>
    <t>投诉工单（2021版）&gt;&gt;融合&gt;&gt;【变更及服务】业务变更&gt;&gt;业务开通/关闭不及时</t>
  </si>
  <si>
    <t>071704527395</t>
  </si>
  <si>
    <t>李阳</t>
  </si>
  <si>
    <t>2023-10-13 09:03:51</t>
  </si>
  <si>
    <t>用户来电表示今天在营业厅退还设备办理了宽带销户但一直未生效，已告知用户次月再查询关注，用户不接受，表示本月马上就要携号转网，坚持要求务必马上完成销户，否则升级投诉.</t>
  </si>
  <si>
    <t>业务取消（枝江城区营服中心）：实装宽带销户，挽留无效，客服部取消，满意。</t>
  </si>
  <si>
    <t>TS202310112028442461</t>
  </si>
  <si>
    <t>龚华丽</t>
  </si>
  <si>
    <t>2023-10-13 09:29:47</t>
  </si>
  <si>
    <t>&amp;#13;&amp;#10;高级模板内容：&amp;#13;&amp;#10;投诉问题描述:用户来电要求解除主副卡的关系。用户称之前去过2次营业厅了，后来告知处理好了，结果现在还是绑定在一起的。用户强烈不认可。要求解除关系。&amp;#13;&amp;#10;用户状态:正常&amp;#13;&amp;#10;停机原因:无&amp;#13;&amp;#10;第二联系电话:13032705861&amp;#13;&amp;#10;用户要求:要求我方尽快核实回复处理，谢谢！用户提及工信部投诉。要求加急。&amp;#13;</t>
  </si>
  <si>
    <t>业务取消（枝江城区营服中心）：用户要求解绑主副卡，因多次未联系上客户，我司无法核实情况处理，暂未取消，如有疑问可在工作时间（08:30-12:00；14:00-17:30）致电我司宜昌联通13032700872，烦请前台代为转告</t>
  </si>
  <si>
    <t>TS202310121616060340</t>
  </si>
  <si>
    <t>董玉婷</t>
  </si>
  <si>
    <t>主办单位：湖北&amp;#10;客户类别：普通客户&amp;#10;10010是否打通：否&amp;#10;是否二次致电10015：是&amp;#10;是否联系：否&amp;#10;升级倾向：&amp;#10;号码归属省：湖北&amp;#10;SVIP等级：&amp;#10;1. 问题类型:;&amp;#10;2. 投诉类型:退订争议;&amp;#10;3. 营业厅地址:;&amp;#10;4. 位置信息:;&amp;#10;5. 位置发生地:;&amp;#10;6. 投诉内容:;&amp;#10;视频彩铃乐享会员6元版;&amp;#10;主卡附加优惠&amp;#10;取消以上业务&amp;#10;业务自动退订失败</t>
  </si>
  <si>
    <t>业务取消：①客户投诉产生的原因：合约限制办理携转不成功。&amp;#10;②客户投诉问题核查情况及解决方案：收到贵部转办后，我司立即组织调查。经核实，（远安城区营服中心）客户要求取消实装宽带、解绑副卡，已按客户要求办理。我司于2023-10-13 12:00:38联系客户解释以上情况。&amp;#10;③客户问题满意度：满意&amp;#10;④回单人：张婷   6921001</t>
  </si>
  <si>
    <t>TS202310130953031251</t>
  </si>
  <si>
    <t>投诉工单（2021版）&gt;&gt;移网&gt;&gt;【变更及服务】渠道服务&gt;&gt;不同渠道提供的服务不一致</t>
  </si>
  <si>
    <t>0717XN20267459240</t>
  </si>
  <si>
    <t>曾林</t>
  </si>
  <si>
    <t>2023-10-13 15:44:17</t>
  </si>
  <si>
    <t>&amp;#13;&amp;#10;高级模板内容：&amp;#13;&amp;#10;投诉问题描述:用户来电要求取消：5G升级包9元2GB（智慧沃家共享版-立即生效） 前台无法办理  请协助处理&amp;#13;&amp;#10;业务名称:5G升级包9元2GB（智慧沃家共享版-立即生效）&amp;#13;&amp;#10;涉及渠道:10010&amp;#13;&amp;#10;用户要求:用户要求尽快取消&amp;#13;</t>
  </si>
  <si>
    <t>业务取消：客户要求取消5G升级包9元2GB（智慧沃家共享版-立即生效），已按客户要求取消，回访满意</t>
  </si>
  <si>
    <t>TS202310121141371525</t>
  </si>
  <si>
    <t>付德胜</t>
  </si>
  <si>
    <t>2023-10-13 10:40:31</t>
  </si>
  <si>
    <t>判断省分:湖北&amp;#13;&amp;#10;:移网电话营销费用争议（套餐资费/融合宽带/副卡功能费类除外）&amp;#13;&amp;#10;:不认可&amp;#13;&amp;#10;:大于500元&amp;#13;&amp;#10;:&amp;#13;&amp;#10;&amp;#13;&amp;#10;高级模板内容：&amp;#13;&amp;#10;是否10016外呼:是&amp;#13;&amp;#10;反应问题涉及场景:诱导订购（业务与实际宣传不符）&amp;#13;&amp;#10;产品名称:副卡月功能费-10元(次月生效)、家庭群组化副卡10G省内流量流量(不共享不结转)(湖北)_次月生效&amp;#13;&amp;#10;争议月份:2023年11月&amp;#13;&amp;#10;是否承诺退费:否&amp;#13;&amp;#10;承诺退费金额:0&amp;#13;&amp;#10;是否取消业务（如取消失败，需加上系统报错的提示）:未取消&amp;#13;&amp;#10;是否需要回复:是&amp;#13;&amp;#10;用户要求:已解释，用户要求取消恢复：副卡月功能费-0元(立即生效)，前台无权限请协助处理&amp;#13;</t>
  </si>
  <si>
    <t>业务取消：用户要求取消下个月生效的家庭群组化副卡10G省内流量流量(不共享不结转)(湖北)业务，挽留无效，已按用户要求取消，并重新勾选副卡0元，次月生效，满意。</t>
  </si>
  <si>
    <t>TS202310121037442328</t>
  </si>
  <si>
    <t>2023-10-13 13:10:33</t>
  </si>
  <si>
    <t>主办单位：湖北&amp;#10;客户类别：普通客户&amp;#10;10010是否打通：是&amp;#10;是否二次致电10015：是&amp;#10;是否联系：是&amp;#10;升级倾向：无&amp;#10;号码归属省：湖北&amp;#10;SVIP等级：&amp;#10;预处理内容：&amp;#13;&amp;#10;判断地市:其余地市&amp;#13;&amp;#10;根据用户销户的原因，进行挽留:挽留失败&amp;#13;&amp;#10;获取参数:&amp;#13;&amp;#10;判断用户套餐类型:融合用户、合约用户&amp;#13;&amp;#10;建议用户前往营业厅查询后办理销户业务:依然要求在线销户&amp;#13;&amp;#10;:&amp;#13;&amp;#10;&amp;#13;&amp;#10;----&amp;#13;&amp;#10;高级模板内容：&amp;#13;&amp;#10;投诉问题描述（提炼并描述客户反映核心问题，含争议渠道/争议金额或对前期工单争议点）:用户来电反映称号卡内绑定的宽带，要办理销户，请加急联系用户处理。&amp;#13;</t>
  </si>
  <si>
    <t>业务取消①客户基本资料：业务号码 13114465172、客户姓名 向培荣、套餐情况 畅越冰激凌5G套餐59元；客户反映业务取消的问题； &amp;#10;②首次联系客户时间：2023-10-12 11:51:00&amp;#10;③投诉核查处理情况：收到贵部转办，我司立即组织核查，经核实，枝江城区营服客户要求取消实装宽带，已按客户要求办理，并与客户达成一致；&amp;#10;④答复客户时间及客户满意度评价：根据上述核实情况，我司于2023-10-12 11:51:00联系客户满意，回单人：张婷、联系方式：07176921001&amp;#10;⑤投诉核查关联材料：无。</t>
  </si>
  <si>
    <t>TS202310121459060833</t>
  </si>
  <si>
    <t>2023-10-13 16:40:33</t>
  </si>
  <si>
    <t>主办单位：湖北&amp;#10;客户类别：普通客户&amp;#10;10010是否打通：否&amp;#10;是否二次致电10015：是&amp;#10;是否联系：是&amp;#10;升级倾向：无&amp;#10;号码归属省：湖北&amp;#10;SVIP等级：&amp;#10;判断地市:其余地市&amp;#13;&amp;#10;根据用户销户的原因，进行挽留:挽留失败&amp;#13;&amp;#10;获取参数:&amp;#13;&amp;#10;判断用户套餐类型:融合用户、合约用户&amp;#13;&amp;#10;建议用户前往营业厅查询后办理销户业务:依然要求在线销户&amp;#13;&amp;#10;:用户反映要求注销绑定的两条宽带，请协助处理，谢谢。</t>
  </si>
  <si>
    <t>业务取消①客户基本资料：业务号码 13277233224、客户姓名 陈兵、套餐情况 5G副卡基本套餐(优享服务)；客户反映业务取消的问题； &amp;#10;②首次联系客户时间：2023-10-12 17:21:00&amp;#10;③投诉核查处理情况：收到贵部转办，我司立即组织核查，经核实，宜都城区营服客户要求注销实装宽带，主卡转资29元套餐，副卡转资8元流量王套餐，已按客户要求办理，并与客户达成一致；&amp;#10;④答复客户时间及客户满意度评价：根据上述核实情况，我司于2023-10-12 17:21:00联系客户满意，回单人：张婷、联系方式：07176921001&amp;#10;⑤投诉核查关联材料：无。</t>
  </si>
  <si>
    <t>TS202310111737432056</t>
  </si>
  <si>
    <t>2023-10-13 14:54:36</t>
  </si>
  <si>
    <t>主办单位：湖北&amp;#10;客户类别：星级客户&amp;#10;10010是否打通：是&amp;#10;是否二次致电10015：是&amp;#10;是否联系：是&amp;#10;升级倾向：无&amp;#10;号码归属省：湖北&amp;#10;SVIP等级：&amp;#10;预处理名称:产品订购一键诊断&amp;#13;&amp;#10;业务产品类型:反映其他业务问题&amp;#13;&amp;#10;用户是否接受:用户接受&amp;#13;&amp;#10;&amp;#13;&amp;#10;不知情办理宽带，要求取消，自己不方便去营业厅&amp;#13;&amp;#10;（协办工单）集团高星用户，务必于12小时内，上传/办理：不知情办理宽带，请加入网协议，要求线上取消，请协助取消。</t>
  </si>
  <si>
    <t>业务取消①客户投诉产生的原因：合约限制办理携转不成功。&amp;#10;②客户投诉问题核查情况及解决方案：收到贵部转办后，我司立即组织调查。经核实，（西陵城区营服中心）客户要求取消缓装宽带，已按客户要求办理，联系无人接听，已短信告知，如有疑问可在工作时间（08:30-12:00；14:00-17:30）联系07176921001、13032700872宜昌联通投诉处理中心。如用户咨询，请前台10010话务中心代为解释，谢谢。我司于2023-10-12 12:20:38联系客户解释以上情况。&amp;#10;③客户问题满意度：未接通&amp;#10;④回单人：张婷  6921001</t>
  </si>
  <si>
    <t>ZX202310121203150782</t>
  </si>
  <si>
    <t>071700728378</t>
  </si>
  <si>
    <t>周宗凤</t>
  </si>
  <si>
    <t>2023-10-13 09:01:13</t>
  </si>
  <si>
    <t>判断省分:湖北&amp;#13;&amp;#10;:被动办理宽带&amp;#13;&amp;#10;:不需要&amp;#13;&amp;#10;:&amp;#13;&amp;#10;&amp;#13;&amp;#10;高级模板内容：&amp;#13;&amp;#10;问题描述:称自己没有宽带过宽带，要求·取消宽带，并要求退多扣费用&amp;#13;&amp;#10;第二联系方式:13227272908&amp;#13;&amp;#10;销户原因:没有安装过宽带，并要办理xc&amp;#13;&amp;#10;用户要求:要求·取消宽带，并要求退多扣费用&amp;#13;</t>
  </si>
  <si>
    <t>业务取消（兴山乡镇 营服中心）：实装宽带销户，查询属套餐内捆绑所致，若需注销宽带则需更改套餐，致电未接，已短信答复如需办理可联系我部，如有疑问可在工作时间（08:30-12:00；14:00 -17:30 ）联系07176921001、13032700872宜昌客服。如用户咨询，请前台 10010话务 中心代为解释，谢谢。。</t>
  </si>
  <si>
    <t>ZX202310120826251595</t>
  </si>
  <si>
    <t>071701054766</t>
  </si>
  <si>
    <t>谭亚玲</t>
  </si>
  <si>
    <t>2023-10-13 14:15:17</t>
  </si>
  <si>
    <t>判断省分:湖北&amp;#13;&amp;#10;:被动办理宽带&amp;#13;&amp;#10;:不需要&amp;#13;&amp;#10;:&amp;#13;&amp;#10;&amp;#13;&amp;#10;高级模板内容：&amp;#13;&amp;#10;问题描述:用户表示自己没有办理宽带对此不认可要求取消不愿意去营业厅&amp;#13;&amp;#10;第二联系方式:13469867371   &amp;#13;&amp;#10;销户原因:自己没有使用&amp;#13;&amp;#10;用户要求:用户表示自己没有办理宽带对此不认可要求取消不愿意去营业厅，辛苦核实处理&amp;#13;</t>
  </si>
  <si>
    <t>业务取消（夷陵城区）：用户要求取消低消宽带，挽留无效，已取消成功，用户满意。</t>
  </si>
  <si>
    <t>ZX202310111413330748</t>
  </si>
  <si>
    <t>071700354865</t>
  </si>
  <si>
    <t>舒玉霜</t>
  </si>
  <si>
    <t>2023-10-13 09:01:50</t>
  </si>
  <si>
    <t>#2022重保客户#用户要求销户宽带账号，反映人在外地没有办法处理，要求尽快联系回复处理。</t>
  </si>
  <si>
    <t>业务取消（夷陵城区营服）：客户要求注销宽带，已按客户要求办理，回访满意</t>
  </si>
  <si>
    <t>ZX202310111527081400</t>
  </si>
  <si>
    <t>071700304618</t>
  </si>
  <si>
    <t>2023-10-13 09:02:37</t>
  </si>
  <si>
    <t>用户表示在外地，要我公司为其注销宽带，并在今天下午5点前注销并回复。</t>
  </si>
  <si>
    <t>业务取消（夷陵城区营服中心）：用户要求取消宽带，挽留无效，已成功取消，用户满意。</t>
  </si>
  <si>
    <t>ZX202310121416171650</t>
  </si>
  <si>
    <t>2023-10-13 09:23:02</t>
  </si>
  <si>
    <t>判断省分:湖北&amp;#13;&amp;#10;:自己办理的宽带&amp;#13;&amp;#10;:挽留失败&amp;#13;&amp;#10;:不同意&amp;#13;&amp;#10;:&amp;#13;&amp;#10;&amp;#13;&amp;#10;高级模板内容：&amp;#13;&amp;#10;问题描述:用户要求取消宽带，不愿意去营业厅&amp;#13;&amp;#10;第二联系方式:13487220836&amp;#13;&amp;#10;销户原因:不需要&amp;#13;&amp;#10;用户要求:要求在线取消宽带，提及工信部有升级倾向&amp;#13;</t>
  </si>
  <si>
    <t>业务取消（宜都城区）：用户要求注销CPE宽带，10010在线客服无取消权限，挽留无效，我部已协助取消。</t>
  </si>
  <si>
    <t>ZX202310131025570512</t>
  </si>
  <si>
    <t>071700209793</t>
  </si>
  <si>
    <t>汪翼</t>
  </si>
  <si>
    <t>2023-10-13 14:13:21</t>
  </si>
  <si>
    <t>用户强烈要求马上将宽带销户，解释不认可，请尽快联系处理并电话回复</t>
  </si>
  <si>
    <t>业务取消（宜都城区）：用户要求注销实装宽带，挽留无效，已办理销户，用户满意。</t>
  </si>
  <si>
    <t>ZX202310111806370431</t>
  </si>
  <si>
    <t>071704542281</t>
  </si>
  <si>
    <t>刘云艳</t>
  </si>
  <si>
    <t>2023-10-13 09:03:31</t>
  </si>
  <si>
    <t>被动开通宽带要求马上在线取消并回复。</t>
  </si>
  <si>
    <t>业务取消（远安城区营服）：客户要求注销缓装宽带，已按客户要求取消，回访满意</t>
  </si>
  <si>
    <t>ZX202310120930231929</t>
  </si>
  <si>
    <t>071700921256</t>
  </si>
  <si>
    <t>杨凤喜</t>
  </si>
  <si>
    <t>2023-10-13 09:10:19</t>
  </si>
  <si>
    <t>用户表示自己去远安解放路22-4号（老水电局一楼）此营业厅办理销户，营业厅告知无法销户，需要公司给自己办理销户，尽快处理</t>
  </si>
  <si>
    <t>业务取消（远安城区营服中心）：实装宽带销户，挽留无效，客服部取消，满意。</t>
  </si>
  <si>
    <t>ZX202310111359570649</t>
  </si>
  <si>
    <t>071700902838</t>
  </si>
  <si>
    <t>2023-10-13 09:21:29</t>
  </si>
  <si>
    <t>用户强烈要求马上将宽带销户，非常着急，要求加急，解释不认可，请尽快联系处理并电话回复</t>
  </si>
  <si>
    <t>业务取消（远安乡镇营服中心）：实装宽带销户，沟通后用户表示暂时不做任何操作，建议用户持续观察使用，满意。</t>
  </si>
  <si>
    <t>ZX202310111957511049</t>
  </si>
  <si>
    <t>2023-10-13 09:04:35</t>
  </si>
  <si>
    <t>判断省分:湖北&amp;#13;&amp;#10;:被动办理宽带&amp;#13;&amp;#10;:不需要&amp;#13;&amp;#10;:&amp;#13;&amp;#10;&amp;#13;&amp;#10;高级模板内容：&amp;#13;&amp;#10;问题描述:要办理宽带,这条不需要&amp;#13;&amp;#10;第二联系方式:18571000217&amp;#13;&amp;#10;销户原因:不使用&amp;#13;&amp;#10;用户要求:尽快核实取消&amp;#13;</t>
  </si>
  <si>
    <t>业务取消（政企客户服务中心）：用户取消虚拟宽带，挽留无效，已按用户要求取消，满意。</t>
  </si>
  <si>
    <t>ZX202310121826041260</t>
  </si>
  <si>
    <t>071700036500</t>
  </si>
  <si>
    <t>雷东</t>
  </si>
  <si>
    <t>2023-10-13 14:07:08</t>
  </si>
  <si>
    <t>#2022重保客户#用户反映未安装过宽带，要求销户，请处理并回复</t>
  </si>
  <si>
    <t>业务取消（政企客户服务中心）客户要求取消宽带，未转营服维系，虚拟宽带，未实际安装，客服部已操作取消，满意。</t>
  </si>
  <si>
    <t>ZX202310121411361617</t>
  </si>
  <si>
    <t>曹昌兴</t>
  </si>
  <si>
    <t>2023-10-13 14:39:27</t>
  </si>
  <si>
    <t>判断省分:湖北&amp;#13;&amp;#10;:被动办理宽带&amp;#13;&amp;#10;:不需要&amp;#13;&amp;#10;:&amp;#13;&amp;#10;&amp;#13;&amp;#10;高级模板内容：&amp;#13;&amp;#10;问题描述:要求销户&amp;#13;&amp;#10;第二联系方式:13032717145&amp;#13;&amp;#10;销户原因:不需要&amp;#13;&amp;#10;用户要求:没有安装过要求销户 到厅无法销户 被告知不是自己的宽带&amp;#13;</t>
  </si>
  <si>
    <t>业务取消（枝江城区）：用户要求注销CPE宽带071704563809，挽留无效，已取消，满意。</t>
  </si>
  <si>
    <t>ZX202310111634202044</t>
  </si>
  <si>
    <t>071700615867</t>
  </si>
  <si>
    <t>2023-10-13 09:03:15</t>
  </si>
  <si>
    <t>用户来电表示对这条宽带不知情不需要未使用，解释挽留无效。用户要求要么取消这条宽带，要么保留宽带给用户办理转资，请跟进处理。</t>
  </si>
  <si>
    <t>业务取消（秭归城区）：用户要求取消实装宽带，挽留无效，已核对身份信息协助取消，并副卡拆分转资29元福多多套餐，交月生效，满意。</t>
  </si>
  <si>
    <t>ZX202310121812321185</t>
  </si>
  <si>
    <t>071701060536</t>
  </si>
  <si>
    <t>向宗高</t>
  </si>
  <si>
    <t>2023-10-13 14:03:38</t>
  </si>
  <si>
    <t>用户表示没有安装宽带，是个老人机，要求取消宽带，请公司处理</t>
  </si>
  <si>
    <t>业务取消（秭归乡镇）：用户对低消虚拟宽带不满，挽留无效，已按用户要求取消，待宽带竣工后取消号后低消，预计本周内操作，考虑用户感知，申请退23.2-10月宽带费用，合计171元，于次月7日前到帐，此费用不可打印发票，满意。</t>
  </si>
  <si>
    <t>ZX202310122305371986</t>
  </si>
  <si>
    <t>胡庆华</t>
  </si>
  <si>
    <t>2023-10-13 14:34:16</t>
  </si>
  <si>
    <t>判断省分:湖北&amp;#13;&amp;#10;:失败&amp;#13;&amp;#10;node_42:&amp;#13;&amp;#10;:无合约/简单合约&amp;#13;&amp;#10;:单卡/移移融合副卡套餐&amp;#13;&amp;#10;获取用户证件类型::不认可&amp;#13;&amp;#10;:&amp;#13;&amp;#10;&amp;#13;&amp;#10;高级模板内容：&amp;#13;&amp;#10;问题描述:用户来电反映不想使用了，挽留无效&amp;#13;&amp;#10;第二联系方式:15629356098&amp;#13;&amp;#10;销户原因:不想使用&amp;#13;&amp;#10;用户要求:要求我方在线销户，请处理，谢谢&amp;#13;</t>
  </si>
  <si>
    <t>业务取消：用户要求办理销户，已核实用户资料后成功办理注销，满意。</t>
  </si>
  <si>
    <t>TS202310121649291272</t>
  </si>
  <si>
    <t>杨善苗</t>
  </si>
  <si>
    <t>2023-10-13 13:34:20</t>
  </si>
  <si>
    <t>&amp;#13;&amp;#10;高级模板内容：&amp;#13;&amp;#10;投诉问题描述:用户来电要求取消IPTV，不愿意到厅&amp;#13;&amp;#10;业务名称:_IPTV包月费_&amp;#13;&amp;#10;办理渠道:城区中通固网专业合作厅&amp;#13;&amp;#10;办理时间:2023-06-03&amp;#13;&amp;#10;系统提示内容:无&amp;#13;&amp;#10;用户要求:用户要求线上取消IPTV，请尽快处理&amp;#13;</t>
  </si>
  <si>
    <t>业务取消：用户要求取消IPTV业务，挽留无效，已按用户要求取消，满意。</t>
  </si>
  <si>
    <t>ZX202310131439402469</t>
  </si>
  <si>
    <t>2023-10-13 15:36:30</t>
  </si>
  <si>
    <t>用户来电称自己现在想办理联通宽带网络，使用电信监控，能不能正常使用，请后台协助处理，请尽快处理，提及投诉</t>
  </si>
  <si>
    <t>业务咨询：用户咨询联通宽带是否可以使用电信监控，已提供营业厅联系方式，建议用户可联系自营厅，满意。</t>
  </si>
  <si>
    <t>TS202310112014372277</t>
  </si>
  <si>
    <t>湖北长永建材有限公司</t>
  </si>
  <si>
    <t>2023-10-13 10:01:47</t>
  </si>
  <si>
    <t>判断省分:湖北&amp;#13;&amp;#10;:湖北省内手机不能接&amp;#13;&amp;#10;获取入参:&amp;#13;&amp;#10;判断是否开通骚扰拦截:获取历史工单:有历史工单&amp;#13;&amp;#10;:不存在&amp;#13;&amp;#10;:下一步&amp;#13;&amp;#10;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否&amp;#13;&amp;#10;:不认可&amp;#13;&amp;#10;:下一步&amp;#13;&amp;#10;node_94:&amp;#13;&amp;#10;:不符合办理条件&amp;#13;&amp;#10;:所有位置&amp;#13;&amp;#10;:在任何位置有的时候能接电话，有的时候接不到，接不到比较多&amp;#13;&amp;#10;18571004512，18571004510，18571004511，18571004509，因为十几个电话号坐席实在记不住就只向客户索要四个电话号具体烦请核实 ，并且有人尝试过换卡但是还是一样&amp;#13;</t>
  </si>
  <si>
    <t>终端使用：客户反映无法使用通话。经核实通话功能正常，请您关机重启再试，若未恢复请更换到其它手机中测试或到联通营业厅检测，联系无人接听，已短信告知，如有疑问可在工作时间（08:30-12:00；14:00-17:30）联系07176921001、13032700872宜昌联通投诉处理中心。如用户咨询，请前台10010话务中心代为解释，谢谢</t>
  </si>
  <si>
    <t>TS202310121449480580</t>
  </si>
  <si>
    <t>方正美</t>
  </si>
  <si>
    <t>2023-10-13 14:22:18</t>
  </si>
  <si>
    <t>用户反馈:手机无法被叫,全被联通助理拦截&amp;#13;&amp;#10;获取终端品牌:&amp;#13;&amp;#10;判断用户使用的是否是苹果手机:其他品牌&amp;#13;&amp;#10;获取用户开通的呼叫转移类型:&amp;#13;&amp;#10;判断用户是否开通无条件呼转功能:未开通&amp;#13;&amp;#10;是否开通VoLTE:已开通&amp;#13;&amp;#10;:&amp;#13;&amp;#10;&amp;#13;&amp;#10;高级模板内容：&amp;#13;&amp;#10;投诉问题描述:用户来电自己的电话无法正常接，老是联通助理接到，要求我方处理。&amp;#13;&amp;#10;业务名称:电话不能正常接&amp;#13;&amp;#10;用户要求:要求我方尽快处理。&amp;#13;</t>
  </si>
  <si>
    <t>终端使用：客户反映无法使用通话业务。经核实通话功能正常，已刷新VOLTE功能，若若未恢复请更换到其它手机中测试或到联通营业厅检测，满意。</t>
  </si>
  <si>
    <t>TS202310121516561312</t>
  </si>
  <si>
    <t>杨晶</t>
  </si>
  <si>
    <t>2023-10-13 10:05:46</t>
  </si>
  <si>
    <t>【2022年上工信部测评重保用户】判断省分:湖北&amp;#13;&amp;#10;:湖北用户漫游外省无法拨打或接听&amp;#13;&amp;#10;获取入参:&amp;#13;&amp;#10;查询历史工单:无历史工单&amp;#13;&amp;#10;:下一步&amp;#13;&amp;#10;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下一步&amp;#13;&amp;#10;node_171:&amp;#13;&amp;#10;:不符合办理条件&amp;#13;&amp;#10;:任何地方均无法拨打/接听&amp;#13;&amp;#10;:用户来电称此号码无法接到电话，语音提示：您所拨打的用户暂时无法接通。号码为老人使用，不在湖北省内，预处理检测号码正常，请后台人员帮忙处理。联系电话：15571721556   &amp;#13;</t>
  </si>
  <si>
    <t>终端使用：用户反映此号码无法接到电话，经核实沟通后现号码已恢复正常使用，满意</t>
  </si>
  <si>
    <t>TS202310090919280115</t>
  </si>
  <si>
    <t>07174918022</t>
  </si>
  <si>
    <t>左友新</t>
  </si>
  <si>
    <t>2023-10-13 14:43:30</t>
  </si>
  <si>
    <t>【2022年上工信部测评重保用户】判断省分:湖北&amp;#13;&amp;#10;:传入参数&amp;#13;&amp;#10;是否本地本网用户:是&amp;#13;&amp;#10;是否停机:正常&amp;#13;&amp;#10;请到业务通知判断是否群障:否&amp;#13;&amp;#10;::&amp;#13;&amp;#10;&amp;#13;&amp;#10;高级模板内容：&amp;#13;&amp;#10;投诉问题描述:用户来电称别人打不进来，自己能打出去&amp;#13;&amp;#10;故障现象:无法被叫&amp;#13;&amp;#10;故障地址:湖北省枝江市建材市场东路25号&amp;#13;&amp;#10;故障时间:2023-09-01&amp;#13;&amp;#10;是否更换设备:不愿意&amp;#13;&amp;#10;用户要求:用户要求后台派人上门看一下&amp;#13;</t>
  </si>
  <si>
    <t>终端使用：用户反映来电称别人打不进来，自己能打出去，经核实已发数固群协助处理，现已为用户刷新沟通后用户现已恢复正常使用，用户知晓。</t>
  </si>
  <si>
    <t>TS202310121450060589</t>
  </si>
  <si>
    <t>2023-10-13 16:54:33</t>
  </si>
  <si>
    <t>主办单位：湖北&amp;#10;客户类别：首次投诉&amp;#10;10010是否打通：否&amp;#10;是否二次致电10015：是&amp;#10;是否联系：否&amp;#10;升级倾向：&amp;#10;号码归属省：湖北&amp;#10;SVIP等级：&amp;#10;1. 问题类型:;&amp;#10;2. 投诉类型:其他问题;&amp;#10;3. 营业厅地址:;&amp;#10;4. 位置信息:;&amp;#10;5. 位置发生地:;&amp;#10;6. 投诉内容:打不了电话电话打不出去</t>
  </si>
  <si>
    <t>终端使用①客户投诉产生的原因：客户反映无法拨打电话问题。								&amp;#10;②客户投诉问题核查情况及解决方案：收到贵部转办后，我司立即组织调查。经核实，客户通话功能正常，联系客户表示已恢复，已能正常使用，另客户反映赠费未到账，考虑客户感知，已为客户办理 预存话费享10元/月话费优惠12个月 活动，客户满意。			&amp;#10;③客户问题满意度：满意。								&amp;#10;④回单人:宜昌客服王晓玉；联系电话：07176921001。</t>
  </si>
  <si>
    <t>TS202310132118430891</t>
  </si>
  <si>
    <t>梁鹏飞</t>
  </si>
  <si>
    <t>2023-10-14 14:20:36</t>
  </si>
  <si>
    <t>主办单位：湖北&amp;#10;客户类别：普通客户&amp;#10;10010是否打通：否&amp;#10;是否二次致电10015：是&amp;#10;是否联系：否&amp;#10;升级倾向：&amp;#10;号码归属省：湖北&amp;#10;SVIP等级：&amp;#10;1. 问题类型:;&amp;#10;2. 投诉类型:月固定费争议;&amp;#10;3. 营业厅地址:;&amp;#10;4. 位置信息:;&amp;#10;5. 位置发生地:;&amp;#10;6. 投诉内容:&amp;#10;202310基本套餐费:7.97&amp;#10;202310联通助理业务功能费:5&amp;#10;202310基础附加包:3&amp;#10;202307基本套餐费:19&amp;#10;202307联通助理业务功能费:5&amp;#10;202307基础附加包:3&amp;#10;202309基本套餐费:19&amp;#10;202309联通助理业务功能费:5&amp;#10;202309基础附加包:3&amp;#10;202306基本套餐费:19&amp;#10;202306联通助理业务功能费:5&amp;#10;202306基础附加包:3&amp;#10;202308基本套餐费:19&amp;#10;202308联通助理业务功能费:5&amp;#10;202308基础附加包:3&amp;#10;202305基本套餐费:19&amp;#10;202305联通助理业务功能费:5&amp;#10;202305基础附加包:3&amp;#10;争议金额:150.95</t>
  </si>
  <si>
    <t>"电话营销-开通争议①客户投诉产生的原因：电话营销被动办理业务。&amp;#10;②客户投诉问题核查情况及解决方案：收到贵部转办后，我司立即组织调查。经核实，拓见科技于21年9月通过电话营销方式推荐客户办理“低消送宽带 ”，免12个月宽带月费，22.9-23.10月扣费266元。现已取消并登记11月8日前退费到账，此费用不可抵扣往月欠费及打印发票。我司于2023-10-14 13:32:38联系解释以上情况。&amp;#10;③客户问题满意度：满意。&amp;#10;④回单人：颜晶  6921001"</t>
  </si>
  <si>
    <t>TS202310091005051312</t>
  </si>
  <si>
    <t>2023-10-14 17:01:40</t>
  </si>
  <si>
    <t>主办单位：湖北&amp;#10;客户类别：星级客户&amp;#10;10010是否打通：否&amp;#10;是否二次致电10015：是&amp;#10;是否联系：否&amp;#10;升级倾向：&amp;#10;号码归属省：湖北&amp;#10;SVIP等级：&amp;#10;1. 问题类型:;&amp;#10;2. 投诉类型:增值业务费争议;&amp;#10;3. 营业厅地址:;&amp;#10;4. 位置信息:;&amp;#10;5. 位置发生地:;&amp;#10;6. 投诉内容:在我不知情的情况下，手机开通了长达两年之久的宽带扣费业务。每月套餐费高达98元，请贵公司给与解释说明。</t>
  </si>
  <si>
    <t>电话营销-开通争议：①客户投诉产生的原因：低消89元宽带300M主产品。 &amp;#10;②客户投诉问题核查情况及解决方案：收到贵部转办后，我司立即组织调查。经核实，于2021年10月过电话营销方式推荐客户办理，现联系客户解释不认可，现已为用户办理注销成功，出于服务角度，退还21.10-23.10月费用合计616.8元（宽带扣费：22.10-23.10   13*9=117元低消：21.10-23.9   499.8元），现用户要求退一赔三，现线上无法实现，此费用不可打印发票，待用户考虑好后再与我们联系，。我司2023-10-09 11:43:49联系客户解释。&amp;#10;③客户问题满意度：满意。 &amp;#10;④回单人：田群、联系方式：07176921001</t>
  </si>
  <si>
    <t>TS202310130956411342</t>
  </si>
  <si>
    <t>田金龙</t>
  </si>
  <si>
    <t>2023-10-14 14:01:46</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</si>
  <si>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不知情变更套餐（5G畅越冰激凌融合套餐-79元档），用户的要求是10倍退费。&amp;#13;&amp;#10;争议月份:2023年10月&amp;#13;&amp;#10;争议金额:139&amp;#13;&amp;#10;用户要求:尽快核实&amp;#13;</t>
  </si>
  <si>
    <t>电话营销-开通争议：宜昌融诚通信服务有限责任公司， 畅越冰激凌5G套餐79元 AA。用户反映电话营销办理转资79元套餐资费时未与客户达成一致，已按客户要转资59元畅越冰激凌套餐，并申请退还22.11-23.10月费用合计240元，24小时内到账，此费用不可打印账单到，回访满意</t>
  </si>
  <si>
    <t>TS202310141421121417</t>
  </si>
  <si>
    <t>彭聪</t>
  </si>
  <si>
    <t>2023-10-14 16:02:14</t>
  </si>
  <si>
    <t>&amp;#13;&amp;#10;高级模板内容：&amp;#13;&amp;#10;投诉问题描述:用户来电反映对前期工单处理结果告知用户不认可，详见;TS202309030943170338&amp;#13;&amp;#10;业务名称:-融合业务体验&amp;#13;&amp;#10;争议月份:2023年10月&amp;#13;&amp;#10;争议金额:0&amp;#13;&amp;#10;办理渠道:无&amp;#13;&amp;#10;前台是否取消:已取消&amp;#13;&amp;#10;是否承诺退费:否&amp;#13;&amp;#10;用户要求:尽快处理&amp;#13;</t>
  </si>
  <si>
    <t>电话营销-开通争议：宜昌融诚通信服务有限责任公司，低消送宽带AA。2021-10-21 14:32:31电话营销方式办理低消送宽带，挽留失败，客服部9月已取消宽带，减免算21.11-23.9月低消补收费用442.2元，用户存在往月欠费86.47元，现金到账，系统已操作50元赠费，补赠剩余赠费305.73元。24小时退费到账，此费用无法抵扣往月欠费及打印发票，满意。</t>
  </si>
  <si>
    <t>TS202310131717371841</t>
  </si>
  <si>
    <t>田宗树</t>
  </si>
  <si>
    <t>2023-10-14 15:35:56</t>
  </si>
  <si>
    <t>[65岁以上老人] &amp;#10;高级模板内容：&amp;#10;投诉问题描述:未经同意被办理业务&amp;#10;业务名称:家庭群组化副卡10G省内流量流量(不共享不结转)(湖北)-次月生效&amp;#10;争议月份:2023年10月&amp;#10;争议金额:10&amp;#10;办理渠道:宜昌 朱红梅 宜昌市融诚通信外包业务专用渠道 客服 &amp;#10;前台是否取消:未取消&amp;#10;是否承诺退费:否&amp;#10;用户要求:用户要求退费并恢复元副卡资费</t>
  </si>
  <si>
    <t>电话营销-开通争议：宜昌市融诚通信外包业务专用渠道，家庭群组化副卡10G省内流量流量AA。2023-09-07 17:39:44电话营销方式办理&amp;#10;家庭群组化副卡10G省内流量流量将副卡赠费活动取消，现已更改0元副卡取消流量包，减免本月副卡功能费用10元，系统办理预存享10元赠费*2个月，开通后取消，仅限当月使用，此费用无法抵扣往月欠费及打印发票，用户满意</t>
  </si>
  <si>
    <t>TS202310131617580225</t>
  </si>
  <si>
    <t>谢敏</t>
  </si>
  <si>
    <t>2023-10-14 10:23:18</t>
  </si>
  <si>
    <t>【2022年上工信部测评重保用户】&amp;#13;&amp;#10;高级模板内容：&amp;#13;&amp;#10;投诉问题描述:用户来电对副卡免月租12个月（10元话费12个月）（湖北）-次月生效取消不认可，解释无效，要求核实回复重新添加，退还扣的费用谢谢！&amp;#13;&amp;#10;业务名称:副卡免月租12个月（10元话费12个月）（湖北）-次月生效&amp;#13;&amp;#10;变更渠道:湖北精英盛华信息科技有限公司(宜昌)&amp;#13;&amp;#10;用户要求:用户来电对副卡免月租12个月（10元话费12个月）（湖北）-次月生效取消不认可，解释无效，要求核实回复重新添加，退还扣的费用谢谢！&amp;#13;</t>
  </si>
  <si>
    <t>电话营销-开通争议：湖北精英盛华信息科技有限公司(宜昌) ，家庭群组化副卡10G省内流量AA。用户反映副卡扣费问题，经核实，湖北精英盛华信息科技有限公司(宜昌)于2 2023-05-11 15:00:10 通过电话营销方式推荐办理此业务时取消副卡免月租优惠导致，现申请退23.6-10月副卡扣费合计50元，24小时到帐，此费用不抵扣往月欠费及打印发票，并由我部协助勾选副卡0月租优惠，次月生效，用户满意。</t>
  </si>
  <si>
    <t>TS202310131439400141</t>
  </si>
  <si>
    <t>阮媛媛</t>
  </si>
  <si>
    <t>2023-10-14 13:34:06</t>
  </si>
  <si>
    <t>判断省分:其他省分&amp;#13;&amp;#10;:增值业务争议&amp;#13;&amp;#10;判断省分:湖北&amp;#13;&amp;#10;:移网&amp;#13;&amp;#10;:在补救范围内&amp;#13;&amp;#10;:不认可&amp;#13;&amp;#10;:大于500元&amp;#13;&amp;#10;:&amp;#13;&amp;#10;&amp;#13;&amp;#10;高级模板内容：&amp;#13;&amp;#10;投诉问题描述:退费&amp;#13;&amp;#10;争议业务名称:优酷视频4GB流量加会员轻合约包    炫彩通信助理包体验版-立即生效（湖北）&amp;#13;&amp;#10;受理渠道:-&amp;#13;&amp;#10;争议月份:2023年10月&amp;#13;&amp;#10;争议费用:1&amp;#13;&amp;#10;一线客服在系统里:已取消&amp;#13;&amp;#10;是否承诺退费:否&amp;#13;&amp;#10;用户要求:退费&amp;#13;</t>
  </si>
  <si>
    <t>电话营销-开通争议：上海航动科技有限公司（宜昌），炫彩通信助理包体验版-立即生效（湖北）AA。用户反映开通沃助理的问题，经核实，为 上海航动科技有限公司（宜昌） 于2021-11-12 10:07:15  通过电话营销推荐用户感知，已取消，考虑用户感知，申请退22.1-23.10月费用，合计132元，。已跟用户解释清楚，优酷视频4GB流量加会员轻合约包，91283446，经核实，用户于2023-10-13 12:56:58通过联通APP订购优酷视频4GB流量加会员轻合约包，扣费1元，业务已取消，申请退本月费用，合计1元，以上共计133元，24小时到帐，此费用不可打印发票，满意</t>
  </si>
  <si>
    <t>TS202310131848521365</t>
  </si>
  <si>
    <t>龙金凤</t>
  </si>
  <si>
    <t>2023-10-14 14:03:26</t>
  </si>
  <si>
    <t>&amp;#13;&amp;#10;高级模板内容：&amp;#13;&amp;#10;投诉问题描述:用户来电反映对自己每个月的扣费不认可，称自己的副卡没有使用，为什么每个月扣我20元，并且自己也没有订购过5G炫彩通信助理包-云盘版（首月5元半价），为什么会产生，我方经告知副卡是从2022-06-01 00:00:00 -2023-05-31 23:59:59 免月租，合约到期正常收取月功能费，用户不认可，要求我方回复&amp;#13;&amp;#10;争议月份:2023年10月&amp;#13;&amp;#10;争议金额:0&amp;#13;&amp;#10;用户要求:请后台处理&amp;#13;</t>
  </si>
  <si>
    <t>电话营销-开通争议：拓见科技(深圳)有限公司武汉分公司(宜昌)，5G炫彩通信助理包-云盘版（首月5元半价）AA，经核实，于2023年2月过电话营销方式推荐客户办理，现联系客户解释不认可，出于服务角度，退还23.2-10月费用合计85元，24小时到账，此费用不可打印发票；查询副卡18695071687 、15629372950，现用户表示无需使用已操作办理副卡销户成功，查询2张副卡06-10 扣费100元，现为用户申请185元费用，24小时内到账，此费用不可打印发票，满意。</t>
  </si>
  <si>
    <t>BL202310141417120037</t>
  </si>
  <si>
    <t>2023-10-14 17:12:16</t>
  </si>
  <si>
    <t>15629369715命中精准预判服务场景:[65岁以上老人] &amp;#13;&amp;#10;用户来电要求屏蔽10016营销电话   请协助处理 谢谢 用户有倾向未提及投诉渠道&amp;#13;</t>
  </si>
  <si>
    <t>TS202310141408001186</t>
  </si>
  <si>
    <t>肖军伟</t>
  </si>
  <si>
    <t>2023-10-14 16:33:27</t>
  </si>
  <si>
    <t>22年Q3Q4重点客户&amp;#13;&amp;#10;高级模板内容：&amp;#13;&amp;#10;投诉问题描述:用户来电表示自己查看发票打印有3000元额度，要求我方将3000元全部打印发票。若无法打印3000，要求打印2张500,1张200，不能显示账期，已在线解释3000元并非实际可用打印的发票，而是整个账户可打金额，且发票打印需根据实际消费，用户不理解，且表示要求将去年、前年的发票都打印出来，已解释发票打印账期12个月，用户仍不理解，强烈要求打印。请协助处理&amp;#13;&amp;#10;业务号码:18674201653&amp;#13;&amp;#10;发票获取渠道:10010&amp;#13;&amp;#10;开具不成功系统提示:无&amp;#13;&amp;#10;开具月份:2023年10月&amp;#13;&amp;#10;前台解释内容:用户来电表示自己查看发票打印有3000元额度，要求我方将3000元全部打印发票。若无法打印3000，要求打印2张500,1张200，不能显示账期，已在线解释3000元并非实际可用打印的发票，而是整个账户可打金额，且发票打印需根据实际消费，用户不理解，且表示要求将去年、前年的发票都打印出来，已解释发票打印账期12个月，用户仍不理解，强烈要求打印。请协助处理&amp;#13;&amp;#10;用户要求:用户来电表示自己查看发票打印有3000元额度，要求我方将3000元全部打印发票。若无法打印3000，要求打印2张500,1张200，不能显示账期，已在线解释3000元并非实际可用打印的发票，而是整个账户可打金额，且发票打印需根据实际消费，用户不理解，且表示要求将去年、前年的发票都打印出来，已解释发票打印账期12个月，用户仍不理解，强烈要求打印。请协助处理&amp;#13;</t>
  </si>
  <si>
    <t>电子发票：用户要求打印2张500元电子发票，已成功打印并推送至用户邮箱903932656@qq.com，满意。</t>
  </si>
  <si>
    <t>TS202310132018440273</t>
  </si>
  <si>
    <t>齐书磊</t>
  </si>
  <si>
    <t>2023-10-14 19:10:18</t>
  </si>
  <si>
    <t>&amp;#13;&amp;#10;高级模板内容：&amp;#13;&amp;#10;投诉问题描述:需要返销电子发票&amp;#13;&amp;#10;业务号码:15549334426&amp;#13;&amp;#10;发票获取渠道:APP&amp;#13;&amp;#10;开具不成功系统提示:亲情付合并开具记录，不允许从前台发起返销&amp;#13;&amp;#10;开具月份:2023年2月、2023年3月&amp;#13;&amp;#10;前台解释内容:亲情付合并开具记录，不允许从前台发起返销&amp;#13;&amp;#10;用户要求:用户来电要求返销电子发票 前台无法办理 请协助处理 谢谢  要求明天之内处理 &amp;#13;</t>
  </si>
  <si>
    <t>电子发票：用户要求返销23.2.3月发票，提示：亲情付合并开具记录，不允许从前台发起返销，无法返销，已发沃工单协理处理，72小时有结果后回复，客户表示知晓。</t>
  </si>
  <si>
    <t>ZX202310121626050322</t>
  </si>
  <si>
    <t>2023-10-14 09:08:13</t>
  </si>
  <si>
    <t>&amp;#13;&amp;#10;高级模板内容：&amp;#13;&amp;#10;问题描述:用户来电反映不取消订单&amp;#13;&amp;#10;物流单号或订单号:	 1963101260776979&amp;#13;&amp;#10;用户身份证号码/预留的联系电话:	 13177077799&amp;#13;&amp;#10;订单渠道:无&amp;#13;&amp;#10;用户要求:用户要求不取消订单，请后台协助处理&amp;#13;</t>
  </si>
  <si>
    <t>电子渠道：用户反映不取消订单，经核实用户需办理撤销订单现属系统延误导致，现线上客服无取消勾选项，沟通后用户表示自行再观察2-3天有需要再与我们联系，用户知晓</t>
  </si>
  <si>
    <t>TS202310141106160068</t>
  </si>
  <si>
    <t>齐克军</t>
  </si>
  <si>
    <t>2023-10-14 17:05:50</t>
  </si>
  <si>
    <t>&amp;#13;&amp;#10;高级模板内容：&amp;#13;&amp;#10;投诉问题描述:用户称每天11点通过手厅抢话费券，每次都是提前进去的，自己抢都提示抢完，称是我们虚设的，根本就没有，解释不认可，要求核实处理，谢谢&amp;#13;&amp;#10;操作渠道:手厅&amp;#13;&amp;#10;参加活动（套餐）名称:抢话费券&amp;#13;&amp;#10;页面提示:无&amp;#13;&amp;#10;用户要求:尽快处理，谢谢&amp;#13;</t>
  </si>
  <si>
    <t>电子渠道：联通APP抢活费券活动，经核实属广告页面解释不到位导致，已跟用户解释清楚，为数量有限，抢完就没有了，满意。</t>
  </si>
  <si>
    <t>TS202310131734482292</t>
  </si>
  <si>
    <t>田明海</t>
  </si>
  <si>
    <t>南方一中心&gt;&gt;北京通软&gt;&gt;通软新人班&gt;&gt;通软新人3班</t>
  </si>
  <si>
    <t>2023-10-14 13:38:21</t>
  </si>
  <si>
    <t>&amp;#13;&amp;#10;高级模板内容：&amp;#13;&amp;#10;投诉问题描述:用户来电反映在APP上补卡，钱交了，但是现在又换不了了&amp;#13;&amp;#10;争议费用:补卡 &amp;#13;&amp;#10;争议金额:25&amp;#13;&amp;#10;前台解释情况:正常补卡退单&amp;#13;&amp;#10;用户要求:用户要求退还这个费用&amp;#13;</t>
  </si>
  <si>
    <t>电子渠道：用户反映手厅补卡不成功，经核实，属系统支撑不到位，已协商退费25元，此费用不可打印发票，2小时到账，请用户携带身份证前往当地联通自有营业厅办理补卡，满意。</t>
  </si>
  <si>
    <t>TS202310140857052380</t>
  </si>
  <si>
    <t>2023-10-14 14:27:46</t>
  </si>
  <si>
    <t>&amp;#13;&amp;#10;高级模板内容：&amp;#13;&amp;#10;投诉问题描述:表示听过联通APP查询到剩余流量还有28.33G流量，但是我处查询剩下23.6G，用户对此不认可，要求我处反映，联系本机！&amp;#13;&amp;#10;涉及渠道:联通APP&amp;#13;&amp;#10;用户要求:尽快处理，要求回复，另外用户表示经常有联通满意度的电话，用户很烦，要求屏蔽&amp;#13;</t>
  </si>
  <si>
    <t>电子渠道：用户反映手厅剩余流量与系统不符，经核实，流量计费非实时到账，手厅系统同步需要时间，建议用户流量使用半小时后再进行查询。另满意度回访电话问题已反馈，调整回访频次及时间，建议用户关注使用，用户知晓。</t>
  </si>
  <si>
    <t>TS202310121655441420</t>
  </si>
  <si>
    <t>郑智龙</t>
  </si>
  <si>
    <t>2023-10-14 09:01:38</t>
  </si>
  <si>
    <t>&amp;#13;&amp;#10;高级模板内容：&amp;#13;&amp;#10;投诉问题描述:用户需要补卡，多次人脸识别不通过&amp;#13;&amp;#10;渠道名称:中国联通APP &amp;#13;&amp;#10;办理业务名称:补卡&amp;#13;&amp;#10;页面提示:人脸识别未通过&amp;#13;&amp;#10;用户要求:我方尽快核查，回电沟通处理&amp;#13;</t>
  </si>
  <si>
    <t>其他：客户反馈手厅补卡不成功，联系客户表示已办理，无需我部处理，回访满意</t>
  </si>
  <si>
    <t>TS202310131537111705</t>
  </si>
  <si>
    <t>2023-10-14 09:14:17</t>
  </si>
  <si>
    <t>:号卡配送问题&amp;#13;&amp;#10;:号卡一直未送达&amp;#13;&amp;#10;:已退单&amp;#13;&amp;#10;判断省分:其他省份&amp;#13;&amp;#10;:在联通app申请的副卡，一直在审核中没有配送。要求马上核实处理。&amp;#13;</t>
  </si>
  <si>
    <t>TS202310141426301560</t>
  </si>
  <si>
    <t>2023-10-14 15:32:32</t>
  </si>
  <si>
    <t>判断省分:湖北&amp;#13;&amp;#10;:下一步&amp;#13;&amp;#10;移网一键诊断结果:1.用户状态是否正常：正常.2.查询短信功能是否正常开通：正常.3.查询是否短信黑名单：异常.4.是否存在群障：正常.:诊断无异常/解释不认可&amp;#13;&amp;#10;:短信&amp;#13;&amp;#10;:是&amp;#13;&amp;#10;:下一步&amp;#13;&amp;#10;node_516:&amp;#13;&amp;#10;:不符合办理条件&amp;#13;&amp;#10;:无法发送&amp;#13;&amp;#10;:下发成功&amp;#13;&amp;#10;:不认可&amp;#13;&amp;#10;:&amp;#13;&amp;#10;&amp;#13;&amp;#10;高级模板内容：&amp;#13;&amp;#10;投诉问题描述:用户表示自己短信可以发出去但是别人收不到，通过黑名单查询，查询到没有下发记录，用户不认可，烦请协助谢谢&amp;#13;&amp;#10;故障现象:无法发送&amp;#13;&amp;#10;故障时间:2023-10-14&amp;#13;&amp;#10;短信功能是否开通:开通&amp;#13;&amp;#10;上网功能是否开通:开通&amp;#13;&amp;#10;前台解释内容:经查询，最近几天都有短信发送成功的记录，无失败的记录，我将您的短信功能重新关开，稍后请开关机测试一下一键办理系统开关短信功能&amp;#13;&amp;#10;用户要求:要求尽快协助处理谢谢&amp;#13;</t>
  </si>
  <si>
    <t>ZX202310131355252146</t>
  </si>
  <si>
    <t>赵万娇</t>
  </si>
  <si>
    <t>2023-10-14 09:56:50</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</si>
  <si>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无法发送&amp;#13;&amp;#10;:下发成功&amp;#13;&amp;#10;:不认可&amp;#13;&amp;#10;:客户来电反映自己无法发送短信，已重启测试，系统查询无异常，请协助处理！所有短信都无法发送！&amp;#13;</t>
  </si>
  <si>
    <t>终端使用：客户反映无法发送短信。经核实，客户号码已停机无法发送短信，无法联系上客户，如用户咨询，请前台10010话务中心代为解释，谢谢</t>
  </si>
  <si>
    <t>ZX202310130902002265</t>
  </si>
  <si>
    <t>高丽俊</t>
  </si>
  <si>
    <t>2023-10-14 14:15:28</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</si>
  <si>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不能接收&amp;#13;&amp;#10;:等待下发&amp;#13;&amp;#10;:&amp;#13;&amp;#10;用户反映接收不到短信，客服刷新过了还是不行，短信平台进不去，请后台协助处理&amp;#13;&amp;#10;联系：18608607129&amp;#13;&amp;#10;用户要求：核查，24小时内联系</t>
  </si>
  <si>
    <t>终端使用：用户反映接收不到短信，经核实已发13032704444协助处理，查询现已联系省网管协助处理成功，现号码应该已恢复正常功能，致电停机，已短信答复如需办理可联系我部，如有疑问可在工作时间（08:30-12:00；14:00 -17:30 ）联系07176921001、13032700872宜昌客服。如用户咨询，请前台 10010话务 中心代为解释，谢谢。</t>
  </si>
  <si>
    <t>TS202309260816382181</t>
  </si>
  <si>
    <t>2023-10-14 09:09:45</t>
  </si>
  <si>
    <t>部-20230900167322鄂-20230900004754转-20230925162745122023-09-20 13:07:38.0中国联通首先寄了一个号码给我们，后上门来让我们转网到联通，说免费转过去，结果转的时候说需要收888才能参加活动，这个钱是给我充的话费，结果过了两个月才转网成功，不仅没有到话费，我还倒欠80多话费。原本我们在中国电信办宽带不收钱，我自己的手机号码还是主号，他们说转过来我的号码也是主号，结果转过来18572398664变成了主号，之前他说这个号码不想要可以丢掉，转网后却告诉我这个号码必须留在这里作为主号，不用也不能丢，到现在这个号码一直缴费，还给这个号码安排了手机，否则其他副号都用不了，后面我打电话投诉要求返还888元，他们一直拖着不给我办，我只有这一个诉求，他们却说这里面有两百是光猫费，200副卡费（原本他们说副卡免费），200无线费，还有200是我的话费（根本没看到），一直催他们给我回复，结果都是好几天不回复，等几天以为他们不会回复了，他们却打一个电话过来，打过来没接就再也不会打了，这几天等了几天电话，他们答应三次一定会在2小时或24小时内回复，结果一直没回，催了几次还是没回，最后我回短信给他们差评，他们却打来电话，让我把差评改成非常满意。我说了几次再不给解决就投诉工信部，他们压根不怕</t>
  </si>
  <si>
    <t>已修改。</t>
  </si>
  <si>
    <t>GZ202310141702260161</t>
  </si>
  <si>
    <t>071703983417</t>
  </si>
  <si>
    <t>王宇翔</t>
  </si>
  <si>
    <t>2023-10-14 19:54:17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</si>
  <si>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设备收光异常;&amp;#13;&amp;#10;设备收发光功率是否异常:无异常;&amp;#13;&amp;#10;用户表示wifi用不了，已断电重启，问题依旧，请师傅尽快联系维修，已告知非主线故障不在服务范围内。&amp;#13;</t>
  </si>
  <si>
    <t>GZ202310141658130133</t>
  </si>
  <si>
    <t>071700376009</t>
  </si>
  <si>
    <t>王利方</t>
  </si>
  <si>
    <t>2023-10-14 19:36:03</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</si>
  <si>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MODEM故障&amp;#10;&amp;#10;装机地址：湖北省宜昌市夷陵区小溪塔街道办兴安社区罗河路11号烟厂宿舍罗河路11号4栋1单元1层101户</t>
  </si>
  <si>
    <t>GZ202310141626222393</t>
  </si>
  <si>
    <t>071700820655</t>
  </si>
  <si>
    <t>刘翔</t>
  </si>
  <si>
    <t>2023-10-14 17:11:45</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</si>
  <si>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amp;#13;&amp;#10;设备收发光功率是否异常:路由器能力不匹配;&amp;#13;&amp;#10;:&amp;#13;&amp;#10;光猫亮红灯</t>
  </si>
  <si>
    <t>GZ202310141604102199</t>
  </si>
  <si>
    <t>071700091486</t>
  </si>
  <si>
    <t>杜婧</t>
  </si>
  <si>
    <t>2023-10-14 17:06:41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</si>
  <si>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光猫断电/离线;&amp;#13;&amp;#10;上网速度检测:无异常;&amp;#13;&amp;#10;设备收发光功率是否异常:无异常;&amp;#13;&amp;#10;:宽带在线，但一直有出现掉线的情况，要求尽快安排师傅上门处理</t>
  </si>
  <si>
    <t>GZ202310141556282130</t>
  </si>
  <si>
    <t>071701067461</t>
  </si>
  <si>
    <t>2023-10-14 17:12:55</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</si>
  <si>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西陵区葛洲坝街道石子岭社区葛洲坝合作有线宽带专用</t>
  </si>
  <si>
    <t>GZ202310141554522112</t>
  </si>
  <si>
    <t>071700136289</t>
  </si>
  <si>
    <t>2023-10-14 18:10:37</t>
  </si>
  <si>
    <t>一键诊断过程：&amp;#10;宽带是否有欠费及账号是否异常:CBSS状态正常，AAA状态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西陵区东苑街道办汕头路社区南玻路馨东苑2栋2单元17楼1704</t>
  </si>
  <si>
    <t>GZ202310141458461662</t>
  </si>
  <si>
    <t>071700084291</t>
  </si>
  <si>
    <t>周成珍</t>
  </si>
  <si>
    <t>2023-10-14 16:53:01</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</si>
  <si>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宽带无法使用，重启无法恢复，要求前往维护，请公司尽快处理并回复。</t>
  </si>
  <si>
    <t>GZ202310141450191581</t>
  </si>
  <si>
    <t>071704616297</t>
  </si>
  <si>
    <t>李建梅</t>
  </si>
  <si>
    <t>2023-10-14 16:12:57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</si>
  <si>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FTTB设备是否正常:无异常;&amp;#13;&amp;#10;:&amp;#13;&amp;#10;用户表示宽带无法使用，要求师傅上门维修，请尽快处理并回复</t>
  </si>
  <si>
    <t>GZ202310141445031538</t>
  </si>
  <si>
    <t>071704185494</t>
  </si>
  <si>
    <t>王敬源</t>
  </si>
  <si>
    <t>2023-10-14 17:29:54</t>
  </si>
  <si>
    <t>用户宽带无信号，无法上网，重启无法使用，请尽快处理。&amp;#13;</t>
  </si>
  <si>
    <t>GZ202310141401171151</t>
  </si>
  <si>
    <t>071700054519</t>
  </si>
  <si>
    <t>望开泉</t>
  </si>
  <si>
    <t>2023-10-14 18:17:49</t>
  </si>
  <si>
    <t>#2022重保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机顶盒看不了，要求师傅尽快上门检查维修。</t>
  </si>
  <si>
    <t>GZ202310141358251115</t>
  </si>
  <si>
    <t>071703926277</t>
  </si>
  <si>
    <t>2023-10-14 16:12:20</t>
  </si>
  <si>
    <t>GZ202310141339320936</t>
  </si>
  <si>
    <t>071701043550</t>
  </si>
  <si>
    <t>吴祥毫</t>
  </si>
  <si>
    <t>2023-10-14 16:03:22</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</si>
  <si>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西陵区云集街道夷陵路社区云集路21号市委大院小区15栋1单元周边</t>
  </si>
  <si>
    <t>GZ202310141331390874</t>
  </si>
  <si>
    <t>2023-10-14 14:19:01</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</si>
  <si>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西陵区窑湾街道石板社区石板铺路香山总部鑫苑小区7栋1单元12层1202</t>
  </si>
  <si>
    <t>GZ202310141313020700</t>
  </si>
  <si>
    <t>071700031771</t>
  </si>
  <si>
    <t>赵永菊</t>
  </si>
  <si>
    <t>2023-10-14 15:29:02</t>
  </si>
  <si>
    <t>#2022重保客户##2022重保客户#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宽带无法上网，光猫指示灯正常，要求尽快处理并回复&amp;#13;</t>
  </si>
  <si>
    <t>GZ202310141255350492</t>
  </si>
  <si>
    <t>071700332803</t>
  </si>
  <si>
    <t>苏小艳</t>
  </si>
  <si>
    <t>2023-10-14 19:37:35</t>
  </si>
  <si>
    <t>一键诊断过程：&amp;#10;宽带是否有欠费及账号是否异常:无异常&amp;#10;宽带是否有群体故障告警:无异常&amp;#10;线路是否正常:无异常&amp;#10;光猫是否正常:无异常&amp;#10;上网速度检测:设备收光异常&amp;#10;设备收发光功率是否异常:无异常&amp;#10;&amp;#10;故障描述：&amp;#10;302002局方OLT设备收光功率异常。&amp;#10;&amp;#10;装机地址：湖北省宜昌市夷陵区小溪塔街道兴安社区夷兴三巷23-1-1号周边</t>
  </si>
  <si>
    <t>GZ202310141249480445</t>
  </si>
  <si>
    <t>071700330790</t>
  </si>
  <si>
    <t>2023-10-14 17:04:05</t>
  </si>
  <si>
    <t>一键诊断过程：&amp;#10;宽带是否有欠费及账号是否异常:无异常&amp;#10;宽带是否有群体故障告警:无异常&amp;#10;线路是否正常:无异常&amp;#10;光猫是否正常:无异常&amp;#10;上网速度检测:设备收光异常&amp;#10;设备收发光功率是否异常:无异常&amp;#10;&amp;#10;故障描述：&amp;#10;302002局方OLT设备收光功率异常。&amp;#10;&amp;#10;装机地址：湖北省宜昌市夷陵区小溪塔镇发展大道107号山水国际4栋1单元4楼402</t>
  </si>
  <si>
    <t>GZ202310141205152437</t>
  </si>
  <si>
    <t>071701054166</t>
  </si>
  <si>
    <t>方炳香</t>
  </si>
  <si>
    <t>2023-10-14 15:51:27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</si>
  <si>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红灯，很急，请尽快联系维修处理</t>
  </si>
  <si>
    <t>GZ202310141204312425</t>
  </si>
  <si>
    <t>071700013660</t>
  </si>
  <si>
    <t>宋宏军</t>
  </si>
  <si>
    <t>2023-10-14 15:28:45</t>
  </si>
  <si>
    <t>#2022重保客户##2022重保客户#无法打开网页&amp;#10;装机地址：湖北省宜昌市猇亭区黄龙寺村长寿路202号私房周边</t>
  </si>
  <si>
    <t>GZ202310141135562112</t>
  </si>
  <si>
    <t>071700086697</t>
  </si>
  <si>
    <t>张雁子</t>
  </si>
  <si>
    <t>2023-10-14 12:58:30</t>
  </si>
  <si>
    <t>#2022重保客户##2022重保客户#用户开启一键诊断：接口调用超时&amp;#10;宽带报障-宽带频繁掉线&amp;#10;&amp;#10;装机地址：湖北省宜昌市西陵区夷陵大道62号市委大院片区1栋1单元周边</t>
  </si>
  <si>
    <t>GZ202310141121051955</t>
  </si>
  <si>
    <t>071700078154</t>
  </si>
  <si>
    <t>叶丹丹</t>
  </si>
  <si>
    <t>2023-10-14 12:53:47</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</si>
  <si>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东山开发区珠海路保利时代6栋1单元27楼2703</t>
  </si>
  <si>
    <t>GZ202310141111351850</t>
  </si>
  <si>
    <t>071700362684</t>
  </si>
  <si>
    <t>沈俊方</t>
  </si>
  <si>
    <t>2023-10-14 14:43:03</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</si>
  <si>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网速慢&amp;#10;&amp;#10;装机地址：湖北省宜昌市夷陵区小溪塔街道望江社区望江路22公司50栋1单元107</t>
  </si>
  <si>
    <t>GZ202310141104551776</t>
  </si>
  <si>
    <t>071700082425</t>
  </si>
  <si>
    <t>刘锴</t>
  </si>
  <si>
    <t>2023-10-14 13:57:14</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</si>
  <si>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区宝塔河街办城东大道180号东南岸5栋1单元13楼1303</t>
  </si>
  <si>
    <t>GZ202310141102491750</t>
  </si>
  <si>
    <t>071701005889</t>
  </si>
  <si>
    <t>刘凡</t>
  </si>
  <si>
    <t>2023-10-14 13:51:25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</si>
  <si>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光猫终端能力与签约速率不匹配;&amp;#13;&amp;#10;设备收发光功率是否异常:无异常;&amp;#13;&amp;#10;:&amp;#13;&amp;#10;用户可能把光猫重置了，无法上网，要求师傅尽快上门维修处理。</t>
  </si>
  <si>
    <t>GZ202310141028021347</t>
  </si>
  <si>
    <t>2023-10-14 16:26:11</t>
  </si>
  <si>
    <t>按处理结果向用户解释:否&amp;#13;&amp;#10;:&amp;#13;&amp;#10;用户来电反馈在湖北宜昌枝江市计划社区林厂一巷16号！</t>
  </si>
  <si>
    <t>电线电缆：已通知维护人员现场核查无联系线缆，已向客户解释说明，满意。</t>
  </si>
  <si>
    <t>GZ202310141027191340</t>
  </si>
  <si>
    <t>071700859335</t>
  </si>
  <si>
    <t>曹金花</t>
  </si>
  <si>
    <t>2023-10-14 18:30:04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</si>
  <si>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路由器能力不匹配;&amp;#13;&amp;#10;:用户来电反映宽带不能上网，光猫闪红灯，请处理并回复！&amp;#13;</t>
  </si>
  <si>
    <t>GZ202310141017571255</t>
  </si>
  <si>
    <t>071700624141</t>
  </si>
  <si>
    <t>杜志强</t>
  </si>
  <si>
    <t>2023-10-14 13:40:16</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</si>
  <si>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302001AAA/CBSS判断签约和配置不一样，配置速率低于签约带宽&amp;#10;&amp;#10;装机地址：湖北省宜昌市秭归县茅坪镇滨湖社区滨湖路山水龙城小区48栋2单元8楼1031</t>
  </si>
  <si>
    <t>GZ202310140958011021</t>
  </si>
  <si>
    <t>071700629377</t>
  </si>
  <si>
    <t>熊少晖</t>
  </si>
  <si>
    <t>2023-10-14 12:06:42</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</si>
  <si>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amp;#13;&amp;#10;设备收发光功率是否异常:路由器能力不匹配;&amp;#13;&amp;#10;:&amp;#13;&amp;#10;湖北省宜昌市秭归县茅坪镇茅坪中学小区平湖大道80号4楼，光猫红灯，请尽快联系处理并回复</t>
  </si>
  <si>
    <t>GZ202310140955230990</t>
  </si>
  <si>
    <t>071701038312</t>
  </si>
  <si>
    <t>周鹏</t>
  </si>
  <si>
    <t>2023-10-14 13:53:09</t>
  </si>
  <si>
    <t>302001AAA/CBSS判断签约和配置不一样，配置速率低于签约带宽&amp;#10;&amp;#10;装机地址：湖北省宜昌市伍家岗区伍家岗街道福久源社区桔城路6号香山福久源A区5栋1单元19层1901户</t>
  </si>
  <si>
    <t>GZ202310140955060985</t>
  </si>
  <si>
    <t>071703494283</t>
  </si>
  <si>
    <t>杜婷婷</t>
  </si>
  <si>
    <t>2023-10-14 10:45:04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</si>
  <si>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无异常;&amp;#13;&amp;#10;设备收发光功率是否异常:路由器能力不匹配;&amp;#13;&amp;#10;:&amp;#13;&amp;#10;注册灯闪烁，要求师傅上门处理</t>
  </si>
  <si>
    <t>GZ202310140953050968</t>
  </si>
  <si>
    <t>071700310105</t>
  </si>
  <si>
    <t>崔春华</t>
  </si>
  <si>
    <t>2023-10-14 12:47:10</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</si>
  <si>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无法上网&amp;#13;&amp;#10;故障时间:2023-10-14&amp;#13;&amp;#10;服务状态是否正常:是&amp;#13;&amp;#10;设备灯显示:红灯&amp;#13;&amp;#10;错误代码:，&amp;#13;&amp;#10;是否重启设备:已重启未恢复&amp;#13;&amp;#10;用户要求:用户来电反映宽带从（10.14）开始（无法上网/网速慢/上网掉线），错误代码（无/具体代码），设备灯显示（红灯/正常），已建议用户重启设备（已重启未恢复），用户要求尽快上门处理。装机地址（湖北省宜昌市夷陵区黄花镇杨家河村六组32号周边）联系电话（13117288970   ）&amp;#13;</t>
  </si>
  <si>
    <t>GZ202310140950410941</t>
  </si>
  <si>
    <t>071700034549</t>
  </si>
  <si>
    <t>孙彩萍</t>
  </si>
  <si>
    <t>2023-10-14 16:15:46</t>
  </si>
  <si>
    <t>GZ202310140940410835</t>
  </si>
  <si>
    <t>071700004475</t>
  </si>
  <si>
    <t>郭艳华</t>
  </si>
  <si>
    <t>2023-10-14 11:00:02</t>
  </si>
  <si>
    <t>#2022重保客户#22年Q3Q4重点客户判断省分:湖北&amp;#13;&amp;#10;获取入参:传入参数&amp;#13;&amp;#10;是否本省:历史工单:无历史记录&amp;#13;&amp;#10;判断用户是否有缴费开机记录:无缴费开机记录&amp;#13;&amp;#10;:否&amp;#13;&amp;#10;:下一步(集团宽带一键诊断）&amp;#13;&amp;#10;用户归属地:&amp;#13;&amp;#10;:手机&amp;#13;&amp;#10;手机:&amp;#13;&amp;#10;获取基本信息:&amp;#13;&amp;#10;:是&amp;#13;&amp;#10;:无法上网&amp;#13;&amp;#10;:&amp;#13;&amp;#10;设置参数:&amp;#13;&amp;#10;获取诊断信息:&amp;#13;&amp;#10;:其他异常显示&amp;#13;&amp;#10;:是&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设备收光异常,光猫终端能力与签约速率不匹配;&amp;#13;&amp;#10;设备收发光功率是否异常:路由器能力不匹配;&amp;#13;&amp;#10;:&amp;#13;&amp;#10;&amp;#13;&amp;#10;高级模板内容：&amp;#13;&amp;#10;问题（现象）描述:用户来电称宽带无法使用，预处理口径解释不认可，要求工作人员上门检修，请处理谢谢&amp;#13;&amp;#10;故障时间:2023-10-14&amp;#13;&amp;#10;服务状态是否正常:是&amp;#13;&amp;#10;设备灯显示:红灯&amp;#13;&amp;#10;错误代码:-&amp;#13;&amp;#10;是否重启设备:已重启未恢复&amp;#13;&amp;#10;用户要求:要求工作人员上门检修，请处理谢谢&amp;#13;</t>
  </si>
  <si>
    <t>GZ202310140935270778</t>
  </si>
  <si>
    <t>071700064879</t>
  </si>
  <si>
    <t>王必升</t>
  </si>
  <si>
    <t>2023-10-14 17:11:02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</si>
  <si>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用户表示光猫亮红灯，不能正常使用，对此不满，要求师傅上门处理。</t>
  </si>
  <si>
    <t>GZ202310140930040725</t>
  </si>
  <si>
    <t>071701070982</t>
  </si>
  <si>
    <t>2023-10-14 17:15:07</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</si>
  <si>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西陵区学院街道中书街社区沿江大道世纪欧洲城7栋1单元10楼1001</t>
  </si>
  <si>
    <t>GZ202310140927440702</t>
  </si>
  <si>
    <t>071704199374</t>
  </si>
  <si>
    <t>陈启云</t>
  </si>
  <si>
    <t>2023-10-14 15:14:36</t>
  </si>
  <si>
    <t>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频繁掉线&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路由器能力不匹配;&amp;#13;&amp;#10;:&amp;#13;&amp;#10;用户表示网络卡顿 刷新无效，要求上门处理。</t>
  </si>
  <si>
    <t>GZ202310140901170458</t>
  </si>
  <si>
    <t>071700602623</t>
  </si>
  <si>
    <t>刘智胤</t>
  </si>
  <si>
    <t>2023-10-14 12:13:28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</si>
  <si>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光猫LAN口能力不匹配;&amp;#13;&amp;#10;:&amp;#13;&amp;#10;注册灯闪烁，请尽快处理并回复</t>
  </si>
  <si>
    <t>GZ202310140855540393</t>
  </si>
  <si>
    <t>071700913015</t>
  </si>
  <si>
    <t>赵杨</t>
  </si>
  <si>
    <t>2023-10-14 14:36:25</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</si>
  <si>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远安县鸣凤镇嫘祖社区鸣凤家园4栋1单元2层201</t>
  </si>
  <si>
    <t>GZ202310140855020386</t>
  </si>
  <si>
    <t>071700274893</t>
  </si>
  <si>
    <t>梁昌美</t>
  </si>
  <si>
    <t>2023-10-14 12:42:28</t>
  </si>
  <si>
    <t>#2022重保客户#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宜都市高坝洲镇白洪溪村白洪溪村1组29号周边</t>
  </si>
  <si>
    <t>GZ202310140854450384</t>
  </si>
  <si>
    <t>071700206826</t>
  </si>
  <si>
    <t>余丹</t>
  </si>
  <si>
    <t>2023-10-14 09:43:29</t>
  </si>
  <si>
    <t>一键诊断过程：&amp;#10;宽带是否有欠费及账号是否异常:CBSS状态正常，AAA状态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宜都市陆城街道办事处中笔社区中笔社区5组133号</t>
  </si>
  <si>
    <t>GZ202310140841250271</t>
  </si>
  <si>
    <t>071700049151</t>
  </si>
  <si>
    <t>杜竹均</t>
  </si>
  <si>
    <t>2023-10-14 10:11:27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</si>
  <si>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光猫LAN口能力不匹配;&amp;#13;&amp;#10;:&amp;#13;&amp;#10;宽带无法上网，用户表示已经刷新重启还是不行</t>
  </si>
  <si>
    <t>GZ202310140837400238</t>
  </si>
  <si>
    <t>071703853884</t>
  </si>
  <si>
    <t>张荣兵</t>
  </si>
  <si>
    <t>2023-10-14 12:38:01</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</si>
  <si>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西陵区云集街道二马路社区红星路市政府片区强华里4号2栋1单元1层101户</t>
  </si>
  <si>
    <t>GZ202310140752552499</t>
  </si>
  <si>
    <t>071700094425</t>
  </si>
  <si>
    <t>林贤铸</t>
  </si>
  <si>
    <t>2023-10-14 13:09:31</t>
  </si>
  <si>
    <t>客户使用手厅一键诊断功能进行宽带故障诊断，诊断结果，故障描述：宽带无法上网&amp;#10;装机地址：湖北省宜昌市西陵区学院街街道办墨池巷社区西陵一路新世纪广场B座1单元21层2103</t>
  </si>
  <si>
    <t>GZ202310140751052496</t>
  </si>
  <si>
    <t>071700003655</t>
  </si>
  <si>
    <t>2023-10-14 13:01:03</t>
  </si>
  <si>
    <t>无网络，路由，光猫重启无效，登记地址错误，该1405装机地址已迁移至环城东路30-3人民电器 门面地址&amp;#10;装机地址：湖北省宜昌市西陵区学院街街道办墨池巷社区西陵一路新世纪广场B座1单元14层1405</t>
  </si>
  <si>
    <t>GZ202310140734172447</t>
  </si>
  <si>
    <t>071700030284</t>
  </si>
  <si>
    <t>阮永顶</t>
  </si>
  <si>
    <t>2023-10-14 08:52:27</t>
  </si>
  <si>
    <t>一键诊断过程：&amp;#10;宽带是否有欠费及账号是否异常:无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伍家岗区伍家乡火光村东艳路99号宜化新天地7号楼1单元8楼803</t>
  </si>
  <si>
    <t>GZ202310140702202414</t>
  </si>
  <si>
    <t>071700812934</t>
  </si>
  <si>
    <t>李红玉</t>
  </si>
  <si>
    <t>2023-10-14 11:24:08</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</si>
  <si>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群障或主干光缆异常】&amp;#13;&amp;#10;:不认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光猫闪红灯，请安排师傅上门核实处理并回复&amp;#13;</t>
  </si>
  <si>
    <t>GZ202310140006202211</t>
  </si>
  <si>
    <t>071700082647</t>
  </si>
  <si>
    <t>黄诚</t>
  </si>
  <si>
    <t>2023-10-14 13:57:47</t>
  </si>
  <si>
    <t>无互联网连接&amp;#10;装机地址：湖北省宜昌市伍家区同强路秋语台5栋1单元9楼902</t>
  </si>
  <si>
    <t>GZ202310132309452119</t>
  </si>
  <si>
    <t>071701009648</t>
  </si>
  <si>
    <t>柏龙艳</t>
  </si>
  <si>
    <t>2023-10-14 13:57:13</t>
  </si>
  <si>
    <t>#2022重保客户##2022重保客户#无法打开网页   0025&amp;#10;装机地址：湖北省宜昌市西陵区学院街道四方堰社区景荣小区12321312育才路7号1栋2单元3楼206</t>
  </si>
  <si>
    <t>GZ202310132225211944</t>
  </si>
  <si>
    <t>071700378256</t>
  </si>
  <si>
    <t>张涛</t>
  </si>
  <si>
    <t>2023-10-14 11:41:33</t>
  </si>
  <si>
    <t>#2022重保客户#22年Q3Q4重点客户【2022年上工信部测评重保用户】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amp;#13;&amp;#10;设备收发光功率是否异常:无异常;&amp;#13;&amp;#10;:&amp;#13;&amp;#10;&amp;#13;&amp;#10;高级模板内容：&amp;#13;&amp;#10;问题（现象）描述:宽带无法上网&amp;#13;&amp;#10;故障时间:2023-10-13&amp;#13;&amp;#10;服务状态是否正常:否&amp;#13;&amp;#10;设备灯显示:红灯&amp;#13;&amp;#10;错误代码:无&amp;#13;&amp;#10;是否重启设备:已重启未恢复&amp;#13;&amp;#10;用户要求:尽快上门维修&amp;#13;</t>
  </si>
  <si>
    <t>GZ202310132207331827</t>
  </si>
  <si>
    <t>071704264188</t>
  </si>
  <si>
    <t>王道华</t>
  </si>
  <si>
    <t>2023-10-14 14:44:18</t>
  </si>
  <si>
    <t>071704264188命中精准预判服务场景:[65岁以上老人] &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用户来电反映宽带不能上网，用户要求师傅上门维修，用户说是老人在家什么都不知道，请处理并回复！用户不知道正确详细的装机地址&amp;#13;</t>
  </si>
  <si>
    <t>GZ202310132129111564</t>
  </si>
  <si>
    <t>071700110530</t>
  </si>
  <si>
    <t>段丹</t>
  </si>
  <si>
    <t>2023-10-14 16:21:39</t>
  </si>
  <si>
    <t>IPTV内容不完整/无法使用&amp;#10;装机地址：湖北省宜昌市枝江市沿江大道景江华庭2栋2单元5楼501</t>
  </si>
  <si>
    <t>GZ202310132110321405</t>
  </si>
  <si>
    <t>071700080554</t>
  </si>
  <si>
    <t>叶晓涛</t>
  </si>
  <si>
    <t>2023-10-14 18:29:09</t>
  </si>
  <si>
    <t>网络不稳定&amp;#10;装机地址：湖北省宜昌市伍家区沿江大道218号江山多娇四期4栋1单元18楼1802</t>
  </si>
  <si>
    <t>GZ202310132057581315</t>
  </si>
  <si>
    <t>071700082071</t>
  </si>
  <si>
    <t>金秋</t>
  </si>
  <si>
    <t>2023-10-14 13:58:00</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</si>
  <si>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MODEM故障&amp;#10;&amp;#10;装机地址：湖北省宜昌市伍家岗区东站路碧桂园公园一号21栋1单元14楼1401</t>
  </si>
  <si>
    <t>GZ202310132055101288</t>
  </si>
  <si>
    <t>071701071681</t>
  </si>
  <si>
    <t>魏丽萍</t>
  </si>
  <si>
    <t>2023-10-14 15:12:39</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</si>
  <si>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西陵区北苑街道北苑桥社区城东大道5号北苑小区9栋1单元2楼104</t>
  </si>
  <si>
    <t>GZ202310132054431279</t>
  </si>
  <si>
    <t>071700035216</t>
  </si>
  <si>
    <t>张辉</t>
  </si>
  <si>
    <t>2023-10-14 19:41:11</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</si>
  <si>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东山开发区发展大道99号清江润城小区42栋1单元3层302户</t>
  </si>
  <si>
    <t>GZ202310132054311276</t>
  </si>
  <si>
    <t>071700430115</t>
  </si>
  <si>
    <t>雷海英</t>
  </si>
  <si>
    <t>一键诊断过程：&amp;#10;宽带是否有欠费及账号是否异常:CBSS状态正常，AAA状态异常&amp;#10;宽带是否有群体故障告警:无异常&amp;#10;线路是否正常:无异常&amp;#10;光猫是否正常:无异常&amp;#10;上网速度检测:设备收光异常&amp;#10;设备收发光功率是否异常:无异常&amp;#10;&amp;#10;故障描述：&amp;#10;302002局方OLT设备收光功率异常。&amp;#10;&amp;#10;装机地址：湖北省宜昌市伍家区城乡路城洋景苑小区19栋5单元1楼2层201户</t>
  </si>
  <si>
    <t>GZ202310132054251275</t>
  </si>
  <si>
    <t>071700373958</t>
  </si>
  <si>
    <t>吴雪莲</t>
  </si>
  <si>
    <t>2023-10-14 09:03:47</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</si>
  <si>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无法登陆&amp;#10;&amp;#10;装机地址：湖北省宜昌市夷陵区小溪塔镇发展大道117号恒大绿洲24栋1单元12层1203</t>
  </si>
  <si>
    <t>GZ202310132052121261</t>
  </si>
  <si>
    <t>071700601524</t>
  </si>
  <si>
    <t>鲁江</t>
  </si>
  <si>
    <t>2023-10-14 14:31:06</t>
  </si>
  <si>
    <t>#2022重保客户##2022重保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用户表示iptv无法使用，重启机顶盒设备无效，要求师傅尽快维修处理，请尽快处理并回复</t>
  </si>
  <si>
    <t>GZ202310132021211012</t>
  </si>
  <si>
    <t>071700027073</t>
  </si>
  <si>
    <t>洪群</t>
  </si>
  <si>
    <t>2023-10-14 17:58:38</t>
  </si>
  <si>
    <t>#2022重保客户#22年Q3Q4重点客户判断省份:湖北&amp;#13;&amp;#10;:移网无法上网&amp;#13;&amp;#10;:家里WIFI无法上网&amp;#13;&amp;#10;:是&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光猫LAN口能力不匹配,路由器能力不匹配;&amp;#13;&amp;#10;:&amp;#13;&amp;#10;&amp;#13;&amp;#10;高级模板内容：&amp;#13;&amp;#10;问题（现象）描述:无法上网&amp;#13;&amp;#10;故障时间:2023-10-13&amp;#13;&amp;#10;服务状态是否正常:否&amp;#13;&amp;#10;设备灯显示:正常&amp;#13;&amp;#10;错误代码:无&amp;#13;&amp;#10;是否重启设备:已重启未恢复&amp;#13;&amp;#10;装机地址:湖北省宜昌市东山开发区发展大道99号清江润城小区32栋1单元16层1603&amp;#13;&amp;#10;用户要求:报修&amp;#13;</t>
  </si>
  <si>
    <t>GZ202310131956210790</t>
  </si>
  <si>
    <t>071700806649</t>
  </si>
  <si>
    <t>鄢淑娟</t>
  </si>
  <si>
    <t>2023-10-14 20:24:52</t>
  </si>
  <si>
    <t>#2022重保客户#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MODEM故障&amp;#10;&amp;#10;装机地址：湖北省宜昌市当阳市玉阳街道办事处太子桥社区玉阳路老五金小区文工团1单元周边</t>
  </si>
  <si>
    <t>GZ202310131856150255</t>
  </si>
  <si>
    <t>071700944373</t>
  </si>
  <si>
    <t>胡攀</t>
  </si>
  <si>
    <t>2023-10-14 12:56:14</t>
  </si>
  <si>
    <t>#2022重保客户##2022重保客户#一键诊断过程：&amp;#10;宽带是否有欠费及账号是否异常:CBSS状态正常，AAA状态异常&amp;#10;宽带是否有群体故障告警:无异常&amp;#10;线路是否正常:无异常&amp;#10;光猫是否正常:光猫断电/离线&amp;#10;上网速度检测:无异常&amp;#10;设备收发光功率是否异常:无异常&amp;#10;&amp;#10;故障描述：&amp;#10;101004光猫断电离线&amp;#10;&amp;#10;装机地址：湖北省宜昌市远安县花林寺镇桃李村2组62号周边</t>
  </si>
  <si>
    <t>GZ202310131839100095</t>
  </si>
  <si>
    <t>071700201659</t>
  </si>
  <si>
    <t>章金芳</t>
  </si>
  <si>
    <t>2023-10-14 17:20:08</t>
  </si>
  <si>
    <t>#2022重保客户#一键诊断过程：&amp;#10;宽带是否有欠费及账号是否异常:CBSS状态正常，AAA状态异常&amp;#10;宽带是否有群体故障告警:无异常&amp;#10;线路是否正常:无异常&amp;#10;光猫是否正常:光猫断电/离线&amp;#10;上网速度检测:无异常&amp;#10;设备收发光功率是否异常:无异常&amp;#10;&amp;#10;故障描述：&amp;#10;101004光猫断电离线&amp;#10;&amp;#10;装机地址：湖北省宜昌市宜都市陆城镇杨守敬大道清江润园小区9栋3单元9层904户</t>
  </si>
  <si>
    <t>GZ202310131823052454</t>
  </si>
  <si>
    <t>071700169473</t>
  </si>
  <si>
    <t>颜华香</t>
  </si>
  <si>
    <t>2023-10-14 15:07:05</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</si>
  <si>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枝江市七星台镇七星台片区滨江路28号周边</t>
  </si>
  <si>
    <t>GZ202310131814172349</t>
  </si>
  <si>
    <t>071700339938</t>
  </si>
  <si>
    <t>2023-10-14 19:38:12</t>
  </si>
  <si>
    <t>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夷陵区小溪塔街道营盘社区夷兴六巷片区康乐街36-18号周边</t>
  </si>
  <si>
    <t>GZ202310131722411938</t>
  </si>
  <si>
    <t>071701026354</t>
  </si>
  <si>
    <t>王翠琼</t>
  </si>
  <si>
    <t>2023-10-14 10:38:42</t>
  </si>
  <si>
    <t>[65岁以上老人] 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宽带不能使用&amp;#13;&amp;#10;故障时间:2023-10-13&amp;#13;&amp;#10;服务状态是否正常:是&amp;#13;&amp;#10;设备灯显示:正常&amp;#13;&amp;#10;错误代码:无&amp;#13;&amp;#10;是否重启设备:已重启未恢复&amp;#13;&amp;#10;用户要求:尽快安排工作人员上门处理，联系本机。&amp;#13;</t>
  </si>
  <si>
    <t>GZ202310131637321568</t>
  </si>
  <si>
    <t>071700031285</t>
  </si>
  <si>
    <t>李耀光</t>
  </si>
  <si>
    <t>2023-10-14 16:16:52</t>
  </si>
  <si>
    <t>GZ202310131536341092</t>
  </si>
  <si>
    <t>071704176334</t>
  </si>
  <si>
    <t>2023-10-14 16:16:30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</si>
  <si>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用户来电反映宽带不能上网，光猫不亮灯，请处理并回复！</t>
  </si>
  <si>
    <t>GZ202310131457410836</t>
  </si>
  <si>
    <t>071700311965</t>
  </si>
  <si>
    <t>李进</t>
  </si>
  <si>
    <t>2023-10-14 14:54:30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</si>
  <si>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光猫终端能力与签约速率不匹配;&amp;#13;&amp;#10;设备收发光功率是否异常:路由器能力不匹配;&amp;#13;&amp;#10;:用户表示线断了，要求维修&amp;#13;</t>
  </si>
  <si>
    <t>GZ202310131443090693</t>
  </si>
  <si>
    <t>071703125809</t>
  </si>
  <si>
    <t>董玲琍</t>
  </si>
  <si>
    <t>2023-10-14 10:42:01</t>
  </si>
  <si>
    <t>#2022重保客户#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西陵区葛洲坝街道石子岭社区葛洲坝合作有线宽带IPTV专用</t>
  </si>
  <si>
    <t>TS202310101036442482</t>
  </si>
  <si>
    <t>2023-10-14 09:22:10</t>
  </si>
  <si>
    <t>主办单位：湖北&amp;#10;客户类别：星级客户&amp;#10;10010是否打通：是&amp;#10;是否二次致电10015：是&amp;#10;是否联系：否&amp;#10;升级倾向：&amp;#10;号码归属省：湖北&amp;#10;SVIP等级：&amp;#10;1. 问题类型:;&amp;#13;&amp;#10;2. 投诉类型:月固定费争议;&amp;#13;&amp;#10;3. 营业厅地址:;&amp;#13;&amp;#10;4. 位置信息:;&amp;#13;&amp;#10;5. 位置发生地:;&amp;#13;&amp;#10;6. 投诉内容:上次投诉说补偿话费 结果呢？空口说白话 说当天补偿根本没有解决&amp;#13;&amp;#10;202309叠加套餐包:19&amp;#13;&amp;#10;202310叠加套餐包:19&amp;#13;&amp;#10;202306叠加套餐包:19&amp;#13;&amp;#10;202308基本套餐费:139&amp;#13;&amp;#10;202308叠加套餐包:19&amp;#13;&amp;#10;关联10010工单流水号：TS202310060147559034&amp;#13;&amp;#10;派单意见：（协办工单）集团高星用户，务必于12小时内，上传/办理：（需结合用户实际反馈问题，客户反映前期返费未到账，以及宽带报修，请省分协助处理），谢谢！</t>
  </si>
  <si>
    <t>固网质量①客户投诉产生的原因：客户反映宽带故障问题。								&amp;#10;②客户投诉问题核查情况及解决方案：收到贵部转办后，我司立即组织调查。经核实，客户反映宽带故障问题，联系客户表示已恢复，已能正常使用，另客户反映TS202310060148241118退费问题，HUB717100已处理，费用已于2023-10-10 11:52:16赠送到账，已联系客户解释说明，客户表示知晓。			&amp;#10;③客户问题满意度：满意。								&amp;#10;④回单人:宜昌客服王晓玉；联系电话：07176921001。</t>
  </si>
  <si>
    <t>GZ202310131311052490</t>
  </si>
  <si>
    <t>071701046719</t>
  </si>
  <si>
    <t>陈智绪</t>
  </si>
  <si>
    <t>2023-10-14 09:02:00</t>
  </si>
  <si>
    <t>071701046719命中精准预判服务场景:[65岁以上老人] &amp;#13;&amp;#10;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  &amp;#13;&amp;#10;用户反映宽带无法使用，重启无效，用户要求马上处理，请处理并回复</t>
  </si>
  <si>
    <t>GZ202310131243322268</t>
  </si>
  <si>
    <t>071700607109</t>
  </si>
  <si>
    <t>2023-10-14 08:51:53</t>
  </si>
  <si>
    <t>#2022重保客户#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秭归县茅坪镇丹阳社区天问路碧桂园小区秭归一街小洋房8号</t>
  </si>
  <si>
    <t>GZ202310131143121763</t>
  </si>
  <si>
    <t>071701008418</t>
  </si>
  <si>
    <t>向召朋</t>
  </si>
  <si>
    <t>2023-10-14 09:00:15</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</si>
  <si>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网页打不开&amp;#10;&amp;#10;装机地址：湖北省宜昌市西陵区葛洲坝街道石子岭社区葛洲坝合作有线宽带专用</t>
  </si>
  <si>
    <t>GZ202310131038441161</t>
  </si>
  <si>
    <t>071703506228</t>
  </si>
  <si>
    <t>陈旭元</t>
  </si>
  <si>
    <t>2023-10-14 15:28:08</t>
  </si>
  <si>
    <t>宽带报障-网速慢&amp;#10;&amp;#10;装机地址：湖北省宜昌市夷陵区三斗坪镇新生村新生村新商场1栋1单元1层201</t>
  </si>
  <si>
    <t>GZ202310131012020928</t>
  </si>
  <si>
    <t>071700073989</t>
  </si>
  <si>
    <t>姜幽萍</t>
  </si>
  <si>
    <t>2023-10-14 10:34:01</t>
  </si>
  <si>
    <t>#2022重保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获取宽带账号失败&amp;#13;&amp;#10;通过宽带平台进行复位:操作未恢复/不认可&amp;#13;&amp;#10;判断省分:其他省分&amp;#13;&amp;#10;向用户解释后用户不认可:&amp;#13;&amp;#10;用户IPTV故障，要求师傅上门处理</t>
  </si>
  <si>
    <t>GZ202310122039021414</t>
  </si>
  <si>
    <t>071700313480</t>
  </si>
  <si>
    <t>褚万丽</t>
  </si>
  <si>
    <t>2023-10-14 18:55:38</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</si>
  <si>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光猫终端能力与签约速率不匹配;&amp;#13;&amp;#10;设备收发光功率是否异常:无异常;&amp;#13;&amp;#10;:&amp;#13;&amp;#10;&amp;#13;&amp;#10;高级模板内容：&amp;#13;&amp;#10;问题（现象）描述:宽带无法使用&amp;#13;&amp;#10;故障时间:2023-10-12&amp;#13;&amp;#10;服务状态是否正常:是&amp;#13;&amp;#10;设备灯显示:正常&amp;#13;&amp;#10;错误代码:无&amp;#13;&amp;#10;是否重启设备:已重启未恢复&amp;#13;&amp;#10;装机地址:湖北省宜昌市夷陵区鸦鹊岭镇白河村白河村三组6号周边&amp;#13;&amp;#10;用户要求:用户要求后台明天派人上门看一下&amp;#13;</t>
  </si>
  <si>
    <t>GZ202310121952251053</t>
  </si>
  <si>
    <t>071703785084</t>
  </si>
  <si>
    <t>徐婷婷</t>
  </si>
  <si>
    <t>2023-10-14 11:28:37</t>
  </si>
  <si>
    <t>IPTV内容不完整/无法使用&amp;#10;手机电视无网络&amp;#10;装机地址：湖北省宜昌市枝江市董市镇福星村福星村福星村二组67号周边</t>
  </si>
  <si>
    <t>TS202310141308240122</t>
  </si>
  <si>
    <t>向小艳</t>
  </si>
  <si>
    <t>2023-10-14 16:53:09</t>
  </si>
  <si>
    <r>
      <t/>
    </r>
    <r>
      <rPr>
        <sz val="11"/>
        <color theme="1"/>
        <rFont val="宋体"/>
        <family val="2"/>
      </rPr>
      <t>主办单位：湖北&amp;#10;客户类别：普通客户&amp;#10;10010是否打通：否&amp;#10;是否二次致电10015：是&amp;#10;是否联系：否&amp;#10;升级倾向：&amp;#10;号码归属省：湖北&amp;#10;SVIP等级：&amp;#10;1. 问题类型:宽带;&amp;#10;2. 投诉类型:宽带网络问题;&amp;#10;3. 营业厅地址:;&amp;#10;4. 位置信息:;&amp;#10;5. 位置发生地:;&amp;#10;6. 投诉内容:连续三天连不上校园网&amp;#10;7. 故障详情:&amp;#10;</t>
    </r>
    <r>
      <rPr>
        <sz val="11"/>
        <color theme="1"/>
        <rFont val="Arial"/>
        <family val="2"/>
      </rPr>
      <t xml:space="preserve">	</t>
    </r>
    <r>
      <rPr>
        <sz val="11"/>
        <color theme="1"/>
        <rFont val="宋体"/>
        <family val="2"/>
      </rPr>
      <t>故障现象: 宽带无法上网&amp;#10;</t>
    </r>
    <r>
      <rPr>
        <sz val="11"/>
        <color theme="1"/>
        <rFont val="Arial"/>
        <family val="2"/>
      </rPr>
      <t xml:space="preserve">	</t>
    </r>
    <r>
      <rPr>
        <sz val="11"/>
        <color theme="1"/>
        <rFont val="宋体"/>
        <family val="2"/>
      </rPr>
      <t>故障发生时间: 2023-10-14 13:07&amp;#10;</t>
    </r>
    <r>
      <rPr>
        <sz val="11"/>
        <color theme="1"/>
        <rFont val="Arial"/>
        <family val="2"/>
      </rPr>
      <t xml:space="preserve">	</t>
    </r>
    <r>
      <rPr>
        <sz val="11"/>
        <color theme="1"/>
        <rFont val="宋体"/>
        <family val="2"/>
      </rPr>
      <t>光猫上的LOS灯是否常亮红灯: 不清楚&amp;#10;</t>
    </r>
    <r>
      <rPr>
        <sz val="11"/>
        <color theme="1"/>
        <rFont val="Arial"/>
        <family val="2"/>
      </rPr>
      <t xml:space="preserve">	</t>
    </r>
    <r>
      <rPr>
        <sz val="11"/>
        <color theme="1"/>
        <rFont val="宋体"/>
        <family val="2"/>
      </rPr>
      <t>是否存在线路损坏情况: 不清楚</t>
    </r>
  </si>
  <si>
    <t>其他①客户投诉产生的原因：客户反映校园网问题。									&amp;#10;②客户投诉问题核查情况及解决方案：收到贵部转办后，我司立即组织调查。经核实，客户反映校园网无法使用，已联系4008099099  校园网售后协助处理，48小时有结果后回复，客户表示知晓。						&amp;#10;③客户问题满意度：满意。									&amp;#10;④回单人:宜昌客服王晓玉；联系电话：07176921001。</t>
  </si>
  <si>
    <t>GZ202310121326560609</t>
  </si>
  <si>
    <t>071700032160</t>
  </si>
  <si>
    <t>向利元</t>
  </si>
  <si>
    <t>2023-10-14 12:48:32</t>
  </si>
  <si>
    <t>宽带报障-MODEM故障&amp;#10;装机地址：湖北省宜昌市西陵区西陵一路13号宜昌联通全家享专用</t>
  </si>
  <si>
    <t>GZ202310111502151501</t>
  </si>
  <si>
    <t>071700313233</t>
  </si>
  <si>
    <t>杜远凤</t>
  </si>
  <si>
    <t>2023-10-14 18:14:25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</si>
  <si>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网线断了</t>
  </si>
  <si>
    <t>GZ202310110946031475</t>
  </si>
  <si>
    <t>2023-10-14 16:18:16</t>
  </si>
  <si>
    <t>客户来电反馈在湖北宜昌秭归县茅坪镇陈家坝村1组99号，联通电线杆快要断了，会倒在自己房屋上，存在很大安全隐患，要求我方协助处理，谢谢！</t>
  </si>
  <si>
    <t>GZ202310101500031809</t>
  </si>
  <si>
    <t>李菊秀</t>
  </si>
  <si>
    <t>2023-10-14 09:52:51</t>
  </si>
  <si>
    <t>判断省份:湖北&amp;#13;&amp;#10;:移网无法上网&amp;#13;&amp;#10;:家里WIFI无法上网&amp;#13;&amp;#10;:是&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诊断失败:下一步&amp;#13;&amp;#10;此账号在cbss用户宽带信息接口未查到信息!:&amp;#13;&amp;#10;&amp;#13;&amp;#10;高级模板内容：&amp;#13;&amp;#10;问题（现象）描述:用户来电称宽带无法上网&amp;#13;&amp;#10;故障时间:2023-10-10&amp;#13;&amp;#10;服务状态是否正常:是&amp;#13;&amp;#10;设备灯显示:正常&amp;#13;&amp;#10;错误代码:无&amp;#13;&amp;#10;是否重启设备:已重启未恢复&amp;#13;&amp;#10;用户要求:用户要求回电反馈，请尽快处理谢谢！&amp;#13;</t>
  </si>
  <si>
    <t>GZ202310091630380270</t>
  </si>
  <si>
    <t>071703324152</t>
  </si>
  <si>
    <t>徐清钰</t>
  </si>
  <si>
    <t>2023-10-14 11:21:47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</si>
  <si>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频繁掉线&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账号在线，用户表示卡顿，要求上门检测&amp;#13;</t>
  </si>
  <si>
    <t>固网质量：远安县鸣凤镇嫘祖社区嫘祖商务宾馆1栋1单元2楼AA.故障已恢复，回访用户满意</t>
  </si>
  <si>
    <t>GZ202310081827491284</t>
  </si>
  <si>
    <t>071700745110</t>
  </si>
  <si>
    <t>郑直翠</t>
  </si>
  <si>
    <t>2023-10-14 14:57:28</t>
  </si>
  <si>
    <t>IPTV内容不完整/无法使用&amp;#10;装机地址：湖北省宜昌市兴山县兴山乡镇营服中心4G-CPE项目无资源地址</t>
  </si>
  <si>
    <t>GZ202310072009132118</t>
  </si>
  <si>
    <t>071700750325</t>
  </si>
  <si>
    <t>万能秀</t>
  </si>
  <si>
    <t>2023-10-14 15:37:10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</si>
  <si>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FTTB设备是否正常:无异常;&amp;#13;&amp;#10;:&amp;#13;&amp;#10;湖北省宜昌市兴山县昭君镇香溪社区兴山乡镇营服中心4G-CPE项目无资源地址古夫镇北斗坪村2组，宽带无法上网，多次重启无效，需要上门处理。</t>
  </si>
  <si>
    <t>ZX202310141558210942</t>
  </si>
  <si>
    <t>熊丹</t>
  </si>
  <si>
    <t>2023-10-14 16:46:48</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</si>
  <si>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集团反诈中心模型ZB0011-00022、停机原因:其它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-14 15:52:195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amp;#13;&amp;#10;&amp;#13;&amp;#10;高级模板内容：&amp;#13;&amp;#10;投诉问题描述:局方停机不认可，要求在线复机，请协助，谢谢&amp;#13;&amp;#10;用户状态为:局方停机&amp;#13;&amp;#10;停机原因:其它&amp;#13;&amp;#10;前台是否按流程解释:是&amp;#13;&amp;#10;用户要求:局方停机不认可，要求在线复机，请协助，谢谢&amp;#13;&amp;#10;第二联系电话:18727565885&amp;#13;</t>
  </si>
  <si>
    <t>ZX202310131034050601</t>
  </si>
  <si>
    <t>黄晶晶</t>
  </si>
  <si>
    <t>2023-10-14 09:09:00</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</si>
  <si>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0028-00022、停机原因:集团鹰眼风险IMEI扩展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02:03:205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被停机无法使用&amp;#13;&amp;#10;用户状态为:局方停机&amp;#13;&amp;#10;停机原因:集团鹰眼风险IMEI扩展模型停机：首次关停可携带本人有效证件、本机号卡到归属地自营厅核验签署承诺书复机一次&amp;#13;&amp;#10;前台是否按流程解释:是&amp;#13;&amp;#10;用户要求:立即复机&amp;#13;&amp;#10;第二联系电话:不愿停机&amp;#13;</t>
  </si>
  <si>
    <t>ZX202310131223341587</t>
  </si>
  <si>
    <t>熊子颖</t>
  </si>
  <si>
    <t>2023-10-14 14:17:45</t>
  </si>
  <si>
    <t>:不认可&amp;#13;&amp;#10;判断省分:湖北&amp;#13;&amp;#10;node_134:&amp;#13;&amp;#10;获取入参:&amp;#13;&amp;#10;node_180:&amp;#13;&amp;#10;判断局方停机状态:&amp;#13;&amp;#10;:&amp;#13;&amp;#10;node_223::其他&amp;#13;&amp;#10;判断是否局方停机:&amp;#13;&amp;#10;:有&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-13 11:04:185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2--&gt;系统判断的原因分类是否明确:&amp;#13;&amp;#10;&amp;#13;&amp;#10;高级模板内容：&amp;#13;&amp;#10;投诉问题描述:用户反映自己号码多次被停机，之前资料信息都上传过了，用户对此不认可&amp;#13;&amp;#10;用户状态为:局方半停&amp;#13;&amp;#10;停机原因:本地异常号卡语音半停&amp;#13;&amp;#10;前台是否按流程解释:是&amp;#13;&amp;#10;用户要求:复机&amp;#13;&amp;#10;第二联系电话:19390856016&amp;#13;</t>
  </si>
  <si>
    <t>号码关停：本地异常号卡语音半停（风险打标）AA。用户反映号码关停问题，经核实，号码于本地异常号卡语音半停（机主停机之日起30天内在中国联通APP进行自助复通，如逾期需前往营业厅办理，原则复机一次）。 已告知用户需通过手厅中操作二次实人认证（手厅），用户提交申请后，需公司后台审核通过后方可开机，审核为不定时请关注。已线上再次指导用户操作，客户满意</t>
  </si>
  <si>
    <t>ZX202310130824142152</t>
  </si>
  <si>
    <t>2023-10-14 09:03:07</t>
  </si>
  <si>
    <t>:不认可&amp;#13;&amp;#10;判断省分:湖北&amp;#13;&amp;#10;node_134:&amp;#13;&amp;#10;获取入参:&amp;#13;&amp;#10;node_180:&amp;#13;&amp;#10;判断局方停机状态:&amp;#13;&amp;#10;:&amp;#13;&amp;#10;node_223::其他&amp;#13;&amp;#10;判断是否局方停机:&amp;#13;&amp;#10;:无&amp;#13;&amp;#10;:小于等于7天/30天&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-04 16:20:005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0--&gt;系统判断的原因分类是否明确:&amp;#13;&amp;#10;&amp;#13;&amp;#10;高级模板内容：&amp;#13;&amp;#10;投诉问题描述:用户号卡封停，称APP无法处理，也不愿到厅复机，要求线上回复处理&amp;#13;&amp;#10;用户状态为: 局方半停&amp;#13;&amp;#10;停机原因:本地异常号卡语音半停（机主停机之日起30天内在中国联通APP进行自助复通，如逾期需前往营业厅办理，原则复机一次）&amp;#13;&amp;#10;前台是否按流程解释:是&amp;#13;&amp;#10;用户要求:要求线上回复处理&amp;#13;&amp;#10;第二联系电话:13774198453&amp;#13;</t>
  </si>
  <si>
    <t>号码关停：本地异常号卡语音半停AA。已审核资料无误后协助复机，回访满意</t>
  </si>
  <si>
    <t>ZX202310131114001022</t>
  </si>
  <si>
    <t>2023-10-14 09:12:26</t>
  </si>
  <si>
    <t>:不认可&amp;#13;&amp;#10;判断省分:湖北&amp;#13;&amp;#10;node_134:&amp;#13;&amp;#10;获取入参:&amp;#13;&amp;#10;node_180:&amp;#13;&amp;#10;判断局方停机状态:&amp;#13;&amp;#10;:&amp;#13;&amp;#10;node_223::其他&amp;#13;&amp;#10;判断是否局方停机:&amp;#13;&amp;#10;:有&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-13 11:04:215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2--&gt;系统判断的原因分类是否明确:&amp;#13;&amp;#10;&amp;#13;&amp;#10;高级模板内容：&amp;#13;&amp;#10;投诉问题描述:见前工单：ZX202310110829460742用户对二次关停不认可，要求在线开机，不愿到厅，请后台协助&amp;#13;&amp;#10;用户状态为:局方半停&amp;#13;&amp;#10;停机原因:本地异常号卡语音半停&amp;#13;&amp;#10;前台是否按流程解释:是&amp;#13;&amp;#10;用户要求:复机&amp;#13;&amp;#10;第二联系电话:13163236233&amp;#13;</t>
  </si>
  <si>
    <t>号码关停：地异常号卡语音半停AA。用户反映因集团地异常号卡语音半停停机，根据相关要求进行关停处理。已请客户回传以下资料：身份证正、反面照，手持证件正面照及开机承诺函至13032700872微信号，审核通过后办理开机。如该号码再次被举报则永久关停，客户知晓。</t>
  </si>
  <si>
    <t>ZX202310140919500573</t>
  </si>
  <si>
    <t>崔亚丽</t>
  </si>
  <si>
    <t>2023-10-14 17:19:12</t>
  </si>
  <si>
    <t>:不认可&amp;#13;&amp;#10;判断省分:湖北&amp;#13;&amp;#10;node_134:&amp;#13;&amp;#10;获取入参:&amp;#13;&amp;#10;node_180:&amp;#13;&amp;#10;判断局方停机状态:&amp;#13;&amp;#10;:&amp;#13;&amp;#10;node_223::其他&amp;#13;&amp;#10;判断是否局方停机:&amp;#13;&amp;#10;:无&amp;#13;&amp;#10;:小于等于7天/30天&amp;#13;&amp;#10;:不认可&amp;#13;&amp;#10;局方停机/复通历史记录：1、停机模型:2、停机原因:断卡2.0-湖北30天及以上睡眠卡风险用户打标（公众＆政企市场6月13日三无）3、解释口径:4、停机时间:2023-06-15 11:59:455、复通指引:6、信安近60天复机次数:--&gt;系统判断的原因分类是否明确:&amp;#13;&amp;#10;&amp;#13;&amp;#10;高级模板内容：&amp;#13;&amp;#10;投诉问题描述:不良号码关停（局方停机）&amp;#13;&amp;#10;用户状态为:局方半停&amp;#13;&amp;#10;停机原因:断卡2.0-湖北30天及以上睡眠卡风险用户打标（公众＆政企市场6月13日三无）&amp;#13;&amp;#10;前台是否按流程解释:是&amp;#13;&amp;#10;用户要求:复机&amp;#13;&amp;#10;第二联系电话:13227261861&amp;#13;</t>
  </si>
  <si>
    <t>号码关停：断卡2.0-湖北30天及以上睡眠卡风险用户打标AA。用户反映号码关停问题，经核实，号码于断卡2.0-湖北30天及以上睡眠卡风险用户打标：信安风险打标语音半停，24小时内手厅进行二次实人认证或到号码归属自有营业厅核验。 已短信告知用户需通过手厅中操作二次实人认证（手厅），用户提交申请后，需公司后台审核通过后方可开机，审核为不定时请关注。因多次未联系上客户，已下发短信，如有疑问可在工作时间（08:30-12:00；14:00-17:30）致电我司宜昌联通13032700872，烦请前台代为转告</t>
  </si>
  <si>
    <t>ZX202310131125211151</t>
  </si>
  <si>
    <t>杨蓉</t>
  </si>
  <si>
    <t>2023-10-14 09:03:23</t>
  </si>
  <si>
    <t>:不认可&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用户来电要求局方开机，用户表示（号卡与机主本人不在一起，无法到营业厅表示办理复机）已通过APP尝试，无法成功，要求协助能使用APP自助复通。请协助受理，谢谢&amp;#13;&amp;#10;用户状态为:局方半停&amp;#13;&amp;#10;停机原因:断卡宜昌上报风险用户&amp;#13;&amp;#10;前台是否按流程解释:是&amp;#13;&amp;#10;用户要求:用户要求线上协助复通。（用户自己尝试提醒：1.机主本人登陆号卡提示请使用联通号卡，2.使用人自助复通时提示不满足自助复通））&amp;#13;&amp;#10;第二联系电话:13520109584&amp;#13;</t>
  </si>
  <si>
    <t>号码关停：断卡宜昌上报风险用户AA。用户反映号码停机问题，经核实，该用户为风险打标用户，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t>
  </si>
  <si>
    <t>ZX202310141513070600</t>
  </si>
  <si>
    <t>陈沛沛</t>
  </si>
  <si>
    <t>2023-10-14 17:20:36</t>
  </si>
  <si>
    <t>【2022年上工信部测评重保用户】:不认可&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用户来电反映，表示对封停不认可，没有使用还扣费不认可，要求退费&amp;#13;&amp;#10;用户状态为: 局方半停&amp;#13;&amp;#10;停机原因:断卡宜昌上报风险打标第四期&amp;#13;&amp;#10;前台是否按流程解释:是&amp;#13;&amp;#10;用户要求:要求核实协助处理，谢谢&amp;#13;&amp;#10;第二联系电话:18607207171&amp;#13;</t>
  </si>
  <si>
    <t>ZX202310141018430988</t>
  </si>
  <si>
    <t>王重光</t>
  </si>
  <si>
    <t>2023-10-14 17:32:16</t>
  </si>
  <si>
    <t>判断省分:湖北&amp;#13;&amp;#10;:失败&amp;#13;&amp;#10;node_42:&amp;#13;&amp;#10;:无合约/简单合约&amp;#13;&amp;#10;:单卡/移移融合副卡套餐&amp;#13;&amp;#10;获取用户证件类型::不认可&amp;#13;&amp;#10;:&amp;#13;&amp;#10;&amp;#13;&amp;#10;高级模板内容：&amp;#13;&amp;#10;问题描述:客诉销户，app销户失败，不认可营业厅，要求在线处理&amp;#13;&amp;#10;第二联系方式:13133189941&amp;#13;&amp;#10;销户原因:联通卡太多了&amp;#13;&amp;#10;用户要求:在线销户&amp;#13;</t>
  </si>
  <si>
    <t>TS202310102245230416</t>
  </si>
  <si>
    <t>2023-10-14 16:19:36</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</si>
  <si>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投诉内容:手机有话费以未使用为由停机不能使用</t>
  </si>
  <si>
    <t>号码关停①客户投诉产生的原因：客户反映号码关停问题&amp;#10;②客户投诉问题核查情况及解决方案：收到贵部转办后，我司立即组织调查。经核实，断卡2.0-湖北45天及以上睡眠卡风险用户打标（第十一批）AA。用户反映号码停机问题，经核实，客户号码因断卡2.0-湖北45天及以上睡眠卡风险用户打标（第十一批） 风险号码局方停机，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不满意。&amp;#10;③客户问题满意度：我司于2023-10-11 10:42:10联系客户不满意。&amp;#10;④回单人:程李晶；联系电话：07176921001</t>
  </si>
  <si>
    <t>ZX202310132004102415</t>
  </si>
  <si>
    <t>李博</t>
  </si>
  <si>
    <t>2023-10-14 16:08:52</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</si>
  <si>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集团反诈中心模型ZB0024-00012、停机原因:集团鹰眼GoIP模型回访反馈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-13 19:48:255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amp;#13;&amp;#10;&amp;#13;&amp;#10;高级模板内容：&amp;#13;&amp;#10;投诉问题描述:用户来电称今天刚刚开机，还没有使用又停机了，对此不认可&amp;#13;&amp;#10;用户状态为:局方停机&amp;#13;&amp;#10;停机原因:集团鹰眼GoIP模型回访反馈停机：首次关停可携带本人有效证件、本机号卡到归属地自营厅核验签署承诺书复机一次&amp;#13;&amp;#10;前台是否按流程解释:是&amp;#13;&amp;#10;用户要求:立即处理&amp;#13;&amp;#10;第二联系电话:无&amp;#13;</t>
  </si>
  <si>
    <t>号码关停：集团鹰眼GoIP模型回访反馈停机AA。用户反映号码停机问题，经核实，客户号码因 集团鹰眼GoIP模型回访反馈停机 ，根据相关要求进行关停处理。2023-10-12 17:48:41  因集团鹰眼监测诈骗停机，已操作开机，二次关停无法复机，客户号码已停机，无第二联系方式，无法联系上客户。如用户咨询，请前台10010话务中心代为解释，谢谢</t>
  </si>
  <si>
    <t>ZX202310141001250853</t>
  </si>
  <si>
    <t>覃伟</t>
  </si>
  <si>
    <t>2023-10-14 12:33:28</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</si>
  <si>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22:58:325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现在状态：集团鹰眼监测诈骗停机（异常换机），不配合去营业厅，要求我处在线协助办理复机，提及其他渠道投诉&amp;#13;&amp;#10;用户状态为: 局方停机&amp;#13;&amp;#10;停机原因:集团鹰眼监测诈骗停机（异常换机）&amp;#13;&amp;#10;前台是否按流程解释:是&amp;#13;&amp;#10;用户要求:要求我处在线协助办理复机&amp;#13;&amp;#10;第二联系电话:无其他号码&amp;#13;</t>
  </si>
  <si>
    <t>号码关停：集团鹰眼监测诈骗停机（异常换机）AA。需请客户回传以下资料：身份证正、反面照，手持证件正面照及开机承诺函至13032700872微信号，审核通过后办理开机。如该号码再次被举报则永久关停，用户号码停机无第二联系电话，无法沟通，已短信告知用户致电宜昌服务监督热线13032700872。</t>
  </si>
  <si>
    <t>ZX202310131229171626</t>
  </si>
  <si>
    <t>许潞璐</t>
  </si>
  <si>
    <t>2023-10-14 11:59:53</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</si>
  <si>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-24 14:03:595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amp;#13;&amp;#10;&amp;#13;&amp;#10;高级模板内容：&amp;#13;&amp;#10;投诉问题描述:用户表示自己是外省的，这张卡时网上购买的 要求我方核实复机&amp;#13;&amp;#10;用户状态为:局方停机&amp;#13;&amp;#10;停机原因:集团鹰眼监测诈骗停机（异常换机）：首次关停可携带本人有效证件、本机号卡到归属地自营厅核验签署承诺书复机一次&amp;#13;&amp;#10;前台是否按流程解释:是&amp;#13;&amp;#10;用户要求:复机&amp;#13;&amp;#10;第二联系电话:17663312259   &amp;#13;</t>
  </si>
  <si>
    <t>号码关停：集团鹰眼监测诈骗停机（异常换机）AA。已请客户回传以下资料：身份证正、反面照，手持证件正面照及开机承诺函至13032700872微信号，审核通过后办理开机。如该号码再次被举报则永久关停，客户知晓。</t>
  </si>
  <si>
    <t>ZX202310131220261561</t>
  </si>
  <si>
    <t>耿民领</t>
  </si>
  <si>
    <t>2023-10-14 11:48:46</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</si>
  <si>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-14 11:14:255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用户来电要求线上开机 &amp;#13;&amp;#10;用户状态为: 局方停机&amp;#13;&amp;#10;停机原因:集团鹰眼监测诈骗停机（异常换机）：首次关停可携带本人有效证件、本机号卡到归属地自营厅核验签署承诺书复机一次&amp;#13;&amp;#10;前台是否按流程解释:是&amp;#13;&amp;#10;用户要求:用户来电要求线上开机  不方便去营业厅 请处理谢谢&amp;#13;&amp;#10;第二联系电话:13521862136&amp;#13;</t>
  </si>
  <si>
    <t>ZX202310131353272132</t>
  </si>
  <si>
    <t>金瑞雪</t>
  </si>
  <si>
    <t>2023-10-14 09:02:49</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</si>
  <si>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02:09:585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用户来电表示人在外地号码被封停&amp;#13;&amp;#10;用户状态为: 局方停机&amp;#13;&amp;#10;停机原因:集团鹰眼监测诈骗停机（异常换机）：首次关停可携带本人有效证件、本机号卡到归属地自营厅核验签署承诺书复机一次&amp;#13;&amp;#10;前台是否按流程解释:是&amp;#13;&amp;#10;用户要求:在线复机&amp;#13;&amp;#10;第二联系电话:15629320017&amp;#13;</t>
  </si>
  <si>
    <t>号码关停：集团鹰眼监测诈骗停机（异常换机）AA。用户反映号码停机问题，经核实，客户号码因集团鹰眼监测诈骗停机（异常换机）而局方停机，根据相关要求进行关停处理。已请其回传以下资料：身份证正、反面照，及风险告知书至13032700872微信号，审核通过后为用户办理开机。满意。</t>
  </si>
  <si>
    <t>ZX202310131510530241</t>
  </si>
  <si>
    <t>童晶宇</t>
  </si>
  <si>
    <t>2023-10-14 12:29:16</t>
  </si>
  <si>
    <t>:不认可&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用户来电要求紧急复机&amp;#13;&amp;#10;用户状态为: 局方半停&amp;#13;&amp;#10;停机原因:断卡2.0-湖北30天及以上睡眠卡风险用户打标（公众市场6月7日三无）&amp;#13;&amp;#10;前台是否按流程解释:是&amp;#13;&amp;#10;用户要求:用户来电要求紧急复机&amp;#13;&amp;#10;第二联系电话:17771711059&amp;#13;</t>
  </si>
  <si>
    <t>号码关停：经核实客户号码因断卡2.0-湖北30天及以上睡眠卡风险用户打标，根据相关要求进行关停处理。已请客户到通过手厅操作二次实人认证后复机，考虑用户使用感知，已为用户申请减免6-7月月租费用90元，费用已于 2023-07-17 12:11:33赠送到账 ，不可打印发票，客户知晓。</t>
  </si>
  <si>
    <t>ZX202310141325542381</t>
  </si>
  <si>
    <t>雍义翔</t>
  </si>
  <si>
    <t>2023-10-14 15:02:29</t>
  </si>
  <si>
    <t>:不认可&amp;#13;&amp;#10;判断省分:湖北&amp;#13;&amp;#10;node_134:&amp;#13;&amp;#10;获取入参:&amp;#13;&amp;#10;node_180:&amp;#13;&amp;#10;判断局方停机状态:&amp;#13;&amp;#10;:&amp;#13;&amp;#10;node_223::其他&amp;#13;&amp;#10;判断是否局方停机:&amp;#13;&amp;#10;:有&amp;#13;&amp;#10;:不认可&amp;#13;&amp;#10;局方停机/复通历史记录：1、停机模型:2、停机原因:断卡2.0-湖北45天及以上睡眠卡风险用户打标（第十一批政企渠道）3、解释口径:4、停机时间:2023-05-17 03:53:405、复通指引:6、信安近60天复机次数:--&gt;系统判断的原因分类是否明确:&amp;#13;&amp;#10;&amp;#13;&amp;#10;高级模板内容：&amp;#13;&amp;#10;投诉问题描述:号码关停&amp;#13;&amp;#10;用户状态为:局方半停&amp;#13;&amp;#10;停机原因:停机原因:  断卡2.0-湖北45天及以上睡眠卡风险用户打标（第十一批政企渠道）&amp;#13;&amp;#10;前台是否按流程解释:是&amp;#13;&amp;#10;用户要求:尽快处理，谢谢&amp;#13;&amp;#10;第二联系电话:18571000125&amp;#13;</t>
  </si>
  <si>
    <t>号码关停：静默号卡关停模型（风险打标）AA。用户反映号码关停问题，经核实，号码静默号卡关停模型（风险打标）关停：信安风险打标语音半停，24小时内手厅进行二次实人认证或到号码归属自有营业厅核验。 已告知用户需通过手厅中操作二次实人认证（手厅），用户提交申请后，需公司后台审核通过后方可开机，审核为不定时请关注。已线上再次指导用户操作，现已报后台审核成功开通，客户满意</t>
  </si>
  <si>
    <t>ZX202310131752581705</t>
  </si>
  <si>
    <t>范振</t>
  </si>
  <si>
    <t>2023-10-14 13:50:20</t>
  </si>
  <si>
    <t>:不认可&amp;#13;&amp;#10;判断省分:湖北&amp;#13;&amp;#10;node_134:&amp;#13;&amp;#10;获取入参:&amp;#13;&amp;#10;node_180:&amp;#13;&amp;#10;判断局方停机状态:&amp;#13;&amp;#10;:&amp;#13;&amp;#10;node_223::其他&amp;#13;&amp;#10;判断是否局方停机:&amp;#13;&amp;#10;:无&amp;#13;&amp;#10;:小于等于7天/30天&amp;#13;&amp;#10;:不认可&amp;#13;&amp;#10;局方停机/复通历史记录：1、停机模型:省分自有模型710007-00042、停机原因:静默号卡关停模型（风险打标）：信安风险打标语音半停，24小时内手厅进行二次实人认证或到号码归属自有营业厅核验。3、解释口径:由于您的手机号码存在信息安全风险，为保障您的合法权益不受侵害，防止您名下号码被他人非法利用，根据《中华人民共和国反电信网络诈骗法》相关要求，需进行实名核验，24小时未核验或未通过核验，将暂停该号码部分功能。4、停机时间:2023-06-10 21:03:285、复通指引:复机渠道：中国联通APP、线下营业厅，不限制复通次数。&amp;#13;&amp;#10;①用户本人可通过中国联通APP进行自助复机，登录联通手机营业厅APP（登录后搜索“自助复通”或点击链接https://u.10010.cn/qAoLm，(复通时请关闭手机WIFI）），按提示完成实人认证即可恢复服务，&amp;#13;&amp;#10;②用户本人持有效身份证件和手机卡到号卡归属地自有实体营业厅完成实人认证后，即可恢复服务。6、信安近60天复机次数:0--&gt;系统判断的原因分类是否明确:&amp;#13;&amp;#10;&amp;#13;&amp;#10;高级模板内容：&amp;#13;&amp;#10;投诉问题描述:用户表示没有下载中国联通APP不愿去营业厅办理&amp;#13;&amp;#10;用户状态为:局方半停&amp;#13;&amp;#10;停机原因:静默号卡关停模型（风险打标）&amp;#13;&amp;#10;前台是否按流程解释:是&amp;#13;&amp;#10;用户要求:用户要求在线协助复通&amp;#13;&amp;#10;第二联系电话:15672481114&amp;#13;</t>
  </si>
  <si>
    <t>ZX202310131240521699</t>
  </si>
  <si>
    <t>2023-10-14 17:00:35</t>
  </si>
  <si>
    <t>22年Q3Q4重点客户:不认可&amp;#13;&amp;#10;判断省分:湖北&amp;#13;&amp;#10;node_134:&amp;#13;&amp;#10;获取入参:&amp;#13;&amp;#10;node_180:&amp;#13;&amp;#10;判断局方停机状态:&amp;#13;&amp;#10;:&amp;#13;&amp;#10;node_223::其他原因&amp;#13;&amp;#10;判断地市:其他地市&amp;#13;&amp;#10;:不认可&amp;#13;&amp;#10;局方停机/复通历史记录：1、停机模型:省分自有模型710010-00012、停机原因:涉案涉诈涉骚扰同证件号码停机（本人持效身份证件、SIM卡到营业厅实名签署承诺书复机，原则上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 17:07:075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局方停机无法正常使用&amp;#13;&amp;#10;用户状态为:局方停机&amp;#13;&amp;#10;停机原因:涉案涉诈涉骚扰同证件号码停机（本人持效身份证件、SIM卡到营业厅实名签署承诺书复机，原则上复机一次）&amp;#13;&amp;#10;前台是否按流程解释:是&amp;#13;&amp;#10;用户要求:用户要求我方尽快协助处理复通&amp;#13;&amp;#10;第二联系电话:13117283850&amp;#13;</t>
  </si>
  <si>
    <t>ZX202310131609010782</t>
  </si>
  <si>
    <t>2023-10-14 16:27:53</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</si>
  <si>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-00042、停机原因:鹰眼换机话务突增模型停机：首次关停可携带本人有效证件、本机号卡到归属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15:48:265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局方停机，要求复机，不愿去营业厅，&amp;#13;&amp;#10;用户状态为:局方停机&amp;#13;&amp;#10;停机原因:鹰眼换机话务突增模型停机：首次关停可携带本人有效证件、本机号卡到归属自营厅核验签署承诺书复机一次&amp;#13;&amp;#10;前台是否按流程解释:是&amp;#13;&amp;#10;用户要求:要求加急复机，称停机期间产生任何因为未及时通讯导致事故等，要求联通赔偿&amp;#13;&amp;#10;第二联系电话:无联系方式，&amp;#13;</t>
  </si>
  <si>
    <t>号码关停：鹰眼换机话务突增模型停机AA，根据相关要求进行关停处理。已请其回传一张照片：风险告知书+身份证正面+SIM卡背面照+签字至17671348103宜昌联通微信号，客户知晓</t>
  </si>
  <si>
    <t>ZX202310131623500921</t>
  </si>
  <si>
    <t>2023-10-14 12:32:31</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</si>
  <si>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0021-00012、停机原因:鹰眼检出虚假主叫诈骗号码（首次关停可携带本人有效证件、本机号卡到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-06-14 13:18:485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用户来电反映自己前往营业厅办理新卡时被告知用户台有一张卡被局方停机，无法办理，用户不认可，要求核实处理&amp;#13;&amp;#10;用户状态为:局方停机&amp;#13;&amp;#10;停机原因:鹰眼检出虚假主叫诈骗号码（首次关停可携带本人有效证件、本机号卡到归属地自营厅核验签署法律风险告知书复机一次）&amp;#13;&amp;#10;前台是否按流程解释:是&amp;#13;&amp;#10;用户要求:开通新卡&amp;#13;&amp;#10;第二联系电话:13871046926&amp;#13;</t>
  </si>
  <si>
    <t>号码关停：鹰眼检出虚假主叫诈骗号码AA。用户反映局方停机问题，经核实，根据相关要求进行关停处理，已协商回传资料后办理注销。因局方停机导致流量包未取消产生扣费，申请减免6月38元，退至用户提供号码13177067576，此费用无法抵扣往月欠费及打印发票，满意。</t>
  </si>
  <si>
    <t>ZX202310132157040195</t>
  </si>
  <si>
    <t>李恒</t>
  </si>
  <si>
    <t>2023-10-14 18:02:03</t>
  </si>
  <si>
    <t>:不认可&amp;#10;判断省分:湖北&amp;#10;node_134:&amp;#10;获取入参:&amp;#10;node_180:&amp;#10;判断局方停机状态:&amp;#10;:&amp;#10;node_223::其他原因&amp;#10;判断地市:其他地市&amp;#10;:不认可&amp;#10;局方停机/复通历史记录：1、停机模型:集团反诈中心模型ZB0056-00012、停机原因:鹰眼诈骗模型编码ZB0056-0001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20:33:225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amp;#10;&amp;#10;高级模板内容：&amp;#10;投诉问题描述:用户对局方停机不认可，人不在本地，解释无效&amp;#10;用户状态为: 局方停机&amp;#10;停机原因:鹰眼诈骗模型编码ZB0056-0001：首次关停可携带本人有效证件到号码归属地自营厅核验签署法律风险告知书复机一次。&amp;#10;前台是否按流程解释:是&amp;#10;用户要求:复机&amp;#10;第二联系电话:称没有第二联系方式</t>
  </si>
  <si>
    <t>号码关停：鹰眼诈骗模型编码ZB0056-0001AA。用户反映号码停机问题，经核实，客户号码因鹰眼诈骗模型编码ZB0056-0001而局方停机，根据相关要求进行关停处理。已请其回传以下资料：身份证正、反面照，及风险告知书至13032700872微信号，审核通过后为用户办理开机。客户表示知晓。</t>
  </si>
  <si>
    <t>ZX202310130858082255</t>
  </si>
  <si>
    <t>2023-10-14 12:50:09</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</si>
  <si>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省分自有模型710016-00012、停机原因:鹰眼诈骗模型编码ZB0068-0001：首次关停可携带本人有效证件到号码归属地自营厅核验签署法律风险告知书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-07 15:53:225、复通指引:复机渠道：中国联通APP、线下营业厅，原则上复机1次。&amp;#13;&amp;#10;①用户本人可通过中国联通APP进行自助复机，本机登录联通手机营业厅APP（登录后搜索“自助复通”或点击链接https://u.10010.cn/qAoLm，(复通时请关闭手机WIFI）），按提示完成实人核验即可恢复服务，&amp;#13;&amp;#10;②用户本人持有效身份证件和手机卡到号卡归属地自有实体营业厅/全国任一家自有实体营业厅完成实人认证。6、信安近60天复机次数:1--&gt;系统判断的原因分类是否明确:&amp;#13;&amp;#10;&amp;#13;&amp;#10;高级模板内容：&amp;#13;&amp;#10;投诉问题描述:用户反映已提交资源到现在还没有恢复，要求核实处理复机&amp;#13;&amp;#10;用户状态为:局方停机&amp;#13;&amp;#10;停机原因:鹰眼诈骗模型编码ZB0068-0001：首次关停可携带本人有效证件到号码归属地自营厅核验签署法律风险告知书复机一次。&amp;#13;&amp;#10;前台是否按流程解释:是&amp;#13;&amp;#10;用户要求:复机&amp;#13;&amp;#10;第二联系电话:13596543976&amp;#13;</t>
  </si>
  <si>
    <t>号码关停：鹰眼诈骗模型编码ZB0068-0001 AA。已审核资料无误后协助复机，回访满意</t>
  </si>
  <si>
    <t>BL202310131525230799</t>
  </si>
  <si>
    <t>071700190641</t>
  </si>
  <si>
    <t>林宗华</t>
  </si>
  <si>
    <t>2023-10-14 09:20:31</t>
  </si>
  <si>
    <t>""&gt;业务号码&gt;071700190641；&gt;号码归属地&gt;宜昌；&gt;产品名称&gt; 老友生活学堂 ；&gt;产品代码&gt;无；&gt;产品编码&gt;2400004756；&gt;订购时间&gt; 2023-06-22 11:22:56；&gt;核查情况&gt;平台故障；&gt;不规范定制分类&gt;平台故障，无法判责；&gt;退费金额&gt;100元；&gt;退费时间&gt;2023-10-13；&gt;投诉内容&gt;&gt; &amp;#10;&amp;#10;高级模板内容：&amp;#10;赔付类型：:增值业务争议 &amp;#10;CBSS账单扣费名称：:老友生活学堂	&amp;#10;办理渠道:/&amp;#10;赔付月份：:2023年7月、2023年8月、2023年6月、2023年9月&amp;#10;返还倍率:单倍&amp;#10;赔付金额：:100&amp;#10;是否已经取消业务:是&amp;#10;是否承诺退费 ：:是&amp;#10;用户是否需要回复：:否&amp;#10;用户要求：:用户来电反映自己没有订购过此业务，要求退费，请后台协助处理，谢谢</t>
  </si>
  <si>
    <t>BL202310131950011927</t>
  </si>
  <si>
    <t>071700070954</t>
  </si>
  <si>
    <t>雷平</t>
  </si>
  <si>
    <t>2023-10-14 11:06:44</t>
  </si>
  <si>
    <t>&gt;业务号码&gt;071700070954；&gt;号码归属地&gt;宜昌市；&gt;产品名称&gt;尊享生活     ；&gt;产品代码&gt;无；&gt;产品编码&gt;2400013332；&gt;订购时间&gt;2023-08-07 20:27:20     ；&gt;核查情况&gt;平台故障；&gt;不规范定制分类&gt;平台故障，无法判责；&gt;退费金额&gt;40  元；&gt;退费时间&gt;2023-10-14；&gt;投诉内容&gt;&amp;#10;&amp;#10;高级模板内容：&amp;#10;赔付类型：:增值业务争议 &amp;#10;CBSS账单扣费名称：:TV增值-应用-健康&amp;#10;办理渠道:经系统查询无&amp;#10;赔付月份：:2023年8月、2023年9月&amp;#10;返还倍率:单倍&amp;#10;赔付金额：:40&amp;#10;是否已经取消业务:是&amp;#10;是否承诺退费 ：:是&amp;#10;用户是否需要回复：:否&amp;#10;用户要求：:退费</t>
  </si>
  <si>
    <t>BL202310131919201617</t>
  </si>
  <si>
    <t>071700602827</t>
  </si>
  <si>
    <t>向春雷</t>
  </si>
  <si>
    <t>2023-10-14 14:14:33</t>
  </si>
  <si>
    <t>&gt;业务号码&gt;071700602827;&gt;号码归属地&gt;宜昌;&gt;产品名称&gt;那豆少儿;&gt;产品代码&gt;无;&gt;产品编码&gt;2400039012;&gt;订购时间&gt;2023-09-30 21:12:16;&gt;核查情况&gt;平台故障;&gt;不规范定制分类&gt;平台故障，无法判责;&gt; 赔付金额&gt;50元;&gt;退费时间&gt;2023-10-14;&gt;投诉内容&gt; &amp;#10;&amp;#10;&amp;#10;高级模板内容：&amp;#10;赔付类型：:增值业务争议 &amp;#10;CBSS账单扣费名称：:TV增值-应用-教育&amp;#10;办理渠道: &amp;#10;赔付月份：:2023年9月、2023年10月&amp;#10;返还倍率:单倍&amp;#10;赔付金额：:50&amp;#10;是否已经取消业务:是&amp;#10;是否承诺退费 ：:是&amp;#10;用户是否需要回复：:否&amp;#10;用户要求：:退费</t>
  </si>
  <si>
    <t>BL202310131624461672</t>
  </si>
  <si>
    <t>071700609523</t>
  </si>
  <si>
    <t>颜伏清</t>
  </si>
  <si>
    <t>2023-10-14 10:25:52</t>
  </si>
  <si>
    <t>&gt;业务号码&gt;071700609523；&gt;号码归属地&gt;宜昌；&gt;产品名称&gt;爱丫爱课；&gt;产品代码&gt;无；&gt;产品编码&gt;2400013359；&gt;订购时间&gt;2023-06-18 10:48:49；&gt;核查情况&gt;平台故障；&gt;不规范定制分类&gt;平台故障，无法判责；&gt;退费金额&gt;125元；&gt;退费时间&gt;2023-10-14；&gt;投诉内容&gt;&amp;#10;22年Q3Q4重点客户【2022年上工信部测评重保用户】[65岁以上老人] 判断省分:其他省分&amp;#10;:增值业务争议&amp;#10;判断省分:湖北&amp;#10;:固网&amp;#10;:是&amp;#10;:不认可&amp;#10;:小于等于500元，且仅限单倍、月份不超过12个月&amp;#10;:&amp;#10;&amp;#10;高级模板内容：&amp;#10;赔付类型：:增值业务争议 &amp;#10;CBSS账单扣费名称：:增值业务费_TV增值-应用-教育-爱丫爱课&amp;#10;办理渠道:宽带支付（验证码）&amp;#10;赔付月份：:2023年6月、2023年7月、2023年8月、2023年9月、2023年10月&amp;#10;返还倍率:单倍&amp;#10;赔付金额：:125&amp;#10;是否已经取消业务:是&amp;#10;是否承诺退费 ：:是&amp;#10;用户是否需要回复：:是&amp;#10;用户要求：:尽快退费</t>
  </si>
  <si>
    <t>BL202310131611321453</t>
  </si>
  <si>
    <t>071700673161</t>
  </si>
  <si>
    <t>周金菊</t>
  </si>
  <si>
    <t>2023-10-14 14:40:18</t>
  </si>
  <si>
    <t>&gt;业务号码&gt;071700673161； &gt;号码归属地&gt;宜昌；&gt;产品名称&gt;	萌宝星空；&gt;产品代码&gt;24000047；&gt;产品编码&gt;2400004712；&gt;订购时间&gt;2023-10-13 12:34:13；&gt;核查情况&gt;平台故障；&gt;不规范定制分类&gt;平台故障，无法判责；&gt;退费金额&gt;19元；&gt;退费时间&gt;2023/10/14；&gt;投诉内容&gt; 【2022年上工信部测评重保用户】【2022年上工信部测评重保用户】判断省分:其他省分&amp;#10;:增值业务争议&amp;#10;判断省分:湖北&amp;#10;:固网&amp;#10;:是&amp;#10;:不认可&amp;#10;:小于等于500元，且仅限单倍、月份不超过12个月&amp;#10;:&amp;#10;&amp;#10;高级模板内容：&amp;#10;赔付类型：:增值业务争议 &amp;#10;CBSS账单扣费名称：:TV增值-应用&amp;#10;办理渠道:/&amp;#10;赔付月份：:2023年10月&amp;#10;返还倍率:单倍&amp;#10;赔付金额：:19&amp;#10;是否已经取消业务:是&amp;#10;是否承诺退费 ：:是&amp;#10;用户是否需要回复：:否&amp;#10;用户要求：:要求退费</t>
  </si>
  <si>
    <t>BL202310121750250039</t>
  </si>
  <si>
    <t>谢必武</t>
  </si>
  <si>
    <t>2023-10-14 09:40:51</t>
  </si>
  <si>
    <t>&gt;业务号码&gt;13032720959；&gt;号码归属地&gt;宜昌；&gt;产品名称&gt;金太阳点读宝20元；&gt;产品代码&gt; 66001320；&gt;产品编码&gt; 6600132000；&gt;订购时间 &gt;2023-09-23 12:01:50；&gt;核查情况&gt;平台故障；&gt;不规范定制分类&gt;平台故障，无法判责；&gt;退费金额&gt;20元；&gt;退费时间&gt;2023年10月13日；&gt;投诉内容&gt;&amp;#10;赔付类型：:增值业务争议 &amp;#10;CBSS账单扣费名称：:金太阳点读宝20元&amp;#10;SP产品ID/元素ID：:无&amp;#10;办理渠道:无&amp;#10;赔付月份：:2023年9月&amp;#10;返还倍率:单倍&amp;#10;赔付金额：:20&amp;#10;是否已经取消业务:是&amp;#10;是否承诺退费 ：:是&amp;#10;用户是否需要回复：:否&amp;#10;用户要求：:不知情办理要求退费</t>
  </si>
  <si>
    <t>TS202310140745291885</t>
  </si>
  <si>
    <t>余克玉</t>
  </si>
  <si>
    <t>2023-10-14 15:32:13</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</si>
  <si>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	 畅想彩铃10元包月&amp;#13;&amp;#10;争议月份:2023年10月&amp;#13;&amp;#10;是否承诺退费:是&amp;#13;&amp;#10;承诺退费金额:10&amp;#13;&amp;#10;是否取消业务（如取消失败，需加上系统报错的提示）:是&amp;#13;&amp;#10;是否需要回复:否&amp;#13;&amp;#10;用户要求:退费&amp;#13;</t>
  </si>
  <si>
    <t>TS202310131500200716</t>
  </si>
  <si>
    <t>杨少菊</t>
  </si>
  <si>
    <t>2023-10-14 09:02:36</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</si>
  <si>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增值业务-AI留声机共享包钻石版25元-沃阅读、&amp;#13;&amp;#10;争议月份:2023年9月、2023年10月&amp;#13;&amp;#10;是否承诺退费:是&amp;#13;&amp;#10;承诺退费金额:90&amp;#13;&amp;#10;是否取消业务（如取消失败，需加上系统报错的提示）:是&amp;#13;&amp;#10;是否需要回复:否&amp;#13;&amp;#10;用户要求:我方解释不认可，用户强烈要求取消并退费，已承诺退费，并告知用户赠送话费不能抵扣历史欠费、增值业务费和国际费用，不退不转，且抵扣的消费不能算在承诺低消保底消费中，也无法在月结发票中体现。请后台核实尽快处理谢谢&amp;#13;</t>
  </si>
  <si>
    <t>BL202310140837440569</t>
  </si>
  <si>
    <t>向农荣</t>
  </si>
  <si>
    <t>2023-10-14 16:06:16</t>
  </si>
  <si>
    <t>&gt;业务号码&gt;13177064169；&gt;号码归属地&gt;宜昌；&gt;产品名称&gt; 沃阅读-投资管理课-包月20元；&gt;产品代码&gt;66002692；&gt;产品编码&gt;  6600269200 ；&gt;订购时间 &gt;  2023-09-24 08:13:53 ；&gt;核查情况&gt;平台故障；&gt;不规范定制分类&gt;平台故障，无法判责；&gt;退费金额&gt;40元；&gt;退费时间&gt;2023年10月14日；&gt;投诉内容&gt;&amp;#10;&amp;#10;高级模板内容：&amp;#10;赔付类型：:增值业务争议 &amp;#10;CBSS账单扣费名称：:沃阅读-投资管理课-包月20元&amp;#10;办理渠道:	 CAP-068&amp;#10;赔付月份：:2023年9月、2023年10月&amp;#10;返还倍率:单倍&amp;#10;赔付金额：:40&amp;#10;是否已经取消业务:是&amp;#10;是否承诺退费 ：:是&amp;#10;用户是否需要回复：:否&amp;#10;用户要求：:退费处理到主卡</t>
  </si>
  <si>
    <t>BL202310141031461922</t>
  </si>
  <si>
    <t>曾素芬</t>
  </si>
  <si>
    <t>南方一中心&gt;&gt;西南区域呼叫中心&gt;&gt;外呼运营中心&gt;&gt;通发外呼1组</t>
  </si>
  <si>
    <t>2023-10-14 15:16:57</t>
  </si>
  <si>
    <t>&gt;业务号码&gt;13177092058&gt;号码归属地&gt;宜昌；&gt;产品名称&gt;沃阅读-投资管理课-包月20元；&gt;产品代码&gt;66002692；&gt;产品编码&gt;6600269200；&gt;订购时间&gt; 2023-10-14 00:10:30；&gt;核查情况&gt;平台故障；&gt;不规范定制分类&gt;平台故障，无法判责；&gt;退费金额&gt;20元；&gt;退费时间&gt;2023年10月14日&gt;投诉内容&gt;&amp;#10;&amp;#10;高级模板内容：&amp;#10;赔付类型：:增值业务争议 &amp;#10;CBSS账单扣费名称：:增值业务-沃阅读-投资管理课-包月20元&amp;#10;办理渠道:	沃悦读_ WAP门户&amp;#10;赔付月份：:2023年10月&amp;#10;返还倍率:单倍&amp;#10;赔付金额：:20&amp;#10;是否已经取消业务:是&amp;#10;是否承诺退费 ：:是&amp;#10;用户是否需要回复：:是&amp;#10;用户要求：:用户称自己不小心点到的，要求把扣除的费用退还 请核实处理  请加急 谢谢</t>
  </si>
  <si>
    <t>BL202310141040012063</t>
  </si>
  <si>
    <t>徐勇军</t>
  </si>
  <si>
    <t>2023-10-14 11:34:31</t>
  </si>
  <si>
    <t>【2022年上工信部测评重保用户】判断省分:其他省分&amp;#10;:增值业务争议&amp;#10;判断省分:湖北&amp;#10;:移网&amp;#10;:在补救范围内&amp;#10;:不认可&amp;#10;:小于等于500元，且仅限单倍、月份不超过12个月&amp;#10;:&amp;#10;&amp;#10;高级模板内容：&amp;#10;赔付类型：:增值业务争议 &amp;#10;CBSS账单扣费名称：:视频彩铃商务版标准20元包&amp;#10;办理渠道:/&amp;#10;赔付月份：:2023年9月&amp;#10;返还倍率:单倍&amp;#10;赔付金额：:20&amp;#10;是否已经取消业务:是&amp;#10;是否承诺退费 ：:是&amp;#10;用户是否需要回复：:否&amp;#10;用户要求：:用户要求退费</t>
  </si>
  <si>
    <t>BL202310140926351055</t>
  </si>
  <si>
    <t>张乔</t>
  </si>
  <si>
    <t>2023-10-14 15:17:00</t>
  </si>
  <si>
    <t>&gt;业务号码&gt;13197345237；&gt;号码归属地&gt;宜昌；&gt;产品名称&gt;联通爱听-少儿优选20元包；&gt;产品代码&gt;66003008；&gt;产品编码&gt;6600300800；&gt;订购时间&gt;2023-10-14 08:39:24；&gt;核查情况&gt;平台故障；&gt;不规范定制分类&gt;平台故障，无法判责；&gt;退费金额&gt;20元；&gt;退费时间&gt;2023-10-14；&gt;投诉内容&gt;&amp;#10;&amp;#10;高级模板内容：&amp;#10;赔付类型：:增值业务争议 &amp;#10;CBSS账单扣费名称：:联通爱听-少儿优选20元包&amp;#10;办理渠道:--&amp;#10;赔付月份：:2023年10月&amp;#10;返还倍率:单倍&amp;#10;赔付金额：:20&amp;#10;是否已经取消业务:是&amp;#10;是否承诺退费 ：:是&amp;#10;用户是否需要回复：:否&amp;#10;用户要求：:退费</t>
  </si>
  <si>
    <t>BL202310141136570499</t>
  </si>
  <si>
    <t>王毕华</t>
  </si>
  <si>
    <t>2023-10-14 16:09:27</t>
  </si>
  <si>
    <t>&gt;业务号码&gt;13207210834；&gt;号码归属地&gt;宜昌；&gt;产品名称&gt;迷笛彩铃8元包月；&gt;产品代码&gt;49004956；&gt;产品编码&gt;4900495600；&gt;订购时间&gt;2023-09-11 11:32:45；&gt;核查情况&gt;平台故障；&gt;不规范定制分类&gt;平台故障，无法判责；&gt;退费金额&gt;8元；&gt;退费时间&gt;2023-10-14；&gt;投诉内容&gt;[65岁以上老人] 判断省分:其他省分&amp;#10;:增值业务争议&amp;#10;判断省分:湖北&amp;#10;:移网&amp;#10;:在补救范围内&amp;#10;:不认可&amp;#10;:小于等于500元，且仅限单倍、月份不超过12个月&amp;#10;:&amp;#10;&amp;#10;高级模板内容：&amp;#10;赔付类型：:增值业务争议 &amp;#10;CBSS账单扣费名称：:增值业务费_增值业务-迷笛彩铃8元包月&amp;#10;SP产品ID/元素ID：:无&amp;#10;办理渠道: SP查询/退订/订购 CAP-068 2023-09-11&amp;#10;赔付月份：:2023年9月&amp;#10;返还倍率:单倍&amp;#10;赔付金额：:8&amp;#10;是否已经取消业务:是&amp;#10;是否承诺退费 ：:是&amp;#10;用户是否需要回复：:否&amp;#10;用户要求：:退费</t>
  </si>
  <si>
    <t>BL202310141318101798</t>
  </si>
  <si>
    <t>黄兆芹</t>
  </si>
  <si>
    <t>2023-10-14 16:21:09</t>
  </si>
  <si>
    <t>&gt;业务号码&gt;13217174778；&gt;号码归属地&gt;宜昌；&gt;产品名称&gt;自然拼读钻石会员卡；&gt;产品代码&gt;66001422；&gt;产品编码&gt;6600142200；&gt;订购时间&gt;2023-10-14 12:38:03；&gt;核查情况&gt;平台故障；&gt;不规范定制分类&gt;平台故障，无法判责；&gt;退费金额&gt;20元；&gt;退费时间&gt;2023-10-14；&gt;投诉内容&gt;判断省分:其他省分&amp;#10;:增值业务争议&amp;#10;判断省分:湖北&amp;#10;:移网&amp;#10;:在补救范围内&amp;#10;:不认可&amp;#10;:小于等于500元，且仅限单倍、月份不超过12个月&amp;#10;:&amp;#10;&amp;#10;高级模板内容：&amp;#10;赔付类型：:增值业务争议 &amp;#10;CBSS账单扣费名称：:增值业务-自然拼读钻石会员卡&amp;#10;办理渠道:无&amp;#10;赔付月份：:2023年10月&amp;#10;返还倍率:单倍&amp;#10;赔付金额：:20&amp;#10;是否已经取消业务:是&amp;#10;是否承诺退费 ：:是&amp;#10;用户是否需要回复：:否&amp;#10;用户要求：:上账到主卡 退费</t>
  </si>
  <si>
    <t>BL202310131619481594</t>
  </si>
  <si>
    <t>宋学钢</t>
  </si>
  <si>
    <t>2023-10-14 14:26:46</t>
  </si>
  <si>
    <t>&gt;业务号码&gt;13294249662；&gt;号码归属地&gt;宜昌；&gt;产品名称&gt;5G教育大咖精品包；&gt;产品代码&gt;66002536；&gt;产品编码&gt;6600253600；&gt;订购时间&gt;2023-08-16 11:41:51；&gt;核查情况&gt;平台故障；&gt;不规范定制分类&gt;平台故障，无法判责；&gt;退费金额&gt;40元；&gt;退费时间&gt;2023-10-14；&gt;投诉内容&gt;&amp;#10;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&amp;#10;CBSS账单扣费名称：:5G-VR动漫黄金包，5G教育大咖精品包&amp;#10;办理渠道:无&amp;#10;赔付月份：:2023年9月&amp;#10;返还倍率:单倍&amp;#10;赔付金额：:40&amp;#10;是否已经取消业务:是&amp;#10;是否承诺退费 ：:是&amp;#10;用户是否需要回复：:否&amp;#10;用户要求：:尽快处理，谢谢</t>
  </si>
  <si>
    <t>BL202310141213361058</t>
  </si>
  <si>
    <t>向文莲</t>
  </si>
  <si>
    <t>2023-10-14 15:31:48</t>
  </si>
  <si>
    <t>&gt;业务号码&gt;15549317651；&gt;号码归属地&gt;宜昌；&gt;产品名称&gt;畅行会员S-包月-15元；&gt;产品代码&gt;21002422；&gt;产品编码&gt;2100242200；&gt;订购时间&gt; 2023-10-13 22:27:15  ；&gt;核查情况&gt;平台故障；&gt;不规范定制分类&gt;平台故障，无法判责；&gt;退费金额&gt;15元；&gt;退费时间&gt;2023-10-14；&gt;投诉内容&gt;判断省分:其他省分&amp;#10;:增值业务争议&amp;#10;判断省分:湖北&amp;#10;:移网&amp;#10;:在补救范围内&amp;#10;:不认可&amp;#10;:小于等于500元，且仅限单倍、月份不超过12个月&amp;#10;:&amp;#10;&amp;#10;高级模板内容：&amp;#10;赔付类型：:增值业务争议 &amp;#10;CBSS账单扣费名称：:畅行会员S-包月-15元&amp;#10;SP产品ID/元素ID：:湖北&amp;#10;办理渠道:无&amp;#10;赔付月份：:2023年9月、2023年10月&amp;#10;返还倍率:单倍&amp;#10;赔付金额：:30&amp;#10;是否已经取消业务:是&amp;#10;是否承诺退费 ：:是&amp;#10;用户是否需要回复：:否&amp;#10;用户要求：:用户要求进行退费</t>
  </si>
  <si>
    <t>BL202310131547301125</t>
  </si>
  <si>
    <t>徐主清</t>
  </si>
  <si>
    <t>2023-10-14 11:35:06</t>
  </si>
  <si>
    <t>&gt;业务号码&gt;15571726122；&gt;号码归属地&gt;宜昌；&gt;产品名称&gt;  自然拼读钻石会员卡 ；&gt;产品代码&gt;66001422；&gt;产品编码&gt;6600142200；&gt;订购时间&gt; 2023-10-10 09:23:22 ；&gt;核查情况&gt;平台故障；&gt;不规范定制分类&gt;平台故障，无法判责；&gt;退费金额&gt;20元；&gt;退费时间&gt;2023-10-14；&gt;投诉内容&gt;&amp;#10;赔付类型：:增值业务争议 &amp;#10;CBSS账单扣费名称：:自然拼读钻石会员卡&amp;#10;办理渠道:1&amp;#10;赔付月份：:2023年10月&amp;#10;返还倍率:单倍&amp;#10;赔付金额：:20&amp;#10;是否已经取消业务:是&amp;#10;是否承诺退费 ：:是&amp;#10;用户是否需要回复：:否&amp;#10;用户要求：:退费</t>
  </si>
  <si>
    <t>BL202310131833481077</t>
  </si>
  <si>
    <t>王亚静</t>
  </si>
  <si>
    <t>2023-10-14 10:40:27</t>
  </si>
  <si>
    <r>
      <t/>
    </r>
    <r>
      <rPr>
        <sz val="11"/>
        <color theme="1"/>
        <rFont val="宋体"/>
        <family val="2"/>
      </rPr>
      <t>&gt;业务号码&gt;15572701193；&gt;号码归属地&gt;宜昌；&gt;产品名称&gt;手机彩铃沃音乐精选10元包月， 云加速5G畅玩加油包(湖北) ；&gt;产品代码&gt;49004937，91295249；&gt;产品编码&gt;4900493700；&gt;订购时间&gt;</t>
    </r>
    <r>
      <rPr>
        <sz val="11"/>
        <color theme="1"/>
        <rFont val="Arial"/>
        <family val="2"/>
      </rPr>
      <t xml:space="preserve">	</t>
    </r>
    <r>
      <rPr>
        <sz val="11"/>
        <color theme="1"/>
        <rFont val="宋体"/>
        <family val="2"/>
      </rPr>
      <t>2023-09-12 21:27:20， 2023-09-05 15:21:26 ；&gt;核查情况&gt;平台故障；&gt;不规范定制分类&gt;平台故障，无法判责；&gt;退费金额&gt;20元,20元；&gt;退费时间&gt;2023-10-14；&gt;投诉内容&gt;&amp;#10;赔付类型：:增值业务争议 &amp;#10;CBSS账单扣费名称：:手机彩铃沃音乐精选10元包月 云加速5G畅玩加油包(湖北)&amp;#10;办理渠道:无&amp;#10;赔付月份：:2023年9月、2023年10月&amp;#10;返还倍率:单倍&amp;#10;赔付金额：:40&amp;#10;是否已经取消业务:是&amp;#10;是否承诺退费 ：:是&amp;#10;用户是否需要回复：:否&amp;#10;用户要求：:用户要求退款</t>
    </r>
  </si>
  <si>
    <t>BL202310140920030969</t>
  </si>
  <si>
    <t>梅桃英</t>
  </si>
  <si>
    <t>2023-10-14 15:17:43</t>
  </si>
  <si>
    <t>&gt;业务号码&gt;15572756276；&gt;号码归属地&gt;宜昌；&gt;产品名称&gt; 自然拼读钻石会员卡 ；&gt;产品代码&gt;66001422；&gt;产品编码&gt;6600142200；&gt;订购时间&gt; 2023-09-23 04:25:14 ；&gt;核查情况&gt;平台故障；&gt;不规范定制分类&gt;平台故障，无法判责；&gt;退费金额&gt;40元；&gt;退费时间&gt;2023-10-14；&gt;投诉内容&gt;&amp;#10;&amp;#10;高级模板内容：&amp;#10;赔付类型：:增值业务争议 &amp;#10;CBSS账单扣费名称：:自然拼读钻石会员卡&amp;#10;办理渠道:无&amp;#10;赔付月份：:2023年10月、2023年9月&amp;#10;返还倍率:单倍&amp;#10;赔付金额：:40&amp;#10;是否已经取消业务:是&amp;#10;是否承诺退费 ：:是&amp;#10;用户是否需要回复：:否&amp;#10;用户要求：:退费</t>
  </si>
  <si>
    <t>BL202310131816160862</t>
  </si>
  <si>
    <t>赵军</t>
  </si>
  <si>
    <t>2023-10-14 11:25:42</t>
  </si>
  <si>
    <t>&gt;业务号码&gt;15572759147&gt;号码归属地&gt;宜昌；&gt;产品名称&gt;好酷彩铃8元包月；&gt;产品代码&gt;49004928；&gt;产品编码&gt;4900492800；&gt;订购时间&gt;2023-09-05 20:38:24；&gt;核查情况&gt;平台故障；&gt;不规范定制分类&gt;平台故障，无法判责；&gt;退费金额&gt;5元；&gt;退费时间&gt;2023年10月14日&gt;投诉内容&gt;&amp;#10;&amp;#10;高级模板内容：&amp;#10;赔付类型：:增值业务争议 &amp;#10;CBSS账单扣费名称：:好酷彩铃8元包月&amp;#10;办理渠道:SP平台接入&amp;#10;赔付月份：:2023年9月&amp;#10;返还倍率:单倍&amp;#10;赔付金额：:8&amp;#10;是否已经取消业务:是&amp;#10;是否承诺退费 ：:是&amp;#10;用户是否需要回复：:否&amp;#10;用户要求：:退费</t>
  </si>
  <si>
    <t>BL202310131022281281</t>
  </si>
  <si>
    <t>李绍华</t>
  </si>
  <si>
    <t>2023-10-14 11:43:25</t>
  </si>
  <si>
    <t>&gt;业务号码&gt;15572775157&gt;号码归属地&gt;宜昌 ；&gt;产品名称&gt; 奇趣彩铃15元包月	 ；&gt;产品代码&gt; 	49007867；&gt;产品编码&gt;	4900786700 ；&gt;订购时间&gt; 2023-10-13 09:07:30 ；&gt;核查情况&gt;平台故障；&gt;不规范定制分类&gt;平台故障，无法判责；&gt;退费金额&gt;15 元；&gt;退费时间&gt;2023年10月13日&gt;投诉内容&gt;&amp;#10;&amp;#10;高级模板内容：&amp;#10;赔付类型：:增值业务争议 &amp;#10;CBSS账单扣费名称：:奇趣彩铃15元包月&amp;#10;办理渠道:无&amp;#10;赔付月份：:2023年10月&amp;#10;返还倍率:单倍&amp;#10;赔付金额：:15&amp;#10;是否已经取消业务:是&amp;#10;是否承诺退费 ：:是&amp;#10;用户是否需要回复：:否&amp;#10;用户要求：:用户要求退还奇趣彩铃产生的15元费用，前台承诺退费，业务已取消，请后台协助处理</t>
  </si>
  <si>
    <t>BL202310140948051324</t>
  </si>
  <si>
    <t>曹光琴</t>
  </si>
  <si>
    <t>2023-10-14 16:37:55</t>
  </si>
  <si>
    <t>&gt;业务号码&gt;15572789145；&gt;号码归属地&gt;宜昌；&gt;产品名称&gt;&gt;手机彩铃沃音乐精选10元包月；&gt;产品代码&gt;49004937；&gt;产品编码&gt;4900493700；&gt;订购时间&gt;2023-10-13 23:29:18；&gt;核查情况&gt;平台故障；&gt;不规范定制分类&gt;平台故障，无法判责；&gt;退费金额&gt;10元；&gt;退费时间&gt;2023-10-14；&gt;投诉内容&gt;&amp;#10;&amp;#10;高级模板内容：&amp;#10;赔付类型：:增值业务争议 &amp;#10;CBSS账单扣费名称：:	手机彩铃沃音乐精选10元包月&amp;#10;SP产品ID/元素ID：:/&amp;#10;办理渠道:/&amp;#10;赔付月份：:2023年10月&amp;#10;返还倍率:单倍&amp;#10;赔付金额：:10&amp;#10;是否已经取消业务:是&amp;#10;是否承诺退费 ：:是&amp;#10;用户是否需要回复：:否&amp;#10;用户要求：:退费</t>
  </si>
  <si>
    <t>BL202310131642051929</t>
  </si>
  <si>
    <t>张玉春</t>
  </si>
  <si>
    <t>2023-10-14 10:35:13</t>
  </si>
  <si>
    <t>&gt;业务号码&gt;15587900952&gt;号码归属地&gt; 宜昌 ；&gt;产品名称&gt;  手机彩铃沃音乐精选10元包月 、 AR彩铃酷趣会员5G加油包（湖北）   ；&gt;产品代码&gt;49004937；&gt;产品编码&gt; 91295250 、4900493700；&gt;订购时间&gt;  2023-09-17 16:58:00、 2023-10-04 11:14:28 ；&gt;核查情况&gt;平台故障；&gt;不规范定制分类&gt;平台故障，无法判责；&gt;退费金额&gt; 10元、40元；&gt;退费时间&gt;2023年10月14日&gt;投诉内容&gt;&amp;#10;高级模板内容：&amp;#10;赔付类型：:增值业务争议 &amp;#10;CBSS账单扣费名称：:AR彩铃酷趣会员5G加油包（湖北）&amp;#10;办理渠道:湖北杭州翔羽线上业务代理(宜昌) &amp;#10;赔付月份：:2023年9月、2023年10月&amp;#10;返还倍率:单倍&amp;#10;赔付金额：:40&amp;#10;是否已经取消业务:是&amp;#10;是否承诺退费 ：:是&amp;#10;用户是否需要回复：:否&amp;#10;用户要求：:用户要求退费</t>
  </si>
  <si>
    <t>BL202310140904270774</t>
  </si>
  <si>
    <t>2023-10-14 15:24:23</t>
  </si>
  <si>
    <t>&gt;业务号码&gt;15629367582&gt;号码归属地&gt;宜昌 ；&gt;产品名称&gt;   沃阅读知涯升学20元特价包  ；&gt;产品代码&gt;66002207 ；&gt;产品编码&gt; 6600220700 ；&gt;订购时间&gt;   2023-10-05 12:02:01 ；&gt;核查情况&gt;平台故障；&gt;不规范定制分类&gt;平台故障，无法判责；&gt;退费金额&gt; 20元；&gt;退费时间&gt;2023年10月14日&gt;投诉内容&gt;&amp;#10;高级模板内容：&amp;#10;赔付类型：:增值业务争议 &amp;#10;CBSS账单扣费名称：:沃阅读知涯升学20元特价包&amp;#10;办理渠道:SP&amp;#10;赔付月份：:2023年10月&amp;#10;返还倍率:单倍&amp;#10;赔付金额：:20&amp;#10;是否已经取消业务:是&amp;#10;是否承诺退费 ：:是&amp;#10;用户是否需要回复：:否&amp;#10;用户要求：:退费</t>
  </si>
  <si>
    <t>TS202310132329231511</t>
  </si>
  <si>
    <t>文璐</t>
  </si>
  <si>
    <t>2023-10-14 09:58:33</t>
  </si>
  <si>
    <t>主办单位：湖北&amp;#10;客户类别：星级客户&amp;#10;10010是否打通：否&amp;#10;是否二次致电10015：是&amp;#10;是否联系：否&amp;#10;升级倾向：&amp;#10;号码归属省：湖北&amp;#10;SVIP等级：&amp;#10;1. 问题类型:;&amp;#10;2. 投诉类型:增值业务费争议;&amp;#10;3. 营业厅地址:;&amp;#10;4. 位置信息:;&amp;#10;5. 位置发生地:;&amp;#10;6. 投诉内容:未经本人操作，也未经本人同意，直接&amp;ldquo;被&amp;rdquo;开通了iptv教育会员包月服务，只有一个通知提醒。家里一个学生都没有，开通这个干什么？！到底是哪里给我开通的？我已经自行退订，请及时退还本月扣除的25元费用！&amp;#10;&amp;#10;争议金额:0.00&amp;#10;需要退订业务:否</t>
  </si>
  <si>
    <t>计费争议-SP扣费：教育会员，2400078000AA&amp;#10;①客户投诉产生的原因：用户反馈订购教育会员的问题。&amp;#10;②客户投诉问题核查情况及解决方案：收到贵部转办后，我司立即组织调查。经核实，用户反映教育会员业务开通问题，经核实，客户订购产品名称为教育会员，产品代码为2400078000，订购时间2023-10-13 19:18:17，订购方式为通过遥控器按“ok”订购，取消时间为2023-10-13 23:23，25元/月，合计扣费1个月，累计产生费用共计25元，有无二次确认过程，不存在/存在订购违规现象。考虑客户使用感知，网站方已取消屏蔽，申请退本月费用，合计25元，24小时到帐，此费用不可打印账单发票，满意。&amp;#10;③客户问题满意度：满意 &amp;#10;④回单人：潘娥、联系方式：07176921001</t>
  </si>
  <si>
    <t>BL202310111720471435</t>
  </si>
  <si>
    <t>王善元</t>
  </si>
  <si>
    <t>2023-10-14 10:35:30</t>
  </si>
  <si>
    <t>&gt;业务号码&gt;15629370946；&gt;号码归属地&gt;宜昌；&gt;产品名称&gt; 畅享彩铃8元包月  ；&gt;产品代码&gt;49004925；&gt;产品编码&gt;4900492500；&gt;订购时间&gt; 2023-09-14 18:55:02 ；&gt;核查情况&gt;平台故障；&gt;不规范定制分类&gt;平台故障，无法判责；&gt;退费金额&gt;16元；&gt;退费时间&gt;2023-10-12；&gt;投诉内容&gt;&amp;#10;赔付类型：:增值业务争议 &amp;#10;CBSS账单扣费名称：:增值业务-畅享彩铃8元包月&amp;#10;办理渠道:SP平台接入&amp;#10;赔付月份：:2023年9月、2023年10月&amp;#10;返还倍率:单倍&amp;#10;赔付金额：:16&amp;#10;是否已经取消业务:是&amp;#10;是否承诺退费 ：:是&amp;#10;用户是否需要回复：:否&amp;#10;用户要求：:退费、提及法院起诉。</t>
  </si>
  <si>
    <t>TS202310131037262365</t>
  </si>
  <si>
    <t>2023-10-14 14:41:11</t>
  </si>
  <si>
    <t>[65岁以上老人] &amp;#13;&amp;#10;高级模板内容：&amp;#13;&amp;#10;投诉问题描述:用户7 8 9 10对收费有疑问，已解释套餐有办理增值业务，用户表示未办理，畅享彩铃8元包月已退费，其它联通PLUS会员月包、手机彩铃沃音乐精选10元包月，AR视频彩铃酷趣会员15元包月，沃阅读知涯升学20元特价包，已承诺通费，但用户为老年人，一直抱怨我方扣费多未同意退费，故未进行补救，请贵部协助处理并解释&amp;#13;&amp;#10;业务名称:联通PLUS黄金会员月卡12个月轻合约优惠19元/月，AR彩铃酷趣会员5G加油包， 沃阅读知涯升学20元特价包 ，手机彩铃沃音乐精选10元包月&amp;#13;&amp;#10;争议月份:2023年7月、2023年8月、2023年9月、2023年10月&amp;#13;&amp;#10;争议金额:94&amp;#13;&amp;#10;是否已经取消业务:否&amp;#13;&amp;#10;是否承诺退费:否&amp;#13;&amp;#10;用户要求:要求我方核实情况的处理，谢谢&amp;#13;</t>
  </si>
  <si>
    <t>计费争议-SP扣费：经核实，用户订购产品名称（1）沃阅读知涯升学20元特价包，产品代码为90559，订购时间23.7月，取消时间为23年8月，20元/月，合计扣费2个月，累计产生费用合计40元，（2）手机彩铃沃音乐精选10元包月，产品代码为90115，订购时间23.8月，取消时间为23.9月，10元/月，合计扣费2个月，累计产生费用合计20元。订购方式为集团统一认证平台” 短信验证码，有二次确认过程，不存在订购违规现象。考虑用户使用感知，网站方已取消屏蔽并于三个工作日内退费60元到账。另湖北杭州翔羽线上业务代理(宜昌)于2023-08-04 18:33:30办理AR彩铃酷趣会员5G加油包，当月已取消，8月扣费20元，已由电话营销部门24小时内退费20元；此费用不可抵扣往月欠费及打印发票。另手机彩铃沃音乐精选10元包月、联通PLUS黄金会员月卡12个月轻合约优惠19元/月（促销-首月2.9元）省客服已于2023-09-13 10:07:56退费29元，手机彩铃沃音乐精选10元包月省客服已于2023-10-12 11:00:52 退费16元。已联系用户解释以上情况，满意。</t>
  </si>
  <si>
    <t>TS202310140850582313</t>
  </si>
  <si>
    <t>2023-10-14 09:30:31</t>
  </si>
  <si>
    <t>【2022年上工信部测评重保用户】【2022年上工信部测评重保用户】判断省分:湖北&amp;#13;&amp;#10;:增值业务费用争议（含炫彩通信助理包云盘版等组合类增值业务）&amp;#13;&amp;#10;:固网&amp;#13;&amp;#10;:是&amp;#13;&amp;#10;:不认可&amp;#13;&amp;#10;:大于500元&amp;#13;&amp;#10;:&amp;#13;&amp;#10;&amp;#13;&amp;#10;高级模板内容：&amp;#13;&amp;#10;投诉问题描述:用户来电再次对飞咪玩具大世界_TV增值月不认可，已经向用户解释业务已经取消，费用也退还，用户不认可，要求投诉到领导，表示联通私自开通业务，请处理&amp;#13;&amp;#10;争议业务名称::飞咪玩具大世界_TV增值&amp;#13;&amp;#10;受理渠道:无&amp;#13;&amp;#10;争议月份:2023年8月、2023年9月、2023年10月&amp;#13;&amp;#10;争议费用:75&amp;#13;&amp;#10;一线客服在系统里:已取消&amp;#13;&amp;#10;是否承诺退费:是&amp;#13;&amp;#10;用户要求:用户要求投诉到领导，有提及工信部，12315&amp;#13;</t>
  </si>
  <si>
    <t>计费争议-SP扣费：经核实，用户宽带账号071700099383订购产品名称飞咪玩具大世界(2400036500)，订购时间23.8月，取消时间为23年10月，25元/月，合计扣费3个月，累计产生费用合计75元，订购方式为电视遥控器按OK键确认，有二次确认过程，不存在订购违规现象。考虑用户使用感知，已取消屏蔽申请退费75元到账，此费用不可抵扣往月欠费及打印发票，满意。</t>
  </si>
  <si>
    <t>TS202310131534041614</t>
  </si>
  <si>
    <t>邓绍根</t>
  </si>
  <si>
    <t>2023-10-14 14:43:14</t>
  </si>
  <si>
    <t>[65岁以上老人] 判断省分:其他省分&amp;#13;&amp;#10;:增值业务争议&amp;#13;&amp;#10;判断省分:湖北&amp;#13;&amp;#10;:移网&amp;#13;&amp;#10;:在补救范围内&amp;#13;&amp;#10;:不认可&amp;#13;&amp;#10;:大于500元&amp;#13;&amp;#10;:&amp;#13;&amp;#10;&amp;#13;&amp;#10;高级模板内容：&amp;#13;&amp;#10;投诉问题描述:来电对增值业务-视频彩铃商务版标准20元包_不认可&amp;#13;&amp;#10;争议业务名称:增值业务-视频彩铃商务版标准20元包_&amp;#13;&amp;#10;受理渠道:自助&amp;#13;&amp;#10;争议月份:2023年10月&amp;#13;&amp;#10;争议费用:20&amp;#13;&amp;#10;一线客服在系统里:未取消，请后台协助处理&amp;#13;&amp;#10;是否承诺退费:否&amp;#13;&amp;#10;用户要求:建议用户缴费再次来电处理。不愿意多交。只交9元。故无法执行退费，要求退费并且取消。烦请核实回访谢谢&amp;#13;</t>
  </si>
  <si>
    <t>计费争议-SP扣费：用户反映开通增值业务开通问题经核实，用户订购产品视频彩铃商务版标准20元包，产品代码为90115，订购时间23年9月，取消时间为23年10月，20元/月，合计扣费2个月，累计产生费用合计40元，订购方式为集团统一认证平台” 短信验证码，有二次确认过程，不存在订购违规现象考虑用户使用感知，网站方已取消屏蔽，9月费用已于2023-09-23 17:57:35赠送到账，现申请退还10月费用20元，三个工作日内退费到账，此费用不可抵扣往月欠费及打印发票，满意。</t>
  </si>
  <si>
    <t>TS202310131729092147</t>
  </si>
  <si>
    <t>赵新</t>
  </si>
  <si>
    <t>2023-10-14 14:14:07</t>
  </si>
  <si>
    <t>判断省分:湖北&amp;#13;&amp;#10;:增值业务费用争议（含炫彩通信助理包云盘版等组合类增值业务）&amp;#13;&amp;#10;:移网&amp;#13;&amp;#10;:在补救范围内&amp;#13;&amp;#10;:不认可&amp;#13;&amp;#10;:小于等于500元，且仅限单倍、月份不超过12个月&amp;#13;&amp;#10;:&amp;#13;&amp;#10;&amp;#13;&amp;#10;高级模板内容：&amp;#13;&amp;#10;投诉问题描述:用户对自己订购的（增值业务费_增值业务-金太阳点读宝20元）不认可 要求退费  但是用户有低消费用  已承诺退费  请处理谢谢 &amp;#13;&amp;#10;业务名称:增值业务费_增值业务-金太阳点读宝20元&amp;#13;&amp;#10;争议月份:2023年10月&amp;#13;&amp;#10;争议金额:20&amp;#13;&amp;#10;是否已经取消业务:是&amp;#13;&amp;#10;是否承诺退费:是&amp;#13;&amp;#10;用户要求:退费&amp;#13;</t>
  </si>
  <si>
    <t>计费争议-SP扣费：用户反映增值业务开通问题，经核实，用户订购产品金太阳点读宝20元，产品代码为90559，订购时间23年10月，取消时间为23年10月，20元/月，合计扣费1个月，累计产生费用合计20元，订购方式为集团统一认证平台” 短信验证码，有二次确认过程，不存在订购违规现象。考虑用户使用感知，网站方已取消屏蔽并于三个工作日内退费20元到账，此费用不可抵扣往月欠费及打印发票，满意。</t>
  </si>
  <si>
    <t>BL202310131613451497</t>
  </si>
  <si>
    <t>文海</t>
  </si>
  <si>
    <t>2023-10-14 10:34:17</t>
  </si>
  <si>
    <t>&gt;业务号码&gt;17671251577；&gt;号码归属地&gt;宜昌；&gt;产品名称&gt;&gt;手机彩铃沃音乐精选10元包月、AR彩铃酷趣会员5G加油包（湖北）；&gt;产品代码&gt;49004937、91295250；&gt;产品编码&gt;4900493700、无；&gt;订购时间&gt;2023-09-14 22:22:40、2023-08-26 17:57:42；&gt;核查情况&gt;平台故障；&gt;不规范定制分类&gt;平台故障，无法判责；&gt;退费金额&gt;80元；&gt;退费时间&gt;2023-10-14；&gt;投诉内容&gt;&amp;#10;&amp;#10;高级模板内容：&amp;#10;赔付类型：:增值业务争议 &amp;#10;CBSS账单扣费名称：:20元 5GB AR彩铃酷趣会员5G加油包(湖北)手机彩铃沃音乐精选10元包月&amp;#10;办理渠道:湖北杭州翔羽线上业务代理(宜昌)&amp;#10;赔付月份：:2023年9月、2023年10月、2023年8月&amp;#10;返还倍率:单倍&amp;#10;赔付金额：:80&amp;#10;是否已经取消业务:是&amp;#10;是否承诺退费 ：:是&amp;#10;用户是否需要回复：:否&amp;#10;用户要求：:用户要求退费，谢谢</t>
  </si>
  <si>
    <t>BL202310141105002482</t>
  </si>
  <si>
    <t>2023-10-14 15:41:52</t>
  </si>
  <si>
    <t>&gt;业务号码&gt;18671723679；&gt;号码归属地&gt;宜昌；&gt;产品名称&gt;尊享悦读20元包；&gt;产品代码&gt;66001256；&gt;产品编码&gt;6600125600；&gt;订购时间&gt;2023-10-13 11:14:17；&gt;核查情况&gt;平台故障；&gt;不规范定制分类&gt;平台故障，无法判责；&gt;赠费金额&gt;20元；&gt;赠费时间&gt;2023.10.14；&gt;投诉内容&gt;&amp;#10;&amp;#10;高级模板内容：&amp;#10;赔付类型：:增值业务争议 &amp;#10;CBSS账单扣费名称：:尊享悦读20元包&amp;#10;办理渠道:SP&amp;#10;赔付月份：:2023年10月&amp;#10;返还倍率:单倍&amp;#10;赔付金额：:20&amp;#10;是否已经取消业务:是&amp;#10;是否承诺退费 ：:是&amp;#10;用户是否需要回复：:否&amp;#10;用户要求：:退费</t>
  </si>
  <si>
    <t>BL202310131821590926</t>
  </si>
  <si>
    <t>谭复忠</t>
  </si>
  <si>
    <t>2023-10-14 11:17:26</t>
  </si>
  <si>
    <t>&gt;业务号码&gt;18674262931；&gt;号码归属地&gt;宜昌；&gt;产品名称&gt;  芒果TV10G流量加月会员合约包， AI留声机共享包钻石版25元-沃阅读  ；&gt;产品代码&gt;80006702，66002655；&gt;产品编码&gt; 8000670200， 6600265500  ；&gt;订购时间 &gt; 2023-09-29 10:01:42 ，2023-09-29 10:04:07；&gt;核查情况&gt;平台故障；&gt;不规范定制分类&gt;平台故障，无法判责；&gt;退费金额&gt;19.01元，50元；&gt;退费时间&gt;2023年10月14日；&gt;投诉内容&gt;&amp;#10;&amp;#10;高级模板内容：&amp;#10;赔付类型：:增值业务争议 &amp;#10;CBSS账单扣费名称：:增值业务费_增值业务-AI留声机共享包钻石版25元-沃阅读_增值业务-AI留声机共享包钻石版25元-沃，	 增值业务费_增值业务-芒果TV10G流量加月会员合约包_增值业务-芒果TV10G流量加月会员合约包&amp;#10;办理渠道:无&amp;#10;赔付月份：:2023年9月、2023年10月&amp;#10;返还倍率:单倍&amp;#10;赔付金额：:69.01&amp;#10;是否已经取消业务:否&amp;#10;是否承诺退费 ：:是&amp;#10;用户是否需要回复：:否&amp;#10;用户要求：:取消业务，无法提供验证码，已验证信息，请协助取消</t>
  </si>
  <si>
    <t>BL202310121422211841</t>
  </si>
  <si>
    <t>2023-10-14 09:05:11</t>
  </si>
  <si>
    <t>[65岁以上老人] &amp;#13;&amp;#10;高级模板内容：&amp;#13;&amp;#10;赔付类型：:增值业务争议 &amp;#13;&amp;#10;CBSS账单扣费名称：:手机彩铃沃音乐精选10元包月&amp;#13;&amp;#10;办理渠道:无&amp;#13;&amp;#10;赔付月份：:2023年10月&amp;#13;&amp;#10;返还倍率:单倍&amp;#13;&amp;#10;赔付金额：:10&amp;#13;&amp;#10;是否已经取消业务:是&amp;#13;&amp;#10;是否承诺退费 ：:是&amp;#13;&amp;#10;用户是否需要回复：:否&amp;#13;&amp;#10;用户要求：:已承诺&amp;#13;</t>
  </si>
  <si>
    <t>计费争议-SP扣费：用户反映手机彩铃沃音乐精选10元包月业务开通问题，经核实，客户订购产品名称为手机彩铃沃音乐精选10元包月，产品代码为90115，订购时间23.10，订购方式为短信验证，取消时间为23.10，10元/月，合计扣费1个月，累计产生费用共计10元，有二次确认过程，不存在订购违规现象。考虑客户使用感知，网站方已取消屏蔽并于三个工作日内退费10元现金方式到账，费用已于2023-10-12 17:00:14赠送到账，已联系客户解释说明，客户表示知晓。</t>
  </si>
  <si>
    <t>TS202310141553140942</t>
  </si>
  <si>
    <t>张俊峰</t>
  </si>
  <si>
    <t>2023-10-14 16:50:47</t>
  </si>
  <si>
    <t>[该用户有申诉倾向，请注意受理态度，查询近三天工单记录，积极解决用户问题。] &amp;#13;&amp;#10;高级模板内容：&amp;#13;&amp;#10;投诉问题描述:用户来电要求查询哪个号码用了多少流量，请尽快处理&amp;#13;&amp;#10;争议月份:2023年10月&amp;#13;&amp;#10;争议金额/流量:0&amp;#13;&amp;#10;用户要求:用户来电要求查询每个号码分别用了多少流量，请尽快处理&amp;#13;</t>
  </si>
  <si>
    <t>TS202310141149551088</t>
  </si>
  <si>
    <t>冉进华</t>
  </si>
  <si>
    <t>2023-10-14 15:52:16</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</si>
  <si>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称未使用过这么多流量，要求退费，前台已做解释用户不认可&amp;#13;&amp;#10;业务名称:流量费&amp;#13;&amp;#10;争议月份:2023年10月&amp;#13;&amp;#10;争议金额:30&amp;#13;&amp;#10;是否承诺退费:是&amp;#13;&amp;#10;用户要求:已承诺退费，用户满意&amp;#13;</t>
  </si>
  <si>
    <t>TS202310141221351725</t>
  </si>
  <si>
    <t>张婉媚</t>
  </si>
  <si>
    <t>2023-10-14 15:43:14</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</si>
  <si>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流量计费争议&amp;#13;&amp;#10;业务名称:国内1元1G日租宝&amp;#13;&amp;#10;争议月份:2023年10月&amp;#13;&amp;#10;争议金额:0.9&amp;#13;&amp;#10;是否承诺退费:是&amp;#13;&amp;#10;用户要求:核实处理退费&amp;#13;</t>
  </si>
  <si>
    <t>TS202310141425491543</t>
  </si>
  <si>
    <t>彭传学</t>
  </si>
  <si>
    <t>2023-10-14 16:59:14</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</si>
  <si>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反映未使用流量产生扣费&amp;#13;&amp;#10;业务名称:上网费&amp;#13;&amp;#10;争议月份:2023年10月&amp;#13;&amp;#10;争议金额:1.8&amp;#13;&amp;#10;是否承诺退费:是&amp;#13;&amp;#10;用户要求:退费&amp;#13;</t>
  </si>
  <si>
    <t>TS202310131645370952</t>
  </si>
  <si>
    <t>2023-10-14 16:12:17</t>
  </si>
  <si>
    <t>&amp;#13;&amp;#10;高级模板内容：&amp;#13;&amp;#10;投诉问题描述:用户来电对套餐的流量费超出不认可，要求退费处理，不然就去投诉处理请求后台处理谢谢。&amp;#13;&amp;#10;争议月份:2023年10月&amp;#13;&amp;#10;争议金额/流量:15&amp;#13;&amp;#10;用户要求:用户要求投诉，把超出的流量费退费处理，请求后台处理谢谢，&amp;#13;</t>
  </si>
  <si>
    <t>计费争议-流量：经核实，因流量计费规则无法满足用户需求，用户使用国内流量就按照套餐里有的流量先扣除，超出按照套外计费，定向流量针对指定APP使用，考虑用户使用感知，本月流量产生流量费20元，考虑用户感知，申请退本月流量费用，合计20元，24小时到帐，此费用不可打印发票，满意。</t>
  </si>
  <si>
    <t>TS202310122241061167</t>
  </si>
  <si>
    <t>刘树秋</t>
  </si>
  <si>
    <t>2023-10-14 13:39:08</t>
  </si>
  <si>
    <t>用户来电称校园流量还有很多，用户一直都在学校里面，还超出套外流量，表示不认可，要求后台核实处理，谢谢</t>
  </si>
  <si>
    <r>
      <t/>
    </r>
    <r>
      <rPr>
        <sz val="11"/>
        <color theme="1"/>
        <rFont val="宋体"/>
        <family val="2"/>
      </rPr>
      <t>计费争议-流量：客户反映流量费用问题。经核实，本月使用校园外流量，产生有 43.40 元流量费用，计费正常无误，考虑客户感知，申请退还本月 43.40 元流量费用，已发校园营业厅协助添加锁定校园基站，另为您赠送0元10G流量，多次致电未接，暂未操作退费，已短信告知如您后期使用有任何疑问，可于工作时间（08：30-17：30）致电宜昌联通07176921001或13032700872</t>
    </r>
    <r>
      <rPr>
        <sz val="11"/>
        <color theme="1"/>
        <rFont val="Arial"/>
        <family val="2"/>
      </rPr>
      <t xml:space="preserve">	</t>
    </r>
    <r>
      <rPr>
        <sz val="11"/>
        <color theme="1"/>
        <rFont val="宋体"/>
        <family val="2"/>
      </rPr>
      <t>。</t>
    </r>
  </si>
  <si>
    <t>TS202310141245012185</t>
  </si>
  <si>
    <t>袁绍峰</t>
  </si>
  <si>
    <t>2023-10-14 14:04:13</t>
  </si>
  <si>
    <t>套餐查询:&amp;#13;&amp;#10;判断用户产品中是否有基站优惠产品:是&amp;#13;&amp;#10;判断用户是否在优惠区域内使用:在优惠范围内&amp;#13;&amp;#10;建议用户通过APP查询详单进行核实:不认可/已经查询过&amp;#13;&amp;#10;判断省分:非贵州&amp;#13;&amp;#10;:&amp;#13;&amp;#10;&amp;#13;&amp;#10;高级模板内容：&amp;#13;&amp;#10;投诉问题描述:校园流量无法使用&amp;#13;&amp;#10;是否剩余小区优惠:是&amp;#13;&amp;#10;实际使用地:宜昌市三峡大学南苑&amp;#13;&amp;#10;是否在优惠范围:是&amp;#13;&amp;#10;涉及金额:10&amp;#13;&amp;#10;是否已解释可能超出优惠范围:是&amp;#13;&amp;#10;涉及时间范围:2023-10-01～2023-10-14&amp;#13;&amp;#10;用户要求:核实处理&amp;#13;</t>
  </si>
  <si>
    <t>计费争议-流量：用户反映校园基站免流问题，经核实，用户使用热点分享导致流量超出，现协商我部退费10元，此费用可打印发票，1小时到账，用户满意。</t>
  </si>
  <si>
    <t>TS202310131754490251</t>
  </si>
  <si>
    <t>唐文杨</t>
  </si>
  <si>
    <t>2023-10-14 14:11:11</t>
  </si>
  <si>
    <t>【2022年上工信部测评重保用户】用户来电反馈 表示对于流量使用顺序表示不认可 要求我方核实处理 表示还有定向区域流量却直接扣费  要求联系 13094172693 请加急</t>
  </si>
  <si>
    <t>计费争议-流量：用户反映校园基站免流问题，经核实，用户使用热点分享导致流量超出，现协商我部退费5元，此费用可打印发票，1小时到账，用户满意。</t>
  </si>
  <si>
    <t>TS202310140936240569</t>
  </si>
  <si>
    <t>舒世香</t>
  </si>
  <si>
    <t>2023-10-14 14:08:07</t>
  </si>
  <si>
    <t>主办单位：湖北&amp;#10;客户类别：普通客户&amp;#10;10010是否打通：否&amp;#10;是否二次致电10015：是&amp;#10;是否联系：否&amp;#10;升级倾向：&amp;#10;号码归属省：湖北&amp;#10;SVIP等级：&amp;#10;1. 问题类型:;&amp;#10;2. 投诉类型:手机流量费争议;&amp;#10;3. 营业厅地址:;&amp;#10;4. 位置信息:;&amp;#10;5. 位置发生地:;&amp;#10;6. 投诉内容:我都不知道咋就用了这么多钱，是不是用联通流量要时刻小心，一不留神就这样了&amp;#10;，还有为什么不能兑换流量了&amp;#10;202310月上网费:57.04&amp;#10;争议金额:null</t>
  </si>
  <si>
    <t>计费争议-流量争议：&amp;#10;①客户投诉产生的原因：用户要求取消&amp;#10;②客户投诉问题核查情况及解决方案：收到贵部转办后，我司立即组织调查。经核实，用户对流量扣费不满，经核实，用户使用世界风家庭套餐详单优惠(湖北)套餐，流量超出后10元/100M,60元/G，经核实，用户本月流量超出 914.79MB ，产生费用57.04元，已跟用户解释清楚，建议用户可转资其他有流量的套餐，考虑用户感知，申请退本月流量费用，合计57.04元，24小时到帐，此费用不可打印发票，满意。另关于用户反馈的不能兑换流量的问题，已反馈王晓玉给用户处理，预计24小时内处理好。&amp;#10;③客户问题满意度：无&amp;#10;④回单人：潘娥、联系方式：07176921001</t>
  </si>
  <si>
    <t>TS202310132003190068</t>
  </si>
  <si>
    <t>投诉工单（2021版）&gt;&gt;融合&gt;&gt;【产品及计费使用】计交费及发票&gt;&gt;国际业务计费争议</t>
  </si>
  <si>
    <t>刘维</t>
  </si>
  <si>
    <t>2023-10-14 13:31:34</t>
  </si>
  <si>
    <t>确认账单扣费:&amp;#13;&amp;#10;历史账单查询:&amp;#13;&amp;#10;:用户表述是否出过国:有，但对收费标准有疑问&amp;#13;&amp;#10;根据知识库解释该地区计费规则:不认可&amp;#13;&amp;#10;解释只有使用才计费，并推荐中国联通APP自助查详单核对:仍不认可&amp;#13;&amp;#10;解释后用户不认可:&amp;#13;&amp;#10;&amp;#13;&amp;#10;高级模板内容：&amp;#13;&amp;#10;投诉问题描述:用户表示8月去之前三个手机都关机没有使用，是从深圳做火车请香港，上车之前全都关机，到香港之后使用的香港手机卡，解释不认可&amp;#13;&amp;#10;业争议务名称:上网费_出境漫游数据费_香港数据漫游费&amp;#13;&amp;#10;争议时间:2023-08-31&amp;#13;&amp;#10;争议金额:20&amp;#13;&amp;#10;前台结算内容:20上网费_出境漫游数据费_香港数据漫游费&amp;#13;&amp;#10;用户要求:用户要求核查给个说法&amp;#13;</t>
  </si>
  <si>
    <t>计费争议-流量争议：用户对八月份出境漫游数据费扣费不认可，已跟用户解释清楚，考虑用户感知，申请退23.8月流量费用，合计20元，24小时到帐，此费用不可打印发票，满意。</t>
  </si>
  <si>
    <t>TS202310131601302318</t>
  </si>
  <si>
    <t>2023-10-14 15:28:13</t>
  </si>
  <si>
    <t>[该用户有申诉倾向，请注意受理态度，查询近三天工单记录，积极解决用户问题。] [65岁以上老人] &amp;#13;&amp;#10;高级模板内容：&amp;#13;&amp;#10;投诉问题描述:详见前期工单:TS202310081525452257&amp;#13;&amp;#10;争议月份:2023年10月&amp;#13;&amp;#10;争议金额:0&amp;#13;&amp;#10;是否有下发短信提醒:是&amp;#13;&amp;#10;用户要求:用户来电表示对前期工单:TS202310081525452257的处理结果不满意，已解释安抚，但客户表示强烈不满意，要求我处再次反馈，有升级投诉倾向，请协助处理&amp;#13;</t>
  </si>
  <si>
    <t>TS202310141013521381</t>
  </si>
  <si>
    <t>庞雨</t>
  </si>
  <si>
    <t>2023-10-14 16:36:52</t>
  </si>
  <si>
    <t>【互联网舆情工单】&amp;#13;&amp;#10;1、用户ID：6421111471&amp;#13;&amp;#10;2、粉丝量：1408019&amp;#13;&amp;#10;3、发现方式：黑猫&amp;#13;&amp;#10;4、投诉编号：17369194282&amp;#13;&amp;#10;5、链接：//tousu.sina.com.cn/complaint/view/17369194282/&amp;#13;&amp;#10;6、投诉原文：在本人不知情的情况下收取低消补收费，在联通app上能查到的记录是从2022年10月就开始扣。实际应该在更早的时候就在扣费。2023.9.19号我发现后，给联通客服打电话，他们在电话中承诺会取消低消补收费，之前扣除费用也会返还。当时投诉后，联通有短信告知处理结果，但是短信中的链接是无效链接（见图1）。这个月仍然在扣费（见图2）而且并没有返还之前的费用。我要求取消低消补收费，并赔偿500元。（截取了之前的部分扣费截图，见图3—5）</t>
  </si>
  <si>
    <t>1、客户信息：业务号码：13207228066、套餐：98元国内自由畅玩冰激凌套餐（储备版）湖北、级别，四星忠诚用户，责任归属地：湖北宜昌； &amp;#10;2、客户问题描述：客户反映不知情产生低消补收费问题。&amp;#10;3、本次受理情况： &amp;#10;①.核实原因：经核实客户于2021-02-10 18:14:47通过城区城区东山大道国贸自有营业厅办理办理低消融合（含200M宽带）移网118元低消。因月最低消费未达到118元，故产生补收话费。 &amp;#10;②.处理结果：已联系客户解释清楚产品计费规则，现客户要求取消，我司于 2023-09-19 09:51:52取消成功。并于2023-10-03 17:56:41退用户23.8-9月补收费用，合计40元，并于2023-10-14 14:05:44补退用户21.3-23.7月补收费用，合计24元，已跟用户解释清楚，10月份没有再收了，用户收到的短信帐单是九月份的帐单，客户满意。&amp;#10;4、客户要求：无 &amp;#10;5、是否属于不知情订制：否&amp;#10;6、办理渠道：实体渠道 &amp;#10;7、不知情订制类型：无 &amp;#10;8、共性问题分类：无 &amp;#10;9、产品名称：低消融合（含200M宽带）移网118元低消 &amp;#10;10、产品ID：65045912 &amp;#10;11、业务办理时间： 2021-02-10 18:14:47&amp;#10;12、不属于不知情订制的原因说明：客户反映对低消补收费有疑问，实际为未达到低消产生补，故不属于不知情订制。&amp;#10;13、三种确认方式凭证：无</t>
  </si>
  <si>
    <t>TS202310131514511103</t>
  </si>
  <si>
    <t>2023-10-14 10:33:52</t>
  </si>
  <si>
    <t>【互联网舆情工单】&amp;#13;&amp;#10;1、用户ID：6421111471&amp;#13;&amp;#10;2、粉丝量：1408019&amp;#13;&amp;#10;3、发现方式：黑猫&amp;#13;&amp;#10;4、投诉编号：17369176490&amp;#13;&amp;#10;5、链接：//tousu.sina.com.cn/complaint/view/17369176490/&amp;#13;&amp;#10;6、投诉原文：我九月份在淘宝网上面买了一张电话卡，说的是49元一个月，然后我交了100话费，直到今天10.7号，话费还剩五块钱，期间一直没有使用该电话卡的流量，只用来打电话。看了账单莫名其妙胡乱扣费。而我在没有使用的情况下，不应该扣除这么多钱。套餐里面写了冲五十送五十，一直没有送，还不停的扣钱</t>
  </si>
  <si>
    <t>1、客户信息：业务号码：13217274452，套餐名称：李彧 客户级别：无级别 责任归属地：湖北宜昌 2、客户问题描述：客户反映话费问题 3、本次受理情况： ①.核实原因：经核实，客户于2023-09-03 15:39:00武汉爱瑞迪科技有限公司-西陵办理入网寄递小橙卡套餐，每月59元月租费用，202309扣出45.08元费用，10月扣出59元话费，计费正常无误，客户反映存话费送话费活动问题，核实现无存话费送话费活动，用户前期已参加预存话费享10元/月话费优惠12个月新入网活动，已联系客户解释说明，客户表示知晓，另用户反映充50送50活动，（分5个月，月返10元），系统可见2023-09-05 07:00:13、2023-10-03 11:04:02分别赠费到账10元。未产生其他消费，计费正常。②.处理结果：核实现无存话费送话费活动，用户前期已参加预存话费享10元/月话费优惠12个月新入网活动，已联系客户解释说明，客户表示知晓 4、客户要求：无 5、是否属于不知情订制：否 6、办理渠道：线上渠道 7、不知情订制类型：无；8、共性问题分类：无 9、产品名称：寄递小橙卡 10、产品ID：91030648 11、业务办理时间：否 12、不属于不知情订制的原因说明：账单扣费问题13、三种确认方式凭证：否</t>
  </si>
  <si>
    <t>TS202310131755330266</t>
  </si>
  <si>
    <t>2023-10-14 16:02:29</t>
  </si>
  <si>
    <t>[该用户有申诉倾向，请注意受理态度，查询近三天工单记录，积极解决用户问题。] &amp;#13;&amp;#10;高级模板内容：&amp;#13;&amp;#10;投诉问题描述:用户来电反映称在7月11号和7月25号和7月3号，扣了45元的费用，用户对此费用不认可，称使我们这个乱扣费用，不认可，&amp;#13;&amp;#10;涉及渠道:ECS-IVR&amp;#13;&amp;#10;用户要求:用户要求必须要给他一个合理的解释，请后台尽快处理&amp;#13;</t>
  </si>
  <si>
    <t>计费争议 -账单：用户反映账单扣费问题，经核实，客户号码7月有通过总部网厅开通腾讯王卡-39元5G版超级会员（黄金版），湖北2I专享39元25GB/100分钟5G彩铃包（前期处理时已退费），8月已取消，故套餐19元以外产生58元扣费，计费正常，联系用户解释，表示知晓。</t>
  </si>
  <si>
    <t>TS202310131710271667</t>
  </si>
  <si>
    <t>郭小帆</t>
  </si>
  <si>
    <t>2023-10-14 14:06:11</t>
  </si>
  <si>
    <t>确认账单扣费:&amp;#13;&amp;#10;历史账单查询:&amp;#13;&amp;#10;:用户表述是否使用过国际业务:没有&amp;#13;&amp;#10;提示用户交界处易产生国际费用:不在交界处&amp;#13;&amp;#10;解释后用户不认可:&amp;#13;&amp;#10;&amp;#13;&amp;#10;高级模板内容：&amp;#13;&amp;#10;投诉问题描述:用户表示没有在境外，对产生的费用不认可，请协助核实处理，谢谢&amp;#13;&amp;#10;业争议务名称:台港澳漫游被叫(或呼转被叫) 1.92&amp;#13;&amp;#10;争议时间:2023-10-13&amp;#13;&amp;#10;争议金额:1.92&amp;#13;&amp;#10;前台结算内容:无&amp;#13;&amp;#10;用户要求:要求进行退费处理&amp;#13;</t>
  </si>
  <si>
    <t>计费争议-账单扣费：客户对10月台港澳漫游被叫(或呼转被叫) 1.92元不满，经核实属正常扣费，考虑用户申请1.92元费用，24小时内到账，此费用不可打印发票，满意。</t>
  </si>
  <si>
    <t>TS202310121555552335</t>
  </si>
  <si>
    <t>赵锦程</t>
  </si>
  <si>
    <t>2023-10-14 11:10:30</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</si>
  <si>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进线称自己的每个月消费是129元，表示办卡时工作人员未告知副卡需要收取功能费，前台解释，用户不认可，请协助处理&amp;#13;&amp;#10;争议月份:2022年7月、2022年8月、2022年9月、2022年10月、2022年11月、2022年12月、2023年1月、2023年2月、2023年3月、2023年4月、2023年5月、2023年6月&amp;#13;&amp;#10;争议金额:240&amp;#13;&amp;#10;用户要求:客户需要求尽快回电协助处理&amp;#13;</t>
  </si>
  <si>
    <t>计费争议-账单扣费：客户对副卡扣费不满，经核实属正常扣费，查询22.07-23.10副卡产生150元费用，现为用户申请150元，24小时内到账，此费用不可打印发票；满意。</t>
  </si>
  <si>
    <t>ZX202310131904292154</t>
  </si>
  <si>
    <t>周政婵</t>
  </si>
  <si>
    <t>2023-10-14 17:10:18</t>
  </si>
  <si>
    <t>用户表示 18671787757交费200元在9月30号  在9月30号之前是一个单独的号码现在是副卡了之前的话费查询不到请协助核实谢谢</t>
  </si>
  <si>
    <t>计费争议-账单扣费：客户对账单扣费不满，经核实属正常扣费，9月在操作号码分户的时候余额留给了13114450052余额有256.71号码（用户表示分户之前余额有269元），考虑到用户使用感知为用户申请13元费用至号码13114450052上， 24小时内到账，此费用不可打印发票，满意</t>
  </si>
  <si>
    <t>TS202310141437361796</t>
  </si>
  <si>
    <t>2023-10-14 16:09:15</t>
  </si>
  <si>
    <t>:话费错缴/话费多缴&amp;#13;&amp;#10;用户反馈:充值号码错误&amp;#13;&amp;#10;充错号码状态:号码有信息&amp;#13;&amp;#10;建议用户自行联系对方协商处理:不认可&amp;#13;&amp;#10;再次解释任何人都没有权限擅处置别人号码的费用，建议自行协商:仍不认可&amp;#13;&amp;#10;解释后用户不认可:&amp;#13;&amp;#10;&amp;#13;&amp;#10;高级模板内容：&amp;#13;&amp;#10;投诉问题描述:交错了要求退费   联系对方和微信不认可  解释无效 请回复 谢谢&amp;#13;&amp;#10;充值时间:2023-10-14&amp;#13;&amp;#10;充值渠道:微信&amp;#13;&amp;#10;充值号码:15571759948&amp;#13;&amp;#10;充值金额:100&amp;#13;&amp;#10;前台是否按流程解释:是&amp;#13;&amp;#10;用户要求:退还费用&amp;#13;</t>
  </si>
  <si>
    <t>客户原因：用户反映交错了要求退费，经核实现线上无费用返还勾选项，已告知用户自行联系对方予以解决，用户知晓</t>
  </si>
  <si>
    <t>TS202310131850301397</t>
  </si>
  <si>
    <t>向前</t>
  </si>
  <si>
    <t>2023-10-14 17:14:24</t>
  </si>
  <si>
    <t>&amp;#13;&amp;#10;高级模板内容：&amp;#13;&amp;#10;投诉问题描述:用户反映自己预约移机，有100元移机费，这个知道，然后有一天还收了100元工作人员上门的费用，但是工作人员上门并没有收到这笔费用，也不知晓&amp;#13;&amp;#10;争议费用:调测 &amp;#13;&amp;#10;争议金额:100&amp;#13;&amp;#10;前台解释情况: 宜昌总部营业厅（新华书店3楼）&amp;#13;&amp;#10;用户要求:要求我方处理，请尽快核实，谢谢&amp;#13;</t>
  </si>
  <si>
    <t>其他：用户对移机宽带师傅上门收费不满，经核实，为师傅给用户装的线路面板费用，并核实师傅未收取费用，现已跟用户解释清楚，满意。</t>
  </si>
  <si>
    <t>ZX202310130934430026</t>
  </si>
  <si>
    <t>王兴荣</t>
  </si>
  <si>
    <t>2023-10-14 09:02:34</t>
  </si>
  <si>
    <t>15672520810命中精准预判服务场景:[65岁以上老人] &amp;#13;&amp;#10;用户来电反映称，有短信发送充值多少元赠送15元的话费，但是用户称充值之后并未有收到赠款，用户称自己不会弄，要求我方核实之后尽快把15元的赠款赠送</t>
  </si>
  <si>
    <t>其他：客户反映赠送话费活动问题，多次致电未接，无法核实具体情况，已短信告知如您后期使用有任何疑问，可于工作时间（08：30-17：30）致电宜昌联通07176921001或13032700872</t>
  </si>
  <si>
    <t>TS202310131826080955</t>
  </si>
  <si>
    <t>2023-10-14 16:24:32</t>
  </si>
  <si>
    <t>用户反馈：:各渠道人员服务、态度问题&amp;#13;&amp;#10;告知联通对服务质量的重视，再次解释安抚并致歉:不认可仍要投诉&amp;#13;&amp;#10;用户要投诉的人员：:营业厅人员&amp;#13;&amp;#10;:&amp;#13;&amp;#10;&amp;#13;&amp;#10;高级模板内容：&amp;#13;&amp;#10;投诉问题描述:用户来电投诉营业厅工作人员服务态度不好，宽带装机师傅态度不好&amp;#13;&amp;#10;渠道名称:营业厅&amp;#13;&amp;#10;渠道地址:湖北省宜昌市福超市旁边营业厅&amp;#13;&amp;#10;用户要求:处理&amp;#13;</t>
  </si>
  <si>
    <t>TS202310131401351777</t>
  </si>
  <si>
    <t>陈喜攀</t>
  </si>
  <si>
    <t>2023-10-14 11:23:46</t>
  </si>
  <si>
    <t>&amp;#13;&amp;#10;高级模板内容：&amp;#13;&amp;#10;投诉问题描述:用户来电表示老是有虚拟运营商给自己打电话，关注了手机管家微信公众号设置了拦截也不行，对自己的生活造成了影响，要求我处登记反馈处理&amp;#13;&amp;#10;骚扰类型:电话&amp;#13;&amp;#10;骚扰内容:/&amp;#13;&amp;#10;骚扰时间:2023-10-01&amp;#13;&amp;#10;骚扰号码:/&amp;#13;</t>
  </si>
  <si>
    <t>其他：用户反映骚扰电话问题。经核实，属第三方平台人为操作，无法直接进行屏蔽拦截，建议客户通过中国联通微信公众号：客户服务-号码举报，或关注微信公众号：智慧沃服务，绑定联通手机号进行拦截。客户表示知晓。</t>
  </si>
  <si>
    <t>TS202310141239012063</t>
  </si>
  <si>
    <t>张代友</t>
  </si>
  <si>
    <t>2023-10-14 14:01:27</t>
  </si>
  <si>
    <t>&amp;#13;&amp;#10;高级模板内容：&amp;#13;&amp;#10;投诉问题描述:用户来电反映 畅越冰激凌5G套餐49元 不知情办理&amp;#13;&amp;#10;业务名称: 畅越冰激凌5G套餐49元&amp;#13;&amp;#10;争议月份:2023年10月&amp;#13;&amp;#10;争议金额:1&amp;#13;&amp;#10;办理渠道:未提供&amp;#13;&amp;#10;前台是否取消:未取消&amp;#13;&amp;#10;用户要求:用户来电反映 畅越冰激凌5G套餐49元 不知情办理 要求换取套餐 麻烦后台协助处理&amp;#13;</t>
  </si>
  <si>
    <t>BL202310141556211512</t>
  </si>
  <si>
    <t>曹方明</t>
  </si>
  <si>
    <t>2023-10-14 16:07:27</t>
  </si>
  <si>
    <t>&amp;#13;&amp;#10;高级模板内容：&amp;#13;&amp;#10;用户诉求:降套&amp;#13;&amp;#10;当前套餐名称: 腾讯大王卡（新）&amp;#13;&amp;#10;新套餐名称（转入套餐名称）:4G全国流量王8元套餐&amp;#13;&amp;#10;是合约期内（含靓号）:否&amp;#13;&amp;#10;备注:用户要求更改  辛苦处理  谢谢&amp;#13;</t>
  </si>
  <si>
    <t>BL202310141507530832</t>
  </si>
  <si>
    <t>肖维</t>
  </si>
  <si>
    <t>2023-10-14 15:48:15</t>
  </si>
  <si>
    <t>&amp;#13;&amp;#10;高级模板内容：&amp;#13;&amp;#10;用户诉求:用户来电称要求更改套餐8元&amp;#13;&amp;#10;当前套餐名称:星锐卡(湖北)&amp;#13;&amp;#10;新套餐名称（转入套餐名称）:4G全国流量王8元&amp;#13;&amp;#10;是合约期内（含靓号）:是&amp;#13;&amp;#10;备注:加急&amp;#13;</t>
  </si>
  <si>
    <t>BL202310141437540364</t>
  </si>
  <si>
    <t>2023-10-14 14:49:48</t>
  </si>
  <si>
    <t>判断省分:湖北&amp;#13;&amp;#10;:有意向资费&amp;#13;&amp;#10;:全国流量王8元套餐&amp;#13;&amp;#10;:&amp;#13;&amp;#10;&amp;#13;&amp;#10;高级模板内容：&amp;#13;&amp;#10;用户诉求:详见：工单流水号:BL202310051700011147&amp;#13;&amp;#10;当前套餐名称: 畅越冰激凌5G套餐99元&amp;#13;&amp;#10;新套餐名称（转入套餐名称）:8元全国流量王套餐&amp;#13;&amp;#10;是合约期内（含靓号）:是&amp;#13;&amp;#10;备注:挽留无效 请核实处理，用户要求4点之前回电，提及工信部投诉。&amp;#13;</t>
  </si>
  <si>
    <t>BL202310141324381870</t>
  </si>
  <si>
    <t>向昌汉</t>
  </si>
  <si>
    <t>2023-10-14 16:11:27</t>
  </si>
  <si>
    <t>判断省分:湖北&amp;#13;&amp;#10;:有意向资费&amp;#13;&amp;#10;:其他资费&amp;#13;&amp;#10;:否&amp;#13;&amp;#10;node_104:&amp;#13;&amp;#10;node_102:&amp;#13;&amp;#10;:降套&amp;#13;&amp;#10;:消费过高&amp;#13;&amp;#10;:挽留后，用户依旧要求降套&amp;#13;&amp;#10;:消费对比&amp;#13;&amp;#10;:挽留失败&amp;#13;&amp;#10;:&amp;#13;&amp;#10;node_106:&amp;#13;&amp;#10;:有合约/有靓号&amp;#13;&amp;#10;:&amp;#13;&amp;#10;&amp;#13;&amp;#10;高级模板内容：&amp;#13;&amp;#10;用户诉求:用户来电翻译要求将当前套餐更换为腾讯大王卡（新）（91090059），挽留失效，用户有套餐合约活动未到期，系统未查询该选项，劳烦协助处理，谢谢！&amp;#13;&amp;#10;当前套餐名称:畅越冰激凌5G套餐49元&amp;#13;&amp;#10;新套餐名称（转入套餐名称）:腾讯大王卡（新）（91090059）&amp;#13;&amp;#10;是合约期内（含靓号）:是&amp;#13;</t>
  </si>
  <si>
    <t>BL202310141139320539</t>
  </si>
  <si>
    <t>郭建民</t>
  </si>
  <si>
    <t>2023-10-14 14:09:18</t>
  </si>
  <si>
    <t>判断省分:湖北&amp;#13;&amp;#10;:有意向资费&amp;#13;&amp;#10;:全国流量王8元套餐&amp;#13;&amp;#10;:&amp;#13;&amp;#10;&amp;#13;&amp;#10;高级模板内容：&amp;#13;&amp;#10;用户诉求:用户来电反馈要求变更保号套餐 8元 请后台工作人员协助处理 谢谢&amp;#13;&amp;#10;当前套餐名称:4G畅爽冰激凌国内流量套餐-99元/月（放心用版）（首月全量全价）&amp;#13;&amp;#10;新套餐名称（转入套餐名称）:全国流量王8元套餐&amp;#13;&amp;#10;是合约期内（含靓号）:否&amp;#13;&amp;#10;备注:用户来电反馈要求变更保号套餐 8元 请后台工作人员协助处理 谢谢 需要回复&amp;#13;</t>
  </si>
  <si>
    <t>BL202310141131206557</t>
  </si>
  <si>
    <t>王恩旸</t>
  </si>
  <si>
    <t>15587905544学生离校，校园网销户，保留号码</t>
  </si>
  <si>
    <t>BL202310141045542163</t>
  </si>
  <si>
    <t>杨业曼</t>
  </si>
  <si>
    <t>2023-10-14 14:04:58</t>
  </si>
  <si>
    <t>判断省分:湖北&amp;#13;&amp;#10;:有意向资费&amp;#13;&amp;#10;:其他资费&amp;#13;&amp;#10;:否&amp;#13;&amp;#10;node_104:&amp;#13;&amp;#10;node_102:&amp;#13;&amp;#10;:降套&amp;#13;&amp;#10;:需要保号&amp;#13;&amp;#10;:挽留后，用户依旧要求降套&amp;#13;&amp;#10;:资费对比&amp;#13;&amp;#10;:挽留失败&amp;#13;&amp;#10;:&amp;#13;&amp;#10;node_106:&amp;#13;&amp;#10;:无合约/无靓号&amp;#13;&amp;#10;:&amp;#13;&amp;#10;&amp;#13;&amp;#10;高级模板内容：&amp;#13;&amp;#10;用户诉求:用户要求在线降低套餐，解释无效，要求尽快回复处理，谢谢！&amp;#13;&amp;#10;当前套餐名称: 5G副卡基本套餐(极速服务)&amp;#13;&amp;#10;新套餐名称（转入套餐名称）:29元套餐&amp;#13;&amp;#10;是合约期内（含靓号）:否&amp;#13;&amp;#10;备注:融合&amp;#13;</t>
  </si>
  <si>
    <t>BL202310140727410369</t>
  </si>
  <si>
    <t>陈国前</t>
  </si>
  <si>
    <t>2023-10-14 10:58:19</t>
  </si>
  <si>
    <t>判断省分:湖北&amp;#13;&amp;#10;:有意向资费&amp;#13;&amp;#10;:全国流量王8元套餐&amp;#13;&amp;#10;:&amp;#13;&amp;#10;&amp;#13;&amp;#10;高级模板内容：&amp;#13;&amp;#10;用户诉求:用户来电要求办理8元的套餐&amp;#13;&amp;#10;当前套餐名称: 腾讯天王卡3.0&amp;#13;&amp;#10;新套餐名称（转入套餐名称）:全国流量王8元套餐&amp;#13;&amp;#10;是合约期内（含靓号）:是&amp;#13;&amp;#10;备注:用户要求联系变更，用户要求今天回复处理&amp;#13;</t>
  </si>
  <si>
    <t>BL202310132032382257</t>
  </si>
  <si>
    <t>2023-10-14 09:14:15</t>
  </si>
  <si>
    <t>判断省分:湖北&amp;#13;&amp;#10;:有意向资费&amp;#13;&amp;#10;:全国流量王8元套餐&amp;#13;&amp;#10;:&amp;#13;&amp;#10;&amp;#13;&amp;#10;高级模板内容：&amp;#13;&amp;#10;用户诉求:）套餐变更/套餐更改&amp;#13;&amp;#10;当前套餐名称:套餐名称腾讯大王卡&amp;#13;&amp;#10;新套餐名称（转入套餐名称）:用户来电要求改为：4G元全国流量王8元套餐，挽留无效，不愿去营业厅咨询办理，请处理！&amp;#13;&amp;#10;是合约期内（含靓号）:是&amp;#13;&amp;#10;备注:用户来电要求改为：4G元全国流量王8元套餐，挽留无效，不愿去营业厅咨询办理，请处理！&amp;#13;&amp;#10;&amp;#13;&amp;#10;&amp;#13;</t>
  </si>
  <si>
    <t>BL202310130943420690</t>
  </si>
  <si>
    <t>2023-10-14 14:03:29</t>
  </si>
  <si>
    <t>&amp;#13;&amp;#10;高级模板内容：&amp;#13;&amp;#10;用户诉求:用户在今日头条上看见的 29元+135G通用流量+100分钟通话，用户要求办理此套餐，前台解释无果，需后台协助&amp;#13;&amp;#10;当前套餐名称: 天神卡&amp;#13;&amp;#10;新套餐名称（转入套餐名称）: 29元+135G通用流量+100分钟通话&amp;#13;&amp;#10;是合约期内（含靓号）:否&amp;#13;</t>
  </si>
  <si>
    <t>套餐变更：未到厅，查询暂无此套餐，暂无法变更，已解释，用户知晓。满意</t>
  </si>
  <si>
    <t>BL202310141014201672</t>
  </si>
  <si>
    <t>陈启福</t>
  </si>
  <si>
    <t>2023-10-14 14:05:46</t>
  </si>
  <si>
    <t>判断省分:湖北&amp;#13;&amp;#10;:无意向资费&amp;#13;&amp;#10;node_104:&amp;#13;&amp;#10;node_102:&amp;#13;&amp;#10;:降套&amp;#13;&amp;#10;:消费过高&amp;#13;&amp;#10;:挽留后，用户依旧要求降套&amp;#13;&amp;#10;:资费对比&amp;#13;&amp;#10;:挽留失败&amp;#13;&amp;#10;:&amp;#13;&amp;#10;node_106:&amp;#13;&amp;#10;:有合约/有靓号&amp;#13;&amp;#10;:&amp;#13;&amp;#10;&amp;#13;&amp;#10;高级模板内容：&amp;#13;&amp;#10;用户诉求:用户来电要求更改套餐&amp;#13;&amp;#10;当前套餐名称: 畅越冰激凌5G套餐49元&amp;#13;&amp;#10;新套餐名称（转入套餐名称）:29元大王卡&amp;#13;&amp;#10;是合约期内（含靓号）:是&amp;#13;</t>
  </si>
  <si>
    <t>套餐变更-未到厅：49元转29元，已办理转资福多多29元套餐，同时取消低消宽带，次月生效，用户满意。</t>
  </si>
  <si>
    <t>BL202310121713332044</t>
  </si>
  <si>
    <t>李瑶徭</t>
  </si>
  <si>
    <t>2023-10-14 09:06:52</t>
  </si>
  <si>
    <t>判断省分:湖北&amp;#13;&amp;#10;:有意向资费&amp;#13;&amp;#10;:其他资费&amp;#13;&amp;#10;:是&amp;#13;&amp;#10;:不认可：坚持要求转入有限制的套餐&amp;#13;&amp;#10;:&amp;#13;&amp;#10;&amp;#13;&amp;#10;高级模板内容：&amp;#13;&amp;#10;用户诉求:用户来电表示需要降低套餐，用不了那么多&amp;#13;&amp;#10;当前套餐名称: 幸福家家乐59元套餐&amp;#13;&amp;#10;新套餐名称（转入套餐名称）:福多多29元（湖北）  91294084&amp;#13;&amp;#10;是合约期内（含靓号）:是&amp;#13;&amp;#10;备注:有主副卡关系，无法变更&amp;#13;</t>
  </si>
  <si>
    <t>套餐变更-未到厅：59元转29元，查询副卡13177073701、13177073702属cBSS系统中风险标识已局方半停机AA。已告知用户持号卡及效身份证件到当地联通自有营业厅进行二次实人认证，或下载中国联通APP，点击服务-办理-基础服务-二次实人认证，进行二次实人认证复机，待复机后为才可用户办理转资，用户知晓。</t>
  </si>
  <si>
    <t>BL202310121748180007</t>
  </si>
  <si>
    <t>2023-10-14 17:26:47</t>
  </si>
  <si>
    <t>&amp;#13;&amp;#10;高级模板内容：&amp;#13;&amp;#10;用户诉求:要求降套&amp;#13;&amp;#10;当前套餐名称:畅爽冰激凌5G套餐99元&amp;#13;&amp;#10;新套餐名称（转入套餐名称）:畅爽冰激凌5G套餐59元&amp;#13;&amp;#10;是合约期内（含靓号）:否&amp;#13;&amp;#10;备注:用户有一条宽带，要去更改套餐上报处理&amp;#13;</t>
  </si>
  <si>
    <t>套餐变更-未到厅：用户要求转资畅爽冰激凌5G套餐59元套餐，多次致电未接，暂未操作转资，已短信告知如您后期使用有任何疑问，可于工作时间（08：30-17：30）致电宜昌联通07176921001或13032700872</t>
  </si>
  <si>
    <t>BL202310131141540208</t>
  </si>
  <si>
    <t>2023-10-14 09:12:29</t>
  </si>
  <si>
    <t>&amp;#13;&amp;#10;高级模板内容：&amp;#13;&amp;#10;用户诉求:用户来电称要求更改套餐，尽快核实处理，谢谢&amp;#13;&amp;#10;当前套餐名称: 畅爽冰激凌5G套餐199元（基础版）&amp;#13;&amp;#10;新套餐名称（转入套餐名称）:无&amp;#13;&amp;#10;是合约期内（含靓号）:否&amp;#13;</t>
  </si>
  <si>
    <t>BL202310121439572149</t>
  </si>
  <si>
    <t>鲁俊仪</t>
  </si>
  <si>
    <t>2023-10-14 09:36:16</t>
  </si>
  <si>
    <t>判断省分:湖北&amp;#13;&amp;#10;:有意向资费&amp;#13;&amp;#10;:其他资费&amp;#13;&amp;#10;:否&amp;#13;&amp;#10;node_104:&amp;#13;&amp;#10;node_102:&amp;#13;&amp;#10;:降套&amp;#13;&amp;#10;:消费过高&amp;#13;&amp;#10;:挽留后，用户依旧要求降套&amp;#13;&amp;#10;:消费对比&amp;#13;&amp;#10;:挽留失败&amp;#13;&amp;#10;:&amp;#13;&amp;#10;node_106:&amp;#13;&amp;#10;:无合约/无靓号&amp;#13;&amp;#10;:&amp;#13;&amp;#10;&amp;#13;&amp;#10;高级模板内容：&amp;#13;&amp;#10;用户诉求:降套&amp;#13;&amp;#10;当前套餐名称: 畅越全国冰激凌套餐-88元档&amp;#13;&amp;#10;新套餐名称（转入套餐名称）: 福多多卡59元 &amp;#13;&amp;#10;是合约期内（含靓号）:是&amp;#13;&amp;#10;备注:用户来电要求更改套餐，前台无办理权限，请协助处理。&amp;#13;</t>
  </si>
  <si>
    <t>套餐变更-未到厅：用户要求转资福多多卡59元 套餐，挽留无效（降套的）已办理，次月生效,保留副卡继续使用，用户满意。</t>
  </si>
  <si>
    <t>BL202310131733080235</t>
  </si>
  <si>
    <t>2023-10-14 14:05:14</t>
  </si>
  <si>
    <t>&amp;#13;&amp;#10;高级模板内容：&amp;#13;&amp;#10;用户诉求:用户再次来电要求办理小天卡-2023，已按照前期工单BL202310121337181296解释不认可，要求再次反馈联系处理&amp;#13;&amp;#10;当前套餐名称:联通王卡&amp;#13;&amp;#10;新套餐名称（转入套餐名称）:小天卡-2023&amp;#13;&amp;#10;是合约期内（含靓号）:否&amp;#13;</t>
  </si>
  <si>
    <t>BL202310121817250362</t>
  </si>
  <si>
    <t>2023-10-14 15:24:48</t>
  </si>
  <si>
    <t>&amp;#13;&amp;#10;高级模板内容：&amp;#13;&amp;#10;用户诉求:用户要求办理小天卡-2023，解释2023年10月12日12:00起：1元叠加包停售，不可叠加，不认可，请尽快处理， 谢谢&amp;#13;&amp;#10;当前套餐名称:畅爽冰激凌5G套餐199元（基础版）&amp;#13;&amp;#10;新套餐名称（转入套餐名称）:小天卡-2023&amp;#13;&amp;#10;是合约期内（含靓号）:是&amp;#13;</t>
  </si>
  <si>
    <t>BL202310131828231011</t>
  </si>
  <si>
    <t>陈娇娇</t>
  </si>
  <si>
    <t>2023-10-14 16:28:18</t>
  </si>
  <si>
    <t>判断省分:湖北&amp;#13;&amp;#10;:有意向资费&amp;#13;&amp;#10;:全国流量王8元套餐&amp;#13;&amp;#10;:&amp;#13;&amp;#10;&amp;#13;&amp;#10;高级模板内容：&amp;#13;&amp;#10;用户诉求:用户15572745036来电要求将套餐变更为（4G全国流量王8元套餐），前台挽留失败，不愿意到营业厅办理，要求我方线上处理，请处理 谢谢&amp;#13;&amp;#10;当前套餐名称:腾讯大王卡&amp;#13;&amp;#10;新套餐名称（转入套餐名称）:4G全国流量王8元套餐&amp;#13;&amp;#10;是合约期内（含靓号）:是&amp;#13;&amp;#10;备注:用户表示自己是聋人，要求：13号再电话联系&amp;#13;</t>
  </si>
  <si>
    <t>业务办理：19转8元，用户要求转资4G全国流量王8元套餐，已按用户要求办理，次月生效，已短信告知用户，满意。</t>
  </si>
  <si>
    <t>TS202310121212432278</t>
  </si>
  <si>
    <t>2023-10-14 16:13:13</t>
  </si>
  <si>
    <t>主办单位：湖北&amp;#10;客户类别：普通客户&amp;#10;10010是否打通：是&amp;#10;是否二次致电10015：是&amp;#10;是否联系：否&amp;#10;升级倾向：&amp;#10;号码归属省：湖北&amp;#10;SVIP等级：&amp;#10;1. 问题类型:;&amp;#10;2. 投诉类型:办理争议;&amp;#10;3. 营业厅地址:;&amp;#10;4. 位置信息:;&amp;#10;5. 位置发生地:;&amp;#10;6. 投诉内容:小天卡这款套餐系统明明有，现在全湖北范围都能办，客服打电话不给办，态度很不好，说是新用户才可以，老用户低人一等，不能办这个套餐，但是我有朋友老用户转成功了，有图为证，请帮忙解决&amp;#10;8. 办理业务的名称:小天卡29元+1元139G100分钟&amp;#10;8. 无法办理的渠道:10010客服热线</t>
  </si>
  <si>
    <t>套餐变更-未到厅：99元转29元&amp;#10;①客户投诉产生的原因：用户要求转资的问题&amp;#10;②客户投诉问题核查情况及解决方案：收到贵部转办后，我司立即组织调查。经核实，用户要求办理转资小天卡29元+1元139G100分钟，已跟用户解释此套餐为线上新入网套餐，目前系统没有，无法办理转资，用户知悉挂机，满意度一般。&amp;#10;③客户问题满意度：一般&amp;#10;④回单人：潘娥、联系方式：07176921001</t>
  </si>
  <si>
    <t>TS202310141208291490</t>
  </si>
  <si>
    <t>胡兴明</t>
  </si>
  <si>
    <t>判断省份:湖北&amp;#13;&amp;#10;:移网无法上网&amp;#13;&amp;#10;:手机移动数据&amp;#13;&amp;#10;获取入参:&amp;#13;&amp;#10;获取历史工单:无历史工单&amp;#13;&amp;#10;:下一步&amp;#13;&amp;#10;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4G开启.:诊断无异常/解释不认可&amp;#13;&amp;#10;:下一步&amp;#13;&amp;#10;node_317:&amp;#13;&amp;#10;:不符合办理条件&amp;#13;&amp;#10;:在湖北&amp;#13;&amp;#10;:能/不清楚&amp;#13;&amp;#10;:能/不清楚&amp;#13;&amp;#10;:网络无异常&amp;#13;&amp;#10;:1、受理流水号：;2、受理号码：18608607327;3、主叫号码：18608607327;4、被叫号码：;5、客户姓名：胡兴明;6、客户级别：二星忠诚用户;7、用户归属地：宜昌市; 8、受理员工工号：hubXN23ZH3464;9、手机厂商：;10、投诉渠道：10010客服热线;11、投诉打点范围：0.5千米;12、投诉地址：宜昌市-点军区:湖北省宜昌市点军区联棚乡【】;13、网格ID：108259;14、网格名称：YC_B_湖北省宜昌市点军区网格_108259;15、经度：111.279309;16、纬度：30.629655;17、用户现象：未发现网络问题;18、答复口径：您提供的位置周围基站暂时没有发现异常，建议您先进行换机换卡测试并留意观察。;19、网络类型：5G;20、投诉现象最近发生时间：当天;21、语音通话或数据上网：数据;22、室内或室外：室内外;23、手机信号强弱：无信号;24、用户周边使用情况：不清楚;25、主工单流水号：hub169725643485781645;26、语音业务类型：;27、数据业务类型：无法上网;28、用户是否接受解释：否;29、公告类型：;30、基站ID：;31、基站名称：;32、其它地方是否正常使用：是;33、之前是否可以正常使用：是;</t>
  </si>
  <si>
    <t>TS202310141205101422</t>
  </si>
  <si>
    <t>汤文文</t>
  </si>
  <si>
    <t>2023-10-14 17:32:14</t>
  </si>
  <si>
    <t>判断省份:湖北&amp;#13;&amp;#10;:移网无法上网&amp;#13;&amp;#10;:手机移动数据&amp;#13;&amp;#10;获取入参:&amp;#13;&amp;#10;获取历史工单:无历史工单&amp;#13;&amp;#10;:下一步&amp;#13;&amp;#10;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4G开启.:诊断无异常/解释不认可&amp;#13;&amp;#10;:下一步&amp;#13;&amp;#10;node_317:&amp;#13;&amp;#10;:不符合办理条件&amp;#13;&amp;#10;:在湖北&amp;#13;&amp;#10;:不能&amp;#13;&amp;#10;:网络无异常&amp;#13;&amp;#10;:1、受理流水号：;2、受理号码：13235637043;3、主叫号码：13235637043;4、被叫号码：;5、客户姓名：汤文文;6、客户级别：一星忠诚用户;7、用户归属地：宜昌市; 8、受理员工工号：hubXN212401;9、手机厂商：;10、投诉渠道：10010客服热线;11、投诉打点范围：0.5千米;12、投诉地址：宜昌市-夷陵区:工业园区(公交站)【6当阳品创服饰   1路;B63路】;13、网格ID：190529;14、网格名称：YC_A_湖北省宜昌市夷陵区宜兴路-工业园区路交叉口附近网格_190529;15、经度：111.340561;16、纬度：30.789416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至一周;21、语音通话或数据上网：数据;22、室内或室外：室内外;23、手机信号强弱：一至两格不稳定;24、用户周边使用情况：不清楚;25、主工单流水号：hub169725614989362475;26、语音业务类型：;27、数据业务类型：无法上网;28、用户是否接受解释：否;29、公告类型：网络信息;30、基站ID：;31、基站名称：;32、其它地方是否正常使用：是;33、之前是否可以正常使用：是;</t>
  </si>
  <si>
    <t>TS202310141031571777</t>
  </si>
  <si>
    <t>卢启龙</t>
  </si>
  <si>
    <t>2023-10-14 14:41:15</t>
  </si>
  <si>
    <t>判断省份:湖北&amp;#13;&amp;#10;:移网无法上网&amp;#13;&amp;#10;:手机移动数据&amp;#13;&amp;#10;获取入参:&amp;#13;&amp;#10;获取历史工单:无历史工单&amp;#13;&amp;#10;:下一步&amp;#13;&amp;#10;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4G开启.:诊断无异常/解释不认可&amp;#13;&amp;#10;:下一步&amp;#13;&amp;#10;node_317:&amp;#13;&amp;#10;:不符合办理条件&amp;#13;&amp;#10;:在湖北&amp;#13;&amp;#10;:能/不清楚&amp;#13;&amp;#10;:能/不清楚&amp;#13;&amp;#10;:网络无异常&amp;#13;&amp;#10;:1、受理流水号：;2、受理号码：18672662121;3、主叫号码：18672662121;4、被叫号码：;5、客户姓名：卢启龙;6、客户级别：一星忠诚用户;7、用户归属地：宜昌市; 8、受理员工工号：hubXN214375;9、手机厂商：;10、投诉渠道：10010客服热线;11、投诉打点范围：0.5千米;12、投诉地址：宜昌市-夷陵区:夷陵区【夷陵区】;13、网格ID：190553;14、网格名称：YC_A_湖北省宜昌市夷陵区东湖大道-正安街交叉口附近网格_190553;15、经度：111.320600;16、纬度：30.772208;17、用户现象：信号差;18、答复口径：您好！关于您所反映的网络问题，是由于您所在位置离基站较远或建筑密集阻挡信号导致，我们：是;33、之前是否可以正常使用：是;无法上网：用户来电反映在（详细地址：夷陵区仓屋绑村附近（用户只能提供到这））从（时间：10.14）开始无法上网（服务状态：无法上网），周围用户（可以/不能/不清楚）正常使用，用户（已开关机/换机换卡/不配合）测试，手机显示（4g）网络，仍无法使用，要求（恢复），联系电话（18672662121）&amp;#13;</t>
  </si>
  <si>
    <t>TS202310131928442033</t>
  </si>
  <si>
    <t>周功寿</t>
  </si>
  <si>
    <t>2023-10-14 13:40:14</t>
  </si>
  <si>
    <t>判断省份:湖北&amp;#13;&amp;#10;:移网无法上网&amp;#13;&amp;#10;:手机移动数据&amp;#13;&amp;#10;获取入参:&amp;#13;&amp;#10;获取历史工单:有历史工单&amp;#13;&amp;#10;:不存在在途工单&amp;#13;&amp;#10;:下一步&amp;#13;&amp;#10;移网一键诊断结果:1.用户状态是否正常：开通.2.上网功能是否正常：开通.3.流量封顶情况：未封顶.4.近期缴费开机记录情况：无缴费开机.5.2345G终端支持情况：.6.是否开通关闭公网：关闭公网.7.是否存在群障：不存在.8.查询流量是否限速：未限速.9.查询用户终端蜂窝网络状态：5G开启.:诊断无异常/解释不认可&amp;#13;&amp;#10;:下一步&amp;#13;&amp;#10;node_317:&amp;#13;&amp;#10;:不符合办理条件&amp;#13;&amp;#10;:在湖北&amp;#13;&amp;#10;:能/不清楚&amp;#13;&amp;#10;:能/不清楚&amp;#13;&amp;#10;:网络无异常&amp;#13;&amp;#10;:1、受理流水号：;2、受理号码：18671600335;3、主叫号码：18671600335;4、被叫号码：;5、客户姓名：周功寿;6、客户级别：无级别;7、用户归属地：宜昌市; 8、受理员工工号：hubXN23ZH7088;9、手机厂商：;10、投诉渠道：10010客服热线;11、投诉打点范围：0.5千米;12、投诉地址：宜昌市-秭归县:鑫宇大厦【平湖大道36号】;13、网格ID：191030;14、网格名称：YC_A_湖北省宜昌市秭归县平湖五路-平湖大道交叉口附近网格_191030;15、经度：110.966341;16、纬度：30.822778;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满格;24、用户周边使用情况：不清楚;25、主工单流水号：hub169719628825513992;26、语音业务类型：;27、数据业务类型：无法上网;28、用户是否接受解释：否;29、公告类型：;30、基站ID：117.110704;31、基站名称：117.110704;32、其它地方是否正常使用：否;33、之前是否可以正常使用：是;&amp;#13;&amp;#10;自己在所有地方都无法上网，重启都无用，建议去营业厅测试不认可，要求线上查询处理</t>
  </si>
  <si>
    <t>近期测试，秭归二医院住院部4楼10病室，处理人：田方明18607201812，测试人：何长青18607201594</t>
  </si>
  <si>
    <t>TS202310131946302339</t>
  </si>
  <si>
    <t>何宏明</t>
  </si>
  <si>
    <t>2023-10-14 14:09:47</t>
  </si>
  <si>
    <t>判断省份:湖北&amp;#13;&amp;#10;:移网无法上网&amp;#13;&amp;#10;:手机移动数据&amp;#13;&amp;#10;获取入参:&amp;#13;&amp;#10;获取历史工单:无历史工单&amp;#13;&amp;#10;:下一步&amp;#13;&amp;#10;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amp;#13;&amp;#10;:下一步&amp;#13;&amp;#10;node_317:&amp;#13;&amp;#10;:不符合办理条件&amp;#13;&amp;#10;:在&amp;#13;&amp;#10;:1、受理流水号：;2、受理号码：15926950303;3、主叫号码：15926950303;4、被叫号码：;5、客户姓名：何宏明;6、客户级别：一星用户;7、用户归属地：宜昌市; 8、受理员工工号：hubXN212401;9、手机厂商：;10、投诉渠道：10010客服热线;11、投诉打点范围：0.5千米;12、投诉地址：宜昌市-夷陵区:恒大绿洲(发展大道)34栋2403【发展大道附近】;13、网格ID：190518;14、网格名称：YC_A_湖北省宜昌市夷陵区发展大道-梅子垭路交叉口附近网格_190518;15、经度：111.338912;16、纬度：30.767253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至一周;21、语音通话或数据上网：数据;22、室内或室外：室内外;23、手机信号强弱：三格;24、用户周边使用情况：不清楚;25、主工单流水号：hub169719738871110133;26、语音业务类型：;27、数据业务类型：无法上网;28、用户是否接受解释：否;29、公告类型：网络信息;30、基站ID：;31、基站名称：;32、其它地方是否正常使用：是;33、之前是否可以正常使用：是;</t>
  </si>
  <si>
    <t>具体在宜昌市-夷陵区:恒大绿洲(发展大道)34栋2304【发展大道附近】，下周三现场测试，处理人：田方明18607201812</t>
  </si>
  <si>
    <t>TS202310131622470380</t>
  </si>
  <si>
    <t>陶云</t>
  </si>
  <si>
    <t>2023-10-14 10:31:47</t>
  </si>
  <si>
    <t>判断省分:湖北&amp;#13;&amp;#10;:湖北在省内手机不能打+不能接&amp;#13;&amp;#10;获取入参:&amp;#13;&amp;#10;获取历史工单:无历史工单&amp;#13;&amp;#10;:下一步&amp;#13;&amp;#10;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下一步&amp;#13;&amp;#10;node_317:&amp;#13;&amp;#10;:不符合办理条件&amp;#13;&amp;#10;:某一地点无法拨打或接听&amp;#13;&amp;#10;:不清楚&amp;#13;&amp;#10;:网络无异常&amp;#13;&amp;#10;:1、受理流水号：;2、受理号码：18671731972;3、主叫号码：18671731972;4、被叫号码：;5、客户姓名：陶云;6、客户级别：一星忠诚用户;7、用户归属地：宜昌市; 8、受理员工工号：hubXN215379;9、手机厂商：;10、投诉渠道：10010客服热线;11、投诉打点范围：0.5千米;12、投诉地址：宜昌市-夷陵区:平湖天下尊峪【三峡大道与服务区交叉口南80米】;13、网格ID：190614;14、网格名称：YC_A_湖北省宜昌市夷陵区香浮街-茶园路交叉口附近网格_190614;15、经度：111.299857;16、纬度：30.760896;17、用户现象：信号差;18、答复口径：您好！;19、网络类型：5G;20、投诉现象最近发生时间：一周以上;21、语音通话或数据上网：语音;22、室内或室外：室内;23、手机信号强弱：三格;24、用户周边使用情况：不清楚;25、主工单流水号：hub169718505393693878;26、语音业务类型：无法主被叫;27、数据业务类型：;28、用户是否接受解释：否;29、公告类型：网络信息;30、基站ID：;31、基站名称：;32、其它地方是否正常使用：是;33、之前是否可以正常使用：否;&amp;#13;&amp;#10;用户来电反映在（平湖天下尊峪1号楼1801）从（半年前）开始（信号弱接不到电话），（服务状态：***），周围用户（不清楚）正常使用，用户（已开关机/换机换卡）测试，手机显示（3格），用户要求把基站信号塔方向转动一下，联系电话（18671731972）。&amp;#13;</t>
  </si>
  <si>
    <t>联系用户下周一现场测试，处理人:田方明</t>
  </si>
  <si>
    <t>TS202310131056510345</t>
  </si>
  <si>
    <t>万建华</t>
  </si>
  <si>
    <t>2023-10-14 14:06:17</t>
  </si>
  <si>
    <t>判断省份:湖北&amp;#13;&amp;#10;:移网上网慢&amp;#13;&amp;#10;获取参数:&amp;#13;&amp;#10;获取历史工单:无历史工单&amp;#13;&amp;#10;:下一步&amp;#13;&amp;#10;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amp;#13;&amp;#10;:下一步&amp;#13;&amp;#10;node_255:&amp;#13;&amp;#10;::不同意/已配置&amp;#13;&amp;#10;:在湖北&amp;#13;&amp;#10;:所有APP&amp;#13;&amp;#10;:偶发&amp;#13;&amp;#10;:不认可&amp;#13;&amp;#10;:网络有异常&amp;#13;&amp;#10;往月欠费:不欠费&amp;#13;&amp;#10;获取参数:获取参数&amp;#13;&amp;#10;获取工单记录:已获取&amp;#13;&amp;#10;用户是否享受过赔付、产品信息:未享受过服务补救产品&amp;#13;&amp;#10;人工判断是否执行过在线承诺补救:未享受过在线承诺补救&amp;#13;&amp;#10;是否套餐变更:否&amp;#13;&amp;#10;是否在赔付范围内:否（GIS无故障、外省网络故障）&amp;#13;&amp;#10;:1、受理流水号：;2、受理号码：13227284613;3、主叫号码：13227284613;4、被叫号码：;5、客户姓名：万建华;6、客户级别：五星忠诚用户;7、用户归属地：宜昌市; 8、受理员工工号：hubXN23ZH4107;9、手机厂商：;10、投诉渠道：10010客服热线;11、投诉打点范围：0.5千米;12、投诉地址：宜昌市-夷陵区:宜昌诚信工贸有限责任公司【樟村坪镇董家河村】;13、网格ID：60333;14、网格名称：YC_B_60333;15、经度：111.132261;16、纬度：31.413496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t>
  </si>
  <si>
    <t>投诉点为基站告警导致，现已恢复，建议用户观察使用，后期有问题与测试人员联系，处理人 陈益满 联系电话 18671733750</t>
  </si>
  <si>
    <t>TS202310131420072143</t>
  </si>
  <si>
    <t>宋凯</t>
  </si>
  <si>
    <t>2023-10-14 16:19:10</t>
  </si>
  <si>
    <t>主办单位：湖北&amp;#10;客户类别：首次投诉&amp;#10;10010是否打通：是&amp;#10;是否二次致电10015：是&amp;#10;是否联系：否&amp;#10;升级倾向：&amp;#10;号码归属省：湖北&amp;#10;SVIP等级：&amp;#10;1. 问题类型:;&amp;#10;2. 投诉类型:手机信号问题;&amp;#10;3. 营业厅地址:;&amp;#10;4. 位置信息:湖北省襄阳市古驿镇高王庄村11组;&amp;#10;5. 位置发生地:湖北省襄阳市襄州区;&amp;#10;6. 投诉内容:手机网络类型:5G；&amp;#10; 网络情况:无法上网；&amp;#10; 接打电话情况:掉话/单通/无法通话；&amp;#10; APP应用程序是否正常使用:均不正常；&amp;#10; 影响范围:所有地点；&amp;#10; 其他用户能否正常使用:不能正常使用；&amp;#10; 影响时段:早上10点到晚上8:40；&amp;#10; 投诉内容:验证码打电话都没有用，说我欠费了18元，我交了又说我欠费18元没有用。流量也有用不了，5级变成4级，4级变成3级来回跳。今天才充了40块钱；&amp;#10;关联10010工单流水号：TS202310121440558740</t>
  </si>
  <si>
    <t>网络质量：①客户投诉产生的原因：号码不能正常使用。 ②客户投诉问题核查情况及解决方案：收到贵部转办后，我司立即组织调查。我司2023-10-12 19:43:49联系客户致电未接，已短信答复如需办理可联系我部，如有疑问可在工作时间（08:30-12:00；14:00 -17:30 ）联系07176921001、13032700872宜昌客服。如用户咨询，请前台 10010话务 中心代为解释，谢谢。。 ③客户问题满意度：一般。 ④回单人：田群、联系方式：07176921001</t>
  </si>
  <si>
    <t>TS202310131746220070</t>
  </si>
  <si>
    <t>刘仁芳</t>
  </si>
  <si>
    <t>2023-10-14 11:16:47</t>
  </si>
  <si>
    <t>判断省份:湖北&amp;#13;&amp;#10;:移网上网慢&amp;#13;&amp;#10;获取参数:&amp;#13;&amp;#10;获取历史工单:无历史工单&amp;#13;&amp;#10;:下一步&amp;#13;&amp;#10;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amp;#13;&amp;#10;:下一步&amp;#13;&amp;#10;node_255:&amp;#13;&amp;#10;::不同意/已配置&amp;#13;&amp;#10;:在湖北&amp;#13;&amp;#10;:所有APP&amp;#13;&amp;#10;:长期&amp;#13;&amp;#10;:网络有异常&amp;#13;&amp;#10;往月欠费:不欠费&amp;#13;&amp;#10;获取参数:获取参数&amp;#13;&amp;#10;获取工单记录:已获取&amp;#13;&amp;#10;用户是否享受过赔付、产品信息:未享受过服务补救产品&amp;#13;&amp;#10;人工判断是否执行过在线承诺补救:未享受过在线承诺补救&amp;#13;&amp;#10;是否套餐变更:否&amp;#13;&amp;#10;是否在赔付范围内:否（GIS无故障、外省网络故障）&amp;#13;&amp;#10;:1、受理流水号：;2、受理号码：17671609269;3、主叫号码：17671609269;4、被叫号码：;5、客户姓名：刘仁芳;6、客户级别：四星忠诚用户;7、用户归属地：宜昌市; 8、受理员工工号：hubXN23TF8268;9、手机厂商：;10、投诉渠道：10010客服热线;11、投诉打点范围：0.2千米;12、投诉地址：宜昌市-点军区:点军区【点军区】;13、网格ID：104025;14、网格名称：YC_B_湖北省宜昌市点军区双十路-江南路交叉口附近网格_104025;15、经度：111.262712;16、纬度：30.695886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外;23、手机信号强弱：满格;24、用户周边使用情况：不清楚;25、主工单流水号：hub169719013554548833;26、语音业务类型：杂音,回音;27、数据业务类型：上网速度慢,频繁掉线;28、用户是否接受解释：否;29、公告类型：网络信息;</t>
  </si>
  <si>
    <t>下周现场测试，具体时间自行安排，用户外地人，具体在石堰村一个工地，离奥体不远，附近还有一个小学。处理人：田方明18607201812</t>
  </si>
  <si>
    <t>TS202310130828442185</t>
  </si>
  <si>
    <t>&amp;#13;&amp;#10;高级模板内容：&amp;#13;&amp;#10;投诉问题描述:用户来电反映称自己参加的合约：花呗分期30元千兆提速包直降600元（社会渠道24期）（湖北）本月的电子券未返还&amp;#13;&amp;#10;操作渠道:支付宝&amp;#13;&amp;#10;参加活动（套餐）名称:用户来电反映称自己参加的合约：花呗分期30元千兆提速包直降600元（社会渠道24期）（湖北）本月的电子券未返还&amp;#13;&amp;#10;页面提示:无&amp;#13;&amp;#10;用户要求:详见：TS202309181421461873，用户再次来电反映问题没有解决，本月返费未到账，已经逾期好多天了，请协助处理，谢谢&amp;#13;</t>
  </si>
  <si>
    <t>系统支撑：因系统支撑不到位导致本月电子券未到账，已上报后台，考虑客户感知，申请将23.10-12月电子券折话费合计90元退至客户本机号码，24小时内到账，此费用不可打印账单发票，回访满意</t>
  </si>
  <si>
    <t>TS202310131154541823</t>
  </si>
  <si>
    <t>2023-10-14 09:04:30</t>
  </si>
  <si>
    <t>套餐查询:&amp;#13;&amp;#10;判断用户产品中是否有基站优惠产品:是&amp;#13;&amp;#10;判断用户是否在优惠区域内使用:在优惠范围内&amp;#13;&amp;#10;建议用户通过APP查询详单进行核实:不认可/已经查询过&amp;#13;&amp;#10;判断省分:非贵州&amp;#13;&amp;#10;:&amp;#13;&amp;#10;&amp;#13;&amp;#10;高级模板内容：&amp;#13;&amp;#10;投诉问题描述:用户表示在学校没有使用校园流量却扣除额外费用 人工台解释用户不认可 要求退费 请处理谢谢&amp;#13;&amp;#10;是否剩余小区优惠:是&amp;#13;&amp;#10;实际使用地:宜昌市三峡大学西苑学生公寓&amp;#13;&amp;#10;是否在优惠范围:是&amp;#13;&amp;#10;涉及金额:40&amp;#13;&amp;#10;是否已解释可能超出优惠范围:是&amp;#13;&amp;#10;涉及时间范围:2023-10-13～2023-10-13&amp;#13;&amp;#10;用户要求:用户表示在学校没有使用校园流量却扣除额外费用 人工台解释用户不认可 要求退费 请处理谢谢&amp;#13;</t>
  </si>
  <si>
    <t>系统支撑：因系统支撑不到位导致流量超出不认可，已发省分核查重新绑定基站，并申请减免本月流量费用40元，前期已赠送30元话费，现申请补赠本月10元流量费用，24小时到帐，此费用无法抵扣往月欠费且不可打印发票，满意。</t>
  </si>
  <si>
    <t>TS202310131613440125</t>
  </si>
  <si>
    <t>蔡春玲</t>
  </si>
  <si>
    <t>2023-10-14 16:18:42</t>
  </si>
  <si>
    <t>主办单位：湖北&amp;#10;客户类别：普通客户&amp;#10;10010是否打通：否&amp;#10;是否二次致电10015：是&amp;#10;是否联系：否&amp;#10;升级倾向：&amp;#10;号码归属省：湖北&amp;#10;SVIP等级：&amp;#10;1. 问题类型:;&amp;#10;2. 投诉类型:携号转网;&amp;#10;3. 营业厅地址:;&amp;#10;4. 位置信息:;&amp;#10;5. 位置发生地:;&amp;#10;6. 投诉内容:本人要将姑娘使用这个号转到我号码上做副卡，但发现联通帮我开通了30元话费赠送12个月和送69G省内流量24个月活动，无法转出，现要求取消，多次到营业厅沟通无效，请求快速处理&amp;#10;7. 携转原因:需绑定副卡至其他运营商&amp;#10;8. 无法携转原因:业务限制</t>
  </si>
  <si>
    <t>TS202310141004441175</t>
  </si>
  <si>
    <t>汪晓梅</t>
  </si>
  <si>
    <t>2023-10-14 18:56:07</t>
  </si>
  <si>
    <t>#2022重保客户#主办单位：湖北&amp;#10;客户类别：普通客户&amp;#10;10010是否打通：是&amp;#10;是否二次致电10015：是&amp;#10;是否联系：是&amp;#10;升级倾向：无&amp;#10;号码归属省：湖北&amp;#10;SVIP等级：&amp;#10;预处理名称:产品订购一键诊断&amp;#13;&amp;#10;业务产品类型:反映其他业务问题&amp;#13;&amp;#10;用户是否接受:用户不接受&amp;#13;&amp;#10;是否知情订购:知情订购&amp;#13;&amp;#10;备注:用户来电称要办理携号转网，要求取消网龄计划合约  、主副卡、固移融合，请核实回复&amp;#13;</t>
  </si>
  <si>
    <t>携号转网①客户基本资料：业务号码：15571755705、客户姓名：汪晓梅、套餐情况：畅越冰激凌5G套餐69元、客户反映取消业务的问题&amp;#10;②首次联系客户时间：2023-10-14 10:27:47&amp;#10;③投诉核查处理情况：收到贵部转办，我司立即组织核查，经核实，（枝江城区营服中心）客户因携出要求取消网龄计划合约、主副卡、固移融合，挽留无效，客服部取消。&amp;#10;④答复客户时间及客户满意度评价：根据上述情况我司于2023-10-14 10:27:47联系客户解释，满意。回单人：颜晶 6921001.&amp;#10;⑤投诉核查关联材料：无"</t>
  </si>
  <si>
    <t>BL202310141051332245</t>
  </si>
  <si>
    <t>陈鑫星</t>
  </si>
  <si>
    <t>2023-10-14 14:53:47</t>
  </si>
  <si>
    <t>用户来电反映：自己在营业厅无法办理降套用户对此不认可称如果降不了就携号转网，前台已挽留请后台跟进处理，谢谢！</t>
  </si>
  <si>
    <t>用户表示资费贵意向携出，挽留成功，已办理畅爽冰激凌5G套餐159元（基础版），存量5G畅爽套餐享79元赠费（次月生效）湖北，活动期23年11月—24年10月，期间需保证正常在网，已说明清楚，用户知晓认可，满意。</t>
  </si>
  <si>
    <t>ZX202310141055291278</t>
  </si>
  <si>
    <t>林丽娟</t>
  </si>
  <si>
    <t>2023-10-14 17:13:23</t>
  </si>
  <si>
    <t>判断省分:湖北&amp;#13;&amp;#10;:失败&amp;#13;&amp;#10;node_42:&amp;#13;&amp;#10;:无合约/简单合约&amp;#13;&amp;#10;:单卡/移移融合副卡套餐&amp;#13;&amp;#10;获取用户证件类型::不认可&amp;#13;&amp;#10;:&amp;#13;&amp;#10;&amp;#13;&amp;#10;高级模板内容：&amp;#13;&amp;#10;问题描述:用户称自己不想用此卡要销户，已挽留，不认可&amp;#13;&amp;#10;第二联系方式:18571003715&amp;#13;&amp;#10;销户原因:不想用&amp;#13;&amp;#10;用户要求:尽快处理&amp;#13;</t>
  </si>
  <si>
    <t>BL202310141610501712</t>
  </si>
  <si>
    <t>章烈新</t>
  </si>
  <si>
    <t>2023-10-14 17:16:39</t>
  </si>
  <si>
    <t>【2022年上工信部测评重保用户】【2022年上工信部测评重保用户】&amp;#13;&amp;#10;高级模板内容：&amp;#13;&amp;#10;需区域二线受理的业务:用户无法提供验证码&amp;#13;&amp;#10;用户需办理业务名称:炫彩通信助理包-立即生效（湖北）&amp;#13;&amp;#10;业务办理类型:取消&amp;#13;&amp;#10;业务生效时间:立即生效&amp;#13;&amp;#10;是否已按规范验证用户信息:是&amp;#13;</t>
  </si>
  <si>
    <t>BL202310141346532141</t>
  </si>
  <si>
    <t>2023-10-14 15:36:45</t>
  </si>
  <si>
    <t>&amp;#13;&amp;#10;高级模板内容：&amp;#13;&amp;#10;需区域二线受理的业务:用户无法提供验证码&amp;#13;&amp;#10;用户需办理业务名称: 5G加油包29元10GB（立即生效）、 炫彩通信助理包-云盘版 -次月生效（湖北）-10元 &amp;#13;&amp;#10;业务办理类型:取消&amp;#13;&amp;#10;业务生效时间:次月生效&amp;#13;&amp;#10;是否已按规范验证用户信息:无需验证&amp;#13;</t>
  </si>
  <si>
    <t>BL202310141116130145</t>
  </si>
  <si>
    <t>2023-10-14 15:59:05</t>
  </si>
  <si>
    <t>&amp;#13;&amp;#10;高级模板内容：&amp;#13;&amp;#10;需区域二线受理的业务:用户无法提供验证码&amp;#13;&amp;#10;用户需办理业务名称:5GB云加速5G畅玩加油包(湖北)&amp;#13;&amp;#10;业务办理类型:取消&amp;#13;&amp;#10;业务生效时间:立即生效&amp;#13;&amp;#10;是否已按规范验证用户信息:否&amp;#13;&amp;#10;备注（如开通流量包、语音包请备注清楚当月有效/长期有效）:无&amp;#13;</t>
  </si>
  <si>
    <t>BL202310141052412265</t>
  </si>
  <si>
    <t>2023-10-14 14:29:21</t>
  </si>
  <si>
    <t>&amp;#13;&amp;#10;高级模板内容：&amp;#13;&amp;#10;需区域二线受理的业务:用户无法提供验证码&amp;#13;&amp;#10;用户需办理业务名称:炫彩通信助理包-云盘版 -立即生效（湖北）&amp;#13;&amp;#10;业务办理类型:取消&amp;#13;&amp;#10;业务生效时间:立即生效&amp;#13;&amp;#10;是否已按规范验证用户信息:无需验证&amp;#13;</t>
  </si>
  <si>
    <t>BL202310141048522211</t>
  </si>
  <si>
    <t>梁惠清</t>
  </si>
  <si>
    <t>2023-10-14 11:30:19</t>
  </si>
  <si>
    <t>&amp;#13;&amp;#10;高级模板内容：&amp;#13;&amp;#10;需区域二线受理的业务:用户无法提供验证码&amp;#13;&amp;#10;用户需办理业务名称:5G炫彩通信助理包-云盘版（首月5元半价）&amp;#13;&amp;#10;业务办理类型:取消&amp;#13;&amp;#10;业务生效时间:次月生效&amp;#13;&amp;#10;是否已按规范验证用户信息:是&amp;#13;</t>
  </si>
  <si>
    <t>BL202310141044102131</t>
  </si>
  <si>
    <t>闫礼信</t>
  </si>
  <si>
    <t>2023-10-14 15:05:27</t>
  </si>
  <si>
    <t>&amp;#13;&amp;#10;高级模板内容：&amp;#13;&amp;#10;需区域二线受理的业务:用户无法提供验证码&amp;#13;&amp;#10;用户需办理业务名称:5G炫彩通信助理包-云盘版（首月5元半价）（已停售）  &amp;#13;&amp;#10;业务办理类型:取消&amp;#13;&amp;#10;业务生效时间:立即生效&amp;#13;&amp;#10;是否已按规范验证用户信息:是&amp;#13;&amp;#10;备注（如开通流量包、语音包请备注清楚当月有效/长期有效）:要求取消185710030925G炫彩通信助理包-云盘版（首月5元半价）（已停售）和15672521219上的联通助理-智能应答5元（首月免费）&amp;#13;</t>
  </si>
  <si>
    <t>BL202310140955021411</t>
  </si>
  <si>
    <t>吕先萍</t>
  </si>
  <si>
    <t>2023-10-14 15:49:48</t>
  </si>
  <si>
    <t>&amp;#13;&amp;#10;高级模板内容：&amp;#13;&amp;#10;需区域二线受理的业务:用户无法提供验证码&amp;#13;&amp;#10;用户需办理业务名称:炫彩通信助理包-云盘版 -次月生效（湖北）-10元（已停售） 下月生效 &amp;#13;&amp;#10;业务办理类型:取消&amp;#13;&amp;#10;业务生效时间:立即生效&amp;#13;&amp;#10;是否已按规范验证用户信息:无需验证&amp;#13;</t>
  </si>
  <si>
    <t>BL202310140938531208</t>
  </si>
  <si>
    <t>李世凯</t>
  </si>
  <si>
    <t>2023-10-14 10:42:25</t>
  </si>
  <si>
    <t>BL202310140848510649</t>
  </si>
  <si>
    <t>陈东山</t>
  </si>
  <si>
    <t>2023-10-14 09:31:29</t>
  </si>
  <si>
    <t>【2022年上工信部测评重保用户】&amp;#13;&amp;#10;高级模板内容：&amp;#13;&amp;#10;需区域二线受理的业务:用户无法提供验证码&amp;#13;&amp;#10;用户需办理业务名称:流量封顶&amp;#13;&amp;#10;业务办理类型:开通&amp;#13;&amp;#10;业务生效时间:立即生效&amp;#13;&amp;#10;是否已按规范验证用户信息:无需验证&amp;#13;</t>
  </si>
  <si>
    <t>BL202310132332230281</t>
  </si>
  <si>
    <t>李友灯</t>
  </si>
  <si>
    <t>南方一中心&gt;&gt;通发广进&gt;&gt;回访专席</t>
  </si>
  <si>
    <t>2023-10-14 09:00:55</t>
  </si>
  <si>
    <t>用户要求取消包罗万象，前台沃商店 SP退订菜单无法取消，用户要求记录取消，谢谢</t>
  </si>
  <si>
    <t>BL202310132009472097</t>
  </si>
  <si>
    <t>2023-10-14 09:51:28</t>
  </si>
  <si>
    <t>13264900133命中精准预判服务场景:[65岁以上老人] &amp;#13;&amp;#10;用户来电反映要求开通短信功能，要求尽快处理，前期有工单BL202310131057241925对处理结果不满意</t>
  </si>
  <si>
    <t>BL202310131854131309</t>
  </si>
  <si>
    <t>谭程</t>
  </si>
  <si>
    <t>2023-10-14 09:11:49</t>
  </si>
  <si>
    <t>炫彩通信助理包-云盘版&amp;#13;&amp;#10;取消业务，无法接收到短信验证码</t>
  </si>
  <si>
    <t>BL202310131834161086</t>
  </si>
  <si>
    <t>郭志红</t>
  </si>
  <si>
    <t>2023-10-14 16:25:15</t>
  </si>
  <si>
    <t>【2022年上工信部测评重保用户】22年Q3Q4重点客户&amp;#13;&amp;#10;高级模板内容：&amp;#13;&amp;#10;需区域二线受理的业务:用户无法提供验证码&amp;#13;&amp;#10;用户需办理业务名称:职场理财20元包&amp;#13;&amp;#10;业务办理类型:取消&amp;#13;&amp;#10;业务生效时间:立即生效&amp;#13;&amp;#10;是否已按规范验证用户信息:是&amp;#13;</t>
  </si>
  <si>
    <t>BL202310131721230065</t>
  </si>
  <si>
    <t>龚靖</t>
  </si>
  <si>
    <t>2023-10-14 11:42:44</t>
  </si>
  <si>
    <t>&amp;#13;&amp;#10;高级模板内容：&amp;#13;&amp;#10;需区域二线受理的业务:用户无法提供验证码&amp;#13;&amp;#10;用户需办理业务名称:解除流量封顶&amp;#13;&amp;#10;业务办理类型:开通&amp;#13;&amp;#10;业务生效时间:立即生效&amp;#13;&amp;#10;是否已按规范验证用户信息:是&amp;#13;</t>
  </si>
  <si>
    <t>ZX202310131630040980</t>
  </si>
  <si>
    <t>徐鹏远</t>
  </si>
  <si>
    <t>2023-10-14 11:16:15</t>
  </si>
  <si>
    <t>判断省分:湖北&amp;#13;&amp;#10;:失败&amp;#13;&amp;#10;node_42:&amp;#13;&amp;#10;:其他合约&amp;#13;&amp;#10;:本地&amp;#13;&amp;#10;:不认可&amp;#13;&amp;#10;:&amp;#13;&amp;#10;&amp;#13;&amp;#10;高级模板内容：&amp;#13;&amp;#10;问题描述:用户来电办理线上销户  不想去线下 请协助处理 谢谢&amp;#13;&amp;#10;第二联系方式:15690967587&amp;#13;&amp;#10;销户原因:未知&amp;#13;&amp;#10;用户要求:用户来电要求线上销户 请协助处理 谢谢&amp;#13;</t>
  </si>
  <si>
    <t>业务办理：号码销户   客服部已操作办理，满意。</t>
  </si>
  <si>
    <t>ZX202310130959520241</t>
  </si>
  <si>
    <t>071700819207</t>
  </si>
  <si>
    <t>罗小青</t>
  </si>
  <si>
    <t>2023-10-14 09:04:46</t>
  </si>
  <si>
    <t>#2022重保客户##2022重保客户#用户求注销，不愿意前往营业厅，烦请公司核实处理回复，要求加急</t>
  </si>
  <si>
    <t>业务办理：用户需办理销户，经核实用户是办理实装宽带销户，挽留无效，客服部取消， 并办理副卡转资8元流量王套餐，次月生效，满意。</t>
  </si>
  <si>
    <t>BL202310131656342164</t>
  </si>
  <si>
    <t>黄小峰</t>
  </si>
  <si>
    <t>2023-10-14 14:16:00</t>
  </si>
  <si>
    <t>用户来电:关闭上网功能&amp;#13;&amp;#10;判断省分:甘肃、湖北&amp;#13;&amp;#10;解释无法关闭，建议用户关闭手机蜂窝数据网络即可:不认可&amp;#13;&amp;#10;:用户要求关闭上网功能，不再用了，要求尽快处理，请后台协助处理&amp;#13;</t>
  </si>
  <si>
    <t>业务办理:客户要求关闭上网功能，客服部已操作办理，满意。</t>
  </si>
  <si>
    <t>ZX202310130818062136</t>
  </si>
  <si>
    <t>咨询工单（2021版）&gt;&gt;业务规则&gt;&gt;积分规则</t>
  </si>
  <si>
    <t>谢辉</t>
  </si>
  <si>
    <t>2023-10-14 10:14:19</t>
  </si>
  <si>
    <t>判断省分:其他省分&amp;#13;&amp;#10;node_98:&amp;#13;&amp;#10;:积分兑换方式&amp;#13;&amp;#10;推荐APP等途径自助兑换积分:要求我方为其兑换&amp;#13;&amp;#10;再次解释积分需要自助兑换，商品较多可以根据个人喜好进行选择:仍不认可&amp;#13;&amp;#10;判断省分:湖北&amp;#13;&amp;#10;:用户来电要求我方兑换积分，称有20万积分，不认可APP积分商城兑换，不认可营业厅，用户要求我方兑换，要求下午5点之前联系</t>
  </si>
  <si>
    <t>业务办理：用户要求兑换积分，核实入网后积分未累积至20万积分，根据三年清零规则，用户近三年消费约475元，当前剩余786积分可按500分起兑标准，兑换5元话费。不支持赔偿话费，如有疑问可携带身份证原件前往联通自营厅查看积分剩余情况，已向用户解释表示知晓。</t>
  </si>
  <si>
    <t>BL202310130907460189</t>
  </si>
  <si>
    <t>邓新德</t>
  </si>
  <si>
    <t>2023-10-14 14:10:22</t>
  </si>
  <si>
    <t>15671009639命中精准预判服务场景:[65岁以上老人] &amp;#13;&amp;#10;查询增值业务:&amp;#13;&amp;#10;合约信息查询:&amp;#13;&amp;#10;系统未查询到产品信息/非用户咨询的产品&amp;#13;&amp;#10;查询优惠产品信息:&amp;#13;&amp;#10;:无确认方式&amp;#13;&amp;#10;:客户不了解此业务，要求取消或投诉&amp;#13;&amp;#10;:不接受&amp;#13;&amp;#10;:传统合约（金融类、标准类、强合约、固移融合等...）&amp;#13;&amp;#10;:下一步&amp;#13;&amp;#10;判断省分:湖北&amp;#13;&amp;#10;:金融、靓号，套餐折扣、含设备的组网协议四类强合约&amp;#13;&amp;#10;:无合约解约工单&amp;#13;&amp;#10;:挽留失败&amp;#13;&amp;#10;:不愿到厅&amp;#13;&amp;#10;:&amp;#13;&amp;#10;用户来电称要求取消本地VPN网内通话长短号拨打免费， 3元VPN月租(SACP月租)（湖北） 解释不认可用户未明确表达要携转，备注：已挽留，不愿到厅</t>
  </si>
  <si>
    <t>BL202310121912440966</t>
  </si>
  <si>
    <t>张必双</t>
  </si>
  <si>
    <t>2023-10-14 09:07:24</t>
  </si>
  <si>
    <t>判断省分:湖北&amp;#13;&amp;#10;:无意向资费&amp;#13;&amp;#10;node_104:&amp;#13;&amp;#10;node_102:&amp;#13;&amp;#10;:降套&amp;#13;&amp;#10;:消费过高&amp;#13;&amp;#10;:挽留后，用户依旧要求降套&amp;#13;&amp;#10;:资费对比&amp;#13;&amp;#10;:挽留失败&amp;#13;&amp;#10;:&amp;#13;&amp;#10;node_106:&amp;#13;&amp;#10;:有合约/有靓号&amp;#13;&amp;#10;:&amp;#13;&amp;#10;&amp;#13;&amp;#10;高级模板内容：&amp;#13;&amp;#10;用户诉求:用户来电反映自己想转网，称之前有10018工作人员给自己打电话告诉自己如果不转网可以给自己办理99元套餐，并且给自己打折下来60元左右，用户现在需要办理，要求我方再次联系处理&amp;#13;&amp;#10;当前套餐名称:畅爽冰激凌5G套餐199元（基础版）&amp;#13;&amp;#10;新套餐名称（转入套餐名称）:99元套餐打折下来60元左右套餐&amp;#13;&amp;#10;是合约期内（含靓号）:是&amp;#13;</t>
  </si>
  <si>
    <t>业务办理：用户办理99元套餐打折下来60元左右套餐，经核实已为用户办理 存量5G畅爽套餐享139元赠费 湖北【合约时间：2023-11-01至2024-09-30】 等同3折，满意</t>
  </si>
  <si>
    <t>TS202310131532191568</t>
  </si>
  <si>
    <t>王昊毅</t>
  </si>
  <si>
    <t>2023-10-14 09:03:22</t>
  </si>
  <si>
    <t>&amp;#13;&amp;#10;高级模板内容：&amp;#13;&amp;#10;投诉问题描述:营业厅无法销户&amp;#13;&amp;#10;销户渠道:营业厅&amp;#13;&amp;#10;无法销户原因:IVPN&amp;#13;&amp;#10;用户要求:只有今天有时间，需要在今天内完成销户。&amp;#13;</t>
  </si>
  <si>
    <t>业务办理：号码销户  联系客户表示暂不办理销户，保留继续使用，满意。</t>
  </si>
  <si>
    <t>TS202310141411531267</t>
  </si>
  <si>
    <t>2023-10-14 15:53:47</t>
  </si>
  <si>
    <t>【2022年上工信部测评重保用户】&amp;#13;&amp;#10;高级模板内容：&amp;#13;&amp;#10;投诉问题描述:用户来电称自己办理了销户，现在想将号码复装回来，解释无效。称自己去不了营业厅，&amp;#13;&amp;#10;用户状态:销户&amp;#13;&amp;#10;停机原因:销户&amp;#13;&amp;#10;第二联系电话:13177063152&amp;#13;&amp;#10;用户要求:坚持要求我方核实处理，谢谢&amp;#13;</t>
  </si>
  <si>
    <t>业务办理：用户反映撤消销户，经核实，该号码于10月11日办理预约销户，现按用户要求撤消销户，恢复使用，用户满意。</t>
  </si>
  <si>
    <t>TS202310131130351234</t>
  </si>
  <si>
    <t>2023-10-14 11:17:18</t>
  </si>
  <si>
    <t>&amp;#13;&amp;#10;高级模板内容：&amp;#13;&amp;#10;投诉问题描述:用户来电反映城区伍家岗中南路自有营业厅的办理业务太慢，前面就3个人等了一个小时，现在才过了2个人，用户表示不满，要求投诉，要求我方处理&amp;#13;&amp;#10;渠道名称:城区伍家岗中南路自有营业厅&amp;#13;&amp;#10;渠道地址:宜昌市伍家岗区中南路35号兴发广场C座2楼2号门&amp;#13;&amp;#10;用户要求:要求我方处理，营业厅人少，办事效率低&amp;#13;</t>
  </si>
  <si>
    <t>业务管理：用户反映营业厅办理业务速度慢。经核实，该厅人员配置无法满足用户需求，已向用户致歉并解释，同时引导用户部分业务可通过中国联通APP自助办理，用户表示知晓。</t>
  </si>
  <si>
    <t>BL202310141208310999</t>
  </si>
  <si>
    <t>刘奇</t>
  </si>
  <si>
    <t>2023-10-14 14:05:33</t>
  </si>
  <si>
    <t>用户来电反馈要求处理此号码副卡免费，用户称在营业厅办理主副卡更改后营业厅处理不了免费业务，要求在线处理！请协助！</t>
  </si>
  <si>
    <t>业务办理：用户要求办理副卡免费，已勾选0月租优惠，次月生效，满意。</t>
  </si>
  <si>
    <t>BL202310141202300905</t>
  </si>
  <si>
    <t>2023-10-14 14:11:48</t>
  </si>
  <si>
    <t>用户要求续约：副卡免月租12个月（10元话费12个月）（湖北）-次月生效，请处理谢谢     联系：18527202536</t>
  </si>
  <si>
    <t>BL202310131300501261</t>
  </si>
  <si>
    <t>时玉婷</t>
  </si>
  <si>
    <t>2023-10-14 15:17:48</t>
  </si>
  <si>
    <t>用户要求办理冰激凌套餐129元打3折折扣 辛苦核实是否可以办理 谢谢</t>
  </si>
  <si>
    <t>业务办理：用户要求办理套餐3折优惠，系统无勾选项，已协商客户办理转资 畅爽冰激凌5G套餐99元套餐， 参加存量5G畅爽套餐享49元赠费，客户表示考虑。</t>
  </si>
  <si>
    <t>BL202310141010271611</t>
  </si>
  <si>
    <t>丁震</t>
  </si>
  <si>
    <t>2023-10-14 14:08:00</t>
  </si>
  <si>
    <t>用户来电想要继续办理（预存话费享折扣优惠 档位五（立即生效24个月）-湖北政企专属）前台已解释 用户不认可 请核实处理 请加急 谢谢 联系电话（15112340222）</t>
  </si>
  <si>
    <t>业务办理：用户要求办理套餐5折优惠，系统无勾选项，联系客户表示已自行至营业厅办理好，满意。</t>
  </si>
  <si>
    <t>BL202310131738190308</t>
  </si>
  <si>
    <t>段维明</t>
  </si>
  <si>
    <t>2023-10-14 14:12:13</t>
  </si>
  <si>
    <t>用户来电要求续约 预存话费享折扣优惠 档位五（立即生效*12个月）-湖北政企专属，麻烦核实处理，谢谢</t>
  </si>
  <si>
    <t>BL202310121834190554</t>
  </si>
  <si>
    <t>陈元国</t>
  </si>
  <si>
    <t>2023-10-14 09:06:56</t>
  </si>
  <si>
    <t>&amp;#13;&amp;#10;用户来电要求续约5G套餐月费7折优惠（立即生效24个月）（取整）（湖北）</t>
  </si>
  <si>
    <t>业务办理：用户要求办理套餐5折优惠，系统无勾选项，已协商客户办理转资畅爽冰激凌5G套餐99元套餐，参加 存量5G畅爽套餐享39元赠费 活动，次月生效，客户满意。</t>
  </si>
  <si>
    <t>BL202310131337581677</t>
  </si>
  <si>
    <t>文秋霞</t>
  </si>
  <si>
    <t>2023-10-14 09:46:15</t>
  </si>
  <si>
    <t>22年Q3Q4重点客户预存话费享折扣优惠 档位三（次月生效24个月）-湖北政企专属&amp;#13;&amp;#10;91025450&amp;#13;&amp;#10;2021-11-01 00:00:00&amp;#13;&amp;#10;2023-10-31 23:59:59要求到期之后继续享受3折优惠</t>
  </si>
  <si>
    <t>BL202310131630391753</t>
  </si>
  <si>
    <t>吕亚洲</t>
  </si>
  <si>
    <t>2023-10-14 09:43:13</t>
  </si>
  <si>
    <t>用户要求续约：预存话费享折扣优惠 档位三（立即生效24个月）-湖北政企专属，请协助处理</t>
  </si>
  <si>
    <t>业务办理：用户要求办理套餐三折优惠，系统无勾选项，已协商办理月赠69元*12个月，立即生效，用户满意。</t>
  </si>
  <si>
    <t>BL202310131910201509</t>
  </si>
  <si>
    <t>周明亮</t>
  </si>
  <si>
    <t>2023-10-14 09:26:19</t>
  </si>
  <si>
    <t>22年Q3Q4重点客户22年Q3Q4重点客户用户来电要求我方继续办理：预存话费享折扣优惠 档位五（立即生效24个月）-湖北政企专属，要求我方核实清楚回复</t>
  </si>
  <si>
    <t>业务办理：用户要求办理预存话费享折扣优惠 档位五（立即生效24个月），系统无勾选项，已协商办理月赠99元*12个月，次月生效，用户满意。</t>
  </si>
  <si>
    <t>BL202310141520591020</t>
  </si>
  <si>
    <t>071700069075</t>
  </si>
  <si>
    <t>张越超</t>
  </si>
  <si>
    <t>2023-10-14 16:23:47</t>
  </si>
  <si>
    <t>【2022年上工信部测评重保用户】【2022年上工信部测评重保用户】用户来电要求报停电视，报停1年</t>
  </si>
  <si>
    <t>业务办理：用户要求报停电视业务，核查为融合宽带，系统不支持办理报停，已向用户解释，表示知晓。</t>
  </si>
  <si>
    <t>BL202310141038032041</t>
  </si>
  <si>
    <t>秦立玉</t>
  </si>
  <si>
    <t>2023-10-14 14:15:31</t>
  </si>
  <si>
    <t>【2022年上工信部测评重保用户】15629372357命中精准预判服务场景:[65岁以上老人] &amp;#13;&amp;#10;用户来电要求办理（ 5G套餐月费7折优惠（立即生效24个月）（取整）（湖北） ）</t>
  </si>
  <si>
    <t>业务办理：用户要求续办套餐7折活动，已按用户要求办理赠费合约30元/月*24个月（新） ，次月生效，满意。</t>
  </si>
  <si>
    <t>BL202310130920050368</t>
  </si>
  <si>
    <t>2023-10-14 10:28:29</t>
  </si>
  <si>
    <t>用户要求继续续约畅越冰激凌99元套餐5折附加优惠(内部限量），建议用户去营业厅咨询办，用户不认可，请后台核实尽快处理谢谢，联系电话18671446176</t>
  </si>
  <si>
    <t>业务办理：用户要求续约畅越冰激凌99元套餐5折附加优惠(内部限量），系统无勾选项，已办理月赠49元*12个月，次月生效，满意。</t>
  </si>
  <si>
    <t>BL202310141553591484</t>
  </si>
  <si>
    <t>金彩</t>
  </si>
  <si>
    <t>2023-10-14 16:56:48</t>
  </si>
  <si>
    <t>用户要求继续续订（预存话费享折扣优惠 档位三（立即生效24个月）-湖北政企专属91025364），用户去营业厅告知用户拨打10010故记此单</t>
  </si>
  <si>
    <t>业务规则：用户要求办理套餐三折活动，已推荐用户办理存量5G畅爽套餐享139元赠费（次月生效）湖北 ，用户表示考虑下，满意。</t>
  </si>
  <si>
    <t>TS202310131232060133</t>
  </si>
  <si>
    <t>柳于英</t>
  </si>
  <si>
    <t>2023-10-14 15:38:07</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</si>
  <si>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投诉内容:不知道谁给我办理的幸福家家乐网龄包、增值业务可选包、腾讯阿里头条定向免流包。这几个业务请给我取消</t>
  </si>
  <si>
    <t>TS202310140959021063</t>
  </si>
  <si>
    <t>万相义</t>
  </si>
  <si>
    <t>2023-10-14 15:52:46</t>
  </si>
  <si>
    <t>[65岁以上老人] 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无&amp;#13;&amp;#10;反应问题涉及场景:未经同意订购业务&amp;#13;&amp;#10;产品名称:云加速5G畅玩加油包(湖北)&amp;#13;&amp;#10;争议月份:2023年10月&amp;#13;&amp;#10;是否承诺退费:是&amp;#13;&amp;#10;承诺退费金额:20&amp;#13;&amp;#10;是否取消业务（如取消失败，需加上系统报错的提示）:是&amp;#13;&amp;#10;是否需要回复:否&amp;#13;&amp;#10;用户要求:请尽快处理 &amp;#13;</t>
  </si>
  <si>
    <t>TS202310132048150593</t>
  </si>
  <si>
    <t>赵华荣</t>
  </si>
  <si>
    <t>2023-10-14 11:13:26</t>
  </si>
  <si>
    <t>判断省分:湖北&amp;#13;&amp;#10;:流量费争议&amp;#13;&amp;#10;:流量包定制争议&amp;#13;&amp;#10;:不认可&amp;#13;&amp;#10;:未享受&amp;#13;&amp;#10;:小于等于500元，且仅限单倍、月份不超过12个月&amp;#13;&amp;#10;:&amp;#13;&amp;#10;&amp;#13;&amp;#10;高级模板内容：&amp;#13;&amp;#10;投诉问题描述:	 云加速5G畅玩加油包(湖北) 订&amp;#13;&amp;#10;业务名称:	 云加速5G畅玩加油包(湖北) 订&amp;#13;&amp;#10;争议月份:2023年10月&amp;#13;&amp;#10;争议金额:20&amp;#13;&amp;#10;是否承诺退费:是&amp;#13;&amp;#10;用户要求:退费&amp;#13;</t>
  </si>
  <si>
    <t>BL202310141142480588</t>
  </si>
  <si>
    <t>尹宏</t>
  </si>
  <si>
    <t>2023-10-14 16:21:55</t>
  </si>
  <si>
    <r>
      <t/>
    </r>
    <r>
      <rPr>
        <sz val="11"/>
        <color theme="1"/>
        <rFont val="宋体"/>
        <family val="2"/>
      </rPr>
      <t>&gt;业务号码&gt;13094172889；&gt;号码归属地&gt;宜昌；&gt;产品名称&gt;AR彩铃酷趣会员5G加油包（湖北），沃阅读-投资管理课-包月20元；&gt;产品代码&gt;49007720，66002692；&gt;产品编码&gt;4900772000，6600269200；&gt;订购时间&gt;2023-09-02 10:55:17，2023-09-02 10:58:51；&gt;核查情况&gt;平台故障；&gt;不规范定制分类&gt;平台故障，无法判责；&gt;退费金额&gt;20元，20元；&gt;退费时间&gt;2023-10-14；&gt;投诉内容&gt;&amp;#10;高级模板内容：&amp;#10;赔付类型：:增值业务争议 &amp;#10;CBSS账单扣费名称：:沃阅读-投资管理课-包月20元</t>
    </r>
    <r>
      <rPr>
        <sz val="11"/>
        <color theme="1"/>
        <rFont val="Arial"/>
        <family val="2"/>
      </rPr>
      <t xml:space="preserve">	</t>
    </r>
    <r>
      <rPr>
        <sz val="11"/>
        <color theme="1"/>
        <rFont val="宋体"/>
        <family val="2"/>
      </rPr>
      <t>AR视频彩铃酷趣会员15元包月&amp;#10;办理渠道:SP&amp;#10;赔付月份：:2023年9月&amp;#10;返还倍率:单倍&amp;#10;赔付金额：:40&amp;#10;是否已经取消业务:是&amp;#10;是否承诺退费 ：:是&amp;#10;用户是否需要回复：:否&amp;#10;用户要求：:退费</t>
    </r>
  </si>
  <si>
    <t>BL202310132120210032</t>
  </si>
  <si>
    <t>2023-10-14 14:46:45</t>
  </si>
  <si>
    <t>判断省分:其他省分&amp;#10;:电话营销争议&amp;#10;:不认可&amp;#10;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&amp;#10;CBSS账单扣费名称：:云加速5G畅玩加油包&amp;#10;SP产品ID/元素ID：:	2100242200&amp;#10;办理渠道:公众中台订单中心&amp;#10;赔付月份：:2023年10月&amp;#10;返还倍率:单倍&amp;#10;赔付金额：:20&amp;#10;是否已经取消业务:是&amp;#10;是否承诺退费 ：:是&amp;#10;用户是否需要回复：:否&amp;#10;用户要求：:退费</t>
  </si>
  <si>
    <t>BL202310122018551588</t>
  </si>
  <si>
    <t>舒银才</t>
  </si>
  <si>
    <t>2023-10-14 10:28:58</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</si>
  <si>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&amp;#10;CBSS账单扣费名称：:云加速5G畅玩加油包(湖北)&amp;#10;办理渠道:*/&amp;#10;赔付月份：:2023年10月&amp;#10;返还倍率:单倍&amp;#10;赔付金额：:20&amp;#10;是否已经取消业务:是&amp;#10;是否承诺退费 ：:是&amp;#10;用户是否需要回复：:否&amp;#10;用户要求：:用户要求尽快处理，谢谢</t>
  </si>
  <si>
    <t>TS202310131746450080</t>
  </si>
  <si>
    <t>向家柱</t>
  </si>
  <si>
    <t>2023-10-14 14:56:28</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</si>
  <si>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反馈9月份为啥扣除了100多，具体看：BL202309171048381893&amp;#13;&amp;#10;争议月份:2023年9月&amp;#13;&amp;#10;争议金额:0&amp;#13;&amp;#10;用户要求:我方已向用户解释，退费已到账，并且取消了业务，但是用户不认可，望后台协助，谢谢。&amp;#13;</t>
  </si>
  <si>
    <t>业务管理-线上引流：用户反映AR彩铃酷趣会员5G加油包（湖北）AA开通问题。经核实，湖北杭州翔羽线上业务代理(宜昌)于23.9月办理，业务已取消，省份已于 2023-09-17 15:32:38 赠送25元话费，已联系客户解释说明，客户表示知晓。</t>
  </si>
  <si>
    <t>TS202310131824430926</t>
  </si>
  <si>
    <t>2023-10-14 11:52:33</t>
  </si>
  <si>
    <t>主办单位：湖北&amp;#10;客户类别：普通客户&amp;#10;10010是否打通：是&amp;#10;是否二次致电10015：是&amp;#10;是否联系：否&amp;#10;升级倾向：&amp;#10;号码归属省：湖北&amp;#10;SVIP等级：&amp;#10;1. 问题类型:;&amp;#10;2. 投诉类型:其他问题;&amp;#10;3. 营业厅地址:;&amp;#10;4. 位置信息:;&amp;#10;5. 位置发生地:;&amp;#10;6. 投诉内容:9月份流量接转一事，我咨询过客服，回答是九月份已满一年没申请，首先是办理半年，满半年我电话客服，回复是继续使用，不用管，九月份我电话客服，月租费38元不变，若有其他项目一律删除，客服也没通知我套餐一年到期，为什么九月份流量不接转，为什么？</t>
  </si>
  <si>
    <t>TS202310121441430388</t>
  </si>
  <si>
    <t>2023-10-14 15:19:33</t>
  </si>
  <si>
    <t>主办单位：湖北&amp;#10;客户类别：首次投诉&amp;#10;10010是否打通：否&amp;#10;是否二次致电10015：是&amp;#10;是否联系：否&amp;#10;升级倾向：&amp;#10;号码归属省：湖北&amp;#10;SVIP等级：&amp;#10;1. 问题类型:;&amp;#10;2. 投诉类型:其他问题;&amp;#10;3. 营业厅地址:;&amp;#10;4. 位置信息:;&amp;#10;5. 位置发生地:;&amp;#10;6. 投诉内容:流量用不了，有话费，有流量，就是用不了</t>
  </si>
  <si>
    <t>"业务规则：①客户投诉产生的原因：号码注销。 &amp;#10;②客户投诉问题核查情况及解决方案：收到贵部转办后，我司立即组织调查。我司2023-10-12 19:43:49联系客户致电未接，已短信答复如需办理可联系我部，如有疑问可在工作时间（08:30-12:00；14:00 -17:30 ）联系07176921001、13032700872宜昌客服。如用户咨询，请前台 10010话务 中心代为解释，谢谢。。&amp;#10;③客户问题满意度：一般。 &amp;#10;④回单人：田群、联系方式：07176921001</t>
  </si>
  <si>
    <t>TS202310121735119234</t>
  </si>
  <si>
    <t>北方二中心&gt;&gt;第一大区&gt;&gt;王忠营区&gt;&gt;王忠营区张敏组</t>
  </si>
  <si>
    <t>2023-10-14 10:17:31</t>
  </si>
  <si>
    <t>用户表示销号之后话费没有退回</t>
  </si>
  <si>
    <t>您反映的问题， 您对号码销户后首充金额不可退规则不满，经核实，您号码余额为首充金额不可清退，因多次未联系上客户，我司无法核实情况处理，已下发短信告知您可添加我司微信13032700872，提供身份证正反面，我部代申请强制清退，如有疑问可在工作时间（08:30-12:00；14:00-17:30）致电我司宜昌联通13032700872，烦请前台代为转告</t>
  </si>
  <si>
    <t>ZX202310121147500657</t>
  </si>
  <si>
    <t>071704215974</t>
  </si>
  <si>
    <t>2023-10-14 16:05:33</t>
  </si>
  <si>
    <t>ZX202309122003590626 已将处理结果告知，用户不认可，表示被动开通宽带，现在要求取消，或者改位置，不愿去营业厅办理，请尽快处理并回复</t>
  </si>
  <si>
    <t>业务规则：客户要求注销宽带，已引导到厅注销，满意度一般</t>
  </si>
  <si>
    <t>ZX202310141408430174</t>
  </si>
  <si>
    <t>周格格</t>
  </si>
  <si>
    <t>2023-10-14 15:42:48</t>
  </si>
  <si>
    <t>判断省分:湖北&amp;#13;&amp;#10;:下一步&amp;#13;&amp;#10;移网一键诊断结果:1.用户状态是否正常：正常.2.查询短信功能是否正常开通：正常.3.查询是否短信黑名单：异常.4.是否存在群障：正常.:诊断有异常&amp;#13;&amp;#10;:短信黑名单&amp;#13;&amp;#10;:是&amp;#13;&amp;#10;:不认可&amp;#13;&amp;#10;:不认可&amp;#13;&amp;#10;:不认可&amp;#13;&amp;#10;:&amp;#13;&amp;#10;用户来电表示对自己加入黑名单不认可，要求我方立马开通，前台解释告知恢复时间，客户要求我方立马开通，请尽快处理，谢谢</t>
  </si>
  <si>
    <t>业务规则：用户反映对自己加入黑名单不认可，现查询失效时间:2023-10-15 23:59:59 。短信黑名单属涉及到敏感字眼，建议用户持续观察使用，用户知晓。</t>
  </si>
  <si>
    <t>ZX202310131128111183</t>
  </si>
  <si>
    <t>刘梅</t>
  </si>
  <si>
    <t>2023-10-14 15:09:51</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</si>
  <si>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不能接收&amp;#13;&amp;#10;:无任何记录&amp;#13;&amp;#10;:不认可&amp;#13;&amp;#10;:用户来电表自己发送了获取的携转码短信，但实际上一直都接受不到短信，自己也没有设置拦截，请尽快核实，谢谢&amp;#13;</t>
  </si>
  <si>
    <t>业务规则：用户反映来电表自己发送了获取的携转码短信，但实际上一直都接受不到短信，自己也没有设置拦截，沟通后已告知用户客服可协助用户查看协转码，用户表示后期自行前往营业厅后再与我们联系，用户知晓</t>
  </si>
  <si>
    <t>ZX202310131348222099</t>
  </si>
  <si>
    <t>张海霞</t>
  </si>
  <si>
    <t>2023-10-14 15:25:17</t>
  </si>
  <si>
    <t>判断省分:湖北&amp;#13;&amp;#10;:失败&amp;#13;&amp;#10;node_42:&amp;#13;&amp;#10;:无合约/简单合约&amp;#13;&amp;#10;:单卡/移移融合副卡套餐&amp;#13;&amp;#10;获取用户证件类型::不认可&amp;#13;&amp;#10;:&amp;#13;&amp;#10;&amp;#13;&amp;#10;高级模板内容：&amp;#13;&amp;#10;问题描述:销户&amp;#13;&amp;#10;第二联系方式:15671044462&amp;#13;&amp;#10;销户原因:号码归属地错误&amp;#13;&amp;#10;用户要求:称在手机上申请的卡 号码归属地要武汉的 表示我方给错号码 又转不了归属地 不愿去营业厅销户 要求我方在线销户 辛苦处理 谢谢&amp;#13;</t>
  </si>
  <si>
    <t>业务规则:用户在手机上申请的卡 号码归属地要武汉的 表示我方给错号码 又转不了归属地，营业厅已明示相关规则， 沟通后现已为号码15671049462；15671044462办理注销成功，满意</t>
  </si>
  <si>
    <t>TS202310140938470629</t>
  </si>
  <si>
    <t>071704535474</t>
  </si>
  <si>
    <t>毛世君</t>
  </si>
  <si>
    <t>2023-10-14 13:52:13</t>
  </si>
  <si>
    <t>用户表示账号是无线改有线现在状态是锁定的无法上网，师傅无法处理师傅在线等着处理，要求公司立即解锁账号3A系统为锁定状态，请尽快处理回复</t>
  </si>
  <si>
    <t>业务规则：安县洋坪镇洋坪社区居委会远安乡镇营服中心4G-CPE项目无资源地址无法上网AA.用户反映已发数固群协助处理，核实后属于后台系统锁定账号宽带无法上网，非网络质量原因，请酌情修改定责，现省分后台已解锁账号，回访用户已恢复，满意。</t>
  </si>
  <si>
    <t>TS202310141130450657</t>
  </si>
  <si>
    <t>071700063208</t>
  </si>
  <si>
    <t>闫巧玲</t>
  </si>
  <si>
    <t>2023-10-14 14:05:27</t>
  </si>
  <si>
    <t>用户表示自己之前在云集路营业厅办理IPTV注销的时候工作人员没有告知需要归还机顶盒遥控器，只告知需要归还机顶盒就可以了，现在用户在西陵一路的营业厅要办理IPTV注销的时候，工作人员又告知遥控器也需要归还不然就需要赔偿30元费用，现用户不认可，表示两家营业厅说法不一致，现要求投诉并核实，有媒体曝光意向，要求在今天内处理答复</t>
  </si>
  <si>
    <t>业务规则：经核实，客户对取消IPTV需退还遥控器不满，联系客户表示营业厅已处理好，无异议，满意。</t>
  </si>
  <si>
    <t>TS202310131855141473</t>
  </si>
  <si>
    <t>2023-10-14 13:35:36</t>
  </si>
  <si>
    <t>该用户再次来电反映之前携转剩余余额退返的问题，详见：TS202310101910400471，称自己已经到营业厅去申请退费，工作人员不给退返，态度还很恶劣，对此不认可，要求尽快核实处理，联系本机。</t>
  </si>
  <si>
    <t>业务规则：经核实用户失效账户内有余额13.15元，联系客户表示已前往城区猇亭自有营业厅办理清退 ，已退费，工作人员按正常流程办理，已联系客户解释并致歉，客户满意。</t>
  </si>
  <si>
    <t>TS202310131950232386</t>
  </si>
  <si>
    <t>2023-10-14 13:38:13</t>
  </si>
  <si>
    <t>&amp;#13;&amp;#10;高级模板内容：&amp;#13;&amp;#10;投诉问题描述:详见工单号TS202310021356270787对工单处理结果不满要求再次核实为什么没有送流量前台已做解释不认可不愿到到厅&amp;#13;&amp;#10;业务名称:0元2GB国内流量包1，0元2GB国内流量包2，0元2GB国内流量包3，0元2GB国内流量包4，0元2GB国内流量包5&amp;#13;&amp;#10;变更渠道:未查询到&amp;#13;&amp;#10;用户要求:尽快核实&amp;#13;</t>
  </si>
  <si>
    <t>业务规则：客户对9月流量未结转不满，营业厅已明示相关规则，经核实属9月赠送的流量故系统无法结转，现线上无免费流量包勾选项，沟通后为用户赠送14G流量供本月使用，满意。</t>
  </si>
  <si>
    <t>TS202310141303390031</t>
  </si>
  <si>
    <t>姜玉尧</t>
  </si>
  <si>
    <t>2023-10-14 16:59:24</t>
  </si>
  <si>
    <t>&amp;#13;&amp;#10;高级模板内容：&amp;#13;&amp;#10;投诉问题描述:用户反馈办理小天卡有返费没有返&amp;#13;&amp;#10;业务名称:小天卡&amp;#13;&amp;#10;宣传渠道:网厅&amp;#13;&amp;#10;宣传内容:充值100送100&amp;#13;&amp;#10;实际情况:充值未送&amp;#13;&amp;#10;用户要求:要求处理&amp;#13;</t>
  </si>
  <si>
    <t>业务规则：现已为用户办理预存享10元赠费*12个月，立即到账，此费用无法抵扣往月欠费及打印发票，用户满意</t>
  </si>
  <si>
    <t>TS202310131224242489</t>
  </si>
  <si>
    <t>刘于芳</t>
  </si>
  <si>
    <t>2023-10-14 09:02:45</t>
  </si>
  <si>
    <t>&amp;#13;&amp;#10;高级模板内容：&amp;#13;&amp;#10;投诉问题描述:用户来电反映宣传和实际不一致，要求我方处理&amp;#13;&amp;#10;业务名称:星锐卡-2023&amp;#13;&amp;#10;宣传渠道:客户经理&amp;#13;&amp;#10;宣传内容:20元/月&amp;#13;&amp;#10;实际情况:30元/月&amp;#13;&amp;#10;用户要求:核查处理&amp;#13;</t>
  </si>
  <si>
    <t>业务规则：用反映宣传和实际不一致，营业厅已明示相关规则，沟通后为用户办理预存话费享10元/月话费优惠12个月（湖北），考虑到是新网入户查询7-10月费用35元，24小时内到账，此费用不可打印发票，满意</t>
  </si>
  <si>
    <t>TS202310140910170051</t>
  </si>
  <si>
    <t>张虎成</t>
  </si>
  <si>
    <t>2023-10-14 14:00:15</t>
  </si>
  <si>
    <t>&amp;#13;&amp;#10;高级模板内容：&amp;#13;&amp;#10;投诉问题描述:月租费不认可，称自己改套餐为什么不告知用户2I承诺低消89元宽带优惠资费 (立即生效)有这个 存在，用户属于自己改的套餐，称我方改套餐没有提示。&amp;#13;&amp;#10;争议月份:2023年10月&amp;#13;&amp;#10;争议金额:89&amp;#13;&amp;#10;用户要求:尽快处理&amp;#13;</t>
  </si>
  <si>
    <t>业务规则：用户对APP改套餐未提示有低消规则不认可，经核实，用户自行在APP上转了资费，但号码2I承诺低消89元宽带业务未取消，导致9月份还是按89元收费，已跟用户解释清楚，并按用户要求取消低消宽带，待宽带竣工后下周五前取消号码低消，考虑用户感知，申请退23.9月低消补收费用，合计54.7元，待10月帐单出帐后，于次月7日前一起到帐，此费用不可打印发票，满意。</t>
  </si>
  <si>
    <t>TS202310131802370424</t>
  </si>
  <si>
    <t>张奥</t>
  </si>
  <si>
    <t>2023-10-14 13:35:03</t>
  </si>
  <si>
    <t>&amp;#13;&amp;#10;高级模板内容：&amp;#13;&amp;#10;投诉问题描述:用户来电中国联通app显示有国内流量5.3g但前台核查没有查看到  用户登录正确 也停留在app上 用户要求核查&amp;#13;&amp;#10;渠道名称:中国联通APP &amp;#13;&amp;#10;办理业务名称:流量&amp;#13;&amp;#10;页面提示:剩余国内流量5.3g&amp;#13;&amp;#10;用户要求:要求核查反馈&amp;#13;</t>
  </si>
  <si>
    <t>业务规则：用户对APP上查询的到的:剩余国内流量无法使用规则不满，经后台查询，该流量属5G专属流量，只能使用到5G网络才能使用，已跟用户解释清楚，考虑用户感知，赠送10GB抽奖流量，本月使用，满意。</t>
  </si>
  <si>
    <t>TS202310131615490173</t>
  </si>
  <si>
    <t>2023-10-14 13:37:11</t>
  </si>
  <si>
    <t>22年Q3Q4重点客户15671026697命中精准预判服务场景:[65岁以上老人] &amp;#13;&amp;#10;[65岁以上老人] &amp;#13;&amp;#10;高级模板内容：&amp;#13;&amp;#10;投诉问题描述:用户来电表示对号码关停后依然收取副卡月功能费，要求退费，用户有提及投诉 未声明渠道&amp;#13;&amp;#10;争议月份:2023年3月、2023年4月、2023年5月、2023年6月、2023年7月、2023年8月、2023年9月&amp;#13;&amp;#10;争议金额:70&amp;#13;&amp;#10;用户要求:要求尽快退费&amp;#13;</t>
  </si>
  <si>
    <t>业务规则：用户对号码关停期间产生月租扣费不满，减免3-9月产生扣费70元，24小时退费到账，此费用无法抵扣往月欠费及打印发票，用户满意</t>
  </si>
  <si>
    <t>TS202310130935435731</t>
  </si>
  <si>
    <t>2023-10-14 10:18:22</t>
  </si>
  <si>
    <t>业务规则：用户对号码销户后首充金额不可退规则不满，经核实，用户号码余额为首充金额不可清退，因多次未联系上客户，我司无法核实情况处理，已下发短信告知用户可添加我司微信13032700872，提供身份证正反面，我部代申请强制清退，如有疑问可在工作时间（08:30-12:00；14:00-17:30）致电我司宜昌联通13032700872，烦请前台代为转告</t>
  </si>
  <si>
    <t>TS202310131722431985</t>
  </si>
  <si>
    <t>孟欣然</t>
  </si>
  <si>
    <t>2023-10-14 15:51:11</t>
  </si>
  <si>
    <t>【2022年上工信部测评重保用户】&amp;#13;&amp;#10;高级模板内容：&amp;#13;&amp;#10;投诉问题描述:用户表示之前套餐都是38元每月 去营业厅办理续约告知和之前一样资费也是每月38元实际上却不是 变成了51元 人工台解释用户不认可 请后台核实处理谢谢&amp;#13;&amp;#10;业务名称: 畅爽冰激凌5G套餐129元&amp;#13;&amp;#10;宣传渠道:网厅&amp;#13;&amp;#10;宣传内容:办理续约告知和之前一样资费也是每月38元&amp;#13;&amp;#10;实际情况:月费51元&amp;#13;&amp;#10;用户要求:用户表示之前套餐都是38元每月 去营业厅办理续约告知和之前一样资费也是每月38元实际上却不是 变成了51元 人工台解释用户不认可 请后台核实处理谢谢&amp;#13;</t>
  </si>
  <si>
    <t>业务规则：用户对营业厅办理套餐折扣活动开沃助理规则不满 ，已跟用户解释清楚，并重新为用户办理存量5G畅爽套餐享89元赠费（次月生效）湖北 ，考虑用户感知，申请退23.9-10月沃助理费用，合计20元，24小时到帐，此费用不可打印发票，满意。</t>
  </si>
  <si>
    <t>TS202310131739352411</t>
  </si>
  <si>
    <t>2023-10-14 14:01:11</t>
  </si>
  <si>
    <t>&amp;#13;&amp;#10;高级模板内容：&amp;#13;&amp;#10;投诉问题描述:用户称自己在快手广告看到了一个套餐，收到后要激活得下载泰悦互联软件，然后首冲100，用户处理完以为是预存款，结果发现被骗，找对方客服理论不认可，投诉到工信部，工信部让先找联通处理，不成再去找他们&amp;#13;&amp;#10;业务名称:开户新装&amp;#13;&amp;#10;宣传渠道:其他:快手&amp;#13;&amp;#10;宣传内容:19元一个月&amp;#13;&amp;#10;实际情况:39元一个月&amp;#13;&amp;#10;用户要求:退还首冲的100元。&amp;#13;</t>
  </si>
  <si>
    <t>业务规则：用户反馈号码充值问题，因联系号码为空号，我司无法核实情况处理，若用户再次来电，麻烦提供有效联系方式，或可让用户联系如有疑问可在工作时间（08:30-12:00；14:00-17:30）致电我司宜昌联通13032700872，烦请前台代为转告</t>
  </si>
  <si>
    <t>TS202310132110520822</t>
  </si>
  <si>
    <t>王昆</t>
  </si>
  <si>
    <t>2023-10-14 10:26:13</t>
  </si>
  <si>
    <t>22年Q3Q4重点客户22年Q3Q4重点客户&amp;#13;&amp;#10;高级模板内容：&amp;#13;&amp;#10;投诉问题描述:用户来电反映（对副卡收费不认可），我方核实（副卡月功能费-10元(次月生效)），用户对此不认可，烦请后台协助处理。 &amp;#13;&amp;#10;争议月份:2023年10月&amp;#13;&amp;#10;争议金额:1&amp;#13;&amp;#10;用户要求:用户要求减免&amp;#13;</t>
  </si>
  <si>
    <t>业务规则：用户反映副卡免费问题，经核实，副卡扣费规则为10元 /月，出于服务角度，已勾选副卡0月租优惠，次月生效，用户满意。</t>
  </si>
  <si>
    <t>TS202310130839332331</t>
  </si>
  <si>
    <t>徐自勇</t>
  </si>
  <si>
    <t>2023-10-14 09:47:27</t>
  </si>
  <si>
    <t>&amp;#13;&amp;#10;高级模板内容：&amp;#13;&amp;#10;投诉问题描述:用户反馈要求查询昨天在关机中来电的电话数据，已解释未接通号码无法查询，用户不接受，烦请协助谢谢！&amp;#13;&amp;#10;业务名称:查询数据&amp;#13;&amp;#10;查询渠道:无&amp;#13;&amp;#10;推荐用户去渠道，用户是否认可:否&amp;#13;&amp;#10;用户要求:用户反馈要求查询昨天在关机中来电的电话数据，已解释未接通号码无法查询，用户不接受，烦请协助谢谢！&amp;#13;</t>
  </si>
  <si>
    <t>业务规则：用户反映关机中来电的电话数据无法查询，营业厅已明示相关规则，建议用户开通漏话提醒业务，现线上无法提供关机后的来电号码，用户知晓。</t>
  </si>
  <si>
    <t>TS202310131841031236</t>
  </si>
  <si>
    <t>2023-10-14 14:26:29</t>
  </si>
  <si>
    <t>:号卡配送问题&amp;#13;&amp;#10;:配送时工作人员要求必须充值话费&amp;#13;&amp;#10;:不认可&amp;#13;&amp;#10;:不认可&amp;#13;&amp;#10;:&amp;#13;&amp;#10;今天有工作人员上门激活号卡要求充值100元话费，前台解释不认可，要求投诉，请尽快核实回复处理，谢谢</t>
  </si>
  <si>
    <t>业务规则：用户反映首充话费问题，经核实，号码开户后需预存不低于50元以上话费，致电未接，已短信答复，如有疑问可在工作时间（08:30-12:00；14:00-17:30）联系07176921001、13032700872宜昌客服。如用户咨询，请前台10010话务中心代为解释，谢谢。</t>
  </si>
  <si>
    <t>TS202310131416212051</t>
  </si>
  <si>
    <t>投诉工单（2021版）&gt;&gt;融合&gt;&gt;【入网】办理&gt;&gt;手、网、短、微厅（含公众号）办理差错/不成功</t>
  </si>
  <si>
    <t>2023-10-14 13:37:54</t>
  </si>
  <si>
    <t>&amp;#13;&amp;#10;高级模板内容：&amp;#13;&amp;#10;投诉问题描述:  用户称 15337403933号码在营业厅办理的时候告知可以将 18607208269转为副卡现在查询，未转为副卡加急核实回电处理谢谢，用户要求线上打电话直接转为副卡不愿意到营业厅加急联系13997667552的电话&amp;#13;&amp;#10;业务名称:副卡&amp;#13;&amp;#10;办理渠道:微厅（含公众号）&amp;#13;&amp;#10;业务提示:无&amp;#13;&amp;#10;用户要求:&amp;#13;&amp;#10;&amp;#13;&amp;#10;用户称 15337403933号码在营业厅（未提供具体营业厅位置）办理的时候告知可以将&amp;#13;&amp;#10;18607208269转为副卡现在查询，未转为副卡加急核实回电处理谢谢，用户要求线上打电话直接转为副卡不愿意到营业厅加急联系13997667552的电话&amp;#13;&amp;#10;&amp;#13;</t>
  </si>
  <si>
    <t>业务规则：用户反映需18607208269转为副卡，经核实该号码有自动充业务现线上无对应勾选项，沟通后待用户取消该业务以后与我们联系再操作办理；另按用户要求将号码13032705182转为15337403933副卡成功，满意。</t>
  </si>
  <si>
    <t>TS202310141008151255</t>
  </si>
  <si>
    <t>2023-10-14 14:13:11</t>
  </si>
  <si>
    <t>用来称在8月办理的携出，但是费用没有退费，在异地，无法去营业厅，要求我方退费</t>
  </si>
  <si>
    <t>业务规则：用户需办理退费，营业厅已明示相关规则，经核实用户于2023-09-29 18:02:06由湖北省分公司电子商务部办理的拆机销户，沟通后建议用户后期自行前往自营厅办理话费余额清退，满意。</t>
  </si>
  <si>
    <t>TS202310131359431739</t>
  </si>
  <si>
    <t>陈</t>
  </si>
  <si>
    <t>2023-10-14 16:55:07</t>
  </si>
  <si>
    <t>主办单位：湖北&amp;#10;客户类别：首次投诉&amp;#10;10010是否打通：否&amp;#10;是否二次致电10015：是&amp;#10;是否联系：是&amp;#10;升级倾向：&amp;#10;号码归属省：湖北&amp;#10;SVIP等级：&amp;#10;话费套餐自动升级</t>
  </si>
  <si>
    <t>业务规则①客户投诉产生的原因：客户反映折扣活动问题。							&amp;#10;②客户投诉问题核查情况及解决方案：收到贵部转办后，我司立即组织调查。经核实，用户要求办理套餐7折优惠，系统无勾选项，无法办理。已协商客户办理转资畅爽冰激凌5G套餐99元套餐，参加 存量5G畅爽套餐享39元赠费 活动，次月生效，客户满意。							&amp;#10;③客户问题满意度：满意。							&amp;#10;④回单人:宜昌客服王晓玉；联系电话：07176921001。</t>
  </si>
  <si>
    <t>TS202310121913261630</t>
  </si>
  <si>
    <t>2023-10-14 09:03:28</t>
  </si>
  <si>
    <t>&amp;#13;&amp;#10;高级模板内容：&amp;#13;&amp;#10;投诉问题描述:用户来电对本机号码的套餐费用不认可，称之前是办理的五折，要求核查五折什么时候结束的，要求把多扣的费用退还，把五折活动加上去，已解释，仍不理解，请处理&amp;#13;&amp;#10;争议月份:2023年10月&amp;#13;&amp;#10;争议金额:0&amp;#13;&amp;#10;用户要求:要求退费，办理五折折扣&amp;#13;</t>
  </si>
  <si>
    <t>TS202310132101520728</t>
  </si>
  <si>
    <t>2023-10-14 17:05:26</t>
  </si>
  <si>
    <t>TS202310111706081254  您反映低消的问题，系统支撑：因系统支撑不到位导致赠费与低消互斥产生补收，申请补赠炫彩通信助理包6元版（立即生效）2022年6月-2023年4月合计66元，退至宽带私有账户，24小时内到账，此费用不可打印账单发票，回访满意     用户要求现金返还，不认可增送到宽带私有账户，需要公司尽快处理</t>
  </si>
  <si>
    <t>业务规则：因赠费与低消互斥产生补收，减免9月低消补收费用58.3元，用户要求现金到账，已返销前期费用66元，补退58.3元，071701054753私有到账20元，现金到账38.3元。24小时退费到账，此费用无法抵扣往月欠费及打印发票，用户满意</t>
  </si>
  <si>
    <t>TS202310141355550947</t>
  </si>
  <si>
    <t>2023-10-14 17:17:27</t>
  </si>
  <si>
    <t>&amp;#13;&amp;#10;高级模板内容：&amp;#13;&amp;#10;投诉问题描述:前期工单流水号:TS202310071739430881解释后用户要求再次联系请处理谢谢&amp;#13;&amp;#10;产品名称: 花呗先享5G99元直降1100（社会36期） &amp;#13;&amp;#10;办理时间:2022-12-28&amp;#13;&amp;#10;办理渠道:宜昌城区政企东山沃通专业代理&amp;#13;&amp;#10;用户要求:要求加急处理谢谢&amp;#13;</t>
  </si>
  <si>
    <t>业务规则：用户反应映自己被不知情办理了花呗分期合约于2022-12-28办理，营业厅已明示相关规则，现线上无取消勾选项，沟通后需用户自行前往自营厅办理，用户知晓，</t>
  </si>
  <si>
    <t>ZX202310131933192289</t>
  </si>
  <si>
    <t>071703628060</t>
  </si>
  <si>
    <t>李保军</t>
  </si>
  <si>
    <t>2023-10-14 14:08:44</t>
  </si>
  <si>
    <t>用户来电要求注销此宽带，挽留无效，表示宽带未安装使用过，不知情被动办理的自己以后也不需要，要求尽快销户宽带并回复。&amp;#13;</t>
  </si>
  <si>
    <t>业务取消（城区政企）：用户要求注销宽带，挽留无效，已取消成功，满意。</t>
  </si>
  <si>
    <t>ZX202310131112150996</t>
  </si>
  <si>
    <t>071704028807</t>
  </si>
  <si>
    <t>冯明成</t>
  </si>
  <si>
    <t>2023-10-14 09:04:50</t>
  </si>
  <si>
    <t>用户来电要求注销宽带，用户表示人在外地，无法到归属地营业厅办理注销，要求客服登记手机号码绑定的两条宽带，071700859288和071704028807，解释无效，用户反映强烈，要求两条宽带都注销。要求客服登记处理。</t>
  </si>
  <si>
    <t>业务取消（当阳乡镇营服中心）：用户要求取消实装宽带，挽留无效，已核对用户身份协助取消，满意。</t>
  </si>
  <si>
    <t>ZX202310121458512003</t>
  </si>
  <si>
    <t>071700512780</t>
  </si>
  <si>
    <t>蒋慧</t>
  </si>
  <si>
    <t>2023-10-14 09:08:06</t>
  </si>
  <si>
    <t>【2022年上工信部测评重保用户】【2022年上工信部测评重保用户】判断省分:湖北&amp;#13;&amp;#10;:自己办理的宽带&amp;#13;&amp;#10;:挽留失败&amp;#13;&amp;#10;:不同意&amp;#13;&amp;#10;:&amp;#13;&amp;#10;&amp;#13;&amp;#10;高级模板内容：&amp;#13;&amp;#10;问题描述:要求注销宽带业务，更改一个低资费的套餐，已经六七年没在宜昌了&amp;#13;&amp;#10;第二联系方式:18671602712&amp;#13;&amp;#10;销户原因:未使用此宽带，人现在在武汉了&amp;#13;&amp;#10;用户要求:要求注销宽带业务，更改一个低资费的套餐&amp;#13;</t>
  </si>
  <si>
    <t>业务取消（五峰城西营服中心）：实装宽带销户，经核实套餐属全国冰激凌融合99家庭自由畅玩套餐100M宽带（新），注销宽带后需转资，用户表示需考虑一下，暂时不做操作，用户知晓</t>
  </si>
  <si>
    <t>BL202310131124182393</t>
  </si>
  <si>
    <t>2023-10-14 10:08:48</t>
  </si>
  <si>
    <t>产品类型:标准合约-存费折扣;产品名称:5G冰激凌套餐享24个月6折优惠（次月生效）（湖北）;产品描述:99元及以上产品享受套餐月费6折优惠，次月生效，有效期24个月&amp;#13;&amp;#10;;产品ID:91078551;开始时间:2022-09-01 00:00:00;结束时间:2024-08-31 23:59:59;订购渠道:拓见科技(深圳)有限公司武汉分公司(宜昌);客户确认方式:无。&amp;#13;&amp;#10;查询增值业务:&amp;#13;&amp;#10;合约信息查询:&amp;#13;&amp;#10;系统查询到有产品信息&amp;#13;&amp;#10;:无确认方式&amp;#13;&amp;#10;客户不了解此业务，要求取消或投诉&amp;#13;&amp;#10;维系挽留:不接受&amp;#13;&amp;#10;一键退订:‘一键退订’按钮操作提示操作失败/‘退订选择’置灰&amp;#13;&amp;#10;:仍然退订失败&amp;#13;&amp;#10;判断省分:其他省分&amp;#13;&amp;#10;用户来电要求我方取消（5G冰激凌套餐享24个月6折优惠（次月生效）），也不愿到营业厅，坚决要求我方取消，请核实处理，要求联系13098410506&amp;#13;</t>
  </si>
  <si>
    <t>业务取消（当阳乡镇 ）客户要求取消5G冰激凌套餐享24个月6折优惠，未转营服维系，挽留无效，客服部已操作取消，满意。</t>
  </si>
  <si>
    <t>ZX202310121747551007</t>
  </si>
  <si>
    <t>071703637263</t>
  </si>
  <si>
    <t>智先强</t>
  </si>
  <si>
    <t>2023-10-14 09:06:31</t>
  </si>
  <si>
    <t>用户表示未实装宽带，要求取消，挽留无效，要求取消宽带融合绑定业务，请公司处理答复</t>
  </si>
  <si>
    <t>业务取消（西陵 营服中心）：实装宽带销户，挽留无效，客服部取消，满意。</t>
  </si>
  <si>
    <t>BL202310131054341874</t>
  </si>
  <si>
    <t>王明英</t>
  </si>
  <si>
    <t>2023-10-14 09:18:47</t>
  </si>
  <si>
    <t>判断省分:湖北&amp;#13;&amp;#10;:有意向资费&amp;#13;&amp;#10;:其他资费&amp;#13;&amp;#10;:否&amp;#13;&amp;#10;node_104:&amp;#13;&amp;#10;node_102:&amp;#13;&amp;#10;:升套/平套&amp;#13;&amp;#10;:&amp;#13;&amp;#10;&amp;#13;&amp;#10;高级模板内容：&amp;#13;&amp;#10;用户诉求:用户来电要求将副卡变更为29元腾讯大王卡套餐，办理时提示：更换主产品，必须同时取消副卡！一线已建议用户到营业厅办理解绑后变更，用户表示不方便到营业厅，强烈要求我方为其变更，请协助处理，谢谢&amp;#13;&amp;#10;当前套餐名称: 5G副卡基本套餐(优享服务)&amp;#13;&amp;#10;新套餐名称（转入套餐名称）:29元腾讯大王卡&amp;#13;&amp;#10;是合约期内（含靓号）:是&amp;#13;</t>
  </si>
  <si>
    <t>业务取消（夷陵城区 ）客户要求解绑主副卡，未转营服维系，挽留无效，客服部已操作解绑，满意。</t>
  </si>
  <si>
    <t>BL202310131106312083</t>
  </si>
  <si>
    <t>王先秀</t>
  </si>
  <si>
    <t>2023-10-14 09:04:40</t>
  </si>
  <si>
    <t>13085165560命中精准预判服务场景:[65岁以上老人] &amp;#13;&amp;#10;产品类型:标准合约-存费送业务;产品名称:预存1元得盲盒24个月-次月生效-湖北宜昌;产品描述:解约条款：用户申请办理提前解约，需支付解约赔偿金，支付后办理解约，XX生效（根据实际情况打印：立即生效、次月生效）。&amp;#13;&amp;#10;违约赔偿金：按系统标准资费规则计费，流量3元/G，语音0.15元/分钟，短信0.1元/条。;产品ID:91082668;开始时间:2022-06-01 00:00:00;结束时间:2024-05-31 23:59:59;订购渠道:宜都新时空手机世界宜都店合作厅;客户确认方式:无。&amp;#13;&amp;#10;查询增值业务:&amp;#13;&amp;#10;合约信息查询:&amp;#13;&amp;#10;系统查询到有产品信息&amp;#13;&amp;#10;:无确认方式&amp;#13;&amp;#10;客户不了解此业务，要求取消或投诉&amp;#13;&amp;#10;维系挽留:不接受&amp;#13;&amp;#10;一键退订:‘一键退订’按钮操作提示操作失败/‘退订选择’置灰&amp;#13;&amp;#10;:仍然退订失败&amp;#13;&amp;#10;判断省分:其他省分&amp;#13;&amp;#10;&amp;#13;&amp;#10;用户来电要求取消预存1元得盲盒24个月-次月生效-湖北宜昌业务，请协助处理回访&amp;#13;&amp;#10;&amp;#13;</t>
  </si>
  <si>
    <t>业务取消（宜都城区营服）：客户1元盲盒业务客户已到厅取消，现已成功携出，回访满意</t>
  </si>
  <si>
    <t>BL202310131316151439</t>
  </si>
  <si>
    <t>林开兰</t>
  </si>
  <si>
    <t>2023-10-14 09:01:26</t>
  </si>
  <si>
    <t>产品类型:标准合约-存费送业务;产品名称:（湖北宜昌）预存话费得2G流量24个月-次月生效;产品描述:解约条款：用户申请办理提前解约，需支付解约赔偿金，支付后办理解约，XX生效（根据实际情况打印：立即生效、次月生效）。&amp;#13;&amp;#10;违约赔偿金：按系统标准资费规则计费，流量3元/G，语音0.15元/分钟，短信0.1元/条。;产品ID:91082663;开始时间:2022-05-01 00:00:00;结束时间:2024-04-30 23:59:59;订购渠道:长阳自有营业厅;客户确认方式:无。&amp;#13;&amp;#10;查询增值业务:&amp;#13;&amp;#10;合约信息查询:&amp;#13;&amp;#10;系统查询到有产品信息&amp;#13;&amp;#10;:无确认方式&amp;#13;&amp;#10;客户不了解此业务，要求取消或投诉&amp;#13;&amp;#10;维系挽留:不接受&amp;#13;&amp;#10;一键退订:‘一键退订’按钮操作提示操作失败/‘退订选择’置灰&amp;#13;&amp;#10;:仍然退订失败&amp;#13;&amp;#10;判断省分:其他省分&amp;#13;&amp;#10;&amp;#13;&amp;#10;用户要求取消（湖北宜昌）预存话费得2G流量24个月-次月生效，请尽快联系处理&amp;#13;</t>
  </si>
  <si>
    <t>业务取消（长阳城区营服）：客户要求取消（湖北宜昌）预存话费得2G流量24个月，已按客户要求办理，回访满意</t>
  </si>
  <si>
    <t>TS202310141444241952</t>
  </si>
  <si>
    <t>2023-10-14 15:30:39</t>
  </si>
  <si>
    <t>主办单位：湖北&amp;#10;客户类别：&amp;#10;10010是否打通：是&amp;#10;是否二次致电10015：是&amp;#10;是否联系：是&amp;#10;升级倾向：无&amp;#10;号码归属省：湖北&amp;#10;SVIP等级：&amp;#10;用户表示自己在湖北宜昌当阳市当阳城区南正街自有营业厅办理宽带注销，营业厅已领导不在为由不给用户办理，要求投诉&amp;#13;&amp;#10;身份证 420582198207265038&amp;#13;&amp;#10;姓名张邦武&amp;#13;</t>
  </si>
  <si>
    <t>业务取消（当阳乡镇营服中心）&amp;#10;①客户基本资料：业务号码：13707201267、客户姓名：无、套餐情况：无*；客户反映取消CPE宽带的问题； &amp;#10;②首次联系客户时间：2023-10-14 15:09:58&amp;#10;③投诉核查处理情况：收到贵部转办，我司立即组织核查，经核实，用户要求取消15572783959号码上的CPE宽带，挽留无效，已核对身份信息协助取消，并拆分副卡，转资8元全国流量王套餐，次月生效，满意。&amp;#10;④答复客户时间及客户满意度评价：根据上述核实情况，我司于2023-10-14 15:09:58联系客户满意，回单人：潘娥、联系方式：07176921001&amp;#10;⑤投诉核查关联材料：无</t>
  </si>
  <si>
    <t>TS202310111538431362</t>
  </si>
  <si>
    <t>2023-10-14 13:12:45</t>
  </si>
  <si>
    <t>主办单位：湖北&amp;#10;客户类别：星级客户&amp;#10;10010是否打通：是&amp;#10;是否二次致电10015：是&amp;#10;是否联系：是&amp;#10;升级倾向：无&amp;#10;号码归属省：湖北&amp;#10;SVIP等级：&amp;#10;预处理名称:产品订购一键诊断&amp;#13;&amp;#10;业务产品类型:反映其他业务问题&amp;#13;&amp;#10;用户是否接受:用户不接受&amp;#13;&amp;#10;是否知情订购:知情订购&amp;#13;&amp;#10;备注:&amp;#13;&amp;#10;用户来电反映要求取消宽带业务，请核实处理。   &amp;#13;&amp;#10;（协办工单）集团高星用户，务必于12小时内，上传/办理：取消宽带业务，请加宽带办理协议 ，请协助取消。</t>
  </si>
  <si>
    <t>业务取消（远安乡镇营服中心）&amp;#10;①客户基本资料：业务号码：13098400646、客户姓名：李志红、套餐情况：畅越冰激凌5G套餐59元；客户反映宽带取消的问题； &amp;#10;②首次联系客户时间：2023-10-11 16:08:26&amp;#10;③投诉核查处理情况：收到贵部转办，我司立即组织核查，经核实，用户反馈实装宽带取消问题，挽留无效，已核对身份信息协助取消，并按用户要求主副卡转资4G全国流量王8元套餐，次月生效，满意。&amp;#10;④答复客户时间及客户满意度评价：根据上述核实情况，我司于2023-10-11 16:08:26联系客户满意，回单人：潘娥、联系方式：07176921001&amp;#10;⑤投诉核查关联材料：无</t>
  </si>
  <si>
    <t>TS202310141430131648</t>
  </si>
  <si>
    <t>田杏</t>
  </si>
  <si>
    <t>2023-10-14 16:32:28</t>
  </si>
  <si>
    <t>&amp;#13;&amp;#10;高级模板内容：&amp;#13;&amp;#10;投诉问题描述:用户来电要求主副卡解绑，主副卡机主不在一起，推荐营业厅不认可，请协助&amp;#13;&amp;#10;用户状态:开通&amp;#13;&amp;#10;停机原因:主副卡解绑&amp;#13;&amp;#10;第二联系电话:18607203331&amp;#13;&amp;#10;用户要求:要求主卡18607202223和副卡18607203331解绑&amp;#13;</t>
  </si>
  <si>
    <t>业务取消（政企客户服务中心）客户要求解绑主副卡，未转营服维系，挽留无效，客服部已操作解绑，满意。</t>
  </si>
  <si>
    <t>TS202310111100452249</t>
  </si>
  <si>
    <t>2023-10-14 10:40:37</t>
  </si>
  <si>
    <t>主办单位：湖北&amp;#10;客户类别：星级客户&amp;#10;10010是否打通：否&amp;#10;是否二次致电10015：是&amp;#10;是否联系：否&amp;#10;升级倾向：&amp;#10;号码归属省：湖北&amp;#10;SVIP等级：&amp;#10;1. 问题类型:;&amp;#10;2. 投诉类型:退订争议;&amp;#10;3. 营业厅地址:;&amp;#10;4. 位置信息:;&amp;#10;5. 位置发生地:;&amp;#10;6. 投诉内容:取消主副卡关系&amp;#10;因套餐不够用，特分开使用，营业厅不办理，特申请线上处理，副卡改29大王卡</t>
  </si>
  <si>
    <t>业务取消：①客户投诉产生的原因：合约限制办理携转不成功。&amp;#10;②客户投诉问题核查情况及解决方案：收到贵部转办后，我司立即组织调查。经核实，（西陵城区营服中心）客户要求取消CPE宽带、注销副卡，已按客户要求办理，并与客户达成一致。我司于2023-10-13 11:20:38联系客户解释以上情况。&amp;#10;③客户问题满意度：满意&amp;#10;④回单人：张婷   6921001</t>
  </si>
  <si>
    <t>ZX202310131608530780</t>
  </si>
  <si>
    <t>071700050011</t>
  </si>
  <si>
    <t>2023-10-14 14:10:33</t>
  </si>
  <si>
    <t>用户来电要求注销此宽带，挽留无效，表示宽带未安装使用过是不知情被动办理的，自己也不需要宽带，要求尽快销户宽带并回复。</t>
  </si>
  <si>
    <t>业务取消（西陵营服）宽带，虚拟宽带，挽留失败，客服部已取消，满意</t>
  </si>
  <si>
    <t>ZX202310131039560679</t>
  </si>
  <si>
    <t>071700078308</t>
  </si>
  <si>
    <t>张超盼</t>
  </si>
  <si>
    <t>2023-10-14 09:03:31</t>
  </si>
  <si>
    <t>用户表示被动办理宽带不满，要公司为其注销并回复。</t>
  </si>
  <si>
    <t>业务取消（西陵营服中心）：虚装宽带销户，挽留成功，用户表示暂时不操作取消，后期有需要再与我们联系，用户满意。</t>
  </si>
  <si>
    <t>ZX202310131140341300</t>
  </si>
  <si>
    <t>071700308584</t>
  </si>
  <si>
    <t>陈秀菊</t>
  </si>
  <si>
    <t>2023-10-14 09:01:42</t>
  </si>
  <si>
    <t>判断省分:湖北&amp;#13;&amp;#10;:自己办理的宽带&amp;#13;&amp;#10;:挽留失败&amp;#13;&amp;#10;:不同意&amp;#13;&amp;#10;:&amp;#13;&amp;#10;&amp;#13;&amp;#10;高级模板内容：&amp;#13;&amp;#10;问题描述:要求我部注销宽带&amp;#13;&amp;#10;第二联系方式:15926965050&amp;#13;&amp;#10;销户原因:长期没有使用&amp;#13;&amp;#10;用户要求:要求我部注销宽带&amp;#13;</t>
  </si>
  <si>
    <t>业务取消（夷陵城区营服）：客户要求注销实装宽带，联系客户表示暂不注销，回访满意</t>
  </si>
  <si>
    <t>ZX202310121624290306</t>
  </si>
  <si>
    <t>071700300815</t>
  </si>
  <si>
    <t>屈家发</t>
  </si>
  <si>
    <t>2023-10-14 09:03:48</t>
  </si>
  <si>
    <t>用户来电要求注销宽带，挽留失败，请公司处理答复</t>
  </si>
  <si>
    <t>业务取消（夷陵城区营服）：客户要求注销实装宽带，已按客户要求办理，回访满意</t>
  </si>
  <si>
    <t>ZX202310121617090241</t>
  </si>
  <si>
    <t>071704162648</t>
  </si>
  <si>
    <t>周玉峰</t>
  </si>
  <si>
    <t>2023-10-14 09:06:13</t>
  </si>
  <si>
    <t>#2022重保客户#用户来电要求注销名下宽带，解释挽留无效，拒绝前往营业厅，坚持要求线上注销宽带，请跟进处理。</t>
  </si>
  <si>
    <t>业务取消（远安乡镇营服中心）：实装宽带销户，挽留成功，沟通后为用户办理2023-11-01 00:00:00至2024-09-30 23:59:59】 存量5G畅爽套餐享39元赠费 湖北，满意。</t>
  </si>
  <si>
    <t>TS202310131115530849</t>
  </si>
  <si>
    <t>071700031071</t>
  </si>
  <si>
    <t>张晶</t>
  </si>
  <si>
    <t>2023-10-14 09:02:48</t>
  </si>
  <si>
    <t>&amp;#13;&amp;#10;高级模板内容：&amp;#13;&amp;#10;投诉问题描述:用户称没有办理宽带&amp;#13;&amp;#10;业务名称:（宜昌政企）三峡大学校园宽带包月-100M产品（校园迁转）&amp;#13;&amp;#10;争议月份:2023年10月&amp;#13;&amp;#10;争议金额:40&amp;#13;&amp;#10;办理渠道:无&amp;#13;&amp;#10;前台是否取消:未取消&amp;#13;&amp;#10;是否承诺退费:否&amp;#13;&amp;#10;用户要求:用户不认可，解释无效，不愿意去营业厅，要求我司退费和取消，请处理，&amp;#13;</t>
  </si>
  <si>
    <t>业务取消（校园营服中心）：联系客户表示暂不取消宽带，保留使用，后期有注销需求联系我部，回访满意</t>
  </si>
  <si>
    <t>TS202310131054230281</t>
  </si>
  <si>
    <t>胡庆玲</t>
  </si>
  <si>
    <t>2023-10-14 11:00:08</t>
  </si>
  <si>
    <t>主办单位：湖北&amp;#10;客户类别：普通客户&amp;#10;10010是否打通：是&amp;#10;是否二次致电10015：是&amp;#10;是否联系：是&amp;#10;升级倾向：无&amp;#10;号码归属省：湖北&amp;#10;SVIP等级：&amp;#10;预处理名称:产品订购一键诊断&amp;#13;&amp;#10;业务产品类型:反映其他业务问题&amp;#13;&amp;#10;用户是否接受:用户不接受&amp;#13;&amp;#10;是否知情订购:不知情订购&amp;#13;&amp;#10;是否授权范围:否&amp;#13;&amp;#10;备注:用户来电反映不知情办理宽带业务，要求注销宽带，另外用户要求改套餐，请尽快处理并回电。&amp;#13;</t>
  </si>
  <si>
    <t>业务取消（枝江乡镇营服中心）：①客户基本资料：业务号码：13085158593、客户姓名：胡庆玲、套餐情况：30元存量专属家庭融合移网主卡套餐（湖北38档）；客户反映需注销宽带； &amp;#10;②首次联系客户时间：2023-10-13 11:32:48&amp;#10;③投诉核查处理情况：收到贵部转办，我司立即组织核查，经核实现已为用户办理注销。&amp;#10;④答复客户时间及客户满意度评价：根据上述核实情况，我司于2023-10-13 11:32:48联系客户满意，回单人：田群、联系方式：07176921001&amp;#10;⑤投诉核查关联材料：无。</t>
  </si>
  <si>
    <t>ZX202310131746481650</t>
  </si>
  <si>
    <t>咨询工单（2021版）&gt;&gt;附加产品/服务&gt;&gt;IPTV业务</t>
  </si>
  <si>
    <t>邹学鹏</t>
  </si>
  <si>
    <t>2023-10-14 14:05:52</t>
  </si>
  <si>
    <t>用户来电反映自己想再加装一台机顶盒，建议我们一条宽带可以装多个机顶盒，请核实</t>
  </si>
  <si>
    <t>业务咨询：客户咨询加装机顶盒业务，已转夷陵区自营厅联系用户咨询处理，致电未接，已短信答复，如有疑问可在工作时间（08:30-12:00；14:00-17:30）联系07176921001、13032700872宜昌客服。如用户咨询，请前台10010话务中心代为解释，谢谢。</t>
  </si>
  <si>
    <t>ZX202310131939312312</t>
  </si>
  <si>
    <t>迪力木拉提·木合塔尔</t>
  </si>
  <si>
    <t>2023-10-14 11:16:48</t>
  </si>
  <si>
    <t>用户表示联通app 话费详情页面内显示有违约金【见附件】，表示自己除了 正常开通的套餐，没有办理其他业务，要求核实此违约金情况，核实后尽快通知到用户</t>
  </si>
  <si>
    <t>业务咨询：客户咨询系统显示违约金问题。经核实，用户6月产生欠费一直未缴，当前有往月欠费，建议用户结清欠费再试，表示知晓。</t>
  </si>
  <si>
    <t>ZX202310121612360195</t>
  </si>
  <si>
    <t>咨询工单（2021版）&gt;&gt;商机信息&gt;&gt;政企客户商机</t>
  </si>
  <si>
    <t>2023-10-14 09:14:21</t>
  </si>
  <si>
    <t>用户来电要求宜昌市夷陵区政企负责人与 用户联系，用户表示有政企业务需要洽谈，请协助处理，谢谢</t>
  </si>
  <si>
    <t>业务咨询：用户要求宜昌市夷陵区政企负责人与 用户联系，表示有政企业务需要洽谈，已发夷陵区政企负责人24小内联系用户，用户表示知晓。</t>
  </si>
  <si>
    <t>ZX202310141240582102</t>
  </si>
  <si>
    <t>潘洪青</t>
  </si>
  <si>
    <t>2023-10-14 16:41:47</t>
  </si>
  <si>
    <t>用户想要过户，但是户主有病在身，去不了营业厅，解释无法代办不认可，要求专人核实处理回复，谢谢  要求在14号内处理回复，谢谢</t>
  </si>
  <si>
    <t>业务咨询：用户咨询过户问题，联系用户外称自己号码已经携号转网了，现不用处理了，满意。</t>
  </si>
  <si>
    <t>TS202310121245120508</t>
  </si>
  <si>
    <t>2023-10-14 11:29:47</t>
  </si>
  <si>
    <t>&amp;#13;&amp;#10;高级模板内容：&amp;#13;&amp;#10;投诉问题描述:用户来电称本机号码开通的2I专享39元20GB炫彩超会5G包 ，在登录百宝箱，收不到验证码，无法登录，已解释，用户不认可，要求核实处理，谢谢&amp;#13;&amp;#10;操作渠道:公众号百宝箱&amp;#13;&amp;#10;参加活动（套餐）名称:2I专享39元20GB炫彩超会5G包 &amp;#13;&amp;#10;页面提示:无&amp;#13;&amp;#10;用户要求:请协助处理，谢谢&amp;#13;</t>
  </si>
  <si>
    <t>我终端使用：客户反映开通2I专享39元20GB炫彩超会5G包 ，登录百宝箱收不到验证码。经本地核实，客户短信功能正常，其他短信均能正常接收，建议客户换机换卡测试，客户表示知晓。</t>
  </si>
  <si>
    <t>TS202310131023465314</t>
  </si>
  <si>
    <t>汪玉哲</t>
  </si>
  <si>
    <t>河南</t>
  </si>
  <si>
    <t>2023-10-14 10:07:23</t>
  </si>
  <si>
    <t>手机号码无法主被叫&amp;#10;无法主叫还是被叫:无法主叫&amp;#10;移网一键诊断:下一步&amp;#10;&amp;#10;固定地点还是任何地点:不在归属地&amp;#10;下一步&amp;#10;1、受理流水号： ;2、受理号码：15572762269;3、主叫号码：15572762269;4、被叫号码： ;5、客户姓名：汪玉哲;6、客户级别：一星用户;7、用户归属地：南阳市;8、受理员工工号：N1TR004571;9、手机厂商： ;10、投诉渠道：10010客服热线;11、投诉打点范围：0.15千米;12、投诉地址：南阳市-新野县:新野县歪子镇人民政府【南正街与歪子大街交汇处西北100米】;13、网格ID：623994;14、网格名称：南阳市新野县_623994;15、经度：112.392001;16、纬度：32.734361;17、用户现象：未发现网络问题;18、答复口径：您提供的位置周围基站暂时没有发现异常，建议您先进行换机换卡测试并留意观察。;19、网络类型：5G;20、投诉现象最近发生时间：一周以上;21、语音通话或数据上网：语音;22、室内或室外：室内外;23、手机信号强弱：满格;24、周边联通用户使用情况：不清楚;25、主工单流水号：hen16970863553769163457;26、语音业务类型：无法主被叫;27、数据业务类型：;28、用户是否接收解释：否;29、公告类型：;30、区县编码：411301;31、基站ID：4276690,4276615;32、基站名称：NYRHODSFFXY0107,NYRHODSFFXY0099;33、微网格名称：南阳@HN-WL-NY-XY-A类-歪子镇镇区-522;34、其它地方是否正常使用：是;35、之前是否正常使用：是;36、投诉详细地址：南阳市-新野县:河南省新野县歪子镇彭庄村前汪庄７组;&amp;#10;经度：112.3793&amp;#10;纬度：32.73059&amp;#10;客户继TS202310101258458340来电称之前处理结果不满意，要求再次处理，谢谢</t>
  </si>
  <si>
    <t>终端使用：客户反映手机无法接听，拨打电话，经核实，用户反映区域歪子镇人民政府【南正街与歪子大街交汇处西北100米】有基站覆盖，该区域基站运行正常，无告警，现场核实，周边用户正常使用，测试机正常使用。只有用户本人无法使用，非移动网络质量问题，因3G网络升级，用户终端不支持导致，已联系客户解释说明，建议客户更换手机使用，客户表示知晓。</t>
  </si>
  <si>
    <t>TS202310141323130400</t>
  </si>
  <si>
    <t>李胜飞</t>
  </si>
  <si>
    <t>2023-10-14 16:59:50</t>
  </si>
  <si>
    <t>:其他报错&amp;#13;&amp;#10;:其他报错&amp;#13;&amp;#10;:1、业务类型：（一号双终端/；&amp;#13;&amp;#10;2、手表品牌：（华为）；&amp;#13;&amp;#10;3、问题现象描述（例如：未在APP连接）等&amp;#13;&amp;#10;4、操作时间：（10.14）&amp;#13;</t>
  </si>
  <si>
    <t>终端使用：用户反映一号双终端使用问题，经核实，属终端设置，已协商用户携带终端前往联通营业厅协助调整设置，用户表示知晓。</t>
  </si>
  <si>
    <t>TS202310131238430265</t>
  </si>
  <si>
    <t>庄林杰</t>
  </si>
  <si>
    <t>2023-10-14 08:33:10</t>
  </si>
  <si>
    <t>主办单位：湖北&amp;#10;客户类别：普通客户&amp;#10;10010是否打通：否&amp;#10;是否二次致电10015：是&amp;#10;是否联系：否&amp;#10;升级倾向：&amp;#10;号码归属省：湖北&amp;#10;SVIP等级：&amp;#10;1. 问题类型:;&amp;#10;2. 投诉类型:其他问题;&amp;#10;3. 营业厅地址:;&amp;#10;4. 位置信息:;&amp;#10;5. 位置发生地:;&amp;#10;6. 投诉内容:1）原先是一个月无限流量套餐，接个电话变成了一个月100g，现在一看一个月只有60g了&amp;#10;2）昨天开始手机满格信号，手机余下内存30g，手机打开app只有一个微信，看个微信的视频都是刷不出来，是不是限流了，根本没有信号</t>
  </si>
  <si>
    <t>终端使用①客户投诉产生的原因：终端问题导致无法正常使用。 &amp;#10;②客户投诉问题核查情况及解决方案：收到贵部转办后，我司立即组织调查。经核实，该号码为集团客户，宜昌市城区集团直属3G开户服务点于22年7月转资当前套餐享3折优惠，非限速套餐。现客户上网功能正常，不排除为终端设置问题导致，已向客户解释换机换卡再试，如仍不行可前往营业厅咨询处理。我司于2023-10-13 17:05:34联系客户解释。 &amp;#10;③客户问题满意度：满意。 &amp;#10;④回单人：颜晶  6921001"</t>
  </si>
  <si>
    <t>TS202310131048060122</t>
  </si>
  <si>
    <t>投诉工单（2021版）&gt;&gt;融合&gt;&gt;【入网】办理&gt;&gt;推诿办理业务</t>
  </si>
  <si>
    <t>杜宇</t>
  </si>
  <si>
    <t>2023-10-15 16:03:33</t>
  </si>
  <si>
    <t>主办单位：湖北&amp;#10;客户类别：普通客户&amp;#10;10010是否打通：否&amp;#10;是否二次致电10015：是&amp;#10;是否联系：否&amp;#10;升级倾向：&amp;#10;号码归属省：湖北&amp;#10;SVIP等级：&amp;#10;1. 问题类型:;&amp;#10;2. 投诉类型:服务质量;&amp;#10;3. 营业厅地址:;&amp;#10;4. 位置信息:;&amp;#10;5. 位置发生地:;&amp;#10;6. 投诉内容:9月30日中午，我致电联通手机客服，想改套餐，接线员是工号26947的客服人员，坚称无法办理，说今天是月底他很忙，再三推诿，说他只能记录问题，像复读机一样，不断重复说记录问题，不保证反馈时间，起码重复15遍以上，因他不能解决我的正常诉求，后在我要求下，他将电话转接上级领导，长达20分钟一直无人接听，客服说领导在岗，在岗能持续20分钟不接电话？要求客服给一个合理的解释。&amp;#10;问题发生地：10010客服热线&amp;#10;问题类型：推诿用户&amp;#10;问题发生时间：2023-09-30 11:35&amp;#10;人员工号：26947</t>
  </si>
  <si>
    <t>解释宣传①客户投诉产生的原因：10010话务中心。 &amp;#10;②客户投诉问题核查情况及解决方案：收到贵部转办后，我司立即组织调查。经核实，客户主卡9月30日致电10010办理转资（详见BL202309301150082047工单），对话务中心工作人员服务态度不满，已代为致歉并解释，现客户要求当时受理的话务员亲自致电回复，因本地无权限直接联系南一客服中心，已由10015中心协助转南一于三个工作日内回复，客户表示知晓。我司于2023-10-13 16:35:34联系客户解释。 &amp;#10;③客户问题满意度：满意。 &amp;#10;④回单人：颜晶  6921001"</t>
  </si>
  <si>
    <t>TS202310151430372194</t>
  </si>
  <si>
    <t>康泽华</t>
  </si>
  <si>
    <t>2023-10-15 18:33:35</t>
  </si>
  <si>
    <t>&amp;#13;&amp;#10;高级模板内容：&amp;#13;&amp;#10;投诉问题描述:用户反映自己携转过来客服经理告诉自己副卡是免费的不收取费用，自己去营业厅查询说自己的优惠被电销公司取消了，导致自己副卡没有优惠了，让来电投诉&amp;#13;&amp;#10;业务名称:副卡月功能费&amp;#13;&amp;#10;宣传渠道:营业厅&amp;#13;&amp;#10;宣传内容:副卡免费&amp;#13;&amp;#10;实际情况:10元一月&amp;#13;&amp;#10;用户要求:用户要求尽快核实处理&amp;#13;</t>
  </si>
  <si>
    <t>电话营销-开通争议： 湖北精英盛华信息科技有限公司(宜昌) ， 家庭群组化副卡10G省内流量流量 AA。经核实，23年2月通过电话营销方式推荐用户办理家庭群组化副卡10G省内流量业务，现用户表示无需使用，业务已取消，客服部已操作 副卡月功能费-0元，客户满意。</t>
  </si>
  <si>
    <t>TS202310141640581981</t>
  </si>
  <si>
    <t>关德恒</t>
  </si>
  <si>
    <t>2023-10-15 14:40:35</t>
  </si>
  <si>
    <t>[65岁以上老人] &amp;#13;&amp;#10;高级模板内容：&amp;#13;&amp;#10;投诉问题描述:以前是1元的套餐，对现在幸福家家乐39元套餐不知情&amp;#13;&amp;#10;业务名称:幸福家家乐39元套餐&amp;#13;&amp;#10;争议月份:2023年10月&amp;#13;&amp;#10;争议金额:39&amp;#13;&amp;#10;办理渠道:\&amp;#13;&amp;#10;前台是否取消:未取消&amp;#13;&amp;#10;用户要求:未更改过套餐，要求核查清楚谁给其订购的，给出合理解释和满意答复，请联系回电处理&amp;#13;</t>
  </si>
  <si>
    <t>电话营销-开通争议： 上海航动科技有限公司（宜昌） ，转资AA。经核实，21年11月上海航动科技有限公司通过电话营销方式推荐客户办理转资幸福家家乐39元套餐。已联系客户解释说明，现协商客户转资4G全国流量王8元套餐，次月生效，考虑客户感知，申请减免23年8月-10月月租费用合计117元，24小时内到账，此费用无法抵扣往月欠费且不可打印发票，满意。</t>
  </si>
  <si>
    <t>TS202310141802171184</t>
  </si>
  <si>
    <t>2023-10-15 11:15:16</t>
  </si>
  <si>
    <t>&amp;#13;&amp;#10;高级模板内容：&amp;#13;&amp;#10;投诉问题描述:前期工单：TS202310111549421664，用户对处理结果不认可，用户来电反映说自己三张副卡都要求申请退费，办理的时候说的好好的不收费，用户现在要求把从产生的费用到现在退费处理&amp;#13;&amp;#10;争议月份:2023年10月、2023年1月、2023年2月、2023年3月、2023年4月、2023年5月、2023年6月、2023年7月、2023年8月、2023年9月&amp;#13;&amp;#10;争议金额:0&amp;#13;&amp;#10;用户要求:用户要求把三张副卡的费用全部退费处理，请求后台核实处理谢谢，前台只能查询到1号到现在，请求后台核实之前谢谢。&amp;#13;</t>
  </si>
  <si>
    <t>电话营销-开通争议：前期由精英盛华，家庭群组化副卡10G省内流量AA。用户反映副卡扣费问题，经核实，23年3月通过电话营销方式推荐成员号码18986825322、18995890330办理此业务时取消副卡免月租优惠导致，现申请退23.3-10月两张副卡扣费合计160元，并由我部协助勾选副卡0月租优惠，次月生效。另0717DJ269824352于2022-10-30 09:31:48由城区伍家区运通专营店（自建他营）预存200元家庭WiFi服务专用款，用于抵扣每月16.66元，9月到期未取消，需退本月扣费16.66元，合计退费176.66元，此费用不抵扣往月欠费及打印发票；另用户对号码18986825322上海航动科技有限公司（宜昌），5G炫彩通信助理包-云盘版（首月5元半价）。经核实，23年01月通过电话营销方式推荐用户办理，免宽带月费，录入虚拟地址未实际安装。现用户表示无需使用，已取消，并登记退还23.1-23.10月费用100元，此费用不可抵扣往月欠费及打印发票，满意</t>
  </si>
  <si>
    <t>TS202310151041440056</t>
  </si>
  <si>
    <t>吴志健</t>
  </si>
  <si>
    <t>2023-10-15 16:34:17</t>
  </si>
  <si>
    <t>22年Q3Q4重点客户判断省分:湖北&amp;#13;&amp;#10;:移网电话营销费用争议（套餐资费/融合宽带/副卡功能费类除外）&amp;#13;&amp;#10;:不认可&amp;#13;&amp;#10;:大于500元&amp;#13;&amp;#10;:&amp;#13;&amp;#10;&amp;#13;&amp;#10;高级模板内容：&amp;#13;&amp;#10;是否10016外呼:否&amp;#13;&amp;#10;电话外呼号码:无&amp;#13;&amp;#10;渠道名称:	 总部客服一体化运营湖北省宜昌渠道 &amp;#13;&amp;#10;反应问题涉及场景:未经同意订购业务&amp;#13;&amp;#10;产品名称:	视频彩铃铂金会员16元版&amp;#13;&amp;#10;争议月份:2023年10月&amp;#13;&amp;#10;是否承诺退费:是&amp;#13;&amp;#10;承诺退费金额:16&amp;#13;&amp;#10;是否取消业务（如取消失败，需加上系统报错的提示）:是&amp;#13;&amp;#10;是否需要回复:是&amp;#13;&amp;#10;用户要求:用户来电要求将	视频彩铃铂金会员16元版	2021-09-16 到202310期间收费2倍退费加急联系处理谢谢&amp;#13;</t>
  </si>
  <si>
    <t>电话营销-开通争议：上海航动，视频彩铃铂金会员16元版AA。用户反映被动办理视频彩铃铂金会员16元版问题，经核实为电话营销联系用户同意后办理，21.9月免费使用，21.10-23.10月产生费用400元，网站承诺3个工作日内现金退费到账，无法双倍退费，可打印发票，已联系用户解释，用户认可满意</t>
  </si>
  <si>
    <t>TS202310132046410578</t>
  </si>
  <si>
    <t>071701024939</t>
  </si>
  <si>
    <t>2023-10-15 09:02:45</t>
  </si>
  <si>
    <t>用户来电反映被动开通宽带，表示自己没有安装也没有使用，但是每月都有宽带扣费19元，用户要求客服登记取消宽带并返还宽带开通至今扣费。解释无效，用户反映强烈，要求客服登记处理。</t>
  </si>
  <si>
    <t>电话营销-开通争议：拓见科技，低消送宽带AA。经核实，21年9月通过电话营销方式推荐客户办理“低消送宽带 ”，免12个月宽带月费，22.9-23.10月扣费266元。现已取消并登记11月8日前退费到账，此费用不可抵扣往月欠费及打印发票，满意。</t>
  </si>
  <si>
    <t>TS202310141522250286</t>
  </si>
  <si>
    <t>2023-10-15 10:47:56</t>
  </si>
  <si>
    <t>用户来电对目前13047166807收取10元费用不认可，要求后台帮忙取消家庭群组化副卡10G省内流量流量(不共享不结转)(湖北)-次月生效，并继续减免副卡费</t>
  </si>
  <si>
    <t>电话营销-开通争议：上海航动科技有限公司（宜昌），家庭群组化副卡10G省内流量流量AA。 2023-10-12 14:29:11 电话营销方式办理家庭群组化副卡10G省内流量流量将副卡赠费活动取消，现已取消流量包，重新办理副卡免月租12个月（10元话费12个月）（湖北）-次月生效，用户满意</t>
  </si>
  <si>
    <t>TS202310140935560559</t>
  </si>
  <si>
    <t>王定兰</t>
  </si>
  <si>
    <t>2023-10-15 10:43:50</t>
  </si>
  <si>
    <t>[65岁以上老人] 判断省分:湖北&amp;#13;&amp;#10;:增值业务费用争议（含炫彩通信助理包云盘版等组合类增值业务）&amp;#13;&amp;#10;:移网&amp;#13;&amp;#10;:在补救范围内&amp;#13;&amp;#10;:不认可&amp;#13;&amp;#10;:大于500元&amp;#13;&amp;#10;:&amp;#13;&amp;#10;&amp;#13;&amp;#10;高级模板内容：&amp;#13;&amp;#10;投诉问题描述:不知情办理5G超级会员白银版立即生效  炫彩通信助理包体验版-立即生效（湖北）&amp;#13;&amp;#10;争议业务名称:5G超级会员白银版立即生效  炫彩通信助理包体验版-立即生效（湖北）&amp;#13;&amp;#10;受理渠道:未知&amp;#13;&amp;#10;争议月份:2022年2月、2022年3月、2022年4月、2022年5月、2022年6月、2022年7月、2022年8月、2022年9月、2022年10月、2022年11月、2022年12月、2023年1月、2023年2月、2023年3月、2023年4月、2023年5月、2023年6月、2023年7月、2023年8月、2023年9月、2023年10月&amp;#13;&amp;#10;争议费用:0&amp;#13;&amp;#10;一线客服在系统里:未取消，请后台协助处理&amp;#13;&amp;#10;是否承诺退费:否&amp;#13;&amp;#10;用户要求:退费   有升级投诉倾向   工信部   由于已经超过一年无法承诺退费  要求在10.14内回电处理  谢谢&amp;#13;</t>
  </si>
  <si>
    <t>电话营销-开通争议：上海航动科技有限公司（宜昌），炫彩通信助理包体验版-立即生效（湖北）、5G超级会员白银版立即生效AA，经核实，于2022年2月过电话营销方式推荐客户办理，现联系客户解释不认可，已取消出于服务角度，退还22.2-23.10月费用合计580元，24小时到账，此费用不可打印发票，致电未接，已短信答复如需办理可联系我部，如有疑问可在工作时间（08:30-12:00；14:00 -17:30 ）联系07176921001、13032700872宜昌客服。如用户咨询，请前台 10010话务 中心代为解释，谢谢。</t>
  </si>
  <si>
    <t>TS202310031937071306</t>
  </si>
  <si>
    <t>周立华</t>
  </si>
  <si>
    <t>2023-10-15 10:03:12</t>
  </si>
  <si>
    <t>[65岁以上老人] 判断省分:其他省分&amp;#13;&amp;#10;:普通消费有争议&amp;#13;&amp;#10;:下一步&amp;#13;&amp;#10;:套餐月费不认可&amp;#13;&amp;#10;查询套餐:&amp;#13;&amp;#10;:套餐月费有变化&amp;#13;&amp;#10;业务办理记录:&amp;#13;&amp;#10;:不认可&amp;#13;&amp;#10;:电话营销渠道&amp;#13;&amp;#10;判断省份:&amp;#13;&amp;#10;:不认可&amp;#13;&amp;#10;:大于500元&amp;#13;&amp;#10;:&amp;#13;&amp;#10;&amp;#13;&amp;#10;高级模板内容：&amp;#13;&amp;#10;是否10016外呼:是&amp;#13;&amp;#10;反应问题涉及场景:未经同意订购业务&amp;#13;&amp;#10;产品名称: 畅爽冰激凌5G套餐199元（基础版）&amp;#13;&amp;#10;争议月份:2023年4月、2023年5月、2023年6月、2023年7月、2023年8月、2023年9月、2023年10月&amp;#13;&amp;#10;是否承诺退费:否&amp;#13;&amp;#10;承诺退费金额:0&amp;#13;&amp;#10;是否取消业务（如取消失败，需加上系统报错的提示）:否&amp;#13;&amp;#10;是否需要回复:是&amp;#13;&amp;#10;用户要求:用户反映套餐不知情被变更，要求转回原套餐并将多扣的费用双倍退回，要求2303年10/4日10点前回复，未回将投诉至工信部&amp;#13;</t>
  </si>
  <si>
    <t>电话营销-开通争议：上海航动科技有限公司（宜昌），转资AA，于2023-04-18 15:21:47通过电话营销方式推荐客户办理转资，因副卡风险号码关停，已引导用户手厅二次实人认证复机后联系我部客服07176921001办理转资，用户未联系我部转资导致8-10月产生全月月租，现减免差价330元及前期差价30元，共计退费360元，前期退费80元，现退费280元，系统办理预存享50元赠费，立即到账，补赠230元，24小时退费到账，此费用无法抵扣往月欠费及打印发票，用户要求取消副卡，我司无法操作，副卡风险关停需用户前往营业厅办理，已解释，现与用户沟通办理139元赠费合约*12个月，24小时内办理，次月生效，客户满意</t>
  </si>
  <si>
    <t>BL202310141951481824</t>
  </si>
  <si>
    <t>易国胜</t>
  </si>
  <si>
    <t>2023-10-15 09:40:17</t>
  </si>
  <si>
    <t>用户反馈：:10016营销问题&amp;#13;&amp;#10;属于：:要求禁呼屏蔽10016&amp;#13;&amp;#10;判断省分:湖北&amp;#13;&amp;#10;:办理失败&amp;#13;&amp;#10;:用户要求屏蔽10016电话，前台一屏清—免打扰配置无法设置，请协助处理，谢谢！</t>
  </si>
  <si>
    <t>ZX202310141457030502</t>
  </si>
  <si>
    <t>咨询工单（2021版）&gt;&gt;网络覆盖&gt;&gt;固网网络覆盖/优化</t>
  </si>
  <si>
    <t>2023-10-15 09:13:20</t>
  </si>
  <si>
    <t>宜昌市五峰县渔洋关镇桥河社区，联通的光缆掉在地上，有安全隐患，还非常影响出行，要求尽快安排工作人员去处理</t>
  </si>
  <si>
    <t>TS202310151204511885</t>
  </si>
  <si>
    <t>2023-10-15 15:55:11</t>
  </si>
  <si>
    <t>&amp;#13;&amp;#10;高级模板内容：&amp;#13;&amp;#10;投诉问题描述:用户来反映在中联通公众号上参加活动，中奖了流量，但是却无法使用，要求核实，并且之前反馈的问题也未解决，详见工单TS202310140857052380&amp;#13;&amp;#10;渠道名称:微厅（含公众号）&amp;#13;&amp;#10;办理业务名称:奖品兑换&amp;#13;&amp;#10;页面提示:无&amp;#13;&amp;#10;用户要求:用户来反映在中联通公众号上参加活动，中奖了流量，但是却无法使用，要求核实，并且之前反馈的问题也未解决，详见工单TS202310140857052380，要求继续核实处理。谢谢&amp;#13;</t>
  </si>
  <si>
    <t>电子渠道：用户反映手厅剩余流量与系统不符，经核实，流量计费非实时到账，手厅系统同步需要时间，建议用户流量使用半小时后再进行查询，沟通后表示属金币兑换流量现已在流量包余量查询信息里面查到有金币兑换领取记录，已告知用户该流量已入帐。用户知晓。</t>
  </si>
  <si>
    <t>TS202310141650372205</t>
  </si>
  <si>
    <t>2023-10-15 09:49:47</t>
  </si>
  <si>
    <t>&amp;#13;&amp;#10;高级模板内容：&amp;#13;&amp;#10;投诉问题描述:用户来电称对月租不认可，前台解释13094173435副卡收取了10元月租，用户不认可，称8月不知情办理退订了流量包，前台解释是退订家庭群组化副卡10G省内流量流量(不共享不结转)(湖北)-立即生效 退订，副卡月租会正常收取，用户不认可，要求核实处理，请协助&amp;#13;&amp;#10;争议月份:2023年8月、2023年10月、2023年9月&amp;#13;&amp;#10;争议金额:-1&amp;#13;&amp;#10;用户要求:核实处理，回电13094173634&amp;#13;</t>
  </si>
  <si>
    <t>ZX202310151302462223</t>
  </si>
  <si>
    <t>蔡立蓉</t>
  </si>
  <si>
    <t>2023-10-15 16:10:31</t>
  </si>
  <si>
    <t>判断省分:湖北&amp;#13;&amp;#10;根据用户描述选择以下场景:怀疑联通泄露个人信息&amp;#13;&amp;#10;解释不会随意泄露用户隐私，请用户放心使用:不认可&amp;#13;&amp;#10;建议用户保护好个人隐私避免信息泄露:仍不认可&amp;#13;&amp;#10;解释后用户不认可:&amp;#13;&amp;#10;用户来电反馈在今天频繁接收验证码，要求核实处理回复，请后台协助处理谢谢。&amp;#13;</t>
  </si>
  <si>
    <t>ZX202310141801021820</t>
  </si>
  <si>
    <t>王文喜</t>
  </si>
  <si>
    <t>2023-10-15 10:08:18</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</si>
  <si>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不能接收&amp;#13;&amp;#10;:无任何记录&amp;#13;&amp;#10;:不认可&amp;#13;&amp;#10;:&amp;#13;&amp;#10;用户称本机无法接收短信，换了手机测试还是无法接收，请协助处理。</t>
  </si>
  <si>
    <t>终端使用：用户反映收不到短信携转码，经核实用户实际是想收取携号转网短信，已将携转码告之用户，用户满意。</t>
  </si>
  <si>
    <t>TS202310081635231847</t>
  </si>
  <si>
    <t>2023-10-15 16:08:07</t>
  </si>
  <si>
    <t>案件编号：鄂-20231000001874&amp;#10;受理日期：2023-10-08 16:20:09&amp;#10;处理日期：2023-10-08 16:34:20&amp;#10;认定员：鲁含笑&amp;#10;申诉来源：微信&amp;#10;用户地址：湖北省宜昌市五峰渔关桥河村一组壶瓶山路43号&amp;#10;客服不帮我解决问题，我的号码系统查没有靓号协议，短信咨询也没有，我从来没有签过靓号协议，他们不让我改套餐不让我携号转网。当初买这个号码给我说的是2千块钱2年用完，之后就一直说低消200，欺骗消费者。我的需求，我的消费者权益我有自主选着套餐的权利，而不是联通强加给我的！客服让我上个月30号打电话改，一直不给我改，延续到这个月又要交话费。</t>
  </si>
  <si>
    <t>申辩工单：1.申诉前15日已向企业投诉，仍在处理中。2.客户已撤诉&amp;#10;1. 用户基本信息：客户号码：13098413333、机主姓名：赵忠萍、入网时间：2011-01-21 12:18:23、入网地点：五峰新时空手机世界五峰店合作厅(自建他营)、当前使用套餐：畅爽冰激凌5G套餐299元（基础版）、套餐类型：全国套餐&amp;#10;2.前期处理情况：客户反映携号转网的问题。客户9月26日/10月2日向10015反馈，10月3日向10010反馈，经核查，客户前期反映取消宽带变更为59元5G套餐的问题，未直接反映携号转网的问题，查询客户套餐含宽带071700087720，优惠编码67788409，2020-05-09通过城区伍家区睿晟合作厅办理，装机地址宜昌市五峰县渔洋关镇钟岭东路硅厂宿舍1栋3单元1楼101户，此为实装宽带需退设备到厅办理注销。另5G冰激凌套餐享24个月7折优惠2022-09-27通过城区伍家岗桔城路自有营业厅办理，优惠编码9711484，优惠期2022-10-01至2024-09-30，目前还在合约期内，折后实付月租费用209元。告知客户可到厅取消宽带同时取消7折和办理变更套餐，客户不认可，故越级申诉。 &amp;#10;3.申诉处理方案：（1）申诉是否属实：不属实；（2）本次申诉原因及处理方案：经核查，客户携号转网无靓号协议限制，取消宽带和7折即可办理携号转网，现联系客户解释沟通，表示使用到月底联系我部取消以上限制业务后办理携号转网，另考虑客户未成功变更套餐跨月产生月租费用，为其申请减免月租差价费用150元分2笔已到账至客户提供号码15572736460上，2023-10-10 16:08:51到账50元，2023-10-10 16:29:24到账100元，赠费无法打印发票，客户认可。 &amp;#10;4.核查存在的问题分析：（1)存在问题：无（2）整改举措：无（3）是否属于不知情订制：否&amp;#10;5.申诉回复情况：2023-10-10 15:56:17联系客户，客户满意。</t>
  </si>
  <si>
    <t>TS202310081653272418</t>
  </si>
  <si>
    <t>余杨</t>
  </si>
  <si>
    <t>2023-10-15 16:11:10</t>
  </si>
  <si>
    <t>案件编号：鄂-20231000001893&amp;#10;受理日期：2023-10-08 16:41:10&amp;#10;处理日期：2023-10-08 16:51:44&amp;#10;认定员：任亚会&amp;#10;申诉来源：网站&amp;#10;用户地址：湖北省宜昌市西陵区西陵二路1号香山汇腾苑小区&amp;#10;本人所在的香山汇腾苑小区91011号楼住宅电梯及小区地下停车场无联通信号覆盖，困扰小区数百名联通用户，长期向宜昌联通反映无果。去年通过贵平台申诉，宜昌联通同意在2023年6月底前通过加装基站解决该问题，但直到目前以各种理由拖延，请求贵平台继续介入处理。</t>
  </si>
  <si>
    <t>申辩工单：1.调解重单同鄂-20221100001830转-2022111115428496调-202212061036403。2.代理申诉&amp;#10;1. 用户基本信息：客户号码：15671037069、机主姓名：姜琳、入网时间：2009-02-01 15:10:26、入网地点：宜昌城区集客营服无主渠道、当前使用套餐：畅爽冰激凌5G套餐159元（基础版）、套餐类型：全国套餐&amp;#10;2.前期处理情况：客户反映网络信号的问题。同鄂-20221100001830转-2022111115428496调-202212061036403，我司申请并案处理。前期工信部已有处理结果：投诉位置为香山汇腾苑地下车库，该位置距离周边基站较远，室内覆盖深度不足，需新增基站解决，优化手段无法有效解决，短期内无法恢复，未达成一致。&amp;#10;3.申诉处理方案：（1）申诉是否属实：部分属实；（2）本次申诉原因及处理方案：经核查，结果同前期，我司承诺2023年6月底前通过加装基站解决该问题不属实，详见22年测试报告，另沟通中了解到申诉人实际为小区物业，代为申诉，录音已传附件，建议客户关注网络逐步改善，客户不认可，仍未达成一致。&amp;#10;4.核查存在的问题分析：（1)存在问题：网络覆盖不完善（2）整改举措：优化网络覆盖&amp;#10;5.申诉回复情况：2023-10-12 15:48:39联系客户，客户不满意。</t>
  </si>
  <si>
    <t>GZ202310151736410593</t>
  </si>
  <si>
    <t>071700331559</t>
  </si>
  <si>
    <t>周玉武</t>
  </si>
  <si>
    <t>2023-10-15 19:36:28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</si>
  <si>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amp;#13;&amp;#10;&amp;#13;&amp;#10;高级模板内容：&amp;#13;&amp;#10;问题（现象）描述:宽带无法上网&amp;#13;&amp;#10;故障时间:2023-10-15&amp;#13;&amp;#10;服务状态是否正常:是&amp;#13;&amp;#10;设备灯显示:红灯&amp;#13;&amp;#10;错误代码:无&amp;#13;&amp;#10;是否重启设备:已重启未恢复&amp;#13;&amp;#10;用户要求:尽快上门处理&amp;#13;</t>
  </si>
  <si>
    <t>GZ202310151604222380</t>
  </si>
  <si>
    <t>071700046272</t>
  </si>
  <si>
    <t>唐长玉</t>
  </si>
  <si>
    <t>2023-10-15 17:02:09</t>
  </si>
  <si>
    <t>#2022重保客户##2022重保客户#22年Q3Q4重点客户22年Q3Q4重点客户[65岁以上老人] 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频繁掉线&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路由器能力不匹配;&amp;#13;&amp;#10;:&amp;#13;&amp;#10;&amp;#13;&amp;#10;高级模板内容：&amp;#13;&amp;#10;问题（现象）描述:用户来电称宽带频繁掉线&amp;#13;&amp;#10;故障时间:2023-10-15&amp;#13;&amp;#10;服务状态是否正常:是&amp;#13;&amp;#10;设备灯显示:正常&amp;#13;&amp;#10;错误代码:无&amp;#13;&amp;#10;是否重启设备:已重启未恢复&amp;#13;&amp;#10;装机地址:湖北省宜昌市伍家区东艳路东辰心语D3栋2单元4楼402&amp;#13;&amp;#10;用户要求:用户要求后台派人上门维修一下&amp;#13;</t>
  </si>
  <si>
    <t>GZ202310151600152341</t>
  </si>
  <si>
    <t>071700928280</t>
  </si>
  <si>
    <t>李治国</t>
  </si>
  <si>
    <t>2023-10-15 16:36:13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</si>
  <si>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猫红灯</t>
  </si>
  <si>
    <t>GZ202310151547412235</t>
  </si>
  <si>
    <t>071700352759</t>
  </si>
  <si>
    <t>赵长风</t>
  </si>
  <si>
    <t>2023-10-15 17:05:00</t>
  </si>
  <si>
    <t>22年Q3Q4重点客户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amp;#13;&amp;#10;高级模板内容：&amp;#13;&amp;#10;问题（现象）描述:宽带无法上网&amp;#13;&amp;#10;故障时间:2023-10-15&amp;#13;&amp;#10;服务状态是否正常:是&amp;#13;&amp;#10;设备灯显示:红灯&amp;#13;&amp;#10;错误代码:/&amp;#13;&amp;#10;是否重启设备:不配合&amp;#13;&amp;#10;用户要求:请尽快处理&amp;#13;</t>
  </si>
  <si>
    <t>GZ202310151513411931</t>
  </si>
  <si>
    <t>071704616409</t>
  </si>
  <si>
    <t>张雷</t>
  </si>
  <si>
    <t>2023-10-15 16:26:19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</si>
  <si>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amp;#13;&amp;#10;高级模板内容：&amp;#13;&amp;#10;问题（现象）描述:用户来电反映宽带无法使用，称是线路问题，要求安排师傅维修，现在光猫是亮黄灯&amp;#13;&amp;#10;故障时间:2023-10-15&amp;#13;&amp;#10;服务状态是否正常:是&amp;#13;&amp;#10;设备灯显示:正常&amp;#13;&amp;#10;错误代码:无&amp;#13;&amp;#10;是否重启设备:已重启未恢复&amp;#13;&amp;#10;用户要求:要求安排维修&amp;#13;</t>
  </si>
  <si>
    <t>GZ202310151512301921</t>
  </si>
  <si>
    <t>071700062291</t>
  </si>
  <si>
    <t>赵保国</t>
  </si>
  <si>
    <t>2023-10-15 22:06:11</t>
  </si>
  <si>
    <t>无法打开网页&amp;#10;装机地址：湖北省宜昌市伍家区中南路延伸段东辰二号小区2栋1单元28层2801</t>
  </si>
  <si>
    <t>GZ202310151407291379</t>
  </si>
  <si>
    <t>071704030182</t>
  </si>
  <si>
    <t>付翠平</t>
  </si>
  <si>
    <t>2023-10-15 15:18:32</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</si>
  <si>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西陵区夜明珠街道镇境山社区四季花都小区1号楼1单元2楼1104</t>
  </si>
  <si>
    <t>GZ202310151326411017</t>
  </si>
  <si>
    <t>071704070570</t>
  </si>
  <si>
    <t>孙英</t>
  </si>
  <si>
    <t>2023-10-15 17:05:53</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</si>
  <si>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卡顿、不流畅&amp;#13;&amp;#10;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频繁掉线&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用户来电电视播放卡顿，宽带频繁掉线。&amp;#13;&amp;#10;故障时间:2023-10-15&amp;#13;&amp;#10;服务状态是否正常:是&amp;#13;&amp;#10;设备灯显示:正常&amp;#13;&amp;#10;错误代码:0&amp;#13;&amp;#10;是否重启设备:已重启未恢复&amp;#13;&amp;#10;用户要求:要求尽快处理。&amp;#13;</t>
  </si>
  <si>
    <t>GZ202310151250330715</t>
  </si>
  <si>
    <t>071704562494</t>
  </si>
  <si>
    <t>刘成忠</t>
  </si>
  <si>
    <t>2023-10-15 18:11:24</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</si>
  <si>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光猫收发光功率异常,设备收光异常;&amp;#13;&amp;#10;设备收发光功率是否异常:无异常;&amp;#13;&amp;#10;:&amp;#13;&amp;#10;宽带无法上网，要求师傅上门</t>
  </si>
  <si>
    <t>GZ202310151235510580</t>
  </si>
  <si>
    <t>071700685120</t>
  </si>
  <si>
    <t>鲁华嵘</t>
  </si>
  <si>
    <t>2023-10-15 14:59:07</t>
  </si>
  <si>
    <t>客户使用手厅一键诊断功能进行宽带故障诊断，诊断结果：1、请致电10010客服热线，为您进一步核查。给您带来的不便，敬请谅解。；2、请您检查光猫光纤接口是否松动、光猫光纤是否弯折，重启光猫，如仍未解决，可点击一键报修，我们尽快为您处理。，故障描述：宽带无法上网&amp;#10;装机地址：湖北省宜昌市秭归县茅坪镇周家湾村周家湾80号一栋周边</t>
  </si>
  <si>
    <t>GZ202310151229530516</t>
  </si>
  <si>
    <t>071703808564</t>
  </si>
  <si>
    <t>郭永兵</t>
  </si>
  <si>
    <t>2023-10-15 21:00:37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</si>
  <si>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红灯，要求公司马上派师傅上门检修，回复。&amp;#13;</t>
  </si>
  <si>
    <t>GZ202310151229290513</t>
  </si>
  <si>
    <t>071700917942</t>
  </si>
  <si>
    <t>向定喜</t>
  </si>
  <si>
    <t>2023-10-15 13:57:03</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</si>
  <si>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远安县鸣凤镇解放社区南门片区解放路91号1栋周边</t>
  </si>
  <si>
    <t>GZ202310151204520278</t>
  </si>
  <si>
    <t>071701000414</t>
  </si>
  <si>
    <t>谭玉魁</t>
  </si>
  <si>
    <t>2023-10-15 13:35:10</t>
  </si>
  <si>
    <t>#2022重保客户##2022重保客户#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终端能力与签约速率不匹配;&amp;#13;&amp;#10;设备收发光功率是否异常:无异常;&amp;#13;&amp;#10;:&amp;#13;&amp;#10;用户反馈网络不可用，老人无法操作，请尽快处理&amp;#13;</t>
  </si>
  <si>
    <t>GZ202310151201580253</t>
  </si>
  <si>
    <t>071701067625</t>
  </si>
  <si>
    <t>董建</t>
  </si>
  <si>
    <t>2023-10-15 13:39:17</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</si>
  <si>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无法登陆&amp;#10;&amp;#10;装机地址：湖北省宜昌市西陵区窑湾街道望洲社区望州村五组夹湾路5-15号周边</t>
  </si>
  <si>
    <t>GZ202310151200520241</t>
  </si>
  <si>
    <t>071700006038</t>
  </si>
  <si>
    <t>梁正彬</t>
  </si>
  <si>
    <t>2023-10-15 13:43:04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</si>
  <si>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湖北省宜昌市西陵区云集路15号301，表示刷新还是无法上网，需要师傅处理并回复&amp;#13;</t>
  </si>
  <si>
    <t>GZ202310151153410181</t>
  </si>
  <si>
    <t>071700060331</t>
  </si>
  <si>
    <t>严正新</t>
  </si>
  <si>
    <t>2023-10-15 14:55:41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</si>
  <si>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后台配置异常您所使用宽带后台配置异常,光猫终端能力与签约速率不匹配;&amp;#13;&amp;#10;设备收发光功率是否异常:光猫LAN口能力不匹配;&amp;#13;&amp;#10;:&amp;#13;&amp;#10;无法上网，尽快安排师傅上门处理并回复</t>
  </si>
  <si>
    <t>GZ202310151146020117</t>
  </si>
  <si>
    <t>071700429611</t>
  </si>
  <si>
    <t>伍益军</t>
  </si>
  <si>
    <t>2023-10-15 15:29:42</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</si>
  <si>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光猫终端能力与签约速率不匹配;&amp;#13;&amp;#10;设备收发光功率是否异常:无异常;&amp;#13;&amp;#10;:&amp;#13;&amp;#10;&amp;#13;&amp;#10;高级模板内容：&amp;#13;&amp;#10;问题（现象）描述:用户来电称宽带无法上网  称好几天用不了  要求我方加急维修宽带 修不好要求免费赠送流量&amp;#13;&amp;#10;故障时间:2023-10-15&amp;#13;&amp;#10;服务状态是否正常:是&amp;#13;&amp;#10;设备灯显示:正常&amp;#13;&amp;#10;错误代码:无&amp;#13;&amp;#10;是否重启设备:已重启未恢复&amp;#13;&amp;#10;装机地址:湖北省宜昌市五峰县五峰镇麦庄村1组伍建高私房周边&amp;#13;&amp;#10;用户要求:要求我方加急维修宽带  修不好要求免费赠送流量  请核实回电处理&amp;#13;</t>
  </si>
  <si>
    <t>GZ202310151136170012</t>
  </si>
  <si>
    <t>071700056371</t>
  </si>
  <si>
    <t>黄晓玲</t>
  </si>
  <si>
    <t>2023-10-15 12:51:59</t>
  </si>
  <si>
    <t>#2022重保客户##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路由器能力不匹配;&amp;#13;&amp;#10;:宽带正常在线，用户表示无法上网，已经刷新重启还是不行&amp;#13;</t>
  </si>
  <si>
    <t>GZ202310151134252497</t>
  </si>
  <si>
    <t>071700530338</t>
  </si>
  <si>
    <t>唐文凤</t>
  </si>
  <si>
    <t>2023-10-15 18:07:41</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</si>
  <si>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长阳土家族自治县龙舟坪镇后山社区后山社区5片区福达家园1栋1单元周边</t>
  </si>
  <si>
    <t>宽带安装/资源：客户反映宽带移机问题，已联系长阳城区自有营业厅协助处理，24小时有结果后回复，客户表示知晓。</t>
  </si>
  <si>
    <t>GZ202310151108482248</t>
  </si>
  <si>
    <t>071701033251</t>
  </si>
  <si>
    <t>周金新</t>
  </si>
  <si>
    <t>2023-10-15 11:53:20</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</si>
  <si>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IPTV无法使用，要求师傅上门</t>
  </si>
  <si>
    <t>GZ202310151105182215</t>
  </si>
  <si>
    <t>071700087244</t>
  </si>
  <si>
    <t>2023-10-15 13:59:25</t>
  </si>
  <si>
    <t>无法打开网页，显示接入网络故障&amp;#10;装机地址：湖北省宜昌市伍家岗区大公桥街道胜利二路社区聚和苑胜利三路4号1栋1单元7楼702</t>
  </si>
  <si>
    <t>GZ202310151101392167</t>
  </si>
  <si>
    <t>071704461152</t>
  </si>
  <si>
    <t>曾翔</t>
  </si>
  <si>
    <t>2023-10-15 15:21:13</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</si>
  <si>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IPTV无法使用，请处理并回复</t>
  </si>
  <si>
    <t>GZ202310151056232122</t>
  </si>
  <si>
    <t>071703963766</t>
  </si>
  <si>
    <t>姚以亮</t>
  </si>
  <si>
    <t>2023-10-15 15:09:54</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</si>
  <si>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高新区南苑街道长江社区港窑路46号南都御景2栋2单元7楼701</t>
  </si>
  <si>
    <t>GZ202310151053042085</t>
  </si>
  <si>
    <t>071700906992</t>
  </si>
  <si>
    <t>张学兴</t>
  </si>
  <si>
    <t>2023-10-15 15:09:38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</si>
  <si>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用户来电反映宽带不能使用，要求公司马上派师傅上门检修，回复。&amp;#13;</t>
  </si>
  <si>
    <t>GZ202310151051312068</t>
  </si>
  <si>
    <t>071700300353</t>
  </si>
  <si>
    <t>刘瑶</t>
  </si>
  <si>
    <t>2023-10-15 13:23:18</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</si>
  <si>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获取宽带账号失败&amp;#13;&amp;#10;通过宽带平台进行复位:操作未恢复/不认可&amp;#13;&amp;#10;判断省分:其他省分&amp;#13;&amp;#10;向用户解释后用户不认可:&amp;#13;&amp;#10;机顶盒之前没有安装，设备已拿，要求师傅尽快联系上门处理</t>
  </si>
  <si>
    <t>GZ202310151043291996</t>
  </si>
  <si>
    <t>071700330791</t>
  </si>
  <si>
    <t>张金玉</t>
  </si>
  <si>
    <t>2023-10-15 11:55:23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</si>
  <si>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路由器能力不匹配;&amp;#13;&amp;#10;:&amp;#13;&amp;#10;在线无法使用，刷新重启无效</t>
  </si>
  <si>
    <t>GZ202310151040031957</t>
  </si>
  <si>
    <t>071700142512</t>
  </si>
  <si>
    <t>闫九</t>
  </si>
  <si>
    <t>2023-10-15 15:20:58</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</si>
  <si>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枝江市马家店街道熊家窑社区熊窑社区绿岛花园前门周边</t>
  </si>
  <si>
    <t>GZ202310151013451693</t>
  </si>
  <si>
    <t>071700874556</t>
  </si>
  <si>
    <t>刘行柱</t>
  </si>
  <si>
    <t>2023-10-15 21:30:42</t>
  </si>
  <si>
    <t>#2022重保客户#071700874556命中精准预判服务场景:[65岁以上老人] &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用户表示IPTV无法使用，要求上门处理。</t>
  </si>
  <si>
    <t>GZ202310151012321684</t>
  </si>
  <si>
    <t>071700051792</t>
  </si>
  <si>
    <t>李克义</t>
  </si>
  <si>
    <t>2023-10-15 18:34:10</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</si>
  <si>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伍家区城东大道依山郡7栋1单元14楼14018号楼1401号</t>
  </si>
  <si>
    <t>GZ202310150957291575</t>
  </si>
  <si>
    <t>071703792411</t>
  </si>
  <si>
    <t>2023-10-15 12:03:39</t>
  </si>
  <si>
    <t>101004光猫断电离线&amp;#10;&amp;#10;装机地址：湖北省宜昌市猇亭区古老背街道双桥社区金猇大道150号工行宿舍小区1栋1单元6层603户</t>
  </si>
  <si>
    <t>GZ202310150948131488</t>
  </si>
  <si>
    <t>071701003611</t>
  </si>
  <si>
    <t>姜涛</t>
  </si>
  <si>
    <t>2023-10-15 11:23:38</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</si>
  <si>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获取宽带账号失败&amp;#13;&amp;#10;通过宽带平台进行复位:操作未恢复/不认可&amp;#13;&amp;#10;判断省分:其他省分&amp;#13;&amp;#10;向用户解释后用户不认可:&amp;#13;&amp;#10;机顶盒看不了电视，用户是80岁老人，不会任何操作，要求师傅尽快联系处理</t>
  </si>
  <si>
    <t>GZ202310150940241414</t>
  </si>
  <si>
    <t>071700095778</t>
  </si>
  <si>
    <t>李爱玲</t>
  </si>
  <si>
    <t>2023-10-15 21:01:40</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</si>
  <si>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伍家区合益路城中金谷17栋1单元5楼501</t>
  </si>
  <si>
    <t>GZ202310150921451219</t>
  </si>
  <si>
    <t>071700288652</t>
  </si>
  <si>
    <t>陈联桂</t>
  </si>
  <si>
    <t>2023-10-15 11:09:24</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</si>
  <si>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宜都市陆城镇五宜大道二巷小区二巷91号</t>
  </si>
  <si>
    <t>GZ202310150910341131</t>
  </si>
  <si>
    <t>071700855618</t>
  </si>
  <si>
    <t>石军</t>
  </si>
  <si>
    <t>2023-10-15 10:43:45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</si>
  <si>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光猫灯不亮，不能上网，重启无效，要求师傅今天尽快上门处理。&amp;#13;</t>
  </si>
  <si>
    <t>GZ202310150813470742</t>
  </si>
  <si>
    <t>071703427762</t>
  </si>
  <si>
    <t>2023-10-15 16:53:41</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</si>
  <si>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MODEM故障&amp;#10;&amp;#10;装机地址：湖北省宜昌市枝江市马家店镇石碑山路奥美时代广场5栋15层1501</t>
  </si>
  <si>
    <t>GZ202310150136410549</t>
  </si>
  <si>
    <t>2023-10-15 19:54:25</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</si>
  <si>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注册闪烁</t>
  </si>
  <si>
    <t>GZ202310142326020444</t>
  </si>
  <si>
    <t>071703981698</t>
  </si>
  <si>
    <t>郑方勇</t>
  </si>
  <si>
    <t>2023-10-15 11:26:41</t>
  </si>
  <si>
    <t>#断卡行动#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光猫灯不亮</t>
  </si>
  <si>
    <t>GZ202310142204260187</t>
  </si>
  <si>
    <t>071701028699</t>
  </si>
  <si>
    <t>谭兵</t>
  </si>
  <si>
    <t>2023-10-15 11:47:06</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</si>
  <si>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西陵区北苑街道城东社区福海花园2栋3单元8楼802</t>
  </si>
  <si>
    <t>GZ202310142117042356</t>
  </si>
  <si>
    <t>071703928036</t>
  </si>
  <si>
    <t>曾国威</t>
  </si>
  <si>
    <t>2023-10-15 12:10:22</t>
  </si>
  <si>
    <t>无法打开网页&amp;#10;装机地址：湖北省宜昌市西陵区西陵街道石板溪社区石板溪周边5栋1单元2层202户</t>
  </si>
  <si>
    <t>GZ202310142034541995</t>
  </si>
  <si>
    <t>071700713804</t>
  </si>
  <si>
    <t>万涛</t>
  </si>
  <si>
    <t>2023-10-15 17:11:08</t>
  </si>
  <si>
    <t>#2022重保客户#一键诊断过程：&amp;#10;宽带是否有欠费及账号是否异常:CBSS状态正常，AAA状态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兴山县古夫镇永安路公安局宿舍桂苑小区5号1单元1层102</t>
  </si>
  <si>
    <t>固网派送失败，自动退单,已有在途工单，工单号：GZ202310142029021941</t>
  </si>
  <si>
    <t>GZ202310142029021941</t>
  </si>
  <si>
    <t>2023-10-15 09:57:46</t>
  </si>
  <si>
    <t>#2022重保客户#22年Q3Q4重点客户22年Q3Q4重点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高级模板内容：&amp;#13;&amp;#10;问题（现象）描述:电视无法观看&amp;#13;&amp;#10;故障时间:2023-10-14&amp;#13;&amp;#10;宽带是否安装IPTV:是&amp;#13;&amp;#10;宽带是否可正常上网:是&amp;#13;&amp;#10;是否重启设备:已重启未恢复&amp;#13;&amp;#10;装机地址:湖北省宜昌市兴山县古夫镇永安路公安局宿舍桂苑小区5号1单元1层102&amp;#13;</t>
  </si>
  <si>
    <t>GZ202310142008301774</t>
  </si>
  <si>
    <t>071704590392</t>
  </si>
  <si>
    <t>2023-10-15 13:29:57</t>
  </si>
  <si>
    <t>客户使用手厅一键诊断功能进行宽带故障诊断，诊断结果，故障描述：宽带全时段上网速度慢&amp;#10;装机地址：湖北省宜昌市当阳市玉阳街道办事处付家岗社区付家岗社区付岗4巷2号1栋周边</t>
  </si>
  <si>
    <t>GZ202310141955021659</t>
  </si>
  <si>
    <t>071700169780</t>
  </si>
  <si>
    <t>郑以成</t>
  </si>
  <si>
    <t>2023-10-15 11:45:54</t>
  </si>
  <si>
    <t>#2022重保客户#无法打开网页&amp;#10;装机地址：湖北省宜昌市枝江市联盟巷枝江蚂蚁防治所2号门前周边</t>
  </si>
  <si>
    <t>GZ202310141941021552</t>
  </si>
  <si>
    <t>071704114126</t>
  </si>
  <si>
    <t>2023-10-15 13:18:55</t>
  </si>
  <si>
    <t>#2022重保客户#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远安县鸣凤镇北门村九子溪片区3组63号周边</t>
  </si>
  <si>
    <t>GZ202310141934081498</t>
  </si>
  <si>
    <t>071700391987</t>
  </si>
  <si>
    <t>苏才波</t>
  </si>
  <si>
    <t>2023-10-15 21:02:24</t>
  </si>
  <si>
    <t>IPTV机顶盒故障&amp;#10;装机地址：湖北省宜昌市夷陵区黄花镇姜家畈村姜家畈村四组62号周边</t>
  </si>
  <si>
    <t>GZ202310141915481347</t>
  </si>
  <si>
    <t>071700466033</t>
  </si>
  <si>
    <t>万前云</t>
  </si>
  <si>
    <t>2023-10-15 15:54:46</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</si>
  <si>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302001AAA/CBSS判断签约和配置不一样，配置速率低于签约带宽&amp;#10;&amp;#10;装机地址：湖北省宜昌市五峰县五峰镇麦庄村1组苏贤堂私房周边</t>
  </si>
  <si>
    <t>GZ202310141912231309</t>
  </si>
  <si>
    <t>071700866336</t>
  </si>
  <si>
    <t>陈代云</t>
  </si>
  <si>
    <t>2023-10-15 10:26:56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</si>
  <si>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光猫终端能力与签约速率不匹配;&amp;#13;&amp;#10;设备收发光功率是否异常:无异常;&amp;#13;&amp;#10;:&amp;#13;&amp;#10;&amp;#13;&amp;#10;高级模板内容：&amp;#13;&amp;#10;问题（现象）描述:宽带无法正常上网&amp;#13;&amp;#10;故障时间:2023-10-14&amp;#13;&amp;#10;服务状态是否正常:否&amp;#13;&amp;#10;设备灯显示:正常&amp;#13;&amp;#10;错误代码:无&amp;#13;&amp;#10;是否重启设备:已重启未恢复&amp;#13;&amp;#10;用户要求:用户要求尽快处理&amp;#13;</t>
  </si>
  <si>
    <t>GZ202310141854411149</t>
  </si>
  <si>
    <t>071700044325</t>
  </si>
  <si>
    <t>王必富</t>
  </si>
  <si>
    <t>2023-10-15 16:48:14</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</si>
  <si>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后台配置异常您所使用宽带后台配置异常,设备收光异常;&amp;#13;&amp;#10;设备收发光功率是否异常:无异常;&amp;#13;&amp;#10;:&amp;#13;&amp;#10;用户表示宽带无法使用，光猫亮红灯，要求公司处理。</t>
  </si>
  <si>
    <t>GZ202310141819020810</t>
  </si>
  <si>
    <t>071700229086</t>
  </si>
  <si>
    <t>邹祖兵</t>
  </si>
  <si>
    <t>2023-10-15 15:10:51</t>
  </si>
  <si>
    <t>#2022重保客户#22年Q3Q4重点客户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amp;#13;&amp;#10;&amp;#13;&amp;#10;高级模板内容：&amp;#13;&amp;#10;问题（现象）描述:用户来电反映宽带从（10月14号）开始（无法上网/），，设备灯显示（红灯/），已建议用户重启设备（已重启未恢复），用户要求尽快上门处理。&amp;#13;&amp;#10;故障时间:2023-10-14&amp;#13;&amp;#10;服务状态是否正常:是&amp;#13;&amp;#10;设备灯显示:正常&amp;#13;&amp;#10;错误代码:无&amp;#13;&amp;#10;是否重启设备:已重启未恢复&amp;#13;&amp;#10;装机地址:湖北省宜昌市宜都市红花套镇渔洋一级路周家河还建小区3组9号周边&amp;#13;&amp;#10;用户要求:尽快维修&amp;#13;</t>
  </si>
  <si>
    <t>GZ202310141818140800</t>
  </si>
  <si>
    <t>071700031056</t>
  </si>
  <si>
    <t>龚勇</t>
  </si>
  <si>
    <t>2023-10-15 17:35:09</t>
  </si>
  <si>
    <t>客户使用手厅一键诊断功能进行宽带故障诊断，诊断结果：1、您所使用宽带后台配置异常，可点击一键报修，我们尽快为您处理。，故障描述：电视可以看，但笔记本不能连wiff&amp;#10;装机地址：湖北省宜昌市西陵区黄河路云祥小区1栋1单元7层702</t>
  </si>
  <si>
    <t>GZ202310141816410784</t>
  </si>
  <si>
    <t>071701067071</t>
  </si>
  <si>
    <t>张晶玲</t>
  </si>
  <si>
    <t>2023-10-15 11:56:01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</si>
  <si>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amp;#13;&amp;#10;设备收发光功率是否异常:无异常;&amp;#13;&amp;#10;:&amp;#13;&amp;#10;&amp;#13;&amp;#10;高级模板内容：&amp;#13;&amp;#10;问题（现象）描述:用户来电反映自己宽带无法使用，我处按照预处理排障不认可，要求我处安排人员上门维修,请协助处理，谢谢！&amp;#13;&amp;#10;故障时间:2023-10-14&amp;#13;&amp;#10;服务状态是否正常:是&amp;#13;&amp;#10;设备灯显示:正常&amp;#13;&amp;#10;错误代码:无&amp;#13;&amp;#10;是否重启设备:已重启未恢复&amp;#13;&amp;#10;用户要求:用户来电反映自己宽带无法使用，我处按照预处理排障不认可，要求我处安排人员上门维修,请协助处理，谢谢！&amp;#13;&amp;#10;&amp;#13;</t>
  </si>
  <si>
    <t>GZ202310141804030682</t>
  </si>
  <si>
    <t>071700300301</t>
  </si>
  <si>
    <t>陶培</t>
  </si>
  <si>
    <t>2023-10-15 09:41:51</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</si>
  <si>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宜都市姚家店镇莲花堰村莲花堰村莲花堰外沿电杆周边</t>
  </si>
  <si>
    <t>GZ202310141755410617</t>
  </si>
  <si>
    <t>071704628323</t>
  </si>
  <si>
    <t>彭万洪</t>
  </si>
  <si>
    <t>2023-10-15 11:18:39</t>
  </si>
  <si>
    <t>#断卡行动#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用户表示宽带无法使用，表示闪红灯，需要公司尽快处理，用户要求10分钟之内处理</t>
  </si>
  <si>
    <t>GZ202310141753540602</t>
  </si>
  <si>
    <t>071700817919</t>
  </si>
  <si>
    <t>敖士军</t>
  </si>
  <si>
    <t>2023-10-15 16:48:37</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</si>
  <si>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当阳市坝陵街道办事处国河村军胜住宅片区国河村3组33号周边</t>
  </si>
  <si>
    <t>GZ202310141739390498</t>
  </si>
  <si>
    <t>071701048661</t>
  </si>
  <si>
    <t>胡维刚</t>
  </si>
  <si>
    <t>2023-10-15 11:32:24</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</si>
  <si>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西陵区南苑街道南苑社区城东大道恒大帝景2栋1单元1楼101</t>
  </si>
  <si>
    <t>GZ202310141621432341</t>
  </si>
  <si>
    <t>071700140485</t>
  </si>
  <si>
    <t>徐玥</t>
  </si>
  <si>
    <t>2023-10-15 16:57:43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</si>
  <si>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路由器能力不匹配;&amp;#13;&amp;#10;:071700140485&amp;#13;&amp;#10;湖北省宜昌市枝江市马家店镇迎宾大道78号1栋2单元601&amp;#13;&amp;#10;用户反映宽带无法使用，光猫红灯，用户要求尽快处理，请处理并回复&amp;#13;</t>
  </si>
  <si>
    <t>GZ202310141509021758</t>
  </si>
  <si>
    <t>071700314785</t>
  </si>
  <si>
    <t>王小宝</t>
  </si>
  <si>
    <t>2023-10-15 17:36:20</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</si>
  <si>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302001AAA/CBSS判断签约和配置不一样，配置速率低于签约带宽&amp;#10;&amp;#10;装机地址：湖北省宜昌市夷陵区小溪塔镇黄金五六巷片区黄金五巷10号2单元1层2号</t>
  </si>
  <si>
    <t>GZ202310141416041281</t>
  </si>
  <si>
    <t>071700344664</t>
  </si>
  <si>
    <t>范文君</t>
  </si>
  <si>
    <t>2023-10-15 18:23:56</t>
  </si>
  <si>
    <t>#2022重保客户#用户反映家里的IPTV无法观看，已重启还是无法观看 ，用户要求今天内处理。</t>
  </si>
  <si>
    <t>GZ202310141207132455</t>
  </si>
  <si>
    <t>071703961492</t>
  </si>
  <si>
    <t>祁永祥</t>
  </si>
  <si>
    <t>2023-10-15 09:11:03</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</si>
  <si>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远安县花林寺镇三孔村三孔村大宏陶瓷宿舍3栋周边</t>
  </si>
  <si>
    <t>GZ202310141007411125</t>
  </si>
  <si>
    <t>071700608748</t>
  </si>
  <si>
    <t>王强</t>
  </si>
  <si>
    <t>2023-10-15 17:29:45</t>
  </si>
  <si>
    <t>#2022重保客户##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amp;#13;&amp;#10;用户表示外线断了，要求人员处理，请尽快答复</t>
  </si>
  <si>
    <t>GZ202310140910060533</t>
  </si>
  <si>
    <t>071700049299</t>
  </si>
  <si>
    <t>张翠华</t>
  </si>
  <si>
    <t>2023-10-15 15:36:21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</si>
  <si>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后台配置异常您所使用宽带后台配置异常,光猫终端能力与签约速率不匹配;&amp;#13;&amp;#10;设备收发光功率是否异常:光猫LAN口能力不匹配;&amp;#13;&amp;#10;:&amp;#13;&amp;#10;  &amp;#13;&amp;#10;用户反映宽带无法使用，重启无效，用户要求马上处理，请处理并回复</t>
  </si>
  <si>
    <t>GZ202310131421260508</t>
  </si>
  <si>
    <t>071704076348</t>
  </si>
  <si>
    <t>龙学定</t>
  </si>
  <si>
    <t>2023-10-15 11:12:29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</si>
  <si>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FTTB设备是否正常:无异常;&amp;#13;&amp;#10;:用户来电反映宽带不能上网，刷新了还是不能上网，用户要求师傅上门维修，请处理并回复！</t>
  </si>
  <si>
    <t>TS202310132107230790</t>
  </si>
  <si>
    <t>2023-10-15 08:35:33</t>
  </si>
  <si>
    <r>
      <t/>
    </r>
    <r>
      <rPr>
        <sz val="11"/>
        <color theme="1"/>
        <rFont val="宋体"/>
        <family val="2"/>
      </rPr>
      <t>主办单位：湖北&amp;#10;客户类别：普通客户&amp;#10;10010是否打通：否&amp;#10;是否二次致电10015：是&amp;#10;是否联系：否&amp;#10;升级倾向：&amp;#10;号码归属省：湖北&amp;#10;SVIP等级：&amp;#10;1. 问题类型:宽带;&amp;#10;2. 投诉类型:宽带网络问题;&amp;#10;3. 营业厅地址:;&amp;#10;4. 位置信息:;&amp;#10;5. 位置发生地:;&amp;#10;6. 投诉内容:经常掉网，网速慢，卡&amp;#10;7. 故障详情:&amp;#10;</t>
    </r>
    <r>
      <rPr>
        <sz val="11"/>
        <color theme="1"/>
        <rFont val="Arial"/>
        <family val="2"/>
      </rPr>
      <t xml:space="preserve">	</t>
    </r>
    <r>
      <rPr>
        <sz val="11"/>
        <color theme="1"/>
        <rFont val="宋体"/>
        <family val="2"/>
      </rPr>
      <t>故障现象: 上网卡顿/掉线/不稳定&amp;#10;</t>
    </r>
    <r>
      <rPr>
        <sz val="11"/>
        <color theme="1"/>
        <rFont val="Arial"/>
        <family val="2"/>
      </rPr>
      <t xml:space="preserve">	</t>
    </r>
    <r>
      <rPr>
        <sz val="11"/>
        <color theme="1"/>
        <rFont val="宋体"/>
        <family val="2"/>
      </rPr>
      <t>故障发生时间: 2023-10-13 21:00&amp;#10;</t>
    </r>
    <r>
      <rPr>
        <sz val="11"/>
        <color theme="1"/>
        <rFont val="Arial"/>
        <family val="2"/>
      </rPr>
      <t xml:space="preserve">	</t>
    </r>
    <r>
      <rPr>
        <sz val="11"/>
        <color theme="1"/>
        <rFont val="宋体"/>
        <family val="2"/>
      </rPr>
      <t>光猫上的LOS灯是否常亮红灯: 否&amp;#10;</t>
    </r>
    <r>
      <rPr>
        <sz val="11"/>
        <color theme="1"/>
        <rFont val="Arial"/>
        <family val="2"/>
      </rPr>
      <t xml:space="preserve">	</t>
    </r>
    <r>
      <rPr>
        <sz val="11"/>
        <color theme="1"/>
        <rFont val="宋体"/>
        <family val="2"/>
      </rPr>
      <t>是否存在线路损坏情况: 否</t>
    </r>
  </si>
  <si>
    <t>固网通信质量：①客户投诉产生的原因：宽带网速问题。 &amp;#10;②客户投诉问题核查情况及解决方案：收到贵部转办后，我司立即组织调查。经核实已发区域负责人协助处理于10月20日前处理完毕。我司2023-10-14 11:43:49联系客户解释。&amp;#10;③客户问题满意度：一般。 &amp;#10;④回单人：田群、联系方式：07176921001</t>
  </si>
  <si>
    <t>TS202310151238060039</t>
  </si>
  <si>
    <t>彭浩</t>
  </si>
  <si>
    <t>2023-10-15 16:41:19</t>
  </si>
  <si>
    <r>
      <t/>
    </r>
    <r>
      <rPr>
        <sz val="11"/>
        <color theme="1"/>
        <rFont val="宋体"/>
        <family val="2"/>
      </rPr>
      <t>主办单位：湖北&amp;#10;客户类别：普通客户&amp;#10;10010是否打通：否&amp;#10;是否二次致电10015：是&amp;#10;是否联系：否&amp;#10;升级倾向：&amp;#10;号码归属省：湖北&amp;#10;SVIP等级：&amp;#10;1. 问题类型:宽带;&amp;#10;2. 投诉类型:宽带网络问题;&amp;#10;3. 营业厅地址:;&amp;#10;4. 位置信息:;&amp;#10;5. 位置发生地:;&amp;#10;6. 投诉内容:太卡，速度慢，用不下去了&amp;#10;7. 故障详情:&amp;#10;</t>
    </r>
    <r>
      <rPr>
        <sz val="11"/>
        <color theme="1"/>
        <rFont val="Arial"/>
        <family val="2"/>
      </rPr>
      <t xml:space="preserve">	</t>
    </r>
    <r>
      <rPr>
        <sz val="11"/>
        <color theme="1"/>
        <rFont val="宋体"/>
        <family val="2"/>
      </rPr>
      <t>故障现象: 上网卡顿/掉线/不稳定&amp;#10;</t>
    </r>
    <r>
      <rPr>
        <sz val="11"/>
        <color theme="1"/>
        <rFont val="Arial"/>
        <family val="2"/>
      </rPr>
      <t xml:space="preserve">	</t>
    </r>
    <r>
      <rPr>
        <sz val="11"/>
        <color theme="1"/>
        <rFont val="宋体"/>
        <family val="2"/>
      </rPr>
      <t>故障发生时间: 2023-09-15 12:36&amp;#10;</t>
    </r>
    <r>
      <rPr>
        <sz val="11"/>
        <color theme="1"/>
        <rFont val="Arial"/>
        <family val="2"/>
      </rPr>
      <t xml:space="preserve">	</t>
    </r>
    <r>
      <rPr>
        <sz val="11"/>
        <color theme="1"/>
        <rFont val="宋体"/>
        <family val="2"/>
      </rPr>
      <t>光猫上的LOS灯是否常亮红灯: 不清楚&amp;#10;</t>
    </r>
    <r>
      <rPr>
        <sz val="11"/>
        <color theme="1"/>
        <rFont val="Arial"/>
        <family val="2"/>
      </rPr>
      <t xml:space="preserve">	</t>
    </r>
    <r>
      <rPr>
        <sz val="11"/>
        <color theme="1"/>
        <rFont val="宋体"/>
        <family val="2"/>
      </rPr>
      <t>是否存在线路损坏情况: 不清楚</t>
    </r>
  </si>
  <si>
    <t>固网质量：港务新村379号AA①客户基本资料：业务号码：13040977782、客户姓名：彭浩、套餐情况：地王卡；客户反映网速慢的问题； &amp;#10;②首次联系客户时间：2023-10-15 16:23:00&amp;#10;③投诉核查处理情况：收到贵部转办，我司立即组织核查，经核实，网速测速正常，用户百兆路由器，影响使用，建议用户更换路由器，满意； &amp;#10;④答复客户时间及客户满意度评价：根据上述核实情况，我司于2023-10-15 16:23:00联系客户满意，回单人：胡春燕、联系方式：07176921001&amp;#10;⑤投诉核查关联材料：无。"</t>
  </si>
  <si>
    <t>GZ202310121017401443</t>
  </si>
  <si>
    <t>071703401698</t>
  </si>
  <si>
    <t>胡延樟</t>
  </si>
  <si>
    <t>2023-10-15 21:08:16</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</si>
  <si>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群障或主干光缆异常】&amp;#13;&amp;#10;:不认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光猫闪红灯，请安排师傅上门核实处理并回复  &amp;#13;</t>
  </si>
  <si>
    <t>GZ202310041214461069</t>
  </si>
  <si>
    <t>071700348301</t>
  </si>
  <si>
    <t>陈文涛</t>
  </si>
  <si>
    <t>2023-10-15 10:44:19</t>
  </si>
  <si>
    <t>ZX202310150914000487</t>
  </si>
  <si>
    <t>2023-10-15 15:04:16</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</si>
  <si>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2、停机原因:鹰眼诈骗模型编码ZB0068-0001：首次关停可携带本人有效证件到号码归属地自营厅核验签署法律风险告知书复机一次。3、解释口径:4、停机时间:2023-10-13 16:28:245、复通指引:6、信安近60天复机次数:--&gt;系统判断的原因分类是否明确:&amp;#13;&amp;#10;&amp;#13;&amp;#10;高级模板内容：&amp;#13;&amp;#10;投诉问题描述:用户来电称自己手机局方停机了，解释无效，&amp;#13;&amp;#10;用户状态为:15572787861&amp;#13;&amp;#10;停机原因:鹰眼诈骗模型编码ZB0068-0001&amp;#13;&amp;#10;前台是否按流程解释:是&amp;#13;&amp;#10;用户要求:要求我方核实处理，谢谢&amp;#13;&amp;#10;第二联系电话:15572787861&amp;#13;</t>
  </si>
  <si>
    <t>ZX202310151055061251</t>
  </si>
  <si>
    <t>熊伟</t>
  </si>
  <si>
    <t>2023-10-15 17:51:47</t>
  </si>
  <si>
    <t>:不认可&amp;#13;&amp;#10;判断省分:湖北&amp;#13;&amp;#10;node_134:&amp;#13;&amp;#10;获取入参:&amp;#13;&amp;#10;node_180:&amp;#13;&amp;#10;判断局方停机状态:&amp;#13;&amp;#10;:&amp;#13;&amp;#10;node_223::其他&amp;#13;&amp;#10;判断是否局方停机:&amp;#13;&amp;#10;:有&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-14 22:46:265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0--&gt;系统判断的原因分类是否明确:&amp;#13;&amp;#10;&amp;#13;&amp;#10;高级模板内容：&amp;#13;&amp;#10;投诉问题描述:局方停机要求复通&amp;#13;&amp;#10;用户状态为:局方半停&amp;#13;&amp;#10;停机原因:本地异常号卡语音半停&amp;#13;&amp;#10;前台是否按流程解释:是&amp;#13;&amp;#10;用户要求:尽快办理复机&amp;#13;&amp;#10;第二联系电话:13117290295&amp;#13;</t>
  </si>
  <si>
    <t>号码关停：本地异常号卡语音半停AA，根据相关要求进行关停处理。已请其回传一张照片：风险告知书+身份证正面+SIM卡背面照+签字至17671348103宜昌联通微信号，客户知晓。</t>
  </si>
  <si>
    <t>ZX202310141201181819</t>
  </si>
  <si>
    <t>周永金</t>
  </si>
  <si>
    <t>2023-10-15 17:44:38</t>
  </si>
  <si>
    <t>22年Q3Q4重点客户:不认可&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停机不认可，要求复通，解释不认可，不愿去营业厅，要求我方处理&amp;#13;&amp;#10;用户状态为:局方半停&amp;#13;&amp;#10;停机原因:断卡2.0-湖北30天及以上睡眠卡风险用户打标（公众＆政企市场6月13日三无）&amp;#13;&amp;#10;前台是否按流程解释:是&amp;#13;&amp;#10;用户要求:停机不认可，要求复通，解释不认可，不愿去营业厅，要求我方处理，用户要求加急处理&amp;#13;&amp;#10;第二联系电话:13264911888&amp;#13;</t>
  </si>
  <si>
    <t>TS202310142031060801</t>
  </si>
  <si>
    <t>崔珍昌</t>
  </si>
  <si>
    <t>2023-10-15 09:37:47</t>
  </si>
  <si>
    <t>【2022年上工信部测评重保用户】【2022年上工信部测评重保用户】&amp;#13;&amp;#10;高级模板内容：&amp;#13;&amp;#10;投诉问题描述:用户表示自己手机无法正常使用，已经在APP上二次实人还是不行&amp;#13;&amp;#10;用户状态: 非实名停机&amp;#13;&amp;#10;停机原因: 非实名停机&amp;#13;&amp;#10;第二联系电话:13872533630&amp;#13;&amp;#10;用户要求:尽快处理&amp;#13;</t>
  </si>
  <si>
    <t>ZX202310141629571191</t>
  </si>
  <si>
    <t>2023-10-15 09:42:15</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</si>
  <si>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集团反诈中心模型ZB0024-00012、停机原因:集团鹰眼GoIP模型回访反馈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-13 19:48:255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amp;#13;&amp;#10;&amp;#13;&amp;#10;高级模板内容：&amp;#13;&amp;#10;投诉问题描述:关联订单ZX202310132004102415，客户表示没有接到我方电话，我方正常告知号码被局方停机联系不上也无法提供第二联系方式&amp;#13;&amp;#10;用户状态为:局方停机&amp;#13;&amp;#10;停机原因:集团鹰眼GoIP模型回访反馈停机：首次关停可携带本人有效证件、本机号卡到归属地自营厅核验签署承诺书复机一次&amp;#13;&amp;#10;前台是否按流程解释:是&amp;#13;&amp;#10;用户要求:要求复通&amp;#13;&amp;#10;第二联系电话:无法提供第二联系方式&amp;#13;</t>
  </si>
  <si>
    <t>号码关停：集团鹰眼GoIP模型回访反馈停机AA。用户反映号码停机问题，经核实，客户号码因 集团鹰眼GoIP模型回访反馈停机 ，根据相关要求进行关停处理。2023-10-12 17:48:41 因集团鹰眼监测诈骗停机，已操作开机，二次关停无法复机，已联系客户解释说明，客户表示知晓。</t>
  </si>
  <si>
    <t>ZX202310140944360737</t>
  </si>
  <si>
    <t>童心</t>
  </si>
  <si>
    <t>2023-10-15 17:49:40</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</si>
  <si>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-08 22:54:445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用户号码被封停没有办法去归属地，要求线上复机&amp;#13;&amp;#10;用户状态为:局方停机&amp;#13;&amp;#10;停机原因:集团鹰眼监测诈骗停机（异常换机）：首次关停可携带本人有效证件、本机号卡到归属地自营厅核验签署承诺书复机一次&amp;#13;&amp;#10;前台是否按流程解释:是&amp;#13;&amp;#10;用户要求:用户要求尽快处理（加急）&amp;#13;&amp;#10;第二联系电话:15997661111&amp;#13;</t>
  </si>
  <si>
    <t>ZX202310141650291358</t>
  </si>
  <si>
    <t>2023-10-15 17:48:28</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</si>
  <si>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-00022、停机原因:其它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-14 15:52:195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amp;#13;&amp;#10;&amp;#13;&amp;#10;高级模板内容：&amp;#13;&amp;#10;投诉问题描述:局方停机&amp;#13;&amp;#10;用户状态为:局方停机&amp;#13;&amp;#10;停机原因:其它&amp;#13;&amp;#10;前台是否按流程解释:是&amp;#13;&amp;#10;用户要求:现在不在归属地，要求线上复通&amp;#13;&amp;#10;第二联系电话:18727565885&amp;#13;</t>
  </si>
  <si>
    <t>号码关停：集团鹰眼监测诈骗停机（异常换机）AA，经核实，根据相关要求进行关停处理。已请其回传一张照片：风险告知书+身份证正面+SIM卡背面照+签字至13032700872宜昌联通微信号，审核通过后为用户办理开机。客户知晓。</t>
  </si>
  <si>
    <t>ZX202310141516330626</t>
  </si>
  <si>
    <t>郑从珍</t>
  </si>
  <si>
    <t>2023-10-15 15:15:22</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</si>
  <si>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 22:53:455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不方便去营业厅 要求我方处理&amp;#13;&amp;#10;用户状态为:局方停机&amp;#13;&amp;#10;停机原因:集团鹰眼监测诈骗停机（异常换机）：首次关停可携带本人有效证件、本机号卡到归属地自营厅核验签署承诺书复机一次&amp;#13;&amp;#10;前台是否按流程解释:是&amp;#13;&amp;#10;用户要求:立即处理  加急&amp;#13;&amp;#10;第二联系电话:13227296637&amp;#13;</t>
  </si>
  <si>
    <t>ZX202310141623271149</t>
  </si>
  <si>
    <t>左继强</t>
  </si>
  <si>
    <t>2023-10-15 10:45:18</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</si>
  <si>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集团反诈中心模型ZB0020-00042、停机原因:集团鹰眼诈骗-图数据库通联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-14 15:53:515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用户来电称自己号码被关停，人在外地无法去营业厅办理，且称为什么未经允许就将手机关停，对此不认可，要求回复处理&amp;#13;&amp;#10;用户状态为:局方停机&amp;#13;&amp;#10;停机原因:集团鹰眼诈骗-图数据库通联模型：首次关停可携带本人有效证件到号码归属地自营厅核验签署法律风险告知书复机一次.&amp;#13;&amp;#10;前台是否按流程解释:是&amp;#13;&amp;#10;用户要求:用户要求尽快联系，加急处理&amp;#13;&amp;#10;第二联系电话:15222877866&amp;#13;</t>
  </si>
  <si>
    <t>号码关停：集团鹰眼诈骗-图数据库通联模型AA。用户反映停机问题，经核实首次关停可携带本人有效证件到号码归属地自营厅核验签署法律风险告知书复机一次，因多次未联系上客户，如有疑问可在工作时间（08:30-12:00；14:00-17:30）致电我司宜昌联通13032700872。号码已停机，客户无法接收短信</t>
  </si>
  <si>
    <t>ZX202310141733561661</t>
  </si>
  <si>
    <t>尤建文</t>
  </si>
  <si>
    <t>2023-10-15 16:38:19</t>
  </si>
  <si>
    <t>:不认可&amp;#13;&amp;#10;判断省分:湖北&amp;#13;&amp;#10;node_134:&amp;#13;&amp;#10;获取入参:&amp;#13;&amp;#10;node_180:&amp;#13;&amp;#10;判断局方停机状态:&amp;#13;&amp;#10;:&amp;#13;&amp;#10;node_223::关停原因：鹰眼骚扰语音半停&amp;#13;&amp;#10;判断是否局方停机:&amp;#13;&amp;#10;:有&amp;#13;&amp;#10;:不认可&amp;#13;&amp;#10;局方停机/复通历史记录：1、停机模型:集团反诈中心模型ZB0002-00022、停机原因:鹰眼骚扰语音半停（机主停机之日起30天内在中国联通APP进行自助复通实名认证，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-14 17:23:325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1--&gt;系统判断的原因分类是否明确:&amp;#13;&amp;#10;&amp;#13;&amp;#10;高级模板内容：&amp;#13;&amp;#10;投诉问题描述:用户对停机不认可，解释无效，用户表示自己无法前往营业厅，要求线上复机，并且赔偿用户的损失，请协助处理谢谢！&amp;#13;&amp;#10;用户状态为: 局方半停&amp;#13;&amp;#10;停机原因:鹰眼骚扰语音半停（机主停机之日起30天内在中国联通APP进行自助复通实名认证，如逾期需前往营业厅办理，原则复机一次）&amp;#13;&amp;#10;前台是否按流程解释:是&amp;#13;&amp;#10;用户要求:线上复机，赔偿&amp;#13;&amp;#10;第二联系电话:18097448464&amp;#13;</t>
  </si>
  <si>
    <t>号码关停：经核实，停机模型:集团反诈中心模型ZB0002-00022，根据相关要求进行关停处理。已请其回传一张照片：风险告知书+身份证正面+SIM卡背面照+签字至13032700872宜昌联通微信号，另单位执照复印件+红章、单位出具18671768522号码用作办公证明的纸质+红章审核通过，现号码已于2023-08-31 19:02:08成功开机，现查询号码已开机，满意。</t>
  </si>
  <si>
    <t>ZX202310131750281670</t>
  </si>
  <si>
    <t>张家萍</t>
  </si>
  <si>
    <t>2023-10-15 09:06:15</t>
  </si>
  <si>
    <t>:不认可&amp;#13;&amp;#10;判断省分:湖北&amp;#13;&amp;#10;node_134:&amp;#13;&amp;#10;获取入参:&amp;#13;&amp;#10;node_180:&amp;#13;&amp;#10;判断局方停机状态:非实名停机&amp;#13;&amp;#10;:&amp;#13;&amp;#10;判定是否二代身份证入网/是否为移网号码::不认可/办理失败&amp;#13;&amp;#10;:异地&amp;#13;&amp;#10;:不认可&amp;#13;&amp;#10;:不认可&amp;#13;&amp;#10;:仅咨询实名制问题&amp;#13;&amp;#10;:&amp;#13;&amp;#10;&amp;#13;&amp;#10;高级模板内容：&amp;#13;&amp;#10;投诉问题描述:用户要求线上复通不愿到厅 非实名停机&amp;#13;&amp;#10;用户状态为: 非实名停机&amp;#13;&amp;#10;停机原因: 非实名停机&amp;#13;&amp;#10;前台是否按流程解释:是&amp;#13;&amp;#10;用户要求:线上复通&amp;#13;&amp;#10;第二联系电话:18813986328&amp;#13;</t>
  </si>
  <si>
    <t>号码关停：入网照片不合规AA。经核实，客户号码因入网照片不合规操作实名关停，前期已申请临时开机，5天内您在手厅操作实名制补登记或到自营厅办理实名，现逾期无法再次办理临时开机，建议携带有效身份证件原件前往归属地自营厅办理，客户表示知晓。</t>
  </si>
  <si>
    <t>ZX202310141750421765</t>
  </si>
  <si>
    <t>余升</t>
  </si>
  <si>
    <t>2023-10-15 16:02:11</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</si>
  <si>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集团反诈中心模型ZB0001-00232、停机原因:鹰眼诈骗模型编码ZB0001-0023：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-14 13:03:315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amp;#13;&amp;#10;&amp;#13;&amp;#10;高级模板内容：&amp;#13;&amp;#10;投诉问题描述: 局方停机，人在异地，无法处理。要求我方处理&amp;#13;&amp;#10;用户状态为: 局方停机&amp;#13;&amp;#10;停机原因:鹰眼诈骗模型编码ZB0001-0023：首次关停可携带本人有效证件到号码归属地自营厅核验签署法律风险告知书复机一次。&amp;#13;&amp;#10;前台是否按流程解释:是&amp;#13;&amp;#10;用户要求:复机&amp;#13;&amp;#10;第二联系电话:17720277827&amp;#13;</t>
  </si>
  <si>
    <t>号码关停：系统中停机原因AA。需客户回传以下资料：身份证正、反面照，手持证件正面照及开机承诺函至13032700872微信号，审核通过后办理开机。如该号码再次被举报则永久关停，多次联系用户未接听，已短信告知用户结果，若用户来电烦请代为解释或告知用户与本地服务监督热线13032700872（工作时间8:30-12:00 14:00-17:30工作时间）联系。</t>
  </si>
  <si>
    <t>ZX202310140938060693</t>
  </si>
  <si>
    <t>杨娜</t>
  </si>
  <si>
    <t>2023-10-15 14:57:00</t>
  </si>
  <si>
    <t>:不认可&amp;#13;&amp;#10;判断省分:湖北&amp;#13;&amp;#10;node_134:&amp;#13;&amp;#10;获取入参:&amp;#13;&amp;#10;node_180:&amp;#13;&amp;#10;判断局方停机状态:&amp;#13;&amp;#10;:&amp;#13;&amp;#10;node_223::其他&amp;#13;&amp;#10;判断是否局方停机:&amp;#13;&amp;#10;:无&amp;#13;&amp;#10;:小于等于7天/30天&amp;#13;&amp;#10;:不认可&amp;#13;&amp;#10;局方停机/复通历史记录：1、停机模型:2、停机原因:新入网未正常使用半停（机主停机之日起30天内手厅自助复通，如逾期前往营业厅办理，原则复机一次）3、解释口径:4、停机时间:2023-10-12 12:36:345、复通指引:6、信安近60天复机次数:--&gt;系统判断的原因分类是否明确:&amp;#13;&amp;#10;&amp;#13;&amp;#10;高级模板内容：&amp;#13;&amp;#10;投诉问题描述:用户来电反馈联通APP显示无法复通，要求线上复机&amp;#13;&amp;#10;用户状态为: 局方半停&amp;#13;&amp;#10;停机原因:新入网未正常使用半停（机主停机之日起30天内手厅自助复通，如逾期前往营业厅办理，原则复机一次）&amp;#13;&amp;#10;前台是否按流程解释:是&amp;#13;&amp;#10;用户要求:复机&amp;#13;&amp;#10;第二联系电话:15171900826&amp;#13;</t>
  </si>
  <si>
    <t>号码关停：新入网未正常使用半停AA，已告知用户需提供以下资料：身份证正、反面照，手持证件正面照及开机承诺函至13032700872微信号，审核通过后办理开机。用户不愿提供，无法线上复机，解释中用户骂人，满意度一般</t>
  </si>
  <si>
    <t>ZX202310132048440058</t>
  </si>
  <si>
    <t>陈靓</t>
  </si>
  <si>
    <t>2023-10-15 10:52:33</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</si>
  <si>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2、停机原因:鹰眼换机话务突增模型停机：首次关停可携带本人有效证件、本机号卡到归属自营厅核验签署承诺书复机一次3、解释口径:4、停机时间:2023-10-13 19:48:235、复通指引:6、信安近60天复机次数:--&gt;系统判断的原因分类是否明确:&amp;#13;&amp;#10;&amp;#13;&amp;#10;高级模板内容：&amp;#13;&amp;#10;投诉问题描述:用户人在异地，要求线上复机，请核实，谢谢&amp;#13;&amp;#10;用户状态为:局方停机&amp;#13;&amp;#10;停机原因:鹰眼换机话务突增模型停机&amp;#13;&amp;#10;前台是否按流程解释:是&amp;#13;&amp;#10;用户要求:要求复机&amp;#13;&amp;#10;第二联系电话:13087237190&amp;#13;</t>
  </si>
  <si>
    <t>号码关停：鹰眼换机话务突增模型停机 AA，经核实已告知客户回传资料后，审核后复机，客户满意。</t>
  </si>
  <si>
    <t>TS202310141854432034</t>
  </si>
  <si>
    <t>邓永刚</t>
  </si>
  <si>
    <t>2023-10-15 17:38:08</t>
  </si>
  <si>
    <t>主办单位：湖北&amp;#10;客户类别：星级客户&amp;#10;10010是否打通：否&amp;#10;是否二次致电10015：是&amp;#10;是否联系：否&amp;#10;升级倾向：&amp;#10;号码归属省：湖北&amp;#10;SVIP等级：&amp;#10;1. 问题类型:;&amp;#10;2. 投诉类型:办理争议;&amp;#10;3. 营业厅地址:;&amp;#10;4. 位置信息:;&amp;#10;5. 位置发生地:;&amp;#10;6. 投诉内容:没有办理该业务，没有短信确认&amp;#10;8. 办理业务的名称:视频彩铃&amp;#10;8. 无法办理的渠道:没有办理该业务</t>
  </si>
  <si>
    <t>BL202310150841510482</t>
  </si>
  <si>
    <t>2023-10-15 11:23:35</t>
  </si>
  <si>
    <t>&gt;业务号码&gt;13032728999；&gt;号码归属地&gt;宜昌；&gt;产品名称 &gt;视频彩铃商务版标准10元包；&gt;产品代码&gt;49004905；&gt;产品编码&gt;4900490501；&gt;订购时间 &gt;2023-09-13 09:35:56；&gt;核查情况&gt;平台故障；&gt;不规范定制分类&gt;平台故障，无法判责；&gt;退费金额&gt;40元；&gt;退费时间&gt;2023年10月15日；&gt;投诉内容&gt;	&amp;#10;高级模板内容：&amp;#10;赔付类型：:增值业务争议 &amp;#10;CBSS账单扣费名称：:视频彩铃商务版标准20元包&amp;#10;办理渠道:系统无显示&amp;#10;赔付月份：:2023年10月、2023年9月&amp;#10;返还倍率:单倍&amp;#10;赔付金额：:40&amp;#10;是否已经取消业务:是&amp;#10;是否承诺退费 ：:是&amp;#10;用户是否需要回复：:否&amp;#10;用户要求：:退费</t>
  </si>
  <si>
    <t>BL202310151025002106</t>
  </si>
  <si>
    <t>董涛涛</t>
  </si>
  <si>
    <t>2023-10-15 14:54:16</t>
  </si>
  <si>
    <t>&gt;业务号码&gt;13040950405；&gt;号码归属地&gt;宜昌市；&gt;产品名称&gt; 自然拼读钻石会员卡      ；&gt;产品代码&gt;66001422；&gt;产品编码&gt;6600142200；&gt;订购时间&gt;  2023-10-05 15:25:04     ；&gt;核查情况&gt;平台故障；&gt;不规范定制分类&gt;平台故障，无法判责；&gt;退费金额&gt; 20 元；&gt;退费时间&gt;2023-10-15；&gt;投诉内容&gt;&amp;#10;&amp;#10;&amp;#10;高级模板内容：&amp;#10;赔付类型：:增值业务争议 &amp;#10;CBSS账单扣费名称：:自然拼读钻石会员卡&amp;#10;办理渠道:线上&amp;#10;赔付月份：:2023年10月&amp;#10;返还倍率:单倍&amp;#10;赔付金额：:20&amp;#10;是否已经取消业务:是&amp;#10;是否承诺退费 ：:是&amp;#10;用户是否需要回复：:否&amp;#10;用户要求：:用户要求退还10月（自然拼读钻石会员卡）费用20元，已承诺退费，请后台协助处理</t>
  </si>
  <si>
    <t>TS202310132028440381</t>
  </si>
  <si>
    <t>范必锋</t>
  </si>
  <si>
    <t>2023-10-15 10:21:58</t>
  </si>
  <si>
    <t>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CAP-068&amp;#13;&amp;#10;反应问题涉及场景:未经同意订购业务&amp;#13;&amp;#10;产品名称:腾讯定向流量会员包（前向）&amp;#13;&amp;#10;争议月份:2023年10月&amp;#13;&amp;#10;是否承诺退费:是&amp;#13;&amp;#10;承诺退费金额:20&amp;#13;&amp;#10;是否取消业务（如取消失败，需加上系统报错的提示）:是&amp;#13;&amp;#10;是否需要回复:否&amp;#13;&amp;#10;用户要求:退费&amp;#13;</t>
  </si>
  <si>
    <t>BL202310151102370232</t>
  </si>
  <si>
    <t>金长春</t>
  </si>
  <si>
    <t>2023-10-15 15:31:14</t>
  </si>
  <si>
    <t>&gt;业务号码&gt;13094176928；&gt;号码归属地&gt;宜昌；&gt;产品名称&gt;沃阅读-投资管理课-包月20元；&gt;产品代码&gt;66002692；&gt;产品编码&gt;6600269200；&gt;订购时间&gt;2023-10-15 08:42:45；&gt;核查情况&gt;平台故障；&gt;不规范定制分类&gt;平台故障，无法判责；&gt;退费金额&gt;20元；&gt;退费时间&gt;2023/10/15；&gt;投诉内容&gt;&amp;#10;[65岁以上老人] 判断省分:其他省分&amp;#10;:增值业务争议&amp;#10;判断省分:湖北&amp;#10;:移网&amp;#10;:在补救范围内&amp;#10;:不认可&amp;#10;:小于等于500元，且仅限单倍、月份不超过12个月&amp;#10;:&amp;#10;&amp;#10;高级模板内容：&amp;#10;赔付类型：:增值业务争议 &amp;#10;CBSS账单扣费名称：: 增值业务-沃阅读-投资管理课-包月20元 &amp;#10;办理渠道:通过系统未查询到记录&amp;#10;赔付月份：:2023年10月&amp;#10;返还倍率:单倍&amp;#10;赔付金额：:20&amp;#10;是否已经取消业务:是&amp;#10;是否承诺退费 ：:是&amp;#10;用户是否需要回复：:否&amp;#10;用户要求：:要求将扣除的费用退回，前台无办理权限，请后台核查处理解决，谢谢</t>
  </si>
  <si>
    <t>BL202310150859550601</t>
  </si>
  <si>
    <t>邓芹</t>
  </si>
  <si>
    <t>2023-10-15 14:12:45</t>
  </si>
  <si>
    <t>&gt;业务号码&gt;13165617716；&gt;号码归属地&gt;宜昌；&gt;产品名称&gt; 手机彩铃沃音乐精选10元包月 ；&gt;产品代码&gt;49004937；&gt;产品编码&gt;4900493700；&gt;订购时间&gt; 2023-09-08 11:11:01 ；&gt;核查情况&gt;平台故障；&gt;不规范定制分类&gt;平台故障，无法判责；&gt;退费金额&gt;10元；&gt;退费时间&gt;2023-10-15；&gt;投诉内容&gt;&amp;#10;&amp;#10;&amp;#10;高级模板内容：&amp;#10;赔付类型：:增值业务争议 &amp;#10;CBSS账单扣费名称：:手机彩铃沃音乐精选10元包月&amp;#10;办理渠道:沃音乐_启化手机彩铃&amp;#10;赔付月份：:2023年10月&amp;#10;返还倍率:单倍&amp;#10;赔付金额：:10&amp;#10;是否已经取消业务:是&amp;#10;是否承诺退费 ：:是&amp;#10;用户是否需要回复：:否&amp;#10;用户要求：:用户要求尽快处理</t>
  </si>
  <si>
    <t>BL202310141554531493</t>
  </si>
  <si>
    <t>颜枝霜</t>
  </si>
  <si>
    <t>2023-10-15 11:03:57</t>
  </si>
  <si>
    <t>&gt;业务号码&gt;13227282952；&gt;号码归属地&gt;宜昌；&gt;产品名称&gt;异型流量权益红包S1；&gt;产品代码&gt;65000147；&gt;产品编码&gt;6500014719；&gt;订购时间&gt;2023-10-14 08:10:39 ；&gt;核查情况&gt;平台故障；&gt;不规范定制分类&gt;平台故障，无法判责；&gt;退费金额&gt;25元；&gt;退费时间&gt;2023/10/15；&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&amp;#10;CBSS账单扣费名称：:25元异型流量权益红包&amp;#10;办理渠道:无&amp;#10;赔付月份：:2023年10月&amp;#10;返还倍率:单倍&amp;#10;赔付金额：:25&amp;#10;是否已经取消业务:是&amp;#10;是否承诺退费 ：:是&amp;#10;用户是否需要回复：:否&amp;#10;用户要求：:立刻要求退还产生的费用</t>
  </si>
  <si>
    <t>BL202310141725070206</t>
  </si>
  <si>
    <t>周立生</t>
  </si>
  <si>
    <t>2023-10-15 11:35:13</t>
  </si>
  <si>
    <t>&gt;业务号码&gt;13235634408；&gt;号码归属地&gt;宜昌；&gt;产品名称&gt;芒果TV10G流量加月会员合约包，沃悦读同步学钻石会员20元包；&gt;产品代码&gt;80006702，66001174；&gt;产品编码&gt;8000670200，6600117400；&gt;订购时间&gt;2023-09-28 20:49:02，2023-09-20 07:45:08；&gt;核查情况&gt;平台故障；&gt;不规范定制分类&gt;平台故障，无法判责；&gt;赠费金额&gt;19.01元，40元；&gt;赠费时间&gt;2023.10.15；&gt;投诉内容&gt;&amp;#10;&amp;#10;高级模板内容：&amp;#10;赔付类型：:增值业务争议 &amp;#10;CBSS账单扣费名称：:芒果TV10G流量加月会员合约包   沃悦读同步学钻石会员20元包&amp;#10;办理渠道:SP&amp;#10;赔付月份：:2023年9月、2023年10月&amp;#10;返还倍率:单倍&amp;#10;赔付金额：:59&amp;#10;是否已经取消业务:是&amp;#10;是否承诺退费 ：:是&amp;#10;用户是否需要回复：:否&amp;#10;用户要求：:无</t>
  </si>
  <si>
    <t>BL202310151107110305</t>
  </si>
  <si>
    <t>郑冲</t>
  </si>
  <si>
    <t>2023-10-15 15:10:57</t>
  </si>
  <si>
    <t>&gt;业务号码&gt;13277177882；&gt;号码归属地&gt;宜昌；&gt;产品名称&gt; 乐动彩铃6元包月；&gt;产品代码&gt;49004947；&gt;产品编码&gt;4900494700；&gt;订购时间&gt;2023-10-14 20:34:48；&gt;核查情况&gt;平台故障；&gt;不规范定制分类&gt;平台故障，无法判责；&gt;赠费金额&gt;6元；&gt;赠费时间&gt;2023.10.15；&gt;投诉内容&gt;&amp;#10;&amp;#10;高级模板内容：&amp;#10;赔付类型：:增值业务争议 &amp;#10;CBSS账单扣费名称：:乐动彩铃6元包月&amp;#10;办理渠道:  &amp;#10;赔付月份：:2023年10月&amp;#10;返还倍率:单倍&amp;#10;赔付金额：:6&amp;#10;是否已经取消业务:是&amp;#10;是否承诺退费 ：:是&amp;#10;用户是否需要回复：:否&amp;#10;用户要求：:退费  谢谢</t>
  </si>
  <si>
    <t>BL202310151358490064</t>
  </si>
  <si>
    <t>樊友秀</t>
  </si>
  <si>
    <t>2023-10-15 16:18:42</t>
  </si>
  <si>
    <t>&gt;业务号码&gt;15571706259;&gt;号码归属地&gt;宜昌;&gt;产品名称&gt;哔哩哔哩15G流量加会员月包，沃悦读同步学钻石会员20元包;&gt;产品代码&gt;80006723，66001174;&gt;产品编码&gt;8000672300，6600117400;&gt;订购时间&gt;2023-09-22 16:55:41，2023-10-01 10:42:02;&gt;核查情况&gt;平台故障;&gt;不规范定制分类&gt;平台故障，无法判责;&gt; 赔付金额&gt;50元，20元;&gt;退费时间&gt;2023-10-15;&gt;投诉内容&gt;&amp;#10;[65岁以上老人] 判断省分:其他省分&amp;#10;:增值业务争议&amp;#10;判断省分:湖北&amp;#10;:移网&amp;#10;:在补救范围内&amp;#10;:不认可&amp;#10;:小于等于500元，且仅限单倍、月份不超过12个月&amp;#10;:&amp;#10;&amp;#10;高级模板内容：&amp;#10;赔付类型：:增值业务争议 &amp;#10;CBSS账单扣费名称：:	 沃悦读同步学钻石会员20元/	 哔哩哔哩15G流量加会员月包&amp;#10;办理渠道:CAP-068&amp;#10;赔付月份：:2023年9月、2023年10月&amp;#10;返还倍率:单倍&amp;#10;赔付金额：:80&amp;#10;是否已经取消业务:是&amp;#10;是否承诺退费 ：:是&amp;#10;用户是否需要回复：:否&amp;#10;用户要求：:要求退费处理</t>
  </si>
  <si>
    <t>BL202310141621501865</t>
  </si>
  <si>
    <t>王书砚</t>
  </si>
  <si>
    <t>2023-10-15 11:12:32</t>
  </si>
  <si>
    <t>&gt;业务号码&gt;15572720002；&gt;号码归属地&gt;宜昌；&gt;产品名称&gt;沃悦读同步学钻石会员20元包；&gt;产品代码&gt;66001174；&gt;产品编码&gt;6600117400；&gt;订购时间&gt; 2023-09-27 11:07:02 ；&gt;核查情况&gt;平台故障；&gt;不规范定制分类&gt;平台故障，无法判责；&gt;退费金额&gt;40元；&gt;退费时间&gt;2023-10-15；&gt;投诉内容&gt;判断省分:其他省分&amp;#10;:增值业务争议&amp;#10;判断省分:湖北&amp;#10;:移网&amp;#10;:在补救范围内&amp;#10;:不认可&amp;#10;:小于等于500元，且仅限单倍、月份不超过12个月&amp;#10;:&amp;#10;&amp;#10;高级模板内容：&amp;#10;赔付类型：:增值业务争议 &amp;#10;CBSS账单扣费名称：:沃悦读同步学钻石会员20元包&amp;#10;SP产品ID/元素ID：:6600117400	&amp;#10;办理渠道:无&amp;#10;赔付月份：:2023年9月、2023年10月&amp;#10;返还倍率:单倍&amp;#10;赔付金额：:40&amp;#10;是否已经取消业务:是&amp;#10;是否承诺退费 ：:是&amp;#10;用户是否需要回复：:否&amp;#10;用户要求：:要求退费处理</t>
  </si>
  <si>
    <t>BL202310151140130811</t>
  </si>
  <si>
    <t>杜红荣</t>
  </si>
  <si>
    <t>2023-10-15 15:56:25</t>
  </si>
  <si>
    <t>&gt;业务号码&gt;15629331805；&gt;号码归属地&gt;宜昌；&gt;产品名称&gt;畅行会员S-包月-15元；&gt;产品代码&gt;21002422；&gt;产品编码&gt;2100242200；&gt;订购时间&gt; 2023-09-05 14:07:21 ；&gt;核查情况&gt;平台故障；&gt;不规范定制分类&gt;平台故障，无法判责；&gt;退费金额&gt;30元；&gt;退费时间&gt;2023-10-15；&gt;投诉内容&gt;&amp;#10;-------&amp;#10;高级模板内容：&amp;#10;赔付类型：:增值业务争议 &amp;#10;CBSS账单扣费名称：:增值业务-畅行会员S-包月-15元&amp;#10;办理渠道:湖北杭州翔羽线上业务代理(宜昌)&amp;#10;赔付月份：:2023年9月、2023年10月&amp;#10;返还倍率:单倍&amp;#10;赔付金额：:30&amp;#10;是否已经取消业务:是&amp;#10;是否承诺退费 ：:是&amp;#10;用户是否需要回复：:否&amp;#10;用户要求：:退费</t>
  </si>
  <si>
    <t>BL202310141416050018</t>
  </si>
  <si>
    <t>2023-10-15 10:24:40</t>
  </si>
  <si>
    <t>&gt;业务号码&gt;15629369715&gt;号码归属地&gt;宜昌；&gt;产品名称&gt;悦心钻石会员-包月-25元；&gt;产品代码&gt;21002405；&gt;产品编码&gt;2100240500；&gt;订购时间&gt;2023-09-27 08:23:19；&gt;核查情况&gt;平台故障；&gt;不规范定制分类&gt;平台故障，无法判责；&gt;退费金额&gt;50元；&gt;退费时间&gt;2023年10月14日&gt;投诉内容&gt;&amp;#10;&amp;#10;高级模板内容：&amp;#10;赔付类型：:增值业务争议 &amp;#10;CBSS账单扣费名称：:悦心钻石会员-包月-25元&amp;#10;办理渠道:悦心钻石会员-包月-25元&amp;#10;赔付月份：:2023年9月、2023年10月&amp;#10;返还倍率:单倍&amp;#10;赔付金额：:50&amp;#10;是否已经取消业务:是&amp;#10;是否承诺退费 ：:是&amp;#10;用户是否需要回复：:否&amp;#10;用户要求：:已承诺退费</t>
  </si>
  <si>
    <t>TS202310150853210304</t>
  </si>
  <si>
    <t>詹丹</t>
  </si>
  <si>
    <t>2023-10-15 14:41:53</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</si>
  <si>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电对10的增值业务费_增值业务-哔哩哔哩15G流量加会员月包_增值业务-哔哩哔哩15G流量加会员月包扣费不认可，我处解释用户不认可，请协助处理，谢谢&amp;#13;&amp;#10;争议月份:2023年10月&amp;#13;&amp;#10;争议金额:25&amp;#13;&amp;#10;用户要求:要求取消并退费&amp;#13;</t>
  </si>
  <si>
    <t>计费争议-SP扣费：经核实，用户订购产品名称哔哩哔哩15G流量加会员月包 ，产品代码为88226，订购时间9，取消时间为23年10月，25元/月，合计扣费2个月，累计产生费用合计50元，订购方式为集团统一认证平台” 短信验证码，有二次确认过程，不存在订购违规现象。考虑用户使用感知，网站方已取消屏蔽并于三个工作日内退费50元到账，此费用不可抵扣往月欠费及打印发票，满意。</t>
  </si>
  <si>
    <t>TS202310141854282032</t>
  </si>
  <si>
    <t>陈国平</t>
  </si>
  <si>
    <t>2023-10-15 15:07:27</t>
  </si>
  <si>
    <t>判断省分:湖北&amp;#13;&amp;#10;:增值业务费用争议（含炫彩通信助理包云盘版等组合类增值业务）&amp;#13;&amp;#10;:移网&amp;#13;&amp;#10;:在补救范围内&amp;#13;&amp;#10;:不认可&amp;#13;&amp;#10;:大于500元&amp;#13;&amp;#10;:&amp;#13;&amp;#10;&amp;#13;&amp;#10;高级模板内容：&amp;#13;&amp;#10;投诉问题描述:用户反映不知情开通业务，要求解释&amp;#13;&amp;#10;争议业务名称:云加速5G畅玩加油包(湖北)&amp;#13;&amp;#10;受理渠道:无&amp;#13;&amp;#10;争议月份:2023年10月&amp;#13;&amp;#10;争议费用:15&amp;#13;&amp;#10;一线客服在系统里:已取消&amp;#13;&amp;#10;是否承诺退费:否&amp;#13;&amp;#10;用户要求:尽快处理，谢谢&amp;#13;</t>
  </si>
  <si>
    <t>计费争议-SP扣费：经核实，用户订购产品名称畅行会员S-包月-15元，产品代码为91639，订购时间，取消时间为23年10月，15元/月，合计扣费1个月，累计产生费用合计15元，订购方式为集团统一认证平台” 短信验证码，有二次确认过程，不存在订购违规现象。考虑用户使用感知，网站方已取消屏蔽并于三个工作日内退费15元到账，此费用不可抵扣往月欠费及打印发票；沟通后用户对开通联通助理业务功能费不满，已取消为用户申请8-10月费用15元，24小时内到账，此费用不可打印发票，满意。</t>
  </si>
  <si>
    <t>TS202310131958380005</t>
  </si>
  <si>
    <t>罗先荣</t>
  </si>
  <si>
    <t>2023-10-15 09:52:31</t>
  </si>
  <si>
    <t>判断省分:其他省分&amp;#13;&amp;#10;:电话营销争议&amp;#13;&amp;#10;:不认可&amp;#13;&amp;#10;判断省分:湖北&amp;#13;&amp;#10;:流量费争议&amp;#13;&amp;#10;:流量包定制争议&amp;#13;&amp;#10;:不认可&amp;#13;&amp;#10;:未享受&amp;#13;&amp;#10;:大于500&amp;#13;&amp;#10;:&amp;#13;&amp;#10;&amp;#13;&amp;#10;高级模板内容：&amp;#13;&amp;#10;投诉问题描述:流量包费用争议&amp;#13;&amp;#10;业务名称: 热血都市畅听5G加油包（湖北） &amp;#13;&amp;#10;争议月份:2023年9月、2023年10月&amp;#13;&amp;#10;争议金额:40&amp;#13;&amp;#10;是否承诺退费:否&amp;#13;&amp;#10;用户要求:承诺退费用户不认可表示经常给自己订业务，对此非常不满要求上一级部门领导回电给出合理解释（业务未退订麻烦专员一起退订一下谢谢）&amp;#13;</t>
  </si>
  <si>
    <t>计费争议-SP扣费：用户反映增值业务开通问题，经核实，客户订购产品名称为热血都市畅听5G加油包（湖北），产品代码为66003030，90559，订购时间9月27日，订购方式为短信验证码，取消时间为10月14日，20元/月，合计扣费2个月，累计产生费用共计40元，有二次确认过程，不存在订购违规现象，订购轨迹见附件。考虑客户使用感知，网站方已取消屏蔽并于 2023-10-14 16:36:54 退费40元现金方式到账，此费用可抵扣月租，不可打印账单发票，满意。</t>
  </si>
  <si>
    <t>TS202310150955011451</t>
  </si>
  <si>
    <t>焦世万</t>
  </si>
  <si>
    <t>2023-10-15 14:20:14</t>
  </si>
  <si>
    <t>&amp;#13;&amp;#10;高级模板内容：&amp;#13;&amp;#10;投诉问题描述:用户知情情况下办理了增值业务&amp;#13;&amp;#10;业务名称:-联通爱听-职场精英20元包&amp;#13;&amp;#10;争议月份:2023年10月&amp;#13;&amp;#10;争议金额:20&amp;#13;&amp;#10;是否已经取消业务:否&amp;#13;&amp;#10;是否承诺退费:否&amp;#13;&amp;#10;用户要求:要求退费&amp;#13;</t>
  </si>
  <si>
    <t>计费争议-SP扣费：用户反映职场精英20元包业务开通问题，经核实，客户订购产品名称为职场精英20元包，产品代码为90559，订购时间23.10，订购方式为短信验证，取消时间为23.10，20元/月，合计扣费1月，累计产生费用共计20元，有二次确认过程，不存在订购违规现象。考虑客户使用感知，网站方已取消屏蔽并于三个工作日内退费20元现金方式到账，可打印账单发票，满意。</t>
  </si>
  <si>
    <t>BL202310151058540179</t>
  </si>
  <si>
    <t>颜华平</t>
  </si>
  <si>
    <t>2023-10-15 16:24:16</t>
  </si>
  <si>
    <t>&gt;业务号码&gt;18671729786；&gt;号码归属地&gt;宜昌；&gt;产品名称&gt;联通爱听-职场理财20元包；&gt;产品代码&gt;66003011；&gt;产品编码&gt;6600301100&gt;订购时间&gt;2023-08-15 05:31:07；&gt;核查情况&gt;平台故障；&gt;不规范定制分类&gt;平台故障，无法判责；&gt;退费金额40元；&gt;退费时间&gt;2023年10月15日；&gt;投诉内容&gt;XX 判断省分:其他省分&amp;#10;:增值业务争议&amp;#10;判断省分:湖北&amp;#10;:移网&amp;#10;:在补救范围内&amp;#10;:不认可&amp;#10;:小于等于500元，且仅限单倍、月份不超过12个月&amp;#10;:&amp;#10;&amp;#10;高级模板内容：&amp;#10;赔付类型：:增值业务争议 &amp;#10;CBSS账单扣费名称：:联通爱听-职场理财20元包&amp;#10;办理渠道:沃悦读_ WAP门户	&amp;#10;赔付月份：:2023年8月、2023年9月&amp;#10;返还倍率:单倍&amp;#10;赔付金额：:40&amp;#10;是否已经取消业务:是&amp;#10;是否承诺退费 ：:是&amp;#10;用户是否需要回复：:否&amp;#10;用户要求：:退费</t>
  </si>
  <si>
    <t>BL202310151301181871</t>
  </si>
  <si>
    <t>董传荣</t>
  </si>
  <si>
    <t>2023-10-15 15:33:35</t>
  </si>
  <si>
    <t>&gt;业务号码&gt;18671797355&gt;号码归属地&gt;宜昌；&gt;产品名称&gt;联通爱听-少儿优选20元包；&gt;产品代码&gt;66003008；&gt;产品编码&gt;6600300800 ；&gt;订购时间&gt; 2023-10-15 12:13:23 ；&gt;核查情况&gt;平台故障；&gt;不规范定制分类&gt;平台故障，无法判责；&gt;退费金额&gt; 20元；&gt;退费时间&gt;2023年10月15日&gt;投诉内容&gt;&amp;#10;&amp;#10;高级模板内容：&amp;#10;赔付类型：:增值业务争议 &amp;#10;CBSS账单扣费名称：:联通爱听-少儿优选20元包&amp;#10;办理渠道:SP平台接入&amp;#10;赔付月份：:2023年10月&amp;#10;返还倍率:单倍&amp;#10;赔付金额：:20&amp;#10;是否已经取消业务:是&amp;#10;是否承诺退费 ：:是&amp;#10;用户是否需要回复：:否&amp;#10;用户要求：:请尽快处理</t>
  </si>
  <si>
    <t>BL202310151030502206</t>
  </si>
  <si>
    <t>郑常青</t>
  </si>
  <si>
    <t>2023-10-15 14:46:41</t>
  </si>
  <si>
    <t>&gt;业务号码&gt;18694087170；&gt;号码归属地&gt;宜昌；&gt;产品名称&gt;沃阅读-投资管理课-包月20元；&gt;产品代码&gt;66002692；&gt;产品编码&gt;6600269200；&gt;订购时间 &gt;2023-10-15 08:22:34；&gt;核查情况&gt;平台故障；&gt;不规范定制分类&gt;平台故障，无法判责；&gt;退费金额&gt;20元；&gt;退费时间&gt;2023年10月15日；&gt;投诉内容&gt;&amp;#10;&amp;#10;高级模板内容：&amp;#10;赔付类型：:增值业务争议 &amp;#10;CBSS账单扣费名称：:沃阅读-投资管理课-包月20元&amp;#10;办理渠道:SP&amp;#10;赔付月份：:2023年10月&amp;#10;返还倍率:单倍&amp;#10;赔付金额：:20&amp;#10;是否已经取消业务:是&amp;#10;是否承诺退费 ：:是&amp;#10;用户是否需要回复：:否&amp;#10;用户要求：:不知情办理，要求退费</t>
  </si>
  <si>
    <t>TS202310150744312355</t>
  </si>
  <si>
    <t>屈定贵</t>
  </si>
  <si>
    <t>2023-10-15 14:33:53</t>
  </si>
  <si>
    <t>[65岁以上老人] 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流量超出不认可&amp;#13;&amp;#10;业务名称:套外流量&amp;#13;&amp;#10;争议月份:2023年10月&amp;#13;&amp;#10;争议金额:67.4&amp;#13;&amp;#10;是否承诺退费:是&amp;#13;&amp;#10;用户要求:退费&amp;#13;</t>
  </si>
  <si>
    <t>TS202310150858570378</t>
  </si>
  <si>
    <t>王承绪</t>
  </si>
  <si>
    <t>2023-10-15 14:22:16</t>
  </si>
  <si>
    <t>[65岁以上老人] 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反映 未使用本机流量产生流量费，前台解释不认可，用户要求退费&amp;#13;&amp;#10;业务名称:流量费&amp;#13;&amp;#10;争议月份:2023年9月、2023年10月&amp;#13;&amp;#10;争议金额:253.51&amp;#13;&amp;#10;是否承诺退费:是&amp;#13;&amp;#10;用户要求:用户要求退费（前台办理橡皮擦用户表示无法接收验证码）&amp;#13;</t>
  </si>
  <si>
    <t>TS202310151101110528</t>
  </si>
  <si>
    <t>卢位星</t>
  </si>
  <si>
    <t>2023-10-15 16:21:47</t>
  </si>
  <si>
    <t>&amp;#13;&amp;#10;高级模板内容：&amp;#13;&amp;#10;投诉问题描述:用户来电称对自己套餐流量消费不认可用户要求尽快进行核实，要求进行退费&amp;#13;&amp;#10;争议月份:2023年9月、2023年10月、2023年11月&amp;#13;&amp;#10;争议金额/流量:55&amp;#13;&amp;#10;用户要求:用户要求尽快进行处理加急，！&amp;#13;&amp;#10;备注:用户称自己套餐流量扣费，不认可，要求进行退费&amp;#13;</t>
  </si>
  <si>
    <t>TS202310150914170599</t>
  </si>
  <si>
    <t>颜克海</t>
  </si>
  <si>
    <t>2023-10-15 14:19:11</t>
  </si>
  <si>
    <t>[65岁以上老人] 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反映对流量计费不认可&amp;#13;&amp;#10;业务名称:上网费_手机上网流量费_无线接入-上网流量费-国内（本地使用）&amp;#13;&amp;#10;争议月份:2023年9月&amp;#13;&amp;#10;争议金额:48.7&amp;#13;&amp;#10;是否承诺退费:是&amp;#13;&amp;#10;用户要求:用户来电反映对流量计费不认可 要求退费 麻烦后台协助处理&amp;#13;</t>
  </si>
  <si>
    <t>TS202310150911240547</t>
  </si>
  <si>
    <t>周祖菊</t>
  </si>
  <si>
    <t>2023-10-15 13:56:02</t>
  </si>
  <si>
    <t>判断省分:其他省分&amp;#13;&amp;#10;:流量计费争议&amp;#13;&amp;#10;判断省分::未使用过/未使用那么多/用的wifi（产生流量/费用）&amp;#13;&amp;#10;:不认可&amp;#13;&amp;#10;:下一步&amp;#13;&amp;#10;:符合且同意开&amp;#13;&amp;#10;:小于等于10G&amp;#13;&amp;#10;:不认可&amp;#13;&amp;#10;:已享受或不在授权范围&amp;#13;&amp;#10;:&amp;#13;&amp;#10;&amp;#13;&amp;#10;高级模板内容：&amp;#13;&amp;#10;投诉问题描述:用户反映自己流量使用0.4个G扣费40元 前台在cbss没有流量橡皮擦，请协助处理&amp;#13;&amp;#10;争议月份:2023年10月&amp;#13;&amp;#10;争议金额/流量:40&amp;#13;&amp;#10;用户要求:要求尽快处理&amp;#13;</t>
  </si>
  <si>
    <t>TS202310142228321775</t>
  </si>
  <si>
    <t>陈惠琼</t>
  </si>
  <si>
    <t>2023-10-15 14:33:29</t>
  </si>
  <si>
    <t>22年Q3Q4重点客户【2022年上工信部测评重保用户】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否认上网，要求退费&amp;#13;&amp;#10;业务名称: 宜昌如意通吉祥卡(OCS)&amp;#13;&amp;#10;争议月份:2023年9月、2023年10月&amp;#13;&amp;#10;争议金额:360&amp;#13;&amp;#10;是否承诺退费:是&amp;#13;&amp;#10;用户要求:退费&amp;#13;</t>
  </si>
  <si>
    <t>TS202310141839561816</t>
  </si>
  <si>
    <t>陈华平</t>
  </si>
  <si>
    <t>2023-10-15 09:50:17</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</si>
  <si>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老人使用  不认可  要求退费  谢谢&amp;#13;&amp;#10;业务名称:流量费&amp;#13;&amp;#10;争议月份:2023年9月、2023年10月&amp;#13;&amp;#10;争议金额:159.45&amp;#13;&amp;#10;是否承诺退费:是&amp;#13;&amp;#10;用户要求:老人使用  不认可  要求退费  谢谢&amp;#13;</t>
  </si>
  <si>
    <t>TS202310151158421754</t>
  </si>
  <si>
    <t>高梦婕</t>
  </si>
  <si>
    <t>2023-10-15 14:59:26</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</si>
  <si>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对10月上网费用不认可&amp;#13;&amp;#10;业务名称:上网费用&amp;#13;&amp;#10;争议月份:2023年10月&amp;#13;&amp;#10;争议金额:9.36&amp;#13;&amp;#10;是否承诺退费:是&amp;#13;&amp;#10;用户要求:退费&amp;#13;</t>
  </si>
  <si>
    <t>TS202310150830220069</t>
  </si>
  <si>
    <t>王清华</t>
  </si>
  <si>
    <t>2023-10-15 14:27:36</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</si>
  <si>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对9月超出流量不认可要求退费&amp;#13;&amp;#10;业务名称:超出流量费&amp;#13;&amp;#10;争议月份:2023年9月&amp;#13;&amp;#10;争议金额:49.18&amp;#13;&amp;#10;是否承诺退费:是&amp;#13;&amp;#10;用户要求:立即核实处理退费&amp;#13;</t>
  </si>
  <si>
    <t>TS202310151207311943</t>
  </si>
  <si>
    <t>尚雅斯</t>
  </si>
  <si>
    <t>2023-10-15 14:56:27</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</si>
  <si>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反馈自己的套餐内的流量都没有使用完，为何扣除了手机上网费&amp;#13;&amp;#10;业务名称:手机上网费&amp;#13;&amp;#10;争议月份:2023年10月&amp;#13;&amp;#10;争议金额:10&amp;#13;&amp;#10;是否承诺退费:是&amp;#13;&amp;#10;用户要求:用户要求退费，并且给他一个解释，谢谢。&amp;#13;</t>
  </si>
  <si>
    <t>TS202310151205281900</t>
  </si>
  <si>
    <t>袁绍拓</t>
  </si>
  <si>
    <t>2023-10-15 14:38:20</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</si>
  <si>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在校园内还是使用的套外流量。用户对于套外使用流量不认可&amp;#13;&amp;#10;业务名称:沃派29元套餐（湖北）&amp;#13;&amp;#10;争议月份:2023年10月&amp;#13;&amp;#10;争议金额:20&amp;#13;&amp;#10;是否承诺退费:是&amp;#13;&amp;#10;用户要求:尽快核实，尽快处理&amp;#13;</t>
  </si>
  <si>
    <t>TS202310141608481280</t>
  </si>
  <si>
    <t>肖雄</t>
  </si>
  <si>
    <t>2023-10-15 09:53:21</t>
  </si>
  <si>
    <t>&amp;#13;&amp;#10;高级模板内容：&amp;#13;&amp;#10;投诉问题描述:用户来电称上个月为什么要扣20几块钱，已解释实际没有扣费，用户不认可提及工信部投诉&amp;#13;&amp;#10;争议月份:2023年9月&amp;#13;&amp;#10;争议金额:21&amp;#13;&amp;#10;用户要求:用户要求今天回复处理不然直接工信部投诉&amp;#13;</t>
  </si>
  <si>
    <t>计费争议-流量：经核实，用户反映流量超出问题，建议用户可通过手厅查询流量使用详单，用户9月流量计费正常，短信提醒正常，已解释用户认可满意。</t>
  </si>
  <si>
    <t>TS202310141242282137</t>
  </si>
  <si>
    <t>杜里姐</t>
  </si>
  <si>
    <t>2023-10-15 09:59:52</t>
  </si>
  <si>
    <t>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用户来电表示自己没有使用这么多流量，表示对流量超出费用不认可，要求2小时内尽快退还费用&amp;#13;&amp;#10;争议月份:2023年10月&amp;#13;&amp;#10;争议金额/流量:85&amp;#13;&amp;#10;用户要求:用户来电表示自己没有使用这么多流量，表示对流量超出费用不认可，要求2小时内尽快退还费用&amp;#13;</t>
  </si>
  <si>
    <t>计费争议-流量：用户反映本月流量问题，经核实本月计费无误，客户因在省外使用，故导致流量超出产生扣费，本次无法申请退费，现已核实客户资料无误，我司登记24小时内办理销户，客户满意。</t>
  </si>
  <si>
    <t>TS202310150944321215</t>
  </si>
  <si>
    <t>黄成义</t>
  </si>
  <si>
    <t>2023-10-15 14:47:27</t>
  </si>
  <si>
    <t>高级模板内容：&amp;#10;投诉问题描述: 4G畅爽冰激凌国内流量套餐129&amp;#10;争议月份:2019年9月&amp;#10;争议金额:129&amp;#10;用户要求:客户称自己套餐不限量分钟数  之前用的比现在用的快 分钟都够用 现在不够用对此不认可 要求后台核实</t>
  </si>
  <si>
    <t>计费争议-语音：用户对10月份语音通话费用不认可，经核实，用户套餐4G畅爽冰激凌国内流量套餐-129元/月，套内：国内语音拨打500分钟，国内语音拨打0.15元/分钟，用户10月份超出语音费用1.50元，因多次未联系上客户，如有疑问可在工作时间（08:30-12:00；14:00-17:30）致电我司宜昌联通13032700872</t>
  </si>
  <si>
    <t>TS202310131832161073</t>
  </si>
  <si>
    <t>2023-10-15 16:34:28</t>
  </si>
  <si>
    <t>&amp;#13;&amp;#10;高级模板内容：&amp;#13;&amp;#10;投诉问题描述:用户表明没有打电话&amp;#13;&amp;#10;争议月份:2023年10月&amp;#13;&amp;#10;争议金额:47.1&amp;#13;&amp;#10;是否有下发短信提醒:否&amp;#13;&amp;#10;用户要求:用户表明没有拨打那么多语音电话&amp;#13;</t>
  </si>
  <si>
    <t>计费争议-语音：用户反映通话分钟数问题，经核实，客户本月超出语音322分钟，产生有 48.30 元语音费用，计费正常无误，考虑客户感知，申请减免本月25元费用，24小时到帐，此费用无法抵扣往月欠费且不可打印发票，满意。</t>
  </si>
  <si>
    <t>TS202310141947540270</t>
  </si>
  <si>
    <t>2023-10-15 15:48:02</t>
  </si>
  <si>
    <t>&amp;#13;&amp;#10;高级模板内容：&amp;#13;&amp;#10;投诉问题描述:用户表示自己有语音通话分钟数，为什么会超出，前台解释不认可要求反馈&amp;#13;&amp;#10;争议月份:2023年10月&amp;#13;&amp;#10;争议金额:1.9&amp;#13;&amp;#10;是否有下发短信提醒:是&amp;#13;&amp;#10;用户要求:尽快处理&amp;#13;</t>
  </si>
  <si>
    <t>计费争议-语音：语音包12日订购，前期拨打语音产生扣费1.9元，已解释，计费正常。出于服务角度，减免本月语音产生扣费1.9元，已到账，此费用无法抵扣往月欠费及打印发票，满意</t>
  </si>
  <si>
    <t>TS202310150958001513</t>
  </si>
  <si>
    <t>赵红霞</t>
  </si>
  <si>
    <t>2023-10-15 15:39:26</t>
  </si>
  <si>
    <t>&amp;#13;&amp;#10;高级模板内容：&amp;#13;&amp;#10;投诉问题描述:用户反映自己活动副卡免月租12个月（10元话费12个月）2022/12/01开始，结束2023/10/30十二个月不认可，请核实处理&amp;#13;&amp;#10;争议时间:2023-10-15&amp;#13;&amp;#10;争议金额:0&amp;#13;&amp;#10;用户要求:请核实处理，谢谢&amp;#13;</t>
  </si>
  <si>
    <t>计费争议-账单扣费：客户对副卡扣费不满，经核实属正常扣费，沟通后为用户办理副卡0元，次月生效， 满意。</t>
  </si>
  <si>
    <t>TS202310142249081853</t>
  </si>
  <si>
    <t>孙家会</t>
  </si>
  <si>
    <t>2023-10-15 15:50:43</t>
  </si>
  <si>
    <t>&amp;#13;&amp;#10;高级模板内容：&amp;#13;&amp;#10;投诉问题描述:用户来电对本机副卡收费不认可，表示其他副卡都不收费，要求我方处理&amp;#13;&amp;#10;争议月份:2023年10月&amp;#13;&amp;#10;争议金额:0&amp;#13;&amp;#10;用户要求:将本机号卡变为免费副卡，并将多收取费用退还&amp;#13;</t>
  </si>
  <si>
    <t>计费争议-账单扣费：客户对副卡收费不满，经核实属正常扣费，沟通后为用户办理副卡0元次月生效，查询号码下并未办理其他增值业务，建议用户后续持续观察使用， 满意。</t>
  </si>
  <si>
    <t>TS202310141716230254</t>
  </si>
  <si>
    <t>071700547849</t>
  </si>
  <si>
    <t>覃春海</t>
  </si>
  <si>
    <t>2023-10-15 15:44:33</t>
  </si>
  <si>
    <t>主办单位：湖北&amp;#10;客户类别：普通客户&amp;#10;10010是否打通：是&amp;#10;是否二次致电10015：是&amp;#10;是否联系：是&amp;#10;升级倾向：无&amp;#10;号码归属省：湖北&amp;#10;SVIP等级：&amp;#10;----&amp;#13;&amp;#10;高级模板内容：&amp;#13;&amp;#10;1*投诉问题描述:用户来电反映称自己的宽带套餐被无故更改了，对此不满，要求我方核实处理回复 。&amp;#13;</t>
  </si>
  <si>
    <t>系统支撑①客户基本信息：业务号码：071700547849、客户姓名：覃春海、套餐情况：畅爽冰激凌融合300M宽带（湖北）； 客户反映折扣套餐的问题。&amp;#10;②首次联系客户时间： 2023-10-15 09:29:14 ； &amp;#10;③投诉核查处理情况：收到贵部转办后，我司立即组织调查 。经核实，客户因套餐折扣到期无提醒，导致套餐收取原价，现已联系客户解释，并办理赠费活动，合约期12个月，客户满意&amp;#10;④答复客户时间及客户满意度评价相关信息：我司于2023-10-15 09:29:14联系客户解释说明，客户认可满意。回单人：王宜艳&amp;#10;⑤投诉核查关联材料：无</t>
  </si>
  <si>
    <t>TS202310142104131173</t>
  </si>
  <si>
    <t>李植杨</t>
  </si>
  <si>
    <t>2023-10-15 13:35:34</t>
  </si>
  <si>
    <t>【2022年上工信部测评重保用户】[65岁以上老人] &amp;#13;&amp;#10;高级模板内容：&amp;#13;&amp;#10;投诉问题描述:错充话费&amp;#13;&amp;#10;充值时间:2023-10-14&amp;#13;&amp;#10;充值渠道:微信&amp;#13;&amp;#10;充值号码:15587918663&amp;#13;&amp;#10;充值金额:50&amp;#13;&amp;#10;前台是否按流程解释:是&amp;#13;&amp;#10;用户要求:加急处理，谢谢&amp;#13;</t>
  </si>
  <si>
    <t>客户原因：用户反映充错话费问题，经核实，客户充错话费至15587918663上，考虑客户感知，申请赠送50元话费至15549382593，24小时到帐，此费用无法抵扣往月欠费且不可打印发票，满意。</t>
  </si>
  <si>
    <t>TS202310141628511697</t>
  </si>
  <si>
    <t>2023-10-15 11:21:12</t>
  </si>
  <si>
    <t>:话费错缴/话费多缴&amp;#13;&amp;#10;用户反馈:充值号码错误&amp;#13;&amp;#10;充错号码状态:号码有信息&amp;#13;&amp;#10;建议用户自行联系对方协商处理:不认可&amp;#13;&amp;#10;再次解释任何人都没有权限擅处置别人号码的费用，建议自行协商:仍不认可&amp;#13;&amp;#10;解释后用户不认可:&amp;#13;&amp;#10;用户来电反映前期工单问题，工单流水号:TS202310141437361796，用户表示我方客服告知可以赠款退费，用户表示要求退费到15571742785的号码上，请后台协助处理，谢谢</t>
  </si>
  <si>
    <t>客户原因：用户反映交错了要求退费，经核实现线上无费用返还勾选项，已告知用户自行联系对方予以解决，考虑到用户使用感知为号码15571742785办理预存话费享50元话费优惠（湖北）另申请50元费用于24小时内到账，此费用不可打印发票，满意</t>
  </si>
  <si>
    <t>ZHX202310151754582357</t>
  </si>
  <si>
    <t>2023-10-15 19:29:03</t>
  </si>
  <si>
    <t>TS202310151407471725</t>
  </si>
  <si>
    <t>2023-10-15 15:54:29</t>
  </si>
  <si>
    <t>&amp;#13;&amp;#10;高级模板内容：&amp;#13;&amp;#10;投诉问题描述:用户来电要求投诉湖北宜昌夷陵区的营业厅及宜昌客服人员 电话号码： 6921001   详见：GZ202309301902340711    前台安抚无效 用户要求我方重新提单 称营业厅还报警不给自己处理问题  乱收费   要求立即处理  联系号码：15697279386   &amp;#13;&amp;#10;渠道名称:湖北宜昌夷陵区的营业厅及宜昌客服人员 电话号码： 6921001 &amp;#13;&amp;#10;渠道地址:无&amp;#13;&amp;#10;用户要求:用户要求加急处理 用户提及工信部升级投诉&amp;#13;</t>
  </si>
  <si>
    <t>其他：客户反映工作人员态度问题，核实营业厅，装维工作人员按正常流程处理，当时已报警处理，宜昌客服人员已联系客户解释说明并致歉，客户骂人，客户满意度一般</t>
  </si>
  <si>
    <t>TS202310141508482491</t>
  </si>
  <si>
    <t>高祥华</t>
  </si>
  <si>
    <t>2023-10-15 10:51:47</t>
  </si>
  <si>
    <t>&amp;#13;&amp;#10;高级模板内容：&amp;#13;&amp;#10;投诉问题描述:客户来电反馈老是接到上任机主催债电话，要求我方协助处理，谢谢！&amp;#13;&amp;#10;争议号码:13207201420&amp;#13;&amp;#10;问题现象:接到找前机主的电话、短信 &amp;#13;&amp;#10;用户要求:我方协助处理，谢谢！&amp;#13;</t>
  </si>
  <si>
    <t>骚扰电话/短信：用户反映接收前机主催债电话，已引导用户通过手机管家拦截，添加黑白名单，用户知晓，满意</t>
  </si>
  <si>
    <t>BL202310151641112311</t>
  </si>
  <si>
    <t>王巧莉</t>
  </si>
  <si>
    <t>2023-10-15 17:29:30</t>
  </si>
  <si>
    <t>高级模板内容：&amp;#10;用户诉求:用户来电反映自己想要变更套餐，不想要套餐，只要号码，前台查询解释：使用号码需要套餐才可以使用，用户不认可&amp;#10;当前套餐名称:腾讯大王卡&amp;#10;新套餐名称（转入套餐名称）:用户不要套餐，只要号码&amp;#10;是合约期内（含靓号）:是&amp;#10;备注:用户要求必须变更不要套餐，不然就打投诉电话，用户要求回电：19950394346</t>
  </si>
  <si>
    <t>BL202310151615541977</t>
  </si>
  <si>
    <t>王亚琴</t>
  </si>
  <si>
    <t>2023-10-15 17:25:35</t>
  </si>
  <si>
    <t>判断省分:湖北&amp;#13;&amp;#10;:有意向资费&amp;#13;&amp;#10;:其他资费&amp;#13;&amp;#10;:否&amp;#13;&amp;#10;node_104:&amp;#13;&amp;#10;node_102:&amp;#13;&amp;#10;:降套&amp;#13;&amp;#10;:需要保号&amp;#13;&amp;#10;:挽留后，用户依旧要求降套&amp;#13;&amp;#10;:消费对比&amp;#13;&amp;#10;:挽留失败&amp;#13;&amp;#10;:&amp;#13;&amp;#10;node_106:&amp;#13;&amp;#10;:有合约/有靓号&amp;#13;&amp;#10;:&amp;#13;&amp;#10;&amp;#13;&amp;#10;高级模板内容：&amp;#13;&amp;#10;用户诉求:用户要求前台在线将本机套餐办理降套为福多多29元（湖北）需协助处理，前台已解释并挽留无效需协助处理谢谢。系统提示;除最后一个月，用户在合约期内仅允许变更为合约规定范围内的套餐或者更高档的套餐!                                                  服务名称 [ trades_mobilemodify_transform ] txid [6f5a84a7^1696949928601^4189599] 规则编码 [5001] 规则内容: 调用新的预提交服务异常,错误信息:[用户号码:18527304667,业务限制:[$$$00115$$$除最后一个月，用户在合约期内仅允许变更为合约规定范围内的套餐或者更高档的套餐！]]&amp;#13;&amp;#10;当前套餐名称:沃派39元2021&amp;#13;&amp;#10;新套餐名称（转入套餐名称）:福多多29元（湖北）&amp;#13;&amp;#10;是合约期内（含靓号）:是&amp;#13;</t>
  </si>
  <si>
    <t>BL202310151328252204</t>
  </si>
  <si>
    <t>陈晶晶</t>
  </si>
  <si>
    <t>2023-10-15 17:17:54</t>
  </si>
  <si>
    <t>BL202310151109460342</t>
  </si>
  <si>
    <t>刘建</t>
  </si>
  <si>
    <t>2023-10-15 15:49:13</t>
  </si>
  <si>
    <t>判断省分:湖北&amp;#13;&amp;#10;:有意向资费&amp;#13;&amp;#10;:其他资费&amp;#13;&amp;#10;:否&amp;#13;&amp;#10;node_104:&amp;#13;&amp;#10;node_102:&amp;#13;&amp;#10;:升套/平套&amp;#13;&amp;#10;:&amp;#13;&amp;#10;&amp;#13;&amp;#10;高级模板内容：&amp;#13;&amp;#10;用户诉求:用户来电要求更改本机套餐为福多多29元套餐，前台未在CB你找到产品，请尽快与用户联系办理，已告知转套餐风险&amp;#13;&amp;#10;当前套餐名称: 腾讯大王卡&amp;#13;&amp;#10;新套餐名称（转入套餐名称）:福多多29元&amp;#13;&amp;#10;是合约期内（含靓号）:否&amp;#13;</t>
  </si>
  <si>
    <t>TS202310141933290095</t>
  </si>
  <si>
    <t>张林</t>
  </si>
  <si>
    <t>2023-10-15 10:33:29</t>
  </si>
  <si>
    <t>1、对话流水号：@2023101419245875414945AA@&amp;#13;&amp;#10;2、用户问题描述：用户要求将套餐变更为8元全国流量王套餐；&amp;#13;&amp;#10;3、客服受理情况：已指引前往联通自有营业厅申请办理，建议带上本人身份证件到归属地联通自营厅咨询，用户不接受，已在线向用户解释20元5GB AR彩铃酷趣会员5G加油包(湖北)、畅听王卡0元资费包（立即生效）、畅听王卡（公益版）专属特权、国内1元1G日租宝业务会退订，原套餐已经下架，转出无法回转，用户同意。&amp;#13;&amp;#10;4、用户要求：尽快为其变更套餐（用户已通过系统身份认证正确）；&amp;#13;&amp;#10;【此用户是听障人士】，请短信通知用户，请勿电话联系用户，如需要联系，可联系微信号码yxkm287266491&amp;#13;&amp;#10;5、投诉倾向：否；&amp;#13;&amp;#10;6、在线承诺：请分公司跟进处理。</t>
  </si>
  <si>
    <t>BL202310150957091573</t>
  </si>
  <si>
    <t>郑群</t>
  </si>
  <si>
    <t>2023-10-15 17:28:32</t>
  </si>
  <si>
    <t>判断省分:湖北&amp;#13;&amp;#10;:有意向资费&amp;#13;&amp;#10;:其他资费&amp;#13;&amp;#10;:是&amp;#13;&amp;#10;:不认可：坚持要求转入有限制的套餐&amp;#13;&amp;#10;:&amp;#13;&amp;#10;&amp;#13;&amp;#10;高级模板内容：&amp;#13;&amp;#10;用户诉求:要改套餐，请处理&amp;#13;&amp;#10;当前套餐名称: 星锐卡(湖北)&amp;#13;&amp;#10;新套餐名称（转入套餐名称）:91000670 宝卡Pro &amp;#13;&amp;#10;是合约期内（含靓号）:是&amp;#13;&amp;#10;备注:要改下月生效，请处理&amp;#13;</t>
  </si>
  <si>
    <t>BL202310150918170822</t>
  </si>
  <si>
    <t>涂茜敏</t>
  </si>
  <si>
    <t>2023-10-15 09:52:22</t>
  </si>
  <si>
    <t>判断省分:湖北&amp;#13;&amp;#10;:有意向资费&amp;#13;&amp;#10;:全国流量王8元套餐&amp;#13;&amp;#10;:&amp;#13;&amp;#10;&amp;#13;&amp;#10;高级模板内容：&amp;#13;&amp;#10;用户诉求:降套&amp;#13;&amp;#10;当前套餐名称:全国流量王8元套餐&amp;#13;&amp;#10;新套餐名称（转入套餐名称）: 腾讯大王卡&amp;#13;&amp;#10;是合约期内（含靓号）:否&amp;#13;&amp;#10;备注:挽留无效，用户在异地，不方便去营业厅，请协助谢谢！&amp;#13;</t>
  </si>
  <si>
    <t>BL202310142102102344</t>
  </si>
  <si>
    <t>刘金</t>
  </si>
  <si>
    <t>2023-10-15 10:07:47</t>
  </si>
  <si>
    <t>&amp;#13;&amp;#10;高级模板内容：&amp;#13;&amp;#10;用户诉求: 客户来电要求转8元4G全国流量王套餐，挽留无效请核实谢谢已告知湖北8元流量王套餐需要归属地联通自营厅办理 并推荐在联通APP查询附加的联通自营厅 用户不认可 要求在线更改 烦请处理&amp;#13;&amp;#10;当前套餐名称:18元流量王套餐(湖北)&amp;#13;&amp;#10;新套餐名称（转入套餐名称）:8元4G全国流量王套餐&amp;#13;&amp;#10;是合约期内（含靓号）:否&amp;#13;&amp;#10;备注:已告知18元流量王套餐(湖北)停售更改无法恢复  要求下午5.30之后恢复&amp;#13;</t>
  </si>
  <si>
    <t>BL202310141645322186</t>
  </si>
  <si>
    <t>2023-10-15 09:06:38</t>
  </si>
  <si>
    <t>&amp;#13;&amp;#10;高级模板内容：&amp;#13;&amp;#10;用户诉求:客户来电要求转8元4G全国流量王套餐，挽留无效请核实谢谢已告知湖北8元流量王套餐需要归属地联通自营厅办理 并推荐在联通APP查询附加的联通自营厅 用户不认可 要求在线更改 烦请处理 &amp;#13;&amp;#10;当前套餐名称:沃派升级版套餐16元档&amp;#13;&amp;#10;新套餐名称（转入套餐名称）:8元4G全国流量王套餐&amp;#13;&amp;#10;是合约期内（含靓号）:否&amp;#13;&amp;#10;备注:已告知沃派升级版套餐16元档停售更改无法恢复&amp;#13;</t>
  </si>
  <si>
    <t>BL202310141635302061</t>
  </si>
  <si>
    <t>2023-10-15 09:07:36</t>
  </si>
  <si>
    <t>&amp;#13;&amp;#10;高级模板内容：&amp;#13;&amp;#10;用户诉求:更改4G全国流量王8元套餐   挽留无效，不愿意去营业厅 要求在线申请更改，已向用户推荐指定营业厅不认可 &amp;#13;&amp;#10;当前套餐名称:畅越冰激凌5G套餐49元&amp;#13;&amp;#10;新套餐名称（转入套餐名称）:4G全国流量王8元套餐 &amp;#13;&amp;#10;是合约期内（含靓号）:是&amp;#13;&amp;#10;备注:工信部&amp;#13;</t>
  </si>
  <si>
    <t>BL202310141612441743</t>
  </si>
  <si>
    <t>袁爱华</t>
  </si>
  <si>
    <t>2023-10-15 09:13:31</t>
  </si>
  <si>
    <t>判断省分:湖北&amp;#13;&amp;#10;:有意向资费&amp;#13;&amp;#10;:全国流量王8元套餐&amp;#13;&amp;#10;:&amp;#13;&amp;#10;&amp;#13;&amp;#10;高级模板内容：&amp;#13;&amp;#10;用户诉求:要求改为8元套餐&amp;#13;&amp;#10;当前套餐名称:腾讯大王卡&amp;#13;&amp;#10;新套餐名称（转入套餐名称）:8元流量王套餐&amp;#13;&amp;#10;是合约期内（含靓号）:否&amp;#13;</t>
  </si>
  <si>
    <t>TS202310142016030622</t>
  </si>
  <si>
    <t>2023-10-15 15:44:46</t>
  </si>
  <si>
    <r>
      <t/>
    </r>
    <r>
      <rPr>
        <sz val="11"/>
        <color theme="1"/>
        <rFont val="宋体"/>
        <family val="2"/>
      </rPr>
      <t xml:space="preserve">①微博地址：https://weibo.com/5437836292/NnOCfEqkn&amp;#10;②认证信息、粉丝量：93&amp;#10;③投诉方式：@ +评论+私信&amp;#10;④客户投诉时点：2023/10/14 15:10/19:50&amp;#10;⑤微博内容：联通打人工客服说没有优惠套餐    不满意投诉  电话回访又有优惠了[微笑] </t>
    </r>
    <r>
      <rPr>
        <sz val="11"/>
        <color theme="1"/>
        <rFont val="Times New Roman"/>
        <family val="2"/>
      </rPr>
      <t>​​​</t>
    </r>
    <r>
      <rPr>
        <sz val="11"/>
        <color theme="1"/>
        <rFont val="宋体"/>
        <family val="2"/>
      </rPr>
      <t>&amp;#10;19:50&amp;#10;&amp;#10;&amp;#10;冰淇淋99套餐三折优惠为什么别人能办   我办不了&amp;#10;&amp;#10;&amp;#10;湖北武汉都能办   宜昌的办不了吗&amp;#10;&amp;#10;19:58&amp;#10;&amp;#10;&amp;#10;改不了只能投诉了&amp;#10;&amp;#10;&amp;#10;电话18671600106&amp;#10;&amp;#10;&amp;#10;客服说没有优惠   回复不满意  就有优惠了&amp;#10;&amp;#10;&amp;#10;同公司套餐   一个套餐价格都不同&amp;#10;</t>
    </r>
  </si>
  <si>
    <t>1、客户信息：业务号码：18671600106，套餐名称：时玉婷 客户级别：三星忠诚用户 责任归属地：湖北宜昌 2、客户问题描述：客户反映折扣活动问题。 3、本次受理情况： ①.核实原因：经核实，用户要求办理套餐3折优惠，查询系统无勾选项，无法办理3折折扣，协商客户办理转资 畅爽冰激凌5G套餐99元套餐， 参加存量5G畅爽套餐享49元赠费，客户表示考虑。后于2023-10-14 日联系客户表示同意转资 办理转资 畅爽冰激凌5G套餐99元套餐， 参加存量5G畅爽套餐享49元赠费活动，客服部已操作办理②.处理结果：联系客户解释，协商客户办理转资 畅爽冰激凌5G套餐99元套餐， 参加存量5G畅爽套餐享49元赠费活动，客户满意。 4、客户要求：无 5、是否属于不知情订制：否 6、办理渠道：无 7、不知情订制类型：无； 8、共性问题分类：无 9、产品名称：畅越冰激凌5G套餐79元10、产品ID：90935171 11、业务办理时间：2023-02-21 16:22:34 12、不属于不知情订制的原因说明：客户反映套餐折扣问题，不属于不知情。 13、三种确认方式凭证：无。</t>
  </si>
  <si>
    <t>BL202310141009331594</t>
  </si>
  <si>
    <t>徐曼莉</t>
  </si>
  <si>
    <t>2023-10-15 09:48:15</t>
  </si>
  <si>
    <t>判断省分:湖北&amp;#13;&amp;#10;:有意向资费&amp;#13;&amp;#10;:其他资费&amp;#13;&amp;#10;:是&amp;#13;&amp;#10;:不认可：坚持要求转入有限制的套餐&amp;#13;&amp;#10;:&amp;#13;&amp;#10;&amp;#13;&amp;#10;高级模板内容：&amp;#13;&amp;#10;用户诉求:降套&amp;#13;&amp;#10;当前套餐名称: 畅越冰激凌5G套餐109元&amp;#13;&amp;#10;新套餐名称（转入套餐名称）: 畅越冰激凌5G套餐99元 +网龄计划合约&amp;#13;&amp;#10;是合约期内（含靓号）:是&amp;#13;&amp;#10;备注:用户要求尽快回电处理&amp;#13;</t>
  </si>
  <si>
    <t>套餐变更：未到厅，降套，已为用户转资畅越冰激凌5G套餐99元 +网龄计划合约，次月生效，满意</t>
  </si>
  <si>
    <t>BL202310142119172428</t>
  </si>
  <si>
    <t>2023-10-15 16:03:28</t>
  </si>
  <si>
    <t>判断省分:湖北&amp;#13;&amp;#10;:有意向资费&amp;#13;&amp;#10;:全国流量王8元套餐&amp;#13;&amp;#10;:&amp;#13;&amp;#10;&amp;#13;&amp;#10;高级模板内容：&amp;#13;&amp;#10;用户诉求:用户来电称要求将套餐降低为全国流量王8元套餐，前台已建议到厅咨询办理用户不认可，烦请协助处理，谢谢&amp;#13;&amp;#10;当前套餐名称:沃派校园融合9元移网成员套餐（湖北宜昌）&amp;#13;&amp;#10;新套餐名称（转入套餐名称）:全国流量王8元套餐&amp;#13;&amp;#10;是合约期内（含靓号）:否&amp;#13;</t>
  </si>
  <si>
    <t>套餐变更：未到厅，联系用户表示暂不办理变更，继续使用现有套餐，满意</t>
  </si>
  <si>
    <t>BL202310141503390771</t>
  </si>
  <si>
    <t>刘获宇</t>
  </si>
  <si>
    <t>2023-10-15 10:16:29</t>
  </si>
  <si>
    <t>判断省分:湖北&amp;#13;&amp;#10;:有意向资费&amp;#13;&amp;#10;:全国流量王8元套餐&amp;#13;&amp;#10;:&amp;#13;&amp;#10;&amp;#13;&amp;#10;高级模板内容：&amp;#13;&amp;#10;用户诉求:用户要求把套餐更改为全国流量王8元套餐，麻烦处理&amp;#13;&amp;#10;当前套餐名称: 畅爽冰激凌5G套餐99元&amp;#13;&amp;#10;新套餐名称（转入套餐名称）:全国流量王8元套餐&amp;#13;&amp;#10;是合约期内（含靓号）:是&amp;#13;</t>
  </si>
  <si>
    <t>套餐变更-未到厅：99转8，已为用户转资全国流量王8元套餐，次月生效，满意</t>
  </si>
  <si>
    <t>TS202310151256430384</t>
  </si>
  <si>
    <t>2023-10-15 15:11:06</t>
  </si>
  <si>
    <t>主办单位：湖北&amp;#10;客户类别：普通客户&amp;#10;10010是否打通：是&amp;#10;是否二次致电10015：是&amp;#10;是否联系：否&amp;#10;升级倾向：&amp;#10;号码归属省：湖北&amp;#10;SVIP等级：&amp;#10;1. 问题类型:;&amp;#10;2. 投诉类型:办理争议;&amp;#10;3. 营业厅地址:;&amp;#10;4. 位置信息:;&amp;#10;5. 位置发生地:;&amp;#10;6. 投诉内容:宜昌109态度恶劣，反应几次了，请给出处理结果&amp;#10;8. 办理业务的名称:小天卡29+1元139G流量100通话&amp;#10;8. 无法办理的渠道:10010客服热线&amp;#10;关联中国联通投诉平台-网站工单流水号: TS202310121009117555</t>
  </si>
  <si>
    <t>套餐变更①客户基本信息：业务号码：15572722218、客户姓名：邓邦国、套餐情况：畅爽冰激凌5G套餐99元（基础版）； 客户反映套餐的问题。&amp;#10;②首次联系客户时间： 2023-10-15 14:54:14 ； &amp;#10;③投诉核查处理情况：收到贵部转办后，我司立即组织调查 。客户反映套餐变更的问题。客户10月11日向10010反馈，要求转资小天卡-2023，线上无权限办理，联系客户解释不认可。&amp;#10;④答复客户时间及客户满意度评价相关信息：我司于2023-10-15 14:54:14联系客户解释说明，客户不认可满意。回单人：王宜艳&amp;#10;⑤投诉核查关联材料：无</t>
  </si>
  <si>
    <t>TS202310151014271856</t>
  </si>
  <si>
    <t>胡泽繁</t>
  </si>
  <si>
    <t>2023-10-15 14:20:10</t>
  </si>
  <si>
    <t>主办单位：湖北&amp;#10;客户类别：星级客户&amp;#10;10010是否打通：否&amp;#10;是否二次致电10015：是&amp;#10;是否联系：否&amp;#10;升级倾向：&amp;#10;号码归属省：湖北&amp;#10;SVIP等级：&amp;#10;1. 问题类型:;&amp;#10;2. 投诉类型:其他问题;&amp;#10;3. 营业厅地址:;&amp;#10;4. 位置信息:;&amp;#10;5. 位置发生地:;&amp;#10;6. 投诉内容:手机套餐不能更改，资费无法降低。</t>
  </si>
  <si>
    <t>套餐变更-未到厅：①客户投诉产生的原因：需办理转资。 &amp;#10;②客户投诉问题核查情况及解决方案：收到贵部转办后，我司立即组织调查。用户要求转资畅越冰激凌5G套餐59元，次月生效。我司2023-10-15 11:43:49联系客户解释。&amp;#10;③客户问题满意度：满意。 &amp;#10;④回单人：田群、联系方式：07176921001</t>
  </si>
  <si>
    <t>TS202310151545386677</t>
  </si>
  <si>
    <t>张灵晨</t>
  </si>
  <si>
    <t>南方二中心&gt;&gt;中通&gt;&gt;马勇&gt;&gt;陈李平(广东)</t>
  </si>
  <si>
    <t>2023-10-15 16:06:44</t>
  </si>
  <si>
    <t>移网一键诊断结果:无异常:::&amp;#13;&amp;#10;1、受理流水号：;2、受理号码：13145558559;3、主叫号码：13145558559;4、被叫号码：;5、客户姓名：张灵晨;6、客户级别：四星忠诚用户;7、用户归属地：宜昌市; 8、受理员工工号：hubDNZT239257;9、手机厂商：;10、投诉渠道：10010客服热线;11、投诉打点范围：0.5千米;12、投诉地址：宜昌市-伍家岗区:伍临路【伍家岗区】;13、网格ID：108906;14、网格名称：YC_B_湖北省宜昌市伍家岗区网格_108906;15、经度：111.369668;16、纬度：30.620143;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三格;24、用户周边使用情况：不清楚;25、主工单流水号：hub169735584496444218;26、语音业务类型：;27、数据业务类型：无法上网,上网速度慢,频繁掉线;28、用户是否接受解释：否;29、公告类型：;30、基站ID：117.111338;31、基站名称：117.111338;32、其它地方是否正常使用：否;33、之前是否可以正常使用：否;</t>
  </si>
  <si>
    <t>TS202310141912262297</t>
  </si>
  <si>
    <t>邓守兴</t>
  </si>
  <si>
    <t>2023-10-15 11:26:12</t>
  </si>
  <si>
    <t>判断省分:湖北&amp;#13;&amp;#10;:湖北省内手机不能打&amp;#13;&amp;#10;获取入参:&amp;#13;&amp;#10;获取历史工单:无历史工单&amp;#13;&amp;#10;:下一步&amp;#13;&amp;#10;移网一键诊断结果:1.用户状态是否正常：开通.2.2345G终端支持情况：5G终端.3.查询是否设置了无条件呼叫转移：未开通.4.查询是否开通呼入限制：未开通.5.查询是否开通呼叫限制：未开通.6.用户是否开通VoLTE：CBSS侧开通，核心网未开通.7.用户终端是否支持VoLTE：支持.8.近期缴费开机记录情况：无缴费开机.9.是否存在群障：不存在.10.VoLTE开关是否打开：打开.:诊断无异常/解释不认可&amp;#13;&amp;#10;:下一步&amp;#13;&amp;#10;node_317:&amp;#13;&amp;#10;:符合办理条件&amp;#13;&amp;#10;请判断是否是联通小号资费:不是&amp;#13;&amp;#10;当月是否清卡重用:是&amp;#13;&amp;#10;:任何地方都无法拨打或接听&amp;#13;&amp;#10;:用户来电称自己无法拨打跟接听电话，在任何地方都是这样的情况，我处已建议用户开关机测试或者换机换卡测试，用户不认可，用户要求自己的号码能正常拨打电话，请尽快处理，谢谢&amp;#13;</t>
  </si>
  <si>
    <t>TS202310141625391612</t>
  </si>
  <si>
    <t>崔巍</t>
  </si>
  <si>
    <t>2023-10-15 09:01:22</t>
  </si>
  <si>
    <t>判断省份:湖北&amp;#13;&amp;#10;:移网上网慢&amp;#13;&amp;#10;获取参数:&amp;#13;&amp;#10;获取历史工单:无历史工单&amp;#13;&amp;#10;:下一步&amp;#13;&amp;#10;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amp;#13;&amp;#10;:下一步&amp;#13;&amp;#10;node_255:&amp;#13;&amp;#10;::不同意/已配置&amp;#13;&amp;#10;:在湖北&amp;#13;&amp;#10;:所有APP&amp;#13;&amp;#10;:偶发&amp;#13;&amp;#10;:不认可&amp;#13;&amp;#10;:网络无异常&amp;#13;&amp;#10;:1、受理流水号：;2、受理号码：18571007601;3、主叫号码：18571007601;4、被叫号码：;5、客户姓名：崔巍;6、客户级别：二星用户;7、用户归属地：宜昌市; 8、受理员工工号：hubXN23ZH0151;9、手机厂商：;10、投诉渠道：10010客服热线;11、投诉打点范围：0.5千米;12、投诉地址：宜昌市-秭归县:秭归县茅坪镇九里村民委员会【茅坪镇建东大道192号】;13、网格ID：96303;14、网格名称：YC_B_湖北省宜昌市秭归县迎宾一路-迎宾路交叉口附近网格_96303;15、经度：110.979378;16、纬度：30.807172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169727159305794175;26、语音业务类型：;27、数据业务类型：上网速度慢;28、用户是否接受解释：否;29、公告类型：网络信息;30、基站ID：117.111718;31、基站名称：117.111718;32、其它地方是否正常使用：是;33、之前是否可以正常使用：是;&amp;#13;&amp;#10;经度：110.979378&amp;#13;&amp;#10;纬度：30.807172&amp;#13;&amp;#10;用户来电反映今天上网总一会有信号一会没有掉网卡顿要求核实解决</t>
  </si>
  <si>
    <t>TS202310131637440732</t>
  </si>
  <si>
    <t>徐康喆</t>
  </si>
  <si>
    <t>2023-10-15 16:58:36</t>
  </si>
  <si>
    <t>主办单位：陕西&amp;#10;客户类别：首次投诉&amp;#10;10010是否打通：否&amp;#10;是否二次致电10015：是&amp;#10;是否联系：否&amp;#10;升级倾向：&amp;#10;号码归属省：陕西&amp;#10;SVIP等级：&amp;#10;1. 问题类型:;&amp;#10;2. 投诉类型:手机信号问题;&amp;#10;3. 营业厅地址:;&amp;#10;4. 位置信息:夷陵区妇幼保健院;&amp;#10;5. 位置发生地:湖北省宜昌市夷陵区;&amp;#10;6. 投诉内容:手机网络类型:4G；&amp;#10; 网络情况:上网卡顿/掉线/不稳定；&amp;#10; 接打电话情况:杂音/断断续续；&amp;#10; APP应用程序是否正常使用:均不正常；&amp;#10; 影响范围:所有地点；&amp;#10; 其他用户能否正常使用:不能正常使用；&amp;#10; 影响时段:全天；&amp;#10; 投诉内容:流量卡顿，各种地方都不行，；</t>
  </si>
  <si>
    <t>网络质量①客户基本资料：业务号码：15529448215、客户姓名：徐康喆、套餐情况：59元虎跃卡(陕西)；客户反映网络质量的问题； &amp;#10;②首次联系客户时间：2023-10-14 17:04:00&amp;#10;③投诉核查处理情况：收到贵部转办，我司立即组织核查，经核实，客户所在地夷陵区妇幼保健院信号正常，多次联系用户实测未接听，已短信告知用户有疑问致电宜昌服务监督热线13032700872或维护人员田方明18607201812； &amp;#10;④答复客户时间及客户满意度评价：根据上述核实情况，我司于2023-10-14 17:04:00多次未联系上，回单人：胡春燕、联系方式：07176921001&amp;#10;⑤投诉核查关联材料：无。"</t>
  </si>
  <si>
    <t>TS202310142216051723</t>
  </si>
  <si>
    <t>章俊源</t>
  </si>
  <si>
    <t>2023-10-15 15:42:36</t>
  </si>
  <si>
    <t>主办单位：湖北&amp;#10;客户类别：普通客户&amp;#10;10010是否打通：否&amp;#10;是否二次致电10015：是&amp;#10;是否联系：否&amp;#10;升级倾向：&amp;#10;号码归属省：湖北&amp;#10;SVIP等级：&amp;#10;1. 问题类型:;&amp;#10;2. 投诉类型:手机信号问题;&amp;#10;3. 营业厅地址:;&amp;#10;4. 位置信息:顾家店镇邦普宜化生活区;&amp;#10;5. 位置发生地:湖北省宜昌市枝江市;&amp;#10;6. 投诉内容:手机网络类型:5G；&amp;#10; 网络情况:上网卡顿/掉线/不稳定；&amp;#10; 接打电话情况:掉话/单通/无法通话；&amp;#10; APP应用程序是否正常使用:部分不正常；&amp;#10; 影响范围:特定地点；&amp;#10; 其他用户能否正常使用:不了解；&amp;#10; 影响时段:21:00&amp;mdash;23:00；&amp;#10; 投诉内容:每次到这个点我的手机信号会自动掉4G，因为开启了智能切换上网卡，联通老是跳转到电信卡。因为网速太慢了，打游戏必须开电信卡才行，选择联通流量卡打开抖音加载半天没有反应，在办公室没问题都是5G。如果联通网络这么卡的话我又何必专门办理联通的流量卡呢？或许我该考虑投诉注销了；</t>
  </si>
  <si>
    <t>网络质量-枝江顾家店镇邦普宜化生活区AA①客户基本资料：业务号码：15549362181、客户姓名：章俊源、套餐情况：畅越冰激凌5G套餐119元；客户反映取消业务的问题； &amp;#10;②首次联系客户时间：2023-10-15 15:30:00&amp;#10;③投诉核查处理情况：收到贵部转办，我司立即组织核查，经核实，客户所在地网络覆盖正常，此为晚上基站负荷高导致网速慢，现已解释，已申请建站计划，出于服务角度，已为用户办理预存享10元*6个月，立即生效，此费用无法抵扣往月欠费及打印发票，满意； &amp;#10;④答复客户时间及客户满意度评价：根据上述核实情况，我司于2023-10-15 15:30:00联系客户满意，回单人：胡春燕、联系方式：07176921001&amp;#10;⑤投诉核查关联材料：无。"</t>
  </si>
  <si>
    <t>TS202310131056540347</t>
  </si>
  <si>
    <t>施悦</t>
  </si>
  <si>
    <t>2023-10-15 09:39:50</t>
  </si>
  <si>
    <t>判断省份:湖北&amp;#10;:移网无法上网&amp;#10;:手机移动数据&amp;#10;获取入参:&amp;#10;获取历史工单:无历史工单&amp;#10;:下一步&amp;#10;移网一键诊断结果:1.用户状态是否正常：开通.2.上网功能是否正常：开通.3.流量封顶情况：未封顶.4.近期缴费开机记录情况：无缴费开机.5.2345G终端支持情况：4G终端.6.是否开通关闭公网：关闭公网.7.是否存在群障：不是群障.8.查询流量是否限速：未限速.9.查询用户终端蜂窝网络状态：4G开启.:诊断无异常/解释不认可&amp;#10;:下一步&amp;#10;node_317:&amp;#10;:不符合办理条件&amp;#10;:在湖北&amp;#10;:不能&amp;#10;:网络无异常&amp;#10;:1、受理流水号：;2、受理号码：18671044895;3、主叫号码：18671044895;4、被叫号码：;5、客户姓名：施悦;6、客户级别：二星用户;7、用户归属地：襄阳市; 8、受理员工工号：hubXN23ZH6893;9、手机厂商：;10、投诉渠道：10010客服热线;11、投诉打点范围：0.5千米;12、投诉地址：宜昌市-当阳市:玉阳街道办事处【长坂路东段257号】;13、网格ID：96382;14、网格名称：YC_B_湖北省宜昌市当阳市网格_96382;15、经度：111.812055;16、纬度：30.810485;17、用户现象：未发现网络问题;18、答复口径：您提供的位置周围基站暂时没有发现异常，建议您先进行换机换卡测试并留意观察。;19、网络类型：5G;20、投诉现象最近发生时间：3天至一周;21、语音通话或数据上网：语音和数据;22、室内或室外：室内;23、手机信号强弱：一至两格不稳定;24、用户周边使用情况：全部发生;25、主工单流水号：hub169716553546860958;26、语音业务类型：杂音,回音;27、数据业务类型：无法上网;28、用户是否接受解释：否;29、公告类型：;30、基站ID：;31、基站名称：;32、其它地方是否正常使用：是;33、之前是否可以正常使用：是;&amp;#10;用户要求打不通发个短信</t>
  </si>
  <si>
    <t>下周一现场测试。</t>
  </si>
  <si>
    <t>TS202310141756131075</t>
  </si>
  <si>
    <t>投诉工单（2021版）&gt;&gt;融合&gt;&gt;【网络使用】移网上网&gt;&gt;网速慢</t>
  </si>
  <si>
    <t>向虎</t>
  </si>
  <si>
    <t>2023-10-15 17:22:16</t>
  </si>
  <si>
    <t>判断省份:湖北&amp;#13;&amp;#10;在湖北&amp;#13;&amp;#10;:所有APP&amp;#13;&amp;#10;:偶发&amp;#13;&amp;#10;:不认可&amp;#13;&amp;#10;:网络无异常&amp;#13;&amp;#10;:1、受理流水号：;2、受理号码：18695064630;3、主叫号码：18695064630;4、被叫号码：;5、客户姓名：向虎;6、客户级别：五星忠诚用户;7、用户归属地：宜昌市; 8、受理员工工号：hubXN22ZH1135;9、手机厂商：;10、投诉渠道：10010客服热线;11、投诉打点范围：0.5千米;12、投诉地址：宜昌市-夷陵区:湖北省宜昌市夷陵区小溪塔街道【】;13、网格ID：100478;14、网格名称：YC_B_湖北省宜昌市夷陵区网格_100478;15、经度：111.434235;16、纬度：30.748749;17、用户现象：未发现网络问题;18、答复口径：您提供的位置周围基站暂时没有发现异常，建议您先进行换机换卡测试并留意观察。;19、网络类型：4G;20、投诉现象最近发生时间：3天以内;21、语音通话或数据上网：数据;22、室内或室外：室内外;23、手机信号强弱：满格;24、用户周边使用情况：不清楚;25、主工单流水号：hub169727721263198935;26、语音业务类型：;27、数据业务类型：上网速度慢;28、用户是否接受解释：否;29、公告类型：;30、基站ID：117.111937;31、基站名称：117.111937;32、其它地方是否正常使用：是;33、之前是否可以正常使用：是;&amp;#13;&amp;#10;用户来电反映手机上慢，通话质量差。已换机换卡测试仍无法使用，用户要求核实处理。&amp;#13;</t>
  </si>
  <si>
    <t>用户表示无需上门处理，自行解决。</t>
  </si>
  <si>
    <t>TS202310141905362193</t>
  </si>
  <si>
    <t>周醒明</t>
  </si>
  <si>
    <t>2023-10-15 14:32:08</t>
  </si>
  <si>
    <t>判断省份:重庆&amp;#13;&amp;#10;:移网上网慢&amp;#13;&amp;#10;node_253:&amp;#13;&amp;#10;获取历史工单:无历史工单&amp;#13;&amp;#10;:下一步&amp;#13;&amp;#10;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对解释不认可&amp;#13;&amp;#10;是否清卡重用:否&amp;#13;&amp;#10;:下一步&amp;#13;&amp;#10;查询:&amp;#13;&amp;#10;:不符合办理条件&amp;#13;&amp;#10;:在区域12省内（除重庆）&amp;#13;&amp;#10;:1、受理流水号：;2、受理号码：18523628425;3、主叫号码：18523628425;4、被叫号码：;5、客户姓名：周醒明;6、客户级别：五星忠诚用户;7、用户归属地：宜昌市; 8、受理员工工号：hubXN23TF4101;9、手机厂商：;10、投诉渠道：10010客服热线;11、投诉打点范围：0.5千米;12、投诉地址：宜昌市-点军区:宜昌市点军区艾家小学【艾家镇刘家村6组】;13、网格ID：108903;14、网格名称：YC_B_湖北省宜昌市点军区网格_108903;15、经度：111.343468;16、纬度：30.620531;17、用户现象：未发现网络问题;18、答复口径：您提供的位置周围基站暂时没有发现异常，建议您先进行换机换卡测试并留意观察。;19、网络类型：5G;20、投诉现象最近发生时间：当天;21、语音通话或数据上网：数据;22、室内或室外：室内外;23、手机信号强弱：满格;24、用户周边使用情况：不清楚;25、主工单流水号：hub169728141452220702;26、语音业务类型：;27、数据业务类型：上网速度慢;28、用户是否接受解释：否;29、公告类型：;30、基站ID：;31、基站名称：;32、其它地方是否正常使用：否;33、之前是否可以正常使用：否;</t>
  </si>
  <si>
    <t>用户为外地重庆号码，经常外出，位置不定，无法上门测试，已建议用户补换卡，用户同意。处理人田方明18607201812</t>
  </si>
  <si>
    <t>TS202310151210562009</t>
  </si>
  <si>
    <t>陈兴凤</t>
  </si>
  <si>
    <t>2023-10-15 14:44:30</t>
  </si>
  <si>
    <t>确认账单扣费:&amp;#13;&amp;#10;历史账单查询:&amp;#13;&amp;#10;:用户表述是否出过国:有，但使用时间和账单时间不吻合&amp;#13;&amp;#10;解释国际话单可能会出现延迟的情况，费用根据使用量收取不会乱扣:不认可&amp;#13;&amp;#10;解释后用户不认可:&amp;#13;&amp;#10;&amp;#13;&amp;#10;高级模板内容：&amp;#13;&amp;#10;投诉问题描述:用户来电称自己7月12号去珠海旅游.没去澳门.对产生的费用不认可.解释不认可&amp;#13;&amp;#10;业争议务名称:出境漫游数据费&amp;#13;&amp;#10;争议时间:2023-07-12&amp;#13;&amp;#10;争议金额:30&amp;#13;&amp;#10;前台结算内容:澳门数据漫游费25元和香港数据漫游费5元&amp;#13;&amp;#10;用户要求:要求尽快核查回复处理&amp;#13;</t>
  </si>
  <si>
    <t>系统支撑：经核实因客户接收边界基站信号，导致7月产生国际漫游费用45元，现申请减免此费用，24小时到账，此费用不可打印发票，客户满意。</t>
  </si>
  <si>
    <t>TS202310151425232081</t>
  </si>
  <si>
    <t>2023-10-15 16:17:18</t>
  </si>
  <si>
    <t>套餐查询:&amp;#13;&amp;#10;判断用户产品中是否有基站优惠产品:是&amp;#13;&amp;#10;判断用户是否在优惠区域内使用:在优惠范围内&amp;#13;&amp;#10;建议用户通过APP查询详单进行核实:不认可/已经查询过&amp;#13;&amp;#10;判断省分:非贵州&amp;#13;&amp;#10;:&amp;#13;&amp;#10;&amp;#13;&amp;#10;高级模板内容：&amp;#13;&amp;#10;投诉问题描述:详见TS202310101133481625 用户来电自称反映自己的流量问题 自己一直在学校没有出去还是无法使用&amp;#13;&amp;#10;是否剩余小区优惠:是&amp;#13;&amp;#10;实际使用地::三峡大学&amp;#13;&amp;#10;是否在优惠范围:是&amp;#13;&amp;#10;涉及金额:50&amp;#13;&amp;#10;是否已解释可能超出优惠范围:是&amp;#13;&amp;#10;涉及时间范围:2023-10-01～2023-10-15&amp;#13;&amp;#10;用户要求:用户要求尽快处理&amp;#13;</t>
  </si>
  <si>
    <t>系统支撑：因系统支撑不到位导致流量超出不认可，已发省分核查重新绑定基站，前期申请减免本月流量费用20元并赠送10G流量本月使用，现补赠20元流量费并赠送30G流量本月使用，24小时内赠费到账，不可打印发票，满意!</t>
  </si>
  <si>
    <t>TS202310151510180532</t>
  </si>
  <si>
    <t>2023-10-15 17:22:47</t>
  </si>
  <si>
    <t>判断省分:其他省分&amp;#13;&amp;#10;:流量计费争议&amp;#13;&amp;#10;判断省分::定向流量未免流&amp;#13;&amp;#10;:不认可&amp;#13;&amp;#10;:不符合或不愿意开通&amp;#13;&amp;#10;:&amp;#13;&amp;#10;&amp;#13;&amp;#10;高级模板内容：&amp;#13;&amp;#10;投诉问题描述:来电反映校园基站流量无法使用，导致流量超出&amp;#13;&amp;#10;争议定向流量包产品名称:100G校园基站流量2021（湖北）-&amp;#13;&amp;#10;订购渠道:宜昌市城区校园&amp;#13;&amp;#10;订购日期:2022-11-19&amp;#13;&amp;#10;用户要求:麻烦处理 谢谢 &amp;#13;</t>
  </si>
  <si>
    <t>系统支撑：因系统支撑不到位导致流量超出不认可，已发省分核查重新绑定基站，已申请减免本月流量费用15元并赠送10G流量本月使用，前期省分已赠费10元，现补赠5元，24小时内赠费到账，不可打印发票，满意!</t>
  </si>
  <si>
    <t>TS202310140940190658</t>
  </si>
  <si>
    <t>2023-10-15 13:32:16</t>
  </si>
  <si>
    <t>[内部员工专线1] &amp;#13;&amp;#10;高级模板内容：&amp;#13;&amp;#10;投诉问题描述:前期反映：对低消费用不能用赠费抵扣不认可，称当时工作人员告知用户可以正常抵扣月租消费。&amp;#13;&amp;#10;争议月份:2023年9月&amp;#13;&amp;#10;争议金额:-1&amp;#13;&amp;#10;用户要求:工单流水号:TS202310031115561058处理结果：您反映赠费到账后产生补收费用。经核实，因前期共享账户赠费未使用完，故9月会产生补收费用。已向您解释，前期所有赠费均已于2023-09-03 12:00:56、2023-09-03 12:02:12分别重新补赠，故当前账单看到的赠费可忽略。    现在用户再次进线表示自己在10月份还是单独交费了，表示赠费无法使用到，要求我处重新将花费退还到18727272875，高魁胜&amp;#13;</t>
  </si>
  <si>
    <t>系统支撑：用户反映需将前期补赠2笔费用退还至号码18727272875上，属支持不到位导致，核实其中一笔费用已被使用系统无法返销，沟通后为用户返销另一笔费用299元至号码18727272875上，用户满意。</t>
  </si>
  <si>
    <t>ZX202310151005460842</t>
  </si>
  <si>
    <t>071701028200</t>
  </si>
  <si>
    <t>2023-10-15 17:32:15</t>
  </si>
  <si>
    <t>判断省分:湖北&amp;#13;&amp;#10;:自己办理的宽带&amp;#13;&amp;#10;:挽留失败&amp;#13;&amp;#10;:不同意&amp;#13;&amp;#10;:&amp;#13;&amp;#10;&amp;#13;&amp;#10;高级模板内容：&amp;#13;&amp;#10;问题描述:用户要拆机，解绑任何要求退费&amp;#13;&amp;#10;第二联系方式:15971662070&amp;#13;&amp;#10;销户原因:携号转网&amp;#13;&amp;#10;用户要求:要求用户要拆机，解绑任何要求退费&amp;#13;</t>
  </si>
  <si>
    <t>BL202310151459510920</t>
  </si>
  <si>
    <t>王洲</t>
  </si>
  <si>
    <t>2023-10-15 16:24:35</t>
  </si>
  <si>
    <t>&amp;#13;&amp;#10;高级模板内容：&amp;#13;&amp;#10;需区域二线受理的业务:用户无法提供验证码&amp;#13;&amp;#10;用户需办理业务名称:	 快手12G流量月包&amp;#13;&amp;#10;业务办理类型:取消&amp;#13;&amp;#10;业务生效时间:立即生效&amp;#13;&amp;#10;是否已按规范验证用户信息:是&amp;#13;&amp;#10;备注（如开通流量包、语音包请备注清楚当月有效/长期有效）:尽快协助处理取消&amp;#13;</t>
  </si>
  <si>
    <t>BL202310151449160747</t>
  </si>
  <si>
    <t>刘思其</t>
  </si>
  <si>
    <t>2023-10-15 15:41:27</t>
  </si>
  <si>
    <t>【2022年上工信部测评重保用户】:不认可&amp;#13;&amp;#10;判断省分:湖北&amp;#13;&amp;#10;node_134:&amp;#13;&amp;#10;获取入参:&amp;#13;&amp;#10;node_180:&amp;#13;&amp;#10;判断局方停机状态:&amp;#13;&amp;#10;:&amp;#13;&amp;#10;node_223::关停原因：鹰眼骚扰语音半停&amp;#13;&amp;#10;判断是否局方停机:&amp;#13;&amp;#10;:无&amp;#13;&amp;#10;:&amp;#13;&amp;#10;&amp;#13;&amp;#10;高级模板内容：&amp;#13;&amp;#10;需区域二线受理的业务:擅自停机&amp;#13;&amp;#10;停机时间:2023-10-11&amp;#13;&amp;#10;是否首次停机:是&amp;#13;&amp;#10;停机原因:本地异常号卡语音半停（机主停机之日起30天内在中国联通APP进行自助复通，如逾期需前往营业厅办理，原则复机一次）&amp;#13;&amp;#10;第二联系方式:13886665499&amp;#13;&amp;#10;用户要求:已验证用户身份信息，并通过&amp;#13;&amp;#10;是否验证非初始密码:是&amp;#13;&amp;#10;用户是否提供机主全名和身份证号码:是&amp;#13;</t>
  </si>
  <si>
    <t>TS202310151148001541</t>
  </si>
  <si>
    <t>2023-10-15 14:05:16</t>
  </si>
  <si>
    <t>22年Q3Q4重点客户用户来电称在宜昌市东山大道国贸自有营业厅办理了副卡免月租24个月（10元话费24个月）（湖北）-次月生效续约，但是现在没有查询到有续约记录，要求后台核实确保续约成功，确保下个月副卡不会产生费用</t>
  </si>
  <si>
    <t>BL202310151307401947</t>
  </si>
  <si>
    <t>吴飞</t>
  </si>
  <si>
    <t>2023-10-15 14:53:30</t>
  </si>
  <si>
    <t>&amp;#13;&amp;#10;高级模板内容：&amp;#13;&amp;#10;需区域二线受理的业务:用户无法提供验证码&amp;#13;&amp;#10;用户需办理业务名称:福多多29元（湖北） &amp;#13;&amp;#10;业务办理类型:开通&amp;#13;&amp;#10;业务生效时间:次月生效&amp;#13;&amp;#10;是否已按规范验证用户信息:无需验证&amp;#13;</t>
  </si>
  <si>
    <t>BL202310150922030884</t>
  </si>
  <si>
    <t>孙晨</t>
  </si>
  <si>
    <t>2023-10-15 14:09:08</t>
  </si>
  <si>
    <t>22年Q3Q4重点客户:不认可&amp;#13;&amp;#10;判断省分:湖北&amp;#13;&amp;#10;node_134:&amp;#13;&amp;#10;获取入参:&amp;#13;&amp;#10;node_180:&amp;#13;&amp;#10;判断局方停机状态:&amp;#13;&amp;#10;:&amp;#13;&amp;#10;node_223::关停原因：鹰眼骚扰语音半停&amp;#13;&amp;#10;判断是否局方停机:&amp;#13;&amp;#10;:无&amp;#13;&amp;#10;:&amp;#13;&amp;#10;&amp;#13;&amp;#10;高级模板内容：&amp;#13;&amp;#10;需区域二线受理的业务:用户无法提供验证码&amp;#13;&amp;#10;用户需办理业务名称:号码复机&amp;#13;&amp;#10;业务办理类型:开通&amp;#13;&amp;#10;业务生效时间:立即生效&amp;#13;&amp;#10;是否已按规范验证用户信息:是&amp;#13;</t>
  </si>
  <si>
    <t>ZX202310150946290708</t>
  </si>
  <si>
    <t>周伏桂</t>
  </si>
  <si>
    <t>2023-10-15 14:11:18</t>
  </si>
  <si>
    <t>判断省分:湖北&amp;#13;&amp;#10;:失败&amp;#13;&amp;#10;node_42:&amp;#13;&amp;#10;:无合约/简单合约&amp;#13;&amp;#10;:单卡/移移融合副卡套餐&amp;#13;&amp;#10;获取用户证件类型::不认可&amp;#13;&amp;#10;:&amp;#13;&amp;#10;&amp;#13;&amp;#10;高级模板内容：&amp;#13;&amp;#10;问题描述:用户来电要求销户&amp;#13;&amp;#10;第二联系方式:15672533228   &amp;#13;&amp;#10;销户原因:不想要了&amp;#13;&amp;#10;用户要求:线上销户&amp;#13;</t>
  </si>
  <si>
    <t>ZX202310150923240553</t>
  </si>
  <si>
    <t>刘宜红</t>
  </si>
  <si>
    <t>2023-10-15 09:32:19</t>
  </si>
  <si>
    <t>22年Q3Q4重点客户判断省分:湖北&amp;#13;&amp;#10;:失败&amp;#13;&amp;#10;node_42:&amp;#13;&amp;#10;:无合约/简单合约&amp;#13;&amp;#10;:单卡/移移融合副卡套餐&amp;#13;&amp;#10;获取用户证件类型::不认可&amp;#13;&amp;#10;:&amp;#13;&amp;#10;&amp;#13;&amp;#10;高级模板内容：&amp;#13;&amp;#10;问题描述:不想继续使用了，销户&amp;#13;&amp;#10;第二联系方式:15572765738&amp;#13;&amp;#10;销户原因:不想继续使用了&amp;#13;&amp;#10;用户要求:把15571769002余额转到15572765738里，要求回电给予通知&amp;#13;</t>
  </si>
  <si>
    <t>BL202310150826280403</t>
  </si>
  <si>
    <t>望海艳</t>
  </si>
  <si>
    <t>2023-10-15 10:33:13</t>
  </si>
  <si>
    <t>22年Q3Q4重点客户用户要求取消AR彩铃酷趣会员5G加油包（湖北），前台验证信息过程中，通话突然中断，再次回电，无法接通。烦请核实处理</t>
  </si>
  <si>
    <t>BL202310141952481831</t>
  </si>
  <si>
    <t>办理工单（2021版）&gt;&gt;业务功能&gt;&gt;呼叫保持/呼叫等待/呼叫转移取消</t>
  </si>
  <si>
    <t>2023-10-15 11:12:16</t>
  </si>
  <si>
    <t>呼叫转移取消</t>
  </si>
  <si>
    <t>BL202310141950481818</t>
  </si>
  <si>
    <t>王开权</t>
  </si>
  <si>
    <t>2023-10-15 09:47:27</t>
  </si>
  <si>
    <t>&amp;#13;&amp;#10;高级模板内容：&amp;#13;&amp;#10;需区域二线受理的业务:用户无法提供验证码&amp;#13;&amp;#10;用户需办理业务名称:要求取消5G加油包29元10GB（立即生效）&amp;#13;&amp;#10;业务办理类型:取消&amp;#13;&amp;#10;业务生效时间:次月生效&amp;#13;&amp;#10;是否已按规范验证用户信息:无需验证&amp;#13;</t>
  </si>
  <si>
    <t>BL202310141745340480</t>
  </si>
  <si>
    <t>董在荣</t>
  </si>
  <si>
    <t>2023-10-15 09:25:14</t>
  </si>
  <si>
    <t>15307206518命中精准预判服务场景:[65岁以上老人] &amp;#13;&amp;#10;用户来电:关闭上网功能&amp;#13;&amp;#10;判断省分:甘肃、湖北&amp;#13;&amp;#10;解释无法关闭，建议用户关闭手机蜂窝数据网络即可:不认可&amp;#13;&amp;#10;用户1坚持要求关闭上网功能，回电请联系18871768455&amp;#13;</t>
  </si>
  <si>
    <t>BL202310141739140406</t>
  </si>
  <si>
    <t>李飞强</t>
  </si>
  <si>
    <t>2023-10-15 09:09:00</t>
  </si>
  <si>
    <t>[65岁以上老人] &amp;#13;&amp;#10;高级模板内容：&amp;#13;&amp;#10;需区域二线受理的业务:用户无法提供验证码&amp;#13;&amp;#10;用户需办理业务名称:腾讯游戏畅玩包（前向&amp;#13;&amp;#10;业务办理类型:取消&amp;#13;&amp;#10;业务生效时间:立即生效&amp;#13;&amp;#10;是否已按规范验证用户信息:无需验证&amp;#13;</t>
  </si>
  <si>
    <t>BL202310141713550059</t>
  </si>
  <si>
    <t>2023-10-15 14:35:33</t>
  </si>
  <si>
    <t>&amp;#13;&amp;#10;高级模板内容：&amp;#13;&amp;#10;需区域二线受理的业务:用户无法提供验证码&amp;#13;&amp;#10;用户需办理业务名称:流量封顶&amp;#13;&amp;#10;业务办理类型:取消&amp;#13;&amp;#10;业务生效时间:立即生效&amp;#13;&amp;#10;是否已按规范验证用户信息:是&amp;#13;</t>
  </si>
  <si>
    <t>BL202310141042022095</t>
  </si>
  <si>
    <t>邹宇峰</t>
  </si>
  <si>
    <t>2023-10-15 14:14:45</t>
  </si>
  <si>
    <t>判断省分:湖北&amp;#13;&amp;#10;:有意向资费&amp;#13;&amp;#10;:其他资费&amp;#13;&amp;#10;:是&amp;#13;&amp;#10;:不认可：坚持要求转入有限制的套餐&amp;#13;&amp;#10;:&amp;#13;&amp;#10;&amp;#13;&amp;#10;高级模板内容：&amp;#13;&amp;#10;用户诉求:用户来电就想要未副卡办理亲子卡，表示自己已经前往营业厅告知无法办理，要求在线变更，请尽快处理，谢谢&amp;#13;&amp;#10;当前套餐名称: 5G副卡基本套餐(优享服务)&amp;#13;&amp;#10;新套餐名称（转入套餐名称）:亲子卡&amp;#13;&amp;#10;是合约期内（含靓号）:是&amp;#13;</t>
  </si>
  <si>
    <t>业务办理：办理亲子卡套餐，联系用户表示已到厅处理，无需我部再处理，满意</t>
  </si>
  <si>
    <t>BL202310151536531431</t>
  </si>
  <si>
    <t>吴大兴</t>
  </si>
  <si>
    <t>2023-10-15 16:32:19</t>
  </si>
  <si>
    <t>用户要求续约预存话费享折扣优惠 档位三（立即生效24个月）-湖北政企专属，请核实处理，谢谢</t>
  </si>
  <si>
    <t>BL202310151036162307</t>
  </si>
  <si>
    <t>于圣敏</t>
  </si>
  <si>
    <t>2023-10-15 14:09:01</t>
  </si>
  <si>
    <t>用户表示自己不需要下个月家庭群组化副卡10G省内（已经撤销）   还是要求恢复副卡免月租12个月（10元话费12个月）（湖北）辛苦核实处理联系18571009773</t>
  </si>
  <si>
    <t>业务办理：副卡0月租，已为用户转资副卡0月租，次月生效，满意</t>
  </si>
  <si>
    <t>ZX202310140858250467</t>
  </si>
  <si>
    <t>071703610271</t>
  </si>
  <si>
    <t>邹伏平</t>
  </si>
  <si>
    <t>2023-10-15 10:47:31</t>
  </si>
  <si>
    <t>判断省分:湖北&amp;#13;&amp;#10;:自己办理的宽带&amp;#13;&amp;#10;:挽留失败&amp;#13;&amp;#10;:不同意&amp;#13;&amp;#10;:&amp;#13;&amp;#10;&amp;#13;&amp;#10;高级模板内容：&amp;#13;&amp;#10;问题描述:客户来电称，自己没有办理过宽带加副卡 现在不想使用了，要求将宽带071703610271+副卡18527820653，18527827632销户，客户现在在外地，无法回本地，已解释，客户不认可，请协助处理谢谢&amp;#13;&amp;#10;第二联系方式: 18037173556   &amp;#13;&amp;#10;销户原因:没有使用&amp;#13;&amp;#10;用户要求:客户来电称，自己没有办理过宽带加副卡&amp;#13;&amp;#10;现在不想使用了，要求将宽带071703610271+副卡18527820653，18527827632销户，客户现在在外地，无法回本地，已解释，客户不认可，请协助处理谢谢&amp;#13;&amp;#10;&amp;#13;</t>
  </si>
  <si>
    <t>业务办理：已办理071703610271和副卡销户，客户满意</t>
  </si>
  <si>
    <t>BL202310151431170499</t>
  </si>
  <si>
    <t>071700302594</t>
  </si>
  <si>
    <t>2023-10-15 15:28:15</t>
  </si>
  <si>
    <t>用户来电称要求取消15元*12个月合约千兆提速包（湖北），烦请核实后回电处理</t>
  </si>
  <si>
    <t>业务办理：取消15元*12个月合约千兆提速包，已取消，满意</t>
  </si>
  <si>
    <t>ZX202310141843482061</t>
  </si>
  <si>
    <t>黄喜平</t>
  </si>
  <si>
    <t>2023-10-15 09:26:47</t>
  </si>
  <si>
    <t>18527202536命中精准预判服务场景:[65岁以上老人] &amp;#13;&amp;#10;用户要求将副卡13117271680改为0月租的副卡，请后台核实处理</t>
  </si>
  <si>
    <t>业务办理：用户要求副卡免费，已勾选0月租优惠，次月生效，满意。</t>
  </si>
  <si>
    <t>ZX202310141645051309</t>
  </si>
  <si>
    <t>刘秀华</t>
  </si>
  <si>
    <t>2023-10-15 09:03:32</t>
  </si>
  <si>
    <t>判断省分:湖北&amp;#13;&amp;#10;:失败&amp;#13;&amp;#10;node_42:&amp;#13;&amp;#10;:其他合约&amp;#13;&amp;#10;:本地&amp;#13;&amp;#10;:不认可&amp;#13;&amp;#10;:&amp;#13;&amp;#10;&amp;#13;&amp;#10;高级模板内容：&amp;#13;&amp;#10;问题描述:用户来电反映，要求线上办理宽带和号卡销户业务&amp;#13;&amp;#10;第二联系方式:17671922899&amp;#13;&amp;#10;销户原因:不想使用&amp;#13;&amp;#10;用户要求:用户表示 宽带设备已经归还设备，请后台协助处理，谢谢&amp;#13;</t>
  </si>
  <si>
    <t>业务办理：用户要求注销号卡及宽带，已成功办理销户，用户满意。</t>
  </si>
  <si>
    <t>BL202310151418200331</t>
  </si>
  <si>
    <t>李时俊</t>
  </si>
  <si>
    <t>2023-10-15 14:46:15</t>
  </si>
  <si>
    <t>用户称需要续约5G套餐月费7折优惠（次月生效24个月）（取整）（湖北）不接受营业厅转网威胁请协助</t>
  </si>
  <si>
    <t>业务办理：已办理赠费活动，合约期12个月，客户满意</t>
  </si>
  <si>
    <t>BL202310150926170955</t>
  </si>
  <si>
    <t>薛加凤</t>
  </si>
  <si>
    <t>2023-10-15 09:49:21</t>
  </si>
  <si>
    <t>用户来电称要求办理宜昌目标用户99元档5G融合套餐4折优惠24月（次月生效），不愿到厅，请协助处理</t>
  </si>
  <si>
    <t>BL202310151529531340</t>
  </si>
  <si>
    <t>王怀德</t>
  </si>
  <si>
    <t>2023-10-15 15:55:47</t>
  </si>
  <si>
    <t>用户来电要求线上续约套餐活动的返费活动每月返30元，现在要求线上续约，请核实处理，谢谢</t>
  </si>
  <si>
    <t>业务办理：已办理赠费续约，次月生效，合约期12个月，客户满意。</t>
  </si>
  <si>
    <t>BL202310151115220432</t>
  </si>
  <si>
    <t>李文文</t>
  </si>
  <si>
    <t>2023-10-15 14:07:58</t>
  </si>
  <si>
    <t>用户要求办理花呗分期低消198元直降1200要求办理，用户要求联系</t>
  </si>
  <si>
    <t>业务办理：已告知客户无法办理续约，客户认可。</t>
  </si>
  <si>
    <t>BL202310141308441705</t>
  </si>
  <si>
    <t>黄亚南</t>
  </si>
  <si>
    <t>2023-10-15 09:55:31</t>
  </si>
  <si>
    <t>用户来电:关闭上网功能&amp;#13;&amp;#10;判断省分:甘肃、湖北&amp;#13;&amp;#10;解释无法关闭，建议用户关闭手机蜂窝数据网络即可:不认可&amp;#13;&amp;#10;:&amp;#13;&amp;#10;用户要求关闭上网功能请协助</t>
  </si>
  <si>
    <t>业务办理：已关闭上网功能，因多次未联系上客户，特短信告知客户。</t>
  </si>
  <si>
    <t>BL202310151019512007</t>
  </si>
  <si>
    <t>李向阳</t>
  </si>
  <si>
    <t>2023-10-15 14:15:46</t>
  </si>
  <si>
    <t>用户来电要求续约 星锐卡30元赠费12个月优惠合约，请尽快处理</t>
  </si>
  <si>
    <t>业务办理：已为用户办理星锐卡30元赠费12个月优惠合约，用户满意</t>
  </si>
  <si>
    <t>BL202310141355442246</t>
  </si>
  <si>
    <t>曾维伟</t>
  </si>
  <si>
    <t>2023-10-15 09:02:18</t>
  </si>
  <si>
    <t>产品类型:轻合约;产品名称:王卡会员专属权益;产品描述:王卡用户升级为王卡会员时免费订购，王卡会员可享受会员折扣、购机福利等多重特权。;产品ID:90749150;开始时间:2023-05-01 00:00:00;结束时间:2024-04-30 23:59:59;订购渠道:湖北省宜昌市OMO;客户确认方式:无。&amp;#13;&amp;#10;查询增值业务:&amp;#13;&amp;#10;合约信息查询:&amp;#13;&amp;#10;系统查询到有产品信息&amp;#13;&amp;#10;:无确认方式&amp;#13;&amp;#10;客户不了解此业务，要求取消或投诉&amp;#13;&amp;#10;维系挽留:不接受&amp;#13;&amp;#10;一键退订:‘一键退订’按钮操作提示操作失败/‘退订选择’置灰&amp;#13;&amp;#10;:仍然退订失败&amp;#13;&amp;#10;判断省分:其他省分&amp;#13;&amp;#10;&amp;#13;</t>
  </si>
  <si>
    <t>业务办理：用户需办理取消王卡会员专属权益，沟通后已为用户办理取消成功，满意</t>
  </si>
  <si>
    <t>TS202310151439062378</t>
  </si>
  <si>
    <t>吴闯</t>
  </si>
  <si>
    <t>2023-10-15 16:54:36</t>
  </si>
  <si>
    <t>主办单位：湖北&amp;#10;客户类别：普通客户&amp;#10;10010是否打通：是&amp;#10;是否二次致电10015：是&amp;#10;是否联系：是&amp;#10;升级倾向：无&amp;#10;号码归属省：湖北&amp;#10;SVIP等级：&amp;#10;判断地市:其余地市&amp;#13;&amp;#10;根据用户销户的原因，进行挽留:挽留失败&amp;#13;&amp;#10;获取参数:&amp;#13;&amp;#10;判断用户套餐类型:融合用户、合约用户&amp;#13;&amp;#10;建议用户前往营业厅查询后办理销户业务:依然要求在线销户&amp;#13;&amp;#10;:反映号码销户问题，要求在线销户，请尽快核实处理&amp;#13;</t>
  </si>
  <si>
    <t>业务办理①客户基本资料：业务号码：15549295127、客户姓名：吴闯、套餐情况：沃派校园融合9元移网成员套餐（湖北宜昌）；客户反映销户问题&amp;#10;②首次联系客户时间：2023-10-27 10:58:13&amp;#10;③投诉核查处理情况：收到贵部转办，我司立即组织核查，经核实，客户要求注销号码，已为用户申请减免本月欠费34元后注销，客户满意。&amp;#10;④答复客户时间及客户满意度评价：根据上述核实情况，我司于2023-10-15 15:58:13 联系客户满意，回单人：程李晶、联系方式：07176921001&amp;#10;⑤投诉核查关联材料：无</t>
  </si>
  <si>
    <t>TS202310151019451990</t>
  </si>
  <si>
    <t>胡正柳</t>
  </si>
  <si>
    <t>2023-10-15 14:19:17</t>
  </si>
  <si>
    <t>主办单位：湖北&amp;#10;客户类别：普通客户&amp;#10;10010是否打通：是&amp;#10;是否二次致电10015：是&amp;#10;是否联系：是&amp;#10;升级倾向：无&amp;#10;号码归属省：湖北&amp;#10;SVIP等级：&amp;#10;----&amp;#13;&amp;#10;高级模板内容：&amp;#13;&amp;#10;是否有前期工单及工单流水号（标注10/15）:无&amp;#13;&amp;#10;投诉问题描述（提炼并描述客户反映核心问题，含争议渠道/争议金额或对前期工单争议点）:用户来电要求解绑主副卡，到了两家营业厅都不给用户办理，告知无法办理，对此不满，请核实回复&amp;#13;</t>
  </si>
  <si>
    <t>业务办理①客户基本资料：业务号码：15549342805、客户姓名： 胡正柳、套餐情况：&amp;#10;腾讯大王卡；客户需办理解绑主副卡； ②首次联系客户时间：2023-10-15 15:32:32 ③投诉核查处理情况：收到贵部转办，我司立即组织核查，用户反映需办理副卡15549372007解绑主副卡业务，并办理副卡15549372007转资 4G全国流量王8元套餐 ，次月生效。 ④答复客户时间及客户满意度评价：根据上述核实情况，我司于2023-10-15 15:32:32联系客户满意，回单人：田群、联系方式：07176921001 ⑤投诉核查关联材料：无</t>
  </si>
  <si>
    <t>BL202310141052012252</t>
  </si>
  <si>
    <t>2023-10-15 14:32:51</t>
  </si>
  <si>
    <t>&amp;#13;&amp;#10;高级模板内容：&amp;#13;&amp;#10;赔付类型：:增值业务争议 &amp;#13;&amp;#10;CBSS账单扣费名称：:总部客服一体化运营湖北省宜昌渠道&amp;#13;&amp;#10;办理渠道:总部客服一体化运营湖北省宜昌渠道&amp;#13;&amp;#10;赔付月份：:2023年10月&amp;#13;&amp;#10;返还倍率:单倍&amp;#13;&amp;#10;赔付金额：:20&amp;#13;&amp;#10;是否已经取消业务:是&amp;#13;&amp;#10;是否承诺退费 ：:是&amp;#13;&amp;#10;用户是否需要回复：:否&amp;#13;&amp;#10;用户要求：:不知情被订购，要求退费&amp;#13;</t>
  </si>
  <si>
    <t>TS202310141645192075</t>
  </si>
  <si>
    <t>2023-10-15 14:10:02</t>
  </si>
  <si>
    <t>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amp;#13;&amp;#10;渠道名称:腾讯微信湖北宜昌市在线渠道&amp;#13;&amp;#10;反应问题涉及场景:未经同意订购业务&amp;#13;&amp;#10;产品名称:30元25GB省内流量10日快餐包-湖北&amp;#13;&amp;#10;争议月份:2023年10月&amp;#13;&amp;#10;是否承诺退费:是&amp;#13;&amp;#10;承诺退费金额:30&amp;#13;&amp;#10;是否取消业务（如取消失败，需加上系统报错的提示）:已取消&amp;#13;&amp;#10;是否需要回复:否&amp;#13;&amp;#10;用户要求:退费&amp;#13;</t>
  </si>
  <si>
    <t>TS202310151530510941</t>
  </si>
  <si>
    <t>刘春莺</t>
  </si>
  <si>
    <t>2023-10-15 17:13:17</t>
  </si>
  <si>
    <t>判断省分:湖北&amp;#10;:移网电话营销费用争议（套餐资费/融合宽带/副卡功能费类除外）&amp;#10;:不认可&amp;#10;:小于等于500元，且仅限单倍、月份不超过12个月&amp;#10;:&amp;#10;&amp;#10;高级模板内容：&amp;#10;是否10016外呼:是&amp;#10;反应问题涉及场景:电话营销业务资费争议&amp;#10;产品名称:云加速5G畅玩加油包(湖北)&amp;#10;争议月份:2023年10月&amp;#10;是否承诺退费:是&amp;#10;承诺退费金额:20&amp;#10;是否取消业务（如取消失败，需加上系统报错的提示）:未取消，用户收不到验证码&amp;#10;是否需要回复:否&amp;#10;用户要求:退还费用，并取消业务，用户收不到验证码</t>
  </si>
  <si>
    <t>TS202310151115060838</t>
  </si>
  <si>
    <t>吴光顺</t>
  </si>
  <si>
    <t>2023-10-15 15:14:20</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</si>
  <si>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云加速5G畅玩加油包(湖北)  腾讯游戏畅玩包（前向） 沃悦读同步学钻石会员20元包&amp;#13;&amp;#10;争议月份:2023年9月、2023年10月&amp;#13;&amp;#10;是否承诺退费:是&amp;#13;&amp;#10;承诺退费金额:72&amp;#13;&amp;#10;是否取消业务（如取消失败，需加上系统报错的提示）:是&amp;#13;&amp;#10;是否需要回复:否&amp;#13;&amp;#10;用户要求:要求退还产生的费用 请处理谢谢&amp;#13;</t>
  </si>
  <si>
    <t>TS202310150845340215</t>
  </si>
  <si>
    <t>熊佳秘</t>
  </si>
  <si>
    <t>2023-10-15 14:16:52</t>
  </si>
  <si>
    <t>[65岁以上老人] 判断省分:其他省分&amp;#13;&amp;#10;:流量计费争议&amp;#13;&amp;#10;判断省分::流量包定制争议&amp;#13;&amp;#10;:不认可&amp;#13;&amp;#10;:未享受&amp;#13;&amp;#10;:小于等于500元，且仅限单倍、月份不超过12个月&amp;#13;&amp;#10;:&amp;#13;&amp;#10;&amp;#13;&amp;#10;高级模板内容：&amp;#13;&amp;#10;投诉问题描述:客户对流量包有争议，前台解释客户不认可，要求退费&amp;#13;&amp;#10;业务名称:云加速5G畅玩加油包(湖北)&amp;#13;&amp;#10;争议月份:2023年9月、2023年10月&amp;#13;&amp;#10;争议金额:40&amp;#13;&amp;#10;是否承诺退费:是&amp;#13;&amp;#10;用户要求:需要尽快退费&amp;#13;</t>
  </si>
  <si>
    <t>TS202310141920252430</t>
  </si>
  <si>
    <t>2023-10-15 09:29:20</t>
  </si>
  <si>
    <t>判断省分:湖北&amp;#13;&amp;#10;:流量费争议&amp;#13;&amp;#10;:流量包定制争议&amp;#13;&amp;#10;:不认可&amp;#13;&amp;#10;:未享受&amp;#13;&amp;#10;:小于等于500元，且仅限单倍、月份不超过12个月&amp;#13;&amp;#10;:&amp;#13;&amp;#10;&amp;#13;&amp;#10;高级模板内容：&amp;#13;&amp;#10;投诉问题描述:	 云加速5G畅玩加油包(湖北)&amp;#13;&amp;#10;业务名称:	 云加速5G畅玩加油包(湖北)&amp;#13;&amp;#10;争议月份:2023年10月&amp;#13;&amp;#10;争议金额:20&amp;#13;&amp;#10;是否承诺退费:是&amp;#13;&amp;#10;用户要求:取消并退费&amp;#13;</t>
  </si>
  <si>
    <t>BL202310150925010938</t>
  </si>
  <si>
    <t>向定奎</t>
  </si>
  <si>
    <t>2023-10-15 15:23:26</t>
  </si>
  <si>
    <t>判断省分:其他省分&amp;#10;:增值业务争议&amp;#10;判断省分:湖北&amp;#10;:移网&amp;#10;:在补救范围内&amp;#10;:不认可&amp;#10;:小于等于500元，且仅限单倍、月份不超过12个月&amp;#10;:&amp;#10;&amp;#10;高级模板内容：&amp;#10;赔付类型：:增值业务争议 &amp;#10;CBSS账单扣费名称：:20元 5GB云加速5G畅玩加油包(湖北)&amp;#10;SP产品ID/元素ID：:20元 5GB云加速5G畅玩加油包(湖北)&amp;#10;办理渠道:无&amp;#10;赔付月份：:2023年10月&amp;#10;返还倍率:单倍&amp;#10;赔付金额：:20&amp;#10;是否已经取消业务:是&amp;#10;是否承诺退费 ：:是&amp;#10;用户是否需要回复：:否&amp;#10;用户要求：:用户要求退费  辛苦处理 谢谢</t>
  </si>
  <si>
    <t>BL202310150854190560</t>
  </si>
  <si>
    <t>关玉香</t>
  </si>
  <si>
    <t>2023-10-15 15:53:23</t>
  </si>
  <si>
    <t>22年Q3Q4重点客户判断省分:其他省分&amp;#10;:增值业务争议&amp;#10;判断省分:湖北&amp;#10;:移网&amp;#10;:在补救范围内&amp;#10;:不认可&amp;#10;:小于等于500元，且仅限单倍、月份不超过12个月&amp;#10;:&amp;#10;&amp;#10;高级模板内容：&amp;#10;赔付类型：:增值业务争议 &amp;#10;CBSS账单扣费名称：:AR彩铃酷趣会员5G加油包（湖北）&amp;#10;办理渠道:无&amp;#10;赔付月份：:2023年9月、2023年10月&amp;#10;返还倍率:单倍&amp;#10;赔付金额：:40&amp;#10;是否已经取消业务:是&amp;#10;是否承诺退费 ：:是&amp;#10;用户是否需要回复：:否&amp;#10;用户要求：:退费。</t>
  </si>
  <si>
    <t>TS202310141130010639</t>
  </si>
  <si>
    <t>张艳秋</t>
  </si>
  <si>
    <t>2023-10-15 09:45:31</t>
  </si>
  <si>
    <t>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电话营销业务资费争议&amp;#10;产品名称:AR彩铃酷趣会员5G加油包（湖北）&amp;#10;争议月份:2023年9月&amp;#10;是否承诺退费:是&amp;#10;承诺退费金额:20&amp;#10;是否取消业务（如取消失败，需加上系统报错的提示）:已取消&amp;#10;是否需要回复:否&amp;#10;用户要求: 前台已在线承诺用户减免，并已告知退还的费用无法抵扣项目，请直接退费，无需回复</t>
  </si>
  <si>
    <t>TS202310142157581647</t>
  </si>
  <si>
    <t>2023-10-15 11:05:27</t>
  </si>
  <si>
    <r>
      <t/>
    </r>
    <r>
      <rPr>
        <sz val="11"/>
        <color theme="1"/>
        <rFont val="宋体"/>
        <family val="2"/>
      </rPr>
      <t>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t>
    </r>
    <r>
      <rPr>
        <sz val="11"/>
        <color theme="1"/>
        <rFont val="Arial"/>
        <family val="2"/>
      </rPr>
      <t xml:space="preserve">	</t>
    </r>
    <r>
      <rPr>
        <sz val="11"/>
        <color theme="1"/>
        <rFont val="宋体"/>
        <family val="2"/>
      </rPr>
      <t xml:space="preserve"> AR彩铃酷趣会员5G加油&amp;#10;争议月份:2023年8月、2023年9月、2023年10月&amp;#10;是否承诺退费:是&amp;#10;承诺退费金额:60&amp;#10;是否取消业务（如取消失败，需加上系统报错的提示）:无法提供验证码  &amp;#10;是否需要回复:否&amp;#10;用户要求:要求取消  退费   谢谢</t>
    </r>
  </si>
  <si>
    <t>BL202310150823270393</t>
  </si>
  <si>
    <t>黄昌蓉</t>
  </si>
  <si>
    <t>2023-10-15 14:11:06</t>
  </si>
  <si>
    <t>&gt;业务号码&gt;13117283175；&gt;号码归属地&gt;宜昌；&gt;产品名称&gt;AR彩铃酷趣会员5G加油包（湖北），视频彩铃乐享会员6元版；&gt;产品代码&gt;无，49004981；&gt;产品编码&gt;无，4900498100；&gt;订购时间&gt;2023-08-09 16:00:21  ， 2021-11-26 11:12:14 ；&gt;核查情况&gt;平台故障；&gt;不规范定制分类&gt;平台故障，无法判责；&gt;退费金额&gt;26元；&gt;退费时间&gt;2023-10-15；&gt;投诉内容&gt;&amp;#10;高级模板内容：&amp;#10;赔付类型：:增值业务争议 &amp;#10;CBSS账单扣费名称：:20元 5GB云加速5G畅玩加油包(湖北)，增值业务-视频彩铃乐享会员6元版&amp;#10;办理渠道:无&amp;#10;赔付月份：:2023年10月&amp;#10;返还倍率:单倍&amp;#10;赔付金额：:26&amp;#10;是否已经取消业务:是&amp;#10;是否承诺退费 ：:是&amp;#10;用户是否需要回复：:否&amp;#10;用户要求：:退费</t>
  </si>
  <si>
    <t>BL202310140921270989</t>
  </si>
  <si>
    <t>王德香</t>
  </si>
  <si>
    <t>2023-10-15 09:27:32</t>
  </si>
  <si>
    <t>&gt;业务号码&gt;13117298042；&gt;号码归属地&gt;宜昌；&gt;产品名称&gt; AR彩铃酷趣会员5G加油包（湖北） ；&gt;产品代码&gt;91295250；&gt;产品编码&gt;无；&gt;订购时间&gt;2023-10-13 15:04:01  ；&gt;核查情况&gt;平台故障；&gt;不规范定制分类&gt;平台故障，无法判责；&gt;退费金额&gt;20元；&gt;退费时间&gt;2023-10-14；&gt;投诉内容&gt;&amp;#10;&amp;#10;高级模板内容：&amp;#10;赔付类型：:增值业务争议 &amp;#10;CBSS账单扣费名称：:AR彩铃酷趣会员5G加油包（湖北）&amp;#10;SP产品ID/元素ID：:91295250&amp;#10;办理渠道:公众中台订单中心_71b591k&amp;#10;赔付月份：:2023年10月&amp;#10;返还倍率:单倍&amp;#10;赔付金额：:20&amp;#10;是否已经取消业务:是&amp;#10;是否承诺退费 ：:是&amp;#10;用户是否需要回复：:否&amp;#10;用户要求：:退费</t>
  </si>
  <si>
    <t>BL202310141726190223</t>
  </si>
  <si>
    <t>黄桂琼</t>
  </si>
  <si>
    <t>2023-10-15 10:58:31</t>
  </si>
  <si>
    <t>&gt;业务号码&gt;15549316329； &gt;号码归属地&gt;宜昌；&gt;产品名称&gt;云加速5G畅玩加油包(湖北)，优酷12G流量加月会员合约包；&gt;产品代码&gt;91295249，91042998；&gt;产品编码&gt;无，无；&gt;订购时间&gt;000；&gt;核查情况&gt;平台故障；&gt;不规范定制分类&gt;平台故障，无法判责；&gt;退费金额&gt;20元，20元；&gt;退费时间&gt;2023/10/15；&gt;投诉内容&gt;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增值业务-优酷12G流量加月会员合约包_增值业务，增值业务-畅行会员S-包月-15元，叠加套餐包&amp;#10;SP产品ID/元素ID：:8000670000，2100242200&amp;#10;办理渠道:公众中台订单中心_71b591k，&amp;#10;赔付月份：:2023年10月&amp;#10;返还倍率:单倍&amp;#10;赔付金额：:40&amp;#10;是否已经取消业务:是&amp;#10;是否承诺退费 ：:是&amp;#10;用户是否需要回复：:否&amp;#10;用户要求：:尽快处理</t>
  </si>
  <si>
    <t>BL202310151446380703</t>
  </si>
  <si>
    <t>严克桂</t>
  </si>
  <si>
    <t>2023-10-15 16:58:51</t>
  </si>
  <si>
    <t>&gt;业务号码&gt;17671346096；&gt;号码归属地&gt;宜昌；&gt;产品名称&gt;云加速5G畅玩加油包(湖北) ；&gt;产品代码&gt;21002422；&gt;产品编码&gt;2100242200；&gt;订购时间&gt;2023-09-12 10:56:01；&gt;核查情况&gt;平台故障；&gt;不规范定制分类&gt;平台故障，无法判责；&gt;退费金额&gt;40元；&gt;退费时间&gt;2023-10-15；&gt;投诉内容&gt;【2022年上工信部测评重保用户】[65岁以上老人]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 &amp;#10;CBSS账单扣费名称：: 云加速5G畅玩加油包(湖北) &amp;#10;SP产品ID/元素ID：: 云加速5G畅玩加油包(湖北) &amp;#10;办理渠道:无&amp;#10;赔付月份：:2023年9月、2023年10月&amp;#10;返还倍率:单倍&amp;#10;赔付金额：:40&amp;#10;是否已经取消业务:是&amp;#10;是否承诺退费 ：:是&amp;#10;用户是否需要回复：:否&amp;#10;用户要求：:退费，谢谢。</t>
  </si>
  <si>
    <t>TS202310141831051669</t>
  </si>
  <si>
    <t>2023-10-15 18:10:10</t>
  </si>
  <si>
    <t>主办单位：湖北&amp;#10;客户类别：普通客户&amp;#10;10010是否打通：否&amp;#10;是否二次致电10015：是&amp;#10;是否联系：否&amp;#10;升级倾向：&amp;#10;号码归属省：湖北&amp;#10;SVIP等级：&amp;#10;1. 问题类型:;&amp;#10;2. 投诉类型:携号转网;&amp;#10;3. 营业厅地址:;&amp;#10;4. 位置信息:;&amp;#10;5. 位置发生地:;&amp;#10;6. 投诉内容:收不到10010短信，多次打电话无结果&amp;#10;7. 携转原因:套餐内容不合适;信号质量差;收不到10010短信&amp;#10;8. 无法携转原因:收不到携转码;业务限制;无法线上办理</t>
  </si>
  <si>
    <t>"业务规则：①客户投诉产生的原因：号码无法接收短信。 &amp;#10;②客户投诉问题核查情况及解决方案：收到贵部转办后，我司立即组织调查。用户反映需办理销户并退费，经核实属本月刚开新卡，告知用户新开的卡现线上无勾选项,已发2I群要求代理商协助处理，已解释建议用户继续观察使用，用户知晓。我司2023-09-12 15:43:49联系客户解释。&amp;#10;③客户问题满意度：一般。  13545850222&amp;#10;④回单人：田群、联系方式：07176921001</t>
  </si>
  <si>
    <t>ZX202310131619280881</t>
  </si>
  <si>
    <t>易春意</t>
  </si>
  <si>
    <t>2023-10-15 15:35:28</t>
  </si>
  <si>
    <t>判断省分:湖北&amp;#13;&amp;#10;:失败&amp;#13;&amp;#10;node_42:&amp;#13;&amp;#10;:无合约/简单合约&amp;#13;&amp;#10;:单卡/移移融合副卡套餐&amp;#13;&amp;#10;获取用户证件类型::不认可&amp;#13;&amp;#10;:&amp;#13;&amp;#10;&amp;#13;&amp;#10;高级模板内容：&amp;#13;&amp;#10;问题描述:用户来电要办理销户，前台已解释，用户不认可&amp;#13;&amp;#10;第二联系方式:13545741419&amp;#13;&amp;#10;销户原因:用户不愿告知&amp;#13;&amp;#10;用户要求:销户&amp;#13;</t>
  </si>
  <si>
    <t>业务规则：经核实，因靓号规则无法满足您使用需求，入网营业厅已明示相关规则，靓号协议正规靓号专属月承诺通信资费于2035-11-30 23:59:59到期，现仍在靓号协议期内，现线上无对应勾选项，无法注销号码，已联系渠道经理协助处理，客户表示知晓。</t>
  </si>
  <si>
    <t>ZX202310131541330528</t>
  </si>
  <si>
    <t>马小晶</t>
  </si>
  <si>
    <t>2023-10-15 11:42:45</t>
  </si>
  <si>
    <t>:不认可&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用户来电称副卡已经2年没有用了，但是还正常扣费，对此不认可，要求解绑取消并且退费&amp;#13;&amp;#10;用户状态为:局方半停&amp;#13;&amp;#10;停机原因:断卡&amp;#13;&amp;#10;前台是否按流程解释:是&amp;#13;&amp;#10;用户要求:立即处理&amp;#13;&amp;#10;第二联系电话:13227295630&amp;#13;</t>
  </si>
  <si>
    <t>业务规则：已为用户办理注销副卡，用户满意</t>
  </si>
  <si>
    <t>TS202310151104130603</t>
  </si>
  <si>
    <t>苟斌</t>
  </si>
  <si>
    <t>2023-10-15 16:53:15</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</si>
  <si>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电反映对账单扣费30元不认可，称有话费返还，我处解释无效，请协助处理，谢谢&amp;#13;&amp;#10;争议月份:2023年10月、2023年9月&amp;#13;&amp;#10;争议金额:0&amp;#13;&amp;#10;用户要求:用户来电反映对账单扣费30元不认可，称有话费返还，我处解释无效，请协助处理，谢谢&amp;#13;</t>
  </si>
  <si>
    <t>业务规则： 经核实客户对赠费未到账不满，现已联系客户解释，我司申请减免120元赠费，合约期12个月，每月到账10元，客户满意。</t>
  </si>
  <si>
    <t>TS202310141125390520</t>
  </si>
  <si>
    <t>投诉工单（2021版）&gt;&gt;宽带&gt;&gt;【变更及服务】渠道服务&gt;&gt;营业厅人员态度差/时效性差</t>
  </si>
  <si>
    <t>071700309751</t>
  </si>
  <si>
    <t>钱青</t>
  </si>
  <si>
    <t>2023-10-15 09:57:15</t>
  </si>
  <si>
    <t>用户反映宽带快到期了，到宜昌夷陵区土门合作厅交费，工作人员不给他办理，且态度也不好，已致歉，并推荐到自营厅交费，用户表示很远不方便，如果处理不好，就要携号转网，请核实处理。</t>
  </si>
  <si>
    <t>业务规则：查询合作厅无960元包两年活动政策，现已解释，因用户无法前往自营厅，已通知客户经理下周联系用户上门收费，满意</t>
  </si>
  <si>
    <t>TS202310151517310685</t>
  </si>
  <si>
    <t>071701051083</t>
  </si>
  <si>
    <t>魏文波</t>
  </si>
  <si>
    <t>2023-10-15 16:02:13</t>
  </si>
  <si>
    <t>宜昌伍家岗区桔城路营业厅 ，用户表示此营业厅告知宜昌加装第二条宽带30元/月 300M，与我部核实的300M宽带 40元/月不一致，坚持要投诉，要求我司核实处理回复</t>
  </si>
  <si>
    <t>业务规则：查询用户原办理40元加装宽带，参与一年5折活动，活动结束后出账原价，现已更改30元加装宽带，减免6-10月宽带差价费用50元，系统办理主卡18607209022预存享50元赠费，立即到账，此费用无法抵扣往月欠费及打印发票，满意</t>
  </si>
  <si>
    <t>TS202310151104150605</t>
  </si>
  <si>
    <t>龙善海</t>
  </si>
  <si>
    <t>2023-10-15 16:11:37</t>
  </si>
  <si>
    <t>&amp;#13;&amp;#10;高级模板内容：&amp;#13;&amp;#10;投诉问题描述:用户来电称身份证丢失无法补办临时身份证，只能提供驾驶证，现在用户需要补办号码卡，已告知用户补办了需要临时身份证加驾驶证等辅助认证，用户无法提供，请贵部协助处理，谢谢&amp;#13;&amp;#10;渠道名称:其他:营业厅&amp;#13;&amp;#10;办理业务名称:补换卡&amp;#13;&amp;#10;页面提示:无&amp;#13;&amp;#10;用户要求:请贵部协助处理，谢谢&amp;#13;</t>
  </si>
  <si>
    <t>业务规则：减免用户补办临时身份证后办理业务，用户知晓，满意</t>
  </si>
  <si>
    <t>TS202310140928490410</t>
  </si>
  <si>
    <t>李明珠</t>
  </si>
  <si>
    <t>2023-10-15 13:31:33</t>
  </si>
  <si>
    <t>&amp;#13;&amp;#10;高级模板内容：&amp;#13;&amp;#10;投诉问题描述:本机有赠送，联通PLUS黄金会员(全价)，为什么现在没有了&amp;#13;&amp;#10;操作渠道:APP&amp;#13;&amp;#10;参加活动（套餐）名称:联通PLUS黄金会员(全价)&amp;#13;&amp;#10;页面提示:无&amp;#13;&amp;#10;用户要求:多次解释无效，用户强烈要求赠送到账，请处理&amp;#13;</t>
  </si>
  <si>
    <t>业务规则：经核实，客户于2023-09-12 15:25:33 五峰城区东泰自有营业厅参加  存量5G畅爽套餐享79元赠费 活动，套餐转资为畅爽冰激凌5G套餐159元（基础版）套餐，转资后无联通PLUS黄金会员，已联系客户解释说明，现已为客户办理联通PLUS白银会员月卡0元/月（立即生效），客户满意。</t>
  </si>
  <si>
    <t>TS202310151412391812</t>
  </si>
  <si>
    <t>周艳芬</t>
  </si>
  <si>
    <t>2023-10-15 17:25:18</t>
  </si>
  <si>
    <t>&amp;#13;&amp;#10;高级模板内容：&amp;#13;&amp;#10;投诉问题描述:用户反馈自己调增减项费用不理解为何产生，请工作人员核实回复&amp;#13;&amp;#10;争议月份:2023年7月、2023年8月、2023年9月、2023年10月&amp;#13;&amp;#10;争议金额:-1&amp;#13;&amp;#10;用户要求:用户反馈账详单不清晰&amp;#13;</t>
  </si>
  <si>
    <t>业务规则：经核实，因用户号码办理低消宽带产生补收费用不认可，考虑用户使用感知，申请减免2张副卡1年月租费用240元，其中 18672094812  、18674274812分别到账120元至私有账户，不可打印发票，用户认可满意</t>
  </si>
  <si>
    <t>TS202310131946592345</t>
  </si>
  <si>
    <t>何娅</t>
  </si>
  <si>
    <t>2023-10-15 13:32:36</t>
  </si>
  <si>
    <t>&amp;#13;&amp;#10;高级模板内容：&amp;#13;&amp;#10;投诉问题描述:用户进线，网上购买的号卡 称有充值100送50的活动，激活后充值100无赠费，烦请处理。谢谢。&amp;#13;&amp;#10;活动名称:充值100送50&amp;#13;&amp;#10;争议月份:2023年8月、2023年9月、2023年10月&amp;#13;&amp;#10;争议金额:50&amp;#13;&amp;#10;用户要求:用户进线，网上购买的号卡 称有充值100送50的活动，激活后充值100无赠费，烦请处理。谢谢。&amp;#13;</t>
  </si>
  <si>
    <t>业务规则：经核实，用户反馈是在快手办理的卡号码，告知首充100元送50元话费，已联系客户解释说明此为商家的活动，考虑客户感知，申请为客户办理预存话费享10元/月话费优惠6个月，客户满意。</t>
  </si>
  <si>
    <t>TS202310141503022360</t>
  </si>
  <si>
    <t>2023-10-15 14:41:47</t>
  </si>
  <si>
    <t>&amp;#13;&amp;#10;高级模板内容：&amp;#13;&amp;#10;投诉问题描述: 用户是工地的施工方，在工地上所有网路都是使用联通的专线，夷陵区联通公司李峰承诺会给用户一个6连号，已经签订合同并预存2万保底6百。现在施工已经结束，夷陵区联通公司李峰告知市公司审核没有通过，无法给一个6连号，用户对此不满，要是公司按照合同执行，否则会在媒体上曝光，工信部申诉，处理并回复。 &amp;#13;&amp;#10;渠道名称:其他:10010&amp;#13;&amp;#10;办理业务名称:用户是工地的施工方，在工地上所有网路都是使用联通的专线，夷陵区联通公司李峰承诺会给用户一个6连号，已经签订合同并预存2万保底6百。现在施工已经结束，夷陵区联通公司李峰告知市公司审核没有通过，无法给一个6连号，用户对此不满，要是公司按照合同执行，否则会在媒体上曝光，工信部申诉，处理并回复。 &amp;#13;&amp;#10;页面提示:无&amp;#13;&amp;#10;用户要求:用户对前期 TS202310111122090349未解决不满意要求回电处理谢谢&amp;#13;&amp;#10;用户是工地的施工方，在工地上所有网路都是使用联通的专线，夷陵区联通公司李峰承诺会给用户一个6连号，已经签订合同并预存2万保底6百。现在施工已经结束，夷陵区联通公司李峰告知市公司审核没有通过，无法给一个6连号，用户对此不满，要是公司按照合同执行，否则会在媒体上曝光，工信部申诉，处理并回复。 &amp;#13;</t>
  </si>
  <si>
    <t>业务规则：经核实用户反映夷陵政企同意协助申请6连号，现回复申请不通过无法办理，核实因用户要求办理号段未启用导致无法办理，夷陵政企郑林已再次联系用户解释，用户知晓，满意</t>
  </si>
  <si>
    <t>TS202310151427582135</t>
  </si>
  <si>
    <t>2023-10-15 15:00:32</t>
  </si>
  <si>
    <t>前期TS202309261526110475销户退费至15587987707   联通号码，要求尽快处理</t>
  </si>
  <si>
    <t>业务规则：客户反馈号码以注销，要求返还关停期间费用，考虑客户感知，我部可申请退还23.5月月租费用69元及剩余话费13.35元，两项合计82.35元，赠费方式退至客户提供联通号码15587987707上，24小时到账，此费用不可打印发票，满意</t>
  </si>
  <si>
    <t>TS202310131953522439</t>
  </si>
  <si>
    <t>2023-10-15 10:55:15</t>
  </si>
  <si>
    <t>&amp;#13;&amp;#10;高级模板内容：&amp;#13;&amp;#10;投诉问题描述:用户来电要求投诉我方配卡的工作人员，用户反馈他的朋友在网上开了一张联通卡，在号卡配送之前，我方的工作人员私自用他朋友的证件开通了这张电话卡，卡号：18527203682  ，网上办理的号码还没有拿到手上，且号码不一样，套餐一样，要求投诉该工作人员，该人员为了佣金存在截单的情况。且该客户的朋友注销这张卡，还需要支付本月的套餐费，用户对此不认可，要求投诉该人员。姓名：朱小明 电话号;18671783111  &amp;#13;&amp;#10;订单号/预留电话:18527203682&amp;#13;&amp;#10;订购渠道:网上&amp;#13;&amp;#10;业务名称:私自开通电话卡。线上申请的电话卡，线下抢先就激活了&amp;#13;&amp;#10;配送人员信息:姓名：朱小明 电话号;18671783111  &amp;#13;&amp;#10;用户要求:用户要求投诉，并且要求该人员把他朋友这个产生的月租费做赔付&amp;#13;</t>
  </si>
  <si>
    <t>业务规则：客户反映号码开通问题，经核实，客户号码于 2023-10-07 12:25:43 通过湖北省宜昌市OMO线上渠道自主申请，实名制入网，已联系客户解释说明，现号码已销户，因首次充值费用无法清退，现由营业厅申请权限办理清退，并添加客户微信，三个工作日内以微信转账方式退话费余额，建议客户耐心等待，如有疑问可致电13032700872宜昌联通客服，客户满意。</t>
  </si>
  <si>
    <t>TS202310141936070132</t>
  </si>
  <si>
    <t>投诉工单（2021版）&gt;&gt;融合&gt;&gt;【产品及计费使用】产品及业务规则&gt;&gt;信用度规则问题</t>
  </si>
  <si>
    <t>覃建国</t>
  </si>
  <si>
    <t>2023-10-15 17:16:28</t>
  </si>
  <si>
    <t>&amp;#13;&amp;#10;高级模板内容：&amp;#13;&amp;#10;投诉问题描述:用户来电称要求变更信用额度 要求多一些额度 不要一毛钱停机 请协助处理 谢谢&amp;#13;&amp;#10;具体情况:申请信用额度 &amp;#13;&amp;#10;前台解释内容:信用额度回根据用户的使用情况来增加 建议用户多保持使用 &amp;#13;&amp;#10;用户要求:用户要求增加额度 不然就转网了&amp;#13;</t>
  </si>
  <si>
    <t>业务规则：信用度申请。已告知现无信用度申请权限，建议客户可拨打10010申请临时开机，考虑客户感知，申请赠送10元话费，24小时内到账，此费用无法抵扣往月欠费且不可打印发票，满意。</t>
  </si>
  <si>
    <t>TS202310131952432424</t>
  </si>
  <si>
    <t>楚翠霞</t>
  </si>
  <si>
    <t>2023-10-15 09:33:11</t>
  </si>
  <si>
    <t>&amp;#13;&amp;#10;高级模板内容：&amp;#13;&amp;#10;投诉问题描述:宣传不知情&amp;#13;&amp;#10;业务名称:套餐&amp;#13;&amp;#10;宣传渠道:其他:抖音&amp;#13;&amp;#10;宣传内容:19元&amp;#13;&amp;#10;实际情况:29+1元&amp;#13;&amp;#10;用户要求:客户反映不认可请处理&amp;#13;</t>
  </si>
  <si>
    <t>业务规则：已为用户办理预存享10元赠费*12个月，立即生效，用户满意</t>
  </si>
  <si>
    <t>TS202310151336221147</t>
  </si>
  <si>
    <t>王子越</t>
  </si>
  <si>
    <t>2023-10-15 15:49:47</t>
  </si>
  <si>
    <t>判断省分:其他省分&amp;#13;&amp;#10;:流量计费争议&amp;#13;&amp;#10;判断省分::未使用过/未使用那么多/用的wifi（产生流量/费用）&amp;#13;&amp;#10;:不认可&amp;#13;&amp;#10;:下一步&amp;#13;&amp;#10;:不符合或不愿意开通&amp;#13;&amp;#10;:未享受&amp;#13;&amp;#10;:下一步&amp;#13;&amp;#10;:大于500&amp;#13;&amp;#10;:&amp;#13;&amp;#10;&amp;#13;&amp;#10;高级模板内容：&amp;#13;&amp;#10;投诉问题描述:用户来电反映通过中国联通APP查询上网详单显示有2.6G腾讯游戏公免流量，用户表示自己套餐没有腾讯游戏的免流，在线解释无效&amp;#13;&amp;#10;争议定向流量包产品名称:腾讯游戏公免流量&amp;#13;&amp;#10;订购渠道:无&amp;#13;&amp;#10;订购日期:2023-10-15&amp;#13;&amp;#10;用户要求:用户来电反映通过中国联通APP查询上网详单显示有2.6G腾讯游戏公免流量，用户表示自己套餐没有腾讯游戏的免流，在线解释无效，用户要求我方核实处理回复，请求后台协助处理，谢谢&amp;#13;</t>
  </si>
  <si>
    <t>业务规则：用户办理小天卡，非腾讯王卡，使用的均是通用流量，无定向流量，已解释，用户知晓。满意</t>
  </si>
  <si>
    <t>BL202310141334091989</t>
  </si>
  <si>
    <t>金平</t>
  </si>
  <si>
    <t>&amp;#13;&amp;#10;高级模板内容：&amp;#13;&amp;#10;用户诉求:用户要求把套餐更改成大骑手卡&amp;#13;&amp;#10;当前套餐名称:小骑手卡&amp;#13;&amp;#10;新套餐名称（转入套餐名称）:大骑手卡&amp;#13;&amp;#10;是合约期内（含靓号）:否&amp;#13;&amp;#10;备注:用户去营业厅办理告知无法办理  要求反馈处理， 谢谢&amp;#13;</t>
  </si>
  <si>
    <t>业务规则：用户反映用户去营业厅办理告知无法办理大骑手卡，现线上无勾选项，已解释建议用户继续观察使用，考虑到用户使用感知为用户预存话费享20元话费优惠(湖北)，另为用户赠送10G流量供使用，用户知晓。</t>
  </si>
  <si>
    <t>TS202310150938191078</t>
  </si>
  <si>
    <t>宁建兰</t>
  </si>
  <si>
    <t>2023-10-15 16:54:13</t>
  </si>
  <si>
    <t>[65岁以上老人] 判断省分:其他省分&amp;#13;&amp;#10;:增值业务争议&amp;#13;&amp;#10;判断省分:湖北&amp;#13;&amp;#10;:移网&amp;#13;&amp;#10;:在补救范围内&amp;#13;&amp;#10;:不认可&amp;#13;&amp;#10;:小于等于500元，且仅限单倍、月份不超过12个月&amp;#13;&amp;#10;:&amp;#13;&amp;#10;&amp;#13;&amp;#10;高级模板内容：&amp;#13;&amp;#10;投诉问题描述:用户称办卡开始说的是前三个月免费，但是前三个月还是收取了费用，前台已解释，用户不认可&amp;#13;&amp;#10;业务名称: 沃派39元2021&amp;#13;&amp;#10;宣传渠道:其他:校园合作&amp;#13;&amp;#10;宣传内容:办卡前三个月免费&amp;#13;&amp;#10;实际情况:收费19元&amp;#13;&amp;#10;用户要求:尽快处理&amp;#13;</t>
  </si>
  <si>
    <t>业务规则：用户反映开户时告知免费使用3个月问题，经核实用户号码入网时间:2008-04-02 15:44:08，无法知晓具体问题，联系用户未接，如有疑问可在工作时间（08:30-12:00；14:00-17:30）联系07176921001、13032700872宜昌客服。如用户咨询，请前台10010话务中心代为解释，谢谢</t>
  </si>
  <si>
    <t>TS202310151256400382</t>
  </si>
  <si>
    <t>陈启连</t>
  </si>
  <si>
    <t>2023-10-15 16:51:26</t>
  </si>
  <si>
    <t>[65岁以上老人] &amp;#13;&amp;#10;高级模板内容：&amp;#13;&amp;#10;投诉问题描述:用户称办卡时工作人员称每月有返费10元，返6个月&amp;#13;&amp;#10;业务名称:办卡&amp;#13;&amp;#10;宣传渠道:营业厅&amp;#13;&amp;#10;宣传内容:每月返10元赠费&amp;#13;&amp;#10;实际情况:没有给返还&amp;#13;&amp;#10;用户要求:尽快核实处理&amp;#13;</t>
  </si>
  <si>
    <t>业务规则：用户反映宣传与实际不一致，经核实属活动规则导致，用户反映活动期间送6个月赠费60元，前期工作人员出于服务角度，已于2023-08-24 16:42:01退费到账30元，又因用户有往月欠费，导致余额无法显示，现申请以现金方式退还往月欠费9.53元。考虑到前期已做退费，现给予用户申请10元话费，24小时到账，此费用可打印发票，沟通后现现为用户办理预存话费享10元/月话费优惠1个月(湖北)，再为用户申请1元费用，24小时内到账，此费用不可打印发票，满意</t>
  </si>
  <si>
    <t>TS202310142101291151</t>
  </si>
  <si>
    <t>2023-10-15 14:36:13</t>
  </si>
  <si>
    <t>:否/不记得&amp;#13;&amp;#10;:1、业务类型：（一号双终端/独立号）；&amp;#13;&amp;#10;2、手表品牌：（OPPO）；&amp;#13;&amp;#10;3、问题现象描述（例如：开通时卡在百分之68/退订时提示XXX）等&amp;#13;&amp;#10;4、操作时间：（2023年10月14日晚20:00）&amp;#13;</t>
  </si>
  <si>
    <t>业务规则：用户反映移动号码无法办理一号双终端业务，已告知用户可咨询10086处理，用户满意</t>
  </si>
  <si>
    <t>TS202310142030040784</t>
  </si>
  <si>
    <t>熊海龙</t>
  </si>
  <si>
    <t>2023-10-15 11:13:53</t>
  </si>
  <si>
    <t>用户来电反映自己对于套餐流量就限速了不认可，前台已解释套餐和限速规则，推荐用户可以办理加速包，用户不认可，要求我方恢复网速，请核实处理，谢谢</t>
  </si>
  <si>
    <t>业务规则；经核实因客户对套餐限速规则不满，现已联系客户接受，已推荐客户办理49元升级包提速，仅限本月内使用，同时申请减免此费用，24小时到账，此费用不可打印发票，客户满意。</t>
  </si>
  <si>
    <t>TS202310131704391525</t>
  </si>
  <si>
    <t>2023-10-15 10:53:47</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</si>
  <si>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电反映自己当时办理手机卡的时候就66元套餐，办理后生效了尊享权益包（白银版）次月生效，5G会员权益包（次月生效）还有一张副卡，副卡也是不需要的，用户要求将副卡注销，现在每月有副卡的收费；用户不认可&amp;#13;&amp;#10;争议月份:2023年1月、2023年2月、2023年3月、2023年4月、2023年5月、2023年6月、2023年7月、2023年8月、2023年9月、2023年10月、2022年12月&amp;#13;&amp;#10;争议金额:429&amp;#13;&amp;#10;用户要求:要求两天内回复处理，有升级投诉倾向&amp;#13;</t>
  </si>
  <si>
    <t>业务规则：经核实用户开户时办理尊享权益包（白银版）次月生效，5G会员权益包（次月生效），无法退费，用户副卡13032701993收费10元每月为正常收费，考虑用户使用感知，已为用户申请减免22.11-23.10月费用120元，24小时内赠费到账，不可打印发票，用户本月内到厅注销即可，用户认可满意</t>
  </si>
  <si>
    <t>BL202310151506401032</t>
  </si>
  <si>
    <t>龙国梅</t>
  </si>
  <si>
    <t>2023-10-15 15:30:48</t>
  </si>
  <si>
    <t>用户表示要求取消 预存1元得盲盒24个月-次月生效-湖北宜昌 我方CB显示无全国工会无法办理  请协助取消</t>
  </si>
  <si>
    <t>BL202310151309061964</t>
  </si>
  <si>
    <t>雷克华</t>
  </si>
  <si>
    <t>2023-10-15 14:10:45</t>
  </si>
  <si>
    <t>产品类型:标准合约-存费折扣;产品名称:星锐卡30元赠费12个月优惠合约 (湖北);产品描述:星锐卡30元赠费12个月优惠合约,一次性到账30元，剩余330元分11月返还;产品ID:91237917;开始时间:2023-05-01 00:00:00;结束时间:2024-03-31 23:59:59;订购渠道:武汉爱瑞迪科技有限公司-西陵;客户确认方式:无。&amp;#13;&amp;#10;查询增值业务:&amp;#13;&amp;#10;合约信息查询:&amp;#13;&amp;#10;系统未查询到产品信息/非用户咨询的产品&amp;#13;&amp;#10;查询优惠产品信息:&amp;#13;&amp;#10;:无确认方式&amp;#13;&amp;#10;:客户不了解此业务，要求取消或投诉&amp;#13;&amp;#10;:不接受&amp;#13;&amp;#10;:传统合约（金融类、标准类、强合约、固移融合等...）&amp;#13;&amp;#10;:下一步&amp;#13;&amp;#10;判断省分:湖北&amp;#13;&amp;#10;:金融、靓号，套餐折扣、含设备的组网协议四类强合约&amp;#13;&amp;#10;:无合约解约工单&amp;#13;&amp;#10;:挽留失败&amp;#13;&amp;#10;:不愿到厅&amp;#13;&amp;#10;:&amp;#13;&amp;#10;用户要求取消（星锐卡30元赠费12个月优惠合约 (湖北)）请处理。联系电话（13177062717）。已挽留，不愿到厅</t>
  </si>
  <si>
    <t>ZX202310141659191417</t>
  </si>
  <si>
    <t>071700096732</t>
  </si>
  <si>
    <t>李传芝</t>
  </si>
  <si>
    <t>用户反映未办理过联通的宽带，要求将绑定宽带销户并回复结果。</t>
  </si>
  <si>
    <t>BL202310141827430990</t>
  </si>
  <si>
    <t>季清平</t>
  </si>
  <si>
    <t>2023-10-15 09:49:51</t>
  </si>
  <si>
    <t>用户来电要求解绑主副卡关系，在线解释需要到营业厅办理，用户不认可，请回电处理，谢谢。  18672092905</t>
  </si>
  <si>
    <t>业务取消（宜都城区）：主副卡，挽留无效，已取消，客户满意。</t>
  </si>
  <si>
    <t>TS202310141426251557</t>
  </si>
  <si>
    <t>魏庆龄</t>
  </si>
  <si>
    <t>2023-10-15 10:43:03</t>
  </si>
  <si>
    <t>&amp;#13;&amp;#10;高级模板内容：&amp;#13;&amp;#10;投诉问题描述:用户来电反映：自己手机上面是办理不了亲情号码取消 ，用户要求尽快取消亲情号码。&amp;#13;&amp;#10;业务名称:亲情号码&amp;#13;&amp;#10;办理渠道:无&amp;#13;&amp;#10;办理时间:2023-10-14&amp;#13;&amp;#10;系统提示内容:系统异常&amp;#13;&amp;#10;用户要求:自己手机上面是办理不了亲情号码取消 ，用户要求尽快取消亲情号码。&amp;#13;</t>
  </si>
  <si>
    <t>业务取消（电子渠道）客户要求取消亲情网，未转营服维系，挽留无效，客服部已操作取消，满意。</t>
  </si>
  <si>
    <t>TS202310141507162450</t>
  </si>
  <si>
    <t>071700288621</t>
  </si>
  <si>
    <t>王思源</t>
  </si>
  <si>
    <t>2023-10-15 13:32:00</t>
  </si>
  <si>
    <t>【2022年上工信部测评重保用户】【2022年上工信部测评重保用户】用户来电称到营业厅办理宽带销户被告知需将设备退还不认可，安装时师傅安装宽带时未提供相关设备，包括路由器都是自己的，现要求核实处理，谢谢</t>
  </si>
  <si>
    <t>TS202310150858380375</t>
  </si>
  <si>
    <t>万福珍</t>
  </si>
  <si>
    <t>2023-10-15 11:45:00</t>
  </si>
  <si>
    <t>[65岁以上老人] &amp;#13;&amp;#10;高级模板内容：&amp;#13;&amp;#10;投诉问题描述:用户要求在线解绑主副卡，并销户宽带，称副卡18674251150号卡自己没有办理过，要求全额退费，已解释不愿到厅，坚持要求线上处理&amp;#13;&amp;#10;渠道名称:其他:营业厅&amp;#13;&amp;#10;办理业务名称:线解绑主副卡，并销户宽带&amp;#13;&amp;#10;页面提示:0&amp;#13;&amp;#10;用户要求:要求线上回复处理&amp;#13;</t>
  </si>
  <si>
    <t>业务取消（兴山乡镇 营服中心）客户要求取消宽带，解绑主副卡，未转营服维系，挽留无效，客服部已操作取消，满意。</t>
  </si>
  <si>
    <t>TS202310131034432282</t>
  </si>
  <si>
    <t>2023-10-15 13:42:36</t>
  </si>
  <si>
    <t>主办单位：湖北&amp;#10;客户类别：星级客户&amp;#10;10010是否打通：是&amp;#10;是否二次致电10015：是&amp;#10;是否联系：是&amp;#10;升级倾向：无&amp;#10;号码归属省：湖北&amp;#10;SVIP等级：&amp;#10;预处理名称:产品订购一键诊断&amp;#13;&amp;#10;业务产品类型:反映其他业务问题&amp;#13;&amp;#10;用户是否接受:用户不接受&amp;#13;&amp;#10;是否知情订购:知情订购&amp;#13;&amp;#10;备注:用户来电反映，要求取消合约：5G冰激凌套餐享24个月5折优惠（次月生效）（湖北）（到期时间为2025-02-28 23:59:59）影响携号转网办理；|R2021121815510004携号转网将影响您办理的主副卡、固移融合 ， 请处理。加急。泛携转。  &amp;#13;</t>
  </si>
  <si>
    <t>业务取消：①客户基本资料：业务号码 13197346804、客户姓名 王明英、套餐情况 畅爽冰激凌5G套餐99元（基础版）；客户反映业务取消的问题； &amp;#10;②首次联系客户时间：2023-10-13 11:41:00&amp;#10;③投诉核查处理情况：收到贵部转办，我司立即组织核查，经核实，枝江城区营服客户要求取消实装宽带，解绑副卡，已按客户要求办理，并与客户达成一致；&amp;#10;④答复客户时间及客户满意度评价：根据上述核实情况，我司于2023-10-13 11:41:00联系客户满意，回单人：张婷、联系方式：07176921001&amp;#10;⑤投诉核查关联材料：无。</t>
  </si>
  <si>
    <t>TS202310150909230511</t>
  </si>
  <si>
    <t>毛庆艳</t>
  </si>
  <si>
    <t>2023-10-15 18:42:07</t>
  </si>
  <si>
    <t>主办单位：湖北&amp;#10;客户类别：普通客户&amp;#10;10010是否打通：否&amp;#10;是否二次致电10015：是&amp;#10;是否联系：否&amp;#10;升级倾向：&amp;#10;号码归属省：湖北&amp;#10;SVIP等级：&amp;#10;1. 问题类型:;&amp;#10;2. 投诉类型:手机信号问题;&amp;#10;3. 营业厅地址:;&amp;#10;4. 位置信息:红花套镇土家菜馆;&amp;#10;5. 位置发生地:湖北省宜昌市宜都市;&amp;#10;6. 投诉内容:手机网络类型:5G；&amp;#10; 网络情况:上网卡顿/掉线/不稳定；&amp;#10; 接打电话情况:杂音/断断续续；&amp;#10; APP应用程序是否正常使用:均不正常；&amp;#10; 影响范围:特定地点；&amp;#10; 其他用户能否正常使用:不能正常使用；&amp;#10; 影响时段:8－12；&amp;#10; 投诉内容:尽快分户&amp;#10;影响使用造成损失；</t>
  </si>
  <si>
    <t>业务取消①客户基本信息：业务号码：17762872329、客户姓名：季清平、套餐情况：畅爽冰激凌5G套餐99元（基础版）； 客户反映取消业务的问题。&amp;#10;②首次联系客户时间： 2023-10-15 09:51:14； &amp;#10;③投诉核查处理情况：收到贵部转办后，我司立即组织调查 。经核实，宜都城区客户要求拆分副卡18672092905，挽留失败，已办理。客户满意&amp;#10;④答复客户时间及客户满意度评价相关信息：我司于2023-10-15 09:51:14联系客户解释说明，客户认可满意。回单人：王宜艳&amp;#10;⑤投诉核查关联材料：无</t>
  </si>
  <si>
    <t>ZX202310141706531474</t>
  </si>
  <si>
    <t>071703674780</t>
  </si>
  <si>
    <t>陶秋月</t>
  </si>
  <si>
    <t>2023-10-15 14:31:31</t>
  </si>
  <si>
    <t>用户在外地，要求取消宽带，解释挽留无效，请尽快处理并回复</t>
  </si>
  <si>
    <t>业务取消（校园）实装宽带，已为用户注销，满意</t>
  </si>
  <si>
    <t>ZX202310150855000398</t>
  </si>
  <si>
    <t>071700759243</t>
  </si>
  <si>
    <t>2023-10-15 14:04:31</t>
  </si>
  <si>
    <t>[65岁以上老人] 判断省分:湖北&amp;#13;&amp;#10;:自己办理的宽带&amp;#13;&amp;#10;:挽留失败&amp;#13;&amp;#10;:不同意&amp;#13;&amp;#10;:&amp;#13;&amp;#10;&amp;#13;&amp;#10;高级模板内容：&amp;#13;&amp;#10;问题描述:用户来电要求取消宽带，解释无效&amp;#13;&amp;#10;第二联系方式:15972691755&amp;#13;&amp;#10;销户原因:不想用了&amp;#13;&amp;#10;用户要求:要求尽快处理，同时取消副卡（18674251150），请尽快处理&amp;#13;</t>
  </si>
  <si>
    <t>ZX202310141356410085</t>
  </si>
  <si>
    <t>071701064154</t>
  </si>
  <si>
    <t>李晓英</t>
  </si>
  <si>
    <t>2023-10-15 09:55:14</t>
  </si>
  <si>
    <t>用户来电要求注销此宽带，挽留无效，表示宽带未安装使用过，缓装机自己也不需要，要求尽快销户宽带并回复。&amp;#13;</t>
  </si>
  <si>
    <t>业务取消（远安城区）：虚拟宽带，挽留无效，24小时内已取消，客户满意。</t>
  </si>
  <si>
    <t>TS202310141022521570</t>
  </si>
  <si>
    <t>投诉工单（2021版）&gt;&gt;移网&gt;&gt;【变更及服务】增值或权益业务使用&gt;&gt;使用不便捷/不会用</t>
  </si>
  <si>
    <t>蒋红琼</t>
  </si>
  <si>
    <t>2023-10-15 13:15:48</t>
  </si>
  <si>
    <t>用户来电投诉联通私自修改自己的来电显示，电话都显示百事顺，前台还未查询更改的服务，用户根本不听解释，一直重复要求投诉联通，请加急联系处理谢谢</t>
  </si>
  <si>
    <t>其他：客户反映号码被标记为百事顺，已联系客户解释为第三方表示并非联通公司，需联系第三方平台客户协助取消标记，客户知晓，认可</t>
  </si>
  <si>
    <t>TS202310101837252336</t>
  </si>
  <si>
    <t>鲁世品</t>
  </si>
  <si>
    <t>2023-10-15 10:22:47</t>
  </si>
  <si>
    <t>22年Q3Q4重点客户判断省份:湖北&amp;#10;:移网上网慢&amp;#10;获取参数:&amp;#10;获取历史工单:无历史工单&amp;#10;:下一步&amp;#10;移网一键诊断结果:1.用户状态是否正常：正常.2.查询流量是否限速：正常.3.2345G终端支持情况：接口调用失败.4.近期缴费开机记录情况：正常.5.查询终端5G开关状态：接口调用失败.6.是否存在群障：正常.7.上网功能是否正常：正常.8.用户是否开通VoLTE：正常.9.流量封顶情况：正常.10.查询用户终端蜂窝网络状态：接口调用失败.:诊断无异常/解释不认可&amp;#10;:下一步&amp;#10;node_255:&amp;#10;::不同意/已配置&amp;#10;:在区域12省内（除湖北）&amp;#10;:&amp;#10;&amp;#10;高级模板内容：&amp;#10;投诉问题描述:: 用户来电反映对本机在湖北恩施神农架无法上网不认可，称其他人都可以用就自己用不了，前台查询后解释无效，前台通打点用户无法提供详细地址未打点成功故提此单需协助处理谢谢。&amp;#10;宽带账号:无&amp;#10;故障时间:2023-10-10&amp;#10;故障现象:无法上网&amp;#10;故障地址:湖北恩施神农架&amp;#10;用户要求:尽快解决</t>
  </si>
  <si>
    <t>终端使用：查询用户号码数据正常，多次联系用户未接听，已短信告知用户已刷新volte功能，建议重启手机试机，若有疑问致电宜昌服务监督热线13032700872</t>
  </si>
  <si>
    <t>TS202310150907450491</t>
  </si>
  <si>
    <t>2023-10-15 15:01:54</t>
  </si>
  <si>
    <t>用户对前期TS202310121254279871处理结果不满意，加急联系处理谢谢不愿意提供其他联系方式</t>
  </si>
  <si>
    <t>ZHX202310151534392254</t>
  </si>
  <si>
    <t>2023-10-16 18:18:48</t>
  </si>
  <si>
    <t>用户对19572结尾进行了表扬</t>
  </si>
  <si>
    <t>TS202310160930501377</t>
  </si>
  <si>
    <t>周生武</t>
  </si>
  <si>
    <t>2023-10-16 13:20:44</t>
  </si>
  <si>
    <t>&amp;#13;&amp;#10;高级模板内容：&amp;#13;&amp;#10;投诉问题描述:用户来电反映套餐内容与副卡费用，与当时办理时承诺的不一样，用户表示办理时工作人员说副卡免费，并且套餐内有1000分钟通话和70G流量，现用户对于副卡收取的费用不满，要求解决费用问题，并要求补加流量和分钟数，谢谢&amp;#13;&amp;#10;争议月份:2023年10月&amp;#13;&amp;#10;争议金额:0&amp;#13;&amp;#10;用户要求:用户来电反映套餐内容与副卡费用，与当时办理时承诺的不一样，用户表示办理时工作人员说副卡免费，并且套餐内有1000分钟通话和70G流量，现用户对于副卡收取的费用不满，要求解决费用问题，并要求补加流量和分钟数，谢谢&amp;#13;</t>
  </si>
  <si>
    <t>电话营销-被动办理：湖北精英盛华信息科技有限公司 家庭群组化副卡10G省内流量业务。经核实，23年5月通过电话营销方式推荐用户办理，现用户表示无需使用，业务已取消，客服部已操作 副卡月功能费-0元 ，客户办理 畅爽冰激凌5G套餐159元套餐，套餐内包含700分钟国内语音拨打分钟数，40GB国内流量，参加预存话费享折扣优惠 档位五（立即生效24个月）-湖北政企专属活动，已联系客户解释说明，客户表示知晓。</t>
  </si>
  <si>
    <t>TS202310142127131404</t>
  </si>
  <si>
    <t>吴冬生</t>
  </si>
  <si>
    <t>2023-10-16 15:09:47</t>
  </si>
  <si>
    <t>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不记得&amp;#13;&amp;#10;渠道名称:湖北精英盛华信息科技有限公司(宜昌)&amp;#13;&amp;#10;反应问题涉及场景:未经同意订购业务&amp;#13;&amp;#10;产品名称:湖北2I专享59元45GB/100分钟5G炫彩包&amp;#13;&amp;#10;争议月份:2023年6月、2023年7月、2023年8月、2023年9月、2023年10月&amp;#13;&amp;#10;是否承诺退费:是&amp;#13;&amp;#10;承诺退费金额:295&amp;#13;&amp;#10;是否取消业务（如取消失败，需加上系统报错的提示）:已取消&amp;#13;&amp;#10;是否需要回复:否&amp;#13;&amp;#10;用户要求:反映不知情订购了“湖北2I专享59元45GB/100分钟5G炫彩包”不理解，已解释并挽留使用，仍不理解，要求取消并退费，已取消并按预处理承诺6-10月湖北2I专享59元45GB/100分钟5G炫彩包这笔费用295元我们将在24小时内以赠送费的形式退还，请处理&amp;#13;</t>
  </si>
  <si>
    <t>电话营销-被动办理：湖北精英盛华信息科技有限公司(宜昌)， 湖北2I专享59元45GB/100分钟5G炫彩包 。经核实，23年5月通过电话营销方式推荐用户办理，现用户表示无需使用，业务已取消，申请减免23.6月-10月费用合计295元，24小时到帐，此费用无法抵扣往月欠费且不可打印发票，满意。</t>
  </si>
  <si>
    <t>TS202310141720310333</t>
  </si>
  <si>
    <t>汤周平</t>
  </si>
  <si>
    <t>2023-10-16 11:09:30</t>
  </si>
  <si>
    <t>&amp;#13;&amp;#10;高级模板内容：&amp;#13;&amp;#10;投诉问题描述:用户来电称自己之前是腾讯大王卡19元的，为什么现在变成了109元的套餐，已在线解释用户不认可要求退还10月的费用。&amp;#13;&amp;#10;争议月份:2023年10月&amp;#13;&amp;#10;争议金额/流量:109&amp;#13;&amp;#10;用户要求:用户要求退费处理，&amp;#13;&amp;#10;备注:/&amp;#13;</t>
  </si>
  <si>
    <t>电话营销-开通争议： 上海航动科技有限公司（宜昌） ，转资。经核实，23年4月通过电话营销方式推荐客户办理转资畅越冰激凌5G套餐109元套餐，已联系客户解释说&amp;#10;明，现客户要求转回原套餐 腾讯大王卡 ，因客户有往月欠费无法操作转资，建议客户交费后再联系我部操作转资，客户表示知晓。</t>
  </si>
  <si>
    <t>TS202310141557211015</t>
  </si>
  <si>
    <t>王永梅</t>
  </si>
  <si>
    <t>2023-10-16 09:44:32</t>
  </si>
  <si>
    <t>判断省分:湖北&amp;#13;&amp;#10;:移网电话营销费用争议（套餐资费/融合宽带/副卡功能费类除外）&amp;#13;&amp;#10;:不认可&amp;#13;&amp;#10;:小于等于500元，且仅限单倍、月份不超过12个月&amp;#13;&amp;#10;:&amp;#13;&amp;#10;&amp;#13;&amp;#10;高级模板内容：&amp;#13;&amp;#10;是否10016外呼:否&amp;#13;&amp;#10;电话外呼号码:07176225970&amp;#13;&amp;#10;渠道名称:上海航动科技有限公司（宜昌）&amp;#13;&amp;#10;反应问题涉及场景:未经同意订购业务&amp;#13;&amp;#10;产品名称:5G炫彩加油包19元10GB（次月生效）（湖北）&amp;#13;&amp;#10;争议月份:2023年8月、2023年9月、2023年10月&amp;#13;&amp;#10;是否承诺退费:是&amp;#13;&amp;#10;承诺退费金额:57&amp;#13;&amp;#10;是否取消业务（如取消失败，需加上系统报错的提示）:已取消&amp;#13;&amp;#10;是否需要回复:是&amp;#13;&amp;#10;用户要求:要求核实办理记录，并屏蔽所有营销电话。请处理&amp;#13;</t>
  </si>
  <si>
    <t>电话营销-开通争议：上海航动科技有限公司（宜昌），5G炫彩加油包19元10GB（次月生效）（湖北）AA，经核实，于2023年8月过电话营销方式推荐客户办理，现联系客户解释不认可，出于服务角度，查询扣费23.8-10月费用合计57元，现为用户办理预存话费享50元话费优惠（湖北），另申请7元费用，24小时到账，此费用不可打印发票，致电未接，已短信答复如需办理可联系我部，如有疑问可在工作时间（08:30-12:00；14:00 -17:30 ）联系07176921001、13032700872宜昌客服。如用户咨询，请前台 10010话务 中心代为解释，谢谢。</t>
  </si>
  <si>
    <t>BL202310140906420799</t>
  </si>
  <si>
    <t>向家虎</t>
  </si>
  <si>
    <t>2023-10-16 09:05:38</t>
  </si>
  <si>
    <t>产品类型:轻合约-订购业务享优惠;产品名称:优享福利;产品描述:本福利产品为用户提供专属特权及多项互联网权益，包括权益折扣购、福利随心领、限时专享活动等;产品ID:90794265;开始时间:2023-04-0100:00:00;结束时间:2024-03-3123:59:59;订购渠道:秭归水田坝合作厅;客户确认方式:无。&amp;#13;&amp;#10;查询增值业务:&amp;#13;&amp;#10;合约信息查询:&amp;#13;&amp;#10;系统未查询到产品信息/非用户咨询的产品&amp;#13;&amp;#10;查询优惠产品信息:&amp;#13;&amp;#10;:无确认方式&amp;#13;&amp;#10;:客户不了解此业务，要求取消或投诉&amp;#13;&amp;#10;:不接受&amp;#13;&amp;#10;:传统合约（金融类、标准类、强合约、固移融合等...）&amp;#13;&amp;#10;:下一步&amp;#13;&amp;#10;判断省分:湖北&amp;#13;&amp;#10;:金融、靓号，套餐折扣、含设备的组网协议四类强合约&amp;#13;&amp;#10;:无合约解约工单&amp;#13;&amp;#10;:挽留失败&amp;#13;&amp;#10;:不愿到厅&amp;#13;&amp;#10;:用户来电没有办理非王卡2I用户承诺低消语音畅意打40元档，并要求退还费用	&amp;#13;&amp;#10;2020-08-0100:00:00到现在，用户要求解决&amp;#13;</t>
  </si>
  <si>
    <t>电话营销-开通争议： 武汉诚讯达电子科技有限公司 ，非王卡2I用户承诺低消语音畅意打40元档AA。经核实， 2020-07-31 12:19:07通过电话营销方式推荐用户办理非王卡2I用户承诺低消语音畅意打40元档，现用户表示无需使用，业务已取消，满意。</t>
  </si>
  <si>
    <t>BL202310142039312206</t>
  </si>
  <si>
    <t>胡小明</t>
  </si>
  <si>
    <t>2023-10-16 14:13:55</t>
  </si>
  <si>
    <t>判断省分:其他省分&amp;#13;&amp;#10;:增值业务争议&amp;#13;&amp;#10;判断省分:湖北&amp;#13;&amp;#10;:移网&amp;#13;&amp;#10;:在补救范围内&amp;#13;&amp;#10;:不认可&amp;#13;&amp;#10;:小于等于500元，且仅限单倍、月份不超过12个月&amp;#13;&amp;#10;:&amp;#13;&amp;#10;&amp;#13;&amp;#10;高级模板内容：&amp;#13;&amp;#10;赔付类型：:增值业务争议&amp;#13;&amp;#10;CBSS账单扣费名称：:联通助理-智能应答5元（首月免费），5G加油包19元5GB（立即生效），云加速5G畅玩加油包(湖北)&amp;#13;&amp;#10;办理渠道:湖北精英盛华信息科技有限公司(宜昌)，腾讯微信湖北宜昌市在线渠道，湖北杭州翔羽线上业务代理(宜昌)&amp;#13;&amp;#10;赔付月份：:2023年1月、2023年2月、2023年3月、2023年4月、2023年5月、2023年6月、2023年7月、2023年8月、2023年9月、2023年10月、2022年11月、2022年12月&amp;#13;&amp;#10;返还倍率:单倍&amp;#13;&amp;#10;赔付金额：:328&amp;#13;&amp;#10;是否已经取消业务:是&amp;#13;&amp;#10;是否承诺退费：:是&amp;#13;&amp;#10;用户是否需要回复：:是&amp;#13;&amp;#10;用户要求：:用户来电对已定业务表示不知情，不认可，要求取消业务且退费。一线已表示只能查询到近12个月的扣费情况，故为用户申请12个月的费用退回。用户表示要去查询12个月以前的扣费情况，且表示如果有扣费会再次申请退费。&amp;#13;</t>
  </si>
  <si>
    <t>电话营销-开通争议：精英盛华，联通助理-智能应答5元（首月免费）AA。腾讯微信湖北宜昌市在线渠道，5G加油包19元5GB（立即生效）A，5G加油包19元5GB（立即生效）AA，湖北杭州翔羽线上业务代理(宜昌) ,云加速5G畅玩加油包(湖北)AA， 用户反映被动办理业务问题，经核实因费用问题为解释清楚导致，21.7-23.10月沃助理扣费140元，22.6-23.10月5G加油包扣费323元，23.9-10月云加速5G畅玩加油包(湖北)扣费40元，合计扣费503元，超出我部退费权限，多次联系用户挂机，无法协商退费事宜，如有疑问可在工作时间（08:30-12:00；14:00-17:30）联系07176921001、13032700872宜昌客服。如用户咨询，请前台10010话务中心代为解释，谢谢</t>
  </si>
  <si>
    <t>TS202310161105151452</t>
  </si>
  <si>
    <t>周万荣</t>
  </si>
  <si>
    <t>2023-10-16 13:36:43</t>
  </si>
  <si>
    <t>判断省分:湖北&amp;#13;&amp;#10;:增值业务费用争议（含炫彩通信助理包云盘版等组合类增值业务）&amp;#13;&amp;#10;:移网&amp;#13;&amp;#10;:在补救范围内&amp;#13;&amp;#10;:不认可&amp;#13;&amp;#10;:大于500元&amp;#13;&amp;#10;:&amp;#13;&amp;#10;&amp;#13;&amp;#10;高级模板内容：&amp;#13;&amp;#10;投诉问题描述:用户对增值业务开通不认可，要求双倍退费&amp;#13;&amp;#10;争议业务名称:	云加速5G畅玩加油包(湖北)&amp;#13;&amp;#10;受理渠道:	湖北杭州翔羽线上业务代理(宜昌)vhbkfdx016&amp;#13;&amp;#10;争议月份:2023年10月&amp;#13;&amp;#10;争议费用:20&amp;#13;&amp;#10;一线客服在系统里:已取消&amp;#13;&amp;#10;是否承诺退费:否&amp;#13;&amp;#10;用户要求:用户要求双倍退费，故未承诺退费，请协助处理谢谢&amp;#13;</t>
  </si>
  <si>
    <t>电话营销-开通争议：湖北杭州翔羽线上业务代理(宜昌)，云加速5G畅玩加油包(湖北)AA，经核实，于2023年10月过电话营销方式推荐客户办理，现联系客户解释不认可，出于服务角度，退还23.10月费用合计20元，沟通后为用户办理预存话费享20元话费优惠(湖北)，此费用不可打印发票，满意。</t>
  </si>
  <si>
    <t>BL202310160823180457</t>
  </si>
  <si>
    <t>程顺林</t>
  </si>
  <si>
    <t>2023-10-16 10:30:33</t>
  </si>
  <si>
    <t>13487245186命中精准预判服务场景:[65岁以上老人]&amp;#13;&amp;#10;用户反馈：:10016营销问题&amp;#13;&amp;#10;属于：:要求禁呼屏蔽10016&amp;#13;&amp;#10;判断省分:湖北&amp;#13;&amp;#10;:办理失败&amp;#13;&amp;#10;:&amp;#13;&amp;#10;用户要求屏蔽10016</t>
  </si>
  <si>
    <t>TS202310161225260899</t>
  </si>
  <si>
    <t>吴迅峰</t>
  </si>
  <si>
    <t>2023-10-16 16:48:30</t>
  </si>
  <si>
    <t>【2022年上工信部测评重保用户】&amp;#13;&amp;#10;高级模板内容：&amp;#13;&amp;#10;投诉问题描述:用户来电称自己没开具7.8.9的发票.但系统显示已有开具异常票&amp;#13;&amp;#10;业务号码:13098408060&amp;#13;&amp;#10;发票获取渠道:10010&amp;#13;&amp;#10;开具不成功系统提示:称自己没开具7.8.9的发票.但系统显示有开具异常票&amp;#13;&amp;#10;开具月份:2023年7月、2023年8月、2023年9月&amp;#13;&amp;#10;前台解释内容:开具发票时开户行不能带有英文逗号&amp;#13;&amp;#10;用户要求:要求把7.8.9月结发票返销.系统无法操作.解释不认可.请协助处理&amp;#13;</t>
  </si>
  <si>
    <t>电子发票：已返销客户发票，客户自行手厅打印，因多次未联系上客户，如有疑问可在工作时间（08:30-12:00；14:00-17:30）致电我司宜昌联通13032700872。</t>
  </si>
  <si>
    <t>TS202310151913052473</t>
  </si>
  <si>
    <t>李长飞</t>
  </si>
  <si>
    <t>2023-10-16 13:34:49</t>
  </si>
  <si>
    <t>&amp;#13;&amp;#10;高级模板内容：&amp;#13;&amp;#10;投诉问题描述:用户来电表示在中国联通APP特权专区中找不到号码随心变功能，要求我方核实处理，谢谢&amp;#13;&amp;#10;操作渠道:中国联通APP&amp;#13;&amp;#10;参加活动（套餐）名称:号码随心变&amp;#13;&amp;#10;页面提示:未查询到&amp;#13;&amp;#10;用户要求:用户来电表示在中国联通APP特权专区中找不到号码随心变功能，要求我方核实处理，谢谢&amp;#13;</t>
  </si>
  <si>
    <t>电子渠道：用户反映在中国联通APP特权专区中找不到号码随心变功能，经核实激活首月开始可以改号，6个月内（含当月）可选择号码变更一次、变更成功后立即生效，现查询号码于2018年开通号码已无权办理该活动，用户知晓。</t>
  </si>
  <si>
    <t>TS202310160907120816</t>
  </si>
  <si>
    <t>赵颖</t>
  </si>
  <si>
    <t>2023-10-16 11:10:18</t>
  </si>
  <si>
    <t>&amp;#13;&amp;#10;高级模板内容：&amp;#13;&amp;#10;投诉问题描述:用户反映自己在联通app上查询不到新装宽带赠送的电子卷&amp;#13;&amp;#10;操作渠道:联通支付有限公司（集团拉新活动商户）&amp;#13;&amp;#10;参加活动（套餐）名称:新装宽带&amp;#13;&amp;#10;页面提示:无&amp;#13;&amp;#10;用户要求:能在中国联通app上使用这个卷&amp;#13;</t>
  </si>
  <si>
    <t>TS202310151907312404</t>
  </si>
  <si>
    <t>曹宜军</t>
  </si>
  <si>
    <t>2023-10-16 15:46:18</t>
  </si>
  <si>
    <t>&amp;#13;&amp;#10;高级模板内容：&amp;#13;&amp;#10;投诉问题描述:会员领取不成功&amp;#13;&amp;#10;操作渠道:王卡助手&amp;#13;&amp;#10;参加活动（套餐）名称:全家桶超级会员（黄金版）次月生效&amp;#13;&amp;#10;页面提示:代发放&amp;#13;&amp;#10;用户要求:要求核实处理回复请处理谢谢&amp;#13;</t>
  </si>
  <si>
    <t>TS202310151640542319</t>
  </si>
  <si>
    <t>周伟</t>
  </si>
  <si>
    <t>2023-10-16 11:20:22</t>
  </si>
  <si>
    <t>客户反馈短信不能发可以收，状态正常烦请后台协助处理</t>
  </si>
  <si>
    <t>TS202310122136230806</t>
  </si>
  <si>
    <t>2023-10-16 12:15:07</t>
  </si>
  <si>
    <t>案件编号：&amp;#10;受理日期：2023-10-1221:28:44&amp;#10;处理日期：2023-10-1221:35:03&amp;#10;认定员：&amp;#10;申诉来源：wechat&amp;#10;用户地址：无&amp;#10;中国联通在本人毫不知情，未沟通未验证身份证的情况下擅自开通一条宽带线路，视本人如无物，虽然开电话卡的时候明确说地王卡套餐可以免费开通一条宽带，本人也明确表示拒绝。今年本人在中国联通app上才发现多了一条宽带，而且持续扣费长达一年，因为查询扣费记录只能查询12个月。联通未经允许擅自开通宽带线路违反消费者权益保护法，强买强卖，欺骗消费者，非法盗用身份信息谋取利益，因为安装本宽带的是第三方外包公司，联通未经允许擅自把本人身份信息授权第三方公司，本人十分愤怒。投诉其欺骗消费者权益，虚以委蛇，决口不提开通宽带之事已经触犯刑法法律。</t>
  </si>
  <si>
    <t>1. 用户基本信息：客户号码：071701016398、机主姓名：许涛波、入网时间：2021-07-19 11:19:45、入网地点：拓见科技(深圳)有限公司武汉分公司(宜昌)店、当前使用套餐：低消39元宽带200M主产品、套餐类型：全国套餐&amp;#10;2.前期处理情况：客户反映电话营销的问题。客户10月12日向10010反馈，核查处理中，同步越级申诉。 &amp;#10;3.申诉处理方案：10月12日收到贵部转办，经核查，拓见科技(深圳)有限公司武汉分公司(宜昌)于2021-07-19 11:19:47通过电话营销的方式推荐客户开通低消39元宽带，虚拟宽带已注销待业务竣工后取消号码低消，22.7-23.10月宽带和补收费用登记次月7日前到帐,客户表示要考虑，暂未达成一致。&amp;#10;4.核查存在的问题分析：无&amp;#10;5.申诉回复情况：2023-10-13 17:22:33联系客户，客户不满意。</t>
  </si>
  <si>
    <t>TS202310101622431457</t>
  </si>
  <si>
    <t>2023-10-16 11:58:55</t>
  </si>
  <si>
    <t>案件编号：&amp;#10;受理日期：2023-10-1016:17:13&amp;#10;处理日期：2023-10-1016:21:14&amp;#10;认定员：&amp;#10;申诉来源：wechat&amp;#10;用户地址：无&amp;#10;中国联通无法线上办理销户，相关工作人员多次拨打电话也无法联系上。急需销号13040985052。感谢协助</t>
  </si>
  <si>
    <t>1. 用户基本信息：客户号码：13040985052、机主姓名：刘雨嫣、入网时间：2023-08-05 19:25:35、入网地点：湖北省宜昌市OMO、当前使用套餐：小天卡-2023、套餐类型：全国套餐&amp;#10;2.前期处理情况：客户反映13040985052销户的问题。客户前期未向10010反馈，直接越级申诉。 &amp;#10;3.申诉处理方案：10月10日收到贵部转办，经核查，客户要求13040985052办理销户，挽留无效，已联系客户收集销户委托书和核对证件信息，于2023-10-12 13:45:15协助客户成功办理销户，剩余话费23.64元已退费至客户微信，客户认可。&amp;#10;4.核查存在的问题分析：无&amp;#10;5.申诉回复情况： 2023-10-12 13:36:18联系客户，客户满意。</t>
  </si>
  <si>
    <t>TS202310101615241224</t>
  </si>
  <si>
    <t>2023-10-16 11:58:51</t>
  </si>
  <si>
    <t>案件编号：&amp;#10;受理日期：2023-10-1016:04:07&amp;#10;处理日期：2023-10-1016:14:07&amp;#10;认定员：&amp;#10;申诉来源：wechat&amp;#10;用户地址：无&amp;#10;中国联通无法线上销户，需要注销13040985052这个手机号并完成退款。谢谢协助</t>
  </si>
  <si>
    <t>TS202310070908230952</t>
  </si>
  <si>
    <t>2023-10-16 10:39:40</t>
  </si>
  <si>
    <t>案件编号：&amp;#10;受理日期：2023-10-0708:50:03&amp;#10;处理日期：2023-10-0709:07:00&amp;#10;认定员：&amp;#10;申诉来源：wechat&amp;#10;用户地址：无&amp;#10;去营业厅退宽带，营业厅说要72小时后生效，我就走了，</t>
  </si>
  <si>
    <t>1. 用户基本信息：客户号码：13207227006、机主姓名：涂先国、入网时间：2020-12-28 15:53:36、入网地点：城区点军区红叶专营店、当前使用套餐：畅爽冰激凌5G套餐129元（基础版）、套餐类型：全国套餐&amp;#10;2.前期处理情况：客户反映取消业务的问题。客户10月7日向10010反馈，核查处理中，同步越级申诉。 &amp;#10;3.申诉处理方案：10月7日收到贵部转办，经核查，客户要求注销宽带071701008765，此为无线CPE实装宽带，需退设备到厅办理注销，我部于2023-10-07 11:22:58已应客户要求为其办理宽带注销，后期客户退设备至就近联通营业厅，客户认可。&amp;#10;4.核查存在的问题分析：无&amp;#10;5.申诉回复情况： 2023-10-07 11:15:33联系客户，客户满意。</t>
  </si>
  <si>
    <t>TS202310091115270848</t>
  </si>
  <si>
    <t>彭德俊</t>
  </si>
  <si>
    <t>2023-10-16 11:19:18</t>
  </si>
  <si>
    <t>案件编号：&amp;#10;受理日期：2023-10-0911:08:06&amp;#10;处理日期：2023-10-0911:14:10&amp;#10;认定员：&amp;#10;申诉来源：wechat&amp;#10;用户地址：无&amp;#10;设备已给营业厅，上面还是显示有宽带，什么时候能销除宽带</t>
  </si>
  <si>
    <t>1. 用户基本信息：客户号码：13227282818、机主姓名：彭俊德、入网时间：2007-06-09 11:27:19、入网地点：城区精英盛华营业厅、当前使用套餐：畅爽冰激凌5G套餐159元（基础版）、套餐类型：全国套餐&amp;#10;2.前期处理情况：客户反映取消业务的问题。客户10月9日向10010反馈，核查处理中，同步越级申诉。 &amp;#10;3.申诉处理方案：10月9日收到贵部转办，经核查，客户要求注销宽带071700031748，此为实装宽带，需退设备到厅办理注销，我部于2023-10-09 11:20:48已应客户要求为其办理宽带注销，后期客户退设备至就近联通营业厅，客户认可。&amp;#10;4.核查存在的问题分析：无&amp;#10;5.申诉回复情况：2023-10-09 11:49:09联系客户，客户满意。</t>
  </si>
  <si>
    <t>TS202310091115250845</t>
  </si>
  <si>
    <t>2023-10-16 11:18:53</t>
  </si>
  <si>
    <t>案件编号：&amp;#10;受理日期：2023-10-0911:05:27&amp;#10;处理日期：2023-10-0911:14:08&amp;#10;认定员：&amp;#10;申诉来源：wechat&amp;#10;用户地址：无&amp;#10;设备已经给营业厅了，宽带还是存在，请尽快把宽带销户</t>
  </si>
  <si>
    <t>TS202310071543242267</t>
  </si>
  <si>
    <t>2023-10-16 10:39:57</t>
  </si>
  <si>
    <t>案件编号：&amp;#10;受理日期：2023-10-0715:36:10&amp;#10;处理日期：2023-10-0715:42:14&amp;#10;认定员：&amp;#10;申诉来源：wechat&amp;#10;用户地址：无&amp;#10;我在网上下的是其他的套餐卡，没有下过这个套餐，为什么要给我发这个卡，湖北联通盗用我信息办其他套餐，现在要求退费100元销户。</t>
  </si>
  <si>
    <t>1. 用户基本信息：客户号码：13264902011、机主姓名：陈思哲、入网时间：2023-10-07 11:58:39、入网地点：湖北省宜昌市OMO、当前使用套餐：小天卡-2023、套餐类型：全国套餐&amp;#10;2.前期处理情况：客户反映13264902011销户的问题。客户前期未向10010反馈，直接越级申诉。 &amp;#10;3.申诉处理方案：10月7日收到贵部转办，经核查，客户要求13264902011办理销户，挽留无效，已联系客户收集销户委托书和核对证件信息，于2023-10-07 18:42:17协助客户成功办理销户，本月内退费至客户微信，客户认可。&amp;#10;4.核查存在的问题分析：无&amp;#10;5.申诉回复情况： 2023-10-07 18:35:09联系客户，客户满意。</t>
  </si>
  <si>
    <t>TS202310081057230286</t>
  </si>
  <si>
    <t>王道凤</t>
  </si>
  <si>
    <t>2023-10-16 10:41:39</t>
  </si>
  <si>
    <t>案件编号：&amp;#10;受理日期：2023-10-0810:46:05&amp;#10;处理日期：2023-10-0810:56:03&amp;#10;认定员：&amp;#10;申诉来源：wechat&amp;#10;用户地址：无&amp;#10;携号转网时承诺每月30元/月，现在每个月话费100多</t>
  </si>
  <si>
    <t>1. 用户基本信息：客户号码：13349763956、机主姓名：唐博文、入网时间：2021-09-09 08:05:15、入网地点：枝江市铭沃合作营业厅、当前使用套餐：畅爽冰激凌5G套餐99元、套餐类型：全国套餐&amp;#10;2.前期处理情况：客户反映套餐收费的问题。客户10月8日向10010反馈，核查处理中，同步越级申诉。 &amp;#10;3.申诉处理方案：10月8日收到贵部转办，经核查，客户反映折扣到期无提醒，原折扣优惠8月31日到期，现协商退还9月套餐差价70元已到账，此费用不可打印发票，并勾选69元赠费*12个月次月生效，客户认可。&amp;#10;4.核查存在的问题分析：无&amp;#10;5.申诉回复情况：2023-10-08 11:11:58联系客户，客户满意。</t>
  </si>
  <si>
    <t>TS202310121015281662</t>
  </si>
  <si>
    <t>2023-10-16 12:03:45</t>
  </si>
  <si>
    <t>案件编号：&amp;#10;受理日期：2023-10-1210:02:53&amp;#10;处理日期：2023-10-1210:14:04&amp;#10;认定员：&amp;#10;申诉来源：wechat&amp;#10;用户地址：无&amp;#10;我家里因为信号不稳定准备转网，现在宽带都退了，一切都搞好了，准备转网始终收不到携转码，请帮忙快点处理一下</t>
  </si>
  <si>
    <t>1. 用户基本信息：客户号码：13469836522、机主姓名：邢丽彬、入网时间：2021-11-17 14:05:18、入网地点：城区伍家区尚美合作厅、当前使用套餐：畅爽冰激凌5G套餐129元（基础版）、套餐类型：全国套餐&amp;#10;2.前期处理情况：客户反映授权码的问题。客户10月12日已向10010反馈，核查处理中，同步越级申诉。 &amp;#10;3.申诉处理方案：10月12日收到贵部转办，经核查，客户已收到携转验证码携出，客户认可。&amp;#10;4.核查存在的问题分析：无&amp;#10;5.申诉回复情况：2023-10-12 19:04:47联系客户，客户满意。</t>
  </si>
  <si>
    <t>TS202310091608431314</t>
  </si>
  <si>
    <t>关萍</t>
  </si>
  <si>
    <t>2023-10-16 11:19:24</t>
  </si>
  <si>
    <t>案件编号：&amp;#10;受理日期：2023-10-0915:59:52&amp;#10;处理日期：2023-10-0916:07:12&amp;#10;认定员：&amp;#10;申诉来源：wechat&amp;#10;用户地址：无&amp;#10;被拉入黑名单，此卡已没有使用且在半年前没有欠费情况却没有消户</t>
  </si>
  <si>
    <t>1. 用户基本信息：客户号码：13545775105、机主姓名：关萍、入网时间：不详、入网地点：不详、当前使用套餐：不详、套餐类型：不详&amp;#10;2.前期处理情况：客户反映证件黑名单的问题。客户前期未向10010反馈，直接越级申诉。 &amp;#10;3.申诉处理方案：10月9日收到贵部转办，经核查，客户身份证号420527200412223326无宜昌联通号码黑名单记录，客户认可。&amp;#10;4.核查存在的问题分析：无&amp;#10;5.申诉回复情况：2023-10-10 18:02:14联系客户，客户满意。</t>
  </si>
  <si>
    <t>TS202310091043252460</t>
  </si>
  <si>
    <t>何小燕</t>
  </si>
  <si>
    <t>2023-10-16 11:18:49</t>
  </si>
  <si>
    <t>案件编号：&amp;#10;受理日期：2023-10-0910:37:06&amp;#10;处理日期：2023-10-0910:42:13&amp;#10;认定员：&amp;#10;申诉来源：wechat&amp;#10;用户地址：无&amp;#10;注销联通13872646075此号码和宽带111111111111111111</t>
  </si>
  <si>
    <t>1. 用户基本信息：客户号码：13872646075、机主姓名：何小燕、入网时间：2021-03-20 11:55:09、入网地点：夷陵小溪塔三星金鼎合作厅、当前使用套餐：畅爽冰激凌5G套餐99元、套餐类型：全国套餐&amp;#10;2.前期处理情况：客户反映13872646075销户的问题。客户前期未向10010反馈，直接越级申诉。 &amp;#10;3.申诉处理方案：10月9日收到贵部转办，经核查，客户要求13872646075办理销户，挽留无效，为其结清欠费50元，同时联系客户收集销户委托书和核对证件信息，于2023-10-09 15:34:23协助客户成功办理销户，客户认可。&amp;#10;4.核查存在的问题分析：无&amp;#10;5.申诉回复情况：  2023-10-09 17:01:16 联系客户，客户满意。</t>
  </si>
  <si>
    <t>TS202310151122301000</t>
  </si>
  <si>
    <t>杨建华</t>
  </si>
  <si>
    <t>2023-10-16 14:09:45</t>
  </si>
  <si>
    <t>案件编号：&amp;#10;受理日期：2023-10-1511:12:34&amp;#10;处理日期：2023-10-1511:21:08&amp;#10;认定员：&amp;#10;申诉来源：wechat&amp;#10;用户地址：无&amp;#10;我号码下面有一条宽带，从来没有用过，去营业厅取消，营业厅说取消不了，我现在要求给我取消，不要在我不知情的情况下，给我乱开业务</t>
  </si>
  <si>
    <t>1. 用户基本信息：客户号码：15549296049、机主姓名：杨建华、入网时间：2019-08-05 15:19:32、入网地点：城区伍家区尚美合作厅、当前使用套餐：畅爽冰激凌5G套餐99元、套餐类型：全国套餐 2.前期处理情况：客户反映取消业务的问题。客户前期未向10010反馈，直接越级申诉。 3.申诉处理方案：10月15日收到贵部转办，经核查，客户要求注销宽带071703938667，此为缓装宽带，无设备，我部于2023-10-15 13:39:11已应客户要求为其办理宽带注销，客户认可。 4.核查存在的问题分析：无 5.申诉回复情况：2023-10-15 13:37:27联系客户，客户满意。</t>
  </si>
  <si>
    <t>TS202310081843230253</t>
  </si>
  <si>
    <t>黄欢欢</t>
  </si>
  <si>
    <t>2023-10-16 11:18:46</t>
  </si>
  <si>
    <t>案件编号：&amp;#10;受理日期：2023-10-0818:38:45&amp;#10;处理日期：2023-10-0818:42:05&amp;#10;认定员：&amp;#10;申诉来源：wechat&amp;#10;用户地址：无&amp;#10;校园卡注销，显示不能注销，当时说的可以随时注销，我现在有注销的需求</t>
  </si>
  <si>
    <t>1. 用户基本信息：客户号码：15571752298、机主姓名：黄欢欢、入网时间：2022-09-16 12:12:26、入网地点：城区三峡大学校园迎新服务站（校园）、当前使用套餐：沃派39元2021、套餐类型：全国套餐&amp;#10;2.前期处理情况：客户反映15571752298销户的问题。客户前期未向10010反馈，直接越级申诉。 &amp;#10;3.申诉处理方案：10月8日收到贵部转办，经核查，客户要求15571752298办理销户，挽留无效，为其结清欠费30元，同时联系客户收集销户委托书和核对证件信息，于2023-10-09 15:34:23协助客户成功办理销户，客户认可。&amp;#10;4.核查存在的问题分析：无&amp;#10;5.申诉回复情况： 2023-10-09 15:25:52联系客户，客户满意。</t>
  </si>
  <si>
    <t>TS202310150843260182</t>
  </si>
  <si>
    <t>张天成</t>
  </si>
  <si>
    <t>2023-10-16 13:58:30</t>
  </si>
  <si>
    <t>案件编号：&amp;#10;受理日期：2023-10-1508:34:08&amp;#10;处理日期：2023-10-1508:42:03&amp;#10;认定员：&amp;#10;申诉来源：wechat&amp;#10;用户地址：无&amp;#10;前两天去销户宽带，先去桔城路，再去珍珠路，去了后面工作人员告诉我退不了，要72小时才能办理，我感到十分不满，请立即帮我宽带销户，谢谢</t>
  </si>
  <si>
    <t>1. 用户基本信息：客户号码：15571756136、机主姓名：张天成、入网时间：2013-03-01 00:14:59、入网地点：城区紫阳合作厅、当前使用套餐：119冰融移网主卡套餐（新）（199元冰融套餐）（湖北）、套餐类型：全国套餐 2.前期处理情况：客户反映取消业务的问题。客户前期未向10010反馈，直接越级申诉。 3.申诉处理方案：10月15日收到贵部转办，经核查，客户要求注销宽带071700008571，此为实装宽带，客户已归还设备到厅，我部于2023-10-15 10:02:16已应客户要求为其办理宽带注销，客户认可。 4.核查存在的问题分析：无 5.申诉回复情况：2023-10-15 09:59:07联系客户，客户满意。</t>
  </si>
  <si>
    <t>TS202310121943232066</t>
  </si>
  <si>
    <t>2023-10-16 12:14:24</t>
  </si>
  <si>
    <t>案件编号：&amp;#10;受理日期：2023-10-1219:33:53&amp;#10;处理日期：2023-10-1219:42:02&amp;#10;认定员：&amp;#10;申诉来源：wechat&amp;#10;用户地址：无&amp;#10;尊敬的各位领导，我了解到我们湖北联通最后上线一款小天卡，内容是29+1元139G流量和100分钟通话，因为我目前流量不够用，这个套餐比较适合我，但是联通公司以我是老用户不给办理，但是我了解到是有老用户办理成功的，我一再和他们反馈，总是推托，请各位工信部领导帮忙协调</t>
  </si>
  <si>
    <t>1. 用户基本信息：客户号码：15572722218、机主姓名：邓邦国、入网时间：2023-06-07 11:16:38、入网地点：湖北省宜昌市OMO、当前使用套餐：畅爽冰激凌5G套餐99元（基础版）、套餐类型：全国套餐&amp;#10;2.前期处理情况：客户反映套餐变更的问题。客户10月11日向10010反馈，要求转资小天卡-2023，线上无权限办理，联系客户解释不认可，故越级申诉。 &amp;#10;3.申诉处理方案：10月12日收到贵部转办，经核查，结果同前期，再次联系客户解释，客户未接听。&amp;#10;4.核查存在的问题分析：无&amp;#10;5.申诉回复情况：2023-10-14 16:38:23联系客户，客户未接听。</t>
  </si>
  <si>
    <t>TS202310121215262334</t>
  </si>
  <si>
    <t>2023-10-16 12:04:10</t>
  </si>
  <si>
    <t>案件编号：&amp;#10;受理日期：2023-10-1212:04:21&amp;#10;处理日期：2023-10-1212:14:05&amp;#10;认定员：&amp;#10;申诉来源：wechat&amp;#10;用户地址：无&amp;#10;小天卡29元+1元139G100分钟，这款套餐系统明明有，现在全湖北范围都能办，客服打电话不给办，态度很不好，说是新用户才可以，不给老用户办理，但是我有朋友老用户转成功了，有图为证，请帮忙解决</t>
  </si>
  <si>
    <t>1. 用户基本信息：客户号码：15572722218、机主姓名：邓邦国、入网时间：2023-06-07 11:16:38、入网地点：湖北省宜昌市OMO、当前使用套餐：畅爽冰激凌5G套餐99元（基础版）、套餐类型：全国套餐&amp;#10;2.前期处理情况：客户反映套餐变更的问题。客户10月11日向10010反馈，要求转资小天卡-2023，线上无权限办理，联系客户解释不认可，故越级申诉。 &amp;#10;3.申诉处理方案：10月12日收到贵部转办，经核查，结果同前期，再次联系客户解释无效，未达成一致。&amp;#10;4.核查存在的问题分析：无&amp;#10;5.申诉回复情况：2023-10-12 19:17:48联系客户，客户不满意。</t>
  </si>
  <si>
    <t>TS202310111422241682</t>
  </si>
  <si>
    <t>刘译</t>
  </si>
  <si>
    <t>2023-10-16 11:59:20</t>
  </si>
  <si>
    <t>案件编号：&amp;#10;受理日期：2023-10-1114:17:47&amp;#10;处理日期：2023-10-1114:21:11&amp;#10;认定员：&amp;#10;申诉来源：wechat&amp;#10;用户地址：无&amp;#10;存在恶意收费，该卡原本只消费33元，在每月额外收取26元的低消补收费</t>
  </si>
  <si>
    <t>1. 用户基本信息：客户号码：15572758191、机主姓名：刘译、入网时间：2018-08-30 15:12:53、入网地点：湖北省宜昌市OMO、当前使用套餐：哔哩哔哩33卡、套餐类型：全国套餐&amp;#10;2.前期处理情况：客户反映电话营销的问题。客户前期未向10010反馈，直接越级申诉。 &amp;#10;3.申诉处理方案：10月11日收到贵部转办，经核查，2021-11-23 14:41:15宜昌融诚通信服务有限责任公司电话方式推荐客户办理低消59元宽带300M主产品，业务已取消，申请减免2022.9-2023.10月补收费用290元，因低消活动月底结束，已协商一致次月3号前到账，客户认可。&amp;#10;4.核查存在的问题分析：无&amp;#10;5.申诉回复情况：2023-10-12 14:06:09联系客户，客户满意。</t>
  </si>
  <si>
    <t>TS202310130922260577</t>
  </si>
  <si>
    <t>2023-10-16 12:23:14</t>
  </si>
  <si>
    <t>案件编号：&amp;#10;受理日期：2023-10-1309:12:56&amp;#10;处理日期：2023-10-1309:21:07&amp;#10;认定员：&amp;#10;申诉来源：wechat&amp;#10;用户地址：无&amp;#10;沃音乐和诈骗一样，我下载一个看小说的软件叫我登录手机号，我登录了验证码输入了，然后直接给我订了一个沃音乐的一个套餐。现在想取消又取消不掉，打电话也没人接，这不纯纯诈骗吗？</t>
  </si>
  <si>
    <t>1. 用户基本信息：客户号码：15572775157、机主姓名：李绍华、入网时间：2018-07-08 17:02:15、入网地点：湖北省宜昌市OMO、当前使用套餐：腾讯大王卡、套餐类型：全国套餐&amp;#10;2.前期处理情况：客户反映增值业务扣费的问题。客户前期未向10010反馈，直接越级申诉。 &amp;#10;3.申诉处理方案：10月13日收到贵部转办，经核查，客户于2023-10-13 09:07:32通过SP平台接入订购奇趣彩铃15元包月业务，SP代码90115，扣费15元，已向网站发邮取消屏蔽退费15元3个工作日到账，客户认可。&amp;#10;4.核查存在的问题分析：无&amp;#10;5.申诉回复情况：2023-10-13 16:09:55联系客户，客户满意。</t>
  </si>
  <si>
    <t>TS202310111715261483</t>
  </si>
  <si>
    <t>张先生</t>
  </si>
  <si>
    <t>2023-10-16 11:59:39</t>
  </si>
  <si>
    <t>案件编号：&amp;#10;受理日期：2023-10-1117:07:00&amp;#10;处理日期：2023-10-1117:14:07&amp;#10;认定员：&amp;#10;申诉来源：wechat&amp;#10;用户地址：无&amp;#10;诉求：注销手机号，没有处理结果，一直拿协议来绑定消费</t>
  </si>
  <si>
    <t>1. 用户基本信息：客户号码：15629381333、机主姓名：张昌军、入网时间：2020-07-01 11:01:38、入网地点：夷陵小溪塔三星金鼎合作厅、当前使用套餐：畅爽冰激凌5G套餐159元（基础版）、套餐类型：全国套餐&amp;#10;2.前期处理情况：客户反映15629381333销户的问题。客户已投诉工信部：经核查，客户入网时签署月承诺通信协议消费150元/月，协议期2020-07-01至 2035-06-30，目前还在协议期内，提前解约销户需支付违约金：月承诺通信协议消费150元/月*3个月合计450元，客户拒绝支付违约金，未达成一致。 &amp;#10;3.申诉处理方案：10月11日收到贵部转办，经核查，结果同前期，客户仍拒绝支付违约金，无法达成一致。&amp;#10;4.核查存在的问题分析：无&amp;#10;5.申诉回复情况：2023-10-11 09:45:40联系客户，客户不满意。</t>
  </si>
  <si>
    <t>TS202310081808232024</t>
  </si>
  <si>
    <t>刘玉汝</t>
  </si>
  <si>
    <t>2023-10-16 11:18:36</t>
  </si>
  <si>
    <t>案件编号：&amp;#10;受理日期：2023-10-0817:53:45&amp;#10;处理日期：2023-10-0818:07:03&amp;#10;认定员：&amp;#10;申诉来源：wechat&amp;#10;用户地址：无&amp;#10;联通业务员，给我说不消费也可以掏钱给我，只要消费99即可，后来我转网到联通，每个我月的有隐藏消费，多扣10元，这个退不掉的。莫名其妙又是三年合同，想退就要扣违约金，怎么还有个贷款。现在不能退。我该怎么办</t>
  </si>
  <si>
    <t>1. 用户基本信息：客户号码：15671061541、机主姓名：刘玉汝、入网时间：2023-03-29 11:38:35、入网地点：城区西陵区正兴触点、当前使用套餐：畅爽冰激凌5G套餐99元（基础版）、套餐类型：全国套餐&amp;#10;2.前期处理情况：客户反映取消业务的问题。客户6月14日向10010反馈，经核查，客户于2023-03-29 11:37:30通过城区西陵区正兴触点参加招联分期5G99元直降1200（社会渠道36期）合约活动，合约期2023-04-01至2026-03-31，因提前解约将涉及违约金，客服部无权限取消，需到开通渠道咨询办理，已联系客户解释说明，客户表示知晓。&amp;#10;3.申诉处理方案：10月8日收到贵部转办，经核查，结果同前期，已再次联系客户解释告知，客户认可。&amp;#10;4.核查存在的问题分析：无&amp;#10;5.申诉回复情况：2023-10-10 19:13:16联系客户，客户满意。</t>
  </si>
  <si>
    <t>TS202310081757251756</t>
  </si>
  <si>
    <t>2023-10-16 11:18:39</t>
  </si>
  <si>
    <t>案件编号：&amp;#10;受理日期：2023-10-0817:45:21&amp;#10;处理日期：2023-10-0817:56:02&amp;#10;认定员：&amp;#10;申诉来源：wechat&amp;#10;用户地址：无&amp;#10;联通业务员给我说每个月消费99返1100元现金，说的三年，然而具体的套餐消费不止99元，想退不让退，又车上一个小的贷款。还要陪违约金。</t>
  </si>
  <si>
    <t>TS202310050822230400</t>
  </si>
  <si>
    <t>2023-10-16 10:39:37</t>
  </si>
  <si>
    <t>案件编号：&amp;#10;受理日期：2023-10-0508:15:32&amp;#10;处理日期：2023-10-0508:21:02&amp;#10;认定员：&amp;#10;申诉来源：wechat&amp;#10;用户地址：无&amp;#10;在本人不知情的情况下，联通于2022年9月起私自给我开通多个套餐包包括但不限于乱带包月费IPTV包月费沃家神眼等联通客服已承认。以前沟通取消过一次，近期发现又在后台私自开通。这不符合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我要求联通按照上述法律进行三倍赔偿。我的诉求是1.联通按照消费者权益保护法对我所有乱扣费项目全部重新核算且进行三倍赔偿；2.赔偿金额原路返回或直接充值到我账户中。3.承诺以后不再私自未经授权许可同意的情况下乱扣费。</t>
  </si>
  <si>
    <t>1. 用户基本信息：客户号码：15717890520、机主姓名：汪洋、入网时间：2021-09-27 16:10:33、入网地点：远安城区自有营业厅、当前使用套餐：5G副卡基本套餐(优享服务)、套餐类型：全国套餐&amp;#10;2.前期处理情况：客户反映第2条宽带扣费的问题。客户10月5日向10010反馈，核查处理中，同步越级申诉。 &amp;#10;3.申诉处理方案：10月5日收到贵部转办，经核查，客户第2条宽带071700973779，远安自营厅为用户设置为免费，稽核后收费120元，2023-10-13 09:37:50和2023-10-13 13:17:45分2笔已退费到账，另远安营业厅联系用户重新设置为免费次月生效，客户认可。&amp;#10;4.核查存在的问题分析：无&amp;#10;5.申诉回复情况：2023/10/8 18:20:20联系客户，客户满意。</t>
  </si>
  <si>
    <t>TS202310101109230927</t>
  </si>
  <si>
    <t>朱华兵</t>
  </si>
  <si>
    <t>2023-10-16 11:19:33</t>
  </si>
  <si>
    <t>案件编号：&amp;#10;受理日期：2023-10-1010:58:01&amp;#10;处理日期：2023-10-1011:07:08&amp;#10;认定员：&amp;#10;申诉来源：wechat&amp;#10;用户地址：无&amp;#10;吧主卡和副卡的所有活动取消，还有宽带还有赠送话费的活动，营业厅不受理</t>
  </si>
  <si>
    <t>1. 用户基本信息：客户号码：15871671879、机主姓名：朱华兵、入网时间：2021-10-27 08:00:49、入网地点：湖北省宜昌市OMO、当前使用套餐：5G副卡基本套餐(极速服务)、套餐类型：全国套餐&amp;#10;2.前期处理情况：客户反映取消业务的问题。客户前期未向10010反馈，直接越级申诉。 &amp;#10;3.申诉处理方案：10月10日收到贵部转办，经核查，客户要求取消宽带和副卡携出，挽留成功，继续续约三折活动，4张副卡免费，同意保留套餐继续使用，客户认可。&amp;#10;4.核查存在的问题分析：无&amp;#10;5.申诉回复情况：2023-10-10 16:03:46联系客户，客户满意。</t>
  </si>
  <si>
    <t>TS202310122036230227</t>
  </si>
  <si>
    <t>赖成</t>
  </si>
  <si>
    <t>2023-10-16 12:14:30</t>
  </si>
  <si>
    <t>案件编号：&amp;#10;受理日期：2023-10-1220:23:06&amp;#10;处理日期：2023-10-1220:35:02&amp;#10;认定员：&amp;#10;申诉来源：wechat&amp;#10;用户地址：无&amp;#10;对于校园卡合约不知情，希望注销校园卡，确以合约为理由拒绝注销</t>
  </si>
  <si>
    <t>1. 用户基本信息：客户号码：16671753983、机主姓名：赖成、入网时间：2020-09-13 14:34:42、入网地点：城区三峡大学校园迎新服务站（校园）、当前使用套餐：沃派校园融合9元移网成员套餐（湖北宜昌）、套餐类型：全国套餐&amp;#10;2.前期处理情况：客户反映16671753983销户的问题。客户前期未向10010反馈，直接越级申诉。 &amp;#10;3.申诉处理方案：10月12日收到贵部转办，经核查，客户要求16671753983办理销户，表示目前暂时还需保留使用，预约下周一销户，次月自行到厅清退剩余话费，后期有疑问联系我部13032700872，客户认可。&amp;#10;4.核查存在的问题分析：无&amp;#10;5.申诉回复情况： 2023-10-13 15:56:48联系客户，客户满意。</t>
  </si>
  <si>
    <t>TS202310122022230061</t>
  </si>
  <si>
    <t>2023-10-16 12:14:27</t>
  </si>
  <si>
    <t>案件编号：&amp;#10;受理日期：2023-10-1220:11:51&amp;#10;处理日期：2023-10-1220:21:07&amp;#10;认定员：&amp;#10;申诉来源：wechat&amp;#10;用户地址：无&amp;#10;注销卡以在合约期拒绝，但我本人对合约毫不知情，我需要注销校园卡</t>
  </si>
  <si>
    <t>TS202310121515261264</t>
  </si>
  <si>
    <t>2023-10-16 12:11:38</t>
  </si>
  <si>
    <t>案件编号：&amp;#10;受理日期：2023-10-1215:05:58&amp;#10;处理日期：2023-10-1215:14:08&amp;#10;认定员：&amp;#10;申诉来源：wechat&amp;#10;用户地址：无&amp;#10;用户姓名王朝阳争议号码17671334241处理状态已转属地处理申诉来源微信申诉内容本人在不知情的情况下，联通公司用我的这个手机号开通了宽带服务，长达一年，共计消费100余元。在本人一年后交话费发现后，联系联通公司，联通公司也承认确实是由于他们的工作失误导致在我不知情的情况下开通了宽带服务。联通公司后续的处理结果就是不能满足我的赔偿要求，只愿意赔偿我两个月共计40元的月租费用或100元话费。我不接受！我现在要求中国联通公司对我进行300元话费或100元现金赔偿！我现对中国联通投诉内容如下：一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二联通客服人员在给出48小时内回复情况下，超出时间后未主动与本人联系。并多次消极处理本人问题。给予道歉。当地营业厅不经过我同意擅自利用职务之便给我开通宽带，导致我资金与隐私受损，要求处罚营业厅及办理人员！</t>
  </si>
  <si>
    <t>1. 用户基本信息：客户号码：17671334241、机主姓名：王朝阳、入网时间：2017-05-25 11:58:46、入网地点：湖北省宜昌市OMO、当前使用套餐：腾讯大王卡、套餐类型：全国套餐&amp;#10;2.前期处理情况：客户反映取消业务的问题。客户2月15日向10010反馈，，经核查， 2022-11-24 17:42:41五峰城区东泰自有营业厅开通“低消融合（宽移固）移网低消59元（湖北）”业务，优惠编码68953545，手机号码需按承诺低消59元收费，未达到59元按59元补收，属于工作人员工作差错未和客户确认一致，营业厅2023-02-15 10:50:24已应客户要求退订业务，22年12月-23年2月补收费用109.80元于2023-03-07 14:06:13已到账，赠费无法打印发票，客户认可。本次于10月10日再次向10010反馈，核查处理中，同步越级申诉。 &amp;#10;3.申诉处理方案：10月11日收到贵部转办，经核查，结果同前期，客户问题前期已处理，再次要求赔偿，服务角度考虑，经协商一致，按工作人员工作差错100元考核标准，现金方式赔偿客户100元已微信到账，客户认可。&amp;#10;4.核查存在的问题分析：无&amp;#10;5.申诉回复情况：2023/10/13 11:09:01联系客户，客户满意。</t>
  </si>
  <si>
    <t>TS202310121515241263</t>
  </si>
  <si>
    <t>2023-10-16 12:11:41</t>
  </si>
  <si>
    <t>案件编号：&amp;#10;受理日期：2023-10-1215:04:35&amp;#10;处理日期：2023-10-1215:14:07&amp;#10;认定员：&amp;#10;申诉来源：wechat&amp;#10;用户地址：无&amp;#10;用户姓名王朝阳争议号码17671334241处理状态已转属地处理申诉来源微信申诉内容本人在不知情的情况下，联通公司用我的这个手机号开通了宽带服务，长达一年，共计消费100余元。在本人一年后交话费发现后，联系联通公司，联通公司也承认确实是由于他们的工作失误导致在我不知情的情况下开通了宽带服务。联通公司后续的处理结果就是不能满足我的赔偿要求，只愿意赔偿我两个月共计40元的月租费用或100元话费。我不接受！我现在要求中国联通公司对我进行300元话费或100元现金赔偿！我现对中国联通投诉内容如下：一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二联通客服人员在给出48小时内回复情况下，超出时间后未主动与本人联系。并多次消极处理本人问题。给予道歉。当地营业厅不经过我同意擅自利用职务之便给我开通宽带，导致我资金与隐私受损，要求处罚营业厅及办理人员！</t>
  </si>
  <si>
    <t>TS202310112343251285</t>
  </si>
  <si>
    <t>2023-10-16 12:03:39</t>
  </si>
  <si>
    <t>案件编号：&amp;#10;受理日期：2023-10-1123:30:59&amp;#10;处理日期：2023-10-1123:42:02&amp;#10;认定员：&amp;#10;申诉来源：wechat&amp;#10;用户地址：无&amp;#10;用户姓名王朝阳争议号码17671334241处理状态已转属地处理申诉来源微信申诉内容本人在不知情的情况下，联通公司用我的这个手机号开通了宽带服务，长达一年，共计消费100余元。在本人一年后交话费发现后，联系联通公司，联通公司也承认确实是由于他们的工作失误导致在我不知情的情况下开通了宽带服务。联通公司后续的处理结果就是不能满足我的赔偿要求，只愿意赔偿我两个月共计40元的月租费用或100元话费。我不接受！我现在要求中国联通公司对我进行300元话费或100元现金赔偿！我现对中国联通投诉内容如下：一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二联通客服人员在给出48小时内回复情况下，超出时间后未主动与本人联系。并多次消极处理本人问题。给予道歉。当地营业厅不经过我同意擅自利用职务之便给我开通宽带，导致我资金与隐私受损，要求处罚营业厅及办理人员！</t>
  </si>
  <si>
    <t>TS202310081836250113</t>
  </si>
  <si>
    <t>邹俊</t>
  </si>
  <si>
    <t>2023-10-16 11:18:42</t>
  </si>
  <si>
    <t>案件编号：&amp;#10;受理日期：2023-10-0818:22:48&amp;#10;处理日期：2023-10-0818:35:02&amp;#10;认定员：&amp;#10;申诉来源：wechat&amp;#10;用户地址：无&amp;#10;联通要改我的电话资费，办理之前没给我提过这事，请求协助。</t>
  </si>
  <si>
    <t>1. 用户基本信息：客户号码：18571003138、机主姓名：邹俊、入网时间：2017-04-01 10:09:36、入网地点：宜昌市城区集团直属3G开户服务点、当前使用套餐：5G副卡基本套餐(极速服务)、套餐类型：全国套餐&amp;#10;2.前期处理情况：客户反映套餐使用的问题。客户前期未向10010反馈，直接越级申诉。 &amp;#10;3.申诉处理方案：10月8日收到贵部转办，经核查，客户表示接到10018电话推荐改资费不满，核实为三折活动本月底到期，已联系客户解释清楚，续约存量5G畅爽套餐享139元赠费（次月生效）湖北赠费活动12个月，同意继续使用，客户认可。&amp;#10;4.核查存在的问题分析：无&amp;#10;5.申诉回复情况：2023-10-09 11:26:21联系客户，客户满意。</t>
  </si>
  <si>
    <t>TS202310101657282469</t>
  </si>
  <si>
    <t>2023-10-16 11:58:48</t>
  </si>
  <si>
    <t>案件编号：&amp;#10;受理日期：2023-10-1016:45:54&amp;#10;处理日期：2023-10-1016:56:04&amp;#10;认定员：&amp;#10;申诉来源：wechat&amp;#10;用户地址：无&amp;#10;诱导中年人办卡，然后通过招联金融贷款还月租，我爸一开始根本不知道这个是贷款</t>
  </si>
  <si>
    <t>1. 用户基本信息：客户号码：18572373291、机主姓名：谭善忠、入网时间：2023-02-05 17:16:16、入网地点：湖北省宜昌市OMO、当前使用套餐：畅爽冰激凌5G套餐159元（基础版）、套餐类型：全国套餐 &amp;#10;2.前期处理情况：客户反映18572373291分期合约的问题。前期已向工信部投诉过：经核查，客户号码18572373291于2023-02-05 18:01:59通过永乐电子渠道参加“招联分期5G159元直降2300（社会渠道36期）（湖北）”，合约期2023-03-01至2026-02-28，因欠费无法正常使用，结清欠费后可正常使用，联系客户解释不认可，未达成一致。&amp;#10; 3.申诉处理方案：10月5日收到贵部转办，结果同前期，再次联系客户未接听，后期有疑问可联系我部13032700872。&amp;#10;4.核查存在的问题分析：无 &amp;#10;5.申诉回复情况： 2023-10-11 10:28:08联系客户，客户未接听。</t>
  </si>
  <si>
    <t>TS202310062157261465</t>
  </si>
  <si>
    <t>2023-10-16 10:39:44</t>
  </si>
  <si>
    <t>案件编号：&amp;#10;受理日期：2023-10-0621:47:40&amp;#10;处理日期：2023-10-0621:56:03&amp;#10;认定员：&amp;#10;申诉来源：wechat&amp;#10;用户地址：无&amp;#10;业务员通过办卡的方式，没有讲清楚是贷款，我爸办的卡，结果用我妈的身份证去招联金融贷款，是不是合理，</t>
  </si>
  <si>
    <t>TS202310121008251449</t>
  </si>
  <si>
    <t>孟凡越</t>
  </si>
  <si>
    <t>2023-10-16 12:03:42</t>
  </si>
  <si>
    <t>案件编号：&amp;#10;受理日期：2023-10-1209:55:33&amp;#10;处理日期：2023-10-1210:07:06&amp;#10;认定员：&amp;#10;申诉来源：wechat&amp;#10;用户地址：无&amp;#10;本人在8月26日于微信平台台办理了一款联通官方的手机卡，当时多次询问工作人员是否是一直为每月19的月租，工作人员为了赚取佣金，再三向我保证月租一直不变为19元/月，并且在收到卡激活的时候我也询问了工作人员，也是给我说的每月只需19元。结果实际上每月并不是19元，而是高达30元的月租，首充100元，两月不到还剩40并且套餐与我之前办理的套餐也完全不同。我曾多次与移动运营商客服交流，但是他们却是到处推卸责任，不肯给我解决。从头到尾无视本人作为消费者的知情权，侵犯消费者权益。本人对联通公司的投诉内容如下一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现要求联通公司因其欺诈行为，虚假宣传产品，赔偿本人五百元。二联通客服了解情况后，长时间未主动与本人联系，消极处理问题。没有任何赔偿或者道歉行为，而且是短信潦草通知，本人人员在视为侮辱。要求中国联通赔偿且道歉!</t>
  </si>
  <si>
    <t>1. 用户基本信息：客户号码：18572398265、机主姓名：孟凡越、入网时间：2023-09-01 18:36:38、入网地点：湖北省宜昌市OMO、当前使用套餐：小天卡-2023、套餐类型：全国套餐&amp;#10;2.前期处理情况：客户实际反映18572398265销户的问题。客户前期未向10010反馈，直接越级申诉。 &amp;#10;3.申诉处理方案：10月12日收到贵部转办，经核查，客户表示18572398265要求销户，挽留无效，已联系客户收集销户委托书和核对证件信息，于2023-10-12 18:09:22协助销户，清退80元余额，客户认可。&amp;#10;4.核查存在的问题分析：无&amp;#10;5.申诉回复情况： 2023-10-12 17:32:14联系客户，客户满意。</t>
  </si>
  <si>
    <t>TS202310091936231584</t>
  </si>
  <si>
    <t>李亚婷</t>
  </si>
  <si>
    <t>2023-10-16 11:19:27</t>
  </si>
  <si>
    <t>案件编号：&amp;#10;受理日期：2023-10-0919:28:55&amp;#10;处理日期：2023-10-0919:35:04&amp;#10;认定员：&amp;#10;申诉来源：wechat&amp;#10;用户地址：无&amp;#10;办的一个副卡18671609709，很久没用了，每个月莫名扣我139元的话费，想让联通退还莫名扣的话费和注销此卡，因为工作原因无法到线下营业厅办理此业务，联系了联通客服工号27531也没有给确切的回复，麻烦处理下！</t>
  </si>
  <si>
    <t>1. 用户基本信息：客户号码：18671609709、机主姓名：杨潇、入网时间：2021-01-31 18:52:40、入网地点：枝江中宇专营店、当前使用套餐：畅爽冰激凌5G套餐129元（基础版）、套餐类型：全国套餐&amp;#10;2.前期处理情况：客户反映18671609709销户的问题。客户前期未向10010反馈，直接越级申诉。 &amp;#10;3.申诉处理方案：10月9日收到贵部转办，经核查，客户要求18671609709办理销户，挽留无效，为其减免本月129元月租费用至15997592454上，同时联系客户收集销户委托书和核对证件信息，于2023-10-10 18:22:57协助客户成功办理销户，客户认可。&amp;#10;4.核查存在的问题分析：无&amp;#10;5.申诉回复情况： 2023-10-10 18:22:09联系客户，客户满意。</t>
  </si>
  <si>
    <t>TS202310091144251683</t>
  </si>
  <si>
    <t>2023-10-16 11:19:21</t>
  </si>
  <si>
    <t>案件编号：&amp;#10;受理日期：2023-10-0911:38:10&amp;#10;处理日期：2023-10-0911:42:15&amp;#10;认定员：&amp;#10;申诉来源：wechat&amp;#10;用户地址：无&amp;#10;开通了宽带副卡，还有网龄合约，这些都不是我要求开通的，现在要取消，强烈投诉这种做法</t>
  </si>
  <si>
    <t>1. 用户基本信息：客户号码：18674209613、机主姓名：万能凤、入网时间：2022-06-28 10:06:15、入网地点：湖北省宜昌市OMO、当前使用套餐：天神卡优选版、套餐类型：全国套餐&amp;#10;2.前期处理情况：客户反映取消业务的问题。客户前期未向10010反馈，直接越级申诉。 &amp;#10;3.申诉处理方案：10月9日收到贵部转办，经核查，客户为单卡，无宽带、副卡、网龄合约等业务取消取消，客户认可。&amp;#10;4.核查存在的问题分析：无&amp;#10;5.申诉回复情况：2023-10-09 11:49:09联系客户，客户满意。</t>
  </si>
  <si>
    <t>TS202310071123230053</t>
  </si>
  <si>
    <t>黄志尖</t>
  </si>
  <si>
    <t>2023-10-16 10:39:47</t>
  </si>
  <si>
    <t>案件编号：&amp;#10;受理日期：2023-10-0711:16:38&amp;#10;处理日期：2023-10-0711:21:21&amp;#10;认定员：&amp;#10;申诉来源：wechat&amp;#10;用户地址：无&amp;#10;在中国联通注销账号后，客服说一个月内话费可以原路退还，可是账号内的话费一个多月了还没退还给我。</t>
  </si>
  <si>
    <t>1. 用户基本信息：客户号码：18779157980、机主姓名：黄志尖、入网时间：不详、入网地点：不详、当前使用套餐：不详、套餐类型：不详&amp;#10;2.前期处理情况：客户反映余额清退的问题。客户前期未向10010反馈，直接越级申诉。 &amp;#10;3.申诉处理方案：10月7日收到贵部转办，经核查，客户反映此电信号码余额清退的问题，非我司业务，建议联系对方，客户认可。&amp;#10;4.核查存在的问题分析：无&amp;#10;5.申诉回复情况：2023-10-07 16:43:41联系客户，客户满意。</t>
  </si>
  <si>
    <t>TS202310101657252465</t>
  </si>
  <si>
    <t>翼学荣</t>
  </si>
  <si>
    <t>2023-10-16 11:58:58</t>
  </si>
  <si>
    <t>案件编号：&amp;#10;受理日期：2023-10-1016:49:32&amp;#10;处理日期：2023-10-1016:56:07&amp;#10;认定员：&amp;#10;申诉来源：wechat&amp;#10;用户地址：无&amp;#10;多次反应取消宽带业务，电信后台，营业厅不于办理，改最低套餐也改不了，老人家没有消费，而每个月100多，多次反应不给解决，烦请处理，继续投诉，</t>
  </si>
  <si>
    <t>1. 用户基本信息：客户号码：18972520652、机主姓名：翼学荣、入网时间：不详、入网地点：不详、当前使用套餐：不详、套餐类型：不详&amp;#10;2.前期处理情况：客户反映取消业务的问题。客户前期未向10010反馈，直接越级申诉。 &amp;#10;3.申诉处理方案：10月10日收到贵部转办，经核查，客户要求注销电信宽带071701008765，费我司业务，建议联系对方，客户认可。&amp;#10;4.核查存在的问题分析：无&amp;#10;5.申诉回复情况： 2023-10-11 10:23:15 联系客户，客户满意。</t>
  </si>
  <si>
    <t>TS202310041636250966</t>
  </si>
  <si>
    <t>2023-10-16 10:39:33</t>
  </si>
  <si>
    <t>案件编号：&amp;#10;受理日期：2023-10-0416:25:19&amp;#10;处理日期：2023-10-0416:35:08&amp;#10;认定员：&amp;#10;申诉来源：wechat&amp;#10;用户地址：无&amp;#10;关于17671328018手机号解封问题不予处理，态度敷衍，处理时间长</t>
  </si>
  <si>
    <t>1.用户基本信息：客户号码：17671328018、机主姓名：程曼、入网时间：2018-11-01 13:30:53、入网地点： 湖北省宜昌市OMO、当前使用套餐：腾讯大王卡、套餐类型：全国套餐 2.前期处理情况：客户反映局方停机的问题。客户前期向10010反馈，反映号码停机的问题，工作人员已于2023-10-05 13:27:15局方开机。 3.申诉处理方案：10月5日收到贵部转办，经核实，工作人员已于2023-10-05 13:27:15局方开机。但用户频繁呼出，导致号码于2023-10-05 15:05:28再次因鹰眼诈骗模型编码ZB0048-0001二次局方停机，出于服务角度，已于 2023-10-05 15:40:38 局方开机，并建议用户前往异地自营厅办理实名认证后再使用，用户认可。2023-10-05 15:38:51联系用户满意。 4.核查存在的问题分析：无 5.申诉回复情况：2023-10-05 15:38:51联系客户，客户满意。</t>
  </si>
  <si>
    <t>TS202310100919260301</t>
  </si>
  <si>
    <t>来德源</t>
  </si>
  <si>
    <t>2023-10-16 12:31:06</t>
  </si>
  <si>
    <t>案件编号：鄂-20231000002251&amp;#10;受理日期：2023-10-1009:12:06&amp;#10;处理日期：2023-10-1009:18:12&amp;#10;认定员：李毅然&amp;#10;申诉来源：微信&amp;#10;用户地址：湖北省宜昌市兴润秋语台&amp;#10;2023年10月9日收到联通客服电话通知我宽带欠费，但是我是办理的一年套餐，按照情况原本是12月份到期，晚上八点打电话咨询客服说在23年2月份办理了一个宽带提速包，完全是在我不知情的情况下私自办理的，我要去联通公司取消提速包并且赔偿我两年宽带。</t>
  </si>
  <si>
    <t>申辩工单：1.申诉前15日已向企业投诉，仍在处理中。2.客户已撤诉&amp;#10;1. 用户基本信息：客户号码：071703544424、机主姓名：来佳佳、入网时间：2022-12-09 16:16:24、入网地点：西陵营服装维随销服务点、当前使用套餐：湖北宽带300M基本套餐、套餐类型：全国套餐&amp;#10;2.前期处理情况：客户反映套餐收费的问题。客户10月9日向10010反馈，核查处理中，同步越级申诉。&amp;#10;3.申诉处理方案：（1）申诉是否属实：部分属实；（2）本次申诉原因及处理方案：经核查，2023-02-17 12:10:50 城区东山大道国贸自有营业厅为客户宽带071703544424办理1000M宽带提速包（30元）（湖北）业务次月生效，优惠编码72321752，属于工作人员工作差错未和客户确认一致，同时参加399组网套包得180元分6个月（组网优惠），即3月-8月前6个月免费，业务于2023-10-10 09:55:24已退订，9月-10月扣费60元于2023-10-10 15:34:18已退费到账。客户要求我司再给予宽带1年包年费用480元做赔偿，服务角度考虑，为其申请退费480元分2笔到账，其中182元到账至17671252615上，余298元于到账至071703544424上，24小时内到账，赠费无法打印发票，客户认可。&amp;#10;4.核查存在的问题分析：（1)存在问题：业务办理未和客户确认一致引发申诉（2）整改举措：渠道已按工作差错记录考核，后期加强业务办理规范性。（3）是否属于不知情订制：是，个案&amp;#10;5.申诉回复情况：2023-10-13 10:34:47联系客户，客户满意。</t>
  </si>
  <si>
    <t>TS202310071243242250</t>
  </si>
  <si>
    <t>王雪银</t>
  </si>
  <si>
    <t>2023-10-16 10:39:51</t>
  </si>
  <si>
    <t>案件编号：&amp;#10;受理日期：2023-10-0712:34:49&amp;#10;处理日期：2023-10-0712:42:10&amp;#10;认定员：&amp;#10;申诉来源：wechat&amp;#10;用户地址：无&amp;#10;校园网套餐线上解约不了本人现在不在宜昌说是必须得去当地解约没有时间之前说想办移动wifi他说可以现在单独要解约说要去学校解约联通app上换套餐也换不了</t>
  </si>
  <si>
    <t>1. 用户基本信息：号码：15997510759、姓名：王雪银、入网时间：2022-05-04 17:02:17、入网地点：宜昌市城区校园营服天惠达校园社会代理渠道、当前使用套餐：沃派校园融合9元移网成员套餐（湖北宜昌）、套餐类型：全国套餐&amp;#10;2.前期处理情况：客户反映套餐变更的问题。客户前期未向10010反馈，直接越级申诉。&amp;#10;3.申诉处理方案：10月7日收到贵部转办，经核查，客户要求转资8元流量王套餐，此资费未对外销售，仅针对特殊对象办理，工作人员属于正常解释并非不予办理，客户坚持要求办理，挽留无效，2023-10-15 14:18:53已为其申请办理转资8元流量王次月生效，客户认可。&amp;#10;4.核查存在的问题分析：无&amp;#10;5.申诉回复情况：2023-10-15 14:12:23联系客户，客户满意。</t>
  </si>
  <si>
    <t>TS202310082035232171</t>
  </si>
  <si>
    <t>投诉工单（2021版）&gt;&gt;移网&gt;&gt;【入网】办理&gt;&gt;靓号办理不合规</t>
  </si>
  <si>
    <t>车陈义新</t>
  </si>
  <si>
    <t>2023-10-16 09:02:37</t>
  </si>
  <si>
    <t>案件编号：鄂-20231000001919&amp;#10;受理日期：2023-10-0820:21:31&amp;#10;处理日期：2023-10-0820:34:03&amp;#10;认定员：周辉&amp;#10;申诉来源：微信&amp;#10;用户地址：湖北省宜昌市五峰土家族自治县渔洋关镇曹家坪村四组&amp;#10;联通公司在我不知情的情况下给我添加了靓号协议，我要取消还要收我违约金，请贵公司帮忙协助我取消靓号协议业务</t>
  </si>
  <si>
    <t>申辩工单：1.申诉前15日已向企业投诉，仍在处理中。2.客户已撤诉&amp;#10;1. 用户基本信息：客户号码：15671032266、机主姓名：陈义新、入网时间：2019-10-25 15:29:51、入网地点：五峰渔关粤客隆营业厅、当前使用套餐：幸福家家乐59元套餐、套餐类型：全国套餐&amp;#10;2.前期处理情况：客户反映靓号协议的问题。客户10月4向10015/10月5日向10010反馈，经核查，客户入网时签署月承诺通信协议消费50元/月，协议期2019-11-01 至2024-10-31，优惠编码88888888，目前还在协议期内，如提前解约需支付违约金：月承诺通信协议消费50元/月*3个月合计150元，客户拒绝。10月8日再次向10015反馈，核查处理中，同步越级申诉。 &amp;#10;3.申诉处理方案：（1）申诉是否属实：不属实；（2）本次申诉原因及处理方案：经核查，结果同前期，再次联系客户解释沟通，同意方便时前往五峰城区东泰自有营业厅缴纳150元违约金后办理解约，客户认可。&amp;#10;4.核查存在的问题分析：（1)存在问题：无（2）整改举措：无（3）是否属于不知情订制：否&amp;#10;5.申诉回复情况：2023-10-12 15:51联系客户，客户满意。</t>
  </si>
  <si>
    <t>TS202310091518332332</t>
  </si>
  <si>
    <t>投诉工单（2021版）&gt;&gt;移网&gt;&gt;【产品及计费使用】产品及业务规则&gt;&gt;遭遇用户信息盗用冒用问题</t>
  </si>
  <si>
    <t>2023-10-16 10:26:07</t>
  </si>
  <si>
    <t>案件编号：鄂-20231000002117&amp;#10;受理日期：2023-10-0915:08:08&amp;#10;处理日期：2023-10-0915:17:38&amp;#10;认定员：周辉&amp;#10;申诉来源：微信&amp;#10;用户地址：湖北省宜昌市当阳市&amp;#10;联通工作人员偷用我们用户身份证乱开卡，我们从来不知道有个沃小号居然还有个沃小号15672544034这个卡号这个卡，这个卡在哪里谁在用我们卡，为什么我们不知道，我要求跟我把这个沃小号立马取消</t>
  </si>
  <si>
    <t>申辩工单：1.申诉前15日已向企业投诉，仍在处理中。2.客户已撤诉&amp;#10;1. 用户基本信息：客户号码：15672544034、机主姓名：刘成雄、入网时间：2021-08-26 15:19:17、入网地点：当阳非凡合作厅、当前使用套餐：联通小号月包（首月按天）、套餐类型：全国套餐&amp;#10;2.前期处理情况：客户反映取消业务的问题。客户10月9日向10010反馈，核查处理中，同步越级申诉。 &amp;#10;3.申诉处理方案：（1）申诉是否属实：不属实；（2）本次申诉原因及处理方案：客户要求注销沃小号15672544034，2021-08-26 15:19:17当阳非凡合作厅实名制办理，优惠编码67539820，现客户要求注销，挽留无效，联系客户收集销户委托书和核对证件信息后，于2023-10-09 14:18:46协助客户成功注销，客户认可。&amp;#10;4.核查存在的问题分析：（1)存在问题：无（2）整改举措：无（3）是否属于不知情订制：否&amp;#10;5.申诉回复情况： 2023-10-10 18:08:37联系客户，客户满意。</t>
  </si>
  <si>
    <t>TS202310091601301108</t>
  </si>
  <si>
    <t>2023-10-16 11:13:33</t>
  </si>
  <si>
    <t>案件编号：鄂-20231000002145&amp;#10;受理日期：2023-10-0915:58:12&amp;#10;处理日期：2023-10-0916:00:40&amp;#10;认定员：宗伟&amp;#10;申诉来源：微信&amp;#10;用户地址：河南省禹州市鸿畅镇&amp;#10;在我不知情的情况下，给我开通了宽带业务，已扣费长达两年之久，原本每月套餐19元，现在每个月套餐98元试想一下交通公司这么多用户，每个人扣这么多，不敢想象。</t>
  </si>
  <si>
    <t>申辩工单：1.申诉前15日已向企业投诉，仍在处理中。2.客户已撤诉。&amp;#10;1. 用户基本信息：客户号码：17671263518、机主姓名：张金磊、入网时间：2017-01-24 17:04:19、入网地点：湖北省宜昌市OMO、当前使用套餐：腾讯大王卡、套餐类型：全国套餐&amp;#10;2.前期处理情况：客户反映电话营销的问题。经核查，客户10月9日向10010反馈，核查处理中，同步越级申诉。&amp;#10;3.申诉处理方案：（1）申诉是否属实：部分属实；（2）本次申诉原因及处理方案： 经核查，客户使用腾讯大王卡套餐，月租19元/月，2021-10-18 09:51:31拓见科技(深圳)有限公司武汉分公司(宜昌)电话方式推荐客户办理2I承诺低消89元宽带优惠资费，优惠编码65780485，手机号码需达到约定低消89元，未达到按89元补收，同时开通虚拟宽带071701039715，有录音无二次确认，不知情不完全属实，业务于2023-10-13 14:26:34已应客户要求退订。2110-2310期间宽带优惠减免后实收费用110.32元，手机号码2110-2309补收547.7元（10月按照补收47元估算），合计658.02元。客户要求3倍退费，经请示开通部门，同意按照实际产生金额3倍退费合计1974.06元因本月有低消登记11月8日前到账，赠费无法打印发票，客户认可。&amp;#10;4.核查存在的问题分析：（1)存在问题：电话营销办理宽带引发申诉（2）整改举措：规范业务办理二次确认（3）是否属于不知情订制：是，共性管理问题 三种确认方式未上线&amp;#10;5.申诉回复情况：2023-10-11 14:08:24联系客户，客户满意。</t>
  </si>
  <si>
    <t>TS202310091653290153</t>
  </si>
  <si>
    <t>2023-10-16 12:25:30</t>
  </si>
  <si>
    <t>#2022重保客户#案件编号：鄂-20231000002188&amp;#10;受理日期：2023-10-0916:44:53&amp;#10;处理日期：2023-10-0916:51:53&amp;#10;认定员：周辉&amp;#10;申诉来源：微信&amp;#10;用户地址：湖北省宜昌市宜都聂河镇肖家隘村&amp;#10;联通营运商在我不知情的情况下，私自开通视频彩铃业务，联通云盘会员业务，联通邮箱套餐专享版等一系列额外的业务，希望能够关闭以上业务，免除违约金，并弥补对我照成的经济损失</t>
  </si>
  <si>
    <t>申辩工单：1.申诉前未向企业投诉。2.客户已撤诉&amp;#10;1. 用户基本信息：客户号码：15571738105、机主姓名：张建军、入网时间：2018-06-09 08:57:13、入网地点：宜昌宜都政企校园互联网校园直销团队、当前使用套餐：腾讯大王卡（新）、套餐类型：全国套餐&amp;#10;2.前期处理情况：客户反映业务开通扣费的问题。客户前期未向10010反馈，直接越级申诉。 &amp;#10;3.申诉处理方案：（1）申诉是否属实：属实；（2）本次申诉原因及处理方案：经核查，由于2I产品升级，后台于2023-04-19 09:57:41为客户退订轻合约版超级会员（黄金版）业务，于2023-04-19 10:17:19升级为2I专享39元20GB炫彩超会5G包业务（39元费用已包含联通助理-智能应答5元/月、视频彩铃精选会员5元/月、联通云盘500G畅享会员2022年版6元/月），优惠编码75002612，另2023-05-04 08:42:08客户通过总部网厅自助办理转资继承原套餐自带免费业务联通邮箱套餐专享版，优惠编码5573010。联系客户解释沟通，同意保留2I专享39元20GB炫彩超会5G包业务及其附加业务、联通邮箱等继续使用，无需退订，未再要求赔偿损失，客户认可。&amp;#10;4.核查存在的问题分析：（1)存在问题：业务办理无二次确认（2）整改举措：后期规范二次确认（3）是否属于不知情订制：是，共性管理问题&amp;#10;5.申诉回复情况：2023-10-10 11:11:16联系客户，客户满意。</t>
  </si>
  <si>
    <t>TS202310101135271665</t>
  </si>
  <si>
    <t>投诉工单（2021版）&gt;&gt;融合&gt;&gt;【产品及计费使用】产品及业务规则&gt;&gt;遭遇用户信息盗用冒用问题</t>
  </si>
  <si>
    <t>2023-10-16 12:25:27</t>
  </si>
  <si>
    <t>案件编号：鄂-20231000002315&amp;#10;受理日期：2023-10-1011:20:15&amp;#10;处理日期：2023-10-1011:34:12&amp;#10;认定员：李忱&amp;#10;申诉来源：微信&amp;#10;用户地址：河南许昌&amp;#10;联通公司强制扣费，19元的套餐，在我不知情的情况下开通了宽带业务，每月强制消费98元，已扣费长达两年之久。月消费不到98的强制扣费到98元。我咨询过联通客服，客服反应宽带的办理必须在本人持身份证去柜台办理，联通公司昨天的电话中告知我的是，开通业务的时候给我电话联系过，是告知过我的。他们说的自相矛盾不是吗。别人的宽带需要去柜台办理，我的一个电话就给我办了。我当时的电话是为了降低我的月消费，结果不降反增。请相关部门给与联通公司这种行为，做出处罚。</t>
  </si>
  <si>
    <t>申辩工单：1.预处理重单同部-20231000064199。2.客户已撤诉。&amp;#10;1. 用户基本信息：客户号码：17671263518、机主姓名：张金磊、入网时间：2017-01-24 17:04:19、入网地点：湖北省宜昌市OMO、当前使用套餐：腾讯大王卡、套餐类型：全国套餐&amp;#10;2.前期处理情况：客户反映电话营销的问题。同部-20231000064199，我司申请并案处理。经核查，客户10月9日向10010反馈，核查处理中，同步越级申诉。&amp;#10;3.申诉处理方案：（1）申诉是否属实：部分属实；（2）本次申诉原因及处理方案： 经核查，客户使用腾讯大王卡套餐，月租19元/月，2021-10-18 09:51:31拓见科技(深圳)有限公司武汉分公司(宜昌)电话方式推荐客户办理2I承诺低消89元宽带优惠资费，优惠编码65780485，手机号码需达到约定低消89元，未达到按89元补收，同时开通虚拟宽带071701039715，有录音无二次确认，不知情不完全属实，业务于2023-10-13 14:26:34已应客户要求退订。2110-2310期间宽带优惠减免后实收费用110.32元，手机号码2110-2309补收547.7元（10月按照补收47元估算），合计658.02元。客户要求3倍退费，经请示开通部门，同意按照实际产生金额3倍退费合计1974.06元因本月有低消登记11月8日前到账，赠费无法打印发票，客户认可。&amp;#10;4.核查存在的问题分析：（1)存在问题：电话营销办理宽带引发申诉（2）整改举措：规范业务办理二次确认（3）是否属于不知情订制：是，共性管理问题 三种确认方式未上线&amp;#10;5.申诉回复情况：2023-10-11 14:08:24联系客户，客户满意。</t>
  </si>
  <si>
    <t>TS202310121015301665</t>
  </si>
  <si>
    <t>徐文祥</t>
  </si>
  <si>
    <t>2023-10-16 12:03:48</t>
  </si>
  <si>
    <t>案件编号：&amp;#10;受理日期：2023-10-1210:08:18&amp;#10;处理日期：2023-10-1210:14:10&amp;#10;认定员：&amp;#10;申诉来源：wechat&amp;#10;用户地址：无&amp;#10;本人现在在外地实习，此前去营业厅取消宽带，都取消不了，现在我的卡信号很差，因为使用很久，不能销户，申请取消合约改低资费</t>
  </si>
  <si>
    <t>手机号码15587918320上（湖北宜昌）2020年沃派校园赠费，20元×48月赠费合约2023-10-12 19:01:01已取消，经协商一致，转资4G全国流量王8元套餐次月生效。</t>
  </si>
  <si>
    <t>TS202310121015271660</t>
  </si>
  <si>
    <t>2023-10-16 12:03:51</t>
  </si>
  <si>
    <t>案件编号：&amp;#10;受理日期：2023-10-1210:03:00&amp;#10;处理日期：2023-10-1210:14:04&amp;#10;认定员：&amp;#10;申诉来源：wechat&amp;#10;用户地址：无&amp;#10;本人现在外地实习，跑了多家营业厅取消宽带，都说需要设备，我是在校园办理的业务，没有设备。现所在地址无法正常使用网络，信号较差。其次还有一个赠费活动，我并不知情，无人告知我。恶意绑定！</t>
  </si>
  <si>
    <t>TS202310111724231707</t>
  </si>
  <si>
    <t>2023-10-16 11:59:17</t>
  </si>
  <si>
    <t>案件编号：&amp;#10;受理日期：2023-10-1111:13:45&amp;#10;处理日期：2023-10-1111:21:15&amp;#10;认定员：&amp;#10;申诉来源：wechat&amp;#10;用户地址：无&amp;#10;本人于2023年十月六日在抖音平台购买了一款流量卡，商家宣传该套餐月租9元，包含了1500流量，本人收到卡后按照商家要求激活开通使用，在使用的过程中发现套餐资费与本人下单的流量卡资费完全不符，联系商家，商家不予处理，玩文字游戏，欺骗消费者，为本人带来了100元的经济损失，本人认为，商家的虚假宣传行为已经严重侵犯了本人的合法权益，根据中华人民共和国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本人要求商家退还本人的话费，并依法赔偿本人500元经济损失。若商家拒绝赔偿，本人将依法向法院提起诉讼。卡号为15555503590</t>
  </si>
  <si>
    <t>用户陈凯反映激活后发现实际情况与宣传不符合问题，申诉人是机主本人，前期未向我公司反映过上述问题。现已核查：用户2023年10月6日通过抖音平台购买了一张流量卡，卡号是：15555503590。激活后发现实际情况与宣传不符合，要求赔偿。经和用户沟通了解到，15555503590并非是手机号码，而是卡号。我处已核实15555503590手机号码是2023年2月入网，并非用户所说的是业务号码。用户自己也表示不是马鞍山联通的手机号码，建议用户自行联系抖音售后处理，用户认可并表示自行去公众号撤诉。</t>
  </si>
  <si>
    <t>TS202310100856252312</t>
  </si>
  <si>
    <t>2023-10-16 18:12:33</t>
  </si>
  <si>
    <t>案件编号：鄂-20231000002239&amp;#10;受理日期：2023-10-1008:49:15&amp;#10;处理日期：2023-10-1008:52:36&amp;#10;认定员：于东&amp;#10;申诉来源：微信&amp;#10;用户地址：宜昌市西陵区西陵二路37号四单元一楼&amp;#10;在家无法正常拔打或接听电话，向联通反应或投诉多次无法解决，联通说此处无基站没有办法改善，在我家中安装手机伴侣设备或者给我优惠6个月的话费(每月20元)，本人不同意此类解决办法，想安装通讯基站来解决问题，联通说暂时解决不了，此类情况已有五六年之久了，生活工作极其不便，望工信部能给予帮助，谢谢。</t>
  </si>
  <si>
    <t>申辩工单：1.申诉前15日已向企业投诉，仍在处理中。&amp;#10;1. 用户基本信息：客户号码：15607201561、机主姓名：王林、入网时间：2010-08-01 11:29:45、入网地点：城区新时空旗舰店(自建他营)、当前使用套餐：畅越冰激凌5G套餐129元、套餐类型：全国套餐&amp;#10;2.前期处理情况：客户反映网络信号的问题。客户4月9日起/9月/10月数次向10010/10015反馈，经核查，客户反映宜昌市西陵区西陵二路37号四单元一楼网络信号的问题，4月11日已上门经实测，客户投诉位置西陵区福沁园4栋1单元1楼室内，联通4G、电信4G均弱覆盖，告知可为其客户安装手机伴侣提升信号覆盖，客户拒绝安装手机伴侣，建议先观察使用，有问题再与测试人员联系。本次于10月7日再次向10015反馈，解释沟通不认可，越级申诉。&amp;#10;3.申诉处理方案：（1）申诉是否属实：不属实；（2）本次申诉原因及处理方案：结果同前期，已为客户提供解决方案同时提供服务补救，无法解决不属实，客户坚持要求我司建站解决，否则要求一直减免月租费用直至建站解决为止，无法满足客户要求，未达成一致。&amp;#10;4.核查存在的问题分析：（1)存在问题：网络覆盖不完善（2）整改举措：有待优化完善&amp;#10;5.申诉回复情况：2023-10-13 15:34联系客户，客户不满意。</t>
  </si>
  <si>
    <t>TS202310091618261576</t>
  </si>
  <si>
    <t>2023-10-16 11:25:33</t>
  </si>
  <si>
    <t>案件编号：鄂-20231000002158&amp;#10;受理日期：2023-10-0916:10:03&amp;#10;处理日期：2023-10-0916:17:48&amp;#10;认定员：李圆圆&amp;#10;申诉来源：微信&amp;#10;用户地址：湖北&amp;#10;我现在不在家，在宁波，老家房子卖了，宽带不用了，还有一张副卡，也没有用过，我现在又不方便回来，麻烦帮助把副卡和宽带都销户</t>
  </si>
  <si>
    <t>申辩工单：1.申诉前15日已向企业投诉，仍在处理中。2.客户已撤诉&amp;#10;1. 用户基本信息：客户号码：15571763697、机主姓名：孙崇信、入网时间：2018-04-09 09:51:14、入网地点：当阳干溪专营店（合作）、当前使用套餐：0元月租省内全家福4G成员套餐、套餐类型：全国套餐&amp;#10;2.前期处理情况：客户反映取消业务的问题。客户10月9日向10010反馈，核查处理中，同步越级申诉。 &amp;#10;3.申诉处理方案：（1）申诉是否属实：属实；（2）本次申诉原因及处理方案：客户要求取消宽带071700807337，优惠编码9710123，此为无线CPE实装宽带，需退设备到厅办理注销，挽留无效，我部于2023-10-09 16:15:09已应客户要求为其办理宽带注销，副卡15571765613同步办理销户，后期客户退设备至就近联通营业厅，客户认可。&amp;#10;4.核查存在的问题分析：（1)存在问题：无（2）整改举措：无（3）是否属于不知情订制：否&amp;#10;5.申诉回复情况：2023-10-10 08:50:00联系客户，客户满意。</t>
  </si>
  <si>
    <t>TS202310091152271903</t>
  </si>
  <si>
    <t>陈晓玲</t>
  </si>
  <si>
    <t>2023-10-16 10:15:07</t>
  </si>
  <si>
    <t>案件编号：鄂-20231000002051&amp;#10;受理日期：2023-10-0911:39:34&amp;#10;处理日期：2023-10-0911:51:27&amp;#10;认定员：任亚会&amp;#10;申诉来源：微信&amp;#10;用户地址：湖北宜昌市枝江市&amp;#10;本人于九月中旬在中国联通公司申请注销联通手机号，并多次打10010客服，至今没有注销成功，中国联通工作人员办事效率差，服务太度差，至今问题没有解决！</t>
  </si>
  <si>
    <t>申辩工单：1.申诉前未向企业投诉。2.客户已撤诉。3.业务号码有误，实际为13227283887&amp;#10;1. 用户基本信息：客户号码：13972552734（13227283887）、机主姓名：陈晓玲、入网时间：2018-11-01 17:28:42、入网地点：枝江市紫荆岭合作厅、当前使用套餐：芒果小芒卡、套餐类型：全国套餐&amp;#10;2.前期处理情况：客户反映销户的问题。客户前期未向10010反馈，直接越级申诉。 &amp;#10;3.申诉处理方案：（1）申诉是否属实：不属实；（2）本次申诉原因及处理方案：经核查，客户实际反映13227283887销户问题，经核实，客户2023-09-22 11:29:27通过枝江城区公园路自营厅已成功办理预约销户，本月15日后系统自动正式销户，因客户拨打语音提示关机误认为未销户，现联系客户解释清楚，2023-10-11 17:22:26已手工为其办理正式销户，客户认可。&amp;#10;4.核查存在的问题分析：（1)存在问题：无（2）整改举措：无（3）是否属于不知情订制：否&amp;#10;5.申诉回复情况：2023-10-11 17:23:18联系客户，客户满意。</t>
  </si>
  <si>
    <t>TS202310090935340487</t>
  </si>
  <si>
    <t>07176992880</t>
  </si>
  <si>
    <t>2023-10-16 17:45:07</t>
  </si>
  <si>
    <t>案件编号：鄂-20231000001981&amp;#10;受理日期：2023-10-0909:19:26&amp;#10;处理日期：2023-10-0909:34:15&amp;#10;认定员：李圆圆&amp;#10;申诉来源：微信&amp;#10;用户地址：湖北省宜昌市西陵区&amp;#10;电话卡被封，解封流程互相推诿拖延，三次投诉，只打电话询问原因，无人解决，形式主义，严重影响正常生活</t>
  </si>
  <si>
    <t>申辩工单：1.转办重单同部-20231000017556转-2023101115298155。2.不良信息治理。3.07176992860对应的物理号码15672530554&amp;#10;1. 用户基本信息：客户号码：07176992860、机主姓名：陈琼、入网时间：2020-06-08 15:27:33、入网地点：城区东山区奥讯专营店、当前使用套餐：固话随意打家庭套餐-新版2014（湖北宜昌）准预付、套餐类型：全国套餐&amp;#10;2.前期处理情况：客户反映局方停机的问题。同部-20231000017556转-2023101115298155，前期已有处理结果：经核查，根据《十三部门关于印发&lt;综合整治骚扰电话专项行动方案&gt;的通知》文件规定，客户因涉案涉诈涉骚扰同证件号码停机于2023-09-17 18:20:42首次局方停机，因固话无短信功能，系统于2023-09-16 18:25:20已向物理号码15672530554下发提醒，停机来源于省分模型，需客户到厅后向我部提供合规使用资料，发本地信息安全员审核后开机，客户无法配合提供相关资料，营业厅无法为其申请复机，未达成一致。&amp;#10;3.申诉处理方案：（1）申诉是否属实：部分属实；（2）本次申诉原因及处理方案：结果同前期，客户未提供复机资料并非不为其解决，无人解决不属实，本次再次联系客户解释沟通，已加客户微信，待客户回传复机资料后我部协助其申请复机，以本地信息安全员审核结果为准，客户表示知晓，未配合撤诉。&amp;#10;4.核查存在的问题分析：（1)存在问题：无（2）整改举措：无（3）是否属于不知情订制：否&amp;#10;5.申诉回复情况：2023-10-11 09:50:56联系客户，客户不满意。</t>
  </si>
  <si>
    <t>TS202310110817450985</t>
  </si>
  <si>
    <t>高胜波</t>
  </si>
  <si>
    <t>2023-10-16 11:36:11</t>
  </si>
  <si>
    <t>部-20230900245918鄂-20231000000072转-20231010142613462023-09-3014:16:22.0新套餐不给老用户用，新套餐月租才29元，每月有135G流量，老用户29的月租才1G流量，打电话给客服让他们给我换套餐，他们说不行，非让我再办张卡</t>
  </si>
  <si>
    <t>GZ202310161858110731</t>
  </si>
  <si>
    <t>071700314509</t>
  </si>
  <si>
    <t>邹武刚</t>
  </si>
  <si>
    <t>2023-10-16 20:50:18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</si>
  <si>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宽带上网慢，用户要求明天中午或者明天下午6点之后上门</t>
  </si>
  <si>
    <t>GZ202310161803430253</t>
  </si>
  <si>
    <t>071704006740</t>
  </si>
  <si>
    <t>汪金菊</t>
  </si>
  <si>
    <t>2023-10-16 20:50:14</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</si>
  <si>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西陵区窑湾街道唐家湾社区吾悦广场大商业街1栋1单元3楼商铺28</t>
  </si>
  <si>
    <t>GZ202310161722312446</t>
  </si>
  <si>
    <t>071700022588</t>
  </si>
  <si>
    <t>王新民</t>
  </si>
  <si>
    <t>2023-10-16 20:46:51</t>
  </si>
  <si>
    <t>071700022588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用户表示宽带无法使用，要求上门处理。</t>
  </si>
  <si>
    <t>GZ202310161602451869</t>
  </si>
  <si>
    <t>071700072359</t>
  </si>
  <si>
    <t>汪骏</t>
  </si>
  <si>
    <t>2023-10-16 17:08:09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</si>
  <si>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后台配置异常您所使用宽带后台配置异常,设备收光异常;&amp;#13;&amp;#10;设备收发光功率是否异常:无异常;&amp;#13;&amp;#10;:&amp;#13;&amp;#10;18608604971&amp;#13;&amp;#10;071700072359&amp;#13;&amp;#10;湖北省宜昌市夷陵区龙泉镇梅花村依云水岸5栋2单元4楼402&amp;#13;&amp;#10;不能上网，刷新无效，请尽快联系维修&amp;#13;&amp;#10;&amp;#13;</t>
  </si>
  <si>
    <t>GZ202310161434061247</t>
  </si>
  <si>
    <t>071703639097</t>
  </si>
  <si>
    <t>陈巧丽</t>
  </si>
  <si>
    <t>2023-10-16 20:50:12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</si>
  <si>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路由器能力不匹配;&amp;#13;&amp;#10;:&amp;#13;&amp;#10;红灯</t>
  </si>
  <si>
    <t>GZ202310161404211058</t>
  </si>
  <si>
    <t>071700013298</t>
  </si>
  <si>
    <t>周辉</t>
  </si>
  <si>
    <t>2023-10-16 15:54:18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</si>
  <si>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光猫终端能力与签约速率不匹配;&amp;#13;&amp;#10;设备收发光功率是否异常:无异常;&amp;#13;&amp;#10;:PON灯熄灭，无法上网，要求师傅尽快联系处理&amp;#13;&amp;#10;&amp;#13;</t>
  </si>
  <si>
    <t>GZ202310161355411001</t>
  </si>
  <si>
    <t>071700905590</t>
  </si>
  <si>
    <t>田冰</t>
  </si>
  <si>
    <t>2023-10-16 16:35:08</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</si>
  <si>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远安县鸣凤镇航天社区环城路2巷2号领秀天下小区6栋D单元5楼502</t>
  </si>
  <si>
    <t>GZ202310161344470916</t>
  </si>
  <si>
    <t>071700004485</t>
  </si>
  <si>
    <t>张洪岸</t>
  </si>
  <si>
    <t>2023-10-16 14:37:59</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</si>
  <si>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用户反映宽带无法使用，光猫红灯，用户要求尽快处理，请处理并回复&amp;#13;</t>
  </si>
  <si>
    <t>GZ202310161340380888</t>
  </si>
  <si>
    <t>071700305752</t>
  </si>
  <si>
    <t>李梦杨</t>
  </si>
  <si>
    <t>2023-10-16 15:29:12</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</si>
  <si>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西陵区学院街街道办四方堰社区得胜街片区得胜街16号1栋1单元1层102</t>
  </si>
  <si>
    <t>GZ202310161331000800</t>
  </si>
  <si>
    <t>071701051312</t>
  </si>
  <si>
    <t>李春英</t>
  </si>
  <si>
    <t>2023-10-16 15:27:30</t>
  </si>
  <si>
    <t>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路由器能力不匹配;&amp;#13;&amp;#10;:&amp;#13;&amp;#10;宽带无法使用，光猫亮红灯，基本排障无法恢复，请尽快处理回复</t>
  </si>
  <si>
    <t>GZ202310161314550697</t>
  </si>
  <si>
    <t>071704602150</t>
  </si>
  <si>
    <t>阮勇强</t>
  </si>
  <si>
    <t>2023-10-16 16:24:55</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</si>
  <si>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MODEM故障&amp;#10;&amp;#10;装机地址：湖北省宜昌市枝江市马家店街道五柳树社区南岗路金湖柳苑9栋1单元17层1701</t>
  </si>
  <si>
    <t>GZ202310161308320648</t>
  </si>
  <si>
    <t>071703494015</t>
  </si>
  <si>
    <t>邹文喜</t>
  </si>
  <si>
    <t>2023-10-16 20:47:01</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</si>
  <si>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枝江市马家店街道丰坪巷社区商务局片区涌金苑小区1栋2单元</t>
  </si>
  <si>
    <t>GZ202310161249410498</t>
  </si>
  <si>
    <t>071700071007</t>
  </si>
  <si>
    <t>2023-10-16 15:46:53</t>
  </si>
  <si>
    <t>【2022年上工信部测评重保用户】22年Q3Q4重点客户[65岁以上老人]判断省分:其他省分&amp;#13;&amp;#10;用户状态，余额:正常&amp;#13;&amp;#10;用户宽带是否能使用:宽带可以使用&amp;#13;&amp;#10;判断省分:陕西/湖北&amp;#13;&amp;#10;:开通了&amp;#13;&amp;#10;是否重启过光猫和机顶盒:已重启过还是不行&amp;#13;&amp;#10;询问电视屏幕上有什么提示:获取宽带账号失败&amp;#13;&amp;#10;通过宽带平台进行复位:操作未恢复/不认可&amp;#13;&amp;#10;判断省分:其他省分&amp;#13;&amp;#10;向用户解释后用户不认可:&amp;#13;&amp;#10;&amp;#13;&amp;#10;高级模板内容：&amp;#13;&amp;#10;问题（现象）描述:IPTV无法正常观看&amp;#13;&amp;#10;故障时间:2023-10-16&amp;#13;&amp;#10;宽带是否安装IPTV:是&amp;#13;&amp;#10;宽带是否可正常上网:是&amp;#13;&amp;#10;是否重启设备:已重启未恢复&amp;#13;</t>
  </si>
  <si>
    <t>GZ202310161244050449</t>
  </si>
  <si>
    <t>071701001902</t>
  </si>
  <si>
    <t>谢华锋</t>
  </si>
  <si>
    <t>2023-10-16 14:14:52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</si>
  <si>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光猫终端能力与签约速率不匹配;&amp;#13;&amp;#10;设备收发光功率是否异常:路由器能力不匹配;&amp;#13;&amp;#10;:&amp;#13;&amp;#10;13207221917&amp;#13;&amp;#10;071701001902&amp;#13;&amp;#10;湖北省宜昌市伍家岗区伍家乡前坪村花溪路恒大山水城&amp;#13;&amp;#10;猫红灯，请下午5点到6点之间尽快联系维修，提前联系&amp;#13;</t>
  </si>
  <si>
    <t>GZ202310161243450441</t>
  </si>
  <si>
    <t>071700248522</t>
  </si>
  <si>
    <t>苏良缘</t>
  </si>
  <si>
    <t>2023-10-16 17:17:38</t>
  </si>
  <si>
    <t>一键诊断过程：&amp;#10;宽带是否有欠费及账号是否异常:无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宜都市陆城镇红春社区3组151号</t>
  </si>
  <si>
    <t>GZ202310161158430012</t>
  </si>
  <si>
    <t>071701057617</t>
  </si>
  <si>
    <t>朱传艳</t>
  </si>
  <si>
    <t>2023-10-16 16:00:55</t>
  </si>
  <si>
    <t>GZ202310161156572494</t>
  </si>
  <si>
    <t>071700018340</t>
  </si>
  <si>
    <t>夏朋林</t>
  </si>
  <si>
    <t>2023-10-16 20:51:49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</si>
  <si>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宽带无法上网，已经坏了几天</t>
  </si>
  <si>
    <t>GZ202310161154292470</t>
  </si>
  <si>
    <t>071704616242</t>
  </si>
  <si>
    <t>杜方钢</t>
  </si>
  <si>
    <t>2023-10-16 15:23:31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</si>
  <si>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宽带无法使用，刷新重启无效，要求派师傅联系检修处理</t>
  </si>
  <si>
    <t>GZ202310161134082276</t>
  </si>
  <si>
    <t>071700073471</t>
  </si>
  <si>
    <t>赵刘委</t>
  </si>
  <si>
    <t>2023-10-16 13:24:35</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</si>
  <si>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光猫红灯&amp;#13;</t>
  </si>
  <si>
    <t>GZ202310161126262193</t>
  </si>
  <si>
    <t>071701043840</t>
  </si>
  <si>
    <t>王洪珍</t>
  </si>
  <si>
    <t>2023-10-16 14:14:18</t>
  </si>
  <si>
    <t>071701043840命中精准预判服务场景:[65岁以上老人]&amp;#13;&amp;#10;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设备收光异常;&amp;#13;&amp;#10;设备收发光功率是否异常:无异常;&amp;#13;&amp;#10;:&amp;#13;&amp;#10;&amp;#13;&amp;#10;用户反馈网络不可用，设备重启无效，设备亮红灯，请尽快处理</t>
  </si>
  <si>
    <t>GZ202310161124452172</t>
  </si>
  <si>
    <t>071700206617</t>
  </si>
  <si>
    <t>2023-10-16 14:19:38</t>
  </si>
  <si>
    <t>用户开启一键诊断：接口调用超时&amp;#10;宽带报障-宽带频繁掉线&amp;#10;&amp;#10;装机地址：湖北省宜昌市宜都市陆城街道办事处清江社区城乡路小区姚店卫生院宿舍1栋1单元2层201户</t>
  </si>
  <si>
    <t>GZ202310161123252152</t>
  </si>
  <si>
    <t>071700030219</t>
  </si>
  <si>
    <t>孟德星</t>
  </si>
  <si>
    <t>2023-10-16 19:05:00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</si>
  <si>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光猫终端能力与签约速率不匹配;&amp;#13;&amp;#10;设备收发光功率是否异常:路由器能力不匹配;&amp;#13;&amp;#10;:&amp;#13;&amp;#10;经常掉线，网络无法正常使用，用户要求公司安排师傅上门，请公司尽快处理并回复</t>
  </si>
  <si>
    <t>GZ202310161121482139</t>
  </si>
  <si>
    <t>071700919528</t>
  </si>
  <si>
    <t>曾金虎</t>
  </si>
  <si>
    <t>2023-10-16 14:46:55</t>
  </si>
  <si>
    <t>#2022重保客户##2022重保客户#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远安县鸣凤镇嫘祖社区北门街片区北门街二巷28号1栋周边</t>
  </si>
  <si>
    <t>GZ202310161106021988</t>
  </si>
  <si>
    <t>2023-10-16 13:35:57</t>
  </si>
  <si>
    <t>按处理结果向用户解释:否&amp;#13;&amp;#10;:&amp;#13;&amp;#10;用户称在湖北宜昌西陵区北门外正街有联通光纤线断了，要求去检修，谢谢&amp;#13;&amp;#10;用户称自己是开货车的，把线刮断了，要求安排人员对接，谢谢&amp;#13;&amp;#10;知识库（湖北）与联通公司相关，但与公司业务无关的联系电话里没有登记宜昌的服务电话，谢谢</t>
  </si>
  <si>
    <t>GZ202310161105431985</t>
  </si>
  <si>
    <t>071700081190</t>
  </si>
  <si>
    <t>陈春燕</t>
  </si>
  <si>
    <t>2023-10-16 15:22:21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</si>
  <si>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用户表示房间需要开端口，要求师傅上门处理，已告知会收费&amp;#13;</t>
  </si>
  <si>
    <t>GZ202310161008101392</t>
  </si>
  <si>
    <t>2023-10-16 13:08:50</t>
  </si>
  <si>
    <t>无法打开网页&amp;#10;装机地址：湖北省宜昌市宜都市陆城街道办事处锦江社区杨守敬大道锦绣江南小区27栋1单元3层302户</t>
  </si>
  <si>
    <t>GZ202310161003351343</t>
  </si>
  <si>
    <t>071700315968</t>
  </si>
  <si>
    <t>谭德喜</t>
  </si>
  <si>
    <t>2023-10-16 13:41:18</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</si>
  <si>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IPTV不能看，重启无效&amp;#13;</t>
  </si>
  <si>
    <t>GZ202310160950291237</t>
  </si>
  <si>
    <t>071700047885</t>
  </si>
  <si>
    <t>胡文举</t>
  </si>
  <si>
    <t>2023-10-16 14:27:34</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</si>
  <si>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西陵区宜昌联通CBSS项目专用CPE地址</t>
  </si>
  <si>
    <t>GZ202310160947301204</t>
  </si>
  <si>
    <t>071700711810</t>
  </si>
  <si>
    <t>潘秦</t>
  </si>
  <si>
    <t>2023-10-16 20:50:05</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</si>
  <si>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路由器能力不匹配;&amp;#13;&amp;#10;:&amp;#13;&amp;#10;光信号红灯&amp;#13;</t>
  </si>
  <si>
    <t>GZ202310160944521188</t>
  </si>
  <si>
    <t>071700227814</t>
  </si>
  <si>
    <t>鲜于春艳</t>
  </si>
  <si>
    <t>2023-10-16 13:27:52</t>
  </si>
  <si>
    <t>#2022重保客户#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宜都市陆城镇童家巷小区西正街145号</t>
  </si>
  <si>
    <t>GZ202310160941421169</t>
  </si>
  <si>
    <t>071701066341</t>
  </si>
  <si>
    <t>曾祥东</t>
  </si>
  <si>
    <t>2023-10-16 12:58:08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</si>
  <si>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后台配置异常您所使用宽带后台配置异常,设备收光异常;&amp;#13;&amp;#10;设备收发光功率是否异常:无异常;&amp;#13;&amp;#10;:&amp;#13;&amp;#10;&amp;#13;&amp;#10;高级模板内容：&amp;#13;&amp;#10;问题（现象）描述:用户讲述宽带无法上网，经前台解释，用户不认可，用户讲述了要投诉工信部的话，用户要求24小时进行回电&amp;#13;&amp;#10;故障时间:2023-10-16&amp;#13;&amp;#10;服务状态是否正常:否&amp;#13;&amp;#10;设备灯显示:红灯&amp;#13;&amp;#10;错误代码:无&amp;#13;&amp;#10;是否重启设备:不配合&amp;#13;&amp;#10;装机地址:湖北省宜昌市伍家岗区万寿桥街道港务社区夷陵大道十三码头夷陵大道195-1号1栋1单元4楼139&amp;#13;&amp;#10;用户要求:用户讲述宽带无法上网&amp;#13;</t>
  </si>
  <si>
    <t>GZ202310160939021141</t>
  </si>
  <si>
    <t>071700004683</t>
  </si>
  <si>
    <t>崔醒霞</t>
  </si>
  <si>
    <t>2023-10-16 12:47:44</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</si>
  <si>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电视无法正常观看，经常只能看一个台，调不了其他频道，重启机顶盒无效。要求师傅上门查看处理。&amp;#13;</t>
  </si>
  <si>
    <t>GZ202310160938361140</t>
  </si>
  <si>
    <t>071701004502</t>
  </si>
  <si>
    <t>郑家惠</t>
  </si>
  <si>
    <t>2023-10-16 20:47:05</t>
  </si>
  <si>
    <t>#2022重保客户#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西陵区学院街街道办尚书巷社区北门外正街片区北门外正街61-2号1栋1单元4楼107</t>
  </si>
  <si>
    <t>GZ202310160936271116</t>
  </si>
  <si>
    <t>071700106805</t>
  </si>
  <si>
    <t>张善模</t>
  </si>
  <si>
    <t>2023-10-16 14:45:54</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</si>
  <si>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枝江市江汉路奥美花园小区4栋1单元13楼1304户</t>
  </si>
  <si>
    <t>GZ202310160935311108</t>
  </si>
  <si>
    <t>071700363299</t>
  </si>
  <si>
    <t>冯宇洲</t>
  </si>
  <si>
    <t>2023-10-16 13:41:16</t>
  </si>
  <si>
    <t>无法打开网页&amp;#10;装机地址：湖北省宜昌市夷陵区东城城乡统筹发展试验区东城社区发展大道梅岭馨苑19栋1单元6楼601</t>
  </si>
  <si>
    <t>GZ202310160926021017</t>
  </si>
  <si>
    <t>071700706019</t>
  </si>
  <si>
    <t>毛宗祥</t>
  </si>
  <si>
    <t>2023-10-16 12:39:49</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</si>
  <si>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遥控电视没有反应&amp;#13;&amp;#10;检查遥控器更换电池:操作未恢复/不认可&amp;#13;&amp;#10;判断省分:其他省分&amp;#13;&amp;#10;向用户解释后用户不认可:&amp;#13;&amp;#10;&amp;#13;&amp;#10;高级模板内容：&amp;#13;&amp;#10;问题（现象）描述:用户来电称机顶盒的遥控器坏了，要求师傅配送上门&amp;#13;&amp;#10;故障时间:2023-10-16&amp;#13;&amp;#10;宽带是否安装IPTV:是&amp;#13;&amp;#10;宽带是否可正常上网:是&amp;#13;&amp;#10;是否重启设备:已重启未恢复&amp;#13;</t>
  </si>
  <si>
    <t>GZ202310160922410981</t>
  </si>
  <si>
    <t>071701071464</t>
  </si>
  <si>
    <t>宋红</t>
  </si>
  <si>
    <t>2023-10-16 12:44:49</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</si>
  <si>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用户反馈网络不可用，重启设备无效，后台刷新无效，请尽快处理&amp;#13;</t>
  </si>
  <si>
    <t>GZ202310160920420963</t>
  </si>
  <si>
    <t>2023-10-16 13:06:08</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</si>
  <si>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用户反映宽带昨天开始就无法联网了，光猫就只有电源灯亮，重启也一样。要求师傅今天上门查看处理。&amp;#13;</t>
  </si>
  <si>
    <t>GZ202310160845190705</t>
  </si>
  <si>
    <t>071700804878</t>
  </si>
  <si>
    <t>岳万发</t>
  </si>
  <si>
    <t>2023-10-16 10:50:33</t>
  </si>
  <si>
    <t>#2022重保客户##2022重保客户#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当阳市坝陵办事处花园街片区花园街2巷18号周边</t>
  </si>
  <si>
    <t>GZ202310160838290673</t>
  </si>
  <si>
    <t>071703780605</t>
  </si>
  <si>
    <t>杨琴</t>
  </si>
  <si>
    <t>2023-10-16 10:51:34</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</si>
  <si>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夷陵区东城城乡统筹发展试验区姜家湾村同福花园2栋1-2单元1楼门面1-10号</t>
  </si>
  <si>
    <t>GZ202310160805410527</t>
  </si>
  <si>
    <t>071700318612</t>
  </si>
  <si>
    <t>赵文军</t>
  </si>
  <si>
    <t>2023-10-16 13:47:06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</si>
  <si>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路由器能力不匹配;&amp;#13;&amp;#10;:&amp;#13;&amp;#10;18671722960&amp;#13;&amp;#10;071700318612&amp;#13;&amp;#10;湖北省宜昌市夷陵区小溪塔街道兴安社区夷兴大道锦绣星城6栋2单元10楼1003&amp;#13;&amp;#10;猫红灯，请尽快联系维修&amp;#13;&amp;#10;&amp;#13;</t>
  </si>
  <si>
    <t>GZ202310160736410473</t>
  </si>
  <si>
    <t>071700202900</t>
  </si>
  <si>
    <t>兰正银</t>
  </si>
  <si>
    <t>2023-10-16 09:54:01</t>
  </si>
  <si>
    <t>22年Q3Q4重点客户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宽带无法上网&amp;#13;&amp;#10;故障时间:2023-10-16&amp;#13;&amp;#10;服务状态是否正常:否&amp;#13;&amp;#10;设备灯显示:红灯&amp;#13;&amp;#10;错误代码:无&amp;#13;&amp;#10;是否重启设备:已重启未恢复&amp;#13;&amp;#10;用户要求:尽快上门处理&amp;#13;</t>
  </si>
  <si>
    <t>GZ202310152148100024</t>
  </si>
  <si>
    <t>071700628275</t>
  </si>
  <si>
    <t>韩志强</t>
  </si>
  <si>
    <t>2023-10-16 13:09:20</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</si>
  <si>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宽带频繁掉线&amp;#10;&amp;#10;装机地址：湖北省宜昌市秭归县茅坪镇秭归农行小区桔颂路24号3单元3层301户</t>
  </si>
  <si>
    <t>GZ202310152127132374</t>
  </si>
  <si>
    <t>071700814050</t>
  </si>
  <si>
    <t>郭磊磊</t>
  </si>
  <si>
    <t>2023-10-16 16:30:53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</si>
  <si>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路由器能力不匹配;&amp;#13;&amp;#10;:&amp;#13;&amp;#10;光猫正常，已经刷新重启无法恢复，请尽快处理并回复</t>
  </si>
  <si>
    <t>GZ202310152033541885</t>
  </si>
  <si>
    <t>071700027278</t>
  </si>
  <si>
    <t>罗英</t>
  </si>
  <si>
    <t>2023-10-16 13:23:04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</si>
  <si>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amp;#13;&amp;#10;光信号红灯</t>
  </si>
  <si>
    <t>GZ202310152026401841</t>
  </si>
  <si>
    <t>071700744865</t>
  </si>
  <si>
    <t>2023-10-16 20:47:13</t>
  </si>
  <si>
    <t>#2022重保客户#无法打开网页&amp;#10;装机地址：湖北省宜昌市兴山县峡口镇峡口镇居委会潘家湾社区公厕</t>
  </si>
  <si>
    <t>GZ202310152025221829</t>
  </si>
  <si>
    <t>071700036576</t>
  </si>
  <si>
    <t>汪道彬</t>
  </si>
  <si>
    <t>2023-10-16 09:31:44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</si>
  <si>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湖北省宜昌市伍家岗区伍家岗街道伍临路社区中建之星9栋2单元6楼603，用户表示宽带无法上网，表示路由器是在联通购买的，要求公司安排师傅检查，请处理回复&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t>
  </si>
  <si>
    <t>GZ202310152021281808</t>
  </si>
  <si>
    <t>071701065711</t>
  </si>
  <si>
    <t>张乐</t>
  </si>
  <si>
    <t>2023-10-16 11:31:58</t>
  </si>
  <si>
    <t>#2022重保客户#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amp;#13;&amp;#10;光猫红灯</t>
  </si>
  <si>
    <t>GZ202310151953081586</t>
  </si>
  <si>
    <t>071703939158</t>
  </si>
  <si>
    <t>2023-10-16 17:25:40</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</si>
  <si>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夷陵区东城城乡统筹发展试验区绿洲社区发展大道117号恒大绿洲10栋1单元25层2501户</t>
  </si>
  <si>
    <t>GZ202310151850411123</t>
  </si>
  <si>
    <t>071700121331</t>
  </si>
  <si>
    <t>张可永</t>
  </si>
  <si>
    <t>2023-10-16 10:00:46</t>
  </si>
  <si>
    <t>判断省分:其他省分&amp;#13;&amp;#10;用户状态，余额:正常&amp;#13;&amp;#10;用户宽带是否能使用:宽带不能使用&amp;#13;&amp;#10;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宽带电视看不起&amp;#13;&amp;#10;故障时间:2023-10-15&amp;#13;&amp;#10;服务状态是否正常:是&amp;#13;&amp;#10;设备灯显示:正常&amp;#13;&amp;#10;错误代码:无&amp;#13;&amp;#10;是否重启设备:已重启未恢复&amp;#13;&amp;#10;用户要求:处理。&amp;#13;</t>
  </si>
  <si>
    <t>GZ202310151819220890</t>
  </si>
  <si>
    <t>071700004697</t>
  </si>
  <si>
    <t>朱璇</t>
  </si>
  <si>
    <t>2023-10-16 11:06:23</t>
  </si>
  <si>
    <t>#2022重保客户#一键诊断过程：&amp;#10;宽带是否有欠费及账号是否异常:无异常&amp;#10;宽带是否有群体故障告警:无异常&amp;#10;线路是否正常:无异常&amp;#10;光猫是否正常:无异常&amp;#10;上网速度检测:设备收光异常&amp;#10;设备收发光功率是否异常:无异常&amp;#10;&amp;#10;故障描述：&amp;#10;302002局方OLT设备收光功率异常。&amp;#10;&amp;#10;装机地址：湖北省宜昌市西陵区西陵二路香山汇腾苑9栋1单元11楼1106</t>
  </si>
  <si>
    <t>GZ202310151801370743</t>
  </si>
  <si>
    <t>故障工单（2021版）&gt;&gt;宽带&gt;&gt;【网络使用】固话&gt;&gt;固话回音/杂音/串线/断断续续/不稳定/掉话/单通</t>
  </si>
  <si>
    <t>07176925155</t>
  </si>
  <si>
    <t>宜昌市疾病预防控制中心</t>
  </si>
  <si>
    <t>2023-10-16 10:00:07</t>
  </si>
  <si>
    <t>不能接听:湖北省宜昌开发区大连路3号&amp;#10;&amp;#10;装机地址：湖北省宜昌市西陵区学院街道东正街社区西陵一路13号宜昌联通公司无线固话</t>
  </si>
  <si>
    <t>GZ202310151801130739</t>
  </si>
  <si>
    <t>071700318270</t>
  </si>
  <si>
    <t>聂国明</t>
  </si>
  <si>
    <t>2023-10-16 13:22:42</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</si>
  <si>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光猫红灯</t>
  </si>
  <si>
    <t>GZ202310151616512496</t>
  </si>
  <si>
    <t>071700027716</t>
  </si>
  <si>
    <t>2023-10-16 12:42:22</t>
  </si>
  <si>
    <t>#2022重保客户#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西陵区人社局宿舍1栋2单元3楼302</t>
  </si>
  <si>
    <t>GZ202310151610122430</t>
  </si>
  <si>
    <t>071700009057</t>
  </si>
  <si>
    <t>李峰</t>
  </si>
  <si>
    <t>2023-10-16 17:50:17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</si>
  <si>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用户表示宽带无法使用，需要公司尽快处理</t>
  </si>
  <si>
    <t>GZ202310151526412053</t>
  </si>
  <si>
    <t>071700617861</t>
  </si>
  <si>
    <t>刘立家</t>
  </si>
  <si>
    <t>2023-10-16 18:22:19</t>
  </si>
  <si>
    <t>[65岁以上老人]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amp;#13;&amp;#10;高级模板内容：&amp;#13;&amp;#10;问题（现象）描述:用户来电称宽带无法上网&amp;#13;&amp;#10;故障时间:2023-10-15&amp;#13;&amp;#10;服务状态是否正常:是&amp;#13;&amp;#10;设备灯显示:红灯&amp;#13;&amp;#10;错误代码:无&amp;#13;&amp;#10;是否重启设备:已重启未恢复&amp;#13;&amp;#10;用户要求:用户要求尽快联系上门维修&amp;#13;</t>
  </si>
  <si>
    <t>GZ202310151422141486</t>
  </si>
  <si>
    <t>071700076481</t>
  </si>
  <si>
    <t>长阳土家族自治县人民法院</t>
  </si>
  <si>
    <t>2023-10-16 09:31:11</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</si>
  <si>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后台配置异常您所使用宽带后台配置异常;&amp;#13;&amp;#10;设备收发光功率是否异常:路由器能力不匹配;&amp;#13;&amp;#10;:用户反映宽带无法使用，光猫注册灯闪烁，用户要求尽快处理，请处理并回复&amp;#13;</t>
  </si>
  <si>
    <t>TS202310151705430352</t>
  </si>
  <si>
    <t>梅念</t>
  </si>
  <si>
    <t>2023-10-16 14:56:33</t>
  </si>
  <si>
    <t>主办单位：湖北&amp;#10;客户类别：普通客户&amp;#10;10010是否打通：是&amp;#10;是否二次致电10015：是&amp;#10;是否联系：否&amp;#10;升级倾向：&amp;#10;号码归属省：湖北&amp;#10;SVIP等级：&amp;#10;1.问题类型:宽带;&amp;#10;2.投诉类型:宽带网络问题;&amp;#10;3.营业厅地址:;&amp;#10;4.位置信息:;&amp;#10;5.位置发生地:;&amp;#10;6.投诉内容:分纤箱尾纤被邻居全剪了。&amp;#10;7.故障详情:&amp;#10;	故障现象:宽带无法上网&amp;#10;	故障发生时间:2023-10-1320:00&amp;#10;	光猫上的LOS灯是否常亮红灯:是&amp;#10;	是否存在线路损坏情况:是&amp;#10;关联中国联通投诉平台-网站工单流水号:TS202309241546019532</t>
  </si>
  <si>
    <t>固网质量：宜昌市五峰县五峰镇书院坡五峰城关光纤片区5号周边AA①客户基本资料：业务号码：15629361843、客户姓名：梅念、套餐情况：&amp;#10;畅越冰激凌5G套餐59元；客户反映网络质量的问题； &amp;#10;②首次联系客户时间：2023-10-16 14:34:00&amp;#10;③投诉核查处理情况：收到贵部转办，我司立即组织核查，经核实，现已处理恢复，满意； &amp;#10;④答复客户时间及客户满意度评价：根据上述核实情况，我司于2023-10-16 14:34:00联系客户满意，回单人：胡春燕、联系方式：07176921001&amp;#10;⑤投诉核查关联材料：无。"</t>
  </si>
  <si>
    <t>GZ202310151251390726</t>
  </si>
  <si>
    <t>071700085846</t>
  </si>
  <si>
    <t>宜昌市伍家岗区城市管理执法局</t>
  </si>
  <si>
    <t>2023-10-16 08:41:26</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</si>
  <si>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amp;#13;&amp;#10;设备收发光功率是否异常:无异常;&amp;#13;&amp;#10;红灯，要求公司马上派师傅上门检修，回复。</t>
  </si>
  <si>
    <t>TS202310151320230829</t>
  </si>
  <si>
    <t>裴蕾</t>
  </si>
  <si>
    <t>2023-10-16 16:24:40</t>
  </si>
  <si>
    <t>主办单位：湖北&amp;#10;客户类别：普通客户&amp;#10;10010是否打通：否&amp;#10;是否二次致电10015：是&amp;#10;是否联系：否&amp;#10;升级倾向：&amp;#10;号码归属省：湖北&amp;#10;SVIP等级：&amp;#10;1.问题类型:宽带;&amp;#10;2.投诉类型:宽带网络问题;&amp;#10;3.营业厅地址:;&amp;#10;4.位置信息:;&amp;#10;5.位置发生地:;&amp;#10;6.投诉内容:老是同样的问题，客服人员到是很热情的给处理了，但是用几天就又用不了了。&amp;#10;7.故障详情:&amp;#10;	故障现象:宽带无法上网&amp;#10;	故障发生时间:2023-10-0213:17&amp;#10;	光猫上的LOS灯是否常亮红灯:是&amp;#10;	是否存在线路损坏情况:否</t>
  </si>
  <si>
    <t>固网质量①客户投诉产生的原因：客户反映宽带无法使用问题&amp;#10;②客户投诉问题核查情况及解决方案：收到贵部转办后，我司立即组织调查。经核实，我部联系用户，用户要求撤单，表示自行到厅处理，无需我部再处理，满意。&amp;#10;③客户问题满意度：我司于2023-10-15 15:32:10联系客户满意。&amp;#10;④回单人:程李晶；联系电话：07176921001</t>
  </si>
  <si>
    <t>GZ202310151039251951</t>
  </si>
  <si>
    <t>071700708389</t>
  </si>
  <si>
    <t>黄道菊</t>
  </si>
  <si>
    <t>2023-10-16 20:50:01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</si>
  <si>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光信号红灯，宽带无法上网，请处理。</t>
  </si>
  <si>
    <t>GZ202310151012001680</t>
  </si>
  <si>
    <t>071700745012</t>
  </si>
  <si>
    <t>孙宜清</t>
  </si>
  <si>
    <t>2023-10-16 20:47:22</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</si>
  <si>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t>
  </si>
  <si>
    <t>GZ202310151011161676</t>
  </si>
  <si>
    <t>071700004692</t>
  </si>
  <si>
    <t>黄多朵</t>
  </si>
  <si>
    <t>2023-10-16 10:07:32</t>
  </si>
  <si>
    <t>#2022重保客户#一键诊断过程：&amp;#10;宽带是否有欠费及账号是否异常:无异常&amp;#10;宽带是否有群体故障告警:无异常&amp;#10;线路是否正常:无异常&amp;#10;光猫是否正常:无异常&amp;#10;上网速度检测:设备收光异常&amp;#10;设备收发光功率是否异常:无异常&amp;#10;&amp;#10;故障描述：&amp;#10;302002局方OLT设备收光功率异常。&amp;#10;&amp;#10;装机地址：湖北省宜昌市点军区五龙三路碧桂园一期B小区28栋1单元3楼302</t>
  </si>
  <si>
    <t>GZ202310150653000595</t>
  </si>
  <si>
    <t>071704144282</t>
  </si>
  <si>
    <t>郭宏学</t>
  </si>
  <si>
    <t>2023-10-16 09:25:03</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</si>
  <si>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宽带无法使用&amp;#13;&amp;#10;故障时间:2023-10-15&amp;#13;&amp;#10;服务状态是否正常:是&amp;#13;&amp;#10;设备灯显示:正常&amp;#13;&amp;#10;错误代码:无&amp;#13;&amp;#10;是否重启设备:已重启未恢复&amp;#13;&amp;#10;用户要求:尽快处理谢谢&amp;#13;</t>
  </si>
  <si>
    <t>GZ202310142244200337</t>
  </si>
  <si>
    <t>071704058884</t>
  </si>
  <si>
    <t>贺超</t>
  </si>
  <si>
    <t>2023-10-16 09:30:32</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</si>
  <si>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枝江市马家店街道白鸭寺社区南岗路中央山水21栋1单元5层506</t>
  </si>
  <si>
    <t>GZ202310141843051040</t>
  </si>
  <si>
    <t>071703032800</t>
  </si>
  <si>
    <t>曹玉松</t>
  </si>
  <si>
    <t>2023-10-16 09:21:10</t>
  </si>
  <si>
    <t>无法打开网页&amp;#10;装机地址：湖北省宜昌市伍家岗区大公桥街道北山坡社区工人新村18栋3单元2楼201</t>
  </si>
  <si>
    <t>宽带安装/资源：用户反映宽带移机问题，联系客户表示已自行至营业厅办理移机，已处理好，满意。</t>
  </si>
  <si>
    <t>GZ202310141839411017</t>
  </si>
  <si>
    <t>071700586887</t>
  </si>
  <si>
    <t>向安民</t>
  </si>
  <si>
    <t>2023-10-16 14:02:36</t>
  </si>
  <si>
    <t>IPTV机顶盒故障&amp;#10;装机地址：湖北省宜昌市长阳县大堰乡千丈坑村5组1号周边</t>
  </si>
  <si>
    <t>GZ202310141829230900</t>
  </si>
  <si>
    <t>071704183319</t>
  </si>
  <si>
    <t>2023-10-16 12:05:47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</si>
  <si>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光信号红灯</t>
  </si>
  <si>
    <t>GZ202310141817410793</t>
  </si>
  <si>
    <t>071700803607</t>
  </si>
  <si>
    <t>李雪峰</t>
  </si>
  <si>
    <t>2023-10-16 17:21:08</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</si>
  <si>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网速慢&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amp;#13;&amp;#10;高级模板内容：&amp;#13;&amp;#10;问题（现象）描述:用户来电反映宽带上网慢，已验证身份信息，反映已清在线但无效，要求上门处理&amp;#13;&amp;#10;故障时间:2023-10-06&amp;#13;&amp;#10;服务状态是否正常:是&amp;#13;&amp;#10;设备灯显示:正常&amp;#13;&amp;#10;错误代码:无&amp;#13;&amp;#10;是否重启设备:已重启未恢复&amp;#13;&amp;#10;用户要求:尽快处理，谢谢&amp;#13;&amp;#10;用户来电反映宽带从（2023/10/6）开始（网速慢），错误代码（无），设备灯显示（正常），已建议用户重启设备（已重启未恢复），用户要求尽快上门处理。装机地址（湖北省宜昌市当阳市玉阳街道办事处子龙路社区东正街建安小区16栋1单元3层301户）联系电话（15926970431）&amp;#13;</t>
  </si>
  <si>
    <t>GZ202310132026461069</t>
  </si>
  <si>
    <t>071700444033</t>
  </si>
  <si>
    <t>2023-10-16 14:16:17</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</si>
  <si>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五峰县五峰镇书院坡五峰城关光纤片区5号周边</t>
  </si>
  <si>
    <t>GZ202310131646381641</t>
  </si>
  <si>
    <t>071703933831</t>
  </si>
  <si>
    <t>枝江市马家店街道丰坪巷社区居民委员会</t>
  </si>
  <si>
    <t>2023-10-16 09:21:43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</si>
  <si>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光猫红灯，不能上网，要求师傅尽快上门处理。</t>
  </si>
  <si>
    <t>GZ202310131158021906</t>
  </si>
  <si>
    <t>071703421756</t>
  </si>
  <si>
    <t>向先英</t>
  </si>
  <si>
    <t>2023-10-16 13:58:50</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</si>
  <si>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amp;#13;&amp;#10;高级模板内容：&amp;#13;&amp;#10;问题（现象）描述:宽带无法上网&amp;#13;&amp;#10;故障时间:2023-10-11&amp;#13;&amp;#10;服务状态是否正常:是&amp;#13;&amp;#10;设备灯显示:红灯&amp;#13;&amp;#10;错误代码:无&amp;#13;&amp;#10;是否重启设备:不配合&amp;#13;&amp;#10;用户要求:派人上门维修，加急，请今天之内上门维修&amp;#13;</t>
  </si>
  <si>
    <t>GZ202310130936130604</t>
  </si>
  <si>
    <t>071700890306</t>
  </si>
  <si>
    <t>肖宏涛</t>
  </si>
  <si>
    <t>2023-10-16 15:26:26</t>
  </si>
  <si>
    <t>客户使用手厅一键诊断功能进行宽带故障诊断，诊断结果：1、请致电10010客服热线，为您进一步核查。给您带来的不便，敬请谅解。，故障描述：宽带无法上网&amp;#10;装机地址：湖北省宜昌市当阳市当阳城区营服中心4G-CPE项目卡155-7277-0694号</t>
  </si>
  <si>
    <t>GZ202310121553061609</t>
  </si>
  <si>
    <t>071700348904</t>
  </si>
  <si>
    <t>胡延国</t>
  </si>
  <si>
    <t>2023-10-16 08:17:47</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</si>
  <si>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湖北省宜昌市夷陵区雾渡河镇马卧泥村马卧泥村九组18号周边，宽带无法上网，光猫红灯，重启无效，需要上门处理。</t>
  </si>
  <si>
    <t>GZ202310111359501072</t>
  </si>
  <si>
    <t>071700021262</t>
  </si>
  <si>
    <t>孔德森</t>
  </si>
  <si>
    <t>2023-10-16 14:07:26</t>
  </si>
  <si>
    <t>GZ202310101415291493</t>
  </si>
  <si>
    <t>071700909941</t>
  </si>
  <si>
    <t>邹玉峰</t>
  </si>
  <si>
    <t>2023-10-16 15:37:32</t>
  </si>
  <si>
    <t>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用户反映该地市政完工了，主线宽带已经好了，但分线还是断的，要求公司安排师傅联系上门接线，请处理并回复。</t>
  </si>
  <si>
    <t>GZ202310071157020298</t>
  </si>
  <si>
    <t>2023-10-16 14:03:51</t>
  </si>
  <si>
    <t>网络不稳定&amp;#10;装机地址：湖北省宜昌市宜都市高坝洲镇白洪溪村白洪溪村4组38号周边</t>
  </si>
  <si>
    <t>GZ202310021116240529</t>
  </si>
  <si>
    <t>071700339742</t>
  </si>
  <si>
    <t>胡云霄</t>
  </si>
  <si>
    <t>2023-10-16 08:18:39</t>
  </si>
  <si>
    <t>无法打开网页&amp;#10;装机地址：湖北省宜昌市夷陵区雾渡河镇清江坪村清江坪清江商行周边</t>
  </si>
  <si>
    <t>GZ202310020925501960</t>
  </si>
  <si>
    <t>071700110626</t>
  </si>
  <si>
    <t>2023-10-16 13:58:28</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</si>
  <si>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无异常;&amp;#13;&amp;#10;宽带是否有群体故障告警:无异常;&amp;#13;&amp;#10;线路是否正常:无异常;&amp;#13;&amp;#10;光猫是否正常:无异常;&amp;#13;&amp;#10;上网速度检测:光猫收发光功率异常;&amp;#13;&amp;#10;设备收发光功率是否异常:无异常;&amp;#13;&amp;#10;:宽带无法上网需要专人上门维修</t>
  </si>
  <si>
    <t>GZ202310012113310846</t>
  </si>
  <si>
    <t>071700673885</t>
  </si>
  <si>
    <t>付瑞华</t>
  </si>
  <si>
    <t>2023-10-16 08:31:44</t>
  </si>
  <si>
    <t>071700673885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FTTB设备是否正常:无异常;&amp;#13;&amp;#10;:&amp;#13;&amp;#10;CPE宽带无法使用，重启无法恢复，要求前往维护，请公司尽快处理并回复。</t>
  </si>
  <si>
    <t>GZ202309241425242222</t>
  </si>
  <si>
    <t>2023-10-16 14:04:40</t>
  </si>
  <si>
    <t>101004光猫断电离线&amp;#10;装机地址：湖北省宜昌市枝江市安福寺镇上柏坪村上柏坪村三组82号周边</t>
  </si>
  <si>
    <t>ZX202310152141542434</t>
  </si>
  <si>
    <t>孙林</t>
  </si>
  <si>
    <t>2023-10-16 09:07:41</t>
  </si>
  <si>
    <t>高级模板内容：&amp;#10;投诉问题描述:用户反馈要求线上解除复通，机主本人在国外无法线下复通，或者为其15671010791办理流量封顶解除也可以，烦请协助谢谢！&amp;#10;用户状态为:非实名停机&amp;#10;停机原因:非实名停机&amp;#10;前台是否按流程解释:是&amp;#10;用户要求:用户反馈要求线上解除复通，机主本人在国外无法线下复通，或者为其15671010791办理流量封顶解除也可以，烦请协助谢谢！&amp;#10;第二联系电话:15671010791</t>
  </si>
  <si>
    <t>ZX202310151618020994</t>
  </si>
  <si>
    <t>余雪源</t>
  </si>
  <si>
    <t>2023-10-16 09:04:12</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</si>
  <si>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-1302:09:455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用户要求在线处理，前台解释无效，请处理&amp;#13;&amp;#10;用户状态为:局方停机&amp;#13;&amp;#10;停机原因:集团鹰眼监测诈骗停机（异常换机）&amp;#13;&amp;#10;前台是否按流程解释:是&amp;#13;&amp;#10;用户要求:开机&amp;#13;&amp;#10;第二联系电话:18671712345&amp;#13;</t>
  </si>
  <si>
    <t>ZX202310151310482258</t>
  </si>
  <si>
    <t>2023-10-16 09:30:18</t>
  </si>
  <si>
    <t>判断省分:湖北&amp;#13;&amp;#10;:失败&amp;#13;&amp;#10;node_42:&amp;#13;&amp;#10;:其他合约&amp;#13;&amp;#10;:异地&amp;#13;&amp;#10;:不认可/无法提供相关证件&amp;#13;&amp;#10;:&amp;#13;&amp;#10;&amp;#13;&amp;#10;高级模板内容：&amp;#13;&amp;#10;问题描述:用户来电称12号在成都的营业厅提交了复机和销户资料，营业厅告知已转交湖北后台&amp;#13;&amp;#10;第二联系方式:13207227708&amp;#13;&amp;#10;销户原因:不想用了&amp;#13;&amp;#10;用户要求:尽快销户&amp;#13;</t>
  </si>
  <si>
    <t>ZX202310151015520902</t>
  </si>
  <si>
    <t>刘俊豪</t>
  </si>
  <si>
    <t>2023-10-16 09:01:40</t>
  </si>
  <si>
    <t>:不认可&amp;#10;判断省分:湖北&amp;#10;node_134:&amp;#10;获取入参:&amp;#10;node_180:&amp;#10;判断局方停机状态:&amp;#10;:&amp;#10;node_223::其他原因&amp;#10;判断地市:其他地市&amp;#10;:不认可&amp;#10;局方停机/复通历史记录：1、停机模型:集团反诈中心模型ZB0051-00022、停机原因:鹰眼诈骗模型编码ZB0051-0002：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-0616:18:275、复通指引:复机渠道：线下营业厅。用户本人可持身份证原件，原SIM号卡，到号卡归属地联通自有实体营业厅完成实人认证，签署法律风险告知书后可办理复机，只能复机一次，若再次被关停，则不予复机。6、信安近60天复机次数:1--&gt;系统判断的原因分类是否明确:&amp;#10;&amp;#10;高级模板内容：&amp;#10;投诉问题描述:客户来电无法使用&amp;#10;用户状态为:局方停机&amp;#10;停机原因:鹰眼诈骗模型编码ZB0051-0002：首次关停可携带本人有效证件到号码归属地自营厅核验签署法律风险告知书复机一次。&amp;#10;前台是否按流程解释:是&amp;#10;用户要求:客户要求复机，在异地&amp;#10;第二联系电话:18524097605</t>
  </si>
  <si>
    <t>ZX202310161132401645</t>
  </si>
  <si>
    <t>贾婷婷</t>
  </si>
  <si>
    <t>2023-10-16 13:18:41</t>
  </si>
  <si>
    <t>:不认可&amp;#13;&amp;#10;判断省分:湖北&amp;#13;&amp;#10;node_134:&amp;#13;&amp;#10;获取入参:&amp;#13;&amp;#10;node_180:&amp;#13;&amp;#10;判断局方停机状态:&amp;#13;&amp;#10;:&amp;#13;&amp;#10;node_223::其他&amp;#13;&amp;#10;判断是否局方停机:&amp;#13;&amp;#10;:无&amp;#13;&amp;#10;:小于等于7天/30天&amp;#13;&amp;#10;:不认可&amp;#13;&amp;#10;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-0712:44:205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0--&gt;系统判断的原因分类是否明确:&amp;#13;&amp;#10;&amp;#13;&amp;#10;高级模板内容：&amp;#13;&amp;#10;投诉问题描述:要求线上复机&amp;#13;&amp;#10;用户状态为:局方半停&amp;#13;&amp;#10;停机原因:新入网未正常使用半停（机主停机之日起30天内手厅自助复通，如逾期前往营业厅办理，原则复机一次）&amp;#13;&amp;#10;前台是否按流程解释:是&amp;#13;&amp;#10;用户要求:尽快回复&amp;#13;&amp;#10;第二联系电话:15335728345&amp;#13;</t>
  </si>
  <si>
    <t>号码关停： 新入网未正常使用半停AA。用户反映停机问题，经核实需客户回传资料后审核复机，用户满意。</t>
  </si>
  <si>
    <t>ZX202310151626401057</t>
  </si>
  <si>
    <t>施程诚</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</si>
  <si>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集团反诈中心模型ZB0024-00012、停机原因:集团鹰眼GoIP模型回访反馈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-1117:08:125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用户去归属地自营厅表示无法处理，用户要求线上复机&amp;#13;&amp;#10;用户状态为:局方停机&amp;#13;&amp;#10;停机原因:集团鹰眼GoIP模型回访反馈停机：首次关停可携带本人有效证件、本机号卡到归属地自营厅核验签署承诺书复机一次&amp;#13;&amp;#10;前台是否按流程解释:是&amp;#13;&amp;#10;用户要求:用户去归属地自营厅表示无法处理，用户要求线上复机&amp;#13;&amp;#10;第二联系电话:19071388475&amp;#13;</t>
  </si>
  <si>
    <t>号码关停：:集团鹰眼GoIP模型回访反馈停机AA，用户已到营业厅复机后注销，回访用户关机</t>
  </si>
  <si>
    <t>ZX202310160902120314</t>
  </si>
  <si>
    <t>刘明祥</t>
  </si>
  <si>
    <t>2023-10-16 11:59:22</t>
  </si>
  <si>
    <t>:不认可&amp;#13;&amp;#10;判断省分:湖北&amp;#13;&amp;#10;node_134:&amp;#13;&amp;#10;获取入参:&amp;#13;&amp;#10;node_180:&amp;#13;&amp;#10;判断局方停机状态:&amp;#13;&amp;#10;:&amp;#13;&amp;#10;node_223::其他&amp;#13;&amp;#10;判断是否局方停机:&amp;#13;&amp;#10;:有&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-1410:53:535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1--&gt;系统判断的原因分类是否明确:&amp;#13;&amp;#10;&amp;#13;&amp;#10;高级模板内容：&amp;#13;&amp;#10;投诉问题描述:局方半停要求复机&amp;#13;&amp;#10;用户状态为:高额半停机加局方半停&amp;#13;&amp;#10;停机原因:本地异常号卡语音半停（机主停机之日起30天内在中国联通APP进行自助复通，如逾期需前往营业厅办理，原则复机一次）&amp;#13;&amp;#10;前台是否按流程解释:是&amp;#13;&amp;#10;用户要求:用户对停机不认可，要求给予合理说法。&amp;#13;&amp;#10;第二联系电话:13855753640&amp;#13;</t>
  </si>
  <si>
    <t>号码关停：本地异常号卡语音半停AA，已请客户回传以下资料：身份证正、反面照，手持证件正面照及开机承诺函至13032700872微信号，审核通过后办理开机。如该号码再次被举报则永久关停，客户知晓。</t>
  </si>
  <si>
    <t>ZX202310151755241612</t>
  </si>
  <si>
    <t>2023-10-16 15:14:38</t>
  </si>
  <si>
    <t>:不认可&amp;#13;&amp;#10;判断省分:湖北&amp;#13;&amp;#10;node_134:&amp;#13;&amp;#10;获取入参:&amp;#13;&amp;#10;node_180:&amp;#13;&amp;#10;判断局方停机状态:&amp;#13;&amp;#10;:&amp;#13;&amp;#10;node_223::其他&amp;#13;&amp;#10;判断是否局方停机:&amp;#13;&amp;#10;:无&amp;#13;&amp;#10;:大于7/30天&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-0214:41:155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0--&gt;系统判断的原因分类是否明确:&amp;#13;&amp;#10;&amp;#13;&amp;#10;高级模板内容：&amp;#13;&amp;#10;投诉问题描述:用户来电称之前反映过这个问题，后台要求加13032700872微信，但是用户加了显示微信不存在，请处理，谢谢。&amp;#13;&amp;#10;用户状态为:局方半停&amp;#13;&amp;#10;停机原因:本地异常号卡语音半停&amp;#13;&amp;#10;前台是否按流程解释:是&amp;#13;&amp;#10;用户要求:要求复通&amp;#13;&amp;#10;第二联系电话:无&amp;#13;</t>
  </si>
  <si>
    <t>号码关停：本地异常号卡语音半停AA。用户反映号码关停问题，已添加用户微信，并请客户回传以下资料：身份证正、反面照，SIM卡及开机承诺函至13032700872微信号，审核通过后办理开机。如该号码再次被举报则永久关停，用户认可满意</t>
  </si>
  <si>
    <t>ZX202310151450230368</t>
  </si>
  <si>
    <t>梅伟</t>
  </si>
  <si>
    <t>2023-10-16 11:42:21</t>
  </si>
  <si>
    <t>:不认可&amp;#13;&amp;#10;判断省分:湖北&amp;#13;&amp;#10;node_134:&amp;#13;&amp;#10;获取入参:&amp;#13;&amp;#10;node_180:&amp;#13;&amp;#10;判断局方停机状态:&amp;#13;&amp;#10;:&amp;#13;&amp;#10;node_223::其他&amp;#13;&amp;#10;判断是否局方停机:&amp;#13;&amp;#10;:有&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-1311:04:185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0--&gt;系统判断的原因分类是否明确:&amp;#13;&amp;#10;&amp;#13;&amp;#10;高级模板内容：&amp;#13;&amp;#10;投诉问题描述:用户来电反映对局方停机不认可，不愿到营业厅咨询办理，要求在线复机，请协助处理，谢谢！&amp;#13;&amp;#10;用户状态为:局方半停&amp;#13;&amp;#10;停机原因:本地异常号卡语音半停（机主停机之日起30天内在中国联通APP进行自助复通，如逾期需前往营业厅办理，原则复机一次）&amp;#13;&amp;#10;前台是否按流程解释:是&amp;#13;&amp;#10;用户要求:在线复机&amp;#13;&amp;#10;第二联系电话:17621648317&amp;#13;</t>
  </si>
  <si>
    <t>号码关停：本地异常号卡语音半停AA。用户反映号码停机问题，经核实， 客户号码因本地异常号卡语音半停 而局方停机，根据相关要求进行关停处理。已请其回传以下资料：身份证正、反面照，及风险告知书至13032700872微信号，审核通过后为用户办理开机。客户表示知晓。</t>
  </si>
  <si>
    <t>ZX202310151334442400</t>
  </si>
  <si>
    <t>张芷若</t>
  </si>
  <si>
    <t>2023-10-16 19:34:28</t>
  </si>
  <si>
    <t>:不认可&amp;#13;&amp;#10;判断省分:湖北&amp;#13;&amp;#10;node_134:&amp;#13;&amp;#10;获取入参:&amp;#13;&amp;#10;node_180:&amp;#13;&amp;#10;判断局方停机状态:&amp;#13;&amp;#10;:&amp;#13;&amp;#10;node_223::其他&amp;#13;&amp;#10;判断是否局方停机:&amp;#13;&amp;#10;:无&amp;#13;&amp;#10;:大于7/30天&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-0714:33:175、复通指引:复机渠道：中国联通APP、线下营业厅，原则上复机1次。&amp;#13;&amp;#10;①用户本人可通过中国联通APP进行自助复机，本机登录联通手机营业厅APP（登录后搜索“自助复通”或点击链接https://u.10010.cn/qAoLm，(复通时请关闭手机WIFI）），按提示完成实人核验即可恢复服务，&amp;#13;&amp;#10;②用户本人持有效身份证件和手机卡到号卡归属地自有实体营业厅/全国任一家自有实体营业厅完成实人认证。6、信安近60天复机次数:0--&gt;系统判断的原因分类是否明确:&amp;#13;&amp;#10;&amp;#13;&amp;#10;高级模板内容：&amp;#13;&amp;#10;投诉问题描述:局方停机需要复通，无法到归属地，请处理。&amp;#13;&amp;#10;用户状态为:局方半停&amp;#13;&amp;#10;停机原因:本地异常号卡语音半停（机主停机之日起30天内在中国联通APP进行自助复通，如逾期需前往营业厅办理，原则复机一次）&amp;#13;&amp;#10;前台是否按流程解释:否&amp;#13;&amp;#10;用户要求:局方停机需要复通，无法到归属地，请处理。&amp;#13;&amp;#10;第二联系电话:15154759171&amp;#13;</t>
  </si>
  <si>
    <t>ZX202310151519200588</t>
  </si>
  <si>
    <t>2023-10-16 10:48:04</t>
  </si>
  <si>
    <t>:不认可&amp;#13;&amp;#10;判断省分:湖北&amp;#13;&amp;#10;node_134:&amp;#13;&amp;#10;获取入参:&amp;#13;&amp;#10;node_180:&amp;#13;&amp;#10;判断局方停机状态:&amp;#13;&amp;#10;:&amp;#13;&amp;#10;node_223::其他&amp;#13;&amp;#10;判断是否局方停机:&amp;#13;&amp;#10;:无&amp;#13;&amp;#10;:小于等于7天/30天&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-1422:46:255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0--&gt;系统判断的原因分类是否明确:&amp;#13;&amp;#10;&amp;#13;&amp;#10;高级模板内容：&amp;#13;&amp;#10;投诉问题描述:停机不认可，要求复通，解释不认可，不愿去营业厅，要求我方处理&amp;#13;&amp;#10;用户状态为:局方半停&amp;#13;&amp;#10;停机原因: 本地异常号卡语音半停（机主停机之日起30天内在中国联通APP进行自助复通，如逾期需前往营业厅办理，原则复机一次）&amp;#13;&amp;#10;前台是否按流程解释:是&amp;#13;&amp;#10;用户要求:停机不认可，要求复通，解释不认可，不愿去营业厅，要求我方处理&amp;#13;&amp;#10;第二联系电话:13207203222&amp;#13;</t>
  </si>
  <si>
    <t>号码关停：本地异常号卡语音半停AA。用户反映局方停机问题，已请客户回传以下资料：身份证正、反面照，SIM卡及开机承诺函至13032700872微信号，审核通过后办理开机。如该号码再次被举报则永久关停，客户知晓。</t>
  </si>
  <si>
    <t>ZX202310151947092134</t>
  </si>
  <si>
    <t>李平</t>
  </si>
  <si>
    <t>2023-10-16 10:54:48</t>
  </si>
  <si>
    <t>:不认可&amp;#13;&amp;#10;判断省分:湖北&amp;#13;&amp;#10;node_134:&amp;#13;&amp;#10;获取入参:&amp;#13;&amp;#10;node_180:&amp;#13;&amp;#10;判断局方停机状态:&amp;#13;&amp;#10;:&amp;#13;&amp;#10;node_223::其他&amp;#13;&amp;#10;判断是否局方停机:&amp;#13;&amp;#10;:有&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-1517:42:005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2--&gt;系统判断的原因分类是否明确:&amp;#13;&amp;#10;&amp;#13;&amp;#10;高级模板内容：&amp;#13;&amp;#10;投诉问题描述:局方停机&amp;#13;&amp;#10;用户状态为:局方停机&amp;#13;&amp;#10;停机原因:本地异常号卡语音半停（机主停机之日起30天内在中国联通APP进行自助复通，如逾期需前往营业厅办理，原则复机一次）&amp;#13;&amp;#10;前台是否按流程解释:是&amp;#13;&amp;#10;用户要求:解封&amp;#13;&amp;#10;第二联系电话:15090858896&amp;#13;</t>
  </si>
  <si>
    <t>号码关停：本地异常号卡语音半停AA。用户反映停机问题，经核实客户已通过手厅复机一次，现需回传资料后复机，客户满意。</t>
  </si>
  <si>
    <t>ZX202310151709361334</t>
  </si>
  <si>
    <t>李凤莲</t>
  </si>
  <si>
    <t>2023-10-16 10:54:41</t>
  </si>
  <si>
    <t>:不认可&amp;#13;&amp;#10;判断省分:湖北&amp;#13;&amp;#10;node_134:&amp;#13;&amp;#10;获取入参:&amp;#13;&amp;#10;node_180:&amp;#13;&amp;#10;判断局方停机状态:&amp;#13;&amp;#10;:&amp;#13;&amp;#10;node_223::其他&amp;#13;&amp;#10;判断是否局方停机:&amp;#13;&amp;#10;:无&amp;#13;&amp;#10;:小于等于7天/30天&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-1422:46:265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0--&gt;系统判断的原因分类是否明确:&amp;#13;&amp;#10;&amp;#13;&amp;#10;高级模板内容：&amp;#13;&amp;#10;投诉问题描述:对封停不认可&amp;#13;&amp;#10;用户状态为:局方半停&amp;#13;&amp;#10;停机原因:本地异常号卡语音半停（机主停机之日起30天内在中国联通APP进行自助复通，如逾期需前往营业厅办理，原则复机一次）&amp;#13;&amp;#10;前台是否按流程解释:否&amp;#13;&amp;#10;用户要求:要求线上办理复机，请后台协助处理，谢谢&amp;#13;&amp;#10;第二联系电话:19530976891&amp;#13;</t>
  </si>
  <si>
    <t>号码关停：本地异常号卡语音半停AA。用户反映停机问题，经核实客户因本地异常号卡语音半停，现已通过手厅上传资料，我司申请复机。客户满意。</t>
  </si>
  <si>
    <t>ZX202310152054292353</t>
  </si>
  <si>
    <t>桑黎红</t>
  </si>
  <si>
    <t>2023-10-16 18:31:16</t>
  </si>
  <si>
    <t>【2022年上工信部测评重保用户】: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2、停机原因:集团鹰眼监测诈骗停机（异常换机）：首次关停可携带本人有效证件、本机号卡到归属地自营厅核验签署承诺书复机一次3、解释口径:4、停机时间:2023-10-0822:54:465、复通指引:6、信安近60天复机次数:--&gt;系统判断的原因分类是否明确:&amp;#13;&amp;#10;&amp;#13;&amp;#10;高级模板内容：&amp;#13;&amp;#10;投诉问题描述:用户来电要求我方线上复机，已在线解释，用户不认可，请协助处理&amp;#13;&amp;#10;用户状态为:局方停机&amp;#13;&amp;#10;停机原因:集团鹰眼监测诈骗停机（异常换机）：首次关停可携带本人有效证件、本机号卡到归属地自营厅核验签署承诺书复机一次&amp;#13;&amp;#10;前台是否按流程解释:是&amp;#13;&amp;#10;用户要求:复机&amp;#13;&amp;#10;第二联系电话:17705399755&amp;#13;</t>
  </si>
  <si>
    <t>号码关停：集团鹰眼监测诈骗停机（异常换机）AA。用户反映号码停机，经核实，客户号码因集团鹰眼监测诈骗停机（异常换机）而局方停机，根据相关要求进行关停处理。已请其回传以下资料：身份证正、反面照，及风险告知书至13032700872微信号，审核通过后为用户办理开机。客户表示知晓</t>
  </si>
  <si>
    <t>ZX202310151539480723</t>
  </si>
  <si>
    <t>梅爱军</t>
  </si>
  <si>
    <t>2023-10-16 10:00:49</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</si>
  <si>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-09-0908:19:265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用户来电反映号码被封停，人不在本地&amp;#13;&amp;#10;用户状态为:局方停机&amp;#13;&amp;#10;停机原因:集团鹰眼监测诈骗停机（异常换机）：首次关停可携带本人有效证件、本机号卡到归属地自营厅核验签署承诺书复机一次&amp;#13;&amp;#10;前台是否按流程解释:是&amp;#13;&amp;#10;用户要求:马上复机&amp;#13;&amp;#10;第二联系电话:13777749765&amp;#13;</t>
  </si>
  <si>
    <t>号码关停：集团鹰眼监测诈骗停机（异常换机）AA。用户反映停机问题，经核实已告知客户回传资料，审核后复机，客户满意。</t>
  </si>
  <si>
    <t>ZX202310151600470865</t>
  </si>
  <si>
    <t>杨飞鸯</t>
  </si>
  <si>
    <t>2023-10-16 15:30:57</t>
  </si>
  <si>
    <t>:不认可&amp;#13;&amp;#10;判断省分:湖北&amp;#13;&amp;#10;node_134:&amp;#13;&amp;#10;获取入参:&amp;#13;&amp;#10;node_180:&amp;#13;&amp;#10;判断局方停机状态:&amp;#13;&amp;#10;:&amp;#13;&amp;#10;node_223::其他&amp;#13;&amp;#10;判断是否局方停机:&amp;#13;&amp;#10;:无&amp;#13;&amp;#10;:大于7/30天&amp;#13;&amp;#10;:不认可&amp;#13;&amp;#10;局方停机/复通历史记录：1、停机模型:省分自有模型710007-00042、停机原因:静默号卡关停模型（风险打标）：信安风险打标语音半停，24小时内手厅进行二次实人认证或到号码归属自有营业厅核验。3、解释口径:由于您的手机号码存在信息安全风险，为保障您的合法权益不受侵害，防止您名下号码被他人非法利用，根据《中华人民共和国反电信网络诈骗法》相关要求，需进行实名核验，24小时未核验或未通过核验，将暂停该号码部分功能。4、停机时间:2023-06-1021:01:005、复通指引:复机渠道：中国联通APP、线下营业厅，不限制复通次数。&amp;#13;&amp;#10;①用户本人可通过中国联通APP进行自助复机，登录联通手机营业厅APP（登录后搜索“自助复通”或点击链接https://u.10010.cn/qAoLm，(复通时请关闭手机WIFI）），按提示完成实人认证即可恢复服务，&amp;#13;&amp;#10;②用户本人持有效身份证件和手机卡到号卡归属地自有实体营业厅完成实人认证后，即可恢复服务。6、信安近60天复机次数:0--&gt;系统判断的原因分类是否明确:&amp;#13;&amp;#10;&amp;#13;&amp;#10;高级模板内容：&amp;#13;&amp;#10;投诉问题描述:用户要求复机&amp;#13;&amp;#10;用户状态为:局方半停&amp;#13;&amp;#10;停机原因:静默号卡关停模型（风险打标）：信安风险打标语音半停，24小时内手厅进行二次实人认证或到号码归属自有营业厅核验。&amp;#13;&amp;#10;前台是否按流程解释:是&amp;#13;&amp;#10;用户要求:复机&amp;#13;&amp;#10;第二联系电话:13872668532&amp;#13;</t>
  </si>
  <si>
    <t>号码关停：静默号卡关停模型（风险打标）AA。用户反映号码关停问题，已告知用户可通过手厅操作进行二次实人认证或到号码归属自有营业厅核验，用户知晓满意</t>
  </si>
  <si>
    <t>ZX202310161030371077</t>
  </si>
  <si>
    <t>董焱</t>
  </si>
  <si>
    <t>2023-10-16 15:04:09</t>
  </si>
  <si>
    <t>:不认可&amp;#13;&amp;#10;判断省分:湖北&amp;#13;&amp;#10;node_134:&amp;#13;&amp;#10;获取入参:&amp;#13;&amp;#10;node_180:&amp;#13;&amp;#10;判断局方停机状态:&amp;#13;&amp;#10;:&amp;#13;&amp;#10;node_223::其他&amp;#13;&amp;#10;判断是否局方停机:&amp;#13;&amp;#10;:无&amp;#13;&amp;#10;:大于7/30天&amp;#13;&amp;#10;:不认可&amp;#13;&amp;#10;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-07-1512:34:285、复通指引:复机渠道：中国联通APP、线下营业厅，原则上复机1次。&amp;#13;&amp;#10;①用户本人可通过中国联通APP进行自助复机，本机登录联通手机营业厅APP（登录后搜索“自助复通”或点击链接https://u.10010.cn/qAoLm，(复通时请关闭手机WIFI）），按提示完成实人核验即可恢复服务，&amp;#13;&amp;#10;②用户本人持有效身份证件和手机卡到号卡归属地自有实体营业厅/全国任一家自有实体营业厅完成实人认证。6、信安近60天复机次数:0--&gt;系统判断的原因分类是否明确:&amp;#13;&amp;#10;&amp;#13;&amp;#10;高级模板内容：&amp;#13;&amp;#10;投诉问题描述:局方半停，称不方便去营业厅&amp;#13;&amp;#10;用户状态为:局方半停&amp;#13;&amp;#10;停机原因:新入网未正常使用半停（机主停机之日起30天内手厅自助复通，如逾期前往营业厅办理，原则复机一次）&amp;#13;&amp;#10;前台是否按流程解释:是&amp;#13;&amp;#10;用户要求:线上复机&amp;#13;&amp;#10;第二联系电话:15871584539&amp;#13;</t>
  </si>
  <si>
    <t>号码关停：新入网未正常使用半停AA。用户反映停机问题，经核实已告知客户携带身份证至营业厅办理实名，客户满意。</t>
  </si>
  <si>
    <t>ZX202310151000490808</t>
  </si>
  <si>
    <t>曹友朝</t>
  </si>
  <si>
    <t>2023-10-16 12:07:00</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</si>
  <si>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0020-00022、停机原因:鹰眼图数据库社区发现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-03-2208:23:325、复通指引:6、信安近60天复机次数:0--&gt;系统判断的原因分类是否明确:&amp;#13;&amp;#10;&amp;#13;&amp;#10;高级模板内容：&amp;#13;&amp;#10;投诉问题描述:客户要求恢复号码使用不愿意前往营业厅要求核实处理回复请处理谢谢&amp;#13;&amp;#10;用户状态为:局方停机&amp;#13;&amp;#10;停机原因: 鹰眼图数据库社区发现模型停机&amp;#13;&amp;#10;前台是否按流程解释:是&amp;#13;&amp;#10;用户要求:线上复机&amp;#13;&amp;#10;第二联系电话:15549316440&amp;#13;</t>
  </si>
  <si>
    <t>号码关停：鹰眼图数据库社区发现模型停机AA，已请客户回传以下资料：身份证正、反面照，手持证件正面照及开机承诺函至13032700872微信号，审核通过后办理开机。如该号码再次被举报则永久关停，客户知晓。</t>
  </si>
  <si>
    <t>ZX202310161120191531</t>
  </si>
  <si>
    <t>林佳晨</t>
  </si>
  <si>
    <t>2023-10-16 14:13:08</t>
  </si>
  <si>
    <t>&amp;#10;高级模板内容：&amp;#10;投诉问题描述:用户来电不在归属地无法回去。&amp;#10;用户状态为:局方停机&amp;#10;停机原因:鹰眼诈骗模型编码ZB0060-0001：首次关停可携带本人有效证件到号码归属地自营厅核验签署法律风险告知书复机一次。&amp;#10;前台是否按流程解释:是&amp;#10;用户要求:用户要求我方在线处理&amp;#10;第二联系电话:19079441486</t>
  </si>
  <si>
    <t>号码关停：鹰眼诈骗模型编码ZB0060-0001AA。用户反映停机问题，经核实需客户回传资料后审核复机，用户满意。</t>
  </si>
  <si>
    <t>TS202310151055050363</t>
  </si>
  <si>
    <t>2023-10-16 16:08:52</t>
  </si>
  <si>
    <t>主办单位：湖北&amp;#10;客户类别：首次投诉&amp;#10;10010是否打通：否&amp;#10;是否二次致电10015：是&amp;#10;是否联系：否&amp;#10;升级倾向：&amp;#10;号码归属省：湖北&amp;#10;SVIP等级：&amp;#10;1.问题类型:;&amp;#10;2.投诉类型:办理争议;&amp;#10;3.营业厅地址:;&amp;#10;4.位置信息:;&amp;#10;5.位置发生地:;&amp;#10;6.投诉内容:什么垃圾业务，全都按照说明操作，就是申请都点不进去，app做不好就不要上，在线还处理不了，一个号码还没顾上开机就给我搞半停机，自助复通还点不了，就没见过这么离谱的东西，给人添堵倒是有一手&amp;#10;8.办理业务的名称:自助复通&amp;#10;8.无法办理的渠道:中国联通APP</t>
  </si>
  <si>
    <t>号码关停：新入网未正常使用半停AA①客户基本资料：业务号码：15587959311、客户姓名：杨娜、套餐情况：5G副卡基本套餐(优享服务)；客户反映复机的问题； &amp;#10;②首次联系客户时间：2023-10-15 14:40:00&amp;#10;③投诉核查处理情况：收到贵部转办，我司立即组织核查，经核实，客户因新入网未正常使用半停。需提供以下资料：身份证正、反面照，手持证件正面照及开机承诺函至13032700872微信号，审核通过后办理开机。用户不愿提供，无法线上复机，解释中用户骂人，满意度一般； &amp;#10;④答复客户时间及客户满意度评价：根据上述核实情况，我司于2023-10-15 14:40:00联系客户一般，回单人：胡春燕、联系方式：07176921001&amp;#10;⑤投诉核查关联材料：无。"</t>
  </si>
  <si>
    <t>TS202310152143251696</t>
  </si>
  <si>
    <t>2023-10-16 09:44:33</t>
  </si>
  <si>
    <t>主办单位：湖北&amp;#10;客户类别：首次投诉&amp;#10;10010是否打通：否&amp;#10;是否二次致电10015：是&amp;#10;是否联系：否&amp;#10;升级倾向：&amp;#10;号码归属省：湖北&amp;#10;SVIP等级：&amp;#10;1.问题类型:;&amp;#10;2.投诉类型:服务质量;&amp;#10;3.营业厅地址:;&amp;#10;4.位置信息:昆明路;&amp;#10;5.位置发生地:;&amp;#10;6.投诉内容:我本人于10年月2号新办理的电话号码，近期发现电话已被无故停机了，理由为涉嫌诈骗电话!本人新办的号至今就打过1分钟电话(误拔10086),才用0.06MB流量，0条短信，为何涉嫌诈骗电话？本人现在在山东，无法亲临湖北营业厅办理！请给予办理立即以免影响我的正常使用！以上所述均有图片为证。&amp;#10;问题发生地：其他（中国联通营业厅）&amp;#10;问题类型：其他（新开的号码，竞然无故给我停机）&amp;#10;问题发生时间：2023-10-1521:30</t>
  </si>
  <si>
    <t>号码关停①客户投诉产生的原因：客户反映号码停机问题。								&amp;#10;②客户投诉问题核查情况及解决方案：收到贵部转办后，我司立即组织调查。经核实，客户号码因集团鹰眼监测诈骗停机（异常换机）而局方停机，根据相关要求进行关停处理。已请其回传以下资料：身份证正、反面照，及风险告知书至13032700872微信号，审核通过后为用户办理开机。客户表示知晓。								&amp;#10;③客户问题满意度：满意。								&amp;#10;④回单人:宜昌客服王晓玉；联系电话：07176921001。</t>
  </si>
  <si>
    <t>TS202310152053591211</t>
  </si>
  <si>
    <t>张家斌</t>
  </si>
  <si>
    <t>2023-10-16 10:38:13</t>
  </si>
  <si>
    <t>判断省分:其他省分&amp;#13;&amp;#10;:增值业务争议&amp;#13;&amp;#10;判断省分:湖北&amp;#13;&amp;#10;:移网&amp;#13;&amp;#10;:在补救范围内&amp;#13;&amp;#10;:不认可&amp;#13;&amp;#10;:小于等于500元，且仅限单倍、月份不超过12个月&amp;#13;&amp;#10;:&amp;#13;&amp;#10;&amp;#13;&amp;#10;高级模板内容：&amp;#13;&amp;#10;投诉问题描述:用户来电要求取消环球时报，知音，包罗万象（新版）等增值业务，前台无法退订&amp;#13;&amp;#10;业务名称:包罗万象（新版），知音，环球时报&amp;#13;&amp;#10;无法办理原因:无法取消&amp;#13;&amp;#10;办理渠道:无&amp;#13;&amp;#10;用户要求:用户要求取消，烦请后台协助处理，谢谢，&amp;#13;</t>
  </si>
  <si>
    <t>BL202310161012521791</t>
  </si>
  <si>
    <t>071700042465</t>
  </si>
  <si>
    <t>高玉钦</t>
  </si>
  <si>
    <t>2023-10-16 14:42:20</t>
  </si>
  <si>
    <t>&gt;业务号码&gt;071700042465；&gt;号码归属地&gt;宜昌；&gt;产品名称&gt;唱吧；&gt;产品代码&gt;无；&gt;产品编码&gt;2400081800；&gt;订购时间&gt;2023-10-1418:26:48；&gt;核查情况&gt;平台故障；&gt;不规范定制分类&gt;平台故障，无法判责；&gt;退费金额&gt;25元；&gt;退费时间&gt;2023-10-16；&gt;投诉内容&gt;&amp;#10;22年Q3Q4重点客户22年Q3Q4重点客户【2022年上工信部测评重保用户】22年Q3Q4重点客户判断省分:湖北&amp;#10;:增值业务费用争议（含炫彩通信助理包云盘版等组合类增值业务）&amp;#10;:固网&amp;#10;:是&amp;#10;:不认可&amp;#10;:小于等于500元，且仅限单倍、月份不超过12个月&amp;#10;:&amp;#10;&amp;#10;高级模板内容：&amp;#10;赔付类型：:增值业务争议&amp;#10;CBSS账单扣费名称：:唱吧&amp;#10;办理渠道:13217271350&amp;#10;赔付月份：:2023年10月&amp;#10;返还倍率:单倍&amp;#10;赔付金额：:25&amp;#10;是否已经取消业务:是&amp;#10;是否承诺退费：:是&amp;#10;用户是否需要回复：:否&amp;#10;用户要求：:用户来电要求退费，坐席已取消业务。</t>
  </si>
  <si>
    <t>BL202310161107410239</t>
  </si>
  <si>
    <t>071700046134</t>
  </si>
  <si>
    <t>黎睿</t>
  </si>
  <si>
    <t>2023-10-16 16:03:11</t>
  </si>
  <si>
    <t>&gt;业务号码&gt;071700046134；&gt;号码归属地&gt;宜昌；&gt;产品名称&gt;智享音乐；&gt;产品代码&gt;24000064；&gt;产品编码&gt;2400006421；&gt;订购时间&gt;2023-09-3010:08:42；&gt;核查情况&gt;平台故障；&gt;不规范定制分类&gt;平台故障，无法判责；&gt;退费金额&gt;29元；&gt;退费时间&gt;2023-10-16；&gt;投诉内容&gt;--------------&amp;#10;高级模板内容：&amp;#10;赔付类型：:增值业务争议&amp;#10;CBSS账单扣费名称：:增值业务费_TV增值-应用-音乐_TV增值-应用-音乐&amp;#10;办理渠道:IPTV渠道订购&amp;#10;赔付月份：:2023年10月&amp;#10;返还倍率:单倍&amp;#10;赔付金额：:29&amp;#10;是否已经取消业务:是&amp;#10;是否承诺退费：:是&amp;#10;用户是否需要回复：:否&amp;#10;用户要求：:退费</t>
  </si>
  <si>
    <t>BL202310161039072254</t>
  </si>
  <si>
    <t>071700048639</t>
  </si>
  <si>
    <t>谭必武</t>
  </si>
  <si>
    <t>2023-10-16 14:30:27</t>
  </si>
  <si>
    <t>&gt;业务号码&gt;071700048639;&gt;号码归属地&gt;宜昌;&gt;产品名称&gt;智享音乐;&gt;产品代码&gt;24000064;&gt;产品编码&gt;2400006421;&gt;订购时间&gt;2023-10-1509:40:08;&gt;核查情况&gt;平台故障;&gt;不规范定制分类&gt;平台故障，无法判责;&gt;赔付金额&gt;29元;&gt;退费时间&gt;2023-10-16;&gt;投诉内容&gt;[65岁以上老人]判断省分:其他省分&amp;#10;:增值业务争议&amp;#10;判断省分:湖北&amp;#10;:固网&amp;#10;:是&amp;#10;:不认可&amp;#10;:小于等于500元，且仅限单倍、月份不超过12个月&amp;#10;:&amp;#10;&amp;#10;高级模板内容：&amp;#10;赔付类型：:增值业务争议&amp;#10;CBSS账单扣费名称：:_TV增值-应用-音乐&amp;#10;SP产品ID/元素ID：:/&amp;#10;办理渠道:/&amp;#10;赔付月份：:2023年10月&amp;#10;返还倍率:单倍&amp;#10;赔付金额：:29&amp;#10;是否已经取消业务:是&amp;#10;是否承诺退费：:是&amp;#10;用户是否需要回复：:否&amp;#10;用户要求：:用户要求退费</t>
  </si>
  <si>
    <t>BL202310151808580912</t>
  </si>
  <si>
    <t>071700304778</t>
  </si>
  <si>
    <t>望西英</t>
  </si>
  <si>
    <t>2023-10-16 10:51:18</t>
  </si>
  <si>
    <t>&gt;业务号码&gt;071700304778；&gt;号码归属地&gt;宜昌；&gt;产品名称&gt;	那豆少儿萌宝星空；&gt;产品代码&gt;无；&gt;产品编码&gt;24000390122400004712；&gt;订购时间&gt;2023-09-0711:06:06	2023-08-0309:27:06；&gt;核查情况&gt;平台故障；&gt;不规范定制分类&gt;平台故障，无法判责；&gt;退费金额&gt;107元；&gt;退费时间&gt;2023-10-16；&gt;投诉内容&gt;&amp;#10;&amp;#10;高级模板内容：&amp;#10;赔付类型：:增值业务争议&amp;#10;CBSS账单扣费名称：:TV增值-应用-教育&amp;#10;办理渠道:无&amp;#10;赔付月份：:2023年8月、2023年9月、2023年10月&amp;#10;返还倍率:单倍&amp;#10;赔付金额：:107&amp;#10;是否已经取消业务:是&amp;#10;是否承诺退费：:是&amp;#10;用户是否需要回复：:否&amp;#10;用户要求：:退费</t>
  </si>
  <si>
    <t>BL202310161355180109</t>
  </si>
  <si>
    <t>乔朝</t>
  </si>
  <si>
    <t>2023-10-16 17:00:24</t>
  </si>
  <si>
    <t>&gt;业务号码&gt;13040984095；&gt;号码归属地&gt;宜昌；&gt;产品名称&gt;哔哩哔哩10GB流量加会员轻合约包；&gt;产品代码&gt;65000190；&gt;产品编码&gt;6500019000；&gt;订购时间&gt;2023-08-1909:41:31；&gt;核查情况&gt;平台故障；&gt;不规范定制分类&gt;平台故障，无法判责；&gt;退费金额&gt;59元；&gt;退费时间&gt;2023-10-16；&gt;投诉内容&gt;&amp;#10;&amp;#10;高级模板内容：&amp;#10;赔付类型：:增值业务争议&amp;#10;CBSS账单扣费名称：:哔哩哔哩10GB流量加会员轻合约包&amp;#10;办理渠道:ltzx_changshi&amp;#10;赔付月份：:2023年8月、2023年9月、2023年10月&amp;#10;返还倍率:单倍&amp;#10;赔付金额：:59&amp;#10;是否已经取消业务:是&amp;#10;是否承诺退费：:是&amp;#10;用户是否需要回复：:否&amp;#10;用户要求：:已承诺退费，请尽快处理，谢谢</t>
  </si>
  <si>
    <t>BL202310151713390258</t>
  </si>
  <si>
    <t>曾安民</t>
  </si>
  <si>
    <t>2023-10-16 14:08:37</t>
  </si>
  <si>
    <t>&gt;业务号码&gt;13100788835；&gt;号码归属地&gt;宜昌；&gt;产品名称&gt;好酷彩铃8元包月；&gt;产品代码&gt;49004928；&gt;产品编码&gt;4900492800；&gt;订购时间&gt;	2023-09-2022:05:47；&gt;核查情况&gt;平台故障；&gt;不规范定制分类&gt;平台故障，无法判责；&gt;退费金额&gt;8元；&gt;退费时间&gt;2023-10-16；&gt;投诉内容&gt;判断省分:其他省分&amp;#10;:增值业务争议&amp;#10;判断省分:湖北&amp;#10;:移网&amp;#10;:在补救范围内&amp;#10;:不认可&amp;#10;:小于等于500元，且仅限单倍、月份不超过12个月&amp;#10;:&amp;#10;&amp;#10;高级模板内容：&amp;#10;赔付类型：:增值业务争议&amp;#10;CBSS账单扣费名称：:增值业务-好酷彩铃8元包月&amp;#10;办理渠道:无&amp;#10;赔付月份：:2023年9月&amp;#10;返还倍率:单倍&amp;#10;赔付金额：:8&amp;#10;是否已经取消业务:是&amp;#10;是否承诺退费：:是&amp;#10;用户是否需要回复：:否&amp;#10;用户要求：:退费</t>
  </si>
  <si>
    <t>BL202310161235051680</t>
  </si>
  <si>
    <t>郑兴菊</t>
  </si>
  <si>
    <t>2023-10-16 15:58:24</t>
  </si>
  <si>
    <t>&gt;业务号码&gt;13227283524；&gt;号码归属地&gt;宜昌；&gt;产品名称&gt;和平精英流量权益包-腾讯-12元；&gt;产品代码&gt;21001877；&gt;产品编码&gt;2100187700；&gt;订购时间&gt;2023-09-1515:47:39；&gt;核查情况&gt;平台故障；&gt;不规范定制分类&gt;平台故障，无法判责；&gt;退费金额&gt;12元；&gt;退费时间&gt;2023/10/16；&gt;投诉内容&gt;&amp;#10;&amp;#10;高级模板内容：&amp;#10;赔付类型：:增值业务争议&amp;#10;CBSS账单扣费名称：:和平精英流量权益包-腾讯-12元	&amp;#10;SP产品ID/元素ID：:和平精英流量权益包-腾讯-12元	&amp;#10;办理渠道:自办&amp;#10;赔付月份：:2023年9月、2023年10月&amp;#10;返还倍率:单倍&amp;#10;赔付金额：:12&amp;#10;是否已经取消业务:否&amp;#10;是否承诺退费：:是&amp;#10;用户是否需要回复：:否&amp;#10;用户要求：:退费</t>
  </si>
  <si>
    <t>BL202310151627212145</t>
  </si>
  <si>
    <t>孙鲁峰</t>
  </si>
  <si>
    <t>2023-10-16 11:04:52</t>
  </si>
  <si>
    <t>&gt;业务号码&gt;13277396992；&gt;号码归属地&gt;宜昌；&gt;产品名称&gt;:视频彩铃悦看版8元包月、自然拼读钻石会员卡；&gt;产品代码&gt;49004923、66001422；&gt;产品编码&gt;4900492300、6600142200；&gt;订购时间&gt;2023-10-1514:16:57、2023-10-1210:43:35；&gt;核查情况&gt;平台故障；&gt;不规范定制分类&gt;平台故障，无法判责；&gt;退费金额&gt;28元；&gt;退费时间&gt;2023-10-16；&gt;投诉内容&gt;&amp;#10;&amp;#10;&amp;#10;&amp;#10;高级模板内容：&amp;#10;赔付类型：:增值业务争议&amp;#10;CBSS账单扣费名称：:增值业务费_增值业务-视频彩铃悦看版8元包月&amp;#10;办理渠道:无&amp;#10;赔付月份：:2023年10月&amp;#10;返还倍率:单倍&amp;#10;赔付金额：:8&amp;#10;是否已经取消业务:是&amp;#10;是否承诺退费：:是&amp;#10;用户是否需要回复：:否&amp;#10;用户要求：:前台已承诺退费，用户认可，请尽快处理，谢谢</t>
  </si>
  <si>
    <t>BL202310160830460514</t>
  </si>
  <si>
    <t>聂梦玲</t>
  </si>
  <si>
    <t>2023-10-16 16:16:27</t>
  </si>
  <si>
    <t>&gt;业务号码&gt;13294243225；&gt;号码归属地&gt;宜昌；&gt;产品名称&gt;好酷彩铃8元包月；&gt;产品代码&gt;49004928；&gt;产品编码&gt;4900492800；&gt;订购时间&gt;2023-09-1919:40:24；&gt;核查情况&gt;平台故障；&gt;不规范定制分类&gt;平台故障，无法判责；&gt;退费金额&gt;16元；&gt;退费时间&gt;2023-10-16；&gt;投诉内容&gt;&amp;#10;高级模板内容：&amp;#10;赔付类型：:增值业务争议&amp;#10;CBSS账单扣费名称：:好酷彩铃8元包月&amp;#10;办理渠道:无&amp;#10;赔付月份：:2023年9月、2023年10月&amp;#10;返还倍率:单倍&amp;#10;赔付金额：:16&amp;#10;是否已经取消业务:是&amp;#10;是否承诺退费：:是&amp;#10;用户是否需要回复：:否&amp;#10;用户要求：:用户要求退费，前台已作解释，客户不认可，为维系客户，已承诺24小时内退费，客户满意</t>
  </si>
  <si>
    <t>BL202310151703220130</t>
  </si>
  <si>
    <t>黄声军</t>
  </si>
  <si>
    <t>2023-10-16 10:40:20</t>
  </si>
  <si>
    <t>&gt;业务号码&gt;13297282917；&gt;号码归属地&gt;宜昌；&gt;产品名称&gt;联通爱听-少儿优选20元包；&gt;产品代码&gt;66003008；&gt;产品编码&gt;6600300800；&gt;订购时间&gt;2023-10-1511:54:48；&gt;核查情况&gt;平台故障；&gt;不规范定制分类&gt;平台故障，无法判责；&gt;退费金额&gt;20元；&gt;退费时间&gt;2023年10月16日；&gt;投诉内容&gt;&amp;#10;高级模板内容：&amp;#10;赔付类型：:增值业务争议&amp;#10;CBSS账单扣费名称：:	联通爱听-少儿优选20元包&amp;#10;办理渠道:--&amp;#10;赔付月份：:2023年10月&amp;#10;返还倍率:单倍&amp;#10;赔付金额：:20&amp;#10;是否已经取消业务:是&amp;#10;是否承诺退费：:是&amp;#10;用户是否需要回复：:否&amp;#10;用户要求：:退费</t>
  </si>
  <si>
    <t>BL202310161358210158</t>
  </si>
  <si>
    <t>李国利</t>
  </si>
  <si>
    <t>2023-10-16 15:50:31</t>
  </si>
  <si>
    <t>&gt;业务号码&gt;15587923027；&gt;号码归属地&gt;宜昌；&gt;产品名称&gt;联通爱听-职场精英20元包；&gt;产品代码&gt;66003010；&gt;产品编码&gt;6600301000；&gt;订购时间&gt;2023-10-1612:20:33；&gt;核查情况&gt;平台故障；&gt;不规范定制分类&gt;平台故障，无法判责；&gt;退费金额&gt;20元；&gt;退费时间&gt;2023-10-16；&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职场精英20元包&amp;#10;办理渠道:0&amp;#10;赔付月份：:2023年10月&amp;#10;返还倍率:单倍&amp;#10;赔付金额：:20&amp;#10;是否已经取消业务:是&amp;#10;是否承诺退费：:是&amp;#10;用户是否需要回复：:否&amp;#10;用户要求：:退费</t>
  </si>
  <si>
    <t>BL202310151015401937</t>
  </si>
  <si>
    <t>王云会</t>
  </si>
  <si>
    <t>2023-10-16 09:34:42</t>
  </si>
  <si>
    <t>&gt;业务号码&gt;15671035105；&gt;号码归属地&gt;宜昌；&gt;产品名称&gt;联通爱听-职场精英20元包；&gt;产品代码&gt;66003010；&gt;产品编码&gt;6600301000；&gt;订购时间&gt;2023-10-0906:41:22；&gt;核查情况&gt;平台故障；&gt;不规范定制分类&gt;平台故障，无法判责；&gt;退费金额&gt;20元；&gt;退费时间&gt;2023-10-15；&gt;投诉内容&gt;&amp;#10;&amp;#10;高级模板内容：&amp;#10;赔付类型：:增值业务争议&amp;#10;CBSS账单扣费名称：:联通爱听-职场精英20元包&amp;#10;办理渠道:电话营销&amp;#10;赔付月份：:2023年10月&amp;#10;返还倍率:单倍&amp;#10;赔付金额：:20&amp;#10;是否已经取消业务:是&amp;#10;是否承诺退费：:是&amp;#10;用户是否需要回复：:否&amp;#10;用户要求：:客户来电表示自己没有订购	联通爱听-职场精英20元包业务，要求退费，请协助处理，谢谢</t>
  </si>
  <si>
    <t>BL202310151716390290</t>
  </si>
  <si>
    <t>刘汝镐</t>
  </si>
  <si>
    <t>2023-10-16 09:46:25</t>
  </si>
  <si>
    <t>&gt;业务号码&gt;15671039956;&gt;号码归属地&gt;宜昌;&gt;产品名称&gt;沃阅读知涯升学20元特价包;&gt;产品代码&gt;66002207;&gt;产品编码&gt;6600220700;&gt;订购时间&gt;2023-09-0808:48:28	;&gt;核查情况&gt;平台故障;&gt;不规范定制分类&gt;平台故障，无法判责;&gt;赔付金额&gt;20元;&gt;退费时间&gt;2023-10-16;&gt;投诉内容&gt;[65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沃阅读知涯升学20元特价包&amp;#10;办理渠道:无&amp;#10;赔付月份：:2023年9月&amp;#10;返还倍率:单倍&amp;#10;赔付金额：:20&amp;#10;是否已经取消业务:是&amp;#10;是否承诺退费：:是&amp;#10;用户是否需要回复：:否&amp;#10;用户要求：:用户来电称没有办理过沃阅读知涯升学20元特价包，要求退费，请协助处理</t>
  </si>
  <si>
    <t>BL202310152040272317</t>
  </si>
  <si>
    <t>胡春波</t>
  </si>
  <si>
    <t>2023-10-16 10:22:40</t>
  </si>
  <si>
    <t>&gt;业务号码&gt;18671708497；&gt;号码归属地&gt;宜昌；&gt;产品名称&gt;5G-好书畅读会员包；&gt;产品代码&gt;66002833；&gt;产品编码&gt;6600283300；&gt;订购时间&gt;2023-10-1520:19:04；&gt;核查情况&gt;平台故障；&gt;不规范定制分类&gt;平台故障，无法判责；&gt;退费金额&gt;15元；&gt;退费时间&gt;2023年10月16日；&gt;投诉内容&gt;&amp;#10;高级模板内容：&amp;#10;赔付类型：:增值业务争议&amp;#10;CBSS账单扣费名称：:5G-好书畅读会员包&amp;#10;办理渠道:沃悦读_WAP门户&amp;#10;赔付月份：:2023年10月&amp;#10;返还倍率:单倍&amp;#10;赔付金额：:15&amp;#10;是否已经取消业务:是&amp;#10;是否承诺退费：:是&amp;#10;用户是否需要回复：:否&amp;#10;用户要求：:退费</t>
  </si>
  <si>
    <t>BL202310161316422180</t>
  </si>
  <si>
    <t>邹卫国</t>
  </si>
  <si>
    <t>2023-10-16 15:26:29</t>
  </si>
  <si>
    <t>&gt;业务号码&gt;18672092268；&gt;号码归属地&gt;宜昌；&gt;产品名称&gt;沃悦读同步学钻石会员20元包；&gt;产品代码&gt;66001174；&gt;产品编码&gt;6600117400；&gt;订购时间&gt;2023-09-2009:47:21；&gt;核查情况&gt;平台故障；&gt;不规范定制分类&gt;平台故障，无法判责；&gt;退费金额&gt;40元；&gt;退费时间&gt;2023-10-16；&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沃悦读同步学钻石会员20元包&amp;#10;SP产品ID/元素ID：:6600117400&amp;#10;办理渠道:无&amp;#10;赔付月份：:2023年9月、2023年10月&amp;#10;返还倍率:单倍&amp;#10;赔付金额：:40&amp;#10;是否已经取消业务:是&amp;#10;是否承诺退费：:是&amp;#10;用户是否需要回复：:否&amp;#10;用户要求：:退费就行</t>
  </si>
  <si>
    <t>BL202310161355570118</t>
  </si>
  <si>
    <t>周小玉</t>
  </si>
  <si>
    <t>2023-10-16 17:11:05</t>
  </si>
  <si>
    <t>&gt;业务号码&gt;18674265953；&gt;号码归属地&gt;宜昌；&gt;产品名称&gt;云加速（专业版），	沃悦读同步学钻石会员20元包	；&gt;产品代码&gt;21002503，66001174；&gt;产品编码&gt;2100250303，6600117400；&gt;订购时间&gt;2023-10-1609:19:42，2023-10-1511:52:57；&gt;核查情况&gt;平台故障；&gt;不规范定制分类&gt;平台故障，无法判责；&gt;退费金额&gt;15元，20元；&gt;退费时间&gt;2023-10-16；&gt;投诉内容&gt;&amp;#10;:&amp;#10;&amp;#10;高级模板内容：&amp;#10;赔付类型：:增值业务争议&amp;#10;CBSS账单扣费名称：:	云加速（专业版）	沃悦读同步学钻石会员20元&amp;#10;SP产品ID/元素ID：:无&amp;#10;办理渠道:	SP查询/退订/订购&amp;#10;赔付月份：:2023年10月&amp;#10;返还倍率:单倍&amp;#10;赔付金额：:35&amp;#10;是否已经取消业务:是&amp;#10;是否承诺退费：:是&amp;#10;用户是否需要回复：:否&amp;#10;用户要求：:尽快处理</t>
  </si>
  <si>
    <t>BL202310161201221190</t>
  </si>
  <si>
    <t>石雅凡</t>
  </si>
  <si>
    <t>2023-10-16 17:16:48</t>
  </si>
  <si>
    <t>&gt;业务号码&gt;18694080821；&gt;号码归属地&gt;宜昌；&gt;产品名称&gt;5G-超级大神IP畅享会员	5G-好书畅读会员包2I专享39元20GB炫彩超会5G包（次月生效）湖北；&gt;产品代码&gt;660027046600283391277059；&gt;产品编码&gt;66002704006600283300；&gt;订购时间&gt;2023-06-2316:40:33	2023-06-2316:47:01	2023-06-0100:00:00；&gt;核查情况&gt;平台故障；&gt;不规范定制分类&gt;平台故障，无法判责；&gt;退费金额&gt;118元；&gt;退费时间&gt;2023-10-16；&gt;投诉内容&gt;&amp;#10;&amp;#10;高级模板内容：&amp;#10;赔付类型：:增值业务争议&amp;#10;CBSS账单扣费名称：:5G-超级大神IP畅享会员、5G-好书畅读会员包、	2I专享39元20GB炫彩超会5G包（次月生效）湖北&amp;#10;办理渠道:上海航动科技有限公司（宜昌）&amp;#10;赔付月份：:2023年5月、2023年6月、2023年7月&amp;#10;返还倍率:单倍&amp;#10;赔付金额：:147&amp;#10;是否已经取消业务:是&amp;#10;是否承诺退费：:是&amp;#10;用户是否需要回复：:否&amp;#10;用户要求：:要求退费</t>
  </si>
  <si>
    <t>BL202310160917270971</t>
  </si>
  <si>
    <t>刘兴元</t>
  </si>
  <si>
    <t>2023-10-16 15:13:49</t>
  </si>
  <si>
    <t>&gt;业务号码&gt;18695079932；&gt;号码归属地&gt;宜昌；&gt;产品名称&gt;25元异型流量权益红包【超享版】；&gt;产品代码&gt;65000140；&gt;产品编码&gt;6500014000；&gt;订购时间&gt;2023-10-1315:42:46；&gt;核查情况&gt;平台故障；&gt;不规范定制分类&gt;平台故障，无法判责；&gt;退费金额&gt;25元；&gt;退费时间&gt;2023/10/16；&gt;投诉内容&gt;赔付类型：:增值业务争议&amp;#10;CBSS账单扣费名称：:25元异型流量权益红包【超享版】&amp;#10;办理渠道:宽带在线营销渠道&amp;#10;赔付月份：:2023年10月&amp;#10;返还倍率:单倍&amp;#10;赔付金额：:25&amp;#10;是否已经取消业务:是&amp;#10;是否承诺退费：:是&amp;#10;用户是否需要回复：:否&amp;#10;用户要求：:退费</t>
  </si>
  <si>
    <t>BL202310161021481936</t>
  </si>
  <si>
    <t>甯帮明</t>
  </si>
  <si>
    <t>2023-10-16 14:28:24</t>
  </si>
  <si>
    <t>判断省分:湖北&amp;#13;&amp;#10;:增值业务费用争议（含炫彩通信助理包云盘版等组合类增值业务）&amp;#13;&amp;#10;:移网&amp;#13;&amp;#10;:在补救范围内&amp;#13;&amp;#10;:不认可&amp;#13;&amp;#10;:小于等于500元，且仅限单倍、月份不超过12个月&amp;#13;&amp;#10;:&amp;#13;&amp;#10;&amp;#13;&amp;#10;高级模板内容：&amp;#13;&amp;#10;赔付类型：:增值业务争议&amp;#13;&amp;#10;CBSS账单扣费名称：:联通爱听-职场精英20元包，	异型流量权益红包-套外版&amp;#13;&amp;#10;SP产品ID/元素ID：:6500003401，6600301000&amp;#13;&amp;#10;办理渠道:SP&amp;#13;&amp;#10;赔付月份：:2023年1月、2023年2月、2023年3月、2023年4月、2023年5月、2023年6月、2023年7月、2023年8月、2023年9月、2023年10月、2022年11月、2022年12月&amp;#13;&amp;#10;返还倍率:单倍&amp;#13;&amp;#10;赔付金额：:360&amp;#13;&amp;#10;是否已经取消业务:是&amp;#13;&amp;#10;是否承诺退费：:是&amp;#13;&amp;#10;用户是否需要回复：:否&amp;#13;&amp;#10;用户要求：:请后台协助处理，谢谢&amp;#13;</t>
  </si>
  <si>
    <t>BL202310151841161230</t>
  </si>
  <si>
    <t>2023-10-16 10:10:46</t>
  </si>
  <si>
    <t>判断省分:湖北&amp;#13;&amp;#10;:增值业务费用争议（含炫彩通信助理包云盘版等组合类增值业务）&amp;#13;&amp;#10;:移网&amp;#13;&amp;#10;:在补救范围内&amp;#13;&amp;#10;:不认可&amp;#13;&amp;#10;:小于等于500元，且仅限单倍、月份不超过12个月&amp;#13;&amp;#10;:&amp;#13;&amp;#10;&amp;#13;&amp;#10;高级模板内容：&amp;#13;&amp;#10;赔付类型：:增值业务争议&amp;#13;&amp;#10;CBSS账单扣费名称：:沃阅读-投资管理课-包月20元&amp;#13;&amp;#10;办理渠道:无&amp;#13;&amp;#10;赔付月份：:2023年9月&amp;#13;&amp;#10;返还倍率:单倍&amp;#13;&amp;#10;赔付金额：:20&amp;#13;&amp;#10;是否已经取消业务:是&amp;#13;&amp;#10;是否承诺退费：:是&amp;#13;&amp;#10;用户是否需要回复：:否&amp;#13;&amp;#10;用户要求：:立即解决&amp;#13;</t>
  </si>
  <si>
    <t>BL202310151858021382</t>
  </si>
  <si>
    <t>071700644651</t>
  </si>
  <si>
    <t>吴元山</t>
  </si>
  <si>
    <t>2023-10-16 09:20:48</t>
  </si>
  <si>
    <t>用户反映被动开通TV增值	开心乐园（25元/月）业务，解释挽留无效，已承诺减免7-10月合计187元功能费。</t>
  </si>
  <si>
    <t>TS202310161017420108</t>
  </si>
  <si>
    <t>李新连</t>
  </si>
  <si>
    <t>2023-10-16 14:34:54</t>
  </si>
  <si>
    <t>[65岁以上老人]判断省分:湖北&amp;#13;&amp;#10;:增值业务费用争议（含炫彩通信助理包云盘版等组合类增值业务）&amp;#13;&amp;#10;:移网&amp;#13;&amp;#10;:在补救范围内&amp;#13;&amp;#10;:不认可&amp;#13;&amp;#10;:大于500元&amp;#13;&amp;#10;:&amp;#13;&amp;#10;&amp;#13;&amp;#10;高级模板内容：&amp;#13;&amp;#10;投诉问题描述:不知情被办理&amp;#13;&amp;#10;争议业务名称:手机彩铃沃音乐精选10元包月/联通助理-畅享版（在线渠道）/联通PLUS黄金会员月卡12个月轻合约优惠19元/月（促销-首月2.9元）（立即生效）/AR彩铃酷趣会员5G加油包（湖北）/&amp;#13;&amp;#10;受理渠道:湖北省分公司电子商务部/湖北省分公司集团客户事业部/&amp;#13;&amp;#10;争议月份:2023年8月、2023年9月、2023年10月&amp;#13;&amp;#10;争议费用:142.9&amp;#13;&amp;#10;一线客服在系统里:已取消&amp;#13;&amp;#10;是否承诺退费:否&amp;#13;&amp;#10;用户要求:要求退费可以抵扣历史欠费&amp;#13;</t>
  </si>
  <si>
    <t>计费争议-SP扣费、线上引流：用户反映手机彩铃沃音乐精选10元包月业务开通问题，经核实，客户订购产品名称为手机彩铃沃音乐精选10元包月，产品代码为90115，有二次确认过程，不存在订购违规现象，考虑客户使用感知，网站方已取消屏蔽并于24小时退费45元现金方式到账，此费用可打印账单发票，满意。另核实 湖北杭州翔羽线上业务代理(宜昌) 于2023-08-03 14:44:38开通AR彩铃酷趣会员5G加油包（湖北），现申请减免8-10月费用合计60元，24小时到账，此费用可打印发票，客户于2023-08-17 16:28:41通过总部网厅开通联通PLUS黄金会员月卡12个月轻合约优惠19元/月（促销-首月2.9元），现申请减免8-10月费用合计40.9元，24小时到账，此费用不可打印发票，客户满意。</t>
  </si>
  <si>
    <t>TS202310151517340687</t>
  </si>
  <si>
    <t>2023-10-16 10:35:28</t>
  </si>
  <si>
    <t>&amp;#13;&amp;#10;高级模板内容：&amp;#13;&amp;#10;投诉问题描述:（重复投诉）用户来电对前期反映（	云加速5G畅玩加油包(湖北)）问题的处理结果不满意，详见工单号（TS202310141854282032），已按前期处理结果多次解释但用户不认可，强烈要求（再次登记馈），请尽快处理并回复！第二联系电话（15572748110）途中提到升级投诉故记此单&amp;#13;&amp;#10;争议业务名称:	云加速5G畅玩加油包(湖北)&amp;#13;&amp;#10;受理渠道:湖北杭州翔羽线上业务代理(宜昌)&amp;#13;&amp;#10;争议月份:2023年10月&amp;#13;&amp;#10;争议费用:20&amp;#13;&amp;#10;一线客服在系统里:已取消&amp;#13;&amp;#10;是否承诺退费:否&amp;#13;&amp;#10;用户要求:强烈要求（再次登记馈），&amp;#13;&amp;#10;请尽快处理并回复！第二联系电话（15572748110）途中提到升级投诉故记此单&amp;#13;</t>
  </si>
  <si>
    <t>计费争议-SP扣费：经核实，用户订购产品名称畅行会员S-包月-15元，产品代码为91639，订购时间，取消时间为23年10月，15元/月，合计扣费1个月，累计产生费用合计15元，订购方式为集团统一认证平台” 短信验证码，有二次确认过程，不存在订购违规现象。考虑用户使用感知，网站方已取消屏蔽并于三个工作日内退费15元到账，此费用不可抵扣往月欠费及打印发票；沟通后用户对开通联通助理业务功能费不满，已取消为用户申请8-10月费用15元，查询于2023-10-15 14:39:58已到账成功，此费用不可打印发票，用户知晓。</t>
  </si>
  <si>
    <t>TS202310151436452327</t>
  </si>
  <si>
    <t>李玉菊</t>
  </si>
  <si>
    <t>2023-10-16 09:49:47</t>
  </si>
  <si>
    <t>判断省分:湖北&amp;#13;&amp;#10;:增值业务费用争议（含炫彩通信助理包云盘版等组合类增值业务）&amp;#13;&amp;#10;:移网&amp;#13;&amp;#10;:在补救范围内&amp;#13;&amp;#10;:不认可&amp;#13;&amp;#10;:大于500元&amp;#13;&amp;#10;:&amp;#13;&amp;#10;&amp;#13;&amp;#10;高级模板内容：&amp;#13;&amp;#10;投诉问题描述:用户来电称自己并未订购该业务，要求退还从订购期间产生的所有费用，请后台核实协助处理&amp;#13;&amp;#10;争议业务名称:	视频彩铃草原版6元包月&amp;#13;&amp;#10;受理渠道:联通在线-沃音乐-视频彩铃平台&amp;#13;&amp;#10;争议月份: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amp;#13;&amp;#10;争议费用:162&amp;#13;&amp;#10;一线客服在系统里:已取消&amp;#13;&amp;#10;是否承诺退费:否&amp;#13;&amp;#10;用户要求:退费，因超过12个月，故未承诺退订，烦请后台核实协助处理&amp;#13;</t>
  </si>
  <si>
    <t>计费争议-SP扣费：经核实，用户订购产品名称-视频彩铃草原版6元包月，产品代码为90115，订购时间21.08，取消时间为23年10月，6元/月，合计扣费27个月，累计产生费用合计162元，系统查询属SP平台接入，无客服点选操作痕迹，订购方式为集团统一认证平台” 短信验证码，有二次确认过程，不存在订购违规现象。考虑用户使用感知，网站方已取消屏蔽并于三个工作日内退费162元到账，此费用不可抵扣往月欠费及打印发票，满意。</t>
  </si>
  <si>
    <t>TS202310161100111300</t>
  </si>
  <si>
    <t>华东梅</t>
  </si>
  <si>
    <t>2023-10-16 12:02:11</t>
  </si>
  <si>
    <t>&amp;#10;高级模板内容：&amp;#10;投诉问题描述:用户来电称未订购此业务&amp;#10;业务名称:金太阳点读宝20元&amp;#10;SP代码:无&amp;#10;争议月份:2023年10月&amp;#10;争议金额:20&amp;#10;是否已经取消业务:是&amp;#10;系统报错提示:无&amp;#10;是否承诺退费:是&amp;#10;用户要求:坐席跟客户沟通能退会已赠送话费形式到账户余额，不能退的话会有人联系他</t>
  </si>
  <si>
    <t>计费争议-SP扣费：用户反映金太阳点读宝20元业务开通问题，经核实，客户订购产品名称为金太阳点读宝20元，产品代码90559，有二次确认过程，不存在订购违规现象，考虑客户使用感知，网站方已取消屏蔽并于3个工作日退费20元现金方式到账，此费用可打印账单发票，满意。</t>
  </si>
  <si>
    <t>TS202310161531172335</t>
  </si>
  <si>
    <t>2023-10-16 16:18:38</t>
  </si>
  <si>
    <t>[65岁以上老人]&amp;#13;&amp;#10;高级模板内容：&amp;#13;&amp;#10;投诉问题描述:前期工单（TS202310131534041614），对处理结果不满意，请核实。&amp;#13;&amp;#10;前期工单流水号:TS202310131534041614&amp;#13;&amp;#10;前期工单处理结果:9月费用已于2023-09-2317:57:35赠送到账，现申请退还10月费用20元，三个工作日内退费到账&amp;#13;&amp;#10;用户要求:尽快核实&amp;#13;</t>
  </si>
  <si>
    <t>计费争议-SP扣费：用户反映开通增值业务开通问题经核实，用户订购产品视频彩铃商务版标准20元包，产品代码为90115，订购时间23年9月，取消时间为23年10月，20元/月，合计扣费2个月，累计产生费用合计40元，订购方式为集团统一认证平台” 短信验证码，有二次确认过程，不存在订购违规现象考虑用户使用感知，网站方已取消屏蔽，9月费用已于2023-09-23 17:57:35赠送到账，现申请退还10月费用20元，网站24小时内现金方式到账，此费用不可抵扣往月欠费及打印发票，满意。</t>
  </si>
  <si>
    <t>TS202310161404500249</t>
  </si>
  <si>
    <t>李桂玲</t>
  </si>
  <si>
    <t>2023-10-16 14:41:43</t>
  </si>
  <si>
    <t>判断省分:湖北&amp;#13;&amp;#10;:增值业务费用争议（含炫彩通信助理包云盘版等组合类增值业务）&amp;#13;&amp;#10;:移网&amp;#13;&amp;#10;:在补救范围内&amp;#13;&amp;#10;:不认可&amp;#13;&amp;#10;:大于500元&amp;#13;&amp;#10;:&amp;#13;&amp;#10;&amp;#13;&amp;#10;高级模板内容：&amp;#13;&amp;#10;投诉问题描述:用户称自己没有订购过视频彩铃乐享会员6元版，现对扣费不认可要求核实处理并退费，麻烦处理&amp;#13;&amp;#10;争议业务名称:视频彩铃乐享会员6元版&amp;#13;&amp;#10;受理渠道:无&amp;#13;&amp;#10;争议月份:2021年10月、2023年10月&amp;#13;&amp;#10;争议费用:1&amp;#13;&amp;#10;一线客服在系统里:已取消&amp;#13;&amp;#10;是否承诺退费:否&amp;#13;&amp;#10;用户要求:用户称自己没有订购过视频彩铃乐享会员6元版，现对扣费不认可要求核实处理并退费，麻烦处理&amp;#13;</t>
  </si>
  <si>
    <t>计费争议-SP扣费：用户反映视频彩铃乐享会员6元业务开通问题，经核实，客户订购产品名称为视频彩铃乐享会员6元，产品代码为90115，有二次确认过程，不存在订购违规现象。考虑客户使用感知，网站方已取消屏蔽并于3个工作日退费144元现金方式到账，此费用可打印账单发票，满意。</t>
  </si>
  <si>
    <t>TS202310151900262311</t>
  </si>
  <si>
    <t>黎红娥</t>
  </si>
  <si>
    <t>2023-10-16 10:58:25</t>
  </si>
  <si>
    <t>判断省分:其他省分&amp;#13;&amp;#10;:增值业务争议&amp;#13;&amp;#10;判断省分:湖北&amp;#13;&amp;#10;:移网&amp;#13;&amp;#10;:在补救范围内&amp;#13;&amp;#10;:不认可&amp;#13;&amp;#10;:大于500元&amp;#13;&amp;#10;:&amp;#13;&amp;#10;&amp;#13;&amp;#10;高级模板内容：&amp;#13;&amp;#10;投诉问题描述:用户来电对炫彩通信助理包体验版-立即生效（湖北）	5G-VR教育黄金包开通不认可&amp;#13;&amp;#10;争议业务名称:炫彩通信助理包体验版-立即生效（湖北）	5G-VR教育黄金包&amp;#13;&amp;#10;受理渠道:沃悦读_WAP门户	&amp;#13;&amp;#10;争议月份:2021年11月、2021年12月、2022年1月、2022年2月、2022年3月、2022年4月、2022年5月、2022年6月、2022年7月、2022年8月、2022年9月、2022年10月、2022年11月、2022年12月、2023年1月、2023年2月、2023年3月、2023年4月、2023年5月、2023年6月、2023年7月、2023年8月、2023年9月、2023年10月&amp;#13;&amp;#10;争议费用:0&amp;#13;&amp;#10;一线客服在系统里:已取消&amp;#13;&amp;#10;是否承诺退费:否&amp;#13;&amp;#10;用户要求:退费并投诉开通的工作人员&amp;#13;</t>
  </si>
  <si>
    <t>计费争议-SP扣费：用户反映增值业务开通问题，经核实，客户订购产品名称为5G-VR教育黄金包，产品代码为66002527，90559，订购时间2023-08-17，订购方式为短信验证码，取消时间为10月15日，20元/月，累计产生费用共计60元，有二次确认过程，不存在订购违规现象。考虑客户使用感知，网站方已取消屏蔽并于3个工作日退费60元现金方式到账，此费用可抵扣月租，不可打印账单发票，满意。&amp;#10;Q21:秭归讯达合作厅(自建他营)，炫彩助理包AA，现已取消，首月免费，2021-11-10 08:48:43现金到账6元， 2021-12-11 12:30:32 赠费到账6元，现减免22.1-23.10月费用132元。系统办理预存享50元赠费，立即到账，补赠剩余82元，24小时退费到账，此费用无法抵扣往月欠费及打印发票，用户满意</t>
  </si>
  <si>
    <t>TS202310161025290344</t>
  </si>
  <si>
    <t>2023-10-16 14:27:27</t>
  </si>
  <si>
    <t>判断省分:湖北&amp;#13;&amp;#10;:增值业务费用争议（含炫彩通信助理包云盘版等组合类增值业务）&amp;#13;&amp;#10;:移网&amp;#13;&amp;#10;:在补救范围内&amp;#13;&amp;#10;:不认可&amp;#13;&amp;#10;:大于500元&amp;#13;&amp;#10;:&amp;#13;&amp;#10;&amp;#13;&amp;#10;高级模板内容：&amp;#13;&amp;#10;投诉问题描述:对订购的	视频彩铃乐铃会员3元包月-1，	王者荣耀流量权益包-腾讯-12元业务不认可&amp;#13;&amp;#10;争议业务名称:视频彩铃乐铃会员3元包月-1，	王者荣耀流量权益包-腾讯-12元&amp;#13;&amp;#10;受理渠道:视频彩铃乐铃会员3元包月-1，	王者荣耀流量权益包-腾讯-12元&amp;#13;&amp;#10;争议月份:2023年1月、2023年2月、2023年3月、2023年4月、2023年5月、2023年6月、2023年7月、2023年8月、2023年9月、2023年10月、2022年1月、2022年2月、2022年3月、2022年4月、2022年5月、2022年6月、2022年7月、2022年8月、2022年9月、2022年10月、2022年11月、2022年12月、2021年8月、2021年9月、2021年10月、2021年11月、2021年12月&amp;#13;&amp;#10;争议费用:381&amp;#13;&amp;#10;一线客服在系统里:已取消&amp;#13;&amp;#10;是否承诺退费:否&amp;#13;&amp;#10;用户要求:请后台协助处理，谢谢&amp;#13;</t>
  </si>
  <si>
    <t>计费争议-SP扣费：用户反映增值业务开通问题，经核实，用户订购视频彩铃乐铃会员3元包月-1，产品代码为90115，订购时间21年8月，取消时间为23年10月，3元/月，合计扣费27个月，累计产生费用合计81元，订购方式为集团统一认证平台” 短信验证码，有二次确认过程，不存在订购违规现象。考虑用户使用感知，网站方已取消屏蔽并于三个工作日内退费81元到账，此费用不可抵扣往月欠费及打印发票，另用户订购王者荣耀流量权益包-腾讯-12元，产品代码为98177，订购时间21年11月，取消时间为23年10月，12元/月，合计扣费24个月，累计产生费用合计288元，订购方式为集团统一认证平台” 短信验证码，有二次确认过程，不存在订购违规现象。考虑用户使用感知，网站方已取消屏蔽并于三个工作日内退费288元到账，此费用不可抵扣往月欠费及打印发票，两项业务合计退费369元，客户满意。</t>
  </si>
  <si>
    <t>TS202310160846230480</t>
  </si>
  <si>
    <t>郝红涛</t>
  </si>
  <si>
    <t>2023-10-16 10:24:33</t>
  </si>
  <si>
    <t>主办单位：湖北&amp;#10;客户类别：普通客户&amp;#10;10010是否打通：是&amp;#10;是否二次致电10015：是&amp;#10;是否联系：是&amp;#10;升级倾向：无&amp;#10;号码归属省：湖北&amp;#10;SVIP等级：&amp;#10;----&amp;#13;&amp;#10;高级模板内容：&amp;#13;&amp;#10;是否有前期工单及工单流水号（标注10/15）:客户对自己的TV增值-应用-教育扣费不满，要求把开通到现在的费用退还，请尽快核实处理&amp;#13;</t>
  </si>
  <si>
    <t>计费争议-SP扣费①客户基本信息：业务号码：18771755578、客户姓名：郝红涛、套餐情况：畅爽冰激凌5G套餐199元（基础版）； 客户反映取消业务的问题。&amp;#10;②首次联系客户时间： 2023-10-16 09:27:17 ； &amp;#10;③投诉核查处理情况：收到贵部转办后，我司立即组织调查 。经核实，客户订购产品名称为爱丫爱课，产品代码为2400013359，有二次确认过程，不存在订购违规现象。考虑客户使用感知，网站方已取消屏蔽，我司并于24小时退费75元赠费方式到账，此费用不可打印账单发票，满意。&amp;#10;④答复客户时间及客户满意度评价相关信息：我司于2023-10-16 09:27:17联系客户解释说明，客户认可满意。回单人：王宜艳&amp;#10;⑤投诉核查关联材料：无</t>
  </si>
  <si>
    <t>TS202310160821060184</t>
  </si>
  <si>
    <t>时磊</t>
  </si>
  <si>
    <t>2023-10-16 10:47:11</t>
  </si>
  <si>
    <t>22年Q3Q4重点客户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未使用流量&amp;#13;&amp;#10;业务名称:流量超出&amp;#13;&amp;#10;争议月份:2023年10月&amp;#13;&amp;#10;争议金额:60&amp;#13;&amp;#10;是否承诺退费:是&amp;#13;&amp;#10;用户要求:退费&amp;#13;</t>
  </si>
  <si>
    <t>TS202310161123101947</t>
  </si>
  <si>
    <t>段蔺</t>
  </si>
  <si>
    <t>2023-10-16 14:42:29</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</si>
  <si>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表示自己没有收到活动到期提醒，导致这个月流量超出，要求退费&amp;#13;&amp;#10;业务名称:套内外流量计费争议&amp;#13;&amp;#10;争议月份:2023年10月&amp;#13;&amp;#10;争议金额:30.06&amp;#13;&amp;#10;是否承诺退费:是&amp;#13;&amp;#10;用户要求:退费&amp;#13;</t>
  </si>
  <si>
    <t>TS202310161516271940</t>
  </si>
  <si>
    <t>胡芳</t>
  </si>
  <si>
    <t>2023-10-16 17:24:31</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</si>
  <si>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对流量超出产生费用不认可&amp;#13;&amp;#10;业务名称:上网费_手机上网流量费_无线接入-上网流量费-国内（本地使用）119.00上网费_手机上网流量费_无线接入-上网流量费-国内（省际使用）24.00&amp;#13;&amp;#10;争议月份:2023年9月&amp;#13;&amp;#10;争议金额:143&amp;#13;&amp;#10;是否承诺退费:是&amp;#13;&amp;#10;用户要求:用户来电表示对流量超出产生费用不认可，要求退费&amp;#13;</t>
  </si>
  <si>
    <t>TS202310142107371209</t>
  </si>
  <si>
    <t>何梅英</t>
  </si>
  <si>
    <t>2023-10-16 09:07:15</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</si>
  <si>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流量计费争议&amp;#13;&amp;#10;业务名称:畅爽国内流量包（湖北）&amp;#13;&amp;#10;争议月份:2023年9月、2023年10月&amp;#13;&amp;#10;争议金额:180&amp;#13;&amp;#10;是否承诺退费:是&amp;#13;&amp;#10;用户要求:退费&amp;#13;</t>
  </si>
  <si>
    <t>TS202310160839120406</t>
  </si>
  <si>
    <t>赵培平</t>
  </si>
  <si>
    <t>2023-10-16 10:56:13</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</si>
  <si>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不认可超出的120元流量，称自己之前来电关闭上网功能，如今产生的费用，用户不认可&amp;#13;&amp;#10;业务名称:上网流量费&amp;#13;&amp;#10;争议月份:2023年10月&amp;#13;&amp;#10;争议金额:120&amp;#13;&amp;#10;是否承诺退费:是&amp;#13;&amp;#10;用户要求:查清什么时候开通的流量服务，并退费&amp;#13;</t>
  </si>
  <si>
    <t>TS202310161427050720</t>
  </si>
  <si>
    <t>王祖平</t>
  </si>
  <si>
    <t>2023-10-16 17:06:14</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</si>
  <si>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不认可超出的上网流量费，要求退费&amp;#13;&amp;#10;业务名称:上网流量费&amp;#13;&amp;#10;争议月份:2023年9月&amp;#13;&amp;#10;争议金额:28.1&amp;#13;&amp;#10;是否承诺退费:是&amp;#13;&amp;#10;用户要求:退费&amp;#13;</t>
  </si>
  <si>
    <t>TS202310151701060265</t>
  </si>
  <si>
    <t>王东山</t>
  </si>
  <si>
    <t>2023-10-16 09:21:50</t>
  </si>
  <si>
    <t>【2022年上工信部测评重保用户】判断省分:湖北&amp;#13;&amp;#10;:流量费争议&amp;#13;&amp;#10;:未使用过/未使用那么多/用的wifi（产生流量/费用）&amp;#13;&amp;#10;:不认可&amp;#13;&amp;#10;:下一步&amp;#13;&amp;#10;:不符合或不愿意开通&amp;#13;&amp;#10;:已享受或不在授权范围&amp;#13;&amp;#10;:&amp;#13;&amp;#10;&amp;#13;&amp;#10;高级模板内容：&amp;#13;&amp;#10;投诉问题描述:用户来点反馈自己就没有使用流量为什么找成了大额度扣费前台解释用户不认可请核实处理谢谢&amp;#13;&amp;#10;争议月份:2023年9月&amp;#13;&amp;#10;争议金额/流量:59&amp;#13;&amp;#10;用户要求:用户来点反馈自己就没有使用流量为什么找成了大额度扣费前台解释用户不认可请核实处理谢谢&amp;#13;&amp;#10;备注:早上八点半到10点5点到7.30回复&amp;#13;</t>
  </si>
  <si>
    <t>TS202310151712190479</t>
  </si>
  <si>
    <t>张小虎</t>
  </si>
  <si>
    <t>2023-10-16 09:31:15</t>
  </si>
  <si>
    <t>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用户对本月超套的流量不认可，说自己一直用的另一张上网，要求退费&amp;#13;&amp;#10;争议月份:2023年10月&amp;#13;&amp;#10;争议金额/流量:20&amp;#13;&amp;#10;用户要求:要求退费（用户提及携号转网）&amp;#13;</t>
  </si>
  <si>
    <t>TS202310151652090052</t>
  </si>
  <si>
    <t>2023-10-16 15:32:18</t>
  </si>
  <si>
    <t>判断省分:其他省分&amp;#10;:流量计费争议&amp;#10;判断省分::未使用过/未使用那么多/用的wifi（产生流量/费用）&amp;#10;:不认可&amp;#10;:下一步&amp;#10;:不符合或不愿意开通&amp;#10;:已享受或不在授权范围&amp;#10;:&amp;#10;&amp;#10;高级模板内容：&amp;#10;投诉问题描述:用户再次来电，说我方乱扣流量费，并且短信下发也有问题，乱发&amp;#10;争议月份:2023年1月、2023年2月、2023年3月、2023年4月、2023年5月、2023年6月、2023年7月、2023年8月、2023年9月、2023年10月&amp;#10;争议金额/流量:25.38&amp;#10;用户要求:望后台协助，谢谢。&amp;#10;备注:无</t>
  </si>
  <si>
    <t>TS202310160914470954</t>
  </si>
  <si>
    <t>陈吉</t>
  </si>
  <si>
    <t>2023-10-16 13:34:22</t>
  </si>
  <si>
    <t>套餐查询:&amp;#13;&amp;#10;判断用户产品中是否有基站优惠产品:是&amp;#13;&amp;#10;判断用户是否在优惠区域内使用:在优惠范围内&amp;#13;&amp;#10;建议用户通过APP查询详单进行核实:不认可/已经查询过&amp;#13;&amp;#10;判断省分:非贵州&amp;#13;&amp;#10;:&amp;#13;&amp;#10;&amp;#13;&amp;#10;高级模板内容：&amp;#13;&amp;#10;投诉问题描述:客户来电称自己一直在校园内使用，，但是并没有扣取校园基站流量，扣取的是国内流量并产生费用，客户对此不认可&amp;#13;&amp;#10;是否剩余小区优惠:是&amp;#13;&amp;#10;实际使用地:宜昌三峡学院宿舍楼&amp;#13;&amp;#10;是否在优惠范围:是&amp;#13;&amp;#10;涉及金额:3.64&amp;#13;&amp;#10;是否已解释可能超出优惠范围:否&amp;#13;&amp;#10;涉及时间范围:2023-10-16～2023-10-16&amp;#13;&amp;#10;用户要求:要求核实处理，联系本机，请加急，谢谢&amp;#13;</t>
  </si>
  <si>
    <t>计费争议-流量：客户反映流量费用问题。经核实，客户本月使用校园外流量，产生有 3.64元流量费用，计费正常无误，考虑客户感知，申请退还本月3.64元流量费用，24小时到帐，此费用无法抵扣往月欠费且不可打印发票，满意。已发校园营业厅协助添加锁定校园基站，另为您赠送0元10G流量，仅本月使用，满意。</t>
  </si>
  <si>
    <t>TS202310161249491362</t>
  </si>
  <si>
    <t>徐佳雯</t>
  </si>
  <si>
    <t>2023-10-16 18:21:06</t>
  </si>
  <si>
    <t>&amp;#13;&amp;#10;高级模板内容：&amp;#13;&amp;#10;投诉问题描述:用户称自己未出学校范围内，但是产生流量费50，不认可，要求核实处理。&amp;#13;&amp;#10;是否剩余小区优惠:是&amp;#13;&amp;#10;实际使用地:校内&amp;#13;&amp;#10;是否在优惠范围:是&amp;#13;&amp;#10;涉及时间范围:2023-10-16～2023-10-16&amp;#13;&amp;#10;用户要求:核实处理&amp;#13;</t>
  </si>
  <si>
    <t>计费争议-流量：客户反映流量费用问题。经核实，客户本月使用校园外流量，产生有50元流量费用，计费正常无误，考虑客户感知，申请退还本月50元流量费用，24小时到帐，此费用无法抵扣往月欠费且不可打印发票，满意。已发校园营业厅协助添加锁定校园基站，另为您赠送0元10G流量，仅本月使用，满意。</t>
  </si>
  <si>
    <t>TS202310151656210152</t>
  </si>
  <si>
    <t>喻世龙</t>
  </si>
  <si>
    <t>2023-10-16 11:59:12</t>
  </si>
  <si>
    <t>用户来电反映自己以前使用网易云音乐会显示免流，现在不显示，无法享受免流，用户查询清楚并回电，请后台核实尽快处理谢谢，联系电话17671338754</t>
  </si>
  <si>
    <t>计费争议-流量：用户反映免流使用问题，经核实，用户表示网易云音乐未免流问题，联系用户表示实际因双卡未切换导致，无需我部再处理，满意</t>
  </si>
  <si>
    <t>TS202310141204231406</t>
  </si>
  <si>
    <t>2023-10-16 17:45:42</t>
  </si>
  <si>
    <t>主办单位：湖北&amp;#10;客户类别：普通客户&amp;#10;10010是否打通：是&amp;#10;是否二次致电10015：是&amp;#10;是否联系：是&amp;#10;升级倾向：无&amp;#10;号码归属省：湖北&amp;#10;SVIP等级：&amp;#10;流量费rpa快捷受理&amp;#13;&amp;#10;业务号码：18671766673&amp;#13;&amp;#10;联系电话1：18671766673&amp;#13;&amp;#10;主叫号码：18671766673&amp;#13;&amp;#10;争议月份：202310&amp;#13;&amp;#10;争议内容：4G本地套餐费：&amp;#13;&amp;#10;实际发生金额：赔付倍率：&amp;nbsp;争议金额：0&amp;#13;&amp;#10;是否需要创建服务补救工单：需要&amp;#13;&amp;#10;身份验证结果：验证失败&amp;#13;&amp;#10;处理意见：解释未认可&amp;#13;&amp;#10;6个月退费记录：无&amp;#13;&amp;#10;备注：&amp;#13;&amp;#10;用户来电要求核实昨天到今天700兆的流量记录</t>
  </si>
  <si>
    <t>计费争议-流量①客户基本资料：业务号码：18671766673、客户姓名：方迪、套餐情况：蚂蚁大宝卡、客户反映流量使用的问题&amp;#10;②首次联系客户时间：2023-10-14  15:10:32&amp;#10;③投诉核查处理情况：收到贵部转办，我司立即组织核查，经核实，上网记录无法核查明细，据客户所述多使用抖音APP，属非完全免流产品，部分内容无法实现完全免流。建议客户后期通过中国联通APP流量详单关注自己使用情况，如大量使用抖音时，可关闭移动数据网，在wifi环境下使用，客户表示知晓。&amp;#10;④答复客户时间及客户满意度评价：根据上述情况我司于2023-10-14 15:14:32联系客户解释，一般。回单人：颜晶 6921001.&amp;#10;⑤投诉核查关联材料：无"</t>
  </si>
  <si>
    <t>TS202310151615281790</t>
  </si>
  <si>
    <t>2023-10-16 09:22:04</t>
  </si>
  <si>
    <t>&amp;#13;&amp;#10;高级模板内容：&amp;#13;&amp;#10;投诉问题描述:前期工单：TS202310121304200909用户反映校园基站任然不免流&amp;#13;&amp;#10;是否剩余小区优惠:是&amp;#13;&amp;#10;实际使用地:湖北省宜昌市西陵区大学路八号三峡大学&amp;#13;&amp;#10;是否在优惠范围:是&amp;#13;&amp;#10;涉及金额:30&amp;#13;&amp;#10;是否已解释可能超出优惠范围:否&amp;#13;&amp;#10;涉及时间范围:2023-10-12～2023-10-15&amp;#13;&amp;#10;用户要求:尽快处理&amp;#13;</t>
  </si>
  <si>
    <t>计费争议-流量扣费：客户对10月流量扣费不满，经核实属正常扣费，考虑到用户使用感知为用户申请30元费用，24小时内到账，此费用不可打印发票，考虑到流量再次产生扣费，再次为用户申请30元费用，24小时内到账，此费用不可打印发票，另您反映的无法使用校园流量，已发区域负责人+86-18607201225于10月17日前处理完毕，满意。</t>
  </si>
  <si>
    <t>TS202310161326372026</t>
  </si>
  <si>
    <t>王坤</t>
  </si>
  <si>
    <t>2023-10-16 15:42:13</t>
  </si>
  <si>
    <t>22年Q3Q4重点客户套餐查询:&amp;#13;&amp;#10;判断用户产品中是否有基站优惠产品:是&amp;#13;&amp;#10;判断用户是否在优惠区域内使用:在优惠范围内&amp;#13;&amp;#10;建议用户通过APP查询详单进行核实:不认可/已经查询过&amp;#13;&amp;#10;判断省分:非贵州&amp;#13;&amp;#10;:&amp;#13;&amp;#10;&amp;#13;&amp;#10;高级模板内容：&amp;#13;&amp;#10;投诉问题描述:用户来电称自己一直在校园基站范围内使用，本月和上个月都使用了全国流量，本月的流量使用完超出产生了费用，要求核查处理&amp;#13;&amp;#10;是否剩余小区优惠:是&amp;#13;&amp;#10;实际使用地:校园基站内&amp;#13;&amp;#10;是否在优惠范围:是&amp;#13;&amp;#10;涉及金额:23.7&amp;#13;&amp;#10;是否已解释可能超出优惠范围:是&amp;#13;&amp;#10;涉及时间范围:2023-10-01～2023-10-16&amp;#13;&amp;#10;用户要求:要求加急处理&amp;#13;</t>
  </si>
  <si>
    <t>计费争议-流量扣费：客户对9-10月流量扣费不满，经核实，属正常扣费，9月流量扣费20元，10月流量扣费3.7元，校园基站范围内产生的扣费问题沟通后为用户办理预存话费享30元话费优惠（湖北），另发区域负责人+86-18607201225协助处理校园内无法使用套餐流量问题于10月18日前处理完毕，满意</t>
  </si>
  <si>
    <t>TS202310151723470714</t>
  </si>
  <si>
    <t>2023-10-16 15:26:28</t>
  </si>
  <si>
    <t>[该用户有申诉倾向，请注意受理态度，查询近三天工单记录，积极解决用户问题。][65岁以上老人]&amp;#13;&amp;#10;高级模板内容：&amp;#13;&amp;#10;投诉问题描述:详见前期工单:TS202310131601302318&amp;#13;&amp;#10;争议月份:2023年10月&amp;#13;&amp;#10;争议金额:0&amp;#13;&amp;#10;是否有下发短信提醒:是&amp;#13;&amp;#10;用户要求:投诉已按：TS202310131601302318结果告知不认可不愿查询详单客户表示强烈不满意，要求我处再次反馈，有升级投诉倾向，请协助处理&amp;#13;</t>
  </si>
  <si>
    <t>TS202310151236062499</t>
  </si>
  <si>
    <t>郭一贤</t>
  </si>
  <si>
    <t>2023-10-16 17:39:29</t>
  </si>
  <si>
    <t>主办单位：湖北&amp;#10;客户类别：首次投诉&amp;#10;10010是否打通：否&amp;#10;是否二次致电10015：是&amp;#10;是否联系：否&amp;#10;升级倾向：&amp;#10;号码归属省：湖北&amp;#10;SVIP等级：&amp;#10;1.问题类型:;&amp;#10;2.投诉类型:月固定费争议;&amp;#10;3.营业厅地址:;&amp;#10;4.位置信息:;&amp;#10;5.位置发生地:;&amp;#10;6.投诉内容:&amp;#10;202310基本套餐费:29&amp;#10;争议金额:10.00</t>
  </si>
  <si>
    <t>①客户基本信息：业务号码：13227284623、客户姓名：郭一贤、套餐情况：幸福家家乐19元套餐； 客户反映取消业务的问题。&amp;#10;②首次联系客户时间： 2023-10-15 15:12:48； &amp;#10;③投诉核查处理情况：收到贵部转办后，我司立即组织调查 。经核实，客户反映赠费未到账，现已联系客户解释，并办理赠费120元话费，每月到账10元，客户满意&amp;#10;④答复客户时间及客户满意度评价相关信息：我司于2023-10-15 15:12:48联系客户解释说明，客户认可满意。回单人：王宜艳&amp;#10;⑤投诉核查关联材料：无</t>
  </si>
  <si>
    <t>TS202310161329152074</t>
  </si>
  <si>
    <t>张道生</t>
  </si>
  <si>
    <t>2023-10-16 14:32:14</t>
  </si>
  <si>
    <t>[65岁以上老人]&amp;#13;&amp;#10;高级模板内容：&amp;#13;&amp;#10;投诉问题描述:月租费不认可，表示一直是8块钱，却被收取19元，要求核实&amp;#13;&amp;#10;争议月份:2023年10月&amp;#13;&amp;#10;争议金额:19&amp;#13;&amp;#10;用户要求:退费，另外要求把积分兑换话费&amp;#13;</t>
  </si>
  <si>
    <t>TS202310160830140265</t>
  </si>
  <si>
    <t>蔡祥斌</t>
  </si>
  <si>
    <t>2023-10-16 11:02:22</t>
  </si>
  <si>
    <t>[65岁以上老人]&amp;#13;&amp;#10;高级模板内容：&amp;#13;&amp;#10;投诉问题描述:用户反馈对月租费用不认可，三折活动到期无提醒，办理和结束都没有提醒，导致这月不知情按照原价扣除，对费用不认可，要求退差价，请核实&amp;#13;&amp;#10;争议月份:2023年10月&amp;#13;&amp;#10;争议金额:199&amp;#13;&amp;#10;用户要求:核实回复&amp;#13;</t>
  </si>
  <si>
    <t>TS202310161230320987</t>
  </si>
  <si>
    <t>2023-10-16 14:59:12</t>
  </si>
  <si>
    <t>&amp;#13;&amp;#10;高级模板内容：&amp;#13;&amp;#10;投诉问题描述:客户来电，反映之前的问题没有得到解决，详见工单TS202310060905272104，我处按之前的工单处理结果与客户解释客户不认可表示不是这样的解释无效，要求下午三点之前再次回电烦请核实处理谢谢！&amp;#13;&amp;#10;活动名称:存120元分12个月返还（湖北）存费得礼&amp;#13;&amp;#10;争议月份:2023年10月&amp;#13;&amp;#10;争议金额:-1&amp;#13;&amp;#10;用户要求:下午三点之前要求回电&amp;#13;</t>
  </si>
  <si>
    <t>计费争议-账单扣费：客户对10月账单扣费不满，经核实属正常扣费，前期的赠费也由系统全部抵扣了9月的全月租85.85元，剩余部分抵扣了10月的月租54.11元，已解释用户情绪激动不听解释，执意要求退还85元费用，现再为用户申请85元费用，24小时内到账，此费用不可打印发票，满意。</t>
  </si>
  <si>
    <t>TS202310150928160879</t>
  </si>
  <si>
    <t>杨晗</t>
  </si>
  <si>
    <t>2023-10-16 09:02:17</t>
  </si>
  <si>
    <t>&amp;#13;&amp;#10;高级模板内容：&amp;#13;&amp;#10;投诉问题描述:用户来电反映2个问题：1，办理此卡时有工作人员告知充值返费每月只要19元月租；2：在APP上预约宽带，包括到后面安装好，全程无人告知有宽带包月费用30元。&amp;#13;&amp;#10;业务名称:套餐月租+宽带费用&amp;#13;&amp;#10;宣传渠道:B、中国联通APP&amp;#13;&amp;#10;宣传时间:2023-08-31&amp;#13;&amp;#10;宣传内容:返费后月租19元+无人告知宽带收费&amp;#13;&amp;#10;用户要求:核实处理回复本机，谢谢&amp;#13;</t>
  </si>
  <si>
    <t>计费争议-账单扣费：客户对套餐扣费不满，经核实属正常扣费，沟通后为用户办理预存话费享10元/月话费优惠12个月（湖北），考虑到9月扣费24元，现为用户申请10元费用24小时内到账，此费用不可打印发票，满意。</t>
  </si>
  <si>
    <t>TS202310161013400005</t>
  </si>
  <si>
    <t>周克勤</t>
  </si>
  <si>
    <t>2023-10-16 13:18:43</t>
  </si>
  <si>
    <t>【2022年上工信部测评重保用户】[65岁以上老人]&amp;#13;&amp;#10;高级模板内容：&amp;#13;&amp;#10;投诉问题描述:用户来电反映对9月月租费不认可，称宽带已经取消了，什么业务都没有办理，套餐是几十块的月租，用户要求核实回电&amp;#13;&amp;#10;争议月份:2023年9月&amp;#13;&amp;#10;争议金额:207.7&amp;#13;&amp;#10;用户要求:用户要求核实回电&amp;#13;</t>
  </si>
  <si>
    <t>系统支撑：经核实客户实际反映18972041189折扣到期无提醒问题，现已联系客户解释，并申请减免9-10月套餐差价182元，退费至客户提供071700089986私有账户上，24小时到账，此费用不可打印发票，客户满意。</t>
  </si>
  <si>
    <t>TS202310151359391578</t>
  </si>
  <si>
    <t>2023-10-16 10:00:50</t>
  </si>
  <si>
    <t>&amp;#13;&amp;#10;高级模板内容：&amp;#13;&amp;#10;投诉问题描述:赠费内容过期要求续上星锐卡30元赠费12个月优惠合约(湖北)&amp;#13;&amp;#10;投诉项目:月固定费&amp;#13;&amp;#10;争议月份:2023年10月&amp;#13;&amp;#10;争议金额:29&amp;#13;&amp;#10;用户要求:尽快续上优惠&amp;#13;</t>
  </si>
  <si>
    <t>系统支撑：经核实因套餐赠费到期无提醒，现申请减免本月费用30元，24小时到账，此费用不可打印发票，另已办理赠费活动，次月生效， 合约期12个月，因多次未联系上客户，如有疑问可在工作时间（08:30-12:00；14:00-17:30）致电我司宜昌联通13032700872</t>
  </si>
  <si>
    <t>TS202310161211010570</t>
  </si>
  <si>
    <t>闫小云</t>
  </si>
  <si>
    <t>2023-10-16 14:37:57</t>
  </si>
  <si>
    <t>【2022年上工信部测评重保用户】&amp;#13;&amp;#10;高级模板内容：&amp;#13;&amp;#10;投诉问题描述:用户办理副卡时告知副卡免费使用，但实际副卡免月租12个月（10元话费12个月）（湖北）-立即生效，用户对此不认可&amp;#13;&amp;#10;业务名称:副卡&amp;#13;&amp;#10;宣传渠道:营业厅&amp;#13;&amp;#10;宣传内容:副卡免费使用&amp;#13;&amp;#10;实际情况:12月减免&amp;#13;&amp;#10;用户要求:用户要求处理副卡收费情况。无法提供办理的营业厅地址，请后台协助处理，谢谢&amp;#13;</t>
  </si>
  <si>
    <t>业务办理：转资0月租，已为用户办理，次月生效，满意</t>
  </si>
  <si>
    <t>TS202310142119541323</t>
  </si>
  <si>
    <t>欧达娜</t>
  </si>
  <si>
    <t>2023-10-16 15:02:51</t>
  </si>
  <si>
    <t>&amp;#13;&amp;#10;高级模板内容：&amp;#13;&amp;#10;投诉问题描述:用户对月租费不认可&amp;#13;&amp;#10;争议月份:2023年10月&amp;#13;&amp;#10;争议金额:199&amp;#13;&amp;#10;用户要求:加急处理，谢谢&amp;#13;</t>
  </si>
  <si>
    <t>业务规则：折扣合约到期，现减免9月折扣差价140元，系统办理预存享50元赠费包，立即到账，补赠剩余90元费用，此费用无法抵扣往月欠费及打印发票，用户表示自行联系客户经理转资，无需我部操作，满意</t>
  </si>
  <si>
    <t>TS202310161147520038</t>
  </si>
  <si>
    <t>2023-10-16 15:26:47</t>
  </si>
  <si>
    <t>[65岁以上老人]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电反映套餐从办理开始就是79元费用，坐席通过系统查询，用户有5G冰激凌套餐享12个月8折优惠（次月生效）（湖北）优惠，10月31日失效，用户不认可，要求退还10月超79元费用&amp;#13;&amp;#10;争议月份:2023年10月&amp;#13;&amp;#10;争议金额:20&amp;#13;&amp;#10;用户要求:用户要求退还20元费用；用户要求今天之内回复否则转网&amp;#13;</t>
  </si>
  <si>
    <t>TS202310161554270493</t>
  </si>
  <si>
    <t>王光明</t>
  </si>
  <si>
    <t>2023-10-16 16:49:54</t>
  </si>
  <si>
    <t>获取入参:&amp;#10;获取归属地:本网&amp;#10;:查询&amp;#10;交费记录:缴费记录&amp;#10;是否有缴费记录:无缴费记录&amp;#10;:用户反映缴费未到账&amp;#10;:话费错缴/话费多缴&amp;#10;用户反馈:多充&amp;#10;告知用户充值的费用可以用于号码的消费，建议正常使用即可:不认可&amp;#10;建议用户前往线下自有营业厅咨询是否有其他处理方式:不认可&amp;#10;解释后用户不认可:&amp;#10;&amp;#10;高级模板内容：&amp;#10;投诉问题描述:用户来电反映自己的家人充值话费多充了600元，前台按照流程向用户解释，并建议用户如果需要退费可到线下自有营业厅进行咨询处理，用户不认可，要求我方在线将都扣的600元话费退回，前台无办理权限，请后台核查处理解决，谢谢&amp;#10;充值时间:2023-10-16&amp;#10;充值渠道:微信&amp;#10;充值号码:15549329982&amp;#10;充值金额:600&amp;#10;充值交易号/订单编码:已到账，用户未提供交易订单&amp;#10;前台是否按流程解释:是&amp;#10;用户要求:要求我方在线将都扣的600元话费退回，前台无办理权限，请后台核查处理解决，谢谢</t>
  </si>
  <si>
    <t>TS202310161012252470</t>
  </si>
  <si>
    <t>刘孝昌</t>
  </si>
  <si>
    <t>2023-10-16 18:18:58</t>
  </si>
  <si>
    <t>用户反馈：:各渠道人员服务、态度问题&amp;#13;&amp;#10;告知联通对服务质量的重视，再次解释安抚并致歉:不认可仍要投诉&amp;#13;&amp;#10;用户要投诉的人员：:营业厅人员&amp;#13;&amp;#10;:&amp;#13;&amp;#10;&amp;#13;&amp;#10;高级模板内容：&amp;#13;&amp;#10;投诉问题描述:用户来电反映之前地王卡39元现在改成天王卡59元是不经过本人同意更改的&amp;#13;&amp;#10;渠道名称:宜昌市城区胜利四路自有营业厅&amp;#13;&amp;#10;渠道地址:宜昌市城区胜利四路自有营业厅&amp;#13;&amp;#10;人员工号:无法提供&amp;#13;&amp;#10;用户要求:用户要求改回原来套餐宽带加电话费59元的套餐&amp;#13;</t>
  </si>
  <si>
    <t>客户原因：用户反映更改套餐问题，经核实，客户于23年7月自行拨打10010要求转资59元天王卡2.0套餐，已联系客户解释说明，客户表示知晓，保留现套餐继续使用，满意。</t>
  </si>
  <si>
    <t>TS202310152004520675</t>
  </si>
  <si>
    <t>杜成兴</t>
  </si>
  <si>
    <t>2023-10-16 16:08:29</t>
  </si>
  <si>
    <t>:话费错缴/话费多缴&amp;#13;&amp;#10;用户反馈:充值号码错误&amp;#13;&amp;#10;充错号码状态:号码有信息&amp;#13;&amp;#10;建议用户自行联系对方协商处理:不认可&amp;#13;&amp;#10;再次解释任何人都没有权限擅处置别人号码的费用，建议自行协商:仍不认可&amp;#13;&amp;#10;解释后用户不认可:&amp;#13;&amp;#10;&amp;#13;&amp;#10;高级模板内容：&amp;#13;&amp;#10;投诉问题描述:用户反馈以为是自己的号码结果已经销有了新用户，现在新用户联系不上查询是无线cpe无通话功能，用户不认可，请协助&amp;#13;&amp;#10;充值时间:2023-10-15&amp;#13;&amp;#10;充值渠道:微信&amp;#13;&amp;#10;充值号码:13135823067&amp;#13;&amp;#10;充值金额:150&amp;#13;&amp;#10;前台是否按流程解释:是&amp;#13;&amp;#10;用户要求:退费，加急&amp;#13;</t>
  </si>
  <si>
    <t>其他：经核实客户充错话费至cpe虚拟账号，无法清退，现已联系客户解释，我司申请补赠150元至客户提供号码13135800262  上，24小时到账，此费用不可打印发票，客户满意</t>
  </si>
  <si>
    <t>TS202310152151371740</t>
  </si>
  <si>
    <t>徐维芳</t>
  </si>
  <si>
    <t>2023-10-16 10:40:43</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</si>
  <si>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反馈自己话费错充成流量包，用户要求转成话费，请工作人员核实回复&amp;#13;&amp;#10;充值时间:2023-10-15&amp;#13;&amp;#10;充值渠道:微信&amp;#13;&amp;#10;充值号码:18672905941&amp;#13;&amp;#10;充值金额:30&amp;#13;&amp;#10;前台是否按流程解释:是&amp;#13;&amp;#10;用户要求:尽快核实处理&amp;#13;</t>
  </si>
  <si>
    <t>ESJ202310161447210800</t>
  </si>
  <si>
    <t>2023-10-16 18:06:35</t>
  </si>
  <si>
    <t>用户公司需要在宜昌市点军区紫阳街道金鑫塑料厂安装企业专线，想要了解资费，要求尽快核实并回复。联系电话13886656676</t>
  </si>
  <si>
    <t>ESJ202310161111210782</t>
  </si>
  <si>
    <t>2023-10-16 12:52:26</t>
  </si>
  <si>
    <t>用户来电称需要安装互联网专线。请尽快联系自己地址：湖北省宜昌市西林区峡州大道与明珠路交叉口远东幽谷联系电话：13294111118</t>
  </si>
  <si>
    <t>TS202310160912100904</t>
  </si>
  <si>
    <t>祝晓莉</t>
  </si>
  <si>
    <t>2023-10-16 16:31:54</t>
  </si>
  <si>
    <t>&amp;#13;&amp;#10;高级模板内容：&amp;#13;&amp;#10;投诉问题描述:宽带安装&amp;#13;&amp;#10;装机产品:宽带&amp;#13;&amp;#10;预约装机时间:2023-10-16&amp;#13;&amp;#10;装机地址:湖北省宜昌市红花套镇红花套村&amp;#13;&amp;#10;申请装机渠道:湖北省宜昌市国贸大酒店营业厅&amp;#13;&amp;#10;用户要求:用户来带反映去营业厅办理了安装宽带，但一直没有工作人员上门安装，要求我处登记反馈安排师傅上门处理，要求加急处理&amp;#13;</t>
  </si>
  <si>
    <t>宽带安装/资源：湖北省宜昌市红花套镇红花套村AA。用户反映宽带问题，经核实因客户提供地址无宽带资源，建议客户移机到其他地址，申请副卡免费，次月生效，客户认可。</t>
  </si>
  <si>
    <t>TS202310161603200726</t>
  </si>
  <si>
    <t>2023-10-16 16:17:14</t>
  </si>
  <si>
    <t>[65岁以上老人]&amp;#13;&amp;#10;高级模板内容：&amp;#13;&amp;#10;投诉问题描述:用户投诉10016态度差&amp;#13;&amp;#10;是否10016外呼:是&amp;#13;&amp;#10;反应问题涉及场景:话务人员服务问题&amp;#13;&amp;#10;用户要求:尽快处理&amp;#13;</t>
  </si>
  <si>
    <t>其他*：现工作人员已联系用户致歉，现用户已认可，暂无疑问，满意</t>
  </si>
  <si>
    <t>TS202310160901050698</t>
  </si>
  <si>
    <t>杨群峰</t>
  </si>
  <si>
    <t>2023-10-16 09:41:10</t>
  </si>
  <si>
    <t>TS202310151241050098</t>
  </si>
  <si>
    <t>刘传菊</t>
  </si>
  <si>
    <t>2023-10-16 13:40:25</t>
  </si>
  <si>
    <t>主办单位：湖北&amp;#10;客户类别：普通客户&amp;#10;10010是否打通：是&amp;#10;是否二次致电10015：是&amp;#10;是否联系：是&amp;#10;升级倾向：无&amp;#10;号码归属省：湖北&amp;#10;SVIP等级：&amp;#10;用户来电反映自己想要改套餐到全国流量王8元套餐，现在营业厅说线上办理，请尽快联系处理。&amp;#13;</t>
  </si>
  <si>
    <t>BL202310161631132180</t>
  </si>
  <si>
    <t>郑汪洋</t>
  </si>
  <si>
    <t>2023-10-16 16:50:34</t>
  </si>
  <si>
    <t>判断省分:湖北&amp;#13;&amp;#10;:有意向资费&amp;#13;&amp;#10;:全国流量王8元套餐&amp;#13;&amp;#10;:&amp;#13;&amp;#10;&amp;#13;&amp;#10;高级模板内容：&amp;#13;&amp;#10;用户诉求:客户来电改为4G全国流量王8元，我处挽留无效建议前往营业厅咨询办理，客户不认可&amp;#13;&amp;#10;当前套餐名称:18元流量王套餐(湖北)&amp;#13;&amp;#10;新套餐名称（转入套餐名称）:4G全国流量王8元&amp;#13;&amp;#10;是合约期内（含靓号）:否&amp;#13;</t>
  </si>
  <si>
    <t>BL202310161625242097</t>
  </si>
  <si>
    <t>高娉婷</t>
  </si>
  <si>
    <t>2023-10-16 16:40:29</t>
  </si>
  <si>
    <t>判断省分:湖北&amp;#13;&amp;#10;:有意向资费&amp;#13;&amp;#10;:其他资费&amp;#13;&amp;#10;:否&amp;#13;&amp;#10;node_104:&amp;#13;&amp;#10;node_102:&amp;#13;&amp;#10;:升套/平套&amp;#13;&amp;#10;:&amp;#13;&amp;#10;&amp;#13;&amp;#10;高级模板内容：&amp;#13;&amp;#10;用户诉求:变更套餐&amp;#13;&amp;#10;当前套餐名称:畅越冰激凌5G套餐49元&amp;#13;&amp;#10;新套餐名称（转入套餐名称）:福多多卡：59元，300分钟国内通话，15GB国内流量，超出0.15元/分钟，5元/GB。这个么亲&amp;#13;&amp;#10;是合约期内（含靓号）:是&amp;#13;&amp;#10;备注:用户是主副卡要求在线变更解释无效&amp;#13;</t>
  </si>
  <si>
    <t>BL202310161622192047</t>
  </si>
  <si>
    <t>屈鹏</t>
  </si>
  <si>
    <t>2023-10-16 16:55:15</t>
  </si>
  <si>
    <t>判断省分:湖北&amp;#13;&amp;#10;:有意向资费&amp;#13;&amp;#10;:全国流量王8元套餐&amp;#13;&amp;#10;:&amp;#13;&amp;#10;&amp;#13;&amp;#10;高级模板内容：&amp;#13;&amp;#10;用户诉求:用户来电要求改成4G全国流量王8元套餐，已挽留不认可，请协助处理，谢谢&amp;#13;&amp;#10;当前套餐名称:腾讯天王卡&amp;#13;&amp;#10;新套餐名称（转入套餐名称）:4G全国流量王8元套餐&amp;#13;&amp;#10;是合约期内（含靓号）:否&amp;#13;&amp;#10;备注:用户来电要求改成4G全国流量王8元套餐，已挽留不认可，请协助处理，谢谢&amp;#13;</t>
  </si>
  <si>
    <t>BL202310161507271002</t>
  </si>
  <si>
    <t>宋博文</t>
  </si>
  <si>
    <t>2023-10-16 15:20:53</t>
  </si>
  <si>
    <t>判断省分:湖北&amp;#13;&amp;#10;:有意向资费&amp;#13;&amp;#10;:全国流量王8元套餐&amp;#13;&amp;#10;:&amp;#13;&amp;#10;&amp;#13;&amp;#10;高级模板内容：&amp;#13;&amp;#10;用户诉求:用户要求办理全国流量王8元套餐&amp;#13;&amp;#10;当前套餐名称:哔哩哔哩22卡&amp;#13;&amp;#10;新套餐名称（转入套餐名称）:全国流量王8元套餐&amp;#13;&amp;#10;是合约期内（含靓号）:否&amp;#13;</t>
  </si>
  <si>
    <t>BL202310161446130742</t>
  </si>
  <si>
    <t>袁小璐</t>
  </si>
  <si>
    <t>2023-10-16 16:08:15</t>
  </si>
  <si>
    <t>判断省分:湖北&amp;#13;&amp;#10;:有意向资费&amp;#13;&amp;#10;:全国流量王8元套餐&amp;#13;&amp;#10;:&amp;#13;&amp;#10;&amp;#13;&amp;#10;高级模板内容：&amp;#13;&amp;#10;用户诉求:用户来电反映要求更改套餐，已挽留无效，要求尽快处理&amp;#13;&amp;#10;当前套餐名称:	腾讯大王卡&amp;#13;&amp;#10;新套餐名称（转入套餐名称）:全国流量王8元套餐&amp;#13;&amp;#10;是合约期内（含靓号）:否&amp;#13;&amp;#10;备注:尽快处理&amp;#13;</t>
  </si>
  <si>
    <t>BL202310161441520693</t>
  </si>
  <si>
    <t>秦鹏</t>
  </si>
  <si>
    <t>2023-10-16 14:55:18</t>
  </si>
  <si>
    <t>【2022年上工信部测评重保用户】判断省分:湖北&amp;#13;&amp;#10;:有意向资费&amp;#13;&amp;#10;:全国流量王8元套餐&amp;#13;&amp;#10;:&amp;#13;&amp;#10;&amp;#13;&amp;#10;高级模板内容：&amp;#13;&amp;#10;用户诉求:用户要求更换8元保号套餐，用户不方便去营业厅&amp;#13;&amp;#10;当前套餐名称:腾讯大王卡&amp;#13;&amp;#10;新套餐名称（转入套餐名称）:无&amp;#13;&amp;#10;是合约期内（含靓号）:否&amp;#13;&amp;#10;备注:用户要求更换8元保号套餐，用户不方便去营业厅&amp;#13;</t>
  </si>
  <si>
    <t>BL202310161407230266</t>
  </si>
  <si>
    <t>刘克耀</t>
  </si>
  <si>
    <t>2023-10-16 14:32:30</t>
  </si>
  <si>
    <t>判断省分:湖北&amp;#13;&amp;#10;:有意向资费&amp;#13;&amp;#10;:其他资费&amp;#13;&amp;#10;:否&amp;#13;&amp;#10;node_104:&amp;#13;&amp;#10;node_102:&amp;#13;&amp;#10;:降套&amp;#13;&amp;#10;:消费过高&amp;#13;&amp;#10;:挽留后，用户依旧要求降套&amp;#13;&amp;#10;:资费对比&amp;#13;&amp;#10;:挽留失败&amp;#13;&amp;#10;:&amp;#13;&amp;#10;node_106:&amp;#13;&amp;#10;:有合约/有靓号&amp;#13;&amp;#10;:&amp;#13;&amp;#10;&amp;#13;&amp;#10;高级模板内容：&amp;#13;&amp;#10;用户诉求:用户来电要求更改下月生效的套餐福多多29元（湖北）前台正常解释有亲情网(群主)1项业务限制更改建议用户去线下营业厅取消用户不认可要求直接更改福多多29元（湖北）请协助处理谢谢&amp;#13;&amp;#10;当前套餐名称:畅越冰激凌5G套餐49元&amp;#13;&amp;#10;新套餐名称（转入套餐名称）:福多多29元（湖北）&amp;#13;&amp;#10;是合约期内（含靓号）:是&amp;#13;</t>
  </si>
  <si>
    <t>BL202310161059560110</t>
  </si>
  <si>
    <t>董小飞</t>
  </si>
  <si>
    <t>2023-10-16 14:01:13</t>
  </si>
  <si>
    <t>判断省分:湖北&amp;#13;&amp;#10;:无意向资费&amp;#13;&amp;#10;node_104:&amp;#13;&amp;#10;node_102:&amp;#13;&amp;#10;:降套&amp;#13;&amp;#10;:需要保号&amp;#13;&amp;#10;:挽留后，用户依旧要求降套&amp;#13;&amp;#10;:资费对比&amp;#13;&amp;#10;:挽留失败&amp;#13;&amp;#10;:&amp;#13;&amp;#10;node_106:&amp;#13;&amp;#10;:无合约/无靓号&amp;#13;&amp;#10;:&amp;#13;&amp;#10;&amp;#13;&amp;#10;高级模板内容：&amp;#13;&amp;#10;用户诉求:用户要求变更保号套餐，没有明确办理什么套餐，不愿意到厅，请处理&amp;#13;&amp;#10;当前套餐名称:联通王卡&amp;#13;&amp;#10;新套餐名称（转入套餐名称）:保号套餐，没有明确办理什么套餐&amp;#13;&amp;#10;是合约期内（含靓号）:否&amp;#13;&amp;#10;备注:请处理&amp;#13;</t>
  </si>
  <si>
    <t>BL202310161037412238</t>
  </si>
  <si>
    <t>王帅</t>
  </si>
  <si>
    <t>2023-10-16 10:58:15</t>
  </si>
  <si>
    <t>判断省分:湖北&amp;#13;&amp;#10;:有意向资费&amp;#13;&amp;#10;:全国流量王8元套餐&amp;#13;&amp;#10;:&amp;#13;&amp;#10;&amp;#13;&amp;#10;高级模板内容：&amp;#13;&amp;#10;用户诉求:降套&amp;#13;&amp;#10;当前套餐名称:腾讯大王卡&amp;#13;&amp;#10;新套餐名称（转入套餐名称）:全国流量王8元套餐&amp;#13;&amp;#10;是合约期内（含靓号）:否&amp;#13;&amp;#10;备注:核实处理&amp;#13;</t>
  </si>
  <si>
    <t>BL202310161020301911</t>
  </si>
  <si>
    <t>2023-10-16 10:31:14</t>
  </si>
  <si>
    <t>判断省分:湖北&amp;#13;&amp;#10;:有意向资费&amp;#13;&amp;#10;:全国流量王8元套餐&amp;#13;&amp;#10;:&amp;#13;&amp;#10;&amp;#13;&amp;#10;高级模板内容：&amp;#13;&amp;#10;用户诉求:要求变更套餐&amp;#13;&amp;#10;当前套餐名称:星锐卡-2023&amp;#13;&amp;#10;新套餐名称（转入套餐名称）:全国流量王8元套餐&amp;#13;&amp;#10;是合约期内（含靓号）:是&amp;#13;&amp;#10;备注:已解释且建议营业厅不认可&amp;#13;</t>
  </si>
  <si>
    <t>BL202310161017191867</t>
  </si>
  <si>
    <t>2023-10-16 11:06:16</t>
  </si>
  <si>
    <t>判断省分:湖北&amp;#13;&amp;#10;:有意向资费&amp;#13;&amp;#10;:全国流量王8元套餐&amp;#13;&amp;#10;:&amp;#13;&amp;#10;&amp;#13;&amp;#10;高级模板内容：&amp;#13;&amp;#10;用户诉求:变更套餐为全国流量王8元套餐&amp;#13;&amp;#10;当前套餐名称:星锐卡-2023&amp;#13;&amp;#10;新套餐名称（转入套餐名称）:全国流量王8元套餐&amp;#13;&amp;#10;是合约期内（含靓号）:是&amp;#13;</t>
  </si>
  <si>
    <t>BL202310160918040981</t>
  </si>
  <si>
    <t>秦芳</t>
  </si>
  <si>
    <t>2023-10-16 11:24:23</t>
  </si>
  <si>
    <t>【2022年上工信部测评重保用户】判断省分:湖北&amp;#13;&amp;#10;:有意向资费&amp;#13;&amp;#10;:全国流量王8元套餐&amp;#13;&amp;#10;:&amp;#13;&amp;#10;&amp;#13;&amp;#10;高级模板内容：&amp;#13;&amp;#10;用户诉求:用户来电要求降套&amp;#13;&amp;#10;当前套餐名称:18元4G随意打&amp;#13;&amp;#10;新套餐名称（转入套餐名称）:全国流量王8元套餐&amp;#13;&amp;#10;是合约期内（含靓号）:否&amp;#13;&amp;#10;备注:要求保号否则销户&amp;#13;</t>
  </si>
  <si>
    <t>BL202310152020352182</t>
  </si>
  <si>
    <t>熊琳</t>
  </si>
  <si>
    <t>2023-10-16 09:55:14</t>
  </si>
  <si>
    <t>【2022年上工信部测评重保用户】&amp;#13;&amp;#10;高级模板内容：&amp;#13;&amp;#10;用户诉求:降套&amp;#13;&amp;#10;当前套餐名称:腾讯大王卡&amp;#13;&amp;#10;新套餐名称（转入套餐名称）:全国流量王8元套餐&amp;#13;&amp;#10;是合约期内（含靓号）:是&amp;#13;&amp;#10;备注:挽留不认可&amp;#13;</t>
  </si>
  <si>
    <t>BL202310152007292072</t>
  </si>
  <si>
    <t>张铜帅</t>
  </si>
  <si>
    <t>2023-10-16 09:05:15</t>
  </si>
  <si>
    <t>&amp;#13;&amp;#10;高级模板内容：&amp;#13;&amp;#10;用户诉求:降套&amp;#13;&amp;#10;当前套餐名称:腾讯天王卡&amp;#13;&amp;#10;新套餐名称（转入套餐名称）:4G全国8元流量王&amp;#13;&amp;#10;是合约期内（含靓号）:否&amp;#13;</t>
  </si>
  <si>
    <t>BL202310151822071047</t>
  </si>
  <si>
    <t>吕清杰</t>
  </si>
  <si>
    <t>2023-10-16 10:14:19</t>
  </si>
  <si>
    <t>判断省分:湖北&amp;#13;&amp;#10;:有意向资费&amp;#13;&amp;#10;:全国流量王8元套餐&amp;#13;&amp;#10;:&amp;#13;&amp;#10;&amp;#13;&amp;#10;高级模板内容：&amp;#13;&amp;#10;用户诉求:用户要求将套餐改为全国流量王8元套餐，要求我方处理，请尽快核实，谢谢&amp;#13;&amp;#10;当前套餐名称:星锐卡-2023&amp;#13;&amp;#10;新套餐名称（转入套餐名称）:全国流量王8元套餐&amp;#13;&amp;#10;是合约期内（含靓号）:是&amp;#13;</t>
  </si>
  <si>
    <t>BL202310151750090689</t>
  </si>
  <si>
    <t>路钰昌</t>
  </si>
  <si>
    <t>2023-10-16 09:09:35</t>
  </si>
  <si>
    <t>BL202310151513531135</t>
  </si>
  <si>
    <t>蒋李雯鹏</t>
  </si>
  <si>
    <t>2023-10-16 09:07:14</t>
  </si>
  <si>
    <t>【2022年上工信部测评重保用户】&amp;#13;&amp;#10;高级模板内容：&amp;#13;&amp;#10;用户诉求:用户要求降套&amp;#13;&amp;#10;当前套餐名称:腾讯大王卡&amp;#13;&amp;#10;新套餐名称（转入套餐名称）:4G全国流量王8元&amp;#13;&amp;#10;是合约期内（含靓号）:是&amp;#13;&amp;#10;备注:挽留无效，解释特殊套餐，不愿意去营业厅，请处理，已经告知套餐无法转回&amp;#13;</t>
  </si>
  <si>
    <t>BL202310141716220087</t>
  </si>
  <si>
    <t>黄悦</t>
  </si>
  <si>
    <t>2023-10-16 09:04:43</t>
  </si>
  <si>
    <t>判断省分:湖北&amp;#13;&amp;#10;:有意向资费&amp;#13;&amp;#10;:全国流量王8元套餐&amp;#13;&amp;#10;:&amp;#13;&amp;#10;&amp;#13;&amp;#10;高级模板内容：&amp;#13;&amp;#10;用户诉求:用户来电要求改成4G全国流量王8元套餐，已挽留不认可，请协助处理，谢谢&amp;#13;&amp;#10;当前套餐名称:腾讯大王卡&amp;#13;&amp;#10;新套餐名称（转入套餐名称）:4G全国流量王8元套餐&amp;#13;&amp;#10;是合约期内（含靓号）:否&amp;#13;&amp;#10;备注:用户来电要求改成4G全国流量王8元套餐，已挽留不认可，请协助处理，谢谢&amp;#13;</t>
  </si>
  <si>
    <t>BL202310151511531109</t>
  </si>
  <si>
    <t>郭宇焓</t>
  </si>
  <si>
    <t>2023-10-16 09:13:00</t>
  </si>
  <si>
    <t>判断省分:湖北&amp;#13;&amp;#10;:有意向资费&amp;#13;&amp;#10;:全国流量王8元套餐&amp;#13;&amp;#10;:&amp;#13;&amp;#10;&amp;#13;&amp;#10;高级模板内容：&amp;#13;&amp;#10;用户诉求:无法前往营业厅取消合约和宽带，要求更改套餐，&amp;#13;&amp;#10;当前套餐名称:畅爽冰激凌5G套餐129元&amp;#13;&amp;#10;新套餐名称（转入套餐名称）:全国流量王8元套餐&amp;#13;&amp;#10;是合约期内（含靓号）:是&amp;#13;&amp;#10;备注:要求回电&amp;#13;</t>
  </si>
  <si>
    <t>套餐变更：未到厅，查询用户存在分期解耦5G129元直降1700元（社会渠道36期）合约，无法转资8元流量王套餐，已解释，用户知晓。</t>
  </si>
  <si>
    <t>BL202310141849001226</t>
  </si>
  <si>
    <t>罗佳伟</t>
  </si>
  <si>
    <t>2023-10-16 09:02:30</t>
  </si>
  <si>
    <t>判断省分:湖北&amp;#13;&amp;#10;:有意向资费&amp;#13;&amp;#10;:其他资费&amp;#13;&amp;#10;:是&amp;#13;&amp;#10;:不认可：坚持要求转入有限制的套餐&amp;#13;&amp;#10;:&amp;#13;&amp;#10;&amp;#13;&amp;#10;高级模板内容：&amp;#13;&amp;#10;用户诉求:要求改回之前19元腾讯大王卡&amp;#13;&amp;#10;当前套餐名称:畅越冰激凌5G套餐69元&amp;#13;&amp;#10;新套餐名称（转入套餐名称）:腾讯大王卡&amp;#13;&amp;#10;是合约期内（含靓号）:否&amp;#13;&amp;#10;备注:用户反应之前客服打电话推荐改69套餐，现在想要改回19腾讯大王卡套餐。请处理谢谢&amp;#13;</t>
  </si>
  <si>
    <t>套餐变更-未到厅：69元转19元，现线上无该套餐勾选项，用户表示有需要再联系，用户知晓。</t>
  </si>
  <si>
    <t>BL202310151226241464</t>
  </si>
  <si>
    <t>牛志超</t>
  </si>
  <si>
    <t>2023-10-16 09:09:07</t>
  </si>
  <si>
    <t>22年Q3Q4重点客户&amp;#13;&amp;#10;高级模板内容：&amp;#13;&amp;#10;用户诉求:用户要求降低资费为29元，有副卡绑定无法更改，不愿到厅处理，要求线上更改，请协助处理谢谢！&amp;#13;&amp;#10;当前套餐名称:畅爽冰激凌5G套餐99元&amp;#13;&amp;#10;新套餐名称（转入套餐名称）:29元大王卡&amp;#13;&amp;#10;是合约期内（含靓号）:是&amp;#13;</t>
  </si>
  <si>
    <t>套餐变更-未到厅：用户要求转资29元大王卡套餐，核实号码已在融合变更操作转资福多多卡59元套餐，次月生效，无法再次操作转资，客户表示知晓。</t>
  </si>
  <si>
    <t>BL202310141043422123</t>
  </si>
  <si>
    <t>向彪</t>
  </si>
  <si>
    <t>2023-10-16 09:03:30</t>
  </si>
  <si>
    <t>判断省分:湖北&amp;#13;&amp;#10;:有意向资费&amp;#13;&amp;#10;:其他资费&amp;#13;&amp;#10;:否&amp;#13;&amp;#10;node_104:&amp;#13;&amp;#10;node_102:&amp;#13;&amp;#10;:降套&amp;#13;&amp;#10;:消费过高&amp;#13;&amp;#10;:挽留后，用户依旧要求降套&amp;#13;&amp;#10;:资费对比&amp;#13;&amp;#10;:挽留失败&amp;#13;&amp;#10;:&amp;#13;&amp;#10;node_106:&amp;#13;&amp;#10;:有合约/有靓号&amp;#13;&amp;#10;:&amp;#13;&amp;#10;&amp;#13;&amp;#10;高级模板内容：&amp;#13;&amp;#10;用户诉求:用户描述自己的套餐内容都没有使用，费用还那么高，想要更改成一个低档位的套餐&amp;#13;&amp;#10;当前套餐名称:畅爽冰激凌5G套餐199元（基础版&amp;#13;&amp;#10;新套餐名称（转入套餐名称）:29元的福多多&amp;#13;&amp;#10;是合约期内（含靓号）:是&amp;#13;&amp;#10;备注:用户强烈要求我方线上帮他进行更改，谢谢。&amp;#13;</t>
  </si>
  <si>
    <t>TS202310081359052288</t>
  </si>
  <si>
    <t>2023-10-16 20:48:07</t>
  </si>
  <si>
    <t>主办单位：湖北&amp;#10;客户类别：星级客户&amp;#10;10010是否打通：是&amp;#10;是否二次致电10015：是&amp;#10;是否联系：否&amp;#10;升级倾向：&amp;#10;号码归属省：湖北&amp;#10;SVIP等级：&amp;#10;1.问题类型:;&amp;#13;&amp;#10;2.投诉类型:流量封顶与限速;&amp;#13;&amp;#10;3.营业厅地址:;&amp;#13;&amp;#10;4.位置信息:;&amp;#13;&amp;#10;5.位置发生地:;&amp;#13;&amp;#10;6.投诉内容:;&amp;#13;&amp;#10;&amp;#13;&amp;#10;&amp;#13;&amp;#10;&amp;#13;&amp;#10;（协办工单）集团高星用户，务必于12小时内，上传/办理：（用户要求更改成流量：40-50G，语音：100-200分钟，价格：100元以内的，用户称自己最开始办冰激凌套餐说的是限速对此不让靠近，。请上传用户办理套餐时的相关录音，请省份核实用户是否可以办理需要提供那些证件具体去哪里办理，请省份明确给出最终处理方案（直至用户申诉还是该方案）），谢谢！&amp;#13;&amp;#10;问题场景：流量封顶&amp;#13;&amp;#10;是否存在流量封顶：否&amp;#13;&amp;#10;最开始办冰激凌套餐说的是限速现在是直接用完扣话费？&amp;#13;&amp;#10;关联10010工单流水号：TS202310052212327741</t>
  </si>
  <si>
    <t>套餐变更-未到厅①客户投诉产生的原因：客户反映更改套餐问题。 ②客户投诉问题核查情况及解决方案：收到贵部转办后，我司立即组织调查。经核实，客户反映更改套餐问题 ，查询客户于 2018-04-01入网办理 流量王48元(OCS)套餐， 2019-11-30 14:35:00 湖北省分公司电子商务部 总部网厅 自行办理转资 畅爽冰激凌5G套餐129元 ，该套餐不是不限流量套餐，时间久远，无法提供依据，已联系客户解释说明，建议客户转资转资畅越冰激凌5G套餐129元套餐，加网龄多赠送200分钟通话，25G流量，或参加套餐折扣5折优惠活动，客户表示考虑，知晓。③客户问题满意度：客户表示知晓。 ④回单人:宜昌客服王晓玉；联系电话：07176921001。</t>
  </si>
  <si>
    <t>TS202310161400460150</t>
  </si>
  <si>
    <t>贺学同</t>
  </si>
  <si>
    <t>2023-10-16 14:44:33</t>
  </si>
  <si>
    <t>判断省分:湖北&amp;#13;&amp;#10;:湖北省内手机不能打&amp;#13;&amp;#10;获取入参:&amp;#13;&amp;#10;获取历史工单:无历史工单&amp;#13;&amp;#10;:下一步&amp;#13;&amp;#10;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amp;#13;&amp;#10;:下一步&amp;#13;&amp;#10;node_317:&amp;#13;&amp;#10;:不符合办理条件&amp;#13;&amp;#10;:任何地方都无法拨打或接听&amp;#13;&amp;#10;:用户来电称自己在任何地方都无法正常拨打跟正常接听电话，我处核实的状态是正常的，我处已建议用户换机换卡测试或到营业厅检测，用户不认可，现用户要求自己能正常拨打跟接听电话，请尽快处理，谢谢&amp;#13;</t>
  </si>
  <si>
    <t>TS202310160930031356</t>
  </si>
  <si>
    <t>望建华</t>
  </si>
  <si>
    <t>2023-10-16 14:17:27</t>
  </si>
  <si>
    <t>13197330633命中精准预判服务场景:[65岁以上老人]&amp;#13;&amp;#10;判断省份:湖北&amp;#13;&amp;#10;:移网无法上网&amp;#13;&amp;#10;:手机移动数据&amp;#13;&amp;#10;获取入参:&amp;#13;&amp;#10;获取历史工单:有历史工单&amp;#13;&amp;#10;:不存在在途工单&amp;#13;&amp;#10;:下一步&amp;#13;&amp;#10;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4G开启.:诊断无异常/解释不认可&amp;#13;&amp;#10;:下一步&amp;#13;&amp;#10;node_317:&amp;#13;&amp;#10;:不符合办理条件&amp;#13;&amp;#10;:在湖北&amp;#13;&amp;#10;:能/不清楚&amp;#13;&amp;#10;:不能&amp;#13;&amp;#10;:&amp;#13;&amp;#10;用户来电反映手机不能上网，重启还是不行，请尽快处理</t>
  </si>
  <si>
    <t>TS202310160855060605</t>
  </si>
  <si>
    <t>孙庆国</t>
  </si>
  <si>
    <t>2023-10-16 17:18:15</t>
  </si>
  <si>
    <t>判断省分:湖北&amp;#13;&amp;#10;:湖北省内手机不能打&amp;#13;&amp;#10;获取入参:&amp;#13;&amp;#10;获取历史工单:无历史工单&amp;#13;&amp;#10;:下一步&amp;#13;&amp;#10;&amp;#13;&amp;#10;:下一步&amp;#13;&amp;#10;node_317:&amp;#13;&amp;#10;:符合办理条件&amp;#13;&amp;#10;请判断是否是联通小号资费:不是&amp;#13;&amp;#10;当月是否清卡重用:是&amp;#13;&amp;#10;:某一地点无法拨打或接听&amp;#13;&amp;#10;:不清楚&amp;#13;&amp;#10;:网络有异常&amp;#13;&amp;#10;往月欠费:不欠费&amp;#13;&amp;#10;获取参数:获取参数&amp;#13;&amp;#10;获取工单记录:已获取&amp;#13;&amp;#10;用户是否享受过赔付、产品信息:未享受过服务补救产品&amp;#13;&amp;#10;人工判断是否执行过在线承诺补救:享受过在线承诺补救&amp;#13;&amp;#10;建议用户换机换卡测试:用户不认可&amp;#13;&amp;#10;:1、受理流水号：;2、受理号码：13972578841;3、主叫号码：13972578841;4、被叫号码：;5、客户姓名：孙庆国;6、客户级别：二星用户;7、用户归属地：宜昌市;8、受理员工工号：hubXN23ZH9345;9、手机厂商：;10、投诉渠道：10010客服热线;11、投诉打点范围：0.5千米;12、投诉地址：宜昌市-伍家岗区:湖北七环通讯工程有限责任公司【东山大道145号(BRT北山坡站天桥下)】;13、网格ID：191257;14、网格名称：YC_A_湖北省宜昌市伍家岗区网格_191257;15、经度：111.297203;16、纬度：30.693634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至一周;21、语音通话或数据上网：语音和数据;22、室内或室外：室内外;23、手机信号强弱：一至两格不稳定;24、用户周边使用情况：不清楚;25、主工单流水号：hub169741749775596459;26、语音业务类型：无法主被叫;27、数据业务类型：上网速度慢;28、用户是否接受解释：否;29、公告类型：网络信息;30、基站ID：;31、基站名称：;32、其它地方是否正常使用：否;33、之前是否可以正常使用：否;&amp;#13;&amp;#10;用户要求今天安排工作人员上门检测请核实处理</t>
  </si>
  <si>
    <t>TS202310151600101502</t>
  </si>
  <si>
    <t>许陵</t>
  </si>
  <si>
    <t>2023-10-16 14:38:33</t>
  </si>
  <si>
    <t>判断省份:湖北&amp;#13;&amp;#10;:移网上网慢&amp;#13;&amp;#10;获取参数:&amp;#13;&amp;#10;获取历史工单:无历史工单&amp;#13;&amp;#10;:下一步&amp;#13;&amp;#10;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amp;#13;&amp;#10;:下一步&amp;#13;&amp;#10;node_255:&amp;#13;&amp;#10;::不同意/已配置&amp;#13;&amp;#10;:在湖北&amp;#13;&amp;#10;:所有APP&amp;#13;&amp;#10;:长期&amp;#13;&amp;#10;:网络无异常&amp;#13;&amp;#10;:1、受理流水号：;2、受理号码：15507207572;3、主叫号码：15507207572;4、被叫号码：;5、客户姓名：许陵;6、客户级别：五星忠诚用户;7、用户归属地：宜昌市;8、受理员工工号：hubXN23ZH6735;9、手机厂商：;10、投诉渠道：10010客服热线;11、投诉打点范围：0.5千米;12、投诉地址：宜昌市-夷陵区:保利山海大观【夷兴大道8号】;13、网格ID：190615;14、网格名称：YC_A_湖北省宜昌市夷陵区S58三峡高速-服务区交叉口附近网格_190615;15、经度：111.302551;16、纬度：30.761536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169735671418166930;26、语音业务类型：;27、数据业务类型：上网速度慢;28、用户是否接受解释：否;29、公告类型：网络信息;30、基站ID：117.110942;31、基站名称：117.110942;32、其它地方是否正常使用：否;33、之前是否可以正常使用：否;</t>
  </si>
  <si>
    <t>TS202310141247462242</t>
  </si>
  <si>
    <t>白雪</t>
  </si>
  <si>
    <t>2023-10-16 10:11:47</t>
  </si>
  <si>
    <t>不符合办理条件&amp;#13;&amp;#10;:某一地点无法拨打或接听&amp;#13;&amp;#10;:不清楚&amp;#13;&amp;#10;:网络有异常&amp;#13;&amp;#10;往月欠费:不欠费&amp;#13;&amp;#10;获取参数:获取参数&amp;#13;&amp;#10;获取工单记录:已获取&amp;#13;&amp;#10;用户是否享受过赔付、产品信息:未享受过服务补救产品&amp;#13;&amp;#10;人工判断是否执行过在线承诺补救:享受过在线承诺补救&amp;#13;&amp;#10;建议用户换机换卡测试:用户不认可&amp;#13;&amp;#10;:1、受理流水号：;2、受理号码：13297282925;3、主叫号码：13297282925;4、被叫号码：;5、客户姓名：白雪;6、客户级别：三星忠诚用户;7、用户归属地：宜昌市;8、受理员工工号：hubXN23ZH5659;9、手机厂商：;10、投诉渠道：10010客服热线;11、投诉打点范围：0.5千米;12、投诉地址：宜昌市-宜都市:宜都交投·金科府【陆渔大道与小西湖路交汇处】;13、网格ID：190691;14、网格名称：YC_A_湖北省宜昌市宜都市网格_190691;15、经度：111.414308;16、纬度：30.391704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23、手机信号强弱：一至两格不稳定;24、用户周边使用情况：全部发生;25、主工单流水号：hub169725854094992428;26、语音业务类型：无法主被叫;27、数据业务类型：;28、用户是否接受解释：否;29、公告类型：网络信息;30、基站ID：117.111426;31、基站名称：117.111426;32、其它地方是否正常使用：是;33、之前是否可以正常使用：是;&amp;#13;&amp;#10;已按照流程解释用户不认可，用户要求尽快处理</t>
  </si>
  <si>
    <t>TS202310131657521342</t>
  </si>
  <si>
    <t>蒋先锋</t>
  </si>
  <si>
    <t>2023-10-16 09:44:28</t>
  </si>
  <si>
    <t>判断省份:浙江&amp;#13;&amp;#10;:移网上网慢&amp;#13;&amp;#10;node_116:&amp;#13;&amp;#10;获取历史工单:无历史工单&amp;#13;&amp;#10;移网一键诊断:下一步&amp;#13;&amp;#10;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对解释不认可&amp;#13;&amp;#10;:在区域12省内（除浙江）&amp;#13;&amp;#10;:1、受理流水号：;2、受理号码：13250936506;3、主叫号码：13250936506;4、被叫号码：;5、客户姓名：蒋先锋;6、客户级别：三星忠诚用户;7、用户归属地：宜昌市;8、受理员工工号：hubXN220326;9、手机厂商：;10、投诉渠道：10010客服热线;11、投诉打点范围：0.2千米;12、投诉地址：宜昌市-枝江市:李家湾路【枝江市】;13、网格ID：127083;14、网格名称：YC_B_127083;15、经度：111.549619;16、纬度：30.390580;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三格;24、用户周边使用情况：不清楚;25、主工单流水号：hub169718730220557594;26、语音业务类型：;27、数据业务类型：上网速度慢;28、用户是否接受解释：否;29、公告类型：;30、基站ID：117.110600;31、基站名称：117.1106;32、其它地方是否正常使用：是;33、之前是否可以正常使用：否;用户来电反映从（具一直以来）开始在（宜昌市-枝江市:李家湾路【枝江市】）使用手机出现上网问题，服务状态正常，用户（已开关机）测试，手机显示（/）网络，要求尽快核实原因并处理。</t>
  </si>
  <si>
    <t>联系用户无人接听，已短信告知有空与工作人员联系，处理人 陈益满 联系电话 18671733750</t>
  </si>
  <si>
    <t>TS202310151037432449</t>
  </si>
  <si>
    <t>杨智超</t>
  </si>
  <si>
    <t>2023-10-16 16:43:25</t>
  </si>
  <si>
    <t>主办单位：湖北&amp;#10;客户类别：重复投诉&amp;#10;10010是否打通：是&amp;#10;是否二次致电10015：是&amp;#10;是否联系：是&amp;#10;升级倾向：无&amp;#10;号码归属省：湖北&amp;#10;SVIP等级：&amp;#10;预处理内容：&amp;#13;&amp;#10;预处理名称：移网一键诊断，用户问题:手机上网慢&amp;#13;&amp;#10;下一步&amp;#13;&amp;#10;用户意见:诊断无异常/不认可&amp;#13;&amp;#10;了解用户是临时发生上网网速慢还是一直上网慢，并结合常用分析为用户解释:用户不认可&amp;#13;&amp;#10;询问用户是否为个别网站或应用网速慢:所有APP&amp;#13;&amp;#10;询问用户周边联通用户是否正常:正常或不清楚&amp;#13;&amp;#10;建议用户换机换卡测试:不认可或仍不行&amp;#13;&amp;#10;通过GIS打点系统为用户进行打点:不认可提投诉单&amp;#13;&amp;#10;移网一键诊断结果：&amp;#13;&amp;#10;用户状态是否正常：正常&amp;#13;&amp;#10;查询流量是否限速：正常&amp;#13;&amp;#10;2345G终端支持情况：正常&amp;#13;&amp;#10;近期缴费开机记录情况：接口调用失败&amp;#13;&amp;#10;是否存在群障：正常&amp;#13;&amp;#10;上网功能是否正常：正常&amp;#13;&amp;#10;用户是否开通VoLTE：正常&amp;#13;&amp;#10;流量封顶情况：正常&amp;#13;&amp;#10;查询用户终端蜂窝网络状态：正常&amp;#13;&amp;#10;备注:&amp;#13;&amp;#10;&amp;#13;&amp;#10;----&amp;#13;&amp;#10;高级模板内容：&amp;#13;&amp;#10;客户核心诉求及问题补充:用户来电反映此号码所有位置上网卡顿信号正常建议用户换机换卡测试用户要求投诉咨询用户投诉问题用户挂机回拨多次用户挂机&amp;#13;</t>
  </si>
  <si>
    <t>网络质量：①客户基本资料：业务号码：13040981135、客户姓名：&amp;#10;杨智超、套餐情况：小天卡-2023；客户反映手机网络信号差问题； &amp;#10;②首次联系客户时间：2023-10-15 17:32:48&amp;#10;③投诉核查处理情况：收到贵部转办，我司立即组织核查，致电未接，已短信答复如需办理可联系我部，如有疑问可在工作时间（08:30-12:00；14:00 -17:30 ）联系07176921001、13032700872宜昌客服。如用户咨询，请前台 10010话务 中心代为解释，谢谢。。&amp;#10;④答复客户时间及客户满意度评价：根据上述核实情况，我司于2023-08-31 11:32:48联系客户满意，回单人：田群、联系方式：07176921001&amp;#10;⑤投诉核查关联材料：无。"</t>
  </si>
  <si>
    <t>TS202310151610231688</t>
  </si>
  <si>
    <t>杨士春</t>
  </si>
  <si>
    <t>2023-10-16 17:26:37</t>
  </si>
  <si>
    <t>主办单位：湖北&amp;#10;客户类别：星级客户&amp;#10;10010是否打通：否&amp;#10;是否二次致电10015：是&amp;#10;是否联系：否&amp;#10;升级倾向：&amp;#10;号码归属省：湖北&amp;#10;SVIP等级：&amp;#10;1.问题类型:;&amp;#10;2.投诉类型:手机信号问题;&amp;#10;3.营业厅地址:;&amp;#10;4.位置信息:龙舟坪镇大房坪;&amp;#10;5.位置发生地:湖北省宜昌市长阳土家族自治县;&amp;#10;6.投诉内容:手机网络类型:Wi-Fi；&amp;#10;网络情况:无法上网；&amp;#10;接打电话情况:掉话/单通/无法通话；&amp;#10;APP应用程序是否正常使用:均不正常；&amp;#10;影响范围:所有地点；&amp;#10;其他用户能否正常使用:不能正常使用；&amp;#10;影响时段:0：00-24：00；&amp;#10;投诉内容:手机信号差，装口袋就没信号电话都不接了；</t>
  </si>
  <si>
    <t>网络质量：龙舟坪镇大房坪AA①客户基本资料：业务号码：16671740444、客户姓名：杨士春、套餐情况：天神卡；客户反映网络质量的问题； &amp;#10;②首次联系客户时间：2023-10-16 09:10:00&amp;#10;③投诉核查处理情况：收到贵部转办，我司立即组织核查，经核实，塌房导致基站故障，目前正在抢修，但目前因塌房抢修中，预计本周内恢复，满意； &amp;#10;④答复客户时间及客户满意度评价：根据上述核实情况，我司于2023-10-16 09:10:00联系客户满意，回单人：胡春燕、联系方式：07176921001&amp;#10;⑤投诉核查关联材料：无。"</t>
  </si>
  <si>
    <t>TS202310150856240347</t>
  </si>
  <si>
    <t>刘洋铭</t>
  </si>
  <si>
    <t>2023-10-16 14:12:33</t>
  </si>
  <si>
    <t>主办单位：江苏&amp;#10;客户类别：首次投诉&amp;#10;10010是否打通：否&amp;#10;是否二次致电10015：是&amp;#10;是否联系：否&amp;#10;升级倾向：&amp;#10;号码归属省：江苏&amp;#10;SVIP等级：&amp;#10;1.问题类型:;&amp;#10;2.投诉类型:手机信号问题;&amp;#10;3.营业厅地址:;&amp;#10;4.位置信息:宜昌科技职业学院;&amp;#10;5.位置发生地:湖北省宜昌市夷陵区;&amp;#10;6.投诉内容:手机网络类型:5G；&amp;#10;网络情况:上网卡顿/掉线/不稳定；&amp;#10;接打电话情况:杂音/断断续续；&amp;#10;APP应用程序是否正常使用:部分不正常；&amp;#10;影响范围:特定地点；&amp;#10;其他用户能否正常使用:能正常使用；&amp;#10;影响时段:24:00&amp;mdash;24:00；&amp;#10;投诉内容:5G信号不稳定且网速太慢；</t>
  </si>
  <si>
    <t>网络质量①客户投诉产生的原因：客户反映宜昌科技职业学院信号问题。							&amp;#10;②客户投诉问题核查情况及解决方案：收到贵部转办后，我司立即组织调查。经核实，用户反映位置需上门实测，已约定近期现场实测，实测后有任何问题可直接联系测试人员。客户表示知晓。				&amp;#10;③客户问题满意度：客户表示知晓。							&amp;#10;④回单人:宜昌客服王晓玉；联系电话：07176921001。</t>
  </si>
  <si>
    <t>TS202310161421180592</t>
  </si>
  <si>
    <t>罗申奥</t>
  </si>
  <si>
    <t>2023-10-16 15:26:17</t>
  </si>
  <si>
    <t>套餐查询:&amp;#13;&amp;#10;判断用户产品中是否有基站优惠产品:是&amp;#13;&amp;#10;判断用户是否在优惠区域内使用:在优惠范围内&amp;#13;&amp;#10;建议用户通过APP查询详单进行核实:不认可/已经查询过&amp;#13;&amp;#10;判断省分:非贵州&amp;#13;&amp;#10;:&amp;#13;&amp;#10;&amp;#13;&amp;#10;高级模板内容：&amp;#13;&amp;#10;投诉问题描述:用户来电表示自己在校园内使用流量但是扣的是国内通用流量，要求核实为什么校区流量不能使用&amp;#13;&amp;#10;是否剩余小区优惠:是&amp;#13;&amp;#10;实际使用地:学校&amp;#13;&amp;#10;是否在优惠范围:是&amp;#13;&amp;#10;涉及金额:10&amp;#13;&amp;#10;是否已解释可能超出优惠范围:是&amp;#13;&amp;#10;涉及时间范围:2023-10-01～2023-10-16&amp;#13;&amp;#10;用户要求:核实为什么无法使用校区流量&amp;#13;</t>
  </si>
  <si>
    <t>系统支撑：因系统支撑不到位导致校园基站未免流，现减免本月产生流量扣费10元，系统办理预存享10元赠费*2个月，开通后取消，仅限当月使用，当月赠送用户20G国内流量，限当月使用，满意</t>
  </si>
  <si>
    <t>TS202310151110140733</t>
  </si>
  <si>
    <t>蒋思纳</t>
  </si>
  <si>
    <t>2023-10-16 15:19:47</t>
  </si>
  <si>
    <t>套餐查询:&amp;#13;&amp;#10;判断用户产品中是否有基站优惠产品:是&amp;#13;&amp;#10;判断用户是否在优惠区域内使用:在优惠范围内&amp;#13;&amp;#10;建议用户通过APP查询详单进行核实:不认可/已经查询过&amp;#13;&amp;#10;判断省分:非贵州&amp;#13;&amp;#10;:&amp;#13;&amp;#10;&amp;#13;&amp;#10;高级模板内容：&amp;#13;&amp;#10;投诉问题描述:用户称没有使用校园流量&amp;#13;&amp;#10;是否剩余小区优惠:是&amp;#13;&amp;#10;实际使用地:湖北省宜昌市西陵区西陵街道大学路八号三峡大学&amp;#13;&amp;#10;是否在优惠范围:是&amp;#13;&amp;#10;涉及金额:0&amp;#13;&amp;#10;是否已解释可能超出优惠范围:是&amp;#13;&amp;#10;涉及时间范围:2023-10-01～2023-10-15&amp;#13;&amp;#10;用户要求:用户不认可，称总是使用的通用流量，查询校园流量已经使用了14G，用户不认可，请处理，&amp;#13;</t>
  </si>
  <si>
    <t>系统支撑①客户基本资料：业务号码：15587972356、客户姓名：蒋思纳、套餐情况：&amp;#10;沃派39元2021；客户反映校园基站免流的问题； &amp;#10;②首次联系客户时间：2023-10-16 15:04:00&amp;#10;③投诉核查处理情况：收到贵部转办，我司立即组织核查，经核实，校园基站存在免流，多次联系用户核实情况未接听，已短信告知用户若有疑问致电宜昌服务监督热线13032700872； &amp;#10;④答复客户时间及客户满意度评价：根据上述核实情况，我司于2023-10-16 15:04:00未联系上，回单人：胡春燕、联系方式：07176921001&amp;#10;⑤投诉核查关联材料：无。"</t>
  </si>
  <si>
    <t>BL202310161450080786</t>
  </si>
  <si>
    <t>李宜秀</t>
  </si>
  <si>
    <t>2023-10-16 15:53:35</t>
  </si>
  <si>
    <t>用户来电反映手机无法接到携转码，要求解决</t>
  </si>
  <si>
    <t>用户反映自己今天副卡收不到授权码，用户表示主卡用不了，已引导至用户到营业厅更换新卡，副卡继续在联通使用 不转网，挽留成功！</t>
  </si>
  <si>
    <t>TS202310161109111559</t>
  </si>
  <si>
    <t>周宗福</t>
  </si>
  <si>
    <t>2023-10-16 13:36:30</t>
  </si>
  <si>
    <t>[65岁以上老人]&amp;#13;&amp;#10;高级模板内容：&amp;#13;&amp;#10;投诉问题描述:携转码收不到要求查询携转码请后台协助处理提到打12300&amp;#13;&amp;#10;查询号码状态及短信功能是否正常:是&amp;#13;&amp;#10;是否有受限业务:否&amp;#13;&amp;#10;用户要求:加急&amp;#13;</t>
  </si>
  <si>
    <t>携号转网（秭归乡镇 营服中心）：未操作取消，号码符合携出条件，联系客户表示已接收到，已成功办理携号转网，满意。</t>
  </si>
  <si>
    <t>TS202310150913430583</t>
  </si>
  <si>
    <t>2023-10-16 11:06:36</t>
  </si>
  <si>
    <t>主办单位：湖北&amp;#10;客户类别：普通客户&amp;#10;10010是否打通：是&amp;#10;是否二次致电10015：是&amp;#10;是否联系：是&amp;#10;升级倾向：工信部&amp;#10;号码归属省：湖北&amp;#10;SVIP等级：&amp;#10;用户来电反映用户要求解绑主副卡用户要求尽快处理回复用户要求十分钟处理回复用户有工信部投诉倾向</t>
  </si>
  <si>
    <t>携号转网①客户基本信息：业务号码：18672092905、客户姓名：季清平、套餐情况：畅爽冰激凌5G套餐99元（基础版）； 客户反映取消业务的问题。 ②首次联系客户时间： 2023-10-15 11:51:14； ③投诉核查处理情况：收到贵部转办后，我司立即组织调查 。经核实，宜都城区客户要求拆分副卡18672092905，挽留失败，已办理。客户符合携出条件，客户满意 ④答复客户时间及客户满意度评价相关信息：我司于2023-10-15 11:51:14联系客户解释说明，客户认可满意。回单人：王宜艳 ⑤投诉核查关联材料：无</t>
  </si>
  <si>
    <t>ZX202310160942360637</t>
  </si>
  <si>
    <t>刘军华</t>
  </si>
  <si>
    <t>2023-10-16 10:20:37</t>
  </si>
  <si>
    <t>判断省分:其他省分&amp;#13;&amp;#10;node_98:&amp;#13;&amp;#10;:积分兑换方式&amp;#13;&amp;#10;推荐APP等途径自助兑换积分:要求我方为其兑换&amp;#13;&amp;#10;再次解释积分需要自助兑换，商品较多可以根据个人喜好进行选择:仍不认可&amp;#13;&amp;#10;判断省分:湖北&amp;#13;&amp;#10;:&amp;#13;</t>
  </si>
  <si>
    <t>ZX202310151641461153</t>
  </si>
  <si>
    <t>单楠潮</t>
  </si>
  <si>
    <t>2023-10-16 09:03:34</t>
  </si>
  <si>
    <t>判断省分:湖北&amp;#13;&amp;#10;:失败&amp;#13;&amp;#10;node_42:&amp;#13;&amp;#10;:无合约/简单合约&amp;#13;&amp;#10;:单卡/移移融合副卡套餐&amp;#13;&amp;#10;获取用户证件类型::不认可&amp;#13;&amp;#10;:&amp;#13;&amp;#10;&amp;#13;&amp;#10;高级模板内容：&amp;#13;&amp;#10;问题描述:用户来电称自己用不上本卡要求销户，挽留无效告知可在营业厅或APP销户，用户称都尝试过无法销户要求线上处理，请核实回复&amp;#13;&amp;#10;第二联系方式:19957537310&amp;#13;&amp;#10;销户原因:不想用了&amp;#13;&amp;#10;用户要求:用户来电称自己用不上本卡要求销户，挽留无效告知可在营业厅或APP销户，用户称都尝试过无法销户要求线上处理，请核实回复&amp;#13;</t>
  </si>
  <si>
    <t>TS202310151855112243</t>
  </si>
  <si>
    <t>齐擎</t>
  </si>
  <si>
    <t>2023-10-16 10:54:33</t>
  </si>
  <si>
    <t>&amp;#13;&amp;#10;高级模板内容：&amp;#13;&amp;#10;投诉问题描述:用户反映接到前机主的催债电话和信息&amp;#13;&amp;#10;争议号码:15572750171&amp;#13;&amp;#10;问题现象:催债电话&amp;#13;&amp;#10;用户要求:请尽快处理谢谢&amp;#13;</t>
  </si>
  <si>
    <t>ZX202310150920090531</t>
  </si>
  <si>
    <t>董远楚</t>
  </si>
  <si>
    <t>2023-10-16 11:09:14</t>
  </si>
  <si>
    <t>用户反馈自己有参加融合专属流量包-0元10G国内*12个月-次活动，每个月会额外赠送10G国内流量，但10月份就没有赠送到了，前台在用户资料优惠、用户办理历史里面均没有查询到此活动的相关内容介绍，用户要求续上本月额外赠送的10G流量。希望后台协助，谢谢！</t>
  </si>
  <si>
    <t>业务办理： 融合专属流量包-0元10G国内*12个月-次   活动，现已无此活动，已解释无法续约，用户知晓，满意</t>
  </si>
  <si>
    <t>ZX202310141055471280</t>
  </si>
  <si>
    <t>鲍力铭</t>
  </si>
  <si>
    <t>2023-10-16 09:03:03</t>
  </si>
  <si>
    <t>&amp;#13;&amp;#10;高级模板内容：&amp;#13;&amp;#10;问题描述:用户称要求线上取消一号多卡月租费，称去营业厅办理不了，请协助处理，谢谢&amp;#13;&amp;#10;第二联系方式:17683706284&amp;#13;&amp;#10;销户原因:不需要&amp;#13;&amp;#10;用户要求:尽快回复&amp;#13;</t>
  </si>
  <si>
    <t>业务办理：取消一号双终端业务，联系客户表示已自行操作取消，满意。</t>
  </si>
  <si>
    <t>ZX202310160919570421</t>
  </si>
  <si>
    <t>熊桂玲</t>
  </si>
  <si>
    <t>2023-10-16 15:52:23</t>
  </si>
  <si>
    <t>判断省分:湖北&amp;#13;&amp;#10;:失败&amp;#13;&amp;#10;node_42:&amp;#13;&amp;#10;:无合约/简单合约&amp;#13;&amp;#10;:单卡/移移融合副卡套餐&amp;#13;&amp;#10;获取用户证件类型::不认可&amp;#13;&amp;#10;:&amp;#13;&amp;#10;&amp;#13;&amp;#10;高级模板内容：&amp;#13;&amp;#10;问题描述:客户来电表示需要进行销户&amp;#13;&amp;#10;第二联系方式:18207208292&amp;#13;&amp;#10;销户原因:不想使用了&amp;#13;&amp;#10;用户要求:客户要求今天进行销户，在APP上无法进行销户，不认可线下办理。请核实处理，谢谢！&amp;#13;</t>
  </si>
  <si>
    <t>业务办理：销户，已核对用户身份信息后为用户办理销户，满意</t>
  </si>
  <si>
    <t>BL202310161530461340</t>
  </si>
  <si>
    <t>班兴亚</t>
  </si>
  <si>
    <t>2023-10-16 16:42:43</t>
  </si>
  <si>
    <t>22年Q3Q4重点客户&amp;#13;&amp;#10;高级模板内容：&amp;#13;&amp;#10;需区域二线受理的业务:用户无法提供验证码&amp;#13;&amp;#10;用户需办理业务名称:5G炫彩加油包19元10GB（次月生效）（湖北）&amp;#13;&amp;#10;业务办理类型:取消&amp;#13;&amp;#10;业务生效时间:次月生效&amp;#13;&amp;#10;是否已按规范验证用户信息:是&amp;#13;&amp;#10;备注（如开通流量包、语音包请备注清楚当月有效/长期有效）:取消&amp;#13;</t>
  </si>
  <si>
    <t>BL202310161418480427</t>
  </si>
  <si>
    <t>冯华</t>
  </si>
  <si>
    <t>2023-10-16 15:21:08</t>
  </si>
  <si>
    <t>&amp;#13;&amp;#10;高级模板内容：&amp;#13;&amp;#10;需区域二线受理的业务:用户无法提供验证码&amp;#13;&amp;#10;用户需办理业务名称:5G炫彩通信助理包-云盘版（首月5元半价）&amp;#13;&amp;#10;业务办理类型:取消&amp;#13;&amp;#10;业务生效时间:立即生效&amp;#13;&amp;#10;是否已按规范验证用户信息:无需验证&amp;#13;</t>
  </si>
  <si>
    <t>BL202310161400240180</t>
  </si>
  <si>
    <t>张明开</t>
  </si>
  <si>
    <t>2023-10-16 15:24:40</t>
  </si>
  <si>
    <t>[65岁以上老人]&amp;#13;&amp;#10;高级模板内容：&amp;#13;&amp;#10;需区域二线受理的业务:用户无法提供验证码&amp;#13;&amp;#10;用户需办理业务名称:炫彩通信助理包体验版-立即生效&amp;#13;&amp;#10;业务办理类型:取消&amp;#13;&amp;#10;业务生效时间:次月生效&amp;#13;&amp;#10;是否已按规范验证用户信息:无需验证&amp;#13;</t>
  </si>
  <si>
    <t>BL202310161230291620</t>
  </si>
  <si>
    <t>2023-10-16 15:11:03</t>
  </si>
  <si>
    <t>[65岁以上老人]&amp;#13;&amp;#10;高级模板内容：&amp;#13;&amp;#10;需区域二线受理的业务:用户无法提供验证码&amp;#13;&amp;#10;用户需办理业务名称:5G炫彩加油包19元10GB（次月生效）（湖北&amp;#13;&amp;#10;业务办理类型:取消&amp;#13;&amp;#10;业务生效时间:立即生效&amp;#13;&amp;#10;是否已按规范验证用户信息:是&amp;#13;</t>
  </si>
  <si>
    <t>BL202310161042072301</t>
  </si>
  <si>
    <t>李小明</t>
  </si>
  <si>
    <t>2023-10-16 15:15:02</t>
  </si>
  <si>
    <t>&amp;#13;&amp;#10;高级模板内容：&amp;#13;&amp;#10;需区域二线受理的业务:用户无法提供验证码&amp;#13;&amp;#10;用户需办理业务名称:星燃铂金包（立即生效），腾讯游戏畅玩包（前向），AR彩铃酷趣会员5G加油包（湖北），联通助理-畅享版（在线渠道）&amp;#13;&amp;#10;业务办理类型:取消&amp;#13;&amp;#10;业务生效时间:次月生效&amp;#13;&amp;#10;是否已按规范验证用户信息:无需验证&amp;#13;</t>
  </si>
  <si>
    <t>BL202310161039072253</t>
  </si>
  <si>
    <t>2023-10-16 14:07:45</t>
  </si>
  <si>
    <t>[65岁以上老人]&amp;#13;&amp;#10;高级模板内容：&amp;#13;&amp;#10;需区域二线受理的业务:用户无法提供验证码&amp;#13;&amp;#10;用户需办理业务名称:优享福利，湖北宜昌预存话费得流量短信包24个月&amp;#13;&amp;#10;业务办理类型:取消&amp;#13;&amp;#10;业务生效时间:次月生效&amp;#13;&amp;#10;是否已按规范验证用户信息:无需验证&amp;#13;</t>
  </si>
  <si>
    <t>BL202310161028512072</t>
  </si>
  <si>
    <t>宋沁园</t>
  </si>
  <si>
    <t>2023-10-16 14:04:39</t>
  </si>
  <si>
    <t>[65岁以上老人]&amp;#13;&amp;#10;高级模板内容：&amp;#13;&amp;#10;需区域二线受理的业务:用户无法提供验证码&amp;#13;&amp;#10;用户需办理业务名称:10元包1G国内流量-湖北宜昌&amp;#13;&amp;#10;业务办理类型:取消&amp;#13;&amp;#10;业务生效时间:立即生效&amp;#13;&amp;#10;是否已按规范验证用户信息:是&amp;#13;&amp;#10;备注（如开通流量包、语音包请备注清楚当月有效/长期有效）:马上取消。&amp;#13;</t>
  </si>
  <si>
    <t>BL202310161024211989</t>
  </si>
  <si>
    <t>罗源彪</t>
  </si>
  <si>
    <t>2023-10-16 10:38:18</t>
  </si>
  <si>
    <t>【2022年上工信部测评重保用户】用户要求解除流量封顶，前台无法解除，要求半个小时内必须解除流量封顶，不然投诉！</t>
  </si>
  <si>
    <t>BL202310160943421352</t>
  </si>
  <si>
    <t>何江华</t>
  </si>
  <si>
    <t>2023-10-16 10:38:29</t>
  </si>
  <si>
    <t>&amp;#13;&amp;#10;高级模板内容：&amp;#13;&amp;#10;需区域二线受理的业务:用户无法提供验证码&amp;#13;&amp;#10;用户需办理业务名称:AR彩铃酷趣会员5G加油包（湖北）&amp;#13;&amp;#10;业务办理类型:取消&amp;#13;&amp;#10;业务生效时间:次月生效&amp;#13;&amp;#10;是否已按规范验证用户信息:是&amp;#13;&amp;#10;备注（如开通流量包、语音包请备注清楚当月有效/长期有效）:要求关闭&amp;#13;</t>
  </si>
  <si>
    <t>BL202310152130590061</t>
  </si>
  <si>
    <t>陆先友</t>
  </si>
  <si>
    <t>2023-10-16 10:21:06</t>
  </si>
  <si>
    <t>BL202310151946011878</t>
  </si>
  <si>
    <t>曾凡芸</t>
  </si>
  <si>
    <t>2023-10-16 10:17:20</t>
  </si>
  <si>
    <t>[65岁以上老人]&amp;#13;&amp;#10;高级模板内容：&amp;#13;&amp;#10;需区域二线受理的业务:用户无法提供验证码&amp;#13;&amp;#10;用户需办理业务名称:国内语音加油包10元100分钟（90982263）&amp;#13;&amp;#10;业务办理类型:开通&amp;#13;&amp;#10;业务生效时间:立即生效&amp;#13;&amp;#10;是否已按规范验证用户信息:无需验证&amp;#13;</t>
  </si>
  <si>
    <t>BL202310151749500686</t>
  </si>
  <si>
    <t>刘守艳</t>
  </si>
  <si>
    <t>2023-10-16 09:11:21</t>
  </si>
  <si>
    <t>&amp;#13;&amp;#10;高级模板内容：&amp;#13;&amp;#10;需区域二线受理的业务:用户无法提供验证码&amp;#13;&amp;#10;用户需办理业务名称:5G炫彩通信助理包-云盘版（首月5元半价）&amp;#13;&amp;#10;业务办理类型:取消&amp;#13;&amp;#10;业务生效时间:立即生效&amp;#13;&amp;#10;是否已按规范验证用户信息:是&amp;#13;&amp;#10;备注（如开通流量包、语音包请备注清楚当月有效/长期有效）:取消业务&amp;#13;</t>
  </si>
  <si>
    <t>BL202310151315482044</t>
  </si>
  <si>
    <t>2023-10-16 09:13:29</t>
  </si>
  <si>
    <t>&amp;#13;&amp;#10;高级模板内容：&amp;#13;&amp;#10;需区域二线受理的业务:用户无法提供验证码&amp;#13;&amp;#10;用户需办理业务名称:炫彩通信助理包-云盘版-次月生效（湖北）-10元（已停售）&amp;#13;&amp;#10;业务办理类型:取消&amp;#13;&amp;#10;业务生效时间:次月生效&amp;#13;&amp;#10;是否已按规范验证用户信息:是&amp;#13;</t>
  </si>
  <si>
    <t>BL202310161329182306</t>
  </si>
  <si>
    <t>余俊峰</t>
  </si>
  <si>
    <t>2023-10-16 15:49:48</t>
  </si>
  <si>
    <t>17671338551命中精准预判服务场景:[该用户有申诉倾向，请注意受理态度，查询近三天工单记录，积极解决用户问题。]&amp;#13;&amp;#10;用户来电要求办理0元视频子卡流量服务权益服务和0元彩铃子卡流量服务权益服务，未核实到相关活动，用户表示自己朋友在营业厅已办理，解释无效，请协助处理，谢谢</t>
  </si>
  <si>
    <t>业务办理：0元视频子卡流量服务权益，已告知用户我部无权限办理该业务，用户知晓满意</t>
  </si>
  <si>
    <t>BL202310150847540520</t>
  </si>
  <si>
    <t>雷春艳</t>
  </si>
  <si>
    <t>2023-10-16 14:05:48</t>
  </si>
  <si>
    <t>用户要求办理免月租活动不愿到厅请协助回复否则投诉</t>
  </si>
  <si>
    <t>业务办理：客户要求办理副卡免月租活动，已为客户办理预存话费享10元/月话费优惠12个月活动，客户满意。</t>
  </si>
  <si>
    <t>BL202310151331472247</t>
  </si>
  <si>
    <t>071700052963</t>
  </si>
  <si>
    <t>孙洪</t>
  </si>
  <si>
    <t>2023-10-16 10:34:20</t>
  </si>
  <si>
    <t>用户来电称自己接到电话工作人员给用户推荐1000M提速包，用户称昨天已经办理，前台未查询，用户要求昨天联系的工作人员电话回复，请尽快U用户联系，谢谢！</t>
  </si>
  <si>
    <t>业务办理：拦截办理1000M提速包，已发上海航动拦截，满意</t>
  </si>
  <si>
    <t>BL202310160917440976</t>
  </si>
  <si>
    <t>2023-10-16 10:59:17</t>
  </si>
  <si>
    <t>用户来电反映称要求我方为用户办理3-5折的优惠业务，因为用户称他的朋友从移动转网到联通有优惠，称自己使用了联通这么就都没有觉得不公平要求我方也进行办理如果办理不了用户就转网</t>
  </si>
  <si>
    <t>业务办理：现已与用户沟通办理69元赠费*12个月，次月生效，副卡更改0元副卡，次月生效，满意</t>
  </si>
  <si>
    <t>BL202310151618092013</t>
  </si>
  <si>
    <t>办理工单（2021版）&gt;&gt;流量包&gt;&gt;流量加油包开通/变更</t>
  </si>
  <si>
    <t>2023-10-16 11:15:48</t>
  </si>
  <si>
    <t>用户来电要求续约融合专属流量包-0元10G国内*12个月-次本月生效，前台解释不认可，用户坚持要求续约，麻烦处理，谢谢</t>
  </si>
  <si>
    <t>业务办理：续约融合专属流量包-0元10G国内*12个月，此流量包已下架，无法续约，已解释。现用户要求订购10元10G流量包包，已订购，立即生效，满意</t>
  </si>
  <si>
    <t>BL202310161155001091</t>
  </si>
  <si>
    <t>严黎雯</t>
  </si>
  <si>
    <t>2023-10-16 14:05:28</t>
  </si>
  <si>
    <t>判断省分:湖北&amp;#13;&amp;#10;:宽带移机&amp;#13;&amp;#10;:不认可&amp;#13;&amp;#10;:&amp;#13;&amp;#10;&amp;#13;&amp;#10;高级模板内容：&amp;#13;&amp;#10;重要提醒：若能通过无缝下单则选择无缝，建此工单会被专项质检！！！:继续建单&amp;#13;&amp;#10;用户诉求:移机&amp;#13;&amp;#10;移机地址:湖北省宜昌市伍家岗区宝塔河街道合益路社区合益路镜虹山庄小区4栋1单元7层703&amp;#13;&amp;#10;当前使用地址:湖北省宜昌市伍家岗区万寿桥街道杨岔路社区万寿花园6栋3单元5楼502&amp;#13;</t>
  </si>
  <si>
    <t>业务办理：移机，已告知用户移机需自行到厅办理，线上无权限办理移机，用户知晓满意</t>
  </si>
  <si>
    <t>BL202310161040062272</t>
  </si>
  <si>
    <t>2023-10-16 11:29:19</t>
  </si>
  <si>
    <t>用户想要办理副卡免费的合约活动，不在归属地，要求尽快回复处理，谢谢</t>
  </si>
  <si>
    <t>业务办理：已办理0元副卡，次月生效，满意</t>
  </si>
  <si>
    <t>BL202310161225101548</t>
  </si>
  <si>
    <t>何龙</t>
  </si>
  <si>
    <t>2023-10-16 15:33:48</t>
  </si>
  <si>
    <t>用户要求办理：联通PLUS黄金会员月卡0元/月，视频子卡流量权益服务，音乐子卡流量权益服务，已解释子卡流量需要对应子卡套餐才能办理，没有0元的PLUS业务，不认可，要求反馈进行办理，请协助处理，谢谢</t>
  </si>
  <si>
    <t>业务办理：已办理联通PLUS黄金会员月卡0元/月，视频子卡流量权益服务，音乐子卡流量权益服务已下架，暂无法办理，已解释，用户知晓，满意</t>
  </si>
  <si>
    <t>BL202310151229151492</t>
  </si>
  <si>
    <t>2023-10-16 09:17:38</t>
  </si>
  <si>
    <t>用户要求取消（提速至1000M（30元）（湖北），399组网套包得180元分6个月（组网优惠）（湖北））前台cb无发取消，请协助处理，谢谢！</t>
  </si>
  <si>
    <t>业务办理：已取消宽带提速包，因多次未联系上客户，如有疑问可在工作时间（08:30-12:00；14:00-17:30）致电我司宜昌联通13032700872</t>
  </si>
  <si>
    <t>BL202310161506100983</t>
  </si>
  <si>
    <t>王卫</t>
  </si>
  <si>
    <t>2023-10-16 15:44:16</t>
  </si>
  <si>
    <t>【2022年上工信部测评重保用户】用户来电要求续约预存话费享折扣优惠档位三（立即生效24个月）-湖北政企专属，请后台协助处理，谢谢</t>
  </si>
  <si>
    <t>业务办理：已与用户沟通办理139元赠费*12个月。次月生效，满意</t>
  </si>
  <si>
    <t>BL202310151610431908</t>
  </si>
  <si>
    <t>罗建军</t>
  </si>
  <si>
    <t>2023-10-16 09:06:43</t>
  </si>
  <si>
    <t>用户要求继续办理副卡免月租12个月（10元话费12个月）（湖北）请协助处理</t>
  </si>
  <si>
    <t>业务办理：用户需办理副卡免月租12个月（10元话费12个月），沟通后为用户办理副卡0元，次月生效，满意</t>
  </si>
  <si>
    <t>BL202310142101522343</t>
  </si>
  <si>
    <t>向伶俐</t>
  </si>
  <si>
    <t>2023-10-16 09:13:39</t>
  </si>
  <si>
    <t>用户要求继续申请：预存话费享折扣优惠档位三（次月生效24个月）-湖北政企专属，前台怎么解释用户都不认可，用户还对本月的费用不认可说自己没有收到短信通知，要求全额退费处理请求后台处理谢谢</t>
  </si>
  <si>
    <t>业务办理：用户需办理预存话费享折扣优惠 档位三，经核实沟通后为用户办理  【2023-10-01 00:00:00至2024-09-30 23:59:59】 存量5G畅爽套餐享139元赠费 湖北  等同3折，满意。</t>
  </si>
  <si>
    <t>BL202310151236321584</t>
  </si>
  <si>
    <t>李清</t>
  </si>
  <si>
    <t>2023-10-16 09:02:55</t>
  </si>
  <si>
    <t>用户反馈要求续订预存话费享折扣优惠档位五（次月生效*12个月）-湖北政企专属，表示之前办理的时候并没有告知什么打折，要求为其自动续约</t>
  </si>
  <si>
    <t>业务办理：用户要求办理套餐5折优惠，系统无勾选项，已协商客户办理存量5G畅爽套餐享69元赠费，用户满意。</t>
  </si>
  <si>
    <t>BL202310151801000817</t>
  </si>
  <si>
    <t>2023-10-16 10:33:31</t>
  </si>
  <si>
    <t>前期工单：BL202310101322111695，用户再次来电要求进行续订;5G冰激凌套餐5折（次月生效24个月）,前台无权限处理请求后台处理谢谢。用户用户还要求把本月份的费用退费处理，并要求24小时内处理请求后台处理谢谢</t>
  </si>
  <si>
    <t>业务办理：用户要求办理套餐5折优惠，系统无勾选项，已协商客户办理存量5G畅爽套餐享69元赠费活动，客户表示考虑，存量5G畅爽套餐享69元赠费，已短信告知如您后期需要办理可于工作时间（08：30-17：30）致电宜昌联通07176921001或13032700872。</t>
  </si>
  <si>
    <t>TS202310151313230701</t>
  </si>
  <si>
    <t>喻建华</t>
  </si>
  <si>
    <t>2023-10-16 16:24:43</t>
  </si>
  <si>
    <t>主办单位：湖北&amp;#10;客户类别：首次投诉&amp;#10;10010是否打通：否&amp;#10;是否二次致电10015：是&amp;#10;是否联系：否&amp;#10;升级倾向：&amp;#10;号码归属省：湖北&amp;#10;SVIP等级：&amp;#10;1.问题类型:;&amp;#10;2.投诉类型:办理争议;&amp;#10;3.营业厅地址:;&amp;#10;4.位置信息:;&amp;#10;5.位置发生地:;&amp;#10;6.投诉内容:2023年10月13日，中国联通宜昌客服打电话给我说，听说我要办理一张大流量的卡，因为我在拼多多上面下了一个单子，我不知道他们为什么知道我要办理这张卡，然后冒充说，我需要的话就给我送过来，我以为是我在拼多多上面下了单子办的那一张大流量卡，所以我说我是要办一张中国联通的大流量卡，也就是在这两天送过来，是我在网上下单买的。然后他们就给我送过来了，这个你们应该在后台可以通过我的这个手机号码查询得到。我现在要求把我的这一张卡号注销，然后退还给我当时交的100元话费。然后这种欺骗办卡的行为让我很愤怒。&amp;#10;8.办理业务的名称:中国联通客服忽悠我办理的这张卡&amp;#10;8.无法办理的渠道:中国联通APP</t>
  </si>
  <si>
    <t>业务办理①客户投诉产生的原因：客户反映注销号码问题&amp;#10;②客户投诉问题核查情况及解决方案：收到贵部转办后，我司立即组织调查。经核实，用户要求减免本月月租后注销该号码，已为用户申请减免本月月租3.81元，已赠费到账，不可打印发票，并为用户注销后添加用户微信，余额于一周内微信退还用户，满意。&amp;#10;③客户问题满意度：我司于2023-10-15 14:42:10联系客户满意。&amp;#10;④回单人:程李晶；联系电话：07176921001</t>
  </si>
  <si>
    <t>TS202310161617371078</t>
  </si>
  <si>
    <t>刘卫东</t>
  </si>
  <si>
    <t>2023-10-16 17:00:37</t>
  </si>
  <si>
    <t>判断省分:湖北&amp;#13;&amp;#10;:移网电话营销费用争议（套餐资费/融合宽带/副卡功能费类除外）&amp;#13;&amp;#10;:不认可&amp;#13;&amp;#10;:大于500元&amp;#13;&amp;#10;:&amp;#13;&amp;#10;&amp;#13;&amp;#10;高级模板内容：&amp;#13;&amp;#10;是否10016外呼:不记得&amp;#13;&amp;#10;电话外呼号码:不记得&amp;#13;&amp;#10;渠道名称:	湖北省宜昌市OMOE711DZQD&amp;#13;&amp;#10;反应问题涉及场景:电话营销业务资费争议,未经同意订购业务&amp;#13;&amp;#10;产品名称:5G炫彩加油包19元10GB（立即生效）（湖北）&amp;#13;&amp;#10;争议月份:2023年9月&amp;#13;&amp;#10;是否承诺退费:否&amp;#13;&amp;#10;承诺退费金额:19&amp;#13;&amp;#10;是否取消业务（如取消失败，需加上系统报错的提示）:已取消&amp;#13;&amp;#10;是否需要回复:是&amp;#13;&amp;#10;用户要求:投诉上报，用户不认可只退费这么简单，称要求再查询出来为何没经本人同意开通此业务，要求处理并回复17671251881，故一线未承诺退费了&amp;#13;</t>
  </si>
  <si>
    <t>业务管理：用户反映被动办理5G炫彩加油包19元10GB，经核实，湖北省宜昌市OMO于23.9月办理，9月用户已自行取消，期间产生19元扣费，已向用户解释开通渠道及原因，表示后期不再开通即可，无需退费。另我部已协助登记屏蔽电话营销，用户表示理解。</t>
  </si>
  <si>
    <t>TS202310161320531945</t>
  </si>
  <si>
    <t>钟晓琴</t>
  </si>
  <si>
    <t>2023-10-16 15:19:26</t>
  </si>
  <si>
    <t>【2022年上工信部测评重保用户】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云加速5G畅玩加油包(湖北)&amp;#13;&amp;#10;争议月份:2023年10月&amp;#13;&amp;#10;是否承诺退费:是&amp;#13;&amp;#10;承诺退费金额:20&amp;#13;&amp;#10;是否取消业务（如取消失败，需加上系统报错的提示）:是&amp;#13;&amp;#10;是否需要回复:否&amp;#13;&amp;#10;用户要求:退费&amp;#13;</t>
  </si>
  <si>
    <t>TS202310161301071583</t>
  </si>
  <si>
    <t>游发明</t>
  </si>
  <si>
    <t>2023-10-16 15:31:11</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</si>
  <si>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电话营销业务资费争议,未经同意订购业务&amp;#13;&amp;#10;产品名称:悦动人生彩铃6元包月、5G加油包29元10GB（立即生效）、云加速5G畅玩加油包(湖北)、&amp;#13;&amp;#10;争议月份:2023年7月、2023年8月、2023年9月、2023年10月&amp;#13;&amp;#10;是否承诺退费:是&amp;#13;&amp;#10;承诺退费金额:180&amp;#13;&amp;#10;是否取消业务（如取消失败，需加上系统报错的提示）:已取消&amp;#13;&amp;#10;是否需要回复:否&amp;#13;&amp;#10;用户要求:退费&amp;#13;</t>
  </si>
  <si>
    <t>TS202310161243551260</t>
  </si>
  <si>
    <t>徐金平</t>
  </si>
  <si>
    <t>2023-10-16 14:58:32</t>
  </si>
  <si>
    <t>判断省分:湖北&amp;#13;&amp;#10;:流量费争议&amp;#13;&amp;#10;:流量包定制争议&amp;#13;&amp;#10;:不认可&amp;#13;&amp;#10;:未享受&amp;#13;&amp;#10;:小于等于500元，且仅限单倍、月份不超过12个月&amp;#13;&amp;#10;:&amp;#13;&amp;#10;&amp;#13;&amp;#10;高级模板内容：&amp;#13;&amp;#10;投诉问题描述:	云加速5G畅玩加油包(&amp;#13;&amp;#10;业务名称:	云加速5G畅玩加油包(&amp;#13;&amp;#10;争议月份:2023年10月&amp;#13;&amp;#10;争议金额:20&amp;#13;&amp;#10;是否承诺退费:是&amp;#13;&amp;#10;用户要求:退费并取消&amp;#13;</t>
  </si>
  <si>
    <t>TS202310161151370120</t>
  </si>
  <si>
    <t>王德胜</t>
  </si>
  <si>
    <t>2023-10-16 14:50:18</t>
  </si>
  <si>
    <t>判断省分:湖北&amp;#13;&amp;#10;:流量费争议&amp;#13;&amp;#10;:流量包定制争议&amp;#13;&amp;#10;:不认可&amp;#13;&amp;#10;:未享受&amp;#13;&amp;#10;:小于等于500元，且仅限单倍、月份不超过12个月&amp;#13;&amp;#10;:&amp;#13;&amp;#10;&amp;#13;&amp;#10;高级模板内容：&amp;#13;&amp;#10;投诉问题描述:退费&amp;#13;&amp;#10;业务名称:沃阅读知涯升学20元特价包，视频彩铃任意换6元包月，20元5GB云加速5G畅玩加油包(湖北)，炫彩通信助理包-云盘版&amp;#13;&amp;#10;争议月份:2023年8月、2023年9月、2023年10月&amp;#13;&amp;#10;争议金额:96&amp;#13;&amp;#10;是否承诺退费:是&amp;#13;&amp;#10;用户要求:不要再出现乱扣费现象&amp;#13;</t>
  </si>
  <si>
    <t>TS202310152132401581</t>
  </si>
  <si>
    <t>2023-10-16 10:22:46</t>
  </si>
  <si>
    <t>BL202310161508331021</t>
  </si>
  <si>
    <t>杨万斌</t>
  </si>
  <si>
    <t>2023-10-16 17:19:11</t>
  </si>
  <si>
    <t>&gt;业务号码&gt;13085158940；&gt;号码归属地&gt;宜昌；&gt;产品名称&gt;云加速5G畅玩加油包(湖北)；&gt;产品代码&gt;21002422；&gt;产品编码&gt;2100242200；&gt;订购时间&gt;2023-09-2909:20:34；&gt;核查情况&gt;平台故障；&gt;不规范定制分类&gt;平台故障，无法判责；&gt;退费金额&gt;40元；&gt;退费时间&gt;2023-10-16；&gt;投诉内容&gt;判断省分:湖北&amp;#10;:增值业务费用争议（含炫彩通信助理包云盘版等组合类增值业务）&amp;#10;:移网&amp;#10;:在补救范围内&amp;#10;:不认可&amp;#10;:小于等于500元，且仅限单倍、月份不超过12个月&amp;#10;:&amp;#10;&amp;#10;高级模板内容：&amp;#10;赔付类型：:5G产品&amp;#10;CBSS账单扣费名称：:云加速5G畅玩加油包(湖北)&amp;#10;SP产品ID/元素ID：:/&amp;#10;办理渠道:公众中台订单中心_71b591k&amp;#10;赔付月份：:2023年9月、2023年10月&amp;#10;返还倍率:单倍&amp;#10;赔付金额：:40&amp;#10;是否已经取消业务:是&amp;#10;是否承诺退费：:是&amp;#10;用户是否需要回复：:否&amp;#10;用户要求：:用户要求退费，已在线承诺，谢谢</t>
  </si>
  <si>
    <t>BL202310161027332046</t>
  </si>
  <si>
    <t>周益兵</t>
  </si>
  <si>
    <t>2023-10-16 15:41:24</t>
  </si>
  <si>
    <t>&gt;业务号码&gt;13227276449;&gt;号码归属地&gt;宜昌;&gt;产品名称&gt;AR彩铃酷趣会员5G加油包（湖北）;&gt;产品代码&gt;无;&gt;产品编码&gt;91295250;&gt;订购时间&gt;2023-08-0410:26:09;&gt;核查情况&gt;平台故障;&gt;不规范定制分类&gt;平台故障，无法判责;&gt;赔付金额&gt;40元;&gt;退费时间&gt;2023-10-16;&gt;投诉内容&gt;&amp;#10;&amp;#10;&amp;#10;高级模板内容：&amp;#10;赔付类型：:增值业务争议&amp;#10;CBSS账单扣费名称：:AR彩铃酷趣会员5G加油包（湖北）&amp;#10;办理渠道:未查询到&amp;#10;赔付月份：:2023年8月、2023年9月&amp;#10;返还倍率:单倍&amp;#10;赔付金额：:40&amp;#10;是否已经取消业务:是&amp;#10;是否承诺退费：:是&amp;#10;用户是否需要回复：:否&amp;#10;用户要求：:退费</t>
  </si>
  <si>
    <t>BL202310160850320655</t>
  </si>
  <si>
    <t>彭秀权</t>
  </si>
  <si>
    <t>2023-10-16 16:17:45</t>
  </si>
  <si>
    <t>&gt;业务号码&gt;13227287488；&gt;号码归属地&gt;宜昌；&gt;产品名称&gt;云加速5G畅玩加油包(湖北)；&gt;产品代码&gt;91295249；&gt;产品编码&gt;无；&gt;订购时间&gt;2023-10-1509:21:41；&gt;核查情况&gt;平台故障；&gt;不规范定制分类&gt;平台故障，无法判责；&gt;退费金额&gt;20元；&gt;退费时间&gt;2023-10-16；&gt;投诉内容&gt;&amp;#10;赔付类型：:增值业务争议&amp;#10;CBSS账单扣费名称：:云加速5G畅玩加油包(湖北)&amp;#10;办理渠道:未查询到&amp;#10;赔付月份：:2023年10月&amp;#10;返还倍率:单倍&amp;#10;赔付金额：:20&amp;#10;是否已经取消业务:是&amp;#10;是否承诺退费：:是&amp;#10;用户是否需要回复：:否&amp;#10;用户要求：:退费</t>
  </si>
  <si>
    <t>BL202310151949331906</t>
  </si>
  <si>
    <t>廖启汉</t>
  </si>
  <si>
    <t>2023-10-16 14:09:20</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</si>
  <si>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湖北)&amp;#10;办理渠道:SP&amp;#10;赔付月份：:2023年9月、2023年10月&amp;#10;返还倍率:单倍&amp;#10;赔付金额：:40&amp;#10;是否已经取消业务:是&amp;#10;是否承诺退费：:是&amp;#10;用户是否需要回复：:否&amp;#10;用户要求：:用户来电要求退费，请处理</t>
  </si>
  <si>
    <t>BL202310161055050035</t>
  </si>
  <si>
    <t>郑红权</t>
  </si>
  <si>
    <t>2023-10-16 14:43:10</t>
  </si>
  <si>
    <t>&gt;业务号码&gt;18671776169；&gt;号码归属地&gt;宜昌；&gt;产品名称&gt;云加速5G畅玩加油包(湖北)；&gt;产品代码&gt;91295249；&gt;产品编码&gt;无；&gt;订购时间&gt;2023-09-1514:23:30；&gt;核查情况&gt;平台故障；&gt;不规范定制分类&gt;平台故障，无法判责；&gt;退费金额&gt;20元；&gt;退费时间&gt;2023-10-16；&gt;投诉内容&gt;&amp;#10;&amp;#10;高级模板内容：&amp;#10;赔付类型：:增值业务争议&amp;#10;CBSS账单扣费名称：:071704188742&amp;#10;办理渠道:无&amp;#10;赔付月份：:2023年10月&amp;#10;返还倍率:单倍&amp;#10;赔付金额：:20&amp;#10;是否已经取消业务:是&amp;#10;是否承诺退费：:是&amp;#10;用户是否需要回复：:否&amp;#10;用户要求：:退费</t>
  </si>
  <si>
    <t>BL202310160936521256</t>
  </si>
  <si>
    <t>2023-10-16 16:25:46</t>
  </si>
  <si>
    <t>&gt;业务号码&gt;18671796247；&gt;号码归属地&gt;宜昌；&gt;产品名称&gt;云加速5G畅玩加油包(湖北)；&gt;产品代码&gt;91295249；&gt;产品编码&gt;无；&gt;订购时间&gt;2023-10-1522:24:31；&gt;核查情况&gt;平台故障；&gt;不规范定制分类&gt;平台故障，无法判责；&gt;退费金额&gt;20元；&gt;退费时间&gt;2023-10-16；&gt;投诉内容&gt;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湖北)20元&amp;#10;办理渠道:sp平台&amp;#10;赔付月份：:2023年10月&amp;#10;返还倍率:单倍&amp;#10;赔付金额：:20&amp;#10;是否已经取消业务:是&amp;#10;是否承诺退费：:是&amp;#10;用户是否需要回复：:是&amp;#10;用户要求：:要求尽快退费，之前有退费产生增值业务</t>
  </si>
  <si>
    <t>TS202310151220542215</t>
  </si>
  <si>
    <t>胡振龙</t>
  </si>
  <si>
    <t>2023-10-16 13:32:17</t>
  </si>
  <si>
    <t>&amp;#13;&amp;#10;高级模板内容：&amp;#13;&amp;#10;投诉问题描述:用户来电反馈在9月消费乱扣费，前台查询告知是有赠费抵扣，但是抵扣的消费不能算在承诺低消保底消费中用户不认可，要求核实处理回复&amp;#13;&amp;#10;争议月份:2023年9月&amp;#13;&amp;#10;争议金额:59&amp;#13;&amp;#10;用户要求:用户对此低消收费不认可，要求核实处理回复&amp;#13;</t>
  </si>
  <si>
    <t>业务规则：经核实因9月省分赠费105元无法抵扣低消费用导致补收，申请减免补收费59元及未使用赠费4.7元，合计退费63.7元，24小时内现金到账，可打印发票，满意</t>
  </si>
  <si>
    <t>TS202310151334451106</t>
  </si>
  <si>
    <t>刘伟</t>
  </si>
  <si>
    <t>2023-10-16 09:18:01</t>
  </si>
  <si>
    <t>&amp;#13;&amp;#10;高级模板内容：&amp;#13;&amp;#10;投诉问题描述:用户在APP办理的副卡现在显示退单了要求核实原因尽快配送谢谢&amp;#13;&amp;#10;办理渠道:联通APP&amp;#13;&amp;#10;订单号:	1763101471877002&amp;#13;&amp;#10;身份证号码:420521199607051831&amp;#13;&amp;#10;用户要求:用户在APP办理的副卡现在显示退单了要求核实原因尽快配送谢谢&amp;#13;</t>
  </si>
  <si>
    <t>业务规则：经核实因客户本月申请转资后无法申请副卡，建议客户待次月套餐生效后重新申请，客户认可</t>
  </si>
  <si>
    <t>TS202310151722190678</t>
  </si>
  <si>
    <t>2023-10-16 09:19:27</t>
  </si>
  <si>
    <t>用户反映15672523730上月办理的销户，一直未退费，要求核实，并回电</t>
  </si>
  <si>
    <t>业务规则：经核实因首冲金额无法清退，现已联系客户解释，我司申请强制清退流程，预计2个工作日清退余额至客户提供支付宝，客户满意</t>
  </si>
  <si>
    <t>TS202310152117441453</t>
  </si>
  <si>
    <t>2023-10-16 14:52:29</t>
  </si>
  <si>
    <t>&amp;#13;&amp;#10;高级模板内容：&amp;#13;&amp;#10;投诉问题描述:详情见前工单TS202310121942482056，用户对受理结果不认可&amp;#13;&amp;#10;用户状态:高额半停机&amp;#13;&amp;#10;停机原因:欠费&amp;#13;&amp;#10;第二联系电话:13135825898&amp;#13;&amp;#10;用户要求:重新提供受理方案，提升信用额度，提升不了就帮我转，并投诉后台人员问题不解决，就不回电话了，不理不睬&amp;#13;</t>
  </si>
  <si>
    <t>业务规则：前期用户反映欠费0.2元停机不满，营业厅已明示相关规则，经核实客户要求设置固定信用额度客服无权限办理（客服并不是不解决只是无权限），9月已为用户申请30元费用供使用，现另要求办理赠送的500条短信系统已下架无法办理，用户知晓</t>
  </si>
  <si>
    <t>TS202310141836101749</t>
  </si>
  <si>
    <t>潘小艳</t>
  </si>
  <si>
    <t>2023-10-16 09:33:46</t>
  </si>
  <si>
    <t>&amp;#13;&amp;#10;高级模板内容：&amp;#13;&amp;#10;投诉问题描述:用户表示是腾讯王卡流量是全部免流但是现在扣费用户不认可前台已解释用户不接受&amp;#13;&amp;#10;业务名称:免流&amp;#13;&amp;#10;宣传渠道:客户经理&amp;#13;&amp;#10;宣传内容:全部免流&amp;#13;&amp;#10;实际情况:没有&amp;#13;&amp;#10;用户要求:尽快处理&amp;#13;</t>
  </si>
  <si>
    <t>业务规则：用户表示开户时告知套餐内流量为同意流量，已联系用户解释为定向流量，建议用户可选择合适套餐，用户知晓满意</t>
  </si>
  <si>
    <t>TS202310151916540025</t>
  </si>
  <si>
    <t>方林</t>
  </si>
  <si>
    <t>2023-10-16 15:22:35</t>
  </si>
  <si>
    <t>&amp;#13;&amp;#10;高级模板内容：&amp;#13;&amp;#10;投诉问题描述:用户称在2023.10.11号在中国联通APP上下了个订单，一直未送达，前台查询到该订单状态是恶意订单在审核，用户不认可，要求我方核实处理&amp;#13;&amp;#10;办理渠道:中国联通APP&amp;#13;&amp;#10;订单号:1963101183259083&amp;#13;&amp;#10;身份证号码:420528198612170018&amp;#13;&amp;#10;用户要求:用户要求尽快处理&amp;#13;</t>
  </si>
  <si>
    <t>业务规则：用户反映订单拦截问题，核实因用户多次下单导致恶意单拦截，建议用户可到厅办理入网，用户知晓满意</t>
  </si>
  <si>
    <t>TS202310161215440681</t>
  </si>
  <si>
    <t>2023-10-16 16:55:28</t>
  </si>
  <si>
    <t>用户反馈销户之后一直没有退款到账，请工作人员尽快核实处理并回复</t>
  </si>
  <si>
    <t>TS202310151804401486</t>
  </si>
  <si>
    <t>2023-10-16 13:32:27</t>
  </si>
  <si>
    <t>&amp;#13;&amp;#10;高级模板内容：&amp;#13;&amp;#10;投诉问题描述:用户称账户未返金额：26.00元，为什么没有返过来，查询到是13264906476参加的预存转兑赠款(赠送总额)234.00已返了208元还剩余26元没有返的费，用户不认可，坚持要求查询是什么原因，现不愿意在月底或下月初查询，联系电话13264906476&amp;#13;&amp;#10;争议月份:2023年10月&amp;#13;&amp;#10;争议金额:26&amp;#13;&amp;#10;用户要求:用户称账户未返金额：26.00元，为什么没有返过来，查询到是13264906476参加的预存转兑赠款(赠送总额)234.00已返了208元还剩余26元没有返的费，用户不认可，坚持要求查询是什么原因，现不愿意在月底或下月初查询，联系电话13264906476&amp;#13;</t>
  </si>
  <si>
    <t>业务规则：用户反映预存转兑赠款(赠送总额) 234.00 已返208元，剩余26元未返费，已告知用户月底查询，用户不认可，考虑用户使用感知，已为用户申请补赠26元，24小时内赠费到账，不可打印发票，满意</t>
  </si>
  <si>
    <t>TS202310161554440508</t>
  </si>
  <si>
    <t>陈燕菊</t>
  </si>
  <si>
    <t>2023-10-16 16:51:07</t>
  </si>
  <si>
    <t>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要求办理这个业务，联通PLUS白银会员月卡0元/月（立即），麻烦帮忙办理&amp;#10;8.办理业务的名称:联通PLUS白银会员月卡0元/月（立即）&amp;#10;8.无法办理的渠道:中国联通APP</t>
  </si>
  <si>
    <t>业务规则①客户基本信息：业务号码：13207210086、客户姓名：陈燕菊、套餐情况：宝卡亲情卡； 客户反映开通业务的问题。&amp;#10;②首次联系客户时间： 2023-10-16 16:39:22 ； &amp;#10;③投诉核查处理情况：收到贵部转办后，我司立即组织调查 。经核实，已为客户开通联通PLUS白银会员月卡0元/月，客户满意&amp;#10;④答复客户时间及客户满意度评价相关信息：我司于2023-10-16 16:39:22联系客户解释说明，客户认可满意。回单人：王宜艳&amp;#10;⑤投诉核查关联材料：无</t>
  </si>
  <si>
    <t>TS202310161005072283</t>
  </si>
  <si>
    <t>何丽蓉</t>
  </si>
  <si>
    <t>2023-10-16 10:44:36</t>
  </si>
  <si>
    <t>主办单位：湖北&amp;#10;客户类别：普通客户&amp;#10;10010是否打通：否&amp;#10;是否二次致电10015：是&amp;#10;是否联系：否&amp;#10;升级倾向：&amp;#10;号码归属省：湖北&amp;#10;SVIP等级：&amp;#10;1.问题类型:;&amp;#10;2.投诉类型:其他;&amp;#10;3.营业厅地址:;&amp;#10;4.位置信息:;&amp;#10;5.位置发生地:;&amp;#10;6.投诉内容:要求取消每月的低消费项目。</t>
  </si>
  <si>
    <t>业务规则①客户基本信息：业务号码：13235623079、客户姓名：何丽蓉、套餐情况：滴滴小王卡； 客户反映低消的问题。&amp;#10;②首次联系客户时间： 2023-10-16 10:29:02； &amp;#10;③投诉核查处理情况：收到贵部转办后，我司立即组织调查 。经核实，客户因开通低消69元送宽带，故每月消费未达到将产生补收费用，现已推荐客户办理转资长约59元套餐加上10元电视费用，我司已登记次月7日退还22.10-23.10月低消补收费用，此费用不可打印发票，客户满意&amp;#10;④答复客户时间及客户满意度评价相关信息：我司于2023-10-16 10:29:02联系客户解释说明，客户认可满意。回单人：王宜艳&amp;#10;⑤投诉核查关联材料：无</t>
  </si>
  <si>
    <t>TS202310152305232075</t>
  </si>
  <si>
    <t>章磊</t>
  </si>
  <si>
    <t>2023-10-16 18:18:13</t>
  </si>
  <si>
    <t>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要求办理&amp;#10;视频子卡流量权益服务6500018700&amp;#10;音乐子卡流量权益服务4900800400&amp;#10;8.办理业务的名称:视频子卡，音乐子卡流量权益包&amp;#10;8.无法办理的渠道:联通营业厅</t>
  </si>
  <si>
    <t>业务规则①客户基本资料：业务号码：17683708350、客户姓名：章磊、套餐情况：星粉卡(5元卡；客户反映办理业务的问题； &amp;#10;②首次联系客户时间：2023-10-16 09:00:00&amp;#10;③投诉核查处理情况：收到贵部转办，我司立即组织核查，经核实，暂无视频子卡，音乐子卡流量权益包，无法办理。已解释，满意； &amp;#10;④答复客户时间及客户满意度评价：根据上述核实情况，我司于2023-10-16 09:00:00联系客户满意，回单人：胡春燕、联系方式：07176921001&amp;#10;⑤投诉核查关联材料：无。"</t>
  </si>
  <si>
    <t>TS202310151908252423</t>
  </si>
  <si>
    <t>万传华</t>
  </si>
  <si>
    <t>2023-10-16 16:12:29</t>
  </si>
  <si>
    <t>判断省分:其他省分&amp;#10;:增值业务争议&amp;#10;判断省分:湖北&amp;#10;:移网&amp;#10;:在补救范围内&amp;#10;:不认可&amp;#10;:大于500元&amp;#10;:&amp;#10;&amp;#10;高级模板内容：&amp;#10;投诉问题描述:用户反映10元增值业务太亏要求退费&amp;#10;争议业务名称:国内流量月包10元包150MB（湖北）&amp;#10;受理渠道:无&amp;#10;争议月份:2023年10月、2023年9月、2023年5月、2023年7月、2023年4月、2023年8月、2023年6月、2023年2月、2023年3月、2023年1月、2022年1月、2022年2月、2022年3月、2022年4月、2022年5月、2022年6月、2022年7月、2022年8月、2022年9月、2022年10月、2022年11月、2022年12月、2021年1月、2021年2月、2021年3月、2021年4月、2021年5月、2021年6月、2021年7月、2021年8月、2021年9月、2021年10月、2021年11月、2021年12月、2020年1月、2020年2月、2020年3月、2020年4月、2020年5月、2020年6月、2020年7月、2020年8月、2020年9月、2020年10月、2020年11月、2020年12月、2019年3月、2019年4月、2019年5月、2019年6月、2019年7月、2019年8月、2019年9月、2019年10月、2019年11月、2019年12月&amp;#10;争议费用:550&amp;#10;一线客服在系统里:已取消&amp;#10;是否承诺退费:否&amp;#10;用户要求:退费</t>
  </si>
  <si>
    <t>业务规则：用户对 国内流量月包10元包150MB（湖北） 不认可，要求退费，考虑用户使用感知，已与用户协商一致申请减免一半流量包费用275元，24小时内赠费到账，不可打印发票，满意</t>
  </si>
  <si>
    <t>ZX202310161142581741</t>
  </si>
  <si>
    <t>071700021877</t>
  </si>
  <si>
    <t>向波</t>
  </si>
  <si>
    <t>2023-10-16 14:16:20</t>
  </si>
  <si>
    <t>用户来电要求取消宽带，挽留无效，请处理</t>
  </si>
  <si>
    <t>ZX202310151721021410</t>
  </si>
  <si>
    <t>071704042508</t>
  </si>
  <si>
    <t>邓诗</t>
  </si>
  <si>
    <t>2023-10-16 09:32:48</t>
  </si>
  <si>
    <t>用户表示自己被动开通无线宽带，多次解释无效，强烈要求人工协助销户</t>
  </si>
  <si>
    <t>业务取消（五峰城西）：虚拟宽带，挽留无效，已取消，客户满意</t>
  </si>
  <si>
    <t>ZX202310161355390193</t>
  </si>
  <si>
    <t>071700081592</t>
  </si>
  <si>
    <t>陈先富</t>
  </si>
  <si>
    <t>2023-10-16 15:38:28</t>
  </si>
  <si>
    <t>用户表示自己没有办理过联通的宽带，要求公司尽快核实取消宽带并回复</t>
  </si>
  <si>
    <t>业务取消（伍家）：cpe宽带，挽留无效，已取消，客户满意。</t>
  </si>
  <si>
    <t>ZX202310151238302071</t>
  </si>
  <si>
    <t>071703622969</t>
  </si>
  <si>
    <t>陈杞北</t>
  </si>
  <si>
    <t>2023-10-16 10:39:14</t>
  </si>
  <si>
    <t>[该用户有申诉倾向，请注意受理态度，查询近三天工单记录，积极解决用户问题。]判断省分:湖北&amp;#13;&amp;#10;:被动办理宽带&amp;#13;&amp;#10;:不需要&amp;#13;&amp;#10;:&amp;#13;&amp;#10;&amp;#13;&amp;#10;高级模板内容：&amp;#13;&amp;#10;问题描述:不知办理宽带吧，要求取消后降低套餐，请处理，谢谢&amp;#13;&amp;#10;第二联系方式:17671322392&amp;#13;&amp;#10;销户原因:不知情办理&amp;#13;&amp;#10;用户要求:加急联系处理，&amp;#13;</t>
  </si>
  <si>
    <t>业务取消（伍家）：虚拟宽带，已为用户注销宽带，并按用户要求转资8元全国流量王套餐，次月生效，满意</t>
  </si>
  <si>
    <t>ZX202310151011440880</t>
  </si>
  <si>
    <t>071701035258</t>
  </si>
  <si>
    <t>许莉</t>
  </si>
  <si>
    <t>2023-10-16 09:48:30</t>
  </si>
  <si>
    <t>用户来电表示自己并未安装宽带，不需要使用宽带业务，要求取消并回复</t>
  </si>
  <si>
    <t>业务取消（西陵）：虚拟宽带，挽留无效，已取消，客户满意</t>
  </si>
  <si>
    <t>BL202310160939061286</t>
  </si>
  <si>
    <t>杨春秀</t>
  </si>
  <si>
    <t>2023-10-16 10:17:14</t>
  </si>
  <si>
    <t>15629355452命中精准预判服务场景:[65岁以上老人]&amp;#13;&amp;#10;产品类型:标准合约-存费得礼;产品名称:预存50元承诺在网12个月得好礼(宜昌);产品描述:预存50元承诺在网12个月得好礼(宜昌);产品ID:91209507;开始时间:2022-11-0100:00:00;结束时间:2023-10-3123:59:59;订购渠道:当阳玉阳智能通讯合作厅(自建他营);客户确认方式:签字协议。&amp;#13;&amp;#10;查询增值业务:&amp;#13;&amp;#10;合约信息查询:&amp;#13;&amp;#10;系统查询到有产品信息&amp;#13;&amp;#10;:有确认方式&amp;#13;&amp;#10;客户要求取消&amp;#13;&amp;#10;维系挽留:不接受挽留&amp;#13;&amp;#10;:下一步&amp;#13;&amp;#10;判断省分:湖北&amp;#13;&amp;#10;:金融、靓号，套餐折扣、含设备的组网协议四类强合约&amp;#13;&amp;#10;:无合约解约工单&amp;#13;&amp;#10;:挽留失败&amp;#13;&amp;#10;:不愿到厅&amp;#13;&amp;#10;:&amp;#13;&amp;#10;客户来电要求取消预存50元承诺在网12个月得好礼(宜昌)业务，已正常解释，客户要求在线取消处理并立即回电处理。请加急。谢谢</t>
  </si>
  <si>
    <t>BL202310160857000718</t>
  </si>
  <si>
    <t>乔荣模</t>
  </si>
  <si>
    <t>2023-10-16 15:16:29</t>
  </si>
  <si>
    <t>用户更改变更主副卡关系，要求取消：副卡免月租12个月（10元话费12个月）（湖北）-立即生效</t>
  </si>
  <si>
    <t>ZX202310160930570521</t>
  </si>
  <si>
    <t>黄燕</t>
  </si>
  <si>
    <t>2023-10-16 14:54:15</t>
  </si>
  <si>
    <t>&amp;#13;&amp;#10;高级模板内容：&amp;#13;&amp;#10;问题描述:用户要求取消此宽带：071701039408&amp;#13;&amp;#10;第二联系方式:18571005345&amp;#13;&amp;#10;销户原因:没有实转&amp;#13;&amp;#10;用户要求:尽快处理回复&amp;#13;</t>
  </si>
  <si>
    <t>业务取消（夷陵政企 ）客户要求取消宽带，未转营服维系，虚拟宽带，未实际安装，挽留无效，客服部已操作取消，满意。</t>
  </si>
  <si>
    <t>ZX202310160934510557</t>
  </si>
  <si>
    <t>071700225399</t>
  </si>
  <si>
    <t>张欢欢</t>
  </si>
  <si>
    <t>2023-10-16 11:27:54</t>
  </si>
  <si>
    <t>&amp;#13;&amp;#10;高级模板内容：&amp;#13;&amp;#10;问题描述:用户来电强烈要求我方为本宽带销户&amp;#13;&amp;#10;第二联系方式:15872472068&amp;#13;&amp;#10;销户原因:不愿说明&amp;#13;&amp;#10;用户要求:已告之是需要到厅取消宽带，因要退还设备但用户不认可，称到了营业厅不给取消（不愿到营业厅地址），并称要升级投诉，联系电话15872472068&amp;#13;</t>
  </si>
  <si>
    <t>业务取消（宜都城区）实装宽带，挽留失败，客服部已取消，副卡已注销，满意</t>
  </si>
  <si>
    <t>ZX202310131827061935</t>
  </si>
  <si>
    <t>071700244395</t>
  </si>
  <si>
    <t>张本元</t>
  </si>
  <si>
    <t>2023-10-16 09:14:01</t>
  </si>
  <si>
    <t>用户来电要求在线把宽带销户，用户不愿意去营业厅，解释无效，请处理并回复！前期工单流水号是ZX202304171408210415，处理结果是业务取消（宜都城区营服中心）：宽带注销，核实为CPE宽带，挽留无效，已向宜都营服申请，协商4月21用户携带身份证原件、设备至宜都自营厅办理宽带注销，满意。用户不认可前期处理结果，要求重新处理</t>
  </si>
  <si>
    <t>业务取消（宜都城区营服中心）：宽带注销，核实为CPE宽带，挽留无效，已为用户办理注销成功，查询用户现欠费204元，考虑到用户使用感知为用户办理预存话费享50元话费优惠（湖北），现用户充值154元后号码开通，现已操作为用户办理注销宽带成功，满意。</t>
  </si>
  <si>
    <t>BL202310151235491572</t>
  </si>
  <si>
    <t>2023-10-16 09:05:25</t>
  </si>
  <si>
    <t>产品类型:轻合约;产品名称:家庭群组化副卡10G省内流量流量(不共享不结转)(湖北)-次月生效;产品描述:副卡用户每月可享10G省内流量，仅限副卡使用，当月未用完不结转到次月;产品ID:91226922;开始时间:2023-05-0100:00:00;结束时间:2023-10-3123:59:59;订购渠道:湖北精英盛华信息科技有限公司(宜昌);客户确认方式:签字协议。&amp;#13;&amp;#10;查询增值业务:&amp;#13;&amp;#10;合约信息查询:&amp;#13;&amp;#10;系统未查询到产品信息/非用户咨询的产品&amp;#13;&amp;#10;查询优惠产品信息:&amp;#13;&amp;#10;:无确认方式&amp;#13;&amp;#10;:客户不了解此业务，要求取消或投诉&amp;#13;&amp;#10;:不接受&amp;#13;&amp;#10;:传统合约（金融类、标准类、强合约、固移融合等...）&amp;#13;&amp;#10;:下一步&amp;#13;&amp;#10;判断省分:湖北&amp;#13;&amp;#10;:金融、靓号，套餐折扣、含设备的组网协议四类强合约&amp;#13;&amp;#10;:无合约解约工单&amp;#13;&amp;#10;:挽留失败&amp;#13;&amp;#10;:不愿到厅&amp;#13;&amp;#10;:&amp;#13;&amp;#10;用户来电要求解绑副卡，称去了营业厅被告知要5天以后才能解绑强烈不满，在线解释无效，要求24小时之内处理好，否则投诉未说渠道</t>
  </si>
  <si>
    <t>ZX202310151421190181</t>
  </si>
  <si>
    <t>071700150527</t>
  </si>
  <si>
    <t>蔡芸</t>
  </si>
  <si>
    <t>2023-10-16 09:23:17</t>
  </si>
  <si>
    <t>判断省分:湖北&amp;#13;&amp;#10;:失败&amp;#13;&amp;#10;node_42:&amp;#13;&amp;#10;:其他合约&amp;#13;&amp;#10;:本地&amp;#13;&amp;#10;:不认可&amp;#13;&amp;#10;:&amp;#13;&amp;#10;&amp;#13;&amp;#10;高级模板内容：&amp;#13;&amp;#10;问题描述:宽带销户&amp;#13;&amp;#10;第二联系方式:15272120232&amp;#13;&amp;#10;销户原因:不用了&amp;#13;&amp;#10;用户要求:用户去营业厅办理宽带销户但是营业厅表示要带设备但是自己没有要求核查处理加急&amp;#13;</t>
  </si>
  <si>
    <t>BL202310161232151641</t>
  </si>
  <si>
    <t>赵宝龙</t>
  </si>
  <si>
    <t>2023-10-16 14:13:28</t>
  </si>
  <si>
    <t>用户要求取消主副卡关系，请协助处理，谢谢</t>
  </si>
  <si>
    <t>业务取消（西陵）：拆分主副卡，已告知用户需到厅办理，用户认可，满意</t>
  </si>
  <si>
    <t>BL202310160925381097</t>
  </si>
  <si>
    <t>2023-10-16 10:57:28</t>
  </si>
  <si>
    <t>查询增值业务:&amp;#13;&amp;#10;合约信息查询:&amp;#13;&amp;#10;系统未查询到产品信息/非用户咨询的产品&amp;#13;&amp;#10;查询优惠产品信息:&amp;#13;&amp;#10;:无确认方式&amp;#13;&amp;#10;:客户不了解此业务，要求取消或投诉&amp;#13;&amp;#10;:不接受&amp;#13;&amp;#10;:传统合约（金融类、标准类、强合约、固移融合等...）&amp;#13;&amp;#10;:下一步&amp;#13;&amp;#10;判断省分:湖北&amp;#13;&amp;#10;:金融、靓号，套餐折扣、含设备的组网协议四类强合约&amp;#13;&amp;#10;:无合约解约工单&amp;#13;&amp;#10;:挽留失败&amp;#13;&amp;#10;:不愿到厅&amp;#13;&amp;#10;:&amp;#13;&amp;#10;用户来电携出，要求在线解绑主副卡，表示去过营业厅，营业厅让自己今天去办理携出就可以了，现在查询还有主副卡，要求我方处理</t>
  </si>
  <si>
    <t>业务取消（西陵）主副卡，已为用户拆分，满意</t>
  </si>
  <si>
    <t>BL202310151440300614</t>
  </si>
  <si>
    <t>2023-10-16 09:01:20</t>
  </si>
  <si>
    <t>15972691755命中精准预判服务场景:[65岁以上老人]&amp;#13;&amp;#10;查询增值业务:&amp;#13;&amp;#10;合约信息查询:&amp;#13;&amp;#10;系统未查询到产品信息/非用户咨询的产品&amp;#13;&amp;#10;查询优惠产品信息:&amp;#13;&amp;#10;:无确认方式&amp;#13;&amp;#10;:客户不了解此业务，要求取消或投诉&amp;#13;&amp;#10;:不接受&amp;#13;&amp;#10;:传统合约（金融类、标准类、强合约、固移融合等...）&amp;#13;&amp;#10;:下一步&amp;#13;&amp;#10;判断省分:湖北&amp;#13;&amp;#10;:金融、靓号，套餐折扣、含设备的组网协议四类强合约&amp;#13;&amp;#10;:合约解约工单已结束&amp;#13;&amp;#10;:挽留失败&amp;#13;&amp;#10;:不愿到厅&amp;#13;&amp;#10;:&amp;#13;&amp;#10;用户来电要求取消沃小号业务，我处建议用户前往营业厅或通过沃小号APP办理，客户不认可，要求我处反馈线上取消，请协助处理</t>
  </si>
  <si>
    <t>业务取消（兴山乡镇 营服中心）客户要求取消沃小号业务，已联系沃小号客服4000600611  24小时内协助操作取消，客户表示知晓。</t>
  </si>
  <si>
    <t>BL202310141551531459</t>
  </si>
  <si>
    <t>2023-10-16 09:03:51</t>
  </si>
  <si>
    <t>产品类型:标准合约-存费折扣;产品名称:5G冰激凌套餐享24个月1折优惠（次月生效）（湖北）;产品描述:5G冰激凌套餐享24个月1折优惠（次月生效）（湖北）&amp;#13;&amp;#10;&amp;#13;&amp;#10;;产品ID:91263006;开始时间:2023-08-0100:00:00;结束时间:2025-07-3123:59:59;订购渠道:宜昌市城区集团直属3G开户服务点;客户确认方式:无。&amp;#13;&amp;#10;查询增值业务:&amp;#13;&amp;#10;合约信息查询:&amp;#13;&amp;#10;系统查询到有产品信息&amp;#13;&amp;#10;:无确认方式&amp;#13;&amp;#10;客户不了解此业务，要求取消或投诉&amp;#13;&amp;#10;维系挽留:不接受&amp;#13;&amp;#10;一键退订:‘一键退订’按钮操作提示操作失败/‘退订选择’置灰&amp;#13;&amp;#10;:仍然退订失败&amp;#13;&amp;#10;判断省分:其他省分&amp;#13;&amp;#10;&amp;#13;&amp;#10;用户反映需要携出，可是有合约限制，请后台协助取消&amp;#13;&amp;#10;联系电话：15587961009&amp;#13;&amp;#10;用户要求：24小时以内取消合约</t>
  </si>
  <si>
    <t>业务取消（政企客户服务中心）客户要求取消5G冰激凌套餐享24个月1折优惠，未转营服维系，联系客户表示暂不操作取消，保留继续使用，满意。</t>
  </si>
  <si>
    <t>BL202310151607571875</t>
  </si>
  <si>
    <t>徐晶晶</t>
  </si>
  <si>
    <t>2023-10-16 11:11:14</t>
  </si>
  <si>
    <t>产品类型:轻合约;产品名称:预存话费享折扣优惠档位五（立即生效24个月）-湖北政企专属;产品描述:政企专属5折*24个月-湖北立即生效&amp;#13;&amp;#10;;产品ID:91025387;开始时间:2023-05-2308:54:40;结束时间:2025-04-3023:59:59;订购渠道:宜昌市分公司秭归县分公司;客户确认方式:签字协议。&amp;#13;&amp;#10;查询增值业务:&amp;#13;&amp;#10;合约信息查询:&amp;#13;&amp;#10;系统查询到有产品信息&amp;#13;&amp;#10;:有确认方式&amp;#13;&amp;#10;客户要求取消&amp;#13;&amp;#10;维系挽留:不接受挽留&amp;#13;&amp;#10;:下一步&amp;#13;&amp;#10;判断省分:湖北&amp;#13;&amp;#10;:金融、靓号，套餐折扣、含设备的组网协议四类强合约&amp;#13;&amp;#10;:无合约解约工单&amp;#13;&amp;#10;:挽留失败&amp;#13;&amp;#10;:不愿到厅&amp;#13;&amp;#10;:用户要求十分钟之内取消这个合约预存话费享折扣优惠档位五（立即生效24个月）-湖北政企专属不然就投诉请核实处理</t>
  </si>
  <si>
    <t>业务取消（秭归城区）5折，营业厅已取消，用户号码已销户，无法联系上。</t>
  </si>
  <si>
    <t>TS202310161009282395</t>
  </si>
  <si>
    <t>071704270751</t>
  </si>
  <si>
    <t>赵小影</t>
  </si>
  <si>
    <t>2023-10-16 14:38:36</t>
  </si>
  <si>
    <t>判断省分:湖北&amp;#13;&amp;#10;:被动办理宽带&amp;#13;&amp;#10;:不需要&amp;#13;&amp;#10;:&amp;#13;&amp;#10;&amp;#13;&amp;#10;高级模板内容：&amp;#13;&amp;#10;投诉问题描述:表示自己没有办理过宽带，为什么不经过允许给自己开通业务&amp;#13;&amp;#10;业务名称:宽带&amp;#13;&amp;#10;争议月份:2023年10月&amp;#13;&amp;#10;争议金额:0&amp;#13;&amp;#10;办理渠道:*&amp;#13;&amp;#10;前台是否取消:未取消&amp;#13;&amp;#10;用户要求:核实谁哪里开通的哪个部门，哪个工作人员宽带安装在哪里，如果十分钟不处理不回复就工信部投诉，联系电话：18695068861&amp;#13;</t>
  </si>
  <si>
    <t>ZX202310151329122369</t>
  </si>
  <si>
    <t>咨询工单（2021版）&gt;&gt;查话费&gt;&gt;流量包查询</t>
  </si>
  <si>
    <t>王严锋</t>
  </si>
  <si>
    <t>2023-10-16 15:48:21</t>
  </si>
  <si>
    <t>用户咨询：200元包200G省内定向流量（湖北宜昌），定向范围，系统未查询到定向范围，请协助处理，谢谢！</t>
  </si>
  <si>
    <t>业务咨询：经核实200元包200G省内定向流量（湖北宜昌）为app定向流量，可用于腾讯、 阿里 、头条系等app，因多次未联系上客户，如有疑问可在工作时间（08:30-12:00；14:00-17:30）致电我司宜昌联通13032700872。</t>
  </si>
  <si>
    <t>ZX202310160912580375</t>
  </si>
  <si>
    <t>2023-10-16 11:27:48</t>
  </si>
  <si>
    <t>用户咨询音乐子卡视频子卡活动办理，坐席解释营业厅咨询办理，用户不认可要求反馈处理</t>
  </si>
  <si>
    <t>业务咨询：经核实客户套餐不支持开通音乐子卡、视频子卡，现已联系客户解释，客户满意</t>
  </si>
  <si>
    <t>ZX202310151020320933</t>
  </si>
  <si>
    <t>2023-10-16 09:14:15</t>
  </si>
  <si>
    <t>用户反馈:咨询携入的办理方式&amp;#13;&amp;#10;告知携转资格的短信查询方式，是否符合携转条件:不符合&amp;#13;&amp;#10;告知用户按照查询结果处理:下一步&amp;#13;&amp;#10;:下一步&amp;#13;&amp;#10;携入的号码：15871674645；是否已明确办理什么套餐：无；用户要求：尽快处理；联系电话：15090888542:&amp;#13;</t>
  </si>
  <si>
    <t>业务咨询：已通知当阳南正街营业厅联系客户，建议客户耐心等待，客户满意</t>
  </si>
  <si>
    <t>BL202310151711410234</t>
  </si>
  <si>
    <t>张玉</t>
  </si>
  <si>
    <t>2023-10-16 14:10:08</t>
  </si>
  <si>
    <t>用户来电称自己之前接到电话告知赠送10G（前台未查询到相关业务），但现发现没有赠送，要求核实回复，请后台协助处理，谢谢。</t>
  </si>
  <si>
    <t>业务咨询：用户反映接到电话告知赠送10G流量，已告知用户未查询到外呼记录，且用户无法提供外呼时间，讲解内容，考虑用户使用感知，已为用户申请赠送10G流量本月使用并赠送10元话费，24小时内赠费到账，满意</t>
  </si>
  <si>
    <t>ZX202310160908380351</t>
  </si>
  <si>
    <t>2023-10-16 11:27:51</t>
  </si>
  <si>
    <t>15571752596命中精准预判服务场景:[65岁以上老人]&amp;#13;&amp;#10;用户来电称无法使用5G网络，但是4G可以正常使用，前台已解释区域覆盖，用户不认可说其他手机使用联通卡都可以，目前来电手机不行，需回电解释</t>
  </si>
  <si>
    <t>ZX202310151702431287</t>
  </si>
  <si>
    <t>何晓玲</t>
  </si>
  <si>
    <t>2023-10-16 09:06:15</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</si>
  <si>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不能接收&amp;#13;&amp;#10;:无任何记录&amp;#13;&amp;#10;:不认可&amp;#13;&amp;#10;:用户来电称自己手机就是无法接收钉钉短信，前台解释用户不认可，要求上报处理，前台同时无法通过短信息平台查询，请尽快核实后与用户联系，谢谢！</t>
  </si>
  <si>
    <t>TS202310160847500493</t>
  </si>
  <si>
    <t>张家伟</t>
  </si>
  <si>
    <t>2023-10-16 11:20:18</t>
  </si>
  <si>
    <t>判断省分:湖北&amp;#13;&amp;#10;:湖北省内手机不能打&amp;#13;&amp;#10;获取入参:&amp;#13;&amp;#10;获取历史工单:无历史工单&amp;#13;&amp;#10;:下一步&amp;#13;&amp;#10;移网一键诊断结果:1.用户状态是否正常：开通.2.2345G终端支持情况：4G终端.3.查询是否设置了无条件呼叫转移：未开通.4.查询是否开通呼入限制：未开通.5.查询是否开通呼叫限制：未开通.6.用户是否开通VoLTE：CBSS侧开通，核心网未开通.7.用户终端是否支持VoLTE：支持.8.近期缴费开机记录情况：无缴费开机.9.是否存在群障：不存在.10.VoLTE开关是否打开：打开.:诊断无异常/解释不认可&amp;#13;&amp;#10;:下一步&amp;#13;&amp;#10;node_317:&amp;#13;&amp;#10;:不符合办理条件&amp;#13;&amp;#10;:任何地方都无法拨打或接听&amp;#13;&amp;#10;:用户对（所有）号码无法使用套餐（内）的（通话）不认可，核实为（未查询到）原因导致，解释（清卡重用）用户不认可，要求（今天内处理），请尽快处理，联系电话（15587957715）。</t>
  </si>
  <si>
    <t>TS202310160944331742</t>
  </si>
  <si>
    <t>2023-10-16 15:14:47</t>
  </si>
  <si>
    <t>判断省分:湖北&amp;#13;&amp;#10;:湖北省内手机不能打&amp;#13;&amp;#10;获取入参:&amp;#13;&amp;#10;获取历史工单:无历史工单&amp;#13;&amp;#10;:下一步&amp;#13;&amp;#10;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amp;#13;&amp;#10;:下一步&amp;#13;&amp;#10;node_317:&amp;#13;&amp;#10;:不符合办理条件&amp;#13;&amp;#10;:任何地方都无法拨打或接听&amp;#13;&amp;#10;:用户反映手机信号没有的问题，用户要求24小时之内进行回电，如不解释不认可，用户就会投诉工信部，希望后台协助处理，谢谢&amp;#13;</t>
  </si>
  <si>
    <t>终端使用：用户反映任何地方都无法拨打或接听，经核实发区域负责人13032704444查询号卡功能正常，建议用户更换手机测试一下，致电未接，已短信答复如需办理可联系我部，如有疑问可在工作时间（08:30-12:00；14:00 -17:30 ）联系07176921001、13032700872宜昌客服。如用户咨询，请前台 10010话务 中心代为解释，谢谢。</t>
  </si>
  <si>
    <t>TS202310170916440759</t>
  </si>
  <si>
    <t>071700444381</t>
  </si>
  <si>
    <t>何士益</t>
  </si>
  <si>
    <t>2023-10-17 14:19:55</t>
  </si>
  <si>
    <t>【2022年上工信部测评重保用户】【2022年上工信部测评重保用户】&amp;#13;&amp;#10;高级模板内容：&amp;#13;&amp;#10;投诉问题描述:用户反映办理套餐时有自带宽带本应该产生包月费&amp;#13;&amp;#10;业务名称:宽带包月费&amp;#13;&amp;#10;宣传渠道:营业厅&amp;#13;&amp;#10;宣传内容:一直不会收取宽带的费用&amp;#13;&amp;#10;实际情况:合约过了正常收费&amp;#13;&amp;#10;用户要求:为什么会有宽带包月费用户不认可&amp;#13;</t>
  </si>
  <si>
    <t>Q22:枝江城区董市自营厅，宽带提速包AA，宽带提速包30元/月，系统存在180元分6个月赠费，用户实际未付费，现已取消，用户满意</t>
  </si>
  <si>
    <t>TS202310171421512338</t>
  </si>
  <si>
    <t>2023-10-17 17:10:31</t>
  </si>
  <si>
    <t>用户来电称赠费105没有到账，没有短信提示，自己不愿意去查，打电话一直在骂，请核实处理</t>
  </si>
  <si>
    <t>Q23： 城区葛洲坝区鹏程专营店 5G炫彩通信助理包-云盘版 经核实2022-12-01 22:03:06城区葛洲坝区鹏程专营店给客户开通炫彩通信助理包体验版。现客户表示无需使用，业务务已取消，省份已于2023-10-14 16:07:46赠送105元话费，已联系客户解释说明，客户表示知晓。</t>
  </si>
  <si>
    <t>TS202310161624121288</t>
  </si>
  <si>
    <t>2023-10-17 16:04:17</t>
  </si>
  <si>
    <t>[65岁以上老人]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电话营销业务资费争议&amp;#13;&amp;#10;产品名称:炫彩通信助理包-云盘版-立即生效（湖北）&amp;#13;&amp;#10;争议月份:2023年10月、2023年9月、2023年8月、2023年7月、2023年6月、2023年5月、2023年4月&amp;#13;&amp;#10;是否承诺退费:否&amp;#13;&amp;#10;承诺退费金额:0&amp;#13;&amp;#10;是否取消业务（如取消失败，需加上系统报错的提示）:已取消&amp;#13;&amp;#10;是否需要回复:是&amp;#13;&amp;#10;用户要求:要求核实开通的情况进行回复为什么给自己开这个业务自己没有办理过，请尽快处理&amp;#13;</t>
  </si>
  <si>
    <t>电话营销-开通争议：上海航动，炫彩通信助理包- 云盘版AA。用户反映未订购此业务，经核实，23年4月通过电话营销方式推荐用户办理，已向用户解释开通情况，用户认可并表示满意。</t>
  </si>
  <si>
    <t>TS202310161750200939</t>
  </si>
  <si>
    <t>丁胜</t>
  </si>
  <si>
    <t>2023-10-17 15:00:58</t>
  </si>
  <si>
    <t>查询增值业务:&amp;#13;&amp;#10;合约信息查询:&amp;#13;&amp;#10;系统未查询到产品信息/非用户咨询的产品&amp;#13;&amp;#10;查询优惠产品信息:&amp;#13;&amp;#10;:无确认方式&amp;#13;&amp;#10;:客户不了解此业务，要求取消或投诉&amp;#13;&amp;#10;:不接受&amp;#13;&amp;#10;:附属产品&amp;#13;&amp;#10;:退订成功&amp;#13;&amp;#10;取消成功:要求退费&amp;#13;&amp;#10;判断省分:湖北&amp;#13;&amp;#10;:大于500元&amp;#13;&amp;#10;:&amp;#13;&amp;#10;&amp;#13;&amp;#10;高级模板内容：&amp;#13;&amp;#10;投诉问题描述:用户来电反映称没有办理过此业务，对此业务不认可，要求投诉退费，&amp;#13;&amp;#10;争议业务名称:5G加油包19元5GB（次月生效）联通助理-智能应答5元（当月生效）&amp;#13;&amp;#10;受理渠道:拓见科技(深圳)有限公司武汉分公司(宜昌)上海航动科技有限公司（宜昌）&amp;#13;&amp;#10;争议月份: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amp;#13;&amp;#10;争议费用:1&amp;#13;&amp;#10;一线客服在系统里:已取消&amp;#13;&amp;#10;是否承诺退费:否&amp;#13;&amp;#10;用户要求:用户要求投诉，称没有办理过，用户要求退还其全部产生费用，请后台尽快处理。&amp;#13;</t>
  </si>
  <si>
    <t>电话营销-开通争议：上海航动科技有限公司（宜昌）、拓见科技(深圳)有限公司武汉分公司(宜昌)  ，  联通助理-智能应答5元、5G加油包19元5GB（次月生效）AA。用户反映被动开通问题，经核实上海航动科技有限公司（宜昌）于2021-01-10 10:42:22 通过电话营销推荐联通助理-智能应答5元，现已取消，申请减免21.1-23.10月费用合计170元；拓见科技(深圳)有限公司武汉分公司(宜昌)  于2021-05-20 18:35:11通过电话营销推荐5G加油包19元5GB（次月生效），现申请减免21.6-23.10月费用合计551元，共计721元，已登记次月7日到账，此费用不可打印发票，另已推荐客户办理转资8元流量王，次月生效，客户满意。</t>
  </si>
  <si>
    <t>TS202310161157220256</t>
  </si>
  <si>
    <t>2023-10-17 13:30:54</t>
  </si>
  <si>
    <t>用户来电称自己之前是腾讯大王卡19元的，为什么现在变成了109元的套餐，已在线解释用户不认可要求退还10月的费用。&amp;#10;争</t>
  </si>
  <si>
    <t>电话营销-开通争议：上海航动科技有限公司（宜昌），畅越冰激凌5G套餐109元AA，经核实，于2023年5月过电话营销方式推荐客户办理，前期已联系客户解释不认可，前期有来电当时用户承诺缴清往月欠费我部再为用户申请当月费用再转资降套，现往月欠费达458.22元，现线上无转资勾选项，致电未接，已短信答复如需办理可联系我部，如有疑问可在工作时间（08:30-12:00；14:00 -17:30 ）联系07176921001、13032700872宜昌客服。如用户咨询，请前台 10010话务 中心代为解释，谢谢。</t>
  </si>
  <si>
    <t>BL202310171040011980</t>
  </si>
  <si>
    <t>张红萍</t>
  </si>
  <si>
    <t>2023-10-17 14:05:58</t>
  </si>
  <si>
    <t>TS202310161421050582</t>
  </si>
  <si>
    <t>沈洪恒</t>
  </si>
  <si>
    <t>2023-10-17 13:48:13</t>
  </si>
  <si>
    <t>主办单位：湖北&amp;#10;客户类别：普通客户&amp;#10;10010是否打通：否&amp;#10;是否二次致电10015：是&amp;#10;是否联系：否&amp;#10;升级倾向：&amp;#10;号码归属省：湖北&amp;#10;SVIP等级：&amp;#10;1.问题类型:;&amp;#10;2.投诉类型:服务质量;&amp;#10;3.营业厅地址:;&amp;#10;4.位置信息:;&amp;#10;5.位置发生地:;&amp;#10;6.投诉内容:10016每次打来电话接通后就放30秒音乐，这是个什么意思，好玩是吗&amp;#10;问题发生地：10016热线&amp;#10;问题类型：其他（打电话来就放音乐，打了好几次了）&amp;#10;问题发生时间：2023-10-1614:18</t>
  </si>
  <si>
    <t>TS202310161920422455</t>
  </si>
  <si>
    <t>2023-10-17 15:08:42</t>
  </si>
  <si>
    <t>&amp;#13;&amp;#10;高级模板内容：&amp;#13;&amp;#10;投诉问题描述:用户表示要求再次回电，详见工单流水号:TS202310132018440273&amp;#13;&amp;#10;业务号码:15549334426&amp;#13;&amp;#10;发票获取渠道:APP&amp;#13;&amp;#10;开具不成功系统提示:亲情付合并开具记录，不允许从前台发起返销&amp;#13;&amp;#10;开具月份:2023年2月、2023年3月&amp;#13;&amp;#10;前台解释内容:亲情付合并开具记录，不允许从前台发起返销&amp;#13;&amp;#10;用户要求:用户表示要求再次回电，详见工单流水号:TS202310132018440273&amp;#13;</t>
  </si>
  <si>
    <t>电子发票：用户要求返销23.2.3月发票，沃工单已为用户返销成功，满意</t>
  </si>
  <si>
    <t>TS202310161252051400</t>
  </si>
  <si>
    <t>涂燕琳</t>
  </si>
  <si>
    <t>2023-10-17 14:10:32</t>
  </si>
  <si>
    <t>[内部员工专线1]&amp;#13;&amp;#10;高级模板内容：&amp;#13;&amp;#10;投诉问题描述:用户在联通app参与60Pro收货确认评价晒图送兔墩墩&amp;#13;&amp;#10;渠道名称:中国联通APP&amp;#13;&amp;#10;办理业务名称:60Pro收货确认评价晒图送兔墩墩&amp;#13;&amp;#10;页面提示:附件&amp;#13;&amp;#10;用户要求:用户要求我处在线客服登记反馈我处未查询到相关信息&amp;#13;</t>
  </si>
  <si>
    <t>电子渠道：用户反映联通app参与60Pro收货确认评价晒图送兔墩墩，经核实活动细则已上传至附件，联系对方客服400-610-8989，需告知用户需自行与对方联系，致电未接，已短信答复如需办理可联系我部，如有疑问可在工作时间（08:30-12:00；14:00 -17:30 ）联系07176921001、13032700872宜昌客服。如用户咨询，请前台 10010话务 中心代为解释，谢谢。</t>
  </si>
  <si>
    <t>TS202310161743100781</t>
  </si>
  <si>
    <t>李丹瑜</t>
  </si>
  <si>
    <t>2023-10-17 16:42:47</t>
  </si>
  <si>
    <t>:号卡配送问题&amp;#10;:号卡一直未送达&amp;#10;:已退单&amp;#10;判断省分:其他省份&amp;#10;:&amp;#10;&amp;#10;高级模板内容：&amp;#10;投诉问题描述:称网上办理的号卡一直没有到&amp;#10;办理渠道:中国联通APP&amp;#10;订单号:	1863092233777505&amp;#10;身份证号码:15040420000128062X&amp;#10;用户要求:要求核实处理</t>
  </si>
  <si>
    <t>您反馈的订单问题，显示开户行为异常，已通知校园营服申请，是否可解除黑名单以审批结果为准，您知晓，满意。</t>
  </si>
  <si>
    <t>TS202310161255481469</t>
  </si>
  <si>
    <t>王纬</t>
  </si>
  <si>
    <t>2023-10-17 09:01:15</t>
  </si>
  <si>
    <t>&amp;#13;&amp;#10;高级模板内容：&amp;#13;&amp;#10;投诉问题描述:用户反映通过积分兑换的会员无法使用，前台查询为（腾讯视频VIP月卡），已发送腾讯客服热线短信，用户不认可，要求10010处理&amp;#13;&amp;#10;操作渠道:APP&amp;#13;&amp;#10;参加活动（套餐）名称:腾讯视频VIP月卡&amp;#13;&amp;#10;页面提示:无&amp;#13;&amp;#10;用户要求:要求10010处理会员无法使用问题&amp;#13;</t>
  </si>
  <si>
    <t>TS202310161648581930</t>
  </si>
  <si>
    <t>李艳梅</t>
  </si>
  <si>
    <t>2023-10-17 14:30:18</t>
  </si>
  <si>
    <t>&amp;#13;&amp;#10;高级模板内容：&amp;#13;&amp;#10;投诉问题描述:用户来电称会员已领取，无法使用，没有任何提示，要求协助使用&amp;#13;&amp;#10;操作渠道:联通畅视&amp;#13;&amp;#10;参加活动（套餐）名称:2I专享39元20GB炫彩超会5G包（次月生效）湖北&amp;#13;&amp;#10;页面提示:已领取&amp;#13;&amp;#10;用户要求:要求协助使用&amp;#13;</t>
  </si>
  <si>
    <t>客户原因：用户反映会员领取后无法正常使用。经核实，用户在联通畅视成功领取优酷视频会员，但未操作兑换，导致无法使用。已引导用户成功兑换，现可正常使用，满意。</t>
  </si>
  <si>
    <t>TS202310161958560521</t>
  </si>
  <si>
    <t>覃亚骞</t>
  </si>
  <si>
    <t>2023-10-17 10:16:18</t>
  </si>
  <si>
    <t>&amp;#13;&amp;#10;高级模板内容：&amp;#13;&amp;#10;投诉问题描述:用户来电反映兑换的会员权益有差错&amp;#13;&amp;#10;操作渠道:中国联通APP&amp;#13;&amp;#10;参加活动（套餐）名称:PLUS会员&amp;#13;&amp;#10;页面提示:无&amp;#13;&amp;#10;用户要求:用户要求我方及时核查，回电沟通&amp;#13;</t>
  </si>
  <si>
    <t>客户原因：用户反映权益领取与实际不符 。经核实，权益领取错误导致，出于服务角度，申请以话费形式退费25元 ，此费用不可打印发票，2小时到账，用户满意。</t>
  </si>
  <si>
    <t>ZX202310161807472255</t>
  </si>
  <si>
    <t>2023-10-17 15:04:47</t>
  </si>
  <si>
    <t>判断省分:湖北&amp;#13;&amp;#10;:下一步&amp;#13;&amp;#10;移网一键诊断结果:1.用户状态是否正常：正常.2.查询短信功能是否正常开通：正常.3.查询是否短信黑名单：正常.4.是否存在群障：接口调用失败.:诊断无异常/解释不认可&amp;#13;&amp;#10;:短信&amp;#13;&amp;#10;:是&amp;#13;&amp;#10;:下一步&amp;#13;&amp;#10;node_516:&amp;#13;&amp;#10;:不符合办理条件&amp;#13;&amp;#10;:不能接收&amp;#13;&amp;#10;:等待下发&amp;#13;&amp;#10;:&amp;#13;&amp;#10;用户反馈手机又无法发送短信给移动的号码，要求转接到后台再次处理。前期工单：ZX202310091217570708。请协助处理</t>
  </si>
  <si>
    <t>移动方回复：用户进入移动短信黑名单，已解除。</t>
  </si>
  <si>
    <t>TS202310100953281184</t>
  </si>
  <si>
    <t>田春红</t>
  </si>
  <si>
    <t>2023-10-17 10:14:42</t>
  </si>
  <si>
    <t>案件编号：鄂-20231000002277&amp;#10;受理日期：2023-10-1009:42:48&amp;#10;处理日期：2023-10-1009:51:45&amp;#10;认定员：豆海燕&amp;#10;申诉来源：微信&amp;#10;用户地址：湖北省宜昌市长阳土家族自治县渔峡口镇&amp;#10;中国联通存在多次乱扣费，13277235090是我父亲手机号，本月让我帮他充了100元话费，显示余额是116.59，可是还没有过三天我看到话费只有76.61了，月租只有18元一个月，我父亲很少打电话，我打开app查看扣了一些我们都不知道的套餐，我们从来没有同意过也没有认可过对应的套餐及扣费，一个月多扣了20元，打电话客服意思是说我们同意了并且短信回复了验证码同意了，既然这样请提供对应证据，我父亲根本都不会回复短信怎么可能会存在回复同意呢？再次强调中国联通这并不是第一次这样乱扣费，我父亲这个电话号码已经第二次乱扣费了，我偶尔登录app看到了，我没有登录的时候这么多年是否存在乱扣费？这么大的公司怎么值得信赖？所以需要中国联通给我一个合理的解释与说法！</t>
  </si>
  <si>
    <t>申辩工单：1.申诉前15日已向企业投诉，仍在处理中。&amp;#10;1. 用户基本信息：客户号码：13277235090、机主姓名：田真兰、入网时间：2011-03-19 00:00:00、入网地点：长阳自有营业厅、当前使用套餐：18元4G全国套餐、套餐类型：全国套餐&amp;#10;2.前期处理情况：客户反映增值业务扣费的问题。客户10月9日向10010反馈，经核查，客户订购增值业务“AR彩铃酷趣会员5G加油包(湖北) ”，优惠编码75883903，SP代码90115，订购时间2023-09-05 18:48:12，取消时间为2023-10-09 15:33:21，20元/月，产生费用共计40元，网站回复客户通过短信验证码二次确认后订购，服务角度考虑，网站方已取消屏蔽退费40元于2023-10-09 18:34:23已现金方式到账。联系客户解释沟通不认可，坚持表示自己家人未主动订购，故越级申诉。&amp;#10;3.申诉处理方案：（1）申诉是否属实：不属实；（2）本次申诉原因及处理方案：经核查，客户近5个月账单显示除了18元月租费用和超出的语音通话费外，套餐外的扣费仅以上“AR彩铃酷趣会员5G加油包(湖北)”额外扣费，无其它异常扣费，存在多次乱扣费不属实。再次联系客户解释沟通，结果同前期，客户拒绝告知具体诉求，仅对业务订购不认可，未达成一致。&amp;#10;4.核查存在的问题分析：（1)存在问题：无（2）整改举措：无（3）是否属于不知情订制：否&amp;#10;5.申诉回复情况：2023-10-16 15:26:19联系客户，客户不满意。</t>
  </si>
  <si>
    <t>TS202310101635431828</t>
  </si>
  <si>
    <t>2023-10-17 09:35:12</t>
  </si>
  <si>
    <t>案件编号：鄂-20231000002434&amp;#10;受理日期：2023-10-1016:22:21&amp;#10;处理日期：2023-10-1016:34:32&amp;#10;认定员：任娟&amp;#10;申诉来源：微信&amp;#10;用户地址：湖北省襄阳市樊城区长征路&amp;#10;本人在不知情的情况下，联通公司用我的这个手机号开通了宽带服务，长达一年，共计消费100余元。在本人一年后交话费发现后，联系联通公司，联通公司也承认确实是由于他们的工作失误导致在我不知情的情况下开通了宽带服务。联通公司后续的处理结果就是不能满足我的赔偿要求，只愿意赔偿我两个月共计40元的月租费用。我不接受！现对中国联通投诉内容如下：一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现要求联通公司因其欺诈行为，擅自开通增值服务，赔偿本人五百元。二联通客服人员在给出48小时内回复情况下，超出时间后未主动与本人联系。并多次消极处理本人问题。给予道歉。三中国联通在未与客户沟通情况下擅自作出10元话费赔偿，且是在本人主动联系的情况后才告知这项处理结果。本人视为侮辱。要求中国联通道歉。</t>
  </si>
  <si>
    <t>申辩工单：1.申诉前15日已向企业投诉，仍在处理中。2.客户已撤诉&amp;#10;1. 用户基本信息：客户号码：17671334241、机主姓名：王朝阳、入网时间：2017-05-25 11:58:46、入网地点：湖北省宜昌市OMO、当前使用套餐：腾讯大王卡、套餐类型：全国套餐&amp;#10;2.前期处理情况：客户反映业务开通收费的问题。客户2月15日向10010反馈，经核查， 2022-11-24 17:42:41五峰城区东泰自有营业厅开通“低消融合（宽移固）移网低消59元（湖北）”业务，优惠编码68953545，手机号码需按承诺低消59元收费，未达到59元按59元补收，属于工作人员工作差错未和客户确认一致，营业厅2023-02-15 10:50:24已应客户要求退订业务，22年12月-23年2月补收费用109.80元于2023-03-07 14:06:13已到账，赠费无法打印发票，客户认可。本次于10月10日再次向10010反馈，核查处理中，同步越级申诉。  &amp;#10;3.申诉处理方案：（1）申诉是否属实：部分属实；（2）本次申诉原因及处理方案：经核查，结果同前期，业务开通时间长达1年不属实，客户问题前期已处理，再次要求赔偿，服务角度考虑，经协商一致，按工作人员工作差错100元考核标准，现金方式赔偿客户100元已微信到账，客户认可。&amp;#10;4.核查存在的问题分析：（1)存在问题：工作人员工作差错（2）整改举措：责任渠道已记录考核，后期规范业务办理二次确认（3）是否属于不知情订制：是，个案问题&amp;#10;5.申诉回复情况：2023/10/13 11:09:01联系客户，客户满意。</t>
  </si>
  <si>
    <t>TS202310111119250265</t>
  </si>
  <si>
    <t>王烨</t>
  </si>
  <si>
    <t>2023-10-17 14:32:39</t>
  </si>
  <si>
    <t>案件编号：鄂-20231000002590&amp;#10;受理日期：2023-10-1111:15:56&amp;#10;处理日期：2023-10-1111:17:46&amp;#10;认定员：耿聪颖&amp;#10;申诉来源：微信&amp;#10;用户地址：湖北宜昌&amp;#10;联通公司强行执行通信套餐，不允许销户，投诉无果，事先未告诉有合约</t>
  </si>
  <si>
    <t>申辩工单：1.预处理重单同部-20231000076900。2.客户已撤诉&amp;#10;1. 用户基本信息：客户号码：13117296595、机主姓名：王烨、入网时间：2023-08-28 14:47:20、入网地点：湖北省宜昌市OMO、当前使用套餐：小天卡-2023、套餐类型：全国套餐&amp;#10;2.前期处理情况：客户反映销户的问题。同部-20231000076900，我司申请并案处理。客户前期未向10010反馈，直接越级申诉。 &amp;#10;3.申诉处理方案：（1）申诉是否属实：不属实；（2）本次申诉原因及处理方案：经核查，客户入网时办理“1元139GB全国流量与100分钟语音包*24月”，合约期 2023-08-28 至2025-07-31，入网协议已明示，未明确标明合约期不属实，优惠编码75819345，客户要求办理销户，挽留无效，已联系客户收集销户委托书和核对证件信息，为其取消合约优惠同时于 2023-10-11 16:35:28协助客户成功办理销户，客户认可。&amp;#10;4.核查存在的问题分析：（1)存在问题：无（2）整改举措：无（3）是否属于不知情订制：否&amp;#10;5.申诉回复情况：2023-10-11 16:16:07联系客户，客户满意。</t>
  </si>
  <si>
    <t>TS202310101653302355</t>
  </si>
  <si>
    <t>2023-10-17 11:32:33</t>
  </si>
  <si>
    <t>案件编号：鄂-20231000002449&amp;#10;受理日期：2023-10-1016:48:02&amp;#10;处理日期：2023-10-1016:52:05&amp;#10;认定员：宗伟&amp;#10;申诉来源：微信&amp;#10;用户地址：湖北省宜昌市长阳土家族自治县资丘镇天河坪村八组&amp;#10;我上网的时候一天给我推几十遍29元155G的套餐，我到联通APP申请把现有的号码换成新套餐，他们说没有这个套餐，可是网上有很多人都改成功了</t>
  </si>
  <si>
    <t>申辩工单：1.申诉前15日已向企业投诉，仍在处理中。2.客户已撤诉&amp;#10;1. 用户基本信息：客户号码：15571756760、机主姓名：向田民、入网时间：2017-07-15 11:14:07、入网地点：湖北省宜昌市OMO、当前使用套餐：腾讯大王卡、套餐类型：全国套餐&amp;#10;2.前期处理情况：客户反映套餐变更的问题。客户10月10日向网厅反馈，核查处理中，同步越级申诉。  &amp;#10;3.申诉处理方案：（1）申诉是否属实：不属实；（2）本次申诉原因及处理方案：经核查，客户要求套餐变更为“小天卡-2023”，湖北仅针对目标用户办理，线上无权限为老用户办理转资，联系客户也无法提供其它成功办理转资的具体号码为证，现协商为其申请转资8元流量王套餐次月生效，同时申请补20元话费于2023-10-12 15:44:05已到账，赠费无法打印发票，客户认可。&amp;#10;4.核查存在的问题分析：（1)存在问题：无（2）整改举措：无（3）是否属于不知情订制：否&amp;#10;5.申诉回复情况：2023-10-12 15:35:23联系客户，客户满意。</t>
  </si>
  <si>
    <t>TS202310110852261412</t>
  </si>
  <si>
    <t>2023-10-17 14:32:08</t>
  </si>
  <si>
    <t>案件编号：鄂-20231000002492&amp;#10;受理日期：2023-10-1108:34:45&amp;#10;处理日期：2023-10-1108:51:07&amp;#10;认定员：鲁含笑&amp;#10;申诉来源：微信&amp;#10;用户地址：湖北宜昌&amp;#10;联通公司强制执行通信套餐，不允许销后，投诉无果，事前未告知有合约</t>
  </si>
  <si>
    <t>申辩工单：1.申诉前未向企业投诉。2.客户已撤诉&amp;#10;1. 用户基本信息：客户号码：13117296595、机主姓名：王烨、入网时间：2023-08-28 14:47:20、入网地点：湖北省宜昌市OMO、当前使用套餐：小天卡-2023、套餐类型：全国套餐&amp;#10;2.前期处理情况：客户反映销户的问题。客户前期未向10010反馈，直接越级申诉。 &amp;#10;3.申诉处理方案：（1）申诉是否属实：不属实；（2）本次申诉原因及处理方案：经核查，客户入网时办理“1元139GB全国流量与100分钟语音包*24月”，合约期 2023-08-28 至2025-07-31，入网协议已明示，未明确标明合约期不属实，优惠编码75819345，客户要求办理销户，挽留无效，已联系客户收集销户委托书和核对证件信息，为其取消合约优惠同时于 2023-10-11 16:35:28协助客户成功办理销户，客户认可。&amp;#10;4.核查存在的问题分析：（1)存在问题：无（2）整改举措：无（3）是否属于不知情订制：否&amp;#10;5.申诉回复情况：2023-10-11 16:16:07联系客户，客户满意。</t>
  </si>
  <si>
    <t>TS202310111418241594</t>
  </si>
  <si>
    <t>2023-10-17 14:40:36</t>
  </si>
  <si>
    <t>案件编号：鄂-20231000002653&amp;#10;受理日期：2023-10-1114:05:55&amp;#10;处理日期：2023-10-1114:17:13&amp;#10;认定员：刘会景&amp;#10;申诉来源：微信&amp;#10;用户地址：湖北省宜昌市枝江市&amp;#10;本人9月20号在中国联通公司办理销户，至今未销户，多次联系客服，本来说10号销户，昨天又说11号，又几天过去了，联通这么不靠谱吗，靠坑骗！！要求迅速销户！！！</t>
  </si>
  <si>
    <t>申辩工单：1.预处理重单同部-20231000061404。2.客户已撤诉。3.业务号码有误，实际为13227283887&amp;#10;1. 用户基本信息：客户号码：13972552734（13227283887）、机主姓名：陈晓玲、入网时间：2018-11-01 17:28:42、入网地点：枝江市紫荆岭合作厅、当前使用套餐：芒果小芒卡、套餐类型：全国套餐&amp;#10;2.前期处理情况：客户反映销户的问题。同部-20231000061404，我司申请并案处理。客户前期未向10010反馈，直接越级申诉。 &amp;#10;3.申诉处理方案：（1）申诉是否属实：不属实；（2）本次申诉原因及处理方案：经核查，客户实际反映13227283887销户问题，经核实，客户2023-09-22 11:29:27通过枝江城区公园路自营厅已成功办理预约销户，本月15日后系统自动正式销户，因客户拨打语音提示关机误认为未销户，现联系客户解释清楚，2023-10-11 17:22:26已手工为其办理正式销户，客户认可。&amp;#10;4.核查存在的问题分析：（1)存在问题：无（2）整改举措：无（3）是否属于不知情订制：否&amp;#10;5.申诉回复情况：2023-10-11 17:23:18联系客户，客户满意。</t>
  </si>
  <si>
    <t>GZ202310171754001967</t>
  </si>
  <si>
    <t>071704608483</t>
  </si>
  <si>
    <t>殷翔文</t>
  </si>
  <si>
    <t>2023-10-17 19:13:35</t>
  </si>
  <si>
    <t>客户使用手厅一键诊断功能进行宽带故障诊断，诊断结果：1、请致电10010客服热线，为您进一步核查。给您带来的不便，敬请谅解。；2、请您检查光猫光纤接口是否松动、光猫光纤是否弯折，重启光猫，如仍未解决，可点击一键报修，我们尽快为您处理。；3、您所使用宽带后台配置异常，可点击一键报修，我们尽快为您处理。，故障描述：宽带无法上网&amp;#10;装机地址：湖北省宜昌市夷陵区东城城乡统筹发展试验区郭家湾村东方大道万科理想城36栋1单元14楼1404</t>
  </si>
  <si>
    <t>GZ202310171604021154</t>
  </si>
  <si>
    <t>2023-10-17 17:12:09</t>
  </si>
  <si>
    <t>按处理结果向用户解释:否&amp;#13;&amp;#10;:&amp;#13;&amp;#10;用户来电表示在烈火镇肖家岗村4组，我方电线杆挡住用户收农作物，要求尽快处理，烦请后台协助处理</t>
  </si>
  <si>
    <t>GZ202310171528590950</t>
  </si>
  <si>
    <t>071700889677</t>
  </si>
  <si>
    <t>薛明江</t>
  </si>
  <si>
    <t>2023-10-17 17:52:10</t>
  </si>
  <si>
    <t>#2022重保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amp;#13;&amp;#10;iptv无法观看，重启无效，要求师傅上门处理，请处理</t>
  </si>
  <si>
    <t>GZ202310171511210830</t>
  </si>
  <si>
    <t>071703367964</t>
  </si>
  <si>
    <t>田春平</t>
  </si>
  <si>
    <t>2023-10-17 15:33:40</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</si>
  <si>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获取宽带账号失败&amp;#13;&amp;#10;通过宽带平台进行复位:操作未恢复/不认可&amp;#13;&amp;#10;判断省分:其他省分&amp;#13;&amp;#10;向用户解释后用户不认可:&amp;#13;&amp;#10;&amp;#13;&amp;#10;高级模板内容：&amp;#13;&amp;#10;问题（现象）描述:宽带可以使用，IPTV看不了&amp;#13;&amp;#10;故障时间:2023-10-17&amp;#13;&amp;#10;宽带是否安装IPTV:是&amp;#13;&amp;#10;宽带是否可正常上网:是&amp;#13;&amp;#10;是否重启设备:已重启未恢复&amp;#13;</t>
  </si>
  <si>
    <t>GZ202310171506210780</t>
  </si>
  <si>
    <t>071700846297</t>
  </si>
  <si>
    <t>翁丽荣</t>
  </si>
  <si>
    <t>2023-10-17 18:42:46</t>
  </si>
  <si>
    <t>#2022重保客户#用户开启一键诊断：接口调用超时&amp;#10;宽带报障-MODEM故障&amp;#10;&amp;#10;装机地址：湖北省宜昌市当阳市玉阳街道办事处东门楼社区环城东路中国银行片区玉阳路129号2栋1单元周边</t>
  </si>
  <si>
    <t>GZ202310171442430618</t>
  </si>
  <si>
    <t>071700303514</t>
  </si>
  <si>
    <t>秦绪姣</t>
  </si>
  <si>
    <t>2023-10-17 18:09:16</t>
  </si>
  <si>
    <t>无法打开网页，无法连接网络，但是手机可以连接单位Wi-Fi，家庭的Wi-Fi无法连接，重启后也无法连接&amp;#10;装机地址：湖北省宜昌市夷陵区小溪塔街道丁家坝居民社区税务小区2号楼2单元1楼101</t>
  </si>
  <si>
    <t>GZ202310171424440478</t>
  </si>
  <si>
    <t>071703431513</t>
  </si>
  <si>
    <t>彭静</t>
  </si>
  <si>
    <t>2023-10-17 17:13:08</t>
  </si>
  <si>
    <t>网络不稳定，光纤被老鼠咬断了&amp;#10;装机地址：湖北省宜昌市伍家岗区大公桥街道胜利二路社区胜利二路社区夷陵大道175号1栋1单元4层401</t>
  </si>
  <si>
    <t>GZ202310171409520371</t>
  </si>
  <si>
    <t>071700759886</t>
  </si>
  <si>
    <t>杨定梅</t>
  </si>
  <si>
    <t>2023-10-17 16:50:44</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</si>
  <si>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路由器能力不匹配;&amp;#13;&amp;#10;:&amp;#13;&amp;#10;&amp;#13;&amp;#10;&amp;#13;&amp;#10;宽带无法上网，刷新无效，路由器是联通公司提供的，请处理</t>
  </si>
  <si>
    <t>GZ202310171352230267</t>
  </si>
  <si>
    <t>2023-10-17 16:45:35</t>
  </si>
  <si>
    <t>用户来电称自己家楼上有联通的线路。要求过去处理一下。请后台工作人员尽快处理。谢谢</t>
  </si>
  <si>
    <t>GZ202310171231212173</t>
  </si>
  <si>
    <t>胡东汉</t>
  </si>
  <si>
    <t>2023-10-17 15:56:27</t>
  </si>
  <si>
    <t>按处理结果向用户解释:是&amp;#13;&amp;#10;node_41:&amp;#13;&amp;#10;判断省分:除甘肃外&amp;#13;&amp;#10;获取历史工单:无工单&amp;#13;&amp;#10;判断省分:湖北&amp;#13;&amp;#10;反馈的问题是否在对外电话的受理范围内:不在服务范围内&amp;#13;&amp;#10;填写以下内容:下一步&amp;#13;&amp;#10;判断省分:其他省分&amp;#13;&amp;#10;问题发生时间：2023年8月；问题发生地点：湖北省宜昌市采花镇；问题现象：联通的箱子和线在没有经过用户的同意私自建设，已严重影响到用户的使用。；用户具体要求：需要移除联通设施;联系电话：'15629381297':&amp;#13;</t>
  </si>
  <si>
    <t>GZ202310171216482060</t>
  </si>
  <si>
    <t>071700003960</t>
  </si>
  <si>
    <t>胡艳</t>
  </si>
  <si>
    <t>2023-10-17 13:38:38</t>
  </si>
  <si>
    <t>用户开启一键诊断：接口调用超时&amp;#10;宽带报障-无法登陆&amp;#10;&amp;#10;装机地址：湖北省宜昌市西陵区唐家湾路平湖馨苑小区7栋1单元22层2204</t>
  </si>
  <si>
    <t>GZ202310171151271881</t>
  </si>
  <si>
    <t>071701020139</t>
  </si>
  <si>
    <t>周娣</t>
  </si>
  <si>
    <t>2023-10-17 13:17:58</t>
  </si>
  <si>
    <t>#2022重保客户#IPTV内容不完整/无法使用&amp;#10;装机地址：湖北省宜昌市伍家岗区伍家岗街道小洋坝社区伍临路36号城中半岛3栋1单元20楼2001</t>
  </si>
  <si>
    <t>GZ202310171124051674</t>
  </si>
  <si>
    <t>071700866982</t>
  </si>
  <si>
    <t>宋雪姣</t>
  </si>
  <si>
    <t>2023-10-17 16:50:07</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</si>
  <si>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宽带无法使用，家里就老人在，强烈要求师傅上门检修</t>
  </si>
  <si>
    <t>GZ202310171054591452</t>
  </si>
  <si>
    <t>071701069526</t>
  </si>
  <si>
    <t>颜宝山</t>
  </si>
  <si>
    <t>2023-10-17 14:39:18</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</si>
  <si>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无法登陆&amp;#10;&amp;#10;装机地址：湖北省宜昌市西陵区西陵街道刘家大堰社区刘家大堰24栋2单元7楼701</t>
  </si>
  <si>
    <t>GZ202310171048301391</t>
  </si>
  <si>
    <t>071700831927</t>
  </si>
  <si>
    <t>李永花</t>
  </si>
  <si>
    <t>2023-10-17 13:33:27</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</si>
  <si>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当阳市玉阳街道办事处长坂村原太子桥村西正街109号周边</t>
  </si>
  <si>
    <t>GZ202310171020011120</t>
  </si>
  <si>
    <t>071700630178</t>
  </si>
  <si>
    <t>梅玉玲</t>
  </si>
  <si>
    <t>2023-10-17 13:41:08</t>
  </si>
  <si>
    <t>#2022重保客户#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宜都市陆城街道解放社区东正街小区东正街一巷60号</t>
  </si>
  <si>
    <t>GZ202310171019421117</t>
  </si>
  <si>
    <t>071703624878</t>
  </si>
  <si>
    <t>田忠国</t>
  </si>
  <si>
    <t>2023-10-17 13:50:45</t>
  </si>
  <si>
    <t>071703624878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路由器能力不匹配;&amp;#13;&amp;#10;:&amp;#13;&amp;#10;湖北省宜昌市西陵区西坝街道和平路社区西坝二路两江人家2栋1单元13楼1302，宽带无法上网，重启无效，老人无法处理，要求上门检测。</t>
  </si>
  <si>
    <t>GZ202310171002280958</t>
  </si>
  <si>
    <t>071703300666</t>
  </si>
  <si>
    <t>陈玉连</t>
  </si>
  <si>
    <t>2023-10-17 19:09:57</t>
  </si>
  <si>
    <t>一键诊断过程：&amp;#10;宽带是否有欠费及账号是否异常:无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宜都市陆城街道办事处胜利社区胜利路小区胜利路22号</t>
  </si>
  <si>
    <t>GZ202310171001180948</t>
  </si>
  <si>
    <t>071700886166</t>
  </si>
  <si>
    <t>王念</t>
  </si>
  <si>
    <t>2023-10-17 13:27:25</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</si>
  <si>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当阳市太子桥市场4-1-201</t>
  </si>
  <si>
    <t>GZ202310170947270829</t>
  </si>
  <si>
    <t>071700829753</t>
  </si>
  <si>
    <t>朱梦婷</t>
  </si>
  <si>
    <t>2023-10-17 17:40:20</t>
  </si>
  <si>
    <t>#2022重保客户#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当阳市玉阳办事处广洲路中央街区A区8栋1单元8楼801</t>
  </si>
  <si>
    <t>GZ202310170924430626</t>
  </si>
  <si>
    <t>071700207491</t>
  </si>
  <si>
    <t>张常成</t>
  </si>
  <si>
    <t>2023-10-17 17:45:13</t>
  </si>
  <si>
    <t>无法打开网页&amp;#10;装机地址：湖北省宜昌市宜都市陆城街道办事处胜利社区文峰路小区麒麟街10号</t>
  </si>
  <si>
    <t>GZ202310170915260549</t>
  </si>
  <si>
    <t>071703502939</t>
  </si>
  <si>
    <t>付建强</t>
  </si>
  <si>
    <t>2023-10-17 16:25:48</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</si>
  <si>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WIFI可以使用，但是电视看不了，机顶盒插电指示灯不亮，重启还是一样，要求前往维护</t>
  </si>
  <si>
    <t>GZ202310170915020545</t>
  </si>
  <si>
    <t>071700031560</t>
  </si>
  <si>
    <t>蔡中运</t>
  </si>
  <si>
    <t>2023-10-17 10:29:43</t>
  </si>
  <si>
    <t>#2022重保客户#【2022年上工信部测评重保用户】【2022年上工信部测评重保用户】[65岁以上老人]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高级模板内容：&amp;#13;&amp;#10;问题（现象）描述:用户来电称电视看不了了，换了新电视，自己不会操作，要求上门协助操作&amp;#13;&amp;#10;故障时间:2023-10-17&amp;#13;&amp;#10;宽带是否安装IPTV:是&amp;#13;&amp;#10;宽带是否可正常上网:是&amp;#13;&amp;#10;是否重启设备:已重启未恢复&amp;#13;</t>
  </si>
  <si>
    <t>GZ202310170900200409</t>
  </si>
  <si>
    <t>071700703860</t>
  </si>
  <si>
    <t>王宗成</t>
  </si>
  <si>
    <t>2023-10-17 16:35:06</t>
  </si>
  <si>
    <t>用户开启一键诊断：接口调用超时&amp;#10;宽带报障-无法登陆&amp;#10;&amp;#10;装机地址：湖北省宜昌市兴山县古夫镇北斗坪社区邓家坝新小区两古路119号周边</t>
  </si>
  <si>
    <t>GZ202310170859190404</t>
  </si>
  <si>
    <t>071700288378</t>
  </si>
  <si>
    <t>邓昌新</t>
  </si>
  <si>
    <t>2023-10-17 18:45:10</t>
  </si>
  <si>
    <t>#2022重保客户##2022重保客户#071700288378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诊断失败:下一步&amp;#13;&amp;#10;服务端内部异常:&amp;#13;&amp;#10;网线断了，要求尽快联系处理</t>
  </si>
  <si>
    <t>GZ202310170849370335</t>
  </si>
  <si>
    <t>071704577628</t>
  </si>
  <si>
    <t>王勇</t>
  </si>
  <si>
    <t>2023-10-17 09:39:18</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</si>
  <si>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302001AAA/CBSS判断签约和配置不一样，配置速率低于签约带宽&amp;#10;&amp;#10;装机地址：湖北省宜昌市长阳土家族自治县龙舟坪镇四冲湾社区四冲二街片区四冲湾路64-101号周边</t>
  </si>
  <si>
    <t>GZ202310170826500181</t>
  </si>
  <si>
    <t>071700347393</t>
  </si>
  <si>
    <t>习伟</t>
  </si>
  <si>
    <t>2023-10-17 09:30:02</t>
  </si>
  <si>
    <t>无法打开网页&amp;#10;装机地址：湖北省宜昌市夷陵区小溪塔街道办官庄村官庄村三组74号周边</t>
  </si>
  <si>
    <t>GZ202310170808060081</t>
  </si>
  <si>
    <t>071700394403</t>
  </si>
  <si>
    <t>李宁海</t>
  </si>
  <si>
    <t>2023-10-17 13:07:03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</si>
  <si>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不能上网，要求上午上门，下午家里没人。&amp;#13;</t>
  </si>
  <si>
    <t>GZ202310170716042482</t>
  </si>
  <si>
    <t>071700376574</t>
  </si>
  <si>
    <t>2023-10-17 12:54:59</t>
  </si>
  <si>
    <t>无法打开网页，重启之后一直显示无法使用此网络，&amp;#10;装机地址：湖北省宜昌市夷陵区东城城乡统筹发展试验区姜家湾村姜家湾村4组姜家湾豆腐厂周边</t>
  </si>
  <si>
    <t>GZ202310162220032184</t>
  </si>
  <si>
    <t>071700744655</t>
  </si>
  <si>
    <t>韩振元</t>
  </si>
  <si>
    <t>2023-10-17 16:49:30</t>
  </si>
  <si>
    <t>22年Q3Q4重点客户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宽带无法上网&amp;#13;&amp;#10;故障时间:2023-10-16&amp;#13;&amp;#10;服务状态是否正常:是&amp;#13;&amp;#10;设备灯显示:红灯&amp;#13;&amp;#10;错误代码:无&amp;#13;&amp;#10;是否重启设备:已重启未恢复&amp;#13;&amp;#10;装机地址:湖北省宜昌市兴山县古夫镇北斗坪社区邓家坝新小区两古路128号周边&amp;#13;&amp;#10;用户要求:尽快处理&amp;#13;</t>
  </si>
  <si>
    <t>GZ202310162152382049</t>
  </si>
  <si>
    <t>071700033376</t>
  </si>
  <si>
    <t>艾红艳</t>
  </si>
  <si>
    <t>2023-10-17 13:22:18</t>
  </si>
  <si>
    <t>#2022重保客户#302004光猫与签约速率不匹配（端业不匹配）&amp;#10;&amp;#10;装机地址：湖北省宜昌市西陵区西陵二路金缔华城3栋1单元12层1202</t>
  </si>
  <si>
    <t>GZ202310162037171556</t>
  </si>
  <si>
    <t>071701050954</t>
  </si>
  <si>
    <t>李正安</t>
  </si>
  <si>
    <t>2023-10-17 16:36:32</t>
  </si>
  <si>
    <t>IPTV机顶盒故障&amp;#10;装机地址：湖北省宜昌市伍家岗区伍家岗街道办八一路社区八一路6号A8城市公寓1栋1单元13楼1317</t>
  </si>
  <si>
    <t>GZ202310162034001533</t>
  </si>
  <si>
    <t>071704184419</t>
  </si>
  <si>
    <t>黄梦丽</t>
  </si>
  <si>
    <t>2023-10-17 12:58:46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</si>
  <si>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无异常;&amp;#13;&amp;#10;设备收发光功率是否异常:无异常;&amp;#13;&amp;#10;注册闪，无法上网，请师傅联系维修。&amp;#13;</t>
  </si>
  <si>
    <t>GZ202310162021291417</t>
  </si>
  <si>
    <t>071704206040</t>
  </si>
  <si>
    <t>秦雄</t>
  </si>
  <si>
    <t>2023-10-17 16:49:20</t>
  </si>
  <si>
    <t>无法打开网页&amp;#10;装机地址：湖北省宜昌市兴山县古夫镇北斗坪社区邓家坝新小区两古路223号周边</t>
  </si>
  <si>
    <t>GZ202310162006071274</t>
  </si>
  <si>
    <t>071700744966</t>
  </si>
  <si>
    <t>刘士勇</t>
  </si>
  <si>
    <t>2023-10-17 16:43:47</t>
  </si>
  <si>
    <t>#2022重保客户#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兴山县古夫镇北斗坪社区邓家坝小区107号1栋周边</t>
  </si>
  <si>
    <t>GZ202310162004501264</t>
  </si>
  <si>
    <t>071700301728</t>
  </si>
  <si>
    <t>张俊锋</t>
  </si>
  <si>
    <t>2023-10-17 13:21:48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</si>
  <si>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注册闪烁</t>
  </si>
  <si>
    <t>GZ202310161945381115</t>
  </si>
  <si>
    <t>071700327862</t>
  </si>
  <si>
    <t>胡祖春</t>
  </si>
  <si>
    <t>2023-10-17 17:05:21</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</si>
  <si>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夷陵区东城城乡统筹发展试验区陈埫坪村小鸦路陈埫坪村安置房13栋1单元6楼601</t>
  </si>
  <si>
    <t>GZ202310161944541108</t>
  </si>
  <si>
    <t>071700760850</t>
  </si>
  <si>
    <t>刘祖忠</t>
  </si>
  <si>
    <t>2023-10-17 16:48:47</t>
  </si>
  <si>
    <t>#2022重保客户##2022重保客户#071700760850命中精准预判服务场景:[65岁以上老人]&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宽带可以使用，iptv无法使用，断电重启无效，要求派师傅联系检修处理</t>
  </si>
  <si>
    <t>GZ202310161932171007</t>
  </si>
  <si>
    <t>071700709862</t>
  </si>
  <si>
    <t>紫世菊</t>
  </si>
  <si>
    <t>2023-10-17 16:58:44</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</si>
  <si>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湖北省宜昌市兴山县古夫镇北斗坪社区寒溪口小区寒溪口98号北斗社区，离线表示是老人重启无效，请处理回复</t>
  </si>
  <si>
    <t>GZ202310161855310703</t>
  </si>
  <si>
    <t>071700800386</t>
  </si>
  <si>
    <t>曹定军</t>
  </si>
  <si>
    <t>2023-10-17 13:10:13</t>
  </si>
  <si>
    <t>网速过慢&amp;#10;装机地址：湖北省宜昌市当阳市玉阳办事处环城南路奥林雅苑7栋1单元10层1002</t>
  </si>
  <si>
    <t>GZ202310161834020510</t>
  </si>
  <si>
    <t>071701077621</t>
  </si>
  <si>
    <t>华佳桔</t>
  </si>
  <si>
    <t>2023-10-17 13:17:10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</si>
  <si>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用户来电反映宽带速度不达标，自己办理的是千兆宽带，但测速只有100兆，用户对此不满，要求公司马上派师傅上门处理解决，回复。</t>
  </si>
  <si>
    <t>GZ202310161816360354</t>
  </si>
  <si>
    <t>071700302717</t>
  </si>
  <si>
    <t>谭安国</t>
  </si>
  <si>
    <t>2023-10-17 14:36:57</t>
  </si>
  <si>
    <t>#2022重保客户#客户使用手厅一键诊断功能进行宽带故障诊断，诊断结果：1、请致电10010客服热线，为您进一步核查。给您带来的不便，敬请谅解。；2、非常抱歉，目前您所在的区域存在集中的临时故障，我们正在积极抢修中，预计2023-10-1609:45:39时间后恢复，请您耐心等待，给您带来的不便敬请谅解。，故障描述：宽带无法上网&amp;#10;装机地址：湖北省宜昌市夷陵区东城城乡统筹发展试验区姜家湾村姜家湾村四组90号周边</t>
  </si>
  <si>
    <t>GZ202310161719392430</t>
  </si>
  <si>
    <t>071700328469</t>
  </si>
  <si>
    <t>陈兴林</t>
  </si>
  <si>
    <t>2023-10-17 13:57:31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</si>
  <si>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用户表示已经2-3天宽带无法使用，由于用户什么都不懂也不在家无法提供设备的进一步情况，要求师傅尽快联系上门处理。&amp;#13;</t>
  </si>
  <si>
    <t>GZ202310161719272428</t>
  </si>
  <si>
    <t>071700032286</t>
  </si>
  <si>
    <t>李建立</t>
  </si>
  <si>
    <t>2023-10-17 10:49:10</t>
  </si>
  <si>
    <t>#2022重保客户#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伍家区城东大道恒大帝景1栋1单元9楼903</t>
  </si>
  <si>
    <t>GZ202310161658292287</t>
  </si>
  <si>
    <t>071703509467</t>
  </si>
  <si>
    <t>许延慧</t>
  </si>
  <si>
    <t>2023-10-17 13:14:56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</si>
  <si>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用户表示宽带无法使用，要求上门处理。</t>
  </si>
  <si>
    <t>GZ202310161643052195</t>
  </si>
  <si>
    <t>071700049342</t>
  </si>
  <si>
    <t>邓永波</t>
  </si>
  <si>
    <t>2023-10-17 14:29:29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</si>
  <si>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FTTB设备是否正常:无异常;&amp;#13;&amp;#10;:&amp;#13;&amp;#10;CPE红灯</t>
  </si>
  <si>
    <t>GZ202310161621452019</t>
  </si>
  <si>
    <t>071700038378</t>
  </si>
  <si>
    <t>程琳</t>
  </si>
  <si>
    <t>2023-10-17 13:06:21</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</si>
  <si>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光猫终端能力与签约速率不匹配;&amp;#13;&amp;#10;设备收发光功率是否异常:路由器能力不匹配;&amp;#13;&amp;#10;:&amp;#13;&amp;#10;用户表示宽带无法使用，已经刷新重启无法恢复，请公司尽快处理并回复</t>
  </si>
  <si>
    <t>GZ202310161547021769</t>
  </si>
  <si>
    <t>071700003510</t>
  </si>
  <si>
    <t>刘华东</t>
  </si>
  <si>
    <t>2023-10-17 16:27:09</t>
  </si>
  <si>
    <t>#2022重保客户#【2022年上工信部测评重保用户】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频繁掉线&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设备收光异常,光猫终端能力与签约速率不匹配;&amp;#13;&amp;#10;设备收发光功率是否异常:无异常;&amp;#13;&amp;#10;:&amp;#13;&amp;#10;&amp;#13;&amp;#10;高级模板内容：&amp;#13;&amp;#10;问题（现象）描述:宽带频繁掉线&amp;#13;&amp;#10;故障时间:2023-10-01&amp;#13;&amp;#10;服务状态是否正常:是&amp;#13;&amp;#10;设备灯显示:正常&amp;#13;&amp;#10;错误代码:无&amp;#13;&amp;#10;是否重启设备:已重启未恢复&amp;#13;&amp;#10;用户要求:用户要求上门处理&amp;#13;</t>
  </si>
  <si>
    <t>GZ202310161359141022</t>
  </si>
  <si>
    <t>071700377652</t>
  </si>
  <si>
    <t>费军</t>
  </si>
  <si>
    <t>2023-10-17 13:30:23</t>
  </si>
  <si>
    <t>一键诊断过程：&amp;#10;宽带是否有欠费及账号是否异常:CBSS状态正常，AAA状态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夷陵区鸦鹊岭镇金和村四组113号周边</t>
  </si>
  <si>
    <t>GZ202310161244520456</t>
  </si>
  <si>
    <t>071704138722</t>
  </si>
  <si>
    <t>赵曾明</t>
  </si>
  <si>
    <t>2023-10-17 15:50:48</t>
  </si>
  <si>
    <t>IPTV机顶盒起显示光信号断了&amp;#10;装机地址：湖北省宜昌市夷陵区小溪塔街道冯家湾社区夷兴大道23号安旺花园三组80号周边</t>
  </si>
  <si>
    <t>GZ202310161145502392</t>
  </si>
  <si>
    <t>071700325082</t>
  </si>
  <si>
    <t>刘怡君</t>
  </si>
  <si>
    <t>2023-10-17 13:44:25</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</si>
  <si>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用户表示网速不达标，卡慢，要求师傅上门维修</t>
  </si>
  <si>
    <t>GZ202310161127592211</t>
  </si>
  <si>
    <t>071700664613</t>
  </si>
  <si>
    <t>鲁芹</t>
  </si>
  <si>
    <t>2023-10-17 13:41:48</t>
  </si>
  <si>
    <t>#2022重保客户#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秭归县茅坪镇建平路67号2楼</t>
  </si>
  <si>
    <t>TS202310170933571109</t>
  </si>
  <si>
    <t>投诉工单（2021版）&gt;&gt;融合&gt;&gt;【网络使用】宽带网络&gt;&gt;公告异议（宽带群障、基站断站、光改）</t>
  </si>
  <si>
    <t>071700324164</t>
  </si>
  <si>
    <t>邓翠英</t>
  </si>
  <si>
    <t>2023-10-17 16:22:13</t>
  </si>
  <si>
    <t>用户断网几天了，所在区域存在大面积故障，影响了工作和生活，要求赔偿断网期间手机产生的流量，请尽快处理并回复</t>
  </si>
  <si>
    <t>固网质量：湖北省宜昌市夷陵区东城城乡统筹发展试验区姜家湾村姜家湾村四组40号对面电杆周边AA。用户反映宽带故障。经核实，用户所在位置于10月16日出现故障，暂未恢复。本月剩余流量119.51G，已协商如本月使用完后有流量超出，我部可协助补偿流量费，用户满意。</t>
  </si>
  <si>
    <t>TS202309261628352254</t>
  </si>
  <si>
    <t>投诉工单（2021版）&gt;&gt;融合&gt;&gt;【宽带修障】宽带修障&gt;&gt;没有按时上门/修障不及时</t>
  </si>
  <si>
    <t>2023-10-17 16:08:29</t>
  </si>
  <si>
    <t>#2022重保客户#071700644736命中精准预判服务场景:[65岁以上老人]&amp;#13;&amp;#10;详见报障单：GZ202309131129590266，&amp;#13;&amp;#10;用户投诉9月13日报修至今无人员联系检修，已经半个多月，对此强烈不满，现要求我司立刻马上联系回复自己此故障今天到底能否解决，不能解决就携号装网，为自己取消所有转网限制，不然向工信部投诉</t>
  </si>
  <si>
    <t>固网质量：联系用户表示工作人员已上门处理，现已恢复使用，满意</t>
  </si>
  <si>
    <t>GZ202310160938041133</t>
  </si>
  <si>
    <t>071700311202</t>
  </si>
  <si>
    <t>涂华云</t>
  </si>
  <si>
    <t>2023-10-17 12:56:48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</si>
  <si>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光猫终端能力与签约速率不匹配;&amp;#13;&amp;#10;设备收发光功率是否异常:无异常;&amp;#13;&amp;#10;:&amp;#13;&amp;#10;18607202892&amp;#13;&amp;#10;071700311202&amp;#13;&amp;#10;湖北省宜昌市夷陵区鸦鹊岭镇东山村东山村五组103号周边&amp;#13;&amp;#10;监控不能使用，装的联通监控，要求师傅尽快联系13207214225处理维修</t>
  </si>
  <si>
    <t>TS202310171433380100</t>
  </si>
  <si>
    <t>071700001779</t>
  </si>
  <si>
    <t>2023-10-17 16:46:32</t>
  </si>
  <si>
    <t>宜昌市西陵一路18号青亲江岸2302号用户来电表示自己家里宽带本来是正常使用的但是因为邻居8号房办理光纤就要求自己就也换光纤把自己家里的宽带也卡断了还要求自己也高价更换光纤且对老人态度也不好要求公司核实处理30分钟内回复有投诉升级意向</t>
  </si>
  <si>
    <t>固网质量：西陵一路18号青亲江岸2302号AA.宽带故障已恢复，满意</t>
  </si>
  <si>
    <t>TS202310131756000276</t>
  </si>
  <si>
    <t>李张龙</t>
  </si>
  <si>
    <t>2023-10-17 11:20:14</t>
  </si>
  <si>
    <t>用户称自己在任何位置都无法接到电话，要求核实处理，请协助处理</t>
  </si>
  <si>
    <t>固网质量：夷陵区三斗坪镇暮阳村九组AA.用户反映无线固话无法使用问题，经核实，为用户使用的是老人机，已跟用户解释清楚，建议用户换机测试，满意。</t>
  </si>
  <si>
    <t>GZ202310151833211018</t>
  </si>
  <si>
    <t>071700831307</t>
  </si>
  <si>
    <t>陈建国</t>
  </si>
  <si>
    <t>2023-10-17 11:40:22</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</si>
  <si>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获取宽带账号失败&amp;#13;&amp;#10;通过宽带平台进行复位:操作未恢复/不认可&amp;#13;&amp;#10;判断省分:其他省分&amp;#13;&amp;#10;向用户解释后用户不认可:&amp;#13;&amp;#10;&amp;#13;&amp;#10;高级模板内容：&amp;#13;&amp;#10;问题（现象）描述:IPTV无法观看，要求尽快派人上门维修&amp;#13;&amp;#10;故障时间:2023-10-15&amp;#13;&amp;#10;宽带是否安装IPTV:是&amp;#13;&amp;#10;宽带是否可正常上网:是&amp;#13;&amp;#10;是否重启设备:已重启未恢复&amp;#13;&amp;#10;装机地址:湖北省宜昌市当阳市坝陵街道办事处慈化村慈化村慈窑路198号1栋周边&amp;#13;</t>
  </si>
  <si>
    <t>GZ202310151149410151</t>
  </si>
  <si>
    <t>071700344984</t>
  </si>
  <si>
    <t>王熙</t>
  </si>
  <si>
    <t>2023-10-17 13:33:38</t>
  </si>
  <si>
    <t>#2022重保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iptv不能用，提示“30005”，要求师傅联系处理</t>
  </si>
  <si>
    <t>GZ202310151035481913</t>
  </si>
  <si>
    <t>2023-10-17 16:53:30</t>
  </si>
  <si>
    <t>客户使用手厅一键诊断功能进行宽带故障诊断，诊断结果，故障描述：宽带无法上网&amp;#10;装机地址：湖北省宜昌市兴山县兴山乡镇营服中心4G-CPE项目无资源地址</t>
  </si>
  <si>
    <t>GZ202310150747500674</t>
  </si>
  <si>
    <t>071703806986</t>
  </si>
  <si>
    <t>文强</t>
  </si>
  <si>
    <t>2023-10-17 16:23:36</t>
  </si>
  <si>
    <t>无法打开网页&amp;#10;装机地址：湖北省宜昌市当阳市坝陵街道办事处国河村军胜住宅片区何畈村3组199号周边</t>
  </si>
  <si>
    <t>GZ202310141853591144</t>
  </si>
  <si>
    <t>071700469626</t>
  </si>
  <si>
    <t>李长洲</t>
  </si>
  <si>
    <t>2023-10-17 15:10:47</t>
  </si>
  <si>
    <t>GZ202310141454231617</t>
  </si>
  <si>
    <t>071700100015</t>
  </si>
  <si>
    <t>杨晓</t>
  </si>
  <si>
    <t>2023-10-17 11:17:35</t>
  </si>
  <si>
    <t>GZ202310131658461740</t>
  </si>
  <si>
    <t>07177235955</t>
  </si>
  <si>
    <t>湖北宜景物业管理有限公司</t>
  </si>
  <si>
    <t>2023-10-17 17:08:22</t>
  </si>
  <si>
    <t>固话无法通话:中国(湖北)自贸区宜昌片区港窑路28-8-411号&amp;#10;&amp;#10;装机地址：湖北省宜昌市夷陵区龙泉镇土门馨苑二期32号楼1单元4楼402</t>
  </si>
  <si>
    <t>GZ202310121345020728</t>
  </si>
  <si>
    <t>2023-10-17 10:24:17</t>
  </si>
  <si>
    <t>GZ202310091156460571</t>
  </si>
  <si>
    <t>071700745387</t>
  </si>
  <si>
    <t>叶春伍</t>
  </si>
  <si>
    <t>2023-10-17 11:02:02</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</si>
  <si>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诊断失败:下一步&amp;#13;&amp;#10;此账号在cbss用户宽带信息接口未查到信息!:&amp;#13;</t>
  </si>
  <si>
    <t>GZ202310011205561962</t>
  </si>
  <si>
    <t>071700309081</t>
  </si>
  <si>
    <t>李正荣</t>
  </si>
  <si>
    <t>2023-10-17 11:58:01</t>
  </si>
  <si>
    <t>宽带报障-网速慢&amp;#10;装机地址：湖北省宜昌市夷陵区邓村乡竹林湾村竹林湾村10组3号周边</t>
  </si>
  <si>
    <t>ZX202310171554001816</t>
  </si>
  <si>
    <t>裴君玲</t>
  </si>
  <si>
    <t>2023-10-17 16:09:14</t>
  </si>
  <si>
    <t>:不认可&amp;#10;判断省分:湖北&amp;#10;node_134:&amp;#10;获取入参:&amp;#10;node_180:&amp;#10;判断局方停机状态:&amp;#10;:&amp;#10;node_223::其他原因&amp;#10;判断地市:其他地市&amp;#10;:不认可&amp;#10;局方停机/复通历史记录：1、停机模型:2、停机原因:集团鹰眼ZB0007-0006模型停机：首次关停可携带本人有效证件、本机号卡到归属地自营厅核验签署承诺书复机一次。3、解释口径:4、停机时间:2023-10-1714:43:335、复通指引:6、信安近60天复机次数:--&gt;系统判断的原因分类是否明确:&amp;#10;&amp;#10;高级模板内容：&amp;#10;投诉问题描述:对号码局方停机不认可，不方便去归属地营业厅&amp;#10;用户状态为:局方停机&amp;#10;停机原因:集团鹰眼ZB0007-0006模型停机：首次关停可携带本人有效证件、本机号卡到归属地自营厅核验签署承诺书复机一次。&amp;#10;前台是否按流程解释:是&amp;#10;用户要求:复机&amp;#10;第二联系电话:18502776668</t>
  </si>
  <si>
    <t>ZX202310170842220795</t>
  </si>
  <si>
    <t>黄小梅</t>
  </si>
  <si>
    <t>2023-10-17 16:10:58</t>
  </si>
  <si>
    <t>20年省分重点用户(移动业务):不认可&amp;#13;&amp;#10;判断省分:浙江&amp;#13;&amp;#10;node_166:&amp;#13;&amp;#10;node_167:&amp;#13;&amp;#10;node_174:&amp;#13;&amp;#10;:下一步&amp;#13;&amp;#10;判断局方停机状态:局方半停&amp;#13;&amp;#10;:断卡行动&amp;#13;&amp;#10;:下一步&amp;#13;&amp;#10;:用户不认可/办理失败&amp;#13;&amp;#10;:不认可&amp;#13;&amp;#10;判断是否为70岁老年人及残疾人士:否&amp;#13;&amp;#10;局方停机/复通历史记录：1、停机模型:2、停机原因:断卡行动-地市核查风险号码3、解释口径:4、停机时间:2023-10-1512:31:165、复通指引:6、信安近60天复机次数:--&gt;系统判断的原因分类是否明确:&amp;#13;&amp;#10;&amp;#13;&amp;#10;高级模板内容：&amp;#13;&amp;#10;投诉问题描述:用户来电反映号码18658591438封停，在中国联通APP上进行实名认证失败，提交资料后提示为审核不通过，我处已解释，用户不认可，要求我方协助处理，谢谢&amp;#13;&amp;#10;用户状态为:局方半停&amp;#13;&amp;#10;停机原因: 断卡行动-地市核查风险号码&amp;#13;&amp;#10;前台是否按流程解释:是&amp;#13;&amp;#10;用户要求:线上复通&amp;#13;&amp;#10;第二联系电话:15572762302&amp;#13;</t>
  </si>
  <si>
    <t>ZX202310170800130714</t>
  </si>
  <si>
    <t>施童双</t>
  </si>
  <si>
    <t>2023-10-17 09:41:31</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</si>
  <si>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集团反诈中心模型ZB0028-00022、停机原因:集团鹰眼风险IMEI扩展模型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-1707:48:215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用户来电对号码停机不认可，称是才办理的，要求核实处理&amp;#13;&amp;#10;用户状态为:局方停机&amp;#13;&amp;#10;停机原因:集团鹰眼风险IMEI扩展模型停机：首次关停可携带本人有效证件、本机号卡到归属地自营厅核验签署承诺书复机一次&amp;#13;&amp;#10;前台是否按流程解释:是&amp;#13;&amp;#10;用户要求:在线复机&amp;#13;&amp;#10;第二联系电话:13100781258&amp;#13;</t>
  </si>
  <si>
    <t>ZX202310162100280448</t>
  </si>
  <si>
    <t>史杨忠</t>
  </si>
  <si>
    <t>2023-10-17 14:02:38</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</si>
  <si>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-1522:54:115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对封停不认可&amp;#13;&amp;#10;用户状态为:局方停机&amp;#13;&amp;#10;停机原因:集团鹰眼监测诈骗停机（异常换机）：首次关停可携带本人有效证件、本机号卡到归属地自营厅核验签署承诺书复机一次&amp;#13;&amp;#10;前台是否按流程解释:是&amp;#13;&amp;#10;用户要求:对封停不认可，要求核实什么原因封停，要求回复处理，谢谢&amp;#13;&amp;#10;第二联系电话:18727443031&amp;#13;</t>
  </si>
  <si>
    <t>ZX202310171002401335</t>
  </si>
  <si>
    <t>赵俊</t>
  </si>
  <si>
    <t>2023-10-17 14:11:23</t>
  </si>
  <si>
    <t>:不认可&amp;#13;&amp;#10;判断省分:湖北&amp;#13;&amp;#10;node_134:&amp;#13;&amp;#10;获取入参:&amp;#13;&amp;#10;node_180:&amp;#13;&amp;#10;判断局方停机状态:&amp;#13;&amp;#10;:&amp;#13;&amp;#10;node_223::关停原因：鹰眼骚扰语音半停&amp;#13;&amp;#10;判断是否局方停机:&amp;#13;&amp;#10;:有&amp;#13;&amp;#10;:不认可&amp;#13;&amp;#10;局方停机/复通历史记录：1、停机模型:省分自有模型710002-00012、停机原因:工信部12321骚扰被举报号码关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-1611:26:465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0--&gt;系统判断的原因分类是否明确:&amp;#13;&amp;#10;&amp;#13;&amp;#10;高级模板内容：&amp;#13;&amp;#10;投诉问题描述:用户无法在APP上二次实人认证，前台已做解释，用户不认可，请后台工作人员协助处理，谢谢！&amp;#13;&amp;#10;用户状态为:局方半停&amp;#13;&amp;#10;停机原因:工信部12321骚扰被举报号码关停(机主停机之日起30天内在中国联通APP进行自助复通，如逾期需前往营业厅办理，原则复机一次）&amp;#13;&amp;#10;前台是否按流程解释:是&amp;#13;&amp;#10;用户要求:尽快处理！&amp;#13;&amp;#10;第二联系电话:19171413396&amp;#13;</t>
  </si>
  <si>
    <t>"号码关停：工信部12321骚扰被举报号码关停AA。用户反映号码关停问题，经核实，号码工信部12321骚扰被举报号码关停。 已告知用户需机主本人携带单位证明、营业执照、本人身份证、本机SIM卡到营业厅核验，并签订法律风险告知书后复机。用户知悉挂机，满意。</t>
  </si>
  <si>
    <t>TS202310151158431755</t>
  </si>
  <si>
    <t>2023-10-17 16:21:07</t>
  </si>
  <si>
    <t>主办单位：湖北&amp;#10;客户类别：普通客户&amp;#10;10010是否打通：是&amp;#10;是否二次致电10015：是&amp;#10;是否联系：是&amp;#10;升级倾向：无&amp;#10;号码归属省：湖北&amp;#10;SVIP等级：&amp;#10;预处理名称：局方停机:-&gt;&amp;#13;&amp;#10;1、停机模型:&amp;#13;&amp;#10;2、停机原因:集团鹰眼GoIP模型回访反馈停机：首次关停可携带本人有效证件、本机号卡到归属地自营厅核验签署承诺书复机一次&amp;#13;&amp;#10;3、解释口径:&amp;#13;&amp;#10;4、停机时间:2023-10-1319:48:25&amp;#13;&amp;#10;5、复通指引:&amp;#13;&amp;#10;6、信安近60天复机次数:&amp;#13;&amp;#10;用户停机类型:其他关停类-&gt;:下一步=&gt;&amp;#13;&amp;#10;用户联系方式：用户拒绝提供联系方式&amp;#13;&amp;#10;备注:用户来电反映对于号码局方停机不认可，对于前期处理结果不认可，称之前有回访告知其需要前往营业厅需要写承诺书，但营业厅不清楚此事，称只有一个号码，无其他联系方式，要求添加本机号码的微信，要求尽快复机，烦请尽快处理下谢谢&amp;#13;</t>
  </si>
  <si>
    <t>①客户基本资料：业务号码：15926996646、客户姓名：李博、套餐情况：畅爽冰激凌5G套餐199元（基础版）；客户反映号码停机问题				&amp;#10;②首次联系客户时间：2023-10-15 13:10:09				&amp;#10;③投诉核查处理情况：收到贵部转办，我司立即组织核查，经核实，客户号码因 集团鹰眼GoIP模型回访反馈停机 ，根据相关要求进行关停处理。2023-10-12 17:48:41 因集团鹰眼监测诈骗停机，已操作开机，二次关停无法复机，号码已停机，无第二联系方式无法联系上客户。&amp;#10;④答复客户时间及客户满意度评价：根据上述情况我司于2023-10-16 15:10:09联系客户解释，未联系上客户。回单人:宜昌客服王晓玉；联系电话：07176921001。					&amp;#10;⑤投诉核查关联材料：无</t>
  </si>
  <si>
    <t>ZX202310161242462163</t>
  </si>
  <si>
    <t>2023-10-17 10:00:26</t>
  </si>
  <si>
    <t>22年Q3Q4重点客户&amp;#13;&amp;#10;高级模板内容：&amp;#13;&amp;#10;投诉问题描述:用户针对局方半停不认可，提及工信部投诉&amp;#13;&amp;#10;用户状态为:局方半停&amp;#13;&amp;#10;停机原因:省分自有模型710016-0001&amp;#13;&amp;#10;前台是否按流程解释:是&amp;#13;&amp;#10;用户要求:用户针对局方半停不认可，提及工信部投诉&amp;#13;&amp;#10;第二联系电话:无&amp;#13;</t>
  </si>
  <si>
    <t>号码关停：本地异常号卡语音半停（风险打标）AA。用户反映号码关停问题，经核实，号码于2023-10-16 11:26:51本地异常号卡语音半停（机主停机之日起30天内在中国联通APP进行自助复通，如逾期需前往营业厅办理，原则复机一次）。 已告知用户需通过手厅中操作二次实人认证（手厅），用户提交申请后，需公司后台审核通过后方可开机，审核为不定时请关注。已线上指导用户操作，客户二次自主复通不成功投诉升级，现已添加客户微信上传资料发后台审核开机，客户满意并撤诉。</t>
  </si>
  <si>
    <t>ZX202310151831341809</t>
  </si>
  <si>
    <t>2023-10-17 08:43:52</t>
  </si>
  <si>
    <t>&amp;#13;&amp;#10;高级模板内容：&amp;#13;&amp;#10;投诉问题描述:复机不愿意去营业厅&amp;#13;&amp;#10;用户状态为:局方半停&amp;#13;&amp;#10;停机原因:本地异常号卡语音半停（机主停机之日起30天内在中国联通APP进行自助复通，如逾期需前往营业厅办理，原则复机一次）&amp;#13;&amp;#10;前台是否按流程解释:是&amp;#13;&amp;#10;用户要求:尽快处理&amp;#13;&amp;#10;第二联系电话:13073919601&amp;#13;</t>
  </si>
  <si>
    <t>号码关停：本地异常号卡语音半停AA。用户反映号码关停问题，经核实，号码于2023-10-09 15:39:34客户号码因本地异常号卡语音半停，根据相关要求进行关停处理。可请客户回传以下资料：身份证正、反面照，小卡号，开机承诺函至我司微信13032700872，审核通过后办理开机。如该号码再次被举报则永久关停，因多次未联系上客户，特已短信告知。</t>
  </si>
  <si>
    <t>ZX202310161538571125</t>
  </si>
  <si>
    <t>丁强</t>
  </si>
  <si>
    <t>2023-10-17 12:00:57</t>
  </si>
  <si>
    <t>:不认可&amp;#13;&amp;#10;判断省分:湖北&amp;#13;&amp;#10;node_134:&amp;#13;&amp;#10;获取入参:&amp;#13;&amp;#10;node_180:&amp;#13;&amp;#10;判断局方停机状态:&amp;#13;&amp;#10;:&amp;#13;&amp;#10;node_223::其他&amp;#13;&amp;#10;判断是否局方停机:&amp;#13;&amp;#10;:无&amp;#13;&amp;#10;:小于等于7天/30天&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-1014:27:215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1--&gt;系统判断的原因分类是否明确:&amp;#13;&amp;#10;&amp;#13;&amp;#10;高级模板内容：&amp;#13;&amp;#10;投诉问题描述:用户本月已在联通app复机一次，在异地，无法去营业厅&amp;#13;&amp;#10;用户状态为:局方半停&amp;#13;&amp;#10;停机原因:本地异常号卡语音半停&amp;#13;&amp;#10;前台是否按流程解释:是&amp;#13;&amp;#10;用户要求:尽快处理，谢谢（用户只有一个号码，故记此号）&amp;#13;&amp;#10;第二联系电话:13085166981&amp;#13;</t>
  </si>
  <si>
    <t>ZX202310161156181834</t>
  </si>
  <si>
    <t>2023-10-17 12:00:13</t>
  </si>
  <si>
    <t>&amp;#13;&amp;#10;高级模板内容：&amp;#13;&amp;#10;投诉问题描述:局方停机&amp;#13;&amp;#10;用户状态为:局方停机&amp;#13;&amp;#10;停机原因:本地异常号卡语音半停（机主停机之日起30天内在中国联通APP进行自助复通，如逾期需前往营业厅办理，原则复机一次）&amp;#13;&amp;#10;前台是否按流程解释:是&amp;#13;&amp;#10;用户要求:在线复机&amp;#13;&amp;#10;第二联系电话:18608606946&amp;#13;</t>
  </si>
  <si>
    <t>号码关停：本地异常号卡语音半停AA。用户反映停机问题，经核实客户已通过手厅复机一次，现回传资料后复机，客户满意。</t>
  </si>
  <si>
    <t>ZX202310161008210881</t>
  </si>
  <si>
    <t>张新怡</t>
  </si>
  <si>
    <t>2023-10-17 12:57:31</t>
  </si>
  <si>
    <t>:不认可&amp;#13;&amp;#10;判断省分:湖北&amp;#13;&amp;#10;node_134:&amp;#13;&amp;#10;获取入参:&amp;#13;&amp;#10;node_180:&amp;#13;&amp;#10;判断局方停机状态:&amp;#13;&amp;#10;:&amp;#13;&amp;#10;node_223::其他&amp;#13;&amp;#10;判断是否局方停机:&amp;#13;&amp;#10;:无&amp;#13;&amp;#10;:小于等于7天/30天&amp;#13;&amp;#10;:不认可&amp;#13;&amp;#10;局方停机/复通历史记录：1、停机模型:省分自有模型710002-00012、停机原因:工信部12321骚扰被举报号码关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-06-2516:19:085、复通指引:复机渠道：中国联通APP、线下营业厅，原则上复机1次。&amp;#13;&amp;#10;①用户本人可通过中国联通APP进行自助复机，本机登录联通手机营业厅APP（登录后搜索“自助复通”或点击链接https://u.10010.cn/qAoLm，(复通时请关闭手机WIFI）），按提示完成实人核验即可恢复服务，&amp;#13;&amp;#10;②用户本人持有效身份证件和手机卡到号卡归属地自有实体营业厅/全国任一家自有实体营业厅完成实人认证。6、信安近60天复机次数:0--&gt;系统判断的原因分类是否明确:&amp;#13;&amp;#10;&amp;#13;&amp;#10;高级模板内容：&amp;#13;&amp;#10;投诉问题描述:来电反馈拨打我方工作人员电话18671710010处理局方停机销户，一直打不通，要求重新反馈处理&amp;#13;&amp;#10;用户状态为:局方半停&amp;#13;&amp;#10;停机原因:工信部12321骚扰被举报号码关停(机主停机之日起30天内在中国联通APP进行自助复通，如逾期需前往营业厅办理，原则复机一次）&amp;#13;&amp;#10;前台是否按流程解释:是&amp;#13;&amp;#10;用户要求:尽快处理回复（诉求：要求立即销户，否则产生费用不认可，如果处理不了，自动销户产生的费用不会支付，会升级上诉联通）&amp;#13;&amp;#10;第二联系电话:17788162930&amp;#13;</t>
  </si>
  <si>
    <t>号码关停：工信部12321骚扰被举报号码关停AA，现用户要求注销，已销户，立即注销，满意</t>
  </si>
  <si>
    <t>ZX202310161006200857</t>
  </si>
  <si>
    <t>向梅芳</t>
  </si>
  <si>
    <t>2023-10-17 12:56:10</t>
  </si>
  <si>
    <t>:不认可&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用户反馈对状态不认可，已在线解释，用户不认可。&amp;#13;&amp;#10;用户状态为:局方半停&amp;#13;&amp;#10;停机原因:断卡2.0-湖北45天及以上睡眠卡风险用户打标（第十一批）&amp;#13;&amp;#10;前台是否按流程解释:是&amp;#13;&amp;#10;用户要求:退费从5月份到现在所有的月租扣费退款，在线复通，对不使用擅自停机给出具体依据解释&amp;#13;&amp;#10;第二联系电话:17671336930&amp;#13;</t>
  </si>
  <si>
    <t>号码关停：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考虑到用户使用感知，产生22.11-23.10月副卡费用72元，现为您申请72元费用，24小时内到账，此费用不可打印发票，满意</t>
  </si>
  <si>
    <t>ZX202310161740182095</t>
  </si>
  <si>
    <t>2023-10-17 16:03:44</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</si>
  <si>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集团反诈中心模型ZB0024-00012、停机原因:集团鹰眼GoIP模型回访反馈停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-1319:48:255、复通指引:复机渠道：线下营业厅。用户本人可持身份证原件，原SIM号卡，到号卡归属地联通自有实体营业厅完成实人认证，签署安全承诺书后可办理复机，只能复机一次，若再次被关停，则不予复机。6、信安近60天复机次数:1--&gt;系统判断的原因分类是否明确:&amp;#13;&amp;#10;&amp;#13;&amp;#10;高级模板内容：&amp;#13;&amp;#10;投诉问题描述:详见工单：TS202310151158431755，已按结果解释，用户不认可，要求核实处理，谢谢&amp;#13;&amp;#10;用户状态为:局方停机&amp;#13;&amp;#10;停机原因:集团鹰眼GoIP模型回访反馈停机：首次关停可携带本人有效证件、本机号卡到归属地自营厅核验签署承诺书复机一次&amp;#13;&amp;#10;前台是否按流程解释:是&amp;#13;&amp;#10;用户要求:要求复机&amp;#13;&amp;#10;第二联系电话:用户没有其他联系方式，15926996646要求加此微信号联系复机&amp;#13;</t>
  </si>
  <si>
    <t>号码关停：集团鹰眼GoIP模型回访反馈停机AA。用户反映诈骗停机问题，本月已因诈骗停机到厅开机一次，无法再次复机，仅可联系我部发申请复机后销户，联系用户停机无第二联系方式，如有疑问可在工作时间（08:30-12:00；14:00-17:30）联系07176921001、13032700872宜昌客服。如用户咨询，请前台10010话务中心代为解释，谢谢</t>
  </si>
  <si>
    <t>ZX202310161451580692</t>
  </si>
  <si>
    <t>2023-10-17 13:02:19</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</si>
  <si>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-1322:58:325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对局方停机不认可&amp;#13;&amp;#10;用户状态为:局方停机&amp;#13;&amp;#10;停机原因:集团鹰眼监测诈骗停机（异常换机）：首次关停可携带本人有效证件、本机号卡到归属地自营厅核验签署承诺书复机一次&amp;#13;&amp;#10;前台是否按流程解释:是&amp;#13;&amp;#10;用户要求:马上开机不愿提供证件详见：ZX202310141001250853已告知结果不认可请协助处理&amp;#13;&amp;#10;第二联系电话:18671775885&amp;#13;</t>
  </si>
  <si>
    <t>号码关停：集团鹰眼监测诈骗停机（异常换机）AA。需请客户回传以下资料：身份证正、反面照，手持证件正面照及开机承诺函至13032700872微信号，审核通过后办理开机。用户不愿提供资料，无法在线直接开机，满意度一般</t>
  </si>
  <si>
    <t>ZX202310161634191617</t>
  </si>
  <si>
    <t>廖吉森</t>
  </si>
  <si>
    <t>2023-10-17 13:04:57</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</si>
  <si>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-1615:19:385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用户来电反映手机被局方停机了&amp;#13;&amp;#10;用户状态为:局方停机&amp;#13;&amp;#10;停机原因:集团鹰眼监测诈骗停机（异常换机）：首次关停可携带本人有效证件、本机号卡到归属地自营厅核验签署承诺书复机一次&amp;#13;&amp;#10;前台是否按流程解释:是&amp;#13;&amp;#10;用户要求:复机&amp;#13;&amp;#10;第二联系电话:18077857196&amp;#13;</t>
  </si>
  <si>
    <t>ZX202310161942340230</t>
  </si>
  <si>
    <t>杨美丽</t>
  </si>
  <si>
    <t>2023-10-17 14:31:10</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</si>
  <si>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2、停机原因:集团鹰眼监测诈骗停机（异常换机）：首次关停可携带本人有效证件、本机号卡到归属地自营厅核验签署承诺书复机一次3、解释口径:4、停机时间:2023-10-1615:19:345、复通指引:6、信安近60天复机次数:--&gt;系统判断的原因分类是否明确:&amp;#13;&amp;#10;&amp;#13;&amp;#10;高级模板内容：&amp;#13;&amp;#10;投诉问题描述:用户来电称为什么用不了网络，已解释用户表示不在号码归属地&amp;#13;&amp;#10;用户状态为:局方停机&amp;#13;&amp;#10;停机原因: 集团鹰眼监测诈骗停机（异常换机）&amp;#13;&amp;#10;前台是否按流程解释:是&amp;#13;&amp;#10;用户要求:要求尽快处理&amp;#13;&amp;#10;第二联系电话:18272281623&amp;#13;</t>
  </si>
  <si>
    <t>号码关停：集团鹰眼监测诈骗停机（异常换机）AA。用户反映集团鹰眼监测诈骗停机（异常换机）导致关停不认可，请客户回传以下资料：身份证正、反面照，SIM卡及开机承诺函至13032700872微信号，审核通过后办理开机。如该号码再次被举报则永久关停，未联系上用户，如有疑问可在工作时间（08:30-12:00；14:00-17:30）联系07176921001、13032700872宜昌客服。如用户咨询，请前台10010话务中心代为解释，谢谢</t>
  </si>
  <si>
    <t>ZX202310161706371884</t>
  </si>
  <si>
    <t>侯小莉</t>
  </si>
  <si>
    <t>2023-10-17 11:24:34</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</si>
  <si>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-1111:53:315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用户来电要求复机，人在外地，要求线上处理，请核实处理&amp;#13;&amp;#10;用户状态为:局方停机&amp;#13;&amp;#10;停机原因:集团鹰眼监测诈骗停机（异常换机）：首次关停可携带本人有效证件、本机号卡到归属地自营厅核验签署承诺书复机一次&amp;#13;&amp;#10;前台是否按流程解释:是&amp;#13;&amp;#10;用户要求:要求加急处理，请核实处理&amp;#13;&amp;#10;第二联系电话:15382265333&amp;#13;</t>
  </si>
  <si>
    <t>号码关停：集团鹰眼监测诈骗停机（异常换机）AA。用户反映停机问题，经核实已告知客户回传资料后审核复机，客户满意。</t>
  </si>
  <si>
    <t>TS202310121418066340</t>
  </si>
  <si>
    <t>李新</t>
  </si>
  <si>
    <t>2023-10-17 13:47:04</t>
  </si>
  <si>
    <t>#2022重保客户#问题发生时间:2023.10&amp;#10;办理渠道:郑州市金水区南阳路东风路营业厅&amp;#10;业务名称:复机&amp;#10;业务受理人员（工号/特征）:郑州市金水区南阳路东风路营业厅&amp;#10;客户要求及问题补充:用户表示线下营业厅去复机，营业厅不给操作，6点之前不回电解决就投诉工信部，麻烦协助尽办理谢谢</t>
  </si>
  <si>
    <t>号码关停：本地异常号卡语音半停AA。用户反映号码关停，已请客户回传以下资料：身份证正、反面照，SIM卡及开机承诺函至13032700872微信号，审核通过后办理开机。如该号码再次被举报则永久关停，客户知晓。</t>
  </si>
  <si>
    <t>ZX202310161557191286</t>
  </si>
  <si>
    <t>张莹</t>
  </si>
  <si>
    <t>2023-10-17 16:05:35</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</si>
  <si>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0049-00012、停机原因:集团鹰眼诈骗-ZB0049-0001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-1615:18:285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用户来电反映号码无故关停&amp;#13;&amp;#10;用户状态为:局方停机&amp;#13;&amp;#10;停机原因:集团鹰眼诈骗-ZB0049-0001模型：首次关停可携带本人有效证件到号码归属地自营厅核验签署法律风险告知书复机一次。&amp;#13;&amp;#10;前台是否按流程解释:是&amp;#13;&amp;#10;用户要求:尽快回电，沟通处理&amp;#13;&amp;#10;第二联系电话:18607205218&amp;#13;</t>
  </si>
  <si>
    <t>号码关停：集团鹰眼诈骗-ZB0049-0001模型AA。用户反映号码关停问题，已请客户回传以下资料：身份证正、反面照，SIM卡及开机承诺函至13032700872微信号，审核通过后办理开机。如该号码再次被举报则永久关停，客户知晓。</t>
  </si>
  <si>
    <t>ZX202310160905490332</t>
  </si>
  <si>
    <t>2023-10-17 10:04:15</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</si>
  <si>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集团反诈中心模型ZB0051-00012、停机原因:集团鹰眼诈骗-异常IMEI扩展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-1413:18:255、复通指引:复机渠道：线下营业厅。用户本人可持身份证原件，原SIM号卡，到号卡归属地联通自有实体营业厅完成实人认证，签署法律风险告知书后可办理复机，只能复机一次，若再次被关停，则不予复机。6、信安近60天复机次数:1--&gt;系统判断的原因分类是否明确:&amp;#13;&amp;#10;&amp;#13;&amp;#10;高级模板内容：&amp;#13;&amp;#10;投诉问题描述:用户对积分停机不认可&amp;#13;&amp;#10;用户状态为:局方停机&amp;#13;&amp;#10;停机原因:集团鹰眼诈骗-异常IMEI扩展模型：首次关停可携带本人有效证件到号码归属地自营厅核验签署法律风险告知书复机一次。&amp;#13;&amp;#10;前台是否按流程解释:是&amp;#13;&amp;#10;用户要求:立即解决&amp;#13;&amp;#10;第二联系电话:15272137159&amp;#13;</t>
  </si>
  <si>
    <t>号码关停：集团鹰眼诈骗-异常IMEI扩展模型机AA，根据相关要求进行关停处理。已请其回传一张照片：风险告知书+身份证正面+SIM卡背面照+签字至17671348103宜昌联通微信号，客户知晓</t>
  </si>
  <si>
    <t>ZX202310171155162445</t>
  </si>
  <si>
    <t>余会</t>
  </si>
  <si>
    <t>2023-10-17 17:04:09</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</si>
  <si>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省分自有模型710010-00012、停机原因:涉案涉诈涉骚扰同证件号码停机（本人持效身份证件、SIM卡到营业厅实名签署承诺书复机，原则上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-1616:40:465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用户来电反映手机被局方停机了，已认证，催促审核进度&amp;#13;&amp;#10;用户状态为:局方停机&amp;#13;&amp;#10;停机原因:涉案涉诈涉骚扰同证件号码停机（本人持效身份证件、SIM卡到营业厅实名签署承诺书复机，原则上复机一次）&amp;#13;&amp;#10;前台是否按流程解释:是&amp;#13;&amp;#10;用户要求:复机，催促审核进度&amp;#13;&amp;#10;第二联系电话:用户很急，没来得急问第二联系方式，用户就挂机了13098403999&amp;#13;</t>
  </si>
  <si>
    <t>号码关停：涉案涉诈涉骚扰同证件号码停机AA。用户反映局方停机问题，经核实，为证件下18572358129号码鹰眼GOIP诈骗导致，根据相关要求进行关停处理，已请用户携带身份证原件前往夷陵自营厅现场处理，用户同意。</t>
  </si>
  <si>
    <t>ZX202310161551301232</t>
  </si>
  <si>
    <t>2023-10-17 13:33:23</t>
  </si>
  <si>
    <t>:不认可&amp;#13;&amp;#10;判断省分:湖北&amp;#13;&amp;#10;node_134:&amp;#13;&amp;#10;获取入参:&amp;#13;&amp;#10;node_180:&amp;#13;&amp;#10;判断局方停机状态:&amp;#13;&amp;#10;:&amp;#13;&amp;#10;node_223::其他&amp;#13;&amp;#10;判断是否局方停机:&amp;#13;&amp;#10;:无&amp;#13;&amp;#10;:小于等于7天/30天&amp;#13;&amp;#10;:不认可&amp;#13;&amp;#10;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-1612:11:175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0--&gt;系统判断的原因分类是否明确:&amp;#13;&amp;#10;&amp;#13;&amp;#10;高级模板内容：&amp;#13;&amp;#10;投诉问题描述:用户来电要求我方线上复机，已在线解释，用户不认可，请协助处理&amp;#13;&amp;#10;用户状态为:局方半停&amp;#13;&amp;#10;停机原因:新入网未正常使用半停（机主停机之日起30天内手厅自助复通，如逾期前往营业厅办理，原则复机一次）&amp;#13;&amp;#10;前台是否按流程解释:是&amp;#13;&amp;#10;用户要求:加急复机&amp;#13;&amp;#10;第二联系电话:16671733775&amp;#13;</t>
  </si>
  <si>
    <t>号码关停：新入网未正常使用半停AA。已请客户回传以下资料：身份证正、反面照，手持证件正面照及开机承诺函至13032700872微信号，审核通过后办理开机。如该号码再次被举报则永久关停，客户知晓。</t>
  </si>
  <si>
    <t>ZX202310142228400184</t>
  </si>
  <si>
    <t>涂青青</t>
  </si>
  <si>
    <t>2023-10-17 09:02:30</t>
  </si>
  <si>
    <t>:不认可&amp;#13;&amp;#10;判断省分:湖北&amp;#13;&amp;#10;node_134:&amp;#13;&amp;#10;获取入参:&amp;#13;&amp;#10;node_180:&amp;#13;&amp;#10;判断局方停机状态:&amp;#13;&amp;#10;:&amp;#13;&amp;#10;node_223::其他&amp;#13;&amp;#10;判断是否局方停机:&amp;#13;&amp;#10;:无&amp;#13;&amp;#10;:大于7/30天&amp;#13;&amp;#10;:不认可&amp;#13;&amp;#10;局方停机/复通历史记录：1、停机模型:省分自有模型710015-00022、停机原因:新入网未正常使用半停（机主停机之日起30天内手厅自助复通，如逾期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-0413:30:085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0--&gt;系统判断的原因分类是否明确:&amp;#13;&amp;#10;&amp;#13;&amp;#10;高级模板内容：&amp;#13;&amp;#10;投诉问题描述:用户要求在线复机，解释营业厅不认可，要求在线处理回复，谢谢&amp;#13;&amp;#10;用户状态为:局方半停&amp;#13;&amp;#10;停机原因:新入网未正常使用半停（机主停机之日起30天内手厅自助复通，如逾期前往营业厅办理，原则复机一次）&amp;#13;&amp;#10;前台是否按流程解释:是&amp;#13;&amp;#10;用户要求:用户要求在线复机&amp;#13;&amp;#10;第二联系电话:18360508184&amp;#13;</t>
  </si>
  <si>
    <t>号码关停：新入网未正常使用半停AA。用户反映号码停机问题。经核实，客户号码因新入网未正常使用半停而局方停机，根据相关要求进行关停处理。已请其回传以下资料：身份证正、反面照，及风险告知书至13032700872微信号，审核通过后为用户办理开机，客户表示知晓。</t>
  </si>
  <si>
    <t>ZX202310161444240614</t>
  </si>
  <si>
    <t>湖北朔言建筑材料有限公司</t>
  </si>
  <si>
    <t>2023-10-17 18:39:41</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</si>
  <si>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0001-00232、停机原因:鹰眼诈骗模型编码ZB0001-0023：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限制措施。4、停机时间:2023-10-1611:43:345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amp;#13;&amp;#10;&amp;#13;&amp;#10;高级模板内容：&amp;#13;&amp;#10;投诉问题描述:用户对局方停机不认可，不愿去线下营业厅办理复机&amp;#13;&amp;#10;用户状态为:局方停机&amp;#13;&amp;#10;停机原因:鹰眼诈骗模型编码ZB0001-0023：首次关停可携带本人有效证件到号码归属地自营厅核验签署法律风险告知书复机一次。&amp;#13;&amp;#10;前台是否按流程解释:是&amp;#13;&amp;#10;用户要求:在线给其复机，请核实处理，谢谢&amp;#13;&amp;#10;第二联系电话:19074613061&amp;#13;</t>
  </si>
  <si>
    <t>号码关停：鹰眼诈骗模型编码ZB0001-0023AA。需请客户回传以下资料：身份证正、反面照，手持证件正面照及开机承诺函至13032700872微信号，审核通过后办理开机。如该号码再次被举报则永久关停，多次联系用户未接听，已短信告知用户结果，若用户来电烦请代为解释或告知用户与本地服务监督热线13032700872（工作时间8:30-12:00 14:00-17:30）联系。</t>
  </si>
  <si>
    <t>ZX202310161247582213</t>
  </si>
  <si>
    <t>2023-10-17 11:49:34</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</si>
  <si>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集团反诈中心模型ZB0062-00012、停机原因:其它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-1016:54:005、复通指引:复机渠道：线下营业厅。用户本人可持身份证原件，原SIM号卡，到号卡归属地联通自有实体营业厅完成实人认证，签署法律风险告知书后可办理复机，只能复机一次，若再次被关停，则不予复机。6、信安近60天复机次数:1--&gt;系统判断的原因分类是否明确:&amp;#13;&amp;#10;&amp;#13;&amp;#10;高级模板内容：&amp;#13;&amp;#10;投诉问题描述:用户来电对号码停机不认可.已提供处理方案不认可.要求我方协助处理复机.解释不认可.请尽快处理&amp;#13;&amp;#10;用户状态为:局方停机&amp;#13;&amp;#10;停机原因:其它&amp;#13;&amp;#10;前台是否按流程解释:是&amp;#13;&amp;#10;用户要求:复机&amp;#13;&amp;#10;第二联系电话:13032744064&amp;#13;</t>
  </si>
  <si>
    <t>号码关停：鹰眼诈骗模型编码ZB0062-0001AA，根据相关要求进行关停处理。已请其回传一张照片：风险告知书+身份证正面+SIM卡背面照+签字至17671348103宜昌联通微信号，客户知晓</t>
  </si>
  <si>
    <t>BL202310171058062247</t>
  </si>
  <si>
    <t>071700074917</t>
  </si>
  <si>
    <t>龚政</t>
  </si>
  <si>
    <t>2023-10-17 16:02:35</t>
  </si>
  <si>
    <t>&gt;业务号码&gt;071700074917；&gt;号码归属地&gt;宜昌；&gt;产品名称&gt;	那豆少儿；&gt;产品代码&gt;无；&gt;产品编码&gt;2400039012；&gt;订购时间&gt;2023-10-0210:19:41；&gt;核查情况&gt;平台故障；&gt;不规范定制分类&gt;平台故障，无法判责；&gt;退费金额&gt;25元；&gt;退费时间&gt;2023-10-17；&gt;投诉内容&gt;&amp;#10;&amp;#10;高级模板内容：&amp;#10;赔付类型：:增值业务争议&amp;#10;CBSS账单扣费名称：:	那豆少儿&amp;#10;办理渠道:IPTV&amp;#10;赔付月份：:2023年10月&amp;#10;返还倍率:单倍&amp;#10;赔付金额：:25&amp;#10;是否已经取消业务:是&amp;#10;是否承诺退费：:是&amp;#10;用户是否需要回复：:否&amp;#10;用户要求：:退费</t>
  </si>
  <si>
    <t>BL202310170924480916</t>
  </si>
  <si>
    <t>071700359673</t>
  </si>
  <si>
    <t>2023-10-17 14:36:56</t>
  </si>
  <si>
    <t>&gt;业务号码&gt;071700359673；&gt;号码归属地&gt;宜昌；&gt;产品名称&gt;哆啦看书；&gt;产品代码&gt;24000363；&gt;产品编码&gt;2400036301；&gt;订购时间&gt;2023-10-1621:20:45；&gt;核查情况&gt;平台故障；&gt;不规范定制分类&gt;平台故障，无法判责；&gt;退费金额&gt;29元；&gt;退费时间&gt;2023/10/17；&gt;投诉内容&gt;赔付类型：:增值业务争议&amp;#10;CBSS账单扣费名称：:TV增值-应用-教育&amp;#10;办理渠道:无&amp;#10;赔付月份：:2023年10月&amp;#10;返还倍率:单倍&amp;#10;赔付金额：:29&amp;#10;是否已经取消业务:是&amp;#10;是否承诺退费：:是&amp;#10;用户是否需要回复：:否&amp;#10;用户要求：:用户要求要求退还产生的费用请处理谢谢，有投诉倾向</t>
  </si>
  <si>
    <t>TS202310170905550556</t>
  </si>
  <si>
    <t>李月梅</t>
  </si>
  <si>
    <t>2023-10-17 14:04:13</t>
  </si>
  <si>
    <t>22年Q3Q4重点客户[65岁以上老人]判断省分:其他省分&amp;#10;:流量计费争议&amp;#10;判断省分::流量包定制争议&amp;#10;:不认可&amp;#10;:未享受&amp;#10;:小于等于500元，且仅限单倍、月份不超过12个月&amp;#10;:&amp;#10;&amp;#10;高级模板内容：&amp;#10;投诉问题描述:用户表示不小心订购的流量包，自己是老人！对费用不认可&amp;#10;业务名称:腾讯游戏畅玩包（前向）&amp;#10;争议月份:2023年10月&amp;#10;争议金额:12&amp;#10;是否承诺退费:是&amp;#10;用户要求:要求退费，前台已告知无法抵扣项目，请尽快处理，谢谢！</t>
  </si>
  <si>
    <t>BL202310170929330989</t>
  </si>
  <si>
    <t>071700507763</t>
  </si>
  <si>
    <t>关成柱</t>
  </si>
  <si>
    <t>2023-10-17 15:22:23</t>
  </si>
  <si>
    <t>&gt;业务号码&gt;071700507763；&gt;号码归属地&gt;宜昌；&gt;产品名称&gt;趣味生活，智享电竞；&gt;产品代码&gt;24000772，24000388；&gt;产品编码&gt;2400077200，2400038805；&gt;订购时间&gt;2023-10-1621:05:01，2023-10-1621:04:24；&gt;核查情况&gt;平台故障；&gt;不规范定制分类&gt;平台故障，无法判责；&gt;退费金额&gt;25元，29元；&gt;退费时间&gt;2023/10/17；&gt;投诉内容&gt;赔付类型：:增值业务争议&amp;#10;CBSS账单扣费名称：:趣味生活，智享电竞&amp;#10;办理渠道:线上&amp;#10;赔付月份：:2023年10月&amp;#10;返还倍率:单倍&amp;#10;赔付金额：:54&amp;#10;是否已经取消业务:是&amp;#10;是否承诺退费：:是&amp;#10;用户是否需要回复：:否&amp;#10;用户要求：:退费</t>
  </si>
  <si>
    <t>BL202310161609551856</t>
  </si>
  <si>
    <t>王正洪</t>
  </si>
  <si>
    <t>2023-10-17 10:52:50</t>
  </si>
  <si>
    <t>&gt;业务号码&gt;071703036488；&gt;号码归属地&gt;宜昌；&gt;产品名称&gt;哆啦看书；&gt;产品代码&gt;24000363；&gt;产品编码&gt;2400036301；&gt;订购时间&gt;2023-10-1609:54:23；&gt;核查情况&gt;平台故障；&gt;不规范定制分类&gt;平台故障，无法判责；&gt;退费金额&gt;29元；&gt;退费时间&gt;2023-10-17；&gt;投诉内容&gt;--------------&amp;#10;高级模板内容：&amp;#10;赔付类型：:增值业务争议&amp;#10;CBSS账单扣费名称：:增值业务费_TV增值-应用-教育_TV增值-应用-教育&amp;#10;办理渠道:无&amp;#10;赔付月份：:2023年10月&amp;#10;返还倍率:单倍&amp;#10;赔付金额：:29&amp;#10;是否已经取消业务:是&amp;#10;是否承诺退费：:是&amp;#10;用户是否需要回复：:否&amp;#10;用户要求：:退费</t>
  </si>
  <si>
    <t>BL202310171219520906</t>
  </si>
  <si>
    <t>黄书财</t>
  </si>
  <si>
    <t>2023-10-17 15:22:57</t>
  </si>
  <si>
    <t>&gt;业务号码&gt;13117273159；&gt;号码归属地&gt;宜昌；&gt;产品名称&gt;沃阅读知涯升学20元特价包；&gt;产品代码&gt;66002207；&gt;产品编码&gt;6600220700；&gt;订购时间&gt;2023-10-1705:52:04	；&gt;核查情况&gt;平台故障；&gt;不规范定制分类&gt;平台故障，无法判责；&gt;退费金额&gt;20元；&gt;退费时间&gt;2023年10月17日；&gt;投诉内容&gt;&amp;#10;高级模板内容：&amp;#10;赔付类型：:增值业务争议&amp;#10;CBSS账单扣费名称：:沃阅读知涯升学20元特价包	&amp;#10;办理渠道:CAP-068&amp;#10;赔付月份：:2023年10月&amp;#10;返还倍率:单倍&amp;#10;赔付金额：:20&amp;#10;是否已经取消业务:是&amp;#10;是否承诺退费：:是&amp;#10;用户是否需要回复：:否&amp;#10;用户要求：:退费</t>
  </si>
  <si>
    <t>BL202310171254461322</t>
  </si>
  <si>
    <t>万星星</t>
  </si>
  <si>
    <t>2023-10-17 15:12:50</t>
  </si>
  <si>
    <t>&gt;业务号码&gt;13117283261；&gt;号码归属地&gt;宜昌；&gt;产品名称&gt;手机彩铃沃音乐精选10元包月；&gt;产品代码&gt;49004937；&gt;产品编码&gt;4900493700；&gt;订购时间&gt;2023-10-0617:37:30；&gt;核查情况&gt;平台故障；&gt;不规范定制分类&gt;平台故障，无法判责；&gt;退费金额&gt;10元；&gt;退费时间&gt;2023-10-17；&gt;投诉内容&gt;&amp;#10;高级模板内容：&amp;#10;赔付类型：:增值业务争议&amp;#10;CBSS账单扣费名称：:手机彩铃沃音乐精选10元包月&amp;#10;办理渠道:0&amp;#10;赔付月份：:2023年10月&amp;#10;返还倍率:单倍&amp;#10;赔付金额：:10&amp;#10;是否已经取消业务:否&amp;#10;是否承诺退费：:是&amp;#10;用户是否需要回复：:否&amp;#10;用户要求：:用户无法提供验证码，请后台协助取消</t>
  </si>
  <si>
    <t>BL202310161746030735</t>
  </si>
  <si>
    <t>刘再斌</t>
  </si>
  <si>
    <t>2023-10-17 11:20:26</t>
  </si>
  <si>
    <t>&gt;业务号码&gt;13117297858；&gt;号码归属地&gt;宜昌；&gt;产品名称&gt;哔哩哔哩15G流量加会员月包联通助理-畅爽版（在线渠道）；&gt;产品代码&gt;无；&gt;产品编码&gt;8000672300	8900001601；&gt;订购时间&gt;2023-09-2218:03:032023-10-1319:09:53；&gt;核查情况&gt;平台故障；&gt;不规范定制分类&gt;平台故障，无法判责；&gt;退费金额&gt;51元；&gt;退费时间&gt;2023-10-17；&gt;投诉内容&gt;&amp;#10;&amp;#10;&amp;#10;高级模板内容：&amp;#10;赔付类型：:增值业务争议&amp;#10;CBSS账单扣费名称：:-哔哩哔哩15G流量加会员月包，联通助理-畅爽版（在线渠道）&amp;#10;办理渠道:无&amp;#10;赔付月份：:2023年9月、2023年10月&amp;#10;返还倍率:单倍&amp;#10;赔付金额：:51&amp;#10;是否已经取消业务:是&amp;#10;是否承诺退费：:是&amp;#10;用户是否需要回复：:是&amp;#10;用户要求：:退费</t>
  </si>
  <si>
    <t>BL202310161545041547</t>
  </si>
  <si>
    <t>2023-10-17 10:43:47</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</si>
  <si>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	金太阳点读宝20元&amp;#10;办理渠道:无&amp;#10;赔付月份：:2023年10月&amp;#10;返还倍率:单倍&amp;#10;赔付金额：:20&amp;#10;是否已经取消业务:是&amp;#10;是否承诺退费：:是&amp;#10;用户是否需要回复：:否&amp;#10;用户要求：:用户要求取消，并退费</t>
  </si>
  <si>
    <t>BL202310171418432280</t>
  </si>
  <si>
    <t>李祥顺</t>
  </si>
  <si>
    <t>2023-10-17 17:00:59</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</si>
  <si>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沃悦读同步学钻石会员20元包&amp;#10;办理渠道:	SP查询/退订/订购&amp;#10;赔付月份：:2023年10月&amp;#10;返还倍率:单倍&amp;#10;赔付金额：:20&amp;#10;是否已经取消业务:是&amp;#10;是否承诺退费：:是&amp;#10;用户是否需要回复：:否&amp;#10;用户要求：:用户反馈老人用的不懂，要求退费，烦请协助</t>
  </si>
  <si>
    <t>BL202310171025371759</t>
  </si>
  <si>
    <t>马明亚</t>
  </si>
  <si>
    <t>2023-10-17 14:32:52</t>
  </si>
  <si>
    <t>&gt;业务号码&gt;13217171719；&gt;号码归属地&gt;宜昌；&gt;产品名称&gt;联通爱听-职场精英20元包；&gt;产品代码&gt;66003010；&gt;产品编码&gt;6600301000；&gt;订购时间&gt;2023-10-0811:33:09；&gt;核查情况&gt;平台故障；&gt;不规范定制分类&gt;平台故障，无法判责；&gt;退费金额&gt;20元；&gt;退费时间&gt;2023-10-17；&gt;投诉内容&gt;&amp;#10;&amp;#10;高级模板内容：&amp;#10;赔付类型：:增值业务争议&amp;#10;CBSS账单扣费名称：:增值业务-联通爱听-职场精英20元包&amp;#10;办理渠道:无&amp;#10;赔付月份：:2023年10月&amp;#10;返还倍率:单倍&amp;#10;赔付金额：:20&amp;#10;是否已经取消业务:是&amp;#10;是否承诺退费：:是&amp;#10;用户是否需要回复：:否&amp;#10;用户要求：:退费</t>
  </si>
  <si>
    <t>BL202310171300021384</t>
  </si>
  <si>
    <t>2023-10-17 17:20:55</t>
  </si>
  <si>
    <t>&gt;业务号码&gt;15071734959；&gt;号码归属地&gt;宜昌；&gt;产品名称&gt;手机彩铃沃音乐精选10元包月，9元100分钟5G速率包（湖北）（立即生效）；&gt;产品代码&gt;49004937，无；&gt;产品编码&gt;4900493700，91238499；&gt;订购时间&gt;2023-10-0721:51:23，2023-04-1913:01:06；&gt;核查情况&gt;平台故障；&gt;不规范定制分类&gt;平台故障，无法判责；&gt;退费金额&gt;19元；&gt;退费时间&gt;2023-10-17；&gt;投诉内容&gt;&amp;#10;高级模板内容：&amp;#10;赔付类型：:增值业务争议&amp;#10;CBSS账单扣费名称：:9元100分钟5G速率包（湖北）（立即生效）	手机彩铃沃音乐精选10元包月&amp;#10;办理渠道:未查询到&amp;#10;赔付月份：:2023年10月&amp;#10;返还倍率:单倍&amp;#10;赔付金额：:19&amp;#10;是否已经取消业务:是&amp;#10;是否承诺退费：:否&amp;#10;用户是否需要回复：:否&amp;#10;用户要求：:退费</t>
  </si>
  <si>
    <t>BL202310170928460976</t>
  </si>
  <si>
    <t>李先兵</t>
  </si>
  <si>
    <t>2023-10-17 15:11:42</t>
  </si>
  <si>
    <t>&gt;业务号码&gt;15171866202；&gt;号码归属地&gt;宜昌；&gt;产品名称&gt;好看铃声6元包月；&gt;产品代码&gt;49004991；&gt;产品编码&gt;4900499100；&gt;订购时间&gt;2023-09-0603:24:32；&gt;核查情况&gt;平台故障；&gt;不规范定制分类&gt;平台故障，无法判责；&gt;退费金额&gt;12元；&gt;退费时间&gt;2023/10/17；&gt;投诉内容&gt;赔付类型：:增值业务争议&amp;#10;CBSS账单扣费名称：:好看铃声6元包月&amp;#10;办理渠道:*&amp;#10;赔付月份：:2023年9月、2023年10月&amp;#10;返还倍率:单倍&amp;#10;赔付金额：:12&amp;#10;是否已经取消业务:是&amp;#10;是否承诺退费：:是&amp;#10;用户是否需要回复：:否&amp;#10;用户要求：:尽快处理</t>
  </si>
  <si>
    <t>BL202310171111052455</t>
  </si>
  <si>
    <t>佟仕平</t>
  </si>
  <si>
    <t>2023-10-17 15:12:21</t>
  </si>
  <si>
    <t>&gt;业务号码&gt;15334063026；&gt;号码归属地&gt;宜昌；&gt;产品名称&gt;联通助理-畅爽版，哔哩哔哩15G流量加会员月包；&gt;产品代码&gt;89000016，80006723；&gt;产品编码&gt;8900001601，8000672300；&gt;订购时间&gt;2023-10-0618:00:48，2023-09-0313:54:41；&gt;核查情况&gt;平台故障；&gt;不规范定制分类&gt;平台故障，无法判责；&gt;退费金额&gt;26元，50元；&gt;退费时间&gt;2023年10月17日；&gt;投诉内容&gt;	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哔哩哔哩15G流量加会员月包，联通助理-畅爽版（在线渠道）&amp;#10;办理渠道:未知&amp;#10;赔付月份：:2023年9月、2023年10月&amp;#10;返还倍率:单倍&amp;#10;赔付金额：:76&amp;#10;是否已经取消业务:是&amp;#10;是否承诺退费：:是&amp;#10;用户是否需要回复：:否&amp;#10;用户要求：:用户要求退费</t>
  </si>
  <si>
    <t>BL202310161609121847</t>
  </si>
  <si>
    <t>赵复汉</t>
  </si>
  <si>
    <t>2023-10-17 14:55:42</t>
  </si>
  <si>
    <t>&gt;业务号码&gt;15549309539；&gt;号码归属地&gt;宜昌；&gt;产品名称&gt;联通爱听-职场精英20元包；&gt;产品代码&gt;66003010；&gt;产品编码&gt;6600301000	；&gt;订购时间&gt;2023-10-1611:15:30；&gt;核查情况&gt;平台故障；&gt;不规范定制分类&gt;平台故障，无法判责；&gt;退费金额&gt;20元；&gt;退费时间&gt;2023-10-17；&gt;投诉内容&gt;&amp;#10;&amp;#10;高级模板内容：&amp;#10;赔付类型：:增值业务争议&amp;#10;CBSS账单扣费名称：:联通爱听-职场精英20元包&amp;#10;办理渠道:SP平台接入&amp;#10;赔付月份：:2023年10月&amp;#10;返还倍率:单倍&amp;#10;赔付金额：:20&amp;#10;是否已经取消业务:是&amp;#10;是否承诺退费：:是&amp;#10;用户是否需要回复：:否&amp;#10;用户要求：:退费</t>
  </si>
  <si>
    <t>TS202310161548150313</t>
  </si>
  <si>
    <t>王铭</t>
  </si>
  <si>
    <t>2023-10-17 19:46:20</t>
  </si>
  <si>
    <t>&amp;#13;&amp;#10;高级模板内容：&amp;#13;&amp;#10;投诉问题描述:用户来电要求投诉自己什么都没干凭什么给自己开业务：金太阳点读宝20元。要求取消退费处理，然后用户称自己9月30号交费384.1，凭什么现在有停机了，用户非常不认可，请求后台处理谢谢&amp;#13;&amp;#10;争议月份:2023年10月、2023年9月&amp;#13;&amp;#10;争议金额:283&amp;#13;&amp;#10;用户要求:用户要求取消并退费处理，不然就去投诉请求后台处理谢谢&amp;#13;</t>
  </si>
  <si>
    <t>计费争议-SP扣费：用户反映金太阳点读宝20元业务开通问题，经核实，客户订购产品名称为金太阳点读宝20元，产品代码为90559，有二次确认过程，不存在订购违规现象。考虑客户使用感知，因客户号码欠费状态，网站方无法操作，但于2023-10-17 09:17:22退费20元到账，此费用可打印发票，建议客户缴费后联系我司处理，另核实客户9月30日缴费384.1元，仅结清9月以前往月欠费，并未结清9月月租费费用，故客户号码现欠费停机，因多次未联系上客户，如有疑问可在工作时间（08:30-12:00；14:00-17:30）致电我司宜昌联通13032700872</t>
  </si>
  <si>
    <t>BL202310161822071143</t>
  </si>
  <si>
    <t>周振斌</t>
  </si>
  <si>
    <t>2023-10-17 10:19:15</t>
  </si>
  <si>
    <t>&gt;业务号码&gt;15587939222；&gt;号码归属地&gt;宜昌；&gt;产品名称&gt;联通爱听-少儿优选20元包；&gt;产品代码&gt;66003008；&gt;产品编码&gt;6600300800；&gt;订购时间&gt;2023-10-1611:34:25；&gt;核查情况&gt;平台故障；&gt;不规范定制分类&gt;平台故障，无法判责；&gt;赠费金额&gt;20元；&gt;赠费时间&gt;2023-10-17；&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	联通爱听-少儿优选20元包&amp;#10;办理渠道:无&amp;#10;赔付月份：:2023年10月&amp;#10;返还倍率:单倍&amp;#10;赔付金额：:20&amp;#10;是否已经取消业务:是&amp;#10;是否承诺退费：:是&amp;#10;用户是否需要回复：:否&amp;#10;用户要求：:用户要求尽快处理</t>
  </si>
  <si>
    <t>BL202310171422412329</t>
  </si>
  <si>
    <t>赵蓉</t>
  </si>
  <si>
    <t>2023-10-17 17:02:48</t>
  </si>
  <si>
    <t>&gt;业务号码&gt;18608609593；&gt;号码归属地&gt;宜昌；&gt;产品名称&gt;联通爱听-少儿优选20元包；&gt;产品代码&gt;66003008；&gt;产品编码&gt;6600300800；&gt;订购时间&gt;2023-09-1310:13:32；&gt;核查情况&gt;平台故障；&gt;不规范定制分类&gt;平台故障，无法判责；&gt;退费金额&gt;20元；&gt;退费时间&gt;2023-10-17；&gt;投诉内容&gt;&gt;&amp;#10;----&amp;#10;高级模板内容：&amp;#10;赔付类型：:增值业务争议&amp;#10;CBSS账单扣费名称：:增值业务-联通爱听-少儿优选20元包&amp;#10;办理渠道:SP&amp;#10;赔付月份：:2023年9月&amp;#10;返还倍率:单倍&amp;#10;赔付金额：:20&amp;#10;是否已经取消业务:是&amp;#10;是否承诺退费：:是&amp;#10;用户是否需要回复：:否&amp;#10;用户要求：:尽快为其核实处理</t>
  </si>
  <si>
    <t>BL202310162000082016</t>
  </si>
  <si>
    <t>肖恺</t>
  </si>
  <si>
    <t>2023-10-17 11:02:37</t>
  </si>
  <si>
    <t>&gt;业务号码&gt;18671782925；&gt;号码归属地&gt;宜昌；&gt;产品名称&gt;25元异型流量权益红包【超享版】、手机彩铃沃音乐精选10元包月、哔哩哔哩15G流量加会员月包、迷笛彩铃8元包月；&gt;产品代码&gt;65000140、49004937、80006723、49004956；&gt;产品编码&gt;6500014000、4900493700、8000672300、4900495600；&gt;订购时间&gt;2023-10-1617:46:07、2023-10-0619:27:19、2023-10-1521:33:21、	2023-10-1617:50:33；&gt;核查情况&gt;平台故障；&gt;不规范定制分类&gt;平台故障，无法判责；&gt;退费金额&gt;68元；&gt;退费时间&gt;2023-10-17；&gt;投诉内容&gt;&amp;#10;高级模板内容：&amp;#10;赔付类型：:增值业务争议&amp;#10;CBSS账单扣费名称：:增值业务费_增值业务-迷笛彩铃8元包月_增值业务-迷笛，增值业务费_增值业务-手机彩铃沃音乐精选10元包月_增值业务-手机彩铃沃音乐精选10元包月，增值业务费_增值业务-哔哩哔哩15G流量加会员月包_增值业务-哔哩哔哩15G流量加会员月包，彩铃8元包月，增值业务费_增值业务-25元异型流量权益红包【超享版】_增值业务-25元异型流量权益红包【超享版】&amp;#10;办理渠道:无&amp;#10;赔付月份：:2023年10月&amp;#10;返还倍率:单倍&amp;#10;赔付金额：:68&amp;#10;是否已经取消业务:是&amp;#10;是否承诺退费：:否&amp;#10;用户是否需要回复：:是&amp;#10;用户要求：:坐席跟客户沟通能退会已话费赠送形式到账户余额，不能退的话会有人联系他</t>
  </si>
  <si>
    <t>BL202310161210261321</t>
  </si>
  <si>
    <t>2023-10-17 11:03:18</t>
  </si>
  <si>
    <t>判断省分:湖北&amp;#13;&amp;#10;:增值业务费用争议（含炫彩通信助理包云盘版等组合类增值业务）&amp;#13;&amp;#10;:移网&amp;#13;&amp;#10;:在补救范围内&amp;#13;&amp;#10;:不认可&amp;#13;&amp;#10;:小于等于500元，且仅限单倍、月份不超过12个月&amp;#13;&amp;#10;:&amp;#13;&amp;#10;&amp;#13;&amp;#10;高级模板内容：&amp;#13;&amp;#10;赔付类型：:增值业务争议&amp;#13;&amp;#10;CBSS账单扣费名称：:增值业务-优酷12G流量加月会员合约包&amp;#13;&amp;#10;SP产品ID/元素ID：:8000670000&amp;#13;&amp;#10;办理渠道:总部网厅&amp;#13;&amp;#10;赔付月份：:2023年5月、2023年6月、2023年7月、2023年8月、2023年9月&amp;#13;&amp;#10;返还倍率:单倍&amp;#13;&amp;#10;赔付金额：:80.01&amp;#13;&amp;#10;是否已经取消业务:是&amp;#13;&amp;#10;是否承诺退费：:是&amp;#13;&amp;#10;用户是否需要回复：:否&amp;#13;&amp;#10;用户要求：:已承诺退费&amp;#13;</t>
  </si>
  <si>
    <t>计费争议-SP扣费：经核实，用户订购产品名称优酷12G流量加月会员合约包，产品代码为88226，订购时间23.5月，取消时间为23.10月，20元/月，首月0.01元，合计扣费5个月，累计产生费用合计100元，订购方式为集团统一认证平台” 短信验证码，有二次确认过程，不存在订购违规现象。考虑用户使用感知，网站方已取消屏蔽并于三个工作日内退费100元到账，此费用可抵扣往月欠费及打印发票，满意。</t>
  </si>
  <si>
    <t>BL202310161030452107</t>
  </si>
  <si>
    <t>2023-10-17 14:06:01</t>
  </si>
  <si>
    <t>判断省分:其他省分&amp;#13;&amp;#10;:增值业务争议&amp;#13;&amp;#10;判断省分:湖北&amp;#13;&amp;#10;:移网&amp;#13;&amp;#10;:在补救范围内&amp;#13;&amp;#10;:不认可&amp;#13;&amp;#10;:小于等于500元，且仅限单倍、月份不超过12个月&amp;#13;&amp;#10;:&amp;#13;&amp;#10;&amp;#13;&amp;#10;高级模板内容：&amp;#13;&amp;#10;赔付类型：:增值业务争议&amp;#13;&amp;#10;CBSS账单扣费名称：:-哔哩哔哩15G流量加会员月包&amp;#13;&amp;#10;办理渠道:/&amp;#13;&amp;#10;赔付月份：:2023年10月&amp;#13;&amp;#10;返还倍率:单倍&amp;#13;&amp;#10;赔付金额：:25&amp;#13;&amp;#10;是否已经取消业务:是&amp;#13;&amp;#10;是否承诺退费：:是&amp;#13;&amp;#10;用户是否需要回复：:是&amp;#13;&amp;#10;用户要求：:用户要求以话费的形式退还，用户不认可赠费形式，烦请后台处理&amp;#13;</t>
  </si>
  <si>
    <t>计费争议-SP扣费：用户反映增值业务开通问题，经核实，客户订购产品名称为 哔哩哔哩15G流量加会员月包 ，SP标识为80006723，88226，订购方式为短信验证码，取消时间为10月，25元/月，累计产生费用共计25元，有二次确认过程，不存在订购违规现象。考虑客户使用感知，网站方已取消屏蔽并于3个工作日退费25元现金方式到账，此费用可抵扣月租，不可打印账单发票，满意。</t>
  </si>
  <si>
    <t>TS202310161238231139</t>
  </si>
  <si>
    <t>邹佳妤</t>
  </si>
  <si>
    <t>2023-10-17 17:06:42</t>
  </si>
  <si>
    <t>主办单位：湖北&amp;#10;客户类别：首次投诉&amp;#10;10010是否打通：否&amp;#10;是否二次致电10015：是&amp;#10;是否联系：否&amp;#10;升级倾向：&amp;#10;号码归属省：湖北&amp;#10;SVIP等级：&amp;#10;1.问题类型:;&amp;#10;2.投诉类型:短彩信费争议;&amp;#10;3.营业厅地址:;&amp;#10;4.位置信息:;&amp;#10;5.位置发生地:;&amp;#10;6.投诉内容:为什么还有这个套餐费&amp;#10;202310点对点短信:4.3&amp;#10;202310彩信:0</t>
  </si>
  <si>
    <t>计费争议-短信①客户投诉产生的原因：客户反映短信扣费问题&amp;#10;②客户投诉问题核查情况及解决方案：收到贵部转办后，我司立即组织调查。经核实，用户反映短信扣费问题，已告知用户套餐不包含短信，0.1元/条正常计费，无法取消退费，用户知晓，满意。&amp;#10;③客户问题满意度：我司于2023-10-16 14:42:10联系客户满意。&amp;#10;④回单人:程李晶；联系电话：07176921001</t>
  </si>
  <si>
    <t>TS202310171117161120</t>
  </si>
  <si>
    <t>祝孔传</t>
  </si>
  <si>
    <t>2023-10-17 14:04:28</t>
  </si>
  <si>
    <t>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用户对套外资费不认可，用户对此不认可&amp;#13;&amp;#10;争议月份:2023年10月&amp;#13;&amp;#10;争议金额/流量:5&amp;#13;&amp;#10;用户要求:用户对退费不认可，用户要求核实流量用在哪里了，用户回电&amp;#13;</t>
  </si>
  <si>
    <t>TS202310171114451049</t>
  </si>
  <si>
    <t>李建新</t>
  </si>
  <si>
    <t>2023-10-17 13:48:47</t>
  </si>
  <si>
    <t>&amp;#13;&amp;#10;高级模板内容：&amp;#13;&amp;#10;投诉问题描述:用户来电称没有都能收到流量使用提醒，显示每天两点的时候就会使用，要求核实上网详单，流量使用情况&amp;#13;&amp;#10;争议月份:2023年10月&amp;#13;&amp;#10;争议金额:0&amp;#13;&amp;#10;用户要求:要求核实上网详单，流量使用情况&amp;#13;</t>
  </si>
  <si>
    <t>TS202310171210122315</t>
  </si>
  <si>
    <t>周燕</t>
  </si>
  <si>
    <t>2023-10-17 14:32:29</t>
  </si>
  <si>
    <t>【2022年上工信部测评重保用户】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要求退回8月份的_手机上网流量费_无线接入，解释不认可请核实处理&amp;#13;&amp;#10;业务名称:_手机上网流量费_无线接入10&amp;#13;&amp;#10;争议月份:2023年8月&amp;#13;&amp;#10;争议金额:10&amp;#13;&amp;#10;是否承诺退费:是&amp;#13;&amp;#10;用户要求:尽快处理退费&amp;#13;</t>
  </si>
  <si>
    <t>TS202310162101581198</t>
  </si>
  <si>
    <t>2023-10-17 10:52:07</t>
  </si>
  <si>
    <t>22年Q3Q4重点客户判断省分:其他省分&amp;#13;&amp;#10;:流量计费争议&amp;#13;&amp;#10;判断省分::没有短信通知/延迟&amp;#13;&amp;#10;:不认可&amp;#13;&amp;#10;:下一步&amp;#13;&amp;#10;:不符合或不愿意开通&amp;#13;&amp;#10;:未享受&amp;#13;&amp;#10;:下一步&amp;#13;&amp;#10;:单倍小于等于500&amp;#13;&amp;#10;:&amp;#13;&amp;#10;&amp;#13;&amp;#10;高级模板内容：&amp;#13;&amp;#10;投诉问题描述:用户表示没有短信通知就扣除额外费用并且之前套餐都是超出不扣除是限速的要求退费人工台解释不认可请后台处理退费谢谢&amp;#13;&amp;#10;业务名称:手机上网流量费&amp;#13;&amp;#10;争议月份:2022年12月、2023年1月、2023年5月&amp;#13;&amp;#10;争议金额:174&amp;#13;&amp;#10;是否承诺退费:是&amp;#13;&amp;#10;用户要求:用户表示没有短信通知就扣除额外费用并且之前套餐都是超出不扣除是限速的要求退费人工台解释不认可请后台处理退费谢谢要求了解超出套餐使用限速不扣除费用的套餐请后台核实处理谢谢&amp;#13;</t>
  </si>
  <si>
    <t>TS202310161838521797</t>
  </si>
  <si>
    <t>梅文凤</t>
  </si>
  <si>
    <t>2023-10-17 16:28:30</t>
  </si>
  <si>
    <t>22年Q3Q4重点客户[65岁以上老人]&amp;#13;&amp;#10;高级模板内容：&amp;#13;&amp;#10;投诉问题描述:没有上网产生费用&amp;#13;&amp;#10;争议月份:2023年10月&amp;#13;&amp;#10;争议金额/流量:60&amp;#13;&amp;#10;用户要求:13085168558联系&amp;#13;</t>
  </si>
  <si>
    <t>TS202310171315481081</t>
  </si>
  <si>
    <t>常红晓</t>
  </si>
  <si>
    <t>2023-10-17 15:40:29</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</si>
  <si>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上网费不认可&amp;#13;&amp;#10;业务名称:上网费&amp;#13;&amp;#10;争议月份:2023年10月&amp;#13;&amp;#10;争议金额:30&amp;#13;&amp;#10;是否承诺退费:是&amp;#13;&amp;#10;用户要求:已承诺退费，不用回复&amp;#13;</t>
  </si>
  <si>
    <t>TS202310161819081456</t>
  </si>
  <si>
    <t>李冬芹</t>
  </si>
  <si>
    <t>2023-10-17 09:24:29</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</si>
  <si>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对本月超出流量不认可要求退费&amp;#13;&amp;#10;业务名称:流量费&amp;#13;&amp;#10;争议月份:2023年10月&amp;#13;&amp;#10;争议金额:10&amp;#13;&amp;#10;是否承诺退费:是&amp;#13;&amp;#10;用户要求:退费&amp;#13;</t>
  </si>
  <si>
    <t>TS202310171107290882</t>
  </si>
  <si>
    <t>2023-10-17 14:16:13</t>
  </si>
  <si>
    <t>判断省分:其他省分&amp;#13;&amp;#10;:流量计费争议&amp;#13;&amp;#10;判断省分::没有短信通知/延迟&amp;#13;&amp;#10;:不认可&amp;#13;&amp;#10;:下一步&amp;#13;&amp;#10;:不符合或不愿意开通&amp;#13;&amp;#10;:未享受&amp;#13;&amp;#10;:下一步&amp;#13;&amp;#10;:单倍小于等于500&amp;#13;&amp;#10;:&amp;#13;&amp;#10;&amp;#13;&amp;#10;高级模板内容：&amp;#13;&amp;#10;投诉问题描述:流量费用争议&amp;#13;&amp;#10;业务名称:上网费_手机上网流量费_无线接入-上网流量费-国内（本地使用）&amp;#13;&amp;#10;争议月份:2023年10月&amp;#13;&amp;#10;争议金额:1.62&amp;#13;&amp;#10;是否承诺退费:是&amp;#13;&amp;#10;用户要求:退费&amp;#13;</t>
  </si>
  <si>
    <t>TS202310161755301026</t>
  </si>
  <si>
    <t>2023-10-17 13:33:51</t>
  </si>
  <si>
    <t>详见前工单：TS202310091526120055，用户表示仍然在校园内，但是一直在使用自己的通用流量并且产生了流量费，要求退费并且核查清楚为什么会扣费，要求尽快核查处理，联系方式：15572710727</t>
  </si>
  <si>
    <t>计费争议-流量：客户反映流量费用问题。经核实，本月使用校园外流量，产生有10元流量费用，前期已申请退还本月5元流量费用，现补退5元，24小时内到账，此费用无法抵扣往月欠费及打印发票，已发校园营业厅协助添加锁定校园基站，满意。</t>
  </si>
  <si>
    <t>TS202310160042062257</t>
  </si>
  <si>
    <t>2023-10-17 16:32:39</t>
  </si>
  <si>
    <t>主办单位：湖北&amp;#10;客户类别：普通客户&amp;#10;10010是否打通：否&amp;#10;是否二次致电10015：是&amp;#10;是否联系：否&amp;#10;升级倾向：&amp;#10;号码归属省：湖北&amp;#10;SVIP等级：&amp;#10;1.问题类型:;&amp;#10;2.投诉类型:手机流量费争议;&amp;#10;3.营业厅地址:;&amp;#10;4.位置信息:;&amp;#10;5.位置发生地:;&amp;#10;6.投诉内容:为什么这些流量不能在40G里面扣要单独收钱需要解释&amp;#10;202309月上网费:38.10&amp;#10;202310月上网费:25.00&amp;#10;202308月上网费:25.90&amp;#10;202306月上网费:48.00&amp;#10;202305月上网费:47.10&amp;#10;争议金额:null</t>
  </si>
  <si>
    <t>计费争议-流量①客户基本资料：业务号码：15571703431、客户姓名：黄菲尔、套餐情况：腾讯大王卡；客户反映流量的问题； &amp;#10;②首次联系客户时间：2023-10-16 17:15:06&amp;#10;③投诉核查处理情况：收到贵部转办，我司立即组织核查，经核实，查询用户的套餐是腾讯大王卡，腾讯系列专属免流，非腾讯应用按照国内1元800MB日租宝收费，计费正常，出于服务角度，减免您近半年超出流量一半费用105元，系统办理预存享50元赠费，立即到账，另55元24小时内退费到账，此费用无法抵扣往月欠费及打印发票，多次联系用户未接听，已短信告知用户结果，若用户来电烦请代为解释或告知用户与本地服务监督热线13032700872（工作时间8:30-12:00 14:00-17:30工作时间）联系。； &amp;#10;④答复客户时间及客户满意度评价：根据上述核实情况，我司于2023-10-16 17:15:06未联系上，回单人：胡春燕、联系方式：07176921001&amp;#10;⑤投诉核查关联材料：无。"</t>
  </si>
  <si>
    <t>TS202310170934071112</t>
  </si>
  <si>
    <t>文思琪</t>
  </si>
  <si>
    <t>2023-10-17 19:06:36</t>
  </si>
  <si>
    <t>主办单位：湖北&amp;#10;客户类别：首次投诉&amp;#10;10010是否打通：是&amp;#10;是否二次致电10015：是&amp;#10;是否联系：否&amp;#10;升级倾向：&amp;#10;号码归属省：湖北&amp;#10;SVIP等级：&amp;#10;1.问题类型:;&amp;#10;2.投诉类型:手机流量费争议;&amp;#10;3.营业厅地址:;&amp;#10;4.位置信息:;&amp;#10;5.位置发生地:;&amp;#10;6.投诉内容:没退钱没退钱没退钱没退钱&amp;#10;202310月上网费:14.48&amp;#10;争议金额:14.48&amp;#10;关联中国联通投诉平台-网站工单流水号:TS202310151236549782</t>
  </si>
  <si>
    <t>计费争议-流量①客户投诉产生的原因：客户反映校园流量计费问题&amp;#10;②客户投诉问题核查情况及解决方案：收到贵部转办后，我司立即组织调查。经核实，客户反映流量费用问题，本月使用校园外流量，产生有14.48元流量费用，计费正常无误，省分已退13.2元，考虑客户感知，申请补退1.28元流量费用，24小时内到账，此费用无法抵扣往月欠费及打印发票，已发校园营业厅协助添加锁定校园基站，另为客户赠送0元10G流量，仅本月使用，满意。&amp;#10;③客户问题满意度：我司于2023-10-17 10:42:10联系客户满意。&amp;#10;④回单人:程李晶；联系电话：07176921001</t>
  </si>
  <si>
    <t>TS202310162031560902</t>
  </si>
  <si>
    <t>陶翎</t>
  </si>
  <si>
    <t>2023-10-17 11:51:22</t>
  </si>
  <si>
    <t>&amp;#13;&amp;#10;高级模板内容：&amp;#13;&amp;#10;投诉问题描述:在校园却一直使用不到校园流量&amp;#13;&amp;#10;是否剩余小区优惠:是&amp;#13;&amp;#10;实际使用地:湖北三峡职业技术学院&amp;#13;&amp;#10;是否在优惠范围:是&amp;#13;&amp;#10;涉及金额:10&amp;#13;&amp;#10;是否已解释可能超出优惠范围:是&amp;#13;&amp;#10;涉及时间范围:2023-10-01～2023-10-16&amp;#13;&amp;#10;用户要求:用户要求核实使用地址并要求告知为什么在学校却用到校园外的流量&amp;#13;</t>
  </si>
  <si>
    <t>其他：经核实客户副卡因离开校园使用导致流量超出产生扣费，现已联系客户解释，并申请减免本月10元费用，24小时到账，此费用不可打印发票，客户满意。</t>
  </si>
  <si>
    <t>TS202310161256401482</t>
  </si>
  <si>
    <t>邓曰铭</t>
  </si>
  <si>
    <t>2023-10-17 10:38:17</t>
  </si>
  <si>
    <t>22年Q3Q4重点客户&amp;#13;&amp;#10;高级模板内容：&amp;#13;&amp;#10;投诉问题描述:客户来的称，副卡的合约到期后未告知自己，产生扣费，已解释，客户不认可，要求退还期间产生的副卡费用，请协助处理谢谢&amp;#13;&amp;#10;争议月份:2023年6月、2023年7月、2023年8月、2023年9月、2023年10月&amp;#13;&amp;#10;争议金额:50&amp;#13;&amp;#10;用户要求:客户来的称，副卡的合约到期后未告知自己，产生扣费，已解释，客户不认可，要求退还期间产生的副卡费用，请协助处理谢谢&amp;#13;</t>
  </si>
  <si>
    <t>TS202310152115061430</t>
  </si>
  <si>
    <t>2023-10-17 15:11:11</t>
  </si>
  <si>
    <t>[65岁以上老人]&amp;#13;&amp;#10;高级模板内容：&amp;#13;&amp;#10;投诉问题描述:用户来电对于去年的账单不认可，称自己每个月只月一共套餐，查询2022.10有港澳台费用产生不认可，要求核实去年一年的账单，前台无法查询，已告知用户可以查询近12月账单用户不认可，请处理，谢谢&amp;#13;&amp;#10;争议月份:2022年10月&amp;#13;&amp;#10;争议金额:0&amp;#13;&amp;#10;用户要求:用户来电对于去年的账单不认可，称自己每个月只月一共套餐，查询2022.10有港澳台费用产生不认可，要求核实去年一年的账单，前台无法查询，已告知用户可以查询近12月账单用户不认可，请处理，谢谢&amp;#13;</t>
  </si>
  <si>
    <t>计费争议-账单：15586362651，该号码除语音超出费用，未产生其他扣费，18671736465除9月产生处境漫游费，未产生其他扣费，TS202310111404201293已为用户处理，13169605283非宜昌联通号码，已联系用户解释，用户认可满意</t>
  </si>
  <si>
    <t>TS202310171123281273</t>
  </si>
  <si>
    <t>2023-10-17 15:03:27</t>
  </si>
  <si>
    <t>13687271660命中精准预判服务场景:[该用户有申诉倾向，请注意受理态度，查询近三天工单记录，积极解决用户问题。]&amp;#13;&amp;#10;判断省分:湖北&amp;#13;&amp;#10;判断用户状态:不正常&amp;#13;&amp;#10;:无星、一星、二星用户&amp;#13;&amp;#10;:不认可&amp;#13;&amp;#10;:仍不认可&amp;#13;&amp;#10;:不满足条件&amp;#13;&amp;#10;:不满足条件&amp;#13;&amp;#10;:不认可&amp;#13;&amp;#10;:用户对于欠费不理解，解释不认可，没有第二联系方式&amp;#13;</t>
  </si>
  <si>
    <t>计费争议-账单：查询为用户发送短信导致欠费，已解释，现已临时开机，已建议用户交费，用户知晓，满意</t>
  </si>
  <si>
    <t>TS202310171247070530</t>
  </si>
  <si>
    <t>2023-10-17 15:03:31</t>
  </si>
  <si>
    <t>&amp;#13;&amp;#10;高级模板内容：&amp;#13;&amp;#10;投诉问题描述:用户投诉我方的退费为什么要显示在未使用定向金额里面表示自己完全看不懂账单完全对不上相当于赠费里面扣了85返的费用里面还是又扣走了相当于自己没有享受到返费表示9月份已经扣了然后返了费用139.96又扣了9月份当月的月租要求继续回复处理解释这个问题表示自己扣的钱返的费用也应该都显示在自己的主账户余额里自己根本看不到解释无效要求改进联系18608606980&amp;#13;&amp;#10;争议月份:2023年10月&amp;#13;&amp;#10;争议金额:55.01&amp;#13;&amp;#10;用户要求:用户投诉我方的退费为什么要显示在未使用定向金额里面表示自己完全看不懂账单完全对不上相当于赠费里面扣了85返的费用里面还是又扣走了相当于自己没有享受到返费表示9月份已经扣了然后返了费用139.96又扣了9月份当月的月租要求继续回复处理解释这个问题表示自己扣的钱返的费用也应该都显示在自己的主账户余额里自己根本看不到解释无效要求改进联系18608606980&amp;#13;</t>
  </si>
  <si>
    <t>计费争议-账单扣费：客户对10月账单扣费不满，经核实，属正常扣费，2023-09-14 11:53:51到账的赠款已抵扣全额抵扣9月消费，剩余赠费54.11元用于抵扣10月消费。2023-10-16 18:04:17再次赠费85元，因截止目前消费84.1元，故从该笔赠费中抵扣29.99元（实时余额可见），当前剩余赠款55.01元，用户现金余额279.6元，合计可用334.61元，计费正常。已向用户解释，表示知晓。</t>
  </si>
  <si>
    <t>TS202310161533522398</t>
  </si>
  <si>
    <t>邓爱霞</t>
  </si>
  <si>
    <t>2023-10-17 15:43:47</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</si>
  <si>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电反映对十月分的月租有争议，而且经常会扣几毛的费用，用户要求尽快处理和核实，希望后台协助处理&amp;#13;&amp;#10;争议月份:2023年10月&amp;#13;&amp;#10;争议金额:47.6&amp;#13;&amp;#10;用户要求:用户来电反映对十月分的月租有争议，而且经常会扣几毛的费用，用户要求尽快处理和核实，&amp;#13;</t>
  </si>
  <si>
    <t>账单计费争议：经核实客户主卡为39元地王卡套餐，13197303795客户号码为绑定使用亲情卡，每月因流量超出后按日租宝计费，因多次未联系上客户，如有疑问可在工作时间（08:30-12:00；14:00-17:30）致电我司宜昌联通13032700872</t>
  </si>
  <si>
    <t>TS202310171046120345</t>
  </si>
  <si>
    <t>胡晶晶</t>
  </si>
  <si>
    <t>2023-10-17 19:44:18</t>
  </si>
  <si>
    <t>&amp;#13;&amp;#10;高级模板内容：&amp;#13;&amp;#10;投诉问题描述:用户来电称无法登陆沃邮箱.提示被锁定了.解释不认可&amp;#13;&amp;#10;操作渠道:沃邮箱&amp;#13;&amp;#10;参加活动（套餐）名称:登陆&amp;#13;&amp;#10;页面提示:被锁定&amp;#13;&amp;#10;用户要求:要求尽快核查回复处理&amp;#13;</t>
  </si>
  <si>
    <t>其他：经核实因客户多次输入错误密码导致锁定，现已恢复正常，客户满意。</t>
  </si>
  <si>
    <t>TS202310151330491033</t>
  </si>
  <si>
    <t>071703298045</t>
  </si>
  <si>
    <t>余磊</t>
  </si>
  <si>
    <t>2023-10-17 15:47:27</t>
  </si>
  <si>
    <t>用户投诉无法将此宽带移机至新地址：湖北省宜昌市枝江市文安镇同心桥3组002号，表示当地移动电信都有宽带资源不认可联通没有资源，表示咨询过当地营业厅不认可营业厅提供的办理无线CPE宽带的方案，解释无效，用户要求公司提供其他处理方案，同时要求公司核实新地址什么时候可以牵有线宽带，请公司尽快核实处理并回复</t>
  </si>
  <si>
    <t>宽带资源：湖北省宜昌市枝江市文安镇同心桥3组002号AA。用户反映宽带资源问题，经核实改投诉地点无资源，且近期无建设规划，已向客户解释，客户知晓，满意度一般。</t>
  </si>
  <si>
    <t>ZHX202310171646081009</t>
  </si>
  <si>
    <t>赵青春</t>
  </si>
  <si>
    <t>2023-10-17 19:10:50</t>
  </si>
  <si>
    <t>用户反馈问题（宽带销户问题），要求（立即马上办理销户，前台已解释无效要求转接领导（前台未承诺能处理）），已派省分工单，根据申诉预警4项场景第（4）项记录此单，请专家团队协助解释，谢谢！</t>
  </si>
  <si>
    <t>TS202310152006230687</t>
  </si>
  <si>
    <t>闫文平</t>
  </si>
  <si>
    <t>2023-10-17 15:17:12</t>
  </si>
  <si>
    <t>[65岁以上老人]&amp;#13;&amp;#10;高级模板内容：&amp;#13;&amp;#10;投诉问题描述:用户来电表示在APP上缴费选择微信支付方式时，下拉的标志太小，不便于用户发现，用户建议下拉箭头设置得明显一些，或者将微信支付放到显眼位置&amp;#13;&amp;#10;渠道名称:中国联通APP&amp;#13;&amp;#10;办理业务名称:交费&amp;#13;&amp;#10;页面提示:微信支付不能直接显示到界面上，下拉箭头太小&amp;#13;&amp;#10;用户要求:用户来电表示在APP上缴费选择微信支付方式时，下拉的标志太小，不便于用户发现，用户建议下拉箭头设置得明显一些，或者将微信支付放到显眼位置&amp;#13;</t>
  </si>
  <si>
    <t>其他：用户反馈手厅交费页面设置不合理，已解释我部无权限修改，建议用户后期关注，用户知晓满意</t>
  </si>
  <si>
    <t>TS202310161225230896</t>
  </si>
  <si>
    <t>卢光华</t>
  </si>
  <si>
    <t>2023-10-17 16:40:40</t>
  </si>
  <si>
    <t>主办单位：湖北&amp;#10;客户类别：普通客户&amp;#10;10010是否打通：否&amp;#10;是否二次致电10015：是&amp;#10;是否联系：否&amp;#10;升级倾向：&amp;#10;号码归属省：湖北&amp;#10;SVIP等级：&amp;#10;1.问题类型:;&amp;#10;2.投诉类型:其他;&amp;#10;3.营业厅地址:;&amp;#10;4.位置信息:;&amp;#10;5.位置发生地:;&amp;#10;6.投诉内容:网上缴费无法用微信支付，别的支付方式我根本没有开通，你们说我怎么办？！以前都是用微信支付的。</t>
  </si>
  <si>
    <t>其他①客户投诉产生的原因：客户反映无法使用微信支付问题&amp;#10;②客户投诉问题核查情况及解决方案：收到贵部转办后，我司立即组织调查。经核实，用户反映微信支付无法使用问题，建议用户可咨询微信客服，多次联系用户未接，无法联系用户告知，如有疑问可在工作时间（08:30-12:00；14:00-17:30）联系07176921001、13032700872宜昌客服。如用户咨询，请前台10010话务中心代为解释，谢谢。&amp;#10;③客户问题满意度：我司于2023-10-16 16:42:10联系客户未接。&amp;#10;④回单人:程李晶；联系电话：07176921001</t>
  </si>
  <si>
    <t>TS202310171333431399</t>
  </si>
  <si>
    <t>刘娇娇</t>
  </si>
  <si>
    <t>2023-10-17 16:48:14</t>
  </si>
  <si>
    <t>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投诉;当阳城区南正街自有营业厅未按承诺为其办理“湖北49元25G全国流量季包（立即生效）(新)”业务导致超15元流量费，解释不接受，申请退费不接受，要求该厅人员回电给个说法，请协助，谢谢&amp;#13;&amp;#10;到厅时间:2023-10-17&amp;#13;&amp;#10;到厅名称:当阳城区南正街自有营业厅&amp;#13;&amp;#10;办理业务:湖北49元25G全国流量季包（立即生效）(新)&amp;#13;&amp;#10;营业厅地址:当阳城区南正街自有营业厅&amp;#13;&amp;#10;用户要求:投诉;当阳城区南正街自有营业厅未按承诺为其办理“湖北49元25G全国流量季包（立即生效）(新)”业务导致超15元流量费，解释不接受，申请退费不接受，要求该厅人员回电给个说法，请协助，谢谢&amp;#13;</t>
  </si>
  <si>
    <t>解释宣传：当阳城区南正街自有营业厅AA，用户反映流量包开通错误导致流量产生扣费。经核实，属营业厅办理时未解释清楚，已致歉并为用户申请退费15元，2小时内到账，此费用不可打印发票，用户满意。</t>
  </si>
  <si>
    <t>TS202310161631521458</t>
  </si>
  <si>
    <t>2023-10-17 11:13:12</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</si>
  <si>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称不知情	湖北49元25G全国流量季11月生效，对套餐/月租费不认可，多次解释不认可，要求投诉，核实联系&amp;#13;&amp;#10;争议月份:2023年10月&amp;#13;&amp;#10;争议金额:15&amp;#13;&amp;#10;用户要求:用户称不知情	湖北49元25G全国流量季11月生效，对套餐/月租费不认可，多次解释不认可，要求投诉，核实联系&amp;#13;</t>
  </si>
  <si>
    <t>解释宣传：当阳城区南正街自有营业厅AA，用户实际反映湖北49元25G全国流量季包无法立即生效。经核实，该厅于23.10月办理时未解释清楚，现协商取消此流量包，重新开通5G特惠加油包49元35GB（立即生效）湖北业务，用户满意 。</t>
  </si>
  <si>
    <t>TS202310171005221811</t>
  </si>
  <si>
    <t>张国香</t>
  </si>
  <si>
    <t>2023-10-17 16:07:47</t>
  </si>
  <si>
    <t>13508608606命中精准预判服务场景:[65岁以上老人]&amp;#13;&amp;#10;[65岁以上老人]&amp;#13;&amp;#10;高级模板内容：&amp;#13;&amp;#10;投诉问题描述:用户表示自己携转进来的时候交了三百元费用当时营业厅工作人员说后面会返还到话费里面前台查询了一下交费记录并无相应交费返费记录向用户解释不认可请协助&amp;#13;&amp;#10;产品名称:交费300&amp;#13;&amp;#10;办理时间:2023-04-12&amp;#13;&amp;#10;办理渠道:宜昌市当阳市集团3G开户服务点&amp;#13;&amp;#10;用户要求:请协助处理&amp;#13;</t>
  </si>
  <si>
    <t>解释宣传：宜昌市当阳市集团3G开户服务点AA，用户反映套餐扣费问题，经核实，用户4月12日携号转网时一次性到帐200元，后于2023-05-30 16:03:24宽带帐户到帐90元，已跟用户解释清楚，用户表示知悉满意。</t>
  </si>
  <si>
    <t>TS202310130006061373</t>
  </si>
  <si>
    <t>投诉工单（2021版）&gt;&gt;宽带&gt;&gt;【网络使用】宽带网络&gt;&gt;突发故障--宽带网络故障</t>
  </si>
  <si>
    <t>2023-10-17 18:26:07</t>
  </si>
  <si>
    <t>主办单位：湖北&amp;#10;客户类别：普通客户&amp;#10;10010是否打通：否&amp;#10;是否二次致电10015：是&amp;#10;是否联系：否&amp;#10;升级倾向：&amp;#10;号码归属省：湖北&amp;#10;SVIP等级：&amp;#10;1.问题类型:宽带;&amp;#10;2.投诉类型:宽带网络问题;&amp;#10;3.营业厅地址:;&amp;#10;4.位置信息:;&amp;#10;5.位置发生地:;&amp;#10;6.投诉内容:你们维修服务质量太差了&amp;#10;7.故障详情:&amp;#10;	故障现象:光猫亮红灯，红灯一闪一闪的，我们昨天就报&amp;#10;	故障发生时间:2023-10-1123:58&amp;#10;	光猫上的LOS灯是否常亮红灯:是&amp;#10;	是否存在线路损坏情况:不清楚</t>
  </si>
  <si>
    <t>解释宣传①客户投诉产生的原因：10010话务中心。 ②客户投诉问题核查情况及解决方案：收到贵部转办后，我司立即组织调查。经核实，客户主卡9月30日致电10010办理转资（详见BL202309301150082047工单），对话务中心工作人员服务态度不满，已代为致歉并解释，现客户要求当时受理的话务员亲自致电回复，因本地无权限直接联系南一客服中心，已由10015中心协助转南一于三个工作日内回复，客户表示知晓。我司于2023-10-13 16:35:34联系客户解释。 ③客户问题满意度：满意。 ④回单人：颜晶 6921001</t>
  </si>
  <si>
    <t>TS202310170659302281</t>
  </si>
  <si>
    <t>徐媛媛</t>
  </si>
  <si>
    <t>2023-10-17 13:35:31</t>
  </si>
  <si>
    <t>[10015转接10010用户]&amp;#13;&amp;#10;高级模板内容：&amp;#13;&amp;#10;投诉问题描述:用户来电反映称，对月租费用不认可，前期营业员告知有免费赠送40G流量，但是用户称是额外加的腾讯王卡-39元5G版超级会员（黄金版）-立即生效，用户对此费用不认可，用户要求核实处理，我处耐心解释无效，用户不认可，要求核实具体情况，请协助处理。&amp;#13;&amp;#10;争议月份:2023年10月&amp;#13;&amp;#10;争议金额:0&amp;#13;&amp;#10;用户要求:用户来电反映称，对月租费用不认可，前期营业员告知有免费赠送40G流量，但是用户称是额外加的腾讯王卡-39元5G版超级会员（黄金版）-立即生效，用户对此费用不认可，用户要求核实处理，我处耐心解释无效，用户不认可，要求核实具体情况，请协助处理。&amp;#13;</t>
  </si>
  <si>
    <t>解释宣传：当阳城区南正街自有营业厅，流量包AA，现已解释流量包，用户已取消，减免本月产生扣费39元，用户存在低消，赠费到账19元，现金到账20元。24小时退费到账，此费用无法抵扣往月欠费及打印发票，用户满意。</t>
  </si>
  <si>
    <t>TS202310161354410026</t>
  </si>
  <si>
    <t>刘祖琴</t>
  </si>
  <si>
    <t>2023-10-17 11:27:48</t>
  </si>
  <si>
    <t>&amp;#13;&amp;#10;高级模板内容：&amp;#13;&amp;#10;投诉问题描述:用户来电要求取消：5G炫彩通信助理包-云盘版（首月5元半价）告知宜昌（2023.07.25起）此业务是必选包解释无效营业厅工作人员要求取消&amp;#13;&amp;#10;投诉项目:增值业务费&amp;#13;&amp;#10;争议月份:2023年10月&amp;#13;&amp;#10;争议金额:5&amp;#13;&amp;#10;用户要求:用户要求取消请协助处理&amp;#13;</t>
  </si>
  <si>
    <t>配送争议：夷陵城区，曾奎AA，用户反映沃助理问题，经核查因工作人员未解释清楚，已取消，并申请减免本月5元，24小时到账，此费用不可打印发票，用户满意。</t>
  </si>
  <si>
    <t>BL202310171834040530</t>
  </si>
  <si>
    <t>朱小勇</t>
  </si>
  <si>
    <t>判断省分:湖北&amp;#13;&amp;#10;根据用户描述选择以下场景:投诉骚扰诈骗电话&amp;#13;&amp;#10;建议用户通过智慧沃服务进行拦截:不认可&amp;#13;&amp;#10;判断用户是否能提供被举报的号码:可以提供号码&amp;#13;&amp;#10;:用户来电反映一直有号码进行骚扰，用户要求举报15880026206&amp;#13;</t>
  </si>
  <si>
    <t>TS202310171628060245</t>
  </si>
  <si>
    <t>沈长永</t>
  </si>
  <si>
    <t>2023-10-17 17:25:06</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</si>
  <si>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网用不成，话费太贵了，要求把网取消了改成最低消费</t>
  </si>
  <si>
    <t>BL202310171627511457</t>
  </si>
  <si>
    <t>江启</t>
  </si>
  <si>
    <t>2023-10-17 16:39:17</t>
  </si>
  <si>
    <t>判断省分:湖北&amp;#13;&amp;#10;:无意向资费&amp;#13;&amp;#10;node_104:&amp;#13;&amp;#10;node_102:&amp;#13;&amp;#10;:降套&amp;#13;&amp;#10;:需要保号&amp;#13;&amp;#10;:挽留后，用户依旧要求降套&amp;#13;&amp;#10;:资费对比&amp;#13;&amp;#10;:挽留失败&amp;#13;&amp;#10;:&amp;#13;&amp;#10;node_106:&amp;#13;&amp;#10;:有合约/有靓号&amp;#13;&amp;#10;:&amp;#13;&amp;#10;&amp;#13;&amp;#10;高级模板内容：&amp;#13;&amp;#10;用户诉求:用户表示自己要求为其处理降低套餐为福多多29元（湖北）套餐，解释挽留不认可，请核实处理，谢谢&amp;#13;&amp;#10;当前套餐名称:畅爽冰激凌5G套餐129元（基础版）&amp;#13;&amp;#10;新套餐名称（转入套餐名称）:福多多29元（湖北）&amp;#13;&amp;#10;是合约期内（含靓号）:是&amp;#13;</t>
  </si>
  <si>
    <t>BL202310171557351013</t>
  </si>
  <si>
    <t>陈佳琪</t>
  </si>
  <si>
    <t>2023-10-17 16:23:17</t>
  </si>
  <si>
    <t>判断省分:湖北&amp;#13;&amp;#10;:有意向资费&amp;#13;&amp;#10;:全国流量王8元套餐&amp;#13;&amp;#10;:&amp;#13;&amp;#10;&amp;#13;&amp;#10;高级模板内容：&amp;#13;&amp;#10;用户诉求:降套&amp;#13;&amp;#10;当前套餐名称:联通王卡（新）证件类型：18位身份证证件号码：321282**********17实时结余：156.70次月套餐&amp;#13;&amp;#10;新套餐名称（转入套餐名称）:全国流量王8元套餐&amp;#13;&amp;#10;是合约期内（含靓号）:否&amp;#13;&amp;#10;备注:挽留无效请处理&amp;#13;</t>
  </si>
  <si>
    <t>BL202310171548070882</t>
  </si>
  <si>
    <t>2023-10-17 17:07:20</t>
  </si>
  <si>
    <t>判断省分:湖北&amp;#13;&amp;#10;:有意向资费&amp;#13;&amp;#10;:全国流量王8元套餐&amp;#13;&amp;#10;:&amp;#13;&amp;#10;&amp;#13;&amp;#10;高级模板内容：&amp;#13;&amp;#10;用户诉求:降套&amp;#13;&amp;#10;当前套餐名称:福多多卡59元&amp;#13;&amp;#10;新套餐名称（转入套餐名称）:8元流量王&amp;#13;&amp;#10;是合约期内（含靓号）:否&amp;#13;&amp;#10;备注:用户要求降套已挽留不认可&amp;#13;</t>
  </si>
  <si>
    <t>BL202310171502250298</t>
  </si>
  <si>
    <t>2023-10-17 15:26:16</t>
  </si>
  <si>
    <t>&amp;#13;&amp;#10;高级模板内容：&amp;#13;&amp;#10;用户诉求:降套&amp;#13;&amp;#10;当前套餐名称:畅越冰激凌5G套餐89元&amp;#13;&amp;#10;新套餐名称（转入套餐名称）:4G全国流量王8元&amp;#13;&amp;#10;是合约期内（含靓号）:是&amp;#13;&amp;#10;备注:用户要求更改4G全国流量王8元。挽留失败，解释前往营业厅不认可，请处理，谢谢&amp;#13;</t>
  </si>
  <si>
    <t>TS202310171111230967</t>
  </si>
  <si>
    <t>谭邦助</t>
  </si>
  <si>
    <t>2023-10-17 14:23:12</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</si>
  <si>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网用不成，话费也贵，帮忙把网取消了，副卡分开，改成最低消费</t>
  </si>
  <si>
    <t>BL202310170944491181</t>
  </si>
  <si>
    <t>2023-10-17 14:13:44</t>
  </si>
  <si>
    <t>&amp;#13;&amp;#10;高级模板内容：&amp;#13;&amp;#10;用户诉求:降套&amp;#13;&amp;#10;当前套餐名称:幸福家家乐19元套餐&amp;#13;&amp;#10;新套餐名称（转入套餐名称）:全国流量王8元套餐&amp;#13;&amp;#10;是合约期内（含靓号）:否&amp;#13;&amp;#10;备注:核实处理。18674208685&amp;#13;</t>
  </si>
  <si>
    <t>BL202310170919440848</t>
  </si>
  <si>
    <t>贾楠</t>
  </si>
  <si>
    <t>2023-10-17 09:53:20</t>
  </si>
  <si>
    <t>判断省分:湖北&amp;#13;&amp;#10;:有意向资费&amp;#13;&amp;#10;:全国流量王8元套餐&amp;#13;&amp;#10;:&amp;#13;&amp;#10;&amp;#13;&amp;#10;高级模板内容：&amp;#13;&amp;#10;用户诉求:用户要求更改4G全国流量王8元套餐，已告知到厅咨询用户不认可&amp;#13;&amp;#10;当前套餐名称:畅越冰激凌5G套餐159元&amp;#13;&amp;#10;新套餐名称（转入套餐名称）:4G全国流量王8元套餐&amp;#13;&amp;#10;是合约期内（含靓号）:否&amp;#13;</t>
  </si>
  <si>
    <t>BL202310162029322217</t>
  </si>
  <si>
    <t>张永琼</t>
  </si>
  <si>
    <t>2023-10-17 10:43:27</t>
  </si>
  <si>
    <t>判断省分:湖北&amp;#13;&amp;#10;:有意向资费&amp;#13;&amp;#10;:其他资费&amp;#13;&amp;#10;:是&amp;#13;&amp;#10;:不认可：坚持要求转入有限制的套餐&amp;#13;&amp;#10;:&amp;#13;&amp;#10;&amp;#13;&amp;#10;高级模板内容：&amp;#13;&amp;#10;用户诉求:用户要求变更50元左右一个月50g的或者30g的套餐人工台推荐主推套餐用户不认可请后台核实处理谢谢&amp;#13;&amp;#10;当前套餐名称:4G全国流量王8元套餐&amp;#13;&amp;#10;新套餐名称（转入套餐名称）:50元左右一个月50g的或者30g的套餐&amp;#13;&amp;#10;是合约期内（含靓号）:否&amp;#13;&amp;#10;备注:用户要求变更50元左右一个月50g的或者30g的套餐人工台推荐主推套餐用户不认可请后台核实处理谢谢联系17671778575&amp;#13;</t>
  </si>
  <si>
    <t>BL202310161752320809</t>
  </si>
  <si>
    <t>陈蓉</t>
  </si>
  <si>
    <t>2023-10-17 09:02:14</t>
  </si>
  <si>
    <t>判断省分:湖北&amp;#13;&amp;#10;:有意向资费&amp;#13;&amp;#10;:全国流量王8元套餐&amp;#13;&amp;#10;:&amp;#13;&amp;#10;&amp;#13;&amp;#10;高级模板内容：&amp;#13;&amp;#10;用户诉求:用户坚持要求更改4G全国流量王8元套餐，90495213，挽留失败，已告诉原套餐的优惠也会失效，，已告诉原套餐已停售，已建议用户去联通自有厅咨询处理，但用户不愿意，坚持要求线上办理8元套餐，请处理。&amp;#13;&amp;#10;当前套餐名称:4G1元卡优化版(OCS)（湖北宜昌）&amp;#13;&amp;#10;新套餐名称（转入套餐名称）:4G全国流量王8元套餐，90495213&amp;#13;&amp;#10;是合约期内（含靓号）:否&amp;#13;</t>
  </si>
  <si>
    <t>BL202310161611551885</t>
  </si>
  <si>
    <t>陈崇彬</t>
  </si>
  <si>
    <t>2023-10-17 09:05:15</t>
  </si>
  <si>
    <t>&amp;#13;&amp;#10;高级模板内容：&amp;#13;&amp;#10;用户诉求:用户要求更改4G全国流量王8元套餐，已建议带上本人身份证件到归属地联通自营厅咨询不认可坚持办理&amp;#13;&amp;#10;当前套餐名称:畅越冰激凌5G套餐79元&amp;#13;&amp;#10;新套餐名称（转入套餐名称）:4G全国流量王8元套餐&amp;#13;&amp;#10;是合约期内（含靓号）:否&amp;#13;</t>
  </si>
  <si>
    <t>BL202310161206351264</t>
  </si>
  <si>
    <t>邹晶晶</t>
  </si>
  <si>
    <t>2023-10-17 14:16:02</t>
  </si>
  <si>
    <t>【2022年上工信部测评重保用户】【2022年上工信部测评重保用户】判断省分:湖北&amp;#13;&amp;#10;:有意向资费&amp;#13;&amp;#10;:全国流量王8元套餐&amp;#13;&amp;#10;:&amp;#13;&amp;#10;&amp;#13;&amp;#10;高级模板内容：&amp;#13;&amp;#10;用户诉求:要求更换套餐&amp;#13;&amp;#10;当前套餐名称:4G组合套餐&amp;#13;&amp;#10;新套餐名称（转入套餐名称）:全国流量王8元套餐&amp;#13;&amp;#10;是合约期内（含靓号）:否&amp;#13;&amp;#10;备注:已解释且建议营业厅不认可&amp;#13;</t>
  </si>
  <si>
    <t>ZX202310151515290562</t>
  </si>
  <si>
    <t>071701021950</t>
  </si>
  <si>
    <t>邓晓康</t>
  </si>
  <si>
    <t>2023-10-17 14:43:13</t>
  </si>
  <si>
    <t>判断省分:湖北&amp;#13;&amp;#10;:被动办理宽带&amp;#13;&amp;#10;:不需要&amp;#13;&amp;#10;:&amp;#13;&amp;#10;&amp;#13;&amp;#10;高级模板内容：&amp;#13;&amp;#10;问题描述:取消宽带业务&amp;#13;&amp;#10;第二联系方式:13032738127&amp;#13;&amp;#10;销户原因:未安装不需要&amp;#13;&amp;#10;用户要求:取消宽带并且变更套餐，称自己未办理宽带，也不需要，要求取消以后改为最低的套餐，挽留失败，请协助核实回复处理，谢谢&amp;#13;</t>
  </si>
  <si>
    <t>套餐变更-未到厅：用户要求转资畅越冰激凌5G套餐59元套餐，挽留无效（降套的）已办理，次月生效,，用户要求保留宽带，满意。</t>
  </si>
  <si>
    <t>BL202310170925290924</t>
  </si>
  <si>
    <t>柳毅宝</t>
  </si>
  <si>
    <t>2023-10-17 14:45:28</t>
  </si>
  <si>
    <t>判断省分:湖北&amp;#13;&amp;#10;:无意向资费&amp;#13;&amp;#10;node_104:&amp;#13;&amp;#10;node_102:&amp;#13;&amp;#10;:降套&amp;#13;&amp;#10;:需要保号&amp;#13;&amp;#10;:挽留后，用户依旧要求降套&amp;#13;&amp;#10;:消费对比&amp;#13;&amp;#10;:挽留失败&amp;#13;&amp;#10;:&amp;#13;&amp;#10;node_106:&amp;#13;&amp;#10;:无合约/无靓号&amp;#13;&amp;#10;:&amp;#13;&amp;#10;&amp;#13;&amp;#10;高级模板内容：&amp;#13;&amp;#10;用户诉求:用户要求更改套餐，挽留无效，烦请后台协助&amp;#13;&amp;#10;当前套餐名称:幸福家家乐39元&amp;#13;&amp;#10;新套餐名称（转入套餐名称）:全国流量王8元&amp;#13;&amp;#10;是合约期内（含靓号）:否&amp;#13;</t>
  </si>
  <si>
    <t>套餐变更：未到厅，降套，已为用户转资8元流量王套餐，次月生效，满意</t>
  </si>
  <si>
    <t>BL202310171304101436</t>
  </si>
  <si>
    <t>李巧珍</t>
  </si>
  <si>
    <t>2023-10-17 16:27:14</t>
  </si>
  <si>
    <t>&amp;#13;&amp;#10;高级模板内容：&amp;#13;&amp;#10;用户诉求:变更套餐&amp;#13;&amp;#10;当前套餐名称:畅越冰激凌5G套餐89元&amp;#13;&amp;#10;新套餐名称（转入套餐名称）:畅越冰激凌5G套餐49元&amp;#13;&amp;#10;是合约期内（含靓号）:否&amp;#13;&amp;#10;备注:要求变更套餐为畅越冰激凌5G套餐49元，请处理。&amp;#13;</t>
  </si>
  <si>
    <t>套餐变更：未到厅，降套，已为用户转资畅越冰激凌5G套餐49元，次月生效，满意</t>
  </si>
  <si>
    <t>BL202310171346121906</t>
  </si>
  <si>
    <t>2023-10-17 17:26:15</t>
  </si>
  <si>
    <t>判断省分:湖北&amp;#13;&amp;#10;:有意向资费&amp;#13;&amp;#10;:全国流量王8元套餐&amp;#13;&amp;#10;:&amp;#13;&amp;#10;&amp;#13;&amp;#10;高级模板内容：&amp;#13;&amp;#10;用户诉求:变更套餐&amp;#13;&amp;#10;当前套餐名称:世界风商旅套餐（尊享版）&amp;#13;&amp;#10;新套餐名称（转入套餐名称）:全国流量王8元套餐&amp;#13;&amp;#10;是合约期内（含靓号）:否&amp;#13;&amp;#10;备注:用户来电要求改为：全国流量王8元套餐前台查解释有集团网建议营业厅咨询处理用户不认可，称机主已经去世要求在线更改套餐请处理，谢谢&amp;#13;</t>
  </si>
  <si>
    <t>套餐变更-未到厅：10转8元，用户要求转资8元全国流量王套餐，挽留无效，已按用户要求办理，次月生效，集团短号业务已发沃工单，预计本周内取消成功，满意。</t>
  </si>
  <si>
    <t>BL202310171245461222</t>
  </si>
  <si>
    <t>罗燕</t>
  </si>
  <si>
    <t>2023-10-17 14:23:51</t>
  </si>
  <si>
    <t>【2022年上工信部测评重保用户】【2022年上工信部测评重保用户】判断省分:湖北&amp;#10;:有意向资费&amp;#10;:全国流量王8元套餐&amp;#10;:&amp;#10;&amp;#10;高级模板内容：&amp;#10;用户诉求:更换套餐不愿到厅称本人被拘留了&amp;#10;当前套餐名称:119冰融移网主卡套餐（新）&amp;#10;新套餐名称（转入套餐名称）:全国流量王8元套餐&amp;#10;是合约期内（含靓号）:是</t>
  </si>
  <si>
    <t>套餐变更-未到厅：119元转8元，该号码绑定有宽带、副卡，已协商转资畅越冰激凌5G套餐59元，次月生效，并告知用户当前套餐已下架，转出不支持转回，用户认可，并表示满意。</t>
  </si>
  <si>
    <t>BL202310161417260401</t>
  </si>
  <si>
    <t>彭英杰</t>
  </si>
  <si>
    <t>2023-10-17 15:47:14</t>
  </si>
  <si>
    <t>判断省分:湖北&amp;#13;&amp;#10;:无意向资费&amp;#13;&amp;#10;node_104:&amp;#13;&amp;#10;node_102:&amp;#13;&amp;#10;:降套&amp;#13;&amp;#10;:消费过高&amp;#13;&amp;#10;:挽留后，用户依旧要求降套&amp;#13;&amp;#10;:消费对比&amp;#13;&amp;#10;:挽留失败&amp;#13;&amp;#10;:&amp;#13;&amp;#10;node_106:&amp;#13;&amp;#10;:无合约/无靓号&amp;#13;&amp;#10;:&amp;#13;&amp;#10;&amp;#13;&amp;#10;高级模板内容：&amp;#13;&amp;#10;用户诉求:用户不在归属地且绑定了宽带，想更改套餐。&amp;#13;&amp;#10;当前套餐名称:畅爽冰激凌5G套餐199元&amp;#13;&amp;#10;新套餐名称（转入套餐名称）:福多多29元&amp;#13;&amp;#10;是合约期内（含靓号）:否&amp;#13;&amp;#10;备注:尽快处理，&amp;#13;</t>
  </si>
  <si>
    <t>套餐变更-未到厅：199转29，已为用户转资福多多29元套餐，次月生效，满意</t>
  </si>
  <si>
    <t>TS202310162017050745</t>
  </si>
  <si>
    <t>左昌革</t>
  </si>
  <si>
    <t>2023-10-17 10:43:13</t>
  </si>
  <si>
    <t>#2022重保客户#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话费太贵了，网也用不成，要求把网取消了改成最低消费</t>
  </si>
  <si>
    <t>套餐变更-未到厅:①客户投诉产生的原因：手厅转资不成功。 &amp;#10;②客户投诉问题核查情况及解决方案：收到贵部转办后，我司立即组织调查。经核实，客户通过手厅自行转资不成功，现协助成功转资全国流量王8元套餐，次月生效，并按客户要求注销副卡及宽带，我司于2023-10-17 10:32:34联系客户解释。 &amp;#10;③客户问题满意度：满意。 &amp;#10;④回单人：颜晶  6921001</t>
  </si>
  <si>
    <t>BL202310161938391851</t>
  </si>
  <si>
    <t>苏航</t>
  </si>
  <si>
    <t>2023-10-17 14:21:56</t>
  </si>
  <si>
    <t>判断省分:湖北&amp;#13;&amp;#10;:无意向资费&amp;#13;&amp;#10;node_104:&amp;#13;&amp;#10;node_102:&amp;#13;&amp;#10;:降套&amp;#13;&amp;#10;:需要保号&amp;#13;&amp;#10;:挽留后，用户依旧要求降套&amp;#13;&amp;#10;:消费对比&amp;#13;&amp;#10;:挽留失败&amp;#13;&amp;#10;:&amp;#13;&amp;#10;node_106:&amp;#13;&amp;#10;:有合约/有靓号&amp;#13;&amp;#10;:&amp;#13;&amp;#10;&amp;#13;&amp;#10;高级模板内容：&amp;#13;&amp;#10;用户诉求:用户来电反馈号码是爱人的，在看守所，因此要降低为最低资费，宽带（071703717422）有销户意向，有主副卡绑定，目前没有意向资费，就想改低一点，如果需要去营业厅，自己可以提供相关证件资料，请协助处理&amp;#13;&amp;#10;当前套餐名称:畅爽冰激凌5G套餐299元（首月全量全价）&amp;#13;&amp;#10;新套餐名称（转入套餐名称）:无意向资费&amp;#13;&amp;#10;是合约期内（含靓号）:是&amp;#13;</t>
  </si>
  <si>
    <t>套餐变更-未到厅：299转59元，用户要求转资福多多卡59元，挽留无效，已核对身份信息办理，次月生效，满意。</t>
  </si>
  <si>
    <t>BL202310162000152018</t>
  </si>
  <si>
    <t>陈荣祥</t>
  </si>
  <si>
    <t>2023-10-17 15:56:16</t>
  </si>
  <si>
    <t>[65岁以上老人]判断省分:湖北&amp;#13;&amp;#10;:有意向资费&amp;#13;&amp;#10;:其他资费&amp;#13;&amp;#10;:否&amp;#13;&amp;#10;node_104:&amp;#13;&amp;#10;node_102:&amp;#13;&amp;#10;:降套&amp;#13;&amp;#10;:消费过高&amp;#13;&amp;#10;:挽留后，用户依旧要求降套&amp;#13;&amp;#10;:消费对比&amp;#13;&amp;#10;:挽留失败&amp;#13;&amp;#10;:&amp;#13;&amp;#10;node_106:&amp;#13;&amp;#10;:有合约/有靓号&amp;#13;&amp;#10;:&amp;#13;&amp;#10;&amp;#13;&amp;#10;高级模板内容：&amp;#13;&amp;#10;用户诉求:表示欺骗老年人，要求换套餐&amp;#13;&amp;#10;当前套餐名称:91087394畅爽冰激凌5G套餐199元（基础版）&amp;#13;&amp;#10;新套餐名称（转入套餐名称）:不超过100元30G流量的套餐&amp;#13;&amp;#10;是合约期内（含靓号）:是&amp;#13;&amp;#10;备注:要求换套餐，介绍其他套餐听不进去，请处理&amp;#13;</t>
  </si>
  <si>
    <t>套餐变更-未到厅：已联系客户协商办理转资99元畅越套餐，客户满意</t>
  </si>
  <si>
    <t>BL202310151218471357</t>
  </si>
  <si>
    <t>2023-10-17 09:03:34</t>
  </si>
  <si>
    <t>判断省分:湖北&amp;#13;&amp;#10;:有意向资费&amp;#13;&amp;#10;:全国流量王8元套餐&amp;#13;&amp;#10;:&amp;#13;&amp;#10;&amp;#13;&amp;#10;高级模板内容：&amp;#13;&amp;#10;用户诉求:用户来电反映自己想要改套餐到全国流量王8元套餐，我处按照预处理挽留不认可，要求我处在线调整，请协助处理，谢谢！！&amp;#13;&amp;#10;当前套餐名称:畅越冰激凌5G套餐49元&amp;#13;&amp;#10;新套餐名称（转入套餐名称）:全国流量王8元套餐&amp;#13;&amp;#10;是合约期内（含靓号）:否&amp;#13;&amp;#10;备注:用户提及投诉渠道，要求我处反馈&amp;#13;</t>
  </si>
  <si>
    <t>套餐变更-未到厅：用户要求转资4G全国流量王8元套餐套餐，客户表示已自行处理好，满意。</t>
  </si>
  <si>
    <t>BL202310161523051222</t>
  </si>
  <si>
    <t>李远林</t>
  </si>
  <si>
    <t>2023-10-17 09:05:59</t>
  </si>
  <si>
    <t>22年Q3Q4重点客户判断省分:湖北&amp;#13;&amp;#10;:无意向资费&amp;#13;&amp;#10;node_104:&amp;#13;&amp;#10;node_102:&amp;#13;&amp;#10;:降套&amp;#13;&amp;#10;:需要保号&amp;#13;&amp;#10;:挽留后，用户依旧要求降套&amp;#13;&amp;#10;:资费对比&amp;#13;&amp;#10;:挽留失败&amp;#13;&amp;#10;:&amp;#13;&amp;#10;node_106:&amp;#13;&amp;#10;:有合约/有靓号&amp;#13;&amp;#10;:&amp;#13;&amp;#10;&amp;#13;&amp;#10;高级模板内容：&amp;#13;&amp;#10;用户诉求:降套&amp;#13;&amp;#10;当前套餐名称:畅爽冰激凌5G套餐199元（基础版）&amp;#13;&amp;#10;新套餐名称（转入套餐名称）:用户要求更改到最低套餐&amp;#13;&amp;#10;是合约期内（含靓号）:是&amp;#13;&amp;#10;备注:我方查询到用户有合约和宽带业务，建议用户到营业厅办理，用户不认可，要求我方在线更改套餐，目前还未做介绍，用户有投诉倾向未明确渠道，请尽快协助处理，详细&amp;#13;</t>
  </si>
  <si>
    <t>套餐变更-未到厅：用户要求转资低套餐，多次致电未接，无法核实转资情况，已短信告知如您后期使用有任何疑问，可于工作时间（08：30-17：30）致电宜昌联通07176921001或13032700872。</t>
  </si>
  <si>
    <t>BL202310171501370285</t>
  </si>
  <si>
    <t>2023-10-17 17:23:51</t>
  </si>
  <si>
    <t>判断省分:湖北&amp;#13;&amp;#10;:有意向资费&amp;#13;&amp;#10;:其他资费&amp;#13;&amp;#10;:是&amp;#13;&amp;#10;:不认可：坚持要求转入有限制的套餐&amp;#13;&amp;#10;:&amp;#13;&amp;#10;&amp;#13;&amp;#10;高级模板内容：&amp;#13;&amp;#10;用户诉求:用户来电表示自己家里办理的是腾讯王卡套餐29元&amp;#13;&amp;#10;当前套餐名称:畅越全国冰激凌套餐-88元档&amp;#13;&amp;#10;新套餐名称（转入套餐名称）:大王卡29元版（91031452）&amp;#13;&amp;#10;是合约期内（含靓号）:否&amp;#13;&amp;#10;备注:用户表示29元套餐里有300分钟语音通话副卡功能6元，还可以免费领会员，前台查询结果告知不认可要求核实更改&amp;#13;</t>
  </si>
  <si>
    <t>套餐变更-未到厅：用户要求转资地王卡套餐，已跟用户解释清楚该套餐已下架，无法办理，用户知悉挂机，满意。</t>
  </si>
  <si>
    <t>TS202310161659092181</t>
  </si>
  <si>
    <t>吴启强</t>
  </si>
  <si>
    <t>2023-10-17 15:24:18</t>
  </si>
  <si>
    <t>&amp;#13;&amp;#10;高级模板内容：&amp;#13;&amp;#10;投诉问题描述:用户来电反映不知情被更改为畅越冰激凌5G套餐79元，要求改回腾讯天王卡、天王卡500分钟国内语音、天王卡300分钟国内语音包&amp;#13;&amp;#10;业务名称:畅越冰激凌5G套餐79元&amp;#13;&amp;#10;争议月份:2023年10月&amp;#13;&amp;#10;争议金额:0&amp;#13;&amp;#10;办理渠道:拓见科技(深圳)有限公司武汉分公司(宜昌)&amp;#13;&amp;#10;前台是否取消:未取消&amp;#13;&amp;#10;是否承诺退费:否&amp;#13;&amp;#10;用户要求:要求改回腾讯天王卡、天王卡500分钟国内语音、天王卡300分钟国内语音包&amp;#13;&amp;#10;&amp;#13;</t>
  </si>
  <si>
    <t>套餐变更-未到厅：已为用户转资天王卡套餐 ，次月生效，满意</t>
  </si>
  <si>
    <t>TS202310161144492468</t>
  </si>
  <si>
    <t>郭道奎</t>
  </si>
  <si>
    <t>2023-10-17 09:48:47</t>
  </si>
  <si>
    <t>判断省分:湖北&amp;#10;:湖北在省内手机不能打+不能接&amp;#10;获取入参:&amp;#10;获取历史工单:无历史工单&amp;#10;:下一步&amp;#10;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amp;#10;:下一步&amp;#10;node_317:&amp;#10;:不符合办理条件&amp;#10;:某一地点无法拨打或接听&amp;#10;:不清楚&amp;#10;:网络有异常&amp;#10;往月欠费:不欠费&amp;#10;获取参数:获取参数&amp;#10;获取工单记录:已获取&amp;#10;用户是否享受过赔付、产品信息:未享受过服务补救产品&amp;#10;人工判断是否执行过在线承诺补救:未享受过在线承诺补救&amp;#10;是否套餐变更:否&amp;#10;是否在赔付范围内:是&amp;#10;选择补救产品:下一步&amp;#10;:&amp;#10;获取补救金额:&amp;#10;补救金额：5.7，补救产品：网络-减免百分之30套餐月租-1月:下一步&amp;#10;判断补救金额是否超过500元:生成在线承诺补救工单，补救产品：网络-减免百分之30套餐月租-1月:米;12、投诉地址：宜昌市-夷陵区:湖北省三宁矿业有限公司【樟村坪镇董家河村二组】;13、网格ID：61820;14、网格名称：YC_B_61820;15、经度：111.091679;16、纬度：31.386376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23、手机信号强弱：无信号;24、用户周边使用情况：全部发生;25、主工单流水号：hub169742731047321960;26;30、基站ID：117.1005732;31、基站名称：117.1005732;32、其它地方是否正常使用：是;33、之前是否可以正常使用：是;用户来电称自己就在基站地下没有信号不认可，解释不认可，承诺可退30%月租，用户不认可，要求退还整月月租，或者把信号问题处理好，请尽快联系处理，谢谢！</t>
  </si>
  <si>
    <t>TS202310161220330785</t>
  </si>
  <si>
    <t>杨漫</t>
  </si>
  <si>
    <t>2023-10-17 16:01:47</t>
  </si>
  <si>
    <t>判断省份:湖北&amp;#13;&amp;#10;:移网上网慢&amp;#13;&amp;#10;获取参数:&amp;#13;&amp;#10;获取历史工单:无历史工单&amp;#13;&amp;#10;:下一步&amp;#13;&amp;#10;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amp;#13;&amp;#10;:下一步&amp;#13;&amp;#10;node_255:&amp;#13;&amp;#10;::不同意/已配置&amp;#13;&amp;#10;:在湖北&amp;#13;&amp;#10;:所有APP&amp;#13;&amp;#10;:长期&amp;#13;&amp;#10;:网络无异常&amp;#13;&amp;#10;:1、受理流水号：;2、受理号码：15672492811;3、主叫号码：15672492811;4、被叫号码：;5、客户姓名：杨漫;6、客户级别：二星忠诚用户;7、用户归属地：宜昌市;8、受理员工工号：hubXN23ZH6941;9、手机厂商：;10、投诉渠道：10010客服热线;11、投诉打点范围：0.5千米;12、投诉地址：宜昌市-猇亭区:先锋路与机场路交叉口【猇亭区】;13、网格ID：112925;14、网格名称：YC_B_112925;15、经度：111.458998;16、纬度：30.572926;17、用户现象：未发现网络问题;18、答复口径：您提供的位置周围基站暂时没有发现异常，建议您先进行换机换卡测试并留意观察。;19、网络类型：5G;20、投诉现象最近发生时间：3天至一周;21、语音通话或数据上网：数据;22、室内或室外：室内外;23、手机信号强弱：无信号;24、用户周边使用情况：不清楚;25、主工单流水号：hub169742996406679372;26、语音业务类型：;27、数据业务类型：上网速度慢;28、用户是否接受解释：否;29、公告类型：;30、基站ID：;31、基站名称：;32、其它地方是否正常使用：否;33、之前是否可以正常使用：否;</t>
  </si>
  <si>
    <t>TS202310161152450150</t>
  </si>
  <si>
    <t>李光正</t>
  </si>
  <si>
    <t>2023-10-17 10:50:07</t>
  </si>
  <si>
    <t>:1、受理流水号：;2、受理号码：15672495919;3、主叫号码：15672495919;4、被叫号码：;5、客户姓名：李光正;6、客户级别：五星忠诚用户;7、用户归属地：宜昌市;8、受理员工工号：hubXN221153;9、手机厂商：;10、投诉渠道：10010客服热线;11、投诉打点范围：0.5千米;12、投诉地址：宜昌市-夷陵区:董家河村村委会【樟村坪镇】;13、网格ID：62830;14、网格名称：YC_B_62830;15、经度：111.156548;16、纬度：31.373161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外;23、手机信号强弱：无信号;24、用户周边使用情况：不清楚;25、主工单流水号：hub169742817027598901;26、语音业务类型：;27、数据业务类型：上网速度慢;28、用户是否接受解释：否;29、公告类型：网络信息;30、基站ID：117.1005764;31、基站名称：117.1005764;32、其它地方是否正常使用：否;33、之前是否可以正常使用：否;&amp;#13;&amp;#10;&amp;#13;&amp;#10;用户来电反映在（详细地址：宜昌市-夷陵区:董家河村村委会具体位置用户无法提供）从（时间：近期）开始上网慢（服务状态：正常），周围用户（不能）正常使用，用户（不配合）测试，手机显示（无信号），前台核实因欠费，但用户称没有欠费的时候也是一样的情况，用户要求尽快核实处理，提及投诉联系电话（17354484759）&amp;#13;</t>
  </si>
  <si>
    <t>联系用户已恢复正常使用，后期有问题与测试人员联系，处理人 陈益满 联系电话 18671733750</t>
  </si>
  <si>
    <t>TS202310151726440775</t>
  </si>
  <si>
    <t>冯舒洁</t>
  </si>
  <si>
    <t>2023-10-17 16:25:12</t>
  </si>
  <si>
    <t>主办单位：湖南&amp;#10;客户类别：普通客户&amp;#10;10010是否打通：是&amp;#10;是否二次致电10015：是&amp;#10;是否联系：否&amp;#10;升级倾向：&amp;#10;号码归属省：湖南&amp;#10;SVIP等级：&amp;#10;1.问题类型:;&amp;#10;2.投诉类型:手机信号问题;&amp;#10;3.营业厅地址:;&amp;#10;4.位置信息:湖北三峡职业技术学院;&amp;#10;5.位置发生地:湖北省宜昌市西陵区;&amp;#10;6.投诉内容:手机网络类型:4G；&amp;#10;网络情况:无法上网；&amp;#10;接打电话情况:掉话/单通/无法通话；&amp;#10;APP应用程序是否正常使用:均不正常；&amp;#10;影响范围:所有地点；&amp;#10;其他用户能否正常使用:不了解；&amp;#10;影响时段:全天；&amp;#10;投诉内容:剩余很多流量无法使用；&amp;#10;关联历史投诉流水号:其他问题，请手动查询</t>
  </si>
  <si>
    <t>网络质量：①客户投诉产生的原因：手机无信号。 &amp;#10;②客户投诉问题核查情况及解决方案：收到贵部转办后，我司立即组织调查。经核实属外地号码该区域现网络信号属正常。我司2023-10-16 11:43:49联系客户致电未接，已短信答复如需办理可联系我部，如有疑问可在工作时间（08:30-12:00；14:00 -17:30 ）联系07176921001、13032700872宜昌客服。如用户咨询，请前台 10010话务 中心代为解释，谢谢。&amp;#10;③客户问题满意度：一般。 &amp;#10;④回单人：田群、联系方式：07176921001</t>
  </si>
  <si>
    <t>TS202310161139002329</t>
  </si>
  <si>
    <t>梅华峰</t>
  </si>
  <si>
    <t>2023-10-17 10:48:14</t>
  </si>
  <si>
    <t>州白云机场tT3长站楼信号不好，用户要求解决信号问题</t>
  </si>
  <si>
    <t>网络质量：广州白云国际机场T3航站楼AA。经广州网络部核查，客户投诉地点属于核查投诉点附近站点无异常，已跟用户解释清楚，建议用户换机换卡测试，满意。</t>
  </si>
  <si>
    <t>TS202310151700240250</t>
  </si>
  <si>
    <t>2023-10-17 13:09:14</t>
  </si>
  <si>
    <t>主办单位：江苏&amp;#10;客户类别：星级客户&amp;#10;10010是否打通：否&amp;#10;是否二次致电10015：是&amp;#10;是否联系：否&amp;#10;升级倾向：&amp;#10;号码归属省：江苏&amp;#10;SVIP等级：&amp;#10;1.问题类型:;&amp;#10;2.投诉类型:手机信号问题;&amp;#10;3.营业厅地址:;&amp;#10;4.位置信息:龙舟坪镇黄家坪村;&amp;#10;5.位置发生地:湖北省宜昌市长阳土家族自治县;&amp;#10;6.投诉内容:手机网络类型:H；&amp;#10;网络情况:上网卡顿/掉线/不稳定；&amp;#10;接打电话情况:掉话/单通/无法通话；&amp;#10;APP应用程序是否正常使用:均不正常；&amp;#10;影响范围:所有地点；&amp;#10;其他用户能否正常使用:不能正常使用；&amp;#10;影响时段:0：00-24：00；&amp;#10;投诉内容:信号差，时有时无，电话打不进来；</t>
  </si>
  <si>
    <t>网络质量①客户投诉产生的原因：客户反映网络信号问题&amp;#10;②客户投诉问题核查情况及解决方案：收到贵部转办后，我司立即组织调查。经核实，客户反映长阳龙舟坪镇黄家坪村网络信号问题，多次联系用户联系不上，已经发送短信告知了。用户投诉点基站告警已有工作人员去抢修，暂时没有恢复时间。有疑问可致电我部07176921001为其处理。&amp;#10;③客户问题满意度：我司于2023-10-16 10:22:10联系客户未接。&amp;#10;④回单人:程李晶；联系电话：07176921001</t>
  </si>
  <si>
    <t>TS202310161014200016</t>
  </si>
  <si>
    <t>投诉工单（2021版）&gt;&gt;移网&gt;&gt;【入网】办理&gt;&gt;手、网、短、微厅（含公众号）办理差错/不成功</t>
  </si>
  <si>
    <t>李国芳</t>
  </si>
  <si>
    <t>2023-10-17 13:30:57</t>
  </si>
  <si>
    <t>&amp;#13;&amp;#10;高级模板内容：&amp;#13;&amp;#10;投诉问题描述:用户进线，称通过联通App申请亲情号，操作不成功，提示：请稍后再试，对此用户表示不满，要求投诉，解释无效请处理谢谢&amp;#13;&amp;#10;业务名称:添加亲情号&amp;#13;&amp;#10;办理渠道:中国联通APP&amp;#13;&amp;#10;业务提示:请稍后再试&amp;#13;&amp;#10;用户要求:用户进线，称通过联通App申请亲情号，操作不成功，提示：请稍后再试，对此用户表示不满，要求投诉，解释无效请处理谢谢&amp;#13;</t>
  </si>
  <si>
    <t>系统支撑：经核实客户号码存在未竣工工单，可能影响办理亲情业务，现已撤单，因多次未联系上客户，无法核实客户是否恢复正常，已短信告知，如有疑问可在工作时间（08:30-12:00；14:00-17:30）致电我司宜昌联通13032700872</t>
  </si>
  <si>
    <t>BL202310161806510981</t>
  </si>
  <si>
    <t>王朝昕</t>
  </si>
  <si>
    <t>2023-10-17 14:17:23</t>
  </si>
  <si>
    <t>用户来电表示想要续约5G套餐月费7折优惠（次月生效24个月）（取整）（湖北）麻烦协助处理</t>
  </si>
  <si>
    <t>系统支撑：套餐折扣到期无提醒。客户反映7折优惠失效问题。经核实，属系统支撑不到位导致，已重新勾选赠费合约30元/月*24个月（新）， 次月生效，退23.9-10月套餐差价，合计60元，30元到号码上，另30元到宽带帐户私有，24小时到帐，此费用不可打印发票，满意。</t>
  </si>
  <si>
    <t>TS202310170925370950</t>
  </si>
  <si>
    <t>靳思源</t>
  </si>
  <si>
    <t>2023-10-17 12:28:03</t>
  </si>
  <si>
    <t>用户来电对自己在校园内使用基站流量但是超出扣费不认可要求我方核实流量使用情况并进行处理谢谢！</t>
  </si>
  <si>
    <t>系统支撑：经核实因客户在校园无法使用基站流量包，现已发后台处理，预计本月内恢复，我司申请减免本月费用合计1.7元，24小时到账，此费用不可打印发票，客户满意。</t>
  </si>
  <si>
    <t>TS202310161420470579</t>
  </si>
  <si>
    <t>陈丹妮</t>
  </si>
  <si>
    <t>2023-10-17 11:45:44</t>
  </si>
  <si>
    <t>&amp;#13;&amp;#10;高级模板内容：&amp;#13;&amp;#10;投诉问题描述:用户称自己就在校内使用，为什么还会产生流量费&amp;#13;&amp;#10;争议月份:2023年10月&amp;#13;&amp;#10;争议金额/流量:10&amp;#13;&amp;#10;用户要求:用户要求核实为什么会出现这样的情况，已经多次发生，请协助处理谢谢&amp;#13;</t>
  </si>
  <si>
    <t>系统支撑：因校园基站未免流。减免本月校园内流量扣费10元，系统办理预存享10元赠费，立即到账，此费用无法抵扣往月欠费及打印发票，当月赠送用户20G国内流量，限当月使用，满意</t>
  </si>
  <si>
    <t>TS202310161948230372</t>
  </si>
  <si>
    <t>孟磊</t>
  </si>
  <si>
    <t>2023-10-17 11:50:33</t>
  </si>
  <si>
    <t>主办单位：湖北&amp;#10;客户类别：普通客户&amp;#10;10010是否打通：否&amp;#10;是否二次致电10015：是&amp;#10;是否联系：否&amp;#10;升级倾向：&amp;#10;号码归属省：湖北&amp;#10;SVIP等级：&amp;#10;1.问题类型:;&amp;#10;2.投诉类型:携号转网;&amp;#10;3.营业厅地址:;&amp;#10;4.位置信息:;&amp;#10;5.位置发生地:;&amp;#10;6.投诉内容:宽带到店办理退订了，还是不能转，说有什么亲情网，没办理过，也没享受到服务。&amp;#10;7.携转原因:信号质量差&amp;#10;8.无法携转原因:收不到携转码</t>
  </si>
  <si>
    <t>ZX202310171355020718</t>
  </si>
  <si>
    <t>陈晨</t>
  </si>
  <si>
    <t>2023-10-17 15:16:15</t>
  </si>
  <si>
    <t>用户来电对于亲情号解除次月生效表示不认可要求立即生效携号转网</t>
  </si>
  <si>
    <t>2023-10-17 14:04:10用户已携出</t>
  </si>
  <si>
    <t>BL202310170911310755</t>
  </si>
  <si>
    <t>金素芳</t>
  </si>
  <si>
    <t>2023-10-17 11:15:14</t>
  </si>
  <si>
    <t>用户在携出的时候无法收到授权码，麻烦后台核实，用户现在在营业厅，请尽快</t>
  </si>
  <si>
    <t>携号转网（西陵）：客户已成功办理携出，满意</t>
  </si>
  <si>
    <t>TS202310171604442159</t>
  </si>
  <si>
    <t>2023-10-17 16:59:11</t>
  </si>
  <si>
    <t>主办单位：湖北&amp;#10;客户类别：普通客户&amp;#10;10010是否打通：是&amp;#10;是否二次致电10015：是&amp;#10;是否联系：是&amp;#10;升级倾向：市长热线12345&amp;#10;号码归属省：湖北&amp;#10;SVIP等级：&amp;#10;预处理名称:产品订购一键诊断&amp;#13;&amp;#10;业务产品类型:反映其他业务问题&amp;#13;&amp;#10;用户是否接受:用户不接受&amp;#13;&amp;#10;是否知情订购:不知情订购&amp;#13;&amp;#10;是否授权范围:否&amp;#13;&amp;#10;备注:用户要求取消主副卡关系（泛携转）要求20分钟内联系有市长热线投诉倾向&amp;#13;</t>
  </si>
  <si>
    <t>携号转网①客户基本资料：业务号码：15549342805、客户姓名： 胡正柳、套餐情况： 腾讯大王卡；客户反映携号转网； ②首次联系客户时间：2023-10-15 15:32:32 ③投诉核查处理情况：收到贵部转办，我司立即组织核查。客户因携出要求取消主副卡关系，前期工单已取消，号码符合携出条件。 ④答复客户时间及客户满意度评价：根据上述核实情况，我司于2023-10-17 16:38:32联系客户满意。回单人：颜晶、联系方式：07176921001 ⑤投诉核查关联材料：无</t>
  </si>
  <si>
    <t>BL202310171350451969</t>
  </si>
  <si>
    <t>孟昌春</t>
  </si>
  <si>
    <t>2023-10-17 14:14:38</t>
  </si>
  <si>
    <t>&amp;#13;&amp;#10;高级模板内容：&amp;#13;&amp;#10;需区域二线受理的业务:用户无法提供验证码&amp;#13;&amp;#10;用户需办理业务名称:尊享权益包（青铜版）次月生效（已停售）；5G会员权益包（次月生效）&amp;#13;&amp;#10;业务办理类型:取消&amp;#13;&amp;#10;业务生效时间:次月生效&amp;#13;&amp;#10;是否已按规范验证用户信息:无需验证&amp;#13;</t>
  </si>
  <si>
    <t>BL202310171030451840</t>
  </si>
  <si>
    <t>刘孝天</t>
  </si>
  <si>
    <t>2023-10-17 14:07:36</t>
  </si>
  <si>
    <t>&amp;#13;&amp;#10;高级模板内容：&amp;#13;&amp;#10;需区域二线受理的业务:用户无法提供验证码&amp;#13;&amp;#10;用户需办理业务名称:取消	快手25G流量合约包腾讯王卡-39元5G版超级会员（黄金版）-立即生效炫彩通信助理包6元版（立即生效）&amp;#13;&amp;#10;业务办理类型:取消&amp;#13;&amp;#10;业务生效时间:次月生效&amp;#13;&amp;#10;是否已按规范验证用户信息:无需验证&amp;#13;</t>
  </si>
  <si>
    <t>BL202310171017571644</t>
  </si>
  <si>
    <t>晏海清</t>
  </si>
  <si>
    <t>2023-10-17 14:39:49</t>
  </si>
  <si>
    <t>[65岁以上老人]&amp;#13;&amp;#10;高级模板内容：&amp;#13;&amp;#10;需区域二线受理的业务:用户无法提供验证码&amp;#13;&amp;#10;用户需办理业务名称:畅想彩铃10元包月炫彩通信助理包6元版（立即生效）&amp;#13;&amp;#10;业务办理类型:取消&amp;#13;&amp;#10;业务生效时间:立即生效&amp;#13;&amp;#10;是否已按规范验证用户信息:是&amp;#13;</t>
  </si>
  <si>
    <t>BL202310170758200317</t>
  </si>
  <si>
    <t>彭祥梅</t>
  </si>
  <si>
    <t>2023-10-17 09:35:39</t>
  </si>
  <si>
    <t>[65岁以上老人]&amp;#13;&amp;#10;高级模板内容：&amp;#13;&amp;#10;需区域二线受理的业务:用户无法提供验证码&amp;#13;&amp;#10;用户需办理业务名称:炫彩通信助理包-云盘版-立即生效（湖北）&amp;#13;&amp;#10;业务办理类型:取消&amp;#13;&amp;#10;业务生效时间:次月生效&amp;#13;&amp;#10;是否已按规范验证用户信息:是&amp;#13;&amp;#10;备注（如开通流量包、语音包请备注清楚当月有效/长期有效）:要求关闭&amp;#13;</t>
  </si>
  <si>
    <t>BL202310162106362419</t>
  </si>
  <si>
    <t>王世茂</t>
  </si>
  <si>
    <t>2023-10-17 09:05:37</t>
  </si>
  <si>
    <t>&amp;#13;&amp;#10;高级模板内容：&amp;#13;&amp;#10;需区域二线受理的业务:用户无法提供验证码&amp;#13;&amp;#10;用户需办理业务名称:5G加油包29元10GB首月优惠版（立即生效）&amp;#13;&amp;#10;业务办理类型:取消&amp;#13;&amp;#10;业务生效时间:立即生效&amp;#13;&amp;#10;是否已按规范验证用户信息:无需验证&amp;#13;</t>
  </si>
  <si>
    <t>BL202310162050512338</t>
  </si>
  <si>
    <t>071700863294</t>
  </si>
  <si>
    <t>陈剑波</t>
  </si>
  <si>
    <t>2023-10-17 10:34:33</t>
  </si>
  <si>
    <t>用户要求取消15元提速包(湖北)（立即生效，次月收费）-新，我方系统取消不了，已建议保留用户坚持要取消，请公司处理</t>
  </si>
  <si>
    <t>BL202310161933051802</t>
  </si>
  <si>
    <t>方家英</t>
  </si>
  <si>
    <t>2023-10-17 09:36:56</t>
  </si>
  <si>
    <t>&amp;#13;&amp;#10;高级模板内容：&amp;#13;&amp;#10;需区域二线受理的业务:用户无法提供验证码&amp;#13;&amp;#10;用户需办理业务名称:优酷视频4GB流量加会员轻合约包&amp;#13;&amp;#10;业务办理类型:取消&amp;#13;&amp;#10;业务生效时间:立即生效&amp;#13;&amp;#10;是否已按规范验证用户信息:是&amp;#13;</t>
  </si>
  <si>
    <t>BL202310161749280770</t>
  </si>
  <si>
    <t>向海洲</t>
  </si>
  <si>
    <t>2023-10-17 09:08:17</t>
  </si>
  <si>
    <t>&amp;#13;&amp;#10;高级模板内容：&amp;#13;&amp;#10;需区域二线受理的业务:用户无法提供验证码&amp;#13;&amp;#10;用户需办理业务名称:湖北宜昌预存话费得流量短信包24个月-立即&amp;#13;&amp;#10;业务办理类型:取消&amp;#13;&amp;#10;业务生效时间:次月生效&amp;#13;&amp;#10;是否已按规范验证用户信息:是&amp;#13;</t>
  </si>
  <si>
    <t>BL202310161747220751</t>
  </si>
  <si>
    <t>钟静</t>
  </si>
  <si>
    <t>2023-10-17 09:34:34</t>
  </si>
  <si>
    <t>【2022年上工信部测评重保用户】【2022年上工信部测评重保用户】【2022年上工信部测评重保用户】&amp;#13;&amp;#10;高级模板内容：&amp;#13;&amp;#10;需区域二线受理的业务:用户无法提供验证码&amp;#13;&amp;#10;用户需办理业务名称:炫彩通信助理包体验版-立即生效（湖北）&amp;#13;&amp;#10;业务办理类型:开通&amp;#13;&amp;#10;业务生效时间:立即生效&amp;#13;&amp;#10;是否已按规范验证用户信息:是&amp;#13;</t>
  </si>
  <si>
    <t>BL202310161732120556</t>
  </si>
  <si>
    <t>杜开成</t>
  </si>
  <si>
    <t>2023-10-17 09:10:22</t>
  </si>
  <si>
    <t>&amp;#13;&amp;#10;高级模板内容：&amp;#13;&amp;#10;需区域二线受理的业务:用户无法提供验证码&amp;#13;&amp;#10;用户需办理业务名称:腾讯游戏畅玩包（前向）&amp;#13;&amp;#10;业务办理类型:取消&amp;#13;&amp;#10;业务生效时间:立即生效&amp;#13;&amp;#10;是否已按规范验证用户信息:无需验证&amp;#13;&amp;#10;备注（如开通流量包、语音包请备注清楚当月有效/长期有效）:用户收不到验证码，烦请尽快协助取消，谢谢&amp;#13;</t>
  </si>
  <si>
    <t>BL202310161724060452</t>
  </si>
  <si>
    <t>2023-10-17 09:10:21</t>
  </si>
  <si>
    <t>&amp;#13;&amp;#10;高级模板内容：&amp;#13;&amp;#10;需区域二线受理的业务:用户无法提供验证码&amp;#13;&amp;#10;用户需办理业务名称:关闭上网功能&amp;#13;&amp;#10;业务办理类型:取消&amp;#13;&amp;#10;业务生效时间:立即生效&amp;#13;&amp;#10;是否已按规范验证用户信息:是&amp;#13;&amp;#10;备注（如开通流量包、语音包请备注清楚当月有效/长期有效）:无&amp;#13;</t>
  </si>
  <si>
    <t>BL202310161610571869</t>
  </si>
  <si>
    <t>艾士杰</t>
  </si>
  <si>
    <t>2023-10-17 09:14:37</t>
  </si>
  <si>
    <t>&amp;#13;&amp;#10;高级模板内容：&amp;#13;&amp;#10;需区域二线受理的业务:用户无法提供验证码&amp;#13;&amp;#10;用户需办理业务名称:保号停机&amp;#13;&amp;#10;业务办理类型:取消&amp;#13;&amp;#10;业务生效时间:立即生效&amp;#13;&amp;#10;是否已按规范验证用户信息:是&amp;#13;</t>
  </si>
  <si>
    <t>BL202310161316512185</t>
  </si>
  <si>
    <t>2023-10-17 09:11:08</t>
  </si>
  <si>
    <t>ZX202310151618351003</t>
  </si>
  <si>
    <t>杨晓涵</t>
  </si>
  <si>
    <t>2023-10-17 09:03:21</t>
  </si>
  <si>
    <t>判断省分:湖北&amp;#13;&amp;#10;:失败&amp;#13;&amp;#10;node_42:&amp;#13;&amp;#10;:无合约/简单合约&amp;#13;&amp;#10;:单卡/移移融合副卡套餐&amp;#13;&amp;#10;获取用户证件类型::不认可&amp;#13;&amp;#10;:&amp;#13;&amp;#10;&amp;#13;&amp;#10;高级模板内容：&amp;#13;&amp;#10;问题描述:销户&amp;#13;&amp;#10;第二联系方式:15549330172&amp;#13;&amp;#10;销户原因:不用了&amp;#13;&amp;#10;用户要求:销户&amp;#13;</t>
  </si>
  <si>
    <t>业务办理：号码销户，客服部已操作销户，满意。</t>
  </si>
  <si>
    <t>ZX202310151055381256</t>
  </si>
  <si>
    <t>2023-10-17 09:14:43</t>
  </si>
  <si>
    <t>判断省分:湖北&amp;#10;:失败&amp;#10;node_42:&amp;#10;:其他合约&amp;#10;:异地&amp;#10;:不认可/无法提供相关证件&amp;#10;:&amp;#10;&amp;#10;高级模板内容：&amp;#10;问题描述:用户来电要求销户本机号码及主卡同时销户绑定的宽带，前台挽留失败，用户表示当前人在上海，无法前往归属地营业厅处理，要求线上直接销户或者给出处理方案，请协助，谢谢&amp;#10;第二联系方式:18086224369&amp;#10;销户原因:当前不需要使用了&amp;#10;用户要求:用户来电要求销户本机号码及主卡同时销户绑定的宽带，前台挽留失败，用户表示当前人在上海，无法前往归属地营业厅处理，要求线上直接销户或者给出处理方案，请协助，谢谢</t>
  </si>
  <si>
    <t>ZX202310151509140519</t>
  </si>
  <si>
    <t>071703339793</t>
  </si>
  <si>
    <t>秦彩群</t>
  </si>
  <si>
    <t>2023-10-17 14:39:48</t>
  </si>
  <si>
    <t>判断省分:湖北&amp;#13;&amp;#10;:被动办理宽带&amp;#13;&amp;#10;:不需要&amp;#13;&amp;#10;:&amp;#13;&amp;#10;&amp;#13;&amp;#10;高级模板内容：&amp;#13;&amp;#10;问题描述:湖北IPTV产品套餐注销，没有安装过机顶盒&amp;#13;&amp;#10;第二联系方式:13264906368&amp;#13;&amp;#10;销户原因:没有安装过&amp;#13;&amp;#10;用户要求:IPTV销户&amp;#13;</t>
  </si>
  <si>
    <t>业务办理：用户反映需取消IPTV产品，致电未接，已短信答复如需办理可联系我部，如有疑问可在工作时间（08:30-12:00；14:00 -17:30 ）联系07176921001、13032700872宜昌客服。如用户咨询，请前台 10010话务 中心代为解释，谢谢。</t>
  </si>
  <si>
    <t>ZX202310151426330205</t>
  </si>
  <si>
    <t>071701019104</t>
  </si>
  <si>
    <t>曹必凤</t>
  </si>
  <si>
    <t>2023-10-17 09:03:57</t>
  </si>
  <si>
    <t>#2022重保客户#071701019104命中精准预判服务场景:[65岁以上老人]&amp;#13;&amp;#10;用户表示被动办理IPTV业务，现要求取消，请尽快处理并回复</t>
  </si>
  <si>
    <t>业务办理：用户需取消IPTV业务，经核实用户需取消IPTV业务沟通后并不是不知情，现已操作取消成功，满意。</t>
  </si>
  <si>
    <t>ZX202310171401540783</t>
  </si>
  <si>
    <t>陈恩泽</t>
  </si>
  <si>
    <t>2023-10-17 16:37:51</t>
  </si>
  <si>
    <t>用户要求办理联通PLUS白银会员月卡0元/月（立即生效），请联系处理，谢谢</t>
  </si>
  <si>
    <t>业务办理：用户要求办理联通PLUS白银会员月卡0元/月（立即生效），系统无勾选项，建议关注其他优惠活动，用户表示知晓。</t>
  </si>
  <si>
    <t>BL202310161605571815</t>
  </si>
  <si>
    <t>程寅虎</t>
  </si>
  <si>
    <t>2023-10-17 14:07:46</t>
  </si>
  <si>
    <t>用户进线要求开通可以解开本套餐：米粉卡限速的流量包，前台核实无对应资费，用户要求我方确认能解除限速的流量包资费，辛苦核实，谢谢。</t>
  </si>
  <si>
    <t>业务办理：经核实客户已自行开通冰激凌加速包自动版，我司多次未联系上客户，如有疑问可在工作时间（08:30-12:00；14:00-17:30）致电我司宜昌联通13032700872</t>
  </si>
  <si>
    <t>BL202310161603161776</t>
  </si>
  <si>
    <t>刘宇阳</t>
  </si>
  <si>
    <t>2023-10-17 09:02:47</t>
  </si>
  <si>
    <t>15671035701命中精准预判服务场景:[该用户有申诉倾向，请注意受理态度，查询近三天工单记录，积极解决用户问题。]&amp;#13;&amp;#10;来电要求办理PLUS白银会员0元月卡，解释不认可，称其他人都办理了</t>
  </si>
  <si>
    <t>业务办理：开通PLUS白银会员0元月卡 查询无此活动选项 ，无法办理，已联系客户解释说明，客户表示知晓。</t>
  </si>
  <si>
    <t>BL202310161708470222</t>
  </si>
  <si>
    <t>2023-10-17 15:09:28</t>
  </si>
  <si>
    <t>用户要求为其13117270228和15571709018这两个号码办理联通PLUS白银会员月卡0元/月（立即生效），请联系处理，谢谢</t>
  </si>
  <si>
    <t>业务办理：联通PULS白银会员月卡0元/月（立即生效），已告知用户无此业务无法办理，用户知晓满意</t>
  </si>
  <si>
    <t>BL202310171117530064</t>
  </si>
  <si>
    <t>王道清</t>
  </si>
  <si>
    <t>2023-10-17 14:57:48</t>
  </si>
  <si>
    <t>15571764398命中精准预判服务场景:[65岁以上老人]&amp;#13;&amp;#10;产品类型:SP产品;产品名称:AR视频彩铃酷趣会员15元包月;产品描述:AR视频彩铃酷趣会员15元包月;产品ID:4900772000;开始时间:2023-07-3013:34:24;结束时间:2029-12-3123:59:59;订购渠道:湖北杭州翔羽线上业务代理(宜昌);客户确认方式:无。&amp;#13;&amp;#10;查询增值业务:&amp;#13;&amp;#10;合约信息查询:&amp;#13;&amp;#10;系统查询到有产品信息&amp;#13;&amp;#10;:无确认方式&amp;#13;&amp;#10;客户不了解此业务，要求取消或投诉&amp;#13;&amp;#10;维系挽留:不接受&amp;#13;&amp;#10;一键退订:‘一键退订’按钮操作提示操作失败/‘退订选择’置灰&amp;#13;&amp;#10;:仍然退订失败&amp;#13;&amp;#10;无法收到验证码，用户要求取消，烦请后台处理&amp;#13;</t>
  </si>
  <si>
    <t>业务办理：取消AR视频彩铃酷趣会员15元包月业务，已取消，联系用户未接，已短信告知有疑问可致电我部07176921001为其处理</t>
  </si>
  <si>
    <t>BL202310161549531603</t>
  </si>
  <si>
    <t>2023-10-17 09:13:36</t>
  </si>
  <si>
    <t>要求办理联通PLUS白银会员月卡0元，执意要求反馈办理</t>
  </si>
  <si>
    <t>业务办理：已办理联通PLUS白银会员月卡0元，立即生效，多次联系用户未接听，已短信告知用户结果，若用户来电烦请代为解释或告知用户与本地服务监督热线13032700872（工作时间8:30-12:00 14:00-17:30工作时间）联系。</t>
  </si>
  <si>
    <t>BL202310171244451207</t>
  </si>
  <si>
    <t>王凯</t>
  </si>
  <si>
    <t>2023-10-17 14:32:48</t>
  </si>
  <si>
    <t>用户要求办理0元联通plus黄金会员已告知用户暂时未查询到用户不认可</t>
  </si>
  <si>
    <t>业务办理：已告知客户套餐不支持开通0元联通plus黄金会员，客户知晓，认可</t>
  </si>
  <si>
    <t>BL202310161807030985</t>
  </si>
  <si>
    <t>2023-10-17 14:18:13</t>
  </si>
  <si>
    <t>用户来电要求在线赠送4GB流量,解释不认可,请核实处理.</t>
  </si>
  <si>
    <t>业务办理：已赠送0元4GB流量，本月内有效，客户满意。</t>
  </si>
  <si>
    <t>BL202310151824321068</t>
  </si>
  <si>
    <t>李秀虎</t>
  </si>
  <si>
    <t>2023-10-17 11:08:30</t>
  </si>
  <si>
    <t>用户来电反映要求续约预存话费享折扣优惠档位五（立即生效*24个月）-湖北政企专属，请核实处理</t>
  </si>
  <si>
    <t>业务办理：用户反映需办理约预存话费享折扣优惠 档位五，查询号卡已办理【到期时间2024-06-30 23:59:59】 存240元分12个月返还（湖北）存费得礼 ，现线上无对应勾选项，暂未办理预存话费享折扣优惠 档位五致电未接，已短信答复如需办理可联系我部，如有疑问可在工作时间（08:30-12:00；14:00 -17:30 ）联系07176921001、13032700872宜昌客服。如用户咨询，请前台 10010话务 中心代为解释，谢谢。</t>
  </si>
  <si>
    <t>BL202310151633402220</t>
  </si>
  <si>
    <t>杨成东</t>
  </si>
  <si>
    <t>2023-10-17 14:05:04</t>
  </si>
  <si>
    <t>用户来电反映五折活动失效了，要求续约，烦请后台处理</t>
  </si>
  <si>
    <t>业务办理：用户需办理5折活动，现为用户办理存量5G畅爽套餐享69元赠费（次月生效）湖北【合约时间：2023-11-01至2024-10-31】 等同5折，致电未接，已短信答复如需办理可联系我部，如有疑问可在工作时间（08:30-12:00；14:00 -17:30 ）联系07176921001、13032700872宜昌客服。如用户咨询，请前台 10010话务 中心代为解释，谢谢。</t>
  </si>
  <si>
    <t>BL202310160957341566</t>
  </si>
  <si>
    <t>陈先梅</t>
  </si>
  <si>
    <t>2023-10-17 11:00:34</t>
  </si>
  <si>
    <t>用户反映需要取消合约已续湖北宜昌预存话费得流量短信包24个月-立即（已停售），一线解释不通，请协助</t>
  </si>
  <si>
    <t>业务办理：用户需取消宜昌预存话费得流量短信包24个月，经核实现已为用户取消成功，用户满意。</t>
  </si>
  <si>
    <t>TS202310161923460006</t>
  </si>
  <si>
    <t>陈亚辉</t>
  </si>
  <si>
    <t>2023-10-17 13:34:10</t>
  </si>
  <si>
    <t>&amp;#13;&amp;#10;高级模板内容：&amp;#13;&amp;#10;投诉问题描述:用户进行，要求办理联通plus白银会员月卡0元/月，烦请处理。谢谢。&amp;#13;&amp;#10;办理渠道:营业厅&amp;#13;&amp;#10;无法办理原因:未查询到该活动&amp;#13;&amp;#10;用户要求:用户进行，要求办理联通plus白银会员月卡0元/月，烦请处理。谢谢。&amp;#13;</t>
  </si>
  <si>
    <t>业务办理：用户要求办理联通plus白银会员月卡0元/月，已跟用户解释清楚，该套餐不支持该活动，无法办理，用户表示认可，满意。</t>
  </si>
  <si>
    <t>BL202310171123400145</t>
  </si>
  <si>
    <t>2023-10-17 14:08:15</t>
  </si>
  <si>
    <t>前工单BL202310141553591484用户再次来电说考虑好了要求续约</t>
  </si>
  <si>
    <t>业务办理：用户要求办理 存量5G畅爽套餐享139元赠费（次月生效）湖北 ，满意。</t>
  </si>
  <si>
    <t>TS202310161444441160</t>
  </si>
  <si>
    <t>林思祥</t>
  </si>
  <si>
    <t>2023-10-17 16:30:36</t>
  </si>
  <si>
    <t>主办单位：湖北&amp;#10;客户类别：普通客户&amp;#10;10010是否打通：是&amp;#10;是否二次致电10015：是&amp;#10;是否联系：是&amp;#10;升级倾向：无&amp;#10;号码归属省：湖北&amp;#10;SVIP等级：&amp;#10;----&amp;#13;&amp;#10;高级模板内容：&amp;#13;&amp;#10;客户核心诉求及问题补充:用户对月租费用不认可要求取消；【联通组网】家庭WiFi服务费-全国费用请联系处理&amp;#13;</t>
  </si>
  <si>
    <t>业务办理①客户基本资料：业务号码：13227261077、客户姓名：林思祥、套餐情况：畅爽冰激凌5G套餐199元（基础版）；客户反映业务取消的问题&amp;#10;②首次联系客户时间：2023-10-16  16:58:13&amp;#10;③投诉核查处理情况：收到贵部转办，我司立即组织核查，经核实，客户要求取消组网业务，已告知用户携带超级WIFI设备前往营业厅取消即可，用户知晓，满意。&amp;#10;④答复客户时间及客户满意度评价：根据上述核实情况，我司于2023-10-16 16:58:13 联系客户满意，回单人：程李晶、联系方式：07176921001&amp;#10;⑤投诉核查关联材料：无</t>
  </si>
  <si>
    <t>TS202310161141232382</t>
  </si>
  <si>
    <t>刘耘</t>
  </si>
  <si>
    <t>2023-10-17 16:08:43</t>
  </si>
  <si>
    <t>#重要客户#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办理音乐子卡流量权益服务4900800400，转宜昌本地客服处理&amp;#10;8.办理业务的名称:办理音乐子卡流量权益服务&amp;#10;8.无法办理的渠道:10010客服热线</t>
  </si>
  <si>
    <t>业务办理①客户投诉产生的原因：开通音乐子卡流量权益服务。 ②客户投诉问题核查情况及解决方案：收到贵部转办后，我司立即组织调查。经核实，客户要求办理音乐子卡流量权益服务。系统无此优惠选项，无法办理，多次 致电未接，已短信告知可在工作时间（08:30-12:00；14:00-17:30）联系07176921001、13032700872宜昌客服。③客户问题满意度：未联系上。④回单人:宜昌客服王晓玉；联系电话：07176921001。</t>
  </si>
  <si>
    <t>TS202310131433432481</t>
  </si>
  <si>
    <t>2023-10-17 10:14:39</t>
  </si>
  <si>
    <t>主办单位：湖北&amp;#10;客户类别：重复投诉&amp;#10;10010是否打通：是&amp;#10;是否二次致电10015：是&amp;#10;是否联系：是&amp;#10;升级倾向：工信部&amp;#10;号码归属省：湖北&amp;#10;SVIP等级：&amp;#10;用户来电投诉举报湖北宜昌联通公司非法盗取用户信息，没有经过用户本人同意乱私自开联通号卡15571754640，不满，从哪获取用户的信息TS202310071201249219已办结，已解释，不认可，要求合理的解释，有工信部投诉倾向，请重视处理，</t>
  </si>
  <si>
    <t>业务管理①客户基本资料：业务号码：15571754640、客户姓名：刘世林、套餐情况：小天卡-2023；客户反映号码开户问题 ②首次联系客户时间：2023-10-13 15:50:08 ③投诉核查处理情况：收到贵部转办，我司立即组织核查，经核实，客户号码于2023-09-23 15:00:57通过湖北省宜昌市OMO线上渠道自主申请，实名制入网（客户签字入网协议及订单截图凭证见附件），不存在客户描述的盗用个人信息随便开卡的情况。现联系机主本人解释沟通，机主表示保留卡号继续使用无异议，同时了解到因客户为异地电信代理商，因意向给客户办卡，知道客户办理联通卡后不满。已联系客户解释说明，满意度一般。 ④答复客户时间及客户满意度评价：根据上述情况我司于2023-10-13 18:40:08联系客户解释，客户一般 回单人:宜昌客服王晓玉；联系电话：07176921001。 ⑤投诉核查关联材料：无</t>
  </si>
  <si>
    <t>BL202310171337251808</t>
  </si>
  <si>
    <t>冯少飞</t>
  </si>
  <si>
    <t>2023-10-17 16:30:49</t>
  </si>
  <si>
    <t>用户要求办理联通PLUS白银会员月卡0元/月，解释不认可，请尽快处理，谢谢&amp;#13;</t>
  </si>
  <si>
    <t>业务办理：用户要求办理联通PLUS白银会员月卡0元/月，已跟用户解释套餐不支持，无法办理，用户知悉挂机，满意。</t>
  </si>
  <si>
    <t>BL202310151752230719</t>
  </si>
  <si>
    <t>陈长珍</t>
  </si>
  <si>
    <t>2023-10-17 09:03:11</t>
  </si>
  <si>
    <t>用户要求继续办理5G冰激凌套餐5折（次月生效24个月）（取整）（合约）（湖北宜昌）合约，请尽快办理</t>
  </si>
  <si>
    <t>业务办理：用户要求办理套餐5折优惠，系统无勾选项，已协商客户办理存量5G畅爽套餐享49元赠费 ，客户表示考虑。</t>
  </si>
  <si>
    <t>BL202310171020351675</t>
  </si>
  <si>
    <t>覃万芳</t>
  </si>
  <si>
    <t>2023-10-17 14:06:32</t>
  </si>
  <si>
    <t>22年Q3Q4重点客户用户来电要求继续办理5G套餐月费7折优惠（立即生效24个月）（取整）（湖北）这个活动，不方便到营业厅去咨询办理，要求加急处理谢谢</t>
  </si>
  <si>
    <t>业务办理：用户要求办理套餐7折优惠，系统无勾选项，已协商办理月赠30元*24个月，次月生效，用户满意。</t>
  </si>
  <si>
    <t>BL202310161852241436</t>
  </si>
  <si>
    <t>2023-10-17 14:12:09</t>
  </si>
  <si>
    <t>5G套餐月费7折优惠（次月生效12个月）（湖北）&amp;#13;&amp;#10;申请续约，有携号转网的倾向。</t>
  </si>
  <si>
    <t>业务办理：用户要求办理套餐7折优惠，系统无勾选项，已协商转资畅越冰激凌99元套餐+网龄计划合约，月赠30元*24个月，次月生效，用户满意。</t>
  </si>
  <si>
    <t>BL202310171218500887</t>
  </si>
  <si>
    <t>田太阳</t>
  </si>
  <si>
    <t>2023-10-17 14:19:11</t>
  </si>
  <si>
    <t>18572358607命中精准预判服务场景:[65岁以上老人]&amp;#13;&amp;#10;用户来电反馈说自己现在人在外地还想继续续约这个合约：预存话费享折扣优惠档位三（次月生效*24个月）-湖北政企专属要求在线进行续约请后台工作人员尽快的进行回复对接谢谢&amp;#13;</t>
  </si>
  <si>
    <t>业务办理：用户要求办理套餐三折活动，已为用户办理存量5G畅爽套餐享89元赠费（次月生效）湖北 ，活动期12个月，满意。</t>
  </si>
  <si>
    <t>TS202310162000280541</t>
  </si>
  <si>
    <t>何一曼</t>
  </si>
  <si>
    <t>2023-10-17 15:45:47</t>
  </si>
  <si>
    <t>&amp;#13;&amp;#10;高级模板内容：&amp;#13;&amp;#10;投诉问题描述:用户要求办理联通plus白银会员0元月包&amp;#13;&amp;#10;办理渠道:中国联通APP&amp;#13;&amp;#10;无法办理原因:无渠道办理&amp;#13;&amp;#10;用户要求:尽快处理&amp;#13;</t>
  </si>
  <si>
    <t>业务规则：现已无联通plus白银会员0元产品，暂无法订购，多次联系用户未接听，已短信告知用户结果，若用户来电烦请代为解释或告知用户与本地服务监督热线13032700872（工作时间8:30-12:00 14:00-17:30工作时间）联系。</t>
  </si>
  <si>
    <t>TS202310161800331127</t>
  </si>
  <si>
    <t>2023-10-17 14:59:27</t>
  </si>
  <si>
    <t>[该用户有申诉倾向，请注意受理态度，查询近三天工单记录，积极解决用户问题。]&amp;#13;&amp;#10;高级模板内容：&amp;#13;&amp;#10;投诉问题描述:用户要求办理联通plus白银会员0元&amp;#13;&amp;#10;办理渠道:营业厅&amp;#13;&amp;#10;无法办理原因:在线无法办理&amp;#13;&amp;#10;用户要求:尽快处理&amp;#13;</t>
  </si>
  <si>
    <t>业务规则：现已无联通plus白银会员0元产品，暂无法订购，已向用户解释，用户知晓，满意</t>
  </si>
  <si>
    <t>BL202310171217540874</t>
  </si>
  <si>
    <t>2023-10-17 15:45:29</t>
  </si>
  <si>
    <t>用户来电说移动每个月都有免费流量赠送，要求免费赠送流量，不然就携号转网</t>
  </si>
  <si>
    <t>业务办理：用户要求每月免费赠送流量，系统无勾选项，建议下载中国联通APP，首页有壕礼月月送活动，可进入参与抽奖，用户表示知晓。</t>
  </si>
  <si>
    <t>TS202310171510460960</t>
  </si>
  <si>
    <t>肖运会</t>
  </si>
  <si>
    <t>2023-10-17 17:11:11</t>
  </si>
  <si>
    <t>[65岁以上老人]判断省分:湖北&amp;#10;:流量费争议&amp;#10;:流量包定制争议&amp;#10;:不认可&amp;#10;:未享受&amp;#10;:小于等于500元，且仅限单倍、月份不超过12个月&amp;#10;:&amp;#10;&amp;#10;高级模板内容：&amp;#10;投诉问题描述:用户对于不知情开通：云加速5G畅玩加油包(湖北)，对于扣费不满，要求退费，已解释资费情况挽留无效，承诺服务补救，用户认可，请处理，谢谢！&amp;#10;业务名称:云加速5G畅玩加油包(湖北)&amp;#10;争议月份:2023年10月&amp;#10;争议金额:20&amp;#10;是否承诺退费:是&amp;#10;用户要求:退费</t>
  </si>
  <si>
    <t>BL202310171031571863</t>
  </si>
  <si>
    <t>范小平</t>
  </si>
  <si>
    <t>2023-10-17 15:11:03</t>
  </si>
  <si>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AR彩铃酷趣会员5G加油包&amp;#10;办理渠道:无&amp;#10;赔付月份：:2023年10月&amp;#10;返还倍率:单倍&amp;#10;赔付金额：:20&amp;#10;是否已经取消业务:是&amp;#10;是否承诺退费：:是&amp;#10;用户是否需要回复：:否&amp;#10;用户要求：:已承诺退费，用户认可，请协助，谢谢</t>
  </si>
  <si>
    <t>BL202310171449290160</t>
  </si>
  <si>
    <t>张昌英</t>
  </si>
  <si>
    <t>2023-10-17 17:10:26</t>
  </si>
  <si>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amp;#10;办理渠道:湖北杭州翔羽线上业务代理(宜昌)&amp;#10;赔付月份：:2023年10月&amp;#10;返还倍率:单倍&amp;#10;赔付金额：:20&amp;#10;是否已经取消业务:是&amp;#10;是否承诺退费：:是&amp;#10;用户是否需要回复：:否&amp;#10;用户要求：:退费</t>
  </si>
  <si>
    <t>TS202310161705512364</t>
  </si>
  <si>
    <t>傅良平</t>
  </si>
  <si>
    <t>2023-10-17 09:28:16</t>
  </si>
  <si>
    <t>[65岁以上老人]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来电反映没有开通过流量包要求退费&amp;#13;&amp;#10;业务名称:云加速5G畅玩加油包(湖北)（已停售）下月生效&amp;#13;&amp;#10;争议月份:2023年10月&amp;#13;&amp;#10;争议金额:20&amp;#13;&amp;#10;是否承诺退费:是&amp;#13;&amp;#10;用户要求:尽快处理退费谢谢！&amp;#13;</t>
  </si>
  <si>
    <t>TS202310171223200075</t>
  </si>
  <si>
    <t>黄谷平</t>
  </si>
  <si>
    <t>2023-10-17 15:15:12</t>
  </si>
  <si>
    <t>22年Q3Q4重点客户判断省分:湖北&amp;#10;:移网电话营销费用争议（套餐资费/融合宽带/副卡功能费类除外）&amp;#10;:不认可&amp;#10;:大于500元&amp;#10;:&amp;#10;&amp;#10;高级模板内容：&amp;#10;是否10016外呼:不记得&amp;#10;电话外呼号码:无法提供&amp;#10;渠道名称:湖北杭州翔羽线上业务代理(宜昌)&amp;#10;反应问题涉及场景:未经同意订购业务&amp;#10;产品名称:职场菁英畅阅5G加油包（湖北）&amp;#10;争议月份:2023年8月、2023年9月&amp;#10;是否承诺退费:否&amp;#10;承诺退费金额:0&amp;#10;是否取消业务（如取消失败，需加上系统报错的提示）:已取消&amp;#10;是否需要回复:是&amp;#10;用户要求:要求回复告知具体是怎么办理的，有没有确认，有没有签字</t>
  </si>
  <si>
    <t>BL202310171512090402</t>
  </si>
  <si>
    <t>江正生</t>
  </si>
  <si>
    <t>2023-10-17 17:27:13</t>
  </si>
  <si>
    <t>[65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专业版）	好看铃声6元包月	沃阅读-5G畅阅-经管学堂20元	云加速5G畅玩加油包(湖北)&amp;#10;办理渠道:云加速（专业版）	好看铃声6元包月	沃阅读-5G畅阅-经管学堂20元	云加速5G畅玩加油包(湖北)&amp;#10;赔付月份：:2023年9月、2023年10月&amp;#10;返还倍率:单倍&amp;#10;赔付金额：:101&amp;#10;是否已经取消业务:是&amp;#10;是否承诺退费：:是&amp;#10;用户是否需要回复：:否&amp;#10;用户要求：:已承诺退费</t>
  </si>
  <si>
    <t>BL202310171141040404</t>
  </si>
  <si>
    <t>辛平</t>
  </si>
  <si>
    <t>2023-10-17 15:12:24</t>
  </si>
  <si>
    <t>【2022年上工信部测评重保用户】22年Q3Q4重点客户判断省分:其他省分&amp;#10;:增值业务争议&amp;#10;判断省分:湖北&amp;#10;:移网&amp;#10;:在补救范围内&amp;#10;:不认可&amp;#10;:小于等于500元，且仅限单倍、月份不超过12个月&amp;#10;:&amp;#10;&amp;#10;高级模板内容：&amp;#10;赔付类型：:增值业务争议&amp;#10;CBSS账单扣费名称：:	云加速5G畅玩加油包(湖北)&amp;#10;办理渠道:	湖北杭州翔羽线上业务&amp;#10;赔付月份：:2023年10月&amp;#10;返还倍率:单倍&amp;#10;赔付金额：:20&amp;#10;是否已经取消业务:是&amp;#10;是否承诺退费：:是&amp;#10;用户是否需要回复：:否&amp;#10;用户要求：:退费</t>
  </si>
  <si>
    <t>TS202310161937270207</t>
  </si>
  <si>
    <t>全仁菊</t>
  </si>
  <si>
    <t>2023-10-17 11:21:54</t>
  </si>
  <si>
    <r>
      <t/>
    </r>
    <r>
      <rPr>
        <sz val="11"/>
        <color theme="1"/>
        <rFont val="宋体"/>
        <family val="2"/>
      </rPr>
      <t>22年Q3Q4重点客户判断省分:湖北&amp;#10;:增值业务费用争议（含炫彩通信助理包云盘版等组合类增值业务）&amp;#10;:移网&amp;#10;:在补救范围内&amp;#10;:不认可&amp;#10;:大于500元&amp;#10;:&amp;#10;&amp;#10;高级模板内容：&amp;#10;投诉问题描述:用户来电反馈称没有办理过其他增值业务，要求登记投诉，请后台核实处理，谢谢&amp;#10;争议业务名称:已续AR彩铃酷趣会员5G加油包&amp;#10;受理渠道:</t>
    </r>
    <r>
      <rPr>
        <sz val="11"/>
        <color theme="1"/>
        <rFont val="Arial"/>
        <family val="2"/>
      </rPr>
      <t xml:space="preserve">	</t>
    </r>
    <r>
      <rPr>
        <sz val="11"/>
        <color theme="1"/>
        <rFont val="宋体"/>
        <family val="2"/>
      </rPr>
      <t>总部客服一体化运营&amp;#10;争议月份:2023年8月、2023年9月、2023年10月&amp;#10;争议费用:60&amp;#10;一线客服在系统里:未取消，请后台协助处理&amp;#10;是否承诺退费:是&amp;#10;用户要求:加急处理，谢谢</t>
    </r>
  </si>
  <si>
    <t>TS202310161807501254</t>
  </si>
  <si>
    <t>徐云飞</t>
  </si>
  <si>
    <t>2023-10-17 10:20:14</t>
  </si>
  <si>
    <t>判断省分:湖北&amp;#10;:流量费争议&amp;#10;:流量包定制争议&amp;#10;:不认可&amp;#10;:未享受&amp;#10;:小于等于500元，且仅限单倍、月份不超过12个月&amp;#10;:&amp;#10;&amp;#10;高级模板内容：&amp;#10;投诉问题描述:用户来电称未订购此业务&amp;#10;业务名称:AR彩铃酷趣会员5G加油包（湖北）&amp;#10;争议月份:2023年10月&amp;#10;争议金额:20&amp;#10;是否承诺退费:是&amp;#10;用户要求:坐席跟客户沟通能退会已赠送话费形式到账户余额，不能退的话会有人联系他</t>
  </si>
  <si>
    <t>TS202310161702582298</t>
  </si>
  <si>
    <t>陆千珍</t>
  </si>
  <si>
    <t>2023-10-17 09:39:30</t>
  </si>
  <si>
    <t>判断省分:湖北&amp;#10;:移网电话营销费用争议（套餐资费/融合宽带/副卡功能费类除外）&amp;#10;:不认可&amp;#10;:小于等于500元，且仅限单倍、月份不超过12个月&amp;#10;:&amp;#10;&amp;#10;高级模板内容：&amp;#10;是否10016外呼:是&amp;#10;反应问题涉及场景:电话营销业务资费争议&amp;#10;产品名称:云加速5G畅玩加油包(湖北)&amp;#10;争议月份:2023年9月、2023年10月&amp;#10;是否承诺退费:是&amp;#10;承诺退费金额:40&amp;#10;是否取消业务（如取消失败，需加上系统报错的提示）:是&amp;#10;是否需要回复:否&amp;#10;用户要求:退还费用</t>
  </si>
  <si>
    <t>BL202310171026401778</t>
  </si>
  <si>
    <t>闫孝芹</t>
  </si>
  <si>
    <t>2023-10-17 17:01:15</t>
  </si>
  <si>
    <t>&gt;业务号码&gt;13094178341；&gt;号码归属地&gt;宜昌；&gt;产品名称&gt;AR彩铃酷趣会员5G加油包（湖北），酷音视频彩铃6元包月；&gt;产品代码&gt;49007720，49004931；&gt;产品编码&gt;4900772000，4900493100；&gt;订购时间&gt;2023-10-1417:27:06，2023-10-1507:04:24；&gt;核查情况&gt;平台故障；&gt;不规范定制分类&gt;平台故障，无法判责；&gt;退费金额&gt;20元，6元；&gt;退费时间&gt;2023-10-17；&gt;投诉内容&gt;&amp;#10;&amp;#10;高级模板内容：&amp;#10;赔付类型：:增值业务争议&amp;#10;CBSS账单扣费名称：:酷音视频彩铃6元包月AR彩铃酷趣会员5G加油包（湖北）&amp;#10;办理渠道:湖北杭州翔羽线上业务代理(宜昌)&amp;#10;赔付月份：:2023年10月&amp;#10;返还倍率:单倍&amp;#10;赔付金额：:26&amp;#10;是否已经取消业务:否&amp;#10;是否承诺退费：:是&amp;#10;用户是否需要回复：:否&amp;#10;用户要求：:退费，协助取消</t>
  </si>
  <si>
    <t>TS202310161543260176</t>
  </si>
  <si>
    <t>杨必梅</t>
  </si>
  <si>
    <t>2023-10-17 14:24:17</t>
  </si>
  <si>
    <t>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电话营销业务资费争议&amp;#10;产品名称:AR彩铃酷趣会员5G加油包（湖北）、5G炫彩通信助理包-云盘版（首月5元半价）、5G炫彩加油包19元10GB（次月生效）（湖北）&amp;#10;争议月份:2023年8月、2023年9月&amp;#10;是否承诺退费:是&amp;#10;承诺退费金额:98&amp;#10;是否取消业务（如取消失败，需加上系统报错的提示）:已取消&amp;#10;是否需要回复:否&amp;#10;用户要求:前台已在线承诺用户减免，并已告知退还的费用无法抵扣项目，请直接退费，无需回复（分别是13227278239、15672495859上的三个业务，协商2个月退费用户认可）</t>
  </si>
  <si>
    <t>BL202310162045212299</t>
  </si>
  <si>
    <t>李玉琳</t>
  </si>
  <si>
    <t>2023-10-17 10:55:28</t>
  </si>
  <si>
    <t>22年Q3Q4重点客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amp;#10;办理渠道:湖北杭州翔羽线上业务代理(宜昌)&amp;#10;赔付月份：:2023年10月&amp;#10;返还倍率:单倍&amp;#10;赔付金额：:20&amp;#10;是否已经取消业务:是&amp;#10;是否承诺退费：:是&amp;#10;用户是否需要回复：:否&amp;#10;用户要求：:退费</t>
  </si>
  <si>
    <t>BL202310170921390869</t>
  </si>
  <si>
    <t>张道凤</t>
  </si>
  <si>
    <t>2023-10-17 14:41:28</t>
  </si>
  <si>
    <t>&gt;业务号码&gt;13294248959；&gt;号码归属地&gt;宜昌；&gt;产品名称&gt;AR视频彩铃酷趣会员15元包月；&gt;产品代码&gt;49007720；&gt;产品编码&gt;4900772000；&gt;订购时间&gt;2023-10-1114:34:35；&gt;核查情况&gt;平台故障；&gt;不规范定制分类&gt;平台故障，无法判责；&gt;退费金额&gt;15元；&gt;退费时间&gt;2023年10月17日；&gt;投诉内容&gt;&amp;#10;高级模板内容：&amp;#10;赔付类型：:增值业务争议&amp;#10;CBSS账单扣费名称：:AR视频彩铃酷趣会员15元包月&amp;#10;办理渠道:公众中台订单中心_71b591k&amp;#10;赔付月份：:2023年10月&amp;#10;返还倍率:单倍&amp;#10;赔付金额：:15&amp;#10;是否已经取消业务:是&amp;#10;是否承诺退费：:是&amp;#10;用户是否需要回复：:否&amp;#10;用户要求：:退费</t>
  </si>
  <si>
    <t>BL202310171035001910</t>
  </si>
  <si>
    <t>刘祖发</t>
  </si>
  <si>
    <t>2023-10-17 15:45:10</t>
  </si>
  <si>
    <t>&gt;业务号码&gt;15549329238；&gt;号码归属地&gt;宜昌；&gt;产品名称&gt;AR彩铃酷趣会员5G加油包（湖北）；&gt;产品代码&gt;无；&gt;产品编码&gt;91295250；&gt;订购时间&gt;2023-08-0321:08:50；&gt;核查情况&gt;平台故障；&gt;不规范定制分类&gt;平台故障，无法判责；&gt;退费金额&gt;60元；&gt;退费时间&gt;2023年10月17日；&gt;投诉内容&gt;&amp;#10;高级模板内容：&amp;#10;赔付类型：:增值业务争议&amp;#10;CBSS账单扣费名称：:20元5GBAR彩铃酷趣会员5G加油包(湖北)&amp;#10;办理渠道:湖北杭州翔羽线上业务代理(宜昌)&amp;#10;赔付月份：:2023年8月、2023年9月、2023年10月&amp;#10;返还倍率:单倍&amp;#10;赔付金额：:60&amp;#10;是否已经取消业务:是&amp;#10;是否承诺退费：:是&amp;#10;用户是否需要回复：:否&amp;#10;用户要求：:已承诺退费</t>
  </si>
  <si>
    <t>BL202310170956421333</t>
  </si>
  <si>
    <t>向中华</t>
  </si>
  <si>
    <t>2023-10-17 14:42:17</t>
  </si>
  <si>
    <t>&gt;业务号码&gt;15629383931;&gt;号码归属地&gt;宜昌;&gt;产品名称&gt;云加速5G畅玩加油包(湖北);&gt;产品代码&gt;无;&gt;产品编码&gt;91295249;&gt;订购时间&gt;2023-10-0406:44:51;&gt;核查情况&gt;平台故障;&gt;不规范定制分类&gt;平台故障，无法判责;&gt;赔付金额&gt;20元;&gt;退费时间&gt;2023-10-17;&gt;投诉内容&gt;[65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湖北)&amp;#10;办理渠道:湖北杭州翔羽线上业务代理(宜昌)&amp;#10;赔付月份：:2023年10月&amp;#10;返还倍率:单倍&amp;#10;赔付金额：:20&amp;#10;是否已经取消业务:是&amp;#10;是否承诺退费：:是&amp;#10;用户是否需要回复：:否&amp;#10;用户要求：:要求退费</t>
  </si>
  <si>
    <t>BL202310161451220801</t>
  </si>
  <si>
    <t>任和容</t>
  </si>
  <si>
    <t>2023-10-17 10:38:55</t>
  </si>
  <si>
    <t>&gt;业务号码&gt;15671038329；&gt;号码归属地&gt;宜昌；&gt;产品名称&gt;云加速5G畅玩加油包(湖北)；&gt;产品代码&gt;无；&gt;产品编码&gt;91295249；&gt;订购时间&gt;2023-10-1215:53:25；&gt;核查情况&gt;平台故障；&gt;不规范定制分类&gt;平台故障，无法判责；&gt;退费金额&gt;20元；&gt;退费时间&gt;2023年10月16日；&gt;投诉内容&gt;&amp;#10;&amp;#10;高级模板内容：&amp;#10;赔付类型：:增值业务争议&amp;#10;CBSS账单扣费名称：:	云加速5G畅玩加油包(湖北)&amp;#10;办理渠道:	湖北杭州翔羽线上业务&amp;#10;赔付月份：:2023年10月&amp;#10;返还倍率:单倍&amp;#10;赔付金额：:20&amp;#10;是否已经取消业务:是&amp;#10;是否承诺退费：:是&amp;#10;用户是否需要回复：:否&amp;#10;用户要求：:退费</t>
  </si>
  <si>
    <t>BL202310162355370231</t>
  </si>
  <si>
    <t>刘言云</t>
  </si>
  <si>
    <t>2023-10-17 16:46:30</t>
  </si>
  <si>
    <t>&gt;业务号码&gt;15672496848；&gt;号码归属地&gt;宜昌；&gt;产品名称&gt;云加速5G畅玩加油包(湖北)；&gt;产品代码&gt;	21002422；&gt;产品编码&gt;2100242200；&gt;订购时间&gt;2023-09-0306:22:22；&gt;核查情况&gt;平台故障；&gt;不规范定制分类&gt;平台故障，无法判责；&gt;退费金额&gt;40元；&gt;退费时间&gt;2023年10月17日；&gt;投诉内容&gt;&amp;#10;赔付类型：:增值业务争议&amp;#10;CBSS账单扣费名称：:云加速5G畅玩加油包(湖北)&amp;#10;办理渠道:湖北杭州翔羽线上业务代理(宜昌)&amp;#10;赔付月份：:2023年9月、2023年10月&amp;#10;返还倍率:单倍&amp;#10;赔付金额：:40&amp;#10;是否已经取消业务:是&amp;#10;是否承诺退费：:是&amp;#10;用户是否需要回复：:否&amp;#10;用户要求：:退还40元</t>
  </si>
  <si>
    <t>BL202310161841191333</t>
  </si>
  <si>
    <t>2023-10-17 14:26:35</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</si>
  <si>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amp;#10;办理渠道:湖北杭州翔羽线上业务代理(宜昌)&amp;#10;赔付月份：:2023年10月&amp;#10;返还倍率:单倍&amp;#10;赔付金额：:40&amp;#10;是否已经取消业务:是&amp;#10;是否承诺退费：:是&amp;#10;用户是否需要回复：:否&amp;#10;用户要求：:退费</t>
  </si>
  <si>
    <t>BL202310162000342023</t>
  </si>
  <si>
    <t>王巧玉</t>
  </si>
  <si>
    <t>2023-10-17 10:40:50</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</si>
  <si>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湖北)&amp;#10;办理渠道:无&amp;#10;赔付月份：:2023年10月&amp;#10;返还倍率:单倍&amp;#10;赔付金额：:20&amp;#10;是否已经取消业务:是&amp;#10;是否承诺退费：:是&amp;#10;用户是否需要回复：:否&amp;#10;用户要求：:用户要求退款</t>
  </si>
  <si>
    <t>BL202310171536070693</t>
  </si>
  <si>
    <t>孙大荣</t>
  </si>
  <si>
    <t>2023-10-17 17:30:55</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</si>
  <si>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湖北)快手12G流量月包省分&amp;#10;办理渠道:无&amp;#10;赔付月份：:2023年8月、2023年9月、2023年10月&amp;#10;返还倍率:单倍&amp;#10;赔付金额：:64&amp;#10;是否已经取消业务:是&amp;#10;是否承诺退费：:是&amp;#10;用户是否需要回复：:否&amp;#10;用户要求：:用户要求退款&amp;#10;用户要求15697209276的快手12G流量月包省分业务也要申请退款&amp;#10;快手12G流量月包省分稍后用户来电取消</t>
  </si>
  <si>
    <t>TS202310161304101647</t>
  </si>
  <si>
    <t>向秀文</t>
  </si>
  <si>
    <t>2023-10-17 10:27:50</t>
  </si>
  <si>
    <t>[65岁以上老人]判断省分:湖北&amp;#13;&amp;#10;:增值业务费用争议（含炫彩通信助理包云盘版等组合类增值业务）&amp;#13;&amp;#10;:移网&amp;#13;&amp;#10;:在补救范围内&amp;#13;&amp;#10;:不认可&amp;#13;&amp;#10;:大于500元&amp;#13;&amp;#10;:&amp;#13;&amp;#10;&amp;#13;&amp;#10;高级模板内容：&amp;#13;&amp;#10;投诉问题描述:来电对。热血都市畅听5G加油包（湖北）不认可&amp;#13;&amp;#10;争议业务名称:热血都市畅听5G加油包（湖北）&amp;#13;&amp;#10;受理渠道:湖北杭州翔羽线上业务代理(宜昌)&amp;#13;&amp;#10;争议月份:2023年10月&amp;#13;&amp;#10;争议费用:20&amp;#13;&amp;#10;一线客服在系统里:已取消&amp;#13;&amp;#10;是否承诺退费:否&amp;#13;&amp;#10;用户要求:承诺退费，。不认可，称自己没有开通过，要求核实谁开通的。怎么开的。给出合理解释。自己投诉升级倾向，。&amp;#13;</t>
  </si>
  <si>
    <t>线上引流：用户反映增值业务开通问题，经核实，客户订购产品名称为20元 5GB 热血都市畅听5G加油包(湖北)，产品代码为66003030，SP标识为 90559 ，订购时间2023-10-14 14:58:47，订购方式为短信验证码，取消时间为2023-10-14 15:42:25，20元/月，累计产生费用共计20元，有二次确认过程，不存在订购违规现象。考虑客户使用感知，网站方已取消屏蔽并于***退费20元现金方式到账，此费用可抵扣月租，不可打印账单发票，多次联系用户未接听，已短信告知用户结果，若用户来电烦请代为解释或告知用户与本地服务监督热线13032700872（工作时间8:30-12:00 14:00-17:30工作时间）联系。</t>
  </si>
  <si>
    <t>ZX202310151403320070</t>
  </si>
  <si>
    <t>2023-10-17 09:03:54</t>
  </si>
  <si>
    <t>用户来电反映自己在联通APP办理新卡，显示身份证无法办理，前台经查询不是黑名单，解释无效，用户要求我方核查为什么自己不能办理联通新卡，请协助处理</t>
  </si>
  <si>
    <t>业务规则：经核实，因入网规则无法满足使用需求。经核实，客户号码因办理多地号拦截，现无法申请，已联系客户解释说明，客户表示知晓。</t>
  </si>
  <si>
    <t>TS202310171311070993</t>
  </si>
  <si>
    <t>周旭</t>
  </si>
  <si>
    <t>2023-10-17 19:41:33</t>
  </si>
  <si>
    <t>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在线客服办不了，要求办理这个业务。&amp;#10;8.办理业务的名称:联通plus白银会员月卡0元/月(立即生&amp;#10;8.无法办理的渠道:中国联通APP</t>
  </si>
  <si>
    <t>业务办理&amp;#10;①客户投诉产生的原因：用户要求开通联通plus白银会员月卡0元/月&amp;#10;②客户投诉问题核查情况及解决方案：收到贵部转办后，我司立即组织调查。经核实，用户要求开通联通plus白银会员月卡0元/月，因用户套餐不支持，无法办理，因多次未联系上客户，已短信告知用户，如有疑问可在工作时间（08:30-12:00；14:00-17:30）致电我司宜昌联通13032700872，烦请前台代为转告&amp;#10;③客户问题满意度：我司于2023-10-17 14:18:40/2023-10-17 15:43:50/2023-10-17 17:29:37联系用户一直联系不上，已发短信告知。 &amp;#10;④回单人：潘娥、联系方式：07176921001</t>
  </si>
  <si>
    <t>ZX202310150956520777</t>
  </si>
  <si>
    <t>周太麟</t>
  </si>
  <si>
    <t>2023-10-17 09:04:04</t>
  </si>
  <si>
    <t>判断省分:湖北&amp;#13;&amp;#10;:失败&amp;#13;&amp;#10;node_42:&amp;#13;&amp;#10;:其他合约&amp;#13;&amp;#10;:本地&amp;#13;&amp;#10;:不认可&amp;#13;&amp;#10;:&amp;#13;&amp;#10;&amp;#13;&amp;#10;高级模板内容：&amp;#13;&amp;#10;问题描述:要求销户，前台挽留不认可&amp;#13;&amp;#10;第二联系方式:15872864268&amp;#13;&amp;#10;销户原因:不想要了&amp;#13;&amp;#10;用户要求:要求尽快处理，否则去工信部投诉&amp;#13;</t>
  </si>
  <si>
    <t>业务规则：用户需办理销户，营业厅已明示相关规则，查询号码于9月开户新卡，现线上无注销对应勾选项，沟通后建议用户继续观察使用，用户知晓。</t>
  </si>
  <si>
    <t>TS202310161833441702</t>
  </si>
  <si>
    <t>071700080540</t>
  </si>
  <si>
    <t>李纯兵</t>
  </si>
  <si>
    <t>2023-10-17 13:32:34</t>
  </si>
  <si>
    <t>用户表示2006年办理此宽带时缴纳了100元押金，工作人员没有开押金条，当时说的是光猫就是凭证，后期退光猫退钱，现在营业厅查询不到有押金，用户要求我部核查处理并回复。</t>
  </si>
  <si>
    <t>业务规则：经核实退还光猫押金需提供押金条，客户无法提供故营业厅无法退回押金费用，现已联系客户解释，我司申请减免100元，24小时到账，此费用不可打印发票，客户满意。</t>
  </si>
  <si>
    <t>TS202310161957460504</t>
  </si>
  <si>
    <t>罗建琼</t>
  </si>
  <si>
    <t>2023-10-17 11:07:35</t>
  </si>
  <si>
    <t>&amp;#13;&amp;#10;高级模板内容：&amp;#13;&amp;#10;投诉问题描述:用户来电反应以前是三折优惠，现在变成了五折，对优惠不认可，&amp;#13;&amp;#10;争议业务名称:5G冰激凌套餐享12个月5折优惠（次月生效）（&amp;#13;&amp;#10;受理渠道:宜昌市分公司城区营销中心&amp;#13;&amp;#10;争议月份:2023年8月、2023年9月、2023年10月&amp;#13;&amp;#10;争议费用:90&amp;#13;&amp;#10;一线客服在系统里:未取消，请后台协助处理&amp;#13;&amp;#10;是否承诺退费:否&amp;#13;&amp;#10;用户要求:用户要求查清怎么变成了五折，并改回三折，要求把多元产生的费用退还&amp;#13;</t>
  </si>
  <si>
    <t>业务规则：经核实因三折下架无法办理，故办理套餐5折，现已联系客户解释，并办理赠费活动，次月生效，合约期12个月，另申请减免8-10月套餐差价90元，24小时到账，此费用不可打印发票，客户满意。</t>
  </si>
  <si>
    <t>TS202310161308171714</t>
  </si>
  <si>
    <t>张继琛</t>
  </si>
  <si>
    <t>2023-10-17 14:10:19</t>
  </si>
  <si>
    <t>&amp;#13;&amp;#10;高级模板内容：&amp;#13;&amp;#10;投诉问题描述:视频彩铃无法取消&amp;#13;&amp;#10;办理渠道:其他:10010&amp;#13;&amp;#10;无法办理原因:无&amp;#13;&amp;#10;用户要求:用户的视频彩铃已关闭，但是对方开通有，要求必须屏蔽拨打号码的视频彩铃，不能看到所有的视频彩铃，如果不能屏蔽就投诉，请及时处理，谢谢&amp;#13;</t>
  </si>
  <si>
    <t>业务规则：经核实用户要求不要看到他人的视屏彩铃。已告知用户我部无法更改设置，解释用户认可满意</t>
  </si>
  <si>
    <t>TS202310160948421862</t>
  </si>
  <si>
    <t>王巧莲</t>
  </si>
  <si>
    <t>2023-10-17 15:56:29</t>
  </si>
  <si>
    <t>&amp;#13;&amp;#10;高级模板内容：&amp;#13;&amp;#10;投诉问题描述:无法领取权益&amp;#13;&amp;#10;操作渠道:可从微信公众号“联通畅视”回复“百宝箱”领取或是通过页面https://qy.chinaunicom.cn/u/Y3rS5GOvw中领取一款会员权益。&amp;#13;&amp;#10;参加活动（套餐）名称:0元百宝箱权益12个月立即生效-湖北&amp;#13;&amp;#10;页面提示:见附件&amp;#13;&amp;#10;用户要求:核实处理&amp;#13;</t>
  </si>
  <si>
    <t>业务规则：可从微信公众号“联通畅视”回复“百宝箱”领取或是通过页面https://qy.chinaunicom.cn/u/Y3rS5GOvw  中领取一款会员权益。现已处理，引导用户重新试机，多次联系用户未接听，已短信告知用户结果，若用户来电烦请代为解释或告知用户与本地服务监督热线13032700872（工作时间8:30-12:00 14:00-17:30）联系。</t>
  </si>
  <si>
    <t>TS202310151719490628</t>
  </si>
  <si>
    <t>谭金华</t>
  </si>
  <si>
    <t>2023-10-17 15:00:33</t>
  </si>
  <si>
    <t>用户来电对于流量使用顺序不认可，要求优先使用家庭群组化副卡10G国内流量(不共享不结转)(湖北)-立即生效，烦请核查</t>
  </si>
  <si>
    <t>业务规则：流量包使用规则，已向用户解释使用规则，用户知晓，满意</t>
  </si>
  <si>
    <t>TS202310141254112363</t>
  </si>
  <si>
    <t>2023-10-17 13:38:21</t>
  </si>
  <si>
    <t>用户来电称息号码销户了但是当时余额有90多没有退费要求退还费用</t>
  </si>
  <si>
    <t>业务规则：首次话费无法退费，现用户已提供身份证照片，我司申请强制清退95.13元微信转账用户，满意</t>
  </si>
  <si>
    <t>TS202310171526161313</t>
  </si>
  <si>
    <t>用户对号码限速不认可，表示我处限速限的自己连网页都无法打开，对此不满，要求恢复网速，请处理，谢谢</t>
  </si>
  <si>
    <t>业务规则：限速规则，经核实，用户使用的98元国内自由畅玩冰激凌套餐（储备版），根据此套餐的流量封顶规则：用户当月全部国内数据总流量达到41GB 后，上网速率将降至最高1Mbps，次月恢复，现已联系客户解释，我司已刷新上网功能，建议客户后期关注，客户认可。</t>
  </si>
  <si>
    <t>TS202310161629511416</t>
  </si>
  <si>
    <t>2023-10-17 12:00:36</t>
  </si>
  <si>
    <t>[该用户有申诉倾向，请注意受理态度，查询近三天工单记录，积极解决用户问题。]&amp;#13;&amp;#10;高级模板内容：&amp;#13;&amp;#10;投诉问题描述:用户要求办理联通plus会员白银版0元&amp;#13;&amp;#10;办理渠道:营业厅&amp;#13;&amp;#10;无法办理原因:在线客服没有权限办理&amp;#13;&amp;#10;用户要求:用户要求办理联通plus会员白银版0元&amp;#13;</t>
  </si>
  <si>
    <t>业务规则：已为用户办理PLUS会员，立即生效，用户满意</t>
  </si>
  <si>
    <t>TS202310161520332069</t>
  </si>
  <si>
    <t>071700334441</t>
  </si>
  <si>
    <t>刘红</t>
  </si>
  <si>
    <t>2023-10-17 13:38:14</t>
  </si>
  <si>
    <t>判断省分:湖北&amp;#13;&amp;#10;:增值业务费用争议（含炫彩通信助理包云盘版等组合类增值业务）&amp;#13;&amp;#10;:固网&amp;#13;&amp;#10;:否&amp;#13;&amp;#10;:&amp;#13;&amp;#10;&amp;#13;&amp;#10;高级模板内容：&amp;#13;&amp;#10;投诉问题描述:费用退还&amp;#13;&amp;#10;争议业务名称:湖北IPTV_1华为平台包月-10元/月&amp;#13;&amp;#10;受理渠道:上门安装人员&amp;#13;&amp;#10;争议月份:2023年4月、2023年5月、2023年6月、2023年7月、2023年8月、2023年9月、2023年10月&amp;#13;&amp;#10;争议费用:70&amp;#13;&amp;#10;一线客服在系统里:未取消，请后台协助处理&amp;#13;&amp;#10;是否承诺退费:否&amp;#13;&amp;#10;用户要求:当时承诺不收费，客户反馈之前反映过这个问题，执行了12个月的减免和退费。&amp;#13;&amp;#10;需求：退还4月到10的IPTV包月费用，并永久减免。&amp;#13;</t>
  </si>
  <si>
    <t>业务规则：因IPTV扣费规则无法满足客户需求，9月已勾选副卡15629388855赠费10元*12个月用于抵扣IPTV费用，立即生效，并申请减免23.4-8月费用合计50元，9月均已到账，已向用户解释，用户知晓，满意</t>
  </si>
  <si>
    <t>TS202310171009491905</t>
  </si>
  <si>
    <t>2023-10-17 16:10:15</t>
  </si>
  <si>
    <t>前期工单：TS202310101745031271，用户来电称自己联系了宜昌反诈中心，反诈中心告知其需要我司上传材料给反诈中心后，由反诈中心给其做解封，前台解释不认可，要求我司协助处理，谢谢。</t>
  </si>
  <si>
    <t>业务规则：因黑名单规则无法满足客户需求，经核实，客户黑名单显示为特殊黑名单，加入原因为宜昌公安局要求，可凭本地反诈中心开具的解封函、本人证件、手机号前往归属地自营厅申请出黑，我司无法证明更无法为用户开具材料。客户知晓，认可</t>
  </si>
  <si>
    <t>TS202310171422592371</t>
  </si>
  <si>
    <t>2023-10-17 15:44:13</t>
  </si>
  <si>
    <t>用户反馈：:各渠道人员服务、态度问题&amp;#13;&amp;#10;告知联通对服务质量的重视，再次解释安抚并致歉:不认可仍要投诉&amp;#13;&amp;#10;用户要投诉的人员：:营业厅人员&amp;#13;&amp;#10;:&amp;#13;&amp;#10;用户来电称在“枝江团结路5G智慧生活馆”营业厅办理新卡，被告知最低只能办理109元套餐，对此不认可，要求投诉该营业厅，提及工信部，请后台协助处理，谢谢。</t>
  </si>
  <si>
    <t>业务规则：营业厅表示无此规定，已联系用户解释，用户知晓满意</t>
  </si>
  <si>
    <t>TS202310171452120507</t>
  </si>
  <si>
    <t>向德存</t>
  </si>
  <si>
    <t>2023-10-17 17:23:27</t>
  </si>
  <si>
    <t>【2022年上工信部测评重保用户】【2022年上工信部测评重保用户】[65岁以上老人]&amp;#13;&amp;#10;高级模板内容：&amp;#13;&amp;#10;投诉问题描述:用户来电反映自己的副卡是免费的称为什么现在查询到副卡每个月要收取一个10元的费用对此及不认可&amp;#13;&amp;#10;争议月份:2023年10月&amp;#13;&amp;#10;争议金额:10&amp;#13;&amp;#10;用户要求:要求上报公司把自己的费用全部退还并且要求再次办理副卡0折优惠请核实处理联系电话13807207395&amp;#13;</t>
  </si>
  <si>
    <t>业务规则：用户对副卡扣费不认可。经核实，副卡月费10元为业务规则，出于服务角度，现申请办理0月租优惠，次月生效，并退22.11月—23.10月扣费合计120元，此费用不可打印发票，用户满意。</t>
  </si>
  <si>
    <t>TS202310161756261038</t>
  </si>
  <si>
    <t>杜进</t>
  </si>
  <si>
    <t>2023-10-17 15:24:29</t>
  </si>
  <si>
    <t>用户来电反映自己的流量包本月没有转结，烦请后台核实处理</t>
  </si>
  <si>
    <t>业务规则：用户对流量包更换后流量不结转规则不满，用户反馈流量没有结转的问题，经核实，上海航动科技有限公司（宜昌）于2023-09-18 00:12:09给用户办理了 5G加油包29元10GB（次月生效）并办理了29元加油包专享10元优惠资费12个月（湖北）（次月生效），故导致本月流量未结转，考虑用户感知，申请赠送10GB流量本月使用，因多次未联系上客户，已下发短信告知用户处理结果，如有疑问可在工作时间（08:30-12:00；14:00-17:30）致电我司宜昌联通13032700872，烦请前台代为转告</t>
  </si>
  <si>
    <t>BL202310151621292054</t>
  </si>
  <si>
    <t>2023-10-17 14:07:49</t>
  </si>
  <si>
    <t>用户来电要求开通VOLTE与5G服务（SA），我处提示：用户号码:18571009793,业务限制:[群组关系:VPDN集团与5GSA服务互斥][开通【VPDN集团】群组的用户暂不支持开通VoLTE业务$$$34002$$$]]，请处理</t>
  </si>
  <si>
    <t>业务规则：用户反映需办理开通VOLTE与5G服务（SA），沟通后用户实际是反映东方国酒内信号不好，已发区域负责人+86-18572350665协助处理于10月20日内处理完毕，用户知晓。</t>
  </si>
  <si>
    <t>TS202310151115260851</t>
  </si>
  <si>
    <t>刘立辉</t>
  </si>
  <si>
    <t>2023-10-17 09:11:23</t>
  </si>
  <si>
    <t>&amp;#13;&amp;#10;高级模板内容：&amp;#13;&amp;#10;投诉问题描述:用户反馈称好像有人设置了呼叫转移到自己的号码上每天都要接到很多不是找自己的称自己还询问过对方，说拨打的号码是（自己现在记不清楚了但是对方告知不是拨打的自己的号码）现在已经严重影响到了自己要求我方核实处理一下&amp;#13;&amp;#10;业务名称:呼叫转移&amp;#13;&amp;#10;用户要求:尽快核实处理谢谢&amp;#13;</t>
  </si>
  <si>
    <t>业务规则：用户反映号码被其他号码设置为呼叫转移接听号码，已告知用户我部无法查询，建议用户可到厅更换其他合适号码，用户认可满意</t>
  </si>
  <si>
    <t>TS202310171007521865</t>
  </si>
  <si>
    <t>杜芝英</t>
  </si>
  <si>
    <t>2023-10-17 10:49:12</t>
  </si>
  <si>
    <t>&amp;#13;&amp;#10;高级模板内容：&amp;#13;&amp;#10;投诉问题描述:用户来电称通过手机营业厅不能领取新人领流量的活动&amp;#13;&amp;#10;渠道名称:中国联通APP&amp;#13;&amp;#10;办理业务名称:中国联通APP新人领流量的活动&amp;#13;&amp;#10;页面提示:页面呈灰色&amp;#13;&amp;#10;用户要求:要求我方处理并回复电话15572746159&amp;#13;</t>
  </si>
  <si>
    <t>业务规则：用户反映手厅流量领取不成功。经核实，新人领取流量活动用户无法参与，现协商补赠0元5G国内流量，仅本月使用，用户满意。</t>
  </si>
  <si>
    <t>TS202310161707402411</t>
  </si>
  <si>
    <t>2023-10-17 16:08:33</t>
  </si>
  <si>
    <t>&amp;#13;&amp;#10;高级模板内容：&amp;#13;&amp;#10;投诉问题描述:用户来电称自己去销户当时称是下月才生效然后今天销户今天就生效了前台解释不认可请协助处理谢谢&amp;#13;&amp;#10;销户账号:18671778436&amp;#13;&amp;#10;销户时间:2023-10-16&amp;#13;&amp;#10;销户渠道:营业厅&amp;#13;&amp;#10;用户要求:用户要求核实问题请协助处理谢谢&amp;#13;</t>
  </si>
  <si>
    <t>业务规则：用户反映销户问题，经核实，城区东山大道国贸自有营业厅于10月办理立即销户，当天无法正常使用。现协商方便时携带身份证原件前往该厅尝试申请移网复装，用户同意。</t>
  </si>
  <si>
    <t>TS202310171031242467</t>
  </si>
  <si>
    <t>王明亮</t>
  </si>
  <si>
    <t>2023-10-17 16:34:29</t>
  </si>
  <si>
    <t>&amp;#13;&amp;#10;高级模板内容：&amp;#13;&amp;#10;投诉问题描述:客户在营业厅办理了宽带销户和更改8元套餐，签了很多名字，但是自己不清楚自己签了什么单子，营业厅又不能提供&amp;#13;&amp;#10;渠道名称:其他:营业厅&amp;#13;&amp;#10;办理业务名称:营业厅签单子&amp;#13;&amp;#10;页面提示:无&amp;#13;&amp;#10;用户要求:要求后台核实当时自己在营业厅签的单子，麻烦跟进回电核实，谢谢&amp;#13;</t>
  </si>
  <si>
    <t>业务规则：用户要求查看签订的单据，核查用户实际未签单，用户已自行到厅查看监控，确实未签字，用户要求办理转资问题核实已办理成功，次月生效，用户认可满意</t>
  </si>
  <si>
    <t>TS202310170910310630</t>
  </si>
  <si>
    <t>2023-10-17 14:27:27</t>
  </si>
  <si>
    <t>[该用户有申诉倾向，请注意受理态度，查询近三天工单记录，积极解决用户问题。]&amp;#13;&amp;#10;高级模板内容：&amp;#13;&amp;#10;投诉问题描述:详见TS202310071135090373，用户对前期处理结果不认可&amp;#13;&amp;#10;业务名称:余额宝质押分期5G159元直降2300（社会渠道36期）（湖北）&amp;#13;&amp;#10;争议月份:2023年10月&amp;#13;&amp;#10;争议金额:0&amp;#13;&amp;#10;办理渠道:宜昌城区政企东山沃通专业代理&amp;#13;&amp;#10;前台是否取消:未取消&amp;#13;&amp;#10;用户要求:要求合理解释，尽快处理，用户有投诉倾向&amp;#13;</t>
  </si>
  <si>
    <t>业务规则：用户要求提前解约。经核实，宜昌城区政企东山沃通专业代理于2023-05-25 15:38:56 办理余额宝质押分期5G159元直降2300（社会渠道36期），现客户表示要求提前解约，线上无取消权限，已告知用户需持身份证原件前往联通自营厅或联系办理的客户经理13032711101咨询处理，用户表示知晓。</t>
  </si>
  <si>
    <t>TS202310171450500484</t>
  </si>
  <si>
    <t>田明政</t>
  </si>
  <si>
    <t>2023-10-17 17:30:32</t>
  </si>
  <si>
    <t>&amp;#13;&amp;#10;高级模板内容：&amp;#13;&amp;#10;投诉问题描述:用户来电对自己的套餐月租费用不认可，称我方随意更改套餐，我方经告知5G套餐月费7折优惠（次月生效24个月）（取整）（湖北）已经到期，用户不认可，提及投诉，称当时办理的套餐就是139的，为什么是199的套餐&amp;#13;&amp;#10;争议月份:2023年5月、2023年7月、2023年6月、2023年8月、2023年9月、2023年10月&amp;#13;&amp;#10;争议金额:0&amp;#13;&amp;#10;用户要求:请后台处理&amp;#13;</t>
  </si>
  <si>
    <t>业务规则：折扣合约到期，现与用户沟通办理60元赠费*12个月，次月生效，减免5-9月折扣差价300元，系统办理预存享50元赠费，立即到账，补赠剩余250元，此费用无法抵扣往月欠费及打印发票，另10月差价60元次月5日前退费到账，此费用无法抵扣往月欠费及打印发票，满意</t>
  </si>
  <si>
    <t>TS202310162102061200</t>
  </si>
  <si>
    <t>屈镇婷</t>
  </si>
  <si>
    <t>2023-10-17 18:10:07</t>
  </si>
  <si>
    <t>主办单位：湖北&amp;#10;客户类别：普通客户&amp;#10;10010是否打通：否&amp;#10;是否二次致电10015：是&amp;#10;是否联系：否&amp;#10;升级倾向：&amp;#10;号码归属省：湖北&amp;#10;SVIP等级：&amp;#10;1.问题类型:;&amp;#10;2.投诉类型:月固定费争议;&amp;#10;3.营业厅地址:;&amp;#10;4.位置信息:;&amp;#10;5.位置发生地:;&amp;#10;6.投诉内容:&amp;#10;202310基本套餐费:9.81&amp;#10;202308基本套餐费:19&amp;#10;争议金额:28.81</t>
  </si>
  <si>
    <t>业务规则①客户基本信息：业务号码：15549377405、客户姓名：屈婷、套餐情况：腾讯大王卡； 客户反映取消业务的问题。&amp;#10;②首次联系客户时间： 2023-10-16 21:04:10 ； &amp;#10;③投诉核查处理情况：收到贵部转办后，我司立即组织调查 。经核实，客户要求办理销户，已核实资料无误，现协助办理销户，客户满意&amp;#10;④答复客户时间及客户满意度评价相关信息：我司于2023-10-16 21:04:10联系客户解释说明，客户认可满意。回单人：王宜艳&amp;#10;⑤投诉核查关联材料：无</t>
  </si>
  <si>
    <t>TS202310161709232460</t>
  </si>
  <si>
    <t>刘迪</t>
  </si>
  <si>
    <t>2023-10-17 19:20:07</t>
  </si>
  <si>
    <t>主办单位：湖北&amp;#10;客户类别：首次投诉&amp;#10;10010是否打通：否&amp;#10;是否二次致电10015：是&amp;#10;是否联系：否&amp;#10;升级倾向：&amp;#10;号码归属省：湖北&amp;#10;SVIP等级：&amp;#10;1.问题类型:;&amp;#10;2.投诉类型:其他问题;&amp;#10;3.营业厅地址:;&amp;#10;4.位置信息:;&amp;#10;5.位置发生地:;&amp;#10;6.投诉内容:退校园卡，网络卡，还没宽带，线下还不让退</t>
  </si>
  <si>
    <t>业务规则①客户基本信息：业务号码：15571739198、客户姓名：刘迪、套餐情况：沃派39元2021； 客户反映销户的问题。&amp;#10;②首次联系客户时间： 2023-10-17 09:47:28 ； &amp;#10;③投诉核查处理情况：收到贵部转办后，我司立即组织调查 。经核实，我司因多次未联系上客户，无法核实是否办理销户，如有疑问可在工作时间（08:30-12:00；14:00-17:30）致电我司宜昌联通13032700872，特已短信告知。&amp;#10;④答复客户时间及客户满意度评价相关信息：我司于2023-10-17 09:47:28多次未联系上。回单人：王宜艳&amp;#10;⑤投诉核查关联材料：无</t>
  </si>
  <si>
    <t>TS202310161140062353</t>
  </si>
  <si>
    <t>杜淼</t>
  </si>
  <si>
    <t>2023-10-17 16:28:33</t>
  </si>
  <si>
    <t>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办理音乐子卡流量权益服务4900800400，转宜昌本地客服处理&amp;#10;8.办理业务的名称:办理音乐子卡&amp;#10;8.无法办理的渠道:10010客服热线</t>
  </si>
  <si>
    <t>业务规则①客户基本资料：业务号码：13227273239、客户姓名：杜淼、套餐情况：4G主副卡业务-语音副卡基本套餐；客户反映取消业务的问题； &amp;#10;②首次联系客户时间：2023-10-16 14:12:00&amp;#10;③投诉核查处理情况：收到贵部转办，我司立即组织核查，经核实，音乐子卡流量权益服代码服务仅用于音乐子卡套餐组合，不可单独销售及开通，用户套餐无法办理，多次联系用户未接听，已短信告知用户结果，若用户来电烦请代为解释或告知用户与本地服务监督热线13032700872（工作时间8:30-12:00 14:00-17:30工作时间）联系。； &amp;#10;④答复客户时间及客户满意度评价：根据上述核实情况，我司于2023-10-16 14:12:00未联系上，回单人：胡春燕、联系方式：07176921001&amp;#10;⑤投诉核查关联材料：无。"</t>
  </si>
  <si>
    <t>TS202310171110120948</t>
  </si>
  <si>
    <t>投诉工单（2021版）&gt;&gt;融合&gt;&gt;【离网】离网（离网+拆机+销户）&gt;&gt;被销户不知情</t>
  </si>
  <si>
    <t>071700025605</t>
  </si>
  <si>
    <t>2023-10-17 14:05:12</t>
  </si>
  <si>
    <t>22年Q3Q4重点客户&amp;#13;&amp;#10;高级模板内容：&amp;#13;&amp;#10;投诉问题描述:不知情被销户&amp;#13;&amp;#10;销户账号:071700025605&amp;#13;&amp;#10;销户时间:2023-10-17&amp;#13;&amp;#10;销户渠道:不涉及&amp;#13;&amp;#10;用户要求:客户称本机宽带不知情被人拆机销户要求赔偿损失给一个满意答复投诉相关工作人员要求今天下午必须解决&amp;#13;</t>
  </si>
  <si>
    <t>业务规则：客户反映不知情宽带销户问题。经核实，客户于10月13日TS202310120925450306工单中表示要求取消低消宽带业务，核实录音为老人明确要求退订宽带业务，因工单内容未记录，后转本地监督热线已处理，现老人家人要求继续使用宽带业务，因宽带已注销无法恢复，已建议客户重新前往兴山信捷合作营业厅重新安装宽带，改为畅越69元融合套餐，我部申请减免100元安装调试费，24小时内到账，此费用无法抵扣往月欠费及打印发票，客户满意。</t>
  </si>
  <si>
    <t>TS202310171041130211</t>
  </si>
  <si>
    <t>2023-10-17 14:14:14</t>
  </si>
  <si>
    <t>22年Q3Q4重点客户&amp;#13;&amp;#10;高级模板内容：&amp;#13;&amp;#10;投诉问题描述:用户来电反馈宽带销户不知情，要求立即恢复宽带&amp;#13;&amp;#10;销户账号:071700025605&amp;#13;&amp;#10;销户时间:2023-10-13&amp;#13;&amp;#10;销户渠道:宜昌市城区胜利四路自有营业厅&amp;#13;&amp;#10;用户要求:加急处理&amp;#13;</t>
  </si>
  <si>
    <t>BL202310171036291930</t>
  </si>
  <si>
    <t>李经玉</t>
  </si>
  <si>
    <t>2023-10-17 14:22:03</t>
  </si>
  <si>
    <t>22年Q3Q4重点客户用户要求取消（湖北宜昌预存话费得流量短信包24个月-立即）前台查看违约金太多故记此单</t>
  </si>
  <si>
    <t>BL202310171024521743</t>
  </si>
  <si>
    <t>江海军</t>
  </si>
  <si>
    <t>2023-10-17 10:38:34</t>
  </si>
  <si>
    <t>用户强烈要求在线取消幸福家家乐网龄语音包并且要求24小时之内给他回复，请后台协助处理</t>
  </si>
  <si>
    <t>ZX202310161027291059</t>
  </si>
  <si>
    <t>071701047838</t>
  </si>
  <si>
    <t>王嘉怡</t>
  </si>
  <si>
    <t>2023-10-17 14:37:51</t>
  </si>
  <si>
    <t>判断省分:湖北&amp;#13;&amp;#10;:自己办理的宽带&amp;#13;&amp;#10;:挽留失败&amp;#13;&amp;#10;:不同意&amp;#13;&amp;#10;:&amp;#13;&amp;#10;&amp;#13;&amp;#10;高级模板内容：&amp;#13;&amp;#10;问题描述:用户来电要求注销宽带，称自己不在归属地，要求线上取消&amp;#13;&amp;#10;第二联系方式:15587948310&amp;#13;&amp;#10;销户原因:异地&amp;#13;&amp;#10;用户要求:尽快处理&amp;#13;</t>
  </si>
  <si>
    <t>ZX202310161743232114</t>
  </si>
  <si>
    <t>071700800835</t>
  </si>
  <si>
    <t>2023-10-17 14:05:27</t>
  </si>
  <si>
    <t>判断省分:湖北&amp;#13;&amp;#10;:失败&amp;#13;&amp;#10;node_42:&amp;#13;&amp;#10;:无合约/简单合约&amp;#13;&amp;#10;:其他套餐&amp;#13;&amp;#10;:异地&amp;#13;&amp;#10;:不认可/无法提供相关证件&amp;#13;&amp;#10;:&amp;#13;&amp;#10;&amp;#13;&amp;#10;高级模板内容：&amp;#13;&amp;#10;问题描述:用户要求我方线上为其销户，已作挽留引导去营业厅，用户不人口可，依旧要求线上提交申请&amp;#13;&amp;#10;第二联系方式:071700800835&amp;#13;&amp;#10;销户原因:人在外地无法使用了&amp;#13;&amp;#10;用户要求:需要我方协助线上办理销户，用户自述自己去不了营业厅&amp;#13;</t>
  </si>
  <si>
    <t>业务取消（当阳城区）：实装宽带，已为用户注销，满意</t>
  </si>
  <si>
    <t>ZX202310151329432373</t>
  </si>
  <si>
    <t>071703671813</t>
  </si>
  <si>
    <t>向家顺</t>
  </si>
  <si>
    <t>2023-10-17 09:02:51</t>
  </si>
  <si>
    <t>判断省分:湖北&amp;#13;&amp;#10;:自己办理的宽带&amp;#13;&amp;#10;:挽留失败&amp;#13;&amp;#10;:不同意&amp;#13;&amp;#10;:&amp;#13;&amp;#10;&amp;#13;&amp;#10;高级模板内容：&amp;#13;&amp;#10;问题描述:用户来电要求销户宽带挽留无效称之前反映过上门办理的工作人员说要预约态度也不好&amp;#13;&amp;#10;第二联系方式:16671003753&amp;#13;&amp;#10;销户原因:不需要了&amp;#13;&amp;#10;用户要求:要求尽快派人处理取消宽带要是派的人态度还是不好要求投诉了谢谢！&amp;#13;</t>
  </si>
  <si>
    <t>业务取消（电子渠道）客户要求取消宽带，未转营服维系。挽留无效，客服部已操作取消，满意。</t>
  </si>
  <si>
    <t>ZX202310161646491722</t>
  </si>
  <si>
    <t>李子兵</t>
  </si>
  <si>
    <t>2023-10-17 10:40:18</t>
  </si>
  <si>
    <t>判断省分:湖北&amp;#13;&amp;#10;:被动办理宽带&amp;#13;&amp;#10;:不需要&amp;#13;&amp;#10;:&amp;#13;&amp;#10;&amp;#13;&amp;#10;高级模板内容：&amp;#13;&amp;#10;问题描述:用户来电称实际未使用绑定此手机的宽带&amp;#13;&amp;#10;第二联系方式:18672651645&amp;#13;&amp;#10;销户原因:未实际使用&amp;#13;&amp;#10;用户要求:用户来电称未使用此宽带，要求取消，并退还费用。总共从三月到现在。共78.71元。&amp;#13;</t>
  </si>
  <si>
    <t>业务取消（五峰城区）：虚拟宽带，挽留无效，已取消，并登记次月7日退还4-10月低消补收费用，此费用不可打印发票，客户满意</t>
  </si>
  <si>
    <t>ZX202310161740492097</t>
  </si>
  <si>
    <t>071704140639</t>
  </si>
  <si>
    <t>朱绪国</t>
  </si>
  <si>
    <t>2023-10-17 14:06:46</t>
  </si>
  <si>
    <t>用户表示宽带销户，不便去营业厅，要求公司联系处理</t>
  </si>
  <si>
    <t>业务取消（五峰城区）虚拟宽带，挽留失败，客服部已取消，满意</t>
  </si>
  <si>
    <t>ZX202310160853000268</t>
  </si>
  <si>
    <t>071703897788</t>
  </si>
  <si>
    <t>吴梅川</t>
  </si>
  <si>
    <t>2023-10-17 14:15:28</t>
  </si>
  <si>
    <t>[65岁以上老人]判断省分:湖北&amp;#13;&amp;#10;:被动办理宽带&amp;#13;&amp;#10;:不需要&amp;#13;&amp;#10;:&amp;#13;&amp;#10;&amp;#13;&amp;#10;高级模板内容：&amp;#13;&amp;#10;问题描述:用户要求取消宽带，已解释挽留无效，称未安装过，不需要使用，请处理，谢谢！&amp;#13;&amp;#10;第二联系方式:13040989926&amp;#13;&amp;#10;销户原因:不使用&amp;#13;&amp;#10;用户要求:取消宽带&amp;#13;</t>
  </si>
  <si>
    <t>ZX202310161645361706</t>
  </si>
  <si>
    <t>071700174540</t>
  </si>
  <si>
    <t>佘晓林</t>
  </si>
  <si>
    <t>2023-10-17 14:12:23</t>
  </si>
  <si>
    <t>【2022年上工信部测评重保用户】判断省分:湖北&amp;#13;&amp;#10;:自己办理的宽带&amp;#13;&amp;#10;:挽留失败&amp;#13;&amp;#10;:不同意&amp;#13;&amp;#10;:&amp;#13;&amp;#10;&amp;#13;&amp;#10;高级模板内容：&amp;#13;&amp;#10;问题描述:用户人在外地，无法回到当地去取消宽带，要求我方线上处理&amp;#13;&amp;#10;第二联系方式:13197323296&amp;#13;&amp;#10;销户原因:无人使用&amp;#13;&amp;#10;用户要求:尽快解决&amp;#13;</t>
  </si>
  <si>
    <t>业务取消（西陵）：实装宽带，已为用户注销并按用户要求转资59元畅越冰激凌套餐，次月生效，满意</t>
  </si>
  <si>
    <t>ZX202310160920000423</t>
  </si>
  <si>
    <t>071703665700</t>
  </si>
  <si>
    <t>刘张静</t>
  </si>
  <si>
    <t>2023-10-17 10:11:17</t>
  </si>
  <si>
    <t>用户反映未经同意办理宽带，要求销户，请处理并回复</t>
  </si>
  <si>
    <t>ZX202310161045171242</t>
  </si>
  <si>
    <t>071703621500</t>
  </si>
  <si>
    <t>孙春梅</t>
  </si>
  <si>
    <t>2023-10-17 14:46:15</t>
  </si>
  <si>
    <t>用户表示没有办过这条宽带，要求注销，烦请公司核实处理回复</t>
  </si>
  <si>
    <t>业务取消（西陵营服）：用户要求取消虚拟宽带，挽留无效，已按用户要求取消，满意。</t>
  </si>
  <si>
    <t>ZX202310171115382093</t>
  </si>
  <si>
    <t>2023-10-17 14:15:11</t>
  </si>
  <si>
    <t>&amp;#13;&amp;#10;高级模板内容：&amp;#13;&amp;#10;问题描述:前工单ZX202310161038401155用户再次来电要求注销&amp;#13;&amp;#10;第二联系方式:15671063390&amp;#13;&amp;#10;销户原因:不用了&amp;#13;&amp;#10;用户要求:用户要求处理销户&amp;#13;</t>
  </si>
  <si>
    <t>业务取消（西陵营服中心）：用户要求副卡销户，经核实，前期已经给用户做了拆分，销户提示未生效套餐，无法操作，已跟用户解释清楚，建议用户可于下个月生效后联系我们操作销户，满意。</t>
  </si>
  <si>
    <t>ZX202310161038401155</t>
  </si>
  <si>
    <t>2023-10-17 11:03:14</t>
  </si>
  <si>
    <t>用户表示宽带和副卡都不需要了，要求销户，但前往营业厅告知需要支付违约金，非常不满，要求人工协助销户</t>
  </si>
  <si>
    <t>业务取消（西陵营服中心）：用户要求取消实装宽和拆分主副卡，挽留无效，已核对身份信息协助取消，拆分主副卡，副卡转资8元全国流量王套餐，次月生效，满意。</t>
  </si>
  <si>
    <t>ZX202310161707501894</t>
  </si>
  <si>
    <t>071701029353</t>
  </si>
  <si>
    <t>韦雨晴</t>
  </si>
  <si>
    <t>2023-10-17 10:49:27</t>
  </si>
  <si>
    <t>22年Q3Q4重点客户判断省分:湖北&amp;#13;&amp;#10;:失败&amp;#13;&amp;#10;node_42:&amp;#13;&amp;#10;:无合约/简单合约&amp;#13;&amp;#10;:其他套餐&amp;#13;&amp;#10;:异地&amp;#13;&amp;#10;:不认可/无法提供相关证件&amp;#13;&amp;#10;:&amp;#13;&amp;#10;&amp;#13;&amp;#10;高级模板内容：&amp;#13;&amp;#10;问题描述:用户进线要求在线注销宽带，用户不愿意到归属地联通自营厅办理，长时间解释无效请处理谢谢&amp;#13;&amp;#10;第二联系方式:15549282195&amp;#13;&amp;#10;销户原因:不用了&amp;#13;&amp;#10;用户要求:用户进线要求在线注销宽带，用户不愿意到归属地联通自营厅办理，长时间解释无效请处理谢谢&amp;#13;</t>
  </si>
  <si>
    <t>业务取消（校园城区）：校园宽带，挽留无效，已取消，客户满意。</t>
  </si>
  <si>
    <t>ZX202310161523240996</t>
  </si>
  <si>
    <t>071700390178</t>
  </si>
  <si>
    <t>王霜</t>
  </si>
  <si>
    <t>2023-10-17 14:39:52</t>
  </si>
  <si>
    <t>用户投诉被动办理宽带融合，挽留无效不愿到厅，要求公司给与合理解释</t>
  </si>
  <si>
    <t>业务取消（夷陵城区营服中心）：用户要求取消实装宽带，挽留无效，已核对身份信息协助取消，并已反馈夷陵赵明英协助处理，满意。</t>
  </si>
  <si>
    <t>ZX202310170807470724</t>
  </si>
  <si>
    <t>2023-10-17 11:19:13</t>
  </si>
  <si>
    <t>判断省分:湖北&amp;#13;&amp;#10;:自己办理的宽带&amp;#13;&amp;#10;:挽留失败&amp;#13;&amp;#10;:不同意&amp;#13;&amp;#10;:&amp;#13;&amp;#10;&amp;#13;&amp;#10;高级模板内容：&amp;#13;&amp;#10;问题描述:再次进线要去线上办理宽带销户不愿意到厅处理要求马上处理&amp;#13;&amp;#10;第二联系方式:13098413498&amp;#13;&amp;#10;销户原因:长期不使用&amp;#13;&amp;#10;用户要求:线上办理宽带销户&amp;#13;</t>
  </si>
  <si>
    <t>业务取消（夷陵雾渡河营服）实装CPE，挽留失败，客服部已拆分，15629362076和15549281738副卡注销，另2张卡转资8元流量王套餐，次月生效，满意</t>
  </si>
  <si>
    <t>ZX202310161012580921</t>
  </si>
  <si>
    <t>刘金权</t>
  </si>
  <si>
    <t>2023-10-17 10:49:48</t>
  </si>
  <si>
    <t>判断省分:湖北&amp;#13;&amp;#10;:被动办理宽带&amp;#13;&amp;#10;:不需要&amp;#13;&amp;#10;:&amp;#13;&amp;#10;&amp;#13;&amp;#10;高级模板内容：&amp;#13;&amp;#10;问题描述:用户来电说没有安装宽带，要求取消&amp;#13;&amp;#10;第二联系方式:13217178846&amp;#13;&amp;#10;销户原因:没有安装&amp;#13;&amp;#10;用户要求:用户要求取消&amp;#13;</t>
  </si>
  <si>
    <t>业务取消（枝江乡镇营服中心）：虚装宽带销户，挽留无效，客服部取消，满意。</t>
  </si>
  <si>
    <t>ZX202310151606090905</t>
  </si>
  <si>
    <t>2023-10-17 14:45:48</t>
  </si>
  <si>
    <t>判断省分:湖北&amp;#13;&amp;#10;:失败&amp;#13;&amp;#10;node_42:&amp;#13;&amp;#10;:无合约/简单合约&amp;#13;&amp;#10;:单卡/移移融合副卡套餐&amp;#13;&amp;#10;获取用户证件类型::不认可&amp;#13;&amp;#10;:&amp;#13;&amp;#10;&amp;#13;&amp;#10;高级模板内容：&amp;#13;&amp;#10;问题描述:拆机宽带&amp;#13;&amp;#10;第二联系方式:18608600728&amp;#13;&amp;#10;销户原因:不想用了&amp;#13;&amp;#10;用户要求:48小时内未回复，要投诉工信部&amp;#13;</t>
  </si>
  <si>
    <t>业务取消（秭归城区 营服中心）：实装宽带销户，查询属数智商企融合套餐-基础版-199档-宽带产品（湖北），非普通用户现客服无线上取消勾选项，已发区域负责人+86-15571777283于10月20日前处理完毕，用户知晓</t>
  </si>
  <si>
    <t>BL202310161628402138</t>
  </si>
  <si>
    <t>周亚平</t>
  </si>
  <si>
    <t>2023-10-17 10:16:16</t>
  </si>
  <si>
    <t>产品类型:轻合约;产品名称:5G套餐月费7折优惠（次月生效24个月）（取整）（湖北）;产品描述:5G套餐月费7折优惠（次月生效24个月）（取整）（湖北）;产品ID:90721152;开始时间:2022-12-0100:00:00;结束时间:2024-11-3023:59:59;订购渠道:宜昌市远安县集团3G开户服务点;客户确认方式:签字协议。&amp;#13;&amp;#10;查询增值业务:&amp;#13;&amp;#10;合约信息查询:&amp;#13;&amp;#10;系统未查询到产品信息/非用户咨询的产品&amp;#13;&amp;#10;查询优惠产品信息:&amp;#13;&amp;#10;:无确认方式&amp;#13;&amp;#10;:客户不了解此业务，要求取消或投诉&amp;#13;&amp;#10;:不接受&amp;#13;&amp;#10;:传统合约（金融类、标准类、强合约、固移融合等...）&amp;#13;&amp;#10;:下一步&amp;#13;&amp;#10;判断省分:湖北&amp;#13;&amp;#10;:金融、靓号，套餐折扣、含设备的组网协议四类强合约&amp;#13;&amp;#10;:无合约解约工单&amp;#13;&amp;#10;:挽留失败&amp;#13;&amp;#10;:不愿到厅&amp;#13;&amp;#10;:&amp;#13;&amp;#10;用户要求取消5G套餐月费7折优惠（次月生效24个月）（取整）（湖北），自己前往营业厅取消告知有违约金不认可，要求取消071704353069虚拟宽带，表示自己没有安装，要求取消，请协助处理，谢谢&amp;#13;</t>
  </si>
  <si>
    <t>业务取消（远安政企营服中心）：用户要求取消套餐7折活动和虚拟宽带，挽留无效，已核对身份信息协助取消，满意。</t>
  </si>
  <si>
    <t>BL202310171028531809</t>
  </si>
  <si>
    <t>杨晋军</t>
  </si>
  <si>
    <t>2023-10-17 17:28:28</t>
  </si>
  <si>
    <t>产品类型:标准合约-金融标准合约;产品名称:招联分期5G129元直降1700（社会渠道36期）（湖北）;产品描述:5G套餐129元档，赠送2040元电子券，56.66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x客户每月享受的电子券金额。&amp;#13;&amp;#10;;产品ID:91015150;开始时间:2021-10-0100:00:00;结束时间:2024-09-3023:59:59;订购渠道:枝江中宇专营店;客户确认方式:签字协议。&amp;#13;&amp;#10;查询增值业务:&amp;#13;&amp;#10;合约信息查询:&amp;#13;&amp;#10;系统查询到有产品信息&amp;#13;&amp;#10;:有确认方式&amp;#13;&amp;#10;客户要求取消&amp;#13;&amp;#10;维系挽留:不接受挽留&amp;#13;&amp;#10;:下一步&amp;#13;&amp;#10;判断省分:湖北&amp;#13;&amp;#10;:金融、靓号，套餐折扣、含设备的组网协议四类强合约&amp;#13;&amp;#10;:无合约解约工单&amp;#13;&amp;#10;:挽留失败&amp;#13;&amp;#10;:不愿到厅&amp;#13;&amp;#10;:&amp;#13;&amp;#10;用户对合约不认可要求取消并不认可承担责任谢谢！招联分期5G129元直降1700（社会渠道36期）（湖北）</t>
  </si>
  <si>
    <t>业务取消（枝江城区）：招联分期5G129元直降1700（社会渠道36期）（湖北），已告知用户线上无权限办理，涉及违约金需到厅申请取消，以营业厅回复为准，用户知晓满意</t>
  </si>
  <si>
    <t>TS202310162304061908</t>
  </si>
  <si>
    <t>2023-10-17 10:30:37</t>
  </si>
  <si>
    <t>#2022重保客户#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注销宽带&amp;#10;本人不在湖北，要异地注销己经几年未使用的宽带。另外二一年后台还自动开通了一个来电秘书的业务</t>
  </si>
  <si>
    <t>业务取消（西陵营服中心）&amp;#10;①客户投诉产生的原因：用户要求取消实装宽带的问题 &amp;#10;②客户投诉问题核查情况及解决方案：收到贵部转办后，我司立即组织调查。经核实，用户要求取消实装宽带，挽留无效，已按用户要求宽带，另核实沃助业务已取消，满意。&amp;#10;③客户问题满意度：满意&amp;#10;④回单人：潘娥、联系方式：07176921001</t>
  </si>
  <si>
    <t>TS202310161540230096</t>
  </si>
  <si>
    <t>谭明龙</t>
  </si>
  <si>
    <t>2023-10-17 09:54:36</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</si>
  <si>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套餐话费太贵了宽带不想用了，要求把主副卡分开用套餐改成最低套餐</t>
  </si>
  <si>
    <t>业务取消（夷陵城区 营服中心）①客户投诉产生的原因：用户反映对安装宽带不满。 &amp;#10;②客户投诉问题核查情况及解决方案：收到贵部转办后，我司立即组织调查。用户反映虚装宽带销户，挽留无效，查询后为用户注销宽带成功，并按用户要求注销副卡13177088258，并办理主卡转资8元流量王套餐，次月生效。我司2023-10-17 10:12:58联系客户解释。&amp;#10;③客户问题满意度：满意。 &amp;#10;④回单人：田群、联系方式：07176921001</t>
  </si>
  <si>
    <t>TS202310161502431604</t>
  </si>
  <si>
    <t>杨红义</t>
  </si>
  <si>
    <t>2023-10-17 08:40:07</t>
  </si>
  <si>
    <t>主办单位：湖北&amp;#10;客户类别：普通客户&amp;#10;10010是否打通：是&amp;#10;是否二次致电10015：是&amp;#10;是否联系：是&amp;#10;升级倾向：无&amp;#10;号码归属省：湖北&amp;#10;SVIP等级：&amp;#10;判断地市:其余地市&amp;#13;&amp;#10;根据用户销户的原因，进行挽留:挽留失败&amp;#13;&amp;#10;获取参数:&amp;#13;&amp;#10;判断用户套餐类型:融合用户、合约用户&amp;#13;&amp;#10;建议用户前往营业厅查询后办理销户业务:依然要求在线销户&amp;#13;&amp;#10;:用户来电要求销户宽带但是自己不方便去营业厅麻烦核实回复</t>
  </si>
  <si>
    <t>业务取消（远安乡镇营服中心）①客户基本资料：业务号码：13040999498、客户姓名：&amp;#10;杨红义、套餐情况：0元月租省内全家福4G成员套餐；客户反映需办理宽带销户问题； &amp;#10;②首次联系客户时间：2023-10-16 18:32:48&amp;#10;③投诉核查处理情况：收到贵部转办，我司立即组织核查，经核虚装宽带销户，挽留无效，并办理主副卡转资8元流量王套餐，次月生效，客服部取消。&amp;#10;④答复客户时间及客户满意度评价：根据上述核实情况，我司于2023-08-09 18:32:48联系客户满意，回单人：田群、联系方式：07176921001&amp;#10;⑤投诉核查关联材料：无。</t>
  </si>
  <si>
    <t>TS202310152145051713</t>
  </si>
  <si>
    <t>2023-10-17 13:10:44</t>
  </si>
  <si>
    <t>主办单位：湖北&amp;#10;客户类别：星级客户&amp;#10;10010是否打通：否&amp;#10;是否二次致电10015：是&amp;#10;是否联系：否&amp;#10;升级倾向：&amp;#10;号码归属省：湖北&amp;#10;SVIP等级：&amp;#10;1.问题类型:;&amp;#10;2.投诉类型:其他问题;&amp;#10;3.营业厅地址:;&amp;#10;4.位置信息:;&amp;#10;5.位置发生地:;&amp;#10;6.投诉内容:融合套餐不让更改每个月费用过高</t>
  </si>
  <si>
    <t>业务取消①客户基本信息：业务号码：18671768266、客户姓名：刘洋、套餐情况：畅爽冰激凌5G套餐129元（基础版）； 客户反映转资的问题。&amp;#10;②首次联系客户时间： 2023-10-16 09:44:00 ； &amp;#10;③投诉核查处理情况：收到贵部转办后，我司立即组织调查 。经核实，客户对套餐资费不满，我司可推荐办理转资129元畅越套餐和开通网龄计划，但因多次未联系上客户，无法确认是否办理，如有疑问可在工作时间（08:30-12:00；14:00-17:30）致电我司宜昌联通13032700872。&amp;#10;④答复客户时间及客户满意度评价相关信息：我司于2023-10-16 09:44:00联系客户解释说明，客户认可满意。回单人：王宜艳&amp;#10;⑤投诉核查关联材料：无</t>
  </si>
  <si>
    <t>TS202310170913430685</t>
  </si>
  <si>
    <t>2023-10-17 19:08:33</t>
  </si>
  <si>
    <t>主办单位：湖北&amp;#10;客户类别：普通客户&amp;#10;10010是否打通：是&amp;#10;是否二次致电10015：是&amp;#10;是否联系：是&amp;#10;升级倾向：无&amp;#10;号码归属省：湖北&amp;#10;SVIP等级：&amp;#10;产品类型:SP产品;产品名称:视频彩铃乐享会员6元版;产品描述:视频彩铃乐享会员6元版;产品ID:4900498100;开始时间:2021-10-2909:16:53;结束时间:2030-12-3100:00:00;订购渠道:;客户确认方式:无。&amp;#13;&amp;#10;预处理名称:产品订购一键诊断&amp;#13;&amp;#10;业务产品类型:反映其他业务问题&amp;#13;&amp;#10;用户是否接受:用户不接受&amp;#13;&amp;#10;是否知情订购:知情订购&amp;#13;&amp;#10;备注:&amp;#13;&amp;#10;用户来电反映宽带不使用了，要求注销，不方便去营业厅，泛携转，请处理。</t>
  </si>
  <si>
    <t>业务取消-夷陵雾渡河营服①客户基本资料：业务号码：13098413498、客户姓名：陈秀菊、套餐情况：0元月租省内全家福4G成员套餐；客户反映取消业务的问题； &amp;#10;②首次联系客户时间：2023-10-17 10:50:00&amp;#10;③投诉核查处理情况：收到贵部转办，我司立即组织核查，经核实，实装CPE，挽留失败，客服部已取消，15629362076和15549281738副卡注销，另2张卡转资8元流量王套餐，次月生效，满意； &amp;#10;④答复客户时间及客户满意度评价：根据上述核实情况，我司于2023-10-17 10:50:00联系客户满意，回单人：胡春燕、联系方式：07176921001&amp;#10;⑤投诉核查关联材料：无。"</t>
  </si>
  <si>
    <t>TS202310161728430466</t>
  </si>
  <si>
    <t>赵婷婷</t>
  </si>
  <si>
    <t>2023-10-17 17:29:21</t>
  </si>
  <si>
    <t>主办单位：湖北&amp;#10;客户类别：普通客户&amp;#10;10010是否打通：是&amp;#10;是否二次致电10015：是&amp;#10;是否联系：是&amp;#10;升级倾向：无&amp;#10;号码归属省：湖北&amp;#10;SVIP等级：&amp;#10;产品类型:标准合约-金融标准合约;产品名称:招联分期5G159元直降2300（社会渠道36期）（湖北）;产品描述:5G套餐159元档，赠送2760元电子券，76.65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x客户每月享受的电子券金额。&amp;#13;&amp;#10;;产品ID:91015151;开始时间:2023-04-0100:00:00;结束时间:2026-03-3123:59:59;订购渠道:远安新时空手机大世界合作厅(自建他营);客户确认方式:签字协议。&amp;#13;&amp;#10;预处理名称:产品订购一键诊断&amp;#13;&amp;#10;业务产品类型:反应合约问题&amp;#13;&amp;#10;有无确认方式:有确认方式&amp;#13;&amp;#10;客户要求取消&amp;#13;&amp;#10;维系挽留:不接受挽留&amp;#13;&amp;#10;是否授权退订:省分暂未授权&amp;#13;&amp;#10;取消	招联分期5G159元直降2300（社会渠道36期）（湖北）&amp;#13;&amp;#10;&amp;#13;</t>
  </si>
  <si>
    <t>业务取消-远安城区①客户基本资料：业务号码：15971622532、客户姓名：赵婷婷、套餐情况：畅爽冰激凌5G套餐159元（基础版）；客户反映取消业务的问题； &amp;#10;②首次联系客户时间：2023-10-17 11:13:00&amp;#10;③投诉核查处理情况：收到贵部转办，我司立即组织核查，经核实，远安城区用户要求取消招联分期活动，挽留失败，已引导用户前往远安自营厅申请，用户知晓，满意； &amp;#10;④答复客户时间及客户满意度评价：根据上述核实情况，我司于2023-10-17 11:13:00联系客户满意，回单人：胡春燕、联系方式：07176921001&amp;#10;⑤投诉核查关联材料：无。"</t>
  </si>
  <si>
    <t>ZX202310161445180627</t>
  </si>
  <si>
    <t>杨文明</t>
  </si>
  <si>
    <t>2023-10-17 09:05:12</t>
  </si>
  <si>
    <t>用户来电称有办理金融合约：花呗先享5G129元直降1200（社会24期）用户中途有事，一次性还清花呗，关闭花呗。导致电子券无法使用，用户来电要求反馈这种情况赠款怎么返还。联系电话：15807203575</t>
  </si>
  <si>
    <t>业务咨询：客户反映电子券无法使用问题，已联系客户经理协助处理，48小时有结果后回复，客户表示知晓。</t>
  </si>
  <si>
    <t>TS202310160938211581</t>
  </si>
  <si>
    <t>投诉工单（2021版）&gt;&gt;融合&gt;&gt;【网络使用】移网语音&gt;&gt;esim语音通讯问题</t>
  </si>
  <si>
    <t>何明林</t>
  </si>
  <si>
    <t>2023-10-17 09:53:57</t>
  </si>
  <si>
    <t>:eSIM有信息(有附卡）&amp;#13;&amp;#10;:状态正常&amp;#13;&amp;#10;:&amp;#13;&amp;#10;&amp;#13;&amp;#10;高级模板内容：&amp;#13;&amp;#10;投诉问题描述:打电话没信号&amp;#13;&amp;#10;用户类型:一号双终端&amp;#13;&amp;#10;开始时间:2023-10-16&amp;#13;&amp;#10;手表品牌:华为&amp;#13;</t>
  </si>
  <si>
    <t>终端使用：已建议用户查看是否下载卡数据及数据的iccid需与号码对应的ICCID保持一致并检测是否链接网络，用户表示试机有问题致电宜昌服务监督热线13032700872</t>
  </si>
  <si>
    <t>TS202310171001311738</t>
  </si>
  <si>
    <t>夏欢</t>
  </si>
  <si>
    <t>2023-10-17 17:15:50</t>
  </si>
  <si>
    <t>判断省份:湖北&amp;#13;&amp;#10;:移网无法上网&amp;#13;&amp;#10;:手机移动数据&amp;#13;&amp;#10;获取入参:&amp;#13;&amp;#10;获取历史工单:无历史工单&amp;#13;&amp;#10;:下一步&amp;#13;&amp;#10;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4G开启.:诊断无异常/解释不认可&amp;#13;&amp;#10;:下一步&amp;#13;&amp;#10;node_317:&amp;#13;&amp;#10;:不符合办理条件&amp;#13;&amp;#10;:在湖北&amp;#13;&amp;#10;:能/不清楚&amp;#13;&amp;#10;:不能&amp;#13;&amp;#10;:&amp;#13;&amp;#10;任何地方信号都很差，已换机测试过。</t>
  </si>
  <si>
    <t>终端使用：已为用户刷新volte功能，建议用户重启手机试机，若有疑问致电宜昌服务监督热线13032700872</t>
  </si>
  <si>
    <t>TS202310161106451493</t>
  </si>
  <si>
    <t>陈程</t>
  </si>
  <si>
    <t>2023-10-17 10:42:14</t>
  </si>
  <si>
    <t>判断省分:湖北&amp;#13;&amp;#10;:湖北省内手机不能打&amp;#13;&amp;#10;获取入参:&amp;#13;&amp;#10;获取历史工单:无历史工单&amp;#13;&amp;#10;:下一步&amp;#13;&amp;#10;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下一步&amp;#13;&amp;#10;node_317:&amp;#13;&amp;#10;:不符合办理条件&amp;#13;&amp;#10;:任何地方都无法拨打或接听&amp;#13;&amp;#10;:&amp;#13;&amp;#10;用户对（13235636691）号码无法使用套餐（内/外）的（通话，用户称在所有的地方都只能打宜昌电话，除此之外的电话都打不出去，打出去之后就直接挂断了）不认可，核实为（）原因导致，解释（）用户不认可，要求（核实处理），请尽快处理，联系电话（13235636691）。</t>
  </si>
  <si>
    <t>终端使用：用户反映称在所有的地方都只能打宜昌电话，经核实已发后台13032704444查询号码功能正常（查询机主现人有可能在异地），致电未接，已短信答复如需办理可联系我部，如有疑问可在工作时间（08:30-12:00；14:00 -17:30 ）联系07176921001、13032700872宜昌客服。如用户咨询，请前台 10010话务 中心代为解释，谢谢。</t>
  </si>
  <si>
    <t>TS202310181158350649</t>
  </si>
  <si>
    <t>071700201267</t>
  </si>
  <si>
    <t>吴素英</t>
  </si>
  <si>
    <t>2023-10-18 14:49:53</t>
  </si>
  <si>
    <t>用户反馈：:10016营销问题&amp;#13;&amp;#10;属于：:投诉10016外呼人员服务&amp;#13;&amp;#10;安抚用户并代为致歉，尽力挽回用户的投诉:不认可仍要投诉&amp;#13;&amp;#10;:&amp;#13;&amp;#10;&amp;#13;&amp;#10;高级模板内容：&amp;#13;&amp;#10;投诉问题描述:用户表示10月18日有联通10016人员电话推销为本机免费办理宽带提速至1000M，但实际用户收到短信后却被告知此业务需收费每月10元，用户不认可，要求投诉此员工，并要求撤销10元提速1000M提速包活动（此业务显示48小时内生效，还未生效），要求无需生效此提速包，还要求回复投诉处理结果，不然就工信部投诉联通&amp;#13;&amp;#10;是否10016外呼:是&amp;#13;&amp;#10;反应问题涉及场景:电话营销业务资费争议&amp;#13;&amp;#10;用户要求:用户表示10月18日有联通10016人员电话推销为本机免费办理宽带提速至1000M，但实际用户收到短信后却被告知此业务需收费每月10元，用户不认可，要求投诉此员工，并要求撤销10元提速1000M提速包活动（此业务显示48小时内生效，还未生效），要求无需生效此提速包，还要求回复投诉处理结果，不然就工信部投诉联通，请协助回复&amp;#13;</t>
  </si>
  <si>
    <t>电话营销-解释宣传：上海航动科技有限公司（宜昌），宽带提速包AA。用户反映工作人员未告知收费情况，经核实现未开通且已登记屏蔽，客户满意</t>
  </si>
  <si>
    <t>TS202310162035510942</t>
  </si>
  <si>
    <t>田福英</t>
  </si>
  <si>
    <t>2023-10-18 13:34:29</t>
  </si>
  <si>
    <t>高级模板内容：&amp;#10;投诉问题描述:副卡13117270889收取了月租10元费用，用户称当时3张副卡一起办理未收取费用&amp;#10;争议月份:2023年8月、2023年9月、2023年10月&amp;#10;争议金额:30&amp;#10;用户要求:要求查询副卡13117270889为什么要收取功能费10元，其他两张副卡也办理了却未收费要求查明原因并退费</t>
  </si>
  <si>
    <t>电话营销-开通争议：精英盛华，家庭群组化副卡10G省内流量AA。用户反映副卡扣费问题，经核实，23年7月通过电话营销方式推荐13117270889号码办理此业务时取消副卡免月租优惠导致，现申请退23.7-10月副卡扣费合计40元，此费用不抵扣往月欠费及打印发票，用户满意。</t>
  </si>
  <si>
    <t>TS202310171048470393</t>
  </si>
  <si>
    <t>周雨</t>
  </si>
  <si>
    <t>2023-10-18 13:40:30</t>
  </si>
  <si>
    <t>&amp;#13;&amp;#10;高级模板内容：&amp;#13;&amp;#10;是否10016外呼:是&amp;#13;&amp;#10;反应问题涉及场景:未经同意订购业务&amp;#13;&amp;#10;产品名称:畅越冰激凌5G套餐99元畅越冰激凌99元套餐5折附加优惠(内部限量)&amp;#13;&amp;#10;争议月份:2023年5月、2023年6月、2023年7月、2023年8月、2023年9月、2023年10月&amp;#13;&amp;#10;是否承诺退费:否&amp;#13;&amp;#10;承诺退费金额:0&amp;#13;&amp;#10;是否取消业务（如取消失败，需加上系统报错的提示）:一线无法取消&amp;#13;&amp;#10;是否需要回复:是&amp;#13;&amp;#10;用户要求:我方尽快回电沟通具体情况&amp;#13;</t>
  </si>
  <si>
    <t>电话营销-开通争议：上海航动，畅越冰激凌5G套餐99元  畅越冰激凌99元套餐5折附加优惠(内部限量)  AA。用户反映电话营销转资不认可，已告知用户未用户同意后办理，5-10月套餐差价费用174元可为用户申请减免，并申请转资8元全国流量王套餐，次月生效，满意</t>
  </si>
  <si>
    <t>TS202310171629540285</t>
  </si>
  <si>
    <t>杨代坤</t>
  </si>
  <si>
    <t>2023-10-18 10:26:13</t>
  </si>
  <si>
    <t>[65岁以上老人]判断省分:湖北&amp;#13;&amp;#10;:增值业务费用争议（含炫彩通信助理包云盘版等组合类增值业务）&amp;#13;&amp;#10;:移网&amp;#13;&amp;#10;:在补救范围内&amp;#13;&amp;#10;:不认可&amp;#13;&amp;#10;:大于500元&amp;#13;&amp;#10;:&amp;#13;&amp;#10;&amp;#13;&amp;#10;高级模板内容：&amp;#13;&amp;#10;投诉问题描述:用户来电反馈不知情被开通了业务，要求退费&amp;#13;&amp;#10;争议业务名称:腾讯王卡-39元5G版超级会员（黄金版）-次月生效、炫彩通信助理包-云盘版-立即生效（湖北）&amp;#13;&amp;#10;受理渠道:上海航动科技有限公司（宜昌）&amp;#13;&amp;#10;争议月份:2022年9月、2022年10月、2022年11月、2022年12月、2023年1月、2023年2月、2023年3月、2023年4月、2023年5月、2023年6月、2023年7月、2023年8月、2023年9月、2023年10月&amp;#13;&amp;#10;争议费用:0&amp;#13;&amp;#10;一线客服在系统里:已取消&amp;#13;&amp;#10;是否承诺退费:是&amp;#13;&amp;#10;用户要求:要求退费&amp;#13;</t>
  </si>
  <si>
    <t>电话营销-开通争议：上海航动，腾讯王卡-39元5G版超级会员（黄金版）、炫彩通信助理包-云盘版 AA。用户反映未订购此业务，经核实，22年9月通过电话营销方式推荐用户办理以上两项业务，已取消并申请退还22.9-23.10月扣费616元，24小时到账，此费用不可打印发票，满意。</t>
  </si>
  <si>
    <t>TS202310181101021761</t>
  </si>
  <si>
    <t>071701019601</t>
  </si>
  <si>
    <t>胡玉龙</t>
  </si>
  <si>
    <t>2023-10-18 17:03:50</t>
  </si>
  <si>
    <t>用户来电反馈被动办理低消宽带业务，对此不满，要求公司为其取消，并且针对产生的扣费全部退还，请公司协助核实后处理并回复。</t>
  </si>
  <si>
    <t>电话营销-开通争议：拓见，低消39元宽带200M主产品AA。用户反映低消宽带问题，核实因费用问题为解释清楚导致，已为用户登记本月内取消并申请减免22.8-23.10月宽带费用285元，次月7日前退费到账，不可打印发票，满意</t>
  </si>
  <si>
    <t>TS202310171439100242</t>
  </si>
  <si>
    <t>071701025436</t>
  </si>
  <si>
    <t>刘龙超</t>
  </si>
  <si>
    <t>2023-10-18 13:33:18</t>
  </si>
  <si>
    <t>表示自己没有装宽带但是每个月被扣费表示不满要求投诉并处理回复</t>
  </si>
  <si>
    <t>电话营销-开通争议：拓见科技(深圳)有限公司武汉分公司(宜昌)，低消虚拟宽带AA。用户反映开通低消虚拟宽带的问题，经核实，为拓见科技(深圳)有限公司武汉分公司(宜昌)于2021-09-23 17:10:47 通过电话营销的方式推荐用户开通低消虚拟宽带，已跟用户解释清楚，并按用户要求取消，考虑用户感知，申请退22.9-23.10月费用，合计266元到用户提供的13207221583号码上，24小时到帐，此费用不可打印发票，待宽带竣工后，本周内取消号码低消，满意。</t>
  </si>
  <si>
    <t>TS202310180936032271</t>
  </si>
  <si>
    <t>肖萌</t>
  </si>
  <si>
    <t>2023-10-18 17:02:30</t>
  </si>
  <si>
    <t>用户反馈：:10016营销问题&amp;#13;&amp;#10;属于：:投诉10016外呼人员服务&amp;#13;&amp;#10;安抚用户并代为致歉，尽力挽回用户的投诉:不认可仍要投诉&amp;#13;&amp;#10;:&amp;#13;&amp;#10;&amp;#13;&amp;#10;高级模板内容：&amp;#13;&amp;#10;投诉问题描述:用户来电反映外呼电话诱导消费且态度不好&amp;#13;&amp;#10;是否10016外呼:是&amp;#13;&amp;#10;反应问题涉及场景:话务人员服务问题&amp;#13;&amp;#10;用户要求:用户对话务人员的服务态度很不满，反映话务人员挂断电话，要求投诉。&amp;#13;</t>
  </si>
  <si>
    <t>电话营销-解释宣传：上海航动科技有限公司（宜昌），宜昌5G迁转加包AA。用户反映电话营销推荐客户办理解释时解释宣传错误，服务问题我部已记录考核，联系无人接听，已短信告知，如有疑问可在工作时间（08:30-12:00；14:00-17:30）联系07176921001、13032700872宜昌联通投诉处理中心。如用户咨询，请前台10010话务中心代为解释，谢谢</t>
  </si>
  <si>
    <t>TS202310171459150700</t>
  </si>
  <si>
    <t>郑邦春</t>
  </si>
  <si>
    <t>2023-10-18 13:35:14</t>
  </si>
  <si>
    <t>22年Q3Q4重点客户[65岁以上老人]判断省分:湖北&amp;#13;&amp;#10;:流量费争议&amp;#13;&amp;#10;:流量包定制争议&amp;#13;&amp;#10;:不认可&amp;#13;&amp;#10;:未享受&amp;#13;&amp;#10;:大于500&amp;#13;&amp;#10;:&amp;#13;&amp;#10;&amp;#13;&amp;#10;高级模板内容：&amp;#13;&amp;#10;投诉问题描述:用户对于开通的炫彩通信助理包-云盘版-立即生效（湖北）10元5G全国流量50分钟语音&amp;#13;&amp;#10;业务名称:炫彩通信助理包-云盘版-立即生效（湖北）10元5G全国流量50分钟语音&amp;#13;&amp;#10;争议月份:2023年1月、2023年2月、2023年3月、2023年4月、2023年5月、2023年6月、2023年7月、2023年8月、2023年9月、2023年10月、2022年1月、2022年2月、2022年3月、2022年4月、2022年5月、2022年6月、2022年7月、2022年8月、2022年9月、2022年10月、2022年11月、2022年12月、2021年6月、2021年7月、2021年8月、2021年12月、2021年11月、2021年10月、2021年9月&amp;#13;&amp;#10;争议金额:360&amp;#13;&amp;#10;是否承诺退费:否&amp;#13;&amp;#10;用户要求:要求上报公司退费处理并且要求核实为什么会开通请核实处理联系电话13047178325&amp;#13;</t>
  </si>
  <si>
    <t>电话营销-开通争议： 上海航动科技有限公司（宜昌） ， 10元5G全国流量50分钟语音（湖北）、炫彩通信助理包-云盘版 -立即生效（湖北）AA。用户反映电话营销开通业务时未与客户达成一致，已取消，申请退还21.11-23.10月流量包费用240元，及22.11-23.10月沃助理费用120元，24小时内到账，此费用不可打印账单发票，回访满意</t>
  </si>
  <si>
    <t>TS202310181551230303</t>
  </si>
  <si>
    <t>2023-10-18 17:02:33</t>
  </si>
  <si>
    <t>主办单位：湖北&amp;#10;客户类别：普通客户&amp;#10;10010是否打通：是&amp;#10;是否二次致电10015：是&amp;#10;是否联系：是&amp;#10;升级倾向：无&amp;#10;号码归属省：湖北&amp;#10;SVIP等级：&amp;#10;用户来电表示自己被不知情办理了宽带要求取消麻烦核实处理</t>
  </si>
  <si>
    <t>电话营销-开通争议：①客户投诉产生的原因：客户反馈被动开通宽带的问题；&amp;#10;②客户投诉问题核查情况及解决方案：收到贵部转办后，我司立即组织调查。经核实，宜昌融诚通信服务有限责任公司，低消39元宽带200M主产品AA。用户反映电话营销办理低消宽带业务时未与客户达成一致，核实夷陵自营厅已取消，我部已联系客户解释说明，客户表示理解。我司于2022-10-05 13:20:38联系客户解释以上情况。&amp;#10;③客户问题满意度：满意&amp;#10;④回单人：张婷   6921001</t>
  </si>
  <si>
    <t>TS202310171828460410</t>
  </si>
  <si>
    <t>朱迎春</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</si>
  <si>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反馈自己的副卡都是不收费的，但是为何现在进行了收费&amp;#13;&amp;#10;争议月份:2023年10月&amp;#13;&amp;#10;争议金额:10&amp;#13;&amp;#10;用户要求:用户要求我方帮他核实，核实清楚后，与他取得联系，谢谢。前台已向用户解释，前期有优惠活动，但是用户不认可。&amp;#13;</t>
  </si>
  <si>
    <t>电话营销-开通争议：上海航动科技有限公司（宜昌）， 家庭群组化副卡10G省内流量流量(不共享不结转)(湖北)-次月生效 AA。用户反映电话营销开通副卡流量包时未与客户达成一致，已取消流量包并恢复副卡0元，次月生效，另考虑客户感知，申请退还23.10月流量包费用合计10元，24小时内到账，此费用不可打印账单发票，回访满意</t>
  </si>
  <si>
    <t>TS202310181136100153</t>
  </si>
  <si>
    <t>王睿</t>
  </si>
  <si>
    <t>2023-10-18 14:36:31</t>
  </si>
  <si>
    <t>用户反馈：:10016营销问题&amp;#10;属于：:投诉10016外呼人员服务&amp;#10;安抚用户并代为致歉，尽力挽回用户的投诉:不认可仍要投诉&amp;#10;:&amp;#10;&amp;#10;高级模板内容：&amp;#10;投诉问题描述:电话营销服务人员服务态度/解释不到位&amp;#10;是否10016外呼:是&amp;#10;反应问题涉及场景:话务人员服务问题,未经同意订购业务&amp;#10;用户要求:用户称10016打电话推荐业务，后面再次拨打询问是否收到短信，可恢复确认，用户称没收到，后面就直接手抖啊已订购成功的记录，前台暂未查询到有业务订购记录，用户不认可，要求核实投诉</t>
  </si>
  <si>
    <t>BL202310181102151444</t>
  </si>
  <si>
    <t>陈贤梅</t>
  </si>
  <si>
    <t>2023-10-18 11:18:52</t>
  </si>
  <si>
    <t>用户反馈：:10016营销问题&amp;#13;&amp;#10;属于：:要求禁呼屏蔽10016&amp;#13;&amp;#10;判断省分:湖北&amp;#13;&amp;#10;:办理失败&amp;#13;&amp;#10;:用户来电要求我方屏蔽10016的电话，称骚扰到了自己，要求我方以后不要给自己打骚扰电话，要求屏蔽&amp;#13;</t>
  </si>
  <si>
    <t>BL202310180832152148</t>
  </si>
  <si>
    <t>郝大明</t>
  </si>
  <si>
    <t>2023-10-18 09:11:36</t>
  </si>
  <si>
    <t>13047179648命中精准预判服务场景:[65岁以上老人]&amp;#13;&amp;#10;用户来电要求屏蔽10016，请尽快处理，谢谢！</t>
  </si>
  <si>
    <t>BL202310181038201096</t>
  </si>
  <si>
    <t>2023-10-18 17:25:48</t>
  </si>
  <si>
    <t>用户来电称频繁接到10016的电话，称每次接到电话之后就会出现扣费，对此不满，称是唬人，骗人，称是屏蔽了10016但是还是可以打进来，请核实处理</t>
  </si>
  <si>
    <t>TS202310181457331623</t>
  </si>
  <si>
    <t>刘虎</t>
  </si>
  <si>
    <t>2023-10-18 15:42:29</t>
  </si>
  <si>
    <t>22年Q3Q4重点客户&amp;#13;&amp;#10;高级模板内容：&amp;#13;&amp;#10;投诉问题描述:要求我方推送9月的月结电子发票&amp;#13;&amp;#10;业务号码:15572779151&amp;#13;&amp;#10;发票获取渠道:公众号&amp;#13;&amp;#10;开具不成功系统提示:纳税人无法改&amp;#13;&amp;#10;开具月份:2023年9月&amp;#13;&amp;#10;前台解释内容:建议在联通APP开具&amp;#13;&amp;#10;用户要求:用户要求我方协助开具。姓名写：易仁现邮箱：236772629@qq.com。系统查询到10月6号有开具发票的信息，客户说自己没有收到。要求核实处理&amp;#13;</t>
  </si>
  <si>
    <t>TS202310171339141517</t>
  </si>
  <si>
    <t>牟明</t>
  </si>
  <si>
    <t>2023-10-18 13:01:31</t>
  </si>
  <si>
    <t>22年Q3Q4重点客户&amp;#13;&amp;#10;高级模板内容：&amp;#13;&amp;#10;投诉问题描述:用户来电无法通过王卡助手领取会员使用&amp;#13;&amp;#10;操作渠道:王卡助手&amp;#13;&amp;#10;参加活动（套餐）名称:	轻合约版超级会员（黄金版）次月生效&amp;#13;&amp;#10;页面提示:提示待生效&amp;#13;&amp;#10;用户要求:请尽快核实处理&amp;#13;</t>
  </si>
  <si>
    <t>电子渠道：客户反馈无法通过王卡助手领取会员，提示待生效，已发权益中心协助处理，并建议客户稍后重试，回访满意</t>
  </si>
  <si>
    <t>TS202310161743400801</t>
  </si>
  <si>
    <t>王德枚</t>
  </si>
  <si>
    <t>2023-10-18 11:29:30</t>
  </si>
  <si>
    <t>22年Q3Q4重点客户&amp;#13;&amp;#10;高级模板内容：&amp;#13;&amp;#10;投诉问题描述:用户来电反映不会使用联通APP&amp;#13;&amp;#10;渠道名称:中国联通APP&amp;#13;&amp;#10;办理业务名称:不会登陆联通APP&amp;#13;&amp;#10;页面提示:无&amp;#13;&amp;#10;用户要求:后台帮助登陆&amp;#13;</t>
  </si>
  <si>
    <t>电子渠道：用户反映不会使用中国联通APP。经核实，用户下载中国联通APP后，可通过短信验证码或密码方式登陆。致电未接，已短信答复，如有疑问可在工作时间（08:30-12:00；14:00-17:30）联系07176921001、13032700872宜昌客服。如用户咨询，请前台10010话务中心代为解释，谢谢。</t>
  </si>
  <si>
    <t>TS202310181229121312</t>
  </si>
  <si>
    <t>张彤</t>
  </si>
  <si>
    <t>2023-10-18 13:52:13</t>
  </si>
  <si>
    <t>&amp;#13;&amp;#10;高级模板内容：&amp;#13;&amp;#10;投诉问题描述:用户反馈领取了腾讯视频会员无法使用，请尽快处理&amp;#13;&amp;#10;操作渠道:微信公众号&amp;#13;&amp;#10;参加活动（套餐）名称:腾讯王卡-39元5G版超级会员（黄金版）-次月生效&amp;#13;&amp;#10;页面提示:待生效&amp;#13;&amp;#10;用户要求:核实回复，请尽快处理&amp;#13;</t>
  </si>
  <si>
    <t>TS202310171955221665</t>
  </si>
  <si>
    <t>包景齐</t>
  </si>
  <si>
    <t>2023-10-18 10:29:19</t>
  </si>
  <si>
    <t>&amp;#13;&amp;#10;高级模板内容：&amp;#13;&amp;#10;投诉问题描述:用户称自己办理的联通PLUS黄金会员月卡-优惠19元/月（促销-首月领取错了会员自己需要领取的是腾讯会员称自己目前还没激活会员要求我方重新处理&amp;#13;&amp;#10;渠道名称:中国联通APP&amp;#13;&amp;#10;办理业务名称:会员领取&amp;#13;&amp;#10;页面提示:/&amp;#13;&amp;#10;用户要求:用户称自己办理的联通PLUS黄金会员月卡-优惠19元/月（促销-首月领取错了会员自己需要领取的是腾讯会员称自己目前还没激活会员要求我方重新处理领取&amp;#13;</t>
  </si>
  <si>
    <t>TS202310171914591123</t>
  </si>
  <si>
    <t>2023-10-18 09:25:50</t>
  </si>
  <si>
    <t>22年Q3Q4重点客户&amp;#13;&amp;#10;高级模板内容：&amp;#13;&amp;#10;投诉问题描述:用户来电反映自己有订购优酷的流量包，今天去领取了会员，但是提示领取成功了，但是登录优酷视频还是没有会员，要求我方核实并处理&amp;#13;&amp;#10;操作渠道:联通畅视公众号&amp;#13;&amp;#10;参加活动（套餐）名称:优酷10G流量加会员月包&amp;#13;&amp;#10;页面提示:无&amp;#13;&amp;#10;用户要求:核实为什么会员没有到账&amp;#13;</t>
  </si>
  <si>
    <t>ZX202310180948441780</t>
  </si>
  <si>
    <t>2023-10-18 16:03:32</t>
  </si>
  <si>
    <t>22年Q3Q4重点客户判断省分:湖北&amp;#13;&amp;#10;根据用户描述选择以下场景:怀疑联通泄露个人信息&amp;#13;&amp;#10;解释不会随意泄露用户隐私，请用户放心使用:不认可&amp;#13;&amp;#10;建议用户保护好个人隐私避免信息泄露:仍不认可&amp;#13;&amp;#10;解释后用户不认可:&amp;#13;&amp;#10;要求核实前台已做解释不认可</t>
  </si>
  <si>
    <t>ZX202310180916301529</t>
  </si>
  <si>
    <t>谭朝珍</t>
  </si>
  <si>
    <t>2023-10-18 09:30:49</t>
  </si>
  <si>
    <t>【2022年上工信部测评重保用户】13032705277命中精准预判服务场景:[65岁以上老人]&amp;#13;&amp;#10;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不能接收&amp;#13;&amp;#10;:无任何记录&amp;#13;&amp;#10;:不认可&amp;#13;&amp;#10;:&amp;#13;&amp;#10;用户来电无法接收短信，一线无法打开短消息统一报表系统，麻烦协助尽快处理，谢谢</t>
  </si>
  <si>
    <t>ZX202310171702202410</t>
  </si>
  <si>
    <t>张冰</t>
  </si>
  <si>
    <t>2023-10-18 10:00:50</t>
  </si>
  <si>
    <t>判断省分:湖北&amp;#13;&amp;#10;:下一步&amp;#13;&amp;#10;移网一键诊断结果:1.用户状态是否正常：正常.2.查询短信功能是否正常开通：正常.3.查询是否短信黑名单：异常.4.是否存在群障：正常.:诊断有异常&amp;#13;&amp;#10;:短信黑名单&amp;#13;&amp;#10;:是&amp;#13;&amp;#10;:不认可&amp;#13;&amp;#10;:不认可&amp;#13;&amp;#10;:不认可&amp;#13;&amp;#10;:用户来电对不能下发短信不认可，已解释告知是加入黑名单。10.22自动解除，用户不认可，要求加急处理，不愿去营业厅&amp;#13;</t>
  </si>
  <si>
    <t>ZX202310171531531610</t>
  </si>
  <si>
    <t>2023-10-18 09:18:48</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</si>
  <si>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不能接收&amp;#13;&amp;#10;:等待下发&amp;#13;&amp;#10;:用户来电反映无法正常接收短信，一线无法使用短消息统一报表系统查询，请后台协助，谢谢！</t>
  </si>
  <si>
    <t>ZX202310171806370339</t>
  </si>
  <si>
    <t>2023-10-18 14:08:41</t>
  </si>
  <si>
    <t>用户再次来电表示短信还是无法使用，已解释用户不认可，请协助处理，谢谢</t>
  </si>
  <si>
    <t>ZX202310171407230837</t>
  </si>
  <si>
    <t>2023-10-18 14:34:51</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</si>
  <si>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无法发送&amp;#13;&amp;#10;:等待下发&amp;#13;&amp;#10;用户来电反映发送短信联通用户可以收到，移动用户收不到。要求我方尽快核实回复处理，谢谢&amp;#13;</t>
  </si>
  <si>
    <t>ZX202310171400330772</t>
  </si>
  <si>
    <t>2023-10-18 11:29:13</t>
  </si>
  <si>
    <t>用户再次来电，详见前期工单ZX202310091212450679，要求再次处理</t>
  </si>
  <si>
    <t>ZX202310181605262238</t>
  </si>
  <si>
    <t>咨询工单（2021版）&gt;&gt;附加产品/服务&gt;&gt;国内流量包</t>
  </si>
  <si>
    <t>邹毅</t>
  </si>
  <si>
    <t>用户参与宜昌营销部[2023]0010号邀约到厅体验官奖励100元&amp;#13;</t>
  </si>
  <si>
    <t>ZX202310181600542207</t>
  </si>
  <si>
    <t>彭安红</t>
  </si>
  <si>
    <t>用户参与宜昌营销部[2023]0010号邀约到厅体验官奖励100元</t>
  </si>
  <si>
    <t>ZX202310181558182184</t>
  </si>
  <si>
    <t>王树平</t>
  </si>
  <si>
    <t>用户参与宜昌营销部[2023]0010号邀约到厅体验官奖励100元&amp;#13;&amp;#10;&amp;#13;</t>
  </si>
  <si>
    <t>ZX202310181544282069</t>
  </si>
  <si>
    <t>杨博</t>
  </si>
  <si>
    <t>#2022重保客户#用户参与宜昌营销部[2023]0010号邀约到厅体验官奖励100元话费至宽带私有账号&amp;#13;&amp;#10;071701000343上</t>
  </si>
  <si>
    <t>ZX202310181539352026</t>
  </si>
  <si>
    <t>ZX202310181537172003</t>
  </si>
  <si>
    <t>陈学春</t>
  </si>
  <si>
    <t>TS202310111436292078</t>
  </si>
  <si>
    <t>2023-10-18 17:29:06</t>
  </si>
  <si>
    <t>案件编号：鄂-20231000002662&amp;#10;受理日期：2023-10-1114:28:38&amp;#10;处理日期：2023-10-1114:34:26&amp;#10;认定员：王辉&amp;#10;申诉来源：微信&amp;#10;用户地址：中南路&amp;#10;不知情被挂了宽带，可本人从没有报装过联通的宽带，也不曾安装宽带，现要求取消。联通公司故意为难，不给取消，麻烦协助解决</t>
  </si>
  <si>
    <t>申辩工单：1.申诉前15日已向企业投诉，仍在处理中。2.客户已撤诉&amp;#10;1. 用户基本信息：客户号码：15608603633、机主姓名：闵艳、入网时间：2009-05-12 17:04:44、入网地点：宜昌城区电话营销业务厅、当前使用套餐：畅越冰激凌5G套餐109元、套餐类型：全国套餐&amp;#10;2.前期处理情况：客户反映取消业务的问题。客户10月10日向10010反馈，核查处理中，同步越级申诉。 &amp;#10;3.申诉处理方案：（1）申诉是否属实：部分属实；（2）本次申诉原因及处理方案：经核查，2023-06-25 11:30:45宜昌城区高新区港窑路自营厅为客户办理虚拟宽带071704146825，优惠编码68154566，有协议无客户签字确认，挽留无效，我司于2023-10-12 12:00:54已协助客户注销宽带，故意为难不予取消不属实，联系客户解释沟通，客户认可。&amp;#10;4.核查存在的问题分析：（1)存在问题：业务办理无二次确认（2）整改举措：后期规范业务业务办理二次确认（3）是否属于不知情订制：是，个案问题&amp;#10;5.申诉回复情况：2023/10/17 10:25:07联系客户，客户满意。</t>
  </si>
  <si>
    <t>TS202310111518250781</t>
  </si>
  <si>
    <t>2023-10-18 11:01:34</t>
  </si>
  <si>
    <t>案件编号：鄂-20231000002680&amp;#10;受理日期：2023-10-1115:14:04&amp;#10;处理日期：2023-10-1115:17:41&amp;#10;认定员：赵晓芳1&amp;#10;申诉来源：微信&amp;#10;用户地址：湖北省宜昌市夷陵区雾渡河镇马卧泥村六组&amp;#10;被不知道办理套餐打折优惠活动24个月，致电10015客服取消套餐打折活动，该客户承诺2小时回电取消，结果来电告知还要等，还要上报，要求马上给予处理取消！</t>
  </si>
  <si>
    <t>申辩工单：1.申诉前15日已向企业投诉，仍在处理中。2.客户已撤诉&amp;#10;1. 用户基本信息：客户号码：19171398235、机主姓名：路道凤、入网时间：2021-07-07 09:05:15、入网地点：夷陵雾渡河合作厅、当前使用套餐：畅爽冰激凌5G套餐99元、套餐类型：全国套餐&amp;#10;2.前期处理情况：客户反映取消业务的问题。客户10月11日向10015反馈，核查处理中，同步越级申诉。 &amp;#10;3.申诉处理方案：（1）申诉是否属实：部分属实；（2）本次申诉原因及处理方案：经核查，为维系挽留客户，夷陵区雾渡河工作人员上报至我部，2023-08-03 10:18:19为其申请办理“5G冰激凌套餐享24个月5折优惠“，优惠编码9711496，优惠期2023-09-01至2025-08-31，无客户签字确认，已发送至客户沃邮箱进行告知，现客户要求取消，挽留无效，我部于2023-10-11 15:28:37已协助客户退订5折优惠，所述回电让其等待不处理不属实，客户认可。&amp;#10;4.核查存在的问题分析：（1)存在问题：业务办理无二次确认（2）整改举措：后期规范业务办理二次确认（3）是否属于不知情订制：是，个案问题&amp;#10;5.申诉回复情况：2023-10-11 15:26:06联系客户，客户满意。</t>
  </si>
  <si>
    <t>TS202310130916220423</t>
  </si>
  <si>
    <t>余立国</t>
  </si>
  <si>
    <t>2023-10-18 10:32:10</t>
  </si>
  <si>
    <t>申诉流水号：鄂-202310130814294申诉日期：2023-10-1218:35:03.0申诉内容：手机号无法选择其他基本信息分类码：资费资费套餐限制用户更改套餐</t>
  </si>
  <si>
    <t>申辩工单：1.申诉前未向企业投诉。2.客户已撤诉&amp;#10;1. 用户基本信息：客户号码：17671259510、机主姓名：余立国、入网时间：2017-01-02 10:15:28、入网地点：湖北省宜昌市OMO、当前使用套餐：腾讯大王卡、套餐类型：全国套餐&amp;#10;2.前期处理情况：客户反映套餐变更的问题。客户前期未向10010反馈，直接越级申诉。 &amp;#10;3.申诉处理方案：（1）申诉是否属实：属实；（2）本次申诉原因及处理方案：经核查，客户于2021-11-29 17:56:28通过宜昌融诚通信服务有限责任公司办理“2I承诺低消59元宽带优惠资费”，优惠编码65780486，有录音无二次确认，转资存在限制业务，在线客服无权限处理，故引导客户到厅，现挽留无效，我部于 2023-10-13 17:02:26已协助办理“2I承诺低消59元宽带优惠资费”退订和转资8元流量王，客户认可。&amp;#10;4.核查存在的问题分析：（1)存在问题：电话营销无二次确认（2）整改举措：后期规范业务办理二次确认（3）是否属于不知情订制：是，共性管理问题，三种确认方式未上线&amp;#10;5.申诉回复情况：2023-10-13 16:31:44联系客户，客户满意。</t>
  </si>
  <si>
    <t>TS202310080824251436</t>
  </si>
  <si>
    <t>向雷军</t>
  </si>
  <si>
    <t>2023-10-18 09:58:27</t>
  </si>
  <si>
    <t>部-20230900188703鄂-20230900005320转-20231007170442182023-09-2309:58:41.0秭归县九畹溪镇石柱村七组，该地点联通信号网络特差，影响到生产生活使用，多次反映到联通公司至今未得到妥善解决处理！联通公司敷衍了事，请帮忙给予解决处理，谢谢！</t>
  </si>
  <si>
    <t>相加附件。</t>
  </si>
  <si>
    <t>TS202310090820361649</t>
  </si>
  <si>
    <t>2023-10-18 10:43:25</t>
  </si>
  <si>
    <t>部-20230900210002鄂-20230900005969转-20231008111015712023-09-2610:00:48.0存在保底消费，合约期过长，不允许注销，现已消费不起</t>
  </si>
  <si>
    <t>TS202310080824321447</t>
  </si>
  <si>
    <t>2023-10-18 09:40:30</t>
  </si>
  <si>
    <t>部-20230900201300鄂-20230900005821转-20231007170262322023-09-2510:43:59.0本人从未通过任何渠道在任何时间办理过15572747503的电话号码，却在八月份收到这个卡的快递。本人打电话向湖北联通投诉多次无果，说能看到订单，但是看不到渠道，简直明着忽悠人。投诉工信部后，他们派人处理，忽悠我结单，说结单之后还会有人处理，然而却私自将工单归档，后续并不处理！我多次要求核实下单电话卡的渠道，对方反复推诿，不提供渠道名称。我要求核实对方的营业执照，增值电信业务许可，运营商授权书等资质，对方也拒不提供。这显然违反了《中华人民共和国公司法》，市场监督管理总局令相关条令，也违反《消费者权益保护法》对于知情权，公平交易权和选择权的规定。&amp;#10;&amp;#10;后续多次投诉，又多次给我结束工单。&amp;#10;&amp;#10;工单内容提示，让我跟13032700872这个号码去联系，然而本人多次打这个号码，发现根本无法接通，属于显然欺负人，藐视法律法规！&amp;#10;&amp;#10;湖北联通拒绝提供执照的这一行为也属于违法行为，同时还违反了电信管理条例。&amp;#10;&amp;#10;现事实清楚，证据充分，录音完备，本人愿全力配合调查，望贵局予以监督处理，对于已经发生的违法事实，责令整改，并将整改和处理结果依法公示！以解我问题，回应人民之关切！！&amp;#10;&amp;#10;此事拖拉已经有一个月，望贵部依法依规处理</t>
  </si>
  <si>
    <t>TS202310181408230588</t>
  </si>
  <si>
    <t>万金梅</t>
  </si>
  <si>
    <t>2023-10-18 15:54:16</t>
  </si>
  <si>
    <t>案件编号：&amp;#10;受理日期：2023-10-1813:59:18&amp;#10;处理日期：2023-10-1814:07:08&amp;#10;认定员：&amp;#10;申诉来源：wechat&amp;#10;用户地址：无&amp;#10;宽带设备已给营业厅，但宽带未销户，副卡违约金已交，但副卡未分户</t>
  </si>
  <si>
    <t>1. 用户基本信息：客户号码：16671722677、机主姓名：万金梅、入网时间：2021-10-18 15:52:46、入网地点：城区西陵区广联专营店、当前使用套餐：畅爽冰激凌5G套餐99元、套餐类型：全国套餐&amp;#10;2.前期处理情况：客户反映取消业务的问题。客户10月18日向10010反馈，核查处理中，同步越级申诉。 &amp;#10;3.申诉处理方案：10月18日收到贵部转办，经核查，客户要求注销宽带071701033842，此为实装宽带，已退设备到厅办理注销，我部于2023-10-18 14:14:23已应客户要求为其办理宽带注销，副卡13687173185和16671727669已同步拆分，客户认可。&amp;#10;4.核查存在的问题分析：无&amp;#10;5.申诉回复情况：2023-10-18 14:31:54联系客户，客户满意。</t>
  </si>
  <si>
    <t>TS202310181336230020</t>
  </si>
  <si>
    <t>2023-10-18 16:02:39</t>
  </si>
  <si>
    <t>案件编号：&amp;#10;受理日期：2023-10-1813:29:01&amp;#10;处理日期：2023-10-1813:35:06&amp;#10;认定员：&amp;#10;申诉来源：wechat&amp;#10;用户地址：无&amp;#10;设备已给营业厅，但宽带账号未销户，分户违约金已给营业厅，但未分户，要求立即销户，分户</t>
  </si>
  <si>
    <t>TS202310181257231870</t>
  </si>
  <si>
    <t>2023-10-18 15:54:23</t>
  </si>
  <si>
    <t>案件编号：&amp;#10;受理日期：2023-10-1812:43:05&amp;#10;处理日期：2023-10-1812:56:03&amp;#10;认定员：&amp;#10;申诉来源：wechat&amp;#10;用户地址：无&amp;#10;设备已给营业厅，但显示还是有宽带，副卡已分出，违约金已出，但显示还是有副卡</t>
  </si>
  <si>
    <t>TS202310181215280999</t>
  </si>
  <si>
    <t>2023-10-18 15:54:26</t>
  </si>
  <si>
    <t>案件编号：&amp;#10;受理日期：2023-10-1812:06:55&amp;#10;处理日期：2023-10-1812:14:08&amp;#10;认定员：&amp;#10;申诉来源：wechat&amp;#10;用户地址：无&amp;#10;副卡违约金已出，显示还是未分开，宽带设备已返还，但宽带账号还存在</t>
  </si>
  <si>
    <t>TS202310181215291000</t>
  </si>
  <si>
    <t>2023-10-18 15:54:30</t>
  </si>
  <si>
    <t>案件编号：&amp;#10;受理日期：2023-10-1812:00:59&amp;#10;处理日期：2023-10-1812:14:02&amp;#10;认定员：&amp;#10;申诉来源：wechat&amp;#10;用户地址：无&amp;#10;设备已给营业厅，显示还是有宽带账号，副卡违约金已出，显示还是未分户</t>
  </si>
  <si>
    <t>TS202310120918260138</t>
  </si>
  <si>
    <t>2023-10-18 11:30:08</t>
  </si>
  <si>
    <t>案件编号：鄂-20231000002788&amp;#10;受理日期：2023-10-1209:03:28&amp;#10;处理日期：2023-10-1209:17:25&amp;#10;认定员：刘俊杰&amp;#10;申诉来源：微信&amp;#10;用户地址：宜昌&amp;#10;我的号码18671766181，这两个月都没用，也没有放在手机上，但是却收了上网费，打了10010，说我的手机上个月用了套餐的4G后，而且还超了800多兆，不用还会有上网费，这简直是乱收费。</t>
  </si>
  <si>
    <t>申辩工单：1.申诉前未向企业投诉。2.客户已撤诉&amp;#10;1. 用户基本信息：客户号码：18671766181、机主姓名：邓家喜、入网时间：2018-07-11 16:22:15、入网地点：枝江市安福寺玖玖合作厅、当前使用套餐：腾讯大王卡、套餐类型：全国套餐&amp;#10;2.前期处理情况：客户反映流量扣费的问题。客户前期未向10010反馈，直接越级申诉。&amp;#10;3.申诉处理方案：（1）申诉是否属实：不属实；（2）本次申诉原因及处理方案：经核查，客户使用腾讯大王卡套餐，叠加0元1GB国内流量月包，20元流量包内含3G国内通用流量，腾讯应用国内专属流量，如有超出部分国内流量1元800M(前10M按照0.1元/M收费，后790M免费 )当日有效自动续订，9月流量超出费用20元，属于正常使用产生扣费，服务角度考虑，本次为客户申请赠送话费20元于2023-10-17 14:18:48已到账，赠费无法打印发票，客户认可。&amp;#10;4.核查存在的问题分析：（1)存在问题：无（2）整改举措：无（3）是否属于不知情订制：否&amp;#10;5.申诉回复情况：2023-10-12 17:00:28联系客户，客户满意。</t>
  </si>
  <si>
    <t>TS202310110854231453</t>
  </si>
  <si>
    <t>2023-10-18 12:23:07</t>
  </si>
  <si>
    <t>案件编号：鄂-20231000002424&amp;#10;受理日期：2023-10-1016:11:43&amp;#10;处理日期：2023-10-1016:17:57&amp;#10;认定员：谭黎明&amp;#10;申诉来源：微信&amp;#10;用户地址：湖北省宜昌市&amp;#10;无缘无故，突然之间判定我有风险，突然给我停机。我三天无法正常联系工作，客户。包括绑定的银行卡导致无法使用。我工作上无法运转，让我非常被动。影响我的正常生活。我去湖北宜昌营业厅办理，告知这是外地卡无法办理，要去长沙弄。我怎么可以坐火车去长沙专门办这件事？车费，住宿，时间。全是损失！为什么突然停我的卡？如果无法办理我要求注销这张电话卡！</t>
  </si>
  <si>
    <t>预处理 企业初判：无责 一、申辩工单：否 二、非申辩工单： 1、前期是否有向企业、12315、人民法院等其他行政机关反映：经查，该用户前期未向企业、12315、人民法院等其他行政机关反映。 2、前期处理情况：无 3、本次处理情况： （1）.客户基本情况：用户姓名：朱慧，业务号码：18692268599，入网时间：2018-11-19，入网地点：市北天益沃店：入网套餐：腾讯大王卡，套餐类型：4G套餐，星级：非大客户。是否为本人申诉：是。 （2）.申诉核查情况：客户申诉是否属实：不属实，经查，用户于2023-10-08 (中风险)SDMJC（中，月2），线下或JY （3）．申诉处理情况：我部于10月12日12:40分使用10010联系用户解释，已为用户申请复机，用户满意。  （4）.是/否属于十金十银产品：否 （5）.核查存在问题分析：无 （6）属于是否不知情订制：选择：否</t>
  </si>
  <si>
    <t>TS202310161651151969</t>
  </si>
  <si>
    <t>湖北楚天卓越工程技术有限公司</t>
  </si>
  <si>
    <t>2023-10-18 10:51:28</t>
  </si>
  <si>
    <t>判断省分:湖北&amp;#10;:传入参数&amp;#10;是否本地本网用户:是&amp;#10;是否停机:正常&amp;#10;请到业务通知判断是否群障:否&amp;#10;::&amp;#10;&amp;#10;高级模板内容：&amp;#10;投诉问题描述:用户称座机经常紧急呼叫影响接电话了，无法被呼叫了，就提示无信号了，请协助&amp;#10;故障现象:无法被叫&amp;#10;故障地址:湖北省宜昌市兰台路19号楚天卓越工程技术有限公司&amp;#10;故障时间:2023-10-16&amp;#10;是否更换设备:是&amp;#10;用户要求:要求师傅检修</t>
  </si>
  <si>
    <t>固网质量：经查询，该用户使用的是无线固话，后台查询在3g上进行通话，由于全国3g退网政策，本地很多3g基站都已拆除，会影响用户使用感知，后台查询该用户手机终端不支持4g VOLTE功能，无法把网络切到4g上使用，已告知用户需要自行更换支持4g VOLTE功能的手机终端，此为用户手机终端原因导致无法正常使用，非网络质量原因导致，请酌情修改定则，回访用户，用户满意度一般</t>
  </si>
  <si>
    <t>TS202310151740331033</t>
  </si>
  <si>
    <t>张光艳</t>
  </si>
  <si>
    <t>2023-10-18 16:09:26</t>
  </si>
  <si>
    <t>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手机&amp;#13;&amp;#10;手机:&amp;#13;&amp;#10;获取基本信息:&amp;#13;&amp;#10;:是&amp;#13;&amp;#10;:无法上网&amp;#13;&amp;#10;:&amp;#13;&amp;#10;设置参数:&amp;#13;&amp;#10;获取诊断信息:&amp;#13;&amp;#10;诊断失败:下一步&amp;#13;&amp;#10;此账号在cbss用户宽带信息接口未查到信息!:&amp;#13;&amp;#10;&amp;#13;&amp;#10;高级模板内容：&amp;#13;&amp;#10;投诉问题描述:用户反映宽带用不了了，上门维修（无法提供宽带账号）&amp;#13;&amp;#10;业务名称:宽带维修&amp;#13;&amp;#10;办理渠道:无&amp;#13;&amp;#10;办理时间:2023-10-15&amp;#13;&amp;#10;系统提示内容:无&amp;#13;&amp;#10;用户要求:宽带地址：湖北省宜昌市5峰县5峰镇麦庄村&amp;#13;</t>
  </si>
  <si>
    <t>固网质量：联系用户表示宽带已恢复使用，满意</t>
  </si>
  <si>
    <t>TS202310171554061947</t>
  </si>
  <si>
    <t>张豪</t>
  </si>
  <si>
    <t>2023-10-18 14:21:37</t>
  </si>
  <si>
    <t>主办单位：湖北&amp;#10;客户类别：星级客户&amp;#10;10010是否打通：否&amp;#10;是否二次致电10015：是&amp;#10;是否联系：否&amp;#10;升级倾向：&amp;#10;号码归属省：湖北&amp;#10;SVIP等级：&amp;#10;1.问题类型:宽带;&amp;#10;2.投诉类型:宽带网络问题;&amp;#10;3.营业厅地址:;&amp;#10;4.位置信息:;&amp;#10;5.位置发生地:;&amp;#10;6.投诉内容:近段时间，时好时坏，掉线&amp;#10;&amp;#10;&amp;#10;7.故障详情:&amp;#10;	故障现象:上网卡顿/掉线/不稳定&amp;#10;	故障发生时间:2023-10-1515:51&amp;#10;	光猫上的LOS灯是否常亮红灯:否&amp;#10;	是否存在线路损坏情况:不清楚</t>
  </si>
  <si>
    <t>固网质量：枝江市民主路中段老兵劳保①客户基本资料：业务号码：13094189007、客户姓名：张豪、套餐情况：畅爽冰激凌5G套餐159元（基础版）；客户反映宽带网络的问题； &amp;#10;②首次联系客户时间：2023-10-17 16:31:00&amp;#10;③投诉核查处理情况：收到贵部转办，我司立即组织核查，经核实，已安排工作人员上门处理，预计48小时内恢复，已向用户解释，用户知晓，满意； &amp;#10;④答复客户时间及客户满意度评价：根据上述核实情况，我司于2023-10-17 16:31:00联系客户满意，回单人：胡春燕、联系方式：07176921001&amp;#10;⑤投诉核查关联材料：无。"</t>
  </si>
  <si>
    <t>GZ202310181552230388</t>
  </si>
  <si>
    <t>071700124400</t>
  </si>
  <si>
    <t>赵宗芬</t>
  </si>
  <si>
    <t>2023-10-18 18:20:05</t>
  </si>
  <si>
    <t>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枝江市马家店街道五柳树社区五星片区五星三巷30号1栋周边</t>
  </si>
  <si>
    <t>GZ202310181545500352</t>
  </si>
  <si>
    <t>071704551169</t>
  </si>
  <si>
    <t>季海亮</t>
  </si>
  <si>
    <t>2023-10-18 16:37:52</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</si>
  <si>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amp;#13;&amp;#10;猫红灯</t>
  </si>
  <si>
    <t>GZ202310181540500329</t>
  </si>
  <si>
    <t>071700499313</t>
  </si>
  <si>
    <t>李虹</t>
  </si>
  <si>
    <t>2023-10-18 16:54:39</t>
  </si>
  <si>
    <t>102002CBSS状态正常，AAA状态异常&amp;#10;&amp;#10;装机地址：湖北省宜昌市五峰土家族自治县渔洋关镇曹家坪社区河街曹家坪村1组2号周边</t>
  </si>
  <si>
    <t>GZ202310181539500323</t>
  </si>
  <si>
    <t>071701002894</t>
  </si>
  <si>
    <t>龙知</t>
  </si>
  <si>
    <t>2023-10-18 17:18:39</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</si>
  <si>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西陵区学院街道办气象台社区珍珠路气象台社区气象台60号1栋3单元3层301户</t>
  </si>
  <si>
    <t>GZ202310181530100262</t>
  </si>
  <si>
    <t>071700609188</t>
  </si>
  <si>
    <t>2023-10-18 16:15:22</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</si>
  <si>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秭归县茅坪镇建东大道121号新泰市场1栋1楼C区13号门面</t>
  </si>
  <si>
    <t>GZ202310181453300058</t>
  </si>
  <si>
    <t>071700200235</t>
  </si>
  <si>
    <t>方正蓉</t>
  </si>
  <si>
    <t>2023-10-18 16:44:14</t>
  </si>
  <si>
    <t>无法打开网页&amp;#10;装机地址：湖北省宜昌市宜都市陆城街道解放社区东正街小区东正街232号</t>
  </si>
  <si>
    <t>GZ202310181450370033</t>
  </si>
  <si>
    <t>071700009937</t>
  </si>
  <si>
    <t>武汉胜禧科技有限公司</t>
  </si>
  <si>
    <t>2023-10-18 17:28:53</t>
  </si>
  <si>
    <t>GZ202310181448430010</t>
  </si>
  <si>
    <t>2023-10-18 16:52:13</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</si>
  <si>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宽带频繁掉线&amp;#10;&amp;#10;装机地址：湖北省宜昌市伍家区东艳路东辰心语A区5栋1单元23楼2301</t>
  </si>
  <si>
    <t>GZ202310181448130007</t>
  </si>
  <si>
    <t>071700989239</t>
  </si>
  <si>
    <t>赵玉曼</t>
  </si>
  <si>
    <t>2023-10-18 16:49:55</t>
  </si>
  <si>
    <t>#2022重保客户##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用户来电反映宽带不能上网，光猫闪红灯，请处理并回复！&amp;#13;</t>
  </si>
  <si>
    <t>GZ202310181444172480</t>
  </si>
  <si>
    <t>071700003400</t>
  </si>
  <si>
    <t>吴玉英</t>
  </si>
  <si>
    <t>2023-10-18 16:40:17</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</si>
  <si>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西陵区西陵一路13号宜昌联通全家享专用</t>
  </si>
  <si>
    <t>GZ202310181425392352</t>
  </si>
  <si>
    <t>071701074661</t>
  </si>
  <si>
    <t>郝昭军</t>
  </si>
  <si>
    <t>2023-10-18 16:48:23</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</si>
  <si>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西陵区西陵街道樵湖岭社区珍珠路三江园2栋29楼2905</t>
  </si>
  <si>
    <t>GZ202310181413022269</t>
  </si>
  <si>
    <t>2023-10-18 14:31:27</t>
  </si>
  <si>
    <t>按处理结果向用户解释:否&amp;#13;&amp;#10;:&amp;#13;&amp;#10;用户来电反映在湖北省宜昌市秭归县关山坪3组有联通的线搭在用户的柑子树上了，要求尽快派人处理&amp;#13;&amp;#10;&amp;#13;</t>
  </si>
  <si>
    <t>GZ202310181402522209</t>
  </si>
  <si>
    <t>071703514111</t>
  </si>
  <si>
    <t>代海波</t>
  </si>
  <si>
    <t>2023-10-18 15:39:18</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</si>
  <si>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伍家岗区大公桥街道隆康路社区沿江大道120-2号长江瑞景1栋5单元10层1001</t>
  </si>
  <si>
    <t>GZ202310181348022116</t>
  </si>
  <si>
    <t>2023-10-18 15:43:02</t>
  </si>
  <si>
    <t>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网速慢&amp;#13;&amp;#10;:&amp;#13;&amp;#10;设置参数:&amp;#13;&amp;#10;获取诊断信息:&amp;#13;&amp;#10;:其他异常显示&amp;#13;&amp;#10;:是&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路由器能力不匹配;&amp;#13;&amp;#10;:&amp;#13;&amp;#10;&amp;#13;&amp;#10;高级模板内容：&amp;#13;&amp;#10;问题（现象）描述:前期工作人员称之前设备无法正常使用网络，现重新买了路由器，要求师傅上门看下&amp;#13;&amp;#10;故障时间:2023-10-18&amp;#13;&amp;#10;服务状态是否正常:否&amp;#13;&amp;#10;设备灯显示:红灯&amp;#13;&amp;#10;错误代码:\&amp;#13;&amp;#10;是否重启设备:不配合&amp;#13;&amp;#10;装机地址:湖北宜昌市西陵区北城明珠10-1-1401&amp;#13;&amp;#10;用户要求:15549283532&amp;#13;</t>
  </si>
  <si>
    <t>GZ202310181323271950</t>
  </si>
  <si>
    <t>071700201283</t>
  </si>
  <si>
    <t>江书彬</t>
  </si>
  <si>
    <t>2023-10-18 19:48:16</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</si>
  <si>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宜都市陆城镇西正街小区宜红路小区周边</t>
  </si>
  <si>
    <t>GZ202310181318281909</t>
  </si>
  <si>
    <t>071700844904</t>
  </si>
  <si>
    <t>阮双江</t>
  </si>
  <si>
    <t>2023-10-18 18:08:32</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</si>
  <si>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用户反映宽带可以使用，iptv无法使用，重启无效，要求马上处理，请处理并回复</t>
  </si>
  <si>
    <t>GZ202310181258371780</t>
  </si>
  <si>
    <t>071701021930</t>
  </si>
  <si>
    <t>谢万芬</t>
  </si>
  <si>
    <t>2023-10-18 17:30:22</t>
  </si>
  <si>
    <t>071701021930命中精准预判服务场景:[65岁以上老人]&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湖北省宜昌市伍家岗区伍家岗街道办福久源社区桔城路6号香山福久源21栋1单元17楼1701，iptv看不了，重启无效，请处理回复</t>
  </si>
  <si>
    <t>GZ202310181246501673</t>
  </si>
  <si>
    <t>071700088832</t>
  </si>
  <si>
    <t>肖雪</t>
  </si>
  <si>
    <t>2023-10-18 13:38:00</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</si>
  <si>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网页打不开&amp;#10;&amp;#10;装机地址：湖北省宜昌市伍家区东艳路东辰心语C区C5栋2单元23楼2302</t>
  </si>
  <si>
    <t>GZ202310181243231649</t>
  </si>
  <si>
    <t>071700044535</t>
  </si>
  <si>
    <t>陶吉明</t>
  </si>
  <si>
    <t>2023-10-18 18:03:01</t>
  </si>
  <si>
    <t>#2022重保客户#用户来电反映宽带071700044535从2023年10月18日开始无法上网，故障地址湖北省宜昌市伍家区东山大道山水华庭19栋2单元1楼3，联系电话13217172645，请处理，谢谢！</t>
  </si>
  <si>
    <t>GZ202310181220141468</t>
  </si>
  <si>
    <t>071700825460</t>
  </si>
  <si>
    <t>朱梦佳</t>
  </si>
  <si>
    <t>2023-10-18 16:51:53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</si>
  <si>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光信号红灯</t>
  </si>
  <si>
    <t>GZ202310181207541365</t>
  </si>
  <si>
    <t>071700629526</t>
  </si>
  <si>
    <t>2023-10-18 19:27:19</t>
  </si>
  <si>
    <t>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秭归县茅坪镇湖景天成茅坪花园一路5栋2单元12楼1201</t>
  </si>
  <si>
    <t>GZ202310181117411002</t>
  </si>
  <si>
    <t>071704240960</t>
  </si>
  <si>
    <t>赵格格</t>
  </si>
  <si>
    <t>2023-10-18 19:28:07</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</si>
  <si>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路由器能力不匹配;&amp;#13;&amp;#10;:&amp;#13;&amp;#10;&amp;#13;&amp;#10;高级模板内容：&amp;#13;&amp;#10;问题（现象）描述:用户来电反映宽带从（今天）开始（无法上网/），错误代码（无/），设备灯显示（红灯/），已建议用户重启设备（已重启未恢复/），用户要求尽快上门处理。装机地址（湖北省宜昌市当阳市玉阳街道办事处新民村友谊路新民公寓8栋2单元6层602）联系电话（18672093622）&amp;#13;&amp;#10;故障时间:2023-10-18&amp;#13;&amp;#10;服务状态是否正常:是&amp;#13;&amp;#10;设备灯显示:红灯&amp;#13;&amp;#10;错误代码:无&amp;#13;&amp;#10;是否重启设备:已重启未恢复&amp;#13;&amp;#10;用户要求:用户要求加急处理谢谢&amp;#13;</t>
  </si>
  <si>
    <t>GZ202310181055110815</t>
  </si>
  <si>
    <t>071700075885</t>
  </si>
  <si>
    <t>郑娟</t>
  </si>
  <si>
    <t>2023-10-18 16:53:57</t>
  </si>
  <si>
    <t>一键诊断过程：&amp;#10;宽带是否有欠费及账号是否异常:无异常&amp;#10;宽带是否有群体故障告警:无异常&amp;#10;线路是否正常:无异常&amp;#10;光猫是否正常:无异常&amp;#10;上网速度检测:设备收光异常&amp;#10;设备收发光功率是否异常:无异常&amp;#10;&amp;#10;故障描述：&amp;#10;302004光猫与签约速率不匹配（端业不匹配）&amp;#10;&amp;#10;装机地址：湖北省宜昌市市区发展大道99号清江润城小区45栋1单元1705</t>
  </si>
  <si>
    <t>GZ202310181034130626</t>
  </si>
  <si>
    <t>071700120624</t>
  </si>
  <si>
    <t>金小兰</t>
  </si>
  <si>
    <t>2023-10-18 16:42:01</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</si>
  <si>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宽带频繁掉线&amp;#10;&amp;#10;装机地址：湖北省宜昌市枝江市马家店街道五柳树社区枝江城区营服中心4G-CPE项目无资源地址</t>
  </si>
  <si>
    <t>GZ202310181024020531</t>
  </si>
  <si>
    <t>071700311840</t>
  </si>
  <si>
    <t>张秀荣</t>
  </si>
  <si>
    <t>2023-10-18 15:37:28</t>
  </si>
  <si>
    <t>【2022年上工信部测评重保用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获取宽带账号失败&amp;#13;&amp;#10;通过宽带平台进行复位:操作未恢复/不认可&amp;#13;&amp;#10;判断省分:其他省分&amp;#13;&amp;#10;向用户解释后用户不认可:&amp;#13;&amp;#10;&amp;#13;&amp;#10;高级模板内容：&amp;#13;&amp;#10;问题（现象）描述:用户来电反映从（10.17）开始无法正常看电视（打开电视上面显示错误代码10000，路由器连接失败），宽带可正常上网，已建议重启机顶盒（已重启未恢复），用户要求尽快上门处理。装机地址（湖北省宜昌市夷陵区龙泉镇土门村智慧城2号楼1单元8楼804室）联系电话（13032728354）&amp;#13;&amp;#10;故障时间:2023-10-17&amp;#13;&amp;#10;宽带是否安装IPTV:是&amp;#13;&amp;#10;宽带是否可正常上网:是&amp;#13;&amp;#10;是否重启设备:已重启未恢复&amp;#13;</t>
  </si>
  <si>
    <t>GZ202310181018030479</t>
  </si>
  <si>
    <t>07174480688</t>
  </si>
  <si>
    <t>2023-10-18 13:07:58</t>
  </si>
  <si>
    <t>湖北省湛江市宜昌市安福市镇窑华居委会基站的光缆掉地上了，已经有半个月了要求我司处理，</t>
  </si>
  <si>
    <t>GZ202310181013120452</t>
  </si>
  <si>
    <t>071700033108</t>
  </si>
  <si>
    <t>谢智勇</t>
  </si>
  <si>
    <t>2023-10-18 15:09:16</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</si>
  <si>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伍家岗区宝塔河街道岳家冲社区中南路48号上善谷北区5号楼12层1202</t>
  </si>
  <si>
    <t>GZ202310181009240418</t>
  </si>
  <si>
    <t>071700200759</t>
  </si>
  <si>
    <t>罗会金</t>
  </si>
  <si>
    <t>2023-10-18 16:34:54</t>
  </si>
  <si>
    <t>071700200759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amp;#13;&amp;#10;红灯</t>
  </si>
  <si>
    <t>GZ202310181004410371</t>
  </si>
  <si>
    <t>071703688587</t>
  </si>
  <si>
    <t>万青婷</t>
  </si>
  <si>
    <t>2023-10-18 14:37:14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</si>
  <si>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amp;#13;&amp;#10;高级模板内容：&amp;#13;&amp;#10;问题（现象）描述:无法上网&amp;#13;&amp;#10;故障时间:2023-10-18&amp;#13;&amp;#10;服务状态是否正常:是&amp;#13;&amp;#10;设备灯显示:正常&amp;#13;&amp;#10;错误代码:无&amp;#13;&amp;#10;是否重启设备:已重启未恢复&amp;#13;&amp;#10;用户要求:尽快协助处理维修处理&amp;#13;</t>
  </si>
  <si>
    <t>GZ202310181003020349</t>
  </si>
  <si>
    <t>071700809775</t>
  </si>
  <si>
    <t>刘新喜</t>
  </si>
  <si>
    <t>2023-10-18 16:36:11</t>
  </si>
  <si>
    <t>#2022重保客户#【2022年上工信部测评重保用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高级模板内容：&amp;#13;&amp;#10;问题（现象）描述:用户的宽带和电视连接不了&amp;#13;&amp;#10;故障时间:2023-10-18&amp;#13;&amp;#10;宽带是否安装IPTV:是&amp;#13;&amp;#10;宽带是否可正常上网:是&amp;#13;&amp;#10;是否重启设备:已重启未恢复&amp;#13;</t>
  </si>
  <si>
    <t>GZ202310180953210249</t>
  </si>
  <si>
    <t>马乾坤</t>
  </si>
  <si>
    <t>2023-10-18 11:33:54</t>
  </si>
  <si>
    <t>用户反映在：在宜昌市西陵区夜明珠街道办事处，有联通的光纤线影响到施工要求我方处理。&amp;#13;</t>
  </si>
  <si>
    <t>GZ202310180922092488</t>
  </si>
  <si>
    <t>07176973029</t>
  </si>
  <si>
    <t>宜昌市西陵区机关事务服务中心</t>
  </si>
  <si>
    <t>2023-10-18 11:56:54</t>
  </si>
  <si>
    <t>判断省分:湖北&amp;#13;&amp;#10;:传入参数&amp;#13;&amp;#10;是否本地本网用户:是&amp;#13;&amp;#10;是否停机:正常&amp;#13;&amp;#10;请到业务通知判断是否群障:否&amp;#13;&amp;#10;::&amp;#13;</t>
  </si>
  <si>
    <t>GZ202310180919032465</t>
  </si>
  <si>
    <t>071700386440</t>
  </si>
  <si>
    <t>刘畅</t>
  </si>
  <si>
    <t>2023-10-18 10:10:10</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</si>
  <si>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路由器能力不匹配;&amp;#13;&amp;#10;:&amp;#13;&amp;#10;用户表示宽带无法使用，多次刷新无效，要求上门处理。</t>
  </si>
  <si>
    <t>GZ202310180857132275</t>
  </si>
  <si>
    <t>071700203658</t>
  </si>
  <si>
    <t>陈世华</t>
  </si>
  <si>
    <t>2023-10-18 18:18:23</t>
  </si>
  <si>
    <t>071700203658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猫红灯</t>
  </si>
  <si>
    <t>GZ202310180856102266</t>
  </si>
  <si>
    <t>071700202780</t>
  </si>
  <si>
    <t>郑方玉</t>
  </si>
  <si>
    <t>2023-10-18 16:50:48</t>
  </si>
  <si>
    <t>101004光猫断电离线&amp;#10;&amp;#10;装机地址：湖北省宜昌市宜都市陆城街道办事处红春社区纺织路小区纺织路25号</t>
  </si>
  <si>
    <t>GZ202310180854032254</t>
  </si>
  <si>
    <t>071700104508</t>
  </si>
  <si>
    <t>杨权</t>
  </si>
  <si>
    <t>2023-10-18 15:25:03</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</si>
  <si>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用户表示宽带无法使用，光猫亮红灯，要求公司处理。</t>
  </si>
  <si>
    <t>GZ202310180847572224</t>
  </si>
  <si>
    <t>071703540145</t>
  </si>
  <si>
    <t>2023-10-18 16:40:14</t>
  </si>
  <si>
    <t>一键诊断过程：&amp;#10;宽带是否有欠费及账号是否异常:无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宜都市陆城街道办事处红春社区纺织路小区纺织路30号</t>
  </si>
  <si>
    <t>GZ202310180830132131</t>
  </si>
  <si>
    <t>071700062945</t>
  </si>
  <si>
    <t>2023-10-18 16:47:06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</si>
  <si>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群障或主干光缆异常】&amp;#13;&amp;#10;:不认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路由器能力不匹配;&amp;#13;&amp;#10;:光猫闪红灯，请安排师傅上门核实处理并回复&amp;#13;</t>
  </si>
  <si>
    <t>GZ202310180140031884</t>
  </si>
  <si>
    <t>071700621792</t>
  </si>
  <si>
    <t>宋秀琼</t>
  </si>
  <si>
    <t>2023-10-18 16:42:34</t>
  </si>
  <si>
    <t>GZ202310180031491840</t>
  </si>
  <si>
    <t>071703194755</t>
  </si>
  <si>
    <t>柳右臣</t>
  </si>
  <si>
    <t>2023-10-18 10:20:24</t>
  </si>
  <si>
    <t>无法打开网页&amp;#10;装机地址：湖北省宜昌市兴山县古夫镇夫子社区北斗小区孙家沟58号周边</t>
  </si>
  <si>
    <t>GZ202310180018101826</t>
  </si>
  <si>
    <t>071704212402</t>
  </si>
  <si>
    <t>杨紫卓</t>
  </si>
  <si>
    <t>2023-10-18 09:49:47</t>
  </si>
  <si>
    <t>光信号闪红灯&amp;#10;装机地址：湖北省宜昌市兴山县古夫镇夫子社区鹞子坪鹞子坪4号周边</t>
  </si>
  <si>
    <t>GZ202310180004461810</t>
  </si>
  <si>
    <t>071700407354</t>
  </si>
  <si>
    <t>桂长芬</t>
  </si>
  <si>
    <t>2023-10-18 11:25:46</t>
  </si>
  <si>
    <t>无法打开网页&amp;#10;装机地址：湖北省宜昌市五峰土家族自治县五峰镇小河村小河村1组25号周边</t>
  </si>
  <si>
    <t>GZ202310172335121778</t>
  </si>
  <si>
    <t>071701023801</t>
  </si>
  <si>
    <t>刘雷</t>
  </si>
  <si>
    <t>2023-10-18 08:36:00</t>
  </si>
  <si>
    <t>#2022重保客户#IPTV内容不完整/无法使用&amp;#10;装机地址：湖北省宜昌市夷陵区小溪塔街道办东湖四巷46号周边</t>
  </si>
  <si>
    <t>GZ202310172326561761</t>
  </si>
  <si>
    <t>071700429561</t>
  </si>
  <si>
    <t>贾凤刚</t>
  </si>
  <si>
    <t>2023-10-18 13:30:22</t>
  </si>
  <si>
    <t>无网络，已重启光猫没效果&amp;#10;装机地址：湖北省宜昌市五峰县古潭小区E栋1单元5楼502</t>
  </si>
  <si>
    <t>GZ202310172231001645</t>
  </si>
  <si>
    <t>071700042618</t>
  </si>
  <si>
    <t>李兰</t>
  </si>
  <si>
    <t>2023-10-18 10:09:42</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</si>
  <si>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光猫终端能力与签约速率不匹配;&amp;#13;&amp;#10;设备收发光功率是否异常:路由器能力不匹配;&amp;#13;&amp;#10;:&amp;#13;&amp;#10;在线宽带无法使用，刷新重启基本排障无法恢复，要求公司安排人员尽快上门</t>
  </si>
  <si>
    <t>GZ202310172211151579</t>
  </si>
  <si>
    <t>071700039720</t>
  </si>
  <si>
    <t>吕方</t>
  </si>
  <si>
    <t>2023-10-18 15:01:55</t>
  </si>
  <si>
    <t>#2022重保客户##2022重保客户#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东山开发区发展大道99号清江润城小区41栋1单元11层1104户</t>
  </si>
  <si>
    <t>GZ202310172140341435</t>
  </si>
  <si>
    <t>071700206730</t>
  </si>
  <si>
    <t>曹宇</t>
  </si>
  <si>
    <t>2023-10-18 09:03:12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</si>
  <si>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SD卡状态异常，监控无法使用，要求师傅上门详细检修</t>
  </si>
  <si>
    <t>GZ202310172124021323</t>
  </si>
  <si>
    <t>071704168463</t>
  </si>
  <si>
    <t>潘欣</t>
  </si>
  <si>
    <t>2023-10-18 18:27:19</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</si>
  <si>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高级模板内容：&amp;#13;&amp;#10;问题（现象）描述:用户来电称家里电视无法正常观看，要求上门维修&amp;#13;&amp;#10;故障时间:2023-10-17&amp;#13;&amp;#10;宽带是否安装IPTV:是&amp;#13;&amp;#10;宽带是否可正常上网:是&amp;#13;&amp;#10;是否重启设备:已重启未恢复&amp;#13;</t>
  </si>
  <si>
    <t>GZ202310172114521252</t>
  </si>
  <si>
    <t>071703911096</t>
  </si>
  <si>
    <t>李懋</t>
  </si>
  <si>
    <t>2023-10-18 09:23:13</t>
  </si>
  <si>
    <t>IPTV机顶盒故障，机器电源灯正常显示且对遥控指令有反应，电视机无画面，重启后故障依旧。&amp;#10;装机地址：湖北省宜昌市夷陵区东城城乡统筹发展试验区东城社区东湖路20号繁荣世家2栋2单元22楼2202</t>
  </si>
  <si>
    <t>GZ202310171951400554</t>
  </si>
  <si>
    <t>071700860423</t>
  </si>
  <si>
    <t>刘丹</t>
  </si>
  <si>
    <t>2023-10-18 16:55:19</t>
  </si>
  <si>
    <t>#2022重保客户##2022重保客户#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宽带频繁掉线&amp;#10;&amp;#10;装机地址：湖北省宜昌市当阳市玉泉办事处畜牧局家属区4栋2单元1层101户</t>
  </si>
  <si>
    <t>GZ202310171912560213</t>
  </si>
  <si>
    <t>071700374448</t>
  </si>
  <si>
    <t>龙琼</t>
  </si>
  <si>
    <t>2023-10-18 11:24:59</t>
  </si>
  <si>
    <t>GZ202310171908130168</t>
  </si>
  <si>
    <t>071704010459</t>
  </si>
  <si>
    <t>覃东</t>
  </si>
  <si>
    <t>2023-10-18 18:15:27</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</si>
  <si>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获取宽带账号失败&amp;#13;&amp;#10;通过宽带平台进行复位:操作未恢复/不认可&amp;#13;&amp;#10;判断省分:其他省分&amp;#13;&amp;#10;向用户解释后用户不认可:&amp;#13;&amp;#10;用户表示IPTV无法使用，要求上门处理。</t>
  </si>
  <si>
    <t>GZ202310171835052370</t>
  </si>
  <si>
    <t>071701071754</t>
  </si>
  <si>
    <t>毛方林</t>
  </si>
  <si>
    <t>2023-10-18 09:24:29</t>
  </si>
  <si>
    <t>网络不稳定，喜欢自动断线&amp;#10;装机地址：湖北省宜昌市伍家岗区伍家岗街道办白马山社区凤凰城16栋1单元28楼2802</t>
  </si>
  <si>
    <t>GZ202310171757211991</t>
  </si>
  <si>
    <t>071701012256</t>
  </si>
  <si>
    <t>魏文雍</t>
  </si>
  <si>
    <t>2023-10-18 09:08:06</t>
  </si>
  <si>
    <t>GZ202310171750421938</t>
  </si>
  <si>
    <t>071703619368</t>
  </si>
  <si>
    <t>刘轩成</t>
  </si>
  <si>
    <t>2023-10-18 08:26:58</t>
  </si>
  <si>
    <t>无法打开网页没网&amp;#10;装机地址：湖北省宜昌市夷陵区小溪塔街道仓屋榜村仓屋榜村二组201号周边</t>
  </si>
  <si>
    <t>GZ202310171729011774</t>
  </si>
  <si>
    <t>071703996151</t>
  </si>
  <si>
    <t>李天金</t>
  </si>
  <si>
    <t>2023-10-18 11:42:18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</si>
  <si>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路由器能力不匹配;&amp;#13;&amp;#10;:&amp;#13;&amp;#10;用户表示宽带无法使用，需要公司尽快处理</t>
  </si>
  <si>
    <t>GZ202310171710041646</t>
  </si>
  <si>
    <t>071700368718</t>
  </si>
  <si>
    <t>彭玉莲</t>
  </si>
  <si>
    <t>2023-10-18 15:40:43</t>
  </si>
  <si>
    <t>GZ202310171708411637</t>
  </si>
  <si>
    <t>王先进</t>
  </si>
  <si>
    <t>2023-10-18 10:13:02</t>
  </si>
  <si>
    <t>13886695798命中精准预判服务场景:[65岁以上老人]&amp;#13;&amp;#10;按处理结果向用户解释:是&amp;#13;&amp;#10;node_41:&amp;#13;&amp;#10;判断省分:除甘肃外&amp;#13;&amp;#10;获取历史工单:无工单&amp;#13;&amp;#10;判断省分:湖北&amp;#13;&amp;#10;反馈的问题是否在对外电话的受理范围内:不在服务范围内&amp;#13;&amp;#10;填写以下内容:下一步&amp;#13;&amp;#10;判断省分:其他省分&amp;#13;&amp;#10;问题发生时间：202309；问题发生地点：湖北省宜昌宜都市枝江市枝诚市全心范3组；问题现象：联通的电线杆子快倒了；用户具体要求：请尽快挪走;联系电话：'13886695798&amp;#13;</t>
  </si>
  <si>
    <t>GZ202310171638551409</t>
  </si>
  <si>
    <t>071700112370</t>
  </si>
  <si>
    <t>覃秀梅</t>
  </si>
  <si>
    <t>2023-10-18 12:41:13</t>
  </si>
  <si>
    <t>用户开启一键诊断：接口调用超时&amp;#10;宽带报障-无法登陆&amp;#10;&amp;#10;装机地址：湖北省宜昌市枝江市马家店镇五柳树片区工商所周边</t>
  </si>
  <si>
    <t>GZ202310171636511391</t>
  </si>
  <si>
    <t>071700016248</t>
  </si>
  <si>
    <t>胡念东</t>
  </si>
  <si>
    <t>2023-10-18 11:21:42</t>
  </si>
  <si>
    <t>#2022重保客户#用户开启一键诊断：接口调用超时&amp;#10;宽带报障-无法登陆&amp;#10;&amp;#10;装机地址：湖北省宜昌市伍家区夷陵大道149号华兴小区3栋3单元1层103户夷陵大道149号-3-103</t>
  </si>
  <si>
    <t>GZ202310171549411087</t>
  </si>
  <si>
    <t>071703938228</t>
  </si>
  <si>
    <t>张益军</t>
  </si>
  <si>
    <t>2023-10-18 08:57:26</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</si>
  <si>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用户来电反馈宽带故障，无法上网，光猫亮红灯，&amp;#13;&amp;#10;故障时间:2023-10-16&amp;#13;&amp;#10;服务状态是否正常:否&amp;#13;&amp;#10;设备灯显示:红灯&amp;#13;&amp;#10;错误代码:无&amp;#13;&amp;#10;是否重启设备:已重启未恢复&amp;#13;&amp;#10;装机地址:湖北省宜昌市西陵区葛洲坝街道石子岭社区葛洲坝合作有线宽带IPTV专用&amp;#13;&amp;#10;用户要求:用户要求尽快安排人员上门维修，已经故障三天了，维修人员来之前先联系用户，用户联系方式18572379770。&amp;#13;</t>
  </si>
  <si>
    <t>GZ202310171535390996</t>
  </si>
  <si>
    <t>071700836201</t>
  </si>
  <si>
    <t>张晓虎</t>
  </si>
  <si>
    <t>2023-10-18 09:21:26</t>
  </si>
  <si>
    <t>#2022重保客户#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当阳市坝陵街道办事处群力村锦屏大道简家河片区群力村1组172号周边</t>
  </si>
  <si>
    <t>GZ202310171139021777</t>
  </si>
  <si>
    <t>071700099136</t>
  </si>
  <si>
    <t>吴丹</t>
  </si>
  <si>
    <t>2023-10-18 09:58:45</t>
  </si>
  <si>
    <t>#2022重保客户##2022重保客户#22年Q3Q4重点客户【2022年上工信部测评重保用户】22年Q3Q4重点客户22年Q3Q4重点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高级模板内容：&amp;#13;&amp;#10;问题（现象）描述:用户来电反映从（17号）开始无法正常看电视（没有反应），宽带可正常上网，已建议重启机顶盒（已重启未恢复），用户要求尽快上门处理。装机地址（湖北省宜昌市伍家岗区宝塔河街道办岳家冲社区松林路伍家区上上城3期(强标)3栋1单元9层903）联系电话（13085153355）&amp;#13;&amp;#10;故障时间:2023-10-17&amp;#13;&amp;#10;宽带是否安装IPTV:是&amp;#13;&amp;#10;宽带是否可正常上网:是&amp;#13;&amp;#10;是否重启设备:已重启未恢复&amp;#13;</t>
  </si>
  <si>
    <t>GZ202310170715232481</t>
  </si>
  <si>
    <t>071700390720</t>
  </si>
  <si>
    <t>雷安桃</t>
  </si>
  <si>
    <t>2023-10-18 12:33:24</t>
  </si>
  <si>
    <t>无法打开网页，没网&amp;#10;装机地址：湖北省宜昌市夷陵区小溪塔街道办冯家湾社区三峡茶城片区港虹二巷37号周边</t>
  </si>
  <si>
    <t>GZ202310161533541677</t>
  </si>
  <si>
    <t>071703920480</t>
  </si>
  <si>
    <t>杨万财</t>
  </si>
  <si>
    <t>2023-10-18 17:46:10</t>
  </si>
  <si>
    <t>无法打开网页&amp;#10;装机地址：湖北省宜昌市长阳土家族自治县榔坪镇马坪村马坪村1组安置房38号周边</t>
  </si>
  <si>
    <t>GZ202310161054501899</t>
  </si>
  <si>
    <t>071700659046</t>
  </si>
  <si>
    <t>谭光君</t>
  </si>
  <si>
    <t>2023-10-18 14:15:18</t>
  </si>
  <si>
    <t>071700659046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FTTB设备是否正常:无异常;&amp;#13;&amp;#10;:&amp;#13;&amp;#10;已经刷新重启无法恢复，请尽快处理并回复</t>
  </si>
  <si>
    <t>GZ202310160703460452</t>
  </si>
  <si>
    <t>071704110250</t>
  </si>
  <si>
    <t>邵伟</t>
  </si>
  <si>
    <t>2023-10-18 16:57:36</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</si>
  <si>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MODEM故障&amp;#10;&amp;#10;装机地址：湖北省宜昌市伍家岗区宝塔河街道岳家冲社区松林路上上城B区11栋1单元6层604</t>
  </si>
  <si>
    <t>GZ202310152246010247</t>
  </si>
  <si>
    <t>2023-10-18 17:15:51</t>
  </si>
  <si>
    <t>没有网络&amp;#10;装机地址：湖北省宜昌市伍家岗区宝塔河街道中南路社区长江国际文化广场8号楼1单元10楼1003</t>
  </si>
  <si>
    <t>GZ202310152154320058</t>
  </si>
  <si>
    <t>071700607353</t>
  </si>
  <si>
    <t>王枫</t>
  </si>
  <si>
    <t>2023-10-18 15:16:44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</si>
  <si>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路由器能力不匹配;&amp;#13;&amp;#10;:网线坏了要求师傅上门更换&amp;#13;</t>
  </si>
  <si>
    <t>GZ202310152012021737</t>
  </si>
  <si>
    <t>071700701618</t>
  </si>
  <si>
    <t>钟静雯</t>
  </si>
  <si>
    <t>2023-10-18 17:43:15</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</si>
  <si>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兴山县峡口镇峡口居委会清水河小区三组30号周边</t>
  </si>
  <si>
    <t>GZ202310150705420608</t>
  </si>
  <si>
    <t>071700009252</t>
  </si>
  <si>
    <t>杨声发</t>
  </si>
  <si>
    <t>2023-10-18 16:44:07</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</si>
  <si>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网速慢&amp;#10;&amp;#10;装机地址：湖北省宜昌市西陵区宜昌联通CBSS项目专用CPE地址</t>
  </si>
  <si>
    <t>GZ202310141742360519</t>
  </si>
  <si>
    <t>071700005578</t>
  </si>
  <si>
    <t>徐梦琦</t>
  </si>
  <si>
    <t>2023-10-18 17:59:40</t>
  </si>
  <si>
    <t>#2022重保客户#无法打开网页&amp;#10;装机地址：湖北省宜昌市伍家岗区东站路梧桐邑8栋1单元18楼1801</t>
  </si>
  <si>
    <t>GZ202310141036511447</t>
  </si>
  <si>
    <t>071700644151</t>
  </si>
  <si>
    <t>望家圆</t>
  </si>
  <si>
    <t>2023-10-18 15:13:43</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</si>
  <si>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秭归县长宁大道君临天下1栋1单元4楼401</t>
  </si>
  <si>
    <t>GZ202310092105300119</t>
  </si>
  <si>
    <t>071703677132</t>
  </si>
  <si>
    <t>张池金</t>
  </si>
  <si>
    <t>2023-10-18 11:00:49</t>
  </si>
  <si>
    <t>网络不稳定&amp;#10;装机地址：湖北省宜昌市夷陵区雾渡河镇茅坪河社区夷陵雾渡河营服中心4G-CPE项目无资源地址</t>
  </si>
  <si>
    <t>GZ202310071157540307</t>
  </si>
  <si>
    <t>071700656093</t>
  </si>
  <si>
    <t>梅超</t>
  </si>
  <si>
    <t>2023-10-18 19:50:11</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</si>
  <si>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用户表示自己电视上显示无网络，现在无法使用，需要公司尽快处理</t>
  </si>
  <si>
    <t>ZX202310172212161180</t>
  </si>
  <si>
    <t>王可奕</t>
  </si>
  <si>
    <t>2023-10-18 09:21:51</t>
  </si>
  <si>
    <t>【2022年上工信部测评重保用户】&amp;#13;&amp;#10;高级模板内容：&amp;#13;&amp;#10;投诉问题描述:用户来电称自己的手机被停机了，但是无法提供服务密码，已在线解释用户不认可，用户在外省，请协助处理谢谢&amp;#13;&amp;#10;用户状态为:非实名停机&amp;#13;&amp;#10;停机原因:非实名停机&amp;#13;&amp;#10;前台是否按流程解释:是&amp;#13;&amp;#10;用户要求:加急处理谢谢&amp;#13;&amp;#10;第二联系电话:15868328546&amp;#13;</t>
  </si>
  <si>
    <t>ZX202310171858040632</t>
  </si>
  <si>
    <t>官美兰</t>
  </si>
  <si>
    <t>2023-10-18 09:17:20</t>
  </si>
  <si>
    <t>[65岁以上老人]:不认可&amp;#13;&amp;#10;判断省分:湖北&amp;#13;&amp;#10;node_134:&amp;#13;&amp;#10;获取入参:&amp;#13;&amp;#10;node_180:&amp;#13;&amp;#10;判断局方停机状态:&amp;#13;&amp;#10;:&amp;#13;&amp;#10;node_223::其他&amp;#13;&amp;#10;判断是否局方停机:&amp;#13;&amp;#10;:无&amp;#13;&amp;#10;:大于7/30天&amp;#13;&amp;#10;:不认可&amp;#13;&amp;#10;局方停机/复通历史记录：1、停机模型:省分自有模型710015-00022、停机原因:新入网未正常使用半停（机主停机之日起7天内手厅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-02-0612:39:135、复通指引:6、信安近60天复机次数:--&gt;系统判断的原因分类是否明确:&amp;#13;&amp;#10;&amp;#13;&amp;#10;高级模板内容：&amp;#13;&amp;#10;投诉问题描述:局方半停&amp;#13;&amp;#10;用户状态为:局方半停&amp;#13;&amp;#10;停机原因:新入网未正常使用半停（机主停机之日起7天内手厅自助复通，如逾期需前往营业厅办理，原则复机一次）&amp;#13;&amp;#10;前台是否按流程解释:是&amp;#13;&amp;#10;用户要求:线上复通&amp;#13;&amp;#10;第二联系电话:未提供&amp;#13;</t>
  </si>
  <si>
    <t>ZX202310181324180940</t>
  </si>
  <si>
    <t>韩亚婷</t>
  </si>
  <si>
    <t>2023-10-18 15:20:22</t>
  </si>
  <si>
    <t>:下一步&amp;#13;&amp;#10;判断省分:湖北&amp;#13;&amp;#10;node_134:&amp;#13;&amp;#10;获取入参:&amp;#13;&amp;#10;node_180:&amp;#13;&amp;#10;判断局方停机状态:&amp;#13;&amp;#10;:&amp;#13;&amp;#10;node_223::其他&amp;#13;&amp;#10;:无&amp;#13;&amp;#10;:大于30天&amp;#13;&amp;#10;:不认可&amp;#13;&amp;#10;局方停机/复通历史记录：1、停机模型:省分自有模型710016-00012、停机原因:本地异常号卡语音半停（机主停机之日起30天内在中国联通APP进行自助复通，如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-09-0109:38:505、复通指引:复机渠道：中国联通APP、线下营业厅，原则上复机1次。&amp;#13;&amp;#10;①用户本人可通过中国联通APP进行自助复机，本机登录联通手机营业厅APP（登录后搜索“自助复通”或点击链接https://u.10010.cn/qAoLm，(复通时请关闭手机WIFI）），按提示完成实人核验即可恢复服务，&amp;#13;&amp;#10;②用户本人持有效身份证件和手机卡到号卡归属地自有实体营业厅/全国任一家自有实体营业厅完成实人认证。6、信安近60天复机次数:0--&gt;系统判断的原因分类是否明确:&amp;#13;&amp;#10;&amp;#13;&amp;#10;高级模板内容：&amp;#13;&amp;#10;投诉问题描述:局方停机不认可，表示不在归属地，要求我方处理&amp;#13;&amp;#10;用户状态为:局方停机&amp;#13;&amp;#10;停机原因:本地异常号卡语音半停（机主停机之日起30天内在中国联通APP进行自助复通，如逾期需前往营业厅办理，原则复机一次）&amp;#13;&amp;#10;前台是否按流程解释:是&amp;#13;&amp;#10;用户要求:复通&amp;#13;&amp;#10;第二联系电话:15688838060&amp;#13;</t>
  </si>
  <si>
    <t>号码关停：本地异常号卡语音半停AA。用户反映局方停机问题，经核实，根据相关要求于9月进行关停处理，已请其回传一张照片：风险告知书+身份证正面+SIM卡背面照+签字至13032700872宜昌联通微信号，审核通过后为用户办理开机。现号码已成功开机，出于服务角度，申请退23.9月扣费30元，此费用不可打印发票，用户满意。</t>
  </si>
  <si>
    <t>ZX202310171013151486</t>
  </si>
  <si>
    <t>商思航</t>
  </si>
  <si>
    <t>2023-10-18 14:09:52</t>
  </si>
  <si>
    <t>:不认可&amp;#13;&amp;#10;判断省分:湖北&amp;#13;&amp;#10;node_134:&amp;#13;&amp;#10;获取入参:&amp;#13;&amp;#10;node_180:&amp;#13;&amp;#10;判断局方停机状态:&amp;#13;&amp;#10;:&amp;#13;&amp;#10;node_223::其他&amp;#13;&amp;#10;判断是否局方停机:&amp;#13;&amp;#10;:有&amp;#13;&amp;#10;:不认可&amp;#13;&amp;#10;局方停机/复通历史记录：1、停机模型:省分自有模型711001-00012、停机原因:本省检出异常号卡，模型编码711001-0001（30天内在中国联通APP自助复通，逾期需前往营业厅办理，原则复机一次）3、解释口径:由于您的号码存在风险行为，为保障您的合法权益不受侵害，防止您名下号码被他人非法利用，根据《中华人民共和国网络安全法》、《民法典》等法律法规以及中国联通用户服务协议相关条款，对您的号码采取临时性限制措施。4、停机时间:2023-10-1610:38:025、复通指引:复机渠道：中国联通APP、线下营业厅、热线10010，原则上复机1次。&amp;#13;&amp;#10;1、用户本人可通过中国联通APP进行自助复机，本机登录联通手机营业厅APP（登录后搜索“自助复通”或点击链接https://u.10010.cn/qAoLm，(复通时请关闭手机WIFI）），按提示完成实人核验即可恢复服务。&amp;#13;&amp;#10;2、用户本人持有效身份证件和手机卡到号卡归属地自有实体营业厅/全国任一家自有实体营业厅完成实人认证。&amp;#13;&amp;#10;3、首次复机可通过热线10010复机，用户提供机主全名、机主身份证号码、修改后验证服务密码后予以复机。6、信安近60天复机次数:0--&gt;系统判断的原因分类是否明确:&amp;#13;&amp;#10;&amp;#13;&amp;#10;高级模板内容：&amp;#13;&amp;#10;投诉问题描述:号码关停，在APP自助复通提示要到营业厅，不认可，要求线上复机，今天必须回复，不然就投诉，未说明渠道&amp;#13;&amp;#10;用户状态为:局方半停&amp;#13;&amp;#10;停机原因:本省检出异常号卡，模型编码711001-0001（30天内在中国联通APP自助复通，逾期需前往营业厅办理，原则复机一次）&amp;#13;&amp;#10;前台是否按流程解释:是&amp;#13;&amp;#10;用户要求:线上复机&amp;#13;&amp;#10;第二联系电话:18672091658&amp;#13;</t>
  </si>
  <si>
    <t>号码关停：本省检出异常号卡，模型编码711001-0001AA。经核实，用户号码本省检出异常号卡，模型编码711001-0001AA。根据相关要求进行关停处理。因用户在异地无法到厅复通， 已请客户回传以下资料：身份证正、SIM卡及开机承诺函至13032700872微信号，审核通过后办理开机。如该号码再次被举报则永久关停，现已审核开机，用户满意。</t>
  </si>
  <si>
    <t>ZX202310171554031817</t>
  </si>
  <si>
    <t>柳云科</t>
  </si>
  <si>
    <t>2023-10-18 11:04:50</t>
  </si>
  <si>
    <t>[65岁以上老人]:不认可&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不愿前往营业厅要求我方协助，提到换号&amp;#13;&amp;#10;用户状态为:局方半停&amp;#13;&amp;#10;停机原因:断卡2.0-湖北30天及以上睡眠卡风险用户打标（公众市场主卡三无）&amp;#13;&amp;#10;前台是否按流程解释:是&amp;#13;&amp;#10;用户要求:复机&amp;#13;&amp;#10;第二联系电话:不愿提供没有第二联系电话&amp;#13;</t>
  </si>
  <si>
    <t>号码关停：断卡2.0-湖北30天及以上睡眠卡风险用户打标（公众市场主卡三无）AA。用户反映因断卡2.0-湖北30天及以上睡眠卡风险用户打标（公众市场主卡三无）停机，根据相关要求进行关停处理。已请客户登录联通APP操作二次实人认证后复机使用，客户认可</t>
  </si>
  <si>
    <t>ZX202310162212040580</t>
  </si>
  <si>
    <t>高国洪</t>
  </si>
  <si>
    <t>2023-10-18 15:20:00</t>
  </si>
  <si>
    <t>:不认可&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局方半停&amp;#13;&amp;#10;用户状态为:局方半停&amp;#13;&amp;#10;停机原因:断卡2.0-湖北30天及以上睡眠卡风险用户打标（公众市场主卡三无）&amp;#13;&amp;#10;前台是否按流程解释:是&amp;#13;&amp;#10;用户要求:复机&amp;#13;&amp;#10;第二联系电话:18674272582&amp;#13;</t>
  </si>
  <si>
    <t>号码关停：断卡2.0-湖北30天及以上睡眠卡风险用户打标AA。用户反映号码停机问题，经核实已告知客户通过手厅办理二次实名，客户认可</t>
  </si>
  <si>
    <t>ZX202310162009270319</t>
  </si>
  <si>
    <t>赵吉锋</t>
  </si>
  <si>
    <t>2023-10-18 10:11:18</t>
  </si>
  <si>
    <t>:不认可&amp;#10;判断省分:湖北&amp;#10;node_134:&amp;#10;获取入参:&amp;#10;node_180:&amp;#10;判断局方停机状态:&amp;#10;:&amp;#10;node_223::关停原因带“断卡、实时换机、境外漫游”字眼&amp;#10;:不认可&amp;#10;:&amp;#10;&amp;#10;高级模板内容：&amp;#10;投诉问题描述:线上APP认证失败&amp;#10;用户状态为:欠费局方半停&amp;#10;停机原因:断卡2.0-宜昌45天睡眠卡风险打标（第一批）&amp;#10;前台是否按流程解释:是&amp;#10;用户要求:尽快处理&amp;#10;第二联系电话:15572705238</t>
  </si>
  <si>
    <t>号码关停：断卡2.0-宜昌45天睡眠卡风险打标（第一批）AA。用户反映号码风险关停，已告知用户可用过附近自有营业厅或手厅操作二次实人认证后复机，用户知晓满意</t>
  </si>
  <si>
    <t>ZX202310171725090083</t>
  </si>
  <si>
    <t>杨柳</t>
  </si>
  <si>
    <t>2023-10-18 16:53:25</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</si>
  <si>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2、停机原因:集团鹰眼监测诈骗停机（异常换机）：首次关停可携带本人有效证件、本机号卡到归属地自营厅核验签署承诺书复机一次3、解释口径:4、停机时间:2023-10-1302:09:585、复通指引:6、信安近60天复机次数:--&gt;系统判断的原因分类是否明确:&amp;#13;&amp;#10;&amp;#13;&amp;#10;高级模板内容：&amp;#13;&amp;#10;投诉问题描述:用户来电表示对号码关停不认可，自己在福建泉州不在湖北，要求我司给出其他的办法&amp;#13;&amp;#10;用户状态为:局方停机&amp;#13;&amp;#10;停机原因:集团鹰眼监测诈骗停机（异常换机）：首次关停可携带本人有效证件、本机号卡到归属地自营厅核验签署承诺书复机一次&amp;#13;&amp;#10;前台是否按流程解释:是&amp;#13;&amp;#10;用户要求:要求我司给出其他的办法或者复机&amp;#13;&amp;#10;第二联系电话:18120618161&amp;#13;</t>
  </si>
  <si>
    <t>ZX202310171214440070</t>
  </si>
  <si>
    <t>饶箫</t>
  </si>
  <si>
    <t>2023-10-18 09:28:48</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</si>
  <si>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-1416:54:325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要求查询停机原因，并复机&amp;#13;&amp;#10;用户状态为:局方停机&amp;#13;&amp;#10;停机原因:集团鹰眼监测诈骗停机（异常换机）：首次关停可携带本人有效证件、本机号卡到归属地自营厅核验签署承诺书复机一次&amp;#13;&amp;#10;前台是否按流程解释:是&amp;#13;&amp;#10;用户要求:要求下午3点前处理，超时工信部投诉&amp;#13;&amp;#10;第二联系电话:不愿提供&amp;#13;</t>
  </si>
  <si>
    <t>号码关停：集团鹰眼监测诈骗停机（异常换机）AA。用户反映停机问题，经核实客户号码停机我司无法联系，且通过搜索客户微信提示账户不存在，如有疑问可在工作时间（08:30-12:00；14:00-17:30）致电我司宜昌联通13032700872，或添加此号码微信处理问题。</t>
  </si>
  <si>
    <t>ZX202310181343251051</t>
  </si>
  <si>
    <t>郑碧清</t>
  </si>
  <si>
    <t>2023-10-18 16:05:43</t>
  </si>
  <si>
    <t>&amp;#13;&amp;#10;高级模板内容：&amp;#13;&amp;#10;投诉问题描述:局方停机在外地&amp;#13;&amp;#10;用户状态为:局方停机&amp;#13;&amp;#10;停机原因::集团鹰眼监测诈骗停机（异常换机）：首次关停可携带本人&amp;#13;&amp;#10;前台是否按流程解释:是&amp;#13;&amp;#10;用户要求:复机&amp;#13;&amp;#10;第二联系电话:17386506297&amp;#13;</t>
  </si>
  <si>
    <t>号码关停：集团鹰眼监测诈骗停机（异常换机）AA。用户反映停机问题，经核实已告知客户回传资料后审核复机，客户满意</t>
  </si>
  <si>
    <t>ZX202310171514391458</t>
  </si>
  <si>
    <t>张亚龙</t>
  </si>
  <si>
    <t>2023-10-18 10:59:51</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</si>
  <si>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0011-00022、停机原因:集团鹰眼监测诈骗停机（异常换机）：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-1522:54:275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不在归属地&amp;#13;&amp;#10;用户状态为:局方停机&amp;#13;&amp;#10;停机原因:集团鹰眼监测诈骗停机（异常换机）：首次关停可携带本人有效证件、本机号卡到归属地自营厅核验签署承诺书复机一次&amp;#13;&amp;#10;前台是否按流程解释:是&amp;#13;&amp;#10;用户要求:要求复机&amp;#13;&amp;#10;第二联系电话:18395288895&amp;#13;</t>
  </si>
  <si>
    <t>TS202310161017250103</t>
  </si>
  <si>
    <t>2023-10-18 12:48:07</t>
  </si>
  <si>
    <t>主办单位：湖北&amp;#10;客户类别：普通客户&amp;#10;10010是否打通：是&amp;#10;是否二次致电10015：是&amp;#10;是否联系：否&amp;#10;升级倾向：&amp;#10;号码归属省：湖北&amp;#10;SVIP等级：&amp;#10;1.问题类型:;&amp;#10;2.投诉类型:其他问题;&amp;#10;3.营业厅地址:;&amp;#10;4.位置信息:;&amp;#10;5.位置发生地:;&amp;#10;6.投诉内容:手机被停机没有处理，还说处理完成，根本没出处理&amp;#10;关联中国联通投诉平台-网站工单流水号:TS202310102244467533</t>
  </si>
  <si>
    <t>号码关停：①客户投诉产生的原因：客户反映号码停机问题。						&amp;#10;②客户投诉问题核查情况及解决方案：收到贵部转办后，我司立即组织调查。经核实，客户号码因断卡2.0-湖北45天及以上睡眠卡风险用户打标（第十一批） 风险号码局方停机，建议用户下载联通手机营业厅APP软件，无需登录，无需收取验证码短信，在手机营业厅APP首页最上方有搜索栏，搜索二次实人认证，就会自动弹出二次实人认证菜单，根据提示上传资料。后台工作人员进行审核，审核成功后就可以正常使用，客户表示知晓，满意度一般。					&amp;#10;③客户问题满意度：满意度一般。						&amp;#10;④回单人:宜昌客服王晓玉；联系电话：07176921001。</t>
  </si>
  <si>
    <t>TS202310171231180211</t>
  </si>
  <si>
    <t>熊远远</t>
  </si>
  <si>
    <t>2023-10-18 14:00:49</t>
  </si>
  <si>
    <t>&amp;#13;&amp;#10;高级模板内容：&amp;#13;&amp;#10;投诉问题描述:用户来电反映本机状态，前台查询解释（非实名停机）不认可，要求尽快核实处理，请协助处理&amp;#13;&amp;#10;用户状态为:非实名停机&amp;#13;&amp;#10;停机原因:非实名停机&amp;#13;&amp;#10;前台是否按流程解释:是&amp;#13;&amp;#10;用户要求:复机&amp;#13;&amp;#10;第二联系电话:18656169886&amp;#13;</t>
  </si>
  <si>
    <t>号码关停：其他+签名不合规AA。用户反映号码停机，经核实，因签名不合规导致停机，已建议客户添加王卡官微微信号18671710010审核开机，已申请五天临时开机，建议用户尽快添加微信回传资料，用户满意。</t>
  </si>
  <si>
    <t>TS202310180958580254</t>
  </si>
  <si>
    <t>易波</t>
  </si>
  <si>
    <t>2023-10-18 10:36:18</t>
  </si>
  <si>
    <t>:不认可&amp;#13;&amp;#10;判断省分:湖北&amp;#13;&amp;#10;node_134:&amp;#13;&amp;#10;获取入参:&amp;#13;&amp;#10;node_180:&amp;#13;&amp;#10;判断局方停机状态:非实名停机&amp;#13;&amp;#10;:&amp;#13;&amp;#10;判定是否二代身份证入网/是否为移网号码::本地&amp;#13;&amp;#10;:不认可&amp;#13;&amp;#10;:不认可&amp;#13;&amp;#10;:对实名业务不满&amp;#13;&amp;#10;:&amp;#13;&amp;#10;&amp;#13;&amp;#10;高级模板内容：&amp;#13;&amp;#10;投诉问题描述:号码提示非实名关停建议营业厅进行实名制补登记不认可&amp;#13;&amp;#10;用户状态:非实名停机&amp;#13;&amp;#10;停机原因:无&amp;#13;&amp;#10;第二联系电话:13886682221&amp;#13;&amp;#10;用户要求:在线复机&amp;#13;</t>
  </si>
  <si>
    <t>号码关停：由于客户号码二次审核实名不合规，现需重新实名，可通过中国联通APP--服务--办理--实名制补登记办理，且上传的证件照片不可压边、不可缺角、不可模糊反光，人脸采集视频录制不可戴帽子、不可戴口罩，前期已申请临时开机，现无法申请办理，建议客户到公园路自营厅办理实名，客户满意</t>
  </si>
  <si>
    <t>ZX202310161737432082</t>
  </si>
  <si>
    <t>向清华</t>
  </si>
  <si>
    <t>2023-10-18 13:05:42</t>
  </si>
  <si>
    <t>:不认可&amp;#10;判断省分:湖北&amp;#10;node_134:&amp;#10;获取入参:&amp;#10;node_180:&amp;#10;判断局方停机状态:&amp;#10;:&amp;#10;node_223::其他原因&amp;#10;判断地市:其他地市&amp;#10;:不认可&amp;#10;局方停机/复通历史记录：1、停机模型:集团反诈中心模型ZB0034-00022、停机原因:集团鹰眼静默突增模型：首次关停可携带本人有效证件、本机号卡到归属地自营厅核验签署承诺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-1617:28:255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10;&amp;#10;高级模板内容：&amp;#10;投诉问题描述:局方停机不认可，为其解释并告知解决方案，用户不认可，称本人在异地无法回归属地&amp;#10;用户状态为:局方停机&amp;#10;停机原因:集团鹰眼静默突增模型：首次关停可携带本人有效证件、本机号卡到归属地自营厅核验签署承诺书复机一次&amp;#10;前台是否按流程解释:是&amp;#10;用户要求:要求务必务必尽快复机&amp;#10;第二联系电话:15549368267，用户表示没有第二联系方式</t>
  </si>
  <si>
    <t>号码关停：集团鹰眼静默突增模型AA。用户反映号码关停问题，经核实，号码于2023-10-16 17:28:30客户号码因集团鹰眼静默突增模型，根据相关要求进行关停处理。可请客户回传以下资料：身份证正、反面照，小卡号，开机承诺函至我司微信13032700872，审核通过后办理开机。如该号码再次被举报则永久关停，已开机，满意</t>
  </si>
  <si>
    <t>ZX202310181015561982</t>
  </si>
  <si>
    <t>唐小刚</t>
  </si>
  <si>
    <t>2023-10-18 15:28:48</t>
  </si>
  <si>
    <t>&amp;#13;&amp;#10;高级模板内容：&amp;#13;&amp;#10;投诉问题描述:详见工单ZX202310162026250368用户反映自己提供不了太多资料只能提供身份证正反面请核实处理&amp;#13;&amp;#10;用户状态为:局方停机&amp;#13;&amp;#10;停机原因:集团鹰眼诈骗-异常IMEI扩展模型：首次关停可携带本人有效证件到号码归属地自营厅核验签署法律风险告知书复机一次。&amp;#13;&amp;#10;前台是否按流程解释:是&amp;#13;&amp;#10;用户要求:复机或者销户&amp;#13;&amp;#10;第二联系电话:13227301555&amp;#13;</t>
  </si>
  <si>
    <t>号码关停：集团鹰眼诈骗-异常IMEI扩展模型AA。用户反映停机问题，经核实需客户通过微信回传资料审核后复机，用户满意</t>
  </si>
  <si>
    <t>ZX202310162026250368</t>
  </si>
  <si>
    <t>2023-10-18 09:18:46</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</si>
  <si>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集团反诈中心模型ZB0051-00012、停机原因:集团鹰眼诈骗-异常IMEI扩展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-1617:58:255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amp;#13;&amp;#10;&amp;#13;&amp;#10;高级模板内容：&amp;#13;&amp;#10;投诉问题描述:对局方停机不认可，称自己是正常使用，自己在外地，请后台核实处理&amp;#13;&amp;#10;用户状态为:局方停机&amp;#13;&amp;#10;停机原因:集团鹰眼诈骗-异常IMEI扩展模型：首次关停可携带本人有效证件到号码归属地自营厅核验签署法律风险告知书复机一次。&amp;#13;&amp;#10;前台是否按流程解释:是&amp;#13;&amp;#10;用户要求:复机或者销户&amp;#13;&amp;#10;第二联系电话:13227301555&amp;#13;</t>
  </si>
  <si>
    <t>ZX202310181116160092</t>
  </si>
  <si>
    <t>邓勇</t>
  </si>
  <si>
    <t>2023-10-18 13:49:58</t>
  </si>
  <si>
    <t>:不认可&amp;#13;&amp;#10;判断省分:湖北&amp;#13;&amp;#10;node_134:&amp;#13;&amp;#10;获取入参:&amp;#13;&amp;#10;node_180:&amp;#13;&amp;#10;判断局方停机状态:&amp;#13;&amp;#10;:&amp;#13;&amp;#10;node_223::关停原因为：集团鹰眼监测诈骗停机（异常换机）、集团鹰眼风险IMEI扩展模型停机&amp;#13;&amp;#10;:不认可&amp;#13;&amp;#10;局方停机/复通历史记录：1、停机模型:集团反诈中心模型ZB0051-00012、停机原因:集团鹰眼诈骗-异常IMEI扩展模型：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-1810:58:245、复通指引:复机渠道：线下营业厅。用户本人可持身份证原件，原SIM号卡，到号卡归属地联通自有实体营业厅完成实人认证，签署法律风险告知书后可办理复机，只能复机一次，若再次被关停，则不予复机。6、信安近60天复机次数:0--&gt;系统判断的原因分类是否明确:&amp;#13;&amp;#10;&amp;#13;&amp;#10;高级模板内容：&amp;#13;&amp;#10;投诉问题描述:用户来电称称刚办的卡就停机了，对此感到强烈不满要求给其合理解释&amp;#13;&amp;#10;用户状态为:局方停机&amp;#13;&amp;#10;停机原因:集团鹰眼诈骗-异常IMEI扩展模型：首次关停可携带本人有效证件到号码归属地自营厅核验签署法律风险告知书复机一次&amp;#13;&amp;#10;前台是否按流程解释:是&amp;#13;&amp;#10;用户要求:用户要求给其合理解释，并且马上复机，用户不愿意提供第二联系电话&amp;#13;&amp;#10;第二联系电话:无&amp;#13;</t>
  </si>
  <si>
    <t>号码关停：集团鹰眼诈骗-异常IMEI扩展模型AA。用户反映因集团集团鹰眼诈骗-异常IMEI扩展模型停机，根据相关要求进行关停处理。已请客户回传以下资料：身份证正面、SIM卡、开机承诺函拍照发至13032700872微信号，审核通过后办理开机。如该号码再次被举报则永久关停，客户知晓。</t>
  </si>
  <si>
    <t>ZX202310180947371772</t>
  </si>
  <si>
    <t>贲腾</t>
  </si>
  <si>
    <t>2023-10-18 17:33:51</t>
  </si>
  <si>
    <t>&amp;#13;&amp;#10;高级模板内容：&amp;#13;&amp;#10;投诉问题描述:用户来电称自己的号码才没复机多久，一个电话都没打过，就被停机了，对此不认可。&amp;#13;&amp;#10;用户状态为:局方停机&amp;#13;&amp;#10;停机原因:集团鹰眼风险IMEI扩展模型停机&amp;#13;&amp;#10;前台是否按流程解释:否&amp;#13;&amp;#10;用户要求:要求我方处理。&amp;#13;&amp;#10;第二联系电话:13971593326&amp;#13;</t>
  </si>
  <si>
    <t>TS202310161211050573</t>
  </si>
  <si>
    <t>2023-10-18 12:44:07</t>
  </si>
  <si>
    <t>主办单位：湖北&amp;#10;客户类别：首次投诉&amp;#10;10010是否打通：否&amp;#10;是否二次致电10015：是&amp;#10;是否联系：否&amp;#10;升级倾向：&amp;#10;号码归属省：湖北&amp;#10;SVIP等级：&amp;#10;1.问题类型:;&amp;#10;2.投诉类型:其他问题;&amp;#10;3.营业厅地址:;&amp;#10;4.位置信息:;&amp;#10;5.位置发生地:;&amp;#10;6.投诉内容:号码复通问题！！！！！！！</t>
  </si>
  <si>
    <t>号码关停①客户基本信息：业务号码：15671038229、客户姓名：贾婷婷、套餐情况：小天才学生手表专属套餐（湖北）； 客户反映停机的问题。&amp;#10;②首次联系客户时间： 2023-10-16 13:11:07； &amp;#10;③投诉核查处理情况：收到贵部转办后，我司立即组织调查 。经核实，客户号码因 新入网未正常使用半停，建议客户回传资料后审核复机，客户满意&amp;#10;④答复客户时间及客户满意度评价相关信息：我司于2023-10-16 13:11:07联系客户解释说明，客户认可满意。回单人：王宜艳&amp;#10;⑤投诉核查关联材料：无</t>
  </si>
  <si>
    <t>ZX202310171600311882</t>
  </si>
  <si>
    <t>2023-10-18 14:17:05</t>
  </si>
  <si>
    <t>[65岁以上老人]:不认可&amp;#13;&amp;#10;判断省分:湖北&amp;#13;&amp;#10;node_134:&amp;#13;&amp;#10;获取入参:&amp;#13;&amp;#10;node_180:&amp;#13;&amp;#10;判断局方停机状态:&amp;#13;&amp;#10;:&amp;#13;&amp;#10;node_223::其他原因&amp;#13;&amp;#10;判断地市:其他地市&amp;#13;&amp;#10;:不认可&amp;#13;&amp;#10;局方停机/复通历史记录：1、停机模型:集团反诈中心模型ZB0048-00012、停机原因:鹰眼诈骗模型编码ZB0048-0001：首次关停可携带本人有效证件到号码归属地自营厅核验签署法律风险告知书复机一次。3、解释口径:由于您的号码存在信息安全风险，为保障您的用卡安全、保障您的合法权益不受侵害，防止您名下号码被他人非法利用，根据《中华人民共和国网络安全法》、《中华人民共和国反电信网络诈骗法》、等法律法规以及中国联通用户服务协议相关条款，对您的号码采取临时性限制措施。4、停机时间:2023-10-1715:53:365、复通指引:复机渠道：线下营业厅。用户本人可持身份证原件，原SIM号卡，到号卡归属地联通自有实体营业厅完成实人认证，签署安全承诺书后可办理复机，只能复机一次，若再次被关停，则不予复机。6、信安近60天复机次数:0--&gt;系统判断的原因分类是否明确:&amp;#13;&amp;#10;&amp;#13;&amp;#10;高级模板内容：&amp;#13;&amp;#10;投诉问题描述:用户对局方停机不认可&amp;#13;&amp;#10;用户状态为:局方停机&amp;#13;&amp;#10;停机原因:鹰眼诈骗模型编码ZB0048-0001：首次关停可携带本人有效证件到号码归属地自营厅核验签署法律风险告知书复机一次。&amp;#13;&amp;#10;前台是否按流程解释:是&amp;#13;&amp;#10;用户要求:用户表示自己无法去营业厅，要求在线受理，请协助，谢谢&amp;#13;&amp;#10;第二联系电话:19232719347&amp;#13;</t>
  </si>
  <si>
    <t>号码关停：鹰眼诈骗模型编码ZB0048-0001AA。经核实，用户号码鹰眼诈骗模型编码ZB0048-0001。根据相关要求进行关停处理。因用户在异地无法到厅复通， 已请客户回传以下资料：身份证正、SIM卡及开机承诺函至13032700872微信号，审核通过后办理开机。如该号码再次被举报则永久关停，现已审核开机，用户满意.</t>
  </si>
  <si>
    <t>ZX202310171940320818</t>
  </si>
  <si>
    <t>2023-10-18 13:44:48</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</si>
  <si>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2、停机原因:鹰眼诈骗模型编码ZB0051-0002：首次关停可携带本人有效证件到号码归属地自营厅核验签署法律风险告知书复机一次。3、解释口径:4、停机时间:2023-10-0616:18:275、复通指引:6、信安近60天复机次数:--&gt;系统判断的原因分类是否明确:&amp;#13;&amp;#10;&amp;#13;&amp;#10;高级模板内容：&amp;#13;&amp;#10;投诉问题描述:前期工单（ZX202310151015520902），根据前期工单解释，用户不认可，称自己没有在归属地办理不了，要求再次上报处理&amp;#13;&amp;#10;用户状态为:局方停机&amp;#13;&amp;#10;停机原因:鹰眼诈骗模型编码ZB0051-0002：首次关停可携带本人有效证件到号码归属地自营厅核验签署法律风险告知书复机一次&amp;#13;&amp;#10;前台是否按流程解释:是&amp;#13;&amp;#10;用户要求:用户要求尽快联系处理&amp;#13;&amp;#10;第二联系电话:18524097605&amp;#13;</t>
  </si>
  <si>
    <t>号码关停：鹰眼诈骗模型编码ZB0051-0002AA。用户反映号码停机问题，现已添加客户微信，待客户回传资料后审核复机，客户满意。</t>
  </si>
  <si>
    <t>ZX202310181539172020</t>
  </si>
  <si>
    <t>叶伟</t>
  </si>
  <si>
    <t>2023-10-18 17:30:40</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</si>
  <si>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来电反映号码被封停，由于人在外地，无法前往号码归属地进行解封，用户现要求线上复机，谢谢&amp;#13;&amp;#10;用户状态为:局方停机&amp;#13;&amp;#10;停机原因:鹰眼诈骗模型编码ZB0062-0001&amp;#13;&amp;#10;前台是否按流程解释:是&amp;#13;&amp;#10;用户要求:线上复机&amp;#13;&amp;#10;第二联系电话:18672654883&amp;#13;</t>
  </si>
  <si>
    <t>号码关停：鹰眼诈骗模型编码ZB0062-0001AA。用户反映局方停机问题，经核实，根据相关要求进行关停处理，已请其回传一张照片：风险告知书+身份证正面+SIM卡背面照+签字至13032700872宜昌联通微信号，审核通过后为用户办理开机。现号码已成功开机，满意。</t>
  </si>
  <si>
    <t>ZX202310171409170864</t>
  </si>
  <si>
    <t>蔡恩赐</t>
  </si>
  <si>
    <t>2023-10-18 13:35:02</t>
  </si>
  <si>
    <t>:不认可&amp;#13;&amp;#10;判断省分:湖北&amp;#13;&amp;#10;node_134:&amp;#13;&amp;#10;获取入参:&amp;#13;&amp;#10;node_180:&amp;#13;&amp;#10;判断局方停机状态:&amp;#13;&amp;#10;:&amp;#13;&amp;#10;node_223::其他原因&amp;#13;&amp;#10;判断地市:其他地市&amp;#13;&amp;#10;:不认可&amp;#13;&amp;#10;局方停机/复通历史记录：1、停机模型:2、停机原因:鹰眼诈骗模型编码ZB0062-0001：首次关停可携带本人有效证件到号码归属地自营厅核验签署法律风险告知书复机一次。3、解释口径:4、停机时间:2023-10-1712:58:215、复通指引:6、信安近60天复机次数:--&gt;系统判断的原因分类是否明确:&amp;#13;&amp;#10;&amp;#13;&amp;#10;高级模板内容：&amp;#13;&amp;#10;投诉问题描述:用户来电要求开机，现在再异地无法到当地营业厅开机，请处理&amp;#13;&amp;#10;用户状态为:局方停机&amp;#13;&amp;#10;停机原因:鹰眼诈骗模型编码ZB0062-0001：首次关停可携带本人有效证件到号码归属地自营厅核验签署法律风险告知书复机一次&amp;#13;&amp;#10;前台是否按流程解释:是&amp;#13;&amp;#10;用户要求:要求开机&amp;#13;&amp;#10;第二联系电话:18157720971&amp;#13;</t>
  </si>
  <si>
    <t>BL202310171642411651</t>
  </si>
  <si>
    <t>闫福章</t>
  </si>
  <si>
    <t>2023-10-18 14:02:48</t>
  </si>
  <si>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哔哩哔哩15G流量加会员月包，腾讯视频10G流量加会员月包，沃阅读知涯升学20元特价包，手机彩铃沃音乐精选10元包月，&amp;#10;办理渠道:APP&amp;#10;赔付月份：:2023年7月、2023年8月、2023年9月、2023年10月&amp;#10;返还倍率:单倍&amp;#10;赔付金额：:255&amp;#10;是否已经取消业务:是&amp;#10;是否承诺退费：:是&amp;#10;用户是否需要回复：:否&amp;#10;用户要求：:用户要求要求退还产生的费用请处理谢谢</t>
  </si>
  <si>
    <t>BL202310181534212131</t>
  </si>
  <si>
    <t>071700003594</t>
  </si>
  <si>
    <t>何德珍</t>
  </si>
  <si>
    <t>2023-10-18 17:14:38</t>
  </si>
  <si>
    <t>&gt;业务号码&gt;071700003594；&gt;号码归属地&gt;宜昌；&gt;产品名称&gt;那豆少儿；&gt;产品代码&gt;24000390；&gt;产品编码&gt;2400039012；&gt;订购时间&gt;2023-10-1812:45:01；&gt;核查情况&gt;平台故障；&gt;不规范定制分类&gt;平台故障，无法判责；&gt;退费金额&gt;25元；&gt;退费时间&gt;2023-10-18；&gt;投诉内容&gt;22年Q3Q4重点客户判断省分:湖北&amp;#10;:增值业务费用争议（含炫彩通信助理包云盘版等组合类增值业务）&amp;#10;:固网&amp;#10;:是&amp;#10;:不认可&amp;#10;:小于等于500元，且仅限单倍、月份不超过12个月&amp;#10;:&amp;#10;&amp;#10;高级模板内容：&amp;#10;赔付类型：:增值业务争议&amp;#10;CBSS账单扣费名称：:TV增值-应用-教育&amp;#10;SP产品ID/元素ID：:无&amp;#10;办理渠道:线下&amp;#10;赔付月份：:2023年10月&amp;#10;返还倍率:单倍&amp;#10;赔付金额：:25&amp;#10;是否已经取消业务:是&amp;#10;是否承诺退费：:是&amp;#10;用户是否需要回复：:否&amp;#10;用户要求：:尽快退费</t>
  </si>
  <si>
    <t>BL202310171818250360</t>
  </si>
  <si>
    <t>071700807272</t>
  </si>
  <si>
    <t>洪源</t>
  </si>
  <si>
    <t>2023-10-18 14:21:13</t>
  </si>
  <si>
    <t>&gt;业务号码&gt;071700807272；&gt;号码归属地&gt;宜昌；&gt;产品名称&gt;那豆少儿；&gt;产品代码&gt;无；&gt;产品编码&gt;2400039012；&gt;订购时间&gt;2023-09-1417:04:54；&gt;核查情况&gt;平台故障；&gt;不规范定制分类&gt;平台故障，无法判责；&gt;退费金额&gt;50元；&gt;退费时间&gt;2023-10-18；&gt;投诉内容&gt;判断省分:湖北&amp;#10;:增值业务费用争议（含炫彩通信助理包云盘版等组合类增值业务）&amp;#10;:固网&amp;#10;:是&amp;#10;:不认可&amp;#10;:小于等于500元，且仅限单倍、月份不超过12个月&amp;#10;:&amp;#10;&amp;#10;高级模板内容：&amp;#10;赔付类型：:增值业务争议&amp;#10;CBSS账单扣费名称：:增值业务费_TV增值-应用-教育&amp;#10;办理渠道:无&amp;#10;赔付月份：:2023年9月、2023年10月&amp;#10;返还倍率:单倍&amp;#10;赔付金额：:50&amp;#10;是否已经取消业务:是&amp;#10;是否承诺退费：:是&amp;#10;用户是否需要回复：:否&amp;#10;用户要求：:请直接退费</t>
  </si>
  <si>
    <t>BL202310181559382492</t>
  </si>
  <si>
    <t>牟黎刚</t>
  </si>
  <si>
    <t>2023-10-18 17:30:31</t>
  </si>
  <si>
    <t>&gt;业务号码&gt;13032736699；&gt;号码归属地&gt;宜昌；&gt;产品名称&gt;奇趣彩铃15元包月；&gt;产品代码&gt;49007867；&gt;产品编码&gt;4900786700；&gt;订购时间&gt;2023-10-1708:43:30；&gt;核查情况&gt;平台故障；&gt;不规范定制分类&gt;平台故障，无法判责；&gt;退费金额&gt;15元；&gt;退费时间&gt;2023-10-18；&gt;投诉内容&gt;&amp;#10;高级模板内容：&amp;#10;赔付类型：:增值业务争议&amp;#10;CBSS账单扣费名称：:	增值业务费_增值业务-奇趣彩铃15元包月_增值业务-奇趣彩铃15元包月&amp;#10;办理渠道:	CAP-068&amp;#10;赔付月份：:2023年10月&amp;#10;返还倍率:单倍&amp;#10;赔付金额：:15&amp;#10;是否已经取消业务:是&amp;#10;是否承诺退费：:是&amp;#10;用户是否需要回复：:否&amp;#10;用户要求：:要求退费</t>
  </si>
  <si>
    <t>BL202310172014431375</t>
  </si>
  <si>
    <t>覃厚琼</t>
  </si>
  <si>
    <t>2023-10-18 10:46:49</t>
  </si>
  <si>
    <t>&gt;业务号码&gt;13100783418；&gt;号码归属地&gt;宜昌；&gt;产品名称&gt;联通爱听-职场精英20元包；&gt;产品代码&gt;66003010；&gt;产品编码&gt;6600301000；&gt;订购时间&gt;2023-10-1712:24:04；&gt;核查情况&gt;平台故障；&gt;不规范定制分类&gt;平台故障，无法判责；&gt;赠费金额&gt;20元；&gt;赠费时间&gt;2023-10-18；&gt;投诉内容&gt;判断省分:其他省分&amp;#10;:增值业务争议&amp;#10;判断省分:湖北&amp;#10;:移网&amp;#10;:在补救范围内&amp;#10;:不认可&amp;#10;:小于等于500元，且仅限单倍、月份不超过12个月&amp;#10;:&amp;#10;&amp;#10;高级模板内容：&amp;#10;赔付类型：:增值业务争议&amp;#10;CBSS账单扣费名称：:13093204789&amp;#10;办理渠道:/&amp;#10;赔付月份：:2023年10月&amp;#10;返还倍率:单倍&amp;#10;赔付金额：:20&amp;#10;是否已经取消业务:是&amp;#10;是否承诺退费：:是&amp;#10;用户是否需要回复：:否&amp;#10;用户要求：:用户要求退费，烦请后台处理</t>
  </si>
  <si>
    <t>BL202310180915440006</t>
  </si>
  <si>
    <t>芦琴</t>
  </si>
  <si>
    <t>2023-10-18 14:56:24</t>
  </si>
  <si>
    <t>&gt;业务号码&gt;13117278952；&gt;号码归属地&gt;宜昌；&gt;产品名称&gt;:沃阅读知涯升学20元特价包；&gt;产品代码&gt;66002207；&gt;产品编码&gt;6600220700；&gt;订购时间&gt;2023-10-1808:56:21；&gt;核查情况&gt;平台故障；&gt;不规范定制分类&gt;平台故障，无法判责；&gt;退费金额&gt;20元；&gt;退费时间&gt;2023年10月18日；&gt;投诉内容&gt;&amp;#10;赔付类型：:增值业务争议&amp;#10;CBSS账单扣费名称：:沃阅读知涯升学20元特价包&amp;#10;SP产品ID/元素ID：:沃阅读知涯升学20元特价包&amp;#10;办理渠道:自办&amp;#10;赔付月份：:2023年10月&amp;#10;返还倍率:单倍&amp;#10;赔付金额：:20&amp;#10;是否已经取消业务:是&amp;#10;是否承诺退费：:是&amp;#10;用户是否需要回复：:否&amp;#10;用户要求：:退费</t>
  </si>
  <si>
    <t>BL202310171730382282</t>
  </si>
  <si>
    <t>唐川</t>
  </si>
  <si>
    <t>2023-10-18 09:46:17</t>
  </si>
  <si>
    <t>【2022年上工信部测评重保用户】判断省分:其他省分&amp;#10;:增值业务争议&amp;#10;判断省分:湖北&amp;#10;:移网&amp;#10;:在补救范围内&amp;#10;:不认可&amp;#10;:小于等于500元，且仅限单倍、月份不超过12个月&amp;#10;:&amp;#10;&amp;#10;高级模板内容：&amp;#10;赔付类型：:增值业务争议&amp;#10;CBSS账单扣费名称：:金太阳点读宝20元5G升级包9元2GB（次月生效）&amp;#10;办理渠道:无&amp;#10;赔付月份：:2023年9月&amp;#10;返还倍率:单倍&amp;#10;赔付金额：:29&amp;#10;是否已经取消业务:是&amp;#10;是否承诺退费：:是&amp;#10;用户是否需要回复：:否&amp;#10;用户要求：:退费</t>
  </si>
  <si>
    <t>BL202310181051211296</t>
  </si>
  <si>
    <t>黄忠慈</t>
  </si>
  <si>
    <t>2023-10-18 15:03:30</t>
  </si>
  <si>
    <t>&gt;业务号码&gt;13135828426；&gt;号码归属地&gt;宜昌；&gt;产品名称&gt;沃阅读知涯升学20元特价包；&gt;产品代码&gt;66002207；&gt;产品编码&gt;6600220700；&gt;订购时间&gt;2023-10-1809:08:59；&gt;核查情况&gt;平台故障；&gt;不规范定制分类&gt;平台故障，无法判责；&gt;退费金额&gt;20元；&gt;退费时间&gt;2023年10月18日；&gt;投诉内容&gt;&amp;#10;&amp;#10;高级模板内容：&amp;#10;赔付类型：:增值业务争议&amp;#10;CBSS账单扣费名称：:增值业务费_增值业务-沃阅读知涯升学20元特价包&amp;#10;SP产品ID/元素ID：:6600220700&amp;#10;办理渠道:无&amp;#10;赔付月份：:2023年10月&amp;#10;返还倍率:单倍&amp;#10;赔付金额：:20&amp;#10;是否已经取消业务:是&amp;#10;是否承诺退费：:是&amp;#10;用户是否需要回复：:否&amp;#10;用户要求：:已承诺退费，无需回复。</t>
  </si>
  <si>
    <t>BL202310180856092328</t>
  </si>
  <si>
    <t>赵宏余</t>
  </si>
  <si>
    <t>2023-10-18 11:12:39</t>
  </si>
  <si>
    <t>&gt;业务号码&gt;13177053878；&gt;号码归属地&gt;宜昌；&gt;产品名称&gt;联通爱听-职场精英20元包；&gt;产品代码&gt;66003010；&gt;产品编码&gt;6600301000；&gt;订购时间&gt;2023-10-1806:52:06；&gt;核查情况&gt;平台故障；&gt;不规范定制分类&gt;平台故障，无法判责；&gt;退费金额&gt;20元；&gt;退费时间&gt;2023-10-18；&gt;投诉内容&gt;&amp;#10;&amp;#10;&amp;#10;高级模板内容：&amp;#10;赔付类型：:增值业务争议&amp;#10;CBSS账单扣费名称：:联通爱听-职场精英20元包&amp;#10;办理渠道:未查询到&amp;#10;赔付月份：:2023年10月&amp;#10;返还倍率:单倍&amp;#10;赔付金额：:20&amp;#10;是否已经取消业务:是&amp;#10;是否承诺退费：:是&amp;#10;用户是否需要回复：:否&amp;#10;用户要求：:退费</t>
  </si>
  <si>
    <t>TS202310171201272134</t>
  </si>
  <si>
    <t>何贤明</t>
  </si>
  <si>
    <t>2023-10-18 14:06:14</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</si>
  <si>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来电对星燃铂金包（立即生效）不认可&amp;#13;&amp;#10;业务名称:星燃铂金包（立即生效）&amp;#13;&amp;#10;争议月份:2023年10月&amp;#13;&amp;#10;争议金额:28.5&amp;#13;&amp;#10;是否承诺退费:是&amp;#13;&amp;#10;用户要求:退费。不处理投诉。升级倾向&amp;#13;</t>
  </si>
  <si>
    <t>BL202310171538280715</t>
  </si>
  <si>
    <t>2023-10-18 09:34:40</t>
  </si>
  <si>
    <t>&gt;业务号码&gt;13197301718；&gt;号码归属地&gt;宜昌；&gt;产品名称&gt;联通爱听-职场精英20元包；&gt;产品代码&gt;66003010；&gt;产品编码&gt;6600301000；&gt;订购时间&gt;2023-10-1712:14:18；&gt;核查情况&gt;平台故障；&gt;不规范定制分类&gt;平台故障，无法判责；&gt;退费金额&gt;20元；&gt;退费时间&gt;2023-10-17；&gt;投诉内容&gt;&amp;#10;高级模板内容：&amp;#10;赔付类型：:增值业务争议&amp;#10;CBSS账单扣费名称：:	联通爱听-职场精英20元包&amp;#10;办理渠道:	CAP-068&amp;#10;赔付月份：:2023年10月&amp;#10;返还倍率:单倍&amp;#10;赔付金额：:20&amp;#10;是否已经取消业务:是&amp;#10;是否承诺退费：:是&amp;#10;用户是否需要回复：:否&amp;#10;用户要求：:退费</t>
  </si>
  <si>
    <t>BL202310180839342200</t>
  </si>
  <si>
    <t>韩必荣</t>
  </si>
  <si>
    <t>2023-10-18 14:09:50</t>
  </si>
  <si>
    <t>&gt;业务号码&gt;15549309896;&gt;号码归属地&gt;宜昌;&gt;产品名称&gt;酷音视频彩铃6元包月;&gt;产品代码&gt;49004931;&gt;产品编码&gt;4900493100;&gt;订购时间&gt;2023-10-1807:03:43;&gt;核查情况&gt;平台故障;&gt;不规范定制分类&gt;平台故障，无法判责;&gt;赔付金额&gt;6元;&gt;退费时间&gt;2023-10-18;&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酷音视频彩铃6元包月&amp;#10;办理渠道:不清楚&amp;#10;赔付月份：:2023年10月&amp;#10;返还倍率:单倍&amp;#10;赔付金额：:6&amp;#10;是否已经取消业务:是&amp;#10;是否承诺退费：:是&amp;#10;用户是否需要回复：:否&amp;#10;用户要求：:尽快处理</t>
  </si>
  <si>
    <t>BL202310180927210126</t>
  </si>
  <si>
    <t>邓彩喜</t>
  </si>
  <si>
    <t>2023-10-18 15:02:01</t>
  </si>
  <si>
    <t>&gt;业务号码&gt;15571727290；&gt;号码归属地&gt;宜昌；&gt;产品名称&gt;沃阅读知涯升学20元特价包；&gt;产品代码&gt;66002207；&gt;产品编码&gt;6600220700；&gt;订购时间&gt;2023-10-1807:52:30；&gt;核查情况&gt;平台故障；&gt;不规范定制分类&gt;平台故障，无法判责；&gt;退费金额&gt;20元；&gt;退费时间&gt;2023-10-18；&gt;投诉内容&gt;&amp;#10;高级模板内容：&amp;#10;赔付类型：:增值业务争议&amp;#10;CBSS账单扣费名称：:沃阅读知涯升学20元特价包&amp;#10;办理渠道:/&amp;#10;赔付月份：:2023年10月&amp;#10;返还倍率:单倍&amp;#10;赔付金额：:20&amp;#10;是否已经取消业务:是&amp;#10;是否承诺退费：:是&amp;#10;用户是否需要回复：:否&amp;#10;用户要求：:不用回电直接退费</t>
  </si>
  <si>
    <t>TS202310170845300230</t>
  </si>
  <si>
    <t>2023-10-18 09:15:50</t>
  </si>
  <si>
    <t>高级模板内容：&amp;#10;投诉问题描述:增值业务费用争议&amp;#10;业务名称:增值业务费_增值业务-沃悦读-5G视界-女神成长课15元包_增值业务-沃悦读-5G视界-女神成长课15元包增值业务费_增值业务-沃阅读知涯升学20元特价包_增值业务-沃阅读知涯升学20元特价包&amp;#10;SP代码:66002207006600277200&amp;#10;争议月份:2022年7月、2022年8月、2022年9月、2022年10月、2022年11月、2022年12月、2023年1月、2023年2月、2023年3月、2023年4月、2023年5月、2023年6月、2023年7月、2023年8月、2023年9月、2023年10月&amp;#10;争议金额:0&amp;#10;是否已经取消业务:是&amp;#10;系统报错提示:无&amp;#10;是否承诺退费:否&amp;#10;用户要求:已超时间用户要求回电处理联系电话：15671023866</t>
  </si>
  <si>
    <t>计费争议-SP扣费：用户反映沃阅读知涯升学20元特价包和沃悦读-5G视界-女神成长课15元包业务开通问题，经核实，客户订购产品名称为沃阅读知涯升学20元特价包和沃悦读-5G视界-女神成长课15元包，产品代码为90559，有二次确认过程，不存在订购违规现象，考虑客户使用感知，网站方已取消屏蔽并于3个工作日退费320元现金方式到账，此费用可打印账单发票，满意。</t>
  </si>
  <si>
    <t>BL202310181200112225</t>
  </si>
  <si>
    <t>罗泽新</t>
  </si>
  <si>
    <t>2023-10-18 15:21:22</t>
  </si>
  <si>
    <t>&gt;业务号码&gt;15671002638；&gt;号码归属地&gt;宜昌；&gt;产品名称&gt;腾讯视频10G流量加会员月包；&gt;产品代码&gt;80006720；&gt;产品编码&gt;8000672000；&gt;订购时间&gt;2023-09-2617:16:31；&gt;核查情况&gt;平台故障；&gt;不规范定制分类&gt;平台故障，无法判责；&gt;退费金额&gt;25元；&gt;退费时间&gt;2023年10月18日；&gt;投诉内容&gt;&amp;#10;高级模板内容：&amp;#10;赔付类型：:增值业务争议&amp;#10;CBSS账单扣费名称：:_增值业务-腾讯视频10G流量加会员月包&amp;#10;办理渠道:无&amp;#10;赔付月份：:2023年10月&amp;#10;返还倍率:单倍&amp;#10;赔付金额：:25&amp;#10;是否已经取消业务:是&amp;#10;是否承诺退费：:是&amp;#10;用户是否需要回复：:是&amp;#10;用户要求：:退费</t>
  </si>
  <si>
    <t>BL202310172146521799</t>
  </si>
  <si>
    <t>汪萧迪</t>
  </si>
  <si>
    <t>2023-10-18 10:44:59</t>
  </si>
  <si>
    <t>&gt;业务号码&gt;15671022330；&gt;号码归属地&gt;宜昌；&gt;产品名称&gt;手机彩铃沃音乐精选10元包月，哔哩哔哩15G流量加会员月包，AR彩铃酷趣会员5G加油包（湖北）；&gt;产品代码&gt;49004937，80006723，49007720；&gt;产品编码&gt;4900493700，8000672300，4900772000；&gt;订购时间&gt;2023-10-0814:17:01；&gt;核查情况&gt;平台故障；&gt;不规范定制分类&gt;平台故障，无法判责；&gt;退费金额&gt;10元；25元，20元；&gt;退费时间&gt;2023-10-18；&gt;投诉内容&gt;判断省分:其他省分&amp;#10;:增值业务争议&amp;#10;判断省分:湖北&amp;#10;:移网&amp;#10;:在补救范围内&amp;#10;:不认可&amp;#10;:小于等于500元，且仅限单倍、月份不超过12个月&amp;#10;:&amp;#10;&amp;#10;高级模板内容：&amp;#10;赔付类型：:增值业务争议&amp;#10;CBSS账单扣费名称：:手机彩铃沃音乐精选10元包月、哔哩哔哩15G流量加会员月包、AR彩铃酷趣会员5G加油包（湖北）&amp;#10;办理渠道:	湖北杭州翔羽线上业务代理(宜昌)&amp;#10;赔付月份：:2023年10月&amp;#10;返还倍率:单倍&amp;#10;赔付金额：:55&amp;#10;是否已经取消业务:是&amp;#10;是否承诺退费：:是&amp;#10;用户是否需要回复：:否&amp;#10;用户要求：:立即退费处理</t>
  </si>
  <si>
    <t>BL202310181450361628</t>
  </si>
  <si>
    <t>杨凯笛</t>
  </si>
  <si>
    <t>2023-10-18 17:03:37</t>
  </si>
  <si>
    <t>&gt;业务号码&gt;16671008788；&gt;号码归属地&gt;宜昌；&gt;产品名称&gt;&gt;尊享悦读20元包；&gt;产品代码&gt;66001256；&gt;产品编码&gt;6600125600；&gt;订购时间&gt;2023-10-1813:30:01；&gt;核查情况&gt;平台故障；&gt;不规范定制分类&gt;平台故障，无法判责；&gt;退费金额&gt;20元；&gt;退费时间&gt;2023-10-18；&gt;投诉内容&gt;&amp;#10;&amp;#10;高级模板内容：&amp;#10;赔付类型：:增值业务争议&amp;#10;CBSS账单扣费名称：:尊享悦读20元包	20&amp;#10;办理渠道:未查询到&amp;#10;赔付月份：:2023年10月&amp;#10;返还倍率:单倍&amp;#10;赔付金额：:20&amp;#10;是否已经取消业务:是&amp;#10;是否承诺退费：:是&amp;#10;用户是否需要回复：:否&amp;#10;用户要求：:退费</t>
  </si>
  <si>
    <t>BL202310171450400174</t>
  </si>
  <si>
    <t>周德国</t>
  </si>
  <si>
    <t>2023-10-18 14:15:08</t>
  </si>
  <si>
    <t>&gt;业务号码&gt;18671774377；&gt;号码归属地&gt;宜昌；&gt;产品名称&gt;迷笛彩铃8元包月；&gt;产品代码&gt;49004956；&gt;产品编码&gt;4900495600；&gt;订购时间&gt;2023-09-2114:00:29；&gt;核查情况&gt;平台故障；&gt;不规范定制分类&gt;平台故障，无法判责；&gt;退费金额&gt;16元；&gt;退费时间&gt;2023年10月17日；&gt;投诉内容&gt;&amp;#10;&amp;#10;高级模板内容：&amp;#10;赔付类型：:增值业务争议&amp;#10;CBSS账单扣费名称：:增值业务费_增值业务-迷笛彩铃8元包月_增值业务-迷笛彩铃8元包月&amp;#10;办理渠道:	CAP-068&amp;#10;赔付月份：:2023年9月、2023年10月&amp;#10;返还倍率:单倍&amp;#10;赔付金额：:16&amp;#10;是否已经取消业务:是&amp;#10;是否承诺退费：:是&amp;#10;用户是否需要回复：:否&amp;#10;用户要求：:经解释使用情况，客户不认可；为维系客户，已承诺24小时内退费，客户满意。</t>
  </si>
  <si>
    <t>BL202310180835022170</t>
  </si>
  <si>
    <t>叶克香</t>
  </si>
  <si>
    <t>2023-10-18 11:30:19</t>
  </si>
  <si>
    <t>&gt;业务号码&gt;18671782820；&gt;号码归属地&gt;宜昌；&gt;产品名称&gt;视频彩铃乐酷会员8元包月；&gt;产品代码&gt;49009982；&gt;产品编码&gt;4900998201；&gt;订购时间&gt;2022-12-1413:15:31；&gt;核查情况&gt;平台故障；&gt;不规范定制分类&gt;平台故障；&gt;退费金额&gt;88元；&gt;退费时间&gt;2023年10月18日；&gt;投诉内容&gt;&amp;#10;&amp;#10;高级模板内容：&amp;#10;赔付类型：:增值业务争议&amp;#10;CBSS账单扣费名称：:视频彩铃乐酷会员8元包月&amp;#10;SP产品ID/元素ID：:无&amp;#10;办理渠道:SP查询/退订/订购&amp;#10;赔付月份：:2022年12月、2023年1月、2023年2月、2023年3月、2023年4月、2023年5月、2023年6月、2023年7月、2023年8月、2023年9月、2023年10月&amp;#10;返还倍率:单倍&amp;#10;赔付金额：:88&amp;#10;是否已经取消业务:是&amp;#10;是否承诺退费：:是&amp;#10;用户是否需要回复：:否&amp;#10;用户要求：:尽快处理</t>
  </si>
  <si>
    <t>BL202310171156240612</t>
  </si>
  <si>
    <t>071700027838</t>
  </si>
  <si>
    <t>王国庆</t>
  </si>
  <si>
    <t>2023-10-18 14:20:03</t>
  </si>
  <si>
    <t>用户反映被动开通TV增值飞咪玩具大世界（25元/月）业务，解释挽留无效，已取消，已承诺减免本月合计25元功能费</t>
  </si>
  <si>
    <t>计费争议-SP扣费：用户反映被动开通TV增值飞咪玩具大世界（25元/月）2400036500  业务，，经核实，为用户自行通过电视遥控器订购，现以为用户取消屏蔽，考虑用户使用感知，已为用户申请减免本月费用25元，24小时内赠费到账，不可打印发票，联系未接，已短信告知，有疑问可致电我部07176921001为其处理</t>
  </si>
  <si>
    <t>BL202310171836230553</t>
  </si>
  <si>
    <t>向元庆</t>
  </si>
  <si>
    <t>2023-10-18 15:45:18</t>
  </si>
  <si>
    <t>&gt;业务号码&gt;13177064630；&gt;号码归属地&gt;宜昌；&gt;产品名称&gt;哔哩哔哩15G流量加会员月包云加速（专业版）；&gt;产品代码&gt;无；&gt;产品编码&gt;8000672300	2100250303；&gt;订购时间&gt;2023-10-1520:37:512023-10-0109:39:48；&gt;核查情况&gt;平台故障；&gt;不规范定制分类&gt;平台故障，无法判责；&gt;退费金额&gt;40元；&gt;退费时间&gt;2023-10-18；&gt;投诉内容&gt;&amp;#10;&amp;#10;&amp;#10;高级模板内容：&amp;#10;赔付类型：:增值业务争议&amp;#10;CBSS账单扣费名称：:云加速（专业版）和哔哩哔哩15G流量加会员月&amp;#10;办理渠道:无&amp;#10;赔付月份：:2023年10月&amp;#10;返还倍率:单倍&amp;#10;赔付金额：:50&amp;#10;是否已经取消业务:是&amp;#10;是否承诺退费：:是&amp;#10;用户是否需要回复：:否&amp;#10;用户要求：:要求退费</t>
  </si>
  <si>
    <t>计费争议-SP扣费：用户反映云加速（专业版）和哔哩哔哩15G流量加会员月业务开通问题，经核实，客户订购产品名称为云加速（专业版）和哔哩哔哩15G流量加会员月，产品代码为98177和88226，有二次确认过程，不存在订购违规现象，考虑客户使用感知，网站方已取消屏蔽，省份已退云加速15元，我司于24小时退费25元赠费方式到账，此费用不可打印账单发票，满意。</t>
  </si>
  <si>
    <t>TS202310170813552422</t>
  </si>
  <si>
    <t>付先海</t>
  </si>
  <si>
    <t>2023-10-18 14:10:31</t>
  </si>
  <si>
    <t>&amp;#13;&amp;#10;高级模板内容：&amp;#13;&amp;#10;投诉问题描述:月租费用不认可&amp;#13;&amp;#10;争议月份:2023年10月&amp;#13;&amp;#10;争议金额:2.2&amp;#13;&amp;#10;用户要求:用户来电称联通乱扣费前台正常解释用户不认可要求投诉并且之前副卡工作人员工作告知用户不收费后来又开始收费要求回电处理&amp;#13;</t>
  </si>
  <si>
    <t>计费争议-短信：核实用户扣费2.2元为短信扣费，计费正常，建议用户可查询短信详单，用户反映副卡月租扣费问题，经核实用户9月已注销号码，联系用户未接，如有疑问可在工作时间（08:30-12:00；14:00-17:30）联系07176921001、13032700872宜昌客服。如用户咨询，请前台10010话务中心代为解释，谢谢</t>
  </si>
  <si>
    <t>TS202310171707111212</t>
  </si>
  <si>
    <t>易发全</t>
  </si>
  <si>
    <t>2023-10-18 09:19:33</t>
  </si>
  <si>
    <t>【2022年上工信部测评重保用户】[65岁以上老人]判断省分:其他省分&amp;#13;&amp;#10;:流量计费争议&amp;#13;&amp;#10;判断省分::未使用过/未使用那么多/用的wifi（产生流量/费用）&amp;#13;&amp;#10;:不认可&amp;#13;&amp;#10;:下一步&amp;#13;&amp;#10;:符合且同意开&amp;#13;&amp;#10;:小于等于10G&amp;#13;&amp;#10;:不认可&amp;#13;&amp;#10;:未享受&amp;#13;&amp;#10;:下一步&amp;#13;&amp;#10;:单倍小于等于500&amp;#13;&amp;#10;:&amp;#13;&amp;#10;&amp;#13;&amp;#10;高级模板内容：&amp;#13;&amp;#10;投诉问题描述:用户来电要求开通橡皮擦&amp;#13;&amp;#10;业务名称:流量费&amp;#13;&amp;#10;争议月份:2023年10月&amp;#13;&amp;#10;争议金额:120&amp;#13;&amp;#10;是否承诺退费:否&amp;#13;&amp;#10;用户要求:用户来电要求开通橡皮擦，请后台协助&amp;#13;</t>
  </si>
  <si>
    <t>TS202310181038431209</t>
  </si>
  <si>
    <t>严佳佳</t>
  </si>
  <si>
    <t>2023-10-18 14:24:13</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</si>
  <si>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称未使用过这么多流量，要求退费，前台已做解释用户不认可&amp;#13;&amp;#10;业务名称:流量费&amp;#13;&amp;#10;争议月份:2023年10月&amp;#13;&amp;#10;争议金额:20&amp;#13;&amp;#10;是否承诺退费:是&amp;#13;&amp;#10;用户要求:已承诺退费，用户满意&amp;#13;</t>
  </si>
  <si>
    <t>TS202310180915431808</t>
  </si>
  <si>
    <t>黄帮杰</t>
  </si>
  <si>
    <t>2023-10-18 14:28:28</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</si>
  <si>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没有使用流量，对此不认可&amp;#13;&amp;#10;业务名称:上网流量费&amp;#13;&amp;#10;争议月份:2023年10月、2023年5月&amp;#13;&amp;#10;争议金额:63.24&amp;#13;&amp;#10;是否承诺退费:是&amp;#13;&amp;#10;用户要求:用户来电要求退费&amp;#13;</t>
  </si>
  <si>
    <t>TS202310181423160852</t>
  </si>
  <si>
    <t>周晓辉</t>
  </si>
  <si>
    <t>2023-10-18 16:46:08</t>
  </si>
  <si>
    <t>判断省分:其他省分&amp;#13;&amp;#10;:流量计费争议&amp;#13;&amp;#10;判断省分::没有短信通知/延迟&amp;#13;&amp;#10;:不认可&amp;#13;&amp;#10;:下一步&amp;#13;&amp;#10;:不符合或不愿意开通&amp;#13;&amp;#10;:未享受&amp;#13;&amp;#10;:下一步&amp;#13;&amp;#10;:单倍小于等于500&amp;#13;&amp;#10;:&amp;#13;&amp;#10;&amp;#13;&amp;#10;高级模板内容：&amp;#13;&amp;#10;投诉问题描述:用户来电对产生的流量费不认可，要求退费，请尽快处理，谢谢&amp;#13;&amp;#10;业务名称:流量费&amp;#13;&amp;#10;争议月份:2023年10月&amp;#13;&amp;#10;争议金额:45&amp;#13;&amp;#10;是否承诺退费:是&amp;#13;&amp;#10;用户要求:尽快退费&amp;#13;</t>
  </si>
  <si>
    <t>TS202310172101312385</t>
  </si>
  <si>
    <t>万承树</t>
  </si>
  <si>
    <t>2023-10-18 13:35:58</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</si>
  <si>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反馈产生的流量费不认可&amp;#13;&amp;#10;业务名称:	上网费_手机上网流量费_无线接入-上网流量费-国内（省际使用）&amp;#13;&amp;#10;争议月份:2023年10月&amp;#13;&amp;#10;争议金额:180&amp;#13;&amp;#10;是否承诺退费:是&amp;#13;&amp;#10;用户要求:退费&amp;#13;</t>
  </si>
  <si>
    <t>TS202310171644350672</t>
  </si>
  <si>
    <t>詹金秋</t>
  </si>
  <si>
    <t>2023-10-18 09:53:46</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</si>
  <si>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对于多使用的上网流量计费不认可，称没有短信提醒。&amp;#13;&amp;#10;业务名称:手机上网流量费&amp;#13;&amp;#10;争议月份:2023年10月&amp;#13;&amp;#10;争议金额:20&amp;#13;&amp;#10;是否承诺退费:是&amp;#13;&amp;#10;用户要求:退费20，尽快处理。&amp;#13;</t>
  </si>
  <si>
    <t>TS202310181412320656</t>
  </si>
  <si>
    <t>闫礼荣</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</si>
  <si>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对超出的流量费用不认可，要求退费。&amp;#13;&amp;#10;业务名称:超出的流量费用&amp;#13;&amp;#10;争议月份:2023年10月&amp;#13;&amp;#10;争议金额:236.75&amp;#13;&amp;#10;是否承诺退费:是&amp;#13;&amp;#10;用户要求:退费&amp;#13;</t>
  </si>
  <si>
    <t>TS202310181119302229</t>
  </si>
  <si>
    <t>孙玉萍</t>
  </si>
  <si>
    <t>2023-10-18 14:36:34</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</si>
  <si>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对超出的流量费用不认可，要求退费。&amp;#13;&amp;#10;业务名称:套外流量费用&amp;#13;&amp;#10;争议月份:2023年10月&amp;#13;&amp;#10;争议金额:180&amp;#13;&amp;#10;是否承诺退费:是&amp;#13;&amp;#10;用户要求:退费。&amp;#13;</t>
  </si>
  <si>
    <t>TS202310180110170844</t>
  </si>
  <si>
    <t>2023-10-18 11:13:46</t>
  </si>
  <si>
    <t>判断省分:其他省分&amp;#13;&amp;#10;:流量计费争议&amp;#13;&amp;#10;判断省分::未使用过/未使用那么多/用的wifi（产生流量/费用）&amp;#13;&amp;#10;:不认可&amp;#13;&amp;#10;:下一步&amp;#13;&amp;#10;:符合且同意开&amp;#13;&amp;#10;:小于等于10G&amp;#13;&amp;#10;:不认可&amp;#13;&amp;#10;:未享受&amp;#13;&amp;#10;:下一步&amp;#13;&amp;#10;:单倍小于等于500&amp;#13;&amp;#10;:&amp;#13;&amp;#10;&amp;#13;&amp;#10;高级模板内容：&amp;#13;&amp;#10;投诉问题描述:用户来电反映自己没有用过流量，表示是自己的孩子使用的，我处按照预处理解释不认可，要求我处在线取消，请协助处理，谢谢！！&amp;#13;&amp;#10;业务名称:手机上网流量费_无线接入-上网流量费-国内（本地使用）&amp;#13;&amp;#10;争议月份:2023年10月&amp;#13;&amp;#10;争议金额:120&amp;#13;&amp;#10;是否承诺退费:是&amp;#13;&amp;#10;用户要求:已承诺退费&amp;#13;</t>
  </si>
  <si>
    <t>TS202310171703451135</t>
  </si>
  <si>
    <t>2023-10-18 18:18:14</t>
  </si>
  <si>
    <t>&amp;#13;&amp;#10;高级模板内容：&amp;#13;&amp;#10;投诉问题描述:用户来电反映对超出的流量费不认可，已解释橡皮擦，用户不认可&amp;#13;&amp;#10;争议月份:2023年10月&amp;#13;&amp;#10;争议金额:210&amp;#13;&amp;#10;是否有下发短信提醒:是&amp;#13;&amp;#10;用户要求:用户要求退费，请核实处理&amp;#13;</t>
  </si>
  <si>
    <t>计费争议-流量:用户10月流量计费正常,此属用户自行使用超出3.7G，故产生扣费240元，已开通10元1G橡皮擦*0元3G流量，现本月流量费用已回溯，剩余话费247.61，考虑客户感知，已赠送本月0元10G流量包，当月有效，联系无人接听，已短信告知，如有疑问可在工作时间（08:30-12:00；14:00-17:30）联系07176921001、13032700872宜昌联通投诉处理中心。如用户咨询，请前台10010话务中心代为解释，谢谢</t>
  </si>
  <si>
    <t>TS202310171606462192</t>
  </si>
  <si>
    <t>陈翠芳</t>
  </si>
  <si>
    <t>2023-10-18 16:23:47</t>
  </si>
  <si>
    <t>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用户来电反映流量使用不认可，已解释不认可&amp;#13;&amp;#10;争议月份:2023年10月&amp;#13;&amp;#10;争议金额/流量:3&amp;#13;&amp;#10;用户要求:用户要求核实流量的具体使用情况，已解释不认可有升级投诉倾向&amp;#13;</t>
  </si>
  <si>
    <t>计费争议-流量：用户反映流量费用问题。经核实，流量计费无误，因用户流量超出产生扣费，已告知用户可转资199元畅越冰激凌套餐加开网龄计划解决流量问题，无法再次赠送流量，用户表示考虑，用户反映营业厅服务问题，已联系用户解释致歉，用户反映客服部服务问题核实因用户辱骂客服挂机，已解释用户知晓一般</t>
  </si>
  <si>
    <t>TS202310181447551383</t>
  </si>
  <si>
    <t>谭亚宇</t>
  </si>
  <si>
    <t>2023-10-18 16:43:17</t>
  </si>
  <si>
    <t>&amp;#13;&amp;#10;高级模板内容：&amp;#13;&amp;#10;投诉问题描述:用户来电称自己是使用的定向范围，但是使用的还是通用流量，前台解释不认可，要求核实&amp;#13;&amp;#10;争议定向流量包产品名称:	30GB懂我卡畅享版专属免流包&amp;#13;&amp;#10;订购渠道:无&amp;#13;&amp;#10;订购日期:2023-10-18&amp;#13;&amp;#10;用户要求:核实处理&amp;#13;</t>
  </si>
  <si>
    <t>计费争议-流量：用户反映流量扣费问题，经核实 ，懂我卡畅享版部分免流APP在使用时，无法实现完全免流，建议用户关注【懂我卡】微信公众号，查看免流范围。考虑首次反映，我部已申请退费5元，此费用不可打印发票。致电未接，已短信答复，如有疑问可在工作时间（08:30-12:00；14:00-17:30）联系07176921001、13032700872宜昌客服。如用户咨询，请前台10010话务中心代为解释，谢谢。</t>
  </si>
  <si>
    <t>TS202310181219511106</t>
  </si>
  <si>
    <t>刘子康</t>
  </si>
  <si>
    <t>2023-10-18 17:41:06</t>
  </si>
  <si>
    <t>判断省分:其他省分&amp;#13;&amp;#10;:流量计费争议&amp;#13;&amp;#10;判断省分::定向流量未免流&amp;#13;&amp;#10;:不认可&amp;#13;&amp;#10;:不符合或不愿意开通&amp;#13;&amp;#10;:&amp;#13;&amp;#10;&amp;#13;&amp;#10;高级模板内容：&amp;#13;&amp;#10;投诉问题描述:用户反映之前在校园使用校园基站流量不成功，，用户现需要我方马上核实联系处理，&amp;#13;&amp;#10;争议定向流量包产品名称:校园基站流量&amp;#13;&amp;#10;订购渠道:校园营业厅&amp;#13;&amp;#10;订购日期:2023-10-18&amp;#13;&amp;#10;用户要求:用户来电告知在学校使用流量，但是使用的都是通用流量，并还扣除了费用，用户要求我方马上解决处理，上个月也是这样&amp;#13;</t>
  </si>
  <si>
    <t>计费争议-流量：用户反映校园使用基站流量产生扣费的问题，经核实，客户本月使用校园外流量209.90MB ，产生有10元流量费用，核实10.1-4号在四川、重庆等地使用，另有校外使用记录，账单扣费正常，考虑客户感知，申请赠送本月0元10G抽奖流量，当月有效，回访满意</t>
  </si>
  <si>
    <t>TS202310172037562167</t>
  </si>
  <si>
    <t>陆思怡</t>
  </si>
  <si>
    <t>2023-10-18 13:35:39</t>
  </si>
  <si>
    <t>套餐查询:&amp;#13;&amp;#10;判断用户产品中是否有基站优惠产品:是&amp;#13;&amp;#10;判断用户是否在优惠区域内使用:在优惠范围内&amp;#13;&amp;#10;建议用户通过APP查询详单进行核实:不认可/已经查询过&amp;#13;&amp;#10;判断省分:非贵州&amp;#13;&amp;#10;:&amp;#13;&amp;#10;&amp;#13;&amp;#10;高级模板内容：&amp;#13;&amp;#10;投诉问题描述:用户称在图书馆但是使用了额外的套外流量&amp;#13;&amp;#10;是否剩余小区优惠:是&amp;#13;&amp;#10;实际使用地:三峡大学图书馆&amp;#13;&amp;#10;是否在优惠范围:是&amp;#13;&amp;#10;涉及金额:25&amp;#13;&amp;#10;是否已解释可能超出优惠范围:是&amp;#13;&amp;#10;涉及时间范围:2023-10-01～2023-10-17&amp;#13;&amp;#10;用户要求:用户称在图书馆但是使用了额外的套外流量，要求核实处理&amp;#13;</t>
  </si>
  <si>
    <t>计费争议-流量争议：用户反馈流量扣费问题，经核实，用户本月校园基站流量已使用74.23GB，国内通用流量超出 4.69GB ，产生费用：25元，已反馈校园负责人姜茹协助处理，考虑用户为首次反馈流量问题，申请退本月流量费用，合计25元，24小时到帐，此费用不可打印发票，另赠送10GB抽奖流量本月使用，满意。</t>
  </si>
  <si>
    <t>TS202310171340491535</t>
  </si>
  <si>
    <t>谭蕾</t>
  </si>
  <si>
    <t>2023-10-18 14:30:19</t>
  </si>
  <si>
    <t>&amp;#13;&amp;#10;高级模板内容：&amp;#13;&amp;#10;投诉问题描述:用户对套餐外流量不认可&amp;#13;&amp;#10;争议月份:2023年10月&amp;#13;&amp;#10;争议金额/流量:4&amp;#13;&amp;#10;用户要求:用户对套餐外流量不认可，称自己没有用过腾讯以外流量，要求核实处理&amp;#13;</t>
  </si>
  <si>
    <t>计费争议-流量争议：用户反馈流量扣费问题，经核实，用户使用的联通王卡2.0，含30GB联通王卡专属流量包，已使用 0.91MB ，国内5元/GB月租宝：0-100MB以内时，不计费，达到100MB，计费5元，本月超出： 7.40MB ，本月未产生流量费用，已跟用户解释清楚，考虑用户感知，申请赠送4GB国内通用流量本月使用，满意。</t>
  </si>
  <si>
    <t>TS202310171244070485</t>
  </si>
  <si>
    <t>郑平涛</t>
  </si>
  <si>
    <t>2023-10-18 11:08:17</t>
  </si>
  <si>
    <t>&amp;#13;&amp;#10;高级模板内容：&amp;#13;&amp;#10;投诉问题描述:用户来电反映自己在APP上面询问过中国联通的在线客服，但是对方居然打电话来骂自己，态度极其恶劣，要求投诉调查他&amp;#13;&amp;#10;渠道名称:中国联通APP&amp;#13;&amp;#10;办理业务名称:套餐资费&amp;#13;&amp;#10;页面提示:无&amp;#13;&amp;#10;用户要求:要求立即核实，第一自己的免流到底有哪些内容，第二要求投诉18671780770电话号码为这个的工作人员，居然私自给自己打电话，第三，帮自己更换其他不是定向流量的套餐，第四，以上内容必须原封不动的反馈，不然自己15日内必须投诉到工信部，前台已解释，用户不认可，情绪激动&amp;#13;</t>
  </si>
  <si>
    <t>计费争议-流量争议：用户反馈流量扣费问题，经核实，用户套餐为腾讯大王卡（新），内含30GB王卡专属免流包，月租宝5元/1GB，用户本月使用 1.03GB ，使用了4个月租宝，共产生费20元，已跟用户解释清楚，考虑用户感知，申请退本月流量费用，合计20元，24小时到帐，此费用不可打印发票，另赠送6GB国内通用流量本月使用，另按用户要求更改套餐福多多39元(湖北)，次月生效，已跟用户解释18671780770电话号码为这个的工作人员问题，已致歉，现用户表示接受，满意。</t>
  </si>
  <si>
    <t>TS202310161746060847</t>
  </si>
  <si>
    <t>向定玖</t>
  </si>
  <si>
    <t>2023-10-18 10:52:33</t>
  </si>
  <si>
    <t>主办单位：湖北&amp;#10;客户类别：普通客户&amp;#10;10010是否打通：否&amp;#10;是否二次致电10015：是&amp;#10;是否联系：否&amp;#10;升级倾向：&amp;#10;号码归属省：湖北&amp;#10;SVIP等级：&amp;#10;1.问题类型:;&amp;#10;2.投诉类型:手机流量费争议;&amp;#10;3.营业厅地址:;&amp;#10;4.位置信息:;&amp;#10;5.位置发生地:;&amp;#10;6.投诉内容:11月提醒套餐内流量不足时，已通过手机设置关闭联通手机号流量，今天发短信提醒我流量超了，我是从哪里用的流量</t>
  </si>
  <si>
    <t>流量计费争议①客户基本信息：业务号码：13227296556、客户姓名：向定玖、套餐情况：18元流量王套餐(湖北)； 客户反映流量的问题。&amp;#10;②首次联系客户时间： 2023-10-17 10:46:49 ； &amp;#10;③投诉核查处理情况：收到贵部转办后，我司立即组织调查 。经核实，客户本月流量计费正常，短信提醒正常，考虑客户首次反映，我司可申请减免本月流量费用合计2.16元，24小时到账，此费用不可打印发票，另可建议客户通过后台关闭上网功能，因多次未联系上客户，如有疑问可在工作时间（08:30-12:00；14:00-17:30）致电我司宜昌联通13032700872，&amp;#10;④答复客户时间及客户满意度评价相关信息：我司于2023-10-17 10:46:49多次未联系上客户。回单人：王宜艳&amp;#10;⑤投诉核查关联材料：无</t>
  </si>
  <si>
    <t>TS202310170953281566</t>
  </si>
  <si>
    <t>谭金铭</t>
  </si>
  <si>
    <t>2023-10-18 11:10:21</t>
  </si>
  <si>
    <t>&amp;#13;&amp;#10;高级模板内容：&amp;#13;&amp;#10;投诉问题描述:用户女儿来电反映自己不知情被更换套餐，要求核实情况，要求改为之前的套餐，并且对电话打电话超出12元不认可，称自己没有给湖北省外电话打电话，并且对流量超出21.08费用不认可，要求核实回电，提到消费者权益投诉，烦扰后台跟进谢谢&amp;#13;&amp;#10;业务名称:福多多29元（湖北）&amp;#13;&amp;#10;争议月份:2023年10月&amp;#13;&amp;#10;争议金额:23&amp;#13;&amp;#10;办理渠道:城区东山大道国贸自有营业厅&amp;#13;&amp;#10;前台是否取消:未取消&amp;#13;&amp;#10;用户要求:核实回电&amp;#13;</t>
  </si>
  <si>
    <t>计费争议-语音：用户反映语音扣费问题。经核实，用户13094188738于2023-09-04 16:02:35来电要求更改套餐，客服推荐29元套餐含5GB流量和150分钟语音。用户考虑后要求更改29元的，坐席按需求办理，同时提醒转出后无法转回，新套餐次月生效，用户认可。另用户9月套餐外产生语音扣费12元，已核查为主叫158、134、138等其他运营商号码产生扣费，计费正常，已联系用户解释，表示知晓。</t>
  </si>
  <si>
    <t>TS202310181413590687</t>
  </si>
  <si>
    <t>2023-10-18 15:13:12</t>
  </si>
  <si>
    <t>&amp;#10;高级模板内容：&amp;#10;投诉问题描述:用户来电反映湖北宜昌79元包3800分钟（费用扣除了79元，但是未使用过活动就取消了&amp;#10;业务名称:湖北宜昌79元包3800分钟&amp;#10;争议月份:2023年10月&amp;#10;争议金额:79&amp;#10;办理渠道:宜昌市城区集团直属3G开户服务点&amp;#10;前台是否取消:已取消&amp;#10;用户要求:查询退费</t>
  </si>
  <si>
    <t>TS202310181053581579</t>
  </si>
  <si>
    <t>张茜</t>
  </si>
  <si>
    <t>2023-10-18 13:31:17</t>
  </si>
  <si>
    <t>判断省分:湖北&amp;#13;&amp;#10;:增值业务费用争议（含炫彩通信助理包云盘版等组合类增值业务）&amp;#13;&amp;#10;:固网&amp;#13;&amp;#10;:否&amp;#13;&amp;#10;:&amp;#13;&amp;#10;&amp;#13;&amp;#10;高级模板内容：&amp;#13;&amp;#10;投诉问题描述:用户来电反映自己并未开通IPTV业务，但是7-8-9月都有扣取费用共23.23元，现用户对此不满，要求退还费用，取消IPTV业务，谢谢&amp;#13;&amp;#10;争议业务名称:IPTV包月-包月费1&amp;#13;&amp;#10;受理渠道:城区新时空旗舰店(自建他营)&amp;#13;&amp;#10;争议月份:2023年7月、2023年8月、2023年9月&amp;#13;&amp;#10;争议费用:23.23&amp;#13;&amp;#10;一线客服在系统里:未取消，请后台协助处理&amp;#13;&amp;#10;是否承诺退费:否&amp;#13;&amp;#10;用户要求:用户来电反映自己并未开通IPTV业务，但是7-8-9月都有扣取费用共23.23元，现用户对此不满，要求退还费用，取消IPTV业务，谢谢&amp;#13;</t>
  </si>
  <si>
    <t>计费争议-账单：用户反映IPTV扣费问题，经核实，城区新时空旗舰店(自建他营)于23.7月开通071704209069宽带时同步生效IPTV业务，现用户表示未使用，已取消并申请退23.7-10月扣费合计23.23元，2小时到账，此费用不可打印发票，满意。</t>
  </si>
  <si>
    <t>TS202310171131501454</t>
  </si>
  <si>
    <t>袁学华</t>
  </si>
  <si>
    <t>2023-10-18 09:26:20</t>
  </si>
  <si>
    <t>&amp;#13;&amp;#10;高级模板内容：&amp;#13;&amp;#10;投诉问题描述:对月租费用不认可&amp;#13;&amp;#10;争议月份:2023年10月&amp;#13;&amp;#10;争议金额:10&amp;#13;&amp;#10;用户要求:用户对于副卡收取10元功能费不认可，明明副卡是可以不收取费用的，要求把副卡办理成免副卡功能费，并且把已经产生的副卡费用退还&amp;#13;</t>
  </si>
  <si>
    <t>计费争议-账单：客户反馈副卡扣费的问题，经核实营业厅已办理副卡赠费活动，次月生效，考虑客户感知，申请退还13100782197、13114459257副卡号码22.10-23.10月费用合计260元，24小时内到账，此费用不可打印账单发票，回访满意</t>
  </si>
  <si>
    <t>TS202310162022570810</t>
  </si>
  <si>
    <t>071704589166</t>
  </si>
  <si>
    <t>郝慧军</t>
  </si>
  <si>
    <t>2023-10-18 09:03:25</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</si>
  <si>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电称对月租不认可，称宽带办了好几年，一直没有机顶盒费用，前台查到湖北IPTV_1华为平台包月-10元/月899227142023-10-0213:58:03开始的，请协助&amp;#13;&amp;#10;争议月份:2023年10月&amp;#13;&amp;#10;争议金额:10&amp;#13;&amp;#10;用户要求:核实处理&amp;#13;</t>
  </si>
  <si>
    <t>计费争议-账单：用户反映IPTV扣费问题。经核实， 城城区伍家岗桔城路自有营业厅于23.10月办理宽带时，同步生效IPTV业务，现用户表示无需使用，已取消并退本月IPTV扣费5.17元至18672655583号码，2小时到账，此费用不可打印发票，满意。</t>
  </si>
  <si>
    <t>TS202310181003190355</t>
  </si>
  <si>
    <t>071704092726</t>
  </si>
  <si>
    <t>彭维</t>
  </si>
  <si>
    <t>2023-10-18 11:22:13</t>
  </si>
  <si>
    <t>用户来电表示自己当时办理的是360元包年的资费，但是发现从6月份开始一直是按照一百块钱一个月扣费的，现在还未使用到一年就经常欠费停机，对此资费不认可，强烈要求尽快改成360元包年的，并退还多扣除的费用，尽快回复结果</t>
  </si>
  <si>
    <t>计费争议-账单：用户反映宽带扣费问题，经核实，23.6月办理宽带时预存400元，未执行月费30元，现申请退宽带费280元，24小时内到账，此费用不可打印发票，满意。</t>
  </si>
  <si>
    <t>TS202310171302520849</t>
  </si>
  <si>
    <t>骆常超</t>
  </si>
  <si>
    <t>2023-10-18 09:48:06</t>
  </si>
  <si>
    <t>&amp;#13;&amp;#10;高级模板内容：&amp;#13;&amp;#10;投诉问题描述:对副卡功能费不认可，要求退还最近十个月的副卡功能费，并且要求减免副卡功能费&amp;#13;&amp;#10;争议月份:2023年1月、2023年2月、2023年3月、2023年4月、2023年5月、2023年6月、2023年7月、2023年8月、2023年9月、2023年10月&amp;#13;&amp;#10;争议金额:100&amp;#13;&amp;#10;用户要求:要求退回十月之内的功能费，并且以后永久减免&amp;#13;</t>
  </si>
  <si>
    <t>系统支撑：经核实因副卡赠费活动到期无提醒，现申请减免1-10月费用合计100元，24小时到账，此费用不可打印发票，另设置副卡免费，客户满意。</t>
  </si>
  <si>
    <t>ZHX202310111854480071</t>
  </si>
  <si>
    <t>071704023369</t>
  </si>
  <si>
    <t>韩庆东</t>
  </si>
  <si>
    <t>2023-10-18 18:29:29</t>
  </si>
  <si>
    <t>用户表示办理套餐时工作人员承诺iptv不收费，现核实账单上有扣费，对此不满，请尽快处理回复</t>
  </si>
  <si>
    <t>业务规则：客户反馈iptv扣费问题，核实前期已做主卡增费120元，分月到账，每月到账10元，此费用实际为抵扣IPTV扣费，已联系客户解释说明，客户知晓，认可</t>
  </si>
  <si>
    <t>ZX202310181435481463</t>
  </si>
  <si>
    <t>咨询工单（2021版）&gt;&gt;业务规则&gt;&gt;交费规范</t>
  </si>
  <si>
    <t>刘国银</t>
  </si>
  <si>
    <t>12315转办：客户反映错充号码问题。经核实，18190763626刘国银2023-10-1416:22:43自行通过总部电子渠道支付宝缴费100元至18190763626号码上，误充值到15272136411汪德耀联通号码上，因15272136411号码欠费无法原路返还错充话费，客户反映强烈有投诉升级意向，现与客户协商一致，申请赠送100元话费至客户提供宜昌号码18608602939严春艳号码上，24小时内到账，此费用无法抵扣往月欠费及打印发票，满意&amp;#13;</t>
  </si>
  <si>
    <t>TS202310161032280531</t>
  </si>
  <si>
    <t>2023-10-18 14:48:29</t>
  </si>
  <si>
    <t>用户再次反映TS202310111045501810问题，已告知前期工单处理结果，用户表示自己接受如无法安装有线就使用无线，但是快一个星期了渠道这边一直没有人联系自己也没有人上门，用户要求公司核实情况尽快安排装机，请公司尽快处理并回复</t>
  </si>
  <si>
    <t>宽带移机：经核实因客户装机地址理盒子较远，现渠道表示天晴后联系客户上门核查处理，无法安装有线，营服昨日已上门提供cpe设备，因客户不在家，建议客户回家后测试，如有疑问可联系工作人员，客户认可</t>
  </si>
  <si>
    <t>BL202310171514540423</t>
  </si>
  <si>
    <t>071701056771</t>
  </si>
  <si>
    <t>鲍海丰</t>
  </si>
  <si>
    <t>2023-10-18 09:20:27</t>
  </si>
  <si>
    <t>判断省分:湖北&amp;#13;&amp;#10;:宽带移机&amp;#13;&amp;#10;:不认可&amp;#13;&amp;#10;:&amp;#13;&amp;#10;&amp;#13;&amp;#10;高级模板内容：&amp;#13;&amp;#10;重要提醒：若能通过无缝下单则选择无缝，建此工单会被专项质检！！！:继续建单&amp;#13;&amp;#10;用户诉求:移机&amp;#13;&amp;#10;移机地址:湖北省宜昌市西陵区北苑街道廖家湾社区发展大道45号恒信中央公园9栋1单元22层2201&amp;#13;&amp;#10;当前使用地址:湖北西凌区Cbd盛世中央4栋&amp;#13;</t>
  </si>
  <si>
    <t>宽带安装：湖北省宜昌市西陵区北苑街道廖家湾社区发展大道45号恒信中央公园9栋1单元22层2201AA。用户反映宽带移机，经核实，已告知用户前往星火路自营厅咨询处理，用户表示知晓。</t>
  </si>
  <si>
    <t>BL202310172057391613</t>
  </si>
  <si>
    <t>071700062789</t>
  </si>
  <si>
    <t>梅文杰</t>
  </si>
  <si>
    <t>2023-10-18 16:53:39</t>
  </si>
  <si>
    <t>判断省分:湖北&amp;#13;&amp;#10;:宽带移机&amp;#13;&amp;#10;:不认可&amp;#13;&amp;#10;:&amp;#13;&amp;#10;&amp;#13;&amp;#10;高级模板内容：&amp;#13;&amp;#10;重要提醒：若能通过无缝下单则选择无缝，建此工单会被专项质检！！！:继续建单&amp;#13;&amp;#10;用户诉求:移机&amp;#13;&amp;#10;移机地址:湖北省宜昌市猇亭区七里冲路七里新村一期36号楼1楼&amp;#13;&amp;#10;当前使用地址:湖北省宜昌市猇亭区七里冲路七里新村三期15号楼1单元8楼802&amp;#13;&amp;#10;备注:用户还要求解绑掉主副卡关系，不方便去线下营业厅，要求我方线上处理。&amp;#13;</t>
  </si>
  <si>
    <t>业务办理：移机，已告知用户线上无法办理移机，建议用户可到厅办理，用户认可满意</t>
  </si>
  <si>
    <t>ZX202310181529441945</t>
  </si>
  <si>
    <t>杨威</t>
  </si>
  <si>
    <t>2023-10-18 15:56:16</t>
  </si>
  <si>
    <t>用户称本机收到一个中通包裹，要求联通核实，称自己没有购买商品，已解释咨询快递公司，用户不认可，要求联通核实，解释无效，请回复处理</t>
  </si>
  <si>
    <t>TS202310171811200120</t>
  </si>
  <si>
    <t>2023-10-18 16:17:54</t>
  </si>
  <si>
    <t>[该用户有申诉倾向，请注意受理态度，查询近三天工单记录，积极解决用户问题。]用户反馈：:各渠道人员服务、态度问题&amp;#13;&amp;#10;告知联通对服务质量的重视，再次解释安抚并致歉:不认可仍要投诉&amp;#13;&amp;#10;用户要投诉的人员：:营业厅人员&amp;#13;&amp;#10;:&amp;#13;&amp;#10;&amp;#13;&amp;#10;高级模板内容：&amp;#13;&amp;#10;投诉问题描述:用户来电投诉营业厅工作人员服务态度不好，宽带装机师傅态度不好&amp;#13;&amp;#10;渠道名称:营业厅&amp;#13;&amp;#10;渠道地址:湖北省宜昌市福超市旁边营业厅&amp;#13;&amp;#10;用户要求:用户要求反馈处理，要求核实营业厅为什么问题没处理好就报警，请协助，谢谢！&amp;#13;</t>
  </si>
  <si>
    <t>其他：客户反映工作人员态度问题，核实营业厅，装维工作人员按正常流程处理，当时已报警处理，宜昌客服人员已联系客户解释说明并致歉，客户满意度一般</t>
  </si>
  <si>
    <t>TS202310171702061110</t>
  </si>
  <si>
    <t>2023-10-18 15:26:33</t>
  </si>
  <si>
    <t>主办单位：湖北&amp;#10;客户类别：星级客户&amp;#10;10010是否打通：是&amp;#10;是否二次致电10015：是&amp;#10;是否联系：是&amp;#10;升级倾向：无&amp;#10;号码归属省：湖北&amp;#10;SVIP等级：&amp;#10;客户在营业厅办理了宽带销户和更改8元套餐，签了2个名字，但是自己不清楚自己签了什么单子，营业厅又不能提供，办理业务的人叫韦栎，宜昌市当阳营业厅总部，后期如果产生风险用户不承担，请核实处理。</t>
  </si>
  <si>
    <t>用户要求查看签订的单据，核查用户实际未签单，用户已自行到厅查看监控，确实未签字，用户要求办理转资问题核实已办理成功，次月生效，用户认可满意&amp;#10;业务规则①客户投诉产生的原因：客户反映营业厅办理业务问题&amp;#10;②客户投诉问题核查情况及解决方案：收到贵部转办后，我司立即组织调查。经核实，用户表示到厅办理转资业务时，营业厅要求签字办理业务，但现在无法查询到该签字单，联系用户表示已到厅查看监控，无需我部在处理，满意。&amp;#10;③客户问题满意度：我司于2023-10-18  09:42:10联系客户满意。&amp;#10;④回单人:程李晶；联系电话：07176921001</t>
  </si>
  <si>
    <t>TS202310171456340623</t>
  </si>
  <si>
    <t>秦明明</t>
  </si>
  <si>
    <t>2023-10-18 09:08:19</t>
  </si>
  <si>
    <t>&amp;#13;&amp;#10;高级模板内容：&amp;#13;&amp;#10;投诉问题描述:用户称未办理此卡18674205547，8月9月产生了流量通话超出的费用+月租费用户不认可，用户称之前一直绑定的也会产生费用要求核查，谁绑定的要求核查，提到12315投诉&amp;#13;&amp;#10;争议月份:2023年8月、2023年9月&amp;#13;&amp;#10;争议金额:222.65&amp;#13;&amp;#10;用户要求:加急&amp;#13;</t>
  </si>
  <si>
    <t>工作差错：夷陵城区自有营业厅，付费关系AA，经核实营业厅操作错误将18674205547付费关系绑定至15671051009，减免7-9月18674205547功能费用282.15元。另用户对15671051009流量月包自动续订规则不满，减免4-6月功能费用60元，另15572730930副卡未使用产生扣费不满，减免22.5-23.8月功能费用40元，13986810599号码22.8月炫彩助理包费用5元，共计退费387.15元，主副卡办理预存享50元赠费，立即到账，补赠剩余287.15元，24小时退费到账，此费用无法抵扣往月欠费及打印发票，用户满意</t>
  </si>
  <si>
    <t>TS202310181328532388</t>
  </si>
  <si>
    <t>周志元</t>
  </si>
  <si>
    <t>2023-10-18 17:10:25</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</si>
  <si>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反映业务员上门给自己办理套餐时介绍每月扣69元，实际从5月到10月每月扣了119元，对此不认可要求投诉，诉求是按当初办理时协商的实现月费69元，并退还之前多扣的&amp;#13;&amp;#10;争议月份:2023年6月、2023年7月、2023年8月、2023年9月、2023年10月&amp;#13;&amp;#10;争议金额:250&amp;#13;&amp;#10;用户要求:按当初办理时协商的实现套餐月费69元，并退还6~10月多扣的费用&amp;#13;</t>
  </si>
  <si>
    <t>解释宣传： 秭归磨坪诚信合作厅 AA，用户反映套餐资费问题，经核实，为营业厅未给用户解释清楚导致，考虑用户感知，已为用户办理 存量5G畅爽套餐享89元赠费 湖北 ，活动期12个月，立即生效，并申请退23.6-9月套餐差价，合计200元，24小时到帐，此费用不可打印发票，满意。</t>
  </si>
  <si>
    <t>TS202310171204252200</t>
  </si>
  <si>
    <t>2023-10-18 09:26:29</t>
  </si>
  <si>
    <t>&amp;#13;&amp;#10;高级模板内容：&amp;#13;&amp;#10;投诉问题描述:用户来电称自己在10.16号订购了一张号卡，上门配送的工作人员态度非常不好，骂人，要求投诉&amp;#13;&amp;#10;订单号/预留电话:19871301029&amp;#13;&amp;#10;订购渠道:APP&amp;#13;&amp;#10;业务名称:号卡订单：8523101619078581&amp;#13;&amp;#10;用户身份证号:无&amp;#13;&amp;#10;配送人员信息:无&amp;#13;&amp;#10;用户要求:要求投诉，回电听录音&amp;#13;</t>
  </si>
  <si>
    <t>配送争议：伍家，谢海军AA，用户反映配送员要求首充发生冲突问题，已解释首充为管理要求，态度问题我部已多次致歉，用户满意。</t>
  </si>
  <si>
    <t>TS202310172316430647</t>
  </si>
  <si>
    <t>向世麒</t>
  </si>
  <si>
    <t>2023-10-18 18:34:33</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</si>
  <si>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每天都有不同的电话打进来说送外卖各种各样的借贷催款短信骚扰</t>
  </si>
  <si>
    <t>骚扰电话/短信&amp;#10;①客户投诉产生的原因：用户反馈接到骚扰电话的问题。&amp;#10;②客户投诉问题核查情况及解决方案：收到贵部转办后，我司立即组织调查。经核实用户反映说骚扰电话来电居多问题，已建议用户可关注“联通助理”微信公众号—点击“智能消息”-“手机管家”菜单栏进行办理。免费为手机用户提供黑白名单拦截、骚扰类型拦截（疑似诈骗、骚扰电话、保险理财、房产中介、广告推销等）、号段拦截（400号段、95号段、自定义号段、国际号码）、陌生拦截等服务。 用户表示知悉挂机，满意。&amp;#10;③客户问题满意度：满意&amp;#10;④回单人：潘娥、联系方式：07176921001"</t>
  </si>
  <si>
    <t>TS202310171148001841</t>
  </si>
  <si>
    <t>杨运林</t>
  </si>
  <si>
    <t>2023-10-18 09:32:29</t>
  </si>
  <si>
    <t>&amp;#13;&amp;#10;高级模板内容：&amp;#13;&amp;#10;投诉问题描述:用户来电称经常接到全国各地的骚扰电话，催债电话，前台已建议下载手机管家进行拦截，用户不认可，称已经一年多了，要求我方拦截，报警，请后台协助处理，谢谢&amp;#13;&amp;#10;骚扰类型:电话&amp;#13;&amp;#10;骚扰内容:催债&amp;#13;&amp;#10;骚扰时间:2023-10-17&amp;#13;&amp;#10;骚扰号码:不同的号码&amp;#13;</t>
  </si>
  <si>
    <t>骚扰电话/短信：用户反映说骚扰电话来电居多问题，已建议用户可关注“联通助理”微信公众号—点击“智能消息”-“手机管家”菜单栏进行办理。免费为手机用户提供黑白名单拦截、骚扰类型拦截（疑似诈骗、骚扰电话、保险理财、房产中介、广告推销等）、号段拦截（400号段、95号段、自定义号段、国际号码）、陌生拦截等服务。 用户表示知悉挂机，满意。</t>
  </si>
  <si>
    <t>TS202310181042551295</t>
  </si>
  <si>
    <t>李京芳</t>
  </si>
  <si>
    <t>2023-10-18 13:38:28</t>
  </si>
  <si>
    <t>判断省分:湖北&amp;#13;&amp;#10;根据用户描述选择以下场景:频繁收到垃圾短信&amp;#13;&amp;#10;建议用户通过中国联通APP或12321进行举报:不认可&amp;#13;&amp;#10;建议用户下载拦截软件进行拦截:不认可要求屏蔽&amp;#13;&amp;#10;解释后用户不认可:&amp;#13;&amp;#10;用户来电频繁收到大量的各大平台短信骚扰。前台已经解释，用户不认可，要求我发在线处理，辛苦核实</t>
  </si>
  <si>
    <t>TS202310181653231705</t>
  </si>
  <si>
    <t>2023-10-18 17:11:09</t>
  </si>
  <si>
    <t>主办单位：湖北&amp;#10;客户类别：星级客户&amp;#10;10010是否打通：否&amp;#10;是否二次致电10015：是&amp;#10;是否联系：否&amp;#10;升级倾向：&amp;#10;号码归属省：湖北&amp;#10;SVIP等级：&amp;#10;1.问题类型:;&amp;#10;2.投诉类型:办理争议;&amp;#10;3.营业厅地址:;&amp;#10;4.位置信息:;&amp;#10;5.位置发生地:;&amp;#10;6.投诉内容:我要求线上办理更改套餐服务，客服必须要求我去线下更改&amp;#10;8.办理业务的名称:更改8元保号套餐&amp;#10;8.无法办理的渠道:联通营业厅</t>
  </si>
  <si>
    <t>TS202310181133050072</t>
  </si>
  <si>
    <t>付文昊</t>
  </si>
  <si>
    <t>2023-10-18 16:44:41</t>
  </si>
  <si>
    <t>主办单位：湖北&amp;#10;客户类别：星级客户&amp;#10;10010是否打通：否&amp;#10;是否二次致电10015：是&amp;#10;是否联系：否&amp;#10;升级倾向：&amp;#10;号码归属省：湖北&amp;#10;SVIP等级：&amp;#10;1.问题类型:;&amp;#10;2.投诉类型:办理争议;&amp;#10;3.营业厅地址:;&amp;#10;4.位置信息:;&amp;#10;5.位置发生地:;&amp;#10;6.投诉内容:我要办理8元套餐，这张卡用了很久了，但是有很多卡绑在上面，套餐消费太高，麻烦帮忙降低套餐，&amp;#10;8.办理业务的名称:修改套餐&amp;#10;8.无法办理的渠道:联通营业厅</t>
  </si>
  <si>
    <t>BL202310181653160698</t>
  </si>
  <si>
    <t>徐畅</t>
  </si>
  <si>
    <t>2023-10-18 17:06:26</t>
  </si>
  <si>
    <t>【2022年上工信部测评重保用户】判断省分:湖北&amp;#13;&amp;#10;:有意向资费&amp;#13;&amp;#10;:全国流量王8元套餐&amp;#13;&amp;#10;:&amp;#13;&amp;#10;&amp;#13;&amp;#10;高级模板内容：&amp;#13;&amp;#10;用户诉求:更改为（4G全国流量王8元套餐下月生效）已解释挽留失败用户不认可强烈要求更改，加急谢谢&amp;#13;&amp;#10;当前套餐名称:腾讯大王卡&amp;#13;&amp;#10;新套餐名称（转入套餐名称）:4G全国流量王8元套餐&amp;#13;&amp;#10;是合约期内（含靓号）:否&amp;#13;</t>
  </si>
  <si>
    <t>BL202310181640340530</t>
  </si>
  <si>
    <t>杜春雨</t>
  </si>
  <si>
    <t>2023-10-18 16:57:13</t>
  </si>
  <si>
    <t>判断省分:湖北&amp;#13;&amp;#10;:有意向资费&amp;#13;&amp;#10;:其他资费&amp;#13;&amp;#10;:是&amp;#13;&amp;#10;:不认可：坚持要求转入有限制的套餐&amp;#13;&amp;#10;:&amp;#13;&amp;#10;&amp;#13;&amp;#10;高级模板内容：&amp;#13;&amp;#10;用户诉求:变更套餐&amp;#13;&amp;#10;当前套餐名称:畅爽冰激凌5G套餐129元（基础版）&amp;#13;&amp;#10;新套餐名称（转入套餐名称）:福多多29元（湖北）&amp;#13;&amp;#10;是合约期内（含靓号）:是&amp;#13;&amp;#10;备注:用户要求更改套餐请加急处理，无论是否更改成功均回电告知&amp;#13;</t>
  </si>
  <si>
    <t>BL202310181620130263</t>
  </si>
  <si>
    <t>杜启喜</t>
  </si>
  <si>
    <t>2023-10-18 16:44:22</t>
  </si>
  <si>
    <t>&amp;#13;&amp;#10;高级模板内容：&amp;#13;&amp;#10;用户诉求:客户要求更改8元套餐不愿意前往营业厅要求反馈&amp;#13;&amp;#10;当前套餐名称:大王卡29元版&amp;#13;&amp;#10;新套餐名称（转入套餐名称）:8元流量王&amp;#13;&amp;#10;是合约期内（含靓号）:否&amp;#13;</t>
  </si>
  <si>
    <t>BL202310181441116420</t>
  </si>
  <si>
    <t>15507203269该用户已经毕业，现在要求在线注销手机号码。</t>
  </si>
  <si>
    <t>BL202310181218306651</t>
  </si>
  <si>
    <t>柴茂</t>
  </si>
  <si>
    <t>15572728933学生申述，手机和校园网注销</t>
  </si>
  <si>
    <t>BL202310181159392221</t>
  </si>
  <si>
    <t>朱吉和</t>
  </si>
  <si>
    <t>2023-10-18 14:12:03</t>
  </si>
  <si>
    <t>判断省分:湖北&amp;#13;&amp;#10;:有意向资费&amp;#13;&amp;#10;:全国流量王8元套餐&amp;#13;&amp;#10;:&amp;#13;&amp;#10;&amp;#13;&amp;#10;高级模板内容：&amp;#13;&amp;#10;用户诉求:用户来电要求办理全国流量王8元套餐，线上查询解释对此不认可，强烈要求办理&amp;#13;&amp;#10;当前套餐名称:4G套餐-26元套餐&amp;#13;&amp;#10;新套餐名称（转入套餐名称）:全国流量王8元套餐&amp;#13;&amp;#10;是合约期内（含靓号）:否&amp;#13;</t>
  </si>
  <si>
    <t>BL202310181148192067</t>
  </si>
  <si>
    <t>冯德友</t>
  </si>
  <si>
    <t>2023-10-18 14:07:24</t>
  </si>
  <si>
    <t>判断省分:湖北&amp;#13;&amp;#10;:有意向资费&amp;#13;&amp;#10;:全国流量王8元套餐&amp;#13;&amp;#10;:&amp;#13;&amp;#10;&amp;#13;&amp;#10;高级模板内容：&amp;#13;&amp;#10;用户诉求:用户来电要求改为指定4G全国流量王8元套餐挽留无效已建议营业厅咨询不认可请协助&amp;#13;&amp;#10;当前套餐名称:蚂蚁大宝卡&amp;#13;&amp;#10;新套餐名称（转入套餐名称）:八元套餐&amp;#13;&amp;#10;是合约期内（含靓号）:是&amp;#13;&amp;#10;备注:	&amp;#13;&amp;#10;非王卡2I用户承诺低消语音畅意打40元档&amp;#13;</t>
  </si>
  <si>
    <t>BL202310181127211792</t>
  </si>
  <si>
    <t>2023-10-18 14:03:13</t>
  </si>
  <si>
    <t>判断省分:湖北&amp;#13;&amp;#10;:有意向资费&amp;#13;&amp;#10;:全国流量王8元套餐&amp;#13;&amp;#10;:&amp;#13;&amp;#10;&amp;#13;&amp;#10;高级模板内容：&amp;#13;&amp;#10;用户诉求:用户要求办理4G全国流量王8元套餐前台已解释用户不愿前往营业厅更改要求线上更改请处理谢谢&amp;#13;&amp;#10;当前套餐名称:地王卡&amp;#13;&amp;#10;新套餐名称（转入套餐名称）:4G全国流量王8元套餐&amp;#13;&amp;#10;是合约期内（含靓号）:否&amp;#13;&amp;#10;备注:用户要求办理4G全国流量王8元套餐前台已解释用户不愿前往营业厅更改要求线上更改请处理谢谢&amp;#13;</t>
  </si>
  <si>
    <t>BL202310180952000419</t>
  </si>
  <si>
    <t>滕冬梅</t>
  </si>
  <si>
    <t>2023-10-18 10:11:28</t>
  </si>
  <si>
    <t>判断省分:湖北&amp;#13;&amp;#10;:有意向资费&amp;#13;&amp;#10;:全国流量王8元套餐&amp;#13;&amp;#10;:&amp;#13;&amp;#10;&amp;#13;&amp;#10;高级模板内容：&amp;#13;&amp;#10;用户诉求:用户指定改8元套餐&amp;#13;&amp;#10;当前套餐名称:畅越冰激凌5G套餐59元&amp;#13;&amp;#10;新套餐名称（转入套餐名称）:全国流量王8元套餐&amp;#13;&amp;#10;是合约期内（含靓号）:否&amp;#13;</t>
  </si>
  <si>
    <t>BL202310180906025074</t>
  </si>
  <si>
    <t>张翔嵇</t>
  </si>
  <si>
    <t>15572737127用户反应号码不能收发短信，要求办张新卡，将本卡余额转移到新卡上（新号：15572758975）</t>
  </si>
  <si>
    <t>BL202310180817552080</t>
  </si>
  <si>
    <t>张晓雅</t>
  </si>
  <si>
    <t>2023-10-18 09:01:41</t>
  </si>
  <si>
    <t>判断省分:湖北&amp;#13;&amp;#10;:有意向资费&amp;#13;&amp;#10;:全国流量王8元套餐&amp;#13;&amp;#10;:&amp;#13;&amp;#10;&amp;#13;&amp;#10;高级模板内容：&amp;#13;&amp;#10;用户诉求:不在归属地，用户要求更改，挽留无效，请尽快处理&amp;#13;&amp;#10;当前套餐名称:福多多39元（湖北）&amp;#13;&amp;#10;新套餐名称（转入套餐名称）:全国流量王8元套餐&amp;#13;&amp;#10;是合约期内（含靓号）:否&amp;#13;</t>
  </si>
  <si>
    <t>BL202310171851520706</t>
  </si>
  <si>
    <t>黄大秀</t>
  </si>
  <si>
    <t>2023-10-18 14:19:51</t>
  </si>
  <si>
    <t>[65岁以上老人]判断省分:湖北&amp;#13;&amp;#10;:有意向资费&amp;#13;&amp;#10;:全国流量王8元套餐&amp;#13;&amp;#10;:&amp;#13;&amp;#10;&amp;#13;&amp;#10;高级模板内容：&amp;#13;&amp;#10;用户诉求:更换套餐不愿到厅&amp;#13;&amp;#10;当前套餐名称:阿里小宝卡&amp;#13;&amp;#10;新套餐名称（转入套餐名称）:全国流量王8元套餐&amp;#13;&amp;#10;是合约期内（含靓号）:否&amp;#13;</t>
  </si>
  <si>
    <t>BL202310171817570354</t>
  </si>
  <si>
    <t>向常宇</t>
  </si>
  <si>
    <t>2023-10-18 09:10:53</t>
  </si>
  <si>
    <t>判断省分:湖北&amp;#13;&amp;#10;:有意向资费&amp;#13;&amp;#10;:全国流量王8元套餐&amp;#13;&amp;#10;:&amp;#13;&amp;#10;&amp;#13;&amp;#10;高级模板内容：&amp;#13;&amp;#10;用户诉求:用户来电要求下个月更改成4G全国流量王8元套餐90495213，前台无权限办理，用户不愿前往归属地自营厅，强烈要求在线办理，请处理，谢谢&amp;#13;&amp;#10;当前套餐名称:阿里大宝卡&amp;#13;&amp;#10;新套餐名称（转入套餐名称）:4G全国流量王8元套餐90495213&amp;#13;&amp;#10;是合约期内（含靓号）:否&amp;#13;&amp;#10;备注:用户来电要求下个月更改成4G全国流量王8元套餐90495213，前台无权限办理，用户不愿前往归属地自营厅，强烈要求在线办理，请处理，谢谢&amp;#13;</t>
  </si>
  <si>
    <t>BL202310171709182014</t>
  </si>
  <si>
    <t>薛玉芹</t>
  </si>
  <si>
    <t>2023-10-18 09:28:17</t>
  </si>
  <si>
    <t>判断省分:湖北&amp;#13;&amp;#10;:有意向资费&amp;#13;&amp;#10;:全国流量王8元套餐&amp;#13;&amp;#10;:&amp;#13;&amp;#10;&amp;#13;&amp;#10;高级模板内容：&amp;#13;&amp;#10;用户诉求:降套&amp;#13;&amp;#10;当前套餐名称:畅越冰激凌5G套餐59元&amp;#13;&amp;#10;新套餐名称（转入套餐名称）:全国流量王8元套餐&amp;#13;&amp;#10;是合约期内（含靓号）:否&amp;#13;&amp;#10;备注:降套，用户表示在异地&amp;#13;</t>
  </si>
  <si>
    <t>BL202310171702341917</t>
  </si>
  <si>
    <t>高宏亮</t>
  </si>
  <si>
    <t>2023-10-18 14:07:17</t>
  </si>
  <si>
    <t>判断省分:湖北&amp;#13;&amp;#10;:有意向资费&amp;#13;&amp;#10;:全国流量王8元套餐&amp;#13;&amp;#10;:&amp;#13;&amp;#10;&amp;#13;&amp;#10;高级模板内容：&amp;#13;&amp;#10;用户诉求:降套&amp;#13;&amp;#10;当前套餐名称:腾讯大王卡&amp;#13;&amp;#10;新套餐名称（转入套餐名称）:8元全国流量王&amp;#13;&amp;#10;是合约期内（含靓号）:否&amp;#13;&amp;#10;备注:取消所有业务&amp;#13;</t>
  </si>
  <si>
    <t>BL202310171658531868</t>
  </si>
  <si>
    <t>黄金平</t>
  </si>
  <si>
    <t>2023-10-18 09:14:35</t>
  </si>
  <si>
    <t>判断省分:湖北&amp;#13;&amp;#10;:有意向资费&amp;#13;&amp;#10;:全国流量王8元套餐&amp;#13;&amp;#10;:&amp;#13;&amp;#10;&amp;#13;&amp;#10;高级模板内容：&amp;#13;&amp;#10;用户诉求:用来电反映要求将套餐更改为全国流量王8元套餐，挽留失效，用户不愿前往营业厅，称不更改就去工信部投诉，劳烦协助加急处理，谢谢！&amp;#13;&amp;#10;当前套餐名称:畅越冰激凌5G套餐69元&amp;#13;&amp;#10;新套餐名称（转入套餐名称）:全国流量王8元套餐&amp;#13;&amp;#10;是合约期内（含靓号）:是&amp;#13;</t>
  </si>
  <si>
    <t>TS202310171651240826</t>
  </si>
  <si>
    <t>屈啸</t>
  </si>
  <si>
    <t>2023-10-18 09:18:07</t>
  </si>
  <si>
    <t>判断省分:湖北&amp;#13;&amp;#10;:无意向资费&amp;#13;&amp;#10;node_104:&amp;#13;&amp;#10;node_102:&amp;#13;&amp;#10;:降套&amp;#13;&amp;#10;:消费过高&amp;#13;&amp;#10;:挽留后，用户依旧要求降套&amp;#13;&amp;#10;:消费对比&amp;#13;&amp;#10;:挽留失败&amp;#13;&amp;#10;:&amp;#13;&amp;#10;node_106:&amp;#13;&amp;#10;:无合约/无靓号&amp;#13;&amp;#10;:&amp;#13;&amp;#10;&amp;#13;&amp;#10;高级模板内容：&amp;#13;&amp;#10;投诉问题描述:用户称想更改套餐，在联通合作营业厅无法办理，且通过客服热线也无法办理，称办理时候非常简单，取消业务就复杂，用户不满&amp;#13;&amp;#10;渠道名称:其他:营业厅，客服热线&amp;#13;&amp;#10;办理业务名称:更改套餐&amp;#13;&amp;#10;页面提示:融合关系&amp;#13;&amp;#10;用户要求:用户要求尽快联系处理&amp;#13;</t>
  </si>
  <si>
    <t>套餐变更-前期到厅：用户要求转资129元畅越套餐，挽留无效（降套的）已办理，次月生效,用户满意。</t>
  </si>
  <si>
    <t>TS202310171457230651</t>
  </si>
  <si>
    <t>杨阳</t>
  </si>
  <si>
    <t>2023-10-18 16:04:37</t>
  </si>
  <si>
    <t>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我于2023年10.11号在联通app上办理了线上预约销户，显示办理成功，但一个多星期过去了还是没有办理成功通知，且只给我打了一个电话我没接到后就没打了，按照联通APP上面写的“如果没打通，会多次拨打”并没有落实，然后现在我去查我的进度，上面竟然显示我没有任何进度！那我办理销户的意义在哪里呢？我连我销户的进度都查不到&amp;#10;8.办理业务的名称:销户&amp;#10;8.无法办理的渠道:中国联通APP</t>
  </si>
  <si>
    <t>"套餐变更①客户基本资料：业务号码：15586358509、客户姓名：杨阳、套餐情况：腾讯大王卡；客户反映注销的问题； &amp;#10;②首次联系客户时间：2023-10-17 15：23:00&amp;#10;③投诉核查处理情况：收到贵部转办，我司立即组织核查，经核实，现已为用户办理注消，满意； &amp;#10;④答复客户时间及客户满意度评价：根据上述核实情况，我司于2023-10-17 15：23:00联系客户满意，回单人：胡春燕、联系方式：07176921001&amp;#10;⑤投诉核查关联材料：无。"</t>
  </si>
  <si>
    <t>BL202310171650461755</t>
  </si>
  <si>
    <t>2023-10-18 14:19:45</t>
  </si>
  <si>
    <t>22年Q3Q4重点客户判断省分:湖北&amp;#13;&amp;#10;:无意向资费&amp;#13;&amp;#10;node_104:&amp;#13;&amp;#10;node_102:&amp;#13;&amp;#10;:降套&amp;#13;&amp;#10;:消费过高&amp;#13;&amp;#10;:挽留后，用户依旧要求降套&amp;#13;&amp;#10;:消费对比&amp;#13;&amp;#10;:挽留失败&amp;#13;&amp;#10;:&amp;#13;&amp;#10;node_106:&amp;#13;&amp;#10;:无合约/无靓号&amp;#13;&amp;#10;:&amp;#13;&amp;#10;&amp;#13;&amp;#10;高级模板内容：&amp;#13;&amp;#10;用户诉求:用户要求降套，线上推荐的套餐用户不认可要求后台推荐&amp;#13;&amp;#10;当前套餐名称:全国冰激凌融合199家庭自由畅&amp;#13;&amp;#10;新套餐名称（转入套餐名称）:无&amp;#13;&amp;#10;是合约期内（含靓号）:否&amp;#13;&amp;#10;备注:要求在线推荐&amp;#13;&amp;#10;&amp;#13;</t>
  </si>
  <si>
    <t>套餐变更=未到厅：199转69，已为用户转资69元畅越冰激凌套餐，次月生效，满意</t>
  </si>
  <si>
    <t>BL202310171329381722</t>
  </si>
  <si>
    <t>李晟</t>
  </si>
  <si>
    <t>2023-10-18 14:12:39</t>
  </si>
  <si>
    <t>【2022年上工信部测评重保用户】判断省分:湖北&amp;#13;&amp;#10;:有意向资费&amp;#13;&amp;#10;:全国流量王8元套餐&amp;#13;&amp;#10;:&amp;#13;&amp;#10;&amp;#13;&amp;#10;高级模板内容：&amp;#13;&amp;#10;用户诉求:用户要求办理4G全国流量王8元套餐前台已解释主副卡绑定套餐需要线下更改用户不愿前往营业厅更改要求线上更改请处理谢谢&amp;#13;&amp;#10;当前套餐名称:腾讯大王卡&amp;#13;&amp;#10;新套餐名称（转入套餐名称）:4G全国流量王8元套餐&amp;#13;&amp;#10;是合约期内（含靓号）:否&amp;#13;&amp;#10;备注:用户要求办理4G全国流量王8元套餐前台已解释主副卡绑定套餐需要线下更改用户不愿前往营业厅更改要求线上更改请处理谢谢&amp;#13;</t>
  </si>
  <si>
    <t>套餐变更-未到厅：19元转8元，核实绑定有副卡16607204157，工单未提及是否需要一同转资8元套餐，致电关机，为避免次月仍按原套餐扣费，已将主副卡分别转资8元流量王套餐，次月生效。已短信答复，如有疑问可在工作时间（08:30-12:00；14:00-17:30）联系07176921001、13032700872宜昌客服。如用户咨询，请前台10010话务中心代为解释，谢谢。</t>
  </si>
  <si>
    <t>BL202310171644531690</t>
  </si>
  <si>
    <t>何英</t>
  </si>
  <si>
    <t>2023-10-18 16:02:31</t>
  </si>
  <si>
    <t>判断省分:湖北&amp;#13;&amp;#10;:有意向资费&amp;#13;&amp;#10;:全国流量王8元套餐&amp;#13;&amp;#10;:&amp;#13;&amp;#10;&amp;#13;&amp;#10;高级模板内容：&amp;#13;&amp;#10;用户诉求:用户来电要求更改套餐&amp;#13;&amp;#10;当前套餐名称:腾讯大王卡&amp;#13;&amp;#10;新套餐名称（转入套餐名称）:全国流量王8元套餐&amp;#13;&amp;#10;是合约期内（含靓号）:是&amp;#13;&amp;#10;备注:核实处理，用户在外地&amp;#13;</t>
  </si>
  <si>
    <t>套餐变更-未到厅：19转8，已为用户转资全国流量王8元套餐，次月生效，满意</t>
  </si>
  <si>
    <t>BL202310181118381647</t>
  </si>
  <si>
    <t>江石采</t>
  </si>
  <si>
    <t>2023-10-18 14:21:28</t>
  </si>
  <si>
    <t>判断省分:湖北&amp;#13;&amp;#10;:有意向资费&amp;#13;&amp;#10;:全国流量王8元套餐&amp;#13;&amp;#10;:&amp;#13;&amp;#10;&amp;#13;&amp;#10;高级模板内容：&amp;#13;&amp;#10;用户诉求:用户来电要求变更套餐，请尽快处理&amp;#13;&amp;#10;当前套餐名称:畅越冰激凌5G套餐59元&amp;#13;&amp;#10;新套餐名称（转入套餐名称）:全国流量王8元套餐&amp;#13;&amp;#10;是合约期内（含靓号）:否&amp;#13;</t>
  </si>
  <si>
    <t>套餐变更-未到厅：59转8元，用户要求转资8元全国流量王套餐，挽留无效，已核对身份信息协助办理，次月生效，并取消缓装宽带，满意。</t>
  </si>
  <si>
    <t>BL202310171414282230</t>
  </si>
  <si>
    <t>郑琼</t>
  </si>
  <si>
    <t>2023-10-18 09:13:25</t>
  </si>
  <si>
    <t>判断省分:湖北&amp;#13;&amp;#10;:有意向资费&amp;#13;&amp;#10;:其他资费&amp;#13;&amp;#10;:是&amp;#13;&amp;#10;:不认可：坚持要求转入有限制的套餐&amp;#13;&amp;#10;:&amp;#13;&amp;#10;&amp;#13;&amp;#10;高级模板内容：&amp;#13;&amp;#10;用户诉求:用户要求更改59元套餐，不愿去营业厅，挽留失败，请协助处理，并回复&amp;#13;&amp;#10;当前套餐名称:畅越冰激凌5G套餐69元&amp;#13;&amp;#10;新套餐名称（转入套餐名称）:59元套餐&amp;#13;&amp;#10;是合约期内（含靓号）:是&amp;#13;</t>
  </si>
  <si>
    <t>套餐变更-未到厅：69转59，已转资畅越冰激凌5G套餐59元，次月生效，满意</t>
  </si>
  <si>
    <t>BL202310171301501405</t>
  </si>
  <si>
    <t>曹晶亮</t>
  </si>
  <si>
    <t>2023-10-18 09:21:02</t>
  </si>
  <si>
    <t>判断省分:湖北&amp;#13;&amp;#10;:有意向资费&amp;#13;&amp;#10;:其他资费&amp;#13;&amp;#10;:是&amp;#13;&amp;#10;:不认可：坚持要求转入有限制的套餐&amp;#13;&amp;#10;:&amp;#13;&amp;#10;&amp;#13;&amp;#10;高级模板内容：&amp;#13;&amp;#10;用户诉求:降套&amp;#13;&amp;#10;当前套餐名称:畅爽冰激凌5G套餐99元（基础版）&amp;#13;&amp;#10;新套餐名称（转入套餐名称）:19元套餐（未明确资费）&amp;#13;&amp;#10;是合约期内（含靓号）:是&amp;#13;&amp;#10;备注:挽留失败，不愿到厅，情绪激动，提及升级投诉，要求今天内回复处理。&amp;#13;</t>
  </si>
  <si>
    <t>套餐变更-未到厅：99转8元，用户要求转资8元全国流量王套餐，挽留无效，已核对身份信息协助办理，次月生效，满意。</t>
  </si>
  <si>
    <t>BL202310171517480462</t>
  </si>
  <si>
    <t>沈媛媛</t>
  </si>
  <si>
    <t>2023-10-18 09:16:00</t>
  </si>
  <si>
    <t>【2022年上工信部测评重保用户】判断省分:湖北&amp;#13;&amp;#10;:无意向资费&amp;#13;&amp;#10;node_104:&amp;#13;&amp;#10;node_102:&amp;#13;&amp;#10;:降套&amp;#13;&amp;#10;:消费过高&amp;#13;&amp;#10;:挽留后，用户依旧要求降套&amp;#13;&amp;#10;:资费对比&amp;#13;&amp;#10;:挽留失败&amp;#13;&amp;#10;:&amp;#13;&amp;#10;node_106:&amp;#13;&amp;#10;:有合约/有靓号&amp;#13;&amp;#10;:&amp;#13;&amp;#10;&amp;#13;&amp;#10;高级模板内容：&amp;#13;&amp;#10;用户诉求:用户来电要求我方在线降低资费，前台查询用户有宽带绑定，建议用户到营业厅咨询办理，用户不认可，不愿到营业厅，要求我方降为最低资费，但是宽带要进行保留，请核实处理&amp;#13;&amp;#10;当前套餐名称:59元冰融移网主卡套餐（新）（129元冰融套餐）（湖北）&amp;#13;&amp;#10;新套餐名称（转入套餐名称）:无&amp;#13;&amp;#10;是合约期内（含靓号）:是&amp;#13;</t>
  </si>
  <si>
    <t>套餐变更-未到厅：经核实已推荐客户办理59元畅越冰激凌，客户拒绝，表示暂不办理。</t>
  </si>
  <si>
    <t>BL202310181047591233</t>
  </si>
  <si>
    <t>望志强</t>
  </si>
  <si>
    <t>2023-10-18 14:24:53</t>
  </si>
  <si>
    <t>用户来电要求下月改成29元福多多资费，请处理。</t>
  </si>
  <si>
    <t>套餐变更-未到厅：用户要求转资29元福多多套餐，核实省份已办理转资8元流量王，次月生效,因多次未联系上客户，如有疑问可在工作时间（08:30-12:00；14:00-17:30）致电我司宜昌联通13032700872</t>
  </si>
  <si>
    <t>BL202310181014160732</t>
  </si>
  <si>
    <t>郭朋洋</t>
  </si>
  <si>
    <t>2023-10-18 15:04:30</t>
  </si>
  <si>
    <t>判断省分:湖北&amp;#13;&amp;#10;:有意向资费&amp;#13;&amp;#10;:其他资费&amp;#13;&amp;#10;:否&amp;#13;&amp;#10;node_104:&amp;#13;&amp;#10;node_102:&amp;#13;&amp;#10;:降套&amp;#13;&amp;#10;:消费过高&amp;#13;&amp;#10;:挽留后，用户依旧要求降套&amp;#13;&amp;#10;:资费对比&amp;#13;&amp;#10;:挽留失败&amp;#13;&amp;#10;:&amp;#13;&amp;#10;node_106:&amp;#13;&amp;#10;:有合约/有靓号&amp;#13;&amp;#10;:&amp;#13;&amp;#10;&amp;#13;&amp;#10;高级模板内容：&amp;#13;&amp;#10;用户诉求:用户来电要求办理59元福多多套餐&amp;#13;&amp;#10;当前套餐名称:4G全国流量王76元套餐&amp;#13;&amp;#10;新套餐名称（转入套餐名称）:59元福多多套餐&amp;#13;&amp;#10;是合约期内（含靓号）:是&amp;#13;&amp;#10;备注:用户称自己在山区不愿到厅办理，要求在线协助变更，请协助处理，谢谢&amp;#13;</t>
  </si>
  <si>
    <t>套餐变更-未到厅：用户要求转资59元福多多套餐，挽留无效（降套的）已办理，次月生效,用户满意。</t>
  </si>
  <si>
    <t>BL202310171741282411</t>
  </si>
  <si>
    <t>严淼</t>
  </si>
  <si>
    <t>2023-10-18 16:53:35</t>
  </si>
  <si>
    <t>判断省分:湖北&amp;#13;&amp;#10;:有意向资费&amp;#13;&amp;#10;:其他资费&amp;#13;&amp;#10;:否&amp;#13;&amp;#10;node_104:&amp;#13;&amp;#10;node_102:&amp;#13;&amp;#10;:降套&amp;#13;&amp;#10;:消费过高&amp;#13;&amp;#10;:挽留后，用户依旧要求降套&amp;#13;&amp;#10;:资费对比&amp;#13;&amp;#10;:挽留失败&amp;#13;&amp;#10;:&amp;#13;&amp;#10;node_106:&amp;#13;&amp;#10;:有合约/有靓号&amp;#13;&amp;#10;:&amp;#13;&amp;#10;&amp;#13;&amp;#10;高级模板内容：&amp;#13;&amp;#10;用户诉求:用户来电要求降低套餐，告知去营业厅变更对方告知只能升不能降，用户表示如果不能更改就携号转网，要求变更为129元套餐，请协助处理。&amp;#13;&amp;#10;当前套餐名称:畅越冰激凌5G套餐239元&amp;#13;&amp;#10;新套餐名称（转入套餐名称）:畅爽冰激凌5G套餐129元（基础版）91087378&amp;#13;&amp;#10;是合约期内（含靓号）:是&amp;#13;</t>
  </si>
  <si>
    <t>套餐变更-未到厅：用户要求转资畅爽冰激凌5G套餐129元（基础版），挽留无效（降套的）已办理，次月生效，联系无人接听，已短信告知，如有疑问可在工作时间（08:30-12:00；14:00-17:30）联系07176921001、13032700872宜昌联通投诉处理中心。如用户咨询，请前台10010话务中心代为解释，谢谢</t>
  </si>
  <si>
    <t>TS202310181545460178</t>
  </si>
  <si>
    <t>阮春秋</t>
  </si>
  <si>
    <t>2023-10-18 16:28:14</t>
  </si>
  <si>
    <t>判断省份:湖北&amp;#13;&amp;#10;:移网上网慢&amp;#13;&amp;#10;获取参数:&amp;#13;&amp;#10;获取历史工单:无历史工单&amp;#13;&amp;#10;:下一步&amp;#13;&amp;#10;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解释不认可&amp;#13;&amp;#10;:下一步&amp;#13;&amp;#10;node_255:&amp;#13;&amp;#10;::不同意/已配置&amp;#13;&amp;#10;:在湖北&amp;#13;&amp;#10;:所有APP&amp;#13;&amp;#10;:偶发&amp;#13;&amp;#10;:不认可&amp;#13;&amp;#10;:网络无异常&amp;#13;&amp;#10;:1、受理流水号：;2、受理号码：15629355983;3、主叫号码：15629355983;4、被叫号码：;5、客户姓名：阮春秋;6、客户级别：无级别;7、用户归属地：宜昌市;8、受理员工工号：hubXN22ZH9022;9、手机厂商：;10、投诉渠道：10010客服热线;11、投诉打点范围：0.5千米;12、投诉地址：宜昌市-西陵区:营盘路小学【西陵二路70-49号】;13、网格ID：191105;14、网格名称：YC_A_湖北省宜昌市西陵区网格_191105;15、经度：111.296891;16、纬度：30.717704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外;23、手机信号强弱：满格;24、用户周边使用情况：不清楚;25、主工单流水号：hub169761506308942121;26、语音业务类型：;27、数据业务类型：上网速度慢;28、用户是否接受解释：否;29、公告类型：网络信息;30、基站ID：117.110770;31、基站名称：117.11077;32、其它地方是否正常使用：否;33、之前是否可以正常使用：是;用户要求在所有地方网速都比较卡，要求处理</t>
  </si>
  <si>
    <t>TS202310181224541223</t>
  </si>
  <si>
    <t>张仁敬</t>
  </si>
  <si>
    <t>2023-10-18 15:55:12</t>
  </si>
  <si>
    <t>13135814132命中精准预判服务场景:[65岁以上老人]&amp;#10;判断省份:湖北&amp;#10;:移网无法上网&amp;#10;:手机移动数据&amp;#10;获取入参:&amp;#10;获取历史工单:无历史工单&amp;#10;:下一步&amp;#10;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4G开启.:诊断无异常/解释不认可&amp;#10;:下一步&amp;#10;node_317:&amp;#10;:不符合办理条件&amp;#10;:在湖北&amp;#10;:能/不清楚&amp;#10;:能/不清楚&amp;#10;:网络无异常&amp;#10;:1、受理流水号：;2、受理号码：13135814132;3、主叫号码：13135814132;4、被叫号码：;5、客户姓名：张仁敬;6、客户级别：三星忠诚用户;7、用户归属地：宜昌市;8、受理员工工号：hubXN23ZH4183;9、手机厂商：;10、投诉渠道：10010客服热线;11、投诉打点范围：0.5千米;12、投诉地址：宜昌市-伍家岗区:江山风华【沿江大道198号(王家河)】;13、网格ID：191340;14、网格名称：YC_A_湖北省宜昌市伍家岗区网格_191340;15、经度：111.330535;16、纬度：30.656650;17、用户现象：未发现网络问题;18、答复口径：您提供的位置周围基站暂时没有发现异常，建议您先进行换机换卡测试并留意观察。;19、网络类型：4G;20、投诉现象最近发生时间：当天;21、语音通话或数据上网：数据;22、室内或室外：室内外;23、手机信号强弱：满格;24、用户周边使用情况：个别发生;25、主工单流水号：hub169760277082884486;26、语音业务类型：;27、数据业务类型：无法上网;28、用户是否接受解释：否;29、公告类型：;30、基站ID：117.110835;31、基站名称：117.110835;32、其它地方是否正常使用：是;33、之前是否可以正常使用：是;&amp;#10;无法上网：用户来电反映在湖北省宜昌市伍家岗区沿江大道江山风华从2023/10/18开始无法上网服务状态：正常，周围用户不清楚，用户不配合测试，要求我方查询反馈，联系电话：13135814132</t>
  </si>
  <si>
    <t>TS202310171453230551</t>
  </si>
  <si>
    <t>戴红清</t>
  </si>
  <si>
    <t>2023-10-18 11:32:09</t>
  </si>
  <si>
    <t>判断省份:湖北&amp;#13;&amp;#10;:移网无法上网&amp;#13;&amp;#10;:手机移动数据&amp;#13;&amp;#10;获取入参:&amp;#13;&amp;#10;获取历史工单:无历史工单&amp;#13;&amp;#10;:下一步&amp;#13;&amp;#10;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4G开启.:诊断无异常/解释不认可&amp;#13;&amp;#10;:下一步&amp;#13;&amp;#10;:1、受理流水号：;2、受理号码：13032744168;3、主叫号码：13032744168;4、被叫号码：;5、客户姓名：戴红清;6、客户级别：五星忠诚用户;7、用户归属地：宜昌市;8、受理员工工号：hubXN214216;9、手机厂商：;10、投诉渠道：10010客服热线;11、投诉打点范围：0.5千米;12、投诉地址：宜昌市-伍家岗区:三峡物流园【东站路1号】;13、网格ID：105831;14、网格名称：YC_B_105831;15、经度：111.382444;16、纬度：30.664127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个别发生;25、主工单流水号：hub169752505807984960;26、语音业务类型：;27、数据业务类型：无法上网;28、用户是否接受解释：否;29、公告类型：网络信息;30、基站ID：117.111003;31、基站名称：117.111003;32、其它地方是否正常使用：否;33、之前是否可以正常使用：是;&amp;#13;&amp;#10;用户来电反映在（详细地址：三峡物流园【东站路1号】）从（时间：今天）开始无法上网（服务状态：正常），周围用户（不清楚）正常使用，用户（已开关机）测试，手机显示（4G)网络，仍无法使用，要求（尽快回复处理），联系电话（13032744168）</t>
  </si>
  <si>
    <t>TS202310162026320853</t>
  </si>
  <si>
    <t>覃钰森</t>
  </si>
  <si>
    <t>2023-10-18 14:55:35</t>
  </si>
  <si>
    <t>判断省份:湖北&amp;#13;&amp;#10;:移网上网慢&amp;#13;&amp;#10;获取参数:&amp;#13;&amp;#10;获取历史工单:无历史工单&amp;#13;&amp;#10;:下一步&amp;#13;&amp;#10;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接口调用失败.:诊断无异常/解释不认可&amp;#13;&amp;#10;:下一步&amp;#13;&amp;#10;node_255:&amp;#13;&amp;#10;::不同意/已配置&amp;#13;&amp;#10;:在湖北&amp;#13;&amp;#10;:所有APP&amp;#13;&amp;#10;:偶发&amp;#13;&amp;#10;:不认可&amp;#13;&amp;#10;:网络无异常&amp;#13;&amp;#10;:1、受理流水号：;2、受理号码：15672518115;3、主叫号码：15672518115;4、被叫号码：;5、客户姓名：覃钰森;6、客户级别：一星用户;7、用户归属地：宜昌市;8、受理员工工号：hubXN23ZH7088;9、手机厂商：;10、投诉渠道：10010客服热线;11、投诉打点范围：0.5千米;12、投诉地址：宜昌市-枝江市:枝江市公安局交通警察大队马家店中队【马家店街道迎宾大道80号】;13、网格ID：190927;14、网格名称：YC_A_湖北省宜昌市枝江市珠海路-南岗路交叉口附近网格_190927;15、经度：111.732731;16、纬度：30.429244;17、用户现象：未发现网络问题;18、答复口径：您提供的位置周围基站暂时没有发现异常，建议您先进行换机换卡测试并留意观察。;19、网络类型：5G;20、投诉现象最近发生时间：3天以内;21、语音通话或数据上网：数据;22、室内或室外：室内外;23、手机信号强弱：满格;24、用户周边使用情况：不清楚;25、主工单流水号：hub169745907621794176;26、语音业务类型：;27、数据业务类型：上网速度慢;28、用户是否接受解释：否;29、公告类型：;30、基站ID：;31、基站名称：;32、其它地方是否正常使用：否;33、之前是否可以正常使用：是;自己5G网络，上网特别卡，还不如4G，打电话一切都是正常的，要求处理</t>
  </si>
  <si>
    <t>TS202310170936581191</t>
  </si>
  <si>
    <t>2023-10-18 09:16:47</t>
  </si>
  <si>
    <t>用户对联通号码无法在【湖北省宜昌市伍家岗区东站路融创融公馆，用户反馈没有信号】使用套餐（内/外）的（短信/通话/流量）不认可，用户称没有联通信号原因导致，要求尽快核实处理，联系电话（18907206776）。&amp;#13;</t>
  </si>
  <si>
    <t>联系用户今天现场测试，处理人 陈益满 联系电话 18671733750，初步判断为地下室弱覆盖区域，暂无建站规划</t>
  </si>
  <si>
    <t>TS202310170940181263</t>
  </si>
  <si>
    <t>吴二伟</t>
  </si>
  <si>
    <t>2023-10-18 09:30:44</t>
  </si>
  <si>
    <t>&amp;#13;&amp;#10;:1、受理流水号：;2、受理号码：15539525081;3、主叫号码：15539525081;4、被叫号码：;5、客户姓名：吴二伟;6、客户级别：四星忠诚用户;7、用户归属地：宜昌市;8、受理员工工号：hubXN23ZH1873;9、手机厂商：;10、投诉渠道：10010客服热线;11、投诉打点范围：3千米;12、投诉地址：宜昌市-五峰土家族自治县:五峰镇福利院【战斗桥】;13、网格ID：141139;14、网格名称：YC_B_141139;15、经度：110.617920;16、纬度：30.208205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语音和数据;22、室内或室外：室内外;23、手机信号强弱：无信号;24、用户周边使用情况：不清楚;25、主工单流水号：hub169750669121154170;26、语音业务类型：单通;27、数据业务类型：无法上网,上网速度慢;28、用户是否接受解释：否;29、公告类型：网络信息;30、基站ID：117.111589;31、基站名称：117.111589;32、其它地方是否正常使用：是;33、之前是否可以正常使用：是;&amp;#13;&amp;#10;用户来电反映从（这一段时间）开始在（宜昌市-五峰土家族自治县:五峰镇板仓坪村全部区域无法提供具体门牌号）使用（无信号），服务状态正常，用户（已开关机）测试，仍然如此，要求尽快处理，第二联系电话（15539525081）。</t>
  </si>
  <si>
    <t>TS202310170941001279</t>
  </si>
  <si>
    <t>左必华</t>
  </si>
  <si>
    <t>2023-10-18 11:54:27</t>
  </si>
  <si>
    <t>判断省分:湖北&amp;#13;&amp;#10;:湖北在省内手机不能打+不能接&amp;#13;&amp;#10;获取入参:&amp;#13;&amp;#10;获取历史工单:无历史工单&amp;#13;&amp;#10;:下一步&amp;#13;&amp;#10;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下一步&amp;#13;&amp;#10;node_317:&amp;#13;&amp;#10;:不符合办理条件&amp;#13;&amp;#10;:某一地点无法拨打或接听&amp;#13;&amp;#10;:不清楚&amp;#13;&amp;#10;:网络有异常&amp;#13;&amp;#10;往月欠费:不欠费&amp;#13;&amp;#10;获取参数:获取参数&amp;#13;&amp;#10;获取工单记录:已获取&amp;#13;&amp;#10;用户是否享受过赔付、产品信息:未享受过服务补救产品&amp;#13;&amp;#10;人工判断是否执行过在线承诺补救:未享受过在线承诺补救&amp;#13;&amp;#10;是否套餐变更:否&amp;#13;&amp;#10;是否在赔付范围内:否（GIS无故障、外省网络故障）&amp;#13;&amp;#10;:;12、投诉地址：宜昌市-当阳市:廖家垭村村民委员会【】;13、网格ID：77227;14、网格名称：YC_B_77227;15、经度：111.939034;16、纬度：31.115638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22、室内或室外：室内外;23、手机信号强弱：一至两格不稳定;24、用户周边使用情况：不清楚;25、主工单流水号：hub169750638029218893;26、语音业务类型：无法主被叫;30、基站ID：;31、基站名称：;32、其它地方是否正常使用：是;33、之前是否可以正常使用：是;用户称之前有工作人员上门说可以安装信号放大器，但是两个月过去了，还未上门安装，且信号没有改善，要求我方尽快安排工作人员上门，无其他联系方式，如果联系不上要求发送短信告知处理结果，请尽快联系处理，谢谢！</t>
  </si>
  <si>
    <t>联系用户下月安装手机伴侣。处理人 陈益满 联系电话 18671733750</t>
  </si>
  <si>
    <t>TS202310171458130676</t>
  </si>
  <si>
    <t>高悦</t>
  </si>
  <si>
    <t>2023-10-18 14:12:14</t>
  </si>
  <si>
    <t>判断省分:湖北&amp;#13;&amp;#10;:湖北在省内手机不能打+不能接&amp;#13;&amp;#10;获取入参:&amp;#13;&amp;#10;获取历史工单:无历史工单&amp;#13;&amp;#10;:下一步&amp;#13;&amp;#10;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下一步&amp;#13;&amp;#10;node_317:&amp;#13;&amp;#10;:不符合办理条件&amp;#13;&amp;#10;:某一地点无法拨打或接听&amp;#13;&amp;#10;:不清楚&amp;#13;&amp;#10;:网络无异常&amp;#13;&amp;#10;:1、受理流水号：;2、受理号码：13217277031;3、主叫号码：13217277031;4、被叫号码：;5、客户姓名：高悦;6、客户级别：五星忠诚用户;7、用户归属地：宜昌市;8、受理员工工号：hubXN23ZH3537;9、手机厂商：;10、投诉渠道：10010客服热线;11、投诉打点范围：1千米;12、投诉地址：宜昌市-西陵区:三江·至禧【北门外正街与得胜街交叉口北100米】;13、网格ID：191289;14、网格名称：YC_A_湖北省宜昌市西陵区育才路-得胜街交叉口附近网格_191289;15、经度：111.273612;16、纬度：30.711004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外;23、手机信号强弱：一至两格不稳定;24、用户周边使用情况：不清楚;25、主工单流水号：hub169752556677598739;26、语音业务类型：无法主被叫;27、数据业务类型：;28、用户是否接受解释：否;29、公告类型：网络信息;30、基站ID：117.110816;31、基站名称：117.110816;32、其它地方是否正常使用：是;33、之前是否可以正常使用：否;用户称联通用户都是这种情况要求尽快处理信号差问题谢谢</t>
  </si>
  <si>
    <t>TS202310160829210260</t>
  </si>
  <si>
    <t>望天福</t>
  </si>
  <si>
    <t>2023-10-18 15:26:38</t>
  </si>
  <si>
    <t>判断省份:湖北&amp;#13;&amp;#10;:移网无法上网&amp;#13;&amp;#10;:手机移动数据&amp;#13;&amp;#10;获取入参:&amp;#13;&amp;#10;获取历史工单:有历史工单&amp;#13;&amp;#10;:不存在在途工单&amp;#13;&amp;#10;:下一步&amp;#13;&amp;#10;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amp;#13;&amp;#10;:下一步&amp;#13;&amp;#10;node_317:&amp;#13;&amp;#10;:不符合办理条件&amp;#13;&amp;#10;:在湖北&amp;#13;&amp;#10;:能/不清楚&amp;#13;&amp;#10;:能/不清楚&amp;#13;&amp;#10;:网络无异常&amp;#13;&amp;#10;:1、受理流水号：;2、受理号码：15572710920;3、主叫号码：15572710920;4、被叫号码：;5、客户姓名：望天福;6、客户级别：三星忠诚用户;7、用户归属地：宜昌市;8、受理员工工号：hubXN23ZH4245;9、手机厂商：;10、投诉渠道：10010客服热线;11、投诉打点范围：0.5千米;12、投诉地址：宜昌市-远安县:黄竹村公益电影放映点【河口乡黄竹】;13、网格ID：66382;14、网格名称：YC_B_66382;15、经度：111.586907;16、纬度：31.305116;17、用户现象：未发现网络问题;18、答复口径：您提供的位置周围基站暂时没有发现异常，建议您先进行换机换卡测试并留意观察。;19、网络类型：4G;20、投诉现象最近发生时间：3天以内;21、语音通话或数据上网：数据;22、室内或室外：室内外;23、手机信号强弱：无信号;24、用户周边使用情况：不清楚;25、主工单流水号：hub169741599076421986;26、语音业务类型：;27、数据业务类型：无法上网;28、用户是否接受解释：否;29、公告类型：;30、基站ID：117.1006280;31、基站名称：117.100628;32、其它地方是否正常使用：是;33、之前是否可以正常使用：是;用户表示自己前期多次反映网络差的问题，要求再次反馈，请后台核实处理</t>
  </si>
  <si>
    <t>TS202310171808050058</t>
  </si>
  <si>
    <t>叶启元</t>
  </si>
  <si>
    <t>2023-10-18 09:36:14</t>
  </si>
  <si>
    <t>&amp;#13;&amp;#10;:下一步&amp;#13;&amp;#10;node_94:&amp;#13;&amp;#10;:不符合办理条件&amp;#13;&amp;#10;:某个位置&amp;#13;&amp;#10;:1、受理流水号：;2、受理号码：13207213349;3、主叫号码：13207213349;4、被叫号码：;5、客户姓名：叶启元;6、客户级别：一星忠诚用户;7、用户归属地：宜昌市;8、受理员工工号：hubXN23TF3649;9、手机厂商：;10、投诉渠道：10010客服热线;11、投诉打点范围：0.5千米;12、投诉地址：宜昌市-西陵区:汪万年口腔(珍珠路)【珍珠路15号】;13、网格ID：191067;14、网格名称：YC_A_湖北省宜昌市西陵区葛洲坝三江大桥-珍珠路交叉口附近网格_191067;15、经度：111.280820;16、纬度：30.715705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语音;22、室内或室外：室内外;23、手机信号强弱：满格;24、用户周边使用情况：不清楚;25、主工单流水号：hub169753707871067972;26、语音业务类型：无法主被叫;27、数据业务类型：;28、用户是否接受解释：否;29、公告类型：网络信息;30、基站ID：117.1005441;31、基站名称：117.1005441;32、其它地方是否正常使用：是;33、之前是否可以正常使用：是;4G显示时不能接听电话，3G时可以接听电话，换机上也不能使用换3G就可以，在此位置：汪万年口腔(珍珠路)不能使用，7月可以使用，后面就不行不能接听请后台协助处理核查</t>
  </si>
  <si>
    <t>投诉点信号覆盖正常，周边基站无故障，核实为用户终端不支持VOTLE功能导致，已跟用户解释，建议用户观察使用，后期有问题与测试人员联系，处理人 陈益满 联系电话 18671733750</t>
  </si>
  <si>
    <t>TS202310161837361771</t>
  </si>
  <si>
    <t>童彤</t>
  </si>
  <si>
    <t>2023-10-18 09:23:46</t>
  </si>
  <si>
    <t>判断省份:湖北&amp;#13;&amp;#10;:移网上网慢&amp;#13;&amp;#10;获取参数:&amp;#13;&amp;#10;获取历史工单:无历史工单&amp;#13;&amp;#10;:下一步&amp;#13;&amp;#10;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amp;#13;&amp;#10;:下一步&amp;#13;&amp;#10;node_255:&amp;#13;&amp;#10;::不同意/已配置&amp;#13;&amp;#10;:在湖北&amp;#13;&amp;#10;:所有APP&amp;#13;&amp;#10;:长期&amp;#13;&amp;#10;:网络无异常&amp;#13;&amp;#10;:1、受理流水号：;2、受理号码：15587979932;3、主叫号码：15587979932;4、被叫号码：;5、客户姓名：童彤;6、客户级别：一星用户;7、用户归属地：宜昌市;8、受理员工工号：hubXN215188;9、手机厂商：;10、投诉渠道：10010客服热线;11、投诉打点范围：0.5千米;12、投诉地址：宜昌市-西陵区:湖北三峡职业技术学院【体育场路31号(近体育馆)】;13、网格ID：191242;14、网格名称：YC_A_湖北省宜昌市西陵区网格_191242;15、经度：111.307000;16、纬度：30.694870;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满格;24、用户周边使用情况：不清楚;25、主工单流水号：hub169745232819587244;26、语音业务类型：;27、数据业务类型：无法上网,频繁掉线;28、用户是否接受解释：否;29、公告类型：;30、基站ID：117.111172;31、基站名称：117.111172;32、其它地方是否正常使用：否;33、之前是否可以正常使用：否;&amp;#13;&amp;#10;&amp;#13;&amp;#10;高级模板内容：&amp;#13;&amp;#10;投诉问题描述:用户来电反映上网频繁掉线，无法上网&amp;#13;&amp;#10;故障时间:2023-10-16&amp;#13;&amp;#10;故障现象:上网频繁掉线&amp;#13;&amp;#10;故障地址:湖北三峡职业技术学院【体育场路31号(近体育馆)&amp;#13;&amp;#10;用户要求:要求我方尽快核实回复处理，谢谢&amp;#13;</t>
  </si>
  <si>
    <t>投诉点信号覆盖正常，周边基站无故障，已刷新上网功能，建议用户观察使用，后期有问题与测试人员联系，处理人 陈益满 联系电话 18671733750</t>
  </si>
  <si>
    <t>TS202310171151311912</t>
  </si>
  <si>
    <t>2023-10-18 09:34:04</t>
  </si>
  <si>
    <t>判断省份:湖北&amp;#13;&amp;#10;:移网上网慢&amp;#13;&amp;#10;获取参数:&amp;#13;&amp;#10;获取历史工单:无历史工单&amp;#13;&amp;#10;:下一步&amp;#13;&amp;#10;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amp;#13;&amp;#10;:下一步&amp;#13;&amp;#10;node_255:&amp;#13;&amp;#10;:符合办理条件&amp;#13;&amp;#10;当月是否清卡重用:有&amp;#13;&amp;#10;:在湖北&amp;#13;&amp;#10;:所有APP&amp;#13;&amp;#10;:长期&amp;#13;&amp;#10;:网络无异常&amp;#13;&amp;#10;:1、受理流水号：;2、受理号码：13217273133;3、主叫号码：13217273133;4、被叫号码：;5、客户姓名：李红亮;6、客户级别：四星忠诚用户;7、用户归属地：宜昌市;8、受理员工工号：hubXN23ZH0136;9、手机厂商：;10、投诉渠道：10010客服热线;11、投诉打点范围：0.5千米;12、投诉地址：宜昌市-夷陵区:湖北省宜昌市夷陵区小溪塔街道【】;13、网格ID：99289;14、网格名称：YC_B_99289;15、经度：111.373098;16、纬度：30.769845;17、用户现象：未发现网络问题;18、答复口径：您提供的位置周围基站暂时没有发现异常，建议您先进行换机换卡测试并留意观察。;19、网络类型：5G;20、投诉现象最近发生时间：一周以上;21、语音通话或数据上网：语音和数据;22、室内或室外：室内外;23、手机信号强弱：满格;24、用户周边使用情况：不清楚;25、主工单流水号：hub169751455333766700;26、语音业务类型：杂音,回音;27、数据业务类型：上网速度慢;28、用户是否接受解释：否;29、公告类型：;30、基站ID：;31、基站名称：;32、其它地方是否正常使用：否;33、之前是否可以正常使用：是;&amp;#13;&amp;#10;用户来电反映从（23.10.1）开始在（湖北省宜昌市夷陵区小溪塔街道）使用手机出现上网问题，服务状态正常，用户（已开关机）测试，手机显示（5G）网络，要求尽快核实原因并处理。</t>
  </si>
  <si>
    <t>已后台刷新上网功能，建议用户观察使用，后期有问题与测试人员联系 处理人 陈益满 联系电话 18671733750</t>
  </si>
  <si>
    <t>TS202310181540560080</t>
  </si>
  <si>
    <t>郑勇</t>
  </si>
  <si>
    <t>2023-10-18 16:38:24</t>
  </si>
  <si>
    <t>&amp;#13;&amp;#10;高级模板内容：&amp;#13;&amp;#10;投诉问题描述:用户反馈开通手机管家，但是显示无法使用，后台核查也没有查到信息&amp;#13;&amp;#10;渠道名称:中国联通APP&amp;#13;&amp;#10;办理业务名称:手机管家&amp;#13;&amp;#10;页面提示:已开通&amp;#13;&amp;#10;用户要求:核实具体情况&amp;#13;</t>
  </si>
  <si>
    <t>系统支撑：经核实客户通过手厅订购手机管家，后台无开通记录，建议客户关注微信公众号（智慧沃服务），通过此渠道开通手机管家，重新设置拦截，客户认可</t>
  </si>
  <si>
    <t>TS202310172125140077</t>
  </si>
  <si>
    <t>田地林</t>
  </si>
  <si>
    <t>2023-10-18 14:20:32</t>
  </si>
  <si>
    <t>套餐查询:&amp;#13;&amp;#10;判断用户产品中是否有基站优惠产品:是&amp;#13;&amp;#10;判断用户是否在优惠区域内使用:在优惠范围内&amp;#13;&amp;#10;建议用户通过APP查询详单进行核实:不认可/已经查询过&amp;#13;&amp;#10;判断省分:非贵州&amp;#13;&amp;#10;:&amp;#13;&amp;#10;&amp;#13;&amp;#10;高级模板内容：&amp;#13;&amp;#10;投诉问题描述:小区优惠的计费异议&amp;#13;&amp;#10;是否剩余小区优惠:是&amp;#13;&amp;#10;实际使用地:湖北山峡职业技术学院&amp;#13;&amp;#10;是否在优惠范围:是&amp;#13;&amp;#10;涉及金额:10&amp;#13;&amp;#10;是否已解释可能超出优惠范围:是&amp;#13;&amp;#10;涉及时间范围:2023-10-01～2023-10-17&amp;#13;&amp;#10;用户要求:用户反映在学校范围内使用，却产生套外流量，对扣费不认可，请协助处理。&amp;#13;</t>
  </si>
  <si>
    <t>系统支撑：经核实因系统支撑不到位，导致校园基站流量无法使用，现已发校园协助处理恢复，我司申请减免本月费用合计10元，24小时到账，此费用不可打印发票，另已赠送0元20G流量包，仅限本月使用，因多次未联系上客户，如有疑问可在工作时间（08:30-12:00；14:00-17:30）致电我司宜昌联通13032700872。</t>
  </si>
  <si>
    <t>BL202310181047341225</t>
  </si>
  <si>
    <t>任晓娅</t>
  </si>
  <si>
    <t>2023-10-18 16:43:28</t>
  </si>
  <si>
    <t>用户来电反映要求解除主副卡关系，要求尽快处理</t>
  </si>
  <si>
    <t>携号转网（长阳政企）：主副卡，挽留无效，已告知客户先行办理副卡携出，主卡再次办理携出，客户满意</t>
  </si>
  <si>
    <t>BL202310161901431540</t>
  </si>
  <si>
    <t>2023-10-18 09:10:12</t>
  </si>
  <si>
    <t>查询增值业务:&amp;#13;&amp;#10;合约信息查询:&amp;#13;&amp;#10;系统未查询到产品信息/非用户咨询的产品&amp;#13;&amp;#10;查询优惠产品信息:&amp;#13;&amp;#10;:无确认方式&amp;#13;&amp;#10;:客户不了解此业务，要求取消或投诉&amp;#13;&amp;#10;:不接受&amp;#13;&amp;#10;:传统合约（金融类、标准类、强合约、固移融合等...）&amp;#13;&amp;#10;:下一步&amp;#13;&amp;#10;判断省分:湖北&amp;#13;&amp;#10;:金融、靓号，套餐折扣、含设备的组网协议四类强合约&amp;#13;&amp;#10;:无合约解约工单&amp;#13;&amp;#10;:挽留失败&amp;#13;&amp;#10;:不愿到厅&amp;#13;&amp;#10;:客户来电要求携号转网，挽留无效，客户要求取消亲情网群主业务，不愿意前往营业厅，要求在线取消，请联系处理！</t>
  </si>
  <si>
    <t>携号转网（枝江乡镇）：用户反馈携号转网的问题， 经校验，号码已可正常携转，无其他限制，已给用户解释清楚，满意。</t>
  </si>
  <si>
    <t>TS202310171838400578</t>
  </si>
  <si>
    <t>李西成</t>
  </si>
  <si>
    <t>2023-10-18 16:18:29</t>
  </si>
  <si>
    <t>&amp;#13;&amp;#10;高级模板内容：&amp;#13;&amp;#10;投诉问题描述:用户来电反映无法接收携转码，请尽快协助处理一下&amp;#13;&amp;#10;查询号码状态及短信功能是否正常:是&amp;#13;&amp;#10;是否有受限业务:否&amp;#13;&amp;#10;用户要求:用户要求尽快处理&amp;#13;</t>
  </si>
  <si>
    <t>携号转网（夷陵城区营服）：客户反馈无法接收携转码，核实NP校验通过，可正常携出，联系无人接听，已短信告知，如有疑问可在工作时间（08:30-12:00；14:00-17:30）联系07176921001、13032700872宜昌联通投诉处理中心。如用户咨询，请前台10010话务中心代为解释，谢谢</t>
  </si>
  <si>
    <t>BL202310181451401638</t>
  </si>
  <si>
    <t>胡胜勇</t>
  </si>
  <si>
    <t>2023-10-18 15:39:35</t>
  </si>
  <si>
    <t>&amp;#13;&amp;#10;高级模板内容：&amp;#13;&amp;#10;需区域二线受理的业务:用户无法提供验证码&amp;#13;&amp;#10;用户需办理业务名称:炫彩通信助理包6元版（立即生效）&amp;#13;&amp;#10;业务办理类型:取消&amp;#13;&amp;#10;业务生效时间:立即生效&amp;#13;&amp;#10;是否已按规范验证用户信息:无需验证&amp;#13;</t>
  </si>
  <si>
    <t>TS202310171031232466</t>
  </si>
  <si>
    <t>葛杰</t>
  </si>
  <si>
    <t>2023-10-18 15:23:10</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</si>
  <si>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沃派5G升级包0元（立即生效）&amp;#10;取消以上业务&amp;#10;业务已全部自动退订成功</t>
  </si>
  <si>
    <t>BL202310181420101248</t>
  </si>
  <si>
    <t>阮华斌</t>
  </si>
  <si>
    <t>2023-10-18 15:18:30</t>
  </si>
  <si>
    <t>&amp;#13;&amp;#10;高级模板内容：&amp;#13;&amp;#10;需区域二线受理的业务:涉及违约金的业务取消&amp;#13;&amp;#10;用户需取消业务的“产品名称”:湖北宜昌预存话费得流量短信包24个月-立即&amp;#13;&amp;#10;用户同时需要将套餐变更为:*&amp;#13;&amp;#10;用户需办理业务名称:湖北宜昌预存话费得流量短信包24个月-立即&amp;#13;&amp;#10;业务办理类型:取消&amp;#13;</t>
  </si>
  <si>
    <t>BL202310181406091090</t>
  </si>
  <si>
    <t>李冬保</t>
  </si>
  <si>
    <t>2023-10-18 16:10:45</t>
  </si>
  <si>
    <t>&amp;#13;&amp;#10;高级模板内容：&amp;#13;&amp;#10;需区域二线受理的业务:用户无法提供验证码&amp;#13;&amp;#10;用户需办理业务名称:10元5GB全国流量5日快餐包（湖北）&amp;#13;&amp;#10;业务办理类型:开通&amp;#13;&amp;#10;业务生效时间:立即生效&amp;#13;&amp;#10;是否已按规范验证用户信息:是&amp;#13;</t>
  </si>
  <si>
    <t>BL202310181405201082</t>
  </si>
  <si>
    <t>2023-10-18 17:06:16</t>
  </si>
  <si>
    <t>BL202310181303250495</t>
  </si>
  <si>
    <t>2023-10-18 14:23:47</t>
  </si>
  <si>
    <t>[65岁以上老人]&amp;#13;&amp;#10;高级模板内容：&amp;#13;&amp;#10;需区域二线受理的业务:用户无法提供验证码&amp;#13;&amp;#10;用户需办理业务名称:哔哩哔哩15G流量加会员月包&amp;#13;&amp;#10;业务办理类型:取消&amp;#13;&amp;#10;业务生效时间:次月生效&amp;#13;&amp;#10;是否已按规范验证用户信息:无需验证&amp;#13;</t>
  </si>
  <si>
    <t>BL202310181259220452</t>
  </si>
  <si>
    <t>郭雷鸣</t>
  </si>
  <si>
    <t>2023-10-18 14:12:37</t>
  </si>
  <si>
    <t>&amp;#13;&amp;#10;高级模板内容：&amp;#13;&amp;#10;需区域二线受理的业务:用户无法提供验证码&amp;#13;&amp;#10;用户需办理业务名称:5G炫彩通信助理包-云盘版（首月5元半价）&amp;#13;&amp;#10;业务办理类型:取消&amp;#13;&amp;#10;业务生效时间:次月生效&amp;#13;&amp;#10;是否已按规范验证用户信息:无需验证&amp;#13;</t>
  </si>
  <si>
    <t>BL202310181130591832</t>
  </si>
  <si>
    <t>2023-10-18 14:21:03</t>
  </si>
  <si>
    <t>:不认可&amp;#13;&amp;#10;判断省分:湖北&amp;#13;&amp;#10;node_134:&amp;#13;&amp;#10;获取入参:&amp;#13;&amp;#10;node_180:&amp;#13;&amp;#10;判断局方停机状态:&amp;#13;&amp;#10;:&amp;#13;&amp;#10;node_223::关停原因：鹰眼骚扰语音半停、省内用户话务异常模型编码711001-0001&amp;#13;&amp;#10;判断是否局方停机:&amp;#13;&amp;#10;:无&amp;#13;&amp;#10;:&amp;#13;&amp;#10;&amp;#13;&amp;#10;高级模板内容：&amp;#13;&amp;#10;需区域二线受理的业务:擅自停机&amp;#13;&amp;#10;停机时间:2023-10-17&amp;#13;&amp;#10;是否首次停机:是&amp;#13;&amp;#10;停机原因:鹰眼骚扰语音半停&amp;#13;&amp;#10;第二联系方式:13281186287&amp;#13;&amp;#10;用户要求:尽快处理&amp;#13;&amp;#10;是否验证非初始密码:是&amp;#13;&amp;#10;用户是否提供机主全名和身份证号码:是&amp;#13;</t>
  </si>
  <si>
    <t>BL202310181130131827</t>
  </si>
  <si>
    <t>黄成江</t>
  </si>
  <si>
    <t>2023-10-18 14:08:42</t>
  </si>
  <si>
    <t>[65岁以上老人]&amp;#13;&amp;#10;高级模板内容：&amp;#13;&amp;#10;需区域二线受理的业务:用户无法提供验证码&amp;#13;&amp;#10;用户需办理业务名称:5G优惠加油包19元10GB（次月生效）（湖北）&amp;#13;&amp;#10;业务办理类型:取消&amp;#13;&amp;#10;业务生效时间:立即生效&amp;#13;&amp;#10;是否已按规范验证用户信息:无需验证&amp;#13;</t>
  </si>
  <si>
    <t>BL202310181104231473</t>
  </si>
  <si>
    <t>吴应红</t>
  </si>
  <si>
    <t>2023-10-18 11:29:17</t>
  </si>
  <si>
    <t>用户要求取消5G加油包19元5GB首月体验版（立即生效）（已停售）解释首月无法取消用户强烈不认可表示不及时处理将12315投诉挽留失败尽快处理谢谢</t>
  </si>
  <si>
    <t>BL202310181038431101</t>
  </si>
  <si>
    <t>2023-10-18 14:21:38</t>
  </si>
  <si>
    <t>&amp;#13;&amp;#10;高级模板内容：&amp;#13;&amp;#10;需区域二线受理的业务:用户无法提供验证码&amp;#13;&amp;#10;用户需办理业务名称:湖北宜昌预存话费得流量短信包24个月&amp;#13;&amp;#10;业务办理类型:取消&amp;#13;&amp;#10;业务生效时间:立即生效&amp;#13;&amp;#10;是否已按规范验证用户信息:是&amp;#13;</t>
  </si>
  <si>
    <t>ZX202310171633162159</t>
  </si>
  <si>
    <t>朱冬明</t>
  </si>
  <si>
    <t>2023-10-18 16:10:50</t>
  </si>
  <si>
    <t>用户要求办理0元plus会员包月，查询解释没有这个业务不认可，要求反馈</t>
  </si>
  <si>
    <t>业务办理：0元白银puls 会员，已告知用户我部无权限办理，用户知晓满意</t>
  </si>
  <si>
    <t>ZX202310181046132275</t>
  </si>
  <si>
    <t>刘祥宇</t>
  </si>
  <si>
    <t>2023-10-18 16:00:23</t>
  </si>
  <si>
    <t>用户表示查询到办理副卡赠送10G流量，实际为赠送，要求赠送10G流量合约，请联系处理，谢谢</t>
  </si>
  <si>
    <t>业务办理：经核实客户副卡未参加赠送流量活动，现已联系客户届时，客户满意。</t>
  </si>
  <si>
    <t>BL202310172027151445</t>
  </si>
  <si>
    <t>邹凡</t>
  </si>
  <si>
    <t>2023-10-18 09:51:13</t>
  </si>
  <si>
    <t>用户来电要求关闭上网功能，已向用户解释建议用户通过手机移动数据自行关闭，用户对此不认可请处理。</t>
  </si>
  <si>
    <t>ZX202310171534281631</t>
  </si>
  <si>
    <t>2023-10-18 10:32:48</t>
  </si>
  <si>
    <t>用户要求办理联通PLUS白银会员月卡0元/月人工台解释用户不认可要求线上办理请处理谢谢</t>
  </si>
  <si>
    <t>业务办理：客户要求办理联通PLUS白银会员月卡0元/月，我部无线上办理权限，已联系客户解释说明，客户知晓</t>
  </si>
  <si>
    <t>ZX202310171528311579</t>
  </si>
  <si>
    <t>2023-10-18 14:12:29</t>
  </si>
  <si>
    <t>判断省分:湖北&amp;#13;&amp;#10;:失败&amp;#13;&amp;#10;node_42:&amp;#13;&amp;#10;:无合约/简单合约&amp;#13;&amp;#10;:单卡/移移融合副卡套餐&amp;#13;&amp;#10;获取用户证件类型::本地&amp;#13;&amp;#10;:不认可&amp;#13;&amp;#10;:&amp;#13;&amp;#10;&amp;#13;&amp;#10;高级模板内容：&amp;#13;&amp;#10;问题描述:尽快&amp;#13;&amp;#10;第二联系方式:13627247409&amp;#13;&amp;#10;销户原因:不想用了&amp;#13;&amp;#10;用户要求:18527820244销户&amp;#13;</t>
  </si>
  <si>
    <t>业务办理：客户要求注销18527820244，核实该号码入网证件名称为湖北顺丰速运有限公司，客户无法公司证件号码及地址，我部未协助销户，已联系客户解释清楚，客户知晓，认可</t>
  </si>
  <si>
    <t>BL202310171855540747</t>
  </si>
  <si>
    <t>郭道玉</t>
  </si>
  <si>
    <t>2023-10-18 09:35:21</t>
  </si>
  <si>
    <t>&amp;#13;&amp;#10;高级模板内容：&amp;#13;&amp;#10;需区域二线受理的业务:用户无法提供验证码&amp;#13;&amp;#10;用户需办理业务名称:5G炫彩通信助理包-云盘版（首月5元半价）&amp;#13;&amp;#10;业务办理类型:取消&amp;#13;&amp;#10;业务生效时间:立即生效&amp;#13;&amp;#10;是否已按规范验证用户信息:是&amp;#13;&amp;#10;备注（如开通流量包、语音包请备注清楚当月有效/长期有效）:无&amp;#13;</t>
  </si>
  <si>
    <t>BL202310171840210592</t>
  </si>
  <si>
    <t>鲍永东</t>
  </si>
  <si>
    <t>2023-10-18 09:24:45</t>
  </si>
  <si>
    <t>&amp;#13;&amp;#10;高级模板内容：&amp;#13;&amp;#10;需区域二线受理的业务:用户无法提供验证码&amp;#13;&amp;#10;用户需办理业务名称:芒果TV10G流量加月会员合约包&amp;#13;&amp;#10;业务办理类型:取消&amp;#13;&amp;#10;业务生效时间:立即生效&amp;#13;&amp;#10;是否已按规范验证用户信息:无需验证&amp;#13;</t>
  </si>
  <si>
    <t>BL202310171708071997</t>
  </si>
  <si>
    <t>覃华东</t>
  </si>
  <si>
    <t>2023-10-18 09:28:53</t>
  </si>
  <si>
    <t>&amp;#13;&amp;#10;高级模板内容：&amp;#13;&amp;#10;需区域二线受理的业务:用户无法提供验证码&amp;#13;&amp;#10;用户需办理业务名称:炫彩通信助理包-云盘版&amp;#13;&amp;#10;业务办理类型:取消&amp;#13;&amp;#10;业务生效时间:立即生效&amp;#13;&amp;#10;是否已按规范验证用户信息:是&amp;#13;</t>
  </si>
  <si>
    <t>ZX202310171431191084</t>
  </si>
  <si>
    <t>卫波</t>
  </si>
  <si>
    <t>2023-10-18 10:50:51</t>
  </si>
  <si>
    <t>判断省分:湖北&amp;#13;&amp;#10;:失败&amp;#13;&amp;#10;node_42:&amp;#13;&amp;#10;:其他合约&amp;#13;&amp;#10;:异地&amp;#13;&amp;#10;:不认可/无法提供相关证件&amp;#13;&amp;#10;:&amp;#13;&amp;#10;&amp;#13;&amp;#10;高级模板内容：&amp;#13;&amp;#10;问题描述:用户来电表示想要销户，前台已挽留挽留无效，用户要求在线办理销户，提及投诉，要求尽快处理&amp;#13;&amp;#10;第二联系方式:17671344972&amp;#13;&amp;#10;销户原因:不使用&amp;#13;&amp;#10;用户要求:用户来电表示想要销户，前台已挽留挽留无效，用户要求在线办理销户，提及投诉，要求尽快处理&amp;#13;</t>
  </si>
  <si>
    <t>业务办理：已核实客户资料无误，已添加客户微信，待客户回传资料后我司申请办理销户，客户满意</t>
  </si>
  <si>
    <t>BL202310171613011241</t>
  </si>
  <si>
    <t>薛强</t>
  </si>
  <si>
    <t>2023-10-18 09:35:32</t>
  </si>
  <si>
    <t>ZX202310171404550813</t>
  </si>
  <si>
    <t>屈克礼</t>
  </si>
  <si>
    <t>2023-10-18 14:12:26</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</si>
  <si>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无法发送&amp;#13;&amp;#10;:等待下发&amp;#13;&amp;#10;:用户再次反馈给移动用户发送不了短信，用户要求线上尽快处理回复谢谢&amp;#13;</t>
  </si>
  <si>
    <t>业务办理：用户反映无法发送短信，核查进入移动短信黑名单，已解除。致电未接，已短信答复，如有疑问可在工作时间（08:30-12:00；14:00-17:30）联系07176921001、13032700872宜昌客服。如用户咨询，请前台10010话务中心代为解释，谢谢。</t>
  </si>
  <si>
    <t>ZX202310171413560908</t>
  </si>
  <si>
    <t>魏少刚</t>
  </si>
  <si>
    <t>2023-10-18 14:14:26</t>
  </si>
  <si>
    <t>要求办理：联通PLUS白银会员月卡0/月</t>
  </si>
  <si>
    <t>业务办理：用户要求办理联通PLUS白银会员月卡0/月，已跟用户解释清楚，该活动已下线，无法办理，用户知悉挂机，满意。</t>
  </si>
  <si>
    <t>ZX202310171624362083</t>
  </si>
  <si>
    <t>2023-10-18 16:30:32</t>
  </si>
  <si>
    <t>ZX202310171420590976</t>
  </si>
  <si>
    <t>2023-10-18 16:12:16</t>
  </si>
  <si>
    <t>ZX202310171643362243</t>
  </si>
  <si>
    <t>乔倩倩</t>
  </si>
  <si>
    <t>2023-10-18 14:21:14</t>
  </si>
  <si>
    <t>判断省分:湖北&amp;#13;&amp;#10;:失败&amp;#13;&amp;#10;node_42:&amp;#13;&amp;#10;:无合约/简单合约&amp;#13;&amp;#10;:单卡/移移融合副卡套餐&amp;#13;&amp;#10;获取用户证件类型::不认可&amp;#13;&amp;#10;:&amp;#13;&amp;#10;&amp;#13;&amp;#10;高级模板内容：&amp;#13;&amp;#10;问题描述:用户要求线上注销，不方便去营业厅，多次解释无效，强烈要求线上注销，否则投诉未说渠道&amp;#13;&amp;#10;第二联系方式:18827477786&amp;#13;&amp;#10;销户原因:不想用了&amp;#13;&amp;#10;用户要求:我方尽快注销，否则投诉未说渠道&amp;#13;</t>
  </si>
  <si>
    <t>业务办理：用户要求办理注销，已核实用户资料，成功办理注销，满意。</t>
  </si>
  <si>
    <t>ZX202310171206580028</t>
  </si>
  <si>
    <t>高跃华</t>
  </si>
  <si>
    <t>2023-10-18 14:09:31</t>
  </si>
  <si>
    <t>[65岁以上老人]判断省分:湖北&amp;#13;&amp;#10;:失败&amp;#13;&amp;#10;node_42:&amp;#13;&amp;#10;:无合约/简单合约&amp;#13;&amp;#10;:单卡/移移融合副卡套餐&amp;#13;&amp;#10;获取用户证件类型::不认可&amp;#13;&amp;#10;:&amp;#13;&amp;#10;&amp;#13;&amp;#10;高级模板内容：&amp;#13;&amp;#10;问题描述:用户来电要求在线注销手机号码，不愿前往营业厅，并且要求话费原路退回，请协助处理，谢谢，&amp;#13;&amp;#10;第二联系方式:13886651609&amp;#13;&amp;#10;销户原因:/&amp;#13;&amp;#10;用户要求:用户来电要求在线注销手机号码，不愿前往营业厅，并且要求话费原路退回，请协助处理，谢谢，&amp;#13;</t>
  </si>
  <si>
    <t>业务办理：用户要求销户，已核实用户资料，成功办理注销，满意。</t>
  </si>
  <si>
    <t>BL202310171330081725</t>
  </si>
  <si>
    <t>罗科</t>
  </si>
  <si>
    <t>2023-10-18 09:15:38</t>
  </si>
  <si>
    <t>用户要求办理办理0元白银puls会员，解释无此活动不认可请处理，谢谢</t>
  </si>
  <si>
    <t>ZX202310171832420501</t>
  </si>
  <si>
    <t>咨询工单（2021版）&gt;&gt;业务规则&gt;&gt;销号后复装</t>
  </si>
  <si>
    <t>2023-10-18 16:39:31</t>
  </si>
  <si>
    <t>用户来电要求将13197340111这个号码注册回来，建议前往营业厅咨询办理，用户告知营业厅要求拨打电话咨询，并且表示自己身份证之前没有欠费销户的，要求查询清楚怎么可以重新办理</t>
  </si>
  <si>
    <t>业务办理：用户要求找回原欠费销户号码。经核实，往月欠费61.88元，该号码已过原号重启时间，建议用户前往自营厅尝试申请是否有此号码。用户表示知晓。</t>
  </si>
  <si>
    <t>ZX202310171018371534</t>
  </si>
  <si>
    <t>张琦</t>
  </si>
  <si>
    <t>2023-10-18 09:10:37</t>
  </si>
  <si>
    <t>判断省分:湖北&amp;#13;&amp;#10;:失败&amp;#13;&amp;#10;node_42:&amp;#13;&amp;#10;:无合约/简单合约&amp;#13;&amp;#10;:其他套餐&amp;#13;&amp;#10;:异地&amp;#13;&amp;#10;:不认可/无法提供相关证件&amp;#13;&amp;#10;:&amp;#13;&amp;#10;&amp;#13;&amp;#10;高级模板内容：&amp;#13;&amp;#10;问题描述:用户来电要求销户&amp;#13;&amp;#10;第二联系方式:13098405592&amp;#13;&amp;#10;销户原因:自己有其他联通号卡，这张卡没有使用需求&amp;#13;&amp;#10;用户要求:用户来电要求销户，前台推荐用户前往联通自有营业厅进行咨询办理，用户不认可，表示自己在海岛上无法前往营业厅，同时自己在app上预约一直没有消息，要求线上进行销户，请后台尽快处理，谢谢！&amp;#13;</t>
  </si>
  <si>
    <t>BL202310171741312413</t>
  </si>
  <si>
    <t>许传贵</t>
  </si>
  <si>
    <t>2023-10-18 14:12:00</t>
  </si>
  <si>
    <t>用户称之前有给自己赠送流量(网龄计划合约包H)现在没有赠送了，要求再次为其开通赠送，请处理，谢谢</t>
  </si>
  <si>
    <t>业务办理：客户反馈要求开通网龄计划合约包，核实营业厅已于2023-10-17 18:44:07开通，次月生效，回访满意</t>
  </si>
  <si>
    <t>BL202310161740340667</t>
  </si>
  <si>
    <t>杨年凤</t>
  </si>
  <si>
    <t>2023-10-18 10:13:35</t>
  </si>
  <si>
    <t>判断省分:湖北&amp;#13;&amp;#10;:有意向资费&amp;#13;&amp;#10;:全国流量王8元套餐&amp;#13;&amp;#10;:&amp;#13;&amp;#10;&amp;#13;&amp;#10;高级模板内容：&amp;#13;&amp;#10;用户诉求:用户要求变更8元套餐，已挽留无效，用户自述去营业厅无法办理告知打客服，已建议解释用户状态停机保号，用户要求在线办理&amp;#13;&amp;#10;当前套餐名称:幸福家家乐39元套餐&amp;#13;&amp;#10;新套餐名称（转入套餐名称）:流量王8元套餐&amp;#13;&amp;#10;是合约期内（含靓号）:是&amp;#13;&amp;#10;备注:&amp;#13;</t>
  </si>
  <si>
    <t>业务办理：客户要求办理8元流量王套餐，核实为停机保号状态无法办理，我部开通停机可能激活本月账单产生扣费，如客户再次确定办理可在工作时间（08:30-12:00；14:00-17:30）联系07176921001、13032700872宜昌联通投诉处理中心。或前台在线记录客户第二联系方式，谢谢</t>
  </si>
  <si>
    <t>BL202310181035571050</t>
  </si>
  <si>
    <t>2023-10-18 14:18:30</t>
  </si>
  <si>
    <r>
      <t/>
    </r>
    <r>
      <rPr>
        <sz val="11"/>
        <color theme="1"/>
        <rFont val="宋体"/>
        <family val="2"/>
      </rPr>
      <t>:号卡配送问题&amp;#13;&amp;#10;:号卡未送达但不想要了&amp;#13;&amp;#10;:不认可&amp;#13;&amp;#10;判断省分:除青海、四川、宁夏外&amp;#13;&amp;#10;:&amp;#13;&amp;#10;用户来电要求取消订单</t>
    </r>
    <r>
      <rPr>
        <sz val="11"/>
        <color theme="1"/>
        <rFont val="Arial"/>
        <family val="2"/>
      </rPr>
      <t xml:space="preserve">	</t>
    </r>
    <r>
      <rPr>
        <sz val="11"/>
        <color theme="1"/>
        <rFont val="宋体"/>
        <family val="2"/>
      </rPr>
      <t>&amp;#13;&amp;#10;1763101840581121，我挽留无效，用户表示暂时不需要，要求取消，谢谢</t>
    </r>
  </si>
  <si>
    <t>业务办理：客户要求取消订单1763101840581121，已发2I退订，回访满意</t>
  </si>
  <si>
    <t>TS202310161838561798</t>
  </si>
  <si>
    <t>2023-10-18 15:44:13</t>
  </si>
  <si>
    <t>&amp;#13;&amp;#10;高级模板内容：&amp;#13;&amp;#10;投诉问题描述:用户要求办理plus联通白银会员0元&amp;#13;&amp;#10;办理渠道:营业厅&amp;#13;&amp;#10;无法办理原因:在线客服无法办理&amp;#13;&amp;#10;用户要求:用户要求办理plus联通白银会员0元&amp;#13;</t>
  </si>
  <si>
    <t>业务办理：0元白银puls 会员，已告知用户我部无权限办理，用户知晓一般</t>
  </si>
  <si>
    <t>BL202310171442050066</t>
  </si>
  <si>
    <t>2023-10-18 09:13:15</t>
  </si>
  <si>
    <t>用户要求关闭上网功能，联系号码：15587959991</t>
  </si>
  <si>
    <t>业务办理：已重新操作关闭上网功能，客户认可。</t>
  </si>
  <si>
    <t>TS202310171711151310</t>
  </si>
  <si>
    <t>2023-10-18 14:08:02</t>
  </si>
  <si>
    <t>&amp;#13;&amp;#10;高级模板内容：&amp;#13;&amp;#10;投诉问题描述:关联：TS202310102006441407，用户表示号码07176921001无法打通，要求继续处理主副卡解绑问题，联系：13886303329，请处理，谢谢&amp;#13;&amp;#10;办理渠道:其他:人工客服&amp;#13;&amp;#10;无法办理原因:线上无法解绑主副卡&amp;#13;&amp;#10;用户要求:联系：13886303329处理主副卡解绑&amp;#13;</t>
  </si>
  <si>
    <t>业务办理：销户，联系用户表示实际要求注销副卡13177076212，已为用户注销，满意</t>
  </si>
  <si>
    <t>TS202310181430220997</t>
  </si>
  <si>
    <t>鲁虎</t>
  </si>
  <si>
    <t>2023-10-18 15:01:17</t>
  </si>
  <si>
    <t>&amp;#13;&amp;#10;高级模板内容：&amp;#13;&amp;#10;投诉问题描述:用户要办理0元联通plus会员&amp;#13;&amp;#10;办理渠道:其他:用户要办理0元联通plus会员&amp;#13;&amp;#10;无法办理原因:用户要办理0元联通plus会员&amp;#13;&amp;#10;用户要求:用户要办理0元联通plus会员&amp;#13;</t>
  </si>
  <si>
    <t>业务办理：用户要求办理联通PLUS白银会员月卡0元/月（立即生效），系统无勾选项，建议关注其他优惠活动，用户表示知悉，满意。</t>
  </si>
  <si>
    <t>TS202310181157130622</t>
  </si>
  <si>
    <t>2023-10-18 14:13:15</t>
  </si>
  <si>
    <t>&amp;#13;&amp;#10;高级模板内容：&amp;#13;&amp;#10;投诉问题描述:用户来电要求开通联通plus黄金会员月卡0元/月（立即生效业务，前台以解释用户不认可，要求投诉&amp;#13;&amp;#10;业务名称:联通plus黄金会员月卡0元/月（立即生效&amp;#13;&amp;#10;办理渠道:10010&amp;#13;&amp;#10;办理时间:2023-10-16&amp;#13;&amp;#10;系统提示内容:无&amp;#13;&amp;#10;用户要求:尽快处理&amp;#13;</t>
  </si>
  <si>
    <t>TS202310171420252306</t>
  </si>
  <si>
    <t>2023-10-18 10:17:47</t>
  </si>
  <si>
    <t>&amp;#13;&amp;#10;高级模板内容：&amp;#13;&amp;#10;投诉问题描述:客户来电对于前期工单TS202310161923460006的处理结果不认可，要求办理回电&amp;#13;&amp;#10;办理渠道:营业厅&amp;#13;&amp;#10;无法办理原因:未查询到该活动&amp;#13;&amp;#10;用户要求:要求办理回电&amp;#13;</t>
  </si>
  <si>
    <t>BL202310180950380398</t>
  </si>
  <si>
    <t>杨谦</t>
  </si>
  <si>
    <t>2023-10-18 14:26:03</t>
  </si>
  <si>
    <t>用户副卡来电称想续约免月租12个月（10元话费12个月）（湖北）-次月生效91001442，营业厅的工作人员已办理其他三张副卡的，告知用户此副卡续约需要打10010，请协助处理</t>
  </si>
  <si>
    <t>业务办理：用户要求办理副卡减免活动，已按用户要求申请副卡18986769484勾选0元，次月生效，满意。</t>
  </si>
  <si>
    <t>TS202310171735381877</t>
  </si>
  <si>
    <t>殷文</t>
  </si>
  <si>
    <t>2023-10-18 11:30:31</t>
  </si>
  <si>
    <t>用户反馈：:各渠道人员服务、态度问题&amp;#13;&amp;#10;告知联通对服务质量的重视，再次解释安抚并致歉:不认可仍要投诉&amp;#13;&amp;#10;用户要投诉的人员：:营业厅人员&amp;#13;&amp;#10;:&amp;#13;&amp;#10;&amp;#13;&amp;#10;高级模板内容：&amp;#13;&amp;#10;投诉问题描述:客户来电反映自己的手机号15572773999想要作为副卡绑定在15572773999号码的名下，之前去营业厅的时候说3个月之后去办理，但是现在去办理他们又说影响别人的那个利益办不了要我们去另一个营业厅办理，我处核实并安抚解释，客户不认可，要求处理回电，请协助谢谢&amp;#13;&amp;#10;到厅时间:2023-10-17&amp;#13;&amp;#10;到厅名称:未提供&amp;#13;&amp;#10;办理业务:主副卡&amp;#13;&amp;#10;营业厅地址:未提供&amp;#13;&amp;#10;用户要求:要求处理回电，请协助谢谢&amp;#13;</t>
  </si>
  <si>
    <t>业务办理：用户要求将17671260777绑定为15572773999副卡，已为用户绑定成功，次月生效，满意</t>
  </si>
  <si>
    <t>BL202310181035581051</t>
  </si>
  <si>
    <t>李绪芬</t>
  </si>
  <si>
    <t>2023-10-18 17:03:28</t>
  </si>
  <si>
    <t>用户来电要求办理副卡免月租12个月这个活动，烦请后台协助处理</t>
  </si>
  <si>
    <t>业务办理：用户要求办理副卡免月租优惠，核实10月1日已生效副卡免月租12个月优惠活动，无需办理，用户满意。</t>
  </si>
  <si>
    <t>BL202310171344591898</t>
  </si>
  <si>
    <t>办理工单（2021版）&gt;&gt;增值/权益&gt;&gt;会员权益开通</t>
  </si>
  <si>
    <t>2023-10-18 14:54:30</t>
  </si>
  <si>
    <t>用户13135866718要求办理联通plus白银会员月卡0元/月，前台告知暂无改业务用户不认可坚持要求办理，请处理，谢谢</t>
  </si>
  <si>
    <t>BL202310171328451711</t>
  </si>
  <si>
    <t>赵艳青</t>
  </si>
  <si>
    <t>2023-10-18 14:45:15</t>
  </si>
  <si>
    <t>用户15549276851来电要求办理（联通plus白银会员0元/月），告知用户暂无相关情况用户不认可坚持要求办理并表示要投诉，烦请处理谢谢</t>
  </si>
  <si>
    <t>BL202310161959052008</t>
  </si>
  <si>
    <t>2023-10-18 14:05:15</t>
  </si>
  <si>
    <t>要求办理：联通plus黄金会员月卡0元/月（立即生效）</t>
  </si>
  <si>
    <t>BL202310161759510898</t>
  </si>
  <si>
    <t>李远兰</t>
  </si>
  <si>
    <t>2023-10-18 09:15:54</t>
  </si>
  <si>
    <t>15572709819命中精准预判服务场景:[65岁以上老人]&amp;#13;&amp;#10;用户要求办理0元联通plus黄金会员已告知用户暂时未查询到用户不认可&amp;#13;</t>
  </si>
  <si>
    <t>TS202310161448061244</t>
  </si>
  <si>
    <t>2023-10-18 18:08:33</t>
  </si>
  <si>
    <t>主办单位：湖北&amp;#10;客户类别：普通客户&amp;#10;10010是否打通：是&amp;#10;是否二次致电10015：是&amp;#10;是否联系：否&amp;#10;升级倾向：&amp;#10;号码归属省：湖北&amp;#10;SVIP等级：&amp;#10;1.问题类型:;&amp;#10;2.投诉类型:办理争议;&amp;#10;3.营业厅地址:;&amp;#10;4.位置信息:;&amp;#10;5.位置发生地:;&amp;#10;6.投诉内容:办理音乐子卡流量权益服务4900800400，转宜昌本地客服处理&amp;#10;8.办理业务的名称:音乐子卡&amp;#10;8.无法办理的渠道:联通营业厅&amp;#10;关联历史投诉流水号:其他问题，请手动查询</t>
  </si>
  <si>
    <t>业务办理①客户投诉产生的原因：客户反映开通音乐子卡流量权益服务问题&amp;#10;②客户投诉问题核查情况及解决方案：收到贵部转办后，我司立即组织调查。经核实，用户要求办理音乐子卡流量权益服务，需订购音乐子卡套餐才可使用，中国联通并未在任何官方入口宣传单独开通该服务。&amp;#10;只有音乐子卡套餐才能开通，我部无法为用户办理，如有疑问可在工作时间（08:30-12:00；14:00-17:30）联系07176921001、13032700872宜昌客服。如用户咨询，请前台10010话务中心代为解释，谢谢&amp;#10;③客户问题满意度：我司于2023-10-16  15:42:10联系客户未接。&amp;#10;④回单人:程李晶；联系电话：07176921001</t>
  </si>
  <si>
    <t>BL202310172056111607</t>
  </si>
  <si>
    <t>陈小鹏</t>
  </si>
  <si>
    <t>2023-10-18 16:18:27</t>
  </si>
  <si>
    <t>业务办理：用户要求办理联通PLUS白银会员月卡0元/月（立即生效），系统无勾选项，无法办理，因多次未联系上客户，已短信告知用户，如有疑问可在工作时间（08:30-12:00；14:00-17:30）致电我司宜昌联通13032700872，烦请前台代为转告</t>
  </si>
  <si>
    <t>TS202310171609052250</t>
  </si>
  <si>
    <t>2023-10-18 17:53:33</t>
  </si>
  <si>
    <t>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客服上报两天了还没有解决也没有电话回访&amp;#10;8.办理业务的名称:联通plus白银会员月卡0元/月&amp;#10;8.无法办理的渠道:中国联通APP</t>
  </si>
  <si>
    <t>业务办理①客户投诉产生的原因：联通plus白银会员月卡0元/月办理不成功。 &amp;#10;②客户投诉问题核查情况及解决方案：收到贵部转办后，我司立即组织调查。经核实，当前套餐无联通plus白银会员月卡0元/月勾选项，建议客户关注其他优惠活动。我司于2023-10-17 16:48:34联系客户解释。 &amp;#10;③客户问题满意度：一般。 &amp;#10;④回单人：颜晶  6921001"</t>
  </si>
  <si>
    <t>BL202310161634212231</t>
  </si>
  <si>
    <t>李述美</t>
  </si>
  <si>
    <t>2023-10-18 09:08:15</t>
  </si>
  <si>
    <t>要求办理：联通plus白银会员0元月卡，提供截图说明就是湖北的，请后台处理</t>
  </si>
  <si>
    <t>业务办理：用户要求办理联通PLUS白银会员月卡0元/月，已跟用户解释套餐不支持，无法办理，因多次未联系上客户，已发短信告知用户，如有疑问可在工作时间（08:30-12:00；14:00-17:30）致电我司宜昌联通13032700872，烦请前台代为转告</t>
  </si>
  <si>
    <t>BL202310171347251922</t>
  </si>
  <si>
    <t>左沁砚</t>
  </si>
  <si>
    <t>2023-10-18 09:22:41</t>
  </si>
  <si>
    <t>17683705171命中精准预判服务场景:[该用户有申诉倾向，请注意受理态度，查询近三天工单记录，积极解决用户问题。]&amp;#13;&amp;#10;用户进线，要求办理联通plus白银会员月卡0元/月，烦请处理。谢谢。</t>
  </si>
  <si>
    <t>BL202310181200422234</t>
  </si>
  <si>
    <t>王志亚</t>
  </si>
  <si>
    <t>2023-10-18 14:10:14</t>
  </si>
  <si>
    <t>13227283785命中精准预判服务场景:[65岁以上老人]&amp;#13;&amp;#10;要求续约宜昌目标用户99元档5G融合套餐3折优惠24月</t>
  </si>
  <si>
    <t>业务办理：用户要求办理套餐三折优惠，系统无勾选项，已协商11月8日办理月赠69元*12个月，立即生效，用户满意。</t>
  </si>
  <si>
    <t>BL202310180841482219</t>
  </si>
  <si>
    <t>尤祖清</t>
  </si>
  <si>
    <t>2023-10-18 14:11:02</t>
  </si>
  <si>
    <t>用户来电要求续约：宜昌目标用户99元档5G融合套餐3折优惠24月（次月生效），请尽快协助处理一下</t>
  </si>
  <si>
    <t>业务办理：用户要求办理套餐三折优惠，系统无勾选项，已协商11月办理月赠69元*12个月，立即生效，用户满意。</t>
  </si>
  <si>
    <t>BL202310181507591835</t>
  </si>
  <si>
    <t>杜军</t>
  </si>
  <si>
    <t>2023-10-18 16:08:33</t>
  </si>
  <si>
    <t>【2022年上工信部测评重保用户】沃特权送1个G的流量</t>
  </si>
  <si>
    <t>业务办理：用户要求办理沃特权送1个G流量，已跟用户解释清楚，我部无法办理，考虑用户感知，申请赠送1GB国内通用流量本月使用，满意。</t>
  </si>
  <si>
    <t>BL202310171739432393</t>
  </si>
  <si>
    <t>办理工单（2021版）&gt;&gt;业务变更&gt;&gt;捆绑副卡</t>
  </si>
  <si>
    <t>2023-10-18 14:18:20</t>
  </si>
  <si>
    <t>用户反映需要将18607208269号码变成15337403933的副卡称去营业厅办理不了本人不在本地要求上报公司上报公司处理联系电话13997667552</t>
  </si>
  <si>
    <t>业务办理：用户要求绑定为副卡使用，已按用户要求绑定在15337403933号码下作为副卡使用，次月生效，满意。</t>
  </si>
  <si>
    <t>BL202310171415562243</t>
  </si>
  <si>
    <t>陈蛟</t>
  </si>
  <si>
    <t>2023-10-18 11:10:25</t>
  </si>
  <si>
    <t>用户来电要续约星锐卡30元赠费12个月优惠合约(湖北)，请协助处理。</t>
  </si>
  <si>
    <t>业务办理：用户要求续办 星锐卡30元赠费12个月优惠合约 (湖北) ，已办理，立即生效，关于用户反馈8月份赠费未到帐，经核实，为用户7.6欠费停机，一直到8月11日才开机，停机会影响赠费到帐，考虑用户感知，申请补赠30元费用，24小时到帐，此费用不可打印发票，因多次未联系上客户，已短信告知用户，如有疑问可在工作时间（08:30-12:00；14:00-17:30）致电我司宜昌联通13032700872，烦请前台代为转告</t>
  </si>
  <si>
    <t>BL202310180935570235</t>
  </si>
  <si>
    <t>刘洁</t>
  </si>
  <si>
    <t>2023-10-18 14:06:47</t>
  </si>
  <si>
    <t>22年Q3Q4重点客户用户来电表示之前副卡都是不收费的，现在收费了，要求续订副卡免月租24个月（10元话费24个月）（湖北）-立即生效，业务号码15971640821，13697274631</t>
  </si>
  <si>
    <t>业务办理：用户要求续订副卡免月租优惠，已勾选0月租优惠，次月不再扣费，用户满意。</t>
  </si>
  <si>
    <t>BL202310181349070915</t>
  </si>
  <si>
    <t>谢海</t>
  </si>
  <si>
    <t>2023-10-18 14:26:47</t>
  </si>
  <si>
    <t>用户流量不够用，不愿订购流量包，要求赠送流量，解释无效，请处理、谢谢</t>
  </si>
  <si>
    <t>业务办理：用户要求赠送流量，考虑首次反映，申请为主副卡分别赠送0元5G国内流量，仅本月使用，用户满意。</t>
  </si>
  <si>
    <t>BL202310181039451120</t>
  </si>
  <si>
    <t>2023-10-18 17:06:01</t>
  </si>
  <si>
    <t>用户表示朋友办理的大王卡13040996911有100多G用户希望也改成一样的10GB流量奖励包-次月生效1用户表示改不了就销户了请求协助处理</t>
  </si>
  <si>
    <t>业务办理：用户要求转资腾讯大王卡并加开10GB流量奖励包-次月生效，已告知我部无权限办理，建议用户可到厅选择其他合适套餐，满意</t>
  </si>
  <si>
    <t>BL202310171331161736</t>
  </si>
  <si>
    <t>周俊峰</t>
  </si>
  <si>
    <t>2023-10-18 09:19:34</t>
  </si>
  <si>
    <t>用户要求办理0元plus会员解释不认可要投诉请处理谢谢</t>
  </si>
  <si>
    <t>业务办理：暂无0元plus会员，已解释，暂无法办理，多次联系用户未接听，已短信告知用户结果，若用户来电烦请代为解释或告知用户与本地服务监督热线13032700872（工作时间8:30-12:00 14:00-17:30）联系。</t>
  </si>
  <si>
    <t>TS202310170815052432</t>
  </si>
  <si>
    <t>2023-10-18 16:14:51</t>
  </si>
  <si>
    <t>主办单位：湖北&amp;#10;客户类别：首次投诉&amp;#10;10010是否打通：否&amp;#10;是否二次致电10015：是&amp;#10;是否联系：否&amp;#10;升级倾向：&amp;#10;号码归属省：湖北&amp;#10;SVIP等级：&amp;#10;1.问题类型:;&amp;#10;2.投诉类型:办理争议;&amp;#10;3.营业厅地址:;&amp;#10;4.位置信息:;&amp;#10;5.位置发生地:;&amp;#10;6.投诉内容:违规操作，以欺骗手段让我办理非本人申请的&amp;#10;8.办理业务的名称:联通营业厅&amp;#10;8.无法办理的渠道:联通营业厅</t>
  </si>
  <si>
    <t>业务办理：销户&amp;#10;①客户投诉产生的原因：用户反馈销户问题。&amp;#10;②客户投诉问题核查情况及解决方案：收到贵部转办后，我司立即组织调查。经核实，用户要求销户15671019448号码，挽留无效，已核对身份信息协助取消，因首充金额不可当月退，按用户要求余额以赠费的形式到帐17507200710号码上，合计97.13，24小时到帐，此费用费不可打印发票，满意。&amp;#10;③客户问题满意度：满意&amp;#10;④回单人：潘娥、联系方式：07176921001</t>
  </si>
  <si>
    <t>BL202310180908312422</t>
  </si>
  <si>
    <t>向柱玉</t>
  </si>
  <si>
    <t>2023-10-18 14:19:57</t>
  </si>
  <si>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沃悦读同步学钻石会员20元包&amp;#10;办理渠道:无&amp;#10;赔付月份：:2023年10月&amp;#10;返还倍率:单倍&amp;#10;赔付金额：:40&amp;#10;是否已经取消业务:是&amp;#10;是否承诺退费：:是&amp;#10;用户是否需要回复：:否&amp;#10;用户要求：:要求退费</t>
  </si>
  <si>
    <t>BL202310181441131499</t>
  </si>
  <si>
    <t>余沫龙</t>
  </si>
  <si>
    <t>2023-10-18 17:01:25</t>
  </si>
  <si>
    <t>[65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AR彩铃酷趣会员5G加油包（湖北）&amp;#10;办理渠道:湖北杭州翔羽线上业务代理(宜昌)&amp;#10;赔付月份：:2023年10月&amp;#10;返还倍率:单倍&amp;#10;赔付金额：:20&amp;#10;是否已经取消业务:是&amp;#10;是否承诺退费：:是&amp;#10;用户是否需要回复：:否&amp;#10;用户要求：:用户要求取消业务并退费，请尽快处理</t>
  </si>
  <si>
    <t>BL202310181142361997</t>
  </si>
  <si>
    <t>陈纪云</t>
  </si>
  <si>
    <t>2023-10-18 15:07:41</t>
  </si>
  <si>
    <t>&gt;业务号码&gt;13040971112；&gt;号码归属地&gt;宜昌；&gt;产品名称&gt;云加速5G畅玩加油包(湖北)；&gt;产品代码&gt;91295249；&gt;产品编码&gt;无；&gt;订购时间&gt;2023-10-1605:43:10；&gt;核查情况&gt;平台故障；&gt;不规范定制分类&gt;平台故障，无法判责；&gt;退费金额&gt;20元；&gt;退费时间&gt;2023-10-18；&gt;投诉内容&gt;&amp;#10;&amp;#10;高级模板内容：&amp;#10;赔付类型：:增值业务争议&amp;#10;CBSS账单扣费名称：:云加速5G畅玩加油包(湖北)&amp;#10;办理渠道:湖北杭州翔羽线上业务代理(宜昌)&amp;#10;赔付月份：:2023年10月&amp;#10;返还倍率:单倍&amp;#10;赔付金额：:20&amp;#10;是否已经取消业务:是&amp;#10;是否承诺退费：:是&amp;#10;用户是否需要回复：:否&amp;#10;用户要求：:退费</t>
  </si>
  <si>
    <t>BL202310180831332142</t>
  </si>
  <si>
    <t>2023-10-18 10:42:33</t>
  </si>
  <si>
    <t>&gt;业务号码&gt;13047179648；&gt;号码归属地&gt;宜昌；&gt;产品名称&gt;云加速5G畅玩加油包(湖北)；&gt;产品代码&gt;无；&gt;产品编码&gt;无；&gt;订购时间&gt;2023-08-3014:47:40；&gt;核查情况&gt;平台故障；&gt;不规范定制分类&gt;平台故障，无法判责；&gt;退费金额&gt;60元；&gt;退费时间&gt;2023-10-18；&gt;投诉内容&gt;&amp;#10;&amp;#10;高级模板内容：&amp;#10;赔付类型：:增值业务争议&amp;#10;CBSS账单扣费名称：:云加速5G畅玩加油包(湖北)&amp;#10;办理渠道:	湖北杭州翔羽线上业务代理&amp;#10;赔付月份：:2023年8月、2023年9月、2023年10月&amp;#10;返还倍率:单倍&amp;#10;赔付金额：:60&amp;#10;是否已经取消业务:是&amp;#10;是否承诺退费：:是&amp;#10;用户是否需要回复：:否&amp;#10;用户要求：:退费</t>
  </si>
  <si>
    <t>BL202310181536392153</t>
  </si>
  <si>
    <t>熊楚新</t>
  </si>
  <si>
    <t>2023-10-18 17:06:21</t>
  </si>
  <si>
    <t>&gt;业务号码&gt;13117277646；&gt;号码归属地&gt;宜昌；&gt;产品名称&gt;云加速5G畅玩加油包(湖北)；&gt;产品代码&gt;91295249；&gt;产品编码&gt;无；&gt;订购时间&gt;2023-10-1808:39:53；&gt;核查情况&gt;平台故障；&gt;不规范定制分类&gt;平台故障，无法判责；&gt;赠费金额&gt;20元；&gt;赠费时间&gt;2023.10.18；&gt;投诉内容&gt;&amp;#10;&amp;#10;高级模板内容：&amp;#10;赔付类型：:增值业务争议&amp;#10;CBSS账单扣费名称：:云加速5G畅玩加油包(湖北)&amp;#10;办理渠道:湖北杭州翔羽线上业务代理(宜昌)&amp;#10;赔付月份：:2023年10月&amp;#10;返还倍率:单倍&amp;#10;赔付金额：:20&amp;#10;是否已经取消业务:是&amp;#10;是否承诺退费：:是&amp;#10;用户是否需要回复：:否&amp;#10;用户要求：:退费</t>
  </si>
  <si>
    <t>BL202310171509360380</t>
  </si>
  <si>
    <t>刘连宏</t>
  </si>
  <si>
    <t>2023-10-18 14:26:23</t>
  </si>
  <si>
    <t>【2022年上工信部测评重保用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amp;#10;办理渠道:湖北杭州翔羽线上业务代理(宜昌)&amp;#10;赔付月份：:2023年10月&amp;#10;返还倍率:单倍&amp;#10;赔付金额：:20&amp;#10;是否已经取消业务:是&amp;#10;是否承诺退费：:是&amp;#10;用户是否需要回复：:否&amp;#10;用户要求：:退费</t>
  </si>
  <si>
    <t>TS202310181520002138</t>
  </si>
  <si>
    <t>2023-10-18 17:07:46</t>
  </si>
  <si>
    <r>
      <t/>
    </r>
    <r>
      <rPr>
        <sz val="11"/>
        <color theme="1"/>
        <rFont val="宋体"/>
        <family val="2"/>
      </rPr>
      <t>[65岁以上老人]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t>
    </r>
    <r>
      <rPr>
        <sz val="11"/>
        <color theme="1"/>
        <rFont val="Arial"/>
        <family val="2"/>
      </rPr>
      <t xml:space="preserve">	</t>
    </r>
    <r>
      <rPr>
        <sz val="11"/>
        <color theme="1"/>
        <rFont val="宋体"/>
        <family val="2"/>
      </rPr>
      <t>AR彩铃酷趣会员5G加油包（湖北）&amp;#10;争议月份:2023年9月、2023年10月&amp;#10;是否承诺退费:是&amp;#10;承诺退费金额:40&amp;#10;是否取消业务（如取消失败，需加上系统报错的提示）:是&amp;#10;是否需要回复:否&amp;#10;用户要求:退费。</t>
    </r>
  </si>
  <si>
    <t>TS202310181426390921</t>
  </si>
  <si>
    <t>王正翠</t>
  </si>
  <si>
    <t>2023-10-18 15:41:51</t>
  </si>
  <si>
    <t>用户主卡来电要求取消副卡15571721021业务云加速5G畅玩加油包，不愿认证身份号码信息，无法提供验证码，要求直接取消，下月再产生费用就投诉请处理谢谢</t>
  </si>
  <si>
    <t>TS202310181131330039</t>
  </si>
  <si>
    <t>李道夫</t>
  </si>
  <si>
    <t>2023-10-18 15:25:51</t>
  </si>
  <si>
    <t>[65岁以上老人]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云加速5G畅玩加油包(湖北)&amp;#13;&amp;#10;争议月份:2023年10月&amp;#13;&amp;#10;是否承诺退费:是&amp;#13;&amp;#10;承诺退费金额:20&amp;#13;&amp;#10;是否取消业务（如取消失败，需加上系统报错的提示）:未取消用户无法提供验证码烦请协助取消&amp;#13;&amp;#10;是否需要回复:否&amp;#13;&amp;#10;用户要求:渠道：湖北杭州翔羽线上业务代理(宜昌)&amp;#13;&amp;#10;我方已告知：这笔费用我们将在24小时内以赠送费的形式退还，到账后会有短信通知，赠送话费不能抵扣历史欠费、增值业务费和国际费用，不退不转，且抵扣的消费不能算在承诺低消保底消费中，也无法在月结发票中体现。&amp;#13;</t>
  </si>
  <si>
    <t>BL202310181257000427</t>
  </si>
  <si>
    <t>龚万虎</t>
  </si>
  <si>
    <t>2023-10-18 15:50:34</t>
  </si>
  <si>
    <t>&gt;业务号码&gt;13177097121；&gt;号码归属地&gt;宜昌；&gt;产品名称&gt;云加速5G畅玩加油包(湖北)；&gt;产品代码&gt;91295249；&gt;产品编码&gt;无；&gt;订购时间&gt;2023-10-1613:24:34；&gt;核查情况&gt;平台故障；&gt;不规范定制分类&gt;平台故障，无法判责；&gt;退费金额&gt;20元；&gt;退费时间&gt;2023-10-18；&gt;投诉内容&gt;&amp;#10;&amp;#10;高级模板内容：&amp;#10;赔付类型：:增值业务争议&amp;#10;CBSS账单扣费名称：:云加速5G畅玩加油包(湖北)&amp;#10;办理渠道:无&amp;#10;赔付月份：:2023年10月&amp;#10;返还倍率:单倍&amp;#10;赔付金额：:20&amp;#10;是否已经取消业务:是&amp;#10;是否承诺退费：:是&amp;#10;用户是否需要回复：:否&amp;#10;用户要求：:退费</t>
  </si>
  <si>
    <t>TS202310181026380911</t>
  </si>
  <si>
    <t>袁洪</t>
  </si>
  <si>
    <t>2023-10-18 15:00:15</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</si>
  <si>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电话营销业务资费争议,未经同意订购业务&amp;#13;&amp;#10;产品名称:AR彩铃酷趣会员5G加油包（湖北）&amp;#13;&amp;#10;争议月份:2023年10月&amp;#13;&amp;#10;是否承诺退费:是&amp;#13;&amp;#10;承诺退费金额:20&amp;#13;&amp;#10;是否取消业务（如取消失败，需加上系统报错的提示）:已取消&amp;#13;&amp;#10;是否需要回复:否&amp;#13;&amp;#10;用户要求:退费&amp;#13;</t>
  </si>
  <si>
    <t>TS202310180912231743</t>
  </si>
  <si>
    <t>郑昌华</t>
  </si>
  <si>
    <t>2023-10-18 14:19:30</t>
  </si>
  <si>
    <t>22年Q3Q4重点客户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AR彩铃酷趣会员5G加油包（湖北），热血都市畅听5G加油包（湖北）&amp;#13;&amp;#10;争议月份:2023年10月&amp;#13;&amp;#10;是否承诺退费:是&amp;#13;&amp;#10;承诺退费金额:40&amp;#13;&amp;#10;是否取消业务（如取消失败，需加上系统报错的提示）:是&amp;#13;&amp;#10;是否需要回复:否&amp;#13;&amp;#10;用户要求:用户称不知情办理业务，要求取消并退费，前台根据预处理流程承诺退费，请后台协助处理&amp;#13;</t>
  </si>
  <si>
    <t>BL202310181531022092</t>
  </si>
  <si>
    <t>陈光平</t>
  </si>
  <si>
    <t>2023-10-18 17:32:20</t>
  </si>
  <si>
    <t>&gt;业务号码&gt;13197338881；&gt;号码归属地&gt;宜昌；&gt;产品名称&gt;AR彩铃酷趣会员5G加油包（湖北）；&gt;产品代码&gt;91295250；&gt;产品编码&gt;无；&gt;订购时间&gt;2023-10-1516:50:08；&gt;核查情况&gt;平台故障；&gt;不规范定制分类&gt;平台故障，无法判责；&gt;退费金额&gt;20元；&gt;退费时间&gt;2023-10-18；&gt;投诉内容&gt;&amp;#10;高级模板内容：&amp;#10;赔付类型：:增值业务争议&amp;#10;CBSS账单扣费名称：:AR彩铃酷趣会员5G加油包（湖北）&amp;#10;办理渠道:湖北杭州翔羽线上业务代理(宜昌)&amp;#10;赔付月份：:2023年10月&amp;#10;返还倍率:单倍&amp;#10;赔付金额：:20&amp;#10;是否已经取消业务:是&amp;#10;是否承诺退费：:是&amp;#10;用户是否需要回复：:否&amp;#10;用户要求：:退还费用谢谢</t>
  </si>
  <si>
    <t>BL202310181209372345</t>
  </si>
  <si>
    <t>沈宏均</t>
  </si>
  <si>
    <t>2023-10-18 15:33:52</t>
  </si>
  <si>
    <t>&gt;业务号码&gt;13227268583；&gt;号码归属地&gt;宜昌；&gt;产品名称&gt;云加速5G畅玩加油包(湖北)；&gt;产品代码&gt;91295249；&gt;产品编码&gt;；&gt;订购时间&gt;2023-10-0817:55:38；&gt;核查情况&gt;平台故障；&gt;不规范定制分类&gt;平台故障，无法判责；&gt;退费金额&gt;20元；&gt;退费时间&gt;2023-10-18；&gt;投诉内容&gt;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湖北)&amp;#10;SP产品ID/元素ID：:2100242200&amp;#10;办理渠道:湖北杭州翔羽线上业务代理(宜昌)&amp;#10;赔付月份：:2023年10月&amp;#10;返还倍率:单倍&amp;#10;赔付金额：:20&amp;#10;是否已经取消业务:是&amp;#10;是否承诺退费：:是&amp;#10;用户是否需要回复：:否&amp;#10;用户要求：:赠款退费谢谢！</t>
  </si>
  <si>
    <t>BL202310181447431590</t>
  </si>
  <si>
    <t>张德洲</t>
  </si>
  <si>
    <t>2023-10-18 17:07:10</t>
  </si>
  <si>
    <t>&gt;业务号码&gt;13235636401；&gt;号码归属地&gt;宜昌；&gt;产品名称&gt;云加速5G畅玩加油包(湖北)，视频彩铃商务版标准20元包，沃阅读-5G畅阅-经管学堂20元，手机彩铃沃音乐精选10元包月；&gt;产品代码&gt;91295249，49004905，66001249，49004937；&gt;产品编码&gt;无，4900490501，6600124900，4900493700；&gt;订购时间&gt;2023-08-2308:19:52，2023-09-0512:01:20，2023-09-0512:08:24，2023-09-0700:09:53；&gt;核查情况&gt;平台故障；&gt;不规范定制分类&gt;平台故障，无法判责；&gt;退费金额&gt;20元，20元，20元，10元；&gt;退费时间&gt;2023-10-18；&gt;投诉内容&g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	视频彩铃商务版标准20元包/	沃阅读-5G畅阅-经管学堂20元/	手机彩铃沃音乐精选10元包月&amp;#10;办理渠道:SP平台订购&amp;#10;赔付月份：:2023年9月&amp;#10;返还倍率:单倍&amp;#10;赔付金额：:70&amp;#10;是否已经取消业务:是&amp;#10;是否承诺退费：:是&amp;#10;用户是否需要回复：:否&amp;#10;用户要求：:退费</t>
  </si>
  <si>
    <t>BL202310171538500719</t>
  </si>
  <si>
    <t>彭开英</t>
  </si>
  <si>
    <t>2023-10-18 09:13:19</t>
  </si>
  <si>
    <t>&gt;业务号码&gt;15607203859；&gt;号码归属地&gt;宜昌；&gt;产品名称&gt;AR视频彩铃酷趣会员15元包月；&gt;产品代码&gt;49007720；&gt;产品编码&gt;4900772000；&gt;订购时间&gt;2023-09-0521:38:42；&gt;核查情况&gt;平台故障；&gt;不规范定制分类&gt;平台故障，无法判责；&gt;退费金额&gt;30元；&gt;退费时间&gt;2023-10-17；&gt;投诉内容&gt;&amp;#10;高级模板内容：&amp;#10;赔付类型：:增值业务争议&amp;#10;CBSS账单扣费名称：:AR彩铃酷趣会员5G加油包（湖北）&amp;#10;办理渠道:/&amp;#10;赔付月份：:2023年9月、2023年10月&amp;#10;返还倍率:单倍&amp;#10;赔付金额：:40&amp;#10;是否已经取消业务:是&amp;#10;是否承诺退费：:是&amp;#10;用户是否需要回复：:否&amp;#10;用户要求：:要求退费</t>
  </si>
  <si>
    <t>BL202310181013500724</t>
  </si>
  <si>
    <t>袁邦敬</t>
  </si>
  <si>
    <t>2023-10-18 15:20:27</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</si>
  <si>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amp;#10;办理渠道:	湖北杭州翔羽线上业务代&amp;#10;赔付月份：:2023年10月&amp;#10;返还倍率:单倍&amp;#10;赔付金额：:20&amp;#10;是否已经取消业务:是&amp;#10;是否承诺退费：:是&amp;#10;用户是否需要回复：:是&amp;#10;用户要求：:退费</t>
  </si>
  <si>
    <t>BL202310171834570540</t>
  </si>
  <si>
    <t>张宏萍</t>
  </si>
  <si>
    <t>2023-10-18 11:16:17</t>
  </si>
  <si>
    <t>&gt;业务号码&gt;15671050816&gt;号码归属地&gt;宜昌；&gt;产品名称&gt;云加速5G畅玩加油包(湖北)；&gt;产品代码&gt;91295249；&gt;产品编码&gt;无；&gt;订购时间&gt;2023-09-1300:22:39；&gt;核查情况&gt;平台故障；&gt;不规范定制分类&gt;平台故障，无法判责；&gt;退费金额&gt;40元；&gt;退费时间&gt;2023年10月18日&gt;投诉内容&gt;&amp;#10;&amp;#10;高级模板内容：&amp;#10;赔付类型：:增值业务争议&amp;#10;CBSS账单扣费名称：:云加速5G畅玩加油包&amp;#10;办理渠道:湖北杭州翔羽线上业务&amp;#10;赔付月份：:2023年9月、2023年10月&amp;#10;返还倍率:单倍&amp;#10;赔付金额：:40&amp;#10;是否已经取消业务:是&amp;#10;是否承诺退费：:是&amp;#10;用户是否需要回复：:否&amp;#10;用户要求：:用户要求尽快退还费用</t>
  </si>
  <si>
    <t>BL202310161623572073</t>
  </si>
  <si>
    <t>曾勇</t>
  </si>
  <si>
    <t>2023-10-18 09:15:03</t>
  </si>
  <si>
    <t>&gt;业务号码&gt;16671004318；&gt;号码归属地&gt;宜昌；&gt;产品名称&gt;云加速5G畅玩加油包(湖北)；&gt;产品代码&gt;无；&gt;产品编码&gt;91295249；&gt;订购时间&gt;2023-10-1415:51:58；&gt;核查情况&gt;平台故障；&gt;不规范定制分类&gt;平台故障，无法判责；&gt;退费金额&gt;20元；&gt;退费时间&gt;2023年10月17日；&gt;投诉内容&gt;&amp;#10;&amp;#10;高级模板内容：&amp;#10;赔付类型：:增值业务争议&amp;#10;CBSS账单扣费名称：:云加速5G畅玩加油包(湖北)&amp;#10;办理渠道:无&amp;#10;赔付月份：:2023年10月&amp;#10;返还倍率:单倍&amp;#10;赔付金额：:20&amp;#10;是否已经取消业务:是&amp;#10;是否承诺退费：:是&amp;#10;用户是否需要回复：:否&amp;#10;用户要求：:退费</t>
  </si>
  <si>
    <t>BL202310181523072010</t>
  </si>
  <si>
    <t>项大桃</t>
  </si>
  <si>
    <t>2023-10-18 17:12:29</t>
  </si>
  <si>
    <t>&gt;业务号码&gt;18671721685；&gt;号码归属地&gt;宜昌；&gt;产品名称&gt;云加速5G畅玩加油包(湖北)；&gt;产品代码&gt;91295249；&gt;产品编码&gt;无；&gt;订购时间&gt;2023-10-1813:50:41；&gt;核查情况&gt;平台故障；&gt;不规范定制分类&gt;平台故障，无法判责；&gt;退费金额&gt;20元；&gt;退费时间&gt;2023年10月18日；&gt;投诉内容&gt;&amp;#10;高级模板内容：&amp;#10;赔付类型：:增值业务争议&amp;#10;CBSS账单扣费名称：:云加速5G畅玩加油包(湖北)&amp;#10;办理渠道:	湖北杭州翔羽线上业务代理(宜昌)vhbkfdx016&amp;#10;赔付月份：:2023年10月&amp;#10;返还倍率:单倍&amp;#10;赔付金额：:20&amp;#10;是否已经取消业务:是&amp;#10;是否承诺退费：:是&amp;#10;用户是否需要回复：:否&amp;#10;用户要求：:不用回电直接退费</t>
  </si>
  <si>
    <t>BL202310171642321650</t>
  </si>
  <si>
    <t>汪继富</t>
  </si>
  <si>
    <t>2023-10-18 10:07:18</t>
  </si>
  <si>
    <t>&gt;业务号码&gt;18671739916；&gt;号码归属地&gt;宜昌；&gt;产品名称&gt;AR彩铃酷趣会员5G加油包（湖北）；&gt;产品代码&gt;91295250；&gt;产品编码&gt;无；&gt;订购时间&gt;2023-09-1221:40:38；&gt;核查情况&gt;平台故障；&gt;不规范定制分类&gt;平台故障，无法判责；&gt;退费金额&gt;40元；&gt;退费时间&gt;2023-10-18；&gt;投诉内容&gt;&amp;#10;&amp;#10;高级模板内容：&amp;#10;赔付类型：:增值业务争议&amp;#10;CBSS账单扣费名称：:AR视频彩铃酷趣会员15元包月&amp;#10;SP产品ID/元素ID：:4900772000&amp;#10;办理渠道:公众中台订单中心_71b591k&amp;#10;赔付月份：:2023年9月、2023年10月&amp;#10;返还倍率:单倍&amp;#10;赔付金额：:40&amp;#10;是否已经取消业务:是&amp;#10;是否承诺退费：:是&amp;#10;用户是否需要回复：:否&amp;#10;用户要求：:退费</t>
  </si>
  <si>
    <t>BL202310171625461423</t>
  </si>
  <si>
    <t>信祖宝</t>
  </si>
  <si>
    <t>2023-10-18 10:23:17</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</si>
  <si>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湖北)&amp;#10;办理渠道:线上&amp;#10;赔付月份：:2023年10月&amp;#10;返还倍率:单倍&amp;#10;赔付金额：:20&amp;#10;是否已经取消业务:是&amp;#10;是否承诺退费：:是&amp;#10;用户是否需要回复：:否&amp;#10;用户要求：:尽快处理，用户不方便取消，要求后台取消退费</t>
  </si>
  <si>
    <t>TS202310171624430154</t>
  </si>
  <si>
    <t>朱宁芳</t>
  </si>
  <si>
    <t>2023-10-18 10:48:14</t>
  </si>
  <si>
    <t>用户非本机来电查询17671925997订购业务情况，解释需要验证信息，用户无法提供，对此不认可，要求投诉并回电处理，谢谢（联系电话：18872503203）</t>
  </si>
  <si>
    <t>业务管理-线上引流：用户反映云加速5G畅玩加油包(湖北)AA开通问题。经核实，湖北杭州翔羽线上业务代理(宜昌)于23.10月办理，(维系挽留)宜昌城区销维系团队已取消，由开通部门48小时内退费20元，此费用不可抵扣往月欠费及打印发票，用户满意。</t>
  </si>
  <si>
    <t>TS202310171215552419</t>
  </si>
  <si>
    <t>2023-10-18 09:02:21</t>
  </si>
  <si>
    <t>客户反馈自己未办理固话07176941995，表示自己被列入黑名单，自己无法新开户联通号，前台解释，客户不认可，烦请协助处理</t>
  </si>
  <si>
    <t>TS202310172039462183</t>
  </si>
  <si>
    <t>李艳飞</t>
  </si>
  <si>
    <t>2023-10-18 16:31:15</t>
  </si>
  <si>
    <t>&amp;#13;&amp;#10;高级模板内容：&amp;#13;&amp;#10;投诉问题描述:用户反映不知道如何领取券，请协助&amp;#13;&amp;#10;操作渠道:联通APP&amp;#13;&amp;#10;参加活动（套餐）名称:分期解耦5G299元直降4500元（社会渠道36期）-统一费率（湖北）&amp;#13;&amp;#10;页面提示:手机分期&amp;#13;&amp;#10;用户要求:请尽快处理&amp;#13;</t>
  </si>
  <si>
    <t>其他：客户反馈23.9月电子券未到账，核实23.9月主卡有停机，非正常开通状态导致电子券未到账，考虑客户感知，申请补赠23.9月电子券费用合计153.75元，24小时内到账，此费用不可打印账单发票，回访满意</t>
  </si>
  <si>
    <t>ZX202310171618262030</t>
  </si>
  <si>
    <t>2023-10-18 11:04:51</t>
  </si>
  <si>
    <t>用户要求办理联通PLUS白银会员0元，要求登记反馈，称要求之前联系其号码更改套餐的10016重新回电</t>
  </si>
  <si>
    <t>业务规则：经核实客户套餐不支持开通联通PLUS白银会员0元，现已联系客户解释，客户认可。</t>
  </si>
  <si>
    <t>ZX202310171706352446</t>
  </si>
  <si>
    <t>杨天成</t>
  </si>
  <si>
    <t>2023-10-18 11:18:55</t>
  </si>
  <si>
    <t>用户来电表示收到一个联通PLUS白银会员月卡0元/月活动短信，现在要求咨询办理，麻烦后台核实处理及时回复。</t>
  </si>
  <si>
    <t>业务规则：已告知客户套餐不支持办理联通PLUS白银会员月卡0元/月，客户认可。</t>
  </si>
  <si>
    <t>ZX202310171453331282</t>
  </si>
  <si>
    <t>071700049562</t>
  </si>
  <si>
    <t>尚秀涛</t>
  </si>
  <si>
    <t>2023-10-18 09:04:00</t>
  </si>
  <si>
    <t>#2022重保客户#表示自己要销户不愿意去营业厅要求公司处理回复</t>
  </si>
  <si>
    <t>业务规则：用户对宽带欠费停机规则不满，用户反馈宽带停机未有通知停机不认可，已跟用户解释清楚，并按用户要求取消宽带，考虑用户感知，申请退本月剩下天数宽带费用，合计26元现金到帐17707281888号码，24小时到帐，此费用不可打印发票，满意。</t>
  </si>
  <si>
    <t>ZX202310170917180993</t>
  </si>
  <si>
    <t>2023-10-18 09:08:08</t>
  </si>
  <si>
    <t>&amp;#13;&amp;#10;高级模板内容：&amp;#13;&amp;#10;问题描述:用户对前期工单ZX202310150956520777处理结果不认可，要求重新回复处理&amp;#13;&amp;#10;第二联系方式:15872864268&amp;#13;&amp;#10;销户原因:不使用了&amp;#13;&amp;#10;用户要求:要求尽快处理，否则去工信部投诉&amp;#13;</t>
  </si>
  <si>
    <t>业务规则：用户需办理销户，营业厅已明示相关规则，查询号码于9月开户新卡，解释套餐优惠性同意先使用，后期如需注销会自行携带身份证原件前往校园营业厅办理销户，满意。</t>
  </si>
  <si>
    <t>TS202310170951111506</t>
  </si>
  <si>
    <t>王阳春</t>
  </si>
  <si>
    <t>:号卡配送问题&amp;#10;:号卡一直未送达&amp;#10;:已退单&amp;#10;判断省分:其他省份&amp;#10;:&amp;#10;&amp;#10;高级模板内容：&amp;#10;投诉问题描述:见商城订单：1963101684516961，用户表示号卡被不知情退单，用户对此不认可，要求我方核实是什么原因并处理&amp;#10;办理渠道:中国联通APP&amp;#10;订单号:1963101684516961&amp;#10;身份证号码:用户没有提供&amp;#10;用户要求:核查处理</t>
  </si>
  <si>
    <t>业务规则：经核实因客户订购产品已下架，故中午订单审核未通过，现已联系客户解释，客户认可。</t>
  </si>
  <si>
    <t>TS202310171552031878</t>
  </si>
  <si>
    <t>2023-10-18 14:52:47</t>
  </si>
  <si>
    <t>&amp;#13;&amp;#10;高级模板内容：&amp;#13;&amp;#10;投诉问题描述:用户15572716195无定向流量产品，但开启流量使用小红书时提示：已开启免流量，前台告知用户无免流情况可能是使用了其他号码的流量，用户不认可。用户要求：核查告知具体免流情况，请处理，谢谢&amp;#13;&amp;#10;争议定向流量包产品名称:用户未订购&amp;#13;&amp;#10;订购渠道:未订购&amp;#13;&amp;#10;订购日期:2023-10-17&amp;#13;&amp;#10;用户要求:核查告知具体免流情况&amp;#13;</t>
  </si>
  <si>
    <t>业务规则：已告知用户套餐内为全国流量，不存在定向流量，建议用户核查是否存在双卡设置问题。用户知晓满意</t>
  </si>
  <si>
    <t>TS202310171051340452</t>
  </si>
  <si>
    <t>韦春金</t>
  </si>
  <si>
    <t>2023-10-18 13:36:21</t>
  </si>
  <si>
    <t>&amp;#13;&amp;#10;高级模板内容：&amp;#13;&amp;#10;投诉问题描述:用户来电表示之前套餐折扣到期没有短信提示，扣了每个月239元，用户对此不认可&amp;#13;&amp;#10;争议月份:2023年8月、2023年9月、2023年10月&amp;#13;&amp;#10;争议金额:432.9&amp;#13;&amp;#10;用户要求:用户要求联系处理&amp;#13;</t>
  </si>
  <si>
    <t>业务规则：因合约到期无提醒不认可，申请转资 畅爽冰激凌5G套餐199元（基础版）办理存量5G畅爽套餐享139元赠费 湖北，合约期12个月，并申请减免8-9月套餐差价278元，次月7日前退费到账，不可打印发票，满意</t>
  </si>
  <si>
    <t>TS202310181130470015</t>
  </si>
  <si>
    <t>2023-10-18 14:22:16</t>
  </si>
  <si>
    <t>&amp;#13;&amp;#10;高级模板内容：&amp;#13;&amp;#10;投诉问题描述:没有找到对应的领取入口&amp;#13;&amp;#10;操作渠道:联通畅视公众号&amp;#13;&amp;#10;参加活动（套餐）名称:湖北2I专享39元25GB/100分钟5G彩铃&amp;#13;&amp;#10;页面提示:无领取权益&amp;#13;&amp;#10;用户要求:要求核实给与回复&amp;#13;</t>
  </si>
  <si>
    <t>业务规则：因会员权益规则无法满足客户需求，已按客户要求勾选全家桶超级会员（黄金版），考虑客户感知，申请减免23.10-11月流量包费用合计60元，24小时内到账，此费用不可打印账单发票，回访满意</t>
  </si>
  <si>
    <t>TS202310171609342263</t>
  </si>
  <si>
    <t>吴永爱</t>
  </si>
  <si>
    <t>2023-10-18 09:11:47</t>
  </si>
  <si>
    <t>&amp;#13;&amp;#10;高级模板内容：&amp;#13;&amp;#10;投诉问题描述:用户来电反馈当时办卡时告知是20元月租，但现在每月30元月租，要求尽快核查处理&amp;#13;&amp;#10;业务名称:小天卡-2023&amp;#13;&amp;#10;宣传渠道:其他:校园办理&amp;#13;&amp;#10;宣传内容:20元月租&amp;#13;&amp;#10;实际情况:30元月租&amp;#13;&amp;#10;用户要求:要求尽快核查处理，联系方式：18671754163&amp;#13;</t>
  </si>
  <si>
    <t>业务规则：用户表示入网时告知第一年20元/月，实际未操作赠费，已为用户申请预存话费享10元/月话费优惠12个月（湖北），用户认可满意</t>
  </si>
  <si>
    <t>TS202310171636570492</t>
  </si>
  <si>
    <t>王峰</t>
  </si>
  <si>
    <t>2023-10-18 13:38:56</t>
  </si>
  <si>
    <t>&amp;#13;&amp;#10;高级模板内容：&amp;#13;&amp;#10;投诉问题描述:定向免流范围不清楚&amp;#13;&amp;#10;争议定向流量包产品名称:联通公免流量&amp;#13;&amp;#10;订购渠道:未知&amp;#13;&amp;#10;订购日期:2023-10-17&amp;#13;&amp;#10;用户要求:用户称通过中国联通APP查询目前有2G的公免流量，每个月因为这个公免流量，都会导致自己套餐内的专属流量不能使用，已向用户解释公免流量不影响套餐内流量使用，用户不认可，要求我方核实处理&amp;#13;</t>
  </si>
  <si>
    <t>业务规则：用户对公免流量使用规则不满，经核实，用户表示每个月2GB公免流量，导致套餐内的专属流量不能使用，已跟用户解释清楚公免流量不影响套餐内流量使用，用户表示满意。</t>
  </si>
  <si>
    <t>BL202310161225371553</t>
  </si>
  <si>
    <t>办理工单（2021版）&gt;&gt;提醒服务&gt;&gt;账单短信提醒取消</t>
  </si>
  <si>
    <t>李玉</t>
  </si>
  <si>
    <t>2023-10-18 09:09:48</t>
  </si>
  <si>
    <t>用户来电要求取消短信提醒账单的功能，认为这个功能严重影响了自己，前台已作解释，用户依旧不认可，称自己有多张号卡根本不需要这个功能，请尽快处理，谢谢</t>
  </si>
  <si>
    <t>业务规则：融合账单无法取消，已解释，用户知晓，满意</t>
  </si>
  <si>
    <t>TS202310181329092394</t>
  </si>
  <si>
    <t>2G业务</t>
  </si>
  <si>
    <t>2023-10-18 15:50:35</t>
  </si>
  <si>
    <t>账户:用户反馈自己办理一张卡，卡号是17302010728，要求用户必须充值100元话费，用户询问卖卡的那个，卖家说没有这回事，而且态度特别不好，要求核实这个快递员是哪个快递公司的，要求投诉这个快递员（快递员电话18695061233）（前期工单ZX202310181140022519状态：待回访）</t>
  </si>
  <si>
    <t>业务规则：用户对号卡激活充值规则不满，经核实，17302010728号码归属地广东，资费为亲子卡。宜昌配送人员根据开户规则，为避免弃卡风险，建议用户充值话费，已向用户解释开户流程，表示知晓。</t>
  </si>
  <si>
    <t>TS202310171608112219</t>
  </si>
  <si>
    <t>李娜娜</t>
  </si>
  <si>
    <t>2023-10-18 10:06:46</t>
  </si>
  <si>
    <t>用户对不使用副卡专属流量先使用主卡流量不认可要求核实处理</t>
  </si>
  <si>
    <t>业务规则:用户对家庭群组化副卡10G国内流量不能优先使用规则不满，已跟用户解释清楚，并按用户要求取消，重新勾选副卡0元，次月生效，考虑用户感知，申请赠送10GB抽奖流量到主卡上本月使用，满意。</t>
  </si>
  <si>
    <t>TS202310171154001961</t>
  </si>
  <si>
    <t>投诉工单（2021版）&gt;&gt;融合&gt;&gt;【产品及计费使用】计交费及发票&gt;&gt;对滞纳金/历史欠费/违约金有争议</t>
  </si>
  <si>
    <t>蔡介雄</t>
  </si>
  <si>
    <t>2023-10-18 10:21:19</t>
  </si>
  <si>
    <t>【2022年上工信部测评重保用户】&amp;#13;&amp;#10;高级模板内容：&amp;#13;&amp;#10;投诉问题描述:用户来电对自己往月欠费不认可表示自己没有使用为什么还扣费已解释6月正常消费有扣取月租费用，用户不认可&amp;#13;&amp;#10;争议业务名称:月租消费&amp;#13;&amp;#10;争议月份:2023年6月&amp;#13;&amp;#10;争议金额:129.39&amp;#13;&amp;#10;用户要求:核实表示自己没有使用为什么会扣费，已解释月租正常扣费不认可要求加急处理必须保证自己手机能正常使用，辛苦核实联系&amp;#13;</t>
  </si>
  <si>
    <t>业务规则：用户对六月份号码停机扣整月月租规则不满，已跟用户解释清楚，考虑用户感知，申请退23.6月月租费用，合计119元，24小时到帐，此费用不可打印发票，满意。</t>
  </si>
  <si>
    <t>TS202310171843350661</t>
  </si>
  <si>
    <t>2023-10-18 10:15:28</t>
  </si>
  <si>
    <t>用户来电称赠费105没有到账，没有短信提示，自己不愿意去查，打电话一直在骂，已告知用户查询话费余额短信方式，用户一直骂人无法沟通，要求每个月下发自动下发话费余额和套餐资费扣除多少，请核实处理</t>
  </si>
  <si>
    <t>业务规则：用户反馈105元赠费未到账问题，2023-10-14 16:07:46已为用户赠费到账，抵扣本月消费后可用余额为现金96.23元+赠费77元，合计剩余173.23元。用户要求设置短信提醒剩余话费，已为用户订购成功，满意</t>
  </si>
  <si>
    <t>TS202310171931041343</t>
  </si>
  <si>
    <t>李华元</t>
  </si>
  <si>
    <t>2023-10-18 17:11:47</t>
  </si>
  <si>
    <t>&amp;#13;&amp;#10;高级模板内容：&amp;#13;&amp;#10;投诉问题描述:用户来电之前工作人员告知用户此号无月租&amp;#13;&amp;#10;业务名称:宝卡Pro&amp;#13;&amp;#10;宣传渠道:网厅&amp;#13;&amp;#10;宣传内容:宝卡Pro无月租&amp;#13;&amp;#10;实际情况:宝卡Pro29元&amp;#13;&amp;#10;用户要求:解释不认可,请核实处理&amp;#13;</t>
  </si>
  <si>
    <t>业务规则：用户反映办理宝卡Pro套餐是告知无月租，已联系用户解释我司无无月租套餐，建议用户选择合适套餐，用户知晓一般</t>
  </si>
  <si>
    <t>TS202310180925422034</t>
  </si>
  <si>
    <t>2023-10-18 16:04:17</t>
  </si>
  <si>
    <t>&amp;#13;&amp;#10;高级模板内容：&amp;#13;&amp;#10;投诉问题描述:用户来电称自己看到我方宣传单宣传资费到299就可以参与购机活动，但需要提高消费，用户对此不认可，要求我方核实让自己参与活动，已告知前期联系客户经理申请，用户称客户经理给自己打了电话还是要提高消费，用户不满称不解决就投诉12315，请核实处理&amp;#13;&amp;#10;业务名称:预存话费购机&amp;#13;&amp;#10;宣传渠道:其他:宣传单&amp;#13;&amp;#10;宣传内容:宣传资费到299就可以参与购机活动&amp;#13;&amp;#10;实际情况:需要提高消费&amp;#13;&amp;#10;用户要求:用户来电称自己看到我方宣传单宣传资费到299就可以参与购机活动，但需要提高消费，用户对此不认可，要求我方核实让自己参与活动，已告知前期联系客户经理申请，用户称客户经理给自己打了电话还是要提高消费，用户不满称不解决就投诉12315，请核实处理&amp;#13;</t>
  </si>
  <si>
    <t>业务规则：用户反映合约机办理规则的问题，经核实，为长阳政企开展合约购机活动，客户经理与用户协商通过新开户号码办理此活动，我部协助注销本机号码绑定的宽带、副卡，并转资福多多29元，次月绑定至新号码作为副卡使用，用户满意。</t>
  </si>
  <si>
    <t>TS202310171943471540</t>
  </si>
  <si>
    <t>2023-10-18 14:30:50</t>
  </si>
  <si>
    <t>&amp;#13;&amp;#10;高级模板内容：&amp;#13;&amp;#10;投诉问题描述:客户要求把校园基站流量转100G到国内流量里面&amp;#13;&amp;#10;业务名称:100元100G校园基站流量（湖北）立即&amp;#13;&amp;#10;宣传渠道:营业厅&amp;#13;&amp;#10;宣传内容:校园基站流量可以转为国内流量&amp;#13;&amp;#10;实际情况:不可转&amp;#13;&amp;#10;用户要求:校园基站流量转为国内流量&amp;#13;</t>
  </si>
  <si>
    <t>业务规则：用户反映流量使用规则。经核实，校园流量不支持转为国内流量，该套餐专为学生在校使用配置，已向用户解释，表示知晓。</t>
  </si>
  <si>
    <t>TS202310181510191905</t>
  </si>
  <si>
    <t>黄廷富</t>
  </si>
  <si>
    <t>2023-10-18 16:56:14</t>
  </si>
  <si>
    <t>套餐查询:&amp;#13;&amp;#10;判断用户产品中是否有基站优惠产品:是&amp;#13;&amp;#10;判断用户是否在优惠区域内使用:在优惠范围内&amp;#13;&amp;#10;建议用户通过APP查询详单进行核实:不认可/已经查询过&amp;#13;&amp;#10;判断省分:非贵州&amp;#13;&amp;#10;:&amp;#13;&amp;#10;&amp;#13;&amp;#10;高级模板内容：&amp;#13;&amp;#10;投诉问题描述:用户来电反馈自己有小区基站流量200G，却不知道在哪里使用，请工作人员核实后告知&amp;#13;&amp;#10;是否剩余小区优惠:是&amp;#13;&amp;#10;实际使用地:*&amp;#13;&amp;#10;是否在优惠范围:是&amp;#13;&amp;#10;涉及金额:-1&amp;#13;&amp;#10;是否已解释可能超出优惠范围:是&amp;#13;&amp;#10;涉及时间范围:2023-10-01～2023-10-01&amp;#13;&amp;#10;用户要求:尽快核实回复&amp;#13;</t>
  </si>
  <si>
    <t>业务规则：用户要求核实工友卡免流范围，已告知用户仅限宜昌范围工业园区内免流200G，用户知晓满意</t>
  </si>
  <si>
    <t>TS202310171313431040</t>
  </si>
  <si>
    <t>周光建</t>
  </si>
  <si>
    <t>2023-10-18 16:18:39</t>
  </si>
  <si>
    <t>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在线客服办不了，要求后台办理&amp;#10;8.办理业务的名称:联通plus白银会员月卡0元/月(立即生&amp;#10;8.无法办理的渠道:中国联通APP</t>
  </si>
  <si>
    <t>业务规则①客户基本信息：业务号码：13177055339、客户姓名：周光建、套餐情况：腾讯大王卡； 客户反映开通联通plus白银会员月卡0元/月的问题。&amp;#10;②首次联系客户时间： 2023-10-17 14:15:17 ； &amp;#10;③投诉核查处理情况：收到贵部转办后，我司立即组织调查 。经核实，客户套餐不支持开通联通plus白银会员月卡0元/月，无法办理，因多次未联系上客户，如有疑问可在工作时间（08:30-12:00；14:00-17:30）致电我司宜昌联通13032700872。&amp;#10;④答复客户时间及客户满意度评价相关信息：我司于2023-10-17 14:15:17多次未联系上。回单人：王宜艳&amp;#10;⑤投诉核查关联材料：无</t>
  </si>
  <si>
    <t>TS202310172330060676</t>
  </si>
  <si>
    <t>王金波</t>
  </si>
  <si>
    <t>2023-10-18 10:34:37</t>
  </si>
  <si>
    <t>#2022重保客户#主办单位：湖北&amp;#10;客户类别：普通客户&amp;#10;10010是否打通：否&amp;#10;是否二次致电10015：是&amp;#10;是否联系：否&amp;#10;升级倾向：&amp;#10;号码归属省：湖北&amp;#10;SVIP等级：&amp;#10;1.问题类型:;&amp;#10;2.投诉类型:月固定费争议;&amp;#10;3.营业厅地址:;&amp;#10;4.位置信息:;&amp;#10;5.位置发生地:;&amp;#10;6.投诉内容:我要求赔偿我一年的月租费，当时携号转网过来，业务员办理的时候说了，副卡不要钱。我现在每个月都收取了费用。还有永久免除我的副卡费用。我可以永久使用联通的。&amp;#10;202310基本套餐费:15.49&amp;#10;202309基本套餐费:20&amp;#10;202308基本套餐费:20&amp;#10;202307基本套餐费:20&amp;#10;202306基本套餐费:20&amp;#10;202305基本套餐费:20</t>
  </si>
  <si>
    <t>业务规则①客户基本信息：业务号码：13317579797、客户姓名：王金波、套餐情况：联通王卡亲情卡； 客户反映副卡的问题。&amp;#10;②首次联系客户时间： 2023-10-18 10:19:06 ； &amp;#10;③投诉核查处理情况：收到贵部转办后，我司立即组织调查 。经核实因客户副卡无法申请免费，现办理赠费活动120元，每月到账10元，另申请减免一年副卡功能费用120元，24小时到账，此费用不可打印发票，客户满意&amp;#10;④答复客户时间及客户满意度评价相关信息：我司于2023-10-18 10:19:06联系客户解释说明，客户认可满意。回单人：王宜艳&amp;#10;⑤投诉核查关联材料：无</t>
  </si>
  <si>
    <t>TS202310171315061064</t>
  </si>
  <si>
    <t>2023-10-18 16:05:13</t>
  </si>
  <si>
    <t>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在线办不了要求后台办理&amp;#10;8.办理业务的名称:联通plus白银会员月卡0元/月(立即生&amp;#10;8.无法办理的渠道:中国联通APP</t>
  </si>
  <si>
    <t>业务规则①客户基本信息：业务号码：15671055675、客户姓名：周旭、套餐情况：腾讯大王卡； 客户反映开通联通plus白银会员月卡0元/月的问题。&amp;#10;②首次联系客户时间： 2023-10-17 14:15:17 ； &amp;#10;③投诉核查处理情况：收到贵部转办后，我司立即组织调查 。经核实，客户套餐不支持开通联通plus白银会员月卡0元/月，因多次未联系上客户，如有疑问可在工作时间（08:30-12:00；14:00-17:30）致电我司宜昌联通13032700872&amp;#10;④答复客户时间及客户满意度评价相关信息：我司于2023-10-17 14:15:17多次未联系上客户。回单人：王宜艳&amp;#10;⑤投诉核查关联材料：无</t>
  </si>
  <si>
    <t>TS202310161543230173</t>
  </si>
  <si>
    <t>2023-10-18 16:16:07</t>
  </si>
  <si>
    <t>主办单位：湖北&amp;#10;客户类别：普通客户&amp;#10;10010是否打通：是&amp;#10;是否二次致电10015：是&amp;#10;是否联系：是&amp;#10;升级倾向：无&amp;#10;号码归属省：湖北&amp;#10;SVIP等级：&amp;#10;----&amp;#13;&amp;#10;高级模板内容：&amp;#13;&amp;#10;客户核心诉求及问题补充:用户来电表示自己之前用的都是IPV4公网IP，称现在被回收了，用户不认可，请尽快联系，谢谢&amp;#13;</t>
  </si>
  <si>
    <t>业务规则①客户基本信息：业务号码：15671066138、客户姓名：陈亮、套餐情况：5G副卡基本套餐(优享服务)； 客户反映取消业务的问题。&amp;#10;②首次联系客户时间： 2023-10-18 09:44:51 ； &amp;#10;③投诉核查处理情况：收到贵部转办后，我司立即组织调查 。经核实，客户因安装监控需IPV4公网IP，现营服已发起申请，建议客户耐心等待审批结果，客户认可&amp;#10;④答复客户时间及客户满意度评价相关信息：我司于2023-10-18 09:44:51联系客户解释说明，客户认可满意。回单人：王宜艳&amp;#10;⑤投诉核查关联材料：无</t>
  </si>
  <si>
    <t>TS202310161142232403</t>
  </si>
  <si>
    <t>2023-10-18 09:29:33</t>
  </si>
  <si>
    <t>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办理音乐子卡流量权益服务4900800400，转宜昌本地客服处理&amp;#10;8.办理业务的名称:音乐子卡流量权益服务&amp;#10;8.无法办理的渠道:10010客服热线</t>
  </si>
  <si>
    <t>业务规则①客户基本资料：业务号码：15872533322、客户姓名：刘耘、套餐情况：亲情卡；客户反映订购音乐子卡流量权益服务的问题； &amp;#10;②首次联系客户时间：2023-10-16 12:02:00&amp;#10;③投诉核查处理情况：收到贵部转办，我司立即组织核查，经核实，核实用户套餐不支持办理，无法办理，已解释，满意度一般 &amp;#10;④答复客户时间及客户满意度评价：根据上述核实情况，我司于2023-10-16 12:02:00联系客户满意度一般，回单人：胡春燕、联系方式：07176921001&amp;#10;⑤投诉核查关联材料：无。"</t>
  </si>
  <si>
    <t>TS202310161940090251</t>
  </si>
  <si>
    <t>071700134639</t>
  </si>
  <si>
    <t>张红</t>
  </si>
  <si>
    <t>2023-10-18 10:04:14</t>
  </si>
  <si>
    <t>用户反映在2023-06-1117:47:41枝江市董市镇联胜合作营业厅(自建他营)开通的沃家神眼（云台机）-10元/月（24个月）（湖北）是未经同意办理的，已和家里人确认未申请过该服务，也没有联通摄像头。要求公司核实原因，取消并联系电话15607203859</t>
  </si>
  <si>
    <t>业务规则：经核实，2023-06-11 17:47:41枝江市董市镇联胜合作营业厅(自建他营)开通的沃家神眼（云台机）-10元/月（24个月）（湖北）未用户自行到厅办理，且已将设备带走，营业厅已联系用户解释未正常收费，用户认可满意</t>
  </si>
  <si>
    <t>TS202310171014172017</t>
  </si>
  <si>
    <t>向正生</t>
  </si>
  <si>
    <t>2023-10-18 09:02:54</t>
  </si>
  <si>
    <t>&amp;#13;&amp;#10;高级模板内容：&amp;#13;&amp;#10;投诉问题描述:用户强烈表示自己没有办理流量包合约10元档12期（立即生效），解释是购买了对应设备进行订购流量包，不认可，请协助核实处理，谢谢&amp;#13;&amp;#10;争议业务名称:流量包合约10元档12期（立即生效）&amp;#13;&amp;#10;受理渠道:	湖北省宜昌市OMO&amp;#13;&amp;#10;争议月份:2023年10月&amp;#13;&amp;#10;争议费用:10&amp;#13;&amp;#10;一线客服在系统里:未取消，请后台协助处理&amp;#13;&amp;#10;是否承诺退费:否&amp;#13;&amp;#10;用户要求:要求退订业务并退费&amp;#13;</t>
  </si>
  <si>
    <t>业务规则：用户对自行办理流量包合约10元档12期（立即生效）产生扣费不认可，以为用用户取消，考虑用户使用感知，已为用户申请减免本月费用10元，24小时内赠费到账，不可打印发票，满意</t>
  </si>
  <si>
    <t>BL202310181621510286</t>
  </si>
  <si>
    <t>朱家华</t>
  </si>
  <si>
    <t>2023-10-18 16:30:18</t>
  </si>
  <si>
    <t>22年Q3Q4重点客户用户要求取消线上为其‘网龄计划合约包K’此业务，尽快处理并回复</t>
  </si>
  <si>
    <t>TS202310181133230079</t>
  </si>
  <si>
    <t>2023-10-18 14:30:40</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</si>
  <si>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副卡分户&amp;#10;副卡分户违约金已给营业厅，但显示还是有副卡，宽带销户设备已给营业厅，但显示还是有宽带账号</t>
  </si>
  <si>
    <t>"业务取消①客户投诉产生的原因：合约限制办理携转不成功。 &amp;#10;②客户投诉问题核查情况及解决方案：收到贵部转办后，我司立即组织调查。经核实，（西陵 ）客户要求注销宽带，挽留无效，客服部取消。我司于2023-10-18 14:19:34联系客户解释。 &amp;#10;③客户问题满意度：满意。 &amp;#10;④回单人：颜晶  6921001"</t>
  </si>
  <si>
    <t>TS202310181235241424</t>
  </si>
  <si>
    <t>杨开科</t>
  </si>
  <si>
    <t>2023-10-18 16:51:07</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</si>
  <si>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网用不成，话费太贵了，要求把网取消了副卡也取消了，改成最低消费</t>
  </si>
  <si>
    <t>"业务取消①客户投诉产生的原因：合约限制办理携转不成功。 &amp;#10;②客户投诉问题核查情况及解决方案：收到贵部转办后，我司立即组织调查。经核实，（夷陵雾渡河）客户要求注销副卡及宽带，挽留无效，客服部取消。我司于2023-10-18 16:40:34联系客户解释。 &amp;#10;③客户问题满意度：满意。 &amp;#10;④回单人：颜晶  6921001"</t>
  </si>
  <si>
    <t>ZX202310171452191274</t>
  </si>
  <si>
    <t>陈艳萍</t>
  </si>
  <si>
    <t>2023-10-18 09:16:45</t>
  </si>
  <si>
    <t>用户来电要求取消宽带（071700945130）不愿到厅，请处理。</t>
  </si>
  <si>
    <t>业务取消（当阳城区）：实装宽带，挽留无效，已取消，客户满意。</t>
  </si>
  <si>
    <t>ZX202310171404480810</t>
  </si>
  <si>
    <t>071703829432</t>
  </si>
  <si>
    <t>刘明旺</t>
  </si>
  <si>
    <t>2023-10-18 14:15:51</t>
  </si>
  <si>
    <t>用户反映未办理宽带，要求销户，请处理并回复</t>
  </si>
  <si>
    <t>业务取消（西陵）虚拟宽带，已为用户注销并按要求转资8元全国流量王套餐，次月生效，满意</t>
  </si>
  <si>
    <t>ZX202310171136162265</t>
  </si>
  <si>
    <t>071700408408</t>
  </si>
  <si>
    <t>张圣勇</t>
  </si>
  <si>
    <t>2023-10-18 14:16:59</t>
  </si>
  <si>
    <t>22年Q3Q4重点客户判断省分:湖北&amp;#13;&amp;#10;:被动办理宽带&amp;#13;&amp;#10;:不需要&amp;#13;&amp;#10;:&amp;#13;&amp;#10;&amp;#13;&amp;#10;高级模板内容：&amp;#13;&amp;#10;问题描述:该用户来电反映：称自己没有办理过宽带，被绑定，坚持要求我方取消，&amp;#13;&amp;#10;第二联系方式:13227282158&amp;#13;&amp;#10;销户原因:被动开通的&amp;#13;&amp;#10;用户要求:要求尽快核实处理，联系本机。&amp;#13;</t>
  </si>
  <si>
    <t>业务取消（西陵营服中心）：客户要求注销实装宽带，联系客户表示暂不注销，回访满意</t>
  </si>
  <si>
    <t>ZX202310181357261148</t>
  </si>
  <si>
    <t>071701069731</t>
  </si>
  <si>
    <t>徐路</t>
  </si>
  <si>
    <t>2023-10-18 15:21:36</t>
  </si>
  <si>
    <t>&amp;#13;&amp;#10;高级模板内容：&amp;#13;&amp;#10;问题描述:要求销户宽带取消	2I承诺低消39元宽带优惠资费表示自己没有安装不便到厅要求在线下注销&amp;#13;&amp;#10;第二联系方式:16671006101&amp;#13;&amp;#10;销户原因:不知情&amp;#13;&amp;#10;用户要求:尽快处理&amp;#13;</t>
  </si>
  <si>
    <t>业务取消（西陵营服中心）：用户要求取消低消虚拟宽带，挽留无效，已按用户要求取消，待宽带竣工后，于本周内取消号码低消，满意。</t>
  </si>
  <si>
    <t>ZX202310171135192259</t>
  </si>
  <si>
    <t>071701013942</t>
  </si>
  <si>
    <t>喻昌</t>
  </si>
  <si>
    <t>2023-10-18 14:57:51</t>
  </si>
  <si>
    <t>#2022重保客户#用户要求宽带解绑销户，表示不认可去营业厅，要求线上处理并回复。</t>
  </si>
  <si>
    <t>业务取消（西陵营服中心）：用户要求取消低消虚拟宽带，挽留无效，已核对身份信息协助取消，待宽带竣工后取消号码低消，预计本周内取消，满意。</t>
  </si>
  <si>
    <t>ZX202310171653172331</t>
  </si>
  <si>
    <t>071703716474</t>
  </si>
  <si>
    <t>胡银川</t>
  </si>
  <si>
    <t>2023-10-18 14:17:15</t>
  </si>
  <si>
    <t>判断省分:湖北&amp;#13;&amp;#10;:被动办理宽带&amp;#13;&amp;#10;:不需要&amp;#13;&amp;#10;:&amp;#13;&amp;#10;&amp;#13;&amp;#10;高级模板内容：&amp;#13;&amp;#10;问题描述:用户要求取消宽带&amp;#13;&amp;#10;第二联系方式:13207209172&amp;#13;&amp;#10;销户原因:不需要&amp;#13;&amp;#10;用户要求:用户称宽带不是自己需要的，要求为其取消，并把：低消融合（宽移固）移网低消69元（湖北）业务一并取消&amp;#13;</t>
  </si>
  <si>
    <t>业务取消（猇亭 ）：虚拟宽带，挽留失效，已取消，客户满意</t>
  </si>
  <si>
    <t>ZX202310181014381972</t>
  </si>
  <si>
    <t>071703470914</t>
  </si>
  <si>
    <t>王发明</t>
  </si>
  <si>
    <t>2023-10-18 14:24:12</t>
  </si>
  <si>
    <t>用户反映不知情有宽带账号，没有办理联通宽带业务，要求宽带账号销户，要求2小时内联系回复处理。</t>
  </si>
  <si>
    <t>业务取消（兴山政企）：虚拟宽带，挽留无效，已取消，客户满意。</t>
  </si>
  <si>
    <t>ZX202310171138592295</t>
  </si>
  <si>
    <t>071700213496</t>
  </si>
  <si>
    <t>丁微</t>
  </si>
  <si>
    <t>2023-10-18 10:51:14</t>
  </si>
  <si>
    <t>【2022年上工信部测评重保用户】【2022年上工信部测评重保用户】判断省分:湖北&amp;#13;&amp;#10;:自己办理的宽带&amp;#13;&amp;#10;:挽留失败&amp;#13;&amp;#10;:不同意&amp;#13;&amp;#10;:&amp;#13;&amp;#10;&amp;#13;&amp;#10;高级模板内容：&amp;#13;&amp;#10;问题描述:用户要求本机和071700245259的宽带，挽留失败，不愿去营业厅&amp;#13;&amp;#10;第二联系方式:13217173599&amp;#13;&amp;#10;销户原因:资费不符合&amp;#13;&amp;#10;用户要求:后台协助销户&amp;#13;</t>
  </si>
  <si>
    <t>业务取消（宜都政企）实装宽带，已为用户注销，满意</t>
  </si>
  <si>
    <t>ZX202310180950101793</t>
  </si>
  <si>
    <t>071704336398</t>
  </si>
  <si>
    <t>2023-10-18 14:25:04</t>
  </si>
  <si>
    <t>用户要求注销宽带，表示自己没有安装也不需要，现在无法到营业厅办理注销，要求客服登记处理。</t>
  </si>
  <si>
    <t>业务取消（枝江城区营服）：客户要求注销实装宽带，已按客户要求注销，回访满意</t>
  </si>
  <si>
    <t>ZX202310171616262018</t>
  </si>
  <si>
    <t>071700175736</t>
  </si>
  <si>
    <t>2023-10-18 14:20:39</t>
  </si>
  <si>
    <t>判断省分:湖北&amp;#13;&amp;#10;:自己办理的宽带&amp;#13;&amp;#10;:挽留失败&amp;#13;&amp;#10;:不同意&amp;#13;&amp;#10;:&amp;#13;&amp;#10;&amp;#13;&amp;#10;高级模板内容：&amp;#13;&amp;#10;问题描述:用户来电要求取消宽带业务，在线解释不接受，要求线上办理拆机&amp;#13;&amp;#10;第二联系方式:18695076569&amp;#13;&amp;#10;销户原因:使用不上&amp;#13;&amp;#10;用户要求:要求线上取消&amp;#13;</t>
  </si>
  <si>
    <t>业务取消（枝江城区营服中心）：客户要求注销实装宽带，已告知客户融合套餐注销宽带手机号码需转资，客户表示暂不注销，回访满意</t>
  </si>
  <si>
    <t>ZX202310181008321927</t>
  </si>
  <si>
    <t>谢克春</t>
  </si>
  <si>
    <t>2023-10-18 16:15:35</t>
  </si>
  <si>
    <t>[10015转接10010用户][65岁以上老人]判断省分:湖北&amp;#13;&amp;#10;:失败&amp;#13;&amp;#10;node_42:&amp;#13;&amp;#10;:无合约/简单合约&amp;#13;&amp;#10;:单卡/移移融合副卡套餐&amp;#13;&amp;#10;获取用户证件类型::不认可&amp;#13;&amp;#10;:&amp;#13;&amp;#10;&amp;#13;&amp;#10;高级模板内容：&amp;#13;&amp;#10;问题描述:用户来电要求取消副卡，解释不认可，用户不愿意去营业厅，请核实处理&amp;#13;&amp;#10;第二联系方式:用户无法提供&amp;#13;&amp;#10;销户原因:不想要了&amp;#13;&amp;#10;用户要求:尽快处理回复&amp;#13;</t>
  </si>
  <si>
    <t>业务取消（秭归城区）：主副卡，联系用户表示不需要拆分，故未操作业务，满意</t>
  </si>
  <si>
    <t>ZX202310171827160474</t>
  </si>
  <si>
    <t>屈倩</t>
  </si>
  <si>
    <t>2023-10-18 14:22:08</t>
  </si>
  <si>
    <t>&amp;#13;&amp;#10;高级模板内容：&amp;#13;&amp;#10;问题描述:用户反馈宽带不使用了，要求销户宽带，线下工作人员称让用户拨打10010取消，请工作人员核实处理&amp;#13;&amp;#10;第二联系方式:17671327824&amp;#13;&amp;#10;销户原因:不使用了&amp;#13;&amp;#10;用户要求:尽快处理&amp;#13;</t>
  </si>
  <si>
    <t>业务取消（秭归乡镇）：用户要求取消实装宽带，挽留无效，已核对身份信息协助取消，满意。</t>
  </si>
  <si>
    <t>ZX202310181451211639</t>
  </si>
  <si>
    <t>王华</t>
  </si>
  <si>
    <t>2023-10-18 16:43:13</t>
  </si>
  <si>
    <t>判断省分:湖北&amp;#13;&amp;#10;:失败&amp;#13;&amp;#10;node_42:&amp;#13;&amp;#10;:无合约/简单合约&amp;#13;&amp;#10;:单卡/移移融合副卡套餐&amp;#13;&amp;#10;获取用户证件类型::不认可&amp;#13;&amp;#10;:&amp;#13;&amp;#10;&amp;#13;&amp;#10;高级模板内容：&amp;#13;&amp;#10;问题描述:用户反馈自己要求销户主副卡号加宽带，请工作人员尽快联系处理&amp;#13;&amp;#10;第二联系方式:16671728502&amp;#13;&amp;#10;销户原因:不使用了&amp;#13;&amp;#10;用户要求:尽快联系处理&amp;#13;</t>
  </si>
  <si>
    <t>业务取消：（宜都乡镇营服中心）客户要求取消宽带、主副卡，挽留无效，已登记24小时内取消，回访满意。</t>
  </si>
  <si>
    <t>BL202310171646281706</t>
  </si>
  <si>
    <t>2023-10-18 10:20:18</t>
  </si>
  <si>
    <t>查询增值业务:&amp;#13;&amp;#10;合约信息查询:&amp;#13;&amp;#10;系统未查询到产品信息/非用户咨询的产品&amp;#13;&amp;#10;查询优惠产品信息:&amp;#13;&amp;#10;:无确认方式&amp;#13;&amp;#10;:客户不了解此业务，要求取消或投诉&amp;#13;&amp;#10;:不接受&amp;#13;&amp;#10;:传统合约（金融类、标准类、强合约、固移融合等...）&amp;#13;&amp;#10;:下一步&amp;#13;&amp;#10;判断省分:湖北&amp;#13;&amp;#10;:金融、靓号，套餐折扣、含设备的组网协议四类强合约&amp;#13;&amp;#10;:无合约解约工单&amp;#13;&amp;#10;:挽留失败&amp;#13;&amp;#10;:不愿到厅&amp;#13;&amp;#10;:用户来电称本号要携转，要求取消受限业务（固移融合、一号多终端）。挽留无效，用户不愿到厅取消，请核实处理。&amp;#13;</t>
  </si>
  <si>
    <t>业务取消（城区政企）：虚拟宽带，一号多终端，挽留无效，已取消，客户满意。</t>
  </si>
  <si>
    <t>BL202310181155272161</t>
  </si>
  <si>
    <t>2023-10-18 14:28:43</t>
  </si>
  <si>
    <t>产品类型:轻合约;产品名称:湖北宜昌预存话费得流量短信包24个月-立即;产品描述:用户申请办理提前解约，需支付解约赔偿金，支付后办理解约，支付后办理解约，次月生效;产品ID:91022417;开始时间:2021-11-2809:46:34;结束时间:2023-10-3123:59:59;订购渠道:城区正兴代理点;客户确认方式:签字协议。&amp;#13;&amp;#10;查询增值业务:&amp;#13;&amp;#10;合约信息查询:&amp;#13;&amp;#10;系统查询到有产品信息&amp;#13;&amp;#10;:有确认方式&amp;#13;&amp;#10;客户要求取消&amp;#13;&amp;#10;维系挽留:不接受挽留&amp;#13;&amp;#10;:下一步&amp;#13;&amp;#10;判断省分:湖北&amp;#13;&amp;#10;:其他合约&amp;#13;&amp;#10;:办理不成功&amp;#13;&amp;#10;:&amp;#13;&amp;#10;用户来电称不知情办理湖北宜昌预存话费得流量短信包24个月-立即，要求取消业务，因收不到验证码，请后台协助取消。2.用户要去查询谁办理的，前台查到受理部门：城区正兴代理点，用户不认可，称没有经过授权，要求处理，请协助</t>
  </si>
  <si>
    <t>业务取消（西陵营服）：用户要求取消湖北宜昌预存话费得流量短信包24个月-立即，挽留无效，核实城区东山大道国贸自有营业厅安丽琴已于2023-10-18 13:25:41给用户取消掉了，已跟用户解释此业务为之前的业务到期为系统自动续订，用户知悉挂机，满意。</t>
  </si>
  <si>
    <t>BL202310181008320646</t>
  </si>
  <si>
    <t>张宏举</t>
  </si>
  <si>
    <t>2023-10-18 14:11:33</t>
  </si>
  <si>
    <t>用户要求取消（存量5G畅爽套餐享49元赠费湖北），前台已做解释，用户不认可，请后台工作人员协助处理，谢谢！</t>
  </si>
  <si>
    <t>业务取消（兴山乡镇）：用户要求取消存量5G畅爽套餐享49元赠费。挽留无效，已取消成功，用户满意。</t>
  </si>
  <si>
    <t>TS202310161744230821</t>
  </si>
  <si>
    <t>2023-10-18 10:34:07</t>
  </si>
  <si>
    <t>#2022重保客户#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人在外地回不来，想把家里宽带销了去，改个最低的套餐用</t>
  </si>
  <si>
    <t>业务取消（当阳城区）①客户投诉产生的原因：客户反映取消业务问题&amp;#10;②客户投诉问题核查情况及解决方案：收到贵部转办后，我司立即组织调查。经核实，当阳城区客户要求注销实装宽带，已为用户注销，用户表示无需转资，未操作转资，满意。&amp;#10;③客户问题满意度：我司于2023-10-17 10:42:10联系客户满意。&amp;#10;④回单人:程李晶；联系电话：07176921001</t>
  </si>
  <si>
    <t>TS202310181253571806</t>
  </si>
  <si>
    <t>尹欢欢</t>
  </si>
  <si>
    <t>2023-10-18 15:10:15</t>
  </si>
  <si>
    <t>判断省分:湖北&amp;#13;&amp;#10;:被动办理宽带&amp;#13;&amp;#10;:不需要&amp;#13;&amp;#10;:&amp;#13;&amp;#10;&amp;#13;&amp;#10;高级模板内容：&amp;#13;&amp;#10;投诉问题描述:用户来电反映不知情办理了宽带，要求销户，并要求解绑主副卡关系，用户不愿到厅，要求我方直接取消，用户要求半个小时之内回复处理，否则就工信部投诉&amp;#13;&amp;#10;用户状态:开通&amp;#13;&amp;#10;停机原因:无&amp;#13;&amp;#10;第二联系电话:无&amp;#13;&amp;#10;用户要求:用户来电反映不知情办理了宽带，要求销户，并要求解绑主副卡关系，用户不愿到厅，要求我方直接取消，用户要求半个小时之内回复处理，否则就工信部投诉&amp;#13;</t>
  </si>
  <si>
    <t>业务取消（五峰城区）：用户要求注销宽带，拆分主副卡，挽留无效，已按用户要求取消，满意。</t>
  </si>
  <si>
    <t>BL202310172126071728</t>
  </si>
  <si>
    <t>赵华</t>
  </si>
  <si>
    <t>2023-10-18 14:12:51</t>
  </si>
  <si>
    <t>【2022年上工信部测评重保用户】15671070115命中精准预判服务场景:[该用户有申诉倾向，请注意受理态度，查询近三天工单记录，积极解决用户问题。]&amp;#13;&amp;#10;用户来电:关闭上网功能&amp;#13;&amp;#10;判断省分:甘肃、湖北&amp;#13;&amp;#10;解释无法关闭，建议用户关闭手机蜂窝数据网络即可:不认可&amp;#13;&amp;#10;:用户来电要求关闭手机上网功能&amp;#13;</t>
  </si>
  <si>
    <t>业务取消（夷陵城区）：主副卡，挽留成功，暂不办理，客户满意。</t>
  </si>
  <si>
    <t>TS202310181504061760</t>
  </si>
  <si>
    <t>董敬华</t>
  </si>
  <si>
    <t>2023-10-18 15:55:04</t>
  </si>
  <si>
    <t>22年Q3Q4重点客户&amp;#13;&amp;#10;高级模板内容：&amp;#13;&amp;#10;投诉问题描述:详见：TS202309111122071326，工单内容和处理结果，我处已解释，用户不认可，同时用户表示后台工作人员承诺用户线上为其办理，并且还承诺退费120元，请协助处理，谢谢，&amp;#13;&amp;#10;业务名称:详见：TS202309111122071326，工单内容和处理结果，我处已解释，用户不认可，同时用户表示后台工作人员承诺用户线上为其办理，并且还承诺退费120元，请协助处理，谢谢，&amp;#13;&amp;#10;办理渠道:详见：TS202309111122071326，工单内容和处理结果，我处已解释，用户不认可，同时用户表示后台工作人员承诺用户线上为其办理，并且还承诺退费120元，请协助处理，谢谢，&amp;#13;&amp;#10;办理时间:2023-10-18&amp;#13;&amp;#10;系统提示内容:详见：TS202309111122071326，工单内容和处理结果，我处已解释，用户不认可，同时用户表示后台工作人员承诺用户线上为其办理，并且还承诺退费120元，请协助处理，谢谢，&amp;#13;&amp;#10;用户要求:详见：TS202309111122071326，工单内容和处理结果，我处已解释，用户不认可，同时用户表示后台工作人员承诺用户线上为其办理，并且还承诺退费120元，请协助处理，谢谢，&amp;#13;</t>
  </si>
  <si>
    <t>业务取消（西陵）：主副卡拆分，现核实客户副卡已办理携出校验，无需我司办理拆分，费用9月已到账，客户满意。</t>
  </si>
  <si>
    <t>TS202310181328232378</t>
  </si>
  <si>
    <t>2023-10-18 14:46:08</t>
  </si>
  <si>
    <t>主办单位：湖北&amp;#10;客户类别：普通客户&amp;#10;10010是否打通：是&amp;#10;是否二次致电10015：是&amp;#10;是否联系：否&amp;#10;升级倾向：&amp;#10;号码归属省：湖北&amp;#10;SVIP等级：&amp;#10;1.问题类型:;&amp;#10;2.投诉类型:退订争议;&amp;#10;3.营业厅地址:;&amp;#10;4.位置信息:;&amp;#10;5.位置发生地:;&amp;#10;6.投诉内容:宽带销户副卡分户&amp;#10;宽带设备已给，但显示宽带还有，副卡已办分户，违约金已出，显示还是未分户</t>
  </si>
  <si>
    <t>业务取消①客户投诉产生的原因：合约限制办理携转不成功。 ②客户投诉问题核查情况及解决方案：收到贵部转办后，我司立即组织调查。经核实，（西陵营服营服中心）客户要求取消宽带、解绑主副卡，挽留无效，已按客户要求办理，并与客户达成一致。我司于2023-10-18 14:20:38联系客户解释以上情况。 ③客户问题满意度：满意 ④回单人：张婷 6921001</t>
  </si>
  <si>
    <t>TS202310171459230704</t>
  </si>
  <si>
    <t>2023-10-18 16:06:36</t>
  </si>
  <si>
    <t>主办单位：湖北&amp;#10;客户类别：普通客户&amp;#10;10010是否打通：是&amp;#10;是否二次致电10015：是&amp;#10;是否联系：是&amp;#10;升级倾向：无&amp;#10;号码归属省：湖北&amp;#10;SVIP等级：&amp;#10;预处理内容：&amp;#13;&amp;#10;预处理名称:产品订购一键诊断&amp;#13;&amp;#10;业务产品类型:反映其他业务问题&amp;#13;&amp;#10;用户是否接受:用户不接受&amp;#13;&amp;#10;是否知情订购:不知情订购&amp;#13;&amp;#10;是否授权范围:否&amp;#13;&amp;#10;备注:&amp;#13;&amp;#10;&amp;#13;&amp;#10;----&amp;#13;&amp;#10;高级模板内容：&amp;#13;&amp;#10;1*投诉问题描述:携转不知情办理。请尽快核实处理&amp;#13;&amp;#10;2*争议业务名称:宽带&amp;#13;</t>
  </si>
  <si>
    <t>业务取消①客户基本信息：业务号码：13165617301、客户姓名：陈艳萍、套餐情况：幸福家家乐59元套餐； 客户反映取消业务的问题。&amp;#10;②首次联系客户时间： 2023-10-17 15:26:45 ； &amp;#10;③投诉核查处理情况：收到贵部转办后，我司立即组织调查 。经核实，当阳城区客户要求取消宽带，挽留无效，已取消，客户满意。&amp;#10;④答复客户时间及客户满意度评价相关信息：我司于2023-10-17 15:26:45联系客户解释说明，客户认可满意。回单人：王宜艳&amp;#10;⑤投诉核查关联材料：无</t>
  </si>
  <si>
    <t>BL202310171146410479</t>
  </si>
  <si>
    <t>办理工单（2021版）&gt;&gt;业务功能&gt;&gt;呼叫保持/呼叫等待/呼叫转移开通</t>
  </si>
  <si>
    <t>李浩白</t>
  </si>
  <si>
    <t>2023-10-18 10:22:16</t>
  </si>
  <si>
    <t>:呼叫转移设置&amp;#13;&amp;#10;判断省分:其他省分&amp;#13;&amp;#10;:不认可&amp;#13;&amp;#10;:仍不认可&amp;#13;&amp;#10;:用户表示有一个广东电话139****1735呼叫转移到自己的手机上，已经3天了，能否取消</t>
  </si>
  <si>
    <t>业务咨询：我司后台无法核查客户被呼叫号码，建议客户获取呼转号码后联系移动咨询，客户认可</t>
  </si>
  <si>
    <t>TS202310171703581138</t>
  </si>
  <si>
    <t>覃明会</t>
  </si>
  <si>
    <t>2023-10-18 10:16:18</t>
  </si>
  <si>
    <t>13177081412命中精准预判服务场景:[65岁以上老人]&amp;#13;&amp;#10;判断省分:湖北&amp;#13;&amp;#10;:湖北在省内手机不能打+不能接&amp;#13;&amp;#10;获取入参:&amp;#13;&amp;#10;获取历史工单:无历史工单&amp;#13;&amp;#10;:下一步&amp;#13;&amp;#10;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amp;#13;&amp;#10;:下一步&amp;#13;&amp;#10;node_317:&amp;#13;&amp;#10;:不符合办理条件&amp;#13;&amp;#10;:任何地方都无法拨打或接听&amp;#13;&amp;#10;:&amp;#13;&amp;#10;用户来电称能拨打电话但是不能接到电话，刚接通就断线了，用户无法提供具体地址进行定位查询，故升此单要求我方尽快核实处理请协助处理</t>
  </si>
  <si>
    <t>TS202310172024452040</t>
  </si>
  <si>
    <t>07173901206</t>
  </si>
  <si>
    <t>2023-10-18 13:35:17</t>
  </si>
  <si>
    <t>【2022年上工信部测评重保用户】&amp;#13;&amp;#10;高级模板内容：&amp;#13;&amp;#10;投诉问题描述:固话无法通话&amp;#13;&amp;#10;前期工单流水号:TS202309251455542450&amp;#13;&amp;#10;前期工单处理结果:您办理了融合变更业务，暂时无法开通长途功能，要等次月才能开通，已告知您，您满意度一般&amp;#13;&amp;#10;用户要求:称一直没有处理，区域尽快核实处理&amp;#13;</t>
  </si>
  <si>
    <t>终端使用：客户反映无法使用长途业务。经核实长途功能正常，联系客户表示已恢复，回访满意</t>
  </si>
  <si>
    <t>ZX202310181602232220</t>
  </si>
  <si>
    <t>071703222800</t>
  </si>
  <si>
    <t>张锡凤</t>
  </si>
  <si>
    <t>2023-10-19 17:05:29</t>
  </si>
  <si>
    <t>[65岁以上老人]判断省分:湖北&amp;#13;&amp;#10;:被动办理宽带&amp;#13;&amp;#10;:不需要&amp;#13;&amp;#10;:&amp;#13;&amp;#10;&amp;#13;&amp;#10;高级模板内容：&amp;#13;&amp;#10;问题描述:用户来电反映不知情被办理了宽带，要求我们查明原因回复并且退从开通所产的所有费用，同时销户，不然投诉&amp;#13;&amp;#10;第二联系方式:071703222800&amp;#13;&amp;#10;销户原因:不知情办理&amp;#13;&amp;#10;用户要求:用户来电反映不知情被办理了宽带，要求我们查明原因回复并且退从开通所产的所有费用，同时销户，不然投诉&amp;#13;</t>
  </si>
  <si>
    <t>Q22：当阳市子龙路广信合作厅（自建他营）AA，10元500M宽带（湖北）-低消融合（500M），经核实，22.9月办理，免12个月宽带月费，23.9-10月产生宽带扣费，开通期间有低消补收费用，已按用户要求注销，并登记11月8日退22.9月-23.10月宽带及低消补收费用129元，现用户不认可要求额外补偿200元费用，沟通后由该厅15571776115为用户补150元费用，24小时内到账，另申请179元费用，于11月8日前到账，此费用不可打印发票，用户知晓。</t>
  </si>
  <si>
    <t>ZX202310191225130980</t>
  </si>
  <si>
    <t>071700021763</t>
  </si>
  <si>
    <t>李光全</t>
  </si>
  <si>
    <t>2023-10-19 17:12:51</t>
  </si>
  <si>
    <t>&amp;#13;&amp;#10;高级模板内容：&amp;#13;&amp;#10;问题描述:要求在线销户本机宽带和IPTV，称不归属地，2，称宽带的15元提速包(湖北)（立即生效，次月收费）-新，不知情办理，要求退费，请核实处理，谢谢&amp;#13;&amp;#10;第二联系方式:15671060230&amp;#13;&amp;#10;销户原因:不用了&amp;#13;&amp;#10;用户要求:尽快处理&amp;#13;</t>
  </si>
  <si>
    <t>Q23：城区伍家岗中南路自有营业厅,宽带提速包AA； 用户反馈宽带提速包业务开通问题，经核实，为营业厅未跟用户解释清楚导致，城区伍家岗中南路自有营业厅已于2023-10-18 16:18:44给用户取消了，考虑用户感知，申请退23.9-10月费用，合计10元，24小时到帐，此费用不可打印发票，现用户表示宽带保留，暂不取消，满意。</t>
  </si>
  <si>
    <t>TS202310181653121698</t>
  </si>
  <si>
    <t>吴勇</t>
  </si>
  <si>
    <t>2023-10-19 11:02:30</t>
  </si>
  <si>
    <t>&amp;#13;&amp;#10;高级模板内容：&amp;#13;&amp;#10;投诉问题描述:对于合约办理不知情&amp;#13;&amp;#10;产品名称:招联分期5G129元直降1700（社会&amp;#13;&amp;#10;办理时间:2023-05-01&amp;#13;&amp;#10;办理渠道:上门办理&amp;#13;&amp;#10;用户要求:返请处理谢谢&amp;#13;</t>
  </si>
  <si>
    <t>Q23：永乐电子渠道AA，招联分期5G129元直降1700。经核实，23.4月办理，入网时工作人员已现金返还有话费，已联系解释活动办理流程，用户表示知晓。</t>
  </si>
  <si>
    <t>TS202310181129402483</t>
  </si>
  <si>
    <t>2023-10-19 09:13:47</t>
  </si>
  <si>
    <t>[该用户有申诉倾向，请注意受理态度，查询近三天工单记录，积极解决用户问题。][65岁以上老人]&amp;#13;&amp;#10;高级模板内容：&amp;#13;&amp;#10;投诉问题描述:不知情办理5G超级会员白银版立即生效炫彩通信助理包体验版-立即生效（湖北），提及工信部投诉&amp;#13;&amp;#10;争议业务名称:5G超级会员白银版立即生效炫彩通信助理包体验版-立即生效（湖北）&amp;#13;&amp;#10;受理渠道:上海航动科技有限公司（宜昌）&amp;#13;&amp;#10;争议月份:2022年3月、2022年4月、2022年5月、2022年6月、2022年7月、2022年8月、2022年9月、2022年10月、2022年11月、2022年12月、2022年2月、2023年1月、2023年2月、2023年3月、2023年4月、2023年5月、2023年6月、2023年7月、2023年8月、2023年9月、2023年10月&amp;#13;&amp;#10;争议费用:580&amp;#13;&amp;#10;一线客服在系统里:已取消&amp;#13;&amp;#10;是否承诺退费:否&amp;#13;&amp;#10;用户要求:退还现金，退还金额查到，要求继续处理，前期反映过，不愿联系我方专员，要求我方回复，详见TS202310140935560559&amp;#13;</t>
  </si>
  <si>
    <t>电话营销-开通争议：上海航动科技有限公司（宜昌），炫彩通信助理包体验版-立即生效（湖北）、5G超级会员白银版立即生效AA，经核实，于2022年2月过电话营销方式推荐客户办理，现联系客户解释不认可，已取消出于服务角度，2023-10-15 09:47:58 已退还22.2-23.10月费用合计580元，此费用不可打印发票，优先于现金抵扣，用户表示知晓。</t>
  </si>
  <si>
    <t>TS202310181607550649</t>
  </si>
  <si>
    <t>杨占广</t>
  </si>
  <si>
    <t>2023-10-19 17:52:40</t>
  </si>
  <si>
    <t>判断省分:湖北&amp;#13;&amp;#10;:增值业务费用争议（含炫彩通信助理包云盘版等组合类增值业务）&amp;#13;&amp;#10;:移网&amp;#13;&amp;#10;:在补救范围内&amp;#13;&amp;#10;:不认可&amp;#13;&amp;#10;:大于500元&amp;#13;&amp;#10;:&amp;#13;&amp;#10;&amp;#13;&amp;#10;高级模板内容：&amp;#13;&amp;#10;投诉问题描述:用户来电反映称不知情被办理了此业务，要求尽快退费&amp;#13;&amp;#10;争议业务名称:炫彩通信助理包-云盘版-立即生效（湖北）&amp;#13;&amp;#10;受理渠道:10010&amp;#13;&amp;#10;争议月份:2022年8月、2022年9月、2022年10月、2022年11月、2022年12月、2023年1月、2023年2月、2023年3月、2023年4月、2023年5月、2023年6月、2023年7月、2023年8月、2023年9月、2023年10月&amp;#13;&amp;#10;争议费用:150&amp;#13;&amp;#10;一线客服在系统里:已取消&amp;#13;&amp;#10;是否承诺退费:是&amp;#13;&amp;#10;用户要求:尽快退费&amp;#13;</t>
  </si>
  <si>
    <t>电话营销-开通争议：上海航动科技有限公司（宜昌），炫彩通信助理包-云盘版 -立即生效（湖北）AA，经核实，于2022年8月过电话营销方式推荐客户办理，现联系客户解释不认可，出于服务角度，退还23.3-10月费用合计75元，11月5日前小时到账，此费用不可打印发票；当阳市子龙路广信合作厅（自建他营）AA，10元500M宽带（湖北）-低消融合（500M），经核实，22.9月办理，免12个月宽带月费，23.9-10月产生宽带扣费，开通期间有低消补收费用，已按用户要求注销，并登记11月8日退22.9月-23.10月宽带及低消补收费用129元，现用户不认可要求额外补偿200元费用，沟通后由该厅15571776115为用户补150元费用，24小时内到账，另申请179元费用，于11月8日前到账，此费用不可打印发票，用户知晓。</t>
  </si>
  <si>
    <t>TS202310191045511803</t>
  </si>
  <si>
    <t>071700049974</t>
  </si>
  <si>
    <t>聂勇</t>
  </si>
  <si>
    <t>2023-10-19 14:16:18</t>
  </si>
  <si>
    <t>判断省分:其他省分&amp;#13;&amp;#10;:增值业务争议&amp;#13;&amp;#10;判断省分:湖北&amp;#13;&amp;#10;:固网&amp;#13;&amp;#10;:否&amp;#13;&amp;#10;:&amp;#13;&amp;#10;&amp;#13;&amp;#10;高级模板内容：&amp;#13;&amp;#10;投诉问题描述:用户来电反映没有开通过宽带提速包要求核实&amp;#13;&amp;#10;争议业务名称:15元*12个月合约千兆提速包（湖北）&amp;#13;&amp;#10;受理渠道:无&amp;#13;&amp;#10;争议月份:2023年6月、2023年7月、2023年8月、2023年9月、2023年10月&amp;#13;&amp;#10;争议费用:67.5&amp;#13;&amp;#10;一线客服在系统里:未取消，请后台协助处理&amp;#13;&amp;#10;是否承诺退费:否&amp;#13;&amp;#10;用户要求:尽快联系核实开通情况请协助联系核实谢谢！&amp;#13;</t>
  </si>
  <si>
    <t>电话营销-开通争议：拓见科技 ，15元*12个月合约千兆提速包（湖北）AA。用户反映未订购此业务，经核实，23年6月通过电话营销方式推荐用户办理，已取消并申请退还23.6-10月扣费67.5元，2小时到账。此费用不可打印发票，满意。</t>
  </si>
  <si>
    <t>ZX202310181200390472</t>
  </si>
  <si>
    <t>071701055142</t>
  </si>
  <si>
    <t>汪佳磊</t>
  </si>
  <si>
    <t>2023-10-19 09:09:15</t>
  </si>
  <si>
    <t>判断省分:湖北&amp;#13;&amp;#10;:被动办理宽带&amp;#13;&amp;#10;:不需要&amp;#13;&amp;#10;:&amp;#13;&amp;#10;&amp;#13;&amp;#10;高级模板内容：&amp;#13;&amp;#10;问题描述:用户来电称要求没有办理宽带，要求销户和处理费用问题，请协助&amp;#13;&amp;#10;第二联系方式:18674209091&amp;#13;&amp;#10;销户原因:未办理&amp;#13;&amp;#10;用户要求:071701055142宽带销户&amp;#13;</t>
  </si>
  <si>
    <t>电话营销-开通争议：宜昌融诚通信服务有限责任公司，10元300M宽带（湖北）-低消融合（300M）AA。用户反映电话营销办理低消宽带时未与客户达成一致，已按客户要求取消，另登记本月出账后次月7日前退还23.9-10月宽带费用，客户知晓，认可</t>
  </si>
  <si>
    <t>ZX202310190847581838</t>
  </si>
  <si>
    <t>071701038430</t>
  </si>
  <si>
    <t>周海涛</t>
  </si>
  <si>
    <t>2023-10-19 14:16:30</t>
  </si>
  <si>
    <t>用户投诉被动开通，完全不知情，导致产生补收费用，要求我司取消并退还费用，请公司处理</t>
  </si>
  <si>
    <t>电话营销-开通争议：宜昌融诚通信服务有限责任公司，低消送宽带AA。经核实，21年10月通过电话营销方式推荐用户办理，免宽带月费，录入虚拟地址未实际安装。现用户表示无需使用，已取消，并登记11月8日退还21.10-23.10月低消补收费用，此费用不可抵扣往月欠费及打印发票，满意。</t>
  </si>
  <si>
    <t>TS202310181348140209</t>
  </si>
  <si>
    <t>2023-10-19 14:00:10</t>
  </si>
  <si>
    <t>&amp;#13;&amp;#10;高级模板内容：&amp;#13;&amp;#10;投诉问题描述:用户来电反映对套餐内9元100分钟5G速率包（湖北）（立即生效）要求取消，已解释套餐内必选品，用户对此不认可要求取消并退费&amp;#13;&amp;#10;投诉项目:月固定费&amp;#13;&amp;#10;争议月份:2023年10月&amp;#13;&amp;#10;争议金额:9&amp;#13;&amp;#10;用户要求:尽快处理&amp;#13;</t>
  </si>
  <si>
    <t>电话营销-开通争议：山东静雷通讯科技有限公司，9元100分钟5G速率包（湖北）（立即生效）AA，经核实，于2023年5月过电话营销方式推荐客户办理，现联系客户解释不认可，已取消，出于服务角度，产生费用23.5-10月费用合计54元，现为用户在系统中操作50元赠费，另申请4元费用，24小时到账，此费用不可打印发票，满意。</t>
  </si>
  <si>
    <t>BL202310181124031749</t>
  </si>
  <si>
    <t>071701052353</t>
  </si>
  <si>
    <t>黄镜</t>
  </si>
  <si>
    <t>2023-10-19 09:05:54</t>
  </si>
  <si>
    <t>用户要求取消：15元1000M提速包(湖北)（立即生效，次月收费）-新未涉及到退费前台无权操作请协助处理</t>
  </si>
  <si>
    <t>电话营销-开通争议：拓见， 15元1000M提速包(湖北)AA。用户反映电话营销被动办理提速包问题，已为用户取消并申请减免8-10月费用45元，另用户反映被动办理副卡15671022896问题，核实为宜昌市远安县集团3G开户服务点无操作导致，已为用户拆分副卡，并补偿15元，合计退费60元，24小时内赠费到账，不可打印发票，满意</t>
  </si>
  <si>
    <t>TS202310181750530418</t>
  </si>
  <si>
    <t>宜昌长城假日酒店有限公司</t>
  </si>
  <si>
    <t>2023-10-19 13:55:27</t>
  </si>
  <si>
    <t>&amp;#13;&amp;#10;高级模板内容：&amp;#13;&amp;#10;投诉问题描述:客户来电表示自己打印9月份账务现金电子发票发票没有税号，前边已经来电返销重新打印还是没有&amp;#13;&amp;#10;业务号码:15586360776&amp;#13;&amp;#10;发票获取渠道:中国联通APP&amp;#13;&amp;#10;开具不成功系统提示:没有税号&amp;#13;&amp;#10;开具月份:2023年9月&amp;#13;&amp;#10;前台解释内容:已按正常流程解释&amp;#13;&amp;#10;用户要求:客户要求尽快处理回电，要求明天早上处理完成，加急，请协助处理，谢谢&amp;#13;</t>
  </si>
  <si>
    <t>ZX202310191021490001</t>
  </si>
  <si>
    <t>2023-10-19 15:03:13</t>
  </si>
  <si>
    <t>用户反馈:咨询携入的办理方式&amp;#13;&amp;#10;告知携转资格的短信查询方式，是否符合携转条件:符合&amp;#13;&amp;#10;:线上&amp;#13;&amp;#10;介绍线上办理方式:下一步&amp;#13;&amp;#10;:下一步&amp;#13;&amp;#10;携入的号码：15872513323；是否已明确办理什么套餐：未明确；用户要求：协助转网；联系电话：16604272431:&amp;#13;&amp;#10;用户反映10月15日15872513323通过中国联通APP办理了携号转网至联通，提示24小时内有专员处理，但一直无人联系也未收到办理成功、失败的短信，目前查询还未转网成功，已建议可到联通自有营业厅申请，不理解，不愿到厅，要求反馈协助办理，请处理并回复16604272431</t>
  </si>
  <si>
    <t>电子渠道：用户反映在手厅办理携号转入，系统提示成功，但实际CBSS并无携入记录，建议前往联通自营厅重新办理，联系用户解释表示知晓。</t>
  </si>
  <si>
    <t>TS202310182126400651</t>
  </si>
  <si>
    <t>2023-10-19 10:07:15</t>
  </si>
  <si>
    <r>
      <t/>
    </r>
    <r>
      <rPr>
        <sz val="11"/>
        <color theme="1"/>
        <rFont val="宋体"/>
        <family val="2"/>
      </rPr>
      <t>用户16号在联通APP购买的号卡到现在还没有配送到，要求后台尽快配送。订单号;</t>
    </r>
    <r>
      <rPr>
        <sz val="11"/>
        <color theme="1"/>
        <rFont val="Arial"/>
        <family val="2"/>
      </rPr>
      <t xml:space="preserve">	</t>
    </r>
    <r>
      <rPr>
        <sz val="11"/>
        <color theme="1"/>
        <rFont val="宋体"/>
        <family val="2"/>
      </rPr>
      <t>2163101678088570</t>
    </r>
  </si>
  <si>
    <t>TS202310191119250101</t>
  </si>
  <si>
    <t>吕纯典</t>
  </si>
  <si>
    <t>2023-10-19 11:52:17</t>
  </si>
  <si>
    <t>[65岁以上老人]&amp;#13;&amp;#10;高级模板内容：&amp;#13;&amp;#10;投诉问题描述:用户表明积分兑换的物品，现在还未收到，APP上面显示签收，用户未收到物品，用户要求处理&amp;#13;&amp;#10;办理渠道:APP&amp;#13;&amp;#10;订单号:无订单号&amp;#13;&amp;#10;身份证号码:420529197912110027&amp;#13;&amp;#10;用户要求:用户表明积分兑换的物品，现在还未收到，APP上面显示签收，用户未收到物品，用户要求处理&amp;#13;</t>
  </si>
  <si>
    <t>经核实，物流公司：中通快递 物流编号：78729606089544 如有疑问请电联派件业务员：19186276138，签收网点电话：0717-6996251，请联系派件员核实</t>
  </si>
  <si>
    <t>TS202310191610541084</t>
  </si>
  <si>
    <t>曾祥丹</t>
  </si>
  <si>
    <t>2023-10-19 17:07:26</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</si>
  <si>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不能接收&amp;#13;&amp;#10;:接收延迟&amp;#13;&amp;#10;:不认可&amp;#13;&amp;#10;:&amp;#13;&amp;#10;&amp;#13;&amp;#10;高级模板内容：&amp;#13;&amp;#10;投诉问题描述:用户来电反映无法正常收到短，彩信，但是可以发送短信&amp;#13;&amp;#10;故障现象:无法接收&amp;#13;&amp;#10;故障时间:2023-10-19&amp;#13;&amp;#10;短信功能是否开通:开通&amp;#13;&amp;#10;上网功能是否开通:开通&amp;#13;&amp;#10;前台解释内容:短信功能是已经开通的，而且是已经进行数据更新，但是还是接收不了短信&amp;#13;&amp;#10;用户要求:无法接收短信：用户来电反映本机无法接收（所有短信），手机未设置拦截，垃圾短信平台（无法查询），用户（已换机换卡）测试，请尽快核实处理回电，来电联系电话15671020203&amp;#13;</t>
  </si>
  <si>
    <t>ZX202310191252531147</t>
  </si>
  <si>
    <t>07176975057</t>
  </si>
  <si>
    <t>宜昌市西陵区人民法院</t>
  </si>
  <si>
    <t>重保用户参与工信部满意度测评口碑奖励30元</t>
  </si>
  <si>
    <t>ZX202310191152030737</t>
  </si>
  <si>
    <t>07173901575</t>
  </si>
  <si>
    <t>国家统计局当阳调查队</t>
  </si>
  <si>
    <t>重保用户参与工信部满意度测评口碑奖励30元&amp;#13;</t>
  </si>
  <si>
    <t>ZX202310191251511139</t>
  </si>
  <si>
    <t>07177201233</t>
  </si>
  <si>
    <t>劳动局监察大队</t>
  </si>
  <si>
    <t>2023-10-19 16:48:48</t>
  </si>
  <si>
    <t>备查单，请直接办结</t>
  </si>
  <si>
    <t>TS202310120852552090</t>
  </si>
  <si>
    <t>2023-10-19 15:04:07</t>
  </si>
  <si>
    <t>案件编号：鄂-20231000002765&amp;#10;受理日期：2023-10-1208:35:06&amp;#10;处理日期：2023-10-1208:51:17&amp;#10;认定员：王森林&amp;#10;申诉来源：微信&amp;#10;用户地址：清江润城&amp;#10;多次去营业厅处理主副卡解绑业务，可后面还是没有处理。又要求去营业厅，己经跑了多次。每次都说弄好了结果没取消。麻烦解决</t>
  </si>
  <si>
    <t>申辩工单：1.申诉前15日已向企业投诉，仍在处理中。2.客户已撤诉&amp;#10;1. 用户基本信息：客户号码：13032705861、机主姓名：龚华丽、入网时间：2019-10-26 18:08:30、入网地点：夷陵小溪塔恒杰专营店、当前使用套餐：4G主副卡业务-语音副卡基本套餐、套餐类型：全国套餐&amp;#10;2.前期处理情况：客户反映取消业务的问题。客户10月11日向10010反馈，核查处理中，同步越级申诉。 &amp;#10;3.申诉处理方案：（1）申诉是否属实：属实；（2）本次申诉原因及处理方案：经核查，客户于2019-10-26 18:06:22通过夷陵小溪塔恒杰专营店办理副卡13032705861，产品编码89128067，因渠道保管不善暂无法提供办理协议，因主副卡拆分需客户到厅办理，在线客服无权限处理，故引导客户到厅，同时已记录工单转本地协助处理中，客户前往国贸大酒店一楼营业厅2次，西陵一路营业厅1次，因未前往指定有权限的营业厅故业务未办理成功，现挽留无效，我部于2023-10-13 10:28:44已协助办理副卡拆分，主副卡关系失效，客户认可。&amp;#10;4.核查存在的问题分析：（1)存在问题：业务办理无二次确认（2）整改举措：后期规范业务办理二次确认（3）是否属于不知情订制：是，个案问题&amp;#10;5.申诉回复情况：2023-10-12 10:25 联系客户，客户满意。</t>
  </si>
  <si>
    <t>TS202310111637250497</t>
  </si>
  <si>
    <t>2023-10-19 14:11:06</t>
  </si>
  <si>
    <t>案件编号：鄂-20231000002713&amp;#10;受理日期：2023-10-1116:28:52&amp;#10;处理日期：2023-10-1116:35:11&amp;#10;认定员：丁麟&amp;#10;申诉来源：微信&amp;#10;用户地址：湖北十堰&amp;#10;强制办号，换套餐换不了，已投诉多少未解决,一直都在核实未解决</t>
  </si>
  <si>
    <t>申辩工单：1.申诉前15日已向企业投诉，仍在处理中。2.客户已撤诉&amp;#10;1. 用户基本信息：客户号码：13227296716、机主姓名：许涛、入网时间：2023-04-03 09:58:22、入网地点：宜昌市远安县集团3G开户服务点、当前使用套餐：畅爽冰激凌5G套餐129元（基础版）、套餐类型：全国套餐&amp;#10;2.前期处理情况：客户反映套餐变更的问题。客户7月3日/9月2日向10010反馈，经核查，客户2023-04-03 09:55:49通过宜昌市远安县集团3G开户服务点入网时参加“政企专属5折*36个月“，优惠编码9711409，优惠期2023-04-03至2026-03-31，有客户签字确认，强制办号不属实。客户要求取消降低套餐，远安政企客户经理多次维系挽留客户，建议客户保留套餐继续使用，故未及时受理客户转资。10月11日向10010反馈，核查处理中，同步越级申诉。 &amp;#10;3.申诉处理方案：（1）申诉是否属实：部分属实；（2）本次申诉原因及处理方案：结果同前期，挽留无效，我部于2023-10-16 09:14:55已协助客户退订5折优惠，同时应客户要求转资8元流量王次月生效，另为其申请5月-10月月租差价费用224元分2笔于2023-10-16 09:17:21已到账50元，于2023-10-16 10:34:29已到账174元，赠费无法打印发票，客户认可。&amp;#10;4.核查存在的问题分析：（1)存在问题：套餐变更不便捷引发申诉（2）整改举措：已和营服沟通，挽留失败客户及时处理（3）是否属于不知情订制：否&amp;#10;5.申诉回复情况：2023-10-16 09:07:44联系客户，客户满意。</t>
  </si>
  <si>
    <t>TS202310121118290925</t>
  </si>
  <si>
    <t>投诉工单（2021版）&gt;&gt;移网&gt;&gt;【入网】宣传&gt;&gt;夸大宣传</t>
  </si>
  <si>
    <t>闫孝成</t>
  </si>
  <si>
    <t>2023-10-19 14:36:36</t>
  </si>
  <si>
    <t>案件编号：鄂-20231000002851&amp;#10;受理日期：2023-10-1211:00:19&amp;#10;处理日期：2023-10-1211:17:04&amp;#10;认定员：吴婷婷&amp;#10;申诉来源：微信&amp;#10;用户地址：湖北宜昌&amp;#10;现每月扣200多活费我查询有余额宝质押分期5G199元，还跟我绑定两年，我根本不知道，请快帮我处理掉这个活动</t>
  </si>
  <si>
    <t>申辩工单：1.申诉前未向企业投诉。2.客户已撤诉&amp;#10;1. 用户基本信息：客户号码：13235637666、机主姓名：闫孝成、入网时间：2018-03-01 11:19:16、入网地点：枝江中宇专营店、当前使用套餐：畅越冰激凌5G套餐199元（极速）、套餐类型：全国套餐&amp;#10;2.前期处理情况：客户反映取消业务的问题。客户前期未向10010反馈，直接越级申诉。 &amp;#10;3.申诉处理方案：（1）申诉是否属实：不属实；（2）本次申诉原因及处理方案：经核查，客户于2022-08-18 09:45:46通过枝江中宇专营店办理“ 余额宝质押分期5G199元直降1200（社会渠道24期）(湖北) ”，优惠编码8763125，合约期2022-09-01至2024-08-31，如提前解约需支付违约金：客户实际享受优惠月份数 x 客户每月享受的电子券金额，客户于2023-10-17 09:12:54通过枝江城区团结路自营厅已支付违约金861元并成功解约，客户认可。&amp;#10;4.核查存在的问题分析：（1)存在问题：无（2）整改举措：无（3）是否属于不知情订制：否&amp;#10;5.申诉回复情况：2023-10-17 14:01:00联系客户，客户满意。</t>
  </si>
  <si>
    <t>TS202310151035302371</t>
  </si>
  <si>
    <t>2023-10-19 23:38:07</t>
  </si>
  <si>
    <t>案件编号：鄂-20231000003332&amp;#10;受理日期：2023-10-1510:28:41&amp;#10;处理日期：2023-10-1510:34:30&amp;#10;认定员：任亚会&amp;#10;申诉来源：微信&amp;#10;用户地址：湖北宜昌联通公司&amp;#10;15571754640通过的号码湖北宜昌联通公司，非法盗取用户个人信息，再本人不知情的情况下胡乱开卡，收到这个卡投诉一个月了没人回复解决问题，目无王法嚣张恶劣</t>
  </si>
  <si>
    <t>申辩工单：1.预处理重单同部-20230900193112。2.代理申诉&amp;#10;1. 用户基本信息：客户号码：15571754640、机主姓名：刘世林、入网时间：2023-09-23 15:00:57、入网地点：湖北省宜昌市OMO、当前使用套餐：小天卡-2023、套餐类型：全国套餐&amp;#10;2.前期处理情况：客户反映订单争议的问题。同部-20230900193112，我司申请并案处理。前期已向工信部投诉过：经核查，客户实名制入网，详见入网协议和订单截图，现联系机主本人解释沟通，同意保留卡号继续使用无异议，同时了解到因客户为异地电信代理商意向办卡客户，现对客户办理联通卡后不满，代为申诉，非机主本人申诉，未配合撤诉。&amp;#10;3.申诉处理方案：（1）申诉是否属实：不属实；（2）本次申诉原因及处理方案：经核查，结果同前期，不知情开卡和无人解决不属实，仍无法达成一致。&amp;#10;4.核查存在的问题分析：（1)存在问题：代理申诉（2）整改举措：无（3）是否属于不知情订制：否&amp;#10;5.申诉回复情况：2023-10-13 18:42:24联系客户，客户不满意。</t>
  </si>
  <si>
    <t>TS202310161331252121</t>
  </si>
  <si>
    <t>刘*</t>
  </si>
  <si>
    <t>2023-10-19 16:24:40</t>
  </si>
  <si>
    <t>案件编号：9f80b6774a8341c58e819b4e6918ebbb&amp;#10;受理日期：2023-10-1611:17:38&amp;#10;处理日期：2023-10-1613:18:55&amp;#10;认定员：&amp;#10;申诉来源：&amp;#10;用户地址：&amp;#10;2022年4月1号本人去营业厅想办理携号转网，工作人员说给我打折，让我不要办理携号转网，我同意了，由原来的99元打折69元，套餐内的流量不够用，导致我每个月话费超出很多，我打联通客服要求更改套餐，才被告知我还在合约期，在本人不知情的情况下给我办理所谓的合约期，还不能更改套餐，简直是霸王条款，强烈要求给我解除所谓的合约期，谁跟你签了合约？联通单方面能签合约吗？强盗</t>
  </si>
  <si>
    <t>已传附件。</t>
  </si>
  <si>
    <t>TS202310131436250054</t>
  </si>
  <si>
    <t>2023-10-19 23:54:33</t>
  </si>
  <si>
    <t>案件编号：鄂-20231000003166&amp;#10;受理日期：2023-10-1314:32:35&amp;#10;处理日期：2023-10-1314:34:52&amp;#10;认定员：于东&amp;#10;申诉来源：微信&amp;#10;用户地址：湖北省宜昌市猇亭区&amp;#10;要求解封手机号去营业厅工作人员叫我们打什么电话要申请书我们打了但别人说不用直接去营业厅但去了营业厅工作人员又说要申请书不然就办不了我们也不知道要去怎么弄叫我们打电话干嘛我们都照做了但是就是没人给我们解封手机号无法使用</t>
  </si>
  <si>
    <t>申辩工单：1.申诉前15日已向企业投诉，仍在处理中。2.不良信息治理。&amp;#10;1. 用户基本信息：客户号码：13032744064、机主姓名：雷继平、入网时间：2010-03-04 19:48:27、入网地点：城区精英盛华营业厅、当前使用套餐：腾讯大王卡、套餐类型：全国套餐&amp;#10;2.前期处理情况：客户反映局方停机的问题。客户10月11日向10010反馈，经核查，根据《十三部门关于印发&lt;综合整治骚扰电话专项行动方案&gt;的通知》文件规定，客户因涉案涉诈涉骚扰同证件号码停机于2023-10-10 17:07:07首次局方停机，系统于2023-10-10 17:04:07已下发提醒，停机来源于省分模型，需客户到厅后或向我部提供合规使用资料，发本地信息安全员审核后开机，客户无法配合提供相关资料，营业厅无法为其申请复机。10月13日再次向10010反馈，核查处理中，同步级申诉。&amp;#10;3.申诉处理方案：（1）申诉是否属实：部分属实；（2）本次申诉原因及处理方案：结果同前期，本次再次联系客户解释沟通，并于2023-10-15 15:48:33我部已协助客户成功复机，后期如再次停机需根据具体情况发本地信息安全员核查是否可以再复机，客户表示知晓，未配合撤诉。&amp;#10;4.核查存在的问题分析：（1)存在问题：无（2）整改举措：无（3）是否属于不知情订制：否&amp;#10;5.申诉回复情况：2023-10-13 18:12:02联系客户，客户不满意。</t>
  </si>
  <si>
    <t>TS202310131152231767</t>
  </si>
  <si>
    <t>2023-10-19 17:27:06</t>
  </si>
  <si>
    <t>案件编号：鄂-20231000003126&amp;#10;受理日期：2023-10-1311:37:38&amp;#10;处理日期：2023-10-1311:51:04&amp;#10;认定员：鲁含笑&amp;#10;申诉来源：微信&amp;#10;用户地址：湖北宜昌&amp;#10;我要销二条宽带，都不用了，人长期在外地，回不回来，希望网上注销，三张卡，分户，套餐改最低，取消所有业务</t>
  </si>
  <si>
    <t>申辩工单：1.申诉前15日已向企业投诉，仍在处理中。2.客户已撤诉&amp;#10;1. 用户基本信息：客户号码：13098410506、机主姓名：冯明成、入网时间：2019-08-23 11:25:30、入网地点：当阳市阳海波数固代理点(驿站)、当前使用套餐：5G副卡基本套餐(极速服务)、套餐类型：全国套餐&amp;#10;2.前期处理情况：客户反映取消业务的问题。客户10月13日向10010反馈，核查处理中，同步越级申诉。 &amp;#10;3.申诉处理方案：（1）申诉是否属实：属实；（2）本次申诉原因及处理方案：经核查，客户要求注销宽带071704028807，2023-05-10 15:51:30当阳市野马合作营业厅办理，优惠编码67788375，此为实装宽带，无客户签字确认，需退设备到厅办理注销。现客户坚持取消，挽留无效，我部于2023-10-13 17:52:45已协助客户办理宽带注销同时副卡13040954959和13098410506办理拆分转资为8元流量王套餐，主副卡关系解除，主卡13040950859于2023-10-14 14:00:59转网销户，无需转资，客户认可。&amp;#10;4.核查存在的问题分析：（1)存在问题：业务办理无二次确认（2）整改举措：后期规范业务办理二次确认（3）是否属于不知情订制：是，个案问题&amp;#10;5.申诉回复情况：2023-10-13 17:47:41联系客户，客户满意。</t>
  </si>
  <si>
    <t>TS202310121637250956</t>
  </si>
  <si>
    <t>管晓倩</t>
  </si>
  <si>
    <t>2023-10-19 15:21:07</t>
  </si>
  <si>
    <t>案件编号：鄂-20231000002978&amp;#10;受理日期：2023-10-1216:31:47&amp;#10;处理日期：2023-10-1216:35:23&amp;#10;认定员：唐姗姗&amp;#10;申诉来源：微信&amp;#10;用户地址：湖北省宜昌市五峰县渔洋关镇大丽寨小区&amp;#10;在2022年7月办理了融合合约套餐，用到今年发现自己实际每月的消费不需要这么多。现在需要取消融合套餐消费，但是咨询不能取消，，取消也需要收取违约金。18671734949</t>
  </si>
  <si>
    <t>申辩工单：1.申诉前未向企业投诉。2.客户已撤诉&amp;#10;1. 用户基本信息：客户号码：18671734949、机主姓名：管晓倩、入网时间：2020-06-29 13:40:32、入网地点：五峰新时空手机世界五峰店合作厅(自建他营)、当前使用套餐：畅爽冰激凌5G套餐129元（基础版）、套餐类型：全国套餐&amp;#10;2.前期处理情况：客户反映取消业务的问题。客户前期未向10010反馈，直接越级申诉。 &amp;#10;3.申诉处理方案：（1）申诉是否属实：属实；（2）本次申诉原因及处理方案：经核查，客户于2022-06-23 11:55:07通过五峰新时空手机世界五峰店合作厅(自建他营)办理“招联分期5G129元直降1100（社会渠道36期）（湖北）”，优惠编码21345856，合约期2022-07-01至2025-06-30，如提前解约需支付违约金：客户实际享受优惠月份数 x 客户每月享受的电子券金额，现联系客户解释沟通，同意保留套餐继续使用，客户认可。&amp;#10;4.核查存在的问题分析：（1)存在问题：无（2）整改举措：无（3）是否属于不知情订制：否&amp;#10;5.申诉回复情况：2023-10-16 08:41:03联系客户，客户满意。</t>
  </si>
  <si>
    <t>TS202310121619300465</t>
  </si>
  <si>
    <t>钟定香</t>
  </si>
  <si>
    <t>2023-10-19 15:26:07</t>
  </si>
  <si>
    <t>案件编号：鄂-20231000002959&amp;#10;受理日期：2023-10-1216:09:57&amp;#10;处理日期：2023-10-1216:18:07&amp;#10;认定员：胡忠文&amp;#10;申诉来源：微信&amp;#10;用户地址：湖北省宜昌市夷陵区雾渡河镇龚家河村&amp;#10;15587942933本机9月在联通转移动，结余70余元话费，本月到自营厅把结余额做退费，营业厅告知无法退还，还说换移动去找移动要这样的话。请给予及时处理并要求在雾渡河镇联通店退费。</t>
  </si>
  <si>
    <t>申辩工单：1.申诉前未向企业投诉。2.客户已撤诉。3.代理申诉&amp;#10;1. 用户基本信息：客户号码：15587942933、机主姓名：钟定香、入网时间：2015-01-01 16:05:23、入网地点：夷陵雾渡河镇鑫盛合作厅、当前使用套餐：幸福家家乐39元套餐、套餐类型：全国套餐&amp;#10;2.前期处理情况：客户反映携出后余额清退的问题。客户前期未向10010反馈，直接越级申诉。 &amp;#10;3.申诉处理方案：（1）申诉是否属实：不属实；（2）本次申诉原因及处理方案：经核查，客户于2023-09-19 17:02:07成功办理携号转网销户，本月5号后可到厅清退剩余话费，客户前往合作厅无权限清退故未办理成功，现于2023-10-16 12:11:01通过夷陵城区自有营业厅已成功清退剩余话费77.29元，客户认可。另沟通中了解到为移动工作人员代为申诉，非机主本人意愿申诉，我司申请此案件按无效办结。&amp;#10;4.核查存在的问题分析：（1)存在问题：移动代客申诉（2）整改举措：无（3）是否属于不知情订制：否&amp;#10;5.申诉回复情况：2023-10-13 11:16:38联系客户，客户满意。</t>
  </si>
  <si>
    <t>TS202310181357480391</t>
  </si>
  <si>
    <t>07176909125</t>
  </si>
  <si>
    <t>易万青</t>
  </si>
  <si>
    <t>2023-10-19 09:23:11</t>
  </si>
  <si>
    <t>22年Q3Q4重点客户【2022年上工信部测评重保用户】判断省分:湖北&amp;#13;&amp;#10;:传入参数&amp;#13;&amp;#10;是否本地本网用户:是&amp;#13;&amp;#10;是否停机:正常&amp;#13;&amp;#10;请到业务通知判断是否群障:否&amp;#13;&amp;#10;::&amp;#13;&amp;#10;&amp;#13;&amp;#10;高级模板内容：&amp;#13;&amp;#10;投诉问题描述:用户来电称自己的固话无法使用&amp;#13;&amp;#10;故障现象:无法主被叫&amp;#13;&amp;#10;故障地址:湖北省宜昌新林区珍珠路51号&amp;#13;&amp;#10;故障时间:2023-10-18&amp;#13;&amp;#10;是否更换设备:否&amp;#13;&amp;#10;用户要求:用户要求我方上门处理&amp;#13;</t>
  </si>
  <si>
    <t>固网质量：湖北省宜昌新林区珍珠路51号AA.用户反映固话无法使用的问题，经核实用户端电话线问题，已处理恢复，回访满意</t>
  </si>
  <si>
    <t>GZ202310191641322087</t>
  </si>
  <si>
    <t>071704029338</t>
  </si>
  <si>
    <t>邓红艳</t>
  </si>
  <si>
    <t>2023-10-19 16:55:43</t>
  </si>
  <si>
    <t>一键诊断过程：&amp;#10;宽带是否有欠费及账号是否异常:CBSS状态正常，AAA状态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伍家岗区伍家乡花溪路社区恒大山水城15栋1单元20楼2001</t>
  </si>
  <si>
    <t>GZ202310191635312019</t>
  </si>
  <si>
    <t>071701028650</t>
  </si>
  <si>
    <t>黄富磊</t>
  </si>
  <si>
    <t>2023-10-19 17:52:47</t>
  </si>
  <si>
    <t>#2022重保客户#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MODEM故障&amp;#10;&amp;#10;装机地址：湖北省宜昌市伍家岗区伍家岗街道办龙盘湖社区龙盘湖中铁世纪山水103栋1楼102</t>
  </si>
  <si>
    <t>GZ202310191629251968</t>
  </si>
  <si>
    <t>071700005720</t>
  </si>
  <si>
    <t>王灿</t>
  </si>
  <si>
    <t>2023-10-19 17:55:50</t>
  </si>
  <si>
    <t>GZ202310191606181785</t>
  </si>
  <si>
    <t>071704236390</t>
  </si>
  <si>
    <t>杨春亮</t>
  </si>
  <si>
    <t>2023-10-19 17:31:23</t>
  </si>
  <si>
    <t>客户使用手厅一键诊断功能进行宽带故障诊断，诊断结果：1、请致电10010客服热线，为您进一步核查。给您带来的不便，敬请谅解。；2、您所使用宽带后台配置异常，可点击一键报修，我们尽快为您处理。，故障描述：宽带无法上网&amp;#10;装机地址：湖北省宜昌市枝江市马家店街道七口堰社区民主大道省化生活区53栋8楼703</t>
  </si>
  <si>
    <t>GZ202310191559211747</t>
  </si>
  <si>
    <t>07174919998</t>
  </si>
  <si>
    <t>李晨晨</t>
  </si>
  <si>
    <t>2023-10-19 16:37:15</t>
  </si>
  <si>
    <t>#2022重保客户#【2022年上工信部测评重保用户】【2022年上工信部测评重保用户】【2022年上工信部测评重保用户】【2022年上工信部测评重保用户】判断省分:湖北&amp;#13;&amp;#10;:传入参数&amp;#13;&amp;#10;是否本地本网用户:是&amp;#13;&amp;#10;是否停机:正常&amp;#13;&amp;#10;请到业务通知判断是否群障:否&amp;#13;&amp;#10;::&amp;#13;&amp;#10;&amp;#13;&amp;#10;高级模板内容：&amp;#13;&amp;#10;问题（现象）描述:无法呼入&amp;#13;&amp;#10;故障时间:2023-10-19&amp;#13;&amp;#10;服务状态是否正常:是&amp;#13;&amp;#10;装机地址:			湖北省宜昌市枝江市（不愿意提供详细地址）&amp;#13;&amp;#10;用户要求:要求尽快联系处理固话无法接电话问题，表示打不通提示：暂时无法接通，要求尽快核实回复&amp;#13;&amp;#10;第二联系电话:13135829998&amp;#13;</t>
  </si>
  <si>
    <t>GZ202310191554581713</t>
  </si>
  <si>
    <t>071700017156</t>
  </si>
  <si>
    <t>唐艳</t>
  </si>
  <si>
    <t>2023-10-19 17:40:09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</si>
  <si>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宽带在线，网络不可用，刷新重启无效，请处理</t>
  </si>
  <si>
    <t>GZ202310191506461388</t>
  </si>
  <si>
    <t>071700071665</t>
  </si>
  <si>
    <t>2023-10-19 15:44:20</t>
  </si>
  <si>
    <t>无法打开网页&amp;#10;装机地址：湖北省宜昌市伍家区九棠府2栋1单元29楼2903</t>
  </si>
  <si>
    <t>GZ202310191419511064</t>
  </si>
  <si>
    <t>071703393838</t>
  </si>
  <si>
    <t>望凤云</t>
  </si>
  <si>
    <t>2023-10-19 16:53:01</t>
  </si>
  <si>
    <t>GZ202310191359190946</t>
  </si>
  <si>
    <t>071703398940</t>
  </si>
  <si>
    <t>赵世银</t>
  </si>
  <si>
    <t>2023-10-19 20:35:51</t>
  </si>
  <si>
    <t>071703398940命中精准预判服务场景:[65岁以上老人]&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IPTV无法使用</t>
  </si>
  <si>
    <t>GZ202310191329090735</t>
  </si>
  <si>
    <t>071704245076</t>
  </si>
  <si>
    <t>胡兆田</t>
  </si>
  <si>
    <t>2023-10-19 16:16:59</t>
  </si>
  <si>
    <t>071704245076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路由器能力不匹配;&amp;#13;&amp;#10;:宽带无法上网&amp;#13;</t>
  </si>
  <si>
    <t>GZ202310191253270489</t>
  </si>
  <si>
    <t>071700205269</t>
  </si>
  <si>
    <t>2023-10-19 14:42:38</t>
  </si>
  <si>
    <t>IPTV机顶盒故障&amp;#10;装机地址：湖北省宜昌市宜都市陆城街道清江大道翰林华庭小区1栋1单元7层702</t>
  </si>
  <si>
    <t>GZ202310191245110426</t>
  </si>
  <si>
    <t>071700214895</t>
  </si>
  <si>
    <t>向磊</t>
  </si>
  <si>
    <t>2023-10-19 21:50:20</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</si>
  <si>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宜都市陆城街道红春社区纺织路小区纺织路93号1栋1单元1层102户</t>
  </si>
  <si>
    <t>GZ202310191223290261</t>
  </si>
  <si>
    <t>071700005255</t>
  </si>
  <si>
    <t>朱鹏华</t>
  </si>
  <si>
    <t>2023-10-19 14:23:00</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</si>
  <si>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用户表示遥控器坏了，要求师傅上门维修</t>
  </si>
  <si>
    <t>GZ202310191222530256</t>
  </si>
  <si>
    <t>071703597529</t>
  </si>
  <si>
    <t>姚桂琴</t>
  </si>
  <si>
    <t>2023-10-19 21:29:42</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</si>
  <si>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网速慢&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上网速度慢，刷新无效，要求尽快上门维修，开直播着急用网。</t>
  </si>
  <si>
    <t>GZ202310191210490161</t>
  </si>
  <si>
    <t>071703258320</t>
  </si>
  <si>
    <t>余昌繁</t>
  </si>
  <si>
    <t>2023-10-19 15:59:56</t>
  </si>
  <si>
    <t>客户使用手厅一键诊断功能进行宽带故障诊断，诊断结果，故障描述：undefined&amp;#10;装机地址：湖北省宜昌市西陵区体育场路31号湖北三峡职业技术学院校园网专用</t>
  </si>
  <si>
    <t>GZ202310191157030042</t>
  </si>
  <si>
    <t>071701072810</t>
  </si>
  <si>
    <t>赵金平</t>
  </si>
  <si>
    <t>2023-10-19 16:44:05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</si>
  <si>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FTTB设备是否正常:无异常;&amp;#13;&amp;#10;:&amp;#13;&amp;#10;CPE宽带无法使用，重启无法恢复，要求前往维护，请公司尽快处理并回复。</t>
  </si>
  <si>
    <t>GZ202310191155290032</t>
  </si>
  <si>
    <t>071700376292</t>
  </si>
  <si>
    <t>刘程丽</t>
  </si>
  <si>
    <t>2023-10-19 21:26:46</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</si>
  <si>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iptv无法使用，重启无效，用户要求马上处理，请处理并回复</t>
  </si>
  <si>
    <t>GZ202310191147012473</t>
  </si>
  <si>
    <t>071700051434</t>
  </si>
  <si>
    <t>李翠红</t>
  </si>
  <si>
    <t>2023-10-19 21:29:45</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</si>
  <si>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电视不能看，尽快安排师傅上门处理并回复</t>
  </si>
  <si>
    <t>GZ202310191124552306</t>
  </si>
  <si>
    <t>071700007750</t>
  </si>
  <si>
    <t>闫松涛</t>
  </si>
  <si>
    <t>2023-10-19 14:34:45</t>
  </si>
  <si>
    <t>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西陵区珍珠路49号畜牧局周边1栋3单元1楼101</t>
  </si>
  <si>
    <t>GZ202310191113382207</t>
  </si>
  <si>
    <t>071704111161</t>
  </si>
  <si>
    <t>徐凤</t>
  </si>
  <si>
    <t>2023-10-19 13:43:42</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</si>
  <si>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光猫红灯</t>
  </si>
  <si>
    <t>GZ202310191030211872</t>
  </si>
  <si>
    <t>071704161621</t>
  </si>
  <si>
    <t>王海南</t>
  </si>
  <si>
    <t>2023-10-19 15:40:14</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</si>
  <si>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无法登陆&amp;#10;&amp;#10;装机地址：湖北省宜昌市枝江市马家店街道七口堰社区沿江大道公园里小区天街A区1单元2楼商铺</t>
  </si>
  <si>
    <t>GZ202310191018451775</t>
  </si>
  <si>
    <t>071700717513</t>
  </si>
  <si>
    <t>2023-10-19 13:36:05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</si>
  <si>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amp;#13;&amp;#10;猫红灯</t>
  </si>
  <si>
    <t>GZ202310191014421739</t>
  </si>
  <si>
    <t>2023-10-19 16:41:10</t>
  </si>
  <si>
    <t>GZ202310191011471721</t>
  </si>
  <si>
    <t>071700001238</t>
  </si>
  <si>
    <t>李雪</t>
  </si>
  <si>
    <t>2023-10-19 13:30:52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</si>
  <si>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无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amp;#13;&amp;#10;光猫亮红灯</t>
  </si>
  <si>
    <t>GZ202310191010151705</t>
  </si>
  <si>
    <t>071700131632</t>
  </si>
  <si>
    <t>耿伟</t>
  </si>
  <si>
    <t>2023-10-19 15:44:34</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</si>
  <si>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光猫终端能力与签约速率不匹配;&amp;#13;&amp;#10;设备收发光功率是否异常:无异常;&amp;#13;&amp;#10;:无法上网，刷新无效，强烈要求师傅尽快上门处理并电话回复&amp;#13;</t>
  </si>
  <si>
    <t>GZ202310190957541618</t>
  </si>
  <si>
    <t>071700389535</t>
  </si>
  <si>
    <t>肖蒙蒙</t>
  </si>
  <si>
    <t>2023-10-19 11:36:26</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</si>
  <si>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MODEM故障&amp;#10;&amp;#10;装机地址：湖北省宜昌市夷陵区小溪塔镇黄金路2号柏林馨苑9栋2单元6层602户</t>
  </si>
  <si>
    <t>GZ202310190938141443</t>
  </si>
  <si>
    <t>071700802634</t>
  </si>
  <si>
    <t>胡锦</t>
  </si>
  <si>
    <t>2023-10-19 18:29:36</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</si>
  <si>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当阳市玉阳办事处和悦家园10栋1单元5层101505</t>
  </si>
  <si>
    <t>GZ202310190932181405</t>
  </si>
  <si>
    <t>071704378388</t>
  </si>
  <si>
    <t>李顺芳</t>
  </si>
  <si>
    <t>2023-10-19 12:46:12</t>
  </si>
  <si>
    <t>判断省分:一屏清无资料用户&amp;#13;&amp;#10;用户归属地:&amp;#13;&amp;#10;:宽带&amp;#13;&amp;#10;宽带:&amp;#13;&amp;#10;获取基本信息:&amp;#13;&amp;#10;:是&amp;#13;&amp;#10;:无法上网&amp;#13;&amp;#10;:&amp;#13;&amp;#10;设置参数:&amp;#13;&amp;#10;获取诊断信息:诊断信息空&amp;#13;&amp;#10;诊断信息查询为空:用户反映宽带升级千兆后网速很慢，表示只用wifi，要求师傅上门查看处理。&amp;#13;</t>
  </si>
  <si>
    <t>GZ202310190913551298</t>
  </si>
  <si>
    <t>071700031182</t>
  </si>
  <si>
    <t>闫琼</t>
  </si>
  <si>
    <t>2023-10-19 14:44:09</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</si>
  <si>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网速慢&amp;#13;&amp;#10;:&amp;#13;&amp;#10;设置参数:&amp;#13;&amp;#10;获取诊断信息:&amp;#13;&amp;#10;:无异常&amp;#13;&amp;#10;:是&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宽带上网慢&amp;#13;</t>
  </si>
  <si>
    <t>GZ202310190907081235</t>
  </si>
  <si>
    <t>071704637374</t>
  </si>
  <si>
    <t>黄海军</t>
  </si>
  <si>
    <t>2023-10-19 10:25:55</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</si>
  <si>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302001AAA/CBSS判断签约和配置不一样，配置速率低于签约带宽&amp;#10;&amp;#10;装机地址：湖北省宜昌市夷陵区小溪塔街道冯家湾社区无石山庄96号别墅周边</t>
  </si>
  <si>
    <t>GZ202310190900181181</t>
  </si>
  <si>
    <t>071700561627</t>
  </si>
  <si>
    <t>陈荣宝</t>
  </si>
  <si>
    <t>2023-10-19 14:33:34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</si>
  <si>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光猫终端能力与签约速率不匹配;&amp;#13;&amp;#10;设备收发光功率是否异常:无异常;&amp;#13;&amp;#10;:&amp;#13;&amp;#10;宽带正常在线，用户表示无法上网，昨天已经刷新重启还是不行</t>
  </si>
  <si>
    <t>GZ202310190850311117</t>
  </si>
  <si>
    <t>071700063317</t>
  </si>
  <si>
    <t>王紫艳</t>
  </si>
  <si>
    <t>2023-10-19 15:10:08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</si>
  <si>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光猫终端能力与签约速率不匹配;&amp;#13;&amp;#10;设备收发光功率是否异常:无异常;&amp;#13;&amp;#10;:湖北省宜昌市西陵区东山大道136号果园路片区3栋3单元1层102户东山大道136号门面博特测测绘，光猫红灯，请处理回复&amp;#13;</t>
  </si>
  <si>
    <t>GZ202310190849431112</t>
  </si>
  <si>
    <t>071700298571</t>
  </si>
  <si>
    <t>李庆华</t>
  </si>
  <si>
    <t>2023-10-19 14:15:26</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</si>
  <si>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网页打不开&amp;#10;&amp;#10;装机地址：湖北省宜昌市宜都市红花套镇窑坡垴村5组45号周边</t>
  </si>
  <si>
    <t>GZ202310190844201081</t>
  </si>
  <si>
    <t>071701011264</t>
  </si>
  <si>
    <t>刘怡</t>
  </si>
  <si>
    <t>2023-10-19 09:37:12</t>
  </si>
  <si>
    <t>一键诊断过程：&amp;#10;宽带是否有欠费及账号是否异常:CBSS状态正常，AAA状态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伍家岗区伍家岗街道办小洋坝社区伍临路36号城中半岛7栋1单元15楼1503</t>
  </si>
  <si>
    <t>GZ202310190837231043</t>
  </si>
  <si>
    <t>071703310162</t>
  </si>
  <si>
    <t>邹立珍</t>
  </si>
  <si>
    <t>2023-10-19 13:33:11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</si>
  <si>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光猫红灯</t>
  </si>
  <si>
    <t>ODN附属设施和活接头故障</t>
  </si>
  <si>
    <t>GZ202310190828320993</t>
  </si>
  <si>
    <t>071701005151</t>
  </si>
  <si>
    <t>刘永强</t>
  </si>
  <si>
    <t>2023-10-19 13:22:14</t>
  </si>
  <si>
    <t>网络不稳定&amp;#10;装机地址：湖北省宜昌市猇亭区古老背街道办古老背社区金猇路43号猇亭财政局宿舍1栋3单元7层301</t>
  </si>
  <si>
    <t>GZ202310190824080970</t>
  </si>
  <si>
    <t>071700146739</t>
  </si>
  <si>
    <t>熊宇华</t>
  </si>
  <si>
    <t>2023-10-19 17:52:42</t>
  </si>
  <si>
    <t>071700146739命中精准预判服务场景:[65岁以上老人]&amp;#13;&amp;#10;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宽带离线，光猫红灯</t>
  </si>
  <si>
    <t>GZ202310190751210849</t>
  </si>
  <si>
    <t>071704247948</t>
  </si>
  <si>
    <t>2023-10-19 20:12:26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</si>
  <si>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后台配置异常您所使用宽带后台配置异常,设备收光异常;&amp;#13;&amp;#10;设备收发光功率是否异常:无异常;&amp;#13;&amp;#10;:&amp;#13;&amp;#10;&amp;#13;&amp;#10;高级模板内容：&amp;#13;&amp;#10;问题（现象）描述:无法上网&amp;#13;&amp;#10;故障时间:2023-10-19&amp;#13;&amp;#10;服务状态是否正常:是&amp;#13;&amp;#10;设备灯显示:正常&amp;#13;&amp;#10;错误代码:无&amp;#13;&amp;#10;是否重启设备:已重启未恢复&amp;#13;&amp;#10;用户要求:要求马上今天内处理好&amp;#13;</t>
  </si>
  <si>
    <t>GZ202310190704550790</t>
  </si>
  <si>
    <t>071701052691</t>
  </si>
  <si>
    <t>肖向红</t>
  </si>
  <si>
    <t>2023-10-19 09:38:19</t>
  </si>
  <si>
    <t>#2022重保客户#一键诊断过程：&amp;#10;宽带是否有欠费及账号是否异常:无异常&amp;#10;宽带是否有群体故障告警:无异常&amp;#10;线路是否正常:无异常&amp;#10;光猫是否正常:无异常&amp;#10;上网速度检测:设备收光异常&amp;#10;设备收发光功率是否异常:无异常&amp;#10;&amp;#10;故障描述：&amp;#10;302002局方OLT设备收光功率异常。&amp;#10;&amp;#10;装机地址：湖北省宜昌市西陵区夜明珠街道平湖路居委会三峡花苑2栋1单元1楼101</t>
  </si>
  <si>
    <t>GZ202310182238370512</t>
  </si>
  <si>
    <t>071700974563</t>
  </si>
  <si>
    <t>郭灵杰</t>
  </si>
  <si>
    <t>2023-10-19 08:55:24</t>
  </si>
  <si>
    <t>客户使用手厅一键诊断功能进行宽带故障诊断，诊断结果：1、您所使用宽带后台配置异常，可点击一键报修，我们尽快为您处理。，故障描述：宽带某时段上网速度慢&amp;#10;装机地址：湖北省宜昌市远安县鸣凤镇嫘祖社区沮阳路26号沮阳小区4栋2单元7层702</t>
  </si>
  <si>
    <t>GZ202310182227410486</t>
  </si>
  <si>
    <t>071700852854</t>
  </si>
  <si>
    <t>牛斯琪</t>
  </si>
  <si>
    <t>2023-10-19 08:56:42</t>
  </si>
  <si>
    <t>客户使用手厅一键诊断功能进行宽带故障诊断，诊断结果：1、没有诊断出网络及光猫问题，请您检查光猫、路由器、终端（电脑、手机等）线路连接及相关设置,请尝试重启光猫、路由器、终端后观察使用，如仍未解决，可点击一键报修，我们尽快为您处理。，故障描述：宽带无法上网&amp;#10;装机地址：湖北省宜昌市当阳市玉阳街道办事处南门垱社区长坂路凌云集团家属区31栋4单元周边</t>
  </si>
  <si>
    <t>GZ202310182137440278</t>
  </si>
  <si>
    <t>071704580448</t>
  </si>
  <si>
    <t>孙鑫</t>
  </si>
  <si>
    <t>2023-10-19 08:51:46</t>
  </si>
  <si>
    <t>网速过慢，APP无法测速&amp;#10;装机地址：湖北省宜昌市伍家岗区伍家岗街道江山社区夷陵大道八一桂花苑夷陵大道410号2栋2单元4楼402</t>
  </si>
  <si>
    <t>GZ202310182132510238</t>
  </si>
  <si>
    <t>2023-10-19 11:33:21</t>
  </si>
  <si>
    <t>#2022重保客户##2022重保客户#客户使用手厅一键诊断功能进行宽带故障诊断，诊断结果：1、请致电10010客服热线，为您进一步核查。给您带来的不便，敬请谅解。；2、请您检查光猫是否正常通电，如仍未解决，可点击一键报修，我们尽快为您处理。；3、请您检查光猫光纤接口是否松动、光猫光纤是否弯折，重启光猫，如仍未解决，可点击一键报修，我们尽快为您处理。，故障描述：宽带无法上网&amp;#10;装机地址：湖北省宜昌市伍家岗区宝塔河街道岳家冲社区城东大道依山郡7栋1单元6楼604</t>
  </si>
  <si>
    <t>GZ202310182112570127</t>
  </si>
  <si>
    <t>071700874490</t>
  </si>
  <si>
    <t>尚冬雪</t>
  </si>
  <si>
    <t>2023-10-19 13:15:22</t>
  </si>
  <si>
    <t>#2022重保客户#无法打开网页，无网络链接&amp;#10;装机地址：湖北省宜昌市当阳市庙前镇小烟墩集社区烟集街烟集村烟远路54号周边</t>
  </si>
  <si>
    <t>GZ202310182027102289</t>
  </si>
  <si>
    <t>071701006308</t>
  </si>
  <si>
    <t>高亮</t>
  </si>
  <si>
    <t>2023-10-19 16:01:34</t>
  </si>
  <si>
    <t>客户使用手厅一键诊断功能进行宽带故障诊断，诊断结果，故障描述：宽带全时段上网速度慢&amp;#10;装机地址：湖北省宜昌市西陵区葛洲坝街道石子岭社区葛洲坝合作有线宽带专用</t>
  </si>
  <si>
    <t>GZ202310182014512183</t>
  </si>
  <si>
    <t>071700001781</t>
  </si>
  <si>
    <t>付承梅</t>
  </si>
  <si>
    <t>2023-10-19 14:07:59</t>
  </si>
  <si>
    <t>#2022重保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amp;#13;&amp;#10;iptv无法观看，50%报错，重启无效，前期多次出现此问题，要求师傅上门核实具体情况。下午联系，上午家里没人，请处理</t>
  </si>
  <si>
    <t>GZ202310182001212093</t>
  </si>
  <si>
    <t>071700058509</t>
  </si>
  <si>
    <t>胡梦媛</t>
  </si>
  <si>
    <t>2023-10-19 08:49:35</t>
  </si>
  <si>
    <t>#2022重保客户#22年Q3Q4重点客户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路由器能力不匹配;&amp;#13;&amp;#10;:&amp;#13;&amp;#10;&amp;#13;&amp;#10;高级模板内容：&amp;#13;&amp;#10;问题（现象）描述:用户来电反映宽带从（10.18）开始（无法上网）表示一直频繁的无法使用，导致不好体验，错误代码（无），设备灯显示（正常），已建议用户重启设备（已重启未恢复），用户要求尽快上门处理。装机地址（湖北省宜昌市伍家区中南路延伸段民安家园12栋2单元2层203）联系电话（18972026050）&amp;#13;&amp;#10;故障时间:2023-10-18&amp;#13;&amp;#10;服务状态是否正常:否&amp;#13;&amp;#10;设备灯显示:正常&amp;#13;&amp;#10;错误代码:无&amp;#13;&amp;#10;是否重启设备:已重启未恢复&amp;#13;&amp;#10;用户要求:用户要求尽快上门处理&amp;#13;</t>
  </si>
  <si>
    <t>GZ202310181922581804</t>
  </si>
  <si>
    <t>071704406653</t>
  </si>
  <si>
    <t>万红成</t>
  </si>
  <si>
    <t>2023-10-19 11:11:02</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</si>
  <si>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枝江市马家店街道七口堰社区迎宾大道文化局片区建行宿舍1单元周边</t>
  </si>
  <si>
    <t>GZ202310181922271800</t>
  </si>
  <si>
    <t>071700109938</t>
  </si>
  <si>
    <t>樊谜谜</t>
  </si>
  <si>
    <t>2023-10-19 11:56:39</t>
  </si>
  <si>
    <t>一键诊断过程：&amp;#10;宽带是否有欠费及账号是否异常:无异常&amp;#10;宽带是否有群体故障告警:无异常&amp;#10;线路是否正常:无异常&amp;#10;光猫是否正常:无异常&amp;#10;上网速度检测:设备收光异常&amp;#10;设备收发光功率是否异常:无异常&amp;#10;&amp;#10;故障描述：&amp;#10;302002局方OLT设备收光功率异常。&amp;#10;&amp;#10;装机地址：湖北省宜昌市枝江市马家店街道七口堰社区铂悦府1栋2单元14楼1401</t>
  </si>
  <si>
    <t>GZ202310181839411478</t>
  </si>
  <si>
    <t>071700265787</t>
  </si>
  <si>
    <t>梁金金</t>
  </si>
  <si>
    <t>2023-10-19 20:00:25</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</si>
  <si>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存在群体故障;&amp;#13;&amp;#10;线路是否正常:无异常;&amp;#13;&amp;#10;光猫是否正常:光猫断电/离线;&amp;#13;&amp;#10;上网速度检测:光猫收发光功率异常,设备收光异常;&amp;#13;&amp;#10;设备收发光功率是否异常:路由器能力不匹配;&amp;#13;&amp;#10;:&amp;#13;&amp;#10;&amp;#13;&amp;#10;高级模板内容：&amp;#13;&amp;#10;问题（现象）描述:宽带无法上网&amp;#13;&amp;#10;故障时间:2023-10-18&amp;#13;&amp;#10;服务状态是否正常:是&amp;#13;&amp;#10;设备灯显示:正常&amp;#13;&amp;#10;错误代码:无&amp;#13;&amp;#10;是否重启设备:已重启未恢复&amp;#13;&amp;#10;用户要求:核实处理&amp;#13;</t>
  </si>
  <si>
    <t>GZ202310181820381311</t>
  </si>
  <si>
    <t>071703655527</t>
  </si>
  <si>
    <t>李桂英</t>
  </si>
  <si>
    <t>2023-10-19 14:28:59</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</si>
  <si>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夷陵区小溪塔街道岩花村岩花村3组43号周边</t>
  </si>
  <si>
    <t>GZ202310181819491305</t>
  </si>
  <si>
    <t>2023-10-19 10:57:46</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</si>
  <si>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MODEM故障&amp;#10;&amp;#10;装机地址：湖北省宜昌市夷陵区鸦鹊岭镇金和村四组113号周边</t>
  </si>
  <si>
    <t>GZ202310181819231301</t>
  </si>
  <si>
    <t>2023-10-19 10:08:18</t>
  </si>
  <si>
    <t>#2022重保客户##2022重保客户#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光猫LAN口能力不匹配;&amp;#13;&amp;#10;:&amp;#13;&amp;#10;湖北省宜昌市伍家岗区宝塔河街道岳家冲社区城东大道依山郡4栋1单元30楼3003，注册闪重启无效，请尽快处理回复</t>
  </si>
  <si>
    <t>GZ202310181707160848</t>
  </si>
  <si>
    <t>071700888300</t>
  </si>
  <si>
    <t>罗磊</t>
  </si>
  <si>
    <t>2023-10-19 16:48:16</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</si>
  <si>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17356650981&amp;#13;&amp;#10;071700888300&amp;#13;&amp;#10;湖北省宜昌市当阳市坝陵办事处军胜住宅片区国河村4组&amp;#13;&amp;#10;猫红灯，请尽快联系维修</t>
  </si>
  <si>
    <t>GZ202310181650350771</t>
  </si>
  <si>
    <t>071700034937</t>
  </si>
  <si>
    <t>高兴泉</t>
  </si>
  <si>
    <t>2023-10-19 09:44:36</t>
  </si>
  <si>
    <t>071700034937命中精准预判服务场景:[65岁以上老人]&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iptv无法使用，要求师傅上门维修并回复</t>
  </si>
  <si>
    <t>GZ202310181536020304</t>
  </si>
  <si>
    <t>071700010607</t>
  </si>
  <si>
    <t>方明山</t>
  </si>
  <si>
    <t>2023-10-19 08:59:12</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</si>
  <si>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猇亭区机场路黄龙寺村三组97号私房周边</t>
  </si>
  <si>
    <t>固网质量：湖北省宜昌市猇亭区机场路黄龙寺村三组97号私房周边AA.，因故障无法恢复，已联系客户到厅归还设备后销户，客户知晓</t>
  </si>
  <si>
    <t>GZ202310181527160242</t>
  </si>
  <si>
    <t>071704287494</t>
  </si>
  <si>
    <t>朱美霖</t>
  </si>
  <si>
    <t>2023-10-19 15:40:35</t>
  </si>
  <si>
    <t>#2022重保客户#网络不稳定，更改网络名称还有一个地方没有弄好&amp;#10;装机地址：湖北省宜昌市猇亭区虎牙街道高家店村高家村7组7-8号私房</t>
  </si>
  <si>
    <t>GZ202310181210031389</t>
  </si>
  <si>
    <t>2023-10-19 14:43:13</t>
  </si>
  <si>
    <t>按处理结果向用户解释:否&amp;#13;&amp;#10;:&amp;#13;&amp;#10;用户反映在（湖北省宜昌市五峰县枚二冲村板桥冲引入006号）有我方的线路掉了，请核实处理。联系电话（18872501200）</t>
  </si>
  <si>
    <t>GZ202310172039550912</t>
  </si>
  <si>
    <t>071701001794</t>
  </si>
  <si>
    <t>2023-10-19 11:17:44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</si>
  <si>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网络信号差，无法上网重启无效，如果是上网设备需要升级，用户也不介意更换，请师傅尽快上门处理</t>
  </si>
  <si>
    <t>GZ202310161916430884</t>
  </si>
  <si>
    <t>071701007102</t>
  </si>
  <si>
    <t>2023-10-19 17:04:30</t>
  </si>
  <si>
    <t>客户使用手厅一键诊断功能进行宽带故障诊断，诊断结果，故障描述：宽带无法上网&amp;#10;装机地址：湖北省宜昌市西陵区葛洲坝街道办石子岭社区葛洲坝合作有线宽带IPTV专用</t>
  </si>
  <si>
    <t>GZ202310161738120066</t>
  </si>
  <si>
    <t>071700615504</t>
  </si>
  <si>
    <t>马学勇</t>
  </si>
  <si>
    <t>2023-10-19 11:50:58</t>
  </si>
  <si>
    <t>网络不稳定&amp;#10;装机地址：湖北省宜昌市秭归县梅家河乡鲁家湾村秭归乡镇营服中心4G-CPE项目无资源地址</t>
  </si>
  <si>
    <t>GZ202310151431181555</t>
  </si>
  <si>
    <t>071700311680</t>
  </si>
  <si>
    <t>赵艺</t>
  </si>
  <si>
    <t>2023-10-19 17:02:16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</si>
  <si>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用户表示宽带无法使用，光猫闪红灯，请公司尽快处理并回复&amp;#13;</t>
  </si>
  <si>
    <t>GZ202310151243330654</t>
  </si>
  <si>
    <t>071700730500</t>
  </si>
  <si>
    <t>舒坤山</t>
  </si>
  <si>
    <t>2023-10-19 09:49:30</t>
  </si>
  <si>
    <t>#断卡行动#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FTTB设备是否正常:无异常;&amp;#13;&amp;#10;:&amp;#13;&amp;#10;无法上网，要求师傅尽快联系处理</t>
  </si>
  <si>
    <t>GZ202310050846140982</t>
  </si>
  <si>
    <t>071700666426</t>
  </si>
  <si>
    <t>宋发兵</t>
  </si>
  <si>
    <t>2023-10-19 19:15:03</t>
  </si>
  <si>
    <t>101004光猫断电离线&amp;#10;装机地址：湖北省宜昌市秭归县沙镇溪镇大浴池村大浴池村5组56号周边</t>
  </si>
  <si>
    <t>GZ202309280803120278</t>
  </si>
  <si>
    <t>2023-10-19 19:14:51</t>
  </si>
  <si>
    <t>ZX202310181756060634</t>
  </si>
  <si>
    <t>望勇</t>
  </si>
  <si>
    <t>2023-10-19 09:08:53</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</si>
  <si>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来电自己的号码被封停要求在线复机&amp;#13;&amp;#10;用户状态为:局方停机&amp;#13;&amp;#10;停机原因:集团鹰眼监测诈骗停机（异常换机）：首次关停可携带本人有效证件、本机号卡到归属地自营厅核验签署承诺书复机一次&amp;#13;&amp;#10;前台是否按流程解释:是&amp;#13;&amp;#10;用户要求:要求复机&amp;#13;&amp;#10;第二联系电话:15271476280&amp;#13;</t>
  </si>
  <si>
    <t>ZX202310191157330788</t>
  </si>
  <si>
    <t>李应龙</t>
  </si>
  <si>
    <t>2023-10-19 18:31:14</t>
  </si>
  <si>
    <t>[65岁以上老人]:下一步&amp;#13;&amp;#10;判断省分:湖北&amp;#13;&amp;#10;node_134:&amp;#13;&amp;#10;获取入参:&amp;#13;&amp;#10;node_180:&amp;#13;&amp;#10;判断局方停机状态:&amp;#13;&amp;#10;:&amp;#13;&amp;#10;node_223::其他&amp;#13;&amp;#10;:无&amp;#13;&amp;#10;:小于30天&amp;#13;&amp;#10;:不认可&amp;#13;&amp;#10;:&amp;#13;&amp;#10;&amp;#13;&amp;#10;高级模板内容：&amp;#13;&amp;#10;投诉问题描述:用户要求立马为其复机，不然投诉，说已经验证过了，还没开通&amp;#13;&amp;#10;用户状态为:局方半停&amp;#13;&amp;#10;停机原因:无&amp;#13;&amp;#10;前台是否按流程解释:是&amp;#13;&amp;#10;用户要求:用户要求立马为其复机，不然投诉，说已经验证过了，还没开通&amp;#13;&amp;#10;第二联系电话:13227288625&amp;#13;</t>
  </si>
  <si>
    <t>号码关停：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amp;#10;致电未接，已短信答复如需办理可联系我部，如有疑问可在工作时间（08:30-12:00；14:00 -17:30 ）联系07176921001、13032700872宜昌客服。如用户咨询，请前台 10010话务 中心代为解释，谢谢。</t>
  </si>
  <si>
    <t>ZX202310181338101017</t>
  </si>
  <si>
    <t>2023-10-19 10:14:41</t>
  </si>
  <si>
    <t>&amp;#13;&amp;#10;高级模板内容：&amp;#13;&amp;#10;投诉问题描述:对前期工单流水号:ZX202310161740182095处理结果不满意&amp;#13;&amp;#10;用户状态为:局方停机&amp;#13;&amp;#10;停机原因:局方停机&amp;#13;&amp;#10;前台是否按流程解释:是&amp;#13;&amp;#10;用户要求:下午3点复机的，复机后晚上9点又停掉了，期间一个电话也没打，要求核实清楚情况，给其回电处理&amp;#13;&amp;#10;第二联系电话:15926996994&amp;#13;</t>
  </si>
  <si>
    <t>号码关停：集团鹰眼GoIP模型回访反馈停机AA。用户反映诈骗停机问题，本月已因诈骗停机到厅开机一次，联系区域负责人后用户表示11点左右前往国贸营业厅协助办理于10月20日前处理完毕，用户知晓。</t>
  </si>
  <si>
    <t>ZX202310181840490920</t>
  </si>
  <si>
    <t>欧阳梦杰</t>
  </si>
  <si>
    <t>2023-10-19 17:09:09</t>
  </si>
  <si>
    <t>【2022年上工信部测评重保用户】: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称自己没有在归属地，要求协助复机&amp;#13;&amp;#10;用户状态为:局方停机&amp;#13;&amp;#10;停机原因:集团鹰眼ZB0007-0006模型停机：首次关停可携带本人有效证件、本机号卡到归属地自营厅核验签署承诺书复机一次。&amp;#13;&amp;#10;前台是否按流程解释:是&amp;#13;&amp;#10;用户要求:加急处理，复机号码&amp;#13;&amp;#10;第二联系电话:15346661456&amp;#13;</t>
  </si>
  <si>
    <t>号码关停：集团鹰眼ZB0007-0006模型停机AA，根据相关要求进行关停处理。已请其回传一张照片：风险告知书+身份证正面+SIM卡背面照+签字至17671348103宜昌联通微信号，经核实现号码已经开通成功，客户满意。</t>
  </si>
  <si>
    <t>ZX202310191559492450</t>
  </si>
  <si>
    <t>孙宏伟</t>
  </si>
  <si>
    <t>2023-10-19 17:45:15</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</si>
  <si>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表示自己不在归属地，要求线上复机&amp;#13;&amp;#10;用户状态为:局方停机&amp;#13;&amp;#10;停机原因: 集团鹰眼ZB0007-0006模型停机：首次关停可携带本人有效证件、本机号卡到归属地自营厅核验签署承诺书复机一次。&amp;#13;&amp;#10;前台是否按流程解释:是&amp;#13;&amp;#10;用户要求:用户表示自己不在归属地，要求线上复机&amp;#13;&amp;#10;第二联系电话:15792126725&amp;#13;</t>
  </si>
  <si>
    <t>ZX202310181707470277</t>
  </si>
  <si>
    <t>张寒</t>
  </si>
  <si>
    <t>2023-10-19 13:57:08</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</si>
  <si>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用户来电反映本机状态，前台查询解释（局方停机）不认可，要求销户，已挽留，不愿到厅，请协助处理&amp;#13;&amp;#10;用户状态为:局方停机&amp;#13;&amp;#10;停机原因:集团鹰眼泛诈骗标记停机：首次关停可携带本人有效证件、本机号卡到归属地自营厅核验签署承诺书复机一次&amp;#13;&amp;#10;前台是否按流程解释:是&amp;#13;&amp;#10;用户要求:销户退费&amp;#13;&amp;#10;第二联系电话:13618688417&amp;#13;</t>
  </si>
  <si>
    <t>号码关停：集团鹰眼泛诈骗标记停机AA。用户反映局方停机问题，经核实，根据相关要求进行关停处理，用户在当阳，已协商携带身份证原件前往当阳自营厅签署承诺函后办理，用户同意。</t>
  </si>
  <si>
    <t>ZX202310181618182356</t>
  </si>
  <si>
    <t>刘铭豪</t>
  </si>
  <si>
    <t>2023-10-19 14:18:09</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</si>
  <si>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用户本机封停，称营业厅复机不了，要求线上回复处理&amp;#13;&amp;#10;用户状态为:局方停机&amp;#13;&amp;#10;停机原因:集团鹰眼监测诈骗停机（国际漫游异常号码）：首次关停可携带本人有效证件、本机号卡到归属地自营厅核验签署承诺书复机一次&amp;#13;&amp;#10;前台是否按流程解释:是&amp;#13;&amp;#10;用户要求:用户要求线上回复处理&amp;#13;&amp;#10;第二联系电话:18261451453&amp;#13;</t>
  </si>
  <si>
    <t>号码关停：集团鹰眼监测诈骗停机（国际漫游异常号码）AA。经核实，用户号码集团鹰眼监测诈骗停机（国际漫游异常号码）：首次关停可携带本人有效证件、本机号卡到归属地自营厅核验签署承诺书复机一次。根据相关要求进行关停处理。现核实号码已于2023-10-18 16:41:31在枝江城区公园路自营厅销户，已联系用户解释清楚，满意度一般。</t>
  </si>
  <si>
    <t>TS202310181420060802</t>
  </si>
  <si>
    <t>2023-10-19 16:06:37</t>
  </si>
  <si>
    <t>主办单位：湖北&amp;#10;客户类别：首次投诉&amp;#10;10010是否打通：否&amp;#10;是否二次致电10015：是&amp;#10;是否联系：否&amp;#10;升级倾向：&amp;#10;号码归属省：湖北&amp;#10;SVIP等级：&amp;#10;1.问题类型:;&amp;#10;2.投诉类型:服务质量;&amp;#10;3.营业厅地址:;&amp;#10;4.位置信息:;&amp;#10;5.位置发生地:;&amp;#10;6.投诉内容:我想把手机号复机，因为在外地，无法去湖北当地办理业务，但手机费用已扣款，我觉得存在异常扣费！我收到卡后冲了一百元虽然没用但是你们扣款了，还没到几个月我要用卡的时候你们给我说这个卡异常停了我的卡，影响我正常用卡并且扣了我的月租还说我卡异常！就是杀了猪还说猪自愿让你们杀！胡扯！你们说有专人联系我但是到现在一个半小时没有人电话联系我！&amp;#10;问题发生地：10010客服热线&amp;#10;问题类型：推诿用户&amp;#10;问题发生时间：2023-10-1813:13</t>
  </si>
  <si>
    <t>号码关停①客户投诉产生的原因：本地异常号卡语音半停 &amp;#10;②客户投诉问题核查情况及解决方案：收到贵部转办后，我司立即组织调查。经核实，根据相关要求进行关停处理，已请其回传一张照片：风险告知书+身份证正面+SIM卡背面照+签字至13032700872宜昌联通微信号，审核通过后为用户办理开机。现号码已成功开机，满意。我司于2023-10-18 14:33:34联系客户解释。 &amp;#10;③客户问题满意度：满意。 &amp;#10;④回单人：颜晶  6921001"</t>
  </si>
  <si>
    <t>ZX202310190849051843</t>
  </si>
  <si>
    <t>龚世会</t>
  </si>
  <si>
    <t>2023-10-19 16:38:40</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</si>
  <si>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客户来电表示号码被关停，客户表示在异地，我方查询之前有复机的情况客户不认可&amp;#13;&amp;#10;用户状态为:局方停机&amp;#13;&amp;#10;停机原因:集团鹰眼静默突增模型：首次关停可携带本人有效证件、本机号卡到归属地自营厅核验签署承诺书复机一次&amp;#13;&amp;#10;前台是否按流程解释:是&amp;#13;&amp;#10;用户要求:要求复通&amp;#13;&amp;#10;第二联系电话:15926991607&amp;#13;</t>
  </si>
  <si>
    <t>号码关停：集团鹰眼静默突增模型AA。用户反映因集团集团鹰眼静默突增模型停机，根据相关要求进行关停处理。已请客户回传以下资料：身份证正面、SIM卡、开机承诺函拍照发至13032700872微信号，审核通过后办理开机。如该号码再次被举报则永久关停，客户知晓。</t>
  </si>
  <si>
    <t>ZX202310181610092281</t>
  </si>
  <si>
    <t>史文涛</t>
  </si>
  <si>
    <t>2023-10-19 12:07:22</t>
  </si>
  <si>
    <t>:下一步&amp;#10;判断省分:湖北&amp;#10;node_134:&amp;#10;获取入参:&amp;#10;node_180:&amp;#10;判断局方停机状态:&amp;#10;:&amp;#10;node_223::关停原因为：集团鹰眼监测诈骗停机（异常换机）、集团鹰眼风险IMEI扩展模型停机&amp;#10;:不认可&amp;#10;:&amp;#10;&amp;#10;高级模板内容：&amp;#10;投诉问题描述:用户来电对本机（局方停机）状态不认可，根据知识库对此停机原因的解释口径解释，用户不认可&amp;#10;用户状态为:局方停机&amp;#10;停机原因:鹰眼诈骗模型编码ZB0001-0023：首次关停可携带本人有效证件到号码归属地自营厅核验签署法律风险告知书复机一次。&amp;#10;前台是否按流程解释:是&amp;#10;用户要求:投诉&amp;#10;第二联系电话:18163530548</t>
  </si>
  <si>
    <t>号码关停：集团鹰眼诈骗-受害者扩散模型模型AA。用户反映因集团集团鹰眼诈骗-受害者扩散模型模型停机，根据相关要求进行关停处理。已请客户回传以下资料：身份证正面、SIM卡、开机承诺函拍照发至13032700872微信号，审核通过后办理开机。如该号码再次被举报则永久关停，客户知晓。</t>
  </si>
  <si>
    <t>ZX202310190945522214</t>
  </si>
  <si>
    <t>汪厚云</t>
  </si>
  <si>
    <t>2023-10-19 14:48:30</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</si>
  <si>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称自己没有打过电话就被封号了要求投诉处理不愿意余量第二联系方式谢谢&amp;#13;&amp;#10;用户状态为:集团鹰眼诈骗-异常IMEI扩展模型：首次关停可携带本人有效证件到号码归属地自营厅核验签署法律风险告知书复机一次。&amp;#13;&amp;#10;停机原因:集团鹰眼诈骗-异常IMEI扩展模型：首次关停可携带本人有效证件到号码归属地自营厅核验签署法律风险告知书复机一次。&amp;#13;&amp;#10;前台是否按流程解释:是&amp;#13;&amp;#10;用户要求:尽快处理，谢谢&amp;#13;&amp;#10;第二联系电话:13197340261&amp;#13;</t>
  </si>
  <si>
    <t>号码关停：集团鹰眼诈骗-异常IMEI扩展模型AA。用户反映局方停机问题，经核实，根据相关要求进行关停处理，已请其回传一张照片：风险告知书+身份证正面+SIM卡背面照+签字至13032700872宜昌联通微信号，审核通过后为用户办理开机。现号码已成功开机，满意。</t>
  </si>
  <si>
    <t>ZX202310181234330677</t>
  </si>
  <si>
    <t>南方一中心&gt;&gt;北京通软&gt;&gt;通软热线4区&gt;&gt;通软4区4班</t>
  </si>
  <si>
    <t>2023-10-19 16:03:16</t>
  </si>
  <si>
    <t>【2022年上工信部测评重保用户】&amp;#13;&amp;#10;高级模板内容：&amp;#13;&amp;#10;投诉问题描述:用户来电称自己的手机被停机了，APP无法接受验证码，要求线上复机，已在线解释用户不认可，用户在外省，请协助处理谢谢&amp;#13;&amp;#10;用户状态为:非实名停机&amp;#13;&amp;#10;停机原因:非实名停机&amp;#13;&amp;#10;前台是否按流程解释:是&amp;#13;&amp;#10;用户要求:要在次回电，要求加急处理谢谢&amp;#13;&amp;#10;第二联系电话:15868328546&amp;#13;</t>
  </si>
  <si>
    <t>号码关停：其他+证件照反光模糊AA。用户反映号码停机，经核实，根据相关要求进行关停处理，已申请临时开机，用户同意下载中国联通APP，登录后搜索“实名制”，通过实名制补登记菜单，填写资料、上传证件照（不要出现压边缺角曝光）、人脸识别，完成后我部优先审核，现号码已开机，用户满意。</t>
  </si>
  <si>
    <t>ZX202310191025580026</t>
  </si>
  <si>
    <t>刘贝贝</t>
  </si>
  <si>
    <t>2023-10-19 17:53:05</t>
  </si>
  <si>
    <t>:下一步&amp;#13;&amp;#10;判断省分:湖北&amp;#13;&amp;#10;node_134:&amp;#13;&amp;#10;获取入参:&amp;#13;&amp;#10;node_180:&amp;#13;&amp;#10;判断局方停机状态:&amp;#13;&amp;#10;:&amp;#13;&amp;#10;node_223::其他&amp;#13;&amp;#10;:无&amp;#13;&amp;#10;:小于30天&amp;#13;&amp;#10;:不认可&amp;#13;&amp;#10;:&amp;#13;&amp;#10;&amp;#13;&amp;#10;高级模板内容：&amp;#13;&amp;#10;投诉问题描述:用户在APP无法复通要求后台尽快处理，谢谢&amp;#13;&amp;#10;用户状态为:新入网未正常使用半停（机主停机之日起30天内手厅自助复通，如逾期前往营业厅办理，原则复机一次）&amp;#13;&amp;#10;停机原因:新入网未正常使用半停（机主停机之日起30天内手厅自助复通，如逾期前往营业厅办理，原则复机一次）&amp;#13;&amp;#10;前台是否按流程解释:是&amp;#13;&amp;#10;用户要求:提及投诉要求30分钟内复通谢谢&amp;#13;&amp;#10;第二联系电话:18527306256&amp;#13;</t>
  </si>
  <si>
    <t>号码关停：新入网未正常使用半停AA。用户反映局方停机问题，经核实，根据相关要求进行关停处理，已请其回传一张照片：风险告知书+身份证正面+SIM卡背面照+签字至13032700872宜昌联通微信号，审核通过后为用户办理开机。现号码已成功开机，满意。</t>
  </si>
  <si>
    <t>ZX202310191148230703</t>
  </si>
  <si>
    <t>万义军</t>
  </si>
  <si>
    <t>2023-10-19 16:31:16</t>
  </si>
  <si>
    <t>:下一步&amp;#10;判断省分:湖北&amp;#10;node_134:&amp;#10;获取入参:&amp;#10;node_180:&amp;#10;判断局方停机状态:&amp;#10;:&amp;#10;node_223::其他原因&amp;#10;判断地市:其他地市&amp;#10;:不认可&amp;#10;:&amp;#10;&amp;#10;高级模板内容：&amp;#10;投诉问题描述:用户来电要求反映在线复机，很着急。&amp;#10;用户状态为:局方停机&amp;#10;停机原因:局方停机&amp;#10;前台是否按流程解释:是&amp;#10;用户要求:要求我方在线解决。&amp;#10;第二联系电话:15272106757</t>
  </si>
  <si>
    <t>号码关停：鹰眼GOIP诈骗AA。用户反映局方停机问题，经核实，根据相关要求进行关停处理，用户已自行前往枝江城区公园路自营厅办理注销。请直接办结，谢谢。</t>
  </si>
  <si>
    <t>ZX202310191412411616</t>
  </si>
  <si>
    <t>伍学浩</t>
  </si>
  <si>
    <t>2023-10-19 16:29:14</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</si>
  <si>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用户对号码停机不认可，表示人在异地不方便回归属地营业厅办理&amp;#13;&amp;#10;用户状态为:局方停机&amp;#13;&amp;#10;停机原因:鹰眼检出虚假主叫诈骗号码（首次关停可携带本人有效证件、本机号卡到归属地自营厅核验签署法律风险告知书复机一次）&amp;#13;&amp;#10;前台是否按流程解释:是&amp;#13;&amp;#10;用户要求:在线复机&amp;#13;&amp;#10;第二联系电话:13720231903&amp;#13;</t>
  </si>
  <si>
    <t>号码关停：鹰眼检出虚假主叫诈骗号码AA。已请客户回传以下资料：身份证正、反面照，手持证件正面照及开机承诺函至13032700872微信号，审核通过后办理开机。如该号码再次被举报则永久关停，客户知晓。</t>
  </si>
  <si>
    <t>ZX202310190945572217</t>
  </si>
  <si>
    <t>田旖旎</t>
  </si>
  <si>
    <t>2023-10-19 14:49:49</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</si>
  <si>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来电反映手机号码局停，用户未在归属地，已解释不认可&amp;#13;&amp;#10;用户状态为:局方停机&amp;#13;&amp;#10;停机原因:鹰眼诈骗模型编码ZB0001-0023：首次关停可携带本人有效证件到号码归属地自营厅核验签署法律风险告知书复机一次。&amp;#13;&amp;#10;前台是否按流程解释:是&amp;#13;&amp;#10;用户要求:线上复机&amp;#13;&amp;#10;第二联系电话:15796681445&amp;#13;</t>
  </si>
  <si>
    <t>号码关停：鹰眼诈骗模型编码ZB0001-0023AA。经核实，用户号码鹰眼诈骗模型编码ZB0001-0023：首次关停可携带本人有效证件到归属地自营厅核验签署法律风险告知书复机一次。根据相关要求进行关停处理。因用户在异地无法到厅复通， 已请客户回传以下资料：身份证正、SIM卡及开机承诺函至13032700872微信号，审核通过后办理开机。如该号码再次被举报则永久关停，用户满意</t>
  </si>
  <si>
    <t>ZX202310181458291690</t>
  </si>
  <si>
    <t>2023-10-19 14:27:07</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</si>
  <si>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用户对局方停机不认可，不愿去线下营业厅办理复机用户要求立即联系详见前期工单：已按照前期处理结果告知用户用户称添加微信后没有反映用户要求立即联系&amp;#13;&amp;#10;用户状态为:局方停机&amp;#13;&amp;#10;停机原因:鹰眼诈骗模型编码ZB0001-0023：首次关停可携带本人有效证件到号码归属地自营厅核验签署法律风险告知书复机一次。&amp;#13;&amp;#10;前台是否按流程解释:是&amp;#13;&amp;#10;用户要求:在线给其复机，请核实处理，谢谢&amp;#13;&amp;#10;第二联系电话:19074613061&amp;#13;</t>
  </si>
  <si>
    <t>号码关停：鹰眼诈骗模型编码ZB0001-0023AA。需请客户回传以下资料：身份证正、反面照，手持证件正面照及开机承诺函至13032700872微信号，审核通过后办理开机。客户知晓</t>
  </si>
  <si>
    <t>ZX202310181828580841</t>
  </si>
  <si>
    <t>2023-10-19 14:40:50</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</si>
  <si>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线上复机，异地&amp;#13;&amp;#10;用户状态为:局方停机&amp;#13;&amp;#10;停机原因:鹰眼诈骗模型编码ZB0062-0001&amp;#13;&amp;#10;前台是否按流程解释:是&amp;#13;&amp;#10;用户要求:需要线上复机，联系人是两种副卡的实名，副卡他人使用且在异地；业务号码：15672497383，15672541078&amp;#13;&amp;#10;第二联系电话:13117279997&amp;#13;</t>
  </si>
  <si>
    <t>号码关停：鹰眼诈骗模型编码ZB0062-0001AA。经核实，用户号码鹰眼诈骗模型编码ZB0062-0001。根据相关要求进行关停处理。因用户在异地无法到厅复通， 已请客户回传以下资料：身份证正、SIM卡及开机承诺函至13032700872微信号，审核通过后办理开机。如该号码再次被举报则永久关停，现已审核开机，用户满意</t>
  </si>
  <si>
    <t>ZX202310181658150193</t>
  </si>
  <si>
    <t>汪阳</t>
  </si>
  <si>
    <t>2023-10-19 18:12:20</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</si>
  <si>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反映在异地，要求办理复机&amp;#13;&amp;#10;用户状态为:局方停机&amp;#13;&amp;#10;停机原因:鹰眼诈骗模型编码ZB0068-0001：首次关停可携带本人有效证件到号码归属地自营厅核验签署法律风险告知书复机一次&amp;#13;&amp;#10;前台是否按流程解释:是&amp;#13;&amp;#10;用户要求:要求协助办理复机，加急&amp;#13;&amp;#10;第二联系电话:18272115260&amp;#13;</t>
  </si>
  <si>
    <t>号码关停：鹰眼诈骗模型编码ZB0068-0001AA，根据相关要求进行关停处理。已请其回传一张照片：风险告知书+身份证正面+SIM卡背面照+签字至17671348103宜昌联通微信号，客户知晓。</t>
  </si>
  <si>
    <t>BL202310191319042074</t>
  </si>
  <si>
    <t>2023-10-19 16:42:25</t>
  </si>
  <si>
    <t>"&gt;业务号码&gt;13264911768；&gt;号码归属地&gt;宜昌；&gt;产品名称&gt;哔哩哔哩15G流量加会员月包；&gt;产品代码&gt;80006723；&gt;产品编码&gt;8000672300；&gt;订购时间&gt;2023-09-2011:28:31；&gt;核查情况&gt;平台故障；&gt;不规范定制分类&gt;平台故障，无法判责；&gt;退费金额&gt;50元；&gt;退费时间&gt;2023-10-19；&gt;投诉内容&gt;&gt;&amp;#10;&amp;#10;高级模板内容：&amp;#10;赔付类型：:增值业务争议&amp;#10;CBSS账单扣费名称：:哔哩哔哩15G流量加会员月包&amp;#10;SP产品ID/元素ID：:8000672300&amp;#10;办理渠道:未提供&amp;#10;赔付月份：:2023年9月、2023年10月&amp;#10;返还倍率:单倍&amp;#10;赔付金额：:50&amp;#10;是否已经取消业务:是&amp;#10;是否承诺退费：:是&amp;#10;用户是否需要回复：:是&amp;#10;用户要求：:用户来电反映对增值业务不认可要求退费麻烦后台协助处理</t>
  </si>
  <si>
    <t>BL202310181930132471</t>
  </si>
  <si>
    <t>071700307195</t>
  </si>
  <si>
    <t>李金玲</t>
  </si>
  <si>
    <t>2023-10-19 10:17:04</t>
  </si>
  <si>
    <t>&gt;业务号码&gt;071700307195；&gt;号码归属地&gt;宜昌；&gt;产品名称&gt;唱吧；&gt;产品代码&gt;24000818；&gt;产品编码&gt;2400081800；&gt;订购时间&gt;2023-10-0511:16:55；&gt;核查情况&gt;平台故障；&gt;不规范定制分类&gt;平台故障，无法判责；&gt;退费金额&gt;25元；&gt;退费时间&gt;2023/10/19；&gt;投诉内容&gt;判断省分:其他省分&amp;#10;:增值业务争议&amp;#10;判断省分:湖北&amp;#10;:固网&amp;#10;:是&amp;#10;:不认可&amp;#10;:小于等于500元，且仅限单倍、月份不超过12个月&amp;#10;:&amp;#10;&amp;#10;高级模板内容：&amp;#10;赔付类型：:增值业务争议&amp;#10;CBSS账单扣费名称：:TV增值-应用-音乐_TV增值-应用-音乐&amp;#10;办理渠道:无&amp;#10;赔付月份：:2023年10月&amp;#10;返还倍率:单倍&amp;#10;赔付金额：:25&amp;#10;是否已经取消业务:是&amp;#10;是否承诺退费：:是&amp;#10;用户是否需要回复：:否&amp;#10;用户要求：:退费</t>
  </si>
  <si>
    <t>BL202310191118520627</t>
  </si>
  <si>
    <t>简强</t>
  </si>
  <si>
    <t>2023-10-19 14:56:56</t>
  </si>
  <si>
    <t>&gt;业务号码&gt;071700660090；&gt;号码归属地&gt;宜昌；&gt;产品名称&gt;哆啦看书；&gt;产品代码&gt;24000363；&gt;产品编码&gt;2400036301；&gt;订购时间&gt;2023-08-0414:13:36；&gt;核查情况&gt;平台故障；&gt;不规范定制分类&gt;平台故障，无法判责；&gt;退费金额&gt;29元；&gt;退费时间&gt;2023年10月19日；&gt;投诉内容&gt;&amp;#10;赔付类型：:增值业务争议&amp;#10;CBSS账单扣费名称：:TV增值-应用-教育&amp;#10;办理渠道:无&amp;#10;赔付月份：:2023年10月&amp;#10;返还倍率:单倍&amp;#10;赔付金额：:29&amp;#10;是否已经取消业务:是&amp;#10;是否承诺退费：:是&amp;#10;用户是否需要回复：:否&amp;#10;用户要求：:要求退费请尽快处理谢谢</t>
  </si>
  <si>
    <t>BL202310181611520149</t>
  </si>
  <si>
    <t>张晓燕</t>
  </si>
  <si>
    <t>2023-10-19 10:53:52</t>
  </si>
  <si>
    <t>&gt;业务号码&gt;13032729482；&gt;号码归属地&gt;宜昌；&gt;产品名称&gt;喜马拉雅会员流量融合包（包月）；&gt;产品代码&gt;49006964；&gt;产品编码&gt;4900696400；&gt;订购时间&gt;2023-10-1815:28:03；&gt;核查情况&gt;平台故障；&gt;不规范定制分类&gt;平台故障，无法判责；&gt;退费金额&gt;22元；&gt;退费时间&gt;2023-10-19；&gt;投诉内容&gt;&amp;#10;赔付类型：:增值业务争议&amp;#10;CBSS账单扣费名称：:喜马拉雅会员权益融合（包月）&amp;#10;SP产品ID/元素ID：:无&amp;#10;办理渠道:无&amp;#10;赔付月份：:2023年10月&amp;#10;返还倍率:单倍&amp;#10;赔付金额：:22&amp;#10;是否已经取消业务:是&amp;#10;是否承诺退费：:是&amp;#10;用户是否需要回复：:否&amp;#10;用户要求：:退费</t>
  </si>
  <si>
    <t>BL202310191544531244</t>
  </si>
  <si>
    <t>赵然新</t>
  </si>
  <si>
    <t>2023-10-19 17:33:11</t>
  </si>
  <si>
    <t>&gt;业务号码&gt;13085167868；&gt;号码归属地&gt;宜昌；&gt;产品名称&gt;金太阳点读宝20元；&gt;产品代码&gt;66001320；&gt;产品编码&gt;6600132000；&gt;订购时间&gt;2023-10-0915:42:13；&gt;核查情况&gt;平台故障；&gt;不规范定制分类&gt;平台故障，无法判责；&gt;退费金额&gt;20元；&gt;退费时间&gt;2023-10-19；&gt;投诉内容&gt;&amp;#10;高级模板内容：&amp;#10;赔付类型：:增值业务争议&amp;#10;CBSS账单扣费名称：:	增值业务费_增值业务-金太阳点读宝20元_增值业务-金太阳点读宝20元&amp;#10;办理渠道:无&amp;#10;赔付月份：:2023年10月&amp;#10;返还倍率:单倍&amp;#10;赔付金额：:20&amp;#10;是否已经取消业务:是&amp;#10;是否承诺退费：:是&amp;#10;用户是否需要回复：:否&amp;#10;用户要求：:退费</t>
  </si>
  <si>
    <t>BL202310181622520297</t>
  </si>
  <si>
    <t>熊传芝</t>
  </si>
  <si>
    <t>2023-10-19 09:17:48</t>
  </si>
  <si>
    <t>&gt;业务号码&gt;13100784136；&gt;号码归属地&gt;宜昌；&gt;产品名称&gt;自然拼读钻石会员卡；&gt;产品代码&gt;66001422；&gt;产品编码&gt;6600142200；&gt;订购时间&gt;2023-09-2610:20:28；&gt;核查情况&gt;平台故障；&gt;不规范定制分类&gt;平台故障，无法判责；&gt;退费金额&gt;40元；&gt;退费时间&gt;2023-10-18；&gt;投诉内容&gt;&amp;#10;&amp;#10;&amp;#10;高级模板内容：&amp;#10;赔付类型：:增值业务争议&amp;#10;CBSS账单扣费名称：:自然拼读钻石会员卡&amp;#10;办理渠道:自行订购&amp;#10;赔付月份：:2023年9月、2023年10月&amp;#10;返还倍率:单倍&amp;#10;赔付金额：:40&amp;#10;是否已经取消业务:是&amp;#10;是否承诺退费：:是&amp;#10;用户是否需要回复：:否&amp;#10;用户要求：:用户来电要求退费请后台工作人员协助处理谢谢</t>
  </si>
  <si>
    <t>BL202310181909332278</t>
  </si>
  <si>
    <t>王承贵</t>
  </si>
  <si>
    <t>2023-10-19 10:56:27</t>
  </si>
  <si>
    <t>&gt;业务号码&gt;13100786218&gt;号码归属地&gt;宜昌；&gt;产品名称&gt;河狸彩铃6元包月；&gt;产品代码&gt;49007115；&gt;产品编码&gt;4900711500；&gt;订购时间&gt;2023-10-1420:01:40；&gt;核查情况&gt;平台故障；&gt;不规范定制分类&gt;平台故障，无法判责；&gt;退费金额&gt;6元；&gt;退费时间&gt;2023年10月19日&gt;投诉内容&gt;&amp;#10;高级模板内容：&amp;#10;赔付类型：:增值业务争议&amp;#10;CBSS账单扣费名称：:	增值业务费_增值业务-河狸彩铃6元包月&amp;#10;办理渠道:前台未核实&amp;#10;赔付月份：:2023年10月&amp;#10;返还倍率:单倍&amp;#10;赔付金额：:6&amp;#10;是否已经取消业务:是&amp;#10;是否承诺退费：:是&amp;#10;用户是否需要回复：:否&amp;#10;用户要求：:退费</t>
  </si>
  <si>
    <t>BL202310191219551417</t>
  </si>
  <si>
    <t>2023-10-19 15:41:22</t>
  </si>
  <si>
    <t>高级模板内容：&amp;#10;赔付类型：:增值业务争议&amp;#10;CBSS账单扣费名称：:快手12G流量月包&amp;#10;办理渠道:无&amp;#10;赔付月份：:2023年7月、2023年8月、2023年9月、2023年10月&amp;#10;返还倍率:单倍&amp;#10;赔付金额：:32&amp;#10;是否已经取消业务:是&amp;#10;是否承诺退费：:是&amp;#10;用户是否需要回复：:否&amp;#10;用户要求：:已承诺</t>
  </si>
  <si>
    <t>BL202310181721521088</t>
  </si>
  <si>
    <t>汪明东</t>
  </si>
  <si>
    <t>2023-10-19 11:16:20</t>
  </si>
  <si>
    <t>&gt;业务号码&gt;13197302205；&gt;号码归属地&gt;宜昌；&gt;产品名称&gt;喜马拉雅会员流量融合包（包月）；&gt;产品代码&gt;49006964；&gt;产品编码&gt;4900696400；&gt;订购时间&gt;2023-10-1815:56:52	；&gt;核查情况&gt;平台故障；&gt;不规范定制分类&gt;平台故障，无法判责；&gt;退费金额&gt;22元；&gt;退费时间&gt;2023-10-19；&gt;投诉内容&gt;--------------&amp;#10;高级模板内容：&amp;#10;赔付类型：:增值业务争议&amp;#10;CBSS账单扣费名称：:增值业务费_增值业务-喜马拉雅会员权益融合（包月）_增值业务-喜马拉雅会员权益融合（包月）&amp;#10;办理渠道:联通在线定向流量集约平台-沃音乐&amp;#10;赔付月份：:2023年10月&amp;#10;返还倍率:单倍&amp;#10;赔付金额：:22&amp;#10;是否已经取消业务:是&amp;#10;是否承诺退费：:是&amp;#10;用户是否需要回复：:否&amp;#10;用户要求：:要求退还产生的费用。</t>
  </si>
  <si>
    <t>BL202310191221351440</t>
  </si>
  <si>
    <t>余绍荣</t>
  </si>
  <si>
    <t>2023-10-19 15:38:47</t>
  </si>
  <si>
    <t>&gt;业务号码&gt;13217270612；&gt;号码归属地&gt;宜昌；&gt;产品名称&gt;沃悦读同步学钻石会员20元包、芒果TV10G流量加月会员合约包；&gt;产品代码&gt;66001174、80006702；&gt;产品编码&gt;6600117400、8000670200；&gt;订购时间&gt;2022-04-2603:32:49；&gt;核查情况&gt;平台故障；&gt;不规范定制分类&gt;平台故障，无法判责；&gt;退费金额&gt;40元、19.01元；&gt;退费时间&gt;2023-10-19&gt;投诉内容&gt;&amp;#10;赔付类型：:增值业务争议&amp;#10;CBSS账单扣费名称：:沃悦读同步学钻石会员20元包，	芒果TV10G流量加月会员合约包&amp;#10;办理渠道:无&amp;#10;赔付月份：:2023年9月、2023年10月&amp;#10;返还倍率:单倍&amp;#10;赔付金额：:59.01&amp;#10;是否已经取消业务:是&amp;#10;是否承诺退费：:是&amp;#10;用户是否需要回复：:否&amp;#10;用户要求：:退费并屏蔽</t>
  </si>
  <si>
    <t>TS202310181320432266</t>
  </si>
  <si>
    <t>任坤</t>
  </si>
  <si>
    <t>2023-10-19 16:26:41</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</si>
  <si>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莫名其妙开通业务增加费用</t>
  </si>
  <si>
    <t>"计费争议-SP扣费①客户投诉产生的原因：增值业务计费争议。&amp;#10;②客户投诉问题核查情况及解决方案：收到贵部转办后，我司立即组织调查。经核实， 用户订购产品名称联通爱听-少儿优选20元包，产品代码为90559，订购时间23.7月，取消时间为23.10月，20元/月，合计扣费4个月，累计产生费用合计80元，订购方式为集团统一认证平台” 短信验证码，有二次确认过程，不存在订购违规现象。考虑用户使用感知，网站方已取消屏蔽并于三个工作日内退费80元到账，此费用不可抵扣往月欠费及打印发票 。我司于2023-10-18 16:56:38联系解释以上情况。&amp;#10;③客户问题满意度：满意。&amp;#10;④回单人：颜晶 6921001."</t>
  </si>
  <si>
    <t>BL202310190947531881</t>
  </si>
  <si>
    <t>杨世诚</t>
  </si>
  <si>
    <t>2023-10-19 15:32:22</t>
  </si>
  <si>
    <t>&gt;业务号码&gt;13235621409；&gt;号码归属地&gt;宜昌；&gt;产品名称&gt;5G教育大咖精品包；&gt;产品代码&gt;66002536；&gt;产品编码&gt;6600253600；&gt;订购时间&gt;2023-07-1815:15:47；&gt;核查情况&gt;平台故障；&gt;不规范定制分类&gt;平台故障，无法判责；&gt;退费金额&gt;80元；&gt;退费时间&gt;2023/10/19；&gt;投诉内容&gt;赔付类型：:增值业务争议&amp;#10;CBSS账单扣费名称：:-5G-VR动漫黄金包_&amp;#10;办理渠道:/&amp;#10;赔付月份：:2023年7月、2023年8月、2023年9月、2023年10月&amp;#10;返还倍率:单倍&amp;#10;赔付金额：:80&amp;#10;是否已经取消业务:是&amp;#10;是否承诺退费：:是&amp;#10;用户是否需要回复：:否&amp;#10;用户要求：:退费</t>
  </si>
  <si>
    <t>TS202310181338140053</t>
  </si>
  <si>
    <t>2023-10-19 11:29:47</t>
  </si>
  <si>
    <t>&amp;#13;&amp;#10;高级模板内容：&amp;#13;&amp;#10;投诉问题描述:详见之前工单（TS202310081319096323），用户对于号码（15549317651）不知情本月开通（云加速5G畅玩加油包(湖北)）扣费20元不认可，对于号码（13135821417）202209-202303不知情开通（沃阅读-5G畅听-悦享黄金版20元）扣费不认可，称未办理过，要求退费，已解释挽留无效，请处理，谢谢！&amp;#13;&amp;#10;业务名称:云加速5G畅玩加油包(湖北)，沃阅读-5G畅听-悦享黄金版20元&amp;#13;&amp;#10;争议月份:2022年9月、2022年10月、2022年11月、2022年12月、2023年1月、2023年2月、2023年3月、2023年10月&amp;#13;&amp;#10;争议金额:0&amp;#13;&amp;#10;办理渠道:湖北杭州翔羽线上业务代理(宜昌)&amp;#13;&amp;#10;前台是否取消:已取消&amp;#13;&amp;#10;是否承诺退费:否&amp;#13;&amp;#10;用户要求:退费，要求回复：19350970950&amp;#13;</t>
  </si>
  <si>
    <t>计费争议-SP扣费：经核实，号码13135821417用户订购产品名称沃阅读知涯升学20元特价包，产品代码为90559，订购时间9月，取消时间为23年10月，20元/月，合计扣费2个月，累计产生费用合计40元；号码13135821417和15549317651用户订购产品名称畅行会员S-包月-15元，产品代码为91639，订购时间9月，取消时间为23年10月，15元/月，合计扣费3个月，累计产生费用合计45元；号码13135821417用户订购产品名称沃阅读-5G畅听-悦享黄金版20元，产品代码为90559，订购时间22.09月，取消时间为23年03月，20元/月，合计扣费7个月，累计产生费用合计140元；订购方式为集团统一认证平台” 短信验证码，有二次确认过程，不存在订购违规现象。考虑用户使用感知，网站方已取消屏蔽并于三个工作日内退费225元到账，此费用不可抵扣往月欠费及打印发票；另由10月总部客服一体化运营湖北省宜昌渠道  办理联通助理-智能应答5元（首月免费）不满，现已取消，考虑到用户使用感知为用户申请5元费用，24小时内到账，此费用不可打印， 满意。</t>
  </si>
  <si>
    <t>TS202310181245231642</t>
  </si>
  <si>
    <t>2023-10-19 13:24:33</t>
  </si>
  <si>
    <t>主办单位：湖北&amp;#10;客户类别：普通客户&amp;#10;10010是否打通：是&amp;#10;是否二次致电10015：是&amp;#10;是否联系：是&amp;#10;升级倾向：无&amp;#10;号码归属省：湖北&amp;#10;SVIP等级：&amp;#10;预处理名称:产品订购一键诊断&amp;#13;&amp;#10;业务产品类型:反映其他业务问题&amp;#13;&amp;#10;用户是否接受:用户不接受&amp;#13;&amp;#10;是否知情订购:不知情订购&amp;#13;&amp;#10;是否授权范围:否&amp;#13;&amp;#10;备注:用户来电反馈，手机彩铃沃音乐精选10元包月是什么时候订购的，告知2023-10-0617:37:33	有下发短信记录，并有增值业务二次确认的信息，用户不认可，表示自己手机里面没有10/6日的联通发的短信，要求查看一下原因，请帮忙尽快处理，谢谢。&amp;#13;</t>
  </si>
  <si>
    <t>计费争议-SP扣费：手机彩铃沃音乐精选10元包月，49004937AA&amp;#10;①客户基本资料：业务号码：13117283261、客户姓名：万星星、套餐情况：畅越冰激凌5G套餐69元；客户反映开通的手机彩铃沃音乐精选10元包月的问题； &amp;#10;②首次联系客户时间：2023-10-18 13:23:23&amp;#10;③投诉核查处理情况：收到贵部转办，我司立即组织核查，经核实，用户订购产品名称：手机彩铃沃音乐精选10元包月，产品代码为49004937，SP标识为 90115 ，订购时间2023-10-06 17:37:32，订购方式为通过网页自助订购，取消时间为2023-10-17 12:55:09，10元/月，合计扣费1个月，累计产生费用共计10元，有二次确认过程，不存在订购违规现象。考虑客户使用感知，网站方已取消屏蔽，费用已于2023-10-17 15:04:58到帐，已跟用户解释清楚，满意。&amp;#10;④答复客户时间及客户满意度评价：根据上述核实情况，我司于2023-10-18 13:23:23联系客户满意，回单人：潘娥、联系方式：07176921001&amp;#10;⑤投诉核查关联材料：无</t>
  </si>
  <si>
    <t>BL202310191123300693</t>
  </si>
  <si>
    <t>梁欣</t>
  </si>
  <si>
    <t>2023-10-19 15:03:06</t>
  </si>
  <si>
    <t>&gt;业务号码&gt;15629355227；&gt;号码归属地&gt;宜昌；&gt;产品名称&gt;乐动彩铃6元包月；&gt;产品代码&gt;49004947；&gt;产品编码&gt;4900494700；&gt;订购时间&gt;2023-10-1822:55:27；&gt;核查情况&gt;平台故障；&gt;不规范定制分类&gt;平台故障，无法判责；&gt;退费金额&gt;6元；&gt;退费时间&gt;2023年10月19日；&gt;投诉内容&gt;&amp;#10;赔付类型：:增值业务争议&amp;#10;CBSS账单扣费名称：:	乐动彩铃6元包月&amp;#10;办理渠道:无&amp;#10;赔付月份：:2023年10月&amp;#10;返还倍率:单倍&amp;#10;赔付金额：:6&amp;#10;是否已经取消业务:是&amp;#10;是否承诺退费：:是&amp;#10;用户是否需要回复：:否&amp;#10;用户要求：:要求退还产生的费用请处理谢谢</t>
  </si>
  <si>
    <t>BL202310191119010631</t>
  </si>
  <si>
    <t>2023-10-19 15:25:49</t>
  </si>
  <si>
    <t>&gt;业务号码&gt;17671349408；&gt;号码归属地&gt;宜昌；&gt;产品名称&gt;畅想彩铃10元包月；&gt;产品代码&gt;49007345；&gt;产品编码&gt;4900734500；&gt;订购时间&gt;2023-09-2919:42:25；&gt;核查情况&gt;平台故障；&gt;不规范定制分类&gt;平台故障，无法判责；&gt;退费金额&gt;10元；&gt;退费时间&gt;2023年10月19日；&gt;投诉内容&gt;&amp;#10;赔付类型：:增值业务争议&amp;#10;CBSS账单扣费名称：:	畅想彩铃10元包月&amp;#10;SP产品ID/元素ID：:4900734500&amp;#10;办理渠道:中国联通业务平台&amp;#10;赔付月份：:2023年10月&amp;#10;返还倍率:单倍&amp;#10;赔付金额：:10&amp;#10;是否已经取消业务:是&amp;#10;是否承诺退费：:是&amp;#10;用户是否需要回复：:是&amp;#10;用户要求：:用户来电反映不知情办理增值业务要求退费回电反馈麻烦后台协助处理</t>
  </si>
  <si>
    <t>BL202310191438460398</t>
  </si>
  <si>
    <t>李晓红</t>
  </si>
  <si>
    <t>2023-10-19 17:14:45</t>
  </si>
  <si>
    <t>&gt;业务号码&gt;18571003569；&gt;号码归属地&gt;宜昌；&gt;产品名称&gt;爱奇艺10G流量加月会员合约包省分；&gt;产品代码&gt;80006686；&gt;产品编码&gt;8000668600；&gt;订购时间&gt;2023-08-1522:39:24；&gt;核查情况&gt;平台故障；&gt;不规范定制分类&gt;平台故障，无法判责；&gt;退费金额&gt;50.01元；&gt;退费时间&gt;2023年10月19日；&gt;投诉内容&gt;&amp;#10;高级模板内容：&amp;#10;赔付类型：:增值业务争议&amp;#10;CBSS账单扣费名称：:增值业务-爱奇艺10G流量加月会员合约包省分&amp;#10;办理渠道:无&amp;#10;赔付月份：:2023年8月、2023年9月、2023年10月&amp;#10;返还倍率:单倍&amp;#10;赔付金额：:75&amp;#10;是否已经取消业务:是&amp;#10;是否承诺退费：:是&amp;#10;用户是否需要回复：:否&amp;#10;用户要求：:退费</t>
  </si>
  <si>
    <t>BL202310181915212333</t>
  </si>
  <si>
    <t>沈艳武</t>
  </si>
  <si>
    <t>2023-10-19 10:18:34</t>
  </si>
  <si>
    <t>&gt;业务号码&gt;18671716781;&gt;号码归属地&gt;宜昌;&gt;产品名称&gt;沃阅读知涯升学20元特价包;&gt;产品代码&gt;66002207;&gt;产品编码&gt;6600220700;&gt;订购时间&gt;2023-09-2108:54:20	;&gt;核查情况&gt;平台故障;&gt;不规范定制分类&gt;平台故障，无法判责;&gt;赔付金额&gt;40元;&gt;退费时间&gt;2023-10-19;&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增值业务-沃阅读知涯升学20元特价包&amp;#10;办理渠道:无&amp;#10;赔付月份：:2023年9月、2023年10月&amp;#10;返还倍率:单倍&amp;#10;赔付金额：:40&amp;#10;是否已经取消业务:是&amp;#10;是否承诺退费：:是&amp;#10;用户是否需要回复：:否&amp;#10;用户要求：:用户称不知情办理业务，要求取消并退费，前台根据预处理流程承诺退费，请后台协助处理</t>
  </si>
  <si>
    <t>BL202310190839141110</t>
  </si>
  <si>
    <t>吴东山</t>
  </si>
  <si>
    <t>2023-10-19 11:17:32</t>
  </si>
  <si>
    <t>工单受理&gt;业务号码&gt;16671003897；&gt;号码归属地&gt;宜昌；&gt;产品名称&gt;手机彩铃沃音乐精选10元包月，哔哩哔哩15G流量加会员月包；&gt;产品代码&gt;49004937，80006723；&gt;产品编码&gt;4900493700，8000672300；&gt;订购时间&gt;2023-09-1309:18:54，2023-09-0510:58:01；&gt;核查情况&gt;平台故障；&gt;不规范定制分类&gt;平台故障，无法判责；&gt;退费金额&gt;70元；&gt;退费时间&gt;2023-10-19；&gt;投诉内容&gt;&amp;#10;&amp;#10;高级模板内容：&amp;#10;赔付类型：:增值业务争议&amp;#10;CBSS账单扣费名称：:5G加油包29元10GB（立即生效）+哔哩哔哩15G流量加会员月包+手机彩铃沃音乐精选10元包月&amp;#10;办理渠道:SP平台接入&amp;#10;赔付月份：:2023年9月、2023年10月&amp;#10;返还倍率:单倍&amp;#10;赔付金额：:128&amp;#10;是否已经取消业务:是&amp;#10;是否承诺退费：:是&amp;#10;用户是否需要回复：:否&amp;#10;用户要求：:退费</t>
  </si>
  <si>
    <t>BL202310191339222261</t>
  </si>
  <si>
    <t>汪海泊</t>
  </si>
  <si>
    <t>2023-10-19 16:34:21</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</si>
  <si>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星燃铂金包（立即生效）&amp;#10;SP产品ID/元素ID：:91018640&amp;#10;办理渠道:中国联通业务平台&amp;#10;赔付月份：:2023年10月&amp;#10;返还倍率:单倍&amp;#10;赔付金额：:28.5&amp;#10;是否已经取消业务:是&amp;#10;是否承诺退费：:是&amp;#10;用户是否需要回复：:否&amp;#10;用户要求：:用户来电反映不知情办理增值业务不认可要求退费麻烦后台协助处理</t>
  </si>
  <si>
    <t>TS202310191113282460</t>
  </si>
  <si>
    <t>苏运芝</t>
  </si>
  <si>
    <t>2023-10-19 14:43:30</t>
  </si>
  <si>
    <t>[65岁以上老人]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上网流量费-国内（本地使用）&amp;#13;&amp;#10;业务名称:上网流量费-国内（本地使用）&amp;#13;&amp;#10;争议月份:2023年10月&amp;#13;&amp;#10;争议金额:49.5&amp;#13;&amp;#10;是否承诺退费:是&amp;#13;&amp;#10;用户要求:用户称没开流量，要求处理，退费，用户不愿交费，要求退实时话费。&amp;#13;</t>
  </si>
  <si>
    <t>TS202310191420431062</t>
  </si>
  <si>
    <t>龚开红</t>
  </si>
  <si>
    <t>2023-10-19 17:06:53</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</si>
  <si>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对流量费产生不认可&amp;#13;&amp;#10;业务名称:流量费&amp;#13;&amp;#10;争议月份:2023年10月&amp;#13;&amp;#10;争议金额:10&amp;#13;&amp;#10;是否承诺退费:是&amp;#13;&amp;#10;用户要求:退费&amp;#13;</t>
  </si>
  <si>
    <t>TS202310191401130657</t>
  </si>
  <si>
    <t>唐洋</t>
  </si>
  <si>
    <t>2023-10-19 14:29:27</t>
  </si>
  <si>
    <t>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客户来电反映要求把最近3个月超出的流量费特殊申请做个退费，前台解释只能减少损失退费。请后台老师协助处理下&amp;#13;&amp;#10;争议月份:2023年7月、2023年8月、2023年9月&amp;#13;&amp;#10;争议金额/流量:72&amp;#13;&amp;#10;用户要求:客户来电反映要求把最近3个月超出的流量费特殊申请做个退费，前台解释只能减少损失退费。请后台老师协助处理下&amp;#13;&amp;#10;备注:、&amp;#13;</t>
  </si>
  <si>
    <t>TS202310191311152311</t>
  </si>
  <si>
    <t>陈世英</t>
  </si>
  <si>
    <t>2023-10-19 15:25:47</t>
  </si>
  <si>
    <t>[65岁以上老人]&amp;#13;&amp;#10;高级模板内容：&amp;#13;&amp;#10;投诉问题描述:上网费用退还&amp;#13;&amp;#10;争议月份:2023年7月、2023年8月、2023年9月、2023年10月&amp;#13;&amp;#10;争议金额/流量:81.35&amp;#13;&amp;#10;用户要求:把手机上网功能关闭&amp;#13;</t>
  </si>
  <si>
    <t>TS202310191254362034</t>
  </si>
  <si>
    <t>陈前新</t>
  </si>
  <si>
    <t>2023-10-19 16:42:21</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</si>
  <si>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客户来电反馈对8月产生上网费用122.43元不认可，要求退费&amp;#13;&amp;#10;业务名称:上网费_手机上网流量费_无线接入-上网流量费-国内（本地使用122.43&amp;#13;&amp;#10;争议月份:2023年8月&amp;#13;&amp;#10;争议金额:122.43&amp;#13;&amp;#10;是否承诺退费:是&amp;#13;&amp;#10;用户要求:退费&amp;#13;</t>
  </si>
  <si>
    <t>TS202310181623401017</t>
  </si>
  <si>
    <t>石本珍</t>
  </si>
  <si>
    <t>2023-10-19 09:32:46</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</si>
  <si>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表示自己上个月没有使用那么多流量，要求退还&amp;#13;&amp;#10;业务名称:手机上网流量费&amp;#13;&amp;#10;争议月份:2023年9月&amp;#13;&amp;#10;争议金额:110&amp;#13;&amp;#10;是否承诺退费:是&amp;#13;&amp;#10;用户要求:退费&amp;#13;</t>
  </si>
  <si>
    <t>TS202310181658471844</t>
  </si>
  <si>
    <t>杨如云</t>
  </si>
  <si>
    <t>2023-10-19 09:05:00</t>
  </si>
  <si>
    <t>22年Q3Q4重点客户&amp;#13;&amp;#10;高级模板内容：&amp;#13;&amp;#10;投诉问题描述:对本月产生的上网流量费不认可，要求开通一个10元1G橡皮擦抵扣，前台办理不成功，请协助处理&amp;#13;&amp;#10;争议月份:2023年10月&amp;#13;&amp;#10;争议金额/流量:60&amp;#13;&amp;#10;用户要求:核实处理&amp;#13;</t>
  </si>
  <si>
    <t>TS202310182103510475</t>
  </si>
  <si>
    <t>张祥玉</t>
  </si>
  <si>
    <t>2023-10-19 13:32:19</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</si>
  <si>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反映自己没有上过网，产生了费用，要求退费&amp;#13;&amp;#10;业务名称:上网流量费&amp;#13;&amp;#10;争议月份:2023年5月、2023年6月、2023年7月、2023年8月、2023年9月&amp;#13;&amp;#10;争议金额:91.89&amp;#13;&amp;#10;是否承诺退费:是&amp;#13;&amp;#10;用户要求:已在线承诺退费，无需回复&amp;#13;</t>
  </si>
  <si>
    <t>TS202310181519552137</t>
  </si>
  <si>
    <t>吴远春</t>
  </si>
  <si>
    <t>2023-10-19 09:35:12</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</si>
  <si>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对上网流量费不认可，要求退费&amp;#13;&amp;#10;业务名称:上网流量费&amp;#13;&amp;#10;争议月份:2023年10月&amp;#13;&amp;#10;争议金额:110&amp;#13;&amp;#10;是否承诺退费:是&amp;#13;&amp;#10;用户要求:用户要求退费&amp;#13;</t>
  </si>
  <si>
    <t>TS202310171843070647</t>
  </si>
  <si>
    <t>丁凤妮</t>
  </si>
  <si>
    <t>2023-10-19 09:04:02</t>
  </si>
  <si>
    <t>&amp;#13;&amp;#10;高级模板内容：&amp;#13;&amp;#10;投诉问题描述:用户表示未下发短信说明流量使用超出费用说明&amp;#13;&amp;#10;争议月份:2023年10月&amp;#13;&amp;#10;争议金额/流量:54.48&amp;#13;&amp;#10;用户要求:要求退费不认可扣费&amp;#13;</t>
  </si>
  <si>
    <t>TS202310181101281779</t>
  </si>
  <si>
    <t>张裕良</t>
  </si>
  <si>
    <t>2023-10-19 10:32:33</t>
  </si>
  <si>
    <t>&amp;#13;&amp;#10;高级模板内容：&amp;#13;&amp;#10;投诉问题描述:用户反映在在小程序签到领取金币无法兑换流量包，要求我方处理&amp;#13;&amp;#10;渠道名称:微厅（含公众号）&amp;#13;&amp;#10;办理业务名称:金币兑流量包&amp;#13;&amp;#10;页面提示:网络繁忙&amp;#13;&amp;#10;用户要求:尽快处理&amp;#13;</t>
  </si>
  <si>
    <t>计费争议-流量：用户反映流量包使用问题。经核实，2023-10-07 12:33:17、2023-10-07 12:46:08、2023-10-08 06:59:49、2023-10-08 18:47:20、2023-10-10 08:47:35、2023-10-17 13:46:56合计充值有600M流量半年包，但用户操作兑换时始终显示系统繁忙，导致无法使用流量费超出。现协商我部退流量费10元，此费用不可打印发票，并补赠0元100M国内流量，仅本月使用，用户满意。</t>
  </si>
  <si>
    <t>TS202310172157460298</t>
  </si>
  <si>
    <t>周志清</t>
  </si>
  <si>
    <t>2023-10-19 09:06:54</t>
  </si>
  <si>
    <t>判断省分:湖北&amp;#13;&amp;#10;:流量费争议&amp;#13;&amp;#10;:未使用过/未使用那么多/用的wifi（产生流量/费用）&amp;#13;&amp;#10;:不认可&amp;#13;&amp;#10;:下一步&amp;#13;&amp;#10;:不符合或不愿意开通&amp;#13;&amp;#10;:已享受或不在授权范围&amp;#13;&amp;#10;:&amp;#13;&amp;#10;&amp;#13;&amp;#10;高级模板内容：&amp;#13;&amp;#10;投诉问题描述:用户不认可10月流量费，要求专人核实处理回复，谢谢&amp;#13;&amp;#10;争议月份:2023年10月&amp;#13;&amp;#10;争议金额/流量:35.67&amp;#13;&amp;#10;用户要求:专人核实处理回复，谢谢&amp;#13;</t>
  </si>
  <si>
    <t>计费争议-流量：用户反映流量扣费的问题，经核实，23.10月共产生流量 320.94MB ，超出流量扣费35.67元，计费无误，考虑客户感知，已申请退还本月流量费用，24小时内到账，此费用不可打印账单发票，回访满意</t>
  </si>
  <si>
    <t>TS202310181225461238</t>
  </si>
  <si>
    <t>2023-10-19 10:33:35</t>
  </si>
  <si>
    <t>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用户在	TS202310111502330353此工单已经享受退费，说又产生流量费用，用户不认可，要求退费&amp;#13;&amp;#10;争议月份:2023年10月&amp;#13;&amp;#10;争议金额/流量:-1&amp;#13;&amp;#10;用户要求:用户在	TS202310111502330353此工单已经享受退费，说又产生流量费用，用户不认可，要求退费&amp;#13;</t>
  </si>
  <si>
    <t>计费争议-流量：用户反映流量扣费的问题，经核实，前期工单已处理退还9月-10月所产生的流量争议费用金额117.83元，现客户流量再次超出，考虑客户感知，已开通10元1G流量包，本月流量已回溯，已联系客户解释说明，回访满意</t>
  </si>
  <si>
    <t>TS202310181715092185</t>
  </si>
  <si>
    <t>2023-10-19 14:50:23</t>
  </si>
  <si>
    <t>&amp;#13;&amp;#10;高级模板内容：&amp;#13;&amp;#10;投诉问题描述:用户对校园流量无法使用，扣费上网流量费-国内（本地使用）20.00的流量费有争议&amp;#13;&amp;#10;是否剩余小区优惠:是&amp;#13;&amp;#10;实际使用地:用户对校园流量无法使用，扣费上网流量费-国内（本地使用）20.00的流量费有争议&amp;#13;&amp;#10;是否在优惠范围:是&amp;#13;&amp;#10;涉及金额:20&amp;#13;&amp;#10;是否已解释可能超出优惠范围:是&amp;#13;&amp;#10;涉及时间范围:2023-10-18～2023-10-18&amp;#13;&amp;#10;用户要求:用户对校园流量无法使用，扣费上网流量费-国内（本地使用）20.00的流量费有争议&amp;#13;</t>
  </si>
  <si>
    <t>计费争议-流量：用户反映校园基站免流问题，经核实，用户表示在校园内使用流量超出，已转校园营业厅重新锁定基站，前期已退费10元，现协商我部退费10元，此费用可打印发票，2小时到账，用户满意。</t>
  </si>
  <si>
    <t>TS202310181841251226</t>
  </si>
  <si>
    <t>2023-10-19 14:02:47</t>
  </si>
  <si>
    <t>&amp;#13;&amp;#10;高级模板内容：&amp;#13;&amp;#10;投诉问题描述:接前工单：TS202310181219511106，在线解释用户不认可，用户称是今天在学校超出流量费用，要求退费&amp;#13;&amp;#10;争议定向流量包产品名称:校园基站流量&amp;#13;&amp;#10;订购渠道:校园营业厅&amp;#13;&amp;#10;订购日期:2023-10-18&amp;#13;&amp;#10;用户要求:要求退费超出流量费&amp;#13;</t>
  </si>
  <si>
    <t>计费争议-流量：用户反映校园使用基站流量产生扣费的问题，经核实，客户本月使用校园外流量209.90MB ，产生有10元流量费用，核实10.1-4号在四川、重庆等地使用，另有校外使用记录，账单扣费正常，考虑客户感知，申请赠送本月0元10G抽奖流量，当月有效，考虑客户感知，申请减免本月流量费用合计10元，24小时内到账，此费用不可打印账单发票，回访满意</t>
  </si>
  <si>
    <t>TS202310181932421946</t>
  </si>
  <si>
    <t>柳芳芳</t>
  </si>
  <si>
    <t>2023-10-19 14:20:22</t>
  </si>
  <si>
    <t>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用户对流量超出不认可！&amp;#13;&amp;#10;争议月份:2023年10月&amp;#13;&amp;#10;争议金额/流量:18&amp;#13;&amp;#10;用户要求:退费！&amp;#13;</t>
  </si>
  <si>
    <t>计费争议-流量扣费：客户对10月套餐收费18元不满，经核实，属正常扣费，考虑到用户使用感知，为用户赠费20元，24小时内到账，此费用不可打印发票，另为用户赠送10G流量供本月使用，满意。</t>
  </si>
  <si>
    <t>TS202310181644281500</t>
  </si>
  <si>
    <t>周克成</t>
  </si>
  <si>
    <t>2023-10-19 10:40:09</t>
  </si>
  <si>
    <t>判断省分:其他省分&amp;#13;&amp;#10;:流量计费争议&amp;#13;&amp;#10;判断省分::定向流量未免流&amp;#13;&amp;#10;:不认可&amp;#13;&amp;#10;:不符合或不愿意开通&amp;#13;&amp;#10;:&amp;#13;&amp;#10;&amp;#13;&amp;#10;高级模板内容：&amp;#13;&amp;#10;投诉问题描述:用户来电反映自己9月流量在使用定向免流，但是仍然产生流量费，我处解释用户不认可，请协助处理，谢谢&amp;#13;&amp;#10;争议定向流量包产品名称:腾讯大王卡&amp;#13;&amp;#10;订购渠道:无&amp;#13;&amp;#10;订购日期:2023-09-01&amp;#13;&amp;#10;用户要求:用户来电反映自己9月流量在使用定向免流，但是仍然产生流量费21元，我处解释用户不认可，请协助处理，谢谢&amp;#13;</t>
  </si>
  <si>
    <t>流量计费争议：用户反映流量扣费问题。经核实，客户办理办腾讯大王卡套餐，使用其他流量按照1元1G日租宝收取费用，计费正常无误，考虑客户感知，申请减免23.9月流量费用合计21元，24小时内到账，此费用无法抵扣往月欠费且不可打印发票，满意。</t>
  </si>
  <si>
    <t>TS202310181117312162</t>
  </si>
  <si>
    <t>071700308630</t>
  </si>
  <si>
    <t>鲁自江</t>
  </si>
  <si>
    <t>2023-10-19 17:08:29</t>
  </si>
  <si>
    <t>用户表示被动办理了【联通组网】家庭WiFi服务费-全国20元业务不满，表示自己并不知情，也没有给自己任何设备，要求核查开通原因，取消并回复。</t>
  </si>
  <si>
    <t>计费争议-账单：用户对家庭WiFi服务扣费不满。经核实，本地支撑查询此费用就是两个沃家神眼业务产生的扣费20元，0717SY101552380、0717SY102149664两个神眼账户已享月赠10元优惠*12个月，于24年1月到期，故在宽带账户上扣wifi服务费20元，计费正常，满意。</t>
  </si>
  <si>
    <t>TS202310182043540264</t>
  </si>
  <si>
    <t>李章清</t>
  </si>
  <si>
    <t>2023-10-19 15:57:12</t>
  </si>
  <si>
    <t>[65岁以上老人]&amp;#13;&amp;#10;高级模板内容：&amp;#13;&amp;#10;投诉问题描述:用户来电表示之前副卡都未收费，10月却产生了10元副卡费用，我处已解释，用户不认可，现用户要求继续减免费用，谢谢&amp;#13;&amp;#10;争议月份:2023年10月&amp;#13;&amp;#10;争议金额:10&amp;#13;&amp;#10;用户要求:用户来电表示之前副卡都未收费，10月却产生了10元副卡费用，我处已解释，用户不认可，现用户要求继续减免费用，谢谢&amp;#13;</t>
  </si>
  <si>
    <t>计费争议-账单扣费：客户对副卡扣费不满，经核实属正常扣费，沟通后为用户办理副卡0元次月生效，考虑到10月收费10元，另为用户申请10元费用，24小时内到账，此费用不可打印发票，满意。</t>
  </si>
  <si>
    <t>TS202310181936162001</t>
  </si>
  <si>
    <t>赵志刚</t>
  </si>
  <si>
    <t>2023-10-19 16:40:15</t>
  </si>
  <si>
    <t>【2022年上工信部测评重保用户】&amp;#13;&amp;#10;高级模板内容：&amp;#13;&amp;#10;投诉问题描述:用户反馈自己没有办理过副卡，解释不认可，称要向上投诉联通乱收费，解释（预存0元;赠款总额120元;120元分12月返还;）不理解，并且返费（2023-10-31）到期，请协助处理&amp;#13;&amp;#10;业务名称:副卡&amp;#13;&amp;#10;争议月份:2023年10月&amp;#13;&amp;#10;争议金额:0&amp;#13;&amp;#10;办理渠道:宜都长江合作厅&amp;#13;&amp;#10;前台是否取消:未取消&amp;#13;&amp;#10;是否承诺退费:否&amp;#13;&amp;#10;用户要求:马上处理，不然就越升级投诉，并且一直拨打联通电话，解释不认可，请协助处理&amp;#13;</t>
  </si>
  <si>
    <t>业务规则：客户实际反馈副卡扣费的问题，经核实副卡有赠费活动，并未产生扣费，联系客户解释不认可，已改0元副卡次月生效，申请减免本月月租费用合计10元，24小时内到账，此费用不可打印账单发票，回访满意</t>
  </si>
  <si>
    <t>TS202310190923580060</t>
  </si>
  <si>
    <t>陈海燕</t>
  </si>
  <si>
    <t>2023-10-19 10:11:12</t>
  </si>
  <si>
    <t>&amp;#13;&amp;#10;高级模板内容：&amp;#13;&amp;#10;投诉问题描述:用户对上月合约赠费未到账不认可&amp;#13;&amp;#10;活动名称:招联分期5G159元直降2300（社会渠道36期）（湖北）&amp;#13;&amp;#10;争议月份:2023年9月&amp;#13;&amp;#10;争议金额:76.65&amp;#13;&amp;#10;用户要求:要求反还，请协助&amp;#13;</t>
  </si>
  <si>
    <t>计费争议-账单：用户反映电子券到账问题。经核实，9月停机导致电子券未正常发放，现协商以话费形式退还76.65元，此费用不可打印发票，2小时到账。致电未接，已短信答复，如有疑问可在工作时间（08:30-12:00；14:00-17:30）联系07176921001、13032700872宜昌客服。如用户咨询，请前台10010话务中心代为解释，谢谢。</t>
  </si>
  <si>
    <t>TS202310191121120147</t>
  </si>
  <si>
    <t>2023-10-19 14:03:12</t>
  </si>
  <si>
    <t>【2022年上工信部测评重保用户】[该用户有申诉倾向，请注意受理态度，查询近三天工单记录，积极解决用户问题。]&amp;#13;&amp;#10;高级模板内容：&amp;#13;&amp;#10;投诉问题描述:用户对每个月副卡先扣费再减免不认可，要求直接减免，不要扣费&amp;#13;&amp;#10;争议月份:2023年10月&amp;#13;&amp;#10;争议金额:10&amp;#13;&amp;#10;用户要求:用户对每个月副卡先扣费再减免不认可，要求直接减免，不要扣费&amp;#13;</t>
  </si>
  <si>
    <t>计费争议-账单：用户反映副卡扣费问题，经核实，用户18672651021副卡享0月租优惠，不扣费，18672652725副卡享月赠10元优惠，出账时为0元，计费正常，已联系用户解释，认可并表示满意。</t>
  </si>
  <si>
    <t>TS202310190906312232</t>
  </si>
  <si>
    <t>2023-10-19 13:32:57</t>
  </si>
  <si>
    <t>【2022年上工信部测评重保用户】【2022年上工信部测评重保用户】用户表示携转的时候看到自己的余额还有100多，但是现在营业厅告知只有2块钱了，对此不认可，要求投诉营业厅</t>
  </si>
  <si>
    <t>计费争议-账单：用户反映携出余额问题，经核实，余额151.29元在7123092489073987失效账户，已向用户解释，同意近期携带身份证原件前往城区伍家区万达自有营业厅办理清退话费，用户满意。</t>
  </si>
  <si>
    <t>TS202310181043381312</t>
  </si>
  <si>
    <t>马协元</t>
  </si>
  <si>
    <t>2023-10-19 10:06:29</t>
  </si>
  <si>
    <t>&amp;#13;&amp;#10;高级模板内容：&amp;#13;&amp;#10;投诉问题描述:余额不认可&amp;#13;&amp;#10;争议时间:2023-10-18&amp;#13;&amp;#10;争议金额:-18.17&amp;#13;&amp;#10;用户查询情况:-18.17&amp;#13;&amp;#10;前台实际查询情况:-18.17&amp;#13;&amp;#10;用户要求:用户称上个月充的50元，现在为什么就欠费了，已向用户解释8.30充值50元后剩余64.15，9月消费49.25，10月消费	&amp;#13;&amp;#10;32.90，故目前欠费18.17，多次向用户解释，用户不理解，老年人听不懂，要求我方专人核实联系&amp;#13;</t>
  </si>
  <si>
    <t>计费争议-账单：用户反映账单扣费的问题，经核实用户于8.30充值50元后剩余64.15元，9月消费49.25元，10月消费32.90元，故目前欠费18.17元，联系无人接听，已短信告知，如有疑问可在工作时间（08:30-12:00；14:00-17:30）联系07176921001、13032700872宜昌联通投诉处理中心。如用户咨询，请前台10010话务中心代为解释，谢谢</t>
  </si>
  <si>
    <t>TS202310180925092021</t>
  </si>
  <si>
    <t>周开新</t>
  </si>
  <si>
    <t>2023-10-19 09:06:28</t>
  </si>
  <si>
    <t>&amp;#13;&amp;#10;高级模板内容：&amp;#13;&amp;#10;投诉问题描述:用户来电表示自己为什么每个月都会有一个调账补收费&amp;#13;&amp;#10;争议月份:2023年7月、2023年8月、2023年9月&amp;#13;&amp;#10;争议金额:22.3&amp;#13;&amp;#10;用户要求:已向用户解释，用户不认可，请处理&amp;#13;</t>
  </si>
  <si>
    <t>计费争议-账单：用户反映账单扣费问题，经核实，用户2016-10-27 10:37:03在宜昌市兴山县集团3G开户服务点入网，为尾号AAA靓号，月承诺通信费207元，故出账不足207时产生补收费用。现由兴山集团为用户申请降靓号约定消费，次月不再产生补收费用，用户满意。</t>
  </si>
  <si>
    <t>TS202310191312252327</t>
  </si>
  <si>
    <t>熊仁常</t>
  </si>
  <si>
    <t>2023-10-19 16:02:29</t>
  </si>
  <si>
    <t>&amp;#13;&amp;#10;高级模板内容：&amp;#13;&amp;#10;投诉问题描述:用户来电查询消费，前台按查询到的内容回复，用户说自己的套餐一直是79的，怎么突然变成了99.前台解释用户有一个套餐折扣，打折下来后加上副卡宽带套餐只需要79，用户不认可，说之前办理的时候没有说套餐是99，前台查询到用户的折扣9月到期，到期后自动恢复到99，用户不认可&amp;#13;&amp;#10;争议月份:2023年10月&amp;#13;&amp;#10;争议金额:99&amp;#13;&amp;#10;用户要求:要求核查套餐情况并回电，希望后台协助，谢谢！&amp;#13;</t>
  </si>
  <si>
    <t>计费争议-账单扣费：客户对10月套餐收费99不满，经核实属7折折扣到期未自动续订导致，沟通后为用户办理 存量5G畅爽套餐享39元赠费 湖北【合约时间：2023-11-01至2024-09-30】，满意。</t>
  </si>
  <si>
    <t>TS202310182105190487</t>
  </si>
  <si>
    <t>刘东</t>
  </si>
  <si>
    <t>2023-10-19 14:06:02</t>
  </si>
  <si>
    <t>&amp;#13;&amp;#10;高级模板内容：&amp;#13;&amp;#10;投诉问题描述:用户来电要求办理副卡免费，前台解释用户不认可，请后台协助处理，谢谢&amp;#13;&amp;#10;办理渠道:其他:10010&amp;#13;&amp;#10;无法办理原因:没有权限&amp;#13;&amp;#10;用户要求:办理免费的副卡&amp;#13;</t>
  </si>
  <si>
    <t>业务规则：客户对副卡扣费规则不认可，已按客户要求将套餐内3张副卡改为0元，次月生效，回访满意</t>
  </si>
  <si>
    <t>TS202310191037571620</t>
  </si>
  <si>
    <t>杜国庆</t>
  </si>
  <si>
    <t>2023-10-19 14:29:46</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</si>
  <si>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来电反映自己先未在省内，订购了省内流量包，错误订购&amp;#13;&amp;#10;业务名称:20元15GB省内流量7日快餐包-湖北&amp;#13;&amp;#10;争议月份:2023年10月&amp;#13;&amp;#10;争议金额:20&amp;#13;&amp;#10;是否承诺退费:是&amp;#13;&amp;#10;用户要求:要求退费&amp;#13;</t>
  </si>
  <si>
    <t>TS202310181829471073</t>
  </si>
  <si>
    <t>费国良</t>
  </si>
  <si>
    <t>2023-10-19 17:31:00</t>
  </si>
  <si>
    <t>[2小时内重复来电，请注意查询服务请求及工单]:话费错缴/话费多缴&amp;#13;&amp;#10;用户反馈:充值号码错误&amp;#13;&amp;#10;充错号码状态:号码有信息&amp;#13;&amp;#10;建议用户自行联系对方协商处理:不认可&amp;#13;&amp;#10;再次解释任何人都没有权限擅处置别人号码的费用，建议自行协商:仍不认可&amp;#13;&amp;#10;解释后用户不认可:&amp;#13;&amp;#10;&amp;#13;&amp;#10;高级模板内容：&amp;#13;&amp;#10;投诉问题描述:话费错充&amp;#13;&amp;#10;充值时间:2023-10-18&amp;#13;&amp;#10;充值渠道:支付宝&amp;#13;&amp;#10;充值号码:15549323244&amp;#13;&amp;#10;充值金额:100&amp;#13;&amp;#10;前台是否按流程解释:是&amp;#13;&amp;#10;用户要求:用户来电称话费充值错误，实际要充到15543923244，但是充到了15549323244这个湖北号码上面，要求我方核实处理&amp;#13;</t>
  </si>
  <si>
    <t>客户原因：用户反映充错话费问题，经核实用户为天猫直充方式充值，无法操作返销，已跟用户解释清楚，满意。</t>
  </si>
  <si>
    <t>TS202310182120500609</t>
  </si>
  <si>
    <t>刘梅林</t>
  </si>
  <si>
    <t>[65岁以上老人]&amp;#13;&amp;#10;高级模板内容：&amp;#13;&amp;#10;投诉问题描述:用户称在积分商城兑换了10元语音包，并使用了390的积分，称是手误，坚持要求退10元语音包，并且要求原路退回，订单号为订单号：DD202310182042052830000154385255，联系电话13294246761&amp;#13;&amp;#10;兑换渠道:积分商城&amp;#13;&amp;#10;用户争议点:称手误，要求原路退回10元语音包的费用和积分&amp;#13;&amp;#10;用户要求:用户称在积分商城兑换了10元语音包，并使用了390的积分，称是手误，坚持要求退10元语音包，并且要求原路退回，订单号为订单号：DD202310182042052830000154385255，联系电话13294246761&amp;#13;</t>
  </si>
  <si>
    <t>其他：客户反馈手误兑换10元语音包要求退回，已告知客户语音包已生效我部无法回退，考虑客户感知，申请补赠10元话费，24小时内到账，此费用不可打印账单发票，回访满意</t>
  </si>
  <si>
    <t>BL202310181734451256</t>
  </si>
  <si>
    <t>汤娜</t>
  </si>
  <si>
    <t>2023-10-19 14:47:47</t>
  </si>
  <si>
    <t>判断省分:湖北&amp;#13;&amp;#10;:宽带移机&amp;#13;&amp;#10;:不认可&amp;#13;&amp;#10;:&amp;#13;&amp;#10;&amp;#13;&amp;#10;高级模板内容：&amp;#13;&amp;#10;重要提醒：若能通过无缝下单则选择无缝，建此工单会被专项质检！！！:继续建单&amp;#13;&amp;#10;用户诉求:移机&amp;#13;&amp;#10;移机地址:湖北省宜昌市伍家岗区华新小区141-2&amp;#13;&amp;#10;当前使用地址:湖北省宜昌市伍家岗区大公桥街道办大公桥社区夷陵大道华兴小区夷陵大道89号2栋1单元3层302户&amp;#13;&amp;#10;备注:上门前向联系&amp;#13;</t>
  </si>
  <si>
    <t>业务办理：宽带移机。客户要求办理宽带移机业务，因客服部无在线办理权限，已反馈至桔城路自营厅联系客户办理，回访满意</t>
  </si>
  <si>
    <t>BL202310181814591718</t>
  </si>
  <si>
    <t>胡伟</t>
  </si>
  <si>
    <t>2023-10-19 16:57:55</t>
  </si>
  <si>
    <t>判断省分:湖北&amp;#13;&amp;#10;:宽带移机&amp;#13;&amp;#10;:不认可&amp;#13;&amp;#10;:&amp;#13;&amp;#10;&amp;#13;&amp;#10;高级模板内容：&amp;#13;&amp;#10;重要提醒：若能通过无缝下单则选择无缝，建此工单会被专项质检！！！:继续建单&amp;#13;&amp;#10;用户诉求:移机&amp;#13;&amp;#10;移机地址:湖北省宜昌市宜贵县通州镇白果园村&amp;#13;&amp;#10;当前使用地址:湖北省宜昌市西陵区宜昌联通CBSS项目专用CPE地址&amp;#13;&amp;#10;备注:号码绑定了1个联通的有线网线宽带，现在要更换成无线的，要求核实清楚是否要另外收费，装机地址：湖北省宜昌市宜贵县通州镇白果园村&amp;#13;</t>
  </si>
  <si>
    <t>业务咨询：用户咨询无线宽带转有线宽带问题，已告知用户可本人携带身份证证件到自营业厅办理，满意。</t>
  </si>
  <si>
    <t>TS202310191101242179</t>
  </si>
  <si>
    <t>楼钟</t>
  </si>
  <si>
    <t>2023-10-19 17:27:35</t>
  </si>
  <si>
    <t>&amp;#13;&amp;#10;高级模板内容：&amp;#13;&amp;#10;投诉问题描述:用户表示在西陵区联建路营业厅维修手机，但是现在营业厅搬走了，手机没有归还给用户，用户也没有营业厅联系方式，前台未查询到用户说的营业厅，用户强烈要求我方协助处理联系营业厅&amp;#13;&amp;#10;到厅时间:2023-10-19&amp;#13;&amp;#10;到厅名称:西陵区联建路营业厅&amp;#13;&amp;#10;办理业务:手机维修&amp;#13;&amp;#10;营业厅地址:西陵区联建路营业厅&amp;#13;&amp;#10;用户要求:要求联系此营业厅归还手机&amp;#13;</t>
  </si>
  <si>
    <t>其他：用户表示之前买了一部手机送到我司营业厅维修，按用户提供的营业厅地址，我们联系了当时的营业厅工作人员已跟用户联系，用户表示不是他处理的，已跟用户解释清楚，建议用户可先查找一下到时购买手机时的发票/收据，看一下是哪个营业厅再联系我们，用户表示满意。</t>
  </si>
  <si>
    <t>TS202310180101230834</t>
  </si>
  <si>
    <t>郭群拥</t>
  </si>
  <si>
    <t>2023-10-19 16:19:09</t>
  </si>
  <si>
    <t>主办单位：湖北&amp;#10;客户类别：星级客户&amp;#10;10010是否打通：否&amp;#10;是否二次致电10015：是&amp;#10;是否联系：否&amp;#10;升级倾向：&amp;#10;号码归属省：湖北&amp;#10;SVIP等级：&amp;#10;1.问题类型:;&amp;#10;2.投诉类型:月固定费争议;&amp;#10;3.营业厅地址:;&amp;#10;4.位置信息:;&amp;#10;5.位置发生地:;&amp;#10;6.投诉内容:宽带月固定费用15.81</t>
  </si>
  <si>
    <t>解释宣传①客户投诉产生的原因：客户反映被动办理低消宽带问题&amp;#10;②客户投诉问题核查情况及解决方案：收到贵部转办后，我司立即组织调查。经核实，用户反映营业厅办理低消宽带未解释清楚费用问题，核实为虚拟宽带，已为用户取消并申请减免5-10月宽带费用及补收费合计106元，已现金到账，满意。&amp;#10;③客户问题满意度：我司于2023-10-18 15:42:10联系客户满意。&amp;#10;④回单人:程李晶；联系电话：07176921001</t>
  </si>
  <si>
    <t>TS202310190945070475</t>
  </si>
  <si>
    <t>费陈燚</t>
  </si>
  <si>
    <t>2023-10-19 17:30:39</t>
  </si>
  <si>
    <t>&amp;#13;&amp;#10;高级模板内容：&amp;#13;&amp;#10;投诉问题描述:用户来电称对招联分期5G239元直降2100（社会渠道36期）（湖北）有效期3年不认可，称当时办理告知是2年，但是现在是3年，用户称不划算，解释无效，称当时还自己算了的，用户要求后台回复处理，要求取消这个合约，请后台协助处理，谢谢&amp;#13;&amp;#10;业务名称:招联分期5G239元直降2100（社会渠道36期）（湖北）&amp;#13;&amp;#10;宣传渠道:营业厅&amp;#13;&amp;#10;宣传内容:告知是两年&amp;#13;&amp;#10;实际情况:是三年&amp;#13;&amp;#10;用户要求:取消这个合约，解释无效请后台尽快回复处理，谢谢&amp;#13;</t>
  </si>
  <si>
    <t>解释宣传： 宜昌市城区伍家区万达自有营业厅 AA，招联分期5G239元直降2100（社会渠道36期）（湖北）未解释清楚。经核实，客户对招联分期问题不满，核查为营业厅未解释清楚导致，现已跟用户解释清楚，并反馈渠道负责人丁春丽协助处理，用户同意等待，满意。</t>
  </si>
  <si>
    <t>TS202310191120130121</t>
  </si>
  <si>
    <t>071700600883</t>
  </si>
  <si>
    <t>杜海萍</t>
  </si>
  <si>
    <t>2023-10-19 13:45:47</t>
  </si>
  <si>
    <t>用户来电表示无线转有线师傅要收200元设备调测费，用户对此不认可，表示不应该收取费用，解释无效，要求公司尽快处理回复。</t>
  </si>
  <si>
    <t>解释宣传：秭归归州富强合作厅AA，用户反馈无线转有线收取了200元调测费问题， 经核实，实际为用户自行找师傅购买了路由器的费用，属营业厅未跟用户解释清楚导致，现已跟用户解释清楚，满意。</t>
  </si>
  <si>
    <t>TS202310181028560952</t>
  </si>
  <si>
    <t>曹昆</t>
  </si>
  <si>
    <t>2023-10-19 13:57:11</t>
  </si>
  <si>
    <t>&amp;#13;&amp;#10;高级模板内容：&amp;#13;&amp;#10;投诉问题描述:用户来电说在携入的时候说的能送30G通用流量才办了，一直都没有送&amp;#13;&amp;#10;业务名称:30G流量&amp;#13;&amp;#10;办理渠道:营业厅&amp;#13;&amp;#10;办理时间:2023-06-03&amp;#13;&amp;#10;系统提示内容:无&amp;#13;&amp;#10;用户要求:要求核查联系赠送&amp;#13;</t>
  </si>
  <si>
    <t>解释宣传：伍家谢海军AA，用户反馈号码赠送流量问题，经核实，为工作人员未解释清楚导致，已跟用户解释清楚，并为用户转资畅越冰激凌5G套餐159元，并添加网龄计划合约，次月生效，满意。</t>
  </si>
  <si>
    <t>TS202310191506552131</t>
  </si>
  <si>
    <t>李龙翔</t>
  </si>
  <si>
    <t>2023-10-19 16:15:47</t>
  </si>
  <si>
    <t>&amp;#13;&amp;#10;高级模板内容：&amp;#13;&amp;#10;投诉问题描述:客户反映被一直催债骚扰麻烦处理谢谢！&amp;#13;&amp;#10;争议号码:18671759100&amp;#13;&amp;#10;问题现象:催债电话&amp;#13;&amp;#10;用户要求:客户反映被一直催债骚扰麻烦处理谢谢！&amp;#13;</t>
  </si>
  <si>
    <t>骚扰电话 ：用户反映收到催债电话。经核实，属第三方平台人为操作，无法直接进行屏蔽拦截，建议客户通过中国联通微信公众号：客户服务-号码举报，或关注微信公众号：智慧沃服务，绑定联通手机号进行拦截。客户表示理解。</t>
  </si>
  <si>
    <t>TS202310181532362387</t>
  </si>
  <si>
    <t>2023-10-19 10:43:51</t>
  </si>
  <si>
    <t>&amp;#13;&amp;#10;高级模板内容：&amp;#13;&amp;#10;投诉问题描述:用户来电反映现在遭受短信轰炸，号码是：10655710，称在工信部上面显示属于联通的，用户不认可，要求我方核查这个号码属于联通哪个部门的，有投诉倾向（重复投诉）&amp;#13;&amp;#10;骚扰类型:短信&amp;#13;&amp;#10;骚扰内容:无&amp;#13;&amp;#10;骚扰时间:2023-10-18&amp;#13;&amp;#10;骚扰号码:10655710&amp;#13;</t>
  </si>
  <si>
    <t>骚扰短信：用户反映遭受短信轰炸。经核实，10655710为行业短信，因短信接入通道为中国联通，故显示为联通。已向用户解释，如长期接收十分影响日常生活，可考虑致电我部关闭短信功能，后期再开通，用户表示知晓。</t>
  </si>
  <si>
    <t>TS202310191356060566</t>
  </si>
  <si>
    <t>张维国</t>
  </si>
  <si>
    <t>2023-10-19 14:35:07</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</si>
  <si>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话费太贵，把话费降到最低</t>
  </si>
  <si>
    <t>TS202310181055231600</t>
  </si>
  <si>
    <t>2023-10-19 13:12:36</t>
  </si>
  <si>
    <t>主办单位：湖北&amp;#10;客户类别：普通客户&amp;#10;10010是否打通：是&amp;#10;是否二次致电10015：是&amp;#10;是否联系：是&amp;#10;升级倾向：无&amp;#10;号码归属省：湖北&amp;#10;SVIP等级：&amp;#10;用户来电反映号码要求更改最低消费套餐，副卡也要求更改最低消费，请核实处理。</t>
  </si>
  <si>
    <t>BL202310191455090619</t>
  </si>
  <si>
    <t>孙金立</t>
  </si>
  <si>
    <t>2023-10-19 17:09:20</t>
  </si>
  <si>
    <t>判断省分:湖北&amp;#13;&amp;#10;:有意向资费&amp;#13;&amp;#10;:全国流量王8元套餐&amp;#13;&amp;#10;:&amp;#13;&amp;#10;&amp;#13;&amp;#10;高级模板内容：&amp;#13;&amp;#10;用户诉求:客户来电要求变更为全国流量王8元套餐&amp;#13;&amp;#10;当前套餐名称:沃派29元套餐（湖北）&amp;#13;&amp;#10;新套餐名称（转入套餐名称）:全国流量王8元套餐&amp;#13;&amp;#10;是合约期内（含靓号）:否&amp;#13;&amp;#10;备注:我处已按流程解释挽留无效，客户要求尽快处理回电，加急&amp;#13;</t>
  </si>
  <si>
    <t>BL202310191411320083</t>
  </si>
  <si>
    <t>2023-10-19 15:54:16</t>
  </si>
  <si>
    <t>判断省分:湖北&amp;#13;&amp;#10;:有意向资费&amp;#13;&amp;#10;:其他资费&amp;#13;&amp;#10;:是&amp;#13;&amp;#10;:不认可：坚持要求转入有限制的套餐&amp;#13;&amp;#10;:&amp;#13;&amp;#10;&amp;#13;&amp;#10;高级模板内容：&amp;#13;&amp;#10;用户诉求:用户对流量需求较多，不认可客服代表推荐的主推套餐，不方便到营业厅咨询&amp;#13;&amp;#10;当前套餐名称:幸福家家乐69元套餐&amp;#13;&amp;#10;新套餐名称（转入套餐名称）:流量需求多，资费低&amp;#13;&amp;#10;是合约期内（含靓号）:否&amp;#13;</t>
  </si>
  <si>
    <t>BL202310191256051867</t>
  </si>
  <si>
    <t>2023-10-19 14:13:06</t>
  </si>
  <si>
    <t>判断省分:湖北&amp;#13;&amp;#10;:有意向资费&amp;#13;&amp;#10;:其他资费&amp;#13;&amp;#10;:否&amp;#13;&amp;#10;node_104:&amp;#13;&amp;#10;node_102:&amp;#13;&amp;#10;:降套&amp;#13;&amp;#10;:需要保号&amp;#13;&amp;#10;:挽留后，用户依旧要求降套&amp;#13;&amp;#10;:消费对比&amp;#13;&amp;#10;:挽留失败&amp;#13;&amp;#10;:&amp;#13;&amp;#10;node_106:&amp;#13;&amp;#10;:有合约/有靓号&amp;#13;&amp;#10;:&amp;#13;&amp;#10;&amp;#13;&amp;#10;高级模板内容：&amp;#13;&amp;#10;用户诉求:用户要求变更为59元福多多卡套餐，挽留无效，请协助处理。&amp;#13;&amp;#10;当前套餐名称:腾讯王卡5G版129元套餐&amp;#13;&amp;#10;新套餐名称（转入套餐名称）:59元福多多卡套餐&amp;#13;&amp;#10;是合约期内（含靓号）:是&amp;#13;&amp;#10;备注:有靓号合约，不愿意去营业厅变更，要求在线处理&amp;#13;</t>
  </si>
  <si>
    <t>BL202310191200431195</t>
  </si>
  <si>
    <t>唐小群</t>
  </si>
  <si>
    <t>2023-10-19 14:11:26</t>
  </si>
  <si>
    <t>判断省分:湖北&amp;#13;&amp;#10;:有意向资费&amp;#13;&amp;#10;:其他资费&amp;#13;&amp;#10;:是&amp;#13;&amp;#10;:不认可：坚持要求转入有限制的套餐&amp;#13;&amp;#10;:&amp;#13;&amp;#10;&amp;#13;&amp;#10;高级模板内容：&amp;#13;&amp;#10;用户诉求:用户来电要求降低套餐，已解释挽留，告知有折扣优惠后资费还是29元，用户不认可，不愿到厅，请后台协助处理&amp;#13;&amp;#10;当前套餐名称:畅越冰激凌5G套餐59元&amp;#13;&amp;#10;新套餐名称（转入套餐名称）:福多多29元&amp;#13;&amp;#10;是合约期内（含靓号）:是&amp;#13;&amp;#10;备注:用户有套餐折扣和宽带&amp;#13;</t>
  </si>
  <si>
    <t>BL202310191150381072</t>
  </si>
  <si>
    <t>高奔</t>
  </si>
  <si>
    <t>2023-10-19 17:13:16</t>
  </si>
  <si>
    <t>判断省分:湖北&amp;#13;&amp;#10;:有意向资费&amp;#13;&amp;#10;:全国流量王8元套餐&amp;#13;&amp;#10;:&amp;#13;&amp;#10;&amp;#13;&amp;#10;高级模板内容：&amp;#13;&amp;#10;用户诉求:用户说自己有其他的卡，要求把现在的套餐更改为8元套餐&amp;#13;&amp;#10;当前套餐名称:畅爽冰激凌5G套餐99元&amp;#13;&amp;#10;新套餐名称（转入套餐名称）:全国流量王8元套餐&amp;#13;&amp;#10;是合约期内（含靓号）:否&amp;#13;&amp;#10;备注:降套&amp;#13;</t>
  </si>
  <si>
    <t>BL202310191033462496</t>
  </si>
  <si>
    <t>2023-10-19 17:10:53</t>
  </si>
  <si>
    <t>[该用户有申诉倾向，请注意受理态度，查询近三天工单记录，积极解决用户问题。]判断省分:湖北&amp;#13;&amp;#10;:有意向资费&amp;#13;&amp;#10;:全国流量王8元套餐&amp;#13;&amp;#10;:&amp;#13;&amp;#10;&amp;#13;&amp;#10;高级模板内容：&amp;#13;&amp;#10;用户诉求:用户要求将本机资费更改为4G全国流量王8元套餐，次月生效，挽留无效，请处理&amp;#13;&amp;#10;当前套餐名称:腾讯大王卡&amp;#13;&amp;#10;新套餐名称（转入套餐名称）:4G全国流量王8元套餐&amp;#13;&amp;#10;是合约期内（含靓号）:否&amp;#13;&amp;#10;备注:&amp;#13;&amp;#10;【已提醒（腾讯大王卡）已停售，放弃后无法恢复】&amp;#13;&amp;#10;【用户不愿到营业厅办理】&amp;#13;</t>
  </si>
  <si>
    <t>BL202310190937041744</t>
  </si>
  <si>
    <t>徐谦</t>
  </si>
  <si>
    <t>2023-10-19 09:48:23</t>
  </si>
  <si>
    <t>判断省分:湖北&amp;#13;&amp;#10;:有意向资费&amp;#13;&amp;#10;:全国流量王8元套餐&amp;#13;&amp;#10;:&amp;#13;&amp;#10;&amp;#13;&amp;#10;高级模板内容：&amp;#13;&amp;#10;用户诉求:用户要求更改套餐，挽留失败，不愿到厅，请协助处理。&amp;#13;&amp;#10;当前套餐名称:4G全国流量王56元套餐&amp;#13;&amp;#10;新套餐名称（转入套餐名称）:4G全国流量王8元套餐&amp;#13;&amp;#10;是合约期内（含靓号）:否&amp;#13;&amp;#10;备注:提及工信部投诉&amp;#13;</t>
  </si>
  <si>
    <t>BL202310181954000171</t>
  </si>
  <si>
    <t>尤荣钊</t>
  </si>
  <si>
    <t>2023-10-19 10:47:13</t>
  </si>
  <si>
    <t>[65岁以上老人]判断省分:湖北&amp;#13;&amp;#10;:有意向资费&amp;#13;&amp;#10;:全国流量王8元套餐&amp;#13;&amp;#10;:&amp;#13;&amp;#10;&amp;#13;&amp;#10;高级模板内容：&amp;#13;&amp;#10;用户诉求:用户要求办理4G全国流量王8元套餐前台已解释用户不愿前往营业厅更改要求线上更改请处理谢谢&amp;#13;&amp;#10;当前套餐名称:阿里小宝卡&amp;#13;&amp;#10;新套餐名称（转入套餐名称）:4G全国流量王8元套餐&amp;#13;&amp;#10;是合约期内（含靓号）:否&amp;#13;&amp;#10;备注:用户要求办理4G全国流量王8元套餐前台已解释用户不愿前往营业厅更改要求线上更改请处理谢谢&amp;#13;</t>
  </si>
  <si>
    <t>BL202310181526142036</t>
  </si>
  <si>
    <t>杨敏</t>
  </si>
  <si>
    <t>2023-10-19 09:08:03</t>
  </si>
  <si>
    <t>用户来电要求续约5G冰激凌套餐5折（次月生效24个月）（取整）（合约）（湖北宜昌）不愿到厅，请处理</t>
  </si>
  <si>
    <t>套餐变更-升：用户要求转资畅爽冰激凌5G套餐199元+99元赠费*12个月，已办理，次月生效 客户满意。</t>
  </si>
  <si>
    <t>TS202310181317232214</t>
  </si>
  <si>
    <t>2023-10-19 14:12:36</t>
  </si>
  <si>
    <t>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打客服电话说不给办理8元套餐&amp;#10;8.办理业务的名称:改8元保号套餐&amp;#10;8.无法办理的渠道:10010客服热线</t>
  </si>
  <si>
    <t>套餐变更-未到厅①客户投诉产生的原因：客户反映套餐转资问题&amp;#10;②客户投诉问题核查情况及解决方案：收到贵部转办后，我司立即组织调查。经核实，用户要求转资8元全国流量王套餐，已为用户转资，次月生效，满意。&amp;#10;③客户问题满意度：我司于2023-10-18 13:32:10联系客户满意。&amp;#10;④回单人:程李晶；联系电话：07176921001</t>
  </si>
  <si>
    <t>BL202310181431551391</t>
  </si>
  <si>
    <t>陈健萍</t>
  </si>
  <si>
    <t>2023-10-19 14:16:48</t>
  </si>
  <si>
    <t>查询增值业务:&amp;#13;&amp;#10;合约信息查询:&amp;#13;&amp;#10;系统未查询到产品信息/非用户咨询的产品&amp;#13;&amp;#10;查询优惠产品信息:&amp;#13;&amp;#10;:有确认方式&amp;#13;&amp;#10;:客户要求取消&amp;#13;&amp;#10;维系挽留:不接受挽留&amp;#13;&amp;#10;:下一步&amp;#13;&amp;#10;判断省分:湖北&amp;#13;&amp;#10;:金融、靓号，套餐折扣、含设备的组网协议四类强合约&amp;#13;&amp;#10;:无合约解约工单&amp;#13;&amp;#10;:挽留失败&amp;#13;&amp;#10;:不愿到厅&amp;#13;&amp;#10;:用户要求每个月赠送20G流量&amp;#13;</t>
  </si>
  <si>
    <t>套餐变更-未到厅：129转129元，用户要求转资畅越冰激凌5G套餐129元，已按用户要求办理，并添加网龄计划合约，次月生效，满意。</t>
  </si>
  <si>
    <t>BL202310191659342265</t>
  </si>
  <si>
    <t>罗善凤</t>
  </si>
  <si>
    <t>2023-10-19 17:30:17</t>
  </si>
  <si>
    <t>判断省分:湖北&amp;#13;&amp;#10;:有意向资费&amp;#13;&amp;#10;:其他资费&amp;#13;&amp;#10;:是&amp;#13;&amp;#10;:不认可：坚持要求转入有限制的套餐&amp;#13;&amp;#10;:&amp;#13;&amp;#10;&amp;#13;&amp;#10;高级模板内容：&amp;#13;&amp;#10;用户诉求:要求变更套餐资费&amp;#13;&amp;#10;当前套餐名称:宜昌如意通随意打套餐&amp;#13;&amp;#10;新套餐名称（转入套餐名称）:畅越冰激凌5G套餐59元&amp;#13;&amp;#10;是合约期内（含靓号）:是&amp;#13;&amp;#10;备注:称自己朋友办理畅越冰激凌59元套餐里面包含了18G流量250分钟通话，还包含免费宽带&amp;#13;</t>
  </si>
  <si>
    <t>套餐变更-未到厅：18元转59元，已办理转资畅越冰激凌59元+网龄计划合约24个月，次月生效，用户满意。</t>
  </si>
  <si>
    <t>BL202310180959160515</t>
  </si>
  <si>
    <t>曹茂红</t>
  </si>
  <si>
    <t>2023-10-19 09:09:08</t>
  </si>
  <si>
    <t>判断省分:湖北&amp;#13;&amp;#10;:有意向资费&amp;#13;&amp;#10;:其他资费&amp;#13;&amp;#10;:否&amp;#13;&amp;#10;node_104:&amp;#13;&amp;#10;node_102:&amp;#13;&amp;#10;:升套/平套&amp;#13;&amp;#10;:&amp;#13;&amp;#10;&amp;#13;&amp;#10;高级模板内容：&amp;#13;&amp;#10;用户诉求:用户来电反映要求办理通用流量带宽带的套餐，流量大概在10个G左右&amp;#13;&amp;#10;当前套餐名称:地王卡&amp;#13;&amp;#10;新套餐名称（转入套餐名称）:无，意向价格在79&amp;#13;&amp;#10;是合约期内（含靓号）:否&amp;#13;</t>
  </si>
  <si>
    <t>套餐变更-未到厅：39转79，已为用户转资畅越冰激凌79元套餐，次月生效，满意</t>
  </si>
  <si>
    <t>BL202310181819361767</t>
  </si>
  <si>
    <t>2023-10-19 14:06:45</t>
  </si>
  <si>
    <t>【2022年上工信部测评重保用户】判断省分:湖北&amp;#13;&amp;#10;:有意向资费&amp;#13;&amp;#10;:全国流量王8元套餐&amp;#13;&amp;#10;:&amp;#13;&amp;#10;&amp;#13;&amp;#10;高级模板内容：&amp;#13;&amp;#10;用户诉求:降套&amp;#13;&amp;#10;当前套餐名称:畅越冰激凌5G套餐59元&amp;#13;&amp;#10;新套餐名称（转入套餐名称）:4g全国流量王8元套餐&amp;#13;&amp;#10;是合约期内（含靓号）:是&amp;#13;&amp;#10;备注:&amp;#13;&amp;#10;用户要求变更4g全国流量王8元套餐,，已按照知识库解释口径告知用户，目前8元流量王套餐需用户带上本人身份证件到归属地联通自营厅咨询，告知可为用户推荐可咨询的营业厅【首推打标【解约主推】的自营厅】，无效，用户坚持要求派单办理，麻烦尽快受理&amp;#13;</t>
  </si>
  <si>
    <t>套餐变更-未到厅：59元转8元，已按用户要求注销CPE宽带，办理转资4G全国流量王8元套餐，次月生效，用户满意。</t>
  </si>
  <si>
    <t>BL202310181448301598</t>
  </si>
  <si>
    <t>陆国平</t>
  </si>
  <si>
    <t>2023-10-19 14:08:23</t>
  </si>
  <si>
    <t>22年Q3Q4重点客户判断省分:湖北&amp;#13;&amp;#10;:有意向资费&amp;#13;&amp;#10;:其他资费&amp;#13;&amp;#10;:否&amp;#13;&amp;#10;node_104:&amp;#13;&amp;#10;node_102:&amp;#13;&amp;#10;:降套&amp;#13;&amp;#10;:需要保号&amp;#13;&amp;#10;:挽留后，用户依旧要求降套&amp;#13;&amp;#10;:消费对比&amp;#13;&amp;#10;:挽留失败&amp;#13;&amp;#10;:&amp;#13;&amp;#10;node_106:&amp;#13;&amp;#10;:有合约/有靓号&amp;#13;&amp;#10;:&amp;#13;&amp;#10;&amp;#13;&amp;#10;高级模板内容：&amp;#13;&amp;#10;用户诉求:用户来电反映需要更换套餐，请协助处理&amp;#13;&amp;#10;当前套餐名称:畅爽冰激凌5G套餐99元&amp;#13;&amp;#10;新套餐名称（转入套餐名称）:福多多29元&amp;#13;&amp;#10;是合约期内（含靓号）:是&amp;#13;</t>
  </si>
  <si>
    <t>套餐变更-未到厅：99元转29元，已办理转资福多多29元，次月生效，用户满意。</t>
  </si>
  <si>
    <t>BL202310181157582198</t>
  </si>
  <si>
    <t>周家锋</t>
  </si>
  <si>
    <t>2023-10-19 14:08:20</t>
  </si>
  <si>
    <t>判断省分:湖北&amp;#13;&amp;#10;:有意向资费&amp;#13;&amp;#10;:其他资费&amp;#13;&amp;#10;:否&amp;#13;&amp;#10;node_104:&amp;#13;&amp;#10;node_102:&amp;#13;&amp;#10;:降套&amp;#13;&amp;#10;:消费过高&amp;#13;&amp;#10;:挽留后，用户依旧要求降套&amp;#13;&amp;#10;:资费对比&amp;#13;&amp;#10;:挽留失败&amp;#13;&amp;#10;:&amp;#13;&amp;#10;node_106:&amp;#13;&amp;#10;:有合约/有靓号&amp;#13;&amp;#10;:&amp;#13;&amp;#10;&amp;#13;&amp;#10;高级模板内容：&amp;#13;&amp;#10;用户诉求:用户来电要求变更套餐，我方经多次挽留失败，告知用户建议到厅咨询办理，用户不认可，强烈要求我方线上处理&amp;#13;&amp;#10;当前套餐名称:畅爽冰激凌5G套餐159元（基础版）&amp;#13;&amp;#10;新套餐名称（转入套餐名称）:无&amp;#13;&amp;#10;是合约期内（含靓号）:是&amp;#13;&amp;#10;备注:请后台处理&amp;#13;</t>
  </si>
  <si>
    <t>TS202310190905172214</t>
  </si>
  <si>
    <t>2023-10-19 11:04:08</t>
  </si>
  <si>
    <t>字数多无法提交，故中途意见添加</t>
  </si>
  <si>
    <t>TS202310181720362315</t>
  </si>
  <si>
    <t>吴晓灿</t>
  </si>
  <si>
    <t>2023-10-19 09:05:42</t>
  </si>
  <si>
    <t>判断省份:湖北&amp;#13;&amp;#10;:移网无法上网&amp;#13;&amp;#10;:手机移动数据&amp;#13;&amp;#10;获取入参:&amp;#13;&amp;#10;获取历史工单:无历史工单&amp;#13;&amp;#10;:下一步&amp;#13;&amp;#10;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4G开启.:诊断无异常/解释不认可&amp;#13;&amp;#10;:下一步&amp;#13;&amp;#10;node_317:&amp;#13;&amp;#10;:不符合办理条件&amp;#13;&amp;#10;:在湖北&amp;#13;&amp;#10;:不能&amp;#13;&amp;#10;:网络无异常&amp;#13;&amp;#10;:1、受理流水号：;2、受理号码：15587979627;3、主叫号码：15587979627;4、被叫号码：;5、客户姓名：吴晓灿;6、客户级别：无级别;7、用户归属地：宜昌市;8、受理员工工号：hubXN22ZH1892;9、手机厂商：;10、投诉渠道：10010客服热线;11、投诉打点范围：0.5千米;12、投诉地址：宜昌市-西陵区:三峡大学【大学路8号】;13、网格ID：191139;14、网格名称：YC_A_湖北省宜昌市西陵区大成路-云深路交叉口附近网格_191139;15、经度：111.310286;16、纬度：30.724827;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三格;24、用户周边使用情况：全部发生;25、主工单流水号：hub169762070232028645;26、语音业务类型：;27、数据业务类型：无法上网;28、用户是否接受解释：否;29、公告类型：;30、基站ID：117.111175;31、基站名称：117.111175;32、其它地方是否正常使用：是;33、之前是否可以正常使用：否;&amp;#13;&amp;#10;用户称在此地无法使用网络，无法提供具体位置，请后台核实处理</t>
  </si>
  <si>
    <t>ZX202310181756430642</t>
  </si>
  <si>
    <t>2023-10-19 16:14:20</t>
  </si>
  <si>
    <t>用户来电反馈湖北省宜昌市伍家岗中国铁路桥公交车站附近这个小区里面信号很弱，要求我方掉换新基站或者进行建站，前台解释无效</t>
  </si>
  <si>
    <t>网络质量：湖北省宜昌市伍家岗中国铁路桥公交车站附近小区AA。经网络部核查，客户投诉点为弱覆盖区域，优化手段无法有效解决，已上报建站规划，建议用户关注，后期有疑问可联系测试人员18671733750，用户表示知晓。</t>
  </si>
  <si>
    <t>TS202310182029200119</t>
  </si>
  <si>
    <t>孔得米</t>
  </si>
  <si>
    <t>2023-10-19 15:37:47</t>
  </si>
  <si>
    <t>判断省份:重庆&amp;#13;&amp;#10;:移网上网慢&amp;#13;&amp;#10;node_253:&amp;#13;&amp;#10;获取历史工单:有历史工单&amp;#13;&amp;#10;:不存在&amp;#13;&amp;#10;:下一步&amp;#13;&amp;#10;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对解释不认可&amp;#13;&amp;#10;是否清卡重用:是&amp;#13;&amp;#10;:在区域12省内（除重庆）&amp;#13;&amp;#10;:1、受理流水号：;2、受理号码：15520062688;3、主叫号码：15520062688;4、被叫号码：;5、客户姓名：孔得米;6、客户级别：四星用户;7、用户归属地：宜昌市;8、受理员工工号：hubXN23TF7138;9、手机厂商：;10、投诉渠道：10010客服热线;11、投诉打点范围：3千米;12、投诉地址：宜昌市-伍家岗区:三峡大道【伍家岗区】;13、网格ID：191315;14、网格名称：YC_A_湖北省宜昌市伍家岗区网格_191315;15、经度：111.363736;16、纬度：30.641077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三格;24、用户周边使用情况：不清楚;25、主工单流水号：hub169763192207913950;26、语音业务类型：;27、数据业务类型：上网速度慢;28、用户是否接受解释：否;29、公告类型：网络信息;30、基站ID：117.110852;31、基站名称：117.110852;32、其它地方是否正常使用：是;33、之前是否可以正常使用：是;用户表示之前还可以正常使用，就今天很差，要求我司处理</t>
  </si>
  <si>
    <t>联系用户挂断电话，已短信告知有空与测试人员联系，处理人 陈益满 联系电话 18671733750</t>
  </si>
  <si>
    <t>TS202310191010070982</t>
  </si>
  <si>
    <t>袁琳</t>
  </si>
  <si>
    <t>2023-10-19 16:24:33</t>
  </si>
  <si>
    <t>判断省份:湖北&amp;#13;&amp;#10;:移网上网慢&amp;#13;&amp;#10;获取参数:&amp;#13;&amp;#10;获取历史工单:无历史工单&amp;#13;&amp;#10;:下一步&amp;#13;&amp;#10;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amp;#13;&amp;#10;:下一步&amp;#13;&amp;#10;node_255:&amp;#13;&amp;#10;::不同意/已配置&amp;#13;&amp;#10;:在湖北&amp;#13;&amp;#10;:所有APP&amp;#13;&amp;#10;:偶发&amp;#13;&amp;#10;:不认可&amp;#13;&amp;#10;:网络无异常&amp;#13;&amp;#10;:1、受理流水号：;2、受理号码：18672902990;3、主叫号码：18672902990;4、被叫号码：;5、客户姓名：袁琳;6、客户级别：四星忠诚用户;7、用户归属地：宜昌市;8、受理员工工号：hubXN23ZH1368;9、手机厂商：;10、投诉渠道：10010客服热线;11、投诉打点范围：0.5千米;12、投诉地址：宜昌市-伍家岗区:宜化山语城一期【城东大道118号】;13、网格ID：191375;14、网格名称：YC_A_湖北省宜昌市伍家岗区020乡道-城东大道交叉口附近网格_191375;15、经度：111.330109;16、纬度：30.676831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169768120117621273;26、语音业务类型：;27、数据业务类型：上网速度慢;28、用户是否接受解释：否;29、公告类型：网络信息;30、基站ID：117.112046;31、基站名称：117.112046;32、其它地方是否正常使用：否;33、之前是否可以正常使用：是;&amp;#13;&amp;#10;经度：111.330109&amp;#13;&amp;#10;纬度：30.676831&amp;#13;</t>
  </si>
  <si>
    <t>联系用户明天现场测试，处理人 陈益满 联系电话 18671733750</t>
  </si>
  <si>
    <t>TS202310180952090098</t>
  </si>
  <si>
    <t>2023-10-19 11:24:31</t>
  </si>
  <si>
    <t>判断省分:湖北&amp;#13;&amp;#10;:湖北在省内手机不能打+不能接&amp;#13;&amp;#10;获取入参:&amp;#13;&amp;#10;获取历史工单:无历史工单&amp;#13;&amp;#10;:下一步&amp;#13;&amp;#10;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amp;#13;&amp;#10;:下一步&amp;#13;&amp;#10;node_317:&amp;#13;&amp;#10;:不符合办理条件&amp;#13;&amp;#10;:某一地点无法拨打或接听&amp;#13;&amp;#10;:不清楚&amp;#13;&amp;#10;:网络无异常&amp;#13;&amp;#10;:1、受理流水号：;2、受理号码：18671700009;3、主叫号码：18671700009;4、被叫号码：;5、客户姓名：陈亮;6、客户级别：五星忠诚用户;7、用户归属地：宜昌市;8、受理员工工号：hubXN23TF7626;9、手机厂商：;10、投诉渠道：10010客服热线;11、投诉打点范围：0.5千米;12、投诉地址：宜昌市-枝江市:五峰民族工业园区管委会【白洋镇善溪冲】;13、网格ID：121368;14、网格名称：YC_B_121368;15、经度：111.488161;16、纬度：30.460280;17、用户现象：未发现网络问题;18、答复口径：您提供的位置周围基站暂时没有发现异常，建议您先进行换机换卡测试并留意观察。;19、网络类型：4G;20、投诉现象最近发生时间：当天;21、语音通话或数据上网：语音和数据;22、室内或室外：室内外;23、手机信号强弱：满格;24、用户周边使用情况：全部发生;25、主工单流水号：hub169759335205093219;26、语音业务类型：无法主被叫;27、数据业务类型：无法上网;28、用户是否接受解释：否;29、公告类型：;30、基站ID：117.111800;31、基站名称：117.1118;32、其它地方是否正常使用：是;33、之前是否可以正常使用：是;&amp;#13;&amp;#10;用户来电反映从（具体时间）开始在（湖北省宜昌市-枝江市:五峰民族工业园区管委会【白洋镇善溪冲】）使用（信号弱），服务状态正常，用户（不配合）测试，仍然如此，要求尽快处理，第二联系电话（13088913858）。</t>
  </si>
  <si>
    <t>TS202310171624070136</t>
  </si>
  <si>
    <t>汪光喆</t>
  </si>
  <si>
    <t>2023-10-19 15:32:29</t>
  </si>
  <si>
    <t>判断省份:湖北&amp;#13;&amp;#10;:移网无法上网&amp;#13;&amp;#10;:手机移动数据&amp;#13;&amp;#10;获取入参:&amp;#13;&amp;#10;获取历史工单:有历史工单&amp;#13;&amp;#10;:不存在在途工单&amp;#13;&amp;#10;:下一步&amp;#13;&amp;#10;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amp;#13;&amp;#10;:下一步&amp;#13;&amp;#10;node_317:&amp;#13;&amp;#10;:不符合办理条件&amp;#13;&amp;#10;:在湖北&amp;#13;&amp;#10;:能/不清楚&amp;#13;&amp;#10;:能/不清楚&amp;#13;&amp;#10;:网络有异常&amp;#13;&amp;#10;往月欠费:不欠费&amp;#13;&amp;#10;获取参数:获取参数&amp;#13;&amp;#10;获取工单记录:已获取&amp;#13;&amp;#10;用户是否享受过赔付、产品信息:未享受过服务补救产品&amp;#13;&amp;#10;人工判断是否执行过在线承诺补救:享受过在线承诺补救&amp;#13;&amp;#10;建议用户换机换卡测试:用户不认可&amp;#13;</t>
  </si>
  <si>
    <t>TS202310162153481640</t>
  </si>
  <si>
    <t>张芳芳</t>
  </si>
  <si>
    <t>2023-10-19 09:18:32</t>
  </si>
  <si>
    <t>判断省份:云南&amp;#13;&amp;#10;:移网上网慢&amp;#13;&amp;#10;node_246:&amp;#13;&amp;#10;获取历史工单:无历史工单&amp;#13;&amp;#10;:下一步&amp;#13;&amp;#10;移网一键诊断结果:1.用户状态是否正常：正常.2.查询流量是否限速：异常.3.2345G终端支持情况：接口调用失败.4.近期缴费开机记录情况：正常.5.是否存在群障：正常.6.上网功能是否正常：正常.7.用户是否开通VoLTE：正常.8.流量封顶情况：正常.9.查询用户终端蜂窝网络状态：正常.:诊断无异常/对解释不认可&amp;#13;&amp;#10;:在区域12省内（除云南）&amp;#13;&amp;#10;:1、受理流水号：;2、受理号码：13208702617;3、主叫号码：13208702617;4、被叫号码：;5、客户姓名：张芳芳;6、客户级别：三星忠诚用户;7、用户归属地：宜昌市;8、受理员工工号：hubXN23ZH9591;9、手机厂商：;10、投诉渠道：10010客服热线;11、投诉打点范围：0.2千米;12、投诉地址：宜昌市-夷陵区:朱家湾检查站【三峡专用公路与江峡大道交叉口西北120米】;13、网格ID：93960;14、网格名称：YC_B_湖北省宜昌市夷陵区网格_93960;15、经度：111.062883;16、纬度：30.844911;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一至两格不稳定;24、用户周边使用情况：不清楚;25、主工单流水号：hub169746411869612554;26、语音业务类型：;27、数据业务类型：上网速度慢;28、用户是否接受解释：否;29、公告类型：;30、基站ID：117.111629;31、基站名称：117.111629;32、其它地方是否正常使用：否;33、之前是否可以正常使用：否;&amp;#13;&amp;#10;用户来电反映在（详细地址：宜昌市夷陵区朱家湾检查站）从（时间：6月）开始上网慢（服务状态：正常），周围用户（不清楚）正常使用，用户（换机换卡）测试，手机显示（4G），用户要求尽快核实处理，联系电话（13208702617）。</t>
  </si>
  <si>
    <t>TS202310181416130737</t>
  </si>
  <si>
    <t>付垒</t>
  </si>
  <si>
    <t>2023-10-19 14:22:14</t>
  </si>
  <si>
    <t>判断省分:湖北&amp;#13;&amp;#10;:湖北用户漫游外省无法拨打或接听&amp;#13;&amp;#10;获取入参:&amp;#13;&amp;#10;查询历史工单:无历史工单&amp;#13;&amp;#10;:下一步&amp;#13;&amp;#10;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amp;#13;&amp;#10;:下一步&amp;#13;&amp;#10;node_171:&amp;#13;&amp;#10;:不符合办理条件&amp;#13;&amp;#10;:任何地方均无法拨打/接听&amp;#13;&amp;#10;:用户来电称自己在四川阿坝州拨打和接听都无法使用，清卡重启也没用。用户要求我方检测反馈一下。联系电话：15872463683&amp;#13;</t>
  </si>
  <si>
    <t>网络质量：四川阿坝州拨打和接听都无法使用AA。经网络部核查号码功能正常，沟通后用户表示现已恢复，满意。</t>
  </si>
  <si>
    <t>TS202310181100431750</t>
  </si>
  <si>
    <t>吴春林</t>
  </si>
  <si>
    <t>2023-10-19 15:49:06</t>
  </si>
  <si>
    <t>主办单位：海南&amp;#10;客户类别：首次投诉&amp;#10;10010是否打通：是&amp;#10;是否二次致电10015：是&amp;#10;是否联系：否&amp;#10;升级倾向：工信部&amp;#10;号码归属省：海南&amp;#10;SVIP等级：&amp;#10;1.问题类型:;&amp;#10;2.投诉类型:手机信号问题;&amp;#10;3.营业厅地址:;&amp;#10;4.位置信息:红花套镇吴家岗村村委会;&amp;#10;5.位置发生地:湖北省宜昌市宜都市;&amp;#10;6.投诉内容:手机网络类型:5G；&amp;#10;网络情况:上网卡顿/掉线/不稳定；&amp;#10;接打电话情况:掉话/单通/无法通话；&amp;#10;APP应用程序是否正常使用:均不正常；&amp;#10;影响范围:所有地点；&amp;#10;其他用户能否正常使用:能正常使用；&amp;#10;影响时段:0:00-24:00；&amp;#10;投诉内容:最近连续换了几个手机因为个人喜欢换手机不知道怎么的联通出5g特别慢一直都是4g可以确认我们这边5g信号很好飞行模式以后5g信号是0格特别影响使用是不是我频繁更换设备联通这边给我封控了我可以证明是我本人使用也没有任何违规操作希望联通给我一个解释恢复我的手机卡正常接触限制不然投诉到工信部12300等部门；</t>
  </si>
  <si>
    <t>网络质量①客户投诉产生的原因：网络信号的问题。&amp;#10;②客户投诉问题核查情况及解决方案：收到贵部转办后，我司立即组织调查。经核实，客户反映宜都市陆城街道龙窝村一组信号问题，网优工作人员核查当地信号覆盖正常。 &amp;#10;④答复客户时间及客户满意度评价： 集团高星协办工单&amp;#10;④回单人：颜晶 6921001</t>
  </si>
  <si>
    <t>TS202310191233501658</t>
  </si>
  <si>
    <t>崔世兰</t>
  </si>
  <si>
    <t>2023-10-19 16:01:47</t>
  </si>
  <si>
    <t>用户进线反映自己每次欠费都不提醒，一直有延迟，前台已解释正常下发可用额度不足提醒，用户不认可，要求反馈，请尽快核实回复，谢谢</t>
  </si>
  <si>
    <t>TS202310181145280366</t>
  </si>
  <si>
    <t>2023-10-19 09:05:45</t>
  </si>
  <si>
    <t>前期工单：工单流水号:TS202310041645441221已按工单结果告知，用户不认可，你们赠送的流量已经使用完了，现在怎么办，超出的流量费用你们赔吗？用户情绪激动，请协助处理</t>
  </si>
  <si>
    <t>系统支撑：因系统支撑不到位导致基站流量无法使用，客户经理已发申请锁定基站，本月内恢复，已赠送本月0元10G抽奖流量，当月有效，回访满意</t>
  </si>
  <si>
    <t>BL202310171311561524</t>
  </si>
  <si>
    <t>071701066700</t>
  </si>
  <si>
    <t>李强华</t>
  </si>
  <si>
    <t>2023-10-19 14:10:33</t>
  </si>
  <si>
    <t>22年Q3Q4重点客户花呗分期30元千兆提速包直降600元（社会渠道24期）（湖北），用户称自己的花呗从今年5余额开始就没有还款，要求处理，请尽快好核实。&amp;#13;</t>
  </si>
  <si>
    <t>系统支撑：因系统支撑不到位导致分期23.8-9月电子券未导致，经核实本月已补赠，我部联系客户解释说明，客户认可，满意</t>
  </si>
  <si>
    <t>ZX202310191442491824</t>
  </si>
  <si>
    <t>谭辉</t>
  </si>
  <si>
    <t>兴山城区自营厅李亚莉反馈：18671765403谭辉在给客户办理更换套餐业务时，号码上原低消没有取消，导致客户双重扣费，引起投诉，现和客户协商赔付客户200元，因客户18671765403的号码低消这个月才取消，不能调账到18671765403这个号码上，所以按照客户要求调账到18527806168号码上。</t>
  </si>
  <si>
    <t>ZX202310190935532132</t>
  </si>
  <si>
    <t>张立武</t>
  </si>
  <si>
    <t>五峰张艳反馈：新融合用户张立武，在5月份办理的神眼，号码：0717SY10262217，0717SY102622541，因系统赠费停止无法操作，导致6月份各产生12.5的欠费，导致用户无法正常使用，现由渠道为用户缴清欠费后再操作赠费，合计25元，用户要求退还至15671001888号码上。&amp;#13;</t>
  </si>
  <si>
    <t>TS202310191136070505</t>
  </si>
  <si>
    <t>钱平</t>
  </si>
  <si>
    <t>2023-10-19 16:28:50</t>
  </si>
  <si>
    <t>22年Q3Q4重点客户&amp;#13;&amp;#10;高级模板内容：&amp;#13;&amp;#10;投诉问题描述:用户来电表示想要携号转网，表示现在收不到携转码，要求尽快核实处理&amp;#13;&amp;#10;查询号码状态及短信功能是否正常:是&amp;#13;&amp;#10;是否有受限业务:是&amp;#13;&amp;#10;用户要求:用户来电表示想要携号转网，表示现在收不到携转码，要求尽快核实处理&amp;#13;</t>
  </si>
  <si>
    <t>携号转网（伍家 ）：用户反映收不到携转码，挽留无效，经核实现号码已办理携转成功，满意</t>
  </si>
  <si>
    <t>TS202310191416230953</t>
  </si>
  <si>
    <t>简文迁</t>
  </si>
  <si>
    <t>2023-10-19 14:45:10</t>
  </si>
  <si>
    <t>主办单位：湖北&amp;#10;客户类别：普通客户&amp;#10;10010是否打通：是&amp;#10;是否二次致电10015：是&amp;#10;是否联系：是&amp;#10;升级倾向：工信部&amp;#10;号码归属省：湖北&amp;#10;SVIP等级：&amp;#10;用户来电反映称号卡要求更改福多多29元套餐，要求10分钟回电（未承诺）工信部倾向，请加急联系用户处理。</t>
  </si>
  <si>
    <t>携号转网①客户基本资料：业务号码：18671788424、客户姓名：简文迁、套餐情况：畅越冰激凌5G套餐119元、客户反映携号转网的问题&amp;#10;②首次联系客户时间：2023-10-19 14:34:27&amp;#10;③投诉核查处理情况：收到贵部转办，我司立即组织核查，经核实，夷陵龙泉 ）客户因携出要求注销宽带并解绑副卡，挽留无效，已成功取消号码符合携出条件。&amp;#10;④答复客户时间及客户满意度评价：根据上述情况我司于2023-10-19 14:34:27联系客户解释，满意。回单人：颜晶 6921001.&amp;#10;⑤投诉核查关联材料：无"</t>
  </si>
  <si>
    <t>TS202310181447231373</t>
  </si>
  <si>
    <t>程贤春</t>
  </si>
  <si>
    <t>2023-10-19 16:10:08</t>
  </si>
  <si>
    <t>主办单位：湖北&amp;#10;客户类别：普通客户&amp;#10;10010是否打通：否&amp;#10;是否二次致电10015：是&amp;#10;是否联系：否&amp;#10;升级倾向：&amp;#10;号码归属省：湖北&amp;#10;SVIP等级：&amp;#10;1.问题类型:;&amp;#10;2.投诉类型:携号转网;&amp;#10;3.营业厅地址:;&amp;#10;4.位置信息:;&amp;#10;5.位置发生地:;&amp;#10;6.投诉内容:我要携号转网，怎么查询到号码有一个宽带，我从来没有使用这个月业务，现在要求马上跟我取消了办转网业务，我自己本人身体不便不能走动，请帮忙办理一下&amp;#10;7.携转原因:信号质量差&amp;#10;8.无法携转原因:业务限制</t>
  </si>
  <si>
    <t>携号转网①客户投诉产生的原因：合约限制办理携转不成功。 &amp;#10;②客户投诉问题核查情况及解决方案：收到贵部转办后，我司立即组织调查。经核实，（远安乡镇 ）客户要求取消宽带，挽留无效，客服部取消。我司于2023-10-18 15:23:34联系客户解释。 &amp;#10;③客户问题满意度：满意。 &amp;#10;④回单人：颜晶  6921001"</t>
  </si>
  <si>
    <t>BL202310191017452278</t>
  </si>
  <si>
    <t>曹博文</t>
  </si>
  <si>
    <t>2023-10-19 16:52:30</t>
  </si>
  <si>
    <t>查询增值业务:&amp;#13;&amp;#10;合约信息查询:&amp;#13;&amp;#10;系统未查询到产品信息/非用户咨询的产品&amp;#13;&amp;#10;查询优惠产品信息:&amp;#13;&amp;#10;:无确认方式&amp;#13;&amp;#10;:客户不了解此业务，要求取消或投诉&amp;#13;&amp;#10;:不接受&amp;#13;&amp;#10;:传统合约（金融类、标准类、强合约、固移融合等...）&amp;#13;&amp;#10;:下一步&amp;#13;&amp;#10;判断省分:湖北&amp;#13;&amp;#10;:金融、靓号，套餐折扣、含设备的组网协议四类强合约&amp;#13;&amp;#10;:无合约解约工单&amp;#13;&amp;#10;:挽留失败&amp;#13;&amp;#10;:不愿到厅&amp;#13;&amp;#10;:&amp;#13;&amp;#10;&amp;#13;&amp;#10;2、用户明确表示为了携转解约，则备注：XC，已挽留，不愿到厅&amp;#13;&amp;#10;&amp;#13;&amp;#10;用户来电称，本机资费太高了，要求转网，要求取消所有受限业务，挽留失败，用户称，其它运营商只需要60元左右，为什么我公司要200多，且到厅咨询告之，无法取消受限业务，请处理</t>
  </si>
  <si>
    <t>携号转网（城区政企营服）：客户要求注销宽带、解绑主副卡后携号转网，联系无人接听，已短信告知，如有疑问可在工作时间（08:30-12:00；14:00-17:30）联系07176921001、13032700872宜昌联通投诉处理中心。如用户咨询，请前台10010话务中心代为解释，谢谢</t>
  </si>
  <si>
    <t>BL202310191242041704</t>
  </si>
  <si>
    <t>赵江亚</t>
  </si>
  <si>
    <t>2023-10-19 16:16:48</t>
  </si>
  <si>
    <t>查询增值业务:&amp;#13;&amp;#10;合约信息查询:&amp;#13;&amp;#10;系统未查询到产品信息/非用户咨询的产品&amp;#13;&amp;#10;查询优惠产品信息:&amp;#13;&amp;#10;:无确认方式&amp;#13;&amp;#10;:客户不了解此业务，要求取消或投诉&amp;#13;&amp;#10;:不接受&amp;#13;&amp;#10;:传统合约（金融类、标准类、强合约、固移融合等...）&amp;#13;&amp;#10;:下一步&amp;#13;&amp;#10;判断省分:湖北&amp;#13;&amp;#10;:金融、靓号，套餐折扣、含设备的组网协议四类强合约&amp;#13;&amp;#10;:无合约解约工单&amp;#13;&amp;#10;:挽留失败&amp;#13;&amp;#10;:不愿到厅&amp;#13;&amp;#10;:用户来电反馈说自己的号码要办理携号转网的服务但是到营业厅工作人员告知无法进行办理用户表示现目前表示要把所有的号码都进行携出包括主卡请后台工作人员协助处理谢谢营业厅：星火路营业厅&amp;#13;</t>
  </si>
  <si>
    <t>携号转网（当阳城区）：用户因携出要求取消固移融合。挽留无效，已按用户解绑副卡、注销宽带，号码符合携出条件，用户满意。</t>
  </si>
  <si>
    <t>BL202310190903091256</t>
  </si>
  <si>
    <t>2023-10-19 14:35:28</t>
  </si>
  <si>
    <t>判断省分:湖北&amp;#13;&amp;#10;:无意向资费&amp;#13;&amp;#10;node_104:&amp;#13;&amp;#10;node_102:&amp;#13;&amp;#10;:降套&amp;#13;&amp;#10;:需要保号&amp;#13;&amp;#10;:挽留后，用户依旧要求降套&amp;#13;&amp;#10;:消费对比&amp;#13;&amp;#10;:挽留失败&amp;#13;&amp;#10;:&amp;#13;&amp;#10;node_106:&amp;#13;&amp;#10;:有合约/有靓号&amp;#13;&amp;#10;:&amp;#13;&amp;#10;&amp;#13;&amp;#10;高级模板内容：&amp;#13;&amp;#10;用户诉求:用户来电要求把套餐降到最低29元套餐，前台查询解释用户有绑定宽带副卡，建议用户到当地营业厅咨询办理，用户不认可，称前面去了营业厅把设备退还了，当时告知需要预约，没有给自己取消宽带，现在人在外地了，坚决要求我方把宽带给自己拆分，并且把套餐修改为29元套餐，请核实处理&amp;#13;&amp;#10;当前套餐名称:畅越冰激凌5G套餐119元&amp;#13;&amp;#10;新套餐名称（转入套餐名称）:福多多29元套餐&amp;#13;&amp;#10;是合约期内（含靓号）:是&amp;#13;</t>
  </si>
  <si>
    <t>携号转网（夷陵龙泉 ）：用户因携出要求注销宽带并解绑副卡，挽留无效，已成功取消号码符合携出条件，满意。</t>
  </si>
  <si>
    <t>ZX202310191414551628</t>
  </si>
  <si>
    <t>杨朗</t>
  </si>
  <si>
    <t>2023-10-19 17:15:54</t>
  </si>
  <si>
    <t>&amp;#13;&amp;#10;高级模板内容：&amp;#13;&amp;#10;问题描述:用户称自己昨天办理了一张副卡，但是自动退单了要求恢复&amp;#13;&amp;#10;物流单号或订单号:无&amp;#13;&amp;#10;用户身份证号码/预留的联系电话:420528199703033814&amp;#13;&amp;#10;订单渠道:无&amp;#13;&amp;#10;用户要求:请尽快处理&amp;#13;</t>
  </si>
  <si>
    <t>ZX202310191017422468</t>
  </si>
  <si>
    <t>咨询工单（2021版）&gt;&gt;业务功能&gt;&gt;呼叫保持/呼叫等待/呼叫转移</t>
  </si>
  <si>
    <t>张晓澜</t>
  </si>
  <si>
    <t>2023-10-19 10:52:48</t>
  </si>
  <si>
    <t>客户来电要求办理呼叫转移，把15572710204转移到18113687898上面，自己操作提示是MM码错误，请后台协助处理，谢谢！</t>
  </si>
  <si>
    <t>ZX202310181753550620</t>
  </si>
  <si>
    <t>2023-10-19 14:09:23</t>
  </si>
  <si>
    <t>判断省分:其他省分&amp;#13;&amp;#10;node_98:&amp;#13;&amp;#10;:积分兑换方式&amp;#13;&amp;#10;推荐APP等途径自助兑换积分:要求我方为其兑换&amp;#13;&amp;#10;再次解释积分需要自助兑换，商品较多可以根据个人喜好进行选择:仍不认可&amp;#13;&amp;#10;判断省分:湖北&amp;#13;&amp;#10;:用户来电要求我方兑换积分：500&amp;#13;</t>
  </si>
  <si>
    <t>TS202310181139230239</t>
  </si>
  <si>
    <t>秦智</t>
  </si>
  <si>
    <t>2023-10-19 11:02:07</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</si>
  <si>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5G加油包19元5GB首月体验版（立即生效）&amp;#10;取消以上业务&amp;#10;业务自动退订失败</t>
  </si>
  <si>
    <t>TS202310181021230797</t>
  </si>
  <si>
    <t>2023-10-19 16:09:16</t>
  </si>
  <si>
    <t>主办单位：湖北&amp;#10;客户类别：普通客户&amp;#10;10010是否打通：是&amp;#10;是否二次致电10015：是&amp;#10;是否联系：否&amp;#10;升级倾向：&amp;#10;号码归属省：湖北&amp;#10;SVIP等级：&amp;#10;1.问题类型:;&amp;#10;2.投诉类型:其他问题;&amp;#10;3.营业厅地址:;&amp;#10;4.位置信息:;&amp;#10;5.位置发生地:;&amp;#10;6.投诉内容:要求开通联通plus白银会员月卡0元/月（立即生效），本人今天要求开通这个业务，客服以下架为由拒绝。不是空穴来风，我明确宜昌今天还有开通这个业务的人。我也不为难客服，同样的业务，在同一天，有人给办有人不给办就不太好了吧？我也不想一直投诉。希望直接办理就好，不要打电话来问了，本人上班时间刚好和你们一样，有时候没时间接电话的，办理完成的话会在app给你们111好评的，谢谢！&amp;#10;关联历史投诉流水号:其他问题，请手动查询</t>
  </si>
  <si>
    <t>业务办理 &amp;#10;①客户投诉产生的原因：用户要求开通联通plus白银会员月卡0元/月 &amp;#10;②客户投诉问题核查情况及解决方案：收到贵部转办后，我司立即组织调查。经核实，用户要求开通联通plus白银会员月卡0元/月，因用户套餐不支持，无法办理，因多次未联系上客户，已短信告知用户，如有疑问可在工作时间（08:30-12:00；14:00-17:30）致电我司宜昌联通13032700872，烦请前台代为转告 &amp;#10;③客户问题满意度：我司于2023-10-18 11:13:04/2023-10-18 13:37:12/2023-10-18 14:50:23联系用户一直联系不上，已发短信告知。 &amp;#10;④回单人：潘娥、联系方式：07176921001</t>
  </si>
  <si>
    <t>BL202310191624351820</t>
  </si>
  <si>
    <t>杨光熙</t>
  </si>
  <si>
    <t>2023-10-19 17:22:56</t>
  </si>
  <si>
    <t>BL202310191444480471</t>
  </si>
  <si>
    <t>2023-10-19 15:33:24</t>
  </si>
  <si>
    <t>&amp;#13;&amp;#10;高级模板内容：&amp;#13;&amp;#10;需区域二线受理的业务:用户无法提供验证码&amp;#13;&amp;#10;用户需办理业务名称:5G超级会员白银版次月生效、炫彩通信助理包6元版（立即生效）&amp;#13;&amp;#10;业务办理类型:取消&amp;#13;&amp;#10;业务生效时间:次月生效&amp;#13;&amp;#10;是否已按规范验证用户信息:是&amp;#13;</t>
  </si>
  <si>
    <t>BL202310191436500376</t>
  </si>
  <si>
    <t>黄学波</t>
  </si>
  <si>
    <t>2023-10-19 15:37:53</t>
  </si>
  <si>
    <t>&amp;#13;&amp;#10;高级模板内容：&amp;#13;&amp;#10;需区域二线受理的业务:用户无法提供验证码&amp;#13;&amp;#10;用户需办理业务名称:炫彩通信助理包-云盘版-立即生效（湖北）&amp;#13;&amp;#10;业务办理类型:取消&amp;#13;&amp;#10;业务生效时间:立即生效&amp;#13;&amp;#10;是否已按规范验证用户信息:无需验证&amp;#13;</t>
  </si>
  <si>
    <t>BL202310191308161970</t>
  </si>
  <si>
    <t>王光成</t>
  </si>
  <si>
    <t>2023-10-19 14:42:43</t>
  </si>
  <si>
    <t>[65岁以上老人]&amp;#13;&amp;#10;高级模板内容：&amp;#13;&amp;#10;需区域二线受理的业务:用户无法提供验证码&amp;#13;&amp;#10;用户需办理业务名称:AR彩铃酷趣会员5G加油包&amp;#13;&amp;#10;业务办理类型:取消&amp;#13;&amp;#10;业务生效时间:次月生效&amp;#13;&amp;#10;是否已按规范验证用户信息:无需验证&amp;#13;</t>
  </si>
  <si>
    <t>BL202310191303061922</t>
  </si>
  <si>
    <t>曾格林</t>
  </si>
  <si>
    <t>2023-10-19 14:38:54</t>
  </si>
  <si>
    <t>&amp;#13;&amp;#10;高级模板内容：&amp;#13;&amp;#10;需区域二线受理的业务:用户无法提供验证码&amp;#13;&amp;#10;用户需办理业务名称:10元5G全国流量50分钟语音（湖北）-立即生效，炫彩通信助理包体验版-立即生效（湖北）&amp;#13;&amp;#10;业务办理类型:取消&amp;#13;&amp;#10;业务生效时间:次月生效&amp;#13;&amp;#10;是否已按规范验证用户信息:是&amp;#13;</t>
  </si>
  <si>
    <t>BL202310191255391858</t>
  </si>
  <si>
    <t>陈晓珊</t>
  </si>
  <si>
    <t>2023-10-19 14:10:28</t>
  </si>
  <si>
    <t>&amp;#13;&amp;#10;高级模板内容：&amp;#13;&amp;#10;需区域二线受理的业务:用户无法提供验证码&amp;#13;&amp;#10;用户需办理业务名称:湖北宜昌预存话费得流量短信包24个月-立即&amp;#13;&amp;#10;业务办理类型:取消&amp;#13;&amp;#10;业务生效时间:立即生效&amp;#13;&amp;#10;是否已按规范验证用户信息:是&amp;#13;&amp;#10;备注（如开通流量包、语音包请备注清楚当月有效/长期有效）:取消下个月生效的）（湖北宜昌预存话费得流量短信包24个月-立即）全国工号无权限&amp;#13;</t>
  </si>
  <si>
    <t>BL202310191253501840</t>
  </si>
  <si>
    <t>唐万群</t>
  </si>
  <si>
    <t>2023-10-19 14:13:16</t>
  </si>
  <si>
    <t>13297284689命中精准预判服务场景:[65岁以上老人]&amp;#13;&amp;#10;要求我方把这个增值业务屏蔽掉，不要让出现在手机广告里偷偷的订购，要求尽快办理，</t>
  </si>
  <si>
    <t>BL202310191248511786</t>
  </si>
  <si>
    <t>2023-10-19 14:18:56</t>
  </si>
  <si>
    <t>BL202310191223211461</t>
  </si>
  <si>
    <t>邹应菊</t>
  </si>
  <si>
    <t>2023-10-19 14:08:58</t>
  </si>
  <si>
    <t>判断省分:其他省分&amp;#13;&amp;#10;:增值业务争议&amp;#13;&amp;#10;判断省分:湖北&amp;#13;&amp;#10;:移网&amp;#13;&amp;#10;:在补救范围内&amp;#13;&amp;#10;:不认可&amp;#13;&amp;#10;:小于等于500元，且仅限单倍、月份不超过12个月&amp;#13;&amp;#10;:&amp;#13;&amp;#10;&amp;#13;&amp;#10;高级模板内容：&amp;#13;&amp;#10;需区域二线受理的业务:用户无法提供验证码&amp;#13;&amp;#10;用户需办理业务名称:5G炫彩通信助理包-云盘版（首月5元半价）&amp;#13;&amp;#10;业务办理类型:取消&amp;#13;&amp;#10;业务生效时间:次月生效&amp;#13;&amp;#10;是否已按规范验证用户信息:是&amp;#13;</t>
  </si>
  <si>
    <t>BL202310191215081357</t>
  </si>
  <si>
    <t>杨大周</t>
  </si>
  <si>
    <t>2023-10-19 14:08:28</t>
  </si>
  <si>
    <t>&amp;#13;&amp;#10;高级模板内容：&amp;#13;&amp;#10;需区域二线受理的业务:用户无法提供验证码&amp;#13;&amp;#10;用户需办理业务名称:5G加油包19元5GB（次月生效）&amp;#13;&amp;#10;业务办理类型:取消&amp;#13;&amp;#10;业务生效时间:立即生效&amp;#13;&amp;#10;是否已按规范验证用户信息:是&amp;#13;</t>
  </si>
  <si>
    <t>BL202310191103270407</t>
  </si>
  <si>
    <t>杜富三</t>
  </si>
  <si>
    <t>2023-10-19 11:28:36</t>
  </si>
  <si>
    <t>&amp;#13;&amp;#10;高级模板内容：&amp;#13;&amp;#10;需区域二线受理的业务:用户无法提供验证码&amp;#13;&amp;#10;用户需办理业务名称:流量封顶取消&amp;#13;&amp;#10;业务办理类型:取消&amp;#13;&amp;#10;业务生效时间:立即生效&amp;#13;&amp;#10;是否已按规范验证用户信息:无需验证&amp;#13;</t>
  </si>
  <si>
    <t>BL202310191024162376</t>
  </si>
  <si>
    <t>陈万英</t>
  </si>
  <si>
    <t>2023-10-19 10:57:48</t>
  </si>
  <si>
    <t>18671744143命中精准预判服务场景:[65岁以上老人]&amp;#13;&amp;#10;用户要求解除流量封顶，前台解除提示请注意！&amp;#13;&amp;#10;请选择发展人请后台协助处理，加急谢谢</t>
  </si>
  <si>
    <t>BL202310191016582269</t>
  </si>
  <si>
    <t>陈燕贵</t>
  </si>
  <si>
    <t>2023-10-19 14:04:24</t>
  </si>
  <si>
    <t>【2022年上工信部测评重保用户】【2022年上工信部测评重保用户】[65岁以上老人]&amp;#13;&amp;#10;高级模板内容：&amp;#13;&amp;#10;需区域二线受理的业务:用户无法提供验证码&amp;#13;&amp;#10;用户需办理业务名称:手机彩铃沃音乐精选10元包月	联通助理-畅爽版（在线渠道）&amp;#13;&amp;#10;业务办理类型:取消&amp;#13;&amp;#10;业务生效时间:次月生效&amp;#13;&amp;#10;是否已按规范验证用户信息:是&amp;#13;&amp;#10;备注（如开通流量包、语音包请备注清楚当月有效/长期有效）:请后台工作人员协助处理谢谢已验证用户身份证信息核查正确&amp;#13;</t>
  </si>
  <si>
    <t>ZX202310171415570928</t>
  </si>
  <si>
    <t>王胜</t>
  </si>
  <si>
    <t>2023-10-19 14:25:17</t>
  </si>
  <si>
    <t>要求办理：联通PLUS白银会员月卡0元/月，解释无效</t>
  </si>
  <si>
    <t>业务办理：0元白银puls 会员，已告知用户我部无权限办理，用户表示知晓。</t>
  </si>
  <si>
    <t>BL202310190953447633</t>
  </si>
  <si>
    <t>曹花香</t>
  </si>
  <si>
    <t>北方二中心&gt;&gt;北京通软&gt;&gt;河南孙建民区&gt;&gt;刘岳班组</t>
  </si>
  <si>
    <t>2023-10-19 15:02:48</t>
  </si>
  <si>
    <t>北方二中心&gt;&gt;北京通软&gt;&gt;工单管理（通软）</t>
  </si>
  <si>
    <t>用户要求此号码挂失15587939005，联系电话18812169875，烦请协助处理一下，谢谢</t>
  </si>
  <si>
    <t>BL202310190918439953</t>
  </si>
  <si>
    <t>2023-10-19 09:54:10</t>
  </si>
  <si>
    <t>需办理挂失的手机号码:15587939005&amp;#10;联系方式:13027712379&amp;#10;核查当月或30天内已办理挂失次数:0&amp;#10;告知用户:请您保持手机畅通，稍后会有工作人员联系您验证密码或身份信息后办理，请注意接听&amp;#10;重要提醒:提交工单后必须马上通知值班班长，由班长通知二线或自行受理</t>
  </si>
  <si>
    <t>BL202310182030570383</t>
  </si>
  <si>
    <t>杨倩</t>
  </si>
  <si>
    <t>2023-10-19 09:21:36</t>
  </si>
  <si>
    <t>&amp;#13;&amp;#10;高级模板内容：&amp;#13;&amp;#10;需区域二线受理的业务:用户无法提供验证码&amp;#13;&amp;#10;用户需办理业务名称:哔哩哔哩15G流量加月会员合约包&amp;#13;&amp;#10;业务办理类型:取消&amp;#13;&amp;#10;业务生效时间:次月生效&amp;#13;&amp;#10;是否已按规范验证用户信息:是&amp;#13;</t>
  </si>
  <si>
    <t>BL202310182030440382</t>
  </si>
  <si>
    <t>杨诗耀</t>
  </si>
  <si>
    <t>2023-10-19 09:25:40</t>
  </si>
  <si>
    <t>&amp;#13;&amp;#10;高级模板内容：&amp;#13;&amp;#10;需区域二线受理的业务:用户无法提供验证码&amp;#13;&amp;#10;用户需办理业务名称:优享福利&amp;#13;&amp;#10;业务办理类型:取消&amp;#13;&amp;#10;业务生效时间:次月生效&amp;#13;&amp;#10;是否已按规范验证用户信息:是&amp;#13;&amp;#10;备注（如开通流量包、语音包请备注清楚当月有效/长期有效）:1&amp;#13;</t>
  </si>
  <si>
    <t>BL202310182012200285</t>
  </si>
  <si>
    <t>宋掌财</t>
  </si>
  <si>
    <t>2023-10-19 09:07:56</t>
  </si>
  <si>
    <t>15571720565命中精准预判服务场景:[65岁以上老人]&amp;#13;&amp;#10;用户来电:关闭上网功能&amp;#13;&amp;#10;判断省分:甘肃、湖北&amp;#13;&amp;#10;解释无法关闭，建议用户关闭手机蜂窝数据网络即可:不认可&amp;#13;&amp;#10;:用户来电表示机主是80多岁的老年人，要求关闭上网功能&amp;#13;</t>
  </si>
  <si>
    <t>TS202310181517222063</t>
  </si>
  <si>
    <t>张盼</t>
  </si>
  <si>
    <t>2023-10-19 14:29:12</t>
  </si>
  <si>
    <t>&amp;#13;&amp;#10;高级模板内容：&amp;#13;&amp;#10;投诉问题描述:用户要办理0元联通plus会员业务&amp;#13;&amp;#10;办理渠道:其他:用户要办理0元联通plus会员业务&amp;#13;&amp;#10;无法办理原因:用户要办理0元联通plus会员业务&amp;#13;&amp;#10;用户要求:用户要办理0元联通plus会员业务&amp;#13;</t>
  </si>
  <si>
    <t>其他：用户需要办理0元联通plus会员业务，经核实现线上无对应勾选项，办理无权限，已解释，用户知晓。</t>
  </si>
  <si>
    <t>ZX202310181008331928</t>
  </si>
  <si>
    <t>蒋晓龙</t>
  </si>
  <si>
    <t>2023-10-19 09:37:13</t>
  </si>
  <si>
    <t>判断省分:湖北&amp;#13;&amp;#10;:失败&amp;#13;&amp;#10;node_42:&amp;#13;&amp;#10;:其他合约&amp;#13;&amp;#10;:本地&amp;#13;&amp;#10;:不认可&amp;#13;&amp;#10;:&amp;#13;&amp;#10;&amp;#13;&amp;#10;高级模板内容：&amp;#13;&amp;#10;问题描述:表示号码使用不到，要求我处办理销户，用户表示自己去营业厅告知有合约无法办理，挽留无效，请核实处理&amp;#13;&amp;#10;第二联系方式:13477184424&amp;#13;&amp;#10;销户原因:表示号码使用不到&amp;#13;&amp;#10;用户要求:要求我处办理销户&amp;#13;</t>
  </si>
  <si>
    <t>业务办理：用户要求办理销户，已核实用户资料，成功办理注销，满意。</t>
  </si>
  <si>
    <t>BL202310181915122330</t>
  </si>
  <si>
    <t>陈德萍</t>
  </si>
  <si>
    <t>2023-10-19 09:07:05</t>
  </si>
  <si>
    <t>&amp;#13;&amp;#10;高级模板内容：&amp;#13;&amp;#10;需区域二线受理的业务:用户无法提供验证码&amp;#13;&amp;#10;用户需办理业务名称:湖北流量橡皮擦除10元1G国内流量包&amp;#13;&amp;#10;业务办理类型:开通&amp;#13;&amp;#10;业务生效时间:立即生效&amp;#13;&amp;#10;是否已按规范验证用户信息:是&amp;#13;</t>
  </si>
  <si>
    <t>BL202310181852332104</t>
  </si>
  <si>
    <t>吴志江</t>
  </si>
  <si>
    <t>2023-10-19 09:21:12</t>
  </si>
  <si>
    <t>[该用户有申诉倾向，请注意受理态度，查询近三天工单记录，积极解决用户问题。]&amp;#13;&amp;#10;高级模板内容：&amp;#13;&amp;#10;需区域二线受理的业务:用户无法提供验证码&amp;#13;&amp;#10;用户需办理业务名称:国内语音加油包10元100分钟&amp;#13;&amp;#10;业务办理类型:开通&amp;#13;&amp;#10;业务生效时间:立即生效&amp;#13;&amp;#10;是否已按规范验证用户信息:无需验证&amp;#13;</t>
  </si>
  <si>
    <t>BL202310181224140037</t>
  </si>
  <si>
    <t>陈明兰</t>
  </si>
  <si>
    <t>2023-10-19 09:15:40</t>
  </si>
  <si>
    <t>[65岁以上老人]&amp;#13;&amp;#10;高级模板内容：&amp;#13;&amp;#10;需区域二线受理的业务:用户无法提供验证码&amp;#13;&amp;#10;用户需办理业务名称:视频彩铃服务&amp;#13;&amp;#10;业务办理类型:取消&amp;#13;&amp;#10;业务生效时间:立即生效&amp;#13;&amp;#10;是否已按规范验证用户信息:是&amp;#13;&amp;#10;备注（如开通流量包、语音包请备注清楚当月有效/长期有效）:取消即可谢谢！&amp;#13;</t>
  </si>
  <si>
    <t>TS202310181346060168</t>
  </si>
  <si>
    <t>2023-10-19 16:11:15</t>
  </si>
  <si>
    <t>主办单位：湖北&amp;#10;客户类别：普通客户&amp;#10;10010是否打通：是&amp;#10;是否二次致电10015：是&amp;#10;是否联系：否&amp;#10;升级倾向：&amp;#10;号码归属省：湖北&amp;#10;SVIP等级：&amp;#10;1.问题类型:;&amp;#10;2.投诉类型:办理争议;&amp;#10;3.营业厅地址:;&amp;#10;4.位置信息:;&amp;#10;5.位置发生地:;&amp;#10;6.投诉内容:办理0元白银plus会员，要求同权！办理0元白银plus会员，要求同权！&amp;#10;8.办理业务的名称:办理0元白银plus会员，要求同权！&amp;#10;8.无法办理的渠道:中国联通APP&amp;#10;关联历史投诉流水号:其他问题，请手动查询</t>
  </si>
  <si>
    <t>业务办理：&amp;#10;①客户投诉产生的原因：合约限制办理携转不成功。&amp;#10;②客户投诉问题核查情况及解决方案：收到贵部转办后，我司立即组织调查。经核实，用户要求办理联通PLUS白银会员月卡0元/月（立即生效），系统无勾选项，建议关注其他优惠活动，用户表示知晓。我司于2023-10-18 14:57:38联系客户解释以上情况。&amp;#10;③客户问题满意度：满意&amp;#10;④回单人：张婷   6921001</t>
  </si>
  <si>
    <t>TS202310191535470264</t>
  </si>
  <si>
    <t>朱玲颉</t>
  </si>
  <si>
    <t>2023-10-19 16:23:15</t>
  </si>
  <si>
    <t>&amp;#13;&amp;#10;高级模板内容：&amp;#13;&amp;#10;投诉问题描述:用户来电要求把号码（13227282787）变成13872663943的副卡，已解释告知归属地咨询办理，用户不认可，称在异地&amp;#13;&amp;#10;用户状态:/&amp;#13;&amp;#10;停机原因:/&amp;#13;&amp;#10;第二联系电话:/&amp;#13;&amp;#10;用户要求:要求在线核实处理，请协助，谢谢&amp;#13;</t>
  </si>
  <si>
    <t>业务办理：用户要求办理副卡绑定，已核实用户资料，成功办理绑定，满意。</t>
  </si>
  <si>
    <t>TS202310181620060934</t>
  </si>
  <si>
    <t>王小飞</t>
  </si>
  <si>
    <t>2023-10-19 14:37:16</t>
  </si>
  <si>
    <t>主办单位：湖北&amp;#10;客户类别：首次投诉&amp;#10;10010是否打通：否&amp;#10;是否二次致电10015：是&amp;#10;是否联系：否&amp;#10;升级倾向：&amp;#10;号码归属省：湖北&amp;#10;SVIP等级：&amp;#10;1.问题类型:;&amp;#10;2.投诉类型:其他;&amp;#10;3.营业厅地址:;&amp;#10;4.位置信息:;&amp;#10;5.位置发生地:;&amp;#10;6.投诉内容:当时在网上办理的号码，说随时都可以注销，刚激活了2天不能上网，我要注销号码，我充了120块钱话费，客服说只能退20元，那个100元不能退，我现在要求注销号码并退回话费余额，我也不让退120了，就把现在的余额退给我就可以了</t>
  </si>
  <si>
    <t>业务办理①客户基本资料：业务号码：13098417072、客户姓名：王小飞、套餐情况：小天卡-2023；客户反映销户的问题； ②首次联系客户时间：2023-10-18 17:49:00③投诉核查处理情况：收到贵部转办，我司立即组织核查，经核实，客户要求注销本机号码并清退余额，已联系客户用至月底后联系我部注销，剩余话费将清退后转至客户微信账户，满意； ④答复客户时间及客户满意度评价：根据上述核实情况，我司于2023-10-18 17:49:00联系客户满意，回单人：张婷、联系方式：07176921001 ⑤投诉核查关联材料：无。" 回单成功</t>
  </si>
  <si>
    <t>TS202310172214060398</t>
  </si>
  <si>
    <t>2023-10-19 10:54:36</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</si>
  <si>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注销&amp;#10;注销主卡。。。。。。</t>
  </si>
  <si>
    <t>业务办理①客户投诉产生的原因：客户反映销户问题&amp;#10;②客户投诉问题核查情况及解决方案：收到贵部转办后，我司立即组织调查。经核实，用户要求注销号码，核实用户绑定副卡18671441657 非实名停机无法销户，ZX202310101703491577（张婷）处理中，需副卡复机后可操作主卡销户，已解释用户知晓，满意。&amp;#10;③客户问题满意度：我司于2023-10-18  11:42:10联系客户满意。&amp;#10;④回单人:程李晶；联系电话：07176921001</t>
  </si>
  <si>
    <t>BL202310191058330344</t>
  </si>
  <si>
    <t>2023-10-19 14:27:13</t>
  </si>
  <si>
    <t>用户来电反映自己流量不够用要求我方再给用户送20g流量请核实处理</t>
  </si>
  <si>
    <t>业务办理：客户反馈流量不够用，已勾选2I迁转畅越专属1元省内流量包20GB*12个月(湖北)（立即生效），回访满意</t>
  </si>
  <si>
    <t>BL202310191118010616</t>
  </si>
  <si>
    <t>何秀文</t>
  </si>
  <si>
    <t>2023-10-19 16:54:47</t>
  </si>
  <si>
    <t>用户来电反馈需要办理充话费充100送50的活动，请尽快回复</t>
  </si>
  <si>
    <t>业务办理：客户要求办理充值100送50元活动，已联系客户告知受邀客户参加，考虑客户感知，已勾选预存话费享10元/月话费优惠6个月，回访满意</t>
  </si>
  <si>
    <t>BL202310190932501670</t>
  </si>
  <si>
    <t>杨金秀</t>
  </si>
  <si>
    <t>判断省分:湖北&amp;#13;&amp;#10;:有意向资费&amp;#13;&amp;#10;:全国流量王8元套餐&amp;#13;&amp;#10;:&amp;#13;&amp;#10;&amp;#13;&amp;#10;高级模板内容：&amp;#13;&amp;#10;用户诉求:降套改为8元套餐&amp;#13;&amp;#10;当前套餐名称:腾讯大王卡&amp;#13;&amp;#10;新套餐名称（转入套餐名称）:全国流量王8元套餐&amp;#13;&amp;#10;是合约期内（含靓号）:否&amp;#13;</t>
  </si>
  <si>
    <t>业务办理：客户要求办理转资全国流量王8元套餐套餐，核实有亲情群组业务，需取消亲情业务后可转资，联系无人接听，已短信告知，如有疑问可在工作时间（08:30-12:00；14:00-17:30）联系07176921001、13032700872宜昌联通投诉处理中心。如用户咨询，请前台10010话务中心代为解释，谢谢</t>
  </si>
  <si>
    <t>BL202310191018322291</t>
  </si>
  <si>
    <t>姜爱珍</t>
  </si>
  <si>
    <t>2023-10-19 14:13:33</t>
  </si>
  <si>
    <t>【2022年上工信部测评重保用户】【2022年上工信部测评重保用户】用户来电反馈说自己听同事说的可以办理副卡减免的合约或者活动用户表示自己也想要申请副卡减免的合约或者活动要求尽快的进行处理和解决所有副卡都要减免的合约请后台工作人员协助处理谢谢</t>
  </si>
  <si>
    <t>业务办理：用户要求办理副卡免月租使用，已申请0月租优惠，次月生效，满意。</t>
  </si>
  <si>
    <t>BL202310191621511769</t>
  </si>
  <si>
    <t>吕翠兰</t>
  </si>
  <si>
    <t>2023-10-19 17:11:28</t>
  </si>
  <si>
    <t>用户来电称要求续约（预存0元;）每月减免副卡功能费，要求后台核实处理，谢谢</t>
  </si>
  <si>
    <t>业务办理：用户要求办理副卡赠费合约，已解释11月30日到期，需次月致电办理，用户认可，满意。</t>
  </si>
  <si>
    <t>BL202310181720581073</t>
  </si>
  <si>
    <t>刘建丽</t>
  </si>
  <si>
    <t>2023-10-19 10:16:19</t>
  </si>
  <si>
    <t>客户来电称这个月没几天了，要求赠送流量，到营业厅咨询说也没有，让打10010可以送，前台也无相关附加优惠，请核实处理</t>
  </si>
  <si>
    <t>业务办理：用户要求办理流量赠送。出于服务角度，申请补赠20G国内流量，仅本月使用，用户满意。</t>
  </si>
  <si>
    <t>BL202310191403350004</t>
  </si>
  <si>
    <t>陈克武</t>
  </si>
  <si>
    <t>2023-10-19 15:19:14</t>
  </si>
  <si>
    <t>18671774789命中精准预判服务场景:[65岁以上老人]&amp;#13;&amp;#10;用户来电说流量限速用不了，要开流量包，前台介绍资费，用户不认可，说流量一直不够用，下个月就不用这个卡了，前台用活动挽留，用户认可。&amp;#13;&amp;#10;用户是达量限速的套餐，流量不够用，用户想要了解一些可以每个月额外赠送流量的活动，希望后台协助，谢谢！</t>
  </si>
  <si>
    <t>业务办理：用户要求办理提速包。已协商办理5G升级包99元40G，仅本月使用，出于服务角度，申请减免50元，此费用不可打印发票，满意。</t>
  </si>
  <si>
    <t>BL202310190936091725</t>
  </si>
  <si>
    <t>廖劲松</t>
  </si>
  <si>
    <t>2023-10-19 14:46:16</t>
  </si>
  <si>
    <t>用户要求继续参加5G冰激凌套餐5折（次月生效24个月）（取整）（湖北），前台无法办理，请后台尽快联系处理，谢谢</t>
  </si>
  <si>
    <t>业务办理：用户要求续办套餐五折活动，已跟用户解释清楚该套餐已下线，推荐用户办理 存量5G畅爽套餐享199元赠费（次月生效）湖北，用户表示先考虑一下，满意。</t>
  </si>
  <si>
    <t>TS202310190946340512</t>
  </si>
  <si>
    <t>黄国英</t>
  </si>
  <si>
    <t>2023-10-19 14:15:15</t>
  </si>
  <si>
    <t>[65岁以上老人]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湖北杭州翔羽线上业务代理(宜昌)&amp;#13;&amp;#10;反应问题涉及场景:未经同意订购业务&amp;#13;&amp;#10;产品名称:云加速5G畅玩加油包(湖北)&amp;#13;&amp;#10;争议月份:2023年10月&amp;#13;&amp;#10;是否承诺退费:是&amp;#13;&amp;#10;承诺退费金额:20&amp;#13;&amp;#10;是否取消业务（如取消失败，需加上系统报错的提示）:已取消&amp;#13;&amp;#10;是否需要回复:否&amp;#13;&amp;#10;用户要求:退费。&amp;#13;</t>
  </si>
  <si>
    <t>BL202310190933591688</t>
  </si>
  <si>
    <t>罗忠炎</t>
  </si>
  <si>
    <t>2023-10-19 16:46:33</t>
  </si>
  <si>
    <t>&gt;业务号码&gt;13032709713；&gt;号码归属地&gt;宜昌；&gt;产品名称&gt;云加速5G畅玩加油包(湖北)；&gt;产品代码&gt;无；&gt;产品编码&gt;91295249；&gt;订购时间&gt;2023-10-1820:22:39；&gt;核查情况&gt;平台故障；&gt;不规范定制分类&gt;平台故障，无法判责；&gt;退费金额&gt;20元；&gt;退费时间&gt;2023年10月19日；&gt;投诉内容&gt;&amp;#10;&amp;#10;高级模板内容：&amp;#10;赔付类型：:增值业务争议&amp;#10;CBSS账单扣费名称：:云加速5G畅玩加油包(湖北)&amp;#10;办理渠道:湖北杭州翔羽线上业务代理(宜昌)&amp;#10;赔付月份：:2023年10月&amp;#10;返还倍率:单倍&amp;#10;赔付金额：:20&amp;#10;是否已经取消业务:是&amp;#10;是否承诺退费：:是&amp;#10;用户是否需要回复：:否&amp;#10;用户要求：:退费取消业务</t>
  </si>
  <si>
    <t>BL202310181732271226</t>
  </si>
  <si>
    <t>王新娥</t>
  </si>
  <si>
    <t>2023-10-19 16:50:36</t>
  </si>
  <si>
    <t>&gt;业务号码&gt;13094177086；&gt;号码归属地&gt;宜昌；&gt;产品名称&gt;云加速5G畅玩加油包(湖北)；&gt;产品代码&gt;无；&gt;产品编码&gt;91295249；&gt;订购时间&gt;2023-10-1720:08:10；&gt;核查情况&gt;平台故障；&gt;不规范定制分类&gt;平台故障，无法判责；&gt;退费金额&gt;20元；&gt;退费时间&gt;2023年10月19日；&gt;投诉内容&gt;&amp;#10;高级模板内容：&amp;#10;赔付类型：:增值业务争议&amp;#10;CBSS账单扣费名称：:云加速5G畅玩加油包(湖北)&amp;#10;办理渠道:手机渠道&amp;#10;赔付月份：:2023年10月&amp;#10;返还倍率:单倍&amp;#10;赔付金额：:20&amp;#10;是否已经取消业务:是&amp;#10;是否承诺退费：:是&amp;#10;用户是否需要回复：:否&amp;#10;用户要求：:要求退费</t>
  </si>
  <si>
    <t>BL202310181726121142</t>
  </si>
  <si>
    <t>艾德华</t>
  </si>
  <si>
    <t>2023-10-19 14:02:25</t>
  </si>
  <si>
    <t>高级模板内容：&amp;#10;赔付类型：:5G产品&amp;#10;CBSS账单扣费名称：:云加速5G畅玩加油包(湖北)、腾讯游戏畅玩包（前向）&amp;#10;办理渠道:湖北杭州翔羽线上业务代理(宜昌)&amp;#10;赔付月份：:2023年8月、2023年9月、2023年10月、2023年7月、2023年6月、2023年5月、2023年4月、2023年3月、2023年2月、2023年1月&amp;#10;返还倍率:单倍&amp;#10;赔付金额：:180&amp;#10;是否已经取消业务:是&amp;#10;是否承诺退费：:是&amp;#10;用户是否需要回复：:否&amp;#10;用户要求：:已承诺退费</t>
  </si>
  <si>
    <t>TS202310191406170746</t>
  </si>
  <si>
    <t>曹启刚</t>
  </si>
  <si>
    <t>2023-10-19 16:43:42</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</si>
  <si>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	湖北杭州翔羽线上业务代理(宜昌)&amp;#13;&amp;#10;争议月份:2023年10月&amp;#13;&amp;#10;是否承诺退费:是&amp;#13;&amp;#10;承诺退费金额:20&amp;#13;&amp;#10;是否取消业务（如取消失败，需加上系统报错的提示）:是&amp;#13;&amp;#10;是否需要回复:否&amp;#13;&amp;#10;用户要求:退费&amp;#13;</t>
  </si>
  <si>
    <t>TS202310181651391651</t>
  </si>
  <si>
    <t>邹华容</t>
  </si>
  <si>
    <t>2023-10-19 10:10:14</t>
  </si>
  <si>
    <t>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湖北杭州翔羽线上业务代理(宜昌)vhbkfdx016&amp;#13;&amp;#10;反应问题涉及场景:未经同意订购业务&amp;#13;&amp;#10;产品名称:云加速5G畅玩加油包(湖北)&amp;#13;&amp;#10;争议月份:2023年10月&amp;#13;&amp;#10;是否承诺退费:是&amp;#13;&amp;#10;承诺退费金额:20&amp;#13;&amp;#10;是否取消业务（如取消失败，需加上系统报错的提示）:是&amp;#13;&amp;#10;是否需要回复:否&amp;#13;&amp;#10;用户要求:退费&amp;#13;</t>
  </si>
  <si>
    <t>BL202310190935021704</t>
  </si>
  <si>
    <t>2023-10-19 16:50:43</t>
  </si>
  <si>
    <t>&gt;业务号码&gt;13094178798；&gt;号码归属地&gt;宜昌；&gt;产品名称&gt;云加速5G畅玩加油包(湖北)；&gt;产品代码&gt;无；&gt;产品编码&gt;91295249；&gt;订购时间&gt;2023-10-1822:04:16；&gt;核查情况&gt;平台故障；&gt;不规范定制分类&gt;平台故障，无法判责；&gt;退费金额&gt;20元；&gt;退费时间&gt;2023年10月19日；&gt;投诉内容&gt;&amp;#10;&amp;#10;高级模板内容：&amp;#10;赔付类型：:增值业务争议&amp;#10;CBSS账单扣费名称：:云加速5G畅玩加油包(湖北)&amp;#10;办理渠道:湖北杭州翔羽线上业务代理(宜昌)&amp;#10;赔付月份：:2023年10月&amp;#10;返还倍率:单倍&amp;#10;赔付金额：:20&amp;#10;是否已经取消业务:是&amp;#10;是否承诺退费：:是&amp;#10;用户是否需要回复：:否&amp;#10;用户要求：:要求尽快退费到账</t>
  </si>
  <si>
    <t>BL202310191131560820</t>
  </si>
  <si>
    <t>张孝金</t>
  </si>
  <si>
    <t>2023-10-19 15:03:20</t>
  </si>
  <si>
    <t>&gt;业务号码&gt;13177051279；&gt;号码归属地&gt;宜昌；&gt;产品名称&gt;职场菁英畅阅5G加油包（湖北），沃阅读-投资管理课-包月20元；&gt;产品代码&gt;91295263，66002692；&gt;产品编码&gt;无,6600269200；&gt;订购时间&gt;2023-08-1310:09:58,2023-07-1813:47:39；&gt;核查情况&gt;平台故障；&gt;不规范定制分类&gt;平台故障，无法判责；&gt;退费金额&gt;60元，40元；&gt;退费时间&gt;2023年10月19日；&gt;投诉内容&gt;【2022年上工信部测评重保用户】[65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职场菁英畅阅5G加油包（湖北）、	沃阅读-投资管理课-包月20元&amp;#10;办理渠道:	湖北杭州翔羽线上业务代理(宜昌）&amp;#10;赔付月份：:2023年7月、2023年8月、2023年9月、2023年10月&amp;#10;返还倍率:单倍&amp;#10;赔付金额：:100&amp;#10;是否已经取消业务:是&amp;#10;是否承诺退费：:是&amp;#10;用户是否需要回复：:否&amp;#10;用户要求：:前台已承诺退费</t>
  </si>
  <si>
    <t>BL202310181813441702</t>
  </si>
  <si>
    <t>邓秀英</t>
  </si>
  <si>
    <t>2023-10-19 10:40:38</t>
  </si>
  <si>
    <t>&gt;业务号码&gt;13177058519；&gt;号码归属地&gt;宜昌；&gt;产品名称&gt;云加速5G畅玩加油包(湖北)；&gt;产品代码&gt;无；&gt;产品编码&gt;91295249；&gt;订购时间&gt;2023-09-1414:37:24；&gt;核查情况&gt;平台故障；&gt;不规范定制分类&gt;平台故障，无法判责；&gt;退费金额&gt;40元；&gt;退费时间&gt;2023-10-19；&gt;投诉内容&gt;&amp;#10;赔付类型：:增值业务争议&amp;#10;CBSS账单扣费名称：:云加速5G畅玩加油包(湖北&amp;#10;办理渠道:湖北杭州翔羽线上业务代&amp;#10;赔付月份：:2023年9月、2023年10月&amp;#10;返还倍率:单倍&amp;#10;赔付金额：:40&amp;#10;是否已经取消业务:是&amp;#10;是否承诺退费：:是&amp;#10;用户是否需要回复：:否&amp;#10;用户要求：:退费</t>
  </si>
  <si>
    <t>BL202310181619110244</t>
  </si>
  <si>
    <t>刘春平</t>
  </si>
  <si>
    <t>2023-10-19 10:04:43</t>
  </si>
  <si>
    <t>&gt;业务号码&gt;13207203293；&gt;号码归属地&gt;宜昌；&gt;产品名称&gt;视频彩铃商务版标准20元包，云加速5G畅玩加油包(湖北)；&gt;产品代码&gt;49004905，91295249；&gt;产品编码&gt;4900490501，无；&gt;订购时间&gt;2023-09-1519:15:20，；&gt;核查情况&gt;平台故障；&gt;不规范定制分类&gt;平台故障，无法判责；&gt;退费金额&gt;20元，20元；&gt;退费时间&gt;2023-10-19；&gt;投诉内容&gt;&amp;#10;高级模板内容：&amp;#10;赔付类型：:增值业务争议&amp;#10;CBSS账单扣费名称：:云加速5G畅玩加油包(湖北)（已停售）；视频彩铃商务版标准20元包&amp;#10;办理渠道:无&amp;#10;赔付月份：:2023年10月&amp;#10;返还倍率:单倍&amp;#10;赔付金额：:40&amp;#10;是否已经取消业务:否&amp;#10;是否承诺退费：:是&amp;#10;用户是否需要回复：:否&amp;#10;用户要求：:用户无法提供验证码，要求取消业务并退费，请后台协助取消。</t>
  </si>
  <si>
    <t>BL202310190940111785</t>
  </si>
  <si>
    <t>唐永洪</t>
  </si>
  <si>
    <t>2023-10-19 15:14:28</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</si>
  <si>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5G炫彩通信助理包-云盘版（首月5元半价）AR彩铃酷趣会员5G加油包（湖北&amp;#10;办理渠道:无&amp;#10;赔付月份：:2023年3月、2023年4月、2023年5月、2023年6月、2023年7月、2023年8月、2023年9月、2023年10月&amp;#10;返还倍率:单倍&amp;#10;赔付金额：:115&amp;#10;是否已经取消业务:是&amp;#10;是否承诺退费：:是&amp;#10;用户是否需要回复：:否&amp;#10;用户要求：:用户描述自己根本没有办理此业务，也对业务不知情。，用户要求退费处理谢谢，另外一个号码：18571042319，</t>
  </si>
  <si>
    <t>BL202310181617590224</t>
  </si>
  <si>
    <t>秦代军</t>
  </si>
  <si>
    <t>2023-10-19 09:33:10</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</si>
  <si>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AR彩铃酷趣会员5G加油包（湖北）（已停售）下月生效&amp;#10;办理渠道:湖北杭州翔羽线上业务代&amp;#10;赔付月份：:2023年10月&amp;#10;返还倍率:单倍&amp;#10;赔付金额：:20&amp;#10;是否已经取消业务:是&amp;#10;是否承诺退费：:是&amp;#10;用户是否需要回复：:否&amp;#10;用户要求：:尽快协助处理退费已解释退费规则</t>
  </si>
  <si>
    <t>BL202310181825131836</t>
  </si>
  <si>
    <t>王大龙</t>
  </si>
  <si>
    <t>2023-10-19 15:44:17</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</si>
  <si>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热血都市畅听5G加油包（湖北）&amp;#10;办理渠道:未查询到&amp;#10;赔付月份：:2023年10月&amp;#10;返还倍率:单倍&amp;#10;赔付金额：:20&amp;#10;是否已经取消业务:是&amp;#10;是否承诺退费：:是&amp;#10;用户是否需要回复：:否&amp;#10;用户要求：:退费</t>
  </si>
  <si>
    <t>BL202310191003212082</t>
  </si>
  <si>
    <t>梁玉兰</t>
  </si>
  <si>
    <t>2023-10-19 15:08:46</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</si>
  <si>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amp;#10;办理渠道:湖北杭州翔羽线上业务代理(宜昌)&amp;#10;赔付月份：:2023年9月、2023年10月&amp;#10;返还倍率:单倍&amp;#10;赔付金额：:40&amp;#10;是否已经取消业务:是&amp;#10;是否承诺退费：:是&amp;#10;用户是否需要回复：:否&amp;#10;用户要求：:退费</t>
  </si>
  <si>
    <t>BL202310190936141727</t>
  </si>
  <si>
    <t>2023-10-19 14:28:32</t>
  </si>
  <si>
    <t>&gt;业务号码&gt;15571714071；&gt;号码归属地&gt;宜昌；&gt;产品名称&gt;AR彩铃酷趣会员5G加油包（湖北）；&gt;产品代码&gt;91295250；&gt;产品编码&gt;无；&gt;订购时间&gt;2023-08-2822:22:03；&gt;核查情况&gt;平台故障；&gt;不规范定制分类&gt;平台故障，无法判责；&gt;退费金额&gt;60元；&gt;退费时间&gt;2023年10月19日；&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AR彩铃酷趣会员5G加油包（湖北）&amp;#10;办理渠道:湖北杭州翔羽线上业务代理(宜昌)&amp;#10;赔付月份：:2023年8月、2023年9月、2023年10月&amp;#10;返还倍率:单倍&amp;#10;赔付金额：:60&amp;#10;是否已经取消业务:是&amp;#10;是否承诺退费：:是&amp;#10;用户是否需要回复：:否&amp;#10;用户要求：:退费</t>
  </si>
  <si>
    <t>BL202310191509170797</t>
  </si>
  <si>
    <t>罗繁荣</t>
  </si>
  <si>
    <t>2023-10-19 17:18:35</t>
  </si>
  <si>
    <t>&gt;业务号码&gt;15608601294&gt;号码归属地&gt;宜昌；&gt;产品名称&gt;云加速5G畅玩加油包(湖北)；&gt;产品代码&gt;无；&gt;产品编码&gt;91295249；&gt;订购时间&gt;2023-09-0704:30:13；&gt;核查情况&gt;平台故障；&gt;不规范定制分类&gt;平台故障，无法判责；&gt;退费金额&gt;40元；&gt;退费时间&gt;2023年10月19日&gt;投诉内容&gt;&amp;#10;高级模板内容：&amp;#10;赔付类型：:增值业务争议&amp;#10;CBSS账单扣费名称：:	云加速5G畅玩加油包(湖北)订购&amp;#10;办理渠道:	湖北杭州翔羽线上业务代理(宜昌)&amp;#10;赔付月份：:2023年9月、2023年10月&amp;#10;返还倍率:单倍&amp;#10;赔付金额：:40&amp;#10;是否已经取消业务:否&amp;#10;是否承诺退费：:是&amp;#10;用户是否需要回复：:否&amp;#10;用户要求：:用户暂无法提供验证码请后台协助取消退费</t>
  </si>
  <si>
    <t>BL202310181633060416</t>
  </si>
  <si>
    <t>向绪柳</t>
  </si>
  <si>
    <t>2023-10-19 10:18:31</t>
  </si>
  <si>
    <t>&gt;业务号码&gt;18672650756；&gt;号码归属地&gt;宜昌；&gt;产品名称&gt;AR彩铃酷趣会员5G加油包（湖北）；&gt;产品代码&gt;91295250；&gt;产品编码&gt;无；&gt;订购时间&gt;2023-10-1718:05:13；&gt;核查情况&gt;平台故障；&gt;不规范定制分类&gt;平台故障，无法判责；&gt;退费金额&gt;20元；&gt;退费时间&gt;2023-10-19；&gt;投诉内容&gt;&amp;#10;&amp;#10;高级模板内容：&amp;#10;赔付类型：:增值业务争议&amp;#10;CBSS账单扣费名称：:AR彩铃酷趣会员5G加油包（湖北）&amp;#10;办理渠道:湖北杭州翔羽线上业务代理(宜昌)&amp;#10;赔付月份：:2023年10月&amp;#10;返还倍率:单倍&amp;#10;赔付金额：:20&amp;#10;是否已经取消业务:是&amp;#10;是否承诺退费：:是&amp;#10;用户是否需要回复：:否&amp;#10;用户要求：:用户要求退费</t>
  </si>
  <si>
    <t>BL202310181559212487</t>
  </si>
  <si>
    <t>淡艳容</t>
  </si>
  <si>
    <t>2023-10-19 09:06:57</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</si>
  <si>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20元&amp;#10;办理渠道:sp平台&amp;#10;赔付月份：:2023年10月&amp;#10;返还倍率:单倍&amp;#10;赔付金额：:20&amp;#10;是否已经取消业务:否&amp;#10;是否承诺退费：:是&amp;#10;用户是否需要回复：:是&amp;#10;用户要求：:要求退费，在退订业务</t>
  </si>
  <si>
    <t>TS202310191324220040</t>
  </si>
  <si>
    <t>黄显义</t>
  </si>
  <si>
    <t>2023-10-19 15:36:13</t>
  </si>
  <si>
    <t>判断省分:湖北&amp;#13;&amp;#10;:增值业务费用争议（含炫彩通信助理包云盘版等组合类增值业务）&amp;#13;&amp;#10;:移网&amp;#13;&amp;#10;:在补救范围内&amp;#13;&amp;#10;:不认可&amp;#13;&amp;#10;:大于500元&amp;#13;&amp;#10;:&amp;#13;&amp;#10;&amp;#13;&amp;#10;高级模板内容：&amp;#13;&amp;#10;投诉问题描述:用户称没有经过自己同意开通的，也不让我方取消，要求加倍退费，请核实回复&amp;#13;&amp;#10;争议业务名称:云加速5G畅玩加油包(湖北)&amp;#13;&amp;#10;受理渠道:湖北杭州翔羽线上业务代理(宜昌)&amp;#13;&amp;#10;争议月份:2023年10月&amp;#13;&amp;#10;争议费用:20&amp;#13;&amp;#10;一线客服在系统里:未取消，请后台协助处理&amp;#13;&amp;#10;是否承诺退费:否&amp;#13;&amp;#10;用户要求:五点之前处理&amp;#13;</t>
  </si>
  <si>
    <t>业务管理-线上引流：用户反映云加速5G畅玩加油包(湖北)AA开通问题。经核实，湖北杭州翔羽线上业务代理(宜昌)于23.10月办理，已取消并双倍退费40元，此费用不可抵扣往月欠费及打印发票，用户满意。</t>
  </si>
  <si>
    <t>ZX202310171253480305</t>
  </si>
  <si>
    <t>朱周舟</t>
  </si>
  <si>
    <t>2023-10-19 14:12:34</t>
  </si>
  <si>
    <t>判断省分:湖北&amp;#13;&amp;#10;:下一步&amp;#13;&amp;#10;移网一键诊断结果:1.用户状态是否正常：正常.2.查询短信功能是否正常开通：正常.3.查询是否短信黑名单：异常.4.是否存在群障：正常.:诊断有异常&amp;#13;&amp;#10;:短信黑名单&amp;#13;&amp;#10;:是&amp;#13;&amp;#10;:不认可&amp;#13;&amp;#10;:不认可&amp;#13;&amp;#10;:不认可&amp;#13;&amp;#10;:要求一个小时回复，不然去工信部投诉&amp;#13;</t>
  </si>
  <si>
    <t>业务规则：经核实，用户因发送催债短信导致短信黑名单，2023-10-23 23:59:59 释放，已再次解释致歉，表示知晓。</t>
  </si>
  <si>
    <t>TS202310191102482212</t>
  </si>
  <si>
    <t>陈安金</t>
  </si>
  <si>
    <t>2023-10-19 14:14:28</t>
  </si>
  <si>
    <t>:二次卡问题&amp;#13;&amp;#10;判断省分:其他省分&amp;#13;&amp;#10;:被标记为快递、营销、骚扰电话&amp;#13;&amp;#10;判断开户时间:&amp;#13;&amp;#10;:不认可&amp;#13;&amp;#10;:仍不认可&amp;#13;&amp;#10;:&amp;#13;&amp;#10;&amp;#13;&amp;#10;高级模板内容：&amp;#13;&amp;#10;投诉问题描述:要求拦截所有虚拟运营商号码解释不认可不认可手机管家&amp;#13;&amp;#10;争议号码:18672663118&amp;#13;&amp;#10;问题现象:其他:拦截虚拟运营商&amp;#13;&amp;#10;用户要求:拦截所有的虚拟运营商&amp;#13;</t>
  </si>
  <si>
    <t>业务规则：二次放号，客户反馈频繁接到骚扰电话及短信，我部无法线上屏蔽拦截骚扰电话，已联系客户解释说明，客户知晓，满意度一般</t>
  </si>
  <si>
    <t>TS202310181710272090</t>
  </si>
  <si>
    <t>闫协力</t>
  </si>
  <si>
    <t>2023-10-19 13:59:47</t>
  </si>
  <si>
    <t>&amp;#13;&amp;#10;高级模板内容：&amp;#13;&amp;#10;投诉问题描述:用户反映频繁接到骚扰短信，催债电话，不愿提供号码，不配合，按口径解释不认可，要求处理。&amp;#13;&amp;#10;要求今天回复。&amp;#13;&amp;#10;骚扰类型:电话&amp;#13;&amp;#10;骚扰内容:催债&amp;#13;&amp;#10;骚扰时间:2023-10-18&amp;#13;&amp;#10;骚扰号码:不愿提供&amp;#13;</t>
  </si>
  <si>
    <t>业务规则：二次放号，客户反馈频繁接到骚扰电话及短信，已告知我部可协助注销退费，客户可重新办理号码客户拒绝，我部无法线上屏蔽拦截骚扰电话，已联系客户解释说明，客户知晓，满意度一般</t>
  </si>
  <si>
    <t>TS202310181449241420</t>
  </si>
  <si>
    <t>白家敏</t>
  </si>
  <si>
    <t>2023-10-19 13:34:12</t>
  </si>
  <si>
    <t>&amp;#13;&amp;#10;高级模板内容：&amp;#13;&amp;#10;投诉问题描述:用户来电对于停机期间月租正常扣取不认可，已解释业务规则，用户要求将扣了的费用退还，解释无效，烦请尽快回复处理，谢谢！&amp;#13;&amp;#10;争议月份:2023年4月、2023年5月、2023年6月、2023年7月、2023年8月、2023年9月、2023年10月&amp;#13;&amp;#10;争议金额:116.16&amp;#13;&amp;#10;用户要求:尽快联系&amp;#13;</t>
  </si>
  <si>
    <t>业务规则：客户对号码关停期间产生月租费用不认可，已复机使用，另考虑客户感知，申请减免23.5-10月月租费用合计114元，24小时内到账，此费用不可打印账单发票，回访满意</t>
  </si>
  <si>
    <t>TS202310182005202365</t>
  </si>
  <si>
    <t>尹超</t>
  </si>
  <si>
    <t>2023-10-19 11:23:16</t>
  </si>
  <si>
    <t>&amp;#13;&amp;#10;高级模板内容：&amp;#13;&amp;#10;投诉问题描述:用户对历史欠费217.4元不认可表示自己都没有用为何还要扣月租自己也没有享受到返费要求投诉处理&amp;#13;&amp;#10;争议业务名称:往月欠费&amp;#13;&amp;#10;争议月份:2023年6月、2023年7月、2023年8月、2023年9月&amp;#13;&amp;#10;争议金额:217.4&amp;#13;&amp;#10;用户要求:用户对历史欠费217.4元不认可表示自己都没有用为何还要扣月租自己也没有享受到返费要求投诉处理解释无效联系方式13687177713&amp;#13;</t>
  </si>
  <si>
    <t>业务规则：用户对号码欠费停机后继续扣月租费用规则不满，已跟用户解释清楚，考虑用户感知，申请退23.7-10月套餐费用，合计207元，24小时到帐，此费用不可打印发票，满意。</t>
  </si>
  <si>
    <t>TS202310181027410940</t>
  </si>
  <si>
    <t>2023-10-19 09:46:13</t>
  </si>
  <si>
    <t>&amp;#13;&amp;#10;高级模板内容：&amp;#13;&amp;#10;投诉问题描述:用户来电反映本机号码当时只要求接触关系没有要求销户为什么给销户了要求我方复装&amp;#13;&amp;#10;销户账号:15572737227&amp;#13;&amp;#10;销户时间:2023-10-10&amp;#13;&amp;#10;销户渠道:宜昌市城区胜利四路自有营业厅&amp;#13;&amp;#10;用户要求:要求我方核实为什么申请的是解除主副卡关系确办理了销户要求我方复装号码请协助联系核实处理谢谢！&amp;#13;</t>
  </si>
  <si>
    <t>业务规则：用户对号码销户后无法恢复规则不满，经核实，用户于10月10日反馈要销户宽带，我部反复跟用户核实，副卡是否还使用，用户确认不用了，工作人员才拆分，因是融合拆分，现无法复机，已跟用户解释清楚，若这个号码还需要用，可于次月10日前到营业厅办理原号重启，用户知悉挂机，满意。</t>
  </si>
  <si>
    <t>TS202310181613480784</t>
  </si>
  <si>
    <t>王运超</t>
  </si>
  <si>
    <t>2023-10-19 10:26:30</t>
  </si>
  <si>
    <t>&amp;#13;&amp;#10;高级模板内容：&amp;#13;&amp;#10;投诉问题描述:用户对该业务绑定的花呗账户不清楚&amp;#13;&amp;#10;业务名称:花呗先享5G129元直降1200（社会24期）	&amp;#13;&amp;#10;查询渠道:支付宝花呗、10010热线&amp;#13;&amp;#10;推荐用户去渠道，用户是否认可:否&amp;#13;&amp;#10;用户要求:用户要求核实查询该业务绑定的是哪个花呗账户&amp;#13;</t>
  </si>
  <si>
    <t>业务规则：用户对花呗分期活动规则不满，已跟用户解释清楚，并协助用户查询到绑定的帐户，用户满意。</t>
  </si>
  <si>
    <t>TS202310191431001299</t>
  </si>
  <si>
    <t>投诉工单（2021版）&gt;&gt;融合&gt;&gt;【离网】携出&gt;&gt;携出后余额争议问题</t>
  </si>
  <si>
    <t>2023-10-19 16:54:17</t>
  </si>
  <si>
    <t>用户反馈在营业厅办理携出退费告知没有余额，但自己在携出时看了余额还有160，要求核实处理</t>
  </si>
  <si>
    <t>业务规则：用户对销户后余额清退规则不满，已查询余额在13677173518的失效帐户里，已跟用户解释清楚，但用户表示不愿意到营业厅去清退，考虑用户感知，申请以赠费形式退余额费用160.65元到用户提供的号码13872612586号码上，24小时到帐，此费用不可打印发票，满意。</t>
  </si>
  <si>
    <t>TS202310181619460929</t>
  </si>
  <si>
    <t>江帆</t>
  </si>
  <si>
    <t>2023-10-19 10:00:34</t>
  </si>
  <si>
    <t>&amp;#13;&amp;#10;高级模板内容：&amp;#13;&amp;#10;投诉问题描述:用户来电称有王卡会员专属权益，称现在领取不了了，前台解释王卡会员业务本身没有会员权益，成为王卡会员后可在“福利免费领”、“会员秒杀”、“优惠购”等模块参与相关活动，用户不认可，称以前可以领，现在为什么领取不了，请协助处理&amp;#13;&amp;#10;操作渠道:王卡助手微信公众号&amp;#13;&amp;#10;参加活动（套餐）名称:王卡会员专属权益&amp;#13;&amp;#10;页面提示:无&amp;#13;&amp;#10;用户要求:核实处理&amp;#13;</t>
  </si>
  <si>
    <t>业务规则：用户反馈无法领取腾讯视频会员问题，经核实，用户之前有订购轻合约版超级会员（白金版），可领取会员，现这个流量包已经取消，故无法领取会员了，已跟用户解释清楚，满意。</t>
  </si>
  <si>
    <t>TS202310191045181793</t>
  </si>
  <si>
    <t>2023-10-19 13:49:11</t>
  </si>
  <si>
    <t>用户来电称自己在4月办理的销户，到现在会没有退费，解释无效，请后台协助核实处理</t>
  </si>
  <si>
    <t>业务规则：用户反应2023-06-21 20:26:45  办理预约销户，营业厅已明示相关规则，查询余额48.97并未退至号码13177075448上，沟通后现已将赠费50元申请至号码13177075448上，用户满意。</t>
  </si>
  <si>
    <t>TS202310181844171269</t>
  </si>
  <si>
    <t>岳光学</t>
  </si>
  <si>
    <t>2023-10-19 09:54:36</t>
  </si>
  <si>
    <t>【2022年上工信部测评重保用户】15672491098命中精准预判服务场景:[该用户有申诉倾向，请注意受理态度，查询近三天工单记录，积极解决用户问题。]&amp;#13;&amp;#10;用户称前期TS202309291350092360来电反馈的网络问题称未解决用户要求加急处理谢谢，并称在营业厅咨询套餐是139元宽带也应该是500M的速度，用户现在是200M要求加急处理谢谢不愿意提供其他联系方式</t>
  </si>
  <si>
    <t>业务规则：用户反映宽带也应该是500M的速度，经查询宽带产品属低消融合（0元200M宽带）宽带（湖北），现已为用户变更产品为畅越冰激凌5G套餐500M宽带（湖北)，建议用户后期继续观察使用，用户知晓。</t>
  </si>
  <si>
    <t>TS202310181741180247</t>
  </si>
  <si>
    <t>2023-10-19 14:22:39</t>
  </si>
  <si>
    <t>22年Q3Q4重点客户&amp;#13;&amp;#10;高级模板内容：&amp;#13;&amp;#10;投诉问题描述:用户来电称自己单位每个月会交费，但是是月中交的费用，月租是月初扣费的，自己就提前交了有费用，现在想把交进去号码剩余的话费退出来&amp;#13;&amp;#10;争议时间:2023-10-18&amp;#13;&amp;#10;争议金额:300&amp;#13;&amp;#10;用户查询情况:无&amp;#13;&amp;#10;前台实际查询情况:/&amp;#13;&amp;#10;用户要求:核实出来&amp;#13;</t>
  </si>
  <si>
    <t>业务规则：用户需返还交进去号码剩余的话费，营业厅已明示相关规则，经核实6-7月用户自己缴纳话费和公司缴纳话费重复，需退还自己缴纳话费300元，现线上无余额返还勾选项，操作无权限，考虑到用户使用感知现为用户申请299元费用，24小时内到账，此费用不可打印发票，满意</t>
  </si>
  <si>
    <t>TS202310181159230670</t>
  </si>
  <si>
    <t>邓伶昊</t>
  </si>
  <si>
    <t>2023-10-19 13:20:33</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</si>
  <si>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前任电话号码号主，是老赖！催债短信发我这里来了。我这个号码换了两三年了，前两年一直都有催账短信，跟我有鸡毛关系。前两年，天天给我发信息，前任电话号码号主的债务短信骚扰到我了，请你们解决一下谢谢</t>
  </si>
  <si>
    <t>业务规则①客户投诉产生的原因：客户反映二次卡问题&amp;#10;②客户投诉问题核查情况及解决方案：收到贵部转办后，我司立即组织调查。经核实，客户反馈接到短信联系前机主催债，已告知用户我部无法操作拦截，建议用户可将来电号码加入黑名单拦截，用户知晓，满意。&amp;#10;③客户问题满意度：我司于2023-10-18 13:42:10联系客户满意。&amp;#10;④回单人:程李晶；联系电话：07176921001</t>
  </si>
  <si>
    <t>TS202310191109472375</t>
  </si>
  <si>
    <t>沈平</t>
  </si>
  <si>
    <t>2023-10-19 15:57:47</t>
  </si>
  <si>
    <t>&amp;#13;&amp;#10;高级模板内容：&amp;#13;&amp;#10;投诉问题描述:用户来电反映自己名下不知情多了两张号卡（8月15号办理了15672507972套餐为畅爽冰激凌5G套餐99元，8月30号办理了15586376807套餐为沃派39元2021）和宽带前台已解释用户不认可&amp;#13;&amp;#10;业务名称:不知情办理号卡和宽带&amp;#13;&amp;#10;争议月份:2023年8月、2023年9月、2023年10月&amp;#13;&amp;#10;争议金额:1&amp;#13;&amp;#10;办理渠道:营业厅&amp;#13;&amp;#10;前台是否取消:未取消&amp;#13;&amp;#10;用户要求:核实为什么没有经过本人同意办理了号卡和宽带，要求取消该两张号码和宽带，请加急谢谢用户提及投诉&amp;#13;&amp;#10;&amp;#13;</t>
  </si>
  <si>
    <t>其他：用户反馈不知情办理号码问题，经核实，为用户单位统一办理，已跟用户解释清楚，另一张卡15586376807 ，用户表示是自己孩子办理的，现联系都不用取消，是自己忘记了，联系用户称无其他问题，满意。</t>
  </si>
  <si>
    <t>TS202310181240541545</t>
  </si>
  <si>
    <t>赵刚</t>
  </si>
  <si>
    <t>2023-10-19 11:14:10</t>
  </si>
  <si>
    <t>&amp;#13;&amp;#10;高级模板内容：&amp;#13;&amp;#10;投诉问题描述:用户反映前期自己有一个G的免费流量，结果被取消了&amp;#13;&amp;#10;业务名称:0元1G流量包（次月生效）&amp;#13;&amp;#10;争议月份:2023年9月、2023年10月、2023年1月、2023年2月、2023年3月、2023年4月、2023年5月、2023年6月、2023年7月、2023年8月、2022年9月、2022年10月、2022年11月、2022年12月&amp;#13;&amp;#10;争议金额:1&amp;#13;&amp;#10;办理渠道:无&amp;#13;&amp;#10;前台是否取消:未取消&amp;#13;&amp;#10;用户要求:用户反映王卡自带一个G的免费流量，但是不知道为什么取消了，客服查询只有0元1G流量包（次月生效）这个活动，用户要求续约，并且投诉，还需要赔偿，请联系处理谢谢&amp;#13;</t>
  </si>
  <si>
    <t>业务规则：客户反馈0元1G流量包（次月生效）活动，经查询并未联系包月产品，考虑客户感知，已为客户勾选福利二选一流量短信产品 ，次月生效，有效期一年，回访满意</t>
  </si>
  <si>
    <t>BL202310191330362185</t>
  </si>
  <si>
    <t>毛新芳</t>
  </si>
  <si>
    <t>2023-10-19 16:19:14</t>
  </si>
  <si>
    <t>用户来电要求取消亲情网业务（IVR亲情(OCS,3个)-10010131（湖北）），烦请核实后处理</t>
  </si>
  <si>
    <t>BL202310191118150623</t>
  </si>
  <si>
    <t>国继成</t>
  </si>
  <si>
    <t>2023-10-19 14:02:20</t>
  </si>
  <si>
    <t>用户来电要求取消次月生效的网龄计划合约</t>
  </si>
  <si>
    <t>ZX202310181827350833</t>
  </si>
  <si>
    <t>071701054592</t>
  </si>
  <si>
    <t>王天鹏</t>
  </si>
  <si>
    <t>2023-10-19 14:58:51</t>
  </si>
  <si>
    <t>判断省分:湖北&amp;#13;&amp;#10;:自己办理的宽带&amp;#13;&amp;#10;:挽留失败&amp;#13;&amp;#10;:不同意&amp;#13;&amp;#10;:&amp;#13;&amp;#10;&amp;#13;&amp;#10;高级模板内容：&amp;#13;&amp;#10;问题描述:用户要求取消宽带，但是无法去归属地营业厅，请尽快处理，谢谢&amp;#13;&amp;#10;第二联系方式:未提供&amp;#13;&amp;#10;销户原因:无&amp;#13;&amp;#10;用户要求:请尽快处理&amp;#13;</t>
  </si>
  <si>
    <t>业务办理：客户要求取消缓装宽带，已按客户要求办理宽带拆机，并登记48小时内取消手机号码低消，回访满意</t>
  </si>
  <si>
    <t>ZX202310191153330751</t>
  </si>
  <si>
    <t>071701021747</t>
  </si>
  <si>
    <t>蒋浩</t>
  </si>
  <si>
    <t>2023-10-19 16:38:33</t>
  </si>
  <si>
    <t>判断省分:湖北&amp;#13;&amp;#10;:自己办理的宽带&amp;#13;&amp;#10;:挽留失败&amp;#13;&amp;#10;:不同意&amp;#13;&amp;#10;:&amp;#13;&amp;#10;&amp;#13;&amp;#10;高级模板内容：&amp;#13;&amp;#10;问题描述:用户要求为本机绑定的校园宽带办理注销，不愿意到厅和联系：宜昌三峡大学为联通公司校园集团客户，因学生毕业后离开宜昌，要求办理异地销户引发投诉问题。处理方式：如遇用户咨询/办理移网号码及宽带异地销户，请用户联系校园负责人：三峡大学：18607201225，要求在线取消&amp;#13;&amp;#10;第二联系方式:16671721662&amp;#13;&amp;#10;销户原因:不用了&amp;#13;&amp;#10;用户要求:用户要求我方联系处理，协助办理宽带注销&amp;#13;</t>
  </si>
  <si>
    <t>业务办理：客户要求注销校园宽带，联系客户表示营业厅已办理，回访满意</t>
  </si>
  <si>
    <t>BL202310182009230268</t>
  </si>
  <si>
    <t>张兴红</t>
  </si>
  <si>
    <t>2023-10-19 09:20:18</t>
  </si>
  <si>
    <t>湖北-3G全国流量包（已停售）用户来电要求取消此业务</t>
  </si>
  <si>
    <t>ZX202310181718440358</t>
  </si>
  <si>
    <t>071700085857</t>
  </si>
  <si>
    <t>章双庆</t>
  </si>
  <si>
    <t>用户办的校园宽带，已经毕业离开，不方便去营业厅办理宽带拆机，要求线上取消宽带，请尽快处理并回复</t>
  </si>
  <si>
    <t>业务取消（城区校园营服中心）：用户要求取消校园宽带，挽留无效，已核对身份信息协助求取消，满意。</t>
  </si>
  <si>
    <t>ZX202310191051530244</t>
  </si>
  <si>
    <t>071701055380</t>
  </si>
  <si>
    <t>张珍</t>
  </si>
  <si>
    <t>2023-10-19 17:08:48</t>
  </si>
  <si>
    <t>判断省分:湖北&amp;#13;&amp;#10;:自己办理的宽带&amp;#13;&amp;#10;:挽留失败&amp;#13;&amp;#10;:不同意&amp;#13;&amp;#10;:&amp;#13;&amp;#10;&amp;#13;&amp;#10;高级模板内容：&amp;#13;&amp;#10;问题描述:用户想要注销宽带，前台挽留无效&amp;#13;&amp;#10;第二联系方式:18672103649&amp;#13;&amp;#10;销户原因:要去外地不用了&amp;#13;&amp;#10;用户要求:用户要求注销宽带，要求马上联系，请加急处理&amp;#13;</t>
  </si>
  <si>
    <t>业务取消（当阳城区）：用户要求注销宽带，挽留成功，用户同意暂不取消，继续使用，满意。</t>
  </si>
  <si>
    <t>ZX202310191322421327</t>
  </si>
  <si>
    <t>071701071494</t>
  </si>
  <si>
    <t>张孝汉</t>
  </si>
  <si>
    <t>2023-10-19 16:16:16</t>
  </si>
  <si>
    <t>判断省分:湖北&amp;#13;&amp;#10;:被动办理宽带&amp;#13;&amp;#10;:不需要&amp;#13;&amp;#10;:&amp;#13;&amp;#10;&amp;#13;&amp;#10;高级模板内容：&amp;#13;&amp;#10;问题描述:不知情办理宽带&amp;#13;&amp;#10;第二联系方式:13297282450&amp;#13;&amp;#10;销户原因:不知情办理宽带&amp;#13;&amp;#10;用户要求:要求注销宽带，取消：移网低消（湖北）-低消融合（500M），请核实处理，谢谢&amp;#13;</t>
  </si>
  <si>
    <t>业务取消（五峰城西）：用户要求注销宽带，挽留无效，已成功办理注销，满意。</t>
  </si>
  <si>
    <t>BL202310181423001281</t>
  </si>
  <si>
    <t>陈育红</t>
  </si>
  <si>
    <t>2023-10-19 09:01:13</t>
  </si>
  <si>
    <t>产品类型:轻合约;产品名称:湖北宜昌预存话费得流量短信包24个月-立即;产品描述:用户申请办理提前解约，需支付解约赔偿金，支付后办理解约，支付后办理解约，次月生效;产品ID:91022417;开始时间:2021-11-2813:43:04;结束时间:2023-10-3123:59:59;订购渠道:城区伍家区万达自有营业厅;客户确认方式:签字协议。&amp;#13;&amp;#10;查询增值业务:&amp;#13;&amp;#10;合约信息查询:&amp;#13;&amp;#10;系统查询到有产品信息&amp;#13;&amp;#10;:有确认方式&amp;#13;&amp;#10;客户要求取消&amp;#13;&amp;#10;维系挽留:不接受挽留&amp;#13;&amp;#10;:下一步&amp;#13;&amp;#10;判断省分:湖北&amp;#13;&amp;#10;:其他合约&amp;#13;&amp;#10;:办理不成功&amp;#13;&amp;#10;:要求后台给其取消&amp;#13;</t>
  </si>
  <si>
    <t>ZX202310181634012486</t>
  </si>
  <si>
    <t>071704081911</t>
  </si>
  <si>
    <t>刘先珍</t>
  </si>
  <si>
    <t>2023-10-19 14:38:15</t>
  </si>
  <si>
    <t>判断省分:湖北&amp;#13;&amp;#10;:被动办理宽带&amp;#13;&amp;#10;:不需要&amp;#13;&amp;#10;:&amp;#13;&amp;#10;&amp;#13;&amp;#10;高级模板内容：&amp;#13;&amp;#10;问题描述:用户来电反映没有装过宽带要求取消不愿去营业厅&amp;#13;&amp;#10;第二联系方式:15671012856&amp;#13;&amp;#10;销户原因:没有安装过&amp;#13;&amp;#10;用户要求:要求尽快联系处理取消用户有投诉倾向&amp;#13;</t>
  </si>
  <si>
    <t>ZX202310181015491981</t>
  </si>
  <si>
    <t>071700208125</t>
  </si>
  <si>
    <t>2023-10-19 09:10:19</t>
  </si>
  <si>
    <t>用户要求取消宽带，表示本人在外地，不愿意到厅，挽留失败，请处理并回复13294245155。</t>
  </si>
  <si>
    <t>业务取消（宜都政企营服中心）：用户要要求取消实装宽带，挽留无效，已核对身份信息协助取消，满意。</t>
  </si>
  <si>
    <t>BL202310191355362405</t>
  </si>
  <si>
    <t>2023-10-19 15:41:47</t>
  </si>
  <si>
    <t>产品类型:标准合约-存费折扣;产品名称:5G冰激凌套餐享24个月5折优惠（次月生效）（湖北）;产品描述:99元及以上产品享受套餐月费5折优惠，次月生效，有效期24个月&amp;#13;&amp;#10;;产品ID:91078562;开始时间:2022-09-0100:00:00;结束时间:2024-08-3123:59:59;订购渠道:(维系挽留)宜昌城区销维系团队;客户确认方式:无。&amp;#13;&amp;#10;查询增值业务:&amp;#13;&amp;#10;合约信息查询:&amp;#13;&amp;#10;系统查询到有产品信息&amp;#13;&amp;#10;:无确认方式&amp;#13;&amp;#10;客户不了解此业务，要求取消或投诉&amp;#13;&amp;#10;维系挽留:不接受&amp;#13;&amp;#10;一键退订:‘一键退订’按钮操作提示操作失败/‘退订选择’置灰&amp;#13;&amp;#10;:仍然退订失败&amp;#13;&amp;#10;用户来电反映要求取消5G冰激凌套餐享24个月5折优惠（次月生效），前台挽留失败，请后台核实处理谢谢&amp;#13;</t>
  </si>
  <si>
    <t>业务取消（西陵营服）：用户要求取消套餐五折活动和实装宽带，挽留无效，已核对身份信息协助取消，并拆分主副卡，副卡转资8元全国流量王套餐，次月生效，满意。</t>
  </si>
  <si>
    <t>TS202310191346430422</t>
  </si>
  <si>
    <t>熊书文</t>
  </si>
  <si>
    <t>2023-10-19 16:36:39</t>
  </si>
  <si>
    <t>主办单位：湖北&amp;#10;客户类别：星级客户&amp;#10;10010是否打通：是&amp;#10;是否二次致电10015：是&amp;#10;是否联系：是&amp;#10;升级倾向：无&amp;#10;号码归属省：湖北&amp;#10;SVIP等级：&amp;#10;预处理名称:产品订购一键诊断&amp;#13;&amp;#10;业务产品类型:反映其他业务问题&amp;#13;&amp;#10;用户是否接受:用户不接受&amp;#13;&amp;#10;是否知情订购:知情订购&amp;#13;&amp;#10;备注:用户来电反映：号卡绑定宽带无法注销问题，解释称已经到厅申请，人员不予处理，不满，要求我方协助尽快销户，请处理&amp;#13;&amp;#10;派单意见：（协办工单）集团高星用户，务必于12小时内，上传/办理：用户表示号卡绑定的宽带要求注销，称已经到厅申请，并未处理，麻烦协助申请销户，谢谢！</t>
  </si>
  <si>
    <t>业务取消（当阳乡镇 营服中心）①客户基本资料：业务号码：18672664979、客户姓名： 熊书文、套餐情况：&amp;#10;畅爽冰激凌5G套餐129元（基础版）；客户反映需办理宽带注销，； ②首次联系客户时间：2023-10-19 15:32:32 ③投诉核查处理情况：收到贵部转办，我司立即组织核查，用户反映需办理携转业务，挽留无效，实装宽带销户，另为用户号码15672480952转资 福多多29元（湖北），次月生效。 ④答复客户时间及客户满意度评价：根据上述核实情况，我司于2023-10-19 15:32:32联系客户满意，回单人：田群、联系方式：07176921001 ⑤投诉核查关联材料：无</t>
  </si>
  <si>
    <t>TS202310191216431367</t>
  </si>
  <si>
    <t>2023-10-19 16:31:10</t>
  </si>
  <si>
    <t>主办单位：湖北&amp;#10;客户类别：首次投诉&amp;#10;10010是否打通：是&amp;#10;是否二次致电10015：是&amp;#10;是否联系：否&amp;#10;升级倾向：&amp;#10;号码归属省：湖北&amp;#10;SVIP等级：&amp;#10;1.问题类型:;&amp;#10;2.投诉类型:其他问题;&amp;#10;3.营业厅地址:;&amp;#10;4.位置信息:;&amp;#10;5.位置发生地:;&amp;#10;6.投诉内容:我想把这个号销户，因为手机不支持联通卡，但卡里有余额，怎么退？还有这个卡号是外省的，我在山东，如何办理销户？&amp;#10;关联历史投诉流水号:其他问题，请手动查询</t>
  </si>
  <si>
    <t>业务取消（电子渠道）&amp;#10;①客户投诉产生的原因：用户要求销户。 &amp;#10;②客户投诉问题核查情况及解决方案：收到贵部转办后，我司立即组织调查。经核实，用户要求销户，挽留无效，已核对身份信息协助取消，并添加用户微信号码419351996，待用户提供身份证正反面后协助强制清退，预计下周二前费用余额微信转给用户，满意。&amp;#10;③客户问题满意度：满意 &amp;#10;④回单人：潘娥、联系方式：07176921001"</t>
  </si>
  <si>
    <t>TS202310181418450786</t>
  </si>
  <si>
    <t>2023-10-19 10:30:32</t>
  </si>
  <si>
    <t>&amp;#13;&amp;#10;高级模板内容：&amp;#13;&amp;#10;投诉问题描述:称自己申请了一张，但不是本机号码，要求在线销户退费，并称为什么会出现没有下单配送号卡的情况，现在立即回复解决，不然就工信部投诉，解释不认可，请核实处理，谢谢&amp;#13;&amp;#10;用户要求:尽快处理&amp;#13;</t>
  </si>
  <si>
    <t>业务取消（电子渠道）：用户要求销户，挽留无效，已核对身份信息协助销户，并添加微信，待号码清退成功后费用微信转给用户，预计下周二前到帐，满意。</t>
  </si>
  <si>
    <t>BL202310191012402211</t>
  </si>
  <si>
    <t>古生英</t>
  </si>
  <si>
    <t>2023-10-19 15:47:28</t>
  </si>
  <si>
    <t>13227287265命中精准预判服务场景:[65岁以上老人]&amp;#13;&amp;#10;用户要求取消预存1元得盲盒24个月-次月生效-湖北宜昌，在线取消提示pretrades服务处理失败：调用getTradeFee异常:获取费用异常全国工号不允许受理包含收退费的解约业务！&amp;#13;&amp;#10;，请协助，用户要求10分钟内取消，请加急</t>
  </si>
  <si>
    <t>业务取消（宜都城区营服）：客户要求取消预存1元得盲盒24个月，联系客户表示暂不取消，回访满意</t>
  </si>
  <si>
    <t>TS202310181910391641</t>
  </si>
  <si>
    <t>胡玉华</t>
  </si>
  <si>
    <t>2023-10-19 13:34:49</t>
  </si>
  <si>
    <t>&amp;#13;&amp;#10;高级模板内容：&amp;#13;&amp;#10;投诉问题描述:用户来电要求取消集团网IVPN套餐月套餐费，去营业厅办理申请一张没有成功，请后台帮助取消&amp;#13;&amp;#10;渠道名称:其他:营业厅&amp;#13;&amp;#10;办理业务名称:	月固定费_基本套餐费_IVPN套餐月套餐费&amp;#13;&amp;#10;页面提示:无&amp;#13;&amp;#10;用户要求:请后台核实处理&amp;#13;</t>
  </si>
  <si>
    <t>业务取消（枝江城区营服中心）：用户要求取消月固定费_基本套餐费_IVPN套餐月套餐费，挽留无效，已协助取消，满意。</t>
  </si>
  <si>
    <t>TS202310181017060670</t>
  </si>
  <si>
    <t>2023-10-19 16:16:55</t>
  </si>
  <si>
    <t>主办单位：湖北&amp;#10;客户类别：普通客户&amp;#10;10010是否打通：是&amp;#10;是否二次致电10015：是&amp;#10;是否联系：是&amp;#10;升级倾向：无&amp;#10;号码归属省：湖北&amp;#10;SVIP等级：&amp;#10;产品类型:标准合约-存费折扣;产品名称:副卡免月租12个月（10元话费12个月）（湖北）-次月生效;产品描述:副卡免月租12个月（10元话费12个月）（湖北）-次月生效;产品ID:91001442;开始时间:2023-11-0100:00:00;结束时间:2024-10-3123:59:59;订购渠道:秭归城区自有营业厅;客户确认方式:无。&amp;#13;&amp;#10;预处理名称:产品订购一键诊断&amp;#13;&amp;#10;业务产品类型:反应合约问题&amp;#13;&amp;#10;有无确认方式:无确认方式&amp;#13;&amp;#10;客户情况:客户不了解此业务，要求取消或投诉&amp;#13;&amp;#10;维系挽留:不接受&amp;#13;&amp;#10;是否可以一键退订:不可一键退订&amp;#13;&amp;#10;客户要求取消副卡免月租12个月（10元话费12个月）（湖北）-次月生效	挽留不认可，请尽快核实处理&amp;#13;</t>
  </si>
  <si>
    <t>业务取消（秭归城区）①客户基本资料：业务号码：15871679621、客户姓名：谢克春、套餐情况：亲情卡；客户反映业务取消的问题&amp;#10;②首次联系客户时间：2023-10-18 15:18:13&amp;#10;③投诉核查处理情况：收到贵部转办，我司立即组织核查，经核实，秭归城区客户要求取消副卡免月租12个月（10元话费12个月）（湖北）-次月生效，联系用户表示暂不取消，无需操作业务，故未取消，满意。&amp;#10;④答复客户时间及客户满意度评价：根据上述核实情况，我司于2023-10-18 15:18:13联系客户满意，回单人：程李晶、联系方式：07176921001&amp;#10;⑤投诉核查关联材料：无</t>
  </si>
  <si>
    <t>TS202310191259052118</t>
  </si>
  <si>
    <t>2023-10-19 14:27:33</t>
  </si>
  <si>
    <t>主办单位：湖北&amp;#10;客户类别：普通客户&amp;#10;10010是否打通：是&amp;#10;是否二次致电10015：是&amp;#10;是否联系：是&amp;#10;升级倾向：无&amp;#10;号码归属省：湖北&amp;#10;SVIP等级：&amp;#10;标准化流程:销户流程&amp;#13;&amp;#10;根据用户销户的原因，进行挽留:挽留失败&amp;#13;&amp;#10;判断用户套餐类型:融合用户、合约用户&amp;#13;&amp;#10;建议用户前往营业厅查询后办理销户业务:依然要求在线销户&amp;#13;&amp;#10;用户表示此号码绑定的宽带不需要了，要求办理销户，请核实处理并回复&amp;#13;</t>
  </si>
  <si>
    <t>业务取消：①客户投诉产生的原因：合约限制办理携转不成功。&amp;#10;②客户投诉问题核查情况及解决方案：收到贵部转办后，我司立即组织调查。经核实，（伍家营服中心）客户要求取消注销缓装宽带及副卡15672539755，已按客户要求办理。我司于2023-10-19 14:10:38联系客户解释以上情况。&amp;#10;③客户问题满意度：满意&amp;#10;④回单人：张婷   6921001</t>
  </si>
  <si>
    <t>TS202310181057231642</t>
  </si>
  <si>
    <t>2023-10-19 13:44:38</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</si>
  <si>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销宽带，副卡分户&amp;#10;设备已返还营业厅，分户违约金</t>
  </si>
  <si>
    <t>业务取消①客户投诉产生的原因：合约限制办理携转不成功。&amp;#10;②客户投诉问题核查情况及解决方案：收到贵部转办后，我司立即组织调查。经核实，（西陵营服营服中心）客户要求取消宽带、解绑主副卡，挽留无效，已按客户要求办理，并与客户达成一致。我司于2023-10-18 14:20:38联系客户解释以上情况。&amp;#10;③客户问题满意度：满意&amp;#10;④回单人：张婷   6921001</t>
  </si>
  <si>
    <t>TS202310181820430946</t>
  </si>
  <si>
    <t>江开金</t>
  </si>
  <si>
    <t>2023-10-19 17:18:33</t>
  </si>
  <si>
    <t>主办单位：湖北&amp;#10;客户类别：星级客户&amp;#10;10010是否打通：否&amp;#10;是否二次致电10015：是&amp;#10;是否联系：否&amp;#10;升级倾向：&amp;#10;号码归属省：湖北&amp;#10;SVIP等级：&amp;#10;1.问题类型:;&amp;#10;2.投诉类型:其他问题;&amp;#10;3.营业厅地址:;&amp;#10;4.位置信息:;&amp;#10;5.位置发生地:;&amp;#10;6.投诉内容:我办理的套餐中有宽带业务，但是现实际没有办理，也并没有存在安装宽带现象，营业厅让我退还路由设备，才能办理销户实际营业厅根本没有装也不存在有路由设备</t>
  </si>
  <si>
    <t>业务取消①客户投诉产生的原因：合约限制办理携转不成功。&amp;#10;②客户投诉问题核查情况及解决方案：收到贵部转办后，我司立即组织调查。经核实，（夷陵城区营服）客户要求取消注销CPE宽带，已按客户要求解绑，并登记次月注销，联系无人接听，已短信告知，如有疑问可在工作时间（08:30-12:00；14:00-17:30）联系07176921001、13032700872宜昌联通投诉处理中心。如用户咨询，请前台10010话务中心代为解释，谢谢。我司于2023-10-19 09:00:38联系客户解释以上情况。&amp;#10;③客户问题满意度：满意&amp;#10;④回单人：张婷   6921001</t>
  </si>
  <si>
    <t>TS202310191450231749</t>
  </si>
  <si>
    <t>黄清祥</t>
  </si>
  <si>
    <t>2023-10-19 16:13:15</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</si>
  <si>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取消宽带，副卡分户&amp;#10;马上取消宽带业务，副卡分户，客服无法办理</t>
  </si>
  <si>
    <t>业务取消①客户投诉产生的原因：合约限制办理携转不成功。&amp;#10;②客户投诉问题核查情况及解决方案：收到贵部转办后，我司立即组织调查。经核实，（夷陵城区营服中心）客户要求取消宽带、解绑主副卡，已按客户要求办理解绑副卡转资8元流量王套餐，另CPE宽带当月仅能办理拆分，已拆分后登记次月解绑。我司于2023-10-19 16:00:38联系客户解释以上情况。&amp;#10;③客户问题满意度：满意&amp;#10;④回单人：张婷   6921001</t>
  </si>
  <si>
    <t>TS202310181502441730</t>
  </si>
  <si>
    <t>2023-10-19 16:12:36</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</si>
  <si>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amp;#10;湖北宜昌预存话费得流量短信包24个月-立即;&amp;#10;湖北宜昌预存话费得流量短信包24个月-立即;&amp;#10;主卡附加优惠;&amp;#10;视频彩铃0元套餐组合（乐铃会员）;&amp;#10;预存话费享折扣优惠档位三（立即生效24个月）-湖北政企专属;&amp;#10;炫彩通信助理包体验版-立即生效（湖北）&amp;#10;取消以上业务&amp;#10;业务自动退订失败</t>
  </si>
  <si>
    <t>业务取消①客户投诉产生的原因：手厅自行取消业务不成功。 &amp;#10;②客户投诉问题核查情况及解决方案：收到贵部转办后，我司立即组织调查。经核实，（宜都乡镇营服中心）客户要求取消湖北宜昌预存话费得流量短信包24个月、视频彩铃0元套餐组合、预存话费享折扣优惠 档位三（立即生效24个月）-湖北政企专属，挽留无效，客服部取消。另宽带及主副卡已在ZX202310181451211639工单中处理。我司于2023-10-18 16:20:34联系客户解释。 &amp;#10;③客户问题满意度：满意。 &amp;#10;④回单人：颜晶  6921001</t>
  </si>
  <si>
    <t>ZX202310181929121162</t>
  </si>
  <si>
    <t>2023-10-19 16:37:28</t>
  </si>
  <si>
    <t>用户反馈:咨询携入的办理方式&amp;#13;&amp;#10;告知携转资格的短信查询方式，是否符合携转条件:符合&amp;#13;&amp;#10;:线上&amp;#13;&amp;#10;介绍线上办理方式:下一步&amp;#13;&amp;#10;:下一步&amp;#13;&amp;#10;携入的号码：18871766903；是否已明确办理什么套餐：用户在异地要求反馈后台协助处理携入谢谢；用户要求：用户在异地要求反馈后台协助处理携入谢谢；联系电话：18871766903:&amp;#13;</t>
  </si>
  <si>
    <t>业务咨询：客户要求异地办理携入业务，已告知客户无法在线办理，需本人持身份证件前往归属地自营厅办理，客户知晓，满意度一般</t>
  </si>
  <si>
    <t>ZX202310182000021295</t>
  </si>
  <si>
    <t>宋秀钢</t>
  </si>
  <si>
    <t>2023-10-19 16:00:23</t>
  </si>
  <si>
    <t>【2022年上工信部测评重保用户】用户来电咨询他的主卡可以办理几张副卡，前台查询知识库告知2张，用户不认可，表示当时转过来的时候工作人员告知可以再多绑定一张，但是用户不愿去营业厅咨询，要求我方处理，请后台协助处理，谢谢</t>
  </si>
  <si>
    <t>业务咨询：用户咨询办副卡问题，已跟用户解释清楚可带身份证证件到营业厅办理副卡，用户表示知悉，满意。</t>
  </si>
  <si>
    <t>BL202310182028410373</t>
  </si>
  <si>
    <t>全一龙</t>
  </si>
  <si>
    <t>2023-10-19 14:11:12</t>
  </si>
  <si>
    <t>用户来电表示接到外呼营销电话有充值100元赠送话费活动，现用户想要咨询办理此活动，请处理谢谢</t>
  </si>
  <si>
    <t>业务咨询：客户咨询充值赠费活动，经核实，无外呼记录，且用户不记得来电号码，已向客户解释建议关注后期其他优惠活动，满意。</t>
  </si>
  <si>
    <t>TS202310191209051214</t>
  </si>
  <si>
    <t>2023-10-19 14:12:09</t>
  </si>
  <si>
    <t>主办单位：湖北&amp;#10;客户类别：普通客户&amp;#10;10010是否打通：是&amp;#10;是否二次致电10015：是&amp;#10;是否联系：是&amp;#10;升级倾向：无&amp;#10;号码归属省：湖北&amp;#10;SVIP等级：&amp;#10;预处理内容：&amp;#13;&amp;#10;预处理名称：移网一键诊断，用户问题:手机无法主被叫&amp;#13;&amp;#10;用户意见:诊断无异常/不认可&amp;#13;&amp;#10;询问用户故障:无法主叫&amp;#13;&amp;#10;无法主叫情况:所有号码&amp;#13;&amp;#10;排除套餐问题:不认可&amp;#13;&amp;#10;询问用户是在某个地方还是所有地方:任何地方&amp;#13;&amp;#10;通过GIS打点系统为用户进行打点:不认可提投诉单&amp;#13;&amp;#10;移网一键诊断结果：&amp;#13;&amp;#10;用户状态是否正常：正常&amp;#13;&amp;#10;2345G终端支持情况：正常&amp;#13;&amp;#10;查询是否设置了无条件呼叫转移：正常&amp;#13;&amp;#10;查询是否开通呼入限制：正常&amp;#13;&amp;#10;查询是否开通呼叫限制：正常&amp;#13;&amp;#10;用户是否开通VoLTE：异常&amp;#13;&amp;#10;用户终端是否支持VoLTE：正常&amp;#13;&amp;#10;近期缴费开机记录情况：正常&amp;#13;&amp;#10;是否存在群障：正常&amp;#13;&amp;#10;VoLTE开关是否打开：异常&amp;#13;&amp;#10;备注:&amp;#13;&amp;#10;&amp;#13;&amp;#10;----&amp;#13;&amp;#10;高级模板内容：&amp;#13;&amp;#10;客户核心诉求及问题补充:用户称此号码无法接打电话用户表示号码被营业厅关了要求尽快联系处理并查询谁关的不认可开通高清语音功能&amp;#13;</t>
  </si>
  <si>
    <t>终端使用：&amp;#10;①客户投诉产生的原因：客户反馈无法通话的问题。&amp;#10;②客户投诉问题核查情况及解决方案：收到贵部转办后，我司立即组织调查。经核实，用户反映手机无法使用通话功能的问题，经核实上月用户取消了上网功能，系统自动取消VoLTE功能导致客户通话异常，现已为客户开通VoLTE功能及上网服务后，关闭公网业务，我部回访客户已恢复使用。。我司于2022-10-05 13:20:38联系客户解释以上情况。&amp;#10;③客户问题满意度：满意&amp;#10;④回单人：张婷   6921001</t>
  </si>
  <si>
    <t>TS202310190822471720</t>
  </si>
  <si>
    <t>杨真娥</t>
  </si>
  <si>
    <t>2023-10-19 13:39:11</t>
  </si>
  <si>
    <t>判断省分:湖北&amp;#13;&amp;#10;:湖北在省内手机不能打+不能接&amp;#13;&amp;#10;获取入参:&amp;#13;&amp;#10;获取历史工单:无历史工单&amp;#13;&amp;#10;:下一步&amp;#13;&amp;#10;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amp;#13;&amp;#10;:下一步&amp;#13;&amp;#10;node_317:&amp;#13;&amp;#10;:不符合办理条件&amp;#13;&amp;#10;:任何地方都无法拨打或接听&amp;#13;&amp;#10;:用户来电反映电话无法正常接听，不愿换机换卡测试，集团用户无法清卡，用户要求恢复使用，请处理联系18674263872&amp;#13;</t>
  </si>
  <si>
    <t>终端使用：用户反映反映电话无法正常接听，经核实号卡功能正常，发后台查询属手机VoLTE不支持导致，建议用户将手机该功能开启，用户知晓</t>
  </si>
  <si>
    <t>TS202310181821140955</t>
  </si>
  <si>
    <t>李昊谦</t>
  </si>
  <si>
    <t>2023-10-19 09:55:17</t>
  </si>
  <si>
    <t>22年Q3Q4重点客户判断省分:湖北&amp;#13;&amp;#10;:湖北在省内手机不能打+不能接&amp;#13;&amp;#10;获取入参:&amp;#13;&amp;#10;获取历史工单:无历史工单&amp;#13;&amp;#10;:下一步&amp;#13;&amp;#10;移网一键诊断结果:1.用户状态是否正常：停机.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下一步&amp;#13;&amp;#10;node_317:&amp;#13;&amp;#10;:不符合办理条件&amp;#13;&amp;#10;:任何地方都无法拨打或接听&amp;#13;&amp;#10;:用户来电表示手机卡现在无法正常接打电话要求处理，恢复之后要求把网速提提&amp;#13;</t>
  </si>
  <si>
    <t>终端使用：用户反映无法正常通话，经核实，国内通话功能正常，试拨用户号码可正常接通。另国内流量未达40G不封顶，恢复后网速正常，用户表示知晓。</t>
  </si>
  <si>
    <t>TS202310181852441399</t>
  </si>
  <si>
    <t>2023-10-19 11:06:06</t>
  </si>
  <si>
    <t>判断省分:湖北&amp;#13;&amp;#10;:湖北用户漫游外省无法拨打或接听&amp;#13;&amp;#10;获取入参:&amp;#13;&amp;#10;查询历史工单:无历史工单&amp;#13;&amp;#10;:下一步&amp;#13;&amp;#10;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下一步&amp;#13;&amp;#10;node_171:&amp;#13;&amp;#10;:不符合办理条件&amp;#13;&amp;#10;:某一地点无法使用&amp;#13;&amp;#10;:周围用户不可使用/不清楚&amp;#13;&amp;#10;:在区域12省外&amp;#13;&amp;#10;:不同意&amp;#13;&amp;#10;:&amp;#13;&amp;#10;人在澳门，可以用流量，不能打电话，朋友也是不能打电话</t>
  </si>
  <si>
    <t>终端使用：用户反映无法正常通话。经核实，国际漫游通话功能均正常，详单核实10/18 17:10:31最后一次通话，省分已重点国际漫游功能，建议更换终端再试。致电无法接通，已短信答复，如有疑问可在工作时间（08:30-12:00；14:00-17:30）联系07176921001、13032700872宜昌客服。如用户咨询，请前台10010话务中心代为解释，谢谢。</t>
  </si>
  <si>
    <t>ZX202310200933002249</t>
  </si>
  <si>
    <t>071703676601</t>
  </si>
  <si>
    <t>吴昕沂</t>
  </si>
  <si>
    <t>2023-10-20 10:51:21</t>
  </si>
  <si>
    <t>判断省分:湖北&amp;#13;&amp;#10;:被动办理宽带&amp;#13;&amp;#10;:不需要&amp;#13;&amp;#10;:&amp;#13;&amp;#10;&amp;#13;&amp;#10;高级模板内容：&amp;#13;&amp;#10;问题描述:用户来电反映没有办理过湖北的宽带，和低消融合&amp;#13;&amp;#10;第二联系方式:18695068391&amp;#13;&amp;#10;销户原因:被动办理宽带&amp;#13;&amp;#10;用户要求:要求我方尽快核实回复处理，谢谢&amp;#13;</t>
  </si>
  <si>
    <t>Q23：夷陵城区自有营业厅，10元300M宽带（湖北）-低消融合（300M）AA，经核查属营业厅办理低消宽带时未与客户达成一致，已取消，并登记本月出账后次月7日前退还23.2-10月补收费用，回访满意</t>
  </si>
  <si>
    <t>TS202310161636281585</t>
  </si>
  <si>
    <t>2023-10-20 15:20:08</t>
  </si>
  <si>
    <t>主办单位：湖北&amp;#10;客户类别：星级客户&amp;#10;10010是否打通：是&amp;#10;是否二次致电10015：是&amp;#10;是否联系：是&amp;#10;升级倾向：无&amp;#10;号码归属省：湖北&amp;#10;SVIP等级：&amp;#10;预处理内容：&amp;#13;&amp;#10;判断地市:其余地市&amp;#13;&amp;#10;根据用户销户的原因，进行挽留:挽留失败&amp;#13;&amp;#10;获取参数:&amp;#13;&amp;#10;判断用户套餐类型:融合用户、合约用户&amp;#13;&amp;#10;建议用户前往营业厅查询后办理销户业务:依然要求在线销户&amp;#13;&amp;#10;:&amp;#13;&amp;#10;&amp;#13;&amp;#10;----&amp;#13;&amp;#10;高级模板内容：&amp;#13;&amp;#10;客户核心诉求及问题补充:用户表示不知情办理宽带要求取消请联系处理&amp;#13;</t>
  </si>
  <si>
    <t>Q23①客户基本资料：业务号码：13177086672、客户姓名：郝永均、套餐情况：畅越冰激凌5G套餐59元、客户反映取消业务的问题&amp;#10;②首次联系客户时间：2023-10-17 08:33:32&amp;#10;③投诉核查处理情况：收到贵部转办，我司立即组织核查，经核实，五峰仁和坪明方合作厅23.9月办理开通虚拟宽带，现客户表示无需使用，已取消并按客户要求转资福多多59元套餐，次月生效。&amp;#10;④答复客户时间及客户满意度评价：根据上述情况我司于2023-10-17 12:33:32联系客户解释，满意。回单人：颜晶 6921001.&amp;#10;⑤投诉核查关联材料：无</t>
  </si>
  <si>
    <t>TS202310201631380348</t>
  </si>
  <si>
    <t>2023-10-20 17:13:47</t>
  </si>
  <si>
    <t>&amp;#13;&amp;#10;高级模板内容：&amp;#13;&amp;#10;投诉问题描述:办理时告知有副卡免月租12个月（10元话费12个月）（湖北）-，但实际每月都在扣费&amp;#13;&amp;#10;争议月份:2023年5月、2023年6月、2023年7月、2023年8月、2023年9月、2023年10月&amp;#13;&amp;#10;争议金额:60&amp;#13;&amp;#10;用户要求:加急核实处理回复18671767629&amp;#13;</t>
  </si>
  <si>
    <t>电话营销-开通争议：精英盛华，家庭群组化副卡10G省内流量AA。用户反映副卡扣费问题，经核实，23年4月通过电话营销方式推荐办理此业务时取消副卡免月租优惠导致，现申请退5-9月副卡扣费合计50元，此费用不抵扣往月欠费及打印发票， 2小时到账，并勾选月赠10元*12个月活动，立即生效，用户满意。</t>
  </si>
  <si>
    <t>TS202310201512250944</t>
  </si>
  <si>
    <t>李秀兰</t>
  </si>
  <si>
    <t>2023-10-20 16:00:17</t>
  </si>
  <si>
    <t>判断省分:湖北&amp;#13;&amp;#10;:增值业务费用争议（含炫彩通信助理包云盘版等组合类增值业务）&amp;#13;&amp;#10;:移网&amp;#13;&amp;#10;:在补救范围内&amp;#13;&amp;#10;:不认可&amp;#13;&amp;#10;:大于500元&amp;#13;&amp;#10;:&amp;#13;&amp;#10;&amp;#13;&amp;#10;高级模板内容：&amp;#13;&amp;#10;投诉问题描述:用户对于（炫彩通信助理包-云盘版-立即生效（湖北））被订购扣费不认可，称自己没有办理过，要求我司给出办理依据，要求退费，烦请协助！&amp;#13;&amp;#10;争议业务名称:炫彩通信助理包-云盘版-立即生效（湖北）&amp;#13;&amp;#10;受理渠道:无&amp;#13;&amp;#10;争议月份:2023年10月、2023年9月、2023年8月、2023年7月、2023年6月、2023年5月、2023年4月、2023年3月、2023年2月、2023年1月、2022年12月、2022年11月、2022年10月、2022年9月、2022年8月、2022年7月&amp;#13;&amp;#10;争议费用:160&amp;#13;&amp;#10;一线客服在系统里:未取消，请后台协助处理&amp;#13;&amp;#10;是否承诺退费:否&amp;#13;&amp;#10;用户要求:尽快处理&amp;#13;</t>
  </si>
  <si>
    <t>电话营销-开通争议：上海航动，炫彩通信助理包- 云盘版AA。用户反映未订购此业务，经核实，22年7月通过电话营销方式推荐用户办理，已向用户解释开通情况，表示取消即可，无退费需求，满意。</t>
  </si>
  <si>
    <t>TS202310200934371014</t>
  </si>
  <si>
    <t>董长龙</t>
  </si>
  <si>
    <t>2023-10-20 14:30:16</t>
  </si>
  <si>
    <t>[65岁以上老人]判断省分:湖北&amp;#13;&amp;#10;:移网电话营销费用争议（套餐资费/融合宽带/副卡功能费类除外）&amp;#13;&amp;#10;:不认可&amp;#13;&amp;#10;:大于500元&amp;#13;&amp;#10;:&amp;#13;&amp;#10;&amp;#13;&amp;#10;高级模板内容：&amp;#13;&amp;#10;是否10016外呼:不记得&amp;#13;&amp;#10;电话外呼号码:无法提供&amp;#13;&amp;#10;渠道名称:上海航动科技有限公司（宜昌）&amp;#13;&amp;#10;反应问题涉及场景:未经同意订购业务&amp;#13;&amp;#10;产品名称:5G炫彩通信助理包-云盘版（首月5元半价）&amp;#13;&amp;#10;争议月份:2023年2月、2023年3月、2023年4月、2023年5月、2023年6月、2023年7月、2023年8月、2023年9月、2023年10月&amp;#13;&amp;#10;是否承诺退费:否&amp;#13;&amp;#10;承诺退费金额:0&amp;#13;&amp;#10;是否取消业务（如取消失败，需加上系统报错的提示）:已取消&amp;#13;&amp;#10;是否需要回复:是&amp;#13;&amp;#10;用户要求:称不知情办理5G炫彩通信助理包-云盘版（首月5元半价），要求退费，并回复告知具体办理情况，解释不认可，请核实处理，谢谢&amp;#13;</t>
  </si>
  <si>
    <t>电话营销-开通争议：上海航动，炫彩通信助理包- 云盘版AA。用户反映未订购此业务，经核实，23年2月通过电话营销方式推荐用户办理，已取消并申请退还23.2-10月扣费85元，此费用不可打印发票，满意。</t>
  </si>
  <si>
    <t>TS202310201109350780</t>
  </si>
  <si>
    <t>刘茂军</t>
  </si>
  <si>
    <t>2023-10-20 13:31:36</t>
  </si>
  <si>
    <t>判断省分:其他省分&amp;#13;&amp;#10;:增值业务争议&amp;#13;&amp;#10;判断省分:湖北&amp;#13;&amp;#10;:移网&amp;#13;&amp;#10;:在补救范围内&amp;#13;&amp;#10;:不认可&amp;#13;&amp;#10;:大于500元&amp;#13;&amp;#10;:&amp;#13;&amp;#10;&amp;#13;&amp;#10;高级模板内容：&amp;#13;&amp;#10;投诉问题描述:用户表示自己及家人没有订购过炫彩通信助理包体验版-立即生效（湖北&amp;#13;&amp;#10;争议业务名称:炫彩通信助理包体验版-立即生效（湖北&amp;#13;&amp;#10;受理渠道:上海航动科技有限公司（宜昌）&amp;#13;&amp;#10;争议月份:2023年10月、2023年9月、2023年8月、2023年7月、2023年6月、2023年5月、2023年4月、2023年3月、2023年2月、2023年1月、2022年2月、2022年3月、2022年4月、2022年5月、2022年6月、2022年7月、2022年8月、2022年9月、2022年10月、2022年11月、2022年12月、2022年1月&amp;#13;&amp;#10;争议费用:0&amp;#13;&amp;#10;一线客服在系统里:未取消，请后台协助处理&amp;#13;&amp;#10;是否承诺退费:否&amp;#13;&amp;#10;用户要求:用户要求核实具体订购情况，要求回电告知是什么情况订购的，我方表示可协助核查订购渠道，不认可。坚持要求回电&amp;#13;</t>
  </si>
  <si>
    <t>电话营销-开通争议：上海航动，炫彩通信助理包体验版AA。用户反映未订购此业务，经核实，22年1月通过电话营销方式推荐用户办理，已联系解释以上情况，表示取消即可，满意。</t>
  </si>
  <si>
    <t>TS202310191637381728</t>
  </si>
  <si>
    <t>2023-10-20 15:14:29</t>
  </si>
  <si>
    <t>[该用户有申诉倾向，请注意受理态度，查询近三天工单记录，积极解决用户问题。][65岁以上老人]&amp;#13;&amp;#10;高级模板内容：&amp;#13;&amp;#10;投诉问题描述:前期工单（TS202310181129402483）对处理结果不满意，返费580元已经到账，建议用户通过APP查询返费，不认可，请核实。&amp;#13;&amp;#10;前期工单流水号:TS202310181129402483&amp;#13;&amp;#10;前期工单处理结果:2023-10-1509:47:58已退还22.2-23.10月费用合计580元，此费用不可打印发票，优先于现金抵扣，您表示知晓。&amp;#13;&amp;#10;用户要求:要去工信部投诉。&amp;#13;</t>
  </si>
  <si>
    <t>电话营销-开通争议：上海航动科技有限公司（宜昌），炫彩通信助理包体验版-立即生效（湖北）、5G超级会员白银版立即生效AA，经核实，于2022年2月过电话营销方式推荐客户办理，现联系客户解释不认可，已取消出于服务角度，2023-10-15 09:47:58 已退还22.2-23.10月费用合计580元，此费用不可打印发票，优先于现金抵扣。致电未接，已短信答复，如有疑问可在工作时间（08:30-12:00；14:00-17:30）联系07176921001、13032700872宜昌客服。再次来电烦请10010话务中心代为解释，谢谢。</t>
  </si>
  <si>
    <t>TS202310191610281078</t>
  </si>
  <si>
    <t>2023-10-20 11:01:11</t>
  </si>
  <si>
    <t>判断省分:其他省分&amp;#13;&amp;#10;:流量计费争议&amp;#13;&amp;#10;判断省分::流量包定制争议&amp;#13;&amp;#10;:不认可&amp;#13;&amp;#10;:未享受&amp;#13;&amp;#10;:大于500&amp;#13;&amp;#10;:&amp;#13;&amp;#10;&amp;#13;&amp;#10;高级模板内容：&amp;#13;&amp;#10;投诉问题描述:用户来电称对前期TS202310092127370628不认可回电核实要求退费处理&amp;#13;&amp;#10;业务名称:腾讯王卡-59元5G版超级会员（白金版&amp;#13;&amp;#10;争议月份:2022年1月、2022年2月、2022年3月、2022年4月、2022年5月、2022年6月、2022年7月、2022年8月、2022年9月、2022年10月、2022年11月、2022年12月、2023年1月、2023年2月、2023年3月、2023年4月、2023年5月、2023年6月、2023年7月、2023年8月、2023年9月、2023年10月&amp;#13;&amp;#10;争议金额:-1&amp;#13;&amp;#10;是否承诺退费:否&amp;#13;&amp;#10;用户要求:前期工单不认可不退费就工信部投诉谢谢&amp;#13;</t>
  </si>
  <si>
    <t>TS202310181739290205</t>
  </si>
  <si>
    <t>071700507892</t>
  </si>
  <si>
    <t>2023-10-20 09:01:53</t>
  </si>
  <si>
    <t>用户表示被动开通了15元*12个月合约千兆提速包（湖北），强烈不满，要求公司核实哪里给自己开通的，要求尽快取消提速包并且把扣的所有费用都退还给自己，要求回复，有投诉工信部的意向</t>
  </si>
  <si>
    <t>电话营销-开通争议：拓见科技(深圳)有限公司武汉分公司(宜昌)，15元*12个月合约千兆提速包AA，经核实，于2023年3月过电话营销方式推荐客户办理，现联系客户解释不认可，出于服务角度，退还23.4-10月费用合计105元，现用户要求3倍赔付，沟通后为用户申请315元，24小时内到账，此费用不可打印发票，满意。</t>
  </si>
  <si>
    <t>TS202310191417580988</t>
  </si>
  <si>
    <t>项金花</t>
  </si>
  <si>
    <t>2023-10-20 09:06:57</t>
  </si>
  <si>
    <t>[65岁以上老人]&amp;#13;&amp;#10;高级模板内容：&amp;#13;&amp;#10;投诉问题描述:用户来电表示自己使用的是老年机对现在的套餐不认可&amp;#13;&amp;#10;业务名称:畅越冰激凌59元套餐&amp;#13;&amp;#10;变更渠道:无&amp;#13;&amp;#10;用户要求:要求把多扣的费用全部退还&amp;#13;</t>
  </si>
  <si>
    <t>电话营销-开通争议：拓见科技(深圳)有限公司武汉分公司(宜昌)，畅越冰激凌5G套餐59元AA。用户反映转资的问题， 经核实，拓见科技(深圳)有限公司武汉分公司(宜昌)于2021-09-08 17:37:35通过电话营销方式推荐用户转资畅越冰激凌5G套餐59元并办理5折活动，活动期一年，导致活动22.9月30日到期后恢复原价59元扣费，用户对此不满，考虑用户感知，已按用户要求转资8元全国流量王套餐，次月生效，并申请退22.10-23.10月部份套餐差价，合计354元，24小时到帐，此费用不可打印发票，满意。</t>
  </si>
  <si>
    <t>TS202310201005371696</t>
  </si>
  <si>
    <t>吴亮</t>
  </si>
  <si>
    <t>2023-10-20 11:52:31</t>
  </si>
  <si>
    <t>&amp;#13;&amp;#10;高级模板内容：&amp;#13;&amp;#10;投诉问题描述:用户表示之前套餐是无线用的套餐被不知情变更为超出流量收费的，现在流量超出了要求处理&amp;#13;&amp;#10;业务名称:超套流量争议&amp;#13;&amp;#10;变更渠道:拓见科技(深圳)有限公司武汉分公司(宜昌)&amp;#13;&amp;#10;用户要求:要求处理流量超出的问题，以及后续使用流量的问题&amp;#13;</t>
  </si>
  <si>
    <t>电话营销-开通争议：拓见科技，转资。经核实，22年6月通过电话营销方式推荐用户办理。现联系用户解释说明不认可。因原套餐已下架，前期已转资畅越冰激凌99元套餐+网龄计划合约24个月。出于服务角度，申请为主副卡分别赠送0元10G国内流量，仅本月使用，1小时到账，用户满意。</t>
  </si>
  <si>
    <t>TS202310201219072334</t>
  </si>
  <si>
    <t>陈思屹</t>
  </si>
  <si>
    <t>2023-10-20 14:07:50</t>
  </si>
  <si>
    <t>判断省分:湖北&amp;#13;&amp;#10;:增值业务费用争议（含炫彩通信助理包云盘版等组合类增值业务）&amp;#13;&amp;#10;:移网&amp;#13;&amp;#10;:在补救范围内&amp;#13;&amp;#10;:不认可&amp;#13;&amp;#10;:大于500元&amp;#13;&amp;#10;:&amp;#13;&amp;#10;&amp;#13;&amp;#10;高级模板内容：&amp;#13;&amp;#10;投诉问题描述:用户来电称没有办理过该业务，在线解释不认可，要求反馈核实投诉处理&amp;#13;&amp;#10;争议业务名称:联通助理-智能应答5元（首月免费）&amp;#13;&amp;#10;受理渠道:超出一年，请协助核实&amp;#13;&amp;#10;争议月份:2022年1月、2022年2月、2022年3月、2022年4月、2022年5月、2022年6月、2022年7月、2022年8月、2022年9月、2022年10月、2022年11月、2022年12月、2021年2月、2021年3月、2021年4月、2021年5月、2021年6月、2021年7月、2021年8月、2021年9月、2021年10月、2021年11月、2021年12月、2023年1月、2023年2月、2023年3月、2023年4月、2023年5月、2023年6月、2023年7月、2023年8月、2023年9月、2023年10月&amp;#13;&amp;#10;争议费用:165&amp;#13;&amp;#10;一线客服在系统里:已取消&amp;#13;&amp;#10;是否承诺退费:否&amp;#13;&amp;#10;用户要求:要求反馈核实投诉处理，联系电话13197342368&amp;#13;</t>
  </si>
  <si>
    <t>电话营销-开通争议：宜昌融诚通信服务有限责任公司，联通助理-智能应答5元AA。用户反映未订购此业务，经核实，21年1月通过电话营销方式推荐用户办理，录音中已告知业务扣费标准，已取消，用户满意。</t>
  </si>
  <si>
    <t>ZX202310191107580386</t>
  </si>
  <si>
    <t>071701046960</t>
  </si>
  <si>
    <t>覃诗伟</t>
  </si>
  <si>
    <t>2023-10-20 09:02:45</t>
  </si>
  <si>
    <t>用户表示自己被动开通了宽带而且还扣费了，强烈要求将宽带销户并退费，解释不认可，请尽快联系处理并电话回复，电联：15771169370。</t>
  </si>
  <si>
    <t>电话营销-开通争议：宜昌融诚通信服务有限责任公司，10元300M宽带（湖北）-低消融合（300M）AA，经核实，于2022年3月过电话营销方式推荐客户办理，现联系客户解释不认可，现已取消，出于服务角度，退还22.2-23.10月宽带费用及低消补收合计72元至主卡号码13114463992上，11月5日到账，此费用不可打印发票，满意。</t>
  </si>
  <si>
    <t>TS202310201423432273</t>
  </si>
  <si>
    <t>赵立</t>
  </si>
  <si>
    <t>2023-10-20 15:56:14</t>
  </si>
  <si>
    <t>高级模板内容：&amp;#10;投诉问题描述:多收了许多增值费用&amp;#10;投诉项目:月固定费&amp;#10;争议月份:2023年7月、2023年8月、2023年10月、2023年9月&amp;#10;争议金额:116&amp;#10;用户要求:7月份18671718581产生上网费_出境漫游数据费29元&amp;#10;155727918065G炫彩加油包19元10GB（立即生效）（湖北）产生了3个月费用57元&amp;#10;增值业务-云游彩铃15元包月两个月30元&amp;#10;总共116元，要求取消业务并返还</t>
  </si>
  <si>
    <t>电话营销-开通争议：上海航动，5G炫彩加油包19元10GBAA。用户反映未订购此业务，经核实，23年7月通过电话营销方式推荐15572791806用户办理，23.7-10月产生扣费76元；另该用户于23.9月自行订购云游彩铃15元包月，产品代码为90115，订购时间23.9，取消时间为23.10月，15元/月，合计扣费2个月，累计产生费用合计30元，订购方式为集团统一认证平台” 短信验证码，有二次确认过程，不存在订购违规现象。考虑用户使用感知，网站方已取消屏蔽并于三个工作日内退费30元到账。18671718581号码7月出境漫游扣费考虑首次反映，已申请退费29元，以上业务均已取消，由我部退费合计105元，此费用不可抵扣往月欠费及打印发票，满意。</t>
  </si>
  <si>
    <t>TS202310201226472484</t>
  </si>
  <si>
    <t>杜强</t>
  </si>
  <si>
    <t>2023-10-20 16:09:04</t>
  </si>
  <si>
    <t>&amp;#13;&amp;#10;高级模板内容：&amp;#13;&amp;#10;投诉问题描述:反映当时办理这个套餐的时候说是包月的，现在流量用超了要扣费，用户不认可&amp;#13;&amp;#10;争议月份:2023年10月、2023年9月、2023年8月、2023年7月&amp;#13;&amp;#10;争议金额/流量:0&amp;#13;&amp;#10;用户要求:要求我方处理，请尽快核实，谢谢&amp;#13;</t>
  </si>
  <si>
    <t>电话营销-开通争议：拓见科技(深圳)有限公司武汉分公司(宜昌)，炫彩通信助理包- 云盘版（立即生效）-湖北-10元AA。用户反映沃助理扣费问题，经核实拓见科技(深圳)有限公司武汉分公司(宜昌)于 2023-06-07 16:48:43 通过电话营销的方式推荐用户开通沃助理业务，已取消，考虑用户感知，申请退23.6-10月费用，合计45元； 另用户反馈开通20元 5GB AR彩铃酷趣会员5G加油包(湖北)的问题，用户订购产品名称为：20元 5GB AR彩铃酷趣会员5G加油包(湖北) ，产品代码为49007720，SP标识为 90115 ，推广短信链接订购，订购时间 2023-08-06 17:47:52 ，取消时间： 2023-10-20 12:20:37 ，累计产生费用共计60元，有二次确认过程，不存在订购违规现象。考虑客户使用感知，网站方已取消屏蔽，并申请退23.8-10月费用，合计60元，以上合计105元，24小时到帐，此费用不可打印发票，满意。另用户反馈流量扣费问题，已跟用户解释清楚，已为用户办理2I迁转畅越专属1元省内流量包30GB*12个月(湖北)（立即生效），满意。</t>
  </si>
  <si>
    <t>BL202310201332171314</t>
  </si>
  <si>
    <t>李天凤</t>
  </si>
  <si>
    <t>2023-10-20 14:57:13</t>
  </si>
  <si>
    <t>15549303905命中精准预判服务场景:[65岁以上老人]&amp;#13;&amp;#10;用户反馈：:10016营销问题&amp;#13;&amp;#10;属于：:要求禁呼屏蔽10016&amp;#13;&amp;#10;判断省分:湖北&amp;#13;&amp;#10;:办理失败&amp;#13;&amp;#10;:老人在用请帮忙屏蔽10016谢谢前台无此操作权限谢谢&amp;#13;</t>
  </si>
  <si>
    <t>TS202310191937240007</t>
  </si>
  <si>
    <t>2023-10-20 09:17:50</t>
  </si>
  <si>
    <t>&amp;#13;&amp;#10;高级模板内容：&amp;#13;&amp;#10;投诉问题描述:用户来电要求取消订单1963101279043501订购号码13177091311，查看到用户是审核退单，解释不认可，要求取消&amp;#13;&amp;#10;用户要求:尽快处理回复&amp;#13;</t>
  </si>
  <si>
    <t>TS202310191528430105</t>
  </si>
  <si>
    <t>2023-10-20 09:02:43</t>
  </si>
  <si>
    <t>高级模板内容：&amp;#10;投诉问题描述:用户来电表示自己有没有激活的号码，前台已按流程解释，用户不认可&amp;#10;用户身份证号码:362422197509080054&amp;#10;用户要求:用户要求核实处理</t>
  </si>
  <si>
    <t>ZX202310191807000924</t>
  </si>
  <si>
    <t>2023-10-20 14:00:57</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</si>
  <si>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无法发送&amp;#13;&amp;#10;:等待下发&amp;#13;&amp;#10;:用户描述自己有无法发给移动用户了，但是发别的电信联通都正常，请求后台处理谢谢，前台无法打开短消息统一报表系统，请求后台处理谢谢&amp;#13;</t>
  </si>
  <si>
    <t>ZX202310191805350911</t>
  </si>
  <si>
    <t>2023-10-20 11:19:13</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</si>
  <si>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无法发送&amp;#13;&amp;#10;:等待下发&amp;#13;&amp;#10;:&amp;#13;&amp;#10;用户再次反馈给移动用户发送不了短信，用户要求线上尽快处理回复谢谢。已向用户提供前期工单流水号:ZX202310171404550813的联系方式，用户表示会在对应时间联系，但仍需我方协助处理，谢谢。</t>
  </si>
  <si>
    <t>ZX202310191804580905</t>
  </si>
  <si>
    <t>2023-10-20 11:30:21</t>
  </si>
  <si>
    <t>用户来电反映发送短信联通用户可以收到，移动用户收不到。要求我方尽快核实回复处理，谢谢</t>
  </si>
  <si>
    <t>ZX202310191804380904</t>
  </si>
  <si>
    <t>2023-10-20 11:24:51</t>
  </si>
  <si>
    <t>用户对工单流水号:ZX202310171400330772处理不认可表示现在给移动用户发送短信发送不了要求上报后台进行处理解释无效加急谢谢</t>
  </si>
  <si>
    <t>ZX202310191759120875</t>
  </si>
  <si>
    <t>2023-10-20 11:26:15</t>
  </si>
  <si>
    <t>客户来电表示自己给移动号码发短信又无法使用，前期已经来电反映过，详见工单ZX202310171806370339，要求我处再次记录反馈处理，要求直接联系15334054747号码，加急，请协助处理，谢谢</t>
  </si>
  <si>
    <t>ZX202310201515182423</t>
  </si>
  <si>
    <t>07176913728</t>
  </si>
  <si>
    <t>罗辉金</t>
  </si>
  <si>
    <t>#2022重保客户#重保用户参与工信部满意度测评口碑奖励30元&amp;#13;</t>
  </si>
  <si>
    <t>TS202310131301230700</t>
  </si>
  <si>
    <t>2023-10-20 09:18:16</t>
  </si>
  <si>
    <t>案件编号：鄂-20231000003130&amp;#10;受理日期：2023-10-1312:53:18&amp;#10;处理日期：2023-10-1313:00:05&amp;#10;认定员：杨立满&amp;#10;申诉来源：微信&amp;#10;用户地址：湖北省宜昌市当阳市&amp;#10;为什么没经过我本人的同意，给我加了个5G冰其林套餐享24个月六折优惠，现在要求必须取消</t>
  </si>
  <si>
    <t>申辩工单：1.申诉前15日已向企业投诉，仍在处理中。2.客户已撤诉&amp;#10;1. 用户基本信息：客户号码：13098410506、机主姓名：冯明成、入网时间：2019-08-23 11:25:30、入网地点：当阳市阳海波数固代理点(驿站)、当前使用套餐：5G副卡基本套餐(极速服务)、套餐类型：全国套餐&amp;#10;2.前期处理情况：客户反映取消业务的问题。客户10月13日向10010反馈，核查处理中，同步越级申诉。 &amp;#10;3.申诉处理方案：（1）申诉是否属实：部分属实；（2）本次申诉原因及处理方案：经核查，客户参加6折活动的为主卡13040950859，2022-08-26 09:47:57拓见科技(深圳)有限公司武汉分公司(宜昌)电话方式推荐客户主卡13040950859参加“ 5G冰激凌套餐享24个月6折优惠 ”，优惠编码9711490，优惠期2022-09-01至2024-08-31，有录音无二次确认，不知情不完全属实，挽留无效，我司于2023-10-13 17:54:28已协助客户退订6折，客户认可。&amp;#10;4.核查存在的问题分析：（1)存在问题：业务办理无二次确认（2）整改举措：后期规范业务办理二次确认（3）是否属于不知情订制：是，共性管理问题，三种确认方式未上线&amp;#10;5.申诉回复情况：2023-10-13 17:47:41联系客户，客户满意。</t>
  </si>
  <si>
    <t>TS202310160945131774</t>
  </si>
  <si>
    <t>陈振勇</t>
  </si>
  <si>
    <t>2023-10-20 14:27:25</t>
  </si>
  <si>
    <t>申诉流水号：鄂-2023101609236955申诉日期：2023-10-1609:00:36.0申诉内容：首先，在联通办理了fttr套餐1000m的，合约里也没写不给公网ipv4的协议，我找他们经理要，然后本来就后台帮我操作一下的问题，他搞了三四天才搞好，然后我用了一个月，说什么机房升级，公网ipv4就没有了，莫名其妙啊，然后我打电话投诉，找经理，两个人互相踢皮球，现在消息也不回，联通客服说国庆上班了给我处理，直到现在没有任何音讯。分类码：网络网络其他网络域名无法访问</t>
  </si>
  <si>
    <t>申辩工单：1.申诉前15日已向企业投诉，仍在处理中。2.客户已撤诉。&amp;#10;1. 用户基本信息：客户号码：15671066138、机主姓名：陈亮、入网时间：2017-04-25 13:58:04、入网地点：夷陵小溪塔鑫联合作厅(自建他营)、当前使用套餐：5G副卡基本套餐(优享服务)、套餐类型：全国套餐&amp;#10;2.前期处理情况：客户反映公网动态IP的问题。客户10月3日向10010反馈，核查客户宽带071700330414，装机地址宜昌市夷陵区小溪塔镇发展大道萧氏茗邸1栋1单元8楼804， 2023-05-01 18:07:16通过夷陵小溪塔新时空合作厅（自建他营）办理“ FTTR套餐1800元/年（包年趸交）(湖北) ”，优惠编码71205403，协议上已明示仅为客户提供联通内部IP，客户因个人使用原因，要求申请公网动态IP，线下营业厅或在线均无权限直接办理，需客户说明使用用途并承诺正常使用，我司为其申请能否办理，并非推诿不办理，联系客户解释回复，预计7个工作日回复，客户不愿等待，故越级申诉。&amp;#10;3.申诉处理方案：（1）申诉是否属实：属实；（2）本次申诉原因及处理方案：客户经理因个人原因未及时接听回复客户电话，已记录考核。联系客户解释安抚，后台于10月20日08:59回复已为客户成功申请公网动态IP，建议客户重启光猫后再使用，客户表示测试后已可正常使用公网动态IP，后期有问题直接联系我部，客户认可。&amp;#10;4.核查存在的问题分析：（1)存在问题：业务办理不便捷引发客户申诉（2）整改举措：已和客户经理沟通，后期及时响应回复客户，做好问题处理闭环（3）是否属于不知情订制：否&amp;#10;5.申诉回复情况：2023-10-20 11:52:09联系客户，客户满意。</t>
  </si>
  <si>
    <t>TS202310131037232362</t>
  </si>
  <si>
    <t>杨正军</t>
  </si>
  <si>
    <t>2023-10-20 10:32:10</t>
  </si>
  <si>
    <t>案件编号：鄂-20231000003107&amp;#10;受理日期：2023-10-1310:33:21&amp;#10;处理日期：2023-10-1310:34:49&amp;#10;认定员：于东&amp;#10;申诉来源：微信&amp;#10;用户地址：伍家岗区&amp;#10;本人13032748877这个号码，开通套餐后，营业厅不知道在什么情况下给我开通了宽带，并且宽带也没有给我安装，并且给我加了一系列的业务，这些业务我都没有用，前期到营业厅要求取消还是没有处理，现强烈要求取消宽带和其他业务包括网龄合约计划</t>
  </si>
  <si>
    <t>申辩工单：1.申诉前未向企业投诉。2.客户已撤诉&amp;#10;1. 用户基本信息：客户号码：13032748877、机主姓名：杨正军、入网时间：2004-11-25 17:06:45、入网地点：城区东山大道国贸自有营业厅、当前使用套餐：畅越冰激凌5G套餐109元、套餐类型：全国套餐&amp;#10;2.前期处理情况：客户反映取消业务的问题。客户前期未向10010反馈，直接越级申诉。 &amp;#10;3.申诉处理方案：（1）申诉是否属实：部分属实；（2）本次申诉原因及处理方案：经核查，2021-06-25 11:06:15城区正兴代理点电话方式推荐客户办理“ 网龄计划合约 ”，优惠编码63201191，有录音无二次确认。另宽带071703662770为2023-01-16 18:40:44通过宜昌市城区伍家区万达自有营业厅办理，优惠编码68154566，此为虚拟宽带未实装，不知情办理不属实。客户到厅后营业厅进行维系挽留，建议客户保留套餐继续使用，故未第一时间受理业务取消，现客户坚持取消，挽留无效，我部于2023-10-13 17:34:03已协助客户办理宽带注销同时取消网龄计划合约，客户认可。&amp;#10;4.核查存在的问题分析：（1)存在问题：电话营销无二次确认（2）整改举措：后期规范业务办理二次确认（3）是否属于不知情订制：是，共性管理问题，三种确认方式未上线&amp;#10;5.申诉回复情况：2023-10-13 17:28:38联系客户，客户满意。</t>
  </si>
  <si>
    <t>TS202310151301240487</t>
  </si>
  <si>
    <t>郑陈云</t>
  </si>
  <si>
    <t>2023-10-20 12:58:33</t>
  </si>
  <si>
    <t>案件编号：鄂-20231000003364&amp;#10;受理日期：2023-10-1512:56:28&amp;#10;处理日期：2023-10-1513:00:11&amp;#10;认定员：果春香&amp;#10;申诉来源：微信&amp;#10;用户地址：陕西省西安市含元路22号铁路钢材市场&amp;#10;买的流量卡不是很好用,想注销客服说我是合约号不能注销，希望平台可以帮助我处理下，感谢</t>
  </si>
  <si>
    <t>申辩工单：1.申诉前未向企业投诉。2.客户已撤诉&amp;#10;1. 用户基本信息：客户号码：17671274473、机主姓名：郑陈云、入网时间：2023-08-11 15:25:19、入网地点：湖北省宜昌市OMO、当前使用套餐：小天卡-2023、套餐类型：全国套餐&amp;#10;2.前期处理情况：客户反映销户的问题。客户前期未向10010反馈，直接越级申诉。 &amp;#10;3.申诉处理方案：（1）申诉是否属实：属实；（2）本次申诉原因及处理方案：经核查，此卡号归属地为宜昌，客户因人在异地陕西，申请后认为后期使用中业务办理不便捷要求销户，但入网时办理“1元139GB全国流量与100分钟语音包*24月”，合约期 2023-08-11至2025-07-31，入网协议已明示，优惠编码75819345，线上客服无法为其直接办理销户。现客户要求办理销户，挽留无效，已联系客户收集销户委托书和核对证件信息，为其取消合约优惠同时于2023-10-15 13:56:49协助客户成功办理销户，自愿放弃剩余话费，客户认可。&amp;#10;4.核查存在的问题分析：（1)存在问题：无（2）整改举措：无（3）是否属于不知情订制：否&amp;#10;5.申诉回复情况：2023-10-15 13:55:02联系客户，客户满意。</t>
  </si>
  <si>
    <t>TS202310150935241013</t>
  </si>
  <si>
    <t>2023-10-20 12:58:07</t>
  </si>
  <si>
    <t>案件编号：鄂-20231000003314&amp;#10;受理日期：2023-10-1509:20:39&amp;#10;处理日期：2023-10-1509:34:06&amp;#10;认定员：吴婷婷&amp;#10;申诉来源：微信&amp;#10;用户地址：湖北省长阳土家族自治县渔峡口镇沿坪村&amp;#10;不给我办8元全国流量套餐，还不予线上办理，还要我去线下营业厅办理，山区哪有那么容易去一趟</t>
  </si>
  <si>
    <t>申辩工单：1.申诉前未向企业投诉。2.客户已撤诉&amp;#10;1. 用户基本信息：客户号码：17671277284、机主姓名：张鹏、入网时间：2017-03-29 15:47:25、入网地点：湖北省宜昌市OMO、当前使用套餐：腾讯大王卡、套餐类型：全国套餐&amp;#10;2.前期处理情况：客户反映套餐变更的问题。客户前期未向10010反馈，直接越级申诉。 &amp;#10;3.申诉处理方案：（1）申诉是否属实：不属实；（2）本次申诉原因及处理方案：经核查，客户申诉前无拨打10010咨询接触和反馈记录，线上无法办理要求其线下营业厅办理不属实，现联系客户解释沟通，挽留无效，于2023-10-15 10:06:24 已为其办理转资8元流量王次月生效，客户认可。&amp;#10;4.核查存在的问题分析：（1)存在问题：无（2）整改举措：无（3）是否属于不知情订制：否&amp;#10;5.申诉回复情况：2023-10-15 10:04:59联系客户，客户满意。</t>
  </si>
  <si>
    <t>TS202310151652260059</t>
  </si>
  <si>
    <t>金世章</t>
  </si>
  <si>
    <t>2023-10-20 13:03:33</t>
  </si>
  <si>
    <t>案件编号：鄂-20231000003400&amp;#10;受理日期：2023-10-1516:39:45&amp;#10;处理日期：2023-10-1516:51:11&amp;#10;认定员：王卓凡&amp;#10;申诉来源：微信&amp;#10;用户地址：湖北省宜昌市西陵区城东大道16号&amp;#10;当时办理套餐的时候没有告诉我套餐不能取消，现在交了两年多了交不起话费了想改套餐，结果营业厅告诉我说套餐改不了还得交一年，跑了好几个营业厅都没用。套餐内号码18674252971</t>
  </si>
  <si>
    <t>申辩工单：1.申诉前未向企业投诉。2.客户已撤诉&amp;#10;1. 用户基本信息：客户号码：18674252971、机主姓名：金世章、入网时间：2021-09-07 18:29:15、入网地点：城区集团高新区伟腾通讯店、当前使用套餐：畅爽冰激凌5G套餐159元（基础版）、套餐类型：全国套餐&amp;#10;2.前期处理情况：客户反映取消业务的问题。客户前期未向10010反馈，直接越级申诉。 &amp;#10;3.申诉处理方案：（1）申诉是否属实：不属实；（2）本次申诉原因及处理方案：经核查，客户于2021-09-07 18:28:28通过城区集团高新区伟腾通讯店办理“招联分期5G159元直降2300（社会渠道36期）（湖北）”，产品编码91015151，合约期2021-10-01至2024-09-30，如提前解约需支付违约金：客户实际享受优惠月份数 x 客户每月享受的电子券金额，联系客户解释沟通，挽留成功，同意保留套餐继续使用，客户认可。&amp;#10;4.核查存在的问题分析：（1)存在问题：无（2）整改举措：无（3）是否属于不知情订制：否&amp;#10;5.申诉回复情况：2023-10-16 13:48:43联系客户，客户满意。</t>
  </si>
  <si>
    <t>TS202310170940371268</t>
  </si>
  <si>
    <t>2023-10-20 12:04:11</t>
  </si>
  <si>
    <t>申诉流水号：鄂-2023101708244580申诉日期：2023-10-1619:00:09.0申诉内容：申诉人：向清华&amp;#10;&amp;#10;电话：15549368267&amp;#10;&amp;#10;通讯地址：福建省福州市鼓楼区化肥催化剂国家工程研究中心&amp;#10;&amp;#10;邮编：350000&amp;#10;&amp;#10;申诉情况：2023年10月16日下午连续打了五六个电话，收到联通短信，告知存在异常通信或异常使用行为，对我办理号码（15549368267）采取暂停服务，严重影响我正常工作。&amp;#10;&amp;#10;申诉要求：立即对我办理号码15549368267采取正常服务。&amp;#10;&amp;#10;申诉日期：2023年10月16日分类码：服务服务退停擅自停机</t>
  </si>
  <si>
    <t>申辩工单：1.申诉前未向企业投诉。2.客户已撤诉。3.不良信息治理&amp;#10;1. 用户基本信息：客户号码：15549368267、机主姓名：向清华、入网时间：2017-06-18 11:49:50、入网地点：城区盛之沃合作厅、当前使用套餐：4G主副卡业务-语音副卡基本套餐、套餐类型：全国套餐&amp;#10;2.前期处理情况：客户反映局方停机的问题。客户10月16日向10010反馈，核查处理中，同步越级申诉。&amp;#10;3.申诉处理方案：（1）申诉是否属实：属实；（2）本次申诉原因及处理方案：经核查，根据《十三部门关于印发&lt;综合整治骚扰电话专项行动方案&gt;的通知》文件规定，客户因集团鹰眼静默突增模型于2023-10-16 17:28:25首次局方停机，系统于2023-10-16 17:25:22已下发提醒，停机来源于省分模型，需客户提供复机资料审核后复机，后期如相同停机模型，每次复机方式相同。联系客户解释告知，于2023-10-18 12:58:34已协助客户成功复机，客户认可。&amp;#10;4.核查存在的问题分析：（1)存在问题：无（2）整改举措：无（3）是否属于不知情订制：否&amp;#10;5.申诉回复情况：2023-10-18 10:10:01联系客户，客户满意。</t>
  </si>
  <si>
    <t>TS202310151752231265</t>
  </si>
  <si>
    <t>2023-10-20 13:08:07</t>
  </si>
  <si>
    <t>案件编号：鄂-20231000003420&amp;#10;受理日期：2023-10-1517:35:49&amp;#10;处理日期：2023-10-1517:51:07&amp;#10;认定员：汪用霞&amp;#10;申诉来源：微信&amp;#10;用户地址：城东大道16号&amp;#10;霸道合约套餐。强制高套餐消费两年了无法解除合约。用了两年了告诉我解约要违约金，当时都没有给我说明这些问题。我请求无条件解除合约！！</t>
  </si>
  <si>
    <t>申辩工单：1.预处理重单同部-20231000110781。2.客户已撤诉&amp;#10;1. 用户基本信息：客户号码：18674252971、机主姓名：金世章、入网时间：2021-09-07 18:29:15、入网地点：城区集团高新区伟腾通讯店、当前使用套餐：畅爽冰激凌5G套餐159元（基础版）、套餐类型：全国套餐&amp;#10;2.前期处理情况：客户反映取消业务的问题。同部-20231000110781，我司申请并案处理。客户前期未向10010反馈，直接越级申诉。 &amp;#10;3.申诉处理方案：（1）申诉是否属实：不属实；（2）本次申诉原因及处理方案：经核查，客户于2021-09-07 18:28:28通过城区集团高新区伟腾通讯店办理“招联分期5G159元直降2300（社会渠道36期）（湖北）”，产品编码91015151，合约期2021-10-01至2024-09-30，如提前解约需支付违约金：客户实际享受优惠月份数 x 客户每月享受的电子券金额，联系客户解释沟通，挽留成功，同意保留套餐继续使用，客户认可。&amp;#10;4.核查存在的问题分析：（1)存在问题：无（2）整改举措：无（3）是否属于不知情订制：否&amp;#10;5.申诉回复情况：2023-10-16 13:48:43联系客户，客户满意。</t>
  </si>
  <si>
    <t>TS202310141202231377</t>
  </si>
  <si>
    <t>投诉工单（2021版）&gt;&gt;融合&gt;&gt;【网络使用】宽带网络&gt;&gt;网速慢</t>
  </si>
  <si>
    <t>冯军勤</t>
  </si>
  <si>
    <t>2023-10-20 14:59:13</t>
  </si>
  <si>
    <t>主办单位：湖北&amp;#10;客户类别：星级客户&amp;#10;10010是否打通：是&amp;#10;是否二次致电10015：是&amp;#10;是否联系：是&amp;#10;升级倾向：无&amp;#10;号码归属省：湖北&amp;#10;SVIP等级：&amp;#10;预处理名称：宽带故障一键诊断:&amp;#13;&amp;#10;诊断号码类型:宽带&amp;#13;&amp;#10;结合宽带号码的状态及余额，分情况受理:不欠费且状态正常&amp;#13;&amp;#10;询问问题类型:网速慢&amp;#13;&amp;#10;诊断情况:诊断无异常&amp;#13;&amp;#10;路由器是否存在虚接或连接处接触不良:不存在&amp;#13;&amp;#10;建议客户使用电脑直接连接光猫，尝试单机能否正常上网:不正常&amp;#13;&amp;#10;引导用户重启光猫:不认可&amp;#13;&amp;#10;是否有突发故障:无突发故障&amp;#13;&amp;#10;光猫上的LOS灯是否常亮红灯:否或者不清楚&amp;#13;&amp;#10;为用户清理缓存:不同意或清在线仍不行&amp;#13;&amp;#10;宽带装机地址：湖北省宜昌市西陵区宜昌联通CBSS项目专用CPE地址备注:用户来电反映宽带上网很慢，要求尽快联系维修处理，自从换低套餐网速就变慢了，请协助处理！&amp;#13;</t>
  </si>
  <si>
    <t>"固网通信质量：①客户基本资料：业务号码：13032734222、客户姓名：冯军勤、套餐情况：&amp;#10;畅越全国冰激凌套餐-198元档；客户反映宽带网慢问题； &amp;#10;②首次联系客户时间：2023-10-14 11:32:48&amp;#10;③投诉核查处理情况：收到贵部转办，我司立即组织核查，经核实已发区域负责人协助处理。&amp;#10;④答复客户时间及客户满意度评价：根据上述核实情况，我司于2023-10-14 11:32:48联系客户满意，回单人：田群、联系方式：07176921001&amp;#10;⑤投诉核查关联材料：无。</t>
  </si>
  <si>
    <t>GZ202310201732351736</t>
  </si>
  <si>
    <t>071700174541</t>
  </si>
  <si>
    <t>龚传新</t>
  </si>
  <si>
    <t>2023-10-20 21:38:00</t>
  </si>
  <si>
    <t>071700174541命中精准预判服务场景:[65岁以上老人]&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用户表示电视无法观看，要求上门处理</t>
  </si>
  <si>
    <t>GZ202310201709521542</t>
  </si>
  <si>
    <t>071700124570</t>
  </si>
  <si>
    <t>陶宏超</t>
  </si>
  <si>
    <t>2023-10-20 20:10:53</t>
  </si>
  <si>
    <t>#2022重保客户#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枝江市马家店街道中桥村中桥村三组46号周边</t>
  </si>
  <si>
    <t>TS202310132133401018</t>
  </si>
  <si>
    <t>071701012680</t>
  </si>
  <si>
    <t>刘海洋</t>
  </si>
  <si>
    <t>2023-10-20 10:34:28</t>
  </si>
  <si>
    <t>【2022年上工信部测评重保用户】判断省份:湖北&amp;#10;:移网上网慢&amp;#10;获取参数:&amp;#10;获取历史工单:有历史工单&amp;#10;:无在途工单&amp;#10;:下一步&amp;#10;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amp;#10;:下一步&amp;#10;node_255:&amp;#10;::不同意/已配置&amp;#10;:在湖北&amp;#10;:所有APP&amp;#10;:长期&amp;#10;:网络无异常&amp;#10;:1、受理流水号：;2、受理号码：13487285274;3、主叫号码：13487285274;4、被叫号码：;5、客户姓名：刘海洋;6、客户级别：四星用户;7、用户归属地：宜昌市;8、受理员工工号：hubXN23ZH9638;9、手机厂商：;10、投诉渠道：10010客服热线;11、投诉打点范围：0.5千米;12、投诉地址：宜昌市-西陵区:汇金花园【港窑路28号】;13、网格ID：191221;14、网格名称：YC_A_湖北省宜昌市西陵区网格_191221;15、经度：111.314315;16、纬度：30.691870;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数据;22、室内或室外：室外;23、手机信号强弱：满格;24、用户周边使用情况：个别发生;25、主工单流水号：hub169720394190092636;26、语音业务类型：;27、数据业务类型：上网速度慢;28、用户是否接受解释：否;29、公告类型：网络信息;30、基站ID：117.1005415;31、基站名称：117.1005415;32、其它地方是否正常使用：否;33、之前是否可以正常使用：否;</t>
  </si>
  <si>
    <t>固网质量：湖北省宜昌市西陵区南苑街道苏家榜社区港窑路11号中南冶勘14栋1单元2楼108AA.用户反映上网慢问题，联系用户表示暂时不在家，已加微信，表示方便时候自己联系师傅处理。后期有问题可以直接联系师傅处理，客户表示知晓。</t>
  </si>
  <si>
    <t>GZ202310201700471491</t>
  </si>
  <si>
    <t>071704209092</t>
  </si>
  <si>
    <t>杨吴君</t>
  </si>
  <si>
    <t>2023-10-20 18:48:20</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</si>
  <si>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宽带无法上网需要专人上门维修要求今天上门需要工作</t>
  </si>
  <si>
    <t>TS202310181809000742</t>
  </si>
  <si>
    <t>2023-10-20 15:14:13</t>
  </si>
  <si>
    <t>&amp;#13;&amp;#10;高级模板内容：&amp;#13;&amp;#10;投诉问题描述:对已报障但是无人联系维修，表示投诉&amp;#13;&amp;#10;宽带账号:未提供&amp;#13;&amp;#10;故障现象:无法上网&amp;#13;&amp;#10;故障地址:湖北宜昌市白杨镇青年公寓&amp;#13;&amp;#10;故障时间:2023-10-14&amp;#13;&amp;#10;用户要求:尽快安排人员上门维修&amp;#13;</t>
  </si>
  <si>
    <t>固网质量：湖北宜昌市白杨镇青年公寓AA.我部联系他公司负责人告知网已经好了，联系无人接听，已短信告知，如有疑问可在工作时间（08:30-12:00；14:00-17:30）联系07176921001、13032700872宜昌联通投诉处理中心。如用户咨询，请前台10010话务中心代为解释，谢谢</t>
  </si>
  <si>
    <t>TS202310181650231629</t>
  </si>
  <si>
    <t>07177209335</t>
  </si>
  <si>
    <t>2023-10-20 16:26:29</t>
  </si>
  <si>
    <t>【2022年上工信部测评重保用户】判断省分:湖北&amp;#13;&amp;#10;:传入参数&amp;#13;&amp;#10;是否本地本网用户:是&amp;#13;&amp;#10;是否停机:正常&amp;#13;&amp;#10;请到业务通知判断是否群障:否&amp;#13;&amp;#10;::&amp;#13;&amp;#10;&amp;#13;&amp;#10;高级模板内容：&amp;#13;&amp;#10;投诉问题描述:客户来电称，固话无法正常使用，多次提示：仅限紧急呼叫，已解释，客户不认可，称自己已经换了新的设备还是这样，请协助处理谢谢&amp;#13;&amp;#10;故障现象:其他:/&amp;#13;&amp;#10;故障地址:宜昌市夷陵区市场监督管理局东城试验区市场监管所&amp;#13;&amp;#10;故障时间:2023-10-01&amp;#13;&amp;#10;是否更换设备:是&amp;#13;&amp;#10;用户要求:客户来电称，固话无法正常使用，多次提示：仅限紧急呼叫，已解释，客户不认可，称自己已经换了新的设备还是这样，请协助处理谢谢&amp;#13;</t>
  </si>
  <si>
    <t>固网质量：宜昌市夷陵区市场监督管理局东城试验区市场监管所AA.用户反映固话无法正常使用经核实已发区域负责人协助处理，用户知晓</t>
  </si>
  <si>
    <t>GZ202310201613211161</t>
  </si>
  <si>
    <t>071700042682</t>
  </si>
  <si>
    <t>马建军</t>
  </si>
  <si>
    <t>2023-10-20 22:05:04</t>
  </si>
  <si>
    <t>#2022重保客户#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西陵区南苑街道南苑社区南苑社区港窑路25号3栋1单元3楼303</t>
  </si>
  <si>
    <t>GZ202310201410390378</t>
  </si>
  <si>
    <t>071700572737</t>
  </si>
  <si>
    <t>刘祯全</t>
  </si>
  <si>
    <t>2023-10-20 15:14:25</t>
  </si>
  <si>
    <t>#2022重保客户#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长阳县龙舟坪镇实验小学东风岭路13-1周边</t>
  </si>
  <si>
    <t>GZ202310201341020136</t>
  </si>
  <si>
    <t>071700088873</t>
  </si>
  <si>
    <t>黎黎</t>
  </si>
  <si>
    <t>2023-10-20 17:30:22</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</si>
  <si>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光猫终端能力与签约速率不匹配;&amp;#13;&amp;#10;设备收发光功率是否异常:无异常;&amp;#13;&amp;#10;:&amp;#13;&amp;#10;&amp;#13;&amp;#10;高级模板内容：&amp;#13;&amp;#10;问题（现象）描述:宽带无法使用&amp;#13;&amp;#10;故障时间:2023-10-20&amp;#13;&amp;#10;服务状态是否正常:是&amp;#13;&amp;#10;设备灯显示:正常&amp;#13;&amp;#10;错误代码:无&amp;#13;&amp;#10;是否重启设备:已重启未恢复&amp;#13;&amp;#10;装机地址:湖北省宜昌市东山开发区石板村汽车交易市场1栋玖伍淘车周边&amp;#13;&amp;#10;用户要求:用户要求今天派人上门连一下网线&amp;#13;</t>
  </si>
  <si>
    <t>GZ202310201331570052</t>
  </si>
  <si>
    <t>07176920682</t>
  </si>
  <si>
    <t>湖北力特土工材料有限公司</t>
  </si>
  <si>
    <t>2023-10-20 19:59:21</t>
  </si>
  <si>
    <t>#2022重保客户#判断省分:湖北&amp;#13;&amp;#10;:传入参数&amp;#13;&amp;#10;是否本地本网用户:是&amp;#13;&amp;#10;是否停机:正常&amp;#13;&amp;#10;请到业务通知判断是否群障:否&amp;#13;&amp;#10;::&amp;#13;&amp;#10;无法通话，用户要求5点之前上门处理</t>
  </si>
  <si>
    <t>GZ202310201331000044</t>
  </si>
  <si>
    <t>071704060356</t>
  </si>
  <si>
    <t>郑桂萍</t>
  </si>
  <si>
    <t>2023-10-20 16:07:09</t>
  </si>
  <si>
    <t>#断卡行动#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表示要分个wifi，要报故障，尽快安排师傅上门处理并回复</t>
  </si>
  <si>
    <t>GZ202310201322022476</t>
  </si>
  <si>
    <t>2023-10-20 14:29:15</t>
  </si>
  <si>
    <t>按处理结果向用户解释:是&amp;#13;&amp;#10;node_41:&amp;#13;&amp;#10;判断省分:除甘肃外&amp;#13;&amp;#10;获取历史工单:无工单&amp;#13;&amp;#10;判断省分:其他省分&amp;#13;&amp;#10;填写以下内容:下一步&amp;#13;&amp;#10;判断省分:其他省分&amp;#13;&amp;#10;问题发生时间：今天；问题发生地点：湖北省宜昌市宜都市双城路杨金范村吴家湾；问题现象：联通的光缆线在用户的厂房里要求改一下线路谢谢；用户具体要求：联通的光缆线在用户的厂房里要求改一下线路谢谢;联系电话：'13289888823':&amp;#13;</t>
  </si>
  <si>
    <t>GZ202310201309292401</t>
  </si>
  <si>
    <t>071700715702</t>
  </si>
  <si>
    <t>高丽</t>
  </si>
  <si>
    <t>2023-10-20 16:14:21</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</si>
  <si>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路由器能力不匹配;&amp;#13;&amp;#10;:宽带无法上网需要专人上门维修</t>
  </si>
  <si>
    <t>GZ202310201256122307</t>
  </si>
  <si>
    <t>071703382161</t>
  </si>
  <si>
    <t>李柏阳</t>
  </si>
  <si>
    <t>2023-10-20 15:52:00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</si>
  <si>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电脑无法上网，刷新无效，尽快安排师傅上门处理并回复</t>
  </si>
  <si>
    <t>GZ202310201231462085</t>
  </si>
  <si>
    <t>071700375537</t>
  </si>
  <si>
    <t>刘思语</t>
  </si>
  <si>
    <t>2023-10-20 16:34:34</t>
  </si>
  <si>
    <t>#2022重保客户#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夷陵区分乡镇分乡场村分乡场村敬存路96-1号周边</t>
  </si>
  <si>
    <t>GZ202310201228542057</t>
  </si>
  <si>
    <t>071700260322</t>
  </si>
  <si>
    <t>2023-10-20 15:24:34</t>
  </si>
  <si>
    <t>无法打开网页&amp;#10;装机地址：湖北省宜昌市宜都市陆城街道红春社区纺织路小区纺织路25号</t>
  </si>
  <si>
    <t>GZ202310201225162021</t>
  </si>
  <si>
    <t>071700088923</t>
  </si>
  <si>
    <t>万鹏</t>
  </si>
  <si>
    <t>2023-10-20 16:56:16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</si>
  <si>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网速慢，达不到1000M，要师傅去测速处理。</t>
  </si>
  <si>
    <t>GZ202310201211191902</t>
  </si>
  <si>
    <t>071700109343</t>
  </si>
  <si>
    <t>杨映红</t>
  </si>
  <si>
    <t>2023-10-20 16:30:42</t>
  </si>
  <si>
    <t>#2022重保客户#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枝江市马家店街道熊家窑社区沿江大道锦城天下8栋2单元14楼1403</t>
  </si>
  <si>
    <t>GZ202310201209141883</t>
  </si>
  <si>
    <t>071700031012</t>
  </si>
  <si>
    <t>2023-10-20 21:42:05</t>
  </si>
  <si>
    <t>一键诊断过程：&amp;#10;宽带是否有欠费及账号是否异常:CBSS状态正常，AAA状态异常&amp;#10;宽带是否有群体故障告警:无异常&amp;#10;线路是否正常:主干光纤中断&amp;#10;您的宽带网络所连接的主干光纤中断。光猫是否正常:光猫断电/离线&amp;#10;上网速度检测:光猫收发光功率异常&amp;#10;设备收发光功率是否异常:无异常&amp;#10;&amp;#10;故障描述：&amp;#10;103001主干光纤中断&amp;#10;&amp;#10;装机地址：湖北省宜昌市西陵区致祥路片区珍珠路110号1栋1单元2楼104</t>
  </si>
  <si>
    <t>GZ202310201157001779</t>
  </si>
  <si>
    <t>071700021667</t>
  </si>
  <si>
    <t>曾令强</t>
  </si>
  <si>
    <t>2023-10-20 20:06:06</t>
  </si>
  <si>
    <t>#2022重保客户#网速过慢&amp;#10;装机地址：湖北省宜昌市东山开发区梅子娅村发展大道99号清江润城五期58栋2单元27楼2702</t>
  </si>
  <si>
    <t>GZ202310201152061746</t>
  </si>
  <si>
    <t>071701003431</t>
  </si>
  <si>
    <t>熊欢欢</t>
  </si>
  <si>
    <t>2023-10-20 17:56:27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</si>
  <si>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注册闪烁要求尽快联系处理&amp;#13;</t>
  </si>
  <si>
    <t>GZ202310201142041673</t>
  </si>
  <si>
    <t>071700659527</t>
  </si>
  <si>
    <t>汤少兵</t>
  </si>
  <si>
    <t>2023-10-20 15:14:27</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</si>
  <si>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路由器能力不匹配;&amp;#13;&amp;#10;:&amp;#13;&amp;#10;&amp;#13;&amp;#10;高级模板内容：&amp;#13;&amp;#10;问题（现象）描述:用户来电反映宽带从（具体时间10.20）开始（无法上网/网速慢/上网掉线），错误代码（无/具体代码），设备灯显示（红灯/正常），已建议用户重启设备（已重启未恢复/不配合），用户要求尽快上门处理。装机地址（必填湖北省宜昌市秭归县平湖大道金色阳光A栋1单元12楼1204）联系电话（必填071700659527）&amp;#13;&amp;#10;故障时间:2023-10-20&amp;#13;&amp;#10;服务状态是否正常:是&amp;#13;&amp;#10;设备灯显示:红灯&amp;#13;&amp;#10;错误代码:/&amp;#13;&amp;#10;是否重启设备:已重启未恢复&amp;#13;&amp;#10;用户要求:加急&amp;#13;</t>
  </si>
  <si>
    <t>GZ202310201128321582</t>
  </si>
  <si>
    <t>071700003077</t>
  </si>
  <si>
    <t>2023-10-20 11:55:46</t>
  </si>
  <si>
    <t>#2022重保客户#一键诊断过程：&amp;#10;宽带是否有欠费及账号是否异常:CBSS状态正常，AAA状态异常&amp;#10;宽带是否有群体故障告警:无异常&amp;#10;线路是否正常:无异常&amp;#10;光猫是否正常:无异常&amp;#10;上网速度检测:设备收光异常&amp;#10;设备收发光功率是否异常:无异常&amp;#10;&amp;#10;故障描述：&amp;#10;302002局方OLT设备收光功率异常。&amp;#10;&amp;#10;装机地址：湖北省宜昌市伍家区东艳路宜化新天地32栋1单元32楼3204</t>
  </si>
  <si>
    <t>GZ202310201123191554</t>
  </si>
  <si>
    <t>071703901185</t>
  </si>
  <si>
    <t>张淑琴</t>
  </si>
  <si>
    <t>2023-10-20 12:39:00</t>
  </si>
  <si>
    <t>一键诊断过程：&amp;#10;宽带是否有欠费及账号是否异常:CBSS状态正常，AAA状态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伍家岗区伍家岗街道王家河社区夷陵大道386号天域水岸1栋1单元2楼204</t>
  </si>
  <si>
    <t>GZ202310201119271521</t>
  </si>
  <si>
    <t>071701048113</t>
  </si>
  <si>
    <t>雷元贵</t>
  </si>
  <si>
    <t>2023-10-20 14:35:36</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</si>
  <si>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猇亭区古老背街道桐岭社区金岭路80号华语小区1栋1单元1楼101</t>
  </si>
  <si>
    <t>GZ202310201114421485</t>
  </si>
  <si>
    <t>2023-10-20 21:24:11</t>
  </si>
  <si>
    <t>GZ202310201113181473</t>
  </si>
  <si>
    <t>071700098956</t>
  </si>
  <si>
    <t>樊威</t>
  </si>
  <si>
    <t>2023-10-20 12:00:48</t>
  </si>
  <si>
    <t>#2022重保客户##2022重保客户#无法打开网页，家庭断网，无网络信号&amp;#10;装机地址：湖北省宜昌市伍家区东艳路东辰心语E5栋1单元14楼1405</t>
  </si>
  <si>
    <t>GZ202310201111241458</t>
  </si>
  <si>
    <t>071704058250</t>
  </si>
  <si>
    <t>易成粱</t>
  </si>
  <si>
    <t>2023-10-20 13:17:49</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</si>
  <si>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猇亭区古老背街道桐岭社区金岭路80号华语小区8栋1单元5楼501</t>
  </si>
  <si>
    <t>GZ202310201106511427</t>
  </si>
  <si>
    <t>071700041003</t>
  </si>
  <si>
    <t>廖强</t>
  </si>
  <si>
    <t>2023-10-20 11:45:06</t>
  </si>
  <si>
    <t>#2022重保客户##2022重保客户#一键诊断过程：&amp;#10;宽带是否有欠费及账号是否异常:CBSS状态正常，AAA状态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伍家区夷陵大道386号天域水岸1栋1单元28楼2801</t>
  </si>
  <si>
    <t>GZ202310201101211392</t>
  </si>
  <si>
    <t>071700249288</t>
  </si>
  <si>
    <t>周少东</t>
  </si>
  <si>
    <t>2023-10-20 12:30:29</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</si>
  <si>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amp;#13;&amp;#10;&amp;#13;&amp;#10;高级模板内容：&amp;#13;&amp;#10;问题（现象）描述:无法上网&amp;#13;&amp;#10;故障时间:2023-10-20&amp;#13;&amp;#10;服务状态是否正常:是&amp;#13;&amp;#10;设备灯显示:正常&amp;#13;&amp;#10;错误代码:无&amp;#13;&amp;#10;是否重启设备:已重启未恢复&amp;#13;&amp;#10;用户要求:要求维修&amp;#13;</t>
  </si>
  <si>
    <t>GZ202310201054311322</t>
  </si>
  <si>
    <t>071700080751</t>
  </si>
  <si>
    <t>仝警</t>
  </si>
  <si>
    <t>2023-10-20 11:20:13</t>
  </si>
  <si>
    <t>#2022重保客户#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区东艳路东辰心语A区2栋2单元17楼1704</t>
  </si>
  <si>
    <t>GZ202310201053331310</t>
  </si>
  <si>
    <t>071703015860</t>
  </si>
  <si>
    <t>周曼</t>
  </si>
  <si>
    <t>2023-10-20 14:27:53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</si>
  <si>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路由器能力不匹配;&amp;#13;&amp;#10;红灯，要求公司马上派师傅上门检修，回复。&amp;#13;</t>
  </si>
  <si>
    <t>GZ202310201051511293</t>
  </si>
  <si>
    <t>071703511396</t>
  </si>
  <si>
    <t>许琼</t>
  </si>
  <si>
    <t>2023-10-20 13:12:36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</si>
  <si>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网速慢&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用户表示宽带网速慢，前期刷新无效，要求师傅上门处理&amp;#13;</t>
  </si>
  <si>
    <t>GZ202310201050481286</t>
  </si>
  <si>
    <t>071701019687</t>
  </si>
  <si>
    <t>谭家全</t>
  </si>
  <si>
    <t>2023-10-20 14:22:11</t>
  </si>
  <si>
    <t>宽带报障-无法登陆&amp;#10;&amp;#10;装机地址：湖北省宜昌市西陵区葛洲坝街道石子岭社区葛洲坝合作有线宽带IPTV专用</t>
  </si>
  <si>
    <t>GZ202310201050301285</t>
  </si>
  <si>
    <t>07177223698</t>
  </si>
  <si>
    <t>张玉兰</t>
  </si>
  <si>
    <t>2023-10-20 16:05:04</t>
  </si>
  <si>
    <t>不能拨打:湖北省宜昌市夷陵区发展大道117号18栋1单元3102室&amp;#10;&amp;#10;装机地址：湖北省宜昌市夷陵区小溪塔街道冯家湾社区平湖天下一二期1栋1楼宜昌市五一宾馆(平湖天下店)</t>
  </si>
  <si>
    <t>固网质量：湖北省宜昌市夷陵区小溪塔街道冯家湾社区平湖天下一二期1栋1楼宜昌市五一宾馆(平湖天下店)AA.已发固网</t>
  </si>
  <si>
    <t>GZ202310201046551246</t>
  </si>
  <si>
    <t>071700102206</t>
  </si>
  <si>
    <t>张杰</t>
  </si>
  <si>
    <t>2023-10-20 15:26:13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</si>
  <si>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amp;#13;&amp;#10;用户反映宽带无法使用，PON灯闪烁，用户要求马上处理，请处理并回复</t>
  </si>
  <si>
    <t>GZ202310201043561222</t>
  </si>
  <si>
    <t>071703618588</t>
  </si>
  <si>
    <t>扬竹华</t>
  </si>
  <si>
    <t>2023-10-20 11:27:43</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</si>
  <si>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MODEM故障&amp;#10;&amp;#10;装机地址：湖北省宜昌市伍家岗区伍家岗街道江山社区沿江大道218号江山多娇二期13栋6单元3层302</t>
  </si>
  <si>
    <t>GZ202310201041291204</t>
  </si>
  <si>
    <t>071700080607</t>
  </si>
  <si>
    <t>田延春</t>
  </si>
  <si>
    <t>2023-10-20 13:19:24</t>
  </si>
  <si>
    <t>#2022重保客户##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光猫正常，已经刷新重启无法恢复，请尽快处理并回复</t>
  </si>
  <si>
    <t>GZ202310201039411181</t>
  </si>
  <si>
    <t>2023-10-20 10:50:09</t>
  </si>
  <si>
    <t>按处理结果向用户解释:否&amp;#13;&amp;#10;:&amp;#13;&amp;#10;宜昌市夷陵区鸭雀岭镇五龙村5组，光纤掉下去了影响用户出行，要求安排工作人员过去处理，一周不处理就剪掉</t>
  </si>
  <si>
    <t>GZ202310201029251084</t>
  </si>
  <si>
    <t>071704282127</t>
  </si>
  <si>
    <t>段中杰</t>
  </si>
  <si>
    <t>2023-10-20 17:41:26</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</si>
  <si>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用户来电反映宽带和IPTV不能使用，后台显示用户在线，但用户坚持表示手机连接WIFI不能上网，IPTV不能使用，刷新数据重启设备也一样不能使用，要求公司马上派师傅上门检修，回复。&amp;#13;</t>
  </si>
  <si>
    <t>GZ202310201023001023</t>
  </si>
  <si>
    <t>071701007889</t>
  </si>
  <si>
    <t>2023-10-20 11:24:55</t>
  </si>
  <si>
    <t>#2022重保客户##2022重保客户#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西陵区云集街道体育场路社区胜利三路58号710宿舍2栋1单元2楼108</t>
  </si>
  <si>
    <t>GZ202310201013520937</t>
  </si>
  <si>
    <t>071704597749</t>
  </si>
  <si>
    <t>柳林</t>
  </si>
  <si>
    <t>2023-10-20 12:31:10</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</si>
  <si>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后台配置异常您所使用宽带后台配置异常;&amp;#13;&amp;#10;设备收发光功率是否异常:路由器能力不匹配;&amp;#13;&amp;#10;:宽带无法上网需要专人上门维修&amp;#13;</t>
  </si>
  <si>
    <t>GZ202310201011240922</t>
  </si>
  <si>
    <t>071700242881</t>
  </si>
  <si>
    <t>宗剑</t>
  </si>
  <si>
    <t>2023-10-20 12:37:57</t>
  </si>
  <si>
    <t>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伍家区伍临路13号东郡小区25栋1单元26楼2604</t>
  </si>
  <si>
    <t>GZ202310201009220901</t>
  </si>
  <si>
    <t>071700307846</t>
  </si>
  <si>
    <t>2023-10-20 16:10:30</t>
  </si>
  <si>
    <t>GZ202310201000270826</t>
  </si>
  <si>
    <t>071704093155</t>
  </si>
  <si>
    <t>郭文玲</t>
  </si>
  <si>
    <t>2023-10-20 17:22:26</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</si>
  <si>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amp;#13;&amp;#10;高级模板内容：&amp;#13;&amp;#10;问题（现象）描述:无法上网&amp;#13;&amp;#10;故障时间:2023-10-20&amp;#13;&amp;#10;服务状态是否正常:否&amp;#13;&amp;#10;设备灯显示:红灯&amp;#13;&amp;#10;错误代码:无&amp;#13;&amp;#10;是否重启设备:已重启未恢复&amp;#13;&amp;#10;用户要求:要求尽快处理&amp;#13;</t>
  </si>
  <si>
    <t>GZ202310200953040758</t>
  </si>
  <si>
    <t>071703782268</t>
  </si>
  <si>
    <t>桓勇华</t>
  </si>
  <si>
    <t>2023-10-20 21:50:32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</si>
  <si>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用户表示宽带上网很卡，用户表示不满，需要公司尽快处理</t>
  </si>
  <si>
    <t>GZ202310200946110703</t>
  </si>
  <si>
    <t>2023-10-20 15:01:43</t>
  </si>
  <si>
    <t>判断省分:一屏清无资料用户&amp;#13;&amp;#10;用户归属地:&amp;#13;&amp;#10;:宽带&amp;#13;&amp;#10;宽带:&amp;#13;&amp;#10;获取基本信息:&amp;#13;&amp;#10;:是&amp;#13;&amp;#10;:无法上网&amp;#13;&amp;#10;:&amp;#13;&amp;#10;设置参数:&amp;#13;&amp;#10;获取诊断信息:诊断信息空&amp;#13;&amp;#10;诊断信息查询为空:用户表示宽带无法使用，已经多次询问用户，无法提供账户和开户信息，要求师傅直接上门处理，用户表示地址在：湖北省当阳市长坂路112号-1（文化宫旁边，长坂坡大药房）&amp;#13;</t>
  </si>
  <si>
    <t>GZ202310200927560534</t>
  </si>
  <si>
    <t>071700011683</t>
  </si>
  <si>
    <t>邓红强</t>
  </si>
  <si>
    <t>2023-10-20 13:19:50</t>
  </si>
  <si>
    <t>#2022重保客户#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猇亭区金猇路商业三街28-1号周边</t>
  </si>
  <si>
    <t>GZ202310200910520401</t>
  </si>
  <si>
    <t>2023-10-20 13:15:07</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</si>
  <si>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光信号红灯，请尽快处理并回复</t>
  </si>
  <si>
    <t>GZ202310200903360350</t>
  </si>
  <si>
    <t>071701059132</t>
  </si>
  <si>
    <t>熊德阳</t>
  </si>
  <si>
    <t>2023-10-20 10:02:29</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</si>
  <si>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伍家岗区万寿桥街道杨岔路社区丰源小区夷陵大道234号1栋2单元4层401户</t>
  </si>
  <si>
    <t>GZ202310200857510312</t>
  </si>
  <si>
    <t>071700066955</t>
  </si>
  <si>
    <t>刘新生</t>
  </si>
  <si>
    <t>2023-10-20 16:39:14</t>
  </si>
  <si>
    <t>071700066955命中精准预判服务场景:[65岁以上老人]&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机顶盒不能看电视，重启无效，一直红灯，要求师傅尽快上门处理。</t>
  </si>
  <si>
    <t>GZ202310200853370283</t>
  </si>
  <si>
    <t>071701011261</t>
  </si>
  <si>
    <t>周心国</t>
  </si>
  <si>
    <t>2023-10-20 10:58:44</t>
  </si>
  <si>
    <t>#2022重保客户##2022重保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湖北省宜昌市伍家岗区伍家岗街道办白马山社区东艳路东辰心语B3栋2单元10楼1002，iptv看不了，重启无效，请处理回复</t>
  </si>
  <si>
    <t>GZ202310200848510261</t>
  </si>
  <si>
    <t>071703936856</t>
  </si>
  <si>
    <t>乔俊</t>
  </si>
  <si>
    <t>2023-10-20 19:40:00</t>
  </si>
  <si>
    <t>GZ202310200828230151</t>
  </si>
  <si>
    <t>071701011044</t>
  </si>
  <si>
    <t>田银云</t>
  </si>
  <si>
    <t>2023-10-20 14:37:47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</si>
  <si>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光猫红灯，要求师傅上门处理</t>
  </si>
  <si>
    <t>GZ202310200821470117</t>
  </si>
  <si>
    <t>071700085447</t>
  </si>
  <si>
    <t>向瑶</t>
  </si>
  <si>
    <t>2023-10-20 14:37:29</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</si>
  <si>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湖北省宜昌市猇亭区正大路龙燕宾馆，光猫红灯，请尽快联系处理回复</t>
  </si>
  <si>
    <t>GZ202310200819450105</t>
  </si>
  <si>
    <t>071701043173</t>
  </si>
  <si>
    <t>王常碧</t>
  </si>
  <si>
    <t>2023-10-20 22:40:49</t>
  </si>
  <si>
    <t>无法打开网页&amp;#10;装机地址：湖北省宜昌市猇亭区古老背街道桐岭社区金岭路80号华语小区8栋1单元1楼101</t>
  </si>
  <si>
    <t>GZ202310200812230068</t>
  </si>
  <si>
    <t>07174951520</t>
  </si>
  <si>
    <t>张笛</t>
  </si>
  <si>
    <t>2023-10-20 13:01:25</t>
  </si>
  <si>
    <t>#2022重保客户#【2022年上工信部测评重保用户】22年Q3Q4重点客户判断省分:湖北&amp;#13;&amp;#10;:传入参数&amp;#13;&amp;#10;是否本地本网用户:是&amp;#13;&amp;#10;是否停机:正常&amp;#13;&amp;#10;请到业务通知判断是否群障:否&amp;#13;&amp;#10;::&amp;#13;&amp;#10;&amp;#13;&amp;#10;高级模板内容：&amp;#13;&amp;#10;问题（现象）描述:公司固话目前不能打电话&amp;#13;&amp;#10;故障时间:2023-10-20&amp;#13;&amp;#10;服务状态是否正常:是&amp;#13;&amp;#10;装机地址:湖北省宜昌市宜都市鹿城街道长江大道146号&amp;#13;&amp;#10;用户要求:用户要求尽快处理，谢谢&amp;#13;&amp;#10;第二联系电话:13469826509&amp;#13;</t>
  </si>
  <si>
    <t>GZ202310200732592472</t>
  </si>
  <si>
    <t>071704114042</t>
  </si>
  <si>
    <t>王欣</t>
  </si>
  <si>
    <t>2023-10-20 08:53:02</t>
  </si>
  <si>
    <t>#2022重保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湖北省宜昌市当阳市玉阳街道办事处北门村广州路河滨小区1栋3单元周边康戴小区2栋1单元401，IPTV无法使用，重启无效，需要上门处理。</t>
  </si>
  <si>
    <t>GZ202310200315022384</t>
  </si>
  <si>
    <t>071700146128</t>
  </si>
  <si>
    <t>段绍国</t>
  </si>
  <si>
    <t>2023-10-20 13:45:02</t>
  </si>
  <si>
    <t>GZ202310192209441983</t>
  </si>
  <si>
    <t>王少杰</t>
  </si>
  <si>
    <t>2023-10-20 10:38:39</t>
  </si>
  <si>
    <t>通信设备设施及物业问题</t>
  </si>
  <si>
    <t>电线电缆：联系客户表示未反映通信设备问题，满意。</t>
  </si>
  <si>
    <t>GZ202310192206231963</t>
  </si>
  <si>
    <t>071703382598</t>
  </si>
  <si>
    <t>向春</t>
  </si>
  <si>
    <t>2023-10-20 15:50:43</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</si>
  <si>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用户来电反映自己家里宽带无法上网，有强烈投诉倾向，请尽快核实处理，谢谢&amp;#13;&amp;#10;故障时间:2023-10-19&amp;#13;&amp;#10;服务状态是否正常:是&amp;#13;&amp;#10;设备灯显示:正常&amp;#13;&amp;#10;错误代码:无&amp;#13;&amp;#10;是否重启设备:已重启未恢复&amp;#13;&amp;#10;装机地址:湖北省宜昌市伍家岗区伍家乡共谊村东站路碧桂园公园一号6栋1单元20楼2002&amp;#13;&amp;#10;用户要求:有强烈投诉倾向，请尽快核实处理，谢谢&amp;#13;</t>
  </si>
  <si>
    <t>GZ202310192148581904</t>
  </si>
  <si>
    <t>071700077054</t>
  </si>
  <si>
    <t>孔钧科</t>
  </si>
  <si>
    <t>2023-10-20 16:15:34</t>
  </si>
  <si>
    <t>抖音和腾讯新闻、英雄联盟都打不开，网络非常慢&amp;#10;装机地址：湖北省宜昌市伍家岗区万寿桥街道杨岔路社区丰源小区夷陵大道234号3栋1单元6层601户</t>
  </si>
  <si>
    <t>GZ202310192147231895</t>
  </si>
  <si>
    <t>071703108544</t>
  </si>
  <si>
    <t>赵嘉威</t>
  </si>
  <si>
    <t>2023-10-20 09:52:58</t>
  </si>
  <si>
    <t>客户使用手厅一键诊断功能进行宽带故障诊断，诊断结果，故障描述：用校园网无法打开哔哩哔哩相关软件和网页&amp;#10;装机地址：湖北省宜昌市西陵区大学路8号三峡大学(无资源)校园网</t>
  </si>
  <si>
    <t>GZ202310192146031884</t>
  </si>
  <si>
    <t>071701028825</t>
  </si>
  <si>
    <t>李汉云</t>
  </si>
  <si>
    <t>2023-10-20 13:37:49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</si>
  <si>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不能上网，光信号闪红灯，要求师傅尽快上门处理</t>
  </si>
  <si>
    <t>GZ202310192131211810</t>
  </si>
  <si>
    <t>071701051976</t>
  </si>
  <si>
    <t>祁继</t>
  </si>
  <si>
    <t>2023-10-20 13:42:47</t>
  </si>
  <si>
    <t>IPTV内容不完整/无法使用&amp;#10;装机地址：湖北省宜昌市伍家岗区伍家乡前坪村花溪路恒大山水城15栋1单元4楼403</t>
  </si>
  <si>
    <t>GZ202310192124481772</t>
  </si>
  <si>
    <t>071703402192</t>
  </si>
  <si>
    <t>杜忠学</t>
  </si>
  <si>
    <t>2023-10-20 14:18:17</t>
  </si>
  <si>
    <t>071703402192命中精准预判服务场景:[65岁以上老人]&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iptv无法使用，重启无效，用户要求尽快处理，请处理并回复</t>
  </si>
  <si>
    <t>GZ202310192111191698</t>
  </si>
  <si>
    <t>071700056650</t>
  </si>
  <si>
    <t>2023-10-20 16:24:18</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</si>
  <si>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机顶盒无法使用，重启无效，要求师傅明天下午一点到五点上门处理</t>
  </si>
  <si>
    <t>GZ202310192104411657</t>
  </si>
  <si>
    <t>071700960300</t>
  </si>
  <si>
    <t>孙开林</t>
  </si>
  <si>
    <t>2023-10-20 13:46:11</t>
  </si>
  <si>
    <t>#2022重保客户#客户使用手厅一键诊断功能进行宽带故障诊断，诊断结果：1、请致电10010客服热线，为您进一步核查。给您带来的不便，敬请谅解。；2、请您检查光猫光纤接口是否松动、光猫光纤是否弯折，重启光猫，如仍未解决，可点击一键报修，我们尽快为您处理。，故障描述：宽带无法上网&amp;#10;装机地址：湖北省宜昌市远安县鸣凤镇航天社区设计院片区纪士垭巷1-100号1栋周边</t>
  </si>
  <si>
    <t>GZ202310192041491519</t>
  </si>
  <si>
    <t>071700363091</t>
  </si>
  <si>
    <t>黎志明</t>
  </si>
  <si>
    <t>2023-10-20 14:18:23</t>
  </si>
  <si>
    <t>一键诊断过程：&amp;#10;宽带是否有欠费及账号是否异常:无异常&amp;#10;宽带是否有群体故障告警:无异常&amp;#10;线路是否正常:无异常&amp;#10;光猫是否正常:无异常&amp;#10;上网速度检测:设备收光异常&amp;#10;设备收发光功率是否异常:无异常&amp;#10;&amp;#10;故障描述：&amp;#10;302002局方OLT设备收光功率异常。&amp;#10;&amp;#10;装机地址：湖北省宜昌市夷陵区小溪塔街道冯家湾社区长江市场湖光路18-1号1栋1单元5楼501</t>
  </si>
  <si>
    <t>GZ202310192040231501</t>
  </si>
  <si>
    <t>071700992891</t>
  </si>
  <si>
    <t>陈俊杰</t>
  </si>
  <si>
    <t>2023-10-20 11:21:42</t>
  </si>
  <si>
    <t>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远安县鸣凤镇凤山村鸣凤山片区凤山一巷14-5号周边</t>
  </si>
  <si>
    <t>GZ202310192018191331</t>
  </si>
  <si>
    <t>071700206897</t>
  </si>
  <si>
    <t>2023-10-20 13:34:22</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</si>
  <si>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宜都市陆城街道办事处清江社区幸福巷小区清江大道38号</t>
  </si>
  <si>
    <t>GZ202310192011381279</t>
  </si>
  <si>
    <t>071701008653</t>
  </si>
  <si>
    <t>王海峰</t>
  </si>
  <si>
    <t>2023-10-20 15:50:26</t>
  </si>
  <si>
    <t>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伍家区同强路秋语台1栋1单元32楼3204</t>
  </si>
  <si>
    <t>GZ202310192006361228</t>
  </si>
  <si>
    <t>071700365386</t>
  </si>
  <si>
    <t>卢忠民</t>
  </si>
  <si>
    <t>2023-10-20 13:36:13</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</si>
  <si>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WIFI可以使用，但是电视看不了，重启还是一样，错误代码1305要求前往维护&amp;#13;</t>
  </si>
  <si>
    <t>GZ202310191956431149</t>
  </si>
  <si>
    <t>071703495100</t>
  </si>
  <si>
    <t>王俊华</t>
  </si>
  <si>
    <t>2023-10-20 08:57:07</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</si>
  <si>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iptv无法使用，错误代码1302要求安排师傅上门维修，尽快处理并回复&amp;#13;&amp;#10;&amp;#13;</t>
  </si>
  <si>
    <t>GZ202310191939541024</t>
  </si>
  <si>
    <t>071700085471</t>
  </si>
  <si>
    <t>程晓君</t>
  </si>
  <si>
    <t>2023-10-20 20:15:19</t>
  </si>
  <si>
    <t>#2022重保客户#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伍家区港窑路12号运河佳苑1栋2单元6层603户</t>
  </si>
  <si>
    <t>GZ202310191936270991</t>
  </si>
  <si>
    <t>071701030705</t>
  </si>
  <si>
    <t>黄丽丽</t>
  </si>
  <si>
    <t>2023-10-20 21:59:23</t>
  </si>
  <si>
    <t>#2022重保客户#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西陵区南苑街道办杜家坝社区万年村万年嘉苑4栋1单元4楼402</t>
  </si>
  <si>
    <t>GZ202310191924010882</t>
  </si>
  <si>
    <t>071700053060</t>
  </si>
  <si>
    <t>王顺莉</t>
  </si>
  <si>
    <t>2023-10-20 21:24:50</t>
  </si>
  <si>
    <t>#2022重保客户##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路由器能力不匹配;&amp;#13;&amp;#10;:&amp;#13;&amp;#10;网速慢，非常卡，要求师傅上门处理，请处理并回复</t>
  </si>
  <si>
    <t>GZ202310191856110637</t>
  </si>
  <si>
    <t>071700815233</t>
  </si>
  <si>
    <t>魏大强</t>
  </si>
  <si>
    <t>2023-10-20 20:20:09</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</si>
  <si>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无法登陆&amp;#10;&amp;#10;装机地址：湖北省宜昌市当阳市当阳城区营服中心4G-CPE项目卡130-4099-2394号</t>
  </si>
  <si>
    <t>GZ202310191845180546</t>
  </si>
  <si>
    <t>071704351844</t>
  </si>
  <si>
    <t>覃玉慧</t>
  </si>
  <si>
    <t>2023-10-20 19:03:11</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</si>
  <si>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路由器能力不匹配;&amp;#13;&amp;#10;:&amp;#13;&amp;#10;用户表示宽带无法使用，注册灯闪烁，要求公司处理。</t>
  </si>
  <si>
    <t>GZ202310191843560540</t>
  </si>
  <si>
    <t>071701012562</t>
  </si>
  <si>
    <t>屈家万</t>
  </si>
  <si>
    <t>2023-10-20 08:34:59</t>
  </si>
  <si>
    <t>071701012562命中精准预判服务场景:[65岁以上老人]&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iptv无法使用，重启无效，用户要求尽快处理，请处理并回复</t>
  </si>
  <si>
    <t>GZ202310191833400437</t>
  </si>
  <si>
    <t>071701035177</t>
  </si>
  <si>
    <t>曹路</t>
  </si>
  <si>
    <t>2023-10-20 15:18:41</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</si>
  <si>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MODEM故障&amp;#10;&amp;#10;装机地址：湖北省宜昌市西陵区葛洲坝街道石子岭社区葛洲坝合作有线宽带专用</t>
  </si>
  <si>
    <t>GZ202310191828560401</t>
  </si>
  <si>
    <t>071700062937</t>
  </si>
  <si>
    <t>王春蜀</t>
  </si>
  <si>
    <t>2023-10-20 15:43:54</t>
  </si>
  <si>
    <t>#2022重保客户##2022重保客户#071700062937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注册闪烁要求尽快联系处理&amp;#13;</t>
  </si>
  <si>
    <t>GZ202310191824390368</t>
  </si>
  <si>
    <t>071701042881</t>
  </si>
  <si>
    <t>孙胜富</t>
  </si>
  <si>
    <t>2023-10-20 09:21:59</t>
  </si>
  <si>
    <t>#2022重保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amp;#13;&amp;#10;用户反映宽带可以使用，iptv无法使用，重启无效，要求马上处理，请处理并回复</t>
  </si>
  <si>
    <t>GZ202310191800280189</t>
  </si>
  <si>
    <t>071701015365</t>
  </si>
  <si>
    <t>张大燕</t>
  </si>
  <si>
    <t>2023-10-20 15:49:52</t>
  </si>
  <si>
    <t>22年Q3Q4重点客户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路由器能力不匹配;&amp;#13;&amp;#10;:&amp;#13;&amp;#10;&amp;#13;&amp;#10;高级模板内容：&amp;#13;&amp;#10;问题（现象）描述:宽带网络无法使用，电视也无法使用&amp;#13;&amp;#10;故障时间:2023-10-19&amp;#13;&amp;#10;服务状态是否正常:是&amp;#13;&amp;#10;设备灯显示:正常&amp;#13;&amp;#10;错误代码:无&amp;#13;&amp;#10;是否重启设备:已重启未恢复&amp;#13;&amp;#10;用户要求:用户来带反映家庭宽带网络无法使用，电视也看不了了要求我处安排师傅上门处理，请协助谢谢&amp;#13;</t>
  </si>
  <si>
    <t>GZ202310191730492455</t>
  </si>
  <si>
    <t>071700005735</t>
  </si>
  <si>
    <t>康玺军</t>
  </si>
  <si>
    <t>2023-10-20 16:50:19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</si>
  <si>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路由器能力不匹配;&amp;#13;&amp;#10;:用户来电反映宽带不能上网，注册灯闪烁，请处理并回复！&amp;#13;</t>
  </si>
  <si>
    <t>GZ202310191723372400</t>
  </si>
  <si>
    <t>071704011154</t>
  </si>
  <si>
    <t>徐海富</t>
  </si>
  <si>
    <t>2023-10-20 14:03:50</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</si>
  <si>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西陵区云集街道白龙井社区军休所白龙井路15号1栋1单元4层401</t>
  </si>
  <si>
    <t>GZ202310191658042221</t>
  </si>
  <si>
    <t>071703678056</t>
  </si>
  <si>
    <t>鲁旭刚</t>
  </si>
  <si>
    <t>2023-10-20 11:15:50</t>
  </si>
  <si>
    <t>宽带报障-MODEM故障&amp;#10;&amp;#10;装机地址：湖北省宜昌市夷陵区东城城乡统筹发展试验区锦湖社区东方大道万科理想城27栋1单元20楼2001</t>
  </si>
  <si>
    <t>GZ202310191653162178</t>
  </si>
  <si>
    <t>071700051826</t>
  </si>
  <si>
    <t>汪雪飞</t>
  </si>
  <si>
    <t>2023-10-20 12:36:16</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</si>
  <si>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黑屏/蓝屏&amp;#13;&amp;#10;检查接口是否插紧，信号源是否选对:操作未恢复/不认可&amp;#13;&amp;#10;判断省分:其他省分&amp;#13;&amp;#10;向用户解释后用户不认可:&amp;#13;&amp;#10;用户IPTV无法使用，要求师傅上门处理</t>
  </si>
  <si>
    <t>GZ202310191651232164</t>
  </si>
  <si>
    <t>071703942732</t>
  </si>
  <si>
    <t>董智立</t>
  </si>
  <si>
    <t>2023-10-20 10:05:12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</si>
  <si>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用户表示宽带无法使用，需要公司尽快处理</t>
  </si>
  <si>
    <t>GZ202310191626241933</t>
  </si>
  <si>
    <t>071701078125</t>
  </si>
  <si>
    <t>姜嘉</t>
  </si>
  <si>
    <t>2023-10-20 17:30:49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</si>
  <si>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路由器能力不匹配;&amp;#13;&amp;#10;:&amp;#13;&amp;#10;&amp;#13;&amp;#10;高级模板内容：&amp;#13;&amp;#10;问题（现象）描述:宽带无法上网&amp;#13;&amp;#10;故障时间:2023-10-19&amp;#13;&amp;#10;服务状态是否正常:是&amp;#13;&amp;#10;设备灯显示:红灯&amp;#13;&amp;#10;错误代码:无&amp;#13;&amp;#10;是否重启设备:已重启未恢复&amp;#13;&amp;#10;装机地址:湖北省宜昌市伍家岗区大公桥街道大公桥社区夷陵大道华兴小区夷陵大道147号1栋1单元3层301户&amp;#13;&amp;#10;用户要求:上门处理&amp;#13;</t>
  </si>
  <si>
    <t>GZ202310191525211512</t>
  </si>
  <si>
    <t>071700347281</t>
  </si>
  <si>
    <t>范廷秀</t>
  </si>
  <si>
    <t>2023-10-20 13:11:30</t>
  </si>
  <si>
    <t>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路由器能力不匹配;&amp;#13;&amp;#10;:&amp;#13;&amp;#10;&amp;#13;&amp;#10;高级模板内容：&amp;#13;&amp;#10;问题（现象）描述:宽带无法上网&amp;#13;&amp;#10;故障时间:2023-10-01&amp;#13;&amp;#10;服务状态是否正常:是&amp;#13;&amp;#10;设备灯显示:正常&amp;#13;&amp;#10;错误代码:/&amp;#13;&amp;#10;是否重启设备:已重启未恢复&amp;#13;&amp;#10;装机地址:湖北省宜昌市夷陵区东城城乡统筹发展试验区黄金卡社区平湖大道虹桥澜岸1栋2单元12楼1604&amp;#13;&amp;#10;用户要求:安排工作人员查看&amp;#13;</t>
  </si>
  <si>
    <t>GZ202310191242040397</t>
  </si>
  <si>
    <t>071703306132</t>
  </si>
  <si>
    <t>韩国涛</t>
  </si>
  <si>
    <t>2023-10-20 11:42:51</t>
  </si>
  <si>
    <t>无法打开网页&amp;#10;装机地址：湖北省宜昌市西陵区体育场路31号湖北三峡职业技术学院校园网专用</t>
  </si>
  <si>
    <t>GZ202310190906301227</t>
  </si>
  <si>
    <t>071704138151</t>
  </si>
  <si>
    <t>2023-10-20 09:32:45</t>
  </si>
  <si>
    <t>#断卡行动#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t>
  </si>
  <si>
    <t>GZ202310181713520870</t>
  </si>
  <si>
    <t>2023-10-20 09:28:25</t>
  </si>
  <si>
    <t>一键诊断过程：&amp;#10;宽带是否有欠费及账号是否异常:无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夷兴大道91号</t>
  </si>
  <si>
    <t>GZ202310181617210567</t>
  </si>
  <si>
    <t>071700102975</t>
  </si>
  <si>
    <t>张海康</t>
  </si>
  <si>
    <t>2023-10-20 19:04:08</t>
  </si>
  <si>
    <t>GZ202310181534110284</t>
  </si>
  <si>
    <t>071700337166</t>
  </si>
  <si>
    <t>易权华</t>
  </si>
  <si>
    <t>2023-10-20 20:23:29</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</si>
  <si>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夷陵区黄花镇黄花场村黄花场村丁家路46号周边</t>
  </si>
  <si>
    <t>GZ202310181508230157</t>
  </si>
  <si>
    <t>07176911002</t>
  </si>
  <si>
    <t>刘亮</t>
  </si>
  <si>
    <t>2023-10-20 10:36:58</t>
  </si>
  <si>
    <t>不能拨打:湖北省沙洋县拾回桥镇香店村二组号&amp;#10;&amp;#10;装机地址：湖北省宜昌市伍家岗区宝塔河街道办岳家冲社区中南路新华广场商业B02-2栋1号井1楼020101</t>
  </si>
  <si>
    <t>GZ202310181310401864</t>
  </si>
  <si>
    <t>071700375248</t>
  </si>
  <si>
    <t>冉启兰</t>
  </si>
  <si>
    <t>2023-10-20 09:27:51</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</si>
  <si>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MODEM故障&amp;#10;&amp;#10;装机地址：湖北省宜昌市夷陵区夷陵龙泉营服中心4G-CPE项目新号码池</t>
  </si>
  <si>
    <t>GZ202310180858372283</t>
  </si>
  <si>
    <t>071700688595</t>
  </si>
  <si>
    <t>杜北平</t>
  </si>
  <si>
    <t>2023-10-20 21:12:54</t>
  </si>
  <si>
    <t>无法打开网页&amp;#10;装机地址：湖北省宜昌市秭归县茅坪镇金缸城村1组66号周边</t>
  </si>
  <si>
    <t>GZ202310171831402338</t>
  </si>
  <si>
    <t>071701038701</t>
  </si>
  <si>
    <t>曹会武</t>
  </si>
  <si>
    <t>2023-10-20 15:22:48</t>
  </si>
  <si>
    <t>#2022重保客户#网速过慢&amp;#10;装机地址：湖北省宜昌市西陵区葛洲坝街道石子岭社区葛洲坝合作有线宽带专用</t>
  </si>
  <si>
    <t>GZ202310171020231124</t>
  </si>
  <si>
    <t>071700044796</t>
  </si>
  <si>
    <t>2023-10-20 11:59:15</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</si>
  <si>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光猫一个灯都不亮&amp;#13;</t>
  </si>
  <si>
    <t>GZ202310170809020090</t>
  </si>
  <si>
    <t>071704067590</t>
  </si>
  <si>
    <t>吕东汉</t>
  </si>
  <si>
    <t>2023-10-20 15:10:13</t>
  </si>
  <si>
    <t>[65岁以上老人]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宽带无法上网，要求报修&amp;#13;&amp;#10;故障时间:2023-10-17&amp;#13;&amp;#10;服务状态是否正常:是&amp;#13;&amp;#10;设备灯显示:红灯&amp;#13;&amp;#10;错误代码:无&amp;#13;&amp;#10;是否重启设备:已重启未恢复&amp;#13;&amp;#10;用户要求:尽快处理&amp;#13;</t>
  </si>
  <si>
    <t>GZ202310151201090244</t>
  </si>
  <si>
    <t>071700424822</t>
  </si>
  <si>
    <t>邓立君</t>
  </si>
  <si>
    <t>2023-10-20 09:41:31</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</si>
  <si>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五峰县渔洋关镇东西路100-7号民房东西路112</t>
  </si>
  <si>
    <t>GZ202310141635502481</t>
  </si>
  <si>
    <t>071700890403</t>
  </si>
  <si>
    <t>曹卫国</t>
  </si>
  <si>
    <t>2023-10-20 08:07:24</t>
  </si>
  <si>
    <t>ZX202310201630060516</t>
  </si>
  <si>
    <t>秦祖汉</t>
  </si>
  <si>
    <t>2023-10-20 17:11:31</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</si>
  <si>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来电称自己手机局方停机，解释无效，&amp;#13;&amp;#10;用户状态为:局方停机&amp;#13;&amp;#10;停机原因:集团鹰眼监测诈骗停机（异常换机）：首次关停可携带本人有效证件、本机号卡到归属地自营厅核验签署承诺书复机一次&amp;#13;&amp;#10;前台是否按流程解释:是&amp;#13;&amp;#10;用户要求:要求核实处理，谢谢&amp;#13;&amp;#10;第二联系电话:13872536181&amp;#13;</t>
  </si>
  <si>
    <t>ZX202310201335361674</t>
  </si>
  <si>
    <t>邓怀刚</t>
  </si>
  <si>
    <t>2023-10-20 16:11:54</t>
  </si>
  <si>
    <t>:下一步&amp;#13;&amp;#10;判断省分:湖北&amp;#13;&amp;#10;node_134:&amp;#13;&amp;#10;获取入参:&amp;#13;&amp;#10;node_180:&amp;#13;&amp;#10;判断局方停机状态:&amp;#13;&amp;#10;:&amp;#13;&amp;#10;node_223::其他&amp;#13;&amp;#10;:有&amp;#13;&amp;#10;:不认可&amp;#13;&amp;#10;:&amp;#13;&amp;#10;&amp;#13;&amp;#10;高级模板内容：&amp;#13;&amp;#10;投诉问题描述:用户来电要求马上开机，用户不愿意去营业厅，要求在线开机&amp;#13;&amp;#10;用户状态为:局方半停&amp;#13;&amp;#10;停机原因:静默号卡关停模型（风险打标）&amp;#13;&amp;#10;前台是否按流程解释:是&amp;#13;&amp;#10;用户要求:用户来电要求马上开机，用户不愿意去营业厅，要求在线开机，请核实&amp;#13;&amp;#10;第二联系电话:13135818284&amp;#13;</t>
  </si>
  <si>
    <t>ZX202310191725480649</t>
  </si>
  <si>
    <t>2023-10-20 09:32:26</t>
  </si>
  <si>
    <t>【2022年上工信部测评重保用户】:下一步&amp;#10;判断省分:湖北&amp;#10;node_134:&amp;#10;获取入参:&amp;#10;node_180:&amp;#10;判断局方停机状态:&amp;#10;:&amp;#10;node_223::其他原因&amp;#10;判断地市:其他地市&amp;#10;:不认可&amp;#10;:&amp;#10;&amp;#10;高级模板内容：&amp;#10;投诉问题描述:称自己没有在归属地，要求协助复机&amp;#10;用户状态为:局方停机&amp;#10;停机原因:集团鹰眼ZB0007-0006模型停机：首次关停可携带本人有效证件、本机号卡到归属地自营厅核验签署承诺书复机一次。&amp;#10;前台是否按流程解释:是&amp;#10;用户要求:加急处理，复机号码提及投诉&amp;#10;第二联系电话:15346661456</t>
  </si>
  <si>
    <t>ZX202310201113370584</t>
  </si>
  <si>
    <t>2023-10-20 18:04:49</t>
  </si>
  <si>
    <t>:下一步&amp;#13;&amp;#10;判断省分:湖北&amp;#13;&amp;#10;node_134:&amp;#13;&amp;#10;获取入参:&amp;#13;&amp;#10;node_180:&amp;#13;&amp;#10;判断局方停机状态:&amp;#13;&amp;#10;:&amp;#13;&amp;#10;node_223::其他&amp;#13;&amp;#10;:有&amp;#13;&amp;#10;:不认可&amp;#13;&amp;#10;:&amp;#13;&amp;#10;&amp;#13;&amp;#10;高级模板内容：&amp;#13;&amp;#10;投诉问题描述:用户反映对手机局方半停不认可，要求线上复通，请协助处理&amp;#13;&amp;#10;用户状态为:局方半停&amp;#13;&amp;#10;停机原因:本省检出异常号卡，模型编码711001-0001（30天内在中国联通APP自助复通，逾期需前往营业厅办理，原则复机一次）&amp;#13;&amp;#10;前台是否按流程解释:是&amp;#13;&amp;#10;用户要求:用户来电要求线上复通&amp;#13;&amp;#10;第二联系电话:15629093373&amp;#13;</t>
  </si>
  <si>
    <t>号码关停： 本省检出异常号卡，模型编码711001-0001 AA。用户反映号码关停问题，查询号码前期已申请开机两次，已联系客户解释说明，现已为客户申请开机后办理销户，客户表示知晓。</t>
  </si>
  <si>
    <t>ZX202310191638390295</t>
  </si>
  <si>
    <t>李尹</t>
  </si>
  <si>
    <t>2023-10-20 12:47:57</t>
  </si>
  <si>
    <t>【2022年上工信部测评重保用户】&amp;#13;&amp;#10;高级模板内容：&amp;#13;&amp;#10;投诉问题描述:用户对局方停机不认可&amp;#13;&amp;#10;用户状态为:局方半停&amp;#13;&amp;#10;停机原因:本地异常号卡语音半停（机主停机之日起30天内在中国联通APP进行自助复通，如逾期需前往营业厅办理，原则复机一次）&amp;#13;&amp;#10;前台是否按流程解释:是&amp;#13;&amp;#10;用户要求:人在异地要求线上复机&amp;#13;&amp;#10;第二联系电话:19807177453&amp;#13;</t>
  </si>
  <si>
    <t>号码关停：本地异常号卡语音半停AA，根据相关要求进行关停处理。已请其回传一张照片：风险告知书+身份证正面+SIM卡背面照+签字至17671348103宜昌联通微信号，客户知晓</t>
  </si>
  <si>
    <t>ZX202310201406031887</t>
  </si>
  <si>
    <t>2023-10-20 17:32:16</t>
  </si>
  <si>
    <t>[65岁以上老人]:下一步&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用户来电称昨天已经在联通APP上进行二次实人认证，今天还未开通&amp;#13;&amp;#10;用户状态为:局方半停&amp;#13;&amp;#10;停机原因:断卡行动&amp;#13;&amp;#10;前台是否按流程解释:是&amp;#13;&amp;#10;用户要求:用来电要求线上复机，称前次工作人员告知48小时能复通，现在已经超时间了，要求尽快处理。&amp;#13;&amp;#10;第二联系电话:13227288625&amp;#13;</t>
  </si>
  <si>
    <t>号码关停：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 致电未接，已短信答复如需办理可联系我部，如有疑问可在工作时间（08:30-12:00；14:00 -17:30 ）联系07176921001、13032700872宜昌客服。如用户咨询，请前台 10010话务 中心代为解释，谢谢</t>
  </si>
  <si>
    <t>ZX202310201056530429</t>
  </si>
  <si>
    <t>2023-10-20 17:56:04</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</si>
  <si>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用户来电表示号码被暂停服务不认可现在异地&amp;#13;&amp;#10;用户状态为:局方停机&amp;#13;&amp;#10;停机原因:集团鹰眼GoIP模型回访反馈停机：首次关停可携带本人有效证件、本机号卡到归属地自营厅核验签署承诺书复机一次&amp;#13;&amp;#10;前台是否按流程解释:是&amp;#13;&amp;#10;用户要求:复机&amp;#13;&amp;#10;第二联系电话:18157720971&amp;#13;</t>
  </si>
  <si>
    <t>号码关停：集团鹰眼GoIP模型AA。用户反映局方停机问题，经核实，根据相关要求进行关停处理， 目前该号码仅支持注销，不支持复机。已与用户确认后办理销户，满意。</t>
  </si>
  <si>
    <t>ZX202310201256091413</t>
  </si>
  <si>
    <t>王志虹</t>
  </si>
  <si>
    <t>2023-10-20 14:45:12</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</si>
  <si>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反映号码被关停了，但是不在归属地&amp;#13;&amp;#10;用户状态为:局方停机&amp;#13;&amp;#10;停机原因:集团鹰眼监测诈骗停机（异常换机）&amp;#13;&amp;#10;前台是否按流程解释:是&amp;#13;&amp;#10;用户要求:要求我方处理，请尽快核实，谢谢&amp;#13;&amp;#10;第二联系电话:18671604172&amp;#13;</t>
  </si>
  <si>
    <t>ZX202310191708390544</t>
  </si>
  <si>
    <t>2023-10-20 11:29:37</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</si>
  <si>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来电表示手机又被停机了，表示现在要使用，要求立刻复机，要求尽快解决&amp;#13;&amp;#10;用户状态为:局方停机&amp;#13;&amp;#10;停机原因:集团鹰眼监测诈骗停机：首次关停可携带本人有效证件、本机号卡到归属地自营厅核验签署承诺书复机一次&amp;#13;&amp;#10;前台是否按流程解释:是&amp;#13;&amp;#10;用户要求:要求尽快复机&amp;#13;&amp;#10;第二联系电话:13816843683&amp;#13;</t>
  </si>
  <si>
    <t>ZX202310191456531927</t>
  </si>
  <si>
    <t>2023-10-20 10:38:00</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</si>
  <si>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用户来电对本机号码停机状态不认可要求复机&amp;#13;&amp;#10;用户状态为:局方停机&amp;#13;&amp;#10;停机原因:集团鹰眼监测诈骗停机（异常换机）：首次关停可携带本人有效证件、本机号卡到归属地自营厅核验签署承诺书复机一次&amp;#13;&amp;#10;前台是否按流程解释:是&amp;#13;&amp;#10;用户要求:要求24小时内回复不要中午也不要太晚要明确根据部门哪一条哪一款规定告知到自己&amp;#13;&amp;#10;第二联系电话:18671775885&amp;#13;</t>
  </si>
  <si>
    <t>号码关停：集团鹰眼监测诈骗停机（异常换机）AA。已协助开机，回访满意</t>
  </si>
  <si>
    <t>TS202310191006250906</t>
  </si>
  <si>
    <t>王军华</t>
  </si>
  <si>
    <t>2023-10-20 17:59:33</t>
  </si>
  <si>
    <t>#2022重保客户#主办单位：湖北&amp;#10;客户类别：普通客户&amp;#10;10010是否打通：是&amp;#10;是否二次致电10015：是&amp;#10;是否联系：否&amp;#10;升级倾向：&amp;#10;号码归属省：湖北&amp;#10;SVIP等级：&amp;#10;1.问题类型:;&amp;#10;2.投诉类型:其他问题;&amp;#10;3.营业厅地址:;&amp;#10;4.位置信息:;&amp;#10;5.位置发生地:;&amp;#10;6.投诉内容:副卡15549319997号码什么时候恢复正常通话&amp;#10;关联10010客服热线工单流水号:TS202309221535392455</t>
  </si>
  <si>
    <t>号码关停：非实名关停AA&amp;#10;①客户投诉产生的原因：号码关停。 &amp;#10;②客户投诉问题核查情况及解决方案：收到贵部转办后，我司立即组织调查。经核实号码因照片不合规非实名停机AA，经核实根据相关要求进行关停处理。已告知下载中国联通APP—实名制补登记完善资料，拍照时不要出现曝光、缺角、压边的情况，现已审核实通过，满意。&amp;#10; ③客户问题满意度：满意。 &amp;#10;④回单人：潘娥、联系方式：07176921001</t>
  </si>
  <si>
    <t>TS202310191043581763</t>
  </si>
  <si>
    <t>2023-10-20 09:04:55</t>
  </si>
  <si>
    <t>&amp;#13;&amp;#10;高级模板内容：&amp;#13;&amp;#10;投诉问题描述:局方停机&amp;#13;&amp;#10;用户状态为:局方停机&amp;#13;&amp;#10;停机原因:集团鹰眼监测诈骗停机（异常换机）：首次关停可携带本人有效证件、本机号卡到归属地自营厅核验签署承诺书复机一次&amp;#13;&amp;#10;前台是否按流程解释:是&amp;#13;&amp;#10;用户要求:要求复机否则投诉工信部加急&amp;#13;&amp;#10;第二联系电话:13217173072无法提供第二联系方式&amp;#13;</t>
  </si>
  <si>
    <t>号码关停：集团鹰眼监测诈骗停机（异常换机）AA。用户反映停机问题，经核实客户号码停机我司无法联系，且通过搜索客户微信提示账户不存在，若用户再次来电麻烦提供其他联系方式，如有疑问可在工作时间（08:30-12:00；14:00-17:30）致电我司宜昌联通13032700872，或添加此号码微信处理问题。</t>
  </si>
  <si>
    <t>TS202310191630421526</t>
  </si>
  <si>
    <t>2023-10-20 14:26:21</t>
  </si>
  <si>
    <t>&amp;#13;&amp;#10;高级模板内容：&amp;#13;&amp;#10;投诉问题描述:用户来电催促，表示自己都提交资料四五天了一直未有回复，要求我方核查予以一个合理的答复，前台已做安抚不认可，请后台协助处理谢谢！&amp;#13;&amp;#10;前期工单流水号:ZX202310141750421765&amp;#13;&amp;#10;前期工单处理结果:关于您反映问题，需客户回传以下资料：身份证正、反面照，手持证件正面照及开机承诺函至13032700872微信号，审核通过后办理开机。如该号码再次被举报则永久关停，多次联系您未接听，已短信告知您结果，若您来电烦请代为解释或告知您与本地服务监督热线13032700872（工作时间8:30-12:0014:00-17:30工作时间）联系。&amp;#13;&amp;#10;用户要求:用户来电催促，表示自己都提交资料四五天了一直未有回复，要求我方核查予以一个合理的答复，前台已做安抚不认可，请后台协助处理谢谢！&amp;#13;</t>
  </si>
  <si>
    <t>号码关停：系统中停机原因AA。需客户回传以下资料：身份证正、反面照，手持证件正面照及开机承诺函至13032700872微信号，审核通过后办理开机。已审核资料后协助开机，回访满意</t>
  </si>
  <si>
    <t>ZX202310191732340703</t>
  </si>
  <si>
    <t>2023-10-20 12:51:19</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</si>
  <si>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局方停机&amp;#13;&amp;#10;用户状态为:局方停机&amp;#13;&amp;#10;停机原因:集团鹰眼诈骗-图数据库通联模型&amp;#13;&amp;#10;前台是否按流程解释:是&amp;#13;&amp;#10;用户要求:在线复机，不愿前往归属地营业厅，请协助处理，谢谢，&amp;#13;&amp;#10;第二联系电话:15871567976&amp;#13;</t>
  </si>
  <si>
    <t>号码关停：集团鹰眼诈骗-图数据库通联模型AA，根据相关要求进行关停处理。已请其回传一张照片：风险告知书+身份证正面+SIM卡背面照+签字至17671348103宜昌联通微信号，客户知晓</t>
  </si>
  <si>
    <t>ZX202310191341541445</t>
  </si>
  <si>
    <t>向启胜</t>
  </si>
  <si>
    <t>2023-10-20 09:26:33</t>
  </si>
  <si>
    <t>:下一步&amp;#13;&amp;#10;判断省分:湖北&amp;#13;&amp;#10;node_134:&amp;#13;&amp;#10;获取入参:&amp;#13;&amp;#10;node_180:&amp;#13;&amp;#10;判断局方停机状态:&amp;#13;&amp;#10;:&amp;#13;&amp;#10;node_223::其他&amp;#13;&amp;#10;:无&amp;#13;&amp;#10;:小于30天&amp;#13;&amp;#10;:不认可&amp;#13;&amp;#10;:&amp;#13;&amp;#10;&amp;#13;&amp;#10;高级模板内容：&amp;#13;&amp;#10;投诉问题描述:用户对本机号码被局方停机不认可，建议用户通过APP自助复通，用户不愿，要求直接复机，不然就给自己销户，不用了&amp;#13;&amp;#10;用户状态为:局方半停&amp;#13;&amp;#10;停机原因:新入网未正常使用半停（机主停机之日起30天内手厅自助复通，如逾期前往营业厅办理，原则复机一次）&amp;#13;&amp;#10;前台是否按流程解释:是&amp;#13;&amp;#10;用户要求:要求直接复机，不然就给自己销户，不用了&amp;#13;&amp;#10;第二联系电话:未提供&amp;#13;</t>
  </si>
  <si>
    <t>号码关停：新入网未正常使用半停AA。经核实，用户号码新入网未正常使用半停：机主停机之日起30天内手厅自助复通，如逾期前往营业厅办理，原则复机一次）。因用户在异地无法到厅复通， 已请客户回传以下资料：身份证正、SIM卡及开机承诺函至13032700872微信号，审核通过后办理开机。如该号码再次被举报则永久关停，用户满意</t>
  </si>
  <si>
    <t>ZX202310201021280118</t>
  </si>
  <si>
    <t>乔春和</t>
  </si>
  <si>
    <t>2023-10-20 11:32:08</t>
  </si>
  <si>
    <t>:下一步&amp;#13;&amp;#10;判断省分:湖北&amp;#13;&amp;#10;node_134:&amp;#13;&amp;#10;获取入参:&amp;#13;&amp;#10;node_180:&amp;#13;&amp;#10;判断局方停机状态:&amp;#13;&amp;#10;:&amp;#13;&amp;#10;node_223::其他&amp;#13;&amp;#10;:无&amp;#13;&amp;#10;:小于30天&amp;#13;&amp;#10;:不认可&amp;#13;&amp;#10;:&amp;#13;&amp;#10;&amp;#13;&amp;#10;高级模板内容：&amp;#13;&amp;#10;投诉问题描述:用户来电反馈对局方停机不认可，已建议归属地自营厅申请复机，不接受，表示人在（外地），要求后台复机，请协助处理！&amp;#13;&amp;#10;用户状态为:局方半停&amp;#13;&amp;#10;停机原因:本省检出异常号卡，模型编码711001-0001（30天内在中国联通APP自助复通，逾期需前往营业厅办理，原则复机一次）&amp;#13;&amp;#10;前台是否按流程解释:是&amp;#13;&amp;#10;用户要求:在线复机&amp;#13;&amp;#10;第二联系电话:无&amp;#13;</t>
  </si>
  <si>
    <t>号码关停本省检出异常号卡，模型编码711001-0001AA。经核实，用户号码本省检出异常号卡，模型编码711001-0001：（30天内在中国联通APP自助复通，逾期需前往营业厅办理，原则复机一次）。根据相关要求进行关停处理。因用户在异地无法到厅复通， 已请客户回传以下资料：身份证正、SIM卡及开机承诺函至13032700872微信号，审核通过后办理开机。如该号码再次被举报则永久关停，用户满意</t>
  </si>
  <si>
    <t>ZX202310191522312130</t>
  </si>
  <si>
    <t>王志林</t>
  </si>
  <si>
    <t>2023-10-20 14:51:19</t>
  </si>
  <si>
    <t>:下一步&amp;#13;&amp;#10;判断省分:湖北&amp;#13;&amp;#10;node_134:&amp;#13;&amp;#10;获取入参:&amp;#13;&amp;#10;node_180:&amp;#13;&amp;#10;判断局方停机状态:&amp;#13;&amp;#10;:&amp;#13;&amp;#10;node_223::其他&amp;#13;&amp;#10;:有&amp;#13;&amp;#10;:不认可&amp;#13;&amp;#10;:&amp;#13;&amp;#10;&amp;#13;&amp;#10;高级模板内容：&amp;#13;&amp;#10;投诉问题描述:13197309744局方半停的原因（工信部12321骚扰被举报号码关停(机主停机之日起30天内在中国联通APP进行自助复通，如逾期需前往营业厅办理，原则复机一次），用户要求我方协助开机。）&amp;#13;&amp;#10;用户状态为:局方半停&amp;#13;&amp;#10;停机原因:工信部12321骚扰被举报号码关停(机主停机之日起30天内在中国联通APP进行自助复通，如逾期需前往营业厅办理，原则复机一次）&amp;#13;&amp;#10;前台是否按流程解释:是&amp;#13;&amp;#10;用户要求:开机&amp;#13;&amp;#10;第二联系电话:15818677736&amp;#13;</t>
  </si>
  <si>
    <t>骚扰关停：经核实，工信部12321涉诈被举报号码，根据相关要求进行关停处理。。因用户在异地无法到厅复通， 已请客户回传以下资料：单位证明盖红章、营业执照盖红章、本人身份证、本机SIM卡及开机承诺函至13032700872微信号，审核通过后办理开机。用户知悉挂机，满意度一般。</t>
  </si>
  <si>
    <t>BL202310191722060046</t>
  </si>
  <si>
    <t>李锦</t>
  </si>
  <si>
    <t>2023-10-20 10:37:29</t>
  </si>
  <si>
    <t>"&gt;业务号码&gt;13207203626；&gt;号码归属地&gt;宜昌；&gt;产品名称&gt;联通爱听-少儿优选20元包，悦心钻石会员-包月-25元；&gt;产品代码&gt;66003008，21002405；&gt;产品编码&gt;6600300800，2100240500；&gt;订购时间&gt;2023-09-2111:42:19，2023-09-2111:17:02；&gt;核查情况&gt;平台故障；&gt;不规范定制分类&gt;平台故障，无法判责；&gt;退费金额&gt;40元，50元；&gt;退费时间&gt;2023-10-20；&gt;投诉内容&gt;&amp;#10;&amp;#10;高级模板内容：&amp;#10;赔付类型：:增值业务争议&amp;#10;CBSS账单扣费名称：:	联通爱听-少儿优选20元包，悦心钻石会员-包月-25元&amp;#10;办理渠道:联通在线定向流量集约平台-小沃科技&amp;#10;赔付月份：:202309-2023年10月&amp;#10;返还倍率:单倍&amp;#10;赔付金额：:90&amp;#10;是否已经取消业务:是&amp;#10;是否承诺退费：:是&amp;#10;用户是否需要回复：:否&amp;#10;用户要求：:用户要求尽快退费</t>
  </si>
  <si>
    <t>BL202310191948021566</t>
  </si>
  <si>
    <t>071700896782</t>
  </si>
  <si>
    <t>曹定</t>
  </si>
  <si>
    <t>2023-10-20 10:19:32</t>
  </si>
  <si>
    <t>&gt;业务号码&gt;071700896782；&gt;号码归属地&gt;宜昌；&gt;产品名称&gt;	那豆少儿；&gt;产品代码&gt;24000390；&gt;产品编码&gt;2400039012；&gt;订购时间&gt;2023-10-1819:59:12；&gt;核查情况&gt;平台故障；&gt;不规范定制分类&gt;平台故障，无法判责；&gt;退费金额&gt;25元；&gt;退费时间&gt;2023-10-20；&gt;投诉内容&gt;&amp;#10;:增值业务费用争议（含炫彩通信助理包云盘版等组合类增值业务）&amp;#10;:固网&amp;#10;:是&amp;#10;:不认可&amp;#10;:小于等于500元，且仅限单倍、月份不超过12个月&amp;#10;:&amp;#10;&amp;#10;高级模板内容：&amp;#10;赔付类型：:增值业务争议&amp;#10;CBSS账单扣费名称：:TV增值-应用-教育&amp;#10;办理渠道:无&amp;#10;赔付月份：:2023年10月&amp;#10;返还倍率:单倍&amp;#10;赔付金额：:25&amp;#10;是否已经取消业务:是&amp;#10;是否承诺退费：:是&amp;#10;用户是否需要回复：:否&amp;#10;用户要求：:用户来电反映自己没有开通过，要求退费。前提已承诺退费，烦请退费，谢谢</t>
  </si>
  <si>
    <t>BL202310191753580463</t>
  </si>
  <si>
    <t>颜建</t>
  </si>
  <si>
    <t>2023-10-20 11:14:43</t>
  </si>
  <si>
    <t>&gt;业务号码&gt;13197317202；&gt;号码归属地&gt;宜昌；&gt;产品名称&gt;奇趣彩铃15元包月；&gt;产品代码&gt;49007867；&gt;产品编码&gt;4900786700；&gt;订购时间&gt;2023-10-1914:53:48；&gt;核查情况&gt;平台故障；&gt;不规范定制分类&gt;平台故障，无法判责；&gt;退费金额&gt;15元；&gt;退费时间&gt;2023-10-20；&gt;投诉内容&gt;22年Q3Q4重点客户判断省分:其他省分&amp;#10;:增值业务争议&amp;#10;判断省分:湖北&amp;#10;:移网&amp;#10;:在补救范围内&amp;#10;:不认可&amp;#10;:小于等于500元，且仅限单倍、月份不超过12个月&amp;#10;:&amp;#10;&amp;#10;高级模板内容：&amp;#10;赔付类型：:增值业务争议&amp;#10;CBSS账单扣费名称：:	增值业务费_增值业务-奇趣彩铃15元包月_增值业务-奇趣彩铃15元包月&amp;#10;办理渠道:自助&amp;#10;赔付月份：:2023年10月&amp;#10;返还倍率:单倍&amp;#10;赔付金额：:15&amp;#10;是否已经取消业务:是&amp;#10;是否承诺退费：:是&amp;#10;用户是否需要回复：:否&amp;#10;用户要求：:经解释使用情况，客户不认可；为维系客户，已承诺24小时内退费，客户满意。</t>
  </si>
  <si>
    <t>BL202310192100352035</t>
  </si>
  <si>
    <t>2023-10-20 11:12:27</t>
  </si>
  <si>
    <t>&gt;业务号码&gt;13207212766；&gt;号码归属地&gt;宜昌；&gt;产品名称&gt;沃阅读知涯升学20元特价包；&gt;产品代码&gt;66002207；&gt;产品编码&gt;6600220700；&gt;订购时间&gt;2023-10-1507:58:05；&gt;核查情况&gt;平台故障；&gt;不规范定制分类&gt;平台故障，无法判责；&gt;退费金额&gt;20元；&gt;退费时间&gt;2023/10/20；&gt;投诉内容&gt;【2022年上工信部测评重保用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沃阅读知涯升学20元特价包&amp;#10;办理渠道:无&amp;#10;赔付月份：:2023年10月&amp;#10;返还倍率:单倍&amp;#10;赔付金额：:20&amp;#10;是否已经取消业务:是&amp;#10;是否承诺退费：:是&amp;#10;用户是否需要回复：:否&amp;#10;用户要求：:退费</t>
  </si>
  <si>
    <t>BL202310201149390093</t>
  </si>
  <si>
    <t>金红波</t>
  </si>
  <si>
    <t>2023-10-20 15:59:14</t>
  </si>
  <si>
    <t>&gt;业务号码&gt;13217273315；&gt;号码归属地&gt;宜昌；&gt;产品名称&gt;手机彩铃精选15元包月；&gt;产品代码&gt;49004938；&gt;产品编码&gt;4900493800；&gt;订购时间&gt;2023-10-1913:03:57；&gt;核查情况&gt;平台故障；&gt;不规范定制分类&gt;平台故障，无法判责；&gt;退费金额&gt;15元；&gt;退费时间&gt;2023-10-20；&gt;投诉内容&gt;&amp;#10;高级模板内容：&amp;#10;赔付类型：:增值业务争议&amp;#10;CBSS账单扣费名称：:手机彩铃精选15元包月&amp;#10;办理渠道:无&amp;#10;赔付月份：:2023年10月&amp;#10;返还倍率:单倍&amp;#10;赔付金额：:15&amp;#10;是否已经取消业务:是&amp;#10;是否承诺退费：:是&amp;#10;用户是否需要回复：:否&amp;#10;用户要求：:要求退费</t>
  </si>
  <si>
    <t>BL202310201251430863</t>
  </si>
  <si>
    <t>王功南</t>
  </si>
  <si>
    <t>2023-10-20 16:20:35</t>
  </si>
  <si>
    <t>&gt;业务号码&gt;13297283215；&gt;号码归属地&gt;宜昌&gt;产品名称&gt;尊享悦读20元包、手机彩铃沃音乐精选10元包月、视频彩铃心悦会员包月15元-3；&gt;产品代码&gt;66001256、49004937、49007442；&gt;产品编码&gt;6600125600、4900493700、4900744200；&gt;订购时间&gt;2023-10-1409:42:27、2023-10-1711:15:07、2023-10-1921:22:49；&gt;核查情况&gt;平台故障；&gt;不规范定制分类&gt;平台故障，无法判责；&gt;退费金额&gt;20元、10元、15元；&gt;退费时间&gt;2023-10-20；&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尊享悦读20元包	手机彩铃沃音乐精选10元包月	视频彩铃心悦会员包月15元-3&amp;#10;SP产品ID/元素ID：:无&amp;#10;办理渠道:无&amp;#10;赔付月份：:2023年10月&amp;#10;返还倍率:单倍&amp;#10;赔付金额：:45&amp;#10;是否已经取消业务:是&amp;#10;是否承诺退费：:是&amp;#10;用户是否需要回复：:否&amp;#10;用户要求：:没有订购要求退费谢谢</t>
  </si>
  <si>
    <t>TS202310200912540573</t>
  </si>
  <si>
    <t>2023-10-20 10:45:28</t>
  </si>
  <si>
    <t>&amp;#13;&amp;#10;高级模板内容：&amp;#13;&amp;#10;投诉问题描述:前期工单：TS202310151436452327处理结果;取消时间为23年10月，6元/月，合计扣费27个月，累计产生费用合计162元，系统查询属SP平台接入，无客服点选操作痕迹，订购方式为集团统一认证平台”短信验证码，有二次确认过程，不存在订购违规现象。考虑您使用感知，网站方已取消屏蔽并于三个工作日内退费162元到账，此费用不可抵扣往月欠费及打印发票，满意。但目前费用未到账，要求我方尽快催促退费&amp;#13;&amp;#10;争议业务名称:频彩铃草原版6元包月&amp;#13;&amp;#10;受理渠道:联通在线-沃音乐-视频彩铃平台&amp;#13;&amp;#10;争议月份: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amp;#13;&amp;#10;争议费用:162&amp;#13;&amp;#10;一线客服在系统里:未取消，请后台协助处理&amp;#13;&amp;#10;是否承诺退费:否&amp;#13;&amp;#10;用户要求:尽快退费并电话告知&amp;#13;</t>
  </si>
  <si>
    <t>计费争议-SP扣费：经核实，用户订购产品名称-视频彩铃草原版6元包月，产品代码为90115，订购时间21.08，取消时间为23年10月，6元/月，合计扣费27个月，累计产生费用合计162元，系统查询属SP平台接入，无客服点选操作痕迹，订购方式为集团统一认证平台” 短信验证码，有二次确认过程，不存在订购违规现象。考虑用户使用感知，网站方已取消屏蔽并于10月20日内162元到账，此费用不可抵扣往月欠费及打印发票，满意。</t>
  </si>
  <si>
    <t>TS202310181727522483</t>
  </si>
  <si>
    <t>2023-10-20 11:40:24</t>
  </si>
  <si>
    <t>&amp;#13;&amp;#10;高级模板内容：&amp;#13;&amp;#10;投诉问题描述:TS202310020909480758，对前期处理不认可，要求退到主卡上13227282079，一个是1680元&amp;#13;&amp;#10;争议业务名称:机听书15元包月产品,&amp;#13;&amp;#10;受理渠道:无&amp;#13;&amp;#10;争议月份:2018年1月&amp;#13;&amp;#10;争议费用:1680&amp;#13;&amp;#10;一线客服在系统里:未取消，请后台协助处理&amp;#13;&amp;#10;是否承诺退费:否&amp;#13;&amp;#10;用户要求:尽快处理&amp;#13;</t>
  </si>
  <si>
    <t>计费争议-SP扣费：手机听书15元包月产品。客户反映被动开通增值业务问题，经核实，客户订购产品名称为手机听书15元包月产品，产品代码为9000025500，SP标识为90000255，订购时间2018-01-26 12:43:00，订购方式为SP接入，取消时间为2023-09-26 10:25:55 ，15元/月，合计扣费42个月，累计产生费用共计630元，有二次确认过程，不存在订购违规现象，已发网站同意退费630元，现金到账。 乐游快线 ，9000160000，90001600，订购时间2018-05-12 12:26:00，订购方式为SP接入，取消时间为2023-09-26 10:25:55，10元/月，合计扣费56个月，累计产生费用共计560元，有二次确认过程，不存在订购违规现象。 已发网站退费1190元，3个工作日内到账，现金方式可打印账单发票，回访满意</t>
  </si>
  <si>
    <t>BL202310191642492073</t>
  </si>
  <si>
    <t>何军</t>
  </si>
  <si>
    <t>2023-10-20 14:36:44</t>
  </si>
  <si>
    <t>&gt;业务号码&gt;15571720220&gt;号码归属地&gt;宜昌；&gt;产品名称&gt;芒果TV10G流量加月会员合约包；&gt;产品代码&gt;80006702；&gt;产品编码&gt;8000670200；&gt;订购时间&gt;2023-09-2908:15:49；&gt;核查情况&gt;平台故障；&gt;不规范定制分类&gt;平台故障，无法判责；&gt;退费金额&gt;19.01元；&gt;退费时间&gt;2023年10月20日&gt;投诉内容&gt;&amp;#10;高级模板内容：&amp;#10;赔付类型：:增值业务争议&amp;#10;CBSS账单扣费名称：:	芒果TV10G流量加月会员合约包&amp;#10;SP产品ID/元素ID：:无&amp;#10;办理渠道:无&amp;#10;赔付月份：:2023年9月、2023年10月&amp;#10;返还倍率:单倍&amp;#10;赔付金额：:38&amp;#10;是否已经取消业务:是&amp;#10;是否承诺退费：:是&amp;#10;用户是否需要回复：:否&amp;#10;用户要求：:退费。</t>
  </si>
  <si>
    <t>TS202310200916250639</t>
  </si>
  <si>
    <t>柴志芳</t>
  </si>
  <si>
    <t>2023-10-20 16:34:40</t>
  </si>
  <si>
    <t>主办单位：湖北&amp;#10;客户类别：普通客户&amp;#10;10010是否打通：否&amp;#10;是否二次致电10015：是&amp;#10;是否联系：否&amp;#10;升级倾向：&amp;#10;号码归属省：湖北&amp;#10;SVIP等级：&amp;#10;1.问题类型:;&amp;#10;2.投诉类型:增值业务费争议;&amp;#10;3.营业厅地址:;&amp;#10;4.位置信息:;&amp;#10;5.位置发生地:;&amp;#10;6.投诉内容:云加速15元，增值业务15元</t>
  </si>
  <si>
    <t>计费争议-SP扣费：云加速（专业版）  21002503 &amp;#10;①客户投诉产生的原因：用户反馈开通云加速（专业版）业务问题，&amp;#10;②客户投诉问题核查情况及解决方案：收到贵部转办后，我司立即组织调查。核实，客户号码18527206215订购产品名称为云加速（专业版），产品代码为21002503 ，SP标识为 98177 ，订购时间 2023-10-19 21:00:43 ，取消时间为2023-10-19 21:15:07，15元/月，合计扣费1个月，累计产生费用共计15元，订购方式为集团统一认证平台” 短信验证码，有二次确认过程，不存在订购违规现象。考虑客户使用感知，网站方已取消屏蔽并于三个工作日内退费15元现金方式到账，此费用不可打印账单发票，满意。&amp;#10;③客户问题满意度：满意&amp;#10;④回单人：潘娥、联系方式：07176921001</t>
  </si>
  <si>
    <t>BL202310200848310216</t>
  </si>
  <si>
    <t>易君明</t>
  </si>
  <si>
    <t>2023-10-20 14:06:28</t>
  </si>
  <si>
    <t>&gt;业务号码&gt;15572703103；&gt;号码归属地&gt;宜昌；&gt;产品名称&gt;乐动彩铃6元包月；&gt;产品代码&gt;49004947；&gt;产品编码&gt;4900494700；&gt;订购时间&gt;2023-10-1920:39:34；&gt;核查情况&gt;平台故障；&gt;不规范定制分类&gt;平台故障，无法判责；&gt;退费金额&gt;6元；&gt;退费时间&gt;2023年10月20日；&gt;投诉内容&gt;&amp;#10;&amp;#10;高级模板内容：&amp;#10;赔付类型：:增值业务争议&amp;#10;CBSS账单扣费名称：:	乐动彩铃6元包月&amp;#10;办理渠道:无&amp;#10;赔付月份：:2023年10月&amp;#10;返还倍率:单倍&amp;#10;赔付金额：:6&amp;#10;是否已经取消业务:是&amp;#10;是否承诺退费：:是&amp;#10;用户是否需要回复：:否&amp;#10;用户要求：:用户称没有办理	&amp;#10;乐动彩铃6元包月，要求退费，请处理</t>
  </si>
  <si>
    <t>BL202310200916320473</t>
  </si>
  <si>
    <t>宋秀桃</t>
  </si>
  <si>
    <t>2023-10-20 15:11:14</t>
  </si>
  <si>
    <t>&gt;业务号码&gt;15972693760；&gt;号码归属地&gt;宜昌；&gt;产品名称&gt;哔哩哔哩15G流量加会员月包；&gt;产品代码&gt;80006723；&gt;产品编码&gt;8000672300；&gt;订购时间&gt;2023-10-1920:05:41；&gt;核查情况&gt;平台故障；&gt;不规范定制分类&gt;平台故障，无法判责；&gt;退费金额&gt;25元；&gt;退费时间&gt;2023/10/20；&gt;投诉内容&gt;赔付类型：:增值业务争议&amp;#10;CBSS账单扣费名称：:-哔哩哔哩15G流量加会员月包&amp;#10;办理渠道:无&amp;#10;赔付月份：:2023年10月&amp;#10;返还倍率:单倍&amp;#10;赔付金额：:25&amp;#10;是否已经取消业务:是&amp;#10;是否承诺退费：:是&amp;#10;用户是否需要回复：:否&amp;#10;用户要求：:请尽快处理</t>
  </si>
  <si>
    <t>BL202310200945440843</t>
  </si>
  <si>
    <t>陈玉平</t>
  </si>
  <si>
    <t>2023-10-20 16:23:14</t>
  </si>
  <si>
    <t>&amp;#13;&amp;#10;高级模板内容：&amp;#13;&amp;#10;需区域二线受理的业务:用户无法提供验证码&amp;#13;&amp;#10;用户需办理业务名称:手机彩铃精选15元包月&amp;#13;&amp;#10;业务办理类型:取消&amp;#13;&amp;#10;业务生效时间:立即生效&amp;#13;&amp;#10;是否已按规范验证用户信息:是&amp;#13;&amp;#10;备注（如开通流量包、语音包请备注清楚当月有效/长期有效）:无&amp;#13;</t>
  </si>
  <si>
    <t>计费争议-SP扣费：用户反映手机彩铃精选15元包月业务开通问题，经核实，客户订购产品名称为手机彩铃精选15元包月，产品代码为 4900493800 ，SP标识为49004938，订购时间 2023-10-20 09:40:53 ，订购方式为 SP接入，取消时间为本月，15元/月，合计扣费1个月，累计产生费用共计15元，有二次确认过程，不存在订购违规现象。考虑客户使用感知，网站方已取消屏蔽并于3个工作日内到账，现金到账，可打印账单发票，回访满意</t>
  </si>
  <si>
    <t>TS202310200810302333</t>
  </si>
  <si>
    <t>李春会</t>
  </si>
  <si>
    <t>2023-10-20 13:33:12</t>
  </si>
  <si>
    <t>[65岁以上老人]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称自己家小孩不小心拿到去点击，导致产生了这么多流量，对此不认可，要求退费&amp;#13;&amp;#10;业务名称:流量计费争议&amp;#13;&amp;#10;争议月份:2023年10月&amp;#13;&amp;#10;争议金额:80&amp;#13;&amp;#10;是否承诺退费:是&amp;#13;&amp;#10;用户要求:已在线承诺用户减免&amp;#13;</t>
  </si>
  <si>
    <t>TS202310201113090882</t>
  </si>
  <si>
    <t>梅宏超</t>
  </si>
  <si>
    <t>2023-10-20 14:26:50</t>
  </si>
  <si>
    <t>22年Q3Q4重点客户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对当前超出流量费用有争议，表示自己没有使用过，要求退还，不愿开通橡皮擦，请尽快核实处理&amp;#13;&amp;#10;业务名称:上网费&amp;#13;&amp;#10;争议月份:2023年10月&amp;#13;&amp;#10;争议金额:19.45&amp;#13;&amp;#10;是否承诺退费:是&amp;#13;&amp;#10;用户要求:要求退还产生的费用。&amp;#13;</t>
  </si>
  <si>
    <t>TS202310201506030801</t>
  </si>
  <si>
    <t>胡世桓</t>
  </si>
  <si>
    <t>2023-10-20 16:16:28</t>
  </si>
  <si>
    <t>[65岁以上老人]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客户来电反映流量太贵了，1个G60元，不认可，要求把超出的流量费用申请退费，麻烦后台老师协助处理下&amp;#13;&amp;#10;争议月份:2023年10月&amp;#13;&amp;#10;争议金额/流量:40&amp;#13;&amp;#10;用户要求:客户来电反映流量太贵了，1个G60元，不认可，要求把超出的流量费用申请退费，麻烦后台老师协助处理下&amp;#13;&amp;#10;备注:、&amp;#13;</t>
  </si>
  <si>
    <t>TS202310201147011667</t>
  </si>
  <si>
    <t>张国柱</t>
  </si>
  <si>
    <t>2023-10-20 14:49:50</t>
  </si>
  <si>
    <t>[65岁以上老人]判断省分:其他省分&amp;#13;&amp;#10;:流量计费争议&amp;#13;&amp;#10;判断省分::未使用过/未使用那么多/用的wifi（产生流量/费用）&amp;#13;&amp;#10;:不认可&amp;#13;&amp;#10;:下一步&amp;#13;&amp;#10;:不符合或不愿意开通&amp;#13;&amp;#10;:未享受&amp;#13;&amp;#10;:下一步&amp;#13;&amp;#10;:大于500&amp;#13;&amp;#10;:&amp;#13;&amp;#10;&amp;#13;&amp;#10;高级模板内容：&amp;#13;&amp;#10;投诉问题描述:用户来电反馈表示有流量乱扣除的现象，前台告知具体事宜情况需要用户在APP进行查询，用户不认可，要求补偿流量，否则一直投诉&amp;#13;&amp;#10;争议月份:2023年10月&amp;#13;&amp;#10;争议金额/流量:0&amp;#13;&amp;#10;用户要求:用户要求补偿流量，请后台协助处理谢谢。&amp;#13;</t>
  </si>
  <si>
    <t>TS202310200919380715</t>
  </si>
  <si>
    <t>周思怡</t>
  </si>
  <si>
    <t>2023-10-20 09:42:29</t>
  </si>
  <si>
    <t>22年Q3Q4重点客户判断省分:湖北&amp;#13;&amp;#10;:流量费争议&amp;#13;&amp;#10;:没有短信通知/延迟&amp;#13;&amp;#10;:不认可&amp;#13;&amp;#10;:下一步&amp;#13;&amp;#10;:不符合或不愿意开通&amp;#13;&amp;#10;:已享受或不在授权范围&amp;#13;&amp;#10;:&amp;#13;&amp;#10;&amp;#13;&amp;#10;高级模板内容：&amp;#13;&amp;#10;投诉问题描述:上网费超出&amp;#13;&amp;#10;争议月份:2023年10月&amp;#13;&amp;#10;争议金额（流量）:10&amp;#13;&amp;#10;是否下发流量短信提醒:是&amp;#13;&amp;#10;用户要求:要求退费&amp;#13;</t>
  </si>
  <si>
    <t>TS202310200840210099</t>
  </si>
  <si>
    <t>刘宝仙</t>
  </si>
  <si>
    <t>2023-10-20 15:17:27</t>
  </si>
  <si>
    <t>【2022年上工信部测评重保用户】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反馈从未开通上网功能对产生的手机上网流量费不认可要求退费，并且关闭上网功能&amp;#13;&amp;#10;业务名称:上网费_手机上网流量费_&amp;#13;&amp;#10;争议月份:2023年10月&amp;#13;&amp;#10;争议金额:150&amp;#13;&amp;#10;是否承诺退费:是&amp;#13;&amp;#10;用户要求:用户要求退费并关闭上网功能，请后台协助处理谢谢。&amp;#13;</t>
  </si>
  <si>
    <t>TS202310192030430714</t>
  </si>
  <si>
    <t>张赟鋆</t>
  </si>
  <si>
    <t>2023-10-20 15:38:36</t>
  </si>
  <si>
    <t>主办单位：湖北&amp;#10;客户类别：普通客户&amp;#10;10010是否打通：否&amp;#10;是否二次致电10015：是&amp;#10;是否联系：否&amp;#10;升级倾向：&amp;#10;号码归属省：湖北&amp;#10;SVIP等级：&amp;#10;1.问题类型:;&amp;#10;2.投诉类型:手机流量费争议;&amp;#10;3.营业厅地址:;&amp;#10;4.位置信息:;&amp;#10;5.位置发生地:;&amp;#10;6.投诉内容:&amp;#10;202310月上网费:60.00&amp;#10;争议金额:60.00</t>
  </si>
  <si>
    <t>TS202310201306070743</t>
  </si>
  <si>
    <t>张安洪</t>
  </si>
  <si>
    <t>2023-10-20 15:17:46</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</si>
  <si>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对上网费，要求退费，前台根据预处理流程承诺退费，请后台协助处理&amp;#13;&amp;#10;业务名称:上网费&amp;#13;&amp;#10;争议月份:2023年10月&amp;#13;&amp;#10;争议金额:8.64&amp;#13;&amp;#10;是否承诺退费:是&amp;#13;&amp;#10;用户要求:用户对上网费，要求退费，前台根据预处理流程承诺退费，请后台协助处理&amp;#13;</t>
  </si>
  <si>
    <t>TS202310191735530552</t>
  </si>
  <si>
    <t>刘星雨</t>
  </si>
  <si>
    <t>2023-10-20 09:25:26</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</si>
  <si>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反映有流量但是产生了流量费用&amp;#13;&amp;#10;业务名称:手机上网流量费_无线接入-上网流量费-国内（本地使用）&amp;#13;&amp;#10;争议月份:2023年10月&amp;#13;&amp;#10;争议金额:20&amp;#13;&amp;#10;是否承诺退费:是&amp;#13;&amp;#10;用户要求:退费&amp;#13;</t>
  </si>
  <si>
    <t>TS202310201242580294</t>
  </si>
  <si>
    <t>郭媛媛</t>
  </si>
  <si>
    <t>2023-10-20 15:26:27</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</si>
  <si>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要求退还流量费，请后台协助处理，谢谢。&amp;#13;&amp;#10;业务名称:上网流量费&amp;#13;&amp;#10;争议月份:2023年10月&amp;#13;&amp;#10;争议金额:90&amp;#13;&amp;#10;是否承诺退费:是&amp;#13;&amp;#10;用户要求:退费&amp;#13;</t>
  </si>
  <si>
    <t>TS202310192251451814</t>
  </si>
  <si>
    <t>韩江</t>
  </si>
  <si>
    <t>2023-10-20 14:11:11</t>
  </si>
  <si>
    <t>【2022年上工信部测评重保用户】用户来电反馈湖北宜昌市三峡大学的校园流量不能使用，使用的都是自己的通用流量，去学校营业厅问了也没有解决，要求登记我方协助处理，请后台核查处理，谢谢</t>
  </si>
  <si>
    <t>计费争议-流量：客户反映流量费用问题。经核实，本月使用校园外流量，产生有 30.16 元流量费用，计费正常无误，考虑客户感知，申请退还本月30.16元流量费用，24小时到帐，此费用无法抵扣往月欠费且不可打印发票，  已发校园营业厅协助添加锁定校园基站，另为您赠送0元10G流量，客户表示知晓。</t>
  </si>
  <si>
    <t>TS202310201004321673</t>
  </si>
  <si>
    <t>郑成果</t>
  </si>
  <si>
    <t>2023-10-20 11:31:51</t>
  </si>
  <si>
    <t>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套外流量计费争议&amp;#13;&amp;#10;争议月份:2023年10月&amp;#13;&amp;#10;争议金额/流量:110&amp;#13;&amp;#10;用户要求:退费&amp;#13;</t>
  </si>
  <si>
    <t>计费争议-流量：客户反映流量扣费的问题。经核实，客户号码为4G全国流量王18元套餐（湖北）套餐，本月共产生流量费用110元，我部已协助开通10元橡皮擦，预计2小时内回溯本月流量费用，并赠送0元10G抽奖流量，当月有效，回访满意</t>
  </si>
  <si>
    <t>TS202310200908410504</t>
  </si>
  <si>
    <t>罗吉祥</t>
  </si>
  <si>
    <t>2023-10-20 14:23:47</t>
  </si>
  <si>
    <t>&amp;#13;&amp;#10;高级模板内容：&amp;#13;&amp;#10;投诉问题描述:用户来电对滴滴卡定向流量不包含滴滴客户端不认可&amp;#13;&amp;#10;渠道名称:网厅&amp;#13;&amp;#10;办理业务名称:定向流量&amp;#13;&amp;#10;页面提示:无&amp;#13;&amp;#10;用户要求:用户要求把滴滴客户端流量加入定向流量里面&amp;#13;</t>
  </si>
  <si>
    <t>计费争议-流量：用户反映滴滴免流问题，经核实，在滴滴司机客户端内，滴滴司机可享受与乘客通话费用全免专属权益，但用户不认可，表示自己在使用滴滴司机客户端时产生了通用流量，已解释免流范围，用户表示知晓。</t>
  </si>
  <si>
    <t>TS202310192020270572</t>
  </si>
  <si>
    <t>陈小辉</t>
  </si>
  <si>
    <t>2023-10-20 13:33:23</t>
  </si>
  <si>
    <t>&amp;#13;&amp;#10;高级模板内容：&amp;#13;&amp;#10;投诉问题描述:用户来电称自己套餐的定向流量，没有进行使用，导致自己消费了35元，用户要求尽快进行退费&amp;#13;&amp;#10;争议月份:2023年10月&amp;#13;&amp;#10;争议金额/流量:35&amp;#13;&amp;#10;用户要求:用户要求尽进行核实进行退费，称自己的专属流量，每次都不好使用，但是扣除自己的通用流量，导致自己流量消费35元，进行退费&amp;#13;&amp;#10;备注:用户要求进行加急处理&amp;#13;</t>
  </si>
  <si>
    <t>计费争议-流量：用户反映流量扣费的问题，经核实23.10月共产生流量扣费35元，账单扣费无误，考虑客户感知，已赠送本月0元5G通用流量，联系无人接听，已短信告知，如有疑问可在工作时间（08:30-12:00；14:00-17:30）联系07176921001、13032700872宜昌联通投诉处理中心。如用户咨询，请前台10010话务中心代为解释，谢谢</t>
  </si>
  <si>
    <t>TS202310191634121608</t>
  </si>
  <si>
    <t>2023-10-20 10:19:11</t>
  </si>
  <si>
    <t>【2022年上工信部测评重保用户】13094172693命中精准预判服务场景:[该用户有申诉倾向，请注意受理态度，查询近三天工单记录，积极解决用户问题。]&amp;#13;&amp;#10;用户对前工单处理结果不认可，称现在使用定向区域流量却直接扣费，详见：TS202310131754490251，请加急处理</t>
  </si>
  <si>
    <t>计费争议-流量：用户反映校园基站免流问题，经核实，校园内使用未正常免流，已反馈至校园营服重新锁定基站，本月扣费15元，前期已退5元，现补退10元，此费用可打印发票，1小时到账，用户满意。</t>
  </si>
  <si>
    <t>TS202310171752432252</t>
  </si>
  <si>
    <t>2023-10-20 13:34:36</t>
  </si>
  <si>
    <t>主办单位：湖北&amp;#10;客户类别：普通客户&amp;#10;10010是否打通：是&amp;#10;是否二次致电10015：是&amp;#10;是否联系：是&amp;#10;升级倾向：无&amp;#10;号码归属省：湖北&amp;#10;SVIP等级：&amp;#10;&amp;#13;&amp;#10;流量费rpa快捷受理&amp;#13;&amp;#10;业务号码：18671766673&amp;#13;&amp;#10;联系电话1：18671766673&amp;#13;&amp;#10;主叫号码：18671766673&amp;#13;&amp;#10;争议月份：202310&amp;#13;&amp;#10;争议内容：&amp;#13;&amp;#10;实际发生金额：0&amp;nbsp;争议金额：0&amp;#13;&amp;#10;是否需要创建服务补救工单：需要&amp;#13;&amp;#10;身份验证结果：验证失败&amp;#13;&amp;#10;处理意见：解释未认可&amp;#13;&amp;#10;6个月退费记录：无&amp;#13;&amp;#10;备注：&amp;#13;&amp;#10;用户反映手机号码产生了流量费，要求核实原因，要求核实使用的700兆的流量记录。TS202310141157078871已解释，不认可&amp;#13;&amp;#10;&amp;#13;</t>
  </si>
  <si>
    <t>计费争议-流量①客户基本资料：业务号码：18671766673、客户姓名：方迪、套餐情况：蚂蚁大宝卡、客户反映流量使用的问题 ②首次联系客户时间：2023-10-18 08:31:32 ③投诉核查处理情况：收到贵部转办，我司立即组织核查，经核实，上网记录无法核查明细，据客户所述多使用抖音APP，属非完全免流产品，部分内容无法实现完全免流。已告知客户通过中国联通APP查询上流量详单及上网记录关注自己使用情况，如大量使用抖音时，可关闭移动数据网，在wifi环境下使用，客户表示知晓。 ④答复客户时间及客户满意度评价：根据上述情况我司于2023-10-18 08:31:32联系客户解释，一般。回单人：颜晶 6921001. ⑤投诉核查关联材料：无</t>
  </si>
  <si>
    <t>TS202310191901212042</t>
  </si>
  <si>
    <t>郭江伟</t>
  </si>
  <si>
    <t>2023-10-20 16:28:43</t>
  </si>
  <si>
    <t>22年Q3Q4重点客户&amp;#13;&amp;#10;高级模板内容：&amp;#13;&amp;#10;投诉问题描述:用户再次来电反映之前问题：TS202308091755292204核实之前已经为其减免111.74，并且8月还有赠送费65，要求处理。79，但是用户还是不认可，8月消费，以及9月上网费&amp;#13;&amp;#10;争议时间:2023-10-19&amp;#13;&amp;#10;争议金额:176.74&amp;#13;&amp;#10;用户查询情况:无&amp;#13;&amp;#10;前台实际查询情况:用户自行消费。&amp;#13;&amp;#10;用户要求:联系电话19550129593&amp;#13;</t>
  </si>
  <si>
    <t>计费争议-赠费：用户反映前期赠费问题，经核实赠费均已抵扣，另客户反馈23.9月流量问题（前期058处理），考虑客户感知，已申请减免23.9月流量费用合计65元，24小时内到账，此费用不可打印账单发票，往月欠费客户自行处理，回访满意</t>
  </si>
  <si>
    <t>TS202310191047231840</t>
  </si>
  <si>
    <t>何炎章</t>
  </si>
  <si>
    <t>2023-10-20 13:08:36</t>
  </si>
  <si>
    <t>主办单位：湖北&amp;#10;客户类别：普通客户&amp;#10;10010是否打通：是&amp;#10;是否二次致电10015：是&amp;#10;是否联系：是&amp;#10;升级倾向：工信部&amp;#10;号码归属省：湖北&amp;#10;SVIP等级：&amp;#10;产品类型:SP产品;产品名称:炫铃功能0元包月;产品描述:炫铃功能0元包月;产品ID:7000000200;开始时间:2021-07-0100:00:00;结束时间:2029-12-3123:59:59;订购渠道:;客户确认方式:无。&amp;#13;&amp;#10;预处理名称:产品订购一键诊断&amp;#13;&amp;#10;业务产品类型:反映其他业务问题&amp;#13;&amp;#10;用户是否接受:用户不接受&amp;#13;&amp;#10;是否知情订购:不知情订购&amp;#13;&amp;#10;是否授权范围:否&amp;#13;&amp;#10;备注:携转用户来电反馈不知情办理宽带用户要求取消要求核实是谁办理的宽带买给了谁钱又给了谁有提到工信部要求10分钟内联系请协助处理。&amp;#13;</t>
  </si>
  <si>
    <t>TS202310192025090639</t>
  </si>
  <si>
    <t>2023-10-20 09:58:47</t>
  </si>
  <si>
    <t>[65岁以上老人]判断省分:其他省分&amp;#13;&amp;#10;:增值业务争议&amp;#13;&amp;#10;判断省分:湖北&amp;#13;&amp;#10;:固网&amp;#13;&amp;#10;:否&amp;#13;&amp;#10;:&amp;#13;&amp;#10;&amp;#13;&amp;#10;高级模板内容：&amp;#13;&amp;#10;投诉问题描述:客户来电反映没有订购业务，产生费用，要求取消并且退费&amp;#13;&amp;#10;争议业务名称:	联通助理-畅爽版（在线渠道）&amp;#13;&amp;#10;受理渠道:、&amp;#13;&amp;#10;争议月份:2023年10月&amp;#13;&amp;#10;争议费用:26&amp;#13;&amp;#10;一线客服在系统里:已取消&amp;#13;&amp;#10;是否承诺退费:是&amp;#13;&amp;#10;用户要求:客户来电反映没有订购业务，产生费用，要求取消并且退费&amp;#13;</t>
  </si>
  <si>
    <t>计费争议-账单：用户反映联通助理-畅爽版扣费问题，经核实，23.10月用户自行订购，已取消并申请退10月扣费26元，此费用不可打印发票，2小时到账，满意。</t>
  </si>
  <si>
    <t>TS202310191059522141</t>
  </si>
  <si>
    <t>汪洪社</t>
  </si>
  <si>
    <t>2023-10-20 09:38:18</t>
  </si>
  <si>
    <t>[65岁以上老人]判断省分:其他省分&amp;#13;&amp;#10;:增值业务争议&amp;#13;&amp;#10;判断省分:湖北&amp;#13;&amp;#10;:移网&amp;#13;&amp;#10;:在补救范围内&amp;#13;&amp;#10;:不认可&amp;#13;&amp;#10;:大于500元&amp;#13;&amp;#10;:&amp;#13;&amp;#10;&amp;#13;&amp;#10;高级模板内容：&amp;#13;&amp;#10;投诉问题描述:用户来电反映不承认自己办理的通讯无忧包(3元/月）	&amp;#13;&amp;#10;争议业务名称:通讯无忧包(3元/月）	&amp;#13;&amp;#10;受理渠道:无&amp;#13;&amp;#10;争议月份:2022年1月、2022年2月、2022年3月、2022年4月、2022年5月、2022年6月、2022年7月、2022年8月、2022年9月、2022年10月、2022年11月、2022年12月、2021年1月、2021年2月、2021年3月、2021年4月、2021年5月、2021年6月、2021年7月、2021年8月、2021年9月、2021年10月、2021年11月、2021年12月、2020年1月、2020年2月、2020年3月、2020年4月、2020年5月、2020年6月、2020年7月、2020年8月、2020年9月、2020年10月、2020年11月、2020年12月、2019年1月、2019年2月、2019年3月、2019年4月、2019年5月、2019年6月、2019年7月、2019年8月、2019年9月、2019年10月、2019年11月、2019年12月、2018年12月、2023年1月、2023年2月、2023年3月、2023年4月、2023年5月、2023年6月、2023年7月、2023年8月、2023年9月、2023年10月&amp;#13;&amp;#10;争议费用:3&amp;#13;&amp;#10;一线客服在系统里:已取消&amp;#13;&amp;#10;是否承诺退费:否&amp;#13;&amp;#10;用户要求:申请退费&amp;#13;</t>
  </si>
  <si>
    <t>计费争议-账单：用户反映通讯无忧包扣费问题，经核实，2018.12月办理，时间久远无法核查开通记录，可申请退还2019.1月-2023.10月扣费合计174元，此费用不可打印发票，现号码已携出，致电未接，已短信告知可提供其他宜昌联通号码，我部为其退费到账。如有疑问可在工作时间（08:30-12:00；14:00-17:30）联系07176921001、13032700872宜昌客服。再次来电烦请请前台10010话务中心代为解释，谢谢。</t>
  </si>
  <si>
    <t>TS202310191809481164</t>
  </si>
  <si>
    <t>朱道亮</t>
  </si>
  <si>
    <t>2023-10-20 09:02:46</t>
  </si>
  <si>
    <t>&amp;#13;&amp;#10;高级模板内容：&amp;#13;&amp;#10;是否10016外呼:是&amp;#13;&amp;#10;反应问题涉及场景:未经同意订购业务&amp;#13;&amp;#10;产品名称:5G副卡基本套餐(优享服务)&amp;#13;&amp;#10;争议月份:2023年7月、2023年8月、2023年9月、2023年10月&amp;#13;&amp;#10;是否承诺退费:否&amp;#13;&amp;#10;承诺退费金额:40&amp;#13;&amp;#10;是否取消业务（如取消失败，需加上系统报错的提示）:未取消&amp;#13;&amp;#10;是否需要回复:是&amp;#13;&amp;#10;用户要求:用户表示未更换副卡业务，前台已解释，用户不认可，要求核实处理，恢复副卡免月租12个月（10元话费12个月）（湖北）-立即生效&amp;#13;</t>
  </si>
  <si>
    <t>TS202310190856262075</t>
  </si>
  <si>
    <t>陈新强</t>
  </si>
  <si>
    <t>2023-10-20 09:04:31</t>
  </si>
  <si>
    <t>&amp;#13;&amp;#10;高级模板内容：&amp;#13;&amp;#10;投诉问题描述:用户反映办理是19元套餐，但是自己没有怎么使用就欠费295，对前台解释不认请协助处理&amp;#13;&amp;#10;业务名称:星锐卡(湖北)&amp;#13;&amp;#10;宣传渠道:其他:开户工作人员&amp;#13;&amp;#10;宣传内容:月租19&amp;#13;&amp;#10;实际情况:每月扣除68&amp;#13;&amp;#10;用户要求:用户要求减免欠费，并且要求核实&amp;#13;</t>
  </si>
  <si>
    <t>计费争议-帐单争议：用户反馈帐单问题，经核实，用户使用的是星锐卡(湖北)，59元/月主资费，有参加赠费30元活动，因用户号码停机，导致赠费活动无法到帐，还有一个9元100分钟5G速率包（湖北），故每月话费68元，因用户号码停机无法联系，我司无法核实情况处理，如有疑问可在工作时间（08:30-12:00；14:00-17:30）致电我司宜昌联通13032700872，烦请前台代为转告</t>
  </si>
  <si>
    <t>TS202310200827322465</t>
  </si>
  <si>
    <t>2023-10-20 10:40:15</t>
  </si>
  <si>
    <t>&amp;#13;&amp;#10;高级模板内容：&amp;#13;&amp;#10;投诉问题描述:用户称花呗从自己银行卡扣费420多元，称自己没有用过花呗，怀疑是联通没有给其还款，前台查询已返费，用户不认可，请处理&amp;#13;&amp;#10;产品名称:花呗分期5G129元直降1300&amp;#13;&amp;#10;办理时间:2021-10-01&amp;#13;&amp;#10;办理渠道:宜昌市宜都城区营服直销团队（O2O社会直销）&amp;#13;&amp;#10;用户要求:请处理&amp;#13;</t>
  </si>
  <si>
    <t>计费争议-账单：用户反映花呗合约问题，经核实，21.11月宜昌市宜都城区营服直销团队办理，已返电子券24期，计费无误，联系用户解释，满意。</t>
  </si>
  <si>
    <t>TS202310200920170731</t>
  </si>
  <si>
    <t>吴桂英</t>
  </si>
  <si>
    <t>2023-10-20 16:53:55</t>
  </si>
  <si>
    <t>[65岁以上老人]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手机上网流量费7.83元&amp;#13;&amp;#10;争议月份:2023年10月&amp;#13;&amp;#10;争议金额/流量:7.83&amp;#13;&amp;#10;用户要求:退费&amp;#13;&amp;#10;备注:退费&amp;#13;</t>
  </si>
  <si>
    <t>计费争议-账单：用户反映流量扣费问题，经核实，该号码正常使用产生流量费用，出于服务角度，申请退流量费7.83元，此费用不可打印发票，1小时到账，该套餐无法关闭上网功能，已告知通过手机关闭 上网功能，用户认可满意。</t>
  </si>
  <si>
    <t>TS202310201044520161</t>
  </si>
  <si>
    <t>庞正珍</t>
  </si>
  <si>
    <t>2023-10-20 14:49:53</t>
  </si>
  <si>
    <t>[65岁以上老人]&amp;#13;&amp;#10;高级模板内容：&amp;#13;&amp;#10;投诉问题描述:用户来电表示在自己办理的套餐每个月就只扣费39.6元，解释IPTV扣费10元用户不认可，表示自己一直都是39.6元，要求核实为什么IPTV收费，请协助处理，谢谢&amp;#13;&amp;#10;争议月份:2023年10月&amp;#13;&amp;#10;争议金额:10&amp;#13;&amp;#10;用户要求:用户来电表示在自己办理的套餐每个月就只扣费39.6元，解释IPTV扣费10元用户不认可，表示自己一直都是39.6元，要求核实为什么IPTV收费，请协助处理，谢谢&amp;#13;</t>
  </si>
  <si>
    <t>业务规则：客户对IPTV扣费不认可，已解释赠费活动解释，10元IPTV扣费为正常扣费，已告知客户可办理续约99元畅爽+69元赠费活动，有效期1年，包含手机号码+宽带+IPTV合计40元/月，客户表示考虑，回访满意</t>
  </si>
  <si>
    <t>TS202310201324401106</t>
  </si>
  <si>
    <t>贾方喆</t>
  </si>
  <si>
    <t>2023-10-20 14:51:59</t>
  </si>
  <si>
    <t>&amp;#13;&amp;#10;高级模板内容：&amp;#13;&amp;#10;投诉问题描述:用户对副卡收费10元功能费不认可，称当时办理人员说包含在99元里面的，请尽快联系谢谢&amp;#13;&amp;#10;争议月份:2023年10月&amp;#13;&amp;#10;争议金额:0&amp;#13;&amp;#10;用户要求:请尽快联系谢谢&amp;#13;</t>
  </si>
  <si>
    <t>业务规则：客户反馈副卡扣费的问题，考虑客户感知，已勾选赠费 副卡免月租12个月（10元话费12个月）（湖北）-立即生效 。回访满意</t>
  </si>
  <si>
    <t>TS202310201244200321</t>
  </si>
  <si>
    <t>郭苗苗</t>
  </si>
  <si>
    <t>2023-10-20 15:26:30</t>
  </si>
  <si>
    <t>判断省分:湖北&amp;#13;&amp;#10;:流量费争议&amp;#13;&amp;#10;:流量包定制争议&amp;#13;&amp;#10;:不认可&amp;#13;&amp;#10;:未享受&amp;#13;&amp;#10;:小于等于500元，且仅限单倍、月份不超过12个月&amp;#13;&amp;#10;:&amp;#13;&amp;#10;&amp;#13;&amp;#10;高级模板内容：&amp;#13;&amp;#10;投诉问题描述:用户来电称自己在异地有开通20元15GB省内流量7日快餐包-湖北不能使用，要求退还本月所产生的费用，二对本机本月产生的流量费用20元不理解，&amp;#13;&amp;#10;业务名称:20元15GB省内流量7日快餐包和流量费&amp;#13;&amp;#10;争议月份:2023年10月&amp;#13;&amp;#10;争议金额:40&amp;#13;&amp;#10;是否承诺退费:是&amp;#13;&amp;#10;用户要求:已承诺退费&amp;#13;</t>
  </si>
  <si>
    <t>BL202310191814580676</t>
  </si>
  <si>
    <t>向婷姣</t>
  </si>
  <si>
    <t>2023-10-20 10:19:10</t>
  </si>
  <si>
    <t>判断省分:湖北&amp;#10;:增值业务费用争议（含炫彩通信助理包云盘版等组合类增值业务）&amp;#10;:移网&amp;#10;:在补救范围内&amp;#10;:不认可&amp;#10;:小于等于500元，且仅限单倍、月份不超过12个月&amp;#10;:&amp;#10;&amp;#10;高级模板内容：&amp;#10;赔付类型：:其他:流量包&amp;#10;CBSS账单扣费名称：:国内流量月包10元1GB(立即生效)&amp;#10;办理渠道:湖北省分公司电子商务部&amp;#10;赔付月份：:2023年10月&amp;#10;返还倍率:单倍&amp;#10;赔付金额：:10&amp;#10;是否已经取消业务:是&amp;#10;是否承诺退费：:是&amp;#10;用户是否需要回复：:否&amp;#10;用户要求：:要求退费</t>
  </si>
  <si>
    <t>TS202310201005001682</t>
  </si>
  <si>
    <t>投诉工单（2021版）&gt;&gt;宽带&gt;&gt;【入网】办理&gt;&gt;宽带不具备资源无法办理</t>
  </si>
  <si>
    <t>张彩霞</t>
  </si>
  <si>
    <t>2023-10-20 13:33:13</t>
  </si>
  <si>
    <t>&amp;#13;&amp;#10;高级模板内容：&amp;#13;&amp;#10;投诉问题描述:之前的说的调账没有调要求处理&amp;#13;&amp;#10;安装地址:详见之前工单流水号:TS202309211040342346&amp;#13;&amp;#10;操作时间:2023-10-20&amp;#13;</t>
  </si>
  <si>
    <t>宽带资源：经核实客户提供地址核实暂无宽带资源，现已联系客户解释，并再次催促营服刘欢协助处理，考虑用户感知，申请退本月费用，合计80元，24小时到帐，此费用不可打印发票，满意。</t>
  </si>
  <si>
    <t>ZX202310201022030123</t>
  </si>
  <si>
    <t>罗高森</t>
  </si>
  <si>
    <t>2023-10-20 10:51:14</t>
  </si>
  <si>
    <t>用户来电表示自己的号码被腾讯标记现在无法取消标记请后台回电协助处理</t>
  </si>
  <si>
    <t>ZHX202310201123022462</t>
  </si>
  <si>
    <t>2023-10-20 12:18:13</t>
  </si>
  <si>
    <t>【2022年上工信部测评重保用户】【2022年上工信部测评重保用户】用户反馈问题（详见TS202310201120131061），要求（上级领导回电，两个小时内没有回电就转网），已派/省分工单，根据申诉预警4项场景第（/4）项记录此单，请专家团队协助安抚，谢谢！&amp;#13;&amp;#10;请尽快回复。</t>
  </si>
  <si>
    <t>TS202310192124151301</t>
  </si>
  <si>
    <t>2023-10-20 15:41:55</t>
  </si>
  <si>
    <t>[该用户有申诉倾向，请注意受理态度，查询近三天工单记录，积极解决用户问题。]&amp;#13;&amp;#10;高级模板内容：&amp;#13;&amp;#10;投诉问题描述:用户对前期处理结果不认可，要求重新处理，并且表示之前没有工作人员联系，前期工单:TS202310171811200120&amp;#13;&amp;#10;渠道名称:营业厅&amp;#13;&amp;#10;渠道地址:湖北省宜昌市福超市旁边营业厅&amp;#13;&amp;#10;用户要求:用户对前期处理结果不认可，要求重新处理，并且表示之前没有工作人员联系，请核实处理&amp;#13;</t>
  </si>
  <si>
    <t>TS202310182126160647</t>
  </si>
  <si>
    <t>吕浩杰</t>
  </si>
  <si>
    <t>2023-10-20 14:56:29</t>
  </si>
  <si>
    <t>&amp;#13;&amp;#10;高级模板内容：&amp;#13;&amp;#10;投诉问题描述:用户来电反映本机办理的金融合约，自己不知情，称办理的时候也没有告知此合约情况现在想要把合约取消，不愿去营业厅要求我方处理&amp;#13;&amp;#10;产品名称:招联分期5G129元直降1700（社会渠道36期）&amp;#13;&amp;#10;办理时间:2022-11-01&amp;#13;&amp;#10;办理渠道:宜昌西陵区东山花园永乐代理点&amp;#13;&amp;#10;用户要求:要求尽快核实回电&amp;#13;</t>
  </si>
  <si>
    <t>解释宣传：宜昌西陵区东山花园永乐代理点  AA，用户反馈招联分期活动问题经核实，客户对招联分期活动不满，核查为营业厅未解释清楚导致，现跟用户解释清，用户不接受，已转东山花园自营厅杨双双协助处理，用户知悉挂机，满意度一般。</t>
  </si>
  <si>
    <t>ZX202310201402301855</t>
  </si>
  <si>
    <t>071700730592</t>
  </si>
  <si>
    <t>张胜荣</t>
  </si>
  <si>
    <t>2023-10-20 16:36:19</t>
  </si>
  <si>
    <t>#断卡行动一证多卡#用户表示被动办理宽带，要我公司为其注销，并要求退费，请尽快处理并回复。</t>
  </si>
  <si>
    <t>解释宣传：兴山城区自有营业厅AA，用户反馈宽带扣费问题，经核实，为兴山城区自有营业厅于2023-06-30 08:08:04给用户转资费时把宽带转为单宽时未给用户解释清楚导致，现已取消，考虑用户感知，申请退23.10月费用，合计30元，24小时到帐，此费用不可的打印发票，满意。</t>
  </si>
  <si>
    <t>TS202310181308442056</t>
  </si>
  <si>
    <t>2023-10-20 18:21:07</t>
  </si>
  <si>
    <t>主办单位：湖北&amp;#10;客户类别：普通客户&amp;#10;10010是否打通：是&amp;#10;是否二次致电10015：是&amp;#10;是否联系：否&amp;#10;升级倾向：工信部&amp;#10;号码归属省：湖北&amp;#10;SVIP等级：&amp;#10;1.问题类型:;&amp;#10;2.投诉类型:其他;&amp;#10;3.营业厅地址:;&amp;#10;4.位置信息:;&amp;#10;5.位置发生地:;&amp;#10;6.投诉内容:从2023年10月4日至今，多次致电贵司关于2023年多月宽带业务未经许可乱扣费，私自更改套餐问题，至今未得到解决。如贵司一直不解决，置若罔闻，我将在本月19日向工信部12300投诉，依法维护自己的权益。本次投诉是有关服务态度散漫，漠视人民群众利益，侵占老百姓的合法权益。&amp;#10;关联10015热线工单流水号:TS202310111320407934</t>
  </si>
  <si>
    <t>解释宣传： ①客户基本资料：业务号码 15717890520、客户姓名 汪洋、套餐情况 5G副卡基本套餐(优享服务)；客户反映宽带扣费的问题； ②首次联系客户时间：2023-10-19 09:34:00 ③投诉核查处理情况：收到贵部转办，我司立即组织核查，经核实，远安城区自有营业厅，加装宽带问题未解释清楚。经核实，客户宽带 IPTV 摄像头扣费问题不满，核查为营业厅未解释清楚导致，已转营业厅将套餐外第二条宽带改为0元，考虑客户感知，申请退还23.7-10月费用合计120元，已于2023-10-13 13:17:45到账，此费用不可打印账单发票，另IPTV及沃家神眼为正常扣费，我部无法调整免费，已联系客户解释说明，客户知晓； ④答复客户时间及客户满意度评价：根据上述核实情况，我司于2023-10-19 09:34:00联系客户满意度一般，回单人：张婷、联系方式：07176921001 ⑤投诉核查关联材料：无。</t>
  </si>
  <si>
    <t>TS202310200841190114</t>
  </si>
  <si>
    <t>胡兴娥</t>
  </si>
  <si>
    <t>2023-10-20 10:27:11</t>
  </si>
  <si>
    <t>&amp;#13;&amp;#10;高级模板内容：&amp;#13;&amp;#10;投诉问题描述:用户称自己是联通工作人员，办理此卡就是张单卡，但现在查询与15587982241是合账关系。不是自己办理的&amp;#13;&amp;#10;业务名称:合账关系&amp;#13;&amp;#10;争议月份:2023年10月&amp;#13;&amp;#10;争议金额:0&amp;#13;&amp;#10;办理渠道:夷陵鸦鹊岭自有营业厅&amp;#13;&amp;#10;前台是否取消:未取消&amp;#13;&amp;#10;用户要求:核实怎么合账的。请处理，谢谢&amp;#13;</t>
  </si>
  <si>
    <t>解释宣传：夷陵鸦鹊岭自有营业厅，账户问题未解释清楚。经核实，客户 于2023-10-02 11:01:38 夷陵鸦鹊岭自有营业厅办理新卡19871700997，与之前办理号码15587982241绑定账户，已联系客户解释说明， 客户表示知晓。</t>
  </si>
  <si>
    <t>TS202310201409471985</t>
  </si>
  <si>
    <t>李妮娜</t>
  </si>
  <si>
    <t>2023-10-20 15:06:15</t>
  </si>
  <si>
    <t>&amp;#13;&amp;#10;高级模板内容：&amp;#13;&amp;#10;投诉问题描述:客户来电称，自己每天接到7.8个广告推销的电话，客户非常的不认可17018130841,17017322615,167730281599等，电话非常的多，客户要求全部屏蔽这种电话，已解释，客户要求我方为其拦截，请协助处理谢谢&amp;#13;&amp;#10;骚扰类型:电话&amp;#13;&amp;#10;骚扰内容:广告推销&amp;#13;&amp;#10;骚扰时间:2023-10-01&amp;#13;&amp;#10;骚扰号码:17018130841,17017322615,167730281599等，电话非常的多，客户要求全部屏蔽这种电话&amp;#13;</t>
  </si>
  <si>
    <t>TS202310192009230456</t>
  </si>
  <si>
    <t>张萍</t>
  </si>
  <si>
    <t>2023-10-20 10:54:33</t>
  </si>
  <si>
    <t>主办单位：湖北&amp;#10;客户类别：星级客户&amp;#10;10010是否打通：否&amp;#10;是否二次致电10015：是&amp;#10;是否联系：否&amp;#10;升级倾向：&amp;#10;号码归属省：湖北&amp;#10;SVIP等级：&amp;#10;1.问题类型:;&amp;#10;2.投诉类型:办理争议;&amp;#10;3.营业厅地址:;&amp;#10;4.位置信息:;&amp;#10;5.位置发生地:;&amp;#10;6.投诉内容:我想办理8元或19元套餐，因为这个手机号平常不太用了，只是绑定了很多业务，只需要基础的接电话、接收短信功能，不需要别的功能，但是打人工服务电话不能办理，麻烦帮忙降低套餐&amp;#10;8.办理业务的名称:更换套餐&amp;#10;8.无法办理的渠道:10010客服热线</t>
  </si>
  <si>
    <t>BL202310201520180137</t>
  </si>
  <si>
    <t>胡朝钢</t>
  </si>
  <si>
    <t>2023-10-20 15:30:18</t>
  </si>
  <si>
    <t>判断省分:湖北&amp;#13;&amp;#10;:有意向资费&amp;#13;&amp;#10;:全国流量王8元套餐&amp;#13;&amp;#10;:&amp;#13;&amp;#10;&amp;#13;&amp;#10;高级模板内容：&amp;#13;&amp;#10;用户诉求:用户来电反映要求变更套餐，我方挽留失败，请后台协助处理&amp;#13;&amp;#10;当前套餐名称:腾讯大王卡&amp;#13;&amp;#10;新套餐名称（转入套餐名称）:全国流量王8元套餐&amp;#13;&amp;#10;是合约期内（含靓号）:否&amp;#13;</t>
  </si>
  <si>
    <t>BL202310201515440070</t>
  </si>
  <si>
    <t>潘飞</t>
  </si>
  <si>
    <t>2023-10-20 16:03:14</t>
  </si>
  <si>
    <t>判断省分:湖北&amp;#13;&amp;#10;:有意向资费&amp;#13;&amp;#10;:全国流量王8元套餐&amp;#13;&amp;#10;:&amp;#13;&amp;#10;&amp;#13;&amp;#10;高级模板内容：&amp;#13;&amp;#10;用户诉求:用户来电要求更改套餐，我方挽留无效，不愿到厅，请后台协助处理，谢谢&amp;#13;&amp;#10;当前套餐名称:腾讯大王卡&amp;#13;&amp;#10;新套餐名称（转入套餐名称）:全国流量王8元套餐&amp;#13;&amp;#10;是合约期内（含靓号）:是&amp;#13;</t>
  </si>
  <si>
    <t>BL202310201501532397</t>
  </si>
  <si>
    <t>舒梅朦</t>
  </si>
  <si>
    <t>2023-10-20 15:14:16</t>
  </si>
  <si>
    <t>&amp;#13;&amp;#10;高级模板内容：&amp;#13;&amp;#10;用户诉求:客户来电要求转8元4G全国流量王套餐，挽留无效请核实谢谢已告知湖北8元流量王套餐需要归属地联通自营厅办理并推荐在联通APP查询附加的联通自营厅用户不认可要求在线更改烦请处理&amp;#13;&amp;#10;当前套餐名称:腾讯大王卡&amp;#13;&amp;#10;新套餐名称（转入套餐名称）:8元4G全国流量王套餐&amp;#13;&amp;#10;是合约期内（含靓号）:否&amp;#13;&amp;#10;备注:已告知腾讯大王卡停售更改无法恢复&amp;#13;</t>
  </si>
  <si>
    <t>BL202310201457042338</t>
  </si>
  <si>
    <t>刘小青</t>
  </si>
  <si>
    <t>2023-10-20 15:12:19</t>
  </si>
  <si>
    <t>判断省分:湖北&amp;#13;&amp;#10;:有意向资费&amp;#13;&amp;#10;:全国流量王8元套餐&amp;#13;&amp;#10;:&amp;#13;&amp;#10;&amp;#13;&amp;#10;高级模板内容：&amp;#13;&amp;#10;用户诉求:用户要求在线变更8元，称自己不在本地&amp;#13;&amp;#10;当前套餐名称:腾讯天王卡&amp;#13;&amp;#10;新套餐名称（转入套餐名称）:8元套餐&amp;#13;&amp;#10;是合约期内（含靓号）:否&amp;#13;</t>
  </si>
  <si>
    <t>BL202310201357221589</t>
  </si>
  <si>
    <t>熊华</t>
  </si>
  <si>
    <t>2023-10-20 14:14:22</t>
  </si>
  <si>
    <t>判断省分:湖北&amp;#13;&amp;#10;:有意向资费&amp;#13;&amp;#10;:全国流量王8元套餐&amp;#13;&amp;#10;:&amp;#13;&amp;#10;&amp;#13;&amp;#10;高级模板内容：&amp;#13;&amp;#10;用户诉求:直接降套&amp;#13;&amp;#10;当前套餐名称:畅越冰激凌5G套餐89元&amp;#13;&amp;#10;新套餐名称（转入套餐名称）:8元全国流量王&amp;#13;&amp;#10;是合约期内（含靓号）:否&amp;#13;</t>
  </si>
  <si>
    <t>BL202310201144430028</t>
  </si>
  <si>
    <t>刘志强</t>
  </si>
  <si>
    <t>2023-10-20 14:09:31</t>
  </si>
  <si>
    <t>判断省分:湖北&amp;#13;&amp;#10;:无意向资费&amp;#13;&amp;#10;node_104:&amp;#13;&amp;#10;node_102:&amp;#13;&amp;#10;:降套&amp;#13;&amp;#10;:需要保号&amp;#13;&amp;#10;:挽留后，用户依旧要求降套&amp;#13;&amp;#10;:资费对比&amp;#13;&amp;#10;:挽留失败&amp;#13;&amp;#10;:&amp;#13;&amp;#10;node_106:&amp;#13;&amp;#10;:无合约/无靓号&amp;#13;&amp;#10;:&amp;#13;&amp;#10;&amp;#13;&amp;#10;高级模板内容：&amp;#13;&amp;#10;用户诉求:用户来电称自己需要更改套餐，我处已推荐福多多卡29元套，我处已建议用户前往营业厅进行咨询办理，用户不认可&amp;#13;&amp;#10;当前套餐名称:腾讯天王卡&amp;#13;&amp;#10;新套餐名称（转入套餐名称）:用户要求改成保号的套餐&amp;#13;&amp;#10;是合约期内（含靓号）:否&amp;#13;</t>
  </si>
  <si>
    <t>BL202310201139142439</t>
  </si>
  <si>
    <t>郭梦云</t>
  </si>
  <si>
    <t>2023-10-20 14:05:44</t>
  </si>
  <si>
    <t>【2022年上工信部测评重保用户】判断省分:湖北&amp;#13;&amp;#10;:有意向资费&amp;#13;&amp;#10;:全国流量王8元套餐&amp;#13;&amp;#10;:&amp;#13;&amp;#10;&amp;#13;&amp;#10;高级模板内容：&amp;#13;&amp;#10;用户诉求:用户来电称套餐资费太高&amp;#13;&amp;#10;当前套餐名称:哔哩哔哩22卡&amp;#13;&amp;#10;新套餐名称（转入套餐名称）:全国流量王8元套餐&amp;#13;&amp;#10;是合约期内（含靓号）:否&amp;#13;&amp;#10;备注:要求把套餐更改成：全国流量王8元套餐.挽留失败.解释不认可.请尽快处理&amp;#13;</t>
  </si>
  <si>
    <t>BL202310201057401864</t>
  </si>
  <si>
    <t>阮萍</t>
  </si>
  <si>
    <t>2023-10-20 11:11:48</t>
  </si>
  <si>
    <t>判断省分:湖北&amp;#13;&amp;#10;:有意向资费&amp;#13;&amp;#10;:全国流量王8元套餐&amp;#13;&amp;#10;:&amp;#13;&amp;#10;&amp;#13;&amp;#10;高级模板内容：&amp;#13;&amp;#10;用户诉求:用户来电要求变更全国流量王8元套餐，在线挽留失败，不愿到厅，要求在线变更，请尽快核实处理&amp;#13;&amp;#10;当前套餐名称:幸福家家乐59元套餐&amp;#13;&amp;#10;新套餐名称（转入套餐名称）:全国流量王8元套餐&amp;#13;&amp;#10;是合约期内（含靓号）:否&amp;#13;</t>
  </si>
  <si>
    <t>BL202310201047461721</t>
  </si>
  <si>
    <t>2023-10-20 11:01:16</t>
  </si>
  <si>
    <t>BL202310201022021343</t>
  </si>
  <si>
    <t>王婷梅</t>
  </si>
  <si>
    <t>2023-10-20 14:01:24</t>
  </si>
  <si>
    <t>判断省分:湖北&amp;#13;&amp;#10;:有意向资费&amp;#13;&amp;#10;:全国流量王8元套餐&amp;#13;&amp;#10;:&amp;#13;&amp;#10;&amp;#13;&amp;#10;高级模板内容：&amp;#13;&amp;#10;用户诉求:用户来电要求将套餐更改为8元套餐，要求尽快解决&amp;#13;&amp;#10;当前套餐名称:畅爽冰激凌5G套餐99元（基&amp;#13;&amp;#10;新套餐名称（转入套餐名称）:全国流量王8元套餐&amp;#13;&amp;#10;是合约期内（含靓号）:否&amp;#13;</t>
  </si>
  <si>
    <t>BL202310191919491297</t>
  </si>
  <si>
    <t>周冰洁</t>
  </si>
  <si>
    <t>2023-10-20 14:12:07</t>
  </si>
  <si>
    <t>判断省分:湖北&amp;#13;&amp;#10;:有意向资费&amp;#13;&amp;#10;:全国流量王8元套餐&amp;#13;&amp;#10;:&amp;#13;&amp;#10;&amp;#13;&amp;#10;高级模板内容：&amp;#13;&amp;#10;用户诉求:用户要求更改套餐，挽留失败，不愿到厅，请协助处理。&amp;#13;&amp;#10;当前套餐名称:幸福家家乐19元套餐&amp;#13;&amp;#10;新套餐名称（转入套餐名称）:4G全国流量王8元套餐&amp;#13;&amp;#10;是合约期内（含靓号）:否&amp;#13;&amp;#10;备注:用户要求明天下午2点到六点之间联系，上午上班无法接听电话&amp;#13;</t>
  </si>
  <si>
    <t>BL202310191750550423</t>
  </si>
  <si>
    <t>闫若翀</t>
  </si>
  <si>
    <t>2023-10-20 09:04:28</t>
  </si>
  <si>
    <t>&amp;#13;&amp;#10;高级模板内容：&amp;#13;&amp;#10;用户诉求:用户要求办理福多多29元，CB上无法办理，请尽快处理，谢谢&amp;#13;&amp;#10;当前套餐名称:畅越冰激凌5G套餐59元&amp;#13;&amp;#10;新套餐名称（转入套餐名称）:福多多29元&amp;#13;&amp;#10;是合约期内（含靓号）:否&amp;#13;</t>
  </si>
  <si>
    <t>BL202310191715522467</t>
  </si>
  <si>
    <t>洪贵山</t>
  </si>
  <si>
    <t>2023-10-20 09:05:55</t>
  </si>
  <si>
    <t>判断省分:湖北&amp;#13;&amp;#10;:有意向资费&amp;#13;&amp;#10;:其他资费&amp;#13;&amp;#10;:是&amp;#13;&amp;#10;:不认可：坚持要求转入有限制的套餐&amp;#13;&amp;#10;:&amp;#13;&amp;#10;&amp;#13;&amp;#10;高级模板内容：&amp;#13;&amp;#10;用户诉求:用户来电称想给自己亲人也办一张星锐卡(湖北)的，前台已解释此项业务在2023.6.1已下线，用户不认可&amp;#13;&amp;#10;当前套餐名称:星锐卡(湖北)&amp;#13;&amp;#10;新套餐名称（转入套餐名称）:星锐卡(湖北)&amp;#13;&amp;#10;是合约期内（含靓号）:是&amp;#13;&amp;#10;备注:用户要求回电反馈星锐卡(湖北)这项业务为什么不能再办了&amp;#13;</t>
  </si>
  <si>
    <t>ZX202310181748150590</t>
  </si>
  <si>
    <t>071701054113</t>
  </si>
  <si>
    <t>庄越</t>
  </si>
  <si>
    <t>2023-10-20 09:06:45</t>
  </si>
  <si>
    <t>用户要求变更手机套餐核实到有宽带业务，表示自己没有办理过也不需要此业务，强烈要求取消</t>
  </si>
  <si>
    <t>套餐变更-升：用户要求转资159元畅爽冰激凌套餐+79元赠费*12个月，已办理，次月生效，另按客户要求取消缓装宽带，回访满意。</t>
  </si>
  <si>
    <t>BL202310191410110067</t>
  </si>
  <si>
    <t>罗丁</t>
  </si>
  <si>
    <t>2023-10-20 09:12:28</t>
  </si>
  <si>
    <t>用户要求续订：预存话费享折扣优惠档位三（立即生效24个月）-湖北政企专属，用户不愿意到厅，请协助处理</t>
  </si>
  <si>
    <t>套餐变更-升：129转159元，用户要求转资畅爽冰激凌5G套餐159元（基础版），并办理存量5G畅爽套餐享109元赠费（次月生效）湖北 ，满意。</t>
  </si>
  <si>
    <t>ZX202310201035110239</t>
  </si>
  <si>
    <t>071701004930</t>
  </si>
  <si>
    <t>冉德兵</t>
  </si>
  <si>
    <t>2023-10-20 14:05:41</t>
  </si>
  <si>
    <t>判断省分:湖北&amp;#13;&amp;#10;:自己办理的宽带&amp;#13;&amp;#10;:挽留失败&amp;#13;&amp;#10;:不同意&amp;#13;&amp;#10;:&amp;#13;&amp;#10;&amp;#13;&amp;#10;高级模板内容：&amp;#13;&amp;#10;问题描述:要求我处取消宽带，现在在外地，将手机号码套餐办理为：福多多29元（湖北）&amp;#13;&amp;#10;第二联系方式:15571719712&amp;#13;&amp;#10;销户原因:现在在外地使用不到&amp;#13;&amp;#10;用户要求:注销宽带将手机号码套餐办理为：福多多29元（湖北）&amp;#13;</t>
  </si>
  <si>
    <t>套餐变更-未到厅：用户要求转资福多多29元套餐，挽留无效（降套的）已办理，次月生效,宽带用户已至营业厅处理好，用户满意。</t>
  </si>
  <si>
    <t>TS202310201310060823</t>
  </si>
  <si>
    <t>2023-10-20 14:29:06</t>
  </si>
  <si>
    <t>主办单位：湖北&amp;#10;客户类别：首次投诉&amp;#10;10010是否打通：否&amp;#10;是否二次致电10015：是&amp;#10;是否联系：否&amp;#10;升级倾向：&amp;#10;号码归属省：湖北&amp;#10;SVIP等级：&amp;#10;1.问题类型:;&amp;#10;2.投诉类型:办理争议;&amp;#10;3.营业厅地址:;&amp;#10;4.位置信息:;&amp;#10;5.位置发生地:;&amp;#10;6.投诉内容:现有套餐不合适需升档，预约更改包含宽带的融合套餐&amp;#10;8.办理业务的名称:联通王卡5G版129元&amp;#10;8.无法办理的渠道:中国联通APP</t>
  </si>
  <si>
    <t>套餐变更-未到厅：&amp;#10;①客户投诉产生的原因：客户反馈套餐变更的问题。&amp;#10;②客户投诉问题核查情况及解决方案：收到贵部转办后，我司立即组织调查。经核实，用户要求转资腾讯王卡5G版129元，挽留无效（降套的）已办理，次月生效 客户满意。我司于2023-10-20 14:20:38联系客户解释以上情况。&amp;#10;③客户问题满意度：满意&amp;#10;④回单人：张婷   6921001</t>
  </si>
  <si>
    <t>TS202310191648572002</t>
  </si>
  <si>
    <t>龚仁秀</t>
  </si>
  <si>
    <t>2023-10-20 09:24:29</t>
  </si>
  <si>
    <t>[65岁以上老人]&amp;#13;&amp;#10;高级模板内容：&amp;#13;&amp;#10;投诉问题描述:用户来电在营业厅办理套餐变更，告知有违约金，用户不认可要求我方核实处理&amp;#13;&amp;#10;争议业务名称:畅爽冰激凌5G套餐159元&amp;#13;&amp;#10;争议月份:2023年10月&amp;#13;&amp;#10;争议金额:333&amp;#13;&amp;#10;用户要求:用户来电在营业厅办理套餐变更，告知有违约金，用户不认可要求我方核实处理，用户在营业厅等候，要求加急处理&amp;#13;</t>
  </si>
  <si>
    <t>套餐变更-未到厅：159元转59元，2023-10-19 17:31:47已办理转资畅越冰激凌59元+网龄计划合约24个月，次月生效，用户满意。</t>
  </si>
  <si>
    <t>TS202310191643051853</t>
  </si>
  <si>
    <t>李曼婷</t>
  </si>
  <si>
    <t>2023-10-20 09:23:11</t>
  </si>
  <si>
    <t>判断省分:湖北&amp;#13;&amp;#10;:无意向资费&amp;#13;&amp;#10;node_104:&amp;#13;&amp;#10;node_102:&amp;#13;&amp;#10;:降套&amp;#13;&amp;#10;:消费过高&amp;#13;&amp;#10;:挽留后，用户依旧要求降套&amp;#13;&amp;#10;:消费对比&amp;#13;&amp;#10;:挽留失败&amp;#13;&amp;#10;:&amp;#13;&amp;#10;node_106:&amp;#13;&amp;#10;:有合约/有靓号&amp;#13;&amp;#10;:&amp;#13;&amp;#10;&amp;#13;&amp;#10;高级模板内容：&amp;#13;&amp;#10;投诉问题描述:用户称自己的优惠快到期了，去营业厅咨询还能不能办理优惠活动，营业厅告知没有，用户要求变更低一点的套餐，有20GB流量就可以，通话没有要求，营业厅告知办理办理，用户非常不认可&amp;#13;&amp;#10;到厅时间:2023-10-19&amp;#13;&amp;#10;到厅名称:当阳城区南正街自有营业厅&amp;#13;&amp;#10;办理业务:办理折扣合约、变更套餐&amp;#13;&amp;#10;营业厅地址:当阳市南正街14号&amp;#13;&amp;#10;用户要求:用户称要么办理优惠活动合约，要么办理降套，请后台核实尽快处理谢谢，联系电话18671780872&amp;#13;</t>
  </si>
  <si>
    <t>套餐变更-未到厅：用户要求转资199元畅爽冰激凌套餐+139元赠费*12个月，挽留无效（降套的）已办理，次月生效 客户满意。</t>
  </si>
  <si>
    <t>BL202310201128112280</t>
  </si>
  <si>
    <t>林俊杰</t>
  </si>
  <si>
    <t>2023-10-20 14:17:51</t>
  </si>
  <si>
    <t>判断省分:湖北&amp;#13;&amp;#10;:有意向资费&amp;#13;&amp;#10;:其他资费&amp;#13;&amp;#10;:否&amp;#13;&amp;#10;node_104:&amp;#13;&amp;#10;node_102:&amp;#13;&amp;#10;:降套&amp;#13;&amp;#10;:需要保号&amp;#13;&amp;#10;:挽留后，用户依旧要求降套&amp;#13;&amp;#10;:资费对比&amp;#13;&amp;#10;:挽留失败&amp;#13;&amp;#10;:&amp;#13;&amp;#10;node_106:&amp;#13;&amp;#10;:有合约/有靓号&amp;#13;&amp;#10;:&amp;#13;&amp;#10;&amp;#13;&amp;#10;高级模板内容：&amp;#13;&amp;#10;用户诉求:要求降低套餐资费，不愿去营业厅&amp;#13;&amp;#10;当前套餐名称:畅越冰激凌5G套餐129元&amp;#13;&amp;#10;新套餐名称（转入套餐名称）:29元福多多卡&amp;#13;&amp;#10;是合约期内（含靓号）:是&amp;#13;&amp;#10;备注:客户套餐内的宽带并不是自己办理的，对有宽带不知情&amp;#13;</t>
  </si>
  <si>
    <t>套餐变更-未到厅：129元转29元，已办理转资29元福多多卡，次月生效，用户满意。</t>
  </si>
  <si>
    <t>BL202310200909060400</t>
  </si>
  <si>
    <t>2023-10-20 10:25:14</t>
  </si>
  <si>
    <t>判断省分:湖北&amp;#13;&amp;#10;:有意向资费&amp;#13;&amp;#10;:其他资费&amp;#13;&amp;#10;:否&amp;#13;&amp;#10;node_104:&amp;#13;&amp;#10;node_102:&amp;#13;&amp;#10;:降套&amp;#13;&amp;#10;:消费过高&amp;#13;&amp;#10;:挽留后，用户依旧要求降套&amp;#13;&amp;#10;:资费对比&amp;#13;&amp;#10;:挽留失败&amp;#13;&amp;#10;:&amp;#13;&amp;#10;node_106:&amp;#13;&amp;#10;:无合约/无靓号&amp;#13;&amp;#10;:&amp;#13;&amp;#10;&amp;#13;&amp;#10;高级模板内容：&amp;#13;&amp;#10;用户诉求:用户来电反馈要求变更套餐，不在归属地要求在线变更&amp;#13;&amp;#10;当前套餐名称:畅越冰激凌5G套餐69元&amp;#13;&amp;#10;新套餐名称（转入套餐名称）:福多多29元（湖北）&amp;#13;&amp;#10;是合约期内（含靓号）:否&amp;#13;&amp;#10;备注:用户要求加急处理，请后台协助处理谢谢。&amp;#13;</t>
  </si>
  <si>
    <t>套餐变更-未到厅：69元转29元，已办理转资福多多29元（湖北），次月生效，用户满意。</t>
  </si>
  <si>
    <t>BL202310181444471549</t>
  </si>
  <si>
    <t>张龙云</t>
  </si>
  <si>
    <t>2023-10-20 09:05:42</t>
  </si>
  <si>
    <t>判断省分:湖北&amp;#13;&amp;#10;:无意向资费&amp;#13;&amp;#10;node_104:&amp;#13;&amp;#10;node_102:&amp;#13;&amp;#10;:降套&amp;#13;&amp;#10;:消费过高&amp;#13;&amp;#10;:挽留后，用户依旧要求降套&amp;#13;&amp;#10;:资费对比&amp;#13;&amp;#10;:挽留失败&amp;#13;&amp;#10;:&amp;#13;&amp;#10;node_106:&amp;#13;&amp;#10;:无合约/无靓号&amp;#13;&amp;#10;:&amp;#13;&amp;#10;&amp;#13;&amp;#10;高级模板内容：&amp;#13;&amp;#10;用户诉求:变更套餐&amp;#13;&amp;#10;当前套餐名称:畅越冰激凌5G套餐99元&amp;#13;&amp;#10;新套餐名称（转入套餐名称）:福多多29元&amp;#13;&amp;#10;是合约期内（含靓号）:否&amp;#13;&amp;#10;备注:用户称没有办理宽带，要求线上办理&amp;#13;</t>
  </si>
  <si>
    <t>套餐变更-未到厅：99转29元，用户要求转资福多多29元，挽留无效，已按用户要求办理，次月生效，并核对身份信息协助取消CPE宽带，满意</t>
  </si>
  <si>
    <t>TS202310201344241483</t>
  </si>
  <si>
    <t>2023-10-20 14:29:11</t>
  </si>
  <si>
    <t>判断省份:湖北&amp;#13;&amp;#10;:移网无法上网&amp;#13;&amp;#10;:手机移动数据&amp;#13;&amp;#10;获取入参:&amp;#13;&amp;#10;获取历史工单:无历史工单&amp;#13;&amp;#10;:下一步&amp;#13;&amp;#10;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amp;#13;&amp;#10;当月是否清卡重用:无&amp;#13;&amp;#10;:下一步&amp;#13;&amp;#10;node_317:&amp;#13;&amp;#10;:不符合办理条件&amp;#13;&amp;#10;:在湖北&amp;#13;&amp;#10;:能/不清楚&amp;#13;&amp;#10;:能/不清楚&amp;#13;&amp;#10;:网络无异常&amp;#13;&amp;#10;:1、受理流水号：;2、受理号码：15872582638;3、主叫号码：15872582638;4、被叫号码：;5、客户姓名：陈伟;6、客户级别：一星用户;7、用户归属地：宜昌市;8、受理员工工号：hubXN23TF7626;9、手机厂商：;10、投诉渠道：10010客服热线;11、投诉打点范围：0.5千米;12、投诉地址：湖三路交叉口附宜昌市-秭归县:秭归县【秭归县】;13、网格ID：191016;14、网格名称：YC_A_湖北省宜昌市秭归县长宁大道-平近网格_191016;15、经度：110.972627;16、纬度：30.828346;17、用户现象：未发现网络问题;18、答复口径：您提供的位置周围基站暂时没有发现异常，建议您先进行换机换卡测试并留意观察。;19、网络类型：5G;20、投诉现象最近发生时间：当天;21、语音通话或数据上网：数据;22、室内或室外：室内外;23、手机信号强弱：满格;24、用户周边使用情况：不清楚;25、主工单流水号：hub169777966845267971;26、语音业务类型：;27、数据业务类型：无法上网;28、用户是否接受解释：否;29、公告类型：;30、基站ID：;31、基站名称：;32、其它地方是否正常使用：是;33、之前是否可以正常使用：是;</t>
  </si>
  <si>
    <t>TS202310192145551492</t>
  </si>
  <si>
    <t>2023-10-20 09:51:58</t>
  </si>
  <si>
    <t>判断省份:湖北&amp;#13;&amp;#10;:移网上网慢&amp;#13;&amp;#10;获取参数:&amp;#13;&amp;#10;获取历史工单:无历史工单&amp;#13;&amp;#10;:下一步&amp;#13;&amp;#10;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解释不认可&amp;#13;&amp;#10;当月是否清卡重用:有&amp;#13;&amp;#10;:在湖北&amp;#13;&amp;#10;:所有APP&amp;#13;&amp;#10;:长期&amp;#13;&amp;#10;:网络无异常&amp;#13;&amp;#10;:1、受理流水号：;2、受理号码：15571750055;3、主叫号码：15571750055;4、被叫号码：;5、客户姓名：向春;6、客户级别：四星用户;7、用户归属地：宜昌市;8、受理员工工号：hubXN22ZH3639;9、手机厂商：;10、投诉渠道：10010客服热线;11、投诉打点范围：0.5千米;12、投诉地址：宜昌市-伍家岗区:村里人生活超市(碧桂园公园壹号店)【东站路碧桂园公园壹号幼儿园旁6-7号楼下111商铺】;13、网格ID：191333;14、网格名称：YC_A_湖北省宜昌市伍家岗区网格_191333;15、经度：111.368280;16、纬度：30.647762;17、用户现象：未发现网络问题;18、答复口径：您提供的位置周围基站暂时没有发现异常，建议您先进行换机换卡测试并留意观察。;19、网络类型：5G;20、投诉现象最近发生时间：一周以上;21、语音通话或数据上网：数据;22、室内或室外：室内外;23、手机信号强弱：无信号;24、用户周边使用情况：全部发生;25、主工单流水号：hub169772286665859801;26、语音业务类型：;27、数据业务类型：上网速度慢;28、用户是否接受解释：否;29、公告类型：;30、基站ID：;31、基站名称：;32、其它地方是否正常使用：是;33、之前是否可以正常使用：是;用户表示在宜昌市伍家岗区碧桂园公园一号附近（未提供门牌号信息）无网络，无法正常上网</t>
  </si>
  <si>
    <t>TS202310191710530012</t>
  </si>
  <si>
    <t>徐桉宁</t>
  </si>
  <si>
    <t>2023-10-20 09:04:14</t>
  </si>
  <si>
    <t>判断省分:湖北&amp;#13;&amp;#10;:湖北用户漫游外省无法拨打或接听&amp;#13;&amp;#10;获取入参:&amp;#13;&amp;#10;查询历史工单:无历史工单&amp;#13;&amp;#10;:下一步&amp;#13;&amp;#10;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下一步&amp;#13;&amp;#10;node_171:&amp;#13;&amp;#10;:不符合办理条件&amp;#13;&amp;#10;:某一地点无法使用&amp;#13;&amp;#10;:周围用户可用&amp;#13;&amp;#10;:请尽快核实过后给用户回电，用户在广东，在10月份就不能接听电话了，联系电话：18127998266&amp;#13;</t>
  </si>
  <si>
    <t>TS202310182157510863</t>
  </si>
  <si>
    <t>胡晓冬</t>
  </si>
  <si>
    <t>2023-10-20 09:24:13</t>
  </si>
  <si>
    <t>17543041781命中精准预判服务场景:[2小时内重复来电，请注意查询服务请求及工单]&amp;#10;判断省分:非南一&amp;#10;:下一步&amp;#10;:诊断无异常/对解释不认可&amp;#10;:网络异常&amp;#10;:1、受理流水号：;2、受理号码：17543041781;3、主叫号码：17543041781;4、被叫号码：;5、客户姓名：胡晓冬;6、客户级别：无级别;7、用户归属地：宜昌市;8、受理员工工号：hubXN22ZH0241;9、手机厂商：;10、投诉渠道：10010客服热线;11、投诉打点范围：0.5千米;12、投诉地址：宜昌市-枝江市:中国化学工程第十六建设有限公司【湖北宜化田家河园区项目指挥部北侧110米】;13、网格ID：129217;14、网格名称：YC_B_129217;15、经度：111.548435;16、纬度：30.366121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外;23、手机信号强弱：满格;24、用户周边使用情况：全部发生;25、主工单流水号：hub169763721797377070;26、语音业务类型：杂音,回音;27、数据业务类型：上网速度慢;28、用户是否接受解释：否;29、公告类型：网络信息;30、基站ID：117.1014849;31、基站名称：117.1014849;32、其它地方是否正常使用：是;33、之前是否可以正常使用：是;&amp;#10;用户表示该地网络没有根本性的得到处理解决，要求继续核实处理。加急处理</t>
  </si>
  <si>
    <t>经查5G-SA语音功能正常，VOLTE语音功能正常，4/5G上网功能正常，未停机，回复17543041781满意2023年10月19日15:39:37   431035@</t>
  </si>
  <si>
    <t>TS202310172140220186</t>
  </si>
  <si>
    <t>刘伟岭</t>
  </si>
  <si>
    <t>2023-10-20 09:12:29</t>
  </si>
  <si>
    <t>判断省份:非南一&amp;#13;&amp;#10;:下一步&amp;#13;&amp;#10;:诊断无异常/对解释不认可&amp;#13;&amp;#10;:网络异常&amp;#13;&amp;#10;:1、受理流水号：;2、受理号码：17603837363;3、主叫号码：17603837363;4、被叫号码：;5、客户姓名：刘伟岭;6、客户级别：一星用户;7、用户归属地：宜昌市;8、受理员工工号：hubXN23ZH8144;9、手机厂商：;10、投诉渠道：10010客服热线;11、投诉打点范围：0.2千米;12、投诉地址：宜昌市-枝江市:湖北有宜新材料科技有限公司【白洋镇田家河大道雄峰四队】;13、网格ID：129217;14、网格名称：YC_B_129217;15、经度：111.548244;16、纬度：30.365216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一至两格不稳定;24、用户周边使用情况：不清楚;25、主工单流水号：hub169754966280923219;26、语音业务类型：;27、数据业务类型：上网速度慢;28、用户是否接受解释：否;29、公告类型：网络信息;30、基站ID：117.1014849;31、基站名称：117.1014849;32、其它地方是否正常使用：是;33、之前是否可以正常使用：是;</t>
  </si>
  <si>
    <t>投诉点为工业园区，因使用人数较多，导致基站负荷较高，已建站完工，建议用户观察使用，后期有问题与测试人员联系，处理人 陈益满 联系电话 18671733750</t>
  </si>
  <si>
    <t>TS202310172112452482</t>
  </si>
  <si>
    <t>王贤良</t>
  </si>
  <si>
    <t>2023-10-20 09:17:27</t>
  </si>
  <si>
    <t>判断省份:湖北&amp;#13;&amp;#10;:移网上网慢&amp;#13;&amp;#10;获取参数:&amp;#13;&amp;#10;获取历史工单:无历史工单&amp;#13;&amp;#10;:下一步&amp;#13;&amp;#10;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amp;#13;&amp;#10;:下一步&amp;#13;&amp;#10;node_255:&amp;#13;&amp;#10;::不同意/已配置&amp;#13;&amp;#10;:在湖北&amp;#13;&amp;#10;:所有APP&amp;#13;&amp;#10;:偶发&amp;#13;&amp;#10;:不认可&amp;#13;&amp;#10;:网络无异常&amp;#13;&amp;#10;:1、受理流水号：;2、受理号码：15571538845;3、主叫号码：15571538845;4、被叫号码：;5、客户姓名：王贤良;6、客户级别：二星用户;7、用户归属地：宜昌市;8、受理员工工号：hubXN23ZH2864;9、手机厂商：;10、投诉渠道：10010客服热线;11、投诉打点范围：0.5千米;12、投诉地址：宜昌市-夷陵区:湖北省宜昌市夷陵区龙泉镇276省道【】;13、网格ID：102854;14、网格名称：YC_B_102854;15、经度：111.465599;16、纬度：30.712646;17、用户现象：未发现网络问题;18、答复口径：您提供的位置周围基站暂时没有发现异常，建议您先进行换机换卡测试并留意观察。;19、网络类型：4G;20、投诉现象最近发生时间：当天;21、语音通话或数据上网：数据;22、室内或室外：室内外;23、手机信号强弱：满格;24、用户周边使用情况：不清楚;25、主工单流水号：hub169754813005722711;26、语音业务类型：;27、数据业务类型：频繁掉线;28、用户是否接受解释：否;29、公告类型：;30、基站ID：117.705076;31、基站名称：117.705076;32、其它地方是否正常使用：是;33、之前是否可以正常使用：是;&amp;#13;&amp;#10;&amp;#13;&amp;#10;高级模板内容：&amp;#13;&amp;#10;投诉问题描述:用户来电称上网频繁掉线&amp;#13;&amp;#10;宽带账号:无&amp;#13;&amp;#10;故障时间:2023-10-17&amp;#13;&amp;#10;故障现象:频繁掉线&amp;#13;&amp;#10;故障地址:湖北宜昌市龙泉镇&amp;#13;&amp;#10;用户要求:用户要求尽快处理&amp;#13;</t>
  </si>
  <si>
    <t>TS202310191130100373</t>
  </si>
  <si>
    <t>杨露</t>
  </si>
  <si>
    <t>2023-10-20 15:31:27</t>
  </si>
  <si>
    <t>判断省分:湖北&amp;#13;&amp;#10;:湖北在省内手机不能打+不能接&amp;#13;&amp;#10;获取入参:&amp;#13;&amp;#10;获取历史工单:无历史工单&amp;#13;&amp;#10;:下一步&amp;#13;&amp;#10;移网一键诊断结果:1.用户状态是否正常：开通.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下一步&amp;#13;&amp;#10;node_317:&amp;#13;&amp;#10;:不符合办理条件&amp;#13;&amp;#10;:某一地点无法拨打或接听&amp;#13;&amp;#10;:不清楚&amp;#13;&amp;#10;:网络有异常&amp;#13;&amp;#10;往月欠费:不欠费&amp;#13;&amp;#10;获取参数:获取参数&amp;#13;&amp;#10;获取工单记录:已获取&amp;#13;&amp;#10;用户是否享受过赔付、产品信息:未享受过服务补救产品&amp;#13;&amp;#10;人工判断是否执行过在线承诺补救:享受过在线承诺补救&amp;#13;&amp;#10;建议用户换机换卡测试:用户不认可&amp;#13;&amp;#10;:1、受理流水号：;2、受理号码：18671727307;3、主叫号码：18671727307;4、被叫号码：;5、客户姓名：杨露;6、客户级别：无级别;7、用户归属地：宜昌市;8、受理员工工号：hubXN23ZH2200;9、手机厂商：;10、投诉渠道：10010客服热线;11、投诉打点范围：0.5千米;12、投诉地址：宜昌市-伍家岗区:麦哒哒电商【中南路兴发广场B座2楼】;13、网格ID：191374;14、网格名称：YC_A_湖北省宜昌市伍家岗区中南路-城东大道交叉口附近网格_191374;15、经度：111.325739;16、纬度：30.680570;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外;23、手机信号强弱：一至两格不稳定;24、用户周边使用情况：不清楚;25、主工单流水号：hub169768599003856275;26、语音业务类型：无法主被叫;27、数据业务类型：;28、用户是否接受解释：否;29、公告类型：网络信息;30、</t>
  </si>
  <si>
    <t>TS202310181045461382</t>
  </si>
  <si>
    <t>闫昱舟</t>
  </si>
  <si>
    <t>2023-10-20 15:31:31</t>
  </si>
  <si>
    <t>判断省份:湖北&amp;#13;&amp;#10;:移网上网慢&amp;#13;&amp;#10;获取参数:&amp;#13;&amp;#10;获取历史工单:无历史工单&amp;#13;&amp;#10;:下一步&amp;#13;&amp;#10;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amp;#13;&amp;#10;:下一步&amp;#13;&amp;#10;node_255:&amp;#13;&amp;#10;::不同意/已配置&amp;#13;&amp;#10;:在湖北&amp;#13;&amp;#10;:所有APP&amp;#13;&amp;#10;:长期&amp;#13;&amp;#10;:网络无异常&amp;#13;&amp;#10;:1、受理流水号：;2、受理号码：17671261262;3、主叫号码：17671261262;4、被叫号码：;5、客户姓名：闫昱舟;6、客户级别：三星忠诚用户;7、用户归属地：宜昌市;8、受理员工工号：hubXN23ZH9211;9、手机厂商：;10、投诉渠道：10010客服热线;11、投诉打点范围：0.5千米;12、投诉地址：宜昌市-西陵区:保利时代【厦门路】;13、网格ID：191132;14、网格名称：YC_A_湖北省宜昌市西陵区青岛路-厦门路交叉口附近网格_191132;15、经度：111.324432;16、纬度：30.710917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23、手机信号强弱：一至两格不稳定;24、用户周边使用情况：不清楚;25、主工单流水号：hub169759702970255111;26、语音业务类型：;27、数据业务类型：上网速度慢;28、用户是否接受解释：否;29、公告类型：网络信息;30、基站ID：117.1005447;31、基站名称：117.1005447;32、其它地方是否正常使用：是;33、之前是否可以正常使用：是;用户有投诉倾向，要求尽快核实处理</t>
  </si>
  <si>
    <t>TS202310192033230736</t>
  </si>
  <si>
    <t>宜昌市伍家岗区大公桥社区卫生服务中心</t>
  </si>
  <si>
    <t>2023-10-20 15:09:07</t>
  </si>
  <si>
    <t>主办单位：湖北&amp;#10;客户类别：普通客户&amp;#10;10010是否打通：否&amp;#10;是否二次致电10015：是&amp;#10;是否联系：否&amp;#10;升级倾向：&amp;#10;号码归属省：湖北&amp;#10;SVIP等级：&amp;#10;1.问题类型:;&amp;#10;2.投诉类型:手机信号问题;&amp;#10;3.营业厅地址:;&amp;#10;4.位置信息:航空路同济学术交流中心;&amp;#10;5.位置发生地:湖北省武汉市硚口区;&amp;#10;6.投诉内容:手机网络类型:5G；&amp;#10;网络情况:网页无法打开/网速慢；&amp;#10;接打电话情况:杂音/断断续续；&amp;#10;APP应用程序是否正常使用:部分不正常；&amp;#10;影响范围:所有地点；&amp;#10;其他用户能否正常使用:不了解；&amp;#10;影响时段:0-24；&amp;#10;投诉内容:网速很慢，经常为0。打电话断断续续，一直这样。；</t>
  </si>
  <si>
    <t>网络质量：①客户投诉产生的原因：手机网速慢问题。 &amp;#10;②客户投诉问题核查情况及解决方案：收到贵部转办后，我司立即组织调查。经核实用户号码无故障，已用3个电话与该号码联系均无任何问题，套餐内流量也没用超，现号码无问题。我司2023-10-20 11:43:49联系客户解释。&amp;#10;③客户问题满意度：一般。 &amp;#10;④回单人：田群、联系方式：07176921001</t>
  </si>
  <si>
    <t>TS202310191728220397</t>
  </si>
  <si>
    <t>许燕华</t>
  </si>
  <si>
    <t>2023-10-20 11:17:15</t>
  </si>
  <si>
    <t>18628916902命中精准预判服务场景:[请通过热线U妹儿派单。特殊情况处理方式：1、非首次来电，24小时内无人联系请用户耐心等待，有人联系或超过24小时的可在线解约。2、如无法派单，请记录工单，流向：办理工单（2021版）&gt;&gt;合约/活动&gt;&gt;解除已生效合约/活动&amp;#10;]&amp;#10;判断省份:四川&amp;#10;:移网上网慢&amp;#10;获取参数:&amp;#10;获取历史工单:无历史工单&amp;#10;移网一键诊断:下一步&amp;#10;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对解释不认可&amp;#10;:在区域12省内（除四川）&amp;#10;:1、受理流水号：;2、受理号码：18628916902;3、主叫号码：18628916902;4、被叫号码：;5、客户姓名：许燕华;6、客户级别：二星用户;7、用户归属地：宜昌市;8、受理员工工号：hubXN23TR9282;9、手机厂商：;10、投诉渠道：10010客服热线;11、投诉打点范围：0.2千米;12、投诉地址：宜昌;13、网格ID：;14、网格名称：;15、经度：111.281301;16、纬度：30.694608;17、用户现象：无;18、答复口径：您提供的位置周围基站暂时没有发现异常，建议您先进行换机换卡测试并留意观察。;19、网络类型：4G;20、投诉现象最近发生时间：一周以上;21、语音通话或数据上网：数据;22、室内或室外：室内外;23、手机信号强弱：无信号;24、用户周边使用情况：不清楚;25、主工单流水号：hub169770748040611641;26、语音业务类型：;27、数据业务类型：上网速度慢;28、用户是否接受解释：否;29、公告类型：;30、基站ID：117.1005522;31、基站名称：117.1005522;32、其它地方是否正常使用：否;33、之前是否可以正常使用：否;&amp;#10;用户来电称自己网络用着卡顿，但是用户称自己在回宜昌的路上地址无法提供，要求处理请尽快处理，谢谢</t>
  </si>
  <si>
    <t>网络质量：从武汉到宜昌路上全程无法上网AA。经网络部核查，客户投诉地点属于信号网络正常，建议用户持续观察使用，用户知晓。</t>
  </si>
  <si>
    <t>TS202310201127321251</t>
  </si>
  <si>
    <t>投诉工单（2021版）&gt;&gt;融合&gt;&gt;【网络使用】宽带网络&gt;&gt;上网卡顿/掉线/延时/信号弱/不稳定/网页无法打开</t>
  </si>
  <si>
    <t>071701004189</t>
  </si>
  <si>
    <t>金中国</t>
  </si>
  <si>
    <t>2023-10-20 15:47:27</t>
  </si>
  <si>
    <t>用户来电反映宽带今天中午11点03分突然断网无法使用，造成自己的工作文件上传失败，用户对此强烈不满，要求公司赔偿500元费用，有投诉升级意向，要求公司马上处理，回复。（网络在来电时就已经恢复）</t>
  </si>
  <si>
    <t>网络质量：湖北省宜昌市伍家岗区伍家岗街道办白马山社区东艳路东辰心语E5栋1单元26楼2602AA。经网络部核查，联系客户表示已恢复，客户要求高额赔偿无法满足，已联系客户解释说明，客户知晓，满意度一般</t>
  </si>
  <si>
    <t>TS202310171335431439</t>
  </si>
  <si>
    <t>2023-10-20 14:01:11</t>
  </si>
  <si>
    <t>主办单位：湖北&amp;#10;客户类别：普通客户&amp;#10;10010是否打通：是&amp;#10;是否二次致电10015：是&amp;#10;是否联系：否&amp;#10;升级倾向：&amp;#10;号码归属省：湖北&amp;#10;SVIP等级：&amp;#10;1.问题类型:;&amp;#10;2.投诉类型:手机信号问题;&amp;#10;3.营业厅地址:;&amp;#10;4.位置信息:西陵二路37号;&amp;#10;5.位置发生地:湖北省宜昌市西陵区;&amp;#10;6.投诉内容:手机网络类型:5G；&amp;#10;网络情况:上网卡顿/掉线/不稳定；&amp;#10;接打电话情况:掉话/单通/无法通话；&amp;#10;APP应用程序是否正常使用:部分不正常；&amp;#10;影响范围:特定地点；&amp;#10;其他用户能否正常使用:不了解；&amp;#10;影响时段:回家就接打不成；&amp;#10;投诉内容:问题仍无人解决，不停投诉到解决为止。；&amp;#10;关联中国联通投诉平台-网站工单流水号:TS202310061959508006</t>
  </si>
  <si>
    <t>网络质量-:西陵二路37号AA①客户基本资料：业务号码：15607201561、客户姓名：王林林、套餐情况：畅越冰激凌5G套餐129元；客户反映网络质量的问题； &amp;#10;②首次联系客户时间：2023-10-17 14:24:00&amp;#10;③投诉核查处理情况：收到贵部转办，我司立即组织核查，经核实，客户投诉位置西陵区福沁园4栋1单元1楼室内，联通4G、电信4G均弱覆盖，告知可为其客户安装手机伴侣提升信号覆盖，客户拒绝安装手机伴侣，客户坚持要求我司建站解决，否则要求一直减免月租费用直至建站解决为止，无法满足客户要求，未达成一致，用户已申诉至工信部，为此结果； &amp;#10;④答复客户时间及客户满意度评价：根据上述核实情况，我司于2023-10-17 14:24:00联系客户满意度一般，回单人：胡春燕、联系方式：07176921001&amp;#10;⑤投诉核查关联材料：无。"</t>
  </si>
  <si>
    <t>TS202310150959041532</t>
  </si>
  <si>
    <t>罗亮</t>
  </si>
  <si>
    <t>2023-10-20 15:30:00</t>
  </si>
  <si>
    <t>1、受理流水号：;2、受理号码：13329818112;3、主叫号码：13329818112;4、被叫号码：;5、客户姓名：罗亮;6、客户级别：一星用户;7、用户归属地：宜昌市;8、受理员工工号：hubXN216157;9、手机厂商：;10、投诉渠道：10010客服热线;11、投诉打点范围：0.5千米;12、投诉地址：宜昌市-猇亭区:中铁·龙盘湖世纪山水【伍家岗伍临路101号】;13、网格ID：110880;14、网格名称：YC_B_110880;15、经度：111.386822;16、纬度：30.599670;17、用户现象：未发现网络问题;18、答复口径：您提供的位置周围基站暂时没有发现异常，建议您先进行换机换卡测试并留意观察。;19、网络类型：WCDMA;20、投诉现象最近发生时间：一周以上;21、语音通话或数据上网：数据;22、室内或室外：室内外;23、手机信号强弱：无信号;24、用户周边使用情况：不清楚;25、主工单流水号：hub169733487066320668;26、语音业务类型：;27、数据业务类型：无法上网;28、用户是否接受解释：否;29、公告类型：;30、基站ID：117_YCRNC07.178;31、基站名称：W-龙凤山庄;32、其它地方是否正常使用：是;33、之前是否可以正常使用：是;&amp;#13;&amp;#10;经度：111.386822&amp;#13;&amp;#10;纬度：30.599670&amp;#13;&amp;#10;用户来电反映从（2023/10）开始在（宜昌市-猇亭区:中铁·龙盘湖世纪山水【伍家岗伍临路101号】详细地址无法提供）使用手机出现上网问题，服务状态正常，用户（已开关机/换机换卡）测试，手机显示（无服务）网络，要求尽快核实原因并处理。并且表示自己的电话也出现打不通的情况</t>
  </si>
  <si>
    <t>网络质量：猇亭区:中铁·龙盘湖世纪山水【伍家岗伍临路101号】AA。经网络部核查，客户投诉地点属于弱覆盖区域，考虑客户感知，申请话费补救72元，24小时内到账，此费用不可打印账单发票，回访满意</t>
  </si>
  <si>
    <t>TS202310181556370425</t>
  </si>
  <si>
    <t>2023-10-20 15:48:29</t>
  </si>
  <si>
    <t>判断省分:湖北&amp;#10;:湖北省内手机不能接&amp;#10;获取入参:&amp;#10;判断是否开通骚扰拦截:获取历史工单:没有历史工单&amp;#10;:下一步&amp;#10;&amp;#10;:否&amp;#10;:不认可&amp;#10;:下一步&amp;#10;node_94:&amp;#10;:不符合办理条件&amp;#10;:某个位置&amp;#10;:1、受理流水号：;2、受理号码：13117296900;3、主叫号码：13117296900;4、被叫号码：;5、客户姓名：杨光熙;6、客户级别：一星忠诚用户;7、用户归属地：宜昌市;8、受理员工工号：hubXN191301;9、手机厂商：;10、投诉渠道：10010客服热线;11、投诉打点范围：0.5千米;12、投诉地址：宜昌市-伍家岗区:城东大道151号靠近和利路;13、网格ID：191374;14、网格名称：YC_A_湖北省宜昌市伍家岗区中南路-城东大道交叉口附近网格_191374;15、经度：111.328201;16、纬度：30.678981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内外;23、手机信号强弱：一至两格不稳定;24、用户周边使用情况：不清楚;25、主工单流水号：hub169761546687737577;26、语音业务类型：无法主被叫;27、数据业务类型：;28、用户是否接受解释：否;29、公告类型：网络信息;30、基站ID：117.112046;31、基站名称：117.112046;32、其它地方是否正常使用：是;33、之前是否可以正常使用：否;&amp;#10;&amp;#10;经度：111.328201&amp;#10;纬度：30.678981&amp;#10;表示最近在此地通话异常，经常无法呼出呼入，打不出去也没有提示间，换机换卡尝试无效果，现要求联通处理信号不好的问题回复18107173958</t>
  </si>
  <si>
    <t>网络质量：宜昌市-伍家岗区:城东大道 151号靠近和利路AA。经网络部核查，已现场测试投诉点信号覆盖正常，现场将用户SIM卡装测试手机上正常使用，非移网质量问题，另查询客户已携出，回访满意</t>
  </si>
  <si>
    <t>TS202310191354430551</t>
  </si>
  <si>
    <t>2023-10-20 18:52:33</t>
  </si>
  <si>
    <t>主办单位：湖北&amp;#10;客户类别：星级客户&amp;#10;10010是否打通：是&amp;#10;是否二次致电10015：是&amp;#10;是否联系：是&amp;#10;升级倾向：无&amp;#10;号码归属省：湖北&amp;#10;SVIP等级：&amp;#10;预处理名称:产品订购一键诊断&amp;#13;&amp;#10;业务产品类型:反映其他业务问题&amp;#13;&amp;#10;用户是否接受:用户不接受&amp;#13;&amp;#10;是否知情订购:知情订购&amp;#13;&amp;#10;备注:用户表示信号不好，要办理携号转网，要求取消网龄计划合约和主副卡，请加急处理&amp;#13;&amp;#10;（协办工单）集团高星，务必于12小时内，要求取消网龄计划合约和主副卡，并上传协议依据，并明确是否为最终处理意见，用户申诉此方案是否一致，谢谢&amp;#13;&amp;#10;&amp;#13;</t>
  </si>
  <si>
    <t>携号转网（夷陵城区  ）①客户基本资料：业务号码：13135803928、客户姓名： 陈林、套餐情况：畅越冰激凌5G套餐129元；客户反映需办理携号转网； ②首次联系客户时间：2023-10-19 15:32:32 ③投诉核查处理情况：收到贵部转办，我司立即组织核查，用户反映需办理携转业务，挽留无效，已为客户副卡办理转资福多多次月生效，现号码允许携出。 ④答复客户时间及客户满意度评价：根据上述核实情况，我司于2023-10-19 15:32:32联系客户满意，回单人：田群、联系方式：07176921001 ⑤投诉核查关联材料：无</t>
  </si>
  <si>
    <t>TS202310182000432312</t>
  </si>
  <si>
    <t>丁晓丽</t>
  </si>
  <si>
    <t>2023-10-20 16:23:22</t>
  </si>
  <si>
    <t>主办单位：湖北&amp;#10;客户类别：普通客户&amp;#10;10010是否打通：否&amp;#10;是否二次致电10015：是&amp;#10;是否联系：否&amp;#10;升级倾向：&amp;#10;号码归属省：湖北&amp;#10;SVIP等级：&amp;#10;1.问题类型:;&amp;#10;2.投诉类型:其他;&amp;#10;3.营业厅地址:;&amp;#10;4.位置信息:;&amp;#10;5.位置发生地:;&amp;#10;6.投诉内容:客服在我不知情的情况下办理了融合套餐</t>
  </si>
  <si>
    <t>携号转网①客户投诉产生的原因：合约限制办理携转不成功。&amp;#10;②客户投诉问题核查情况及解决方案：收到贵部转办后，我司立即组织调查。经核实，（城区政企营服中心）客户要求取消实装宽带、解绑主副卡，我部多次联系客户挂机，未办理，已短信告知，如有疑问可在工作时间（08:30-12:00；14:00-17:30）联系07176921001、13032700872宜昌联通投诉处理中心。如用户咨询，请前台10010话务中心代为解释，谢谢。我司于2023-10-19 16:20:38联系客户解释以上情况。&amp;#10;③客户问题满意度：未接通&amp;#10;④回单人：张婷   6921001</t>
  </si>
  <si>
    <t>ZX202310201623080454</t>
  </si>
  <si>
    <t>057100215732</t>
  </si>
  <si>
    <t>向睿</t>
  </si>
  <si>
    <t>TCSI-GJ</t>
  </si>
  <si>
    <t>2023-10-20 16:41:31</t>
  </si>
  <si>
    <t>判断省分:湖北&amp;#13;&amp;#10;:自己办理的宽带&amp;#13;&amp;#10;:挽留失败&amp;#13;&amp;#10;:不同意&amp;#13;&amp;#10;:&amp;#13;&amp;#10;&amp;#13;&amp;#10;高级模板内容：&amp;#13;&amp;#10;问题描述:用户来电反馈要求办理宽带销户，宽带是浙江杭州的当前人在湖北，无法前往营业厅&amp;#13;&amp;#10;第二联系方式:18671716797&amp;#13;&amp;#10;销户原因:不需要了&amp;#13;&amp;#10;用户要求:用户要求加急处理去，请后台协助处理谢谢。&amp;#13;</t>
  </si>
  <si>
    <t>ZX202310201009190027</t>
  </si>
  <si>
    <t>071701057568</t>
  </si>
  <si>
    <t>周长军</t>
  </si>
  <si>
    <t>2023-10-20 14:02:18</t>
  </si>
  <si>
    <t>BL202310201646021319</t>
  </si>
  <si>
    <t>071700314349</t>
  </si>
  <si>
    <t>付海飞</t>
  </si>
  <si>
    <t>2023-10-20 17:09:14</t>
  </si>
  <si>
    <t>用户要取消15元提速包(湖北)（立即生效，次月收费）-新，因系统无勾选项，请公司为其取消并回复。</t>
  </si>
  <si>
    <t>BL202310201638531222</t>
  </si>
  <si>
    <t>钟国钧</t>
  </si>
  <si>
    <t>2023-10-20 17:24:50</t>
  </si>
  <si>
    <t>【2022年上工信部测评重保用户】[65岁以上老人]&amp;#13;&amp;#10;高级模板内容：&amp;#13;&amp;#10;需区域二线受理的业务:用户无法提供验证码&amp;#13;&amp;#10;用户需办理业务名称:四/五星专享5GB全国流量*12个月（湖北）&amp;#13;&amp;#10;业务办理类型:取消&amp;#13;&amp;#10;业务生效时间:次月生效&amp;#13;&amp;#10;是否已按规范验证用户信息:无需验证&amp;#13;</t>
  </si>
  <si>
    <t>BL202310201337191368</t>
  </si>
  <si>
    <t>郑家权</t>
  </si>
  <si>
    <t>2023-10-20 14:28:23</t>
  </si>
  <si>
    <t>[65岁以上老人]&amp;#13;&amp;#10;高级模板内容：&amp;#13;&amp;#10;需区域二线受理的业务:用户无法提供验证码&amp;#13;&amp;#10;用户需办理业务名称:5G优惠加油包19元10GB（立即生效）（湖北）（已停售）下月生效联通助理-语音留言3元（首月免费）（已停售）&amp;#13;&amp;#10;业务办理类型:取消&amp;#13;&amp;#10;业务生效时间:立即生效&amp;#13;&amp;#10;是否已按规范验证用户信息:是&amp;#13;</t>
  </si>
  <si>
    <t>BL202310201141172463</t>
  </si>
  <si>
    <t>龚年喜</t>
  </si>
  <si>
    <t>2023-10-20 15:18:53</t>
  </si>
  <si>
    <t>&amp;#13;&amp;#10;高级模板内容：&amp;#13;&amp;#10;需区域二线受理的业务:用户无法提供验证码&amp;#13;&amp;#10;用户需办理业务名称:云加速5G畅玩加油包(湖北)&amp;#13;&amp;#10;业务办理类型:取消&amp;#13;&amp;#10;业务生效时间:立即生效&amp;#13;&amp;#10;是否已按规范验证用户信息:无需验证&amp;#13;</t>
  </si>
  <si>
    <t>BL202310201028341440</t>
  </si>
  <si>
    <t>闫正梅</t>
  </si>
  <si>
    <t>2023-10-20 11:30:33</t>
  </si>
  <si>
    <t>&amp;#13;&amp;#10;高级模板内容：&amp;#13;&amp;#10;需区域二线受理的业务:用户无法提供验证码&amp;#13;&amp;#10;用户需办理业务名称:5G炫彩通信助理包-云盘版（首月5元半价）&amp;#13;&amp;#10;业务办理类型:取消&amp;#13;&amp;#10;业务生效时间:立即生效&amp;#13;&amp;#10;是否已按规范验证用户信息:无需验证&amp;#13;&amp;#10;备注（如开通流量包、语音包请备注清楚当月有效/长期有效）:用户要求取消5G炫彩通信助理包-云盘版（首月5元半价）&amp;#13;</t>
  </si>
  <si>
    <t>BL202310201015181239</t>
  </si>
  <si>
    <t>周学南</t>
  </si>
  <si>
    <t>2023-10-20 14:22:46</t>
  </si>
  <si>
    <t>[65岁以上老人]&amp;#13;&amp;#10;高级模板内容：&amp;#13;&amp;#10;需区域二线受理的业务:用户无法提供验证码&amp;#13;&amp;#10;用户需办理业务名称:尊享权益包（青铜版）次月生效5G会员权益包（次月生效）&amp;#13;&amp;#10;业务办理类型:取消&amp;#13;&amp;#10;业务生效时间:立即生效&amp;#13;&amp;#10;是否已按规范验证用户信息:无需验证&amp;#13;</t>
  </si>
  <si>
    <t>BL202310200906500371</t>
  </si>
  <si>
    <t>杜成菊</t>
  </si>
  <si>
    <t>2023-10-20 10:32:30</t>
  </si>
  <si>
    <t>&amp;#13;&amp;#10;高级模板内容：&amp;#13;&amp;#10;需区域二线受理的业务:用户无法提供验证码&amp;#13;&amp;#10;用户需办理业务名称:5G优惠加油包19元10GB（立即生效）（湖北）&amp;#13;&amp;#10;业务办理类型:取消&amp;#13;&amp;#10;业务生效时间:立即生效&amp;#13;&amp;#10;是否已按规范验证用户信息:是&amp;#13;&amp;#10;备注（如开通流量包、语音包请备注清楚当月有效/长期有效）:无&amp;#13;</t>
  </si>
  <si>
    <t>BL202310192009571724</t>
  </si>
  <si>
    <t>李自胜</t>
  </si>
  <si>
    <t>2023-10-20 09:17:09</t>
  </si>
  <si>
    <t>&amp;#13;&amp;#10;高级模板内容：&amp;#13;&amp;#10;需区域二线受理的业务:用户无法提供验证码&amp;#13;&amp;#10;用户需办理业务名称:云加速5G畅玩加油包(湖北)&amp;#13;&amp;#10;业务办理类型:取消&amp;#13;&amp;#10;业务生效时间:次月生效&amp;#13;&amp;#10;是否已按规范验证用户信息:无需验证&amp;#13;</t>
  </si>
  <si>
    <t>BL202310191751370436</t>
  </si>
  <si>
    <t>李正凤</t>
  </si>
  <si>
    <t>2023-10-20 09:21:54</t>
  </si>
  <si>
    <t>[65岁以上老人]&amp;#13;&amp;#10;高级模板内容：&amp;#13;&amp;#10;需区域二线受理的业务:用户无法提供验证码&amp;#13;&amp;#10;用户需办理业务名称:小沃-脉动-平安天气-包月-4元&amp;#13;&amp;#10;业务办理类型:取消&amp;#13;&amp;#10;业务生效时间:立即生效&amp;#13;&amp;#10;是否已按规范验证用户信息:无需验证&amp;#13;</t>
  </si>
  <si>
    <t>BL202310191714012439</t>
  </si>
  <si>
    <t>2023-10-20 09:10:19</t>
  </si>
  <si>
    <t>[65岁以上老人]&amp;#13;&amp;#10;高级模板内容：&amp;#13;&amp;#10;需区域二线受理的业务:用户无法提供验证码&amp;#13;&amp;#10;用户需办理业务名称:	手机彩铃沃音乐精选10元包月&amp;#13;&amp;#10;业务办理类型:取消&amp;#13;&amp;#10;业务生效时间:次月生效&amp;#13;&amp;#10;是否已按规范验证用户信息:无需验证&amp;#13;</t>
  </si>
  <si>
    <t>BL202310191552581363</t>
  </si>
  <si>
    <t>廖文进</t>
  </si>
  <si>
    <t>2023-10-20 09:03:31</t>
  </si>
  <si>
    <t>&amp;#13;&amp;#10;高级模板内容：&amp;#13;&amp;#10;需区域二线受理的业务:用户无法提供验证码&amp;#13;&amp;#10;用户需办理业务名称:预存1元得盲盒24个月-次月生效-湖北宜昌&amp;#13;&amp;#10;业务办理类型:取消&amp;#13;&amp;#10;业务生效时间:次月生效&amp;#13;&amp;#10;是否已按规范验证用户信息:无需验证&amp;#13;</t>
  </si>
  <si>
    <t>ZX202310182000511297</t>
  </si>
  <si>
    <t>魏文新</t>
  </si>
  <si>
    <t>2023-10-20 09:25:23</t>
  </si>
  <si>
    <t>客户来电反馈想要咨询套餐是否有折扣优惠，要求客服经理回电，不然就携转</t>
  </si>
  <si>
    <t>业务办理：用户需办理折扣优惠，沟通后为用户办理转资畅爽冰激凌5G套餐199元（基础版）和  【2023-11-01 00:00:00至2024-10-31 23:59:59】 存量5G畅爽套餐享99元赠费（次月生效）湖北  ，用户满意</t>
  </si>
  <si>
    <t>ZX202310191601302464</t>
  </si>
  <si>
    <t>2023-10-20 14:42:38</t>
  </si>
  <si>
    <t>用户来电称自己本机号码要办理0元plus白银会员，客服告知用户湖北没有推出此活动，用户要求反馈，请处理。</t>
  </si>
  <si>
    <t>ZX202310191709170553</t>
  </si>
  <si>
    <t>2023-10-20 10:14:19</t>
  </si>
  <si>
    <t>用户来电表示想参与活动（预存话费享10元/月话费优惠6个月（湖北））请协助处理谢谢</t>
  </si>
  <si>
    <t>业务办理：用户要求参加预存话费享10元/月话费优惠6个月，已告知该活动需预存话费才可办理，现用户已于2023-10-20 09:52:34预存100元，我部申请成功办理，满意。</t>
  </si>
  <si>
    <t>ZX202310191737490745</t>
  </si>
  <si>
    <t>2023-10-20 14:04:10</t>
  </si>
  <si>
    <t>用户要求参与预存话费享10元/月话费优惠6个月（湖北），要求线上办理，烦请后台协助处理</t>
  </si>
  <si>
    <t>业务办理：用户要求参与预存话费享10元/月话费优惠6个月（湖北），要求线上办理，沟通后现用户充值100元话费，为用户办理预存话费享10元/月话费优惠6个月（湖北）成功，用户满意</t>
  </si>
  <si>
    <t>TS202310201014061889</t>
  </si>
  <si>
    <t>胡昌茂</t>
  </si>
  <si>
    <t>2023-10-20 11:19:06</t>
  </si>
  <si>
    <t>主办单位：湖北&amp;#10;客户类别：普通客户&amp;#10;10010是否打通：是&amp;#10;是否二次致电10015：是&amp;#10;是否联系：是&amp;#10;升级倾向：无&amp;#10;号码归属省：湖北&amp;#10;SVIP等级：&amp;#10;用户来电想办理联通pluss白银会员0元业务，工作人员告知没有此业务，不满，请尽快加急核实处理。</t>
  </si>
  <si>
    <t>业务办理：&amp;#10;①客户基本资料：业务号码：15549323053、客户姓名：胡昌茂、套餐情况：2019沃派校园29元产品（集团专属）（湖北）；客户反映办理联通pluss白银会员0元业务的问题； &amp;#10;②首次联系客户时间：2023-10-20 11:06:21&amp;#10;③投诉核查处理情况：收到贵部转办，我司立即组织核查，经核实，用户要求办理联通PLUS白银会员月卡0元/月（立即生效），系统无勾选项，建议关注其他优惠活动，用户表示知晓。&amp;#10;④答复客户时间及客户满意度评价：根据上述核实情况，我司于2023-10-20 11:06:21联系客户满意，回单人：潘娥、联系方式：07176921001&amp;#10;⑤投诉核查关联材料：无</t>
  </si>
  <si>
    <t>TS202310191836131627</t>
  </si>
  <si>
    <t>2023-10-20 12:30:04</t>
  </si>
  <si>
    <t>&amp;#13;&amp;#10;高级模板内容：&amp;#13;&amp;#10;投诉问题描述:详单：TS202310172214060398客户来电对前期处理不不认可，称自己不接受我方给出的处理方案&amp;#13;&amp;#10;销户渠道:10010&amp;#13;&amp;#10;无法销户原因:核实用户绑定副卡18671441657非实名停机无法销户&amp;#13;&amp;#10;用户要求:要求必须在线注销处理，称不直接处理就去其他渠道投诉（未明确投诉渠道），联系电话：13286359090请加急，谢谢&amp;#13;</t>
  </si>
  <si>
    <t>业务办理：号码销户  客户要求注销13227261647，18671441657 两个号码，客服部已操作销户，满意。</t>
  </si>
  <si>
    <t>BL202310181412521178</t>
  </si>
  <si>
    <t>吴孔平</t>
  </si>
  <si>
    <t>2023-10-20 09:09:18</t>
  </si>
  <si>
    <t>15587915648命中精准预判服务场景:[65岁以上老人]&amp;#13;&amp;#10;产品类型:标准合约-存费折扣;产品名称:（湖北）2021年牛年礼包畅越冰激凌5G套餐49元赠费10元/月（12个月）;产品描述:（湖北）2021年牛年礼包畅越冰激凌5G套餐49元赠费10元/月;产品ID:91000583;开始时间:2022-11-0100:00:00;结束时间:2023-10-3123:59:59;订购渠道:上海航动科技有限公司（宜昌）;客户确认方式:无。&amp;#13;&amp;#10;查询增值业务:&amp;#13;&amp;#10;合约信息查询:&amp;#13;&amp;#10;系统未查询到产品信息/非用户咨询的产品&amp;#13;&amp;#10;查询优惠产品信息:&amp;#13;&amp;#10;:无确认方式&amp;#13;&amp;#10;:客户不了解此业务，要求取消或投诉&amp;#13;&amp;#10;:不接受&amp;#13;&amp;#10;:传统合约（金融类、标准类、强合约、固移融合等...）&amp;#13;&amp;#10;:下一步&amp;#13;&amp;#10;判断省分:湖北&amp;#13;&amp;#10;:金融、靓号，套餐折扣、含设备的组网协议四类强合约&amp;#13;&amp;#10;:无合约解约工单&amp;#13;&amp;#10;:挽留失败&amp;#13;&amp;#10;:不愿到厅&amp;#13;&amp;#10;:用户来电要求取消（（湖北）2021年牛年礼包畅越冰激凌5G套餐49元赠费10元/月）此业务，要求取消次月续约的业务！挽留无效！请协助处理！谢谢！</t>
  </si>
  <si>
    <t>业务办理：被动续约活动（湖北）2021年牛年礼包畅越冰激凌5G套餐49元赠费10元/月 需取消，经核实现已为用户取消成功，用户满意。</t>
  </si>
  <si>
    <t>BL202310201052551809</t>
  </si>
  <si>
    <t>邓星晨</t>
  </si>
  <si>
    <t>2023-10-20 14:01:30</t>
  </si>
  <si>
    <t>用户要求我方免费赠送流量，请核实</t>
  </si>
  <si>
    <t>业务办理：客户反馈流量不够用，考虑客户感知，已勾选2I迁转畅越专属1元省内流量包20GB*12个月(湖北)（立即生效）  ，回访满意</t>
  </si>
  <si>
    <t>BL202310200916120468</t>
  </si>
  <si>
    <t>杨哲</t>
  </si>
  <si>
    <t>2023-10-20 10:39:14</t>
  </si>
  <si>
    <t>要求办理60送60的活动联系18671758026</t>
  </si>
  <si>
    <t>业务办理：客户要求办理存费送费活动，已勾选预存话费享10元/月话费优惠6个月（湖北），立即生效，回访满意</t>
  </si>
  <si>
    <t>BL202310201150200106</t>
  </si>
  <si>
    <t>071704424454</t>
  </si>
  <si>
    <t>方魏华</t>
  </si>
  <si>
    <t>2023-10-20 16:02:15</t>
  </si>
  <si>
    <t>用户要求取消10元提速包(湖北)（立即生效，次月收费）-新，前台在提速包内未查询到此提速包，也未产生扣费，故记录此单，请尽快处理</t>
  </si>
  <si>
    <t>业务办理：客户要求取消10元提速包(湖北)（立即生效，次月收费），已按客户要求取消，回访满意</t>
  </si>
  <si>
    <t>BL202310201110512063</t>
  </si>
  <si>
    <t>孙宝剑</t>
  </si>
  <si>
    <t>2023-10-20 14:03:58</t>
  </si>
  <si>
    <t>用户再次来电要求想要继续办理这个合约申请合约的续订合约：星锐卡30元赠费12个月优惠合约(湖北)请后台工作人员协助处理谢谢</t>
  </si>
  <si>
    <t>业务办理：客户要求续约星锐卡30元赠费12个月优惠合约 (湖北)  ，核实客户已到厅办理转资，无需办理续约，回访满意</t>
  </si>
  <si>
    <t>BL202310201458582363</t>
  </si>
  <si>
    <t>谭华艳</t>
  </si>
  <si>
    <t>2023-10-20 15:26:26</t>
  </si>
  <si>
    <t>用户描述自己当时去营业厅办理的时候说是两年的副卡免月租，用户要求续约副卡免月租12个月（10元话费12个月）（湖北）-次月生效，前台解释到期了，但是用户强烈不认可，谢谢。</t>
  </si>
  <si>
    <t>业务办理：续约副卡免月租12个月（10元话费12个月）活动  客服部已操作办理，次月生效，满意。</t>
  </si>
  <si>
    <t>BL202310200856110271</t>
  </si>
  <si>
    <t>2023-10-20 10:52:27</t>
  </si>
  <si>
    <t>用户来电反映要求续约预存话费享折扣优惠档位五（立即生效*24个月）-湖北政企专属，请核实处理，已根据前期工单解释您反映需办理约预存话费享折扣优惠档位五，查询号卡已办理【到期时间2024-06-3023:59:59】存240元分12个月返还（湖北）存费得礼，现线上无对应勾选项，暂未办理预存话费享折扣优惠档位五致电未接，已短信答复如需办理可联系我部，如有疑问可在工作时间（08:30-12:00；14:00-17:30）联系07176921001、13032700872宜昌客服。用户不接受要求我司重新给其回电</t>
  </si>
  <si>
    <t>业务办理：用户反映需办理约预存话费享折扣优惠 档位五，沟通后为用户办理【2023-11-01 00:00:00至2024-09-30 23:59:59】 存量5G畅爽套餐享39元赠费 湖北 ，用户对副卡扣费不满，沟通后为用户办理副卡0元次月生效另系统中勾选赠费60元，此费用不可打印发票，满意</t>
  </si>
  <si>
    <t>BL202310201044441679</t>
  </si>
  <si>
    <t>李芬</t>
  </si>
  <si>
    <t>2023-10-20 14:13:14</t>
  </si>
  <si>
    <t>【2022年上工信部测评重保用户】【2022年上工信部测评重保用户】用户来电反映要求办理5G冰激凌套餐5折（次月生效24个月）（取整）（合约）（湖北宜昌），请尽快处理</t>
  </si>
  <si>
    <t>业务办理：用户来电反映要求办理5G冰激凌套餐5折，沟通后用户表示不办理该优惠，现 已按用户要求办理转资畅越冰激凌5G套餐59元，次月生效，并办理注销宽带（虚装宽带），满意</t>
  </si>
  <si>
    <t>BL202310191104410424</t>
  </si>
  <si>
    <t>2023-10-20 09:08:24</t>
  </si>
  <si>
    <t>用户来电反映10016给他老婆打电话说可以赠送5个G流量，坐席查询告知10010没有此活动，用户表示不认可要求投诉坐席，麻烦后台核实处理，谢谢</t>
  </si>
  <si>
    <t>业务办理：用户实际是需办理2I迁转畅越专属1元省内流量包20GB*12个月(湖北)（次月生效），现已为用户办理成功，用户满意</t>
  </si>
  <si>
    <t>BL202310191415470130</t>
  </si>
  <si>
    <t>董卫星</t>
  </si>
  <si>
    <t>2023-10-20 14:10:39</t>
  </si>
  <si>
    <t>判断省分:其他省分&amp;#13;&amp;#10;:增值业务争议&amp;#13;&amp;#10;判断省分:湖北&amp;#13;&amp;#10;:移网&amp;#13;&amp;#10;:在补救范围内&amp;#13;&amp;#10;:不认可&amp;#13;&amp;#10;:小于等于500元，且仅限单倍、月份不超过12个月&amp;#13;&amp;#10;:&amp;#13;&amp;#10;&amp;#13;&amp;#10;高级模板内容：&amp;#13;&amp;#10;赔付类型：:增值业务争议&amp;#13;&amp;#10;CBSS账单扣费名称：:_联通助理业务功能费，视频彩铃，联通云盘会员服务费&amp;#13;&amp;#10;办理渠道:未查明到&amp;#13;&amp;#10;赔付月份：:2023年10月&amp;#13;&amp;#10;返还倍率:单倍&amp;#13;&amp;#10;赔付金额：:10&amp;#13;&amp;#10;是否已经取消业务:否&amp;#13;&amp;#10;是否承诺退费：:是&amp;#13;&amp;#10;用户是否需要回复：:否&amp;#13;&amp;#10;用户要求：:无&amp;#13;</t>
  </si>
  <si>
    <t>业务办理：用户需取消联通助理业务功能费，视频彩铃，联通云盘会员服务费，存量5G畅爽套餐享59元赠费（次月生效）湖北【合约时间：2023-11-01至2024-10-31】，满意</t>
  </si>
  <si>
    <t>BL202310191107170465</t>
  </si>
  <si>
    <t>章远芬</t>
  </si>
  <si>
    <t>2023-10-20 09:09:35</t>
  </si>
  <si>
    <t>15587936881命中精准预判服务场景:[65岁以上老人]&amp;#13;&amp;#10;产品类型:标准合约-存费送业务;产品名称:预存1元得盲盒24个月-次月生效-湖北宜昌;产品描述:解约条款：用户申请办理提前解约，需支付解约赔偿金，支付后办理解约，XX生效（根据实际情况打印：立即生效、次月生效）。&amp;#13;&amp;#10;违约赔偿金：按系统标准资费规则计费，流量3元/G，语音0.15元/分钟，短信0.1元/条。;产品ID:91082668;开始时间:2022-05-0100:00:00;结束时间:2024-04-3023:59:59;订购渠道:宜都陆城城乡路代理点;客户确认方式:签字协议。&amp;#13;&amp;#10;查询增值业务:&amp;#13;&amp;#10;合约信息查询:&amp;#13;&amp;#10;系统查询到有产品信息&amp;#13;&amp;#10;:有确认方式&amp;#13;&amp;#10;客户要求取消&amp;#13;&amp;#10;维系挽留:不接受挽留&amp;#13;&amp;#10;:下一步&amp;#13;&amp;#10;判断省分:湖北&amp;#13;&amp;#10;:其他合约&amp;#13;&amp;#10;:办理不成功&amp;#13;&amp;#10;:&amp;#13;&amp;#10;要求取消（预存1元得盲盒24个月-次月生效-湖北宜昌&amp;#13;&amp;#10;）要求一小时内，挽留无效</t>
  </si>
  <si>
    <t>业务办理:用户需取消预存1元;一次性到账1元; 10条短信+20分钟语音*24个月-次月-湖北宜昌，经核实该业务已由城区东山大道国贸自有营业厅取消成功，现线上无法恢复该业务已告知女儿13217278417，建议用户继续观察使用，用户知晓。</t>
  </si>
  <si>
    <t>BL202310191647422125</t>
  </si>
  <si>
    <t>2023-10-20 14:08:51</t>
  </si>
  <si>
    <t>查询增值业务:&amp;#13;&amp;#10;合约信息查询:&amp;#13;&amp;#10;系统未查询到产品信息/非用户咨询的产品&amp;#13;&amp;#10;查询优惠产品信息:&amp;#13;&amp;#10;:无确认方式&amp;#13;&amp;#10;:客户不了解此业务，要求取消或投诉&amp;#13;&amp;#10;:不接受&amp;#13;&amp;#10;:传统合约（金融类、标准类、强合约、固移融合等...）&amp;#13;&amp;#10;:下一步&amp;#13;&amp;#10;判断省分:湖北&amp;#13;&amp;#10;:金融、靓号，套餐折扣、含设备的组网协议四类强合约&amp;#13;&amp;#10;:合约解约工单已结束&amp;#13;&amp;#10;:挽留失败&amp;#13;&amp;#10;:不愿到厅&amp;#13;&amp;#10;:&amp;#13;&amp;#10;用户要求把主副卡直接解绑，不影响携出，烦请后台协助沟通处理</t>
  </si>
  <si>
    <t>业务办理：用户要求把主副卡直接解绑不影响携出，经核实现号码已办理携出成功，致电未接，已短信答复如需办理可联系我部，如有疑问可在工作时间（08:30-12:00；14:00 -17:30 ）联系07176921001、13032700872宜昌客服。如用户咨询，请前台 10010话务 中心代为解释，谢谢。</t>
  </si>
  <si>
    <t>BL202310181559512499</t>
  </si>
  <si>
    <t>冯华丹</t>
  </si>
  <si>
    <t>2023-10-20 09:07:37</t>
  </si>
  <si>
    <t>用户要求办理（联通plus白银会员月卡0元/月)，前台告知暂无改业务用户不认可坚持要求办理，请处理，谢谢</t>
  </si>
  <si>
    <t>业务办理：用户要求办理（联通plus白银会员月卡0元/月)，经核实现线上无勾选项，用户知晓。</t>
  </si>
  <si>
    <t>BL202310191808550609</t>
  </si>
  <si>
    <t>2023-10-20 09:13:48</t>
  </si>
  <si>
    <t>用户来电要求续约‘副卡免月租24个月（10元话费24个月）（湖北）-次月生效’此活动，尽快处理并回复</t>
  </si>
  <si>
    <t>业务办理：用户要求办理副卡免月租24个月，查询副卡已是月功能费-0元，已联系客户解释说明，客户表示知晓。</t>
  </si>
  <si>
    <t>BL202310200850150229</t>
  </si>
  <si>
    <t>孙兴爱</t>
  </si>
  <si>
    <t>2023-10-20 10:39:17</t>
  </si>
  <si>
    <t>【2022年上工信部测评重保用户】用户来电要求办理联通白银PLUS会员0元，麻烦核实处理。</t>
  </si>
  <si>
    <t>BL202310182124150631</t>
  </si>
  <si>
    <t>钟颖</t>
  </si>
  <si>
    <t>2023-10-20 09:23:13</t>
  </si>
  <si>
    <t>要求办理办理联通plus白银会员0元/月烦请处理</t>
  </si>
  <si>
    <t>BL202310201145350043</t>
  </si>
  <si>
    <t>2023-10-20 16:43:47</t>
  </si>
  <si>
    <t>用户要求反馈赠送流量的活动</t>
  </si>
  <si>
    <t>业务办理：用户要求办理流量赠送活动，系统无勾选项，建议用户关注其他流量赠送活动，表示知晓。</t>
  </si>
  <si>
    <t>BL202310201037511569</t>
  </si>
  <si>
    <t>2023-10-20 14:01:48</t>
  </si>
  <si>
    <t>用户来电要求开通轻合约流量礼包（2I专属），请处理&amp;#13;</t>
  </si>
  <si>
    <t>业务办理：用户要求办理轻合约流量礼包（2I专属），已跟用户解释清楚，系统无勾选项，建议关注其他优惠活动，用户表示知晓，满意。</t>
  </si>
  <si>
    <t>BL202310201456222324</t>
  </si>
  <si>
    <t>黄玉红</t>
  </si>
  <si>
    <t>2023-10-20 15:56:23</t>
  </si>
  <si>
    <t>【2022年上工信部测评重保用户】用户要求续约办理预存话费享折扣优惠档位五（立即生效24个月），请处理，谢谢</t>
  </si>
  <si>
    <t>业务办理：用户要求办理套餐五折活动，五折活动已下线，为用户推荐 存量5G畅爽套餐享49元赠费 湖北 活动，用户表示要先咨询下营业厅，满意。</t>
  </si>
  <si>
    <t>BL202310201050281762</t>
  </si>
  <si>
    <t>2023-10-20 11:08:16</t>
  </si>
  <si>
    <t>用户是携转用户，来电说本月流量不够用，前台查询主卡本月已赠送了20G，用户说来电号码是副卡，用不了，希望副卡可以单独申请赠送流量的活动，前台暂无权限，希望后台协助，谢谢！</t>
  </si>
  <si>
    <t>业务办理：用户要求补赠流量，考虑主副卡不可共享使用，已申请补赠0元10G国内流量，仅本月使用，满意。</t>
  </si>
  <si>
    <t>BL202310201226550573</t>
  </si>
  <si>
    <t>朱喜琴</t>
  </si>
  <si>
    <t>2023-10-20 14:13:01</t>
  </si>
  <si>
    <t>用户表示自己的13117273620每个月减免10元在12月底结束自己不想每次都打电话申请不愿去营业厅要求给他永久续约免费</t>
  </si>
  <si>
    <t>业务办理：用户要求副卡免月租使用，系统无勾选项，协商办理月赠10元*12个月活动，明年到期可再尝试申请，用户同意。</t>
  </si>
  <si>
    <t>BL202310191523170960</t>
  </si>
  <si>
    <t>2023-10-20 09:03:07</t>
  </si>
  <si>
    <t>[该用户有申诉倾向，请注意受理态度，查询近三天工单记录，积极解决用户问题。]&amp;#13;&amp;#10;高级模板内容：&amp;#13;&amp;#10;用户诉求:用户再次来电要求办理小天卡-2023+1元139GB全国流量与100分钟语音包*24个月，解释2023年10月12日12:00起（1元叠加包停售），不认可，请尽快处理，谢谢&amp;#13;&amp;#10;当前套餐名称:畅爽冰激凌5G套餐99元（基础版）&amp;#13;&amp;#10;新套餐名称（转入套餐名称）:小天卡-2023&amp;#13;&amp;#10;是合约期内（含靓号）:是&amp;#13;</t>
  </si>
  <si>
    <t>业务办理:用户再次来电要求办理小天卡-2023+1元139GB全国流量与100分钟语音包*24个月，解释2023年10月12日12:00起（1元叠加包停售），现线上无对应勾选项，无法为用户办理，致电未接，已短信答复如需办理可联系我部，如有疑问可在工作时间（08:30-12:00；14:00 -17:30 ）联系07176921001、13032700872宜昌客服。如用户咨询，请前台 10010话务 中心代为解释，谢谢。</t>
  </si>
  <si>
    <t>TS202310201151181740</t>
  </si>
  <si>
    <t>2023-10-20 15:33:27</t>
  </si>
  <si>
    <t>[65岁以上老人]判断省分:湖北&amp;#10;:移网电话营销费用争议（套餐资费/融合宽带/副卡功能费类除外）&amp;#10;:不认可&amp;#10;:小于等于500元，且仅限单倍、月份不超过12个月&amp;#10;:&amp;#10;&amp;#10;高级模板内容：&amp;#10;是否10016外呼:不记得&amp;#10;电话外呼号码:/&amp;#10;渠道名称:湖北杭州翔羽线上业务代理(宜昌)&amp;#10;反应问题涉及场景:未经同意订购业务&amp;#10;产品名称:云加速5G畅玩加油包(湖北)&amp;#10;争议月份:2023年10月&amp;#10;是否承诺退费:是&amp;#10;承诺退费金额:20&amp;#10;是否取消业务（如取消失败，需加上系统报错的提示）:已取消&amp;#10;是否需要回复:否&amp;#10;用户要求:办理退费，已告知用户退费不能抵扣项目，请核实处理，谢谢</t>
  </si>
  <si>
    <t>BL202310201107182010</t>
  </si>
  <si>
    <t>张祥云</t>
  </si>
  <si>
    <t>2023-10-20 16:46:17</t>
  </si>
  <si>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AR彩铃酷趣会员5G加油包（湖北）（已停售）&amp;#10;办理渠道:湖北杭州翔羽线上业务代理(宜昌)&amp;#10;赔付月份：:2023年10月&amp;#10;返还倍率:单倍&amp;#10;赔付金额：:20&amp;#10;是否已经取消业务:是&amp;#10;是否承诺退费：:是&amp;#10;用户是否需要回复：:否&amp;#10;用户要求：:无</t>
  </si>
  <si>
    <t>TS202310201401121804</t>
  </si>
  <si>
    <t>韩永安</t>
  </si>
  <si>
    <t>2023-10-20 17:26:46</t>
  </si>
  <si>
    <t>[65岁以上老人]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沃阅读-5G畅阅-经管学堂20元云加速5G畅玩加油包(湖北)&amp;#13;&amp;#10;争议月份:2023年9月、2023年10月&amp;#13;&amp;#10;是否承诺退费:是&amp;#13;&amp;#10;承诺退费金额:80&amp;#13;&amp;#10;是否取消业务（如取消失败，需加上系统报错的提示）:是&amp;#13;&amp;#10;是否需要回复:否&amp;#13;&amp;#10;用户要求:退费&amp;#13;</t>
  </si>
  <si>
    <t>TS202310201120561078</t>
  </si>
  <si>
    <t>苏平</t>
  </si>
  <si>
    <t>2023-10-20 15:34:16</t>
  </si>
  <si>
    <t>[65岁以上老人]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云加速5G畅玩加油包(湖北)（已停售）下月生效&amp;#13;&amp;#10;争议月份:2023年10月&amp;#13;&amp;#10;是否承诺退费:是&amp;#13;&amp;#10;承诺退费金额:20&amp;#13;&amp;#10;是否取消业务（如取消失败，需加上系统报错的提示）:是&amp;#13;&amp;#10;是否需要回复:是&amp;#13;&amp;#10;用户要求:尽快核实办理，谢谢&amp;#13;</t>
  </si>
  <si>
    <t>BL202310200928250608</t>
  </si>
  <si>
    <t>金保明</t>
  </si>
  <si>
    <t>2023-10-20 15:12:25</t>
  </si>
  <si>
    <t>BL202310191454240607</t>
  </si>
  <si>
    <t>许俊林</t>
  </si>
  <si>
    <t>2023-10-20 09:15:01</t>
  </si>
  <si>
    <t>[65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增值业务费_增值业务-AR视频彩铃酷趣会员15元包月_增值业务-AR视频彩铃酷趣会员15元包月&amp;#10;办理渠道:无&amp;#10;赔付月份：:2023年10月&amp;#10;返还倍率:单倍&amp;#10;赔付金额：:20&amp;#10;是否已经取消业务:是&amp;#10;是否承诺退费：:是&amp;#10;用户是否需要回复：:否&amp;#10;用户要求：:退费</t>
  </si>
  <si>
    <t>BL202310191907411178</t>
  </si>
  <si>
    <t>杜宏顺</t>
  </si>
  <si>
    <t>2023-10-20 10:52:37</t>
  </si>
  <si>
    <t>&gt;业务号码&gt;13032716969；&gt;号码归属地&gt;宜昌；&gt;产品名称&gt;AR彩铃酷趣会员5G加油包（湖北）；&gt;产品代码&gt;91295250；&gt;产品编码&gt;无；&gt;订购时间&gt;2023-10-1717:18:19；&gt;核查情况&gt;平台故障；&gt;不规范定制分类&gt;平台故障，无法判责；&gt;退费金额&gt;20元；&gt;退费时间&gt;2023年10月20日；&gt;投诉内容&gt;&amp;#10;高级模板内容：&amp;#10;赔付类型：:增值业务争议&amp;#10;CBSS账单扣费名称：:AR彩铃酷趣会员5G加油包（湖北）&amp;#10;办理渠道:湖北杭州翔羽线上业务代理(宜昌)&amp;#10;赔付月份：:2023年10月&amp;#10;返还倍率:单倍&amp;#10;赔付金额：:20&amp;#10;是否已经取消业务:否&amp;#10;是否承诺退费：:是&amp;#10;用户是否需要回复：:否&amp;#10;用户要求：:用户要求取消，请尽快处理</t>
  </si>
  <si>
    <t>TS202310192037490784</t>
  </si>
  <si>
    <t>王功署</t>
  </si>
  <si>
    <t>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无&amp;#13;&amp;#10;反应问题涉及场景:未经同意订购业务&amp;#13;&amp;#10;产品名称:云加速5G畅玩加油包(湖北)&amp;#13;&amp;#10;争议月份:2023年10月&amp;#13;&amp;#10;是否承诺退费:是&amp;#13;&amp;#10;承诺退费金额:20&amp;#13;&amp;#10;是否取消业务（如取消失败，需加上系统报错的提示）:是&amp;#13;&amp;#10;是否需要回复:否&amp;#13;&amp;#10;用户要求:用户要求退还已扣费用&amp;#13;</t>
  </si>
  <si>
    <t>TS202310200957351506</t>
  </si>
  <si>
    <t>卢灵芝</t>
  </si>
  <si>
    <t>2023-10-20 16:58:13</t>
  </si>
  <si>
    <t>判断省分:湖北&amp;#13;&amp;#10;:移网电话营销费用争议（套餐资费/融合宽带/副卡功能费类除外）&amp;#13;&amp;#10;:不认可&amp;#13;&amp;#10;:大于500元&amp;#13;&amp;#10;:&amp;#13;&amp;#10;&amp;#13;&amp;#10;高级模板内容：&amp;#13;&amp;#10;是否10016外呼:不记得&amp;#13;&amp;#10;电话外呼号码:无&amp;#13;&amp;#10;渠道名称:湖北杭州翔羽线上业务代理(宜昌)&amp;#13;&amp;#10;反应问题涉及场景:未经同意订购业务&amp;#13;&amp;#10;产品名称:云加速5G畅玩加油包(湖北)&amp;#13;&amp;#10;争议月份:2023年10月、2023年9月&amp;#13;&amp;#10;是否承诺退费:是&amp;#13;&amp;#10;承诺退费金额:40&amp;#13;&amp;#10;是否取消业务（如取消失败，需加上系统报错的提示）:是&amp;#13;&amp;#10;是否需要回复:是&amp;#13;&amp;#10;用户要求:用户对不知情开通业务不满意，已承诺退费，用户不满，要求查询是谁开通的，已解释不是电话渠道，互联网渠道一般来说是自己开通，用户不满，请尽快处理回复。称每年都要这样搞，每年都要打电话反馈，&amp;#13;</t>
  </si>
  <si>
    <t>TS202310191737240586</t>
  </si>
  <si>
    <t>李绍明</t>
  </si>
  <si>
    <t>2023-10-20 11:07:47</t>
  </si>
  <si>
    <t>[65岁以上老人]判断省分:其他省分&amp;#13;&amp;#10;:增值业务争议&amp;#13;&amp;#10;判断省分:湖北&amp;#13;&amp;#10;:移网&amp;#13;&amp;#10;:在补救范围内&amp;#13;&amp;#10;:不认可&amp;#13;&amp;#10;:大于500元&amp;#13;&amp;#10;:&amp;#13;&amp;#10;&amp;#13;&amp;#10;高级模板内容：&amp;#13;&amp;#10;投诉问题描述:用户来电表示自己没有开通业务用户是老年人要求取消在退费收不到验证码请处理谢谢&amp;#13;&amp;#10;争议业务名称:云加速5G畅玩加油包(湖北)&amp;#13;&amp;#10;受理渠道:无&amp;#13;&amp;#10;争议月份:2023年10月&amp;#13;&amp;#10;争议费用:20&amp;#13;&amp;#10;一线客服在系统里:未取消，请后台协助处理&amp;#13;&amp;#10;是否承诺退费:否&amp;#13;&amp;#10;用户要求:用户来电表示自己没有开通业务用户是老年人要求取消在退费收不到验证码请处理谢谢&amp;#13;</t>
  </si>
  <si>
    <t>BL202310201255400905</t>
  </si>
  <si>
    <t>王文军</t>
  </si>
  <si>
    <t>2023-10-20 16:02:27</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</si>
  <si>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amp;#10;办理渠道:无&amp;#10;赔付月份：:2023年10月&amp;#10;返还倍率:单倍&amp;#10;赔付金额：:20&amp;#10;是否已经取消业务:是&amp;#10;是否承诺退费：:是&amp;#10;用户是否需要回复：:否&amp;#10;用户要求：:退费</t>
  </si>
  <si>
    <t>BL202310191737450260</t>
  </si>
  <si>
    <t>商德兵</t>
  </si>
  <si>
    <t>2023-10-20 11:18:39</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</si>
  <si>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优酷视频4GB流量加会员轻合约包、AR彩铃酷趣会员5G加油包（湖北）&amp;#10;办理渠道:暂无&amp;#10;赔付月份：:2023年10月&amp;#10;返还倍率:单倍&amp;#10;赔付金额：:16&amp;#10;是否已经取消业务:是&amp;#10;是否承诺退费：:是&amp;#10;用户是否需要回复：:否&amp;#10;用户要求：:退费</t>
  </si>
  <si>
    <t>BL202310192133222188</t>
  </si>
  <si>
    <t>刘新</t>
  </si>
  <si>
    <t>2023-10-20 10:24:20</t>
  </si>
  <si>
    <t>&gt;业务号码&gt;18672109969;&gt;号码归属地&gt;宜昌;&gt;产品名称&gt;云加速5G畅玩加油包(湖北);&gt;产品代码&gt;无;&gt;产品编码&gt;91295249;&gt;订购时间&gt;2023-10-1921:10:44;&gt;核查情况&gt;平台故障;&gt;不规范定制分类&gt;平台故障，无法判责;&gt;赔付金额&gt;20元;&gt;退费时间&gt;2023-10-20;&gt;投诉内容&gt;&amp;#10;&amp;#10;高级模板内容：&amp;#10;赔付类型：:增值业务争议&amp;#10;CBSS账单扣费名称：:	云加速5G畅玩加油包(湖北&amp;#10;办理渠道:	湖北杭州翔羽线上业务&amp;#10;赔付月份：:2023年10月&amp;#10;返还倍率:单倍&amp;#10;赔付金额：:20&amp;#10;是否已经取消业务:是&amp;#10;是否承诺退费：:是&amp;#10;用户是否需要回复：:否&amp;#10;用户要求：:用户要求退费</t>
  </si>
  <si>
    <t>BL202310200941000769</t>
  </si>
  <si>
    <t>余明春</t>
  </si>
  <si>
    <t>2023-10-20 15:20:36</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</si>
  <si>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湖北)&amp;#10;办理渠道:	湖北杭州翔羽线上业务&amp;#10;赔付月份：:2023年10月&amp;#10;返还倍率:单倍&amp;#10;赔付金额：:20&amp;#10;是否已经取消业务:是&amp;#10;是否承诺退费：:是&amp;#10;用户是否需要回复：:否&amp;#10;用户要求：:退费</t>
  </si>
  <si>
    <t>BL202310192053591993</t>
  </si>
  <si>
    <t>常银清</t>
  </si>
  <si>
    <t>2023-10-20 10:32:23</t>
  </si>
  <si>
    <t>判断省分:湖北&amp;#13;&amp;#10;:增值业务费用争议（含炫彩通信助理包云盘版等组合类增值业务）&amp;#13;&amp;#10;:移网&amp;#13;&amp;#10;:在补救范围内&amp;#13;&amp;#10;:不认可&amp;#13;&amp;#10;:小于等于500元，且仅限单倍、月份不超过12个月&amp;#13;&amp;#10;:&amp;#13;&amp;#10;&amp;#13;&amp;#10;高级模板内容：&amp;#13;&amp;#10;赔付类型：:增值业务争议&amp;#13;&amp;#10;CBSS账单扣费名称：:云加速5G畅玩加油包(湖北)（已停售）下月生效&amp;#13;&amp;#10;SP产品ID/元素ID：:无&amp;#13;&amp;#10;办理渠道:无&amp;#13;&amp;#10;赔付月份：:2023年9月、2023年10月&amp;#13;&amp;#10;返还倍率:单倍&amp;#13;&amp;#10;赔付金额：:40&amp;#13;&amp;#10;是否已经取消业务:是&amp;#13;&amp;#10;是否承诺退费：:是&amp;#13;&amp;#10;用户是否需要回复：:否&amp;#13;&amp;#10;用户要求：:认可补救，尽快退费，谢谢&amp;#13;</t>
  </si>
  <si>
    <t>BL202310200953350947</t>
  </si>
  <si>
    <t>2023-10-20 16:52:29</t>
  </si>
  <si>
    <t>判断省分:其他省分&amp;#13;&amp;#10;:增值业务争议&amp;#13;&amp;#10;判断省分:湖北&amp;#13;&amp;#10;:移网&amp;#13;&amp;#10;:在补救范围内&amp;#13;&amp;#10;:不认可&amp;#13;&amp;#10;:小于等于500元，且仅限单倍、月份不超过12个月&amp;#13;&amp;#10;:&amp;#13;&amp;#10;&amp;#13;&amp;#10;高级模板内容：&amp;#13;&amp;#10;赔付类型：:增值业务争议&amp;#13;&amp;#10;CBSS账单扣费名称：:云加速5G畅玩加油包(湖北)&amp;#13;&amp;#10;办理渠道:	湖北杭州翔羽线上业务代理(宜昌)v&amp;#13;&amp;#10;赔付月份：:2023年10月、2023年9月&amp;#13;&amp;#10;返还倍率:单倍&amp;#13;&amp;#10;赔付金额：:40&amp;#13;&amp;#10;是否已经取消业务:是&amp;#13;&amp;#10;是否承诺退费：:是&amp;#13;&amp;#10;用户是否需要回复：:否&amp;#13;&amp;#10;用户要求：:请尽快处理。&amp;#13;</t>
  </si>
  <si>
    <t>BL202310201135512395</t>
  </si>
  <si>
    <t>李林</t>
  </si>
  <si>
    <t>2023-10-20 15:51:43</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</si>
  <si>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湖北)&amp;#10;办理渠道:湖北杭州翔羽线上业&amp;#10;赔付月份：:2023年10月&amp;#10;返还倍率:单倍&amp;#10;赔付金额：:20&amp;#10;是否已经取消业务:是&amp;#10;是否承诺退费：:是&amp;#10;用户是否需要回复：:否&amp;#10;用户要求：:用户要求退费，并对多出来的业务不知情不满，要求我方后续改善此问题</t>
  </si>
  <si>
    <t>TS202310201613242423</t>
  </si>
  <si>
    <t>2023-10-20 16:44:33</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</si>
  <si>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副卡手机号，莫名奇妙被增加业务扣款</t>
  </si>
  <si>
    <t>TS202310191103052221</t>
  </si>
  <si>
    <t>李伟成</t>
  </si>
  <si>
    <t>2023-10-20 18:18:39</t>
  </si>
  <si>
    <t>主办单位：湖北&amp;#10;客户类别：星级客户&amp;#10;10010是否打通：是&amp;#10;是否二次致电10015：是&amp;#10;是否联系：是&amp;#10;升级倾向：无&amp;#10;号码归属省：湖北&amp;#10;SVIP等级：&amp;#10;预处理名称:产品订购一键诊断&amp;#13;&amp;#10;业务产品类型:反映其他业务问题&amp;#13;&amp;#10;称号码之前参加了一个消费满119元送一个摩托车的业务，但是现在一直在扣费，要求核实，要求尽快处理&amp;#13;&amp;#10;协办工单，派单意见：集团高星用户，务必于12小时内，协助用户核实并解决问题。</t>
  </si>
  <si>
    <t>①客户投诉产生的原因：用户反映办理分期业务的问题。&amp;#10;②客户投诉问题核查情况及解决方案：核实孝感号码15586256337， 2023-05-19 14:07:28 办理了 招联分期5G129元直降1700（社会渠道36期）（湖北） 活动，发展人为许志超。由于号码6月后一直未交费，现已欠费407.86元，联系解释号码欠费后无法下发电子券还款，需要自行还款，现对活动不认可，已解释需要机主本人到代理点现场取消活动，客户知晓感知一般。&amp;#10;③客户问题满意度：联系客户感知一般。3M018</t>
  </si>
  <si>
    <t>ZX202310201218211136</t>
  </si>
  <si>
    <t>2023-10-20 16:45:29</t>
  </si>
  <si>
    <t>前期工单（ZX202310171253480305）告知用户处理结果（您因发送催债短信导致短信黑名单，2023-10-2323:59:59释放，已再次解释致歉，表示知晓。），不认可，要求退费。&amp;#13;&amp;#10;短信发送失败的，费用，要求退费。</t>
  </si>
  <si>
    <t>业务规则：经核实，用户因发送催债短信导致短信黑名单，2023-10-23 23:59:59 自动释放，已联系客户解释说明，客户表示知晓。</t>
  </si>
  <si>
    <t>ZX202310191702190491</t>
  </si>
  <si>
    <t>胡芹芹</t>
  </si>
  <si>
    <t>2023-10-20 14:08:31</t>
  </si>
  <si>
    <r>
      <t/>
    </r>
    <r>
      <rPr>
        <sz val="11"/>
        <color theme="1"/>
        <rFont val="宋体"/>
        <family val="2"/>
      </rPr>
      <t>用户称主卡13297287687，订购流量包（</t>
    </r>
    <r>
      <rPr>
        <sz val="11"/>
        <color theme="1"/>
        <rFont val="Arial"/>
        <family val="2"/>
      </rPr>
      <t xml:space="preserve">	</t>
    </r>
    <r>
      <rPr>
        <sz val="11"/>
        <color theme="1"/>
        <rFont val="宋体"/>
        <family val="2"/>
      </rPr>
      <t>&amp;#13;&amp;#10;5G特惠加油包19元10GB），询问客服副卡可不可以共享，回答可以，但是副卡15672488685，流量扣费0.81元，向用户解释不认可，请核实。</t>
    </r>
  </si>
  <si>
    <t>业务规则：用户对流量包不能共享规则不满，已跟用户解释清楚，考虑用户感知，省份已在2023-10-20 11:30:21给用户退费20.08元费用，此费用不可打印发票，另已按用户把主副卡拆分并都转资畅越冰激凌5G套餐59元，次月生效，满意。</t>
  </si>
  <si>
    <t>TS202310181503431753</t>
  </si>
  <si>
    <t>魏德华</t>
  </si>
  <si>
    <t>2023-10-20 13:21:11</t>
  </si>
  <si>
    <t>主办单位：湖北&amp;#10;客户类别：普通客户&amp;#10;10010是否打通：是&amp;#10;是否二次致电10015：是&amp;#10;是否联系：是&amp;#10;升级倾向：无&amp;#10;号码归属省：湖北&amp;#10;SVIP等级：&amp;#10;用户来电反映号码的积分要求兑换成话费，请核实处理。</t>
  </si>
  <si>
    <t>业务规则&amp;#10;①客户基本资料：业务号码：13277236470、客户姓名：魏德华、套餐情况：如意通随意打（宜昌随意打）(OCS)；客户反映积分兑换的问题； &amp;#10;②首次联系客户时间：2023-10-18 16:17:40&amp;#10;③投诉核查处理情况：收到贵部转办，我司立即组织核查，经核实，用户要求积分兑换成话费，核实，用户现在可用积分940分，可兑换500分即5元话费，因多次未联系上客户，我司无法核实情况处理，暂未兑换，已发短信告知用户，如有疑问可在工作时间（08:30-12:00；14:00-17:30）致电我司宜昌联通13032700872，烦请前台代为转告&amp;#10;④答复客户时间及客户满意度评价：根据上述核实情况，我司于2023-10-18 16:17:40/2023-10-18 17:18:16/2023-10-19 08:28:29多次联系客户未联系上，已发短信告知用户，回单人：潘娥、联系方式：07176921001&amp;#10;⑤投诉核查关联材料：无</t>
  </si>
  <si>
    <t>TS202310201334051280</t>
  </si>
  <si>
    <t>王炎恒</t>
  </si>
  <si>
    <t>2023-10-20 15:10:36</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</si>
  <si>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amp;#10;湖北沃派校园开心观影包;&amp;#10;全国一家亲主号码附加产品;&amp;#10;畅爽国内流量包（湖北）;&amp;#10;今日头条定向流量10GB月包（前向包月）&amp;#10;争议金额：400元&amp;#10;取消业务并退费&amp;#10;业务自动退订失败</t>
  </si>
  <si>
    <t>业务规则：①客户投诉产生的原因：客户实际反映取消宜昌校园宽带业务 &amp;#10;②客户投诉问题核查情况及解决方案：收到贵部转办，我司立即组织核查，业务规则：业务规则：用户实际反映取消宜昌校园宽带业务问题，经核实，客户宜昌校园宽带账号071700050281注销，移网号码15549372177改为8元全国流量王套餐，客户欠费138.1元，现已为客户解释处理，申请赠送138.1元，24小时内到账，已取消虚拟宽带业务，移网号码15549372177改为8元全国流量王套餐，次月生效，用户满意&amp;#10;③客户问题满意度：我司于2023-10-20 14:22:36回访客户满意； &amp;#10;④回单人:黎明；联系电话：07176921001</t>
  </si>
  <si>
    <t>TS202310191848061833</t>
  </si>
  <si>
    <t>2023-10-20 16:16:37</t>
  </si>
  <si>
    <t>主办单位：湖北&amp;#10;客户类别：普通客户&amp;#10;10010是否打通：是&amp;#10;是否二次致电10015：是&amp;#10;是否联系：是&amp;#10;升级倾向：工信部&amp;#10;号码归属省：湖北&amp;#10;SVIP等级：&amp;#10;用户来电要求续约预存话费享折扣优惠档位三（次月生效24个月）-湖北政企专属，不愿到厅，并要求解释为什么前期问题没有合理的解释及时的答复用户要求并延续之前的优惠用户有工信部投诉倾向</t>
  </si>
  <si>
    <t>业务规则：①客户投诉产生的原因：赠费合约时长无法满足用户需求。 ②客户投诉问题核查情况及解决方案：收到贵部转办后，我司立即组织调查。经核实，客户前期要求续约三折优惠，工作人员已于2023-10-03 14:03:50联系并沟通909分钟，客户反映没有合理解释及时答复问题不属实。客户实际对月赠139元*12个月优惠活动系统仅支持勾选12个月不满，已向客户解释赠费合约到期后可致电我部根据当期政策再给予申请，无法承诺客户后期仍有此折扣优惠。客户要求公司改变赠费活动时长，勾选一次可享终身免费，系统暂无法实现。现与客户约定11月8日办理月赠139元*12个月优惠活动，等同于前期三折优惠。我司于2023-10-20 16:06:34联系客户解释。 ③客户问题满意度：一般。 ④回单人：颜晶 6921001</t>
  </si>
  <si>
    <t>TS202310201045390178</t>
  </si>
  <si>
    <t>2023-10-20 16:35:28</t>
  </si>
  <si>
    <t>&amp;#13;&amp;#10;高级模板内容：&amp;#13;&amp;#10;投诉问题描述:用户来电查询处理结果，前台已按工单解释（已告知我部可协助注销退费，您可重新办理号码您拒绝，我部无法线上屏蔽拦截骚扰电话）用户不认可，有升级投诉倾向，请处理&amp;#13;&amp;#10;争议号码:/&amp;#13;&amp;#10;问题现象:催债电话&amp;#13;&amp;#10;用户要求:用户来电查询处理结果，前台已按工单解释（已告知我部可协助注销退费，您可重新办理号码您拒绝，我部无法线上屏蔽拦截骚扰电话）用户不认可，有升级投诉倾向，请处理&amp;#13;</t>
  </si>
  <si>
    <t>TS202310191631171539</t>
  </si>
  <si>
    <t>孙占娥</t>
  </si>
  <si>
    <t>2023-10-20 10:32:14</t>
  </si>
  <si>
    <t>用户来电对限速不认可，称自己是无限量套餐，不能限速，解释无效，请后台协助处理</t>
  </si>
  <si>
    <t>业务规则：客户反馈套餐限速的问题，经核实客户套餐为畅越全国冰激凌套餐-98元档，达20G后限速，考虑客户感知，我部已开通29元10G升级包，当月有效，另减免费用，回访满意</t>
  </si>
  <si>
    <t>TS202310192038090792</t>
  </si>
  <si>
    <t>2023-10-20 14:06:05</t>
  </si>
  <si>
    <t>用户来电称对自己套餐限速不认可，要求取消限速，称移动都有119块钱的流量不限速，不限量的，用户称月租贵一点都可以，用户要求前台记单反馈，回复他，能不能给他办一个类似的，请后台协助处理，谢谢</t>
  </si>
  <si>
    <t>TS202310201419162162</t>
  </si>
  <si>
    <t>2023-10-20 16:49:27</t>
  </si>
  <si>
    <t>用户反映销户后申请退费，中国联通APP上显示退费为0元，但是用户销户前查看的还有70,80多请后台核实回电&amp;#13;&amp;#10;联系电话：18832002468&amp;#13;&amp;#10;用户要求：24小时内核查回电</t>
  </si>
  <si>
    <t>业务规则：因销户后余额清退规则不认可，核实小天卡销户后剩余话费86.43元，已线上申请清退权限，并于3个工作日内转至客户微信账户，回访满意</t>
  </si>
  <si>
    <t>TS202310201622270135</t>
  </si>
  <si>
    <t>2023-10-20 16:56:47</t>
  </si>
  <si>
    <t>用户来电称该号码欠费停机时没有收到短信或者电话联系通知，现在不认可欠费，我处在线解释不认可，坚持要求反馈投诉减免欠费，要求在下午5点半之前回复，威胁升级投诉，联系电话13032746828</t>
  </si>
  <si>
    <t>业务规则：用户对欠费未收到短信或电话提醒不认可。经核实，欠停状态无法成功接收短信，已向用户解释，并协商本月已接近月末，我部登记11月8日为用户结清欠费14.5元，此费用不可打印发票，用户满意。</t>
  </si>
  <si>
    <t>TS202310191639211762</t>
  </si>
  <si>
    <t>投诉工单（2021版）&gt;&gt;融合&gt;&gt;【入网】装机&gt;&gt;资费不优惠</t>
  </si>
  <si>
    <t>2023-10-20 09:55:27</t>
  </si>
  <si>
    <t>用户来电称自己之前的套餐价格和现在一样，为什么流量和分钟数比较多很多，解释之前是199套餐办理了折扣优惠，不认可，目前流量和分钟数不够使用，要求办理更加优惠的套餐，谢谢</t>
  </si>
  <si>
    <t>业务规则：用户对套餐内流量语音数不满，已跟用户解释清楚，考虑用户感知，申请赠送10GB抽奖国内流量本月使用，满意。</t>
  </si>
  <si>
    <t>TS202310201348121551</t>
  </si>
  <si>
    <t>袁冰冰</t>
  </si>
  <si>
    <t>2023-10-20 15:31:47</t>
  </si>
  <si>
    <t>【2022年上工信部测评重保用户】&amp;#13;&amp;#10;高级模板内容：&amp;#13;&amp;#10;投诉问题描述:用户称自己19号还剩两块多话费今天发现没话费了用户对此不认可&amp;#13;&amp;#10;争议月份:2023年10月&amp;#13;&amp;#10;争议金额:10&amp;#13;&amp;#10;用户要求:回电处理&amp;#13;</t>
  </si>
  <si>
    <t>业务规则：用户对新办副卡扣月功能费规则不满，经核实，用户号码18695066538于2023-10-19 08:38:33开通，扣了10月费用，故产生欠费，已跟用户解释清楚，赠费活动是次月生效，考虑用户感知，申请退本月该副卡费用，合计10元，24小时到帐，此费用不可打印发票，满意。</t>
  </si>
  <si>
    <t>TS202310201404391881</t>
  </si>
  <si>
    <t>刘传新</t>
  </si>
  <si>
    <t>2023-10-20 15:15:17</t>
  </si>
  <si>
    <t>&amp;#13;&amp;#10;高级模板内容：&amp;#13;&amp;#10;投诉问题描述:用户来电反映要求取消招联分期5G129元直降1100（社会渠道36期）（湖北）不愿到厅，对违约金不认可，解释无效要求核实处理回复请处理谢谢！&amp;#13;&amp;#10;产品名称:招联分期5G129元直降1100（社会渠道36期）（湖北）&amp;#13;&amp;#10;办理时间:2022-01-01&amp;#13;&amp;#10;办理渠道:营业厅&amp;#13;&amp;#10;用户要求:用户来电反映要求取消招联分期5G129元直降1100（社会渠道36期）（湖北）不愿到厅，对违约金不认可，解释无效要求核实处理回复请处理谢谢！&amp;#13;</t>
  </si>
  <si>
    <t>业务规则：用户反应要求取消招联分期5G129元直降1100（社会渠道36期），查询该业务由城区新时空手机世界猇亭店(自建他营)办理于2024-12-31 23:59:59到期，已发 该厅6910968负责人协助处理，用户现线上无对应勾选项无法取消，需用户前往自营厅办理取消，用户知晓。</t>
  </si>
  <si>
    <t>TS202310201142541576</t>
  </si>
  <si>
    <t>投诉工单（2021版）&gt;&gt;融合&gt;&gt;【宽带修障】宽带修障&gt;&gt;未按上门规范服务</t>
  </si>
  <si>
    <t>李洋阳</t>
  </si>
  <si>
    <t>2023-10-20 17:08:34</t>
  </si>
  <si>
    <t>判断省分:湖北&amp;#13;&amp;#10;:无意向资费&amp;#13;&amp;#10;node_104:&amp;#13;&amp;#10;node_102:&amp;#13;&amp;#10;:降套&amp;#13;&amp;#10;:消费过高&amp;#13;&amp;#10;:挽留后，用户依旧要求降套&amp;#13;&amp;#10;:消费对比&amp;#13;&amp;#10;:挽留失败&amp;#13;&amp;#10;:&amp;#13;&amp;#10;node_106:&amp;#13;&amp;#10;:有合约/有靓号&amp;#13;&amp;#10;:&amp;#13;&amp;#10;&amp;#13;&amp;#10;高级模板内容：&amp;#13;&amp;#10;投诉问题描述:自己套餐费这么高，安装宽带不赠送路由器，并且自己之前使用的路由器也无法使用，要求我方赠送路由器，否则销户&amp;#13;&amp;#10;故障地址:无&amp;#13;&amp;#10;用户要求:用户要求免费赠送路由器&amp;#13;</t>
  </si>
  <si>
    <t>业务规则：长阳津洋口新时空手机世界营业厅用户反应安装宽带不赠送路由器，营业厅已明示相关规则，现系统无路由器赠送勾选项，已发区域负责人18671609555协助处理，已解释现装宽带并不能赠送路由器，沟通后用户表示理解也不操作转资降套，已告知该厅负责人继续办理新装宽带（并使用自己家路由器无需找工作人员购买路由器），用户满意</t>
  </si>
  <si>
    <t>ZX202310181806560709</t>
  </si>
  <si>
    <t>071700290366</t>
  </si>
  <si>
    <t>2023-10-20 14:08:24</t>
  </si>
  <si>
    <t>用户来电要求取消套餐内的宽带，已建议前往营业厅，用户不认可，请处理。</t>
  </si>
  <si>
    <t>业务办理（宜都城区营服）：客户要求注销实装宽带，联系无人接听，已短信告知，如有疑问可在工作时间（08:30-12:00；14:00-17:30）联系07176921001、13032700872宜昌联通投诉处理中心。如用户咨询，请前台10010话务中心代为解释，谢谢</t>
  </si>
  <si>
    <t>ZX202310191338001426</t>
  </si>
  <si>
    <t>071700844045</t>
  </si>
  <si>
    <t>2023-10-20 09:12:18</t>
  </si>
  <si>
    <t>用户来电表示自己去营业厅办宽带销户，营业厅不给自己办理，要求公司协助处理，请处理并回复</t>
  </si>
  <si>
    <t>业务取消（当阳乡镇 营服中心）：实装宽带销户，挽留无效，现已为用户办理注销成功，用户满意</t>
  </si>
  <si>
    <t>ZX202310181715500341</t>
  </si>
  <si>
    <t>071701063516</t>
  </si>
  <si>
    <t>闫永宇</t>
  </si>
  <si>
    <t>2023-10-20 09:03:28</t>
  </si>
  <si>
    <t>判断省分:湖北&amp;#13;&amp;#10;:被动办理宽带&amp;#13;&amp;#10;:不需要&amp;#13;&amp;#10;:&amp;#13;&amp;#10;&amp;#13;&amp;#10;高级模板内容：&amp;#13;&amp;#10;问题描述:用户要求办理宽带销户（071701063516），已到营业厅办理，营业厅告知无法办理。&amp;#13;&amp;#10;第二联系方式:18571023745&amp;#13;&amp;#10;销户原因:用户告知没有这条宽带，自己根本没用，而且这个宽带影响自己有个低消业务取消不了。&amp;#13;&amp;#10;用户要求:用户要求071701063516宽带销户，营业厅无法办理，请后台协助处理。用户联系方式18571023745&amp;#13;</t>
  </si>
  <si>
    <t>业务取消（电子渠道）：用户要求取消虚拟虚拟宽带，经核实，用户已在夷陵自有营业厅取消成功，现已按用户要求取消号码低消，满意。</t>
  </si>
  <si>
    <t>ZX202310181806200699</t>
  </si>
  <si>
    <t>071701028113</t>
  </si>
  <si>
    <t>舒祥坤</t>
  </si>
  <si>
    <t>2023-10-20 09:05:35</t>
  </si>
  <si>
    <t>表示要更改套餐，因此要求取消宽带，尽快处理并回复</t>
  </si>
  <si>
    <t>业务取消（电子渠道营服中心）：实装宽带销户，挽留成功，用户表示未想好需更改的套餐，暂时不操作转资及宽带销户，用户知晓</t>
  </si>
  <si>
    <t>ZX202310191534002220</t>
  </si>
  <si>
    <t>071700452956</t>
  </si>
  <si>
    <t>张守华</t>
  </si>
  <si>
    <t>2023-10-20 09:46:15</t>
  </si>
  <si>
    <t>用户要求客服直接为其宽带销户，表示离营业厅太远坐车都需要一天一夜的时间，挽留无果。要求加急处理并答复结果。</t>
  </si>
  <si>
    <t>业务取消（五峰城西 ）客户要求取消宽带，未转营服维系，挽留无效，客服部已操作取消，满意。</t>
  </si>
  <si>
    <t>ZX202310181428081414</t>
  </si>
  <si>
    <t>071700445414</t>
  </si>
  <si>
    <t>2023-10-20 09:09:54</t>
  </si>
  <si>
    <t>用户表示自己不在归属地，要求公司取消宽带，尽快处理</t>
  </si>
  <si>
    <t>业务取消（五峰营服中心）：实装宽带销户，挽留无效，客服部取消，满意。</t>
  </si>
  <si>
    <t>ZX202310201051240380</t>
  </si>
  <si>
    <t>071703510945</t>
  </si>
  <si>
    <t>陈建华</t>
  </si>
  <si>
    <t>2023-10-20 14:13:34</t>
  </si>
  <si>
    <t>【2022年上工信部测评重保用户】判断省分:湖北&amp;#13;&amp;#10;:被动办理宽带&amp;#13;&amp;#10;:不需要&amp;#13;&amp;#10;:&amp;#13;&amp;#10;&amp;#13;&amp;#10;高级模板内容：&amp;#13;&amp;#10;问题描述:用户来电反映自己没有安装宽带，在线解释用户不认可，要求取消处理&amp;#13;&amp;#10;第二联系方式:15629384272&amp;#13;&amp;#10;销户原因:没有办理宽带&amp;#13;&amp;#10;用户要求:尽快协助处理&amp;#13;</t>
  </si>
  <si>
    <t>业务取消（西陵营服）：用户要求取销户缓装宽带，挽留无效，已按用户要求取消，并转资8元全国流量王套餐，次月生效，满意。</t>
  </si>
  <si>
    <t>ZX202310191016032455</t>
  </si>
  <si>
    <t>071703048638</t>
  </si>
  <si>
    <t>雷彬彬</t>
  </si>
  <si>
    <t>2023-10-20 09:12:02</t>
  </si>
  <si>
    <t>判断省分:湖北&amp;#13;&amp;#10;:自己办理的宽带&amp;#13;&amp;#10;:挽留失败&amp;#13;&amp;#10;:不同意&amp;#13;&amp;#10;:&amp;#13;&amp;#10;&amp;#13;&amp;#10;高级模板内容：&amp;#13;&amp;#10;问题描述:客户要求在线销户宽带，07170304863和071704084655，请处理谢谢&amp;#13;&amp;#10;第二联系方式:15572774224&amp;#13;&amp;#10;销户原因:不用了&amp;#13;&amp;#10;用户要求:在线销户宽带&amp;#13;</t>
  </si>
  <si>
    <t>业务取消（西陵营服中心）：客户要求注销宽带，已按客户要求注销，回访满意</t>
  </si>
  <si>
    <t>ZX202310191704470514</t>
  </si>
  <si>
    <t>071701055508</t>
  </si>
  <si>
    <t>付东</t>
  </si>
  <si>
    <t>2023-10-20 14:12:49</t>
  </si>
  <si>
    <t>判断省分:湖北&amp;#13;&amp;#10;:自己办理的宽带&amp;#13;&amp;#10;:挽留失败&amp;#13;&amp;#10;:不同意&amp;#13;&amp;#10;:&amp;#13;&amp;#10;&amp;#13;&amp;#10;高级模板内容：&amp;#13;&amp;#10;问题描述:用户不愿意到厅办理宽带销户&amp;#13;&amp;#10;第二联系方式:18672104616&amp;#13;&amp;#10;销户原因:不使用了&amp;#13;&amp;#10;用户要求:月底之前要宽带销户请尽快联系处理&amp;#13;</t>
  </si>
  <si>
    <t>业务取消（西陵营服中心）：实装宽带销户，挽留无效，客服部取消，满意。</t>
  </si>
  <si>
    <t>ZX202310190915461979</t>
  </si>
  <si>
    <t>071700021001</t>
  </si>
  <si>
    <t>邹同坤</t>
  </si>
  <si>
    <t>2023-10-20 09:12:46</t>
  </si>
  <si>
    <t>用户来电要求宽带销户，表示自己已经毕业不在学校了，要求公司为其销户，回复。</t>
  </si>
  <si>
    <t>业务取消（校园宽带营服中心）：校园宽带销户，挽留无效，客服部取消，满意。</t>
  </si>
  <si>
    <t>ZX202310191037080126</t>
  </si>
  <si>
    <t>071703533681</t>
  </si>
  <si>
    <t>杜衡</t>
  </si>
  <si>
    <t>用户表示缓装宽带，强烈要求取消</t>
  </si>
  <si>
    <t>业务取消（兴山乡镇营服中心）：用户要求取消缓装宽带，挽留无效，已按用户要求取消，满意。</t>
  </si>
  <si>
    <t>ZX202310201354071805</t>
  </si>
  <si>
    <t>071700032739</t>
  </si>
  <si>
    <t>朱金华</t>
  </si>
  <si>
    <t>2023-10-20 14:22:16</t>
  </si>
  <si>
    <t>判断省分:湖北&amp;#13;&amp;#10;:自己办理的宽带&amp;#13;&amp;#10;:挽留失败&amp;#13;&amp;#10;:不同意&amp;#13;&amp;#10;:&amp;#13;&amp;#10;&amp;#13;&amp;#10;高级模板内容：&amp;#13;&amp;#10;问题描述:用户要求线上销户，称去雾都河办理宽带销户，营业厅不给办理注销，称当时开的时候都可以，不能销户，很不满，不愿去其他营业厅办理，用户要求什么地方开就什么地方销户，请尽快处理回复，&amp;#13;&amp;#10;第二联系方式:18671746873&amp;#13;&amp;#10;销户原因:无&amp;#13;&amp;#10;用户要求:请尽快处理&amp;#13;</t>
  </si>
  <si>
    <t>业务取消（夷陵雾渡河营服中心）：用户要求取消实装宽带，挽留无效，已核对身份信息协助取消，满意。</t>
  </si>
  <si>
    <t>ZX202310191004322355</t>
  </si>
  <si>
    <t>071700201590</t>
  </si>
  <si>
    <t>王作桂</t>
  </si>
  <si>
    <t>2023-10-20 09:09:57</t>
  </si>
  <si>
    <t>071700201590命中精准预判服务场景:[65岁以上老人]&amp;#13;&amp;#10;用户来电表示前往宜都陆城清江路自营厅办理宽带销户被告知无法操作，现在机主去外地了，要求公司协助办理宽带拆分销户，挽留无效，请公司处理答复。</t>
  </si>
  <si>
    <t>业务取消（宜都城区 ）：用户要求取消实装宽带，账户下13197314179号码局方停机，已按用户要求注销，另将宽带注销，将本机号码与13117284197分别转资福多多29元，次月生效，用户要求分开付费，故新建账户，满意。</t>
  </si>
  <si>
    <t>ZX202310200954382407</t>
  </si>
  <si>
    <t>071700246130</t>
  </si>
  <si>
    <t>江艳</t>
  </si>
  <si>
    <t>2023-10-20 10:50:17</t>
  </si>
  <si>
    <t>判断省分:湖北&amp;#13;&amp;#10;:自己办理的宽带&amp;#13;&amp;#10;:挽留失败&amp;#13;&amp;#10;:不同意&amp;#13;&amp;#10;:&amp;#13;&amp;#10;&amp;#13;&amp;#10;高级模板内容：&amp;#13;&amp;#10;问题描述:用户来电要求在线销户宽带，表示自己目前不在归属地，不接受代办，解释不接受，请协助，谢谢&amp;#13;&amp;#10;第二联系方式:15571724608&amp;#13;&amp;#10;销户原因:用不着&amp;#13;&amp;#10;用户要求:用户来电要求在线销户宽带，表示自己目前不在归属地，不接受代办，解释不接受，请协助，谢谢&amp;#13;</t>
  </si>
  <si>
    <t>业务取消（宜都城区营服中心）：用户要求取消实装宽带，挽留无效，已核对身份信息协助取消，满意。</t>
  </si>
  <si>
    <t>ZX202310201051560387</t>
  </si>
  <si>
    <t>071703470112</t>
  </si>
  <si>
    <t>吴小琳</t>
  </si>
  <si>
    <t>2023-10-20 14:09:21</t>
  </si>
  <si>
    <t>22年Q3Q4重点客户判断省分:湖北&amp;#13;&amp;#10;:被动办理宽带&amp;#13;&amp;#10;:不需要&amp;#13;&amp;#10;:&amp;#13;&amp;#10;&amp;#13;&amp;#10;高级模板内容：&amp;#13;&amp;#10;问题描述:用户表示自己所在的地方没有联通宽带端口，要求取消，挽留无效&amp;#13;&amp;#10;第二联系方式:13114461504&amp;#13;&amp;#10;销户原因:用户表示自己所在的地方没有联通宽带端口，要求取消，挽留无效&amp;#13;&amp;#10;用户要求:用户不愿意去营业厅，要求平台处理&amp;#13;</t>
  </si>
  <si>
    <t>业务取消（远安城区 ）：用户要求取消虚拟宽带，挽留无效，已取消，满意。</t>
  </si>
  <si>
    <t>ZX202310181449361615</t>
  </si>
  <si>
    <t>2023-10-20 09:10:46</t>
  </si>
  <si>
    <t>[10015转接10010用户]判断省分:湖北&amp;#13;&amp;#10;:被动办理宽带&amp;#13;&amp;#10;:不需要&amp;#13;&amp;#10;:&amp;#13;&amp;#10;&amp;#13;&amp;#10;高级模板内容：&amp;#13;&amp;#10;问题描述:用户表示不知情办理了宽带，要求取消&amp;#13;&amp;#10;第二联系方式:15207206178&amp;#13;&amp;#10;销户原因:用户不知道办理宽带，要求取消&amp;#13;&amp;#10;用户要求:用户要求取消宽带，烦请后台协助处理&amp;#13;</t>
  </si>
  <si>
    <t>业务取消（远安乡镇 ）：用户要求取消宽带，挽留无效，客服部取消，满意。</t>
  </si>
  <si>
    <t>ZX202310201042190295</t>
  </si>
  <si>
    <t>071700166432</t>
  </si>
  <si>
    <t>杨定荣</t>
  </si>
  <si>
    <t>2023-10-20 15:13:32</t>
  </si>
  <si>
    <t>[65岁以上老人]判断省分:湖北&amp;#13;&amp;#10;:自己办理的宽带&amp;#13;&amp;#10;:挽留失败&amp;#13;&amp;#10;:不同意&amp;#13;&amp;#10;:&amp;#13;&amp;#10;&amp;#13;&amp;#10;高级模板内容：&amp;#13;&amp;#10;问题描述:用户来电称宽带是父亲办理的，父亲腿脚不便，要求线上办理销户&amp;#13;&amp;#10;第二联系方式:15872563847&amp;#13;&amp;#10;销户原因:要搬家，家里的宽带不用了&amp;#13;&amp;#10;用户要求:用户称宽带户主腿脚不便，不方便去营业厅办理销户，要求线上协助销户，请尽快处理。&amp;#13;</t>
  </si>
  <si>
    <t>业务取消（枝江乡镇营服中心）：用户要求取消实装宽带，挽留无效，已按用户要求取消，并拆分主副卡，转资8元全国流量王套餐，次月生效，满意。</t>
  </si>
  <si>
    <t>ZX202310191534312227</t>
  </si>
  <si>
    <t>宋健美</t>
  </si>
  <si>
    <t>2023-10-20 09:04:37</t>
  </si>
  <si>
    <t>用户来电称2023/10/18去营业厅办理了主副卡关系取消业务，今天还未分离，查询受理记录显示成功，请二线同事查询并反馈客户。请尽快处理。</t>
  </si>
  <si>
    <t>业务取消（秭归城区营服）：客户要求解绑主副卡，已按客户要求解绑副卡并转资8元流量王套餐，回访满意</t>
  </si>
  <si>
    <t>TS202310201202271979</t>
  </si>
  <si>
    <t>龚自菊</t>
  </si>
  <si>
    <t>2023-10-20 15:08:14</t>
  </si>
  <si>
    <t>高级模板内容：&amp;#10;投诉问题描述:用户来电要求解绑主副卡关系，不愿去营业厅，请处理&amp;#10;用户状态:开通&amp;#10;停机原因:无&amp;#10;第二联系电话:无&amp;#10;用户要求:加急</t>
  </si>
  <si>
    <t>业务取消（电子渠道）客户要求解绑主副卡，未转营服维系，挽留无效，联系客户表示已自行操作解绑，满意</t>
  </si>
  <si>
    <t>TS202310191335180214</t>
  </si>
  <si>
    <t>投诉工单（2021版）&gt;&gt;移网&gt;&gt;【离网】携出&gt;&gt;无法线上办理携出</t>
  </si>
  <si>
    <t>2023-10-20 09:58:28</t>
  </si>
  <si>
    <t>用户来电城回到营业厅已解绑宽带，副卡，称还是有限制，对此不认可，请回电处理，谢谢。15629333328</t>
  </si>
  <si>
    <t>业务取消（兴山城区营服）：客户反馈解绑宽带后仍有限制业务，核实为主副卡及流量短信包24个月限制，联系无人接听，已短信告知，如有疑问可在工作时间（08:30-12:00；14:00-17:30）联系07176921001、13032700872宜昌联通投诉处理中心。如用户咨询，请前台10010话务中心代为解释，谢谢</t>
  </si>
  <si>
    <t>TS202310191051231952</t>
  </si>
  <si>
    <t>刘其翠</t>
  </si>
  <si>
    <t>2023-10-20 13:22:38</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</si>
  <si>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现在长期不在家，网也没用，话费太贵了用不起了，需要把宽带销户，请尽快处理</t>
  </si>
  <si>
    <t>业务取消（夷陵城区 营服中心）①客户投诉产生的原因：用户反映对安装宽带不满。 &amp;#10;②客户投诉问题核查情况及解决方案：收到贵部转办后，我司立即组织调查。用户反映虚装宽带销户，挽留无效，现已为用户注销成功，另沟通后为用户办理转资福多多29元（湖北）次月生效。我司2023-10-19 10:12:58联系客户解释。&amp;#10;③客户问题满意度：满意。 &amp;#10;④回单人：田群、联系方式：07176921001</t>
  </si>
  <si>
    <t>TS202310191130100372</t>
  </si>
  <si>
    <t>2023-10-20 16:20:54</t>
  </si>
  <si>
    <t>主办单位：湖北&amp;#10;客户类别：普通客户&amp;#10;10010是否打通：是&amp;#10;是否二次致电10015：是&amp;#10;是否联系：是&amp;#10;升级倾向：无&amp;#10;号码归属省：湖北&amp;#10;SVIP等级：&amp;#10;产品类型:标准合约-存费送业务;产品名称:预存1元得盲盒24个月-次月生效-湖北宜昌;产品描述:解约条款：用户申请办理提前解约，需支付解约赔偿金，支付后办理解约，XX生效（根据实际情况打印：立即生效、次月生效）。&amp;#13;&amp;#10;违约赔偿金：按系统标准资费规则计费，流量3元/G，语音0.15元/分钟，短信0.1元/条。;产品ID:91082668;开始时间:2022-08-0100:00:00;结束时间:2024-07-3123:59:59;订购渠道:宜都新时空手机世界宜都店合作厅;客户确认方式:无。&amp;#13;&amp;#10;预处理名称:产品订购一键诊断&amp;#13;&amp;#10;业务产品类型:反映其他业务问题&amp;#13;&amp;#10;用户是否接受:用户不接受&amp;#13;&amp;#10;是否知情订购:知情订购&amp;#13;&amp;#10;备注:泛携转用户来电取消预存1元得盲盒24个月-次月生效业务，请尽快核实处理，谢谢&amp;#13;</t>
  </si>
  <si>
    <t>业务取消：①客户基本资料：业务号码 13227287265、客户姓名 古生英、套餐情况 天神卡优选版；客户反映业务取消的问题； &amp;#10;②首次联系客户时间：2023-10-19 15:51:000&amp;#10;③投诉核查处理情况：收到贵部转办，我司立即组织核查，经核实，（宜都城区营服）客户要求取消预存1元得盲盒24个月，已按客户要求取消，联系无人接听，已短信告知，如有疑问可在工作时间（08:30-12:00；14:00-17:30）联系07176921001、13032700872宜昌联通投诉处理中心。如用户咨询，请前台10010话务中心代为解释，谢谢；&amp;#10;④答复客户时间及客户满意度评价：根据上述核实情况，我司于2023-10-19 15:51:000联系客户未接通，回单人：张婷、联系方式：07176921001&amp;#10;⑤投诉核查关联材料：无。</t>
  </si>
  <si>
    <t>TS202310191354080534</t>
  </si>
  <si>
    <t>2023-10-20 19:06:33</t>
  </si>
  <si>
    <t>主办单位：湖北&amp;#10;客户类别：星级客户&amp;#10;10010是否打通：是&amp;#10;是否二次致电10015：是&amp;#10;是否联系：是&amp;#10;升级倾向：无&amp;#10;号码归属省：湖北&amp;#10;SVIP等级：&amp;#10;标准化流程:销户流程&amp;#13;&amp;#10;根据用户销户的原因，进行挽留:挽留失败&amp;#13;&amp;#10;判断用户套餐类型:融合用户、合约用户&amp;#13;&amp;#10;建议用户前往营业厅查询后办理销户业务:依然要求在线销户&amp;#13;&amp;#10;用户表示此号码绑定的宽带不需要了，要求销户，已到国贸大酒店营业厅不给用户退，用户不满，要求尽快核实加急处理&amp;#13;</t>
  </si>
  <si>
    <t>业务取消①客户基本资料：业务号码 13207206229、客户姓名 王欣、套餐情况 畅爽冰激凌5G套餐199元（基础版）；客户反映业务取消的问题； &amp;#10;②首次联系客户时间：2023-10-19 14:51:00&amp;#10;③投诉核查处理情况：收到贵部转办，我司立即组织核查，经核实，西陵营服客户要求取消实装宽带，已按客户要求办理，并与客户达成一致；&amp;#10;④答复客户时间及客户满意度评价：根据上述核实情况，我司于2023-10-19 14:51:00联系客户满意，回单人：张婷、联系方式：07176921001&amp;#10;⑤投诉核查关联材料：无。</t>
  </si>
  <si>
    <t>TS202310181635051263</t>
  </si>
  <si>
    <t>黄开虎</t>
  </si>
  <si>
    <t>2023-10-20 13:11:11</t>
  </si>
  <si>
    <t>主办单位：湖北&amp;#10;客户类别：星级客户&amp;#10;10010是否打通：是&amp;#10;是否二次致电10015：是&amp;#10;是否联系：是&amp;#10;升级倾向：无&amp;#10;号码归属省：湖北&amp;#10;SVIP等级：&amp;#10;产品类型:轻合约;产品名称:四/五星专享60分钟全国语音*12个月（湖北）;产品描述:四/五星专享60分钟全国语音*12个月（湖北）&amp;#13;&amp;#10;;产品ID:91262820;开始时间:2023-07-1717:32:31;结束时间:2023-10-3123:59:59;订购渠道:（维系挽留）宜昌当阳维系团队;客户确认方式:无。&amp;#13;&amp;#10;预处理名称:产品订购一键诊断&amp;#13;&amp;#10;业务产品类型:反映其他业务问题&amp;#13;&amp;#10;用户是否接受:用户不接受&amp;#13;&amp;#10;是否知情订购:不知情订购&amp;#13;&amp;#10;是否授权范围:否&amp;#13;&amp;#10;备注:&amp;#13;&amp;#10;不知情办理宽带，要求取消&amp;#13;&amp;#10;（协办工单）集团高星用户，务必于12小时内，上传/办理：联系坚持要求取消绑定的宽带业务，请核实宽带办理情况，办协助取消。</t>
  </si>
  <si>
    <t>业务取消（夷陵城区营服中心）&amp;#10;①客户基本资料：业务号码：18672097474、客户姓名：黄开虎、套餐情况：98元国内自由畅玩冰激凌融合移网成员产品（湖北）；客户反映取消宽带的问题； &amp;#10;②首次联系客户时间：2023-10-19 08:55:07&amp;#10;③投诉核查处理情况：收到贵部转办，我司立即组织核查，经核实，用户要求取消宽带和四/五星专享60分钟全国语音*12个月（湖北），挽留无效，已按用户要求取消，并按用户要求拆分主副卡，转资8元全国流量王套餐，次月生效，满意。&amp;#10;④答复客户时间及客户满意度评价：根据上述核实情况，我司于2023-10-19 08:55:07联系客户满意，回单人：潘娥、联系方式：07176921001&amp;#10;⑤投诉核查关联材料：无</t>
  </si>
  <si>
    <t>ZX202310201339521699</t>
  </si>
  <si>
    <t>2023-10-20 16:11:31</t>
  </si>
  <si>
    <t>15549303905命中精准预判服务场景:[65岁以上老人]&amp;#13;&amp;#10;用户称自己办理的时候是限速套餐前台查询未查询到资费标准请回复</t>
  </si>
  <si>
    <t>ZX202310191736380737</t>
  </si>
  <si>
    <t>2023-10-20 14:01:13</t>
  </si>
  <si>
    <t>用户可以发送短信，无法接收短信，系统提示0-呼叫被禁止	该用户的短消息业务被禁止​了	检查对应的HLR中，该​短消息的被叫用户的开​户数据的21号增值业务​属性是否支持	请加急处理</t>
  </si>
  <si>
    <t>业务咨询：用户反馈无法收到短信问题，联系用户表示现已恢复，可正常收短信了，问题已解决，满意。</t>
  </si>
  <si>
    <t>TS202310191155330912</t>
  </si>
  <si>
    <t>2023-10-20 09:23:47</t>
  </si>
  <si>
    <t>用户来电反映自己的手机无法打电话，前台一键诊断查询用户因为关闭了上网功能导致高清语音通话功能也关闭了所以会影响通话建议用户可以打开用户不认可称自己关闭了高清语音功能又不是关闭通话功能对此不认可要求投诉请处理谢谢联系电话15587948159</t>
  </si>
  <si>
    <t>终端使用： 经核实，用户反映手机无法使用通话功能的问题，经核实上月用户取消了上网功能，系统自动取消VoLTE功能导致客户通话异常，现已为客户开通VoLTE功能及上网服务后，关闭公网业务，我部回访客户已恢复使用。满意</t>
  </si>
  <si>
    <t>TS202310192018130552</t>
  </si>
  <si>
    <t>投诉工单（2021版）&gt;&gt;融合&gt;&gt;【入网】携入&gt;&gt;携入后某APP无法使用</t>
  </si>
  <si>
    <t>郑武</t>
  </si>
  <si>
    <t>2023-10-20 14:39:15</t>
  </si>
  <si>
    <t>&amp;#13;&amp;#10;高级模板内容：&amp;#13;&amp;#10;投诉问题描述:用户反映号码携入后查询不到医保缴费，还有公司查询工资卡也查询不到&amp;#13;&amp;#10;APP名称:税务局&amp;#13;&amp;#10;无法使用显示:未查询到&amp;#13;&amp;#10;用户要求:核查回电，为什么查询不到号码&amp;#13;</t>
  </si>
  <si>
    <t>终端使用：用户反映楚税通APP无法注册问题，经核实，用户数据正常，我部用自己手机下裁楚税通APP后，按用户提示注册后，用户表示能正常收到验证码，已跟用户解释清楚，建议用户重新尝试，满意。</t>
  </si>
  <si>
    <t>TS202310191813431234</t>
  </si>
  <si>
    <t>2023-10-20 10:37:30</t>
  </si>
  <si>
    <t>手机不能正常使用，已按TS202310190822471720解释，告知手机VoLTE不支持导致，无法开通，建议换机测试不愿意要求再次联系处理谢谢</t>
  </si>
  <si>
    <t>终端使用：用户反映反映电话无法正常接听，经核实号卡功能正常，发后台查询属手机VoLTE不支持导致，现用户已前往营业厅换卡成功号卡现已恢复，用户表示营业厅为自己换了一部手机现极度不满，沟通后为用户办理预存话费享40元话费优惠（湖北），用户知晓。</t>
  </si>
  <si>
    <t>TS202310191710190002</t>
  </si>
  <si>
    <t>江颖</t>
  </si>
  <si>
    <t>2023-10-20 14:24:28</t>
  </si>
  <si>
    <t>用户来电称在9月27号收不到12368发的短信，只要打了联通客服就可以收到短信了，用户要求核实处理，为什么会出现这种情况，请后台协助处理，谢谢</t>
  </si>
  <si>
    <t>终端使用：用户反映收不到12368发的短信只要打了联通客服就可以收到短信了，经核实该号卡短信功能正常，客服未做任何操作，建议用户继续观察使用，用户知晓。</t>
  </si>
  <si>
    <t>TS202310191610061068</t>
  </si>
  <si>
    <t>刘亮亮</t>
  </si>
  <si>
    <t>2023-10-20 09:33:12</t>
  </si>
  <si>
    <t>判断省分:湖北&amp;#13;&amp;#10;:湖北省内手机不能打&amp;#13;&amp;#10;获取入参:&amp;#13;&amp;#10;获取历史工单:无历史工单&amp;#13;&amp;#10;:下一步&amp;#13;&amp;#10;移网一键诊断结果:1.用户状态是否正常：开通.2.2345G终端支持情况：5G终端.3.查询是否设置了无条件呼叫转移：未开通.4.查询是否开通呼入限制：未开通.5.查询是否开通呼叫限制：未开通.6.用户是否开通VoLTE：CBSS侧开通，核心网未开通.7.用户终端是否支持VoLTE：支持.8.近期缴费开机记录情况：无缴费开机.9.是否存在群障：不存在.10.VoLTE开关是否打开：打开.:诊断无异常/解释不认可&amp;#13;&amp;#10;:下一步&amp;#13;&amp;#10;node_317:&amp;#13;&amp;#10;:不符合办理条件&amp;#13;&amp;#10;:任何地方都无法拨打或接听&amp;#13;&amp;#10;:用户对（15587957552）号码无法b播出使用套餐（内/外）的（通话）不认可，核实为（/）原因导致，解释（）用户不认可，要求（查明什么原因导致手机无法播出），请尽快处理，联系电话（18727476288）。&amp;#13;</t>
  </si>
  <si>
    <t>终端使用：用户反映无法正常主叫。经核实，用户通话功能正常，换机测试仍无法主叫，已建议前往营业厅补卡再试，满意。</t>
  </si>
  <si>
    <t>ZX202310202029261924</t>
  </si>
  <si>
    <t>071703801139</t>
  </si>
  <si>
    <t>肖万秀</t>
  </si>
  <si>
    <t>2023-10-21 14:03:41</t>
  </si>
  <si>
    <t>用户表示自己没有办理宽带，要求公司取消，表示自己从来没办理过，尽快处理</t>
  </si>
  <si>
    <t>Q23：枝江城区公园路自营厅，宽带AA，虚拟宽带，2023-09-22 10:08:47上海航动科技有限公司（宜昌）电话营销方式办理宽带提速包，现已取消，减免本月产生扣费15元，到账至宽带私有，已取消宽带，满意</t>
  </si>
  <si>
    <t>TS202310210921201970</t>
  </si>
  <si>
    <t>汪道芹</t>
  </si>
  <si>
    <t>2023-10-21 15:35:13</t>
  </si>
  <si>
    <t>用户反馈：:未经同意办理业务，投诉人员&amp;#13;&amp;#10;查询业务是否办理成功:已办理成功&amp;#13;&amp;#10;判断业务是否已生效:已生效&amp;#13;&amp;#10;按业务优势挽留用户继续使用:不认可&amp;#13;&amp;#10;判断省分:湖北&amp;#13;&amp;#10;:坚持投诉工作人员&amp;#13;&amp;#10;:&amp;#13;&amp;#10;&amp;#13;&amp;#10;高级模板内容：&amp;#13;&amp;#10;是否10016外呼:不记得&amp;#13;&amp;#10;电话外呼号码:暂无&amp;#13;&amp;#10;渠道名称:暂无&amp;#13;&amp;#10;反应问题涉及场景:诱导订购（业务与实际宣传不符）&amp;#13;&amp;#10;产品名称:畅爽冰激凌5G套餐199元&amp;#13;&amp;#10;争议月份:2023年10月&amp;#13;&amp;#10;是否承诺退费:否&amp;#13;&amp;#10;承诺退费金额:0&amp;#13;&amp;#10;是否取消业务（如取消失败，需加上系统报错的提示）:否&amp;#13;&amp;#10;是否需要回复:是&amp;#13;&amp;#10;用户要求:用户来电反馈自己家里的老人在6月份接到了联通的推销电话，推荐老人办理了一个199元套餐，打折下来只需要129元，用户说家里老人对这个套餐的需求量不大，要求投诉当时为家里老人办理套餐的工作人员，前台暂时查询不到具体办理服务的工作人员以及具体渠道，无法具体详细为用户解释当时的情况，希望后台核实后回复，谢谢。&amp;#13;</t>
  </si>
  <si>
    <t>电话营销-开通争议：湖北精英盛华信息科技有限公司(宜昌)，转资AA。2023-06-14 15:55:47电话营销方式办理转资，现与用户沟通转资59元畅越冰激凌套餐，24小时内办理，减免7-9月套餐差价140元，主副卡办理50元赠费，立即到账，补赠剩余40元，今日内到账，此费用无法抵扣往月欠费及打印发票，满意</t>
  </si>
  <si>
    <t>ZX202310201343071726</t>
  </si>
  <si>
    <t>071701033138</t>
  </si>
  <si>
    <t>冯桥</t>
  </si>
  <si>
    <t>2023-10-21 09:06:36</t>
  </si>
  <si>
    <t>22年Q3Q4重点客户判断省分:湖北&amp;#13;&amp;#10;:被动办理宽带&amp;#13;&amp;#10;:不需要&amp;#13;&amp;#10;:&amp;#13;&amp;#10;&amp;#13;&amp;#10;高级模板内容：&amp;#13;&amp;#10;问题描述:用户来电要求销户宽带，称不是自己办理的，前台解释用户不认可，请后台协助处理，谢谢&amp;#13;&amp;#10;第二联系方式:15171767800&amp;#13;&amp;#10;销户原因:不是自己安装的&amp;#13;&amp;#10;用户要求:用户要求尽快处理&amp;#13;</t>
  </si>
  <si>
    <t>电话营销-开通争议：拓见科技(深圳)有限公司武汉分公司(宜昌)，低消宽带AA。经核实，拓见科技于2021-11-16 11:51:32通过电话营销方式推荐客户办理。现客户表示无需使用，业务已取消，考虑客户感知，登记11月7日退还23年1月-23年10月宽带费用合计90元，此费用无法抵扣往月欠费且不可打印发票 ，满意。</t>
  </si>
  <si>
    <t>ZX202310201659280788</t>
  </si>
  <si>
    <t>李西川</t>
  </si>
  <si>
    <t>2023-10-21 14:02:21</t>
  </si>
  <si>
    <t>判断省分:湖北&amp;#13;&amp;#10;:被动办理宽带&amp;#13;&amp;#10;:不需要&amp;#13;&amp;#10;:&amp;#13;&amp;#10;&amp;#13;&amp;#10;高级模板内容：&amp;#13;&amp;#10;问题描述:用户来电称本机号码没有办理宽带业务的，导致每个月有抵消扣费89元，用户不认可，要求将宽带取消，把抵消取消，已解释，用户不认可，要求投诉，请协助处理，谢谢&amp;#13;&amp;#10;第二联系方式:16607203699&amp;#13;&amp;#10;销户原因:无&amp;#13;&amp;#10;用户要求:请协助处理，谢谢&amp;#13;</t>
  </si>
  <si>
    <t>电话营销-开通争议：宜昌融诚通信服务有限责任公司，低消送宽带AA。2021-12-06 15:49:05电话营销方式办理低消送宽带，现已取消，待宽带竣工后24小时内取消手机号码低消送宽带业务。次月出账后核算22.1-23.10月低消补收费用，次月8日前退费到账，此费用无法抵扣往月欠费及打印发票，满意</t>
  </si>
  <si>
    <t>TS202310201438250128</t>
  </si>
  <si>
    <t>2023-10-21 09:03:58</t>
  </si>
  <si>
    <t>&amp;#13;&amp;#10;高级模板内容：&amp;#13;&amp;#10;投诉问题描述:用户来电反映不知情更改了畅爽冰激凌5G套餐159元（基础版）套餐，我处解释用户不认可&amp;#13;&amp;#10;业务名称:畅爽冰激凌5G套餐159元（基础版）&amp;#13;&amp;#10;变更渠道:河南优耐特网络科技有限公司（宜昌）&amp;#13;&amp;#10;用户要求:用户要求更改回之前的套餐并且退还从订购到现在多扣除的费用，请协助，谢谢！&amp;#13;</t>
  </si>
  <si>
    <t>电话营销-开通争议：河南优耐特网络科技有限公司（宜昌），转资畅爽冰激凌5G套餐159元（基础版）AA，经核实，于2023年5月过电话营销方式推荐客户办理，现联系客户解释不认可，现申请05-10月多收取费用280元，于24小时内到账，此费用不可打印发票，另已发区域负责人18607201262转资顺丰巴枪卡31元套餐（湖北宜昌）套餐，次月生效，用户满意 。</t>
  </si>
  <si>
    <t>TS202310201816480218</t>
  </si>
  <si>
    <t>刘小平</t>
  </si>
  <si>
    <t>2023-10-21 15:43:11</t>
  </si>
  <si>
    <t>判断省分:其他省分&amp;#13;&amp;#10;:增值业务争议&amp;#13;&amp;#10;判断省分:湖北&amp;#13;&amp;#10;:固网&amp;#13;&amp;#10;:否&amp;#13;&amp;#10;:&amp;#13;&amp;#10;&amp;#13;&amp;#10;高级模板内容：&amp;#13;&amp;#10;投诉问题描述:客户来电投诉没有订购业务，产生费用，要求取消并且退费&amp;#13;&amp;#10;争议业务名称:云加速5G畅玩加油包(湖北)（已停售）&amp;#13;&amp;#10;受理渠道:、&amp;#13;&amp;#10;争议月份:2023年10月&amp;#13;&amp;#10;争议费用:20&amp;#13;&amp;#10;一线客服在系统里:已取消&amp;#13;&amp;#10;是否承诺退费:是&amp;#13;&amp;#10;用户要求:客户来电投诉没有订购业务，产生费用，要求取消并且退费&amp;#13;</t>
  </si>
  <si>
    <t>电话营销-开通争议：湖北杭州翔羽线上业务代理(宜昌)，云加速5G畅玩加油包(湖北)AA，经核实，于2023年10月过电话营销方式推荐客户办理，现联系客户解释不认可，出于服务角度，退还23.10月费用合计5元；24小时到账，此费用不可打印发票；用户订购产品名称增值业务-畅行会员S-包月-15元，产品代码为91639，订购时间，取消时间为23年10月，15元/月，合计扣费1个月，累计产生费用合计15元，订购方式为集团统一认证平台” 短信验证码，有二次确认过程，不存在订购违规现象。考虑用户使用感知，网站方已取消屏蔽并于三个工作日内退费15元到账，此费用不可抵扣往月欠费及打印发票，满意</t>
  </si>
  <si>
    <t>TS202310201718361459</t>
  </si>
  <si>
    <t>崔桃英</t>
  </si>
  <si>
    <t>2023-10-21 14:26:37</t>
  </si>
  <si>
    <t>&amp;#13;&amp;#10;高级模板内容：&amp;#13;&amp;#10;投诉问题描述:客户来电反映称，自己没有办理该业务为什么会被办理，我处核实解释客户对此表示不认可。&amp;#13;&amp;#10;业务名称:云加速5G畅玩加油包(湖北)&amp;#13;&amp;#10;争议月份:2023年9月、2023年10月&amp;#13;&amp;#10;争议金额:40&amp;#13;&amp;#10;办理渠道:湖北杭州翔羽线上业务代理(宜昌)&amp;#13;&amp;#10;前台是否取消:未取消&amp;#13;&amp;#10;是否承诺退费:否&amp;#13;&amp;#10;用户要求:客户要求核实回电清楚为什么会开通是谁开通的，要求让宜昌本地人员处理，请协助处理谢谢！&amp;#13;</t>
  </si>
  <si>
    <t>电话营销-开通争议：上海航动科技有限公司（宜昌），炫彩通信助理包- 云盘版（立即生效）-湖北-10元AA，经核实，于2023年5月过电话营销方式推荐客户13986750758办理，现联系客户解释不认可，出于服务角度，退还23.5-10月费用合计60元；:湖北杭州翔羽线上业务代理(宜昌) ，云加速5G畅玩加油包(湖北) AA，经核实，于2023年9月过电话营销方式推荐客户18671752928办理，现联系客户解释不认可，出于服务角度，退还23.9-10月费用合计10元，合计70元至号码13177088768上24小时到账，此费用不可打印发票；经核实，用户订购产品名称增值业务-畅行会员S-包月-15元，产品代码为91639，订购时间，取消时间为23年9月，15元/月，合计扣费2个月，累计产生费用合计30元，订购方式为集团统一认证平台” 短信验证码，有二次确认过程，不存在订购违规现象。考虑用户使用感知，网站方已取消屏蔽并于三个工作日内退费30元到账，此费用不可抵扣往月欠费及打印发票，满意。</t>
  </si>
  <si>
    <t>TS202310210848041548</t>
  </si>
  <si>
    <t>王忠宽</t>
  </si>
  <si>
    <t>2023-10-21 14:57:11</t>
  </si>
  <si>
    <t>&amp;#13;&amp;#10;高级模板内容：&amp;#13;&amp;#10;投诉问题描述:客户来电表示自己号码一直再扣副卡费用，要求记录反馈退费，请协助谢谢&amp;#13;&amp;#10;争议月份:2023年10月&amp;#13;&amp;#10;争议金额:10&amp;#13;&amp;#10;用户要求:要求尽快处理&amp;#13;</t>
  </si>
  <si>
    <t>电话营销-开通争议：上海航动科技有限公司（宜昌），炫彩助理包AA。13047164898（21.8-23.9月130元） 和15629374156（22.3-23.9月152元）和13197324898（12-9月95元），退费至13197324898，已到账，此费用无法抵扣往月欠费及打印发票，用户满意</t>
  </si>
  <si>
    <t>BL202310211057121104</t>
  </si>
  <si>
    <t>2023-10-21 11:26:25</t>
  </si>
  <si>
    <t>用户要求屏蔽并投诉10016，前天安抚，用户强烈要求屏蔽10016，烦请处理谢谢！</t>
  </si>
  <si>
    <t>TS202310211425590345</t>
  </si>
  <si>
    <t>杜恩来</t>
  </si>
  <si>
    <t>2023-10-21 15:26:36</t>
  </si>
  <si>
    <t>&amp;#13;&amp;#10;高级模板内容：&amp;#13;&amp;#10;投诉问题描述:用户来电反馈在微信购买的30元25GB省内流量10日快餐包-湖北我们却产生了费用不认可要求核实处理&amp;#13;&amp;#10;业务名称:30元25GB省内流量10日快餐包-湖北&amp;#13;&amp;#10;变更渠道:微信&amp;#13;&amp;#10;用户要求:用户来电反馈在微信购买的30元25GB省内流量10日快餐包-湖北我们却产生了费用不认可要求核实处理&amp;#13;</t>
  </si>
  <si>
    <t>TS202310201818230231</t>
  </si>
  <si>
    <t>李祖新</t>
  </si>
  <si>
    <t>2023-10-21 18:26:33</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</si>
  <si>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我长期是用微信交费的，怎么现在APP里的微信交费点击无反应，其它选项总是要绑卡的。谢谢</t>
  </si>
  <si>
    <t>TS202310211035110959</t>
  </si>
  <si>
    <t>2023-10-21 16:12:29</t>
  </si>
  <si>
    <t>&amp;#13;&amp;#10;高级模板内容：&amp;#13;&amp;#10;投诉问题描述::用户称每天11点通过APP抢话费券，每次都是提前进去的，自己抢都提示抢完，称是我们虚设的，根本就没有，解释不认可，要求核实处理，谢谢&amp;#13;&amp;#10;操作渠道:中国联通APP&amp;#13;&amp;#10;参加活动（套餐）名称::抢话费券&amp;#13;&amp;#10;页面提示:无&amp;#13;&amp;#10;用户要求:用户要求核实处理回复，请后台协助处理谢谢。&amp;#13;</t>
  </si>
  <si>
    <t>电子渠道：联通APP抢活费券活动，经核实属广告页面解释不到位导致，已跟用户解释清楚，为数量有限，抢完就没有了，考虑客户感知，申请为客户赠送5元话费，24小时内到账，此费用无法抵扣往月欠费且不可打印发票，满意。</t>
  </si>
  <si>
    <t>BL202310211259350105</t>
  </si>
  <si>
    <t>2023-10-21 15:26:16</t>
  </si>
  <si>
    <r>
      <t/>
    </r>
    <r>
      <rPr>
        <sz val="11"/>
        <color theme="1"/>
        <rFont val="宋体"/>
        <family val="2"/>
      </rPr>
      <t>:号卡配送问题&amp;#13;&amp;#10;:用户表示未下单，却联系其号卡配送&amp;#13;&amp;#10;向用户确认是否是点击了网页福利红包等:未点击&amp;#13;&amp;#10;查询是否有订单记录:已查到订单&amp;#13;&amp;#10;建议用户先使用一段时间:仍要求退订&amp;#13;&amp;#10;判断省分:除青海、四川、宁夏外&amp;#13;&amp;#10;:&amp;#13;&amp;#10;来电要求取消（</t>
    </r>
    <r>
      <rPr>
        <sz val="11"/>
        <color theme="1"/>
        <rFont val="Arial"/>
        <family val="2"/>
      </rPr>
      <t xml:space="preserve">	</t>
    </r>
    <r>
      <rPr>
        <sz val="11"/>
        <color theme="1"/>
        <rFont val="宋体"/>
        <family val="2"/>
      </rPr>
      <t>&amp;#13;&amp;#10;9423101417964506）订单的号卡配送，表示自己未订购过号卡，要求立马取消，谢谢</t>
    </r>
  </si>
  <si>
    <t>TS202310210848201553</t>
  </si>
  <si>
    <t>邓长玉</t>
  </si>
  <si>
    <t>2023-10-21 10:58:13</t>
  </si>
  <si>
    <t>22年Q3Q4重点客户&amp;#13;&amp;#10;高级模板内容：&amp;#13;&amp;#10;投诉问题描述:用户领取成功了会员但是使用不了提示没有会员&amp;#13;&amp;#10;操作渠道:中国联通APP&amp;#13;&amp;#10;参加活动（套餐）名称:2I专享59元40GB炫彩超会5G包（次月生效）湖北&amp;#13;&amp;#10;页面提示:没有会员&amp;#13;&amp;#10;用户要求:加急&amp;#13;</t>
  </si>
  <si>
    <t>ZX202310211544410136</t>
  </si>
  <si>
    <t>姜露娜</t>
  </si>
  <si>
    <t>2023-10-21 17:24:51</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</si>
  <si>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无法发送&amp;#13;&amp;#10;:下发成功&amp;#13;&amp;#10;:不认可&amp;#13;&amp;#10;:用户来电反映无法发送短信，建议用户换机换卡无果，由于短信系统无法进入，故生成此单，用户要求马上处理，谢谢&amp;#13;</t>
  </si>
  <si>
    <t>TS202310161618271096</t>
  </si>
  <si>
    <t>2023-10-21 18:40:07</t>
  </si>
  <si>
    <t>案件编号：鄂-20231000003794&amp;#10;受理日期：2023-10-1616:01:34&amp;#10;处理日期：2023-10-1616:17:12&amp;#10;认定员：汪用霞&amp;#10;申诉来源：微信&amp;#10;用户地址：西坝2路2-218。&amp;#10;挂了一条宽带，但是我自己一直不知道，在不知情的情况下给我挂的宽带申诉了几次就一直没有退。</t>
  </si>
  <si>
    <t>申辩工单：1.申诉前15日已向企业投诉，仍在处理中。2.客户已撤诉&amp;#10;1. 用户基本信息：客户号码：13040989926、机主姓名：吴梅川、入网时间：2011-11-18 00:00:00、入网地点：城区葛洲坝雅斯合作厅、当前使用套餐：畅越冰激凌5G套餐59元、套餐类型：全国套餐&amp;#10;2.前期处理情况：客户反映取消业务的问题。客户10月16日向10010反馈，核查处理中，同步越级申诉，申诉几次没有退不属实。 &amp;#10;3.申诉处理方案：（1）申诉是否属实：不属实；（2）本次申诉原因及处理方案：经核查，客户要求注销宽带071703897788，2023-03-30 10:34:44城区东山大道国贸自有营业厅办理，优惠编码68861398，此为虚拟宽带套餐内免费赠送，详见办理协议，不知情办理不属实，后期客户如有需要可实装，现客户坚持取消，挽留无效，我部于2023-10-17 10:48:03已协助客户办理宽带注销，客户认可。&amp;#10;4.核查存在的问题分析：（1)存在问题：无（2）整改举措：无（3）是否属于不知情订制：否&amp;#10;5.申诉回复情况： 2023-10-17 12:01:24联系客户，客户满意。</t>
  </si>
  <si>
    <t>TS202310160902230734</t>
  </si>
  <si>
    <t>2023-10-21 14:58:36</t>
  </si>
  <si>
    <t>案件编号：鄂-20231000003591&amp;#10;受理日期：2023-10-1608:57:49&amp;#10;处理日期：2023-10-1609:00:57&amp;#10;认定员：杨春颖&amp;#10;申诉来源：微信&amp;#10;用户地址：湖北省宜昌市伍家岗区夷陵大道207号&amp;#10;中国联通在本人毫不知情，未沟通未验证身份证的情况下擅自开通一条宽带线路，视本人如无物，虽然开电话卡的时候明确说地王卡套餐可以免费开通一条宽带，本人也明确表示拒绝。今年本人在中国联通app上才发现多了一条宽带，而且持续扣费长达一年，因为查询扣费记录只能查询12个月。联通未经允许擅自开通宽带线路违反消费者权益保护法，强买强卖，欺骗消费者，非法盗用身份信息谋取利益，因为安装本宽带的是第三方外包公司，联通未经允许擅自把本人身份信息授权第三方公司，本人十分愤怒。</t>
  </si>
  <si>
    <t>申辩工单：1.申诉前15日已向企业投诉，仍在处理中。2.无事实依据&amp;#10;1. 用户基本信息：客户号码：13094180591、机主姓名：许涛波、入网时间：2019-11-16 11:44:22、入网地点：城区伍家区睿晟合作厅、当前使用套餐：地王卡、套餐类型：全国套餐&amp;#10;2.前期处理情况：客户反映电话营销的问题。客户10月12日向10010反馈，2021-07-19 11:19:45拓见科技(深圳)有限公司武汉分公司(宜昌)通过电话营销的方式推荐客户开通“ 2I承诺低消39元宽带优惠资费  ”，优惠编码65780487，有录音无二次确认，业务于2023-10-14 16:24:12已退订，22年7月-23年10月宽带和补收费用登记次月7日前到帐,客户表示要考虑，暂未达成一致。&amp;#10;3.申诉处理方案：（1）申诉是否属实：部分属实；（2）本次申诉原因及处理方案：经核查，结果同前期，毫不知情不完全属实，再次联系客户沟通协商，服务角度考虑，协商本月出账后次月按实际产生金额费用的2倍为其申请退费，客户仍拒绝，要求按消费进行赔偿赔偿，未达成一致。&amp;#10;4.核查存在的问题分析：（1)存在问题：电话营销无二次确认（2）整改举措：后期规范业务办理二次确认（3）是否属于不知情订制：是，共性管理问题，三种确认方式未上线&amp;#10;5.申诉回复情况： 2023-10-18 11:15:34联系客户，客户不满意。</t>
  </si>
  <si>
    <t>TS202310152119241475</t>
  </si>
  <si>
    <t>2023-10-21 21:02:33</t>
  </si>
  <si>
    <t>案件编号：鄂-20231000003501&amp;#10;受理日期：2023-10-1521:15:23&amp;#10;处理日期：2023-10-1521:17:55&amp;#10;认定员：胡忠文&amp;#10;申诉来源：微信&amp;#10;用户地址：湖北省宜昌市夷陵区钓鱼台二号&amp;#10;每天都有虚拟运营商的骚扰电话号打过来，他们运营商会一点办法都没有吗？</t>
  </si>
  <si>
    <t>申辩工单：1.申诉前15日已向企业投诉，仍在处理中。2.骚扰电话&amp;#10;1. 用户基本信息：客户号码：13872496516、机主姓名：陈喜攀、入网时间：2022-07-28 12:02:13、入网地点：宜昌城区政企东山沃通专业代理、当前使用套餐：5G副卡基本套餐(优享服务)、套餐类型：全国套餐&amp;#10;2.前期处理情况：客户反映电话骚扰的问题。客户10月13日向10010反馈经常收到虚拟号码的来电骚扰，建议客户下载手机管家进行拦截拦截，并告知客户举报骚扰电话、垃圾短信举报方法，建议客户观察使用，客户不认可，故越级申诉。 &amp;#10;3.申诉处理方案：（1）申诉是否属实：属实；（2）本次申诉原因及处理方案：结果同前期，再次联系客户解释沟通，因虚拟号码发送此类信息并非以手机号码发送，而是通过互联网直接传输，所以运营商环节无法做到有效屏蔽，解释无效，未达成一致。&amp;#10;4.核查存在的问题分析：（1)存在问题：无（2）整改举措：无（3）是否属于不知情订制：否&amp;#10;5.申诉回复情况：2023-10-17 12:05:04联系客户，客户不满意。</t>
  </si>
  <si>
    <t>TS202310170919250823</t>
  </si>
  <si>
    <t>冯澳</t>
  </si>
  <si>
    <t>2023-10-21 18:34:36</t>
  </si>
  <si>
    <t>案件编号：鄂-20231000003881&amp;#10;受理日期：2023-10-1709:11:28&amp;#10;处理日期：2023-10-1709:18:30&amp;#10;认定员：宋胜楠&amp;#10;申诉来源：微信&amp;#10;用户地址：宜昌市&amp;#10;联通公司不让我办卡，我名下只有2张，投诉10010没用，希望联通公司开放权限</t>
  </si>
  <si>
    <t>申辩工单：1.申诉前前15日已向企业投诉，仍在处理中。2.客户要求不符合国家要求，涉诈风险&amp;#10;1. 用户基本信息：客户号码：17386683782、机主姓名：冯澳、入网时间：不详、入网地点：不详、当前使用套餐：不详、套餐类型：不详&amp;#10;2.前期处理情况：客户反映线上订单的问题。客户10月15日向10010反馈，核查客户号码17386683782无订单生成记录，联系电话17386683752因申请多张全国各地卡号，根据《关于落实习近平总书记讲话精神进一步加强打击治理电信网络诈骗工作的通知》以及湖北关于诈骗电话和骚扰电话治理要求，有涉诈风险，故申请卡号新入网时系统限制无法再办理，联系客户解释不认可，故越级申诉。 &amp;#10;3.申诉处理方案：（1）申诉是否属实：属实；（2）本次申诉原因及处理方案：经核查，结果同前期，我司于2023-10-18 10:44:40、2023-10-20 12:45:31联系客户均未接听，未联系上，后期有疑问建议我部13032700872。&amp;#10;4.核查存在的问题分析：（1)存在问题：无（2）整改举措：无（3）是否属于不知情订制：否&amp;#10;5.申诉回复情况： 2023-10-18 10:44:40、2023-10-20 12:45:31联系客户均未接听，未联系上。</t>
  </si>
  <si>
    <t>TS202310170853250337</t>
  </si>
  <si>
    <t>张雲</t>
  </si>
  <si>
    <t>2023-10-21 18:36:08</t>
  </si>
  <si>
    <t>#2022重保客户#案件编号：鄂-20231000003866&amp;#10;受理日期：2023-10-1708:49:23&amp;#10;处理日期：2023-10-1708:52:04&amp;#10;认定员：宋胜楠&amp;#10;申诉来源：网站&amp;#10;用户地址：湖北省宜昌市夷陵区&amp;#10;用户关闭自己的视频彩铃功能后，拨打电话时还能看到其他用户的视频彩铃。与联通公司客服联系后，被告知无法彻底关闭视频彩铃功能。这样的视频彩铃功能相当于是强制用户观看联通公司的视频广告内容，用户应该有权自行决定开启和关闭视频彩铃功能，同时关闭该功能后，应不能看到其他用户的视频彩铃。联通公司这样的规定侵犯了用户的权利。</t>
  </si>
  <si>
    <t>申辩工单：1.申诉前未向企业投诉。2.客户已撤诉&amp;#10;1. 用户基本信息：客户号码：13207200720、机主姓名：张雲、入网时间：2010-01-26 11:10:17、入网地点：夷陵新雾渡河合作厅、当前使用套餐：米粉卡（5元卡）、套餐类型：全国套餐&amp;#10;2.前期处理情况：客户反映视频彩铃使用的问题。客户前期未向10010反馈，直接越级申诉。 &amp;#10;3.申诉处理方案：（1）申诉是否属实：不属实；（2）本次申诉原因及处理方案：经核查，客户申诉前无拨打10010咨询接触记录和反馈记录，且“视频彩铃服务”为正常开通状态，我司无法处理此问题不属实。现联系客户解释沟通，于2023-10-19 10:49:08 已协助客户退订“视频彩铃服务”，并应客户要求联系炫铃平台为其设置，经测试，现拨打电话时其他用户的视频彩铃已不可见，客户认可。&amp;#10;4.核查存在的问题分析：（1)存在问题：无（2）整改举措：无（3）是否属于不知情订制：否&amp;#10;5.申诉回复情况： 2023-10-20 09:42:48联系客户，客户满意。</t>
  </si>
  <si>
    <t>TS202310161552300424</t>
  </si>
  <si>
    <t>杨智烨</t>
  </si>
  <si>
    <t>2023-10-21 18:45:33</t>
  </si>
  <si>
    <t>案件编号：鄂-20231000003768&amp;#10;受理日期：2023-10-1615:35:03&amp;#10;处理日期：2023-10-1615:51:09&amp;#10;认定员：任娟&amp;#10;申诉来源：微信&amp;#10;用户地址：湖北省宜昌市西陵区常刘路锦绣泽园&amp;#10;携带路由器光猫也无法办理销户也不能停号，一直持续扣费。</t>
  </si>
  <si>
    <t>申辩工单：1.申诉前未向企业投诉。2.客户已撤诉&amp;#10;1. 用户基本信息：客户号码：16671709917、机主姓名：杨智烨、入网时间：2023-07-07 11:22:19、入网地点：城区伍家区兴发广场合作厅（自建他营）、当前使用套餐：腾讯天王卡、套餐类型：全国套餐&amp;#10;2.前期处理情况：客户反映取消业务的问题。客户10月13日向10010反馈，核查处理中，同步越级申诉。 &amp;#10;3.申诉处理方案：（1）申诉是否属实：属实；（2）本次申诉原因及处理方案：经核查，客户要求注销宽带071704178450，2023-07-07 15:44:23城区伍家区兴发广场合作厅（自建他营）办理，参加“10元12个月宽带赠费（湖北）”，优惠期2023-08-01至2024-07-31，优惠编码91018457，装机地址湖北省宜昌市伍家岗区宝塔河街道宝联社区长中江畔1栋1单元1层104，此为实装宽带，需退设备到厅办理注销，客户到厅后因赠费合约还未到期，工作人员建议客户使用到活动结束，故未直接受理宽带注销。现客户坚持取消，挽留无效，我部于2023-10-16 19:05:41已协助客户取消赠费合约办理宽带注销，同时手机号码于2023-10-16 19:05:40同步办理注销，后期退宽带设备至就近联通营业厅，客户认可。&amp;#10;4.核查存在的问题分析：（1)存在问题：无（2）整改举措：无（3）是否属于不知情订制：否&amp;#10;5.申诉回复情况： 2023-10-16 18:51:22联系客户，客户满意。</t>
  </si>
  <si>
    <t>TS202310161401230160</t>
  </si>
  <si>
    <t>2023-10-21 20:49:33</t>
  </si>
  <si>
    <t>案件编号：鄂-20231000003717&amp;#10;受理日期：2023-10-1613:52:24&amp;#10;处理日期：2023-10-1614:00:12&amp;#10;认定员：王森林&amp;#10;申诉来源：电子邮件&amp;#10;用户地址：无&amp;#10;-----原始邮件-----发件人董浩文&lt;dhw4453@163.com&gt;发送时间2023-10-16130604(星期一)收件人12300@caict.ac.cn&lt;12300@caict.ac.cn&gt;主题中国联通随意停止拨号功能尊敬上级监管领导：我是湖北省宜昌市的一名民营企业的员工，因工作需要，需要对外联系，但是中国联通随意停止的手机号码15672514453的拨号功能。第一停止的时候，我去县城的中国联通的营业厅用身份证写保证书办理了复机。没过几天，今天又被中国联通停止了拨号功能。这严重影响了我的工作进展，同时，投诉后依然没有解决问题的方法。如果这样一直被中国联通这样随意停机的话，我将无法工作。望上级领导解决我的困惑。投诉人：董浩文联系电话：15549271308</t>
  </si>
  <si>
    <t>申辩工单：1.申诉前未向企业投诉。2.客户已撤诉。3.不良信息治理&amp;#10;1. 用户基本信息：客户号码：15672514453、机主姓名：董浩文、入网时间：2019-04-23 10:20:32、入网地点：长阳龙舟坪新时空手机世界营业厅(自建他营)、当前使用套餐：5G副卡基本套餐(极速服务)、套餐类型：全国套餐&amp;#10;2.前期处理情况：客户反映局方停机的问题。客户10月13日向10010反馈，经核查，根据《十三部门关于印发&lt;综合整治骚扰电话专项行动方案&gt;的通知》文件规定，客户因本地异常号卡语音半停于2023-10-13 11:04:20首次局方停机，系统于2023-10-13 11:01:20已下发提醒，停机来源于省分模型，机主停机之日起30天内在中国联通APP进行自助复通，如逾期需前往营业厅办理，后期如相同停机模型，每次复机方式相同。联系客户解释告知，客户于2023-10-13 12:45:51前往长阳城区自有营业厅已成功复机，客户认可。10月16日再次向10010反馈，核查处理中，同步越级申诉。&amp;#10;3.申诉处理方案：（1）申诉是否属实：部分属实；（2）本次申诉原因及处理方案：经核查，擅自停机投诉后依然没有解决问题的方法不属实，客户因本地异常号卡语音半停于2023-10-16 11:26:46再次局方停机，系统于2023-10-16 11:23:45已下发提醒，复机方式同前期，于2023-10-16 17:13:14 已协助客户成功复机。&amp;#10;4.核查存在的问题分析：（1)存在问题：无（2）整改举措：无（3）是否属于不知情订制：否&amp;#10;5.申诉回复情况：2023-10-16 16:41:26联系客户，客户满意。</t>
  </si>
  <si>
    <t>TS202310161601230669</t>
  </si>
  <si>
    <t>黄少华</t>
  </si>
  <si>
    <t>2023-10-21 18:42:36</t>
  </si>
  <si>
    <t>案件编号：鄂-20231000003783&amp;#10;受理日期：2023-10-1615:52:12&amp;#10;处理日期：2023-10-1616:00:09&amp;#10;认定员：宋胜楠&amp;#10;申诉来源：微信&amp;#10;用户地址：湖北省宜昌市西陵区水悦城3楼&amp;#10;原18674255335存在乱扣费及资费问题注销，8月联通公司电话告知可以主动帮助注销同时剩余话费于9月10日账单出账后退还至18672907650号码，但是到9月10号之后催问客服又被告知要等到10月10号之后会退还，10月10日之后再次催问被告知原18674255335为湖南号段，查询不到我的信息，不予处理，多次沟通无果，联通公司存在欺骗消费者诱导消费者等违规，现投诉至工信部要求联通公司退还原18674255335剩余话费，并赔偿十倍违约金及其他损失，特申请执行处理。</t>
  </si>
  <si>
    <t>申辩工单：1.申诉前未向企业投诉。2.无事实依据&amp;#10;1. 用户基本信息：客户号码：18674255335、机主姓名：黄少华、入网时间：2023-04-25 10:28:11、入网地点：湖北省宜昌市OMO、当前使用套餐：腾讯天王卡2.0、套餐类型：全国套餐&amp;#10;2.前期处理情况：客户反映余额清退的问题。客户9月7日向10010反馈过，查询于2023-08-16 10:57:47通过线上销户，客户表示销户时已选择剩余话费29.18元退费至其它正常使用的联通号码18672907650上，退费未到账，因系统还未正式销户，建议客户关注，后期有疑问联系我司，客户知晓。本次未向10010反馈，直接越级申诉。 &amp;#10;3.申诉处理方案：（1）申诉是否属实：部分属实；（2）本次申诉原因及处理方案：经核查，客户套餐收费详情入网协议已明示，10月10日无拨打10010咨询接触和反馈记录，催问被告知原18674255335为湖南号段，查询不到信息，不予处理多次沟通无果等均不属实。按照业务规则客户号码应在10月10日系统正式销户并清退剩余话费，因系统支撑原因，客户号码于2023-09-12 12:55:50系统正式销户，且退费未到账。现联系客户解释沟通，剩余话费29.18元建议客户到厅清退，另考虑给客户带来不便，为其申请赠送话费100元至18672907650上，客户拒绝，要求按照29.18元的金额进行10倍赔偿，实属无法满足客户要求，未达成一致。&amp;#10;4.核查存在的问题分析：（1)存在问题：无（2）整改举措：无（3）是否属于不知情订制：否&amp;#10;5.申诉回复情况： 2023-10-16 18:51:22联系客户，客户不满意。</t>
  </si>
  <si>
    <t>GZ202310211852460388</t>
  </si>
  <si>
    <t>071704129816</t>
  </si>
  <si>
    <t>连正晓</t>
  </si>
  <si>
    <t>2023-10-21 21:54:58</t>
  </si>
  <si>
    <t>GZ202310211621501644</t>
  </si>
  <si>
    <t>071700959007</t>
  </si>
  <si>
    <t>党丹丹</t>
  </si>
  <si>
    <t>2023-10-21 21:32:45</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</si>
  <si>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远安县鸣凤镇航天社区环城路2巷2号领秀天下小区30栋B单元8楼801</t>
  </si>
  <si>
    <t>GZ202310211441490873</t>
  </si>
  <si>
    <t>071704645378</t>
  </si>
  <si>
    <t>李昱礽</t>
  </si>
  <si>
    <t>2023-10-21 16:46:01</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</si>
  <si>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宽带无法上网需要专人上门维修&amp;#13;</t>
  </si>
  <si>
    <t>GZ202310211435310821</t>
  </si>
  <si>
    <t>071700084153</t>
  </si>
  <si>
    <t>江黎黎</t>
  </si>
  <si>
    <t>2023-10-21 21:32:28</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</si>
  <si>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用户表示IPTV无法使用，老人在家，要求上门处理。</t>
  </si>
  <si>
    <t>GZ202310211416310700</t>
  </si>
  <si>
    <t>071701034325</t>
  </si>
  <si>
    <t>刘宜蓉</t>
  </si>
  <si>
    <t>2023-10-21 17:14:26</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</si>
  <si>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宽带频繁掉线&amp;#10;&amp;#10;装机地址：湖北省宜昌市伍家区伍临路36号城中半岛18栋1单元24楼147</t>
  </si>
  <si>
    <t>GZ202310211345020447</t>
  </si>
  <si>
    <t>071701044370</t>
  </si>
  <si>
    <t>姜斌</t>
  </si>
  <si>
    <t>2023-10-21 14:03:27</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</si>
  <si>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高级模板内容：&amp;#13;&amp;#10;问题（现象）描述:客户反馈无法观看电视，烦请协助处理&amp;#13;&amp;#10;故障时间:2023-10-21&amp;#13;&amp;#10;宽带是否安装IPTV:是&amp;#13;&amp;#10;宽带是否可正常上网:是&amp;#13;&amp;#10;是否重启设备:不配合&amp;#13;</t>
  </si>
  <si>
    <t>GZ202310211325150264</t>
  </si>
  <si>
    <t>071703284389</t>
  </si>
  <si>
    <t>梁英</t>
  </si>
  <si>
    <t>2023-10-21 14:53:54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</si>
  <si>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网络电视不能看，手机wifi几乎没有，刷新无效，尽快安排师傅上门处理并回复</t>
  </si>
  <si>
    <t>GZ202310211318020202</t>
  </si>
  <si>
    <t>071700018828</t>
  </si>
  <si>
    <t>罗成</t>
  </si>
  <si>
    <t>2023-10-21 21:24:50</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</si>
  <si>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伍家区中南路30号宜化山语城三期8栋1单元17层1703</t>
  </si>
  <si>
    <t>GZ202310211312460153</t>
  </si>
  <si>
    <t>071700079663</t>
  </si>
  <si>
    <t>任暮峰</t>
  </si>
  <si>
    <t>2023-10-21 14:31:32</t>
  </si>
  <si>
    <t>网速过慢&amp;#10;装机地址：湖北省宜昌市西陵区唐家湾路上泽园小区4栋1单元13层1304</t>
  </si>
  <si>
    <t>GZ202310211310000125</t>
  </si>
  <si>
    <t>071700222675</t>
  </si>
  <si>
    <t>郑联兵</t>
  </si>
  <si>
    <t>2023-10-21 16:05:34</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</si>
  <si>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宜都市陆城镇纺织路小区二期纺织路25号长江实业总公司1栋1单元3层301纺织路25号长江实业总公司2栋1单元30</t>
  </si>
  <si>
    <t>GZ202310211215112126</t>
  </si>
  <si>
    <t>071700344471</t>
  </si>
  <si>
    <t>陈睿</t>
  </si>
  <si>
    <t>2023-10-21 13:18:37</t>
  </si>
  <si>
    <t>#2022重保客户##2022重保客户#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光猫终端能力与签约速率不匹配;&amp;#13;&amp;#10;设备收发光功率是否异常:无异常;&amp;#13;&amp;#10;:网速慢需要专人上门测速</t>
  </si>
  <si>
    <t>GZ202310211205412037</t>
  </si>
  <si>
    <t>071701076053</t>
  </si>
  <si>
    <t>韩燕山</t>
  </si>
  <si>
    <t>2023-10-21 14:19:08</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</si>
  <si>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夷陵区东城城乡统筹发展试验区郭家湾村东城大道67号国湾星城1栋1单元1楼102</t>
  </si>
  <si>
    <t>GZ202310211153251906</t>
  </si>
  <si>
    <t>071701008332</t>
  </si>
  <si>
    <t>沈力</t>
  </si>
  <si>
    <t>2023-10-21 14:22:56</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</si>
  <si>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用户反馈网络不可用，设备重启无效，后台刷新无效，请尽快处理</t>
  </si>
  <si>
    <t>GZ202310211143111789</t>
  </si>
  <si>
    <t>071701042408</t>
  </si>
  <si>
    <t>苟舜豪</t>
  </si>
  <si>
    <t>2023-10-21 17:38:34</t>
  </si>
  <si>
    <t>#2022重保客户##2022重保客户#无法打开网页&amp;#10;装机地址：湖北省宜昌市西陵区大学路8号三峡大学(无资源)校园网</t>
  </si>
  <si>
    <t>GZ202310211131241662</t>
  </si>
  <si>
    <t>071701012812</t>
  </si>
  <si>
    <t>陈昌华</t>
  </si>
  <si>
    <t>2023-10-21 15:06:30</t>
  </si>
  <si>
    <t>071701012812命中精准预判服务场景:[65岁以上老人]&amp;#13;&amp;#10;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用户反馈网络不可用，重启设备无效，设备亮红灯，请尽快处理</t>
  </si>
  <si>
    <t>GZ202310211111191461</t>
  </si>
  <si>
    <t>071703918739</t>
  </si>
  <si>
    <t>向联芳</t>
  </si>
  <si>
    <t>2023-10-21 14:44:12</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</si>
  <si>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设备收光异常;&amp;#13;&amp;#10;设备收发光功率是否异常:路由器能力不匹配;&amp;#13;&amp;#10;:宽带离线，未知故障情况。重启无效，请处理</t>
  </si>
  <si>
    <t>GZ202310211045111193</t>
  </si>
  <si>
    <t>071701002641</t>
  </si>
  <si>
    <t>郑贵萍</t>
  </si>
  <si>
    <t>2023-10-21 15:03:00</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</si>
  <si>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注册闪</t>
  </si>
  <si>
    <t>GZ202310211039031143</t>
  </si>
  <si>
    <t>071700184618</t>
  </si>
  <si>
    <t>吴菊贵</t>
  </si>
  <si>
    <t>2023-10-21 17:31:20</t>
  </si>
  <si>
    <t>071700184618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光猫LAN口能力不匹配;&amp;#13;&amp;#10;:&amp;#13;&amp;#10;离线，刷新无效</t>
  </si>
  <si>
    <t>GZ202310211034321104</t>
  </si>
  <si>
    <t>071701049092</t>
  </si>
  <si>
    <t>叶延芳</t>
  </si>
  <si>
    <t>2023-10-21 12:29:26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</si>
  <si>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光猫终端能力与签约速率不匹配;&amp;#13;&amp;#10;设备收发光功率是否异常:无异常;&amp;#13;&amp;#10;红灯，要求公司今天上午派师傅上门检修，回复。&amp;#13;</t>
  </si>
  <si>
    <t>GZ202310211018090937</t>
  </si>
  <si>
    <t>071700332730</t>
  </si>
  <si>
    <t>吴梅枝</t>
  </si>
  <si>
    <t>2023-10-21 14:21:05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</si>
  <si>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宽带欠费（对应CBSS状态:欠费停机、欠费半停机）您的宽带存在欠费。;&amp;#13;&amp;#10;宽带是否有群体故障告警:无异常;&amp;#13;&amp;#10;线路是否正常:无异常;&amp;#13;&amp;#10;光猫是否正常:无异常;&amp;#13;&amp;#10;上网速度检测:无异常;&amp;#13;&amp;#10;设备收发光功率是否异常:路由器能力不匹配;&amp;#13;&amp;#10;:&amp;#13;&amp;#10;宽带无法上网，用户表示已经坏了1-2个月，不是欠费导致，已经承诺马上交费</t>
  </si>
  <si>
    <t>GZ202310211017010922</t>
  </si>
  <si>
    <t>071700084052</t>
  </si>
  <si>
    <t>谢俊义</t>
  </si>
  <si>
    <t>2023-10-21 11:52:20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</si>
  <si>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不能上网，刷新无效，要求师傅尽快上门处理。&amp;#13;</t>
  </si>
  <si>
    <t>GZ202310211007330826</t>
  </si>
  <si>
    <t>071700120022</t>
  </si>
  <si>
    <t>何强</t>
  </si>
  <si>
    <t>2023-10-21 11:53:18</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</si>
  <si>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MODEM故障&amp;#10;&amp;#10;装机地址：湖北省宜昌市枝江市马家店街道白鸭寺社区南岗路拽车还建房4栋1单元4层402</t>
  </si>
  <si>
    <t>GZ202310210956300708</t>
  </si>
  <si>
    <t>071700319831</t>
  </si>
  <si>
    <t>陈毓</t>
  </si>
  <si>
    <t>2023-10-21 12:35:12</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</si>
  <si>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夷陵区小溪塔街道兴安社区老街片区29-1-1号周边</t>
  </si>
  <si>
    <t>GZ202310210953540681</t>
  </si>
  <si>
    <t>071703536978</t>
  </si>
  <si>
    <t>罗璋</t>
  </si>
  <si>
    <t>2023-10-21 15:42:27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</si>
  <si>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网络线路需要师傅上门处理，请今天尽快上门。</t>
  </si>
  <si>
    <t>GZ202310210934410499</t>
  </si>
  <si>
    <t>071700087124</t>
  </si>
  <si>
    <t>谭晓琴</t>
  </si>
  <si>
    <t>2023-10-21 12:39:30</t>
  </si>
  <si>
    <t>【2022年上工信部测评重保用户】判断省分:其他省分&amp;#13;&amp;#10;用户状态，余额:正常&amp;#13;&amp;#10;用户宽带是否能使用:宽带不能使用&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amp;#13;&amp;#10;&amp;#13;&amp;#10;高级模板内容：&amp;#13;&amp;#10;问题（现象）描述:电视看不了&amp;#13;&amp;#10;故障时间:2023-10-21&amp;#13;&amp;#10;服务状态是否正常:否&amp;#13;&amp;#10;设备灯显示:正常&amp;#13;&amp;#10;错误代码:0&amp;#13;&amp;#10;是否重启设备:不配合&amp;#13;&amp;#10;用户要求:今天上门维修&amp;#13;</t>
  </si>
  <si>
    <t>GZ202310210924530414</t>
  </si>
  <si>
    <t>071700380569</t>
  </si>
  <si>
    <t>黄春蓉</t>
  </si>
  <si>
    <t>2023-10-21 11:54:14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</si>
  <si>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用户表示宽带无法使用，光猫闪红灯，请公司尽快处理并回复&amp;#13;</t>
  </si>
  <si>
    <t>GZ202310210908140255</t>
  </si>
  <si>
    <t>071700604114</t>
  </si>
  <si>
    <t>王双双</t>
  </si>
  <si>
    <t>2023-10-21 16:16:47</t>
  </si>
  <si>
    <t>#2022重保客户##2022重保客户#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秭归县归州镇归州街区楚星路6号周边</t>
  </si>
  <si>
    <t>GZ202310210906450242</t>
  </si>
  <si>
    <t>071700044005</t>
  </si>
  <si>
    <t>颜勇</t>
  </si>
  <si>
    <t>2023-10-21 16:40:41</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</si>
  <si>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网速慢&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设备收光异常,光猫终端能力与签约速率不匹配;&amp;#13;&amp;#10;设备收发光功率是否异常:路由器能力不匹配;&amp;#13;&amp;#10;网速慢，重启无效，要求师傅尽快上门处理。&amp;#13;</t>
  </si>
  <si>
    <t>GZ202310210858390165</t>
  </si>
  <si>
    <t>071700303824</t>
  </si>
  <si>
    <t>吴萍</t>
  </si>
  <si>
    <t>2023-10-21 18:37:48</t>
  </si>
  <si>
    <t>#2022重保客户##2022重保客户#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夷陵区小溪塔街道兴安社区夷兴三巷4-2-1号周边</t>
  </si>
  <si>
    <t>GZ202310210845120031</t>
  </si>
  <si>
    <t>071704119511</t>
  </si>
  <si>
    <t>马富裕</t>
  </si>
  <si>
    <t>2023-10-21 12:47:41</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</si>
  <si>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夷陵区龙泉镇李家台村李家台村三组28号周边</t>
  </si>
  <si>
    <t>GZ202310210837312462</t>
  </si>
  <si>
    <t>071700324197</t>
  </si>
  <si>
    <t>刘定国</t>
  </si>
  <si>
    <t>2023-10-21 11:57:32</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</si>
  <si>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amp;#13;&amp;#10;湖北省宜昌市夷陵区小溪塔镇老街6号1栋2单元101老街26号-3-119四新苑，宽带无法上网，重启无效，需要上门处理。</t>
  </si>
  <si>
    <t>GZ202310210834332434</t>
  </si>
  <si>
    <t>071700316658</t>
  </si>
  <si>
    <t>陈菊英</t>
  </si>
  <si>
    <t>2023-10-21 09:37:27</t>
  </si>
  <si>
    <t>一键诊断过程：&amp;#10;宽带是否有欠费及账号是否异常:CBSS状态正常，AAA状态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夷陵区东城城乡统筹发展试验区姜家湾村四组108号周边</t>
  </si>
  <si>
    <t>GZ202310210830542409</t>
  </si>
  <si>
    <t>071700310090</t>
  </si>
  <si>
    <t>宜昌市夷陵区城市管理局</t>
  </si>
  <si>
    <t>2023-10-21 11:59:52</t>
  </si>
  <si>
    <t>#2022重保客户#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302001AAA/CBSS判断签约和配置不一样，配置速率低于签约带宽&amp;#10;&amp;#10;装机地址：湖北省宜昌市夷陵区小溪塔街道办东湖社区中行宿舍老街24号1栋1单元3层301户</t>
  </si>
  <si>
    <t>GZ202310210821492347</t>
  </si>
  <si>
    <t>071703224656</t>
  </si>
  <si>
    <t>刘以珍</t>
  </si>
  <si>
    <t>2023-10-21 13:09:43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</si>
  <si>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光猫红灯，无法上网，要求师傅尽快联系处理</t>
  </si>
  <si>
    <t>GZ202310210751412207</t>
  </si>
  <si>
    <t>071700889699</t>
  </si>
  <si>
    <t>李彩虹</t>
  </si>
  <si>
    <t>2023-10-21 18:57:52</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</si>
  <si>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路由器能力不匹配;&amp;#13;&amp;#10;:&amp;#13;&amp;#10;&amp;#13;&amp;#10;高级模板内容：&amp;#13;&amp;#10;问题（现象）描述:无法上网&amp;#13;&amp;#10;故障时间:2023-10-21&amp;#13;&amp;#10;服务状态是否正常:是&amp;#13;&amp;#10;设备灯显示:正常&amp;#13;&amp;#10;错误代码:无&amp;#13;&amp;#10;是否重启设备:已重启未恢复&amp;#13;&amp;#10;用户要求:要求维修&amp;#13;</t>
  </si>
  <si>
    <t>GZ202310202234401786</t>
  </si>
  <si>
    <t>071700326488</t>
  </si>
  <si>
    <t>张久荣</t>
  </si>
  <si>
    <t>2023-10-21 12:46:55</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</si>
  <si>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用户来电反映宽带不能上网，光猫闪红灯，请处理并回复！&amp;#13;</t>
  </si>
  <si>
    <t>GZ202310202220141728</t>
  </si>
  <si>
    <t>071704024958</t>
  </si>
  <si>
    <t>龚发新</t>
  </si>
  <si>
    <t>2023-10-21 12:28:55</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</si>
  <si>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无法登陆&amp;#10;&amp;#10;装机地址：湖北省宜昌市夷陵区小溪塔街道兴安社区兴安社区东湖大道8-2-2栋周边</t>
  </si>
  <si>
    <t>GZ202310202149521553</t>
  </si>
  <si>
    <t>071703905516</t>
  </si>
  <si>
    <t>李建华</t>
  </si>
  <si>
    <t>2023-10-21 10:10:19</t>
  </si>
  <si>
    <t>一键诊断过程：&amp;#10;宽带是否有欠费及账号是否异常:无异常&amp;#10;宽带是否有群体故障告警:无异常&amp;#10;线路是否正常:无异常&amp;#10;光猫是否正常:无异常&amp;#10;上网速度检测:设备收光异常&amp;#10;设备收发光功率是否异常:无异常&amp;#10;&amp;#10;故障描述：&amp;#10;302002局方OLT设备收光功率异常。&amp;#10;&amp;#10;装机地址：湖北省宜昌市枝江市马家店街道熊家窑社区江汉大道61699部队生活区东院95栋4-6单元</t>
  </si>
  <si>
    <t>GZ202310202058011147</t>
  </si>
  <si>
    <t>071700233276</t>
  </si>
  <si>
    <t>史炎毅</t>
  </si>
  <si>
    <t>2023-10-21 21:09:30</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</si>
  <si>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宜都市陆城镇莲花路朱家岗周边小区126号电杆周边</t>
  </si>
  <si>
    <t>GZ202310202052481112</t>
  </si>
  <si>
    <t>071701076863</t>
  </si>
  <si>
    <t>2023-10-21 13:35:04</t>
  </si>
  <si>
    <t>GZ202310202052111105</t>
  </si>
  <si>
    <t>071704556155</t>
  </si>
  <si>
    <t>唐廷婉</t>
  </si>
  <si>
    <t>2023-10-21 15:25:47</t>
  </si>
  <si>
    <t>#2022重保客户#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用户表示宽带无法使用，注册灯闪烁，要求公司处理。</t>
  </si>
  <si>
    <t>GZ202310202048071079</t>
  </si>
  <si>
    <t>071700063594</t>
  </si>
  <si>
    <t>黄红武</t>
  </si>
  <si>
    <t>2023-10-21 09:12:03</t>
  </si>
  <si>
    <t>一键诊断过程：&amp;#10;宽带是否有欠费及账号是否异常:无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西陵区西湖路39号北辰明珠小区10栋1单元31层3102</t>
  </si>
  <si>
    <t>GZ202310202038210998</t>
  </si>
  <si>
    <t>071701051585</t>
  </si>
  <si>
    <t>徐德欢</t>
  </si>
  <si>
    <t>2023-10-21 14:39:28</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</si>
  <si>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当阳市半月镇半月山社区半月集镇红光街10号周边</t>
  </si>
  <si>
    <t>GZ202310202031000927</t>
  </si>
  <si>
    <t>071700873987</t>
  </si>
  <si>
    <t>李会功</t>
  </si>
  <si>
    <t>2023-10-21 17:00:20</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</si>
  <si>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当阳市玉阳办事处东群片区东群路5巷7号周边</t>
  </si>
  <si>
    <t>GZ202310202030390924</t>
  </si>
  <si>
    <t>071700702480</t>
  </si>
  <si>
    <t>陈锋</t>
  </si>
  <si>
    <t>2023-10-21 10:03:10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</si>
  <si>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后台配置异常您所使用宽带后台配置异常,光猫终端能力与签约速率不匹配;&amp;#13;&amp;#10;设备收发光功率是否异常:无异常;&amp;#13;&amp;#10;:宽带无法使用，强烈要求上门处理</t>
  </si>
  <si>
    <t>GZ202310202029580912</t>
  </si>
  <si>
    <t>071703883632</t>
  </si>
  <si>
    <t>2023-10-21 21:24:26</t>
  </si>
  <si>
    <t>客户使用手厅一键诊断功能进行宽带故障诊断，诊断结果：1、请致电10010客服热线，为您进一步核查。给您带来的不便，敬请谅解。；2、非常抱歉，目前您所在的区域存在集中的临时故障，我们正在积极抢修中，预计2023-10-2017:10:02时间后恢复，请您耐心等待，给您带来的不便敬请谅解。；3、请您检查光猫光纤接口是否松动、光猫光纤是否弯折，重启光猫，如仍未解决，可点击一键报修，我们尽快为您处理。；4、您所使用宽带后台配置异常，可点击一键报修，我们尽快为您处理。，故障描述：宽带无法上网&amp;#10;装机地址：湖北省宜昌市夷陵区小溪塔街道兴安社区老街片区33-1-2号周边</t>
  </si>
  <si>
    <t>GZ202310202028080896</t>
  </si>
  <si>
    <t>071700129256</t>
  </si>
  <si>
    <t>胡雪梅</t>
  </si>
  <si>
    <t>客户标识TCSI,TCSI-A,重保客户名单</t>
  </si>
  <si>
    <t>2023-10-21 09:59:35</t>
  </si>
  <si>
    <t>#2022重保客户#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枝江市南岗路中央山水小区7栋一单元6楼601户</t>
  </si>
  <si>
    <t>GZ202310202014310769</t>
  </si>
  <si>
    <t>071700054248</t>
  </si>
  <si>
    <t>崔思桂</t>
  </si>
  <si>
    <t>2023-10-21 21:35:33</t>
  </si>
  <si>
    <t>071700054248命中精准预判服务场景:[65岁以上老人]&amp;#13;&amp;#10;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amp;#13;&amp;#10;用户表示宽带无法使用，多次刷新无效，要求上门处理。</t>
  </si>
  <si>
    <t>GZ202310201933020384</t>
  </si>
  <si>
    <t>071703843866</t>
  </si>
  <si>
    <t>龚道泽</t>
  </si>
  <si>
    <t>2023-10-21 12:48:28</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</si>
  <si>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夷陵区龙泉镇李家台村毓秀路长投清能·学府里1栋1单元3楼303</t>
  </si>
  <si>
    <t>GZ202310201925110310</t>
  </si>
  <si>
    <t>071700129527</t>
  </si>
  <si>
    <t>龚雪莲</t>
  </si>
  <si>
    <t>2023-10-21 11:44:57</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</si>
  <si>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光猫LAN口能力不匹配;&amp;#13;&amp;#10;&amp;#13;&amp;#10;用户反映宽带无法使用，重启无效，用户要求马上处理，请处理并回复&amp;#13;&amp;#10;&amp;#13;&amp;#10;&amp;#13;</t>
  </si>
  <si>
    <t>GZ202310201915530218</t>
  </si>
  <si>
    <t>071701010178</t>
  </si>
  <si>
    <t>任泽俊</t>
  </si>
  <si>
    <t>2023-10-21 14:04:45</t>
  </si>
  <si>
    <t>071701010178命中精准预判服务场景:[65岁以上老人]&amp;#13;&amp;#10;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群障或主干光缆异常】&amp;#13;&amp;#10;:不认可&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正常连接但是就是表示不能用，刷新重启无效，请安排师傅上门核实处理并回复&amp;#13;</t>
  </si>
  <si>
    <t>GZ202310201905180117</t>
  </si>
  <si>
    <t>071700370361</t>
  </si>
  <si>
    <t>董智强</t>
  </si>
  <si>
    <t>2023-10-21 21:10:35</t>
  </si>
  <si>
    <t>客户使用手厅一键诊断功能进行宽带故障诊断，诊断结果：1、请致电10010客服热线，为您进一步核查。给您带来的不便，敬请谅解。；2、非常抱歉，目前您所在的区域存在集中的临时故障，我们正在积极抢修中，预计2023-10-2017:09:41时间后恢复，请您耐心等待，给您带来的不便敬请谅解。；3、请您检查光猫光纤接口是否松动、光猫光纤是否弯折，重启光猫，如仍未解决，可点击一键报修，我们尽快为您处理。，故障描述：宽带无法上网&amp;#10;装机地址：湖北省宜昌市夷陵区小溪塔镇小溪塔老街22-1-1栋周边</t>
  </si>
  <si>
    <t>GZ202310201900300071</t>
  </si>
  <si>
    <t>071700628515</t>
  </si>
  <si>
    <t>谭明章</t>
  </si>
  <si>
    <t>2023-10-21 15:23:26</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</si>
  <si>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MODEM故障&amp;#10;&amp;#10;装机地址：湖北省宜昌市秭归县茅坪镇天问路30号平湖铭邸小区1栋1单元24层2401</t>
  </si>
  <si>
    <t>GZ202310201859370062</t>
  </si>
  <si>
    <t>071700061258</t>
  </si>
  <si>
    <t>高德珍</t>
  </si>
  <si>
    <t>2023-10-21 12:53:31</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</si>
  <si>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宽带频繁掉线&amp;#10;&amp;#10;装机地址：湖北省宜昌市西陵区唐家湾路上泽园小区1栋1单元3层303</t>
  </si>
  <si>
    <t>GZ202310201858120047</t>
  </si>
  <si>
    <t>071703753189</t>
  </si>
  <si>
    <t>蔡恒萍</t>
  </si>
  <si>
    <t>2023-10-21 15:02:42</t>
  </si>
  <si>
    <t>071703753189命中精准预判服务场景:[65岁以上老人]&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iptv无法使用，要求师傅上门维修并回复</t>
  </si>
  <si>
    <t>GZ202310201857550041</t>
  </si>
  <si>
    <t>071704256140</t>
  </si>
  <si>
    <t>2023-10-21 18:21:01</t>
  </si>
  <si>
    <t>071704256140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用户表示宽带无法使用，需要公司尽快处理</t>
  </si>
  <si>
    <t>GZ202310201844062389</t>
  </si>
  <si>
    <t>071703893962</t>
  </si>
  <si>
    <t>易仁贵</t>
  </si>
  <si>
    <t>2023-10-21 17:42:09</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</si>
  <si>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iptv无法使用，要求师傅上门维修并回复</t>
  </si>
  <si>
    <t>GZ202310201842342375</t>
  </si>
  <si>
    <t>071700259164</t>
  </si>
  <si>
    <t>熊铺珍</t>
  </si>
  <si>
    <t>2023-10-21 15:53:36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</si>
  <si>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红灯</t>
  </si>
  <si>
    <t>GZ202310201837022323</t>
  </si>
  <si>
    <t>071700081848</t>
  </si>
  <si>
    <t>周立满</t>
  </si>
  <si>
    <t>2023-10-21 11:56:19</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</si>
  <si>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高级模板内容：&amp;#13;&amp;#10;问题（现象）描述:无法上网&amp;#13;&amp;#10;故障时间:2023-10-20&amp;#13;&amp;#10;宽带是否安装IPTV:是&amp;#13;&amp;#10;宽带是否可正常上网:是&amp;#13;&amp;#10;是否重启设备:已重启未恢复&amp;#13;&amp;#10;装机地址:湖北省宜昌市伍家区宝塔河街办城东大道180号东南岸12栋1单元17楼1703&amp;#13;</t>
  </si>
  <si>
    <t>GZ202310201821032163</t>
  </si>
  <si>
    <t>071700229360</t>
  </si>
  <si>
    <t>2023-10-21 14:18:37</t>
  </si>
  <si>
    <t>【2022年上工信部测评重保用户】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无异常;&amp;#13;&amp;#10;宽带是否有群体故障告警:无异常;&amp;#13;&amp;#10;线路是否正常:无异常;&amp;#13;&amp;#10;光猫是否正常:无异常;&amp;#13;&amp;#10;上网速度检测:光猫终端能力与签约速率不匹配;&amp;#13;&amp;#10;设备收发光功率是否异常:无异常;&amp;#13;&amp;#10;:&amp;#13;&amp;#10;&amp;#13;&amp;#10;高级模板内容：&amp;#13;&amp;#10;问题（现象）描述:无法上网&amp;#13;&amp;#10;故障时间:2023-10-20&amp;#13;&amp;#10;服务状态是否正常:否&amp;#13;&amp;#10;设备灯显示:红灯&amp;#13;&amp;#10;错误代码:无&amp;#13;&amp;#10;是否重启设备:已重启未恢复&amp;#13;&amp;#10;用户要求:要求尽快处理&amp;#13;</t>
  </si>
  <si>
    <t>GZ202310201720081635</t>
  </si>
  <si>
    <t>071700352035</t>
  </si>
  <si>
    <t>夏晓燕</t>
  </si>
  <si>
    <t>2023-10-21 20:47:23</t>
  </si>
  <si>
    <t>光信号红灯。上不了网&amp;#10;装机地址：湖北省宜昌市夷陵区小溪塔镇四星院D栋1单元7层703户</t>
  </si>
  <si>
    <t>GZ202310201719571632</t>
  </si>
  <si>
    <t>071700379104</t>
  </si>
  <si>
    <t>向文章</t>
  </si>
  <si>
    <t>2023-10-21 13:28:49</t>
  </si>
  <si>
    <t>一键诊断过程：&amp;#10;宽带是否有欠费及账号是否异常:无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夷陵区小溪塔街道冯家湾社区人寿桥路万富景苑5栋2单元2层203</t>
  </si>
  <si>
    <t>TS202310201122511134</t>
  </si>
  <si>
    <t>投诉工单（2021版）&gt;&gt;融合&gt;&gt;【宽带修障】宽带修障&gt;&gt;人员态度不好</t>
  </si>
  <si>
    <t>2023-10-21 15:59:54</t>
  </si>
  <si>
    <t>22年Q3Q4重点客户用户反馈：:各渠道人员服务、态度问题&amp;#13;&amp;#10;告知联通对服务质量的重视，再次解释安抚并致歉:不认可仍要投诉&amp;#13;&amp;#10;用户要投诉的人员：:装维人员&amp;#13;&amp;#10;:&amp;#13;&amp;#10;&amp;#13;&amp;#10;高级模板内容：&amp;#13;&amp;#10;投诉问题描述:用户来电反映维修人员一直在拖延时间，不上门维修&amp;#13;&amp;#10;修障人员工号、联系电话:15672513410&amp;#13;&amp;#10;用户要求:更换维修人员&amp;#13;</t>
  </si>
  <si>
    <t>固网质量：城区西陵二路香山汇腾苑9栋1单元11楼1106AA.用户反映宽带问题，经核实，师傅上门检测为光猫故障，师傅已上门更换光猫，已恢复，关于用户反馈前维修师傅问题，已跟用户致歉，多次致电未接，已短信告知如您后期使用有任何疑问，可于工作时间（08：30-17：30）致电宜昌联通07176921001或13032700872。</t>
  </si>
  <si>
    <t>GZ202310201653151433</t>
  </si>
  <si>
    <t>谢易</t>
  </si>
  <si>
    <t>2023-10-21 11:35:21</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</si>
  <si>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诊断失败:下一步&amp;#13;&amp;#10;此账号在cbss用户宽带信息接口未查到信息!:&amp;#13;&amp;#10;宽带无法上网需要师傅上门维修无法提供宽带账号和身份证号码</t>
  </si>
  <si>
    <t>GZ202310201647281394</t>
  </si>
  <si>
    <t>071700310409</t>
  </si>
  <si>
    <t>2023-10-21 11:31:49</t>
  </si>
  <si>
    <t>用户来电反映宽带071700310409从2023年10月20日开始无法上网，故障地址湖北省宜昌市夷陵区小溪塔街道办事处东湖社区双虹大道片区东湖大道13-1号周边，联系电话15671000159，请处理，谢谢！</t>
  </si>
  <si>
    <t>GZ202310201523490847</t>
  </si>
  <si>
    <t>071703591389</t>
  </si>
  <si>
    <t>刘彪</t>
  </si>
  <si>
    <t>2023-10-21 14:52:03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</si>
  <si>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用户表示宽带无法使用，光猫闪红灯，着急用网，要求师傅尽快联系处理。&amp;#13;</t>
  </si>
  <si>
    <t>GZ202310201337180100</t>
  </si>
  <si>
    <t>071700331510</t>
  </si>
  <si>
    <t>2023-10-21 15:28:50</t>
  </si>
  <si>
    <t>一键诊断过程：&amp;#10;宽带是否有欠费及账号是否异常:无异常&amp;#10;宽带是否有群体故障告警:无异常&amp;#10;线路是否正常:无异常&amp;#10;光猫是否正常:无异常&amp;#10;上网速度检测:设备收光异常&amp;#10;设备收发光功率是否异常:无异常&amp;#10;&amp;#10;故障描述：&amp;#10;302002局方OLT设备收光功率异常。&amp;#10;&amp;#10;装机地址：湖北省宜昌市夷陵区龙泉镇土门村双河路土门馨苑27栋1单元6楼604</t>
  </si>
  <si>
    <t>GZ202310201317322460</t>
  </si>
  <si>
    <t>071700609187</t>
  </si>
  <si>
    <t>李习扬</t>
  </si>
  <si>
    <t>2023-10-21 09:53:34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</si>
  <si>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路由器能力不匹配;&amp;#13;&amp;#10;:&amp;#13;&amp;#10;光信号红灯，请尽快处理并回复</t>
  </si>
  <si>
    <t>GZ202310201008210895</t>
  </si>
  <si>
    <t>071700063371</t>
  </si>
  <si>
    <t>2023-10-21 11:32:21</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</si>
  <si>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IPTV无法上网</t>
  </si>
  <si>
    <t>GZ202310200915020433</t>
  </si>
  <si>
    <t>071701012361</t>
  </si>
  <si>
    <t>2023-10-21 09:06:54</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</si>
  <si>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猇亭区古老背街道办桐岭社区金岭路80号华语小区4栋1单元3楼301</t>
  </si>
  <si>
    <t>GZ202310200743512486</t>
  </si>
  <si>
    <t>071703763154</t>
  </si>
  <si>
    <t>李双</t>
  </si>
  <si>
    <t>2023-10-21 18:06:10</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</si>
  <si>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宜都市陆城街道办事处清江社区医药公司宿舍小区工农路五巷37号周边</t>
  </si>
  <si>
    <t>GZ202310200727032461</t>
  </si>
  <si>
    <t>071701063901</t>
  </si>
  <si>
    <t>谭俊斌</t>
  </si>
  <si>
    <t>2023-10-21 09:23:05</t>
  </si>
  <si>
    <t>一键诊断过程：&amp;#10;宽带是否有欠费及账号是否异常:无异常&amp;#10;宽带是否有群体故障告警:无异常&amp;#10;线路是否正常:无异常&amp;#10;光猫是否正常:无异常&amp;#10;上网速度检测:设备收光异常&amp;#10;设备收发光功率是否异常:无异常&amp;#10;&amp;#10;故障描述：&amp;#10;302002局方OLT设备收光功率异常。&amp;#10;&amp;#10;装机地址：湖北省宜昌市伍家岗区宝塔河街道岳家冲社区松林路怡馨小区3号楼1单元2层201</t>
  </si>
  <si>
    <t>GZ202310192034421464</t>
  </si>
  <si>
    <t>071700349482</t>
  </si>
  <si>
    <t>聂丽华</t>
  </si>
  <si>
    <t>2023-10-21 09:13:18</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</si>
  <si>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获取宽带账号失败&amp;#13;&amp;#10;通过宽带平台进行复位:操作未恢复/不认可&amp;#13;&amp;#10;判断省分:其他省分&amp;#13;&amp;#10;向用户解释后用户不认可:&amp;#13;&amp;#10;用户来电表示错误代码1302，无法观看IPTV</t>
  </si>
  <si>
    <t>GZ202310192031551444</t>
  </si>
  <si>
    <t>071700148567</t>
  </si>
  <si>
    <t>吴清平</t>
  </si>
  <si>
    <t>2023-10-21 08:10:46</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</si>
  <si>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无法登陆&amp;#10;&amp;#10;装机地址：湖北省宜昌市枝江市马家店镇团结路领秀之江B15栋1单元4楼403</t>
  </si>
  <si>
    <t>GZ202310191957291154</t>
  </si>
  <si>
    <t>071700366255</t>
  </si>
  <si>
    <t>高玲</t>
  </si>
  <si>
    <t>2023-10-21 13:22:06</t>
  </si>
  <si>
    <t>一键诊断过程：&amp;#10;宽带是否有欠费及账号是否异常:无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夷陵区小溪塔街道望江社区望江路半岛城邦6栋1单元20楼2001</t>
  </si>
  <si>
    <t>GZ202310191735262488</t>
  </si>
  <si>
    <t>071700194944</t>
  </si>
  <si>
    <t>周希芹</t>
  </si>
  <si>
    <t>2023-10-21 15:27:19</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</si>
  <si>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枝江市百里洲镇普佑寺村1组29号周边</t>
  </si>
  <si>
    <t>GZ202310191507311394</t>
  </si>
  <si>
    <t>071700815683</t>
  </si>
  <si>
    <t>陈乾</t>
  </si>
  <si>
    <t>2023-10-21 09:47:38</t>
  </si>
  <si>
    <t>#2022重保客户#无法打开网页，断网。&amp;#10;装机地址：湖北省宜昌市当阳市玉阳街道办事处窑湾社区窑湾集镇窑湾街234号1栋周边</t>
  </si>
  <si>
    <t>GZ202310191501231356</t>
  </si>
  <si>
    <t>071703495846</t>
  </si>
  <si>
    <t>袁以华</t>
  </si>
  <si>
    <t>2023-10-21 13:40:40</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</si>
  <si>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当阳市坝陵街道办事处照耀村照耀村1组8号周边</t>
  </si>
  <si>
    <t>GZ202310182049202469</t>
  </si>
  <si>
    <t>071700690698</t>
  </si>
  <si>
    <t>孙士波</t>
  </si>
  <si>
    <t>2023-10-21 09:48:07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</si>
  <si>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存在群体故障;&amp;#13;&amp;#10;线路是否正常:无异常;&amp;#13;&amp;#10;光猫是否正常:无异常;&amp;#13;&amp;#10;上网速度检测:光猫收发光功率异常,设备收光异常,光猫终端能力与签约速率不匹配;&amp;#13;&amp;#10;设备收发光功率是否异常:路由器能力不匹配;&amp;#13;&amp;#10;:宽带无法上网，老年人使用，请处理并回复&amp;#13;</t>
  </si>
  <si>
    <t>GZ202310171510320821</t>
  </si>
  <si>
    <t>071700007715</t>
  </si>
  <si>
    <t>龙德芬</t>
  </si>
  <si>
    <t>2023-10-21 16:01:17</t>
  </si>
  <si>
    <t>071700007715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FTTB设备是否正常:无异常;&amp;#13;&amp;#10;:&amp;#13;&amp;#10;用户表示宽带无法使用，多次刷新无效，要求上门处理。</t>
  </si>
  <si>
    <t>GZ202310171240252261</t>
  </si>
  <si>
    <t>071700574744</t>
  </si>
  <si>
    <t>陆桂兰</t>
  </si>
  <si>
    <t>2023-10-21 11:40:35</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</si>
  <si>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长阳县资丘镇217县道资丘村云盘岭3栋3号周边</t>
  </si>
  <si>
    <t>GZ202310171024171172</t>
  </si>
  <si>
    <t>071700606135</t>
  </si>
  <si>
    <t>郑冬兰</t>
  </si>
  <si>
    <t>2023-10-21 14:31:57</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</si>
  <si>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宽带频繁掉线&amp;#10;&amp;#10;装机地址：湖北省宜昌市秭归县梅家河乡鲁家湾村秭归乡镇营服中心4G-CPE项目无资源地址</t>
  </si>
  <si>
    <t>ZX202310211346291792</t>
  </si>
  <si>
    <t>王顺利</t>
  </si>
  <si>
    <t>2023-10-21 16:38:23</t>
  </si>
  <si>
    <t>:下一步&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客户反映号码被停机线上无法复机人不在本地&amp;#13;&amp;#10;用户状态为:局方半停&amp;#13;&amp;#10;停机原因:静默号卡关停模型（风险打标）&amp;#13;&amp;#10;前台是否按流程解释:是&amp;#13;&amp;#10;用户要求:线上复机&amp;#13;&amp;#10;第二联系电话:18527206753&amp;#13;</t>
  </si>
  <si>
    <t>ZX202310201827111412</t>
  </si>
  <si>
    <t>芮静</t>
  </si>
  <si>
    <t>2023-10-21 10:55:14</t>
  </si>
  <si>
    <t>:下一步&amp;#10;判断省分:湖北&amp;#10;node_134:&amp;#10;获取入参:&amp;#10;node_180:&amp;#10;判断局方停机状态:&amp;#10;:&amp;#10;node_223::其他&amp;#10;:无&amp;#10;:大于30天&amp;#10;:不认可&amp;#10;:&amp;#10;&amp;#10;高级模板内容：&amp;#10;投诉问题描述:客户来电反馈局方半停，要求我方协助复机，回电18062373573&amp;#10;用户状态为:局方半停&amp;#10;停机原因:局方半停&amp;#10;前台是否按流程解释:是&amp;#10;用户要求:线上复机&amp;#10;第二联系电话:18062373573</t>
  </si>
  <si>
    <t>ZX202310201705430849</t>
  </si>
  <si>
    <t>2023-10-21 09:11:03</t>
  </si>
  <si>
    <t>[65岁以上老人]: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局方停机要求复机，是自己奶奶的号码临时用一下就停了，要求复机&amp;#13;&amp;#10;用户状态为:局方停机&amp;#13;&amp;#10;停机原因:集团鹰眼风险IMEI扩展模型停机：首次关停可携带本人有效证件、本机号卡到归属地自营厅核验签署承诺书复机一次&amp;#13;&amp;#10;前台是否按流程解释:是&amp;#13;&amp;#10;用户要求:线上复通，加急处理&amp;#13;&amp;#10;第二联系电话:17671320777&amp;#13;</t>
  </si>
  <si>
    <t>ZX202310201649340699</t>
  </si>
  <si>
    <t>聂道友</t>
  </si>
  <si>
    <t>2023-10-21 09:04:21</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</si>
  <si>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来电称昨天办了两个号码都被局方停机了，现在要求线上立即复机处理，在线解释不认可，始终表示没有其他联系方式，威胁工信部投诉&amp;#13;&amp;#10;用户状态为:局方停机&amp;#13;&amp;#10;停机原因:集团鹰眼诈骗&amp;#13;&amp;#10;前台是否按流程解释:是&amp;#13;&amp;#10;用户要求:立即复机&amp;#13;&amp;#10;第二联系电话:用户坚持称没有其他联系电话了&amp;#13;</t>
  </si>
  <si>
    <t>ZX202310201557530243</t>
  </si>
  <si>
    <t>邓水燕</t>
  </si>
  <si>
    <t>2023-10-21 12:59:54</t>
  </si>
  <si>
    <t>:下一步&amp;#13;&amp;#10;判断省分:湖北&amp;#13;&amp;#10;node_134:&amp;#13;&amp;#10;获取入参:&amp;#13;&amp;#10;node_180:&amp;#13;&amp;#10;判断局方停机状态:&amp;#13;&amp;#10;:&amp;#13;&amp;#10;node_223::其他&amp;#13;&amp;#10;:无&amp;#13;&amp;#10;:大于30天&amp;#13;&amp;#10;:不认可&amp;#13;&amp;#10;:&amp;#13;&amp;#10;&amp;#13;&amp;#10;高级模板内容：&amp;#13;&amp;#10;投诉问题描述:用户对局方停机不认可，称无法通过APP办理复机，现在不在当地，要求复机&amp;#13;&amp;#10;用户状态为:局方半停&amp;#13;&amp;#10;停机原因:本地异常号卡语音半停（机主停机之日起30天内在中国联通APP进行自助复通，如逾期需前往营业厅办理，原则复机一次）&amp;#13;&amp;#10;前台是否按流程解释:是&amp;#13;&amp;#10;用户要求:用户无法回去，要求在线复机&amp;#13;&amp;#10;第二联系电话:18718313376&amp;#13;</t>
  </si>
  <si>
    <t>号码关停： 本地异常号卡语音半停 AA。用户反映号码停机问题，经核实，客户号码因本地异常号卡语音半停而局方停机，根据相关要求进行关停处理。已请其回传以下资料：身份证正、反面照，及风险告知书至13032700872微信号，审核通过后为用户办理开机。客户表示知晓。</t>
  </si>
  <si>
    <t>ZX202310201705140844</t>
  </si>
  <si>
    <t>2023-10-21 11:27:32</t>
  </si>
  <si>
    <t>:下一步&amp;#13;&amp;#10;判断省分:湖北&amp;#13;&amp;#10;node_134:&amp;#13;&amp;#10;获取入参:&amp;#13;&amp;#10;node_180:&amp;#13;&amp;#10;判断局方停机状态:&amp;#13;&amp;#10;:&amp;#13;&amp;#10;node_223::其他&amp;#13;&amp;#10;:无&amp;#13;&amp;#10;:小于30天&amp;#13;&amp;#10;:不认可&amp;#13;&amp;#10;:&amp;#13;&amp;#10;&amp;#13;&amp;#10;高级模板内容：&amp;#13;&amp;#10;投诉问题描述:ZX202310151519200588用户局方停机还没有复机，17号已经上传资料，要求复机&amp;#13;&amp;#10;用户状态为:局方半停&amp;#13;&amp;#10;停机原因:本地异常号卡语音半停（机主停机之日起30天内在中国联通APP进行自助复通，如逾期需前往营业厅办理，原则复机一次）&amp;#13;&amp;#10;前台是否按流程解释:是&amp;#13;&amp;#10;用户要求:复机&amp;#13;&amp;#10;第二联系电话:13207203222&amp;#13;</t>
  </si>
  <si>
    <t>号码关停：本地异常号卡语音半停AA。用户反映局方停机问题，已请客户回传以下资料：身份证正、反面照，SIM卡及开机承诺函至13032700872微信号，审核通过后已办理开机。如该号码再次被举报则永久关停，客户知晓。</t>
  </si>
  <si>
    <t>ZX202310201210511088</t>
  </si>
  <si>
    <t>2023-10-21 09:03:48</t>
  </si>
  <si>
    <t>&amp;#13;&amp;#10;高级模板内容：&amp;#13;&amp;#10;投诉问题描述:对前期处理结果不满意：工单流水号:ZX202310191559492450&amp;#13;&amp;#10;用户状态为:局方停机&amp;#13;&amp;#10;停机原因:局方停机&amp;#13;&amp;#10;前台是否按流程解释:是&amp;#13;&amp;#10;用户要求:表示昨晚刚能用，今天又用不了了，自己是快递小哥，要求尽快复机&amp;#13;&amp;#10;第二联系电话:15792126725&amp;#13;</t>
  </si>
  <si>
    <t>ZX202310201958531828</t>
  </si>
  <si>
    <t>2023-10-21 18:15:39</t>
  </si>
  <si>
    <t>&amp;#13;&amp;#10;高级模板内容：&amp;#13;&amp;#10;投诉问题描述:用户来电反映被不知情被停机&amp;#13;&amp;#10;用户状态为:局方停机&amp;#13;&amp;#10;停机原因:集团鹰眼监测诈骗停机（异常换机）：首次关停可携带本人有效证件、本机号卡到就归属营厅核验签署承诺书复机一次&amp;#13;&amp;#10;前台是否按流程解释:是&amp;#13;&amp;#10;用户要求:用户要求在线帮忙复机，人不在归属地&amp;#13;&amp;#10;第二联系电话:13597989099&amp;#13;</t>
  </si>
  <si>
    <t>号码关停：集团鹰眼监测诈骗停机（异常换机）AA。用户反映号码停机问题，经核实，客户号码因新 集团鹰眼监测诈骗停机（异常换机） 而局方停机，根据相关要求进行关停处理。已请其回传以下资料：身份证正、反面照，及风险告知书至13032700872微信号，审核通过后为用户办理开机。客户表示知晓。</t>
  </si>
  <si>
    <t>ZX202310201941241756</t>
  </si>
  <si>
    <t>钟少杰</t>
  </si>
  <si>
    <t>2023-10-21 14:54:16</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</si>
  <si>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要求线上复机，人在外地，此卡是朋友再用，但是身份证是自己，自己也在外地，要求线上复机&amp;#13;&amp;#10;用户状态为:局方停机，&amp;#13;&amp;#10;停机原因:集团鹰眼监测诈骗停机（异常换机）：首次关停可携带本人有效证件、本机号卡到归属地自营厅核验签署承诺书复机一次&amp;#13;&amp;#10;前台是否按流程解释:是&amp;#13;&amp;#10;用户要求:线上复机&amp;#13;&amp;#10;第二联系电话:18827244279&amp;#13;</t>
  </si>
  <si>
    <t>号码关停：集团鹰眼监测诈骗停机（异常换机AA。需客户回传以下资料：身份证正、反面照，手持证件正面照及开机承诺函至13032700872微信号，审核通过后办理开机。如该号码再次被举报则永久关停，多次联系用户未接听，已短信告知用户结果，若用户来电烦请代为解释或告知用户与本地服务监督热线13032700872（工作时间8:30-12:00 14:00-17:30）联系。</t>
  </si>
  <si>
    <t>ZX202310201713120912</t>
  </si>
  <si>
    <t>邵启鹏</t>
  </si>
  <si>
    <t>2023-10-21 18:15:49</t>
  </si>
  <si>
    <t>[65岁以上老人]: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针对局方停机不认可，不愿到厅，强烈要求马上在线开机，我处解释无效，通话中有提到工信部&amp;#13;&amp;#10;用户状态为:局方停机&amp;#13;&amp;#10;停机原因:集团鹰眼诈骗-异常IMEI扩展模型&amp;#13;&amp;#10;前台是否按流程解释:是&amp;#13;&amp;#10;用户要求:在线开机&amp;#13;&amp;#10;第二联系电话:无第二联系方式，我处解释无效，用户要求尽快开机&amp;#13;</t>
  </si>
  <si>
    <t>号码关停：集团鹰眼诈骗-异常IMEI扩展模型。用户反映号码停机问题，经核实，客户号码因其集团鹰眼诈骗-异常IMEI扩展模型停而局方停机，根据相关要求进行关停处理。可请其回传以下资料：身份证正、反面照，及风险告知书至13032700872微信号，审核通过后为用户办理开机。客户号码已停机，无第二联系方式，如用户咨询，请前台10010话务中心代为解释，谢谢</t>
  </si>
  <si>
    <t>ZX202310201728061029</t>
  </si>
  <si>
    <t>2023-10-21 11:30:09</t>
  </si>
  <si>
    <t>[65岁以上老人]: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对局方停机不认可&amp;#13;&amp;#10;用户状态为:局方停机&amp;#13;&amp;#10;停机原因:集团鹰眼诈骗-异常IMEI扩展模型：首次关停可携带本人有效证件到号码归属地自营厅核验签署法律风险告知书复机一次。&amp;#13;&amp;#10;前台是否按流程解释:是&amp;#13;&amp;#10;用户要求:复机&amp;#13;&amp;#10;第二联系电话:15629354108（没有第二联系方式）&amp;#13;</t>
  </si>
  <si>
    <t>号码关停：集团鹰眼诈骗-异常IMEI扩展模型AA。用户反映号码关停问题，请客户回传以下资料：身份证正、反面照，SIM卡及开机承诺函至13032700872微信号，审核通过后办理开机。停机无法告知，无第二联系方式。如有疑问可在工作时间（08:30-12:00；14:00-17:30）联系07176921001、13032700872宜昌客服。如用户咨询，请前台10010话务中心代为解释，谢谢</t>
  </si>
  <si>
    <t>ZX202310210944310165</t>
  </si>
  <si>
    <t>王祥飞</t>
  </si>
  <si>
    <t>2023-10-21 16:49:29</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</si>
  <si>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称需要线上复机，一线解释不通，请协助&amp;#13;&amp;#10;用户状态为:局方停机&amp;#13;&amp;#10;停机原因:鹰眼诈骗模型编码ZB0012-0004：首次关停可携带本人有效证件到号码归属地自营厅核验签署法律风险告知书复机一次。&amp;#13;&amp;#10;前台是否按流程解释:是&amp;#13;&amp;#10;用户要求:线上复机&amp;#13;&amp;#10;第二联系电话:17683708988&amp;#13;</t>
  </si>
  <si>
    <t>号码关停：鹰眼诈骗模型编码ZB0012-0004AA。已请客户回传以下资料：身份证正、反面照，手持证件正面照及开机承诺函至13032700872微信号，审核通过后办理开机。如该号码再次被举报则永久关停，客户知晓。</t>
  </si>
  <si>
    <t>BL202310201939450746</t>
  </si>
  <si>
    <t>071700144562</t>
  </si>
  <si>
    <t>2023-10-21 15:54:48</t>
  </si>
  <si>
    <t>&gt;业务号码&gt;071700144562；&gt;号码归属地&gt;宜昌；&gt;产品名称&gt;	唱吧，爱丫爱课	；&gt;产品代码&gt;无；&gt;产品编码&gt;2400081800	，2400013359；&gt;订购时间&gt;2023-10-2011:50:03，2023-08-0215:02:35；&gt;核查情况&gt;平台故障；&gt;不规范定制分类&gt;平台故障，无法判责；&gt;退费金额&gt;25元，75元；&gt;退费时间&gt;2023-10-21；&gt;投诉内容&gt;&amp;#10;-----------&amp;#10;高级模板内容：&amp;#10;赔付类型：:增值业务争议&amp;#10;CBSS账单扣费名称：:应用-教育，应用-音乐&amp;#10;办理渠道:未知&amp;#10;赔付月份：:2023年10月、2023年8月、2023年9月&amp;#10;返还倍率:单倍&amp;#10;赔付金额：:200&amp;#10;是否已经取消业务:是&amp;#10;是否承诺退费：:是&amp;#10;用户是否需要回复：:否&amp;#10;用户要求：:退费</t>
  </si>
  <si>
    <t>BL202310211216132116</t>
  </si>
  <si>
    <t>王林书</t>
  </si>
  <si>
    <t>2023-10-21 15:30:19</t>
  </si>
  <si>
    <t>&gt;业务号码&gt;13032706828；&gt;号码归属地&gt;宜昌；&gt;产品名称&gt;哔哩哔哩15G流量加会员月包，手机彩铃沃音乐精选10元包月，AR彩铃酷趣会员5G加油包（湖北）；&gt;产品代码&gt;80006723，49004937，91295250；&gt;产品编码&gt;8000672300，4900493700；&gt;订购时间&gt;2023-09-1214:35:52，2023-09-1522:40:04，2023-09-1214:35:52；&gt;核查情况&gt;平台故障；&gt;不规范定制分类&gt;平台故障，无法判责；&gt;退费金额&gt;50元，20元，40元；&gt;退费时间&gt;2023-10-21；&gt;投诉内容&gt;&amp;#10;&amp;#10;--------&amp;#10;高级模板内容：&amp;#10;赔付类型：:增值业务争议&amp;#10;CBSS账单扣费名称：:AR彩铃酷趣会员5G加油包（湖北）哔哩哔哩15G流量加会员月包手机彩铃沃音乐精选10元包月&amp;#10;办理渠道:	湖北杭州翔羽线上业务代理&amp;#10;赔付月份：:2023年9月、2023年10月&amp;#10;返还倍率:单倍&amp;#10;赔付金额：:100&amp;#10;是否已经取消业务:是&amp;#10;是否承诺退费：:是&amp;#10;用户是否需要回复：:否&amp;#10;用户要求：:退费</t>
  </si>
  <si>
    <t>TS202310211023460716</t>
  </si>
  <si>
    <t>王国权</t>
  </si>
  <si>
    <t>2023-10-21 13:32:36</t>
  </si>
  <si>
    <t>[65岁以上老人]&amp;#13;&amp;#10;高级模板内容：&amp;#13;&amp;#10;投诉问题描述:用户来电表示没有订购过此业务&amp;#13;&amp;#10;业务名称:	尊享悦读20元包&amp;#13;&amp;#10;SP代码:6600125600&amp;#13;&amp;#10;争议月份:2023年10月&amp;#13;&amp;#10;争议金额:20&amp;#13;&amp;#10;是否已经取消业务:是&amp;#13;&amp;#10;是否承诺退费:是&amp;#13;&amp;#10;用户要求:用户来电表示手机是老人在用，没有订购过此业务，请后台工作人员尽快处理，谢谢&amp;#13;</t>
  </si>
  <si>
    <t>BL202310201539510407</t>
  </si>
  <si>
    <t>乔洪芝</t>
  </si>
  <si>
    <t>2023-10-21 10:45:42</t>
  </si>
  <si>
    <t>&gt;业务号码&gt;13177062879；&gt;号码归属地&gt;宜昌；&gt;产品名称&gt;哔哩哔哩15G流量加会员月包，优酷视频4GB流量加会员轻合约包；&gt;产品代码&gt;80006723，65000191；&gt;产品编码&gt;8000672300，6500019100；&gt;订购时间&gt;2023-08-1819:09:22，2023-07-2313:09:06；&gt;核查情况&gt;平台故障；&gt;不规范定制分类&gt;平台故障，无法判责；&gt;退费金额&gt;75元，69.7元；&gt;退费时间&gt;2023-10-21；&gt;投诉内容&gt;&amp;#10;&amp;#10;高级模板内容：&amp;#10;赔付类型：:增值业务争议&amp;#10;CBSS账单扣费名称：:增值业务-哔哩哔哩15G流量加会员月包，增值业务-优酷视频4GB流量加会员轻合约包&amp;#10;办理渠道:线上&amp;#10;赔付月份：:2023年7月、2023年8月、2023年9月、2023年10月&amp;#10;返还倍率:单倍&amp;#10;赔付金额：:143.8&amp;#10;是否已经取消业务:否&amp;#10;是否承诺退费：:是&amp;#10;用户是否需要回复：:是&amp;#10;用户要求：:尽快处理退费，哔哩哔哩要求退订。三个月75&amp;#10;优酷四个月68.8</t>
  </si>
  <si>
    <t>BL202310211152341834</t>
  </si>
  <si>
    <t>文园婷</t>
  </si>
  <si>
    <t>2023-10-21 15:31:57</t>
  </si>
  <si>
    <t>&gt;业务号码&gt;13197326987；&gt;号码归属地&gt;宜昌；&gt;产品名称&gt;奇趣彩铃15元包月；&gt;产品代码&gt;49007867；&gt;产品编码&gt;4900786700；&gt;订购时间&gt;2023-10-2100:12:37；&gt;核查情况&gt;平台故障；&gt;不规范定制分类&gt;平台故障，无法判责；&gt;退费金额&gt;15元；&gt;退费时间&gt;2023/10/21；&gt;投诉内容&gt;&amp;#10;&amp;#10;高级模板内容：&amp;#10;赔付类型：:增值业务争议&amp;#10;CBSS账单扣费名称：:增值业务费_增值业务-奇趣彩铃15元包月_增值业务-奇趣彩铃15元包月&amp;#10;SP产品ID/元素ID：:4900786700&amp;#10;办理渠道:无，称不小心点击，安抚无效&amp;#10;赔付月份：:2023年10月&amp;#10;返还倍率:单倍&amp;#10;赔付金额：:15&amp;#10;是否已经取消业务:是&amp;#10;是否承诺退费：:是&amp;#10;用户是否需要回复：:否&amp;#10;用户要求：:退费（已承诺）</t>
  </si>
  <si>
    <t>BL202310211307010185</t>
  </si>
  <si>
    <t>何应超</t>
  </si>
  <si>
    <t>2023-10-21 15:27:12</t>
  </si>
  <si>
    <t>&gt;业务号码&gt;13227282851；&gt;号码归属地&gt;宜昌；&gt;产品名称&gt;视频彩铃心悦会员包月15元-3；&gt;产品代码&gt;49007442；&gt;产品编码&gt;4900744200；&gt;订购时间&gt;2023-10-2111:29:43；&gt;核查情况&gt;平台故障；&gt;不规范定制分类&gt;平台故障，无法判责；&gt;退费金额&gt;15元；&gt;退费时间&gt;2023/10/21；&gt;投诉内容&gt;判断省分:其他省分&amp;#10;:增值业务争议&amp;#10;判断省分:湖北&amp;#10;:移网&amp;#10;:在补救范围内&amp;#10;:不认可&amp;#10;:小于等于500元，且仅限单倍、月份不超过12个月&amp;#10;:&amp;#10;&amp;#10;高级模板内容：&amp;#10;赔付类型：:增值业务争议&amp;#10;CBSS账单扣费名称：:视频彩铃心悦会员包月15元-3&amp;#10;办理渠道:*&amp;#10;赔付月份：:2023年10月&amp;#10;返还倍率:单倍&amp;#10;赔付金额：:15&amp;#10;是否已经取消业务:是&amp;#10;是否承诺退费：:是&amp;#10;用户是否需要回复：:否&amp;#10;用户要求：:尽快处理</t>
  </si>
  <si>
    <t>BL202310210850062103</t>
  </si>
  <si>
    <t>冯运杰</t>
  </si>
  <si>
    <t>2023-10-21 11:08:30</t>
  </si>
  <si>
    <t>&gt;业务号码&gt;15271457562；&gt;号码归属地&gt;宜昌；&gt;产品名称&gt;异型流量权益红包S1-连续包月25元-联通在线，5G精品听读PLUS会员；&gt;产品代码&gt;65000147，66003045；&gt;产品编码&gt;6500014719，6600304500；&gt;订购时间&gt;2023-10-1507:56:38，2023-08-2914:16:48；&gt;核查情况&gt;平台故障；&gt;不规范定制分类&gt;平台故障，无法判责；&gt;退费金额&gt;25元，20元；&gt;退费时间&gt;2023/10/21；&gt;投诉内容&gt;&amp;#10;[65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增值业务费_增值业务-5G精品听读PLUS会员_增值业务-5G精品听读PLUS会员&amp;#10;SP产品ID/元素ID：:6600304500&amp;#10;办理渠道:宽带在线营销渠道&amp;#10;赔付月份：:2023年10月&amp;#10;返还倍率:单倍&amp;#10;赔付金额：:45&amp;#10;是否已经取消业务:是&amp;#10;是否承诺退费：:是&amp;#10;用户是否需要回复：:否&amp;#10;用户要求：:退费（已承诺）&amp;#10;备注：（20+25共补救45元&amp;#10;增值业务费_增值业务-25元异型流量权益红包【超享版】_增值业务-25元异型流量权益红包【超享版】&amp;#10;6500014000）</t>
  </si>
  <si>
    <t>TS202310201945241582</t>
  </si>
  <si>
    <t>071700093907</t>
  </si>
  <si>
    <t>崔剑波</t>
  </si>
  <si>
    <t>2023-10-21 13:32:40</t>
  </si>
  <si>
    <t>22年Q3Q4重点客户&amp;#13;&amp;#10;高级模板内容：&amp;#13;&amp;#10;投诉问题描述:用户进线对10月生效的（增值业务费_TV增值-应用-健康_TV增值-应用-健康）25元不认可，通过系统受理历史查询，系统没有显示办理路径，用户也不愿意到归属地联通自营厅办理，用户称向10015投诉，并要求取消退费赔偿，长时间解释无效故记录此单，请处理谢谢&amp;#13;&amp;#10;争议业务名称:增值业务费_TV增值-应用-健康_TV增值-应用-健康&amp;#13;&amp;#10;受理渠道:受理历史没有显示此业务办理渠道&amp;#13;&amp;#10;争议月份:2023年10月&amp;#13;&amp;#10;争议费用:25&amp;#13;&amp;#10;一线客服在系统里:未取消，请后台协助处理&amp;#13;&amp;#10;是否承诺退费:否&amp;#13;&amp;#10;用户要求:用户进线对10月生效的（增值业务费_TV增值-应用-健康_TV增值-应用-健康）25元不认可，通过系统受理历史查询，系统没有显示办理路径，用户也不愿意到归属地联通自营厅办理，用户称向10015投诉，并要求取消退费赔偿，长时间解释无效故记录此单，请处理谢谢&amp;#13;</t>
  </si>
  <si>
    <t>计费争议-SP扣费：经核实，用户订购产品名称趣味生活，产品代码为2400077200，订购时间，取消时间为23年10月，25元/月，合计扣费1个月，累计产生费用合计25元，订购方式为集团统一认证平台” 短信验证码，有二次确认过程，不存在订购违规现象。考虑用户使用感知，网站方已取消屏蔽并于三个工作日内退费25元到账（其中20元为系统赠费，5元话费于24小时内到账）此费用不可抵扣往月欠费及打印发票，满意。</t>
  </si>
  <si>
    <t>BL202310202356011767</t>
  </si>
  <si>
    <t>崔显冬</t>
  </si>
  <si>
    <t>2023-10-21 14:23:11</t>
  </si>
  <si>
    <t>&gt;业务号码&gt;17683700869；&gt;号码归属地&gt;宜昌；&gt;产品名称&gt;视频彩铃心悦会员包月15元-3；&gt;产品代码&gt;49007442；&gt;产品编码&gt;4900744200；&gt;订购时间&gt;2023-10-2023:11:54；&gt;核查情况&gt;平台故障；&gt;不规范定制分类&gt;平台故障，无法判责；&gt;退费金额&gt;15元；&gt;退费时间&gt;2023-10-21；&gt;投诉内容&gt;[65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增值业务-视频彩铃心悦会员包月15元-3&amp;#10;办理渠道:SP平台接入&amp;#10;赔付月份：:2023年10月&amp;#10;返还倍率:单倍&amp;#10;赔付金额：:15&amp;#10;是否已经取消业务:是&amp;#10;是否承诺退费：:是&amp;#10;用户是否需要回复：:否&amp;#10;用户要求：:退费</t>
  </si>
  <si>
    <t>BL202310211155481876</t>
  </si>
  <si>
    <t>2023-10-21 16:30:19</t>
  </si>
  <si>
    <t>&gt;业务号码&gt;18507200229;&gt;号码归属地&gt;宜昌;&gt;产品名称&gt;沃畅游会员至尊版-包月25元;&gt;产品代码&gt;21002116;&gt;产品编码&gt;2100211600;&gt;订购时间&gt;2022-01-1810:23:29;&gt;核查情况&gt;平台故障;&gt;不规范定制分类&gt;平台故障，无法判责;&gt;赔付金额&gt;300元;&gt;退费时间&gt;2023-10-21;&gt;投诉内容&gt;&amp;#10;&amp;#10;&amp;#10;高级模板内容：&amp;#10;赔付类型：:增值业务争议&amp;#10;CBSS账单扣费名称：:沃畅游会员至尊版-包月25元&amp;#10;办理渠道:线上&amp;#10;赔付月份：:2023年1月、2023年2月、2023年3月、2023年4月、2023年5月、2023年6月、2023年7月、2023年8月、2023年9月、2023年10月、2022年11月、2022年12月&amp;#10;返还倍率:单倍&amp;#10;赔付金额：:300&amp;#10;是否已经取消业务:否&amp;#10;是否承诺退费：:是&amp;#10;用户是否需要回复：:是&amp;#10;用户要求：:尽快处理，不方便提供验证码，要求后台帮忙取消业务。</t>
  </si>
  <si>
    <t>BL202310201216240442</t>
  </si>
  <si>
    <t>罗长冬</t>
  </si>
  <si>
    <t>2023-10-21 09:24:51</t>
  </si>
  <si>
    <t>&gt;业务号码&gt;18671603853；&gt;号码归属地&gt;宜昌；&gt;产品名称&gt;自然拼读钻石会员卡；&gt;产品代码&gt;66001422；&gt;产品编码&gt;6600142200；&gt;订购时间&gt;2023-10-0812:31:56；&gt;核查情况&gt;平台故障；&gt;不规范定制分类&gt;平台故障，无法判责；&gt;赠费金额&gt;20元；&gt;赠费时间&gt;2023-10-20；&gt;投诉内容&gt;判断省分:其他省分&amp;#10;:增值业务争议&amp;#10;判断省分:湖北&amp;#10;:移网&amp;#10;:在补救范围内&amp;#10;:不认可&amp;#10;:小于等于500元，且仅限单倍、月份不超过12个月&amp;#10;:&amp;#10;&amp;#10;高级模板内容：&amp;#10;赔付类型：:增值业务争议&amp;#10;CBSS账单扣费名称：:自然拼读钻石会员卡&amp;#10;SP产品ID/元素ID：:6600142200&amp;#10;办理渠道:无&amp;#10;赔付月份：:2023年10月&amp;#10;返还倍率:单倍&amp;#10;赔付金额：:20&amp;#10;是否已经取消业务:是&amp;#10;是否承诺退费：:是&amp;#10;用户是否需要回复：:否&amp;#10;用户要求：:退费</t>
  </si>
  <si>
    <t>BL202310201545530492</t>
  </si>
  <si>
    <t>2023-10-21 11:10:46</t>
  </si>
  <si>
    <t>&gt;业务号码&gt;18671608288；&gt;号码归属地&gt;宜昌；&gt;产品名称&gt;尊享悦读20元包；&gt;产品代码&gt;66001256；&gt;产品编码&gt;6600125600；&gt;订购时间&gt;2023-10-1713:17:27；&gt;核查情况&gt;平台故障；&gt;不规范定制分类&gt;平台故障，无法判责；&gt;退费金额&gt;20元；&gt;退费时间&gt;2023年10月21日；&gt;投诉内容&gt;&amp;#10;高级模板内容：&amp;#10;赔付类型：:增值业务争议&amp;#10;CBSS账单扣费名称：:_增值业务-尊享悦读20元包&amp;#10;办理渠道:无&amp;#10;赔付月份：:2023年10月&amp;#10;返还倍率:单倍&amp;#10;赔付金额：:20&amp;#10;是否已经取消业务:是&amp;#10;是否承诺退费：:是&amp;#10;用户是否需要回复：:否&amp;#10;用户要求：:退费</t>
  </si>
  <si>
    <t>BL202310210930372485</t>
  </si>
  <si>
    <t>欧阳雨婷</t>
  </si>
  <si>
    <t>2023-10-21 15:36:52</t>
  </si>
  <si>
    <t>&gt;业务号码&gt;18671719402；&gt;号码归属地&gt;宜昌；&gt;产品名称&gt;好酷彩铃8元包月；&gt;产品代码&gt;49004928；&gt;产品编码&gt;4900492800；&gt;订购时间&gt;2023-10-2022:13:01；&gt;核查情况&gt;平台故障；&gt;不规范定制分类&gt;平台故障，无法判责；&gt;退费金额&gt;8元；&gt;退费时间&gt;2023-10-21；&gt;投诉内容&gt;&amp;#10;高级模板内容：&amp;#10;赔付类型：:增值业务争议&amp;#10;CBSS账单扣费名称：:13034492993&amp;#10;办理渠道:好酷彩铃8元包月&amp;#10;赔付月份：:2023年10月&amp;#10;返还倍率:单倍&amp;#10;赔付金额：:8&amp;#10;是否已经取消业务:是&amp;#10;是否承诺退费：:是&amp;#10;用户是否需要回复：:否&amp;#10;用户要求：:用户来电反映自己没有订购过此业务，要求退费，请后台协助处理，谢谢。</t>
  </si>
  <si>
    <t>BL202310211101571171</t>
  </si>
  <si>
    <t>朱光桥</t>
  </si>
  <si>
    <t>2023-10-21 15:08:21</t>
  </si>
  <si>
    <t>&gt;业务号码&gt;18671760705；&gt;号码归属地&gt;宜昌；&gt;产品名称&gt;5G时代-精英社科历史包、职场菁英畅阅5G加油包（湖北）；&gt;产品代码&gt;66002835、91295263；&gt;产品编码&gt;6600283500、无；&gt;订购时间&gt;2023-08-0608:10:03、2023-08-0511:56:07；&gt;核查情况&gt;平台故障；&gt;不规范定制分类&gt;平台故障，无法判责；&gt;退费金额&gt;80元；&gt;退费时间&gt;2023-20-21；&gt;投诉内容&gt;&amp;#10;&amp;#10;高级模板内容：&amp;#10;赔付类型：:增值业务争议&amp;#10;CBSS账单扣费名称：:5G时代-精英社科历史包职场菁英畅阅5G加油包（湖北）（已停售）&amp;#10;办理渠道:无&amp;#10;赔付月份：:2023年9月、2023年10月&amp;#10;返还倍率:单倍&amp;#10;赔付金额：:80&amp;#10;是否已经取消业务:是&amp;#10;是否承诺退费：:是&amp;#10;用户是否需要回复：:否&amp;#10;用户要求：:退费</t>
  </si>
  <si>
    <t>BL202310210724011862</t>
  </si>
  <si>
    <t>黄华江</t>
  </si>
  <si>
    <t>2023-10-21 10:18:58</t>
  </si>
  <si>
    <t>&gt;业务号码&gt;18672660953；&gt;号码归属地&gt;宜昌；&gt;产品名称&gt;联通爱听-职场精英20元包；&gt;产品代码&gt;66003010；&gt;产品编码&gt;6600301000&gt;订购时间&gt;2023-10-2107:00:08；&gt;核查情况&gt;平台故障；&gt;不规范定制分类&gt;平台故障，无法判责；&gt;退费金额20元；&gt;退费时间&gt;2023年10月21日；&gt;投诉内容&gt;XX判断省分:其他省分&amp;#10;:增值业务争议&amp;#10;判断省分:湖北&amp;#10;:移网&amp;#10;:在补救范围内&amp;#10;:不认可&amp;#10;:小于等于500元，且仅限单倍、月份不超过12个月&amp;#10;:&amp;#10;&amp;#10;高级模板内容：&amp;#10;赔付类型：:增值业务争议&amp;#10;CBSS账单扣费名称：:增值业务费_增值业务-联通爱听-职场精英20元包_增值业务-联通爱听-职场精英20元包&amp;#10;办理渠道:sp&amp;#10;赔付月份：:2023年10月&amp;#10;返还倍率:单倍&amp;#10;赔付金额：:20&amp;#10;是否已经取消业务:是&amp;#10;是否承诺退费：:是&amp;#10;用户是否需要回复：:否&amp;#10;用户要求：:承诺退费无需回复</t>
  </si>
  <si>
    <t>BL202310211147071768</t>
  </si>
  <si>
    <t>曾小军</t>
  </si>
  <si>
    <t>2023-10-21 15:28:57</t>
  </si>
  <si>
    <t>&gt;业务号码&gt;18672902285；&gt;号码归属地&gt;宜昌；&gt;产品名称&gt;金太阳点读宝20元；&gt;产品代码&gt;66001320；&gt;产品编码&gt;6600132000；&gt;订购时间&gt;2023-10-2106:42:13；&gt;核查情况&gt;平台故障；&gt;不规范定制分类&gt;平台故障，无法判责；&gt;退费金额&gt;20元；&gt;退费时间&gt;2023-10-21；&gt;投诉内容&gt;&amp;#10;赔付类型：:增值业务争议&amp;#10;CBSS账单扣费名称：:金太阳点读宝20元&amp;#10;办理渠道:无&amp;#10;赔付月份：:2023年10月&amp;#10;返还倍率:单倍&amp;#10;赔付金额：:20&amp;#10;是否已经取消业务:否&amp;#10;是否承诺退费：:是&amp;#10;用户是否需要回复：:否&amp;#10;用户要求：:退费，并且取消该业务</t>
  </si>
  <si>
    <t>BL202310211509361469</t>
  </si>
  <si>
    <t>吕朋</t>
  </si>
  <si>
    <t>2023-10-21 17:08:40</t>
  </si>
  <si>
    <t>&gt;业务号码&gt;18674203938；&gt;号码归属地&gt;宜昌；&gt;产品名称&gt;云游彩铃15元包月；&gt;产品代码&gt;49007497；&gt;产品编码&gt;4900749700；&gt;订购时间&gt;2023-09-0204:57:19；&gt;核查情况&gt;平台故障；&gt;不规范定制分类&gt;平台故障，无法判责；&gt;退费金额&gt;30元；&gt;退费时间&gt;2023/10/21；&gt;投诉内容&g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增值业务-云游彩铃15元包月&amp;#10;办理渠道:无&amp;#10;赔付月份：:2023年9月、2023年10月&amp;#10;返还倍率:单倍&amp;#10;赔付金额：:30&amp;#10;是否已经取消业务:是&amp;#10;是否承诺退费：:是&amp;#10;用户是否需要回复：:否&amp;#10;用户要求：:退费</t>
  </si>
  <si>
    <t>BL202310211245512446</t>
  </si>
  <si>
    <t>鲁作全</t>
  </si>
  <si>
    <t>2023-10-21 15:23:34</t>
  </si>
  <si>
    <t>工单受理&gt;业务号码&gt;13197320252；&gt;号码归属地&gt;宜昌；&gt;产品名称&gt;尊享悦读20元包；&gt;产品代码&gt;66001256；&gt;产品编码&gt;6600125600；&gt;订购时间&gt;2023-10-2112:39:03；&gt;核查情况&gt;平台故障；&gt;不规范定制分类&gt;平台故障，无法判责；&gt;退费金额&gt;20元；&gt;退费时间&gt;2023-10-21；&gt;投诉内容&gt;&amp;#10;&amp;#10;高级模板内容：&amp;#10;赔付类型：:增值业务争议&amp;#10;CBSS账单扣费名称：:尊享悦读20元包&amp;#10;SP产品ID/元素ID：:6600125600&amp;#10;办理渠道:沃悦读_WAP门户&amp;#10;赔付月份：:2023年10月&amp;#10;返还倍率:单倍&amp;#10;赔付金额：:20&amp;#10;是否已经取消业务:是&amp;#10;是否承诺退费：:是&amp;#10;用户是否需要回复：:否&amp;#10;用户要求：:赠款退费谢谢！</t>
  </si>
  <si>
    <t>TS202310211424330311</t>
  </si>
  <si>
    <t>王艳丽</t>
  </si>
  <si>
    <t>2023-10-21 16:46:23</t>
  </si>
  <si>
    <t>22年Q3Q4重点客户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13197318223对10月流量扣费90元不理解，已解释是流量超出的正常计费并建议查询详单，仍不理解，要求退费否则工信部投诉，已按预处理承诺申请减免13197318223在10月的流量扣费90元，请处理&amp;#13;&amp;#10;业务名称:上网费_手机上网流量费_无线接入-上网流量费-国内（本地使用）&amp;#13;&amp;#10;争议月份:2023年10月&amp;#13;&amp;#10;争议金额:90&amp;#13;&amp;#10;是否承诺退费:是&amp;#13;&amp;#10;用户要求:13197318223对10月流量扣费90元不理解，已解释是流量超出的正常计费并建议查询详单，仍不理解，要求退费否则工信部投诉，已按预处理承诺申请减免13197318223在10月的流量扣费90元，请处理&amp;#13;</t>
  </si>
  <si>
    <t>TS202310211530231604</t>
  </si>
  <si>
    <t>马兴宜</t>
  </si>
  <si>
    <t>2023-10-21 15:56:36</t>
  </si>
  <si>
    <t>主办单位：湖北&amp;#10;客户类别：普通客户&amp;#10;10010是否打通：否&amp;#10;是否二次致电10015：是&amp;#10;是否联系：否&amp;#10;升级倾向：&amp;#10;号码归属省：湖北&amp;#10;SVIP等级：&amp;#10;1.问题类型:;&amp;#10;2.投诉类型:手机流量费争议;&amp;#10;3.营业厅地址:;&amp;#10;4.位置信息:;&amp;#10;5.位置发生地:;&amp;#10;6.投诉内容:本人于2023年9月使用手机上网时收到x联通运营商的提醒，且已经产生费用40元，由于运营商系统的延迟，导致本人在流量已经用尽的情况下，仍然继续使用上网服务，随即在本人不知情的情况下产生巨额套餐外流量上网费用，本人认为，运营商应该在流量将要用尽的情况下，通过相应手段提醒用户，包括但不限于短信通知、APP推送等，或者可以暂停本人所使用号码的上网功能，但运营商并未尽到以上义务，根据《消费者权益保护法》第九条规定，消费者享有自主选择商品或者服务的权利。消费者有权自主选择提供商品或者服务的经营者，自主选择商品品种或者服务方式，自主决定买下或者不买下任何一种商品。如果流量快用超了，联通公司应&amp;#10;202309月上网费:40.00&amp;#10;争议金额:40.00</t>
  </si>
  <si>
    <t>TS202310201942071527</t>
  </si>
  <si>
    <t>杜全三</t>
  </si>
  <si>
    <t>2023-10-21 14:27:15</t>
  </si>
  <si>
    <t>&amp;#13;&amp;#10;高级模板内容：&amp;#13;&amp;#10;投诉问题描述:不认可8月份的流量费&amp;#13;&amp;#10;争议月份:2023年8月&amp;#13;&amp;#10;争议金额/流量:90&amp;#13;&amp;#10;用户要求:要求我方处理，请尽快核实，谢谢&amp;#13;</t>
  </si>
  <si>
    <t>TS202310201714061345</t>
  </si>
  <si>
    <t>王元平</t>
  </si>
  <si>
    <t>2023-10-21 10:05:07</t>
  </si>
  <si>
    <t>主办单位：湖北&amp;#10;客户类别：普通客户&amp;#10;10010是否打通：是&amp;#10;是否二次致电10015：是&amp;#10;是否联系：否&amp;#10;升级倾向：&amp;#10;号码归属省：湖北&amp;#10;SVIP等级：&amp;#10;1.问题类型:;&amp;#10;2.投诉类型:手机流量费争议;&amp;#10;3.营业厅地址:;&amp;#10;4.位置信息:;&amp;#10;5.位置发生地:;&amp;#10;6.投诉内容:&amp;#10;202309月上网费:20.00&amp;#10;争议金额:20.00&amp;#10;关联中国联通投诉平台-网站工单流水号:TS202310201037599883</t>
  </si>
  <si>
    <t>TS202310201754032287</t>
  </si>
  <si>
    <t>熊天宇</t>
  </si>
  <si>
    <t>2023-10-21 09:39:46</t>
  </si>
  <si>
    <t>判断省分:湖北&amp;#13;&amp;#10;:流量费争议&amp;#13;&amp;#10;:未使用过/未使用那么多/用的wifi（产生流量/费用）&amp;#13;&amp;#10;:不认可&amp;#13;&amp;#10;:下一步&amp;#13;&amp;#10;:符合且同意开&amp;#13;&amp;#10;:小于等于10G&amp;#13;&amp;#10;:不认可&amp;#13;&amp;#10;:未享受&amp;#13;&amp;#10;:下一步&amp;#13;&amp;#10;:单倍小于等于500&amp;#13;&amp;#10;:&amp;#13;&amp;#10;&amp;#13;&amp;#10;高级模板内容：&amp;#13;&amp;#10;投诉问题描述:用户来电对流量超出扣费不认可，称未使用流量，都是用的宽带网络解释无效，请处理谢谢！&amp;#13;&amp;#10;业务名称:上网费_手机上网流量费_无线接入-上网流量费-国内（省际使用）&amp;#13;&amp;#10;争议月份:2023年9月&amp;#13;&amp;#10;争议金额:80&amp;#13;&amp;#10;是否承诺退费:是&amp;#13;&amp;#10;用户要求:用户来电对流量超出扣费不认可，称未使用流量，都是用的宽带网络解释无效，请处理谢谢！&amp;#13;</t>
  </si>
  <si>
    <t>TS202310201905120954</t>
  </si>
  <si>
    <t>刘潇</t>
  </si>
  <si>
    <t>2023-10-21 09:47:14</t>
  </si>
  <si>
    <t>判断省分:其他省分&amp;#13;&amp;#10;:流量计费争议&amp;#13;&amp;#10;判断省分::没有短信通知/延迟&amp;#13;&amp;#10;:不认可&amp;#13;&amp;#10;:下一步&amp;#13;&amp;#10;:不符合或不愿意开通&amp;#13;&amp;#10;:未享受&amp;#13;&amp;#10;:下一步&amp;#13;&amp;#10;:单倍小于等于500&amp;#13;&amp;#10;:&amp;#13;&amp;#10;&amp;#13;&amp;#10;高级模板内容：&amp;#13;&amp;#10;投诉问题描述:用户不认可上网费，解释无效，请协助谢谢！&amp;#13;&amp;#10;业务名称:流量费&amp;#13;&amp;#10;争议月份:2023年10月&amp;#13;&amp;#10;争议金额:210&amp;#13;&amp;#10;是否承诺退费:是&amp;#13;&amp;#10;用户要求:赠款退费谢谢！&amp;#13;</t>
  </si>
  <si>
    <t>TS202310211139082407</t>
  </si>
  <si>
    <t>杨朵</t>
  </si>
  <si>
    <t>2023-10-21 14:43:30</t>
  </si>
  <si>
    <t>判断省分:其他省分&amp;#13;&amp;#10;:流量计费争议&amp;#13;&amp;#10;判断省分::没有短信通知/延迟&amp;#13;&amp;#10;:不认可&amp;#13;&amp;#10;:下一步&amp;#13;&amp;#10;:不符合或不愿意开通&amp;#13;&amp;#10;:未享受&amp;#13;&amp;#10;:下一步&amp;#13;&amp;#10;:单倍小于等于500&amp;#13;&amp;#10;:&amp;#13;&amp;#10;&amp;#13;&amp;#10;高级模板内容：&amp;#13;&amp;#10;投诉问题描述:用户来电反馈未收到流量用尽短信提示，前台查询告知是有发送短信提醒，用户不认可，要求退费&amp;#13;&amp;#10;业务名称:上网费_手机上网流量费_无线接入&amp;#13;&amp;#10;争议月份:2023年10月&amp;#13;&amp;#10;争议金额:20&amp;#13;&amp;#10;是否承诺退费:是&amp;#13;&amp;#10;用户要求:退费&amp;#13;</t>
  </si>
  <si>
    <t>TS202310211548431899</t>
  </si>
  <si>
    <t>朱滋诚</t>
  </si>
  <si>
    <t>2023-10-21 17:03:46</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</si>
  <si>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反映对本月产生的上网流量费用不认可，要求退费，请协助处理&amp;#13;&amp;#10;业务名称:	上网费_手机上网流量费_无线接入-上网流量费-国内（省际使用）&amp;#13;&amp;#10;争议月份:2023年10月&amp;#13;&amp;#10;争议金额:239&amp;#13;&amp;#10;是否承诺退费:是&amp;#13;&amp;#10;用户要求:尽快处理&amp;#13;</t>
  </si>
  <si>
    <t>TS202310210940072314</t>
  </si>
  <si>
    <t>2023-10-21 16:58:33</t>
  </si>
  <si>
    <t>主办单位：湖北&amp;#10;客户类别：普通客户&amp;#10;10010是否打通：是&amp;#10;是否二次致电10015：是&amp;#10;是否联系：否&amp;#10;升级倾向：&amp;#10;号码归属省：湖北&amp;#10;SVIP等级：&amp;#10;1.问题类型:;&amp;#10;2.投诉类型:手机流量费争议;&amp;#10;3.营业厅地址:;&amp;#10;4.位置信息:;&amp;#10;5.位置发生地:;&amp;#10;6.投诉内容:&amp;#10;202310月上网费:20.00&amp;#10;争议金额:20.00&amp;#10;关联10010客服热线工单流水号:TS202310160914470954</t>
  </si>
  <si>
    <t>计费争议-流量：   ①客户投诉产生的原因：客户反映流量费用问题。								&amp;#10;②客户投诉问题核查情况及解决方案：收到贵部转办后，我司立即组织调查。经核实，客户本月使用校园外流量，产生有30元流量费用，计费正常无误，前期已申请减免3元流量费用，考虑客户感知，现申请补赠本月50元流量费用。此费用无法抵扣往月欠费且不可打印发票，已发校园营业厅协助添加锁定校园基站，用户满意。								&amp;#10;③客户问题满意度：满意。								&amp;#10;④回单人:宜昌客服王晓玉；联系电话：07176921001。</t>
  </si>
  <si>
    <t>TS202310201657240951</t>
  </si>
  <si>
    <t>何潇琪</t>
  </si>
  <si>
    <t>2023-10-21 10:35:11</t>
  </si>
  <si>
    <t>确认账单扣费:&amp;#13;&amp;#10;历史账单查询:&amp;#13;&amp;#10;:用户表述是否出过国:有，但对收费标准有疑问&amp;#13;&amp;#10;根据知识库解释该地区计费规则:不认可&amp;#13;&amp;#10;解释只有使用才计费，并推荐中国联通APP自助查详单核对:仍不认可&amp;#13;&amp;#10;解释后用户不认可:&amp;#13;&amp;#10;&amp;#13;&amp;#10;高级模板内容：&amp;#13;&amp;#10;投诉问题描述:国际业务计费争议&amp;#13;&amp;#10;业争议务名称:香港数据漫游费&amp;#13;&amp;#10;争议时间:2023-10-01&amp;#13;&amp;#10;争议金额:20&amp;#13;&amp;#10;前台结算内容:20元&amp;#13;&amp;#10;用户要求:投诉解释，表示自己有购买漫游包&amp;#13;</t>
  </si>
  <si>
    <t>计费争议-流量：查询用户国际漫游正常，用户表示支付宝订购了25元满意包，出于服务角度，减免此漫游费用20元，系统办理预存享20元赠费，立即到账，此费用无法抵扣往月欠费及打印发票，满意</t>
  </si>
  <si>
    <t>TS202310201322191062</t>
  </si>
  <si>
    <t>2023-10-21 15:34:29</t>
  </si>
  <si>
    <t>判断省分:湖北&amp;#13;&amp;#10;:流量费争议&amp;#13;&amp;#10;:流量包定制争议&amp;#13;&amp;#10;:不认可&amp;#13;&amp;#10;:未享受&amp;#13;&amp;#10;:小于等于500元，且仅限单倍、月份不超过12个月&amp;#13;&amp;#10;:&amp;#13;&amp;#10;&amp;#13;&amp;#10;高级模板内容：&amp;#13;&amp;#10;投诉问题描述:对流量和流量费不认可，要求退费+退流量&amp;#13;&amp;#10;业务名称:流量费&amp;#13;&amp;#10;争议月份:2023年10月&amp;#13;&amp;#10;争议金额:80&amp;#13;&amp;#10;是否承诺退费:否&amp;#13;&amp;#10;用户要求:退费方案，不认可&amp;#13;</t>
  </si>
  <si>
    <t>计费争议-流量：经核实用户流量为正常计费，短信提醒正常，考虑用户首次反映，已为用户申请退还本月流量费30元，用户要求流量用完自动关闭上网功能无法做到，建议用户查询详单关注，联系用户未接，已短信告知，如有疑问可在工作时间（08:30-12:00；14:00-17:30）联系07176921001、13032700872宜昌客服。如用户咨询，请前台10010话务中心代为解释，谢谢</t>
  </si>
  <si>
    <t>TS202310211227240822</t>
  </si>
  <si>
    <t>2023-10-21 14:08:55</t>
  </si>
  <si>
    <t>套餐查询:&amp;#13;&amp;#10;判断用户产品中是否有基站优惠产品:是&amp;#13;&amp;#10;判断用户是否在优惠区域内使用:在优惠范围内&amp;#13;&amp;#10;建议用户通过APP查询详单进行核实:不认可/已经查询过&amp;#13;&amp;#10;判断省分:非贵州&amp;#13;&amp;#10;:&amp;#13;&amp;#10;&amp;#13;&amp;#10;高级模板内容：&amp;#13;&amp;#10;投诉问题描述:用户来电自己的号码为校园基站流量自己一直在学校一直不使用自己的基站流量在额外扣费用户不认可要求即可处理流量和费用问题&amp;#13;&amp;#10;是否剩余小区优惠:是&amp;#13;&amp;#10;实际使用地:三峡大学&amp;#13;&amp;#10;是否在优惠范围:是&amp;#13;&amp;#10;涉及金额:10&amp;#13;&amp;#10;是否已解释可能超出优惠范围:是&amp;#13;&amp;#10;涉及时间范围:2023-10-21～2023-10-21&amp;#13;&amp;#10;用户要求:用户要求尽快处理&amp;#13;</t>
  </si>
  <si>
    <t>计费争议-流量：客户反映流量费用问题。经核实，客户本月使用校园外流量，产生有10元流量费用，计费正常无误，考虑客户感知，申请退还本月10元流量费用，24小时内到帐，此费用无法抵扣往月欠费且不可打印发票， 已发校园营业厅协助添加锁定校园基站，另为您赠送0元10G流量，客户表示知晓。</t>
  </si>
  <si>
    <t>TS202310202127270243</t>
  </si>
  <si>
    <t>谭鑫宇</t>
  </si>
  <si>
    <t>2023-10-21 13:53:27</t>
  </si>
  <si>
    <t>判断省分:其他省分&amp;#13;&amp;#10;:流量计费争议&amp;#13;&amp;#10;判断省分::定向流量未免流&amp;#13;&amp;#10;:不认可&amp;#13;&amp;#10;:不符合或不愿意开通&amp;#13;&amp;#10;:&amp;#13;&amp;#10;&amp;#13;&amp;#10;高级模板内容：&amp;#13;&amp;#10;投诉问题描述:用户来电表示在学校，没有使用校园流量，导致用户不认可，&amp;#13;&amp;#10;争议定向流量包产品名称:校园流量&amp;#13;&amp;#10;订购渠道:15587972787&amp;#13;&amp;#10;订购日期:2023-09-05&amp;#13;&amp;#10;用户要求:用户来电表示在学校，没有使用校园流量，导致用户不认可，用户要求尽快联系处理，谢谢！&amp;#13;</t>
  </si>
  <si>
    <t>计费争议-流量：客户反映流量费用问题。经核实，客户本月使用校园外流量，产生有50 元流量费用，计费正常无误，考虑客户感知，申请退还本月50元流量费用，24小时内到帐，此费用无法抵扣往月欠费且不可打印发票， 已发校园营业厅协助添加锁定校园基站，另为您赠送0元10G流量，客户表示知晓。</t>
  </si>
  <si>
    <t>TS202310201011191821</t>
  </si>
  <si>
    <t>2023-10-21 16:02:36</t>
  </si>
  <si>
    <t>&amp;#13;&amp;#10;高级模板内容：&amp;#13;&amp;#10;投诉问题描述:用户不满意TS202310191401130657的处理结果，称之前客服承诺回退7.8.9三月超套流量费，前台解释用户不认可&amp;#13;&amp;#10;争议月份:2023年7月、2023年8月、2023年9月&amp;#13;&amp;#10;争议金额/流量:72&amp;#13;&amp;#10;用户要求:用户要求退费，否则升级投诉，请协助处理&amp;#13;</t>
  </si>
  <si>
    <t>计费争议-流量：客户反映流量扣费的问题。经核实，客户号码为星粉卡(5元卡)套餐，流量扣费正常，考虑客户感知，申请退还23.7-9月流量费用合计72元，24小时内到账，此费用不可打印账单发票，联系无人接听，已短信告知，如有疑问可在工作时间（08:30-12:00；14:00-17:30）联系07176921001、13032700872宜昌联通投诉处理中心。如用户咨询，请前台10010话务中心代为解释，谢谢</t>
  </si>
  <si>
    <t>TS202310211059161501</t>
  </si>
  <si>
    <t>段克锋</t>
  </si>
  <si>
    <t>2023-10-21 11:59:27</t>
  </si>
  <si>
    <t>判断省分:湖北&amp;#13;&amp;#10;:流量费争议&amp;#13;&amp;#10;:未使用过/未使用那么多/用的wifi（产生流量/费用）&amp;#13;&amp;#10;:不认可&amp;#13;&amp;#10;:下一步&amp;#13;&amp;#10;:不符合或不愿意开通&amp;#13;&amp;#10;:已享受或不在授权范围&amp;#13;&amp;#10;:&amp;#13;&amp;#10;&amp;#13;&amp;#10;高级模板内容：&amp;#13;&amp;#10;投诉问题描述:用户来电对于本月超出的流量费不认可，称自己未进行使用&amp;#13;&amp;#10;争议月份:2023年10月&amp;#13;&amp;#10;争议金额/流量:9.55&amp;#13;&amp;#10;用户要求:用户要求核实处理，称自己没有流量，所有不存在使用，要求进行补偿，请后台协助处理，谢谢&amp;#13;</t>
  </si>
  <si>
    <t>计费争议-流量：流量计费正常，现减免本月产生流量扣费9.34元，24小时内现金充值到账，用户满意</t>
  </si>
  <si>
    <t>TS202310211026280773</t>
  </si>
  <si>
    <t>金修容</t>
  </si>
  <si>
    <t>2023-10-21 16:16:30</t>
  </si>
  <si>
    <t>[65岁以上老人]&amp;#13;&amp;#10;高级模板内容：&amp;#13;&amp;#10;投诉问题描述:用户来电称自己在微信查询流量还有500多兆，前台查询显示用户流量已经超出1.7G，用户称自己在参加活动购买了流量，前台查询无购买记录。&amp;#13;&amp;#10;涉及渠道:微信公众号&amp;#13;&amp;#10;用户要求:用户要求尽快核实，请尽快处理谢谢。&amp;#13;</t>
  </si>
  <si>
    <t>计费争议-流量扣费：客户对10月流量超出不满，经核实，属正常扣费，致电未接，已短信答复如需办理可联系我部，如有疑问可在工作时间（08:30-12:00；14:00 -17:30 ）联系07176921001、13032700872宜昌客服。如用户咨询，请前台 10010话务 中心代为解释，谢谢。</t>
  </si>
  <si>
    <t>TS202310201759302413</t>
  </si>
  <si>
    <t>2023-10-21 13:32:44</t>
  </si>
  <si>
    <t>判断省分:其他省分&amp;#13;&amp;#10;:普通消费有争议&amp;#13;&amp;#10;:下一步&amp;#13;&amp;#10;:通话费不认可&amp;#13;&amp;#10;获取参数:&amp;#13;&amp;#10;:普通通话费超出争议&amp;#13;&amp;#10;查询套餐:&amp;#13;&amp;#10;:金额正确&amp;#13;&amp;#10;:不认可&amp;#13;&amp;#10;:仍不认可&amp;#13;&amp;#10;判断省分:除四川外&amp;#13;&amp;#10;:&amp;#13;&amp;#10;&amp;#13;&amp;#10;高级模板内容：&amp;#13;&amp;#10;投诉问题描述:前期工单：TS202310111545181547，用户来电表示一直没有接到后台工作人员联系回电，再次来电要求反馈处理并回电，请处理谢谢&amp;#13;&amp;#10;争议月份:2023年9月&amp;#13;&amp;#10;争议金额:6.2&amp;#13;&amp;#10;是否有下发短信提醒:是&amp;#13;&amp;#10;用户要求:要求反馈处理并回电，请处理谢谢&amp;#13;</t>
  </si>
  <si>
    <t>计费争议-语音：已告知用户如拨打15571772138、15872638149,产生扣费，核实因呼叫转移产生扣费，已为用户取消呼叫转移并申请减免4-10月语音扣费10元，24小时内赠费到账，不可打印发票，满意</t>
  </si>
  <si>
    <t>TS202310211128002149</t>
  </si>
  <si>
    <t>2023-10-21 14:52:13</t>
  </si>
  <si>
    <t>&amp;#13;&amp;#10;高级模板内容：&amp;#13;&amp;#10;投诉问题描述:用户不认可月租费中的家庭WiFi服务费，表示之前工作人员承诺取消的，一直没有取消，要求处理&amp;#13;&amp;#10;争议月份:2023年10月&amp;#13;&amp;#10;争议金额:10&amp;#13;&amp;#10;用户要求:尽快处理&amp;#13;</t>
  </si>
  <si>
    <t>TS202310210909171797</t>
  </si>
  <si>
    <t>叶春明</t>
  </si>
  <si>
    <t>2023-10-21 10:23:27</t>
  </si>
  <si>
    <t>用户来电表示对于套餐流量太少，话费太贵，要求增加流量，费用不变，请处理谢谢</t>
  </si>
  <si>
    <t>计费争议-账单：已推荐客户办理 2I迁转畅越专属1元省内流量包20GB*12个月(湖北)（立即生效），用户满意</t>
  </si>
  <si>
    <t>TS202310201616142476</t>
  </si>
  <si>
    <t>2023-10-21 14:37:47</t>
  </si>
  <si>
    <t>【2022年上工信部测评重保用户】【2022年上工信部测评重保用户】1、受理流水号：;2、受理号码：15699122197;3、主叫号码：15699122197;4、被叫号码：;5、客户姓名：王振垒;6、客户级别：无级别;7、用户归属地：乌鲁木齐市;8、受理员工工号：XN23ZH9865;9、手机厂商：;10、投诉渠道：10010客服热线;11、投诉打点范围：0.3千米;12、投诉地址：乌鲁木齐市-新市区:江苏东路社区【天津北路西一巷28号】;13、网格ID：82299;14、网格名称：乌鲁木齐市新市区_82299;15、经度：87.568067;16、纬度：43.875901;17、用户现象：无法拨通、信号弱、断线;18、答复口径：先生,女士，您好！关于您所反映的问题，在信息平台上查看到是由于此地基站故障导致，维护人员正在处理中，预计2023-10-2104:55:17问题将得以处理，在此期间给您带来的不便，敬请谅解。;19、网络类型：4G;20、投诉现象最近发生时间：当天;21、语音通话或数据上网：数据;22、室内或室外：室内外;23、手机信号强弱：满格;24、用户周边使用情况：不清楚;25、主工单流水号：xj169778865844826482;26、语音业务类型：;27、数据业务类型：上网速度慢,频繁掉线;28、用户是否接受解释：否;29、公告类型：告警信息;30、基站ID：118.461186;31、基站名称：WLXSQ52中北_1FBH;32、其它地方是否正常使用：否;33、之前是否可以正常使用：是;&amp;#13;&amp;#10;用户来电反映对前期工单处理不满意工单流水号:TS202310190906312232，称已经携带身份证原件前往城区伍家区万达自有营业厅办理清退话费，但营业厅工作人员称没有权限无法退费，用户同时要求投诉营业厅，称告知对接好了才去营业厅的，结果两次了都没有处理好，要求我方尽快核实处理，谢谢</t>
  </si>
  <si>
    <t>计费争议-账单：用户反映携出余额问题，经核实，余额151.29元在7123092489073987失效账户，已向用户解释，同意近期携带身份证原件前往城区伍家区万达自有营业厅或城区东山大道国贸自有营业厅办理清退话费，用户知晓。</t>
  </si>
  <si>
    <t>TS202310191047261844</t>
  </si>
  <si>
    <t>2023-10-21 17:05:13</t>
  </si>
  <si>
    <t>主办单位：湖北&amp;#10;客户类别：普通客户&amp;#10;10010是否打通：是&amp;#10;是否二次致电10015：是&amp;#10;是否联系：是&amp;#10;升级倾向：无&amp;#10;号码归属省：湖北&amp;#10;SVIP等级：&amp;#10;----&amp;#13;&amp;#10;高级模板内容：&amp;#13;&amp;#10;是否有前期工单及工单流水号（标注10/15）:无&amp;#13;&amp;#10;投诉问题描述（提炼并描述客户反映核心问题，含争议渠道/争议金额或对前期工单争议点）:用户来电针对月租扣费159元不认可，表示办理的是111元的套餐，反馈之后一直未解决，要求尽快核实处理，并表示办理的合约给用户一辆摩托车没有发票，请一并核实回复&amp;#13;</t>
  </si>
  <si>
    <t>计费争议-账单①客户基本资料：业务号码：13986766658、客户姓名：徐婕、套餐情况：徐婕、客户反映月租费的问题&amp;#10;②首次联系客户时间：2023-10-19 11:18:39&amp;#10;③投诉核查处理情况：收到贵部转办，我司立即组织核查，经核实，客户办理畅爽冰激凌5G套餐159元（基础版）享7折优惠*24个月，9月30日优惠到期，故本月按套餐原价扣费。已由城区集团协助发OA申请于10月31日前办理7折优惠，另摩托车发票需客户联系当时购买的商家。&amp;#10;④答复客户时间及客户满意度评价：根据上述情况我司于2023-10-19 16:51:39联系客户解释，满意。回单人：颜晶 6921001.&amp;#10;⑤投诉核查关联材料：无"</t>
  </si>
  <si>
    <t>TS202310211016520544</t>
  </si>
  <si>
    <t>2023-10-21 14:23:06</t>
  </si>
  <si>
    <t>&amp;#13;&amp;#10;高级模板内容：&amp;#13;&amp;#10;投诉问题描述:用户进线，对前工单TS202310120926250322结果不认可。我要在网上处理。网上你就不受理吗，我在海外怎么处理，微信号都给你了，还给我打电话。什么服务。要求微信联系，微信号legallycompletevoid。烦请处理，谢谢。&amp;#13;&amp;#10;业争议务名称:上网费_出境漫游数据费_新加坡数据漫游费&amp;#13;&amp;#10;争议时间:2023-10-12&amp;#13;&amp;#10;争议金额:0&amp;#13;&amp;#10;前台结算内容:0&amp;#13;&amp;#10;用户要求:用户进线，对前工单TS202310120926250322结果不认可。我要在网上处理。不是十月。我今年一整年的订单都有问题。网上你就不受理吗，我在海外怎么处理，微信号都给你了，还给我打电话。什么服务。要求微信联系，微信号legallycompletevoid。烦请处理，谢谢。&amp;#13;</t>
  </si>
  <si>
    <t>计费争议-账单扣费：客户对10月账单扣费不满，经核实用户实际是对01-10月出境漫游数据费50元不满，考虑到用户使用感知为用户赠费50元，此费用不可打印发票，满意。</t>
  </si>
  <si>
    <t>TS202310201601132155</t>
  </si>
  <si>
    <t>丁兆金</t>
  </si>
  <si>
    <t>2023-10-21 09:07:06</t>
  </si>
  <si>
    <t>&amp;#13;&amp;#10;高级模板内容：&amp;#13;&amp;#10;投诉问题描述:用户来电反馈自己没有办理副卡	13217173079和	13197312581，对产生的话费不认可，要求取消并退费，请处理&amp;#13;&amp;#10;业务名称:5G副卡基本套餐(极速服务)&amp;#13;&amp;#10;争议月份:2023年8月、2023年9月、2023年10月&amp;#13;&amp;#10;争议金额:60&amp;#13;&amp;#10;办理渠道:宜昌市五峰县集团3G开户服务点&amp;#13;&amp;#10;前台是否取消:未取消&amp;#13;&amp;#10;是否承诺退费:否&amp;#13;&amp;#10;用户要求:请处理&amp;#13;</t>
  </si>
  <si>
    <t>计费争议-账单扣费：客户对副卡扣费不满，经核实属正常扣费，沟通后为用户办理副卡13217173079和13197312581销户，另为用户注销宽带（需装宽带）， 考虑到用户副卡8-10月扣费合计60元，24小时内到账，此费用不可打印发票，满意。</t>
  </si>
  <si>
    <t>BL202310211025570679</t>
  </si>
  <si>
    <t>邓玲</t>
  </si>
  <si>
    <t>2023-10-21 11:12:19</t>
  </si>
  <si>
    <t>用户来电对预存话费享折扣优惠档位五（立即生效12个月）-湖北政企专属合约到期无折扣不认可，要求退还7-10月费用，续订折扣，请协助谢谢，联系电话13545848656</t>
  </si>
  <si>
    <t>计费争议-账单：用户反映套餐折扣到期产生扣费，考虑客户感知，申请减免23.7-10月部分月租费用合计299.5元，24小时内到账，此费用不可打印账单发票，客户表示暂不续约套餐折扣，回访满意</t>
  </si>
  <si>
    <t>TS202310201830420445</t>
  </si>
  <si>
    <t>谭华斌</t>
  </si>
  <si>
    <t>判断省分:湖北&amp;#13;&amp;#10;:流量费争议&amp;#13;&amp;#10;:流量包定制争议&amp;#13;&amp;#10;:不认可&amp;#13;&amp;#10;:未享受&amp;#13;&amp;#10;:小于等于500元，且仅限单倍、月份不超过12个月&amp;#13;&amp;#10;:&amp;#13;&amp;#10;&amp;#13;&amp;#10;高级模板内容：&amp;#13;&amp;#10;投诉问题描述:称自己不小心点错定制了30元25GB省内流量10日快餐包-湖北业务，产生扣费不认可&amp;#13;&amp;#10;业务名称:30元25GB省内流量10日快餐包-湖北&amp;#13;&amp;#10;争议月份:2023年10月&amp;#13;&amp;#10;争议金额:30&amp;#13;&amp;#10;是否承诺退费:是&amp;#13;&amp;#10;用户要求:已在线承诺用户减免&amp;#13;</t>
  </si>
  <si>
    <t>TS202310211208510474</t>
  </si>
  <si>
    <t>田野</t>
  </si>
  <si>
    <t>2023-10-21 15:08:20</t>
  </si>
  <si>
    <t>判断省分:湖北&amp;#13;&amp;#10;:流量费争议&amp;#13;&amp;#10;:流量包定制争议&amp;#13;&amp;#10;:不认可&amp;#13;&amp;#10;:未享受&amp;#13;&amp;#10;:小于等于500元，且仅限单倍、月份不超过12个月&amp;#13;&amp;#10;:&amp;#13;&amp;#10;&amp;#13;&amp;#10;高级模板内容：&amp;#13;&amp;#10;投诉问题描述:在外地使用不到湖北省内流量要求处理&amp;#13;&amp;#10;业务名称:20元15GB省内流量7日快餐包-湖北&amp;#13;&amp;#10;争议月份:2023年10月&amp;#13;&amp;#10;争议金额:20&amp;#13;&amp;#10;是否承诺退费:是&amp;#13;&amp;#10;用户要求:尽快处理谢谢&amp;#13;</t>
  </si>
  <si>
    <t>TS202310211459281010</t>
  </si>
  <si>
    <t>2023-10-21 17:08:26</t>
  </si>
  <si>
    <t>【互联网舆情工单】&amp;#13;&amp;#10;1、用户ID：6421111471&amp;#13;&amp;#10;2、粉丝量：1408019&amp;#13;&amp;#10;3、发现方式：黑猫&amp;#13;&amp;#10;4、投诉编号：17369329460&amp;#13;&amp;#10;5、链接：https://tousu.sina.com.cn/complaint/view/17369329460/&amp;#13;&amp;#10;6、投诉原文：在我不知情的情况下开通了增值业务，好酷彩铃8元包月，但我根本不知道这是什么东西，没用过，希望退款，取消该业务</t>
  </si>
  <si>
    <t>"1、客户信息：业务号码：18671719402、套餐：59元冰融移网主卡套餐（新）（129元冰融套餐）（湖北）、级别：三星用户，责任归属地：湖北宜昌&amp;#10;2、客户问题描述：误操作订购好酷彩铃8元包月业务，需取消退费&amp;#10;3、本次受理情况：&amp;#10;①.核实原因：经核查客户于2023-10-20 22:13:03自行通过点击推广链接https://web.010155.net/np-498905-100642，自行输入手机短信验证码后开通业务，开通轨迹见附件&amp;#10;②.处理结果：已联系客户解释清楚，已为客户取消病申请减免本月产生扣费8元，2023-10-21 15:40:50已为客户现金退费到账&amp;#10;4、客户要求：无                                                                                                                                                                                                                                                                         &amp;#10;5、是否属于不知情订制：否&amp;#10;6、办理渠道：线上渠道&amp;#10;7、不知情订制类型：无&amp;#10;8、共性问题分类：其他&amp;#10;9、产品名称：否&amp;#10;10、产品ID：无&amp;#10;11、业务办理时间：无&amp;#10;12、不属于不知情订制的原因说明：客户自行输入短信验证码后订购&amp;#10;13、三种确认方式凭证：自行订购依据见附件</t>
  </si>
  <si>
    <t>TS202310211519241413</t>
  </si>
  <si>
    <t>彭运贵</t>
  </si>
  <si>
    <t>2023-10-21 16:15:34</t>
  </si>
  <si>
    <t>&amp;#13;&amp;#10;高级模板内容：&amp;#13;&amp;#10;投诉问题描述:用户给17671926859充值50元充值到17671626859。已经联系不上对方，有升级投诉，未告知投诉渠道，要求反馈后台协助退费，请协助处理。谢谢&amp;#13;&amp;#10;充值时间:2023-10-21&amp;#13;&amp;#10;充值渠道:微信&amp;#13;&amp;#10;充值号码:17671626859&amp;#13;&amp;#10;充值金额:50&amp;#13;&amp;#10;充值交易号/订单编码:无&amp;#13;&amp;#10;前台是否按流程解释:是&amp;#13;&amp;#10;用户要求:要求反馈后台协助退费，请协助处理。谢谢17671926859&amp;#13;</t>
  </si>
  <si>
    <t>其他：用户号码充值错误，现申请减免用户充值错误话费50元，24小时退费到账，此费用无法抵扣往月欠费及打印发票，后期此类问题不予退费，用户认可，满意</t>
  </si>
  <si>
    <t>TS202310211203440385</t>
  </si>
  <si>
    <t>汪继秀</t>
  </si>
  <si>
    <t>2023-10-21 17:29:50</t>
  </si>
  <si>
    <t>&amp;#13;&amp;#10;高级模板内容：&amp;#13;&amp;#10;投诉问题描述:用户来电反映自己新买的手机卡被标记，我处解释用户不认可，请协助处理，谢谢&amp;#13;&amp;#10;争议号码:16671704704&amp;#13;&amp;#10;问题现象:其他:标记骚扰电话&amp;#13;&amp;#10;用户要求:处理&amp;#13;</t>
  </si>
  <si>
    <t>ZHX202310211812330850</t>
  </si>
  <si>
    <t>2023-10-21 19:04:59</t>
  </si>
  <si>
    <t>用户问题已派省分工单，现根据申诉预警场景（）派发申诉预警工单，请申诉专席及进跟进，谢谢！&amp;#13;&amp;#10;【填写注意事项】&amp;#13;&amp;#10;场景一申诉预警打标用户填写“1”&amp;#13;&amp;#10;场景二历史申诉用户要求在线解决/不挂机填写“2”&amp;#13;&amp;#10;场景三15日5件及以上工单用户要求在线解决/不挂机填写“3”&amp;#13;&amp;#10;场景四要求转上级/领导/值班经理用户填写“4”</t>
  </si>
  <si>
    <t>ZHX202310202159320419</t>
  </si>
  <si>
    <t>2023-10-21 09:19:17</t>
  </si>
  <si>
    <t>TS202310201852390777</t>
  </si>
  <si>
    <t>2023-10-21 09:50:39</t>
  </si>
  <si>
    <t>&amp;#13;&amp;#10;高级模板内容：&amp;#13;&amp;#10;投诉问题描述:用户来电称自己没有开通湖北流量橡皮擦除30元5G国内流量资费，开通了9个，导致用户扣费很多，用户不认可，请协助处理，谢谢&amp;#13;&amp;#10;到厅时间:2023-10-20&amp;#13;&amp;#10;到厅名称:无&amp;#13;&amp;#10;办理业务:湖北流量橡皮擦除30元5G国内流量资费&amp;#13;&amp;#10;营业厅地址:宜昌市城区胜利四路自有营业厅&amp;#13;&amp;#10;用户要求:请加急处理，谢谢&amp;#13;</t>
  </si>
  <si>
    <t>工作差错：宜昌市城区胜利四路自有营业厅，橡皮擦AA，橡皮擦开通错误，减免本月流量橡皮擦功能费用270元，24小时退费到账，此费用无法抵扣往月欠费及打印发票，用户满意</t>
  </si>
  <si>
    <t>TS202310211152570180</t>
  </si>
  <si>
    <t>黎开金</t>
  </si>
  <si>
    <t>2023-10-21 15:11:15</t>
  </si>
  <si>
    <t>&amp;#13;&amp;#10;高级模板内容：&amp;#13;&amp;#10;投诉问题描述:客户表示当时办理携入时告知把13972034828号码绑定到13040992899作为副卡，实际未绑定，很不满意，表示投诉，请协助处理，谢谢&amp;#13;&amp;#10;产品名称:绑定主副卡&amp;#13;&amp;#10;办理时间:2023-09-26&amp;#13;&amp;#10;办理渠道:客户经理上门办理&amp;#13;&amp;#10;用户要求:给个处理方案&amp;#13;</t>
  </si>
  <si>
    <t>工作差错：夷陵城区杨灿 AA，用户反映未绑定主副卡经核实因杨灿未操作绑定导致，已为用户申请减免副卡本月月租费用59元，24小时内赠费到账，并已为用户绑定 为13040992899副卡，次月生效，满意</t>
  </si>
  <si>
    <t>TS202310201532001441</t>
  </si>
  <si>
    <t>2023-10-21 13:31:11</t>
  </si>
  <si>
    <t>用户要求投诉办卡人员表示号码15629384252用户对该号码前期扣154元不认可前台解释无效，且不知情被办理了18571049582该号码不认可要求投诉。现在用户号码已经销户了前台无法核实详单用户要求投诉俩个号码消费贵。解释无效加急&amp;#13;&amp;#10;第二联系电话：15171838096&amp;#13;</t>
  </si>
  <si>
    <t>解释宣传：湖北省宜昌市OMO，交付经理周富华。办理卡号未解释清楚。经核实，2023-08-18 15:06:16湖北省宜昌市OMO交付经理周富华给客户办理18571049582，选择联通天王卡2.0套餐，已联系客户解释说明，15629384252办理星锐卡-2023套餐，计费正常，现客户已自行至营业厅办理销户，考虑客户感知，与用户协商明日联系赠送100话费至用户指定联通号码，客户表示知晓。</t>
  </si>
  <si>
    <t>TS202310201748392176</t>
  </si>
  <si>
    <t>2023-10-21 13:33:02</t>
  </si>
  <si>
    <t>#断卡行动一证多卡#用户表示这条宽带没有办理过，但之前都产生了扣费，对此不满，要求投诉并退费。</t>
  </si>
  <si>
    <t>解释宣传：兴山城区自有营业厅AA，用户反馈宽带扣费问题，经核实，为兴山城区自有营业厅于2023-06-30 08:08:04给用户转资费时把宽带转为单宽时未给用户解释清楚导致， 参加宽带赠送90元分3个月（定向维系）活动，现宽带已取消，考虑用户感知，申请退23.10月费用，费用已于 2023-10-20 16:29:18 赠送到账，已联系客户解释说明，客户表示知晓。</t>
  </si>
  <si>
    <t>TS202310201314330916</t>
  </si>
  <si>
    <t>2023-10-21 11:15:47</t>
  </si>
  <si>
    <t>【2022年上工信部测评重保用户】[该用户有申诉倾向，请注意受理态度，查询近三天工单记录，积极解决用户问题。]&amp;#13;&amp;#10;高级模板内容：&amp;#13;&amp;#10;投诉问题描述:TS202310031831512434用户再次来电对月租费用不认可&amp;#13;&amp;#10;争议月份:2023年10月&amp;#13;&amp;#10;争议金额:0&amp;#13;&amp;#10;用户要求:用户对月租不认可，要求处理，说目前35G流量不够用&amp;#13;</t>
  </si>
  <si>
    <t>解释宣传：宜昌市城区西陵营服直销团队（O2O社会直销）AA，用户反映套餐所含流量的问题，经核实，为营业厅工作人员未解释清楚导致，已跟用户解释清楚，并办理网龄合约计划，次月生效，考虑客户感知，申请减免本月33元流量费用， 24小时内到账，此费用无法抵扣往月欠费且不可打印发票，另为客户赠送0元20G流量，仅本月使用，满意。</t>
  </si>
  <si>
    <t>TS202310201243050297</t>
  </si>
  <si>
    <t>朱青林</t>
  </si>
  <si>
    <t>2023-10-21 10:07:47</t>
  </si>
  <si>
    <t>&amp;#13;&amp;#10;高级模板内容：&amp;#13;&amp;#10;投诉问题描述:用户来电反映副卡号码13098405392不是自己名下的号码，要求解绑主副卡关系&amp;#13;&amp;#10;渠道名称:其他:10010&amp;#13;&amp;#10;办理业务名称:解绑副卡&amp;#13;&amp;#10;页面提示:无&amp;#13;&amp;#10;用户要求:用户要求在今天之内联系处理，用户提及投诉&amp;#13;</t>
  </si>
  <si>
    <t>解释宣传：宜都新时空手机世界宜都店合作厅，副卡问题未解释清楚。经核实，宜都新时空手机世界宜都店合作厅于2018-11-02 15:01:06  办理副卡13098405392，已联系 宜都新时空手机世界宜都店合作厅协助处理，48小时有结果后回复，客户表示知晓。</t>
  </si>
  <si>
    <t>TS202310210908171780</t>
  </si>
  <si>
    <t>2023-10-21 13:31:21</t>
  </si>
  <si>
    <t>用户来电表示071704243204月固定费IPTV包月费8.08元8月扣费，用户表示当时安装电视机有问题无法安装iptv，对这个费用不认可，而且当时交了100元调测费，要求退还8月宽带扣费，以及100元调测费，解释无效，请核实协助处理并回复</t>
  </si>
  <si>
    <t>解释宣传：枝江城区公园路自营厅，IPTV费用问题未解释清楚。经核实，客户于2023-08-07 17:03:44 枝江城区公园路自营厅 办理IPTV，因电视无法使用，于2023-08-18 09:13:41  在营业厅取消IPTV，考虑客户感知，申请减免108.08元 IPTV费用， 24小时内到账，此费用无法抵扣往月欠费且不可打印发票，满意。</t>
  </si>
  <si>
    <t>TS202310210751171193</t>
  </si>
  <si>
    <t>徐耀华</t>
  </si>
  <si>
    <t>2023-10-21 16:54:07</t>
  </si>
  <si>
    <t>【2022年上工信部测评重保用户】[该用户有申诉倾向，请注意受理态度，查询近三天工单记录，积极解决用户问题。]&amp;#13;&amp;#10;高级模板内容：&amp;#13;&amp;#10;投诉问题描述:详见：TS202308241915181124，用户再次来电对套餐内容不认可，称自己是包月的，对超出的流量费用不认可，要求再次核实回复，不然起诉我司，请协助谢谢！&amp;#13;&amp;#10;投诉项目:语音费&amp;#13;&amp;#10;争议月份:2023年10月&amp;#13;&amp;#10;争议金额:1&amp;#13;&amp;#10;用户要求:尽快联系处理&amp;#13;</t>
  </si>
  <si>
    <t>解释宣传：秭归茅坪福广二店合作厅AA，用户反映被动转资。核实营业厅于2021-03-06 19:56:23办理花呗活动时转资当前套餐，已向用户解释以上情况，出于服务角度，申请10月为用户副卡勾选系统赠费40元，24小时内到账。此费用不可打印发票，表示知晓。</t>
  </si>
  <si>
    <t>TS202310211058441492</t>
  </si>
  <si>
    <t>赵璐</t>
  </si>
  <si>
    <t>2023-10-21 15:58:14</t>
  </si>
  <si>
    <t>用户要求投诉18627140076推销贷款，并有用户的个人信息，用户要求查明信息泄露的来源</t>
  </si>
  <si>
    <t>业务办理：屏蔽骚扰电话。经核实，属第三方平台人为操作，无法直接进行屏蔽拦截，建议客户通过中国联通微信公众号：客户服务-号码举报，或关注微信公众号：智慧沃服务，绑定联通手机号进行拦截。客户表示理解。</t>
  </si>
  <si>
    <t>TS202310191007000920</t>
  </si>
  <si>
    <t>宋联媛</t>
  </si>
  <si>
    <t>2023-10-21 10:11:46</t>
  </si>
  <si>
    <t>&amp;#13;&amp;#10;高级模板内容：&amp;#13;&amp;#10;投诉问题描述:客户来电表示催债短信和电话&amp;#13;&amp;#10;争议号码:15587936682&amp;#13;&amp;#10;问题现象:催债电话&amp;#13;&amp;#10;用户要求:要求核实&amp;#13;</t>
  </si>
  <si>
    <t>业务规则：用户反应来电表示催债短信和电话，营业厅已明示相关规则，经核实属二次放号导致，考虑到用户使用感知为用户申请40元费用，于24小时内到账，此费用不可打印发票，满意</t>
  </si>
  <si>
    <t>TS202310211342232057</t>
  </si>
  <si>
    <t>许梦</t>
  </si>
  <si>
    <t>2023-10-21 15:52:37</t>
  </si>
  <si>
    <t>主办单位：湖北&amp;#10;客户类别：星级客户&amp;#10;10010是否打通：否&amp;#10;是否二次致电10015：是&amp;#10;是否联系：否&amp;#10;升级倾向：&amp;#10;号码归属省：湖北&amp;#10;SVIP等级：&amp;#10;1.问题类型:;&amp;#10;2.投诉类型:办理争议;&amp;#10;3.营业厅地址:;&amp;#10;4.位置信息:;&amp;#10;5.位置发生地:;&amp;#10;6.投诉内容:麻烦加急处理好直接短信通知改好，不能短信的话·如电话漏接了需要再多打几次，请24小时内联系我，谢谢了！&amp;#10;8.办理业务的名称:关于变更为流量王8元套餐&amp;#10;8.无法办理的渠道:中国联通APP</t>
  </si>
  <si>
    <t>TS202310211138062387</t>
  </si>
  <si>
    <t>2023-10-21 11:54:33</t>
  </si>
  <si>
    <t>主办单位：湖北&amp;#10;客户类别：普通客户&amp;#10;10010是否打通：否&amp;#10;是否二次致电10015：是&amp;#10;是否联系：否&amp;#10;升级倾向：&amp;#10;号码归属省：湖北&amp;#10;SVIP等级：&amp;#10;1.问题类型:;&amp;#10;2.投诉类型:其他;&amp;#10;3.营业厅地址:;&amp;#10;4.位置信息:;&amp;#10;5.位置发生地:;&amp;#10;6.投诉内容:降低套餐费用，更改8元套餐</t>
  </si>
  <si>
    <t>TS202310210955430109</t>
  </si>
  <si>
    <t>2023-10-21 16:21:09</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</si>
  <si>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我要办理八元的套餐，我这张卡用了很久了，平时很少出门，也有无线网络，用不了这么多的套餐，而且还绑定了不少业务，需要保留这张卡，麻烦您修改一下套餐，不然我还会继续投诉。</t>
  </si>
  <si>
    <t>TS202310210914051863</t>
  </si>
  <si>
    <t>王军平</t>
  </si>
  <si>
    <t>2023-10-21 09:38:33</t>
  </si>
  <si>
    <t>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我要更改为8元保号套餐，不然就携号转网&amp;#10;8.办理业务的名称:更改为8元套餐&amp;#10;8.无法办理的渠道:中国联通APP</t>
  </si>
  <si>
    <t>BL202310211418080876</t>
  </si>
  <si>
    <t>孙晓倩</t>
  </si>
  <si>
    <t>2023-10-21 17:24:18</t>
  </si>
  <si>
    <t>判断省分:湖北&amp;#13;&amp;#10;:有意向资费&amp;#13;&amp;#10;:全国流量王8元套餐&amp;#13;&amp;#10;:&amp;#13;&amp;#10;&amp;#13;&amp;#10;高级模板内容：&amp;#13;&amp;#10;用户诉求:变更套餐&amp;#13;&amp;#10;当前套餐名称:腾讯天王卡2.0&amp;#13;&amp;#10;新套餐名称（转入套餐名称）:8元流量王&amp;#13;&amp;#10;是合约期内（含靓号）:是&amp;#13;&amp;#10;备注:用户要求将本机资费更改为4G全国流量王8元套餐，次月生效，不便到厅，挽留无效，请处理&amp;#13;</t>
  </si>
  <si>
    <t>BL202310211327300374</t>
  </si>
  <si>
    <t>杨斌政</t>
  </si>
  <si>
    <t>2023-10-21 15:05:14</t>
  </si>
  <si>
    <t>&amp;#13;&amp;#10;高级模板内容：&amp;#13;&amp;#10;用户诉求:套餐变更/套餐更改&amp;#13;&amp;#10;当前套餐名称:套餐名称腾讯大王卡&amp;#13;&amp;#10;新套餐名称（转入套餐名称）:用户来电要求改为：4G元全国流量王8元套餐，挽留无效，不愿去营业厅咨询办理，请处理！&amp;#13;&amp;#10;是合约期内（含靓号）:是&amp;#13;&amp;#10;备注:用户来电要求改为：4G元全国流量王8元套餐，挽留无效，不愿去营业厅咨询办理，请处理！&amp;#13;&amp;#10;&amp;#13;&amp;#10;&amp;#13;</t>
  </si>
  <si>
    <t>BL202310211208452027</t>
  </si>
  <si>
    <t>田志珍</t>
  </si>
  <si>
    <t>2023-10-21 14:12:53</t>
  </si>
  <si>
    <t>[65岁以上老人]判断省分:湖北&amp;#13;&amp;#10;:有意向资费&amp;#13;&amp;#10;:全国流量王8元套餐&amp;#13;&amp;#10;:&amp;#13;&amp;#10;&amp;#13;&amp;#10;高级模板内容：&amp;#13;&amp;#10;用户诉求:用户要求变更全国流量王8元套餐&amp;#13;&amp;#10;当前套餐名称:常青卡29元&amp;#13;&amp;#10;新套餐名称（转入套餐名称）:全国流量王8元套餐&amp;#13;&amp;#10;是合约期内（含靓号）:否&amp;#13;</t>
  </si>
  <si>
    <t>BL202310201922020584</t>
  </si>
  <si>
    <t>陶泽宇</t>
  </si>
  <si>
    <t>2023-10-21 10:10:48</t>
  </si>
  <si>
    <t>&amp;#13;&amp;#10;高级模板内容：&amp;#13;&amp;#10;用户诉求:用户要求降套&amp;#13;&amp;#10;当前套餐名称:2014沃派26元(OCS)（湖北）&amp;#13;&amp;#10;新套餐名称（转入套餐名称）:4G全国流量王8元&amp;#13;&amp;#10;是合约期内（含靓号）:否&amp;#13;&amp;#10;备注:挽留无效，解释特殊套餐，不愿意去营业厅，请处理，已经告知套餐无法转回，&amp;#13;</t>
  </si>
  <si>
    <t>BL202310201728511864</t>
  </si>
  <si>
    <t>张汝献</t>
  </si>
  <si>
    <t>2023-10-21 09:06:55</t>
  </si>
  <si>
    <t>判断省分:湖北&amp;#13;&amp;#10;:有意向资费&amp;#13;&amp;#10;:全国流量王8元套餐&amp;#13;&amp;#10;:&amp;#13;&amp;#10;&amp;#13;&amp;#10;高级模板内容：&amp;#13;&amp;#10;用户诉求:降套&amp;#13;&amp;#10;当前套餐名称:幸福家家乐39元套餐&amp;#13;&amp;#10;新套餐名称（转入套餐名称）:全国流量王8元套餐&amp;#13;&amp;#10;是合约期内（含靓号）:是&amp;#13;&amp;#10;备注:挽留不认可&amp;#13;</t>
  </si>
  <si>
    <t>BL202310201713491667</t>
  </si>
  <si>
    <t>刘巧红</t>
  </si>
  <si>
    <t>2023-10-21 09:05:45</t>
  </si>
  <si>
    <t>判断省分:湖北&amp;#13;&amp;#10;:有意向资费&amp;#13;&amp;#10;:全国流量王8元套餐&amp;#13;&amp;#10;:&amp;#13;&amp;#10;&amp;#13;&amp;#10;高级模板内容：&amp;#13;&amp;#10;用户诉求:降套&amp;#13;&amp;#10;当前套餐名称:5G畅爽冰激凌159元&amp;#13;&amp;#10;新套餐名称（转入套餐名称）:全国流量王8元套餐&amp;#13;&amp;#10;是合约期内（含靓号）:否&amp;#13;&amp;#10;备注:用户表示已去过自营厅咨询办理，说没有权限，用户不认可，要求我方在线更改，请尽快协助处理，谢谢&amp;#13;</t>
  </si>
  <si>
    <t>BL202310201710331627</t>
  </si>
  <si>
    <t>成绍燚</t>
  </si>
  <si>
    <t>2023-10-21 09:00:49</t>
  </si>
  <si>
    <t>判断省分:湖北&amp;#13;&amp;#10;:有意向资费&amp;#13;&amp;#10;:全国流量王8元套餐&amp;#13;&amp;#10;:&amp;#13;&amp;#10;&amp;#13;&amp;#10;高级模板内容：&amp;#13;&amp;#10;用户诉求:用户来电要求将本机套餐改为次月生效的：全国流量王8元套餐，挽留无效，不愿到厅，请处理，谢谢&amp;#13;&amp;#10;当前套餐名称:全国流量王8元套餐&amp;#13;&amp;#10;新套餐名称（转入套餐名称）:腾讯王卡5G版129元套餐&amp;#13;&amp;#10;是合约期内（含靓号）:否&amp;#13;</t>
  </si>
  <si>
    <t>TS202310211153050184</t>
  </si>
  <si>
    <t>2023-10-21 14:04:07</t>
  </si>
  <si>
    <t>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降低套餐，更改八元套餐&amp;#10;8.办理业务的名称:更改8元套餐&amp;#10;8.无法办理的渠道:联通营业厅</t>
  </si>
  <si>
    <t>套餐变更-未到厅①客户投诉产生的原因：客户反映套餐变更问题&amp;#10;②客户投诉问题核查情况及解决方案：收到贵部转办后，我司立即组织调查。经核实，用户反映要求转资8元全国流量王套餐，已为用户转资成功，次月生效，满意。&amp;#10;③客户问题满意度：我司于2023-10-21 12:22:10联系客户满意。&amp;#10;④回单人:程李晶；联系电话：07176921001</t>
  </si>
  <si>
    <t>BL202310201539100398</t>
  </si>
  <si>
    <t>甘雯俊</t>
  </si>
  <si>
    <t>2023-10-21 10:53:13</t>
  </si>
  <si>
    <t>判断省分:湖北&amp;#13;&amp;#10;:有意向资费&amp;#13;&amp;#10;:全国流量王8元套餐&amp;#13;&amp;#10;:&amp;#13;&amp;#10;&amp;#13;&amp;#10;高级模板内容：&amp;#13;&amp;#10;用户诉求:用户来电反馈要求变更套餐为全国流量王8元套餐，挽留失败，不是自己办理的宽带，不愿到厅，要求线上直接取消并变更套餐&amp;#13;&amp;#10;当前套餐名称:腾讯大王卡&amp;#13;&amp;#10;新套餐名称（转入套餐名称）:全国流量王8元套餐&amp;#13;&amp;#10;是合约期内（含靓号）:否&amp;#13;&amp;#10;备注:移网低消（湖北）-低消融合（300M）&amp;#13;</t>
  </si>
  <si>
    <t>套餐变更：未到厅，降套，虚拟宽带，挽留失败，客服部已取消，已转资8元流量王套餐，次月生效，满意</t>
  </si>
  <si>
    <t>BL202310201534080310</t>
  </si>
  <si>
    <t>植丽英</t>
  </si>
  <si>
    <t>2023-10-21 09:56:16</t>
  </si>
  <si>
    <t>判断省分:湖北&amp;#13;&amp;#10;:有意向资费&amp;#13;&amp;#10;:全国流量王8元套餐&amp;#13;&amp;#10;:&amp;#13;&amp;#10;&amp;#13;&amp;#10;高级模板内容：&amp;#13;&amp;#10;用户诉求:降套&amp;#13;&amp;#10;当前套餐名称:小天卡-2023&amp;#13;&amp;#10;新套餐名称（转入套餐名称）:4G全国流量王8元套餐&amp;#13;&amp;#10;是合约期内（含靓号）:否&amp;#13;</t>
  </si>
  <si>
    <t>套餐变更：未到厅，联系用户表示暂不转资，继续使用现套餐，满意</t>
  </si>
  <si>
    <t>BL202310201649081363</t>
  </si>
  <si>
    <t>郑春雪</t>
  </si>
  <si>
    <t>2023-10-21 14:09:24</t>
  </si>
  <si>
    <t>判断省分:湖北&amp;#13;&amp;#10;:有意向资费&amp;#13;&amp;#10;:其他资费&amp;#13;&amp;#10;:否&amp;#13;&amp;#10;node_104:&amp;#13;&amp;#10;node_102:&amp;#13;&amp;#10;:降套&amp;#13;&amp;#10;:需要保号&amp;#13;&amp;#10;:挽留后，用户依旧要求降套&amp;#13;&amp;#10;:资费对比&amp;#13;&amp;#10;:挽留失败&amp;#13;&amp;#10;:&amp;#13;&amp;#10;node_106:&amp;#13;&amp;#10;:有合约/有靓号&amp;#13;&amp;#10;:&amp;#13;&amp;#10;&amp;#13;&amp;#10;高级模板内容：&amp;#13;&amp;#10;用户诉求:用户来电要求变更套餐，前台告知需前往营业厅办理，用户表示不在归属地，要求在线变更&amp;#13;&amp;#10;当前套餐名称:畅越冰激凌5G套餐99元&amp;#13;&amp;#10;新套餐名称（转入套餐名称）:（湖北）福多多29元&amp;#13;&amp;#10;是合约期内（含靓号）:是&amp;#13;&amp;#10;备注:畅越冰激凌99元套餐5折附加优惠(内部限量）&amp;#13;&amp;#10;91014499&amp;#13;</t>
  </si>
  <si>
    <t>TS202310191702262326</t>
  </si>
  <si>
    <t>李红琴</t>
  </si>
  <si>
    <t>2023-10-21 11:00:35</t>
  </si>
  <si>
    <t>判断省分:湖北湖北在省内手机不能打+不能接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不符合办理条件某一地点无法拨打或接听:不清楚受理流水号：;2、受理号码：15897509589;3、主叫号码：15897509589;4、被叫号码：;5、客户姓名：李红琴;6、客户级别：一星用户;7、用户归属地：宜昌市;8、受理员工工号：hubXN214217;9、手机厂商：;10、投诉渠道：10010客服热线;11、投诉打点范围：0.5千米;12、投诉地址：宜昌市-伍家岗区:融创宏泰融公馆【共同西路与同强路交叉口东南280米】纬度：30.672524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和数据;22、室内或室外：室内外;23、手机信号强弱：无信号;24、用户周边使用情况：不清楚;25、主工单流水号：hub169770574263017858;26、语音业务类型：无法主被叫;27、数据业务类型：无法上网;28、用户是否接受解释：否;29、公告类型：网络信息;30、基站ID：117.1007426;31、基站名称：117.1007426;32、其它地方是否正常使用：是;33、之前是否可以正常使用：是;用户来电反映从（2021年开始）开始在（湖北宜昌市-伍家岗区:融创宏泰融公馆小区地下室和车库）使用（无信号），服务状态正常，用户（不配合）测试，仍然如此，要求尽快处理，第二联系电话（15897509589）。备注：用户无法提供更具体的地址和电话</t>
  </si>
  <si>
    <t>TS202310191751130856</t>
  </si>
  <si>
    <t>吴红卫</t>
  </si>
  <si>
    <t>2023-10-21 10:46:29</t>
  </si>
  <si>
    <t>判断省份:湖北&amp;#13;&amp;#10;:移网上网慢&amp;#13;&amp;#10;获取参数:&amp;#13;&amp;#10;获取历史工单:无历史工单&amp;#13;&amp;#10;:下一步&amp;#13;&amp;#10;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amp;#13;&amp;#10;当月是否清卡重用:有&amp;#13;&amp;#10;:在湖北&amp;#13;&amp;#10;:所有APP&amp;#13;&amp;#10;:长期&amp;#13;&amp;#10;:网络无异常&amp;#13;&amp;#10;:1、受理流水号：;2、受理号码：18671708775;3、主叫号码：18671708775;4、被叫号码：;5、客户姓名：吴红卫;6、客户级别：二星用户;7、用户归属地：宜昌市;8、受理员工工号：hubXN23ZH7494;9、手机厂商：;10、投诉渠道：10010客服热线;11、投诉打点范围：0.5千米;12、投诉地址：宜昌市-伍家岗区:宜昌东站站前广场【城东大道】不愿提供详细地址;13、网格ID：191351;14、网格名称：YC_A_湖北省宜昌市伍家岗区桔城路-城东大道交叉口附近网格_191351;15、经度：111.362376;16、纬度：30.658963;17、用户现象：未发现网络问题;18、答复口径：您提供的位置周围基站暂时没有发现异常，建议您先进行换机换卡测试并留意观察。;19、网络类型：4G;20、投诉现象最近发生时间：3天以内;21、语音通话或数据上网：数据;22、室内或室外：室内外;23、手机信号强弱：满格;24、用户周边使用情况：不清楚;25、主工单流水号：hub169770895019516008;26、语音业务类型：;27、数据业务类型：上网速度慢;28、用户是否接受解释：否;29、公告类型：;30、基站ID：117.1005378;31、基站名称：117.1005378;32、其它地方是否正常使用：否;33、之前是否可以正常使用：否;&amp;#13;&amp;#10;用户来电表示当地网络非常不好打电话断断续续的正常解释用户要求尽快处理谢谢</t>
  </si>
  <si>
    <t>投诉点信号覆盖正常，初步判定为电子干扰导致，已安排工作人员现场排查，建议用户观察使用，后期有问题与测试人员联系，处理人 陈益满 联系电话 18671733750</t>
  </si>
  <si>
    <t>TS202310200903430419</t>
  </si>
  <si>
    <t>2023-10-21 18:36:33</t>
  </si>
  <si>
    <t>主办单位：湖南&amp;#10;客户类别：普通客户&amp;#10;10010是否打通：是&amp;#10;是否二次致电10015：是&amp;#10;是否联系：否&amp;#10;升级倾向：&amp;#10;号码归属省：湖南&amp;#10;SVIP等级：&amp;#10;1.问题类型:;&amp;#10;2.投诉类型:手机信号问题;&amp;#10;3.营业厅地址:;&amp;#10;4.位置信息:九畹溪镇石柱村;&amp;#10;5.位置发生地:湖北省宜昌市秭归县;&amp;#10;6.投诉内容:手机网络类型:4G；&amp;#10;网络情况:上网卡顿/掉线/不稳定；&amp;#10;接打电话情况:杂音/断断续续；&amp;#10;APP应用程序是否正常使用:部分不正常；&amp;#10;影响范围:特定地点；&amp;#10;其他用户能否正常使用:不能正常使用；&amp;#10;影响时段:1：00&amp;mdash;23：00；&amp;#10;投诉内容:手机信号网络问题，反映给联通公司未解决处理好，工作人员推卸责任；&amp;#10;关联历史投诉流水号:其他问题，请手动查询</t>
  </si>
  <si>
    <t>网络质量①客户投诉产生的原因：客户反映网络信号问题。							&amp;#10;②客户投诉问题核查情况及解决方案：收到贵部转办后，我司立即组织调查。经核实，客户反映秭归九畹溪镇石柱村信号问题，经网络部核查，该位置已上报建站计划，已协商客户下月设备到后为客户更换新的手机伴侣关注使用的，后期有问题与测试人员联系，客户表示知晓。&amp;#10;③客户问题满意度：客户表示知晓。&amp;#10;④回单人:宜昌客服王晓玉；联系电话：07176921001。</t>
  </si>
  <si>
    <t>TS202310211109441745</t>
  </si>
  <si>
    <t>李友刚</t>
  </si>
  <si>
    <t>2023-10-21 17:02:47</t>
  </si>
  <si>
    <t>[65岁以上老人]&amp;#13;&amp;#10;高级模板内容：&amp;#13;&amp;#10;投诉问题描述:来电显示无法使用，不提示来电信息，只提示私密号码&amp;#13;&amp;#10;业务名称:来电显示&amp;#13;&amp;#10;订购渠道:无&amp;#13;&amp;#10;用户要求:正常显示来电号码&amp;#13;</t>
  </si>
  <si>
    <t>系统支撑：现已操作清卡重用，已恢复，满意</t>
  </si>
  <si>
    <t>TS202310170852390325</t>
  </si>
  <si>
    <t>刘丽娜</t>
  </si>
  <si>
    <t>2023-10-21 15:59:50</t>
  </si>
  <si>
    <t>&amp;#13;&amp;#10;高级模板内容：&amp;#13;&amp;#10;投诉问题描述:返还费用未到账&amp;#13;&amp;#10;活动名称:花呗分期30元千兆提速包直降600元（社会渠道24期）（湖北）&amp;#13;&amp;#10;争议月份:2023年10月&amp;#13;&amp;#10;争议金额:28.62&amp;#13;&amp;#10;用户要求:用户反映两个月都是这种情况了，要求处理好，尽快处理谢谢&amp;#13;</t>
  </si>
  <si>
    <t>系统支撑：因系统支撑不到位导致电子券未返还，已发沃工单处理，现已补赠前期8.9月电子券，已到账，用户满意。</t>
  </si>
  <si>
    <t>TS202310211025030742</t>
  </si>
  <si>
    <t>王炎</t>
  </si>
  <si>
    <t>2023-10-21 14:22:18</t>
  </si>
  <si>
    <t>&amp;#13;&amp;#10;高级模板内容：&amp;#13;&amp;#10;投诉问题描述:500M中秋流量&amp;#13;&amp;#10;操作渠道:联通APP&amp;#13;&amp;#10;参加活动（套餐）名称:500M中秋流量&amp;#13;&amp;#10;页面提示:无法兑换&amp;#13;&amp;#10;用户要求:用户称无法兑换要求协助回复&amp;#13;</t>
  </si>
  <si>
    <t>系统支撑：因系统支撑不到位导致手厅领取500M中秋流量未到账，已为用户操作赠送500MB流量本月使用，满意</t>
  </si>
  <si>
    <t>TS202310202003201806</t>
  </si>
  <si>
    <t>余俊</t>
  </si>
  <si>
    <t>2023-10-21 13:32:50</t>
  </si>
  <si>
    <t>判断省分:其他省分&amp;#13;&amp;#10;:流量计费争议&amp;#13;&amp;#10;判断省分::定向流量未免流&amp;#13;&amp;#10;:不认可&amp;#13;&amp;#10;:不符合或不愿意开通&amp;#13;&amp;#10;:&amp;#13;&amp;#10;&amp;#13;&amp;#10;高级模板内容：&amp;#13;&amp;#10;投诉问题描述:用户来电称手机卡在宜昌办卡，结果套餐内有10元200G校园基站流量包-立即生效（湖北武汉）用不了，用户不认可，请协助&amp;#13;&amp;#10;争议定向流量包产品名称:	10元200G校园基站流量包-立即生效（湖北武汉&amp;#13;&amp;#10;订购渠道:无&amp;#13;&amp;#10;订购日期:2021-10-01&amp;#13;&amp;#10;用户要求:核实处理&amp;#13;</t>
  </si>
  <si>
    <t>系统支撑：用户反映校园流量未免流，已为用户申请赠送10G流量本月使用，并申请减免本月超出流量费10元，24小时内赠费到账，已发校园重新绑定基站，用户满意</t>
  </si>
  <si>
    <t>ZX202310211030340494</t>
  </si>
  <si>
    <t>2023-10-21 15:01:16</t>
  </si>
  <si>
    <t>用户要求马上收到携转码，请协助处理</t>
  </si>
  <si>
    <t>2023/10/21 13:00:22用户已携出</t>
  </si>
  <si>
    <t>TS202310201536071536</t>
  </si>
  <si>
    <t>李甫财</t>
  </si>
  <si>
    <t>2023-10-21 18:38:33</t>
  </si>
  <si>
    <t>主办单位：湖北&amp;#10;客户类别：普通客户&amp;#10;10010是否打通：否&amp;#10;是否二次致电10015：是&amp;#10;是否联系：否&amp;#10;升级倾向：&amp;#10;号码归属省：湖北&amp;#10;SVIP等级：&amp;#10;1.问题类型:;&amp;#10;2.投诉类型:携号转网;&amp;#10;3.营业厅地址:;&amp;#10;4.位置信息:;&amp;#10;5.位置发生地:;&amp;#10;6.投诉内容:我住的地方信号不好，影响我的正常使用，现在要办携号转网了，但是说我的号码上有无线宽带的业务，我从来没有用过，我要求，你们马上给我取消了，我办理转网的业务！&amp;#10;7.携转原因:信号质量差&amp;#10;8.无法携转原因:业务限制</t>
  </si>
  <si>
    <t>携号转网（远安乡镇）①客户投诉产生的原因：客户反映取消业务办理携号转网问题&amp;#10;②客户投诉问题核查情况及解决方案：收到贵部转办后，我司立即组织调查。经核实，远安城区客户要求注销宽带办理携号转网问题，查询客服已为用户取消，现用户已成功携出，满意。&amp;#10;③客户问题满意度：我司于2023-10-21 09:42:10联系客户满意。&amp;#10;④回单人:程李晶；联系电话：07176921001</t>
  </si>
  <si>
    <t>TS202310211238501032</t>
  </si>
  <si>
    <t>2023-10-21 15:58:21</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</si>
  <si>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电称之前有专员联系她，说如果无法处理业务可以减免下一个月的月租，现在去营业厅得知无法变更，要求减免下月月租&amp;#13;&amp;#10;争议月份:2023年11月&amp;#13;&amp;#10;争议金额:69&amp;#13;&amp;#10;用户要求:尽快减免费用，前期工单BL202310181047341225。&amp;#13;</t>
  </si>
  <si>
    <t>携号转网（长阳政企）：客户要求取消宽带，未转营服维系，查询号码本月已操作融合成员产品/服务变更，无法再次操作解绑，已联系客户解释说明，考虑客户感知，申请减免69元月租费用， 24小时内到账，此费用无法抵扣往月欠费且不可打印发票，满意。</t>
  </si>
  <si>
    <t>TS202310201420252200</t>
  </si>
  <si>
    <t>2023-10-21 16:12:36</t>
  </si>
  <si>
    <t>主办单位：湖北&amp;#10;客户类别：普通客户&amp;#10;10010是否打通：是&amp;#10;是否二次致电10015：是&amp;#10;是否联系：是&amp;#10;升级倾向：市长热线12345&amp;#10;号码归属省：湖北&amp;#10;SVIP等级：&amp;#10;预处理名称:产品订购一键诊断&amp;#13;&amp;#10;业务产品类型:反映其他业务问题&amp;#13;&amp;#10;用户是否接受:用户不接受&amp;#13;&amp;#10;是否知情订购:知情订购&amp;#13;&amp;#10;备注:&amp;#13;&amp;#10;用户来电反映号码要携号转网取消一号双终端业务提到12345称取消前要先跟用户约定时间请核实处理</t>
  </si>
  <si>
    <t>携号转网①客户基本资料：业务号码：13207209890、客户姓名：王欣、套餐情况：4G套餐-26元套餐、客户反映携号转网的问题&amp;#10;②首次联系客户时间：2023-10-20 14:32:22&amp;#10;③投诉核查处理情况：收到贵部转办，我司立即组织核查，经核实，（西陵）客户因携出要求取消一号双终端，挽留无效，客服部取消，现号码符合携出条件。&amp;#10;④答复客户时间及客户满意度评价：根据上述情况我司于2023-10-25 11:30:32联系客户解释，满意。回单人：颜晶 6921001.&amp;#10;⑤投诉核查关联材料：无"</t>
  </si>
  <si>
    <t>ZX202310211443392188</t>
  </si>
  <si>
    <t>071701073627</t>
  </si>
  <si>
    <t>谭顺军</t>
  </si>
  <si>
    <t>2023-10-21 17:31:28</t>
  </si>
  <si>
    <t>判断省分:湖北&amp;#13;&amp;#10;:被动办理宽带&amp;#13;&amp;#10;:不需要&amp;#13;&amp;#10;:&amp;#13;&amp;#10;&amp;#13;&amp;#10;高级模板内容：&amp;#13;&amp;#10;问题描述:用户来电反映不知情被加了一条宽带，要求立马销户并退费，尽快处理并回复，不然投诉&amp;#13;&amp;#10;第二联系方式:071701073627&amp;#13;&amp;#10;销户原因:不知情办理&amp;#13;&amp;#10;用户要求:用户来电反映不知情被加了一条宽带，要求立马销户并退费，尽快处理并回复，不然投诉&amp;#13;</t>
  </si>
  <si>
    <t>ZX202310211032220512</t>
  </si>
  <si>
    <t>071700317426</t>
  </si>
  <si>
    <t>2023-10-21 14:22:47</t>
  </si>
  <si>
    <t>用户表示没有安装过宽带，在线解释无效，表示被动办理要求取消宽带信息，请处理并回复</t>
  </si>
  <si>
    <t>BL202310211640382489</t>
  </si>
  <si>
    <t>办理工单（2021版）&gt;&gt;流量包&gt;&gt;第三方流量产品（前向/后向）取消</t>
  </si>
  <si>
    <t>携转用户流量用超挽留换99原资费/5折，另外申请本月流量超出退费90元</t>
  </si>
  <si>
    <t>BL202310211504351416</t>
  </si>
  <si>
    <t>李佩均</t>
  </si>
  <si>
    <t>2023-10-21 17:22:55</t>
  </si>
  <si>
    <t>&amp;#13;&amp;#10;高级模板内容：&amp;#13;&amp;#10;需区域二线受理的业务:用户无法提供验证码&amp;#13;&amp;#10;用户需办理业务名称:5G炫彩加油包19元10GB&amp;#13;&amp;#10;业务办理类型:开通&amp;#13;&amp;#10;业务生效时间:立即生效&amp;#13;&amp;#10;是否已按规范验证用户信息:是&amp;#13;&amp;#10;备注（如开通流量包、语音包请备注清楚当月有效/长期有效）:尽快处理&amp;#13;</t>
  </si>
  <si>
    <t>BL202310211432431031</t>
  </si>
  <si>
    <t>办理工单（2021版）&gt;&gt;业务功能&gt;&gt;手机上网功能开通</t>
  </si>
  <si>
    <t>彭寅寅</t>
  </si>
  <si>
    <t>2023-10-21 14:48:48</t>
  </si>
  <si>
    <t>用户来电要求取消18972032436的上网功能，解释无效，要求核实处理回复15307200586，请处理谢谢！</t>
  </si>
  <si>
    <t>BL202310211403290717</t>
  </si>
  <si>
    <t>071700305376</t>
  </si>
  <si>
    <t>叶梅芳</t>
  </si>
  <si>
    <t>2023-10-21 16:22:30</t>
  </si>
  <si>
    <t>#2022重保客户#取消提速至1000M（30元）（湖北），要求尽快取消并回复，（没有勾选项）</t>
  </si>
  <si>
    <t>BL202310211141561701</t>
  </si>
  <si>
    <t>胡登峰</t>
  </si>
  <si>
    <t>2023-10-21 15:21:08</t>
  </si>
  <si>
    <t>&amp;#13;&amp;#10;高级模板内容：&amp;#13;&amp;#10;需区域二线受理的业务:用户无法提供验证码&amp;#13;&amp;#10;用户需办理业务名称:漏话提醒60天体验包&amp;#13;&amp;#10;业务办理类型:取消&amp;#13;&amp;#10;业务生效时间:立即生效&amp;#13;&amp;#10;是否已按规范验证用户信息:是&amp;#13;</t>
  </si>
  <si>
    <t>BL202310211025290669</t>
  </si>
  <si>
    <t>余星乐</t>
  </si>
  <si>
    <t>2023-10-21 14:17:07</t>
  </si>
  <si>
    <t>&amp;#13;&amp;#10;高级模板内容：&amp;#13;&amp;#10;需区域二线受理的业务:用户无法提供验证码&amp;#13;&amp;#10;用户需办理业务名称:尊享权益包（白银版）次月生效&amp;#13;&amp;#10;业务办理类型:取消&amp;#13;&amp;#10;业务生效时间:次月生效&amp;#13;&amp;#10;是否已按规范验证用户信息:无需验证&amp;#13;</t>
  </si>
  <si>
    <t>BL202310211022020623</t>
  </si>
  <si>
    <t>韩玉俭</t>
  </si>
  <si>
    <t>2023-10-21 14:04:27</t>
  </si>
  <si>
    <t>&amp;#13;&amp;#10;高级模板内容：&amp;#13;&amp;#10;需区域二线受理的业务:用户无法提供验证码&amp;#13;&amp;#10;用户需办理业务名称:联通爱听-职场精英20元包&amp;#13;&amp;#10;业务办理类型:取消&amp;#13;&amp;#10;业务生效时间:次月生效&amp;#13;&amp;#10;是否已按规范验证用户信息:无需验证&amp;#13;</t>
  </si>
  <si>
    <t>BL202310211005500422</t>
  </si>
  <si>
    <t>陈彪</t>
  </si>
  <si>
    <t>2023-10-21 11:02:52</t>
  </si>
  <si>
    <t>&amp;#13;&amp;#10;高级模板内容：&amp;#13;&amp;#10;需区域二线受理的业务:用户无法提供验证码&amp;#13;&amp;#10;用户需办理业务名称:5G升级包29元10G（立即生效）（已停售）下月生效已取消&amp;#13;&amp;#10;业务办理类型:取消&amp;#13;&amp;#10;业务生效时间:立即生效&amp;#13;&amp;#10;是否已按规范验证用户信息:无需验证&amp;#13;</t>
  </si>
  <si>
    <t>BL202310210950190218</t>
  </si>
  <si>
    <t>彭虎</t>
  </si>
  <si>
    <t>2023-10-21 10:36:46</t>
  </si>
  <si>
    <t>&amp;#13;&amp;#10;高级模板内容：&amp;#13;&amp;#10;需区域二线受理的业务:用户无法提供验证码&amp;#13;&amp;#10;用户需办理业务名称:轻合约版超级会员（黄金版）立即生效&amp;#13;&amp;#10;业务办理类型:取消&amp;#13;&amp;#10;业务生效时间:立即生效&amp;#13;&amp;#10;是否已按规范验证用户信息:是&amp;#13;&amp;#10;备注（如开通流量包、语音包请备注清楚当月有效/长期有效）:&amp;#13;</t>
  </si>
  <si>
    <t>BL202310210910532284</t>
  </si>
  <si>
    <t>官守清</t>
  </si>
  <si>
    <t>2023-10-21 10:15:28</t>
  </si>
  <si>
    <t>用户来电要求办理：10元1G橡皮擦，办理3个进行清除上网费，前台办理提示失败，请后台办理，谢谢。15572743243</t>
  </si>
  <si>
    <t>BL202310210841032052</t>
  </si>
  <si>
    <t>邹长佳</t>
  </si>
  <si>
    <t>2023-10-21 09:50:26</t>
  </si>
  <si>
    <t>&amp;#13;&amp;#10;高级模板内容：&amp;#13;&amp;#10;需区域二线受理的业务:用户无法提供验证码&amp;#13;&amp;#10;用户需办理业务名称:联通助理-智能应答5元（首月免费&amp;#13;&amp;#10;业务办理类型:取消&amp;#13;&amp;#10;业务生效时间:立即生效&amp;#13;&amp;#10;是否已按规范验证用户信息:是&amp;#13;</t>
  </si>
  <si>
    <t>BL202310201952560864</t>
  </si>
  <si>
    <t>狄媛平</t>
  </si>
  <si>
    <t>2023-10-21 10:16:21</t>
  </si>
  <si>
    <t>【2022年上工信部测评重保用户】&amp;#13;&amp;#10;高级模板内容：&amp;#13;&amp;#10;需区域二线受理的业务:用户无法提供验证码&amp;#13;&amp;#10;用户需办理业务名称:炫彩通信助理包体验版&amp;#13;&amp;#10;业务办理类型:取消&amp;#13;&amp;#10;业务生效时间:立即生效&amp;#13;&amp;#10;是否已按规范验证用户信息:是&amp;#13;</t>
  </si>
  <si>
    <t>BL202310201937400725</t>
  </si>
  <si>
    <t>杨明媚</t>
  </si>
  <si>
    <t>2023-10-21 09:12:50</t>
  </si>
  <si>
    <t>用户要求开通流量橡皮擦1个</t>
  </si>
  <si>
    <t>BL202310201936410713</t>
  </si>
  <si>
    <t>2023-10-21 09:06:32</t>
  </si>
  <si>
    <t>&amp;#13;&amp;#10;高级模板内容：&amp;#13;&amp;#10;需区域二线受理的业务:用户无法提供验证码&amp;#13;&amp;#10;用户需办理业务名称:今日头条9元定向流量包（后付）、小红书定向流量包（前向）-9元（已停售）下月生效&amp;#13;&amp;#10;业务办理类型:取消&amp;#13;&amp;#10;业务生效时间:立即生效&amp;#13;&amp;#10;是否已按规范验证用户信息:是&amp;#13;</t>
  </si>
  <si>
    <t>BL202310201822440010</t>
  </si>
  <si>
    <t>2023-10-21 09:09:53</t>
  </si>
  <si>
    <t>【2022年上工信部测评重保用户】&amp;#13;&amp;#10;高级模板内容：&amp;#13;&amp;#10;需区域二线受理的业务:用户无法提供验证码&amp;#13;&amp;#10;用户需办理业务名称:炫彩通信助理包体验版-立即生效（湖北）&amp;#13;&amp;#10;业务办理类型:取消&amp;#13;&amp;#10;业务生效时间:立即生效&amp;#13;&amp;#10;是否已按规范验证用户信息:是&amp;#13;&amp;#10;备注（如开通流量包、语音包请备注清楚当月有效/长期有效）:无&amp;#13;</t>
  </si>
  <si>
    <t>BL202310201712081646</t>
  </si>
  <si>
    <t>鲁恋</t>
  </si>
  <si>
    <t>2023-10-21 09:19:29</t>
  </si>
  <si>
    <t>ZX202310201752301214</t>
  </si>
  <si>
    <t>罗云哲</t>
  </si>
  <si>
    <t>2023-10-21 14:15:14</t>
  </si>
  <si>
    <t>【2022年上工信部测评重保用户】判断省分:湖北&amp;#13;&amp;#10;:失败&amp;#13;&amp;#10;node_42:&amp;#13;&amp;#10;:无合约/简单合约&amp;#13;&amp;#10;:单卡/移移融合副卡套餐&amp;#13;&amp;#10;获取用户证件类型::不认可&amp;#13;&amp;#10;:&amp;#13;&amp;#10;&amp;#13;&amp;#10;高级模板内容：&amp;#13;&amp;#10;问题描述:用户来电要求注销号码，我处挽留无效，已建议用户到厅办理&amp;#13;&amp;#10;第二联系方式:18007205992&amp;#13;&amp;#10;销户原因:卡太多了&amp;#13;&amp;#10;用户要求:用户要求在线销户&amp;#13;</t>
  </si>
  <si>
    <t>ZX202310210809112290</t>
  </si>
  <si>
    <t>2023-10-21 14:06:43</t>
  </si>
  <si>
    <t>&amp;#13;&amp;#10;高级模板内容：&amp;#13;&amp;#10;问题描述:详见：ZX202310111642272124；用户称已经去成都市高新区华府大道1路营业厅提交了复机和销户资料，营业厅告知已转交湖北后台；但是现在都没有复机销户&amp;#13;&amp;#10;第二联系方式:13207227708&amp;#13;&amp;#10;销户原因:一直没有用过，不需要&amp;#13;&amp;#10;用户要求:用户要求尽快复机注销&amp;#13;</t>
  </si>
  <si>
    <t>业务办理：号码销户 客户要求注销副卡，经核实，客户号码因断卡宜昌上报风险用户风险号码局方停机，已告知客户前往中国联通自有营业厅或通过【中国联通APP】操作二次实人认证开机，操作开机后再办理销户，客户表示知晓。</t>
  </si>
  <si>
    <t>ZX202310201824041394</t>
  </si>
  <si>
    <t>陈兴贵</t>
  </si>
  <si>
    <t>2023-10-21 14:51:17</t>
  </si>
  <si>
    <t>判断省分:湖北&amp;#13;&amp;#10;:失败&amp;#13;&amp;#10;node_42:&amp;#13;&amp;#10;:无合约/简单合约&amp;#13;&amp;#10;:单卡/移移融合副卡套餐&amp;#13;&amp;#10;获取用户证件类型::不认可&amp;#13;&amp;#10;:&amp;#13;&amp;#10;&amp;#13;&amp;#10;高级模板内容：&amp;#13;&amp;#10;问题描述:用户来电反映称，不知情办理此号卡，用户要求销户，用户要求加急处理，我处耐心解释无效，用户不认可，要求核实具体情况，请协助处理。&amp;#13;&amp;#10;第二联系方式:13212718696&amp;#13;&amp;#10;销户原因:不知情办理不想要&amp;#13;&amp;#10;用户要求:用户来电反映称，不知情办理此号卡，用户要求销户，用户要求加急处理，我处耐心解释无效，用户不认可，要求核实具体情况，请协助处理。&amp;#13;&amp;#10;&amp;#13;</t>
  </si>
  <si>
    <t>ZX202310201040060279</t>
  </si>
  <si>
    <t>彭桂英</t>
  </si>
  <si>
    <t>2023-10-21 09:04:58</t>
  </si>
  <si>
    <t>判断省分:湖北&amp;#13;&amp;#10;:失败&amp;#13;&amp;#10;node_42:&amp;#13;&amp;#10;:无合约/简单合约&amp;#13;&amp;#10;:其他套餐&amp;#13;&amp;#10;:异地&amp;#13;&amp;#10;:不认可/无法提供相关证件&amp;#13;&amp;#10;:&amp;#13;&amp;#10;&amp;#13;&amp;#10;高级模板内容：&amp;#13;&amp;#10;问题描述:用户要求销户，通过APP无法操作也没时间去营业厅，要求在线销户处理请求后台处理谢谢&amp;#13;&amp;#10;第二联系方式:13094174810&amp;#13;&amp;#10;销户原因:不需要了&amp;#13;&amp;#10;用户要求:用户要求销户，通过APP无法操作也没时间去营业厅，要求在线销户处理请求后台处理谢谢&amp;#13;</t>
  </si>
  <si>
    <t>业务办理：用户需办理号码销户，经核实现已为用户办理注销成功，满意</t>
  </si>
  <si>
    <t>ZX202310191109560410</t>
  </si>
  <si>
    <t>071703122781</t>
  </si>
  <si>
    <t>邢宇</t>
  </si>
  <si>
    <t>2023-10-21 09:03:31</t>
  </si>
  <si>
    <t>判断省分:湖北&amp;#13;&amp;#10;:自己办理的宽带&amp;#13;&amp;#10;:挽留失败&amp;#13;&amp;#10;:不同意&amp;#13;&amp;#10;:&amp;#13;&amp;#10;&amp;#13;&amp;#10;高级模板内容：&amp;#13;&amp;#10;问题描述:用户来电要求注销本机号码的宽带业务按弹窗提示解释不认可要求我方处理销户&amp;#13;&amp;#10;第二联系方式:无法提供&amp;#13;&amp;#10;销户原因:不想使用了&amp;#13;&amp;#10;用户要求:要求在线销户请回电处理，谢谢&amp;#13;</t>
  </si>
  <si>
    <t>业务办理：用户需办理宽带注销，挽留无效，现已为用户办理销户成功（校园宽带），满意。</t>
  </si>
  <si>
    <t>TS202310191541060402</t>
  </si>
  <si>
    <t>2023-10-21 14:45:07</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</si>
  <si>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客服拒绝办理在网联通plus白银会员0元/月，投诉，请帮我办理，以下是湖北用户成功办理截图。</t>
  </si>
  <si>
    <t>其他：&amp;#10;①客户投诉产生的原因：客户反馈办理业务的问题。&amp;#10;②客户投诉问题核查情况及解决方案：收到贵部转办后，我司立即组织调查。经核实，用户要求办理联通PLUS白银会员月卡0元/月（立即生效），系统无勾选项，建议关注其他优惠活动，用户表示知晓。我司于2023-10-20 09:20:38联系客户解释以上情况。&amp;#10;③客户问题满意度：一般&amp;#10;④回单人：张婷   6921001</t>
  </si>
  <si>
    <t>TS202310191618251257</t>
  </si>
  <si>
    <t>2023-10-21 15:15:07</t>
  </si>
  <si>
    <t>主办单位：湖北&amp;#10;客户类别：普通客户&amp;#10;10010是否打通：是&amp;#10;是否二次致电10015：是&amp;#10;是否联系：是&amp;#10;升级倾向：无&amp;#10;号码归属省：湖北&amp;#10;SVIP等级：&amp;#10;用户来电反映要求办理：联通PLUS白银会员月卡0元/月，请核实处理。&amp;#13;</t>
  </si>
  <si>
    <t>业务办理&amp;#10;①客户基本资料：业务号码：13197341879、客户姓名：王胜、套餐情况：腾讯大王卡；客户反映办理联通PLUS白银会员月卡0元/月的问题； &amp;#10;②首次联系客户时间：2023-10-19 17:24:03&amp;#10;③投诉核查处理情况：收到贵部转办，我司立即组织核查，经核实，用户要求办理联通PLUS白银会员月卡0元/月（立即生效），系统无勾选项，建议关注其他优惠活动，用户表示知晓，满意度一般。&amp;#10;④答复客户时间及客户满意度评价：根据上述核实情况，我司于2023-10-19 17:24:03联系客户满意，回单人：潘娥、联系方式：07176921001&amp;#10;⑤投诉核查关联材料：无</t>
  </si>
  <si>
    <t>TS202310201623430169</t>
  </si>
  <si>
    <t>2023-10-21 18:48:33</t>
  </si>
  <si>
    <t>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0元plus白银会员,前两天还有宜昌的朋友开通办理了,昨天反馈的就开不了了吗&amp;#10;8.办理业务的名称:0元plus白银会员&amp;#10;8.无法办理的渠道:10010客服热线</t>
  </si>
  <si>
    <t>业务办理：①客户投诉产生的原因：0元plus白银会员。 &amp;#10;②客户投诉问题核查情况及解决方案：收到贵部转办后，我司立即组织调查。经核实现线上无勾选项，办理无权限，我司2023-10-21 15:43:49联系客户解释。&amp;#10;③客户问题满意度：满意。 &amp;#10;④回单人：田群、联系方式：07176921001</t>
  </si>
  <si>
    <t>TS202310201945521589</t>
  </si>
  <si>
    <t>2023-10-21 11:18:47</t>
  </si>
  <si>
    <t>用户来电表示自己13135813834这个号码销户了，但是一直没有退费，前台已按流程解释，用户不认可，要求核实</t>
  </si>
  <si>
    <t>业务办理：销户后余额清退，已添加用户微信，营业厅协助清退余额后我部微信转账至用户微信，预计5个工作日内处理完成，满意</t>
  </si>
  <si>
    <t>TS202310201616242481</t>
  </si>
  <si>
    <t>黄吕洋</t>
  </si>
  <si>
    <t>2023-10-21 12:00:33</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</si>
  <si>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注销副卡，但是副卡不在我这并且联系不到，去解绑注销又解不了</t>
  </si>
  <si>
    <t>业务办理①客户投诉产生的原因：客户反映销户问题&amp;#10;②客户投诉问题核查情况及解决方案：收到贵部转办后，我司立即组织调查。经核实，用户要求注销副卡15586368544，已联系用户核对身份信息后销户，用户认可，满意。&amp;#10;③客户问题满意度：我司于2023-10-21 11:42:10联系客户满意。&amp;#10;④回单人:程李晶；联系电话：07176921001</t>
  </si>
  <si>
    <t>BL202310201743022042</t>
  </si>
  <si>
    <t>杨先化</t>
  </si>
  <si>
    <t>2023-10-21 11:28:00</t>
  </si>
  <si>
    <t>22年Q3Q4重点客户预存话费享折扣优惠档位三（立即生效24个月）-湖北政企专属用户要求续约谢谢</t>
  </si>
  <si>
    <t>业务办理：存量5G畅爽套餐享139元赠费 湖北，已为用户续约3折优惠，合约期12个月，立即生效，满意</t>
  </si>
  <si>
    <t>BL202310191858301100</t>
  </si>
  <si>
    <t>朱益嵚</t>
  </si>
  <si>
    <t>2023-10-21 14:50:49</t>
  </si>
  <si>
    <t>22年Q3Q4重点客户用户要求办理2I特邀用户流量填充活动2GB，前台解释不认可</t>
  </si>
  <si>
    <t>业务办理：客户要求办理2I特邀用户流量填充活动2GB，核实并无此活动，已联系客户解释说明，客户知晓，认可</t>
  </si>
  <si>
    <t>BL202310211435341061</t>
  </si>
  <si>
    <t>2023-10-21 15:32:16</t>
  </si>
  <si>
    <t>业务办理：客户要求办理联通PLUS白银会员月卡0元/月，已告知客户线上无办理权限，客户知晓，认可</t>
  </si>
  <si>
    <t>BL202310191711372414</t>
  </si>
  <si>
    <t>李艳春</t>
  </si>
  <si>
    <t>2023-10-21 11:20:20</t>
  </si>
  <si>
    <t>用户来电要求续约‘预存话费享折扣优惠档位五（立即生效24个月）-湖北政企专属’此活动，尽快处理并回复</t>
  </si>
  <si>
    <t>业务办理：客户要求续约5折，已按客户要求办理49元赠费*12个月活动，次月生效，另取消存240元分12个月返还（湖北）存费得礼活动，申请退还剩余话费140元，24小时内到账，此费用不可打印账单发票，回访满意</t>
  </si>
  <si>
    <t>BL202310201625531049</t>
  </si>
  <si>
    <t>閤先超</t>
  </si>
  <si>
    <t>2023-10-21 09:48:15</t>
  </si>
  <si>
    <t>用户来电要求续约：预存话费享100分钟语音6个月（湖北），请协助处理，谢谢</t>
  </si>
  <si>
    <t>业务办理：续约预存话费享100分钟语音6个月（湖北），已续约，立即生效，满意。</t>
  </si>
  <si>
    <t>BL202310191910031200</t>
  </si>
  <si>
    <t>高玄</t>
  </si>
  <si>
    <t>2023-10-21 09:34:51</t>
  </si>
  <si>
    <t>18086387855命中精准预判服务场景:[该用户有申诉倾向，请注意受理态度，查询近三天工单记录，积极解决用户问题。]&amp;#13;&amp;#10;用户要办理0元联通plus会员业务</t>
  </si>
  <si>
    <t>业务办理：用户需办理0元联通plus会员业务，经核实现线上无勾选项，已解释建议用户继续观察使用，用户知晓。</t>
  </si>
  <si>
    <t>BL202310191723300064</t>
  </si>
  <si>
    <t>五峰土家族自治县公安局</t>
  </si>
  <si>
    <t>2023-10-21 10:17:17</t>
  </si>
  <si>
    <t>用户反映需要续约预存话费享折扣优惠档位三（立即生效24个月）-湖北政企专属要求上报公司处理联系电话18572391219加急</t>
  </si>
  <si>
    <t>业务办理：用户要求办理套餐3折优惠，系统无勾选项，已联系客户经理汪长艳48小时内协助办理，考虑客户感知，考虑客户感知，申请赠送139元话费，24小时内到账，此费用无法抵扣往月欠费且不可打印发票，满意。</t>
  </si>
  <si>
    <t>BL202310201808152343</t>
  </si>
  <si>
    <t>喻金辉</t>
  </si>
  <si>
    <t>2023-10-21 14:23:14</t>
  </si>
  <si>
    <t>用户来电要求续约活动:星锐卡30元赠费12个月优惠合约(湖北),请处理，谢谢</t>
  </si>
  <si>
    <t>业务办理：用户要求续约星锐卡30元赠费12个月优惠合约，核实该赠费活动在号码不停机的情况下享自动续约，无需手动勾选，已向用户解释满意。</t>
  </si>
  <si>
    <t>BL202310211153021839</t>
  </si>
  <si>
    <t>彭凯</t>
  </si>
  <si>
    <t>2023-10-21 14:28:16</t>
  </si>
  <si>
    <t>用户来电称要求这两张副卡（1554932342315549323423）续约副卡免月租12个月（10元话费12个月）（湖北）-立即生效&amp;#13;&amp;#10;&amp;#13;</t>
  </si>
  <si>
    <t>业务办理;用户要求续约副卡免月租12个月活动，客服部已操作办理，满意。</t>
  </si>
  <si>
    <t>BL202310201438172087</t>
  </si>
  <si>
    <t>彭继光</t>
  </si>
  <si>
    <t>2023-10-21 09:31:51</t>
  </si>
  <si>
    <r>
      <t/>
    </r>
    <r>
      <rPr>
        <sz val="11"/>
        <color theme="1"/>
        <rFont val="宋体"/>
        <family val="2"/>
      </rPr>
      <t>[65岁以上老人]&amp;#10;高级模板内容：&amp;#10;赔付类型：:增值业务争议&amp;#10;CBSS账单扣费名称：:</t>
    </r>
    <r>
      <rPr>
        <sz val="11"/>
        <color theme="1"/>
        <rFont val="Arial"/>
        <family val="2"/>
      </rPr>
      <t xml:space="preserve">	</t>
    </r>
    <r>
      <rPr>
        <sz val="11"/>
        <color theme="1"/>
        <rFont val="宋体"/>
        <family val="2"/>
      </rPr>
      <t>AR彩铃酷趣会员5G加油&amp;#10;办理渠道:无&amp;#10;赔付月份：:2023年10月&amp;#10;返还倍率:单倍&amp;#10;赔付金额：:10&amp;#10;是否已经取消业务:是&amp;#10;是否承诺退费：:否&amp;#10;用户是否需要回复：:否&amp;#10;用户要求：:已承诺</t>
    </r>
  </si>
  <si>
    <t>BL202310211116091366</t>
  </si>
  <si>
    <t>郦良珍</t>
  </si>
  <si>
    <t>2023-10-21 15:54:37</t>
  </si>
  <si>
    <t>&gt;业务号码&gt;13032747773；&gt;号码归属地&gt;宜昌；&gt;产品名称&gt;云加速5G畅玩加油包(湖北)；&gt;产品代码&gt;91295249；&gt;产品编码&gt;无；&gt;订购时间&gt;2023-10-2105:26:30；&gt;核查情况&gt;平台故障；&gt;不规范定制分类&gt;平台故障，无法判责；&gt;退费金额&gt;20元；&gt;退费时间&gt;2023-10-21；&gt;投诉内容&gt;&amp;#10;&amp;#10;高级模板内容：&amp;#10;赔付类型：:增值业务争议&amp;#10;CBSS账单扣费名称：:云加速5G畅玩加油包(湖北)&amp;#10;SP产品ID/元素ID：:无&amp;#10;办理渠道:湖北杭州翔羽线上业务代理(宜昌)&amp;#10;赔付月份：:2023年10月&amp;#10;返还倍率:单倍&amp;#10;赔付金额：:20&amp;#10;是否已经取消业务:是&amp;#10;是否承诺退费：:是&amp;#10;用户是否需要回复：:否&amp;#10;用户要求：:认可补救，尽快退费，谢谢</t>
  </si>
  <si>
    <t>BL202310210839292043</t>
  </si>
  <si>
    <t>黄兆全</t>
  </si>
  <si>
    <t>2023-10-21 21:45:33</t>
  </si>
  <si>
    <t>&gt;业务号码&gt;13047177197；&gt;号码归属地&gt;宜昌；&gt;产品名称&gt;&gt;手机彩铃沃音乐精选10元包月、沃阅读知涯升学20元特价包、云加速5G畅玩加油包(湖北)；&gt;产品代码&gt;49004937、6600220791295249；&gt;产品编码&gt;4900493700、6600220700、无；&gt;订购时间&gt;2023-10-0908:10:312023-10-2107:30:46、2023-09-1807:00:02；&gt;核查情况&gt;平台故障；&gt;不规范定制分类&gt;平台故障，无法判责；&gt;退费金额&gt;70元；&gt;退费时间&gt;2023-10-21；&gt;投诉内容&gt;&amp;#10;&amp;#10;高级模板内容：&amp;#10;赔付类型：:增值业务争议&amp;#10;CBSS账单扣费名称：:云加速5G畅玩加油包(湖北)，沃阅读知涯升学20元特价包，手机彩铃沃音乐精选10元包月&amp;#10;办理渠道:	湖北杭州翔羽线上业务&amp;#10;赔付月份：:2023年9月、2023年10月&amp;#10;返还倍率:单倍&amp;#10;赔付金额：:70&amp;#10;是否已经取消业务:是&amp;#10;是否承诺退费：:是&amp;#10;用户是否需要回复：:否&amp;#10;用户要求：:用户来电反映老人使用，没有订购过，要求退费。前台已承诺退费，烦请退费，谢谢</t>
  </si>
  <si>
    <t>BL202310211000160351</t>
  </si>
  <si>
    <t>罗大武</t>
  </si>
  <si>
    <t>2023-10-21 17:11:17</t>
  </si>
  <si>
    <t>&gt;业务号码&gt;13085166942；&gt;号码归属地&gt;宜昌；&gt;产品名称&gt;云加速5G畅玩加油包(湖北)；&gt;产品代码&gt;无；&gt;产品编码&gt;91295249；&gt;订购时间&gt;2023-10-2021:27:40；&gt;核查情况&gt;平台故障；&gt;不规范定制分类&gt;平台故障，无法判责；&gt;退费金额&gt;20元；&gt;退费时间&gt;2023年10月21日；&gt;投诉内容&gt;&amp;#10;&amp;#10;高级模板内容：&amp;#10;赔付类型：:增值业务争议&amp;#10;CBSS账单扣费名称：:云加速5G畅玩加油包(湖北)&amp;#10;SP产品ID/元素ID：:云加速5G畅玩加油包(湖北)&amp;#10;办理渠道:无&amp;#10;赔付月份：:2023年10月&amp;#10;返还倍率:单倍&amp;#10;赔付金额：:20&amp;#10;是否已经取消业务:否&amp;#10;是否承诺退费：:是&amp;#10;用户是否需要回复：:否&amp;#10;用户要求：:退费，谢谢。</t>
  </si>
  <si>
    <t>BL202310201714241679</t>
  </si>
  <si>
    <t>望西宽</t>
  </si>
  <si>
    <t>2023-10-21 10:40:22</t>
  </si>
  <si>
    <t>&gt;业务号码&gt;13094168475;&gt;号码归属地&gt;宜昌;&gt;产品名称&gt;云加速5G畅玩加油包(湖北);&gt;产品代码&gt;无;&gt;产品编码&gt;91295249;&gt;订购时间&gt;2023-09-0121:12:21;&gt;核查情况&gt;平台故障;&gt;不规范定制分类&gt;平台故障，无法判责;&gt;赔付金额&gt;40元;&gt;退费时间&gt;2023-10-21;&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amp;#10;SP产品ID/元素ID：:无&amp;#10;办理渠道:无&amp;#10;赔付月份：:2023年10月、2023年9月&amp;#10;返还倍率:单倍&amp;#10;赔付金额：:40&amp;#10;是否已经取消业务:是&amp;#10;是否承诺退费：:是&amp;#10;用户是否需要回复：:否&amp;#10;用户要求：:认可补救，尽快退费，谢谢</t>
  </si>
  <si>
    <t>TS202310210812141259</t>
  </si>
  <si>
    <t>向春华</t>
  </si>
  <si>
    <t>2023-10-21 11:21:11</t>
  </si>
  <si>
    <r>
      <t/>
    </r>
    <r>
      <rPr>
        <sz val="11"/>
        <color theme="1"/>
        <rFont val="宋体"/>
        <family val="2"/>
      </rPr>
      <t>判断省分:湖北&amp;#10;:移网电话营销费用争议（套餐资费/融合宽带/副卡功能费类除外）&amp;#10;:不认可&amp;#10;:小于等于500元，且仅限单倍、月份不超过12个月&amp;#10;:&amp;#10;&amp;#10;高级模板内容：&amp;#10;是否10016外呼:否&amp;#10;电话外呼号码:0&amp;#10;渠道名称:</t>
    </r>
    <r>
      <rPr>
        <sz val="11"/>
        <color theme="1"/>
        <rFont val="Arial"/>
        <family val="2"/>
      </rPr>
      <t xml:space="preserve">	</t>
    </r>
    <r>
      <rPr>
        <sz val="11"/>
        <color theme="1"/>
        <rFont val="宋体"/>
        <family val="2"/>
      </rPr>
      <t>湖北杭州翔羽线上业务代&amp;#10;反应问题涉及场景:未经同意订购业务&amp;#10;产品名称:AR彩铃酷趣会员5G加油包（湖北）&amp;#10;争议月份:2023年10月&amp;#10;是否承诺退费:是&amp;#10;承诺退费金额:20&amp;#10;是否取消业务（如取消失败，需加上系统报错的提示）:是&amp;#10;是否需要回复:否&amp;#10;用户要求:请后台协助处理，谢谢</t>
    </r>
  </si>
  <si>
    <t>TS202310211242581106</t>
  </si>
  <si>
    <t>2023-10-21 15:28:28</t>
  </si>
  <si>
    <t>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总部客服一体化运营湖北省宜昌渠道&amp;#13;&amp;#10;反应问题涉及场景:未经同意订购业务,话务人员服务问题&amp;#13;&amp;#10;产品名称:AR彩铃酷趣会员5G加油包（湖北）&amp;#13;&amp;#10;争议月份:2023年10月&amp;#13;&amp;#10;是否承诺退费:是&amp;#13;&amp;#10;承诺退费金额:20&amp;#13;&amp;#10;是否取消业务（如取消失败，需加上系统报错的提示）:是&amp;#13;&amp;#10;是否需要回复:否&amp;#13;&amp;#10;用户要求:退费到15587939769&amp;#13;</t>
  </si>
  <si>
    <t>BL202310211151581828</t>
  </si>
  <si>
    <t>熊维红</t>
  </si>
  <si>
    <t>2023-10-21 15:28:44</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</si>
  <si>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amp;#10;办理渠道:	湖北杭州翔羽线上业务代&amp;#10;赔付月份：:2023年10月&amp;#10;返还倍率:单倍&amp;#10;赔付金额：:20&amp;#10;是否已经取消业务:是&amp;#10;是否承诺退费：:是&amp;#10;用户是否需要回复：:否&amp;#10;用户要求：:用户要求退费</t>
  </si>
  <si>
    <t>BL202310211130371540</t>
  </si>
  <si>
    <t>李晓燕</t>
  </si>
  <si>
    <t>2023-10-21 15:31:00</t>
  </si>
  <si>
    <t>&gt;业务号码&gt;15572701782；&gt;号码归属地&gt;宜昌；&gt;产品名称&gt;云加速5G畅玩加油包(湖北)；&gt;产品代码&gt;91295249；&gt;产品编码&gt;；&gt;订购时间&gt;2023-10-2013:58:36；&gt;核查情况&gt;平台故障；&gt;不规范定制分类&gt;平台故障，无法判责；&gt;退费金额&gt;20元；&gt;退费时间&gt;2023-10-21；&gt;投诉内容&gt;&amp;#10;高级模板内容：&amp;#10;赔付类型：:增值业务争议&amp;#10;CBSS账单扣费名称：:	云加速5G畅玩加油包(湖北)订&amp;#10;办理渠道:无&amp;#10;赔付月份：:2023年10月&amp;#10;返还倍率:单倍&amp;#10;赔付金额：:20&amp;#10;是否已经取消业务:是&amp;#10;是否承诺退费：:是&amp;#10;用户是否需要回复：:否&amp;#10;用户要求：:已承诺</t>
  </si>
  <si>
    <t>BL202310210945580169</t>
  </si>
  <si>
    <t>2023-10-21 15:29:05</t>
  </si>
  <si>
    <t>&gt;业务号码&gt;17671257087；&gt;号码归属地&gt;宜昌；&gt;产品名称&gt;云加速5G畅玩加油包(湖北)，联通爱听-职场精英20元包，联通助理-畅爽版（在线渠道）；&gt;产品代码&gt;无，66003010，89000016；&gt;产品编码&gt;无，6600301000，8900001601；&gt;订购时间&gt;2023-09-1117:25:29，2023-10-1914:27:13，2023-10-2014:20:27；&gt;核查情况&gt;平台故障；&gt;不规范定制分类&gt;平台故障，无法判责；&gt;退费金额&gt;20元，20元，26元；&gt;退费时间&gt;2023/10/21；&gt;投诉内容&gt;赔付类型：:增值业务争议&amp;#10;CBSS账单扣费名称：:云加速5G畅玩加油包(湖北)（已停售）下月生效，职场精英20元包，联通助理-畅爽版（在线渠道）&amp;#10;办理渠道:未核实到具体情况&amp;#10;赔付月份：:2023年10月&amp;#10;返还倍率:单倍&amp;#10;赔付金额：:66&amp;#10;是否已经取消业务:是&amp;#10;是否承诺退费：:是&amp;#10;用户是否需要回复：:是&amp;#10;用户要求：:要求加急处理，用户有投诉倾向</t>
  </si>
  <si>
    <t>BL202310202130411540</t>
  </si>
  <si>
    <t>赵红</t>
  </si>
  <si>
    <t>2023-10-21 14:04:35</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</si>
  <si>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AR彩铃酷趣会员5G加油包（湖北）&amp;#10;办理渠道:无&amp;#10;赔付月份：:2023年10月&amp;#10;返还倍率:单倍&amp;#10;赔付金额：:20&amp;#10;是否已经取消业务:是&amp;#10;是否承诺退费：:是&amp;#10;用户是否需要回复：:否&amp;#10;用户要求：:退费</t>
  </si>
  <si>
    <t>TS202310201858170863</t>
  </si>
  <si>
    <t>贺小宽</t>
  </si>
  <si>
    <t>2023-10-21 10:39:11</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</si>
  <si>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反馈自己的日租宝之前的时候都不会显示用完了，为何现在有用完的信息&amp;#13;&amp;#10;争议月份:2023年10月&amp;#13;&amp;#10;争议金额:0&amp;#13;&amp;#10;用户要求:前台向用户解释，日租宝使用规则，但是用户不认可，望后台协助，谢谢。&amp;#13;</t>
  </si>
  <si>
    <t>TS202310202100132495</t>
  </si>
  <si>
    <t>李守苹</t>
  </si>
  <si>
    <t>2023-10-21 11:07:27</t>
  </si>
  <si>
    <t>&amp;#13;&amp;#10;高级模板内容：&amp;#13;&amp;#10;投诉问题描述:在线办理过户&amp;#13;&amp;#10;办理渠道:中国联通APP&amp;#13;&amp;#10;无法办理原因:双方无法到场办理&amp;#13;&amp;#10;用户要求:在线办理过户&amp;#13;</t>
  </si>
  <si>
    <t>业务规则：过户需双方前往营业厅办理，无法线上操作，已解释，用户知晓，满意</t>
  </si>
  <si>
    <t>TS202310202111480108</t>
  </si>
  <si>
    <t>2023-10-21 15:45:47</t>
  </si>
  <si>
    <t>[该用户有申诉倾向，请注意受理态度，查询近三天工单记录，积极解决用户问题。]&amp;#13;&amp;#10;高级模板内容：&amp;#13;&amp;#10;投诉问题描述:自己没有工作，能不能不收月租&amp;#13;&amp;#10;争议月份:2023年10月&amp;#13;&amp;#10;争议金额:0&amp;#13;&amp;#10;用户要求:要求处理自己的问题&amp;#13;</t>
  </si>
  <si>
    <t>业务规则：核实系统无法减免月租，已解释，建议用户更改低套餐，用户知晓，满意</t>
  </si>
  <si>
    <t>TS202310191702382329</t>
  </si>
  <si>
    <t>2023-10-21 09:27:27</t>
  </si>
  <si>
    <t>高级模板内容：&amp;#10;投诉问题描述:用户来电表示自己今天前往营业厅办理过户，但是&amp;#10;到厅时间:2023-10-19&amp;#10;到厅名称:宜都清江路自营2店&amp;#10;办理业务:过户、副卡免月租活动续约、更改套餐&amp;#10;营业厅地址:清江路自营2店&amp;#10;用户要求:用户来电表示自己今天前往营业厅办理过户，但是原机主已经死亡，自己也带了原机主死亡证明和自己本人的有效证件，但是营业厅工作人员告知是需要机主本人来做人脸识别否则无法办理，用户要求办理副卡免月租以及更改套餐均不能办理，用户对此不认可，要求处理，请协助处理，谢谢联系电话18671750152</t>
  </si>
  <si>
    <t>业务规则：经核实，因过户规则无法满足客户使用需求。已联系客户告知可携带身份证原件，原机主死亡证明，委托人携带身份证原件至联通自营业厅办理过户 ，并已为客户副卡操作副卡免月租12个月（10元话费12个月）活动，次月生效，主卡套餐不变，客户满意。</t>
  </si>
  <si>
    <t>TS202310201220322363</t>
  </si>
  <si>
    <t>胡惠平</t>
  </si>
  <si>
    <t>2023-10-21 11:44:43</t>
  </si>
  <si>
    <t>&amp;#13;&amp;#10;高级模板内容：&amp;#13;&amp;#10;投诉问题描述:用户称自己之前接到10016的电话，告知可以预存100元，然后再送自己120元，每月返还，但是现在还没查到赠送话费到账&amp;#13;&amp;#10;活动名称:/&amp;#13;&amp;#10;争议月份:2023年10月&amp;#13;&amp;#10;争议金额:120&amp;#13;&amp;#10;用户要求:用户要求尽快为其按照约定赠送话费&amp;#13;</t>
  </si>
  <si>
    <t>业务规则：现已为用户参与预存享10元话费*12个月，立即生效，用户满意</t>
  </si>
  <si>
    <t>TS202310201325111115</t>
  </si>
  <si>
    <t>张玉芳</t>
  </si>
  <si>
    <t>2023-10-21 11:26:47</t>
  </si>
  <si>
    <t>&amp;#13;&amp;#10;高级模板内容：&amp;#13;&amp;#10;投诉问题描述:用户来电反映订购的号卡还未配送比较着急，要求尽快配送，请后台协助处理&amp;#13;&amp;#10;办理渠道:中国联通APP&amp;#13;&amp;#10;订单号:1763101738876240&amp;#13;&amp;#10;身份证号码:420528199311222528&amp;#13;&amp;#10;用户要求:尽快核实联系处理&amp;#13;</t>
  </si>
  <si>
    <t>业务规则：因恶意单拦截，现配送部门已恢复配送，联系用户表示已预约今天下午配送，满意</t>
  </si>
  <si>
    <t>TS202310201213142207</t>
  </si>
  <si>
    <t>2023-10-21 13:34:34</t>
  </si>
  <si>
    <t>用户退费一直未退费现要求投诉退费问题请及时处理</t>
  </si>
  <si>
    <t>业务规则：用户号码现已办理销户成功，营业厅已明示相关规则，沟通后现已添加用户，话费余额清退于7个工作日内微信返还到账，用户满意</t>
  </si>
  <si>
    <t>TS202310201412592034</t>
  </si>
  <si>
    <t>王大山</t>
  </si>
  <si>
    <t>2023-10-21 09:04:15</t>
  </si>
  <si>
    <t>&amp;#13;&amp;#10;高级模板内容：&amp;#13;&amp;#10;投诉问题描述:用户来电称自己联系我方营业厅安装摄像头已经过了10天都没人联系，要求我方反馈，在线告知可在APP搜索营业厅电话直接联系不认可，请核实处理&amp;#13;&amp;#10;渠道名称:中国联通APP&amp;#13;&amp;#10;办理业务名称:安装摄像头&amp;#13;&amp;#10;页面提示:无&amp;#13;&amp;#10;用户要求:用户来电称自己联系我方营业厅安装摄像头已经过了10天都没人联系，要求我方反馈，在线告知可在APP搜索营业厅电话直接联系不认可，请核实处理&amp;#13;</t>
  </si>
  <si>
    <t>业务规则：用户来电称自己在秭归城区自有营业厅安装摄像头已经过了10天都没人联系，经核实用户在秭归讯达合作厅2991441，现已联系该厅于10月25日前为用户安装完毕，致电未接，已短信答复如需办理可联系我部，如有疑问可在工作时间（08:30-12:00；14:00 -17:30 ）联系07176921001、13032700872宜昌客服。如用户咨询，请前台 10010话务 中心代为解释，谢谢。</t>
  </si>
  <si>
    <t>TS202310211038231028</t>
  </si>
  <si>
    <t>贺太林</t>
  </si>
  <si>
    <t>2023-10-21 19:44:07</t>
  </si>
  <si>
    <t>主办单位：湖北&amp;#10;客户类别：星级客户&amp;#10;10010是否打通：否&amp;#10;是否二次致电10015：是&amp;#10;是否联系：否&amp;#10;升级倾向：&amp;#10;号码归属省：湖北&amp;#10;SVIP等级：&amp;#10;1.问题类型:;&amp;#10;2.投诉类型:办理争议;&amp;#10;3.营业厅地址:;&amp;#10;4.位置信息:;&amp;#10;5.位置发生地:;&amp;#10;6.投诉内容:办理实名制更换朋友都在网上异地办理了客服跟我说不能办理&amp;#10;8.办理业务的名称:更换手机实名制&amp;#10;8.无法办理的渠道:10010客服热线</t>
  </si>
  <si>
    <t>业务规则①客户投诉产生的原因：客户反映号码过户问题							&amp;#10;②客户投诉问题核查情况及解决方案：收到贵部转办后，我司立即组织调查。经核实，因过户规则无法满足用户使用需求。已联系客户告知过户需双方本人携带身份证原件至联通自营厅办理过户，线上无法办理，客户表示知晓。				&amp;#10;③客户问题满意度：满意。							&amp;#10;④回单人:宜昌客服王晓玉；联系电话：07176921001。</t>
  </si>
  <si>
    <t>TS202310201239230228</t>
  </si>
  <si>
    <t>向晓玲</t>
  </si>
  <si>
    <t>2023-10-21 08:32:36</t>
  </si>
  <si>
    <t>主办单位：湖北&amp;#10;客户类别：首次投诉&amp;#10;10010是否打通：否&amp;#10;是否二次致电10015：是&amp;#10;是否联系：否&amp;#10;升级倾向：&amp;#10;号码归属省：湖北&amp;#10;SVIP等级：&amp;#10;1.问题类型:;&amp;#10;2.投诉类型:其他问题;&amp;#10;3.营业厅地址:;&amp;#10;4.位置信息:;&amp;#10;5.位置发生地:;&amp;#10;6.投诉内容:流量和通话太少，申请增加网龄合约业务，增加流量和通话</t>
  </si>
  <si>
    <t>业务规则①客户投诉产生的原因：客户反映流量和通话分钟数问题。								&amp;#10;②客户投诉问题核查情况及解决方案：收到贵部转办后，我司立即组织调查。经核实，客户23年10月入网办理畅爽冰激凌5G套餐239元套餐，现未达到网龄，无法操作加网龄赠送流量和通话分钟，已联系客户解释说明，客户表示知晓。		&amp;#10;③客户问题满意度：客户表示知晓。								&amp;#10;④回单人:宜昌客服王晓玉；联系电话：07176921001。</t>
  </si>
  <si>
    <t>TS202310201300240640</t>
  </si>
  <si>
    <t>2023-10-21 10:07:26</t>
  </si>
  <si>
    <t>[该用户有申诉倾向，请注意受理态度，查询近三天工单记录，积极解决用户问题。]&amp;#13;&amp;#10;高级模板内容：&amp;#13;&amp;#10;投诉问题描述:见详单工单流水号:TS202310170910310630，用户再次来电称一直未联系处理，要求解释为什么办理质押分期的业务为什么收取3000元费用，要求尽快联系处理，谢谢&amp;#13;&amp;#10;业务名称:余额宝质押分期5G159元直降2300（社会渠道36期）&amp;#13;&amp;#10;争议月份:2023年10月&amp;#13;&amp;#10;争议金额:0&amp;#13;&amp;#10;办理渠道:宜昌城区政企东山沃通专业代理&amp;#13;&amp;#10;前台是否取消:未取消&amp;#13;&amp;#10;用户要求:要求24小时尽快联系处理，谢谢&amp;#13;</t>
  </si>
  <si>
    <t>BL202310211017510569</t>
  </si>
  <si>
    <t>扬丽超</t>
  </si>
  <si>
    <t>2023-10-21 14:02:52</t>
  </si>
  <si>
    <t>用户来电要求取消亲情网，请工作人员联系处理尽快</t>
  </si>
  <si>
    <t>TS202310201056230432</t>
  </si>
  <si>
    <t>戴圣超</t>
  </si>
  <si>
    <t>2023-10-21 10:44:39</t>
  </si>
  <si>
    <t>主办单位：湖北&amp;#10;客户类别：普通客户&amp;#10;10010是否打通：是&amp;#10;是否二次致电10015：是&amp;#10;是否联系：是&amp;#10;升级倾向：无&amp;#10;号码归属省：湖北&amp;#10;SVIP等级：&amp;#10;精准预判内容：&amp;#13;&amp;#10;[TCSI用户]&amp;#13;&amp;#10;----&amp;#13;&amp;#10;高级模板内容：&amp;#13;&amp;#10;投诉问题描述（提炼并描述客户反映核心问题，含争议渠道/争议金额或对前期工单争议点）:宽带销户&amp;#13;&amp;#10;客户核心诉求及问题补充:用户来电反映：需要注销号卡绑定的宽带，解释称已经到厅申请，人员不予办理，不满，要求我方协助尽快注销，并要求更改19元套餐，请处理&amp;#13;</t>
  </si>
  <si>
    <t>"业务取消①客户基本资料：业务号码：13545832563、客户姓名：戴圣超、套餐情况：畅爽冰激凌5G套餐129元（基础版）、客户反映取消业务的问题&amp;#10;②首次联系客户时间：2023-10-20 11:12:46&amp;#10;③投诉核查处理情况：收到贵部转办，我司立即组织核查，经核实，（宜都乡镇）客户要求注销CPE宽带，主副卡解绑，挽留无效，已解绑CPE宽带次月注销，副卡解绑转资福多多29元，次月生效。&amp;#10;④答复客户时间及客户满意度评价：根据上述情况我司于2023-10-20 11:12:46联系客户解释，满意。回单人：颜晶 6921001.&amp;#10;⑤投诉核查关联材料：无"</t>
  </si>
  <si>
    <t>BL202310201739531987</t>
  </si>
  <si>
    <t>计时雨</t>
  </si>
  <si>
    <t>2023-10-21 09:01:23</t>
  </si>
  <si>
    <t>产品类型:标准合约-存费送业务;产品名称:预存1元得盲盒24个月-次月生效-湖北宜昌;产品描述:解约条款：用户申请办理提前解约，需支付解约赔偿金，支付后办理解约，XX生效（根据实际情况打印：立即生效、次月生效）。&amp;#13;&amp;#10;违约赔偿金：按系统标准资费规则计费，流量3元/G，语音0.15元/分钟，短信0.1元/条。;产品ID:91082668;开始时间:2022-04-0100:00:00;结束时间:2024-03-3123:59:59;订购渠道:宜都新时空手机世界宜都店合作厅;客户确认方式:签字协议。&amp;#13;&amp;#10;查询增值业务:&amp;#13;&amp;#10;合约信息查询:&amp;#13;&amp;#10;系统查询到有产品信息&amp;#13;&amp;#10;:有确认方式&amp;#13;&amp;#10;客户要求取消&amp;#13;&amp;#10;维系挽留:不接受挽留&amp;#13;&amp;#10;:下一步&amp;#13;&amp;#10;判断省分:湖北&amp;#13;&amp;#10;:其他合约&amp;#13;&amp;#10;:办理不成功&amp;#13;&amp;#10;:用户来电要求取消预存1元得盲盒24个月-次月生效-湖北宜昌，烦请后台协助处理，谢谢。&amp;#13;&amp;#10;&amp;#13;</t>
  </si>
  <si>
    <t>ZX202310191848481138</t>
  </si>
  <si>
    <t>2023-10-21 10:43:31</t>
  </si>
  <si>
    <t>判断省分:湖北&amp;#13;&amp;#10;:自己办理的宽带&amp;#13;&amp;#10;:挽留失败&amp;#13;&amp;#10;:不同意&amp;#13;&amp;#10;:&amp;#13;&amp;#10;&amp;#13;&amp;#10;高级模板内容：&amp;#13;&amp;#10;问题描述:用户反映ZX202310071835021595相同问题，要求取消宽带和监控，不愿到厅，威胁投诉至工信部&amp;#13;&amp;#10;第二联系方式:15587952185&amp;#13;&amp;#10;销户原因:不使用了&amp;#13;&amp;#10;用户要求:用户再次表示不愿到厅，要求线上销户，威胁再不处理投诉至工信部&amp;#13;</t>
  </si>
  <si>
    <t>ZX202310201837211470</t>
  </si>
  <si>
    <t>071703950240</t>
  </si>
  <si>
    <t>余道奎</t>
  </si>
  <si>
    <t>2023-10-21 10:22:47</t>
  </si>
  <si>
    <t>判断省分:湖北&amp;#13;&amp;#10;:被动办理宽带&amp;#13;&amp;#10;:不需要&amp;#13;&amp;#10;:&amp;#13;&amp;#10;&amp;#13;&amp;#10;高级模板内容：&amp;#13;&amp;#10;问题描述:用户来电称不知情办理宽带用户要求取消。&amp;#13;&amp;#10;第二联系方式:18671719893&amp;#13;&amp;#10;销户原因:自己未安装&amp;#13;&amp;#10;用户要求:用户来电称不知情办理宽带用户要求取消。&amp;#13;</t>
  </si>
  <si>
    <t>业务取消（西陵）：虚拟宽带，已为用户注销并按用户要求转资畅越冰激凌5G套餐59元，次月生效，满意</t>
  </si>
  <si>
    <t>ZX202310201809111317</t>
  </si>
  <si>
    <t>071700012683</t>
  </si>
  <si>
    <t>贺芳</t>
  </si>
  <si>
    <t>2023-10-21 14:08:02</t>
  </si>
  <si>
    <t>用户异地要求取消缓装宽带，请公司辅助处理并回复</t>
  </si>
  <si>
    <t>业务取消（西陵）：用户要求注销虚拟宽带及副卡，已为用户办理成功，次月生效，满意</t>
  </si>
  <si>
    <t>ZX202310201758431245</t>
  </si>
  <si>
    <t>071700061427</t>
  </si>
  <si>
    <t>吕爱华</t>
  </si>
  <si>
    <t>2023-10-21 15:27:23</t>
  </si>
  <si>
    <t>判断省分:湖北&amp;#13;&amp;#10;:自己办理的宽带&amp;#13;&amp;#10;:挽留失败&amp;#13;&amp;#10;:不同意&amp;#13;&amp;#10;:&amp;#13;&amp;#10;&amp;#13;&amp;#10;高级模板内容：&amp;#13;&amp;#10;问题描述:用户要求办理销户宽带，不愿意去营业厅处理&amp;#13;&amp;#10;第二联系方式:15572703138&amp;#13;&amp;#10;销户原因:不想用了&amp;#13;&amp;#10;用户要求:尽快处理&amp;#13;</t>
  </si>
  <si>
    <t>业务取消（西陵营服）实装宽带，挽留成功，用户表示暂不注销，满意</t>
  </si>
  <si>
    <t>ZX202310211504462333</t>
  </si>
  <si>
    <t>071700343743</t>
  </si>
  <si>
    <t>高会平</t>
  </si>
  <si>
    <t>2023-10-21 16:02:26</t>
  </si>
  <si>
    <t>用户要求销户宽带，人在外地，要求公司直接取消，要求半小时内回电。</t>
  </si>
  <si>
    <t>业务取消（夷陵城区）经核实客户要求注销实装宽带，拆分主副卡业务，已按用户要求注销并并副卡转资8元流量王套餐，次月生效，满意。</t>
  </si>
  <si>
    <t>ZX202310201239001295</t>
  </si>
  <si>
    <t>071704013496</t>
  </si>
  <si>
    <t>2023-10-21 09:04:54</t>
  </si>
  <si>
    <t>判断省分:湖北&amp;#13;&amp;#10;:被动办理宽带&amp;#13;&amp;#10;:不需要&amp;#13;&amp;#10;:&amp;#13;&amp;#10;&amp;#13;&amp;#10;高级模板内容：&amp;#13;&amp;#10;问题描述:用户要求取消这条宽带，表示自己没有办理过&amp;#13;&amp;#10;第二联系方式:13040964951&amp;#13;&amp;#10;销户原因:不需要&amp;#13;&amp;#10;用户要求:用户要求取消这条宽带，表示自己没有办理过&amp;#13;</t>
  </si>
  <si>
    <t>业务取消（宜都城区 ）客户要求取消宽带，未转营服维系，挽留无效，联系客户表示已自行操作取消，满意。</t>
  </si>
  <si>
    <t>ZX202310201424052033</t>
  </si>
  <si>
    <t>071703847728</t>
  </si>
  <si>
    <t>王小亮</t>
  </si>
  <si>
    <t>2023-10-21 09:09:23</t>
  </si>
  <si>
    <t>判断省分:湖北&amp;#13;&amp;#10;:自己办理的宽带&amp;#13;&amp;#10;:挽留失败&amp;#13;&amp;#10;:不同意&amp;#13;&amp;#10;:&amp;#13;&amp;#10;&amp;#13;&amp;#10;高级模板内容：&amp;#13;&amp;#10;问题描述:用户反映人在外地，需要销户宽带，无法到厅&amp;#13;&amp;#10;第二联系方式:无&amp;#13;&amp;#10;销户原因:用不上&amp;#13;&amp;#10;用户要求:销户宽带&amp;#13;</t>
  </si>
  <si>
    <t>业务取消（枝江乡镇营服中心）：实装宽带销户，挽留无效，客服部取消，满意。</t>
  </si>
  <si>
    <t>TS202310201010231794</t>
  </si>
  <si>
    <t>周长学</t>
  </si>
  <si>
    <t>2023-10-21 17:10:42</t>
  </si>
  <si>
    <t>主办单位：湖北&amp;#10;客户类别：星级客户&amp;#10;10010是否打通：否&amp;#10;是否二次致电10015：是&amp;#10;是否联系：否&amp;#10;升级倾向：&amp;#10;号码归属省：湖北&amp;#10;SVIP等级：&amp;#10;1.问题类型:;&amp;#10;2.投诉类型:携号转网;&amp;#10;3.营业厅地址:;&amp;#10;4.位置信息:;&amp;#10;5.位置发生地:;&amp;#10;6.投诉内容:我的这里信号不太好，要办理携号转网业务，但是查询到有一个无线宽带业务，转不了网，这个我从来没有使用过并不知道，我要求马上跟我取消了去！&amp;#10;7.携转原因:信号质量差&amp;#10;8.无法携转原因:业务限制</t>
  </si>
  <si>
    <t>业务取消（西陵 ）①客户投诉产生的原因：客户要求取消宽带。								&amp;#10;②客户投诉问题核查情况及解决方案：收到贵部转办后，我司立即组织调查。经核实，用户要求取消宽带，未转营服维系，虚拟宽带，未实际安装，客服部已操作，满意。&amp;#10;③客户问题满意度：满意。								&amp;#10;④回单人:宜昌客服王晓玉；联系电话：07176921001。</t>
  </si>
  <si>
    <t>BL202310201054141829</t>
  </si>
  <si>
    <t>向秀昌</t>
  </si>
  <si>
    <t>2023-10-21 10:25:17</t>
  </si>
  <si>
    <t>15671063179命中精准预判服务场景:[65岁以上老人]&amp;#13;&amp;#10;产品类型:SP产品;产品名称:沃悦读同步学钻石会员20元包;产品描述:沃悦读同步学钻石会员20元包;产品ID:6600117400;开始时间:2023-10-2010:44:39;结束时间:2029-12-3123:59:59;订购渠道:;客户确认方式:短信验证码。&amp;#13;&amp;#10;产品类型:SP产品;产品名称:畅行会员S-包月-15元;产品描述:畅行会员S-包月-15元;产品ID:2100242200;开始时间:2023-10-2010:42:57;结束时间:2029-12-3123:59:59;订购渠道:湖北杭州翔羽线上业务代理(宜昌);客户确认方式:无。&amp;#13;&amp;#10;查询增值业务:&amp;#13;&amp;#10;合约信息查询:&amp;#13;&amp;#10;系统查询到有产品信息&amp;#13;&amp;#10;:无确认方式&amp;#13;&amp;#10;客户不了解此业务，要求取消或投诉&amp;#13;&amp;#10;维系挽留:不接受&amp;#13;&amp;#10;一键退订:‘一键退订’按钮操作提示操作失败/‘退订选择’置灰&amp;#13;&amp;#10;:仍然退订失败&amp;#13;&amp;#10;&amp;#13;&amp;#10;用户要求沃悦读同步学钻石会员20元包畅行会员S-包月-15元，前台取消提示产品存在部分依赖，具体依赖请展开查看&amp;#13;&amp;#10;服务名称[trades_mobilemodify_transform]txid[6f5aabb8^1696949936547^8714632]规则编码[5001]规则内容:调用新的预提交服务异常,错误信息:[用户号码:15671063179,业务限制:[[0元月租省内全家福4G成员套餐]--&gt;[基本业务功能包]--&gt;[语音主服务]部分依赖于[本地市话（无漫游）]、[省内漫游]、[国内漫游]、[国际漫游、港澳台漫游]、[本地漫游]、[本地网漫游（一号多机）]$$$24139$$$]]，请尽快联系处理。谢谢&amp;#13;</t>
  </si>
  <si>
    <t>业务取消：取消沃悦读同步学钻石会员20元包， 畅行会员S-包月-15元，已取消，满意</t>
  </si>
  <si>
    <t>TS202310201247430384</t>
  </si>
  <si>
    <t>2023-10-21 13:28:38</t>
  </si>
  <si>
    <t>#2022重保客户#主办单位：湖北&amp;#10;客户类别：普通客户&amp;#10;10010是否打通：是&amp;#10;是否二次致电10015：是&amp;#10;是否联系：是&amp;#10;升级倾向：无&amp;#10;号码归属省：湖北&amp;#10;SVIP等级：&amp;#10;用户来电反映需要解除两个主副卡关系，请尽快加急核实处理。</t>
  </si>
  <si>
    <t>业务取消：①客户投诉产生的原因：销户。&amp;#10;②客户投诉问题核查情况及解决方案：收到贵部转办后，我司立即组织调查。经核实，（远安城区营服）用户实际要求注销副卡号码18672092657、13100784318，已按客户要求办理立即销户，并与客户达成一致。我司于2023-10-20 14:10:38联系客户解释以上情况。&amp;#10;③客户问题满意度：满意&amp;#10;④回单人：张婷   6921001</t>
  </si>
  <si>
    <t>TS202310211517431382</t>
  </si>
  <si>
    <t>刘芳芳</t>
  </si>
  <si>
    <t>2023-10-21 15:58:33</t>
  </si>
  <si>
    <t>主办单位：湖北&amp;#10;客户类别：星级客户&amp;#10;10010是否打通：否&amp;#10;是否二次致电10015：是&amp;#10;是否联系：否&amp;#10;升级倾向：&amp;#10;号码归属省：湖北&amp;#10;SVIP等级：&amp;#10;1.问题类型:;&amp;#10;2.投诉类型:其他问题;&amp;#10;3.营业厅地址:;&amp;#10;4.位置信息:;&amp;#10;5.位置发生地:;&amp;#10;6.投诉内容:不知道情况办理网线，信号不好，有时候打不通电话。投诉取消联通宽带</t>
  </si>
  <si>
    <t>业务取消-远安政企①客户基本资料：业务号码：15507209736、客户姓名：刘芳芳、套餐情况：畅越冰激凌5G套餐129元；客户反映取消业务的问题； &amp;#10;②首次联系客户时间：2023-10-21 15:47:00&amp;#10;③投诉核查处理情况：收到贵部转办，我司立即组织核查，经核实，远安政企客户要求取消宽带及网龄计划合约，挽留失败，客服部已取消，满意； &amp;#10;④答复客户时间及客户满意度评价：根据上述核实情况，我司于2023-10-21 15:47:00联系客户满意，回单人：胡春燕、联系方式：07176921001&amp;#10;⑤投诉核查关联材料：无。"</t>
  </si>
  <si>
    <t>TS202310211107061674</t>
  </si>
  <si>
    <t>郑学阶</t>
  </si>
  <si>
    <t>2023-10-21 16:45:13</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</si>
  <si>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iptv没用帮退下，wifi功能费取消下。谢&amp;#10;谢啦</t>
  </si>
  <si>
    <t>业务取消-长阳城区①客户基本资料：业务号码：13177059207、客户姓名：郑学阶、套餐情况：畅爽冰激凌5G套餐99元（基础版）；客户反映取消业务的问题； &amp;#10;②首次联系客户时间：2023-10-21 16:30:00&amp;#10;③投诉核查处理情况：收到贵部转办，我司立即组织核查，经核实，夷陵城区客户要求取消IPTV业务及wifi功能费，挽留失败，客服部已取消，满意； &amp;#10;④答复客户时间及客户满意度评价：根据上述核实情况，我司于2023-10-21 16:30:00联系客户满意，回单人：胡春燕、联系方式：07176921001&amp;#10;⑤投诉核查关联材料：无。"</t>
  </si>
  <si>
    <t>TS202310210918461936</t>
  </si>
  <si>
    <t>071704085216</t>
  </si>
  <si>
    <t>曹祖啸</t>
  </si>
  <si>
    <t>2023-10-21 15:31:16</t>
  </si>
  <si>
    <t>用户来电投诉未经同意被动开通宽带，自己从来没有申请过宽带，宽带地址也不是自己的，宽带还在使用中，用户非常不解，要求公司核实为什么可以不经自己同意随便开通业务，需要公司尽快给予合理的解释和解决方案。</t>
  </si>
  <si>
    <t>TS202310201720371510</t>
  </si>
  <si>
    <t>2023-10-21 14:56:13</t>
  </si>
  <si>
    <t>&amp;#13;&amp;#10;高级模板内容：&amp;#13;&amp;#10;投诉问题描述:用户来电反映10月19日自动在手机里被扣费10元充值。用户自己没有充值过。也没有开通代扣。&amp;#13;&amp;#10;充值时间:2023-10-19&amp;#13;&amp;#10;充值渠道:其他:无&amp;#13;&amp;#10;充值号码:15572774730&amp;#13;&amp;#10;充值金额:10&amp;#13;&amp;#10;前台是否按流程解释:是&amp;#13;&amp;#10;用户要求:要求我方尽快核实回复处理，谢谢&amp;#13;</t>
  </si>
  <si>
    <t>客户原因：经核实，客户2023-10-19 15:00:50收到短信是告知有给用户赠送10元话费，未扣除用户话费，已联系客户解释说明，客户表示知晓。</t>
  </si>
  <si>
    <t>ZX202310211035260524</t>
  </si>
  <si>
    <t>2023-10-21 15:12:15</t>
  </si>
  <si>
    <t>用户表示要在湖北省宜昌市伍家岗区伍家乡共强村宜昌城市旅游客厅B区5栋404安装宽带，物业核实线放的不够长，需要师傅上门接线，已告知有费用，用户目前家里在装修表示后期会安装联通宽带，需要师傅上门处理，要求师傅今天处理回复</t>
  </si>
  <si>
    <t>业务咨询：客户反映宽带安装问题，装维工作人员已协助用户指导装修公司埋线，预留对接的检修口。后期有问题可直接于装维工作人员联系，客户满意。</t>
  </si>
  <si>
    <t>ZX202310211154321141</t>
  </si>
  <si>
    <t>咨询工单（2021版）&gt;&gt;业务信息&gt;&gt;VPN及虚拟网（含校园或小区）信息查询</t>
  </si>
  <si>
    <t>2023-10-21 15:48:52</t>
  </si>
  <si>
    <t>用户要求知晓	0元100G校园基站流量和	10元200G校园基站流量包-立即生效（湖北武汉）的使用范围，知识库查不到，请协助核查谢谢！&amp;#13;&amp;#10;之前是退费工单，没人回电用户，所以重新提单，请协助核查谢谢！</t>
  </si>
  <si>
    <t>业务咨询：用户要求查询校园基站流量使用范围，已联系用户告知为湖北省内校园内流量，用户知晓满意</t>
  </si>
  <si>
    <t>TS202310211119231962</t>
  </si>
  <si>
    <t>吕钰山</t>
  </si>
  <si>
    <t>2023-10-21 16:04:13</t>
  </si>
  <si>
    <t>判断省分:湖北&amp;#13;&amp;#10;:湖北在省内手机不能打+不能接&amp;#13;&amp;#10;获取入参:&amp;#13;&amp;#10;获取历史工单:无历史工单&amp;#13;&amp;#10;:下一步&amp;#13;&amp;#10;移网一键诊断结果:1.用户状态是否正常：停机.2.2345G终端支持情况：.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下一步&amp;#13;&amp;#10;node_317:&amp;#13;&amp;#10;:不符合办理条件&amp;#13;&amp;#10;:任何地方都无法拨打或接听&amp;#13;&amp;#10;:&amp;#13;&amp;#10;用户无法接打任何电话，手机没有欠费，请协助处理。</t>
  </si>
  <si>
    <t>终端使用：用户反映任何地方都无法拨打或接听，发区域负责人核实号码信号现无故障，经核实现号码可以正常接听电话，建议用户持续观察使用，满意。</t>
  </si>
  <si>
    <t>TS202310211531091612</t>
  </si>
  <si>
    <t>2023-10-22 17:29:08</t>
  </si>
  <si>
    <t>[65岁以上老人]判断省分:湖北&amp;#13;&amp;#10;:增值业务费用争议（含炫彩通信助理包云盘版等组合类增值业务）&amp;#13;&amp;#10;:移网&amp;#13;&amp;#10;:在补救范围内&amp;#13;&amp;#10;:不认可&amp;#13;&amp;#10;:大于500元&amp;#13;&amp;#10;:&amp;#13;&amp;#10;&amp;#13;&amp;#10;高级模板内容：&amp;#13;&amp;#10;投诉问题描述:用户来电表示通过APP查询发哦从去年至本月扣取10元表示不是自己开通表示不满，安抚无效&amp;#13;&amp;#10;争议业务名称:炫彩通信助理包-云盘版-立即生效（湖北）&amp;#13;&amp;#10;受理渠道:无，前台暂未查到&amp;#13;&amp;#10;争议月份:2023年10月、2023年1月、2023年2月、2023年3月、2023年4月、2023年5月、2023年6月、2023年7月、2023年8月、2023年9月、2022年9月、2022年10月、2022年11月、2022年12月&amp;#13;&amp;#10;争议费用:10&amp;#13;&amp;#10;一线客服在系统里:已取消&amp;#13;&amp;#10;是否承诺退费:否&amp;#13;&amp;#10;用户要求:表示要求申请退费，备注；（因月份超出前台查询范围，无法确认金额，未承诺退费。烦请后台核实处理谢谢）联系本机，有升级倾向未表明&amp;#13;</t>
  </si>
  <si>
    <t>电话营销-解释宣传：上海航动科技有限公司（宜昌），炫彩助理包AA。2022-09-02 14:49:15电话营销方式办理炫彩助理包，现已取消，减免22.9-23.10月费用135元，系统办理预存享50元赠费，补赠剩余85元，24小时退费到账，此费用无法抵扣往月欠费及打印发票，用户满意&amp;#10;Q21:城区西陵区葛洲坝自有营业厅，宽带提速包AA，用户存在180元分6个月赠费包，用户实际未付费，已解释，用户知晓，现已取消，用户满意</t>
  </si>
  <si>
    <t>TS202310211809382062</t>
  </si>
  <si>
    <t>2023-10-22 16:26:10</t>
  </si>
  <si>
    <t>&amp;#13;&amp;#10;高级模板内容：&amp;#13;&amp;#10;投诉问题描述:用户&amp;#13;&amp;#10;业务名称::联通助理-智能应答5元（首月免费），5G加油包19元5GB（立即生效），云加速5G畅玩加油包(湖北)&amp;#13;&amp;#10;争议月份:2023年1月、2023年2月、2023年3月、2023年4月、2023年5月、2023年6月、2023年7月、2023年8月、2023年9月、2023年10月、2022年12月、2022年11月&amp;#13;&amp;#10;争议金额:503&amp;#13;&amp;#10;是否已经取消业务:是&amp;#13;&amp;#10;是否承诺退费:是&amp;#13;&amp;#10;用户要求:告知他办理渠道，怎么给他开通的，多扣的费用怎么处理，一线根据前期工单BL202310142039312206处理结果解释，用户不认可，要求我们2个小时给他回复&amp;#13;</t>
  </si>
  <si>
    <t>电话营销-开通争议：精英盛华，联通助理-智能应答5元（首月免费）AA。腾讯微信湖北宜昌市在线渠道，5G加油包19元5GB（立即生效）A，5G加油包19元5GB（立即生效）AA，湖北杭州翔羽线上业务代理(宜昌) ,云加速5G畅玩加油包(湖北)AA， 用户反映被动办理业务问题，经核实因费用问题为解释清楚导致，21.7-23.10月沃助理扣费140元，22.6-23.10月5G加油包扣费323元，23.9-10月云加速5G畅玩加油包(湖北)扣费40元，合计扣费503元，已与用户协商一致合计退费299元，24小时内退费到账，不可打印发票，满意</t>
  </si>
  <si>
    <t>BL202310211104261216</t>
  </si>
  <si>
    <t>2023-10-22 09:03:23</t>
  </si>
  <si>
    <t>22年Q3Q4重点客户用户要求取消：15元*12个月合约千兆提速包（湖北）请核实处理。18671760705</t>
  </si>
  <si>
    <t>电话营销-开通争议：拓见科技(深圳)有限公司武汉分公司(宜昌)，15元*12个月合约千兆提速包AA，经核实，于2023年3月过电话营销方式推荐客户办理，现联系客户解释不认可，出于服务角度，退还23.7-10月费用合计52.5元，24小时到账，此费用不可打印发票；用户订购产品名称5G时代-精英社科历史包，产品代码为90559，订购时间8月，取消时间为23年10月，20元/月，合计扣费3个月，累计产生费用合计60元：用户订购产品名称职场精英畅阅包，产品代码为90559，订购时间8月，取消时间为23年10月，15元/月，合计扣费3个月，累计产生费用合计45元订购方式为集团统一认证平台” 短信验证码，有二次确认过程，不存在订购违规现象。考虑用户使用感知，网站方已取消屏蔽并于三个工作日内退费105元到账，此费用不可抵扣往月欠费及打印发票，满意。</t>
  </si>
  <si>
    <t>TS202310221234062343</t>
  </si>
  <si>
    <t>谢非</t>
  </si>
  <si>
    <t>2023-10-22 14:36:33</t>
  </si>
  <si>
    <t>主办单位：湖北&amp;#10;客户类别：星级客户&amp;#10;10010是否打通：否&amp;#10;是否二次致电10015：是&amp;#10;是否联系：否&amp;#10;升级倾向：&amp;#10;号码归属省：湖北&amp;#10;SVIP等级：&amp;#10;1.问题类型:;&amp;#10;2.投诉类型:其他问题;&amp;#10;3.营业厅地址:;&amp;#10;4.位置信息:;&amp;#10;5.位置发生地:;&amp;#10;6.投诉内容:我需要取消腾讯王卡套餐、资费太贵不符合正常水平、但没有入口去取消修改。</t>
  </si>
  <si>
    <t>TS202310221057120433</t>
  </si>
  <si>
    <t>陈祥玉</t>
  </si>
  <si>
    <t>2023-10-22 17:12:20</t>
  </si>
  <si>
    <t>&amp;#13;&amp;#10;高级模板内容：&amp;#13;&amp;#10;投诉问题描述:用户称自己的卡每月可以领取一个会员，自己想要领取其中的爱奇艺会员，但是一直无法领取&amp;#13;&amp;#10;操作渠道:联通APP&amp;#13;&amp;#10;参加活动（套餐）名称:/&amp;#13;&amp;#10;页面提示:/&amp;#13;&amp;#10;用户要求:已建议用户领取其他的相应会员，但用户不认可，称其只想领取爱奇艺的，要求我处协助为其领取&amp;#13;</t>
  </si>
  <si>
    <t>电子渠道：客户反映手厅电子卷无法领取影视会员，核实活动有名额限制，领取完了就没有了，考虑客户感知，申请赠送10元话费，24小时内到账，此费用无法抵扣往月欠费且不可打印发票，满意。</t>
  </si>
  <si>
    <t>TS202310211047431225</t>
  </si>
  <si>
    <t>刘永浩</t>
  </si>
  <si>
    <t>2023-10-22 10:58:21</t>
  </si>
  <si>
    <t>:eSIM有信息(有附卡）&amp;#13;&amp;#10;:附卡欠费停机但主卡状态正常&amp;#13;&amp;#10;:&amp;#13;&amp;#10;&amp;#13;&amp;#10;高级模板内容：&amp;#13;&amp;#10;投诉问题描述:用户称esim显示故障&amp;#13;&amp;#10;用户类型:独立号码&amp;#13;&amp;#10;开始时间:2023-10-19&amp;#13;&amp;#10;手表品牌:苹果&amp;#13;</t>
  </si>
  <si>
    <t>电子渠道：用户反映15672532771好卡显示故障，经核实现客户已前往营业厅进行换卡，现号卡功能正常，满意</t>
  </si>
  <si>
    <t>TS202310111323170505</t>
  </si>
  <si>
    <t>2023-10-22 14:54:29</t>
  </si>
  <si>
    <t>&amp;#13;&amp;#10;高级模板内容：&amp;#13;&amp;#10;投诉问题描述:详见；TS202310081002561178户来电反映对下单成功但没有审核通过不认可&amp;#13;&amp;#10;渠道名称:中国联通APP&amp;#13;&amp;#10;办理业务名称:选号购买&amp;#13;&amp;#10;页面提示:处理中&amp;#13;&amp;#10;用户要求:前期处理结果：您反映单成功但没有审核通过，经核实30天内有证件+联电+地址均相同的重复单，订单无法配送，已告知您，您知晓&amp;#13;&amp;#10;用户再次来电对于前期处理结果不认可，并且昨天也没有接到电话，要求处理人员再次联系核实加急处理，谢谢&amp;#13;</t>
  </si>
  <si>
    <t>电子渠道：用户反映单成功但没有审核通过，经核实30天内有证件+联电+地址均相同的重复单，订单无法配送，已解释，用户知晓，满意</t>
  </si>
  <si>
    <t>TS202310211156320245</t>
  </si>
  <si>
    <t>陈秦祥</t>
  </si>
  <si>
    <t>2023-10-22 10:06:14</t>
  </si>
  <si>
    <t>:其他报错&amp;#13;&amp;#10;:&amp;#13;&amp;#10;用户来电反映在中国联通APP上面订购一号双终端虚拟号，系统显示开通成功，但用户查询一直在审核中没有下卡，也没有查询到一号双终端的信息，想取消订单也无法取消，请后台核实处理，谢谢</t>
  </si>
  <si>
    <t>电子渠道：用户反映在中国联通APP上面订购一号双终端虚拟号，经核实并未查到该业务订购成功，考虑到用户使用感知为用户申请10元费用，24小时内到账，此费用不可打印发票，沟通后建议用户前往自营厅协助处理，满意</t>
  </si>
  <si>
    <t>TS202310220922061143</t>
  </si>
  <si>
    <t>尤方敏</t>
  </si>
  <si>
    <t>2023-10-22 10:54:36</t>
  </si>
  <si>
    <t>主办单位：湖北&amp;#10;客户类别：首次投诉&amp;#10;10010是否打通：否&amp;#10;是否二次致电10015：是&amp;#10;是否联系：否&amp;#10;升级倾向：&amp;#10;号码归属省：湖北&amp;#10;SVIP等级：&amp;#10;1.问题类型:;&amp;#10;2.投诉类型:其他问题;&amp;#10;3.营业厅地址:;&amp;#10;4.位置信息:;&amp;#10;5.位置发生地:;&amp;#10;6.投诉内容:昨晚登中国联通查余额，验证码一直发不到手机上。以为是欠费停机冲了250还是不行，今天早上才收到昨晚的验证码。看了话费流量余额我也有很多，为什么昨晚流量突然没有了连打电话也不行！所以现在我要退回我充的250元和跟我说明为什么昨晚突然流量没有验证码迟迟收不到！！</t>
  </si>
  <si>
    <t>其他①客户投诉产生的原因：客户反映交纳话费问题。								&amp;#10;②客户投诉问题核查情况及解决方案：收到贵部转办后，我司立即组织调查。经核实，联系客户表示已能正常使用，已告知用户交纳费用无法清退，考虑客户感知，申请赠送10元话费，24小时内到账，此费用无法抵扣往月欠费且不可打印发票，满意。								&amp;#10;③客户问题满意度：满意。								&amp;#10;④回单人:宜昌客服王晓玉；联系电话：07176921001。</t>
  </si>
  <si>
    <t>TS202310211353062226</t>
  </si>
  <si>
    <t>郭静</t>
  </si>
  <si>
    <t>2023-10-22 17:42:23</t>
  </si>
  <si>
    <t>&amp;#13;&amp;#10;高级模板内容：&amp;#13;&amp;#10;投诉问题描述:用户称自己在App积分商城的订单无法取消点击售后没有反应要求我方帮忙取消&amp;#13;&amp;#10;渠道名称:中国联通APP&amp;#13;&amp;#10;办理业务名称:积分商城&amp;#13;&amp;#10;页面提示:/&amp;#13;&amp;#10;用户要求:用户称自己在App积分商城的订单无法取消点击售后没有反应要求我方帮忙取消&amp;#13;</t>
  </si>
  <si>
    <t>经核实，合作商告知，厂家为其申请拦截，拦截成功后款项原路退回周期为1-3个工作日，如果拦截不成功，建议用户拒收，待礼品退回后为其退款，请10010协助告知用户。</t>
  </si>
  <si>
    <t>ZX202310221617350122</t>
  </si>
  <si>
    <t>郭翠萍</t>
  </si>
  <si>
    <t>2023-10-22 16:50:17</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</si>
  <si>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不能接收&amp;#13;&amp;#10;:无任何记录&amp;#13;&amp;#10;:不认可&amp;#13;&amp;#10;&amp;#13;&amp;#10;对前期处理结果不认同，问题未解决，要求解决详见工单流水号:ZX202310221527252246&amp;#13;</t>
  </si>
  <si>
    <t>ZX202310221527252246</t>
  </si>
  <si>
    <t>2023-10-22 16:06:15</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</si>
  <si>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不能接收&amp;#13;&amp;#10;:接收延迟&amp;#13;&amp;#10;:不认可&amp;#13;&amp;#10;:收不任何短信，自己现在紧急需要验证码，要求尽快处理自己的问题并回复&amp;#13;</t>
  </si>
  <si>
    <t>ZX202310201624230469</t>
  </si>
  <si>
    <t>周倩茜</t>
  </si>
  <si>
    <t>2023-10-22 09:08:52</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</si>
  <si>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不能接收&amp;#13;&amp;#10;:无任何记录&amp;#13;&amp;#10;:不认可&amp;#13;&amp;#10;:用户表述发送短信无法接收，12:30,发送的发票链接，中国石油发送的，请核实回复&amp;#13;</t>
  </si>
  <si>
    <t>终端使用：用户反映*中国石油发送的开票信息受不到，经核实号码短信功能属正常，建议用户持续观察使用，用户知晓</t>
  </si>
  <si>
    <t>ZX202310211655160714</t>
  </si>
  <si>
    <t>冯斌</t>
  </si>
  <si>
    <t>2023-10-22 17:19:13</t>
  </si>
  <si>
    <t>22年Q3Q4重点客户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不能接收&amp;#13;&amp;#10;:接收延迟&amp;#13;&amp;#10;:不认可&amp;#13;&amp;#10;:&amp;#13;&amp;#10;用户来电反映接收不到银行验证码，且用户已核实验证码下发成功，一线无法进入短消息统一报表系统，麻烦核实尽快处理，谢谢</t>
  </si>
  <si>
    <t>终端使用：用户反映收不到银行验证码，经核实该号码短信功能正常，已告知用户继续观察使用，用户知晓。</t>
  </si>
  <si>
    <t>GZ202310221947410746</t>
  </si>
  <si>
    <t>071704076825</t>
  </si>
  <si>
    <t>柯依俊</t>
  </si>
  <si>
    <t>2023-10-22 20:49:30</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</si>
  <si>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MODEM故障&amp;#10;&amp;#10;装机地址：湖北省宜昌市枝江市仙女镇烟墩包村烟墩包村电子信息产业园A6栋1单元1层204号</t>
  </si>
  <si>
    <t>GZ202310221946080724</t>
  </si>
  <si>
    <t>071700219673</t>
  </si>
  <si>
    <t>徐梦阳</t>
  </si>
  <si>
    <t>2023-10-22 20:24:49</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</si>
  <si>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宜都市陆城街道五宜大道天赐龙庭小区5栋1单元19层1901</t>
  </si>
  <si>
    <t>GZ202310221713102103</t>
  </si>
  <si>
    <t>071700802772</t>
  </si>
  <si>
    <t>陈欧</t>
  </si>
  <si>
    <t>2023-10-22 19:12:52</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</si>
  <si>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光信号红灯，宽带无法上网，请处理。</t>
  </si>
  <si>
    <t>GZ202310221707242057</t>
  </si>
  <si>
    <t>071703692974</t>
  </si>
  <si>
    <t>黎长亮</t>
  </si>
  <si>
    <t>2023-10-22 18:48:12</t>
  </si>
  <si>
    <t>一键诊断过程：&amp;#10;宽带是否有欠费及账号是否异常:CBSS状态正常，AAA状态异常&amp;#10;宽带是否有群体故障告警:无异常&amp;#10;线路是否正常:无异常&amp;#10;光猫是否正常:后台状态异常&amp;#10;上网速度检测:光猫收发光功率异常&amp;#10;设备收发光功率是否异常:无异常&amp;#10;&amp;#10;故障描述：&amp;#10;101004光猫断电离线&amp;#10;&amp;#10;装机地址：湖北省宜昌市宜都市陆城街道办事处红春社区纺织路小区纺织路93号1栋1单元1层101户</t>
  </si>
  <si>
    <t>GZ202310221539241385</t>
  </si>
  <si>
    <t>071701068505</t>
  </si>
  <si>
    <t>翁红霞</t>
  </si>
  <si>
    <t>2023-10-22 18:38:32</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</si>
  <si>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西陵区西陵街道土城路社区土城路居委会片区绿萝路57号1栋1单元2楼202</t>
  </si>
  <si>
    <t>GZ202310221444230954</t>
  </si>
  <si>
    <t>2023-10-22 14:59:27</t>
  </si>
  <si>
    <t>用户来电反映联通的线路压在了庄稼地里面要求安排工作人员处理地址：湖北省宜昌市刘家冲村9组&amp;#13;</t>
  </si>
  <si>
    <t>GZ202310221440020907</t>
  </si>
  <si>
    <t>071700301783</t>
  </si>
  <si>
    <t>雷鸣</t>
  </si>
  <si>
    <t>2023-10-22 16:16:10</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</si>
  <si>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夷陵区东城城乡统筹发展试验区绿洲社区发展大道117号恒大书香府4栋1单元30楼3001</t>
  </si>
  <si>
    <t>GZ202310221407390667</t>
  </si>
  <si>
    <t>071700009867</t>
  </si>
  <si>
    <t>宜昌市商业银行环东支行</t>
  </si>
  <si>
    <t>2023-10-22 18:01:52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</si>
  <si>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光猫红灯&amp;#13;</t>
  </si>
  <si>
    <t>GZ202310221339310428</t>
  </si>
  <si>
    <t>071701078210</t>
  </si>
  <si>
    <t>肖毅</t>
  </si>
  <si>
    <t>2023-10-22 14:27:32</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</si>
  <si>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MODEM故障&amp;#10;&amp;#10;装机地址：湖北省宜昌市西陵区云集街道桃花岭社区桃花岭社区康庄后路8号1栋2单元1楼101</t>
  </si>
  <si>
    <t>GZ202310221336310406</t>
  </si>
  <si>
    <t>071700846085</t>
  </si>
  <si>
    <t>2023-10-22 15:47:18</t>
  </si>
  <si>
    <t>#2022重保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湖北省宜昌市当阳市玉阳街道办事处新民村环城南路南郡天下小区5栋1单元501，iptv看不了，直播无法观看重启无效，网络正常，请处理回复</t>
  </si>
  <si>
    <t>GZ202310221303160155</t>
  </si>
  <si>
    <t>071700375583</t>
  </si>
  <si>
    <t>沈振文</t>
  </si>
  <si>
    <t>2023-10-22 14:55:19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</si>
  <si>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网速慢&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路由器能力不匹配;&amp;#13;&amp;#10;:&amp;#13;&amp;#10;用户表示宽带上网网速慢，严重影响正常使用，强烈要求师傅上门处理，请公司尽快处理并回复。&amp;#13;</t>
  </si>
  <si>
    <t>GZ202310221300510131</t>
  </si>
  <si>
    <t>071700100082</t>
  </si>
  <si>
    <t>李少华</t>
  </si>
  <si>
    <t>2023-10-22 18:28:31</t>
  </si>
  <si>
    <t>#2022重保客户##2022重保客户#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枝江市马家店街道熊家窑社区熊窑新村1栋周边</t>
  </si>
  <si>
    <t>GZ202310221244182481</t>
  </si>
  <si>
    <t>071700347335</t>
  </si>
  <si>
    <t>张盼盼</t>
  </si>
  <si>
    <t>2023-10-22 13:51:50</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</si>
  <si>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夷陵区小溪塔街道办事处兴安社区小溪塔老街9-1-1号周边</t>
  </si>
  <si>
    <t>GZ202310221218132223</t>
  </si>
  <si>
    <t>071703983062</t>
  </si>
  <si>
    <t>宜昌市好药师伍临路大药房</t>
  </si>
  <si>
    <t>2023-10-22 13:47:30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</si>
  <si>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光猫红灯，宽带无法上网，要求尽快处理。</t>
  </si>
  <si>
    <t>GZ202310221212242169</t>
  </si>
  <si>
    <t>071700036617</t>
  </si>
  <si>
    <t>王先锋</t>
  </si>
  <si>
    <t>2023-10-22 13:22:40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</si>
  <si>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光猫不亮灯，要求师傅上门维修&amp;#13;</t>
  </si>
  <si>
    <t>GZ202310221157342010</t>
  </si>
  <si>
    <t>071701018934</t>
  </si>
  <si>
    <t>2023-10-22 14:58:31</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</si>
  <si>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后台配置异常您所使用宽带后台配置异常;&amp;#13;&amp;#10;设备收发光功率是否异常:路由器能力不匹配;&amp;#13;&amp;#10;&amp;#13;&amp;#10;无法上网重启无效，请尽快处理&amp;#13;</t>
  </si>
  <si>
    <t>GZ202310221121501644</t>
  </si>
  <si>
    <t>071700448192</t>
  </si>
  <si>
    <t>邹书华</t>
  </si>
  <si>
    <t>2023-10-22 21:16:05</t>
  </si>
  <si>
    <t>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五峰县渔洋关镇东西路五峰渔洋关东西路片区FTTH153-2号周边</t>
  </si>
  <si>
    <t>GZ202310221106171482</t>
  </si>
  <si>
    <t>071700348162</t>
  </si>
  <si>
    <t>2023-10-22 16:50:35</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</si>
  <si>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夷陵区东城城乡统筹发展试验区梅子垭村发展大道万达广场11号管井2层209</t>
  </si>
  <si>
    <t>GZ202310221035361162</t>
  </si>
  <si>
    <t>071700353029</t>
  </si>
  <si>
    <t>梁军</t>
  </si>
  <si>
    <t>2023-10-22 19:10:04</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</si>
  <si>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路由器能力不匹配;&amp;#13;&amp;#10;:&amp;#13;&amp;#10;&amp;#13;&amp;#10;用户反馈网络不可用，无法操作，请尽快处理&amp;#13;</t>
  </si>
  <si>
    <t>GZ202310221029021090</t>
  </si>
  <si>
    <t>2023-10-22 12:00:43</t>
  </si>
  <si>
    <t>#断卡行动#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amp;#13;&amp;#10;高级模板内容：&amp;#13;&amp;#10;问题（现象）描述:宽带不能使用&amp;#13;&amp;#10;故障时间:2023-10-22&amp;#13;&amp;#10;服务状态是否正常:是&amp;#13;&amp;#10;设备灯显示:正常&amp;#13;&amp;#10;错误代码:无&amp;#13;&amp;#10;是否重启设备:已重启未恢复&amp;#13;&amp;#10;用户要求:尽快安排工作人员上门处理，联系本机。&amp;#13;</t>
  </si>
  <si>
    <t>GZ202310221021301022</t>
  </si>
  <si>
    <t>071700015801</t>
  </si>
  <si>
    <t>袁如意</t>
  </si>
  <si>
    <t>2023-10-22 13:16:49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</si>
  <si>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后台配置异常您所使用宽带后台配置异常,设备收光异常;&amp;#13;&amp;#10;设备收发光功率是否异常:无异常;&amp;#13;&amp;#10;:&amp;#13;&amp;#10;注册灯闪，无法上网，要求师傅尽快联系处理</t>
  </si>
  <si>
    <t>GZ202310220951090734</t>
  </si>
  <si>
    <t>071700911841</t>
  </si>
  <si>
    <t>李国平</t>
  </si>
  <si>
    <t>2023-10-22 14:02:54</t>
  </si>
  <si>
    <t>#2022重保客户#网络不稳定&amp;#10;装机地址：湖北省宜昌市远安县鸣凤镇解放社区凤德路24号畜牧花园宿舍1栋2单元7楼701</t>
  </si>
  <si>
    <t>GZ202310220937410591</t>
  </si>
  <si>
    <t>071700314954</t>
  </si>
  <si>
    <t>翟桂明</t>
  </si>
  <si>
    <t>2023-10-22 18:39:13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</si>
  <si>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amp;#13;&amp;#10;设备收发光功率是否异常:无异常;&amp;#13;&amp;#10;:宽带无法上网，光猫不亮灯，请处理并回复&amp;#13;</t>
  </si>
  <si>
    <t>GZ202310220917030441</t>
  </si>
  <si>
    <t>07176980157</t>
  </si>
  <si>
    <t>宜昌清能广源置业有限责任公司</t>
  </si>
  <si>
    <t>2023-10-22 11:15:05</t>
  </si>
  <si>
    <t>判断省分:湖北&amp;#13;&amp;#10;:传入参数&amp;#13;&amp;#10;是否本地本网用户:是&amp;#13;&amp;#10;是否停机:正常&amp;#13;&amp;#10;请到业务通知判断是否群障:否&amp;#13;&amp;#10;::&amp;#13;&amp;#10;表示固话在接听电话的时候，只有嘟嘟的声音，无法接听，从昨晚开始出现的，尽快安排师傅上门处理并回复</t>
  </si>
  <si>
    <t>GZ202310220916100431</t>
  </si>
  <si>
    <t>071700215477</t>
  </si>
  <si>
    <t>魏文涛</t>
  </si>
  <si>
    <t>2023-10-22 10:36:52</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</si>
  <si>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宜都市胜利路2号</t>
  </si>
  <si>
    <t>GZ202310220844160157</t>
  </si>
  <si>
    <t>071700112115</t>
  </si>
  <si>
    <t>2023-10-22 17:25:01</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</si>
  <si>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枝江市迎宾大道洛枝加油站片区加油站宿舍1单元5楼</t>
  </si>
  <si>
    <t>GZ202310220843400150</t>
  </si>
  <si>
    <t>071700327561</t>
  </si>
  <si>
    <t>2023-10-22 18:42:56</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</si>
  <si>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amp;#13;&amp;#10;设备收发光功率是否异常:路由器能力不匹配;&amp;#13;&amp;#10;:&amp;#13;</t>
  </si>
  <si>
    <t>GZ202310220841580137</t>
  </si>
  <si>
    <t>071700027654</t>
  </si>
  <si>
    <t>冯春</t>
  </si>
  <si>
    <t>2023-10-22 16:44:44</t>
  </si>
  <si>
    <t>#2022重保客户#一键诊断过程：&amp;#10;宽带是否有欠费及账号是否异常:无异常&amp;#10;宽带是否有群体故障告警:无异常&amp;#10;线路是否正常:无异常&amp;#10;光猫是否正常:无异常&amp;#10;上网速度检测:设备收光异常&amp;#10;设备收发光功率是否异常:无异常&amp;#10;&amp;#10;故障描述：&amp;#10;302002局方OLT设备收光功率异常。&amp;#10;&amp;#10;装机地址：湖北省宜昌市猇亭区虎牙街道虎牙社区虎牙村6组45号周边</t>
  </si>
  <si>
    <t>GZ202310220811592485</t>
  </si>
  <si>
    <t>071700012862</t>
  </si>
  <si>
    <t>马燕</t>
  </si>
  <si>
    <t>2023-10-22 11:18:47</t>
  </si>
  <si>
    <t>无法打开网页&amp;#10;装机地址：湖北省宜昌市西陵区宜昌联通CBSS项目专用CPE地址</t>
  </si>
  <si>
    <t>GZ202310220804542453</t>
  </si>
  <si>
    <t>071700261197</t>
  </si>
  <si>
    <t>尚田群</t>
  </si>
  <si>
    <t>2023-10-22 15:35:43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</si>
  <si>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18986814055&amp;#13;&amp;#10;071700261197&amp;#13;&amp;#10;湖北省宜昌市宜都市陆城街道办事处红春社区纺织路小区纺织路37号&amp;#13;&amp;#10;猫红灯，上午11点前请尽快联系18771857190维修&amp;#13;&amp;#10;&amp;#13;</t>
  </si>
  <si>
    <t>GZ202310220758442432</t>
  </si>
  <si>
    <t>071704154578</t>
  </si>
  <si>
    <t>李静阁</t>
  </si>
  <si>
    <t>2023-10-22 12:04:56</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</si>
  <si>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宜都市陆城街道办事处清江社区西正街小区水田坝3号熊渡电业宿舍1栋周边</t>
  </si>
  <si>
    <t>GZ202310212250322073</t>
  </si>
  <si>
    <t>071703308004</t>
  </si>
  <si>
    <t>姜念</t>
  </si>
  <si>
    <t>2023-10-22 10:15:21</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</si>
  <si>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伍家岗区宝塔河街道宝联社区夷陵花园夷陵大道264号1栋6单元5层501户</t>
  </si>
  <si>
    <t>GZ202310212143591772</t>
  </si>
  <si>
    <t>071700083046</t>
  </si>
  <si>
    <t>易军</t>
  </si>
  <si>
    <t>2023-10-22 19:12:11</t>
  </si>
  <si>
    <t>#2022重保客户#302001AAA/CBSS判断签约和配置不一样，配置速率低于签约带宽&amp;#10;&amp;#10;装机地址：湖北省宜昌市点军区五龙三路碧桂园一期A小区88栋1单元2楼201</t>
  </si>
  <si>
    <t>GZ202310212143581771</t>
  </si>
  <si>
    <t>071700310812</t>
  </si>
  <si>
    <t>郑艳</t>
  </si>
  <si>
    <t>2023-10-22 10:24:30</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</si>
  <si>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路由器能力不匹配;&amp;#13;&amp;#10;:&amp;#13;&amp;#10;宽带无法上网，上网很卡顿</t>
  </si>
  <si>
    <t>GZ202310212041571276</t>
  </si>
  <si>
    <t>071700331953</t>
  </si>
  <si>
    <t>何晓翠</t>
  </si>
  <si>
    <t>2023-10-22 18:27:58</t>
  </si>
  <si>
    <t>#2022重保客户#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光猫亮红灯&amp;#13;</t>
  </si>
  <si>
    <t>GZ202310212037281253</t>
  </si>
  <si>
    <t>071700328152</t>
  </si>
  <si>
    <t>余芳</t>
  </si>
  <si>
    <t>2023-10-22 09:06:10</t>
  </si>
  <si>
    <t>无法打开网页&amp;#10;装机地址：湖北省宜昌市夷陵区东城城乡统筹发展试验区郭家湾村东方大道万科理想城38栋1单元30楼3001</t>
  </si>
  <si>
    <t>GZ202310212029481178</t>
  </si>
  <si>
    <t>071700344530</t>
  </si>
  <si>
    <t>刘正权</t>
  </si>
  <si>
    <t>2023-10-22 15:44:49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</si>
  <si>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光信号红灯，请尽快处理并回复</t>
  </si>
  <si>
    <t>GZ202310212026321157</t>
  </si>
  <si>
    <t>071700838832</t>
  </si>
  <si>
    <t>2023-10-22 16:53:19</t>
  </si>
  <si>
    <t>#2022重保客户#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当阳市玉阳办事处友谊路望城村6组183号周边</t>
  </si>
  <si>
    <t>GZ202310212021461123</t>
  </si>
  <si>
    <t>071700397797</t>
  </si>
  <si>
    <t>郑小雨</t>
  </si>
  <si>
    <t>2023-10-22 11:36:02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</si>
  <si>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设备收光异常;&amp;#13;&amp;#10;设备收发光功率是否异常:无异常;&amp;#13;&amp;#10;:&amp;#13;&amp;#10;用户表示路由器无法使用，要求师傅上门调测，已告知可能会收费，用户认可</t>
  </si>
  <si>
    <t>GZ202310211930000708</t>
  </si>
  <si>
    <t>071700341937</t>
  </si>
  <si>
    <t>2023-10-22 13:30:46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</si>
  <si>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路由器能力不匹配;&amp;#13;&amp;#10;&amp;#13;&amp;#10;宽带在线，无法上网刷新无效，请尽快处理&amp;#13;</t>
  </si>
  <si>
    <t>GZ202310211927170683</t>
  </si>
  <si>
    <t>071700724768</t>
  </si>
  <si>
    <t>廖世勇</t>
  </si>
  <si>
    <t>2023-10-22 11:42:33</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</si>
  <si>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网速慢&amp;#10;&amp;#10;装机地址：湖北省宜昌市兴山县昭君镇陈家湾无线片区响滩村周边</t>
  </si>
  <si>
    <t>GZ202310211924230657</t>
  </si>
  <si>
    <t>071700307461</t>
  </si>
  <si>
    <t>汤丹</t>
  </si>
  <si>
    <t>2023-10-22 10:32:23</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</si>
  <si>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高级模板内容：&amp;#13;&amp;#10;问题（现象）描述:用户电视看不了&amp;#13;&amp;#10;故障时间:2023-10-21&amp;#13;&amp;#10;宽带是否安装IPTV:是&amp;#13;&amp;#10;宽带是否可正常上网:是&amp;#13;&amp;#10;是否重启设备:已重启未恢复&amp;#13;</t>
  </si>
  <si>
    <t>GZ202310211918390611</t>
  </si>
  <si>
    <t>071704528318</t>
  </si>
  <si>
    <t>石权</t>
  </si>
  <si>
    <t>2023-10-22 11:19:56</t>
  </si>
  <si>
    <t>IPTV内容不完整/无法使用&amp;#10;装机地址：湖北省宜昌市西陵区云集街道体育场路社区体育场路31号三峡职业技术学院校园专用地址</t>
  </si>
  <si>
    <t>GZ202310211917020591</t>
  </si>
  <si>
    <t>071700519143</t>
  </si>
  <si>
    <t>向玉婷</t>
  </si>
  <si>
    <t>2023-10-22 13:41:06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</si>
  <si>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后台配置异常您所使用宽带后台配置异常,光猫终端能力与签约速率不匹配;&amp;#13;&amp;#10;设备收发光功率是否异常:无异常;&amp;#13;&amp;#10;:&amp;#13;&amp;#10;&amp;#13;&amp;#10;高级模板内容：&amp;#13;&amp;#10;问题（现象）描述:用户来电反映宽带从（10月21日）开始（无法上网），错误代码（无），设备灯显示（红灯），已建议用户重启设备（已重启未恢复），用户要求尽快上门处理。装机地址（湖北省宜昌市长阳土家族自治县龙舟坪镇花坪社区龙舟大道清江阳光小区1栋1单元12层1204户）联系电话（18671601066）&amp;#13;&amp;#10;故障时间:2023-10-21&amp;#13;&amp;#10;服务状态是否正常:是&amp;#13;&amp;#10;设备灯显示:红灯&amp;#13;&amp;#10;错误代码:无&amp;#13;&amp;#10;是否重启设备:已重启未恢复&amp;#13;&amp;#10;装机地址:湖北省宜昌市长阳土家族自治县龙舟坪镇花坪社区龙舟大道清江阳光小区1栋1单元12层1204户&amp;#13;&amp;#10;用户要求:上门维修&amp;#13;</t>
  </si>
  <si>
    <t>GZ202310211906140500</t>
  </si>
  <si>
    <t>071703227876</t>
  </si>
  <si>
    <t>陈宗胜</t>
  </si>
  <si>
    <t>2023-10-22 16:10:27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</si>
  <si>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存在群体故障;&amp;#13;&amp;#10;线路是否正常:无异常;&amp;#13;&amp;#10;光猫是否正常:光猫断电/离线;&amp;#13;&amp;#10;上网速度检测:光猫收发光功率异常,设备收光异常;&amp;#13;&amp;#10;设备收发光功率是否异常:无异常;&amp;#13;&amp;#10;:&amp;#13;&amp;#10;湖北省宜昌市夷陵区鸦鹊岭镇东山村东山村五组，表示光猫红灯，重启多次无效，请处理回复</t>
  </si>
  <si>
    <t>GZ202310211901300464</t>
  </si>
  <si>
    <t>071701032616</t>
  </si>
  <si>
    <t>王念峡</t>
  </si>
  <si>
    <t>2023-10-22 10:00:58</t>
  </si>
  <si>
    <t>GZ202310211852180385</t>
  </si>
  <si>
    <t>071704532161</t>
  </si>
  <si>
    <t>肖立航</t>
  </si>
  <si>
    <t>2023-10-22 11:14:01</t>
  </si>
  <si>
    <t>客户使用手厅一键诊断功能进行宽带故障诊断，诊断结果：1、请致电10010客服热线，为您进一步核查。给您带来的不便，敬请谅解。，故障描述：宽带无法上网&amp;#10;装机地址：湖北省宜昌市西陵区云集街道体育场路社区体育场路31号三峡职业技术学院校园专用地址</t>
  </si>
  <si>
    <t>GZ202310211848410342</t>
  </si>
  <si>
    <t>故障工单（2021版）&gt;&gt;融合&gt;&gt;【网络使用】宽带网络&gt;&gt;突发故障--宽带网络故障</t>
  </si>
  <si>
    <t>071703378578</t>
  </si>
  <si>
    <t>2023-10-22 12:53:42</t>
  </si>
  <si>
    <t>【2022年上工信部测评重保用户】22年Q3Q4重点客户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群障或主干光缆异常】&amp;#13;&amp;#10;:不认可&amp;#13;&amp;#10;设置工单参数:&amp;#13;&amp;#10;&amp;#13;&amp;#10;宽带是否有欠费及账号是否异常:CBSS状态正常，AAA状态异常;&amp;#13;&amp;#10;宽带是否有群体故障告警:存在群体故障;&amp;#13;&amp;#10;线路是否正常:无异常;&amp;#13;&amp;#10;光猫是否正常:光猫断电/离线;&amp;#13;&amp;#10;上网速度检测:光猫收发光功率异常,设备收光异常,后台配置异常您所使用宽带后台配置异常;&amp;#13;&amp;#10;设备收发光功率是否异常:无异常;&amp;#13;&amp;#10;:&amp;#13;&amp;#10;&amp;#13;&amp;#10;高级模板内容：&amp;#13;&amp;#10;问题（现象）描述:用户来电反映家里的宽带无法上网，已向用户解释，存在集中故障，用户不认可，要求上报核实处理，谢谢&amp;#13;&amp;#10;故障时间:2023-10-21&amp;#13;&amp;#10;服务状态是否正常:是&amp;#13;&amp;#10;设备灯显示:正常&amp;#13;&amp;#10;错误代码:无&amp;#13;&amp;#10;是否重启设备:已重启未恢复&amp;#13;&amp;#10;装机地址:湖北省宜昌市夷陵区东城城乡统筹发展试验区郭家湾村东方大道万科理想城36栋1单元12楼1204&amp;#13;&amp;#10;用户要求:要求上报核实处理，谢谢&amp;#13;</t>
  </si>
  <si>
    <t>GZ202310211839300241</t>
  </si>
  <si>
    <t>071700240766</t>
  </si>
  <si>
    <t>汪庆林</t>
  </si>
  <si>
    <t>2023-10-22 19:15:08</t>
  </si>
  <si>
    <t>#2022重保客户##2022重保客户#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宜都市陆城镇纺织路小区二期朝阳小区3栋1单元3层301</t>
  </si>
  <si>
    <t>GZ202310211837440225</t>
  </si>
  <si>
    <t>071700077526</t>
  </si>
  <si>
    <t>林雪梅</t>
  </si>
  <si>
    <t>2023-10-22 09:30:33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</si>
  <si>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光信号红灯</t>
  </si>
  <si>
    <t>GZ202310211806512499</t>
  </si>
  <si>
    <t>071700326199</t>
  </si>
  <si>
    <t>赵婧婧</t>
  </si>
  <si>
    <t>2023-10-22 11:03:27</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</si>
  <si>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MODEM故障&amp;#10;&amp;#10;装机地址：湖北省宜昌市夷陵区东城城乡统筹发展试验区鄢家河村鄢家河村学畔小区6组133号</t>
  </si>
  <si>
    <t>GZ202310211800472441</t>
  </si>
  <si>
    <t>071700048443</t>
  </si>
  <si>
    <t>宋佳伦</t>
  </si>
  <si>
    <t>2023-10-22 09:02:44</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</si>
  <si>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东山开发区发展大道29号四季花园11栋2单元10楼1004</t>
  </si>
  <si>
    <t>GZ202310211735302208</t>
  </si>
  <si>
    <t>071700347939</t>
  </si>
  <si>
    <t>朱明敏</t>
  </si>
  <si>
    <t>2023-10-22 09:00:11</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</si>
  <si>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夷陵区东城城乡统筹发展试验区郭家湾村东方大道万科理想城40栋1单元10楼1003</t>
  </si>
  <si>
    <t>GZ202310211735102204</t>
  </si>
  <si>
    <t>071700082870</t>
  </si>
  <si>
    <t>罗小放</t>
  </si>
  <si>
    <t>2023-10-22 16:37:34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</si>
  <si>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网速慢&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路由器能力不匹配;&amp;#13;&amp;#10;:&amp;#13;&amp;#10;用户反映使用的还是百兆光猫，导致网速很慢，要求师傅带新设备上门更换（已告知用户宜昌：1年保修期内免费更换，保修期外更换新设备收取100元/台调测费。用户表示知晓）</t>
  </si>
  <si>
    <t>GZ202310211735022203</t>
  </si>
  <si>
    <t>071704091446</t>
  </si>
  <si>
    <t>严尊龙</t>
  </si>
  <si>
    <t>2023-10-22 10:05:52</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</si>
  <si>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光猫红灯，不能上网，要求师傅尽快上门处理。</t>
  </si>
  <si>
    <t>GZ202310211732562188</t>
  </si>
  <si>
    <t>071700252596</t>
  </si>
  <si>
    <t>孙泽杏</t>
  </si>
  <si>
    <t>2023-10-22 12:07:32</t>
  </si>
  <si>
    <t>071700252596命中精准预判服务场景:[65岁以上老人]&amp;#13;&amp;#10;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amp;#13;&amp;#10;用户反馈网络不可用，重启设备无效，后台刷新无效，请尽快处理</t>
  </si>
  <si>
    <t>GZ202310211656241895</t>
  </si>
  <si>
    <t>071700020594</t>
  </si>
  <si>
    <t>2023-10-22 19:02:02</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</si>
  <si>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路由器能力不匹配;&amp;#13;&amp;#10;:&amp;#13;&amp;#10;&amp;#13;&amp;#10;高级模板内容：&amp;#13;&amp;#10;问题（现象）描述:无法上网&amp;#13;&amp;#10;故障时间:2023-10-21&amp;#13;&amp;#10;服务状态是否正常:否&amp;#13;&amp;#10;设备灯显示:红灯&amp;#13;&amp;#10;错误代码:无&amp;#13;&amp;#10;是否重启设备:已重启未恢复&amp;#13;&amp;#10;装机地址:湖北省宜昌市伍家岗区宝塔河街道办合益路社区化纤厂宿舍1栋1单元5楼501&amp;#13;&amp;#10;用户要求:尽快处理&amp;#13;</t>
  </si>
  <si>
    <t>GZ202310211620291628</t>
  </si>
  <si>
    <t>071700032093</t>
  </si>
  <si>
    <t>张正淑</t>
  </si>
  <si>
    <t>2023-10-22 15:53:02</t>
  </si>
  <si>
    <t>071700032093命中精准预判服务场景:[65岁以上老人]&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iptv无法观看，错误代码0000，请处理</t>
  </si>
  <si>
    <t>GZ202310211616171593</t>
  </si>
  <si>
    <t>071701006983</t>
  </si>
  <si>
    <t>谭金山</t>
  </si>
  <si>
    <t>2023-10-22 18:31:15</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</si>
  <si>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点军区点军街道办塘上村五龙路塘上龙悦12栋1单元24层2402</t>
  </si>
  <si>
    <t>GZ202310211403530603</t>
  </si>
  <si>
    <t>071700347181</t>
  </si>
  <si>
    <t>牟异华</t>
  </si>
  <si>
    <t>2023-10-22 09:29:43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</si>
  <si>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光猫终端能力与签约速率不匹配;&amp;#13;&amp;#10;设备收发光功率是否异常:无异常;&amp;#13;&amp;#10;:&amp;#13;&amp;#10;用户表示宽带无法使用，光猫闪红灯，请公司尽快处理并回复</t>
  </si>
  <si>
    <t>GZ202310211335370359</t>
  </si>
  <si>
    <t>071704080320</t>
  </si>
  <si>
    <t>罗晓城</t>
  </si>
  <si>
    <t>2023-10-22 09:29:10</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</si>
  <si>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夷陵区东城城乡统筹发展试验区郭家湾村东方大道万科理想城40栋1单元8楼801</t>
  </si>
  <si>
    <t>GZ202310211325100263</t>
  </si>
  <si>
    <t>071700301132</t>
  </si>
  <si>
    <t>付荣强</t>
  </si>
  <si>
    <t>2023-10-22 09:20:27</t>
  </si>
  <si>
    <t>#2022重保客户##2022重保客户#无法打开网页&amp;#10;装机地址：湖北省宜昌市夷陵区东城城乡统筹发展试验区郭家湾村东方大道万科理想城38栋1单元30楼3004</t>
  </si>
  <si>
    <t>GZ202310211324130258</t>
  </si>
  <si>
    <t>2023-10-22 09:27:30</t>
  </si>
  <si>
    <t>网络不稳定，连接不上，一时能用，一时不能用&amp;#10;装机地址：湖北省宜昌市夷陵区东城城乡统筹发展试验区郭家湾村东方大道万科理想城37栋1单元29楼2902</t>
  </si>
  <si>
    <t>GZ202310211307230104</t>
  </si>
  <si>
    <t>071703318689</t>
  </si>
  <si>
    <t>关羽</t>
  </si>
  <si>
    <t>2023-10-22 09:28:04</t>
  </si>
  <si>
    <t>没有网络连接，光猫左下角注册、光信号、上网指示灯闪红灯，电源、1-前兆绿灯常亮&amp;#10;装机地址：湖北省宜昌市夷陵区东城城乡统筹发展试验区锦湖社区东方大道万科理想城34栋1单元24楼2401</t>
  </si>
  <si>
    <t>GZ202310210836282452</t>
  </si>
  <si>
    <t>071700614017</t>
  </si>
  <si>
    <t>刘腊英</t>
  </si>
  <si>
    <t>2023-10-22 15:26:37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</si>
  <si>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光猫终端能力与签约速率不匹配;&amp;#13;&amp;#10;设备收发光功率是否异常:路由器能力不匹配;&amp;#13;&amp;#10;:&amp;#13;&amp;#10;家里有路由器无法连接，强烈要求师傅上门检修</t>
  </si>
  <si>
    <t>GZ202310202035400970</t>
  </si>
  <si>
    <t>071704429366</t>
  </si>
  <si>
    <t>喻言</t>
  </si>
  <si>
    <t>2023-10-22 09:41:57</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</si>
  <si>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西陵区大学路8号三峡大学(无资源)校园网</t>
  </si>
  <si>
    <t>GZ202310202017530805</t>
  </si>
  <si>
    <t>071703379418</t>
  </si>
  <si>
    <t>高翔</t>
  </si>
  <si>
    <t>2023-10-22 08:14:13</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</si>
  <si>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夷陵区小溪塔街道官庄村官庄村三组98号周边</t>
  </si>
  <si>
    <t>GZ202310201945510511</t>
  </si>
  <si>
    <t>071700521878</t>
  </si>
  <si>
    <t>柳家益</t>
  </si>
  <si>
    <t>2023-10-22 11:55:14</t>
  </si>
  <si>
    <t>#2022重保客户#IPTV内容不完整/无法使用&amp;#10;错误代码0025&amp;#10;装机地址：湖北省宜昌市长阳土家族自治县磨市镇马鞍山村兴工路马鞍山村马磨河水库32号周边</t>
  </si>
  <si>
    <t>GZ202310201942380468</t>
  </si>
  <si>
    <t>071700346745</t>
  </si>
  <si>
    <t>聂君高</t>
  </si>
  <si>
    <t>2023-10-22 16:45:44</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</si>
  <si>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网速慢&amp;#10;&amp;#10;装机地址：湖北省宜昌市夷陵区夷陵雾渡河营服中心4G-CPE项目新号码池</t>
  </si>
  <si>
    <t>TS202310202045232320</t>
  </si>
  <si>
    <t>2023-10-22 16:43:10</t>
  </si>
  <si>
    <t>主办单位：湖北&amp;#10;客户类别：首次投诉&amp;#10;10010是否打通：否&amp;#10;是否二次致电10015：是&amp;#10;是否联系：否&amp;#10;升级倾向：&amp;#10;号码归属省：湖北&amp;#10;SVIP等级：&amp;#10;1.问题类型:宽带;&amp;#10;2.投诉类型:宽带网络问题;&amp;#10;3.营业厅地址:;&amp;#10;4.位置信息:;&amp;#10;5.位置发生地:;&amp;#10;6.投诉内容:我刚装宽带第二天游戏都上不去网页也卡顿&amp;#10;7.故障详情:&amp;#10;	故障现象:宽带无法上网&amp;#10;	故障发生时间:2023-10-2020:44&amp;#10;	光猫上的LOS灯是否常亮红灯:否&amp;#10;	是否存在线路损坏情况:否</t>
  </si>
  <si>
    <t>固网通信质量：①客户投诉产生的原因：宽带网速问题。 &amp;#10;②客户投诉问题核查情况及解决方案：收到贵部转办后，我司立即组织调查。经核实已发区域负责人协助处理，沟通后现网络已恢复。我司2023-10-21 11:43:49联系客户解释。&amp;#10;③客户问题满意度：一般。 &amp;#10;④回单人：田群、联系方式：07176921001</t>
  </si>
  <si>
    <t>TS202310211024430735</t>
  </si>
  <si>
    <t>2023-10-22 16:42:39</t>
  </si>
  <si>
    <t>主办单位：湖北&amp;#10;客户类别：首次投诉&amp;#10;10010是否打通：否&amp;#10;是否二次致电10015：是&amp;#10;是否联系：否&amp;#10;升级倾向：&amp;#10;号码归属省：湖北&amp;#10;SVIP等级：&amp;#10;1.问题类型:宽带;&amp;#10;2.投诉类型:宽带网络问题;&amp;#10;3.营业厅地址:;&amp;#10;4.位置信息:;&amp;#10;5.位置发生地:;&amp;#10;6.投诉内容:刚办的宽带游戏打不开&amp;#10;7.故障详情:&amp;#10;	故障现象:宽带无法上网&amp;#10;	故障发生时间:2023-10-2110:23&amp;#10;	光猫上的LOS灯是否常亮红灯:否&amp;#10;	是否存在线路损坏情况:否</t>
  </si>
  <si>
    <t>固网通信质量：①客户投诉产生的原因：宽带网速问题。 ②客户投诉问题核查情况及解决方案：收到贵部转办后，我司立即组织调查。经核实已发区域负责人协助处理，上门检测用户网络正常，电脑英雄联盟登入不上，处理已恢复，我司2023-10-21 11:43:49联系客户解释。 ③客户问题满意度：一般。 ④回单人：田群、联系方式：07176921001</t>
  </si>
  <si>
    <t>TS202310202122050209</t>
  </si>
  <si>
    <t>孙兴芝</t>
  </si>
  <si>
    <t>2023-10-22 16:15:36</t>
  </si>
  <si>
    <t>主办单位：湖北&amp;#10;客户类别：普通客户&amp;#10;10010是否打通：否&amp;#10;是否二次致电10015：是&amp;#10;是否联系：否&amp;#10;升级倾向：&amp;#10;号码归属省：湖北&amp;#10;SVIP等级：&amp;#10;1.问题类型:IPTV;&amp;#10;2.投诉类型:宽带网络问题;&amp;#10;3.营业厅地址:;&amp;#10;4.位置信息:;&amp;#10;5.位置发生地:;&amp;#10;6.投诉内容:我家（宜昌市伍家岗区中南福邸3&amp;mdash;1103）开通的1000M网络宽带电视太卡顿&amp;#10;7.故障详情:&amp;#10;	故障现象:IPTV播放卡顿&amp;#10;	故障发生时间:2023-10-2021:00</t>
  </si>
  <si>
    <t>固网质量①客户投诉产生的原因：客户反映IPTV卡顿问题&amp;#10;②客户投诉问题核查情况及解决方案：收到贵部转办后，我司立即组织调查。经核实，客户反映IPTV看电视卡顿 已反馈至固网，预计48小时内上门处理，用户认可，满意。&amp;#10;③客户问题满意度：我司于2023-10-21 11:42:10联系客户满意。&amp;#10;④回单人:程李晶；联系电话：07176921001</t>
  </si>
  <si>
    <t>GZ202310201521490834</t>
  </si>
  <si>
    <t>071703597719</t>
  </si>
  <si>
    <t>聂金虎</t>
  </si>
  <si>
    <t>2023-10-22 10:34:50</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</si>
  <si>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秭归县水田坝乡兴合村望砫村5组23号周边</t>
  </si>
  <si>
    <t>GZ202310192212331993</t>
  </si>
  <si>
    <t>071703144474</t>
  </si>
  <si>
    <t>许赢丹</t>
  </si>
  <si>
    <t>2023-10-22 15:21:41</t>
  </si>
  <si>
    <t>GZ202310191918380844</t>
  </si>
  <si>
    <t>071703357313</t>
  </si>
  <si>
    <t>2023-10-22 15:14:43</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</si>
  <si>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宜都市聂家河镇邓家桥村邓家桥村4组46号周边</t>
  </si>
  <si>
    <t>GZ202310191620311882</t>
  </si>
  <si>
    <t>071704529204</t>
  </si>
  <si>
    <t>华汉力</t>
  </si>
  <si>
    <t>2023-10-22 15:18:50</t>
  </si>
  <si>
    <t>用户来电反映宽带071704529204从2023年10月19日开始无法上网，故障地址湖北省宜昌市西陵区云集街道体育场路社区体育场路31号三峡职业技术学院校园专用地址，联系电话15572708589，请处理，谢谢！</t>
  </si>
  <si>
    <t>GZ202310181822251325</t>
  </si>
  <si>
    <t>071700204438</t>
  </si>
  <si>
    <t>刘统全</t>
  </si>
  <si>
    <t>2023-10-22 15:15:22</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</si>
  <si>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网速慢&amp;#10;&amp;#10;装机地址：湖北省宜昌市宜都市聂家河镇邓家桥村邓家桥村4组82号周边</t>
  </si>
  <si>
    <t>铜线/网线故障</t>
  </si>
  <si>
    <t>GZ202310181213561421</t>
  </si>
  <si>
    <t>2023-10-22 15:17:26</t>
  </si>
  <si>
    <t>GZ202310172059421130</t>
  </si>
  <si>
    <t>071700016519</t>
  </si>
  <si>
    <t>胡永益</t>
  </si>
  <si>
    <t>2023-10-22 15:12:00</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</si>
  <si>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宜都市聂家河镇邓家桥村邓家桥村4组56号周边</t>
  </si>
  <si>
    <t>GZ202310161252190525</t>
  </si>
  <si>
    <t>071703696771</t>
  </si>
  <si>
    <t>彭艳菊</t>
  </si>
  <si>
    <t>2023-10-22 14:46:01</t>
  </si>
  <si>
    <t>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amp;#13;&amp;#10;用户反馈网络不可用，重启设备无效，后台刷新无效，请尽快处理&amp;#13;</t>
  </si>
  <si>
    <t>GZ202310151055552114</t>
  </si>
  <si>
    <t>071700602439</t>
  </si>
  <si>
    <t>张玉华</t>
  </si>
  <si>
    <t>2023-10-22 14:29:13</t>
  </si>
  <si>
    <t>#2022重保客户#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秭归县茅坪镇公路段小区西楚路237-240号1层</t>
  </si>
  <si>
    <t>ZX202310221049350449</t>
  </si>
  <si>
    <t>蒋波</t>
  </si>
  <si>
    <t>2023-10-22 14:12:12</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</si>
  <si>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来电反映自己15629388113局方停机，不方便去营业厅处理。请携出处理。&amp;#13;&amp;#10;用户状态为:局方停机&amp;#13;&amp;#10;停机原因:集团鹰眼监测诈骗停机（异常换机）&amp;#13;&amp;#10;前台是否按流程解释:是&amp;#13;&amp;#10;用户要求:用户要求线上解决&amp;#13;&amp;#10;第二联系电话:18671731011&amp;#13;</t>
  </si>
  <si>
    <t>ZX202310220935062477</t>
  </si>
  <si>
    <t>熊泽议</t>
  </si>
  <si>
    <t>2023-10-22 14:03:23</t>
  </si>
  <si>
    <t>:下一步&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局方半停&amp;#13;&amp;#10;用户状态为:局方半停&amp;#13;&amp;#10;停机原因:按市场部要求全省统一断卡&amp;#13;&amp;#10;前台是否按流程解释:是&amp;#13;&amp;#10;用户要求:用户要求线上复机&amp;#13;&amp;#10;第二联系电话:17360684755&amp;#13;</t>
  </si>
  <si>
    <t>ZX202310220947440044</t>
  </si>
  <si>
    <t>陈幼飞</t>
  </si>
  <si>
    <t>2023-10-22 17:05:04</t>
  </si>
  <si>
    <t>:下一步&amp;#13;&amp;#10;判断省分:湖北&amp;#13;&amp;#10;node_134:&amp;#13;&amp;#10;获取入参:&amp;#13;&amp;#10;node_180:&amp;#13;&amp;#10;判断局方停机状态:&amp;#13;&amp;#10;:&amp;#13;&amp;#10;node_223::其他&amp;#13;&amp;#10;:无&amp;#13;&amp;#10;:大于30天&amp;#13;&amp;#10;:不认可&amp;#13;&amp;#10;:&amp;#13;&amp;#10;&amp;#13;&amp;#10;高级模板内容：&amp;#13;&amp;#10;投诉问题描述:号卡被关停不能使用，人在异地&amp;#13;&amp;#10;用户状态为:局方半停&amp;#13;&amp;#10;停机原因:本地异常号卡语音半停（机主停机之日起30天内在中国联通APP进行自助复通，如逾期需前往营业厅办理，原则复机一次）&amp;#13;&amp;#10;前台是否按流程解释:是&amp;#13;&amp;#10;用户要求:开机&amp;#13;&amp;#10;第二联系电话:13486611769&amp;#13;</t>
  </si>
  <si>
    <t>号码关停：本地异常号卡语音半停AA。已请客户回传以下资料：身份证正、反面照，手持证件正面照及开机承诺函至13032700872微信号，审核通过后办理开机。如该号码再次被举报则永久关停，客户知晓。</t>
  </si>
  <si>
    <t>ZX202310211418552020</t>
  </si>
  <si>
    <t>李清松</t>
  </si>
  <si>
    <t>2023-10-22 16:59:27</t>
  </si>
  <si>
    <t>:下一步&amp;#13;&amp;#10;判断省分:湖北&amp;#13;&amp;#10;node_134:&amp;#13;&amp;#10;获取入参:&amp;#13;&amp;#10;node_180:&amp;#13;&amp;#10;判断局方停机状态:&amp;#13;&amp;#10;:&amp;#13;&amp;#10;node_223::其他&amp;#13;&amp;#10;:无&amp;#13;&amp;#10;:大于30天&amp;#13;&amp;#10;:不认可&amp;#13;&amp;#10;:&amp;#13;&amp;#10;&amp;#13;&amp;#10;高级模板内容：&amp;#13;&amp;#10;投诉问题描述:用户反映自己号码被关停，APP提示超过复机时间，请协助处理&amp;#13;&amp;#10;用户状态为:局方半停&amp;#13;&amp;#10;停机原因:本地异常号卡语音半停（机主停机之日起30天内在中国联通APP进行自助复通，如逾期需前往营业厅办理，原则复机一次）&amp;#13;&amp;#10;前台是否按流程解释:否&amp;#13;&amp;#10;用户要求:要求线上处理&amp;#13;&amp;#10;第二联系电话:15615949807&amp;#13;</t>
  </si>
  <si>
    <t>ZX202310211633520544</t>
  </si>
  <si>
    <t>2023-10-22 14:05:07</t>
  </si>
  <si>
    <t>:下一步&amp;#13;&amp;#10;判断省分:湖北&amp;#13;&amp;#10;node_134:&amp;#13;&amp;#10;获取入参:&amp;#13;&amp;#10;node_180:&amp;#13;&amp;#10;判断局方停机状态:&amp;#13;&amp;#10;:&amp;#13;&amp;#10;node_223::其他&amp;#13;&amp;#10;:有&amp;#13;&amp;#10;:不认可&amp;#13;&amp;#10;:&amp;#13;&amp;#10;&amp;#13;&amp;#10;高级模板内容：&amp;#13;&amp;#10;投诉问题描述:局方半停不认可&amp;#13;&amp;#10;用户状态为:局方半停&amp;#13;&amp;#10;停机原因:本地异常号卡语音半停（机主停机之日起30天内在中国联通APP进行自助复通，如逾期需前往营业厅办理，原则复机一次）&amp;#13;&amp;#10;前台是否按流程解释:是&amp;#13;&amp;#10;用户要求:复机&amp;#13;&amp;#10;第二联系电话:13774198453&amp;#13;</t>
  </si>
  <si>
    <t>ZX202310201924361686</t>
  </si>
  <si>
    <t>向飞</t>
  </si>
  <si>
    <t>2023-10-22 10:00:51</t>
  </si>
  <si>
    <t>:下一步&amp;#13;&amp;#10;判断省分:湖北&amp;#13;&amp;#10;node_134:&amp;#13;&amp;#10;获取入参:&amp;#13;&amp;#10;node_180:&amp;#13;&amp;#10;判断局方停机状态:&amp;#13;&amp;#10;:&amp;#13;&amp;#10;node_223::其他&amp;#13;&amp;#10;:无&amp;#13;&amp;#10;:大于30天&amp;#13;&amp;#10;:不认可&amp;#13;&amp;#10;:&amp;#13;&amp;#10;&amp;#13;&amp;#10;高级模板内容：&amp;#13;&amp;#10;投诉问题描述:用户来电反映手机被暂停服务了要求线上复机&amp;#13;&amp;#10;用户状态为:局方半停&amp;#13;&amp;#10;停机原因:断卡2.0-湖北30天及以上睡眠卡风险用户打标（公众市场主卡三无）&amp;#13;&amp;#10;前台是否按流程解释:是&amp;#13;&amp;#10;用户要求:要求线上复机&amp;#13;&amp;#10;第二联系电话:16671000052&amp;#13;</t>
  </si>
  <si>
    <t>号码关停：断卡2.0-湖北30天及以上睡眠卡风险用户打标（公众市场主卡三无）AA。用户反映号码关停问题，已告知用户通过手厅操作二次实人认证后复机，用户认可满意</t>
  </si>
  <si>
    <t>ZX202310211609110328</t>
  </si>
  <si>
    <t>林毅</t>
  </si>
  <si>
    <t>2023-10-22 17:39:10</t>
  </si>
  <si>
    <t>[65岁以上老人]&amp;#13;&amp;#10;高级模板内容：&amp;#13;&amp;#10;投诉问题描述:前期工单：ZX202308220818261916，用户再次来电，我处按照前期处理结果告知，用户均不认可，不愿通过APP也不愿到厅，要求直接复机，我处解释无效，请协助处理，谢谢。&amp;#13;&amp;#10;用户状态为:高额半停机加局方半停&amp;#13;&amp;#10;停机原因:断卡宜昌上报风险打标第四期&amp;#13;&amp;#10;前台是否按流程解释:是&amp;#13;&amp;#10;用户要求:前期工单：ZX202308220818261916，用户再次来电，我处按照前期处理结果告知，用户均不认可，不愿通过APP也不愿到厅，要求直接复机，我处解释无效，请协助处理，谢谢。&amp;#13;&amp;#10;第二联系电话:多次询问，无法提供，就要求直接开机&amp;#13;</t>
  </si>
  <si>
    <t>号码关停：断卡宜昌上报风险打标第四期AA。用户反映号码停机问题，经核实，客户号码 2022-12-30 16:03:47 因断卡宜昌上报风险打标第四期风险号码停机，且2023-02-24 23:09:10 入网照片不合规 局方停机，已联系客户告知下载联通手机营业厅APP软件，无需登录，无需收取验证码短信，在手机营业厅APP首页最上方有搜索栏，搜索二次实人认证，就会自动弹出二次实人认证菜单，根据提示上传资料。后台工作人员进行审核，审核成功后就可开机，风险号码停机审核通过后再在手厅上操作实名制补登记，现用户对上传资料要录视频不认可，不愿录入视频，多次致电未接，已短信告知如您后期使用有任何疑问，可于工作时间（08：30-17：30）致电宜昌联通07176921001或13032700872</t>
  </si>
  <si>
    <t>ZX202310211412311980</t>
  </si>
  <si>
    <t>2023-10-22 18:04:26</t>
  </si>
  <si>
    <t>:下一步&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无法在APP上二次实人认证，提示无需认证，不在归属地&amp;#13;&amp;#10;用户状态为:局方半停&amp;#13;&amp;#10;停机原因:断卡宜昌上报风险用户&amp;#13;&amp;#10;前台是否按流程解释:是&amp;#13;&amp;#10;用户要求:在线解封销户&amp;#13;&amp;#10;第二联系电话:18671718490&amp;#13;</t>
  </si>
  <si>
    <t>号码关停：断卡宜昌上报风险用户AA。用户反映风险关停，已请客户通过手厅操作二次实人认证审核复机后办理销户，满意</t>
  </si>
  <si>
    <t>ZX202310221046290430</t>
  </si>
  <si>
    <t>秦悦</t>
  </si>
  <si>
    <t>2023-10-22 18:50:24</t>
  </si>
  <si>
    <t>:下一步&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客户反映号码被停机营业厅告知解不了要求反馈&amp;#13;&amp;#10;用户状态为:局方半停&amp;#13;&amp;#10;停机原因:工信部12321骚扰被举报号码关&amp;#13;&amp;#10;前台是否按流程解释:是&amp;#13;&amp;#10;用户要求:线上复机&amp;#13;&amp;#10;第二联系电话:13217279741&amp;#13;</t>
  </si>
  <si>
    <t>号码关停：工信部12321骚扰被举报号码关停AA，根据相关要求进行关停处理。已请其回传一张照片：风险告知书+身份证正面+SIM卡背面照+签字至17671348103宜昌联通微信号，另单位执照复印件+红章、单位出具17671348103号码用作办公证明的纸质+红章审核通过后才可复机，致电未接，已短信答复如需办理可联系我部，如有疑问可在工作时间（08:30-12:00；14:00 -17:30 ）联系07176921001、13032700872宜昌客服。如用户咨询，请前台 10010话务 中心代为解释，谢谢。</t>
  </si>
  <si>
    <t>ZX202310221416441781</t>
  </si>
  <si>
    <t>吴孟莹</t>
  </si>
  <si>
    <t>2023-10-22 16:49:38</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</si>
  <si>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要求复机人不在本地&amp;#13;&amp;#10;用户状态为:局方停机&amp;#13;&amp;#10;停机原因:集团鹰眼2I新入网监测涉诈停机：首次关停可携本人有效证件、本机号卡到归属地自营厅核验签署告知书复机一次&amp;#13;&amp;#10;前台是否按流程解释:是&amp;#13;&amp;#10;用户要求:要求24小时内联系处理未承诺&amp;#13;&amp;#10;第二联系电话:17543828900&amp;#13;</t>
  </si>
  <si>
    <t>ZX202310211426072072</t>
  </si>
  <si>
    <t>王懿琳</t>
  </si>
  <si>
    <t>2023-10-22 18:47:17</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</si>
  <si>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来电反映手机停机&amp;#13;&amp;#10;用户状态为:局方停机&amp;#13;&amp;#10;停机原因:集团鹰眼监测诈骗停机（异常换机）&amp;#13;&amp;#10;前台是否按流程解释:是&amp;#13;&amp;#10;用户要求:复机&amp;#13;&amp;#10;第二联系电话:15120019948&amp;#13;</t>
  </si>
  <si>
    <t>号码关停：集团鹰眼监测诈骗停机（异常换机）AA，根据相关要求进行关停处理。已请其回传一张照片：风险告知书+身份证正面+SIM卡背面照+签字至17671348103宜昌联通微信号，联系13750052095致电未接，已短信答复如需办理可联系我部，如有疑问可在工作时间（08:30-12:00；14:00 -17:30 ）联系07176921001、13032700872宜昌客服。如用户咨询，请前台 10010话务 中心代为解释，谢谢。</t>
  </si>
  <si>
    <t>ZX202310211103210737</t>
  </si>
  <si>
    <t>龚瑞煜</t>
  </si>
  <si>
    <t>2023-10-22 11:05:32</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</si>
  <si>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用户来电反映局停，用户未在归属地，已解释不认可，&amp;#13;&amp;#10;用户状态为:局方停机&amp;#13;&amp;#10;停机原因:鹰眼检出虚假主叫诈骗号码（首次关停可携带本人有效证件、本机号卡到归属地自营厅核验签署法律风险告知书复机一次&amp;#13;&amp;#10;前台是否按流程解释:是&amp;#13;&amp;#10;用户要求:线上复机&amp;#13;&amp;#10;第二联系电话:18672109617用户不愿提供第二联系方式&amp;#13;</t>
  </si>
  <si>
    <t>号码关停：鹰眼检出虚假主叫诈骗号码AA。用户反映号码关停，已告知用户可千万自有营业厅办理复机，线上无权限办理，用户知晓满意</t>
  </si>
  <si>
    <t>ZX202310210853202393</t>
  </si>
  <si>
    <t>陈威</t>
  </si>
  <si>
    <t>2023-10-22 08:56:23</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</si>
  <si>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用户对本机局方停机不认可，要求处理开机，人在外省&amp;#13;&amp;#10;用户状态为:局方停机&amp;#13;&amp;#10;停机原因:鹰眼诈骗模型编码ZB0051-0002&amp;#13;&amp;#10;前台是否按流程解释:是&amp;#13;&amp;#10;用户要求:开机（要求12点之前）&amp;#13;&amp;#10;第二联系电话:17387059972&amp;#13;</t>
  </si>
  <si>
    <t>号码关停：鹰眼诈骗模型编码ZB0051-0002AA。用户反映号码停机问题，经核实，客户号码因鹰眼诈骗模型编码ZB0051-0002而局方停机，根据相关要求进行关停处理。可请其回传以下资料：身份证正、反面照，及风险告知书至13032700872微信号，审核通过后为用户办理开机。多次致电未接，已短信告知如您后期使用有任何疑问，可于工作时间（08：30-17：30）致电宜昌联通07176921001或13032700872 。</t>
  </si>
  <si>
    <t>BL202310221453511862</t>
  </si>
  <si>
    <t>2023-10-22 16:58:23</t>
  </si>
  <si>
    <t>22年Q3Q4重点客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VR动漫黄金包_20元叠加套餐包12元&amp;#10;办理渠道:无&amp;#10;赔付月份：:2023年8月、2023年9月、2023年10月&amp;#10;返还倍率:单倍&amp;#10;赔付金额：:96&amp;#10;是否已经取消业务:是&amp;#10;是否承诺退费：:是&amp;#10;用户是否需要回复：:否&amp;#10;用户要求：:用户要求退回费用，请尽快处理，谢谢。</t>
  </si>
  <si>
    <t>BL202310221031141334</t>
  </si>
  <si>
    <t>2023-10-22 14:46:52</t>
  </si>
  <si>
    <t>&gt;业务号码&gt;13114455813；&gt;号码归属地&gt;宜昌；&gt;产品名称&gt;沃阅读-投资管理课-包月20元；&gt;产品代码&gt;66002692；&gt;产品编码&gt;6600269200；&gt;订购时间&gt;2023-10-2209:15:30；&gt;核查情况&gt;平台故障；&gt;不规范定制分类&gt;平台故障，无法判责；&gt;退费金额&gt;20元；&gt;退费时间&gt;2023/10/22；&gt;投诉内容&gt;【2022年上工信部测评重保用户】判断省分:其他省分&amp;#10;:增值业务争议&amp;#10;判断省分:湖北&amp;#10;:移网&amp;#10;:在补救范围内&amp;#10;:不认可&amp;#10;:小于等于500元，且仅限单倍、月份不超过12个月&amp;#10;:&amp;#10;&amp;#10;高级模板内容：&amp;#10;赔付类型：:增值业务争议&amp;#10;CBSS账单扣费名称：:增值业务-沃阅读-投资管理课-包月20元_增值业务-沃阅读&amp;#10;办理渠道:无&amp;#10;赔付月份：:2023年10月&amp;#10;返还倍率:单倍&amp;#10;赔付金额：:20&amp;#10;是否已经取消业务:是&amp;#10;是否承诺退费：:是&amp;#10;用户是否需要回复：:否&amp;#10;用户要求：:退费</t>
  </si>
  <si>
    <t>BL202310212001221792</t>
  </si>
  <si>
    <t>向年华</t>
  </si>
  <si>
    <t>2023-10-22 10:20:22</t>
  </si>
  <si>
    <t>&gt;业务号码&gt;13165613459&gt;号码归属地&gt;宜昌；&gt;产品名称&gt;自然拼读钻石会员卡；&gt;产品代码&gt;66001422；&gt;产品编码&gt;6600142200；&gt;订购时间&gt;2023-10-2119:11:16；&gt;核查情况&gt;平台故障；&gt;不规范定制分类&gt;平台故障，无法判责；&gt;退费金额&gt;20元；&gt;退费时间&gt;2023年10月22日&gt;投诉内容&gt;&amp;#10;高级模板内容：&amp;#10;赔付类型：:增值业务争议&amp;#10;CBSS账单扣费名称：:自然拼读钻石会员卡&amp;#10;办理渠道:无&amp;#10;赔付月份：:2023年10月&amp;#10;返还倍率:单倍&amp;#10;赔付金额：:20&amp;#10;是否已经取消业务:否&amp;#10;是否承诺退费：:是&amp;#10;用户是否需要回复：:否&amp;#10;用户要求：:用户无法接收验证码，请协助取消！立即解决</t>
  </si>
  <si>
    <t>BL202310211743280697</t>
  </si>
  <si>
    <t>韩培才</t>
  </si>
  <si>
    <t>2023-10-22 10:28:26</t>
  </si>
  <si>
    <t>&gt;业务号码&gt;13264914411；&gt;号码归属地&gt;宜昌；&gt;产品名称&gt;沃阅读-5G畅阅-经管学堂20元，热血都市畅听包；&gt;产品代码&gt;66001249，66003030；&gt;产品编码&gt;6600124900，6600303001；&gt;订购时间&gt;2023-09-0715:31:32，2023-09-0715:28:47；&gt;核查情况&gt;平台故障；&gt;不规范定制分类&gt;平台故障，无法判责；&gt;退费金额&gt;40元，30元；&gt;退费时间&gt;2023/10/22；&gt;投诉内容&gt;赔付类型：:增值业务争议&amp;#10;CBSS账单扣费名称：:沃阅读-5G畅阅-经管学堂20元热血都市畅听包&amp;#10;办理渠道:沃悦读_WAP门户&amp;#10;赔付月份：:2023年9月、2023年10月&amp;#10;返还倍率:单倍&amp;#10;赔付金额：:35&amp;#10;是否已经取消业务:是&amp;#10;是否承诺退费：:是&amp;#10;用户是否需要回复：:否&amp;#10;用户要求：:退费</t>
  </si>
  <si>
    <t>BL202310211712270341</t>
  </si>
  <si>
    <t>2023-10-22 10:43:04</t>
  </si>
  <si>
    <t>&gt;业务号码&gt;13264915158；&gt;号码归属地&gt;宜昌；&gt;产品名称&gt;:VR教育黄金包；&gt;产品代码&gt;66002527；&gt;产品编码&gt;6600252700；&gt;订购时间&gt;2023-08-0405:12:03；&gt;核查情况&gt;平台故障；&gt;不规范定制分类&gt;平台故障，无法判责；&gt;退费金额&gt;60元；&gt;退费时间&gt;2023-10-22；&gt;投诉内容&gt;&amp;#10;&amp;#10;&amp;#10;&amp;#10;高级模板内容：&amp;#10;赔付类型：:增值业务争议&amp;#10;CBSS账单扣费名称：:VR教育黄金包&amp;#10;办理渠道:无&amp;#10;赔付月份：:2023年10月、2023年9月、2023年8月&amp;#10;返还倍率:单倍&amp;#10;赔付金额：:60&amp;#10;是否已经取消业务:是&amp;#10;是否承诺退费：:是&amp;#10;用户是否需要回复：:否&amp;#10;用户要求：:退费</t>
  </si>
  <si>
    <t>TS202310211926530615</t>
  </si>
  <si>
    <t>071700205887</t>
  </si>
  <si>
    <t>袁宏成</t>
  </si>
  <si>
    <t>2023-10-22 15:00:35</t>
  </si>
  <si>
    <t>判断省分:其他省分&amp;#13;&amp;#10;:增值业务争议&amp;#13;&amp;#10;判断省分:湖北&amp;#13;&amp;#10;:固网&amp;#13;&amp;#10;:是&amp;#13;&amp;#10;:不认可&amp;#13;&amp;#10;:大于500元&amp;#13;&amp;#10;:&amp;#13;&amp;#10;&amp;#13;&amp;#10;高级模板内容：&amp;#13;&amp;#10;投诉问题描述:用户对该业务不认可&amp;#13;&amp;#10;争议业务名称:优享少儿连续包月&amp;#13;&amp;#10;受理渠道:无&amp;#13;&amp;#10;争议月份:2023年10月&amp;#13;&amp;#10;争议费用:19.9&amp;#13;&amp;#10;一线客服在系统里:已取消&amp;#13;&amp;#10;是否承诺退费:否&amp;#13;&amp;#10;用户要求:用户要求核实原因并要求退费&amp;#13;</t>
  </si>
  <si>
    <t>计费争议-SP扣费：经核实，用户订购产品名称沃优享少儿连续包月，产品代码为2400035613，订购时间10月，取消时间为23年10月，19.9元/月，合计扣费1个月，累计产生费用合计19.9元，订购方式为集团统一认证平台” 短信验证码，有二次确认过程，不存在订购违规现象。考虑用户使用感知，网站方已取消屏蔽并于三个工作日内退费19.9元到账，此费用不可抵扣往月欠费及打印发票，满意。</t>
  </si>
  <si>
    <t>BL202310211913311445</t>
  </si>
  <si>
    <t>王作菊</t>
  </si>
  <si>
    <t>2023-10-22 10:00:57</t>
  </si>
  <si>
    <t>&gt;业务号码&gt;15549375753；&gt;号码归属地&gt;宜昌；&gt;产品名称&gt;视频彩铃心悦会员包月15元-3；&gt;产品代码&gt;49007442；&gt;产品编码&gt;4900744200；&gt;订购时间&gt;2023-10-2112:54:57；&gt;核查情况&gt;平台故障；&gt;不规范定制分类&gt;平台故障，无法判责；&gt;退费金额&gt;15元；&gt;退费时间&gt;2023-10-22；&gt;投诉内容&gt;&amp;#10;高级模板内容：&amp;#10;赔付类型：:增值业务争议&amp;#10;CBSS账单扣费名称：:增值业务费_增值业务-视频彩铃心悦会员包月15元&amp;#10;SP产品ID/元素ID：:4900744200&amp;#10;办理渠道:无&amp;#10;赔付月份：:2023年10月&amp;#10;返还倍率:单倍&amp;#10;赔付金额：:15&amp;#10;是否已经取消业务:是&amp;#10;是否承诺退费：:是&amp;#10;用户是否需要回复：:否&amp;#10;用户要求：:要求退费，前台已承诺退费并告知注意事项</t>
  </si>
  <si>
    <t>BL202310211748160746</t>
  </si>
  <si>
    <t>望西珍</t>
  </si>
  <si>
    <t>2023-10-22 09:47:08</t>
  </si>
  <si>
    <t>&gt;业务号码&gt;15571767177；&gt;号码归属地&gt;宜昌；&gt;产品名称&gt;视频彩铃心悦会员包月15元-3；&gt;产品代码&gt;49007442；&gt;产品编码&gt;4900744200；&gt;订购时间&gt;2023-10-2109:16:43；&gt;核查情况&gt;平台故障；&gt;不规范定制分类&gt;平台故障，无法判责；&gt;退费金额&gt;15元；&gt;退费时间&gt;2023-10-22；&gt;投诉内容&gt;&amp;#10;:增值业务争议&amp;#10;判断省分:湖北&amp;#10;:移网&amp;#10;:在补救范围内&amp;#10;:不认可&amp;#10;:小于等于500元，且仅限单倍、月份不超过12个月&amp;#10;:&amp;#10;&amp;#10;高级模板内容：&amp;#10;赔付类型：:增值业务争议&amp;#10;CBSS账单扣费名称：:视频彩铃心悦会员包月15元-3&amp;#10;办理渠道:沃音乐_铃声多酷	&amp;#10;赔付月份：:2023年10月&amp;#10;返还倍率:单倍&amp;#10;赔付金额：:15&amp;#10;是否已经取消业务:是&amp;#10;是否承诺退费：:是&amp;#10;用户是否需要回复：:否&amp;#10;用户要求：:用户要求退费</t>
  </si>
  <si>
    <t>TS202310220805470427</t>
  </si>
  <si>
    <t>2023-10-22 14:43:45</t>
  </si>
  <si>
    <t>[65岁以上老人]判断省分:其他省分&amp;#13;&amp;#10;:增值业务争议&amp;#13;&amp;#10;判断省分:湖北&amp;#13;&amp;#10;:移网&amp;#13;&amp;#10;:不在补救范围内&amp;#13;&amp;#10;:不认可&amp;#13;&amp;#10;:&amp;#13;&amp;#10;&amp;#13;&amp;#10;高级模板内容：&amp;#13;&amp;#10;投诉问题描述:增值费用不认可&amp;#13;&amp;#10;争议业务名称:手机彩铃沃音乐精选10元包月&amp;#13;&amp;#10;受理渠道:网厅&amp;#13;&amp;#10;争议月份:2023年10月&amp;#13;&amp;#10;争议费用:10&amp;#13;&amp;#10;一线客服在系统里:未取消，请后台协助处理&amp;#13;&amp;#10;是否承诺退费:否&amp;#13;&amp;#10;用户要求:用户收不到验证码，请协助处理&amp;#13;</t>
  </si>
  <si>
    <t>计费争议-SP扣费：用户反映手机彩铃沃音乐精选10元包月业务开通问题，经核实，客户订购产品名称为手机彩铃沃音乐精选10元包月，产品代码为90115，订购时间23.10，取消时间为23.10，10元/月，合计扣费1个月，累计产生费用共计10元，有二次确认过程，不存在订购违规现象。考虑客户使用感知，网站方已取消屏蔽并于7个工作日内退费10元现金方式到账，可打印账单发票，已操作全网屏蔽，满意。</t>
  </si>
  <si>
    <t>TS202310221016462088</t>
  </si>
  <si>
    <t>易振福</t>
  </si>
  <si>
    <t>2023-10-22 15:54:13</t>
  </si>
  <si>
    <t>[65岁以上老人]判断省分:湖北&amp;#13;&amp;#10;:增值业务费用争议（含炫彩通信助理包云盘版等组合类增值业务）&amp;#13;&amp;#10;:移网&amp;#13;&amp;#10;:在补救范围内&amp;#13;&amp;#10;:不认可&amp;#13;&amp;#10;:小于等于500元，且仅限单倍、月份不超过12个月&amp;#13;&amp;#10;:&amp;#13;&amp;#10;&amp;#13;&amp;#10;高级模板内容：&amp;#13;&amp;#10;投诉问题描述:不知情被办理业务&amp;#13;&amp;#10;业务名称:沃阅读-投资管理课-包月20元提速至1000M（30元）（湖北）&amp;#13;&amp;#10;争议月份:2023年2月、2023年3月、2023年4月、2023年5月、2023年6月、2023年7月、2023年8月、2023年9月、2023年10月&amp;#13;&amp;#10;争议金额:290&amp;#13;&amp;#10;办理渠道:SP平台接入&amp;#13;&amp;#10;前台是否取消:已取消&amp;#13;&amp;#10;是否承诺退费:否&amp;#13;&amp;#10;用户要求:核实处理，回复15629386080&amp;#13;</t>
  </si>
  <si>
    <t>计费争议-SP扣费：用户反映沃阅读-投资管理课-包月20元 业务开通问题，经核实，客户订购产品名称为沃阅读-投资管理课-包月20元 ，产品代码为90559，订购时间23.10，订购方式为短信验证，取消时间为23.10，20元/月，合计扣费1个月，累计产生费用共计20元，有二次确认过程，不存在订购违规现象。考虑客户使用感知，网站方已取消屏蔽并于三个工作日内退费20元现金方式到账，可打印账单发票，另用户反映宽带提速至1000M（30元）（湖北）业务，核实为城区伍家岗桔城路自有营业厅办理，免费使用6个月，9-10月合计扣费60元，营业厅已取消，现申请减免扣费60元，24小时内赠费到账，不可打印发票，满意。</t>
  </si>
  <si>
    <t>TS202310211824552285</t>
  </si>
  <si>
    <t>邓婷婷</t>
  </si>
  <si>
    <t>2023-10-22 14:53:08</t>
  </si>
  <si>
    <t>判断省分:其他省分&amp;#13;&amp;#10;:增值业务争议&amp;#13;&amp;#10;判断省分:湖北&amp;#13;&amp;#10;:移网&amp;#13;&amp;#10;:在补救范围内&amp;#13;&amp;#10;:不认可&amp;#13;&amp;#10;:大于500元&amp;#13;&amp;#10;:&amp;#13;&amp;#10;&amp;#13;&amp;#10;高级模板内容：&amp;#13;&amp;#10;投诉问题描述:用户表示这个号码是个小女孩用的，不知情的情况订购了很多增值业务，解释不认可，承诺退费表示低于3倍赔偿就投诉，请处理&amp;#13;&amp;#10;争议业务名称:增值业务&amp;#13;&amp;#10;受理渠道:无&amp;#13;&amp;#10;争议月份:2023年8月、2023年9月、2023年10月&amp;#13;&amp;#10;争议费用:138&amp;#13;&amp;#10;一线客服在系统里:未取消，请后台协助处理&amp;#13;&amp;#10;是否承诺退费:否&amp;#13;&amp;#10;用户要求:要求3倍退费，不退就投诉，请处理&amp;#13;</t>
  </si>
  <si>
    <t>计费争议-SP扣费：用户反映增值业务开通问题，经核实，客户订购产品听风彩铃6元包月，产品代码为90115，订购时间22年8月，取消时间为23年10月，6元/月，合计扣费15个月，累计产生费用合计90元，订购方式为集团统一认证平台” 短信验证码，有二次确认过程，不存在订购违规现象。考虑用户使用感知，网站方已取消屏蔽并于三个工作日内退费90元到账，此费用不可抵扣往月欠费及打印发票，另客户订购沃阅读知涯升学20元特价包，产品代码为90559，订购时间23年9月，取消时间为23年10月，20元/月，合计扣费2个月，累计产生费用合计40元，订购方式为集团统一认证平台” 短信验证码，有二次确认过程，不存在订购违规现象。考虑用户使用感知，网站方已取消屏蔽并于三个工作日内退费40元到账，此费用不可抵扣往月欠费及打印发票，另客户订购哔哩哔哩15G流量加会员月包，产品代码为88226，订购时间23年9月，取消时间为23年10月，25元/月，合计扣费2个月，累计产生费用合计50元，订购方式为集团统一认证平台” 短信验证码，有二次确认过程，不存在订购违规现象。考虑用户使用感知，网站方已取消屏蔽并于三个工作日内退费50元到账，此费用不可抵扣往月欠费及打印发票。另客户订购畅行会员S-包月-15元，产品代码为91639，订购时间23年9月，取消时间为23年10月，15元/月，合计扣费2个月，累计产生费用合计30元，订购方式为集团统一认证平台” 短信验证码，有二次确认过程，不存在订购违规现象。考虑用户使用感知，网站方已取消屏蔽并于三个工作日内退费30元到账，此费用不可抵扣往月欠费及打印发票，四个业务共计退费210元，客户满意。</t>
  </si>
  <si>
    <t>BL202310221431241598</t>
  </si>
  <si>
    <t>2023-10-22 17:24:30</t>
  </si>
  <si>
    <t>&gt;业务号码&gt;15571779206；&gt;号码归属地&gt;宜昌；&gt;产品名称&gt;视频彩铃心悦会员包月15元-3；&gt;产品代码&gt;49007442；&gt;产品编码&gt;4900744200；&gt;订购时间&gt;2023-10-2111:22:47；&gt;核查情况&gt;平台故障；&gt;不规范定制分类&gt;平台故障，无法判责；&gt;退费金额&gt;15元；&gt;退费时间&gt;2023/10/22；&gt;投诉内容&gt;&amp;#10;[65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视频彩铃心悦会员包月15元-3&amp;#10;办理渠道:无&amp;#10;赔付月份：:2023年10月&amp;#10;返还倍率:单倍&amp;#10;赔付金额：:15&amp;#10;是否已经取消业务:是&amp;#10;是否承诺退费：:是&amp;#10;用户是否需要回复：:否&amp;#10;用户要求：:用户来电反映不小心点到的。要求退费。前台已承诺退费，烦请退费，谢谢</t>
  </si>
  <si>
    <t>BL202310221404291306</t>
  </si>
  <si>
    <t>2023-10-22 16:30:19</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</si>
  <si>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主题彩铃6元包月、5G-VR教育黄金包&amp;#10;办理渠道:	CAP-068&amp;#10;赔付月份：:2023年8月、2023年9月、2023年10月&amp;#10;返还倍率:单倍&amp;#10;赔付金额：:78&amp;#10;是否已经取消业务:是&amp;#10;是否承诺退费：:是&amp;#10;用户是否需要回复：:否&amp;#10;用户要求：:要求退费，在线已承诺退费，已告知费用抵扣范围，无需回复</t>
  </si>
  <si>
    <t>BL202310221103381711</t>
  </si>
  <si>
    <t>王田田</t>
  </si>
  <si>
    <t>2023-10-22 15:01:01</t>
  </si>
  <si>
    <t>&gt;业务号码&gt;15572732053；&gt;号码归属地&gt;宜昌；&gt;产品名称&gt;尊享悦读20元包；&gt;产品代码&gt;66001256；&gt;产品编码&gt;6600125600；&gt;订购时间&gt;2023-10-1713:03:16；&gt;核查情况&gt;平台故障；&gt;不规范定制分类&gt;平台故障，无法判责；&gt;赔付金额&gt;20元；&gt;退费时间&gt;2023-10-21；&gt;投诉内容&gt;判断省分:其他省分&amp;#10;:增值业务争议&amp;#10;判断省分:湖北&amp;#10;:移网&amp;#10;:在补救范围内&amp;#10;:不认可&amp;#10;:小于等于500元，且仅限单倍、月份不超过12个月&amp;#10;:&amp;#10;&amp;#10;高级模板内容：&amp;#10;赔付类型：:增值业务争议&amp;#10;CBSS账单扣费名称：:尊享悦读20元包&amp;#10;办理渠道:无&amp;#10;赔付月份：:2023年10月&amp;#10;返还倍率:单倍&amp;#10;赔付金额：:20&amp;#10;是否已经取消业务:否&amp;#10;是否承诺退费：:是&amp;#10;用户是否需要回复：:是&amp;#10;用户要求：:用户对尊享悦读20元包不认可，要求取消退费，前台已承诺退费，因用户无法提供验证码没取消业务，请后台协助取消谢谢</t>
  </si>
  <si>
    <t>BL202310221113211847</t>
  </si>
  <si>
    <t>陈永清</t>
  </si>
  <si>
    <t>2023-10-22 16:56:45</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</si>
  <si>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自然拼读钻石会员卡&amp;#10;SP产品ID/元素ID：:6600142200&amp;#10;办理渠道:	SP&amp;#10;赔付月份：:2023年10月&amp;#10;返还倍率:单倍&amp;#10;赔付金额：:20&amp;#10;是否已经取消业务:否&amp;#10;是否承诺退费：:是&amp;#10;用户是否需要回复：:否&amp;#10;用户要求：:用户无法接收验证码，退费的同时请协助取消业务，谢谢</t>
  </si>
  <si>
    <t>TS202310212021121219</t>
  </si>
  <si>
    <t>胡江华</t>
  </si>
  <si>
    <t>2023-10-22 10:13:46</t>
  </si>
  <si>
    <t>[65岁以上老人]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反映自己没有使用流量费，我解释不认可，请协助处理，谢谢&amp;#13;&amp;#10;业务名称:流量&amp;#13;&amp;#10;争议月份:2023年7月、2023年8月、2023年9月、2023年10月&amp;#13;&amp;#10;争议金额:43.24&amp;#13;&amp;#10;是否承诺退费:是&amp;#13;&amp;#10;用户要求:退费&amp;#13;</t>
  </si>
  <si>
    <t>TS202310221327020734</t>
  </si>
  <si>
    <t>罗云琅</t>
  </si>
  <si>
    <t>2023-10-22 16:47:50</t>
  </si>
  <si>
    <t>[65岁以上老人]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称本月流量超出不认可要求退费请协助处理谢谢&amp;#13;&amp;#10;业务名称:上网费&amp;#13;&amp;#10;争议月份:2023年10月&amp;#13;&amp;#10;争议金额:32.7&amp;#13;&amp;#10;是否承诺退费:是&amp;#13;&amp;#10;用户要求:退费&amp;#13;</t>
  </si>
  <si>
    <t>TS202310212100011576</t>
  </si>
  <si>
    <t>朱炎</t>
  </si>
  <si>
    <t>2023-10-22 09:23:30</t>
  </si>
  <si>
    <t>【2022年上工信部测评重保用户】&amp;#10;高级模板内容：&amp;#10;投诉问题描述:用户表示上月开了橡皮擦，但是费用没有退回，前台已解释客户不接受，要求退回费用&amp;#10;争议月份:2023年10月&amp;#10;争议金额/流量:1&amp;#10;用户要求:尽快处理</t>
  </si>
  <si>
    <t>TS202310211918180523</t>
  </si>
  <si>
    <t>罗忠培</t>
  </si>
  <si>
    <t>2023-10-22 09:41:11</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</si>
  <si>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对本月和上月流量超出扣费不满，为其在线解释不认可，要求退费处理&amp;#13;&amp;#10;业务名称:上网流量费-国内&amp;#13;&amp;#10;争议月份:2023年9月、2023年10月&amp;#13;&amp;#10;争议金额:130&amp;#13;&amp;#10;是否承诺退费:是&amp;#13;&amp;#10;用户要求:退费，同意服务补救方案&amp;#13;</t>
  </si>
  <si>
    <t>TS202310221519350220</t>
  </si>
  <si>
    <t>李桃红</t>
  </si>
  <si>
    <t>2023-10-22 17:13:50</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</si>
  <si>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反映对上网费_手机上网流量费_无线接入-上网流量费-国内（本地使用）不认可&amp;#13;&amp;#10;业务名称:上网费_手机上网流量费_无线接入-上网流量费-国内（本地使用）&amp;#13;&amp;#10;争议月份:2023年10月&amp;#13;&amp;#10;争议金额:86.24&amp;#13;&amp;#10;是否承诺退费:是&amp;#13;&amp;#10;用户要求:退费&amp;#13;</t>
  </si>
  <si>
    <t>TS202310211919130543</t>
  </si>
  <si>
    <t>王苗苗</t>
  </si>
  <si>
    <t>2023-10-22 09:43:46</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</si>
  <si>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反映自己对流量超出扣费20元不认可，我处解释无效，请协助处理，谢谢&amp;#13;&amp;#10;业务名称:流量&amp;#13;&amp;#10;争议月份:2023年10月&amp;#13;&amp;#10;争议金额:20&amp;#13;&amp;#10;是否承诺退费:是&amp;#13;&amp;#10;用户要求:退费&amp;#13;</t>
  </si>
  <si>
    <t>TS202310221448512193</t>
  </si>
  <si>
    <t>王远</t>
  </si>
  <si>
    <t>2023-10-22 16:59:46</t>
  </si>
  <si>
    <t>判断省分:其他省分&amp;#13;&amp;#10;:流量计费争议&amp;#13;&amp;#10;判断省分::没有短信通知/延迟&amp;#13;&amp;#10;:不认可&amp;#13;&amp;#10;:下一步&amp;#13;&amp;#10;:不符合或不愿意开通&amp;#13;&amp;#10;:未享受&amp;#13;&amp;#10;:下一步&amp;#13;&amp;#10;:单倍小于等于500&amp;#13;&amp;#10;:&amp;#13;&amp;#10;&amp;#13;&amp;#10;高级模板内容：&amp;#13;&amp;#10;投诉问题描述:套外流量费用争议&amp;#13;&amp;#10;业务名称:套外流量费用&amp;#13;&amp;#10;争议月份:2023年10月&amp;#13;&amp;#10;争议金额:10&amp;#13;&amp;#10;是否承诺退费:是&amp;#13;&amp;#10;用户要求:尽快进行退费处理，谢谢&amp;#13;</t>
  </si>
  <si>
    <t>TS202310221331590826</t>
  </si>
  <si>
    <t>张朗</t>
  </si>
  <si>
    <t>2023-10-22 16:50:37</t>
  </si>
  <si>
    <t>判断省分:其他省分&amp;#13;&amp;#10;:流量计费争议&amp;#13;&amp;#10;判断省分::没有短信通知/延迟&amp;#13;&amp;#10;:不认可&amp;#13;&amp;#10;:下一步&amp;#13;&amp;#10;:不符合或不愿意开通&amp;#13;&amp;#10;:未享受&amp;#13;&amp;#10;:下一步&amp;#13;&amp;#10;:单倍小于等于500&amp;#13;&amp;#10;:&amp;#13;&amp;#10;&amp;#13;&amp;#10;高级模板内容：&amp;#13;&amp;#10;投诉问题描述:套外流量费用争议&amp;#13;&amp;#10;业务名称:套外流量费用&amp;#13;&amp;#10;争议月份:2023年10月&amp;#13;&amp;#10;争议金额:60&amp;#13;&amp;#10;是否承诺退费:是&amp;#13;&amp;#10;用户要求:尽快进行退费处理，谢谢&amp;#13;</t>
  </si>
  <si>
    <t>TS202310221055550405</t>
  </si>
  <si>
    <t>章夷</t>
  </si>
  <si>
    <t>2023-10-22 14:48:49</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</si>
  <si>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对超出的流量费用不认可，称自己当时流量使用完之后就已经把数据网络切换到另外一张卡上面了，对超出流量不认可，要求把费用退回&amp;#13;&amp;#10;业务名称:上网流量费&amp;#13;&amp;#10;争议月份:2023年10月&amp;#13;&amp;#10;争议金额:5&amp;#13;&amp;#10;是否承诺退费:是&amp;#13;&amp;#10;用户要求:退费&amp;#13;</t>
  </si>
  <si>
    <t>TS202310171308270947</t>
  </si>
  <si>
    <t>2023-10-22 15:23:11</t>
  </si>
  <si>
    <t>&amp;#13;&amp;#10;高级模板内容：&amp;#13;&amp;#10;投诉问题描述:前期工单TS202310151110140733，要求现在回复处理，使用流量没有消耗校园流量&amp;#13;&amp;#10;是否剩余小区优惠:是&amp;#13;&amp;#10;实际使用地:湖北省宜昌市西陵区西陵街道大学路八号三峡大学&amp;#13;&amp;#10;是否在优惠范围:是&amp;#13;&amp;#10;涉及金额:0&amp;#13;&amp;#10;是否已解释可能超出优惠范围:是&amp;#13;&amp;#10;涉及时间范围:2023-10-17～2023-10-17&amp;#13;&amp;#10;用户要求:请尽快处理&amp;#13;</t>
  </si>
  <si>
    <t>计费争议-流量：经核实，校园基站存在免流，现已为用户重新锁定基站，出于服务角度，当月赠送用户20G国内流量，系统办理30元流量包，及减免本月超出流量费用10元，退费共计40元，24小时退费到账，此费用无法抵扣往月欠费及打印发票，用户满意</t>
  </si>
  <si>
    <t>TS202310211755311827</t>
  </si>
  <si>
    <t>姜姗姗</t>
  </si>
  <si>
    <t>2023-10-22 13:39:05</t>
  </si>
  <si>
    <t>套餐查询:&amp;#13;&amp;#10;判断用户产品中是否有基站优惠产品:是&amp;#13;&amp;#10;判断用户是否在优惠区域内使用:在优惠范围内&amp;#13;&amp;#10;建议用户通过APP查询详单进行核实:不认可/已经查询过&amp;#13;&amp;#10;判断省分:非贵州&amp;#13;&amp;#10;:&amp;#13;&amp;#10;&amp;#13;&amp;#10;高级模板内容：&amp;#13;&amp;#10;投诉问题描述:用户来电反馈在三峡大学内使用有校园流量却产生了额外的费用&amp;#13;&amp;#10;是否剩余小区优惠:是&amp;#13;&amp;#10;实际使用地:三峡大学&amp;#13;&amp;#10;是否在优惠范围:是&amp;#13;&amp;#10;涉及金额:54.54&amp;#13;&amp;#10;是否已解释可能超出优惠范围:是&amp;#13;&amp;#10;涉及时间范围:～&amp;#13;&amp;#10;用户要求:立即解决&amp;#13;</t>
  </si>
  <si>
    <t>计费争议-流量：客户反映流量费用问题。经核实，客户本月使用校园外流量，产生有55元流量费用，计费正常无误，考虑客户感知，申请退还本月55元流量费用，24小时内到帐，此费用无法抵扣往月欠费且不可打印发票， 已发校园营业厅协助添加锁定校园基站，另为您赠送0元10G流量，客户表示知晓。</t>
  </si>
  <si>
    <t>TS202310211513071282</t>
  </si>
  <si>
    <t>陈天喜</t>
  </si>
  <si>
    <t>2023-10-22 16:18:33</t>
  </si>
  <si>
    <t>判断省分:其他省分&amp;#13;&amp;#10;:流量计费争议&amp;#13;&amp;#10;判断省分::没有短信通知/延迟&amp;#13;&amp;#10;:不认可&amp;#13;&amp;#10;:下一步&amp;#13;&amp;#10;:不符合或不愿意开通&amp;#13;&amp;#10;:已享受或不在授权范围&amp;#13;&amp;#10;:&amp;#13;&amp;#10;&amp;#13;&amp;#10;高级模板内容：&amp;#13;&amp;#10;投诉问题描述:用户来电反映没有使用，之前已经有补救过了&amp;#13;&amp;#10;争议月份:2023年10月&amp;#13;&amp;#10;争议金额（流量）:16.66&amp;#13;&amp;#10;是否下发流量短信提醒:是&amp;#13;&amp;#10;用户要求:立即处理&amp;#13;</t>
  </si>
  <si>
    <t>计费争议-流量：现已为用户减免一半流量费用10元，系统办理预存享10元赠费*2个月，开通后取消，仅限当月，用户满意</t>
  </si>
  <si>
    <t>TS202310211812362103</t>
  </si>
  <si>
    <t>王岱晨</t>
  </si>
  <si>
    <t>2023-10-22 11:16:14</t>
  </si>
  <si>
    <t>&amp;#13;&amp;#10;高级模板内容：&amp;#13;&amp;#10;投诉问题描述:详情见前工单TS202310111751512383，用户反映是对1月，3月，4月，5月的境漫游数据费_美国数据漫游费不认可，要求重新回电受理&amp;#13;&amp;#10;业争议务名称:境漫游数据费_美国数据漫游费&amp;#13;&amp;#10;争议时间:2023-01-01&amp;#13;&amp;#10;争议金额:220&amp;#13;&amp;#10;前台结算内容:220&amp;#13;&amp;#10;用户要求:回电话重新受理&amp;#13;</t>
  </si>
  <si>
    <t>计费争议-流量：用户对出境漫游数据费不认可。经核实，用户国际漫游流量详单出账较慢，出于服务角度，前期已申请退一半流量费80元现用户依然不认可，考虑到用户使用感知为用户再申请50元费用，24小时内到账，此费用不可打印发票，用户表示知晓。</t>
  </si>
  <si>
    <t>TS202310221134541256</t>
  </si>
  <si>
    <t>刘德玲</t>
  </si>
  <si>
    <t>2023-10-22 16:24:29</t>
  </si>
  <si>
    <t>&amp;#13;&amp;#10;高级模板内容：&amp;#13;&amp;#10;投诉问题描述:用户来电对1月.2月4月在国外产生流量费用不认可，前台多次解释，导致用户不认可，&amp;#13;&amp;#10;争议月份:2023年4月、2023年2月、2023年1月&amp;#13;&amp;#10;争议金额:340&amp;#13;&amp;#10;用户要求:用户来电对1月.2月4月在国外产生流量费用不认可，前台多次解释，导致用户不认可，用户要求10月23日上午10点联系用户，请核实处理，谢谢！&amp;#13;</t>
  </si>
  <si>
    <t>计费争议-流量：用户反映出境漫游数据费用问题，经核实，客户4月产生有出境漫游数据费用，多次致电未接，暂未操作退费，已短信告知如您后期使用有任何疑问，可于工作时间（08：30-17：30）致电宜昌联通07176921001或13032700872。</t>
  </si>
  <si>
    <t>TS202310211059501516</t>
  </si>
  <si>
    <t>白洪远</t>
  </si>
  <si>
    <t>2023-10-22 17:22:28</t>
  </si>
  <si>
    <t>[65岁以上老人]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用户称未使用流量却产生费用，一线解释不通，请协助&amp;#13;&amp;#10;争议月份:2023年10月&amp;#13;&amp;#10;争议金额/流量:5.13&amp;#13;&amp;#10;用户要求:请尽快处理&amp;#13;</t>
  </si>
  <si>
    <t>计费争议-流量：用户首次反映流量问题，减免10月流量扣费5.13元。24小时退费到账，此费用无法抵扣往月欠费及打印发票，回访用户为老人接听，表示不懂，已短信告知用户结果。用户知晓，满意</t>
  </si>
  <si>
    <t>TS202310201706061147</t>
  </si>
  <si>
    <t>邓城方</t>
  </si>
  <si>
    <t>2023-10-22 13:12:33</t>
  </si>
  <si>
    <t>主办单位：湖北&amp;#10;客户类别：普通客户&amp;#10;10010是否打通：否&amp;#10;是否二次致电10015：是&amp;#10;是否联系：否&amp;#10;升级倾向：&amp;#10;号码归属省：湖北&amp;#10;SVIP等级：&amp;#10;1.问题类型:;&amp;#10;2.投诉类型:其他;&amp;#10;3.营业厅地址:;&amp;#10;4.位置信息:;&amp;#10;5.位置发生地:;&amp;#10;6.投诉内容:什么东西md我18号充的话费今天就没了？搞什么东西哦，联通缺钱？什么烂套餐，烂大网卡一个月md要三十好几块钱搞什么g哦，天天扣天天交话费</t>
  </si>
  <si>
    <t>计费争议-流量①客户投诉产生的原因：客户反映流量计费问题 ②客户投诉问题核查情况及解决方案：收到贵部转办后，我司立即组织调查。经核实，用户反映流量使用过快，联系用户无法接通，建议用户可通过手厅查询流量详单（HUB717045处理），另客户于 2023-10-19 18:01:02  湖北省分公司电子商务部 自行订购 快手12G流量月包，业务于  2023-10-19 18:04:03 操作取消，考虑客户感知，申请减免本月8元费用， 24小时内到账，此费用无法抵扣往月欠费且不可打印发票，客户满意。③客户问题满意度：我司于2023-10-21 11:59:10联系客户未接。 ④回单人:宜昌客服王晓玉；联系电话：07176921001。</t>
  </si>
  <si>
    <t>TS202310220805260424</t>
  </si>
  <si>
    <t>王久清</t>
  </si>
  <si>
    <t>2023-10-22 15:29:47</t>
  </si>
  <si>
    <t>&amp;#13;&amp;#10;高级模板内容：&amp;#13;&amp;#10;投诉问题描述:用户来电用去进行核实上网费_手机上网流量费_无线接入-上网流量费-国内（本地使用）用户不认卡&amp;#13;&amp;#10;争议月份:2023年10月&amp;#13;&amp;#10;争议金额/流量:11&amp;#13;&amp;#10;用户要求:用户要求继续核实退费&amp;#13;&amp;#10;备注:用户称自己没有使用流量，要求继续核实&amp;#13;</t>
  </si>
  <si>
    <t>计费争议-流量扣费：客户对7-10流量收费不满，经核实属正常扣费，沟通后为用户沟通20元赠费，24小时内到账，建议用户持续观察使用，满意。</t>
  </si>
  <si>
    <t>TS202310212107171641</t>
  </si>
  <si>
    <t>甘俊</t>
  </si>
  <si>
    <t>2023-10-22 17:30:15</t>
  </si>
  <si>
    <t>【2022年上工信部测评重保用户】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用户来电反映本机本月流量使用有异常，比往月要用得多，解释正常消费，不认可，就说我们的问题，要求明天17:00之前联系，不然投诉&amp;#13;&amp;#10;争议月份:2023年10月&amp;#13;&amp;#10;争议金额/流量:0&amp;#13;&amp;#10;用户要求:要求明天17:00之前联系，不然投诉&amp;#13;</t>
  </si>
  <si>
    <t>流量计费争议：客户反映流量使用详情问题。经核实，客户号码为畅爽冰激凌5G套餐99元副卡，20G流量超出按3元/G计费。套餐流量并未超出，未产生流量费，主要使用微信，腾讯视频，地图等软件，详见附件，计费无误，短信提醒正常，考虑客户实际使用，申请减免10月2个流量包费用40元，并申请主副卡各赠送6G流量，本月内使用，客户满意。</t>
  </si>
  <si>
    <t>TS202310211810102072</t>
  </si>
  <si>
    <t>071701072460</t>
  </si>
  <si>
    <t>吴君敏</t>
  </si>
  <si>
    <t>2023-10-22 13:34:46</t>
  </si>
  <si>
    <t>#2022重保客户#用户表示前期安装宽带时，表示不要IPTV业务，营业厅工作人员告知已取消，经查询未取消，对此产生扣费不满，要求公司退费并取消IPTV，请联系处理</t>
  </si>
  <si>
    <t>计费争议-账单扣费：客户对3月-10月IPTV扣费不满，经核实现已取消，考虑到用户使用感知为用户申请30元费用，24小时内到账，另为用户系统勾选赠费50元，此费用不可打印发票， 满意。</t>
  </si>
  <si>
    <t>TS202310211743421622</t>
  </si>
  <si>
    <t>靳超</t>
  </si>
  <si>
    <t>2023-10-22 18:46:04</t>
  </si>
  <si>
    <t>&amp;#13;&amp;#10;高级模板内容：&amp;#13;&amp;#10;投诉问题描述:办卡时营业厅宣传副卡免费，实际副卡10元一月，用户要求将副卡改为免费且要新绑定一张免费副卡&amp;#13;&amp;#10;业务名称:主副卡&amp;#13;&amp;#10;宣传渠道:营业厅&amp;#13;&amp;#10;宣传内容:副卡免费&amp;#13;&amp;#10;实际情况:副卡10元一月&amp;#13;&amp;#10;用户要求:办卡时营业厅宣传副卡免费，实际副卡10元一月，用户要求将副卡改为免费且要新绑定一张免费副卡&amp;#13;</t>
  </si>
  <si>
    <t>计费争议-账单扣费：客户对副卡扣费不满，经核实属正常扣费，已解释副卡15571770918【到期时间2024-03-31 23:59:59】 副卡免月租12个月（10元话费12个月）（湖北）-立即生效 ，现未收取任何费用，用户表示新卡已由营业厅操作办理，线上现无需操作，满意。</t>
  </si>
  <si>
    <t>TS202310201708521224</t>
  </si>
  <si>
    <t>2023-10-22 10:06:32</t>
  </si>
  <si>
    <t>[65岁以上老人]&amp;#13;&amp;#10;高级模板内容：&amp;#13;&amp;#10;投诉问题描述:用户来电反映前工单（TS202310201044520161）未完结，用户未接听到电话，之前说的不收钱，现在又收钱，用户来电要求解决这个问题，请联系处理，谢谢！&amp;#13;&amp;#10;争议月份:2023年10月&amp;#13;&amp;#10;争议金额:10&amp;#13;&amp;#10;用户要求:用户来电反映前工单（TS202310201044520161）未完结，用户未接听到电话，之前说的不收钱，现在又收钱，用户来电要求解决这个问题，请联系处理，谢谢！&amp;#13;</t>
  </si>
  <si>
    <t>业务规则：客户对IPTV扣费不认可，已解释赠费活动解释，10元IPTV扣费为正常扣费，前期用户办理套餐享受4折优惠，已告知客户可办理续约99元畅爽+69元赠费活动，有效期1年，包含手机号码+宽带+IPTV合计40元/月，另用户反映云加速5G畅玩加油包(湖北)扣费问题，核实为  湖北杭州翔羽线上业务代理(宜昌) 经用户同意 后办理，已取消并申请减免本月费用20元，24小时内赠费到账，不可打印发票，客户认可，满意</t>
  </si>
  <si>
    <t>TS202310220850240715</t>
  </si>
  <si>
    <t>左昌仙</t>
  </si>
  <si>
    <t>2023-10-22 14:15:13</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</si>
  <si>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套餐活动到期太贵了要求把5折折扣续约上</t>
  </si>
  <si>
    <t>TS202310201931441368</t>
  </si>
  <si>
    <t>向甲坤</t>
  </si>
  <si>
    <t>2023-10-22 15:50:08</t>
  </si>
  <si>
    <t>主办单位：湖北&amp;#10;客户类别：星级客户&amp;#10;10010是否打通：否&amp;#10;是否二次致电10015：是&amp;#10;是否联系：否&amp;#10;升级倾向：&amp;#10;号码归属省：湖北&amp;#10;SVIP等级：&amp;#10;1.问题类型:;&amp;#10;2.投诉类型:月固定费争议;&amp;#10;3.营业厅地址:;&amp;#10;4.位置信息:;&amp;#10;5.位置发生地:;&amp;#10;6.投诉内容:&amp;#10;202309流量包月租费:30&amp;#10;202309叠加套餐包:22&amp;#10;202308流量包月租费:30&amp;#10;202308叠加套餐包:22&amp;#10;202307流量包月租费:30&amp;#10;202307叠加套餐包:22&amp;#10;202306流量包月租费:30&amp;#10;202306叠加套餐包:22&amp;#10;202305流量包月租费:30&amp;#10;202305叠加套餐包:22&amp;#10;争议金额:260.00</t>
  </si>
  <si>
    <t>TS202310201851080756</t>
  </si>
  <si>
    <t>2023-10-22 14:06:28</t>
  </si>
  <si>
    <t>【2022年上工信部测评重保用户】[该用户有申诉倾向，请注意受理态度，查询近三天工单记录，积极解决用户问题。]判断省分:其他省分&amp;#13;&amp;#10;:普通消费有争议&amp;#13;&amp;#10;:下一步&amp;#13;&amp;#10;:通话费不认可&amp;#13;&amp;#10;获取参数:&amp;#13;&amp;#10;:普通通话费超出争议&amp;#13;&amp;#10;查询套餐:&amp;#13;&amp;#10;:金额正确&amp;#13;&amp;#10;:不认可&amp;#13;&amp;#10;:仍不认可&amp;#13;&amp;#10;判断省分:除四川外&amp;#13;&amp;#10;:&amp;#13;&amp;#10;&amp;#13;&amp;#10;高级模板内容：&amp;#13;&amp;#10;投诉问题描述:用户再次来电，表示不认可前工单（TS202310120854242131）回复（因多次未联系上客户，我司无法核实情况处理，暂未退费），要求再次回复9月语音通话费_信息费_移动电话-信息费2元账单详情，请协助回复&amp;#13;&amp;#10;争议月份:2023年9月&amp;#13;&amp;#10;争议金额:2&amp;#13;&amp;#10;是否有下发短信提醒:是&amp;#13;&amp;#10;用户要求:用户再次来电，表示不认可前工单（TS202310120854242131）回复（因多次未联系上客户，我司无法核实情况处理，暂未退费），要求再次回复9月语音通话费_信息费_移动电话-信息费2元账单详情，请协助回复&amp;#13;</t>
  </si>
  <si>
    <t>计费争议-帐单争议：用户反馈信息费扣费问题，经核实，用户上个月有产生2元信息费，考虑用户感知，申请退还9月2月信息费，24小时到帐，此费用无法抵扣往月欠费且不可打印发票，满意。</t>
  </si>
  <si>
    <t>TS202310211422520277</t>
  </si>
  <si>
    <t>张绪田</t>
  </si>
  <si>
    <t>2023-10-22 14:08:34</t>
  </si>
  <si>
    <t>[65岁以上老人]&amp;#10;高级模板内容：&amp;#10;投诉问题描述:用户来电表示对月租费用不认可，说以前说好了是69的，前台已做解释，但是老人表示不理解，要求核实回复&amp;#10;争议月份:2023年10月&amp;#10;争议金额:23&amp;#10;用户要求:用户来电表示对月租费用不认可，说以前说好了是69的，前台已做解释，但是老人表示不理解，要求核实回复</t>
  </si>
  <si>
    <t>计费争议-账单扣费：客户对10月账单扣费不满，经核实用户实际是对副卡及炫彩通信助理包-云盘版扣费不满，沟通后已为用户办理副卡赠费享12个月，考虑到用户使用感知为用户申请30元，24小时内到账，另为用户副卡勾选50元赠费，此费用不可打印发票；用户订购产品名称迷笛彩铃8元包月，产品代码为90115，订购时间9，取消时间为23年10月，8元/月，合计扣费2个月，累计产生费用合计16元，订购方式为集团统一认证平台” 短信验证码，有二次确认过程，不存在订购违规现象。考虑用户使用感知，网站方已取消屏蔽并于三个工作日内退费16元到账，此费用不可抵扣往月欠费及打印发票，满意。</t>
  </si>
  <si>
    <t>TS202310221323260692</t>
  </si>
  <si>
    <t>2023-10-22 17:19:10</t>
  </si>
  <si>
    <t>&amp;#13;&amp;#10;高级模板内容：&amp;#13;&amp;#10;投诉问题描述:用户来电表示自己的副卡之前一直都是不收费的，但是为什么下个月要收费，要求减免自己的三张副卡的费用，表示移动都不会收为什么联通收，另外用户要求主卡和副卡关系兑换，把来电号还成主卡，主卡变成副卡&amp;#13;&amp;#10;争议月份:2023年11月&amp;#13;&amp;#10;争议金额:30&amp;#13;&amp;#10;用户要求:尽快处理&amp;#13;</t>
  </si>
  <si>
    <t>业务规则：现已为用户3张副卡续约副卡免月租12个月（10元话费12个月）（湖北）-次月生效 ，用户满意</t>
  </si>
  <si>
    <t>TS202310212122491781</t>
  </si>
  <si>
    <t>国网湖北省电力有限公司宜昌供电公司</t>
  </si>
  <si>
    <t>2023-10-22 09:29:50</t>
  </si>
  <si>
    <t>&amp;#13;&amp;#10;高级模板内容：&amp;#13;&amp;#10;投诉问题描述:用户来电反馈错充号码了，自己联系显示停机！需要我们帮忙联系&amp;#13;&amp;#10;充值时间:2023-10-21&amp;#13;&amp;#10;充值渠道:其他:中国银行&amp;#13;&amp;#10;充值号码:13094172950&amp;#13;&amp;#10;充值金额:100&amp;#13;&amp;#10;前台是否按流程解释:是&amp;#13;&amp;#10;用户要求:立即解决&amp;#13;</t>
  </si>
  <si>
    <t>TS202310221003351854</t>
  </si>
  <si>
    <t>曹悦</t>
  </si>
  <si>
    <t>2023-10-22 15:33:54</t>
  </si>
  <si>
    <t>【2022年上工信部测评重保用户】【2022年上工信部测评重保用户】【2022年上工信部测评重保用户】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	冰激凌加速包自动版&amp;#13;&amp;#10;争议月份:2023年10月&amp;#13;&amp;#10;是否承诺退费:是&amp;#13;&amp;#10;承诺退费金额:10&amp;#13;&amp;#10;是否取消业务（如取消失败，需加上系统报错的提示）:是&amp;#13;&amp;#10;是否需要回复:否&amp;#13;&amp;#10;用户要求:退费，称之前办理了退订，但却没有退订，多产生了一次费用&amp;#13;</t>
  </si>
  <si>
    <t>TS202310221027322297</t>
  </si>
  <si>
    <t>纪学福</t>
  </si>
  <si>
    <t>2023-10-22 14:41:29</t>
  </si>
  <si>
    <t>判断省分:湖北&amp;#10;:流量费争议&amp;#10;:流量包定制争议&amp;#10;:不认可&amp;#10;:未享受&amp;#10;:小于等于500元，且仅限单倍、月份不超过12个月&amp;#10;:&amp;#10;&amp;#10;高级模板内容：&amp;#10;投诉问题描述:流量包争议&amp;#10;业务名称:5G炫彩加油包19元10GB（立即生效）（湖北）&amp;#10;争议月份:2023年6月、2023年7月、2023年8月、2023年9月、2023年10月&amp;#10;争议金额:95&amp;#10;是否承诺退费:是&amp;#10;用户要求:退费，取消业务（5G炫彩加油包19元10GB（立即生效）（湖北）），用户收不到验证码，请协助取消谢谢&amp;#10;同时要求取消：视频彩铃乐享会员6元版，无法收验证码，请协助取消一下，谢谢</t>
  </si>
  <si>
    <t>BL202310211305240167</t>
  </si>
  <si>
    <t>向绪刚</t>
  </si>
  <si>
    <t>2023-10-22 09:06:42</t>
  </si>
  <si>
    <t>判断省分:湖北&amp;#13;&amp;#10;:宽带移机&amp;#13;&amp;#10;:不认可&amp;#13;&amp;#10;:&amp;#13;&amp;#10;&amp;#13;&amp;#10;高级模板内容：&amp;#13;&amp;#10;重要提醒：若能通过无缝下单则选择无缝，建此工单会被专项质检！！！:无缝建单&amp;#13;&amp;#10;用户诉求:移机&amp;#13;&amp;#10;移机地址:湖北省宜昌市枝江市马家店镇江汉大道农行宿舍片区苎麻厂宿舍南单元周边&amp;#13;&amp;#10;当前使用地址:湖北省宜昌市枝江市安福寺镇玛瑙明珠小区3栋105&amp;#13;&amp;#10;备注:移机&amp;#13;</t>
  </si>
  <si>
    <t>TS202310211211370529</t>
  </si>
  <si>
    <t>孙国秀</t>
  </si>
  <si>
    <t>2023-10-22 13:32:58</t>
  </si>
  <si>
    <t>[65岁以上老人]&amp;#13;&amp;#10;高级模板内容：&amp;#13;&amp;#10;投诉问题描述:手机被标记了，通过码号服务平台无法清除&amp;#13;&amp;#10;业务名称:手机标记&amp;#13;&amp;#10;办理渠道:微厅（含公众号）&amp;#13;&amp;#10;业务提示:操作不了&amp;#13;&amp;#10;用户要求:要求尽快核实处理&amp;#13;</t>
  </si>
  <si>
    <t>其他：客户反映号码被标记问题，多次致电未接，已短信告知，此为第三方标记并非联通公司，需联系第三方平台客户协助取消标记，如您后期使用有任何疑问，可于工作时间（08：30-17：30）致电宜昌联通07176921001或13032700872</t>
  </si>
  <si>
    <t>TS202310221105490618</t>
  </si>
  <si>
    <t>071704644404</t>
  </si>
  <si>
    <t>2023-10-22 14:25:27</t>
  </si>
  <si>
    <t>高级模板内容：&amp;#10;投诉问题描述:前期处理结果不满&amp;#10;前期工单流水号:ZX202310201812111333&amp;#10;前期工单处理结果:关于您反映问题，经核实，五峰城西自有营业厅于2023-10-1909:33:19给您办理畅爽冰激凌5G融合1000M宽带，为免费宽带，虚拟地址，未实际安装，已联系您解释说明，您表示保留继续使用，满意。&amp;#10;用户要求:问题描述:用户表示不知情办理了宽带，产生了10元的费用，要求销户并回复解释&amp;#10;第用户表示后台部门联系自己可以退费10元可是没有到账不满</t>
  </si>
  <si>
    <t>解释宣传：五峰城西自有营业厅，宽带问题未解释清楚。经核实，五峰城西自有营业厅于 2023-10-19 09:33:19 给客户办理畅爽冰激凌5G融合1000M宽带，为免费宽带，虚拟地址，未实际安装，客户表示保留继续使用，宽带上办理有宽视界优化版基础月包，产生有10元费用，现业务已取消，10元费用已于2023-10-22 09:35:52赠送到账，已联系客户解释说明，客户满意。</t>
  </si>
  <si>
    <t>TS202310211625210107</t>
  </si>
  <si>
    <t>孙德桥</t>
  </si>
  <si>
    <t>2023-10-22 16:37:58</t>
  </si>
  <si>
    <t>&amp;#13;&amp;#10;高级模板内容：&amp;#13;&amp;#10;投诉问题描述:用户对合约里炫彩通信包10元不认可，要求取消，因此业务在合约里，在线暂时没有承诺退费，&amp;#13;&amp;#10;争议月份:2023年9月、2023年10月&amp;#13;&amp;#10;争议金额:20&amp;#13;&amp;#10;用户要求:核实处理，并取消&amp;#13;</t>
  </si>
  <si>
    <t>解释宣传：长阳大堰永昌合作厅，炫彩助理包AA，因办理65元赠费合约包含炫彩助理包，已解释，现用户知晓，与用户沟通取消65元赠费活动，办理69元赠费*12个月活动，此赠费无需开通炫彩助理包，用户同意，满意</t>
  </si>
  <si>
    <t>TS202310151634232152</t>
  </si>
  <si>
    <t>姚诚</t>
  </si>
  <si>
    <t>2023-10-22 17:05:20</t>
  </si>
  <si>
    <t>主办单位：湖北&amp;#10;客户类别：普通客户&amp;#10;10010是否打通：否&amp;#10;是否二次致电10015：是&amp;#10;是否联系：否&amp;#10;升级倾向：&amp;#10;号码归属省：湖北&amp;#10;SVIP等级：&amp;#10;1.问题类型:宽带;&amp;#10;2.投诉类型:宽带网络问题;&amp;#10;3.营业厅地址:;&amp;#10;4.位置信息:;&amp;#10;5.位置发生地:;&amp;#10;6.投诉内容:自动开启宽带包月费，本人没有开通这项服务。</t>
  </si>
  <si>
    <t>解释宣传-宜昌市城区三峡大学沁苑自有营业厅（校园），校园宽带AA①客户基本资料：业务号码：15587919450、客户姓名：姚诚、套餐情况：沃派校园融合9元移网成员套餐（湖北宜昌）；客户反映宽带包月月租的问题； &amp;#10;②首次联系客户时间：2023-10-21 16:54:00&amp;#10;③投诉核查处理情况：收到贵部转办，我司立即组织核查，经核实，查询用户办理校园宽带，49元包月，手机出账优惠后9元，宽带出账40元，月消费49元，客户可使用校园网，多次联系用户挂机，无法解释，若需取消校园网手机需更改套餐，已短信告知用户结果，若用户来电烦请代为解释或告知用户与本地服务监督热线13032700872（工作时间8:30-12:00 14:00-17:30）联系； &amp;#10;④答复客户时间及客户满意度评价：根据上述核实情况，我司于2023-10-21 16:54:00未联系上，回单人：胡春燕、联系方式：07176921001&amp;#10;⑤投诉核查关联材料：无。"</t>
  </si>
  <si>
    <t>ZX202310201812111333</t>
  </si>
  <si>
    <t>2023-10-22 09:05:04</t>
  </si>
  <si>
    <t>判断省分:湖北&amp;#13;&amp;#10;:被动办理宽带&amp;#13;&amp;#10;:不需要&amp;#13;&amp;#10;:&amp;#13;&amp;#10;&amp;#13;&amp;#10;高级模板内容：&amp;#13;&amp;#10;问题描述:用户表示不知情办理了宽带，产生了10元的费用，要求销户并回复解释&amp;#13;&amp;#10;第二联系方式:16608601616&amp;#13;&amp;#10;销户原因:非自己办理&amp;#13;&amp;#10;用户要求:销户&amp;#13;</t>
  </si>
  <si>
    <t>解释宣传：五峰城西自有营业厅，宽带问题未解释清楚。经核实，五峰城西自有营业厅于 2023-10-19 09:33:19 给客户办理畅爽冰激凌5G融合1000M宽带，为免费宽带，虚拟地址，未实际安装，已联系客户解释说明，客户表示保留继续使用，满意。</t>
  </si>
  <si>
    <t>TS202310211127222139</t>
  </si>
  <si>
    <t>071701000018</t>
  </si>
  <si>
    <t>杨露露</t>
  </si>
  <si>
    <t>2023-10-22 15:10:47</t>
  </si>
  <si>
    <t>22年Q3Q4重点客户22年Q3Q4重点客户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称每个月21号都有一个世纪联通信息有限公司从支付宝里扣钱&amp;#13;&amp;#10;争议月份:2023年9月、2023年10月&amp;#13;&amp;#10;争议金额:0&amp;#13;&amp;#10;用户要求:查明&amp;#13;</t>
  </si>
  <si>
    <t>解释宣传：城区盛之沃合作厅， 花呗先享5G159元直降1600（社会24期） 活动未解释清楚。经核实，客户号码于 2023-04-22 16:15:07 城区盛之沃合作厅  办理花呗先享5G159元直降1600合约活动，每月有下发77.32电子券抵扣花呗费用，联系客户表示已处理好，无异议，满意。</t>
  </si>
  <si>
    <t>TS202310211245091147</t>
  </si>
  <si>
    <t>投诉工单（2021版）&gt;&gt;宽带&gt;&gt;【产品及计费使用】计交费及发票&gt;&gt;一次性费用争议（开户费/补卡费/初装费/调测费/押金等）</t>
  </si>
  <si>
    <t>2023-10-22 16:39:47</t>
  </si>
  <si>
    <t>用户表示现在自己办理宽带新装业务，宽带开户缴纳接近800元的费用，工作人员告知是光猫，路由器，手机号码预存款的相关费用，但用户表示不认可，怀疑收费不清晰不透明存在乱收费的情况，解释无效，要求投诉此情况，要求尽快联系答复</t>
  </si>
  <si>
    <t>解释宣传：西陵营服装维随销服务点，新装宽带收费AA，现工作人员已联系用户解释清楚收费情况，用户知晓，已无疑问，满意</t>
  </si>
  <si>
    <t>TS202310211235230964</t>
  </si>
  <si>
    <t>赵俊淳</t>
  </si>
  <si>
    <t>2023-10-22 13:37:40</t>
  </si>
  <si>
    <t>&amp;#13;&amp;#10;高级模板内容：&amp;#13;&amp;#10;投诉问题描述:对收取整月套餐费不满&amp;#13;&amp;#10;争议月份:2023年10月&amp;#13;&amp;#10;争议金额:31&amp;#13;&amp;#10;用户要求:20号才激活，要求退还没用的天数套餐费&amp;#13;</t>
  </si>
  <si>
    <t>解释宣传：宜昌市城区集团直属3G开户服务点  ，套餐费用问题未解释清楚。经核实，客户于2023-10-20 14:22:48办理	顺丰巴枪卡31元套餐，首月全量全价，扣除全月费用，已联系客户解释说明，客户表示知晓。</t>
  </si>
  <si>
    <t>TS202310212116061720</t>
  </si>
  <si>
    <t>071700025653</t>
  </si>
  <si>
    <t>邓江涛</t>
  </si>
  <si>
    <t>2023-10-22 14:32:47</t>
  </si>
  <si>
    <t>用户表示自己去年去营业厅办理了销户光猫归还给营业厅，但目前核实到未销户，现在家里需要用宽带但告知可能需要调测费自己也没有设备，导致宽带也无法安装，多次解释无效，要求投诉&amp;#13;&amp;#10;宜昌枝江公园路附近营业厅</t>
  </si>
  <si>
    <t>解释宣传：枝江城区公园路自营厅AA，用户反映前期已表示前往营业厅注销宽带，属该厅解释错误导致，经核实现要求宽带安装地址为枝江与原地址不相符，现线上无对应勾选项无法线上办理，需前往营业厅协助办理，移机的费用属移机规则导致，线上无取消移机费用勾选项，用户知晓</t>
  </si>
  <si>
    <t>TS202310211201040343</t>
  </si>
  <si>
    <t>2023-10-22 10:35:47</t>
  </si>
  <si>
    <t>&amp;#13;&amp;#10;高级模板内容：&amp;#13;&amp;#10;投诉问题描述:TS202310171204252200工单处理结果不认可&amp;#13;&amp;#10;前期工单流水号:TS202310171204252200&amp;#13;&amp;#10;前期工单处理结果:您反映配送员要求首充发生冲突问题，已解释首充为管理要求，态度问题我部已多次致歉，您满意。&amp;#13;&amp;#10;用户要求:客户称该问题没有回复得到具体处理的答复要求再次回复&amp;#13;&amp;#10;称刚下单自己号卡还没有配送当天就有联通配送上门并且自己联系了京东方称那边还没有配送要求核实具体什么情况，称不处理就找其他渠道投诉称当时工作人员还要打人并且还骂人了&amp;#13;</t>
  </si>
  <si>
    <t>BL202310221527052264</t>
  </si>
  <si>
    <t>李晶晶</t>
  </si>
  <si>
    <t>判断省分:湖北&amp;#13;&amp;#10;根据用户描述选择以下场景:投诉骚扰诈骗电话&amp;#13;&amp;#10;建议用户通过智慧沃服务进行拦截:不认可&amp;#13;&amp;#10;判断用户是否能提供被举报的号码:可以提供号码&amp;#13;&amp;#10;:&amp;#13;&amp;#10;用户表示自己遇到029611239690085262780985等骚扰电话要求全部拦截解释不认可</t>
  </si>
  <si>
    <t>TS202310201724031603</t>
  </si>
  <si>
    <t>姚亚辉</t>
  </si>
  <si>
    <t>2023-10-22 10:45:47</t>
  </si>
  <si>
    <t>:二次卡问题&amp;#13;&amp;#10;判断省分:其他省分&amp;#13;&amp;#10;:无法注册第三方应用（微信支付宝等）&amp;#13;&amp;#10;:不可清理APP&amp;#13;&amp;#10;判断省分:其他&amp;#13;&amp;#10;:不认可&amp;#13;&amp;#10;:仍不认可&amp;#13;&amp;#10;:&amp;#13;&amp;#10;&amp;#13;&amp;#10;高级模板内容：&amp;#13;&amp;#10;投诉问题描述:自己买的卡，老收到上任机主的信息，而且无法注册地三方应用，用户要求清除上任信息&amp;#13;&amp;#10;争议号码:18527201742&amp;#13;&amp;#10;问题现象:无法注册第三方应用&amp;#13;&amp;#10;用户要求:清除上任机主的相关信息&amp;#13;</t>
  </si>
  <si>
    <t>业务规则：用户反映二次卡问题，已告知用户可联系第三方平台清楚，我部无法清除元机主信息，用户知晓满意</t>
  </si>
  <si>
    <t>BL202310221639040531</t>
  </si>
  <si>
    <t>李津仔</t>
  </si>
  <si>
    <t>2023-10-22 16:44:47</t>
  </si>
  <si>
    <t>判断省分:湖北&amp;#13;&amp;#10;:有意向资费&amp;#13;&amp;#10;:全国流量王8元套餐&amp;#13;&amp;#10;:&amp;#13;&amp;#10;&amp;#13;&amp;#10;高级模板内容：&amp;#13;&amp;#10;用户诉求:用户15572702842来电要求将套餐变更为（4G全国流量王8元套餐），前台挽留失败，不愿意到营业厅办理，要求我方线上处理，请处理谢谢&amp;#13;&amp;#10;当前套餐名称:腾讯大王卡&amp;#13;&amp;#10;新套餐名称（转入套餐名称）:4G全国流量王8元套餐&amp;#13;&amp;#10;是合约期内（含靓号）:是&amp;#13;&amp;#10;备注:&amp;#13;</t>
  </si>
  <si>
    <t>TS202310221630431540</t>
  </si>
  <si>
    <t>王永</t>
  </si>
  <si>
    <t>2023-10-22 16:49:06</t>
  </si>
  <si>
    <t>主办单位：湖北&amp;#10;客户类别：普通客户&amp;#10;10010是否打通：是&amp;#10;是否二次致电10015：是&amp;#10;是否联系：否&amp;#10;升级倾向：工信部&amp;#10;号码归属省：湖北&amp;#10;SVIP等级：&amp;#10;1.问题类型:;&amp;#10;2.投诉类型:办理争议;&amp;#10;3.营业厅地址:;&amp;#10;4.位置信息:;&amp;#10;5.位置发生地:;&amp;#10;6.投诉内容:本人在中国联通官网查询到联通资费专区里面在售套餐中有4G全国流量王8元套餐包含30分钟200兆流量，多次联系你们联通公司改套餐都说没这么低的套餐，现要求你们在48小时帮忙变更好这个套餐，如若没有线上变更好套餐，我将投诉到工信部同时申请携号转网&amp;#10;8.办理业务的名称:4G全国流量王8元套餐&amp;#10;8.无法办理的渠道:中国联通APP</t>
  </si>
  <si>
    <t>BL202310221611220225</t>
  </si>
  <si>
    <t>王桂荣</t>
  </si>
  <si>
    <t>2023-10-22 17:31:17</t>
  </si>
  <si>
    <t>判断省分:湖北&amp;#13;&amp;#10;:有意向资费&amp;#13;&amp;#10;:全国流量王8元套餐&amp;#13;&amp;#10;:&amp;#13;&amp;#10;&amp;#13;&amp;#10;高级模板内容：&amp;#13;&amp;#10;用户诉求:用户要求更改4G全国流量王8元套餐，已告知到厅咨询用户不认可&amp;#13;&amp;#10;当前套餐名称:幸福家家乐39元套餐&amp;#13;&amp;#10;新套餐名称（转入套餐名称）:4G全国流量王8元套餐&amp;#13;&amp;#10;是合约期内（含靓号）:否&amp;#13;</t>
  </si>
  <si>
    <t>BL202310221536322355</t>
  </si>
  <si>
    <t>鲍昕</t>
  </si>
  <si>
    <t>2023-10-22 16:03:47</t>
  </si>
  <si>
    <t>&amp;#13;&amp;#10;高级模板内容：&amp;#13;&amp;#10;用户诉求:更改套餐&amp;#13;&amp;#10;当前套餐名称:4G组合套餐&amp;#13;&amp;#10;新套餐名称（转入套餐名称）:39元福多多卡&amp;#13;&amp;#10;是合约期内（含靓号）:否&amp;#13;</t>
  </si>
  <si>
    <t>BL202310221454271869</t>
  </si>
  <si>
    <t>胡蝶</t>
  </si>
  <si>
    <t>2023-10-22 15:09:13</t>
  </si>
  <si>
    <t>判断省分:湖北&amp;#13;&amp;#10;:有意向资费&amp;#13;&amp;#10;:全国流量王8元套餐&amp;#13;&amp;#10;:&amp;#13;&amp;#10;&amp;#13;&amp;#10;高级模板内容：&amp;#13;&amp;#10;用户诉求:用户18571427407来电要求将套餐变更为（4G全国流量王8元套餐），前台挽留失败，不愿意到营业厅办理，要求我方线上处理，请处理谢谢&amp;#13;&amp;#10;当前套餐名称:沃派升级版套餐16元档&amp;#13;&amp;#10;新套餐名称（转入套餐名称）:4G全国流量王8元套餐&amp;#13;&amp;#10;是合约期内（含靓号）:否&amp;#13;&amp;#10;备注:&amp;#13;</t>
  </si>
  <si>
    <t>BL202310221413081407</t>
  </si>
  <si>
    <t>王晓凤</t>
  </si>
  <si>
    <t>2023-10-22 14:35:14</t>
  </si>
  <si>
    <t>判断省分:湖北&amp;#13;&amp;#10;:有意向资费&amp;#13;&amp;#10;:全国流量王8元套餐&amp;#13;&amp;#10;:&amp;#13;&amp;#10;&amp;#13;&amp;#10;高级模板内容：&amp;#13;&amp;#10;用户诉求:用户要求办理，前台挽留不认可，请尽快处理&amp;#13;&amp;#10;当前套餐名称:腾讯大王卡&amp;#13;&amp;#10;新套餐名称（转入套餐名称）:全国流量王8元套餐&amp;#13;&amp;#10;是合约期内（含靓号）:否&amp;#13;</t>
  </si>
  <si>
    <t>BL202310221313120770</t>
  </si>
  <si>
    <t>邓晗</t>
  </si>
  <si>
    <t>2023-10-22 14:18:16</t>
  </si>
  <si>
    <t>判断省分:湖北&amp;#13;&amp;#10;:有意向资费&amp;#13;&amp;#10;:其他资费&amp;#13;&amp;#10;:否&amp;#13;&amp;#10;node_104:&amp;#13;&amp;#10;node_102:&amp;#13;&amp;#10;:降套&amp;#13;&amp;#10;:消费过高&amp;#13;&amp;#10;:挽留后，用户依旧要求降套&amp;#13;&amp;#10;:消费对比&amp;#13;&amp;#10;:挽留失败&amp;#13;&amp;#10;:&amp;#13;&amp;#10;node_106:&amp;#13;&amp;#10;:有合约/有靓号&amp;#13;&amp;#10;:&amp;#13;&amp;#10;&amp;#13;&amp;#10;高级模板内容：&amp;#13;&amp;#10;用户诉求:变更套餐&amp;#13;&amp;#10;当前套餐名称:腾讯王卡5G版129元套餐&amp;#13;&amp;#10;新套餐名称（转入套餐名称）:福多多卡91257932&amp;#13;&amp;#10;是合约期内（含靓号）:是&amp;#13;&amp;#10;备注:用户要求变更套餐为福多多卡91257932挽留无效加急用户在异地要求在线处理&amp;#13;</t>
  </si>
  <si>
    <t>BL202310221144392288</t>
  </si>
  <si>
    <t>许承德</t>
  </si>
  <si>
    <t>2023-10-22 15:06:18</t>
  </si>
  <si>
    <t>判断省分:湖北&amp;#13;&amp;#10;:有意向资费&amp;#13;&amp;#10;:全国流量王8元套餐&amp;#13;&amp;#10;:&amp;#13;&amp;#10;&amp;#13;&amp;#10;高级模板内容：&amp;#13;&amp;#10;用户诉求:想要办理8元保号套餐，前台挽留用户不认可&amp;#13;&amp;#10;当前套餐名称:腾讯大王卡&amp;#13;&amp;#10;新套餐名称（转入套餐名称）:全国流量王8元套餐&amp;#13;&amp;#10;是合约期内（含靓号）:是&amp;#13;&amp;#10;备注:降套&amp;#13;</t>
  </si>
  <si>
    <t>BL202310221140182215</t>
  </si>
  <si>
    <t>黄国权</t>
  </si>
  <si>
    <t>2023-10-22 14:11:34</t>
  </si>
  <si>
    <t>判断省分:湖北&amp;#13;&amp;#10;:有意向资费&amp;#13;&amp;#10;:全国流量王8元套餐&amp;#13;&amp;#10;:&amp;#13;&amp;#10;&amp;#13;&amp;#10;高级模板内容：&amp;#13;&amp;#10;用户诉求:客户来电要求变更8元套餐&amp;#13;&amp;#10;当前套餐名称:畅越冰激凌5G套餐49元&amp;#13;&amp;#10;新套餐名称（转入套餐名称）:全国流量王8元套餐&amp;#13;&amp;#10;是合约期内（含靓号）:否&amp;#13;&amp;#10;备注:要求尽快处理，加急&amp;#13;</t>
  </si>
  <si>
    <t>BL202310220953430869</t>
  </si>
  <si>
    <t>陈傲</t>
  </si>
  <si>
    <t>2023-10-22 10:03:48</t>
  </si>
  <si>
    <t>判断省分:湖北&amp;#13;&amp;#10;:有意向资费&amp;#13;&amp;#10;:全国流量王8元套餐&amp;#13;&amp;#10;:&amp;#13;&amp;#10;&amp;#13;&amp;#10;高级模板内容：&amp;#13;&amp;#10;用户诉求:变更套餐&amp;#13;&amp;#10;当前套餐名称:幸福家家乐19元套餐&amp;#13;&amp;#10;新套餐名称（转入套餐名称）:全国流量王8元套餐&amp;#13;&amp;#10;是合约期内（含靓号）:否&amp;#13;</t>
  </si>
  <si>
    <t>BL202310220937300682</t>
  </si>
  <si>
    <t>付秦坤</t>
  </si>
  <si>
    <t>2023-10-22 10:31:28</t>
  </si>
  <si>
    <t>判断省分:湖北&amp;#13;&amp;#10;:有意向资费&amp;#13;&amp;#10;:全国流量王8元套餐&amp;#13;&amp;#10;:&amp;#13;&amp;#10;&amp;#13;&amp;#10;高级模板内容：&amp;#13;&amp;#10;用户诉求:用户来电要求更改4G全国流量王8元套餐挽留失败，解释需要到归属地赋权营业厅用户不认可&amp;#13;&amp;#10;当前套餐名称:阿里小宝卡&amp;#13;&amp;#10;新套餐名称（转入套餐名称）:4G全国流量王8元套餐&amp;#13;&amp;#10;是合约期内（含靓号）:否&amp;#13;</t>
  </si>
  <si>
    <t>BL202310212241352381</t>
  </si>
  <si>
    <t>邹江春</t>
  </si>
  <si>
    <t>2023-10-22 14:06:52</t>
  </si>
  <si>
    <t>判断省分:湖北&amp;#13;&amp;#10;:有意向资费&amp;#13;&amp;#10;:全国流量王8元套餐&amp;#13;&amp;#10;:&amp;#13;&amp;#10;&amp;#13;&amp;#10;高级模板内容：&amp;#13;&amp;#10;用户诉求:用户要求更改套餐&amp;#13;&amp;#10;当前套餐名称:腾讯大王卡&amp;#13;&amp;#10;新套餐名称（转入套餐名称）:全国流量王8元套餐&amp;#13;&amp;#10;是合约期内（含靓号）:否&amp;#13;</t>
  </si>
  <si>
    <t>BL202310212103492118</t>
  </si>
  <si>
    <t>尚容华</t>
  </si>
  <si>
    <t>2023-10-22 09:18:15</t>
  </si>
  <si>
    <t>判断省分:湖北&amp;#13;&amp;#10;:无意向资费&amp;#13;&amp;#10;node_104:&amp;#13;&amp;#10;node_102:&amp;#13;&amp;#10;:降套&amp;#13;&amp;#10;:流量过多&amp;#13;&amp;#10;:挽留后，用户依旧要求降套&amp;#13;&amp;#10;:资费对比&amp;#13;&amp;#10;:挽留失败&amp;#13;&amp;#10;:&amp;#13;&amp;#10;node_106:&amp;#13;&amp;#10;:无合约/无靓号&amp;#13;&amp;#10;:&amp;#13;&amp;#10;&amp;#13;&amp;#10;高级模板内容：&amp;#13;&amp;#10;用户诉求:用户要求尽快进行核实办理&amp;#13;&amp;#10;当前套餐名称:菁锐卡19元套餐&amp;#13;&amp;#10;新套餐名称（转入套餐名称）:8元套餐&amp;#13;&amp;#10;是合约期内（含靓号）:否&amp;#13;&amp;#10;备注:用户要求尽快进行核实更改&amp;#13;</t>
  </si>
  <si>
    <t>BL202310212051212059</t>
  </si>
  <si>
    <t>钟小娟</t>
  </si>
  <si>
    <t>2023-10-22 09:22:18</t>
  </si>
  <si>
    <t>&amp;#13;&amp;#10;高级模板内容：&amp;#13;&amp;#10;用户诉求:客户要求更改8元套餐不愿意前往营业厅要求反馈&amp;#13;&amp;#10;当前套餐名称:大云卡&amp;#13;&amp;#10;新套餐名称（转入套餐名称）:8元流量王&amp;#13;&amp;#10;是合约期内（含靓号）:否&amp;#13;</t>
  </si>
  <si>
    <t>BL202310211727410500</t>
  </si>
  <si>
    <t>李金华</t>
  </si>
  <si>
    <t>2023-10-22 09:11:35</t>
  </si>
  <si>
    <t>判断省分:湖北&amp;#13;&amp;#10;:有意向资费&amp;#13;&amp;#10;:全国流量王8元套餐&amp;#13;&amp;#10;:&amp;#13;&amp;#10;&amp;#13;&amp;#10;高级模板内容：&amp;#13;&amp;#10;用户诉求:用户来电要求下个月更改成4G全国流量王8元套餐90495213，前台无权限办理，用户称去过营业厅，告知需要拨打10010客服热线更改，营业厅办理不了，称不更改自己就需要携号转网，请协助处理，谢谢。&amp;#13;&amp;#10;当前套餐名称:畅越冰激凌5G套餐59元&amp;#13;&amp;#10;新套餐名称（转入套餐名称）:4G全国流量王8元套餐90495213&amp;#13;&amp;#10;是合约期内（含靓号）:是&amp;#13;&amp;#10;备注:用户来电要求下个月更改成4G全国流量王8元套餐90495213，前台无权限办理，用户称去过营业厅，告知需要拨打10010客服热线更改，营业厅办理不了，称不更改自己就需要携号转网，请协助处理，谢谢。&amp;#13;</t>
  </si>
  <si>
    <t>BL202310211658380186</t>
  </si>
  <si>
    <t>王婧江怡</t>
  </si>
  <si>
    <t>2023-10-22 09:10:01</t>
  </si>
  <si>
    <t>判断省分:湖北&amp;#13;&amp;#10;:有意向资费&amp;#13;&amp;#10;:其他资费&amp;#13;&amp;#10;:是&amp;#13;&amp;#10;:不认可：坚持要求转入有限制的套餐&amp;#13;&amp;#10;:&amp;#13;&amp;#10;&amp;#13;&amp;#10;高级模板内容：&amp;#13;&amp;#10;用户诉求:变更套餐&amp;#13;&amp;#10;当前套餐名称:畅越冰激凌5G套餐59元&amp;#13;&amp;#10;新套餐名称（转入套餐名称）:蚂蚁大宝卡&amp;#13;&amp;#10;是合约期内（含靓号）:否&amp;#13;</t>
  </si>
  <si>
    <t>BL202310211557562001</t>
  </si>
  <si>
    <t>金文明</t>
  </si>
  <si>
    <t>2023-10-22 09:07:10</t>
  </si>
  <si>
    <t>判断省分:湖北&amp;#13;&amp;#10;:有意向资费&amp;#13;&amp;#10;:全国流量王8元套餐&amp;#13;&amp;#10;:&amp;#13;&amp;#10;&amp;#13;&amp;#10;高级模板内容：&amp;#13;&amp;#10;用户诉求:变更套餐&amp;#13;&amp;#10;当前套餐名称:腾讯大王卡&amp;#13;&amp;#10;新套餐名称（转入套餐名称）:全国流量王8元套餐&amp;#13;&amp;#10;是合约期内（含靓号）:否&amp;#13;&amp;#10;备注:不愿意去营业厅，要求线上办理&amp;#13;</t>
  </si>
  <si>
    <t>BL202310211255250056</t>
  </si>
  <si>
    <t>李祺桢</t>
  </si>
  <si>
    <t>2023-10-22 09:05:28</t>
  </si>
  <si>
    <t>判断省分:湖北&amp;#10;:有意向资费&amp;#10;:其他资费&amp;#10;:是&amp;#10;:不认可：坚持要求转入有限制的套餐&amp;#10;:&amp;#10;&amp;#10;高级模板内容：&amp;#10;用户诉求:用户来电称要求变更套餐，可以在下午六点之后联系或者直接更改可以不用电话联系&amp;#10;当前套餐名称:畅爽冰激凌5G套餐129元（基础版）&amp;#10;新套餐名称（转入套餐名称）:福多多29元（湖北）&amp;#10;是合约期内（含靓号）:否&amp;#10;备注:CB无法办理，系统没有显示</t>
  </si>
  <si>
    <t>TS202310221319230627</t>
  </si>
  <si>
    <t>黄雨生</t>
  </si>
  <si>
    <t>2023-10-22 16:08:55</t>
  </si>
  <si>
    <t>主办单位：湖北&amp;#10;客户类别：普通客户&amp;#10;10010是否打通：是&amp;#10;是否二次致电10015：是&amp;#10;是否联系：是&amp;#10;升级倾向：无&amp;#10;号码归属省：湖北&amp;#10;SVIP等级：&amp;#10;用户现要求更改最低档位的套餐，打10010和到营业厅都告知无法更改，不满，要求尽快核实原因并处理谢谢！</t>
  </si>
  <si>
    <t>套餐变更-已到国贸自营厅，降套①客户基本资料：业务号码：15207206663、客户姓名：黄雨生、套餐情况：畅越冰激凌5G套餐79元；客户反映取消业务的问题； &amp;#10;②首次联系客户时间：2023-10-22 15:55:00&amp;#10;③投诉核查处理情况：收到贵部转办，我司立即组织核查，经核实，客户要求取消宽带，实装宽带，挽留失败，已取消，主卡转资8元流量王套餐，次月生效，满意； &amp;#10;④答复客户时间及客户满意度评价：根据上述核实情况，我司于2023-10-22 15:55:00联系客户满意，回单人：胡春燕、联系方式：07176921001&amp;#10;⑤投诉核查关联材料：无。"</t>
  </si>
  <si>
    <t>BL202310221350451168</t>
  </si>
  <si>
    <t>2023-10-22 14:45:14</t>
  </si>
  <si>
    <t>判断省分:湖北&amp;#13;&amp;#10;:有意向资费&amp;#13;&amp;#10;:其他资费&amp;#13;&amp;#10;:是&amp;#13;&amp;#10;:不认可：坚持要求转入有限制的套餐&amp;#13;&amp;#10;:&amp;#13;&amp;#10;&amp;#13;&amp;#10;高级模板内容：&amp;#13;&amp;#10;用户诉求:改套餐&amp;#13;&amp;#10;当前套餐名称:畅爽冰激凌5G套餐159元&amp;#13;&amp;#10;新套餐名称（转入套餐名称）:畅爽冰激凌5G套餐299元（基础版）（产品编码：91087364）&amp;#13;&amp;#10;是合约期内（含靓号）:是&amp;#13;</t>
  </si>
  <si>
    <t>套餐变更-升：用户要求转资299畅越套餐，已办理，次月生效,用户满意。</t>
  </si>
  <si>
    <t>TS202310211702440827</t>
  </si>
  <si>
    <t>彭波</t>
  </si>
  <si>
    <t>2023-10-22 11:14:41</t>
  </si>
  <si>
    <t>主办单位：湖北&amp;#10;客户类别：普通客户&amp;#10;10010是否打通：是&amp;#10;是否二次致电10015：是&amp;#10;是否联系：否&amp;#10;升级倾向：工信部&amp;#10;号码归属省：湖北&amp;#10;SVIP等级：&amp;#10;1.问题类型:;&amp;#10;2.投诉类型:办理争议;&amp;#10;3.营业厅地址:;&amp;#10;4.位置信息:;&amp;#10;5.位置发生地:;&amp;#10;6.投诉内容:我要更改为8元套餐，不给办理，强制要求去营业厅，我现在公司有一张联通卡了，这张卡基本不用打电话，和使用流量，我还不能自己选择更改套餐，我的卡是网上申请的，业务不能网上申请，强制要求去营业厅，我现在在广州，强制要求去宜昌营业厅，更改套餐不可以，携号转网也不可以，工信部三令五申，通信企业应该尊重用户自主选择权利，不得以任何方式要求用户指定业务。&amp;#10;8.办理业务的名称:我要更改为8元套餐&amp;#10;8.无法办理的渠道:10010客服热线</t>
  </si>
  <si>
    <t>"套餐变更①客户基本资料：业务号码：17671267513、客户姓名：彭波、套餐情况：腾讯大王卡；客户反映转资的问题； &amp;#10;②首次联系客户时间：2023-10-22 11:02:00&amp;#10;③投诉核查处理情况：收到贵部转办，我司立即组织核查，经核实，查询用户亲情卡15672535130风险关停，故导致主副卡无法拆分，已引导用户通过手厅二次实人认证复机后致电我部客服07176921001办理拆分及转资8元套餐，次月生效，满意； &amp;#10;④答复客户时间及客户满意度评价：根据上述核实情况，我司于2023-10-22 11:02:00联系客户满意，回单人：胡春燕、联系方式：07176921001&amp;#10;⑤投诉核查关联材料：无。"</t>
  </si>
  <si>
    <t>TS202310212031031301</t>
  </si>
  <si>
    <t>马金枚</t>
  </si>
  <si>
    <t>2023-10-22 16:26:27</t>
  </si>
  <si>
    <t>&amp;#13;&amp;#10;高级模板内容：&amp;#13;&amp;#10;投诉问题描述:要求变更19元的套餐，已解释在线能更改最低月租29元，有升级投倾向&amp;#13;&amp;#10;要求办理的产品名称:19元的套餐&amp;#13;&amp;#10;是否推荐其它产品:是&amp;#13;&amp;#10;用户要求:要求变更19元的套餐&amp;#13;</t>
  </si>
  <si>
    <t>套餐变更-未到厅：39转19，联系用户忙，我部无法办理19元套餐，可办理8元全国流量王套餐，已短信告知用户，如有疑问可在工作时间（08:30-12:00；14:00-17:30）联系07176921001、13032700872宜昌客服。如用户咨询，请前台10010话务中心代为解释，谢谢</t>
  </si>
  <si>
    <t>BL202310211221192179</t>
  </si>
  <si>
    <t>郭浪</t>
  </si>
  <si>
    <t>2023-10-22 16:28:16</t>
  </si>
  <si>
    <t>判断省分:湖北&amp;#13;&amp;#10;:有意向资费&amp;#13;&amp;#10;:其他资费&amp;#13;&amp;#10;:是&amp;#13;&amp;#10;:不认可：坚持要求转入有限制的套餐&amp;#13;&amp;#10;:&amp;#13;&amp;#10;&amp;#13;&amp;#10;高级模板内容：&amp;#13;&amp;#10;用户诉求:用户来电要求将自己的套餐变更为福多多59元套餐，在线挽留失败，要求马上处理，请后台协助处理&amp;#13;&amp;#10;当前套餐名称:冰激凌融合放心用99套餐移网主资费-49元/月（湖北）&amp;#13;&amp;#10;新套餐名称（转入套餐名称）:福多多59元套餐&amp;#13;&amp;#10;是合约期内（含靓号）:是&amp;#13;&amp;#10;备注:要求线上处理，说自己不方便到厅&amp;#13;</t>
  </si>
  <si>
    <t>套餐变更：未到厅，降套，查询用户为实装CPE，融合产品无法转资福多多59元套餐，已解释，用户表示考虑资费，后期确认资费后再联系我部客服办理转资，满意</t>
  </si>
  <si>
    <t>BL202310221604190142</t>
  </si>
  <si>
    <t>陈月</t>
  </si>
  <si>
    <t>2023-10-22 17:15:14</t>
  </si>
  <si>
    <t>判断省分:湖北&amp;#13;&amp;#10;:有意向资费&amp;#13;&amp;#10;:全国流量王8元套餐&amp;#13;&amp;#10;:&amp;#13;&amp;#10;&amp;#13;&amp;#10;高级模板内容：&amp;#13;&amp;#10;用户诉求:降套&amp;#13;&amp;#10;当前套餐名称:畅爽冰激凌5G套餐199元（基础版&amp;#13;&amp;#10;新套餐名称（转入套餐名称）:最低套餐资费&amp;#13;&amp;#10;是合约期内（含靓号）:否&amp;#13;&amp;#10;备注:用户表示如果业务号码联系不上可以拨打15897572044&amp;#13;</t>
  </si>
  <si>
    <t>套餐变更-未到厅：199元转8元，已办理注销宽带（实装）并转资4G全国流量王8元套餐，次月生效，用户满意。</t>
  </si>
  <si>
    <t>BL202310211505571432</t>
  </si>
  <si>
    <t>冯志强</t>
  </si>
  <si>
    <t>2023-10-22 09:05:01</t>
  </si>
  <si>
    <t>【2022年上工信部测评重保用户】判断省分:湖北&amp;#13;&amp;#10;:有意向资费&amp;#13;&amp;#10;:其他资费&amp;#13;&amp;#10;:是&amp;#13;&amp;#10;:不认可：坚持要求转入有限制的套餐&amp;#13;&amp;#10;:&amp;#13;&amp;#10;&amp;#13;&amp;#10;高级模板内容：&amp;#13;&amp;#10;用户诉求:降套挽留无效推荐营业厅无效&amp;#13;&amp;#10;当前套餐名称:畅爽冰激凌5G套餐129元（基础版）&amp;#13;&amp;#10;新套餐名称（转入套餐名称）:59的福多多卡&amp;#13;&amp;#10;是合约期内（含靓号）:是&amp;#13;&amp;#10;备注:降套（用户主副卡）&amp;#13;</t>
  </si>
  <si>
    <t>套餐变更-未到厅：用户要求转资59的福多多卡套餐，经核实，客户副卡因风险号码局方停机，无法操作转资，已告知客户前往中国联通自有营业厅或通过【中国联通APP】操作二次实人认证开机，操作开机后再办理转资，客户表示知晓。</t>
  </si>
  <si>
    <t>BL202310211210162044</t>
  </si>
  <si>
    <t>2023-10-22 09:03:47</t>
  </si>
  <si>
    <t>判断省分:湖北&amp;#13;&amp;#10;:有意向资费&amp;#13;&amp;#10;:其他资费&amp;#13;&amp;#10;:否&amp;#13;&amp;#10;node_104:&amp;#13;&amp;#10;node_102:&amp;#13;&amp;#10;:升套/平套&amp;#13;&amp;#10;:&amp;#13;&amp;#10;&amp;#13;&amp;#10;高级模板内容：&amp;#13;&amp;#10;用户诉求:改套餐&amp;#13;&amp;#10;当前套餐名称:畅爽冰激凌5G套餐159元&amp;#13;&amp;#10;新套餐名称（转入套餐名称）:畅爽冰激凌5G套餐239元（基础版）&amp;#13;&amp;#10;是合约期内（含靓号）:是&amp;#13;</t>
  </si>
  <si>
    <t>套餐变更-未到厅：用户要求转资畅爽冰激凌5G套餐239元套餐，客服部24小时内操作办理，次月生效,用户满意。</t>
  </si>
  <si>
    <t>TS202310221056020407</t>
  </si>
  <si>
    <t>2023-10-22 14:10:20</t>
  </si>
  <si>
    <t>用户来电反馈自己号码无法开启热点，用户开启时显示：请咨询10010，请工作人员尽快核实处理并及时回复到用户</t>
  </si>
  <si>
    <t>TS202310221002171819</t>
  </si>
  <si>
    <t>刘星金</t>
  </si>
  <si>
    <t>2023-10-22 16:13:31</t>
  </si>
  <si>
    <t>用户来电反映称自己来电号码和主卡，互拨打不通，在所有的都一样，无法打点，要求核实处理回复请处理谢谢！</t>
  </si>
  <si>
    <t>TS202310201331071224</t>
  </si>
  <si>
    <t>韩赟</t>
  </si>
  <si>
    <t>2023-10-22 09:54:47</t>
  </si>
  <si>
    <t>判断省分:湖北&amp;#13;&amp;#10;:湖北用户漫游外省无法拨打或接听&amp;#13;&amp;#10;获取入参:&amp;#13;&amp;#10;查询历史工单:有历史工单&amp;#13;&amp;#10;:不存在&amp;#13;&amp;#10;:下一步&amp;#13;&amp;#10;移网一键诊断结果:1.用户状态是否正常：开通.2.2345G终端支持情况：数据为空.3.查询是否设置了无条件呼叫转移：未开通.4.查询是否开通呼入限制：未开通.5.查询是否开通呼叫限制：未开通.6.用户是否开通VoLTE：CBSS侧开通，核心网未开通.7.用户终端是否支持VoLTE：数据为空.8.近期缴费开机记录情况：无缴费开机.9.是否存在群障：不存在.10.VoLTE开关是否打开：.:诊断无异常/解释不认可&amp;#13;&amp;#10;:下一步&amp;#13;&amp;#10;node_171:&amp;#13;&amp;#10;:不符合办理条件&amp;#13;&amp;#10;:某一地点无法使用&amp;#13;&amp;#10;:周围用户不可使用/不清楚&amp;#13;&amp;#10;:在区域12省内&amp;#13;&amp;#10;:1、受理流水号：;2、受理号码：18671711300;3、主叫号码：18671711300;4、被叫号码：;5、客户姓名：韩赟;6、客户级别：无级别;7、用户归属地：宜昌市;8、受理员工工号：hubXN23ZH1948;9、手机厂商：;10、投诉渠道：10010客服热线;11、投诉打点范围：0.5千米;12、投诉地址：宜昌市-西陵区:中国工商银行【发展大道国宾一号斜对面清江润城】;13、网格ID：101062;14、网格名称：YC_B_湖北省宜昌市西陵区网格_101062;15、经度：111.340725;16、纬度：30.737833;17、用户现象：未发现网络问题;18、答复口径：您提供的位置周围基站暂时没有发现异常，建议您先进行换机换卡测试并留意观察。;19、网络类型：4G;20、投诉现象最近发生时间：一周以上;21、语音通话或数据上网：语音;22、室内或室外：室内;23、手机信号强弱：三格;24、用户周边使用情况：全部发生;25、主工单流水号：hub169777976905419364;26、语音业务类型：无法主被叫;27、数据业务类型：;28、用户是否接受解释：否;29、公告类型：;30、基站ID：117.1005513;31、基站名称：117.1005513;32、其它地方是否正常使用：是;33、之前是否可以正常使用：是;</t>
  </si>
  <si>
    <t>联系用户明天现场测试，有问题与测试人员联系，处理人 陈益满 联系电话 18671733750</t>
  </si>
  <si>
    <t>TS202310201234030114</t>
  </si>
  <si>
    <t>陈金友</t>
  </si>
  <si>
    <t>2023-10-22 09:58:29</t>
  </si>
  <si>
    <t>判断省分:湖北&amp;#13;&amp;#10;:湖北在省内手机不能打+不能接&amp;#13;&amp;#10;获取入参:&amp;#13;&amp;#10;获取历史工单:无历史工单&amp;#13;&amp;#10;:下一步&amp;#13;&amp;#10;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下一步&amp;#13;&amp;#10;node_317:&amp;#13;&amp;#10;:不符合办理条件&amp;#13;&amp;#10;:某一地点无法拨打或接听&amp;#13;&amp;#10;:不清楚&amp;#13;&amp;#10;:网络无异常&amp;#13;&amp;#10;:1、受理流水号：;2、受理号码：16671723995;3、主叫号码：16671723995;4、被叫号码：;5、客户姓名：陈金友;6、客户级别：一星用户;7、用户归属地：宜昌市;8、受理员工工号：hubXN215376;9、手机厂商：;10、投诉渠道：10010客服热线;11、投诉打点范围：0.5千米;12、投诉地址：宜昌市-猇亭区:鹏顺·观山云筑【古老背街国华瑞景旁】;13、网格ID：115001;14、网格名称：YC_B_湖北省宜昌市猇亭区网格_115001;15、经度：111.431209;16、纬度：30.546004;17、用户现象：未发现网络问题;18、答复口径：您提供的位置周围基站暂时没有发现异常，建议您先进行换机换卡测试并留意观察。;19、网络类型：4G;20、投诉现象最近发生时间：3天以内;21、语音通话或数据上网：语音;22、室内或室外：室内;23、手机信号强弱：无信号;24、用户周边使用情况：不清楚;25、主工单流水号：hub169777625145128803;26、语音业务类型：无法主被叫;27、数据业务类型：;28、用户是否接受解释：否;29、公告类型：;30、基站ID：117.110937;31、基站名称：117.110937;32、其它地方是否正常使用：是;33、之前是否可以正常使用：是;用户来电反映从（2天左右）开始在（鹏顺·观山云筑6号楼地下车库）使用（无信号），服务状态正常，用户（已开关机）测试，仍然如此，要求尽快处理，第二联系电话（16671723995）。</t>
  </si>
  <si>
    <t>联系用户无人接听，已短信告知有空与测试人员联系，处理人 陈益满 联系电话 18671733750</t>
  </si>
  <si>
    <t>TS202310211048241243</t>
  </si>
  <si>
    <t>向文玉</t>
  </si>
  <si>
    <t>2023-10-22 09:54:28</t>
  </si>
  <si>
    <t>判断省份:湖北&amp;#13;&amp;#10;:移网无法上网&amp;#13;&amp;#10;:手机移动数据&amp;#13;&amp;#10;获取入参:&amp;#13;&amp;#10;获取历史工单:无历史工单&amp;#13;&amp;#10;:下一步&amp;#13;&amp;#10;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amp;#13;&amp;#10;当月是否清卡重用:是&amp;#13;&amp;#10;:在湖北&amp;#13;&amp;#10;:能/不清楚&amp;#13;&amp;#10;:能/不清楚&amp;#13;&amp;#10;:网络无异常&amp;#13;&amp;#10;:1、受理流水号：;2、受理号码：15672495739;3、主叫号码：15672495739;4、被叫号码：;5、客户姓名：向文玉;6、客户级别：四星用户;7、用户归属地：宜昌市;8、受理员工工号：hubXN23TF3732;9、手机厂商：;10、投诉渠道：10010客服热线;11、投诉打点范围：0.5千米;12、投诉地址：宜昌市-夷陵区:三峡旅游学院(公交站)【B80路】;13、网格ID：105834;14、网格名称：YC_B_105834;15、经度：111.421966;16、纬度：30.665005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当天;21、语音通话或数据上网：数据;22、室内或室外：室内;23、手机信号强弱：三格;24、用户周边使用情况：不清楚;25、主工单流水号：hub169785633038263187;26、语音业务类型：;27、数据业务类型：无法上网;28、用户是否接受解释：否;29、公告类型：网络信息;30、基站ID：;31、基站名称：;32、其它地方是否正常使用：是;33、之前是否可以正常使用：是;</t>
  </si>
  <si>
    <t>TS202310211538081740</t>
  </si>
  <si>
    <t>陈永全</t>
  </si>
  <si>
    <t>2023-10-22 16:02:45</t>
  </si>
  <si>
    <t>【2022年上工信部测评重保用户】判断省分:湖北&amp;#13;&amp;#10;:湖北在省内手机不能打+不能接&amp;#13;&amp;#10;获取入参:&amp;#13;&amp;#10;获取历史工单:无历史工单&amp;#13;&amp;#10;:下一步&amp;#13;&amp;#10;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amp;#13;&amp;#10;:下一步&amp;#13;&amp;#10;node_317:&amp;#13;&amp;#10;:不符合办理条件&amp;#13;&amp;#10;:任何地方都无法拨打或接听&amp;#13;&amp;#10;:信号不好。无法正常打电话，建议打开高清语音，不认可，要求核实处理。不愿意提供详细地址。烦请核实回复谢谢&amp;#13;</t>
  </si>
  <si>
    <t>联系用户已恢复正常使用。后期有问题与测试人员联系，处理人 陈益满 联系电话 18671733750</t>
  </si>
  <si>
    <t>TS202310201231430067</t>
  </si>
  <si>
    <t>李春霞</t>
  </si>
  <si>
    <t>2023-10-22 10:01:30</t>
  </si>
  <si>
    <t>判断省份:湖北&amp;#13;&amp;#10;:移网无法上网&amp;#13;&amp;#10;:手机移动数据&amp;#13;&amp;#10;获取入参:&amp;#13;&amp;#10;获取历史工单:无历史工单&amp;#13;&amp;#10;:下一步&amp;#13;&amp;#10;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5G开启.:诊断无异常/解释不认可&amp;#13;&amp;#10;当月是否清卡重用:无&amp;#13;&amp;#10;:下一步&amp;#13;&amp;#10;node_317:&amp;#13;&amp;#10;:不符合办理条件&amp;#13;&amp;#10;:在湖北&amp;#13;&amp;#10;:能/不清楚&amp;#13;&amp;#10;:能/不清楚&amp;#13;&amp;#10;:网络无异常&amp;#13;&amp;#10;:1、受理流水号：;2、受理号码：13047167982;3、主叫号码：13047167982;4、被叫号码：;5、客户姓名：李春霞;6、客户级别：二星忠诚用户;7、用户归属地：宜昌市;8、受理员工工号：hubXN220845;9、手机厂商：;10、投诉渠道：10010客服热线;11、投诉打点范围：0.5千米;12、投诉地址：宜昌市-猇亭区:鹏顺·观山云筑【古老背街国华瑞景旁】地下车库，;13、网格ID：115001;14、网格名称：YC_B_湖北省宜昌市猇亭区网格_115001;15、经度：111.431209;16、纬度：30.546004;17、用户现象：未发现网络问题;18、答复口径：您提供的位置周围基站暂时没有发现异常，建议您先进行换机换卡测试并留意观察。;19、网络类型：4G;20、投诉现象最近发生时间：一周以上;21、语音通话或数据上网：数据;22、室内或室外：室内;23、手机信号强弱：一至两格不稳定;24、用户周边使用情况：全部发生;25、主工单流水号：hub169777617639340977;26、语音业务类型：;27、数据业务类型：无法上网;28、用户是否接受解释：否;29、公告类型：;30、基站ID：117.110937;31、基站名称：117.110937;32、其它地方是否正常使用：是;33、之前是否可以正常使用：是;&amp;#13;&amp;#10;用户来电反映在:鹏顺·观山云筑【古老背街国华瑞景旁】地下车库没有信号，要上门处理解决，麻烦处理，谢谢</t>
  </si>
  <si>
    <t>联系用户周一现场测试，有问题与测试人员联系，处理人 陈益满 联系电话 18671733750</t>
  </si>
  <si>
    <t>TS202310200917380660</t>
  </si>
  <si>
    <t>卢洲</t>
  </si>
  <si>
    <t>2023-10-22 09:56:28</t>
  </si>
  <si>
    <t>:1、受理流水号：;2、受理号码：13047170169;3、主叫号码：13047170169;4、被叫号码：;5、客户姓名：卢洲;6、客户级别：二星用户;7、用户归属地：宜昌市;8、受理员工工号：hubXN23TF8033;9、手机厂商：;10、投诉渠道：10010客服热线;11、投诉打点范围：0.5千米;12、投诉地址：宜昌市-当阳市:当阳市玉泉街道办事处【关陵路90号】;13、网格ID：190366;14、网格名称：YC_A_湖北省宜昌市当阳市环城西路-关陵路交叉口附近网格_190366;15、经度：111.770382;16、纬度：30.841009;17、用户现象：未发现网络问题;18、答复口径：您提供的位置周围基站暂时没有发现异常，建议您先进行换机换卡测试并留意观察。;19、网络类型：4G;20、投诉现象最近发生时间：一周以上;21、语音通话或数据上网：语音和数据;22、室内或室外：室内外;23、手机信号强弱：一至两格不稳定;24、用户周边使用情况：不清楚;25、主工单流水号：hub169776414382253769;26、语音业务类型：无法主被叫;27、数据业务类型：无法上网;28、用户是否接受解释：否;29、公告类型：;30、基站ID：117.111930;31、基站名称：117.11193;32、其它地方是否正常使用：是;33、之前是否可以正常使用：是;&amp;#13;&amp;#10;用户来电反映从（一周以上）开始在（宜昌市当阳市玉泉街道办事处何冲村景泰烟花公司旁边）使用（无信号/信号弱），服务状态正常，用户（已开关机）测试，仍然如此，要求尽快处理，第二联系电话（13047170169）。</t>
  </si>
  <si>
    <t>TS202310210947232443</t>
  </si>
  <si>
    <t>童玉兰</t>
  </si>
  <si>
    <t>2023-10-22 09:37:27</t>
  </si>
  <si>
    <t>判断省份:湖北&amp;#13;&amp;#10;:移网上网慢&amp;#13;&amp;#10;获取参数:&amp;#13;&amp;#10;获取历史工单:无历史工单&amp;#13;&amp;#10;:下一步&amp;#13;&amp;#10;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amp;#13;&amp;#10;当月是否清卡重用:有&amp;#13;&amp;#10;:在湖北&amp;#13;&amp;#10;:所有APP&amp;#13;&amp;#10;:长期&amp;#13;&amp;#10;:网络无异常&amp;#13;&amp;#10;:1、受理流水号：;2、受理号码：18695061918;3、主叫号码：18695061918;4、被叫号码：;5、客户姓名：童玉兰;6、客户级别：四星忠诚用户;7、用户归属地：宜昌市;8、受理员工工号：hubXN22400611;9、手机厂商：;10、投诉渠道：10010客服热线;11、投诉打点范围：0.5千米;12、投诉地址：宜昌市-西陵区:黄河路【西陵区】;13、网格ID：191114;14、网格名称：YC_A_湖北省宜昌市西陵区大成路-黄河路交叉口附近网格_191114;15、经度：111.307469;16、纬度：30.732713;17、用户现象：未发现网络问题;18、答复口径：您提供的位置周围基站暂时没有发现异常，建议您先进行换机换卡测试并留意观察。;19、网络类型：4G;20、投诉现象最近发生时间：一周以上;21、语音通话或数据上网：语音和数据;22、室内或室外：室内外;23、手机信号强弱：无信号;24、用户周边使用情况：不清楚;25、主工单流水号：hub169785278825511756;26、语音业务类型：无法主被叫;27、数据业务类型：无法上网;28、用户是否接受解释：否;29、公告类型：;30、基站ID：117.1005396;31、基站名称：117.1005396;32、其它地方是否正常使用：是;33、之前是否可以正常使用：是;</t>
  </si>
  <si>
    <t>投诉点信号覆盖正常，周边基站无故障，已指导用户更改终端设置，建议用户观察使用，后期有问题与测试人员联系，处理人 陈益满 联系电话 18671733750</t>
  </si>
  <si>
    <t>TS202310210921231973</t>
  </si>
  <si>
    <t>2023-10-22 15:45:07</t>
  </si>
  <si>
    <t>主办单位：湖北&amp;#10;客户类别：普通客户&amp;#10;10010是否打通：是&amp;#10;是否二次致电10015：是&amp;#10;是否联系：否&amp;#10;升级倾向：&amp;#10;号码归属省：湖北&amp;#10;SVIP等级：&amp;#10;1.问题类型:;&amp;#10;2.投诉类型:手机信号问题;&amp;#10;3.营业厅地址:;&amp;#10;4.位置信息:玉阳街道二圣庙;&amp;#10;5.位置发生地:湖北省宜昌市当阳市;&amp;#10;6.投诉内容:手机网络类型:4G；&amp;#10;网络情况:上网卡顿/掉线/不稳定；&amp;#10;接打电话情况:杂音/断断续续；&amp;#10;APP应用程序是否正常使用:均不正常；&amp;#10;影响范围:特定地点；&amp;#10;其他用户能否正常使用:不了解；&amp;#10;影响时段:全天；&amp;#10;投诉内容:太卡了，这两天玩游戏根本玩不了；&amp;#10;关联历史投诉流水号:其他问题，请手动查询</t>
  </si>
  <si>
    <t>网络质量：①客户投诉产生的原因：手机网速问题。 &amp;#10;②客户投诉问题核查情况及解决方案：收到贵部转办后，我司立即组织调查。玉阳街道二圣庙;AA经核实已发区域负责人协助处理。我司2023-10-21 11:43:49联系客户解释。&amp;#10;③客户问题满意度：一般。 &amp;#10;④回单人：田群、联系方式：07176921001</t>
  </si>
  <si>
    <t>TS202310211229230859</t>
  </si>
  <si>
    <t>陈雄武</t>
  </si>
  <si>
    <t>2023-10-22 19:20:35</t>
  </si>
  <si>
    <t>主办单位：湖北&amp;#10;客户类别：普通客户&amp;#10;10010是否打通：否&amp;#10;是否二次致电10015：是&amp;#10;是否联系：否&amp;#10;升级倾向：&amp;#10;号码归属省：湖北&amp;#10;SVIP等级：&amp;#10;1.问题类型:;&amp;#10;2.投诉类型:手机信号问题;&amp;#10;3.营业厅地址:;&amp;#10;4.位置信息:伍临路临江平;&amp;#10;5.位置发生地:湖北省宜昌市伍家岗区;&amp;#10;6.投诉内容:手机网络类型:5G；&amp;#10;网络情况:上网卡顿/掉线/不稳定；&amp;#10;接打电话情况:掉话/单通/无法通话；&amp;#10;APP应用程序是否正常使用:部分不正常；&amp;#10;影响范围:特定地点；&amp;#10;其他用户能否正常使用:不了解；&amp;#10;影响时段:10:00-12:00；&amp;#10;投诉内容:什么网，什么5g，真心差，信号满格，网速无；</t>
  </si>
  <si>
    <t>网络质量：伍家岗区伍临路临江平AA①客户基本资料：业务号码：18607103411、客户姓名：陈雄武、套餐情况：畅越冰激凌5G套餐119元；客户反映取消业务的问题； &amp;#10;②首次联系客户时间：2023-10-22 10:56:00&amp;#10;③投诉核查处理情况：收到贵部转办，我司立即组织核查，经核实，查询所在地网络质量正常，用户表示所有地方网络慢，此非网络问题，请转归属地核实信号问题，满意； &amp;#10;④答复客户时间及客户满意度评价：根据上述核实情况，我司于2023-10-22 10:56:00联系客户满意，回单人：胡春燕、联系方式：07176921001&amp;#10;⑤投诉核查关联材料：无。"</t>
  </si>
  <si>
    <t>TS202310211015050496</t>
  </si>
  <si>
    <t>辛东</t>
  </si>
  <si>
    <t>2023-10-22 14:06:19</t>
  </si>
  <si>
    <t>判断省份:湖北&amp;#10;:移网无法上网&amp;#10;:手机移动数据&amp;#10;获取入参:&amp;#10;获取历史工单:无历史工单&amp;#10;:下一步&amp;#10;移网一键诊断结果:1.用户状态是否正常：开通.2.查询流量是否限速：未限速.3.2345G终端支持情况：数据为空.4.近期缴费开机记录情况：无缴费开机.5.是否存在群障：不存在.6.上网功能是否正常：开通.7.用户是否开通VoLTE：开通.8.流量封顶情况：未封顶.9.查询用户终端蜂窝网络状态：.:诊断无异常/解释不认可&amp;#10;当月是否清卡重用:无&amp;#10;:下一步&amp;#10;node_317:&amp;#10;:不符合办理条件&amp;#10;:在湖北&amp;#10;:能/不清楚&amp;#10;:能/不清楚&amp;#10;:网络有异常&amp;#10;往月欠费:不欠费&amp;#10;获取参数:获取参数&amp;#10;获取工单记录:已获取&amp;#10;用户是否享受过赔付、产品信息:未享受过服务补救产品&amp;#10;人工判断是否执行过在线承诺补救:未享受过在线承诺补救&amp;#10;是否套餐变更:否&amp;#10;是否在赔付范围内:否（GIS无故障、外省网络故障）&amp;#10;:1、受理流水号：;2、受理号码：13197335383;3、主叫号码：13197335383;4、被叫号码：;5、客户姓名：辛东;6、客户级别：五星忠诚用户;7、用户归属地：宜昌市;8、受理员工工号：hubXN22ZH9094;9、手机厂商：;10、投诉渠道：10010客服热线;11、投诉打点范围：0.5千米;12、</t>
  </si>
  <si>
    <t>网络质量：宜昌市内5G信号不稳定AA。经网络部核查，已发区域负责人于10月23日前处理完毕，考虑到用户使用感知为用户申请50元费用于24小时内到账，此费用不可打印发票，满意。</t>
  </si>
  <si>
    <t>TS202310211823262257</t>
  </si>
  <si>
    <t>殷代松</t>
  </si>
  <si>
    <t>2023-10-22 13:35:18</t>
  </si>
  <si>
    <t>22年Q3Q4重点客户判断省分:湖北&amp;#13;&amp;#10;:流量费争议&amp;#13;&amp;#10;:定向流量未免流&amp;#13;&amp;#10;:不认可&amp;#13;&amp;#10;:不符合或不愿意开通&amp;#13;&amp;#10;:&amp;#13;&amp;#10;&amp;#13;&amp;#10;高级模板内容：&amp;#13;&amp;#10;投诉问题描述:用户反映自己一直在学校，但是无法使用校园基站流量&amp;#13;&amp;#10;是否剩余小区优惠:否&amp;#13;&amp;#10;实际使用地:三峡职业技术学院&amp;#13;&amp;#10;是否在优惠范围:否&amp;#13;&amp;#10;涉及金额:35&amp;#13;&amp;#10;是否已解释可能超出优惠范围:否&amp;#13;&amp;#10;涉及时间范围:～&amp;#13;&amp;#10;用户要求:要求尽快处理&amp;#13;</t>
  </si>
  <si>
    <t>系统支撑：用户反映校园流量未免流，已为用户申请赠送10G流量本月使用，并申请减免本月超出流量费40元，24小时内赠费到账，已发校园重新绑定基站，用户满意</t>
  </si>
  <si>
    <t>TS202310211201230352</t>
  </si>
  <si>
    <t>2023-10-22 10:26:33</t>
  </si>
  <si>
    <t>主办单位：湖北&amp;#10;客户类别：普通客户&amp;#10;10010是否打通：是&amp;#10;是否二次致电10015：是&amp;#10;是否联系：是&amp;#10;升级倾向：无&amp;#10;号码归属省：湖北&amp;#10;SVIP等级：&amp;#10;预处理内容：&amp;#13;&amp;#10;预处理名称：移网一键诊断，用户问题:手机无法主被叫&amp;#13;&amp;#10;用户意见:未开通VOLTE功能&amp;#13;&amp;#10;建议用户开通volte业务:不认可提投诉单&amp;#13;&amp;#10;移网一键诊断结果：&amp;#13;&amp;#10;用户状态是否正常：正常&amp;#13;&amp;#10;2345G终端支持情况：接口调用失败&amp;#13;&amp;#10;查询是否设置了无条件呼叫转移：正常&amp;#13;&amp;#10;查询是否开通呼入限制：正常&amp;#13;&amp;#10;查询是否开通呼叫限制：正常&amp;#13;&amp;#10;用户是否开通VoLTE：异常&amp;#13;&amp;#10;用户终端是否支持VoLTE：接口调用失败&amp;#13;&amp;#10;近期缴费开机记录情况：正常&amp;#13;&amp;#10;是否存在群障：正常&amp;#13;&amp;#10;VoLTE开关是否打开：接口调用失败&amp;#13;&amp;#10;备注:&amp;#13;&amp;#10;&amp;#13;&amp;#10;----&amp;#13;&amp;#10;高级模板内容：&amp;#13;&amp;#10;客户核心诉求及问题补充:用户来电反映手机到某些地方没有信号，信号断断续续，不能正常通话，一线已建议用户开通volte功能，用户不认可，&amp;#13;</t>
  </si>
  <si>
    <t>系统支撑①客户投诉产生的原因：用户反映手机信号问题。								&amp;#10;②客户投诉问题核查情况及解决方案：收到贵部转办后，我司立即组织调查。经核实，用户反映手机到某些地方没有信号，核实周边用户信号正常，已建议用户开通volte功能，不存在信号覆盖问题，联系客户表示已能正常使用，满意							&amp;#10;③客户问题满意度：满意。								&amp;#10;④回单人:宜昌客服王晓玉；联系电话：07176921001。</t>
  </si>
  <si>
    <t>TS202310220908150916</t>
  </si>
  <si>
    <t>071701043533</t>
  </si>
  <si>
    <t>王前泉</t>
  </si>
  <si>
    <t>2023-10-22 14:25:12</t>
  </si>
  <si>
    <t>22年Q3Q4重点客户&amp;#13;&amp;#10;高级模板内容：&amp;#13;&amp;#10;投诉问题描述:用户来电反映自己16号在营业厅办理了销户流程，到22号还是没有销户成功。要求马上处理销户&amp;#13;&amp;#10;销户渠道:营业厅&amp;#13;&amp;#10;无法销户原因:销户时间过长&amp;#13;&amp;#10;用户要求:立即销户&amp;#13;</t>
  </si>
  <si>
    <t>携号转网（夷陵城区 ）：用户反映需办理携号转网，挽留无效，现已为用户办理注销宽带及副卡成功，现号码允许携出，满意</t>
  </si>
  <si>
    <t>ZHX202310221719091258</t>
  </si>
  <si>
    <t>孙强</t>
  </si>
  <si>
    <t>2023-10-22 17:46:40</t>
  </si>
  <si>
    <t>用户反馈问题（销户事宜），要求（销户，不认可再次前往营业厅处理），已派省分工单TS202310221710572309，根据申诉预警4项场景第（1/2/3/4）项记录此单，请专家团队协助安抚/拦截/解释，谢谢！&amp;#13;&amp;#10;用户提及工信部投诉，请加急处理</t>
  </si>
  <si>
    <t>BL202310221547232470</t>
  </si>
  <si>
    <t>张令</t>
  </si>
  <si>
    <t>2023-10-22 16:12:23</t>
  </si>
  <si>
    <t>高级模板内容：&amp;#10;需区域二线受理的业务:用户无法提供验证码&amp;#10;用户需办理业务名称::联通PLUS黄金会员月卡-优惠19元/月（促销-首月2.&amp;#10;业务办理类型:取消&amp;#10;业务生效时间:次月生效&amp;#10;是否已按规范验证用户信息:无需验证</t>
  </si>
  <si>
    <t>BL202310221545532455</t>
  </si>
  <si>
    <t>2023-10-22 16:04:22</t>
  </si>
  <si>
    <t>&amp;#13;&amp;#10;高级模板内容：&amp;#13;&amp;#10;需区域二线受理的业务:涉及违约金的业务取消&amp;#13;&amp;#10;用户需取消业务的“产品名称”:联通PLUS黄金会员月卡-优惠19元/月（促销-首月2.&amp;#13;&amp;#10;用户同时需要将套餐变更为:/&amp;#13;</t>
  </si>
  <si>
    <t>BL202310221504541996</t>
  </si>
  <si>
    <t>曾武令</t>
  </si>
  <si>
    <t>2023-10-22 15:15:28</t>
  </si>
  <si>
    <t>22年Q3Q4重点客户用户要求取消流量封顶，前台无法取消，麻烦后台协助</t>
  </si>
  <si>
    <t>BL202310221455481889</t>
  </si>
  <si>
    <t>郝治萍</t>
  </si>
  <si>
    <t>2023-10-22 15:24:50</t>
  </si>
  <si>
    <t>&amp;#13;&amp;#10;高级模板内容：&amp;#13;&amp;#10;需区域二线受理的业务:用户无法提供验证码&amp;#13;&amp;#10;用户需办理业务名称:10元5GB全国流量5日快餐包&amp;#13;&amp;#10;业务办理类型:开通&amp;#13;&amp;#10;业务生效时间:立即生效&amp;#13;&amp;#10;是否已按规范验证用户信息:无需验证&amp;#13;</t>
  </si>
  <si>
    <t>BL202310221442441740</t>
  </si>
  <si>
    <t>敖雄</t>
  </si>
  <si>
    <t>2023-10-22 15:02:15</t>
  </si>
  <si>
    <t>用户要求关闭上网功能，已解释前台无法关闭，通过手机设置就可以了，用户不认可，要求后台协助处理，并回复</t>
  </si>
  <si>
    <t>BL202310221441131717</t>
  </si>
  <si>
    <t>伍晓龙</t>
  </si>
  <si>
    <t>2023-10-22 15:38:28</t>
  </si>
  <si>
    <t>&amp;#13;&amp;#10;高级模板内容：&amp;#13;&amp;#10;需区域二线受理的业务:用户无法提供验证码&amp;#13;&amp;#10;用户需办理业务名称:湖北2I专享29元15GB/100分钟5G炫彩包（立即和5G特惠加油包19元10GB（立即生效）（新）&amp;#13;&amp;#10;业务办理类型:取消&amp;#13;&amp;#10;业务生效时间:立即生效&amp;#13;&amp;#10;是否已按规范验证用户信息:是&amp;#13;</t>
  </si>
  <si>
    <t>BL202310221244430469</t>
  </si>
  <si>
    <t>071700959554</t>
  </si>
  <si>
    <t>望清</t>
  </si>
  <si>
    <t>2023-10-22 14:48:33</t>
  </si>
  <si>
    <t>【2022年上工信部测评重保用户】22年Q3Q4重点客户&amp;#13;&amp;#10;高级模板内容：&amp;#13;&amp;#10;需区域二线受理的业务:用户无法提供验证码&amp;#13;&amp;#10;用户需办理业务名称:15元*12个月合约千兆提速包（湖北）&amp;#13;&amp;#10;业务办理类型:取消&amp;#13;&amp;#10;业务生效时间:立即生效&amp;#13;&amp;#10;是否已按规范验证用户信息:无需验证&amp;#13;&amp;#10;备注（如开通流量包、语音包请备注清楚当月有效/长期有效）:前台无法取消，烦请处理，谢谢&amp;#13;</t>
  </si>
  <si>
    <t>BL202310221236230371</t>
  </si>
  <si>
    <t>余红</t>
  </si>
  <si>
    <t>2023-10-22 15:15:17</t>
  </si>
  <si>
    <t>&amp;#13;&amp;#10;高级模板内容：&amp;#13;&amp;#10;需区域二线受理的业务:用户无法提供验证码&amp;#13;&amp;#10;用户需办理业务名称:联通助理-智能应答5元（首月免费）&amp;#13;&amp;#10;业务办理类型:取消&amp;#13;&amp;#10;业务生效时间:次月生效&amp;#13;&amp;#10;是否已按规范验证用户信息:是&amp;#13;&amp;#10;备注（如开通流量包、语音包请备注清楚当月有效/长期有效）:取消，并且取消&amp;#13;</t>
  </si>
  <si>
    <t>BL202310221156172435</t>
  </si>
  <si>
    <t>2023-10-22 14:13:06</t>
  </si>
  <si>
    <t>&amp;#10;高级模板内容：&amp;#10;需区域二线受理的业务:用户无法提供验证码&amp;#10;用户需办理业务名称:5G特惠加油包39元25GB（立即生效）湖北&amp;#10;业务办理类型:开通&amp;#10;业务生效时间:立即生效&amp;#10;是否已按规范验证用户信息:无需验证&amp;#10;备注（如开通流量包、语音包请备注清楚当月有效/长期有效）:要求办理长期有效</t>
  </si>
  <si>
    <t>ZX202310220954420082</t>
  </si>
  <si>
    <t>071700009661</t>
  </si>
  <si>
    <t>2023-10-22 14:42:51</t>
  </si>
  <si>
    <t>用户在外地不方便去营业厅办理宽带拆机，要求在线取消，请尽快处理</t>
  </si>
  <si>
    <t>BL202310221145092295</t>
  </si>
  <si>
    <t>2023-10-22 15:17:51</t>
  </si>
  <si>
    <t>用户来电要求取消15672499874副卡5G炫彩通信助理包-云盘版（首月5元半价）的业务无法接收验证码</t>
  </si>
  <si>
    <t>TS202310220911450980</t>
  </si>
  <si>
    <t>杨欣妍</t>
  </si>
  <si>
    <t>2023-10-22 15:29:14</t>
  </si>
  <si>
    <t>高级模板内容：&amp;#10;投诉问题描述:要把20元10GB全国流量7日快餐包（湖北）改成20元15GB省内流量7日快餐包-湖北&amp;#10;渠道名称:中国联通APP&amp;#10;办理业务名称:20元10GB全国流量7日快餐包（湖北）&amp;#10;页面提示:无&amp;#10;用户要求:前台告知流量包无法变更，客户不接受，要求后台变更处理，麻烦跟进，谢谢</t>
  </si>
  <si>
    <t>BL202310221035311387</t>
  </si>
  <si>
    <t>金海林</t>
  </si>
  <si>
    <t>2023-10-22 14:11:47</t>
  </si>
  <si>
    <t>22年Q3Q4重点客户&amp;#13;&amp;#10;高级模板内容：&amp;#13;&amp;#10;需区域二线受理的业务:用户无法提供验证码&amp;#13;&amp;#10;用户需办理业务名称:	热血都市畅听5G加油包&amp;#13;&amp;#10;业务办理类型:取消&amp;#13;&amp;#10;业务生效时间:次月生效&amp;#13;&amp;#10;是否已按规范验证用户信息:是&amp;#13;</t>
  </si>
  <si>
    <t>BL202310221025411253</t>
  </si>
  <si>
    <t>吴林鹤</t>
  </si>
  <si>
    <t>2023-10-22 14:05:35</t>
  </si>
  <si>
    <t>&amp;#13;&amp;#10;高级模板内容：&amp;#13;&amp;#10;需区域二线受理的业务:用户无法提供验证码&amp;#13;&amp;#10;用户需办理业务名称:5G加油包29元10GB（立即生效）&amp;#13;&amp;#10;业务办理类型:取消&amp;#13;&amp;#10;业务生效时间:次月生效&amp;#13;&amp;#10;是否已按规范验证用户信息:是&amp;#13;&amp;#10;备注（如开通流量包、语音包请备注清楚当月有效/长期有效）:要求关闭&amp;#13;</t>
  </si>
  <si>
    <t>BL202310220943130758</t>
  </si>
  <si>
    <t>尹耀明</t>
  </si>
  <si>
    <t>2023-10-22 14:06:53</t>
  </si>
  <si>
    <t>&amp;#13;&amp;#10;高级模板内容：&amp;#13;&amp;#10;需区域二线受理的业务:用户无法提供验证码&amp;#13;&amp;#10;用户需办理业务名称:30元25GB省内流量10日快餐包-湖北&amp;#13;&amp;#10;业务办理类型:开通&amp;#13;&amp;#10;业务生效时间:立即生效&amp;#13;&amp;#10;是否已按规范验证用户信息:是&amp;#13;</t>
  </si>
  <si>
    <t>BL202310220937200680</t>
  </si>
  <si>
    <t>贾宏琼</t>
  </si>
  <si>
    <t>2023-10-22 14:12:35</t>
  </si>
  <si>
    <t>&amp;#13;&amp;#10;高级模板内容：&amp;#13;&amp;#10;需区域二线受理的业务:用户无法提供验证码&amp;#13;&amp;#10;用户需办理业务名称:20元10GB全国流量7日快餐包（湖北）-新&amp;#13;&amp;#10;业务办理类型:开通&amp;#13;&amp;#10;业务生效时间:立即生效&amp;#13;&amp;#10;是否已按规范验证用户信息:是&amp;#13;&amp;#10;备注（如开通流量包、语音包请备注清楚当月有效/长期有效）:客户来电开通20元10GB全国流量7日快餐包（湖北）-新业务，无法提供验证码，请协助处理，谢谢&amp;#13;</t>
  </si>
  <si>
    <t>BL202310220930030586</t>
  </si>
  <si>
    <t>蔡红</t>
  </si>
  <si>
    <t>2023-10-22 11:18:16</t>
  </si>
  <si>
    <t>&amp;#13;&amp;#10;高级模板内容：&amp;#13;&amp;#10;需区域二线受理的业务:用户无法提供验证码&amp;#13;&amp;#10;用户需办理业务名称:5G炫彩加油包19元10GB（立即生效）&amp;#13;&amp;#10;业务办理类型:取消&amp;#13;&amp;#10;业务生效时间:立即生效&amp;#13;&amp;#10;是否已按规范验证用户信息:是&amp;#13;&amp;#10;备注（如开通流量包、语音包请备注清楚当月有效/长期有效）:用户收不到验证码，立即取消5G炫彩加油包19元10GB。&amp;#13;</t>
  </si>
  <si>
    <t>BL202310220818510094</t>
  </si>
  <si>
    <t>黎天明</t>
  </si>
  <si>
    <t>2023-10-22 09:22:34</t>
  </si>
  <si>
    <t>&amp;#13;&amp;#10;高级模板内容：&amp;#13;&amp;#10;需区域二线受理的业务:用户无法提供验证码&amp;#13;&amp;#10;用户需办理业务名称:5G炫彩通信助理包-云盘版（首月5元半价）（已停售）+国内流量月包20元3GB(立即生效)（已停售）&amp;#13;&amp;#10;业务办理类型:取消&amp;#13;&amp;#10;业务生效时间:次月生效&amp;#13;&amp;#10;是否已按规范验证用户信息:是&amp;#13;</t>
  </si>
  <si>
    <t>BL202310212216102336</t>
  </si>
  <si>
    <t>陶海波</t>
  </si>
  <si>
    <t>2023-10-22 14:19:16</t>
  </si>
  <si>
    <t>&amp;#13;&amp;#10;高级模板内容：&amp;#13;&amp;#10;需区域二线受理的业务:用户无法提供验证码&amp;#13;&amp;#10;用户需办理业务名称:酷音视频彩铃6元包月云加速5G畅玩加油包(湖北)&amp;#13;&amp;#10;业务办理类型:取消&amp;#13;&amp;#10;业务生效时间:立即生效&amp;#13;&amp;#10;是否已按规范验证用户信息:是&amp;#13;</t>
  </si>
  <si>
    <t>BL202310212124522193</t>
  </si>
  <si>
    <t>2023-10-22 09:03:19</t>
  </si>
  <si>
    <t>【2022年上工信部测评重保用户】&amp;#13;&amp;#10;高级模板内容：&amp;#13;&amp;#10;需区域二线受理的业务:用户无法提供验证码&amp;#13;&amp;#10;用户需办理业务名称:20元15GB省内流量7日快餐包-湖北&amp;#13;&amp;#10;业务办理类型:开通&amp;#13;&amp;#10;业务生效时间:立即生效&amp;#13;&amp;#10;是否已按规范验证用户信息:是&amp;#13;</t>
  </si>
  <si>
    <t>BL202310211806250904</t>
  </si>
  <si>
    <t>陈虹玉</t>
  </si>
  <si>
    <t>2023-10-22 09:17:08</t>
  </si>
  <si>
    <t>&amp;#13;&amp;#10;高级模板内容：&amp;#13;&amp;#10;需区域二线受理的业务:用户无法提供验证码&amp;#13;&amp;#10;用户需办理业务名称:快手12G流量合约包省分、5G炫彩加油包19元10GB（次月生效）（湖北）&amp;#13;&amp;#10;业务办理类型:取消&amp;#13;&amp;#10;业务生效时间:次月生效&amp;#13;&amp;#10;是否已按规范验证用户信息:无需验证&amp;#13;</t>
  </si>
  <si>
    <t>BL202310211703140235</t>
  </si>
  <si>
    <t>2023-10-22 09:15:33</t>
  </si>
  <si>
    <t>&amp;#13;&amp;#10;高级模板内容：&amp;#13;&amp;#10;需区域二线受理的业务:用户无法提供验证码&amp;#13;&amp;#10;用户需办理业务名称:10元5GB全国流量5日快餐包（湖北）1个&amp;#13;&amp;#10;业务办理类型:开通&amp;#13;&amp;#10;业务生效时间:立即生效&amp;#13;&amp;#10;是否已按规范验证用户信息:无需验证&amp;#13;</t>
  </si>
  <si>
    <t>ZX202310211754011102</t>
  </si>
  <si>
    <t>咨询工单（2021版）&gt;&gt;业务规则&gt;&gt;会员权益（领取/激活）</t>
  </si>
  <si>
    <t>2023-10-22 11:28:19</t>
  </si>
  <si>
    <t>22年Q3Q4重点客户客诉办理联通PLUS白银会员0元版告知无此业务不认可，以升级投诉为理由坚持办理，烦请再次解释谢谢&amp;#13;</t>
  </si>
  <si>
    <t>业务办理：查询现已无0元PLUS产品，无法订购，已解释，用户知晓，满意度一般</t>
  </si>
  <si>
    <t>ZX202310211542280113</t>
  </si>
  <si>
    <t>陈崇</t>
  </si>
  <si>
    <t>2023-10-22 09:04:45</t>
  </si>
  <si>
    <t>用户来电反映要求绑定副卡、营业厅反映只能新办，不能用老号码绑定副卡</t>
  </si>
  <si>
    <t>业务办理：来电反映要求绑定副卡，经核实用户表示现已处理完毕，建议用户持续观察使用，用户知晓。</t>
  </si>
  <si>
    <t>ZX202310211229521352</t>
  </si>
  <si>
    <t>冯东旭</t>
  </si>
  <si>
    <t>2023-10-22 14:52:23</t>
  </si>
  <si>
    <t>判断省分:湖北&amp;#13;&amp;#10;:失败&amp;#13;&amp;#10;node_42:&amp;#13;&amp;#10;:无合约/简单合约&amp;#13;&amp;#10;:单卡/移移融合副卡套餐&amp;#13;&amp;#10;获取用户证件类型::不认可&amp;#13;&amp;#10;:&amp;#13;&amp;#10;&amp;#13;&amp;#10;高级模板内容：&amp;#13;&amp;#10;问题描述:客户来电需要销户，客户表示明天1点方便联系&amp;#13;&amp;#10;第二联系方式:15549303674&amp;#13;&amp;#10;销户原因:不使用&amp;#13;&amp;#10;用户要求:客户来电需要销户，客户表示明天1点方便联系&amp;#13;</t>
  </si>
  <si>
    <t>业务办理：销户，已核对身份信息后注销号码，用户认可满意</t>
  </si>
  <si>
    <t>ZX202310211236041389</t>
  </si>
  <si>
    <t>刘仁军</t>
  </si>
  <si>
    <t>2023-10-22 16:59:51</t>
  </si>
  <si>
    <t>用户本机来电表示昨日接到线下营业厅告知可将副卡减免（不记得时间与方式），用户表示要求我方总部给予答复是否真实有效可将本机绑定三张副卡减免免费18672905101，18571003038，18695072322（一年以上）&amp;#13;&amp;#10;否则会考虑携转到移动，称对方承诺2折并减免副卡，安抚无效，不愿联系营业厅，烦请核实处理挽留谢谢，联系本机</t>
  </si>
  <si>
    <t>业务办理：已申请3张副卡10元赠费*12个月，立即生效，用户满意</t>
  </si>
  <si>
    <t>ZX202310211630110513</t>
  </si>
  <si>
    <t>熊新雨</t>
  </si>
  <si>
    <t>2023-10-22 09:53:27</t>
  </si>
  <si>
    <t>判断省分:湖北&amp;#13;&amp;#10;:被动办理宽带&amp;#13;&amp;#10;:不需要&amp;#13;&amp;#10;:&amp;#13;&amp;#10;&amp;#13;&amp;#10;高级模板内容：&amp;#13;&amp;#10;问题描述:用户来电要求销户&amp;#13;&amp;#10;第二联系方式:15971506085&amp;#13;&amp;#10;销户原因:不需要了&amp;#13;&amp;#10;用户要求:尽快处理&amp;#13;</t>
  </si>
  <si>
    <t>业务办理：用户来电要求销户，经核实现已为用户办理注销宽带并办理号码销户成功，用户满意</t>
  </si>
  <si>
    <t>ZX202310201939231745</t>
  </si>
  <si>
    <t>何路</t>
  </si>
  <si>
    <t>2023-10-22 09:09:11</t>
  </si>
  <si>
    <t>【2022年上工信部测评重保用户】用户咨询本机怎么申请短号，用户要求查询回复</t>
  </si>
  <si>
    <t>业务办理：用户咨询办理申请短号，经核实用户需办理自家短号互打，现线上无勾选项，沟通后建议用户前往自营厅协助办理，用户知晓</t>
  </si>
  <si>
    <t>TS202310211400042352</t>
  </si>
  <si>
    <t>梅运新</t>
  </si>
  <si>
    <t>2023-10-22 15:50:35</t>
  </si>
  <si>
    <t>&amp;#13;&amp;#10;高级模板内容：&amp;#13;&amp;#10;投诉问题描述:用户来电表示89月份套餐没有折扣优惠不认可，表示7月份合约到期去营业厅备注过，但是89月份还是按照的全套餐价格扣取，要求返还89月份的套餐费用&amp;#13;&amp;#10;争议月份:2023年8月、2023年9月&amp;#13;&amp;#10;争议金额:0&amp;#13;&amp;#10;用户要求:退费&amp;#13;</t>
  </si>
  <si>
    <t>业务办理： 存量5G畅爽套餐享49元赠费 湖北 ，已为用户续约5折，合约期12个月，本月生效，考虑用户使用感知，已为用户申请减免8-9月套餐差价99元，24小时内赠费到账，不可打印发票，满意</t>
  </si>
  <si>
    <t>BL202310212004451807</t>
  </si>
  <si>
    <t>向元华</t>
  </si>
  <si>
    <t>2023-10-22 16:11:28</t>
  </si>
  <si>
    <t>判断省分:湖北&amp;#13;&amp;#10;:无意向资费&amp;#13;&amp;#10;node_104:&amp;#13;&amp;#10;node_102:&amp;#13;&amp;#10;:降套&amp;#13;&amp;#10;:消费过高&amp;#13;&amp;#10;:挽留后，用户依旧要求降套&amp;#13;&amp;#10;:消费对比&amp;#13;&amp;#10;:挽留失败&amp;#13;&amp;#10;:&amp;#13;&amp;#10;node_106:&amp;#13;&amp;#10;:有合约/有靓号&amp;#13;&amp;#10;:&amp;#13;&amp;#10;&amp;#13;&amp;#10;高级模板内容：&amp;#13;&amp;#10;用户诉求:用户来电要求变更为59元福多多套餐，一线已建议用户到营业厅变更，用户不认可，表示营业厅告知用户直接打10010可以变更，用户无法提供营业厅地址，请协助处理，谢谢&amp;#13;&amp;#10;当前套餐名称:畅爽冰激凌5G套餐129元（基础版）&amp;#13;&amp;#10;新套餐名称（转入套餐名称）:59元福多多&amp;#13;&amp;#10;是合约期内（含靓号）:是&amp;#13;&amp;#10;备注:用户来电要求变更为59元福多多套餐，一线已建议用户到营业厅变更，用户不认可，表示营业厅告知用户直接打10010可以变更，用户无法提供营业厅地址，请协助处理，谢谢&amp;#13;</t>
  </si>
  <si>
    <t>套餐变更：用户已到宜昌809附近的合作厅，降套。用户副卡风险关停，无法转资，已告知用户副卡二次实人认证复机后再联系我部操作转资，用户知晓，满意</t>
  </si>
  <si>
    <t>TS202310211553001961</t>
  </si>
  <si>
    <t>曾祥鑫</t>
  </si>
  <si>
    <t>2023-10-22 17:01:47</t>
  </si>
  <si>
    <t>高级模板内容：&amp;#10;投诉问题描述:销户一直没有完成&amp;#10;销户渠道:孝感市云梦县城区城隍庙营业厅&amp;#10;无法销户原因:申请销户现在还能使用&amp;#10;用户要求:要求核实多久能够销户完成</t>
  </si>
  <si>
    <t>业务办理：号码销户 经核实，客户号码办理全国一家亲跨域群组业务，无法办理销户，多次致电未接，已短信告知如您后期使用有任何疑问，可于工作时间（08：30-17：30）致电宜昌联通07176921001或13032700872</t>
  </si>
  <si>
    <t>TS202310211911090427</t>
  </si>
  <si>
    <t>张必全</t>
  </si>
  <si>
    <t>2023-10-22 16:15:12</t>
  </si>
  <si>
    <t>&amp;#13;&amp;#10;高级模板内容：&amp;#13;&amp;#10;投诉问题描述:用户称自己的副卡与宽带注销了需要回复解释引导营业厅不接受请协助&amp;#13;&amp;#10;渠道名称:其他:无&amp;#13;&amp;#10;办理业务名称:复装副卡，复装宽带&amp;#13;&amp;#10;页面提示:无&amp;#13;&amp;#10;用户要求:要求在明天上午处理完毕未承诺&amp;#13;</t>
  </si>
  <si>
    <t>业务办理：宽带及副卡复装，联系用户表示无需复装，无需我部处理，满意</t>
  </si>
  <si>
    <t>TS202310211431430456</t>
  </si>
  <si>
    <t>2023-10-22 11:01:15</t>
  </si>
  <si>
    <t>用户称自己携号转网了，之前有剩余话费，用户要求我方退费，前台已解释，用户不认可，用户要求我方尽快处理</t>
  </si>
  <si>
    <t>业务办理：余额清退，已告知用户携带有效证件到厅办理余额清退，用户认可满意</t>
  </si>
  <si>
    <t>TS202310211522061455</t>
  </si>
  <si>
    <t>2023-10-22 18:12:33</t>
  </si>
  <si>
    <t>主办单位：湖北&amp;#10;客户类别：普通客户&amp;#10;10010是否打通：是&amp;#10;是否二次致电10015：是&amp;#10;是否联系：否&amp;#10;升级倾向：工信部&amp;#10;号码归属省：湖北&amp;#10;SVIP等级：&amp;#10;1.问题类型:;&amp;#10;2.投诉类型:其他问题;&amp;#10;3.营业厅地址:;&amp;#10;4.位置信息:;&amp;#10;5.位置发生地:;&amp;#10;6.投诉内容:联通aop上明明有注销选项为什么每次点进去都是空白页让我去营业厅？我在外地如何去当地营业厅办理？再这样我要打工信部投诉了</t>
  </si>
  <si>
    <t>业务办理①客户投诉产生的原因：客户反映销户问题&amp;#10;②客户投诉问题核查情况及解决方案：收到贵部转办后，我司立即组织调查。经核实，客户要求注销号码，我部联系用户无法接听，无法核实用户身份信息，故未操作业务，如有疑问可在工作时间（08:30-12:00；14:00-17:30）联系07176921001、13032700872宜昌客服。如用户咨询，请前台10010话务中心代为解释，谢谢&amp;#10;③客户问题满意度：我司于2023-10-22 09:42:10联系客户未接。&amp;#10;④回单人:程李晶；联系电话：07176921001</t>
  </si>
  <si>
    <t>BL202310211804180885</t>
  </si>
  <si>
    <t>周诗兵</t>
  </si>
  <si>
    <t>2023-10-22 14:28:47</t>
  </si>
  <si>
    <t>22年Q3Q4重点客户判断省分:湖北&amp;#13;&amp;#10;:有意向资费&amp;#13;&amp;#10;:其他资费&amp;#13;&amp;#10;:否&amp;#13;&amp;#10;node_104:&amp;#13;&amp;#10;node_102:&amp;#13;&amp;#10;:降套&amp;#13;&amp;#10;:消费过高&amp;#13;&amp;#10;:挽留后，用户依旧要求降套&amp;#13;&amp;#10;:消费对比&amp;#13;&amp;#10;:挽留失败&amp;#13;&amp;#10;:&amp;#13;&amp;#10;node_106:&amp;#13;&amp;#10;:有合约/有靓号&amp;#13;&amp;#10;:&amp;#13;&amp;#10;&amp;#13;&amp;#10;高级模板内容：&amp;#13;&amp;#10;用户诉求:用户来电反馈要求撤销次月生效的畅越冰激凌5G融合套餐99元，变更为畅越冰激凌5G融合套餐59元，不在归属地，要求线上变更&amp;#13;&amp;#10;当前套餐名称:畅越冰激凌5G融合套餐99元&amp;#13;&amp;#10;新套餐名称（转入套餐名称）:畅越冰激凌5G融合套餐59元&amp;#13;&amp;#10;是合约期内（含靓号）:是&amp;#13;</t>
  </si>
  <si>
    <t>业务办理：撤销转资，经核实该用户有预约生效的营销产品，不能取消预约主产品，已告知用户如需转资可下月联系我部转资，用户知晓满意</t>
  </si>
  <si>
    <t>BL202310220849560230</t>
  </si>
  <si>
    <t>2023-10-22 14:00:53</t>
  </si>
  <si>
    <t>【2022年上工信部测评重保用户】13227285872命中精准预判服务场景:[65岁以上老人]&amp;#13;&amp;#10;用户要求继续参加预存话费享折扣优惠档位五（次月生效12个月）-湖北政企专属</t>
  </si>
  <si>
    <t>业务办理：现已与用户沟通办理49元赠费*12个月活动，次月生效，满意</t>
  </si>
  <si>
    <t>BL202310211411400806</t>
  </si>
  <si>
    <t>2023-10-22 16:04:15</t>
  </si>
  <si>
    <t>用户来电反映要求继续办理宜昌目标用户99元档5G融合套餐4折优惠24月（次月生效）请协助处理</t>
  </si>
  <si>
    <t>业务办理：续约4折优惠，已登记11月办理，合约期12个月，联系用户未接，已短信告知，如有疑问可在工作时间（08:30-12:00；14:00-17:30）联系07176921001、13032700872宜昌客服。如用户咨询，请前台10010话务中心代为解释，谢谢</t>
  </si>
  <si>
    <t>BL202310221048101526</t>
  </si>
  <si>
    <t>章露</t>
  </si>
  <si>
    <t>2023-10-22 16:06:22</t>
  </si>
  <si>
    <t>用户表示自己要继续参加星锐卡30元赠费12个月优惠合约(湖北)</t>
  </si>
  <si>
    <t>业务办理：续约星锐卡30元赠费12个月优惠合约 (湖北)  ，核实该合约为到期自动续约，需用户每月保证正常开通状态即可，联系未接已短信告知，如有疑问可在工作时间（08:30-12:00；14:00-17:30）联系07176921001、13032700872宜昌客服。如用户咨询，请前台10010话务中心代为解释，谢谢</t>
  </si>
  <si>
    <t>BL202310220855450275</t>
  </si>
  <si>
    <t>2023-10-22 17:29:48</t>
  </si>
  <si>
    <t>22年Q3Q4重点客户产品类型:轻合约;产品名称:移网低消（湖北）-低消融合（300M）;产品描述:移网低消（湖北）-低消融合（300M）&amp;#13;&amp;#10;;产品ID:91018329;开始时间:2022-06-0100:00:00;结束时间:2029-12-3123:59:59;订购渠道:城区正兴代理点;客户确认方式:签字协议。&amp;#13;&amp;#10;查询增值业务:&amp;#13;&amp;#10;合约信息查询:&amp;#13;&amp;#10;系统未查询到产品信息/非用户咨询的产品&amp;#13;&amp;#10;查询优惠产品信息:&amp;#13;&amp;#10;:有确认方式&amp;#13;&amp;#10;:客户要求取消&amp;#13;&amp;#10;维系挽留:不接受挽留&amp;#13;&amp;#10;:下一步&amp;#13;&amp;#10;判断省分:湖北&amp;#13;&amp;#10;:金融、靓号，套餐折扣、含设备的组网协议四类强合约&amp;#13;&amp;#10;:无合约解约工单&amp;#13;&amp;#10;:挽留失败&amp;#13;&amp;#10;:不愿到厅&amp;#13;&amp;#10;:&amp;#13;&amp;#10;取消1576您的号码有移网低消（湖北）-低消融合（300M）（到期时间为2029-12-3123:59:59）影响携号转网办理&amp;#13;&amp;#10;1578携号转网将影响您办理的固移融合:限量融合套餐,主副卡2项业务使用,请在申请携号转网前做好相关业务变更&amp;#13;&amp;#10;要求尽快处理，称已经去营业厅办理了，但是到现在都没有取消成功，要求核实，有投诉倾向</t>
  </si>
  <si>
    <t>业务办理：要求解除已生效合约，经核实号码于2023-10-22 17:02:19由湖北省分公司电子商务部办理用户立即拆机，致电未接，已短信答复如需办理可联系我部，如有疑问可在工作时间（08:30-12:00；14:00 -17:30 ）联系07176921001、13032700872宜昌客服。如用户咨询，请前台 10010话务 中心代为解释，谢谢。</t>
  </si>
  <si>
    <t>BL202310202015161074</t>
  </si>
  <si>
    <t>2023-10-22 10:47:16</t>
  </si>
  <si>
    <t>15572722218命中精准预判服务场景:[该用户有申诉倾向，请注意受理态度，查询近三天工单记录，积极解决用户问题。]&amp;#13;&amp;#10;用户要求办理1元领100G省内流量包12个月（5G单卡宽带补盲），解释无效，请处理</t>
  </si>
  <si>
    <t>业务办理:用户办理1元领100G省内流量包12个月（5G单卡宽带补盲），系统无此勾选项 ，无法办理，已联系客户解释说明，客户表示知晓。</t>
  </si>
  <si>
    <t>BL202310201623121009</t>
  </si>
  <si>
    <t>刘书文</t>
  </si>
  <si>
    <t>2023-10-22 09:02:58</t>
  </si>
  <si>
    <t>来电要求续订（预存话费享折扣优惠档位五（次月生效24个月）-湖北政企专属&amp;#13;&amp;#10;），不方便回营业厅，要求在线处理，要求长期，谢谢</t>
  </si>
  <si>
    <t>业务办理：用户反应要求续订（预存话费享折扣优惠 档位五（次月生效24个月），经核实已为用户办理【2023-11-01至2024-10-31】 存量5G畅爽套餐享69元赠费（次月生效）湖北等同5折优惠，致电未接，已短信答复如需办理可联系我部，如有疑问可在工作时间（08:30-12:00；14:00 -17:30 ）联系07176921001、13032700872宜昌客服。如用户咨询，请前台 10010话务 中心代为解释，谢谢</t>
  </si>
  <si>
    <t>BL202310211522131589</t>
  </si>
  <si>
    <t>陈永新</t>
  </si>
  <si>
    <t>2023-10-22 09:06:06</t>
  </si>
  <si>
    <t>用户要求撤销下月生效合约存量5G畅爽套餐享99元赠费（次月生效）湖北，用户反映自己到营业厅可以续3折的合约但营业厅人员说要取消这个合约才能办理</t>
  </si>
  <si>
    <t>业务办理：用户需撤销下月生效合约存量5G畅爽套餐享99元赠费（次月生效）湖北，现已为用户操作取消成功，致电未接，已短信答复如需办理可联系我部，如有疑问可在工作时间（08:30-12:00；14:00 -17:30 ）联系07176921001、13032700872宜昌客服。如用户咨询，请前台 10010话务 中心代为解释，谢谢。</t>
  </si>
  <si>
    <t>BL202310220904360337</t>
  </si>
  <si>
    <t>谢祖友</t>
  </si>
  <si>
    <t>2023-10-22 16:02:55</t>
  </si>
  <si>
    <r>
      <t/>
    </r>
    <r>
      <rPr>
        <sz val="11"/>
        <color theme="1"/>
        <rFont val="宋体"/>
        <family val="2"/>
      </rPr>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畅行会员S-包月&amp;#10;办理渠道:</t>
    </r>
    <r>
      <rPr>
        <sz val="11"/>
        <color theme="1"/>
        <rFont val="Arial"/>
        <family val="2"/>
      </rPr>
      <t xml:space="preserve">	</t>
    </r>
    <r>
      <rPr>
        <sz val="11"/>
        <color theme="1"/>
        <rFont val="宋体"/>
        <family val="2"/>
      </rPr>
      <t>云加速5G畅玩加油包(湖北)&amp;#10;赔付月份：:2023年9月、2023年10月&amp;#10;返还倍率:单倍&amp;#10;赔付金额：:40&amp;#10;是否已经取消业务:是&amp;#10;是否承诺退费：:是&amp;#10;用户是否需要回复：:否&amp;#10;用户要求：:立即解决</t>
    </r>
  </si>
  <si>
    <t>TS202310221354511227</t>
  </si>
  <si>
    <t>陈必益</t>
  </si>
  <si>
    <t>2023-10-22 16:28:46</t>
  </si>
  <si>
    <t>[65岁以上老人]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云加速5G畅玩加油包(湖北)，手机彩铃沃音乐精选10元包月&amp;#13;&amp;#10;争议月份:2023年10月&amp;#13;&amp;#10;是否承诺退费:是&amp;#13;&amp;#10;承诺退费金额:30&amp;#13;&amp;#10;是否取消业务（如取消失败，需加上系统报错的提示）:是&amp;#13;&amp;#10;是否需要回复:否&amp;#13;&amp;#10;用户要求:退费&amp;#13;</t>
  </si>
  <si>
    <t>BL202310211654100145</t>
  </si>
  <si>
    <t>李云为</t>
  </si>
  <si>
    <t>2023-10-22 14:11:16</t>
  </si>
  <si>
    <t>[65岁以上老人]判断省分:湖北&amp;#13;&amp;#10;:增值业务费用争议（含炫彩通信助理包云盘版等组合类增值业务）&amp;#13;&amp;#10;:移网&amp;#13;&amp;#10;:在补救范围内&amp;#13;&amp;#10;:不认可&amp;#13;&amp;#10;:小于等于500元，且仅限单倍、月份不超过12个月&amp;#13;&amp;#10;:&amp;#13;&amp;#10;&amp;#13;&amp;#10;高级模板内容：&amp;#13;&amp;#10;赔付类型：:增值业务争议&amp;#13;&amp;#10;CBSS账单扣费名称：:AR彩铃酷趣会员5G加油包（湖北）腾讯游戏会员流量包-包月-15元&amp;#13;&amp;#10;办理渠道:18671780208&amp;#13;&amp;#10;赔付月份：:2023年9月&amp;#13;&amp;#10;返还倍率:单倍&amp;#13;&amp;#10;赔付金额：:35&amp;#13;&amp;#10;是否已经取消业务:是&amp;#13;&amp;#10;是否承诺退费：:是&amp;#13;&amp;#10;用户是否需要回复：:否&amp;#13;&amp;#10;用户要求：:退费&amp;#13;</t>
  </si>
  <si>
    <t>BL202310220928020566</t>
  </si>
  <si>
    <t>2023-10-22 15:35:09</t>
  </si>
  <si>
    <t>[65岁以上老人]判断省分:其他省分&amp;#13;&amp;#10;:增值业务争议&amp;#13;&amp;#10;判断省分:湖北&amp;#13;&amp;#10;:移网&amp;#13;&amp;#10;:在补救范围内&amp;#13;&amp;#10;:不认可&amp;#13;&amp;#10;:小于等于500元，且仅限单倍、月份不超过12个月&amp;#13;&amp;#10;:&amp;#13;&amp;#10;&amp;#13;&amp;#10;高级模板内容：&amp;#13;&amp;#10;赔付类型：:增值业务争议&amp;#13;&amp;#10;CBSS账单扣费名称：:云加速5G畅玩加油包(湖北)（已停售）&amp;#13;&amp;#10;办理渠道:暂无&amp;#13;&amp;#10;赔付月份：:2023年10月&amp;#13;&amp;#10;返还倍率:单倍&amp;#13;&amp;#10;赔付金额：:20&amp;#13;&amp;#10;是否已经取消业务:是&amp;#13;&amp;#10;是否承诺退费：:是&amp;#13;&amp;#10;用户是否需要回复：:否&amp;#13;&amp;#10;用户要求：:退费&amp;#13;</t>
  </si>
  <si>
    <t>BL202310221022321205</t>
  </si>
  <si>
    <t>邹秀光</t>
  </si>
  <si>
    <t>2023-10-22 14:42:28</t>
  </si>
  <si>
    <t>[65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湖北)（）酷音视频彩铃6元包月&amp;#10;办理渠道:湖北杭州翔羽线上业务代理(宜昌)&amp;#10;赔付月份：:2023年10月&amp;#10;返还倍率:单倍&amp;#10;赔付金额：:26&amp;#10;是否已经取消业务:是&amp;#10;是否承诺退费：:是&amp;#10;用户是否需要回复：:否&amp;#10;用户要求：:用户来电表示未同意开通（云加速5G畅玩加油包(湖北)（）酷音视频彩铃6元包月），已向用户解释办理渠道与时间，用户不认可，要求退还此业务（10）月产生的业务费，请协助处理</t>
  </si>
  <si>
    <t>TS202310220919471110</t>
  </si>
  <si>
    <t>曹光珍</t>
  </si>
  <si>
    <t>22年Q3Q4重点客户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湖北杭州翔羽线上业务代理(宜昌)&amp;#13;&amp;#10;反应问题涉及场景:未经同意订购业务&amp;#13;&amp;#10;产品名称:20元5GB云加速5G畅玩加油包(湖北)&amp;#13;&amp;#10;争议月份:2023年10月、2023年9月&amp;#13;&amp;#10;是否承诺退费:是&amp;#13;&amp;#10;承诺退费金额:40&amp;#13;&amp;#10;是否取消业务（如取消失败，需加上系统报错的提示）:已取消&amp;#13;&amp;#10;是否需要回复:否&amp;#13;&amp;#10;用户要求:退费&amp;#13;</t>
  </si>
  <si>
    <t>BL202310220927520564</t>
  </si>
  <si>
    <t>胥道强</t>
  </si>
  <si>
    <t>2023-10-22 15:35:12</t>
  </si>
  <si>
    <t>&gt;业务号码&gt;13032718296;&gt;号码归属地&gt;宜昌;&gt;产品名称&gt;云加速5G畅玩加油包(湖北);&gt;产品代码&gt;无;&gt;产品编码&gt;91295249;&gt;订购时间&gt;2023-10-2119:40:35;&gt;核查情况&gt;平台故障;&gt;不规范定制分类&gt;平台故障，无法判责;&gt;赔付金额&gt;20元;&gt;退费时间&gt;2023-10-22;&gt;投诉内容&gt;&amp;#10;&amp;#10;&amp;#10;高级模板内容：&amp;#10;赔付类型：:增值业务争议&amp;#10;CBSS账单扣费名称：:云加速5G畅玩加油包(湖北)&amp;#10;SP产品ID/元素ID：:无&amp;#10;办理渠道:湖北杭州翔羽线上业务代理(宜昌)&amp;#10;赔付月份：:2023年10月&amp;#10;返还倍率:单倍&amp;#10;赔付金额：:20&amp;#10;是否已经取消业务:是&amp;#10;是否承诺退费：:是&amp;#10;用户是否需要回复：:否&amp;#10;用户要求：:用户要求退费</t>
  </si>
  <si>
    <t>BL202310220929450582</t>
  </si>
  <si>
    <t>2023-10-22 15:46:40</t>
  </si>
  <si>
    <t>&gt;业务号码&gt;13085169298；&gt;号码归属地&gt;宜昌；&gt;产品名称&gt;云加速5G畅玩加油包(湖北)；&gt;产品代码&gt;无；&gt;产品编码&gt;91295249；&gt;订购时间&gt;2023-10-1912:05:55；&gt;核查情况&gt;平台故障；&gt;不规范定制分类&gt;平台故障，无法判责；&gt;退费金额&gt;20元；&gt;退费时间&gt;2023年10月22日；&gt;投诉内容&gt;&amp;#10;&amp;#10;高级模板内容：&amp;#10;赔付类型：:增值业务争议&amp;#10;CBSS账单扣费名称：:云加速5G畅玩加油包(湖北)&amp;#10;办理渠道:湖北杭州翔羽线上业务代理(宜昌)&amp;#10;赔付月份：:2023年10月&amp;#10;返还倍率:单倍&amp;#10;赔付金额：:20&amp;#10;是否已经取消业务:是&amp;#10;是否承诺退费：:是&amp;#10;用户是否需要回复：:否&amp;#10;用户要求：:已承诺退费</t>
  </si>
  <si>
    <t>BL202310212220172346</t>
  </si>
  <si>
    <t>杜明乾</t>
  </si>
  <si>
    <t>2023-10-22 10:19:00</t>
  </si>
  <si>
    <r>
      <t/>
    </r>
    <r>
      <rPr>
        <sz val="11"/>
        <color theme="1"/>
        <rFont val="宋体"/>
        <family val="2"/>
      </rPr>
      <t>&gt;业务号码&gt;13177077933&gt;号码归属地&gt;宜昌；&gt;产品名称&gt;职场菁英畅阅5G加油包（湖北）；&gt;产品代码&gt;91295263；&gt;产品编码&gt;无；&gt;订购时间&gt;2023-10-2121:14:56；&gt;核查情况&gt;平台故障；&gt;不规范定制分类&gt;平台故障，无法判责；&gt;退费金额&gt;20元；&gt;退费时间&gt;2023年10月22日&gt;投诉内容&gt;&amp;#10;&amp;#10;高级模板内容：&amp;#10;赔付类型：:增值业务争议&amp;#10;CBSS账单扣费名称：:职场菁英畅阅5G加油包（湖北）&amp;#10;SP产品ID/元素ID：:</t>
    </r>
    <r>
      <rPr>
        <sz val="11"/>
        <color theme="1"/>
        <rFont val="Arial"/>
        <family val="2"/>
      </rPr>
      <t xml:space="preserve">	</t>
    </r>
    <r>
      <rPr>
        <sz val="11"/>
        <color theme="1"/>
        <rFont val="宋体"/>
        <family val="2"/>
      </rPr>
      <t>6600301701&amp;#10;办理渠道:公众中台订单中心_71b591k&amp;#10;赔付月份：:2023年10月&amp;#10;返还倍率:单倍&amp;#10;赔付金额：:15&amp;#10;是否已经取消业务:是&amp;#10;是否承诺退费：:是&amp;#10;用户是否需要回复：:否&amp;#10;用户要求：:要求尽快处理</t>
    </r>
  </si>
  <si>
    <t>BL202310221157122456</t>
  </si>
  <si>
    <t>周元成</t>
  </si>
  <si>
    <t>2023-10-22 15:16:59</t>
  </si>
  <si>
    <t>&gt;业务号码&gt;13227293901；&gt;号码归属地&gt;宜昌；&gt;产品名称&gt;&gt;云加速5G畅玩加油包(湖北)；&gt;产品代码&gt;91295249；&gt;产品编码&gt;无；&gt;订购时间&gt;2023-10-2210:08:05；&gt;核查情况&gt;平台故障；&gt;不规范定制分类&gt;平台故障，无法判责；&gt;退费金额&gt;20元；&gt;退费时间&gt;2023-10-22；&gt;投诉内容&gt;&amp;#10;&amp;#10;高级模板内容：&amp;#10;赔付类型：:增值业务争议&amp;#10;CBSS账单扣费名称：:云加速5G畅玩加油包(湖北)&amp;#10;SP产品ID/元素ID：://&amp;#10;办理渠道:/&amp;#10;赔付月份：:2023年10月&amp;#10;返还倍率:单倍&amp;#10;赔付金额：:20&amp;#10;是否已经取消业务:是&amp;#10;是否承诺退费：:是&amp;#10;用户是否需要回复：:否&amp;#10;用户要求：:退费</t>
  </si>
  <si>
    <t>BL202310220849430227</t>
  </si>
  <si>
    <t>刘文明</t>
  </si>
  <si>
    <t>2023-10-22 15:32:24</t>
  </si>
  <si>
    <t>&gt;业务号码&gt;13264911060；&gt;号码归属地&gt;宜昌；&gt;产品名称&gt;AR彩铃酷趣会员5G加油包（湖北）；&gt;产品代码&gt;91295250；&gt;产品编码&gt;无；&gt;订购时间&gt;2023-10-2120:38:07；&gt;核查情况&gt;平台故障；&gt;不规范定制分类&gt;平台故障，无法判责；&gt;退费金额&gt;20元；&gt;退费时间&gt;2023-10-22；&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AR彩铃酷趣会员5G加油包（湖北）&amp;#10;办理渠道:湖北杭州翔羽线上业代理点&amp;#10;赔付月份：:2023年10月&amp;#10;返还倍率:单倍&amp;#10;赔付金额：:20&amp;#10;是否已经取消业务:否&amp;#10;是否承诺退费：:是&amp;#10;用户是否需要回复：:是&amp;#10;用户要求：:用户要求退订，无法提供验证码辛苦协助处理。用户有投诉倾向，辛苦拦截、并且要求不要给自己打电话推销。</t>
  </si>
  <si>
    <t>BL202310211728370510</t>
  </si>
  <si>
    <t>陆世明</t>
  </si>
  <si>
    <t>2023-10-22 10:56:21</t>
  </si>
  <si>
    <t>&gt;业务号码&gt;15697203190；&gt;号码归属地&gt;宜昌；&gt;产品名称&gt;热血都市畅听5G加油包（湖北）；&gt;产品代码&gt;无；&gt;产品编码&gt;91295262；&gt;订购时间&gt;2023-10-2116:45:46；&gt;核查情况&gt;平台故障；&gt;不规范定制分类&gt;平台故障，无法判责；&gt;退费金额&gt;20元；&gt;退费时间&gt;2023年10月22日；&gt;投诉内容&gt;&amp;#10;&amp;#10;高级模板内容：&amp;#10;赔付类型：:增值业务争议&amp;#10;CBSS账单扣费名称：:热血都市畅听5G加油包（湖北&amp;#10;办理渠道:湖北杭州翔羽线上业务代理(宜昌)v&amp;#10;赔付月份：:2023年10月&amp;#10;返还倍率:单倍&amp;#10;赔付金额：:20&amp;#10;是否已经取消业务:是&amp;#10;是否承诺退费：:是&amp;#10;用户是否需要回复：:否&amp;#10;用户要求：:要求尽快退还费用</t>
  </si>
  <si>
    <t>BL202310220912430408</t>
  </si>
  <si>
    <t>高太平</t>
  </si>
  <si>
    <t>2023-10-22 14:22:25</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</si>
  <si>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5G流量语音加油包19元5GB+100分钟，云加速5G畅玩加油包(湖北&amp;#10;办理渠道:线上&amp;#10;赔付月份：:2023年10月&amp;#10;返还倍率:单倍&amp;#10;赔付金额：:39&amp;#10;是否已经取消业务:是&amp;#10;是否承诺退费：:是&amp;#10;用户是否需要回复：:否&amp;#10;用户要求：:尽快处理</t>
  </si>
  <si>
    <t>BL202310221402091278</t>
  </si>
  <si>
    <t>唐玉芹</t>
  </si>
  <si>
    <t>2023-10-22 16:26:16</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</si>
  <si>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湖北)&amp;#10;办理渠道:SP平台接入&amp;#10;赔付月份：:2023年10月&amp;#10;返还倍率:单倍&amp;#10;赔付金额：:20&amp;#10;是否已经取消业务:是&amp;#10;是否承诺退费：:是&amp;#10;用户是否需要回复：:否&amp;#10;用户要求：:退费</t>
  </si>
  <si>
    <t>BL202310201001481055</t>
  </si>
  <si>
    <t>柳发菊</t>
  </si>
  <si>
    <t>2023-10-22 09:07:20</t>
  </si>
  <si>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	主题彩铃6元包月，云加速5G畅玩加油包(湖北)&amp;#10;SP产品ID/元素ID：:无&amp;#10;办理渠道:无&amp;#10;赔付月份：:2023年10月&amp;#10;返还倍率:单倍&amp;#10;赔付金额：:26&amp;#10;是否已经取消业务:是&amp;#10;是否承诺退费：:是&amp;#10;用户是否需要回复：:否&amp;#10;用户要求：:要求取消并退费</t>
  </si>
  <si>
    <t>业务管理-线上引流：用户反映 云加速5G畅玩加油包 AA开通问题。经核实，湖北杭州翔羽线上业务代理(宜昌)于23.9月给客户办理，业务已取消，考虑客户感知，申请减免本月20元费用，24小时到帐，此费用无法抵扣往月欠费且不可打印发票。另用户订购产品主题彩铃6元包月，产品代码为90115，订购时间23年10月，取消时间为23年10月，6元/月，合计扣费1个月，累计产生费用合计6元，订购方式为集团统一认证平台” 短信验证码，有二次确认过程，不存在订购违规现象。考虑用户使用感知，网站方已取消屏蔽并于三个工作日内退费6元到账，此费用可抵扣往月欠费及打印发票，满意。</t>
  </si>
  <si>
    <t>TS202310211701330794</t>
  </si>
  <si>
    <t>陶正鸿</t>
  </si>
  <si>
    <t>2023-10-22 13:38:16</t>
  </si>
  <si>
    <t>判断省分:其他省分&amp;#13;&amp;#10;:流量计费争议&amp;#13;&amp;#10;判断省分::定向流量未免流&amp;#13;&amp;#10;:不认可&amp;#13;&amp;#10;:不符合或不愿意开通&amp;#13;&amp;#10;:&amp;#13;&amp;#10;&amp;#13;&amp;#10;高级模板内容：&amp;#13;&amp;#10;投诉问题描述:客户来电称，订购了	快手12G流量月包（附属），但是使用依旧扣的自己的费用，已解释，客户不认可，请协助处理谢谢&amp;#13;&amp;#10;争议定向流量包产品名称:	快手12G流量月包（附属）&amp;#13;&amp;#10;订购渠道:/&amp;#13;&amp;#10;订购日期:2023-10-21&amp;#13;&amp;#10;用户要求:客户来电称，订购了	&amp;#13;&amp;#10;快手12G流量月包（附属），但是使用依旧扣的自己的费用，已解释，客户不认可，请协助处理谢谢&amp;#13;</t>
  </si>
  <si>
    <t>其他：用户反映快手12G流量月包无法使用问题，经核实，客户号码停机导致流量包无法使用，考虑客户感知，申请减免本月55元费用， 24小时内到账，此费用无法抵扣往月欠费且不可打印发票，满意。</t>
  </si>
  <si>
    <t>TS202310221206531874</t>
  </si>
  <si>
    <t>吴莹</t>
  </si>
  <si>
    <t>2023-10-22 15:35:47</t>
  </si>
  <si>
    <t>用户来电表示WO+视频腾讯定向流量包月定向办理的时候工作人员说不受套餐限速影响，用户对此不认可，要求处理，谢谢</t>
  </si>
  <si>
    <t>业务规则：WO+视频腾讯定向流量包月占用套餐限速流量，已解释，现已取消，减免22.1-23.10月一半功能费用165元，主副卡办理预存享50元赠费，剩余65元今日内退费到账，此费用无法抵扣往月欠费及打印发票，满意</t>
  </si>
  <si>
    <t>TS202310202054242424</t>
  </si>
  <si>
    <t>黄春玲</t>
  </si>
  <si>
    <t>2023-10-22 14:56:29</t>
  </si>
  <si>
    <t>[65岁以上老人]&amp;#13;&amp;#10;高级模板内容：&amp;#13;&amp;#10;投诉问题描述:用户反映之前更改套餐的时候，工作人员介绍的流量超出后，按照1元1G扣费，现在确是按照5元1G扣费，用户对此不满，受理历史：宜昌市城区胜利四路自有营业厅&amp;#13;&amp;#10;争议时间:2023-10-20&amp;#13;&amp;#10;争议金额:86.54&amp;#13;&amp;#10;用户要求:投诉，有升级倾向，请协助处理，并回复&amp;#13;</t>
  </si>
  <si>
    <t>业务规则：工作人员宣传5元/G超出扣费，非1元1G，出于服务角度，减免8-10月产生扣费86.54元，系统办理预存享50元赠费，立即到账，补赠剩余36.54元，24小时退费到账，此费用无法抵扣往月欠费及打印发票，多次联系用户未接听，已短信告知用户结果，若用户来电烦请代为解释或告知用户与本地服务监督热线13032700872（工作时间8:30-12:00 14:00-17:30）联系</t>
  </si>
  <si>
    <t>TS202310211235260968</t>
  </si>
  <si>
    <t>投诉工单（2021版）&gt;&gt;融合&gt;&gt;【产品及计费使用】消费提示&gt;&gt;提醒过度/提醒时间不合理</t>
  </si>
  <si>
    <t>万能云</t>
  </si>
  <si>
    <t>2023-10-22 09:10:11</t>
  </si>
  <si>
    <t>22年Q3Q4重点客户&amp;#13;&amp;#10;高级模板内容：&amp;#13;&amp;#10;投诉问题描述:客户表示自己语音使用完，自己有钱，为什么整天发短信提示，已在线解释超出语音系统会下发短信提示要求收费，客户不认可，表示要求不许发短信提示，解释很久，客户就不要发短信提示自己语音使用完，请处理，谢谢&amp;#13;&amp;#10;提醒内容:【语音用尽提醒】：截至10月19日18时59分，您国内语音月包20元240分钟（立即生效）已用尽，超出部分按套餐外资费标准收取。■■查询使用详情：https://u.10010.cn/qA8MQ。【中国联通】&amp;#13;&amp;#10;短信提醒时间:2023-10-19&amp;#13;&amp;#10;提醒次数:2&amp;#13;&amp;#10;用户要求:请处理，谢谢&amp;#13;</t>
  </si>
  <si>
    <t>业务规则：经核实，因短信下发规则无法满足客户使用需求，当客户语音用完时，系统会自动下发语音用尽提醒，无法操作取消，已联系客户解释说明，客户表示知晓，考虑客户感知，申请减免本月30%月租费用38.7元，24小时内现金方式到账，此费用可抵扣往月欠费且不可打印发票，满意。</t>
  </si>
  <si>
    <t>TS202310221530360434</t>
  </si>
  <si>
    <t>王荣勇</t>
  </si>
  <si>
    <t>2023-10-22 17:50:31</t>
  </si>
  <si>
    <t>22年Q3Q4重点客户用户来电对流量（限速）不认可，已按照用户套餐规则解释（达到100G就会限速），用户不认可，称是从本月才开始的，下载东西不流畅，前台已建议开通加速包可以解除限速，用户不认可，要求（恢复网络），不然就转网，请核实处理，联系电话（18608605555）。&amp;#13;</t>
  </si>
  <si>
    <t>业务规则：经核实，因限速规则无法满足客户使用需求。客户办理畅爽全国冰激凌套餐398元档套餐，为保障所有用户网络公平使用权，当月全部国内数据总流量达到40GB后，上超过后至100GB上网速度降至3G网络速率（最高7.2Mbps），次月恢复，此属业务规则。已向客户解释，现客户协商办理 5G升级包29元10G 加速包，减免本月29元流量包费用，24小时内现金方式到账，此费用无法抵扣往月欠费且不可打印发票，满意。</t>
  </si>
  <si>
    <t>TS202310221214292013</t>
  </si>
  <si>
    <t>汤爱琼</t>
  </si>
  <si>
    <t>2023-10-22 15:31:19</t>
  </si>
  <si>
    <t>用户来电称自己手机上的靓号不认可，称我方没有告知用户靓号的相关规则，多次解释无效，称我方强制办理，要求我方核实处理，谢谢有升级倾向联系电话：15872108799</t>
  </si>
  <si>
    <t>业务规则：因靓号规则无法满足用户需求。经核实，客户于2021-11-05 18:52:16湖北省宜昌市OMO办理此号码入网，并签订180个月的靓号协议，月承诺通信费50元，协议期  2023-07-02 20:08:31   至2038-06-30 23:59:59，目前仍在协议期内，已联系客解释说明，客户表示知晓。</t>
  </si>
  <si>
    <t>TS202310211209380490</t>
  </si>
  <si>
    <t>冯记明</t>
  </si>
  <si>
    <t>2023-10-22 12:23:06</t>
  </si>
  <si>
    <t>&amp;#13;&amp;#10;高级模板内容：&amp;#13;&amp;#10;投诉问题描述:副卡办理时承诺不收费，却收费了&amp;#13;&amp;#10;争议月份:2023年9月、2023年10月&amp;#13;&amp;#10;争议金额:20&amp;#13;&amp;#10;用户要求:要求副卡免费&amp;#13;</t>
  </si>
  <si>
    <t>业务规则：用户表示开户时营业厅告知副卡免费使用12个月，实际未操作赠费，现以为用户办理预存话费享10元/月话费优惠12个月（湖北），本月生效，满意</t>
  </si>
  <si>
    <t>TS202310211841120014</t>
  </si>
  <si>
    <t>王小虎</t>
  </si>
  <si>
    <t>2023-10-22 16:34:01</t>
  </si>
  <si>
    <t>&amp;#13;&amp;#10;高级模板内容：&amp;#13;&amp;#10;投诉问题描述:用户称前面跟我说续约，说我是老客户，问我要1200话费，还是手机！我说要1200的话费！现在倒好，话费用完了，还他妈每个月扣我58我要投诉当阳市联通公司对于花呗先享5G129元直降1200（社会24期）办理结果不认可&amp;#13;&amp;#10;业务名称:花呗先享5G129元直降1200（社会24期）&amp;#13;&amp;#10;用户要求:用户称前面跟我说续约，说我是老客户，问我要1200话费，还是手机！我说要1200的话费！现在倒好，话费用完了，还他妈每个月扣我58我要投诉当阳市联通公司对于花呗先享5G129元直降1200（社会24期）办理结果不认可&amp;#13;</t>
  </si>
  <si>
    <t>业务规则：用户对支付宝每月需还款58元不认可，已解释每月正常方法58元电子券用户还款，用户认可满意</t>
  </si>
  <si>
    <t>TS202310212002581028</t>
  </si>
  <si>
    <t>叶婷婷</t>
  </si>
  <si>
    <t>2023-10-22 17:25:12</t>
  </si>
  <si>
    <t>&amp;#13;&amp;#10;高级模板内容：&amp;#13;&amp;#10;投诉问题描述:宣传和使用的不一样&amp;#13;&amp;#10;业务名称:小天卡-2023&amp;#13;&amp;#10;宣传渠道:其他:抖音&amp;#13;&amp;#10;宣传内容:抖音上面直播当时说月租19之后才29合约期2年&amp;#13;&amp;#10;实际情况:每月30元月租&amp;#13;&amp;#10;用户要求:19元/月&amp;#13;</t>
  </si>
  <si>
    <t>业务规则：用户反映抖音直播间告知前6个月每月赠费19元，实际9月赠费10元，10月未赠费，联系用户表示已自行联系抖音客服，被告知月底会赠费到账，无需我部再处理，满意</t>
  </si>
  <si>
    <t>BL202310221228500298</t>
  </si>
  <si>
    <t>苏顺义</t>
  </si>
  <si>
    <t>2023-10-22 14:28:15</t>
  </si>
  <si>
    <t>查询增值业务:&amp;#13;&amp;#10;合约信息查询:&amp;#13;&amp;#10;系统未查询到产品信息/非用户咨询的产品&amp;#13;&amp;#10;查询优惠产品信息:&amp;#13;&amp;#10;:有确认方式&amp;#13;&amp;#10;:客户要求取消&amp;#13;&amp;#10;维系挽留:不接受挽留&amp;#13;&amp;#10;:下一步&amp;#13;&amp;#10;判断省分:湖北&amp;#13;&amp;#10;:金融、靓号，套餐折扣、含设备的组网协议四类强合约&amp;#13;&amp;#10;:无合约解约工单&amp;#13;&amp;#10;:挽留失败&amp;#13;&amp;#10;:不愿到厅&amp;#13;&amp;#10;:已挽留，不愿到厅&amp;#13;&amp;#10;需要取消低消融合移网消费118元（湖北）90459488，表示相关宽带已经去营业厅取消了</t>
  </si>
  <si>
    <t>ZX202310211638260586</t>
  </si>
  <si>
    <t>龙凤</t>
  </si>
  <si>
    <t>2023-10-22 17:22:15</t>
  </si>
  <si>
    <t>判断省分:湖北&amp;#13;&amp;#10;:失败&amp;#13;&amp;#10;node_42:&amp;#13;&amp;#10;:其他合约&amp;#13;&amp;#10;:本地&amp;#13;&amp;#10;:不认可&amp;#13;&amp;#10;:&amp;#13;&amp;#10;&amp;#13;&amp;#10;高级模板内容：&amp;#13;&amp;#10;问题描述:用户来电要求办理号码销户，前台告知用户需先解除宽带，用户表示不认可，要求我方在线销户，请核实处理。&amp;#13;&amp;#10;第二联系方式:13227282787&amp;#13;&amp;#10;销户原因:不需要了&amp;#13;&amp;#10;用户要求:用户来电要求办理号码销户，前台告知用户需先解除宽带，用户表示不认可，要求我方在线销户，请核实处理。&amp;#13;</t>
  </si>
  <si>
    <t>业务办理：客户要求取消宽带，号码销户，客服部已操作办理，满意。</t>
  </si>
  <si>
    <t>ZX202310201421062013</t>
  </si>
  <si>
    <t>071703083090</t>
  </si>
  <si>
    <t>2023-10-22 14:14:29</t>
  </si>
  <si>
    <t>用户表示宽带销户，人不在归属地不便去营业厅，要求公司联系处理</t>
  </si>
  <si>
    <t>业务取消（西陵营服）071700307216和071703083090实装宽带，挽留失败，客服部已取消，满意</t>
  </si>
  <si>
    <t>ZX202310210927140062</t>
  </si>
  <si>
    <t>071704070968</t>
  </si>
  <si>
    <t>覃杰红</t>
  </si>
  <si>
    <t>2023-10-22 09:04:38</t>
  </si>
  <si>
    <t>用户来电表示不知情办理宽带，要求注销宽带账号，请核实协助处理并回复</t>
  </si>
  <si>
    <t>ZX202310221201010950</t>
  </si>
  <si>
    <t>071700096448</t>
  </si>
  <si>
    <t>朱全江</t>
  </si>
  <si>
    <t>2023-10-22 14:11:43</t>
  </si>
  <si>
    <t>[65岁以上老人]判断省分:湖北&amp;#13;&amp;#10;:自己办理的宽带&amp;#13;&amp;#10;:挽留失败&amp;#13;&amp;#10;:不同意&amp;#13;&amp;#10;:&amp;#13;&amp;#10;&amp;#13;&amp;#10;高级模板内容：&amp;#13;&amp;#10;问题描述:用户来电取消宽带，去了营业厅不取消，也没告知原因，而且态度很差，用户感知很不好。&amp;#13;&amp;#10;第二联系方式:13197311636&amp;#13;&amp;#10;销户原因:不用&amp;#13;&amp;#10;用户要求:用户要求取消宽带，并且致电道歉，说营业厅人员态度很差，提及投诉，用户联系方式13197311636。&amp;#13;</t>
  </si>
  <si>
    <t>业务取消（西陵营服中心）客户要求取消宽带，未转营服维系，挽留无效，客服部已操作取消，满意。</t>
  </si>
  <si>
    <t>ZX202310211525312494</t>
  </si>
  <si>
    <t>071703826311</t>
  </si>
  <si>
    <t>阿丽耶姆·热扎克</t>
  </si>
  <si>
    <t>2023-10-22 09:03:57</t>
  </si>
  <si>
    <t>用户要求注销宽带，现在人在外地，无法回归属地注销，要求客服登记注销宽带。</t>
  </si>
  <si>
    <t>ZX202310201911251637</t>
  </si>
  <si>
    <t>071701041644</t>
  </si>
  <si>
    <t>张江华</t>
  </si>
  <si>
    <t>2023-10-22 10:27:13</t>
  </si>
  <si>
    <t>用户表示自己不需要宽带，要求公司取消宽带</t>
  </si>
  <si>
    <t>业务取消（夷陵城区 营服中心）：实装宽带销户，现已为用户办理注销宽带成功，满意</t>
  </si>
  <si>
    <t>ZX202310221505032087</t>
  </si>
  <si>
    <t>071700316357</t>
  </si>
  <si>
    <t>2023-10-22 16:09:13</t>
  </si>
  <si>
    <t>22年Q3Q4重点客户判断省分:湖北&amp;#13;&amp;#10;:被动办理宽带&amp;#13;&amp;#10;:不需要&amp;#13;&amp;#10;:&amp;#13;&amp;#10;&amp;#13;&amp;#10;高级模板内容：&amp;#13;&amp;#10;问题描述:用户来电要求注销我处为其注销宽带账号，表示不是自己办理的，现在不在本地无法前往营业厅，要求我处线上为其注销，请处理谢谢&amp;#13;&amp;#10;第二联系方式:15549397501&amp;#13;&amp;#10;销户原因:不是自己办理的，要求我处为其取消&amp;#13;&amp;#10;用户要求:要求我处线上为其注销，请处理谢谢&amp;#13;</t>
  </si>
  <si>
    <t>业务取消（夷陵城区）：cpe宽带，挽留无效，本月内已办理解绑，次月办理销户，客户满意</t>
  </si>
  <si>
    <t>ZX202310220832172205</t>
  </si>
  <si>
    <t>康蓉</t>
  </si>
  <si>
    <t>2023-10-22 14:06:11</t>
  </si>
  <si>
    <t>判断省分:湖北&amp;#13;&amp;#10;:自己办理的宽带&amp;#13;&amp;#10;:挽留失败&amp;#13;&amp;#10;:不同意&amp;#13;&amp;#10;:&amp;#13;&amp;#10;&amp;#13;&amp;#10;高级模板内容：&amp;#13;&amp;#10;问题描述:用户来电要求取消宽带，自己不方便去营业厅&amp;#13;&amp;#10;第二联系方式:15997539601&amp;#13;&amp;#10;销户原因:不想用了&amp;#13;&amp;#10;用户要求:要求尽快处理谢谢&amp;#13;</t>
  </si>
  <si>
    <t>业务取消（夷陵城区）客户要求注销实装宽带拆分主副卡，已为用户注销并转资8元流量王套餐，次月生效，满意</t>
  </si>
  <si>
    <t>ZX202310211553590211</t>
  </si>
  <si>
    <t>071700301980</t>
  </si>
  <si>
    <t>李仁柏</t>
  </si>
  <si>
    <t>2023-10-22 17:16:15</t>
  </si>
  <si>
    <t>22年Q3Q4重点客户22年Q3Q4重点客户判断省分:湖北&amp;#13;&amp;#10;:自己办理的宽带&amp;#13;&amp;#10;:挽留失败&amp;#13;&amp;#10;:不同意&amp;#13;&amp;#10;:&amp;#13;&amp;#10;&amp;#13;&amp;#10;高级模板内容：&amp;#13;&amp;#10;问题描述:用户来电表示自己当时办理的宽带当时已经去营业厅办理了销户，还交了设备费用，可是现在查询到还没有注销，用户要求尽快核实处理&amp;#13;&amp;#10;第二联系方式:13217171087&amp;#13;&amp;#10;销户原因:不使用了&amp;#13;&amp;#10;用户要求:用户来电表示自己当时办理的宽带当时已经去营业厅办理了销户，还交了设备费用，可是现在查询到还没有注销，用户要求尽快核实处理&amp;#13;</t>
  </si>
  <si>
    <t>业务取消（夷陵城区营服中心）：虚装宽带销户，挽留无效，客服部取消，现号码允许携出，满意。</t>
  </si>
  <si>
    <t>ZX202310210950240206</t>
  </si>
  <si>
    <t>071700212273</t>
  </si>
  <si>
    <t>易文红</t>
  </si>
  <si>
    <t>2023-10-22 09:05:38</t>
  </si>
  <si>
    <t>#2022重保客户#用户来电表示不需要使用这条宽带了，要求取消，自己不方便去营业厅，请后台协助处理</t>
  </si>
  <si>
    <t>业务取消（宜都城区 营服中心）：实装宽带销户，查询该用户办理湖北分期低消178元（24个月）于2024-04-30 23:59:59到期，现线上无取消勾选项，建议用户前往自营厅办理注销宽带，沟通后为用户办理副卡办理预存话费享10元/月话费优惠12个月（湖北）（已停售），满意。</t>
  </si>
  <si>
    <t>ZX202310201128140725</t>
  </si>
  <si>
    <t>071700290150</t>
  </si>
  <si>
    <t>李启元</t>
  </si>
  <si>
    <t>2023-10-22 09:05:45</t>
  </si>
  <si>
    <t>071700290150命中精准预判服务场景:[65岁以上老人]&amp;#13;&amp;#10;用户来电要求宽带销户，表示办理人不能行走，无法到营业厅办理销户，坚持线上办理，请公司为其处理，回复。</t>
  </si>
  <si>
    <t>业务取消（宜都城区 营服中心）：实装宽带销户，致电未接，暂未办理，现已短信答复如需办理可联系我部，如有疑问可在工作时间（08:30-12:00；14:00 -17:30 ）联系07176921001、13032700872宜昌客服。如用户咨询，请前台 10010话务 中心代为解释，谢谢。</t>
  </si>
  <si>
    <t>BL202310201553020605</t>
  </si>
  <si>
    <t>张秀平</t>
  </si>
  <si>
    <t>2023-10-22 09:08:38</t>
  </si>
  <si>
    <t>查询增值业务:&amp;#13;&amp;#10;合约信息查询:&amp;#13;&amp;#10;系统未查询到产品信息/非用户咨询的产品&amp;#13;&amp;#10;查询优惠产品信息:&amp;#13;&amp;#10;:有确认方式&amp;#13;&amp;#10;:客户要求取消&amp;#13;&amp;#10;维系挽留:不接受挽留&amp;#13;&amp;#10;:下一步&amp;#13;&amp;#10;判断省分:湖北&amp;#13;&amp;#10;:金融、靓号，套餐折扣、含设备的组网协议四类强合约&amp;#13;&amp;#10;:无合约解约工单&amp;#13;&amp;#10;:挽留失败&amp;#13;&amp;#10;:不愿到厅&amp;#13;&amp;#10;:要求解除：畅越冰激凌59元套餐5折附加优惠(内部限量）&amp;#13;&amp;#10;XC，已挽留，不愿到厅，营业厅告知需要打人工</t>
  </si>
  <si>
    <t>业务办理：要求解除畅越冰激凌59元套餐5折附加优惠(内部限量），经核实现已取消，满意</t>
  </si>
  <si>
    <t>ZX202310211516372419</t>
  </si>
  <si>
    <t>071703974194</t>
  </si>
  <si>
    <t>何金钰</t>
  </si>
  <si>
    <t>2023-10-22 09:04:55</t>
  </si>
  <si>
    <t>判断省分:湖北&amp;#13;&amp;#10;:被动办理宽带&amp;#13;&amp;#10;:不需要&amp;#13;&amp;#10;:&amp;#13;&amp;#10;&amp;#13;&amp;#10;高级模板内容：&amp;#13;&amp;#10;问题描述:用户来电称自己没有安装过宽带，要求在线销户解绑，请协助处理，谢谢。&amp;#13;&amp;#10;第二联系方式:15629348796&amp;#13;&amp;#10;销户原因:不需要宽带&amp;#13;&amp;#10;用户要求:用户来电称自己没有安装过宽带，要求在线销户解绑，请协助处理，谢谢。&amp;#13;</t>
  </si>
  <si>
    <t>业务取消（远安城区 营服中心）：实装宽带销户，挽留无效，客服部取消，满意。</t>
  </si>
  <si>
    <t>ZX202310202006291849</t>
  </si>
  <si>
    <t>071703887487</t>
  </si>
  <si>
    <t>谢志琴</t>
  </si>
  <si>
    <t>2023-10-22 09:09:49</t>
  </si>
  <si>
    <t>判断省分:湖北&amp;#13;&amp;#10;:被动办理宽带&amp;#13;&amp;#10;:不需要&amp;#13;&amp;#10;:&amp;#13;&amp;#10;&amp;#13;&amp;#10;高级模板内容：&amp;#13;&amp;#10;问题描述:用户来电反映，没有办理过宽带，用户要求取消&amp;#13;&amp;#10;第二联系方式:用户无法提供第二联系方式&amp;#13;&amp;#10;销户原因:没有办理过&amp;#13;&amp;#10;用户要求:核实处理，谢谢&amp;#13;</t>
  </si>
  <si>
    <t>ZX202310211015260385</t>
  </si>
  <si>
    <t>071700170547</t>
  </si>
  <si>
    <t>何良笔</t>
  </si>
  <si>
    <t>2023-10-22 11:25:28</t>
  </si>
  <si>
    <t>【2022年上工信部测评重保用户】判断省分:湖北&amp;#13;&amp;#10;:自己办理的宽带&amp;#13;&amp;#10;:挽留失败&amp;#13;&amp;#10;:不同意&amp;#13;&amp;#10;:&amp;#13;&amp;#10;&amp;#13;&amp;#10;高级模板内容：&amp;#13;&amp;#10;问题描述:用户来电要求宽带销户，用户称自己不在本地，要求核实处理。&amp;#13;&amp;#10;第二联系方式:13177092355&amp;#13;&amp;#10;销户原因:不在本地不使用&amp;#13;&amp;#10;用户要求:销户宽带&amp;#13;</t>
  </si>
  <si>
    <t>业务取消（枝江乡镇营服中心）：实装宽带销户，致电未接，暂未处理，已短信答复如需办理可联系我部，如有疑问可在工作时间（08:30-12:00；14:00 -17:30 ）联系07176921001、13032700872宜昌客服。如用户咨询，请前台 10010话务 中心代为解释，谢谢。。</t>
  </si>
  <si>
    <t>TS202310211017000549</t>
  </si>
  <si>
    <t>2023-10-22 10:24:31</t>
  </si>
  <si>
    <t>【2022年上工信部测评重保用户】&amp;#13;&amp;#10;高级模板内容：&amp;#13;&amp;#10;投诉问题描述:要求线上注销宽带&amp;#13;&amp;#10;办理产品:宽带销户&amp;#13;&amp;#10;用户要求:客户要求线上销户宽带人在外地本地没有朋友代办要求线上销户已解释不认可要求记录反馈&amp;#13;</t>
  </si>
  <si>
    <t>业务取消（电子渠道营销中心）：实装宽带销户，挽留无效，客服部取消，另按用户要求办理主副卡转资4G全国流量王8元套餐，次月生效，满意。</t>
  </si>
  <si>
    <t>TS202310211603422153</t>
  </si>
  <si>
    <t>周传华</t>
  </si>
  <si>
    <t>2023-10-22 16:18:36</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</si>
  <si>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宽带&amp;#10;麻烦帮忙取消宽带，营业厅无法办理。</t>
  </si>
  <si>
    <t>业务取消（五峰城区）①客户投诉产生的原因：客户反映取消业务问题&amp;#10;②客户投诉问题核查情况及解决方案：收到贵部转办，我司立即组织核查，经核实客户要求注销实装宽带071700415845，已为用户注销，用户认可满意&amp;#10;③客户问题满意度：我司于2023-10-21 16：41 回访客户满意；&amp;#10;④回单人:程李晶；联系电话：07176921001</t>
  </si>
  <si>
    <t>TS202310221128551123</t>
  </si>
  <si>
    <t>刘均剑</t>
  </si>
  <si>
    <t>2023-10-22 14:40:13</t>
  </si>
  <si>
    <t>&amp;#13;&amp;#10;高级模板内容：&amp;#13;&amp;#10;投诉问题描述:用户来电反映湖北宜昌东山大道新时空营业厅推用户去另外一个营业厅办理携号转网，但去另外一个营业厅后未办理成功，要投诉新时空营业厅&amp;#13;&amp;#10;渠道名称:新时空营业厅&amp;#13;&amp;#10;渠道地址:东山大道&amp;#13;&amp;#10;人员工号:1&amp;#13;&amp;#10;用户要求:尽快处理，谢谢&amp;#13;</t>
  </si>
  <si>
    <t>业务取消（西陵 ）客户要求解绑主副卡，取消宽带，未转营服维系，挽留无效，客服部已操作取消，满意。</t>
  </si>
  <si>
    <t>TS202310211530071598</t>
  </si>
  <si>
    <t>2023-10-22 16:20:36</t>
  </si>
  <si>
    <t>主办单位：湖北&amp;#10;客户类别：普通客户&amp;#10;10010是否打通：是&amp;#10;是否二次致电10015：是&amp;#10;是否联系：是&amp;#10;升级倾向：工信部&amp;#10;号码归属省：湖北&amp;#10;SVIP等级：&amp;#10;预处理内容：&amp;#13;&amp;#10;标准化流程:销户流程&amp;#13;&amp;#10;根据用户销户的原因，进行挽留:挽留失败&amp;#13;&amp;#10;判断用户套餐类型:融合用户、合约用户&amp;#13;&amp;#10;建议用户前往营业厅查询后办理销户业务:依然要求在线销户&amp;#13;&amp;#10;&amp;#13;&amp;#10;&amp;#13;&amp;#10;----&amp;#13;&amp;#10;高级模板内容：&amp;#13;&amp;#10;客户核心诉求及问题补充:用户来电反映不知情被加了一条宽带，要求立马销户并退费，尽快处理并回复，不然投诉工信部&amp;#13;</t>
  </si>
  <si>
    <t>业务取消（西陵）①客户基本资料：业务号码 15697206683、客户姓名 谭顺军 、套餐情况 畅爽冰激凌5G套餐99元 ；客户反映取消业务问题。&amp;#10;②首次联系客户时间：203-10-21 15:41:12；&amp;#10;③投诉核查处理情况：收到贵部转办，我司立即组织核查，经核实客户要求取消虚拟宽带业务，以为用户取消病申请减免6-10月扣费46.77元，24小时 到账内现金 ；&amp;#10;④答复客户时间及客户满意度评价：我司于203-10-21 15:41:12回访客户，客户满意度评价按：满意；回单人：程李晶&amp;#10;⑤投诉核查关联材料：无</t>
  </si>
  <si>
    <t>TS202310211433050482</t>
  </si>
  <si>
    <t>2023-10-22 16:06:39</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</si>
  <si>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今天查话费才知道费用太贵了，已经交不起了，宽带也一直没有用，人也长期不在家，现在需要取消宽带的，把副卡和主卡分开，自己交自己的话费</t>
  </si>
  <si>
    <t>业务取消（夷陵城区）①客户投诉产生的原因：用户反映要求取消业务问题&amp;#10;②客户投诉问题核查情况及解决方案：收到贵部转办，我司立即组织核查，经核实客户要求注销实装宽带，拆分主副卡业务，已按用户要求注销并并副卡转资8元流量王套餐，次月生效，满意。&amp;#10;③客户问题满意度：我司于2023-10-21 15：41 回访客户满意；&amp;#10;④回单人:程李晶；联系电话：07176921001</t>
  </si>
  <si>
    <t>BL202310211305120165</t>
  </si>
  <si>
    <t>李先枚</t>
  </si>
  <si>
    <t>2023-10-22 16:19:28</t>
  </si>
  <si>
    <t>查询增值业务:&amp;#13;&amp;#10;合约信息查询:&amp;#13;&amp;#10;系统未查询到产品信息/非用户咨询的产品&amp;#13;&amp;#10;查询优惠产品信息:&amp;#13;&amp;#10;:无确认方式&amp;#13;&amp;#10;:客户不了解此业务，要求取消或投诉&amp;#13;&amp;#10;:不接受&amp;#13;&amp;#10;:传统合约（金融类、标准类、强合约、固移融合等...）&amp;#13;&amp;#10;:下一步&amp;#13;&amp;#10;判断省分:湖北&amp;#13;&amp;#10;:金融、靓号，套餐折扣、含设备的组网协议四类强合约&amp;#13;&amp;#10;:无合约解约工单&amp;#13;&amp;#10;:挽留失败&amp;#13;&amp;#10;:不愿到厅&amp;#13;&amp;#10;:用户来电要求取消畅越冰激凌59元套餐5折附加优惠(内部限量），营业厅不给取消，要求我方处理，谢谢&amp;#13;</t>
  </si>
  <si>
    <t>业务取消（长阳城区）畅越冰激凌59元套餐5折附加优惠(内部限量），已为用户取消，满意</t>
  </si>
  <si>
    <t>TS202310201627230251</t>
  </si>
  <si>
    <t>2023-10-22 15:38:33</t>
  </si>
  <si>
    <t>主办单位：湖北&amp;#10;客户类别：普通客户&amp;#10;10010是否打通：是&amp;#10;是否二次致电10015：是&amp;#10;是否联系：是&amp;#10;升级倾向：无&amp;#10;号码归属省：湖北&amp;#10;SVIP等级：&amp;#10;预处理名称:产品订购一键诊断&amp;#13;&amp;#10;业务产品类型:反映其他业务问题&amp;#13;&amp;#10;用户是否接受:用户不接受&amp;#13;&amp;#10;是否知情订购:知情订购&amp;#13;&amp;#10;备注:用户来电反映：需要携号转网，挽留失败，要求注销号卡绑定的宽带，解释称已经到厅申请，人员不予处理，不满，要求我方协助20分钟内销户，并要求取消所有绑定业务，请处理</t>
  </si>
  <si>
    <t>业务取消（枝江乡镇营服中心）①客户基本资料：业务号码：15671066815、客户姓名：&amp;#10;张必全、套餐情况：&amp;#10;畅越冰激凌5G套餐59元；客户反映取消宽带问题； &amp;#10;②首次联系客户时间：2023-10-21 18:32:48&amp;#10;③投诉核查处理情况：收到贵部转办，我司立即组织核查，经核实沟通后用户。&amp;#10;④答复客户时间及客户满意度评价：根据上述核实情况，我司于2023-10-21 18:32:48联系客户满意，回单人：田群、联系方式：07176921001&amp;#10;⑤投诉核查关联材料：无。</t>
  </si>
  <si>
    <t>TS202310220924061184</t>
  </si>
  <si>
    <t>吕磊</t>
  </si>
  <si>
    <t>2023-10-22 19:04:09</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</si>
  <si>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不给办理宽带业务取消</t>
  </si>
  <si>
    <t>业务取消-城区校园①客户基本资料：业务号码：15587963585、客户姓名：王汉祥、套餐情况：畅越冰激凌5G套餐119元；客户反映取消业务的问题； &amp;#10;②首次联系客户时间：2023-10-22 10:44:00&amp;#10;③投诉核查处理情况：收到贵部转办，我司立即组织核查，经核实，城区校园客户要求取消宽带，挽留失败，已发校园营业厅协助取消宽带主卡转资校园卡，48小时内办理，用户同意等待，满意； &amp;#10;④答复客户时间及客户满意度评价：根据上述核实情况，我司于2023-10-22 10:44:00联系客户满意，回单人：胡春燕、联系方式：07176921001&amp;#10;⑤投诉核查关联材料：无。"</t>
  </si>
  <si>
    <t>ZX202310221130180744</t>
  </si>
  <si>
    <t>张国静</t>
  </si>
  <si>
    <t>2023-10-22 14:13:26</t>
  </si>
  <si>
    <t>用户要求查询本月流量使用情况，几张卡分别用了多少流量，已建议用户在联通APP查询上网记录，用户不认可，要求查询主副卡的流量使用量，每张卡用了多少</t>
  </si>
  <si>
    <t>ZX202310220905122303</t>
  </si>
  <si>
    <t>胡笑宇</t>
  </si>
  <si>
    <t>2023-10-22 16:34:29</t>
  </si>
  <si>
    <t>15571755570湖北宜昌4G后付费用户目前漫游在英国，现要求查询号码通过人工客服可以变更的最低档位套餐是什么，请处理，谢谢&amp;#13;&amp;#10;机主信息已核实&amp;#13;&amp;#10;联系人：先生，联系电话：15571755570，用户要求短信回复。&amp;#13;&amp;#10;&amp;#13;&amp;#10;此为国际漫游平台的投诉，请按总部要求优先处理</t>
  </si>
  <si>
    <t>业务咨询：查询现最低套餐为8元流量王套餐，语音30分钟，流量200M，超出语音0.15元/分钟，流量10元/G，短信彩信0.1元/条，已按用户要求短信回复用户</t>
  </si>
  <si>
    <t>ZX202310211105110744</t>
  </si>
  <si>
    <t>2023-10-22 14:08:27</t>
  </si>
  <si>
    <t>判断省分:湖北&amp;#13;&amp;#10;:下一步&amp;#13;&amp;#10;移网一键诊断结果:1.用户状态是否正常：正常.2.查询短信功能是否正常开通：正常.3.查询是否短信黑名单：异常.4.是否存在群障：正常.:诊断有异常&amp;#13;&amp;#10;:短信黑名单&amp;#13;&amp;#10;:否&amp;#13;&amp;#10;:1.短信内容有敏感词（反共、反动、法轮功等）2.关键字分组2且1年内进入短信黑名单系统大于等于2次（含本次）&amp;#13;&amp;#10;:不认可&amp;#13;&amp;#10;:不认可&amp;#13;&amp;#10;:用户反馈要求解除短信黑名单&amp;#13;</t>
  </si>
  <si>
    <t>业务咨询：您反映的短信问题，经核实由于您发送短信中涉及敏感关键字被拦截，系统于失效时间为2023-10-27 23:59:59，这段时间无法发送短信但是可以接收短信，如您需要提前解除可以带上本人身份证原件到自有营业厅签署承诺函申请解禁。一年内仅能申请解禁一次，因多次未联系上您，故短信告知，如有疑问可致电10010，感谢您的支持！</t>
  </si>
  <si>
    <t>TS202310211340302023</t>
  </si>
  <si>
    <t>李家浩</t>
  </si>
  <si>
    <t>2023-10-22 14:12:20</t>
  </si>
  <si>
    <t>判断省份:湖北&amp;#10;:移网上网慢&amp;#10;获取参数:&amp;#10;获取历史工单:无历史工单&amp;#10;:下一步&amp;#10;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amp;#10;当月是否清卡重用:无&amp;#10;:下一步&amp;#10;node_255:&amp;#10;::不同意/已配置&amp;#10;:在区域12省内（除湖北）&amp;#10;:</t>
  </si>
  <si>
    <t>终端使用：已为用户刷新上网功能及volte功能，用户表示重启手机后有好转，满意</t>
  </si>
  <si>
    <t>TS202310211728441335</t>
  </si>
  <si>
    <t>投诉工单（2021版）&gt;&gt;融合&gt;&gt;【入网】办理&gt;&gt;esim开卡及激活问题</t>
  </si>
  <si>
    <t>张忠</t>
  </si>
  <si>
    <t>2023-10-22 13:33:13</t>
  </si>
  <si>
    <t>:否/不记得&amp;#13;&amp;#10;:&amp;#13;&amp;#10;&amp;#13;&amp;#10;高级模板内容：&amp;#13;&amp;#10;投诉问题描述:用户反映昨天开始办理苹果手表的蜂窝网络开通一直提示等待中&amp;#13;&amp;#10;用户类型:独立号码&amp;#13;&amp;#10;报错描述:无/从昨天开始苹果手表的蜂窝网络一直显示等待中&amp;#13;&amp;#10;手表品牌:苹果&amp;#13;&amp;#10;操作时间:2023-10-20&amp;#13;</t>
  </si>
  <si>
    <t>终端使用：用户反映办理苹果手表的蜂窝网络，经核实一号双终端月租费10元客户已操作自行取消，已解释现线上无一号双终端业务勾选项，沟通后建议用户前往自营厅协助办理该业务，用户知晓，满意。</t>
  </si>
  <si>
    <t>TS202310220852420736</t>
  </si>
  <si>
    <t>投诉工单（2021版）&gt;&gt;移网&gt;&gt;【网络使用】移网语音&gt;&gt;voLte语音通讯问题</t>
  </si>
  <si>
    <t>唐有安</t>
  </si>
  <si>
    <t>2023-10-22 16:29:14</t>
  </si>
  <si>
    <t>用户称通话质量差，需要我司协助处理不接受解释请协助</t>
  </si>
  <si>
    <t>终端使用：用户反映网络质量很差，经核实号卡功能现属正常，已告知用户继续观察使用，用户知晓。</t>
  </si>
  <si>
    <t>TS202310211958070977</t>
  </si>
  <si>
    <t>顾太炎</t>
  </si>
  <si>
    <t>2023-10-22 16:44:24</t>
  </si>
  <si>
    <t>判断省分:湖北&amp;#10;:湖北在省内手机不能打+不能接&amp;#10;获取入参:&amp;#10;获取历史工单:无历史工单&amp;#10;:下一步&amp;#10;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手机不支持,系统不支持.8.近期缴费开机记录情况：无缴费开机.9.是否存在群障：不存在.10.VoLTE开关是否打开：关闭.:诊断无异常/解释不认可&amp;#10;:下一步&amp;#10;node_317:&amp;#10;:不符合办理条件&amp;#10;:某一地点无法拨打或接听&amp;#10;:周围用户可以使用&amp;#10;:</t>
  </si>
  <si>
    <t>终端使用：用户反映无法主叫，打出去提示无法连接服务器，已解释投诉点信号覆盖正常，周边基站无故障，初步判断为用户终端问题导致，建议用户到厅换机换卡测试，用户认可满意</t>
  </si>
  <si>
    <t>TS202310211515441341</t>
  </si>
  <si>
    <t>沈罗媛</t>
  </si>
  <si>
    <t>2023-10-22 14:37:33</t>
  </si>
  <si>
    <t>主办单位：湖北&amp;#10;客户类别：普通客户&amp;#10;10010是否打通：是&amp;#10;是否二次致电10015：是&amp;#10;是否联系：是&amp;#10;升级倾向：无&amp;#10;号码归属省：湖北&amp;#10;SVIP等级：&amp;#10;预处理名称：移网一键诊断，用户问题:手机无法上网&amp;#13;&amp;#10;用户意见:诊断无异常/不认可&amp;#13;&amp;#10;询问用户是个别app还是所有app:所有APP&amp;#13;&amp;#10;周围联通用户是否正常:正常或不清楚&amp;#13;&amp;#10;建议用户换机换卡测试:不认可或仍不行&amp;#13;&amp;#10;通过GIS打点系统为用户进行打点:不认可提投诉单&amp;#13;&amp;#10;移网一键诊断结果：&amp;#13;&amp;#10;用户状态是否正常：正常&amp;#13;&amp;#10;上网功能是否正常：正常&amp;#13;&amp;#10;流量封顶情况：正常&amp;#13;&amp;#10;近期缴费开机记录情况：正常&amp;#13;&amp;#10;2345G终端支持情况：正常&amp;#13;&amp;#10;是否开通关闭公网：正常&amp;#13;&amp;#10;是否存在群障：正常&amp;#13;&amp;#10;查询流量是否限速：正常&amp;#13;&amp;#10;查询用户终端蜂窝网络状态：正常&amp;#13;&amp;#10;备注:上网很卡总断网，打电话让办19元加速包自己没有同意办理以后就总出现此问题，要求处理。&amp;#13;</t>
  </si>
  <si>
    <t>终端使用①客户基本资料：业务号码：13094165076、客户姓名：沈罗媛、套餐情况：沃派39元2021；客户反映手机无法上网					&amp;#10;②首次联系客户时间：2023-10-21 16:40:27					&amp;#10;③投诉核查处理情况：收到贵部转办，我司立即组织核查，经核实，客户上网功能正常，联系客户表示已恢复，已能正常上网，满意&amp;#10;④答复客户时间及客户满意度评价：根据上述情况我司于2023-10-21 17：45:27	联系客户解释，客户满意。回单人:宜昌客服王晓玉；联系电话：07176921001。						&amp;#10;⑤投诉核查关联材料：无</t>
  </si>
  <si>
    <t>GZ202310231825371578</t>
  </si>
  <si>
    <t>071704007358</t>
  </si>
  <si>
    <t>邹洲</t>
  </si>
  <si>
    <t>2023-10-23 19:11:24</t>
  </si>
  <si>
    <t>#2022重保客户#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高新区南苑街道学堂湾社区青岛路马克公寓1栋3单元12楼1201</t>
  </si>
  <si>
    <t>GZ202310231746241258</t>
  </si>
  <si>
    <t>071700345381</t>
  </si>
  <si>
    <t>张先英</t>
  </si>
  <si>
    <t>2023-10-23 19:18:29</t>
  </si>
  <si>
    <t>#2022重保客户#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夷陵区小溪塔镇发展大道与夷兴大道交汇处汇锦苑小区3栋1单元5层504号</t>
  </si>
  <si>
    <t>GZ202310231714501026</t>
  </si>
  <si>
    <t>071700056873</t>
  </si>
  <si>
    <t>陈骋</t>
  </si>
  <si>
    <t>2023-10-23 19:42:10</t>
  </si>
  <si>
    <t>#2022重保客户#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伍家岗区伍家岗街道办伍临路社区伍临路13号东郡A区3栋1单元15楼1502</t>
  </si>
  <si>
    <t>GZ202310231702500927</t>
  </si>
  <si>
    <t>071700048077</t>
  </si>
  <si>
    <t>龚爽爽</t>
  </si>
  <si>
    <t>2023-10-23 18:34:51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</si>
  <si>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宽带无法使用，小孩需要使用网络学习，要求在今天（23号）上门处理，加急处理</t>
  </si>
  <si>
    <t>BL202310251429382278</t>
  </si>
  <si>
    <t>屈克珍</t>
  </si>
  <si>
    <t>2023-10-25 16:55:12</t>
  </si>
  <si>
    <t>&amp;#13;&amp;#10;高级模板内容：&amp;#13;&amp;#10;需区域二线受理的业务:用户无法提供验证码&amp;#13;&amp;#10;用户需办理业务名称:：【到期时间2029-12-3123:59:59】已续主卡附加优惠（已停售）下月生效已取消编辑[{"element_id":"5750090","element_name":"成员号码之间在国内（不含港澳台）语音互拨（含可视电话）免费","primary_serial_number":"-1","element_type_code":"D","package_id":"51161046","package_name":"主副卡互拨免费包","product_id":"89128069","start_date":"2022-06-0100:00:00","end_date":"2029-12-3123:59:59","dis_item_id":"7122052797670239","item":[]},{"element_id":"5994301","element_name":"主副卡包（0分钟语音+0MB流量）","primary_serial_number":"-1","element_type_code":"D","package_id":"51184969","package_name":"主副卡资源包","product_id":"89128069","start_date":"2022-06-0100:00:00","end_date":"2029-12-3123:59:59","dis_item_id":"7122052797670240","item":[]}]退订续订【到期时间2029-12-3123:59:59】已续云加速5G畅玩加油包(湖北)（已停售）下月生效&amp;#13;&amp;#10;业务办理类型:取消&amp;#13;&amp;#10;业务生效时间:立即生效&amp;#13;&amp;#10;是否已按规范验证用户信息:无需验证&amp;#13;</t>
  </si>
  <si>
    <t>GZ202310231649440840</t>
  </si>
  <si>
    <t>071700078885</t>
  </si>
  <si>
    <t>2023-10-23 18:09:24</t>
  </si>
  <si>
    <t>#2022重保客户#一键诊断过程：&amp;#10;宽带是否有欠费及账号是否异常:无异常&amp;#10;宽带是否有群体故障告警:无异常&amp;#10;线路是否正常:无异常&amp;#10;光猫是否正常:无异常&amp;#10;上网速度检测:设备收光异常&amp;#10;设备收发光功率是否异常:无异常&amp;#10;&amp;#10;故障描述：&amp;#10;302002局方OLT设备收光功率异常。&amp;#10;&amp;#10;装机地址：湖北省宜昌市伍家区东站路温馨家园5栋1单元13楼1302</t>
  </si>
  <si>
    <t>TS202310231644260761</t>
  </si>
  <si>
    <t>罗娟</t>
  </si>
  <si>
    <t>2023-10-23 17:12:33</t>
  </si>
  <si>
    <t>主办单位：湖北&amp;#10;客户类别：普通客户&amp;#10;10010是否打通：否&amp;#10;是否二次致电10015：是&amp;#10;是否联系：否&amp;#10;升级倾向：&amp;#10;号码归属省：湖北&amp;#10;SVIP等级：&amp;#10;1.问题类型:;&amp;#10;2.投诉类型:手机流量费争议;&amp;#10;3.营业厅地址:;&amp;#10;4.位置信息:;&amp;#10;5.位置发生地:;&amp;#10;6.投诉内容:为什么我一个星期没用过这张卡还欠费了这么多？？？？我用了我承认可我根本这张卡都没插在卡槽里这多出来的费用是怎么回事？？？？这是10.16的截图可以看出我欠费0.33而后一个多星期我没有使用这张卡请问这之后多出来的费用是什么？？&amp;#10;202310月上网费:23.00&amp;#10;争议金额:null</t>
  </si>
  <si>
    <t>ZX202310231539090101</t>
  </si>
  <si>
    <t>何丹丹</t>
  </si>
  <si>
    <t>2023-10-23 17:13:51</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</si>
  <si>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不能接收&amp;#13;&amp;#10;:接收延迟&amp;#13;&amp;#10;:不认可&amp;#13;&amp;#10;:&amp;#13;&amp;#10;用户反馈自己的短信无法正常接收验证码，望协助，谢谢。</t>
  </si>
  <si>
    <t>BL202310251127220047</t>
  </si>
  <si>
    <t>2023-10-25 14:20:46</t>
  </si>
  <si>
    <t>&amp;#13;&amp;#10;高级模板内容：&amp;#13;&amp;#10;需区域二线受理的业务:用户无法提供验证码&amp;#13;&amp;#10;用户需办理业务名称:【到期时间2024-01-3123:59:59】已续2I迁转畅越专属1元省内流量包20GB*12个月(湖北)（次月生效，网龄计划合约，&amp;#13;&amp;#10;业务办理类型:取消&amp;#13;&amp;#10;业务生效时间:次月生效&amp;#13;&amp;#10;是否已按规范验证用户信息:无需验证&amp;#13;&amp;#10;备注（如开通流量包、语音包请备注清楚当月有效/长期有效）:再变更套餐，大王卡39元版（次月生效）&amp;#13;</t>
  </si>
  <si>
    <t>GZ202310231631300719</t>
  </si>
  <si>
    <t>071701062565</t>
  </si>
  <si>
    <t>陈华军</t>
  </si>
  <si>
    <t>2023-10-23 18:51:23</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</si>
  <si>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无法登陆&amp;#10;&amp;#10;装机地址：湖北省宜昌市伍家岗区宝塔河街道艾家嘴社区东山大道艾家嘴小区东山大道409-2号1栋1单元6楼602</t>
  </si>
  <si>
    <t>GZ202310231627550699</t>
  </si>
  <si>
    <t>071700368975</t>
  </si>
  <si>
    <t>杨华荣</t>
  </si>
  <si>
    <t>2023-10-23 19:18:52</t>
  </si>
  <si>
    <t>#2022重保客户##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光猫LAN口能力不匹配,路由器能力不匹配;&amp;#13;&amp;#10;:&amp;#13;&amp;#10;注册灯闪烁，要求师傅维修并回复</t>
  </si>
  <si>
    <t>GZ202310231622190657</t>
  </si>
  <si>
    <t>071700390279</t>
  </si>
  <si>
    <t>李春艳</t>
  </si>
  <si>
    <t>2023-10-23 18:51:11</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</si>
  <si>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光猫终端能力与签约速率不匹配;&amp;#13;&amp;#10;设备收发光功率是否异常:无异常;&amp;#13;&amp;#10;:&amp;#13;&amp;#10;宽带无法使用，刷新无效，要求师傅尽快上门维修并回复</t>
  </si>
  <si>
    <t>BL202310241344120865</t>
  </si>
  <si>
    <t>唐智斌</t>
  </si>
  <si>
    <t>2023-10-25 09:16:33</t>
  </si>
  <si>
    <t>&amp;#13;&amp;#10;高级模板内容：&amp;#13;&amp;#10;需区域二线受理的业务:用户无法提供验证码&amp;#13;&amp;#10;用户需办理业务名称:【到期时间2029-12-3123:59:59】已续5G炫彩通信助理包-云盘版（首月5元半价）（已停售）&amp;#13;&amp;#10;业务办理类型:取消&amp;#13;&amp;#10;业务生效时间:次月生效&amp;#13;&amp;#10;是否已按规范验证用户信息:是&amp;#13;</t>
  </si>
  <si>
    <t>BL202310221926472042</t>
  </si>
  <si>
    <t>2023-10-23 09:06:58</t>
  </si>
  <si>
    <t>BL202310231223060994</t>
  </si>
  <si>
    <t>王宏波</t>
  </si>
  <si>
    <t>2023-10-23 14:38:17</t>
  </si>
  <si>
    <t>&amp;#13;&amp;#10;高级模板内容：&amp;#13;&amp;#10;需区域二线受理的业务:用户无法提供验证码&amp;#13;&amp;#10;用户需办理业务名称:2I专享39元20GB炫彩超会5G包&amp;#13;&amp;#10;业务办理类型:取消&amp;#13;&amp;#10;业务生效时间:立即生效&amp;#13;&amp;#10;是否已按规范验证用户信息:无需验证&amp;#13;</t>
  </si>
  <si>
    <t>ZX202310231505592300</t>
  </si>
  <si>
    <t>章萌</t>
  </si>
  <si>
    <t>向莹：重保用户对注销宽带收取100元费用不满，申请减免50元费用，有低消现金到账，满意。</t>
  </si>
  <si>
    <t>BL202310231747352430</t>
  </si>
  <si>
    <t>李建成</t>
  </si>
  <si>
    <t>2023-10-24 09:11:34</t>
  </si>
  <si>
    <t>&amp;#13;&amp;#10;高级模板内容：&amp;#13;&amp;#10;需区域二线受理的业务:用户无法提供验证码&amp;#13;&amp;#10;用户需办理业务名称:5G超级会员白银版次月生效&amp;#13;&amp;#10;业务办理类型:取消&amp;#13;&amp;#10;业务生效时间:次月生效&amp;#13;&amp;#10;是否已按规范验证用户信息:无需验证&amp;#13;</t>
  </si>
  <si>
    <t>GZ202310231600350499</t>
  </si>
  <si>
    <t>071701072380</t>
  </si>
  <si>
    <t>宋发威</t>
  </si>
  <si>
    <t>2023-10-23 18:44:06</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</si>
  <si>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用户反映宽带无法使用，重启无效，用户要求今天马上处理，加急，请处理并回复</t>
  </si>
  <si>
    <t>TS202310231456140466</t>
  </si>
  <si>
    <t>投诉工单（2021版）&gt;&gt;移网&gt;&gt;【入网】交付及激活&gt;&gt;无法跨域配送</t>
  </si>
  <si>
    <t>2023-10-23 15:18:29</t>
  </si>
  <si>
    <t>:号卡配送问题&amp;#10;:号卡一直未送达&amp;#10;:已退单&amp;#10;判断省分:其他省份&amp;#10;:用户表示（18674258074）此号没有申请退单，要求继续配送。订单号：2163101960217119</t>
  </si>
  <si>
    <t>ZX202310231435422046</t>
  </si>
  <si>
    <t>王明明</t>
  </si>
  <si>
    <t>2023-10-23 15:49:32</t>
  </si>
  <si>
    <t>:下一步&amp;#13;&amp;#10;判断省分:湖北&amp;#13;&amp;#10;node_134:&amp;#13;&amp;#10;获取入参:&amp;#13;&amp;#10;node_180:&amp;#13;&amp;#10;判断局方停机状态:&amp;#13;&amp;#10;:&amp;#13;&amp;#10;node_223::其他&amp;#13;&amp;#10;:无&amp;#13;&amp;#10;:大于30天&amp;#13;&amp;#10;:不认可&amp;#13;&amp;#10;:&amp;#13;&amp;#10;&amp;#13;&amp;#10;高级模板内容：&amp;#13;&amp;#10;投诉问题描述:用户来电称手机卡被封，无法登陆APP，不便到厅，要求在线解封，请协助处理&amp;#13;&amp;#10;用户状态为:局方半停&amp;#13;&amp;#10;停机原因:断卡2.0-湖北30天及以上睡眠卡风险用户打标（公众市场6月7日三无）&amp;#13;&amp;#10;前台是否按流程解释:是&amp;#13;&amp;#10;用户要求:复机&amp;#13;&amp;#10;第二联系电话:无&amp;#13;</t>
  </si>
  <si>
    <t>ZX202310231418541921</t>
  </si>
  <si>
    <t>杨会池</t>
  </si>
  <si>
    <t>宜都营服李双艳转本地服务监督热线处理：用户反映本月到外地旅游，手机号码无信号无法使用，下高速时无法扫码，申请补偿一个月月租99元，24小时内到账，此费用无法抵扣往月欠费及打印发票，满意</t>
  </si>
  <si>
    <t>GZ202310231549180406</t>
  </si>
  <si>
    <t>071700065321</t>
  </si>
  <si>
    <t>2023-10-23 18:23:25</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</si>
  <si>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光猫终端能力与签约速率不匹配;&amp;#13;&amp;#10;设备收发光功率是否异常:无异常;&amp;#13;&amp;#10;:&amp;#13;&amp;#10;用户表示宽带无法使用，光猫亮红灯，要求公司处理。用户要求师傅带光猫设备上门</t>
  </si>
  <si>
    <t>ZX202310231122500629</t>
  </si>
  <si>
    <t>田荣锋</t>
  </si>
  <si>
    <t>2023-10-23 14:14:59</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</si>
  <si>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不能接收&amp;#13;&amp;#10;:无任何记录&amp;#13;&amp;#10;:不认可&amp;#13;&amp;#10;:&amp;#13;</t>
  </si>
  <si>
    <t>ZX202310231026550104</t>
  </si>
  <si>
    <t>071703870376</t>
  </si>
  <si>
    <t>郑明璋</t>
  </si>
  <si>
    <t>2023-10-23 14:03:12</t>
  </si>
  <si>
    <t>判断省分:湖北&amp;#13;&amp;#10;:被动办理宽带&amp;#13;&amp;#10;:不需要&amp;#13;&amp;#10;:&amp;#13;&amp;#10;&amp;#13;&amp;#10;高级模板内容：&amp;#13;&amp;#10;问题描述:用户反映自己不知情办理宽带，要求取消宽带&amp;#13;&amp;#10;第二联系方式:15671068852&amp;#13;&amp;#10;销户原因:不知情办理&amp;#13;&amp;#10;用户要求:要求取消绑定宽带&amp;#13;</t>
  </si>
  <si>
    <t>GZ202310231531240290</t>
  </si>
  <si>
    <t>071700133516</t>
  </si>
  <si>
    <t>张丹丹</t>
  </si>
  <si>
    <t>2023-10-23 18:46:06</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</si>
  <si>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枝江市马家店街道七口堰社区民主大道省化生活区57栋1单元3楼302户</t>
  </si>
  <si>
    <t>BL202310251053002033</t>
  </si>
  <si>
    <t>孙雪蓉</t>
  </si>
  <si>
    <t>2023-10-25 14:13:49</t>
  </si>
  <si>
    <t>&amp;#13;&amp;#10;高级模板内容：&amp;#13;&amp;#10;需区域二线受理的业务:用户无法提供验证码&amp;#13;&amp;#10;用户需办理业务名称:5G加油包19元5GB（次月生效）炫彩通信助理包-云盘版-立即生效（湖北）&amp;#13;&amp;#10;业务办理类型:取消&amp;#13;&amp;#10;业务生效时间:次月生效&amp;#13;&amp;#10;是否已按规范验证用户信息:无需验证&amp;#13;</t>
  </si>
  <si>
    <t>BL202310241539262205</t>
  </si>
  <si>
    <t>钟云</t>
  </si>
  <si>
    <t>&amp;#13;&amp;#10;高级模板内容：&amp;#13;&amp;#10;需区域二线受理的业务:用户无法提供验证码&amp;#13;&amp;#10;用户需办理业务名称:5G加油包29元10GB（立即生效）&amp;#13;&amp;#10;业务办理类型:开通&amp;#13;&amp;#10;业务生效时间:次月生效&amp;#13;&amp;#10;是否已按规范验证用户信息:是&amp;#13;</t>
  </si>
  <si>
    <t>BL202310221843171712</t>
  </si>
  <si>
    <t>2023-10-23 09:10:37</t>
  </si>
  <si>
    <t>&amp;#13;&amp;#10;高级模板内容：&amp;#13;&amp;#10;需区域二线受理的业务:用户无法提供验证码&amp;#13;&amp;#10;用户需办理业务名称:5G加油包29元10GB（立即生效）&amp;#13;&amp;#10;业务办理类型:开通&amp;#13;&amp;#10;业务生效时间:立即生效&amp;#13;&amp;#10;是否已按规范验证用户信息:是&amp;#13;</t>
  </si>
  <si>
    <t>GZ202310231520050226</t>
  </si>
  <si>
    <t>071700085750</t>
  </si>
  <si>
    <t>郭琦</t>
  </si>
  <si>
    <t>2023-10-23 15:45:42</t>
  </si>
  <si>
    <t>#2022重保客户#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伍家区东山大道印象左岸1栋1单元9楼901</t>
  </si>
  <si>
    <t>TS202310231355031664</t>
  </si>
  <si>
    <t>刘干芳</t>
  </si>
  <si>
    <t>2023-10-23 16:10:14</t>
  </si>
  <si>
    <t>判断省分:湖北&amp;#13;&amp;#10;:湖北在省内手机不能打+不能接&amp;#13;&amp;#10;获取入参:&amp;#13;&amp;#10;获取历史工单:无历史工单&amp;#13;&amp;#10;:下一步&amp;#13;&amp;#10;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amp;#13;&amp;#10;:下一步&amp;#13;&amp;#10;node_317:&amp;#13;&amp;#10;:不符合办理条件&amp;#13;&amp;#10;:某一地点无法拨打或接听&amp;#13;&amp;#10;:不清楚&amp;#13;&amp;#10;:网络无异常&amp;#13;&amp;#10;:1、受理流水号：;2、受理号码：18572370032;3、主叫号码：18572370032;4、被叫号码：;5、客户姓名：刘干芳;6、客户级别：二星用户;7、用户归属地：宜昌市;8、受理员工工号：hubXN23ZH0426;9、手机厂商：;10、投诉渠道：10010客服热线;11、投诉打点范围：0.5千米;12、投诉地址：宜昌市-西陵区:云林花园【学海路与云海路交叉口西360米】;13、网格ID：191112;14、网格名称：YC_A_湖北省宜昌市西陵区云海路-学海路交叉口附近网格_191112;15、经度：111.301055;16、纬度：30.727769;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22、室内或室外：室内;23、手机信号强弱：满格;24、用户周边使用情况：不清楚;25、主工单流水号：hub169804023089157094;26、语音业务类型：单通,无法主被叫;27、数据业务类型：;28、用户是否接受解释：否;29、公告类型：网络信息;30、基站ID：9488551;31、基站名称：W宜昌现业三峡大学护理学院OCQH;32、其它地方是否正常使用：是;33、之前是否可以正常使用：是;</t>
  </si>
  <si>
    <t>ZX202310221913491149</t>
  </si>
  <si>
    <t>彭巍</t>
  </si>
  <si>
    <t>2023-10-23 09:11:58</t>
  </si>
  <si>
    <t>判断省分:其他省分&amp;#13;&amp;#10;node_98:&amp;#13;&amp;#10;:商品物流查询&amp;#13;&amp;#10;推荐APP自助查询:不认可&amp;#13;&amp;#10;判断省分:湖北&amp;#13;&amp;#10;:&amp;#13;&amp;#10;&amp;#13;&amp;#10;高级模板内容：&amp;#13;&amp;#10;问题描述:用户反映自己积分兑换的爱奇艺会员未到账&amp;#13;&amp;#10;物流单号或订单号:无&amp;#13;&amp;#10;用户身份证号码/预留的联系电话:13114457892&amp;#13;&amp;#10;订单渠道:积分商城&amp;#13;&amp;#10;用户要求:用户要求核对&amp;#13;</t>
  </si>
  <si>
    <t>TS202310231312130864</t>
  </si>
  <si>
    <t>余振焕</t>
  </si>
  <si>
    <t>2023-10-23 13:38:32</t>
  </si>
  <si>
    <t>【2022年上工信部测评重保用户】[65岁以上老人]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用户反映对流量资费不认可&amp;#13;&amp;#10;争议月份:2023年10月&amp;#13;&amp;#10;争议金额/流量:120&amp;#13;&amp;#10;用户要求:退费&amp;#13;</t>
  </si>
  <si>
    <t>ZX202310221741030706</t>
  </si>
  <si>
    <t>刘发宝</t>
  </si>
  <si>
    <t>2023-10-23 09:03:34</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</si>
  <si>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不能接收&amp;#13;&amp;#10;:无任何记录&amp;#13;&amp;#10;:不认可&amp;#13;&amp;#10;:用户来电反映自己爸爸今天刚补办回来的手机号码收不到短信，前台经过诊断发现短信功能无异常，用户不认可，要求处理。&amp;#13;</t>
  </si>
  <si>
    <t>BL202310260943491045</t>
  </si>
  <si>
    <t>彭德华</t>
  </si>
  <si>
    <t>2023-10-26 16:18:25</t>
  </si>
  <si>
    <t>GZ202310231503250114</t>
  </si>
  <si>
    <t>071701009528</t>
  </si>
  <si>
    <t>屈鹏飞</t>
  </si>
  <si>
    <t>2023-10-23 19:39:08</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</si>
  <si>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岗区伍家乡共强村同强路东城花园11栋1单元4楼402</t>
  </si>
  <si>
    <t>GZ202310231502030107</t>
  </si>
  <si>
    <t>2023-10-23 16:48:02</t>
  </si>
  <si>
    <t>按处理结果向用户解释:否&amp;#13;&amp;#10;:&amp;#13;&amp;#10;用户来电表示在湖北省宜昌市长康路4号有一个联通的箱子丢在人家门上请尽快安排工作人员处理不然线给你剪了</t>
  </si>
  <si>
    <t>TS202310231302360677</t>
  </si>
  <si>
    <t>王琼芳</t>
  </si>
  <si>
    <t>2023-10-23 15:43:53</t>
  </si>
  <si>
    <t>&gt;业务号码&gt;15672501880；&gt;号码归属地&gt;宜昌；&gt;产品名称&gt;畅行会员S-包月-15元；&gt;产品代码&gt;21002422；&gt;产品编码&gt;2100242200；&gt;订购时间&gt;2023-10-2221:10:00；&gt;核查情况&gt;平台故障；&gt;不规范定制分类&gt;平台故障，无法判责；&gt;退费金额&gt;15元；&gt;退费时间&gt;2023-10-23；&gt;投诉内容&gt;&amp;#10;高级模板内容：&amp;#10;投诉问题描述:用户来电称自己没有开通这个云加速5G畅玩加油包(湖北)，导致扣费了，要求退费，情协助处理，谢谢&amp;#10;业务名称:云加速5G畅玩加油包(湖北)&amp;#10;争议月份:2023年10月&amp;#10;争议金额:20&amp;#10;是否承诺退费:是&amp;#10;用户要求:请加急处理，谢谢</t>
  </si>
  <si>
    <t>BL202310251550150932</t>
  </si>
  <si>
    <t>王新照</t>
  </si>
  <si>
    <t>2023-10-25 16:26:46</t>
  </si>
  <si>
    <t>&amp;#13;&amp;#10;高级模板内容：&amp;#13;&amp;#10;需区域二线受理的业务:用户无法提供验证码&amp;#13;&amp;#10;用户需办理业务名称:5G加油包29元10GB（立即生效）&amp;#13;&amp;#10;业务办理类型:取消&amp;#13;&amp;#10;业务生效时间:立即生效&amp;#13;&amp;#10;是否已按规范验证用户信息:无需验证&amp;#13;</t>
  </si>
  <si>
    <t>TS202310231151441644</t>
  </si>
  <si>
    <t>曹金芳</t>
  </si>
  <si>
    <t>2023-10-23 14:15:12</t>
  </si>
  <si>
    <t>&amp;#13;&amp;#10;高级模板内容：&amp;#13;&amp;#10;投诉问题描述:对月租不认可&amp;#13;&amp;#10;争议月份:2023年2月、2023年3月、2023年4月、2023年5月、2023年6月、2023年7月、2023年8月、2023年9月、2023年10月&amp;#13;&amp;#10;争议金额:0&amp;#13;&amp;#10;用户要求:用户要求核对月租费，为什么从19元变成29元了&amp;#13;</t>
  </si>
  <si>
    <t>BL202310240831542207</t>
  </si>
  <si>
    <t>汤世林</t>
  </si>
  <si>
    <t>2023-10-24 09:19:43</t>
  </si>
  <si>
    <t>&amp;#13;&amp;#10;高级模板内容：&amp;#13;&amp;#10;需区域二线受理的业务:用户无法提供验证码&amp;#13;&amp;#10;用户需办理业务名称:5G时代-精英社科历史包&amp;#13;&amp;#10;业务办理类型:取消&amp;#13;&amp;#10;业务生效时间:立即生效&amp;#13;&amp;#10;是否已按规范验证用户信息:是&amp;#13;</t>
  </si>
  <si>
    <t>GZ202310231440412453</t>
  </si>
  <si>
    <t>071700035784</t>
  </si>
  <si>
    <t>陈丽莉</t>
  </si>
  <si>
    <t>2023-10-23 16:15:04</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</si>
  <si>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终端能力与签约速率不匹配;&amp;#13;&amp;#10;设备收发光功率是否异常:无异常;&amp;#13;&amp;#10;:&amp;#13;&amp;#10;&amp;#13;&amp;#10;高级模板内容：&amp;#13;&amp;#10;问题（现象）描述:无法上网&amp;#13;&amp;#10;故障时间:2023-10-23&amp;#13;&amp;#10;服务状态是否正常:是&amp;#13;&amp;#10;设备灯显示:红灯&amp;#13;&amp;#10;错误代码:无&amp;#13;&amp;#10;是否重启设备:已重启未恢复&amp;#13;&amp;#10;用户要求:尽快处理&amp;#13;</t>
  </si>
  <si>
    <t>BL202310241217372431</t>
  </si>
  <si>
    <t>王昌发</t>
  </si>
  <si>
    <t>2023-10-24 14:24:17</t>
  </si>
  <si>
    <t>&amp;#13;&amp;#10;高级模板内容：&amp;#13;&amp;#10;需区域二线受理的业务:用户无法提供验证码&amp;#13;&amp;#10;用户需办理业务名称:5G特惠加油包19元10GB（立即生效）（新）&amp;#13;&amp;#10;业务办理类型:取消&amp;#13;&amp;#10;业务生效时间:立即生效&amp;#13;&amp;#10;是否已按规范验证用户信息:是&amp;#13;</t>
  </si>
  <si>
    <t>ZX202310221705380489</t>
  </si>
  <si>
    <t>咨询工单（2021版）&gt;&gt;港澳台、国际&gt;&gt;港澳台、国际资费</t>
  </si>
  <si>
    <t>罗琼</t>
  </si>
  <si>
    <t>2023-10-23 09:08:30</t>
  </si>
  <si>
    <t>用户来电咨询自己主卡的25元流量费封顶是副卡可以共享还是副卡也是单独收费25元封顶未查询到请协助核实回复谢谢</t>
  </si>
  <si>
    <t>BL202310241256290383</t>
  </si>
  <si>
    <t>李季玲</t>
  </si>
  <si>
    <t>2023-10-24 14:12:20</t>
  </si>
  <si>
    <t>&amp;#13;&amp;#10;高级模板内容：&amp;#13;&amp;#10;需区域二线受理的业务:用户无法提供验证码&amp;#13;&amp;#10;用户需办理业务名称:5G特惠加油包19元10GB（立即生效）（新）&amp;#13;&amp;#10;业务办理类型:取消&amp;#13;&amp;#10;业务生效时间:立即生效&amp;#13;&amp;#10;是否已按规范验证用户信息:无需验证&amp;#13;</t>
  </si>
  <si>
    <t>GZ202310231433042393</t>
  </si>
  <si>
    <t>07176916006</t>
  </si>
  <si>
    <t>宜昌交运集团麟汇汽车销售服务有限公司</t>
  </si>
  <si>
    <t>2023-10-23 15:32:48</t>
  </si>
  <si>
    <t>有线固话今天突然无法接听，可以拨打，请处理并回复。</t>
  </si>
  <si>
    <t>BL202310261231391313</t>
  </si>
  <si>
    <t>杜敏</t>
  </si>
  <si>
    <t>2023-10-26 14:24:29</t>
  </si>
  <si>
    <t>&amp;#13;&amp;#10;高级模板内容：&amp;#13;&amp;#10;需区域二线受理的业务:用户无法提供验证码&amp;#13;&amp;#10;用户需办理业务名称:5G炫彩加油包19元10GB（立即生效）（湖北）&amp;#13;&amp;#10;业务办理类型:开通&amp;#13;&amp;#10;业务生效时间:立即生效&amp;#13;&amp;#10;是否已按规范验证用户信息:无需验证&amp;#13;&amp;#10;备注（如开通流量包、语音包请备注清楚当月有效/长期有效）:长期有效&amp;#13;</t>
  </si>
  <si>
    <t>GZ202310231423502327</t>
  </si>
  <si>
    <t>071700002788</t>
  </si>
  <si>
    <t>张涢</t>
  </si>
  <si>
    <t>2023-10-23 14:40:54</t>
  </si>
  <si>
    <t>网络不稳定&amp;#10;装机地址：湖北省宜昌市伍家岗区伍家岗街道白马山社区东艳路东辰心语C4栋17楼1701</t>
  </si>
  <si>
    <t>ZX202310241548561240</t>
  </si>
  <si>
    <t>宋清林</t>
  </si>
  <si>
    <t>2023-10-24 17:29:52</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</si>
  <si>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局方停机&amp;#13;&amp;#10;用户状态为:局方停机&amp;#13;&amp;#10;停机原因:鹰眼换机话务突增模型停机：首次关停可携带本人有效证件、本机号卡到归属自营厅核验签署承诺书复机一次&amp;#13;&amp;#10;前台是否按流程解释:是&amp;#13;&amp;#10;用户要求:要求复机（要求加急）&amp;#13;&amp;#10;第二联系电话:13227298805（已咨询，未提供）&amp;#13;</t>
  </si>
  <si>
    <t>BL202310241800241622</t>
  </si>
  <si>
    <t>宋秀金</t>
  </si>
  <si>
    <t>2023-10-25 09:25:22</t>
  </si>
  <si>
    <t>&amp;#10;高级模板内容：&amp;#10;需区域二线受理的业务:用户无法提供验证码&amp;#10;用户需办理业务名称:9元100分钟5G速率包（湖北）（立即生效）联通助理-智能应答5元（首月免费）5G升级包9元2GB（立即生效）&amp;#10;业务办理类型:取消&amp;#10;业务生效时间:立即生效&amp;#10;是否已按规范验证用户信息:是</t>
  </si>
  <si>
    <t>GZ202310231404232216</t>
  </si>
  <si>
    <t>071701010085</t>
  </si>
  <si>
    <t>魏顺红</t>
  </si>
  <si>
    <t>2023-10-23 18:29:18</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</si>
  <si>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网速慢&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网速慢，办理的fttr，要求安排人员尽快上门核实处理</t>
  </si>
  <si>
    <t>GZ202310231403112209</t>
  </si>
  <si>
    <t>071701031083</t>
  </si>
  <si>
    <t>付杨</t>
  </si>
  <si>
    <t>2023-10-23 17:24:49</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</si>
  <si>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岗区伍家岗街道办伍临路社区伍临路13号东郡小区13栋1单元9层901</t>
  </si>
  <si>
    <t>BL202310231645481640</t>
  </si>
  <si>
    <t>2023-10-24 09:19:40</t>
  </si>
  <si>
    <t>&amp;#13;&amp;#10;高级模板内容：&amp;#13;&amp;#10;需区域二线受理的业务:用户无法提供验证码&amp;#13;&amp;#10;用户需办理业务名称:AR彩铃酷趣会员5G加油包（湖北）（已停售）&amp;#13;&amp;#10;业务办理类型:取消&amp;#13;&amp;#10;业务生效时间:立即生效&amp;#13;&amp;#10;是否已按规范验证用户信息:是&amp;#13;&amp;#10;备注（如开通流量包、语音包请备注清楚当月有效/长期有效）:无&amp;#13;</t>
  </si>
  <si>
    <t>ZX202310241502110763</t>
  </si>
  <si>
    <t>张明星</t>
  </si>
  <si>
    <t>2023-10-24 16:08:52</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</si>
  <si>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不能接收&amp;#13;&amp;#10;:无任何记录&amp;#13;&amp;#10;:不认可&amp;#13;&amp;#10;:客户来电反映无法接受短信验证码，已重启测试，系统核实正常，请协助核实处理！&amp;#13;</t>
  </si>
  <si>
    <t>GZ202310231355172164</t>
  </si>
  <si>
    <t>071700017238</t>
  </si>
  <si>
    <t>付超</t>
  </si>
  <si>
    <t>2023-10-23 15:34:11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</si>
  <si>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网速慢&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网速慢，重启无效，要求今天下午马上处理，加急，请处理并回复</t>
  </si>
  <si>
    <t>TS202310231128181033</t>
  </si>
  <si>
    <t>刘宗芹</t>
  </si>
  <si>
    <t>2023-10-23 15:13:49</t>
  </si>
  <si>
    <t>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5G炫彩加油包19元10GB（次月生效）（湖北）云加速5G畅玩加油包(湖北)&amp;#10;争议月份:2023年5月、2023年6月、2023年7月、2023年8月、2023年9月、2023年10月&amp;#10;是否承诺退费:是&amp;#10;承诺退费金额:134&amp;#10;是否取消业务（如取消失败，需加上系统报错的提示）:是&amp;#10;是否需要回复:否&amp;#10;用户要求:退费和取消业务（5G炫彩加油包19元10GB（次月生效）（湖北）云加速5G畅玩加油包(湖北)5G超级会员白银版立即生效）</t>
  </si>
  <si>
    <t>TS202310231123250903</t>
  </si>
  <si>
    <t>敖霜明</t>
  </si>
  <si>
    <t>2023-10-23 13:58:13</t>
  </si>
  <si>
    <t>用户来电称自己在任何地方都无法正常使用，信号不好，用户称自己其他联通号码都可以使用，用户已经换机换卡了，还是信号不好，用户要求核实原因，谢谢</t>
  </si>
  <si>
    <t>GZ202310231345322094</t>
  </si>
  <si>
    <t>071700806603</t>
  </si>
  <si>
    <t>2023-10-23 17:08:45</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</si>
  <si>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当阳市玉阳办事处玉阳路老水产1栋1单元4层401户</t>
  </si>
  <si>
    <t>TS202310231116240709</t>
  </si>
  <si>
    <t>徐于亮</t>
  </si>
  <si>
    <t>2023-10-23 11:50:36</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</si>
  <si>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因要出门务工，现请帮忙注销宽带</t>
  </si>
  <si>
    <t>GZ202310231315251921</t>
  </si>
  <si>
    <t>071701062643</t>
  </si>
  <si>
    <t>张继军</t>
  </si>
  <si>
    <t>2023-10-23 14:38:31</t>
  </si>
  <si>
    <t>071701062643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光猫一个灯不亮，要求师傅上门</t>
  </si>
  <si>
    <t>GZ202310231315271922</t>
  </si>
  <si>
    <t>071703895134</t>
  </si>
  <si>
    <t>陈文</t>
  </si>
  <si>
    <t>2023-10-23 18:31:45</t>
  </si>
  <si>
    <t>IPTV内容不完整/无法使用&amp;#10;装机地址：湖北省宜昌市夷陵区小溪塔街道东湖社区夷陵城区营服中心4G-CPE项目无资源地址</t>
  </si>
  <si>
    <t>GZ202310231314481918</t>
  </si>
  <si>
    <t>071704644406</t>
  </si>
  <si>
    <t>张翼</t>
  </si>
  <si>
    <t>2023-10-23 13:29:28</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</si>
  <si>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网速慢&amp;#10;&amp;#10;装机地址：湖北省宜昌市伍家岗区万寿桥街道港务社区汽贸城小区港窑路5号12栋4单元周边</t>
  </si>
  <si>
    <t>TS202310231111340579</t>
  </si>
  <si>
    <t>贾春辉</t>
  </si>
  <si>
    <t>2023-10-23 13:35:30</t>
  </si>
  <si>
    <t>&amp;#13;&amp;#10;高级模板内容：&amp;#13;&amp;#10;投诉问题描述:会员无法领取！&amp;#13;&amp;#10;操作渠道:0&amp;#13;&amp;#10;参加活动（套餐）名称:0&amp;#13;&amp;#10;页面提示:无法领取&amp;#13;&amp;#10;用户要求:尽快处理！&amp;#13;</t>
  </si>
  <si>
    <t>ZX202310241457180710</t>
  </si>
  <si>
    <t>温雪芳</t>
  </si>
  <si>
    <t>2023-10-24 15:11:13</t>
  </si>
  <si>
    <t>22年Q3Q4重点客户22年Q3Q4重点客户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不能接收&amp;#13;&amp;#10;:无任何记录&amp;#13;&amp;#10;:不认可&amp;#13;&amp;#10;:用户来电反馈接不到短信，前台查询无异常，已解释，用户不认可，短消息统一报表系统无任何显示，请后台协助处理&amp;#13;</t>
  </si>
  <si>
    <t>GZ202310231308231866</t>
  </si>
  <si>
    <t>2023-10-23 15:23:18</t>
  </si>
  <si>
    <t>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网速慢&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宽带无法上网&amp;#13;&amp;#10;故障时间:2023-10-23&amp;#13;&amp;#10;服务状态是否正常:是&amp;#13;&amp;#10;设备灯显示:正常&amp;#13;&amp;#10;错误代码:无&amp;#13;&amp;#10;是否重启设备:已重启未恢复&amp;#13;&amp;#10;用户要求:上门维修加急&amp;#13;</t>
  </si>
  <si>
    <t>GZ202310231259101806</t>
  </si>
  <si>
    <t>071700068593</t>
  </si>
  <si>
    <t>刘英杰</t>
  </si>
  <si>
    <t>2023-10-23 17:55:25</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</si>
  <si>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市区桔城路6号香山福久源B区10号楼负一楼</t>
  </si>
  <si>
    <t>BL202310241001210593</t>
  </si>
  <si>
    <t>陈秀</t>
  </si>
  <si>
    <t>2023-10-24 11:16:28</t>
  </si>
  <si>
    <t>&amp;#13;&amp;#10;高级模板内容：&amp;#13;&amp;#10;需区域二线受理的业务:用户无法提供验证码&amp;#13;&amp;#10;用户需办理业务名称:超会/尊享权益包用户承诺在网享10元*12个月优惠（湖北）-次月生效（已停售）+腾讯王卡-59元5G版超级会员（白金版）-次月生效（已停售）&amp;#13;&amp;#10;业务办理类型:取消&amp;#13;&amp;#10;业务生效时间:次月生效&amp;#13;&amp;#10;是否已按规范验证用户信息:是&amp;#13;</t>
  </si>
  <si>
    <t>GZ202310231253341768</t>
  </si>
  <si>
    <t>071703917913</t>
  </si>
  <si>
    <t>何红强</t>
  </si>
  <si>
    <t>2023-10-23 15:58:15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</si>
  <si>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光猫红灯&amp;#13;</t>
  </si>
  <si>
    <t>GZ202310231248031725</t>
  </si>
  <si>
    <t>071704194455</t>
  </si>
  <si>
    <t>龚翠枝</t>
  </si>
  <si>
    <t>2023-10-23 17:55:46</t>
  </si>
  <si>
    <t>#2022重保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WIFI可以使用，但是电视看不了，重启还是一样，错误代码0025，要求前往维护&amp;#13;</t>
  </si>
  <si>
    <t>ZX202310241450300650</t>
  </si>
  <si>
    <t>2023-10-24 15:26:48</t>
  </si>
  <si>
    <t>判断省分:湖北&amp;#13;&amp;#10;:失败&amp;#13;&amp;#10;node_42:&amp;#13;&amp;#10;:无合约/简单合约&amp;#13;&amp;#10;:单卡/移移融合副卡套餐&amp;#13;&amp;#10;获取用户证件类型::不认可&amp;#13;&amp;#10;:&amp;#13;&amp;#10;&amp;#13;&amp;#10;高级模板内容：&amp;#13;&amp;#10;问题描述:用户来电要求在线销户，不方便去营业厅，请协助处理，谢谢，自己并未使用&amp;#13;&amp;#10;第二联系方式:15997687380&amp;#13;&amp;#10;销户原因:不需要&amp;#13;&amp;#10;用户要求:用户来电要求在线销户，不方便去营业厅，请协助处理，谢谢，自己并未使用&amp;#13;</t>
  </si>
  <si>
    <t>BL202310241140271967</t>
  </si>
  <si>
    <t>苏少伟</t>
  </si>
  <si>
    <t>2023-10-24 14:11:23</t>
  </si>
  <si>
    <t>&amp;#13;&amp;#10;高级模板内容：&amp;#13;&amp;#10;需区域二线受理的业务:用户无法提供验证码&amp;#13;&amp;#10;用户需办理业务名称:分享青春包视频彩铃0元套餐组合（乐铃会员）&amp;#13;&amp;#10;业务办理类型:取消&amp;#13;&amp;#10;业务生效时间:立即生效&amp;#13;&amp;#10;是否已按规范验证用户信息:是&amp;#13;&amp;#10;备注（如开通流量包、语音包请备注清楚当月有效/长期有效）:无&amp;#13;</t>
  </si>
  <si>
    <t>GZ202310231241431664</t>
  </si>
  <si>
    <t>071700390060</t>
  </si>
  <si>
    <t>柳志强</t>
  </si>
  <si>
    <t>2023-10-23 16:38:06</t>
  </si>
  <si>
    <t>无法打开网页&amp;#10;装机地址：湖北省宜昌市夷陵区小溪塔镇夷兴大道16号华宇花园16号华宇花园23栋1单元101室</t>
  </si>
  <si>
    <t>BL202310241616270224</t>
  </si>
  <si>
    <t>路昌炎</t>
  </si>
  <si>
    <t>2023-10-25 09:13:14</t>
  </si>
  <si>
    <t>&amp;#13;&amp;#10;高级模板内容：&amp;#13;&amp;#10;需区域二线受理的业务:用户无法提供验证码&amp;#13;&amp;#10;用户需办理业务名称:福多多卡29元91294084&amp;#13;&amp;#10;业务办理类型:套餐变更&amp;#13;&amp;#10;业务生效时间:次月生效&amp;#13;&amp;#10;是否已按规范验证用户信息:是&amp;#13;</t>
  </si>
  <si>
    <t>GZ202310231238441638</t>
  </si>
  <si>
    <t>071701051136</t>
  </si>
  <si>
    <t>程丹霞</t>
  </si>
  <si>
    <t>2023-10-23 15:21:14</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</si>
  <si>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获取宽带账号失败&amp;#13;&amp;#10;通过宽带平台进行复位:操作未恢复/不认可&amp;#13;&amp;#10;判断省分:其他省分&amp;#13;&amp;#10;向用户解释后用户不认可:&amp;#13;&amp;#10;15571766178&amp;#13;&amp;#10;071701051136&amp;#13;&amp;#10;湖北省宜昌市西陵区葛洲坝街道平湖馨苑B区15号楼1505&amp;#13;&amp;#10;机顶盒看不了电视，重启无效，请尽快联系维修&amp;#13;&amp;#10;&amp;#13;&amp;#10;&amp;#13;</t>
  </si>
  <si>
    <t>GZ202310231238391635</t>
  </si>
  <si>
    <t>071704638194</t>
  </si>
  <si>
    <t>周国怀</t>
  </si>
  <si>
    <t>2023-10-23 14:24:53</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</si>
  <si>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网速慢&amp;#10;&amp;#10;装机地址：湖北省宜昌市伍家岗区伍家岗街道白沙脑社区时代印小区11号楼1单元6层604</t>
  </si>
  <si>
    <t>BL202310260930570850</t>
  </si>
  <si>
    <t>郑之荣</t>
  </si>
  <si>
    <t>2023-10-26 14:58:24</t>
  </si>
  <si>
    <t>&amp;#13;&amp;#10;高级模板内容：&amp;#13;&amp;#10;需区域二线受理的业务:用户无法提供验证码&amp;#13;&amp;#10;用户需办理业务名称:将套餐修改为（湖北）福多多卡29元&amp;#13;&amp;#10;业务办理类型:套餐变更&amp;#13;&amp;#10;业务生效时间:次月生效&amp;#13;&amp;#10;是否已按规范验证用户信息:是&amp;#13;&amp;#10;备注（如开通流量包、语音包请备注清楚当月有效/长期有效）:无法收验证码&amp;#13;</t>
  </si>
  <si>
    <t>GZ202310231236491622</t>
  </si>
  <si>
    <t>071700203522</t>
  </si>
  <si>
    <t>杜心艳</t>
  </si>
  <si>
    <t>2023-10-23 15:58:27</t>
  </si>
  <si>
    <t>无法打开网页没网&amp;#10;装机地址：湖北省宜昌市宜都市陆城街道长江大道伞厂小区城河大道二巷42号</t>
  </si>
  <si>
    <t>TS202310231752012338</t>
  </si>
  <si>
    <t>周立志</t>
  </si>
  <si>
    <t>2023-10-24 10:11:46</t>
  </si>
  <si>
    <t>【2022年上工信部测评重保用户】【2022年上工信部测评重保用户】【2022年上工信部测评重保用户】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流量计费争议&amp;#13;&amp;#10;业务名称:上网费_手机上网流量费&amp;#13;&amp;#10;争议月份:2023年10月&amp;#13;&amp;#10;争议金额:55&amp;#13;&amp;#10;是否承诺退费:是&amp;#13;&amp;#10;用户要求:退费要求回电并且协商赔偿&amp;#13;</t>
  </si>
  <si>
    <t>BL202310231243121233</t>
  </si>
  <si>
    <t>向国强</t>
  </si>
  <si>
    <t>2023-10-23 16:12:26</t>
  </si>
  <si>
    <t>GZ202310231224051521</t>
  </si>
  <si>
    <t>071700034356</t>
  </si>
  <si>
    <t>曾璠</t>
  </si>
  <si>
    <t>2023-10-23 14:08:08</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</si>
  <si>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区沿江大道169号廊桥水岸小区6栋1单元12层1201户</t>
  </si>
  <si>
    <t>BL202310241704030882</t>
  </si>
  <si>
    <t>田小波</t>
  </si>
  <si>
    <t>2023-10-25 09:31:19</t>
  </si>
  <si>
    <t>&amp;#13;&amp;#10;高级模板内容：&amp;#13;&amp;#10;需区域二线受理的业务:用户无法提供验证码&amp;#13;&amp;#10;用户需办理业务名称:开通20元15GB省内流量7日快餐包-湖北、退订云加速5G畅玩加油包(湖北)&amp;#13;&amp;#10;业务办理类型:开通&amp;#13;&amp;#10;业务生效时间:立即生效&amp;#13;&amp;#10;是否已按规范验证用户信息:是&amp;#13;&amp;#10;备注（如开通流量包、语音包请备注清楚当月有效/长期有效）:用户来电需要开通20元15GB省内流量7日快餐包-湖北（立即生效）、和退订业务云加速5G畅玩加油包(湖北)（立即生效），已验证身份信息，谢谢&amp;#13;</t>
  </si>
  <si>
    <t>GZ202310231220581493</t>
  </si>
  <si>
    <t>071700040508</t>
  </si>
  <si>
    <t>龚愉值</t>
  </si>
  <si>
    <t>2023-10-23 14:24:09</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</si>
  <si>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前期刷新重启无效，宽带无法上网，请处理。</t>
  </si>
  <si>
    <t>BL202310251136330176</t>
  </si>
  <si>
    <t>李丰</t>
  </si>
  <si>
    <t>2023-10-25 14:39:50</t>
  </si>
  <si>
    <t>&amp;#13;&amp;#10;高级模板内容：&amp;#13;&amp;#10;需区域二线受理的业务:用户无法提供验证码&amp;#13;&amp;#10;用户需办理业务名称:无条件呼叫转移&amp;#13;&amp;#10;业务办理类型:开通&amp;#13;&amp;#10;业务生效时间:立即生效&amp;#13;&amp;#10;是否已按规范验证用户信息:是&amp;#13;&amp;#10;备注（如开通流量包、语音包请备注清楚当月有效/长期有效）:开通无条件呼叫转移&amp;#13;</t>
  </si>
  <si>
    <t>TS202310261443151219</t>
  </si>
  <si>
    <t>熊婷婷</t>
  </si>
  <si>
    <t>2023-10-26 16:56:21</t>
  </si>
  <si>
    <r>
      <t/>
    </r>
    <r>
      <rPr>
        <sz val="11"/>
        <color theme="1"/>
        <rFont val="宋体"/>
        <family val="2"/>
      </rPr>
      <t>【2022年上工信部测评重保用户】【2022年上工信部测评重保用户】判断省分:湖北&amp;#10;:流量费争议&amp;#10;:流量包定制争议&amp;#10;:不认可&amp;#10;:未享受&amp;#10;:小于等于500元，且仅限单倍、月份不超过12个月&amp;#10;:&amp;#10;&amp;#10;高级模板内容：&amp;#10;投诉问题描述:流量包费用争议&amp;#10;业务名称:</t>
    </r>
    <r>
      <rPr>
        <sz val="11"/>
        <color theme="1"/>
        <rFont val="Arial"/>
        <family val="2"/>
      </rPr>
      <t xml:space="preserve">	</t>
    </r>
    <r>
      <rPr>
        <sz val="11"/>
        <color theme="1"/>
        <rFont val="宋体"/>
        <family val="2"/>
      </rPr>
      <t>5G加油包19元5GB首月优惠版（立&amp;#10;争议月份:2023年10月、2023年9月、2023年8月&amp;#10;争议金额:43&amp;#10;是否承诺退费:是&amp;#10;用户要求:退费</t>
    </r>
  </si>
  <si>
    <t>GZ202310231201371332</t>
  </si>
  <si>
    <t>071700356885</t>
  </si>
  <si>
    <t>刘卿</t>
  </si>
  <si>
    <t>2023-10-23 17:12:10</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</si>
  <si>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302001AAA/CBSS判断签约和配置不一样，配置速率低于签约带宽&amp;#10;&amp;#10;装机地址：湖北省宜昌市夷陵区小溪塔街道冯家湾社区湖光路长江市场批发城13-227号门面周边</t>
  </si>
  <si>
    <t>GZ202310231157131299</t>
  </si>
  <si>
    <t>071704610399</t>
  </si>
  <si>
    <t>任媛媛</t>
  </si>
  <si>
    <t>2023-10-23 18:20:10</t>
  </si>
  <si>
    <t>判断省分:一屏清无资料用户&amp;#10;用户归属地:&amp;#10;:宽带&amp;#10;宽带:&amp;#10;获取基本信息:&amp;#10;:是&amp;#10;:无法上网&amp;#10;:&amp;#10;设置参数:&amp;#10;获取诊断信息:诊断信息空&amp;#10;诊断信息查询为空:&amp;#10;&amp;#10;宽带用不了，无法提供账号，有投诉意向，请尽快处理</t>
  </si>
  <si>
    <t>ZX202310241325152426</t>
  </si>
  <si>
    <t>夏昌菊</t>
  </si>
  <si>
    <t>2023-10-24 17:04:54</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</si>
  <si>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来电反映要求在线复机，已建议前往营业厅，用户不认可，称目前在外地要求尽快处理&amp;#13;&amp;#10;用户状态为:局方停机&amp;#13;&amp;#10;停机原因:集团鹰眼监测诈骗停机（异常换机）：首次关停可携带本人有效证件、本机号卡到归属地自营厅核验签署承诺书复机一次&amp;#13;&amp;#10;前台是否按流程解释:是&amp;#13;&amp;#10;用户要求:尽快处理（非本机来电已验证身份）&amp;#13;&amp;#10;第二联系电话:15089074394&amp;#13;</t>
  </si>
  <si>
    <t>TS202310231040412306</t>
  </si>
  <si>
    <t>宋玉玲</t>
  </si>
  <si>
    <t>2023-10-23 11:13:12</t>
  </si>
  <si>
    <t>&amp;#13;&amp;#10;高级模板内容：&amp;#13;&amp;#10;投诉问题描述:对特惠礼包不认可，要求取消&amp;#13;&amp;#10;业务名称:特惠礼包&amp;#13;&amp;#10;争议月份:2023年10月&amp;#13;&amp;#10;争议金额:10&amp;#13;&amp;#10;办理渠道:联通在线信息科技有限公司&amp;#13;&amp;#10;前台是否取消:未取消&amp;#13;&amp;#10;用户要求:取消，去营业厅也无法取消，用户要求10月24日联系&amp;#13;</t>
  </si>
  <si>
    <t>GZ202310231152011245</t>
  </si>
  <si>
    <t>071701018029</t>
  </si>
  <si>
    <t>2023-10-23 16:02:24</t>
  </si>
  <si>
    <t>TS202310231024421867</t>
  </si>
  <si>
    <t>易昌明</t>
  </si>
  <si>
    <t>2023-10-23 16:27:53</t>
  </si>
  <si>
    <t>判断省分:湖北&amp;#13;&amp;#10;:流量费争议&amp;#13;&amp;#10;:流量包定制争议&amp;#13;&amp;#10;:不认可&amp;#13;&amp;#10;:未享受&amp;#13;&amp;#10;:小于等于500元，且仅限单倍、月份不超过12个月&amp;#13;&amp;#10;:&amp;#13;&amp;#10;&amp;#13;&amp;#10;高级模板内容：&amp;#13;&amp;#10;投诉问题描述:要求退费&amp;#13;&amp;#10;业务名称:云加速5G畅玩加油包(湖北)&amp;#13;&amp;#10;争议月份:2023年10月&amp;#13;&amp;#10;争议金额:20&amp;#13;&amp;#10;是否承诺退费:是&amp;#13;&amp;#10;用户要求:退费&amp;#13;</t>
  </si>
  <si>
    <t>TS202310231009231404</t>
  </si>
  <si>
    <t>2023-10-23 14:40:07</t>
  </si>
  <si>
    <t>主办单位：湖北&amp;#10;客户类别：首次投诉&amp;#10;10010是否打通：否&amp;#10;是否二次致电10015：是&amp;#10;是否联系：否&amp;#10;升级倾向：&amp;#10;号码归属省：湖北&amp;#10;SVIP等级：&amp;#10;1.问题类型:;&amp;#10;2.投诉类型:其他问题;&amp;#10;3.营业厅地址:;&amp;#10;4.位置信息:;&amp;#10;5.位置发生地:;&amp;#10;6.投诉内容:因计划变动，需重新更改套餐。</t>
  </si>
  <si>
    <t>BL202310260947071087</t>
  </si>
  <si>
    <t>2023-10-26 16:25:01</t>
  </si>
  <si>
    <t>GZ202310231144221176</t>
  </si>
  <si>
    <t>071704610095</t>
  </si>
  <si>
    <t>林明</t>
  </si>
  <si>
    <t>2023-10-23 17:17:08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</si>
  <si>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网速慢重启无效，请尽快处理&amp;#13;</t>
  </si>
  <si>
    <t>GZ202310231141381151</t>
  </si>
  <si>
    <t>071700070044</t>
  </si>
  <si>
    <t>万忠强</t>
  </si>
  <si>
    <t>2023-10-23 14:09:17</t>
  </si>
  <si>
    <t>#2022重保客户##2022重保客户#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伍家区东艳路99号宜化新天地6号楼1单元26楼2602</t>
  </si>
  <si>
    <t>TS202310231000011102</t>
  </si>
  <si>
    <t>熊道满</t>
  </si>
  <si>
    <t>2023-10-23 14:59:46</t>
  </si>
  <si>
    <r>
      <t/>
    </r>
    <r>
      <rPr>
        <sz val="11"/>
        <color theme="1"/>
        <rFont val="宋体"/>
        <family val="2"/>
      </rPr>
      <t>[65岁以上老人]判断省分:其他省分&amp;#10;:电话营销争议&amp;#10;:不认可&amp;#10;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t>
    </r>
    <r>
      <rPr>
        <sz val="11"/>
        <color theme="1"/>
        <rFont val="Arial"/>
        <family val="2"/>
      </rPr>
      <t xml:space="preserve">	</t>
    </r>
    <r>
      <rPr>
        <sz val="11"/>
        <color theme="1"/>
        <rFont val="宋体"/>
        <family val="2"/>
      </rPr>
      <t>职场菁英畅阅5G加油包</t>
    </r>
    <r>
      <rPr>
        <sz val="11"/>
        <color theme="1"/>
        <rFont val="Arial"/>
        <family val="2"/>
      </rPr>
      <t xml:space="preserve">	</t>
    </r>
    <r>
      <rPr>
        <sz val="11"/>
        <color theme="1"/>
        <rFont val="宋体"/>
        <family val="2"/>
      </rPr>
      <t>AI留声机共享包钻石版25元</t>
    </r>
    <r>
      <rPr>
        <sz val="11"/>
        <color theme="1"/>
        <rFont val="Arial"/>
        <family val="2"/>
      </rPr>
      <t xml:space="preserve">	</t>
    </r>
    <r>
      <rPr>
        <sz val="11"/>
        <color theme="1"/>
        <rFont val="宋体"/>
        <family val="2"/>
      </rPr>
      <t>哔哩哔哩15G流量加会员月&amp;#10;争议月份:2023年10月&amp;#10;是否承诺退费:是&amp;#10;承诺退费金额:70&amp;#10;是否取消业务（如取消失败，需加上系统报错的提示）:已经取消&amp;#10;是否需要回复:否&amp;#10;用户要求:尽快处理</t>
    </r>
  </si>
  <si>
    <t>BL202310241045361217</t>
  </si>
  <si>
    <t>范骏</t>
  </si>
  <si>
    <t>2023-10-24 14:11:53</t>
  </si>
  <si>
    <t>&amp;#13;&amp;#10;高级模板内容：&amp;#13;&amp;#10;需区域二线受理的业务:用户无法提供验证码&amp;#13;&amp;#10;用户需办理业务名称:炫彩通信助理包-云盘版&amp;#13;&amp;#10;业务办理类型:取消&amp;#13;&amp;#10;业务生效时间:立即生效&amp;#13;&amp;#10;是否已按规范验证用户信息:是&amp;#13;&amp;#10;备注（如开通流量包、语音包请备注清楚当月有效/长期有效）:要求取消&amp;#13;</t>
  </si>
  <si>
    <t>GZ202310231133421080</t>
  </si>
  <si>
    <t>071703570708</t>
  </si>
  <si>
    <t>周洋</t>
  </si>
  <si>
    <t>2023-10-23 13:13:51</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</si>
  <si>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用户来电表示网络卡顿，不认可刷新，坚持要求师傅上门检查，请跟进处理</t>
  </si>
  <si>
    <t>ZX202310241216521946</t>
  </si>
  <si>
    <t>尤芊芊</t>
  </si>
  <si>
    <t>2023-10-24 17:18:48</t>
  </si>
  <si>
    <t>判断省分:湖北&amp;#13;&amp;#10;:下一步&amp;#13;&amp;#10;移网一键诊断结果:1.用户状态是否正常：正常.2.查询短信功能是否正常开通：正常.3.查询是否短信黑名单：异常.4.是否存在群障：正常.:诊断无异常/解释不认可&amp;#13;&amp;#10;:短信&amp;#13;&amp;#10;:是&amp;#13;&amp;#10;:下一步&amp;#13;&amp;#10;node_516:&amp;#13;&amp;#10;:不符合办理条件&amp;#13;&amp;#10;:不能接收&amp;#13;&amp;#10;:等待下发&amp;#13;&amp;#10;:用户称15587903923，手机不能发送短信，加入黑名单，请协助解除黑名单。&amp;#13;</t>
  </si>
  <si>
    <t>ZX202310231805501355</t>
  </si>
  <si>
    <t>张文贤</t>
  </si>
  <si>
    <t>2023-10-24 17:15:29</t>
  </si>
  <si>
    <t>22年Q3Q4重点客户判断省分:湖北&amp;#13;&amp;#10;:失败&amp;#13;&amp;#10;node_42:&amp;#13;&amp;#10;:无合约/简单合约&amp;#13;&amp;#10;:单卡/移移融合副卡套餐&amp;#13;&amp;#10;获取用户证件类型::不认可&amp;#13;&amp;#10;:&amp;#13;&amp;#10;&amp;#13;&amp;#10;高级模板内容：&amp;#13;&amp;#10;问题描述:要求注销本机，不愿通过别的方式处理，要求我方在线直接注销，请协助。谢谢&amp;#13;&amp;#10;第二联系方式:无&amp;#13;&amp;#10;销户原因:不需要了&amp;#13;&amp;#10;用户要求:要求注销本机，不愿通过别的方式处理，要求我方在线直接注销，请协助。谢谢&amp;#13;</t>
  </si>
  <si>
    <t>TS202310230930040300</t>
  </si>
  <si>
    <t>林伟</t>
  </si>
  <si>
    <t>2023-10-23 11:24:13</t>
  </si>
  <si>
    <t>&amp;#13;&amp;#10;高级模板内容：&amp;#13;&amp;#10;投诉问题描述:骚扰短信&amp;#13;&amp;#10;争议号码:13085158564&amp;#13;&amp;#10;问题现象:银行卡消费短信提醒&amp;#13;&amp;#10;用户要求:附件按照预处理让用户操作用户不认可要求在线处理解释无效要求在线处理&amp;#13;</t>
  </si>
  <si>
    <t>ZX202310251552161382</t>
  </si>
  <si>
    <t>黄昌健</t>
  </si>
  <si>
    <t>2023-10-25 17:22:26</t>
  </si>
  <si>
    <t>判断省分:湖北&amp;#13;&amp;#10;:失败&amp;#13;&amp;#10;node_42:&amp;#13;&amp;#10;:无合约/简单合约&amp;#13;&amp;#10;:单卡/移移融合副卡套餐&amp;#13;&amp;#10;获取用户证件类型::不认可&amp;#13;&amp;#10;:&amp;#13;&amp;#10;&amp;#13;&amp;#10;高级模板内容：&amp;#13;&amp;#10;问题描述:用户来电称想销户，前台挽留无效，用户不愿去营业厅&amp;#13;&amp;#10;第二联系方式:13036163175&amp;#13;&amp;#10;销户原因:用户办理了校园流量卡不想用了&amp;#13;&amp;#10;用户要求:要求尽快处理，谢谢&amp;#13;</t>
  </si>
  <si>
    <t>BL202310221806231423</t>
  </si>
  <si>
    <t>2023-10-23 09:27:23</t>
  </si>
  <si>
    <t>&amp;#13;&amp;#10;高级模板内容：&amp;#13;&amp;#10;需区域二线受理的业务:用户无法提供验证码&amp;#13;&amp;#10;用户需办理业务名称:炫彩通信助理包-云盘版-次月生效（湖北&amp;#13;&amp;#10;业务办理类型:取消&amp;#13;&amp;#10;业务生效时间:立即生效&amp;#13;&amp;#10;是否已按规范验证用户信息:无需验证&amp;#13;</t>
  </si>
  <si>
    <t>GZ202310231124391005</t>
  </si>
  <si>
    <t>071700895739</t>
  </si>
  <si>
    <t>刘爱华</t>
  </si>
  <si>
    <t>2023-10-23 14:02:19</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</si>
  <si>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当阳市坝陵街道办事处花园村车站路上城帝景苑1栋1单元4楼401</t>
  </si>
  <si>
    <t>TS202310230923300164</t>
  </si>
  <si>
    <t>汪益民</t>
  </si>
  <si>
    <t>2023-10-23 10:23:27</t>
  </si>
  <si>
    <t>判断省分:其他省分&amp;#10;:流量计费争议&amp;#10;判断省分::流量包定制争议&amp;#10;:不认可&amp;#10;:未享受&amp;#10;:大于500&amp;#10;:&amp;#10;&amp;#10;高级模板内容：&amp;#10;投诉问题描述:用户来电反映没有订购流量月包，要求退费，不认可赠费。&amp;#10;业务名称:5G加油包19元5GB首月体验版&amp;#10;争议月份:2023年5月、2023年6月、2023年7月、2023年8月、2023年9月、2023年10月&amp;#10;争议金额:96&amp;#10;是否承诺退费:否&amp;#10;用户要求:用户要求退还5个月产生的费用，一线承诺以赠款的形式退费，用户不认可赠费，要求退还的费用能抵扣当前欠款。</t>
  </si>
  <si>
    <t>ZX202310251415160365</t>
  </si>
  <si>
    <t>咨询工单（2021版）&gt;&gt;附加产品/服务&gt;&gt;超级会员</t>
  </si>
  <si>
    <t>兰圣华</t>
  </si>
  <si>
    <t>2023-10-25 14:59:13</t>
  </si>
  <si>
    <t>用户表示前几天都好好的今天会员突然看不了要求核查处理加急！</t>
  </si>
  <si>
    <t>BL202310241139051942</t>
  </si>
  <si>
    <t>吴海林</t>
  </si>
  <si>
    <t>2023-10-24 14:12:55</t>
  </si>
  <si>
    <t>&amp;#13;&amp;#10;高级模板内容：&amp;#13;&amp;#10;需区域二线受理的业务:用户无法提供验证码&amp;#13;&amp;#10;用户需办理业务名称:炫彩通信助理包-云盘版-立即生效（湖北）&amp;#13;&amp;#10;业务办理类型:取消&amp;#13;&amp;#10;业务生效时间:立即生效&amp;#13;&amp;#10;是否已按规范验证用户信息:是&amp;#13;</t>
  </si>
  <si>
    <t>TS202310230917360020</t>
  </si>
  <si>
    <t>071700214071</t>
  </si>
  <si>
    <t>周红娥</t>
  </si>
  <si>
    <t>2023-10-23 10:40:15</t>
  </si>
  <si>
    <t>22年Q3Q4重点客户&amp;#13;&amp;#10;高级模板内容：&amp;#13;&amp;#10;投诉问题描述:用户来电对其7月份开始产生的宽带扣费每月30元不认可。我处前台解释无效，故记此单，烦请后台核实回电处理。&amp;#13;&amp;#10;争议月份:2023年7月、2023年8月、2023年9月、2023年10月&amp;#13;&amp;#10;争议金额:120&amp;#13;&amp;#10;用户要求:要求退费&amp;#13;</t>
  </si>
  <si>
    <t>TS202310230912022421</t>
  </si>
  <si>
    <t>李翠平</t>
  </si>
  <si>
    <t>2023-10-23 14:50:30</t>
  </si>
  <si>
    <t>判断省分:湖北&amp;#13;&amp;#10;:流量费争议&amp;#13;&amp;#10;:流量包定制争议&amp;#13;&amp;#10;:不认可&amp;#13;&amp;#10;:未享受&amp;#13;&amp;#10;:小于等于500元，且仅限单倍、月份不超过12个月&amp;#13;&amp;#10;:&amp;#13;&amp;#10;&amp;#13;&amp;#10;高级模板内容：&amp;#13;&amp;#10;投诉问题描述:云加速5G畅玩加油包(湖北)不认可，&amp;#13;&amp;#10;业务名称:云加速5G畅玩加油包(湖北)&amp;#13;&amp;#10;争议月份:2023年9月、2023年10月&amp;#13;&amp;#10;争议金额:40&amp;#13;&amp;#10;是否承诺退费:是&amp;#13;&amp;#10;用户要求:退费&amp;#13;</t>
  </si>
  <si>
    <t>BL202310241611140147</t>
  </si>
  <si>
    <t>王国林</t>
  </si>
  <si>
    <t>2023-10-25 09:21:49</t>
  </si>
  <si>
    <t>&amp;#13;&amp;#10;高级模板内容：&amp;#13;&amp;#10;需区域二线受理的业务:用户无法提供验证码&amp;#13;&amp;#10;用户需办理业务名称:优酷视频4GB流量加会员轻合约包&amp;#13;&amp;#10;业务办理类型:取消&amp;#13;&amp;#10;业务生效时间:立即生效&amp;#13;&amp;#10;是否已按规范验证用户信息:无需验证&amp;#13;</t>
  </si>
  <si>
    <t>TS202310231717281557</t>
  </si>
  <si>
    <t>李亚洲</t>
  </si>
  <si>
    <t>2023-10-24 10:19:47</t>
  </si>
  <si>
    <t>【2022年上工信部测评重保用户】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反映对套外流量不认可，用户要求退费&amp;#13;&amp;#10;业务名称:手机上网流量费&amp;#13;&amp;#10;争议月份:2023年10月&amp;#13;&amp;#10;争议金额:73.5&amp;#13;&amp;#10;是否承诺退费:是&amp;#13;&amp;#10;用户要求:用户要求尽快解决&amp;#13;</t>
  </si>
  <si>
    <t>BL202310231630561439</t>
  </si>
  <si>
    <t>李友红</t>
  </si>
  <si>
    <t>2023-10-24 10:28:56</t>
  </si>
  <si>
    <t>&amp;#13;&amp;#10;高级模板内容：&amp;#13;&amp;#10;需区域二线受理的业务:用户无法提供验证码&amp;#13;&amp;#10;用户需办理业务名称:优酷视频4GB流量加会员轻合约包，云加速5G畅玩加油包(湖北)，沃阅读-投资管理课-包月20元沃悦读同步学钻石会员20元包&amp;#13;&amp;#10;业务办理类型:取消&amp;#13;&amp;#10;业务生效时间:次月生效&amp;#13;&amp;#10;是否已按规范验证用户信息:是&amp;#13;</t>
  </si>
  <si>
    <t>BL202310242031200408</t>
  </si>
  <si>
    <t>王明武</t>
  </si>
  <si>
    <t>2023-10-25 09:13:52</t>
  </si>
  <si>
    <t>&amp;#13;&amp;#10;高级模板内容：&amp;#13;&amp;#10;需区域二线受理的业务:用户无法提供验证码&amp;#13;&amp;#10;用户需办理业务名称:云加速（专业版）&amp;#13;&amp;#10;业务办理类型:取消&amp;#13;&amp;#10;业务生效时间:立即生效&amp;#13;&amp;#10;是否已按规范验证用户信息:无需验证&amp;#13;&amp;#10;备注（如开通流量包、语音包请备注清楚当月有效/长期有效）:无&amp;#13;</t>
  </si>
  <si>
    <t>BL202310251831370726</t>
  </si>
  <si>
    <t>张玉芬</t>
  </si>
  <si>
    <t>2023-10-26 09:23:35</t>
  </si>
  <si>
    <t>GZ202310231055210743</t>
  </si>
  <si>
    <t>071700729421</t>
  </si>
  <si>
    <t>姜学银</t>
  </si>
  <si>
    <t>2023-10-23 14:23:25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</si>
  <si>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光猫灯不亮要求尽快联系处理&amp;#13;</t>
  </si>
  <si>
    <t>GZ202310231054540740</t>
  </si>
  <si>
    <t>071703796168</t>
  </si>
  <si>
    <t>周永隆</t>
  </si>
  <si>
    <t>2023-10-23 13:13:14</t>
  </si>
  <si>
    <t>网速过慢&amp;#10;装机地址：湖北省宜昌市西陵区北苑街道北苑桥社区北辰港湾A区2栋1单元18层1804</t>
  </si>
  <si>
    <t>GZ202310231049530692</t>
  </si>
  <si>
    <t>071703860227</t>
  </si>
  <si>
    <t>谭晓兰</t>
  </si>
  <si>
    <t>2023-10-23 16:57:28</t>
  </si>
  <si>
    <t>一键诊断过程：&amp;#10;宽带是否有欠费及账号是否异常:无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夷陵区小溪塔街道望江社区望江路半岛城邦东区1楼商铺</t>
  </si>
  <si>
    <t>GZ202310231047560676</t>
  </si>
  <si>
    <t>071700047298</t>
  </si>
  <si>
    <t>文新明</t>
  </si>
  <si>
    <t>2023-10-23 18:29:03</t>
  </si>
  <si>
    <t>071700047298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用户反映宽带信号不好，需要换个房间，要求今天师傅马上联系，加急，请处理并回复</t>
  </si>
  <si>
    <t>TS202310222048130257</t>
  </si>
  <si>
    <t>靳永弟</t>
  </si>
  <si>
    <t>2023-10-23 10:16:29</t>
  </si>
  <si>
    <t>22年Q3Q4重点客户判断省分:湖北&amp;#13;&amp;#10;:流量费争议&amp;#13;&amp;#10;:没有短信通知/延迟&amp;#13;&amp;#10;:不认可&amp;#13;&amp;#10;:下一步&amp;#13;&amp;#10;:不符合或不愿意开通&amp;#13;&amp;#10;:未享受&amp;#13;&amp;#10;:下一步&amp;#13;&amp;#10;:单倍小于等于500&amp;#13;&amp;#10;:&amp;#13;&amp;#10;&amp;#13;&amp;#10;高级模板内容：&amp;#13;&amp;#10;投诉问题描述:用户要求退费，解释不认可，首次反馈，请协助处理，谢谢&amp;#13;&amp;#10;业务名称:上网费_手机上网流量费_无线接入-上网流量费-国内（本地使用）&amp;#13;&amp;#10;争议月份:2023年9月、2023年10月&amp;#13;&amp;#10;争议金额:130&amp;#13;&amp;#10;是否承诺退费:是&amp;#13;&amp;#10;用户要求:用户要求退费，解释不认可，首次反馈，请协助处理，谢谢&amp;#13;</t>
  </si>
  <si>
    <t>TS202310221939482004</t>
  </si>
  <si>
    <t>郑娟娟</t>
  </si>
  <si>
    <t>2023-10-23 09:35:50</t>
  </si>
  <si>
    <t>22年Q3Q4重点客户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对流量费不认可&amp;#13;&amp;#10;业务名称:流量费&amp;#13;&amp;#10;争议月份:2023年9月&amp;#13;&amp;#10;争议金额:90&amp;#13;&amp;#10;是否承诺退费:是&amp;#13;&amp;#10;用户要求:退费&amp;#13;</t>
  </si>
  <si>
    <t>TS202310231952411758</t>
  </si>
  <si>
    <t>2023-10-24 11:06:34</t>
  </si>
  <si>
    <t>22年Q3Q4重点客户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表示办理此副卡时工作人员没有告知本月不共享，导致流量费用以及通话超出，现对超出部分不认可，要求退费。&amp;#13;&amp;#10;业务名称:套外消费&amp;#13;&amp;#10;争议月份:2023年10月&amp;#13;&amp;#10;争议金额:7.48&amp;#13;&amp;#10;是否承诺退费:是&amp;#13;&amp;#10;用户要求:要求退费&amp;#13;</t>
  </si>
  <si>
    <t>BL202310251845180886</t>
  </si>
  <si>
    <t>2023-10-26 09:26:57</t>
  </si>
  <si>
    <t>&amp;#13;&amp;#10;高级模板内容：&amp;#13;&amp;#10;需区域二线受理的业务:用户无法提供验证码&amp;#13;&amp;#10;用户需办理业务名称:云加速5G畅玩加油包(湖北)&amp;#13;&amp;#10;业务办理类型:取消&amp;#13;&amp;#10;业务生效时间:立即生效&amp;#13;&amp;#10;是否已按规范验证用户信息:是&amp;#13;&amp;#10;备注（如开通流量包、语音包请备注清楚当月有效/长期有效）:用户要求取消&amp;#13;</t>
  </si>
  <si>
    <t>TS202310221856068016</t>
  </si>
  <si>
    <t>熊新元</t>
  </si>
  <si>
    <t>北方二中心&gt;&gt;北京通软&gt;&gt;河南孙建民区&gt;&gt;田仁浩班组</t>
  </si>
  <si>
    <t>2023-10-23 09:26:29</t>
  </si>
  <si>
    <t>手机号码无法主被叫&amp;#10;无法主叫还是被叫:无法主叫&amp;#10;移网一键诊断:下一步&amp;#10;移网一键诊断结果:1.用户状态是否正常：正常.2.2345G终端支持情况：正常.3.查询是否设置了无条件呼叫转移：正常.4.查询是否开通呼入限制：正常.5.查询是否开通呼叫限制：正常.6.用户是否开通VoLTE：正常.7.用户终端是否支持VoLTE：异常.8.近期缴费开机记录情况：正常.9.是否存在群障：正常.10.VoLTE开关是否打开：异常.:诊断结果正常&amp;#10;固定号码还是所有号码:不区分位置给所有号码无法拨打&amp;#10;换机换卡测试:用户不认可</t>
  </si>
  <si>
    <t>BL202310221054011593</t>
  </si>
  <si>
    <t>2023-10-23 09:14:23</t>
  </si>
  <si>
    <t>&amp;#13;&amp;#10;高级模板内容：&amp;#13;&amp;#10;需区域二线受理的业务:用户无法提供验证码&amp;#13;&amp;#10;用户需办理业务名称:自然拼读钻石会员卡&amp;#13;&amp;#10;业务办理类型:取消&amp;#13;&amp;#10;业务生效时间:立即生效&amp;#13;&amp;#10;是否已按规范验证用户信息:是&amp;#13;</t>
  </si>
  <si>
    <t>ZX202310251048431257</t>
  </si>
  <si>
    <t>071704083020</t>
  </si>
  <si>
    <t>何奇章</t>
  </si>
  <si>
    <t>2023-10-25 14:22:30</t>
  </si>
  <si>
    <t>判断省分:湖北&amp;#13;&amp;#10;:失败&amp;#13;&amp;#10;node_42:&amp;#13;&amp;#10;:无合约/简单合约&amp;#13;&amp;#10;:单卡/移移融合副卡套餐&amp;#13;&amp;#10;获取用户证件类型::不认可&amp;#13;&amp;#10;:&amp;#13;&amp;#10;&amp;#13;&amp;#10;高级模板内容：&amp;#13;&amp;#10;问题描述:用户来电反映要求宽带销户&amp;#13;&amp;#10;第二联系方式:15221012188&amp;#13;&amp;#10;销户原因:不在湖北了&amp;#13;&amp;#10;用户要求:立即处理&amp;#13;</t>
  </si>
  <si>
    <t>BL202310251925101284</t>
  </si>
  <si>
    <t>刘瑞</t>
  </si>
  <si>
    <t>2023-10-26 09:01:00</t>
  </si>
  <si>
    <t>&amp;#13;&amp;#10;高级模板内容：&amp;#13;&amp;#10;用户诉求:更改全国流量王8元套餐&amp;#13;&amp;#10;当前套餐名称:腾讯大王卡&amp;#13;&amp;#10;新套餐名称（转入套餐名称）:全国流量王8元套餐&amp;#13;&amp;#10;是合约期内（含靓号）:否&amp;#13;&amp;#10;备注:解释不认可，不愿前往营业厅办理要求线上办理请处理谢谢&amp;#13;</t>
  </si>
  <si>
    <t>ZX202310250826510185</t>
  </si>
  <si>
    <t>马清华</t>
  </si>
  <si>
    <t>2023-10-25 11:09:13</t>
  </si>
  <si>
    <t>用户来电关闭上网功能但是要求把VoLTE和视频彩铃服务打开不能关闭，请后台回电协助处理</t>
  </si>
  <si>
    <t>TS202310221743140391</t>
  </si>
  <si>
    <t>李圣男</t>
  </si>
  <si>
    <t>2023-10-23 09:29:27</t>
  </si>
  <si>
    <t>&amp;#13;&amp;#10;高级模板内容：&amp;#13;&amp;#10;投诉问题描述:用户来电反馈每次流量都是使用完之后才提醒这样就已经超出流量费用啦，要求及时提醒好提前购买&amp;#13;&amp;#10;争议月份:2023年10月&amp;#13;&amp;#10;争议金额（流量）:-1&amp;#13;&amp;#10;是否下发流量短信提醒:否&amp;#13;&amp;#10;用户要求:要求处理一下流量使用下发提醒&amp;#13;</t>
  </si>
  <si>
    <t>ZX202310241741252235</t>
  </si>
  <si>
    <t>陈世民</t>
  </si>
  <si>
    <t>2023-10-25 16:36:31</t>
  </si>
  <si>
    <t>用户要求核实下月1569720983915697209839是否为合账关系，是不是单独的套餐，单独的账单</t>
  </si>
  <si>
    <t>BL202310260925350760</t>
  </si>
  <si>
    <t>贺华明</t>
  </si>
  <si>
    <t>2023-10-26 14:35:32</t>
  </si>
  <si>
    <t>&amp;#13;&amp;#10;高级模板内容：&amp;#13;&amp;#10;用户诉求:降套&amp;#13;&amp;#10;当前套餐名称:腾讯大王卡&amp;#13;&amp;#10;新套餐名称（转入套餐名称）:4G全国流量王8元套餐&amp;#13;&amp;#10;是合约期内（含靓号）:否&amp;#13;&amp;#10;备注:变更为4G全国流量王8元套餐，已经推过线下营业厅不愿去，挽留失败，请处理&amp;#13;</t>
  </si>
  <si>
    <t>ZX202310241645171762</t>
  </si>
  <si>
    <t>罗刚华</t>
  </si>
  <si>
    <t>2023-10-25 09:09:03</t>
  </si>
  <si>
    <t>判断省分:湖北&amp;#13;&amp;#10;:失败&amp;#13;&amp;#10;node_42:&amp;#13;&amp;#10;:无合约/简单合约&amp;#13;&amp;#10;:单卡/移移融合副卡套餐&amp;#13;&amp;#10;获取用户证件类型::不认可&amp;#13;&amp;#10;:&amp;#13;&amp;#10;&amp;#13;&amp;#10;高级模板内容：&amp;#13;&amp;#10;问题描述:用户来电表示这个号码现在不想使用了,想要办理销户,不愿意去营业厅,要求在线协助处理,要求尽快解决&amp;#13;&amp;#10;第二联系方式:15671029034&amp;#13;&amp;#10;销户原因:不想使用&amp;#13;&amp;#10;用户要求:用户来电表示这个号码现在不想使用了,想要办理销户,不愿意去营业厅,要求在线协助处理,要求尽快解决&amp;#13;</t>
  </si>
  <si>
    <t>GZ202310231007590336</t>
  </si>
  <si>
    <t>071703026959</t>
  </si>
  <si>
    <t>胡晓玲</t>
  </si>
  <si>
    <t>2023-10-23 12:45:54</t>
  </si>
  <si>
    <t>一键诊断过程：&amp;#10;宽带是否有欠费及账号是否异常:无异常&amp;#10;宽带是否有群体故障告警:无异常&amp;#10;线路是否正常:无异常&amp;#10;光猫是否正常:无异常&amp;#10;上网速度检测:设备收光异常&amp;#10;设备收发光功率是否异常:无异常&amp;#10;&amp;#10;故障描述：&amp;#10;302002局方OLT设备收光功率异常。&amp;#10;&amp;#10;装机地址：湖北省宜昌市秭归县平湖大道山水龙城E区8栋1单元12楼1203</t>
  </si>
  <si>
    <t>BL202310241655050763</t>
  </si>
  <si>
    <t>罗振宇</t>
  </si>
  <si>
    <t>2023-10-25 09:22:15</t>
  </si>
  <si>
    <t>&amp;#13;&amp;#10;高级模板内容：&amp;#13;&amp;#10;用户诉求:客户来电要求转8元4G全国流量王套餐，挽留无效请核实谢谢已告知湖北8元流量王套餐需要归属地联通自营厅办理并推荐在联通APP查询附加的联通自营厅用户不认可要求在线更改烦请处理&amp;#13;&amp;#10;当前套餐名称:4G全国流量王18元套餐（湖北）&amp;#13;&amp;#10;新套餐名称（转入套餐名称）:8元4G全国流量王套餐&amp;#13;&amp;#10;是合约期内（含靓号）:否&amp;#13;&amp;#10;备注:&amp;#13;&amp;#10;已告知4G全国流量王18元套餐（湖北）停售更改无法恢复&amp;#13;&amp;#10;&amp;#13;</t>
  </si>
  <si>
    <t>ZX202310261516016111</t>
  </si>
  <si>
    <t>华顺军</t>
  </si>
  <si>
    <t>宜都营服李双艳反馈：用户华顺军五折合约活动于9月到期，用户本月来续约，因畅越无折扣对应赠费权限，本月无法操作赠费，申请减免10月64.5元，24小时内到账，此费用无法抵扣往月欠费及打印发票，满意</t>
  </si>
  <si>
    <t>TS202310221541390659</t>
  </si>
  <si>
    <t>熊婷</t>
  </si>
  <si>
    <t>2023-10-23 09:37:12</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</si>
  <si>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称其不在省内，现误点击到，对此不满&amp;#13;&amp;#10;业务名称:30元25GB省内流量10日快餐包-湖北&amp;#13;&amp;#10;争议月份:2023年10月&amp;#13;&amp;#10;争议金额:30&amp;#13;&amp;#10;是否承诺退费:是&amp;#13;&amp;#10;用户要求:尽快处理退费&amp;#13;</t>
  </si>
  <si>
    <t>GZ202310230958100264</t>
  </si>
  <si>
    <t>071701021518</t>
  </si>
  <si>
    <t>黄自元</t>
  </si>
  <si>
    <t>2023-10-23 14:02:27</t>
  </si>
  <si>
    <t>071701021518命中精准预判服务场景:[65岁以上老人]&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iptv无法使用，要求师傅上门维修并回复</t>
  </si>
  <si>
    <t>GZ202310230950270198</t>
  </si>
  <si>
    <t>071700122295</t>
  </si>
  <si>
    <t>2023-10-23 17:11:22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</si>
  <si>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网速慢&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用户来电反映宽带速率达不到，上网慢&amp;#13;&amp;#10;故障时间:2023-10-23&amp;#13;&amp;#10;服务状态是否正常:是&amp;#13;&amp;#10;设备灯显示:正常&amp;#13;&amp;#10;错误代码:无&amp;#13;&amp;#10;是否重启设备:不配合&amp;#13;&amp;#10;用户要求:要求上门维修，尽快核实处理回电，谢谢&amp;#13;</t>
  </si>
  <si>
    <t>TS202310221538440605</t>
  </si>
  <si>
    <t>邓大新</t>
  </si>
  <si>
    <t>2023-10-23 09:12:46</t>
  </si>
  <si>
    <t>[65岁以上老人]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不认可上网流量费用&amp;#13;&amp;#10;业务名称:上网流量费用&amp;#13;&amp;#10;争议月份:2023年10月&amp;#13;&amp;#10;争议金额:135&amp;#13;&amp;#10;是否承诺退费:是&amp;#13;&amp;#10;用户要求:用户不认可上网流量费用&amp;#13;</t>
  </si>
  <si>
    <t>BL202310251402481936</t>
  </si>
  <si>
    <t>张镇</t>
  </si>
  <si>
    <t>2023-10-25 14:17:52</t>
  </si>
  <si>
    <t>&amp;#13;&amp;#10;高级模板内容：&amp;#13;&amp;#10;用户诉求:客户来电要求转8元4G全国流量王套餐，挽留无效请核实谢谢已告知湖北8元流量王套餐需要归属地联通自营厅办理并推荐在联通APP查询附加的联通自营厅用户不认可要求在线更改烦请处理&amp;#13;&amp;#10;当前套餐名称:腾讯大王卡&amp;#13;&amp;#10;新套餐名称（转入套餐名称）:8元4G全国流量王套餐&amp;#13;&amp;#10;是合约期内（含靓号）:否&amp;#13;&amp;#10;备注:&amp;#13;&amp;#10;已告知腾讯大王卡停售更改无法恢复&amp;#13;</t>
  </si>
  <si>
    <t>BL202310261010101471</t>
  </si>
  <si>
    <t>李金玉</t>
  </si>
  <si>
    <t>2023-10-26 14:04:47</t>
  </si>
  <si>
    <t>&amp;#13;&amp;#10;高级模板内容：&amp;#13;&amp;#10;用户诉求:用户来电要求更改套餐，降套到·福多多29元（湖北）套餐，前台提示该产品：[91294084]不在当前省份配置的主卡范围内，辛苦处理&amp;#13;&amp;#10;当前套餐名称:该产品：[91294084]不在当前省份配置的主卡范围内&amp;#13;&amp;#10;新套餐名称（转入套餐名称）:福多多29元（湖北）&amp;#13;&amp;#10;是合约期内（含靓号）:否&amp;#13;</t>
  </si>
  <si>
    <t>TS202310221522050267</t>
  </si>
  <si>
    <t>2023-10-23 16:20:41</t>
  </si>
  <si>
    <t>主办单位：湖北&amp;#10;客户类别：首次投诉&amp;#10;10010是否打通：否&amp;#10;是否二次致电10015：是&amp;#10;是否联系：否&amp;#10;升级倾向：&amp;#10;号码归属省：湖北&amp;#10;SVIP等级：&amp;#10;1.问题类型:;&amp;#10;2.投诉类型:月固定费争议;&amp;#10;3.营业厅地址:;&amp;#10;4.位置信息:;&amp;#10;5.位置发生地:;&amp;#10;6.投诉内容:&amp;#10;202309基本套餐费:29&amp;#10;争议金额:29.00</t>
  </si>
  <si>
    <t>BL202310251419322138</t>
  </si>
  <si>
    <t>龚璇</t>
  </si>
  <si>
    <t>2023-10-25 15:00:19</t>
  </si>
  <si>
    <t>&amp;#13;&amp;#10;高级模板内容：&amp;#13;&amp;#10;用户诉求:用户来电要求更换29元套餐&amp;#13;&amp;#10;当前套餐名称:畅爽冰激凌5G套餐129元&amp;#13;&amp;#10;新套餐名称（转入套餐名称）:福多多29元&amp;#13;&amp;#10;是合约期内（含靓号）:否&amp;#13;&amp;#10;备注:一线操作更换套餐，系统报错，请后台尽快核查，完成套餐变更&amp;#13;</t>
  </si>
  <si>
    <t>TS202310211744061632</t>
  </si>
  <si>
    <t>2023-10-23 18:02:10</t>
  </si>
  <si>
    <t>主办单位：湖北&amp;#10;客户类别：普通客户&amp;#10;10010是否打通：是&amp;#10;是否二次致电10015：是&amp;#10;是否联系：否&amp;#10;升级倾向：&amp;#10;号码归属省：湖北&amp;#10;SVIP等级：&amp;#10;1.问题类型:;&amp;#10;2.投诉类型:携号转网;&amp;#10;3.营业厅地址:;&amp;#10;4.位置信息:;&amp;#10;5.位置发生地:;&amp;#10;6.投诉内容:不知情&amp;lsquo;把我的宽带给别人装了影响我转网&amp;#10;7.携转原因:信号质量差&amp;#10;8.无法携转原因:业务限制&amp;#10;关联历史投诉流水号:其他问题，请手动查询</t>
  </si>
  <si>
    <t>TS202310241605322285</t>
  </si>
  <si>
    <t>薛玉林</t>
  </si>
  <si>
    <t>2023-10-24 16:53:12</t>
  </si>
  <si>
    <t>22年Q3Q4重点客户22年Q3Q4重点客户[65岁以上老人]&amp;#13;&amp;#10;高级模板内容：&amp;#13;&amp;#10;投诉问题描述:用户来电查询其他号码信息，第一个号码16607207581查询不到信息，第二个号码身份15671031858验证失败输错了三次都不行，说要投诉联通系统有问题所以验证失败。&amp;#13;&amp;#10;渠道名称:其他:10010&amp;#13;&amp;#10;办理业务名称:无&amp;#13;&amp;#10;页面提示:无&amp;#13;&amp;#10;用户要求:用户来电查询其他号码信息，第一个号码16607207581查询不到信息，第二个号码身份15671031858验证失败输错了三次都不行，说要投诉联通系统有问题所以验证失败。&amp;#13;</t>
  </si>
  <si>
    <t>BL202310231217580955</t>
  </si>
  <si>
    <t>2023-10-23 14:12:01</t>
  </si>
  <si>
    <t>&amp;#13;&amp;#10;高级模板内容：&amp;#13;&amp;#10;用户诉求:用户来电要求将套餐变更为（4G全国流量王8元套餐），不愿意到营业厅办理，要求我方线上处理，请处理谢谢&amp;#13;&amp;#10;当前套餐名称:无&amp;#13;&amp;#10;新套餐名称（转入套餐名称）:4G全国流量王8元套餐&amp;#13;&amp;#10;是合约期内（含靓号）:否&amp;#13;&amp;#10;备注:用户来电要求将套餐变更为（4G全国流量王8元套餐），不愿意到营业厅办理，要求我方线上处理，请处理谢谢&amp;#13;</t>
  </si>
  <si>
    <t>GZ202310230938180086</t>
  </si>
  <si>
    <t>071700096148</t>
  </si>
  <si>
    <t>聂世群</t>
  </si>
  <si>
    <t>2023-10-23 11:12:10</t>
  </si>
  <si>
    <t>BL202310222042540017</t>
  </si>
  <si>
    <t>张衡</t>
  </si>
  <si>
    <t>2023-10-23 09:17:28</t>
  </si>
  <si>
    <t>&amp;#13;&amp;#10;高级模板内容：&amp;#13;&amp;#10;用户诉求:用户要求更改4G全国流量王8元套餐，已建议带上本人身份证件到归属地联通自营厅咨询不认可坚持办理&amp;#13;&amp;#10;当前套餐名称:4G全国组合套餐&amp;#13;&amp;#10;新套餐名称（转入套餐名称）:4G全国流量王8元套餐&amp;#13;&amp;#10;是合约期内（含靓号）:否&amp;#13;</t>
  </si>
  <si>
    <t>BL202310251737500072</t>
  </si>
  <si>
    <t>杨先才</t>
  </si>
  <si>
    <t>2023-10-26 10:43:55</t>
  </si>
  <si>
    <t>&amp;#13;&amp;#10;高级模板内容：&amp;#13;&amp;#10;用户诉求:用户要求更改全国流量王8元套餐，不愿到厅，挽留失败，请尽快处理，谢谢&amp;#13;&amp;#10;当前套餐名称:腾讯大王卡&amp;#13;&amp;#10;新套餐名称（转入套餐名称）:4G全国流量王8元套餐&amp;#13;&amp;#10;是合约期内（含靓号）:否&amp;#13;</t>
  </si>
  <si>
    <t>GZ202310230934150051</t>
  </si>
  <si>
    <t>071700127109</t>
  </si>
  <si>
    <t>黄海琼</t>
  </si>
  <si>
    <t>2023-10-23 16:00:04</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</si>
  <si>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获取宽带账号失败&amp;#13;&amp;#10;通过宽带平台进行复位:操作未恢复/不认可&amp;#13;&amp;#10;判断省分:其他省分&amp;#13;&amp;#10;向用户解释后用户不认可:&amp;#13;&amp;#10;&amp;#13;&amp;#10;用户机顶盒一直没有装，已知晓机顶盒调测100，请师傅尽快带设备上门安装&amp;#13;</t>
  </si>
  <si>
    <t>ZX202310261501192093</t>
  </si>
  <si>
    <t>朱海熔</t>
  </si>
  <si>
    <t>2023-10-26 17:04:15</t>
  </si>
  <si>
    <t>判断省分:其他省分&amp;#13;&amp;#10;node_98:&amp;#13;&amp;#10;:积分兑换方式&amp;#13;&amp;#10;推荐APP等途径自助兑换积分:要求我方为其兑换&amp;#13;&amp;#10;再次解释积分需要自助兑换，商品较多可以根据个人喜好进行选择:仍不认可&amp;#13;&amp;#10;判断省分:湖北&amp;#13;&amp;#10;:将所有的积分兑换为话费请协助&amp;#13;&amp;#10;15572735195这个号码也需要是同一个人的&amp;#13;</t>
  </si>
  <si>
    <t>TS202310241516201010</t>
  </si>
  <si>
    <t>2023-10-24 15:34:18</t>
  </si>
  <si>
    <t>&amp;#13;&amp;#10;高级模板内容：&amp;#13;&amp;#10;投诉问题描述:用户进线称10016打电话骚扰我，要求办业务，不办不听我说。最后还骂我&amp;#13;&amp;#10;是否10016外呼:是&amp;#13;&amp;#10;反应问题涉及场景:话务人员服务问题&amp;#13;&amp;#10;用户要求:用户进线称10016打电话骚扰我，要求办业务，不办不听我说。最后还骂我，要求投诉和道歉&amp;#13;</t>
  </si>
  <si>
    <t>BL202310251623091445</t>
  </si>
  <si>
    <t>唐康林</t>
  </si>
  <si>
    <t>2023-10-25 17:21:14</t>
  </si>
  <si>
    <t>&amp;#13;&amp;#10;高级模板内容：&amp;#13;&amp;#10;用户诉求:用户要求降套&amp;#13;&amp;#10;当前套餐名称:小天卡-2023&amp;#13;&amp;#10;新套餐名称（转入套餐名称）:8元套餐&amp;#13;&amp;#10;是合约期内（含靓号）:否&amp;#13;</t>
  </si>
  <si>
    <t>TS202310232202330681</t>
  </si>
  <si>
    <t>万丽</t>
  </si>
  <si>
    <t>2023-10-24 13:35:45</t>
  </si>
  <si>
    <t>判断省分:湖北&amp;#13;&amp;#10;:流量费争议&amp;#13;&amp;#10;:流量包定制争议&amp;#13;&amp;#10;:不认可&amp;#13;&amp;#10;:未享受&amp;#13;&amp;#10;:小于等于500元，且仅限单倍、月份不超过12个月&amp;#13;&amp;#10;:&amp;#13;&amp;#10;&amp;#13;&amp;#10;高级模板内容：&amp;#13;&amp;#10;投诉问题描述:没有订购过5G加油包29元10GB首月优惠版（立即生效）业务，要求退费&amp;#13;&amp;#10;业务名称:5G加油包29元10GB首月优惠版（立即生效）&amp;#13;&amp;#10;争议月份:2023年7月、2023年8月、2023年9月、2023年10月&amp;#13;&amp;#10;争议金额:92&amp;#13;&amp;#10;是否承诺退费:是&amp;#13;&amp;#10;用户要求:要求退费&amp;#13;</t>
  </si>
  <si>
    <t>TS202310241501140618</t>
  </si>
  <si>
    <t>王巨</t>
  </si>
  <si>
    <t>2023-10-24 16:50:34</t>
  </si>
  <si>
    <t>短信无法接收验证码</t>
  </si>
  <si>
    <t>BL202310221112311837</t>
  </si>
  <si>
    <t>周茂平</t>
  </si>
  <si>
    <t>[65岁以上老人]&amp;#13;&amp;#10;高级模板内容：&amp;#13;&amp;#10;需区域二线受理的业务:用户无法提供验证码&amp;#13;&amp;#10;用户需办理业务名称:AR彩铃酷趣会员5G加油包（湖北）（已停售）&amp;#13;&amp;#10;业务办理类型:取消&amp;#13;&amp;#10;业务生效时间:立即生效&amp;#13;&amp;#10;是否已按规范验证用户信息:无需验证&amp;#13;&amp;#10;备注（如开通流量包、语音包请备注清楚当月有效/长期有效）:无&amp;#13;</t>
  </si>
  <si>
    <t>TS202310222055410330</t>
  </si>
  <si>
    <t>袁正红</t>
  </si>
  <si>
    <t>2023-10-23 10:47:26</t>
  </si>
  <si>
    <t>判断省分:湖北&amp;#13;&amp;#10;:流量费争议&amp;#13;&amp;#10;:流量包定制争议&amp;#13;&amp;#10;:不认可&amp;#13;&amp;#10;:未享受&amp;#13;&amp;#10;:小于等于500元，且仅限单倍、月份不超过12个月&amp;#13;&amp;#10;:&amp;#13;&amp;#10;&amp;#13;&amp;#10;高级模板内容：&amp;#13;&amp;#10;投诉问题描述:没有订购过要求取消退费谢谢&amp;#13;&amp;#10;业务名称:5G加油包29元10GB（立即生效）&amp;#13;&amp;#10;争议月份:2023年10月&amp;#13;&amp;#10;争议金额:29&amp;#13;&amp;#10;是否承诺退费:是&amp;#13;&amp;#10;用户要求:没有订购过要求取消退费收不到验证码谢谢&amp;#13;</t>
  </si>
  <si>
    <t>GZ202310230913222406</t>
  </si>
  <si>
    <t>071700845769</t>
  </si>
  <si>
    <t>2023-10-23 14:08:53</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</si>
  <si>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amp;#13;&amp;#10;高级模板内容：&amp;#13;&amp;#10;问题（现象）描述:宽带无法上网&amp;#13;&amp;#10;故障时间:2023-10-23&amp;#13;&amp;#10;服务状态是否正常:是&amp;#13;&amp;#10;设备灯显示:红灯&amp;#13;&amp;#10;错误代码:无&amp;#13;&amp;#10;是否重启设备:已重启未恢复&amp;#13;&amp;#10;用户要求:尽快派人上门维修&amp;#13;</t>
  </si>
  <si>
    <t>BL202310251101592164</t>
  </si>
  <si>
    <t>黄新华</t>
  </si>
  <si>
    <t>2023-10-25 14:47:15</t>
  </si>
  <si>
    <t>[65岁以上老人]&amp;#13;&amp;#10;高级模板内容：&amp;#13;&amp;#10;需区域二线受理的业务:用户无法提供验证码&amp;#13;&amp;#10;用户需办理业务名称:AR彩铃酷趣会员5G加油包（湖北）+5G加油包29元10GB首月优惠版（立即生效）+	哔哩哔哩15G流量加会员月包&amp;#13;&amp;#10;业务办理类型:取消&amp;#13;&amp;#10;业务生效时间:立即生效&amp;#13;&amp;#10;是否已按规范验证用户信息:是&amp;#13;</t>
  </si>
  <si>
    <t>TS202310241114470560</t>
  </si>
  <si>
    <t>徐惠敏</t>
  </si>
  <si>
    <t>2023-10-24 14:39:50</t>
  </si>
  <si>
    <t>判断省分:湖北&amp;#13;&amp;#10;:流量费争议&amp;#13;&amp;#10;:流量包定制争议&amp;#13;&amp;#10;:不认可&amp;#13;&amp;#10;:未享受&amp;#13;&amp;#10;:小于等于500元，且仅限单倍、月份不超过12个月&amp;#13;&amp;#10;:&amp;#13;&amp;#10;&amp;#13;&amp;#10;高级模板内容：&amp;#13;&amp;#10;投诉问题描述:用户表示开了流量包用不了，要求退还&amp;#13;&amp;#10;业务名称:20元15GB省内流量7日快餐包-湖北&amp;#13;&amp;#10;争议月份:2023年10月&amp;#13;&amp;#10;争议金额:20&amp;#13;&amp;#10;是否承诺退费:是&amp;#13;&amp;#10;用户要求:尽快处理&amp;#13;</t>
  </si>
  <si>
    <t>GZ202310230902122318</t>
  </si>
  <si>
    <t>2023-10-23 11:03:17</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</si>
  <si>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表示网线要更换，要师傅去处理。&amp;#13;</t>
  </si>
  <si>
    <t>TS202310241217552017</t>
  </si>
  <si>
    <t>占倩</t>
  </si>
  <si>
    <t>2023-10-24 15:14:53</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</si>
  <si>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来电表示自己在省外，错定30元25GB省内流量10日快餐包-湖北，要求退费&amp;#13;&amp;#10;业务名称:30元25GB省内流量10日快餐包-湖北&amp;#13;&amp;#10;争议月份:2023年10月&amp;#13;&amp;#10;争议金额:30&amp;#13;&amp;#10;是否承诺退费:是&amp;#13;&amp;#10;用户要求:用户来电表示自己在省外，错定30元25GB省内流量10日快餐包-湖北，要求退费&amp;#13;</t>
  </si>
  <si>
    <t>BL202310241238590193</t>
  </si>
  <si>
    <t>陈开贵</t>
  </si>
  <si>
    <t>2023-10-24 14:13:48</t>
  </si>
  <si>
    <t>[65岁以上老人]&amp;#13;&amp;#10;高级模板内容：&amp;#13;&amp;#10;需区域二线受理的业务:用户无法提供验证码&amp;#13;&amp;#10;用户需办理业务名称:哔哩哔哩15G流量加会员月包手机彩铃沃音乐精选10元包月主题彩铃6元包月&amp;#13;&amp;#10;业务办理类型:取消&amp;#13;&amp;#10;业务生效时间:立即生效&amp;#13;&amp;#10;是否已按规范验证用户信息:是&amp;#13;&amp;#10;备注（如开通流量包、语音包请备注清楚当月有效/长期有效）:取消业务&amp;#13;</t>
  </si>
  <si>
    <t>BL202310251407561983</t>
  </si>
  <si>
    <t>马尚保</t>
  </si>
  <si>
    <t>2023-10-25 15:18:18</t>
  </si>
  <si>
    <t>[65岁以上老人]&amp;#13;&amp;#10;高级模板内容：&amp;#13;&amp;#10;需区域二线受理的业务:用户无法提供验证码&amp;#13;&amp;#10;用户需办理业务名称:湖北流量橡皮擦除10元1G国内流量包&amp;#13;&amp;#10;业务办理类型:开通&amp;#13;&amp;#10;业务生效时间:立即生效&amp;#13;&amp;#10;是否已按规范验证用户信息:是&amp;#13;</t>
  </si>
  <si>
    <t>BL202310221222180224</t>
  </si>
  <si>
    <t>马玉秀</t>
  </si>
  <si>
    <t>2023-10-23 09:09:27</t>
  </si>
  <si>
    <t>[65岁以上老人]&amp;#13;&amp;#10;高级模板内容：&amp;#13;&amp;#10;需区域二线受理的业务:用户无法提供验证码&amp;#13;&amp;#10;用户需办理业务名称:联通助理-语音留言3元、	国内流量月包20元3GB、5G流量语音加油包19元5GB+100分钟（立即生效）（、增值业务-包罗万象（新版）、漏话提醒服务&amp;#13;&amp;#10;业务办理类型:取消&amp;#13;&amp;#10;业务生效时间:立即生效&amp;#13;&amp;#10;是否已按规范验证用户信息:是&amp;#13;</t>
  </si>
  <si>
    <t>BL202310251006261333</t>
  </si>
  <si>
    <t>朱作浩</t>
  </si>
  <si>
    <t>2023-10-25 10:48:43</t>
  </si>
  <si>
    <t>[65岁以上老人]&amp;#13;&amp;#10;高级模板内容：&amp;#13;&amp;#10;需区域二线受理的业务:用户无法提供验证码&amp;#13;&amp;#10;用户需办理业务名称:联通助理-智能应答5元（首月免费）&amp;#13;&amp;#10;业务办理类型:取消&amp;#13;&amp;#10;业务生效时间:次月生效&amp;#13;&amp;#10;是否已按规范验证用户信息:无需验证&amp;#13;</t>
  </si>
  <si>
    <t>TS202310241155441539</t>
  </si>
  <si>
    <t>徐冰</t>
  </si>
  <si>
    <t>2023-10-24 16:34:14</t>
  </si>
  <si>
    <r>
      <t/>
    </r>
    <r>
      <rPr>
        <sz val="11"/>
        <color theme="1"/>
        <rFont val="宋体"/>
        <family val="2"/>
      </rPr>
      <t>&gt;业务号码&gt;13277390015；&gt;号码归属地&gt;宜昌；&gt;产品名称&gt;云加速5G畅玩加油包(湖北)；&gt;产品代码&gt;91295249；&gt;产品编码&gt;无；&gt;订购时间&gt;</t>
    </r>
    <r>
      <rPr>
        <sz val="11"/>
        <color theme="1"/>
        <rFont val="Arial"/>
        <family val="2"/>
      </rPr>
      <t xml:space="preserve">	</t>
    </r>
    <r>
      <rPr>
        <sz val="11"/>
        <color theme="1"/>
        <rFont val="宋体"/>
        <family val="2"/>
      </rPr>
      <t>2023/10/2116:05</t>
    </r>
    <r>
      <rPr>
        <sz val="11"/>
        <color theme="1"/>
        <rFont val="Arial"/>
        <family val="2"/>
      </rPr>
      <t xml:space="preserve">	</t>
    </r>
    <r>
      <rPr>
        <sz val="11"/>
        <color theme="1"/>
        <rFont val="宋体"/>
        <family val="2"/>
      </rPr>
      <t>；&gt;核查情况&gt;平台故障；&gt;不规范定制分类&gt;平台故障，无法判责；&gt;退费金额&gt;20元；&gt;退费时间&gt;</t>
    </r>
    <r>
      <rPr>
        <sz val="11"/>
        <color theme="1"/>
        <rFont val="Arial"/>
        <family val="2"/>
      </rPr>
      <t xml:space="preserve">	</t>
    </r>
    <r>
      <rPr>
        <sz val="11"/>
        <color theme="1"/>
        <rFont val="宋体"/>
        <family val="2"/>
      </rPr>
      <t>2023/10/24</t>
    </r>
    <r>
      <rPr>
        <sz val="11"/>
        <color theme="1"/>
        <rFont val="Arial"/>
        <family val="2"/>
      </rPr>
      <t xml:space="preserve">	</t>
    </r>
    <r>
      <rPr>
        <sz val="11"/>
        <color theme="1"/>
        <rFont val="宋体"/>
        <family val="2"/>
      </rPr>
      <t>；&gt;投诉内容&amp;#10;&amp;#10;&amp;#10;高级模板内容：&amp;#10;投诉问题描述:对业务开通不知情不认可&amp;#10;是否10016外呼:是&amp;#10;反应问题涉及场景:未经同意订购业务&amp;#10;业务名称:云加速5G畅玩加油包(湖北)&amp;#10;争议金额:20&amp;#10;开通时间:2023-10-21&amp;#10;用户要求:用户要求退费，请处理</t>
    </r>
  </si>
  <si>
    <t>BL202310230850330771</t>
  </si>
  <si>
    <t>郑祖江</t>
  </si>
  <si>
    <t>2023-10-23 09:16:48</t>
  </si>
  <si>
    <t>[65岁以上老人]&amp;#13;&amp;#10;高级模板内容：&amp;#13;&amp;#10;需区域二线受理的业务:用户无法提供验证码&amp;#13;&amp;#10;用户需办理业务名称:优酷视频4GB流量加会员轻合约包&amp;#13;&amp;#10;业务办理类型:取消&amp;#13;&amp;#10;业务生效时间:立即生效&amp;#13;&amp;#10;是否已按规范验证用户信息:无需验证&amp;#13;</t>
  </si>
  <si>
    <t>TS202310230626511613</t>
  </si>
  <si>
    <t>王鸿健</t>
  </si>
  <si>
    <t>2023-10-23 11:42:26</t>
  </si>
  <si>
    <t>判断省分:湖北&amp;#13;&amp;#10;:流量费争议&amp;#13;&amp;#10;:流量包定制争议&amp;#13;&amp;#10;:不认可&amp;#13;&amp;#10;:未享受&amp;#13;&amp;#10;:小于等于500元，且仅限单倍、月份不超过12个月&amp;#13;&amp;#10;:&amp;#13;&amp;#10;&amp;#13;&amp;#10;高级模板内容：&amp;#13;&amp;#10;投诉问题描述:用户来电称自己不在湖北，流量包开错了&amp;#13;&amp;#10;业务名称:20元15GB省内流量7日快餐包-湖北&amp;#13;&amp;#10;争议月份:2023年10月&amp;#13;&amp;#10;争议金额:20&amp;#13;&amp;#10;是否承诺退费:是&amp;#13;&amp;#10;用户要求:已承诺退费无需回复&amp;#13;</t>
  </si>
  <si>
    <t>GZ202310230805142023</t>
  </si>
  <si>
    <t>071700175506</t>
  </si>
  <si>
    <t>周章仿</t>
  </si>
  <si>
    <t>2023-10-23 15:59:00</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</si>
  <si>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枝江市七星台镇七星台社区七星台片区峡东路52号周边</t>
  </si>
  <si>
    <t>TS202310241109040392</t>
  </si>
  <si>
    <t>牟军</t>
  </si>
  <si>
    <t>2023-10-24 15:33:47</t>
  </si>
  <si>
    <t>用户来电反映在湖北宜昌内使用网络很卡很卡，已检测无任何问题，用户称在宜昌内使用都很卡无法提供准确位置请处理谢谢！</t>
  </si>
  <si>
    <t>TS202310250906051477</t>
  </si>
  <si>
    <t>杨远明</t>
  </si>
  <si>
    <t>2023-10-25 13:35:55</t>
  </si>
  <si>
    <t>判断省分:湖北&amp;#13;&amp;#10;:流量费争议&amp;#13;&amp;#10;:流量包定制争议&amp;#13;&amp;#10;:不认可&amp;#13;&amp;#10;:未享受&amp;#13;&amp;#10;:小于等于500元，且仅限单倍、月份不超过12个月&amp;#13;&amp;#10;:&amp;#13;&amp;#10;&amp;#13;&amp;#10;高级模板内容：&amp;#13;&amp;#10;投诉问题描述:用户来电反映称对上网产生流量扣费不认可，要求退费&amp;#13;&amp;#10;业务名称:手机上网流量费&amp;#13;&amp;#10;争议月份:2023年10月&amp;#13;&amp;#10;争议金额:40&amp;#13;&amp;#10;是否承诺退费:是&amp;#13;&amp;#10;用户要求:用户来电反映称对上网产生流量扣费不认可，要求退费&amp;#13;</t>
  </si>
  <si>
    <t>TS202310251259182227</t>
  </si>
  <si>
    <t>刘萍</t>
  </si>
  <si>
    <t>2023-10-25 15:08:24</t>
  </si>
  <si>
    <t>判断省分:湖北&amp;#13;&amp;#10;:流量费争议&amp;#13;&amp;#10;:流量包定制争议&amp;#13;&amp;#10;:不认可&amp;#13;&amp;#10;:未享受&amp;#13;&amp;#10;:小于等于500元，且仅限单倍、月份不超过12个月&amp;#13;&amp;#10;:&amp;#13;&amp;#10;&amp;#13;&amp;#10;高级模板内容：&amp;#13;&amp;#10;投诉问题描述:用户误操作办理20元15GB省内流量7日快餐包-湖北&amp;#13;&amp;#10;业务名称:20元15GB省内流量7日快餐包-湖北&amp;#13;&amp;#10;争议月份:2023年10月&amp;#13;&amp;#10;争议金额:20&amp;#13;&amp;#10;是否承诺退费:是&amp;#13;&amp;#10;用户要求:退费20元&amp;#13;</t>
  </si>
  <si>
    <t>TS202310240956041037</t>
  </si>
  <si>
    <t>郑代成</t>
  </si>
  <si>
    <t>2023-10-24 15:28:14</t>
  </si>
  <si>
    <t>判断省分:湖北&amp;#10;:移网电话营销费用争议（套餐资费/融合宽带/副卡功能费类除外）&amp;#10;:不认可&amp;#10;:小于等于500元，且仅限单倍、月份不超过12个月&amp;#10;:&amp;#10;&amp;#10;高级模板内容：&amp;#10;投诉问题描述:0&amp;#10;是否10016外呼:是&amp;#10;反应问题涉及场景:未经同意订购业务&amp;#10;业务名称:AR彩铃酷趣会员5G加油包（湖北）增值业务费_增值业务-尊享悦读20元包_&amp;#10;争议金额:40&amp;#10;开通时间:2023-10-10&amp;#10;用户要求:退费</t>
  </si>
  <si>
    <t>TS202310241552281962</t>
  </si>
  <si>
    <t>刘晓龙</t>
  </si>
  <si>
    <t>2023-10-25 09:37:46</t>
  </si>
  <si>
    <t>判断省分:湖北&amp;#13;&amp;#10;:流量费争议&amp;#13;&amp;#10;:流量包定制争议&amp;#13;&amp;#10;:不认可&amp;#13;&amp;#10;:未享受&amp;#13;&amp;#10;:小于等于500元，且仅限单倍、月份不超过12个月&amp;#13;&amp;#10;:&amp;#13;&amp;#10;&amp;#13;&amp;#10;高级模板内容：&amp;#13;&amp;#10;投诉问题描述:用户在省外无法使用要求退费谢谢&amp;#13;&amp;#10;业务名称:20元15GB省内流量7日快餐包-湖北&amp;#13;&amp;#10;争议月份:2023年10月&amp;#13;&amp;#10;争议金额:20&amp;#13;&amp;#10;是否承诺退费:是&amp;#13;&amp;#10;用户要求:用户在省外无法使用要求退费谢谢&amp;#13;</t>
  </si>
  <si>
    <t>GZ202310222139551510</t>
  </si>
  <si>
    <t>071704552755</t>
  </si>
  <si>
    <t>林玉敏</t>
  </si>
  <si>
    <t>2023-10-23 19:08:39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</si>
  <si>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FTTB设备是否正常:无异常;&amp;#13;&amp;#10;:&amp;#13;&amp;#10;用户表示宽带上网网速慢，严重影响正常使用，刷新重启仍然无法恢复，请尽快处理并回复</t>
  </si>
  <si>
    <t>GZ202310222139111506</t>
  </si>
  <si>
    <t>071701022871</t>
  </si>
  <si>
    <t>吕恒</t>
  </si>
  <si>
    <t>2023-10-23 13:03:39</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</si>
  <si>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伍家岗区万寿桥街道杨岔路社区沿江四联沿江大道168号1栋2单元2层201</t>
  </si>
  <si>
    <t>GZ202310222122451418</t>
  </si>
  <si>
    <t>071700161507</t>
  </si>
  <si>
    <t>何宝娟</t>
  </si>
  <si>
    <t>2023-10-23 19:12:32</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</si>
  <si>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枝江市南岗路中央山水小区8栋一单元24楼2401户</t>
  </si>
  <si>
    <t>GZ202310222115461378</t>
  </si>
  <si>
    <t>071700060466</t>
  </si>
  <si>
    <t>冯军</t>
  </si>
  <si>
    <t>2023-10-23 14:23:45</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</si>
  <si>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网速慢&amp;#10;&amp;#10;装机地址：湖北省宜昌市西陵区珍珠路56号星苑小区22-1-1703</t>
  </si>
  <si>
    <t>GZ202310222114271371</t>
  </si>
  <si>
    <t>071700386253</t>
  </si>
  <si>
    <t>龙芸</t>
  </si>
  <si>
    <t>2023-10-23 08:58:46</t>
  </si>
  <si>
    <t>#2022重保客户#一键诊断过程：&amp;#10;宽带是否有欠费及账号是否异常:无异常&amp;#10;宽带是否有群体故障告警:无异常&amp;#10;线路是否正常:无异常&amp;#10;光猫是否正常:无异常&amp;#10;上网速度检测:设备收光异常&amp;#10;设备收发光功率是否异常:无异常&amp;#10;&amp;#10;故障描述：&amp;#10;302004光猫与签约速率不匹配（端业不匹配）&amp;#10;&amp;#10;装机地址：湖北省宜昌市夷陵区小溪塔街道兴安社区小溪塔老街33-1-2号周边</t>
  </si>
  <si>
    <t>GZ202310222107231326</t>
  </si>
  <si>
    <t>071701073713</t>
  </si>
  <si>
    <t>徐艳茹</t>
  </si>
  <si>
    <t>2023-10-23 17:11:41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</si>
  <si>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光猫终端能力与签约速率不匹配;&amp;#13;&amp;#10;设备收发光功率是否异常:无异常;&amp;#13;&amp;#10;:&amp;#13;&amp;#10;注册灯闪烁，请尽快处理并回复</t>
  </si>
  <si>
    <t>BL202310240816372133</t>
  </si>
  <si>
    <t>姜朝从</t>
  </si>
  <si>
    <t>2023-10-24 14:06:30</t>
  </si>
  <si>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酷音视频彩铃6元包月&amp;#10;办理渠道:无&amp;#10;赔付月份：:2023年10月&amp;#10;返还倍率:单倍&amp;#10;赔付金额：:6&amp;#10;是否已经取消业务:是&amp;#10;是否承诺退费：:是&amp;#10;用户是否需要回复：:否&amp;#10;用户要求：:用户要求退还费用。</t>
  </si>
  <si>
    <t>TS202310240944180776</t>
  </si>
  <si>
    <t>2023-10-24 10:38:15</t>
  </si>
  <si>
    <t>:号卡配送问题&amp;#13;&amp;#10;:号卡一直未送达&amp;#13;&amp;#10;:已退单&amp;#13;&amp;#10;判断省分:其他省份&amp;#13;&amp;#10;:用户来电反馈在APP订购号卡无故被退单，要求核实处理回复，请后台协助处理谢谢。&amp;#13;</t>
  </si>
  <si>
    <t>BL202310231401042087</t>
  </si>
  <si>
    <t>彭心明</t>
  </si>
  <si>
    <t>2023-10-23 16:40:49</t>
  </si>
  <si>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amp;#10;SP产品ID/元素ID：:云加速5G畅玩加油包(湖北)&amp;#10;办理渠道:无&amp;#10;赔付月份：:2023年10月&amp;#10;返还倍率:单倍&amp;#10;赔付金额：:20&amp;#10;是否已经取消业务:是&amp;#10;是否承诺退费：:是&amp;#10;用户是否需要回复：:否&amp;#10;用户要求：:用户要求退费，请协助处理，谢谢</t>
  </si>
  <si>
    <t>TS202310251812570126</t>
  </si>
  <si>
    <t>2023-10-26 10:05:51</t>
  </si>
  <si>
    <t>判断省分:湖北&amp;#13;&amp;#10;:流量费争议&amp;#13;&amp;#10;:没有短信通知/延迟&amp;#13;&amp;#10;:不认可&amp;#13;&amp;#10;:下一步&amp;#13;&amp;#10;:不符合或不愿意开通&amp;#13;&amp;#10;:未享受&amp;#13;&amp;#10;:下一步&amp;#13;&amp;#10;:单倍小于等于500&amp;#13;&amp;#10;:&amp;#13;&amp;#10;&amp;#13;&amp;#10;高级模板内容：&amp;#13;&amp;#10;投诉问题描述:对超出流量费不认可，要求退费&amp;#13;&amp;#10;业务名称:流量费&amp;#13;&amp;#10;争议月份:2023年10月&amp;#13;&amp;#10;争议金额:80&amp;#13;&amp;#10;是否承诺退费:是&amp;#13;&amp;#10;用户要求:加急&amp;#13;</t>
  </si>
  <si>
    <t>BL202310230917451006</t>
  </si>
  <si>
    <t>叶孝思</t>
  </si>
  <si>
    <t>2023-10-23 15:37:18</t>
  </si>
  <si>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amp;#10;办理渠道:	湖北杭州翔羽线上业务代&amp;#10;赔付月份：:2023年10月&amp;#10;返还倍率:单倍&amp;#10;赔付金额：:20&amp;#10;是否已经取消业务:是&amp;#10;是否承诺退费：:是&amp;#10;用户是否需要回复：:否&amp;#10;用户要求：:我方解释不认可，用户强烈要求取消并退费，已承诺退费，并告知用户赠送话费不能抵扣历史欠费、增值业务费和国际费用，不退不转，且抵扣的消费不能算在承诺低消保底消费中，也无法在月结发票中体现。请后台核实尽快处理谢谢</t>
  </si>
  <si>
    <t>ZX202310261153565442</t>
  </si>
  <si>
    <t>071704042513</t>
  </si>
  <si>
    <t>范红玲</t>
  </si>
  <si>
    <t>重保用户参与工信部满意度测评口碑奖励30元。</t>
  </si>
  <si>
    <t>GZ202310222031331074</t>
  </si>
  <si>
    <t>071700348131</t>
  </si>
  <si>
    <t>2023-10-23 16:57:18</t>
  </si>
  <si>
    <t>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夷陵区东城城乡统筹发展试验区郭家湾村东城大道67号国湾星城48栋2单元1楼102</t>
  </si>
  <si>
    <t>GZ202310222026521038</t>
  </si>
  <si>
    <t>071700831022</t>
  </si>
  <si>
    <t>曾黎明</t>
  </si>
  <si>
    <t>2023-10-23 18:29:54</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</si>
  <si>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当阳市玉阳街道办事处东门楼社区广洲路173号左岸春天4栋1单元2层202</t>
  </si>
  <si>
    <t>GZ202310222017250975</t>
  </si>
  <si>
    <t>071700128268</t>
  </si>
  <si>
    <t>李柳</t>
  </si>
  <si>
    <t>2023-10-23 16:57:09</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</si>
  <si>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后台配置异常您所使用宽带后台配置异常,光猫终端能力与签约速率不匹配;&amp;#13;&amp;#10;设备收发光功率是否异常:光猫LAN口能力不匹配,路由器能力不匹配;&amp;#13;&amp;#10;:湖北省宜昌市枝江市南岗路中央山水小区2栋一单元20楼2003户，注册闪，请处理回复&amp;#13;</t>
  </si>
  <si>
    <t>GZ202310221955430819</t>
  </si>
  <si>
    <t>071700106236</t>
  </si>
  <si>
    <t>林旭鳌</t>
  </si>
  <si>
    <t>2023-10-23 15:54:55</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</si>
  <si>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电视不能看，提示IPOE拨号不成功，重启了还是不行，尽快安排师傅上门处理并回复</t>
  </si>
  <si>
    <t>GZ202310221950240767</t>
  </si>
  <si>
    <t>071700334910</t>
  </si>
  <si>
    <t>刘巍</t>
  </si>
  <si>
    <t>2023-10-23 13:03:10</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</si>
  <si>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夷陵区东城城乡统筹发展试验区绿洲社区发展大道117号恒大绿洲6栋1单元7层706户</t>
  </si>
  <si>
    <t>GZ202310221940510674</t>
  </si>
  <si>
    <t>071703436433</t>
  </si>
  <si>
    <t>2023-10-23 14:30:32</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</si>
  <si>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当阳市玉阳街道办事处新民村牟家窑片区牟家窑2巷22号周边</t>
  </si>
  <si>
    <t>TS202310240904582460</t>
  </si>
  <si>
    <t>万绪光</t>
  </si>
  <si>
    <t>2023-10-24 09:55:16</t>
  </si>
  <si>
    <t>查询增值业务:&amp;#10;合约信息查询:&amp;#10;系统未查询到产品信息/非用户咨询的产品&amp;#10;查询优惠产品信息:&amp;#10;:无确认方式&amp;#10;:客户不了解此业务，要求取消或投诉&amp;#10;:不接受&amp;#10;:附属产品&amp;#10;:退订成功&amp;#10;取消成功:要求退费&amp;#10;判断省分:湖北&amp;#10;:小于等于500元&amp;#10;:&amp;#10;&amp;#10;高级模板内容：&amp;#10;是否10016外呼:不记得&amp;#10;电话外呼号码:/&amp;#10;渠道名称:湖北杭州翔羽线上业务代理(宜昌)&amp;#10;反应问题涉及场景:未经同意订购业务&amp;#10;产品名称:AR彩铃酷趣会员5G加油包（湖北）&amp;#10;争议月份:2023年10月&amp;#10;是否承诺退费:是&amp;#10;承诺退费金额:20&amp;#10;是否取消业务（如取消失败，需加上系统报错的提示）:已取消&amp;#10;是否需要回复:否&amp;#10;用户要求:要求退费</t>
  </si>
  <si>
    <t>TS202310251828150448</t>
  </si>
  <si>
    <t>向琴芹</t>
  </si>
  <si>
    <t>2023-10-26 09:56:46</t>
  </si>
  <si>
    <t>判断省分:湖北&amp;#13;&amp;#10;:流量费争议&amp;#13;&amp;#10;:没有短信通知/延迟&amp;#13;&amp;#10;:不认可&amp;#13;&amp;#10;:下一步&amp;#13;&amp;#10;:不符合或不愿意开通&amp;#13;&amp;#10;:未享受&amp;#13;&amp;#10;:下一步&amp;#13;&amp;#10;:单倍小于等于500&amp;#13;&amp;#10;:&amp;#13;&amp;#10;&amp;#13;&amp;#10;高级模板内容：&amp;#13;&amp;#10;投诉问题描述:用户对上网费不认可，要求退费，烦请协助处理，谢谢！&amp;#13;&amp;#10;业务名称:上网费&amp;#13;&amp;#10;争议月份:2023年10月&amp;#13;&amp;#10;争议金额:10&amp;#13;&amp;#10;是否承诺退费:是&amp;#13;&amp;#10;用户要求:用户对上网费不认可，要求退费，烦请协助处理，谢谢！&amp;#13;</t>
  </si>
  <si>
    <t>GZ202310221936100642</t>
  </si>
  <si>
    <t>071703534472</t>
  </si>
  <si>
    <t>付蓉</t>
  </si>
  <si>
    <t>2023-10-23 09:52:06</t>
  </si>
  <si>
    <t>网络不稳定，动不动就没网&amp;#10;装机地址：湖北省宜昌市夷陵区东城城乡统筹发展试验区东城社区东城社区东湖六巷53号1栋周边</t>
  </si>
  <si>
    <t>GZ202310221935260637</t>
  </si>
  <si>
    <t>071703521499</t>
  </si>
  <si>
    <t>2023-10-23 09:52:19</t>
  </si>
  <si>
    <t>网络不稳定，动不动就没网&amp;#10;装机地址：湖北省宜昌市夷陵区小溪塔街道官庄村官庄村一组359号周边</t>
  </si>
  <si>
    <t>BL202310251410322019</t>
  </si>
  <si>
    <t>操莉华</t>
  </si>
  <si>
    <t>2023-10-25 16:58:38</t>
  </si>
  <si>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amp;#10;办理渠道:总部客服一体化运营湖北省宜昌渠道&amp;#10;赔付月份：:2023年10月&amp;#10;返还倍率:单倍&amp;#10;赔付金额：:20&amp;#10;是否已经取消业务:是&amp;#10;是否承诺退费：:是&amp;#10;用户是否需要回复：:否&amp;#10;用户要求：:退费，谢谢</t>
  </si>
  <si>
    <t>ZX202310261120520254</t>
  </si>
  <si>
    <t>071703795241</t>
  </si>
  <si>
    <t>郑金鹏</t>
  </si>
  <si>
    <t>2023-10-26 14:27:14</t>
  </si>
  <si>
    <t>是缓装低消宽带，用户表示不需要此宽带，要求取消此宽带，请处理</t>
  </si>
  <si>
    <t>ZX202310261044152340</t>
  </si>
  <si>
    <t>李天祥</t>
  </si>
  <si>
    <t>2023-10-26 11:20:17</t>
  </si>
  <si>
    <t>判断省分:其他省分&amp;#13;&amp;#10;node_98:&amp;#13;&amp;#10;:积分兑换方式&amp;#13;&amp;#10;推荐APP等途径自助兑换积分:要求我方为其兑换&amp;#13;&amp;#10;再次解释积分需要自助兑换，商品较多可以根据个人喜好进行选择:仍不认可&amp;#13;&amp;#10;判断省分:湖北&amp;#13;&amp;#10;:用户来电要求在线把积分兑换为话费，用户不愿自己操作，请处理&amp;#13;</t>
  </si>
  <si>
    <t>GZ202310221922160521</t>
  </si>
  <si>
    <t>071700397553</t>
  </si>
  <si>
    <t>2023-10-23 13:48:20</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</si>
  <si>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夷陵区东城城乡统筹发展试验区锦湖社区国宾壹号6栋1单元12层1202</t>
  </si>
  <si>
    <t>TS202310232138430464</t>
  </si>
  <si>
    <t>闵耀鑫</t>
  </si>
  <si>
    <t>2023-10-24 10:31:14</t>
  </si>
  <si>
    <t>13997723317命中精准预判服务场景:[65岁以上老人]&amp;#13;&amp;#10;判断省份:湖北&amp;#13;&amp;#10;:移网无法上网&amp;#13;&amp;#10;:手机移动数据&amp;#13;&amp;#10;获取入参:&amp;#13;&amp;#10;获取历史工单:无历史工单&amp;#13;&amp;#10;:下一步&amp;#13;&amp;#10;移网一键诊断结果:1.用户状态是否正常：开通.2.上网功能是否正常：开通.3.流量封顶情况：未封顶.4.近期缴费开机记录情况：无缴费开机.5.2345G终端支持情况：.6.是否开通关闭公网：关闭公网.7.是否存在群障：不存在.8.查询流量是否限速：未限速.9.查询用户终端蜂窝网络状态：5G开启.:诊断无异常/解释不认可&amp;#13;&amp;#10;当月是否清卡重用:无&amp;#13;&amp;#10;:下一步&amp;#13;&amp;#10;node_317:&amp;#13;&amp;#10;:不符合办理条件&amp;#13;&amp;#10;:在湖北&amp;#13;&amp;#10;:能/不清楚&amp;#13;&amp;#10;:能/不清楚&amp;#13;&amp;#10;:网络无异常&amp;#13;&amp;#10;:1、受理流水号：;2、受理号码：13997723317;3、主叫号码：13997723317;4、被叫号码：;5、客户姓名：闵耀鑫;6、客户级别：无级别;7、用户归属地：宜昌市;8、受理员工工号：hubXN23ZH5190;9、手机厂商：;10、投诉渠道：10010客服热线;11、投诉打点范围：0.5千米;12、投诉地址：宜昌市-兴山县:胜隆商都【古夫镇高阳大道25号】未提供详细地址;13、网格ID：64298;14、网格名称：YC_B_64298;15、经度：110.750630;16、纬度：31.345331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23、手机信号强弱：满格;24、用户周边使用情况：不清楚;25、主工单流水号：hub169806810379517569;26、语音业务类型：;27、数据业务类型：无法上网;28、用户是否接受解释：否;29、公告类型：网络信息;30、基站ID：117.111139;31、基站名称：117.111139;32、其它地方是否正常使用：是;33、之前是否可以正常使用：是;</t>
  </si>
  <si>
    <t>GZ202310221915530458</t>
  </si>
  <si>
    <t>07176909597</t>
  </si>
  <si>
    <t>吴波</t>
  </si>
  <si>
    <t>2023-10-23 16:01:00</t>
  </si>
  <si>
    <t>07176909597命中精准预判服务场景:[65岁以上老人]&amp;#13;&amp;#10;判断省分:湖北&amp;#13;&amp;#10;:传入参数&amp;#13;&amp;#10;是否本地本网用户:是&amp;#13;&amp;#10;是否停机:正常&amp;#13;&amp;#10;请到业务通知判断是否群障:否&amp;#13;&amp;#10;::&amp;#13;&amp;#10;无法打接，提示忙音，请尽快处理并回复</t>
  </si>
  <si>
    <t>ZX202310260906571425</t>
  </si>
  <si>
    <t>咨询工单（2021版）&gt;&gt;积分业务&gt;&gt;积分兑换</t>
  </si>
  <si>
    <t>杨灯喜</t>
  </si>
  <si>
    <t>2023-10-26 09:36:48</t>
  </si>
  <si>
    <t>【2022年上工信部测评重保用户】用户来电要求在线将积分兑换称话费，推荐APP和营业厅用户均不认可，要求在线兑换，请协助处理，谢谢</t>
  </si>
  <si>
    <t>GZ202310221904020377</t>
  </si>
  <si>
    <t>071700615710</t>
  </si>
  <si>
    <t>张民兵</t>
  </si>
  <si>
    <t>2023-10-23 09:16:57</t>
  </si>
  <si>
    <t>#2022重保客户##2022重保客户#无法打开网页&amp;#10;装机地址：湖北省宜昌市秭归县茅坪镇陈家冲村三溪路陈家冲小区王家湾49号周边</t>
  </si>
  <si>
    <t>TS202310232123210293</t>
  </si>
  <si>
    <t>杨兴春</t>
  </si>
  <si>
    <t>2023-10-24 11:04:21</t>
  </si>
  <si>
    <t>判断省分:湖北&amp;#13;&amp;#10;:移网电话营销费用争议（套餐资费/融合宽带/副卡功能费类除外）&amp;#13;&amp;#10;:不认可&amp;#13;&amp;#10;:小于等于500元，且仅限单倍、月份不超过12个月&amp;#13;&amp;#10;:&amp;#13;&amp;#10;&amp;#13;&amp;#10;高级模板内容：&amp;#13;&amp;#10;投诉问题描述:不知情订购。&amp;#13;&amp;#10;是否10016外呼:是&amp;#13;&amp;#10;反应问题涉及场景:未经同意订购业务&amp;#13;&amp;#10;业务名称:湖北杭州翔羽线上业务代理(宜昌)&amp;#13;&amp;#10;争议金额:20&amp;#13;&amp;#10;开通时间:2023-10-22&amp;#13;&amp;#10;用户要求:要求退费。&amp;#13;</t>
  </si>
  <si>
    <t>TS202310232123080291</t>
  </si>
  <si>
    <t>石从旺</t>
  </si>
  <si>
    <t>2023-10-24 10:34:14</t>
  </si>
  <si>
    <t>判断省分:湖北&amp;#13;&amp;#10;:湖北省内手机不能接&amp;#13;&amp;#10;获取入参:&amp;#13;&amp;#10;判断是否开通骚扰拦截:获取历史工单:没有历史工单&amp;#13;&amp;#10;:下一步&amp;#13;&amp;#10;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amp;#13;&amp;#10;:否&amp;#13;&amp;#10;:不认可&amp;#13;&amp;#10;:下一步&amp;#13;&amp;#10;node_94:&amp;#13;&amp;#10;:不符合办理条件&amp;#13;&amp;#10;:所有位置&amp;#13;&amp;#10;:用户称号码1554933844813098400200​，用户总是接不到这些号码电话，意向解释不通，请协助&amp;#13;</t>
  </si>
  <si>
    <t>TS202310241608052349</t>
  </si>
  <si>
    <t>陈修容</t>
  </si>
  <si>
    <t>2023-10-25 09:29:17</t>
  </si>
  <si>
    <t>判断省分:湖北&amp;#13;&amp;#10;:流量费争议&amp;#13;&amp;#10;:没有短信通知/延迟&amp;#13;&amp;#10;:不认可&amp;#13;&amp;#10;:下一步&amp;#13;&amp;#10;:不符合或不愿意开通&amp;#13;&amp;#10;:未享受&amp;#13;&amp;#10;:下一步&amp;#13;&amp;#10;:单倍小于等于500&amp;#13;&amp;#10;:&amp;#13;&amp;#10;&amp;#13;&amp;#10;高级模板内容：&amp;#13;&amp;#10;投诉问题描述:用户来电称无短信提醒，造成流量超出&amp;#13;&amp;#10;业务名称:上网流量费&amp;#13;&amp;#10;争议月份:2023年10月&amp;#13;&amp;#10;争议金额:10&amp;#13;&amp;#10;是否承诺退费:是&amp;#13;&amp;#10;用户要求:用户来电要求退还超出流量费用。&amp;#13;</t>
  </si>
  <si>
    <t>GZ202310221850130287</t>
  </si>
  <si>
    <t>071700305887</t>
  </si>
  <si>
    <t>章军</t>
  </si>
  <si>
    <t>2023-10-23 13:14:16</t>
  </si>
  <si>
    <t>#2022重保客户#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湖北省宜昌市夷陵区东城城乡统筹发展试验区东城居委会片区东湖八巷35号，光猫红灯，处理回复</t>
  </si>
  <si>
    <t>ZX202310260854441358</t>
  </si>
  <si>
    <t>许文双</t>
  </si>
  <si>
    <t>2023-10-26 09:38:15</t>
  </si>
  <si>
    <t>【2022年上工信部测评重保用户】【2022年上工信部测评重保用户】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无法发送&amp;#13;&amp;#10;:等待下发&amp;#13;&amp;#10;:&amp;#13;&amp;#10;用户来电称自己收到短信告知自己短信使用过多，但是在线诊断并未进入黑名单，黑名单查询系统无法访问，要求上报核实处理，加急</t>
  </si>
  <si>
    <t>BL202310250939580969</t>
  </si>
  <si>
    <t>向正元</t>
  </si>
  <si>
    <t>2023-10-25 15:32:34</t>
  </si>
  <si>
    <r>
      <t/>
    </r>
    <r>
      <rPr>
        <sz val="11"/>
        <color theme="1"/>
        <rFont val="宋体"/>
        <family val="2"/>
      </rPr>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增值业务费_增值业务-AR视频彩铃酷趣会员15元包月_增值业务-AR视频彩铃酷趣会员15元包月</t>
    </r>
    <r>
      <rPr>
        <sz val="11"/>
        <color theme="1"/>
        <rFont val="Arial"/>
        <family val="2"/>
      </rPr>
      <t xml:space="preserve">	</t>
    </r>
    <r>
      <rPr>
        <sz val="11"/>
        <color theme="1"/>
        <rFont val="宋体"/>
        <family val="2"/>
      </rPr>
      <t>腾讯游戏畅玩包（前向）增值业务费_增值业务-手机彩铃沃音乐精选10元包月_增值业务-手机彩铃沃音乐精选10元包月增值业务费_增值业务-联通助理-畅爽版（在线渠道）_增值业务-联通助理-畅爽版（在线渠道）</t>
    </r>
    <r>
      <rPr>
        <sz val="11"/>
        <color theme="1"/>
        <rFont val="Arial"/>
        <family val="2"/>
      </rPr>
      <t xml:space="preserve">	</t>
    </r>
    <r>
      <rPr>
        <sz val="11"/>
        <color theme="1"/>
        <rFont val="宋体"/>
        <family val="2"/>
      </rPr>
      <t>视频彩铃心悦会员包月15元增值业务费_增值业务-沃阅读知涯升学20元特价包_增值业务-沃阅读知涯升学20元特价包增值业务费_增值业务-腾讯视频10G流量加会员月包_增值业务-腾讯视频10G流量加会员月包&amp;#10;办理渠道:无&amp;#10;赔付月份：:2023年9月、2023年10月&amp;#10;返还倍率:单倍&amp;#10;赔付金额：:153&amp;#10;是否已经取消业务:否&amp;#10;是否承诺退费：:是&amp;#10;用户是否需要回复：:否&amp;#10;用户要求：:退费并取消</t>
    </r>
  </si>
  <si>
    <t>GZ202310221824310121</t>
  </si>
  <si>
    <t>071700157816</t>
  </si>
  <si>
    <t>贺圣明</t>
  </si>
  <si>
    <t>2023-10-23 17:16:41</t>
  </si>
  <si>
    <t>用户开启一键诊断：接口调用超时&amp;#10;宽带报障-网页打不开&amp;#10;&amp;#10;装机地址：湖北省宜昌市枝江市马家店镇拽车社区拽车三组1号周边</t>
  </si>
  <si>
    <t>BL202310261508040870</t>
  </si>
  <si>
    <t>徐敏</t>
  </si>
  <si>
    <t>2023-10-26 15:18:28</t>
  </si>
  <si>
    <t>[65岁以上老人]判断省分:湖北&amp;#13;&amp;#10;:有意向资费&amp;#13;&amp;#10;:全国流量王8元套餐&amp;#13;&amp;#10;:&amp;#13;&amp;#10;&amp;#13;&amp;#10;高级模板内容：&amp;#13;&amp;#10;用户诉求:降套&amp;#13;&amp;#10;当前套餐名称:地王卡&amp;#13;&amp;#10;新套餐名称（转入套餐名称）:全国流量王8元套餐&amp;#13;&amp;#10;是合约期内（含靓号）:否&amp;#13;&amp;#10;备注:用户要求改成8元套餐，请后台核实联系处理&amp;#13;</t>
  </si>
  <si>
    <t>GZ202310221816300066</t>
  </si>
  <si>
    <t>071700847261</t>
  </si>
  <si>
    <t>陶方俊</t>
  </si>
  <si>
    <t>2023-10-23 13:23:42</t>
  </si>
  <si>
    <t>#2022重保客户#071700847261命中精准预判服务场景:[65岁以上老人]&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iptv无法使用，要求安排师傅上门维修，尽快处理并回复&amp;#13;&amp;#10;&amp;#13;</t>
  </si>
  <si>
    <t>BL202310231617451257</t>
  </si>
  <si>
    <t>李天元</t>
  </si>
  <si>
    <t>2023-10-23 17:09:18</t>
  </si>
  <si>
    <t>[65岁以上老人]判断省分:湖北&amp;#13;&amp;#10;:有意向资费&amp;#13;&amp;#10;:全国流量王8元套餐&amp;#13;&amp;#10;:&amp;#13;&amp;#10;&amp;#13;&amp;#10;高级模板内容：&amp;#13;&amp;#10;用户诉求:用户来电反映要求变更8元套餐，建议去营业厅咨询办理，用户表示去不了，要求线上变更。&amp;#13;&amp;#10;当前套餐名称:常青卡29元&amp;#13;&amp;#10;新套餐名称（转入套餐名称）:全国流量王8元套餐&amp;#13;&amp;#10;是合约期内（含靓号）:否&amp;#13;&amp;#10;备注:回电回复：13117279973&amp;#13;</t>
  </si>
  <si>
    <t>TS202310232012001984</t>
  </si>
  <si>
    <t>刘冲</t>
  </si>
  <si>
    <t>2023-10-24 15:34:29</t>
  </si>
  <si>
    <t>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手机上网流量费_54元，用户要求退费。&amp;#13;&amp;#10;争议月份:2023年10月&amp;#13;&amp;#10;争议金额/流量:54&amp;#13;&amp;#10;用户要求:退费&amp;#13;&amp;#10;备注:退费&amp;#13;</t>
  </si>
  <si>
    <t>TS202310241508360825</t>
  </si>
  <si>
    <t>2023-10-24 16:57:46</t>
  </si>
  <si>
    <t>判断省分:湖北&amp;#13;&amp;#10;:流量费争议&amp;#13;&amp;#10;:没有短信通知/延迟&amp;#13;&amp;#10;:不认可&amp;#13;&amp;#10;:下一步&amp;#13;&amp;#10;:不符合或不愿意开通&amp;#13;&amp;#10;:未享受&amp;#13;&amp;#10;:下一步&amp;#13;&amp;#10;:单倍小于等于500&amp;#13;&amp;#10;:&amp;#13;&amp;#10;&amp;#13;&amp;#10;高级模板内容：&amp;#13;&amp;#10;投诉问题描述:用户来电对10月产生了15元上网流量费不认可，已解释告知10.16已下发短信提醒，用户不认可，&amp;#13;&amp;#10;业务名称:/&amp;#13;&amp;#10;争议月份:2023年10月&amp;#13;&amp;#10;争议金额:15&amp;#13;&amp;#10;是否承诺退费:是&amp;#13;&amp;#10;用户要求:要求退费，请协助，谢谢&amp;#13;</t>
  </si>
  <si>
    <t>BL202310232108261626</t>
  </si>
  <si>
    <t>龚新民</t>
  </si>
  <si>
    <t>2023-10-24 14:14:34</t>
  </si>
  <si>
    <t>[65岁以上老人]判断省分:湖北&amp;#13;&amp;#10;:有意向资费&amp;#13;&amp;#10;:全国流量王8元套餐&amp;#13;&amp;#10;:&amp;#13;&amp;#10;&amp;#13;&amp;#10;高级模板内容：&amp;#13;&amp;#10;用户诉求:用户来电要求降低套餐挽留无效请协助处理用户不愿去营业厅&amp;#13;&amp;#10;当前套餐名称:腾讯大王卡&amp;#13;&amp;#10;新套餐名称（转入套餐名称）:8元全国流量王套餐&amp;#13;&amp;#10;是合约期内（含靓号）:否&amp;#13;</t>
  </si>
  <si>
    <t>BL202310230816470588</t>
  </si>
  <si>
    <t>周光淑</t>
  </si>
  <si>
    <t>2023-10-23 09:10:29</t>
  </si>
  <si>
    <t>[65岁以上老人]判断省分:湖北&amp;#13;&amp;#10;:有意向资费&amp;#13;&amp;#10;:全国流量王8元套餐&amp;#13;&amp;#10;:&amp;#13;&amp;#10;&amp;#13;&amp;#10;高级模板内容：&amp;#13;&amp;#10;用户诉求:用户要求更改套餐&amp;#13;&amp;#10;当前套餐名称:畅越冰激凌5G套餐59元&amp;#13;&amp;#10;新套餐名称（转入套餐名称）:福多多39元（湖北&amp;#13;&amp;#10;是合约期内（含靓号）:否&amp;#13;&amp;#10;备注:用户要求更换套餐，显示有互斥产品&amp;#13;&amp;#10;用户要求取消联通助理-智能应答5元（首月免费）&amp;#13;</t>
  </si>
  <si>
    <t>GZ202310221749102350</t>
  </si>
  <si>
    <t>071700815831</t>
  </si>
  <si>
    <t>李蘋</t>
  </si>
  <si>
    <t>2023-10-23 14:53:24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</si>
  <si>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无异常;&amp;#13;&amp;#10;设备收发光功率是否异常:无异常;&amp;#13;&amp;#10;:用户表示刷新重启还是不能上网，要求安排师傅上门维修，尽快处理并回复&amp;#13;&amp;#10;&amp;#13;</t>
  </si>
  <si>
    <t>TS202310251641490316</t>
  </si>
  <si>
    <t>叶岳华</t>
  </si>
  <si>
    <t>2023-10-26 09:45:35</t>
  </si>
  <si>
    <t>判断省分:湖北&amp;#13;&amp;#10;:流量费争议&amp;#13;&amp;#10;:没有短信通知/延迟&amp;#13;&amp;#10;:不认可&amp;#13;&amp;#10;:下一步&amp;#13;&amp;#10;:不符合或不愿意开通&amp;#13;&amp;#10;:未享受&amp;#13;&amp;#10;:下一步&amp;#13;&amp;#10;:单倍小于等于500&amp;#13;&amp;#10;:&amp;#13;&amp;#10;&amp;#13;&amp;#10;高级模板内容：&amp;#13;&amp;#10;投诉问题描述:用户来电对超出流量费不认可，用户要求退费。&amp;#13;&amp;#10;业务名称:流量费&amp;#13;&amp;#10;争议月份:2023年10月&amp;#13;&amp;#10;争议金额:105&amp;#13;&amp;#10;是否承诺退费:是&amp;#13;&amp;#10;用户要求:用户来电对超出流量费不认可，用户要求退费。&amp;#13;</t>
  </si>
  <si>
    <t>ZX202310251738092353</t>
  </si>
  <si>
    <t>王飞</t>
  </si>
  <si>
    <t>2023-10-26 10:25:32</t>
  </si>
  <si>
    <t>:下一步&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用户来电反映在中国联通APP上二次实人认证失败了，要求协助通过&amp;#13;&amp;#10;用户状态为::局方半停&amp;#13;&amp;#10;停机原因:断卡2.0-湖北45天及以上睡眠卡风险用户打标（第十一批政企渠道）&amp;#13;&amp;#10;前台是否按流程解释:是&amp;#13;&amp;#10;用户要求:要求复机&amp;#13;&amp;#10;第二联系电话:15572727046&amp;#13;</t>
  </si>
  <si>
    <t>TS202310251400360965</t>
  </si>
  <si>
    <t>唐太兵</t>
  </si>
  <si>
    <t>2023-10-25 16:01:12</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</si>
  <si>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10月流量费争议，不愿开通橡皮檫，提及投诉&amp;#13;&amp;#10;业务名称:10月流量费争议&amp;#13;&amp;#10;争议月份:2023年10月&amp;#13;&amp;#10;争议金额:100&amp;#13;&amp;#10;是否承诺退费:是&amp;#13;&amp;#10;用户要求:退费&amp;#13;</t>
  </si>
  <si>
    <t>TS202310231935371524</t>
  </si>
  <si>
    <t>朱相林</t>
  </si>
  <si>
    <t>2023-10-24 10:11:50</t>
  </si>
  <si>
    <t>[65岁以上老人]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副卡还不能共享主卡的资源，超出了40元的流量费表示不满&amp;#13;&amp;#10;业务名称:超出了40元流量费&amp;#13;&amp;#10;争议月份:2023年10月&amp;#13;&amp;#10;争议金额:40&amp;#13;&amp;#10;是否承诺退费:是&amp;#13;&amp;#10;用户要求:要求退还40元费用&amp;#13;</t>
  </si>
  <si>
    <t>ZX202310201654100737</t>
  </si>
  <si>
    <t>咨询工单（2021版）&gt;&gt;移网/融合套餐资费&gt;&gt;4G融合套餐</t>
  </si>
  <si>
    <t>2023-10-25 14:11:50</t>
  </si>
  <si>
    <t>15549303905命中精准预判服务场景:[65岁以上老人]&amp;#13;&amp;#10;用户要求查询该套餐包含了多少流量，前台通过知识库连接没有查询到该套餐具体包含了多少流量，请核实处理</t>
  </si>
  <si>
    <t>1、录音情况：15549303905用户于2023-10-20 13:26:03时间来电询问套餐资费情况,坐席正常告知是0元月租全家福4g套餐它的流量是限速没有限制98元1月的，用户询问是否包宽带，坐席告知是包含的并告知有一个炫彩通信助理包扣10元，用户要求取消，坐席询问验证码取消成功，用户要求关闭点击开通的等业务，坐席告知没有办理但是可以屏蔽10016等渠道，用户询问套餐流量情况，坐席告知是一个限速不限量的，用户询问使用多少限速，坐席告知系统没有查询到多少限速可后期回电告知，用户称不用回电，要求把屏蔽电话屏蔽掉就可以，坐席表示会登记屏蔽，用户认可，坐席邀评挂机 2、存在问题：坐席受理有责（CBSS中查询套餐为按0.27元/MB计费达到10元后，自动按10元100MB计费，坐席解释为限速不限量套餐，错误解释，故受理有责）3、 2023-10-24 15:00:27回访15607199791号码向客户致歉，告知坐席已经被考核扣罚绩效，并按业务考核培训，再次向客户致歉，客户坚持要求坐席本人回电致歉，告知为客户协调，于2023-10-24 16:16:09时间，由28653号坐席按照用户需求回电15607199791号码向用户致歉解释，用户认可，完结</t>
  </si>
  <si>
    <t>BL202310241206182286</t>
  </si>
  <si>
    <t>陈沛楚</t>
  </si>
  <si>
    <t>2023-10-24 14:17:12</t>
  </si>
  <si>
    <t>[65岁以上老人]判断省分:湖北&amp;#13;&amp;#10;:有意向资费&amp;#13;&amp;#10;:全国流量王8元套餐&amp;#13;&amp;#10;:&amp;#13;&amp;#10;&amp;#13;&amp;#10;高级模板内容：&amp;#13;&amp;#10;用户诉求:用户要求将套餐改为全国流量王8元套餐&amp;#13;&amp;#10;当前套餐名称:腾讯大王卡&amp;#13;&amp;#10;新套餐名称（转入套餐名称）:全国流量王8元套餐&amp;#13;&amp;#10;是合约期内（含靓号）:否&amp;#13;&amp;#10;备注:用户要求在下午五点半之后与其联系&amp;#13;</t>
  </si>
  <si>
    <t>BL202310232015431329</t>
  </si>
  <si>
    <t>邓新华</t>
  </si>
  <si>
    <t>2023-10-24 11:06:44</t>
  </si>
  <si>
    <t>[65岁以上老人]判断省分:湖北&amp;#13;&amp;#10;:增值业务费用争议（含炫彩通信助理包云盘版等组合类增值业务）&amp;#13;&amp;#10;:移网&amp;#13;&amp;#10;:在补救范围内&amp;#13;&amp;#10;:不认可&amp;#13;&amp;#10;:小于等于500元，且仅限单倍、月份不超过12个月&amp;#13;&amp;#10;:&amp;#13;&amp;#10;&amp;#13;&amp;#10;高级模板内容：&amp;#13;&amp;#10;赔付类型：:增值业务争议&amp;#13;&amp;#10;CBSS账单扣费名称：:AR彩铃酷趣会员5G加油包（湖北）&amp;#13;&amp;#10;SP产品ID/元素ID：:无&amp;#13;&amp;#10;办理渠道:	湖北杭州翔羽线上业务代理(宜昌)&amp;#13;&amp;#10;赔付月份：:2023年10月、2023年9月、2023年8月&amp;#13;&amp;#10;返还倍率:单倍&amp;#13;&amp;#10;赔付金额：:60&amp;#13;&amp;#10;是否已经取消业务:否&amp;#13;&amp;#10;是否承诺退费：:是&amp;#13;&amp;#10;用户是否需要回复：:是&amp;#13;&amp;#10;用户要求：:已承诺退费，用户满意，请协助取消，用户无法接收验证码&amp;#13;</t>
  </si>
  <si>
    <t>TS202310231851180876</t>
  </si>
  <si>
    <t>李林森</t>
  </si>
  <si>
    <t>2023-10-24 14:10:31</t>
  </si>
  <si>
    <t>&gt;业务码&gt;15549381978；&gt;号码归属地&gt;宜昌；&gt;产品名称&gt;奇趣彩铃15元包月；&gt;产品代码&gt;49007867；&gt;产品编码&gt;4900786700；&gt;订购时间&gt;2023-10-2219:24:49；&gt;核查情况&gt;平台故障；&gt;不规范定制分类&gt;平台故障，无法判责；&gt;退费金额&gt;15元；&gt;退费时间&gt;2023-10-24；&gt;投诉内容&gt;判断省分:湖北&amp;#10;:移网电话营销费用争议（套餐资费/融合宽带/副卡功能费类除外）&amp;#10;:不认可&amp;#10;:小于等于500元，且仅限单倍、月份不超过12个月&amp;#10;:&amp;#10;&amp;#10;高级模板内容：&amp;#10;投诉问题描述:用户来电反映对	奇趣彩铃15元包月不认可&amp;#10;是否10016外呼:不记得&amp;#10;电话外呼号码:无&amp;#10;办理渠道:未查看到&amp;#10;反应问题涉及场景:未经同意订购业务&amp;#10;业务名称:奇趣彩铃15元包月&amp;#10;争议金额:15&amp;#10;开通时间:2023-10-23&amp;#10;用户要求:退费</t>
  </si>
  <si>
    <t>GZ202310221710492084</t>
  </si>
  <si>
    <t>071700498302</t>
  </si>
  <si>
    <t>张万清</t>
  </si>
  <si>
    <t>2023-10-23 09:41:43</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</si>
  <si>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无法登陆&amp;#10;&amp;#10;装机地址：湖北省宜昌市五峰土家族自治县五峰镇正街居委会五峰城西营服中心4G-CPE项目无资源地址</t>
  </si>
  <si>
    <t>ZX202310221538572335</t>
  </si>
  <si>
    <t>071700905210</t>
  </si>
  <si>
    <t>杨先亮</t>
  </si>
  <si>
    <t>2023-10-23 10:47:51</t>
  </si>
  <si>
    <t>【2022年上工信部测评重保用户】判断省分:湖北&amp;#13;&amp;#10;:被动办理宽带&amp;#13;&amp;#10;:不需要&amp;#13;&amp;#10;:&amp;#13;&amp;#10;&amp;#13;&amp;#10;高级模板内容：&amp;#13;&amp;#10;问题描述:客户来电对开通的宽带业务不认可，称自己吗没有办理，已正常解释，客户不认可&amp;#13;&amp;#10;第二联系方式:13886660417&amp;#13;&amp;#10;销户原因:不需要&amp;#13;&amp;#10;用户要求:要求取消处理，请加急，谢谢提及工信部投诉&amp;#13;</t>
  </si>
  <si>
    <t>Q22：远安新时空手机大世界合作厅(自建他营)，宽带AA，虚拟宽带，查询用户副卡风险关停，我司无法注销宽带，建议用户前往营业厅二次实人认证复机后联系我部客服07176921001注销，用户知晓，满意</t>
  </si>
  <si>
    <t>TS202310231810070202</t>
  </si>
  <si>
    <t>刘芷悦</t>
  </si>
  <si>
    <t>2023-10-24 10:32:33</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</si>
  <si>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漏话提醒&amp;#10;不能直接退订漏话提醒</t>
  </si>
  <si>
    <t>TS202310241950021751</t>
  </si>
  <si>
    <t>刘金波</t>
  </si>
  <si>
    <t>2023-10-25 10:07:26</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</si>
  <si>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超出流量不认可&amp;#13;&amp;#10;业务名称:流量&amp;#13;&amp;#10;争议月份:2023年10月&amp;#13;&amp;#10;争议金额:54&amp;#13;&amp;#10;是否承诺退费:是&amp;#13;&amp;#10;用户要求:要求退费&amp;#13;</t>
  </si>
  <si>
    <t>BL202310251108412276</t>
  </si>
  <si>
    <t>王祖华</t>
  </si>
  <si>
    <t>2023-10-25 15:31:06</t>
  </si>
  <si>
    <t>[65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	哔哩哔哩15G流量加会员月包，云加速5G畅玩加油包(湖北)&amp;#10;SP产品ID/元素ID：:8000672300，2100242200&amp;#10;办理渠道:	湖北杭州翔羽线上业务代理(宜昌)&amp;#10;赔付月份：:2023年9月、2023年10月&amp;#10;返还倍率:单倍&amp;#10;赔付金额：:90&amp;#10;是否已经取消业务:是&amp;#10;是否承诺退费：:是&amp;#10;用户是否需要回复：:否&amp;#10;用户要求：:退费</t>
  </si>
  <si>
    <t>ZX202310231707250944</t>
  </si>
  <si>
    <t>071703786563</t>
  </si>
  <si>
    <t>邹庆军</t>
  </si>
  <si>
    <t>2023-10-24 09:57:17</t>
  </si>
  <si>
    <t>【2022年上工信部测评重保用户】判断省分:湖北&amp;#13;&amp;#10;:被动办理宽带&amp;#13;&amp;#10;:不需要&amp;#13;&amp;#10;:&amp;#13;&amp;#10;&amp;#13;&amp;#10;高级模板内容：&amp;#13;&amp;#10;问题描述:用户对宽带不认可，表示自己没有安装，要求核实办理情况后取消且要求继续办理享受赠费66元的活动，请处理&amp;#13;&amp;#10;第二联系方式:15571738788&amp;#13;&amp;#10;销户原因:自己没有办理&amp;#13;&amp;#10;用户要求:尽快&amp;#13;</t>
  </si>
  <si>
    <t>Q23：宜都陆城清江路自营厅二店，宽带AA，虚拟宽带，挽留失败，客服部已取消，次月出账后核算3-10月低消补收费用，次月8日前退费到账，此费用无法抵扣往月欠费及打印发票，另99元档冰激凌个人套餐直降1584活动（24个月）已下架，暂无法办理，已解释，用户知晓</t>
  </si>
  <si>
    <t>TS202310241620340185</t>
  </si>
  <si>
    <t>彭沙念</t>
  </si>
  <si>
    <t>2023-10-25 10:28:17</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</si>
  <si>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超套流量计费争议，首次反映已承诺退费请处理&amp;#13;&amp;#10;业务名称:超套流量计费争议&amp;#13;&amp;#10;争议月份:2023年9月&amp;#13;&amp;#10;争议金额:15&amp;#13;&amp;#10;是否承诺退费:是&amp;#13;&amp;#10;用户要求:退费&amp;#13;</t>
  </si>
  <si>
    <t>GZ202310221631181798</t>
  </si>
  <si>
    <t>071700049890</t>
  </si>
  <si>
    <t>朱淑珍</t>
  </si>
  <si>
    <t>2023-10-23 18:44:04</t>
  </si>
  <si>
    <t>#2022重保客户##2022重保客户#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宽带频繁掉线&amp;#10;&amp;#10;装机地址：湖北省宜昌市西陵区唐家湾路和塘悦舍小区5栋1单元12层1204</t>
  </si>
  <si>
    <t>GZ202310221630241788</t>
  </si>
  <si>
    <t>07176921714</t>
  </si>
  <si>
    <t>水利部移民管理咨询中心</t>
  </si>
  <si>
    <t>2023-10-23 13:57:54</t>
  </si>
  <si>
    <t>判断省分:湖北&amp;#13;&amp;#10;:传入参数&amp;#13;&amp;#10;是否本地本网用户:是&amp;#13;&amp;#10;是否停机:正常&amp;#13;&amp;#10;请到业务通知判断是否群障:否&amp;#13;&amp;#10;::用户表示固话无法使用，要求上门处理。&amp;#13;</t>
  </si>
  <si>
    <t>TS202310231043112370</t>
  </si>
  <si>
    <t>孙云</t>
  </si>
  <si>
    <t>2023-10-23 14:30:35</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</si>
  <si>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对于本月产生的流量费不认可&amp;#13;&amp;#10;业务名称:上网费_手机上网流量费_无线接入-上网流量费-国内（本地使用）&amp;#13;&amp;#10;争议月份:2023年10月&amp;#13;&amp;#10;争议金额:21.9&amp;#13;&amp;#10;是否承诺退费:是&amp;#13;&amp;#10;用户要求:退费&amp;#13;</t>
  </si>
  <si>
    <t>TS202310231640060657</t>
  </si>
  <si>
    <t>冯月林</t>
  </si>
  <si>
    <t>2023-10-24 16:26:10</t>
  </si>
  <si>
    <t>主办单位：湖北&amp;#10;客户类别：星级客户&amp;#10;10010是否打通：否&amp;#10;是否二次致电10015：是&amp;#10;是否联系：否&amp;#10;升级倾向：&amp;#10;号码归属省：湖北&amp;#10;SVIP等级：&amp;#10;1.问题类型:;&amp;#10;2.投诉类型:携号转网;&amp;#10;3.营业厅地址:;&amp;#10;4.位置信息:;&amp;#10;5.位置发生地:;&amp;#10;6.投诉内容:没有经过允许套餐升到239元，不知情办理了5G冰激凌套餐享24个月8折优惠，要求马上给我降低套餐，中断这个活动。&amp;#10;7.携转原因:信号质量差;需绑定副卡至其他运营商&amp;#10;8.无法携转原因:业务限制</t>
  </si>
  <si>
    <t>BL202310251030321683</t>
  </si>
  <si>
    <t>2023-10-25 15:35:54</t>
  </si>
  <si>
    <t>[65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手机彩铃沃音乐精选10元包月/哔哩哔哩15G流量加会员月包25元/增值业务-云加速（专业版）15元/沃阅读知涯升学20元特价包/20元5GBAR彩铃酷趣会员5G加油包(湖北)&amp;#10;办理渠道:湖北杭州翔羽线上业务代理(宜昌)&amp;#10;赔付月份：:2023年9月、2023年10月&amp;#10;返还倍率:单倍&amp;#10;赔付金额：:135&amp;#10;是否已经取消业务:是&amp;#10;是否承诺退费：:是&amp;#10;用户是否需要回复：:否&amp;#10;用户要求：:请后台协助云加速（专业版）要求取消，已承诺退费</t>
  </si>
  <si>
    <t>ZX202310241617591500</t>
  </si>
  <si>
    <t>071704225819</t>
  </si>
  <si>
    <t>杨玉婷</t>
  </si>
  <si>
    <t>2023-10-25 10:23:13</t>
  </si>
  <si>
    <t>用户表示被动开通宽带业务，自己从未办理过，去营业厅也不给自己办理注销，强烈要求线上办理，尽快注销该宽带业务，并回复结果</t>
  </si>
  <si>
    <t>Q23：远安城区自有营业厅，虚拟宽带AA。经核查属营业厅23.7月办理开通，现已为用户注销宽带，满意。</t>
  </si>
  <si>
    <t>BL202310221751311294</t>
  </si>
  <si>
    <t>吕仁福</t>
  </si>
  <si>
    <t>2023-10-23 14:18:24</t>
  </si>
  <si>
    <t>[65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沃阅读知涯升学20元特价包芒果TV10G流量加月会员合约包云加速5G畅玩加油包(湖北)&amp;#10;办理渠道:湖北杭州翔羽线上业务代理(宜昌)&amp;#10;赔付月份：:2023年9月、2023年10月&amp;#10;返还倍率:单倍&amp;#10;赔付金额：:99.01&amp;#10;是否已经取消业务:是&amp;#10;是否承诺退费：:是&amp;#10;用户是否需要回复：:否&amp;#10;用户要求：:用户要求尽快为其返还该笔费用，用户会在名字这个时间来电查询。</t>
  </si>
  <si>
    <t>BL202310241308350502</t>
  </si>
  <si>
    <t>刘成明</t>
  </si>
  <si>
    <t>2023-10-24 16:38:49</t>
  </si>
  <si>
    <t>[65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湖北)&amp;#10;SP产品ID/元素ID：:91295249&amp;#10;办理渠道:湖北杭州翔羽线上业务代理（宜昌）&amp;#10;赔付月份：:2023年10月&amp;#10;返还倍率:单倍&amp;#10;赔付金额：:20&amp;#10;是否已经取消业务:是&amp;#10;是否承诺退费：:是&amp;#10;用户是否需要回复：:否&amp;#10;用户要求：:用户要求退费</t>
  </si>
  <si>
    <t>ZX202310241306232299</t>
  </si>
  <si>
    <t>071701035237</t>
  </si>
  <si>
    <t>陈宝山</t>
  </si>
  <si>
    <t>2023-10-25 14:13:21</t>
  </si>
  <si>
    <t>判断省分:湖北&amp;#13;&amp;#10;:被动办理宽带&amp;#13;&amp;#10;:不需要&amp;#13;&amp;#10;:&amp;#13;&amp;#10;&amp;#13;&amp;#10;高级模板内容：&amp;#13;&amp;#10;问题描述:要求取消宽带，&amp;#13;&amp;#10;第二联系方式:16608601873&amp;#13;&amp;#10;销户原因:被动开通&amp;#13;&amp;#10;用户要求:被动开通，要求取消要求查询开通原因，请核实，谢谢&amp;#13;</t>
  </si>
  <si>
    <t>电话营销-开通争议：拓见，低消89元宽带300M主产品AA。用户反映被动开通虚拟宽带，核实为电话营销联系用户办理，已未用户取消，多次联系用户未接，已短信告知，有疑问可致电我部07176921001为其处理</t>
  </si>
  <si>
    <t>TS202310231652100949</t>
  </si>
  <si>
    <t>2023-10-24 09:33:11</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</si>
  <si>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手机上网流量费争议&amp;#13;&amp;#10;业务名称:手机上网流量费&amp;#13;&amp;#10;争议月份:2023年10月&amp;#13;&amp;#10;争议金额:3&amp;#13;&amp;#10;是否承诺退费:是&amp;#13;&amp;#10;用户要求:退费。&amp;#13;</t>
  </si>
  <si>
    <t>ZX202310241334262480</t>
  </si>
  <si>
    <t>071701035289</t>
  </si>
  <si>
    <t>覃章辉</t>
  </si>
  <si>
    <t>2023-10-25 14:23:09</t>
  </si>
  <si>
    <t>用户反映不知情办理宽带，要求取消，人在外地，挽留失败，请处理</t>
  </si>
  <si>
    <t>电话营销-开通争议：宜昌融诚通信服务有限责任公司，低消送宽带AA。2021-10-17 11:49:30电话营销方式办理低消送宽带，挽留失败，客服部已取消虚拟宽带，用户满意</t>
  </si>
  <si>
    <t>TS202310261359580133</t>
  </si>
  <si>
    <t>陈聪奇</t>
  </si>
  <si>
    <t>2023-10-26 16:40:48</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</si>
  <si>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反馈手机流量未使用产生自费&amp;#13;&amp;#10;业务名称:上网费_手机上网流量费_无线接入-上网流量费-国内（省际使用）4&amp;#13;&amp;#10;争议月份:2023年10月&amp;#13;&amp;#10;争议金额:45&amp;#13;&amp;#10;是否承诺退费:是&amp;#13;&amp;#10;用户要求:退费&amp;#13;</t>
  </si>
  <si>
    <t>ZX202310251558021431</t>
  </si>
  <si>
    <t>071701061674</t>
  </si>
  <si>
    <t>聂涛</t>
  </si>
  <si>
    <t>2023-10-26 11:18:27</t>
  </si>
  <si>
    <t>判断省分:湖北&amp;#13;&amp;#10;:被动办理宽带&amp;#13;&amp;#10;:不需要&amp;#13;&amp;#10;:&amp;#13;&amp;#10;&amp;#13;&amp;#10;高级模板内容：&amp;#13;&amp;#10;问题描述:用户来电反馈自己未办理过宽带，告知现在可以安装且宽带费用现在是没有收取的用户表示不需要要求销户&amp;#13;&amp;#10;第二联系方式:17683701682&amp;#13;&amp;#10;销户原因:不是自己办理的不需要&amp;#13;&amp;#10;用户要求:销户&amp;#13;</t>
  </si>
  <si>
    <t>电话营销-开通争议：宜昌融诚通信服务有限责任公司，低消送宽带AA。经核实，21年12月通过电话营销方式推荐用户办理，免宽带月费，录入虚拟地址未实际安装。现用户表示无需使用，已取消，满意。</t>
  </si>
  <si>
    <t>ZX202310260827031248</t>
  </si>
  <si>
    <t>咨询工单（2021版）&gt;&gt;表扬或建议&gt;&gt;分公司建议</t>
  </si>
  <si>
    <t>2023-10-26 17:18:32</t>
  </si>
  <si>
    <t>宜昌港窑路老工业学校，用户来电表示光纤断了在路上，要求派工作人员去处理</t>
  </si>
  <si>
    <t>ZX202310230955232309</t>
  </si>
  <si>
    <t>咨询工单（2021版）&gt;&gt;表扬或建议&gt;&gt;区域建议</t>
  </si>
  <si>
    <t>2023-10-25 14:24:28</t>
  </si>
  <si>
    <t>湖北宜都市头笔社区一巷64号&amp;#13;&amp;#10;联通箱子要求移走影响自己装修</t>
  </si>
  <si>
    <t>电线电缆：已通知维护人员现场核查处理，已向客户解释说明，用户表示师傅已上门，满意</t>
  </si>
  <si>
    <t>TS202310231509230830</t>
  </si>
  <si>
    <t>黄胜平</t>
  </si>
  <si>
    <t>2023-10-24 16:18:38</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</si>
  <si>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因要出远门，现请贵公司帮忙取消宽带</t>
  </si>
  <si>
    <t>TS202310251523470606</t>
  </si>
  <si>
    <t>王军安</t>
  </si>
  <si>
    <t>2023-10-25 16:42:14</t>
  </si>
  <si>
    <t>用户来电反映自己主卡上面流量没有使用完为什么副卡18671729578会产生流量费，请协助，用户要求我们核实并且回复</t>
  </si>
  <si>
    <t>BL202310251859081033</t>
  </si>
  <si>
    <t>余祖清</t>
  </si>
  <si>
    <t>2023-10-26 11:29:15</t>
  </si>
  <si>
    <t>[65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湖北)&amp;#10;办理渠道:	湖北杭州翔羽线上业务代理(宜昌)vh&amp;#10;赔付月份：:2023年10月&amp;#10;返还倍率:单倍&amp;#10;赔付金额：:20&amp;#10;是否已经取消业务:否&amp;#10;是否承诺退费：:是&amp;#10;用户是否需要回复：:否&amp;#10;用户要求：:请取消</t>
  </si>
  <si>
    <t>ZX202310251525361079</t>
  </si>
  <si>
    <t>朱筱源</t>
  </si>
  <si>
    <t>2023-10-26 12:24:49</t>
  </si>
  <si>
    <t>:下一步&amp;#13;&amp;#10;判断省分:湖北&amp;#13;&amp;#10;node_134:&amp;#13;&amp;#10;获取入参:&amp;#13;&amp;#10;node_180:&amp;#13;&amp;#10;判断局方停机状态:&amp;#13;&amp;#10;:&amp;#13;&amp;#10;node_223::其他&amp;#13;&amp;#10;:无&amp;#13;&amp;#10;:大于30天&amp;#13;&amp;#10;:不认可&amp;#13;&amp;#10;:&amp;#13;&amp;#10;&amp;#13;&amp;#10;高级模板内容：&amp;#13;&amp;#10;投诉问题描述:用户来电要求复机&amp;#13;&amp;#10;用户状态为:局方半停&amp;#13;&amp;#10;停机原因:局方半停&amp;#13;&amp;#10;前台是否按流程解释:是&amp;#13;&amp;#10;用户要求:用户要求尽快将副卡复机，好更换套餐&amp;#13;&amp;#10;第二联系电话:18527820073&amp;#13;</t>
  </si>
  <si>
    <t>号码关停： 本地异常号卡语音半停 AA。用户反映号码停机问题，经核实， 客户号码因本地异常号卡语音半停而局方停机，根据相关要求进行关停处理。已请其回传以下资料：身份证正、反面照，及风险告知书至13032700872微信号，审核通过后为用户办理开机。客户表示知晓。</t>
  </si>
  <si>
    <t>ZX202310251613541572</t>
  </si>
  <si>
    <t>2023-10-26 12:35:17</t>
  </si>
  <si>
    <t>【2022年上工信部测评重保用户】:下一步&amp;#13;&amp;#10;判断省分:湖北&amp;#13;&amp;#10;node_134:&amp;#13;&amp;#10;获取入参:&amp;#13;&amp;#10;node_180:&amp;#13;&amp;#10;判断局方停机状态:&amp;#13;&amp;#10;:&amp;#13;&amp;#10;node_223::其他&amp;#13;&amp;#10;:有&amp;#13;&amp;#10;:不认可&amp;#13;&amp;#10;:&amp;#13;&amp;#10;&amp;#13;&amp;#10;高级模板内容：&amp;#13;&amp;#10;投诉问题描述:用户对局方半停不认可要求处理称不在归属地&amp;#13;&amp;#10;用户状态为:局方半停&amp;#13;&amp;#10;停机原因:工信部12321骚扰被举报号码关停(机主停机之日起30天内在中国联通APP进行自助复通，如逾期需前往营业厅办理，原则复机一次）&amp;#13;&amp;#10;前台是否按流程解释:是&amp;#13;&amp;#10;用户要求:立即核实处理&amp;#13;&amp;#10;第二联系电话:13047151090&amp;#13;</t>
  </si>
  <si>
    <t>号码关停： 工信部12321骚扰被举报号码关停AA 。用户反映号码停机问题，经核实，客户号码因 工信部12321骚扰被举报号码关停，根据相关要求进行关停处理。现用户可至异地自营厅线下核验资料，签署信安承诺函，提供合规使用证明至本地信安员审核开机。客户表示知晓。</t>
  </si>
  <si>
    <t>BL202310261249011525</t>
  </si>
  <si>
    <t>冯福金</t>
  </si>
  <si>
    <t>2023-10-26 16:27:19</t>
  </si>
  <si>
    <t>[65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增值业务费_增值业务-畅行会员S-包月-15元_增值业务-畅行会员S-包月-15元&amp;#10;SP产品ID/元素ID：:无&amp;#10;办理渠道:湖北杭州翔羽线上业务代理(宜昌)&amp;#10;赔付月份：:2023年10月、2023年9月&amp;#10;返还倍率:单倍&amp;#10;赔付金额：:40&amp;#10;是否已经取消业务:是&amp;#10;是否承诺退费：:是&amp;#10;用户是否需要回复：:否&amp;#10;用户要求：:退费</t>
  </si>
  <si>
    <t>TS202310251520230507</t>
  </si>
  <si>
    <t>宋少杰</t>
  </si>
  <si>
    <t>2023-10-25 15:38:37</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</si>
  <si>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我要办理8元的套餐，我这张卡用了很久了，平时基本不出门也有无线网络，用不到那么高的套餐，而且还绑定了不少业务需保留这张卡，麻烦修改一下套餐，不然还会继续投诉你们</t>
  </si>
  <si>
    <t>ZX202310211747421070</t>
  </si>
  <si>
    <t>郭树平</t>
  </si>
  <si>
    <t>2023-10-23 09:03:44</t>
  </si>
  <si>
    <t>:下一步&amp;#13;&amp;#10;判断省分:湖北&amp;#13;&amp;#10;node_134:&amp;#13;&amp;#10;获取入参:&amp;#13;&amp;#10;node_180:&amp;#13;&amp;#10;判断局方停机状态:&amp;#13;&amp;#10;:&amp;#13;&amp;#10;node_223::其他&amp;#13;&amp;#10;:无&amp;#13;&amp;#10;:大于30天&amp;#13;&amp;#10;:不认可&amp;#13;&amp;#10;:&amp;#13;&amp;#10;&amp;#13;&amp;#10;高级模板内容：&amp;#13;&amp;#10;投诉问题描述:用户号码显示局方半停，要求复机人在异地请协助处理谢谢&amp;#13;&amp;#10;用户状态为:局方半停&amp;#13;&amp;#10;停机原因:本地异常号卡语音半停（机主停机之日起30天内在中国联通APP进行自助复通，如逾期需前往营业厅办理，原则复机一次）&amp;#13;&amp;#10;前台是否按流程解释:是&amp;#13;&amp;#10;用户要求:复机&amp;#13;&amp;#10;第二联系电话:13831547314&amp;#13;</t>
  </si>
  <si>
    <t>BL202310221821271542</t>
  </si>
  <si>
    <t>周亮</t>
  </si>
  <si>
    <t>2023-10-23 09:20:38</t>
  </si>
  <si>
    <t>TS202310231043262379</t>
  </si>
  <si>
    <t>田玉红</t>
  </si>
  <si>
    <t>2023-10-23 14:31:46</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</si>
  <si>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反映自己有流量还超出了不认可，办理橡皮檫办理失败&amp;#13;&amp;#10;业务名称:上网&amp;#13;&amp;#10;争议月份:2023年10月&amp;#13;&amp;#10;争议金额:25&amp;#13;&amp;#10;是否承诺退费:是&amp;#13;&amp;#10;用户要求:用户要求尽快退费&amp;#13;</t>
  </si>
  <si>
    <t>BL202310251448260036</t>
  </si>
  <si>
    <t>刘清林</t>
  </si>
  <si>
    <t>2023-10-25 15:51:10</t>
  </si>
  <si>
    <t>【2022年上工信部测评重保用户】&amp;#13;&amp;#10;高级模板内容：&amp;#13;&amp;#10;需区域二线受理的业务:用户无法提供验证码&amp;#13;&amp;#10;用户需办理业务名称:5G助理加油包19元10GB（次月生效）&amp;#13;&amp;#10;业务办理类型:取消&amp;#13;&amp;#10;业务生效时间:次月生效&amp;#13;&amp;#10;是否已按规范验证用户信息:是&amp;#13;</t>
  </si>
  <si>
    <t>BL202310241054271350</t>
  </si>
  <si>
    <t>刘青山</t>
  </si>
  <si>
    <t>2023-10-24 14:21:52</t>
  </si>
  <si>
    <t>【2022年上工信部测评重保用户】&amp;#13;&amp;#10;高级模板内容：&amp;#13;&amp;#10;需区域二线受理的业务:用户无法提供验证码&amp;#13;&amp;#10;用户需办理业务名称:腾讯游戏畅玩包（前向）、炫彩通信助理包体验版-立即生效（湖北）、哔哩哔哩10GB流量加会员轻合约包&amp;#13;&amp;#10;业务办理类型:取消&amp;#13;&amp;#10;业务生效时间:立即生效&amp;#13;&amp;#10;是否已按规范验证用户信息:是&amp;#13;</t>
  </si>
  <si>
    <t>ZX202310251608271519</t>
  </si>
  <si>
    <t>武汉吉辰速运配送有限公司</t>
  </si>
  <si>
    <t>2023-10-26 15:15:52</t>
  </si>
  <si>
    <t>:下一步&amp;#13;&amp;#10;判断省分:湖北&amp;#13;&amp;#10;node_134:&amp;#13;&amp;#10;获取入参:&amp;#13;&amp;#10;node_180:&amp;#13;&amp;#10;判断局方停机状态:&amp;#13;&amp;#10;:&amp;#13;&amp;#10;node_223::其他&amp;#13;&amp;#10;:无&amp;#13;&amp;#10;:小于30天&amp;#13;&amp;#10;:不认可&amp;#13;&amp;#10;:&amp;#13;&amp;#10;&amp;#13;&amp;#10;高级模板内容：&amp;#13;&amp;#10;投诉问题描述:用户来电表示自己手机被停机,表示自己当时申请了白名单,怎么会停机,,对停机不认可,要求尽快核实处理&amp;#13;&amp;#10;用户状态为:局方半停&amp;#13;&amp;#10;停机原因:本地异常号卡语音半停（机主停机之日起30天内在中国联通APP进行自助复通，如逾期需前往营业厅办理，原则复机一次）&amp;#13;&amp;#10;前台是否按流程解释:是&amp;#13;&amp;#10;用户要求:要求尽快复机&amp;#13;&amp;#10;第二联系电话:没有其他号码&amp;#13;</t>
  </si>
  <si>
    <t>号码关停：本地异常号卡语音半停AA，根据相关要求进行关停处理。已请其回传一张照片：风险告知书+身份证正面+SIM卡背面照+签字至17671348103宜昌联通微信号，致电未接，已短信答复如需办理可联系我部，如有疑问可在工作时间（08:30-12:00；14:00 -17:30 ）联系07176921001、13032700872宜昌客服。如用户咨询，请前台 10010话务 中心代为解释，谢谢。</t>
  </si>
  <si>
    <t>BL202310251053322046</t>
  </si>
  <si>
    <t>2023-10-25 11:06:24</t>
  </si>
  <si>
    <t>【2022年上工信部测评重保用户】&amp;#13;&amp;#10;高级模板内容：&amp;#13;&amp;#10;用户诉求:更改8元套餐&amp;#13;&amp;#10;当前套餐名称:畅越冰激凌5G套餐49元&amp;#13;&amp;#10;新套餐名称（转入套餐名称）:全国流量王8元套餐&amp;#13;&amp;#10;是合约期内（含靓号）:是&amp;#13;&amp;#10;备注:解释不认可，不愿前往营业厅，需要线上办理，请处理谢谢&amp;#13;</t>
  </si>
  <si>
    <t>BL202310260932490878</t>
  </si>
  <si>
    <t>刘梦</t>
  </si>
  <si>
    <t>2023-10-26 09:57:18</t>
  </si>
  <si>
    <t>【2022年上工信部测评重保用户】&amp;#13;&amp;#10;高级模板内容：&amp;#13;&amp;#10;用户诉求:用户要求降套&amp;#13;&amp;#10;当前套餐名称:腾讯大王卡&amp;#13;&amp;#10;新套餐名称（转入套餐名称）:4G全国流量王8元&amp;#13;&amp;#10;是合约期内（含靓号）:否&amp;#13;&amp;#10;备注:挽留无效，解释特殊套餐，不愿意去营业厅，请处理，已经告知套餐无法转回，&amp;#13;</t>
  </si>
  <si>
    <t>BL202310261205400919</t>
  </si>
  <si>
    <t>贺红艳</t>
  </si>
  <si>
    <t>2023-10-26 14:35:47</t>
  </si>
  <si>
    <t>【2022年上工信部测评重保用户】【2022年上工信部测评重保用户】&amp;#13;&amp;#10;高级模板内容：&amp;#13;&amp;#10;需区域二线受理的业务:用户无法提供验证码&amp;#13;&amp;#10;用户需办理业务名称:视频彩铃服务、炫铃功能0元包月&amp;#13;&amp;#10;业务办理类型:取消&amp;#13;&amp;#10;业务生效时间:立即生效&amp;#13;&amp;#10;是否已按规范验证用户信息:是&amp;#13;</t>
  </si>
  <si>
    <t>ZX202310221431551875</t>
  </si>
  <si>
    <t>2023-10-24 14:07:00</t>
  </si>
  <si>
    <t>&amp;#13;&amp;#10;高级模板内容：&amp;#13;&amp;#10;投诉问题描述:详见ZX202310091649290516用户要求尽快解决&amp;#13;&amp;#10;用户状态为:局方半停&amp;#13;&amp;#10;停机原因:本地异常号卡语音半停&amp;#13;&amp;#10;前台是否按流程解释:是&amp;#13;&amp;#10;用户要求:用户要求尽快就解决&amp;#13;&amp;#10;第二联系电话:18062991329&amp;#13;</t>
  </si>
  <si>
    <t>号码关停：本地异常号卡语音半停AA，需用户回传以下资料：身份证正、反面照，手持证件正面照及开机承诺函至13032700872微信号，审核通过后办理开机。如该号码再次被举报则永久关停，用户使用其母亲证件办理号卡，建议用户母亲前往宜昌自营厅复机，我部线上无法复机，已解释，满意度一般</t>
  </si>
  <si>
    <t>TS202310251327450269</t>
  </si>
  <si>
    <t>胡德莲</t>
  </si>
  <si>
    <t>2023-10-25 16:43:16</t>
  </si>
  <si>
    <t>&amp;#13;&amp;#10;高级模板内容：&amp;#13;&amp;#10;投诉问题描述:客户反映自己月子在家里用wifi而且没有短信提醒解释不认可要求核实处理回复请处理谢谢&amp;#13;&amp;#10;争议月份:2023年10月&amp;#13;&amp;#10;争议金额/流量:84&amp;#13;&amp;#10;用户要求:要求核实处理回复请处理谢谢&amp;#13;</t>
  </si>
  <si>
    <t>TS202310251308482409</t>
  </si>
  <si>
    <t>田本翠</t>
  </si>
  <si>
    <t>2023-10-25 16:46:54</t>
  </si>
  <si>
    <t>&amp;#13;&amp;#10;高级模板内容：&amp;#13;&amp;#10;投诉问题描述:称套餐的预存话费享折扣优惠档位三（次月生效*24个月）-湖北政企专属到期没有提醒，现要求退费并告知后期怎么处理，解释不认可，请核实处理，谢谢&amp;#13;&amp;#10;合约名称:预存话费享折扣优惠档位三（次月生效*24个月）-湖北政企专属&amp;#13;&amp;#10;合约办理渠道:长阳自有营业厅&amp;#13;&amp;#10;办理时间:2021-09-30&amp;#13;&amp;#10;到期时间:2023-09-30&amp;#13;&amp;#10;是否下发短信提醒:是&amp;#13;&amp;#10;用户要求:尽快处理&amp;#13;</t>
  </si>
  <si>
    <t>TS202310231612252437</t>
  </si>
  <si>
    <t>刘礼露</t>
  </si>
  <si>
    <t>2023-10-24 09:16:34</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</si>
  <si>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称自己手机流量超出时自己已经办理了流量包，但是还是被扣了30元，解释无效&amp;#13;&amp;#10;业务名称:上网费&amp;#13;&amp;#10;争议月份:2023年10月&amp;#13;&amp;#10;争议金额:30&amp;#13;&amp;#10;是否承诺退费:是&amp;#13;&amp;#10;用户要求:要求退费，谢谢&amp;#13;</t>
  </si>
  <si>
    <t>BL202310231000591546</t>
  </si>
  <si>
    <t>刘小杰</t>
  </si>
  <si>
    <t>2023-10-23 14:56:45</t>
  </si>
  <si>
    <t>【2022年上工信部测评重保用户】【2022年上工信部测评重保用户】判断省分:其他省分&amp;#10;:增值业务争议&amp;#10;判断省分:湖北&amp;#10;:移网&amp;#10;:在补救范围内&amp;#10;:不认可&amp;#10;:小于等于500元，且仅限单倍、月份不超过12个月&amp;#10;:&amp;#10;&amp;#10;高级模板内容：&amp;#10;赔付类型：:5G产品&amp;#10;CBSS账单扣费名称：:星燃铂金包（立即生效）&amp;#10;办理渠道:无&amp;#10;赔付月份：:2023年10月&amp;#10;返还倍率:单倍&amp;#10;赔付金额：:28.5&amp;#10;是否已经取消业务:是&amp;#10;是否承诺退费：:是&amp;#10;用户是否需要回复：:否&amp;#10;用户要求：:用户要求退费</t>
  </si>
  <si>
    <t>ZX202310222158511577</t>
  </si>
  <si>
    <t>2023-10-24 12:06:02</t>
  </si>
  <si>
    <t>:下一步&amp;#13;&amp;#10;判断省分:湖北&amp;#13;&amp;#10;node_134:&amp;#13;&amp;#10;获取入参:&amp;#13;&amp;#10;node_180:&amp;#13;&amp;#10;判断局方停机状态:&amp;#13;&amp;#10;:&amp;#13;&amp;#10;node_223::其他&amp;#13;&amp;#10;:无&amp;#13;&amp;#10;:大于30天&amp;#13;&amp;#10;:不认可&amp;#13;&amp;#10;:&amp;#13;&amp;#10;&amp;#13;&amp;#10;高级模板内容：&amp;#13;&amp;#10;投诉问题描述:详见工单：ZX202310211418552020，多次解释不认可，一直表示微信工作人员不理他，要求再找人处理，谢谢&amp;#13;&amp;#10;用户状态为:局方半停&amp;#13;&amp;#10;停机原因:本地异常号卡语音半停&amp;#13;&amp;#10;前台是否按流程解释:是&amp;#13;&amp;#10;用户要求:要求复机，&amp;#13;&amp;#10;第二联系电话:15615949807&amp;#13;</t>
  </si>
  <si>
    <t>号码关停：本地异常号卡语音半停AA。现用户要求销户，已注销，满意</t>
  </si>
  <si>
    <t>BL202310231257251402</t>
  </si>
  <si>
    <t>张凤春</t>
  </si>
  <si>
    <t>2023-10-23 18:34:49</t>
  </si>
  <si>
    <t>【2022年上工信部测评重保用户】【2022年上工信部测评重保用户】判断省分:其他省分&amp;#13;&amp;#10;:增值业务争议&amp;#13;&amp;#10;判断省分:湖北&amp;#13;&amp;#10;:移网&amp;#13;&amp;#10;:在补救范围内&amp;#13;&amp;#10;:不认可&amp;#13;&amp;#10;:小于等于500元，且仅限单倍、月份不超过12个月&amp;#13;&amp;#10;:&amp;#13;&amp;#10;&amp;#13;&amp;#10;高级模板内容：&amp;#13;&amp;#10;赔付类型：:增值业务争议&amp;#13;&amp;#10;CBSS账单扣费名称：:增值业务费_增值业务-乐动彩铃6元包月_增值业务-乐动彩铃6元包月&amp;#13;&amp;#10;办理渠道:sp&amp;#13;&amp;#10;赔付月份：:2023年6月、2023年7月、2023年8月、2023年9月、2023年10月&amp;#13;&amp;#10;返还倍率:单倍&amp;#13;&amp;#10;赔付金额：:30&amp;#13;&amp;#10;是否已经取消业务:是&amp;#13;&amp;#10;是否承诺退费：:是&amp;#13;&amp;#10;用户是否需要回复：:否&amp;#13;&amp;#10;用户要求：:承诺退费无需回复&amp;#13;</t>
  </si>
  <si>
    <t>GZ202310221206572103</t>
  </si>
  <si>
    <t>071704234261</t>
  </si>
  <si>
    <t>向金龙</t>
  </si>
  <si>
    <t>2023-10-23 12:05:08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</si>
  <si>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湖北省宜昌市当阳市河溶镇前进村前进村2组，宽带无法使用，表示需要师傅重新上门接线，请处理回复&amp;#13;</t>
  </si>
  <si>
    <t>TS202310251157490833</t>
  </si>
  <si>
    <t>罗文</t>
  </si>
  <si>
    <t>2023-10-25 14:24:24</t>
  </si>
  <si>
    <t>&amp;#13;&amp;#10;高级模板内容：&amp;#13;&amp;#10;投诉问题描述:自己是在2023年8月开具的现金发票，开具的是去年的，自己开具后当时没有保存，现在是想要重新打印，要求重新给自己8月打印的发票，要求重新推送给自己，自己要打印发票&amp;#13;&amp;#10;业务号码:18671703744&amp;#13;&amp;#10;发票获取渠道:中国联通APP&amp;#13;&amp;#10;开具不成功系统提示:无&amp;#13;&amp;#10;开具月份:2023年8月&amp;#13;&amp;#10;前台解释内容:无&amp;#13;&amp;#10;用户要求:要求将8月打印的发票重新推送给自己，自己要打印发票&amp;#13;</t>
  </si>
  <si>
    <t>ZX202310241519200943</t>
  </si>
  <si>
    <t>周金刚</t>
  </si>
  <si>
    <t>2023-10-25 09:07:46</t>
  </si>
  <si>
    <t>【2022年上工信部测评重保用户】:下一步&amp;#13;&amp;#10;判断省分:湖北&amp;#13;&amp;#10;node_134:&amp;#13;&amp;#10;获取入参:&amp;#13;&amp;#10;node_180:&amp;#13;&amp;#10;判断局方停机状态:&amp;#13;&amp;#10;:&amp;#13;&amp;#10;node_223::其他&amp;#13;&amp;#10;:有&amp;#13;&amp;#10;:不认可&amp;#13;&amp;#10;:&amp;#13;&amp;#10;&amp;#13;&amp;#10;高级模板内容：&amp;#13;&amp;#10;投诉问题描述:用户来电对关停不认可&amp;#13;&amp;#10;用户状态为:局方半停&amp;#13;&amp;#10;停机原因:本地异常号卡语音半停（机主停机之日起30天内在中国联通APP进行自助复通，如逾期需前往营业厅办理，原则复机一次）&amp;#13;&amp;#10;前台是否按流程解释:是&amp;#13;&amp;#10;用户要求:尽快解除&amp;#13;&amp;#10;第二联系电话:13235631118&amp;#13;</t>
  </si>
  <si>
    <t>号码关停：本地异常号卡语音半停AA。用户反映局方停机问题，经核实，根据相关要求进行关停处理，已请其回传三张照片：风险告知书+身份证正、反面+SIM卡背面照+签字、手持身份证正面+风险告知书照片至13032700872宜昌联通微信号，审核通过后为用户办理开机。现号码已成功开机，满意。</t>
  </si>
  <si>
    <t>BL202310231432472416</t>
  </si>
  <si>
    <t>彭开发</t>
  </si>
  <si>
    <t>2023-10-23 16:05:14</t>
  </si>
  <si>
    <t>【2022年上工信部测评重保用户】【2022年上工信部测评重保用户】用户来电要求取消未生效合约，用户不想继续参加给业务（预存200元承诺在网24个月得好礼(宜昌)），要求取消请协助办理，谢谢！</t>
  </si>
  <si>
    <t>TS202310251112422214</t>
  </si>
  <si>
    <t>寇荣</t>
  </si>
  <si>
    <t>2023-10-25 14:30:15</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</si>
  <si>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AR彩铃酷趣会员5G加油包（湖北）&amp;#13;&amp;#10;争议月份:2023年9月、2023年10月&amp;#13;&amp;#10;是否承诺退费:是&amp;#13;&amp;#10;承诺退费金额:40&amp;#13;&amp;#10;是否已经取消业务（如取消失败，需加上系统报错的提示）:已取消&amp;#13;&amp;#10;是否需要回复:否&amp;#13;&amp;#10;用户要求:要求尽快处理谢谢&amp;#13;</t>
  </si>
  <si>
    <t>TS202310251112132202</t>
  </si>
  <si>
    <t>王应和</t>
  </si>
  <si>
    <t>2023-10-25 14:28:14</t>
  </si>
  <si>
    <t>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AR彩铃酷趣会员5G加油包（湖北）&amp;#13;&amp;#10;争议月份:2023年10月&amp;#13;&amp;#10;是否承诺退费:是&amp;#13;&amp;#10;承诺退费金额:20&amp;#13;&amp;#10;是否已经取消业务（如取消失败，需加上系统报错的提示）:是&amp;#13;&amp;#10;是否需要回复:否&amp;#13;&amp;#10;用户要求:退费。&amp;#13;</t>
  </si>
  <si>
    <t>TS202310251052441669</t>
  </si>
  <si>
    <t>曹淑珍</t>
  </si>
  <si>
    <t>2023-10-25 14:36:33</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</si>
  <si>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amp;#10;基础产品包（必选）;&amp;#10;炫彩通信助理包6元版（立即生效）;&amp;#10;王卡会员专属权益;&amp;#10;5G流量语音特惠包19元5GB+100分钟（次月生效）（湖北）&amp;#10;我从开始用的这个卡，刚开始用还首充了一百激活，买的原本是九元一个月，后面每个月话费越来越多，到现在为止，每个月都是六七十的话费，本来就是个学生，一个月的话费够我三四天饭钱了，希望从每个月多扣的钱都退出来，并且我要改套餐，这个套餐就是坑钱的</t>
  </si>
  <si>
    <t>BL202310231946191110</t>
  </si>
  <si>
    <t>董瑞华</t>
  </si>
  <si>
    <t>2023-10-24 09:04:17</t>
  </si>
  <si>
    <t>【2022年上工信部测评重保用户】22年Q3Q4重点客户【2022年上工信部测评重保用户】&amp;#13;&amp;#10;高级模板内容：&amp;#13;&amp;#10;需区域二线受理的业务:用户无法提供验证码&amp;#13;&amp;#10;用户需办理业务名称:湖北宜昌预存话费得流量短信包24个月-立即&amp;#13;&amp;#10;业务办理类型:取消&amp;#13;&amp;#10;业务生效时间:立即生效&amp;#13;&amp;#10;是否已按规范验证用户信息:是&amp;#13;&amp;#10;备注（如开通流量包、语音包请备注清楚当月有效/长期有效）:无&amp;#13;</t>
  </si>
  <si>
    <t>BL202310261436170413</t>
  </si>
  <si>
    <t>邓可春</t>
  </si>
  <si>
    <t>2023-10-26 14:48:52</t>
  </si>
  <si>
    <t>【2022年上工信部测评重保用户】判断省分:湖北&amp;#13;&amp;#10;:有意向资费&amp;#13;&amp;#10;:全国流量王8元套餐&amp;#13;&amp;#10;:&amp;#13;&amp;#10;&amp;#13;&amp;#10;高级模板内容：&amp;#13;&amp;#10;用户诉求:更换套餐&amp;#13;&amp;#10;当前套餐名称:畅越冰激凌5G套餐69元&amp;#13;&amp;#10;新套餐名称（转入套餐名称）:8元流量王&amp;#13;&amp;#10;是合约期内（含靓号）:否&amp;#13;</t>
  </si>
  <si>
    <t>ZX202310241119521458</t>
  </si>
  <si>
    <t>吴秀平</t>
  </si>
  <si>
    <t>2023-10-25 10:12:24</t>
  </si>
  <si>
    <t>:下一步&amp;#13;&amp;#10;判断省分:湖北&amp;#13;&amp;#10;node_134:&amp;#13;&amp;#10;获取入参:&amp;#13;&amp;#10;node_180:&amp;#13;&amp;#10;判断局方停机状态:&amp;#13;&amp;#10;:&amp;#13;&amp;#10;node_223::关停原因：鹰眼骚扰语音半停&amp;#13;&amp;#10;:有&amp;#13;&amp;#10;:不认可&amp;#13;&amp;#10;:&amp;#13;&amp;#10;&amp;#13;&amp;#10;高级模板内容：&amp;#13;&amp;#10;投诉问题描述:用户来电称自己在APP上面尝试复通，已经提交了但还没有开机，并且用户表示不想去营业厅，强烈要求我方线上复机&amp;#13;&amp;#10;用户状态为:局方半停&amp;#13;&amp;#10;停机原因:本地异常号卡语音半停（机主停机之日起30天内在中国联通APP进行自助复通，如逾期需前往营业厅办理，原则复机一次）&amp;#13;&amp;#10;前台是否按流程解释:是&amp;#13;&amp;#10;用户要求:用户要求线上复机&amp;#13;&amp;#10;第二联系电话:18062988798&amp;#13;</t>
  </si>
  <si>
    <t>号码关停：本地异常号卡语音半停AA。用户反映停机问题，经核实客户已通过手厅办理复机，客户满意</t>
  </si>
  <si>
    <t>BL202310251513480419</t>
  </si>
  <si>
    <t>艾明迪</t>
  </si>
  <si>
    <t>2023-10-25 16:06:25</t>
  </si>
  <si>
    <t>【2022年上工信部测评重保用户】判断省分:湖北&amp;#13;&amp;#10;:有意向资费&amp;#13;&amp;#10;:全国流量王8元套餐&amp;#13;&amp;#10;:&amp;#13;&amp;#10;&amp;#13;&amp;#10;高级模板内容：&amp;#13;&amp;#10;用户诉求:用户反馈要求更改为8元流量卡套餐，不接受去营业厅，烦请协助&amp;#13;&amp;#10;当前套餐名称:腾讯大王卡&amp;#13;&amp;#10;新套餐名称（转入套餐名称）:全国流量8元套餐&amp;#13;&amp;#10;是合约期内（含靓号）:是&amp;#13;</t>
  </si>
  <si>
    <t>GZ202310221101571446</t>
  </si>
  <si>
    <t>071700830851</t>
  </si>
  <si>
    <t>翁晓敏</t>
  </si>
  <si>
    <t>2023-10-23 13:51:31</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</si>
  <si>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宽带频繁掉线&amp;#10;&amp;#10;装机地址：湖北省宜昌市当阳市玉阳办事处子龙路中央街区A区10栋2单元12楼1201中央街区10栋901</t>
  </si>
  <si>
    <t>BL202310251542170812</t>
  </si>
  <si>
    <t>覃梦露</t>
  </si>
  <si>
    <t>2023-10-25 17:07:17</t>
  </si>
  <si>
    <t>【2022年上工信部测评重保用户】判断省分:湖北&amp;#13;&amp;#10;:有意向资费&amp;#13;&amp;#10;:全国流量王8元套餐&amp;#13;&amp;#10;:&amp;#13;&amp;#10;&amp;#13;&amp;#10;高级模板内容：&amp;#13;&amp;#10;用户诉求:用户来电要求更改套餐，我方挽留无效，不愿到厅，请后台协助处理，谢谢&amp;#13;&amp;#10;当前套餐名称:宜昌如意通随意打套餐&amp;#13;&amp;#10;新套餐名称（转入套餐名称）:全国流量王8元套餐&amp;#13;&amp;#10;是合约期内（含靓号）:否&amp;#13;</t>
  </si>
  <si>
    <t>GZ202310221045171283</t>
  </si>
  <si>
    <t>071700389945</t>
  </si>
  <si>
    <t>曾小静</t>
  </si>
  <si>
    <t>2023-10-23 13:46:31</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</si>
  <si>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光猫终端能力与签约速率不匹配;&amp;#13;&amp;#10;设备收发光功率是否异常:无异常;&amp;#13;&amp;#10;:&amp;#13;&amp;#10;光信号红灯</t>
  </si>
  <si>
    <t>TS202310251015060641</t>
  </si>
  <si>
    <t>李舒棋</t>
  </si>
  <si>
    <t>2023-10-25 16:48:42</t>
  </si>
  <si>
    <t>GZ202310221012470930</t>
  </si>
  <si>
    <t>071704632398</t>
  </si>
  <si>
    <t>徐发柱</t>
  </si>
  <si>
    <t>2023-10-23 15:38:51</t>
  </si>
  <si>
    <t>071704632398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用户客厅wifi信号好，卧室信号差，已告知是wifi覆盖问题，已建议用户办理联通组网，用户不认可，坚持要求师傅先上门检查一下</t>
  </si>
  <si>
    <t>BL202310261222281161</t>
  </si>
  <si>
    <t>办理工单（2021版）&gt;&gt;屏蔽信息&gt;&gt;屏蔽10010短信</t>
  </si>
  <si>
    <t>汪春容</t>
  </si>
  <si>
    <t>2023-10-26 14:15:34</t>
  </si>
  <si>
    <t>【2022年上工信部测评重保用户】判断省分:湖北&amp;#13;&amp;#10;根据用户描述选择以下场景:频繁收到联通官方号码短信&amp;#13;&amp;#10;:&amp;#13;&amp;#10;用户来电称天天收到10010的短信，回复什么指令办理什么业务。给自己照成不便，要求核实处理。&amp;#13;</t>
  </si>
  <si>
    <t>TS202310251013000579</t>
  </si>
  <si>
    <t>袁昌芹</t>
  </si>
  <si>
    <t>2023-10-25 14:23:46</t>
  </si>
  <si>
    <r>
      <t/>
    </r>
    <r>
      <rPr>
        <sz val="11"/>
        <color theme="1"/>
        <rFont val="宋体"/>
        <family val="2"/>
      </rPr>
      <t>判断省分:湖北&amp;#10;:移网电话营销费用争议（套餐资费/融合宽带/副卡功能费类除外）&amp;#10;:不认可&amp;#10;:小于等于500元，且仅限单倍、月份不超过12个月&amp;#10;:&amp;#10;&amp;#10;高级模板内容：&amp;#10;是否10016外呼:不记得&amp;#10;电话外呼号码:无&amp;#10;渠道名称:湖北杭州翔羽线上业务代理(宜昌)&amp;#10;反应问题涉及场景:未经同意订购业务&amp;#10;产品名称:</t>
    </r>
    <r>
      <rPr>
        <sz val="11"/>
        <color theme="1"/>
        <rFont val="Arial"/>
        <family val="2"/>
      </rPr>
      <t xml:space="preserve">	</t>
    </r>
    <r>
      <rPr>
        <sz val="11"/>
        <color theme="1"/>
        <rFont val="宋体"/>
        <family val="2"/>
      </rPr>
      <t>畅行会员S-包月-15元&amp;#10;争议月份:2023年10月&amp;#10;是否承诺退费:是&amp;#10;承诺退费金额:20&amp;#10;是否已经取消业务（如取消失败，需加上系统报错的提示）:是&amp;#10;是否需要回复:否&amp;#10;用户要求:已承诺退费</t>
    </r>
  </si>
  <si>
    <t>BL202310251124560022</t>
  </si>
  <si>
    <t>代青华</t>
  </si>
  <si>
    <t>2023-10-25 14:14:54</t>
  </si>
  <si>
    <t>【2022年上工信部测评重保用户】用户来电要求解除流量封顶，前台通过融合业务新解除无单一发展人选项操作不成功请协助处理</t>
  </si>
  <si>
    <t>BL202310261424290238</t>
  </si>
  <si>
    <t>谭国伟</t>
  </si>
  <si>
    <t>2023-10-26 16:36:35</t>
  </si>
  <si>
    <t>【2022年上工信部测评重保用户】用户要求屏蔽10016电话，称不想接到营销电话</t>
  </si>
  <si>
    <t>BL202310261358122383</t>
  </si>
  <si>
    <t>071700027394</t>
  </si>
  <si>
    <t>冷新莲</t>
  </si>
  <si>
    <t>2023-10-26 16:41:02</t>
  </si>
  <si>
    <t>&gt;业务号码&gt;071700027394；&gt;号码归属地&gt;宜昌；&gt;产品名称&gt;唱吧；&gt;产品代码&gt;24000818；&gt;产品编码&gt;2400081800；&gt;订购时间&gt;2023-10-2011:55:40；&gt;核查情况&gt;平台故障；&gt;不规范定制分类&gt;平台故障，无法判责；&gt;退费金额&gt;25元；&gt;退费时间&gt;2023-10-26；&gt;投诉内容&gt;高级模板内容：&amp;#10;赔付类型：:增值业务争议&amp;#10;CBSS账单扣费名称：:TV增值-应用-音乐&amp;#10;办理渠道:用户自己开通&amp;#10;赔付月份：:2023年10月&amp;#10;返还倍率:单倍&amp;#10;赔付金额：:25&amp;#10;是否已经取消业务:是&amp;#10;是否承诺退费：:是&amp;#10;用户是否需要回复：:否&amp;#10;用户要求：:退费到主卡</t>
  </si>
  <si>
    <t>BL202310251626311494</t>
  </si>
  <si>
    <t>071700050776</t>
  </si>
  <si>
    <t>罗征喜</t>
  </si>
  <si>
    <t>2023-10-26 14:58:49</t>
  </si>
  <si>
    <t>&gt;业务号码&gt;071700050776；&gt;号码归属地&gt;宜昌；&gt;产品名称&gt;飞咪玩具大世界，食乐汇；&gt;产品代码&gt;无，无；&gt;产品编码&gt;2400036500，2400019005；&gt;订购时间&gt;2023-10-2119:50:46，2023-10-0819:05:14；&gt;核查情况&gt;平台故障；&gt;不规范定制分类&gt;平台故障，无法判责；&gt;退费金额&gt;25元，25元；&gt;退费时间&gt;2023-10-26；&gt;投诉内容&gt;&amp;#10;高级模板内容：&amp;#10;赔付类型：:增值业务争议&amp;#10;CBSS账单扣费名称：:TV增值-应用-教育，_TV增值-应用-健康&amp;#10;办理渠道:无&amp;#10;赔付月份：:2023年10月&amp;#10;返还倍率:单倍&amp;#10;赔付金额：:50&amp;#10;是否已经取消业务:是&amp;#10;是否承诺退费：:是&amp;#10;用户是否需要回复：:否&amp;#10;用户要求：:用户要求退费到18694090878号码上，请处理</t>
  </si>
  <si>
    <t>TS202310251005550383</t>
  </si>
  <si>
    <t>张彩秀</t>
  </si>
  <si>
    <t>2023-10-25 13:33:04</t>
  </si>
  <si>
    <t>&amp;#13;&amp;#10;高级模板内容：&amp;#13;&amp;#10;投诉问题描述:用户称要求我方清除上一任机主绑定的信息，经常收到抖音退货信息，其他平台的短信，请协助处理，谢谢&amp;#13;&amp;#10;争议号码:17671253539&amp;#13;&amp;#10;问题现象:其他:短信&amp;#13;&amp;#10;用户要求:核实回复&amp;#13;</t>
  </si>
  <si>
    <t>TS202310232006011919</t>
  </si>
  <si>
    <t>宋仁芹</t>
  </si>
  <si>
    <t>2023-10-24 10:39:50</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</si>
  <si>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对流量费不认可&amp;#13;&amp;#10;业务名称:流量费&amp;#13;&amp;#10;争议月份:2023年10月&amp;#13;&amp;#10;争议金额:15&amp;#13;&amp;#10;是否承诺退费:是&amp;#13;&amp;#10;用户要求:已承诺退费，请尽快处理&amp;#13;</t>
  </si>
  <si>
    <t>ZX202310221610220063</t>
  </si>
  <si>
    <t>韩乐</t>
  </si>
  <si>
    <t>2023-10-23 12:01:06</t>
  </si>
  <si>
    <t>22年Q3Q4重点客户:下一步&amp;#13;&amp;#10;判断省分:湖北&amp;#13;&amp;#10;node_134:&amp;#13;&amp;#10;获取入参:&amp;#13;&amp;#10;node_180:&amp;#13;&amp;#10;判断局方停机状态:&amp;#13;&amp;#10;:&amp;#13;&amp;#10;node_223::其他&amp;#13;&amp;#10;:无&amp;#13;&amp;#10;:大于30天&amp;#13;&amp;#10;:不认可&amp;#13;&amp;#10;:&amp;#13;&amp;#10;&amp;#13;&amp;#10;高级模板内容：&amp;#13;&amp;#10;投诉问题描述:局方停机不认可，在外地&amp;#13;&amp;#10;用户状态为:局方停机&amp;#13;&amp;#10;停机原因: 本地异常号卡语音半停（机主停机之日起30天内在中国联通APP进行自助复通，如逾期需前往营业厅办理，原则复机一次）&amp;#13;&amp;#10;前台是否按流程解释:是&amp;#13;&amp;#10;用户要求:在异地跟自助都办理不了。要求在线处理。提到销户&amp;#13;&amp;#10;第二联系电话:18595120751&amp;#13;</t>
  </si>
  <si>
    <t>号码关停：本地异常号卡语音半停AA。用户反映因本地异常号卡语音半停停机，根据相关要求进行关停处理。已请客户回传以下资料：身份证正面、SIM卡、开机承诺函拍照发至13032700872微信号，审核通过后办理开机。如该号码再次被举报则永久关停，客户知晓。</t>
  </si>
  <si>
    <t>TS202310250946432396</t>
  </si>
  <si>
    <t>曾强</t>
  </si>
  <si>
    <t>2023-10-25 18:24:07</t>
  </si>
  <si>
    <t>TS202310261323241926</t>
  </si>
  <si>
    <t>陈宜美</t>
  </si>
  <si>
    <t>2023-10-26 15:19:14</t>
  </si>
  <si>
    <r>
      <t/>
    </r>
    <r>
      <rPr>
        <sz val="11"/>
        <color theme="1"/>
        <rFont val="宋体"/>
        <family val="2"/>
      </rPr>
      <t>判断省分:其他省分&amp;#10;:电话营销争议&amp;#10;:不认可&amp;#10;判断省分:湖北&amp;#10;:流量费争议&amp;#10;:流量包定制争议&amp;#10;:不认可&amp;#10;:未享受&amp;#10;:小于等于500元，且仅限单倍、月份不超过12个月&amp;#10;:&amp;#10;&amp;#10;高级模板内容：&amp;#10;投诉问题描述:业务订购不认可&amp;#10;业务名称:5G加油包29元10GB（立即生效）</t>
    </r>
    <r>
      <rPr>
        <sz val="11"/>
        <color theme="1"/>
        <rFont val="Arial"/>
        <family val="2"/>
      </rPr>
      <t xml:space="preserve">	</t>
    </r>
    <r>
      <rPr>
        <sz val="11"/>
        <color theme="1"/>
        <rFont val="宋体"/>
        <family val="2"/>
      </rPr>
      <t>哔哩哔哩15G流量加会员月包&amp;#10;争议月份:2023年10月&amp;#10;争议金额:54&amp;#10;是否承诺退费:是&amp;#10;用户要求:退费</t>
    </r>
  </si>
  <si>
    <t>TS202310251901221070</t>
  </si>
  <si>
    <t>邓兰慧</t>
  </si>
  <si>
    <t>2023-10-26 10:16:13</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</si>
  <si>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5G加油包29元10GB（立即生效）未同意办理&amp;#13;&amp;#10;业务名称:5G加油包29元10GB（立即生效）&amp;#13;&amp;#10;争议月份:2023年10月&amp;#13;&amp;#10;争议金额:29&amp;#13;&amp;#10;是否承诺退费:是&amp;#13;&amp;#10;用户要求:退费&amp;#13;</t>
  </si>
  <si>
    <t>BL202310230922451053</t>
  </si>
  <si>
    <t>张健君</t>
  </si>
  <si>
    <t>2023-10-23 15:58:17</t>
  </si>
  <si>
    <t>&gt;业务号码&gt;071700062832；&gt;号码归属地&gt;宜昌；&gt;产品名称&gt;智享音乐；&gt;产品代码&gt;无；&gt;产品编码&gt;2400006421；&gt;订购时间&gt;2023-10-2211:31:08；&gt;核查情况&gt;平台故障；&gt;不规范定制分类&gt;平台故障，无法判责；&gt;赠费金额&gt;29元；&gt;赠费时间&gt;2023.10.23；&gt;投诉内容&gt;&amp;#10;&amp;#10;&amp;#10;高级模板内容：&amp;#10;赔付类型：:增值业务争议&amp;#10;CBSS账单扣费名称：:	增值业务费_TV增值-应用-音乐_TV增值-应用-音乐&amp;#10;办理渠道:.&amp;#10;赔付月份：:2023年10月&amp;#10;返还倍率:单倍&amp;#10;赔付金额：:29&amp;#10;是否已经取消业务:是&amp;#10;是否承诺退费：:是&amp;#10;用户是否需要回复：:否&amp;#10;用户要求：:退费</t>
  </si>
  <si>
    <t>TS202310241428352279</t>
  </si>
  <si>
    <t>马传汭</t>
  </si>
  <si>
    <t>2023-10-24 16:45:51</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</si>
  <si>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表示自己错定了10元5GB全国流量单日快餐包-湖北，自己不在湖北没有使用需求要求退订，前台解释告知用户不认可坚持要求退费，请处理，谢谢&amp;#13;&amp;#10;业务名称:10元5GB全国流量单日快餐包-湖北&amp;#13;&amp;#10;争议月份:2023年10月&amp;#13;&amp;#10;争议金额:10&amp;#13;&amp;#10;是否承诺退费:是&amp;#13;&amp;#10;用户要求:退费&amp;#13;</t>
  </si>
  <si>
    <t>BL202310230939411275</t>
  </si>
  <si>
    <t>071700131432</t>
  </si>
  <si>
    <t>罗玉芸</t>
  </si>
  <si>
    <t>2023-10-23 15:40:48</t>
  </si>
  <si>
    <t>&gt;业务号码&gt;071700131432；&gt;号码归属地&gt;宜昌；&gt;产品名称&gt;教育会员；&gt;产品代码&gt;无；&gt;产品编码&gt;2400078000；&gt;订购时间&gt;2023-09-0608:02:20；&gt;核查情况&gt;平台故障；&gt;不规范定制分类&gt;平台故障，无法判责；&gt;退费金额&gt;38.24元；&gt;退费时间&gt;2023-10-21；&gt;投诉内容&gt;&amp;#10;&amp;#10;高级模板内容：&amp;#10;赔付类型：:增值业务争议&amp;#10;CBSS账单扣费名称：:教育会员&amp;#10;办理渠道:sp平台&amp;#10;赔付月份：:2023年9月、2023年10月&amp;#10;返还倍率:单倍&amp;#10;赔付金额：:50&amp;#10;是否已经取消业务:是&amp;#10;是否承诺退费：:是&amp;#10;用户是否需要回复：:是&amp;#10;用户要求：:用户要求退费9,10月份产生的TV增值费用共计50元</t>
  </si>
  <si>
    <t>TS202310250841351122</t>
  </si>
  <si>
    <t>李洪香</t>
  </si>
  <si>
    <t>2023-10-25 15:25:20</t>
  </si>
  <si>
    <t>判断省分:湖北&amp;#13;&amp;#10;:流量费争议&amp;#13;&amp;#10;:流量包定制争议&amp;#13;&amp;#10;:不认可&amp;#13;&amp;#10;:未享受&amp;#13;&amp;#10;:小于等于500元，且仅限单倍、月份不超过12个月&amp;#13;&amp;#10;:&amp;#13;&amp;#10;&amp;#13;&amp;#10;高级模板内容：&amp;#13;&amp;#10;投诉问题描述:冲错了&amp;#13;&amp;#10;业务名称:20元10GB全国流量7日快餐包&amp;#13;&amp;#10;争议月份:2023年10月&amp;#13;&amp;#10;争议金额:20&amp;#13;&amp;#10;是否承诺退费:是&amp;#13;&amp;#10;用户要求:要求退回一个到话费里面&amp;#13;</t>
  </si>
  <si>
    <t>TS202310250839091093</t>
  </si>
  <si>
    <t>祝道福</t>
  </si>
  <si>
    <t>2023-10-25 14:20:19</t>
  </si>
  <si>
    <t>1、受理流水号：;2、受理号码：15572734567;3、主叫号码：15572734567;4、被叫号码：;5、客户姓名：祝道福;6、客户级别：五星用户;7、用户归属地：宜昌市;8、受理员工工号：hubXN23ZH0944;9、手机厂商：;10、投诉渠道：10010客服热线;11、投诉打点范围：0.5千米;12、投诉地址：宜昌市-夷陵区:宏信玫瑰城【罗河路59号】;13、网格ID：190519;14、网格名称：YC_A_湖北省宜昌市夷陵区七里岗路-平安街交叉口附近网格_190519;15、经度：111.336057;16、纬度：30.775647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22、室内或室外：室内外;23、手机信号强弱：一至两格不稳定;24、用户周边使用情况：不清楚;25、主工单流水号：hub169819422171424085;26、语音业务类型：无法主被叫;27、数据业务类型：;28、用户是否接受解释：否;29、公告类型：网络信息;30、基站ID：;31、基站名称：;32、其它地方是否正常使用：是;33、之前是否可以正常使用：是;宜昌市-夷陵区:宏信玫瑰城23栋-1楼，无法正常通话，经常打不通电话，已解释，客户不认可，请协助处理谢谢，联系：15271481888</t>
  </si>
  <si>
    <t>BL202310241856572193</t>
  </si>
  <si>
    <t>071700274702</t>
  </si>
  <si>
    <t>廖军军</t>
  </si>
  <si>
    <t>2023-10-25 11:06:20</t>
  </si>
  <si>
    <t>&gt;业务号码&gt;071700274702；&gt;号码归属地&gt;宜昌；&gt;产品名称&gt;大屏游戏，飞咪玩具大世界；&gt;产品代码&gt;24000604，24000365；&gt;产品编码&gt;2400060400，2400036500；&gt;订购时间&gt;2023-07-1021:35:09，2023-06-1017:23:02；&gt;核查情况&gt;平台故障；&gt;不规范定制分类&gt;平台故障，无法判责；&gt;退费金额&gt;25，50元；&gt;退费时间&gt;2023-10-25；&gt;投诉内容&gt;&amp;#10;高级模板内容：&amp;#10;赔付类型：:增值业务争议&amp;#10;CBSS账单扣费名称：:增值业务费_TV增值-应用-教育_TV增值-应用-教育增值业务费_TV增值-应用-教育_TV增值-应用-教育&amp;#10;办理渠道:无&amp;#10;赔付月份：:2023年6月、2023年7月&amp;#10;返还倍率:单倍&amp;#10;赔付金额：:75&amp;#10;是否已经取消业务:是&amp;#10;是否承诺退费：:是&amp;#10;用户是否需要回复：:是&amp;#10;用户要求：:不知情办理业务非常不满要求以后订购要扫二维码经过自己同意要求处理</t>
  </si>
  <si>
    <t>TS202310250623390651</t>
  </si>
  <si>
    <t>柳家菊</t>
  </si>
  <si>
    <t>2023-10-25 11:07:57</t>
  </si>
  <si>
    <t>[65岁以上老人]判断省分:其他省分&amp;#13;&amp;#10;:流量计费争议&amp;#13;&amp;#10;判断省分::没有短信通知/延迟&amp;#13;&amp;#10;:不认可&amp;#13;&amp;#10;:下一步&amp;#13;&amp;#10;:不符合或不愿意开通&amp;#13;&amp;#10;:未享受&amp;#13;&amp;#10;:下一步&amp;#13;&amp;#10;:单倍小于等于500&amp;#13;&amp;#10;:&amp;#13;&amp;#10;&amp;#13;&amp;#10;高级模板内容：&amp;#13;&amp;#10;投诉问题描述:流量费用争议&amp;#13;&amp;#10;业务名称:上网费_手机上网流量费_无线接入-上网流量费-国内（省际使用）&amp;#13;&amp;#10;争议月份:2023年9月&amp;#13;&amp;#10;争议金额:110&amp;#13;&amp;#10;是否承诺退费:是&amp;#13;&amp;#10;用户要求:已承诺退费，无需回复。&amp;#13;</t>
  </si>
  <si>
    <t>BL202310261050492137</t>
  </si>
  <si>
    <t>071700316167</t>
  </si>
  <si>
    <t>李荣洋</t>
  </si>
  <si>
    <t>2023-10-26 16:21:14</t>
  </si>
  <si>
    <t>&gt;业务号码&gt;071700316167；&gt;号码归属地&gt;宜昌；&gt;产品名称&gt;体考帮；&gt;产品代码&gt;无；&gt;产品编码&gt;2400070101；&gt;订购时间&gt;2023-10-2520:39:09；&gt;核查情况&gt;平台故障；&gt;不规范定制分类&gt;平台故障，无法判责；&gt;赠费金额&gt;25元；&gt;赠费时间&gt;2023-10-26；&gt;投诉内容&gt;【2022年上工信部测评重保用户】判断省分:湖北&amp;#10;:增值业务费用争议（含炫彩通信助理包云盘版等组合类增值业务）&amp;#10;:固网&amp;#10;:是&amp;#10;:不认可&amp;#10;:小于等于500元，且仅限单倍、月份不超过12个月&amp;#10;:&amp;#10;&amp;#10;高级模板内容：&amp;#10;赔付类型：:增值业务争议&amp;#10;CBSS账单扣费名称：:_TV增值-应用-健康&amp;#10;办理渠道:&amp;#10;赔付月份：:2023年10月&amp;#10;返还倍率:单倍&amp;#10;赔付金额：:25&amp;#10;是否已经取消业务:是&amp;#10;是否承诺退费：:是&amp;#10;用户是否需要回复：:否&amp;#10;用户要求：:退费</t>
  </si>
  <si>
    <t>TS202310250521240623</t>
  </si>
  <si>
    <t>冶福元</t>
  </si>
  <si>
    <t>2023-10-25 10:12:34</t>
  </si>
  <si>
    <t>主办单位：湖北&amp;#10;客户类别：首次投诉&amp;#10;10010是否打通：否&amp;#10;是否二次致电10015：是&amp;#10;是否联系：否&amp;#10;升级倾向：&amp;#10;号码归属省：湖北&amp;#10;SVIP等级：&amp;#10;1.问题类型:;&amp;#10;2.投诉类型:手机流量费争议;&amp;#10;3.营业厅地址:;&amp;#10;4.位置信息:;&amp;#10;5.位置发生地:;&amp;#10;6.投诉内容:&amp;#10;202310月上网费:10.00&amp;#10;争议金额:20.00</t>
  </si>
  <si>
    <t>BL202310231137240444</t>
  </si>
  <si>
    <t>钱津龙</t>
  </si>
  <si>
    <t>2023-10-23 17:30:23</t>
  </si>
  <si>
    <t>&gt;业务号码&gt;071700344758；&gt;号码归属地&gt;宜昌；&gt;产品名称&gt;&gt;那豆少儿、智享音乐；&gt;产品代码&gt;24000390、24000064；&gt;产品编码&gt;2400039012、2400006421；&gt;订购时间&gt;2023-10-1820:19:55、2023-10-0312:30:26；&gt;核查情况&gt;平台故障；&gt;不规范定制分类&gt;平台故障，无法判责；&gt;退费金额&gt;54元；&gt;退费时间&gt;2023-10-23；&gt;投诉内容&gt;&amp;#10;&amp;#10;高级模板内容：&amp;#10;赔付类型：:增值业务争议&amp;#10;CBSS账单扣费名称：:-教育_TV增值-应用-教育音乐_TV增值-应用-音乐&amp;#10;办理渠道:TV&amp;#10;赔付月份：:2023年10月&amp;#10;返还倍率:单倍&amp;#10;赔付金额：:54&amp;#10;是否已经取消业务:是&amp;#10;是否承诺退费：:是&amp;#10;用户是否需要回复：:否&amp;#10;用户要求：:用户要求退费，烦请后台协助处理</t>
  </si>
  <si>
    <t>BL202310261009041447</t>
  </si>
  <si>
    <t>071700508379</t>
  </si>
  <si>
    <t>张卉莲</t>
  </si>
  <si>
    <t>2023-10-26 15:24:51</t>
  </si>
  <si>
    <t>&gt;业务号码&gt;071700508379；&gt;号码归属地&gt;宜昌；&gt;产品名称&gt;趣味生活；&gt;产品代码&gt;无；&gt;产品编码&gt;2400077200；&gt;订购时间&gt;2023-10-2017:35:08；&gt;核查情况&gt;平台故障；&gt;不规范定制分类&gt;平台故障，无法判责；&gt;退费金额&gt;25元；&gt;退费时间&gt;2023-10-26；&gt;投诉内容&gt;&amp;#10;赔付类型：:增值业务争议&amp;#10;CBSS账单扣费名称：:TV增值-应用-健康&amp;#10;办理渠道:&amp;#10;赔付月份：:2023年10月&amp;#10;返还倍率:单倍&amp;#10;赔付金额：:25&amp;#10;是否已经取消业务:是&amp;#10;是否承诺退费：:是&amp;#10;用户是否需要回复：:否&amp;#10;用户要求：:退费</t>
  </si>
  <si>
    <t>TS202310250038530503</t>
  </si>
  <si>
    <t>南方一中心&gt;&gt;北京通软&gt;&gt;通软热线5区&gt;&gt;通软5区4班</t>
  </si>
  <si>
    <t>2023-10-25 17:05:47</t>
  </si>
  <si>
    <t>判断省份:贵州&amp;#13;&amp;#10;:贵州移网无法上网&amp;#13;&amp;#10;node_316:&amp;#13;&amp;#10;获取历史工单:无历史工单&amp;#13;&amp;#10;移网一键诊断:下一步&amp;#13;&amp;#10;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5G开启.:诊断无异常/对解释不认可&amp;#13;&amp;#10;:否&amp;#13;&amp;#10;:下一步&amp;#13;&amp;#10;用户关系获取:&amp;#13;&amp;#10;:属于&amp;#13;&amp;#10;:在区域12省内（除贵州）&amp;#13;&amp;#10;:1、受理流水号：;2、受理号码：13208582312;3、主叫号码：13208582312;4、被叫号码：;5、客户姓名：邓磊;6、客户级别：三星用户;7、用户归属地：宜昌市;8、受理员工工号：hubXN23TR2672;9、手机厂商：;10、投诉渠道：10010客服热线;11、投诉打点范围：0.5千米;12、投诉地址：高栏村;13、网格ID：71883;14、网格名称：YC_B_湖北省宜昌市兴山县网格_71883;15、经度：110.963130;16、纬度：31.209858;17、用户现象：未发现网络问题;18、答复口径：您提供的位置周围基站暂时没有发现异常，建议您先进行换机换卡测试并留意观察。;19、网络类型：4G;20、投诉现象最近发生时间：一周以上;21、语音通话或数据上网：数据;22、室内或室外：室外;23、手机信号强弱：无信号;24、用户周边使用情况：个别发生;25、主工单流水号：hub169816545028882070;26、语音业务类型：;27、数据业务类型：无法上网;28、用户是否接受解释：否;29、公告类型：;30、基站ID：117.1006420;31、基站名称：117.100642;32、其它地方是否正常使用：否;33、之前是否可以正常使用：否;在高栏村无信号无法拨打电话无法上网</t>
  </si>
  <si>
    <t>BL202310261437200430</t>
  </si>
  <si>
    <t>齐忠林</t>
  </si>
  <si>
    <t>2023-10-26 17:16:28</t>
  </si>
  <si>
    <t>&gt;业务号码&gt;071701028312；&gt;号码归属地&gt;宜昌；&gt;产品名称&gt;教育会员；&gt;产品代码&gt;无；&gt;产品编码&gt;2400078000；&gt;订购时间&gt;2023-09-1112:41:35；&gt;核查情况&gt;H5订购，平台故障；&gt;不规范定制分类&gt;有二次确认规范定制，平台故障，无法判责；&gt;退费金额&gt;50元；&gt;退费时间&gt;2023-10-26；&gt;投诉内容&gt;&amp;#10;高级模板内容：&amp;#10;赔付类型：:增值业务争议&amp;#10;CBSS账单扣费名称：:增值业务费_TV增值-应用-教育_TV增值-应用-教育&amp;#10;SP产品ID/元素ID：:/&amp;#10;办理渠道:/&amp;#10;赔付月份：:2023年10月、2023年9月&amp;#10;返还倍率:单倍&amp;#10;赔付金额：:50&amp;#10;是否已经取消业务:是&amp;#10;是否承诺退费：:是&amp;#10;用户是否需要回复：:否&amp;#10;用户要求：:退费</t>
  </si>
  <si>
    <t>ZX202310231244401284</t>
  </si>
  <si>
    <t>2023-10-23 18:03:50</t>
  </si>
  <si>
    <t>:下一步&amp;#13;&amp;#10;判断省分:湖北&amp;#13;&amp;#10;node_134:&amp;#13;&amp;#10;获取入参:&amp;#13;&amp;#10;node_180:&amp;#13;&amp;#10;判断局方停机状态:&amp;#13;&amp;#10;:&amp;#13;&amp;#10;node_223::其他&amp;#13;&amp;#10;:无&amp;#13;&amp;#10;:小于30天&amp;#13;&amp;#10;:不认可&amp;#13;&amp;#10;:&amp;#13;&amp;#10;&amp;#13;&amp;#10;高级模板内容：&amp;#13;&amp;#10;投诉问题描述:局方半停，资料已经提交了一直没有开通&amp;#13;&amp;#10;用户状态为:局方半停&amp;#13;&amp;#10;停机原因:本地异常号卡语音半停（机主停机之日起30天内在中国联通APP进行自助复通，如逾期需前往营业厅办理，原则复机一次）&amp;#13;&amp;#10;前台是否按流程解释:是&amp;#13;&amp;#10;用户要求:在线复机，尽快处理（重复投诉）&amp;#13;&amp;#10;第二联系电话:13486611769&amp;#13;</t>
  </si>
  <si>
    <t>号码关停：本地异常号卡语音半停AA。用户已提供资料，已发申请，24小时内复机，用户知晓，满意</t>
  </si>
  <si>
    <t>TS202310250024230472</t>
  </si>
  <si>
    <t>杨文菊</t>
  </si>
  <si>
    <t>2023-10-25 09:22:37</t>
  </si>
  <si>
    <t>#2022重保客户#主办单位：湖北&amp;#10;客户类别：普通客户&amp;#10;10010是否打通：否&amp;#10;是否二次致电10015：是&amp;#10;是否联系：否&amp;#10;升级倾向：&amp;#10;号码归属省：湖北&amp;#10;SVIP等级：&amp;#10;1.问题类型:;&amp;#10;2.投诉类型:其他;&amp;#10;3.营业厅地址:;&amp;#10;4.位置信息:;&amp;#10;5.位置发生地:;&amp;#10;6.投诉内容:要求把套餐改为八元套餐。</t>
  </si>
  <si>
    <t>GZ202310211723062121</t>
  </si>
  <si>
    <t>071701005188</t>
  </si>
  <si>
    <t>万陈文</t>
  </si>
  <si>
    <t>2023-10-23 11:23:37</t>
  </si>
  <si>
    <t>IPTV内容不完整/无法使用&amp;#10;装机地址：湖北省宜昌市西陵区大学路8号三峡大学(无资源)校园网</t>
  </si>
  <si>
    <t>TS202310241958431871</t>
  </si>
  <si>
    <t>鲁清高</t>
  </si>
  <si>
    <t>2023-10-25 10:02:34</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</si>
  <si>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我的手机没有欠费，又有流量为什么没网</t>
  </si>
  <si>
    <t>BL202310252021551787</t>
  </si>
  <si>
    <t>卢发政</t>
  </si>
  <si>
    <t>2023-10-26 14:31:29</t>
  </si>
  <si>
    <r>
      <t/>
    </r>
    <r>
      <rPr>
        <sz val="11"/>
        <color theme="1"/>
        <rFont val="宋体"/>
        <family val="2"/>
      </rPr>
      <t>&gt;业务号码&gt;13032708402;&gt;号码归属地&gt;宜昌;&gt;产品名称&gt;AR视频彩铃酷趣会员15元包月;&gt;产品代码&gt;49007720;&gt;产品编码&gt;4900772000;&gt;订购时间&gt;2023-09-1420:55:06;&gt;核查情况&gt;平台故障;&gt;不规范定制分类&gt;平台故障，无法判责;&gt;赔付金额&gt;15元;&gt;退费时间&gt;2023-10-26;&gt;投诉内容&gt;&amp;#10;[65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t>
    </r>
    <r>
      <rPr>
        <sz val="11"/>
        <color theme="1"/>
        <rFont val="Arial"/>
        <family val="2"/>
      </rPr>
      <t xml:space="preserve">	</t>
    </r>
    <r>
      <rPr>
        <sz val="11"/>
        <color theme="1"/>
        <rFont val="宋体"/>
        <family val="2"/>
      </rPr>
      <t>AR视频彩铃酷趣会员15元包月&amp;#10;SP产品ID/元素ID：:4900772000&amp;#10;办理渠道:无&amp;#10;赔付月份：:2023年9月&amp;#10;返还倍率:单倍&amp;#10;赔付金额：:15&amp;#10;是否已经取消业务:是&amp;#10;是否承诺退费：:是&amp;#10;用户是否需要回复：:否&amp;#10;用户要求：:要求退费，谢谢</t>
    </r>
  </si>
  <si>
    <t>TS202310250930132036</t>
  </si>
  <si>
    <t>2023-10-25 16:29:46</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</si>
  <si>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来电表示称自己在10月误操作订购了一个20元15GB省内流量7日快餐包-湖北（1）不能使用，称在外地，前台已按照预处理解释，用户不认可，要求退费，烦请协助处理&amp;#13;&amp;#10;业务名称:20元15GB省内流量7日快餐包-湖北（1）&amp;#13;&amp;#10;争议月份:2023年10月&amp;#13;&amp;#10;争议金额:20&amp;#13;&amp;#10;是否承诺退费:是&amp;#13;&amp;#10;用户要求:退费&amp;#13;</t>
  </si>
  <si>
    <t>ZX202310221556382460</t>
  </si>
  <si>
    <t>黄成魁</t>
  </si>
  <si>
    <t>2023-10-23 18:02:21</t>
  </si>
  <si>
    <t>:下一步&amp;#13;&amp;#10;判断省分:湖北&amp;#13;&amp;#10;node_134:&amp;#13;&amp;#10;获取入参:&amp;#13;&amp;#10;node_180:&amp;#13;&amp;#10;判断局方停机状态:&amp;#13;&amp;#10;:&amp;#13;&amp;#10;node_223::其他&amp;#13;&amp;#10;:无&amp;#13;&amp;#10;:小于30天&amp;#13;&amp;#10;:不认可&amp;#13;&amp;#10;:&amp;#13;&amp;#10;&amp;#13;&amp;#10;高级模板内容：&amp;#13;&amp;#10;投诉问题描述:客户来电无法使用&amp;#13;&amp;#10;用户状态为:局方半停&amp;#13;&amp;#10;停机原因:本省检出异常号卡，模型编码711001-0001（30天内在中国联通APP自助复通，逾期需前往营业厅办理，原则复机一次）&amp;#13;&amp;#10;前台是否按流程解释:是&amp;#13;&amp;#10;用户要求:客户要复机&amp;#13;&amp;#10;第二联系电话:15571736780&amp;#13;</t>
  </si>
  <si>
    <t>号码关停：本省检出异常号卡，模型编码711001-0001AA。用户已在营业厅复机，满意</t>
  </si>
  <si>
    <t>TS202310241948301735</t>
  </si>
  <si>
    <t>陈朋飞</t>
  </si>
  <si>
    <t>2023-10-25 09:04:50</t>
  </si>
  <si>
    <t>判断省份:湖北&amp;#10;:移网无法上网&amp;#10;:下一步&amp;#10;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诊断无异常/解释不认可&amp;#10;当月是否清卡重用:无&amp;#10;:下一步&amp;#10;node_317:&amp;#10;:不符合办理条件&amp;#10;:在湖北&amp;#10;:能/不清楚&amp;#10;:能/不清楚&amp;#10;:网络无异常&amp;#10;:1、受理流水号：;2、受理号码：13257255161;3、主叫号码：13257255161;4、被叫号码：;5、客户姓名：陈朋飞;6、客户级别：四星忠诚用户;7、用户归属地：宜昌市;8、受理员工工号：hubXN23ZH6753;9、手机厂商：;10、投诉渠道：10010客服热线;11、投诉打点范围：0.5千米;12、投诉地址：宜昌市-夷陵区:湖北省宜昌市夷陵区小溪塔街道望江路1-11-201号【】;13、网格ID：190494;14、网格名称：YC_A_湖北省宜昌市夷陵区网格_190494;15、经度：111.288104;16、纬度：30.767343;17、用户现象：未发现网络问题;18、答复口径：您提供的位置周围基站暂时没有发现异常，建议您先进行换机换卡测试并留意观察。;19、网络类型：4G;20、投诉现象最近发生时间：当天;21、语音通话或数据上网：数据;22、室内或室外：室内外;23、手机信号强弱：一至两格不稳定;24、用户周边使用情况：不清楚;25、主工单流水号：hub169814775829079075;26、语音业务类型：;27、数据业务类型：无法上网;28、用户是否接受解释：否;29、公告类型：;30、基站ID：117.110962;31、基站名称：117.110962;32、其它地方是否正常使用：否;33、之前是否可以正常使用：是;&amp;#10;"无法上网：用户来电反映在（详细地址：湖北省宜昌市夷陵区小溪塔街道望江路1-11-201号）从（时间：10.24）开始无法上网（服务状态：正常），周围用户（不清楚）正常使用，用户（已开关机）测试，仍无法使用，要求（尽快解决上网问题），联系电话（13257255161）字数过多删除一部分</t>
  </si>
  <si>
    <t>GZ202310211311440144</t>
  </si>
  <si>
    <t>071700502171</t>
  </si>
  <si>
    <t>秦金蓉</t>
  </si>
  <si>
    <t>2023-10-23 13:46:39</t>
  </si>
  <si>
    <t>#2022重保客户#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长阳县榔坪镇榔坪集镇凤凰大道47号周边</t>
  </si>
  <si>
    <t>ZX202310231129020699</t>
  </si>
  <si>
    <t>何伟豪</t>
  </si>
  <si>
    <t>2023-10-23 14:14:32</t>
  </si>
  <si>
    <t>:下一步&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要求复通&amp;#13;&amp;#10;用户状态为:局方半停&amp;#13;&amp;#10;停机原因:断卡2.0-湖北30天及以上睡眠卡风险用户打标第二批（公众市场三无静默）&amp;#13;&amp;#10;前台是否按流程解释:是&amp;#13;&amp;#10;用户要求:要求复通&amp;#13;&amp;#10;第二联系电话:15793472076&amp;#13;</t>
  </si>
  <si>
    <t>号码关停：断卡2.0-湖北30天及以上睡眠卡风险用户打标第二批AA。用户反映停机问题，已告知客户通过手厅办理二次实人认证，无需登录，客户认可。</t>
  </si>
  <si>
    <t>TS202310230811161780</t>
  </si>
  <si>
    <t>彭春龙</t>
  </si>
  <si>
    <t>2023-10-23 10:39:47</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</si>
  <si>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来电称自己订错流量包了，现在在省外，要求退费&amp;#13;&amp;#10;业务名称:20元15GB省内流量7日快餐包-湖北&amp;#13;&amp;#10;争议月份:2023年10月&amp;#13;&amp;#10;争议金额:20&amp;#13;&amp;#10;是否承诺退费:是&amp;#13;&amp;#10;用户要求:已在线承诺退费，无需回复&amp;#13;</t>
  </si>
  <si>
    <t>ZX202310231127410682</t>
  </si>
  <si>
    <t>李长连</t>
  </si>
  <si>
    <t>2023-10-23 12:18:08</t>
  </si>
  <si>
    <t>22年Q3Q4重点客户22年Q3Q4重点客户:下一步&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用户进线表示：13100785759此号码无法正常使用，查询之前有处理工单号：ZX202310221524242225已处理完毕，已向用户解释，用户强烈不认可，要求平台联系自己处理，加急&amp;#13;&amp;#10;用户状态为:局方半停&amp;#13;&amp;#10;停机原因:断卡2.0-湖北45天及以上睡眠卡风险用户打标&amp;#13;&amp;#10;前台是否按流程解释:是&amp;#13;&amp;#10;用户要求:要求平台开机，加急&amp;#13;&amp;#10;第二联系电话:13085153496&amp;#13;</t>
  </si>
  <si>
    <t>号码关停：断卡2.0-湖北45天及以上睡眠卡风险用户打标AA。用户反映因断卡2.0-湖北45天及以上睡眠卡风险用户打标停机，根据相关要求进行关停处理。需联通APP操作二次实人认证后复机，考虑客户感知，申请退还关停期间22.7-23.10月费用合计160元，24小时内到账，此费用不可打印账单发票，回访满意</t>
  </si>
  <si>
    <t>TS202310241744452217</t>
  </si>
  <si>
    <t>2023-10-25 11:05:12</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</si>
  <si>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电反映自己购买语音包购买错了，想主卡购买共享使用的。结果副卡买了，要求取消国内语音加油包10元100分钟业务退费&amp;#13;&amp;#10;争议月份:2023年10月&amp;#13;&amp;#10;争议金额:10&amp;#13;&amp;#10;用户要求:退费&amp;#13;</t>
  </si>
  <si>
    <t>GZ202310201902370094</t>
  </si>
  <si>
    <t>071704119995</t>
  </si>
  <si>
    <t>韩玉龙</t>
  </si>
  <si>
    <t>2023-10-23 13:09:22</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</si>
  <si>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秭归县茅坪镇松树坳村松树坳村1组21号周边</t>
  </si>
  <si>
    <t>GZ202310201856390029</t>
  </si>
  <si>
    <t>071700376745</t>
  </si>
  <si>
    <t>李成德</t>
  </si>
  <si>
    <t>2023-10-23 13:57:05</t>
  </si>
  <si>
    <t>无法打开网页&amp;#10;装机地址：湖北省宜昌市夷陵区龙泉镇法官泉村法官泉村八组115号周边</t>
  </si>
  <si>
    <t>GZ202310201003020855</t>
  </si>
  <si>
    <t>071700224152</t>
  </si>
  <si>
    <t>2023-10-23 10:35:43</t>
  </si>
  <si>
    <t>[65岁以上老人]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FTTB设备是否正常:无异常;&amp;#13;&amp;#10;:&amp;#13;&amp;#10;&amp;#13;&amp;#10;高级模板内容：&amp;#13;&amp;#10;问题（现象）描述:宽带无法上网&amp;#13;&amp;#10;故障时间:2023-10-20&amp;#13;&amp;#10;服务状态是否正常:是&amp;#13;&amp;#10;设备灯显示:正常&amp;#13;&amp;#10;错误代码:/&amp;#13;&amp;#10;是否重启设备:已重启未恢复&amp;#13;&amp;#10;装机地址:湖北省宜昌市宜都市宜都乡镇营服中心4G-CPE项目无资源地址&amp;#13;&amp;#10;用户要求:要求工作人员上门处理&amp;#13;</t>
  </si>
  <si>
    <t>GZ202310191936280992</t>
  </si>
  <si>
    <t>071700612044</t>
  </si>
  <si>
    <t>2023-10-23 11:07:50</t>
  </si>
  <si>
    <t>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ipTv看不了&amp;#10;装机地址：湖北省宜昌市秭归县屈原镇仙女坪村仙女坪村6组118号周边</t>
  </si>
  <si>
    <t>GZ202310191916580828</t>
  </si>
  <si>
    <t>071701029937</t>
  </si>
  <si>
    <t>张晋萍</t>
  </si>
  <si>
    <t>2023-10-23 12:59:02</t>
  </si>
  <si>
    <t>#2022重保客户##2022重保客户##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后台配置异常您所使用宽带后台配置异常;&amp;#13;&amp;#10;设备收发光功率是否异常:路由器能力不匹配;&amp;#13;&amp;#10;:&amp;#13;&amp;#10;光猫红灯，要求师傅周日下午上门维修</t>
  </si>
  <si>
    <t>GZ202310191722312393</t>
  </si>
  <si>
    <t>071700147269</t>
  </si>
  <si>
    <t>阮亚亚</t>
  </si>
  <si>
    <t>2023-10-23 16:22:17</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</si>
  <si>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amp;#13;&amp;#10;光猫红灯，要求师傅维修并回复</t>
  </si>
  <si>
    <t>TS202310241743182178</t>
  </si>
  <si>
    <t>喻志鑫</t>
  </si>
  <si>
    <t>2023-10-25 14:47:12</t>
  </si>
  <si>
    <t>[65岁以上老人]&amp;#10;高级模板内容：&amp;#10;投诉问题描述:用户表示这个号码是老年人在使用，没注意到活动三折到期，要求退费要么就更换为38元的套餐&amp;#10;争议月份:2023年9月&amp;#10;争议金额:129&amp;#10;用户要求:要求尽快联系处理处理，回电请联系：18695077892</t>
  </si>
  <si>
    <t>TS202310241702241269</t>
  </si>
  <si>
    <t>雷凯凯</t>
  </si>
  <si>
    <t>2023-10-25 08:37:07</t>
  </si>
  <si>
    <t>主办单位：湖北&amp;#10;客户类别：星级客户&amp;#10;10010是否打通：否&amp;#10;是否二次致电10015：是&amp;#10;是否联系：否&amp;#10;升级倾向：&amp;#10;号码归属省：湖北&amp;#10;SVIP等级：&amp;#10;1.问题类型:;&amp;#10;2.投诉类型:其他问题;&amp;#10;3.营业厅地址:;&amp;#10;4.位置信息:;&amp;#10;5.位置发生地:;&amp;#10;6.投诉内容:我人在杭州，名下有套餐资费外有一个宽带，而且一直没有使用，需要我去归属地办理，网点电话无人接通。</t>
  </si>
  <si>
    <t>GZ202310161036371677</t>
  </si>
  <si>
    <t>071703718335</t>
  </si>
  <si>
    <t>段杨君达</t>
  </si>
  <si>
    <t>2023-10-23 08:47:26</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</si>
  <si>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MODEM故障&amp;#10;&amp;#10;装机地址：湖北省宜昌市宜都市枝城镇解家冲村解家冲村二组62号周边</t>
  </si>
  <si>
    <t>TS202310260857352388</t>
  </si>
  <si>
    <t>杜修明</t>
  </si>
  <si>
    <t>2023-10-26 14:33:46</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</si>
  <si>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来电反映自己没有办理过5G加油包29元10GB首月优惠版（立即生效），在线解释不认可，要求退费&amp;#13;&amp;#10;业务名称:5G加油包29元10GB首月优惠版（立即生效）&amp;#13;&amp;#10;争议月份:2023年10月、2023年9月&amp;#13;&amp;#10;争议金额:34&amp;#13;&amp;#10;是否承诺退费:是&amp;#13;&amp;#10;用户要求:要求退费，前台已承诺退费并告知注意事项&amp;#13;</t>
  </si>
  <si>
    <t>GZ202310131344020224</t>
  </si>
  <si>
    <t>071700085690</t>
  </si>
  <si>
    <t>周世平</t>
  </si>
  <si>
    <t>2023-10-23 18:04:46</t>
  </si>
  <si>
    <t>[65岁以上老人]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频繁掉线&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终端能力与签约速率不匹配;&amp;#13;&amp;#10;设备收发光功率是否异常:无异常;&amp;#13;&amp;#10;:&amp;#13;&amp;#10;&amp;#13;&amp;#10;高级模板内容：&amp;#13;&amp;#10;问题（现象）描述:宽带无法上网频繁掉线，要求师傅上门检修&amp;#13;&amp;#10;故障时间:2023-10-13&amp;#13;&amp;#10;服务状态是否正常:是&amp;#13;&amp;#10;设备灯显示:红灯&amp;#13;&amp;#10;错误代码:无&amp;#13;&amp;#10;是否重启设备:已重启未恢复&amp;#13;&amp;#10;用户要求:尽快处理谢谢&amp;#13;</t>
  </si>
  <si>
    <t>TS202310251658420773</t>
  </si>
  <si>
    <t>帅杨美</t>
  </si>
  <si>
    <t>2023-10-26 14:25:50</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</si>
  <si>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说自己没有开通过腾讯游戏畅玩包（前向），要求处理&amp;#13;&amp;#10;业务名称:	腾讯游戏畅玩包（前向）&amp;#13;&amp;#10;争议月份:2023年10月&amp;#13;&amp;#10;争议金额:12&amp;#13;&amp;#10;是否承诺退费:是&amp;#13;&amp;#10;用户要求:尽快处理&amp;#13;</t>
  </si>
  <si>
    <t>TS202310251917431344</t>
  </si>
  <si>
    <t>田玄祚</t>
  </si>
  <si>
    <t>2023-10-26 16:50:03</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</si>
  <si>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未办理5G加油包29元10GB（立即生效）要求退费解释无效挽留失败尽快处理用户不愿提供短信验证码前台无法取消请后台协助取消&amp;#13;&amp;#10;业务名称:5G加油包29元10GB（立即生效）&amp;#13;&amp;#10;争议月份:2023年10月&amp;#13;&amp;#10;争议金额:29&amp;#13;&amp;#10;是否承诺退费:是&amp;#13;&amp;#10;用户要求:用户未办理5G加油包29元10GB（立即生效）要求退费解释无效挽留失败尽快处理用户不愿提供短信验证码前台无法取消请后台协助取消不及时处理将投诉未说明投诉渠道&amp;#13;</t>
  </si>
  <si>
    <t>GZ202309211033452129</t>
  </si>
  <si>
    <t>071700659427</t>
  </si>
  <si>
    <t>余坤鹏</t>
  </si>
  <si>
    <t>2023-10-23 16:43:14</t>
  </si>
  <si>
    <t>302004光猫与签约速率不匹配（端业不匹配）&amp;#10;装机地址：湖北省宜昌市秭归县泄滩乡黄家山村徐家山村4组14号周边</t>
  </si>
  <si>
    <t>GZ202310241723180764</t>
  </si>
  <si>
    <t>071703565686</t>
  </si>
  <si>
    <t>肖巧蓉</t>
  </si>
  <si>
    <t>2023-10-24 18:26:34</t>
  </si>
  <si>
    <t>302001AAA/CBSS判断签约和配置不一样，配置速率低于签约带宽&amp;#10;&amp;#10;装机地址：湖北省宜昌市当阳市玉泉街道办事处娘娘庙社区公园大观小区7栋2单元9层902</t>
  </si>
  <si>
    <t>GZ202310241718420718</t>
  </si>
  <si>
    <t>071700047481</t>
  </si>
  <si>
    <t>黄星星</t>
  </si>
  <si>
    <t>2023-10-24 18:26:09</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</si>
  <si>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获取宽带账号失败&amp;#13;&amp;#10;通过宽带平台进行复位:操作未恢复/不认可&amp;#13;&amp;#10;判断省分:其他省分&amp;#13;&amp;#10;向用户解释后用户不认可:&amp;#13;&amp;#10;&amp;#13;&amp;#10;高级模板内容：&amp;#13;&amp;#10;问题（现象）描述:无法观看电视&amp;#13;&amp;#10;故障时间:2023-10-24&amp;#13;&amp;#10;宽带是否安装IPTV:是&amp;#13;&amp;#10;宽带是否可正常上网:是&amp;#13;&amp;#10;是否重启设备:已重启未恢复&amp;#13;</t>
  </si>
  <si>
    <t>GZ202310241703270583</t>
  </si>
  <si>
    <t>071700390567</t>
  </si>
  <si>
    <t>邓妮</t>
  </si>
  <si>
    <t>2023-10-24 18:09:38</t>
  </si>
  <si>
    <t>一键诊断过程：&amp;#10;宽带是否有欠费及账号是否异常:无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夷陵区东方大道万科理想城27栋1单元23楼2302</t>
  </si>
  <si>
    <t>TS202310241520081100</t>
  </si>
  <si>
    <t>李自银</t>
  </si>
  <si>
    <t>2023-10-25 09:02:03</t>
  </si>
  <si>
    <t>[65岁以上老人]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反映对手机上网流量费不认可，称未使用过，要求退费&amp;#13;&amp;#10;业务名称:手机上网流量费&amp;#13;&amp;#10;争议月份:2023年10月&amp;#13;&amp;#10;争议金额:62.7&amp;#13;&amp;#10;是否承诺退费:是&amp;#13;&amp;#10;用户要求:退费&amp;#13;</t>
  </si>
  <si>
    <t>GZ202310241635210334</t>
  </si>
  <si>
    <t>071700615693</t>
  </si>
  <si>
    <t>赵宝华</t>
  </si>
  <si>
    <t>2023-10-24 19:33:10</t>
  </si>
  <si>
    <t>071700615693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光猫终端能力与签约速率不匹配;&amp;#13;&amp;#10;设备收发光功率是否异常:路由器能力不匹配;&amp;#13;&amp;#10;:宽带正常在线，用户表示家里的网络电视无法使用，重启设备还是不行，要求师傅加急今天晚上上门查看处理。&amp;#13;</t>
  </si>
  <si>
    <t>BL202310231419012287</t>
  </si>
  <si>
    <t>黄传兵</t>
  </si>
  <si>
    <t>2023-10-24 10:58:44</t>
  </si>
  <si>
    <t>&gt;业务号码&gt;13040970799；&gt;号码归属地&gt;宜昌；&gt;产品名称&gt;视频彩铃心悦会员包月15元-3；&gt;产品代码&gt;49007442；&gt;产品编码&gt;4900744200；&gt;订购时间&gt;2023-10-2213:44:57；&gt;核查情况&gt;平台故障；&gt;不规范定制分类&gt;平台故障，无法判责；&gt;退费金额&gt;15元；&gt;退费时间&gt;2023-10-23；&gt;投诉内容&gt;&amp;#10;&amp;#10;&amp;#10;高级模板内容：&amp;#10;赔付类型：:增值业务争议&amp;#10;CBSS账单扣费名称：:	视频彩铃心悦会员包月15元-3&amp;#10;办理渠道:无&amp;#10;赔付月份：:2023年10月&amp;#10;返还倍率:单倍&amp;#10;赔付金额：:15&amp;#10;是否已经取消业务:是&amp;#10;是否承诺退费：:是&amp;#10;用户是否需要回复：:否&amp;#10;用户要求：:请直接退费</t>
  </si>
  <si>
    <t>GZ202310241617290185</t>
  </si>
  <si>
    <t>071700016383</t>
  </si>
  <si>
    <t>刘慧英</t>
  </si>
  <si>
    <t>2023-10-24 18:43:17</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</si>
  <si>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网页打不开&amp;#10;&amp;#10;装机地址：湖北省宜昌市西陵区土城路十六化建小区10栋1单元3楼301</t>
  </si>
  <si>
    <t>TS202310241341211221</t>
  </si>
  <si>
    <t>闫银</t>
  </si>
  <si>
    <t>2023-10-25 10:59:46</t>
  </si>
  <si>
    <r>
      <t/>
    </r>
    <r>
      <rPr>
        <sz val="11"/>
        <color theme="1"/>
        <rFont val="宋体"/>
        <family val="2"/>
      </rPr>
      <t>判断省分:湖北&amp;#10;:移网电话营销费用争议（套餐资费/融合宽带/副卡功能费类除外）&amp;#10;:不认可&amp;#10;:小于等于500元，且仅限单倍、月份不超过12个月&amp;#10;:&amp;#10;&amp;#10;高级模板内容：&amp;#10;投诉问题描述:5G加油包29元10GB（立即生效）&amp;#10;是否10016外呼:是&amp;#10;反应问题涉及场景:未经同意订购业务&amp;#10;业务名称:5G加油包29元10GB（立即生效）&amp;#10;争议金额:203&amp;#10;开通时间:2023-03-21&amp;#10;用户要求:1）用户号码15171750002&amp;#10;&amp;#10;（2）业务名称5G加油包29元10GB（立即生效）&amp;#10;&amp;#10;（3）渠道名称：/&amp;#10;&amp;#10;（4）承诺退费金额：203&amp;#10;&amp;#10;（5）涉及退费月份23年3月-23年10月&amp;#10;&amp;#10;（6）是否取消业务（如取消失败，需加上系统报错的提示）成功取消&amp;#10;&amp;#10;（7）已在线承诺，不用回复用户</t>
    </r>
    <r>
      <rPr>
        <sz val="11"/>
        <color theme="1"/>
        <rFont val="Arial"/>
        <family val="2"/>
      </rPr>
      <t>_</t>
    </r>
    <r>
      <rPr>
        <sz val="11"/>
        <color theme="1"/>
        <rFont val="宋体"/>
        <family val="2"/>
      </rPr>
      <t>x005f_x000b_前台解决情况：经解释使用情况，客户不认可；为维系客户，已承诺24小时内退费，客户满意。</t>
    </r>
  </si>
  <si>
    <t>GZ202310241610130118</t>
  </si>
  <si>
    <t>071703441698</t>
  </si>
  <si>
    <t>王朝梅</t>
  </si>
  <si>
    <t>2023-10-24 18:50:45</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</si>
  <si>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猇亭区虎牙街道虎牙社区虎牙村5组47号周边</t>
  </si>
  <si>
    <t>GZ202310241609340114</t>
  </si>
  <si>
    <t>071704225434</t>
  </si>
  <si>
    <t>2023-10-24 18:17:18</t>
  </si>
  <si>
    <t>无法打开网页&amp;#10;装机地址：湖北省宜昌市高新区北苑街道厦门路社区北苑路春华星运城6栋1单元8楼802</t>
  </si>
  <si>
    <t>TS202310261657442434</t>
  </si>
  <si>
    <t>张承隆</t>
  </si>
  <si>
    <t>2023-10-26 17:13:10</t>
  </si>
  <si>
    <t>#2022重保客户#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我要取消宜昌预存话费得短信流量包24个月，请尽快给我处理</t>
  </si>
  <si>
    <t>BL202310250857430481</t>
  </si>
  <si>
    <t>万明</t>
  </si>
  <si>
    <t>2023-10-25 14:14:53</t>
  </si>
  <si>
    <t>&gt;业务号码&gt;13040973628；&gt;号码归属地&gt;宜昌；&gt;产品名称&gt;5G精品听读PLUS会员,云加速5G畅玩加油包(湖北)；&gt;产品代码&gt;66003045,91295249；&gt;产品编码&gt;6600304500,无；&gt;订购时间&gt;2023-07-1211:43:48,2023-09-2112:00:32；&gt;核查情况&gt;平台故障；&gt;不规范定制分类&gt;平台故障，无法判责；&gt;退费金额&gt;40元,40元；&gt;退费时间&gt;2023-10-25；&gt;投诉内容&gt;&amp;#10;&amp;#10;高级模板内容：&amp;#10;赔付类型：:增值业务争议&amp;#10;CBSS账单扣费名称：:5G精品听读PLUS会员、云加速5G畅玩加油包(湖北)&amp;#10;办理渠道:湖北杭州翔羽线上业务代理(宜昌)&amp;#10;赔付月份：:2023年9月、2023年10月&amp;#10;返还倍率:单倍&amp;#10;赔付金额：:80&amp;#10;是否已经取消业务:否&amp;#10;是否承诺退费：:是&amp;#10;用户是否需要回复：:否&amp;#10;用户要求：:一线未取消，烦请二线取消业务，谢谢！</t>
  </si>
  <si>
    <t>TS202310261526202389</t>
  </si>
  <si>
    <t>吴亚兰</t>
  </si>
  <si>
    <t>2023-10-26 16:10:17</t>
  </si>
  <si>
    <t>&amp;#13;&amp;#10;高级模板内容：&amp;#13;&amp;#10;投诉问题描述:用户称自己无法开具6月和7月的发票，要求反馈处理&amp;#13;&amp;#10;业务号码:15572740665&amp;#13;&amp;#10;发票获取渠道:中国联通APP&amp;#13;&amp;#10;开具不成功系统提示:/&amp;#13;&amp;#10;开具月份:2023年6月、2023年7月&amp;#13;&amp;#10;前台解释内容:/&amp;#13;&amp;#10;用户要求:用户称自己无法开具6月和7月的发票，要求反馈处理&amp;#13;</t>
  </si>
  <si>
    <t>GZ202310241553022454</t>
  </si>
  <si>
    <t>071700092050</t>
  </si>
  <si>
    <t>张石明</t>
  </si>
  <si>
    <t>2023-10-24 17:18:27</t>
  </si>
  <si>
    <t>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网速慢&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amp;#13;&amp;#10;高级模板内容：&amp;#13;&amp;#10;问题（现象）描述:网速慢&amp;#13;&amp;#10;故障时间:2023-10-24&amp;#13;&amp;#10;服务状态是否正常:是&amp;#13;&amp;#10;设备灯显示:正常&amp;#13;&amp;#10;错误代码:无&amp;#13;&amp;#10;是否重启设备:已重启未恢复&amp;#13;&amp;#10;用户要求:用户来电反映宽带网速一直很慢，设备灯显示正常，已重启未恢复，用户要求尽快处理。检测后台配置异常，重启光猫失败，装机地址湖北省宜昌市西陵区西陵街道刘家大堰社区刘家大堰3栋5单元5楼501联系电话13277176555&amp;#13;</t>
  </si>
  <si>
    <t>ZX202310221524242225</t>
  </si>
  <si>
    <t>2023-10-23 11:17:38</t>
  </si>
  <si>
    <t>22年Q3Q4重点客户22年Q3Q4重点客户:下一步&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用户不认可联通app复机或去营业厅，要求立即开机，并退费停机期间的副卡功能费&amp;#13;&amp;#10;用户状态为:局方半停&amp;#13;&amp;#10;停机原因:断卡2.0-湖北45天及以上睡眠卡风险用户打标&amp;#13;&amp;#10;前台是否按流程解释:是&amp;#13;&amp;#10;用户要求:尽快处理&amp;#13;&amp;#10;第二联系电话:13085153496&amp;#13;</t>
  </si>
  <si>
    <t>号码关停：断卡2.0-湖北45天及以上睡眠卡风险用户打标AA。用户反映因断卡2.0-湖北45天及以上睡眠卡风险用户打标停机，根据相关要求进行关停处理。需联通APP操作二次实人认证后复机，另客户反馈关停期间22.7-23.10月费用合计160元，可复机时候后联系我部申请话费退还，联系无人接听，已短信告知，如有疑问可在工作时间（08:30-12:00；14:00-17:30）联系07176921001、13032700872宜昌联通投诉处理中心。如用户咨询，请前台10010话务中心代为解释，谢谢</t>
  </si>
  <si>
    <t>BL202310231504400271</t>
  </si>
  <si>
    <t>2023-10-23 16:53:00</t>
  </si>
  <si>
    <t>&gt;业务号码&gt;13040980331；&gt;号码归属地&gt;宜昌；&gt;产品名称&gt;云加速5G畅玩加油包(湖北)；&gt;产品代码&gt;91295249；&gt;产品编码&gt;无；&gt;订购时间&gt;2023-10-2313:19:44；&gt;核查情况&gt;平台故障；&gt;不规范定制分类&gt;平台故障，无法判责；&gt;赠费金额&gt;20元；&gt;赠费时间&gt;2023.10.23；&gt;投诉内容&gt;&amp;#10;&amp;#10;高级模板内容：&amp;#10;赔付类型：:增值业务争议&amp;#10;CBSS账单扣费名称：:云加速5G畅玩加油包(湖北)&amp;#10;办理渠道:湖北杭州翔羽线上业务代理(宜昌)&amp;#10;赔付月份：:2023年10月&amp;#10;返还倍率:单倍&amp;#10;赔付金额：:20&amp;#10;是否已经取消业务:是&amp;#10;是否承诺退费：:是&amp;#10;用户是否需要回复：:否&amp;#10;用户要求：:要求退费</t>
  </si>
  <si>
    <t>GZ202310241539182319</t>
  </si>
  <si>
    <t>071700895074</t>
  </si>
  <si>
    <t>龙士雄</t>
  </si>
  <si>
    <t>2023-10-24 16:38:54</t>
  </si>
  <si>
    <t>#2022重保客户#071700895074命中精准预判服务场景:[65岁以上老人]&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用户反映宽带可以使用，iptv无法使用，重启无效，要求马上处理，请处理并回复&amp;#13;</t>
  </si>
  <si>
    <t>BL202310231635221502</t>
  </si>
  <si>
    <t>胡新周</t>
  </si>
  <si>
    <t>2023-10-24 17:28:40</t>
  </si>
  <si>
    <t>&gt;业务号码&gt;13040981586；&gt;号码归属地&gt;宜昌；&gt;产品名称&gt;云加速5G畅玩加油包(湖北)；&gt;产品代码&gt;无；&gt;产品编码&gt;91295249；&gt;订购时间&gt;2023-10-2312:11:06；&gt;核查情况&gt;平台故障；&gt;不规范定制分类&gt;平台故障，无法判责；&gt;退费金额&gt;20元；&gt;退费时间&gt;2023年10月24日；&gt;投诉内容&gt;&amp;#10;&amp;#10;高级模板内容：&amp;#10;赔付类型：:增值业务争议&amp;#10;CBSS账单扣费名称：:云加速5G畅玩加油包(湖北)&amp;#10;办理渠道:/&amp;#10;赔付月份：:2023年10月&amp;#10;返还倍率:单倍&amp;#10;赔付金额：:20&amp;#10;是否已经取消业务:是&amp;#10;是否承诺退费：:是&amp;#10;用户是否需要回复：:否&amp;#10;用户要求：:用户对云加速5G畅玩加油包(湖北)扣费不认可申请退费告知不可抵扣项目认可</t>
  </si>
  <si>
    <t>TS202310261507221862</t>
  </si>
  <si>
    <t>陈卫红</t>
  </si>
  <si>
    <t>2023-10-26 16:44:14</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</si>
  <si>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订购流量包（20元15GB省内流量7日快餐包-湖），向用户解释只能在湖北省内使用，但是用户在省外，产生额外的上网费用，要求退费20元。&amp;#13;&amp;#10;争议月份:2023年10月&amp;#13;&amp;#10;争议金额:20&amp;#13;&amp;#10;用户要求:尽快退费。&amp;#13;</t>
  </si>
  <si>
    <t>TS202310221630391538</t>
  </si>
  <si>
    <t>王世明</t>
  </si>
  <si>
    <t>2023-10-23 09:21:47</t>
  </si>
  <si>
    <t>判断省分:其他省分&amp;#13;&amp;#10;:流量计费争议&amp;#13;&amp;#10;判断省分::没有短信通知/延迟&amp;#13;&amp;#10;:不认可&amp;#13;&amp;#10;:下一步&amp;#13;&amp;#10;:不符合或不愿意开通&amp;#13;&amp;#10;:未享受&amp;#13;&amp;#10;:下一步&amp;#13;&amp;#10;:单倍小于等于500&amp;#13;&amp;#10;:&amp;#13;&amp;#10;&amp;#13;&amp;#10;高级模板内容：&amp;#13;&amp;#10;投诉问题描述:用户来电反映流量费用超出，已解释不认可&amp;#13;&amp;#10;业务名称:手机上网流量费&amp;#13;&amp;#10;争议月份:2023年10月&amp;#13;&amp;#10;争议金额:111&amp;#13;&amp;#10;是否承诺退费:是&amp;#13;&amp;#10;用户要求:申请退费&amp;#13;</t>
  </si>
  <si>
    <t>ZX202310251440360617</t>
  </si>
  <si>
    <t>徐丽姣</t>
  </si>
  <si>
    <t>2023-10-26 11:14:49</t>
  </si>
  <si>
    <t>&amp;#13;&amp;#10;高级模板内容：&amp;#13;&amp;#10;投诉问题描述:欠费局方半停&amp;#13;&amp;#10;用户状态为:欠费局方半停&amp;#13;&amp;#10;停机原因: 断卡第二十二期风险用户（公众）&amp;#13;&amp;#10;前台是否按流程解释:是&amp;#13;&amp;#10;用户要求:用户存在特殊情况1.用户人没有在归属地2.该卡是用户夫人的但是夫人已经离世现在还想保留改卡使用请核实处理谢谢&amp;#13;&amp;#10;第二联系电话:13555896796&amp;#13;</t>
  </si>
  <si>
    <t>号码关停：断卡第二十二期风险用户（公众）AA，经核实客户因断卡第二十二期风险用户（公众），建议客户携带死亡证明，服气关系证明，本人有效身份证件到厅办理复机，用户认可满意</t>
  </si>
  <si>
    <t>TS202310261425420745</t>
  </si>
  <si>
    <t>071703520110</t>
  </si>
  <si>
    <t>宋秀超</t>
  </si>
  <si>
    <t>2023-10-26 16:19:13</t>
  </si>
  <si>
    <t>[65岁以上老人]&amp;#13;&amp;#10;高级模板内容：&amp;#13;&amp;#10;投诉问题描述:用户对_IPTV包月费10元不认可，解释无效，要求退还费用，请协助处理，谢谢！&amp;#13;&amp;#10;争议月份:2023年9月&amp;#13;&amp;#10;争议金额:10&amp;#13;&amp;#10;用户要求:尽快联系&amp;#13;</t>
  </si>
  <si>
    <t>ZX202310260937181674</t>
  </si>
  <si>
    <t>2023-10-26 18:38:34</t>
  </si>
  <si>
    <t>[65岁以上老人]:下一步&amp;#13;&amp;#10;判断省分:湖北&amp;#13;&amp;#10;node_134:&amp;#13;&amp;#10;获取入参:&amp;#13;&amp;#10;node_180:&amp;#13;&amp;#10;判断局方停机状态:&amp;#13;&amp;#10;:&amp;#13;&amp;#10;node_223::关停原因：鹰眼骚扰语音半停&amp;#13;&amp;#10;:有&amp;#13;&amp;#10;:不认可&amp;#13;&amp;#10;:&amp;#13;&amp;#10;&amp;#13;&amp;#10;高级模板内容：&amp;#13;&amp;#10;投诉问题描述:详见原工单ZX202310211609110328&amp;#13;&amp;#10;用户状态为:高额半停机加局方半停&amp;#13;&amp;#10;停机原因:断卡宜昌上报风险打标第四期&amp;#13;&amp;#10;前台是否按流程解释:是&amp;#13;&amp;#10;用户要求:用户对流程非常不认可，要求立刻复机&amp;#13;&amp;#10;第二联系电话:17671256813&amp;#13;</t>
  </si>
  <si>
    <t>号码关停：断卡宜昌上报风险打标第四期AA。用户反映号码停机问题，经核实，客户号码 2022-12-30 16:03:47 因断卡宜昌上报风险打标第四期风险号码停机，且2023-02-24 23:09:10 入网照片不合规 局方停机，已联系客户告知下载联通手机营业厅APP软件，无需登录，无需收取验证码短信，在手机营业厅APP首页最上方有搜索栏，搜索二次实人认证，就会自动弹出二次实人认证菜单，根据提示上传资料。后台工作人员进行审核，审核成功后就可开机，风险号码停机审核通过后再在手厅上操作实名制补登记，现用户对上传资料要录视频不认可，不愿录入视频，已联系客户解释说明，建议客户至联通自营需要办理，客户表示知晓，满意度一般。</t>
  </si>
  <si>
    <t>TS202310252000562022</t>
  </si>
  <si>
    <t>2023-10-26 10:11:22</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</si>
  <si>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不知情超出要求退费解释不认可&amp;#13;&amp;#10;业务名称:上网费_手机上网流量费_无线接入-上网流量费-国内（本地使用）&amp;#13;&amp;#10;争议月份:2023年10月&amp;#13;&amp;#10;争议金额:10&amp;#13;&amp;#10;是否承诺退费:是&amp;#13;&amp;#10;用户要求:承诺退费无需回复&amp;#13;</t>
  </si>
  <si>
    <t>ZX202310222031491393</t>
  </si>
  <si>
    <t>陈柄烨</t>
  </si>
  <si>
    <t>2023-10-23 14:20:18</t>
  </si>
  <si>
    <t>17671323900湖北•宜昌4G后付费目前在法国漫游，用户号码状态：局方半停机，现要求查询停机原因，以及如何复机请尽快告知谢谢&amp;#13;&amp;#10;机主信息已核实&amp;#13;&amp;#10;联系人：先生联系电话：0033783126001北京时间下午2点到下午8点方便，用户要求电话回复&amp;#13;&amp;#10;此为国际漫游平台的投诉，请优先处理</t>
  </si>
  <si>
    <t>号码关停：断卡宜昌上报风险用户（风险打标）AA。用户反映号码关停问题，经核实，用户号码因断卡宜昌上报风险用户（风险打标）关停：信安风险打标语音半停，24小时内手厅进行二次实人认证或到号码归属自有营业厅核验。 现用户需通过手厅中操作二次实人认证（手厅），现已报后台审核成功开通，客户满意</t>
  </si>
  <si>
    <t>GZ202310241447471932</t>
  </si>
  <si>
    <t>071703079012</t>
  </si>
  <si>
    <t>杨维维</t>
  </si>
  <si>
    <t>2023-10-24 18:15:43</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</si>
  <si>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西陵区学院街道解放路社区致祥路片区珍珠路110号1栋2单元2楼104</t>
  </si>
  <si>
    <t>GZ202310241447081925</t>
  </si>
  <si>
    <t>071700223356</t>
  </si>
  <si>
    <t>乔韵秋</t>
  </si>
  <si>
    <t>2023-10-24 16:27:53</t>
  </si>
  <si>
    <t>ZX202310251248072260</t>
  </si>
  <si>
    <t>2023-10-25 17:41:55</t>
  </si>
  <si>
    <t>:下一步&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用户来电反映在中国联通APP上二次实人认证失败了，无法复机&amp;#13;&amp;#10;用户状态为:局方半停&amp;#13;&amp;#10;停机原因:断卡2.0-湖北45天及以上睡眠卡风险用户打标（第十一批政企渠道）&amp;#13;&amp;#10;前台是否按流程解释:是&amp;#13;&amp;#10;用户要求:要求复机&amp;#13;&amp;#10;第二联系电话:15572727046&amp;#13;</t>
  </si>
  <si>
    <t>号码关停：风险告知关停AA，已引导用户通过中国联通APP二次实人认证，重新操作，或前往宜昌自营厅复机，用户知晓，挂机，满意度一般</t>
  </si>
  <si>
    <t>GZ202310241443081890</t>
  </si>
  <si>
    <t>071700366559</t>
  </si>
  <si>
    <t>何丞权</t>
  </si>
  <si>
    <t>2023-10-24 17:05:48</t>
  </si>
  <si>
    <t>#2022重保客户#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夷陵区东城城乡统筹发展试验区鄢家河村佳兴花园1栋2单元7层701户</t>
  </si>
  <si>
    <t>TS202310241001001134</t>
  </si>
  <si>
    <t>袁作平</t>
  </si>
  <si>
    <t>2023-10-24 14:41:22</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</si>
  <si>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客户来电反映自己上个月没有使用流量的，我处核实并安抚解释，客户不认可，要求退费，请协助谢谢&amp;#13;&amp;#10;业务名称:1&amp;#13;&amp;#10;争议月份:2023年9月&amp;#13;&amp;#10;争议金额:40&amp;#13;&amp;#10;是否承诺退费:是&amp;#13;&amp;#10;用户要求:要求退费，请协助谢谢&amp;#13;</t>
  </si>
  <si>
    <t>TS202310241032191905</t>
  </si>
  <si>
    <t>朱波</t>
  </si>
  <si>
    <t>2023-10-24 14:41:11</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</si>
  <si>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套外流量费用争议&amp;#13;&amp;#10;业务名称:上网费_手机上网流量费_无线接入-上网流量费-国内（本地使用）&amp;#13;&amp;#10;争议月份:2023年10月&amp;#13;&amp;#10;争议金额:47.02&amp;#13;&amp;#10;是否承诺退费:是&amp;#13;&amp;#10;用户要求:已承诺退费，无需回复。&amp;#13;</t>
  </si>
  <si>
    <t>BL202310261059072270</t>
  </si>
  <si>
    <t>许海燕</t>
  </si>
  <si>
    <t>2023-10-26 15:14:54</t>
  </si>
  <si>
    <t>&gt;业务号码&gt;13085152595；&gt;号码归属地&gt;宜昌；&gt;产品名称&gt;手机彩铃精选15元包月；&gt;产品代码&gt;49004938；&gt;产品编码&gt;4900493800；&gt;订购时间&gt;2023-10-2508:47:16；&gt;核查情况&gt;平台故障；&gt;不规范定制分类&gt;平台故障，无法判责；&gt;退费金额&gt;15元；&gt;退费时间&gt;2023-10-26；&gt;投诉内容&gt;&amp;#10;&amp;#10;高级模板内容：&amp;#10;赔付类型：:增值业务争议&amp;#10;CBSS账单扣费名称：:手机彩铃精选15元包月&amp;#10;办理渠道:无&amp;#10;赔付月份：:2023年10月&amp;#10;返还倍率:单倍&amp;#10;赔付金额：:15&amp;#10;是否已经取消业务:是&amp;#10;是否承诺退费：:是&amp;#10;用户是否需要回复：:否&amp;#10;用户要求：:尽快核实退费</t>
  </si>
  <si>
    <t>TS202310232023212119</t>
  </si>
  <si>
    <t>孙旷宇</t>
  </si>
  <si>
    <t>2023-10-24 10:40:33</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</si>
  <si>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要求超出的流量费进行退费&amp;#13;&amp;#10;业务名称:沃派39元2021&amp;#13;&amp;#10;争议月份:2023年10月&amp;#13;&amp;#10;争议金额:15&amp;#13;&amp;#10;是否承诺退费:是&amp;#13;&amp;#10;用户要求:要求超出的流量费进行退费15元&amp;#13;</t>
  </si>
  <si>
    <t>BL202310241013220751</t>
  </si>
  <si>
    <t>许先晴</t>
  </si>
  <si>
    <t>2023-10-24 14:56:35</t>
  </si>
  <si>
    <t>&gt;业务号码&gt;13094166540；&gt;号码归属地&gt;宜昌；&gt;产品名称&gt;尊享悦读20元包、畅行会员S-包月-15元；&gt;产品代码&gt;66001256、21002422；&gt;产品编码&gt;6600125600、2100242200；&gt;订购时间&gt;2023-10-2008:20:45、	2023-10-1105:16:09；&gt;核查情况&gt;平台故障；&gt;不规范定制分类&gt;平台故障，无法判责；&gt;退费金额&gt;35元；&gt;退费时间&gt;2023-10-24；&gt;投诉内容&gt;-------------&amp;#10;高级模板内容：&amp;#10;赔付类型：:增值业务争议&amp;#10;CBSS账单扣费名称：:云加速5G畅玩加油包(湖北)、尊享悦读20元包&amp;#10;办理渠道:湖北杭州翔羽线上业务代理(宜昌)&amp;#10;赔付月份：:2023年10月&amp;#10;返还倍率:单倍&amp;#10;赔付金额：:40&amp;#10;是否已经取消业务:是&amp;#10;是否承诺退费：:是&amp;#10;用户是否需要回复：:否&amp;#10;用户要求：:要求退费，谢谢</t>
  </si>
  <si>
    <t>GZ202310241423191723</t>
  </si>
  <si>
    <t>071701052550</t>
  </si>
  <si>
    <t>罗维</t>
  </si>
  <si>
    <t>2023-10-24 16:28:57</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</si>
  <si>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宽带报障-MODEM故障&amp;#10;&amp;#10;装机地址：湖北省宜昌市西陵区学院街道东正街社区西陵一路13号宜昌联通公司融合宽带项目专用</t>
  </si>
  <si>
    <t>GZ202310241408561625</t>
  </si>
  <si>
    <t>071701000349</t>
  </si>
  <si>
    <t>周立娟</t>
  </si>
  <si>
    <t>2023-10-24 17:18:44</t>
  </si>
  <si>
    <t>#2022重保客户##2022重保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重启无效，IPTV无法观看，请处理。</t>
  </si>
  <si>
    <t>TS202310261220050512</t>
  </si>
  <si>
    <t>杨明菊</t>
  </si>
  <si>
    <t>2023-10-26 15:42:36</t>
  </si>
  <si>
    <t>【2022年上工信部测评重保用户】[65岁以上老人]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云加速5G畅玩加油包(湖北)增值业务-视频彩铃心悦会员包月15元-3增值业务-沃阅读-投资管理课-包月20元&amp;#13;&amp;#10;争议月份:2023年10月&amp;#13;&amp;#10;是否承诺退费:是&amp;#13;&amp;#10;承诺退费金额:55&amp;#13;&amp;#10;是否已经取消业务（如取消失败，需加上系统报错的提示）:是&amp;#13;&amp;#10;是否需要回复:否&amp;#13;&amp;#10;用户要求:要求退还产生的费用请处理谢谢&amp;#13;</t>
  </si>
  <si>
    <t>TS202310261114181171</t>
  </si>
  <si>
    <t>2023-10-26 17:22:32</t>
  </si>
  <si>
    <t>用户订单号1863102101223421订购号码18671762877一直没有派送，现在要求加急联系。</t>
  </si>
  <si>
    <t>TS202310261108550992</t>
  </si>
  <si>
    <t>张改之</t>
  </si>
  <si>
    <t>2023-10-26 14:58:31</t>
  </si>
  <si>
    <t>&amp;#13;&amp;#10;高级模板内容：&amp;#13;&amp;#10;投诉问题描述:用户对当前套餐的套外流量计费不认可，要求解决&amp;#13;&amp;#10;投诉项目:流量费&amp;#13;&amp;#10;争议月份:2023年10月&amp;#13;&amp;#10;争议金额:120&amp;#13;&amp;#10;用户要求:用户不认可当前套餐套外流量计费，要求核实处理，请后台协助处理。&amp;#13;</t>
  </si>
  <si>
    <t>GZ202310241348351512</t>
  </si>
  <si>
    <t>071700041275</t>
  </si>
  <si>
    <t>黎林</t>
  </si>
  <si>
    <t>2023-10-24 15:19:34</t>
  </si>
  <si>
    <t>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西陵区学院街道墨池巷社区美岸观邸6栋1单元2楼商铺206</t>
  </si>
  <si>
    <t>BL202310232138371747</t>
  </si>
  <si>
    <t>李善强</t>
  </si>
  <si>
    <t>2023-10-24 11:01:00</t>
  </si>
  <si>
    <t>&gt;业务号码&gt;13094166552；&gt;号码归属地&gt;宜昌；&gt;产品名称&gt;视频彩铃心悦会员包月15元-3；&gt;产品代码&gt;49007442；&gt;产品编码&gt;4900744200；&gt;订购时间&gt;2023-10-2313:36:59；&gt;核查情况&gt;平台故障；&gt;不规范定制分类&gt;平台故障，无法判责；&gt;退费金额&gt;15元；&gt;退费时间&gt;2023-10-24；&gt;投诉内容&gt;&amp;#10;高级模板内容：&amp;#10;赔付类型：:增值业务争议&amp;#10;CBSS账单扣费名称：:视频彩铃心悦会员包月15元-3&amp;#10;办理渠道:SP平台接入&amp;#10;赔付月份：:2023年10月&amp;#10;返还倍率:单倍&amp;#10;赔付金额：:15&amp;#10;是否已经取消业务:否&amp;#10;是否承诺退费：:是&amp;#10;用户是否需要回复：:否&amp;#10;用户要求：:要求退回10月产生的扣费.合计：15元.解释不认可.已承诺退费并告知退回的费用不能抵扣的业务.请尽快处理&amp;#10;备注：因用户无法提供短信验证码故业务未退订.又要求退费故记此单.请协助处理取消.已验证身份信息.</t>
  </si>
  <si>
    <t>GZ202310241329401378</t>
  </si>
  <si>
    <t>071700050535</t>
  </si>
  <si>
    <t>闫承刚</t>
  </si>
  <si>
    <t>2023-10-24 13:55:13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</si>
  <si>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amp;#13;&amp;#10;网速慢，重启无效，要求今天马上上门处理，加急，请处理并回复</t>
  </si>
  <si>
    <t>GZ202310241328551375</t>
  </si>
  <si>
    <t>071701006634</t>
  </si>
  <si>
    <t>王德荣</t>
  </si>
  <si>
    <t>2023-10-24 14:39:29</t>
  </si>
  <si>
    <t>#2022重保客户#071701006634命中精准预判服务场景:[65岁以上老人]&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机顶盒无法使用，重启无效，要求师傅尽快上门处理</t>
  </si>
  <si>
    <t>ZX202310231614130431</t>
  </si>
  <si>
    <t>艾红梅</t>
  </si>
  <si>
    <t>2023-10-24 11:19:18</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</si>
  <si>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手机不能正常使用建议营业厅不在归属地&amp;#13;&amp;#10;用户状态为:局方停机&amp;#13;&amp;#10;停机原因:集团鹰眼风险IMEI扩展模型停机：首次关停可携带本人有效证件、本机号卡到归属地自营厅核验签署承诺书复机一次&amp;#13;&amp;#10;前台是否按流程解释:是&amp;#13;&amp;#10;用户要求:要求在线处理谢谢&amp;#13;&amp;#10;第二联系电话:18371712242&amp;#13;</t>
  </si>
  <si>
    <t>号码关停：集团鹰眼风险IMEI扩展模型停机AA。已请客户回传以下资料：身份证正、反面照，手持证件正面照及开机承诺函至13032700872微信号，审核通过后办理开机。如该号码再次被举报则永久关停，客户知晓。</t>
  </si>
  <si>
    <t>GZ202310241317071289</t>
  </si>
  <si>
    <t>071700832142</t>
  </si>
  <si>
    <t>2023-10-24 17:17:51</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</si>
  <si>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当阳市坝陵街道办事处白庙村白庙村3组120号周边</t>
  </si>
  <si>
    <t>ZX202310241258202253</t>
  </si>
  <si>
    <t>周玲</t>
  </si>
  <si>
    <t>2023-10-25 08:46:45</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</si>
  <si>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不方便去营业厅要我方线上申请开机&amp;#13;&amp;#10;用户状态为:局方停机&amp;#13;&amp;#10;停机原因:集团鹰眼风险IMEI扩展模型停机：首次关停可携带本人有效证件、本机号卡到归属地自营厅核验签署承诺书复机一次&amp;#13;&amp;#10;前台是否按流程解释:是&amp;#13;&amp;#10;用户要求:立即处理&amp;#13;&amp;#10;第二联系电话:无不愿提供&amp;#13;</t>
  </si>
  <si>
    <t>号码关停：集团鹰眼风险IMEI扩展模型停机AA。用户反映局方停机问题，经核实，根据相关要求进行关停处理，用户已自行前往城区伍家岗桔城路自有营业厅成功开机，满意。</t>
  </si>
  <si>
    <t>BL202310260838010250</t>
  </si>
  <si>
    <t>向立安</t>
  </si>
  <si>
    <t>2023-10-26 14:54:40</t>
  </si>
  <si>
    <t>&gt;业务号码&gt;13100780814;&gt;号码归属地&gt;宜昌;&gt;产品名称&gt;云加速5G畅玩加油包(湖北);&gt;产品代码&gt;无;&gt;产品编码&gt;91295249;&gt;订购时间&gt;2023-09-1516:37:56	;&gt;核查情况&gt;平台故障;&gt;不规范定制分类&gt;平台故障，无法判责;&gt;赔付金额&gt;40元;&gt;退费时间&gt;2023-10-26;&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畅行会员S、流量叠加包月套餐费&amp;#10;办理渠道:湖北杭州翔羽线上业务代理(宜昌)vhbkfdx016&amp;#10;赔付月份：:2023年9月、2023年10月&amp;#10;返还倍率:单倍&amp;#10;赔付金额：:40&amp;#10;是否已经取消业务:是&amp;#10;是否承诺退费：:是&amp;#10;用户是否需要回复：:否&amp;#10;用户要求：:要求退费，在线已承诺退费，已告知费用抵扣范围，无需回复</t>
  </si>
  <si>
    <t>GZ202310241306091206</t>
  </si>
  <si>
    <t>071701051062</t>
  </si>
  <si>
    <t>周威</t>
  </si>
  <si>
    <t>2023-10-24 15:16:10</t>
  </si>
  <si>
    <t>网络不稳定&amp;#10;装机地址：湖北省宜昌市伍家岗区伍家岗街道伍临路社区伍临路13号东郡小区13栋1单元1层101</t>
  </si>
  <si>
    <t>BL202310241601020027</t>
  </si>
  <si>
    <t>徐家芬</t>
  </si>
  <si>
    <t>2023-10-25 14:06:42</t>
  </si>
  <si>
    <t>&gt;业务号码&gt;13100782398；&gt;号码归属地&gt;宜昌；&gt;产品名称&gt;沃悦读同步学钻石会员20元包；&gt;产品代码&gt;66001174；&gt;产品编码&gt;6600117400；&gt;订购时间&gt;2023-10-0411:25:57；&gt;核查情况&gt;平台故障；&gt;不规范定制分类&gt;平台故障，无法判责；&gt;退费金额&gt;20元；&gt;退费时间&gt;2023年10月25日；&gt;投诉内容&gt;&amp;#10;&amp;#10;高级模板内容：&amp;#10;赔付类型：:增值业务争议&amp;#10;CBSS账单扣费名称：:增值业务-沃悦读同步学钻石会员20元包&amp;#10;SP产品ID/元素ID：:6600117400&amp;#10;办理渠道:SP平台接入&amp;#10;赔付月份：:2023年10月&amp;#10;返还倍率:单倍&amp;#10;赔付金额：:20&amp;#10;是否已经取消业务:是&amp;#10;是否承诺退费：:是&amp;#10;用户是否需要回复：:否&amp;#10;用户要求：:退费</t>
  </si>
  <si>
    <t>BL202310232107121620</t>
  </si>
  <si>
    <t>闫晶</t>
  </si>
  <si>
    <t>2023-10-24 11:20:58</t>
  </si>
  <si>
    <t>&gt;业务号码&gt;13100787261；&gt;号码归属地&gt;宜昌；&gt;产品名称&gt;自然拼读钻石会员卡；&gt;产品代码&gt;66001422；&gt;产品编码&gt;6600142200；&gt;订购时间&gt;2023-10-2109:03:46；&gt;核查情况&gt;平台故障；&gt;不规范定制分类&gt;平台故障，无法判责；&gt;退费金额&gt;20元；&gt;退费时间&gt;2023-10-24；&gt;投诉内容&gt;&amp;#10;&amp;#10;高级模板内容：&amp;#10;赔付类型：:增值业务争议&amp;#10;CBSS账单扣费名称：:自然拼读钻石会员卡&amp;#10;办理渠道:无&amp;#10;赔付月份：:2023年10月&amp;#10;返还倍率:单倍&amp;#10;赔付金额：:20&amp;#10;是否已经取消业务:是&amp;#10;是否承诺退费：:是&amp;#10;用户是否需要回复：:否&amp;#10;用户要求：:用户要求尽快退费，已告知赠费规则用户认可，请尽快处理</t>
  </si>
  <si>
    <t>BL202310251606191178</t>
  </si>
  <si>
    <t>2023-10-26 14:03:57</t>
  </si>
  <si>
    <t>&gt;业务号码&gt;13114451921；&gt;号码归属地&gt;宜昌；&gt;产品名称&gt;视频彩铃心悦会员包月15元-3；&gt;产品代码&gt;49007442；&gt;产品编码&gt;4900744200；&gt;订购时间&gt;2023-10-2514:32:24；&gt;核查情况&gt;平台故障；&gt;不规范定制分类&gt;平台故障，无法判责；&gt;退费金额&gt;15元；&gt;退费时间&gt;2023/10/26；&gt;投诉内容&gt;&amp;#10;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视频彩铃心悦会员包月15元&amp;#10;办理渠道:无&amp;#10;赔付月份：:2023年10月&amp;#10;返还倍率:单倍&amp;#10;赔付金额：:15&amp;#10;是否已经取消业务:是&amp;#10;是否承诺退费：:是&amp;#10;用户是否需要回复：:否&amp;#10;用户要求：:前台已在线承诺用户减免，并已告知退还的费用无法抵扣项目，请直接退费，无需回复</t>
  </si>
  <si>
    <t>BL202310242101040588</t>
  </si>
  <si>
    <t>谭新美</t>
  </si>
  <si>
    <t>2023-10-25 11:18:52</t>
  </si>
  <si>
    <t>&gt;业务号码&gt;13117284146；&gt;号码归属地&gt;宜昌；&gt;产品名称&gt;AR彩铃酷趣会员5G加油包（湖北）；&gt;产品代码&gt;无；&gt;产品编码&gt;无；&gt;订购时间&gt;2023-10-2420:24:50；&gt;核查情况&gt;平台故障；&gt;不规范定制分类&gt;平台故障，无法判责；&gt;退费金额&gt;20元；&gt;退费时间&gt;2023-10-25；&gt;投诉内容&gt;&amp;#10;高级模板内容：&amp;#10;赔付类型：:增值业务争议&amp;#10;CBSS账单扣费名称：:AR彩铃酷趣会员5G加油包（湖北）&amp;#10;办理渠道:无&amp;#10;赔付月份：:2023年10月&amp;#10;返还倍率:单倍&amp;#10;赔付金额：:20&amp;#10;是否已经取消业务:否&amp;#10;是否承诺退费：:是&amp;#10;用户是否需要回复：:否&amp;#10;用户要求：:退费，并取消业务</t>
  </si>
  <si>
    <t>TS202310261037080028</t>
  </si>
  <si>
    <t>童定冬</t>
  </si>
  <si>
    <t>2023-10-26 17:06:34</t>
  </si>
  <si>
    <t>判断省分:湖北&amp;#10;:流量费争议&amp;#10;:流量包定制争议&amp;#10;:不认可&amp;#10;:未享受&amp;#10;:小于等于500元，且仅限单倍、月份不超过12个月&amp;#10;:&amp;#10;&amp;#10;高级模板内容：&amp;#10;投诉问题描述:流量包争议，符合退费的，前台已承诺退费20元，用户断线，多次回拨不接，没来得及告知退费无法抵扣的项目，请协助回复处理，谢谢&amp;#10;业务名称:云加速5G畅玩加油包(湖北)&amp;#10;争议月份:2023年10月&amp;#10;争议金额:20&amp;#10;是否承诺退费:是&amp;#10;用户要求:退费，谢谢</t>
  </si>
  <si>
    <t>BL202310241725241168</t>
  </si>
  <si>
    <t>田子可</t>
  </si>
  <si>
    <t>2023-10-25 11:06:32</t>
  </si>
  <si>
    <t>&gt;业务号码&gt;13135828913&gt;号码归属地&gt;宜昌；&gt;产品名称&gt;尊享悦读20元包；&gt;产品代码&gt;66001256；&gt;产品编码&gt;6600125600；&gt;订购时间&gt;2023-10-2412:33:29；&gt;核查情况&gt;平台故障；&gt;不规范定制分类&gt;平台故障，无法判责；&gt;退费金额&gt;20元；&gt;退费时间&gt;2023年10月25日&gt;投诉内容&gt;&amp;#10;&amp;#10;高级模板内容：&amp;#10;赔付类型：:增值业务争议&amp;#10;CBSS账单扣费名称：:尊享悦读20元包&amp;#10;办理渠道:自己订购&amp;#10;赔付月份：:2023年10月&amp;#10;返还倍率:单倍&amp;#10;赔付金额：:20&amp;#10;是否已经取消业务:是&amp;#10;是否承诺退费：:是&amp;#10;用户是否需要回复：:否&amp;#10;用户要求：:退费</t>
  </si>
  <si>
    <t>BL202310251730322473</t>
  </si>
  <si>
    <t>邹远平</t>
  </si>
  <si>
    <t>2023-10-26 10:12:29</t>
  </si>
  <si>
    <t>&gt;业务号码&gt;13177051999；&gt;号码归属地&gt;宜昌；&gt;产品名称&gt;沃云盘尊享会员包2021版10元/月（立即生效）；&gt;产品代码&gt;91027196；&gt;产品编码&gt;无；&gt;订购时间&gt;2023-10-2515:16:05；&gt;核查情况&gt;平台故障；&gt;不规范定制分类&gt;平台故障，无法判责；&gt;赔付金额&gt;10元；&gt;退费时间&gt;2023-10-26；&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沃云盘尊享会员包2021版10元/月（立即生效）&amp;#10;办理渠道:宜昌市夷陵区集团3G开户服务点&amp;#10;赔付月份：:2023年10月&amp;#10;返还倍率:单倍&amp;#10;赔付金额：:10&amp;#10;是否已经取消业务:是&amp;#10;是否承诺退费：:是&amp;#10;用户是否需要回复：:否&amp;#10;用户要求：:退费</t>
  </si>
  <si>
    <t>TS202310261035132452</t>
  </si>
  <si>
    <t>王小松</t>
  </si>
  <si>
    <t>2023-10-26 14:50:48</t>
  </si>
  <si>
    <t>[65岁以上老人]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反馈对流量使用超出有疑问，称自己在我司微信小程序沃视频里面显示是免流播放的，但还是扣了自己的流量费用，要求我司上报核实退费&amp;#13;&amp;#10;业务名称:手机上网流量费&amp;#13;&amp;#10;争议月份:2023年10月&amp;#13;&amp;#10;争议金额:15&amp;#13;&amp;#10;是否承诺退费:是&amp;#13;&amp;#10;用户要求:退费&amp;#13;</t>
  </si>
  <si>
    <t>BL202310230829380642</t>
  </si>
  <si>
    <t>董远坤</t>
  </si>
  <si>
    <t>2023-10-23 10:48:38</t>
  </si>
  <si>
    <t>&gt;业务号码&gt;13177072700；&gt;号码归属地&gt;宜昌；&gt;产品名称&gt;哔哩哔哩15G流量加会员月包，手机彩铃沃音乐精选10元包月；&gt;产品代码&gt;80006723，49004937；&gt;产品编码&gt;8000672300，4900493700；&gt;订购时间&gt;2023-10-0310:50:21，2023-10-0310:38:45；&gt;核查情况&gt;平台故障；&gt;不规范定制分类&gt;平台故障，无法判责；&gt;退费金额&gt;35元；&gt;退费时间&gt;2023-10-23；&gt;投诉内容&gt;&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增值业务-手机彩铃沃音乐精选10元包月、增值业务-哔哩哔哩15G流量加会员月包&amp;#10;办理渠道:无&amp;#10;赔付月份：:2023年10月&amp;#10;返还倍率:单倍&amp;#10;赔付金额：:35&amp;#10;是否已经取消业务:是&amp;#10;是否承诺退费：:是&amp;#10;用户是否需要回复：:否&amp;#10;用户要求：:退费</t>
  </si>
  <si>
    <t>GZ202310241227310853</t>
  </si>
  <si>
    <t>071700302605</t>
  </si>
  <si>
    <t>袁鶄</t>
  </si>
  <si>
    <t>2023-10-24 16:23:46</t>
  </si>
  <si>
    <t>ZX202310260911031452</t>
  </si>
  <si>
    <t>2023-10-26 18:10:09</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</si>
  <si>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来电要求复通。请后台工作人员尽快处理。谢谢&amp;#13;&amp;#10;用户状态为:局方停机&amp;#13;&amp;#10;停机原因:集团鹰眼监测诈骗停机（异常换机）：首次关停可携带本人有效证件、本机号卡到归属地自营厅核验签署承诺书复机一次&amp;#13;&amp;#10;前台是否按流程解释:是&amp;#13;&amp;#10;用户要求:复通&amp;#13;&amp;#10;第二联系电话:18170235500（今天晚上7点以后联系）&amp;#13;</t>
  </si>
  <si>
    <t>号码关停：集团鹰眼监测诈骗停机（异常换机）AA，根据相关要求进行关停处理。已请其回传一张照片：风险告知书+身份证正面+SIM卡背面照+签字至17671348103宜昌联通微信号，致电停机，已短信答复如需办理可联系我部，如有疑问可在工作时间（08:30-12:00；14:00 -17:30 ）联系07176921001、13032700872宜昌客服。如用户咨询，请前台 10010话务 中心代为解释，谢谢。</t>
  </si>
  <si>
    <t>BL202310232209101837</t>
  </si>
  <si>
    <t>2023-10-24 11:22:21</t>
  </si>
  <si>
    <t>&gt;业务号码&gt;13197311733；&gt;号码归属地&gt;宜昌；&gt;产品名称&gt;视频彩铃心悦会员包月15元-3；&gt;产品代码&gt;49007442；&gt;产品编码&gt;4900744200；&gt;订购时间&gt;2023-10-2212:39:06；&gt;核查情况&gt;平台故障；&gt;不规范定制分类&gt;平台故障，无法判责；&gt;退费金额&gt;15元；&gt;退费时间&gt;2023-10-24；&gt;投诉内容&gt;高级模板内容：&amp;#10;赔付类型：:增值业务争议&amp;#10;CBSS账单扣费名称：:	增值业务费_增值业务-视频彩铃心悦会员包月15元-3_增值业务-视频彩铃心悦会员包月15元-3&amp;#10;办理渠道:无&amp;#10;赔付月份：:2023年10月&amp;#10;返还倍率:单倍&amp;#10;赔付金额：:15&amp;#10;是否已经取消业务:是&amp;#10;是否承诺退费：:是&amp;#10;用户是否需要回复：:否&amp;#10;用户要求：:退费</t>
  </si>
  <si>
    <t>BL202310252032521875</t>
  </si>
  <si>
    <t>苏志刚</t>
  </si>
  <si>
    <t>2023-10-26 11:21:14</t>
  </si>
  <si>
    <t>&gt;业务号码&gt;13197321906；&gt;号码归属地&gt;宜昌；&gt;产品名称&gt;手机彩铃精选15元包月；&gt;产品代码&gt;49004938；&gt;产品编码&gt;4900493800；&gt;订购时间&gt;2023-10-1822:40:00；&gt;核查情况&gt;平台故障；&gt;不规范定制分类&gt;平台故障，无法判责；&gt;退费金额&gt;15元；&gt;退费时间&gt;2023-10-26；&gt;投诉内容&gt;判断省分:其他省分&amp;#10;:增值业务争议&amp;#10;判断省分:湖北&amp;#10;:移网&amp;#10;:在补救范围内&amp;#10;:不认可&amp;#10;:小于等于500元，且仅限单倍、月份不超过12个月&amp;#10;:&amp;#10;&amp;#10;高级模板内容：&amp;#10;赔付类型：:增值业务争议&amp;#10;CBSS账单扣费名称：:手机彩铃精选15元包月&amp;#10;办理渠道:用户自己办理&amp;#10;赔付月份：:2023年10月&amp;#10;返还倍率:单倍&amp;#10;赔付金额：:15&amp;#10;是否已经取消业务:是&amp;#10;是否承诺退费：:是&amp;#10;用户是否需要回复：:否&amp;#10;用户要求：:用户来电表示未同意开通（手机彩铃精选15元包月&amp;#10;），已向用户解释办理渠道与时间，用户不认可，要求退还此业务（10）月产生的业务费，请协助处理</t>
  </si>
  <si>
    <t>ZX202310231539150106</t>
  </si>
  <si>
    <t>徐坤豹</t>
  </si>
  <si>
    <t>2023-10-23 18:14:39</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</si>
  <si>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号码局方停机，前期结果：已请您回传以下资料：身份证正面、SIM卡、开机承诺函拍照发至13032700872微信号，审核通过后办理开机。。。称中午添加微信一直没有通过，要求尽快通过开机。请核实处理，谢谢&amp;#13;&amp;#10;用户状态为:局方停机&amp;#13;&amp;#10;停机原因:集团鹰眼监测诈骗停机（异常换机）&amp;#13;&amp;#10;前台是否按流程解释:是&amp;#13;&amp;#10;用户要求:尽快处理&amp;#13;&amp;#10;第二联系电话:18736990751&amp;#13;</t>
  </si>
  <si>
    <t>BL202310221815251488</t>
  </si>
  <si>
    <t>魏乔元</t>
  </si>
  <si>
    <t>2023-10-23 09:44:39</t>
  </si>
  <si>
    <t>&gt;业务号码&gt;13197326575；&gt;号码归属地&gt;宜昌；&gt;产品名称&gt;沃阅读-投资管理课-包月20元，腾讯视频10G流量加会员月包；&gt;产品代码&gt;66002692，80006720；&gt;产品编码&gt;6600269200，8000672000；&gt;订购时间&gt;2023-10-0308:11:27，2023-09-2818:50:41；&gt;核查情况&gt;平台故障；&gt;不规范定制分类&gt;平台故障，无法判责；&gt;退费金额&gt;20元，25元；&gt;退费时间&gt;2023年10月23日；&gt;投诉内容&gt;&amp;#10;&amp;#10;高级模板内容：&amp;#10;赔付类型：:增值业务争议&amp;#10;CBSS账单扣费名称：:增值业务费_增值业务-腾讯视频10G流量加会员月包_增值业务-腾讯视频10G流量	增值业务费_增值业务-沃阅读-投资管理课-包月20元_增值业务-沃阅读-投资管理课-包月20元&amp;#10;办理渠道:无&amp;#10;赔付月份：:2023年10月&amp;#10;返还倍率:单倍&amp;#10;赔付金额：:45&amp;#10;是否已经取消业务:是&amp;#10;是否承诺退费：:是&amp;#10;用户是否需要回复：:否&amp;#10;用户要求：:退费</t>
  </si>
  <si>
    <t>BL202310260922040700</t>
  </si>
  <si>
    <t>周功烈</t>
  </si>
  <si>
    <t>2023-10-26 16:22:39</t>
  </si>
  <si>
    <t>&gt;业务号码&gt;13197327182；&gt;号码归属地&gt;宜昌；&gt;产品名称&gt;视频彩铃心悦会员包月15元-3；&gt;产品代码&gt;49007442；&gt;产品编码&gt;4900744200；&gt;订购时间&gt;2023-10-2514:58:04；&gt;核查情况&gt;平台故障；&gt;不规范定制分类&gt;平台故障，无法判责；&gt;退费金额&gt;15元；&gt;退费时间&gt;2023年10月26日；&gt;投诉内容&gt;&amp;#10;&amp;#10;高级模板内容：&amp;#10;赔付类型：:增值业务争议&amp;#10;CBSS账单扣费名称：:增值业务-视频彩铃心悦会员包月15元-3&amp;#10;办理渠道:手机&amp;#10;赔付月份：:2023年10月&amp;#10;返还倍率:单倍&amp;#10;赔付金额：:15&amp;#10;是否已经取消业务:是&amp;#10;是否承诺退费：:是&amp;#10;用户是否需要回复：:否&amp;#10;用户要求：:退费</t>
  </si>
  <si>
    <t>BL202310261155350746</t>
  </si>
  <si>
    <t>2023-10-26 16:42:51</t>
  </si>
  <si>
    <t>&gt;业务号码&gt;13197347929，13197346619；&gt;号码归属地&gt;宜昌；&gt;产品名称&gt;云游彩铃15元包月，云加速5G畅玩加油包(湖北)，5G加油包29元10GB（立即生效）；&gt;产品代码&gt;49007497，91295249，90997655；&gt;产品编码&gt;4900749700，无，无；&gt;订购时间&gt;2023-10-0109:51:45，2023-10-1606:26:48，2023-10-2009:30:40；&gt;核查情况&gt;平台故障；&gt;不规范定制分类&gt;平台故障，无法判责；&gt;退费金额&gt;15元，20元，29元；&gt;退费时间&gt;2023-10-26；&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	云游彩铃15元包月13197346619的	5G加油包29元10GB（立即生效）	20元5GB云加速5G畅玩加油包(湖北)&amp;#10;办理渠道:-&amp;#10;赔付月份：:2023年10月&amp;#10;返还倍率:单倍&amp;#10;赔付金额：:64&amp;#10;是否已经取消业务:是&amp;#10;是否承诺退费：:是&amp;#10;用户是否需要回复：:否&amp;#10;用户要求：:用户要求退费，有升级倾向，请加急处理</t>
  </si>
  <si>
    <t>GZ202310241202170622</t>
  </si>
  <si>
    <t>071700368680</t>
  </si>
  <si>
    <t>卢德龙</t>
  </si>
  <si>
    <t>2023-10-24 14:28:44</t>
  </si>
  <si>
    <t>无法打开网页&amp;#10;装机地址：湖北省宜昌市夷陵区小溪塔镇东湖南区平安街70号周边</t>
  </si>
  <si>
    <t>BL202310230946211345</t>
  </si>
  <si>
    <t>杨春华</t>
  </si>
  <si>
    <t>2023-10-23 14:32:52</t>
  </si>
  <si>
    <t>&gt;业务号码&gt;13207206026；&gt;号码归属地&gt;宜昌；&gt;产品名称&gt;沃阅读-投资管理课-包月20元；&gt;产品代码&gt;66002692；&gt;产品编码&gt;6600269200；&gt;订购时间&gt;2023-07-0305:06:41；&gt;核查情况&gt;平台故障；&gt;不规范定制分类&gt;平台故障，无法判责；&gt;退费金额&gt;80元；&gt;退费时间&gt;2023年10月23日；&gt;投诉内容&gt;&amp;#10;赔付类型：:增值业务争议&amp;#10;CBSS账单扣费名称：:沃阅读-投资管理课-包月20元&amp;#10;办理渠道:无&amp;#10;赔付月份：:2023年7月、2023年8月、2023年10月、2023年9月&amp;#10;返还倍率:单倍&amp;#10;赔付金额：:80&amp;#10;是否已经取消业务:是&amp;#10;是否承诺退费：:是&amp;#10;用户是否需要回复：:否&amp;#10;用户要求：:退费</t>
  </si>
  <si>
    <t>GZ202310241158410587</t>
  </si>
  <si>
    <t>071700173993</t>
  </si>
  <si>
    <t>2023-10-24 15:16:20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</si>
  <si>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光猫终端能力与签约速率不匹配;&amp;#13;&amp;#10;设备收发光功率是否异常:路由器能力不匹配;&amp;#13;&amp;#10;:&amp;#13;&amp;#10;&amp;#13;&amp;#10;高级模板内容：&amp;#13;&amp;#10;问题（现象）描述:网络太慢&amp;#13;&amp;#10;故障时间:2023-10-24&amp;#13;&amp;#10;服务状态是否正常:是&amp;#13;&amp;#10;设备灯显示:正常&amp;#13;&amp;#10;错误代码:无&amp;#13;&amp;#10;是否重启设备:已重启未恢复&amp;#13;&amp;#10;装机地址:湖北省宜昌市枝江市民主大道水产局宿舍片区林业局宿舍2栋2楼周边&amp;#13;&amp;#10;用户要求:尽快处理&amp;#13;</t>
  </si>
  <si>
    <t>BL202310231637401536</t>
  </si>
  <si>
    <t>张建平</t>
  </si>
  <si>
    <t>2023-10-24 09:28:17</t>
  </si>
  <si>
    <t>&gt;业务号码&gt;13207212543；&gt;号码归属地&gt;宜昌；&gt;产品名称&gt;手机彩铃精选15元包月；&gt;产品代码&gt;49004938；&gt;产品编码&gt;4900493800；&gt;订购时间&gt;2023-10-2221:13:38；&gt;核查情况&gt;平台故障；&gt;不规范定制分类&gt;平台故障，无法判责；&gt;退费金额&gt;15元；&gt;退费时间&gt;2023年10月24日；&gt;投诉内容&gt;&amp;#10;&amp;#10;高级模板内容：&amp;#10;赔付类型：:增值业务争议&amp;#10;CBSS账单扣费名称：:	手机彩铃精选15元包月&amp;#10;办理渠道:1&amp;#10;赔付月份：:2023年10月&amp;#10;返还倍率:单倍&amp;#10;赔付金额：:15&amp;#10;是否已经取消业务:是&amp;#10;是否承诺退费：:是&amp;#10;用户是否需要回复：:否&amp;#10;用户要求：:用户称不知情办理业务，前台根据预处理流程承诺退费，请后台协助处理</t>
  </si>
  <si>
    <t>TS202310261014231812</t>
  </si>
  <si>
    <t>卞周蓉</t>
  </si>
  <si>
    <t>2023-10-26 19:22:36</t>
  </si>
  <si>
    <t>主办单位：湖北&amp;#10;客户类别：普通客户&amp;#10;10010是否打通：是&amp;#10;是否二次致电10015：是&amp;#10;是否联系：是&amp;#10;升级倾向：无&amp;#10;号码归属省：湖北&amp;#10;SVIP等级：&amp;#10;预处理名称:产品订购一键诊断&amp;#13;&amp;#10;业务产品类型:反映附加产品问题&amp;#13;&amp;#10;用户是否接受:用户不接受&amp;#13;&amp;#10;是否知情订购:知情订购&amp;#13;&amp;#10;备注:用户来电反映用户要求取消主副卡用户要求尽快处理回复&amp;#13;</t>
  </si>
  <si>
    <t>TS202310260936250832</t>
  </si>
  <si>
    <t>王书健</t>
  </si>
  <si>
    <t>2023-10-26 16:06:50</t>
  </si>
  <si>
    <t>主办单位：湖北&amp;#10;客户类别：首次投诉&amp;#10;10010是否打通：否&amp;#10;是否二次致电10015：是&amp;#10;是否联系：否&amp;#10;升级倾向：&amp;#10;号码归属省：湖北&amp;#10;SVIP等级：&amp;#10;1.问题类型:;&amp;#10;2.投诉类型:流量封顶与限速;&amp;#10;3.营业厅地址:;&amp;#10;4.位置信息:;&amp;#10;5.位置发生地:;&amp;#10;6.投诉内容:;&amp;#10;问题场景：流量封顶&amp;#10;是否存在流量封顶：是&amp;#10;用户诉求：解除流量封顶</t>
  </si>
  <si>
    <t>TS202310260934540779</t>
  </si>
  <si>
    <t>邓如玉</t>
  </si>
  <si>
    <t>2023-10-26 14:49:51</t>
  </si>
  <si>
    <t>&amp;#13;&amp;#10;高级模板内容：&amp;#13;&amp;#10;投诉问题描述:用户表示自己新开副卡没有使用，不应该收取费用，解释不认可&amp;#13;&amp;#10;争议月份:2023年10月&amp;#13;&amp;#10;争议金额:10&amp;#13;&amp;#10;用户要求:用户要求我方尽快协助处理&amp;#13;</t>
  </si>
  <si>
    <t>BL202310261218241100</t>
  </si>
  <si>
    <t>李淑军</t>
  </si>
  <si>
    <t>2023-10-26 16:28:23</t>
  </si>
  <si>
    <t>&gt;业务号码&gt;13207228594；&gt;号码归属地&gt;宜昌；&gt;产品名称&gt;云加速5G畅玩加油包(湖北)；&gt;产品代码&gt;91295249；&gt;产品编码&gt;无；&gt;订购时间&gt;2023-09-1722:53:23；&gt;核查情况&gt;平台故障；&gt;不规范定制分类&gt;平台故障，无法判责；&gt;退费金额&gt;40元；&gt;退费时间&gt;2023-10-26；&gt;投诉内容&gt;------------&amp;#10;高级模板内容：&amp;#10;赔付类型：:增值业务争议&amp;#10;CBSS账单扣费名称：:云加速5G畅玩加油包(湖北)&amp;#10;办理渠道:湖北杭州翔羽线上业务代理（宜昌）&amp;#10;赔付月份：:2023年9月、2023年10月&amp;#10;返还倍率:单倍&amp;#10;赔付金额：:40&amp;#10;是否已经取消业务:是&amp;#10;是否承诺退费：:是&amp;#10;用户是否需要回复：:否&amp;#10;用户要求：:退费</t>
  </si>
  <si>
    <t>ZHX202310241143192175</t>
  </si>
  <si>
    <t>2023-10-24 14:30:28</t>
  </si>
  <si>
    <t>TS202310260929110641</t>
  </si>
  <si>
    <t>项巧玉</t>
  </si>
  <si>
    <t>2023-10-26 14:26:50</t>
  </si>
  <si>
    <t>【2022年上工信部测评重保用户】判断省分:湖北&amp;#13;&amp;#10;:流量费争议&amp;#13;&amp;#10;:流量包定制争议&amp;#13;&amp;#10;:不认可&amp;#13;&amp;#10;:未享受&amp;#13;&amp;#10;:小于等于500元，且仅限单倍、月份不超过12个月&amp;#13;&amp;#10;:&amp;#13;&amp;#10;&amp;#13;&amp;#10;高级模板内容：&amp;#13;&amp;#10;投诉问题描述:退费&amp;#13;&amp;#10;业务名称:20元5GB云加速5G畅玩加油包(湖北)&amp;#13;&amp;#10;争议月份:2023年10月&amp;#13;&amp;#10;争议金额:20&amp;#13;&amp;#10;是否承诺退费:是&amp;#13;&amp;#10;用户要求:无&amp;#13;</t>
  </si>
  <si>
    <t>TS202310260922200466</t>
  </si>
  <si>
    <t>赵士华</t>
  </si>
  <si>
    <t>2023-10-26 16:27:47</t>
  </si>
  <si>
    <r>
      <t/>
    </r>
    <r>
      <rPr>
        <sz val="11"/>
        <color theme="1"/>
        <rFont val="宋体"/>
        <family val="2"/>
      </rPr>
      <t>[65岁以上老人]判断省分:湖北&amp;#10;:移网电话营销费用争议（套餐资费/融合宽带/副卡功能费类除外）&amp;#10;:不认可&amp;#10;:小于等于500元，且仅限单倍、月份不超过12个月&amp;#10;:&amp;#10;&amp;#10;高级模板内容：&amp;#10;是否10016外呼:不记得&amp;#10;电话外呼号码:不记得&amp;#10;渠道名称:公众中台订单中心_71b591k</t>
    </r>
    <r>
      <rPr>
        <sz val="11"/>
        <color theme="1"/>
        <rFont val="Arial"/>
        <family val="2"/>
      </rPr>
      <t xml:space="preserve">	</t>
    </r>
    <r>
      <rPr>
        <sz val="11"/>
        <color theme="1"/>
        <rFont val="宋体"/>
        <family val="2"/>
      </rPr>
      <t>&amp;#10;反应问题涉及场景:电话营销业务资费争议,未经同意订购业务&amp;#10;产品名称:职场精英畅阅包&amp;#10;争议月份:2023年10月&amp;#10;是否承诺退费:是&amp;#10;承诺退费金额:20&amp;#10;是否已经取消业务（如取消失败，需加上系统报错的提示）:已取消&amp;#10;是否需要回复:否&amp;#10;用户要求:退费，已在线承诺，不用回复用户</t>
    </r>
  </si>
  <si>
    <t>ZX202310241655031846</t>
  </si>
  <si>
    <t>刘思盼</t>
  </si>
  <si>
    <t>2023-10-25 12:11:37</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</si>
  <si>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来电对停机不认可，已解释告知营业厅咨询办理，用户不认可，&amp;#13;&amp;#10;用户状态为:局方停机&amp;#13;&amp;#10;停机原因:集团鹰眼监测诈骗停机（异常换机&amp;#13;&amp;#10;前台是否按流程解释:是&amp;#13;&amp;#10;用户要求:要求开机，请协助，谢谢，不愿去营业厅&amp;#13;&amp;#10;第二联系电话:17780684781&amp;#13;</t>
  </si>
  <si>
    <t>号码关停：集团鹰眼监测诈骗停机（异常换机）AA。用户反映号码关停，已请客户回传以下资料：身份证正、反面照，SIM卡及开机承诺函至13032700872微信号，审核通过后办理开机。如该号码再次被举报则永久关停，客户知晓。</t>
  </si>
  <si>
    <t>BL202310220933330638</t>
  </si>
  <si>
    <t>汤永芬</t>
  </si>
  <si>
    <t>2023-10-23 09:18:29</t>
  </si>
  <si>
    <t>&gt;业务号码&gt;13217177803；&gt;号码归属地&gt;宜昌；&gt;产品名称&gt;云加速5G畅玩加油包(湖北)；&gt;产品代码&gt;无；&gt;产品编码&gt;91295249；&gt;订购时间&gt;2023-10-2108:25:04；&gt;核查情况&gt;平台故障；&gt;不规范定制分类&gt;平台故障，无法判责；&gt;退费金额&gt;20元；&gt;退费时间&gt;2023年10月22日；&gt;投诉内容&gt;&amp;#10;&amp;#10;高级模板内容：&amp;#10;赔付类型：:增值业务争议&amp;#10;CBSS账单扣费名称：:	云加速5G畅玩加油包(湖北)&amp;#10;办理渠道:	湖北杭州翔羽线上业务代&amp;#10;赔付月份：:2023年10月&amp;#10;返还倍率:单倍&amp;#10;赔付金额：:20&amp;#10;是否已经取消业务:是&amp;#10;是否承诺退费：:是&amp;#10;用户是否需要回复：:否&amp;#10;用户要求：:退费</t>
  </si>
  <si>
    <t>BL202310260848550330</t>
  </si>
  <si>
    <t>2023-10-26 17:08:40</t>
  </si>
  <si>
    <t>&gt;业务号码&gt;13227284368&gt;号码归属地&gt;宜昌；&gt;产品名称&gt;云加速5G畅玩加油包(湖北)；&gt;产品代码&gt;无；&gt;产品编码&gt;91295249；&gt;订购时间&gt;2023-10-2512:20:06；&gt;核查情况&gt;平台故障；&gt;不规范定制分类&gt;平台故障，无法判责；&gt;退费金额&gt;20元；&gt;退费时间&gt;2023年10月26日&gt;投诉内容&gt;&amp;#10;高级模板内容：&amp;#10;赔付类型：:增值业务争议&amp;#10;CBSS账单扣费名称：:畅行会员S-包月-15元&amp;#10;办理渠道:公众中台订单中心_71b591k&amp;#10;赔付月份：:2023年10月&amp;#10;返还倍率:单倍&amp;#10;赔付金额：:15&amp;#10;是否已经取消业务:是&amp;#10;是否承诺退费：:是&amp;#10;用户是否需要回复：:否&amp;#10;用户要求：:1、CBSS账单扣费名称：（叠加套餐包）&amp;#10;&amp;#10;2、赔付月份：（10月）&amp;#10;&amp;#10;3、返还倍率:（单倍）&amp;#10;&amp;#10;4、赔付金额：（5）&amp;#10;&amp;#10;5、受理渠道：（公众中台订单中心_71b591k）（CBSS查询后复制粘贴）&amp;#10;&amp;#10;6、用户要求（退费）（非必填，有特殊要求填写）</t>
  </si>
  <si>
    <t>BL202310242044360490</t>
  </si>
  <si>
    <t>2023-10-25 14:37:05</t>
  </si>
  <si>
    <r>
      <t/>
    </r>
    <r>
      <rPr>
        <sz val="11"/>
        <color theme="1"/>
        <rFont val="宋体"/>
        <family val="2"/>
      </rPr>
      <t>&gt;业务号码&gt;13247289556；&gt;号码归属地&gt;宜昌；&gt;产品名称&gt;云加速（专业版），5G加油包29元10GB（立即生效）；&gt;产品代码&gt;21002503，无；&gt;产品编码&gt;2100250303，90997655；&gt;订购时间&gt;2023-10-2419:20:42，2023-10-2419:18:03；&gt;核查情况&gt;平台故障；&gt;不规范定制分类&gt;平台故障，无法判责；&gt;退费金额&gt;44元；&gt;退费时间&gt;2023-10-25；&gt;投诉内容&gt;&amp;#10;高级模板内容：&amp;#10;赔付类型：:增值业务争议&amp;#10;CBSS账单扣费名称：:云加速（专业版）</t>
    </r>
    <r>
      <rPr>
        <sz val="11"/>
        <color theme="1"/>
        <rFont val="Arial"/>
        <family val="2"/>
      </rPr>
      <t xml:space="preserve">	</t>
    </r>
    <r>
      <rPr>
        <sz val="11"/>
        <color theme="1"/>
        <rFont val="宋体"/>
        <family val="2"/>
      </rPr>
      <t>5G加油包29元10GB&amp;#10;办理渠道:平台&amp;#10;赔付月份：:2023年10月&amp;#10;返还倍率:单倍&amp;#10;赔付金额：:44&amp;#10;是否已经取消业务:否&amp;#10;是否承诺退费：:是&amp;#10;用户是否需要回复：:否&amp;#10;用户要求：:要求退费请协助取消</t>
    </r>
  </si>
  <si>
    <t>GZ202310241130390367</t>
  </si>
  <si>
    <t>071700003862</t>
  </si>
  <si>
    <t>杨忠新</t>
  </si>
  <si>
    <t>2023-10-24 16:53:30</t>
  </si>
  <si>
    <t>#2022重保客户#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伍家区桔城路9号桔城小区3栋4单元1层102户</t>
  </si>
  <si>
    <t>TS202310260918100355</t>
  </si>
  <si>
    <t>丁良英</t>
  </si>
  <si>
    <t>2023-10-26 14:25:16</t>
  </si>
  <si>
    <t>[65岁以上老人]判断省分:湖北&amp;#10;:流量费争议&amp;#10;:流量包定制争议&amp;#10;:不认可&amp;#10;:未享受&amp;#10;:小于等于500元，且仅限单倍、月份不超过12个月&amp;#10;:&amp;#10;&amp;#10;高级模板内容：&amp;#10;投诉问题描述:AR彩铃酷趣会员5G加油包（湖北）、好看铃声6元包月&amp;#10;业务名称:AR彩铃酷趣会员5G加油包（湖北）、好看铃声6元包月&amp;#10;争议月份:2023年9月、2023年10月&amp;#10;争议金额:52&amp;#10;是否承诺退费:是&amp;#10;用户要求:无</t>
  </si>
  <si>
    <t>TS202310260912550236</t>
  </si>
  <si>
    <t>2023-10-26 11:03:19</t>
  </si>
  <si>
    <t>:缴费未开机/缴费未到账&amp;#13;&amp;#10;判断省分:其他省分&amp;#13;&amp;#10;获取参数:往月欠费以及历史缴费信息:&amp;#13;&amp;#10;用户反馈:缴费未到账&amp;#13;&amp;#10;告知用户缴费暂未到账，可能存在一定延迟，请用户再耐心等待一下:不认可/充值很久了&amp;#13;&amp;#10;核对充值的手机号码是否正确:正确&amp;#13;&amp;#10;通过哪个平台充值:三方平台&amp;#13;&amp;#10;解释费用确实暂未到账，建议用户联系三方平台客服电话再核实一下:仍不认可&amp;#13;&amp;#10;解释后仍不认可:&amp;#13;&amp;#10;&amp;#13;&amp;#10;高级模板内容：&amp;#13;&amp;#10;投诉问题描述:用户来电反映在10月充值了两次，&amp;#13;&amp;#10;充值时间:2023-10-03&amp;#13;&amp;#10;充值渠道:支付宝&amp;#13;&amp;#10;充值号码:13207222902&amp;#13;&amp;#10;充值金额:100&amp;#13;&amp;#10;充值交易号/订单编码:/&amp;#13;&amp;#10;前台是否按流程解释:是&amp;#13;&amp;#10;用户要求:用户来电反映在10月4号左右充值50元,10月11号之后又充值50元均未到账；用户11号反映增值业务时询问一线接听客服，客服代表说到账了；坐席按流程解释，用户不认可，用户已与支付宝客服联系，告知不知道，要求核查处理回复&amp;#13;</t>
  </si>
  <si>
    <t>TS202310260907080106</t>
  </si>
  <si>
    <t>吴慧娴</t>
  </si>
  <si>
    <t>2023-10-26 11:01:08</t>
  </si>
  <si>
    <t>主办单位：湖北&amp;#10;客户类别：首次投诉&amp;#10;10010是否打通：否&amp;#10;是否二次致电10015：是&amp;#10;是否联系：否&amp;#10;升级倾向：&amp;#10;号码归属省：湖北&amp;#10;SVIP等级：&amp;#10;1.问题类型:;&amp;#10;2.投诉类型:办理争议;&amp;#10;3.营业厅地址:;&amp;#10;4.位置信息:;&amp;#10;5.位置发生地:;&amp;#10;6.投诉内容:每月视频权益领取不了&amp;#10;8.办理业务的名称:校园卡&amp;#10;8.无法办理的渠道:中国联通APP</t>
  </si>
  <si>
    <t>TS202310260903430028</t>
  </si>
  <si>
    <t>刘彩虹</t>
  </si>
  <si>
    <t>2023-10-26 09:40:33</t>
  </si>
  <si>
    <t>主办单位：湖北&amp;#10;客户类别：星级客户&amp;#10;10010是否打通：否&amp;#10;是否二次致电10015：是&amp;#10;是否联系：否&amp;#10;升级倾向：&amp;#10;号码归属省：湖北&amp;#10;SVIP等级：&amp;#10;1.问题类型:;&amp;#10;2.投诉类型:办理争议;&amp;#10;3.营业厅地址:;&amp;#10;4.位置信息:;&amp;#10;5.位置发生地:;&amp;#10;6.投诉内容:现在谁还用定向流量，通用流量就那么点，想换个套餐也改不了，说什么只能改大王卡固定的几个套餐，搞得我不得不再办了张流量卡，这个卡又用了很多年了，绑定了太多东西，号码根本舍弃不了，又用不上，白白每个月还得交套餐资费。&amp;#10;8.办理业务的名称:修改套餐&amp;#10;8.无法办理的渠道:中国联通APP</t>
  </si>
  <si>
    <t>TS202310240916190149</t>
  </si>
  <si>
    <t>刘昱轩</t>
  </si>
  <si>
    <t>2023-10-24 16:15:30</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</si>
  <si>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称流量使用完了没有提醒，要求处理&amp;#13;&amp;#10;业务名称:上网流量费&amp;#13;&amp;#10;争议月份:2023年10月&amp;#13;&amp;#10;争议金额:10&amp;#13;&amp;#10;是否承诺退费:是&amp;#13;&amp;#10;用户要求:用户称流量使用完了没有提醒，要求处理&amp;#13;</t>
  </si>
  <si>
    <t>TS202310260850092248</t>
  </si>
  <si>
    <t>谭邦坤</t>
  </si>
  <si>
    <t>2023-10-26 13:49:26</t>
  </si>
  <si>
    <t>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5G炫彩加油包19元10GB（次月生效）（湖北）云加速5G畅玩加油包(湖北)（已停售）&amp;#13;&amp;#10;争议月份:2023年5月、2023年6月、2023年7月、2023年8月、2023年9月、2023年10月&amp;#13;&amp;#10;是否承诺退费:是&amp;#13;&amp;#10;承诺退费金额:139&amp;#13;&amp;#10;是否已经取消业务（如取消失败，需加上系统报错的提示）:已取消&amp;#13;&amp;#10;是否需要回复:否&amp;#13;&amp;#10;用户要求:退费&amp;#13;</t>
  </si>
  <si>
    <t>BL202310260911000539</t>
  </si>
  <si>
    <t>陈安裕</t>
  </si>
  <si>
    <t>2023-10-26 15:06:21</t>
  </si>
  <si>
    <r>
      <t/>
    </r>
    <r>
      <rPr>
        <sz val="11"/>
        <color theme="1"/>
        <rFont val="宋体"/>
        <family val="2"/>
      </rPr>
      <t>&gt;业务号码&gt;13277174360；&gt;号码归属地&gt;宜昌；&gt;产品名称&gt;热血都市畅听5G加油包（湖北）；&gt;产品代码&gt;无；&gt;产品编码&gt;91295262；&gt;订购时间&gt;2023-10-1223:06:46；&gt;核查情况&gt;平台故障；&gt;不规范定制分类&gt;平台故障，无法判责；&gt;退费金额&gt;20元；&gt;退费时间&gt;2023-10-26；&gt;投诉内容&gt;&amp;#10;赔付类型：:增值业务争议&amp;#10;CBSS账单扣费名称：:增值业务费_增值业务-热血都市畅听包&amp;#10;办理渠道:</t>
    </r>
    <r>
      <rPr>
        <sz val="11"/>
        <color theme="1"/>
        <rFont val="Arial"/>
        <family val="2"/>
      </rPr>
      <t xml:space="preserve">	</t>
    </r>
    <r>
      <rPr>
        <sz val="11"/>
        <color theme="1"/>
        <rFont val="宋体"/>
        <family val="2"/>
      </rPr>
      <t>湖北杭州翔羽线上业务代理(宜昌)&amp;#10;赔付月份：:2023年10月&amp;#10;返还倍率:单倍&amp;#10;赔付金额：:20&amp;#10;是否已经取消业务:是&amp;#10;是否承诺退费：:是&amp;#10;用户是否需要回复：:否&amp;#10;用户要求：:要求退费，前台已告知无法抵扣项目，请尽快处理，谢谢！</t>
    </r>
  </si>
  <si>
    <t>GZ202310241106440136</t>
  </si>
  <si>
    <t>071700832123</t>
  </si>
  <si>
    <t>陈前</t>
  </si>
  <si>
    <t>2023-10-24 16:23:54</t>
  </si>
  <si>
    <t>一键诊断过程：&amp;#10;宽带是否有欠费及账号是否异常:CBSS状态正常，AAA状态异常&amp;#10;宽带是否有群体故障告警:无异常&amp;#10;线路是否正常:无异常&amp;#10;光猫是否正常:无异常&amp;#10;上网速度检测:设备收光异常&amp;#10;设备收发光功率是否异常:无异常&amp;#10;&amp;#10;故障描述：&amp;#10;302004光猫与签约速率不匹配（端业不匹配）&amp;#10;&amp;#10;装机地址：湖北省宜昌市当阳市玉阳办事处玉阳路西门市场4栋1单元3层302户</t>
  </si>
  <si>
    <t>GZ202310241101040096</t>
  </si>
  <si>
    <t>071701072750</t>
  </si>
  <si>
    <t>2023-10-24 15:14:19</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</si>
  <si>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MODEM故障&amp;#10;&amp;#10;装机地址：湖北省宜昌市伍家岗区伍家岗街道伍临路社区伍临路13号东郡小区17栋1单元21层2102</t>
  </si>
  <si>
    <t>GZ202310241100460094</t>
  </si>
  <si>
    <t>071700605362</t>
  </si>
  <si>
    <t>何晓晓</t>
  </si>
  <si>
    <t>2023-10-24 15:16:27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</si>
  <si>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后台配置异常您所使用宽带后台配置异常,光猫终端能力与签约速率不匹配;&amp;#13;&amp;#10;设备收发光功率是否异常:光猫LAN口能力不匹配,路由器能力不匹配;&amp;#13;&amp;#10;:&amp;#13;&amp;#10;注册灯闪烁，要求安排师傅上门处理，尽快处理并回复</t>
  </si>
  <si>
    <t>TS202310260843162151</t>
  </si>
  <si>
    <t>彭秀芳</t>
  </si>
  <si>
    <t>2023-10-26 09:30:09</t>
  </si>
  <si>
    <t>:话费错缴/话费多缴&amp;#13;&amp;#10;用户反馈:充值号码错误&amp;#13;&amp;#10;充错号码状态:号码有信息&amp;#13;&amp;#10;建议用户自行联系对方协商处理:不认可&amp;#13;&amp;#10;再次解释任何人都没有权限擅处置别人号码的费用，建议自行协商:仍不认可&amp;#13;&amp;#10;解释后用户不认可:&amp;#13;&amp;#10;&amp;#13;&amp;#10;高级模板内容：&amp;#13;&amp;#10;投诉问题描述:用户称自己手机充值错了要求退还前台已做解释不认可错充号码15338483118&amp;#13;&amp;#10;充值时间:2023-10-26&amp;#13;&amp;#10;充值渠道:微信&amp;#13;&amp;#10;充值号码:15338483118&amp;#13;&amp;#10;充值金额:100&amp;#13;&amp;#10;前台是否按流程解释:是&amp;#13;&amp;#10;用户要求:用户称自己手机充值错了要求退还前台已做解释不认可错充号码15338483118&amp;#13;</t>
  </si>
  <si>
    <t>ZX202310260826481247</t>
  </si>
  <si>
    <t>张知芳</t>
  </si>
  <si>
    <t>2023-10-26 15:53:01</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</si>
  <si>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局方停机&amp;#13;&amp;#10;用户状态为:局方停机&amp;#13;&amp;#10;停机原因:集团鹰眼监测诈骗停机（异常换机）：首次关停可携带本人有效证件、本机号卡到归属地自营厅核验签署承诺书复机一次&amp;#13;&amp;#10;前台是否按流程解释:是&amp;#13;&amp;#10;用户要求:尽快处理&amp;#13;&amp;#10;第二联系电话:15271534444&amp;#13;</t>
  </si>
  <si>
    <t>号码关停：集团鹰眼监测诈骗停机（异常换机）AA。用户反映号码关停问题，经核实，号码于2023-08-07 09:39:13  客户号码因集团鹰眼监测诈骗停机（异常换机），根据相关要求进行关停处理。可请客户回传以下资料：身份证正、反面照，小卡号，开机承诺函至我司微信13032700872，审核通过后办理开机。如该号码再次被举报则永久关停，满意</t>
  </si>
  <si>
    <t>BL202310241138051931</t>
  </si>
  <si>
    <t>王永龙</t>
  </si>
  <si>
    <t>2023-10-24 15:44:27</t>
  </si>
  <si>
    <t>&gt;业务号码&gt;13986825044；&gt;号码归属地&gt;宜昌；&gt;产品名称&gt;哔哩哔哩15G流量加会员月包；&gt;产品代码&gt;80006723；&gt;产品编码&gt;8000672300；&gt;订购时间&gt;2023-10-2401:13:22；&gt;核查情况&gt;平台故障；&gt;不规范定制分类&gt;平台故障，无法判责；&gt;赠费金额&gt;25元；&gt;赠费时间&gt;2023-10-24；&gt;投诉内容&gt;[65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	增值业务费_增值业务-哔哩哔哩15G流量加会员月包&amp;#10;办理渠道:无&amp;#10;赔付月份：:2023年10月&amp;#10;返还倍率:单倍&amp;#10;赔付金额：:25&amp;#10;是否已经取消业务:是&amp;#10;是否承诺退费：:是&amp;#10;用户是否需要回复：:否&amp;#10;用户要求：:要求退费</t>
  </si>
  <si>
    <t>BL202310241454021650</t>
  </si>
  <si>
    <t>杨玉芳</t>
  </si>
  <si>
    <t>2023-10-24 17:22:18</t>
  </si>
  <si>
    <t>&gt;业务号码&gt;15072526810；&gt;号码归属地&gt;宜昌；&gt;产品名称&gt;哔哩哔哩15G流量加会员月包；&gt;产品代码&gt;80006723；&gt;产品编码&gt;8000672300；&gt;订购时间&gt;2023-10-2316:35:22；&gt;核查情况&gt;平台故障；&gt;不规范定制分类&gt;平台故障，无法判责；&gt;赠费金额&gt;25元；&gt;赠费时间&gt;2023.10.24；&gt;投诉内容&gt;&amp;#10;&amp;#10;高级模板内容：&amp;#10;赔付类型：:增值业务争议&amp;#10;CBSS账单扣费名称：:-哔哩哔哩15G流量加会员月包_&amp;#10;办理渠道:SP平台&amp;#10;赔付月份：:2023年10月&amp;#10;返还倍率:单倍&amp;#10;赔付金额：:25&amp;#10;是否已经取消业务:是&amp;#10;是否承诺退费：:是&amp;#10;用户是否需要回复：:否&amp;#10;用户要求：:退费</t>
  </si>
  <si>
    <t>ZX202310221203160963</t>
  </si>
  <si>
    <t>龚文平</t>
  </si>
  <si>
    <t>2023-10-23 14:32:09</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</si>
  <si>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来电反映自己手机无故停机，我处解释用户不认可，用户不在本地，要求线上复机&amp;#13;&amp;#10;用户状态为:局方停机&amp;#13;&amp;#10;停机原因:集团鹰眼监测诈骗停机（异常换机）：首次关停可携带本人有效证件、本机号卡到归属地自营厅核验签署承诺书复机一次&amp;#13;&amp;#10;前台是否按流程解释:是&amp;#13;&amp;#10;用户要求:复机&amp;#13;&amp;#10;第二联系电话:17607106482&amp;#13;</t>
  </si>
  <si>
    <t>BL202310260948201107</t>
  </si>
  <si>
    <t>2023-10-26 16:29:11</t>
  </si>
  <si>
    <t>&gt;业务号码&gt;15507206175；&gt;号码归属地&gt;宜昌；&gt;产品名称&gt;5G-好书畅读会员包，5G好书听读PLUS会员；&gt;产品代码&gt;66002833，66003044；&gt;产品编码&gt;6600283300，6600304400；&gt;订购时间&gt;2023-10-2522:33:17，2023-10-2522:35:00；&gt;核查情况&gt;平台故障；&gt;不规范定制分类&gt;平台故障，无法判责；&gt;退费金额&gt;15元，20元；&gt;退费时间&gt;2023-10-26；&gt;投诉内容&gt;---------------&amp;#10;高级模板内容：&amp;#10;赔付类型：:增值业务争议&amp;#10;CBSS账单扣费名称：:增值业务费_增值业务-5G-好书畅读会员包	增值业务费_增值业务-5G好书听读PLUS会员&amp;#10;办理渠道:/&amp;#10;赔付月份：:2023年10月&amp;#10;返还倍率:单倍&amp;#10;赔付金额：:35&amp;#10;是否已经取消业务:是&amp;#10;是否承诺退费：:是&amp;#10;用户是否需要回复：:否&amp;#10;用户要求：:要求退费，前台已告知无法抵扣项目，请尽快处理，谢谢！</t>
  </si>
  <si>
    <t>TS202310260149551506</t>
  </si>
  <si>
    <t>杨岸</t>
  </si>
  <si>
    <t>2023-10-26 10:41:51</t>
  </si>
  <si>
    <t>判断省份:湖北&amp;#10;:移网无法上网&amp;#10;:手机移动数据&amp;#10;判断是否是联通小号资费:获取入参:&amp;#10;获取历史工单:无历史工单&amp;#10;:下一步&amp;#10;移网一键诊断结果:1.用户状态是否正常：停机.2.上网功能是否正常：核心网异常.3.流量封顶情况：未封顶.4.近期缴费开机记录情况：无缴费开机.5.2345G终端支持情况：4G终端.6.是否开通关闭公网：关闭公网.7.是否存在群障：不存在.8.查询流量是否限速：未限速.9.查询用户终端蜂窝网络状态：5G开启.:诊断无异常/解释不认可&amp;#10;当月是否清卡重用:无&amp;#10;:下一步&amp;#10;node_317:&amp;#10;:不符合办理条件&amp;#10;:在湖北&amp;#10;:不能&amp;#10;:网络无异常&amp;#10;:1、受理流水号：;2、受理号码：13277177714;3、主叫号码：13277177714;4、被叫号码：;5、客户姓名：杨岸;6、客户级别：三星用户;7、用户归属地：宜昌市;8、受理员工工号：hubXN200814;9、手机厂商：;10、投诉渠道：10010客服热线;11、投诉打点范围：0.2千米;12、投诉地址：宜昌市-伍家岗区:五一劳动广场【伍临路】;13、网格ID：191328;14、网格名称：YC_A_湖北省宜昌市伍家岗区东山大道-白沙路交叉口附近网格_191328;15、经度：111.352383;16、纬度：30.646668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个别发生;25、主工单流水号：hub169825602782237941;26、语音业务类型：;27、数据业务类型：无法上网;28、用户是否接受解释：否;29、公告类型：网络信息;30、基站ID：117.110627;31、基站名称：117.110627;32、其它地方是否正常使用：是;33、之前是否可以正常使用：是;用户反映手机无法上网，重启手机未回复，要求尽快核实处理，联系电话：13277177714</t>
  </si>
  <si>
    <t>GZ202310241036262365</t>
  </si>
  <si>
    <t>071700317581</t>
  </si>
  <si>
    <t>夏坤鹏</t>
  </si>
  <si>
    <t>2023-10-24 14:54:40</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</si>
  <si>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网速慢&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网速很慢&amp;#13;&amp;#10;故障时间:2023-10-24&amp;#13;&amp;#10;服务状态是否正常:是&amp;#13;&amp;#10;设备灯显示:正常&amp;#13;&amp;#10;错误代码:无&amp;#13;&amp;#10;是否重启设备:已重启未恢复&amp;#13;&amp;#10;用户要求:上门维修&amp;#13;</t>
  </si>
  <si>
    <t>TS202310241349131404</t>
  </si>
  <si>
    <t>2023-10-24 16:39:26</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</si>
  <si>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称未使用流量，对流量计费不认可&amp;#13;&amp;#10;业务名称:套外流量&amp;#13;&amp;#10;争议月份:2023年10月&amp;#13;&amp;#10;争议金额:10&amp;#13;&amp;#10;是否承诺退费:是&amp;#13;&amp;#10;用户要求:用户要求退费&amp;#13;</t>
  </si>
  <si>
    <t>TS202310252025052389</t>
  </si>
  <si>
    <t>唐文慧</t>
  </si>
  <si>
    <t>2023-10-26 17:16:07</t>
  </si>
  <si>
    <t>#2022重保客户#主办单位：湖北&amp;#10;客户类别：首次投诉&amp;#10;10010是否打通：否&amp;#10;是否二次致电10015：是&amp;#10;是否联系：否&amp;#10;升级倾向：&amp;#10;号码归属省：湖北&amp;#10;SVIP等级：&amp;#10;1.问题类型:;&amp;#10;2.投诉类型:手机流量费争议;&amp;#10;3.营业厅地址:;&amp;#10;4.位置信息:;&amp;#10;5.位置发生地:;&amp;#10;6.投诉内容:为什么一个月给我扣三十都扣在哪里&amp;#10;202310月上网费:0.00&amp;#10;202309月上网费:0.00&amp;#10;202308月上网费:0.00&amp;#10;争议金额:0.00</t>
  </si>
  <si>
    <t>GZ202310241033262339</t>
  </si>
  <si>
    <t>071700318344</t>
  </si>
  <si>
    <t>毕晓丹</t>
  </si>
  <si>
    <t>2023-10-24 16:19:00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</si>
  <si>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amp;#13;&amp;#10;设备收发光功率是否异常:无异常;&amp;#13;&amp;#10;:&amp;#13;&amp;#10;光猫红灯，重启无效，要求师傅上门处理</t>
  </si>
  <si>
    <t>TS202310252012252183</t>
  </si>
  <si>
    <t>张丽丽</t>
  </si>
  <si>
    <t>2023-10-26 10:31:11</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</si>
  <si>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表示自己未订购流量包，要求退费&amp;#13;&amp;#10;业务名称:5G加油包29元10GB（立即生效）云加速5G畅玩加油包(湖北)5G炫彩通信助理包-云盘版（首月5元半价）腾讯游戏畅玩包（前向）&amp;#13;&amp;#10;争议月份:2023年2月、2023年3月、2023年4月、2023年5月、2023年6月、2023年7月、2023年8月、2023年9月、2023年10月&amp;#13;&amp;#10;争议金额:281&amp;#13;&amp;#10;是否承诺退费:是&amp;#13;&amp;#10;用户要求:申请退费&amp;#13;</t>
  </si>
  <si>
    <t>GZ202310241031052323</t>
  </si>
  <si>
    <t>071703217871</t>
  </si>
  <si>
    <t>陈伶俐</t>
  </si>
  <si>
    <t>2023-10-24 16:41:40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</si>
  <si>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宽带无法使用，老人在家也不懂，要求上门处理。&amp;#13;</t>
  </si>
  <si>
    <t>GZ202310241027222292</t>
  </si>
  <si>
    <t>徐耀新</t>
  </si>
  <si>
    <t>2023-10-24 10:45:46</t>
  </si>
  <si>
    <t>按处理结果向用户解释:是&amp;#13;&amp;#10;node_41:&amp;#13;&amp;#10;判断省分:除甘肃外&amp;#13;&amp;#10;获取历史工单:无工单&amp;#13;&amp;#10;判断省分:湖北&amp;#13;&amp;#10;反馈的问题是否在对外电话的受理范围内:不在服务范围内&amp;#13;&amp;#10;填写以下内容:下一步&amp;#13;&amp;#10;判断省分:其他省分&amp;#13;&amp;#10;问题发生时间：2023.10.24；问题发生地点：湖北宜昌长阳县龙舟坪镇刘家凹村6组；问题现象：网线掉用户田里面了；用户具体要求：要求上门处理;联系电话：'15587917967':&amp;#13;</t>
  </si>
  <si>
    <t>BL202310261422270210</t>
  </si>
  <si>
    <t>袁本松</t>
  </si>
  <si>
    <t>2023-10-26 17:24:25</t>
  </si>
  <si>
    <t>&gt;业务号码&gt;15549275421；&gt;号码归属地&gt;宜昌；&gt;产品名称&gt;联通爱听-职场精英20元包、云加速5G畅玩加油包(湖北)；&gt;产品代码&gt;66003010、无；&gt;产品编码&gt;6600301000、91295249；&gt;订购时间&gt;2023-10-1003:53:33、2023-09-3007:10:33；&gt;核查情况&gt;平台故障；&gt;不规范定制分类&gt;平台故障，无法判责；&gt;退费金额&gt;20元、40元；&gt;退费时间&gt;2023-10-26&gt;投诉内容&gt;&amp;#10;赔付类型：:增值业务争议&amp;#10;CBSS账单扣费名称：:20元5GB云加速5G畅玩加油包(湖北)+联通爱听-职场精英20元包&amp;#10;办理渠道:湖北杭州翔羽线上业务代理(宜昌)+SP平台接入&amp;#10;赔付月份：:2023年9月、2023年10月&amp;#10;返还倍率:单倍&amp;#10;赔付金额：:60&amp;#10;是否已经取消业务:是&amp;#10;是否承诺退费：:是&amp;#10;用户是否需要回复：:否&amp;#10;用户要求：:前台已承诺退费，用户表示收不到验证码，前台系统不能操作，请后台工作人员协助取消业务，请核实处理，谢谢！</t>
  </si>
  <si>
    <t>BL202310260859200418</t>
  </si>
  <si>
    <t>龙学科</t>
  </si>
  <si>
    <t>2023-10-26 14:29:19</t>
  </si>
  <si>
    <t>&gt;业务号码&gt;15549278840；&gt;号码归属地&gt;宜昌；&gt;产品名称&gt;视频彩铃心悦会员包月15元-3；&gt;产品代码&gt;49007442；&gt;产品编码&gt;4900744200；&gt;订购时间&gt;2023-10-2520:04:52；&gt;核查情况&gt;平台故障；&gt;不规范定制分类&gt;平台故障，无法判责；&gt;退费金额&gt;15元；&gt;退费时间&gt;2023-10-26；&gt;投诉内容&gt;&amp;#10;高级模板内容：&amp;#10;赔付类型：:增值业务争议&amp;#10;CBSS账单扣费名称：:视频彩铃心悦会员包月15元-3&amp;#10;办理渠道:无&amp;#10;赔付月份：:2023年10月&amp;#10;返还倍率:单倍&amp;#10;赔付金额：:15&amp;#10;是否已经取消业务:是&amp;#10;是否承诺退费：:是&amp;#10;用户是否需要回复：:否&amp;#10;用户要求：:退费</t>
  </si>
  <si>
    <t>GZ202310241023382256</t>
  </si>
  <si>
    <t>071701012335</t>
  </si>
  <si>
    <t>覃茂林</t>
  </si>
  <si>
    <t>2023-10-24 12:00:55</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</si>
  <si>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无法登陆&amp;#10;&amp;#10;装机地址：湖北省宜昌市伍家岗区伍家岗街道办白马山社区东艳路东辰心语D6栋1单元21楼2102</t>
  </si>
  <si>
    <t>BL202310230924331077</t>
  </si>
  <si>
    <t>汪圣炎</t>
  </si>
  <si>
    <t>2023-10-23 15:48:57</t>
  </si>
  <si>
    <t>&gt;业务号码&gt;15549299206；&gt;号码归属地&gt;宜昌；&gt;产品名称&gt;云加速5G畅玩加油包(湖北)；&gt;产品代码&gt;91295249；&gt;产品编码&gt;无；&gt;订购时间&gt;2023-10-1520:34:36；&gt;核查情况&gt;平台故障；&gt;不规范定制分类&gt;平台故障，无法判责；&gt;赠费金额&gt;20元；&gt;赠费时间&gt;2023.10.23；&gt;投诉内容&gt;&amp;#10;&amp;#10;高级模板内容：&amp;#10;赔付类型：:增值业务争议&amp;#10;CBSS账单扣费名称：:云加速5G畅玩加油包(湖北)（已停售）下月生效&amp;#10;办理渠道:公众中台订单中心_71b591k	&amp;#10;赔付月份：:2023年10月&amp;#10;返还倍率:单倍&amp;#10;赔付金额：:20&amp;#10;是否已经取消业务:是&amp;#10;是否承诺退费：:是&amp;#10;用户是否需要回复：:否&amp;#10;用户要求：:退费</t>
  </si>
  <si>
    <t>BL202310241427211311</t>
  </si>
  <si>
    <t>郭兴保</t>
  </si>
  <si>
    <t>2023-10-24 17:01:09</t>
  </si>
  <si>
    <t>&gt;业务号码&gt;15549310202；&gt;号码归属地&gt;宜昌；&gt;产品名称&gt;金太阳点读宝20元；&gt;产品代码&gt;66001320；&gt;产品编码&gt;6600132000；&gt;订购时间&gt;2023-10-2314:26:26；&gt;核查情况&gt;平台故障；&gt;不规范定制分类&gt;平台故障，无法判责；&gt;退费金额：20元；&gt;退费时间&gt;2023年10月24日;&gt;投诉内容&gt;&amp;#10;高级模板内容：&amp;#10;赔付类型：:增值业务争议&amp;#10;CBSS账单扣费名称：:	金太阳点读宝20元&amp;#10;办理渠道:无&amp;#10;赔付月份：:2023年10月&amp;#10;返还倍率:单倍&amp;#10;赔付金额：:20&amp;#10;是否已经取消业务:是&amp;#10;是否承诺退费：:是&amp;#10;用户是否需要回复：:否&amp;#10;用户要求：:要求退费</t>
  </si>
  <si>
    <t>GZ202310241014102178</t>
  </si>
  <si>
    <t>071700027916</t>
  </si>
  <si>
    <t>白宝贵</t>
  </si>
  <si>
    <t>2023-10-24 11:22:23</t>
  </si>
  <si>
    <t>BL202310231055582328</t>
  </si>
  <si>
    <t>胡学龙</t>
  </si>
  <si>
    <t>2023-10-23 17:26:20</t>
  </si>
  <si>
    <t>&gt;业务号码&gt;15549310681；&gt;号码归属地&gt;宜昌；&gt;产品名称&gt;视频彩铃心悦会员包月15元-3；&gt;产品代码&gt;49007442；&gt;产品编码&gt;4900744200；&gt;订购时间&gt;2023-10-2214:53:24；&gt;核查情况&gt;平台故障；&gt;不规范定制分类&gt;平台故障，无法判责；&gt;赔付金额&gt;15元；&gt;退费时间&gt;2023-10-23；&gt;投诉内容&g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增值业务-视频彩铃心悦会员包月15元-3&amp;#10;办理渠道:无&amp;#10;赔付月份：:2023年10月&amp;#10;返还倍率:单倍&amp;#10;赔付金额：:15&amp;#10;是否已经取消业务:是&amp;#10;是否承诺退费：:是&amp;#10;用户是否需要回复：:否&amp;#10;用户要求：:要求退费，请处理</t>
  </si>
  <si>
    <t>TS202310241435132439</t>
  </si>
  <si>
    <t>张冬芝</t>
  </si>
  <si>
    <t>2023-10-24 17:10:26</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</si>
  <si>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对10月流量超出费不认可要求退费&amp;#13;&amp;#10;业务名称:超出流量费&amp;#13;&amp;#10;争议月份:2023年10月&amp;#13;&amp;#10;争议金额:45&amp;#13;&amp;#10;是否承诺退费:是&amp;#13;&amp;#10;用户要求:立即核实退费&amp;#13;</t>
  </si>
  <si>
    <t>GZ202310241004442096</t>
  </si>
  <si>
    <t>071703849098</t>
  </si>
  <si>
    <t>陈紫怡</t>
  </si>
  <si>
    <t>2023-10-24 15:31:45</t>
  </si>
  <si>
    <t>#2022重保客户#【2022年上工信部测评重保用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高级模板内容：&amp;#13;&amp;#10;问题（现象）描述:用户IPTV无法观看&amp;#13;&amp;#10;故障时间:2023-10-24&amp;#13;&amp;#10;宽带是否安装IPTV:是&amp;#13;&amp;#10;宽带是否可正常上网:是&amp;#13;&amp;#10;是否重启设备:已重启未恢复&amp;#13;&amp;#10;装机地址:湖北省宜昌市夷陵区小溪塔街道东湖社区东湖大道11号药监局宿舍1栋2单元1层101户&amp;#13;</t>
  </si>
  <si>
    <t>TS202310251605111767</t>
  </si>
  <si>
    <t>熊进</t>
  </si>
  <si>
    <t>2023-10-26 11:23:47</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</si>
  <si>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反馈说自己没有使用流量但产生了流量费&amp;#13;&amp;#10;业务名称:上网流量费&amp;#13;&amp;#10;争议月份:2023年9月、2023年10月&amp;#13;&amp;#10;争议金额:96&amp;#13;&amp;#10;是否承诺退费:是&amp;#13;&amp;#10;用户要求:退费&amp;#13;</t>
  </si>
  <si>
    <t>ZX202310221847101056</t>
  </si>
  <si>
    <t>2023-10-23 12:18:55</t>
  </si>
  <si>
    <t>:下一步&amp;#10;判断省分:湖北&amp;#10;node_134:&amp;#10;获取入参:&amp;#10;node_180:&amp;#10;判断局方停机状态:&amp;#10;:&amp;#10;node_223::关停原因为：集团鹰眼监测诈骗停机（异常换机）、集团鹰眼风险IMEI扩展模型停机&amp;#10;:不认可&amp;#10;:&amp;#10;&amp;#10;高级模板内容：&amp;#10;投诉问题描述:用户不认可局方停机，要求复机，不在归属地&amp;#10;用户状态为:局方停机&amp;#10;停机原因:集团鹰眼监测诈骗停机（异常换机）：首次关停可携带本人有效证件、本机号卡到归属地自营厅核验签署承诺书复机一次&amp;#10;前台是否按流程解释:是&amp;#10;用户要求:复机&amp;#10;第二联系电话:18736990751</t>
  </si>
  <si>
    <t>号码关停：集团鹰眼监测诈骗停机（异常换机）AA。用户反映因集团鹰眼监测诈骗停机（异常换机）停机，根据相关要求进行关停处理。已请客户回传以下资料：身份证正面、SIM卡、开机承诺函拍照发至13032700872微信号，审核通过后办理开机。如该号码再次被举报则永久关停，客户知晓。</t>
  </si>
  <si>
    <t>GZ202310240958082036</t>
  </si>
  <si>
    <t>071700323744</t>
  </si>
  <si>
    <t>2023-10-24 17:37:08</t>
  </si>
  <si>
    <t>#2022重保客户#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宽带频繁掉线&amp;#10;&amp;#10;装机地址：湖北省宜昌市夷陵区小溪塔街道丁家坝社区松湖路阳光水岸4栋3单元1楼102</t>
  </si>
  <si>
    <t>TS202310261442071195</t>
  </si>
  <si>
    <t>郑仁杰</t>
  </si>
  <si>
    <t>2023-10-26 16:55:12</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</si>
  <si>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表示对超出的流量费用不认可，称之前都没有扣这么多，昨天一天就扣了几十块，对此不认可，要求把超出对流量费用退回&amp;#13;&amp;#10;业务名称:上网流量费&amp;#13;&amp;#10;争议月份:2023年10月&amp;#13;&amp;#10;争议金额:98&amp;#13;&amp;#10;是否承诺退费:是&amp;#13;&amp;#10;用户要求:用户要求退费&amp;#13;</t>
  </si>
  <si>
    <t>BL202310230845160731</t>
  </si>
  <si>
    <t>周英</t>
  </si>
  <si>
    <t>2023-10-23 11:00:47</t>
  </si>
  <si>
    <t>&gt;业务号码&gt;15571717289；&gt;号码归属地&gt;宜昌；&gt;产品名称&gt;悦动人生彩铃6元包月；&gt;产品代码&gt;49007180；&gt;产品编码&gt;4900718000；&gt;订购时间&gt;2023-10-2022:12:16；&gt;核查情况&gt;平台故障；&gt;不规范定制分类&gt;平台故障，无法判责；&gt;赠费金额&gt;6元；&gt;赠费时间&gt;2023.10.23；&gt;投诉内容&gt;&amp;#10;&amp;#10;高级模板内容：&amp;#10;赔付类型：:增值业务争议&amp;#10;CBSS账单扣费名称：:悦动人生彩铃6元包月&amp;#10;办理渠道:SP平台接入&amp;#10;赔付月份：:2023年10月&amp;#10;返还倍率:单倍&amp;#10;赔付金额：:6&amp;#10;是否已经取消业务:否&amp;#10;是否承诺退费：:是&amp;#10;用户是否需要回复：:否&amp;#10;用户要求：:核实处理取消退费</t>
  </si>
  <si>
    <t>GZ202310240948481952</t>
  </si>
  <si>
    <t>071704164492</t>
  </si>
  <si>
    <t>曾东</t>
  </si>
  <si>
    <t>2023-10-24 15:13:04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</si>
  <si>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湖北省宜昌市宜都市姚家店镇姚家店村紫金城小区1栋1单元1102，宽带无法上网，重启无效，要求上门处理。</t>
  </si>
  <si>
    <t>TS202310251900071047</t>
  </si>
  <si>
    <t>周德琳</t>
  </si>
  <si>
    <t>2023-10-26 14:08:07</t>
  </si>
  <si>
    <t>主办单位：湖北&amp;#10;客户类别：星级客户&amp;#10;10010是否打通：否&amp;#10;是否二次致电10015：是&amp;#10;是否联系：否&amp;#10;升级倾向：&amp;#10;号码归属省：湖北&amp;#10;SVIP等级：&amp;#10;1.问题类型:;&amp;#10;2.投诉类型:增值业务费争议;&amp;#10;3.营业厅地址:;&amp;#10;4.位置信息:;&amp;#10;5.位置发生地:;&amp;#10;6.投诉内容:为什么流量包这么多收费上周天刚冲五十今天就欠费了&amp;#10;&amp;#10;争议金额:0.00&amp;#10;需要退订业务:否</t>
  </si>
  <si>
    <t>TS202310251854240949</t>
  </si>
  <si>
    <t>2023-10-26 09:57:12</t>
  </si>
  <si>
    <t>&amp;#13;&amp;#10;高级模板内容：&amp;#13;&amp;#10;是否10016外呼:否&amp;#13;&amp;#10;电话外呼号码:无&amp;#13;&amp;#10;渠道名称:湖北杭州翔羽线上业务代理(宜昌)&amp;#13;&amp;#10;反应问题涉及场景:未经同意订购业务&amp;#13;&amp;#10;产品名称:云加速5G畅玩加油包(湖北)&amp;#13;&amp;#10;争议月份:2023年9月、2023年10月&amp;#13;&amp;#10;是否承诺退费:是&amp;#13;&amp;#10;承诺退费金额:40&amp;#13;&amp;#10;是否取消业务（如取消失败，需加上系统报错的提示）:是&amp;#13;&amp;#10;是否需要回复:是&amp;#13;&amp;#10;用户要求:承诺退费，要求退返到主卡18571008851上，请尽快核实处理，联系本机。&amp;#13;</t>
  </si>
  <si>
    <t>ZX202310251551171371</t>
  </si>
  <si>
    <t>2023-10-26 13:32:33</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</si>
  <si>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局方停机&amp;#13;&amp;#10;用户状态为:局方停机&amp;#13;&amp;#10;停机原因:集团鹰眼监测诈骗停机：首次关停可携带本人有效证件、本机号卡到归属地自营厅核验签署承诺书复机一次&amp;#13;&amp;#10;前台是否按流程解释:是&amp;#13;&amp;#10;用户要求:用户前期已解封过要求再次协助处理加急&amp;#13;&amp;#10;第二联系电话:13816843683&amp;#13;</t>
  </si>
  <si>
    <t>号码关停：集团鹰眼监测诈骗停机AA，根据相关要求进行关停处理。已请其回传一张照片：风险告知书+身份证正面+SIM卡背面照+签字至17671348103宜昌联通微信号，另单位执照复印件+红章、单位出具17671348103号码用作办公证明的纸质+红章审核通过，客户知晓。</t>
  </si>
  <si>
    <t>GZ202310240937481866</t>
  </si>
  <si>
    <t>071700363008</t>
  </si>
  <si>
    <t>雷曼</t>
  </si>
  <si>
    <t>2023-10-24 11:18:13</t>
  </si>
  <si>
    <t>#2022重保客户#一键诊断过程：&amp;#10;宽带是否有欠费及账号是否异常:无异常&amp;#10;宽带是否有群体故障告警:无异常&amp;#10;线路是否正常:无异常&amp;#10;光猫是否正常:无异常&amp;#10;上网速度检测:设备收光异常&amp;#10;设备收发光功率是否异常:无异常&amp;#10;&amp;#10;故障描述：&amp;#10;302002局方OLT设备收光功率异常。&amp;#10;&amp;#10;装机地址：湖北省宜昌市夷陵区东城城乡统筹发展试验区蔡家河村蔡家河村四组246号周边</t>
  </si>
  <si>
    <t>GZ202310240929391793</t>
  </si>
  <si>
    <t>071700800956</t>
  </si>
  <si>
    <t>2023-10-24 11:03:03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</si>
  <si>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amp;#13;&amp;#10;光信号红灯</t>
  </si>
  <si>
    <t>GZ202310240924021759</t>
  </si>
  <si>
    <t>071703615005</t>
  </si>
  <si>
    <t>周俊芳</t>
  </si>
  <si>
    <t>2023-10-24 12:26:47</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</si>
  <si>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高级模板内容：&amp;#13;&amp;#10;问题（现象）描述:用户来电反映电视无法观看，要求尽快处理&amp;#13;&amp;#10;故障时间:2023-10-24&amp;#13;&amp;#10;宽带是否安装IPTV:是&amp;#13;&amp;#10;宽带是否可正常上网:是&amp;#13;&amp;#10;是否重启设备:已重启未恢复&amp;#13;</t>
  </si>
  <si>
    <t>TS202310251828440459</t>
  </si>
  <si>
    <t>王凤兰</t>
  </si>
  <si>
    <t>2023-10-26 09:55:12</t>
  </si>
  <si>
    <t>[65岁以上老人]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称本机是老人的老年机，根本没有流量功能产生了上网流量费，用户不认可，要求退费，请后台协助处理，谢谢&amp;#13;&amp;#10;业务名称:手机上网流量费&amp;#13;&amp;#10;争议月份:2023年10月&amp;#13;&amp;#10;争议金额:120&amp;#13;&amp;#10;是否承诺退费:是&amp;#13;&amp;#10;用户要求:退费&amp;#13;</t>
  </si>
  <si>
    <t>GZ202310240918421717</t>
  </si>
  <si>
    <t>071700007754</t>
  </si>
  <si>
    <t>张贵玲</t>
  </si>
  <si>
    <t>2023-10-24 10:33:27</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</si>
  <si>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路由器能力不匹配;&amp;#13;&amp;#10;:&amp;#13;&amp;#10;&amp;#13;&amp;#10;高级模板内容：&amp;#13;&amp;#10;问题（现象）描述:宽带无法上网&amp;#13;&amp;#10;故障时间:2023-10-24&amp;#13;&amp;#10;服务状态是否正常:是&amp;#13;&amp;#10;设备灯显示:正常&amp;#13;&amp;#10;错误代码:无&amp;#13;&amp;#10;是否重启设备:已重启未恢复&amp;#13;&amp;#10;装机地址:湖北省宜昌市枝江市马家店镇南岗路领秀之江团结路领秀之江B10栋1单元17楼1703&amp;#13;&amp;#10;用户要求:上门处理加急&amp;#13;</t>
  </si>
  <si>
    <t>ZX202310221923161186</t>
  </si>
  <si>
    <t>李土庆</t>
  </si>
  <si>
    <t>南方一中心&gt;&gt;北京通软&gt;&gt;通软热线5区&gt;&gt;通软5区2班</t>
  </si>
  <si>
    <t>2023-10-23 14:20:24</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</si>
  <si>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对本机停机不认可现在不在归属地，四川省凉山中&amp;#13;&amp;#10;用户状态为:局方停机&amp;#13;&amp;#10;停机原因:集团鹰眼监测诈骗停机：首次关停可携带本人有效证件、本机号卡到归属地自营厅核&amp;#13;&amp;#10;前台是否按流程解释:是&amp;#13;&amp;#10;用户要求:现在复机&amp;#13;&amp;#10;第二联系电话:18349119977&amp;#13;</t>
  </si>
  <si>
    <t>号码关停：集团鹰眼监测诈骗停机AA，经核实，用户号码因集团鹰眼监测诈骗停机：首次关停可携带本人有效证件、本机号卡到归属地自营厅核验签署告知书复机一次，已添加用户微信，请用户回传：1，用户本人手持信安承诺书拍照照片一张，2.告知书+身份证正面+手机卡照片一张，3.告知书+身份证反面+手机卡照片一张，4用户单位执照复印件+红章、工作证明+红章各一张，用户知悉挂机，满意。</t>
  </si>
  <si>
    <t>TS202310251716061280</t>
  </si>
  <si>
    <t>牟东梅</t>
  </si>
  <si>
    <t>2023-10-26 09:45:25</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</si>
  <si>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表示自己把这张卡的流量在手机上关闭了，使用的另一张，但是却有扣这张卡的流量费用，要求核实退费&amp;#13;&amp;#10;业务名称:上网费_手机上网流量费_无线接入-上网流量费-国内（本地使用）&amp;#13;&amp;#10;争议月份:2023年10月&amp;#13;&amp;#10;争议金额:10&amp;#13;&amp;#10;是否承诺退费:是&amp;#13;&amp;#10;用户要求:用户来电表示自己把这张卡的流量在手机上关闭了，使用的另一张，但是却有扣这张卡的流量费用，要求核实退费&amp;#13;</t>
  </si>
  <si>
    <t>GZ202310240915281691</t>
  </si>
  <si>
    <t>071700314722</t>
  </si>
  <si>
    <t>宜昌市点军区市场监督管理局</t>
  </si>
  <si>
    <t>2023-10-24 17:01:40</t>
  </si>
  <si>
    <t>#2022重保客户#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amp;#13;&amp;#10;用户表示宽带无法使用，要求公司处理。</t>
  </si>
  <si>
    <t>TS202310231959191840</t>
  </si>
  <si>
    <t>2023-10-24 10:46:48</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</si>
  <si>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表示自己未使用那么多流量却产生扣费，一线解释不认可&amp;#13;&amp;#10;业务名称:上网费&amp;#13;&amp;#10;争议月份:2023年10月&amp;#13;&amp;#10;争议金额:25&amp;#13;&amp;#10;是否承诺退费:是&amp;#13;&amp;#10;用户要求:退费&amp;#13;</t>
  </si>
  <si>
    <t>GZ202310240912541659</t>
  </si>
  <si>
    <t>2023-10-24 12:21:20</t>
  </si>
  <si>
    <t>BL202310241145552038</t>
  </si>
  <si>
    <t>黄道玉</t>
  </si>
  <si>
    <t>2023-10-24 15:36:50</t>
  </si>
  <si>
    <t>&gt;业务号码&gt;15571734071；&gt;号码归属地&gt;宜昌；&gt;产品名称&gt;腾讯游戏畅玩包（前向）；&gt;产品代码&gt;无；&gt;产品编码&gt;无；&gt;订购时间&gt;2023-10-2408:07:57；&gt;核查情况&gt;平台故障；&gt;不规范定制分类&gt;平台故障，无法判责；&gt;退费金额&gt;12元；&gt;退费时间&gt;2023-10-24；&gt;投诉内容&gt;&amp;#10;高级模板内容：&amp;#10;赔付类型：:5G产品&amp;#10;CBSS账单扣费名称：:腾讯游戏畅玩包（前向）腾讯游戏畅玩包（前向）&amp;#10;办理渠道:无&amp;#10;赔付月份：:2023年10月&amp;#10;返还倍率:单倍&amp;#10;赔付金额：:12&amp;#10;是否已经取消业务:是&amp;#10;是否承诺退费：:是&amp;#10;用户是否需要回复：:是&amp;#10;用户要求：:用户来电反映称对订购流量包扣费不认可，要求退费</t>
  </si>
  <si>
    <t>BL202310261339322160</t>
  </si>
  <si>
    <t>浦绍雨</t>
  </si>
  <si>
    <t>2023-10-26 16:58:58</t>
  </si>
  <si>
    <t>&gt;业务号码&gt;15571759709；&gt;号码归属地&gt;宜昌；&gt;产品名称&gt;爱奇艺10G流量加月会员合约包省分；&gt;产品代码&gt;80006686；&gt;产品编码&gt;8000668600；&gt;订购时间&gt;2023-09-1619:37:01；&gt;核查情况&gt;平台故障；&gt;不规范定制分类&gt;平台故障，无法判责；&gt;退费金额&gt;25.01元；&gt;退费时间&gt;2023-10-26；&gt;投诉内容&gt;&amp;#10;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爱奇艺10G流量加月会员合约包省分&amp;#10;办理渠道:	ltzx_changshi&amp;#10;赔付月份：:2023年9月、2023年10月&amp;#10;返还倍率:单倍&amp;#10;赔付金额：:50&amp;#10;是否已经取消业务:是&amp;#10;是否承诺退费：:是&amp;#10;用户是否需要回复：:否&amp;#10;用户要求：:退费</t>
  </si>
  <si>
    <t>TS202310240946080810</t>
  </si>
  <si>
    <t>黄高宗</t>
  </si>
  <si>
    <t>2023-10-24 15:12:02</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</si>
  <si>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对本月的流量费用不认可要求退费&amp;#13;&amp;#10;业务名称:上网流量费-国内（省际使用）&amp;#13;&amp;#10;争议月份:2023年10月&amp;#13;&amp;#10;争议金额:159&amp;#13;&amp;#10;是否承诺退费:是&amp;#13;&amp;#10;用户要求:尽快处理退费谢谢！&amp;#13;</t>
  </si>
  <si>
    <t>TS202310241800390025</t>
  </si>
  <si>
    <t>闫娇娇</t>
  </si>
  <si>
    <t>2023-10-25 09:50:33</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</si>
  <si>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对套外流量扣费不认可&amp;#13;&amp;#10;业务名称:套外流量扣费&amp;#13;&amp;#10;争议月份:2023年10月&amp;#13;&amp;#10;争议金额:10&amp;#13;&amp;#10;是否承诺退费:是&amp;#13;&amp;#10;用户要求:用户要求核查为什么自己的流量还有剩余但是扣除了费用，要求退回费用并核查原因，请后台协助&amp;#13;</t>
  </si>
  <si>
    <t>BL202310241834171957</t>
  </si>
  <si>
    <t>覃宁玲</t>
  </si>
  <si>
    <t>2023-10-25 16:16:33</t>
  </si>
  <si>
    <t>&gt;业务号码&gt;15571770777&gt;号码归属地&gt;宜昌；&gt;产品名称&gt;手机彩铃精选15元包月；&gt;产品代码&gt;49004938；&gt;产品编码&gt;4900493800；&gt;订购时间&gt;2023-10-2114:40:27；&gt;核查情况&gt;平台故障；&gt;不规范定制分类&gt;平台故障，无法判责；&gt;退费金额&gt;15元；&gt;退费时间&gt;2023年10月25日&gt;投诉内容&gt;&amp;#10;&amp;#10;高级模板内容：&amp;#10;赔付类型：:增值业务争议&amp;#10;CBSS账单扣费名称：:手机彩铃精选15元包月&amp;#10;办理渠道:SP&amp;#10;赔付月份：:2023年10月&amp;#10;返还倍率:单倍&amp;#10;赔付金额：:15&amp;#10;是否已经取消业务:是&amp;#10;是否承诺退费：:是&amp;#10;用户是否需要回复：:否&amp;#10;用户要求：:用户来电要求退费，请处理</t>
  </si>
  <si>
    <t>TS202310241423042152</t>
  </si>
  <si>
    <t>2023-10-24 16:54:29</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</si>
  <si>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反映对产生超出的流量费用不认可&amp;#13;&amp;#10;业务名称:上网费&amp;#13;&amp;#10;争议月份:2023年10月&amp;#13;&amp;#10;争议金额:10&amp;#13;&amp;#10;是否承诺退费:是&amp;#13;&amp;#10;用户要求:退费&amp;#13;</t>
  </si>
  <si>
    <t>GZ202310240816471316</t>
  </si>
  <si>
    <t>071700386037</t>
  </si>
  <si>
    <t>周涛</t>
  </si>
  <si>
    <t>2023-10-24 12:36:53</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</si>
  <si>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夷陵区小溪塔街道办营盘社区汉城印象片区夷兴七巷12-2-1号周边</t>
  </si>
  <si>
    <t>BL202310231239581190</t>
  </si>
  <si>
    <t>2023-10-23 15:46:31</t>
  </si>
  <si>
    <t>&gt;业务号码&gt;15572765913；&gt;号码归属地&gt;宜昌；&gt;产品名称&gt;视频彩铃心悦会员包月15元-3；&gt;产品代码&gt;49007442；&gt;产品编码&gt;4900744200；&gt;订购时间&gt;2023-10-2306:47:53；&gt;核查情况&gt;平台故障；&gt;不规范定制分类&gt;平台故障，无法判责；&gt;退费金额&gt;15元；&gt;退费时间&gt;2023-10-23；&gt;投诉内容&gt;&amp;#10;&amp;#10;&amp;#10;高级模板内容：&amp;#10;赔付类型：:增值业务争议&amp;#10;CBSS账单扣费名称：:	视频彩铃心悦会员包月15元-3&amp;#10;办理渠道:/&amp;#10;赔付月份：:2023年10月&amp;#10;返还倍率:单倍&amp;#10;赔付金额：:15&amp;#10;是否已经取消业务:否&amp;#10;是否承诺退费：:是&amp;#10;用户是否需要回复：:否&amp;#10;用户要求：:取消业务并退费</t>
  </si>
  <si>
    <t>GZ202310240815221309</t>
  </si>
  <si>
    <t>071703766839</t>
  </si>
  <si>
    <t>赵寅鹏</t>
  </si>
  <si>
    <t>2023-10-24 13:42:00</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</si>
  <si>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amp;#13;&amp;#10;&amp;#13;&amp;#10;高级模板内容：&amp;#13;&amp;#10;问题（现象）描述:宽带故障&amp;#13;&amp;#10;故障时间:2023-10-24&amp;#13;&amp;#10;服务状态是否正常:是&amp;#13;&amp;#10;设备灯显示:正常&amp;#13;&amp;#10;错误代码:无&amp;#13;&amp;#10;是否重启设备:已重启未恢复&amp;#13;&amp;#10;用户要求:安排师傅上门，要求补偿期间损失的流量&amp;#13;</t>
  </si>
  <si>
    <t>GZ202310240810061291</t>
  </si>
  <si>
    <t>071700051613</t>
  </si>
  <si>
    <t>余周鑫</t>
  </si>
  <si>
    <t>2023-10-24 08:59:37</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</si>
  <si>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MODEM故障&amp;#10;&amp;#10;装机地址：湖北省宜昌市高新区南苑街道南苑社区港窑路福安家园港窑路35号3栋5单元5楼502</t>
  </si>
  <si>
    <t>GZ202310240808081282</t>
  </si>
  <si>
    <t>071700390056</t>
  </si>
  <si>
    <t>2023-10-24 13:57:40</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</si>
  <si>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用户来电反映宽带不能上网，用户要求师傅上门维修，不认可刷新，请处理并回复！&amp;#13;</t>
  </si>
  <si>
    <t>GZ202310240014351046</t>
  </si>
  <si>
    <t>071704651276</t>
  </si>
  <si>
    <t>杜发珍</t>
  </si>
  <si>
    <t>2023-10-24 09:33:24</t>
  </si>
  <si>
    <t>网速不达标&amp;#10;装机地址：湖北省宜昌市伍家岗区宝塔河街道岳家冲社区松林路民欣家园二期2栋4单元4楼401</t>
  </si>
  <si>
    <t>GZ202310232315230956</t>
  </si>
  <si>
    <t>071700068988</t>
  </si>
  <si>
    <t>屈鹏华</t>
  </si>
  <si>
    <t>2023-10-24 10:09:35</t>
  </si>
  <si>
    <t>#2022重保客户##2022重保客户#无法打开网页&amp;#10;装机地址：湖北省宜昌市东山开发区大连路清风华园1号楼2单元6楼601</t>
  </si>
  <si>
    <t>GZ202310232248480904</t>
  </si>
  <si>
    <t>071703384811</t>
  </si>
  <si>
    <t>李雪刚</t>
  </si>
  <si>
    <t>2023-10-24 11:13:47</t>
  </si>
  <si>
    <t>网络不稳定，每天晚上玩游戏就一直跳ping&amp;#10;装机地址：湖北省宜昌市西陵区北苑街道厦门路社区发展大道29号四季花园12栋1单元2楼201</t>
  </si>
  <si>
    <t>TS202310261415520486</t>
  </si>
  <si>
    <t>佃为富</t>
  </si>
  <si>
    <t>2023-10-26 16:40:36</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</si>
  <si>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反映自己连接WIFI但是产生了流量费用，对此不认可，要求退还费用，请后台协助处理，谢谢&amp;#13;&amp;#10;业务名称:流量计费&amp;#13;&amp;#10;争议月份:2023年10月&amp;#13;&amp;#10;争议金额:100&amp;#13;&amp;#10;是否承诺退费:是&amp;#13;&amp;#10;用户要求:退还费用&amp;#13;</t>
  </si>
  <si>
    <t>BL202310231015551758</t>
  </si>
  <si>
    <t>廖天力</t>
  </si>
  <si>
    <t>2023-10-23 14:54:52</t>
  </si>
  <si>
    <t>&gt;业务号码&gt;15587918116；&gt;号码归属地&gt;宜昌；&gt;产品名称&gt;奇趣彩铃15元包月；&gt;产品代码&gt;49007867；&gt;产品编码&gt;4900786700；&gt;订购时间&gt;2023-10-2223:11:47；&gt;核查情况&gt;平台故障；&gt;不规范定制分类&gt;平台故障，无法判责；&gt;退费金额&gt;15元；&gt;退费时间&gt;2023年10月23日；&gt;投诉内容&gt;&amp;#10;-------------&amp;#10;高级模板内容：&amp;#10;赔付类型：:增值业务争议&amp;#10;CBSS账单扣费名称：:奇趣彩铃15元包月&amp;#10;办理渠道:无&amp;#10;赔付月份：:2023年10月&amp;#10;返还倍率:单倍&amp;#10;赔付金额：:15&amp;#10;是否已经取消业务:是&amp;#10;是否承诺退费：:是&amp;#10;用户是否需要回复：:否&amp;#10;用户要求：:用户来电要求退还增值业务费用。</t>
  </si>
  <si>
    <t>TS202310251003180321</t>
  </si>
  <si>
    <t>郝修平</t>
  </si>
  <si>
    <t>2023-10-25 14:59:46</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</si>
  <si>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要求是在不小心的情况下超出的流量，要求退费，前台解释无效&amp;#13;&amp;#10;业务名称:手机上网流量费&amp;#13;&amp;#10;争议月份:2023年10月&amp;#13;&amp;#10;争议金额:10&amp;#13;&amp;#10;是否承诺退费:是&amp;#13;&amp;#10;用户要求:用户要求退费&amp;#13;</t>
  </si>
  <si>
    <t>BL202310231127160299</t>
  </si>
  <si>
    <t>李玉婷</t>
  </si>
  <si>
    <t>2023-10-23 15:18:25</t>
  </si>
  <si>
    <t>&gt;业务号码&gt;15587949831；&gt;号码归属地&gt;宜昌；&gt;产品名称&gt;5G加油包29元10GB（立即生效），云加速5G畅玩加油包(湖北)，联通爱听-职场精英20元包，视频彩铃心悦会员包月15元-3，云加速（专业版）；&gt;产品代码&gt;90997655，91295249，66003010，49007442，21002503；&gt;产品编码&gt;6600301000，4900744200，2100250303；&gt;订购时间&gt;2023-10-1907:36:47，2023-10-0708:09:00，2023-10-1907:34:55，2023-10-2307:24:40，2023-10-2307:42:15；&gt;核查情况&gt;平台故障；&gt;不规范定制分类&gt;平台故障，无法判责；&gt;退费金额&gt;29元，20元，20元，15元，15元；&gt;退费时间&gt;2023-10-23；&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5G加油包29元10GB（立即生效）/云加速5G畅玩加油包(湖北)/联通爱听-职场精英20元包/视频彩铃心悦会员包月15元-3/云加速（专业版）&amp;#10;办理渠道:SP平台订购/	湖北杭州翔羽线上业务代理(宜昌)/	湖北省宜昌市OMO&amp;#10;赔付月份：:2023年10月&amp;#10;返还倍率:单倍&amp;#10;赔付金额：:99&amp;#10;是否已经取消业务:是&amp;#10;是否承诺退费：:是&amp;#10;用户是否需要回复：:否&amp;#10;用户要求：:要求处理这些业务产生的费用退费，取消（5G加油包29元10GB（立即生效）（已停售））（云加速5G畅玩加油包(湖北)（已停售））因为用户无法接收短信验证码前台无法取消，请协助取消后处理退费</t>
  </si>
  <si>
    <t>TS202310221740240341</t>
  </si>
  <si>
    <t>郑春玲</t>
  </si>
  <si>
    <t>2023-10-23 09:53:53</t>
  </si>
  <si>
    <t>判断省分:其他省分&amp;#13;&amp;#10;:流量计费争议&amp;#13;&amp;#10;判断省分::未使用过/未使用那么多/用的wifi（产生流量/费用）&amp;#13;&amp;#10;:不认可&amp;#13;&amp;#10;:下一步&amp;#13;&amp;#10;:符合且同意开&amp;#13;&amp;#10;:小于等于10G&amp;#13;&amp;#10;:不认可&amp;#13;&amp;#10;:未享受&amp;#13;&amp;#10;:下一步&amp;#13;&amp;#10;:单倍小于等于500&amp;#13;&amp;#10;:&amp;#13;&amp;#10;&amp;#13;&amp;#10;高级模板内容：&amp;#13;&amp;#10;投诉问题描述:老人未使用&amp;#13;&amp;#10;业务名称:流量超出&amp;#13;&amp;#10;争议月份:2023年5月、2023年6月、2023年9月&amp;#13;&amp;#10;争议金额:142.16&amp;#13;&amp;#10;是否承诺退费:是&amp;#13;&amp;#10;用户要求:退费&amp;#13;</t>
  </si>
  <si>
    <t>TS202310251539241019</t>
  </si>
  <si>
    <t>苗晶</t>
  </si>
  <si>
    <t>2023-10-26 16:32:08</t>
  </si>
  <si>
    <t>主办单位：湖北&amp;#10;客户类别：普通客户&amp;#10;10010是否打通：是&amp;#10;是否二次致电10015：是&amp;#10;是否联系：否&amp;#10;升级倾向：&amp;#10;号码归属省：湖北&amp;#10;SVIP等级：&amp;#10;1.问题类型:;&amp;#10;2.投诉类型:其他问题;&amp;#10;3.营业厅地址:;&amp;#10;4.位置信息:;&amp;#10;5.位置发生地:;&amp;#10;6.投诉内容:学校的基站真的很不好吗？我人在学校还在继续扣我校外的流量，校园网的流量没有动多少。&amp;#10;关联10010客服热线工单流水号:TS202310241152591487</t>
  </si>
  <si>
    <t>GZ202310232145410695</t>
  </si>
  <si>
    <t>071704451604</t>
  </si>
  <si>
    <t>谈心平</t>
  </si>
  <si>
    <t>2023-10-24 11:21:26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</si>
  <si>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宽带可以用，网速很慢，重启、刷新都不行&amp;#13;</t>
  </si>
  <si>
    <t>TS202310251509070165</t>
  </si>
  <si>
    <t>蔡万清</t>
  </si>
  <si>
    <t>2023-10-26 16:30:37</t>
  </si>
  <si>
    <t>主办单位：湖北&amp;#10;客户类别：普通客户&amp;#10;10010是否打通：是&amp;#10;是否二次致电10015：是&amp;#10;是否联系：是&amp;#10;升级倾向：无&amp;#10;号码归属省：湖北&amp;#10;SVIP等级：&amp;#10;产品类型:标准合约-存费送业务;产品名称:预存1元得盲盒24个月-次月生效-湖北宜昌;产品描述:解约条款：用户申请办理提前解约，需支付解约赔偿金，支付后办理解约，XX生效（根据实际情况打印：立即生效、次月生效）。&amp;#13;&amp;#10;违约赔偿金：按系统标准资费规则计费，流量3元/G，语音0.15元/分钟，短信0.1元/条。;产品ID:91082668;开始时间:2022-06-0100:00:00;结束时间:2024-05-3123:59:59;订购渠道:宜都陆城城乡路代理点;客户确认方式:无。&amp;#13;&amp;#10;预处理名称:产品订购一键诊断&amp;#13;&amp;#10;业务产品类型:反映合约或SP产品问题&amp;#13;&amp;#10;有无确认方式:无确认方式&amp;#13;&amp;#10;客户情况:客户不了解此业务，要求取消或投诉&amp;#13;&amp;#10;维系挽留:不接受&amp;#13;&amp;#10;是否可以一键退订:不可一键退订&amp;#13;&amp;#10;&amp;#13;&amp;#10;用户来电要求取消预存1元得盲盒24个月-次月生效-湖北宜昌业务，表示不需要，要求尽快取消，请协助处理</t>
  </si>
  <si>
    <t>TS202310251004070341</t>
  </si>
  <si>
    <t>2023-10-26 13:16:36</t>
  </si>
  <si>
    <t>主办单位：湖北&amp;#10;客户类别：普通客户&amp;#10;10010是否打通：是&amp;#10;是否二次致电10015：是&amp;#10;是否联系：是&amp;#10;升级倾向：无&amp;#10;号码归属省：湖北&amp;#10;SVIP等级：&amp;#10;产品类型:SP产品;产品名称:联通邮箱套餐专享版;产品描述:联通邮箱套餐专享版;产品ID:8200001100;开始时间:2023-03-0100:00:00;结束时间:2029-12-3123:59:59;订购渠道:宜昌市城区胜利四路自有营业厅;客户确认方式:无。&amp;#13;&amp;#10;预处理名称:产品订购一键诊断&amp;#13;&amp;#10;业务产品类型:反映附加产品问题&amp;#13;&amp;#10;用户是否接受:用户不接受&amp;#13;&amp;#10;是否知情订购:知情订购&amp;#13;&amp;#10;备注:预存话费享30元话费优惠（湖北）&amp;#13;&amp;#10;客户要求取消合约，携转用户，请尽快核实处理</t>
  </si>
  <si>
    <t>BL202310231237571172</t>
  </si>
  <si>
    <t>胡于林</t>
  </si>
  <si>
    <t>2023-10-23 16:22:21</t>
  </si>
  <si>
    <t>&gt;业务号码&gt;15587981811；&gt;号码归属地&gt;宜昌；&gt;产品名称&gt;云加速5G畅玩加油包(湖北)，视频彩铃心悦会员包月15元-3；&gt;产品代码&gt;91295249，49007442；&gt;产品编码&gt;无，4900744200；&gt;订购时间&gt;2023-10-2222:27:50，2023-10-2222:38:44；&gt;核查情况&gt;平台故障；&gt;不规范定制分类&gt;平台故障，无法判责；&gt;退费金额&gt;20元，15元；&gt;退费时间&gt;2023-10-23；&gt;投诉内容&gt;&amp;#10;&amp;#10;高级模板内容：&amp;#10;赔付类型：:增值业务争议&amp;#10;CBSS账单扣费名称：:视频彩铃心悦会员包月15元-3畅行会员S-包月-15元&amp;#10;办理渠道:SP&amp;#10;赔付月份：:2023年10月&amp;#10;返还倍率:单倍&amp;#10;赔付金额：:35&amp;#10;是否已经取消业务:是&amp;#10;是否承诺退费：:是&amp;#10;用户是否需要回复：:否&amp;#10;用户要求：:用户要求退费</t>
  </si>
  <si>
    <t>TS202310241947051709</t>
  </si>
  <si>
    <t>王福明</t>
  </si>
  <si>
    <t>2023-10-26 13:26:38</t>
  </si>
  <si>
    <t>主办单位：湖北&amp;#10;客户类别：星级客户&amp;#10;10010是否打通：否&amp;#10;是否二次致电10015：是&amp;#10;是否联系：否&amp;#10;升级倾向：&amp;#10;号码归属省：湖北&amp;#10;SVIP等级：&amp;#10;1.问题类型:;&amp;#10;2.投诉类型:其他问题;&amp;#10;3.营业厅地址:;&amp;#10;4.位置信息:;&amp;#10;5.位置发生地:;&amp;#10;6.投诉内容:取消消费5折折扣，不要给我开通任何业务，投诉了这么久为什么没取消呢，为什么要骗人呢。搞什么活动都不讲清楚呢</t>
  </si>
  <si>
    <t>TS202310220919201101</t>
  </si>
  <si>
    <t>张科茂</t>
  </si>
  <si>
    <t>2023-10-23 09:05:25</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</si>
  <si>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对本机6-10月月租中产生（调增减项_低消补收费_最低消费补足）费不认可&amp;#13;&amp;#10;争议月份:2023年6月、2023年7月、2023年8月、2023年9月、2023年10月&amp;#13;&amp;#10;争议金额:1&amp;#13;&amp;#10;用户要求:用户对本机6-10月月租中产生（调增减项_低消补收费_最低消费补足）费不认可，已解释此为办理了（低消融合（宽移固）移网低消99元（湖北），用户不认可，表示未同意办理，要求线上取消此业务并退还6-10月所有低消补足费，请协助回复&amp;#13;</t>
  </si>
  <si>
    <t>"Q23：宽带一点中心，周梅，移网低消（湖北）-低消融合（300M）AA，经核查属营业厅被动办理，现已为客户取消并申请减免6-10月补收费200元，11月7日前退费到账，不可打印发票，满意</t>
  </si>
  <si>
    <t>GZ202310232128270580</t>
  </si>
  <si>
    <t>071703804143</t>
  </si>
  <si>
    <t>王宇</t>
  </si>
  <si>
    <t>2023-10-24 16:59:51</t>
  </si>
  <si>
    <t>无法打开网页&amp;#10;装机地址：湖北省宜昌市伍家岗区伍家乡共强村同强路东城花园16栋3单元1楼101</t>
  </si>
  <si>
    <t>TS202310241559052121</t>
  </si>
  <si>
    <t>向忠梦</t>
  </si>
  <si>
    <t>2023-10-25 16:14:36</t>
  </si>
  <si>
    <t>主办单位：湖北&amp;#10;客户类别：普通客户&amp;#10;10010是否打通：否&amp;#10;是否二次致电10015：是&amp;#10;是否联系：否&amp;#10;升级倾向：&amp;#10;号码归属省：湖北&amp;#10;SVIP等级：&amp;#10;1.问题类型:;&amp;#10;2.投诉类型:月固定费争议;&amp;#10;3.营业厅地址:;&amp;#10;4.位置信息:;&amp;#10;5.位置发生地:;&amp;#10;6.投诉内容:2022年1月到2023年7月，联通助理业务功能费我都没有开通过，从我开号以来，每个月都会多扣8元，要求三倍赔偿</t>
  </si>
  <si>
    <t>"电话营销-开通争议①客户投诉产生的原因：电话营销被动办理业务。&amp;#10;②客户投诉问题核查情况及解决方案：收到贵部转办后，我司立即组织调查。经核实，上海航动科技有限公司（宜昌）于22年4月通过电话营销方式推荐客户办理“炫彩通信助理包 ”，23.7月客户致电10010已取消此业务，现申请退还22.5-23.7月扣费合计120元（50元+70元），此费用不可抵扣往月欠费及打印发票。我司于2023-10-24 16:16:38联系解释以上情况。&amp;#10;③客户问题满意度：满意。&amp;#10;④回单人：颜晶  6921001"</t>
  </si>
  <si>
    <t>TS202310251527240715</t>
  </si>
  <si>
    <t>2023-10-26 18:12:33</t>
  </si>
  <si>
    <t>主办单位：湖北&amp;#10;客户类别：星级客户&amp;#10;10010是否打通：是&amp;#10;是否二次致电10015：是&amp;#10;是否联系：是&amp;#10;升级倾向：无&amp;#10;号码归属省：湖北&amp;#10;SVIP等级：&amp;#10;产品类型:标准合约-金融标准合约;产品名称:花呗分期低消178元直降1000;产品描述:低消178元，赠送1000元电子券，47元/月电子券*24个月，电子券限用于自动还花呗分期。合约期内请保持办理时的月最低消费约定，否则联通不发放电子券。用户由于自身原因未能按期履约的，从用户停止履约的次月起，联通不再发放电子券，用户剩余的花呗分期款，由用户自行还款，若用户未及时还款而造成的人行征信系统黑名单问题，由用户自行承担。合约期内用户申请办理提前解约，需支付解约赔偿金，支付后办理解约，立即生效。违约赔偿金：客户实际享受优惠月份数x客户每月享受的电子券金额。;产品ID:90699590;开始时间:2022-05-0100:00:00;结束时间:2024-04-3023:59:59;订购渠道:宜都新时空手机世界宜都店合作厅;客户确认方式:签字协议。&amp;#13;&amp;#10;预处理名称:产品订购一键诊断&amp;#13;&amp;#10;业务产品类型:反映合约或SP产品问题&amp;#13;&amp;#10;有无确认方式:有确认方式&amp;#13;&amp;#10;客户要求取消&amp;#13;&amp;#10;维系挽留:不接受挽留&amp;#13;&amp;#10;是否授权退订:省分暂未授权&amp;#13;&amp;#10;备注:用户来电反映，要求取消合约：花呗分期低消178元直降1000、宽带，请处理。加急。无携转倾向。</t>
  </si>
  <si>
    <t>"业务取消①客户基本资料：业务号码：13177053966、客户姓名：易文红、套餐情况：畅越冰激凌5G套餐299元、客户反映取消花呗、宽带业务的问题。 &amp;#10;②首次联系客户时间：2023-10-25 15:35:50&amp;#10;③投诉核查处理情况：收到贵部转办，我司立即组织核查。经核实，（宜都城区 ）客户要求取消花呗分期低消178元直降1000、宽带 ，已告知花呗合约提前解约会产生违约金，且未还款部分需自行承担。现合约于2024年4月到期，建议客户保留，挽留成功 ，客户同意暂不取消花呗合约及宽带。我司于2023-10-25 16:30:34联系客户解释。 &amp;#10;④答复客户时间及客户满意度评价： 集团高星协办工单&amp;#10;⑤投诉核查关联材料： 无</t>
  </si>
  <si>
    <t>BL202310222048320047</t>
  </si>
  <si>
    <t>陈云川</t>
  </si>
  <si>
    <t>2023-10-23 10:06:46</t>
  </si>
  <si>
    <t>&gt;业务号码&gt;15607201946；&gt;号码归属地&gt;宜昌；&gt;产品名称&gt;职场菁英畅阅5G加油包（湖北）；&gt;产品代码&gt;无；&gt;产品编码&gt;无；&gt;订购时间&gt;2023-10-2220:13:28；&gt;核查情况&gt;平台故障；&gt;不规范定制分类&gt;平台故障，无法判责；&gt;退费金额&gt;20元；&gt;退费时间&gt;2023-10-23；&gt;投诉内容&gt;高级模板内容：&amp;#10;赔付类型：:增值业务争议&amp;#10;CBSS账单扣费名称：:20元5GB职场菁英畅阅5G加油包(湖北)&amp;#10;办理渠道:无&amp;#10;赔付月份：:2023年10月&amp;#10;返还倍率:单倍&amp;#10;赔付金额：:20&amp;#10;是否已经取消业务:是&amp;#10;是否承诺退费：:是&amp;#10;用户是否需要回复：:否&amp;#10;用户要求：:要求尽快处理</t>
  </si>
  <si>
    <t>BL202310231944041095</t>
  </si>
  <si>
    <t>曾正权</t>
  </si>
  <si>
    <t>2023-10-24 11:30:43</t>
  </si>
  <si>
    <t>&gt;业务号码&gt;15608607146；&gt;号码归属地&gt;宜昌；&gt;产品名称&gt;云加速5G畅玩加油包(湖北)，视频彩铃心悦会员包月15元-3；&gt;产品代码&gt;91295249，49007442；&gt;产品编码&gt;无，4900744200；&gt;订购时间&gt;2023-10-2006:47:52，2023-10-2112:00:43；&gt;核查情况&gt;平台故障；&gt;不规范定制分类&gt;平台故障，无法判责；&gt;退费金额&gt;20元，15元；&gt;退费时间&gt;2023-10-24；&gt;投诉内容&gt;&amp;#10;[65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视频彩铃心悦会员包月15元-3&amp;#10;SP产品ID/元素ID：:912952494900744200&amp;#10;办理渠道:SP平台&amp;#10;赔付月份：:2023年10月&amp;#10;返还倍率:单倍&amp;#10;赔付金额：:35&amp;#10;是否已经取消业务:是&amp;#10;是否承诺退费：:是&amp;#10;用户是否需要回复：:否&amp;#10;用户要求：:用户要求退费</t>
  </si>
  <si>
    <t>GZ202310232053170328</t>
  </si>
  <si>
    <t>071700312365</t>
  </si>
  <si>
    <t>谭拥军</t>
  </si>
  <si>
    <t>2023-10-24 14:56:20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</si>
  <si>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光猫LAN口能力不匹配,路由器能力不匹配;&amp;#13;&amp;#10;&amp;#13;&amp;#10;注册灯闪，重启无效，请尽快处理&amp;#13;</t>
  </si>
  <si>
    <t>BL202310240842382263</t>
  </si>
  <si>
    <t>付建</t>
  </si>
  <si>
    <t>2023-10-24 14:12:00</t>
  </si>
  <si>
    <t>&gt;业务号码&gt;15629367800；&gt;号码归属地&gt;宜昌；&gt;产品名称&gt;自然拼读钻石会员卡；&gt;产品代码&gt;66001422；&gt;产品编码&gt;6600142200；&gt;订购时间&gt;2023-10-2317:28:14；&gt;核查情况&gt;平台故障；&gt;不规范定制分类&gt;平台故障，无法判责；&gt;退费金额&gt;20元；&gt;退费时间&gt;2023-10-24；&gt;投诉内容&gt;&amp;#10;&amp;#10;&amp;#10;高级模板内容：&amp;#10;赔付类型：:增值业务争议&amp;#10;CBSS账单扣费名称：:	自然拼读钻石会员卡&amp;#10;SP产品ID/元素ID：:、&amp;#10;办理渠道:、&amp;#10;赔付月份：:2023年10月&amp;#10;返还倍率:单倍&amp;#10;赔付金额：:20&amp;#10;是否已经取消业务:是&amp;#10;是否承诺退费：:是&amp;#10;用户是否需要回复：:否&amp;#10;用户要求：:退费</t>
  </si>
  <si>
    <t>GZ202310232042250253</t>
  </si>
  <si>
    <t>071703259720</t>
  </si>
  <si>
    <t>周祖海</t>
  </si>
  <si>
    <t>2023-10-24 16:30:15</t>
  </si>
  <si>
    <t>071703259720命中精准预判服务场景:[65岁以上老人]&amp;#13;&amp;#10;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无异常;&amp;#13;&amp;#10;宽带是否有群体故障告警:无异常;&amp;#13;&amp;#10;线路是否正常:无异常;&amp;#13;&amp;#10;光猫是否正常:无异常;&amp;#13;&amp;#10;上网速度检测:设备收光异常;&amp;#13;&amp;#10;设备收发光功率是否异常:路由器能力不匹配;&amp;#13;&amp;#10;:&amp;#13;&amp;#10;用户表示猫红灯，账号无误，要求安排人员尽快核实处理</t>
  </si>
  <si>
    <t>GZ202310232037330216</t>
  </si>
  <si>
    <t>07174955559</t>
  </si>
  <si>
    <t>余万国</t>
  </si>
  <si>
    <t>2023-10-24 09:47:51</t>
  </si>
  <si>
    <t>固话无法通话:湖北省宜都市松木坪镇泉水垱村二组&amp;#10;&amp;#10;装机地址：湖北省宜昌市宜都市陆城街道红春社区纺织路小区纺织路25号</t>
  </si>
  <si>
    <t>GZ202310232026230132</t>
  </si>
  <si>
    <t>071700202302</t>
  </si>
  <si>
    <t>李文会</t>
  </si>
  <si>
    <t>2023-10-24 12:45:34</t>
  </si>
  <si>
    <t>#2022重保客户#无法打开网页&amp;#10;装机地址：湖北省宜昌市宜都市陆城街道头笔社区头笔新村小区1组82号</t>
  </si>
  <si>
    <t>GZ202310232025410124</t>
  </si>
  <si>
    <t>071703182362</t>
  </si>
  <si>
    <t>陈玲</t>
  </si>
  <si>
    <t>2023-10-24 19:49:09</t>
  </si>
  <si>
    <t>#2022重保客户#【2022年上工信部测评重保用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光猫终端能力与签约速率不匹配;&amp;#13;&amp;#10;设备收发光功率是否异常:无异常;&amp;#13;&amp;#10;:&amp;#13;&amp;#10;&amp;#13;&amp;#10;高级模板内容：&amp;#13;&amp;#10;问题（现象）描述:用户来电反馈自己的宽带无法正常使用，清在线重启未恢复&amp;#13;&amp;#10;故障时间:2023-10-22&amp;#13;&amp;#10;服务状态是否正常:是&amp;#13;&amp;#10;设备灯显示:正常&amp;#13;&amp;#10;错误代码:用户无法提供&amp;#13;&amp;#10;是否重启设备:已重启未恢复&amp;#13;&amp;#10;装机地址:湖北省宜昌市伍家岗区宝塔河街道合益路社区城东大道115号清江月亮湾18栋2单元33楼3302&amp;#13;&amp;#10;用户要求:用户要求尽快给宽带恢复正常，在线查询无果，重启未恢复，请尽快安排人员上门查看，要求尽快联系&amp;#13;</t>
  </si>
  <si>
    <t>TS202310250937252184</t>
  </si>
  <si>
    <t>万祖文</t>
  </si>
  <si>
    <t>2023-10-25 11:52:42</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</si>
  <si>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宽带信号不好，不想用了，把宽带销户，号码套餐改成最低套餐</t>
  </si>
  <si>
    <t>"业务取消①客户投诉产生的原因：宽带注销不成功。 &amp;#10;②客户投诉问题核查情况及解决方案：收到贵部转办后，我司立即组织调查。经核实，（夷陵雾渡河）客户要求注销CPE宽带，挽留无效，已按客户要求转资8元流量王套餐，并拆分CPE宽带，次月注销宽带。我司于2023-10-25 11:41:34联系客户解释。 &amp;#10;③客户问题满意度：满意。 &amp;#10;④回单人：颜晶  6921001"</t>
  </si>
  <si>
    <t>TS202310251515230341</t>
  </si>
  <si>
    <t>杨志</t>
  </si>
  <si>
    <t>2023-10-26 16:10:37</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</si>
  <si>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宽带销户，不方便去营业厅，麻烦处理！</t>
  </si>
  <si>
    <t>"业务取消①客户投诉产生的原因：宽带注销不成功。 &amp;#10;②客户投诉问题核查情况及解决方案：收到贵部转办后，我司立即组织调查。经核实，（远安乡镇）客户要求取消实装宽带，挽留无效，客服部取消。我司于2023-10-25 15:44:34联系客户解释。 &amp;#10;③客户问题满意度：满意。 &amp;#10;④回单人：颜晶  6921001"</t>
  </si>
  <si>
    <t>BL202310261258531651</t>
  </si>
  <si>
    <t>王帮英</t>
  </si>
  <si>
    <t>2023-10-26 15:59:09</t>
  </si>
  <si>
    <t>&gt;业务号码&gt;15629372587；&gt;号码归属地&gt;宜昌；&gt;产品名称&gt;联通爱听-少儿优选20元包；&gt;产品代码&gt;66003008；&gt;产品编码&gt;6600300800；&gt;订购时间&gt;	2023/8/78:58	；&gt;核查情况&gt;平台故障；&gt;不规范定制分类&gt;平台故障，无法判责；&gt;退费金额&gt;40元；&gt;退费时间&gt;	2023/10/26	；&gt;投诉内容&amp;#10;&amp;#10;&amp;#10;高级模板内容：&amp;#10;赔付类型：:增值业务争议&amp;#10;CBSS账单扣费名称：:	联通爱听-少儿优选20元包&amp;#10;办理渠道:无&amp;#10;赔付月份：:2023年9月、2023年10月&amp;#10;返还倍率:单倍&amp;#10;赔付金额：:40&amp;#10;是否已经取消业务:是&amp;#10;是否承诺退费：:是&amp;#10;用户是否需要回复：:否&amp;#10;用户要求：:用户称自己没有订购过	联通爱听-少儿优选20元包，现对扣费不认可，前台已经承诺退费，麻烦处理</t>
  </si>
  <si>
    <t>TS202310251259432233</t>
  </si>
  <si>
    <t>张长雄</t>
  </si>
  <si>
    <t>2023-10-26 13:14:39</t>
  </si>
  <si>
    <t>主办单位：湖北&amp;#10;客户类别：普通客户&amp;#10;10010是否打通：是&amp;#10;是否二次致电10015：是&amp;#10;是否联系：是&amp;#10;升级倾向：无&amp;#10;号码归属省：湖北&amp;#10;SVIP等级：&amp;#10;预处理名称:产品订购一键诊断&amp;#13;&amp;#10;业务产品类型:反映附加产品问题&amp;#13;&amp;#10;用户是否接受:用户不接受&amp;#13;&amp;#10;是否知情订购:知情订购&amp;#13;&amp;#10;备注:主副卡拆分&amp;#13;</t>
  </si>
  <si>
    <t>"业务取消①客户投诉产生的原因：主副卡拆分不成功。 &amp;#10;②客户投诉问题核查情况及解决方案：收到贵部转办后，我司立即组织调查。经核实，（秭归乡镇）客户要求副卡拆分并转资福多多29元套餐，挽留无效，已拆分转资，并按客户要求副卡次月单独付费使用。我司于2023-10-25 13:11:34联系客户解释。 &amp;#10;③客户问题满意度：满意。 &amp;#10;④回单人：颜晶  6921001"</t>
  </si>
  <si>
    <t>TS202310231234420061</t>
  </si>
  <si>
    <t>2023-10-24 10:08:37</t>
  </si>
  <si>
    <t>判断省分:其他省分&amp;#10;:流量计费争议&amp;#10;判断省分::未使用过/未使用那么多/用的wifi（产生流量/费用）&amp;#10;:不认可&amp;#10;:下一步&amp;#10;:不符合或不愿意开通&amp;#10;:已享受或不在授权范围&amp;#10;:&amp;#10;&amp;#10;高级模板内容：&amp;#10;投诉问题描述:用户称，订购了流量包（10元5GB全国流量5日快餐包），没有用流量包里的流量，用超扣费8.1元，不认可，请核实。&amp;#10;争议月份:2023年10月&amp;#10;争议金额/流量:8.1&amp;#10;用户要求:尽快核实。&amp;#10;备注:尽快核实。</t>
  </si>
  <si>
    <t>1、录音情况：13040958832客户于2023-10-23 12:29:58来电核实到号码流量已超出产生流量费，表示自己早上才办理了10元5GB全国流量5日快餐包为何还要扣流量费，坐席核实客户来电号码未办理流量包，查询是13085160236号码办理，坐席解释客户流量扣费是流量包办理前产生的费用，客户不认可称自己订购前查询过没有流量扣费，坐席告知为客户登记反馈后台核实后联系 2、存在问题：客户是4G全家福共享套餐，知识库：（湖北）流量产品共享、抵扣顺序规则介绍中有明确该流量包不共享，坐席未解释流量包不共享，缺少关键信息，受理有责3、于2023-10-23 18:09:44回访客户电话针对自己错误受理问题致歉并重新解释流量包不共享规则，客户认可（录音情况详见处理意见）。</t>
  </si>
  <si>
    <t>BL202310221604520147</t>
  </si>
  <si>
    <t>屈万强</t>
  </si>
  <si>
    <t>2023-10-23 09:03:26</t>
  </si>
  <si>
    <t>&gt;业务号码&gt;15629372858；&gt;号码归属地&gt;宜昌；&gt;产品名称&gt;草莓视频彩铃6元包月；&gt;产品代码&gt;49007110；&gt;产品编码&gt;4900711000；&gt;订购时间&gt;2021-02-0518:10:38；&gt;核查情况&gt;平台故障；&gt;不规范定制分类&gt;平台故障，无法判责；&gt;退费金额&gt;60元；&gt;退费时间&gt;2023年10月22日；&gt;投诉内容&gt;&amp;#10;高级模板内容：&amp;#10;赔付类型：:增值业务争议&amp;#10;CBSS账单扣费名称：:草莓视频彩铃6元包月&amp;#10;办理渠道:sp平台&amp;#10;赔付月份：:2023年1月、2023年2月、2023年3月、2023年4月、2023年5月、2023年6月、2023年7月、2023年8月、2023年9月、2023年10月&amp;#10;返还倍率:单倍&amp;#10;赔付金额：:66&amp;#10;是否已经取消业务:是&amp;#10;是否承诺退费：:是&amp;#10;用户是否需要回复：:是&amp;#10;用户要求：:用户要求1到10月份产生的增值业务退费共计66元</t>
  </si>
  <si>
    <t>TS202310211915260484</t>
  </si>
  <si>
    <t>2023-10-23 10:11:28</t>
  </si>
  <si>
    <t>案件编号：&amp;#10;受理日期：2023-10-2119:04:47&amp;#10;处理日期：2023-10-2119:14:04&amp;#10;认定员：&amp;#10;申诉来源：wechat&amp;#10;用户地址：无&amp;#10;我办的校园卡，在校园内使用流量，但是卡一直显示使用的为全国通用流量流量超出了也未使用校园流量我还有400多个g的校园流量未使用导致我被扣了50元话费我要求返还这些话费并且我刚刚在校园内使用流量还是算在全国通用流量上导致被恶意扣费</t>
  </si>
  <si>
    <t>1. 用户基本信息：客户号码：13040957519、机主姓名：姜姗姗、入网时间：2023-09-10 23:05:50、入网地点：宜昌市城区三峡大学沁苑自有营业厅（校园）、当前使用套餐：沃派39元2021、套餐类型：全国套餐 2.前期处理情况：客户反映流量扣费的问题。客户10月22日向10010反馈，核查处理中，同步越级申诉。 3.申诉处理方案：10月22日收到贵部转办，经核查，因号码未及时导入校园基站产生流量扣费，申请退还本月55元流量费用，已于2023-10-22 13:56:46到账，另发校园营业厅协助添加锁定校园基站，同时为客户赠送0元10G流量，客户认可。 4.核查存在的问题分析：无 5.申诉回复情况：2023-10-22 13:13:02联系客户，满意。</t>
  </si>
  <si>
    <t>ZX202310231723321061</t>
  </si>
  <si>
    <t>马静</t>
  </si>
  <si>
    <t>2023-10-24 17:09:18</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</si>
  <si>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来电号码被关停不认可，表示自己在外地，要求我方在线协助开机&amp;#13;&amp;#10;用户状态为:局方停机&amp;#13;&amp;#10;停机原因:集团鹰眼监测诈骗停机：首次关停可携带本人有效证件、本机号卡到归属地自营厅核验签署承诺书复机一次&amp;#13;&amp;#10;前台是否按流程解释:是&amp;#13;&amp;#10;用户要求:协助开机&amp;#13;&amp;#10;第二联系电话:19807177453&amp;#13;</t>
  </si>
  <si>
    <t>BL202310241536122153</t>
  </si>
  <si>
    <t>秦瑛</t>
  </si>
  <si>
    <t>2023-10-25 09:54:21</t>
  </si>
  <si>
    <t>&gt;业务号码&gt;15629379506；&gt;号码归属地&gt;宜昌；&gt;产品名称&gt;WO+视频腾讯定向流量包月；&gt;产品代码&gt;80006109；&gt;产品编码&gt;8000610900；&gt;订购时间&gt;2016-06-1515:08:20；&gt;核查情况&gt;平台故障；&gt;不规范定制分类&gt;平台故障，无法判责；&gt;退费金额&gt;15元；&gt;退费时间&gt;2023年10月25日；&gt;投诉内容&gt;&amp;#10;&amp;#10;高级模板内容：&amp;#10;赔付类型：:增值业务争议&amp;#10;CBSS账单扣费名称：:WO+视频腾讯定向流量包月&amp;#10;办理渠道:线上&amp;#10;赔付月份：:2023年10月&amp;#10;返还倍率:单倍&amp;#10;赔付金额：:15&amp;#10;是否已经取消业务:是&amp;#10;是否承诺退费：:是&amp;#10;用户是否需要回复：:否&amp;#10;用户要求：:承诺退费</t>
  </si>
  <si>
    <t>TS202310171438230220</t>
  </si>
  <si>
    <t>赵志康</t>
  </si>
  <si>
    <t>2023-10-26 08:31:06</t>
  </si>
  <si>
    <t>案件编号：&amp;#10;受理日期：2023-10-1714:26:48&amp;#10;处理日期：2023-10-1714:35:12&amp;#10;认定员：&amp;#10;申诉来源：wechat&amp;#10;用户地址：无&amp;#10;我本人根本就没办过宽带，今天办理业务时说我有条宽带，请立即帮我取消</t>
  </si>
  <si>
    <t>1. 用户基本信息：客户号码：13094187292、机主姓名：赵志康、入网时间：2013-07-01 19:11:10、入网地点：城区西陵区CBD新时空手机世界雅迪合作厅、当前使用套餐：畅爽冰激凌5G套餐99元、套餐类型：全国套餐&amp;#10;2.前期处理情况：客户反映取消业务的问题。客户前期未向10010反馈，直接越级申诉。 &amp;#10;3.申诉处理方案：10月17日收到贵部转办，经核查，客户要求注销宽带071701037346，此为虚拟宽带，挽留无效，我部于2023-10-17 14:34:05已应客户要求为其办理宽带注销，客户认可。&amp;#10;4.核查存在的问题分析：无&amp;#10;5.申诉回复情况：2023-10-17 15:26:29联系客户，客户满意。</t>
  </si>
  <si>
    <t>TS202310232137250451</t>
  </si>
  <si>
    <t>袁辉</t>
  </si>
  <si>
    <t>2023-10-25 09:09:54</t>
  </si>
  <si>
    <t>案件编号：&amp;#10;受理日期：2023-10-2320:00:23&amp;#10;处理日期：2023-10-2321:35:16&amp;#10;认定员：&amp;#10;申诉来源：wechat&amp;#10;用户地址：无&amp;#10;想办理八元保号套餐不给办，因为平时用不到这张卡但是又绑定了太多信息不好注销，联通能查到这个套餐但是不给办理</t>
  </si>
  <si>
    <t>1. 用户基本信息：客户号码：13177071401、机主姓名：袁辉、入网时间：2015-09-07 12:10:52、入网地点：城区三峡大学校园迎新服务站（校园）、当前使用套餐：4G全国流量王18元套餐（湖北）、套餐类型：全国套餐&amp;#10;2.前期处理情况：客户反映套餐变更的问题。客户10月22日向10010反馈，核查处理中，同步越级申诉。 &amp;#10;3.申诉处理方案：经核查，查询2023-10-24 08:34:38省分已在线为客户转资转资8元全国流量王套餐，客户认可。&amp;#10;4.核查存在的问题分析：无&amp;#10;5.申诉回复情况：2023-10-24 09:10:16联系客户，客户满意。</t>
  </si>
  <si>
    <t>GZ202310231944442309</t>
  </si>
  <si>
    <t>071700062066</t>
  </si>
  <si>
    <t>魏锡红</t>
  </si>
  <si>
    <t>2023-10-24 08:31:20</t>
  </si>
  <si>
    <t>#2022重保客户#一键诊断过程：&amp;#10;宽带是否有欠费及账号是否异常:CBSS状态正常，AAA状态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伍家区中南路宜化山语城三期7栋2单元9楼903</t>
  </si>
  <si>
    <t>BL202310261102012315</t>
  </si>
  <si>
    <t>苟伏从</t>
  </si>
  <si>
    <t>2023-10-26 15:45:07</t>
  </si>
  <si>
    <t>&gt;业务号码&gt;15671051575；&gt;号码归属地&gt;宜昌；&gt;产品名称&gt;云加速5G畅玩加油包(湖北)；&gt;产品代码&gt;91295249；&gt;产品编码&gt;无；&gt;订购时间&gt;2023-10-1015:42:17；&gt;核查情况&gt;平台故障；&gt;不规范定制分类&gt;平台故障，无法判责；&gt;退费金额&gt;20元；&gt;退费时间&gt;2023-10-26；&gt;投诉内容&gt;&amp;#10;高级模板内容：&amp;#10;赔付类型：:增值业务争议&amp;#10;CBSS账单扣费名称：:云加速5G畅玩加油包(湖北)&amp;#10;办理渠道:/&amp;#10;赔付月份：:2023年10月&amp;#10;返还倍率:单倍&amp;#10;赔付金额：:20&amp;#10;是否已经取消业务:是&amp;#10;是否承诺退费：:是&amp;#10;用户是否需要回复：:否&amp;#10;用户要求：:用户对云加速5G畅玩加油包(湖北)扣费不认可申请退费告知不可抵扣项目认可</t>
  </si>
  <si>
    <t>BL202310260935460922</t>
  </si>
  <si>
    <t>赵万华</t>
  </si>
  <si>
    <t>2023-10-26 15:26:28</t>
  </si>
  <si>
    <t>&gt;业务号码&gt;15672492425；&gt;号码归属地&gt;宜昌；&gt;产品名称&gt;云加速5G畅玩加油包(湖北)；&gt;产品代码&gt;无；&gt;产品编码&gt;无；&gt;订购时间&gt;2023-10-1601:32:38；&gt;核查情况&gt;平台故障；&gt;不规范定制分类&gt;平台故障，无法判责；&gt;退费金额&gt;20元；&gt;退费时间&gt;2023/10/26；&gt;投诉内容&gt;赔付类型：:增值业务争议&amp;#10;CBSS账单扣费名称：:	云加速5G畅玩加油包(湖北)&amp;#10;办理渠道:	湖北杭州翔羽线上业务代理(宜昌)&amp;#10;赔付月份：:2023年10月&amp;#10;返还倍率:单倍&amp;#10;赔付金额：:20&amp;#10;是否已经取消业务:是&amp;#10;是否承诺退费：:是&amp;#10;用户是否需要回复：:否&amp;#10;用户要求：:退费</t>
  </si>
  <si>
    <t>TS202310221415291585</t>
  </si>
  <si>
    <t>李发明</t>
  </si>
  <si>
    <t>2023-10-23 09:59:24</t>
  </si>
  <si>
    <t>案件编号：&amp;#10;受理日期：2023-10-2214:05:14&amp;#10;处理日期：2023-10-2214:14:07&amp;#10;认定员：&amp;#10;申诉来源：wechat&amp;#10;用户地址：无&amp;#10;我去营业厅办业务，说我下面有一条宽带，我从来没有装过联通宽带，我早上打10015.说取消不了，营业厅也取消不了，10015到现在也没有给我回话，不要在我不知情的情况下给我乱开业务</t>
  </si>
  <si>
    <t>1. 用户基本信息：客户号码：13197306996、机主姓名：李发明、入网时间：2014-04-17 11:52:13、入网地点：夷陵小溪塔三星金鼎合作厅、当前使用套餐：畅越冰激凌5G套餐129元、套餐类型：全国套餐 2.前期处理情况：客户反映取消业务的问题。客户10月22日向10010反馈，核查处理中，同步越级申诉。 3.申诉处理方案：10月22日收到贵部转办，经核查，客户要求注销宽带071701009860，此为虚拟宽带，客户要求注销，挽留无效，我部于2023-10-22 15:22:25已协助注销，客户认可。 4.核查存在的问题分析：无 5.申诉回复情况：2023-10-22 15:16:57联系客户，客户满意。</t>
  </si>
  <si>
    <t>BL202310241852212153</t>
  </si>
  <si>
    <t>郭姝香</t>
  </si>
  <si>
    <t>2023-10-26 10:01:20</t>
  </si>
  <si>
    <t>&gt;业务号码&gt;15672549519；&gt;号码归属地&gt;宜昌；&gt;产品名称&gt;AR彩铃酷趣会员5G加油包（湖北）；&gt;产品代码&gt;91295250；&gt;产品编码&gt;无；&gt;订购时间&gt;	2023/10/1915:22	；&gt;核查情况&gt;平台故障；&gt;不规范定制分类&gt;平台故障，无法判责；&gt;退费金额&gt;20元；&gt;退费时间&gt;	2023/10/25	；&gt;投诉内容&amp;#10;&amp;#10;&amp;#10;高级模板内容：&amp;#10;赔付类型：:增值业务争议&amp;#10;CBSS账单扣费名称：:AR视频彩铃酷趣会员15元包月、流量叠加包月套餐费&amp;#10;办理渠道:	湖北杭州翔羽线上业务代理(宜昌)vhbkfdx016&amp;#10;赔付月份：:2023年10月&amp;#10;返还倍率:单倍&amp;#10;赔付金额：:20&amp;#10;是否已经取消业务:是&amp;#10;是否承诺退费：:是&amp;#10;用户是否需要回复：:否&amp;#10;用户要求：:&amp;#10;要求退费，在线已承诺退费，已告知费用抵扣范围，无需回复</t>
  </si>
  <si>
    <t>TS202310221415271584</t>
  </si>
  <si>
    <t>宋秀云</t>
  </si>
  <si>
    <t>2023-10-25 09:09:51</t>
  </si>
  <si>
    <t>案件编号：&amp;#10;受理日期：2023-10-2214:06:47&amp;#10;处理日期：2023-10-2214:14:07&amp;#10;认定员：&amp;#10;申诉来源：wechat&amp;#10;用户地址：无&amp;#10;号码下面有宽带一直都没有用过，去营业厅退，营业厅也不给我能退</t>
  </si>
  <si>
    <t>1. 用户基本信息：客户号码：13217277049、机主姓名：宋秀云、入网时间：2008-11-05 15:55:13、入网地点：宜都陆城宏盛合作厅、当前使用套餐：畅爽冰激凌5G套餐159元-优化版、套餐类型：全国套餐&amp;#10;2.前期处理情况：客户反映取消业务的问题。客户前期未向10010反馈，直接越级申诉。 &amp;#10;3.申诉处理方案：10月22日收到贵部转办，经核查，客户要求注销宽带 071700096196，此为无线CPE实装宽带，挽留无效，我部于2023-10-23 10:34:44已协助办理注销，客户认可。&amp;#10;4.核查存在的问题分析：无&amp;#10;5.申诉回复情况：2023-10-22 17:05:41联系客户，客户满意。</t>
  </si>
  <si>
    <t>GZ202310231928562187</t>
  </si>
  <si>
    <t>071700884829</t>
  </si>
  <si>
    <t>赵雪艳</t>
  </si>
  <si>
    <t>2023-10-24 16:52:55</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</si>
  <si>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amp;#13;&amp;#10;光信号红灯</t>
  </si>
  <si>
    <t>ZX202310221542212353</t>
  </si>
  <si>
    <t>刘祖芹</t>
  </si>
  <si>
    <t>2023-10-23 13:55:03</t>
  </si>
  <si>
    <t>[65岁以上老人]: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反映人不在归属地&amp;#13;&amp;#10;用户状态为:局方停机&amp;#13;&amp;#10;停机原因:集团鹰眼监测诈骗停机&amp;#13;&amp;#10;前台是否按流程解释:是&amp;#13;&amp;#10;用户要求:线上开机&amp;#13;&amp;#10;第二联系电话:18025222357&amp;#13;</t>
  </si>
  <si>
    <t>号码关停：集团鹰眼监测诈骗停机AA。用户反映号码关停，已联系用户回传合规使用证明后发信安审核复机，用户知晓满意</t>
  </si>
  <si>
    <t>TS202310241244230086</t>
  </si>
  <si>
    <t>李林迪</t>
  </si>
  <si>
    <t>2023-10-26 09:43:46</t>
  </si>
  <si>
    <t>案件编号：&amp;#10;受理日期：2023-10-2412:39:55&amp;#10;处理日期：2023-10-2412:42:12&amp;#10;认定员：&amp;#10;申诉来源：wechat&amp;#10;用户地址：无&amp;#10;APP销户多次失败，最近一次客服联系成功但因为王卡套餐未取消只能第二天再销户，结果第二天App显示因业务限制不予销户</t>
  </si>
  <si>
    <t>1. 用户基本信息：客户号码：13227291121、机主姓名：李林迪、入网时间：2021-02-05 16:15:45、入网地点：湖北省宜昌市OMO、当前使用套餐：腾讯大王卡、套餐类型：全国套餐&amp;#10;2.前期处理情况：客户实际反映13227291121销户的问题。客户前期未向10010反馈，直接越级申诉。 &amp;#10;3.申诉处理方案：10月24日收到贵部转办，经核查，客户表示13227291121要求销户，挽留无效，已联系客户收集销户委托书和核对证件信息，于2023-10-24 16:39:52协助销户，客户认可。&amp;#10;4.核查存在的问题分析：无&amp;#10;5.申诉回复情况：2023-10-24 16:33:33联系客户，客户满意。</t>
  </si>
  <si>
    <t>GZ202310231856021855</t>
  </si>
  <si>
    <t>071700065118</t>
  </si>
  <si>
    <t>张银辉</t>
  </si>
  <si>
    <t>2023-10-24 15:20:06</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</si>
  <si>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区伍临路13号东郡二期14栋1单元10层1001</t>
  </si>
  <si>
    <t>TS202310161522442126</t>
  </si>
  <si>
    <t>龙翔云</t>
  </si>
  <si>
    <t>2023-10-25 17:14:10</t>
  </si>
  <si>
    <t>案件编号：&amp;#10;受理日期：2023-10-1615:18:54&amp;#10;处理日期：2023-10-1615:21:25&amp;#10;认定员：&amp;#10;申诉来源：wechat&amp;#10;用户地址：无&amp;#10;今天去营业厅销户宽带，营业厅不给办理，我希望能给我解决！</t>
  </si>
  <si>
    <t>1. 用户基本信息：客户号码：15327605848、机主姓名：龙翔云、入网时间：2021-09-17 18:05:30、入网地点：城区东山大道国贸自有营业厅、当前使用套餐：畅爽冰激凌5G套餐129元（基础版）、套餐类型：全国套餐&amp;#10;2.前期处理情况：客户反映取消业务的问题。客户前期未向10010反馈，直接越级申诉。 &amp;#10;3.申诉处理方案：10月16日收到贵部转办，经核查，客户要求注销宽带071701029326，此为无线CPE实装宽带，需退设备到厅办理注销，挽留无效，我部于 2023-10-16 18:46:35已应客户要求为其办理宽带注销，客户认可。&amp;#10;4.核查存在的问题分析：无&amp;#10;5.申诉回复情况：2023-10-16 18:43:0联系客户，客户满意。</t>
  </si>
  <si>
    <t>GZ202310231843241741</t>
  </si>
  <si>
    <t>071700070092</t>
  </si>
  <si>
    <t>李建荣</t>
  </si>
  <si>
    <t>2023-10-24 14:40:22</t>
  </si>
  <si>
    <t>#2022重保客户#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光猫LAN口能力不匹配,路由器能力不匹配;&amp;#13;&amp;#10;:&amp;#13;&amp;#10;&amp;#13;&amp;#10;用户反馈网络不可用，重启设备无效，后台刷新无效，请尽快处理&amp;#13;</t>
  </si>
  <si>
    <t>TS202310191957230295</t>
  </si>
  <si>
    <t>赵天宇</t>
  </si>
  <si>
    <t>2023-10-25 09:09:44</t>
  </si>
  <si>
    <t>案件编号：&amp;#10;受理日期：2023-10-1919:42:43&amp;#10;处理日期：2023-10-1919:56:01&amp;#10;认定员：&amp;#10;申诉来源：wechat&amp;#10;用户地址：无&amp;#10;他说在合约期内无法注销如果注销需要支付违约金500多元</t>
  </si>
  <si>
    <t>1. 用户基本信息：客户号码：15507209685、机主姓名：赵天宇、入网时间：2023-09-15 13:22:13、入网地点：宜昌市夷陵区集团3G开户服务点、当前使用套餐：沃派39元2021、套餐类型：全国套餐&amp;#10;2.前期处理情况：客户实际反映15507209685销户的问题。客户前期未向10010反馈，直接越级申诉。 &amp;#10;3.申诉处理方案：10月19日收到贵部转办，经核查，客户表示15507209685要求销户，挽留无效，已联系客户收集销户委托书和核对证件信息，于2023-10-24 18:12:52协助销户，客户认可。&amp;#10;4.核查存在的问题分析：无&amp;#10;5.申诉回复情况： 2023-10-24 18:00:27联系客户，客户满意。</t>
  </si>
  <si>
    <t>GZ202310231839431696</t>
  </si>
  <si>
    <t>071700069826</t>
  </si>
  <si>
    <t>2023-10-24 17:35:27</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</si>
  <si>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西陵区西陵街道办樵湖岭社区樵湖街片区珍珠路32号1栋4单元3层301户</t>
  </si>
  <si>
    <t>BL202310231055472324</t>
  </si>
  <si>
    <t>2023-10-23 16:28:16</t>
  </si>
  <si>
    <t>&gt;业务号码&gt;16607201053；&gt;号码归属地&gt;宜昌；&gt;产品名称&gt;酷音视频彩铃6元包月，畅行会员S-包月-15元；&gt;产品代码&gt;49004931，21002422；&gt;产品编码&gt;4900493100，2100242200；&gt;订购时间&gt;2023-10-2111:20:39，2023-10-2021:10:53；&gt;核查情况&gt;平台故障；&gt;不规范定制分类&gt;平台故障，无法判责；&gt;赔付金额&gt;6元,15元；&gt;退费时间&gt;2023-10-23；&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	酷音视频彩铃6元包月，	云加速5G畅玩加油包(湖北&amp;#10;办理渠道:	湖北杭州翔羽线上业务代理(宜昌)&amp;#10;赔付月份：:2023年10月&amp;#10;返还倍率:单倍&amp;#10;赔付金额：:26&amp;#10;是否已经取消业务:是&amp;#10;是否承诺退费：:是&amp;#10;用户是否需要回复：:否&amp;#10;用户要求：:已承诺退费，无需回复</t>
  </si>
  <si>
    <t>GZ202310231832571645</t>
  </si>
  <si>
    <t>071700124354</t>
  </si>
  <si>
    <t>周家国</t>
  </si>
  <si>
    <t>2023-10-24 08:59:01</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</si>
  <si>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西陵区葛洲坝街道办石子岭社区葛洲坝合作有线宽带专用</t>
  </si>
  <si>
    <t>GZ202310231831521634</t>
  </si>
  <si>
    <t>071701010829</t>
  </si>
  <si>
    <t>李先芳</t>
  </si>
  <si>
    <t>2023-10-24 11:31:25</t>
  </si>
  <si>
    <t>071701010829命中精准预判服务场景:[65岁以上老人]&amp;#13;&amp;#10;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用户反馈网络不能用，设备亮红灯，请尽快处理&amp;#13;</t>
  </si>
  <si>
    <t>BL202310250919000707</t>
  </si>
  <si>
    <t>田丹丹</t>
  </si>
  <si>
    <t>2023-10-25 14:37:48</t>
  </si>
  <si>
    <t>&gt;业务号码&gt;16607207116；&gt;号码归属地&gt;宜昌；&gt;产品名称&gt;云加速5G畅玩加油包(湖北)；&gt;产品代码&gt;91295249；&gt;产品编码&gt;无；&gt;订购时间&gt;2023-10-2421:35:57；&gt;核查情况&gt;平台故障；&gt;不规范定制分类&gt;平台故障，无法判责；&gt;退费金额&gt;20元；&gt;退费时间&gt;2023年10月25日；&gt;投诉内容&gt;&amp;#10;&amp;#10;高级模板内容：&amp;#10;赔付类型：:增值业务争议&amp;#10;CBSS账单扣费名称：:云加速5G畅玩加油包(湖北)&amp;#10;办理渠道:湖北杭州翔羽线上业务代理(宜昌)&amp;#10;赔付月份：:2023年10月&amp;#10;返还倍率:单倍&amp;#10;赔付金额：:20&amp;#10;是否已经取消业务:是&amp;#10;是否承诺退费：:是&amp;#10;用户是否需要回复：:否&amp;#10;用户要求：:退费</t>
  </si>
  <si>
    <t>TS202310191743230704</t>
  </si>
  <si>
    <t>梁增斌</t>
  </si>
  <si>
    <t>2023-10-26 10:12:24</t>
  </si>
  <si>
    <t>案件编号：&amp;#10;受理日期：2023-10-1917:31:18&amp;#10;处理日期：2023-10-1917:42:11&amp;#10;认定员：&amp;#10;申诉来源：wechat&amp;#10;用户地址：无&amp;#10;去营业厅退宽带，不给退，我都不知道我号码下面有宽带，没用过</t>
  </si>
  <si>
    <t>1. 用户基本信息：客户号码：15549273365、机主姓名：梁增斌、入网时间：2011-02-20 00:00:00、入网地点：城区花艳固网专业合作厅、当前使用套餐：畅爽冰激凌5G套餐159元（基础版）、套餐类型：全国套餐&amp;#10;2.前期处理情况：客户反映取消业务的问题。前期未向10010反馈，直接越级申诉。&amp;#10;3.申诉处理方案：10月19日收到贵部转办，经核查，客户要求注销宽带071703545710，挽留无效，我部于2023-10-20 09:16:12已协助客户注销，客户认可。&amp;#10;4.核查存在的问题分析：无&amp;#10;5.申诉回复情况：2023-10-20 09:05:49联系客户，客户满意。</t>
  </si>
  <si>
    <t>GZ202310231828521613</t>
  </si>
  <si>
    <t>071700860407</t>
  </si>
  <si>
    <t>2023-10-24 15:21:12</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</si>
  <si>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当阳市玉阳办事处友谊路沿街片区友谊路14号1栋周边</t>
  </si>
  <si>
    <t>GZ202310231826521590</t>
  </si>
  <si>
    <t>071700069097</t>
  </si>
  <si>
    <t>薛迎春</t>
  </si>
  <si>
    <t>2023-10-24 10:25:54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</si>
  <si>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光猫LAN口能力不匹配,路由器能力不匹配;&amp;#13;&amp;#10;:宽带无法上网，请处理并回复&amp;#13;</t>
  </si>
  <si>
    <t>ZX202310231911001718</t>
  </si>
  <si>
    <t>尹佳敏</t>
  </si>
  <si>
    <t>2023-10-24 17:31:14</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</si>
  <si>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称在异地无法去营业厅要求我方复机&amp;#13;&amp;#10;用户状态为:局方停机&amp;#13;&amp;#10;停机原因: 集团鹰眼静默突增模型：首次关停可携带本人有效证件、本机号卡到归属地自营厅核验签署承诺书复机一次&amp;#13;&amp;#10;前台是否按流程解释:是&amp;#13;&amp;#10;用户要求:立即处理加急&amp;#13;&amp;#10;第二联系电话:18575312003&amp;#13;</t>
  </si>
  <si>
    <t>号码关停：集团鹰眼静默突增模型AA。用户反映号码关停问题，已请客户回传以下资料：身份证正、反面照，SIM卡及开机承诺函至13032700872微信号，审核通过后办理开机。如该号码再次被举报则永久关停，客户知晓。</t>
  </si>
  <si>
    <t>ZX202310221443301950</t>
  </si>
  <si>
    <t>2023-10-23 14:52:31</t>
  </si>
  <si>
    <t>[65岁以上老人]&amp;#13;&amp;#10;高级模板内容：&amp;#13;&amp;#10;投诉问题描述:用户来电反映对前期工单处理结果不满意&amp;#13;&amp;#10;用户状态为:局方停机&amp;#13;&amp;#10;停机原因:集团鹰眼诈骗-异常IMEI扩展模型：首次关停可携带本人有效证件到号码归属地自营厅核验签署法律风险告知书复机一次。&amp;#13;&amp;#10;前台是否按流程解释:是&amp;#13;&amp;#10;用户要求:立即处理&amp;#13;&amp;#10;第二联系电话:15629354108（用户没有二联系方式）&amp;#13;</t>
  </si>
  <si>
    <t>GZ202310231822441554</t>
  </si>
  <si>
    <t>071700055375</t>
  </si>
  <si>
    <t>吴军</t>
  </si>
  <si>
    <t>2023-10-24 18:54:10</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</si>
  <si>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西陵区唐家湾路上泽园小区3栋1单元7层704</t>
  </si>
  <si>
    <t>GZ202310231822021548</t>
  </si>
  <si>
    <t>071704505398</t>
  </si>
  <si>
    <t>陈健</t>
  </si>
  <si>
    <t>2023-10-24 11:48:36</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</si>
  <si>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高级模板内容：&amp;#13;&amp;#10;问题（现象）描述:电视无法观看，要求尽快上门处理&amp;#13;&amp;#10;故障时间:2023-10-23&amp;#13;&amp;#10;宽带是否安装IPTV:是&amp;#13;&amp;#10;宽带是否可正常上网:是&amp;#13;&amp;#10;是否重启设备:已重启未恢复&amp;#13;</t>
  </si>
  <si>
    <t>GZ202310231821401546</t>
  </si>
  <si>
    <t>071700397280</t>
  </si>
  <si>
    <t>王相前</t>
  </si>
  <si>
    <t>2023-10-24 14:29:41</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</si>
  <si>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后台配置异常您所使用宽带后台配置异常,光猫终端能力与签约速率不匹配;&amp;#13;&amp;#10;设备收发光功率是否异常:光猫LAN口能力不匹配,路由器能力不匹配;&amp;#13;&amp;#10;:&amp;#13;&amp;#10;宽带无法使用，注册闪，基本排障无法恢复，请尽快处理回复</t>
  </si>
  <si>
    <t>GZ202310231819211526</t>
  </si>
  <si>
    <t>071700099209</t>
  </si>
  <si>
    <t>2023-10-24 18:59:03</t>
  </si>
  <si>
    <t>#重要客户#22年Q3Q4重点客户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后台配置异常您所使用宽带后台配置异常,设备收光异常;&amp;#13;&amp;#10;设备收发光功率是否异常:无异常;&amp;#13;&amp;#10;:&amp;#13;&amp;#10;&amp;#13;&amp;#10;高级模板内容：&amp;#13;&amp;#10;问题（现象）描述:宽带无法上网&amp;#13;&amp;#10;故障时间:2023-10-23&amp;#13;&amp;#10;服务状态是否正常:是&amp;#13;&amp;#10;设备灯显示:正常&amp;#13;&amp;#10;错误代码:无&amp;#13;&amp;#10;是否重启设备:已重启未恢复&amp;#13;&amp;#10;用户要求:用户要求上门处理&amp;#13;</t>
  </si>
  <si>
    <t>GZ202310231818371519</t>
  </si>
  <si>
    <t>071700253502</t>
  </si>
  <si>
    <t>刘仁英</t>
  </si>
  <si>
    <t>2023-10-24 15:20:42</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</si>
  <si>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amp;#13;&amp;#10;用户反馈网络不可用，设备重启无效，设备亮红灯，请尽快处理&amp;#13;</t>
  </si>
  <si>
    <t>BL202310231912170811</t>
  </si>
  <si>
    <t>2023-10-24 14:38:44</t>
  </si>
  <si>
    <t>&gt;业务号码&gt;16608602293；&gt;号码归属地&gt;宜昌；&gt;产品名称&gt;酷音视频彩铃6元包月；&gt;产品代码&gt;49004931；&gt;产品编码&gt;4900493100；&gt;订购时间&gt;2023-10-2317:39:18；&gt;核查情况&gt;平台故障；&gt;不规范定制分类&gt;平台故障，无法判责；&gt;退费金额&gt;6元；&gt;退费时间&gt;2023年10月24日；&gt;投诉内容&gt;&amp;#10;高级模板内容：&amp;#10;赔付类型：:增值业务争议&amp;#10;CBSS账单扣费名称：:	酷音视频彩铃6元包月&amp;#10;办理渠道:SP&amp;#10;赔付月份：:2023年10月&amp;#10;返还倍率:单倍&amp;#10;赔付金额：:6&amp;#10;是否已经取消业务:是&amp;#10;是否承诺退费：:是&amp;#10;用户是否需要回复：:否&amp;#10;用户要求：:尽快处理，谢谢</t>
  </si>
  <si>
    <t>TS202310201322271066</t>
  </si>
  <si>
    <t>2023-10-25 15:08:48</t>
  </si>
  <si>
    <t>案件编号：&amp;#10;受理日期：2023-10-2013:18:04&amp;#10;处理日期：2023-10-2013:21:07&amp;#10;认定员：&amp;#10;申诉来源：website&amp;#10;用户地址：无&amp;#10;之前在宜昌学校的时候办理的校园卡和带宽然后有捆绑套餐一直到必要我回到武汉的时候发现一直在扣费给客服打电话他说必须要去宜昌当时办理的地区去取消才可以打了几次客服电话都这样说每个月都在扣费我打电话他也不给我取消之前离开宜昌之前去取消的时候显示有捆绑套餐不能取消所以一直到现在每个月都在扣费给客服打电话也不给我解决必须要我去宜昌才行！！！！！</t>
  </si>
  <si>
    <t>1. 用户基本信息：客户号码：15549372177、机主姓名：王炎恒、入网时间：2019-10-11 12:02:09、入网地点：城区三峡大学校园迎新服务站（校园）、当前使用套餐：沃派升级版套餐16元档、套餐类型：全国套餐&amp;#10;2.前期处理情况：客户反映取消业务的问题。客户前期未向10010反馈，直接越级申诉。 &amp;#10;3.申诉处理方案：经核查，客户入网时绑定校园宽带071700050281，40元/月，未查询到有其它活动绑定，2019-10-11 14:17:32宜昌市城区校园营服天惠达校园办理，优惠编码9711185，因时间久远渠道保管不善暂无法提供办理协议，此为校园宽带无需退设备到厅办理注销，但在线客服无权限操作融合拆分。申诉前，客户前往异地营业厅（武汉）告知无法取消宜昌宽带，于2023-10-20 13:06:14拨打10010咨询，工作人员无权限仍引导客户到归属地营业厅办理，客户不认可随即申诉，多次打电话不予解决不完全属实。挽留无效，考虑客户离校期间未实际使用校园宽带，我司于2023-10-20 14:26:37为其申请减免欠费138.1元，于2023-10-20 14:28:13已协助客户注销宽带，联系客户解释告知，客户认可。&amp;#10;4.核查存在的问题分析：无&amp;#10;5.申诉回复情况： 2023-10-20 14:15:50联系客户，客户满意。</t>
  </si>
  <si>
    <t>GZ202310231816391499</t>
  </si>
  <si>
    <t>071703427074</t>
  </si>
  <si>
    <t>刘庆先</t>
  </si>
  <si>
    <t>2023-10-24 12:06:43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</si>
  <si>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注册灯闪，无法上网，要求师傅尽快联系处理</t>
  </si>
  <si>
    <t>GZ202310231815321487</t>
  </si>
  <si>
    <t>071700903275</t>
  </si>
  <si>
    <t>魏杜娟</t>
  </si>
  <si>
    <t>2023-10-24 15:13:25</t>
  </si>
  <si>
    <t>用户开启一键诊断：接口调用超时&amp;#10;宽带报障-MODEM故障&amp;#10;&amp;#10;装机地址：湖北省宜昌市远安县洋坪镇洋坪村洋坪村新农村2巷4号周边</t>
  </si>
  <si>
    <t>GZ202310231815221486</t>
  </si>
  <si>
    <t>071700075083</t>
  </si>
  <si>
    <t>张文秀</t>
  </si>
  <si>
    <t>2023-10-24 10:41:51</t>
  </si>
  <si>
    <t>判断省分:一屏清无资料用户&amp;#13;&amp;#10;用户归属地:&amp;#13;&amp;#10;:宽带&amp;#13;&amp;#10;宽带:&amp;#13;&amp;#10;获取基本信息:&amp;#13;&amp;#10;:否&amp;#13;&amp;#10;:获取宽带信息&amp;#13;&amp;#10;获取参数:成功&amp;#13;&amp;#10;:下一步&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用户表示宽带无法上网&amp;#13;&amp;#10;故障时间:2023-10-23&amp;#13;&amp;#10;服务状态是否正常:是&amp;#13;&amp;#10;设备灯显示:正常&amp;#13;&amp;#10;错误代码:1&amp;#13;&amp;#10;是否重启设备:已重启未恢复&amp;#13;&amp;#10;装机地址:湖北省宜昌市伍家区东艳路东辰心语A区1栋1单元302&amp;#13;&amp;#10;用户要求:用户表示宽带无法上网，请后台工作人员尽快处理，并联系维修师傅上门，并回电，谢谢&amp;#13;</t>
  </si>
  <si>
    <t>BL202310251147380345</t>
  </si>
  <si>
    <t>杜少杰</t>
  </si>
  <si>
    <t>2023-10-25 15:48:22</t>
  </si>
  <si>
    <t>&gt;业务号码&gt;17683701630；&gt;号码归属地&gt;宜昌；&gt;产品名称&gt;沃阅读知涯升学20元特价包；&gt;产品代码&gt;66002207；&gt;产品编码&gt;6600220700；&gt;订购时间&gt;2023-10-2508:34:45；&gt;核查情况&gt;平台故障；&gt;不规范定制分类&gt;平台故障，无法判责；&gt;退费金额&gt;20元；&gt;退费时间&gt;2023-10-25；&gt;投诉内容&gt;&amp;#10;&amp;#10;高级模板内容：&amp;#10;赔付类型：:增值业务争议&amp;#10;CBSS账单扣费名称：:沃阅读知涯升学20元特价包&amp;#10;办理渠道:沃悦读_WAP门户	&amp;#10;赔付月份：:2023年10月&amp;#10;返还倍率:单倍&amp;#10;赔付金额：:20&amp;#10;是否已经取消业务:是&amp;#10;是否承诺退费：:是&amp;#10;用户是否需要回复：:否&amp;#10;用户要求：:已在线承诺退费，无需回复</t>
  </si>
  <si>
    <t>TS202310171608242224</t>
  </si>
  <si>
    <t>2023-10-23 16:32:18</t>
  </si>
  <si>
    <t>案件编号：&amp;#10;受理日期：2023-10-1715:54:33&amp;#10;处理日期：2023-10-1716:07:03&amp;#10;认定员：&amp;#10;申诉来源：wechat&amp;#10;用户地址：无&amp;#10;联通PULS白银会员月卡，16号投诉不给加，拖到17号说下架了，16号没下架为什么不给加，拖到下架后说加不了</t>
  </si>
  <si>
    <t>1. 用户基本信息：客户号码：15571726516、机主姓名：张涛、入网时间：2017-12-28 16:47:31、入网地点：夷陵三斗坪新生合作厅、当前使用套餐：腾讯大王卡、套餐类型：全国套餐&amp;#10;2.前期处理情况：客户反映联通PLUS白银会员的问题。客户10月16日向网厅反馈，核查联通PLUS白银会员为付费业务，99元/年，客户要求开通免费PLUS白银会员，无权限办理，联系客户解释不认可，故越级申诉。 &amp;#10;3.申诉处理方案：本次申诉原因及处理方案：经核查，结果同前期，并非业务下架，实际为客户要求我司为其开通免费联通PLUS白银会员无法办理，现再次联系客户解释沟通，客户认可。&amp;#10;4.核查存在的问题分析：无&amp;#10;5.申诉回复情况：2023-10-20 16:19:42联系客户，客户满意。</t>
  </si>
  <si>
    <t>TS202310171437230199</t>
  </si>
  <si>
    <t>杜伟</t>
  </si>
  <si>
    <t>2023-10-25 17:14:17</t>
  </si>
  <si>
    <t>案件编号：&amp;#10;受理日期：2023-10-1714:29:12&amp;#10;处理日期：2023-10-1714:35:16&amp;#10;认定员：&amp;#10;申诉来源：wechat&amp;#10;用户地址：无&amp;#10;2023年2月份我要携号转网的时候，联通客服给我打来电话说给我换个便宜点的套餐，原价59给我限时优惠期两年便宜一半，我今天2023年10月17日再去营业厅取消这个业务时候告诉我未满两年要赔违约金一起支付了342元，违约金当时没跟我说优惠期未满不用了还要赔违约金</t>
  </si>
  <si>
    <t>1. 用户基本信息：客户号码：15572706825、机主姓名：杜伟、入网时间：2018-02-21 13:30:19、入网地点：湖北省宜昌市OMO、当前使用套餐：畅越冰激凌5G套餐59元、套餐类型：全国套餐&amp;#10;2.前期处理情况：客户反映业务取消收取违约金的问题。客户前期未向10010反馈，直接越级申诉。 &amp;#10;3.申诉处理方案：10月17日收到贵部转办，经核查，客户号码15572706825因取消5折活动，兴山自有营业厅收取342元的违约金不认可，客户已携出，考虑客户实际使用，申请赠送342元至用户提供号码15549272183上已到账，客户认可。&amp;#10;4.核查存在的问题分析：无&amp;#10;5.申诉回复情况：2023-10-18 17:13:01联系客户，客户满意。</t>
  </si>
  <si>
    <t>TS202310252157250882</t>
  </si>
  <si>
    <t>2023-10-26 10:46:36</t>
  </si>
  <si>
    <t>案件编号：&amp;#10;受理日期：2023-10-2521:40:31&amp;#10;处理日期：2023-10-2521:56:00&amp;#10;认定员：&amp;#10;申诉来源：wechat&amp;#10;用户地址：无&amp;#10;中国联通app有个10元5g单日包流量包订购，还有个10元5g5日包流量包订购，我想问下这个单日包存在的意义，就是为了让你能够一时疏忽大意点错，然后第二天又没流量了然后重新订购吗</t>
  </si>
  <si>
    <t>1. 用户基本信息：客户号码：15572745767、机主姓名：杨涛、入网时间：2014-12-27 08:48:51、入网地点：夷陵新雾渡河合作厅、当前使用套餐： 畅越冰激凌5G套餐79元、套餐类型：全国套餐&amp;#10;2.前期处理情况：客户反映流量包订购的问题。客户前期未向10010反馈，直接越级申诉。 &amp;#10;3.申诉处理方案：经核查，客户因在中国联通APP订购流量包页面介绍没看清错误订购成10元5GB全国流量单日包，但实际还有更优惠的流量包10元10GB全国流量单日包，客户对APP流量包产品规则不认可，申请赠送10元已到账，客户认可。&amp;#10;4.核查存在的问题分析：无&amp;#10;5.申诉回复情况：2023-10-26 09:37:10联系客户，客户满意。</t>
  </si>
  <si>
    <t>ZX202310241503280776</t>
  </si>
  <si>
    <t>杨作楷</t>
  </si>
  <si>
    <t>2023-10-25 12:08:55</t>
  </si>
  <si>
    <t>22年Q3Q4重点客户:下一步&amp;#13;&amp;#10;判断省分:湖北&amp;#13;&amp;#10;node_134:&amp;#13;&amp;#10;获取入参:&amp;#13;&amp;#10;node_180:&amp;#13;&amp;#10;判断局方停机状态:&amp;#13;&amp;#10;:&amp;#13;&amp;#10;node_223::其他&amp;#13;&amp;#10;:有&amp;#13;&amp;#10;:不认可&amp;#13;&amp;#10;:&amp;#13;&amp;#10;&amp;#13;&amp;#10;高级模板内容：&amp;#13;&amp;#10;投诉问题描述:用户来电对局方半停不认可&amp;#13;&amp;#10;用户状态为:局方半停&amp;#13;&amp;#10;停机原因:本地异常号卡语音半停&amp;#13;&amp;#10;前台是否按流程解释:是&amp;#13;&amp;#10;用户要求:用户要求尽快处理，谢谢&amp;#13;&amp;#10;第二联系电话:/&amp;#13;</t>
  </si>
  <si>
    <t>号码关停：经核实客户号码因本地异常号卡语音二次关停，根据相关要求进行关停处理。客户已通过手厅办理复机，认可。</t>
  </si>
  <si>
    <t>GZ202310231804291396</t>
  </si>
  <si>
    <t>071701069816</t>
  </si>
  <si>
    <t>姜蓉</t>
  </si>
  <si>
    <t>2023-10-24 13:34:48</t>
  </si>
  <si>
    <t>#2022重保客户#宽带报障-MODEM故障&amp;#10;&amp;#10;装机地址：湖北省宜昌市伍家岗区宝塔河街道岳家冲社区松林路民欣家园一期3栋1单元8楼803</t>
  </si>
  <si>
    <t>GZ202310231802571379</t>
  </si>
  <si>
    <t>071703366586</t>
  </si>
  <si>
    <t>林翔宇</t>
  </si>
  <si>
    <t>2023-10-24 08:57:48</t>
  </si>
  <si>
    <t>TS202310152043241105</t>
  </si>
  <si>
    <t>寇慧娟</t>
  </si>
  <si>
    <t>2023-10-25 17:11:43</t>
  </si>
  <si>
    <t>案件编号：&amp;#10;受理日期：2023-10-1520:31:18&amp;#10;处理日期：2023-10-1520:42:03&amp;#10;认定员：&amp;#10;申诉来源：wechat&amp;#10;用户地址：无&amp;#10;不知道有合约，异地用不了流量，强制执行套餐，沟通无果，不予注销</t>
  </si>
  <si>
    <t>1. 用户基本信息：客户号码：15587910310、机主姓名：寇慧娟、入网时间：2021-10-21 09:40:04、入网地点：宜昌市城区三峡大学沁苑自有营业厅（校园）、当前使用套餐：沃派校园融合9元移网成员套餐（湖北宜昌）、套餐类型：全国套餐&amp;#10;2.前期处理情况：客户实际反映15587910310销户的问题。客户前期未向10010反馈，直接越级申诉。 &amp;#10;3.申诉处理方案：10月15日收到贵部转办，经核查，客户表示15587910310要求销户，挽留无效，已联系客户收集销户委托书和核对证件信息，于2023-10-20 10:16:37协助销户，客户认可。&amp;#10;4.核查存在的问题分析：无&amp;#10;5.申诉回复情况： 2023-10-17 17:47:32联系客户，客户满意。</t>
  </si>
  <si>
    <t>ZX202310241243362160</t>
  </si>
  <si>
    <t>闫华</t>
  </si>
  <si>
    <t>2023-10-25 12:40:12</t>
  </si>
  <si>
    <t>&amp;#13;&amp;#10;高级模板内容：&amp;#13;&amp;#10;投诉问题描述:用户来电反映被【停机保号加风险用户停机】，用户不在归属地。前台无法直接保号开机。要求我方尽快核实回复处理复机，谢谢&amp;#13;&amp;#10;用户状态为:【停机保号加风险用户停机】&amp;#13;&amp;#10;停机原因:【停机保号加风险用户停机】&amp;#13;&amp;#10;前台是否按流程解释:是&amp;#13;&amp;#10;用户要求:复机&amp;#13;&amp;#10;第二联系电话:13736117710&amp;#13;</t>
  </si>
  <si>
    <t>号码关停：客户号码因风险关停， 建议客户通过手厅办理二次实人认证，客户认可</t>
  </si>
  <si>
    <t>TS202310242307230293</t>
  </si>
  <si>
    <t>武杨</t>
  </si>
  <si>
    <t>2023-10-26 09:44:17</t>
  </si>
  <si>
    <t>案件编号：&amp;#10;受理日期：2023-10-2422:52:33&amp;#10;处理日期：2023-10-2423:07:00&amp;#10;认定员：&amp;#10;申诉来源：wechat&amp;#10;用户地址：无&amp;#10;本人一直办理的是沃4g套餐未开通宽带业务联通营业厅在本人完全不知情的情况下，于4月11日晚上7点54分更改套餐为5g融合套餐时间到2029年强行开通宽带业务，并在陌生地方安装该宽带。</t>
  </si>
  <si>
    <t>1. 用户基本信息：客户号码：15587915551、机主姓名：武杨、入网时间：2012-10-12 11:35:53、入网地点：城区精英盛华营业厅、当前使用套餐：畅爽冰激凌5G套餐99元（基础版）、套餐类型：全国套餐&amp;#10;2.前期处理情况：客户反映取消业务的问题。客户前期未向10010反馈，直接越级申诉。 &amp;#10;3.申诉处理方案：10月25日收到贵部转办，经核查，客户要求注销宽带071703935927，此为虚拟宽带，挽留无效，我部于2023-10-25 10:04:42已协助办理注销，客户认可。&amp;#10;4.核查存在的问题分析：无&amp;#10;5.申诉回复情况：2023-10-25 10:40:3联系客户，客户满意。</t>
  </si>
  <si>
    <t>TS202310131357251689</t>
  </si>
  <si>
    <t>肖慈孝</t>
  </si>
  <si>
    <t>2023-10-25 17:03:14</t>
  </si>
  <si>
    <t>案件编号：&amp;#10;受理日期：2023-10-1313:42:26&amp;#10;处理日期：2023-10-1313:56:01&amp;#10;认定员：&amp;#10;申诉来源：wechat&amp;#10;用户地址：无&amp;#10;没有办理过亲情网业务，现在要求取消，在不知情的情况下加业务</t>
  </si>
  <si>
    <t>1. 用户基本信息：客户号码：15629352160、机主姓名：肖慈孝、入网时间：2020-06-27 09:52:07、入网地点：城区东山新时空合作厅(广信)(自建他营)、当前使用套餐：阿里小宝卡、套餐类型：全国套餐&amp;#10;2.前期处理情况：客户反映取消业务的问题。客户前期未向10010反馈，直接越级申诉。 &amp;#10;3.申诉处理方案：10月13日收到贵部转办，经核查，客户要求取消亲情业务，查询客户于2023-10-13 14:08:08已自助退订，联系客户解释回复，客户认可。&amp;#10;4.核查存在的问题分析：无&amp;#10;5.申诉回复情况：2023-10-13 17:18:16联系客户，客户满意。</t>
  </si>
  <si>
    <t>BL202310261346232237</t>
  </si>
  <si>
    <t>徐红</t>
  </si>
  <si>
    <t>2023-10-26 16:37:07</t>
  </si>
  <si>
    <t>&gt;业务号码&gt;17683716290；&gt;号码归属地&gt;宜昌；&gt;产品名称&gt;云加速5G畅玩加油包(湖北)；&gt;产品代码&gt;91295249；&gt;产品编码&gt;无；&gt;订购时间&gt;2023-10-0906:03:30；&gt;核查情况&gt;平台故障；&gt;不规范定制分类&gt;平台故障，无法判责；&gt;退费金额&gt;20元；&gt;退费时间&gt;2023-10-26；&gt;投诉内容&gt;&amp;#10;&amp;#10;高级模板内容：&amp;#10;赔付类型：:增值业务争议&amp;#10;CBSS账单扣费名称：:云加速5G畅玩加油包(湖北)&amp;#10;办理渠道:湖北杭州翔羽线上业务代理(宜昌)&amp;#10;赔付月份：:2023年10月&amp;#10;返还倍率:单倍&amp;#10;赔付金额：:20&amp;#10;是否已经取消业务:是&amp;#10;是否承诺退费：:是&amp;#10;用户是否需要回复：:否&amp;#10;用户要求：:退费</t>
  </si>
  <si>
    <t>TS202310191108252339</t>
  </si>
  <si>
    <t>张</t>
  </si>
  <si>
    <t>2023-10-26 09:04:16</t>
  </si>
  <si>
    <t>案件编号：&amp;#10;受理日期：2023-10-1910:50:41&amp;#10;处理日期：2023-10-1911:07:01&amp;#10;认定员：&amp;#10;申诉来源：wechat&amp;#10;用户地址：无&amp;#10;申请注销账号，多次申请，为得到解决，什么时候能解决</t>
  </si>
  <si>
    <t>1. 用户基本信息：客户号码：15629381333、机主姓名：张昌军、入网时间：2020-07-01 11:01:38、入网地点：夷陵小溪塔三星金鼎合作厅、当前使用套餐：畅爽冰激凌5G套餐159元（基础版）、套餐类型：全国套餐&amp;#10;2.前期处理情况：客户反映15629381333销户的问题。客户已投诉工信部：经核查，客户入网时签署月承诺通信协议消费150元/月，协议期2020-07-01至 2035-06-30，目前还在协议期内，提前解约销户需支付违约金：月承诺通信协议消费150元/月*3个月合计450元，客户拒绝支付违约金，未达成一致。 &amp;#10;3.申诉处理方案：10月19日收到贵部转办，经核查，结果同前期，经协商达成一致，申请减免部分月租话费225元已到账，客户自行支付违约金后，于2023-10-19 17:14:41已前往夷陵城区自有营业厅办理销户。 &amp;#10;4.核查存在的问题分析：无&amp;#10;5.申诉回复情况：2023-10-19 16:24:25联系客户，客户满意。</t>
  </si>
  <si>
    <t>BL202310241247520295</t>
  </si>
  <si>
    <t>2023-10-24 15:57:01</t>
  </si>
  <si>
    <t>&gt;业务号码&gt;18062378843；&gt;号码归属地&gt;宜昌；&gt;产品名称&gt;哔哩哔哩15G流量加会员月包，手机彩铃沃音乐精选10元包月，主题彩铃6元包月；&gt;产品代码&gt;80006723，49004937，49004917；&gt;产品编码&gt;8000672300，4900493700，4900491700；&gt;订购时间&gt;2023-10-0121:25:01，2023-10-1021:57:33，2023-10-1621:57:38；&gt;核查情况&gt;无；&gt;不规范定制分类&gt;无二次确认不规范定制；&gt;赠费金额&gt;25元，10元，6元；&gt;赠费时间&gt;2023.10.24；&gt;投诉内容&gt;&amp;#10;&amp;#10;高级模板内容：&amp;#10;赔付类型：:增值业务争议&amp;#10;CBSS账单扣费名称：:	哔哩哔哩15G流量加会员月包	手机彩铃沃音乐精选10元包月	主题彩铃6元包月&amp;#10;办理渠道:SP&amp;#10;赔付月份：:2023年10月&amp;#10;返还倍率:单倍&amp;#10;赔付金额：:41&amp;#10;是否已经取消业务:是&amp;#10;是否承诺退费：:是&amp;#10;用户是否需要回复：:否&amp;#10;用户要求：:退费</t>
  </si>
  <si>
    <t>ZX202310251645061861</t>
  </si>
  <si>
    <t>霍东琴</t>
  </si>
  <si>
    <t>2023-10-26 12:32:47</t>
  </si>
  <si>
    <t>:下一步&amp;#13;&amp;#10;判断省分:湖北&amp;#13;&amp;#10;node_134:&amp;#13;&amp;#10;获取入参:&amp;#13;&amp;#10;node_180:&amp;#13;&amp;#10;判断局方停机状态:&amp;#13;&amp;#10;:&amp;#13;&amp;#10;node_223::其他&amp;#13;&amp;#10;:无&amp;#13;&amp;#10;:大于30天&amp;#13;&amp;#10;:不认可&amp;#13;&amp;#10;:&amp;#13;&amp;#10;&amp;#13;&amp;#10;高级模板内容：&amp;#13;&amp;#10;投诉问题描述:用户来电表示在内蒙古营业厅无法办理复机，手机卡是在网上买的，&amp;#13;&amp;#10;用户状态为:局方半停&amp;#13;&amp;#10;停机原因:新入网未正常使用半停（机主停机之日起30天内手厅自助复通，如逾期前往营业厅办理，原则复机一次）&amp;#13;&amp;#10;前台是否按流程解释:是&amp;#13;&amp;#10;用户要求:尽快处理，尽快联系。&amp;#13;&amp;#10;第二联系电话:13214018855&amp;#13;</t>
  </si>
  <si>
    <t>号码关停：新入网未正常使用半停AA。用户反映号码停机问题，经核实， 客户号码因新入网未正常使用半停 而局方停机，根据相关要求进行关停处理。已请其回传以下资料：身份证正、反面照，及风险告知书至13032700872微信号，审核通过后为用户办理开机。客户表示知晓。</t>
  </si>
  <si>
    <t>BL202310261208530965</t>
  </si>
  <si>
    <t>姜鹏</t>
  </si>
  <si>
    <t>2023-10-26 15:50:34</t>
  </si>
  <si>
    <t>&gt;业务号码&gt;18086226618；&gt;号码归属地&gt;宜昌；&gt;产品名称&gt;政企彩铃融合版10元包月-2；&gt;产品代码&gt;49007538；&gt;产品编码&gt;4900753800；&gt;订购时间&gt;2023-10-2516:37:25；&gt;核查情况&gt;平台故障；&gt;不规范定制分类&gt;平台故障，无法判责；&gt;退费金额&gt;10元；&gt;退费时间&gt;2023-10-26；&gt;投诉内容&gt;-------------&amp;#10;高级模板内容：&amp;#10;赔付类型：:增值业务争议&amp;#10;CBSS账单扣费名称：:政企彩铃融合版10元包月-2&amp;#10;办理渠道:无&amp;#10;赔付月份：:2023年10月&amp;#10;返还倍率:单倍&amp;#10;赔付金额：:10&amp;#10;是否已经取消业务:是&amp;#10;是否承诺退费：:是&amp;#10;用户是否需要回复：:否&amp;#10;用户要求：:尽快核实办理，谢谢</t>
  </si>
  <si>
    <t>ZX202310241505480802</t>
  </si>
  <si>
    <t>彭仲琰</t>
  </si>
  <si>
    <t>2023-10-25 10:57:03</t>
  </si>
  <si>
    <t>:下一步&amp;#13;&amp;#10;判断省分:湖北&amp;#13;&amp;#10;node_134:&amp;#13;&amp;#10;获取入参:&amp;#13;&amp;#10;node_180:&amp;#13;&amp;#10;判断局方停机状态:&amp;#13;&amp;#10;:&amp;#13;&amp;#10;node_223::其他&amp;#13;&amp;#10;:无&amp;#13;&amp;#10;:大于30天&amp;#13;&amp;#10;:不认可&amp;#13;&amp;#10;:&amp;#13;&amp;#10;&amp;#13;&amp;#10;高级模板内容：&amp;#13;&amp;#10;投诉问题描述:用户称自己在异地现要求办理复机业务，麻烦处理&amp;#13;&amp;#10;用户状态为:局方半机&amp;#13;&amp;#10;停机原因:新入网未正常使用半停（机主停机之日起7天内手厅自助复通，如逾期需前往营业厅办理，原则复机一次）&amp;#13;&amp;#10;前台是否按流程解释:是&amp;#13;&amp;#10;用户要求:复机&amp;#13;&amp;#10;第二联系电话:13114457811&amp;#13;</t>
  </si>
  <si>
    <t>号码关停：新入网未正常使用半停AA。用户反映局方停机问题，经核实，根据相关要求进行关停处理，已请其回传三张照片：风险告知书+身份证正、反面+SIM卡背面照+签字、手持身份证正面+风险告知书照片至13032700872宜昌联通微信号，审核通过后为用户办理开机。现号码已成功开机。并按用户要求注销号码，满意。</t>
  </si>
  <si>
    <t>TS202310191136270516</t>
  </si>
  <si>
    <t>2023-10-26 09:43:42</t>
  </si>
  <si>
    <t>案件编号：&amp;#10;受理日期：2023-10-1911:25:44&amp;#10;处理日期：2023-10-1911:35:12&amp;#10;认定员：&amp;#10;申诉来源：wechat&amp;#10;用户地址：无&amp;#10;我的手机号码15671042759，怎么一直收不到授权码，请帮忙处理</t>
  </si>
  <si>
    <t>1. 用户基本信息：客户号码：15671042759、机主姓名：钱平、入网时间：2017-03-20 11:20:13、入网地点：精英盛华城区桔城路中心营业厅、当前使用套餐：畅越冰激凌5G套餐199元（极速）、套餐类型：全国套餐&amp;#10;2.前期处理情况：客户反映携号转网授权码的问题。客户10月19日向10010反馈，核查处理中，同步越级申诉。&amp;#10;3.申诉处理方案：10月19日收到贵部转办，经核查，客户于2023-10-19 12:01:05已成功获取授权码并成功携号转网销户，客户认可。&amp;#10;4.核查存在的问题分析：无&amp;#10;5.申诉回复情况：2023-10-19 19:07:44联系客户，客户满意。</t>
  </si>
  <si>
    <t>TS202310212122231771</t>
  </si>
  <si>
    <t>黄坤</t>
  </si>
  <si>
    <t>2023-10-23 10:17:39</t>
  </si>
  <si>
    <t>案件编号：&amp;#10;受理日期：2023-10-2121:17:10&amp;#10;处理日期：2023-10-2121:21:05&amp;#10;认定员：&amp;#10;申诉来源：wechat&amp;#10;用户地址：无&amp;#10;撤销号码15672527271，每次去都有原因不让我注销，导致现在一直没有注销没有撤销掉</t>
  </si>
  <si>
    <t>1. 用户基本信息：客户号码：15672527271、机主姓名：黄坤、入网时间：2020-10-04 10:13:20、入网地点：夷陵太平溪瑞通科技专营店（自建他营）、当前使用套餐：畅越冰激凌5G套餐59元、套餐类型：全国套餐 2.前期处理情况：客户反映号码注销的问题。客户前期未向10010反馈，直接越级申诉。 3.申诉处理方案：10月22日收到贵部转办，经核查，客户要求注销本机号码15672527271，我部核实因断卡2.0-湖北30天及以上睡眠卡风险用户打标无法直接操作销户，已联系客户引导联通APP操作二次实人认证后，联系我部注销，客户认可。 4.核查存在的问题分析：无 5.申诉回复情况： 2023-10-22 10:02:40联系客户，满意。</t>
  </si>
  <si>
    <t>ZX202310251154431872</t>
  </si>
  <si>
    <t>张彬</t>
  </si>
  <si>
    <t>2023-10-25 15:48:09</t>
  </si>
  <si>
    <t>:下一步&amp;#10;判断省分:湖北&amp;#10;node_134:&amp;#10;获取入参:&amp;#10;node_180:&amp;#10;判断局方停机状态:&amp;#10;:&amp;#10;node_223::关停原因为：集团鹰眼监测诈骗停机（异常换机）、集团鹰眼风险IMEI扩展模型停机&amp;#10;:不认可&amp;#10;:&amp;#10;&amp;#10;高级模板内容：&amp;#10;投诉问题描述:在异地无法复机！&amp;#10;用户状态为:局方停机&amp;#10;停机原因:鹰眼换机话务突增模型停机：首次关停可携带本人有效证件、本机号卡到归属自营厅核验签署承诺书复机一次&amp;#10;前台是否按流程解释:是&amp;#10;用户要求:尽快处理！&amp;#10;第二联系电话:15515553252</t>
  </si>
  <si>
    <t>号码关停：鹰眼换机话务突增模型停机AA。用户反映停机问题，经核实已告知客户回传资料审核后复机，客户满意</t>
  </si>
  <si>
    <t>GZ202310231707020962</t>
  </si>
  <si>
    <t>071703722456</t>
  </si>
  <si>
    <t>刘征华</t>
  </si>
  <si>
    <t>2023-10-24 09:45:25</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</si>
  <si>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网速慢&amp;#13;&amp;#10;:&amp;#13;&amp;#10;设置参数:&amp;#13;&amp;#10;获取诊断信息:&amp;#13;&amp;#10;:无异常&amp;#13;&amp;#10;:是&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用户来电反映宽带从（10月23）开始（网速慢/），错误代码（无），设备灯显示（正常），已建议用户重启设备（已重启未恢复），用户要求尽快上门处理。装机地址（湖北省宜昌市伍家岗区大公桥街道北山坡社区工人新村34栋1单元6楼602）联系电话（18674266884）&amp;#13;&amp;#10;故障时间:2023-10-23&amp;#13;&amp;#10;服务状态是否正常:是&amp;#13;&amp;#10;设备灯显示:正常&amp;#13;&amp;#10;错误代码:无&amp;#13;&amp;#10;是否重启设备:已重启未恢复&amp;#13;&amp;#10;用户要求:用户要求尽快上门调试&amp;#13;</t>
  </si>
  <si>
    <t>TS202310191423241128</t>
  </si>
  <si>
    <t>2023-10-26 10:12:31</t>
  </si>
  <si>
    <t>案件编号：&amp;#10;受理日期：2023-10-1914:15:17&amp;#10;处理日期：2023-10-1914:21:16&amp;#10;认定员：&amp;#10;申诉来源：wechat&amp;#10;用户地址：无&amp;#10;我要取消业务及校园网，处理速度缓慢，无法在网上解决，必须人员去营业厅</t>
  </si>
  <si>
    <t>1. 用户基本信息：客户号码：16671721662、机主姓名：蒋浩、入网时间：2021-09-05 12:55:41、入网地点：城区三峡大学校园迎新服务站（校园）、当前使用套餐：沃派校园融合9元移网成员套餐（湖北宜昌）、套餐类型：全国套餐&amp;#10;2.前期处理情况：客户反映取消业务的问题。前期未向10010反馈，直接越级申诉。&amp;#10;3.申诉处理方案：10月19日收到贵部转办，经核查，客户要求注销宽带071701021747，挽留无效，我部于2023-10-19 14:40:19已协助客户拆分，客户认可。&amp;#10;4.核查存在的问题分析：无&amp;#10;5.申诉回复情况： 2023-10-19 14:55:01联系客户，客户满意。</t>
  </si>
  <si>
    <t>BL202310251901031046</t>
  </si>
  <si>
    <t>2023-10-26 10:57:08</t>
  </si>
  <si>
    <t>&gt;业务号码&gt;18572357858；&gt;号码归属地&gt;宜昌；&gt;产品名称&gt;金太阳点读宝20元；&gt;产品代码&gt;66001320；&gt;产品编码&gt;6600132000；&gt;订购时间&gt;2023-10-1316:25:01；&gt;核查情况&gt;平台故障；&gt;不规范定制分类&gt;平台故障，无法判责；&gt;退费金额&gt;20元；&gt;退费时间&gt;2023-10-26；&gt;投诉内容&gt;&amp;#10;&amp;#10;高级模板内容：&amp;#10;赔付类型：:增值业务争议&amp;#10;CBSS账单扣费名称：:	金太阳点读宝20元&amp;#10;办理渠道:无&amp;#10;赔付月份：:2023年10月&amp;#10;返还倍率:单倍&amp;#10;赔付金额：:20&amp;#10;是否已经取消业务:是&amp;#10;是否承诺退费：:是&amp;#10;用户是否需要回复：:否&amp;#10;用户要求：:退费</t>
  </si>
  <si>
    <t>ZX202310221537192321</t>
  </si>
  <si>
    <t>2023-10-23 11:01:15</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</si>
  <si>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开机&amp;#13;&amp;#10;用户状态为:局方停机&amp;#13;&amp;#10;停机原因:鹰眼检出虚假主叫诈骗号码（首次关停可携带本人有效证件、本机号卡到归属地自营厅核验签署法律风险告知书复机一次）&amp;#13;&amp;#10;前台是否按流程解释:是&amp;#13;&amp;#10;用户要求:线上处理，无法到营业厅&amp;#13;&amp;#10;第二联系电话:18986839585&amp;#13;</t>
  </si>
  <si>
    <t>号码关停：鹰眼检出虚假主叫诈骗号码AA。用户反映号码关停，已告知用户回传合规使用证明后我部发信安审核复机，用户知晓满意</t>
  </si>
  <si>
    <t>TS202310181343280116</t>
  </si>
  <si>
    <t>2023-10-26 08:51:11</t>
  </si>
  <si>
    <t>#2022重保客户#案件编号：&amp;#10;受理日期：2023-10-1719:11:14&amp;#10;处理日期：2023-10-1813:42:08&amp;#10;认定员：&amp;#10;申诉来源：wechat&amp;#10;用户地址：无&amp;#10;从早上开始要更换8元套餐一会说认证认证了又这又那一直推三阻四每个月19的月租不用也要扣64办理也不给办理</t>
  </si>
  <si>
    <t>1. 用户基本信息：客户号码：17671254762、机主姓名：李晟、入网时间：2017-01-31 09:54:46、入网地点：湖北省宜昌市OMO、当前使用套餐：腾讯大王卡、套餐类型：全国套餐&amp;#10;2.前期处理情况：客户实际反映17671254762套餐变更的问题。客户10月17日向10010反馈，核查处理中，同步越级申诉。 &amp;#10;3.申诉处理方案：10月17日收到贵部转办，经核查，客户表示17671254762要求转资8元流量王，于2023-10-18 11:06:23已协助客户办理转资，2023-10-18 09:41:11、2023-10-18 11:04:28、2023-10-18 15:59:24致电均关机，已短信回复。&amp;#10;4.核查存在的问题分析：无&amp;#10;5.申诉回复情况： 2023-10-18 09:41:11、2023-10-18 11:04:28、2023-10-18 15:59:24联系客户，均未联系上。</t>
  </si>
  <si>
    <t>TS202310251157250825</t>
  </si>
  <si>
    <t>刘</t>
  </si>
  <si>
    <t>2023-10-26 10:13:35</t>
  </si>
  <si>
    <t>案件编号：&amp;#10;受理日期：2023-10-2511:45:53&amp;#10;处理日期：2023-10-2511:56:03&amp;#10;认定员：&amp;#10;申诉来源：wechat&amp;#10;用户地址：无&amp;#10;我大云卡套餐要转骑手卡套餐，客服说只能通过公众号或者互联网渠道办理，但那都需要换号码，我这个号码用了很久，不想换号码</t>
  </si>
  <si>
    <t>1. 用户基本信息：客户号码：17683701846、机主姓名：刘城、入网时间：2016-11-02 10:33:54、入网地点：湖北省宜昌市OMO、当前使用套餐： 大云卡、套餐类型：全国套餐&amp;#10;2.前期处理情况：客户反映套餐变更的问题。客户前期未向10010反馈，直接越级申诉。 &amp;#10;3.申诉处理方案：经核查，客户要求转资骑手卡套餐，目前在线无权限办理老用户转资，已联系客户解释告知，客户认可。&amp;#10;4.核查存在的问题分析：无&amp;#10;5.申诉回复情况：2023-10-25 15:34:30联系客户，客户满意。</t>
  </si>
  <si>
    <t>TS202310172208270365</t>
  </si>
  <si>
    <t>谭善忠</t>
  </si>
  <si>
    <t>2023-10-26 09:04:13</t>
  </si>
  <si>
    <t>案件编号：&amp;#10;受理日期：2023-10-1721:54:24&amp;#10;处理日期：2023-10-1722:07:04&amp;#10;认定员：&amp;#10;申诉来源：wechat&amp;#10;用户地址：无&amp;#10;诱导消费，用招联金融贷款分期还月租，没有给我爸提前说清楚，而且我爸办的卡拿我妈的身份证贷款。现在一直没有处理，请帮忙核实</t>
  </si>
  <si>
    <t>1. 用户基本信息：客户号码：18572373291、机主姓名：谭善忠、入网时间：2023-02-05 17:16:16、入网地点：湖北省宜昌市OMO、当前使用套餐：畅爽冰激凌5G套餐159元（基础版）、套餐类型：全国套餐 &amp;#10;2.前期处理情况：客户反映18572373291分期合约的问题。前期已向工信部投诉过：经核查，客户号码18572373291于2023-02-05 18:01:59通过永乐电子渠道参加“招联分期5G159元直降2300（社会渠道36期）（湖北）”，合约期2023-03-01至2026-02-28，因欠费无法正常使用，结清欠费后可正常使用，联系客户解释不认可，未达成一致。&amp;#10; 3.申诉处理方案：10月17日收到贵部转办，结果同前期，办理工作人员再次联系客户，可协商减免解约违约金，但分期款需客户自行还，客户不听解释，主动挂机。&amp;#10;4.核查存在的问题分析：无 &amp;#10;5.申诉回复情况： 2023-10-18 17:54:59联系客户，客户不满意。</t>
  </si>
  <si>
    <t>ZX202310240940450457</t>
  </si>
  <si>
    <t>2023-10-24 14:52:31</t>
  </si>
  <si>
    <t>:下一步&amp;#13;&amp;#10;判断省分:湖北&amp;#13;&amp;#10;node_134:&amp;#13;&amp;#10;获取入参:&amp;#13;&amp;#10;node_180:&amp;#13;&amp;#10;判断局方停机状态:&amp;#13;&amp;#10;:&amp;#13;&amp;#10;node_223::其他&amp;#13;&amp;#10;:有&amp;#13;&amp;#10;:不认可&amp;#13;&amp;#10;:&amp;#13;&amp;#10;&amp;#13;&amp;#10;高级模板内容：&amp;#13;&amp;#10;投诉问题描述:用户不愿意去营业厅办理要求反馈处理称办理号卡就是打电话&amp;#13;&amp;#10;用户状态为:鹰眼骚扰语音半停（机主停机之日起30天内在中国联通APP进行自助复通实名认证，如逾期需前往营业厅办理，原则复机一次）&amp;#13;&amp;#10;停机原因:鹰眼骚扰语音半停（机主停机之日起30天内在中国联通APP进行自助复通实名认证，如逾期需前往营业厅办理，原则复机一次）&amp;#13;&amp;#10;前台是否按流程解释:是&amp;#13;&amp;#10;用户要求:今天上午联系谢谢&amp;#13;&amp;#10;第二联系电话:18571008178&amp;#13;</t>
  </si>
  <si>
    <t>号码关停：鹰眼骚扰语音半停AA。已请用户通过中国联通APP自助复通操作申请复机，满意</t>
  </si>
  <si>
    <t>BL202310231105592488</t>
  </si>
  <si>
    <t>2023-10-23 15:19:25</t>
  </si>
  <si>
    <t>&gt;业务号码&gt;18671444705；&gt;号码归属地&gt;宜昌；&gt;产品名称&gt;沃阅读-投资管理课-包月20元；&gt;产品代码&gt;66002692；&gt;产品编码&gt;6600269200；&gt;订购时间&gt;2023-10-2307:06:48；&gt;核查情况&gt;平台故障；&gt;不规范定制分类&gt;平台故障，无法判责；&gt;退费金额&gt;20元；&gt;退费时间&gt;2023/10/23；&gt;投诉内容&gt;判断省分:其他省分&amp;#10;:增值业务争议&amp;#10;判断省分:湖北&amp;#10;:移网&amp;#10;:在补救范围内&amp;#10;:不认可&amp;#10;:小于等于500元，且仅限单倍、月份不超过12个月&amp;#10;:&amp;#10;&amp;#10;高级模板内容：&amp;#10;赔付类型：:增值业务争议&amp;#10;CBSS账单扣费名称：:沃阅读-投资管理课-包月20元&amp;#10;办理渠道:无&amp;#10;赔付月份：:2023年10月&amp;#10;返还倍率:单倍&amp;#10;赔付金额：:20&amp;#10;是否已经取消业务:是&amp;#10;是否承诺退费：:是&amp;#10;用户是否需要回复：:否&amp;#10;用户要求：:退费</t>
  </si>
  <si>
    <t>BL202310260938090963</t>
  </si>
  <si>
    <t>杨建波</t>
  </si>
  <si>
    <t>2023-10-26 15:47:06</t>
  </si>
  <si>
    <t>&gt;业务号码&gt;18671601118；&gt;号码归属地&gt;宜昌；&gt;产品名称&gt;手机彩铃精选15元包月；&gt;产品代码&gt;49004938；&gt;产品编码&gt;4900493800；&gt;订购时间&gt;2023-10-2608:45:39；&gt;核查情况&gt;平台故障；&gt;不规范定制分类&gt;平台故障，无法判责；&gt;退费金额&gt;15元；&gt;退费时间&gt;2023/10/26；&gt;投诉内容&gt;赔付类型：:增值业务争议&amp;#10;CBSS账单扣费名称：:	手机彩铃精选15元包月&amp;#10;办理渠道:SP平台接入&amp;#10;赔付月份：:2023年10月&amp;#10;返还倍率:单倍&amp;#10;赔付金额：:15&amp;#10;是否已经取消业务:是&amp;#10;是否承诺退费：:是&amp;#10;用户是否需要回复：:否&amp;#10;用户要求：:退费</t>
  </si>
  <si>
    <t>TS202310201208252110</t>
  </si>
  <si>
    <t>2023-10-26 10:12:35</t>
  </si>
  <si>
    <t>案件编号：&amp;#10;受理日期：2023-10-2011:52:02&amp;#10;处理日期：2023-10-2012:07:01&amp;#10;认定员：&amp;#10;申诉来源：wechat&amp;#10;用户地址：无&amp;#10;我之前投诉过的，他们办卡人员诱导人去招联金融贷款，现在给出方案是，叫我们把招联金融钱全部还了，我们都没有拿到3000多块钱，为什么要还，再说联通办卡，跟贷款有什么关系</t>
  </si>
  <si>
    <t>1. 用户基本信息：客户号码：18572373291、机主姓名：谭善忠、入网时间：2023-02-05 17:16:16、入网地点：湖北省宜昌市OMO、当前使用套餐：畅爽冰激凌5G套餐159元（基础版）、套餐类型：全国套餐 &amp;#10;2.前期处理情况：客户反映18572373291分期合约的问题。前期已向工信部投诉过：经核查，客户号码18572373291于2023-02-05 18:01:59通过永乐电子渠道参加“招联分期5G159元直降2300（社会渠道36期）（湖北）”，合约期2023-03-01至2026-02-28，因欠费无法正常使用，结清欠费后可正常使用，联系客户解释不认可，未达成一致。&amp;#10; 3.申诉处理方案：10月20日收到贵部转办，结果同前期，办理工作人员再次联系客户，可协商减免解约违约金，但分期款需客户自行还，客户仍不认可，仍未达成一致。&amp;#10;4.核查存在的问题分析：无 &amp;#10;5.申诉回复情况： 2023-10-25 17:21:35联系客户，客户不满意。</t>
  </si>
  <si>
    <t>TS202310231708261354</t>
  </si>
  <si>
    <t>2023-10-26 10:28:16</t>
  </si>
  <si>
    <t>案件编号：&amp;#10;受理日期：2023-10-2316:44:56&amp;#10;处理日期：2023-10-2317:07:22&amp;#10;认定员：&amp;#10;申诉来源：wechat&amp;#10;用户地址：无&amp;#10;通过办卡的方式，给我妈在招联金融贷款了3000多一直不处理，说我们违约要把3000多全部还了才给处理，这个贷款的钱早就给你们联通公司了，为什么要我们还,一开始就说是福利卡，为什么不说是贷款</t>
  </si>
  <si>
    <t>1. 用户基本信息：客户号码：18572373291、机主姓名：谭善忠、入网时间：2023-02-05 17:16:16、入网地点：湖北省宜昌市OMO、当前使用套餐：畅爽冰激凌5G套餐159元（基础版）、套餐类型：全国套餐 &amp;#10;2.前期处理情况：客户反映18572373291分期合约的问题。前期已向工信部投诉过：经核查，客户号码18572373291于2023-02-05 18:01:59通过永乐电子渠道参加“招联分期5G159元直降2300（社会渠道36期）（湖北）”，合约期2023-03-01至2026-02-28，因欠费无法正常使用，结清欠费后可正常使用，联系客户解释不认可，未达成一致。&amp;#10; 3.申诉处理方案：10月23日收到贵部转办，结果同前期，办理工作人员再次联系客户，可协商减免解约违约金，但分期款需客户自行还，客户仍不认可，仍未达成一致。&amp;#10;4.核查存在的问题分析：无 &amp;#10;5.申诉回复情况： 2023-10-25 17:21:35联系客户，客户不满意。</t>
  </si>
  <si>
    <t>TS202310191008250943</t>
  </si>
  <si>
    <t>2023-10-25 17:03:17</t>
  </si>
  <si>
    <t>案件编号：&amp;#10;受理日期：2023-10-1909:51:49&amp;#10;处理日期：2023-10-1910:07:03&amp;#10;认定员：&amp;#10;申诉来源：wechat&amp;#10;用户地址：无&amp;#10;没有正当理由和证据，强制给18671720820号码停机处理，人在外地还非要去归属地宜昌办理，线上不能解决，营业厅不给解决，处理回复时间太长，严重耽误本人工作，请快速解决。</t>
  </si>
  <si>
    <t>1. 用户基本信息：客户号码：18671720820、机主姓名：田旖旎、入网时间：2013-06-06 09:17:04、入网地点：宜昌长阳集团第一网格兴网业中小企业代理、当前使用套餐：幸福家家乐59元套餐、套餐类型：全国套餐&amp;#10;2.前期处理情况：客户反映18671720820局方停机的问题。客户10月19日向10010反馈，核查处理中，同步越级申诉。 &amp;#10;3.申诉处理方案：10月19日收到贵部转办，经核查，客户号码18671720820因鹰眼诈骗模型编码ZB0001-0023于2023-10-18 16:23:40局方停机， 2023-10-19 14:59:24 已协助开机，客户认可。&amp;#10;4.核查存在的问题分析：无&amp;#10;5.申诉回复情况： 2023-10-19 15:06:27联系客户，客户满意。</t>
  </si>
  <si>
    <t>TS202310231144231478</t>
  </si>
  <si>
    <t>焦雄</t>
  </si>
  <si>
    <t>2023-10-25 17:11:39</t>
  </si>
  <si>
    <t>案件编号：&amp;#10;受理日期：2023-10-2311:33:28&amp;#10;处理日期：2023-10-2311:42:14&amp;#10;认定员：&amp;#10;申诉来源：wechat&amp;#10;用户地址：无&amp;#10;老号申请修改：联通8元月租的全国流量王套餐。如果以下架或者老用户无法办理那就只能去工信部投诉了被客服各种拖延拒绝不给办理，工信部明文规定改套餐不分新用户和老用户均可修改，既然有这个套餐凭什么不让老用户修改？不给办理只能天天去工信部投诉你们了</t>
  </si>
  <si>
    <t>1. 用户基本信息：客户号码：18671739197、机主姓名：焦雄、入网时间：2017-02-14 13:17:19、入网地点：城区伍家区杨岔路鼎盛合作厅、当前使用套餐：米粉王卡、套餐类型：全国套餐&amp;#10;2.前期处理情况：客户实际反映18671739197套餐变更的问题。客户前期未向10010反馈，直接越级申诉。 &amp;#10;3.申诉处理方案：10月19日收到贵部转办，经核查，客户表示18671739197要求转资8元流量王，挽留无效，于2023-10-23 14:36:13已协助客户办理转资，客户认可。&amp;#10;4.核查存在的问题分析：无&amp;#10;5.申诉回复情况： 2023-10-23 14:34:17联系客户，客户满意。</t>
  </si>
  <si>
    <t>BL202310231659321823</t>
  </si>
  <si>
    <t>邓启明</t>
  </si>
  <si>
    <t>2023-10-24 10:24:23</t>
  </si>
  <si>
    <t>&gt;业务号码&gt;18671702765；&gt;号码归属地&gt;宜昌；&gt;产品名称&gt;腾讯视频10G流量加月会员合约包；&gt;产品代码&gt;80006698；&gt;产品编码&gt;8000669800；&gt;订购时间&gt;2023-09-1314:30:59；&gt;核查情况&gt;平台故障；&gt;不规范定制分类&gt;平台故障，无法判责；&gt;退费金额&gt;25元；&gt;退费时间&gt;2023-10-24；&gt;投诉内容&gt;&amp;#10;赔付类型：:增值业务争议&amp;#10;CBSS账单扣费名称：:增值业务费_增值业务-腾讯视频10G流量加月会员合约包&amp;#10;办理渠道:无&amp;#10;赔付月份：:2023年10月&amp;#10;返还倍率:单倍&amp;#10;赔付金额：:25&amp;#10;是否已经取消业务:是&amp;#10;是否承诺退费：:是&amp;#10;用户是否需要回复：:否&amp;#10;用户要求：:退费</t>
  </si>
  <si>
    <t>BL202310251836070774</t>
  </si>
  <si>
    <t>苏应兰</t>
  </si>
  <si>
    <t>2023-10-26 14:50:40</t>
  </si>
  <si>
    <t>&gt;业务号码&gt;18671742379；&gt;号码归属地&gt;宜昌；&gt;产品名称&gt;云加速5G畅玩加油包(湖北)，AI留声机共享包钻石版25元-沃阅读；&gt;产品代码&gt;91295249，66002655；&gt;产品编码&gt;无，6600265500；&gt;订购时间&gt;2023-10-2513:07:06，2023-09-0219:40:46；&gt;核查情况&gt;平台故障；&gt;不规范定制分类&gt;平台故障，无法判责；&gt;退费金额&gt;20元，50元；&gt;退费时间&gt;2023/10/26；&gt;投诉内容&gt;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湖北)增值业务-AI留声机共享包钻石版25元-沃阅读_增值业务-AI留声机共享包钻石版25元-沃阅读&amp;#10;办理渠道:	湖北杭州翔羽线上业务代理&amp;#10;赔付月份：:2023年10月、2023年9月&amp;#10;返还倍率:单倍&amp;#10;赔付金额：:70&amp;#10;是否已经取消业务:是&amp;#10;是否承诺退费：:是&amp;#10;用户是否需要回复：:否&amp;#10;用户要求：:退费</t>
  </si>
  <si>
    <t>BL202310231202270767</t>
  </si>
  <si>
    <t>李嫣</t>
  </si>
  <si>
    <t>2023-10-24 09:16:50</t>
  </si>
  <si>
    <t>&gt;业务号码&gt;18671791261；&gt;号码归属地&gt;宜昌；&gt;产品名称&gt;视频彩铃心悦会员包月15元-3；&gt;产品代码&gt;49007442；&gt;产品编码&gt;4900744200；&gt;订购时间&gt;2023-10-2221:46:03；&gt;核查情况&gt;平台故障；&gt;不规范定制分类&gt;平台故障，无法判责；&gt;退费金额&gt;15元；&gt;退费时间&gt;2023-10-23；&gt;投诉内容&gt;&amp;#10;&amp;#10;高级模板内容：&amp;#10;赔付类型：:增值业务争议&amp;#10;CBSS账单扣费名称：:视频彩铃心悦会员包月15元-3&amp;#10;办理渠道:SP&amp;#10;赔付月份：:2023年10月&amp;#10;返还倍率:单倍&amp;#10;赔付金额：:15&amp;#10;是否已经取消业务:是&amp;#10;是否承诺退费：:是&amp;#10;用户是否需要回复：:否&amp;#10;用户要求：:要去退费</t>
  </si>
  <si>
    <t>BL202310261125560243</t>
  </si>
  <si>
    <t>2023-10-26 15:43:27</t>
  </si>
  <si>
    <t>&gt;业务号码&gt;18671795369；&gt;号码归属地&gt;宜昌；&gt;产品名称&gt;联通PLUS黄金会员月卡12个月轻合约优惠19元/月（促销-首月2.9元）（立即生效），优酷视频4GB流量加会员轻合约包，沃悦读同步学钻石会员20元包，职场菁英畅阅5G加油包（湖北）；&gt;产品代码&gt;无，无，66001174，无；&gt;产品编码&gt;91284895，91283446，6600117400，91295263；&gt;订购时间&gt;2023-08-2314:54:45，2023-10-1407:48:59，2023-09-2802:35:20，2023-08-1902:33:28；&gt;核查情况&gt;平台故障；&gt;不规范定制分类&gt;平台故障，无法判责；&gt;退费金额&gt;60元；&gt;退费时间&gt;2023-10-26；&gt;投诉内容&gt;&amp;#10;高级模板内容：&amp;#10;赔付类型：:增值业务争议&amp;#10;CBSS账单扣费名称：:.联通PLUS黄金会员月卡12个月轻合约优惠19元/月（促销-首月2.9元）（立即生效）优酷视频4GB流量加会员轻合约包.沃悦读同步学钻石会员20元包.职场菁英畅阅5G加油包（湖北）.&amp;#10;办理渠道:CAP-068&amp;#10;赔付月份：:2023年10月&amp;#10;返还倍率:单倍&amp;#10;赔付金额：:60&amp;#10;是否已经取消业务:是&amp;#10;是否承诺退费：:是&amp;#10;用户是否需要回复：:否&amp;#10;用户要求：:退费到13197312234账户上</t>
  </si>
  <si>
    <t>TS202310192222231692</t>
  </si>
  <si>
    <t>2023-10-25 17:11:36</t>
  </si>
  <si>
    <t>案件编号：&amp;#10;受理日期：2023-10-1922:13:21&amp;#10;处理日期：2023-10-1922:21:04&amp;#10;认定员：&amp;#10;申诉来源：wechat&amp;#10;用户地址：无&amp;#10;老号申请修改：联通8元月租的全国流量王套餐。如果以下架或者老用户无法办理那就只能去工信部投诉了</t>
  </si>
  <si>
    <t>ZX202310250958110778</t>
  </si>
  <si>
    <t>王瑜娟</t>
  </si>
  <si>
    <t>2023-10-26 10:56:34</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</si>
  <si>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用户表示在外地，网上办的卡，自己异地&amp;#13;&amp;#10;用户状态为:局方停机&amp;#13;&amp;#10;停机原因:鹰眼图数据库社区发现模型停机：首次关停可携带本人有效证件、本机号卡到归属地自营厅核验签署承诺书复机一次&amp;#13;&amp;#10;前台是否按流程解释:是&amp;#13;&amp;#10;用户要求:我方复机&amp;#13;&amp;#10;第二联系电话:15931451445&amp;#13;</t>
  </si>
  <si>
    <t>号码关停：鹰眼图数据库社区发现模型停机AA。用户反映局方停机问题，经核实，根据相关要求进行关停处理，已请其回传三张照片：风险告知书+身份证正、反面+SIM卡背面照+签字、手持身份证正面+风险告知书照片至13032700872宜昌联通微信号，审核通过后为用户办理开机，用户表示知晓。</t>
  </si>
  <si>
    <t>GZ202310231623490669</t>
  </si>
  <si>
    <t>071701013748</t>
  </si>
  <si>
    <t>闫荣枝</t>
  </si>
  <si>
    <t>2023-10-24 10:26:23</t>
  </si>
  <si>
    <t>GZ202310231622470660</t>
  </si>
  <si>
    <t>071701008457</t>
  </si>
  <si>
    <t>曾双林</t>
  </si>
  <si>
    <t>2023-10-24 08:57:29</t>
  </si>
  <si>
    <t>ZX202310231218171121</t>
  </si>
  <si>
    <t>2023-10-24 17:23:28</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</si>
  <si>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用户不在归属地，要求在线协助复通&amp;#13;&amp;#10;用户状态为:局方停机&amp;#13;&amp;#10;停机原因:鹰眼诈骗模型编码ZB0001-0023：首次关停可携带本人有效证件到号码归属地自营厅核验签署法律风险告知书复机一次。&amp;#13;&amp;#10;前台是否按流程解释:是&amp;#13;&amp;#10;用户要求:用户要求下午一点之前来电&amp;#13;&amp;#10;第二联系电话:13580702856&amp;#13;</t>
  </si>
  <si>
    <t>号码关停：鹰眼诈骗模型编码ZB0001-0023AA。用户反映号码关停问题，客户可回传以下资料：身份证正、反面照，SIM卡及开机承诺函至13032700872微信号，审核通过后办理开机。如该号码再次被举报则永久关停，客户知晓。联系用户无法接听，如有疑问可在工作时间（08:30-12:00；14:00-17:30）联系07176921001、13032700872宜昌客服。如用户咨询，请前台10010话务中心代为解释，谢谢</t>
  </si>
  <si>
    <t>TS202310202257240704</t>
  </si>
  <si>
    <t>刘程</t>
  </si>
  <si>
    <t>2023-10-23 09:55:58</t>
  </si>
  <si>
    <t>案件编号：&amp;#10;受理日期：2023-10-2022:41:36&amp;#10;处理日期：2023-10-2022:56:02&amp;#10;认定员：&amp;#10;申诉来源：wechat&amp;#10;用户地址：无&amp;#10;老号申请修改：联通8元月租的全国流量王套餐。如果以下架或者老用户无法办理那就只能去工信部投诉了</t>
  </si>
  <si>
    <t>1. 用户基本信息：客户号码：18671744468、机主姓名：刘程、入网时间：2018-04-27 12:31:22、入网地点：湖北省宜昌市OMO、当前使用套餐：阿里小宝卡、套餐类型：全国套餐 2.前期处理情况：客户反映套餐变更的问题。客户前期未向10010反馈，直接越级申诉。 3.申诉处理方案：10月22日收到贵部转办，经核查，客户要求转资8元流量王套餐，核实因断卡2.0-湖北30天及以上睡眠卡风险用户打标无法直接转资，多次联系客户未接听，已短信告知客户联通APP操作二次实人认证，后台审核通过后我部操作转资。 4.核查存在的问题分析：无 5.申诉回复情况： 2023-10-22 15:22:27联系客户，未接通。</t>
  </si>
  <si>
    <t>ZX202310241456350702</t>
  </si>
  <si>
    <t>谭佳威</t>
  </si>
  <si>
    <t>2023-10-25 12:35:56</t>
  </si>
  <si>
    <t>[该用户有申诉倾向，请注意受理态度，查询近三天工单记录，积极解决用户问题。]&amp;#13;&amp;#10;高级模板内容：&amp;#13;&amp;#10;投诉问题描述:用户再次来电称已经移交资料给我们要求我方尽快开机请加急处理谢谢详见：ZX202310231826191469&amp;#13;&amp;#10;用户状态为:局方停机&amp;#13;&amp;#10;停机原因:鹰眼诈骗模型编码ZB0056-0001：首次关停可携带本人有效证件到号码归属地自营厅核验签署法律风险告知书复机一次。&amp;#13;&amp;#10;前台是否按流程解释:是&amp;#13;&amp;#10;用户要求:加急解封&amp;#13;&amp;#10;第二联系电话:15215891651&amp;#13;</t>
  </si>
  <si>
    <t>号码关停：鹰眼诈骗模型编码ZB0056-0001AA。现已复机，用户满意</t>
  </si>
  <si>
    <t>GZ202310231613070590</t>
  </si>
  <si>
    <t>071703915002</t>
  </si>
  <si>
    <t>金涛</t>
  </si>
  <si>
    <t>2023-10-24 08:55:43</t>
  </si>
  <si>
    <t>GZ202310231612450587</t>
  </si>
  <si>
    <t>071701069183</t>
  </si>
  <si>
    <t>姜先明</t>
  </si>
  <si>
    <t>2023-10-24 08:57:10</t>
  </si>
  <si>
    <t>TS202310231557252061</t>
  </si>
  <si>
    <t>2023-10-26 09:04:20</t>
  </si>
  <si>
    <t>案件编号：&amp;#10;受理日期：2023-10-2315:46:03&amp;#10;处理日期：2023-10-2315:56:12&amp;#10;认定员：&amp;#10;申诉来源：wechat&amp;#10;用户地址：无&amp;#10;本人在武汉，10月23手机突然没信号了，打了客服电话，客服的回复是自己本人今日注销了18671767892此电话号码，其它信息客服查询不到。由于此号码伴随我多年，用此号码实名认证绑定了很多重要信息，现在突然间给我注销了导致我很大的损失和不便，麻烦给个说法，谢谢！</t>
  </si>
  <si>
    <t>1. 用户基本信息：客户号码：18671767892、机主姓名：曾凤艳、入网时间：2022-02-13 10:06:00、入网地点：宜昌市长阳县集团3G开户服务点、当前使用套餐：顺丰巴枪卡31元套餐（湖北宜昌）、套餐类型：全国套餐&amp;#10;2.前期处理情况：客户实际反映18671767892无故销户的问题。客户前期未向10010反馈，直接越级申诉。 &amp;#10;3.申诉处理方案：10月23日收到贵部转办，经核查，2023-10-23 10:44:42由宜昌市长阳县集团3G开户服务点立即拆机，核实为邮政离职员工对方单位授权办理，现已复装，考虑影响客户实际使用，赠送100元话费已到账，客户认可。&amp;#10;4.核查存在的问题分析：无&amp;#10;5.申诉回复情况： 2023-10-23 14:34:17联系客户，客户满意。</t>
  </si>
  <si>
    <t>TS202310191557260790</t>
  </si>
  <si>
    <t>陆志平</t>
  </si>
  <si>
    <t>2023-10-26 10:12:27</t>
  </si>
  <si>
    <t>案件编号：&amp;#10;受理日期：2023-10-1915:41:31&amp;#10;处理日期：2023-10-1915:56:03&amp;#10;认定员：&amp;#10;申诉来源：wechat&amp;#10;用户地址：无&amp;#10;我去营业厅退宽带不给退，带主卡身份证的老人又在养老院不方便去营业厅</t>
  </si>
  <si>
    <t>1. 用户基本信息：客户号码：18672650331、机主姓名：陆志平、入网时间：2021-02-02 10:52:00、入网地点：城区伍家区尚美合作厅、当前使用套餐：5G副卡基本套餐（基础服务）、套餐类型：全国套餐&amp;#10;2.前期处理情况：客户反映取消业务的问题。前期未向10010反馈，直接越级申诉。&amp;#10;3.申诉处理方案：10月19日收到贵部转办，经核查，客户要求注销宽带071701006052，挽留无效，我部于2023-10-20 10:46:36已协助客户注销，客户认可。&amp;#10;4.核查存在的问题分析：无&amp;#10;5.申诉回复情况：2023-10-20 10:40:26联系客户，客户满意。</t>
  </si>
  <si>
    <t>TS202310251753262203</t>
  </si>
  <si>
    <t>王芸姣</t>
  </si>
  <si>
    <t>2023-10-26 15:55:40</t>
  </si>
  <si>
    <t>案件编号：&amp;#10;受理日期：2023-10-2517:36:41&amp;#10;处理日期：2023-10-2517:52:34&amp;#10;认定员：&amp;#10;申诉来源：wechat&amp;#10;用户地址：无&amp;#10;我没有开通宽带业务，却给我增加了宽带业务，每个月扣19元，从2021年就开始扣钱，这个宽带显示的是湖北宜昌葛洲坝区的，并不是我家的，我也没开通过这个宽带业务，我的诉求是给我取消宽带业务，并且赔偿我从2021年到现在扣的每个月19元宽带费</t>
  </si>
  <si>
    <t>1. 用户基本信息：客户号码：18674274635、机主姓名：王芸姣、入网时间：2019-01-25 17:59:17、入网地点：湖北省宜昌市OMO、当前使用套餐：腾讯大王卡、套餐类型：全国套餐&amp;#10;2.前期处理情况：客户反映电话营销的问题。前期10月25日向10010反馈，核查处理中，同步越级申诉。&amp;#10;3.申诉处理方案：10月25日收到贵部转办，经核查，客户宽带071701023356，2021-09-18 11:53:31拓见科技(深圳)有限公司武汉分公司(宜昌)电话营销方式推荐办理，2023-10-26 11:47:42已协助取消，21年9月-23年10月宽带费用合计270.55元已登记次月7日前退费，赠费无法打印发票，客户认可。&amp;#10;4.核查存在的问题分析：无&amp;#10;5.申诉回复情况：2023-10-26 11:24:00联系客户，客户满意。</t>
  </si>
  <si>
    <t>BL202310260951441162</t>
  </si>
  <si>
    <t>2023-10-26 16:31:03</t>
  </si>
  <si>
    <t>&gt;业务号码&gt;18672096245；&gt;号码归属地&gt;宜昌；&gt;产品名称&gt;视频彩铃心悦会员包月15元-3；&gt;产品代码&gt;49007442；&gt;产品编码&gt;4900744200；&gt;订购时间&gt;2023-10-2606:07:09；&gt;核查情况&gt;平台故障；&gt;不规范定制分类&gt;平台故障，无法判责；&gt;退费金额&gt;15元；&gt;退费时间&gt;2023/10/26；&gt;投诉内容&gt;&amp;#10;[65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视频彩铃心悦会员包月15元-&amp;#10;办理渠道:&amp;#10;赔付月份：:2023年10月&amp;#10;返还倍率:单倍&amp;#10;赔付金额：:15&amp;#10;是否已经取消业务:是&amp;#10;是否承诺退费：:是&amp;#10;用户是否需要回复：:否&amp;#10;用户要求：:退费谢谢</t>
  </si>
  <si>
    <t>GZ202310231602430514</t>
  </si>
  <si>
    <t>071701003491</t>
  </si>
  <si>
    <t>贾国萍</t>
  </si>
  <si>
    <t>2023-10-24 08:56:44</t>
  </si>
  <si>
    <t>GZ202310231556260466</t>
  </si>
  <si>
    <t>071701001867</t>
  </si>
  <si>
    <t>张鑫刚</t>
  </si>
  <si>
    <t>2023-10-24 08:49:51</t>
  </si>
  <si>
    <t>TS202310220901230830</t>
  </si>
  <si>
    <t>2023-10-23 10:25:50</t>
  </si>
  <si>
    <t>案件编号：&amp;#10;受理日期：2023-10-2208:50:59&amp;#10;处理日期：2023-10-2209:00:00&amp;#10;认定员：&amp;#10;申诉来源：wechat&amp;#10;用户地址：无&amp;#10;我要求为我办理8元全国流量王套餐，他们要我去开卡地去办理。不给我办</t>
  </si>
  <si>
    <t>1. 用户基本信息：客户号码：18695060872、机主姓名：王平、入网时间：2015-02-28 14:53:55、入网地点：五峰采花时代营业厅(自建他营)、当前使用套餐：腾讯大王卡、套餐类型：全国套餐 2.前期处理情况：客户反映套餐变更的问题。客户前期未向10010反馈，直接越级申诉。 3.申诉处理方案：10月22日收到贵部转办，经核查，客户要求转资8元流量王套餐，省中心于2023-10-22 16:18:06已为客户办理次月生效，联系客户解释回复，客户认可。 4.核查存在的问题分析：无 5.申诉回复情况：2023-10-22 16:17:14联系客户，满意。</t>
  </si>
  <si>
    <t>GZ202310231553230440</t>
  </si>
  <si>
    <t>071700303605</t>
  </si>
  <si>
    <t>2023-10-24 11:24:45</t>
  </si>
  <si>
    <t>#2022重保客户##2022重保客户#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夷陵区东城城乡统筹发展试验区梅子垭村东城汽车市场3栋周边</t>
  </si>
  <si>
    <t>BL202310251216440728</t>
  </si>
  <si>
    <t>谭一成</t>
  </si>
  <si>
    <t>2023-10-25 17:02:47</t>
  </si>
  <si>
    <t>&gt;业务号码&gt;18672655367；&gt;号码归属地&gt;宜昌；&gt;产品名称&gt;视频彩铃心悦会员包月15元-3；&gt;产品代码&gt;49007442；&gt;产品编码&gt;4900744200；&gt;订购时间&gt;2023-10-2511:11:16；&gt;核查情况&gt;平台故障；&gt;不规范定制分类&gt;平台故障，无法判责；&gt;退费金额&gt;15元；&gt;退费时间&gt;2023-10-25；&gt;投诉内容&gt;&amp;#10;高级模板内容：&amp;#10;赔付类型：:增值业务争议&amp;#10;CBSS账单扣费名称：:-视频彩铃心悦会员包月15元-3_&amp;#10;办理渠道:/&amp;#10;赔付月份：:2023年10月&amp;#10;返还倍率:单倍&amp;#10;赔付金额：:15&amp;#10;是否已经取消业务:是&amp;#10;是否承诺退费：:是&amp;#10;用户是否需要回复：:否&amp;#10;用户要求：:用户要求尽快处理，谢谢</t>
  </si>
  <si>
    <t>BL202310251412412047</t>
  </si>
  <si>
    <t>李菲</t>
  </si>
  <si>
    <t>2023-10-25 17:24:21</t>
  </si>
  <si>
    <r>
      <t/>
    </r>
    <r>
      <rPr>
        <sz val="11"/>
        <color theme="1"/>
        <rFont val="宋体"/>
        <family val="2"/>
      </rPr>
      <t>&gt;业务号码&gt;18674209299；&gt;号码归属地&gt;宜昌；&gt;产品名称&gt;云加速5G畅玩加油包(湖北)；&gt;产品代码&gt;无；&gt;产品编码&gt;91295249；&gt;订购时间&gt;2023-08-2321:11:10；&gt;核查情况&gt;平台故障；&gt;不规范定制分类&gt;平台故障，无法判责；&gt;退费金额&gt;60元；&gt;退费时间&gt;2023年10月25日；&gt;投诉内容&gt;&amp;#10;&amp;#10;高级模板内容：&amp;#10;赔付类型：:增值业务争议&amp;#10;CBSS账单扣费名称：:</t>
    </r>
    <r>
      <rPr>
        <sz val="11"/>
        <color theme="1"/>
        <rFont val="Arial"/>
        <family val="2"/>
      </rPr>
      <t xml:space="preserve">	</t>
    </r>
    <r>
      <rPr>
        <sz val="11"/>
        <color theme="1"/>
        <rFont val="宋体"/>
        <family val="2"/>
      </rPr>
      <t>20元5GB云加速5G畅玩加油包(湖北)&amp;#10;办理渠道:无&amp;#10;赔付月份：:2023年10月、2023年8月、2023年9月&amp;#10;返还倍率:单倍&amp;#10;赔付金额：:60&amp;#10;是否已经取消业务:是&amp;#10;是否承诺退费：:是&amp;#10;用户是否需要回复：:否&amp;#10;用户要求：:立即处理</t>
    </r>
  </si>
  <si>
    <t>TS202310171236260308</t>
  </si>
  <si>
    <t>梁明</t>
  </si>
  <si>
    <t>2023-10-25 09:09:47</t>
  </si>
  <si>
    <t>案件编号：&amp;#10;受理日期：2023-10-1712:25:27&amp;#10;处理日期：2023-10-1712:35:07&amp;#10;认定员：&amp;#10;申诉来源：wechat&amp;#10;用户地址：无&amp;#10;投诉中国移动宜昌客服，昨日已把充值话费截图发给移动app客服，昨天下午220已发，发了好几次。客服不处理，不停打骚扰电话。要求客服退回100元话费。有缴费截图为证。中国移动宜昌部就一个在核实中，拖延时间不处理。</t>
  </si>
  <si>
    <t>1. 用户基本信息：客户号码：18871768624、机主姓名：梁明、入网时间：不详、入网地点：不详、当前使用套餐：不详、套餐类型：不详&amp;#10;2.前期处理情况：客户反映话费误充的问题。客户前期未向10010反馈，直接越级申诉。 &amp;#10;3.申诉处理方案：10月18日收到贵部转办，经核查，客户反映移动号码话费误充的问题，非我司业务，建议联系对方，客户认可。&amp;#10;4.核查存在的问题分析：无&amp;#10;5.申诉回复情况： 2023-10-17  16:35:12联系客户，客户满意。</t>
  </si>
  <si>
    <t>TS202310191357230588</t>
  </si>
  <si>
    <t>赵宝森</t>
  </si>
  <si>
    <t>2023-10-26 09:43:39</t>
  </si>
  <si>
    <t>案件编号：&amp;#10;受理日期：2023-10-1913:46:12&amp;#10;处理日期：2023-10-1913:56:06&amp;#10;认定员：&amp;#10;申诉来源：wechat&amp;#10;用户地址：无&amp;#10;去营业厅说我下面有一条宽带，我自己都没有用过这个宽带，营业厅说退不了</t>
  </si>
  <si>
    <t>1. 用户基本信息：客户号码：18986823968、机主姓名：赵宝森、入网时间：2022-04-22 18:02:16、入网地点：城区西陵区广联专营店、当前使用套餐：畅爽冰激凌5G套餐99元（基础版）、套餐类型：全国套餐&amp;#10;2.前期处理情况：客户反映取消业务的问题。前期未向10010反馈，直接越级申诉。&amp;#10;3.申诉处理方案：10月19日收到贵部转办，经核查，客户要求注销宽带071703912221，挽留无效，我部于2023-10-19 14:12:46已协助客户注销，客户认可。&amp;#10;4.核查存在的问题分析：无&amp;#10;5.申诉回复情况：2023-10-19 14:03:40联系客户，客户满意。</t>
  </si>
  <si>
    <t>TS202310211641050390</t>
  </si>
  <si>
    <t>余森</t>
  </si>
  <si>
    <t>2023-10-24 16:23:07</t>
  </si>
  <si>
    <t>主办单位：湖北&amp;#10;客户类别：普通客户&amp;#10;10010是否打通：否&amp;#10;是否二次致电10015：是&amp;#10;是否联系：否&amp;#10;升级倾向：&amp;#10;号码归属省：湖北&amp;#10;SVIP等级：&amp;#10;1.问题类型:;&amp;#10;2.投诉类型:手机信号问题;&amp;#10;3.营业厅地址:;&amp;#10;4.位置信息:三峡旅游职业技术学院;&amp;#10;5.位置发生地:湖北省宜昌市夷陵区;&amp;#10;6.投诉内容:手机网络类型:5G；&amp;#10;网络情况:无法上网；&amp;#10;接打电话情况:掉话/单通/无法通话；&amp;#10;APP应用程序是否正常使用:部分不正常；&amp;#10;影响范围:特定地点；&amp;#10;其他用户能否正常使用:能正常使用；&amp;#10;影响时段:下午两点左右到现在；&amp;#10;投诉内容:网超级超级卡，几乎不能用；</t>
  </si>
  <si>
    <t>①客户投诉产生的原因：客户反映信号问题。								&amp;#10;②客户投诉问题核查情况及解决方案：收到贵部转办后，我司立即组织调查。经核实，客户投诉点信号覆盖正常，已刷新上网功能，建议用户观察使用，后期有问题与测试人员联系，	客户表示知晓。						&amp;#10;③客户问题满意度：客户表示知晓。								&amp;#10;④回单人:宜昌客服王晓玉；联系电话：07176921001。</t>
  </si>
  <si>
    <t>TS202310230946190710</t>
  </si>
  <si>
    <t>2023-10-23 14:44:50</t>
  </si>
  <si>
    <t>&amp;#13;&amp;#10;高级模板内容：&amp;#13;&amp;#10;投诉问题描述:用户来电反映从今年2月开始宽带为什么有一笔30元的账单，为什么要显示30元的账单，2月份之前都没显示&amp;#13;&amp;#10;争议月份:2023年2月&amp;#13;&amp;#10;争议金额:0&amp;#13;&amp;#10;用户要求:尽快核实处理回电，谢谢&amp;#13;</t>
  </si>
  <si>
    <t>Q22：枝江城区董市自营厅，宽带提速包AA，此为免费业务，现已解释，用户未付费，已建议用户保留使用，用户知晓，满意</t>
  </si>
  <si>
    <t>ZX202310231826191469</t>
  </si>
  <si>
    <t>2023-10-24 12:12:57</t>
  </si>
  <si>
    <t>[该用户有申诉倾向，请注意受理态度，查询近三天工单记录，积极解决用户问题。]: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无法回到归属地办理复机&amp;#13;&amp;#10;用户状态为:局方停机&amp;#13;&amp;#10;停机原因:鹰眼诈骗模型编码ZB0056-0001：首次关停可携带本人有效证件到号码归属地自营厅核验签署法律风险告知书复机一次。&amp;#13;&amp;#10;前台是否按流程解释:是&amp;#13;&amp;#10;用户要求:办理线上复机&amp;#13;&amp;#10;第二联系电话:15215891651&amp;#13;</t>
  </si>
  <si>
    <t>号码关停：鹰眼诈骗模型编码ZB0056-0001AA。已请客户回传以下资料：身份证正、反面照，手持证件正面照及开机承诺函至13032700872微信号，审核通过后办理开机。如该号码再次被举报则永久关停，客户知晓。</t>
  </si>
  <si>
    <t>TS202310231927571419</t>
  </si>
  <si>
    <t>鲜于文财</t>
  </si>
  <si>
    <t>2023-10-25 13:37:11</t>
  </si>
  <si>
    <t>13197332171命中精准预判服务场景:[65岁以上老人]&amp;#13;&amp;#10;用户来电表示未知情办理了宽带，表示家里老人手机用的少，每月低消59导致增加消费，用户要求投诉，要求尽快把宽带取消，同时要求赔偿低消导致多扣的所有费用，要求尽快处理回复</t>
  </si>
  <si>
    <t>Q23:枝江城区董市自营厅，低消送宽带AA，虚拟宽带，挽留失败，客服部已取消，次月出账后核算4-10月低消补收费用，次月8日前退费到账，此费用无法抵扣往月欠费及打印发票，满意</t>
  </si>
  <si>
    <t>BL202310241939190059</t>
  </si>
  <si>
    <t>王明峰</t>
  </si>
  <si>
    <t>2023-10-25 14:43:35</t>
  </si>
  <si>
    <t>&gt;业务号码&gt;18674271353；&gt;号码归属地&gt;宜昌；&gt;产品名称&gt;云加速5G畅玩加油包(湖北)；&gt;产品代码&gt;无；&gt;产品编码&gt;无；&gt;订购时间&gt;2023-09-1607:05:46；&gt;核查情况&gt;平台故障；&gt;不规范定制分类&gt;平台故障，无法判责；&gt;退费金额&gt;40元；&gt;退费时间&gt;2023-10-25；&gt;投诉内容&gt;&amp;#10;高级模板内容：&amp;#10;赔付类型：:增值业务争议&amp;#10;CBSS账单扣费名称：:云加速5G畅玩加油包&amp;#10;办理渠道:无&amp;#10;赔付月份：:2023年9月、2023年10月&amp;#10;返还倍率:单倍&amp;#10;赔付金额：:40&amp;#10;是否已经取消业务:是&amp;#10;是否承诺退费：:是&amp;#10;用户是否需要回复：:否&amp;#10;用户要求：:用户要求退费</t>
  </si>
  <si>
    <t>TS202310231430232352</t>
  </si>
  <si>
    <t>2023-10-23 15:30:49</t>
  </si>
  <si>
    <t>判断省分:其他省分&amp;#13;&amp;#10;:增值业务争议&amp;#13;&amp;#10;判断省分:湖北&amp;#13;&amp;#10;:移网&amp;#13;&amp;#10;:不在补救范围内&amp;#13;&amp;#10;:不认可&amp;#13;&amp;#10;:&amp;#13;&amp;#10;&amp;#13;&amp;#10;高级模板内容：&amp;#13;&amp;#10;投诉问题描述:用户来电对视频彩铃心悦会员包月15元不认可。&amp;#13;&amp;#10;争议业务名称:视频彩铃心悦会员包月15元-3&amp;#13;&amp;#10;受理渠道:无&amp;#13;&amp;#10;争议月份:2023年10月&amp;#13;&amp;#10;争议费用:15&amp;#13;&amp;#10;一线客服在系统里:已取消&amp;#13;&amp;#10;是否承诺退费:否&amp;#13;&amp;#10;用户要求:退费。&amp;#13;</t>
  </si>
  <si>
    <t>SP/增值业务：视频彩铃心悦会员包月15元。客户反映被动开通增值业务问题，经核实，客户订购产品名称为视频彩铃心悦会员包月15元，产品代码为90115，有二次确认过程，不存在订购违规现象。考虑客户使用感知，网站方已取消屏蔽并3个工作日内退费到账，回访满意</t>
  </si>
  <si>
    <t>TS202310232142490499</t>
  </si>
  <si>
    <t>马楠</t>
  </si>
  <si>
    <t>2023-10-24 17:16:34</t>
  </si>
  <si>
    <t>:1、受理流水号：;2、受理号码：15558888166;3、主叫号码：15558888166;4、被叫号码：;5、客户姓名：马楠;6、客户级别：五星忠诚用户;7、用户归属地：宜昌市;8、受理员工工号：hubXN2210001;9、手机厂商：;10、投诉渠道：10010客服热线;11、投诉打点范围：0.2千米;12、投诉地址：宜昌市-西陵区:云林花园3期【黄河路口云林花园】具体门牌号用户不知道;13、网格ID：191112;14、网格名称：YC_A_湖北省宜昌市西陵区云海路-学海路交叉口附近网格_191112;15、经度：111.302834;16、纬度：30.728572;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3天至一周;21、语音通话或数据上网：数据;22、室内或室外：室内外;23、手机信号强弱：一至两格不稳定;24、用户周边使用情况：不清楚;25、主工单流水号：hub169806837611164622;26、语音业务类型：;27、数据业务类型：上网速度慢;28、用户是否接受解释：否;29、公告类型：网络信息;30、基站ID：;31、基站名称：;32、其它地方是否正常使用：否;33、之前是否可以正常使用：否;用户来电反映在（详细地址：宜昌市-西陵区:云林花园3期【黄河路口云林花园】具体门牌号用户不知道）从（时间：**）开始上网慢（服务状态：***），周围用户（可以/不能/不清楚）正常使用，用户（已开关机/换机换卡/不配合）测试，手机显示（***），用户要求尽快核实处理，联系电话（15558888166）。</t>
  </si>
  <si>
    <t>初步判断投诉点为弱覆盖区域，用户拒绝现场测试，烦请客服协助处理，处理人 陈益满 联系电话 18671733750</t>
  </si>
  <si>
    <t>TS202310231046012445</t>
  </si>
  <si>
    <t>2023-10-24 09:39:28</t>
  </si>
  <si>
    <t>&amp;#13;&amp;#10;高级模板内容：&amp;#13;&amp;#10;投诉问题描述:详见TS202310160930501377您反映的问题，电话营销-被动办理：湖北精英盛华信息科技有限公司家庭群组化副卡10G省内流量业务。经核实，23年5月通过电话营销方式推荐您办理，现您表示无需使用，业务已取消，客服部已操作副卡月功能费-0元，您办理畅爽冰激凌5G套餐159元套餐，套餐内包含700分钟国内语音拨打分钟数，40GB国内流量，参加预存话费享折扣优惠档位五（立即生效24个月）-湖北政企专属活动，已联系您解释说明，您表示知晓。用户10月23日再次来电，按照处理结果告知，用户不认可，称没人回复，要求三倍赔偿，请处理，谢谢&amp;#13;&amp;#10;争议月份:2023年10月&amp;#13;&amp;#10;争议金额:0&amp;#13;&amp;#10;用户要求:要求三倍赔偿，请处理，谢谢&amp;#13;</t>
  </si>
  <si>
    <t>电话营销-被动办理：湖北精英盛华信息科技有限公司 家庭群组化副卡10G省内流量业务。经核实，23年5月通过电话营销方式推荐您办理，现您表示无需使用，业务已取消，客服部已操作 副卡月功能费-0元 ，考虑用户使用感知，已与用户协商一致减免6-10月3倍副卡费用150元，24小时内赠费到账，不可打印发票，满意</t>
  </si>
  <si>
    <t>GZ202310231241141659</t>
  </si>
  <si>
    <t>071700675905</t>
  </si>
  <si>
    <t>金兴付</t>
  </si>
  <si>
    <t>2023-10-24 11:23:46</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</si>
  <si>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秭归县茅坪镇橘颂社区迎和路政府小区长宁大道10号2栋2单元6层602</t>
  </si>
  <si>
    <t>TS202310231518211068</t>
  </si>
  <si>
    <t>何琳</t>
  </si>
  <si>
    <t>2023-10-23 15:58:26</t>
  </si>
  <si>
    <t>用户反馈：:各渠道人员服务、态度问题&amp;#13;&amp;#10;告知联通对服务质量的重视，再次解释安抚并致歉:不认可仍要投诉&amp;#13;&amp;#10;用户要投诉的人员：:营业厅人员&amp;#13;&amp;#10;:&amp;#13;&amp;#10;&amp;#13;&amp;#10;高级模板内容：&amp;#13;&amp;#10;投诉问题描述:用户电话微信多次联系营业厅人员都不予理睬，要求投诉&amp;#13;&amp;#10;渠道名称:湖北省枝江市联通新时空&amp;#13;&amp;#10;渠道地址:无&amp;#13;&amp;#10;人员工号:无&amp;#13;&amp;#10;用户要求:湖北省枝江市联通新时空07174911448联系三次都接起就挂断，用户微信语音联系业务人员也不与理睬，用户非常生气要求投诉&amp;#13;</t>
  </si>
  <si>
    <t>电话营销-解释宣传：湖北省枝江市联通新时空，套餐折扣AA。客户反馈营业厅解释宣传的问题，已联系客户致歉，客户表示理解，我部已协助转资99元畅爽冰激凌套餐+69元赠费*12个月活动，次月生效，回访满意</t>
  </si>
  <si>
    <t>ZX202310251616161591</t>
  </si>
  <si>
    <t>黄施维</t>
  </si>
  <si>
    <t>2023-10-26 11:17:32</t>
  </si>
  <si>
    <t>:下一步&amp;#10;判断省分:湖北&amp;#10;node_134:&amp;#10;获取入参:&amp;#10;node_180:&amp;#10;判断局方停机状态:&amp;#10;:&amp;#10;node_223::其他原因&amp;#10;判断地市:其他地市&amp;#10;:不认可&amp;#10;:&amp;#10;&amp;#10;高级模板内容：&amp;#10;投诉问题描述:用户来电对手机局方停机不认可，用户在异地，请回电处理，谢谢。有升级倾向，请加急处理，谢谢。&amp;#10;用户状态为:局方停机&amp;#10;停机原因:鹰眼诈骗模型编码ZB0059-0001：首次关停可携带本人有效证件到号码归属地自营厅核验签署法律风险告知书复机一次。&amp;#10;前台是否按流程解释:是&amp;#10;用户要求:复通，核实原因。&amp;#10;第二联系电话:无</t>
  </si>
  <si>
    <t>号码关停：鹰眼诈骗模型编码ZB0059-0001AA。用户反映局方停机问题，经核实，根据相关要求进行关停处理，需请其回传三张照片：风险告知书+身份证正、反面+SIM卡背面照+签字、手持身份证正面+风险告知书照片至13032700872宜昌联通微信号，审核通过后为用户办理开机，用户表示知晓。</t>
  </si>
  <si>
    <t>TS202310252111240456</t>
  </si>
  <si>
    <t>修恩生</t>
  </si>
  <si>
    <t>2023-10-26 10:22:38</t>
  </si>
  <si>
    <t>&amp;#13;&amp;#10;高级模板内容：&amp;#13;&amp;#10;投诉问题描述:不知情被更改了套餐&amp;#13;&amp;#10;业务名称:畅越冰激凌5G套餐89元&amp;#13;&amp;#10;争议月份:2023年4月&amp;#13;&amp;#10;争议金额:0&amp;#13;&amp;#10;办理渠道:湖北精英盛华信息科技有限公司(宜昌)&amp;#13;&amp;#10;前台是否取消:未取消&amp;#13;&amp;#10;是否承诺退费:否&amp;#13;&amp;#10;用户要求:用户称他没有同意更改套餐也不知情就被更改了原套餐要求我方核实清楚谁为他更改的谁同意了并给出处理方案&amp;#13;</t>
  </si>
  <si>
    <t>电话营销-开通争议： 湖北精英盛华信息科技有限公司(宜昌) ，畅越冰激凌5G套餐89元AA。用户反映转资的问题，经核实，为 湖北精英盛华信息科技有限公司(宜昌) 于2023-01-12 14:24:45通过电话营销的方式推荐用户开通，已跟用户解释清楚，现已按用户要求转资畅越冰激凌5G套餐59元，次月生效，满意。</t>
  </si>
  <si>
    <t>TS202310241051492425</t>
  </si>
  <si>
    <t>刘殿军</t>
  </si>
  <si>
    <t>2023-10-25 09:02:17</t>
  </si>
  <si>
    <t>判断省分:其他省分&amp;#13;&amp;#10;:电话营销争议&amp;#13;&amp;#10;:不认可&amp;#13;&amp;#10;判断省分:湖北&amp;#13;&amp;#10;:移网电话营销费用争议（套餐资费/融合宽带/副卡功能费类除外）&amp;#13;&amp;#10;:不认可&amp;#13;&amp;#10;:大于500元&amp;#13;&amp;#10;:&amp;#13;&amp;#10;&amp;#13;&amp;#10;高级模板内容：&amp;#13;&amp;#10;是否10016外呼:不记得&amp;#13;&amp;#10;电话外呼号码:不记得&amp;#13;&amp;#10;渠道名称:上海航动科技有限公司（宜昌）&amp;#13;&amp;#10;反应问题涉及场景:电话营销业务资费争议&amp;#13;&amp;#10;产品名称:家庭群组化副卡10G省内流量流量(不共享不结转)(湖北)-次月生效&amp;#13;&amp;#10;争议月份:2023年10月&amp;#13;&amp;#10;是否承诺退费:否&amp;#13;&amp;#10;承诺退费金额:-1&amp;#13;&amp;#10;是否取消业务（如取消失败，需加上系统报错的提示）:用户要求加上副卡免月租12个月（10元话费12个月）（湖北）-次月生效，一线无法处理，故未取消家庭群组化副卡10G省内流量流量(不共享不结转)(湖北)-次月生效&amp;#13;&amp;#10;是否需要回复:是&amp;#13;&amp;#10;用户要求:要求加上副卡免月租12个月（10元话费12个月）（湖北）-次月生效&amp;#13;&amp;#10;并且取消家庭群组化副卡10G省内流量流量(不共享不结转)(湖北)-次月生效&amp;#13;&amp;#10;&amp;#13;</t>
  </si>
  <si>
    <t>电话营销-开通争议： 上海航动科技有限公司（宜昌）  ，家庭群组化副卡10G省内流量。用户反映副卡扣费问题，经核实， 上海航动科技有限公司（宜昌） 于2023-10-11 14:22:06  通过电话营销方式推荐办理此业务时取消副卡免月租优惠，现已取消家庭群组化副卡10G省内流量流量(不共享不结转)(湖北)-次月生效业务，并办理： 【到期时间2024-09-30 23:59:59】 已续 预存话费享10元/月话费优惠12个月（湖北）（已停售），满意。</t>
  </si>
  <si>
    <t>ZX202310260717321162</t>
  </si>
  <si>
    <t>王洋</t>
  </si>
  <si>
    <t>2023-10-26 16:39:03</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</si>
  <si>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局方停机&amp;#13;&amp;#10;用户状态为:局方停机&amp;#13;&amp;#10;停机原因:鹰眼诈骗模型编码ZB0060-0001：首次关停可携带本人有效证件到号码归属地自营厅核验签署法律风险告知书复机一次&amp;#13;&amp;#10;前台是否按流程解释:是&amp;#13;&amp;#10;用户要求:不愿意去营业厅要求线上复通，用户比较要求先办理紧急开机后面在上传信息&amp;#13;&amp;#10;第二联系电话:不愿意提供&amp;#13;</t>
  </si>
  <si>
    <t>号码关停：鹰眼诈骗模型编码ZB0060-0001AA，根据相关要求进行关停处理。已请其回传一张照片：风险告知书+身份证正面+SIM卡背面照+签字至17671348103宜昌联通微信号，现线上无紧急开机勾选项，致电未接，已短信答复如需办理可联系我部，如有疑问可在工作时间（08:30-12:00；14:00 -17:30 ）联系07176921001、13032700872宜昌客服。如用户咨询，请前台 10010话务 中心代为解释，谢谢。</t>
  </si>
  <si>
    <t>TS202310231141061380</t>
  </si>
  <si>
    <t>宋宬宇</t>
  </si>
  <si>
    <t>2023-10-24 16:12:33</t>
  </si>
  <si>
    <t>主办单位：湖北&amp;#10;客户类别：普通客户&amp;#10;10010是否打通：是&amp;#10;是否二次致电10015：是&amp;#10;是否联系：是&amp;#10;升级倾向：无&amp;#10;号码归属省：湖北&amp;#10;SVIP等级：&amp;#10;----&amp;#13;&amp;#10;高级模板内容：&amp;#13;&amp;#10;客户核心诉求及问题补充:称对套餐扣费不认可，要求我方核实明细，要求尽快处理&amp;#13;</t>
  </si>
  <si>
    <t>电话营销-开通争议：&amp;#10;①客户基本资料：业务号码：18671606951、客户姓名：宋宬宇、套餐情况：星锐卡(湖北)；客户反映办理5G特惠加油包29元15GB业务的问题； &amp;#10;②首次联系客户时间：2023-10-23 15:30:08&amp;#10;③投诉核查处理情况：收到贵部转办，我司立即组织核查，经核实，为湖北精英盛华信息科技有限公司(宜昌)于2023-06-26 10:40:12通过电话营销的方式推荐用户开通 5G特惠加油包29元15GB（立即生效）湖北 业务，已跟用户解释清楚，考虑用户感知，申请退23.6-10月流量包费用，合计145元，另用户对号码停机这个月月租扣费不满，申请减免本月套餐费用，合计68元，以上共计213元，24小时到帐，此费用不可打印发票，满意。&amp;#10;④答复客户时间及客户满意度评价：根据上述核实情况，我司于2023-10-23 15:30:08联系客户满意，回单人：潘娥、联系方式：07176921001&amp;#10;⑤投诉核查关联材料：无</t>
  </si>
  <si>
    <t>GZ202310231052460722</t>
  </si>
  <si>
    <t>071700217180</t>
  </si>
  <si>
    <t>潘祖芳</t>
  </si>
  <si>
    <t>2023-10-24 19:37:05</t>
  </si>
  <si>
    <t>071700217180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路由器能力不匹配;&amp;#13;&amp;#10;:&amp;#13;&amp;#10;宽带无法使用，要求师傅上门维修并回复</t>
  </si>
  <si>
    <t>TS202310251910281236</t>
  </si>
  <si>
    <t>方慧</t>
  </si>
  <si>
    <t>2023-10-26 10:46:14</t>
  </si>
  <si>
    <t>【2022年上工信部测评重保用户】[该用户有申诉倾向，请注意受理态度，查询近三天工单记录，积极解决用户问题。]&amp;#13;&amp;#10;高级模板内容：&amp;#13;&amp;#10;投诉问题描述:用户来电表示当时反映的问题未得到有效解决，办理月赠99元*12个月优惠活动未生效，现用户要求继续反馈，退还多产生的费用，要求尽快核实处理回复。TS202309152202250278&amp;#13;&amp;#10;业务名称:畅爽冰激凌5G套餐199元（基础&amp;#13;&amp;#10;争议月份:2023年10月&amp;#13;&amp;#10;争议金额:1&amp;#13;&amp;#10;办理渠道:河南优耐特网络科技有限公司（宜昌&amp;#13;&amp;#10;前台是否取消:未取消&amp;#13;&amp;#10;用户要求:尽快核实处理回复。&amp;#13;</t>
  </si>
  <si>
    <t>电话营销-开通争议：河南优耐特，转资AA。经核实，23年6月通过电话营销方式推荐用户办理。原套餐出账约180多消费，接近于199元，考虑原套餐已下架不支持转回，现协商申请办理月赠99元*12个月优惠活动，立即生效，并按用户要求注销副卡15697279187号码，联系用户解释以上情况，满意。</t>
  </si>
  <si>
    <t>TS202310221919541777</t>
  </si>
  <si>
    <t>刘燚解</t>
  </si>
  <si>
    <t>2023-10-23 13:34:18</t>
  </si>
  <si>
    <t>&amp;#13;&amp;#10;高级模板内容：&amp;#13;&amp;#10;投诉问题描述:用户来电反映他的套餐是49元的，为什么在2022年9月更改为79元套餐，不经过他本人同意，用户不认可&amp;#13;&amp;#10;业务名称:畅越冰激凌5G套餐79元&amp;#13;&amp;#10;争议月份:2022年8月&amp;#13;&amp;#10;争议金额:0&amp;#13;&amp;#10;办理渠道:湖北精英盛华信息科技有限公司(宜昌)&amp;#13;&amp;#10;前台是否取消:未取消&amp;#13;&amp;#10;用户要求:核实，回复&amp;#13;</t>
  </si>
  <si>
    <t>电话营销-开通争议：湖北精英盛华信息科技有限公司(宜昌)，湖北精英盛华信息科技有限公司(宜昌)AA。用户反映电话营销办理转资时未与客户达成一致另考虑客户感知，申请退还22.9-23.10月套餐差价合计420元，24小时内到账，此费用不可打印账单发票，客户自行到厅办理转资，回访满意</t>
  </si>
  <si>
    <t>BL202310261024391710</t>
  </si>
  <si>
    <t>2023-10-26 15:33:37</t>
  </si>
  <si>
    <t>&gt;业务号码&gt;18695073112；&gt;号码归属地&gt;宜昌；&gt;产品名称&gt;云加速5G畅玩加油包(湖北)；&gt;产品代码&gt;91295249；&gt;产品编码&gt;无；&gt;订购时间&gt;2023-09-1621:26:07；&gt;核查情况&gt;平台故障；&gt;不规范定制分类&gt;平台故障，无法判责；&gt;退费金额&gt;40元；&gt;退费时间&gt;2023-10-26；&gt;投诉内容&gt;&amp;#10;&amp;#10;&amp;#10;高级模板内容：&amp;#10;赔付类型：:增值业务争议&amp;#10;CBSS账单扣费名称：:云加速5G畅玩加油包(湖北)&amp;#10;办理渠道:湖北杭州翔羽线上业&amp;#10;赔付月份：:2023年9月、2023年10月&amp;#10;返还倍率:单倍&amp;#10;赔付金额：:40&amp;#10;是否已经取消业务:是&amp;#10;是否承诺退费：:是&amp;#10;用户是否需要回复：:否&amp;#10;用户要求：:前台已承诺退费，业务已取消，请后台协助处理</t>
  </si>
  <si>
    <t>TS202310230818161824</t>
  </si>
  <si>
    <t>万振国</t>
  </si>
  <si>
    <t>2023-10-23 13:35:27</t>
  </si>
  <si>
    <t>&amp;#13;&amp;#10;高级模板内容：&amp;#13;&amp;#10;投诉问题描述:用户对于副卡扣费10元月租不认可，称自己是免费的副卡，对于扣费不认可，称没有同意办理收费副卡，要求改为免费副卡，同时对于前期扣费不认可，要求退费，请尽快处理，谢谢！&amp;#13;&amp;#10;争议月份:2023年3月、2023年4月、2023年5月、2023年6月、2023年7月、2023年8月、2023年9月、2023年10月&amp;#13;&amp;#10;争议金额:80&amp;#13;&amp;#10;用户要求:尽快处理&amp;#13;</t>
  </si>
  <si>
    <t>电话营销-开通争议：湖北精英盛华信息科技有限公司(宜昌)，家庭群组化副卡10G省内流量流量AA。2023-02-11 17:09:50  电话营销方式办理家庭群组化副卡10G省内流量流量将副卡赠费取消，现已重新办理1年副卡赠费，次月生效，减免3-10月副卡功能费用80元，副卡办理预存享50元赠费，主卡办理预存享30元赠费，立即到账，此费用无法抵扣往月欠费及打印发票，用户满意</t>
  </si>
  <si>
    <t>GZ202310230756072004</t>
  </si>
  <si>
    <t>071700113606</t>
  </si>
  <si>
    <t>姚太发</t>
  </si>
  <si>
    <t>2023-10-24 16:23:02</t>
  </si>
  <si>
    <t>071700113606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路由器能力不匹配;&amp;#13;&amp;#10;:&amp;#13;&amp;#10;宽带正常在线，用户表示电视看不了，查询用户没有IPTV业务，用户坚持表示安装联通设备，要求师傅上门处理</t>
  </si>
  <si>
    <t>ZX202310260930231612</t>
  </si>
  <si>
    <t>2023-10-26 17:18:03</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</si>
  <si>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用户来电反映号码被封停，用户在异地不方便去营业厅&amp;#13;&amp;#10;用户状态为:局方停机&amp;#13;&amp;#10;停机原因:鹰眼诈骗模型编码ZB0060-0001：首次关停可携带本人有效证件到号码归属地自营厅核验签署法律风险告知书复机一次。&amp;#13;&amp;#10;前台是否按流程解释:是&amp;#13;&amp;#10;用户要求:要求复机&amp;#13;&amp;#10;第二联系电话:用户无法提供&amp;#13;</t>
  </si>
  <si>
    <t>号码关停：鹰眼诈骗模型编码ZB0060-0001AA。用户反映号码关停，请客户回传以下资料：身份证正、反面照，SIM卡及开机承诺函至13032700872微信号，审核通过后办理开机。如该号码再次被举报则永久关停，联系用户未接，如有疑问可在工作时间（08:30-12:00；14:00-17:30）联系07176921001、13032700872宜昌客服。如用户咨询，请前台10010话务中心代为解释，谢谢</t>
  </si>
  <si>
    <t>TS202310231540281633</t>
  </si>
  <si>
    <t>郑之明</t>
  </si>
  <si>
    <t>2023-10-24 11:37:55</t>
  </si>
  <si>
    <t>&amp;#13;&amp;#10;高级模板内容：&amp;#13;&amp;#10;投诉问题描述:13040992259，13040995297这两张不是机主本人的副卡，并且其他副卡还有增值业务&amp;#13;&amp;#10;争议业务名称:副卡功能费，5G炫彩通信助理包-云盘版（首月5元半价）&amp;#13;&amp;#10;受理渠道:线上&amp;#13;&amp;#10;争议月份:2023年2月、2023年3月、2023年4月、2023年8月、2023年7月、2023年6月、2023年5月、2023年9月、2023年10月&amp;#13;&amp;#10;争议费用:0&amp;#13;&amp;#10;一线客服在系统里:未取消，请后台协助处理&amp;#13;&amp;#10;是否承诺退费:否&amp;#13;&amp;#10;用户要求:尽快处理退费。不然投诉&amp;#13;</t>
  </si>
  <si>
    <t>电话营销-开通争议：上海航动，5G炫彩通信助理包-云盘版（首月5元半价）AA。用户反映电话营销被动办理沃助理问题，核实2-10月扣费85元，已取消并申请减免费用85元，令用户反映副卡收费问题，此为业务规则，核实该卡已注销，考虑用户使用感知，减免2张副卡6-10月费用100元，合计退费185元，24小时内赠费到账，不可打印发票 ，满意</t>
  </si>
  <si>
    <t>TS202310251136020308</t>
  </si>
  <si>
    <t>唐忠芬</t>
  </si>
  <si>
    <t>2023-10-26 15:08:04</t>
  </si>
  <si>
    <t>&amp;#13;&amp;#10;高级模板内容：&amp;#13;&amp;#10;投诉问题描述:用户来电反映当时办理套餐是副卡告知副卡是免费的，现在被提前解约收取了一年副卡费用了&amp;#13;&amp;#10;争议月份:2023年10月&amp;#13;&amp;#10;争议金额:110&amp;#13;&amp;#10;用户要求:要求退费，要求副卡继续免费&amp;#13;</t>
  </si>
  <si>
    <t>电话营销-开通争议：上海航动，家庭群组化副卡10G省内流量流量(不共享不结转)(湖北)-次月生效AA。用户反映被动办理家庭群组化副卡10G省内流量流量(不共享不结转)(湖北)-次月生效取消赠费合约，现以为用户取消家庭群组化副卡10G省内流量流量(不共享不结转)(湖北)-次月生效并申请减免22.12-23.10月费用110元，24小时内赠费到账，不可打印 发票，满意</t>
  </si>
  <si>
    <t>TS202310241436122478</t>
  </si>
  <si>
    <t>望运亮</t>
  </si>
  <si>
    <t>2023-10-24 15:15:13</t>
  </si>
  <si>
    <t>&amp;#13;&amp;#10;高级模板内容：&amp;#13;&amp;#10;投诉问题描述:用户对联通助理业务不认可&amp;#13;&amp;#10;业务名称:联通助理-智能应答5元（首月免费）&amp;#13;&amp;#10;争议月份:2023年1月、2023年2月、2023年3月、2023年4月、2023年5月、2023年6月、2023年7月、2023年8月、2023年9月、2023年10月、2022年1月、2022年2月、2022年3月、2022年4月、2022年5月、2022年6月、2022年7月、2022年8月、2022年9月、2022年10月、2022年11月、2022年12月、2021年8月、2021年9月、2021年10月、2021年11月、2021年12月&amp;#13;&amp;#10;争议金额:135&amp;#13;&amp;#10;办理渠道:无&amp;#13;&amp;#10;前台是否取消:未取消&amp;#13;&amp;#10;用户要求:用户要求下午回电，用户要求解释什么渠道办理了联通助理智能应答该业务，要求回电解释&amp;#13;</t>
  </si>
  <si>
    <t>电话营销-开通争议：上海航动，联通助理-智能应答5元AA。用户反映未订购此业务，经核实，21年7月通过电话营销方式推荐用户办理，已解释开通情况，用户表示取消即可，已取消成功，满意。</t>
  </si>
  <si>
    <t>TS202310231608272342</t>
  </si>
  <si>
    <t>吴丹弟</t>
  </si>
  <si>
    <t>2023-10-24 09:25:20</t>
  </si>
  <si>
    <t>判断省分:其他省分&amp;#13;&amp;#10;:电话营销争议&amp;#13;&amp;#10;:不认可&amp;#13;&amp;#10;判断省分:湖北&amp;#13;&amp;#10;:移网电话营销费用争议（套餐资费/融合宽带/副卡功能费类除外）&amp;#13;&amp;#10;:不认可&amp;#13;&amp;#10;:大于500元&amp;#13;&amp;#10;:&amp;#13;&amp;#10;&amp;#13;&amp;#10;高级模板内容：&amp;#13;&amp;#10;是否10016外呼:不记得&amp;#13;&amp;#10;电话外呼号码:无&amp;#13;&amp;#10;渠道名称:上海航动科技有限公司（宜昌）&amp;#13;&amp;#10;反应问题涉及场景:未经同意订购业务&amp;#13;&amp;#10;产品名称:对不知情取消副卡赠送费用不认可&amp;#13;&amp;#10;争议月份:2023年1月、2023年2月、2023年3月、2023年4月、2023年5月、2023年6月、2023年7月、2023年8月、2023年9月、2023年10月、2022年12月&amp;#13;&amp;#10;是否承诺退费:否&amp;#13;&amp;#10;承诺退费金额:90&amp;#13;&amp;#10;是否取消业务（如取消失败，需加上系统报错的提示）:没有取消&amp;#13;&amp;#10;是否需要回复:否&amp;#13;&amp;#10;用户要求:要求恢复赠送话费，多扣费用处理。不知情办理&amp;#13;</t>
  </si>
  <si>
    <t>电话营销-开通争议：上海航动科技有限公司（宜昌） ，家庭群组化副卡10G省内流量流量AA。用户反映副卡问题，经核实电话营销于2022-11-15 09:55:39 推荐办理，已取消，并申请减免22.12-23.10月费用合计110元，24小时到账，此费用不可打印发票，客户满意。</t>
  </si>
  <si>
    <t>TS202310231323531106</t>
  </si>
  <si>
    <t>王鹏飞</t>
  </si>
  <si>
    <t>2023-10-23 15:39:15</t>
  </si>
  <si>
    <t>判断省分:湖北&amp;#13;&amp;#10;:增值业务费用争议（含炫彩通信助理包云盘版等组合类增值业务）&amp;#13;&amp;#10;:移网&amp;#13;&amp;#10;:不在补救范围内&amp;#13;&amp;#10;:不认可&amp;#13;&amp;#10;:&amp;#13;&amp;#10;&amp;#13;&amp;#10;高级模板内容：&amp;#13;&amp;#10;投诉问题描述:用户来电反映自己没有订购过增值业务，要求退费&amp;#13;&amp;#10;争议业务名称:联通助理-智能应答5元（当月生效）90790581王者荣耀流量权益包-腾讯-12元2100187601鲸云铃声6元包月4900113700&amp;#13;&amp;#10;受理渠道:上海航动科技有限公司（宜昌）SP平台接入&amp;#13;&amp;#10;争议月份:2023年10月、2023年9月、2023年8月、2023年7月、2023年6月、2023年5月、2023年4月、2023年3月、2023年2月、2023年1月、2022年1月、2022年2月、2022年3月、2022年4月、2022年5月、2022年6月、2022年7月、2022年8月、2022年9月、2022年10月、2022年11月、2022年12月、2021年12月、2021年11月、2021年10月、2021年9月、2021年8月、2021年7月、2021年6月&amp;#13;&amp;#10;争议费用:0&amp;#13;&amp;#10;一线客服在系统里:已取消&amp;#13;&amp;#10;是否承诺退费:否&amp;#13;&amp;#10;用户要求:用户反映自己没有订购过这些业务，要求退费。看到用户有个低消宽带活动，咨询过用户是否办理过宽带，用户否认。&amp;#13;</t>
  </si>
  <si>
    <t>电话营销-开通争议：上海航动科技有限公司（宜昌）， 联通助理-智能应答5元（当月生效） AA。用户反映开通沃助理业务问题，经核实，上海航动科技有限公司（宜昌）于2021-01-12 13:10:58通过电话营销的方式推荐用户开通沃助理业务，已取消，考虑用户感知，申请退21.1-23.10月费用，合计170元于次月7日前到帐，此费用不可打印发票，满意； 另用户反馈低消缓装宽带的问题，经核实，城区西陵区恒通科技专营店  于2020-12-27 15:21:05给用户开通缓装宽带时未跟用户解释清楚导致，已取消，已跟用户解释清楚，待宽带竣工后取消号码低消； 另用户反馈订购王者荣耀流量权益包-腾讯-12元业务，用户订购产品名称为：王者荣耀流量权益包-腾讯-12元，产品代码为21001876，SP标识为98177，推广短信链接订购，订购时间 2021-06-15 02:01:18 ，取消时间：2023-10-23 13:15:34，累计产生费用共计336元，有二次确认过程，不存在订购违规现象。考虑客户使用感知，网站方已取消屏蔽并于24小时退费336元现金方式到账，此费用可抵扣月租，不可打印账单发票，满意； 另用户反馈订购 鲸云铃声6元包月业务，用户订购产品名称为： 鲸云铃声6元包月 ，产品代码为49001137，SP标识为 90115 ，推广短信链接订购，订购时间 2021-07-03 15:03:43 ，取消时间：2023-10-23 13:15:34，累计产生费用共计168元，有二次确认过程，不存在订购违规现象。考虑客户使用感知，网站方已取消屏蔽并于7个工作日内退费168元现金方式到账，此费用可抵扣月租，不可打印账单发票，满意</t>
  </si>
  <si>
    <t>TS202310241036102023</t>
  </si>
  <si>
    <t>071700337202</t>
  </si>
  <si>
    <t>谭家魁</t>
  </si>
  <si>
    <t>2023-10-24 13:34:26</t>
  </si>
  <si>
    <t>用户表示在不知情的情况下办理了15元*12个月合约千兆提速包（湖北），每个月都有扣费，宽带是老人使用，并不需要任何业务，强烈要求公司核实当时的情况，取消并退还全部的扣费，尽快处理</t>
  </si>
  <si>
    <t>电话营销-开通争议：上海航动科技有限公司（宜昌），15元*12个月合约千兆提速包AA。用户反映宽带提速包问题，经核实电话影响于2023-05-15 11:34:44推荐办理，已取消，并申请减免5-10月费用合计82.5元，24小时到账，此费用不可打印发票，客户满意。</t>
  </si>
  <si>
    <t>TS202310251254482135</t>
  </si>
  <si>
    <t>071700188436</t>
  </si>
  <si>
    <t>王权</t>
  </si>
  <si>
    <t>2023-10-26 14:38:14</t>
  </si>
  <si>
    <t>判断省分:湖北&amp;#13;&amp;#10;:增值业务费用争议（含炫彩通信助理包云盘版等组合类增值业务）&amp;#13;&amp;#10;:固网&amp;#13;&amp;#10;:是&amp;#13;&amp;#10;:不认可&amp;#13;&amp;#10;:大于500元&amp;#13;&amp;#10;:&amp;#13;&amp;#10;&amp;#13;&amp;#10;高级模板内容：&amp;#13;&amp;#10;投诉问题描述:对业务办理不认可（不知情、不承认）&amp;#13;&amp;#10;争议业务名称:提速至1000M（30元）（湖北）&amp;#13;&amp;#10;受理渠道:拓见科技(深圳)有限公司武汉分公司(宜昌)&amp;#13;&amp;#10;争议月份:2023年1月、2023年2月、2023年3月、2023年4月、2023年5月、2023年6月、2023年7月、2023年8月、2023年9月、2023年10月、2022年8月、2022年9月、2022年10月、2022年11月、2022年12月&amp;#13;&amp;#10;争议费用:450&amp;#13;&amp;#10;一线客服在系统里:已取消&amp;#13;&amp;#10;是否承诺退费:否&amp;#13;&amp;#10;用户要求:要求要求投诉办理人员，并现金退费，并要求半小时内回复，不然就工信部投诉，请尽快处理，谢谢。加急&amp;#13;</t>
  </si>
  <si>
    <t>电话营销-开通争议：拓见，提速至1000M（30元）（湖北） AA。用户反映电话营销被动办理宽带提速包业务，已为用户取消并申请减免22.8月至23.10月费用450元，24小时内赠费到账，不可打印发票，满意</t>
  </si>
  <si>
    <t>TS202310241143141246</t>
  </si>
  <si>
    <t>071701012738</t>
  </si>
  <si>
    <t>汪道新</t>
  </si>
  <si>
    <t>2023-10-24 13:34:35</t>
  </si>
  <si>
    <t>用户表示在不知情的情况下办理了宽带业务，家里并没有安装使用，强烈要求公司马上核实并退还全部费用，不然直接投诉到工信部，u加急处理。</t>
  </si>
  <si>
    <t>电话营销-开通争议：拓见科技(深圳)有限公司武汉分公司(宜昌)  ，低消虚拟宽带AA。用户反映开通低消缓装宽带问题，经核实，为拓见科技(深圳)有限公司武汉分公司(宜昌)  于2021-06-28 14:45:04通过电话营销的方式推荐用户开通，已取消，并于本周内取消号码低消，考虑用户感知，申请退22.6-23.10月宽带费用，合计323元，于次月7日前到帐，此费用不可打印发票，满意。</t>
  </si>
  <si>
    <t>TS202310241502200654</t>
  </si>
  <si>
    <t>2023-10-25 09:03:20</t>
  </si>
  <si>
    <t>22年Q3Q4重点客户22年Q3Q4重点客户&amp;#10;高级模板内容：&amp;#10;投诉问题描述:用户来电反映对主卡套餐在2022-04-18更改套餐不认可&amp;#10;争议业务名称:畅爽冰激凌5G套餐299元（首月全量全价）&amp;#10;受理渠道:拓见科技(深圳)有限公司武汉分公司(宜昌)&amp;#10;争议月份:2023年10月&amp;#10;争议费用:1&amp;#10;一线客服在系统里:未取消，请后台协助处理&amp;#10;是否承诺退费:否&amp;#10;用户要求:用户要求核实套餐具体是怎么变更的，表示自己在当时时间段并没使用过，请核实处理</t>
  </si>
  <si>
    <t>电话营销-开通争议：拓见科技(深圳)有限公司武汉分公司(宜昌)，畅爽冰激凌5G套餐299元（首月全量全价）AA。用户反映转资问题，经核实，为拓见科技(深圳)有限公司武汉分公司(宜昌)  于 2022-04-18 16:21:50通过电话营销的方式推荐用户办理转资畅爽冰激凌5G套餐299元（基础版），已跟用户解释清楚，考虑用户感知，申请退22.5-23.10月套餐差价，合计1260元到用户提供的号码13117271721上，24小时到帐，此费用不可打印发票，满意。</t>
  </si>
  <si>
    <t>TS202310260955301321</t>
  </si>
  <si>
    <t>苗丹丹</t>
  </si>
  <si>
    <t>2023-10-26 15:53:36</t>
  </si>
  <si>
    <t>22年Q3Q4重点客户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用户来电反馈前期工单TS202310201005371696有说明本月赠送10G流量，前台核实到其他主副卡都已赠送，而本机号码没有导致用户流量超出，费用6元，现用户要求将流量赠送到账并且将6元费用退还，请工作人员回复处理&amp;#13;&amp;#10;争议月份:2023年10月&amp;#13;&amp;#10;争议金额/流量:6&amp;#13;&amp;#10;用户要求:现用户要求将流量赠送到账并且将6元费用退还，请工作人员回复处理&amp;#13;</t>
  </si>
  <si>
    <t>电话营销-开通争议：拓见科技，转资。经核实，22年6月通过电话营销方式推荐转资引起用户不满，现按前期承诺为副卡赠送0元10G国内流量，仅本月使用，同时退还流量费9元，此费用不可打印发票，1小时到账，用户满意。</t>
  </si>
  <si>
    <t>GZ202310221510411162</t>
  </si>
  <si>
    <t>071703987328</t>
  </si>
  <si>
    <t>罗映红</t>
  </si>
  <si>
    <t>2023-10-24 08:56:49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</si>
  <si>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网速慢&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路由器能力不匹配;&amp;#13;&amp;#10;:&amp;#13;&amp;#10;&amp;#13;&amp;#10;高级模板内容：&amp;#13;&amp;#10;问题（现象）描述:用户来电宽带网速慢，要工作人员尽快联系上门维修&amp;#13;&amp;#10;故障时间:2023-10-22&amp;#13;&amp;#10;服务状态是否正常:是&amp;#13;&amp;#10;设备灯显示:正常&amp;#13;&amp;#10;错误代码:路由器能力不匹配&amp;#13;&amp;#10;是否重启设备:已重启未恢复&amp;#13;&amp;#10;装机地址:湖北省宜昌市夷陵区黄花镇牛坪村牛坪村一组113号周边&amp;#13;&amp;#10;用户要求:用户来电宽带网速慢，要工作人员尽快联系上门维修&amp;#13;</t>
  </si>
  <si>
    <t>ZX202310241612251450</t>
  </si>
  <si>
    <t>余骞</t>
  </si>
  <si>
    <t>2023-10-25 11:58:14</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</si>
  <si>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用户来电对本机（局方停机）状态不认可，根据知识库对此停机原因的解释口径解释，用户不认可，称自己不在归属地，要求在线复机&amp;#13;&amp;#10;用户状态为:局方停机&amp;#13;&amp;#10;停机原因:鹰眼诈骗模型编码ZB0068-0001：首次关停可携带本人有效证件到号码归属地自营厅核验签署法律风险告知书复机一次。&amp;#13;&amp;#10;前台是否按流程解释:否&amp;#13;&amp;#10;用户要求:在线复机&amp;#13;&amp;#10;第二联系电话:15697448835&amp;#13;</t>
  </si>
  <si>
    <t>号码关停：鹰眼诈骗模型编码ZB0068-0001AA。已请客户回传以下资料：身份证正、反面照，手持证件正面照及开机承诺函至13032700872微信号，审核通过后办理开机。如该号码再次被举报则永久关停，客户知晓。</t>
  </si>
  <si>
    <t>TS202310261038220065</t>
  </si>
  <si>
    <t>刘代田</t>
  </si>
  <si>
    <t>2023-10-26 15:08:34</t>
  </si>
  <si>
    <t>22年Q3Q4重点客户查询增值业务:&amp;#13;&amp;#10;合约信息查询:&amp;#13;&amp;#10;系统查询到有产品信息&amp;#13;&amp;#10;:无确认方式&amp;#13;&amp;#10;客户不了解此业务，要求取消或投诉&amp;#13;&amp;#10;维系挽留:不接受&amp;#13;&amp;#10;一键退订:‘一键退订’按钮操作提示操作失败/‘退订选择’置灰&amp;#13;&amp;#10;:仍然退订失败&amp;#13;&amp;#10;:&amp;#13;&amp;#10;&amp;#13;&amp;#10;高级模板内容：&amp;#13;&amp;#10;投诉问题描述:用户对此5G冰激凌套餐享24个月9折优惠称没有去过营业厅也不清楚有没有接过营销电话，用户要求取消并且需要变更套餐请后台协助处理&amp;#13;&amp;#10;产品名称:5G冰激凌套餐享24个月9折优惠（次月生效）（湖北）&amp;#13;&amp;#10;办理时间:2022-08-01&amp;#13;&amp;#10;办理渠道:拓见科技(深圳)有限公司武汉分公司(宜昌)&amp;#13;&amp;#10;用户要求:加急&amp;#13;</t>
  </si>
  <si>
    <t>电话营销-开通争议：拓见科技，转资AA。经核实，22年7月通过电话营销方式推荐用户办理。现联系用户解释说明不认可， 协商退23.1-10月套餐差价合计500元，此费用不可打印发票，1小时到账。并按用户要求转资畅越冰激凌59元套餐+网龄计划合约24个月，次月生效，满意。</t>
  </si>
  <si>
    <t>GZ202310221326530338</t>
  </si>
  <si>
    <t>071700360798</t>
  </si>
  <si>
    <t>易红梅</t>
  </si>
  <si>
    <t>2023-10-24 18:38:25</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</si>
  <si>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光猫终端能力与签约速率不匹配;&amp;#13;&amp;#10;设备收发光功率是否异常:路由器能力不匹配;&amp;#13;&amp;#10;:&amp;#13;&amp;#10;用户表示宽带线在电杆上杂乱无章，要求师傅上门处理</t>
  </si>
  <si>
    <t>TS202310250839471098</t>
  </si>
  <si>
    <t>071703096138</t>
  </si>
  <si>
    <t>唐立成</t>
  </si>
  <si>
    <t>2023-10-25 13:33:44</t>
  </si>
  <si>
    <t>22年Q3Q4重点客户&amp;#13;&amp;#10;高级模板内容：&amp;#13;&amp;#10;投诉问题描述:用户来电对10元300M宽带（湖北）-低消融合（300M）对不认可，要求核实具体宽带情况并且取消，&amp;#13;&amp;#10;争议业务名称:10元300M宽带（湖北）-低消融合（300M）&amp;#13;&amp;#10;受理渠道:无&amp;#13;&amp;#10;争议月份:2023年10月&amp;#13;&amp;#10;争议费用:0&amp;#13;&amp;#10;一线客服在系统里:未取消，请后台协助处理&amp;#13;&amp;#10;是否承诺退费:否&amp;#13;&amp;#10;用户要求:核实宽带具体情况&amp;#13;</t>
  </si>
  <si>
    <t>电话营销-开通争议：宜昌融诚通信服务有限责任公司，10元300M宽带（湖北）-低消融合（300M）AA。用户反映低消送宽带问题，经核实电话营销于2022-08-27 10:14:24推荐办理宽带，本月内取消，另登记次月7日退还8-10月费用合计30元，此费用不可打印发票，客户满意</t>
  </si>
  <si>
    <t>TS202310261024442163</t>
  </si>
  <si>
    <t>冉进勇</t>
  </si>
  <si>
    <t>2023-10-26 13:31:34</t>
  </si>
  <si>
    <t>&amp;#13;&amp;#10;高级模板内容：&amp;#13;&amp;#10;投诉问题描述:用户反映当时办理副卡时说的副卡一直免费但现在要开始收费了&amp;#13;&amp;#10;业务名称:副卡免月租12个月（10元话费12个月）（湖北）-次月生效&amp;#13;&amp;#10;宣传渠道:营业厅&amp;#13;&amp;#10;宣传内容:副卡一直免费&amp;#13;&amp;#10;实际情况:只减免12月&amp;#13;&amp;#10;用户要求:用户要求我方核实处理&amp;#13;</t>
  </si>
  <si>
    <t>电话营销-开通争议：宜昌融诚通信服务有限责任公司，家庭群组化副卡10G省内流量AA。用户反映副卡扣费问题，经核实，23年7月通过电话营销方式推荐办理此业务时取消副卡免月租优惠导致，现申请退8-10月副卡扣费合计20元，此费用不抵扣往月欠费及打印发票，并由我部协助勾选副卡0月租优惠，次月生效，用户满意。</t>
  </si>
  <si>
    <t>TS202310241610522427</t>
  </si>
  <si>
    <t>071701060517</t>
  </si>
  <si>
    <t>2023-10-25 13:02:42</t>
  </si>
  <si>
    <t>&amp;#13;&amp;#10;高级模板内容：&amp;#13;&amp;#10;投诉问题描述:用户反映是在不知情的情况下办理的宽带，前台解释无效&amp;#13;&amp;#10;业务名称:办理宽带&amp;#13;&amp;#10;争议月份:2021年11月、2021年12月、2022年1月、2022年2月、2022年3月、2022年4月、2022年5月、2022年6月、2022年7月、2022年8月、2022年9月、2022年10月、2022年11月、2022年12月、2023年1月、2023年2月、2023年3月、2023年4月、2023年5月、2023年6月、2023年7月、2023年8月、2023年9月&amp;#13;&amp;#10;争议金额:1&amp;#13;&amp;#10;办理渠道:-&amp;#13;&amp;#10;前台是否取消:已取消&amp;#13;&amp;#10;用户要求:用户要求核实处理&amp;#13;</t>
  </si>
  <si>
    <t>电话营销-开通争议：宜昌融诚通信服务有限责任公司，业务名称AA。2021-12-02 11:04:31电话营销方式办理低消送宽带，挽留失败，9月已取消，减免22.1-23.9月低消补收费用286.2元，系统办理预存享50元赠费，立即到账，补赠剩余236.2元，&amp;#10;24小时退费到账，此费用无法抵扣往月欠费及打印发票，用户满意</t>
  </si>
  <si>
    <t>TS202310242149550583</t>
  </si>
  <si>
    <t>余晓波</t>
  </si>
  <si>
    <t>2023-10-25 13:39:49</t>
  </si>
  <si>
    <t>&amp;#13;&amp;#10;高级模板内容：&amp;#13;&amp;#10;投诉问题描述:套餐被变更&amp;#13;&amp;#10;业务名称:畅爽冰激凌5G套餐199元（基础版）&amp;#13;&amp;#10;争议月份:2023年10月&amp;#13;&amp;#10;争议金额:12&amp;#13;&amp;#10;办理渠道:营业厅&amp;#13;&amp;#10;前台是否取消:未取消&amp;#13;&amp;#10;是否承诺退费:是&amp;#13;&amp;#10;用户要求:1.不知情下套餐被变更吗，需要变更为原先的达量限速套餐&amp;#13;&amp;#10;2.套餐变更导致本月产生12元上网费，需要退还。&amp;#13;</t>
  </si>
  <si>
    <t>电话营销-开通争议：宜昌融诚通信服务有限责任公司，转资AA。经核实，22年1月通过电话营销方式推荐用户办理。因原套餐已下架，现协商转资畅越冰激凌99元套餐+网龄计划合约24个月，次月生效，并退还10月流量费12元，此费用不可打印发票，1小时到账，同时补赠0元10G国内流量，仅本月使用，满意。</t>
  </si>
  <si>
    <t>GZ202310202037100986</t>
  </si>
  <si>
    <t>071700544957</t>
  </si>
  <si>
    <t>林兆军</t>
  </si>
  <si>
    <t>2023-10-24 18:51:42</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</si>
  <si>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光猫终端能力与签约速率不匹配;&amp;#13;&amp;#10;设备收发光功率是否异常:路由器能力不匹配;&amp;#13;&amp;#10;:&amp;#13;&amp;#10;注册灯闪烁，要求安排师傅上门处理，尽快处理并回复</t>
  </si>
  <si>
    <t>GZ202310201021401015</t>
  </si>
  <si>
    <t>071700113974</t>
  </si>
  <si>
    <t>李姗</t>
  </si>
  <si>
    <t>2023-10-24 16:50:22</t>
  </si>
  <si>
    <t>#2022重保客户##2022重保客户##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光猫LAN口能力不匹配,路由器能力不匹配;&amp;#13;&amp;#10;:用户反映宽带无法联网，在线刷新重启设备还是不行，要求师傅尽快联系处理并回复结果。&amp;#13;</t>
  </si>
  <si>
    <t>GZ202310191157110044</t>
  </si>
  <si>
    <t>071700506040</t>
  </si>
  <si>
    <t>秦彩凤</t>
  </si>
  <si>
    <t>2023-10-24 18:27:58</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</si>
  <si>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长阳县贺家坪镇上街350号贺家坪政府片区1栋周边</t>
  </si>
  <si>
    <t>TS202310241730071896</t>
  </si>
  <si>
    <t>2023-10-26 13:24:40</t>
  </si>
  <si>
    <t>主办单位：湖北&amp;#10;客户类别：普通客户&amp;#10;10010是否打通：是&amp;#10;是否二次致电10015：是&amp;#10;是否联系：否&amp;#10;升级倾向：&amp;#10;号码归属省：湖北&amp;#10;SVIP等级：&amp;#10;1.问题类型:;&amp;#10;2.投诉类型:增值业务费争议;&amp;#10;3.营业厅地址:;&amp;#10;4.位置信息:;&amp;#10;5.位置发生地:;&amp;#10;6.投诉内容:退回增值费以及套餐改为原来的65&amp;#10;&amp;#10;争议金额:0.00&amp;#10;需要退订业务:否&amp;#10;关联中国联通投诉平台-网站工单流水号:TS202310071915327658</t>
  </si>
  <si>
    <t>电话营销-开通争议①客户基本信息：业务号码：18674264969、客户姓名：李龙凯、套餐情况：0元月租省内全家福4G成员套餐； 客户反映被动开通的问题。&amp;#10;②首次联系客户时间：2023-10-25 12:25:24 ； &amp;#10;③投诉核查处理情况：收到贵部转办后，我司立即组织调查 。经核实， 上海航动科技有限公司（宜昌） 于2023-07-14 17:05:26办理炫彩通信助理包- 云盘版，现已取消，申请减免7-10月费用合计40元，24小时到账，此费用不可打印发票，客户满意&amp;#10;④答复客户时间及客户满意度评价相关信息：我司于2023-10-25 12:25:24 联系客户解释说明，客户认可满意。回单人：王宜艳&amp;#10;⑤投诉核查关联材料：无</t>
  </si>
  <si>
    <t>TS202310251607241838</t>
  </si>
  <si>
    <t>2023-10-26 18:56:33</t>
  </si>
  <si>
    <t>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我什么办理了宽带了？乱扣我钱&amp;#10;8.办理业务的名称:取消我的宽带19元每月&amp;#10;8.无法办理的渠道:客服</t>
  </si>
  <si>
    <t>电话营销-开通争议①客户投诉产生的原因：客户反映开通宽带问题。																			&amp;#10;②客户投诉问题核查情况及解决方案：收到贵部转办后，我司立即组织调查。经核实，拓见科技于2021-09-18 11:53:34通过电话营销方式推荐客户办理低消宽带，现客户表示无需使用，业务已取消，考虑客户感知，登记11月7日退还22年9月-23年10月宽带费用合计266元，此费用无法抵扣往月欠费且不可打印发票 ，满意。 			&amp;#10;③客户问题满意度：满意。																			&amp;#10;④回单人:宜昌客服王晓玉；联系电话：07176921001。</t>
  </si>
  <si>
    <t>TS202310241641150702</t>
  </si>
  <si>
    <t>邹学柱</t>
  </si>
  <si>
    <t>2023-10-25 14:12:14</t>
  </si>
  <si>
    <t>&amp;#13;&amp;#10;高级模板内容：&amp;#13;&amp;#10;投诉问题描述:用户来电要求开具一年前的发票，去年1月到10月的发票。&amp;#13;&amp;#10;业务号码:13329812253&amp;#13;&amp;#10;发票获取渠道:APP&amp;#13;&amp;#10;开具不成功系统提示:无法开具&amp;#13;&amp;#10;开具月份:2022年1月&amp;#13;&amp;#10;前台解释内容:前台解释最多可出具前12个月（不含本月）的电子发票&amp;#13;&amp;#10;用户要求:前台解释用户不认可，强烈要求我方开具&amp;#13;</t>
  </si>
  <si>
    <t>电子发票：用户要求打印1-10月发票，已推送至客户指定邮箱，满意。</t>
  </si>
  <si>
    <t>TS202310221516430159</t>
  </si>
  <si>
    <t>邹爱民</t>
  </si>
  <si>
    <t>2023-10-26 17:11:10</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</si>
  <si>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我2023.11.21日申请办理一张联通卡，到2023.12.22订单无人处理。</t>
  </si>
  <si>
    <t>电子渠道：①客户投诉产生的原因：网上订单无人处理。 &amp;#10;②客户投诉问题核查情况及解决方案：收到贵部转办后，我司立即组织调查。用户反映需办理销户并退费，经核实用户申请办理一张联通卡，到2023.12.22订单无人处理，沟通后用户表示现订单有人处理了，无需客服线上操作建议用户继续观察使用。我司2023-09-12215:43:49联系客户解释。&amp;#10;③客户问题满意度：一般。 &amp;#10;④回单人：田群、联系方式：07176921001</t>
  </si>
  <si>
    <t>TS202310241858471005</t>
  </si>
  <si>
    <t>投诉工单（2021版）&gt;&gt;宽带&gt;&gt;【变更及服务】渠道服务&gt;&gt;手、网、短、微厅（含公众号）办理不成功</t>
  </si>
  <si>
    <t>2023-10-25 15:18:29</t>
  </si>
  <si>
    <t>用户表示昨天晚上通过手厅超级办申请宽带移机，一直没人联系自己，给对方发消息了也未回复，自己在异地无法前往营业厅，既然手厅能办理，就应该安排师傅上门处理，对此强烈不满，加急处理并回复</t>
  </si>
  <si>
    <t>电子渠道：用户反映手厅申请移机，已通知桔城路自营厅联系用户办理移机业务，用户知晓，满意</t>
  </si>
  <si>
    <t>TS202310242111230228</t>
  </si>
  <si>
    <t>王修琅</t>
  </si>
  <si>
    <t>2023-10-25 11:58:41</t>
  </si>
  <si>
    <t>主办单位：湖北&amp;#10;客户类别：首次投诉&amp;#10;10010是否打通：否&amp;#10;是否二次致电10015：是&amp;#10;是否联系：否&amp;#10;升级倾向：&amp;#10;号码归属省：湖北&amp;#10;SVIP等级：&amp;#10;1.问题类型:;&amp;#10;2.投诉类型:其他问题;&amp;#10;3.营业厅地址:;&amp;#10;4.位置信息:;&amp;#10;5.位置发生地:;&amp;#10;6.投诉内容:这个预约销户身份证都不拍不了怎么预约啊</t>
  </si>
  <si>
    <t>电子渠道①客户投诉产生的原因：销户不成功。 &amp;#10;②客户投诉问题核查情况及解决方案：收到贵部转办后，我司立即组织调查。经核实，客户要求注销号码并退还余额，因人在异地不方便回宜昌退费，现协商客户近期向10010提供其他宜昌联通号码后，我部再办理注销及余额转移。我司于2023-10-25 11:45:34联系客户解释。 &amp;#10;③客户问题满意度：满意。 &amp;#10;④回单人：颜晶  6921001"</t>
  </si>
  <si>
    <t>TS202310221337420915</t>
  </si>
  <si>
    <t>黄昌元</t>
  </si>
  <si>
    <t>2023-10-24 10:04:31</t>
  </si>
  <si>
    <t>&amp;#13;&amp;#10;&amp;#13;&amp;#10;:下一步&amp;#13;&amp;#10;node_317:&amp;#13;&amp;#10;:不符合办理条件&amp;#13;&amp;#10;:在湖北&amp;#13;&amp;#10;:不能&amp;#13;&amp;#10;:网络无异常&amp;#13;&amp;#10;:1、受理流水号：;2、受理号码：13294248658;3、主叫号码：13294248658;4、被叫号码：;5、客户姓名：黄昌元;6、客户级别：三星忠诚用户;7、用户归属地：宜昌市;8、受理员工工号：hubXN23TF5855;9、手机厂商：;10、投诉渠道：10010客服热线;11、投诉打点范围：0.5千米;12、投诉地址：宜昌市-长阳土家族自治县:长阳土家族自治县龙舟坪镇人民政府【久兰路1号】;13、网格ID：118491;14、网格名称：YC_B_118491;15、经度：111.161159;16、纬度：30.494558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语音和数据;22、室内或室外：室内外;23、手机信号强弱：无信号;24、用户周边使用情况：不清楚;25、主工单流水号：hub169795254973553385;26、语音业务类型：无法主被叫;27、数据业务类型：无法上网;28、用户是否接受解释：否;29、公告类型：网络信息;30、基站ID：117.110717;31、基站名称：117.110717;32、其它地方是否正常使用：是;33、之前是否可以正常使用：是;"无法上网：用户来电反映在（详细地址：宜昌市-长阳土家族自治县:长阳土家族自治县龙舟坪镇）从（时间：10月10日）开始无法上网（服务状态：正常），周围用户（不清楚）正常使用，用户（已开关机）测试，手机显示（无）网络，仍无法使用，要求（尽快处理），联系电话（13294248658）</t>
  </si>
  <si>
    <t>多次联系用户无人接听，建议用户有问题与测试人员联系，处理人 陈益满 联系电话 18671733750</t>
  </si>
  <si>
    <t>TS202310232327101022</t>
  </si>
  <si>
    <t>071700023829</t>
  </si>
  <si>
    <t>屈婷婷</t>
  </si>
  <si>
    <t>2023-10-26 09:06:39</t>
  </si>
  <si>
    <t>用户反应自己在电话反应需要组网以后安排了一个师傅上门跟他组网，之前在营业厅问的说是399元组网含有前兆宽带和交换机现在师傅上门收了自己399元说没有交换机只有路由器而且还要再出299元钱用户觉得师傅乱收费而且态度很不好要求投诉这个师傅态度不好乱收费，用户没有报修记录只说是8月10号打我们电话安排的根本查不到记录但是师傅是负责用户湖北省宜昌市夷陵区小溪塔镇东湖南区罗河路57巷7号这个片区的师傅现在就是要投诉负责这个片区的师傅。请高手尽快处理并回复。</t>
  </si>
  <si>
    <t>服务态度：夷陵城区，罗一鸣AA，用户反映于工作人员协商办理组网实际仅安装网线不认可，现工作人员已联系用户预约上门安装组网，满意</t>
  </si>
  <si>
    <t>TS202310221710572309</t>
  </si>
  <si>
    <t>2023-10-23 16:25:48</t>
  </si>
  <si>
    <t>用户反馈：:各渠道人员服务、态度问题&amp;#13;&amp;#10;告知联通对服务质量的重视，再次解释安抚并致歉:不认可仍要投诉&amp;#13;&amp;#10;用户要投诉的人员：:营业厅人员&amp;#13;&amp;#10;:&amp;#13;&amp;#10;&amp;#13;&amp;#10;高级模板内容：&amp;#13;&amp;#10;投诉问题描述:用户来电反映今天下午去到营业厅办理注销主卡15697208090与宽带。前台查询状态均正常。未有销户记录、用户不认可。要求投诉&amp;#13;&amp;#10;到厅时间:2023-10-22&amp;#13;&amp;#10;到厅名称:城区西陵区星火路营业厅&amp;#13;&amp;#10;办理业务:注销主卡与宽带&amp;#13;&amp;#10;营业厅地址:城区西陵区星火路营业厅&amp;#13;&amp;#10;用户要求:烦请尽快核实回复处理，谢谢！用户升级倾向&amp;#13;</t>
  </si>
  <si>
    <t>工作差错：城区星火路自有营业厅，宽带拆分AA，现已为用户注销主卡及宽带，副卡转资8元流量王套餐，次月生效，满意。</t>
  </si>
  <si>
    <t>GZ202310172135331402</t>
  </si>
  <si>
    <t>071700569624</t>
  </si>
  <si>
    <t>吴海燕</t>
  </si>
  <si>
    <t>2023-10-24 18:46:26</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</si>
  <si>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长阳县贺家坪镇贺家坪政府片区东环路46号1栋周边</t>
  </si>
  <si>
    <t>TS202310260945391070</t>
  </si>
  <si>
    <t>张发兰</t>
  </si>
  <si>
    <t>2023-10-26 17:20:53</t>
  </si>
  <si>
    <t>&amp;#13;&amp;#10;高级模板内容：&amp;#13;&amp;#10;投诉问题描述:用户对8月租费不认可，有一张18071321236的号码合账消费，但是自己并不知情&amp;#13;&amp;#10;争议月份:2023年8月&amp;#13;&amp;#10;争议金额:99&amp;#13;&amp;#10;用户要求:核实处理，联系：19907203213&amp;#13;</t>
  </si>
  <si>
    <t>工作差错：远安城区自有营业厅AA，用户反映营业厅被动将18071321236与用户号码合账，导致18071321236用户8月扣取15587921553月租费用99元，且9月18071321236用户到厅办理余额清退时，营业厅又将用户15587921553的月69元清退给用户18071321236，导致用户损失168元，现已为用户申请补偿168元，24小时内赠费到账，不可打印发票，满意</t>
  </si>
  <si>
    <t>TS202310221530460441</t>
  </si>
  <si>
    <t>2023-10-24 09:20:32</t>
  </si>
  <si>
    <t>18086387855命中精准预判服务场景:[该用户有申诉倾向，请注意受理态度，查询近三天工单记录，积极解决用户问题。]&amp;#13;&amp;#10;TS202306250907270023您反映宽带故障无法使用问题。经核实，071700846962，资费为畅爽冰激凌5G融合1000M宽带（湖北），千兆为理论值，受您终端设备和光衰等因素影响，实际值可能略低于理论值，您反映网速不达标的问题，师傅已多次上门通过电脑设备和手机测试，网速可达到900M有余，考虑您感知，已减免主卡实付月租30%减免6个月月租费用212.4元，24小时内到账，此费用无法抵扣往月欠费且不可打印发票，满意用户反映前期和自己联系的后台人员告知可以每个月返还月租30%的现在要求再次返还不然就要去工信部投诉我们</t>
  </si>
  <si>
    <t>固网通信质量：用户反映宽带故障无法使用问题。经核实，071700846962，资费为畅爽冰激凌5G融合1000M宽带（湖北），千兆为理论值，受客户终端设备和光衰等因素影响，实际值可能略低于理论值，客户反映网速不达标的问题，师傅已多次上门通过电脑设备和手机测试，网速可达到900M有余，考虑客户感知，前期已减免主卡实付月租30%减免6个月月租费用212.4元，无法每月减免月租30%，已解释用户知晓一般</t>
  </si>
  <si>
    <t>TS202310231354061647</t>
  </si>
  <si>
    <t>徐慧</t>
  </si>
  <si>
    <t>2023-10-24 11:00:37</t>
  </si>
  <si>
    <t>主办单位：湖北&amp;#10;客户类别：星级客户&amp;#10;10010是否打通：是&amp;#10;是否二次致电10015：是&amp;#10;是否联系：是&amp;#10;升级倾向：无&amp;#10;号码归属省：湖北&amp;#10;SVIP等级：&amp;#10;预处理名称：宽带故障一键诊断:&amp;#13;&amp;#10;诊断号码类型:手机&amp;#13;&amp;#10;结合宽带号码的状态及余额，分情况受理:不欠费且状态正常&amp;#13;&amp;#10;询问问题类型:无法上网&amp;#13;&amp;#10;诊断情况:诊断无异常&amp;#13;&amp;#10;路由器是否存在虚接或连接处接触不良:不存在&amp;#13;&amp;#10;建议客户使用电脑直接连接光猫，尝试单机能否正常上网:正常&amp;#13;&amp;#10;建议客户可自行设置一下路由器再尝试:不认可&amp;#13;&amp;#10;是否有突发故障:无突发故障&amp;#13;&amp;#10;光猫上的LOS灯是否常亮红灯:否或者不清楚&amp;#13;&amp;#10;为用户清理缓存:不同意或清在线仍不行&amp;#13;&amp;#10;宽带装机地址：湖北省宜昌市枝江市马家店镇马店路片区青少年宫宿舍1栋1单元1楼101备注:用户表示此号码绑定的宽带上网卡顿，并表示没有经过用户的允许私自从500兆给用户降到了200兆了，2023年2月份开始的，已长达9个月了，请一并核实处理&amp;#13;&amp;#10;（协办工单）集团高星用户，务必于12小时内，上传/办理：请核实宽带上网卡顿，降网速情况，请核实协助处理。&amp;#13;</t>
  </si>
  <si>
    <t>固网质量：&amp;#10;①客户基本资料：业务号码 18671777632、客户姓名 徐慧、套餐情况 畅爽冰激凌5G套餐129元；客户反映宽带的问题； &amp;#10;②首次联系客户时间：2023-10-23 17:11:00&amp;#10;③投诉核查处理情况：收到贵部转办，我司立即组织核查，经核实，湖北省宜昌市枝江市马家店镇马店路片区青少年宫宿舍1栋1单元1楼101AA。用户反映宽带速率的问题，经核实，客户套餐为低消200M宽带，因20年参加分期活动时5G套餐上线，套内宽带为30元每月，故营业厅办理低消200M宽带，已联系客户解释清楚，客户知晓认可。&amp;#10;④答复客户时间及客户满意度评价：根据上述核实情况，我司于2023-10-23 17:11:00联系客户满意，回单人：张婷、联系方式：07176921001&amp;#10;⑤投诉核查关联材料：无。</t>
  </si>
  <si>
    <t>GZ202310162204032107</t>
  </si>
  <si>
    <t>071703570657</t>
  </si>
  <si>
    <t>王明喜</t>
  </si>
  <si>
    <t>2023-10-24 16:47:08</t>
  </si>
  <si>
    <t>光信号红灯&amp;#10;装机地址：湖北省宜昌市枝江市百里洲镇沿江村沿江村五组94号周边</t>
  </si>
  <si>
    <t>GZ202310141315390725</t>
  </si>
  <si>
    <t>071703529736</t>
  </si>
  <si>
    <t>周琼芳</t>
  </si>
  <si>
    <t>2023-10-24 18:28:52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</si>
  <si>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amp;#13;&amp;#10;光信号红灯，请尽快处理并回复</t>
  </si>
  <si>
    <t>GZ202310051116142376</t>
  </si>
  <si>
    <t>071700275064</t>
  </si>
  <si>
    <t>万圣维</t>
  </si>
  <si>
    <t>2023-10-24 13:55:22</t>
  </si>
  <si>
    <t>#2022重保客户#宽带报障-无法登陆&amp;#10;装机地址：湖北省宜昌市宜都市枝城镇丹阳小区27栋2单元1层101</t>
  </si>
  <si>
    <t>GZ202310251851580436</t>
  </si>
  <si>
    <t>071704088703</t>
  </si>
  <si>
    <t>曾美令</t>
  </si>
  <si>
    <t>2023-10-25 19:16:32</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</si>
  <si>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夷陵区小溪塔街道营盘社区黄金居片区平湖汽修城德波汽配侧墙周边</t>
  </si>
  <si>
    <t>GZ202310251844170369</t>
  </si>
  <si>
    <t>071701033886</t>
  </si>
  <si>
    <t>2023-10-25 19:43:36</t>
  </si>
  <si>
    <t>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伍家岗区伍家岗街道花艳社区铁路和谐佳苑18栋1单元14楼1402</t>
  </si>
  <si>
    <t>GZ202310251823240176</t>
  </si>
  <si>
    <t>071700123337</t>
  </si>
  <si>
    <t>田科学</t>
  </si>
  <si>
    <t>2023-10-25 18:55:12</t>
  </si>
  <si>
    <t>071700123337命中精准预判服务场景:[65岁以上老人]&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iptv无法使用，要求师傅上门维修并回复</t>
  </si>
  <si>
    <t>ZHX202310251750030581</t>
  </si>
  <si>
    <t>2023-10-25 18:32:49</t>
  </si>
  <si>
    <t>用户反馈问题（对号码消费有问题，按实时扣费查询告知不认可，要求我方核实副卡13117297370，13032748287单独订购业务情况，不愿验证信息，对此无法查询不认可，未派省分工单，根据申诉预警4项场景第（5）项记录此单，请专家团队协助安抚/拦截/解释，谢谢！</t>
  </si>
  <si>
    <t>GZ202310251741032317</t>
  </si>
  <si>
    <t>071704649807</t>
  </si>
  <si>
    <t>杨晓华</t>
  </si>
  <si>
    <t>2023-10-25 18:35:15</t>
  </si>
  <si>
    <t>071704649807命中精准预判服务场景:[65岁以上老人]&amp;#13;&amp;#10;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用户反映无法上网，老人在家，要求师傅上门处理</t>
  </si>
  <si>
    <t>GZ202310251728372230</t>
  </si>
  <si>
    <t>071700311746</t>
  </si>
  <si>
    <t>杨文</t>
  </si>
  <si>
    <t>2023-10-25 18:52:10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</si>
  <si>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终端能力与签约速率不匹配;&amp;#13;&amp;#10;设备收发光功率是否异常:无异常;&amp;#13;&amp;#10;:用户来电反映宽带不能上网，用户要求师傅上门维修，不认可刷新，请处理并回复！&amp;#13;</t>
  </si>
  <si>
    <t>GZ202310251707242075</t>
  </si>
  <si>
    <t>071700032161</t>
  </si>
  <si>
    <t>叶红英</t>
  </si>
  <si>
    <t>2023-10-25 18:26:59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</si>
  <si>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路由器能力不匹配;&amp;#13;&amp;#10;:&amp;#13;&amp;#10;宽带无法上网</t>
  </si>
  <si>
    <t>BL202310231449000102</t>
  </si>
  <si>
    <t>071703513035</t>
  </si>
  <si>
    <t>徐克兰</t>
  </si>
  <si>
    <t>2023-10-23 15:13:14</t>
  </si>
  <si>
    <t>071703513035命中精准预判服务场景:[65岁以上老人]&amp;#13;&amp;#10;用户反映被动开通TV增值-应用-教育50元业务与TV增值-应用-教育那豆少儿25元业务，解释挽留无效，已承诺减免9-10月合计75元功能费。</t>
  </si>
  <si>
    <t>GZ202310251621221708</t>
  </si>
  <si>
    <t>071700091241</t>
  </si>
  <si>
    <t>2023-10-25 17:26:39</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</si>
  <si>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黑屏/蓝屏&amp;#13;&amp;#10;检查接口是否插紧，信号源是否选对:操作未恢复/不认可&amp;#13;&amp;#10;判断省分:其他省分&amp;#13;&amp;#10;向用户解释后用户不认可:&amp;#13;&amp;#10;&amp;#13;&amp;#10;高级模板内容：&amp;#13;&amp;#10;问题（现象）描述:用户来电反映电视和宽带都无法使用，用户要求尽快处理，请后台尽快处理&amp;#13;&amp;#10;故障时间:2023-10-25&amp;#13;&amp;#10;宽带是否安装IPTV:是&amp;#13;&amp;#10;宽带是否可正常上网:否&amp;#13;&amp;#10;是否重启设备:已重启未恢复&amp;#13;&amp;#10;装机地址:湖北省宜昌市西陵区唐家湾路平湖馨苑小区1栋1单元5层503&amp;#13;</t>
  </si>
  <si>
    <t>BL202310251453110117</t>
  </si>
  <si>
    <t>2023-10-25 15:23:28</t>
  </si>
  <si>
    <t>13094167282命中精准预判服务场景:[65岁以上老人]&amp;#13;&amp;#10;用户来电要求解除该合约（预存1元得盲盒24个月-次月生效-湖北宜昌&amp;#13;&amp;#10;）解约失败系统提示：服务名称[qrycancelinfoall_cancel2i]txid[1fbf52f0^1698158385550^600797]规则编码[4E02]规则内容:pretrades服务处理失败：调用getTradeFee异常:获取费用异常全国工号不允许受理包含收退费的解约业务！&amp;#13;&amp;#10;用户要求尽快回复处理</t>
  </si>
  <si>
    <t>ZX202310241322122410</t>
  </si>
  <si>
    <t>钱斌斌</t>
  </si>
  <si>
    <t>2023-10-25 12:33:05</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</si>
  <si>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在线协助复机&amp;#13;&amp;#10;用户状态为:局方停机&amp;#13;&amp;#10;停机原因:鹰眼诈骗模型编码ZB0068-0001：首次关停可携带本人有效证件到号码归属地自营厅核验签署法律风险告知书复机一次。&amp;#13;&amp;#10;前台是否按流程解释:是&amp;#13;&amp;#10;用户要求:在线协助复机&amp;#13;&amp;#10;第二联系电话:17856464002&amp;#13;</t>
  </si>
  <si>
    <t>号码关停：鹰眼诈骗模型编码ZB0068-0001AA。用户反映停机问题，经核实已告知客户回传资料审核后复机，用户满意。</t>
  </si>
  <si>
    <t>BL202310250625200131</t>
  </si>
  <si>
    <t>2023-10-25 14:16:52</t>
  </si>
  <si>
    <t>13207227034命中精准预判服务场景:[65岁以上老人]&amp;#13;&amp;#10;用户来电:关闭上网功能&amp;#13;&amp;#10;判断省分:甘肃、湖北&amp;#13;&amp;#10;解释无法关闭，建议用户关闭手机蜂窝数据网络即可:不认可&amp;#13;&amp;#10;:&amp;#13;&amp;#10;用户来电要求关闭上网功能，用户情绪很激动。解释不接受。</t>
  </si>
  <si>
    <t>BL202310231229516008</t>
  </si>
  <si>
    <t>何俊杰</t>
  </si>
  <si>
    <t>15571710742用户毕业离校，要求在线注销手机号码</t>
  </si>
  <si>
    <t>BL202310261646002375</t>
  </si>
  <si>
    <t>办理工单（2021版）&gt;&gt;流量包&gt;&gt;流量快餐包取消</t>
  </si>
  <si>
    <t>张来君</t>
  </si>
  <si>
    <t>2023-10-26 17:15:29</t>
  </si>
  <si>
    <t>15571777331湖北•宜昌4G后付费用户目前在肯尼亚漫游，现要求取消5G升级包49元20GB（互联网专属）业务，请协助处理谢谢。&amp;#13;&amp;#10;机主信息已核实&amp;#13;&amp;#10;联系人：张来君，用户不要求回复自行来电查询结果&amp;#13;&amp;#10;此为国际漫游平台的投诉，请优先处理</t>
  </si>
  <si>
    <t>TS202310220855190766</t>
  </si>
  <si>
    <t>2023-10-26 09:52:29</t>
  </si>
  <si>
    <t>&amp;#13;&amp;#10;高级模板内容：&amp;#13;&amp;#10;投诉问题描述:用户来电反映自己的宽带无法上网，现在自己手机没有流量，要求赠送流量包，请后台协助处理，有投诉倾向，具体渠道没有提及&amp;#13;&amp;#10;宽带账号:071700327561&amp;#13;&amp;#10;故障现象:无法上网&amp;#13;&amp;#10;故障地址:湖北省宜昌市夷陵区东城城乡统筹发展试验区黄金卡社区夷兴九巷片区平云四路兴达汽修&amp;#13;&amp;#10;故障时间:2023-10-22&amp;#13;&amp;#10;用户要求:要求赠送流量&amp;#13;</t>
  </si>
  <si>
    <t>固网质量：夷陵区东城城乡统筹发展试验区黄金卡社区夷兴九巷片区平云四路兴达汽修AA.用户反映宽带故障问题，联系客户表示已恢复，已能正常使用，满意。</t>
  </si>
  <si>
    <t>GZ202310251531591332</t>
  </si>
  <si>
    <t>071700219455</t>
  </si>
  <si>
    <t>陈强</t>
  </si>
  <si>
    <t>2023-10-25 17:22:44</t>
  </si>
  <si>
    <t>#2022重保客户##2022重保客户#无法打开网页光猫无光信号&amp;#10;装机地址：湖北省宜昌市宜都市陆城街道办事处清江社区童家巷小区水府庙12-2号</t>
  </si>
  <si>
    <t>BL202310261440537051</t>
  </si>
  <si>
    <t>刘警予</t>
  </si>
  <si>
    <t>15587979035用户来电在外地需要销户手机卡</t>
  </si>
  <si>
    <t>BL202310221638500528</t>
  </si>
  <si>
    <t>王桂芳</t>
  </si>
  <si>
    <t>2023-10-23 09:27:37</t>
  </si>
  <si>
    <t>22年Q3Q4重点客户&amp;#13;&amp;#10;高级模板内容：&amp;#13;&amp;#10;需区域二线受理的业务:用户无法提供验证码&amp;#13;&amp;#10;用户需办理业务名称:5G炫彩通信助理包-云盘版（首月5元半价）&amp;#13;&amp;#10;业务办理类型:取消&amp;#13;&amp;#10;业务生效时间:立即生效&amp;#13;&amp;#10;是否已按规范验证用户信息:是&amp;#13;&amp;#10;备注（如开通流量包、语音包请备注清楚当月有效/长期有效）:无&amp;#13;</t>
  </si>
  <si>
    <t>TS202310231644236214</t>
  </si>
  <si>
    <t>投诉工单（2021版）&gt;&gt;移网&gt;&gt;【入网】办理&gt;&gt;限制办理套餐</t>
  </si>
  <si>
    <t>李宇欣</t>
  </si>
  <si>
    <t>辽宁</t>
  </si>
  <si>
    <t>2023-10-24 16:06:05</t>
  </si>
  <si>
    <t>业务号码：15549306725，用户：李宇欣。用户到厅反映手机卡无法使用，经查为局方半停机，用户要求复通。相关证件已上传，用户归属地为湖北宜昌，请转归属地联系用户处理。转湖北宜昌</t>
  </si>
  <si>
    <t>TS202310221657102054</t>
  </si>
  <si>
    <t>蒋雪松</t>
  </si>
  <si>
    <t>2023-10-23 13:33:45</t>
  </si>
  <si>
    <t>:下一步&amp;#13;&amp;#10;判断省分:湖北&amp;#13;&amp;#10;node_134:&amp;#13;&amp;#10;获取入参:&amp;#13;&amp;#10;node_180:&amp;#13;&amp;#10;判断局方停机状态:非实名停机&amp;#13;&amp;#10;:&amp;#13;&amp;#10;判定是否二代身份证入网/是否为移网号码::异地&amp;#13;&amp;#10;:不认可&amp;#13;&amp;#10;:不认可&amp;#13;&amp;#10;:对实名业务不满&amp;#13;&amp;#10;:&amp;#13;&amp;#10;&amp;#13;&amp;#10;高级模板内容：&amp;#13;&amp;#10;投诉问题描述:用户来电称在意地办理补卡，营业员说非实名停机无法办理，用户要求在线处理，在营业厅等待，请协助谢谢&amp;#13;&amp;#10;用户状态:非实名停机&amp;#13;&amp;#10;停机原因:非实名停机&amp;#13;&amp;#10;第二联系电话:17671258000&amp;#13;&amp;#10;用户要求:加急处理&amp;#13;</t>
  </si>
  <si>
    <t>号码关停：入网照片不合规非实名停机AA，经核实，客户反映号码13135829210非实名停机问题，由于客户号码入网照片不合规，现需重新实名，可通过中国联通APP--服务--办理--实名制补登记办理，且上传的证件照片不可压边、不可缺角、不可模糊反光，人脸采集视频录制不可戴帽子、不可戴口罩，现已临时开机，5天时效，建议客户用此号码登录手厅后按照要求上传资料提交实名，满意。</t>
  </si>
  <si>
    <t>TS202310261150132233</t>
  </si>
  <si>
    <t>2023-10-26 15:15:17</t>
  </si>
  <si>
    <t>:下一步&amp;#13;&amp;#10;判断省分:湖北&amp;#13;&amp;#10;node_134:&amp;#13;&amp;#10;获取入参:&amp;#13;&amp;#10;node_180:&amp;#13;&amp;#10;判断局方停机状态:非实名停机&amp;#13;&amp;#10;:&amp;#13;&amp;#10;判定是否二代身份证入网/是否为移网号码::不认可/办理失败&amp;#13;&amp;#10;:本地&amp;#13;&amp;#10;:不认可&amp;#13;&amp;#10;:不认可&amp;#13;&amp;#10;:对实名业务不满&amp;#13;&amp;#10;:&amp;#13;&amp;#10;&amp;#13;&amp;#10;高级模板内容：&amp;#13;&amp;#10;投诉问题描述:用户来电对非实名停机不认可，要求线上复机，不方便去线下营业厅办理&amp;#13;&amp;#10;用户状态:非实名停机&amp;#13;&amp;#10;停机原因:非实名停机&amp;#13;&amp;#10;第二联系电话:13235613700&amp;#13;&amp;#10;用户要求:要求线上复机&amp;#13;</t>
  </si>
  <si>
    <t>号码关停：新入网照片不合规AA。用户反映号码停机问题，经核实，客户号码因新入网照片不合规不合规操作实名关停，现为用户办理临时开机5天，用户在手厅上操作实名制补登记或自行到当地自营厅办理实名补登，客户表示知晓。</t>
  </si>
  <si>
    <t>GZ202310251516491208</t>
  </si>
  <si>
    <t>071700174949</t>
  </si>
  <si>
    <t>唐帮新</t>
  </si>
  <si>
    <t>2023-10-25 16:47:56</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</si>
  <si>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无法登陆&amp;#10;&amp;#10;装机地址：湖北省宜昌市枝江市马家店镇五一路片区水厂宿舍周边</t>
  </si>
  <si>
    <t>BL202310260922110704</t>
  </si>
  <si>
    <t>关守蓉</t>
  </si>
  <si>
    <t>2023-10-26 10:48:46</t>
  </si>
  <si>
    <t>22年Q3Q4重点客户&amp;#13;&amp;#10;高级模板内容：&amp;#13;&amp;#10;需区域二线受理的业务:用户无法提供验证码&amp;#13;&amp;#10;用户需办理业务名称:5元5G基础速率包（湖北）、炫彩通信助理包8元版（立即生效）&amp;#13;&amp;#10;业务办理类型:取消&amp;#13;&amp;#10;业务生效时间:次月生效&amp;#13;&amp;#10;是否已按规范验证用户信息:是&amp;#13;&amp;#10;备注（如开通流量包、语音包请备注清楚当月有效/长期有效）:用户是老人无法看验证码&amp;#13;</t>
  </si>
  <si>
    <t>TS202310261020072020</t>
  </si>
  <si>
    <t>李钟翠</t>
  </si>
  <si>
    <t>2023-10-26 15:12:29</t>
  </si>
  <si>
    <t>&amp;#13;&amp;#10;高级模板内容：&amp;#13;&amp;#10;投诉问题描述:用户来电反馈当前手机号码收不到短信验证码，要求开通短信接收功能，不认可线下营业厅实名。&amp;#13;&amp;#10;用户状态:非实名半停机&amp;#13;&amp;#10;停机原因:未实名&amp;#13;&amp;#10;第二联系电话:18875362636&amp;#13;&amp;#10;用户要求:用户要求3小时内开通短信接收功能接收验证码，否则就到工信部投诉，请后台协助处理。&amp;#13;</t>
  </si>
  <si>
    <t>号码关停：因照片不合规非实名停机AA，经核实根据相关要求进行关停处理。已告知下载中国联通APP—实名制补登记完善资料，拍照时不要出现曝光、缺角、压边的情况。如仍不行，需机主本人携带身份证原件前往联通自营厅实名认证后开机，用户知晓。</t>
  </si>
  <si>
    <t>GZ202310251503591111</t>
  </si>
  <si>
    <t>071703743208</t>
  </si>
  <si>
    <t>姚松红</t>
  </si>
  <si>
    <t>2023-10-25 17:25:40</t>
  </si>
  <si>
    <t>GZ202310251503571110</t>
  </si>
  <si>
    <t>071701011851</t>
  </si>
  <si>
    <t>苗大香</t>
  </si>
  <si>
    <t>2023-10-25 15:53:10</t>
  </si>
  <si>
    <t>#2022重保客户##2022重保客户#071701011851命中精准预判服务场景:[65岁以上老人]&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遥控电视没有反应&amp;#13;&amp;#10;检查遥控器更换电池:操作未恢复/不认可&amp;#13;&amp;#10;判断省分:其他省分&amp;#13;&amp;#10;向用户解释后用户不认可:用户表示电视无法观看，遥控器电池已更换新的，电视还是调不了台，点什么都无反应，由于用户是老人家所以需要师傅上门协助查看提供解决方案。&amp;#13;</t>
  </si>
  <si>
    <t>BL202310242126170732</t>
  </si>
  <si>
    <t>宋秀建</t>
  </si>
  <si>
    <t>2023-10-25 09:54:25</t>
  </si>
  <si>
    <t>22年Q3Q4重点客户&amp;#13;&amp;#10;高级模板内容：&amp;#13;&amp;#10;需区域二线受理的业务:用户无法提供验证码&amp;#13;&amp;#10;用户需办理业务名称:9元100分钟5G速率包（湖北）（立即生效）&amp;#13;&amp;#10;业务办理类型:取消&amp;#13;&amp;#10;业务生效时间:立即生效&amp;#13;&amp;#10;是否已按规范验证用户信息:是&amp;#13;</t>
  </si>
  <si>
    <t>TS202310241043302208</t>
  </si>
  <si>
    <t>2023-10-24 15:51:07</t>
  </si>
  <si>
    <t>主办单位：湖北&amp;#10;客户类别：普通客户&amp;#10;10010是否打通：是&amp;#10;是否二次致电10015：是&amp;#10;是否联系：否&amp;#10;升级倾向：&amp;#10;号码归属省：湖北&amp;#10;SVIP等级：&amp;#10;1.问题类型:;&amp;#13;&amp;#10;2.投诉类型:办理争议;&amp;#13;&amp;#10;3.营业厅地址:;&amp;#13;&amp;#10;4.位置信息:;&amp;#13;&amp;#10;5.位置发生地:;&amp;#13;&amp;#10;6.投诉内容:第三次来经本人同意，擅扣6元／月彩铃。&amp;#13;&amp;#10;8.办理业务的名称:退6元／月彩铃。&amp;#13;&amp;#10;8.无法办理的渠道:10010客服热线&amp;#13;&amp;#10;关联中国联通投诉平台-网站工单流水号:TS202310041301047743</t>
  </si>
  <si>
    <t>计费争议-SP扣费：①客户投诉产生的原因：客户反映增值业务费用问题。 ②客户投诉问题核查情况及解决方案：收到贵部转办后，我司立即组织调查。经核实，用户订购产品酷音视频彩铃6元包月，产品代码为90115，订购时间23年10月，取消时间为23年10月，6元/月，合计扣费1个月，累计产生费用合计10元，订购方式为集团统一认证平台” 短信验证码，有二次确认过程，不存在订购违规现象。核实省分已为用户退费到账，满意。 ③客户问题满意度：满意。 ④回单人:宜昌客服程李晶；联系电话：07176921001。</t>
  </si>
  <si>
    <t>BL202310251738090075</t>
  </si>
  <si>
    <t>彭舒心</t>
  </si>
  <si>
    <t>2023-10-26 11:26:31</t>
  </si>
  <si>
    <t>22年Q3Q4重点客户&amp;#13;&amp;#10;高级模板内容：&amp;#13;&amp;#10;需区域二线受理的业务:用户无法提供验证码&amp;#13;&amp;#10;用户需办理业务名称:国内流量自由畅玩月包（校园专属）&amp;#13;&amp;#10;业务办理类型:取消&amp;#13;&amp;#10;业务生效时间:立即生效&amp;#13;&amp;#10;是否已按规范验证用户信息:无需验证&amp;#13;</t>
  </si>
  <si>
    <t>BL202310241906142280</t>
  </si>
  <si>
    <t>王金卫</t>
  </si>
  <si>
    <t>2023-10-25 09:34:49</t>
  </si>
  <si>
    <t>22年Q3Q4重点客户&amp;#13;&amp;#10;高级模板内容：&amp;#13;&amp;#10;需区域二线受理的业务:用户无法提供验证码&amp;#13;&amp;#10;用户需办理业务名称:腾讯游戏畅玩包（前向）快手25G流量合约包省分爱奇艺10G流量加月会员合约包省分&amp;#13;&amp;#10;业务办理类型:取消&amp;#13;&amp;#10;业务生效时间:次月生效&amp;#13;&amp;#10;是否已按规范验证用户信息:是&amp;#13;</t>
  </si>
  <si>
    <t>GZ202310251434460960</t>
  </si>
  <si>
    <t>071700175620</t>
  </si>
  <si>
    <t>金喜</t>
  </si>
  <si>
    <t>2023-10-25 16:20:52</t>
  </si>
  <si>
    <t>#2022重保客户#一键诊断过程：&amp;#10;宽带是否有欠费及账号是否异常:无异常&amp;#10;宽带是否有群体故障告警:无异常&amp;#10;线路是否正常:无异常&amp;#10;光猫是否正常:无异常&amp;#10;上网速度检测:设备收光异常&amp;#10;设备收发光功率是否异常:无异常&amp;#10;&amp;#10;故障描述：&amp;#10;302002局方OLT设备收光功率异常。&amp;#10;&amp;#10;装机地址：湖北省宜昌市枝江市马家店镇建材市场建材市场一巷26号周边</t>
  </si>
  <si>
    <t>ZX202310251731212301</t>
  </si>
  <si>
    <t>071701051716</t>
  </si>
  <si>
    <t>林建伟</t>
  </si>
  <si>
    <t>2023-10-26 15:01:17</t>
  </si>
  <si>
    <t>判断省分:湖北&amp;#13;&amp;#10;:被动办理宽带&amp;#13;&amp;#10;:不需要&amp;#13;&amp;#10;:&amp;#13;&amp;#10;&amp;#13;&amp;#10;高级模板内容：&amp;#13;&amp;#10;问题描述:被动办理，不需要，要求销户并退费，烦请跟进，谢谢！&amp;#13;&amp;#10;第二联系方式:18571427777&amp;#13;&amp;#10;销户原因:被动办理，不需要&amp;#13;&amp;#10;用户要求:被动办理，不需要，要求销户并退费，烦请跟进，谢谢！&amp;#13;</t>
  </si>
  <si>
    <t>解释宣传：五峰城区东泰自有营业厅，虚拟宽带AA，经核实因营业厅未解释免费使用12个月导致扣费不认可，现以为用户注销并申请减免7-10月费40元，24小时内现金到账，可打印发票，满意</t>
  </si>
  <si>
    <t>BL202310241342430849</t>
  </si>
  <si>
    <t>谢犇</t>
  </si>
  <si>
    <t>2023-10-25 09:15:11</t>
  </si>
  <si>
    <t>22年Q3Q4重点客户&amp;#13;&amp;#10;高级模板内容：&amp;#13;&amp;#10;需区域二线受理的业务:用户无法提供验证码&amp;#13;&amp;#10;用户需办理业务名称:炫彩通信助理包6元版（立即生效）（已停售）/AR彩铃酷趣会员5G加油包（湖北）（已停售）/手机彩铃沃音乐精选10元包月/-王者荣耀流量权益包-腾讯-12元/增值业务-联通助理-智能应答Plus（在线渠道）&amp;#13;&amp;#10;业务办理类型:取消&amp;#13;&amp;#10;业务生效时间:立即生效&amp;#13;&amp;#10;是否已按规范验证用户信息:无需验证&amp;#13;</t>
  </si>
  <si>
    <t>GZ202310251428180917</t>
  </si>
  <si>
    <t>071701071565</t>
  </si>
  <si>
    <t>雷明玉</t>
  </si>
  <si>
    <t>2023-10-25 17:18:44</t>
  </si>
  <si>
    <t>071701071565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wifi信号不好，刷新无效，尽快安排师傅上门处理并回复</t>
  </si>
  <si>
    <t>BL202310241623400349</t>
  </si>
  <si>
    <t>宋秀勇</t>
  </si>
  <si>
    <t>2023-10-24 17:23:06</t>
  </si>
  <si>
    <t>22年Q3Q4重点客户&amp;#13;&amp;#10;高级模板内容：&amp;#13;&amp;#10;需区域二线受理的业务:用户无法提供验证码&amp;#13;&amp;#10;用户需办理业务名称:炫彩通信助理包-云盘版-次月生效（湖北）-10元&amp;#13;&amp;#10;业务办理类型:取消&amp;#13;&amp;#10;业务生效时间:立即生效&amp;#13;&amp;#10;是否已按规范验证用户信息:是&amp;#13;</t>
  </si>
  <si>
    <t>ZX202310231528300005</t>
  </si>
  <si>
    <t>2023-10-24 09:53:29</t>
  </si>
  <si>
    <t>ZX202310191848481138您要求取消宽带，沃家神眼。未转营服维系，因绑定有沃家神眼沃家神眼（室外枪机）-10元/月（24个月）活动，已建议额度携带证件至联通自营业厅办理，您表示知晓。&amp;#13;&amp;#10;&amp;#13;&amp;#10;用户去了营业厅，营业厅告知不办理销户，用户十分不满，现要求公司直接取消，要求取消宽带和监控，请继续处理。</t>
  </si>
  <si>
    <t>您要求取消宽带，沃家神眼。因绑定有沃家神眼沃家神眼（室外枪机）-10元/月（24个月）活动，已建议额度携带证件及设备至联通自营业厅办理</t>
  </si>
  <si>
    <t>BL202310231654311757</t>
  </si>
  <si>
    <t>2023-10-23 17:28:17</t>
  </si>
  <si>
    <t>22年Q3Q4重点客户22年Q3Q4重点客户&amp;#13;&amp;#10;高级模板内容：&amp;#13;&amp;#10;需区域二线受理的业务:用户无法提供验证码&amp;#13;&amp;#10;用户需办理业务名称:云加速（专业版）、腾讯游戏畅玩包（前向）、云加速5G畅玩加油包(湖北)、沃悦读同步学钻石会员20元包、哔哩哔哩15G流量加会员月包、&amp;#13;&amp;#10;业务办理类型:取消&amp;#13;&amp;#10;业务生效时间:立即生效&amp;#13;&amp;#10;是否已按规范验证用户信息:无需验证&amp;#13;&amp;#10;备注（如开通流量包、语音包请备注清楚当月有效/长期有效）:卡是家里老人在用，要求取消套餐外的所有业务&amp;#13;</t>
  </si>
  <si>
    <t>BL202310261134590396</t>
  </si>
  <si>
    <t>钟浩</t>
  </si>
  <si>
    <t>2023-10-26 16:13:14</t>
  </si>
  <si>
    <t>22年Q3Q4重点客户该用户来电要求办理取消上网功能，已解释，建议在手机上关闭，不愿意，请尽快核实办理，联系本机。</t>
  </si>
  <si>
    <t>BL202310231943491092</t>
  </si>
  <si>
    <t>2023-10-24 09:03:27</t>
  </si>
  <si>
    <t>22年Q3Q4重点客户判断省分:湖北&amp;#13;&amp;#10;:有意向资费&amp;#13;&amp;#10;:全国流量王8元套餐&amp;#13;&amp;#10;:&amp;#13;&amp;#10;&amp;#13;&amp;#10;高级模板内容：&amp;#13;&amp;#10;用户诉求:要求办理8元套餐，要求在线办理，不愿线下，已告知可以等待，用户不认可，要求今天内办理，安抚失败&amp;#13;&amp;#10;当前套餐名称:4G全国流量王18元套餐（湖北）&amp;#13;&amp;#10;新套餐名称（转入套餐名称）:4G全国流量王8元套餐（湖北）&amp;#13;&amp;#10;是合约期内（含靓号）:否&amp;#13;</t>
  </si>
  <si>
    <t>BL202310231030421960</t>
  </si>
  <si>
    <t>胡琛堃</t>
  </si>
  <si>
    <t>2023-10-23 10:39:36</t>
  </si>
  <si>
    <t>22年Q3Q4重点客户判断省分:湖北&amp;#13;&amp;#10;:有意向资费&amp;#13;&amp;#10;:全国流量王8元套餐&amp;#13;&amp;#10;:&amp;#13;&amp;#10;&amp;#13;&amp;#10;高级模板内容：&amp;#13;&amp;#10;用户诉求:用户来电要求办理全国流量王8元套餐，在线已解释对此不认可，挽留无效，请处理&amp;#13;&amp;#10;当前套餐名称:腾讯大王卡&amp;#13;&amp;#10;新套餐名称（转入套餐名称）:全国流量王8元套餐&amp;#13;&amp;#10;是合约期内（含靓号）:否&amp;#13;</t>
  </si>
  <si>
    <t>BL202310231601241006</t>
  </si>
  <si>
    <t>袁宝鑫</t>
  </si>
  <si>
    <t>2023-10-23 16:10:53</t>
  </si>
  <si>
    <t>22年Q3Q4重点客户判断省分:湖北&amp;#13;&amp;#10;:有意向资费&amp;#13;&amp;#10;:全国流量王8元套餐&amp;#13;&amp;#10;:&amp;#13;&amp;#10;&amp;#13;&amp;#10;高级模板内容：&amp;#13;&amp;#10;用户诉求:用户来电要求改成4G全国流量王8元套餐，已挽留不认可，请协助处理，谢谢&amp;#13;&amp;#10;当前套餐名称:哔哩哔哩33卡&amp;#13;&amp;#10;新套餐名称（转入套餐名称）:4G全国流量王8元套餐&amp;#13;&amp;#10;是合约期内（含靓号）:否&amp;#13;&amp;#10;备注:用户来电要求改成4G全国流量王8元套餐，已挽留不认可，请协助处理，谢谢&amp;#13;</t>
  </si>
  <si>
    <t>TS202310221232432323</t>
  </si>
  <si>
    <t>2023-10-23 14:41:36</t>
  </si>
  <si>
    <t>主办单位：湖北&amp;#10;客户类别：普通客户&amp;#10;10010是否打通：是&amp;#10;是否二次致电10015：是&amp;#10;是否联系：否&amp;#10;升级倾向：工信部&amp;#10;号码归属省：湖北&amp;#10;SVIP等级：&amp;#10;1.问题类型:;&amp;#10;2.投诉类型:退订争议;&amp;#10;3.营业厅地址:;&amp;#10;4.位置信息:;&amp;#10;5.位置发生地:;&amp;#10;6.投诉内容:手机彩铃10元／包月&amp;#10;在未经本人同意和知情的情况下，强行短信通知扣费10元。彩铃包月业务，这已是第三次了，（附卡16608603982）我曾投诉到工信部，你们还是不改，你们侵犯了公民的知情权，利用欺诈的行为，以营利为目的，强行通知，强行扣款，侵占公民财产，已涉违法。请立即停止侵权。&amp;#10;关联历史投诉流水号:其他问题，请手动查询</t>
  </si>
  <si>
    <t>计费争议-SP扣费：①客户投诉产生的原因：客户反映增值业务费用问题。							&amp;#10;②客户投诉问题核查情况及解决方案：收到贵部转办后，我司立即组织调查。经核实，用户订购产品手机彩铃沃音乐精选10元包月，产品代码为90115，订购时间23年10月，取消时间为23年10月，10元/月，合计扣费1个月，累计产生费用合计10元，订购方式为集团统一认证平台” 短信验证码，有二次确认过程，不存在订购违规现象。联系客户表示已自行处理好，满意。						&amp;#10;③客户问题满意度：满意。							&amp;#10;④回单人:宜昌客服王晓玉；联系电话：07176921001。</t>
  </si>
  <si>
    <t>GZ202310251356550719</t>
  </si>
  <si>
    <t>071700028615</t>
  </si>
  <si>
    <t>徐家友</t>
  </si>
  <si>
    <t>2023-10-25 16:07:54</t>
  </si>
  <si>
    <t>#2022重保客户#071700028615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光信号红灯</t>
  </si>
  <si>
    <t>TS202310230821451845</t>
  </si>
  <si>
    <t>2023-10-24 10:04:23</t>
  </si>
  <si>
    <t>22年Q3Q4重点客户判断省分:湖北&amp;#13;&amp;#10;:移网电话营销费用争议（套餐资费/融合宽带/副卡功能费类除外）&amp;#13;&amp;#10;:不认可&amp;#13;&amp;#10;:大于500元&amp;#13;&amp;#10;:&amp;#13;&amp;#10;&amp;#13;&amp;#10;高级模板内容：&amp;#13;&amp;#10;是否10016外呼:是&amp;#13;&amp;#10;反应问题涉及场景:未经同意订购业务&amp;#13;&amp;#10;产品名称:AR彩铃酷趣会员5G加油包（湖北）增值业务费_增值业务-视频彩铃商务版标准20元包_增值业务费_增值业务-沃阅读-5G畅阅-经管学堂20元_增值业务费_增值业务-手机彩铃沃音乐精选10元包月增值业务费_增值业务-AR视频彩铃酷趣会员15元包月以及主卡订购的（增值业务费_增值业务-手机彩铃沃音乐精选10元包月增值业务费_增值业务-哔哩哔哩15G流量加会员月包_）&amp;#13;&amp;#10;争议月份:2023年10月、2023年9月&amp;#13;&amp;#10;是否承诺退费:否&amp;#13;&amp;#10;承诺退费金额:0&amp;#13;&amp;#10;是否取消业务（如取消失败，需加上系统报错的提示）:否&amp;#13;&amp;#10;是否需要回复:是&amp;#13;&amp;#10;用户要求:用户称没有办理过该业务，要求查询谁办理的，不愿取消业务退费，请及时处理，谢谢&amp;#13;</t>
  </si>
  <si>
    <t>计费争议-SP扣费：经核实，客户订购产品名称为沃阅读-5G畅阅-经管学堂20元（90559）,23.9月开通，10月取消，9-10月扣费40元，视频彩铃商务版标准20元包、,23.9月开通，10月取消，扣费40元，AR视频彩铃酷趣会员15元包月（90115）,23.9月开通，10月取消，扣费30元，手机彩铃沃音乐精选10元包月（90115）10月开通，10月取消，扣费10元，订购方式为短信验证，合计扣费2个月，累计产生费用共计120元，有二次确认过程，不存在订购违规现象。考虑客户使用感知，网站方已取消屏蔽并于7个工作日内退费120元现金方式到账，可打印账单发票，满意。</t>
  </si>
  <si>
    <t>TS202310220812090445</t>
  </si>
  <si>
    <t>2023-10-23 09:10:15</t>
  </si>
  <si>
    <t>判断省分:其他省分&amp;#13;&amp;#10;:增值业务争议&amp;#13;&amp;#10;判断省分:湖北&amp;#13;&amp;#10;:移网&amp;#13;&amp;#10;:在补救范围内&amp;#13;&amp;#10;:不认可&amp;#13;&amp;#10;:大于500元&amp;#13;&amp;#10;:&amp;#13;&amp;#10;&amp;#13;&amp;#10;高级模板内容：&amp;#13;&amp;#10;投诉问题描述:用户称自己没有订购，对费用不认可，要求退费，前台解释无果&amp;#13;&amp;#10;争议业务名称:视频彩铃心悦会员包月15元-3&amp;#13;&amp;#10;受理渠道:沃音乐_铃声多酷&amp;#13;&amp;#10;争议月份:2023年10月&amp;#13;&amp;#10;争议费用:15&amp;#13;&amp;#10;一线客服在系统里:已取消&amp;#13;&amp;#10;是否承诺退费:否&amp;#13;&amp;#10;用户要求:用户要求退费，尽快处理谢谢&amp;#13;</t>
  </si>
  <si>
    <t>计费争议-SP扣费：经核实，用户订购产品名称视频彩铃心悦会员包月15元-3，产品代码为90115，订购时间，取消时间为23年10月，15元/月，合计扣费1个月，累计产生费用合计15元；用户订购产品名称畅行会员S-包月-15元，产品代码为91639，订购时间，取消时间为23年10月，15元/月，合计扣费1个月，累计产生费用合计15元订购方式为集团统一认证平台” 短信验证码，有二次确认过程，不存在订购违规现象。考虑用户使用感知，网站方已取消屏蔽并于三个工作日内退费30元到账，此费用不可抵扣往月欠费及打印发票，满意。</t>
  </si>
  <si>
    <t>GZ202310251335470586</t>
  </si>
  <si>
    <t>071704239252</t>
  </si>
  <si>
    <t>熊善桃</t>
  </si>
  <si>
    <t>2023-10-25 18:10:15</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</si>
  <si>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用户来电反映IPTV直播不能使用，其他频道使用正常，重启设备也一样，要求公司马上派师傅上门检修，回复。</t>
  </si>
  <si>
    <t>ZX202310250936430608</t>
  </si>
  <si>
    <t>071704170342</t>
  </si>
  <si>
    <t>2023-10-26 09:09:43</t>
  </si>
  <si>
    <t>071704170342命中精准预判服务场景:[65岁以上老人]&amp;#13;&amp;#10;前期工单：BL202310020857381986，用户表示自己是老人，不方便去自营厅办理宽带拆机，联系当地工作人员协助处理，但一直没有解决，强烈要求公司直接注销，并改为29元套餐，加急处理</t>
  </si>
  <si>
    <t>套餐变更-未到厅：99元转29元，用户实际要求注销宽带及主卡，本机号码转资福多多29元套餐，已核实资料后成功办理，次月生效，用户满意。</t>
  </si>
  <si>
    <t>TS202310261416220498</t>
  </si>
  <si>
    <t>文定华</t>
  </si>
  <si>
    <t>2023-10-26 16:40:21</t>
  </si>
  <si>
    <t>判断省分:湖北&amp;#13;&amp;#10;:增值业务费用争议（含炫彩通信助理包云盘版等组合类增值业务）&amp;#13;&amp;#10;:移网&amp;#13;&amp;#10;:不在补救范围内&amp;#13;&amp;#10;:不认可&amp;#13;&amp;#10;:&amp;#13;&amp;#10;&amp;#13;&amp;#10;高级模板内容：&amp;#13;&amp;#10;投诉问题描述:用户称自己不知情开通业务，开通时间超过一年，要求尽快处理回复，并且取消业务。&amp;#13;&amp;#10;争议业务名称:王者荣耀流量权益包-腾讯-12元&amp;#13;&amp;#10;受理渠道:无&amp;#13;&amp;#10;争议月份:2022年7月、2022年8月、2022年12月、2022年11月、2022年10月、2022年9月、2023年1月、2023年2月、2023年3月、2023年4月、2023年5月、2023年6月、2023年7月、2023年8月、2023年9月、2023年10月&amp;#13;&amp;#10;争议费用:1&amp;#13;&amp;#10;一线客服在系统里:未取消，请后台协助处理&amp;#13;&amp;#10;是否承诺退费:否&amp;#13;&amp;#10;用户要求:清尽快处理回复。&amp;#13;</t>
  </si>
  <si>
    <t>计费争议-SP扣费：经核实，用户订购产品名称王者荣耀流量权益包-腾讯-12元，产品代码为98177，订购时间，取消时间为22年8月，12元/月，合计扣费15个月，累计产生费用合计180元，订购方式为集团统一认证平台” 短信验证码，有二次确认过程，不存在订购违规现象。考虑用户使用感知，网站方已取消屏蔽并于三个工作日内退费180元到账，此费用不可抵扣往月欠费及打印发票，满意。</t>
  </si>
  <si>
    <t>BL202310241021150857</t>
  </si>
  <si>
    <t>曹家权</t>
  </si>
  <si>
    <t>2023-10-24 11:19:10</t>
  </si>
  <si>
    <t>22年Q3Q4重点客户判断省分:其他省分&amp;#13;&amp;#10;:增值业务争议&amp;#13;&amp;#10;判断省分:湖北&amp;#13;&amp;#10;:移网&amp;#13;&amp;#10;:在补救范围内&amp;#13;&amp;#10;:不认可&amp;#13;&amp;#10;:小于等于500元，且仅限单倍、月份不超过12个月&amp;#13;&amp;#10;:&amp;#13;&amp;#10;&amp;#13;&amp;#10;高级模板内容：&amp;#13;&amp;#10;需区域二线受理的业务:用户无法提供验证码&amp;#13;&amp;#10;用户需办理业务名称:云加速5G畅玩加油包&amp;#13;&amp;#10;业务办理类型:取消&amp;#13;&amp;#10;业务生效时间:立即生效&amp;#13;&amp;#10;是否已按规范验证用户信息:是&amp;#13;&amp;#10;备注（如开通流量包、语音包请备注清楚当月有效/长期有效）:无需回电直接取消&amp;#13;</t>
  </si>
  <si>
    <t>GZ202310251311570395</t>
  </si>
  <si>
    <t>071700304614</t>
  </si>
  <si>
    <t>2023-10-25 17:21:05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</si>
  <si>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amp;#13;&amp;#10;设备收发光功率是否异常:无异常;&amp;#13;&amp;#10;:用户反映宽带无法使用，光猫注册灯闪烁，用户要求尽快处理，请处理并回复&amp;#13;</t>
  </si>
  <si>
    <t>TS202310221222502170</t>
  </si>
  <si>
    <t>投诉工单（2021版）&gt;&gt;融合&gt;&gt;【IPTV使用】IPTV&gt;&gt;点播未二次确认</t>
  </si>
  <si>
    <t>071700046551</t>
  </si>
  <si>
    <t>杨运寿</t>
  </si>
  <si>
    <t>2023-10-23 10:47:11</t>
  </si>
  <si>
    <t>#2022重保客户##2022重保客户#用户投诉IPTV增值业务：影视会员连续包月29.9元/月，表示点播未二次确认，已取消并屏蔽了，要求投诉此情况，并要求退费，解释无效，请尽快联系处理</t>
  </si>
  <si>
    <t>计费争议-SP扣费：用户反映TV增值业务开通问题，经核实，客户订购产品名称为影视会员连续包月2400023504，96596，订购时间9月12日，订购方式为遥控器点播，取消时间为10月，29.9元/月，合计扣费1个月，累计产生费用共计29.9元，有二次确认过程，不存在订购违规现象。考虑客户使用感知，已取消屏蔽并于24小时内退费29.9元赠费方式到账，主卡存在低消，到账至宽带私有，此费用可抵扣月租，不可打印账单发票，满意。</t>
  </si>
  <si>
    <t>BL202310241020390849</t>
  </si>
  <si>
    <t>071700078619</t>
  </si>
  <si>
    <t>周帆</t>
  </si>
  <si>
    <t>2023-10-24 14:03:30</t>
  </si>
  <si>
    <t>查询增值业务:&amp;#13;&amp;#10;合约信息查询:&amp;#13;&amp;#10;系统未查询到产品信息/非用户咨询的产品&amp;#13;&amp;#10;查询优惠产品信息:&amp;#13;&amp;#10;:无确认方式&amp;#13;&amp;#10;:客户不了解此业务，要求取消或投诉&amp;#13;&amp;#10;:不接受&amp;#13;&amp;#10;:传统合约（金融类、标准类、强合约、固移融合等...）&amp;#13;&amp;#10;:下一步&amp;#13;&amp;#10;判断省分:湖北&amp;#13;&amp;#10;:其他合约&amp;#13;&amp;#10;:办理不成功&amp;#13;&amp;#10;:无升级投诉&amp;#13;&amp;#10;:用户来电要求将15元提速包(湖北)（立即生效，次月收费）-新取消，我方通过CBSS无法取消，系统未显示该业务，请后台核实尽快处理谢谢，联系电话13217177391&amp;#13;</t>
  </si>
  <si>
    <t>BL202310231521060481</t>
  </si>
  <si>
    <t>杜奎</t>
  </si>
  <si>
    <t>2023-10-23 15:45:14</t>
  </si>
  <si>
    <t>产品类型:SP产品;产品名称:5G时代-精英社科历史包;产品描述:5G时代-精英社科历史包;产品ID:6600283500;开始时间:2023-07-3112:39:02;结束时间:2029-12-3123:59:59;订购渠道:;客户确认方式:短信验证码,滑块认证(智能弹出）。&amp;#13;&amp;#10;产品类型:SP产品;产品名称:手机彩铃沃音乐精选10元包月;产品描述:手机彩铃沃音乐精选10元包月;产品ID:4900493700;开始时间:2023-08-2300:15:34;结束时间:2029-12-3123:59:59;订购渠道:;客户确认方式:短信验证码,滑块认证(智能弹出）。&amp;#13;&amp;#10;产品类型:SP产品;产品名称:爱乐彩铃8元包月;产品描述:爱乐彩铃8元包月;产品ID:4900494900;开始时间:2023-09-1111:36:32;结束时间:2029-12-3123:59:59;订购渠道:;客户确认方式:短信验证码。&amp;#13;&amp;#10;查询增值业务:&amp;#13;&amp;#10;合约信息查询:&amp;#13;&amp;#10;系统查询到有产品信息&amp;#13;&amp;#10;:有确认方式&amp;#13;&amp;#10;客户要求取消&amp;#13;&amp;#10;维系挽留:不接受挽留&amp;#13;&amp;#10;:下一步&amp;#13;&amp;#10;判断省分:湖北&amp;#13;&amp;#10;:其他合约&amp;#13;&amp;#10;:办理不成功&amp;#13;&amp;#10;:用户来电要求取消所有增值业务，尽快处理并回复&amp;#13;</t>
  </si>
  <si>
    <t>TS202310241248550188</t>
  </si>
  <si>
    <t>苏祖权</t>
  </si>
  <si>
    <t>2023-10-25 08:54:33</t>
  </si>
  <si>
    <t>[65岁以上老人]&amp;#13;&amp;#10;高级模板内容：&amp;#13;&amp;#10;投诉问题描述:用户来电称没有办理过哔哩哔哩15G流量加会员月包，称不知情。没有办理过。&amp;#13;&amp;#10;争议业务名称:哔哩哔哩15G流量加会员月包&amp;#13;&amp;#10;受理渠道:无&amp;#13;&amp;#10;争议月份:2023年10月&amp;#13;&amp;#10;争议费用:25&amp;#13;&amp;#10;一线客服在系统里:未取消，请后台协助处理&amp;#13;&amp;#10;是否承诺退费:否&amp;#13;&amp;#10;用户要求:已向用户解释，用户强烈不满。用户强烈要求我方核实处理。并要求取消。用户已经欠费。用户不愿意缴费。请核实处理。&amp;#13;</t>
  </si>
  <si>
    <t>计费争议-SP扣费：用户反映哔哩哔哩15G流量加会员月包业务开通问题，经核实，产品代码为88226，订购时间23.10，订购方式为短信验证，取消时间为23.10，25元/月，合计扣费1个月，累计产生费用共计25元，有二次确认过程，不存在订购违规现象。考虑客户使用感知，已为用户取消并申请减免25元，24小时内赠费到账，此费用不可打印账单发票，满意。</t>
  </si>
  <si>
    <t>TS202310241055070017</t>
  </si>
  <si>
    <t>邱祥任</t>
  </si>
  <si>
    <t>2023-10-24 17:36:41</t>
  </si>
  <si>
    <t>判断省分:湖北&amp;#13;&amp;#10;:增值业务费用争议（含炫彩通信助理包云盘版等组合类增值业务）&amp;#13;&amp;#10;:移网&amp;#13;&amp;#10;:在补救范围内&amp;#13;&amp;#10;:不认可&amp;#13;&amp;#10;:大于500元&amp;#13;&amp;#10;:&amp;#13;&amp;#10;&amp;#13;&amp;#10;高级模板内容：&amp;#13;&amp;#10;投诉问题描述:用户称自己没有办理过&amp;#13;&amp;#10;争议业务名称:畅享至尊会员-包月-25元炫彩通信助理包体验版-立即生效（湖北）&amp;#13;&amp;#10;受理渠道:无&amp;#13;&amp;#10;争议月份: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amp;#13;&amp;#10;争议费用:894&amp;#13;&amp;#10;一线客服在系统里:已取消&amp;#13;&amp;#10;是否承诺退费:否&amp;#13;&amp;#10;用户要求:（1）用户号码13040988780&amp;#13;&amp;#10;（2）业务名称炫彩通信助理包体验版-立即生效（湖北）	畅享至尊会员-包月-25元&amp;#13;&amp;#10;（3）承诺退费金额0&amp;#13;&amp;#10;（4）涉及退费月份2021.4-2023.10&amp;#13;&amp;#10;（5）是否取消业务（如取消失败，需加上系统报错的提示）是&amp;#13;</t>
  </si>
  <si>
    <t>计费争议-SP扣费：用户反映增值业务开通问题，经核实，客户订购产品名称为畅享至尊会员-包月-25元，产品代码为63000877，93041，订购时间 2021-04-26  ，订购方式为短信验证码，取消时间为23年10月，25元/月，累计产生费用共计750元，首月免费，有返费25元。有二次确认过程，不存在订购违规现象。考虑客户使用感知，网站方已取消屏蔽并于2个工作日退费750元现金方式到账，此费用可抵扣月租，不可打印账单发票，满意。&amp;#10;Q21： 长阳磨市天诚合作厅 ，炫彩助理包AA，现已取消，首月免费， 2021-11-01 10:53:56 赠费到账6元，2021-12-12 09:22:15赠费到账6元，现减免22.1-23.10月费用132元。13040988780办理预存享50元赠费，立即到账，补赠剩余82元，24小时退费到账，此费用无法抵扣往月欠费及打印发票，用户满意</t>
  </si>
  <si>
    <t>TS202310221803030726</t>
  </si>
  <si>
    <t>刘应红</t>
  </si>
  <si>
    <t>2023-10-24 14:45:47</t>
  </si>
  <si>
    <t>&amp;#13;&amp;#10;高级模板内容：&amp;#13;&amp;#10;投诉问题描述:用户来电称自己手机未订购过视频广告，现在发现手机上视频彩铃广告用户要求我方处理请协助处理谢谢用户有投诉倾向未提及投诉渠道&amp;#13;&amp;#10;业务名称:视频彩铃广告&amp;#13;&amp;#10;变更渠道:/&amp;#13;&amp;#10;用户要求:要求我方处理&amp;#13;</t>
  </si>
  <si>
    <t>计费争议-SP扣费：用户反映增值业务开通问题，经核实，客户订购产品名称为联通爱听-职场理财20元包，SP标识为66003011，90559，订购时间 2023-08-08  ，订购方式为短信验证码，取消时间为10月，20元/月，合计扣费3个月，累计产生费用共计60，有二次确认过程，不存在订购违规现象。考虑客户使用感知，网站方已取消屏蔽并于三个工作日退费60元现金方式到账，此费用可抵扣月租，不可打印账单发票，多次联系用户未接听，已短信告知用户结果，若用户来电烦请代为解释或告知用户与本地服务监督热线13032700872（工作时间8:30-12:00 14:00-17:30）联系。</t>
  </si>
  <si>
    <t>GZ202310251252280254</t>
  </si>
  <si>
    <t>071700683732</t>
  </si>
  <si>
    <t>张胜波</t>
  </si>
  <si>
    <t>2023-10-25 15:00:56</t>
  </si>
  <si>
    <t>#2022重保客户#无法联网&amp;#10;装机地址：湖北省宜昌市秭归县茅坪镇茅坪花园一路湖景天成5栋1单元1楼101</t>
  </si>
  <si>
    <t>TS202310241647400880</t>
  </si>
  <si>
    <t>071701010288</t>
  </si>
  <si>
    <t>王焰涛</t>
  </si>
  <si>
    <t>2023-10-25 13:37:58</t>
  </si>
  <si>
    <t>【2022年上工信部测评重保用户】【2022年上工信部测评重保用户】[65岁以上老人]判断省分:其他省分&amp;#13;&amp;#10;:增值业务争议&amp;#13;&amp;#10;判断省分:湖北&amp;#13;&amp;#10;:固网&amp;#13;&amp;#10;:是&amp;#13;&amp;#10;:不认可&amp;#13;&amp;#10;:大于500元&amp;#13;&amp;#10;:&amp;#13;&amp;#10;&amp;#13;&amp;#10;高级模板内容：&amp;#13;&amp;#10;投诉问题描述:用户称老年人不知情办理业务&amp;#13;&amp;#10;争议业务名称:TV增值-娱乐-沃家高清VIP&amp;#13;&amp;#10;受理渠道:无&amp;#13;&amp;#10;争议月份:2023年10月&amp;#13;&amp;#10;争议费用:29.9&amp;#13;&amp;#10;一线客服在系统里:已取消&amp;#13;&amp;#10;是否承诺退费:是&amp;#13;&amp;#10;用户要求:用户要求退订退费，已在线退费，烦请核实后处理退费&amp;#13;</t>
  </si>
  <si>
    <t>计费争议-SP扣费：用户反映增值业务开通问题，经核实，客户订购产品名称为影视会员连续包月，产品代码为2400023504，96596，订购时间10月，订购方式为遥控器点播，取消时间为10月，29.9元/月，合计扣费1个月，累计产生费用共计29.9元，有二次确认过程，不存在订购违规现象。考虑客户使用感知，已取消屏蔽并系统勾选预存享30元赠费立即到账，此费用可抵扣月租，不可打印账单发票，满意。</t>
  </si>
  <si>
    <t>GZ202310251248540226</t>
  </si>
  <si>
    <t>071700309932</t>
  </si>
  <si>
    <t>徐世凯</t>
  </si>
  <si>
    <t>2023-10-25 17:55:03</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</si>
  <si>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夷陵区小溪塔街道营盘社区黄金二三巷片区黄金三巷81号1栋周边</t>
  </si>
  <si>
    <t>ZX202310220916582375</t>
  </si>
  <si>
    <t>曹江龙</t>
  </si>
  <si>
    <t>2023-10-23 09:03:50</t>
  </si>
  <si>
    <t>用户来电表示本机号15629345529未知情办理了宽带，导致在异地无法变更手机号资费，要求在线取消宽带</t>
  </si>
  <si>
    <t>套餐变更-未到厅：联系客户表示暂不更改套餐，要求取消流量包，宽带，客服部已操作取消，满意</t>
  </si>
  <si>
    <t>TS202310222312061197</t>
  </si>
  <si>
    <t>2023-10-23 11:29:28</t>
  </si>
  <si>
    <t>主办单位：湖北&amp;#10;客户类别：普通客户&amp;#10;10010是否打通：否&amp;#10;是否二次致电10015：是&amp;#10;是否联系：否&amp;#10;升级倾向：&amp;#10;号码归属省：湖北&amp;#10;SVIP等级：&amp;#10;1.问题类型:;&amp;#10;2.投诉类型:手机流量费争议;&amp;#10;3.营业厅地址:;&amp;#10;4.位置信息:;&amp;#10;5.位置发生地:;&amp;#10;6.投诉内容:&amp;#10;202305月上网费:22.00&amp;#10;202306月上网费:0.00&amp;#10;202307月上网费:6.00&amp;#10;202308月上网费:6.00&amp;#10;202309月上网费:15.00&amp;#10;争议金额:43.00</t>
  </si>
  <si>
    <t>计费争议-流量：&amp;#10;①客户投诉产生的原因：客户反馈流量扣费的问题。&amp;#10;②客户投诉问题核查情况及解决方案：收到贵部转办后，我司立即组织调查。经核实，用户反映流量扣费的问题，经核实，23.5-9月主副卡共产生55元流量费用，出于服务角度，申请退还流量费用合计55元，24小时内到账，此费用不可打印账单发票，回访满意。我司于2023-10-23 11:20:38联系客户解释以上情况。&amp;#10;③客户问题满意度：满意&amp;#10;④回单人：张婷   6921001</t>
  </si>
  <si>
    <t>TS202310240921360286</t>
  </si>
  <si>
    <t>孙鹏</t>
  </si>
  <si>
    <t>2023-10-24 16:16:47</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</si>
  <si>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对手机上网流量费不认可，要求退费&amp;#13;&amp;#10;业务名称:手机上网流量费&amp;#13;&amp;#10;争议月份:2023年10月&amp;#13;&amp;#10;争议金额:1&amp;#13;&amp;#10;是否承诺退费:是&amp;#13;&amp;#10;用户要求:用户要求退费&amp;#13;</t>
  </si>
  <si>
    <t>计费争议-流量：查询流量计费正常，此属用户使用产生扣费，前期已赠送流量，无法再次退费，已解释，满意度一般</t>
  </si>
  <si>
    <t>GZ202310251236120108</t>
  </si>
  <si>
    <t>071700036951</t>
  </si>
  <si>
    <t>何红群</t>
  </si>
  <si>
    <t>2023-10-25 13:03:45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</si>
  <si>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amp;#13;&amp;#10;注册灯闪</t>
  </si>
  <si>
    <t>BL202310231433152428</t>
  </si>
  <si>
    <t>郑之文</t>
  </si>
  <si>
    <t>2023-10-23 15:22:27</t>
  </si>
  <si>
    <t>高级模板内容：&amp;#10;需区域二线受理的业务:用户无法提供验证码&amp;#10;用户需办理业务名称:5G加油包29元10GB（立即生效）（已停售）&amp;#10;业务办理类型:取消&amp;#10;业务生效时间:立即生效&amp;#10;是否已按规范验证用户信息:是</t>
  </si>
  <si>
    <t>ZX202310231311431466</t>
  </si>
  <si>
    <t>汪曲波</t>
  </si>
  <si>
    <t>2023-10-23 16:02:32</t>
  </si>
  <si>
    <t>22年Q3Q4重点客户用户来电表示对于想新装宽带无端口（情绪激动不愿告知地址），称前期有在营业厅申请装机，当时交了费承诺后期安装，但后期一直没联系，也没有答复，称营业人员态度差，安抚无果&amp;#13;&amp;#10;表示执意强烈要求线上取消全部绑定业务协助携出（称全部号码），安抚多次无效，有升级倾向未表明，联系本机，烦请核实处理谢谢</t>
  </si>
  <si>
    <t>携号转网（当阳城区）：用户要求携号转网的问题，经核实，用户号码上已有分期活动，已跟用户解释清楚该业务我部无权取消，建议用户可到自营厅协助处理，并已反馈当阳南正街店长雷丰莲携助处理，满意。</t>
  </si>
  <si>
    <t>TS202310241629430404</t>
  </si>
  <si>
    <t>2023-10-25 16:15:28</t>
  </si>
  <si>
    <t>&amp;#13;&amp;#10;高级模板内容：&amp;#13;&amp;#10;投诉问题描述:详见工单TS202310231457390507解释无效，用户要求投诉回访客服工号8129，称客服告知费用无法返还，并且告知流量无法赠送，用户称没有处理到自己问题，要求投诉，用户问题：称之前2019年什么黑名单影响导致业务无法正常使用，我方补偿用户，给本机每月赠送1GB流量使用，要求核实回复处理&amp;#13;&amp;#10;争议月份:2023年10月&amp;#13;&amp;#10;争议金额/流量:0&amp;#13;&amp;#10;用户要求:要求核实回复处理&amp;#13;</t>
  </si>
  <si>
    <t>计费争议-流量：查询流量计费正常，此属用户使用产生扣费，前期已赠送流量，无法再次退费，已解释，现用户要求我司每月赠送1G国内流量，赠送15年，已拒绝，满意度一般</t>
  </si>
  <si>
    <t>BL202310261132070349</t>
  </si>
  <si>
    <t>李东</t>
  </si>
  <si>
    <t>2023-10-26 14:11:42</t>
  </si>
  <si>
    <t>客户来电办理流量封顶解除，系统提示短信校验失败无法办理，加急，要求尽快办理，请协助处理，谢谢</t>
  </si>
  <si>
    <t>BL202310252023031794</t>
  </si>
  <si>
    <t>尹傲</t>
  </si>
  <si>
    <t>2023-10-26 11:01:32</t>
  </si>
  <si>
    <t>判断省分:湖北&amp;#10;:有意向资费&amp;#10;:其他资费&amp;#10;:否&amp;#10;node_104:&amp;#10;node_102:&amp;#10;:升套/平套&amp;#10;:&amp;#10;&amp;#10;高级模板内容：&amp;#10;用户诉求:用户要求取消湖北2I专享39元25GB/100分钟5G炫彩包订购畅爽冰激凌5G套餐99元（基础版）次月生效涉及违约金40元辛苦处理谢谢加急&amp;#10;当前套餐名称:腾讯天王卡2.0&amp;#10;新套餐名称（转入套餐名称）:畅爽冰激凌5G套餐99元（基础版）&amp;#10;是合约期内（含靓号）:是</t>
  </si>
  <si>
    <t>ZX202310231850041598</t>
  </si>
  <si>
    <t>马敬民</t>
  </si>
  <si>
    <t>2023-10-25 14:09:23</t>
  </si>
  <si>
    <t>用户表示自己已经在营业厅把副卡解绑了，但仍然无法转出，用户要求明天之内回电联系处理</t>
  </si>
  <si>
    <t>携号转网（五峰城区营服中心）主副卡，查询用户已在五峰营业厅拆分主副卡，现已符合携出条件，用户可正常办理，满意</t>
  </si>
  <si>
    <t>TS202310241307190540</t>
  </si>
  <si>
    <t>唐尚凤</t>
  </si>
  <si>
    <t>2023-10-24 16:40:52</t>
  </si>
  <si>
    <t>【2022年上工信部测评重保用户】判断省分:其他省分&amp;#13;&amp;#10;:流量计费争议&amp;#13;&amp;#10;判断省分::未使用过/未使用那么多/用的wifi（产生流量/费用）&amp;#13;&amp;#10;:不认可&amp;#13;&amp;#10;:下一步&amp;#13;&amp;#10;:不符合或不愿意开通&amp;#13;&amp;#10;:未享受&amp;#13;&amp;#10;:下一步&amp;#13;&amp;#10;:大于500&amp;#13;&amp;#10;:&amp;#13;&amp;#10;&amp;#13;&amp;#10;高级模板内容：&amp;#13;&amp;#10;投诉问题描述:用户来电称未使用上网10月却产生了流量，前台查到使用了	已用:264.8MB，用户不认可，要求核实处理&amp;#13;&amp;#10;争议月份:2023年10月&amp;#13;&amp;#10;争议金额/流量:0&amp;#13;&amp;#10;用户要求:核实处理&amp;#13;</t>
  </si>
  <si>
    <t>计费争议-流量：查询流量计费正常，此属用户自行使用产生扣费，已引导用户手机设置操作，用户知晓，满意</t>
  </si>
  <si>
    <t>GZ202310251200012303</t>
  </si>
  <si>
    <t>071700314632</t>
  </si>
  <si>
    <t>胡萌</t>
  </si>
  <si>
    <t>2023-10-25 15:00:33</t>
  </si>
  <si>
    <t>#2022重保客户#IPTV内容不完整/无法使用&amp;#10;装机地址：湖北省宜昌市夷陵区夷兴大道夷兴六巷片区康乐街9－2－101号康乐街9栋2单元113室</t>
  </si>
  <si>
    <t>GZ202310251159022293</t>
  </si>
  <si>
    <t>071700275584</t>
  </si>
  <si>
    <t>王亚林</t>
  </si>
  <si>
    <t>2023-10-25 16:10:47</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</si>
  <si>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amp;#13;&amp;#10;&amp;#13;&amp;#10;高级模板内容：&amp;#13;&amp;#10;问题（现象）描述:宽带无法上网&amp;#13;&amp;#10;故障时间:2023-10-25&amp;#13;&amp;#10;服务状态是否正常:是&amp;#13;&amp;#10;设备灯显示:正常&amp;#13;&amp;#10;错误代码:无&amp;#13;&amp;#10;是否重启设备:已重启未恢复&amp;#13;&amp;#10;用户要求:要求师傅上门检查维修，出现好几天了&amp;#13;</t>
  </si>
  <si>
    <t>TS202310231045182431</t>
  </si>
  <si>
    <t>2023-10-23 16:49:51</t>
  </si>
  <si>
    <t>&amp;#13;&amp;#10;高级模板内容：&amp;#13;&amp;#10;投诉问题描述:对月租费用不认可&amp;#13;&amp;#10;争议月份:2023年4月、2023年2月、2023年1月&amp;#13;&amp;#10;争议金额:470&amp;#13;&amp;#10;用户要求:用户昨天未接到工单流水号TS202310221134541256得电话，特意回电。对TS202310221134541256处理结果不认可，认为应该退费470。要求在今日6点前电话回复用户&amp;#13;</t>
  </si>
  <si>
    <t>计费争议-流量：经核实，客户1-4月产生有出境漫游数据费用不认可，已解释为正常收费，考虑用户使用感知，已协商一致减免部分费用290元，24小时内赠费到账，不可打印发票，满意</t>
  </si>
  <si>
    <t>ZX202310231658370854</t>
  </si>
  <si>
    <t>071700275594</t>
  </si>
  <si>
    <t>2023-10-24 09:37:17</t>
  </si>
  <si>
    <t>071700275594命中精准预判服务场景:[65岁以上老人]用户要注销宽带，挽留无效，表示不知情办理没有安装，不愿意安装，表示要转网，到宜都名都营业厅申请注销宽带，营业厅告知要申请并要求在7天后带光猫设备到营业厅退还办理注销，用户表示自己没有安装没有设备，要求公司直接为其注销，请公司尽快处理并回复&amp;#13;</t>
  </si>
  <si>
    <t>携号转网（宜都城区）虚拟宽带，已为用户注销，满意</t>
  </si>
  <si>
    <t>BL202310231645501641</t>
  </si>
  <si>
    <t>2023-10-24 10:20:22</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</si>
  <si>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优酷视频4GB流量加会员轻合约包，云加速5G畅玩加油包(湖北)，沃阅读-投资管理课-包月20元沃悦读同步学钻石会员20元包&amp;#10;办理渠道:无&amp;#10;赔付月份：:2023年10月&amp;#10;返还倍率:单倍&amp;#10;赔付金额：:82.9&amp;#10;是否已经取消业务:否&amp;#10;是否承诺退费：:是&amp;#10;用户是否需要回复：:是&amp;#10;用户要求：:用户收不到验证码，请协助处理并退费</t>
  </si>
  <si>
    <t>GZ202310251149322221</t>
  </si>
  <si>
    <t>071700309767</t>
  </si>
  <si>
    <t>黎云利</t>
  </si>
  <si>
    <t>2023-10-25 18:51:31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</si>
  <si>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光猫红灯，尽快处理</t>
  </si>
  <si>
    <t>BL202310261158320792</t>
  </si>
  <si>
    <t>田科淼</t>
  </si>
  <si>
    <t>2023-10-26 16:03:10</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</si>
  <si>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5G加油包29元10GB（立即生效）&amp;#10;办理渠道:线上&amp;#10;赔付月份：:2023年10月&amp;#10;返还倍率:单倍&amp;#10;赔付金额：:29&amp;#10;是否已经取消业务:是&amp;#10;是否承诺退费：:是&amp;#10;用户是否需要回复：:否&amp;#10;用户要求：:用户不认可费用</t>
  </si>
  <si>
    <t>GZ202310251134082101</t>
  </si>
  <si>
    <t>071700319565</t>
  </si>
  <si>
    <t>2023-10-25 13:14:58</t>
  </si>
  <si>
    <t>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夷陵区龙泉镇龙泉大道139号</t>
  </si>
  <si>
    <t>GZ202310251131262079</t>
  </si>
  <si>
    <t>071700973986</t>
  </si>
  <si>
    <t>马关英</t>
  </si>
  <si>
    <t>2023-10-25 18:17:57</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</si>
  <si>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远安县鸣凤镇解放社区解放路片区解放路107号1栋周边</t>
  </si>
  <si>
    <t>GZ202310251129262068</t>
  </si>
  <si>
    <t>071700802835</t>
  </si>
  <si>
    <t>2023-10-25 18:58:25</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</si>
  <si>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光猫红灯，已断网多天，请师傅尽快联系维修。&amp;#13;</t>
  </si>
  <si>
    <t>BL202310260913420583</t>
  </si>
  <si>
    <t>张宏</t>
  </si>
  <si>
    <t>2023-10-26 17:01:01</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</si>
  <si>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	视频彩铃心悦会员包月15元-3腾讯视频10G流量加会员月包&amp;#10;SP产品ID/元素ID：:8000672000	4900744200	2100242200	&amp;#10;办理渠道:	湖北杭州翔羽线上业务代理(宜昌)&amp;#10;赔付月份：:2023年9月、2023年10月&amp;#10;返还倍率:单倍&amp;#10;赔付金额：:80&amp;#10;是否已经取消业务:否&amp;#10;是否承诺退费：:是&amp;#10;用户是否需要回复：:否&amp;#10;用户要求：:退费。后台协助取消云加速5G畅玩加油包(湖北)用户收不到验证码已经验证身份信息</t>
  </si>
  <si>
    <t>BL202310230904520868</t>
  </si>
  <si>
    <t>杨玉英</t>
  </si>
  <si>
    <t>2023-10-23 14:07:21</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</si>
  <si>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amp;#10;办理渠道:	湖北杭州翔羽线上业务代理(宜昌)&amp;#10;赔付月份：:2023年10月&amp;#10;返还倍率:单倍&amp;#10;赔付金额：:20&amp;#10;是否已经取消业务:是&amp;#10;是否承诺退费：:是&amp;#10;用户是否需要回复：:否&amp;#10;用户要求：:已承诺退费，无需回复</t>
  </si>
  <si>
    <t>BL202310221612470244</t>
  </si>
  <si>
    <t>宋艳奇</t>
  </si>
  <si>
    <t>2023-10-23 09:14:34</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</si>
  <si>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amp;#10;办理渠道:	湖北杭州翔羽线上业务代理(宜昌)v&amp;#10;赔付月份：:2023年10月&amp;#10;返还倍率:单倍&amp;#10;赔付金额：:20&amp;#10;是否已经取消业务:是&amp;#10;是否承诺退费：:是&amp;#10;用户是否需要回复：:否&amp;#10;用户要求：:退费</t>
  </si>
  <si>
    <t>TS202310231043312386</t>
  </si>
  <si>
    <t>2023-10-23 16:44:31</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</si>
  <si>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TS202310221134541256不认可前期结果用户来电对1月.2月4月在国外产生流量费用不认可，前台多次解释，导致用户不认可，&amp;#13;&amp;#10;争议月份:2023年1月、2023年2月、2023年4月&amp;#13;&amp;#10;争议金额:340&amp;#13;&amp;#10;用户要求:用户来电对1月.2月4月在国外产生流量费用不认可，前台多次解释，导致用户不认可，用户要求今天下午3点到3点半之间联系回复&amp;#13;&amp;#10;&amp;#13;</t>
  </si>
  <si>
    <t>BL202310241026200925</t>
  </si>
  <si>
    <t>李广智</t>
  </si>
  <si>
    <t>2023-10-24 16:08:53</t>
  </si>
  <si>
    <t>BL202310241221582492</t>
  </si>
  <si>
    <t>王大志</t>
  </si>
  <si>
    <t>2023-10-24 15:46:43</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</si>
  <si>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已停售）&amp;#10;办理渠道:线上&amp;#10;赔付月份：:2023年9月、2023年10月&amp;#10;返还倍率:单倍&amp;#10;赔付金额：:40&amp;#10;是否已经取消业务:是&amp;#10;是否承诺退费：:是&amp;#10;用户是否需要回复：:否&amp;#10;用户要求：:用户要求退费两个月费用40元，承诺退费，请后台处理</t>
  </si>
  <si>
    <t>TS202310251035081200</t>
  </si>
  <si>
    <t>2023-10-25 13:37:48</t>
  </si>
  <si>
    <t>&amp;#13;&amp;#10;高级模板内容：&amp;#13;&amp;#10;投诉问题描述:用户来电反映前期工单TS202310231045182431问题，之前承诺的是退费290元，为什么只到账了240元了，要求尽快退完。&amp;#13;&amp;#10;前期工单流水号:TS202310231045182431&amp;#13;&amp;#10;前期工单处理结果:您反馈的问题，经核实，您1-4月产生有出境漫游数据费用不认可，已解释为正常收费，考虑您使用感知，已协商一致减免部分费用290元，24小时内赠费到账，不可打印发票，满意。&amp;#13;&amp;#10;用户要求:尽快退费&amp;#13;</t>
  </si>
  <si>
    <t>计费争议-流量：经核实，客户1-4月产生有出境漫游数据费用不认可，已解释为正常收费，考虑用户使用感知，已协商一致减免部分费用290元，前期已到240元，现补赠50元，24小时内赠费到账，不可打印发票，满意</t>
  </si>
  <si>
    <t>TS202310241128270911</t>
  </si>
  <si>
    <t>2023-10-24 15:35:03</t>
  </si>
  <si>
    <t>判断省分:湖北&amp;#13;&amp;#10;:流量费争议&amp;#13;&amp;#10;:未使用过/未使用那么多/用的wifi（产生流量/费用）&amp;#13;&amp;#10;:不认可&amp;#13;&amp;#10;:下一步&amp;#13;&amp;#10;:不符合或不愿意开通&amp;#13;&amp;#10;:已享受或不在授权范围&amp;#13;&amp;#10;:&amp;#13;&amp;#10;&amp;#13;&amp;#10;高级模板内容：&amp;#13;&amp;#10;投诉问题描述:流量费不满&amp;#13;&amp;#10;争议月份:2023年10月&amp;#13;&amp;#10;争议金额/流量:49.06&amp;#13;&amp;#10;用户要求:表示对流量费不满解释无效要求退费&amp;#13;&amp;#10;备注:TS202310161123101947前期工单已退费30.6元&amp;#13;</t>
  </si>
  <si>
    <t>计费争议-流量：经核实因客户离开校园使用导致流量超出产生扣费，前期已申请退费，本次申请补赠0元10G流量包，仅限本月使用，客户满意</t>
  </si>
  <si>
    <t>BL202310261249201530</t>
  </si>
  <si>
    <t>徐海明</t>
  </si>
  <si>
    <t>2023-10-26 15:49:49</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</si>
  <si>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联通助理-畅享版（在线渠道）&amp;#10;办理渠道:/&amp;#10;赔付月份：:2023年9月、2023年10月&amp;#10;返还倍率:单倍&amp;#10;赔付金额：:56&amp;#10;是否已经取消业务:是&amp;#10;是否承诺退费：:是&amp;#10;用户是否需要回复：:否&amp;#10;用户要求：:用户对云加速5G畅玩加油包(湖北)联通助理-畅享版（在线渠道）扣费不认可申请退费告知不可抵扣项目认可</t>
  </si>
  <si>
    <t>BL202310260945211067</t>
  </si>
  <si>
    <t>杨苗苗</t>
  </si>
  <si>
    <t>2023-10-26 10:11:51</t>
  </si>
  <si>
    <t>判断省分:湖北&amp;#13;&amp;#10;:无意向资费&amp;#13;&amp;#10;node_104:&amp;#13;&amp;#10;node_102:&amp;#13;&amp;#10;:降套&amp;#13;&amp;#10;:消费过高&amp;#13;&amp;#10;:挽留后，用户依旧要求降套&amp;#13;&amp;#10;:消费对比&amp;#13;&amp;#10;:挽留失败&amp;#13;&amp;#10;:&amp;#13;&amp;#10;node_106:&amp;#13;&amp;#10;:无合约/无靓号&amp;#13;&amp;#10;:&amp;#13;&amp;#10;&amp;#13;&amp;#10;高级模板内容：&amp;#13;&amp;#10;用户诉求:客户来电改为4G全国流量王8元，我处挽留无效建议前往营业厅咨询办理，客户不认可&amp;#13;&amp;#10;当前套餐名称:流量王-新市民卡（湖北）&amp;#13;&amp;#10;新套餐名称（转入套餐名称）:4G全国流量王8元&amp;#13;&amp;#10;是合约期内（含靓号）:否&amp;#13;</t>
  </si>
  <si>
    <t>BL202310230935211201</t>
  </si>
  <si>
    <t>王国昌</t>
  </si>
  <si>
    <t>2023-10-23 09:49:17</t>
  </si>
  <si>
    <t>判断省分:湖北&amp;#13;&amp;#10;:无意向资费&amp;#13;&amp;#10;node_104:&amp;#13;&amp;#10;node_102:&amp;#13;&amp;#10;:降套&amp;#13;&amp;#10;:消费过高&amp;#13;&amp;#10;:挽留后，用户依旧要求降套&amp;#13;&amp;#10;:消费对比&amp;#13;&amp;#10;:挽留失败&amp;#13;&amp;#10;:&amp;#13;&amp;#10;node_106:&amp;#13;&amp;#10;:无合约/无靓号&amp;#13;&amp;#10;:&amp;#13;&amp;#10;&amp;#13;&amp;#10;高级模板内容：&amp;#13;&amp;#10;用户诉求:用户来电要求变更套餐。前台挽留失败。请后台工作人员尽快处理。谢谢&amp;#13;&amp;#10;当前套餐名称:5G畅越冰激凌融合套餐-49元档（首月全量全价）&amp;#13;&amp;#10;新套餐名称（转入套餐名称）:29元福多多卡&amp;#13;&amp;#10;是合约期内（含靓号）:否&amp;#13;</t>
  </si>
  <si>
    <t>TS202310251520000495</t>
  </si>
  <si>
    <t>2023-10-26 09:05:49</t>
  </si>
  <si>
    <t>判断省分:湖北&amp;#13;&amp;#10;:流量费争议&amp;#13;&amp;#10;:定向流量未免流&amp;#13;&amp;#10;:不认可&amp;#13;&amp;#10;:不符合或不愿意开通&amp;#13;&amp;#10;:&amp;#13;&amp;#10;&amp;#13;&amp;#10;高级模板内容：&amp;#13;&amp;#10;投诉问题描述:用户来电反映他没有用过其他的应用，一直用的免流范围的APP，但一直在扣套外流量费，前台推荐通过中国联通APP查看使用情况，用户不认可，要求我方尽快核实清楚之后回电处理&amp;#13;&amp;#10;争议定向流量包产品名称:40GB腾讯王卡专属免流包（立即生效）&amp;#13;&amp;#10;订购渠道:宜昌市城区胜利四路自有营业厅&amp;#13;&amp;#10;订购日期:2023-03-31&amp;#13;&amp;#10;用户要求:用户要求尽快核实清楚使用详情并回电处理&amp;#13;</t>
  </si>
  <si>
    <t>计费争议-流量：客户反映流量扣费问题。经核实，客户本月使用其他流量产生有16.7元费用，计费正常无误，考虑客户感知，申请减免本月16.7元流量费用，24小时内到账，此费用不可打印发票和抵扣往月欠费，已建议客户更换其他套餐或订购流量包，已告知后期流量超出无法再次申请减免，满意。</t>
  </si>
  <si>
    <t>TS202310231457390507</t>
  </si>
  <si>
    <t>2023-10-23 16:25:20</t>
  </si>
  <si>
    <t>&amp;#13;&amp;#10;高级模板内容：&amp;#13;&amp;#10;投诉问题描述:详见工单：TS202307111037530793用户反映每个月是2G通用流量，现在查询就只有1G用户不认可！表示之前投诉过，说每个月赠送，&amp;#13;&amp;#10;争议月份:2023年9月、2023年10月&amp;#13;&amp;#10;争议金额/流量:0&amp;#13;&amp;#10;用户要求:用户要求我方尽快处理！要保证每个月2G通用流量！&amp;#13;</t>
  </si>
  <si>
    <t>计费争议-流量：客户实际反映流量扣费的问题。经核实，客户号码为地王卡套餐，本月并未产生流量扣费，已赠送本月0元1G流量，当月有效，回访满意</t>
  </si>
  <si>
    <t>BL202310260943511047</t>
  </si>
  <si>
    <t>2023-10-26 10:08:15</t>
  </si>
  <si>
    <t>判断省分:湖北&amp;#13;&amp;#10;:无意向资费&amp;#13;&amp;#10;node_104:&amp;#13;&amp;#10;node_102:&amp;#13;&amp;#10;:降套&amp;#13;&amp;#10;:消费过高&amp;#13;&amp;#10;:挽留后，用户依旧要求降套&amp;#13;&amp;#10;:消费对比&amp;#13;&amp;#10;:挽留失败&amp;#13;&amp;#10;:&amp;#13;&amp;#10;node_106:&amp;#13;&amp;#10;:无合约/无靓号&amp;#13;&amp;#10;:&amp;#13;&amp;#10;&amp;#13;&amp;#10;高级模板内容：&amp;#13;&amp;#10;用户诉求:用户来电要求降低资费改为29套餐挽留无效请协助处理&amp;#13;&amp;#10;当前套餐名称:腾讯天王卡&amp;#13;&amp;#10;新套餐名称（转入套餐名称）:福多多29元（湖北）&amp;#13;&amp;#10;是合约期内（含靓号）:是&amp;#13;&amp;#10;备注:产品存在部分依赖或互斥，具体内容请展开查看&amp;#13;&amp;#10;服务名称[trades_mobilemodify_transform]txid[d98ff1c7^1698158275344^1430492]规则编码[5001]规则内容:调用新的预提交服务异常,错误信息:[用户号码:15608604494,业务限制:[[福多多29元（湖北）]--&gt;[基本业务功能包（5G专用）]--&gt;[三方通话]与[福多多29元（湖北）]--&gt;[基本业务功能包（5G专用）]--&gt;[国际长途、港澳台长途]互斥、[福多多29元（湖北）]--&gt;[基本业务功能包（5G专用）]--&gt;[三方通话]与[福多多29元（湖北）]--&gt;[基本业务功能包（5G专用）]--&gt;[国际漫游、港澳台漫游]互斥、[福多多29元（湖北）]--&gt;[基本业务功能包（5G专用）]--&gt;[国际漫游、港澳台漫游]与[福多多29元（湖北）]--&gt;[基本业务功能包（5G专用）]--&gt;[三方通话]互斥、[福多多29元（湖北）]--&gt;[基本业务功能包（5G专用）]--&gt;[国际长途、港澳台长途]与[福多多29元（湖北）]--&gt;[基本业务功能包（5G专用）]--&gt;[三方通话]互斥$$$24139&amp;#13;</t>
  </si>
  <si>
    <t>GZ202310251109411898</t>
  </si>
  <si>
    <t>071700056743</t>
  </si>
  <si>
    <t>田小平</t>
  </si>
  <si>
    <t>2023-10-25 12:57:39</t>
  </si>
  <si>
    <t>【2022年上工信部测评重保用户】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光猫终端能力与签约速率不匹配;&amp;#13;&amp;#10;设备收发光功率是否异常:无异常;&amp;#13;&amp;#10;:&amp;#13;&amp;#10;&amp;#13;&amp;#10;高级模板内容：&amp;#13;&amp;#10;问题（现象）描述:宽带无法上网&amp;#13;&amp;#10;故障时间:2023-10-25&amp;#13;&amp;#10;服务状态是否正常:是&amp;#13;&amp;#10;设备灯显示:正常&amp;#13;&amp;#10;错误代码:无&amp;#13;&amp;#10;是否重启设备:已重启未恢复&amp;#13;&amp;#10;装机地址:湖北省宜昌市西陵区西坝街道办幸福路社区幸福路5号2栋5单元6楼601&amp;#13;&amp;#10;用户要求:尽快派人上门维修&amp;#13;</t>
  </si>
  <si>
    <t>BL202310241630170448</t>
  </si>
  <si>
    <t>白蝶</t>
  </si>
  <si>
    <t>2023-10-25 09:08:40</t>
  </si>
  <si>
    <t>判断省分:湖北&amp;#13;&amp;#10;:无意向资费&amp;#13;&amp;#10;node_104:&amp;#13;&amp;#10;node_102:&amp;#13;&amp;#10;:降套&amp;#13;&amp;#10;:需要保号&amp;#13;&amp;#10;:挽留后，用户依旧要求降套&amp;#13;&amp;#10;:消费对比&amp;#13;&amp;#10;:挽留失败&amp;#13;&amp;#10;:&amp;#13;&amp;#10;node_106:&amp;#13;&amp;#10;:无合约/无靓号&amp;#13;&amp;#10;:&amp;#13;&amp;#10;&amp;#13;&amp;#10;高级模板内容：&amp;#13;&amp;#10;用户诉求:降套&amp;#13;&amp;#10;当前套餐名称:腾讯大王卡&amp;#13;&amp;#10;新套餐名称（转入套餐名称）:8元全国流量王&amp;#13;&amp;#10;是合约期内（含靓号）:是&amp;#13;</t>
  </si>
  <si>
    <t>BL202310231500450225</t>
  </si>
  <si>
    <t>廖万艳</t>
  </si>
  <si>
    <t>2023-10-23 15:52:15</t>
  </si>
  <si>
    <t>判断省分:湖北&amp;#13;&amp;#10;:有意向资费&amp;#13;&amp;#10;:其他资费&amp;#13;&amp;#10;:否&amp;#13;&amp;#10;node_104:&amp;#13;&amp;#10;node_102:&amp;#13;&amp;#10;:降套&amp;#13;&amp;#10;:需要保号&amp;#13;&amp;#10;:挽留后，用户依旧要求降套&amp;#13;&amp;#10;:资费对比&amp;#13;&amp;#10;:挽留失败&amp;#13;&amp;#10;:&amp;#13;&amp;#10;node_106:&amp;#13;&amp;#10;:无合约/无靓号&amp;#13;&amp;#10;:&amp;#13;&amp;#10;&amp;#13;&amp;#10;高级模板内容：&amp;#13;&amp;#10;用户诉求:用户要求修改为&amp;#13;&amp;#10;当前套餐名称:畅越冰激凌5G套餐139元&amp;#13;&amp;#10;新套餐名称（转入套餐名称）:（湖北）29元福多多卡&amp;#13;&amp;#10;是合约期内（含靓号）:否&amp;#13;&amp;#10;备注:用户要求修改福多多29元，在线CB搜索不到此套餐，请协助修改，谢谢&amp;#13;</t>
  </si>
  <si>
    <t>BL202310250937330938</t>
  </si>
  <si>
    <t>彭陈阳</t>
  </si>
  <si>
    <t>2023-10-25 16:02:28</t>
  </si>
  <si>
    <t>判断省分:湖北&amp;#13;&amp;#10;:有意向资费&amp;#13;&amp;#10;:全国流量王8元套餐&amp;#13;&amp;#10;:&amp;#13;&amp;#10;&amp;#13;&amp;#10;高级模板内容：&amp;#13;&amp;#10;用户诉求:​用户来电要求更改4G全国流量王8元套餐挽留失败，解释需要到归属地赋权营业厅用户不认可&amp;#13;&amp;#10;当前套餐名称:沃派29元套餐（湖北）&amp;#13;&amp;#10;新套餐名称（转入套餐名称）:4G全国流量王8元套餐&amp;#13;&amp;#10;是合约期内（含靓号）:否&amp;#13;</t>
  </si>
  <si>
    <t>BL202310251740330104</t>
  </si>
  <si>
    <t>唐杨</t>
  </si>
  <si>
    <t>2023-10-26 09:05:22</t>
  </si>
  <si>
    <t>判断省分:湖北&amp;#13;&amp;#10;:有意向资费&amp;#13;&amp;#10;:全国流量王8元套餐&amp;#13;&amp;#10;:&amp;#13;&amp;#10;&amp;#13;&amp;#10;高级模板内容：&amp;#13;&amp;#10;用户诉求:0&amp;#13;&amp;#10;当前套餐名称:畅越冰激凌5G套餐89元&amp;#13;&amp;#10;新套餐名称（转入套餐名称）:全国流量王8元套餐&amp;#13;&amp;#10;是合约期内（含靓号）:否&amp;#13;&amp;#10;备注:用户要求更改套餐，请及时处理，谢谢&amp;#13;</t>
  </si>
  <si>
    <t>BL202310241534342134</t>
  </si>
  <si>
    <t>刘建平</t>
  </si>
  <si>
    <t>2023-10-24 15:52:18</t>
  </si>
  <si>
    <t>判断省分:湖北&amp;#13;&amp;#10;:有意向资费&amp;#13;&amp;#10;:全国流量王8元套餐&amp;#13;&amp;#10;:&amp;#13;&amp;#10;&amp;#13;&amp;#10;高级模板内容：&amp;#13;&amp;#10;用户诉求:变更8元套餐，挽留无效，不认可去营业厅，强烈要求线上办理&amp;#13;&amp;#10;当前套餐名称:孝心卡（基础版）&amp;#13;&amp;#10;新套餐名称（转入套餐名称）:全国流量王8元套餐&amp;#13;&amp;#10;是合约期内（含靓号）:是&amp;#13;</t>
  </si>
  <si>
    <t>BL202310231608031111</t>
  </si>
  <si>
    <t>杨书婷</t>
  </si>
  <si>
    <t>2023-10-23 17:04:20</t>
  </si>
  <si>
    <t>判断省分:湖北&amp;#13;&amp;#10;:有意向资费&amp;#13;&amp;#10;:全国流量王8元套餐&amp;#13;&amp;#10;:&amp;#13;&amp;#10;&amp;#13;&amp;#10;高级模板内容：&amp;#13;&amp;#10;用户诉求:变更套餐&amp;#13;&amp;#10;当前套餐名称:福多多卡59元&amp;#13;&amp;#10;新套餐名称（转入套餐名称）:8元流量王&amp;#13;&amp;#10;是合约期内（含靓号）:是&amp;#13;&amp;#10;备注:用户要求将本机资费更改为4G全国流量王8元套餐，次月生效，不便到厅，挽留无效，请处理&amp;#13;</t>
  </si>
  <si>
    <t>TS202310231802150036</t>
  </si>
  <si>
    <t>柳振</t>
  </si>
  <si>
    <t>2023-10-24 16:36:05</t>
  </si>
  <si>
    <t>用户表示这个月有一周是在WiFi下使用，跟上个月看的软件也是一样但是这个月流量用的就特别多要求方尽快协助处理，前台解释不认可请尽快协助谢谢</t>
  </si>
  <si>
    <t>计费争议-流量：用户对流量超出不认可，已解释计费正常，考虑用户使用感知，申请减免本月部分流量包费用60元，并申请赠送10G流量本月使用，已按用户要求转资畅越冰激凌5G套餐129元，加开网龄计划，次月生效，用户认可满意</t>
  </si>
  <si>
    <t>BL202310231641181587</t>
  </si>
  <si>
    <t>周蕾蕾</t>
  </si>
  <si>
    <t>2023-10-23 17:09:32</t>
  </si>
  <si>
    <t>判断省分:湖北&amp;#13;&amp;#10;:有意向资费&amp;#13;&amp;#10;:全国流量王8元套餐&amp;#13;&amp;#10;:&amp;#13;&amp;#10;&amp;#13;&amp;#10;高级模板内容：&amp;#13;&amp;#10;用户诉求:变更套餐&amp;#13;&amp;#10;当前套餐名称:流量王-新市民卡（湖北）&amp;#13;&amp;#10;新套餐名称（转入套餐名称）:全国流量王8元套餐&amp;#13;&amp;#10;是合约期内（含靓号）:否&amp;#13;</t>
  </si>
  <si>
    <t>ZX202310231014122484</t>
  </si>
  <si>
    <t>尤祖喜</t>
  </si>
  <si>
    <t>2023-10-23 15:30:25</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</si>
  <si>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不能接收&amp;#13;&amp;#10;:接收延迟&amp;#13;&amp;#10;:不认可&amp;#13;&amp;#10;:用户来电反映无法正常接收短信，已经换机换卡未回复，已经办理了清卡重用未恢复，请后台人员尽快核实过后给用户取得联系。联系电话：13114469896。谢谢！&amp;#13;</t>
  </si>
  <si>
    <t>携号转网（枝江乡镇）：用户反映无法获取携转码问题，核实用户已携出，满意</t>
  </si>
  <si>
    <t>ZX202310241800512345</t>
  </si>
  <si>
    <t>石瑞葶</t>
  </si>
  <si>
    <t>2023-10-26 14:08:51</t>
  </si>
  <si>
    <t>判断省分:湖北&amp;#13;&amp;#10;:失败&amp;#13;&amp;#10;node_42:&amp;#13;&amp;#10;:无合约/简单合约&amp;#13;&amp;#10;:单卡/移移融合副卡套餐&amp;#13;&amp;#10;获取用户证件类型::不认可&amp;#13;&amp;#10;:&amp;#13;&amp;#10;&amp;#13;&amp;#10;高级模板内容：&amp;#13;&amp;#10;问题描述:用户来电要求我方办理销户&amp;#13;&amp;#10;第二联系方式:13093253936&amp;#13;&amp;#10;销户原因:称不需要了&amp;#13;&amp;#10;用户要求:已向用户解释，用户强烈要求我方办理销户，请核实处理。&amp;#13;</t>
  </si>
  <si>
    <t>业务办理：号码销户  联系客户表示暂不办理销户，后期自行至营业厅办理，满意。</t>
  </si>
  <si>
    <t>GZ202310251043071689</t>
  </si>
  <si>
    <t>071700008663</t>
  </si>
  <si>
    <t>何争东</t>
  </si>
  <si>
    <t>2023-10-25 12:49:48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</si>
  <si>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用户表示房间没有通网，要求上门开端口，尽快处理。&amp;#13;</t>
  </si>
  <si>
    <t>TS202310241119490705</t>
  </si>
  <si>
    <t>李小英</t>
  </si>
  <si>
    <t>2023-10-25 09:12:29</t>
  </si>
  <si>
    <t>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用户13032716435对一直以来大王卡产生的套外流量费用不认可表示每月至少四十，套内40G自己根本用不完，对长期以来的费用不认可，超过12个月不在授权范围，要求：核查并处理费用问题&amp;#13;&amp;#10;争议月份:2023年1月、2023年2月、2023年3月、2023年4月、2023年5月、2023年6月、2023年7月、2023年8月、2023年9月、2023年10月、2022年1月、2022年2月、2022年3月、2022年4月、2022年5月、2022年6月、2022年7月、2022年8月、2022年9月、2022年10月、2022年11月、2022年12月&amp;#13;&amp;#10;争议金额/流量:30.6&amp;#13;&amp;#10;用户要求:核查并处理费用问题&amp;#13;&amp;#10;备注:由于涉及过多故金额为当月产生的费用&amp;#13;</t>
  </si>
  <si>
    <t>计费争议-流量：用户对流量扣费不认可，已解释为正常扣费，考虑用户使用感知，可为用户申请减免7-9月流量费用139元，24小时内赠费到账。并为用户将流量计费方式改为1元1G日租宝，赠送10G流量本月使用，用户表示考虑，满意</t>
  </si>
  <si>
    <t>TS202310251224051434</t>
  </si>
  <si>
    <t>2023-10-25 16:15:47</t>
  </si>
  <si>
    <t>判断省分:湖北&amp;#13;&amp;#10;:流量费争议&amp;#13;&amp;#10;:未使用过/未使用那么多/用的wifi（产生流量/费用）&amp;#13;&amp;#10;:不认可&amp;#13;&amp;#10;:下一步&amp;#13;&amp;#10;:不符合或不愿意开通&amp;#13;&amp;#10;:已享受或不在授权范围&amp;#13;&amp;#10;:&amp;#13;&amp;#10;&amp;#13;&amp;#10;高级模板内容：&amp;#13;&amp;#10;投诉问题描述:TS202310241119490705用户再次进线反馈此前流量费问题，已按照此前工单回复口径长时间解释（可为您申请减免7-9月流量费用139元，24小时内赠费到账）但用户表示不接受，要求退现金，解释无效请处理谢谢&amp;#13;&amp;#10;争议月份:2022年1月、2022年2月、2022年3月、2022年4月、2022年5月、2022年6月、2022年7月、2022年8月、2022年9月、2022年10月、2022年11月、2022年12月、2023年1月、2023年2月、2023年3月、2023年4月、2023年5月、2023年6月、2023年7月、2023年8月、2023年9月、2023年10月&amp;#13;&amp;#10;争议金额/流量:139&amp;#13;&amp;#10;用户要求:TS202310241119490705用户再次进线反馈此前流量费问题，已按照此前工单回复口径长时间解释（可为您申请减免7-9月流量费用139元，24小时内赠费到账）但用户表示不接受，要求退现金，解释无效请处理谢谢&amp;#13;&amp;#10;备注:无&amp;#13;</t>
  </si>
  <si>
    <t>计费争议-流量：用户对流量扣费不认可，已解释为正常扣费，考虑用户使用感知，已协商一致为用户申请减免7-9月流量费用139元，24小时内赠费到账。并为用户将流量计费方式改为1元1G日租宝，赠送10G流量本月使用，用户满意</t>
  </si>
  <si>
    <t>TS202310251628442433</t>
  </si>
  <si>
    <t>王俊波</t>
  </si>
  <si>
    <t>2023-10-26 16:01:17</t>
  </si>
  <si>
    <t>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客户来电称，对本月主副卡几张号码产生的流量费不认可，15337429628上网费_手机上网流量费_无线接入-上网流量费-国内（本地使用）39.0015171826462上网费_手机上网流量费_无线接入-上网流量费-国内（本地使用）78.0015337426972上网费_手机上网流量费_无线接入-上网流量费-国内（本地使用）99.0013469854961上网费_手机上网流量费_无线接入-上网流量费-国内（本地使用）303.00已解释，客户不认可，要求给其一个补救措施，请协助处理谢谢5&amp;#13;&amp;#10;争议月份:2023年10月&amp;#13;&amp;#10;争议金额/流量:519&amp;#13;&amp;#10;用户要求:客户来电称，对本月主副卡几张号码产生的流量费不认可，15337429628上网费_手机上网流量费_无线接入-上网流量费-国内（本地使用）39.00&amp;#13;&amp;#10;15171826462上网费_手机上网流量费_无线接入-上网流量费-国内（本地使用）78.00&amp;#13;&amp;#10;15337426972上网费_手机上网流量费_无线接入-上网流量费-国内（本地使用）99.00&amp;#13;&amp;#10;13469854961上网费_手机上网流量费_无线接入-上网流量费-国内（本地使用）303.00&amp;#13;&amp;#10;已解释，客户不认可，要求给其一个补救措施，请协助处理谢谢&amp;#13;</t>
  </si>
  <si>
    <t>计费争议-流量：用户对流量使用超出不认可，表示每天需要直播，考虑用户使用感知，已为用户申请减免本月一半流量费用275元，24小时内赠费到账，不可打印发票，并为用户主副卡各赠送20G流量本月使用，满意</t>
  </si>
  <si>
    <t>BL202310231145510561</t>
  </si>
  <si>
    <t>卢红亚</t>
  </si>
  <si>
    <t>2023-10-23 14:06:24</t>
  </si>
  <si>
    <t>判断省分:湖北&amp;#13;&amp;#10;:有意向资费&amp;#13;&amp;#10;:全国流量王8元套餐&amp;#13;&amp;#10;:&amp;#13;&amp;#10;&amp;#13;&amp;#10;高级模板内容：&amp;#13;&amp;#10;用户诉求:降低套餐&amp;#13;&amp;#10;当前套餐名称:米粉王卡&amp;#13;&amp;#10;新套餐名称（转入套餐名称）:：全国流量王8元&amp;#13;&amp;#10;是合约期内（含靓号）:是&amp;#13;</t>
  </si>
  <si>
    <t>BL202310251127310050</t>
  </si>
  <si>
    <t>彭坤</t>
  </si>
  <si>
    <t>2023-10-25 14:15:09</t>
  </si>
  <si>
    <t>判断省分:湖北&amp;#13;&amp;#10;:有意向资费&amp;#13;&amp;#10;:全国流量王8元套餐&amp;#13;&amp;#10;:&amp;#13;&amp;#10;&amp;#13;&amp;#10;高级模板内容：&amp;#13;&amp;#10;用户诉求:降低资费，挽留不认可，坚持要求改为只保号停机&amp;#13;&amp;#10;当前套餐名称:星锐卡(湖北)&amp;#13;&amp;#10;新套餐名称（转入套餐名称）:全国流量王8元套餐&amp;#13;&amp;#10;是合约期内（含靓号）:是&amp;#13;</t>
  </si>
  <si>
    <t>TS202310231816460315</t>
  </si>
  <si>
    <t>2023-10-24 16:30:27</t>
  </si>
  <si>
    <t>用户反映前期：TS202310111737572058详见，用户表示我方赠送的流量包没怎么使用就没有了，要求我方继续赠送免费流量，请及时处理，谢谢</t>
  </si>
  <si>
    <t>计费争议-流量：用户对流量使用过快不认可，考虑用户使用感知，已为用户赠送10G流量本月使用，满意</t>
  </si>
  <si>
    <t>TS202310251019100762</t>
  </si>
  <si>
    <t>屈玉蓉</t>
  </si>
  <si>
    <t>2023-10-25 16:14:21</t>
  </si>
  <si>
    <t>&amp;#13;&amp;#10;高级模板内容：&amp;#13;&amp;#10;投诉问题描述:超套流量不认可！&amp;#13;&amp;#10;争议月份:2023年10月&amp;#13;&amp;#10;争议金额/流量:18&amp;#13;&amp;#10;用户要求:退费！&amp;#13;</t>
  </si>
  <si>
    <t>计费争议-流量：用户反映流量扣费。经核实，10月正常使用流量超出6.12GB，扣费18元。用户加开了两个20元流量多日包但不支持回溯，出于服务角度，申请退10月流量包费用40元，此费用不可打印发票，2小时内到账，满意。</t>
  </si>
  <si>
    <t>BL202310241533372120</t>
  </si>
  <si>
    <t>林中权</t>
  </si>
  <si>
    <t>2023-10-25 09:11:56</t>
  </si>
  <si>
    <t>判断省分:湖北&amp;#13;&amp;#10;:有意向资费&amp;#13;&amp;#10;:全国流量王8元套餐&amp;#13;&amp;#10;:&amp;#13;&amp;#10;&amp;#13;&amp;#10;高级模板内容：&amp;#13;&amp;#10;用户诉求:降套&amp;#13;&amp;#10;当前套餐名称:流量王-新市民卡（湖北）&amp;#13;&amp;#10;新套餐名称（转入套餐名称）:全国流量王8元套餐&amp;#13;&amp;#10;是合约期内（含靓号）:否&amp;#13;&amp;#10;备注:用户不愿去厅，要求在线更换&amp;#13;</t>
  </si>
  <si>
    <t>TS202310251343360609</t>
  </si>
  <si>
    <t>涂冬青</t>
  </si>
  <si>
    <t>2023-10-25 16:52:06</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</si>
  <si>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反映自己未使用过那么多流量。要求尽快处理并退费&amp;#13;&amp;#10;业务名称:套外流量费用、20元15GB省内流量7日快餐包-湖北&amp;#13;&amp;#10;争议月份:2023年10月&amp;#13;&amp;#10;争议金额:74&amp;#13;&amp;#10;是否承诺退费:是&amp;#13;&amp;#10;用户要求:尽快退费&amp;#13;</t>
  </si>
  <si>
    <t>计费争议-流量：用户反映流量扣费。经核实，本月流量超出18.18GB，扣费54元。现出于服务角度，申请退54元流量费及无法使用的省内流量多日包20元，合计退费74元，此费用不可打印发票，1小时到账，满意。</t>
  </si>
  <si>
    <t>ZX202310211145361060</t>
  </si>
  <si>
    <t>2023-10-23 09:05:45</t>
  </si>
  <si>
    <t>[65岁以上老人]判断省分:湖北&amp;#13;&amp;#10;:失败&amp;#13;&amp;#10;node_42:&amp;#13;&amp;#10;:其他合约&amp;#13;&amp;#10;:异地&amp;#13;&amp;#10;:不认可/无法提供相关证件&amp;#13;&amp;#10;:&amp;#13;&amp;#10;&amp;#13;&amp;#10;高级模板内容：&amp;#13;&amp;#10;问题描述:要求在线销户号码和销户宽带071700377460，谢谢&amp;#13;&amp;#10;第二联系方式:16671729711，要求联系本机&amp;#13;&amp;#10;销户原因:在异地不用了&amp;#13;&amp;#10;用户要求:在线销户&amp;#13;</t>
  </si>
  <si>
    <t>业务办理：客户要求取消宽带，手机号码，宽带设备已归还至营业厅，客服部已操作办理，满意。</t>
  </si>
  <si>
    <t>TS202310260820021874</t>
  </si>
  <si>
    <t>别刚春</t>
  </si>
  <si>
    <t>2023-10-26 13:16:48</t>
  </si>
  <si>
    <t>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对产生的流量费不认可，要求退费，称我方乱扣费，在线多次解释，不认可，前期已多次处理费用，请处理。&amp;#13;&amp;#10;争议月份:2023年9月&amp;#13;&amp;#10;争议金额/流量:6&amp;#13;&amp;#10;用户要求:对产生的流量费不认可，要求退费，称我方乱扣费，在在线多次解释，不认可，前期已多次处理费用，请处理。&amp;#13;</t>
  </si>
  <si>
    <t>计费争议-流量：用户反映流量扣费问题。经核实，客户9月超出流量 3.30GB ，产生有9元费用，计费正常无误， 考虑客户感知，申请为客户减免9月9元流量费用，24小时内到账，此费用无法抵扣往月欠费且不可打印发票，满意。</t>
  </si>
  <si>
    <t>BL202310251305171316</t>
  </si>
  <si>
    <t>张文强</t>
  </si>
  <si>
    <t>2023-10-25 15:35:14</t>
  </si>
  <si>
    <t>判断省分:湖北&amp;#13;&amp;#10;:有意向资费&amp;#13;&amp;#10;:全国流量王8元套餐&amp;#13;&amp;#10;:&amp;#13;&amp;#10;&amp;#13;&amp;#10;高级模板内容：&amp;#13;&amp;#10;用户诉求:降套&amp;#13;&amp;#10;当前套餐名称:腾讯大王卡&amp;#13;&amp;#10;新套餐名称（转入套餐名称）:4g全国流量王8元套餐&amp;#13;&amp;#10;是合约期内（含靓号）:否&amp;#13;</t>
  </si>
  <si>
    <t>BL202310241610320136</t>
  </si>
  <si>
    <t>苏诗琴</t>
  </si>
  <si>
    <t>2023-10-25 09:09:06</t>
  </si>
  <si>
    <t>判断省分:湖北&amp;#13;&amp;#10;:有意向资费&amp;#13;&amp;#10;:全国流量王8元套餐&amp;#13;&amp;#10;:&amp;#13;&amp;#10;&amp;#13;&amp;#10;高级模板内容：&amp;#13;&amp;#10;用户诉求:降套&amp;#13;&amp;#10;当前套餐名称:腾讯大王卡&amp;#13;&amp;#10;新套餐名称（转入套餐名称）:全国流量王8元套餐&amp;#13;&amp;#10;是合约期内（含靓号）:是&amp;#13;&amp;#10;备注:不方便去营业厅。&amp;#13;</t>
  </si>
  <si>
    <t>TS202310252122250576</t>
  </si>
  <si>
    <t>付金莉</t>
  </si>
  <si>
    <t>2023-10-26 14:14:32</t>
  </si>
  <si>
    <t>判断省分:其他省分&amp;#13;&amp;#10;:流量计费争议&amp;#13;&amp;#10;判断省分::定向流量未免流&amp;#13;&amp;#10;:不认可&amp;#13;&amp;#10;:不符合或不愿意开通&amp;#13;&amp;#10;:&amp;#13;&amp;#10;&amp;#13;&amp;#10;高级模板内容：&amp;#13;&amp;#10;投诉问题描述:用户来电称使用阿里系列APP却并未免流，要求核实处理&amp;#13;&amp;#10;争议定向流量包产品名称:阿里小宝卡&amp;#13;&amp;#10;订购渠道:/&amp;#13;&amp;#10;订购日期:2018-11-01&amp;#13;&amp;#10;用户要求:核实使用阿里系列APP却并未免流的问题&amp;#13;</t>
  </si>
  <si>
    <t>计费争议-流量：用户反映免流问题，经核实，阿里系列部分APP不支持完全免流，现申请退10月流量费15元，此费用不可打印发票，1小时到账。建议用户关注宝卡服务微信公众号，查看免流范围。致电未接，已短信答复，如有疑问可在工作时间（08:30-12:00；14:00-17:30）联系07176921001、13032700872宜昌客服。再次来电烦请10010话务中心代为解释，谢谢。</t>
  </si>
  <si>
    <t>TS202310261114251175</t>
  </si>
  <si>
    <t>李志远</t>
  </si>
  <si>
    <t>2023-10-26 14:47:31</t>
  </si>
  <si>
    <t>套餐查询:&amp;#13;&amp;#10;判断用户产品中是否有基站优惠产品:是&amp;#13;&amp;#10;判断用户是否在优惠区域内使用:在优惠范围内&amp;#13;&amp;#10;建议用户通过APP查询详单进行核实:不认可/已经查询过&amp;#13;&amp;#10;判断省分:非贵州&amp;#13;&amp;#10;:&amp;#13;&amp;#10;&amp;#13;&amp;#10;高级模板内容：&amp;#13;&amp;#10;投诉问题描述:用户表示自己一直在大学里面，没有出过学校，不认可流量费&amp;#13;&amp;#10;是否剩余小区优惠:是&amp;#13;&amp;#10;实际使用地:湖北省宜昌市三峡大学&amp;#13;&amp;#10;是否在优惠范围:是&amp;#13;&amp;#10;涉及金额:35&amp;#13;&amp;#10;是否已解释可能超出优惠范围:是&amp;#13;&amp;#10;涉及时间范围:2023-10-24～2023-10-26&amp;#13;&amp;#10;用户要求:用户要求核实&amp;#13;</t>
  </si>
  <si>
    <t>计费争议-流量：用户反映校园基站免流问题，经核实，已由本地网优重新锁定基站，出于服务角度，申请退本月流量费35元，此费用不可打印发票，用户同意关注使用，满意。</t>
  </si>
  <si>
    <t>GZ202310251001181317</t>
  </si>
  <si>
    <t>071700316472</t>
  </si>
  <si>
    <t>彭秋纹</t>
  </si>
  <si>
    <t>2023-10-25 12:31:24</t>
  </si>
  <si>
    <t>301001光猫收发光功率异常&amp;#10;&amp;#10;装机地址：湖北省宜昌市夷陵区东城城乡统筹发展试验区梅子垭村东城汽车市场2栋周边</t>
  </si>
  <si>
    <t>BL202310240942000339</t>
  </si>
  <si>
    <t>2023-10-24 10:10:25</t>
  </si>
  <si>
    <t>判断省分:湖北&amp;#13;&amp;#10;:有意向资费&amp;#13;&amp;#10;:全国流量王8元套餐&amp;#13;&amp;#10;:&amp;#13;&amp;#10;&amp;#13;&amp;#10;高级模板内容：&amp;#13;&amp;#10;用户诉求:客户来电要求转8元4G全国流量王套餐，挽留无效请核实谢谢已告知黄冈：停售。其他地市请用户带上本人身份证件到归属地联通自营厅咨询。。用户不认可请核实联系本机&amp;#13;&amp;#10;当前套餐名称:畅越冰激凌5G套餐49元&amp;#13;&amp;#10;新套餐名称（转入套餐名称）:8元4G全国流量王套餐&amp;#13;&amp;#10;是合约期内（含靓号）:否&amp;#13;&amp;#10;备注:客户来电要求转8元4G全国流量王套餐，挽留无效请核实谢谢已告知黄冈：停售。其他地市请用户带上本人身份证件到归属地联通自营厅咨询。。用户不认可请核实联系本机&amp;#13;</t>
  </si>
  <si>
    <t>ZX202310261159050641</t>
  </si>
  <si>
    <t>陈冬</t>
  </si>
  <si>
    <t>2023-10-26 14:16:30</t>
  </si>
  <si>
    <t>22年Q3Q4重点客户判断省分:湖北&amp;#13;&amp;#10;:失败&amp;#13;&amp;#10;node_42:&amp;#13;&amp;#10;:其他合约&amp;#13;&amp;#10;:异地&amp;#13;&amp;#10;:不认可/无法提供相关证件&amp;#13;&amp;#10;:&amp;#13;&amp;#10;&amp;#13;&amp;#10;高级模板内容：&amp;#13;&amp;#10;问题描述:用户来电反映自己在异地，要求线上办理销户，挽留失败，请尽快核实处理，谢谢&amp;#13;&amp;#10;第二联系方式:15827899944&amp;#13;&amp;#10;销户原因:不用了&amp;#13;&amp;#10;用户要求:要求线上办理销户&amp;#13;</t>
  </si>
  <si>
    <t>业务办理：销户，联系用户表示暂不注销，需要注销时联系我部处理，满意</t>
  </si>
  <si>
    <t>TS202310241152591487</t>
  </si>
  <si>
    <t>2023-10-24 15:30:41</t>
  </si>
  <si>
    <t>判断省分:湖北&amp;#13;&amp;#10;:流量费争议&amp;#13;&amp;#10;:未使用过/未使用那么多/用的wifi（产生流量/费用）&amp;#13;&amp;#10;:不认可&amp;#13;&amp;#10;:下一步&amp;#13;&amp;#10;:不符合或不愿意开通&amp;#13;&amp;#10;:已享受或不在授权范围&amp;#13;&amp;#10;:&amp;#13;&amp;#10;&amp;#13;&amp;#10;高级模板内容：&amp;#13;&amp;#10;投诉问题描述:因用户校园流量无法使用，故提此单，用户来电对于本月产生的流量费用10元强烈不满，且对于套餐内的校园流量无法使用强烈不满，在线解释无效，要求我方尽快核实回复，否则投诉未说渠道&amp;#13;&amp;#10;争议月份:2023年10月&amp;#13;&amp;#10;争议金额/流量:10&amp;#13;&amp;#10;用户要求:我方尽快核实回复，否则投诉未说渠道&amp;#13;</t>
  </si>
  <si>
    <t>计费争议-流量：用户反映校园基站免流问题，经核实，已转网优重新锁定基站，3个工作日内恢复，我部申请退10月流量费10元，此费用不可打印发票，1小时到账，满意。</t>
  </si>
  <si>
    <t>BL202310261634002193</t>
  </si>
  <si>
    <t>郭贵生</t>
  </si>
  <si>
    <t>2023-10-26 17:07:29</t>
  </si>
  <si>
    <t>判断省分:湖北&amp;#13;&amp;#10;:有意向资费&amp;#13;&amp;#10;:全国流量王8元套餐&amp;#13;&amp;#10;:&amp;#13;&amp;#10;&amp;#13;&amp;#10;高级模板内容：&amp;#13;&amp;#10;用户诉求:要求办理4G全国8元流量王&amp;#13;&amp;#10;当前套餐名称:幸福家家乐19元套餐&amp;#13;&amp;#10;新套餐名称（转入套餐名称）:4G全国8元流量王&amp;#13;&amp;#10;是合约期内（含靓号）:否&amp;#13;</t>
  </si>
  <si>
    <t>TS202310252151080826</t>
  </si>
  <si>
    <t>梅海</t>
  </si>
  <si>
    <t>2023-10-26 09:15:28</t>
  </si>
  <si>
    <t>套餐查询:&amp;#13;&amp;#10;判断用户产品中是否有基站优惠产品:是&amp;#13;&amp;#10;判断用户是否在优惠区域内使用:在优惠范围内&amp;#13;&amp;#10;建议用户通过APP查询详单进行核实:不认可/已经查询过&amp;#13;&amp;#10;判断省分:非贵州&amp;#13;&amp;#10;:&amp;#13;&amp;#10;&amp;#13;&amp;#10;高级模板内容：&amp;#13;&amp;#10;投诉问题描述:用户来电称自己一直在学校里面，之前都可以使用流量，但是现在用不了，产生的扣费也不认可，已在线解释用户不认可，请协助处理谢谢&amp;#13;&amp;#10;是否剩余小区优惠:是&amp;#13;&amp;#10;实际使用地:湖北宜昌3峡大学新研究生公寓校园里面使用都使用到了国内通用流量&amp;#13;&amp;#10;是否在优惠范围:是&amp;#13;&amp;#10;涉及金额:10&amp;#13;&amp;#10;是否已解释可能超出优惠范围:是&amp;#13;&amp;#10;涉及时间范围:2023-10-25～2023-10-25&amp;#13;&amp;#10;用户要求:加急处理，要求核实回电&amp;#13;</t>
  </si>
  <si>
    <t>计费争议-流量：用户反映校园基站免流问题，经核实，用户未进行热点分享但流量超出，已申请退10月流量费10元，此费用不可打印发票，1小时到账，用户满意。</t>
  </si>
  <si>
    <t>TS202310232157050620</t>
  </si>
  <si>
    <t>覃雷</t>
  </si>
  <si>
    <t>2023-10-24 14:48:36</t>
  </si>
  <si>
    <t>主办单位：湖北&amp;#10;客户类别：普通客户&amp;#10;10010是否打通：否&amp;#10;是否二次致电10015：是&amp;#10;是否联系：否&amp;#10;升级倾向：&amp;#10;号码归属省：湖北&amp;#10;SVIP等级：&amp;#10;1.问题类型:;&amp;#10;2.投诉类型:手机流量费争议;&amp;#10;3.营业厅地址:;&amp;#10;4.位置信息:;&amp;#10;5.位置发生地:;&amp;#10;6.投诉内容:首先，我有其他的电话流量卡，所以这张卡我一直都是八元保号，本月突发情况用了这张卡的流量，看到快要超了以后，我就暂停使用了，一直在用Wi-Fi，然后突然跟我发短信说我把力量用超了，给我办了个十元套餐，也不知道是什么意思，然后十点钟又给我发信息。说我流量又用超了，关键是我压根都没有使用这张卡&amp;#10;202310月上网费:10.00&amp;#10;争议金额:null</t>
  </si>
  <si>
    <t>计费争议-流量①客户基本信息：业务号码：17671270310、客户姓名：吴笛、套餐情况：4G全国流量王8元套餐； 客户反映流量的问题。&amp;#10;②首次联系客户时间： 2023-10-24 14:23:48 ； &amp;#10;③投诉核查处理情况：收到贵部转办后，我司立即组织调查 。经核实，客户因切换号码不成功导致流量超出产生扣费，现考虑客户首次反映，申请减免本月费用合计10元，24小时到账，此费用不可打印发票，因多次未联系上客户，如有疑问可在工作时间（08:30-12:00；14:00-17:30）致电我司宜昌联通13032700872&amp;#10;④答复客户时间及客户满意度评价相关信息：我司于2023-10-24 14:23:48多次未联系上客户。回单人：王宜艳&amp;#10;⑤投诉核查关联材料：无</t>
  </si>
  <si>
    <t>GZ202310250948381225</t>
  </si>
  <si>
    <t>071700377277</t>
  </si>
  <si>
    <t>黄平</t>
  </si>
  <si>
    <t>2023-10-25 18:47:53</t>
  </si>
  <si>
    <t>#2022重保客户##2022重保客户#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夷陵区小溪塔街道黄金二三巷片区黄金三巷51号1栋周边</t>
  </si>
  <si>
    <t>TS202310260953431278</t>
  </si>
  <si>
    <t>胡筱茜</t>
  </si>
  <si>
    <t>2023-10-26 14:56:50</t>
  </si>
  <si>
    <t>主办单位：湖北&amp;#10;客户类别：普通客户&amp;#10;10010是否打通：否&amp;#10;是否二次致电10015：是&amp;#10;是否联系：否&amp;#10;升级倾向：&amp;#10;号码归属省：湖北&amp;#10;SVIP等级：&amp;#10;1.问题类型:;&amp;#10;2.投诉类型:手机流量费争议;&amp;#10;3.营业厅地址:;&amp;#10;4.位置信息:;&amp;#10;5.位置发生地:;&amp;#10;6.投诉内容:&amp;#10;202308月上网费:62.00&amp;#10;202310月上网费:71.00&amp;#10;争议金额:311.40</t>
  </si>
  <si>
    <t>计费争议-流量①客户投诉产生的原因：客户反映流量费用问题。										&amp;#10;②客户投诉问题核查情况及解决方案：收到贵部转办后，我司立即组织调查。经核实，客户本月使用其他流量产生有73元流量费用，计费正常无误，考虑客户感知，申请减免部分流量费用60元， 24小时内到账，此费用无法抵扣往月欠费且不可打印发票，另为客户赠送0元5G流量，仅本月使用，满意。		&amp;#10;③客户问题满意度：满意。										&amp;#10;④回单人:宜昌客服王晓玉；联系电话：07176921001。</t>
  </si>
  <si>
    <t>TS202310251245061931</t>
  </si>
  <si>
    <t>2023-10-25 15:41:35</t>
  </si>
  <si>
    <t>主办单位：湖北&amp;#10;客户类别：普通客户&amp;#10;10010是否打通：是&amp;#10;是否二次致电10015：是&amp;#10;是否联系：是&amp;#10;升级倾向：无&amp;#10;号码归属省：湖北&amp;#10;SVIP等级：&amp;#10;流量费rpa快捷受理&amp;#13;&amp;#10;业务号码：13032716435&amp;#13;&amp;#10;联系电话1：13032716435&amp;#13;&amp;#10;主叫号码：13032716435&amp;#13;&amp;#10;争议月份：202310202309202308202307202306202305202304202303202302202301202212202211&amp;#13;&amp;#10;争议内容：无线接入-上网流量费-国内（本地使用）：30.6元；无线接入-上网流量费-国内（本地使用）：49元；无线接入-上网流量费-国内（本地使用）：44元；无线接入-上网流量费-国内（本地使用）：46元；无线接入-上网流量费-国内（本地使用）：44元；无线接入-上网流量费-国内（本地使用）：40元；无线接入-上网流量费-国内（本地使用）：41元；无线接入-上网流量费-国内（本地使用）：56元；无线接入-上网流量费-国内（本地使用）：31.3元；无线接入-上网流量费-国内（本地使用）：32元；无线接入-上网流量费-国内（本地使用）：33.7元；无线接入-上网流量费-国内（本地使用）：29.7元；&amp;#13;&amp;#10;实际发生金额：477.3&amp;nbsp;赔付倍率：1.0&amp;nbsp;争议金额：477.3&amp;#13;&amp;#10;是否需要创建服务补救工单：不需要&amp;#13;&amp;#10;处理意见：解释未认可&amp;#13;&amp;#10;6个月退费记录：无&amp;#13;&amp;#10;备注：对于上网流量费用有争议，要求查询每日使用详单，辛苦联系处理谢谢。&amp;#13;</t>
  </si>
  <si>
    <t>计费争议-流量①客户投诉产生的原因：客户反映流量计费问题&amp;#10;②客户投诉问题核查情况及解决方案：收到贵部转办后，我司立即组织调查。经核实，用户对流量扣费不认可，已解释为正常扣费，考虑用户使用感知，已协商一致为用户申请减免7-9月流量费用139元，24小时内赠费到账。并为用户将流量计费方式改为1元1G日租宝，赠送10G流量本月使用，满意。&amp;#10;③客户问题满意度：我司于2023-09-27 14:42:10联系客户满意。&amp;#10;④回单人:程李晶；联系电话：07176921001</t>
  </si>
  <si>
    <t>BL202310231739192351</t>
  </si>
  <si>
    <t>刘杨凡</t>
  </si>
  <si>
    <t>2023-10-24 09:06:08</t>
  </si>
  <si>
    <t>判断省分:湖北&amp;#13;&amp;#10;:有意向资费&amp;#13;&amp;#10;:全国流量王8元套餐&amp;#13;&amp;#10;:&amp;#13;&amp;#10;&amp;#13;&amp;#10;高级模板内容：&amp;#13;&amp;#10;用户诉求:要求办理8元套餐，不愿到厅&amp;#13;&amp;#10;当前套餐名称:腾讯天王卡2.0&amp;#13;&amp;#10;新套餐名称（转入套餐名称）:全国流量王8元套餐&amp;#13;&amp;#10;是合约期内（含靓号）:否&amp;#13;</t>
  </si>
  <si>
    <t>BL202310251018171506</t>
  </si>
  <si>
    <t>2023-10-25 10:28:16</t>
  </si>
  <si>
    <t>判断省分:湖北&amp;#13;&amp;#10;:有意向资费&amp;#13;&amp;#10;:全国流量王8元套餐&amp;#13;&amp;#10;:&amp;#13;&amp;#10;&amp;#13;&amp;#10;高级模板内容：&amp;#13;&amp;#10;用户诉求:要求办理8元套餐，不愿到厅，挽留失败&amp;#13;&amp;#10;当前套餐名称:腾讯天王卡&amp;#13;&amp;#10;新套餐名称（转入套餐名称）:全国流量王8元套餐&amp;#13;&amp;#10;是合约期内（含靓号）:否&amp;#13;</t>
  </si>
  <si>
    <t>TS202310231634060473</t>
  </si>
  <si>
    <t>屈寒冰</t>
  </si>
  <si>
    <t>2023-10-25 16:31:13</t>
  </si>
  <si>
    <t>主办单位：湖北&amp;#10;客户类别：普通客户&amp;#10;10010是否打通：是&amp;#10;是否二次致电10015：是&amp;#10;是否联系：否&amp;#10;升级倾向：&amp;#10;号码归属省：湖北&amp;#10;SVIP等级：&amp;#10;1.问题类型:;&amp;#10;2.投诉类型:手机流量费争议;&amp;#10;3.营业厅地址:;&amp;#10;4.位置信息:;&amp;#10;5.位置发生地:;&amp;#10;6.投诉内容:&amp;#10;202310月上网费:15.00&amp;#10;202309月上网费:10.00&amp;#10;202307月上网费:10.00&amp;#10;202306月上网费:20.00&amp;#10;202308月上网费:20.00&amp;#10;202305月上网费:10.00&amp;#10;争议金额:65.00</t>
  </si>
  <si>
    <t>计费争议-流量①客户投诉产生的原因：用户反映流量计费问题。 ②客户投诉问题核查情况及解决方案：收到贵部转办后，我司立即组织调查。经核实，用户使用的是腾讯大王卡套餐，后台核实上网记录正常，计费正常，套餐内无通用流量，故超出后按月租宝计费，客户前期反映流量问题已申请退费，本次无法申请，本月已为其申请赠送8G流量，当月有效，我司于2023-05-11 13:47:16联系客户解释无人接听 ③客户问题满意度：满意。 ④回单人：宜昌联通客服王宜艳 6921001</t>
  </si>
  <si>
    <t>BL202310251305141315</t>
  </si>
  <si>
    <t>许娇</t>
  </si>
  <si>
    <t>2023-10-25 16:13:17</t>
  </si>
  <si>
    <t>判断省分:湖北&amp;#13;&amp;#10;:有意向资费&amp;#13;&amp;#10;:全国流量王8元套餐&amp;#13;&amp;#10;:&amp;#13;&amp;#10;&amp;#13;&amp;#10;高级模板内容：&amp;#13;&amp;#10;用户诉求:要求办理8元套餐，挽留失败&amp;#13;&amp;#10;当前套餐名称:腾讯大王卡（新）&amp;#13;&amp;#10;新套餐名称（转入套餐名称）:全国流量王8元套餐&amp;#13;&amp;#10;是合约期内（含靓号）:否&amp;#13;</t>
  </si>
  <si>
    <t>GZ202310250935121118</t>
  </si>
  <si>
    <t>2023-10-25 18:47:18</t>
  </si>
  <si>
    <t>#2022重保客户##2022重保客户#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夷陵区小溪塔镇黄金三巷88号黄金二三巷片区1栋周边</t>
  </si>
  <si>
    <t>TS202310251800582362</t>
  </si>
  <si>
    <t>朱林</t>
  </si>
  <si>
    <t>2023-10-26 15:24:02</t>
  </si>
  <si>
    <t>&amp;#13;&amp;#10;高级模板内容：&amp;#13;&amp;#10;投诉问题描述:客户反映之前办理说是无限流量现在怎么会超出麻烦处理谢谢！&amp;#13;&amp;#10;业务名称:畅越冰激凌5G套餐199元&amp;#13;&amp;#10;宣传渠道:营业厅&amp;#13;&amp;#10;宣传内容:无限流量&amp;#13;&amp;#10;实际情况:现在才100G&amp;#13;&amp;#10;用户要求:客户反映之前办理说是无限流量现在怎么会超出麻烦处理谢谢！&amp;#13;</t>
  </si>
  <si>
    <t>计费争议-流量扣费：客户对9-10月流量扣费90元不满，经核实属正常扣费，考虑到用户使用感知为用户勾选50元系统赠费，另为用户申请40元费用，24小时内到账，此费用不可打印发票，满意。</t>
  </si>
  <si>
    <t>TS202310261025522196</t>
  </si>
  <si>
    <t>秦璨</t>
  </si>
  <si>
    <t>2023-10-26 19:42:23</t>
  </si>
  <si>
    <t>&amp;#13;&amp;#10;高级模板内容：&amp;#13;&amp;#10;投诉问题描述:用户来电表示自己不知情被办理了大王卡29元版，自己之前套餐里面是1元1G，&amp;#13;&amp;#10;业务名称:大王卡29元版&amp;#13;&amp;#10;争议月份:2022年12月、2023年1月、2023年2月、2023年3月、2023年4月、2023年5月、2023年6月、2023年7月、2023年8月、2023年9月、2023年10月&amp;#13;&amp;#10;争议金额:1&amp;#13;&amp;#10;办理渠道:宜昌市城区胜利四路自有营业厅&amp;#13;&amp;#10;前台是否取消:未取消&amp;#13;&amp;#10;用户要求:用户要求核查是谁办理的这个套餐，自己根本没有同意，请尽快处理，谢谢&amp;#13;</t>
  </si>
  <si>
    <t>计费争议-流量争议：用户反馈流量扣费问题，已跟用户解释清楚，并按用户要求转资福多多39元（湖北），次月生效，考虑用户感知，申请退本月流量费用，合计40元，24小时到帐，此费用不可打印发票，满意。</t>
  </si>
  <si>
    <t>ZX202310231859511658</t>
  </si>
  <si>
    <t>2023-10-25 09:14:02</t>
  </si>
  <si>
    <t>&amp;#13;&amp;#10;高级模板内容：&amp;#13;&amp;#10;问题描述:用户来电反映在APP上面一直销户不成功，&amp;#13;&amp;#10;第二联系方式:18229734909&amp;#13;&amp;#10;销户原因:用户不想使用，挽留无效&amp;#13;&amp;#10;用户要求:2个小时之内给他回复&amp;#13;</t>
  </si>
  <si>
    <t>业务办理：销户，用户要求办理销户挽留无效，已按用户要求办理预约销户，次月10日正式销户，满意。</t>
  </si>
  <si>
    <t>TS202310211944030817</t>
  </si>
  <si>
    <t>张安琪</t>
  </si>
  <si>
    <t>2023-10-23 13:59:47</t>
  </si>
  <si>
    <t>确认账单扣费:&amp;#13;&amp;#10;历史账单查询:&amp;#13;&amp;#10;:用户表述是否使用过国际业务:没有&amp;#13;&amp;#10;提示用户交界处易产生国际费用:不在交界处&amp;#13;&amp;#10;解释后用户不认可:&amp;#13;&amp;#10;&amp;#13;&amp;#10;高级模板内容：&amp;#13;&amp;#10;投诉问题描述:用户称自己没有用本机接打过电话对产生的语音通话费_国际漫游费(**预估费用**)_LTE电话-漫游话费-国际漫游被叫(或呼转被叫)(**预估费用**)4.8不认可&amp;#13;&amp;#10;业争议务名称:语音通话费_国际漫游费(**预估费用**)_LTE电话-漫游话费-国际漫游被叫(或呼转被叫)(**预估费用**)&amp;#13;&amp;#10;争议时间:2023-10-21&amp;#13;&amp;#10;争议金额:4.8&amp;#13;&amp;#10;前台结算内容:语音通话费_国际漫游费(**预估费用**)_LTE电话-漫游话费-国际漫游被叫(或呼转被叫)(**预估费用**)4.8&amp;#13;&amp;#10;用户要求:联系1-630-864-2634用户要求我方晚上八点到早上十点前联系&amp;#13;</t>
  </si>
  <si>
    <t>计费争议-语音：查询用户国际语音计费正常，此属用户自行使用产生计费，13177067210未接，1-630-864-2634 拨打提示号码不正确，无法联系上，若用户来电烦请代为解释我司减免本月产生语音扣费4.8元，24小时退费到账，此费用无法抵扣往月欠费及打印发票，若有疑问致电本地服务监督热线13032700872（工作时间8:30-12:00 14:00-17:30）联系。</t>
  </si>
  <si>
    <t>GZ202310250926141043</t>
  </si>
  <si>
    <t>071700691925</t>
  </si>
  <si>
    <t>郑旭东</t>
  </si>
  <si>
    <t>2023-10-25 13:42:44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</si>
  <si>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网速慢&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终端能力与签约速率不匹配;&amp;#13;&amp;#10;设备收发光功率是否异常:无异常;&amp;#13;&amp;#10;:&amp;#13;&amp;#10;用户表示网络慢，光猫是很久以前的，要求安排师傅上门维修，尽快处理并回复</t>
  </si>
  <si>
    <t>TS202310251033081141</t>
  </si>
  <si>
    <t>07172910819</t>
  </si>
  <si>
    <t>董秀英</t>
  </si>
  <si>
    <t>2023-10-26 17:06:31</t>
  </si>
  <si>
    <t>22年Q3Q4重点客户【2022年上工信部测评重保用户】&amp;#13;&amp;#10;高级模板内容：&amp;#13;&amp;#10;投诉问题描述:用户来电反映对固话产生的语音费不认可称湖北-10元包100小时网间市话已明确告知用户只能拨打联通号码用户表示不认可称办理开始到7月份都有使用一直没有收费但7月用户每个月都有用户要求核实情况回电&amp;#13;&amp;#10;争议月份:2023年7月、2023年8月、2023年9月、2023年10月&amp;#13;&amp;#10;争议金额:0&amp;#13;&amp;#10;是否有下发短信提醒:是&amp;#13;&amp;#10;用户要求:核实情况回电&amp;#13;</t>
  </si>
  <si>
    <t>计费争议-语音：已咨询省分（李吉恩）核实，表示仅限联系十堰用户可使用湖北-10元包100小时网间市话，建议用户到厅咨询，联系用户未接，如有疑问可在工作时间（08:30-12:00；14:00-17:30）联系07176921001、13032700872宜昌客服。如用户咨询，请前台10010话务中心代为解释，谢谢</t>
  </si>
  <si>
    <t>BL202310231813230235</t>
  </si>
  <si>
    <t>邢戈宇</t>
  </si>
  <si>
    <t>2023-10-24 09:01:36</t>
  </si>
  <si>
    <t>判断省分:湖北&amp;#13;&amp;#10;:有意向资费&amp;#13;&amp;#10;:全国流量王8元套餐&amp;#13;&amp;#10;:&amp;#13;&amp;#10;&amp;#13;&amp;#10;高级模板内容：&amp;#13;&amp;#10;用户诉求:要求降低套餐&amp;#13;&amp;#10;当前套餐名称:幸福家家乐19元套餐&amp;#13;&amp;#10;新套餐名称（转入套餐名称）:8元流量王套餐&amp;#13;&amp;#10;是合约期内（含靓号）:否&amp;#13;&amp;#10;备注:请后台协助处理，谢谢&amp;#13;</t>
  </si>
  <si>
    <t>GZ202310250919230986</t>
  </si>
  <si>
    <t>071700605522</t>
  </si>
  <si>
    <t>韩庆洪</t>
  </si>
  <si>
    <t>2023-10-25 12:06:49</t>
  </si>
  <si>
    <t>#2022重保客户#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秭归县茅坪镇花园一路平湖半岛小区6栋1单元22楼2204</t>
  </si>
  <si>
    <t>BL202310261025271726</t>
  </si>
  <si>
    <t>汤先保</t>
  </si>
  <si>
    <t>2023-10-26 10:42:20</t>
  </si>
  <si>
    <t>判断省分:湖北&amp;#13;&amp;#10;:有意向资费&amp;#13;&amp;#10;:全国流量王8元套餐&amp;#13;&amp;#10;:&amp;#13;&amp;#10;&amp;#13;&amp;#10;高级模板内容：&amp;#13;&amp;#10;用户诉求:用户称需要降套不接受挽留不接受营业厅请协助&amp;#13;&amp;#10;当前套餐名称:王卡智家（青春未来版）B&amp;#13;&amp;#10;新套餐名称（转入套餐名称）:4G全国流量王8元套餐&amp;#13;&amp;#10;是合约期内（含靓号）:是&amp;#13;</t>
  </si>
  <si>
    <t>GZ202310250911300912</t>
  </si>
  <si>
    <t>071700385448</t>
  </si>
  <si>
    <t>胡庆建</t>
  </si>
  <si>
    <t>2023-10-25 13:09:04</t>
  </si>
  <si>
    <t>一键诊断过程：&amp;#10;宽带是否有欠费及账号是否异常:无异常&amp;#10;宽带是否有群体故障告警:无异常&amp;#10;线路是否正常:无异常&amp;#10;光猫是否正常:无异常&amp;#10;上网速度检测:设备收光异常&amp;#10;设备收发光功率是否异常:无异常&amp;#10;&amp;#10;故障描述：&amp;#10;302002局方OLT设备收光功率异常。&amp;#10;&amp;#10;装机地址：湖北省宜昌市夷陵区小溪塔街道办事处冯家湾社区平湖天下四期9栋1单元15楼1503</t>
  </si>
  <si>
    <t>TS202310251534000866</t>
  </si>
  <si>
    <t>彭宏万</t>
  </si>
  <si>
    <t>2023-10-25 16:44:42</t>
  </si>
  <si>
    <t>判断省分:其他省分&amp;#13;&amp;#10;:普通消费有争议&amp;#13;&amp;#10;:下一步&amp;#13;&amp;#10;:通话费不认可&amp;#13;&amp;#10;获取参数:&amp;#13;&amp;#10;:普通通话费超出争议&amp;#13;&amp;#10;查询套餐:&amp;#13;&amp;#10;:金额正确&amp;#13;&amp;#10;:不认可&amp;#13;&amp;#10;:仍不认可&amp;#13;&amp;#10;判断省分:除四川外&amp;#13;&amp;#10;:&amp;#13;&amp;#10;&amp;#13;&amp;#10;高级模板内容：&amp;#13;&amp;#10;投诉问题描述:客户对于通话超出费用不认可&amp;#13;&amp;#10;争议月份:2023年10月&amp;#13;&amp;#10;争议金额:15.9&amp;#13;&amp;#10;是否有下发短信提醒:是&amp;#13;&amp;#10;用户要求:要求核实&amp;#13;</t>
  </si>
  <si>
    <t>计费争议-语音：用户反映语音问题，经核实语音计费无误，短信提醒正常，现已联系客户解释，我司申请减免本月语音费用15.9元，24小时到账，此费用不可打印发票，客户满意</t>
  </si>
  <si>
    <t>TS202310250835121031</t>
  </si>
  <si>
    <t>李刘述</t>
  </si>
  <si>
    <t>2023-10-25 15:33:28</t>
  </si>
  <si>
    <t>&amp;#13;&amp;#10;高级模板内容：&amp;#13;&amp;#10;投诉问题描述:用户来电对超出的语音费用不认可，在线解释不认可，要求退费，请处理&amp;#13;&amp;#10;争议月份:2023年10月&amp;#13;&amp;#10;争议金额:0.4&amp;#13;&amp;#10;是否有下发短信提醒:是&amp;#13;&amp;#10;用户要求:用户来电对超出的语音费用不认可，在线解释不认可，要求退费，请处理&amp;#13;</t>
  </si>
  <si>
    <t>计费争议-语音：语音计费正常，此属用户自行使用产生扣费，现已解释，且用户套餐内存在市话网龄计划合约，每月50分钟市话，此为公司赠送未收费，仅限当月使用，无法结转，已说明，前期已告知用户最后一次退费，无法一直退费，已解释，满意度一般</t>
  </si>
  <si>
    <t>BL202310251922071261</t>
  </si>
  <si>
    <t>朱淼</t>
  </si>
  <si>
    <t>2023-10-26 11:15:15</t>
  </si>
  <si>
    <t>判断省分:湖北&amp;#13;&amp;#10;:有意向资费&amp;#13;&amp;#10;:全国流量王8元套餐&amp;#13;&amp;#10;:&amp;#13;&amp;#10;&amp;#13;&amp;#10;高级模板内容：&amp;#13;&amp;#10;用户诉求:用户来电反映要求变更套餐，我方挽留失败，请后台协助处理&amp;#13;&amp;#10;当前套餐名称:蚂蚁大宝卡&amp;#13;&amp;#10;新套餐名称（转入套餐名称）:全国流量王8元套餐&amp;#13;&amp;#10;是合约期内（含靓号）:否&amp;#13;</t>
  </si>
  <si>
    <t>ZX202310251739472372</t>
  </si>
  <si>
    <t>丁豪迈</t>
  </si>
  <si>
    <t>2023-10-26 11:06:21</t>
  </si>
  <si>
    <t>判断省分:湖北&amp;#13;&amp;#10;:失败&amp;#13;&amp;#10;node_42:&amp;#13;&amp;#10;:其他合约&amp;#13;&amp;#10;:异地&amp;#13;&amp;#10;:不认可/无法提供相关证件&amp;#13;&amp;#10;:&amp;#13;&amp;#10;&amp;#13;&amp;#10;高级模板内容：&amp;#13;&amp;#10;问题描述:用户来电要求销户称在异地不愿去营业厅&amp;#13;&amp;#10;第二联系方式:17764484148&amp;#13;&amp;#10;销户原因:不使用了&amp;#13;&amp;#10;用户要求:立即核实处理&amp;#13;</t>
  </si>
  <si>
    <t>业务办理：销户，用户要求销户，挽留无效，已按用户要求办理销户，满意。</t>
  </si>
  <si>
    <t>BL202310231752462486</t>
  </si>
  <si>
    <t>孟琳</t>
  </si>
  <si>
    <t>2023-10-24 09:13:42</t>
  </si>
  <si>
    <t>判断省分:湖北&amp;#13;&amp;#10;:有意向资费&amp;#13;&amp;#10;:全国流量王8元套餐&amp;#13;&amp;#10;:&amp;#13;&amp;#10;&amp;#13;&amp;#10;高级模板内容：&amp;#13;&amp;#10;用户诉求:用户来电要求办理8元保号套餐，不愿到厅，请协助处理&amp;#13;&amp;#10;当前套餐名称:天神卡&amp;#13;&amp;#10;新套餐名称（转入套餐名称）:8元&amp;#13;&amp;#10;是合约期内（含靓号）:否&amp;#13;&amp;#10;备注:CB提示亲情关系无法办理，请协助处理&amp;#13;</t>
  </si>
  <si>
    <t>GZ202310250847210724</t>
  </si>
  <si>
    <t>071700032294</t>
  </si>
  <si>
    <t>熊东奇</t>
  </si>
  <si>
    <t>2023-10-25 10:48:25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</si>
  <si>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amp;#13;&amp;#10;设备收发光功率是否异常:路由器能力不匹配;&amp;#13;&amp;#10;用户来电反映宽带不能使用，要求公司马上派师傅上门检修，回复。</t>
  </si>
  <si>
    <t>BL202310241432571371</t>
  </si>
  <si>
    <t>雷海艳</t>
  </si>
  <si>
    <t>2023-10-24 17:04:57</t>
  </si>
  <si>
    <t>判断省分:湖北&amp;#13;&amp;#10;:有意向资费&amp;#13;&amp;#10;:全国流量王8元套餐&amp;#13;&amp;#10;:&amp;#13;&amp;#10;&amp;#13;&amp;#10;高级模板内容：&amp;#13;&amp;#10;用户诉求:用户来电要求办理8元套餐&amp;#13;&amp;#10;当前套餐名称:腾讯大王卡&amp;#13;&amp;#10;新套餐名称（转入套餐名称）:8元套餐&amp;#13;&amp;#10;是合约期内（含靓号）:是&amp;#13;</t>
  </si>
  <si>
    <t>TS202310241159531636</t>
  </si>
  <si>
    <t>冯兴高</t>
  </si>
  <si>
    <t>2023-10-25 09:05:17</t>
  </si>
  <si>
    <t>判断省分:其他省分&amp;#13;&amp;#10;:普通消费有争议&amp;#13;&amp;#10;:下一步&amp;#13;&amp;#10;:通话费不认可&amp;#13;&amp;#10;获取参数:&amp;#13;&amp;#10;:普通通话费超出争议&amp;#13;&amp;#10;查询套餐:&amp;#13;&amp;#10;:金额正确&amp;#13;&amp;#10;:不认可&amp;#13;&amp;#10;:仍不认可&amp;#13;&amp;#10;判断省分:除四川外&amp;#13;&amp;#10;:&amp;#13;&amp;#10;&amp;#13;&amp;#10;高级模板内容：&amp;#13;&amp;#10;投诉问题描述:用户来电反映自己通话使用超出了，已向用户解释，用户不认可，要求上报申请退费&amp;#13;&amp;#10;争议月份:2023年10月&amp;#13;&amp;#10;争议金额:34.5&amp;#13;&amp;#10;是否有下发短信提醒:是&amp;#13;&amp;#10;用户要求:要求上报申请退费&amp;#13;</t>
  </si>
  <si>
    <t>计费争议-语音争议：用户对语音扣费不满，经核实，用户本月语音通话超出236分钟，合计费用：35.25元，已跟用户解释清楚，考虑用户感知，申请减免本月通话费用，合计35.25元，24小时到帐，此费用不可打印发票，满意。</t>
  </si>
  <si>
    <t>GZ202310250840120690</t>
  </si>
  <si>
    <t>071700609743</t>
  </si>
  <si>
    <t>冯清</t>
  </si>
  <si>
    <t>2023-10-25 12:13:25</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</si>
  <si>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光猫LAN口能力不匹配,路由器能力不匹配;&amp;#13;&amp;#10;:宽带离线，刷新重启无效，请处理</t>
  </si>
  <si>
    <t>TS202310221630191531</t>
  </si>
  <si>
    <t>易嫦娥</t>
  </si>
  <si>
    <t>2023-10-23 15:01:22</t>
  </si>
  <si>
    <t>&amp;#13;&amp;#10;高级模板内容：&amp;#13;&amp;#10;投诉问题描述:用户称自己卡都没有插在手机上，但是每月都有漫游费产生，从3月-10月要求核实处理&amp;#13;&amp;#10;业争议务名称:漫游费&amp;#13;&amp;#10;争议时间:2023-10-22&amp;#13;&amp;#10;争议金额:0&amp;#13;&amp;#10;前台结算内容:无&amp;#13;&amp;#10;用户要求:请核实处理，联系微信xiaoluer66677&amp;#13;</t>
  </si>
  <si>
    <t>计费争议-账单：经核实用户对出境漫游数据费不认可，3-10月扣费50元，微信xiaoluer66677不存在，联系用户提示空号，无法联系用户处理，如有疑问可在工作时间（08:30-12:00；14:00-17:30）联系07176921001、13032700872宜昌客服。如用户咨询，请前台10010话务中心代为解释，谢谢</t>
  </si>
  <si>
    <t>TS202310251952111878</t>
  </si>
  <si>
    <t>李振坤</t>
  </si>
  <si>
    <t>2023-10-26 16:13:47</t>
  </si>
  <si>
    <t>&amp;#13;&amp;#10;高级模板内容：&amp;#13;&amp;#10;投诉问题描述:用户反馈自己办理的是39.9元月租，对扣费69元一个月不认可，多次解释不认可，请协助处理&amp;#13;&amp;#10;业务名称:联通王卡亲情卡&amp;#13;&amp;#10;宣传渠道:其他:/&amp;#13;&amp;#10;宣传内容:39.9每月&amp;#13;&amp;#10;实际情况:主卡+副卡69元每月&amp;#13;&amp;#10;用户要求:核实回电处理&amp;#13;</t>
  </si>
  <si>
    <t>计费争议-账单：已联系用户解释用户入网起使用套餐为阿里宝卡福气Max版59元套餐+副卡月租10元，建议用户可到厅选择合适套餐，用户认可，满意</t>
  </si>
  <si>
    <t>TS202310260947511124</t>
  </si>
  <si>
    <t>周振亚</t>
  </si>
  <si>
    <t>2023-10-26 11:27:27</t>
  </si>
  <si>
    <t>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客户来电反映对流量超出不认可，我处核实为正常使用，建议自行在APP上核实详单，客户不认可，要求退费&amp;#13;&amp;#10;争议月份:2023年10月&amp;#13;&amp;#10;争议金额/流量:105&amp;#13;&amp;#10;用户要求:要求退费&amp;#13;</t>
  </si>
  <si>
    <t>计费争议-账单：用户对流量超出不认可，经核实，属正常使用流量超出，考虑用户加开的流量产品不支持回溯，申请退一半流量费50元，已到账，用户满意。</t>
  </si>
  <si>
    <t>GZ202310250835200660</t>
  </si>
  <si>
    <t>071701070214</t>
  </si>
  <si>
    <t>黄万勇</t>
  </si>
  <si>
    <t>2023-10-25 11:17:32</t>
  </si>
  <si>
    <t>TS202310251737081868</t>
  </si>
  <si>
    <t>任泽国</t>
  </si>
  <si>
    <t>2023-10-26 14:01:11</t>
  </si>
  <si>
    <t>判断省分:湖北&amp;#13;&amp;#10;:流量费争议&amp;#13;&amp;#10;:流量包定制争议&amp;#13;&amp;#10;:不认可&amp;#13;&amp;#10;:未享受&amp;#13;&amp;#10;:小于等于500元，且仅限单倍、月份不超过12个月&amp;#13;&amp;#10;:&amp;#13;&amp;#10;&amp;#13;&amp;#10;高级模板内容：&amp;#13;&amp;#10;投诉问题描述:用户反映号卡使用通话和流量都用错号码了，需要申请退费&amp;#13;&amp;#10;业务名称:上网费_手机上网流量费_无线接入-上网流量费-国内（本地使用）上网费_手机上网流量费_无线接入-上网流量费-国内（省际使用）语音通话费_国内通话费&amp;#13;&amp;#10;争议月份:2023年10月&amp;#13;&amp;#10;争议金额:87.55&amp;#13;&amp;#10;是否承诺退费:是&amp;#13;&amp;#10;用户要求:退费&amp;#13;</t>
  </si>
  <si>
    <t>计费争议-账单：用户对语音流量超出问题，经核实，考虑首次反映，申请退10月扣费87.55元，此费用不可打印发票，1小时到账，满意。</t>
  </si>
  <si>
    <t>ZX202310260910441450</t>
  </si>
  <si>
    <t>071704237862</t>
  </si>
  <si>
    <t>向文颖</t>
  </si>
  <si>
    <t>2023-10-26 14:42:16</t>
  </si>
  <si>
    <t>判断省分:湖北&amp;#13;&amp;#10;:被动办理宽带&amp;#13;&amp;#10;:不需要&amp;#13;&amp;#10;:&amp;#13;&amp;#10;&amp;#13;&amp;#10;高级模板内容：&amp;#13;&amp;#10;问题描述:用户来电反映在不知情的情况下被安装了一条宽带，要求我们线上为其销户，尽快处理并回复&amp;#13;&amp;#10;第二联系方式:071704237862&amp;#13;&amp;#10;销户原因:不知情办理&amp;#13;&amp;#10;用户要求:用户来电反映在不知情的情况下被安装了一条宽带，要求我们线上为其销户，尽快处理并回复&amp;#13;</t>
  </si>
  <si>
    <t>业务办理：销户，用户要求销户宽带，经核实，用户是想取消缓装宽带后再重新报装，已跟用户解释清楚，并联系营业厅已给用户下了移机单，用户表示满意。</t>
  </si>
  <si>
    <t>TS202310241649240924</t>
  </si>
  <si>
    <t>杜伏桂</t>
  </si>
  <si>
    <t>2023-10-25 10:31:12</t>
  </si>
  <si>
    <t>&amp;#13;&amp;#10;高级模板内容：&amp;#13;&amp;#10;投诉问题描述:用户来电反映副卡收费不认可，称办理时没人说要收费，对此不满，要求退费&amp;#13;&amp;#10;争议月份:2023年6月、2023年7月、2023年8月、2023年9月、2023年10月&amp;#13;&amp;#10;争议金额:130&amp;#13;&amp;#10;用户要求:退还副卡费用&amp;#13;</t>
  </si>
  <si>
    <t>计费争议-账单：用户反映副卡扣费争议。经核实，前期副卡赠费活动到期，现13207209587副卡23.6-10月扣费50元，13997747918、15671002890副卡23.7-9月分别扣费30元（已享月赠10元*12个月立即生效），合计退费110元，此费用不可打印发票，1小时到账，用户满意。</t>
  </si>
  <si>
    <t>GZ202310250815080535</t>
  </si>
  <si>
    <t>071700430472</t>
  </si>
  <si>
    <t>2023-10-25 18:31:59</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</si>
  <si>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用户表示电视节目看不免费频道，自己调不出来，要求师傅联系上门协助处理。&amp;#13;</t>
  </si>
  <si>
    <t>BL202310232227181871</t>
  </si>
  <si>
    <t>黄雪兵</t>
  </si>
  <si>
    <t>2023-10-25 09:13:09</t>
  </si>
  <si>
    <t>判断省分:湖北&amp;#13;&amp;#10;:有意向资费&amp;#13;&amp;#10;:全国流量王8元套餐&amp;#13;&amp;#10;:&amp;#13;&amp;#10;&amp;#13;&amp;#10;高级模板内容：&amp;#13;&amp;#10;用户诉求:用户来电要求变更8元套餐，前台挽留失败，请尽快处理&amp;#13;&amp;#10;当前套餐名称:腾讯大王卡&amp;#13;&amp;#10;新套餐名称（转入套餐名称）:全国流量王8元套餐&amp;#13;&amp;#10;是合约期内（含靓号）:否&amp;#13;</t>
  </si>
  <si>
    <t>GZ202310250809310509</t>
  </si>
  <si>
    <t>071700308821</t>
  </si>
  <si>
    <t>黎源</t>
  </si>
  <si>
    <t>2023-10-25 15:37:06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</si>
  <si>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光猫红灯</t>
  </si>
  <si>
    <t>BL202310251117282405</t>
  </si>
  <si>
    <t>郑国惠</t>
  </si>
  <si>
    <t>2023-10-25 14:01:56</t>
  </si>
  <si>
    <t>判断省分:湖北&amp;#13;&amp;#10;:有意向资费&amp;#13;&amp;#10;:全国流量王8元套餐&amp;#13;&amp;#10;:&amp;#13;&amp;#10;&amp;#13;&amp;#10;高级模板内容：&amp;#13;&amp;#10;用户诉求:用户来电要求变更套餐。前台挽留失败。请后台工作人员尽快处理。谢谢&amp;#13;&amp;#10;当前套餐名称:腾讯大王卡（新）主资费&amp;#13;&amp;#10;新套餐名称（转入套餐名称）:全国流量王8元套餐&amp;#13;&amp;#10;是合约期内（含靓号）:否&amp;#13;</t>
  </si>
  <si>
    <t>GZ202310250738570448</t>
  </si>
  <si>
    <t>071700153209</t>
  </si>
  <si>
    <t>李正金</t>
  </si>
  <si>
    <t>2023-10-25 17:33:44</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</si>
  <si>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枝江市问安镇金泉街50号私房88号</t>
  </si>
  <si>
    <t>GZ202310250628550399</t>
  </si>
  <si>
    <t>071700835395</t>
  </si>
  <si>
    <t>黎小凤</t>
  </si>
  <si>
    <t>2023-10-25 12:06:22</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</si>
  <si>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当阳市玉阳街道办事处熊家山社区友谊路沿街片区熊家山社区1栋2单元2楼201</t>
  </si>
  <si>
    <t>BL202310222105160122</t>
  </si>
  <si>
    <t>吴凡</t>
  </si>
  <si>
    <t>2023-10-23 09:08:52</t>
  </si>
  <si>
    <t>判断省分:湖北&amp;#13;&amp;#10;:有意向资费&amp;#13;&amp;#10;:全国流量王8元套餐&amp;#13;&amp;#10;:&amp;#13;&amp;#10;&amp;#13;&amp;#10;高级模板内容：&amp;#13;&amp;#10;用户诉求:用户来电要求变更套餐为：4G全国流量王8元套餐，挽留无效，请协助&amp;#13;&amp;#10;当前套餐名称:滴滴小王卡&amp;#13;&amp;#10;新套餐名称（转入套餐名称）:4G全国流量王8元套餐&amp;#13;&amp;#10;是合约期内（含靓号）:否&amp;#13;</t>
  </si>
  <si>
    <t>TS202310241511220884</t>
  </si>
  <si>
    <t>黄晓贤</t>
  </si>
  <si>
    <t>2023-10-25 10:53:46</t>
  </si>
  <si>
    <t>判断省分:其他省分&amp;#13;&amp;#10;:流量计费争议&amp;#13;&amp;#10;判断省分::未使用过/未使用那么多/用的wifi（产生流量/费用）&amp;#13;&amp;#10;:不认可&amp;#13;&amp;#10;:下一步&amp;#13;&amp;#10;:不符合或不愿意开通&amp;#13;&amp;#10;:未享受&amp;#13;&amp;#10;:下一步&amp;#13;&amp;#10;:大于500&amp;#13;&amp;#10;:&amp;#13;&amp;#10;&amp;#13;&amp;#10;高级模板内容：&amp;#13;&amp;#10;投诉问题描述:用户来电要求我方核实用户流量的使用详情，已推荐用户到中国联通APP上查询用户不认可要求核实是什么软件使用的流量多，已向用户承诺退费用户不认可坚持要求核实流量的使用详情。&amp;#13;&amp;#10;争议月份:2023年10月&amp;#13;&amp;#10;争议金额/流量:15&amp;#13;&amp;#10;用户要求:用户要求核实清楚并回复，谢谢&amp;#13;</t>
  </si>
  <si>
    <t>计费争议-账单：用户反映流量扣费问题，经核实，建议用户通过中国联通APP查看流量详单及上网记录，同时可关注宝卡服务微信公众号查看免流范围，考虑首次反映，申请退费20元，此费用不可打印发票，1小时到账，满意。</t>
  </si>
  <si>
    <t>TS202310250932082072</t>
  </si>
  <si>
    <t>邓思</t>
  </si>
  <si>
    <t>2023-10-25 15:40:32</t>
  </si>
  <si>
    <t>套餐查询:&amp;#13;&amp;#10;判断用户产品中是否有基站优惠产品:是&amp;#13;&amp;#10;判断用户是否在优惠区域内使用:在优惠范围内&amp;#13;&amp;#10;建议用户通过APP查询详单进行核实:不认可/已经查询过&amp;#13;&amp;#10;判断省分:非贵州&amp;#13;&amp;#10;:&amp;#13;&amp;#10;&amp;#13;&amp;#10;高级模板内容：&amp;#13;&amp;#10;投诉问题描述:用户称一直在湖北省宜昌市西陵区大学路8号三峡大学使用，有校园流量，但使用不了，却使用了国内流量，导致10月流量超出了6.9元，对此用户不认可，还有销户的意向，请尽快处理，用户称不方便接听电话，最好以短信方式回复。&amp;#13;&amp;#10;是否剩余小区优惠:是&amp;#13;&amp;#10;实际使用地:湖北省宜昌市西陵区大学路8号三峡大学&amp;#13;&amp;#10;是否在优惠范围:是&amp;#13;&amp;#10;涉及金额:6.9&amp;#13;&amp;#10;是否已解释可能超出优惠范围:是&amp;#13;&amp;#10;涉及时间范围:2023-10-01～2023-10-25&amp;#13;&amp;#10;用户要求:用户称一直在湖北省宜昌市西陵区大学路8号三峡大学使用，有校园流量，但使用不了，却使用了国内流量，导致10月流量超出了6.9元，对此用户不认可，还有销户的意向，请尽快处理，用户称不方便接听电话，最好以短信方式回复。&amp;#13;</t>
  </si>
  <si>
    <t>计费争议-账单：用户反映校园免流问题，经核实，本地网优已重新锁定基站，我部申请退10月扣费10元，此费用不可打印发票，满意。</t>
  </si>
  <si>
    <t>TS202310251814010150</t>
  </si>
  <si>
    <t>宁婉丽</t>
  </si>
  <si>
    <t>2023-10-26 14:18:02</t>
  </si>
  <si>
    <t>&amp;#13;&amp;#10;高级模板内容：&amp;#13;&amp;#10;投诉问题描述:用户来电反映有客户经理与其联系告知用户将套餐月租费改为了159元一月的套餐，一线核实有赠款抵扣了199元月租费，抵扣后实际月租费不是159元一月，一线已解释，用户不认可，要求落实159元一月的月租费，请后台核实处理&amp;#13;&amp;#10;业务名称:畅爽冰激凌5G套餐399元&amp;#13;&amp;#10;宣传渠道:客户经理&amp;#13;&amp;#10;宣传时间:2023-09-28&amp;#13;&amp;#10;宣传内容:159元一月月租费&amp;#13;&amp;#10;用户要求:用户来电反映有客户经理与其联系告知用户将套餐月租费改为了159元一月的套餐，一线核实有赠款抵扣了199元月租费，抵扣后实际月租费不是159元一月，一线已解释，用户不认可，要求落实159元一月的月租费，请后台核实处理&amp;#13;</t>
  </si>
  <si>
    <t>计费争议-账单：用户反映账单扣费问题，经核实，维系客户经理致电宣传为399元享5折优惠，月租199元，未告知159元套餐，录音已上传附件，联系用户解释以上情况，建议后期如需调整资费，可联系集团客户经理协助处理，用户认可并表示满意。</t>
  </si>
  <si>
    <t>TS202310261205200138</t>
  </si>
  <si>
    <t>2023-10-26 15:06:14</t>
  </si>
  <si>
    <t>&amp;#13;&amp;#10;高级模板内容：&amp;#13;&amp;#10;投诉问题描述:宣传与实际不一致&amp;#13;&amp;#10;业务名称:2I专享39元20GB炫彩超会5G包（次月生效）&amp;#13;&amp;#10;宣传渠道:其他:外呼电话10016&amp;#13;&amp;#10;宣传内容:19元/20G流量包&amp;#13;&amp;#10;实际情况:产生超出很多其他的业务费，不认可合计起来实际消费也超过了19元，要求核实处理退费&amp;#13;&amp;#10;用户要求:要求核实处理电联告知处理结果&amp;#13;</t>
  </si>
  <si>
    <t>计费争议-账单：用户反映账单扣费问题。经核实，用户认可办理2I专享39元20GB炫彩超会5G包，仅对账单后费有异议，已解释每月固定消费为48元，含月租19元+流量包29元，计费正常，联系用户解释，满意。</t>
  </si>
  <si>
    <t>TS202310251200080903</t>
  </si>
  <si>
    <t>雷海燕</t>
  </si>
  <si>
    <t>2023-10-26 11:48:36</t>
  </si>
  <si>
    <t>主办单位：湖北&amp;#10;客户类别：普通客户&amp;#10;10010是否打通：是&amp;#10;是否二次致电10015：是&amp;#10;是否联系：是&amp;#10;升级倾向：无&amp;#10;号码归属省：湖北&amp;#10;SVIP等级：&amp;#10;用户来电反映号码下绑定宽带IPTV费用问题，表示前期多收取自己好几年的费用，答应给退还费用，但是一直未退还，不认可，请协助处理</t>
  </si>
  <si>
    <t>计费争议-账单①客户基本资料：业务号码：15926972202、客户姓名：雷海燕、套餐情况：5G副卡基本套餐(优享服务)、客户反映IPTV扣费的问题&amp;#10;②首次联系客户时间：2023-10-25 13:13:35&amp;#10;③投诉核查处理情况：收到贵部转办，我司立即组织核查，经核实，客户入网071700659346宽带时未安装IPTV业务，20.9月转资畅越冰激凌套餐时未取消IPTV业务，导致20.9-23.9月产生扣费，现申请退部分扣费299元。因本月有低消，已取消并协商11月6日前退费到账，此费用不可打印发票。&amp;#10;④答复客户时间及客户满意度评价：根据上述情况我司于2023-10-26 11:38:32联系客户解释，满意。回单人：颜晶 6921001.&amp;#10;⑤投诉核查关联材料：无</t>
  </si>
  <si>
    <t>TS202310241847230810</t>
  </si>
  <si>
    <t>2023-10-26 16:21:13</t>
  </si>
  <si>
    <t>主办单位：湖北&amp;#10;客户类别：普通客户&amp;#10;10010是否打通：是&amp;#10;是否二次致电10015：是&amp;#10;是否联系：否&amp;#10;升级倾向：&amp;#10;号码归属省：湖北&amp;#10;SVIP等级：&amp;#10;1.问题类型:;&amp;#10;2.投诉类型:月固定费争议;&amp;#10;3.营业厅地址:;&amp;#10;4.位置信息:;&amp;#10;5.位置发生地:;&amp;#10;6.投诉内容:联通助理业务功能费瞎扣，从2022年到2023年，7月。处理也就50，实际到账30元，打电话是通知赔偿120，还有70呢，70没有看到任何团餐明细，快两年的时间，给我赔偿120，我现在要求赔偿3倍&amp;#10;关联中国联通投诉平台-网站工单流水号:TS202310241558389179</t>
  </si>
  <si>
    <t>计费争议-账单①客户投诉产生的原因：账单计费争议。 ②客户投诉问题核查情况及解决方案：收到贵部转办后，我司立即组织调查。经核实，前期工单处理时于2023-10-24 16:49:54赠费到账50元，2023-10-24 17:48:19赠费到账70元，客户可通过中国联通APP-交费记录查询到账情况，计费正常。前期已向客户解释，此业务不支持多倍赔偿，达成一致后我部才申请退费120元，此费用不可打印发票。我司于2023-10-25 12:21:38联系未接，已短信告知赠费查询方式。 ③客户问题满意度：未联系上。 ④回单人：颜晶 6921001</t>
  </si>
  <si>
    <t>GZ202310242132390448</t>
  </si>
  <si>
    <t>071700358246</t>
  </si>
  <si>
    <t>杨鑫</t>
  </si>
  <si>
    <t>2023-10-25 16:32:56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</si>
  <si>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存在群体故障;&amp;#13;&amp;#10;线路是否正常:无异常;&amp;#13;&amp;#10;光猫是否正常:光猫断电/离线;&amp;#13;&amp;#10;上网速度检测:光猫收发光功率异常,设备收光异常,光猫终端能力与签约速率不匹配;&amp;#13;&amp;#10;设备收发光功率是否异常:路由器能力不匹配;&amp;#13;&amp;#10;:&amp;#13;&amp;#10;&amp;#13;&amp;#10;宽带无法上网，请处理</t>
  </si>
  <si>
    <t>BL202310251128290067</t>
  </si>
  <si>
    <t>周亚飞</t>
  </si>
  <si>
    <t>2023-10-25 14:11:22</t>
  </si>
  <si>
    <t>TS202310251944231761</t>
  </si>
  <si>
    <t>王功江</t>
  </si>
  <si>
    <t>2023-10-26 12:52:27</t>
  </si>
  <si>
    <t>&amp;#13;&amp;#10;高级模板内容：&amp;#13;&amp;#10;投诉问题描述:对扣除的费用不认可，对扣的21.9元语音费不认可，前台解释无效，称自己没有使用，前台解释可以通过中国联通APP可以查询通话记录，用户仍不认可，一直说乱扣费，请后台尽快回复处理，谢谢&amp;#13;&amp;#10;争议月份:2023年10月&amp;#13;&amp;#10;争议金额:21.9&amp;#13;&amp;#10;是否有下发短信提醒:否&amp;#13;&amp;#10;用户要求:后台回复处理，谢谢&amp;#13;</t>
  </si>
  <si>
    <t>计费争议-账单扣费：客户对10月套餐收费22.5元不满，经核实属正常扣费，考虑到用户使用感知，为用户系统勾选20元赠费，另为用办理预存话费享100分钟语音6个月（湖北），满意 。</t>
  </si>
  <si>
    <t>BL202310251006061319</t>
  </si>
  <si>
    <t>简梦</t>
  </si>
  <si>
    <t>2023-10-25 10:31:14</t>
  </si>
  <si>
    <t>判断省分:湖北&amp;#13;&amp;#10;:有意向资费&amp;#13;&amp;#10;:全国流量王8元套餐&amp;#13;&amp;#10;:&amp;#13;&amp;#10;&amp;#13;&amp;#10;高级模板内容：&amp;#13;&amp;#10;用户诉求:用户来电要求改成4G全国流量王8元套餐，已挽留不认可，请协助处理，谢谢&amp;#13;&amp;#10;当前套餐名称:幸福家家乐39元套餐&amp;#13;&amp;#10;新套餐名称（转入套餐名称）:4G全国流量王8元套餐&amp;#13;&amp;#10;是合约期内（含靓号）:否&amp;#13;&amp;#10;备注:用户来电要求改成4G全国流量王8元套餐，已挽留不认可，请协助处理，谢谢&amp;#13;</t>
  </si>
  <si>
    <t>BL202310231028371930</t>
  </si>
  <si>
    <t>陈绍梅</t>
  </si>
  <si>
    <t>2023-10-23 10:42:16</t>
  </si>
  <si>
    <t>判断省分:湖北&amp;#13;&amp;#10;:有意向资费&amp;#13;&amp;#10;:全国流量王8元套餐&amp;#13;&amp;#10;:&amp;#13;&amp;#10;&amp;#13;&amp;#10;高级模板内容：&amp;#13;&amp;#10;用户诉求:用户来电要求更改4G全国流量王8元套餐挽留失败，解释需要到归属地赋权营业厅用户不认可&amp;#13;&amp;#10;当前套餐名称:福多多卡59元&amp;#13;&amp;#10;新套餐名称（转入套餐名称）:4G全国流量王8元套餐&amp;#13;&amp;#10;是合约期内（含靓号）:否&amp;#13;</t>
  </si>
  <si>
    <t>BL202310251059442134</t>
  </si>
  <si>
    <t>李锦程</t>
  </si>
  <si>
    <t>2023-10-25 14:17:02</t>
  </si>
  <si>
    <t>判断省分:湖北&amp;#13;&amp;#10;:有意向资费&amp;#13;&amp;#10;:全国流量王8元套餐&amp;#13;&amp;#10;:&amp;#13;&amp;#10;&amp;#13;&amp;#10;高级模板内容：&amp;#13;&amp;#10;用户诉求:用户来电要求更改4G全国流量王8元套餐挽留失败，解释需要到归属地赋权营业厅用户不认可&amp;#13;&amp;#10;当前套餐名称:腾讯大王卡&amp;#13;&amp;#10;新套餐名称（转入套餐名称）:4G全国流量王8元套餐&amp;#13;&amp;#10;是合约期内（含靓号）:否&amp;#13;</t>
  </si>
  <si>
    <t>BL202310241902192248</t>
  </si>
  <si>
    <t>杨秀娟</t>
  </si>
  <si>
    <t>2023-10-25 14:40:37</t>
  </si>
  <si>
    <t>判断省分:湖北&amp;#13;&amp;#10;:有意向资费&amp;#13;&amp;#10;:全国流量王8元套餐&amp;#13;&amp;#10;:&amp;#13;&amp;#10;&amp;#13;&amp;#10;高级模板内容：&amp;#13;&amp;#10;用户诉求:用户来电要求尽快进行核实更改&amp;#13;&amp;#10;当前套餐名称:腾讯大王卡&amp;#13;&amp;#10;新套餐名称（转入套餐名称）:8元套餐&amp;#13;&amp;#10;是合约期内（含靓号）:否&amp;#13;&amp;#10;备注:用户要求尽快进行更改，加急！&amp;#13;</t>
  </si>
  <si>
    <t>GZ202310242019592395</t>
  </si>
  <si>
    <t>071700065606</t>
  </si>
  <si>
    <t>简丹</t>
  </si>
  <si>
    <t>2023-10-25 14:59:55</t>
  </si>
  <si>
    <t>#2022重保客户#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伍家区中南路延伸段民安家园2栋2栋2单元3层306</t>
  </si>
  <si>
    <t>TS202310252137520714</t>
  </si>
  <si>
    <t>2023-10-26 15:48:32</t>
  </si>
  <si>
    <t>&amp;#13;&amp;#10;高级模板内容：&amp;#13;&amp;#10;投诉问题描述:用户来电称自己没有开通，9元100分钟5G速率包（湖北）（立即生效），用户要求退费，谢谢&amp;#13;&amp;#10;业务名称:	9元100分钟5G速率包（湖北）（立即生效）&amp;#13;&amp;#10;争议月份:2023年5月、2023年6月、2023年7月、2023年8月、2023年9月、2023年10月&amp;#13;&amp;#10;争议金额:72&amp;#13;&amp;#10;办理渠道:	湖北省宜昌市OMO&amp;#13;&amp;#10;前台是否取消:已取消&amp;#13;&amp;#10;用户要求:用户来电称自己没有开通，9元100分钟5G速率包（湖北）（立即生效），用户要求退费，谢谢&amp;#13;</t>
  </si>
  <si>
    <t>计费争议-账单扣费：客户对9元100分钟5G速率包（湖北）不满，经核实5月由总部网厅办理，查询现已取消成功，考虑到用户使用感知为用户申请54元费用，于24小时内到账，此费用不可打印发票，满意。</t>
  </si>
  <si>
    <t>GZ202310242001212254</t>
  </si>
  <si>
    <t>071700373214</t>
  </si>
  <si>
    <t>张光发</t>
  </si>
  <si>
    <t>2023-10-25 08:14:12</t>
  </si>
  <si>
    <t>[65岁以上老人]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群障或主干光缆异常】&amp;#13;&amp;#10;:不认可&amp;#13;&amp;#10;设置工单参数:&amp;#13;&amp;#10;&amp;#13;&amp;#10;宽带是否有欠费及账号是否异常:CBSS状态正常，AAA状态异常;&amp;#13;&amp;#10;宽带是否有群体故障告警:存在群体故障;&amp;#13;&amp;#10;线路是否正常:无异常;&amp;#13;&amp;#10;光猫是否正常:无异常;&amp;#13;&amp;#10;上网速度检测:光猫收发光功率异常,设备收光异常;&amp;#13;&amp;#10;设备收发光功率是否异常:无异常;&amp;#13;&amp;#10;:&amp;#13;&amp;#10;&amp;#13;&amp;#10;高级模板内容：&amp;#13;&amp;#10;问题（现象）描述:用户来电表示宽带群障一直没有解决，表示月初就一次性扣费，结果还享受不到宽带的服务，非常不满，要求给个合理的回复&amp;#13;&amp;#10;故障时间:2023-10-24&amp;#13;&amp;#10;服务状态是否正常:是&amp;#13;&amp;#10;设备灯显示:其他:群障&amp;#13;&amp;#10;错误代码:OLTPON口收无光，影响固话、宽带、视频用户的正常使用&amp;#13;&amp;#10;是否重启设备:已重启未恢复&amp;#13;&amp;#10;用户要求:用户来电表示宽带群障一直没有解决，表示月初就一次性扣费，结果还享受不到宽带的服务，非常不满，要求给个合理的回复&amp;#13;</t>
  </si>
  <si>
    <t>TS202310261402560208</t>
  </si>
  <si>
    <t>071700018321</t>
  </si>
  <si>
    <t>乔云年</t>
  </si>
  <si>
    <t>2023-10-26 17:00:16</t>
  </si>
  <si>
    <t>&amp;#13;&amp;#10;高级模板内容：&amp;#13;&amp;#10;投诉问题描述:用户来电对9月和10月的月租费不认可，对IPTV包月-包月费1和【联通组网】家庭WiFi服务费-全国不认可，另外不知情订购了TV增值，要求退费，用户有提到投诉&amp;#13;&amp;#10;争议月份:2023年9月、2023年10月&amp;#13;&amp;#10;争议金额:0&amp;#13;&amp;#10;用户要求:用户要求尽快处理，用户有提到投诉&amp;#13;</t>
  </si>
  <si>
    <t>计费争议-账单扣费：客户对对IPTV包月-包月费1和【联通组网】家庭WiFi服务费-全国不认可不满，经核实属正常扣费，解释后用户表示不操作取消 继续使用；用户订购产品名称那豆少儿，产品代码为2400039012，订购时间9月，取消时间为23年10月，25元/月，合计扣费2个月，累计产生费用合计50元；用户订购产品名称畅玩厅，产品代码为2400001202，订购时间9月，取消时间为23年9月，25元/月，合计扣费1个月，累计产生费用合计25元，订购方式为集团统一认证平台”短信验证码，有二次确认过程，不存在订购违规现象。考虑用户使用感知，网站方已取消屏蔽并于三个工作日内退费75元到账，此费用不可抵扣往月欠费及打印发票，满意。</t>
  </si>
  <si>
    <t>GZ202310241955512205</t>
  </si>
  <si>
    <t>071700945470</t>
  </si>
  <si>
    <t>姚铁民</t>
  </si>
  <si>
    <t>2023-10-25 17:33:22</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</si>
  <si>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远安县鸣凤镇嫘祖社区嫘祖路4号附1号北门机械厂宿舍2栋3单元4楼401</t>
  </si>
  <si>
    <t>GZ202310241954032192</t>
  </si>
  <si>
    <t>071703525889</t>
  </si>
  <si>
    <t>吴帮华</t>
  </si>
  <si>
    <t>2023-10-25 08:36:09</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</si>
  <si>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高级模板内容：&amp;#13;&amp;#10;问题（现象）描述:IPTV不能观看，错误码1302，业务连接不成功&amp;#13;&amp;#10;故障时间:2023-10-24&amp;#13;&amp;#10;宽带是否安装IPTV:是&amp;#13;&amp;#10;宽带是否可正常上网:是&amp;#13;&amp;#10;是否重启设备:已重启未恢复&amp;#13;</t>
  </si>
  <si>
    <t>TS202310261402400198</t>
  </si>
  <si>
    <t>郝东升</t>
  </si>
  <si>
    <t>2023-10-26 15:48:25</t>
  </si>
  <si>
    <t>&amp;#13;&amp;#10;高级模板内容：&amp;#13;&amp;#10;投诉问题描述:用户来电要求取消炫彩通信助理包-云盘版，前台已解释，用户不认可，请后台协助处理一下，谢谢&amp;#13;&amp;#10;办理渠道:营业厅&amp;#13;&amp;#10;无法办理原因:129元5G畅爽冰激凌65元赠费（次月生效12个月）（湖北&amp;#13;&amp;#10;用户要求:用户要求取消炫彩通信助理包-云盘版&amp;#13;</t>
  </si>
  <si>
    <t>计费争议-账单扣费：客户对炫彩通信助理包-云盘版扣费不满，经核实属折扣套餐内正常扣费，沟通后为用户办理 存量5G畅爽套餐享69元赠费 湖北【合约时间：2023-11-01至2024-09-30】 ，满意。</t>
  </si>
  <si>
    <t>ZX202310251014570933</t>
  </si>
  <si>
    <t>2023-10-25 11:25:48</t>
  </si>
  <si>
    <t>判断省分:湖北&amp;#13;&amp;#10;:失败&amp;#13;&amp;#10;node_42:&amp;#13;&amp;#10;:无合约/简单合约&amp;#13;&amp;#10;:单卡/移移融合副卡套餐&amp;#13;&amp;#10;获取用户证件类型::不认可&amp;#13;&amp;#10;:&amp;#13;&amp;#10;&amp;#13;&amp;#10;高级模板内容：&amp;#13;&amp;#10;问题描述:用户来电反应自己不想使用副卡：	15549299051，自己不愿意前往营业厅注销，前台挽留无效&amp;#13;&amp;#10;第二联系方式:13114457811&amp;#13;&amp;#10;销户原因:没有使用需求&amp;#13;&amp;#10;用户要求:线上协助用户&amp;#13;</t>
  </si>
  <si>
    <t>业务办理：已核实客户资料无误，我司协助办理销户，并申请减免2-10月费用合计80元，24小时到账，此费用不可打印发票，客户满意</t>
  </si>
  <si>
    <t>TS202310230941060565</t>
  </si>
  <si>
    <t>2023-10-26 08:59:06</t>
  </si>
  <si>
    <t>主办单位：湖北&amp;#10;客户类别：普通客户&amp;#10;10010是否打通：是&amp;#10;是否二次致电10015：是&amp;#10;是否联系：是&amp;#10;升级倾向：无&amp;#10;号码归属省：湖北&amp;#10;SVIP等级：&amp;#10;客户对自己的月租费不满，对IPTV和摄像头，表示我司乱扣费，要求按消协赔偿，不要营业厅回复，要求更高级人员回复，请尽快核实处理</t>
  </si>
  <si>
    <t>解释宣传： ①客户基本资料：业务号码 15717890520、客户姓名 汪洋、套餐情况 5G副卡基本套餐(优享服务)；客户反映宽带扣费的问题； ②首次联系客户时间：2023-10-23 16:34:00 ③投诉核查处理情况：收到贵部转办，我司立即组织核查，经核实，远安城区自有营业厅，加装宽带问题未解释清楚。经核实，客户宽带 IPTV 摄像头扣费问题不满，核查为营业厅未解释清楚导致，已转营业厅将套餐外第二条宽带改为0元，考虑客户感知，申请退还23.7-10月费用合计120元，已于2023-10-13 13:17:45到账，此费用不可打印账单发票，另IPTV及沃家神眼为正常扣费，我部无法调整免费，已反馈至办理营业厅联系客户处理，预计48小时内联系； ④答复客户时间及客户满意度评价：根据上述核实情况，我司于2023-10-23 16:34:00联系客户满意度一般，回单人：张婷、联系方式：07176921001 ⑤投诉核查关联材料：无。</t>
  </si>
  <si>
    <t>GZ202310241945022082</t>
  </si>
  <si>
    <t>071700108161</t>
  </si>
  <si>
    <t>滕军炜</t>
  </si>
  <si>
    <t>2023-10-25 11:33:19</t>
  </si>
  <si>
    <t>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amp;#13;&amp;#10;&amp;#13;&amp;#10;高级模板内容：&amp;#13;&amp;#10;问题（现象）描述:用户来电反映宽带从（10月24号）开始（无法上网，，设备灯显示（红灯），已建议用户重启设备（已重启未恢复/），用户要求尽快上门处理。&amp;#13;&amp;#10;故障时间:2023-10-24&amp;#13;&amp;#10;服务状态是否正常:是&amp;#13;&amp;#10;设备灯显示:红灯&amp;#13;&amp;#10;错误代码:无&amp;#13;&amp;#10;是否重启设备:已重启未恢复&amp;#13;&amp;#10;装机地址:湖北省宜昌市枝江市马家店街道五柳树社区经济园片区货场西巷32号1栋周边&amp;#13;&amp;#10;用户要求:尽快维修&amp;#13;</t>
  </si>
  <si>
    <t>GZ202310241944412078</t>
  </si>
  <si>
    <t>071700329252</t>
  </si>
  <si>
    <t>陈君儒</t>
  </si>
  <si>
    <t>2023-10-25 17:34:35</t>
  </si>
  <si>
    <t>是的&amp;#10;装机地址：湖北省宜昌市夷陵区小溪塔镇黄金二巷67号黄金二三巷片区1栋周边</t>
  </si>
  <si>
    <t>GZ202310241941232039</t>
  </si>
  <si>
    <t>071700326475</t>
  </si>
  <si>
    <t>2023-10-25 18:48:23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</si>
  <si>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存在群体故障;&amp;#13;&amp;#10;线路是否正常:无异常;&amp;#13;&amp;#10;光猫是否正常:无异常;&amp;#13;&amp;#10;上网速度检测:光猫收发光功率异常,设备收光异常,光猫终端能力与签约速率不匹配;&amp;#13;&amp;#10;设备收发光功率是否异常:路由器能力不匹配;&amp;#13;&amp;#10;:&amp;#13;&amp;#10;&amp;#13;&amp;#10;高级模板内容：&amp;#13;&amp;#10;问题（现象）描述:用户宽带无法使用，已解释有群体故障，但是用户表示都修了一天了为什么还没好，要求核实情况并催促尽快恢复&amp;#13;&amp;#10;故障时间:2023-10-24&amp;#13;&amp;#10;服务状态是否正常:是&amp;#13;&amp;#10;设备灯显示:红灯&amp;#13;&amp;#10;错误代码:无&amp;#13;&amp;#10;是否重启设备:已重启未恢复&amp;#13;&amp;#10;用户要求:尽快维护&amp;#13;</t>
  </si>
  <si>
    <t>BL202310261328002019</t>
  </si>
  <si>
    <t>刘陈</t>
  </si>
  <si>
    <t>2023-10-26 14:40:33</t>
  </si>
  <si>
    <t>判断省分:湖北&amp;#13;&amp;#10;:有意向资费&amp;#13;&amp;#10;:全国流量王8元套餐&amp;#13;&amp;#10;:&amp;#13;&amp;#10;&amp;#13;&amp;#10;高级模板内容：&amp;#13;&amp;#10;用户诉求:用户要求办理8元套餐，已推荐营业厅降套不认可&amp;#13;&amp;#10;当前套餐名称:畅爽冰激凌5G套餐129元&amp;#13;&amp;#10;新套餐名称（转入套餐名称）:8元套餐&amp;#13;&amp;#10;是合约期内（含靓号）:否&amp;#13;&amp;#10;备注:用户称已经取消副卡宽带&amp;#13;</t>
  </si>
  <si>
    <t>BL202310231957231210</t>
  </si>
  <si>
    <t>彭金吾</t>
  </si>
  <si>
    <t>2023-10-24 10:12:16</t>
  </si>
  <si>
    <t>判断省分:湖北&amp;#13;&amp;#10;:有意向资费&amp;#13;&amp;#10;:全国流量王8元套餐&amp;#13;&amp;#10;:&amp;#13;&amp;#10;&amp;#13;&amp;#10;高级模板内容：&amp;#13;&amp;#10;用户诉求:用户要求更改4G全国流量王8元套餐，已告知到厅咨询用户不认可&amp;#13;&amp;#10;当前套餐名称:米粉王卡&amp;#13;&amp;#10;新套餐名称（转入套餐名称）:4G全国流量王8元套餐&amp;#13;&amp;#10;是合约期内（含靓号）:否&amp;#13;</t>
  </si>
  <si>
    <t>GZ202310241933261953</t>
  </si>
  <si>
    <t>071701040185</t>
  </si>
  <si>
    <t>曹荣</t>
  </si>
  <si>
    <t>2023-10-25 09:41:10</t>
  </si>
  <si>
    <t>#2022重保客户#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网速慢&amp;#10;&amp;#10;装机地址：湖北省宜昌市伍家岗区万寿桥街道张家店社区广场生活小区14栋1单元6楼601</t>
  </si>
  <si>
    <t>TS202310251539131014</t>
  </si>
  <si>
    <t>2023-10-26 11:34:25</t>
  </si>
  <si>
    <t>&amp;#13;&amp;#10;高级模板内容：&amp;#13;&amp;#10;投诉问题描述:用户来电对前期工单没有收到处理结果表示不满&amp;#13;&amp;#10;前期工单流水号:&amp;#13;&amp;#10;前期工单处理结果:，核查为营业厅未解释清楚导致，现已跟您解释清楚，并反馈渠道负责人丁春丽协助处理&amp;#13;&amp;#10;用户要求:用户要求尽快处理，谢谢&amp;#13;</t>
  </si>
  <si>
    <t>解释宣传： 宜昌市城区伍家区万达自有营业厅 AA，招联分期5G239元直降2100（社会渠道36期）（湖北）未解释清楚。经核实，客户对招联分期问题不满，已告知用户需到厅申请取消，线上无法办理，用户知晓一般</t>
  </si>
  <si>
    <t>TS202310221315060548</t>
  </si>
  <si>
    <t>2023-10-24 17:53:33</t>
  </si>
  <si>
    <t>主办单位：湖北&amp;#10;客户类别：普通客户&amp;#10;10010是否打通：是&amp;#10;是否二次致电10015：是&amp;#10;是否联系：否&amp;#10;升级倾向：&amp;#10;号码归属省：湖北&amp;#10;SVIP等级：&amp;#10;1.问题类型:;&amp;#10;2.投诉类型:月固定费争议;&amp;#10;3.营业厅地址:;&amp;#10;4.位置信息:;&amp;#10;5.位置发生地:;&amp;#10;6.投诉内容:&amp;#10;关联10010客服热线工单流水号:TS202310211108071705</t>
  </si>
  <si>
    <t>解释宣传：①客户投诉产生的原因：2I专享39元20GB炫彩超会5G包 （次月生效）湖北,2I专享39元20GB炫彩超会5G包 （次月生效）扣费问题。 &amp;#10;②客户投诉问题核查情况及解决方案：收到贵部转办后，我司立即组织调查。宜昌市分公司AA,经核实于2I专享39元20GB炫彩超会5G包 （次月生效）湖北,2I专享39元20GB炫彩超会5G包 （次月生效）5月办理现已取消，前期已退费234元，查询于2023-10-21 14:38:41到账，现已添加用户微信，表示赠费已到账， 我司2023-10-22 15:43:49联系客户解释。&amp;#10;③客户问题满意度：一般。 &amp;#10;④回单人：田群、联系方式：07176921001</t>
  </si>
  <si>
    <t>BL202310241043491188</t>
  </si>
  <si>
    <t>2023-10-24 11:24:16</t>
  </si>
  <si>
    <t>判断省分:湖北&amp;#13;&amp;#10;:有意向资费&amp;#13;&amp;#10;:全国流量王8元套餐&amp;#13;&amp;#10;:&amp;#13;&amp;#10;&amp;#13;&amp;#10;高级模板内容：&amp;#13;&amp;#10;用户诉求:用户要求将套餐更换为全国流量王8元套餐，挽留失效，不愿前往营业厅，要求在线加急处理，谢谢！&amp;#13;&amp;#10;当前套餐名称:幸福家家乐39元套餐&amp;#13;&amp;#10;新套餐名称（转入套餐名称）:全国流量王8元套餐&amp;#13;&amp;#10;是合约期内（含靓号）:否&amp;#13;</t>
  </si>
  <si>
    <t>BL202310241625070370</t>
  </si>
  <si>
    <t>钱文静</t>
  </si>
  <si>
    <t>2023-10-25 09:11:36</t>
  </si>
  <si>
    <t>判断省分:湖北&amp;#13;&amp;#10;:有意向资费&amp;#13;&amp;#10;:全国流量王8元套餐&amp;#13;&amp;#10;:&amp;#13;&amp;#10;&amp;#13;&amp;#10;高级模板内容：&amp;#13;&amp;#10;用户诉求:用户指定要求变更8元全国流量王套餐，前台已按预处理挽留无效，用户坚持要求办理，烦请协助处理并回复&amp;#13;&amp;#10;当前套餐名称:畅越冰激凌5G套餐79元&amp;#13;&amp;#10;新套餐名称（转入套餐名称）:8元全国流量王&amp;#13;&amp;#10;是合约期内（含靓号）:是&amp;#13;</t>
  </si>
  <si>
    <t>TS202310241638200641</t>
  </si>
  <si>
    <t>071703462427</t>
  </si>
  <si>
    <t>2023-10-25 14:08:14</t>
  </si>
  <si>
    <t>表示自己是没有要求装IPTV但是被办理且扣费解释不认可</t>
  </si>
  <si>
    <t>解释宣传：城区东山大道国贸自有营业厅AA，宽带IPTV业务未解释清楚。经核实，23.1月宽带生效IPTV业务，实际用户未安装使用，现已取消并申请退23.1-10月扣费合计100元，因主卡有低消，分别退至私有账户071703462427宽带30元、13277258309副卡40元、15671052523副卡30元，此费用不可打印发票，1小时到账，满意。</t>
  </si>
  <si>
    <t>BL202310241937540043</t>
  </si>
  <si>
    <t>望开红</t>
  </si>
  <si>
    <t>2023-10-25 09:03:18</t>
  </si>
  <si>
    <t>判断省分:湖北&amp;#13;&amp;#10;根据用户描述选择以下场景:频繁收到联通官方号码短信&amp;#13;&amp;#10;:办理失败&amp;#13;&amp;#10;:&amp;#13;&amp;#10;用户要求号码15571745877、13247283198和13197321798屏蔽10016，请尽快处理，谢谢</t>
  </si>
  <si>
    <t>GZ202310241855481577</t>
  </si>
  <si>
    <t>071704000967</t>
  </si>
  <si>
    <t>2023-10-25 08:49:45</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</si>
  <si>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夷陵区小溪塔街道岩花村官庄村一组267号周边</t>
  </si>
  <si>
    <t>TS202310251959311999</t>
  </si>
  <si>
    <t>071701078862</t>
  </si>
  <si>
    <t>刘小明</t>
  </si>
  <si>
    <t>2023-10-26 13:38:15</t>
  </si>
  <si>
    <t>用户反映自己手机号捆绑的业务，说资费一直是59的套餐，为什么现在是69元每月，客服解释IPTV要收取10元每月，用户不认可说之前一直没有收取，为什么现在收取iptv费用，要求尽快联系回复处理。</t>
  </si>
  <si>
    <t>解释宣传：城区东山区宇宙通讯专营店AA，用户反映IPTV扣费问题，经核实，为营业厅办理时未解释清楚导致，营业厅给用户做了一年的IPTV赠费活动，活动于 2023-01-31 23:59:59 到期后开始扣费，现已跟用户解释清楚，考虑用户感知，申请退23.2-10月费用，合计90元，24小时到帐，此费用不可打印发票，满意。</t>
  </si>
  <si>
    <t>GZ202310241836211423</t>
  </si>
  <si>
    <t>071703694461</t>
  </si>
  <si>
    <t>蔡琪巧</t>
  </si>
  <si>
    <t>2023-10-25 13:02:36</t>
  </si>
  <si>
    <t>pon连接不成功,请检查光纤是否连接正常&amp;#10;装机地址：湖北省宜昌市枝江市马家店街道七口堰社区铂悦府4栋1单元17楼1701</t>
  </si>
  <si>
    <t>TS202310232130240376</t>
  </si>
  <si>
    <t>2023-10-24 14:26:29</t>
  </si>
  <si>
    <t>&amp;#13;&amp;#10;高级模板内容：&amp;#13;&amp;#10;投诉问题描述:用户于营业厅办理本校园卡被告知可以领取会员但用户多次领取均失败要求我方在线发放&amp;#13;&amp;#10;操作渠道:权益百宝箱&amp;#13;&amp;#10;参加活动（套餐）名称:仅仅告知校园套餐&amp;#13;&amp;#10;页面提示:领取权限为0&amp;#13;&amp;#10;用户要求:要求我方在线发放权益&amp;#13;</t>
  </si>
  <si>
    <t>解释宣传：城区三峡大学校园迎新服务站（校园）AA，用户反馈会员无法领取问题，经核实，为营业厅漏开通百宝箱权益，现营业厅已为用户勾选0元百宝箱权益12个月立即生效-湖北，用户表示已经领取成功了，满意。</t>
  </si>
  <si>
    <t>GZ202310241823311284</t>
  </si>
  <si>
    <t>071703559137</t>
  </si>
  <si>
    <t>韩永靓</t>
  </si>
  <si>
    <t>2023-10-25 16:36:43</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</si>
  <si>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用户表示宽带无法使用，要求上门处理。&amp;#13;</t>
  </si>
  <si>
    <t>GZ202310241822021273</t>
  </si>
  <si>
    <t>071700069840</t>
  </si>
  <si>
    <t>徐欢</t>
  </si>
  <si>
    <t>2023-10-25 16:32:05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</si>
  <si>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光猫终端能力与签约速率不匹配;&amp;#13;&amp;#10;设备收发光功率是否异常:光猫LAN口能力不匹配;&amp;#13;&amp;#10;:&amp;#13;&amp;#10;&amp;#13;&amp;#10;高级模板内容：&amp;#13;&amp;#10;问题（现象）描述:无法上网&amp;#13;&amp;#10;故障时间:2023-10-24&amp;#13;&amp;#10;服务状态是否正常:是&amp;#13;&amp;#10;设备灯显示:红灯&amp;#13;&amp;#10;错误代码:无&amp;#13;&amp;#10;是否重启设备:已重启未恢复&amp;#13;&amp;#10;用户要求:维修&amp;#13;</t>
  </si>
  <si>
    <t>ZX202310251048221252</t>
  </si>
  <si>
    <t>邹添</t>
  </si>
  <si>
    <t>2023-10-25 17:28:23</t>
  </si>
  <si>
    <t>判断省分:湖北&amp;#13;&amp;#10;:失败&amp;#13;&amp;#10;node_42:&amp;#13;&amp;#10;:其他合约&amp;#13;&amp;#10;:异地&amp;#13;&amp;#10;:不认可/无法提供相关证件&amp;#13;&amp;#10;:&amp;#13;&amp;#10;&amp;#13;&amp;#10;高级模板内容：&amp;#13;&amp;#10;问题描述:用户要求销户挽留失败告知有合约到营业厅用户不认可&amp;#13;&amp;#10;第二联系方式:17771968224&amp;#13;&amp;#10;销户原因:不想用了&amp;#13;&amp;#10;用户要求:用户要求销户挽留失败告知有合约到营业厅用户不认可&amp;#13;</t>
  </si>
  <si>
    <t>业务办理：已核实资料无误，我司协助办理预约销户，并填写银行卡6210134094133568，客户满意</t>
  </si>
  <si>
    <t>ZX202310251439510609</t>
  </si>
  <si>
    <t>李婵娟</t>
  </si>
  <si>
    <t>2023-10-26 17:13:13</t>
  </si>
  <si>
    <t>【2022年上工信部测评重保用户】【2022年上工信部测评重保用户】判断省分:湖北&amp;#13;&amp;#10;:失败&amp;#13;&amp;#10;node_42:&amp;#13;&amp;#10;:无合约/简单合约&amp;#13;&amp;#10;:单卡/移移融合副卡套餐&amp;#13;&amp;#10;获取用户证件类型::不认可&amp;#13;&amp;#10;:&amp;#13;&amp;#10;&amp;#13;&amp;#10;高级模板内容：&amp;#13;&amp;#10;问题描述:用户来电表示，自己在15号在异地荆州市燎原自营厅营业厅办理的注销，但是现在号卡还没处理好，要求核实处理&amp;#13;&amp;#10;第二联系方式:13997666792&amp;#13;&amp;#10;销户原因:不想用了&amp;#13;&amp;#10;用户要求:用户要求我方协助核实处理&amp;#13;</t>
  </si>
  <si>
    <t>业务办理：用户来电表示需办理销户，经核实现已为用户办理销户成功，满意</t>
  </si>
  <si>
    <t>GZ202310241806121148</t>
  </si>
  <si>
    <t>071700602119</t>
  </si>
  <si>
    <t>李心怡</t>
  </si>
  <si>
    <t>2023-10-25 13:35:08</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</si>
  <si>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秭归县茅坪镇经济园小区橘颂路289号周边</t>
  </si>
  <si>
    <t>TS202310250905281470</t>
  </si>
  <si>
    <t>漆升蓉</t>
  </si>
  <si>
    <t>2023-10-25 18:56:01</t>
  </si>
  <si>
    <t>&amp;#13;&amp;#10;高级模板内容：&amp;#13;&amp;#10;投诉问题描述:用户对15629382777和13114463029的合账有疑问表示自己已经去营业厅办理拆分为什么还是绑定的合账&amp;#13;&amp;#10;产品名称:解绑主副卡&amp;#13;&amp;#10;办理时间:2023-10-01&amp;#13;&amp;#10;办理渠道:湖北宜昌营业厅&amp;#13;&amp;#10;办理人工号:无法提供&amp;#13;&amp;#10;用户要求:核实原因为什么没有解除对此强烈不满要求马上拆分账号各用各的我处解释无效请协助处理&amp;#13;</t>
  </si>
  <si>
    <t>解释宣传：城区伍家区兴发广场合作厅（自建他营），付费关系变更AA，TS202310050920051230已减免本月欠费77.61元，已操作13114463029付费关系变更，次月生效，满意</t>
  </si>
  <si>
    <t>ZX202310221218301056</t>
  </si>
  <si>
    <t>何德英</t>
  </si>
  <si>
    <t>2023-10-23 09:05:12</t>
  </si>
  <si>
    <t>客户要求取消副卡不愿意前往营业厅办理要求核实处理回复请处理谢谢</t>
  </si>
  <si>
    <t>业务办理：用户需办理取消副卡，经核实现已为用户办理注销副卡18527826297成功，满意</t>
  </si>
  <si>
    <t>BL202310241207462312</t>
  </si>
  <si>
    <t>熊仁茂</t>
  </si>
  <si>
    <t>2023-10-24 15:54:39</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</si>
  <si>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AI留声机共享包钻石版25元-沃阅读&amp;#10;办理渠道:沃悦读_WAP门户&amp;#10;赔付月份：:2023年9月、2023年10月&amp;#10;返还倍率:单倍&amp;#10;赔付金额：:50&amp;#10;是否已经取消业务:是&amp;#10;是否承诺退费：:是&amp;#10;用户是否需要回复：:否&amp;#10;用户要求：:要求退费</t>
  </si>
  <si>
    <t>TS202310230946230713</t>
  </si>
  <si>
    <t>陈卉</t>
  </si>
  <si>
    <t>2023-10-23 15:52:29</t>
  </si>
  <si>
    <t>【2022年上工信部测评重保用户】【2022年上工信部测评重保用户】&amp;#13;&amp;#10;高级模板内容：&amp;#13;&amp;#10;投诉问题描述:不知情开通业务&amp;#13;&amp;#10;业务名称:	湖北宽带300M基本套餐和	宽带赠送90元分3个月（定向维系）-宜昌(立即生效)&amp;#13;&amp;#10;争议月份:2023年10月&amp;#13;&amp;#10;争议金额:0&amp;#13;&amp;#10;办理渠道:	城区星火路自有营业厅&amp;#13;&amp;#10;前台是否取消:未取消&amp;#13;&amp;#10;用户要求:要求取消并核实怎么开通的，要求尽快核实处理&amp;#13;</t>
  </si>
  <si>
    <t>解释宣传：城区星火路自有营业厅，宽带AA，2023-10-20 10:54:31用户前往城区星火路自有营业厅办理融合拆分，宽带拆分后单宽，次月可注销，故宽带操作90元分3个月赠费，已告知用户此费用抵扣，用户宽带实际不出账，次月宽带正式销户，用户知晓，满意</t>
  </si>
  <si>
    <t>TS202310260823481948</t>
  </si>
  <si>
    <t>07176931950</t>
  </si>
  <si>
    <t>2023-10-26 16:30:35</t>
  </si>
  <si>
    <t>【2022年上工信部测评重保用户】&amp;#13;&amp;#10;高级模板内容：&amp;#13;&amp;#10;投诉问题描述:用户表示自己座机被销户不知情，要求专人核实处理回复，谢谢&amp;#13;&amp;#10;销户账号:07176931950&amp;#13;&amp;#10;销户时间:2023-10-22&amp;#13;&amp;#10;销户渠道:城区星火路自有营业厅&amp;#13;&amp;#10;用户要求:专人核实处理回复&amp;#13;</t>
  </si>
  <si>
    <t>解释宣传：城区星火路自有营业厅AA，用户反映号码销户问题，经核实，为营业厅销户绑定宽带时未跟用户解释清楚导致，已跟用户解释清楚，建议用户可带本人证件到自营厅办理原号重启，考虑用户感知，申请退还本月充值费用，合计50元已赠费形式到帐用户提供的号码13085158452上，24小时到帐，此费用不可打印发票，满意。</t>
  </si>
  <si>
    <t>BL202310261416550128</t>
  </si>
  <si>
    <t>孟紫薇</t>
  </si>
  <si>
    <t>2023-10-26 17:30:20</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</si>
  <si>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金太阳点读宝20元&amp;#10;SP产品ID/元素ID：:金太阳点读宝20元&amp;#10;办理渠道:自办&amp;#10;赔付月份：:2023年10月&amp;#10;返还倍率:单倍&amp;#10;赔付金额：:20&amp;#10;是否已经取消业务:是&amp;#10;是否承诺退费：:是&amp;#10;用户是否需要回复：:否&amp;#10;用户要求：:退费</t>
  </si>
  <si>
    <t>ZX202310211434472133</t>
  </si>
  <si>
    <t>杨佳宝</t>
  </si>
  <si>
    <t>2023-10-23 09:10:54</t>
  </si>
  <si>
    <t>判断省分:湖北&amp;#13;&amp;#10;:失败&amp;#13;&amp;#10;node_42:&amp;#13;&amp;#10;:无合约/简单合约&amp;#13;&amp;#10;:单卡/移移融合副卡套餐&amp;#13;&amp;#10;获取用户证件类型::不认可&amp;#13;&amp;#10;:&amp;#13;&amp;#10;&amp;#13;&amp;#10;高级模板内容：&amp;#13;&amp;#10;问题描述:用户来电称已经办理提交资料，但是拨打18671710010业务人员一直未接听要求核实处理&amp;#13;&amp;#10;第二联系方式:15326472083&amp;#13;&amp;#10;销户原因:不想使用&amp;#13;&amp;#10;用户要求:要求尽快处理&amp;#13;</t>
  </si>
  <si>
    <t>业务办理：用户需办理销户，经核实现号码现办理销户成功，用户满意。</t>
  </si>
  <si>
    <t>GZ202310241737430920</t>
  </si>
  <si>
    <t>071700065205</t>
  </si>
  <si>
    <t>房长江</t>
  </si>
  <si>
    <t>2023-10-25 10:17:46</t>
  </si>
  <si>
    <t>ZX202310251545191300</t>
  </si>
  <si>
    <t>2023-10-26 14:06:49</t>
  </si>
  <si>
    <t>用户来电表示之前办理了湖北宜昌79元包3800分钟但被自己取消了，现在又想办理回来，我处建议用户前往营业厅咨询，用户不认可，要求我处登记反馈在线处理</t>
  </si>
  <si>
    <t>业务办理：用户要求办理 湖北宜昌79元包3800分钟（省内拨打国内） 业务，已反馈客户经理黎玉芹协助办理，预计本月内办理成功，次月生效，满意。</t>
  </si>
  <si>
    <t>GZ202310241732470861</t>
  </si>
  <si>
    <t>071700067184</t>
  </si>
  <si>
    <t>谭微</t>
  </si>
  <si>
    <t>2023-10-25 15:22:36</t>
  </si>
  <si>
    <t>#2022重保客户##2022重保客户#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伍家区桔城路9号桔城路小区17栋1单元1层101</t>
  </si>
  <si>
    <t>GZ202310241731510847</t>
  </si>
  <si>
    <t>071703679575</t>
  </si>
  <si>
    <t>2023-10-25 10:15:21</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</si>
  <si>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高新区南苑街道长江社区港窑路46号南都御景1栋1单元1楼101</t>
  </si>
  <si>
    <t>GZ202310241728560818</t>
  </si>
  <si>
    <t>071700335508</t>
  </si>
  <si>
    <t>廖世财</t>
  </si>
  <si>
    <t>2023-10-25 12:17:50</t>
  </si>
  <si>
    <t>302001AAA/CBSS判断签约和配置不一样，配置速率低于签约带宽&amp;#10;&amp;#10;装机地址：湖北省宜昌市夷陵区东城城乡统筹发展试验区梅子垭村发展大道梅岭新村2号楼1单元16楼1601</t>
  </si>
  <si>
    <t>GZ202310241727140806</t>
  </si>
  <si>
    <t>071704641920</t>
  </si>
  <si>
    <t>张志华</t>
  </si>
  <si>
    <t>2023-10-25 10:14:52</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</si>
  <si>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宽带频繁掉线&amp;#10;&amp;#10;装机地址：湖北省宜昌市西陵区云集街道体育场路社区体育场路29号楼1栋3单元2层202户</t>
  </si>
  <si>
    <t>固网质量：湖北省宜昌市西陵区云集街道体育场路社区体育场路29号楼1栋3单元2层202户AA.用户反映网速慢问题，经核实工作人员已上门测速正常，我司多次未联系上客户，如有疑问可在工作时间（08:30-12:00；14:00-17:30）致电我司宜昌联通13032700872。</t>
  </si>
  <si>
    <t>TS202310221603301058</t>
  </si>
  <si>
    <t>付祖煜</t>
  </si>
  <si>
    <t>2023-10-24 09:31:51</t>
  </si>
  <si>
    <t>&amp;#13;&amp;#10;高级模板内容：&amp;#13;&amp;#10;投诉问题描述:用户来电反馈在联通APP上买了一张亲子卡，但是有人给他送了一张小天才卡，而且已经成功被开通，用户怀疑自己信息泄露，不满，经查询亲子卡也在配送当中，用户想搞清楚为什么会有人给他送小天才卡，提及投诉。&amp;#13;&amp;#10;业务名称:小天才卡2023&amp;#13;&amp;#10;争议月份:2023年10月&amp;#13;&amp;#10;争议金额:29&amp;#13;&amp;#10;办理渠道:线上&amp;#13;&amp;#10;前台是否取消:未取消&amp;#13;&amp;#10;用户要求:用户要投诉，自己买的是亲子卡，为什么送卡的人送的是小天才卡，而且已经骗自己开通了，用户十分不满，要投诉，请及时回电处理，用户联系方13807206296。&amp;#13;</t>
  </si>
  <si>
    <t>解释宣传：当阳城区交付经理曾祎，套餐资费AA，现已向用户解释，用户要求注销，24小时内办理，用户知晓，满意</t>
  </si>
  <si>
    <t>BL202310251650211882</t>
  </si>
  <si>
    <t>曹光兰</t>
  </si>
  <si>
    <t>2023-10-26 14:24:26</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</si>
  <si>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视频彩铃懒人版6元包月”&amp;#10;办理渠道:无&amp;#10;赔付月份：:2023年10月&amp;#10;返还倍率:单倍&amp;#10;赔付金额：:6&amp;#10;是否已经取消业务:是&amp;#10;是否承诺退费：:是&amp;#10;用户是否需要回复：:否&amp;#10;用户要求：:要求退费</t>
  </si>
  <si>
    <t>GZ202310241721440748</t>
  </si>
  <si>
    <t>071700303510</t>
  </si>
  <si>
    <t>李鹏程</t>
  </si>
  <si>
    <t>2023-10-25 14:59:52</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</si>
  <si>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夷陵区东城城乡统筹发展试验区姜家湾村3组运河桥头</t>
  </si>
  <si>
    <t>BL202310231812590228</t>
  </si>
  <si>
    <t>褚四清</t>
  </si>
  <si>
    <t>2023-10-24 10:36:45</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</si>
  <si>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手机彩铃精选15元包月、	沃阅读知涯升学20元特价包&amp;#10;SP产品ID/元素ID：:4900493800、6600220700&amp;#10;办理渠道:沃悦读_WAP门户&amp;#10;赔付月份：:2023年10月&amp;#10;返还倍率:单倍&amp;#10;赔付金额：:35&amp;#10;是否已经取消业务:是&amp;#10;是否承诺退费：:是&amp;#10;用户是否需要回复：:否&amp;#10;用户要求：:退费</t>
  </si>
  <si>
    <t>GZ202310241716570702</t>
  </si>
  <si>
    <t>071703736784</t>
  </si>
  <si>
    <t>2023-10-25 13:04:15</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</si>
  <si>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IPTV无法使用，重启也没有反应，请尽快处理并回复</t>
  </si>
  <si>
    <t>GZ202310241714290682</t>
  </si>
  <si>
    <t>071700632587</t>
  </si>
  <si>
    <t>马勇</t>
  </si>
  <si>
    <t>2023-10-25 17:19:24</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</si>
  <si>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IPTV电视看不了，重启也不行，要求师傅上门检修</t>
  </si>
  <si>
    <t>TS202310260959021410</t>
  </si>
  <si>
    <t>071701047541</t>
  </si>
  <si>
    <t>王俏萌</t>
  </si>
  <si>
    <t>2023-10-26 16:53:47</t>
  </si>
  <si>
    <t>&amp;#13;&amp;#10;高级模板内容：&amp;#13;&amp;#10;投诉问题描述:用户表示未要求办理宽带产生费用申请退费&amp;#13;&amp;#10;争议月份:2023年10月&amp;#13;&amp;#10;争议金额:50&amp;#13;&amp;#10;用户要求:用户表示未要求办理宽带要求取消产生费用要求退还&amp;#13;</t>
  </si>
  <si>
    <t>解释宣传：当阳城区南正街自有营业厅，虚拟宽带AA，因营业厅未解释宽带收费问题不认可，多次联系用户未接，因副卡关停无法操作宽带销户，需联系用户确认后处理，故未操作业务，已产生费用可为用户申请减免，已联系营业厅置换现金，如有疑问可在工作时间（08:30-12:00；14:00-17:30）联系07176921001、13032700872宜昌客服。如用户咨询，请前台10010话务中心代为解释，谢谢</t>
  </si>
  <si>
    <t>TS202310251804202453</t>
  </si>
  <si>
    <t>071704026113</t>
  </si>
  <si>
    <t>唐国伦</t>
  </si>
  <si>
    <t>2023-10-26 10:57:19</t>
  </si>
  <si>
    <t>&amp;#13;&amp;#10;高级模板内容：&amp;#13;&amp;#10;投诉问题描述:用户对于办理绑定的IPTV不认可&amp;#13;&amp;#10;业务名称:湖北IPTV_1华为平台包月-10元/月&amp;#13;&amp;#10;争议月份:2023年5月、2023年6月、2023年7月、2023年8月、2023年9月、2023年10月&amp;#13;&amp;#10;争议金额:10&amp;#13;&amp;#10;办理渠道:、&amp;#13;&amp;#10;前台是否取消:未取消&amp;#13;&amp;#10;是否承诺退费:否&amp;#13;&amp;#10;用户要求:用户要求退费要求取消，只保留包含宽带套的的月租费用&amp;#13;</t>
  </si>
  <si>
    <t>解释宣传：当阳城区南正街自有营业厅AA，用户反映IPTV扣费问题，经核实，为营业厅未解释清楚导致，已取消，考虑用户感知，申请退23.5-10月费用，合计57.11元，24小时到帐，此费用不可打印发票，满意。</t>
  </si>
  <si>
    <t>BL202310231606581086</t>
  </si>
  <si>
    <t>杨国虎</t>
  </si>
  <si>
    <t>2023-10-24 11:18:36</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</si>
  <si>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湖北)&amp;#10;办理渠道:湖北杭州翔羽线上业务&amp;#10;赔付月份：:2023年10月&amp;#10;返还倍率:单倍&amp;#10;赔付金额：:20&amp;#10;是否已经取消业务:是&amp;#10;是否承诺退费：:是&amp;#10;用户是否需要回复：:否&amp;#10;用户要求：:退费</t>
  </si>
  <si>
    <t>ZX202310231356101748</t>
  </si>
  <si>
    <t>谭梦梨</t>
  </si>
  <si>
    <t>2023-10-23 14:42:16</t>
  </si>
  <si>
    <t>【2022年上工信部测评重保用户】用户来电要求办理副卡免费活动请核实处理</t>
  </si>
  <si>
    <t>业务办理：用户要求办理2张副卡免月租优惠。因宽带未竣工，与用户协商，10月30日前勾选月赠10元*12个月，立即生效，用户满意。</t>
  </si>
  <si>
    <t>TS202310241032501919</t>
  </si>
  <si>
    <t>2023-10-25 13:41:50</t>
  </si>
  <si>
    <t>[65岁以上老人]&amp;#13;&amp;#10;高级模板内容：&amp;#13;&amp;#10;投诉问题描述:用户来电反馈入网办理号卡只给了用户一张，但是同时办理两张，用户对此不认可&amp;#13;&amp;#10;业务名称:办理号卡&amp;#13;&amp;#10;争议月份:2023年9月&amp;#13;&amp;#10;争议金额:0&amp;#13;&amp;#10;办理渠道:上门的工作人员&amp;#13;&amp;#10;前台是否取消:未取消&amp;#13;&amp;#10;用户要求:要求核实处理，请协助，谢谢提及报警投诉，工信部，要求两个小时之内回电&amp;#13;</t>
  </si>
  <si>
    <t>解释宣传：点军土城乡支局专职李佳燕，号卡入网AA，现已为用户注销，用户满意</t>
  </si>
  <si>
    <t>BL202310241305590481</t>
  </si>
  <si>
    <t>李裕勤</t>
  </si>
  <si>
    <t>2023-10-24 16:28:29</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</si>
  <si>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湖北)&amp;#10;办理渠道:湖北杭州翔羽线上业务代理(宜昌)&amp;#10;赔付月份：:2023年10月&amp;#10;返还倍率:单倍&amp;#10;赔付金额：:20&amp;#10;是否已经取消业务:是&amp;#10;是否承诺退费：:是&amp;#10;用户是否需要回复：:否&amp;#10;用户要求：:退费</t>
  </si>
  <si>
    <t>TS202310241444020179</t>
  </si>
  <si>
    <t>071700063601</t>
  </si>
  <si>
    <t>向君</t>
  </si>
  <si>
    <t>2023-10-25 10:07:25</t>
  </si>
  <si>
    <t>22年Q3Q4重点客户&amp;#13;&amp;#10;高级模板内容：&amp;#13;&amp;#10;投诉问题描述:用户来电表示前期咨询时告知办理宽带不收取额外费用，但是工作人员上门安装时告知自己家里的无线网存在速率不匹配，要额外收费每月15元，对此不认可但是工作人员上门安装是&amp;#13;&amp;#10;业务名称:15元路由器组网月付合约&amp;#13;&amp;#10;宣传渠道:营业厅&amp;#13;&amp;#10;宣传内容:不会额外收取宽带费用&amp;#13;&amp;#10;实际情况:每月收取费用高15元&amp;#13;&amp;#10;用户要求:对于该收费不满。不需要该业务要求取消退费&amp;#13;</t>
  </si>
  <si>
    <t>解释宣传：西陵营服装维随销服务点AA，用户反映路由器费用问题，经核实因工作人员未解释清楚，现已取消，工作人员上门回收设备，客户满意</t>
  </si>
  <si>
    <t>ZX202310241443240594</t>
  </si>
  <si>
    <t>咨询工单（2021版）&gt;&gt;合约/活动&gt;&gt;亲情网（亲情号）/小区优惠/VPN虚拟网</t>
  </si>
  <si>
    <t>吴雨晗</t>
  </si>
  <si>
    <t>2023-10-24 15:24:54</t>
  </si>
  <si>
    <t>用户来电咨询能不把这个副卡免月租24个月（10元话费24个月）（湖北）-次月生效给用户再续约一下，但热线没有权限，所以记录此单</t>
  </si>
  <si>
    <t>业务办理：用户要求办理副卡免费，系统无0元勾选项，已办理月赠10元*12个月，立即生效，满意。</t>
  </si>
  <si>
    <t>BL202310252038091903</t>
  </si>
  <si>
    <t>2023-10-26 16:52:22</t>
  </si>
  <si>
    <t>判断省分:其他省分&amp;#13;&amp;#10;:增值业务争议&amp;#13;&amp;#10;判断省分:湖北&amp;#13;&amp;#10;:移网&amp;#13;&amp;#10;:在补救范围内&amp;#13;&amp;#10;:不认可&amp;#13;&amp;#10;:小于等于500元，且仅限单倍、月份不超过12个月&amp;#13;&amp;#10;:&amp;#13;&amp;#10;&amp;#13;&amp;#10;高级模板内容：&amp;#13;&amp;#10;赔付类型：:增值业务争议&amp;#13;&amp;#10;CBSS账单扣费名称：:炫彩通信助理包-云盘版-立即生效（湖北）	云加速5G畅玩加油包(湖北)增值业务费_增值业务-自然拼读钻石会员卡_增值业务-自然拼读钻石会员卡&amp;#13;&amp;#10;办理渠道:总部客服一体化运营湖北省宜昌渠道&amp;#13;&amp;#10;赔付月份：:2023年9月、2023年10月&amp;#13;&amp;#10;返还倍率:单倍&amp;#13;&amp;#10;赔付金额：:100&amp;#13;&amp;#10;是否已经取消业务:是&amp;#13;&amp;#10;是否承诺退费：:是&amp;#13;&amp;#10;用户是否需要回复：:否&amp;#13;&amp;#10;用户要求：:用户要求退费&amp;#13;</t>
  </si>
  <si>
    <t>GZ202310241641410402</t>
  </si>
  <si>
    <t>071700671393</t>
  </si>
  <si>
    <t>蔡华</t>
  </si>
  <si>
    <t>2023-10-25 12:17:10</t>
  </si>
  <si>
    <t>#2022重保客户#【2022年上工信部测评重保用户】【2022年上工信部测评重保用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amp;#13;&amp;#10;&amp;#13;&amp;#10;高级模板内容：&amp;#13;&amp;#10;问题（现象）描述:用户反映宽带无法上网&amp;#13;&amp;#10;故障时间:2023-10-24&amp;#13;&amp;#10;服务状态是否正常:是&amp;#13;&amp;#10;设备灯显示:正常&amp;#13;&amp;#10;错误代码:无&amp;#13;&amp;#10;是否重启设备:已重启未恢复&amp;#13;&amp;#10;用户要求:尽快处理&amp;#13;</t>
  </si>
  <si>
    <t>TS202310252018322297</t>
  </si>
  <si>
    <t>2023-10-26 14:19:47</t>
  </si>
  <si>
    <t>[该用户有申诉倾向，请注意受理态度，查询近三天工单记录，积极解决用户问题。]&amp;#13;&amp;#10;高级模板内容：&amp;#13;&amp;#10;投诉问题描述:用户来电反映结合前期工单退的费用，应该话费余额剩余800多，用户自行查询还差390元的话费，前台结合前期工单处理结果和账单消费解释，用户不认可，要求把差的费用退回来，前期工单：TS202310092049580166&amp;#13;&amp;#10;争议月份:2023年10月&amp;#13;&amp;#10;争议金额:0&amp;#13;&amp;#10;用户要求:用户要求尽快处理，烦请后台协助处理，谢谢。&amp;#13;</t>
  </si>
  <si>
    <t>TS202310041410412359</t>
  </si>
  <si>
    <t>姚锐</t>
  </si>
  <si>
    <t>2023-10-26 10:58:23</t>
  </si>
  <si>
    <t>&amp;#13;&amp;#10;高级模板内容：&amp;#13;&amp;#10;投诉问题描述:用户来电对9月69.4元的补收费用不认可&amp;#13;&amp;#10;争议月份:2023年9月&amp;#13;&amp;#10;争议金额:69.4&amp;#13;&amp;#10;用户要求:用户怀疑我方乱扣费，要求双倍赔偿&amp;#13;</t>
  </si>
  <si>
    <t>解释宣传：宜昌城区政企东山沃通专业代理，副卡费用问题未解释清楚。经核实，客户于 2023-07-26 11:16:34 宜昌城区政企东山沃通专业代理 办理转资5G副卡基本套餐(优享服务)，查询号码有80元靓号长期保底，已联系客户经理协助处理，72小时有结果后回复，考虑客户感知，申请为客户赠送138.8元话费至18607202892， 24小时内到账，此费用无法抵扣往月欠费且不可打印发票，满意。</t>
  </si>
  <si>
    <t>BL202310241157202182</t>
  </si>
  <si>
    <t>蔡家盛</t>
  </si>
  <si>
    <t>2023-10-24 14:16:42</t>
  </si>
  <si>
    <t>屏蔽10016外呼</t>
  </si>
  <si>
    <t>BL202310241149152081</t>
  </si>
  <si>
    <t>071700800689</t>
  </si>
  <si>
    <t>屈英杰</t>
  </si>
  <si>
    <t>2023-10-25 10:56:51</t>
  </si>
  <si>
    <t>用户表示被动开通那豆少儿25元，对业务不认可，要求退费，客服已承诺退还9月和10月费用，共计50元，请公司处理</t>
  </si>
  <si>
    <t>TS202310252027012409</t>
  </si>
  <si>
    <t>071703802155</t>
  </si>
  <si>
    <t>何莹莹</t>
  </si>
  <si>
    <t>2023-10-26 14:39:12</t>
  </si>
  <si>
    <t>&amp;#13;&amp;#10;高级模板内容：&amp;#13;&amp;#10;投诉问题描述:用户称自己并未办理IPTV包月-包月费1，但是一直在扣取费用，用户情绪激动，请协助处理，加急&amp;#13;&amp;#10;争议月份:2023年10月&amp;#13;&amp;#10;争议金额:-1&amp;#13;&amp;#10;用户要求:用户称自己并未办理IPTV包月-包月费1，但是一直在扣取费用，用户情绪激动，请协助处理，加急&amp;#13;</t>
  </si>
  <si>
    <t>解释宣传：宜昌市城区集团直属3G开户服务点  AA，用户反映IPTV扣费的问题，经核实，为营业厅开通前未跟用户解释清楚导致，已取消，考虑用户感知，申请退23.3-10月费用，合计80元，24小时到帐，此费用不可打印发票，满意。</t>
  </si>
  <si>
    <t>BL202310261656190035</t>
  </si>
  <si>
    <t>赵玉平</t>
  </si>
  <si>
    <t>2023-10-26 17:20:22</t>
  </si>
  <si>
    <t>用户反馈：:10016营销问题&amp;#13;&amp;#10;属于：:要求禁呼屏蔽10016&amp;#13;&amp;#10;判断省分:湖北&amp;#13;&amp;#10;:办理失败&amp;#13;&amp;#10;:&amp;#13;&amp;#10;用户要求屏蔽10016，无法直接办理未授权一屏清—免打扰配置查询”</t>
  </si>
  <si>
    <t>GZ202310241624180232</t>
  </si>
  <si>
    <t>071700728991</t>
  </si>
  <si>
    <t>杨宗俭</t>
  </si>
  <si>
    <t>2023-10-25 11:01:44</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</si>
  <si>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MODEM故障&amp;#10;&amp;#10;装机地址：湖北省宜昌市西陵区宜昌联通CBSS项目专用CPE地址</t>
  </si>
  <si>
    <t>TS202310141448132035</t>
  </si>
  <si>
    <t>投诉工单（2021版）&gt;&gt;宽带&gt;&gt;【产品及计费使用】计交费及发票&gt;&gt;对趸交包年到期转包月费用不认可</t>
  </si>
  <si>
    <t>071700829874</t>
  </si>
  <si>
    <t>黄小龙</t>
  </si>
  <si>
    <t>2023-10-23 17:03:27</t>
  </si>
  <si>
    <t>用户对包年宽带欠费后交费开机转为包月不认可，解释不认可，要求处理并回复</t>
  </si>
  <si>
    <t>解释宣传：宜昌市当阳市集团3G开户服务点，宽带月租AA，包时段到期自动转换包年时段，且用户自行通过支付宝交费，此产品需到集团变更，现集团客户经理已申请更改原包时段，已解释，用户满意</t>
  </si>
  <si>
    <t>ZX202310252005340698</t>
  </si>
  <si>
    <t>2023-10-26 17:06:06</t>
  </si>
  <si>
    <t>判断省分:湖北&amp;#13;&amp;#10;:失败&amp;#13;&amp;#10;node_42:&amp;#13;&amp;#10;:无合约/简单合约&amp;#13;&amp;#10;:单卡/移移融合副卡套餐&amp;#13;&amp;#10;获取用户证件类型::不认可&amp;#13;&amp;#10;:&amp;#13;&amp;#10;&amp;#13;&amp;#10;高级模板内容：&amp;#13;&amp;#10;问题描述:用户来电要求销户，在APP上面无法销户，上传资料不成功，要求线上销户，请核实处理&amp;#13;&amp;#10;第二联系方式:13027241344&amp;#13;&amp;#10;销户原因:不行要了&amp;#13;&amp;#10;用户要求:尽快处理回复&amp;#13;</t>
  </si>
  <si>
    <t>业务办理：用户要求办理销户，已核实用户资料成功办理注销，满意。</t>
  </si>
  <si>
    <t>BL202310241144062014</t>
  </si>
  <si>
    <t>2023-10-24 14:08:39</t>
  </si>
  <si>
    <t>用户反馈：:10016营销问题&amp;#13;&amp;#10;属于：:要求禁呼屏蔽10016&amp;#13;&amp;#10;判断省分:湖北&amp;#13;&amp;#10;:办理失败&amp;#13;&amp;#10;:用户来电反映要求屏蔽10016的电话，天天推销。对此不认可。麻烦后台核实处理，谢谢&amp;#13;</t>
  </si>
  <si>
    <t>ZX202310261018342104</t>
  </si>
  <si>
    <t>071704189377</t>
  </si>
  <si>
    <t>钟声</t>
  </si>
  <si>
    <t>2023-10-26 10:39:51</t>
  </si>
  <si>
    <t>判断省分:湖北&amp;#13;&amp;#10;:自己办理的宽带&amp;#13;&amp;#10;:挽留失败&amp;#13;&amp;#10;:不同意&amp;#13;&amp;#10;:&amp;#13;&amp;#10;&amp;#13;&amp;#10;高级模板内容：&amp;#13;&amp;#10;问题描述:用户来电称自己已在营业厅归还宽带设备，但营业厅告知需排队等5至7天用户不认可要求尽快销户&amp;#13;&amp;#10;第二联系方式:13207172253&amp;#13;&amp;#10;销户原因:不使用了&amp;#13;&amp;#10;用户要求:立即核实处理&amp;#13;</t>
  </si>
  <si>
    <t>业务办理：用户要求取消全国一家亲异地宽带300M产品，已注销成功，满意。</t>
  </si>
  <si>
    <t>BL202310231521550494</t>
  </si>
  <si>
    <t>余太军</t>
  </si>
  <si>
    <t>2023-10-23 15:30:22</t>
  </si>
  <si>
    <t>用户反馈：:10016营销问题&amp;#13;&amp;#10;属于：:要求禁呼屏蔽10016&amp;#13;&amp;#10;判断省分:湖北&amp;#13;&amp;#10;:办理失败&amp;#13;&amp;#10;:用户要求屏蔽10016&amp;#13;</t>
  </si>
  <si>
    <t>TS202310231807060138</t>
  </si>
  <si>
    <t>周婷</t>
  </si>
  <si>
    <t>2023-10-24 16:08:32</t>
  </si>
  <si>
    <t>:二次卡问题&amp;#13;&amp;#10;判断省分:其他省分&amp;#13;&amp;#10;:无法注册第三方应用（微信支付宝等）&amp;#13;&amp;#10;:可清理APP&amp;#13;&amp;#10;:不认可&amp;#13;&amp;#10;:仍不认可&amp;#13;&amp;#10;:&amp;#13;&amp;#10;&amp;#13;&amp;#10;高级模板内容：&amp;#13;&amp;#10;投诉问题描述:用户反映套餐资费公司办理时是不收费的，号卡客服查询情况确实是要收费的&amp;#13;&amp;#10;业务名称:129元5G畅爽冰激凌91元赠费（立即生效36个月）&amp;#13;&amp;#10;宣传渠道:其他:业务员&amp;#13;&amp;#10;宣传内容:不需要交费&amp;#13;&amp;#10;实际情况:需要交费&amp;#13;&amp;#10;用户要求:查清回电，用户还反映副卡15587980785号卡之前业主使用没有清理掉这些信息，客服称可以在中国联通APP那边清理掉，用户不认可，提及工信部，请后台协助处理&amp;#13;</t>
  </si>
  <si>
    <t>解释宣传：宜昌市宜都市集团3G开户服务点，副卡本月办理，次月生效，次月存在赠费12个活动，月到账10元*12个月，用户实际不付费，已解释，用户表示收到前机主第三方平台短信，我司无法清理，建议用户通过手机拦截加黑名单，用户同意，知晓，满意</t>
  </si>
  <si>
    <t>BL202310242032360420</t>
  </si>
  <si>
    <t>刘锋</t>
  </si>
  <si>
    <t>2023-10-25 10:58:29</t>
  </si>
  <si>
    <t>用户反映需要关闭本机号码的上网功能要求上报公司处理联系电话13040965100</t>
  </si>
  <si>
    <t>TS202310221639481735</t>
  </si>
  <si>
    <t>邓光春</t>
  </si>
  <si>
    <t>2023-10-23 09:29:25</t>
  </si>
  <si>
    <t>&amp;#13;&amp;#10;高级模板内容：&amp;#13;&amp;#10;投诉问题描述:客户来电表示自己刚办理的号码办卡的人告知可以通过APP我的礼包领取10G，但是客户通过相关渠道只有1G&amp;#13;&amp;#10;业务名称:流量礼包&amp;#13;&amp;#10;宣传渠道:中国联通APP&amp;#13;&amp;#10;宣传内容:客户来电表示自己刚办理的号码办卡的人告知可以通过APP我的礼包领取10G&amp;#13;&amp;#10;实际情况:但是客户通过相关渠道只有1G&amp;#13;&amp;#10;用户要求:要求核实&amp;#13;</t>
  </si>
  <si>
    <t>解释宣传：宜昌星火路5G智慧生活馆AA，用户反映办理号卡可以通过APP我的礼包领取10G，经核实现已为用户赠送10G流量供本月使用，用户满意</t>
  </si>
  <si>
    <t>BL202310251530410649</t>
  </si>
  <si>
    <t>2023-10-25 16:07:14</t>
  </si>
  <si>
    <t>用户来电要求（开通无条件呼叫转移业务）一线建议（后台功能打开重试）用户不认可要求（我方核查，回电沟通）联系电话（15997670089）</t>
  </si>
  <si>
    <t>TS202310251741011955</t>
  </si>
  <si>
    <t>071700251130</t>
  </si>
  <si>
    <t>罗晖</t>
  </si>
  <si>
    <t>2023-10-26 15:07:58</t>
  </si>
  <si>
    <t>见前期工单，TS202310251249372028您反映超级WiFi在网36个月月包40元问题，经核实客户表示营业厅未解释清楚，我司已联系客户解释，告知客户办理超级WiFi需开通月包40元，共计36个月，您知晓，感谢您的来电！&amp;#13;&amp;#10;来电反映，不认可该结果，现要求取消该合约，线下实体营业厅无法办理，解释无效，要求尽快处理</t>
  </si>
  <si>
    <t>解释宣传：宜都市讯大（BTO）项目服务点AA，用户反映超级WiFi在网36个月月包40元问题，经核实客户表示营业厅未解释清楚，我司已联系客户解释，告知客户办理超级WiFi需开通月包40元，共计36个月，已跟用户解释清楚，我部无权限取消，若需要取消需用户联系营业厅协商处理，用户知晓挂机，满意。</t>
  </si>
  <si>
    <t>GZ202310241557152493</t>
  </si>
  <si>
    <t>071700334263</t>
  </si>
  <si>
    <t>李少林</t>
  </si>
  <si>
    <t>2023-10-25 08:13:51</t>
  </si>
  <si>
    <t>无法打开网页&amp;#10;装机地址：湖北省宜昌市夷陵区小溪塔镇黄金二巷90号周边</t>
  </si>
  <si>
    <t>BL202310260918140648</t>
  </si>
  <si>
    <t>宋杰</t>
  </si>
  <si>
    <t>2023-10-26 10:21:17</t>
  </si>
  <si>
    <t>用户来电要求取消“炫彩通信助理包-云盘版（立即生效）-湖北-10元”，前台通过移网变更系统提示“:调用新的预提交服务异常,错误信息:[用户号码:18672651970,业务限制:[产品：[畅越冰激凌5G套餐59元]下必选业务包[5G基础服务]没有选择，业务无法继续，请选择后再继续办理！$$$34022$$$]]”，故无法取消，但用户强烈要求取消，请核实协助处理</t>
  </si>
  <si>
    <t>TS202310251249372028</t>
  </si>
  <si>
    <t>2023-10-25 15:54:34</t>
  </si>
  <si>
    <t>用户来电反映此宽带帐号上在今年4月份办理了超级WiFi在网36个月月包40元（湖北）业务，用户表示工作人员给自己推荐办理时，只告知需要每月扣费40元，并没有告知此活动必须扣满36个月，期间不能取消，用户认为工作人员宣传不到位，造成自己办理了此业务，用户对此强烈不满，要求公司马上处理解决此问题，回复。</t>
  </si>
  <si>
    <t>解释宣传：宜都市讯大（BTO）项目服务点AA，用户反映超级WiFi在网36个月月包40元问题，经核实客户表示营业厅未解释清楚，我司已联系客户解释，告知客户办理超级WiFi需开通月包40元，共计36个月，用户知晓，挂机。</t>
  </si>
  <si>
    <t>TS202310251356000860</t>
  </si>
  <si>
    <t>2023-10-25 14:15:05</t>
  </si>
  <si>
    <t>&amp;#13;&amp;#10;高级模板内容：&amp;#13;&amp;#10;投诉问题描述:没有办理过副卡&amp;#13;&amp;#10;业务名称:副卡&amp;#13;&amp;#10;争议月份:2019年1月&amp;#13;&amp;#10;争议金额:0&amp;#13;&amp;#10;办理渠道:长阳磨市天诚合作厅&amp;#13;&amp;#10;前台是否取消:未取消&amp;#13;&amp;#10;用户要求:投诉办理号码人员&amp;#13;</t>
  </si>
  <si>
    <t>解释宣传：长阳磨市天诚合作厅，副卡AA，现已与用户沟通注销副卡，立即生效，满意</t>
  </si>
  <si>
    <t>BL202310261028541770</t>
  </si>
  <si>
    <t>闫桦</t>
  </si>
  <si>
    <t>2023-10-26 14:04:33</t>
  </si>
  <si>
    <t>用户要求取消副卡免月租12个月（10元话费12个月）</t>
  </si>
  <si>
    <t>BL202310241245360269</t>
  </si>
  <si>
    <t>办理工单（2021版）&gt;&gt;增值/权益&gt;&gt;会员权益取消</t>
  </si>
  <si>
    <t>皮长江</t>
  </si>
  <si>
    <t>2023-10-24 17:09:14</t>
  </si>
  <si>
    <r>
      <t/>
    </r>
    <r>
      <rPr>
        <sz val="11"/>
        <color theme="1"/>
        <rFont val="宋体"/>
        <family val="2"/>
      </rPr>
      <t>用户要求取消腾讯游戏畅玩包（前向）、视频彩铃心悦会员包月15元-3、</t>
    </r>
    <r>
      <rPr>
        <sz val="11"/>
        <color theme="1"/>
        <rFont val="Arial"/>
        <family val="2"/>
      </rPr>
      <t xml:space="preserve">	</t>
    </r>
    <r>
      <rPr>
        <sz val="11"/>
        <color theme="1"/>
        <rFont val="宋体"/>
        <family val="2"/>
      </rPr>
      <t>联通爱听-职场精英20元包的业务，不愿提供验证码，也不愿提供信息验证，前台和二线无权取消，请后台协助取消，并回复，有工信部投诉倾向，请加急</t>
    </r>
  </si>
  <si>
    <t>BL202310231055582327</t>
  </si>
  <si>
    <t>李蒙</t>
  </si>
  <si>
    <t>2023-10-23 11:22:48</t>
  </si>
  <si>
    <t>在这个月之前处理完，用户要转网。接触17671332819亲情网</t>
  </si>
  <si>
    <t>BL202310220930160590</t>
  </si>
  <si>
    <t>周巧红</t>
  </si>
  <si>
    <t>2023-10-23 09:41:13</t>
  </si>
  <si>
    <t>查询增值业务:&amp;#13;&amp;#10;合约信息查询:&amp;#13;&amp;#10;系统未查询到产品信息/非用户咨询的产品&amp;#13;&amp;#10;查询优惠产品信息:&amp;#13;&amp;#10;:有确认方式&amp;#13;&amp;#10;:客户要求取消&amp;#13;&amp;#10;维系挽留:不接受挽留&amp;#13;&amp;#10;:下一步&amp;#13;&amp;#10;判断省分:湖北&amp;#13;&amp;#10;:其他合约&amp;#13;&amp;#10;:办理不成功&amp;#13;&amp;#10;:&amp;#13;&amp;#10;用户来电要求取消2I承诺低消59元宽带优惠产品(立即生效)（已停售）请协助处理</t>
  </si>
  <si>
    <t>电话营销-开通争议：宜昌融诚通信服务有限责任公司，低消59元宽带200M主产品AA，经核实，于2023年2月过电话营销方式推荐客户办理，查询宽带缓装 未提供终端，现已为用户取消成功，致电未接，已短信答复如需办理可联系我部，如有疑问可在工作时间（08:30-12:00；14:00 -17:30 ）联系07176921001、13032700872宜昌客服。如用户咨询，请前台 10010话务 中心代为解释，谢谢。</t>
  </si>
  <si>
    <t>TS202310231718401579</t>
  </si>
  <si>
    <t>0717SY102914373</t>
  </si>
  <si>
    <t>2023-10-24 10:04:00</t>
  </si>
  <si>
    <t>&amp;#13;&amp;#10;高级模板内容：&amp;#13;&amp;#10;投诉问题描述:用户反馈宽带刚刚装好，监控还未安装一直收取的监控费用要求退还&amp;#13;&amp;#10;争议业务名称:视频云存储产品7天包月10元（湖北）&amp;#13;&amp;#10;受理渠道:宜昌宋宏新枝江市紫荆岭合作厅营业厅&amp;#13;&amp;#10;争议月份:2023年10月、2023年9月、2023年8月、2023年7月、2023年6月、2023年5月&amp;#13;&amp;#10;争议费用:0&amp;#13;&amp;#10;一线客服在系统里:未取消，请后台协助处理&amp;#13;&amp;#10;是否承诺退费:否&amp;#13;&amp;#10;用户要求:用户反馈宽带刚刚装好，监控还未安装一直收取的监控费用要求退还&amp;#13;</t>
  </si>
  <si>
    <t>解释宣传：枝江市紫荆岭合作厅（含括号里的）AA，用户反映沃家神眼问题，经核实营业厅未解释清楚，现已取消，并申请减免5-10月费用合计50元，24小时到账，此费用不可打印发票，客户满意。</t>
  </si>
  <si>
    <t>TS202310251914241299</t>
  </si>
  <si>
    <t>杜承莉</t>
  </si>
  <si>
    <t>2023-10-26 15:36:31</t>
  </si>
  <si>
    <t>&amp;#13;&amp;#10;高级模板内容：&amp;#13;&amp;#10;投诉问题描述:用户反应被不知情办理副卡	13227291797&amp;#13;&amp;#10;业务名称:副卡&amp;#13;&amp;#10;争议月份:2023年10月&amp;#13;&amp;#10;争议金额:0&amp;#13;&amp;#10;办理渠道:无&amp;#13;&amp;#10;前台是否取消:未取消&amp;#13;&amp;#10;是否承诺退费:否&amp;#13;&amp;#10;用户要求:用户要求核实原因回电告知处理方式&amp;#13;</t>
  </si>
  <si>
    <t>解释宣传：秭归茅坪科鹏合作厅AA,经核实为营业厅未解释清楚副卡13227291797绑定问题，联系用户表示营业厅已联系处理，无需我部再处理，满意</t>
  </si>
  <si>
    <t>ZX202310251204111941</t>
  </si>
  <si>
    <t>2023-10-26 11:01:13</t>
  </si>
  <si>
    <t>判断省分:湖北&amp;#13;&amp;#10;:失败&amp;#13;&amp;#10;node_42:&amp;#13;&amp;#10;:无合约/简单合约&amp;#13;&amp;#10;:单卡/移移融合副卡套餐&amp;#13;&amp;#10;获取用户证件类型::不认可&amp;#13;&amp;#10;:&amp;#13;&amp;#10;&amp;#13;&amp;#10;高级模板内容：&amp;#13;&amp;#10;问题描述:要求销户&amp;#13;&amp;#10;第二联系方式:18697692829&amp;#13;&amp;#10;销户原因:不需要&amp;#13;&amp;#10;用户要求:无法APP销户无法去营业厅要求销户处理&amp;#13;</t>
  </si>
  <si>
    <t>业务办理：用户要求销户，已核实用户资料，按用户要求注销号码，余额转至开头6217尾号861邮政储蓄银行卡，次月25号前到账，用户满意。</t>
  </si>
  <si>
    <t>GZ202310241516292124</t>
  </si>
  <si>
    <t>07176900450</t>
  </si>
  <si>
    <t>资生堂丽源化妆品有限公司武汉分公司</t>
  </si>
  <si>
    <t>2023-10-25 15:35:16</t>
  </si>
  <si>
    <t>不能接听:武昌区积玉桥武汉万达中心写字楼18层10、11单元&amp;#10;&amp;#10;装机地址：湖北省宜昌市城区无线固话无线固话无线固话</t>
  </si>
  <si>
    <t>TS202310241245290114</t>
  </si>
  <si>
    <t>投诉工单（2021版）&gt;&gt;融合&gt;&gt;【产品及计费使用】账单&gt;&gt;内容有误/查询结果不一致</t>
  </si>
  <si>
    <t>071704629069</t>
  </si>
  <si>
    <t>孙道平</t>
  </si>
  <si>
    <t>2023-10-24 17:00:20</t>
  </si>
  <si>
    <t>用户表示在IPTV内订购了影视会员年卡业务，表示订购错误，要求取消并退还费用，解释不认可，请处理</t>
  </si>
  <si>
    <t>客户原因：用户反映表示订购影视会员的问题，经核实，为用户通过微信支付订购的业务，已联系平台协助取消退费，平台回复已提交申请，预计24小时内联系用户处理，满意。</t>
  </si>
  <si>
    <t>TS202310251121042419</t>
  </si>
  <si>
    <t>2023-10-25 14:48:33</t>
  </si>
  <si>
    <t>&amp;#13;&amp;#10;高级模板内容：&amp;#13;&amp;#10;投诉问题描述:0&amp;#13;&amp;#10;业务名称:大乐卡&amp;#13;&amp;#10;宣传渠道:其他:0&amp;#13;&amp;#10;宣传内容:9.9元/月&amp;#13;&amp;#10;实际情况:39元/月&amp;#13;&amp;#10;用户要求:用户表示办理号码与实际不一致，要求1小时处理，谢谢&amp;#13;</t>
  </si>
  <si>
    <t>客户原因：用户反映套餐与宣传不符，经核实，用户通过淘宝商家购买时宣传9.9元/月，实际大乐卡，月租39元计费无误，淘宝商家通过返费形式实现前5个月9.9元，已向用户解释为商家活动，非联通承诺套餐月租标准，建议关注使用，后期如无需使用，可致电我部注销，用户表示知晓。</t>
  </si>
  <si>
    <t>ZX202310241949330497</t>
  </si>
  <si>
    <t>2023-10-25 14:19:59</t>
  </si>
  <si>
    <t>判断省分:湖北&amp;#13;&amp;#10;:失败&amp;#13;&amp;#10;node_42:&amp;#13;&amp;#10;:无合约/简单合约&amp;#13;&amp;#10;:单卡/移移融合副卡套餐&amp;#13;&amp;#10;获取用户证件类型::不认可&amp;#13;&amp;#10;:&amp;#13;&amp;#10;&amp;#13;&amp;#10;高级模板内容：&amp;#13;&amp;#10;问题描述:用户来电要求办理销户，挽留无效&amp;#13;&amp;#10;第二联系方式:15587957385&amp;#13;&amp;#10;销户原因:不想要&amp;#13;&amp;#10;用户要求:用户要求在线注销号卡，解释无效，请协助处理，谢谢&amp;#13;</t>
  </si>
  <si>
    <t>ZX202310251334570059</t>
  </si>
  <si>
    <t>黄瑞平</t>
  </si>
  <si>
    <t>2023-10-25 14:20:50</t>
  </si>
  <si>
    <t>判断省分:湖北&amp;#13;&amp;#10;:失败&amp;#13;&amp;#10;node_42:&amp;#13;&amp;#10;:其他合约&amp;#13;&amp;#10;:本地&amp;#13;&amp;#10;:不认可&amp;#13;&amp;#10;:&amp;#13;&amp;#10;&amp;#13;&amp;#10;高级模板内容：&amp;#13;&amp;#10;问题描述:要求注销号码&amp;#13;&amp;#10;第二联系方式:13032746828&amp;#13;&amp;#10;销户原因:不用了&amp;#13;&amp;#10;用户要求:注销号码&amp;#13;</t>
  </si>
  <si>
    <t>业务办理：用户要求注销号码，已核实资料成功办理注销，满意。</t>
  </si>
  <si>
    <t>TS202310251458112358</t>
  </si>
  <si>
    <t>2023-10-26 14:32:29</t>
  </si>
  <si>
    <t>&amp;#13;&amp;#10;高级模板内容：&amp;#13;&amp;#10;投诉问题描述:用户不认可前期工单处理结果&amp;#13;&amp;#10;业务名称:大乐卡&amp;#13;&amp;#10;宣传渠道:中国联通APP&amp;#13;&amp;#10;宣传内容:9.9元/月&amp;#13;&amp;#10;实际情况:39元/月&amp;#13;&amp;#10;用户要求:用户不认可前期工单处理结果，用户情绪激动，用户要求处理，用户不认可商家，前台已解释，用户不认可&amp;#13;</t>
  </si>
  <si>
    <t>客户原因：用户反映套餐与宣传不符，经核实，用户自行通过淘宝商家购买该号卡，对方宣传9.9元/月，实际为大乐卡，月租39元，淘宝商家通过返费形式实现前5个月享9.9元，已向用户解释为商家活动，非联通承诺套餐月租标准。现用户要求长期按9.9元月租扣费，已告知系统无法实现，建议联系商家协商处理。如用户对商家活动不认可，也可考虑前往联通自有营业厅注销，次月15号以后可到厅清退预存话费100元。因用户余额100元支持销户清退，且该活动宣传渠道非联通渠道 ，故不支持其赔偿100元要求，已向用户解释，表示知晓。</t>
  </si>
  <si>
    <t>GZ202310241501232023</t>
  </si>
  <si>
    <t>071704043463</t>
  </si>
  <si>
    <t>王春英</t>
  </si>
  <si>
    <t>2023-10-25 11:54:27</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</si>
  <si>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夷陵区雾渡河镇茅坪河社区茅坪河村1组16号周边</t>
  </si>
  <si>
    <t>ZX202310231625340538</t>
  </si>
  <si>
    <t>2023-10-24 14:14:49</t>
  </si>
  <si>
    <t>&amp;#13;&amp;#10;高级模板内容：&amp;#13;&amp;#10;问题描述:用户称自己在联通APP办理销户，到现在都还未退费，对此不认可，不愿营业厅咨询，强烈要求投诉，前台已做解释用户不认可&amp;#13;&amp;#10;第二联系方式:13581495562&amp;#13;&amp;#10;销户原因:不想用了&amp;#13;&amp;#10;用户要求:要求核实处理，加急&amp;#13;</t>
  </si>
  <si>
    <t>业务办理：余额清退，已告知用户需携带有效证件到厅办理余额清退，用户知晓满意</t>
  </si>
  <si>
    <t>TS202310241507580805</t>
  </si>
  <si>
    <t>黄孝荣</t>
  </si>
  <si>
    <t>2023-10-25 17:16:30</t>
  </si>
  <si>
    <t>【2022年上工信部测评重保用户】判断省分:湖北&amp;#13;&amp;#10;:湖北省内手机不能打&amp;#13;&amp;#10;获取入参:&amp;#13;&amp;#10;获取历史工单:无历史工单&amp;#13;&amp;#10;:下一步&amp;#13;&amp;#10;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下一步&amp;#13;&amp;#10;node_317:&amp;#13;&amp;#10;:不符合办理条件&amp;#13;&amp;#10;:任何地方都无法拨打或接听&amp;#13;&amp;#10;:&amp;#13;&amp;#10;用户称在湖北宜昌西宁市区无法正常拨打电话，别人一接听就断线，用户要求尽快处理请协助处理谢谢</t>
  </si>
  <si>
    <t>TS202310231839370692</t>
  </si>
  <si>
    <t>杨成双</t>
  </si>
  <si>
    <t>2023-10-25 09:57:11</t>
  </si>
  <si>
    <t>判断省分:湖北&amp;#10;:湖北在省内手机不能打+不能接&amp;#10;获取入参:&amp;#10;获取历史工单:无历史工单&amp;#10;:下一步&amp;#10;移网一键诊断结果:1.用户状态是否正常：.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10;:下一步&amp;#10;node_317:&amp;#10;:不符合办理条件&amp;#10;:某一地点无法拨打或接听&amp;#10;:不清楚&amp;#10;:网络无异常&amp;#10;:1、受理流水号：;2、受理号码：15571755621;3、主叫号码：15571755621;4、被叫号码：;5、客户姓名：杨成双;6、客户级别：三星忠诚用户;7、用户归属地：宜昌市;8、受理员工工号：hubXN23ZH9211;9、手机厂商：;10、投诉渠道：10010客服热线;11、投诉打点范围：0.5千米;12、投诉地址：东圣矿业公司;13、网格ID：71920;14、网格名称：YC_B_湖北省宜昌市-远安县:远安县雷祖湖北东胜化工集团鱼林溪矿业有限公司_71920;15、经度：111.355279;16、纬度：31.209243;17、用户现象：未发现网络问题;18、答复口径：您提供的位置周围基站暂时没有发现异常，建议您先进行换机换卡测试并留意观察。;19、网络类型：5G;20、投诉现象最近发生时间：当天;21、语音通话或数据上网：语音;22、室内或室外：室内外;23、手机信号强弱：无信号;24、用户周边使用情况：全部发生;25、主工单流水号：hub169805744901066894;26、语音业务类型：无法主被叫;27、数据业务类型：;28、用户是否接受解释：否;29、公告类型：;30、基站ID：;31、基站名称：;32、其它地方是否正常使用：是;33、之前是否可以正常使用：是;</t>
  </si>
  <si>
    <t>联系用户已恢复正常使用，后期有问题与测试人员联系， 处理人 陈益满 联系电话 18671733750</t>
  </si>
  <si>
    <t>BL202310212035171977</t>
  </si>
  <si>
    <t>2023-10-23 09:05:42</t>
  </si>
  <si>
    <t>:号卡配送问题&amp;#13;&amp;#10;:号卡未送达但不想要了&amp;#13;&amp;#10;:不认可&amp;#13;&amp;#10;判断省分:除青海、四川、宁夏外&amp;#13;&amp;#10;:&amp;#13;&amp;#10;用户要求撤销订单1763102078151028订购的号码18671794941，麻烦处理</t>
  </si>
  <si>
    <t>TS202310251507190110</t>
  </si>
  <si>
    <t>2023-10-25 15:30:57</t>
  </si>
  <si>
    <t>18674201783命中精准预判服务场景:[65岁以上老人]&amp;#13;&amp;#10;用户表示号码语音和网络使用不佳，语音单通网速慢，GIS打点查询不到用户位置宜昌点军大道65号没有响应，请协助处理</t>
  </si>
  <si>
    <t>TS202310231629430374</t>
  </si>
  <si>
    <t>陈春琴</t>
  </si>
  <si>
    <t>2023-10-25 10:19:27</t>
  </si>
  <si>
    <t>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amp;#13;&amp;#10;:1、受理流水号：;2、受理号码：13872669416;3、主叫号码：13872669416;4、被叫号码：;5、客户姓名：陈春琴;6、客户级别：一星用户;7、用户归属地：宜昌市;8、受理员工工号：hubXN220939;9、手机厂商：;10、投诉渠道：10010客服热线;11、投诉打点范围：0.5千米;12、投诉地址：宜昌市-当阳市:宜昌市生态环境局当阳市分局【玉阳街道友谊路19号】;13、网格ID：190416;14、网格名称：YC_A_湖北省宜昌市当阳市南正街-友谊路交叉口附近网格_190416;15、经度：111.786480;16、纬度：30.818343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语音;22、室内或室外：室内外;23、手机信号强弱：满格;24、用户周边使用情况：不清楚;25、主工单流水号：hub169804956651953363;26、语音业务类型：无法主被叫;27、数据业务类型：;28、用户是否接受解释：否;29、公告类型：网络信息;30、基站ID：117.110938;31、基站名称：117.110938;32、其它地方是否正常使用：是;33、之前是否可以正常使用：是;用户反映手机接不到电话，别人打她的号码她手机没有反映</t>
  </si>
  <si>
    <t>TS202310231149541608</t>
  </si>
  <si>
    <t>胡长健</t>
  </si>
  <si>
    <t>2023-10-23 14:51:58</t>
  </si>
  <si>
    <t>&amp;#13;&amp;#10;高级模板内容：&amp;#13;&amp;#10;投诉问题描述:用户不认可超出流量40.8MB，前台已解释，在APP查询，用户不认可，要求查询使用在哪一个软件&amp;#13;&amp;#10;争议月份:2023年10月&amp;#13;&amp;#10;争议金额/流量:0&amp;#13;&amp;#10;用户要求:用户不认可超出流量40.8MB，前台已解释，在APP查询，用户不认可，要求查询使用在哪一个软件&amp;#13;</t>
  </si>
  <si>
    <t>流量计费争议：经核实客户本月已使用4.93GB抖音流量，因使用其他软件导致套餐内流量消耗，现已联系客户解释，已推荐客户办理转资畅越99元，次月生效，客户满意</t>
  </si>
  <si>
    <t>BL202310241544512281</t>
  </si>
  <si>
    <t>2023-10-25 17:25:25</t>
  </si>
  <si>
    <t>"""&gt;业务号码&gt;15571733481；&gt;号码归属地&gt;宜昌；&gt;产品名称&gt;哔哩哔哩15G流量加会员月包；&gt;产品代码&gt;80006723；&gt;产品编码&gt;8000672300；&gt;订购时间&gt;2023-09-1810:33:51；&gt;核查情况&gt;平台故障；&gt;不规范定制分类&gt;平台故障，无法判责；&gt;退费金额&gt;50元；&gt;退费时间&gt;2023-10-25；&gt;投诉内容&gt;&amp;#10;高级模板内容：&amp;#10;赔付类型：:其他:/&amp;#10;CBSS账单扣费名称：:哔哩哔哩15G流量加会员月包50元，5GBAR彩铃酷趣会员5G加油包(湖北)，5G加油包29元10GB首月优惠版（立即生效）&amp;#10;SP产品ID/元素ID：:哔哩哔哩15G流量加会员月包50元，5GBAR彩铃酷趣会员5G加油包(湖北)，5G加油包29元10GB首月优惠版（立即生效）&amp;#10;办理渠道:SP平台接入&amp;#10;赔付月份：:2023年9月、2023年10月&amp;#10;返还倍率:单倍&amp;#10;赔付金额：:128&amp;#10;是否已经取消业务:否&amp;#10;是否承诺退费：:是&amp;#10;用户是否需要回复：:否&amp;#10;用户要求：:退费</t>
  </si>
  <si>
    <t>计费争议-SP扣费：哔哩哔哩15G流量加会员月包 50元，5GB AR彩铃酷趣会员5G加油包(湖北)，5G加油包29元10GB首月优惠版，省份客户已退费128元，2023-10-25 11:05:42已赠费到账，回访用户解释满意</t>
  </si>
  <si>
    <t>BL202310221106251751</t>
  </si>
  <si>
    <t>李能文</t>
  </si>
  <si>
    <t>2023-10-23 09:03:37</t>
  </si>
  <si>
    <t>判断省分:其他省分&amp;#13;&amp;#10;:增值业务争议&amp;#13;&amp;#10;判断省分:湖北&amp;#13;&amp;#10;:移网&amp;#13;&amp;#10;:在补救范围内&amp;#13;&amp;#10;:不认可&amp;#13;&amp;#10;:小于等于500元，且仅限单倍、月份不超过12个月&amp;#13;&amp;#10;:&amp;#13;&amp;#10;&amp;#13;&amp;#10;高级模板内容：&amp;#13;&amp;#10;赔付类型：:增值业务争议&amp;#13;&amp;#10;CBSS账单扣费名称：:增值业务费_增值业务-话费购商城13元话费券_增值业务-话费购商城13元话费券&amp;#13;&amp;#10;办理渠道:无&amp;#13;&amp;#10;赔付月份：:2023年10月&amp;#13;&amp;#10;返还倍率:单倍&amp;#13;&amp;#10;赔付金额：:13&amp;#13;&amp;#10;是否已经取消业务:否&amp;#13;&amp;#10;是否承诺退费：:是&amp;#13;&amp;#10;用户是否需要回复：:否&amp;#13;&amp;#10;用户要求：:用户要求尽快退款&amp;#13;</t>
  </si>
  <si>
    <t>计费争议-SP扣费：经核实，用户订购产品名称话费购商城13元话费券，产品代码为98888，订购时间，取消时间为23年10月，13元/月，合计扣费1个月，累计产生费用合计13元，订购方式为集团统一认证平台” 短信验证码，有二次确认过程，不存在订购违规现象。考虑用户使用感知，网站方已取消屏蔽并于三个工作日内退费13元到账，此费用不可抵扣往月欠费及打印发票，满意。</t>
  </si>
  <si>
    <t>TS202310221339160946</t>
  </si>
  <si>
    <t>高成忠</t>
  </si>
  <si>
    <t>2023-10-23 10:25:03</t>
  </si>
  <si>
    <t>[65岁以上老人]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不认可超出的	9.72元，要求退费，并且关闭上网功能&amp;#13;&amp;#10;业务名称:上网功能&amp;#13;&amp;#10;争议月份:2023年10月&amp;#13;&amp;#10;争议金额:9.72&amp;#13;&amp;#10;是否承诺退费:是&amp;#13;&amp;#10;用户要求:用户不认可超出的	9.72元，要求退费，并且关闭上网功能，关闭上网功能后要求发短信&amp;#13;</t>
  </si>
  <si>
    <t>流量计费争议：客户反映流量问题，经核实流量计费正常，为及时监控流量使用，请关注“湖北联通”微信公众号或登陆手机营业厅自主查询，考虑到客户的使用感知，申请全额减免本月流量费9.72元。费用已到账，无法抵扣往月欠费及打印发票，后期不再处理此问题，另外为保证客户正常使用，我司操作关闭公网，客户号码将无法上网，客户满意</t>
  </si>
  <si>
    <t>ZX202310231757081305</t>
  </si>
  <si>
    <t>2023-10-25 09:04:15</t>
  </si>
  <si>
    <t>&amp;#13;&amp;#10;高级模板内容：&amp;#13;&amp;#10;问题描述:用户称13227264809销户了，但是未退费，要求尽快退费&amp;#13;&amp;#10;第二联系方式:18570680397&amp;#13;&amp;#10;销户原因:无&amp;#13;&amp;#10;用户要求:用户不认可，身份证42088119971120583X，江海胜，称办了没两天，充值了100元，要求退费，查询剩余的17.65元，不认可，请处理，提及工信部&amp;#13;</t>
  </si>
  <si>
    <t>业务规则：查询用户号码已使用，拨打超出语音及月租扣费，故现余额剩余17.65元，多次联系用户关机，无法解释，若用户来电烦请代为解释或告知用户致电宜昌联通服务监督热线13032700872</t>
  </si>
  <si>
    <t>BL202310251718212304</t>
  </si>
  <si>
    <t>张遵胜</t>
  </si>
  <si>
    <t>2023-10-26 17:19:13</t>
  </si>
  <si>
    <t>判断省分:其他省分&amp;#13;&amp;#10;:增值业务争议&amp;#13;&amp;#10;判断省分:湖北&amp;#13;&amp;#10;:移网&amp;#13;&amp;#10;:在补救范围内&amp;#13;&amp;#10;:不认可&amp;#13;&amp;#10;:小于等于500元，且仅限单倍、月份不超过12个月&amp;#13;&amp;#10;:&amp;#13;&amp;#10;&amp;#13;&amp;#10;高级模板内容：&amp;#13;&amp;#10;赔付类型：:增值业务争议&amp;#13;&amp;#10;CBSS账单扣费名称：:爱奇艺10G流量加月会员合约包&amp;#13;&amp;#10;办理渠道:SP平台&amp;#13;&amp;#10;赔付月份：:2023年10月、2023年9月、2023年8月、2023年7月、2023年6月、2023年5月、2023年4月、2023年3月、2023年2月、2023年1月、2022年12月、2022年11月&amp;#13;&amp;#10;返还倍率:单倍&amp;#13;&amp;#10;赔付金额：:300&amp;#13;&amp;#10;是否已经取消业务:是&amp;#13;&amp;#10;是否承诺退费：:是&amp;#13;&amp;#10;用户是否需要回复：:否&amp;#13;&amp;#10;用户要求：:退费&amp;#13;</t>
  </si>
  <si>
    <t>计费争议-SP扣费：用户反映爱奇艺10G流量加月会员合约包业务开通问题，经核实，客户订购产品名称为爱奇艺10G流量加月会员合约包，产品代码为88226，订购时间22.9，取消时间为23.10，25元/月，合计扣费14个月，累计产生费用共计350元，有二次确认过程，不存在订购违规现象。考虑客户使用感知，网站方已取消屏蔽并于3个工作日内退费350元现金方式到账，可打印账单发票，满意。</t>
  </si>
  <si>
    <t>TS202310230425231576</t>
  </si>
  <si>
    <t>邹皓</t>
  </si>
  <si>
    <t>2023-10-23 11:34:08</t>
  </si>
  <si>
    <t>主办单位：湖北&amp;#10;客户类别：星级客户&amp;#10;10010是否打通：否&amp;#10;是否二次致电10015：是&amp;#10;是否联系：否&amp;#10;升级倾向：&amp;#10;号码归属省：湖北&amp;#10;SVIP等级：&amp;#10;1.问题类型:;&amp;#10;2.投诉类型:其他;&amp;#10;3.营业厅地址:;&amp;#10;4.位置信息:;&amp;#10;5.位置发生地:;&amp;#10;6.投诉内容:我在上个月至这个月我缴话费贰佰伍拾元，六十G流量缴费壹佰元，到了现在还是扣我的话费，不先扣充流量的费用</t>
  </si>
  <si>
    <t>流量计费争议①客户基本信息：业务号码：18271313715、客户姓名：邹皓、套餐情况：腾讯大王卡； 客户反映流量的问题。&amp;#10;②首次联系客户时间：2023-10-23 11:29:21 ； &amp;#10;③投诉核查处理情况：收到贵部转办后，我司立即组织调查 。经核实，客户订购99元60G流量包已使用完毕，故流量超出产生扣费，现已联系客户解释，我司申请减免9月流量费用合计159.7元，24小时到账，此费用不可打印发票，另已推荐客户开通全家桶流量包，次月生效，客户满意&amp;#10;④答复客户时间及客户满意度评价相关信息：我司于2023-10-23 11:29:21联系客户解释说明，客户认可满意。回单人：王宜艳&amp;#10;⑤投诉核查关联材料：无</t>
  </si>
  <si>
    <t>ZX202310231746261230</t>
  </si>
  <si>
    <t>咨询工单（2021版）&gt;&gt;业务规则&gt;&gt;退款（含退定向预存款）</t>
  </si>
  <si>
    <t>陈惊惊</t>
  </si>
  <si>
    <t>2023-10-24 14:05:56</t>
  </si>
  <si>
    <t>详见：ZX202310221244361231，用户要求尽快回电处理退费，解释不认可，请协助处理，谢谢</t>
  </si>
  <si>
    <t>业务规则：经核实，客户交错话费至家人号码15629383731上，线上无法操作清退 ，前期已联系客户解释说明，现联系用户未接，有疑问可致电我部07176921001为其处理</t>
  </si>
  <si>
    <t>ZX202310221244361231</t>
  </si>
  <si>
    <t>2023-10-23 09:06:45</t>
  </si>
  <si>
    <t>用户表示充错了号码，要求退款。</t>
  </si>
  <si>
    <t>业务规则：经核实，客户交错话费至家人号码15629383731上，线上无法操作清退 ，已联系客户解释说明，客户表示知晓。</t>
  </si>
  <si>
    <t>TS202310230946080701</t>
  </si>
  <si>
    <t>刘雅</t>
  </si>
  <si>
    <t>:1、受理流水号：;2、受理号码：15549327681;3、主叫号码：15549327681;4、被叫号码：;5、客户姓名：刘雅;6、客户级别：二星忠诚用户;7、用户归属地：武汉市;8、受理员工工号：hubXN2210001;9、手机厂商：;10、投诉渠道：10010客服热线;11、投诉打点范围：0.2千米;12、投诉地址：武汉市-洪山区:泛悦城商业街【地铁2号线华中科技大学站A2出口】具体门牌号用户不知道;13、网格ID：193115;14、网格名称：WH_A_湖北省武汉市洪山区西二路-珞喻路交叉口附近网格_193115;15、经度：114.408222;16、纬度：30.507833;17、用户现象：无法拨通、信号弱、断线;18、答复口径：非常抱歉！您所在区域突发网络故障，暂时影响您的正常使用，我司正在积极处理，请耐心等待，由此给您带来的不便我们深表歉意！;19、网络类型：4G;20、投诉现象最近发生时间：一周以上;21、语音通话或数据上网：语音;22、室内或室外：室内外;23、手机信号强弱：无信号;24、用户周边使用情况：不清楚;25、主工单流水号：hub169802527427999350;26、语音业务类型：无法主被叫;27、数据业务类型：;28、用户是否接受解释：否;29、公告类型：告警信息;30、基站ID：117.105052;31、基站名称：WH92652;32、其它地方是否正常使用：否;33、之前是否可以正常使用：否;用户来电反映从（10.20）开始在武汉市-洪山区:泛悦城商业街【地铁2号线华中科技大学站A2出口】具体门牌号用户不知道）使用（无信号/信号弱/断断续续/掉话/单通），服务状态正常，用户（已开关机/换机换卡/不配合）测试，仍然如此，要求尽快处理，第二联系电话（15549327681）。如果拨打不同用户要求添加此号码微信处理</t>
  </si>
  <si>
    <t>您反映发问题，终端事宜：武汉市-洪山区:泛悦城商业街【地铁2号线华中科技大学站A2出口】AA。核实周边基站正常，多次未联系上您，我司回访多次也未接听，已短信告知您及时致电宜昌服务监督热线13032700872</t>
  </si>
  <si>
    <t>ZX202310231000582363</t>
  </si>
  <si>
    <t>2023-10-23 14:12:05</t>
  </si>
  <si>
    <t>[内部员工专线1]&amp;#13;&amp;#10;高级模板内容：&amp;#13;&amp;#10;问题描述:用户来电称购买的新手机里面的充电器无法充电，请处理。&amp;#13;&amp;#10;物流单号或订单号:	2063101160900750&amp;#13;&amp;#10;用户身份证号码/预留的联系电话:未留身份证/15629332875&amp;#13;&amp;#10;订单渠道:中国联通APP&amp;#13;&amp;#10;用户要求:用户来电称购买的新手机里面的充电器无法充电，请处理。&amp;#13;</t>
  </si>
  <si>
    <t>业务规则：用户反映华为手机充电器无法使用问题，已告知用户联系华为售后处理，用户认可满意</t>
  </si>
  <si>
    <t>TS202310221936121957</t>
  </si>
  <si>
    <t>刘军</t>
  </si>
  <si>
    <t>2023-10-23 13:35:37</t>
  </si>
  <si>
    <t>判断省分:其他省分&amp;#13;&amp;#10;:流量计费争议&amp;#13;&amp;#10;判断省分::定向流量未免流&amp;#13;&amp;#10;:不认可&amp;#13;&amp;#10;:不符合或不愿意开通&amp;#13;&amp;#10;:&amp;#13;&amp;#10;&amp;#13;&amp;#10;高级模板内容：&amp;#13;&amp;#10;投诉问题描述:用户表示使用百度淘宝书旗小说，没有进行免流，扣取的通用流量，请协助核实处理，谢谢&amp;#13;&amp;#10;争议定向流量包产品名称:阿里小宝卡&amp;#13;&amp;#10;订购渠道:无&amp;#13;&amp;#10;订购日期:2023-10-22&amp;#13;&amp;#10;用户要求:尽快核实处理，谢谢&amp;#13;</t>
  </si>
  <si>
    <t>其他：客户反馈阿里小宝卡APP未免流的问题，我部核实流量使用正常，考虑客户感知，已申请赠送本月0元5G流量，当月有效，回访满意</t>
  </si>
  <si>
    <t>TS202310252042270114</t>
  </si>
  <si>
    <t>2023-10-26 15:16:47</t>
  </si>
  <si>
    <t>[该用户有申诉倾向，请注意受理态度，查询近三天工单记录，积极解决用户问题。]&amp;#13;&amp;#10;高级模板内容：&amp;#13;&amp;#10;投诉问题描述:前期工单TS202310231922411357未完结用户要求重新提单称要求看到前台的投诉工单所以重新提单请回复谢谢&amp;#13;&amp;#10;渠道名称:10010热线&amp;#13;&amp;#10;渠道地址:对前期的处理结果不满意TS202310231922411357&amp;#13;&amp;#10;人员工号:无&amp;#13;&amp;#10;用户要求:投诉宜昌市中国联通客服（回电工作人员）因为称之前宜昌的工作人员回复的电话称无法管理营业厅请尽快核实还有办理告知1000兆但是现在不是千兆请核实前期解释不认可&amp;#13;</t>
  </si>
  <si>
    <t>其他：客户反映工作人员态度问题，核实营业厅，装维工作人员按正常流程处理，当时已报警处理，宜昌客服人员已联系客户解释说明并致歉，我部未表明于我司无关，用户宽带为畅爽冰激凌融合300M宽带（湖北）套餐，非千兆宽带，无法达到千兆。客户满意度一般</t>
  </si>
  <si>
    <t>ZX202310241735452192</t>
  </si>
  <si>
    <t>咨询工单（2021版）&gt;&gt;业务信息&gt;&gt;业务受理进度查询</t>
  </si>
  <si>
    <t>2023-10-25 14:04:30</t>
  </si>
  <si>
    <t>电话没有接到要求重新联系，工单TS202310241142141223</t>
  </si>
  <si>
    <t>业务规则：用户要求尽快配送15549473128，配送员回复因使用人和办理人不是同一个人，无法配送，建议用户到厅办理入网，用户知晓满意</t>
  </si>
  <si>
    <t>ZX202310221728260625</t>
  </si>
  <si>
    <t>071701029575</t>
  </si>
  <si>
    <t>李昀洛</t>
  </si>
  <si>
    <t>2023-10-23 14:01:17</t>
  </si>
  <si>
    <t>[10015转接10010用户]判断省分:湖北&amp;#13;&amp;#10;:自己办理的宽带&amp;#13;&amp;#10;:挽留失败&amp;#13;&amp;#10;:不同意&amp;#13;&amp;#10;:&amp;#13;&amp;#10;&amp;#13;&amp;#10;高级模板内容：&amp;#13;&amp;#10;问题描述:用户表示自己是校园宽带用户离开校园没有取消宽带现在在收费要求取消没有在本地请协助谢谢&amp;#13;&amp;#10;第二联系方式:15587942276&amp;#13;&amp;#10;销户原因:离开校园了&amp;#13;&amp;#10;用户要求:用户表示自己是校园宽带用户离开校园没有取消宽带现在在收费要求取消没有在本地请协助谢谢&amp;#13;</t>
  </si>
  <si>
    <t>业务取消（ 城区校园）：校园宽带，挽留成功，暂不取消，客户满意</t>
  </si>
  <si>
    <t>TS202310251458282366</t>
  </si>
  <si>
    <t>2023-10-26 10:29:26</t>
  </si>
  <si>
    <t>[该用户有申诉倾向，请注意受理态度，查询近三天工单记录，积极解决用户问题。]&amp;#13;&amp;#10;高级模板内容：&amp;#13;&amp;#10;投诉问题描述:对前期的处理结果不满意TS202310231922411357&amp;#13;&amp;#10;渠道名称:湖北宜昌夷陵区的营业厅及宜昌客服人员&amp;#13;&amp;#10;渠道地址:无&amp;#13;&amp;#10;用户要求:用户来电反馈宜昌客服人员联系他说营业厅不归他们管，对处理结果和服务态度不满意，请后台核查处理&amp;#13;</t>
  </si>
  <si>
    <t>TS202310231922411357</t>
  </si>
  <si>
    <t>2023-10-25 14:18:29</t>
  </si>
  <si>
    <t>15697279386命中精准预判服务场景:[该用户有申诉倾向，请注意受理态度，查询近三天工单记录，积极解决用户问题。]&amp;#13;&amp;#10;高级模板内容：&amp;#13;&amp;#10;投诉问题描述:用户来电要求投诉湖北宜昌夷陵区的营业厅及宜昌客服人员电话号码：6921001详见：GZ202309301902340711前台安抚无效用户要求我方重新提单称营业厅还报警不给自己处理问题乱收费要求立即处理联系号码：15697279386&amp;#13;&amp;#10;渠道名称:湖北宜昌夷陵区的营业厅及宜昌客服人员电话号码：6921001&amp;#13;&amp;#10;渠道地址:无&amp;#13;&amp;#10;用户要求:用户要求加急处理用户提及工信部升级投诉</t>
  </si>
  <si>
    <t>其他：客户反映工作人员态度问题，核实营业厅，装维工作人员按正常流程处理，当时已报警处理，宜昌客服人员已联系客户解释说明并致歉，用户宽带为畅爽冰激凌融合300M宽带（湖北）套餐，非千兆宽带，无法达到千兆。客户满意度一般</t>
  </si>
  <si>
    <t>TS202310250958040199</t>
  </si>
  <si>
    <t>2023-10-25 14:28:52</t>
  </si>
  <si>
    <t>其他：联系用户表示是会员无法领取问题，现已指导用户领取成功，满意。</t>
  </si>
  <si>
    <t>BL202310241958260221</t>
  </si>
  <si>
    <t>王功金</t>
  </si>
  <si>
    <t>2023-10-26 11:23:13</t>
  </si>
  <si>
    <t>[65岁以上老人]判断省分:湖北&amp;#13;&amp;#10;:增值业务费用争议（含炫彩通信助理包云盘版等组合类增值业务）&amp;#13;&amp;#10;:移网&amp;#13;&amp;#10;:在补救范围内&amp;#13;&amp;#10;:不认可&amp;#13;&amp;#10;:小于等于500元，且仅限单倍、月份不超过12个月&amp;#13;&amp;#10;:&amp;#13;&amp;#10;&amp;#13;&amp;#10;高级模板内容：&amp;#13;&amp;#10;赔付类型：:增值业务争议&amp;#13;&amp;#10;CBSS账单扣费名称：:哔哩哔哩15G流量加会员月包/云加速5G畅玩加油包(湖北)&amp;#13;&amp;#10;办理渠道:湖北杭州翔羽线上业务代理(宜昌)&amp;#13;&amp;#10;赔付月份：:2023年10月、2023年9月&amp;#13;&amp;#10;返还倍率:单倍&amp;#13;&amp;#10;赔付金额：:90&amp;#13;&amp;#10;是否已经取消业务:是&amp;#13;&amp;#10;是否承诺退费：:是&amp;#13;&amp;#10;用户是否需要回复：:否&amp;#13;&amp;#10;用户要求：:退费&amp;#13;</t>
  </si>
  <si>
    <t>计费争议-SP扣费：用户反映哔哩哔哩15G流量加会员月包（88226）25元/月，合计扣费50元、畅行会员S-包月-15元（91639）20元/月，合计扣费2个月40元，，取消时间为23.10，累计产生费用共计90元，有二次确认过程，不存在订购违规现象。考虑客户使用感知，网站方已取消屏蔽并于三个工作日内现金方式到账80元，我部赠费到账10元，不可打印账单发票，满意。</t>
  </si>
  <si>
    <t>TS202310260853532318</t>
  </si>
  <si>
    <t>投诉工单（2021版）&gt;&gt;移网&gt;&gt;【产品及计费使用】产品及业务规则&gt;&gt;遭遇电子交易诈骗、用户密码泄露等网络安全问题</t>
  </si>
  <si>
    <t>刘敏</t>
  </si>
  <si>
    <t>2023-10-26 14:44:10</t>
  </si>
  <si>
    <t>&amp;#13;&amp;#10;高级模板内容：&amp;#13;&amp;#10;投诉问题描述:用户来电反馈自己朋友接到10101010电话说自己号码是异常号码，对自己声誉受到影响，有申诉倾向&amp;#13;&amp;#10;骚扰类型:电话&amp;#13;&amp;#10;是否10016外呼:否&amp;#13;&amp;#10;电话外呼号码:1010101010&amp;#13;&amp;#10;渠道名称:中国联通反诈中心人工智能&amp;#13;&amp;#10;反应问题涉及场景:外呼时间影响正常工作休息&amp;#13;&amp;#10;骚扰时间:2023-10-2608:51:56&amp;#13;&amp;#10;骚扰号码:15549343999&amp;#13;&amp;#10;用户要求:立即给自己进行回电解释。要求加急处理&amp;#13;</t>
  </si>
  <si>
    <t>其他：已联系用户解释1010101010可能是广告营销电话，目前查询用户号码未被标记为诈骗电话，用户知晓满意</t>
  </si>
  <si>
    <t>GZ202310241131160372</t>
  </si>
  <si>
    <t>071700332268</t>
  </si>
  <si>
    <t>陈园</t>
  </si>
  <si>
    <t>2023-10-25 08:12:46</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</si>
  <si>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夷陵区小溪塔街道办事处丁家坝社区松湖路星湖湾4栋1单元10楼1002</t>
  </si>
  <si>
    <t>TS202310251127190084</t>
  </si>
  <si>
    <t>唐高鹏</t>
  </si>
  <si>
    <t>2023-10-25 15:52:14</t>
  </si>
  <si>
    <t>&amp;#13;&amp;#10;高级模板内容：&amp;#13;&amp;#10;投诉问题描述:用户反映自己在湖北宜昌枝江营业厅办理业务，等了很久一直没人在，前台解释无效&amp;#13;&amp;#10;渠道名称:湖北宜昌枝江营业厅&amp;#13;&amp;#10;渠道地址:湖北宜昌枝江营业厅&amp;#13;&amp;#10;用户要求:用户要求让工作人员尽快回来办理业务，请加急处理&amp;#13;</t>
  </si>
  <si>
    <t>其他：用户反映枝江新时空工作时间未开门问题，联系用户表示工作人员已为其办理业务，满意</t>
  </si>
  <si>
    <t>ZX202310241749382281</t>
  </si>
  <si>
    <t>071700031907</t>
  </si>
  <si>
    <t>黎闫文婕</t>
  </si>
  <si>
    <t>2023-10-25 14:07:54</t>
  </si>
  <si>
    <t>判断省分:湖北&amp;#13;&amp;#10;:失败&amp;#13;&amp;#10;node_42:&amp;#13;&amp;#10;:无合约/简单合约&amp;#13;&amp;#10;:单卡/移移融合副卡套餐&amp;#13;&amp;#10;获取用户证件类型::不认可&amp;#13;&amp;#10;:&amp;#13;&amp;#10;&amp;#13;&amp;#10;高级模板内容：&amp;#13;&amp;#10;问题描述:用户表示没有安装过宽带的&amp;#13;&amp;#10;第二联系方式:15572756379&amp;#13;&amp;#10;销户原因:没有安装过宽带&amp;#13;&amp;#10;用户要求:立即在线销户宽带，人不在本地无去营业厅受理。请后台核实处理谢谢&amp;#13;</t>
  </si>
  <si>
    <t>业务取消（城区校园）：校园宽带，挽留无效，已取消，客户满意</t>
  </si>
  <si>
    <t>TS202310241110030414</t>
  </si>
  <si>
    <t>黄雅琪</t>
  </si>
  <si>
    <t>2023-10-24 17:08:31</t>
  </si>
  <si>
    <t>判断省分:湖北&amp;#13;&amp;#10;判断用户状态:不正常&amp;#13;&amp;#10;:三星以上用户&amp;#13;&amp;#10;:办理失败(逾期)&amp;#13;&amp;#10;:不认可&amp;#13;&amp;#10;:仍不认可&amp;#13;&amp;#10;:不满足条件&amp;#13;&amp;#10;:不满足条件&amp;#13;&amp;#10;:不认可&amp;#13;&amp;#10;:用户要求尽快处理，用户无第二联系方式</t>
  </si>
  <si>
    <t>其他：用户号码停机，工单未记录问题，无法知晓用户需办理业务，故未做处理，如有疑问可在工作时间（08:30-12:00；14:00-17:30）联系07176921001、13032700872宜昌客服。如用户咨询，请前台10010话务中心代为解释，谢谢</t>
  </si>
  <si>
    <t>GZ202310241054220036</t>
  </si>
  <si>
    <t>2023-10-25 17:26:10</t>
  </si>
  <si>
    <t>071704651276命中精准预判服务场景:[65岁以上老人]&amp;#13;&amp;#10;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网速慢&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网速慢，刷新无效，要求师傅尽快联系处理</t>
  </si>
  <si>
    <t>固网派送失败，自动退单,已有在途工单，工单号：GZ202310240014351046</t>
  </si>
  <si>
    <t>TS202310231358151729</t>
  </si>
  <si>
    <t>龚文</t>
  </si>
  <si>
    <t>2023-10-24 15:08:50</t>
  </si>
  <si>
    <t>用户反馈：:各渠道人员服务、态度问题&amp;#13;&amp;#10;告知联通对服务质量的重视，再次解释安抚并致歉:不认可仍要投诉&amp;#13;&amp;#10;用户要投诉的人员：:营业厅人员&amp;#13;&amp;#10;:&amp;#13;&amp;#10;&amp;#13;&amp;#10;高级模板内容：&amp;#13;&amp;#10;投诉问题描述:用户来电反映对营业厅的工作人员服务态度不好称话费没有到账，把用户拉入黑名单了用户对此不认可要求尽快处理&amp;#13;&amp;#10;渠道名称:话费欠费&amp;#13;&amp;#10;渠道地址:宜昌市太平区&amp;#13;&amp;#10;人员工号:未提供&amp;#13;&amp;#10;用户要求:要求尽快处理&amp;#13;</t>
  </si>
  <si>
    <t>其他：用户无法提供营业厅位置及电话，仅有微信，我司无法通过微信核查到具体营业厅，已告知用户联系对方核实下哪个营业厅或电话后告知我部，我司协助沟通，用户知晓，满意</t>
  </si>
  <si>
    <t>TS202310191052251982</t>
  </si>
  <si>
    <t>2023-10-25 16:59:12</t>
  </si>
  <si>
    <t>案件编号：鄂-20231000004488&amp;#10;受理日期：2023-10-1910:50:51&amp;#10;处理日期：2023-10-1910:51:46&amp;#10;认定员：李圆圆&amp;#10;申诉来源：微信&amp;#10;用户地址：湖北省宜昌市&amp;#10;要求办理0元白银plus会员！要求办理0元白银plus会员！要求同权！</t>
  </si>
  <si>
    <t>申辩工单：1.申诉前15日已向企业投诉，仍在处理中。2.客户已撤诉&amp;#10;1. 用户基本信息：客户号码：13117270228、机主姓名：徐鹏、入网时间：2019-06-24 08:31:57、入网地点：城区三峡大学校园迎新服务站（校园）、当前使用套餐：2018沃派16元（OCS)（湖北）、套餐类型：全国套餐&amp;#10;2.前期处理情况：客户反映联通PLUS白银会员的问题。客户10月16日向手厅反馈，核查联通PLUS白银会员为付费业务，99元/年，客户要求开通免费PLUS白银会员，无权限办理。10月18日向10015反馈，核查处理中，同步越级申诉。 &amp;#10;3.申诉处理方案：（1）申诉是否属实：不属实；（2）本次申诉原因及处理方案：经核查，结果同前期，并非新老用户不同权，实际为客户要求我司为其开通免费联通PLUS白银会员无法办理，现再次联系客户解释沟通，客户认可。&amp;#10;4.核查存在的问题分析：（1)存在问题：无（2）整改举措：无（3）是否属于不知情订制：否&amp;#10;5.申诉回复情况：2023-10-20 16:32:32联系客户，客户满意。</t>
  </si>
  <si>
    <t>TS202310171018312120</t>
  </si>
  <si>
    <t>2023-10-23 20:40:07</t>
  </si>
  <si>
    <t>#2022重保客户#案件编号：鄂-20231000003919&amp;#10;受理日期：2023-10-1710:01:29&amp;#10;处理日期：2023-10-1710:17:09&amp;#10;认定员：丁麟&amp;#10;申诉来源：微信&amp;#10;用户地址：湖北&amp;#10;本人在外地，不方便去营业厅，想把家里的宽带取消了去，改个最低的月租，麻烦帮忙办理</t>
  </si>
  <si>
    <t>申辩工单：1.申诉前15日已向企业投诉，仍在处理中。2.客户已撤诉&amp;#10;1. 用户基本信息：客户号码：13135814102、机主姓名：李艳、入网时间：2014-03-19 17:31:23、入网地点：当阳玉泉营帐代理点、当前使用套餐：地王卡、套餐类型：全国套餐&amp;#10;2.前期处理情况：客户反映取消业务的问题。客户10月16日向10015反馈，核查处理中，同步越级申诉。 &amp;#10;3.申诉处理方案：（1）申诉是否属实：部分属实；（2）本次申诉原因及处理方案：经核查，客户要求注销宽带071700800835，2019-03-11 12:35:03 当阳玉阳太子桥合作营业厅（社区）办理，优惠编码8422402，装机地址宜昌市当阳市玉阳街道办事处长坂村太子桥片区西正街82号1栋周边，此为实装宽带，需退设备到厅办理注销。现客户坚持取消，挽留无效，我部于2023-10-17 11:09:29已协助客户办理宽带注销，后期退宽带设备至就近联通营业厅，同时手机号码于2023-10-17 14:00:19已转网销户，手机号码要求转资不属实，客户认可。&amp;#10;4.核查存在的问题分析：（1)存在问题：无（2）整改举措：无（3）是否属于不知情订制：否&amp;#10;5.申诉回复情况：2023-10-17 11:15:23联系客户，客户满意。</t>
  </si>
  <si>
    <t>TS202310192235231742</t>
  </si>
  <si>
    <t>2023-10-25 15:36:08</t>
  </si>
  <si>
    <t>案件编号：鄂-20231000004632&amp;#10;受理日期：2023-10-1922:22:21&amp;#10;处理日期：2023-10-1922:34:04&amp;#10;认定员：王卓凡&amp;#10;申诉来源：微信&amp;#10;用户地址：湖北宜昌&amp;#10;本人于2023年10月17日向中国联通反映13197341879需办理联通plus白银会员月卡0元/月业务，但18日下午有客服联系表示无该业务，但实际16日17日均有人办理成功，实际为联通区别对待用户，后向联通10015投诉，回访又告知16日业务已经下线，实际该业务17日仍旧有人办理，联通存在推诿以及拖延阻碍用户办理业务的行为，烦请相关部门处理，谢谢</t>
  </si>
  <si>
    <t>申辩工单：1.申诉前15日已向企业投诉，仍在处理中。2.客户已撤诉&amp;#10;1. 用户基本信息：客户号码：13197341879、机主姓名：王胜、入网时间：2014-02-16 18:55:40、入网地点：城区校园迎新代办、当前使用套餐：腾讯大王卡、套餐类型：全国套餐&amp;#10;2.前期处理情况：客户反映联通PLUS白银会员的问题。客户10月17日向网厅反馈，核查联通PLUS白银会员为付费业务，99元/年，客户要求开通免费PLUS白银会员，故工作人员告知无此业务，解释不存在不妥。10月19日向10015反馈，核查处理中，同步越级申诉。 &amp;#10;3.申诉处理方案：（1）申诉是否属实：不属实；（2）本次申诉原因及处理方案：经核查，结果同前期，并非新老用户不同权，客户也无法提供他人成功办理业务的号码，实际为客户要求我司为其开通免费联通PLUS白银会员无法办理，推诿不办理不属实，现再次联系客户解释沟通，客户认可。&amp;#10;4.核查存在的问题分析：（1)存在问题：无（2）整改举措：无（3）是否属于不知情订制：否&amp;#10;5.申诉回复情况：2023-10-20 15:59:11联系客户，客户满意。</t>
  </si>
  <si>
    <t>TS202310171701251091</t>
  </si>
  <si>
    <t>投诉工单（2021版）&gt;&gt;移网&gt;&gt;【变更及服务】业务变更&gt;&gt;渠道推诿业务变更</t>
  </si>
  <si>
    <t>2023-10-24 15:54:08</t>
  </si>
  <si>
    <t>案件编号：鄂-20231000004099&amp;#10;受理日期：2023-10-1716:54:57&amp;#10;处理日期：2023-10-1717:00:27&amp;#10;认定员：耿聪颖&amp;#10;申诉来源：微信&amp;#10;用户地址：湖北省宜昌市&amp;#10;10月16号联系客服开通联通白银会员拖着不给开通说查不到这个业务，后反馈等到17号下午客服来电说17号中午己下架，中间这段时间为什么不给开通，为什么等下架才打电话过来，请给个理由</t>
  </si>
  <si>
    <t>申辩工单：1.申诉前15日已向企业投诉，仍在处理中。2.客户已撤诉&amp;#10;1. 用户基本信息：客户号码：15571726516、机主姓名：张涛、入网时间：2017-12-28 16:47:31、入网地点：夷陵三斗坪新生合作厅、当前使用套餐：腾讯大王卡、套餐类型：全国套餐&amp;#10;2.前期处理情况：客户反映联通PLUS白银会员的问题。客户10月16日向网厅反馈，核查联通PLUS白银会员为付费业务，99元/年，客户要求开通免费PLUS白银会员，无权限办理，联系客户解释不认可，故越级申诉。 &amp;#10;3.申诉处理方案：（1）申诉是否属实：不属实；（2）本次申诉原因及处理方案：经核查，结果同前期，并非业务下架，实际为客户要求我司为其开通免费联通PLUS白银会员无法办理，现再次联系客户解释沟通，客户认可。&amp;#10;4.核查存在的问题分析：（1)存在问题：无（2）整改举措：无（3）是否属于不知情订制：否&amp;#10;5.申诉回复情况：2023-10-20 16:19:42联系客户，客户满意。</t>
  </si>
  <si>
    <t>ZX202310260955541879</t>
  </si>
  <si>
    <t>071700844332</t>
  </si>
  <si>
    <t>魏明安</t>
  </si>
  <si>
    <t>2023-10-26 16:16:34</t>
  </si>
  <si>
    <t>用户就在当地但是不愿意前往营业厅，要求线上办理，请尽快处理并回复</t>
  </si>
  <si>
    <t>业务取消（当阳城区）：用户反映解绑主副卡注销宽带，挽留成功，表示暂不办理，故未操作，满意。</t>
  </si>
  <si>
    <t>BL202310241637030532</t>
  </si>
  <si>
    <t>2023-10-26 10:22:20</t>
  </si>
  <si>
    <t>用户要求套餐升级，不是更改套餐，在原优惠基础上通话增加。称当时办理套餐的时候工作人员明确说是升级，不是更改。请尽快处理回复，不愿开通语音包。</t>
  </si>
  <si>
    <t>解释宣传： 宜昌市秭归县集团3G开户服务点 ，套餐费用问题未解释清楚。经核实，客户办理畅爽冰激凌5G套餐199元（基础版）套餐，套餐内包含1000分钟国内语音拨打分钟数，60GB国内流量，无赠送流量，已联系客户解释说明，客户表示知晓</t>
  </si>
  <si>
    <t>TS202310230635231616</t>
  </si>
  <si>
    <t>2023-10-26 21:53:33</t>
  </si>
  <si>
    <t>案件编号：鄂-20231000005148&amp;#10;受理日期：2023-10-2306:20:05&amp;#10;处理日期：2023-10-2306:34:06&amp;#10;认定员：唐姗姗&amp;#10;申诉来源：微信&amp;#10;用户地址：点军区紫阳村&amp;#10;前期参加了一个活动，到期了，今天去营业厅，发现还有一个宽带，我家在紫阳，都没有用联通宽带，每个月还扣费了，现在要求给我取消宽带，</t>
  </si>
  <si>
    <t>申辩工单：1.申诉前15日已向企业投诉，仍在处理中。2.客户已撤诉&amp;#10;1. 用户基本信息：客户号码：15697206683、机主姓名：谭顺军、入网时间：2021-10-04 11:45:00、入网地点：城区盛之沃合作厅、当前使用套餐：畅爽冰激凌5G套餐99元、套餐类型：全国套餐&amp;#10;2.前期处理情况：客户反映取消业务的问题。客户10月21日向10015反馈，核查处理中，同步越级申诉。 &amp;#10;3.申诉处理方案：（1）申诉是否属实：属实；（2）本次申诉原因及处理方案：经核查，客户于2021-10-04 11:40:36通过城区盛之沃合作厅参加社会花呗分期5G99元直降1000（47元24个月），产品编码90999670，合约期2021-11-01至2023-10-31，本月已到期。现客户要求注销宽带071701073627，2022-06-11 13:17:30城区东山大道国贸自有营业厅办理，此为虚拟宽带，优惠编码67772111，办理时参加10元12个月宽带赠费优惠，即2022-06-01至2023-05-30期间免费，23年6月-23年10月期间扣费46.44元于2023-10-21分2笔已到账，赠费无法打印发票。现客户要求注销宽带，挽留无效，我部于2023-10-21 15:42:58已协助客户办理注销，客户认可。&amp;#10;4.核查存在的问题分析：（1)存在问题：无（2）整改举措：无（3）是否属于不知情订制：否&amp;#10;5.申诉回复情况：2023-10-21 17:28:02联系客户，客户满意。</t>
  </si>
  <si>
    <t>TS202310181201230713</t>
  </si>
  <si>
    <t>2023-10-24 20:09:07</t>
  </si>
  <si>
    <t>案件编号：鄂-20231000004247&amp;#10;受理日期：2023-10-1811:59:49&amp;#10;处理日期：2023-10-1812:00:09&amp;#10;认定员：赵晓芳1&amp;#10;申诉来源：微信&amp;#10;用户地址：杨岔路&amp;#10;设备已还营业厅，但宽带账号还存在，副卡分户违约金已出，但未分户</t>
  </si>
  <si>
    <t>申辩工单：1.申诉前15日已向企业投诉，仍在处理中。2.客户已撤诉&amp;#10;1. 用户基本信息：客户号码：16671722677、机主姓名：万金梅、入网时间：2021-10-18 15:52:46、入网地点：当城区西陵区广联专营店、当前使用套餐：畅爽冰激凌5G套餐99元、套餐类型：全国套餐&amp;#10;2.前期处理情况：客户反映取消业务的问题。客户10月15日向10015反馈2次，核查处理中，同步越级申诉。 &amp;#10;3.申诉处理方案：（1）申诉是否属实：属实；（2）本次申诉原因及处理方案：经核查，客户要求注销宽带071701033842，2021-10-19 13:10:45城区西陵区广联专营店办理，优惠编码67788443，装机地址宜昌市伍家岗区宝塔河街道碧翠苑社区东山大道碧翠苑8栋1单元1楼102，此为实装宽带，需退设备到厅办理注销。客户退设备到厅后，工作人员因电脑故障无法及时办理注销，已告知客户预计48小时内处理。现客户不愿等待坚持取消，挽留无效，我部于 2023-10-18 14:14:23已协助客户办理宽带注销，同时副卡13687173185和16671727669已同步拆分转资8元流量王，主副卡关系失效，考虑给客户带来不便，违约金已微信方式退还，客户认可。&amp;#10;4.核查存在的问题分析：（1)存在问题：业务取消不便捷引发申诉（2）整改举措：已和营业厅沟通，挽留失败客户及时放行处理（3）是否属于不知情订制：否&amp;#10;5.申诉回复情况：2023-10-18 14:31:54联系客户，客户满意。</t>
  </si>
  <si>
    <t>TS202310180954230160</t>
  </si>
  <si>
    <t>2023-10-24 14:05:34</t>
  </si>
  <si>
    <t>案件编号：鄂-20231000004188&amp;#10;受理日期：2023-10-1809:48:21&amp;#10;处理日期：2023-10-1809:52:21&amp;#10;认定员：张月&amp;#10;申诉来源：微信&amp;#10;用户地址：武汉市洪山区雄楚大道450号&amp;#10;手机号18695072010在2022年1月从19元套餐40G专属流量+100分钟通话+100短信升级到29元套餐30G专属流量+8G通用流量+100分钟通话+结转上月未用完通用流量。使用了20个月，每个月都有3G左右通用流量结转。2023年9月24日突然提示通用流量不多联通公众号查询无通用流量。9月29日直接扣费10元，期间无其他扣费提示。10月，无任何沟通和通知，通用流量套餐突然变为5G，使用半月后通用流量用完。在联通微信公众号和10010投诉是否涉嫌私自更改我套餐，联通未自行核实事实的情况下多次联络反复盘问并质疑投诉的事实。在投诉人表示要投诉至工信部后马上表示接受我投诉至工信部。在我使用习惯未变化的情况下，同时通过手机上相应流量管理软件该软件使用一年多，一直计量准确发现，手机使用的流量95%均应归类为专属流量，非通用流量。怀疑联通私下更改了专属流量与通用流量的计算方式，恶意扣费。</t>
  </si>
  <si>
    <t>申辩工单：1.申诉前15日已向企业投诉，仍在处理中。2.联系号码无效，多次未联系上&amp;#10;1. 用户基本信息：客户号码：18695072010、机主姓名：向凯、入网时间：2017-12-06 12:59:32、入网地点：湖北省宜昌市OMO、当前使用套餐：大王卡29元版、套餐类型：全国套餐&amp;#10;2.前期处理情况：客户反映套餐流量的问题。客户10月3日向10010反馈，经核实，客户2022-01-25 16:38:13通过线上客服由19元腾讯大王卡调整为大王卡29元版，优惠编码68222433，无客户签字确认，套餐内30GB腾讯系专属流量、5GB全国通用流量并非10G，另叠加0元100分钟全国语音，流量超出部分按月租宝5元/1GB计费（当月流量在0-100MB以内时不计费，达到100MB计费5元，后续100-1024MB之间流量不再计费，月租宝当月可重复叠加不限个数，月租包流量不结转），客户9月可用流量含套餐内5GB全国通用流量，上月结转2.75GB，接近8G，其中每月结转部分的流量根据客户实际流量使用情况是变化的，故客户每月可用流量也是变化的，不是客户所描述的固定10G，9月因为正常使用超出流量费10元，于2023-10-03 14:25:11已申请退费到账，赠费无法打印发票，客户知晓并主动挂机。 &amp;#10;3.申诉处理方案：（1）申诉是否属实：不属实；（2）本次申诉原因及处理方案：擅自修改套餐不属实，属于客户对流量结转规则有误解，申诉后，多次联系客户均不再接听电话，已短信回复并预留我部联系电话13032700872。&amp;#10;4.核查存在的问题分析：（1)存在问题：线上电话沟通办理无二次确认（2）整改举措：后期规范业务办理二次确认（3）是否属于不知情订制：是，共性管理问题，线上电话沟通办理无二次确认&amp;#10;5.申诉回复情况： 2023-10-20 12:49:25、 2023-10-20 14:03:10、 2023-10-23 14:37:46多次联系客户，均未接听。</t>
  </si>
  <si>
    <t>BL202310251426122233</t>
  </si>
  <si>
    <t>2023-10-26 09:13:00</t>
  </si>
  <si>
    <t>判断省分:湖北&amp;#13;&amp;#10;:有意向资费&amp;#13;&amp;#10;:其他资费&amp;#13;&amp;#10;:否&amp;#13;&amp;#10;node_104:&amp;#13;&amp;#10;node_102:&amp;#13;&amp;#10;:升套/平套&amp;#13;&amp;#10;:&amp;#13;&amp;#10;&amp;#13;&amp;#10;高级模板内容：&amp;#13;&amp;#10;用户诉求:自己以为自己是用的移动宽带，所以改了套餐，现在发现是联通的宽带，要求撤销更改，还是改为之前的套餐折后47.1元一月带宽带，要求处理回复&amp;#13;&amp;#10;当前套餐名称:畅爽冰激凌5G套餐99元（基础版）&amp;#13;&amp;#10;新套餐名称（转入套餐名称）:畅爽冰激凌5G套餐99元（基础版）&amp;#13;&amp;#10;是合约期内（含靓号）:否&amp;#13;</t>
  </si>
  <si>
    <t>套餐变更：客户要求恢复原套餐机5折活动，本月办理拆分后无法撤销，需次月申请转资，宽带已销户竣工，无法恢复，建议客户到营业厅申请办理，因多次未联系上客户，如有疑问可在工作时间（08:30-12:00；14:00-17:30）致电我司宜昌联通13032700872</t>
  </si>
  <si>
    <t>TS202310201435240020</t>
  </si>
  <si>
    <t>2023-10-26 15:54:36</t>
  </si>
  <si>
    <t>案件编号：鄂-20231000004796&amp;#10;受理日期：2023-10-2014:22:16&amp;#10;处理日期：2023-10-2014:34:24&amp;#10;认定员：胡忠文&amp;#10;申诉来源：网站&amp;#10;用户地址：湖北省武汉市&amp;#10;之前在宜昌上学时期办理的校园套餐和宽带当时离校的时候准备取消发现有捆绑套餐无法取消现在人到了武汉发现一直还在扣费每个月都有扣费给客服打电话他说必须要去宜昌才可以解除多次打电话不给我解决必须要求我去办理地才给我取消每个月都有高额的宽带费用和校园流量套餐费用这些我在武汉根本用不到给他们打电话多次也不给我解决！！！！！！</t>
  </si>
  <si>
    <t>申辩工单：1.申诉前未向企业投诉。2.客户已撤诉&amp;#10;1. 用户基本信息：客户号码：15549372177、机主姓名：王炎恒、入网时间：2019-10-11 12:02:09、入网地点：城区三峡大学校园迎新服务站（校园）、当前使用套餐：沃派升级版套餐16元档、套餐类型：全国套餐&amp;#10;2.前期处理情况：客户反映取消业务的问题。客户前期未向10010反馈，直接越级申诉。 &amp;#10;3.申诉处理方案：（1）申诉是否属实：部分属实；（2）本次申诉原因及处理方案：经核查，客户入网时绑定校园宽带071700050281，40元/月，未查询到有其它活动绑定，2019-10-11 14:17:32宜昌市城区校园营服天惠达校园办理，优惠编码9711185，因时间久远渠道保管不善暂无法提供办理协议，此为校园宽带无需退设备到厅办理注销，但在线客服无权限操作融合拆分。申诉前，客户前往异地营业厅（武汉）告知无法取消宜昌宽带，于2023-10-20 13:06:14拨打10010咨询，工作人员无权限仍引导客户到归属地营业厅办理，客户不认可随即申诉，多次打电话不予解决不完全属实。挽留无效，考虑客户离校期间未实际使用校园宽带，我司于2023-10-20 14:26:37为其申请减免欠费138.1元，于2023-10-20 14:28:13已协助客户注销宽带，联系客户解释告知，客户认可。&amp;#10;4.核查存在的问题分析：（1)存在问题：业务办理无办理协议（2）整改举措：后期规范业务办理（3）是否属于不知情订制：是，个案问题&amp;#10;5.申诉回复情况： 2023-10-20 14:15:50联系客户，客户满意。</t>
  </si>
  <si>
    <t>TS202310180936242283</t>
  </si>
  <si>
    <t>2023-10-24 15:43:33</t>
  </si>
  <si>
    <t>案件编号：鄂-20231000004165&amp;#10;受理日期：2023-10-1809:29:11&amp;#10;处理日期：2023-10-1809:35:15&amp;#10;认定员：豆海燕&amp;#10;申诉来源：微信&amp;#10;用户地址：湖北宜昌&amp;#10;换了较为优惠划算校园卡，需要注销此卡但过程繁琐麻烦。</t>
  </si>
  <si>
    <t>申辩工单：1.申诉前未向企业投诉。2.客户已撤诉&amp;#10;1. 用户基本信息：客户号码：15572728933、机主姓名：柴茂、入网时间：2022-09-15 19:03:59、入网地点：城区三峡大学校园迎新服务站（校园）、当前使用套餐：沃派校园融合9元移网成员套餐（湖北宜昌）、套餐类型：全国套餐&amp;#10;2.前期处理情况：客户反映销户的问题。客户前期未向10010反馈，直接越级申诉。 &amp;#10;3.申诉处理方案：（1）申诉是否属实：不属实；（2）本次申诉原因及处理方案：经核查，客户要求办理销户，挽留无效，联系客户收集销户委托书和核对证件信息，宜昌市城区三峡职院自有营业厅（校园）于2023-10-18 12:23:57协助客户成功办理销户，客户认可。&amp;#10;4.核查存在的问题分析：（1)存在问题：无（2）整改举措：无（3）是否属于不知情订制：否&amp;#10;5.申诉回复情况：2023-10-18 18:12:51联系客户，客户满意。</t>
  </si>
  <si>
    <t>GZ202310231906331959</t>
  </si>
  <si>
    <t>071701009918</t>
  </si>
  <si>
    <t>张静</t>
  </si>
  <si>
    <t>2023-10-25 13:27:16</t>
  </si>
  <si>
    <t>#2022重保客户#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西陵区西陵街道办樵湖岭社区樵湖街片区西陵二路13号3栋2单元5层501户</t>
  </si>
  <si>
    <t>ZX202310241000560633</t>
  </si>
  <si>
    <t>丁玲</t>
  </si>
  <si>
    <t>2023-10-24 14:07:18</t>
  </si>
  <si>
    <t>【2022年上工信部测评重保用户】【2022年上工信部测评重保用户】[该用户有申诉倾向，请注意受理态度，查询近三天工单记录，积极解决用户问题。]判断省分:湖北&amp;#13;&amp;#10;:自己办理的宽带&amp;#13;&amp;#10;:挽留失败&amp;#13;&amp;#10;:不同意&amp;#13;&amp;#10;:&amp;#13;&amp;#10;&amp;#13;&amp;#10;高级模板内容：&amp;#13;&amp;#10;问题描述:用户反映需要取消自己绑定的宽带还有主副卡全部解绑称自己确定不使用了&amp;#13;&amp;#10;第二联系方式:15549362090&amp;#13;&amp;#10;销户原因:无&amp;#13;&amp;#10;用户要求:要求投诉并且要求尽快联系处理加急&amp;#13;</t>
  </si>
  <si>
    <t>业务取消（当阳乡镇 ）：实装宽带、主副卡，挽留成功，暂不取消，客户满意</t>
  </si>
  <si>
    <t>TS202310231635250504</t>
  </si>
  <si>
    <t>童浩</t>
  </si>
  <si>
    <t>2023-10-26 17:29:33</t>
  </si>
  <si>
    <t>案件编号：鄂-20231000005359&amp;#10;受理日期：2023-10-2316:24:38&amp;#10;处理日期：2023-10-2316:34:50&amp;#10;认定员：李忱&amp;#10;申诉来源：微信&amp;#10;用户地址：四川省隆昌市都英小区&amp;#10;在宜昌办卡时合约期说的一年，实际为两年，现在在四川隆昌合约期不满不能注销</t>
  </si>
  <si>
    <t>申辩工单：1.申诉前未向企业投诉。2.客户已撤诉&amp;#10;1. 用户基本信息：客户号码：18695062611、机主姓名：童浩、入网时间：2022-05-21 12:17:01、入网地点：远安飞跃合作营业厅、当前使用套餐：幸福家家乐59元套餐、套餐类型：全国套餐&amp;#10;2.前期处理情况：客户反映销户的问题。客户前期未向10010反馈，直接越级申诉。 &amp;#10;3.申诉处理方案：（1）申诉是否属实：部分属实；（2）本次申诉原因及处理方案：经核查，2022-05-21 13:20:42远安飞跃合作营业厅为客户办理（湖北宜昌）预存话费得2G流量24个月，优惠期2022-06-01至2024-05-31，所述我司告知合约为1年不属实，优惠编码71011046，现客户要求办理销户，挽留无效，联系客户收集销户委托书和核对证件信息，于2023-10-23 17:47:21协助客户取消合约并成功办理销户，客户认可。&amp;#10;4.核查存在的问题分析：（1)存在问题：无（2）整改举措：无（3）是否属于不知情订制：否&amp;#10;5.申诉回复情况：2023-10-23 17:37:28联系客户，客户满意。</t>
  </si>
  <si>
    <t>ZX202310250929080537</t>
  </si>
  <si>
    <t>071701076714</t>
  </si>
  <si>
    <t>汪渊</t>
  </si>
  <si>
    <t>2023-10-25 14:06:12</t>
  </si>
  <si>
    <t>判断省分:湖北&amp;#13;&amp;#10;:被动办理宽带&amp;#13;&amp;#10;:不需要&amp;#13;&amp;#10;:&amp;#13;&amp;#10;&amp;#13;&amp;#10;高级模板内容：&amp;#13;&amp;#10;问题描述:用户要求办理宽带销户，被动办理，挽留失败，烦请协助处理，谢谢！&amp;#13;&amp;#10;第二联系方式:16607201993&amp;#13;&amp;#10;销户原因:自己没有办理过&amp;#13;&amp;#10;用户要求:用户要求办理宽带销户，被动办理，挽留失败，烦请协助处理，谢谢！&amp;#13;</t>
  </si>
  <si>
    <t>业务取消（电子渠道 ）：用户反映注销宽带，挽留无效，已取消成功，用户满意。</t>
  </si>
  <si>
    <t>TS202310181552290323</t>
  </si>
  <si>
    <t>郑幸林</t>
  </si>
  <si>
    <t>2023-10-24 20:28:33</t>
  </si>
  <si>
    <t>案件编号：鄂-20231000004326&amp;#10;受理日期：2023-10-1815:36:38&amp;#10;处理日期：2023-10-1815:51:17&amp;#10;认定员：李圆圆&amp;#10;申诉来源：微信&amp;#10;用户地址：当阳市两河镇群合村&amp;#10;因为长期不在家宽带不用了我10月14号到宜昌联通自营厅退设备办理宽带销户，主副卡分户，当时说办好了，至今查询为办理好。</t>
  </si>
  <si>
    <t>申辩工单：1.申诉前未向企业投诉。2.客户已撤诉&amp;#10;1. 用户基本信息：客户号码：18871724426、机主姓名：郑幸林、入网时间：2020-09-30 11:53:10、入网地点：城区点军区碧桂园专营店、当前使用套餐：畅越冰激凌5G套餐59元、套餐类型：全国套餐&amp;#10;2.前期处理情况：客户反映取消业务的问题。客户前期未向10010反馈，直接越级申诉。 &amp;#10;3.申诉处理方案：（1）申诉是否属实：不属实；（2）本次申诉原因及处理方案：经核查，客户要求注销宽带071700802577，2020-12-04 17:41:05城区点军区碧桂园专营店，优惠编码68861398，装机地址宜昌市当阳市两河镇群合村2组11号周边，此为实装宽带，需退设备到厅办理注销。客户退设备到厅后，工作人员于 2023-10-14 11:32:13已协助客户注销宽带，副卡18571010651已拆分，主副卡已拆分。联系客户解释告知，客户认可。&amp;#10;4.核查存在的问题分析：（1)存在问题：无（2）整改举措：无（3）是否属于不知情订制：否&amp;#10;5.申诉回复情况：2023-10-19 09:07:49联系客户，客户满意。</t>
  </si>
  <si>
    <t>TS202310171701241090</t>
  </si>
  <si>
    <t>王峥</t>
  </si>
  <si>
    <t>2023-10-24 15:56:34</t>
  </si>
  <si>
    <t>案件编号：鄂-20231000004094&amp;#10;受理日期：2023-10-1716:52:03&amp;#10;处理日期：2023-10-1717:00:12&amp;#10;认定员：宋胜楠&amp;#10;申诉来源：微信&amp;#10;用户地址：宜昌市伍家岗区沿江大道185号&amp;#10;不知道谁给我冲了500块话费，我需要退回，他们无法办理</t>
  </si>
  <si>
    <t>申辩工单：1.申诉前未向企业投诉。2.客户已撤诉。3.非电信业务（话费误充）&amp;#10;1. 用户基本信息：客户号码：18671441593、机主姓名：王峥、入网时间：2017-08-30 15:52:38、入网地点：城区东山大道国贸自有营业厅、当前使用套餐：10元畅爽冰激凌套餐成员产品（湖北）、套餐类型：全国套餐&amp;#10;2.前期处理情况：客户反映话费误充的问题。客户前期未向10010反馈，直接越级申诉。 &amp;#10;3.申诉处理方案：（1）申诉是否属实：属实；（2）本次申诉原因及处理方案：经核查，客户表示他人误充500元话费到客户18671441593上，客户现要求原路退回此费用至充值人的支付方式上，因客户此号码为正常在网状态故系统不支持退回，已联系客户解释清楚，客户认可。&amp;#10;4.核查存在的问题分析：（1)存在问题：无（2）整改举措：无（3）是否属于不知情订制：否&amp;#10;5.申诉回复情况：2023-10-20 09:47:15联系客户，客户满意。</t>
  </si>
  <si>
    <t>BL202310231637181530</t>
  </si>
  <si>
    <t>2023-10-24 10:31:04</t>
  </si>
  <si>
    <t>判断省分:湖北&amp;#13;&amp;#10;:无意向资费&amp;#13;&amp;#10;node_104:&amp;#13;&amp;#10;node_102:&amp;#13;&amp;#10;:降套&amp;#13;&amp;#10;:消费过高&amp;#13;&amp;#10;:挽留后，用户依旧要求降套&amp;#13;&amp;#10;:消费对比&amp;#13;&amp;#10;:挽留失败&amp;#13;&amp;#10;:&amp;#13;&amp;#10;node_106:&amp;#13;&amp;#10;:有合约/有靓号&amp;#13;&amp;#10;:&amp;#13;&amp;#10;&amp;#13;&amp;#10;高级模板内容：&amp;#13;&amp;#10;用户诉求:用户要求降套&amp;#13;&amp;#10;当前套餐名称:畅爽冰激凌5G套餐239元（基础版）&amp;#13;&amp;#10;新套餐名称（转入套餐名称）:畅爽冰激凌5G套餐129元（基础版）&amp;#13;&amp;#10;是合约期内（含靓号）:是&amp;#13;&amp;#10;备注:请尽快联系用户处理，联系方式13197335955。&amp;#13;</t>
  </si>
  <si>
    <t>套餐变更：未到厅，查询用户已携出，回访用户已无疑问，满意</t>
  </si>
  <si>
    <t>GZ202310231801531369</t>
  </si>
  <si>
    <t>071700065521</t>
  </si>
  <si>
    <t>陈雨佳</t>
  </si>
  <si>
    <t>2023-10-25 19:04:39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</si>
  <si>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后台配置异常您所使用宽带后台配置异常,光猫终端能力与签约速率不匹配;&amp;#13;&amp;#10;设备收发光功率是否异常:光猫LAN口能力不匹配;&amp;#13;&amp;#10;:&amp;#13;</t>
  </si>
  <si>
    <t>ZX202310231131400730</t>
  </si>
  <si>
    <t>071704590919</t>
  </si>
  <si>
    <t>朱敏婕</t>
  </si>
  <si>
    <t>2023-10-23 14:16:28</t>
  </si>
  <si>
    <t>判断省分:湖北&amp;#13;&amp;#10;:被动办理宽带&amp;#13;&amp;#10;:不需要&amp;#13;&amp;#10;:&amp;#13;&amp;#10;&amp;#13;&amp;#10;高级模板内容：&amp;#13;&amp;#10;问题描述:要求取消宽带业务还有低消融合（宽移固）移网低消69元（湖北）&amp;#13;&amp;#10;第二联系方式:17671252830&amp;#13;&amp;#10;销户原因:未使用此宽带&amp;#13;&amp;#10;用户要求:要求取消宽带业务还有低消融合（宽移固）移网低消69元（湖北）&amp;#13;</t>
  </si>
  <si>
    <t>业务取消（电子渠道）：客户要求注销缓装宽带，已按客户要求办理，回访满意</t>
  </si>
  <si>
    <t>TS202310181653261708</t>
  </si>
  <si>
    <t>2023-10-24 13:19:33</t>
  </si>
  <si>
    <t>案件编号：鄂-20231000004376&amp;#10;受理日期：2023-10-1816:47:51&amp;#10;处理日期：2023-10-1816:52:14&amp;#10;认定员：果春香&amp;#10;申诉来源：微信&amp;#10;用户地址：湖北省宜昌市&amp;#10;10月16号联系客服开通联通白银会员拖着不给开通说查不到这个业务，后反馈等到17号下午客服来电说17号中午己下架，中间这段时间为什么不给开通，等下架才打电话过来说开不了，一直故意拖延不给开通，等下架了在说开不了，不给开通一直举报，另外客服态度差，一直说下架了反正开不了，能咋地的口气，不解决一直举报！</t>
  </si>
  <si>
    <t>申辩工单：1.预处理重单同部-20231000127847。2.客户已撤诉&amp;#10;1. 用户基本信息：客户号码：15571726516、机主姓名：张涛、入网时间：2017-12-28 16:47:31、入网地点：夷陵三斗坪新生合作厅、当前使用套餐：腾讯大王卡、套餐类型：全国套餐&amp;#10;2.前期处理情况：客户反映联通PLUS白银会员的问题。同部-2023100012784，我司申请并案处理。客户10月16日向网厅反馈，核查联通PLUS白银会员为付费业务，99元/年，客户要求开通免费PLUS白银会员，无权限办理，联系客户解释不认可，故越级申诉。 &amp;#10;3.申诉处理方案：（1）申诉是否属实：不属实；（2）本次申诉原因及处理方案：经核查，结果同前期，并非业务下架，实际为客户要求我司为其开通免费联通PLUS白银会员无法办理，转而认为工作人员服务不好，实际属于正常解释，现再次联系客户解释安抚，客户认可。&amp;#10;4.核查存在的问题分析：（1)存在问题：无（2）整改举措：无（3）是否属于不知情订制：否&amp;#10;5.申诉回复情况：2023-10-20 16:19:42联系客户，客户满意。</t>
  </si>
  <si>
    <t>BL202310230940241285</t>
  </si>
  <si>
    <t>2023-10-24 09:10:54</t>
  </si>
  <si>
    <t>判断省分:湖北&amp;#13;&amp;#10;:有意向资费&amp;#13;&amp;#10;:全国流量王8元套餐&amp;#13;&amp;#10;:&amp;#13;&amp;#10;&amp;#13;&amp;#10;高级模板内容：&amp;#13;&amp;#10;用户诉求:用户来电要求办理全国流量王8元套餐，有宽带，已建议到归属地联通自营厅咨询，用户不认可，要求线上办理&amp;#13;&amp;#10;当前套餐名称:畅越冰激凌5G套餐59元&amp;#13;&amp;#10;新套餐名称（转入套餐名称）:全国流量王8元套餐&amp;#13;&amp;#10;是合约期内（含靓号）:否&amp;#13;&amp;#10;备注:用户要求办理全国流量王8元套餐，要求加急&amp;#13;</t>
  </si>
  <si>
    <t>套餐变更：未到厅，降套，查询用户为融合套餐，宽带实装，已建议用户取消宽带后再联系我部转资，用户知晓，满意</t>
  </si>
  <si>
    <t>TS202310181401240457</t>
  </si>
  <si>
    <t>2023-10-24 20:08:07</t>
  </si>
  <si>
    <t>案件编号：鄂-20231000004278&amp;#10;受理日期：2023-10-1813:59:40&amp;#10;处理日期：2023-10-1814:00:42&amp;#10;认定员：常虹&amp;#10;申诉来源：微信&amp;#10;用户地址：杨岔路&amp;#10;副卡分户违约金已出，显示还是有副卡，宽带设备已给营业厅，但显示还是有宽带</t>
  </si>
  <si>
    <t>申辩工单：1.预处理重单同部-20231000132956。2.客户已撤诉&amp;#10;1. 用户基本信息：客户号码：16671722677、机主姓名：万金梅、入网时间：2021-10-18 15:52:46、入网地点：当城区西陵区广联专营店、当前使用套餐：畅爽冰激凌5G套餐99元、套餐类型：全国套餐&amp;#10;2.前期处理情况：客户反映取消业务的问题。同部-20231000132956，我司申请并案处理。客户10月15日向10015反馈2次，核查处理中，同步越级申诉。 &amp;#10;3.申诉处理方案：（1）申诉是否属实：属实；（2）本次申诉原因及处理方案：经核查，客户要求注销宽带071701033842，2021-10-19 13:10:45城区西陵区广联专营店办理，优惠编码67788443，装机地址宜昌市伍家岗区宝塔河街道碧翠苑社区东山大道碧翠苑8栋1单元1楼102，此为实装宽带，需退设备到厅办理注销。客户退设备到厅后，工作人员因电脑故障无法及时办理注销，已告知客户预计48小时内处理。现客户不愿等待坚持取消，挽留无效，我部于 2023-10-18 14:14:23已协助客户办理宽带注销，同时副卡13687173185和16671727669已同步拆分转资8元流量王，主副卡关系失效，考虑给客户带来不便，违约金已微信方式退还，客户认可。&amp;#10;4.核查存在的问题分析：（1)存在问题：业务取消不便捷引发申诉（2）整改举措：已和营业厅沟通，挽留失败客户及时放行处理（3）是否属于不知情订制：否&amp;#10;5.申诉回复情况：2023-10-18 14:31:54联系客户，客户满意。</t>
  </si>
  <si>
    <t>TS202310181218261067</t>
  </si>
  <si>
    <t>2023-10-24 20:08:33</t>
  </si>
  <si>
    <t>案件编号：鄂-20231000004249&amp;#10;受理日期：2023-10-1812:02:56&amp;#10;处理日期：2023-10-1812:17:09&amp;#10;认定员：王卓凡&amp;#10;申诉来源：微信&amp;#10;用户地址：杨岔路&amp;#10;副卡违约金已出，但显示还是走副卡，宽带设备已还，但显示还有宽带账号</t>
  </si>
  <si>
    <t>BL202310251120462462</t>
  </si>
  <si>
    <t>张照飞</t>
  </si>
  <si>
    <t>2023-10-25 14:23:45</t>
  </si>
  <si>
    <t>判断省分:湖北&amp;#13;&amp;#10;:有意向资费&amp;#13;&amp;#10;:其他资费&amp;#13;&amp;#10;:否&amp;#13;&amp;#10;node_104:&amp;#13;&amp;#10;node_102:&amp;#13;&amp;#10;:降套&amp;#13;&amp;#10;:流量过多&amp;#13;&amp;#10;:挽留后，用户依旧要求降套&amp;#13;&amp;#10;:消费对比&amp;#13;&amp;#10;:挽留失败&amp;#13;&amp;#10;:&amp;#13;&amp;#10;node_106:&amp;#13;&amp;#10;:有合约/有靓号&amp;#13;&amp;#10;:&amp;#13;&amp;#10;&amp;#13;&amp;#10;高级模板内容：&amp;#13;&amp;#10;用户诉求:用户要求变更29元套餐，前台挽留无效，不认可营业厅咨询办理&amp;#13;&amp;#10;当前套餐名称:畅越冰激凌5G套餐239元&amp;#13;&amp;#10;新套餐名称（转入套餐名称）:29元以下套餐&amp;#13;&amp;#10;是合约期内（含靓号）:是&amp;#13;</t>
  </si>
  <si>
    <t>套餐变更：未到厅，降套，联系用户表示暂不转资，满意</t>
  </si>
  <si>
    <t>TS202310171636260472</t>
  </si>
  <si>
    <t>2023-10-24 11:20:11</t>
  </si>
  <si>
    <t>案件编号：鄂-20231000004083&amp;#10;受理日期：2023-10-1716:28:31&amp;#10;处理日期：2023-10-1716:34:59&amp;#10;认定员：周辉&amp;#10;申诉来源：微信&amp;#10;用户地址：湖北省宜昌市秭归县九畹溪镇石柱村七组&amp;#10;联通信号问题已给联通公司反映过多次，至今未处理解决！宜昌当地联通公司工作人员回复暂时无法处理，原因是湖北省分公司未给回复！</t>
  </si>
  <si>
    <t>申辩工单：1.转办重单同部-20230900188703转-2023100717044218。2.错省改派&amp;#10;1. 用户基本信息：客户号码：13037375142、机主姓名：向雷军、入网时间：不详、入网地点：不详、当前使用套餐：不详、套餐类型：不详&amp;#10;2.前期处理情况：客户反映网络信号的问题。同部-20230900188703转-2023100717044218，我司申请并案处理。前期已有处理结果：客户反映秭归县九畹溪镇石柱村七组网络信号问题，经核查，客户号码归属异地非宜昌，投诉位置联通室内占用LF-长阳鸳鸯池L900(长阳王家包L900)-4，RSRP：-120dbm，SINR：-2db，信号覆盖较差，因客户要求立马解决信号覆盖问题，该位置已上报建站计划，并且现场为客户安装手机信号放大器，后期有问题与测试人员联系，客户认可。客户表示手机信号放大器使用一段时间后，效果有所弱化，故再次反映此问题，原计划于9月25日上门实测，因下雨封路导致工作人员无法前往客户所在位置，联系客户解释沟通，预约节后上门，客户表示知晓，但未配合撤诉。&amp;#10;3.申诉处理方案：（1）申诉是否属实：部分属实；（2）本次申诉原因及处理方案：结果同前期，10月17日已上门，回收旧手机信号放大器设备，待新手机信号放大器设备到货后再上门为其更换，预计次月上门，已提供解决方案无法处理不完全属实，联系客户解释告知，客户表示知晓，但未配合撤诉。&amp;#10;4.核查存在的问题分析：（1)存在问题：网络覆盖不完善（2）整改举措：网络覆盖有待优化（3）是否属于不知情订制：否&amp;#10;5.申诉回复情况：2023-10-20 10:57:17联系客户，客户不满意。</t>
  </si>
  <si>
    <t>GZ202310231519330225</t>
  </si>
  <si>
    <t>071701027275</t>
  </si>
  <si>
    <t>胡振东</t>
  </si>
  <si>
    <t>2023-10-25 11:51:51</t>
  </si>
  <si>
    <t>TS202310181401230456</t>
  </si>
  <si>
    <t>2023-10-24 21:12:07</t>
  </si>
  <si>
    <t>案件编号：鄂-20231000004273&amp;#10;受理日期：2023-10-1813:52:51&amp;#10;处理日期：2023-10-1814:00:12&amp;#10;认定员：李响&amp;#10;申诉来源：微信&amp;#10;用户地址：湖北省宜昌市伍家岗区夷陵大道207号&amp;#10;收到联通处理结果是赔偿双倍，就是608块，本人坚决反对，根据消费者权益保护法第五十五条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本人要求按相关法律法规依法取得相应赔偿，并有权利依法保护自己的合法权益。</t>
  </si>
  <si>
    <t>申辩工单：1.转办重单同部-20231000102566转-2023102016418329。2.客户已撤诉&amp;#10;1. 用户基本信息：客户号码：13094180591、机主姓名：许涛波、入网时间：2019-11-16 11:44:22、入网地点：城区伍家区睿晟合作厅、当前使用套餐：地王卡、套餐类型：全国套餐&amp;#10;2.前期处理情况：客户反映电话营销的问题。同部-20231000102566转-2023102016418329，我司申请并案处理。前期已有处理结果：2021-07-19 11:19:45拓见科技(深圳)有限公司武汉分公司(宜昌)通过电话营销的方式推荐客户开通“ 2I承诺低消39元宽带优惠资费  ”，优惠编码65780487，有录音无二次确认，业务于2023-10-14 16:24:12已退订，22年7月-23年10月宽带和补收费用304元登记次月7日前到帐,客户不认可，要求退一赔三，服务角度考虑，协商本月出账后次月按实际产生金额费用的2倍为其申请退费，客户仍拒绝，暂未达成一致。&amp;#10;3.申诉处理方案：（1）申诉是否属实：部分属实；（2）本次申诉原因及处理方案：经核查，结果同前期，客户同意前期方案，其中304元于2023-10-24 14:24:28已现金方式到账，余下304元次月7日前赠费到账，无法打印发票，客户认可。 &amp;#10;4.核查存在的问题分析：（1)存在问题：电话营销无二次确认（2）整改举措：后期规范业务办理二次确认（3）是否属于不知情订制：是，共性管理问题，三种确认方式未上线&amp;#10;5.申诉回复情况：2023-10-23 16:11:02联系客户，客户满意。</t>
  </si>
  <si>
    <t>TS202310211648490547</t>
  </si>
  <si>
    <t>2023-10-23 12:43:46</t>
  </si>
  <si>
    <t>&amp;#13;&amp;#10;高级模板内容：&amp;#13;&amp;#10;投诉问题描述:用户进线，不在号卡归属地，希望线上办理主副卡解绑和变更8元套餐，烦请处理，谢谢。&amp;#13;&amp;#10;办理渠道:营业厅&amp;#13;&amp;#10;无法办理原因:不在归属地&amp;#13;&amp;#10;用户要求:用户进线，不在号卡归属地，希望线上办理主副卡解绑和变更8元套餐，烦请处理，谢谢。&amp;#13;</t>
  </si>
  <si>
    <t>套餐变更：未到厅，降套，现用户要求注销副卡，主卡转资8元流量王套餐，已办理，次月生效，满意</t>
  </si>
  <si>
    <t>TS202310241229552273</t>
  </si>
  <si>
    <t>投诉工单（2021版）&gt;&gt;移网&gt;&gt;【入网】宣传&gt;&gt;活动、资费宣传不清晰/模糊宣传</t>
  </si>
  <si>
    <t>韩植成</t>
  </si>
  <si>
    <t>2023-10-24 16:59:12</t>
  </si>
  <si>
    <t>【2022年上工信部测评重保用户】[该用户有申诉倾向，请注意受理态度，查询近三天工单记录，积极解决用户问题。]&amp;#13;&amp;#10;高级模板内容：&amp;#13;&amp;#10;投诉问题描述:用户来电要求更改套餐，对更改后折扣活动不能继续使用不认可，要求反馈&amp;#13;&amp;#10;业务名称:5G冰激凌套餐享36个月5折优惠（次月生效）（湖北）&amp;#13;&amp;#10;宣传渠道:其他:客户经理&amp;#13;&amp;#10;宣传时间:2023-10-24&amp;#13;&amp;#10;宣传内容:无&amp;#13;&amp;#10;用户要求:要求核实处理&amp;#13;</t>
  </si>
  <si>
    <t>套餐变更：未到厅：199转239，已为您转资畅爽冰激凌5G套餐239元（基础版），次月生效，满意！</t>
  </si>
  <si>
    <t>TS202310241935441548</t>
  </si>
  <si>
    <t>易婷婷</t>
  </si>
  <si>
    <t>2023-10-26 14:08:36</t>
  </si>
  <si>
    <t>主办单位：湖北&amp;#10;客户类别：星级客户&amp;#10;10010是否打通：是&amp;#10;是否二次致电10015：是&amp;#10;是否联系：否&amp;#10;升级倾向：工信部&amp;#10;号码归属省：湖北&amp;#10;SVIP等级：&amp;#10;1.问题类型:;&amp;#10;2.投诉类型:办理争议;&amp;#10;3.营业厅地址:;&amp;#10;4.位置信息:;&amp;#10;5.位置发生地:;&amp;#10;6.投诉内容:&amp;#10;人工客服无法接通，不方便去营业厅，请给我改8元流量王套餐，如果改不了就工信部投诉，停机不用了&amp;#10;8.办理业务的名称:8元流量王套餐&amp;#10;8.无法办理的渠道:null&amp;#10;&amp;#10;备注（协办工单）&amp;#10;派单意见：集团高星用户，务必于12小时内回复，用户反映更改套餐的问题总部于2023年10月24日09:16:29，2023年10月24日18:49:20，2023年10月24日19:32:02多次联系无人接听，烦请省分协助为用户更改8元套餐如无法更改明确原因，并上传相关材料等附件，工信部倾向，工信部倾向，谢谢！</t>
  </si>
  <si>
    <t>套餐变更①客户基本信息：业务号码：15549357651、客户姓名：易婷婷、套餐情况：大王卡39元版； 客户反映套餐的问题。&amp;#10;②首次联系客户时间： 2023-10-25 09:33:03 ； &amp;#10;③投诉核查处理情况：收到贵部转办后，我司立即组织调查 。经核实，客户要求办理转资8元流量王，次月生效，客户满意。&amp;#10;④答复客户时间及客户满意度评价相关信息：我司于2023-10-25 09:33:03联系客户解释说明，客户认可满意。回单人：王宜艳&amp;#10;⑤投诉核查关联材料：无</t>
  </si>
  <si>
    <t>ZX202310241140581669</t>
  </si>
  <si>
    <t>071703474028</t>
  </si>
  <si>
    <t>付金莲</t>
  </si>
  <si>
    <t>2023-10-24 14:09:56</t>
  </si>
  <si>
    <t>判断省分:湖北&amp;#13;&amp;#10;:被动办理宽带&amp;#13;&amp;#10;:不需要&amp;#13;&amp;#10;:&amp;#13;&amp;#10;&amp;#13;&amp;#10;高级模板内容：&amp;#13;&amp;#10;问题描述:用户称不知情办理宽带&amp;#13;&amp;#10;第二联系方式:15549353486&amp;#13;&amp;#10;销户原因:不知情办理&amp;#13;&amp;#10;用户要求:取消&amp;#13;</t>
  </si>
  <si>
    <t>业务取消（电子渠道）;用户要求取消低消虚拟宽带，挽留无效，已按用户要求取消，满意。</t>
  </si>
  <si>
    <t>ZX202310231550050218</t>
  </si>
  <si>
    <t>071700420822</t>
  </si>
  <si>
    <t>刘佳鑫</t>
  </si>
  <si>
    <t>2023-10-23 16:41:20</t>
  </si>
  <si>
    <t>用户要求取消宽带，表示自己也没有安装宽带，以后也不用，请公司处理</t>
  </si>
  <si>
    <t>业务取消（五峰城区）：虚拟宽带，挽留无效，已取消，客户满意。</t>
  </si>
  <si>
    <t>TS202310222155230823</t>
  </si>
  <si>
    <t>赵秋立</t>
  </si>
  <si>
    <t>2023-10-23 10:42:40</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</si>
  <si>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副卡取消业务，主卡改成8元套餐。&amp;#10;之前在归属地办理的主副卡业务，目前已经调离归属地且已经用不到比副卡15572770706。短时间也无法返回归属地，目前每月仍然会产生月租费用。请后台取消该副卡。且主卡15572700766目前没有过于频繁的使用频率，仍需要保留这张主卡。我要改成8元套餐，不然我会继续投诉。</t>
  </si>
  <si>
    <t>套餐变更-未到厅：&amp;#10;①客户投诉产生的原因：用户要求转资8元全国流量王套餐&amp;#10;②客户投诉问题核查情况及解决方案：收到贵部转办后，我司立即组织调查。经核实，用户要求转资8元全国流量王套餐，挽留无效，已按用户要求办理，次月生效，另用户反馈副卡15572770706销户的问题，因用户号码风险关停无法操作，已告知用户可先在APP上操作二次实人认证，待号码开机后可联系我们办理销户，满意。&amp;#10;③客户问题满意度：满意&amp;#10;④回单人：潘娥、联系方式：07176921001</t>
  </si>
  <si>
    <t>ZX202310251511120913</t>
  </si>
  <si>
    <t>071700096024</t>
  </si>
  <si>
    <t>2023-10-26 10:33:49</t>
  </si>
  <si>
    <t>用户来电要求宽带销户，表示今天到五峰城区东泰自有营业厅办理时，营业厅工作人员告知需要下个月6号才能办理，用户对此不满，要求公司马上为其销户，回复。</t>
  </si>
  <si>
    <t>业务取消（五峰城区营服中心）：实装宽带销户，挽留无效，客服部取消，另按用户要求已办理副卡转资4G全国流量王8元套餐，次月生效，现号码符合携出条件，满意。</t>
  </si>
  <si>
    <t>TS202310261425520751</t>
  </si>
  <si>
    <t>熊荣雷</t>
  </si>
  <si>
    <t>2023-10-26 16:12:19</t>
  </si>
  <si>
    <t>&amp;#13;&amp;#10;高级模板内容：&amp;#13;&amp;#10;投诉问题描述:用户来电反映联系营业厅一直联系不上打过去一直报错提示说没有登录，城区伍家岗中南路自有营业厅，请后台核实处理，谢谢！&amp;#13;&amp;#10;产品名称:无&amp;#13;&amp;#10;办理时间:2023-10-26&amp;#13;&amp;#10;办理渠道:城区伍家岗中南路自有营业厅0717-6998922&amp;#13;&amp;#10;用户要求:要求联系上营业厅办理解绑和更改套餐的业务，但是营业厅一直不接听电话，用户要求回电核实，谢谢！&amp;#13;</t>
  </si>
  <si>
    <t>套餐变更-未到厅：159元转资，核实成员号码15337466762非实名停机，故我部无法在线办理解绑，已协商方便时携带身份证原件前往联通自营厅办理，用户满意。</t>
  </si>
  <si>
    <t>TS202310241838000642</t>
  </si>
  <si>
    <t>胡春芳</t>
  </si>
  <si>
    <t>2023-10-25 16:06:35</t>
  </si>
  <si>
    <t>22年Q3Q4重点客户&amp;#13;&amp;#10;高级模板内容：&amp;#13;&amp;#10;投诉问题描述:用户反馈不知情变更套餐，要求核实详情&amp;#13;&amp;#10;业务名称:畅越冰激凌5G套餐119元&amp;#13;&amp;#10;变更渠道:无&amp;#13;&amp;#10;用户要求:用户要求核实套餐变更具体情况，之前用户反馈是达量限速套餐119元1月，前60G为高速流量后续限速，当前为超出套外产生流量费用户来电反映，用户不认可要求核实&amp;#13;</t>
  </si>
  <si>
    <t>套餐变更-未到厅：用户要求转下架套餐全国冰激凌融合129家庭自由畅玩套餐（59元/月）（湖北），已告知用户该套餐已下架无法转资，建议用户到厅更换其他合适套餐，用户知晓，满意</t>
  </si>
  <si>
    <t>TS202310240920060240</t>
  </si>
  <si>
    <t>汪倩倩</t>
  </si>
  <si>
    <t>2023-10-24 14:13:06</t>
  </si>
  <si>
    <t>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在本人不知情的情况下，擅自变更套餐，由原来的4g换成5套餐。&amp;#10;8.办理业务的名称:129冰淇淋套餐&amp;#10;8.无法办理的渠道:10010客服热线</t>
  </si>
  <si>
    <t>套餐变更-未到厅①客户投诉产生的原因：客户反映要求转回4G畅爽冰激凌国内流量套餐-129元/月问题&amp;#10;②客户投诉问题核查情况及解决方案：收到贵部转办后，我司立即组织调查。经核实，用户要求转回4G畅爽冰激凌国内流量套餐-129元/月套餐，已告知用户该套餐一下无法转回，且为用户自行到厅办理转资，现已与用户协商一致转资畅越冰激凌5G套餐129元，次月生效，并申请本月赠送10G流量，用户认可满意。&amp;#10;③客户问题满意度：我司于2023-10-24 12:42:10联系客户满意。&amp;#10;④回单人:程李晶；联系电话：07176921001</t>
  </si>
  <si>
    <t>TS202310250835351046</t>
  </si>
  <si>
    <t>徐民</t>
  </si>
  <si>
    <t>2023-10-25 17:06:24</t>
  </si>
  <si>
    <t>:1、受理流水号：;2、受理号码：18608605606;3、主叫号码：18608605606;4、被叫号码：;5、客户姓名：徐民;6、客户级别：五星忠诚用户;7、用户归属地：宜昌市;8、受理员工工号：hubXN23ZH2137;9、手机厂商：;10、投诉渠道：10010客服热线;11、投诉打点范围：3千米;12、投诉地址：宜昌市-夷陵区:夷陵正脉星湖湾6期【龙台路与希望街交叉口西南100米】;13、网格ID：190563;14、网格名称：YC_A_湖北省宜昌市夷陵区锦江大道-020乡道交叉口附近网格_190563;15、经度：111.306034;16、纬度：30.776178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169819384782756030;26、语音业务类型：;27、数据业务类型：上网速度慢;28、用户是否接受解释：否;29、公告类型：网络信息;30、基站ID：117.1007475;31、基站名称：117.1007475;32、其它地方是否正常使用：是;33、之前是否可以正常使用：是;&amp;#13;&amp;#10;用户来电反映在（详细地址：夷陵正脉星湖湾6期）从（时间：今天）开始上网慢（服务状态：正常），周围用户（不清楚）正常使用，用户（已开关机）测试，手机显示（满格），用户要求尽快核实处理，联系电话（18608605606）。&amp;#13;</t>
  </si>
  <si>
    <t>GZ202310191722022388</t>
  </si>
  <si>
    <t>2023-10-25 13:57:55</t>
  </si>
  <si>
    <t>详见GZ202309161305212007，用户称前期工作人员告知用户是主线，现场工作人员说需要主线负责人同意，用户不认可，要求加急解决，请处理，谢谢</t>
  </si>
  <si>
    <t>电线电缆：已通知夷陵区维护人员协助申报处理，已向客户解释说明，表示知晓。</t>
  </si>
  <si>
    <t>TS202310231243310264</t>
  </si>
  <si>
    <t>王中富</t>
  </si>
  <si>
    <t>2023-10-25 09:42:29</t>
  </si>
  <si>
    <t>判断省份:湖北&amp;#13;&amp;#10;:移网上网慢&amp;#13;&amp;#10;获取参数:&amp;#13;&amp;#10;获取历史工单:无历史工单&amp;#13;&amp;#10;:下一步&amp;#13;&amp;#10;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接口调用失败.:诊断无异常/解释不认可&amp;#13;&amp;#10;当月是否清卡重用:无&amp;#13;&amp;#10;:下一步&amp;#13;&amp;#10;node_255:&amp;#13;&amp;#10;::不同意/已配置&amp;#13;&amp;#10;:在区域12省内（除湖北）&amp;#13;&amp;#10;:1、受理流水号：;2、受理号码：13040958664;3、主叫号码：13040958664;4、被叫号码：;5、客户姓名：王中富;6、客户级别：二星忠诚用户;7、用户归属地：宜昌市;8、受理员工工号：hubXN2205011;9、手机厂商：;10、投诉渠道：10010客服热线;11、投诉打点范围：1.5千米;12、投诉地址：宜昌市-长阳土家族自治县:秀峰桥村村委会【榔坪镇乐园乡秀峰桥村2组附近】;13、网格ID：112845;14、网格名称：YC_B_112845;15、经度：110.620448;16、纬度：30.566759;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一至两格不稳定;24、用户周边使用情况：不清楚;25、主工单流水号：hub169803597364966493;26、语音业务类型：;27、数据业务类型：上网速度慢;28、用户是否接受解释：否;29、公告类型：;30、基站ID：117.111240;31、基站名称：117.11124;32、其它地方是否正常使用：是;33、之前是否可以正常使用：是;&amp;#13;&amp;#10;用户来电反映在（详细地址：宜昌市-长阳土家族自治县:秀峰桥村4组）从（时间：2023.10.23）开始上网慢（服务状态：开通），周围用户（不清楚）正常使用，用户（已开关机）测试，手机显示（2格），用户要求尽快核实处理，联系电话（13040958664）。&amp;#13;</t>
  </si>
  <si>
    <t>TS202310242017092118</t>
  </si>
  <si>
    <t>李元军</t>
  </si>
  <si>
    <t>2023-10-26 09:39:33</t>
  </si>
  <si>
    <t>&amp;#13;&amp;#10;:1、受理流水号：;2、受理号码：13117274060;3、主叫号码：13117274060;4、被叫号码：;5、客户姓名：李元军;6、客户级别：无级别;7、用户归属地：宜昌市;8、受理员工工号：hubXN215259;9、手机厂商：;10、投诉渠道：10010客服热线;11、投诉打点范围：3千米;12、投诉地址：宜昌市-夷陵区:观音堂村委会【雾渡河镇】;13、网格ID：75536;14、网格名称：YC_B_75536;15、经度：111.164099;16、纬度：31.141695;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一至两格不稳定;24、用户周边使用情况：不清楚;25、主工单流水号：hub169814957487975854;26、语音业务类型：;27、数据业务类型：无法上网;28、用户是否接受解释：否;29、公告类型：网络信息;30、基站ID：117.1015186;31、基站名称：117.1015186;32、其它地方是否正常使用：是;33、之前是否可以正常使用：是;&amp;#13;&amp;#10;用户来电反映从（10月）开始在（宜昌市-夷陵区:观音堂村云盘山旅游开发有限公司）使用（无信号/信号弱/断断续续/掉话/单通），服务状态正常，用户（已开关机/换机换卡）测试，仍然如此，要求尽快处理，第二联系电话（13117274060）。</t>
  </si>
  <si>
    <t>TS202310230939440536</t>
  </si>
  <si>
    <t>2023-10-23 10:41:25</t>
  </si>
  <si>
    <t>判断省份:湖北&amp;#13;&amp;#10;:移网无法上网&amp;#13;&amp;#10;:手机移动数据&amp;#13;&amp;#10;获取入参:&amp;#13;&amp;#10;获取历史工单:有历史工单&amp;#13;&amp;#10;:不存在在途工单&amp;#13;&amp;#10;:下一步&amp;#13;&amp;#10;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4G开启.:诊断无异常/解释不认可&amp;#13;&amp;#10;当月是否清卡重用:无&amp;#13;&amp;#10;:下一步&amp;#13;&amp;#10;node_317:&amp;#13;&amp;#10;:不符合办理条件&amp;#13;&amp;#10;:在湖北&amp;#13;&amp;#10;:不能&amp;#13;&amp;#10;:网络无异常&amp;#13;&amp;#10;:1、受理流水号：;2、受理号码：13177099987;3、主叫号码：13177099987;4、被叫号码：;5、客户姓名：张学鹏;6、客户级别：一星用户;7、用户归属地：宜昌市;8、受理员工工号：hubXN23XH9017;9、手机厂商：;10、投诉渠道：10010客服热线;11、投诉打点范围：0.5千米;12、投诉地址：宜昌市-夷陵区:恒大绿洲停车场【梅子垭路恒大绿洲】;13、网格ID：190518;14、网格名称：YC_A_湖北省宜昌市夷陵区发展大道-梅子垭路交叉口附近网格_190518;15、经度：111.338337;16、纬度：30.769189;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23、手机信号强弱：无信号;24、用户周边使用情况：全部发生;25、主工单流水号：hub169802508478268401;26、语音业务类型：;27、数据业务类型：无法上网;28、用户是否接受解释：否;29、公告类型：网络信息;30、基站ID：117.1005504;31、基站名称：117.1005504;32、其它地方是否正常使用：否;33、之前是否可以正常使用：是;用户反映在恒大绿洲4号车库无信号，解释不认可请处理，谢谢</t>
  </si>
  <si>
    <t>TS202310230949050772</t>
  </si>
  <si>
    <t>2023-10-23 16:48:33</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</si>
  <si>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宽带故障一个周无法排除，影响使用，造成不便</t>
  </si>
  <si>
    <t>网络质量：湖北省宜昌市枝江市百里洲镇沿江村五组AA①客户基本资料：业务号码：15697270473、客户姓名：林涛、套餐情况：腾讯大王卡；客户反映宽带无法上网的问题； &amp;#10;②首次联系客户时间：2023-10-23 15:44:00&amp;#10;③投诉核查处理情况：收到贵部转办，我司立即组织核查，经核实，已安排工作人员协助检测，预计72小时内恢复，现赠送用户10G国内流量，限当月使用，满意； &amp;#10;④答复客户时间及客户满意度评价：根据上述核实情况，我司于2023-10-23 15:44:00联系客户满意，回单人：胡春燕、联系方式：07176921001&amp;#10;⑤投诉核查关联材料：无。"</t>
  </si>
  <si>
    <t>GZ202310161748100121</t>
  </si>
  <si>
    <t>071703836841</t>
  </si>
  <si>
    <t>李诗琳</t>
  </si>
  <si>
    <t>2023-10-25 14:57:22</t>
  </si>
  <si>
    <t>071703836841命中精准预判服务场景:[65岁以上老人]&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iptv无法观看，老人在家，要求师傅上门，请处理。联系15572736649</t>
  </si>
  <si>
    <t>TS202310221204071822</t>
  </si>
  <si>
    <t>王洁</t>
  </si>
  <si>
    <t>2023-10-23 11:58:34</t>
  </si>
  <si>
    <t>主办单位：广东&amp;#10;客户类别：星级客户&amp;#10;10010是否打通：否&amp;#10;是否二次致电10015：是&amp;#10;是否联系：否&amp;#10;升级倾向：&amp;#10;号码归属省：广东&amp;#10;SVIP等级：&amp;#10;1.问题类型:;&amp;#10;2.投诉类型:手机信号问题;&amp;#10;3.营业厅地址:;&amp;#10;4.位置信息:隆康路45号;&amp;#10;5.位置发生地:湖北省宜昌市伍家岗区;&amp;#10;6.投诉内容:手机网络类型:5G；&amp;#10;网络情况:网页无法打开/网速慢；&amp;#10;接打电话情况:掉话/单通/无法通话；&amp;#10;APP应用程序是否正常使用:部分不正常；&amp;#10;影响范围:所有地点；&amp;#10;其他用户能否正常使用:不了解；&amp;#10;影响时段:一直；&amp;#10;投诉内容:连医院的付费程序都打不开了，你们的网是越来越差了；</t>
  </si>
  <si>
    <t>网络质量：伍家岗隆康路45号AA①客户基本资料：业务号码：18613194641、客户姓名：王洁、套餐情况：WCDMA(3G)-66元基本套餐A；客户反映网络质量的问题； &amp;#10;②首次联系客户时间：2023-10-23 10:12:00&amp;#10;③投诉核查处理情况：收到贵部转办，我司立即组织核查，经核实，客户所在地网络正常，基站无告警，周边用户使用正常，工作人员多次联系用户未接听，我司10010回访未接听，无法实测，已短信告知用户若方便可致电宜昌服务监督热线13032700872实测网络； &amp;#10;④答复客户时间及客户满意度评价：根据上述核实情况，我司于2023-10-23 10:12:00未联系上，回单人：胡春燕、联系方式：07176921001&amp;#10;⑤投诉核查关联材料：无。"</t>
  </si>
  <si>
    <t>TS202310221206061855</t>
  </si>
  <si>
    <t>2023-10-24 16:02:33</t>
  </si>
  <si>
    <t>主办单位：湖北&amp;#10;客户类别：普通客户&amp;#10;10010是否打通：是&amp;#10;是否二次致电10015：是&amp;#10;是否联系：否&amp;#10;升级倾向：&amp;#10;号码归属省：湖北&amp;#10;SVIP等级：&amp;#10;1.问题类型:;&amp;#10;2.投诉类型:手机信号问题;&amp;#10;3.营业厅地址:;&amp;#10;4.位置信息:西陵二路37号;&amp;#10;5.位置发生地:湖北省宜昌市西陵区;&amp;#10;6.投诉内容:手机网络类型:5G；&amp;#10;网络情况:上网卡顿/掉线/不稳定；&amp;#10;接打电话情况:杂音/断断续续；&amp;#10;APP应用程序是否正常使用:部分不正常；&amp;#10;影响范围:特定地点；&amp;#10;其他用户能否正常使用:不了解；&amp;#10;影响时段:全时段；&amp;#10;投诉内容:无人联糸+无人解决=继续投诉；&amp;#10;关联中国联通投诉平台-网站工单流水号:TS202310171251289646</t>
  </si>
  <si>
    <t>网络质量-:西陵二路37号AA①客户基本资料：业务号码：15607201561、客户姓名：王林林、套餐情况：畅越冰激凌5G套餐129元；客户反映网络质量的问题； ②首次联系客户时间：2023-10-23 11:04:00 ③投诉核查处理情况：收到贵部转办，我司立即组织核查，经核实，客户投诉位置西陵区福沁园4栋1单元1楼室内，联通4G、电信4G均弱覆盖，告知可为其客户安装手机伴侣提升信号覆盖，客户拒绝安装手机伴侣，客户坚持要求我司建站解决，否则要求一直减免月租费用直至建站解决为止，无法满足客户要求，未达成一致，用户已申诉至工信部，为此结果； ④答复客户时间及客户满意度评价：根据上述核实情况，我司于2023-10-23 11:04:0联系客户满意度一般，回单人：胡春燕、联系方式：07176921001 ⑤投诉核查关联材料：无。" 回单成功</t>
  </si>
  <si>
    <t>TS202310231115430690</t>
  </si>
  <si>
    <t>2023-10-25 14:42:08</t>
  </si>
  <si>
    <t>主办单位：湖北&amp;#10;客户类别：普通客户&amp;#10;10010是否打通：是&amp;#10;是否二次致电10015：是&amp;#10;是否联系：否&amp;#10;升级倾向：&amp;#10;号码归属省：湖北&amp;#10;SVIP等级：&amp;#10;1.问题类型:;&amp;#10;2.投诉类型:手机信号问题;&amp;#10;3.营业厅地址:;&amp;#10;4.位置信息:西陵二路37号;&amp;#10;5.位置发生地:湖北省宜昌市西陵区;&amp;#10;6.投诉内容:手机网络类型:5G；&amp;#10;网络情况:上网卡顿/掉线/不稳定；&amp;#10;接打电话情况:掉话/单通/无法通话；&amp;#10;APP应用程序是否正常使用:部分不正常；&amp;#10;影响范围:特定地点；&amp;#10;其他用户能否正常使用:不了解；&amp;#10;影响时段:全时段；&amp;#10;投诉内容:无人解决，继续投诉。；&amp;#10;关联中国联通投诉平台-网站工单流水号:TS202310221205279629</t>
  </si>
  <si>
    <t>网络质量-:西陵二路37号AA①客户基本资料：业务号码：15607201561、客户姓名：王林林、套餐情况：畅越冰激凌5G套餐129元；客户反映网络质量的问题； ②首次联系客户时间：2023-10-23 11:04:00 ③投诉核查处理情况：收到贵部转办，我司立即组织核查，经核实，客户投诉位置西陵区福沁园4栋1单元1楼室内，联通4G、电信4G均弱覆盖，告知可为其客户安装手机伴侣提升信号覆盖，客户拒绝安装手机伴侣，客户坚持要求我司建站解决，否则要求一直减免月租费用直至建站解决为止，无法满足客户要求，未达成一致，用户已申诉至工信部，为此结果； ④答复客户时间及客户满意度评价：根据上述核实情况，我司于2023-10-23 15:44:0联系客户满意度一般，回单人：胡春燕、联系方式：07176921001 ⑤投诉核查关联材料：无。" 回单成功</t>
  </si>
  <si>
    <t>GZ202310261908140255</t>
  </si>
  <si>
    <t>071700960031</t>
  </si>
  <si>
    <t>徐小红</t>
  </si>
  <si>
    <t>2023-10-26 21:05:05</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</si>
  <si>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无法登陆&amp;#10;&amp;#10;装机地址：湖北省宜昌市远安县鸣凤镇双利村汤家洲片区汤家洲巷24号1栋周边</t>
  </si>
  <si>
    <t>GZ202310261841050009</t>
  </si>
  <si>
    <t>071700709577</t>
  </si>
  <si>
    <t>2023-10-26 20:40:50</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</si>
  <si>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amp;#13;&amp;#10;用户表示宽带无法使用，灯不亮，要求公司处理。</t>
  </si>
  <si>
    <t>ZHX202310261757521247</t>
  </si>
  <si>
    <t>2023-10-26 18:20:50</t>
  </si>
  <si>
    <t>用户来电对前期工单不认可，我处安抚解释无效，用户强烈不认可，前工单号：TS202310261444211248要求转接投申诉专席，多次转接未成功，告知为其记录两小时内联系，用户要求在一个小时内联系，告知记录烦请处理，谢谢</t>
  </si>
  <si>
    <t>GZ202310261751132087</t>
  </si>
  <si>
    <t>071701011942</t>
  </si>
  <si>
    <t>袁龙</t>
  </si>
  <si>
    <t>2023-10-26 21:02:19</t>
  </si>
  <si>
    <t>宽带报障-网页打不开&amp;#10;&amp;#10;装机地址：湖北省宜昌市猇亭区古老背街道蔡家畈社区金猇路105号东都国际12栋1单元8楼801</t>
  </si>
  <si>
    <t>TS202310240823261936</t>
  </si>
  <si>
    <t>向心凤</t>
  </si>
  <si>
    <t>2023-10-26 09:23:12</t>
  </si>
  <si>
    <t>15571716153命中精准预判服务场景:[65岁以上老人]&amp;#13;&amp;#10;判断省分:湖北&amp;#13;&amp;#10;:湖北省内手机不能接&amp;#13;&amp;#10;获取入参:&amp;#13;&amp;#10;判断是否开通骚扰拦截:获取历史工单:没有历史工单&amp;#13;&amp;#10;:下一步&amp;#13;&amp;#10;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amp;#13;&amp;#10;:否&amp;#13;&amp;#10;:不认可&amp;#13;&amp;#10;:下一步&amp;#13;&amp;#10;node_94:&amp;#13;&amp;#10;:不符合办理条件&amp;#13;&amp;#10;:某个位置&amp;#13;&amp;#10;:1、受理流水号：;2、受理号码：15571716153;3、主叫号码：15571716153;4、被叫号码：;5、客户姓名：向心凤;6、客户级别：二星忠诚用户;7、用户归属地：宜昌市;8、受理员工工号：hubXN23ZH8803;9、手机厂商：;10、投诉渠道：10010客服热线;11、投诉打点范围：0.2千米;12、投诉地址：宜昌市-当阳市:玉阳办事处【友谊路与新民路五巷交叉口东220米】;13、网格ID：190416;14、网格名称：YC_A_湖北省宜昌市当阳市南正街-友谊路交叉口附近网格_190416;15、经度：111.788838;16、纬度：30.817153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语音;22、室内或室外：室内外;23、手机信号强弱：一至两格不稳定;24、用户周边使用情况：不清楚;25、主工单流水号：hub169810680240746372;26、语音业务类型：单通,无法主被叫;27、数据业务类型：;28、用户是否接受解释：否;29、公告类型：网络信息;30、基站ID：117.111851;31、基站名称：117.111851;32、其它地方是否正常使用：是;33、之前是否可以正常使用：是;</t>
  </si>
  <si>
    <t>网络质量：宜昌市-当阳市:玉阳办事处【友谊路与新民路五巷交叉口东220米】AA，用户反馈现象为信号质量问题，核实结果投诉点信号覆盖正常，周边基站无故障，为用户15571716153号码无法打通，18527828075该用户不在宜昌，无法联系上自己的母亲，其他联通用户正常使用，现已联系15571716153机主，表示已恢复正常，满意。</t>
  </si>
  <si>
    <t>BL202310221713590915</t>
  </si>
  <si>
    <t>吴冕</t>
  </si>
  <si>
    <t>2023-10-23 15:48:16</t>
  </si>
  <si>
    <t>判断省分:湖北&amp;#13;&amp;#10;:有意向资费&amp;#13;&amp;#10;:其他资费&amp;#13;&amp;#10;:否&amp;#13;&amp;#10;node_104:&amp;#13;&amp;#10;node_102:&amp;#13;&amp;#10;:降套&amp;#13;&amp;#10;:消费过高&amp;#13;&amp;#10;:挽留后，用户依旧要求降套&amp;#13;&amp;#10;:资费对比&amp;#13;&amp;#10;:挽留失败&amp;#13;&amp;#10;:&amp;#13;&amp;#10;node_106:&amp;#13;&amp;#10;:有合约/有靓号&amp;#13;&amp;#10;:&amp;#13;&amp;#10;&amp;#13;&amp;#10;高级模板内容：&amp;#13;&amp;#10;用户诉求:用户来电要求更改套餐，称人在异地无法到厅，要求核实处理回复请处理谢谢！&amp;#13;&amp;#10;当前套餐名称:畅爽冰激凌5G套餐199元&amp;#13;&amp;#10;新套餐名称（转入套餐名称）:需要80左右的套餐&amp;#13;&amp;#10;是合约期内（含靓号）:是&amp;#13;&amp;#10;备注:用户来电要求更改套餐，称人在异地无法到厅，要求核实处理回复请处理谢谢！&amp;#13;</t>
  </si>
  <si>
    <t>套餐变更：未到厅，降套，现与用户沟通办理89元畅越冰激凌套餐+2年网龄计划合约，次月生效，满意</t>
  </si>
  <si>
    <t>BL202310231551250867</t>
  </si>
  <si>
    <t>孟尹成</t>
  </si>
  <si>
    <t>2023-10-24 14:02:46</t>
  </si>
  <si>
    <t>判断省分:湖北&amp;#13;&amp;#10;:有意向资费&amp;#13;&amp;#10;:其他资费&amp;#13;&amp;#10;:否&amp;#13;&amp;#10;node_104:&amp;#13;&amp;#10;node_102:&amp;#13;&amp;#10;:降套&amp;#13;&amp;#10;:消费过高&amp;#13;&amp;#10;:挽留后，用户依旧要求降套&amp;#13;&amp;#10;:消费对比&amp;#13;&amp;#10;:挽留失败&amp;#13;&amp;#10;:&amp;#13;&amp;#10;node_106:&amp;#13;&amp;#10;:有合约/有靓号&amp;#13;&amp;#10;:&amp;#13;&amp;#10;&amp;#13;&amp;#10;高级模板内容：&amp;#13;&amp;#10;用户诉求:更改套餐&amp;#13;&amp;#10;当前套餐名称:4G畅爽冰激凌国内流量套餐-129&amp;#13;&amp;#10;新套餐名称（转入套餐名称）:福多多29元套餐&amp;#13;&amp;#10;是合约期内（含靓号）:是&amp;#13;&amp;#10;备注:用户有宽带，不在归属地&amp;#13;</t>
  </si>
  <si>
    <t>套餐变更：未到厅，降套，虚拟宽带挽留失败，已取消，主卡转资29元福多多卡，次月生效，满意</t>
  </si>
  <si>
    <t>BL202310241331140732</t>
  </si>
  <si>
    <t>王永明</t>
  </si>
  <si>
    <t>2023-10-25 14:08:15</t>
  </si>
  <si>
    <t>&amp;#13;&amp;#10;高级模板内容：&amp;#13;&amp;#10;用户诉求:客户来电要求转8元4G全国流量王套餐，挽留无效请核实谢谢已告知湖北8元流量王套餐需要归属地联通自营厅办理并推荐在联通APP查询附加的联通自营厅用户不认可要求在线更改烦请处理&amp;#13;&amp;#10;当前套餐名称:沃派校园融合9元移网成员套餐（湖北宜昌）&amp;#13;&amp;#10;新套餐名称（转入套餐名称）:8元4G全国流量王套餐&amp;#13;&amp;#10;是合约期内（含靓号）:否&amp;#13;&amp;#10;备注:不愿到厅解除融合提及工信部&amp;#13;</t>
  </si>
  <si>
    <t>套餐变更：未到厅，降套，已取消校园网，手机号码转资8元流量王套餐，次月生效，满意</t>
  </si>
  <si>
    <t>GZ202310261630381498</t>
  </si>
  <si>
    <t>071701052410</t>
  </si>
  <si>
    <t>王仁英</t>
  </si>
  <si>
    <t>2023-10-26 19:13:59</t>
  </si>
  <si>
    <t>071701052410命中精准预判服务场景:[65岁以上老人]&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用户表示宽带正常，IPTV无法使用，重启机顶盒设备无效，提示0024，请尽快处理并回复</t>
  </si>
  <si>
    <t>BL202310251011591412</t>
  </si>
  <si>
    <t>李韩</t>
  </si>
  <si>
    <t>2023-10-26 09:13:46</t>
  </si>
  <si>
    <t>判断省分:湖北&amp;#13;&amp;#10;:无意向资费&amp;#13;&amp;#10;node_104:&amp;#13;&amp;#10;node_102:&amp;#13;&amp;#10;:降套&amp;#13;&amp;#10;:消费过高&amp;#13;&amp;#10;:挽留后，用户依旧要求降套&amp;#13;&amp;#10;:消费对比&amp;#13;&amp;#10;:挽留失败&amp;#13;&amp;#10;:&amp;#13;&amp;#10;node_106:&amp;#13;&amp;#10;:有合约/有靓号&amp;#13;&amp;#10;:&amp;#13;&amp;#10;&amp;#13;&amp;#10;高级模板内容：&amp;#13;&amp;#10;用户诉求:用户来电要求变更套餐为59元福多多套餐，一线已建议用户到线下营业厅变更，用户不认可（无法到归属地）。用户要投诉客户经理，表示之前告知5年后可以变更套餐，但现在想要变更套餐被告知无法变更，因此用户不满，用户对199元内包含的流量对比现在的流量卡还更少不满，因此要求变更为低资费套餐。请协助处理，谢谢&amp;#13;&amp;#10;当前套餐名称:畅爽全国冰激凌套餐398元档&amp;#13;&amp;#10;新套餐名称（转入套餐名称）:59元福多多套餐&amp;#13;&amp;#10;是合约期内（含靓号）:是&amp;#13;&amp;#10;备注:用户有折扣合约，无法在线变更，请协助处理，谢谢&amp;#13;</t>
  </si>
  <si>
    <t>套餐变更：未到厅，降套，已为用户转资59元福多多卡套餐，次月生效，原套餐已下架无法转回，用户认可，满意</t>
  </si>
  <si>
    <t>TS202310231852250891</t>
  </si>
  <si>
    <t>孙晨峻</t>
  </si>
  <si>
    <t>2023-10-25 16:47:51</t>
  </si>
  <si>
    <t>用户对之前工单TS202310081133571325处理结果不认可，用户要求重新回复处理，用户要求投诉。</t>
  </si>
  <si>
    <t>网络质量：榆林市榆阳区榆林能源科技职业学院AA；该问题长期存在，由于山体、楼宇等等阻挡不能对投诉区域形成有效覆盖，属于4G室内弱覆盖；【解决方案及计划】该问题因室内弱覆盖需增加宏站解决，因市场效益回报率较低该问题尚未纳入规划。本月已减免10-12月30%月租费用共计27元。2023-10-09 15:38:22退费到账，已再次向用户解释，用户知晓，满意</t>
  </si>
  <si>
    <t>GZ202310261531491063</t>
  </si>
  <si>
    <t>071704654619</t>
  </si>
  <si>
    <t>胡平</t>
  </si>
  <si>
    <t>2023-10-26 21:35:42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</si>
  <si>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用户反映宽带无法使用，光猫红灯，用户要求尽快处理，请处理并回复&amp;#13;</t>
  </si>
  <si>
    <t>TS202310211241231076</t>
  </si>
  <si>
    <t>海日古丽&amp;middot;图尔荪</t>
  </si>
  <si>
    <t>2023-10-23 16:56:37</t>
  </si>
  <si>
    <t>主办单位：新疆&amp;#10;客户类别：普通客户&amp;#10;10010是否打通：否&amp;#10;是否二次致电10015：是&amp;#10;是否联系：否&amp;#10;升级倾向：&amp;#10;号码归属省：新疆&amp;#10;SVIP等级：&amp;#10;1.问题类型:;&amp;#10;2.投诉类型:手机信号问题;&amp;#10;3.营业厅地址:;&amp;#10;4.位置信息:湖北宜昌当阳市;&amp;#10;5.位置发生地:湖北省宜昌市当阳市;&amp;#10;6.投诉内容:手机网络类型:4G；&amp;#10;网络情况:无法上网；&amp;#10;接打电话情况:杂音/断断续续；&amp;#10;APP应用程序是否正常使用:部分不正常；&amp;#10;影响范围:所有地点；&amp;#10;其他用户能否正常使用:不能正常使用；&amp;#10;影响时段:1；&amp;#10;投诉内容:无sim卡限制无法使用网络不可用；</t>
  </si>
  <si>
    <t>网络质量-当阳AA①客户基本资料：业务号码：13139983175、客户姓名：海日古丽&amp;middot;图尔荪、套餐情况：冰激凌放心用98元20G（新疆）；客户反映网络质量的问题； &amp;#10;②首次联系客户时间：2023-10-22 10:24:00&amp;#10;③投诉核查处理情况：收到贵部转办，我司立即组织核查，经核实，用户未提供当阳具体地址，无法核实网络，多次未联系上用户，无法实测，已短信告知用户及时致电宜昌服务监督热线13032700872； &amp;#10;④答复客户时间及客户满意度评价：根据上述核实情况，我司于2023-10-22 10:24:00未联系上，回单人：胡春燕、联系方式：07176921001&amp;#10;⑤投诉核查关联材料：无。"</t>
  </si>
  <si>
    <t>GZ202310261521070985</t>
  </si>
  <si>
    <t>071700564270</t>
  </si>
  <si>
    <t>刘绍银</t>
  </si>
  <si>
    <t>2023-10-26 18:59:20</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</si>
  <si>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宽带频繁掉线&amp;#10;&amp;#10;装机地址：湖北省宜昌市长阳县长阳城区营服中心4G-CPE项目卡130-3274-1164卡</t>
  </si>
  <si>
    <t>ZX202310231130060712</t>
  </si>
  <si>
    <t>071703393816</t>
  </si>
  <si>
    <t>2023-10-23 15:29:28</t>
  </si>
  <si>
    <t>判断省分:湖北&amp;#13;&amp;#10;:被动办理宽带&amp;#13;&amp;#10;:不需要&amp;#13;&amp;#10;:&amp;#13;&amp;#10;&amp;#13;&amp;#10;高级模板内容：&amp;#13;&amp;#10;问题描述:用户要求取消宽带&amp;#13;&amp;#10;第二联系方式:18671446348&amp;#13;&amp;#10;销户原因:没有安装过，也不需要&amp;#13;&amp;#10;用户要求:处理&amp;#13;</t>
  </si>
  <si>
    <t>业务取消（五峰城西）虚拟宽带，已为用户注销，满意</t>
  </si>
  <si>
    <t>ZX202310231957461962</t>
  </si>
  <si>
    <t>071703619840</t>
  </si>
  <si>
    <t>向玮</t>
  </si>
  <si>
    <t>2023-10-24 09:49:14</t>
  </si>
  <si>
    <t>被动开通宽带，要求在线取消，请尽快处理</t>
  </si>
  <si>
    <t>业务取消（伍家）：虚拟宽带，挽留无效，已取消，客户满意。</t>
  </si>
  <si>
    <t>GZ202310261508410899</t>
  </si>
  <si>
    <t>071700625313</t>
  </si>
  <si>
    <t>鲁作为</t>
  </si>
  <si>
    <t>2023-10-26 17:43:43</t>
  </si>
  <si>
    <t>无法联网&amp;#10;装机地址：湖北省宜昌市秭归县茅坪镇烟草小区平湖大道24号2栋2单元2层202户湖北省秭归县茅坪镇，平湖大道24号2栋二楼</t>
  </si>
  <si>
    <t>BL202310250810580212</t>
  </si>
  <si>
    <t>赵玉洁</t>
  </si>
  <si>
    <t>2023-10-25 14:22:51</t>
  </si>
  <si>
    <t>&amp;#13;&amp;#10;高级模板内容：&amp;#13;&amp;#10;用户诉求:更改套餐&amp;#13;&amp;#10;当前套餐名称:10元畅爽冰激凌套餐成员&amp;#13;&amp;#10;新套餐名称（转入套餐名称）:福多多29元&amp;#13;&amp;#10;是合约期内（含靓号）:是&amp;#13;&amp;#10;备注:提示融合关系无法CB更改查询已经取消宽带请协助处理&amp;#13;</t>
  </si>
  <si>
    <t>套餐变更：用户已到当阳城区南正街自有营业厅转资福多多29元套餐，满意</t>
  </si>
  <si>
    <t>TS202310221728580145</t>
  </si>
  <si>
    <t>2023-10-23 14:05:12</t>
  </si>
  <si>
    <t>【2022年上工信部测评重保用户】&amp;#13;&amp;#10;高级模板内容：&amp;#13;&amp;#10;投诉问题描述:用户来电表示自己当时在APP上面订购了一个“统一平台销售后向通用流量5G升级包3日包5GB”，但用户称自己当时订购这个流量包后，依然是在继续使用自己套餐内的流量并没有使用流量包的流量，前台解释后，用户依然不认可，请核实协助处理&amp;#13;&amp;#10;争议月份:2023年10月&amp;#13;&amp;#10;争议金额/流量:0&amp;#13;&amp;#10;用户要求:用户要求核实处理&amp;#13;</t>
  </si>
  <si>
    <t>系统支撑：经核实，用户反映订购“统一平台销售后向通用流量5G升级包3日包5GB”流量包激活失败导致无法使用，考虑用户使用感知，已为用户赠送5G流量本月使用，用户认可满意</t>
  </si>
  <si>
    <t>ZX202310251034051104</t>
  </si>
  <si>
    <t>071703855648</t>
  </si>
  <si>
    <t>陈城</t>
  </si>
  <si>
    <t>2023-10-26 09:10:22</t>
  </si>
  <si>
    <t>用户表示被动开通宽带，并导致扣费，多次解释无效，要求取消并投诉</t>
  </si>
  <si>
    <t>业务取消（伍家）经核实，客户要求已注销实装宽带，已为客户注销，满意</t>
  </si>
  <si>
    <t>BL202310231628491408</t>
  </si>
  <si>
    <t>毛双</t>
  </si>
  <si>
    <t>2023-10-25 09:16:03</t>
  </si>
  <si>
    <t>&amp;#13;&amp;#10;高级模板内容：&amp;#13;&amp;#10;用户诉求:降套&amp;#13;&amp;#10;当前套餐名称:畅越冰激凌5G套餐109元&amp;#13;&amp;#10;新套餐名称（转入套餐名称）:福多多卡29元（ID：91294084）&amp;#13;&amp;#10;是合约期内（含靓号）:否&amp;#13;&amp;#10;备注:变更为福多多卡29元套餐，已经告知用户有副卡需要线下解绑，用户提及投诉，请处理&amp;#13;</t>
  </si>
  <si>
    <t>套餐变更-未到厅：109转29，多次联系用户无法接通，用户宽带为实装宽带，且副卡无法知晓拆分套餐名称，故未操作转资，如有疑问可在工作时间（08:30-12:00；14:00-17:30）联系07176921001、13032700872宜昌客服。如用户咨询，请前台10010话务中心代为解释，谢谢</t>
  </si>
  <si>
    <t>TS202310241834070576</t>
  </si>
  <si>
    <t>左叶子</t>
  </si>
  <si>
    <t>2023-10-25 11:04:25</t>
  </si>
  <si>
    <t>自己订购了小红书定向流量包-9元（前向），但使用小红书还是扣得自己的5日流量包，对此不认可，要求加急处理回复</t>
  </si>
  <si>
    <t>系统支撑：经核实因系统支撑不到位，导致小红书定向流量包未免流，现申请减免本月费用合计30元，24小时到账，此费用不可打印发票，客户满意</t>
  </si>
  <si>
    <t>TS202310232156200617</t>
  </si>
  <si>
    <t>刘鑫源</t>
  </si>
  <si>
    <t>2023-10-24 09:43:58</t>
  </si>
  <si>
    <t>判断省分:湖北&amp;#13;&amp;#10;:流量费争议&amp;#13;&amp;#10;:定向流量未免流&amp;#13;&amp;#10;:不认可&amp;#13;&amp;#10;:不符合或不愿意开通&amp;#13;&amp;#10;:&amp;#13;&amp;#10;&amp;#13;&amp;#10;高级模板内容：&amp;#13;&amp;#10;投诉问题描述:用户来电表示自己就是在校园内使用，没有在其他地方使用过&amp;#13;&amp;#10;争议定向流量包产品名称:	10元200G校园基站流量包&amp;#13;&amp;#10;订购渠道:无&amp;#13;&amp;#10;订购日期:2023-10-23&amp;#13;&amp;#10;用户要求:要求我方尽快核实回复处理，谢谢&amp;#13;</t>
  </si>
  <si>
    <t>系统支撑：经核实因系统支撑不到位，导致校园基站流量包无法使用，已发校园协助处理，预计本月内恢复，我司申请减免本月费用合计10元，24小时到账，此费用不可打印发票，另已申请补赠0元20G流量包，仅限本月使用，客户满意。</t>
  </si>
  <si>
    <t>BL202310241339590819</t>
  </si>
  <si>
    <t>杨志生</t>
  </si>
  <si>
    <t>2023-10-24 17:08:42</t>
  </si>
  <si>
    <t>[65岁以上老人]判断省分:湖北&amp;#13;&amp;#10;:无意向资费&amp;#13;&amp;#10;node_104:&amp;#13;&amp;#10;node_102:&amp;#13;&amp;#10;:降套&amp;#13;&amp;#10;:需要保号&amp;#13;&amp;#10;:挽留后，用户依旧要求降套&amp;#13;&amp;#10;:资费对比&amp;#13;&amp;#10;:挽留失败&amp;#13;&amp;#10;:&amp;#13;&amp;#10;node_106:&amp;#13;&amp;#10;:无合约/无靓号&amp;#13;&amp;#10;:&amp;#13;&amp;#10;&amp;#13;&amp;#10;高级模板内容：&amp;#13;&amp;#10;用户诉求:降低套餐资费用户称没有办理宽带安装要求直接更换套餐接触宽带账号绑定&amp;#13;&amp;#10;当前套餐名称:畅越冰激凌5G套餐109元&amp;#13;&amp;#10;新套餐名称（转入套餐名称）:福多多29元（湖北）&amp;#13;&amp;#10;是合约期内（含靓号）:是&amp;#13;&amp;#10;备注:有网龄计划合约&amp;#13;</t>
  </si>
  <si>
    <t>套餐变更-未到厅：109转29元，用户要求转资福多多29元，挽留无效，已按用户要求办理转资，次月生效，并取消缓装宽带，满意。</t>
  </si>
  <si>
    <t>GZ202310261438410684</t>
  </si>
  <si>
    <t>071700860903</t>
  </si>
  <si>
    <t>庄伟</t>
  </si>
  <si>
    <t>2023-10-26 15:32:56</t>
  </si>
  <si>
    <t>22年Q3Q4重点客户无法打开网页&amp;#10;装机地址：湖北省宜昌市当阳市玉阳办事处荷当路香榭水岸还建房5栋3单元4层401户</t>
  </si>
  <si>
    <t>BL202310261128550289</t>
  </si>
  <si>
    <t>2023-10-26 16:57:47</t>
  </si>
  <si>
    <t>&amp;#13;&amp;#10;高级模板内容：&amp;#13;&amp;#10;用户诉求:用户要求所有副卡解绑，全部都办理全国流量王8元套餐&amp;#13;&amp;#10;当前套餐名称:畅爽冰激凌5G套餐&amp;#13;&amp;#10;新套餐名称（转入套餐名称）:全国流量王8元套餐&amp;#13;&amp;#10;是合约期内（含靓号）:是&amp;#13;&amp;#10;备注:已建议用户去营业厅用户不认可，用户要求今天内回复&amp;#13;</t>
  </si>
  <si>
    <t>套餐变更-未到厅：10元转8元，已按用户要求分别将主副卡办理转资4G全国流量王8元套餐，次月生效，并新建账户分开付费使用，宽带因本月要使用至月末最后一天，已操作转资，11月10日前注销，用户满意。</t>
  </si>
  <si>
    <t>BL202310250939090960</t>
  </si>
  <si>
    <t>佘治臻</t>
  </si>
  <si>
    <t>2023-10-26 14:33:14</t>
  </si>
  <si>
    <t>判断省分:湖北&amp;#13;&amp;#10;:有意向资费&amp;#13;&amp;#10;:其他资费&amp;#13;&amp;#10;:是&amp;#13;&amp;#10;:不认可：坚持要求转入有限制的套餐&amp;#13;&amp;#10;:&amp;#13;&amp;#10;&amp;#13;&amp;#10;高级模板内容：&amp;#13;&amp;#10;用户诉求:用户进线要求更改回之前的日租宝系列大王卡套餐，长时间向用户解释下架套餐不能更改，用户不认可，称不更改工信部投诉，解释无效请处理谢谢&amp;#13;&amp;#10;当前套餐名称:畅越冰激凌5G套餐179元&amp;#13;&amp;#10;新套餐名称（转入套餐名称）:日租宝系列腾讯大王卡套餐19元&amp;#13;&amp;#10;是合约期内（含靓号）:是&amp;#13;&amp;#10;备注:用户进线要求更改回之前的日租宝系列大王卡套餐，长时间向用户解释下架套餐不能更改，用户不认可，称不更改工信部投诉，解释无效请处理谢谢&amp;#13;</t>
  </si>
  <si>
    <t>套餐变更-未到厅：179转29，已协商一致按用户要求转资 腾讯大王卡（新）29元套餐，次月生效，满意</t>
  </si>
  <si>
    <t>TS202310221544410719</t>
  </si>
  <si>
    <t>2023-10-23 09:07:11</t>
  </si>
  <si>
    <t>客户来电表示注销的；13135828380号码里的费用一直没有返到；13872662124，客户要求记录反馈</t>
  </si>
  <si>
    <t>系统支撑：经核实因系统支撑不到位，导致账户余额未清退，现申请补赠150元至客户提供号码13872662124上，24小时到账，此费用不可打印发票，客户满意。</t>
  </si>
  <si>
    <t>TS202310231024181853</t>
  </si>
  <si>
    <t>熊贵元</t>
  </si>
  <si>
    <t>2023-10-23 17:00:19</t>
  </si>
  <si>
    <t>&amp;#13;&amp;#10;高级模板内容：&amp;#13;&amp;#10;投诉问题描述:用户来电表示在中国联通app申请的宽带没有装，后有申请撤销，显示一直未竣工，导致目前一直办理不了业务，表示还有个沃家神眼，解释不认可，现用户要求我处为其撤销，要立即办理业务，请处理谢谢&amp;#13;&amp;#10;渠道名称:中国联通APP&amp;#13;&amp;#10;办理业务名称:宽带业务&amp;#13;&amp;#10;页面提示:未竣工&amp;#13;&amp;#10;用户要求:要求我处为其撤销，请处理谢谢&amp;#13;</t>
  </si>
  <si>
    <t>系统支撑：因系统支撑不到位导致订单取消未竣工，现已竣工，原宽带及沃家神眼均已撤单，2023-10-23 11:16:25已重新下新装宽带订单，用户满意</t>
  </si>
  <si>
    <t>TS202310211819082195</t>
  </si>
  <si>
    <t>2023-10-23 16:59:12</t>
  </si>
  <si>
    <t>&amp;#13;&amp;#10;高级模板内容：&amp;#13;&amp;#10;投诉问题描述:权益无法领取&amp;#13;&amp;#10;操作渠道:联通畅视&amp;#13;&amp;#10;参加活动（套餐）名称:0元百宝箱权益12个月&amp;#13;&amp;#10;页面提示:领取失败&amp;#13;&amp;#10;用户要求:核实处理&amp;#13;</t>
  </si>
  <si>
    <t>系统支撑：因系统支撑不到位导致权益产品无法领取，现申请赠费用户20元赠费*6个月，立即到账，用于用户购买权益会员，用户满意</t>
  </si>
  <si>
    <t>BL202310211930061569</t>
  </si>
  <si>
    <t>冀宇</t>
  </si>
  <si>
    <t>2023-10-23 09:06:14</t>
  </si>
  <si>
    <t>判断省分:湖北&amp;#13;&amp;#10;:有意向资费&amp;#13;&amp;#10;:其他资费&amp;#13;&amp;#10;:否&amp;#13;&amp;#10;node_104:&amp;#13;&amp;#10;node_102:&amp;#13;&amp;#10;:降套&amp;#13;&amp;#10;:消费过高&amp;#13;&amp;#10;:挽留后，用户依旧要求降套&amp;#13;&amp;#10;:资费对比&amp;#13;&amp;#10;:挽留失败&amp;#13;&amp;#10;:&amp;#13;&amp;#10;node_106:&amp;#13;&amp;#10;:无合约/无靓号&amp;#13;&amp;#10;:&amp;#13;&amp;#10;&amp;#13;&amp;#10;高级模板内容：&amp;#13;&amp;#10;用户诉求:用户要求在线更改套餐畅爽冰激凌5G套餐129元（基础版），因宽带无法在线更改，请协助处理，，用户称自己并未预留宽带，请协助处理，谢谢&amp;#13;&amp;#10;当前套餐名称:畅爽冰激凌5G套餐199元（基础版）&amp;#13;&amp;#10;新套餐名称（转入套餐名称）:畅爽冰激凌5G套餐129元（基础版）&amp;#13;&amp;#10;是合约期内（含靓号）:是&amp;#13;</t>
  </si>
  <si>
    <t>套餐变更-未到厅：199元转129元，已办理转资畅爽冰激凌5G套餐129元（基础版），次月生效，用户满意。</t>
  </si>
  <si>
    <t>BL202310221342561093</t>
  </si>
  <si>
    <t>叶建国</t>
  </si>
  <si>
    <t>2023-10-23 09:07:05</t>
  </si>
  <si>
    <t>判断省分:湖北&amp;#13;&amp;#10;:无意向资费&amp;#13;&amp;#10;node_104:&amp;#13;&amp;#10;node_102:&amp;#13;&amp;#10;:降套&amp;#13;&amp;#10;:消费过高&amp;#13;&amp;#10;:挽留后，用户依旧要求降套&amp;#13;&amp;#10;:资费对比&amp;#13;&amp;#10;:挽留失败&amp;#13;&amp;#10;:&amp;#13;&amp;#10;node_106:&amp;#13;&amp;#10;:有合约/有靓号&amp;#13;&amp;#10;:&amp;#13;&amp;#10;&amp;#13;&amp;#10;高级模板内容：&amp;#13;&amp;#10;用户诉求:更改套餐&amp;#13;&amp;#10;当前套餐名称:畅爽冰激凌5G套餐199元（基础版）&amp;#13;&amp;#10;新套餐名称（转入套餐名称）:腾讯大王卡套餐29元&amp;#13;&amp;#10;是合约期内（含靓号）:是&amp;#13;&amp;#10;备注:用户要求更改套餐前台已挽留不认可坚持要求变更请处理联系电话:15072520998&amp;#13;</t>
  </si>
  <si>
    <t>套餐变更-未到厅：199转8，已为用户转资8元全国流量王套餐，次月生效，满意</t>
  </si>
  <si>
    <t>GZ202310261420260572</t>
  </si>
  <si>
    <t>071700103342</t>
  </si>
  <si>
    <t>邹帅</t>
  </si>
  <si>
    <t>2023-10-26 16:53:36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</si>
  <si>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网速慢&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网速慢，不能正常使用，要求师傅尽快上门处理。&amp;#13;</t>
  </si>
  <si>
    <t>BL202310251221180799</t>
  </si>
  <si>
    <t>2023-10-25 14:37:52</t>
  </si>
  <si>
    <t>#2022重保客户#BL202310161523051222；您要求转资低套餐的问题，多次致电未接，无法核实转资情况，已短信告知如您后期使用有任何疑问，可于工作时间（08：30-17：30）致电宜昌联通07176921001或13032700872。&amp;#13;&amp;#10;已按照前期处理结果告知用户不认可；坚持要求公司线上为其修改次月生效的最低套餐，表示不处理会直接投诉工信部，要求在10分钟内处理并回复，烦请优先加急处理并回复。&amp;#13;</t>
  </si>
  <si>
    <t>套餐变更-未到厅：199转8，用户要求主副卡转资8元全国流量王套餐，已为用户转资，次月生效，满意</t>
  </si>
  <si>
    <t>TS202310170824162499</t>
  </si>
  <si>
    <t>李元金</t>
  </si>
  <si>
    <t>2023-10-26 09:08:21</t>
  </si>
  <si>
    <t>21年省分重点用户(固定上网)&amp;#13;&amp;#10;高级模板内容：&amp;#13;&amp;#10;投诉问题描述:用户来电反应自己通过联通PLUS领取会员，在兑换的时候一直收不到验证码，用户要求我方核实处理&amp;#13;&amp;#10;操作渠道:中国联通APP&amp;#13;&amp;#10;参加活动（套餐）名称:联通PLUS会员&amp;#13;&amp;#10;页面提示:无&amp;#13;&amp;#10;用户要求:要求我方尽快核实处理&amp;#13;</t>
  </si>
  <si>
    <t>系统支撑：因系统支撑不到位导致无法接收10010短信验证码，现已处理恢复，客户可正常接收，出于服务角度，赠送用户20元话费，系统办理预存享20元赠费，立即到账，此费用无法抵扣往月欠费及打印发票，满意</t>
  </si>
  <si>
    <t>TS202310221926481853</t>
  </si>
  <si>
    <t>2023-10-24 10:23:22</t>
  </si>
  <si>
    <t>判断省分:其他省分&amp;#13;&amp;#10;:流量计费争议&amp;#13;&amp;#10;判断省分::定向流量未免流&amp;#13;&amp;#10;:不认可&amp;#13;&amp;#10;:不符合或不愿意开通&amp;#13;&amp;#10;:&amp;#13;&amp;#10;&amp;#13;&amp;#10;高级模板内容：&amp;#13;&amp;#10;投诉问题描述:称自己在学校，，但使用流量的时候扣除的是通用流量以及话费&amp;#13;&amp;#10;争议定向流量包产品名称:100元100G校园基站流量（湖北）立即&amp;#13;&amp;#10;订购渠道:	宜昌市城区三峡职院&amp;#13;&amp;#10;订购日期:2023-08-28&amp;#13;&amp;#10;用户要求:反馈一下，称自己在学校，，但使用流量的时候扣除的是通用流量以及话费，对此不认可，解释无效，现用户要求核实一下详情给予回复处理，谢谢&amp;#13;</t>
  </si>
  <si>
    <t>系统支撑：因系统支撑不到位导致校园基站未免流，减免本月产生扣费50元，前期工单省分已退费20元，减免剩余30元，另当月赠送用户30元20G流量国内流量，减免流量包功能费用30元，共计退费60元，系统办理预存享50元赠费，立即到账，补赠剩余10元赠费，24小时退费到账，此费用无法抵扣往月欠费及打印发票，用户满意</t>
  </si>
  <si>
    <t>TS202310231249390392</t>
  </si>
  <si>
    <t>2023-10-24 16:01:47</t>
  </si>
  <si>
    <t>判断省分:其他省分&amp;#13;&amp;#10;:流量计费争议&amp;#13;&amp;#10;判断省分::未使用过/未使用那么多/用的wifi（产生流量/费用）&amp;#13;&amp;#10;:不认可&amp;#13;&amp;#10;:下一步&amp;#13;&amp;#10;:符合且同意开&amp;#13;&amp;#10;:小于等于10G&amp;#13;&amp;#10;:不认可&amp;#13;&amp;#10;:已享受或不在授权范围&amp;#13;&amp;#10;:&amp;#13;&amp;#10;&amp;#13;&amp;#10;高级模板内容：&amp;#13;&amp;#10;投诉问题描述:套内外流量费用争议&amp;#13;&amp;#10;争议月份:2023年10月&amp;#13;&amp;#10;争议金额/流量:20&amp;#13;&amp;#10;用户要求:要求退费（客户表示需要今天下午四点以后联系，请协助谢谢）&amp;#13;</t>
  </si>
  <si>
    <t>系统支撑：因系统支撑不到位导致校园基站未免流，现减免本月超出费用80元，前期已退费60元，补退剩余20元，系统办理预存享20元赠费，立即到账，赠送用户20G国内流量，限当月使用，多次联系用户未接听，已短信告知用户结果，若用户来电烦请代为解释或告知用户与本地服务监督热线13032700872（工作时间8:30-12:00 14:00-17:30）联系。</t>
  </si>
  <si>
    <t>TS202310222023550021</t>
  </si>
  <si>
    <t>2023-10-23 15:18:23</t>
  </si>
  <si>
    <t>用户表示自己自己在学校，没有优先使用校园流量（湖北宜昌机电工程学校）要求核实处理，把多扣的流量费用退还</t>
  </si>
  <si>
    <t>系统支撑：因系统支撑不到位导致校园流量未免流，申请减免本月部分流量费50元，并赠送10G流量本月使用，24小时内赠费到账，不可打印发票，已发后台重新绑定基站，满意</t>
  </si>
  <si>
    <t>TS202310241329370967</t>
  </si>
  <si>
    <t>易雯婧</t>
  </si>
  <si>
    <t>2023-10-25 13:33:07</t>
  </si>
  <si>
    <t>【2022年上工信部测评重保用户】判断省分:其他省分&amp;#13;&amp;#10;用户余额、状态:正常&amp;#13;&amp;#10;:在国内无法拨打国际长途&amp;#13;&amp;#10;国际长途是否开通:核对拨号方式是否正确:正确&amp;#13;&amp;#10;重新开通国际长途功能后测试:已操作但未恢复&amp;#13;&amp;#10;无法在线解决:&amp;#13;&amp;#10;&amp;#13;&amp;#10;高级模板内容：&amp;#13;&amp;#10;投诉问题描述:用户来电反映无法接收到境外漫游短信，用户要求核实处理。&amp;#13;&amp;#10;故障时间:2023-10-24&amp;#13;&amp;#10;用户实际地址:宜昌&amp;#13;&amp;#10;漫游地:台湾&amp;#13;&amp;#10;用户要求:用户来电反映无法接收到境外漫游短信，用户要求核实处理。&amp;#13;</t>
  </si>
  <si>
    <t>系统支撑：因系统支撑不到位导致用户无法接收境外短信验证码，用户已发送4个1至10010处理，现已恢复，满意</t>
  </si>
  <si>
    <t>BL202310241048251255</t>
  </si>
  <si>
    <t>鲜于文勇</t>
  </si>
  <si>
    <t>2023-10-24 16:39:28</t>
  </si>
  <si>
    <t>判断省分:湖北&amp;#13;&amp;#10;:有意向资费&amp;#13;&amp;#10;:其他资费&amp;#13;&amp;#10;:是&amp;#13;&amp;#10;:不认可：坚持要求转入有限制的套餐&amp;#13;&amp;#10;:&amp;#13;&amp;#10;&amp;#13;&amp;#10;高级模板内容：&amp;#13;&amp;#10;用户诉求:用户来电称要求把套餐更改为之前的畅爽冰激凌5G套餐129元（基础版），前台解释无效，表示自己没有办理，要求更改回去，请后台协助处理，谢谢&amp;#13;&amp;#10;当前套餐名称:畅爽冰激凌5G套餐239元（基础版）&amp;#13;&amp;#10;新套餐名称（转入套餐名称）:畅爽冰激凌5G套餐129元（基础版）&amp;#13;&amp;#10;是合约期内（含靓号）:是&amp;#13;&amp;#10;备注:前台查询有绑定宽带，解释无效，要求后台协助处理，谢谢&amp;#13;</t>
  </si>
  <si>
    <t>套餐变更-未到厅：239转129，已转资畅爽冰激凌5G套餐129元（基础版），次月生效，满意</t>
  </si>
  <si>
    <t>BL202310221311170755</t>
  </si>
  <si>
    <t>董黄涛</t>
  </si>
  <si>
    <t>2023-10-23 09:33:21</t>
  </si>
  <si>
    <t>用户本机来电执意强烈要求我方续约已失效合约：（预存话费享折扣优惠档位三（立即生效*24个月）-湖北政企专属910253642021-10-2809:39:122023-09-3023:59:59），用户称从来没有收到短信告知失效，表示不知情&amp;#13;&amp;#10;不方便到营业厅，称异地，安抚多次无果，烦请核实联系本机谢谢，有升级倾向未表明</t>
  </si>
  <si>
    <t>套餐变更-未到厅：299转59，联系用户实际要求转资畅越冰激凌5G套餐59元+网龄计划，副卡免费使用1年，已为用户转资，次月生效，满意</t>
  </si>
  <si>
    <t>TS202310221141111400</t>
  </si>
  <si>
    <t>2023-10-23 13:34:36</t>
  </si>
  <si>
    <t>详见：TS202310181145280366用户进线称应该先用流量王-新市民卡-基站流量200G（湖北），再用其他流量，解释范围无效，对产生的流量费不认可，要求处理，要求联系处理，辛苦核实，谢谢</t>
  </si>
  <si>
    <t>系统支撑：用户对基站流量为免流不认可，已解释基站流量200G为园区内流量，非通用流量，前期已赠送10G流量本月使用，已转营服张孟维重新绑定基站，建议用户关注，用户认可满意</t>
  </si>
  <si>
    <t>BL202310241717121053</t>
  </si>
  <si>
    <t>吕晓英</t>
  </si>
  <si>
    <t>2023-10-25 17:23:14</t>
  </si>
  <si>
    <t>判断省分:湖北&amp;#13;&amp;#10;:有意向资费&amp;#13;&amp;#10;:其他资费&amp;#13;&amp;#10;:否&amp;#13;&amp;#10;node_104:&amp;#13;&amp;#10;node_102:&amp;#13;&amp;#10;:升套/平套&amp;#13;&amp;#10;:&amp;#13;&amp;#10;&amp;#13;&amp;#10;高级模板内容：&amp;#13;&amp;#10;用户诉求:用户要求变更套餐，前台无法取消合约（:获取费用异常全国工号不允许受理包含收退费的解约业务！），请后台协助处理谢谢。&amp;#13;&amp;#10;当前套餐名称:幸福家家乐39元套餐&amp;#13;&amp;#10;新套餐名称（转入套餐名称）:福多多39元（湖北）&amp;#13;&amp;#10;是合约期内（含靓号）:是&amp;#13;&amp;#10;备注:用户要求加急处理，请后台协助处理谢谢。&amp;#13;</t>
  </si>
  <si>
    <t>套餐变更-未到厅：39转39，已转资福多多39元（湖北）取消炫彩通信助理包6元版（立即生效），满意</t>
  </si>
  <si>
    <t>ZX202310251732232312</t>
  </si>
  <si>
    <t>071704427008</t>
  </si>
  <si>
    <t>杜正秋</t>
  </si>
  <si>
    <t>2023-10-26 10:58:48</t>
  </si>
  <si>
    <t>判断省分:湖北&amp;#13;&amp;#10;:被动办理宽带&amp;#13;&amp;#10;:不需要&amp;#13;&amp;#10;:&amp;#13;&amp;#10;&amp;#13;&amp;#10;高级模板内容：&amp;#13;&amp;#10;问题描述:用户要求取消宽带不愿到厅，请尽快处理，谢谢&amp;#13;&amp;#10;第二联系方式:15671066668&amp;#13;&amp;#10;销户原因:无&amp;#13;&amp;#10;用户要求:请尽快处理&amp;#13;</t>
  </si>
  <si>
    <t>业务取消（伍家）虚拟宽带，已为用户注销，满意</t>
  </si>
  <si>
    <t>BL202310261018031588</t>
  </si>
  <si>
    <t>张非非</t>
  </si>
  <si>
    <t>2023-10-26 17:15:22</t>
  </si>
  <si>
    <t>【2022年上工信部测评重保用户】判断省分:湖北&amp;#13;&amp;#10;:有意向资费&amp;#13;&amp;#10;:全国流量王8元套餐&amp;#13;&amp;#10;:&amp;#13;&amp;#10;&amp;#13;&amp;#10;高级模板内容：&amp;#13;&amp;#10;用户诉求:客户要求全国流量王8元，挽留不成功，营业厅不给自己办理，要求我方协助。&amp;#13;&amp;#10;当前套餐名称:幸福家家乐39元套餐&amp;#13;&amp;#10;新套餐名称（转入套餐名称）:全国流量王8元&amp;#13;&amp;#10;是合约期内（含靓号）:是&amp;#13;&amp;#10;备注:客户要求今天联系处理。&amp;#13;</t>
  </si>
  <si>
    <t>套餐变更-未到厅：39转8元，用户要求转资4G全国流量王8元套餐，挽留无效，已按用户要求办理，次月生效，满意。</t>
  </si>
  <si>
    <t>TS202310251933361592</t>
  </si>
  <si>
    <t>胡钦凌</t>
  </si>
  <si>
    <t>2023-10-26 10:53:30</t>
  </si>
  <si>
    <t>&amp;#13;&amp;#10;高级模板内容：&amp;#13;&amp;#10;投诉问题描述:用户来电对合约到期我方没有告知不认可，用户对这两个月单独扣了400多元不认可，要求我方处理&amp;#13;&amp;#10;合约名称:预存话费享折扣优惠档位三（次月生效24个月）-湖北政企专属&amp;#13;&amp;#10;合约办理渠道:宜昌市城区集团直属3G开户服务点&amp;#13;&amp;#10;办理时间:2021-08-26&amp;#13;&amp;#10;到期时间:2023-08-31&amp;#13;&amp;#10;是否下发短信提醒:否&amp;#13;&amp;#10;用户要求:要求我方处理多扣的费用，并且要求更改套餐，用户不愿到厅&amp;#13;</t>
  </si>
  <si>
    <t>系统支撑：用户反映9-10月扣费399元不认可，经核实属折扣到期系统未自动续订导致，沟通后为用户办理存量5G畅爽套餐享279元赠费 湖北【合约时间：2023-11-01至2024-09-30】 等同3折，考虑到9月产生费用279元，现为用户勾选100元系统赠费，再为用户申请179元费用，24小时内到账，此费用不可打印发票，满意</t>
  </si>
  <si>
    <t>TS202310221237512407</t>
  </si>
  <si>
    <t>李冠华</t>
  </si>
  <si>
    <t>2023-10-23 09:04:57</t>
  </si>
  <si>
    <t>套餐查询:&amp;#13;&amp;#10;判断用户产品中是否有基站优惠产品:是&amp;#13;&amp;#10;判断用户是否在优惠区域内使用:在优惠范围内&amp;#13;&amp;#10;建议用户通过APP查询详单进行核实:不认可/已经查询过&amp;#13;&amp;#10;判断省分:非贵州&amp;#13;&amp;#10;:&amp;#13;&amp;#10;&amp;#13;&amp;#10;高级模板内容：&amp;#13;&amp;#10;投诉问题描述:校园流量无法正常使用&amp;#13;&amp;#10;是否剩余小区优惠:是&amp;#13;&amp;#10;实际使用地:湖北宜昌三峡大学南苑1栋学生公寓&amp;#13;&amp;#10;是否在优惠范围:是&amp;#13;&amp;#10;涉及金额:10&amp;#13;&amp;#10;是否已解释可能超出优惠范围:否&amp;#13;&amp;#10;涉及时间范围:2023-10-01～2023-10-22&amp;#13;&amp;#10;用户要求:尽快核实处理，谢谢&amp;#13;</t>
  </si>
  <si>
    <t>BL202310251926531298</t>
  </si>
  <si>
    <t>周玉琴</t>
  </si>
  <si>
    <t>2023-10-26 17:27:14</t>
  </si>
  <si>
    <t>判断省分:湖北&amp;#13;&amp;#10;:无意向资费&amp;#13;&amp;#10;node_104:&amp;#13;&amp;#10;node_102:&amp;#13;&amp;#10;:降套&amp;#13;&amp;#10;:消费过高&amp;#13;&amp;#10;:挽留后，用户依旧要求降套&amp;#13;&amp;#10;:消费对比&amp;#13;&amp;#10;:挽留失败&amp;#13;&amp;#10;:&amp;#13;&amp;#10;node_106:&amp;#13;&amp;#10;:有合约/有靓号&amp;#13;&amp;#10;:&amp;#13;&amp;#10;&amp;#13;&amp;#10;高级模板内容：&amp;#13;&amp;#10;用户诉求:用户来电要求变更套餐用户有主副卡要求尽快处理&amp;#13;&amp;#10;当前套餐名称:畅越冰激凌5G套餐59元&amp;#13;&amp;#10;新套餐名称（转入套餐名称）:无用户要求降低资费&amp;#13;&amp;#10;是合约期内（含靓号）:否&amp;#13;</t>
  </si>
  <si>
    <t>套餐变更-未到厅：59元转资，有主副卡，已推荐适配资费，用户表示后期到联通营业厅咨询办理，满意。</t>
  </si>
  <si>
    <t>GZ202310261256040008</t>
  </si>
  <si>
    <t>071700012591</t>
  </si>
  <si>
    <t>梅爱华</t>
  </si>
  <si>
    <t>2023-10-26 14:51:50</t>
  </si>
  <si>
    <t>#2022重保客户##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宽带在线，用户表示家里有2个房间没激活网络端口，请尽快联系处理</t>
  </si>
  <si>
    <t>GZ202310261254192499</t>
  </si>
  <si>
    <t>071700902813</t>
  </si>
  <si>
    <t>熊玉红</t>
  </si>
  <si>
    <t>2023-10-26 14:19:03</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</si>
  <si>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湖北省宜昌市远安县鸣凤镇凤祥苑小区1栋1单元3楼302，光猫不亮灯，电源正常，请处理回复</t>
  </si>
  <si>
    <t>BL202310251111392320</t>
  </si>
  <si>
    <t>向德锋</t>
  </si>
  <si>
    <t>2023-10-25 17:17:28</t>
  </si>
  <si>
    <t>&amp;#13;&amp;#10;高级模板内容：&amp;#13;&amp;#10;用户诉求:用户反映需要更改8元保号套餐，客服给用户说超出比较贵，用户不认可&amp;#13;&amp;#10;当前套餐名称:星锐卡-2023&amp;#13;&amp;#10;新套餐名称（转入套餐名称）:全国流量王8元套餐&amp;#13;&amp;#10;是合约期内（含靓号）:否&amp;#13;</t>
  </si>
  <si>
    <t>套餐变更-未到厅：59转8，已为用户转资全国流量王8元套餐，次月生效，满意</t>
  </si>
  <si>
    <t>BL202310231810340201</t>
  </si>
  <si>
    <t>2023-10-25 14:23:31</t>
  </si>
  <si>
    <t>判断省分:湖北&amp;#13;&amp;#10;:有意向资费&amp;#13;&amp;#10;:全国流量王8元套餐&amp;#13;&amp;#10;:&amp;#13;&amp;#10;&amp;#13;&amp;#10;高级模板内容：&amp;#13;&amp;#10;用户诉求:用户来电要求改成4G全国流量王8元套餐，已挽留不认可，请协助处理，谢谢&amp;#13;&amp;#10;当前套餐名称:畅越冰激凌5G套餐69元&amp;#13;&amp;#10;新套餐名称（转入套餐名称）:4G全国流量王8元套餐&amp;#13;&amp;#10;是合约期内（含靓号）:否&amp;#13;&amp;#10;备注:用户来电要求改成4G全国流量王8元套餐，已挽留不认可，请协助处理，谢谢&amp;#13;</t>
  </si>
  <si>
    <t>套餐变更-未到厅：69转8元，用户要求转资8元全国流量王套餐，挽留无效，已按用户要求办理，次月生效，满意。</t>
  </si>
  <si>
    <t>GZ202310261234092318</t>
  </si>
  <si>
    <t>071700088001</t>
  </si>
  <si>
    <t>余玉莲</t>
  </si>
  <si>
    <t>2023-10-26 14:35:34</t>
  </si>
  <si>
    <t>#2022重保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用户来电反映IPTV不能收看了，用户不知道错误代码的提示，请处理并回复！</t>
  </si>
  <si>
    <t>GZ202310261231492297</t>
  </si>
  <si>
    <t>071703847331</t>
  </si>
  <si>
    <t>谢建超</t>
  </si>
  <si>
    <t>2023-10-26 14:03:34</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</si>
  <si>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宽带频繁掉线&amp;#10;&amp;#10;装机地址：湖北省宜昌市五峰土家族自治县渔洋关镇大房坪社区古潭小区A栋2单元7楼702</t>
  </si>
  <si>
    <t>BL202310241108331540</t>
  </si>
  <si>
    <t>2023-10-24 15:05:31</t>
  </si>
  <si>
    <t>判断省分:湖北&amp;#13;&amp;#10;:有意向资费&amp;#13;&amp;#10;:其他资费&amp;#13;&amp;#10;:是&amp;#13;&amp;#10;:不认可：坚持要求转入有限制的套餐&amp;#13;&amp;#10;:&amp;#13;&amp;#10;&amp;#13;&amp;#10;高级模板内容：&amp;#13;&amp;#10;用户诉求:用户来电反馈要求变更套餐为29元福多多套餐，挽留失败，宽带非自己安装，不愿到厅，要求线上直接取消宽带变更套餐&amp;#13;&amp;#10;当前套餐名称:畅越冰激凌5G套餐79元&amp;#13;&amp;#10;新套餐名称（转入套餐名称）:福多多29元&amp;#13;&amp;#10;是合约期内（含靓号）:否&amp;#13;</t>
  </si>
  <si>
    <t>套餐变更-未到厅：79转29，已为用户转资福多多29元，次月生效，满意</t>
  </si>
  <si>
    <t>TS202310232134150405</t>
  </si>
  <si>
    <t>欧阳溢</t>
  </si>
  <si>
    <t>2023-10-24 17:09:28</t>
  </si>
  <si>
    <t>判断省分:湖北&amp;#13;&amp;#10;:流量费争议&amp;#13;&amp;#10;:未使用过/未使用那么多/用的wifi（产生流量/费用）&amp;#13;&amp;#10;:不认可&amp;#13;&amp;#10;:下一步&amp;#13;&amp;#10;:不符合或不愿意开通&amp;#13;&amp;#10;:已享受或不在授权范围&amp;#13;&amp;#10;:&amp;#13;&amp;#10;&amp;#13;&amp;#10;高级模板内容：&amp;#13;&amp;#10;投诉问题描述:因用户校园流量无法使用了，故提此单，用户反映在校园内无法使用校园流量，扣除了通用流量强烈不满，要求我方尽快核实原因回复&amp;#13;&amp;#10;争议月份:2023年10月&amp;#13;&amp;#10;争议金额/流量:5&amp;#13;&amp;#10;用户要求:我方尽快核实回复，否则投诉未说渠道&amp;#13;</t>
  </si>
  <si>
    <t>系统支撑：用户反映校园流量未免流问题，已发后台重新绑定校园基站，考虑用户使用感知，已为用户赠送10G流量本月使用，并申请减免本月超出流量费5元，24小时内赠费到账，不可打印发票，满意</t>
  </si>
  <si>
    <t>BL202310251530240645</t>
  </si>
  <si>
    <t>王艳伟</t>
  </si>
  <si>
    <t>2023-10-25 17:05:21</t>
  </si>
  <si>
    <t>判断省分:湖北&amp;#13;&amp;#10;:有意向资费&amp;#13;&amp;#10;:其他资费&amp;#13;&amp;#10;:否&amp;#13;&amp;#10;node_104:&amp;#13;&amp;#10;node_102:&amp;#13;&amp;#10;:降套&amp;#13;&amp;#10;:需要保号&amp;#13;&amp;#10;:挽留后，用户依旧要求降套&amp;#13;&amp;#10;:资费对比&amp;#13;&amp;#10;:挽留失败&amp;#13;&amp;#10;:&amp;#13;&amp;#10;node_106:&amp;#13;&amp;#10;:有合约/有靓号&amp;#13;&amp;#10;:&amp;#13;&amp;#10;&amp;#13;&amp;#10;高级模板内容：&amp;#13;&amp;#10;用户诉求:用户要求更改套餐&amp;#13;&amp;#10;当前套餐名称:畅越冰激凌5G套餐89元&amp;#13;&amp;#10;新套餐名称（转入套餐名称）:福多多29元（湖北）91294084&amp;#13;&amp;#10;是合约期内（含靓号）:否&amp;#13;&amp;#10;备注:用户要求更改套餐挽留无效正常解释用户不在当地请处理谢谢&amp;#13;</t>
  </si>
  <si>
    <t>套餐变更-未到厅：89元转29元，已办理转资福多多29元，次月生效，用户满意。</t>
  </si>
  <si>
    <t>TS202310241301350430</t>
  </si>
  <si>
    <t>皮宝骏</t>
  </si>
  <si>
    <t>2023-10-25 10:35:51</t>
  </si>
  <si>
    <t>判断省分:湖北&amp;#13;&amp;#10;:流量费争议&amp;#13;&amp;#10;:定向流量未免流&amp;#13;&amp;#10;:不认可&amp;#13;&amp;#10;:不符合或不愿意开通&amp;#13;&amp;#10;:&amp;#13;&amp;#10;&amp;#13;&amp;#10;高级模板内容：&amp;#13;&amp;#10;投诉问题描述:用户来电称在学校使手机上网对校园流量未使用不认可&amp;#13;&amp;#10;争议定向流量包产品名称:套餐内专享免费流量(100.00G)0元100G校园基站流量&amp;#13;&amp;#10;订购渠道:无&amp;#13;&amp;#10;订购日期:2023-10-24&amp;#13;&amp;#10;用户要求:用户来电反馈在学校使手机上网对校园流量未使用不认可，称自己在APP上查询显示的使用的是套餐包含的国内流量，上次出现这种情况你们是发了几个0元2g包要求在补发0元2g请处理&amp;#13;&amp;#10;&amp;#13;</t>
  </si>
  <si>
    <t>系统支撑：用户反映校园流量未免流问题，已发后台重新绑定校园基站，考虑用户使用感知，已为用户赠送10G流量本月使用，满意</t>
  </si>
  <si>
    <t>TS202310240940000692</t>
  </si>
  <si>
    <t>杨昌华</t>
  </si>
  <si>
    <t>2023-10-24 09:55:39</t>
  </si>
  <si>
    <t>判断省分:其他省分&amp;#13;&amp;#10;:增值业务争议&amp;#13;&amp;#10;判断省分:湖北&amp;#13;&amp;#10;:固网&amp;#13;&amp;#10;:否&amp;#13;&amp;#10;:&amp;#13;&amp;#10;&amp;#13;&amp;#10;高级模板内容：&amp;#13;&amp;#10;投诉问题描述:客户来电反映没有订购业务，产生费用，要求取消并且退费&amp;#13;&amp;#10;争议业务名称:AR彩铃酷趣会员5G加油包（湖北）&amp;#13;&amp;#10;受理渠道:、&amp;#13;&amp;#10;争议月份:2023年9月、2023年10月&amp;#13;&amp;#10;争议费用:30&amp;#13;&amp;#10;一线客服在系统里:已取消&amp;#13;&amp;#10;是否承诺退费:是&amp;#13;&amp;#10;用户要求:客户来电反映没有订购业务，产生费用，要求取消并且退费&amp;#13;</t>
  </si>
  <si>
    <t>线上引流：湖北杭州翔羽线上业务代理(宜昌) 于2023-08-10 16:46:03 为客户开通AR彩铃酷趣会员5G加油包，现已取消，并申请减免8-10月费用合计45元，24小时到账，此费用不可打印发票，客户满意。</t>
  </si>
  <si>
    <t>GZ202310261219402197</t>
  </si>
  <si>
    <t>071700859865</t>
  </si>
  <si>
    <t>黄宏伟</t>
  </si>
  <si>
    <t>2023-10-26 18:35:39</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</si>
  <si>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iptv无法使用，重启无效，用户要求今天下午马上处理，请处理并回复&amp;#13;</t>
  </si>
  <si>
    <t>BL202310251400581906</t>
  </si>
  <si>
    <t>曹小康</t>
  </si>
  <si>
    <t>2023-10-25 16:40:17</t>
  </si>
  <si>
    <t>22年Q3Q4重点客户22年Q3Q4重点客户判断省分:湖北&amp;#13;&amp;#10;:有意向资费&amp;#13;&amp;#10;:其他资费&amp;#13;&amp;#10;:否&amp;#13;&amp;#10;node_104:&amp;#13;&amp;#10;node_102:&amp;#13;&amp;#10;:升套/平套&amp;#13;&amp;#10;:&amp;#13;&amp;#10;&amp;#13;&amp;#10;高级模板内容：&amp;#13;&amp;#10;用户诉求:用户来电要求变更套餐为畅爽冰激凌5G套餐199元（基础版）加网龄计划合约&amp;#13;&amp;#10;当前套餐名称:畅越冰激凌5G套餐89元&amp;#13;&amp;#10;新套餐名称（转入套餐名称）:畅爽冰激凌5G套餐199元（基础版）&amp;#13;&amp;#10;是合约期内（含靓号）:否&amp;#13;&amp;#10;备注:用户要求变更套餐和加网龄计划合约&amp;#13;&amp;#10;请协助处理谢谢&amp;#13;</t>
  </si>
  <si>
    <t>套餐变更-未到厅：89转199，已转资畅越冰激凌5G套餐199元（基础版）加网龄计划，次月生效，满意</t>
  </si>
  <si>
    <t>GZ202310261216042161</t>
  </si>
  <si>
    <t>071703978812</t>
  </si>
  <si>
    <t>何望斌</t>
  </si>
  <si>
    <t>2023-10-26 15:38:05</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</si>
  <si>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网页打不开&amp;#10;&amp;#10;装机地址：湖北省宜昌市西陵区葛洲坝街道石子岭社区葛洲坝合作有线宽带IPTV专用</t>
  </si>
  <si>
    <t>GZ202310261213422142</t>
  </si>
  <si>
    <t>071700814641</t>
  </si>
  <si>
    <t>肖蓉</t>
  </si>
  <si>
    <t>2023-10-26 15:59:19</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</si>
  <si>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当阳市玉阳街道办事处熊家山社区玉阳交警中队片区长坂路1巷25号周边</t>
  </si>
  <si>
    <t>BL202310231651501724</t>
  </si>
  <si>
    <t>2023-10-25 09:09:39</t>
  </si>
  <si>
    <t>判断省分:湖北&amp;#13;&amp;#10;:无意向资费&amp;#13;&amp;#10;node_104:&amp;#13;&amp;#10;node_102:&amp;#13;&amp;#10;:降套&amp;#13;&amp;#10;:消费过高&amp;#13;&amp;#10;:挽留后，用户依旧要求降套&amp;#13;&amp;#10;:资费对比&amp;#13;&amp;#10;:挽留失败&amp;#13;&amp;#10;:&amp;#13;&amp;#10;node_106:&amp;#13;&amp;#10;:无合约/无靓号&amp;#13;&amp;#10;:&amp;#13;&amp;#10;&amp;#13;&amp;#10;高级模板内容：&amp;#13;&amp;#10;用户诉求:用户来电反映要求降套，说当地营业厅需要我们派单给他去改套餐&amp;#13;&amp;#10;当前套餐名称:4G主副卡业务-语音副卡基本套餐&amp;#13;&amp;#10;新套餐名称（转入套餐名称）:无&amp;#13;&amp;#10;是合约期内（含靓号）:否&amp;#13;&amp;#10;备注:要求尽快办理。联系电话：18672091685&amp;#13;</t>
  </si>
  <si>
    <t>BL202310251224370838</t>
  </si>
  <si>
    <t>冯梅萍</t>
  </si>
  <si>
    <t>2023-10-26 09:17:47</t>
  </si>
  <si>
    <t>判断省分:湖北&amp;#13;&amp;#10;:有意向资费&amp;#13;&amp;#10;:其他资费&amp;#13;&amp;#10;:否&amp;#13;&amp;#10;node_104:&amp;#13;&amp;#10;node_102:&amp;#13;&amp;#10;:降套&amp;#13;&amp;#10;:消费过高&amp;#13;&amp;#10;:挽留后，用户依旧要求降套&amp;#13;&amp;#10;:消费对比&amp;#13;&amp;#10;:挽留失败&amp;#13;&amp;#10;:&amp;#13;&amp;#10;node_106:&amp;#13;&amp;#10;:无合约/无靓号&amp;#13;&amp;#10;:&amp;#13;&amp;#10;&amp;#13;&amp;#10;高级模板内容：&amp;#13;&amp;#10;用户诉求:用户来电要求降套&amp;#13;&amp;#10;当前套餐名称:畅爽冰激凌5G套餐99元（基础版）&amp;#13;&amp;#10;新套餐名称（转入套餐名称）:福多多39元（湖北）&amp;#13;&amp;#10;是合约期内（含靓号）:否&amp;#13;&amp;#10;备注:CBSS办理显示,业务限制:[主副卡的主卡号码，不允许直接换产品变为单卡产品]，用户要求尽快处理，明天之内回电告知处理结果&amp;#13;</t>
  </si>
  <si>
    <t>套餐变更-未到厅：99元转29元，已协商办理转资福多多29元，次月生效，用户满意。</t>
  </si>
  <si>
    <t>TS202310110817530999</t>
  </si>
  <si>
    <t>2023-10-23 17:09:09</t>
  </si>
  <si>
    <t>部-20230900234364鄂-20231000000281转-20231010162837372023-09-2817:59:50.0联通公司以身份证需要二次补登理由，在没有任何短信、电话的提示情况下，私自给我电话停机，在本人申述并补登后，任旧突然停机，两次操作，已经严重影响我的工作及生活，目前造成个人损失尚未有任何处理结果。</t>
  </si>
  <si>
    <t>GZ202310261203462057</t>
  </si>
  <si>
    <t>071701013282</t>
  </si>
  <si>
    <t>刘兴芹</t>
  </si>
  <si>
    <t>2023-10-26 15:38:49</t>
  </si>
  <si>
    <t>ZX202310241219241964</t>
  </si>
  <si>
    <t>071703947069</t>
  </si>
  <si>
    <t>2023-10-25 14:08:34</t>
  </si>
  <si>
    <t>用户表示在外地，不方便回当地的营业厅办理销户手续，要求后台尽快核实并取消宽带和IPTV，要求回复</t>
  </si>
  <si>
    <t>业务取消（伍家营服）宽带，实装宽带，多次联系用户未接听，已短信告知用户结果，若用户来电烦请代为解释或告知用户与本地服务监督热线13032700872（工作时间8:30-12:00 14:00-17:30）联系。</t>
  </si>
  <si>
    <t>BL202310221246020485</t>
  </si>
  <si>
    <t>2023-10-23 09:02:36</t>
  </si>
  <si>
    <t>判断省分:湖北&amp;#13;&amp;#10;:无意向资费&amp;#13;&amp;#10;node_104:&amp;#13;&amp;#10;node_102:&amp;#13;&amp;#10;:降套&amp;#13;&amp;#10;:消费过高&amp;#13;&amp;#10;:挽留后，用户依旧要求降套&amp;#13;&amp;#10;:消费对比&amp;#13;&amp;#10;:挽留失败&amp;#13;&amp;#10;:&amp;#13;&amp;#10;node_106:&amp;#13;&amp;#10;:无合约/无靓号&amp;#13;&amp;#10;:&amp;#13;&amp;#10;&amp;#13;&amp;#10;高级模板内容：&amp;#13;&amp;#10;用户诉求:用户来电表示要求降低套餐，要求今天之内联系更改&amp;#13;&amp;#10;当前套餐名称:畅爽冰激凌5G套餐99元（基础版）&amp;#13;&amp;#10;新套餐名称（转入套餐名称）:福多多39&amp;#13;&amp;#10;是合约期内（含靓号）:是&amp;#13;&amp;#10;备注:系统报错：服务名称[trades_mobilemodify_transform]txid[6f5f3fb9^1696949937214^10467110]规则编码[5001]规则内容:调用新的预提交服务异常,错误信息:[用户号码:18671774262,业务限制:[该用户有【涉诈号码/风险号码】标识，不能办理该业务！]]&amp;#13;</t>
  </si>
  <si>
    <t>套餐变更-未到厅：99元转39元，查询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号码开通后才可为用户办理转资，用户知晓。</t>
  </si>
  <si>
    <t>BL202310221420531497</t>
  </si>
  <si>
    <t>2023-10-23 09:02:18</t>
  </si>
  <si>
    <t>判断省分:湖北&amp;#13;&amp;#10;:有意向资费&amp;#13;&amp;#10;:其他资费&amp;#13;&amp;#10;:是&amp;#13;&amp;#10;:不认可：坚持要求转入有限制的套餐&amp;#13;&amp;#10;:&amp;#13;&amp;#10;&amp;#13;&amp;#10;高级模板内容：&amp;#13;&amp;#10;用户诉求:降套表示已经去营业厅把宽带取消了但不给变套餐要求线上降套&amp;#13;&amp;#10;当前套餐名称:畅越冰激凌5G套餐99元&amp;#13;&amp;#10;新套餐名称（转入套餐名称）:大王卡29元版91031452&amp;#13;&amp;#10;是合约期内（含靓号）:是&amp;#13;&amp;#10;备注:有宽带&amp;#13;</t>
  </si>
  <si>
    <t>套餐变更-未到厅：99元转大王卡29元版，已办理注销宽带并转资大王卡29元版，次月生效，用户满意。</t>
  </si>
  <si>
    <t>GZ202310261154501965</t>
  </si>
  <si>
    <t>071703957612</t>
  </si>
  <si>
    <t>2023-10-26 14:53:04</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</si>
  <si>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用户表示宽带无法使用，已经刷新重启无法恢复，请公司尽快处理并回复</t>
  </si>
  <si>
    <t>ZX202310251921320474</t>
  </si>
  <si>
    <t>071701040604</t>
  </si>
  <si>
    <t>谭袁</t>
  </si>
  <si>
    <t>2023-10-26 17:23:24</t>
  </si>
  <si>
    <t>用户反映没有办理联通宽带业务，要求宽带销户，现在人不在本地，要求尽快联系回复处理。</t>
  </si>
  <si>
    <t>业务取消（西陵 ）：用户反映宽带注销，挽留无效，已成功办理注销并按用户要求转资福多多29元，次月生效，满意。</t>
  </si>
  <si>
    <t>TS202310100815341836</t>
  </si>
  <si>
    <t>2023-10-23 17:16:27</t>
  </si>
  <si>
    <t>部-20230900224534鄂-20230900006390转-20231009153366982023-09-2716:58:34.0今年9月发现从4月开始每月被恶意扣费42元，打客服电话被告知已签订永久保底消费协议，我本人用这个号码快10年根本没签订什么永久协议，且今年3月打客服问清楚后办理了8元保号的最低消费，经过我几次投诉，仍不给处理，且态度蛮横，开始要我携号转网，后面又说要取消保底消费协议，要付违约金。这是欺诈行为，请严肃处理，取消所谓这个协议，还消费者公道。</t>
  </si>
  <si>
    <t>BL202310251731372488</t>
  </si>
  <si>
    <t>2023-10-26 16:56:20</t>
  </si>
  <si>
    <t>判断省分:湖北&amp;#13;&amp;#10;:无意向资费&amp;#13;&amp;#10;node_104:&amp;#13;&amp;#10;node_102:&amp;#13;&amp;#10;:降套&amp;#13;&amp;#10;:流量过多&amp;#13;&amp;#10;:挽留后，用户依旧要求降套&amp;#13;&amp;#10;:资费对比&amp;#13;&amp;#10;:挽留失败&amp;#13;&amp;#10;:&amp;#13;&amp;#10;node_106:&amp;#13;&amp;#10;:有合约/有靓号&amp;#13;&amp;#10;:&amp;#13;&amp;#10;&amp;#13;&amp;#10;高级模板内容：&amp;#13;&amp;#10;用户诉求:用户来电要求变更套餐，告知有宽带，需要到营业厅咨询办理，用户不认可，要求我方线上处理&amp;#13;&amp;#10;当前套餐名称:畅爽冰激凌5G套餐99元（基础版）&amp;#13;&amp;#10;新套餐名称（转入套餐名称）:未告知&amp;#13;&amp;#10;是合约期内（含靓号）:否&amp;#13;</t>
  </si>
  <si>
    <t>套餐变更-未到厅：99转109，联系用户要求转资畅越冰激凌5G套餐109元+网龄，已为用户办理，次月生效，满意</t>
  </si>
  <si>
    <t>GZ202310261138271803</t>
  </si>
  <si>
    <t>071700342673</t>
  </si>
  <si>
    <t>刘治平</t>
  </si>
  <si>
    <t>2023-10-26 15:46:47</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</si>
  <si>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夷陵区小溪塔镇晨光路春华秋实小区23栋1单元7楼704</t>
  </si>
  <si>
    <t>BL202310231943101084</t>
  </si>
  <si>
    <t>刘林</t>
  </si>
  <si>
    <t>2023-10-25 09:10:14</t>
  </si>
  <si>
    <t>判断省分:湖北&amp;#13;&amp;#10;:无意向资费&amp;#13;&amp;#10;node_104:&amp;#13;&amp;#10;node_102:&amp;#13;&amp;#10;:降套&amp;#13;&amp;#10;:需要保号&amp;#13;&amp;#10;:挽留后，用户依旧要求降套&amp;#13;&amp;#10;:消费对比&amp;#13;&amp;#10;:挽留失败&amp;#13;&amp;#10;:&amp;#13;&amp;#10;node_106:&amp;#13;&amp;#10;:有合约/有靓号&amp;#13;&amp;#10;:&amp;#13;&amp;#10;&amp;#13;&amp;#10;高级模板内容：&amp;#13;&amp;#10;用户诉求:用户来电要求更改套餐业务，查询用户有合约绑定宽带建议用户到营业厅咨询办理，用户对此不认可表示要求升级投诉请尽快联系处理。&amp;#13;&amp;#10;当前套餐名称:畅爽冰激凌5G套餐399元（基础版）&amp;#13;&amp;#10;新套餐名称（转入套餐名称）:未主动告知套餐业务&amp;#13;&amp;#10;是合约期内（含靓号）:否&amp;#13;&amp;#10;备注:用户要求在5分钟之内回复&amp;#13;</t>
  </si>
  <si>
    <t>套餐变更-未到厅：用户要求转资，因多次未联系上客户，我司无核实情况处理，暂未操作，如有疑问可在工作时间（08:30-12:00；14:00-17:30）致电我司宜昌联通13032700872，烦请前台代为转告</t>
  </si>
  <si>
    <t>BL202310211944421667</t>
  </si>
  <si>
    <t>孙华亮</t>
  </si>
  <si>
    <t>2023-10-23 09:09:56</t>
  </si>
  <si>
    <t>&amp;#13;&amp;#10;高级模板内容：&amp;#13;&amp;#10;用户诉求:套餐变更/套餐更改&amp;#13;&amp;#10;当前套餐名称:套餐名称畅越冰激凌5G套餐59元&amp;#13;&amp;#10;新套餐名称（转入套餐名称）:用户来电要求改为：4G元全国流量王8元套餐，挽留无效，不愿去营业厅咨询办理，请处理！&amp;#13;&amp;#10;是合约期内（含靓号）:是&amp;#13;&amp;#10;备注:用户来电要求改为：4G元全国流量王8元套餐，挽留无效，不愿去营业厅咨询办理，请处理！&amp;#13;&amp;#10;&amp;#13;&amp;#10;&amp;#13;</t>
  </si>
  <si>
    <t>套餐变更-未到厅：用户要求转资4G元全国流量王8元套餐，查询客户本月已在 融合成员产品/服务变更 办理转资 福多多29元套餐，无法再次操作转资，已联系客户解释说明，客户表示知晓。</t>
  </si>
  <si>
    <t>BL202310251102342184</t>
  </si>
  <si>
    <t>涂玉年</t>
  </si>
  <si>
    <t>2023-10-25 14:06:34</t>
  </si>
  <si>
    <t>判断省分:湖北&amp;#13;&amp;#10;:有意向资费&amp;#13;&amp;#10;:其他资费&amp;#13;&amp;#10;:否&amp;#13;&amp;#10;node_104:&amp;#13;&amp;#10;node_102:&amp;#13;&amp;#10;:降套&amp;#13;&amp;#10;:消费过高&amp;#13;&amp;#10;:挽留后，用户依旧要求降套&amp;#13;&amp;#10;:资费对比&amp;#13;&amp;#10;:挽留失败&amp;#13;&amp;#10;:&amp;#13;&amp;#10;node_106:&amp;#13;&amp;#10;:有合约/有靓号&amp;#13;&amp;#10;:&amp;#13;&amp;#10;&amp;#13;&amp;#10;高级模板内容：&amp;#13;&amp;#10;用户诉求:用户要求办理59元套餐业务&amp;#13;&amp;#10;当前套餐名称:0元月租省内全家福4G成员套餐&amp;#13;&amp;#10;新套餐名称（转入套餐名称）:59元套餐业务&amp;#13;&amp;#10;是合约期内（含靓号）:是&amp;#13;&amp;#10;备注:融合套餐，有宽带，请核实处理&amp;#13;</t>
  </si>
  <si>
    <t>BL202310221322350888</t>
  </si>
  <si>
    <t>郑玉梅</t>
  </si>
  <si>
    <t>2023-10-23 14:17:28</t>
  </si>
  <si>
    <t>判断省分:湖北&amp;#13;&amp;#10;:有意向资费&amp;#13;&amp;#10;:全国流量王8元套餐&amp;#13;&amp;#10;:&amp;#13;&amp;#10;&amp;#13;&amp;#10;高级模板内容：&amp;#13;&amp;#10;用户诉求:要求办理为：8元流量王&amp;#13;&amp;#10;当前套餐名称:畅越冰激凌5G套餐59元&amp;#13;&amp;#10;新套餐名称（转入套餐名称）:8元流量王&amp;#13;&amp;#10;是合约期内（含靓号）:否&amp;#13;&amp;#10;备注:挽留无效，不在归属地，请核实处理&amp;#13;</t>
  </si>
  <si>
    <t>套餐变更-未到厅：用户要求转资8元流量王套餐，挽留无效（降套的）已办理，次月生效,因多次未联系上客户，如有疑问可在工作时间（08:30-12:00；14:00-17:30）致电我司宜昌联通13032700872</t>
  </si>
  <si>
    <t>BL202310240952590492</t>
  </si>
  <si>
    <t>谭金凤</t>
  </si>
  <si>
    <t>2023-10-24 14:07:47</t>
  </si>
  <si>
    <t>22年Q3Q4重点客户判断省分:湖北&amp;#13;&amp;#10;:有意向资费&amp;#13;&amp;#10;:全国流量王8元套餐&amp;#13;&amp;#10;:&amp;#13;&amp;#10;&amp;#13;&amp;#10;高级模板内容：&amp;#13;&amp;#10;用户诉求:用户来电称要求变成8元套餐，前台挽留无效，不愿到厅，请后台核实处理&amp;#13;&amp;#10;当前套餐名称:腾讯大王卡3.0&amp;#13;&amp;#10;新套餐名称（转入套餐名称）:全国流量王8元套餐&amp;#13;&amp;#10;是合约期内（含靓号）:是&amp;#13;</t>
  </si>
  <si>
    <t>GZ202310261124251660</t>
  </si>
  <si>
    <t>071701071516</t>
  </si>
  <si>
    <t>覃艳</t>
  </si>
  <si>
    <t>2023-10-26 13:02:18</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</si>
  <si>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无法登陆&amp;#10;&amp;#10;装机地址：湖北省宜昌市西陵区东苑街道汕头路社区御景天地9栋1楼103</t>
  </si>
  <si>
    <t>GZ202310261124151658</t>
  </si>
  <si>
    <t>071701008333</t>
  </si>
  <si>
    <t>程登均</t>
  </si>
  <si>
    <t>2023-10-26 15:57:25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</si>
  <si>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正常连接但是就是表示不能用，刷新重启无效，请安排师傅上门核实处理并回复&amp;#13;</t>
  </si>
  <si>
    <t>TS202310231612212433</t>
  </si>
  <si>
    <t>钱梅</t>
  </si>
  <si>
    <t>2023-10-24 09:45:17</t>
  </si>
  <si>
    <t>查询增值业务:&amp;#13;&amp;#10;合约信息查询:&amp;#13;&amp;#10;系统查询到有产品信息&amp;#13;&amp;#10;:无确认方式&amp;#13;&amp;#10;客户不了解此业务，要求取消或投诉&amp;#13;&amp;#10;维系挽留:不接受&amp;#13;&amp;#10;一键退订:‘一键退订’按钮操作提示操作失败/‘退订选择’置灰&amp;#13;&amp;#10;:仍然退订失败&amp;#13;&amp;#10;:&amp;#13;&amp;#10;&amp;#13;&amp;#10;高级模板内容：&amp;#13;&amp;#10;投诉问题描述:用户来电反映要办理携号转网业务，要求取消预存话费享折扣优惠档位三（立即生效36个月）-湖北政企专属	，湖北宜昌预存话费得流量短信包24个月-立即，挽留无效有还要求取消&amp;#13;&amp;#10;业务名称:预存话费享折扣优惠档位三（立即生效36个月）-湖北政企专属	湖北宜昌预存话费得流量短信包24个月-立即	&amp;#13;&amp;#10;争议月份:2023年10月&amp;#13;&amp;#10;争议金额:0&amp;#13;&amp;#10;办理渠道:宜昌市夷陵区集团3G开户服务点	&amp;#13;&amp;#10;前台是否取消:未取消&amp;#13;&amp;#10;用户要求:用户在外地无法到营业厅办理，要求线上协助&amp;#13;</t>
  </si>
  <si>
    <t>携号转网（城区政企）：联系用户表示人在外地暂不取消，后期需取消转网再联系我部处理，故未操作业务，满意</t>
  </si>
  <si>
    <t>ZX202310251224572112</t>
  </si>
  <si>
    <t>071701054594</t>
  </si>
  <si>
    <t>2023-10-25 17:17:14</t>
  </si>
  <si>
    <t>22年Q3Q4重点客户22年Q3Q4重点客户22年Q3Q4重点客户22年Q3Q4重点客户&amp;#13;&amp;#10;高级模板内容：&amp;#13;&amp;#10;问题描述:反映自己已经在营业厅销户了套餐里的三条宽带现在还存在不认可&amp;#13;&amp;#10;第二联系方式:18972555621&amp;#13;&amp;#10;销户原因:不用&amp;#13;&amp;#10;用户要求:尽快核实处理&amp;#13;</t>
  </si>
  <si>
    <t>业务取消（西陵）：实装宽带，设备已归还至西陵一路营业厅，已为用户注销，满意</t>
  </si>
  <si>
    <t>TS202310260918330369</t>
  </si>
  <si>
    <t>方涛</t>
  </si>
  <si>
    <t>2023-10-26 14:39:47</t>
  </si>
  <si>
    <t>[10015转接10010用户]&amp;#13;&amp;#10;高级模板内容：&amp;#13;&amp;#10;投诉问题描述:进线表示要转入移动做副卡，挽留无效，用户表示现在收不到授权码短信，短信编辑真确，无受限业务，要求我处在线处理&amp;#13;&amp;#10;查询号码状态及短信功能是否正常:是&amp;#13;&amp;#10;是否有受限业务:否&amp;#13;&amp;#10;用户要求:要求我处尽快处理提供授权码&amp;#13;</t>
  </si>
  <si>
    <t>携号转网（西陵 营服中心）：未操作取消，号码符合携出条件，联系客户表示已成功接收短信，已办理携号转网，满意。</t>
  </si>
  <si>
    <t>TS202310231559342126</t>
  </si>
  <si>
    <t>乔兰凤</t>
  </si>
  <si>
    <t>2023-10-23 16:32:00</t>
  </si>
  <si>
    <t>高级模板内容：&amp;#10;投诉问题描述:用户表示接收不到携转码，要求处理&amp;#10;查询号码状态及短信功能是否正常:是&amp;#10;是否有受限业务:否&amp;#10;用户要求:加急处理收不到携转的问题。</t>
  </si>
  <si>
    <t>携号转网（西陵）：无限制，客户已正常接收携转码，满意。</t>
  </si>
  <si>
    <t>TS202310222202230865</t>
  </si>
  <si>
    <t>宋峰</t>
  </si>
  <si>
    <t>2023-10-23 19:16:07</t>
  </si>
  <si>
    <t>主办单位：湖北&amp;#10;客户类别：普通客户&amp;#10;10010是否打通：否&amp;#10;是否二次致电10015：是&amp;#10;是否联系：否&amp;#10;升级倾向：&amp;#10;号码归属省：湖北&amp;#10;SVIP等级：&amp;#10;1.问题类型:;&amp;#10;2.投诉类型:携号转网;&amp;#10;3.营业厅地址:;&amp;#10;4.位置信息:;&amp;#10;5.位置发生地:;&amp;#10;6.投诉内容:不能更改最低消费的套餐，不允许携号转网&amp;#10;7.携转原因:套餐内容不合适&amp;#10;8.无法携转原因:业务限制</t>
  </si>
  <si>
    <t>携号转网（西陵）①客户投诉产生的原因：客户反映取消业务办理携号转网问题&amp;#10;②客户投诉问题核查情况及解决方案：收到贵部转办后，我司立即组织调查。经核实，西陵营服客户要求取消靓号协议（潘娥处理）及（湖北宜昌）预存话费得2G流量24个月-次月生效办理携号转网，我部已为用户取消（湖北宜昌）预存话费得2G流量24个月-次月生效，此号码靓号协议从2022-04-08 15:29:30到2037-03-31 23:59:59，保底消费50元，我部无法取消，建议用户可带证件到自营厅咨询，更改最低资费（潘娥处理））也因靓号保底无法转资，联系用户未接，如有疑问可在工作时间（08:30-12:00；14:00-17:30）联系07176921001、13032700872宜昌客服。如用户咨询，请前台10010话务中心代为解释，谢谢&amp;#10;③客户问题满意度：我司于2023-10-23 09:42:10联系客户未接。&amp;#10;④回单人:程李晶；联系电话：07176921001</t>
  </si>
  <si>
    <t>TS202310231548181837</t>
  </si>
  <si>
    <t>高亚蓉</t>
  </si>
  <si>
    <t>2023-10-24 09:42:48</t>
  </si>
  <si>
    <t>&amp;#13;&amp;#10;高级模板内容：&amp;#13;&amp;#10;投诉问题描述:用户再次来电称收不到携转码&amp;#13;&amp;#10;查询号码状态及短信功能是否正常:是&amp;#13;&amp;#10;是否有受限业务:否&amp;#13;&amp;#10;用户要求:用户要求加急处理&amp;#13;</t>
  </si>
  <si>
    <t>携号转网（宜都城区）：无限制，客户已正常接收携转码，满意。</t>
  </si>
  <si>
    <t>BL202310232047071523</t>
  </si>
  <si>
    <t>胡兆宁</t>
  </si>
  <si>
    <t>2023-10-24 14:01:44</t>
  </si>
  <si>
    <t>判断省分:湖北&amp;#13;&amp;#10;:有意向资费&amp;#13;&amp;#10;:全国流量王8元套餐&amp;#13;&amp;#10;:&amp;#13;&amp;#10;&amp;#13;&amp;#10;高级模板内容：&amp;#13;&amp;#10;用户诉求:用户来电要求改成4G全国流量王8元套餐，已挽留不认可，请协助处理，谢谢&amp;#13;&amp;#10;当前套餐名称:腾讯大王卡&amp;#13;&amp;#10;新套餐名称（转入套餐名称）:4G全国流量王8元套餐&amp;#13;&amp;#10;是合约期内（含靓号）:否&amp;#13;&amp;#10;备注:用户来电要求改成4G全国流量王8元套餐，已挽留不认可，请协助处理，谢谢&amp;#13;&amp;#10;&amp;#13;</t>
  </si>
  <si>
    <t>TS202310251025020932</t>
  </si>
  <si>
    <t>2023-10-25 10:57:37</t>
  </si>
  <si>
    <t>&amp;#13;&amp;#10;高级模板内容：&amp;#13;&amp;#10;投诉问题描述:详见TS202310231759242476用户称还是收不到授权码&amp;#13;&amp;#10;查询号码状态及短信功能是否正常:是&amp;#13;&amp;#10;是否有受限业务:否&amp;#13;&amp;#10;携转码发送时间:2023-10-2409:38&amp;#13;&amp;#10;用户要求:要求后台再次联系现在已经在去营业厅的路上了谢谢&amp;#13;</t>
  </si>
  <si>
    <t>BL202310241647440676</t>
  </si>
  <si>
    <t>童东辰</t>
  </si>
  <si>
    <t>2023-10-25 14:15:34</t>
  </si>
  <si>
    <t>判断省分:湖北&amp;#13;&amp;#10;:有意向资费&amp;#13;&amp;#10;:全国流量王8元套餐&amp;#13;&amp;#10;:&amp;#13;&amp;#10;&amp;#13;&amp;#10;高级模板内容：&amp;#13;&amp;#10;用户诉求:用户来电要求改成4G全国流量王8元套餐，已挽留不认可，请协助处理，谢谢&amp;#13;&amp;#10;当前套餐名称:阿里小宝卡&amp;#13;&amp;#10;新套餐名称（转入套餐名称）:4G全国流量王8元套餐&amp;#13;&amp;#10;是合约期内（含靓号）:否&amp;#13;&amp;#10;备注:用户来电要求改成4G全国流量王8元套餐，已挽留不认可，请协助处理，谢谢&amp;#13;</t>
  </si>
  <si>
    <t>GZ202310261055341373</t>
  </si>
  <si>
    <t>071703567230</t>
  </si>
  <si>
    <t>宋务云</t>
  </si>
  <si>
    <t>2023-10-26 16:27:26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</si>
  <si>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用户表示宽带上网网速慢，严重影响正常使用，刷新重启仍然无法恢复，请尽快处理并回复</t>
  </si>
  <si>
    <t>BL202310241418341213</t>
  </si>
  <si>
    <t>马智</t>
  </si>
  <si>
    <t>2023-10-25 11:29:48</t>
  </si>
  <si>
    <t>&amp;#13;&amp;#10;高级模板内容：&amp;#13;&amp;#10;用户诉求:客户来电要求转8元4G全国流量王套餐，挽留无效请核实谢谢已告知湖北8元流量王套餐需要归属地联通自营厅办理并推荐在联通APP查询附加的联通自营厅用户不认可要求在线更改烦请处理&amp;#13;&amp;#10;当前套餐名称:沃派校园融合9元移网成员套餐（湖北宜昌）&amp;#13;&amp;#10;新套餐名称（转入套餐名称）:8元4G全国流量王套餐&amp;#13;&amp;#10;是合约期内（含靓号）:否&amp;#13;</t>
  </si>
  <si>
    <t>套餐变更-未到厅：用户要求转资8元流量王套餐，因客户本月已办理转资，建议客户次月申请转资8元，并减免套餐差价，,用户满意。</t>
  </si>
  <si>
    <t>GZ202310261045371303</t>
  </si>
  <si>
    <t>071703893283</t>
  </si>
  <si>
    <t>王智</t>
  </si>
  <si>
    <t>2023-10-26 15:48:09</t>
  </si>
  <si>
    <t>BL202310231405452137</t>
  </si>
  <si>
    <t>覃彩英</t>
  </si>
  <si>
    <t>2023-10-23 15:27:13</t>
  </si>
  <si>
    <t>&amp;#13;&amp;#10;高级模板内容：&amp;#13;&amp;#10;用户诉求:用户来电要求把套餐改为畅越冰激凌129套餐，流量有50G&amp;#13;&amp;#10;当前套餐名称:畅爽冰激凌5G套餐129元（基础版）&amp;#13;&amp;#10;新套餐名称（转入套餐名称）:畅越冰激凌129套餐&amp;#13;&amp;#10;是合约期内（含靓号）:是&amp;#13;</t>
  </si>
  <si>
    <t>套餐变更-未到厅：用户要求转资畅越冰激凌129套餐，挽留无效（降套的）已办理，次月生效,用户满意。</t>
  </si>
  <si>
    <t>ZX202310241316162368</t>
  </si>
  <si>
    <t>071700057452</t>
  </si>
  <si>
    <t>2023-10-24 14:36:33</t>
  </si>
  <si>
    <t>用户表示不知情办理宽带，对此不认可，表示此宽带影响自己携号转网，请处理宽带问题。</t>
  </si>
  <si>
    <t>GZ202310261038231230</t>
  </si>
  <si>
    <t>071700187334</t>
  </si>
  <si>
    <t>2023-10-26 18:35:49</t>
  </si>
  <si>
    <t>TS202310231152061651</t>
  </si>
  <si>
    <t>曹建国</t>
  </si>
  <si>
    <t>2023-10-23 16:30:39</t>
  </si>
  <si>
    <t>主办单位：湖北&amp;#10;客户类别：普通客户&amp;#10;10010是否打通：否&amp;#10;是否二次致电10015：是&amp;#10;是否联系：否&amp;#10;升级倾向：&amp;#10;号码归属省：湖北&amp;#10;SVIP等级：&amp;#10;1.问题类型:;&amp;#10;2.投诉类型:携号转网;&amp;#10;3.营业厅地址:;&amp;#10;4.位置信息:;&amp;#10;5.位置发生地:;&amp;#10;6.投诉内容:我这里信号不好，需要办理携号转网，但是系统提示我办理的有无线cpe，我这边没有使用过，麻烦帮忙取消&amp;#10;7.携转原因:信号质量差&amp;#10;8.无法携转原因:业务限制</t>
  </si>
  <si>
    <t>携号转网（远安城区营服）：&amp;#10;①客户投诉产生的原因：合约限制办理携转不成功。&amp;#10;②客户投诉问题核查情况及解决方案：收到贵部转办后，我司立即组织调查。经核实，客户要求注销CPE宽带携号转网，已按客户要求办理副卡拆分、CPE宽带拆分，NP校验通过，回访满意。我司于2023-10-23 16:20:38联系客户解释以上情况。&amp;#10;③客户问题满意度：满意&amp;#10;④回单人：张婷   6921001</t>
  </si>
  <si>
    <t>TS202310221850231416</t>
  </si>
  <si>
    <t>崔帮群</t>
  </si>
  <si>
    <t>2023-10-23 11:11:31</t>
  </si>
  <si>
    <t>#断卡行动#主办单位：湖北&amp;#10;客户类别：普通客户&amp;#10;10010是否打通：是&amp;#10;是否二次致电10015：是&amp;#10;是否联系：否&amp;#10;升级倾向：&amp;#10;号码归属省：湖北&amp;#10;SVIP等级：&amp;#10;1.问题类型:;&amp;#10;2.投诉类型:携号转网;&amp;#10;3.营业厅地址:;&amp;#10;4.位置信息:;&amp;#10;5.位置发生地:;&amp;#10;6.投诉内容:联通网络信号太差，投诉了，没解决，所以希望能携号转网，去过联通公司说了一堆理由不让转&amp;#10;7.携转原因:信号质量差&amp;#10;8.无法携转原因:业务限制&amp;#10;关联历史投诉流水号:其他问题，请手动查询</t>
  </si>
  <si>
    <r>
      <t/>
    </r>
    <r>
      <rPr>
        <sz val="11"/>
        <color theme="1"/>
        <rFont val="宋体"/>
        <family val="2"/>
      </rPr>
      <t>携号转网（长阳城区营服中心）&amp;#10;①客户投诉产生的原因：用户反馈携号转网的问题，&amp;#10;②客户投诉问题核查情况及解决方案：收到贵部转办后，我司立即组织调查。经核实，用户反馈要求携号转网的问题，经核实用户两张副卡13032716648和13032718298因</t>
    </r>
    <r>
      <rPr>
        <sz val="11"/>
        <color theme="1"/>
        <rFont val="Arial"/>
        <family val="2"/>
      </rPr>
      <t xml:space="preserve">			</t>
    </r>
    <r>
      <rPr>
        <sz val="11"/>
        <color theme="1"/>
        <rFont val="宋体"/>
        <family val="2"/>
      </rPr>
      <t>断卡宜昌上报风险用户风险关停，无法操作拆分，已建议用户在联通APP上操作二次实人认证待开机后联系我们拆分，用户表示同意，满意。&amp;#10;③客户问题满意度：满意&amp;#10;④回单人：潘娥、联系方式：07176921001"</t>
    </r>
  </si>
  <si>
    <t>TS202310231759242476</t>
  </si>
  <si>
    <t>2023-10-24 09:37:06</t>
  </si>
  <si>
    <t>主办单位：湖北&amp;#10;客户类别：普通客户&amp;#10;10010是否打通：是&amp;#10;是否二次致电10015：是&amp;#10;是否联系：是&amp;#10;升级倾向：无&amp;#10;号码归属省：湖北&amp;#10;SVIP等级：&amp;#10;----&amp;#13;&amp;#10;高级模板内容：&amp;#13;&amp;#10;是否有前期工单及工单流水号（标注10/15）:无&amp;#13;&amp;#10;投诉问题描述（提炼并描述客户反映核心问题，含争议渠道/争议金额或对前期工单争议点）:用户表示要办理携号转网，收不到携转码，请尽快核实加急处理&amp;#13;</t>
  </si>
  <si>
    <t>携号转网①客户基本信息：业务号码：15549311055、客户姓名：高亚蓉、套餐情况：4G主副卡业务-语音副卡基本套餐； 客户反映携出的问题。&amp;#10;②首次联系客户时间： 2023-10-24 09:32:09 ； &amp;#10;③投诉核查处理情况：收到贵部转办后，我司立即组织调查 。经核实，宜都城区客户要求办理携出，核实无限制，携出码已下发，客户满意&amp;#10;④答复客户时间及客户满意度评价相关信息：我司于2023-10-24 09:32:09联系客户解释说明，客户认可满意。回单人：王宜艳&amp;#10;⑤投诉核查关联材料：无</t>
  </si>
  <si>
    <t>TS202310241907431144</t>
  </si>
  <si>
    <t>2023-10-25 11:02:33</t>
  </si>
  <si>
    <t>主办单位：湖北&amp;#10;客户类别：星级客户&amp;#10;10010是否打通：否&amp;#10;是否二次致电10015：是&amp;#10;是否联系：否&amp;#10;升级倾向：&amp;#10;号码归属省：湖北&amp;#10;SVIP等级：&amp;#10;1.问题类型:;&amp;#10;2.投诉类型:携号转网;&amp;#10;3.营业厅地址:;&amp;#10;4.位置信息:;&amp;#10;5.位置发生地:;&amp;#10;6.投诉内容:发送短信后无法收到携转码&amp;#10;7.携转原因:套餐内容不合适&amp;#10;8.无法携转原因:收不到携转码</t>
  </si>
  <si>
    <t>携号转网①客户投诉产生的原因：取消业务 ②客户投诉问题核查情况及解决方案：收到贵部转办，我司立即组织核查，经核实（西陵营服）客户实际要求取消2023-04-11 19:59:43宽带一点受理中心办理畅爽冰激凌融合300M宽带（湖北）产品，现于2023-10-25 10:43:30 在城区伍家岗中南路自有营业厅已取消宽带，现已符合携出条件，满意③客户问题满意度：我司于2023-10-25 10:40:35回访客户满意； ④回单人:黎明；联系电话：07176921001</t>
  </si>
  <si>
    <t>BL202310221325390918</t>
  </si>
  <si>
    <t>覃德海</t>
  </si>
  <si>
    <t>2023-10-23 09:02:53</t>
  </si>
  <si>
    <t>用户来电反映称，自己是老用户要求流量和通话分钟时增加，已建议用户到营业厅咨询，我处耐心解释无效，用户不认可，要求核实具体情况，请协助处理。</t>
  </si>
  <si>
    <t>套餐变更-未到厅：用户要求转资畅越冰激凌5G套餐159元套餐，挽留无效（降套的），客服部本月内操作办理，满意。</t>
  </si>
  <si>
    <t>TS202310251435511727</t>
  </si>
  <si>
    <t>付元兵</t>
  </si>
  <si>
    <t>2023-10-26 09:02:17</t>
  </si>
  <si>
    <t>查询增值业务:&amp;#13;&amp;#10;合约信息查询:&amp;#13;&amp;#10;系统查询到有产品信息&amp;#13;&amp;#10;:无确认方式&amp;#13;&amp;#10;客户不了解此业务，要求取消或投诉&amp;#13;&amp;#10;维系挽留:不接受&amp;#13;&amp;#10;一键退订:‘一键退订’按钮操作提示操作失败/‘退订选择’置灰&amp;#13;&amp;#10;:仍然退订失败&amp;#13;&amp;#10;:&amp;#13;&amp;#10;&amp;#13;&amp;#10;高级模板内容：&amp;#13;&amp;#10;投诉问题描述:用户表示自己加入老年人，不可能办理活动套餐，去了营业厅才查询到有活动，用户要求取消&amp;#13;&amp;#10;产品名称:99元及以上产品享受套餐月费7折优惠，次月生效，有效期24个&amp;#13;&amp;#10;办理时间:2023-03-01&amp;#13;&amp;#10;办理渠道:湖北精英盛华信息科技有限公司(宜昌)	&amp;#13;&amp;#10;用户要求:用户要求取消合约&amp;#13;</t>
  </si>
  <si>
    <t>业务办理（伍家）：5G冰激凌套餐享24个月7折优惠（次月生效）（湖北），已为用户取消，满意</t>
  </si>
  <si>
    <t>BL202310220830010130</t>
  </si>
  <si>
    <t>李元贵</t>
  </si>
  <si>
    <t>2023-10-23 09:06:07</t>
  </si>
  <si>
    <t>判断省分:湖北&amp;#13;&amp;#10;:有意向资费&amp;#13;&amp;#10;:其他资费&amp;#13;&amp;#10;:否&amp;#13;&amp;#10;node_104:&amp;#13;&amp;#10;node_102:&amp;#13;&amp;#10;:降套&amp;#13;&amp;#10;:消费过高&amp;#13;&amp;#10;:挽留后，用户依旧要求降套&amp;#13;&amp;#10;:消费对比&amp;#13;&amp;#10;:挽留失败&amp;#13;&amp;#10;:&amp;#13;&amp;#10;node_106:&amp;#13;&amp;#10;:无合约/无靓号&amp;#13;&amp;#10;:&amp;#13;&amp;#10;&amp;#13;&amp;#10;高级模板内容：&amp;#13;&amp;#10;用户诉求:降套&amp;#13;&amp;#10;当前套餐名称:畅越冰激凌5G套餐99元&amp;#13;&amp;#10;新套餐名称（转入套餐名称）:腾讯大王卡（新）（91090059）&amp;#13;&amp;#10;是合约期内（含靓号）:否&amp;#13;&amp;#10;备注:融合套餐，挽留失败，不愿到厅&amp;#13;</t>
  </si>
  <si>
    <t>BL202310221214380137</t>
  </si>
  <si>
    <t>段玲玲</t>
  </si>
  <si>
    <t>【2022年上工信部测评重保用户】判断省分:湖北&amp;#13;&amp;#10;:有意向资费&amp;#13;&amp;#10;:其他资费&amp;#13;&amp;#10;:是&amp;#13;&amp;#10;:不认可：坚持要求转入有限制的套餐&amp;#13;&amp;#10;:&amp;#13;&amp;#10;&amp;#13;&amp;#10;高级模板内容：&amp;#13;&amp;#10;用户诉求:用户来电要求办理流量王-工友卡（湖北）91274538&amp;#13;&amp;#10;当前套餐名称:36元流量王套餐(湖北)&amp;#13;&amp;#10;新套餐名称（转入套餐名称）:流量王-工友卡（湖北）91274538&amp;#13;&amp;#10;是合约期内（含靓号）:否&amp;#13;</t>
  </si>
  <si>
    <t>TS202310240858452358</t>
  </si>
  <si>
    <t>杨家桢</t>
  </si>
  <si>
    <t>2023-10-24 15:48:56</t>
  </si>
  <si>
    <t>&amp;#13;&amp;#10;高级模板内容：&amp;#13;&amp;#10;投诉问题描述:无法销户&amp;#13;&amp;#10;销户渠道:江苏无锡营业厅&amp;#13;&amp;#10;无法销户原因:无&amp;#13;&amp;#10;用户要求:用户来电反映半个月之前就到异地的营业厅办理的销户，但是到目前为止一直没有人联系，通过手厅查询销户进度一直在第一步审核中，用户不认可，要求我方尽快协助处理，谢谢&amp;#13;</t>
  </si>
  <si>
    <t>BL202310251115132372</t>
  </si>
  <si>
    <t>樊兴枝</t>
  </si>
  <si>
    <t>2023-10-25 14:55:14</t>
  </si>
  <si>
    <t>判断省分:湖北&amp;#13;&amp;#10;:有意向资费&amp;#13;&amp;#10;:其他资费&amp;#13;&amp;#10;:是&amp;#13;&amp;#10;:不认可：坚持要求转入有限制的套餐&amp;#13;&amp;#10;:&amp;#13;&amp;#10;&amp;#13;&amp;#10;高级模板内容：&amp;#13;&amp;#10;用户诉求:变更套餐&amp;#13;&amp;#10;当前套餐名称:幸福家家乐39元套餐&amp;#13;&amp;#10;新套餐名称（转入套餐名称）:星锐卡&amp;#13;&amp;#10;是合约期内（含靓号）:否&amp;#13;&amp;#10;备注:前台解释无效，用户表示无法办理就转到其他运营商，请后台尽快回复处理，谢谢&amp;#13;</t>
  </si>
  <si>
    <t>套餐变更-未到厅：用户要求转资星锐卡套餐，已告知客户线上无权限办理,用户满意。</t>
  </si>
  <si>
    <t>TS202310231901411029</t>
  </si>
  <si>
    <t>2023-10-24 17:26:47</t>
  </si>
  <si>
    <t>&amp;#13;&amp;#10;高级模板内容：&amp;#13;&amp;#10;问题描述::用户来电反映在APP上面一直销户不成功，&amp;#13;&amp;#10;第二联系方式::18229734909&amp;#13;&amp;#10;销户原因:用户不想使用，挽留无效&amp;#13;&amp;#10;用户要求:2个小时之内给他回复&amp;#13;</t>
  </si>
  <si>
    <t>GZ202310261024191099</t>
  </si>
  <si>
    <t>071700845663</t>
  </si>
  <si>
    <t>2023-10-26 10:49:50</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</si>
  <si>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iptv无法使用，重启无效，要求师傅上门处理</t>
  </si>
  <si>
    <t>GZ202310261023331094</t>
  </si>
  <si>
    <t>071704184186</t>
  </si>
  <si>
    <t>王健</t>
  </si>
  <si>
    <t>2023-10-26 14:02:10</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</si>
  <si>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夷陵区东城城乡统筹发展试验区郭家湾村东城大道67号国湾星城47栋2单元2楼201</t>
  </si>
  <si>
    <t>TS202310241525521258</t>
  </si>
  <si>
    <t>刘春梅</t>
  </si>
  <si>
    <t>客户标识TCSI,TCSI-B,TCSI-C,TCSI-A</t>
  </si>
  <si>
    <t>2023-10-24 16:30:23</t>
  </si>
  <si>
    <t>&amp;#13;&amp;#10;高级模板内容：&amp;#13;&amp;#10;投诉问题描述:用户来电反映副卡13986839572的副卡功能费不认可&amp;#13;&amp;#10;业务名称:副卡功能费&amp;#13;&amp;#10;宣传渠道:网厅&amp;#13;&amp;#10;宣传内容:副卡免费&amp;#13;&amp;#10;实际情况:副卡功能费10元&amp;#13;&amp;#10;用户要求:核实，并且为他取消收费&amp;#13;</t>
  </si>
  <si>
    <t>ZX202310221318011418</t>
  </si>
  <si>
    <t>071703044810</t>
  </si>
  <si>
    <t>2023-10-23 14:36:20</t>
  </si>
  <si>
    <t>判断省分:湖北&amp;#13;&amp;#10;:自己办理的宽带&amp;#13;&amp;#10;:挽留失败&amp;#13;&amp;#10;:不同意&amp;#13;&amp;#10;:&amp;#13;&amp;#10;&amp;#13;&amp;#10;高级模板内容：&amp;#13;&amp;#10;问题描述:名下所有宽带销户&amp;#13;&amp;#10;第二联系方式:15207206663&amp;#13;&amp;#10;销户原因:降低套餐&amp;#13;&amp;#10;用户要求:用户来电要求解绑销户宽带，已前往营业厅被告知无法办理，要求线上协助办理，烦请核实处理，谢谢&amp;#13;</t>
  </si>
  <si>
    <t>业务取消（西陵）：虚拟宽带，营业厅已为用户注销满意</t>
  </si>
  <si>
    <t>BL202310251152580412</t>
  </si>
  <si>
    <t>龚运珍</t>
  </si>
  <si>
    <t>2023-10-25 14:21:48</t>
  </si>
  <si>
    <t>用户来电称要求线上解除主副卡关系，前台已建议到营业厅咨询办理，用户不认可，要求线上处理，烦请协助处理，谢谢</t>
  </si>
  <si>
    <t>业务办理（夷陵城区）主副卡拆分，营业厅已为用户办理成功，满意</t>
  </si>
  <si>
    <t>ZX202310261513032217</t>
  </si>
  <si>
    <t>071703791464</t>
  </si>
  <si>
    <t>2023-10-26 16:53:28</t>
  </si>
  <si>
    <t>&amp;#13;&amp;#10;高级模板内容：&amp;#13;&amp;#10;问题描述:用户要求取消宽带，称自己没有安装使用，要求在线销户。&amp;#13;&amp;#10;第二联系方式:18608603818&amp;#13;&amp;#10;销户原因:没有安装使用&amp;#13;&amp;#10;用户要求:加急处理。&amp;#13;</t>
  </si>
  <si>
    <t>业务取消（西陵）：用户要求取消缓装宽带，经核实，用户本月办理过融合转资，暂无法二次操作取消宽带，已跟用户解释清楚，待次月一号新套餐生效后，我部协助取消，满意。</t>
  </si>
  <si>
    <t>TS202310250826250949</t>
  </si>
  <si>
    <t>吴红艳</t>
  </si>
  <si>
    <t>2023-10-25 13:33:10</t>
  </si>
  <si>
    <t>&amp;#13;&amp;#10;高级模板内容：&amp;#13;&amp;#10;投诉问题描述:用户来电表示自己在宜昌城区营业厅办理的副卡之前表示副卡免费，去营业厅表示营业厅现在无法更改营业厅让客户来电10010更改，询问客户具体营业厅表示忘记了&amp;#13;&amp;#10;争议月份:2023年10月&amp;#13;&amp;#10;争议金额:10&amp;#13;&amp;#10;用户要求:要求减免副卡费用&amp;#13;</t>
  </si>
  <si>
    <t>GZ202310261013401014</t>
  </si>
  <si>
    <t>071704050116</t>
  </si>
  <si>
    <t>余应尚</t>
  </si>
  <si>
    <t>2023-10-26 11:37:26</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</si>
  <si>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无法登陆&amp;#10;&amp;#10;装机地址：湖北省宜昌市伍家岗区伍家岗街道龙盘湖社区中铁龙盘湖世纪山水100栋1单元1楼101</t>
  </si>
  <si>
    <t>GZ202310261011450996</t>
  </si>
  <si>
    <t>071700831815</t>
  </si>
  <si>
    <t>马方兰</t>
  </si>
  <si>
    <t>2023-10-26 15:39:12</t>
  </si>
  <si>
    <t>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路由器能力不匹配;&amp;#13;&amp;#10;:宽带无法上网需要专人上门维修&amp;#13;</t>
  </si>
  <si>
    <t>BL202310251600041074</t>
  </si>
  <si>
    <t>王三元</t>
  </si>
  <si>
    <t>2023-10-25 17:10:18</t>
  </si>
  <si>
    <t>【2022年上工信部测评重保用户】用户来电要求继续办理：5G冰激凌套餐享12个月7折优惠（次月生效）（湖北），烦请协助处理，谢谢。回电请联系：15997500980</t>
  </si>
  <si>
    <t>业务办理：129元5G畅爽冰激凌39元赠费（次月生效12个月）（湖北），已为用户办理，满意</t>
  </si>
  <si>
    <t>BL202310241025260910</t>
  </si>
  <si>
    <t>张龙香</t>
  </si>
  <si>
    <t>2023-10-24 14:16:28</t>
  </si>
  <si>
    <t>用户想续约5G套餐月费7折优惠（次月生效12个月）（湖北）</t>
  </si>
  <si>
    <t>业务办理：查询畅越冰激凌套餐无7折合约，无法续订，已退订用户办理畅爽冰激凌套餐，参与赠费活动，用户表示暂不参与，满意</t>
  </si>
  <si>
    <t>BL202310211552511939</t>
  </si>
  <si>
    <t>陈发君</t>
  </si>
  <si>
    <t>2023-10-23 09:11:05</t>
  </si>
  <si>
    <t>用户来电要求续约预存话费享折扣优惠档位三（立即生效24个月）-湖北政企专属91025364，请后台协助处理谢谢。</t>
  </si>
  <si>
    <t>BL202310231937131035</t>
  </si>
  <si>
    <t>胡明</t>
  </si>
  <si>
    <t>2023-10-24 15:52:30</t>
  </si>
  <si>
    <t>【2022年上工信部测评重保用户】【2022年上工信部测评重保用户】用户来电反映要求办理预存话费享折扣优惠档位三（次月生效2</t>
  </si>
  <si>
    <t>业务办理：存量5G畅爽套餐享209元赠费（次月生效）湖北，已为用户续约，合约期12个月，满意</t>
  </si>
  <si>
    <t>TS202310241650270948</t>
  </si>
  <si>
    <t>李宗晨</t>
  </si>
  <si>
    <t>2023-10-24 17:23:11</t>
  </si>
  <si>
    <t>&amp;#13;&amp;#10;高级模板内容：&amp;#13;&amp;#10;投诉问题描述:表示办理本机号码时工作人员告知是免费副卡，但是又说系统有问题，所以就办了10元副卡出来，现在要求减免副卡的月租费，请核实，联系本机！&amp;#13;&amp;#10;争议月份:2023年11月&amp;#13;&amp;#10;争议金额:10&amp;#13;&amp;#10;用户要求:尽快处理&amp;#13;</t>
  </si>
  <si>
    <t>业务办理：用户要求办理两张副卡免费，系统无0元勾选项，已协商24小时内办理月赠10元*12个月，立即生效，满意。</t>
  </si>
  <si>
    <t>GZ202310260958570888</t>
  </si>
  <si>
    <t>071700390822</t>
  </si>
  <si>
    <t>王小青</t>
  </si>
  <si>
    <t>2023-10-26 11:37:01</t>
  </si>
  <si>
    <t>#断卡行动#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MODEM故障&amp;#10;&amp;#10;装机地址：湖北省宜昌市夷陵区发展大道99号清江润城51栋1单元1楼104</t>
  </si>
  <si>
    <t>GZ202310260957260875</t>
  </si>
  <si>
    <t>2023-10-26 11:26:26</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</si>
  <si>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宽带无法上网&amp;#13;</t>
  </si>
  <si>
    <t>ZX202310231641330707</t>
  </si>
  <si>
    <t>071700066135</t>
  </si>
  <si>
    <t>张青</t>
  </si>
  <si>
    <t>2023-10-23 17:01:44</t>
  </si>
  <si>
    <t>判断省分:湖北&amp;#13;&amp;#10;:自己办理的宽带&amp;#13;&amp;#10;:挽留失败&amp;#13;&amp;#10;:不同意&amp;#13;&amp;#10;:&amp;#13;&amp;#10;&amp;#13;&amp;#10;高级模板内容：&amp;#13;&amp;#10;问题描述:用户需要将宽带销户，称去当地营业厅已经排队了2小时现在不愿排队，强烈要求我方将宽带进行销户，请尽快核实处理&amp;#13;&amp;#10;第二联系方式:13177082679&amp;#13;&amp;#10;销户原因:不用了&amp;#13;&amp;#10;用户要求:要求加急处理。&amp;#13;</t>
  </si>
  <si>
    <t>业务取消（西陵）：用户要求注销宽带，挽留无效，已注销成功，满意。</t>
  </si>
  <si>
    <t>TS202310251208231082</t>
  </si>
  <si>
    <t>2023-10-25 17:22:30</t>
  </si>
  <si>
    <t>&amp;#13;&amp;#10;高级模板内容：&amp;#13;&amp;#10;投诉问题描述:用户对于之前携号转网的剩余话费未到账要求核实，之前在5月份携号转网一直未到账&amp;#13;&amp;#10;活动名称:携号转网&amp;#13;&amp;#10;争议月份:2023年5月&amp;#13;&amp;#10;争议金额:1&amp;#13;&amp;#10;用户要求:用户对于之前携号转网的剩余话费未到账要求核实，之前在5月份携号转网一直未到账，用户不知道还剩余多少话费&amp;#13;</t>
  </si>
  <si>
    <t>业务办理：余额清退，核实用户可清退余额99.8元，建议用户携带有效证件到厅办理轻易即可，用户认可满意</t>
  </si>
  <si>
    <t>TS202310231210272078</t>
  </si>
  <si>
    <t>2023-10-23 14:33:50</t>
  </si>
  <si>
    <t>用户来电称号码已经销户，但是目前自己不在归属地，无法去归属地退费，要求后台把剩余话费退还到银行卡：6214837417296468</t>
  </si>
  <si>
    <t>业务办理：余额清退，已将用户余额56.31元充值置换至15576617363，已现金到账，满意</t>
  </si>
  <si>
    <t>BL202310251050241997</t>
  </si>
  <si>
    <t>2023-10-25 16:06:17</t>
  </si>
  <si>
    <t>【2022年上工信部测评重保用户】13040979411命中精准预判服务场景:[该用户有申诉倾向，请注意受理态度，查询近三天工单记录，积极解决用户问题。]&amp;#13;&amp;#10;用户来电要求给：预存话费享折扣优惠档位五（次月生效24个月）-湖北政企专属续约</t>
  </si>
  <si>
    <t>业务办理：存量5G畅爽套餐享49元赠费 湖北，已为用户续约，合约期12个月，满意</t>
  </si>
  <si>
    <t>BL202310251314011416</t>
  </si>
  <si>
    <t>苟晓莹</t>
  </si>
  <si>
    <t>2023-10-25 14:46:48</t>
  </si>
  <si>
    <t>&amp;#13;&amp;#10;高级模板内容：&amp;#13;&amp;#10;用户诉求:修改套餐&amp;#13;&amp;#10;当前套餐名称:畅爽冰激凌5G套餐129元&amp;#13;&amp;#10;新套餐名称（转入套餐名称）:无&amp;#13;&amp;#10;是合约期内（含靓号）:否&amp;#13;&amp;#10;备注:详见工单：BL202309071254581984，用户前期有要求修改套餐，后台回复用户先取消跨域宽带，然后给用户申请套餐不变（每月返费60元），解释不认可，要求后台再次联系处理，谢谢&amp;#13;</t>
  </si>
  <si>
    <t>业务办理：存量5G畅爽套餐享69元赠费 湖北  ，已为用户办理，合约期12个月，满意</t>
  </si>
  <si>
    <t>TS202310241547191835</t>
  </si>
  <si>
    <t>2023-10-25 13:40:37</t>
  </si>
  <si>
    <t>用户来电称本机号码上月销户了，但里面还有话费，一直到现在还没有退费，当时预留的是银行卡，银行卡也没有到账，现在，用户要求核实处理，谢谢</t>
  </si>
  <si>
    <t>业务办理：余额清退，已转营业厅协助办理余额清退，清退成功后余额转至用户微信，预计本周内清退成功，满意</t>
  </si>
  <si>
    <t>GZ202310260947420794</t>
  </si>
  <si>
    <t>071700365624</t>
  </si>
  <si>
    <t>周游</t>
  </si>
  <si>
    <t>2023-10-26 12:56:08</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</si>
  <si>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夷陵区小溪塔镇锦绣路93-1号周边</t>
  </si>
  <si>
    <t>BL202310241644160628</t>
  </si>
  <si>
    <t>徐华</t>
  </si>
  <si>
    <t>2023-10-25 14:12:43</t>
  </si>
  <si>
    <t>用户来电要求续约：副卡免月租12个月（10元话费12个月）（湖北）请处理谢谢</t>
  </si>
  <si>
    <t>业务办理：副卡免月租12个月（10元话费12个月）（湖北），合约未到期无法续约，已解释，用户认可满意</t>
  </si>
  <si>
    <t>TS202310241920541335</t>
  </si>
  <si>
    <t>吴胜军</t>
  </si>
  <si>
    <t>2023-10-25 15:50:41</t>
  </si>
  <si>
    <t>&amp;#13;&amp;#10;高级模板内容：&amp;#13;&amp;#10;投诉问题描述:用户要求销户，但对本月月租费不认可，要求我方核实处理&amp;#13;&amp;#10;争议月份:2023年10月&amp;#13;&amp;#10;争议金额:1&amp;#13;&amp;#10;用户要求:核实处理&amp;#13;</t>
  </si>
  <si>
    <t>业务办理：注销，现已注销，满意</t>
  </si>
  <si>
    <t>BL202310241554422424</t>
  </si>
  <si>
    <t>071700186123</t>
  </si>
  <si>
    <t>李世敏</t>
  </si>
  <si>
    <t>2023-10-25 09:07:57</t>
  </si>
  <si>
    <t>071700186123命中精准预判服务场景:[65岁以上老人]&amp;#13;&amp;#10;用户来电要求安排师傅上门在之前安装的宽带在加装一个机顶盒，要求加急，还请后台协助，谢谢</t>
  </si>
  <si>
    <t>业务办理：加装IPTV，已告知用户需到厅申请，用户知晓满意</t>
  </si>
  <si>
    <t>BL202310241746521457</t>
  </si>
  <si>
    <t>2023-10-25 14:01:35</t>
  </si>
  <si>
    <t>用户10月24日来电要求继续办理5G套餐月费7折优惠（次月生效24个月），解释：建议营业厅，用户拒绝称去不了营业厅，不办理就携号转网，前台无权限，请后台协助，谢谢</t>
  </si>
  <si>
    <t>业务办理：经核实我司已申请办理赠费活动，次月生效，合约期12个月，客户满意</t>
  </si>
  <si>
    <t>BL202310251032011702</t>
  </si>
  <si>
    <t>刘丹丹</t>
  </si>
  <si>
    <t>2023-10-25 14:09:27</t>
  </si>
  <si>
    <t>22年Q3Q4重点客户用户来电想要继续参与副卡免月租24个月（10元话费24个月）（湖北）-次月生效活动，烦请协助处理。副卡号码为：18972557065，18972555812</t>
  </si>
  <si>
    <t>业务办理：经核实已为客户办理赠费活动，12个月合约期，客户满意</t>
  </si>
  <si>
    <t>TS202310241711521481</t>
  </si>
  <si>
    <t>徐东波</t>
  </si>
  <si>
    <t>2023-10-26 10:48:14</t>
  </si>
  <si>
    <t>&amp;#13;&amp;#10;高级模板内容：&amp;#13;&amp;#10;投诉问题描述:用户来电反映要办理主副卡解绑，人在异地不能办理，要求我方在线办理&amp;#13;&amp;#10;渠道名称:其他:营业厅&amp;#13;&amp;#10;办理业务名称:主副卡解绑&amp;#13;&amp;#10;页面提示:无&amp;#13;&amp;#10;用户要求:要求尽快核实处理&amp;#13;</t>
  </si>
  <si>
    <t>业务办理：注销副卡，已核对身份信息后为用户注销，满意</t>
  </si>
  <si>
    <t>TS202310242010162023</t>
  </si>
  <si>
    <t>2023-10-26 10:47:47</t>
  </si>
  <si>
    <t>&amp;#13;&amp;#10;高级模板内容：&amp;#13;&amp;#10;投诉问题描述:用户来电要求取消副卡销户&amp;#13;&amp;#10;销户渠道:营业厅&amp;#13;&amp;#10;无法销户原因:异地副卡无法取消销户&amp;#13;&amp;#10;用户要求:用户要求取消副卡销户&amp;#13;</t>
  </si>
  <si>
    <t>业务办理：注销副卡，已为用户注销，满意</t>
  </si>
  <si>
    <t>BL202310231119180180</t>
  </si>
  <si>
    <t>071703044034</t>
  </si>
  <si>
    <t>2023-10-23 14:36:16</t>
  </si>
  <si>
    <t>#2022重保客户#用户来电要求取消15元*36月千兆提速包(湖北)（立即生效，次月收费）服务，前台操作失败有拦截取消不成功，请处理并回复！</t>
  </si>
  <si>
    <t>业务办理：客户要求取消15元*36月千兆提速包，已告知客户办理赠送路由器活动，建议客户联系营业厅协商处理，客户满意。</t>
  </si>
  <si>
    <t>ZX202310241048531160</t>
  </si>
  <si>
    <t>071701035390</t>
  </si>
  <si>
    <t>易浪</t>
  </si>
  <si>
    <t>2023-10-24 14:15:29</t>
  </si>
  <si>
    <t>判断省分:湖北&amp;#13;&amp;#10;:被动办理宽带&amp;#13;&amp;#10;:不需要&amp;#13;&amp;#10;:&amp;#13;&amp;#10;&amp;#13;&amp;#10;高级模板内容：&amp;#13;&amp;#10;问题描述:用户称自己没有安装过联通宽带，也不需要安装&amp;#13;&amp;#10;第二联系方式:18572397691&amp;#13;&amp;#10;销户原因:不需要&amp;#13;&amp;#10;用户要求:取消宽带账号，请核实处理，谢谢&amp;#13;</t>
  </si>
  <si>
    <t>业务取消（西陵）虚拟宽带，已为用户注销，满意</t>
  </si>
  <si>
    <t>TS202310181339430064</t>
  </si>
  <si>
    <t>2023-10-24 15:14:33</t>
  </si>
  <si>
    <t>主办单位：湖北&amp;#10;客户类别：星级客户&amp;#10;10010是否打通：是&amp;#10;是否二次致电10015：是&amp;#10;是否联系：否&amp;#10;升级倾向：&amp;#10;号码归属省：湖北&amp;#10;SVIP等级：&amp;#10;1.问题类型:;&amp;#10;2.投诉类型:办理争议;&amp;#10;3.营业厅地址:;&amp;#10;4.位置信息:;&amp;#10;5.位置发生地:;&amp;#10;6.投诉内容:办理0元白银plus会员，要求同权！办理0元白银plus会员，要求同权！&amp;#10;8.办理业务的名称:办理0元白银plus会员，要求同权！&amp;#10;8.无法办理的渠道:中国联通APP</t>
  </si>
  <si>
    <t>业务办理①客户投诉产生的原因：客户反映办理业务问题&amp;#10;②客户投诉问题核查情况及解决方案：收到贵部转办后，我司立即组织调查。经核实，用户要求办理0元白银plus会员，已告知用户我部无权限办理该业务，用户知晓不满意。&amp;#10;③客户问题满意度：我司于2023-10-18 14:02:10联系客户不满意。&amp;#10;④回单人:程李晶；联系电话：07176921001</t>
  </si>
  <si>
    <t>BL202310231042252120</t>
  </si>
  <si>
    <t>王雪芳</t>
  </si>
  <si>
    <t>2023-10-23 14:14:25</t>
  </si>
  <si>
    <t>产品类型:SP产品;产品名称:防骚扰提醒（0元/月）;产品描述:防骚扰提醒（0元/月）;产品ID:9071033900;开始时间:2017-10-2723:38:29;结束时间:2029-12-3123:59:59;订购渠道:;客户确认方式:无。&amp;#13;&amp;#10;查询增值业务:&amp;#13;&amp;#10;合约信息查询:&amp;#13;&amp;#10;系统未查询到产品信息/非用户咨询的产品&amp;#13;&amp;#10;查询优惠产品信息:&amp;#13;&amp;#10;:无确认方式&amp;#13;&amp;#10;:客户不了解此业务，要求取消或投诉&amp;#13;&amp;#10;:不接受&amp;#13;&amp;#10;:附属产品&amp;#13;&amp;#10;:退订失败&amp;#13;&amp;#10;客户来电要求取消5G加油包19元5GB首月体验版（立即生效）业务，系统提示本月无法取消，请协助处理，谢谢&amp;#13;</t>
  </si>
  <si>
    <t>业务办理：客户要求取消5G加油包19元5GB首月体验版，此为免费体验，建议客户次月申请，客户满意</t>
  </si>
  <si>
    <t>TS202310231509240832</t>
  </si>
  <si>
    <t>2023-10-25 16:31:28</t>
  </si>
  <si>
    <t>主办单位：湖北&amp;#10;客户类别：重复投诉&amp;#10;10010是否打通：是&amp;#10;是否二次致电10015：是&amp;#10;是否联系：是&amp;#10;升级倾向：工信部&amp;#10;号码归属省：湖北&amp;#10;SVIP等级：&amp;#10;用户来电投诉举报湖北宜昌联通公司非法盗取用户信息，没有经过用户本人同意乱私自开联通号卡15571754640，不满，从哪获取用户的信息&amp;#13;&amp;#10;前期工单流水号：TS202310131433148477处理时限：已办结解释，用户不认可，有工信部工单，请加急联系用户处理。</t>
  </si>
  <si>
    <t>业务管理①客户基本资料：业务号码：15571754640、客户姓名：刘世林、套餐情况：小天卡-2023；客户反映号码开户问题 ②首次联系客户时间：2023-10-23 16:50:08 ③投诉核查处理情况：收到贵部转办，我司立即组织核查，经核实，客户号码于2023-09-23 15:00:57通过湖北省宜昌市OMO线上渠道自主申请，实名制入网，不存在客户描述的盗用个人信息随便开卡的情况。现联系机主本人解释沟通，机主表示保留卡号继续使用无异议，同时了解到因客户为异地电信代理商，因意向给客户办卡，知道客户办理联通卡后不满。已再次联系客户解释说明，安抚用户。满意度一般。 ④答复客户时间及客户满意度评价：根据上述情况我司于2023-10-23 16:50:08 联系客户解释，客户一般 回单人:宜昌客服程李晶；联系电话：07176921001。 ⑤投诉核查关联材料：无</t>
  </si>
  <si>
    <t>BL202310221727421049</t>
  </si>
  <si>
    <t>2023-10-23 10:31:14</t>
  </si>
  <si>
    <t>15671060505命中精准预判服务场景:[65岁以上老人]&amp;#13;&amp;#10;用户来电:关闭上网功能&amp;#13;&amp;#10;判断省分:甘肃、湖北&amp;#13;&amp;#10;解释无法关闭，建议用户关闭手机蜂窝数据网络即可:不认可&amp;#13;&amp;#10;:&amp;#13;&amp;#10;用户来电要求关闭手机功能请协助处理谢谢联系方式：15671060518</t>
  </si>
  <si>
    <t>业务办理：我司操作关闭公网，客户号码将无法上网，客户满意。</t>
  </si>
  <si>
    <t>BL202310251233400959</t>
  </si>
  <si>
    <t>陈美银</t>
  </si>
  <si>
    <t>2023-10-25 14:12:46</t>
  </si>
  <si>
    <t>用户来电要求撤销畅爽国内流量包（湖北）的取消，要求继续使用，请协助撤销此业务，谢谢</t>
  </si>
  <si>
    <t>业务办理：无法撤销，可次月办理，用户知晓，表示后期再联系我部办理，满意</t>
  </si>
  <si>
    <t>ZX202310250902210332</t>
  </si>
  <si>
    <t>071701048674</t>
  </si>
  <si>
    <t>2023-10-25 16:45:48</t>
  </si>
  <si>
    <t>判断省分:湖北&amp;#13;&amp;#10;:被动办理宽带&amp;#13;&amp;#10;:不需要&amp;#13;&amp;#10;:&amp;#13;&amp;#10;&amp;#13;&amp;#10;高级模板内容：&amp;#13;&amp;#10;问题描述:自己没有办理宽带不愿去营业厅也没有设备要求线上协助取消&amp;#13;&amp;#10;第二联系方式:15090903513&amp;#13;&amp;#10;销户原因:没有使用的需要&amp;#13;&amp;#10;用户要求:要求协助销户&amp;#13;</t>
  </si>
  <si>
    <t>业务取消（西陵）虚拟宽带已为用户注销，满意</t>
  </si>
  <si>
    <t>TS202310251835530605</t>
  </si>
  <si>
    <t>2023-10-26 10:47:12</t>
  </si>
  <si>
    <t>&amp;#13;&amp;#10;高级模板内容：&amp;#13;&amp;#10;投诉问题描述:用户说前期问题解决后费用并没有导致，要求核实处理&amp;#13;&amp;#10;前期工单流水号:TS202310171624430154&amp;#13;&amp;#10;前期工单处理结果:您反映云加速5G畅玩加油包(湖北)AA开通问题。经核实，湖北杭州翔羽线上业务代理(宜昌)于23.10月办理，(维系挽留)宜昌城区销维系团队已取消，由开通部门48小时内退费20元，此费用不可抵扣往月欠费及打印发票，您满意。&amp;#13;&amp;#10;用户要求:继续反馈催促退费&amp;#13;</t>
  </si>
  <si>
    <t>业务管理-线上引流：用户反映云加速5G畅玩加油包(湖北)AA开通问题。经核实，湖北杭州翔羽线上业务代理(宜昌)于23.10月办理，前期已取消，现申请退费20元，此费用不可打印发票，已到账，满意。</t>
  </si>
  <si>
    <t>BL202310251141370258</t>
  </si>
  <si>
    <t>李略</t>
  </si>
  <si>
    <t>2023-10-25 14:17:12</t>
  </si>
  <si>
    <t>用户要求申请办理3张副卡免费的活动，解释无效，不愿意去营业厅，请处理，</t>
  </si>
  <si>
    <t>业务办理：现为用户办理3张副卡预存享10元赠费*12个月，立即生效，用户满意</t>
  </si>
  <si>
    <t>BL202310250844570384</t>
  </si>
  <si>
    <t>2023-10-25 14:03:35</t>
  </si>
  <si>
    <t>用户要求续约5G冰激凌套餐5折（次月生效24个月）（取整）（合约）（湖北宜昌）（已停售）</t>
  </si>
  <si>
    <t>业务办理：现已与用户沟通办理49元赠费*12个月活动，立即到账，用户满意</t>
  </si>
  <si>
    <t>TS202310241010251371</t>
  </si>
  <si>
    <t>别虎城</t>
  </si>
  <si>
    <t>2023-10-24 18:54:33</t>
  </si>
  <si>
    <t>#2022重保客户#主办单位：湖北&amp;#10;客户类别：星级客户&amp;#10;10010是否打通：是&amp;#10;是否二次致电10015：是&amp;#10;是否联系：否&amp;#10;升级倾向：工信部&amp;#10;号码归属省：湖北&amp;#10;SVIP等级：&amp;#10;1.问题类型:;&amp;#13;&amp;#10;2.投诉类型:月固定费争议;&amp;#13;&amp;#10;3.营业厅地址:;&amp;#13;&amp;#10;4.位置信息:;&amp;#13;&amp;#10;5.位置发生地:;&amp;#13;&amp;#10;6.投诉内容:我对月保底有异议，我在办理之处承诺是保底三年，但是满三年后，被告知是十年，我现在要求修改套餐。希望联通公司重视，如果你们不处理我会坚持在工信部投诉此问题！&amp;#13;&amp;#10;（协办工单）集团高星用户，务必于12小时内，上传用户入网时本人签署的靓号协议文件如无法提供请为用户取消靓号低消谢谢！（派单原因：）</t>
  </si>
  <si>
    <t>业务规则&amp;#10;①客户投诉产生的原因：用户反馈取消靓号协议问题&amp;#10;②客户投诉问题核查情况及解决方案：收到贵部转办后，我司立即组织调查。经核实，用户反馈取消靓号协议问题，已跟用户解释清楚，我部无权取消，已反馈渠道陈红林协助处理，用户知悉挂机，满意度一般。&amp;#10;③客户问题满意度：满意度一般&amp;#10;④回单人：潘娥、联系方式：07176921001</t>
  </si>
  <si>
    <t>GZ202310260923440595</t>
  </si>
  <si>
    <t>071704578360</t>
  </si>
  <si>
    <t>彭飞</t>
  </si>
  <si>
    <t>2023-10-26 11:25:22</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</si>
  <si>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宽带无法上网&amp;#13;</t>
  </si>
  <si>
    <t>TS202310231713101471</t>
  </si>
  <si>
    <t>2023-10-25 10:43:46</t>
  </si>
  <si>
    <t>[65岁以上老人]&amp;#13;&amp;#10;高级模板内容：&amp;#13;&amp;#10;投诉问题描述:详见：TS202310230922120129用户再次来电反映对赠费50元不认可的问题，称前期自己办理套餐活动是在营业厅交了100元的费用，通过微信转账给工作人员，但是只到账了50元，营业厅应该再给自己退50元的话费，已按前期处理结果解释，不认可，要求重新联系处理&amp;#13;&amp;#10;活动名称:99元5G畅越享49元赠费湖北&amp;#13;&amp;#10;争议月份:2023年9月&amp;#13;&amp;#10;争议金额:50&amp;#13;&amp;#10;用户要求:尽快联系&amp;#13;</t>
  </si>
  <si>
    <t>业务规则：查询另外50元我司已赠费方式到账，于2023-10-03 10:33:36赠费到账，用户已抵扣消费，已解释，用户知晓，满意</t>
  </si>
  <si>
    <t>BL202310261005431372</t>
  </si>
  <si>
    <t>周雷</t>
  </si>
  <si>
    <t>2023-10-26 14:01:31</t>
  </si>
  <si>
    <t>22年Q3Q4重点客户用户来电要求我方把所有副卡13277174312、13277255017、15171868232续约：预存0元;赠款总额120元;10元一次性到账;110元分11月返还;，前台解释无效，请我方尽快处理谢谢！</t>
  </si>
  <si>
    <t>业务办理：续约：预存0元;赠款总额120元;10元一次性到账;110元分11月返还;，本月合约到期，已协商一致次月办理立即生效合约，满意</t>
  </si>
  <si>
    <t>BL202310250903120512</t>
  </si>
  <si>
    <t>071701048287</t>
  </si>
  <si>
    <t>2023-10-25 17:16:52</t>
  </si>
  <si>
    <t>判断省分:湖北&amp;#13;&amp;#10;:宽带移机&amp;#13;&amp;#10;:不认可&amp;#13;&amp;#10;:&amp;#13;&amp;#10;&amp;#13;&amp;#10;高级模板内容：&amp;#13;&amp;#10;重要提醒：若能通过无缝下单则选择无缝，建此工单会被专项质检！！！:继续建单&amp;#13;&amp;#10;用户诉求:移机&amp;#13;&amp;#10;移机地址:湖北省宜昌市伍家岗区金色华府8栋1单元1501&amp;#13;&amp;#10;当前使用地址:湖北省宜昌市伍家岗区伍家岗街道小洋坝社区伍临路36号城中半岛22栋1单元21楼142&amp;#13;&amp;#10;备注:用户要求我处预约不方便手机APP申请请协助处理&amp;#13;</t>
  </si>
  <si>
    <t>业务办理：移机，需用户持有效证件前往营业厅申请，移机收费100元，多次联系用户未接听，已短信告知用户结果，若用户来电烦请代为解释或告知用户与本地服务监督热线13032700872（工作时间8:30-12:00 14:00-17:30）联系。</t>
  </si>
  <si>
    <t>TS202310231056000195</t>
  </si>
  <si>
    <t>郑和平</t>
  </si>
  <si>
    <t>2023-10-24 15:57:47</t>
  </si>
  <si>
    <t>&amp;#13;&amp;#10;高级模板内容：&amp;#13;&amp;#10;投诉问题描述:用户来电称自己的号码跟15672483393绑定消费，用户要求核实怎么绑定的，已告知用户都是同一个人身份证信息，用户表示自己都没有开通此卡&amp;#13;&amp;#10;争议月份:2023年10月&amp;#13;&amp;#10;争议金额:0&amp;#13;&amp;#10;用户要求:用户要求核实怎么绑定的&amp;#13;</t>
  </si>
  <si>
    <t>业务规则：查询为用户证件办理15672483393，因此号码未使用风险关停，需客户通过中国联通APP二次实人认证复机，若不使用可注销，多次联系用户未接听，已短信告知用户结果，若用户来电烦请代为解释或告知用户与本地服务监督热线13032700872（工作时间8:30-12:00 14:00-17:30）联系。</t>
  </si>
  <si>
    <t>BL202310231438532493</t>
  </si>
  <si>
    <t>林秀华</t>
  </si>
  <si>
    <t>2023-10-23 15:10:21</t>
  </si>
  <si>
    <t>13997691830命中精准预判服务场景:[65岁以上老人]&amp;#13;&amp;#10;用户要求续约：副卡免月租12个月（10元话费12个月）（湖北）-立即生效，不愿到厅，请核实，联系本机！</t>
  </si>
  <si>
    <t>业务办理：已办理 副卡免月租12个月（10元话费12个月），次月生效，客户满意</t>
  </si>
  <si>
    <t>TS202310231938091556</t>
  </si>
  <si>
    <t>2023-10-24 17:26:18</t>
  </si>
  <si>
    <t>22年Q3Q4重点客户:话费错缴/话费多缴&amp;#13;&amp;#10;用户反馈:多充&amp;#13;&amp;#10;告知用户充值的费用可以用于号码的消费，建议正常使用即可:不认可&amp;#13;&amp;#10;建议用户前往线下自有营业厅咨询是否有其他处理方式:不认可&amp;#13;&amp;#10;解释后用户不认可:&amp;#13;&amp;#10;&amp;#13;&amp;#10;高级模板内容：&amp;#13;&amp;#10;投诉问题描述:缴费多充，要求退费&amp;#13;&amp;#10;充值时间:2023-10-23&amp;#13;&amp;#10;充值渠道:微厅&amp;#13;&amp;#10;充值号码:13047168450&amp;#13;&amp;#10;充值金额:200&amp;#13;&amp;#10;前台是否按流程解释:是&amp;#13;&amp;#10;用户要求:用户要求退还多充费用&amp;#13;</t>
  </si>
  <si>
    <t>业务规则：查询用户号码存在往月欠费，充值话费后已抵消欠费，无法返销，已解释，用户知晓，继续使用，满意</t>
  </si>
  <si>
    <t>GZ202310260914290501</t>
  </si>
  <si>
    <t>071700390633</t>
  </si>
  <si>
    <t>万娇娥</t>
  </si>
  <si>
    <t>2023-10-26 20:49:08</t>
  </si>
  <si>
    <t>无法打开网页&amp;#10;装机地址：湖北省宜昌市夷陵区小溪塔街道塔办工行片区广厦街1-2-2号周边</t>
  </si>
  <si>
    <t>BL202310250948391078</t>
  </si>
  <si>
    <t>胡承琼</t>
  </si>
  <si>
    <t>2023-10-26 09:17:32</t>
  </si>
  <si>
    <t>用户要求继续续约5G冰激凌套餐5折（次月生效24个月）（取整）（湖北）合约，请后台核实尽快处理嘻谢谢，联系电话18671786822</t>
  </si>
  <si>
    <t>BL202310240906582425</t>
  </si>
  <si>
    <t>李炜</t>
  </si>
  <si>
    <t>2023-10-24 14:17:29</t>
  </si>
  <si>
    <t>申请提高信誉额度到50元</t>
  </si>
  <si>
    <t>业务办理：已告知客户无法申请信用额度，客户认可</t>
  </si>
  <si>
    <t>TS202310222028000047</t>
  </si>
  <si>
    <t>2023-10-24 11:28:00</t>
  </si>
  <si>
    <t>&amp;#13;&amp;#10;高级模板内容：&amp;#13;&amp;#10;投诉问题描述:用户来电反映权益无法兑换&amp;#13;&amp;#10;操作渠道:中国联通APP&amp;#13;&amp;#10;参加活动（套餐）名称:月月随心换&amp;#13;&amp;#10;页面提示:无&amp;#13;&amp;#10;用户要求:我方及时核查，及时回电沟通&amp;#13;</t>
  </si>
  <si>
    <t>业务规则：查询用户前期办理超级会员流量包，于9月取消，故导致本月无法领取权益，已解释，出于服务角度，本月赠送用户20元话费用于用户购买权益产品，系统办理预存享20元赠费，立即到账，此费用无法抵扣往月欠费及打印发票，用户知晓，满意</t>
  </si>
  <si>
    <t>GZ202310260912350486</t>
  </si>
  <si>
    <t>071703432396</t>
  </si>
  <si>
    <t>乔能玉</t>
  </si>
  <si>
    <t>2023-10-26 10:13:22</t>
  </si>
  <si>
    <t>071703432396命中精准预判服务场景:[65岁以上老人]&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IPTV故障，未知故障情况，是老人使用，要求尽快联系上门处理</t>
  </si>
  <si>
    <t>ZX202310251419420406</t>
  </si>
  <si>
    <t>071700039335</t>
  </si>
  <si>
    <t>李俊杰</t>
  </si>
  <si>
    <t>2023-10-26 17:29:48</t>
  </si>
  <si>
    <t>18671716232&amp;#13;&amp;#10;071700039335&amp;#13;&amp;#10;湖北省宜昌市东山开发区御景天地8栋1单元11楼1104&amp;#13;&amp;#10;来电要求投诉说此地址自己没有办理联通宽带，在不知情的情况下办理了，要求尽快销户并回复</t>
  </si>
  <si>
    <t>业务取消（西陵营服中心）：CPE宽带销户，挽留无效，查询由宜昌市城区伍家区万达自有营业厅于2023-10-19 13:13:45办理注销，用户知晓。</t>
  </si>
  <si>
    <t>BL202310251350111773</t>
  </si>
  <si>
    <t>丁万嘉</t>
  </si>
  <si>
    <t>2023-10-26 09:10:32</t>
  </si>
  <si>
    <t>用户要求取消	&amp;#13;&amp;#10;沃派套餐10元100G校园基站流量包取消限制提示:[用户号码:13277237681,业务限制:[产品：[沃派升级版套餐16元档]下业务包：[来电显示包（赠送）]元素：[50004]重复选择!$$$24139$$$]]烦请处理提及工信部</t>
  </si>
  <si>
    <t>业务办理：已取消10元100G校园基站流量包 ，客户满意</t>
  </si>
  <si>
    <t>ZX202310231517352402</t>
  </si>
  <si>
    <t>071701023779</t>
  </si>
  <si>
    <t>淤继勇</t>
  </si>
  <si>
    <t>2023-10-23 16:13:17</t>
  </si>
  <si>
    <t>19972760717&amp;#13;&amp;#10;071701023779&amp;#13;&amp;#10;来电要求取消宽带，不需要缓装宽带，不方便去营业厅，要求尽快销户回复</t>
  </si>
  <si>
    <t>业务取消（西陵营服中心）：用记要求取消缓装宽带，挽留无效，已按用户要求取消，满意。</t>
  </si>
  <si>
    <t>TS202310230922120129</t>
  </si>
  <si>
    <t>2023-10-23 17:02:29</t>
  </si>
  <si>
    <t>[65岁以上老人]&amp;#13;&amp;#10;高级模板内容：&amp;#13;&amp;#10;投诉问题描述:用户对之前退费的赠款50.00元不认可已经多次解释到账了用户非要说没有到账要求我们核实并且回电&amp;#13;&amp;#10;活动名称:用户对之前退费的赠款50.00元不认可已经多次解释到账了用户非要说没有到账要求我们核实并且回电&amp;#13;&amp;#10;争议月份:2023年10月&amp;#13;&amp;#10;争议金额:50&amp;#13;&amp;#10;用户要求:尽快回电&amp;#13;</t>
  </si>
  <si>
    <t>业务规则：查询赠费50元已到账，用户已抵扣消费，计费正常，已解释，用户知晓，满意</t>
  </si>
  <si>
    <t>TS202310231052270092</t>
  </si>
  <si>
    <t>张殿俊</t>
  </si>
  <si>
    <t>2023-10-23 16:02:34</t>
  </si>
  <si>
    <t>&amp;#13;&amp;#10;高级模板内容：&amp;#13;&amp;#10;投诉问题描述:多次收到虚拟电话骚扰&amp;#13;&amp;#10;争议号码:13886650699&amp;#13;&amp;#10;问题现象:接到找前机主的电话、短信&amp;#13;&amp;#10;用户要求:尽快处理拦截&amp;#13;</t>
  </si>
  <si>
    <t>业务规则：二次放号，客户反馈接到前机主的电话、短信骚扰，已联系客户解释我部无法线上拦截，建议客户下载第三方APP进行有效拦截，客户知晓，认可</t>
  </si>
  <si>
    <t>ZX202310251711012127</t>
  </si>
  <si>
    <t>2023-10-26 16:42:20</t>
  </si>
  <si>
    <t>&amp;#13;&amp;#10;高级模板内容：&amp;#13;&amp;#10;问题描述:用户进线，071704043528宽带不是自己按照的要求取消，烦请处理。谢谢。&amp;#13;&amp;#10;第二联系方式:13872592926&amp;#13;&amp;#10;销户原因:用户进线，071704043528宽带不是自己按照的要求取消，烦请处理。谢谢。&amp;#13;&amp;#10;用户要求:用户进线，071704043528宽带不是自己按照的要求取消，烦请处理。谢谢。&amp;#13;</t>
  </si>
  <si>
    <t>业务取消（西陵营服中心）客户要求取消宽带，未转营服维系，联系客户表示已操作取消，满意。</t>
  </si>
  <si>
    <t>TS202310241135421074</t>
  </si>
  <si>
    <t>李蔚</t>
  </si>
  <si>
    <t>2023-10-25 11:00:33</t>
  </si>
  <si>
    <t>&amp;#13;&amp;#10;高级模板内容：&amp;#13;&amp;#10;投诉问题描述:用户来电反映此号码办理了金融分期活动，领取手机，称自己在营业厅缴费了8000元，称活动下个月生效，但是现在告知需要的手机没货，让自己无限期等待，用户对此不认可，要求投诉&amp;#13;&amp;#10;业务名称:合约机&amp;#13;&amp;#10;办理时间:2023-10-18&amp;#13;&amp;#10;办理渠道:宜昌市长阳县集团3G开户服务点&amp;#13;&amp;#10;用户要求:核实什么时候有货可以拿手机，自己钱都交了，回复15572776777&amp;#13;</t>
  </si>
  <si>
    <t>业务规则：经核实，因用户办理合约机手机没有货不认可，已反馈至长阳政企加急，有货时联系用户拿手机，用户认可满意</t>
  </si>
  <si>
    <t>TS202310241142141223</t>
  </si>
  <si>
    <t>2023-10-24 16:09:32</t>
  </si>
  <si>
    <t>&amp;#13;&amp;#10;高级模板内容：&amp;#13;&amp;#10;投诉问题描述:用户要求投诉给用户配送的工作人员，称此工作人员态度很差，并且自己订购的号码是15549473128归属地为武汉，但是配送过来号码是16671738045归属地为宜昌，用户有升级投诉倾向&amp;#13;&amp;#10;订单号/预留电话:无&amp;#13;&amp;#10;订购渠道:联通APP&amp;#13;&amp;#10;业务名称:星锐卡-2023&amp;#13;&amp;#10;用户要求:要求投诉配送人员态度非常差，并要求投诉配送的号码不是自己订购的号码，要求加急处理&amp;#13;</t>
  </si>
  <si>
    <t>业务规则：经核实，用户实际要求注销16671738045号码，已为用户注销，15549473128已催单，配送员回复因使用人和办理人不是同一个人，无法配送，建议用户到厅办理入网，用户认可满意</t>
  </si>
  <si>
    <t>BL202310230934561195</t>
  </si>
  <si>
    <t>董国双</t>
  </si>
  <si>
    <t>2023-10-23 10:22:25</t>
  </si>
  <si>
    <t>用户要求续约：5G套餐月费7折优惠（次月生效12个月）（湖北），请处理谢谢</t>
  </si>
  <si>
    <t>业务办理：已推荐办理赠费活动，次月生效，合约期24个月，客户满意</t>
  </si>
  <si>
    <t>GZ202310260858250375</t>
  </si>
  <si>
    <t>071700329608</t>
  </si>
  <si>
    <t>2023-10-26 13:08:04</t>
  </si>
  <si>
    <t>无法打开网页&amp;#10;装机地址：湖北省宜昌市夷陵区东城城乡统筹发展试验区鄢家河村鄢家河村五组98号周边</t>
  </si>
  <si>
    <t>TS202310250924481906</t>
  </si>
  <si>
    <t>程杰</t>
  </si>
  <si>
    <t>2023-10-25 11:54:03</t>
  </si>
  <si>
    <t>&amp;#13;&amp;#10;高级模板内容：&amp;#13;&amp;#10;投诉问题描述:宣传与实际使用不一致，表示我方私自改套餐，自己在淘宝上买的不是这个套餐&amp;#13;&amp;#10;业务名称:小天卡-2023&amp;#13;&amp;#10;宣传渠道:其他:淘宝&amp;#13;&amp;#10;宣传内容:9.9元&amp;#13;&amp;#10;实际情况:30元&amp;#13;&amp;#10;用户要求:用户要求我方尽快退卡退费，经核实用户下单手机号为18995919285&amp;#13;</t>
  </si>
  <si>
    <t>业务规则：经核实客户对套餐资费不认可，现已核实客户资料无误，我司协助24小时内办理销户，客户满意</t>
  </si>
  <si>
    <t>ZX202310221352471614</t>
  </si>
  <si>
    <t>071700007728</t>
  </si>
  <si>
    <t>杨世华</t>
  </si>
  <si>
    <t>2023-10-23 09:03:24</t>
  </si>
  <si>
    <t>用户反映被动办理宽带，换装机不愿保留，请公司核实处理取消宽带</t>
  </si>
  <si>
    <t>TS202310221838431270</t>
  </si>
  <si>
    <t>邓张风扬</t>
  </si>
  <si>
    <t>2023-10-23 14:29:51</t>
  </si>
  <si>
    <t>套餐查询:&amp;#13;&amp;#10;判断用户产品中是否有基站优惠产品:是&amp;#13;&amp;#10;判断用户是否在优惠区域内使用:在优惠范围内&amp;#13;&amp;#10;建议用户通过APP查询详单进行核实:不认可/已经查询过&amp;#13;&amp;#10;判断省分:非贵州&amp;#13;&amp;#10;:&amp;#13;&amp;#10;&amp;#13;&amp;#10;高级模板内容：&amp;#13;&amp;#10;投诉问题描述:客户需要变更校园基站区域，烦请协助处理&amp;#13;&amp;#10;办理渠道:其他:在线&amp;#13;&amp;#10;无法办理原因:无权限&amp;#13;&amp;#10;用户要求:需要尽快回复&amp;#13;</t>
  </si>
  <si>
    <t>业务规则：经核实客户号码校园基站区域无法变更，因多次未联系上客户，已短信告知，如有疑问可在工作时间（08:30-12:00；14:00-17:30）致电我司宜昌联通13032700872</t>
  </si>
  <si>
    <t>BL202310251537440748</t>
  </si>
  <si>
    <t>王福尔</t>
  </si>
  <si>
    <t>2023-10-25 16:05:34</t>
  </si>
  <si>
    <t>22年Q3Q4重点客户用户要求副卡免月租12个月（10元话费12个月）（湖北续约，称当时办理时工作人员承诺一直免费，现在不认可不能免月租要求继续续约使用。已到线下营业厅未得到续约称已下架</t>
  </si>
  <si>
    <t>业务办理：已为客户三张副卡办理赠费活动，合约期12个月，客户满意</t>
  </si>
  <si>
    <t>TS202310250859471361</t>
  </si>
  <si>
    <t>投诉工单（2021版）&gt;&gt;宽带&gt;&gt;【产品及计费使用】产品及业务规则&gt;&gt;套餐资费不优惠</t>
  </si>
  <si>
    <t>071701017966</t>
  </si>
  <si>
    <t>湖北联诺建设有限公司</t>
  </si>
  <si>
    <t>2023-10-26 09:03:10</t>
  </si>
  <si>
    <t>用户来电反映企业宽带071701017966是684元/年，57元/月扣费，今年3月15日才交过一年的费用，但本月初就停机了。打10010客服查询从8月开始就是166元/月，对此不认可，表示并不知道扣费有变动，要求核实具体原因，退还多扣的费用，尽快联系电话18672902511</t>
  </si>
  <si>
    <t>业务规则：经核实因合约到期恢复原价导致按原价收取套餐费用，核实营业厅已为用户办理套餐折扣，考虑用户使用感知，已为用户申请减免8-9月套餐差价228元，24小时内赠费到账，不可打印发票，满意</t>
  </si>
  <si>
    <t>BL202310251600341086</t>
  </si>
  <si>
    <t>2023-10-26 09:15:45</t>
  </si>
  <si>
    <t>22年Q3Q4重点客户用户要求把号码15071805979、15697279759、15697279729续订一年副卡免月租12个月（10元话费12个月）（湖北）请协助办理谢谢&amp;#13;</t>
  </si>
  <si>
    <t>业务办理：已为用户办理3张号码预存享10元赠费*12个月，立即生效，满意</t>
  </si>
  <si>
    <t>TS202310251728361640</t>
  </si>
  <si>
    <t>陈义</t>
  </si>
  <si>
    <t>2023-10-26 15:35:47</t>
  </si>
  <si>
    <t>&amp;#13;&amp;#10;高级模板内容：&amp;#13;&amp;#10;投诉问题描述:用户来电说自己每个月是300G的通用流量现在加起来只有100G，不认可&amp;#13;&amp;#10;业务名称:流量&amp;#13;&amp;#10;宣传渠道:其他:网上用户未明确&amp;#13;&amp;#10;宣传内容:300G&amp;#13;&amp;#10;实际情况:100G&amp;#13;&amp;#10;用户要求:立即解决&amp;#13;</t>
  </si>
  <si>
    <t>业务规则：经核实用户套餐为100G通用流量，30G定向流量，无额外流量赠送，建议用户可通过手厅查询，用户知晓满意</t>
  </si>
  <si>
    <t>GZ202310260842540269</t>
  </si>
  <si>
    <t>071700004144</t>
  </si>
  <si>
    <t>梅琼</t>
  </si>
  <si>
    <t>2023-10-26 16:45:19</t>
  </si>
  <si>
    <t>#2022重保客户#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MODEM故障&amp;#10;&amp;#10;装机地址：湖北省宜昌市伍家岗区伍家岗街道办伍临路社区夷陵大道宜棉小区28栋2单元1楼103</t>
  </si>
  <si>
    <t>BL202310231551130865</t>
  </si>
  <si>
    <t>陈政</t>
  </si>
  <si>
    <t>2023-10-24 09:05:42</t>
  </si>
  <si>
    <t>业务办理：已与用户沟通办理139元赠费*12个月活动，立即生效，满意</t>
  </si>
  <si>
    <t>GZ202310260837240231</t>
  </si>
  <si>
    <t>071700803027</t>
  </si>
  <si>
    <t>刘再志</t>
  </si>
  <si>
    <t>2023-10-26 09:27:16</t>
  </si>
  <si>
    <t>一键诊断过程：&amp;#10;宽带是否有欠费及账号是否异常:无异常&amp;#10;宽带是否有群体故障告警:无异常&amp;#10;线路是否正常:无异常&amp;#10;光猫是否正常:无异常&amp;#10;上网速度检测:设备收光异常&amp;#10;设备收发光功率是否异常:无异常&amp;#10;&amp;#10;故障描述：&amp;#10;302002局方OLT设备收光功率异常。&amp;#10;&amp;#10;装机地址：湖北省宜昌市当阳市玉泉街道办事处娘娘庙社区雄风住宅片区环城西路101号周边</t>
  </si>
  <si>
    <t>GZ202310260834390217</t>
  </si>
  <si>
    <t>071701016561</t>
  </si>
  <si>
    <t>张俊彪</t>
  </si>
  <si>
    <t>2023-10-26 11:56:30</t>
  </si>
  <si>
    <t>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伍家岗区伍家岗街道伍临路社区伍临路118号桔香花园小区4号楼5单元5层509</t>
  </si>
  <si>
    <t>BL202310221152352389</t>
  </si>
  <si>
    <t>王钊</t>
  </si>
  <si>
    <t>2023-10-23 09:03:03</t>
  </si>
  <si>
    <t>用户来电称朋友的副卡是0元月租自己是10元的不认可，要求反馈后台也修改为0元月租，请后台老师核实处理</t>
  </si>
  <si>
    <t>业务办理：用户反应需办理副卡0元套餐，沟通后为用户副卡办理预存话费享10元/月话费优惠12个月（湖北），满意</t>
  </si>
  <si>
    <t>ZX202310221107450597</t>
  </si>
  <si>
    <t>071703182805</t>
  </si>
  <si>
    <t>2023-10-23 14:12:53</t>
  </si>
  <si>
    <t>判断省分:湖北&amp;#13;&amp;#10;:失败&amp;#13;&amp;#10;node_42:&amp;#13;&amp;#10;:其他合约&amp;#13;&amp;#10;:本地&amp;#13;&amp;#10;:不认可&amp;#13;&amp;#10;:&amp;#13;&amp;#10;&amp;#13;&amp;#10;高级模板内容：&amp;#13;&amp;#10;问题描述:销户宽带&amp;#13;&amp;#10;第二联系方式:15587963585&amp;#13;&amp;#10;销户原因:不用了&amp;#13;&amp;#10;用户要求:解释挽留无效要求在线销户&amp;#13;</t>
  </si>
  <si>
    <t>业务取消（校园）：注销宽带，核实校园营业厅已为用户拆分并登记次月销户，用户认可满意</t>
  </si>
  <si>
    <t>ZX202310231153200928</t>
  </si>
  <si>
    <t>071700327224</t>
  </si>
  <si>
    <t>袁昌春</t>
  </si>
  <si>
    <t>2023-10-23 15:48:51</t>
  </si>
  <si>
    <t>[65岁以上老人]判断省分:湖北&amp;#13;&amp;#10;:自己办理的宽带&amp;#13;&amp;#10;:挽留失败&amp;#13;&amp;#10;:不同意&amp;#13;&amp;#10;:&amp;#13;&amp;#10;&amp;#13;&amp;#10;高级模板内容：&amp;#13;&amp;#10;问题描述:去营业厅办理销户，营业厅态度太差，要求我部上报&amp;#13;&amp;#10;第二联系方式:18062388561&amp;#13;&amp;#10;销户原因:无法正常使用&amp;#13;&amp;#10;用户要求:办理宽带销户&amp;#13;</t>
  </si>
  <si>
    <t>业务取消（夷陵城区）：虚拟宽带，已为用户注销，满意</t>
  </si>
  <si>
    <t>GZ202310260826050165</t>
  </si>
  <si>
    <t>071700065198</t>
  </si>
  <si>
    <t>2023-10-26 14:19:07</t>
  </si>
  <si>
    <t>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伍家岗区沿江大道218号江山多娇四期4栋1单元12楼1202</t>
  </si>
  <si>
    <t>TS202310230930170304</t>
  </si>
  <si>
    <t>2023-10-23 13:36:57</t>
  </si>
  <si>
    <t>用户来电反映上个月给17671276883办理了销户，办理的时候话费余额还有30多元钱，营业厅工作人员告知费用可以本月办理退还，但现在去营业厅办理退费的时候，又被告知没有余额了，用户不认可，要求我处登记核实处理</t>
  </si>
  <si>
    <t>业务规则：客户反馈余额清退问题，经核实，客户剩余话费33元因低消宽带被系统补收，考虑客户感知，申请退还补收费用合计33元，退至客户提供号码13197303837，24小时内到账，此费用不可打印账单发票，回访满意</t>
  </si>
  <si>
    <t>BL202310230945571341</t>
  </si>
  <si>
    <t>熊长芬</t>
  </si>
  <si>
    <t>2023-10-23 10:23:13</t>
  </si>
  <si>
    <t>【2022年上工信部测评重保用户】13545846161命中精准预判服务场景:[65岁以上老人]&amp;#13;&amp;#10;用户要求续约：预存话费享折扣优惠档位五（立即生效*24个月）-湖北政企专属，请尽快处理</t>
  </si>
  <si>
    <t>业务办理：用户反应需办理续订预存话费享折扣优惠 档位五，沟通后为用户办理转资畅爽冰激凌5G套餐129元（基础版）并办理【2023-11-01 00:00:00至2024-10-31 23:59:59】 存量5G畅爽套餐享89元赠费（次月生效）湖北 ，用户满意</t>
  </si>
  <si>
    <t>TS202310221808170800</t>
  </si>
  <si>
    <t>2023-10-23 10:35:47</t>
  </si>
  <si>
    <t>&amp;#13;&amp;#10;高级模板内容：&amp;#13;&amp;#10;投诉问题描述:用户来电表示靓号补卡&amp;#13;&amp;#10;渠道名称:其他:营业厅&amp;#13;&amp;#10;办理业务名称:补卡&amp;#13;&amp;#10;页面提示:无&amp;#13;&amp;#10;用户要求:用户要求查询清楚需要什么材料表示人不在归属地不然白跑一趟&amp;#13;</t>
  </si>
  <si>
    <t>业务规则：客户反馈原号重启问题，经核实业务号码18672904444于2023-08-13 13:23:47因欠费超3个月系统自动销户，已告知客户携带身份前往归属地自营厅办理原号重启，已现有靓号正常办理入网，客户知晓，认可</t>
  </si>
  <si>
    <t>ZX202310231125230658</t>
  </si>
  <si>
    <t>071700327597</t>
  </si>
  <si>
    <t>张雪涟</t>
  </si>
  <si>
    <t>2023-10-24 10:07:48</t>
  </si>
  <si>
    <t>【2022年上工信部测评重保用户】【2022年上工信部测评重保用户】判断省分:湖北&amp;#13;&amp;#10;:自己办理的宽带&amp;#13;&amp;#10;:挽留失败&amp;#13;&amp;#10;:不同意&amp;#13;&amp;#10;:&amp;#13;&amp;#10;&amp;#13;&amp;#10;高级模板内容：&amp;#13;&amp;#10;问题描述:用户反映要注销宽带，到了两个营业厅都不给销户，用户要求在线销户，请协助处理。&amp;#13;&amp;#10;第二联系方式:无&amp;#13;&amp;#10;销户原因:用不上了。&amp;#13;&amp;#10;用户要求:用户要求注销宽带&amp;#13;</t>
  </si>
  <si>
    <t>业务取消（夷陵城区）宽带，实装宽带，挽留失败，客服部已注销宽带，15549391823副卡注销，满意</t>
  </si>
  <si>
    <t>TS202310221143371457</t>
  </si>
  <si>
    <t>阮芝建</t>
  </si>
  <si>
    <t>&amp;#13;&amp;#10;高级模板内容：&amp;#13;&amp;#10;投诉问题描述:用户称不知道自己名下有俩这张副卡，并且还在产生费用&amp;#13;&amp;#10;业务名称:副卡&amp;#13;&amp;#10;争议月份:2023年10月&amp;#13;&amp;#10;争议金额:10&amp;#13;&amp;#10;办理渠道:无&amp;#13;&amp;#10;前台是否取消:未取消&amp;#13;&amp;#10;是否承诺退费:否&amp;#13;&amp;#10;用户要求:用户要求取消副卡且退回一直的扣费费用&amp;#13;</t>
  </si>
  <si>
    <t>业务规则：联系用户表示该 号码下绑定的副卡及宽带为用户知晓同意后办理，实际要求查询13177099602号码下是否有副卡及宽带，话务员理解错误到账，现无需我部处理，满意</t>
  </si>
  <si>
    <t>GZ202310260028442384</t>
  </si>
  <si>
    <t>2023-10-26 14:07:37</t>
  </si>
  <si>
    <t>GZ202310252238412203</t>
  </si>
  <si>
    <t>071700330118</t>
  </si>
  <si>
    <t>冉丽</t>
  </si>
  <si>
    <t>2023-10-26 10:59:53</t>
  </si>
  <si>
    <t>【2022年上工信部测评重保用户】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无异常;&amp;#13;&amp;#10;宽带是否有群体故障告警:无异常;&amp;#13;&amp;#10;线路是否正常:无异常;&amp;#13;&amp;#10;光猫是否正常:无异常;&amp;#13;&amp;#10;上网速度检测:光猫收发光功率异常,设备收光异常;&amp;#13;&amp;#10;设备收发光功率是否异常:无异常;&amp;#13;&amp;#10;:&amp;#13;&amp;#10;&amp;#13;&amp;#10;高级模板内容：&amp;#13;&amp;#10;问题（现象）描述:宽带无法上网&amp;#13;&amp;#10;故障时间:2023-10-25&amp;#13;&amp;#10;服务状态是否正常:是&amp;#13;&amp;#10;设备灯显示:正常&amp;#13;&amp;#10;错误代码:无&amp;#13;&amp;#10;是否重启设备:已重启未恢复&amp;#13;&amp;#10;装机地址:湖北省宜昌市夷陵区小溪塔街道兴安社区明珠市场片区人寿桥路63号客运公司门口周边&amp;#13;&amp;#10;用户要求:尽快处理&amp;#13;</t>
  </si>
  <si>
    <t>GZ202310252220222120</t>
  </si>
  <si>
    <t>071700046092</t>
  </si>
  <si>
    <t>胡斌</t>
  </si>
  <si>
    <t>2023-10-26 14:18:59</t>
  </si>
  <si>
    <t>#2022重保客户#无法打开网页，网络质量异常，光猫的光信号指示灯不亮&amp;#10;装机地址：湖北省宜昌市猇亭区高家村7组7-51号私房</t>
  </si>
  <si>
    <t>TS202310251944401772</t>
  </si>
  <si>
    <t>屈运生</t>
  </si>
  <si>
    <t>2023-10-26 13:25:30</t>
  </si>
  <si>
    <t>&amp;#13;&amp;#10;高级模板内容：&amp;#13;&amp;#10;投诉问题描述:用户来电表示副卡和IPTV当时办理时候都承诺的免费，对于（月固定费_IPTV包月费_IPTV包月-包月费10.00/月，副卡：15697272035固定费_基本套餐费10.00）每月扣取20元不认可&amp;#13;&amp;#10;争议月份:2023年10月&amp;#13;&amp;#10;争议金额:20&amp;#13;&amp;#10;用户要求:要求投诉上报，有升级倾向未标明，情绪激动，说脏话，安抚无效，联系本机&amp;#13;&amp;#10;&amp;#13;&amp;#10;经核实：暂未查到返费与减免&amp;#13;</t>
  </si>
  <si>
    <t>业务规则：联系用户表示实际需转资99元畅越冰激凌套餐+网龄计划，已解释套餐为99元+副卡10元+IPTV10元，转资后无法再转回，次月生效，用户认可满意</t>
  </si>
  <si>
    <t>GZ202310252152511994</t>
  </si>
  <si>
    <t>071700015902</t>
  </si>
  <si>
    <t>张红红</t>
  </si>
  <si>
    <t>2023-10-26 10:22:21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</si>
  <si>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后台配置异常您所使用宽带后台配置异常,设备收光异常;&amp;#13;&amp;#10;设备收发光功率是否异常:无异常;&amp;#13;&amp;#10;:&amp;#13;&amp;#10;猫红灯</t>
  </si>
  <si>
    <t>TS202310220949351602</t>
  </si>
  <si>
    <t>2023-10-23 14:07:50</t>
  </si>
  <si>
    <t>22年Q3Q4重点客户用户来电称因为要销户的原因之前我方客服给了一个错误的领导号码：186717110010，用户反应打不通，经前台查询此号码末尾多了一个0，要求投诉此客服，用户没有提供工号，用户还称去营业厅销户时工作人员称无法退手充话费，用户对此不认可，要求我方核实后回电处理，谢谢！</t>
  </si>
  <si>
    <t>业务规则：联系用户表示无需处理问题，号码继续使用的，满意</t>
  </si>
  <si>
    <t>TS202310251856590995</t>
  </si>
  <si>
    <t>2023-10-26 14:53:47</t>
  </si>
  <si>
    <t>&amp;#13;&amp;#10;高级模板内容：&amp;#13;&amp;#10;投诉问题描述:详见工单：TS202310051750201239，已按处理结果解释：您反映折扣未提醒导致扣了2个月的套餐原价费用，营业厅已明示相关规则经核实属折扣到期未正常续订，属集团您现客服线上无勾选项，已发区域负责人+86-18607201262于10月10日前处理完毕，经核实9-10月产生费用沟通后为您主副卡办理预存话费享50元话费优惠（湖北），另为您申请184.6元费用，24小时内到账，此费用不可打印发票，满意，用户表示称后台告知给自己添加合约没有添加，请处理谢谢！&amp;#13;&amp;#10;活动名称:您反映折扣未提醒导致扣了2个月的套餐原价费用，营业厅已明示相关规则经核实属折扣到期未正常续订，属集团您现客服线上无勾选项，已发区域负责人+86-18607201262于10月10日前处理完毕，经核实9-10月产生费用沟通后为您主副卡办理预存话费享50元话费优惠（湖北），另为您申请184.6元费用，24小时内到账，此费用不可打印发票，满意&amp;#13;&amp;#10;争议月份:2023年10月&amp;#13;&amp;#10;争议金额:0&amp;#13;&amp;#10;用户要求:用户要求24小联系，请处理谢谢！&amp;#13;</t>
  </si>
  <si>
    <t>业务规则：前期用户反映折扣未提醒导致扣了2个月的套餐原价费用，营业厅已明示相关规则经核实属折扣到期未正常续订，查询赠费均已到账成功，沟通后现已为用户办理【2023-11-01 00:00:00至2024-09-30 23:59:59】 存量5G畅爽套餐享159元赠费 湖北 ，用户满意。</t>
  </si>
  <si>
    <t>TS202310231626510314</t>
  </si>
  <si>
    <t>王苏苏</t>
  </si>
  <si>
    <t>2023-10-24 16:39:27</t>
  </si>
  <si>
    <t>&amp;#13;&amp;#10;高级模板内容：&amp;#13;&amp;#10;投诉问题描述:本机是副卡，要求直接免费使用，不愿意到厅&amp;#13;&amp;#10;争议月份:2023年10月&amp;#13;&amp;#10;争议金额:10&amp;#13;&amp;#10;用户要求:本机是副卡，要求直接免费使用，不愿意到厅，解释无效，用户强烈要求免费使用，请处理&amp;#13;</t>
  </si>
  <si>
    <t>业务规则：现已为用户办理副卡赠费10*12个月活动，次月生效，24小时内办理，满意。</t>
  </si>
  <si>
    <t>TS202310241726381816</t>
  </si>
  <si>
    <t>投诉工单（2021版）&gt;&gt;移网&gt;&gt;【离网】离网（离网+拆机+销户）&gt;&gt;销户时未结清欠费</t>
  </si>
  <si>
    <t>2023-10-25 13:35:35</t>
  </si>
  <si>
    <t>用户在联通办理的宽带还没有进行一个销户还在扣费中，经前台解释用户不认可要求要知道宽带号码，用户希望尽快处理。</t>
  </si>
  <si>
    <t>业务规则：现已为用户减免宽带欠费4.88元，24小时内为用户办理宽带销户，用户同意，满意</t>
  </si>
  <si>
    <t>TS202310231946341669</t>
  </si>
  <si>
    <t>用户来电表示套餐不够优惠，表示移动有三折优惠，表示如果我方不能给予3折的话会转到移动，请协助维系谢谢！</t>
  </si>
  <si>
    <t>业务规则：现已无折扣合约，仅有赠费合约，已推荐客户转资5G畅爽冰激凌299元或399元参与赠费209及279元赠费12个月活动，原套餐为任性用冰激凌套餐，转资后无法恢复，客户表示考虑，如有需要致电宜昌服务监督热线13032700872转资，我司再次回访用户已再次解答，满意</t>
  </si>
  <si>
    <t>GZ202310252105501697</t>
  </si>
  <si>
    <t>071700701375</t>
  </si>
  <si>
    <t>王恒涛</t>
  </si>
  <si>
    <t>2023-10-26 14:17:33</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</si>
  <si>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兴山县古夫镇香溪大道香溪郡小区2栋2单元16层1601</t>
  </si>
  <si>
    <t>GZ202310252056231618</t>
  </si>
  <si>
    <t>071700105972</t>
  </si>
  <si>
    <t>廖伟</t>
  </si>
  <si>
    <t>2023-10-26 10:16:27</t>
  </si>
  <si>
    <t>IPTV内容不完整/无法使用&amp;#10;装机地址：湖北省宜昌市枝江市马家店镇团结路碧桂园翡翠滨江6栋3单元15层1501</t>
  </si>
  <si>
    <t>GZ202310252055191607</t>
  </si>
  <si>
    <t>071704208053</t>
  </si>
  <si>
    <t>邓正龙</t>
  </si>
  <si>
    <t>2023-10-26 19:42:29</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</si>
  <si>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302001AAA/CBSS判断签约和配置不一样，配置速率低于签约带宽&amp;#10;&amp;#10;装机地址：湖北省宜昌市秭归县茅坪镇滨湖社区天问路平湖铭邸小区3栋1单元6楼604</t>
  </si>
  <si>
    <t>BL202310261500080758</t>
  </si>
  <si>
    <t>杨植发</t>
  </si>
  <si>
    <t>2023-10-26 17:10:22</t>
  </si>
  <si>
    <t>【2022年上工信部测评重保用户】【2022年上工信部测评重保用户】15587906595命中精准预判服务场景:[65岁以上老人]&amp;#13;&amp;#10;用户来电要求取消副卡，解除主副卡关系，用户已去营业厅咨询，告知办理成功，用户查询未成功，要求尽快处理回复</t>
  </si>
  <si>
    <t>业务办理:用户反应要求取消副卡，经核实湖北省分公司电子商务部，于2023-10-26 16:01:12办理成功，用户满意。</t>
  </si>
  <si>
    <t>GZ202310252045221527</t>
  </si>
  <si>
    <t>071701018338</t>
  </si>
  <si>
    <t>詹福林</t>
  </si>
  <si>
    <t>2023-10-26 15:31:19</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</si>
  <si>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高级模板内容：&amp;#13;&amp;#10;问题（现象）描述:用户来电称自己IPTV无法正常使用，要求上门维修&amp;#13;&amp;#10;故障时间:2023-10-25&amp;#13;&amp;#10;宽带是否安装IPTV:是&amp;#13;&amp;#10;宽带是否可正常上网:是&amp;#13;&amp;#10;是否重启设备:已重启未恢复&amp;#13;&amp;#10;装机地址:湖北省宜昌市西陵区葛洲坝街道石子岭社区葛洲坝合作有线宽带IPTV专用&amp;#13;</t>
  </si>
  <si>
    <t>GZ202310252043271507</t>
  </si>
  <si>
    <t>071700606449</t>
  </si>
  <si>
    <t>邹艳斌</t>
  </si>
  <si>
    <t>2023-10-26 19:34:24</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</si>
  <si>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秭归县茅坪镇滨湖社区天问路平湖铭邸小区3栋1单元4楼402</t>
  </si>
  <si>
    <t>TS202310250952360074</t>
  </si>
  <si>
    <t>孙念</t>
  </si>
  <si>
    <t>2023-10-25 15:44:34</t>
  </si>
  <si>
    <t>【2022年上工信部测评重保用户】&amp;#13;&amp;#10;高级模板内容：&amp;#13;&amp;#10;投诉问题描述:要求销户&amp;#13;&amp;#10;销户渠道:营业厅&amp;#13;&amp;#10;无法销户原因:副卡销户，&amp;#13;&amp;#10;用户要求:用户要求销户，15572703903.15572708963，请协助，用户要求异地销户授权！&amp;#13;</t>
  </si>
  <si>
    <t>业务规则：现已注销用户副卡，已注销，满意</t>
  </si>
  <si>
    <t>BL202310220930520596</t>
  </si>
  <si>
    <t>吴春玉</t>
  </si>
  <si>
    <t>2023-10-23 09:10:36</t>
  </si>
  <si>
    <t>【2022年上工信部测评重保用户】用户来电表示不方便到营业厅办理套餐折扣活动，来电要求在线续订套餐折扣合约：预存话费享折扣优惠档位三（立即生效*24个月）-湖北政企专属，请协助处理，谢谢</t>
  </si>
  <si>
    <t>业务办理：用户反应预存话费享折扣优惠 档位三（立即生效*24个月，经核实存量5G畅爽套餐享139元赠费 湖北【合约时间：2023-11-01至2024-09-30】 等同3折，考虑到本月折扣未享用，现为用户勾选系统赠费50元，24小时内到账，此费用不可打印发票，满意。</t>
  </si>
  <si>
    <t>BL202310211757300830</t>
  </si>
  <si>
    <t>2023-10-23 09:05:32</t>
  </si>
  <si>
    <t>查询增值业务:&amp;#13;&amp;#10;合约信息查询:&amp;#13;&amp;#10;系统未查询到产品信息/非用户咨询的产品&amp;#13;&amp;#10;查询优惠产品信息:&amp;#13;&amp;#10;:有确认方式&amp;#13;&amp;#10;:客户要求取消&amp;#13;&amp;#10;维系挽留:不接受挽留&amp;#13;&amp;#10;:下一步&amp;#13;&amp;#10;判断省分:湖北&amp;#13;&amp;#10;:金融、靓号，套餐折扣、含设备的组网协议四类强合约&amp;#13;&amp;#10;:合约解约工单已结束&amp;#13;&amp;#10;:挽留失败&amp;#13;&amp;#10;:不愿到厅&amp;#13;&amp;#10;:用户来电反映自己收不到携转验证码，提示身份信息与登记信息不符，用户核实后表示是同一个人，对此不满，要求投诉，请核实后回电&amp;#13;</t>
  </si>
  <si>
    <t>业务办理：用户反映用户来电反映自己收不到携转验证码，经核实沟通后用户表示现问题已处理，用户知晓。</t>
  </si>
  <si>
    <t>BL202310220950000827</t>
  </si>
  <si>
    <t>黄雷</t>
  </si>
  <si>
    <t>2023-10-23 10:18:33</t>
  </si>
  <si>
    <t>17683715285命中精准预判服务场景:[10015转接10010用户]&amp;#13;&amp;#10;产品类型:轻合约;产品名称:预存话费享折扣优惠档位五（立即生效24个月）-湖北政企专属;产品描述:政企专属5折*24个月-湖北立即生效&amp;#13;&amp;#10;;产品ID:91025387;开始时间:2023-09-0419:02:52;结束时间:2025-08-3123:59:59;订购渠道:宜昌市城区集团直属3G开户服务点;客户确认方式:签字协议。&amp;#13;&amp;#10;查询增值业务:&amp;#13;&amp;#10;合约信息查询:&amp;#13;&amp;#10;系统查询到有产品信息&amp;#13;&amp;#10;:有确认方式&amp;#13;&amp;#10;客户要求取消&amp;#13;&amp;#10;维系挽留:不接受挽留&amp;#13;&amp;#10;:下一步&amp;#13;&amp;#10;判断省分:湖北&amp;#13;&amp;#10;:金融、靓号，套餐折扣、含设备的组网协议四类强合约&amp;#13;&amp;#10;:无合约解约工单&amp;#13;&amp;#10;:挽留失败&amp;#13;&amp;#10;:不愿到厅&amp;#13;&amp;#10;:&amp;#13;&amp;#10;用户来电要求取消预存话费享折扣优惠档位五（立即生效24个月）-湖北政企专属，用户要求在今天之内处理，有提到打其他渠道投诉</t>
  </si>
  <si>
    <t>业务办理：用户来电要求取消预存话费享折扣优惠 档位五（立即生效24个月）-湖北政企专属，现已为用户办理成功，号码允许携出，满意</t>
  </si>
  <si>
    <t>GZ202310252027221369</t>
  </si>
  <si>
    <t>071700005749</t>
  </si>
  <si>
    <t>王金桃</t>
  </si>
  <si>
    <t>2023-10-26 15:35:46</t>
  </si>
  <si>
    <t>#2022重保客户##2022重保客户#客户使用手厅一键诊断功能进行宽带故障诊断，诊断结果：1、请致电10010客服热线，为您进一步核查。给您带来的不便，敬请谅解。；2、请您检查光猫是否正常通电，如仍未解决，可点击一键报修，我们尽快为您处理。；3、请您检查光猫光纤接口是否松动、光猫光纤是否弯折，重启光猫，如仍未解决，可点击一键报修，我们尽快为您处理。，故障描述：宽带全时段上网速度慢&amp;#10;装机地址：湖北省宜昌市伍家区桔城路香山福久源24栋1单元11楼1103</t>
  </si>
  <si>
    <t>TS202310261110091031</t>
  </si>
  <si>
    <t>高邦华</t>
  </si>
  <si>
    <t>2023-10-26 13:36:31</t>
  </si>
  <si>
    <t>[10015转接10010用户]&amp;#13;&amp;#10;高级模板内容：&amp;#13;&amp;#10;投诉问题描述:用户来电要求解除主副卡，已挽留主副卡之间优势，用户不认可，不愿去营业厅&amp;#13;&amp;#10;用户状态:/&amp;#13;&amp;#10;停机原因:/&amp;#13;&amp;#10;第二联系电话:/&amp;#13;&amp;#10;用户要求:要求核实处理，请协助，谢谢&amp;#13;</t>
  </si>
  <si>
    <t>业务规则：要求解除主副卡，营业厅已明示相关规则，现已为用户办理解绑主副卡，并办理转资畅越冰激凌5G套餐59元，次月生效，满意</t>
  </si>
  <si>
    <t>TS202310241456090484</t>
  </si>
  <si>
    <t>宋正凤</t>
  </si>
  <si>
    <t>2023-10-25 10:29:40</t>
  </si>
  <si>
    <t>&amp;#13;&amp;#10;高级模板内容：&amp;#13;&amp;#10;投诉问题描述:孝心卡10元月功能费（次月生效）&amp;#13;&amp;#10;争议月份:2023年11月&amp;#13;&amp;#10;争议金额:10&amp;#13;&amp;#10;用户要求:用户要求取消副卡费10元，表示不取消就携号转网，请及时处理谢谢&amp;#13;</t>
  </si>
  <si>
    <t>业务规则：已为用户申请副卡免费一年，系统操作预存享10元赠费*12个月，立即到账，用户满意</t>
  </si>
  <si>
    <t>BL202310260926250770</t>
  </si>
  <si>
    <t>覃丽蓉</t>
  </si>
  <si>
    <t>2023-10-26 17:24:31</t>
  </si>
  <si>
    <t>客户来电，反映对于预存话费享折扣优惠档位五（次月生效24个月）-湖北政企专属失效不认可客户表示完全没有任何信息提醒就恢复原价要求续订谢谢！</t>
  </si>
  <si>
    <t>业务办理：用户需办理预存话费享折扣优惠 档位五（次月生效24个月），沟通后为用户办理存量5G畅爽套餐享99元赠费 湖北【合约时间：2023-11-01至2024-09-30】等同5折，沟通后用户表示对副卡扣费不满，考虑到用户使用感知为用户副卡办理预存话费享10元/月话费优惠12个月（湖北），满意</t>
  </si>
  <si>
    <t>BL202310241240310206</t>
  </si>
  <si>
    <t>章海军</t>
  </si>
  <si>
    <t>2023-10-24 17:28:31</t>
  </si>
  <si>
    <t>用户来电要求开通10元5GB全国流量5日快餐包（湖北）立即生效，CBSS提示&amp;#13;&amp;#10;产品存在依赖或互斥，具体内容请展开查看&amp;#13;&amp;#10;&amp;#13;&amp;#10;服务名称[trades_mobilemodify_transform]txid[6f5f18a6^1696949952542^12464509]规则编码[5001]规则内容:调用新的预提交服务异常,错误信息:[用户号码:18671795185,业务限制:[产品：[4G全国套餐超值版(合约)76元（湖北迁转）]下必选业务包[营销活动基本电信业务包]没有选择，业务无法继续，请选择后再继续办理！$$$34022$$$]]</t>
  </si>
  <si>
    <t>业务办理：用户要求办理10元5GB全国流量5日快餐包（湖北）立即生效，已跟用户解释清楚，跟用户办理的4G全国套餐超值版(合约)76元（湖北迁转）]冲突，无法办理，用户表示知悉挂机，满意。</t>
  </si>
  <si>
    <t>TS202310231500590587</t>
  </si>
  <si>
    <t>曹世选</t>
  </si>
  <si>
    <t>2023-10-23 16:51:47</t>
  </si>
  <si>
    <t>:号卡配送问题&amp;#13;&amp;#10;:号卡一直未送达&amp;#13;&amp;#10;:已退单&amp;#13;&amp;#10;判断省分:其他省份&amp;#13;&amp;#10;:&amp;#13;&amp;#10;&amp;#13;&amp;#10;高级模板内容：&amp;#13;&amp;#10;投诉问题描述:用户反馈自己在异地海南省三亚市吉阳区鹿回头安置区D11栋A301&amp;#13;&amp;#10;办理渠道:中国联通app&amp;#13;&amp;#10;订单号:6323102015881781&amp;#13;&amp;#10;身份证号码:420525199102152835&amp;#13;&amp;#10;用户要求:要求配送到海南省三亚市吉阳区鹿回头安置区D11栋A301，请协助核实&amp;#13;</t>
  </si>
  <si>
    <t>业务规则：异地拦截，无法配送。已建议用户申请当地号码，当地订单异地不审核，用户知晓，满意度一般</t>
  </si>
  <si>
    <t>GZ202310252017091277</t>
  </si>
  <si>
    <t>071701012435</t>
  </si>
  <si>
    <t>张诗琪</t>
  </si>
  <si>
    <t>2023-10-26 20:56:32</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</si>
  <si>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路由器能力不匹配;&amp;#13;&amp;#10;:&amp;#13;&amp;#10;频繁掉线，要求师傅上门维修</t>
  </si>
  <si>
    <t>GZ202310252017001272</t>
  </si>
  <si>
    <t>071700643909</t>
  </si>
  <si>
    <t>傅小明</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</si>
  <si>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光猫终端能力与签约速率不匹配;&amp;#13;&amp;#10;设备收发光功率是否异常:光猫LAN口能力不匹配;&amp;#13;&amp;#10;:&amp;#13;&amp;#10;注册闪烁，重启无效，要求师傅上门处理</t>
  </si>
  <si>
    <t>GZ202310252015401264</t>
  </si>
  <si>
    <t>071700605369</t>
  </si>
  <si>
    <t>梅易</t>
  </si>
  <si>
    <t>2023-10-26 13:21:51</t>
  </si>
  <si>
    <t>无法打开网页&amp;#10;装机地址：湖北省宜昌市秭归县茅坪镇平湖四路金城世家2栋2单元4楼401</t>
  </si>
  <si>
    <t>TS202310241401371654</t>
  </si>
  <si>
    <t>易凤娇</t>
  </si>
  <si>
    <t>2023-10-25 14:12:11</t>
  </si>
  <si>
    <t>22年Q3Q4重点客户客户对调增减项_补收_调帐补收费50元有争议，前台解释因靓号转资副卡后消费未达到保底50元，故产生补收费用，客户不认可，需要取消保底消费并退费，烦请协助处理</t>
  </si>
  <si>
    <t>业务规则：因靓号规则无法满足客户需求，因靓号转资副卡后消费未达到保底50元，故产生补收费用，已联系客户解释清楚，客户经理10月申请降低保底（未承诺），本月内回复审批结果，回访满意</t>
  </si>
  <si>
    <t>ZX202310251438430595</t>
  </si>
  <si>
    <t>071700376728</t>
  </si>
  <si>
    <t>2023-10-26 10:41:48</t>
  </si>
  <si>
    <t>#2022重保客户#用户表示要求销户宽带，表示自己办理宽带的时候交了100元调测费，当时办理宽带的工作人员说是归还设备就还100元，但是没有归还100元给用户，对此不满，要求公司处理。</t>
  </si>
  <si>
    <t>业务取消（夷陵龙泉）：用户要求注销宽带，当前有欠费不支持办理注销，已告知结清欠费并退还CPE设备至就近联通营业厅后，可申请注销。另宽带调测费属安装费，不支持退还，夷陵龙泉镇东升专营店及我部均向用户解释，此费用不属可退金额，用户表示知晓。</t>
  </si>
  <si>
    <t>TS202310241152121474</t>
  </si>
  <si>
    <t>周宗剑</t>
  </si>
  <si>
    <t>2023-10-24 16:57:27</t>
  </si>
  <si>
    <t>:号卡配送问题&amp;#13;&amp;#10;:号卡一直未送达&amp;#13;&amp;#10;:已退单&amp;#13;&amp;#10;判断省分:其他省份&amp;#13;&amp;#10;:&amp;#13;&amp;#10;&amp;#13;&amp;#10;高级模板内容：&amp;#13;&amp;#10;投诉问题描述:用户来电告知自己没有退订，查询订单已经取消，现对此不满要求继续配送&amp;#13;&amp;#10;办理渠道:APP&amp;#13;&amp;#10;订单号:	1863102244290426	1763102244242044&amp;#13;&amp;#10;身份证号码:无&amp;#13;&amp;#10;用户要求:尽快处理&amp;#13;</t>
  </si>
  <si>
    <t>业务规则：因亲情卡异地订单审核不通过订单已退单，无法配送，已向用户解释，满意度一般</t>
  </si>
  <si>
    <t>TS202310250945442376</t>
  </si>
  <si>
    <t>唐陆陆</t>
  </si>
  <si>
    <t>2023-10-25 17:03:51</t>
  </si>
  <si>
    <t>用户称办理宽带接到联通的电话告知用户号卡在2020年进入的黑名单要求用户去营业厅签承诺书要求投诉处理，称自己2020年都没有使用过这张卡谢谢</t>
  </si>
  <si>
    <t>业务规则：因骚扰销户进入特殊黑名单，对应号码17671931372，需用户签署承诺书后解除，已向用户解释，用户知晓，满意</t>
  </si>
  <si>
    <t>GZ202310251958011102</t>
  </si>
  <si>
    <t>071700874569</t>
  </si>
  <si>
    <t>杨新</t>
  </si>
  <si>
    <t>2023-10-26 11:21:49</t>
  </si>
  <si>
    <t>#2022重保客户#一键诊断过程：&amp;#10;宽带是否有欠费及账号是否异常:无异常&amp;#10;宽带是否有群体故障告警:无异常&amp;#10;线路是否正常:无异常&amp;#10;光猫是否正常:无异常&amp;#10;上网速度检测:设备收光异常&amp;#10;设备收发光功率是否异常:无异常&amp;#10;&amp;#10;故障描述：&amp;#10;302002局方OLT设备收光功率异常。&amp;#10;&amp;#10;装机地址：湖北省宜昌市当阳市坝陵办事处锦屏大道华强凤凰城1栋1单元2层201</t>
  </si>
  <si>
    <t>TS202310231546331796</t>
  </si>
  <si>
    <t>杨俊</t>
  </si>
  <si>
    <t>2023-10-24 08:39:27</t>
  </si>
  <si>
    <t>&amp;#13;&amp;#10;高级模板内容：&amp;#13;&amp;#10;投诉问题描述:用户称自己办卡时工作人员告知用户副卡都是免费的&amp;#13;&amp;#10;业务名称:副卡月功能费-10元(次月生效)&amp;#13;&amp;#10;宣传渠道:营业厅&amp;#13;&amp;#10;宣传内容:副卡都是免费的&amp;#13;&amp;#10;实际情况:副卡月功能费-10元(次月生效)&amp;#13;&amp;#10;用户要求:投诉，请核实回电，谢谢&amp;#13;</t>
  </si>
  <si>
    <t>业务规则：用户对15671017702开户时被告知免费实际收费不认可，已为用户办理预存话费享10元/月话费优惠12个月（湖北），免费使用12个月，用户认可满意</t>
  </si>
  <si>
    <t>BL202310250955561173</t>
  </si>
  <si>
    <t>钟爱红</t>
  </si>
  <si>
    <t>2023-10-25 14:17:59</t>
  </si>
  <si>
    <t>用户来电反馈要求办理：59元40GB炫彩5G包（立即生效）湖北，显示&amp;#13;&amp;#10;产品存在依赖或互斥，具体内容请展开查看&amp;#13;&amp;#10;&amp;#13;&amp;#10;服务名称[trades_mobilemodify_transform]txid[d990dc2d^1698158287199^199222]规则编码[5001]规则内容:调用新的预提交服务异常,错误信息:[用户号码:18671728178,业务限制:[[59元40GB炫彩5G包（立即生效）湖北]--&gt;[59元40GB炫彩5G包（立即生效）湖北]--&gt;[联通助理-智能应答5元（当月生效）]与[炫彩通信助理包-云盘版-立即生效（湖北）]--&gt;[炫彩通信助理包-云盘版-立即生效（湖北）]--&gt;[联通助理-智能应答5元（次月生效）]互斥、[炫彩通信助理包-云盘版-立即生效（湖北）]--&gt;[炫彩通信助理包-云盘版-立即生效（湖北）]--&gt;[联通助理-智能应答5元（次月生效）]与[59元40GB炫彩5G包（立即生效）湖北]--&gt;[59元40GB炫彩5G包（立即生效）湖北]--&gt;[联通助理-智能应答5元（当月生效）]互斥$$$24139$$$]]&amp;#13;&amp;#10;请协助！</t>
  </si>
  <si>
    <t>业务办理：用户要求办理40G流量包产品，已协商办理全家桶白金版59元40G国内流量，同时提醒用户不需要使用时需要提前取消，用户认可并表示满意。</t>
  </si>
  <si>
    <t>GZ202310251950541031</t>
  </si>
  <si>
    <t>071700630853</t>
  </si>
  <si>
    <t>白家容</t>
  </si>
  <si>
    <t>2023-10-26 20:00:31</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</si>
  <si>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秭归县茅坪镇天问路30号平湖铭邸小区3栋1单元5楼502</t>
  </si>
  <si>
    <t>BL202310231619181276</t>
  </si>
  <si>
    <t>2023-10-23 16:41:28</t>
  </si>
  <si>
    <t>22年Q3Q4重点客户用户来电要求办理0元副卡，前台已解释，用户不认可，不愿到厅咨询，请后台协助处理</t>
  </si>
  <si>
    <t>业务办理：用户要求办理副卡0月租优惠，已办理月赠10元*12个月活动，立即生效，用户满意。</t>
  </si>
  <si>
    <t>TS202310261031252339</t>
  </si>
  <si>
    <t>温宜军</t>
  </si>
  <si>
    <t>2023-10-26 17:18:14</t>
  </si>
  <si>
    <t>22年Q3Q4重点客户&amp;#13;&amp;#10;高级模板内容：&amp;#13;&amp;#10;投诉问题描述:用户来电表示对副卡收月租10元不认可&amp;#13;&amp;#10;争议月份:2023年7月、2023年8月、2023年9月、2023年10月&amp;#13;&amp;#10;争议金额:40&amp;#13;&amp;#10;用户要求:要求免费使用副卡不然携号转网&amp;#13;</t>
  </si>
  <si>
    <t>业务规则：用户对副卡扣费不认可，经核实，系统无0月租勾选项，协商办理月赠10元*12个月，立即生效，本月出账后减免为0元，并退7-9月扣费30元，此费用不可打印发票，满意。</t>
  </si>
  <si>
    <t>TS202310261627011578</t>
  </si>
  <si>
    <t>钟冰婧</t>
  </si>
  <si>
    <t>2023-10-26 17:21:11</t>
  </si>
  <si>
    <t>&amp;#13;&amp;#10;高级模板内容：&amp;#13;&amp;#10;投诉问题描述:用户来电反映当时办理副卡清楚说明不收费，但是现在产生了费用，用户对此不满，请后台协助处理，谢谢&amp;#13;&amp;#10;业务名称:副卡&amp;#13;&amp;#10;宣传渠道:营业厅&amp;#13;&amp;#10;宣传内容:免费&amp;#13;&amp;#10;实际情况:收费10元&amp;#13;&amp;#10;用户要求:详细核查&amp;#13;</t>
  </si>
  <si>
    <t>业务规则：用户对副卡扣费规则不满，已跟用户解释清楚，考虑用户感知，申请办理  已续 预存话费享10元/月话费优惠12个月（湖北）立即生效，满意。</t>
  </si>
  <si>
    <t>GZ202310251944130975</t>
  </si>
  <si>
    <t>2023-10-26 16:01:40</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</si>
  <si>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当阳市坝陵街道办事处国河村军胜住宅片区坝陵村2组104号周边</t>
  </si>
  <si>
    <t>ZX202310261336541309</t>
  </si>
  <si>
    <t>071700316762</t>
  </si>
  <si>
    <t>2023-10-26 17:19:17</t>
  </si>
  <si>
    <t>前期工单：TS202310241523431192&amp;#13;&amp;#10;用户再次反映宽带销户问题，表示不需要此宽带，前期已经去过雾渡河营业厅了，但查询宽带还是没销，影响自己套餐变更，要求取消此宽带，请重新联系处理，要求马上联系自己</t>
  </si>
  <si>
    <t>业务取消（夷陵雾渡河营服中心）：实装CPE，用户已前往雾渡河自营厅，挽留失败，客服部已取消，满意。</t>
  </si>
  <si>
    <t>GZ202310251935480892</t>
  </si>
  <si>
    <t>071700451109</t>
  </si>
  <si>
    <t>汪晓伟</t>
  </si>
  <si>
    <t>2023-10-26 10:35:11</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</si>
  <si>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宽带频繁掉线&amp;#10;&amp;#10;装机地址：湖北省宜昌市五峰土家族自治县五峰镇香东村万马池路香东村彭家铺子13组35号周边</t>
  </si>
  <si>
    <t>GZ202310251934170873</t>
  </si>
  <si>
    <t>071700078430</t>
  </si>
  <si>
    <t>长江宜昌航道局</t>
  </si>
  <si>
    <t>2023-10-26 18:35:22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</si>
  <si>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光猫红灯，尽快处理&amp;#13;</t>
  </si>
  <si>
    <t>TS202310261433380943</t>
  </si>
  <si>
    <t>黄双凤</t>
  </si>
  <si>
    <t>2023-10-26 15:32:34</t>
  </si>
  <si>
    <t>用户反馈办理携转入网时，工作人员告知副卡都是免费的，现在查询到13997713451每月收取了10元功能费，找当时办理的工作人员告知没有权限，没有办法，另外当时也没有核查宽带安装需要联通有资源才能装，对此非常不满，要求我部核查处理并回复。</t>
  </si>
  <si>
    <t>业务规则：用户对副卡扣费规则不满，已跟用户解释清楚，考虑用户感知，申请办理 预存话费享10元/月话费优惠12个月（湖北）（已停售） ，另关于用户反馈的宽带的问题，已建议用户到营业厅咨询，用户称等师傅联系她了再说，满意。</t>
  </si>
  <si>
    <t>TS202310241203141725</t>
  </si>
  <si>
    <t>2023-10-25 14:41:15</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</si>
  <si>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电反映自己副卡号码是免月租的，已向用户解释，用户不认可，要求退费，并且以后都不准收取他的副卡功能费，请尽快核实处理，谢谢&amp;#13;&amp;#10;争议月份:2023年10月&amp;#13;&amp;#10;争议金额:10&amp;#13;&amp;#10;用户要求:要求退费，并且以后都不准收取他的副卡功能费，请尽快核实处理，谢谢&amp;#13;</t>
  </si>
  <si>
    <t>业务规则：用户对副卡收费不满，经核实，系统无0月租勾选项，已办理月赠10元*12个月，立即生效，满意。</t>
  </si>
  <si>
    <t>BL202310241208382332</t>
  </si>
  <si>
    <t>2023-10-24 17:12:50</t>
  </si>
  <si>
    <t>用户要求办理副卡减免活动，不愿意前往营业厅请核实处理。</t>
  </si>
  <si>
    <t>业务办理：用户要求办理副卡免费，系统无0元勾选项，已办理月赠10元*12个月，次月生效，满意。</t>
  </si>
  <si>
    <t>GZ202310251925250767</t>
  </si>
  <si>
    <t>071700014267</t>
  </si>
  <si>
    <t>毕卫国</t>
  </si>
  <si>
    <t>2023-10-26 15:43:39</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</si>
  <si>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西陵区学院街道环城东路社区同心小区西陵一路30号1栋1单元3楼301</t>
  </si>
  <si>
    <t>BL202310241743131399</t>
  </si>
  <si>
    <t>周刚</t>
  </si>
  <si>
    <t>2023-10-25 14:14:29</t>
  </si>
  <si>
    <t>用户要求继续续订13886709167和13886709167副卡免月租12个月（10元话费12个月）（湖北，请处理</t>
  </si>
  <si>
    <t>业务办理：用户要求办理副卡免费，系统无0元勾选项，已登记11月办理两张副卡13886709167、13972002957月赠10元*12个月，当月生效，满意。</t>
  </si>
  <si>
    <t>BL202310251434432349</t>
  </si>
  <si>
    <t>陈帮平</t>
  </si>
  <si>
    <t>2023-10-25 16:48:20</t>
  </si>
  <si>
    <t>客户来电称要求续约副卡免月租12个月（10元话费12个月）（湖北）-次月生效，烦请后台协助处理</t>
  </si>
  <si>
    <t>业务办理：用户要求办理副卡免费，系统无0元勾选项，已协商11月办理月赠10元*12个月，当月生效，满意。</t>
  </si>
  <si>
    <t>ZX202310251134541705</t>
  </si>
  <si>
    <t>071700348207</t>
  </si>
  <si>
    <t>陶可为</t>
  </si>
  <si>
    <t>2023-10-26 09:14:40</t>
  </si>
  <si>
    <t>用户要求取消宽带，不想去营业厅办理，多次解释挽留无效，要求公司尽快取消宽带并回复。</t>
  </si>
  <si>
    <t>业务取消（夷陵雾渡河营服中心）实装宽带，挽留失败，客服部已取消，满意</t>
  </si>
  <si>
    <t>TS202310241359451612</t>
  </si>
  <si>
    <t>2023-10-24 17:16:27</t>
  </si>
  <si>
    <t>&amp;#13;&amp;#10;高级模板内容：&amp;#13;&amp;#10;投诉问题描述:用户称自己下个月改了一个极速套餐，提示自己上网可以享受到1G的速率，自己现在在联通APP查询到自己显示的就是该速率，但是自己实际测速只有400M左右&amp;#13;&amp;#10;涉及渠道:联通APP&amp;#13;&amp;#10;用户要求:已向用户解释致歉，但用户不接受，坚持要求核实自己本月使用的速率及下月的速率，为何自己APP上查询到的和自己享受的速度不一致&amp;#13;</t>
  </si>
  <si>
    <t>业务规则：用户对号卡下行峰值速率规则不满，经核实，用户转资的畅越冰激凌5G套餐199元（极速）次月生效，已跟用户解释清楚，建议下个月生效后观察使用，用户知悉挂机，满意。</t>
  </si>
  <si>
    <t>GZ202310251917330689</t>
  </si>
  <si>
    <t>071700009943</t>
  </si>
  <si>
    <t>2023-10-26 09:14:53</t>
  </si>
  <si>
    <t>客户使用手厅一键诊断功能进行宽带故障诊断，诊断结果：1、没有诊断出网络及光猫问题，请您检查光猫、路由器、终端（电脑、手机等）线路连接及相关设置,请尝试重启光猫、路由器、终端后观察使用，如仍未解决，可点击一键报修，我们尽快为您处理。，故障描述：宽带全时段上网速度慢&amp;#10;装机地址：湖北省宜昌市伍家区东艳路99号宜化新天地4号楼1单元17楼1702</t>
  </si>
  <si>
    <t>GZ202310251915490662</t>
  </si>
  <si>
    <t>2023-10-26 08:59:55</t>
  </si>
  <si>
    <t>#2022重保客户#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302001AAA/CBSS判断签约和配置不一样，配置速率低于签约带宽&amp;#10;&amp;#10;装机地址：湖北省宜昌市长阳土家族自治县龙舟坪镇花坪社区龙舟大道金色水岸小区1栋1单元19层1904户</t>
  </si>
  <si>
    <t>GZ202310251915110656</t>
  </si>
  <si>
    <t>071700301694</t>
  </si>
  <si>
    <t>冯力</t>
  </si>
  <si>
    <t>2023-10-26 09:04:56</t>
  </si>
  <si>
    <t>无法打开网页&amp;#10;装机地址：湖北省宜昌市夷陵区小溪塔镇夷兴大道锦绣星城8栋2单元12楼1201</t>
  </si>
  <si>
    <t>TS202310221205171844</t>
  </si>
  <si>
    <t>乔智晟</t>
  </si>
  <si>
    <t>2023-10-23 13:54:46</t>
  </si>
  <si>
    <t>&amp;#13;&amp;#10;高级模板内容：&amp;#13;&amp;#10;投诉问题描述:用户来电表示上个月的合约返费有两个月没有返还，&amp;#13;&amp;#10;活动名称:星锐卡30元赠费12个月优惠合约(湖北)&amp;#13;&amp;#10;争议月份:2023年9月、2023年7月&amp;#13;&amp;#10;争议金额:60&amp;#13;&amp;#10;用户要求:用户来电表示要求核实处理&amp;#13;</t>
  </si>
  <si>
    <t>业务规则：用户对号码欠费停机导致赠费无法到帐规则不满，经核实，用户因号码停机，导致赠费未到帐，因多次未联系上客户，我司无法核实情况处理，如有疑问可在工作时间（08:30-12:00；14:00-17:30）致电我司宜昌联通13032700872，烦请前台代为转告</t>
  </si>
  <si>
    <t>GZ202310251912070616</t>
  </si>
  <si>
    <t>071700675760</t>
  </si>
  <si>
    <t>孙炳燃</t>
  </si>
  <si>
    <t>2023-10-26 20:12:56</t>
  </si>
  <si>
    <t>#2022重保客户##2022重保客户#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秭归县茅坪镇天问路30号平湖铭邸小区3栋1单元6楼604</t>
  </si>
  <si>
    <t>TS202310221228182254</t>
  </si>
  <si>
    <t>张洪运</t>
  </si>
  <si>
    <t>2023-10-23 16:01:47</t>
  </si>
  <si>
    <t>&amp;#13;&amp;#10;高级模板内容：&amp;#13;&amp;#10;投诉问题描述:积分规则有疑问&amp;#13;&amp;#10;用户争议点:用户对于新用户须在网6个月（含）以上方能进行积分应用不认可&amp;#13;&amp;#10;用户要求:用户对于新用户须在网6个月（含）以上方能进行积分应用不认可，那前6个月自己消费了那么多，积分不就白费了吗，要求我方处理&amp;#13;</t>
  </si>
  <si>
    <t>业务规则：用户对积分使用规则不认可，规则问题我部无法更改，多次联系用户未接，无法为用户处理，如有疑问可在工作时间（08:30-12:00；14:00-17:30）联系07176921001、13032700872宜昌客服。如用户咨询，请前台10010话务中心代为解释，谢谢</t>
  </si>
  <si>
    <t>TS202310232248030908</t>
  </si>
  <si>
    <t>兰琦</t>
  </si>
  <si>
    <t>2023-10-24 16:12:15</t>
  </si>
  <si>
    <t>&amp;#13;&amp;#10;高级模板内容：&amp;#13;&amp;#10;投诉问题描述:用户再次来电反映对前期反映的问题，对前期的结果：TS202306061926350506用户提及升级投诉。表示2023年之前都没有发生流量封顶的情况，然后在2023年1月就有封顶，但是当时可以APP解除封顶，用户表示从4月开始就不能APP解除流量封顶了，用户要求技术部门&amp;#13;&amp;#10;渠道名称:中国联通APP&amp;#13;&amp;#10;办理业务名称::流量封顶&amp;#13;&amp;#10;页面提示:用户不接受我司解除当月，要求长期解除&amp;#13;&amp;#10;用户要求:用户表示不需要我司每次电话联系就补偿，用户要求的是从根本解决问题，用户表示自己合同也是限速不限量。无封顶的选项，联系电话：18671717783&amp;#13;</t>
  </si>
  <si>
    <t>业务规则：用户对流量封顶后不能在APP上操作解封不满，已跟用户解释清楚，用户表示现已经可以使用了，但对流量封顶问题还是不认可，考虑用户感知，申请减免本月套餐费用，合计188元，24小时到帐，此费用不可打印发票，满意。</t>
  </si>
  <si>
    <t>BL202310251650231883</t>
  </si>
  <si>
    <t>2023-10-26 11:11:13</t>
  </si>
  <si>
    <t>用户来电反映要求续约预存话费享折扣优惠，档位三（次月生效24个月）-湖北政企专属，请后台协助处理，谢谢</t>
  </si>
  <si>
    <t>业务办理：用户要求办理三折活动，已跟用户解释清楚该活动已下线，为用户办理存量5G畅爽套餐享139元赠费（次月生效）湖北 ，次月生效，满意。</t>
  </si>
  <si>
    <t>GZ202310251900420505</t>
  </si>
  <si>
    <t>071700104852</t>
  </si>
  <si>
    <t>魏勇</t>
  </si>
  <si>
    <t>2023-10-26 12:34:14</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</si>
  <si>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无法登陆&amp;#10;&amp;#10;装机地址：湖北省宜昌市枝江市马家店镇嘉谊商城团结路95号周边</t>
  </si>
  <si>
    <t>TS202310242007191989</t>
  </si>
  <si>
    <t>郑耀先</t>
  </si>
  <si>
    <t>2023-10-25 14:20:32</t>
  </si>
  <si>
    <t>&amp;#13;&amp;#10;高级模板内容：&amp;#13;&amp;#10;投诉问题描述:用户对套餐内流量不认可，称是20G后限速，前台已作解释，用户不认可，请后台工作人员协助处理，谢谢！&amp;#13;&amp;#10;投诉项目:流量费&amp;#13;&amp;#10;争议月份:2023年10月&amp;#13;&amp;#10;争议金额:-1&amp;#13;&amp;#10;用户要求:核实处理！&amp;#13;</t>
  </si>
  <si>
    <t>业务规则：用户对流量限速规则不认可，经核实，该套餐优势即限速不限量，如用户长期流量限速影响使用，可通过中国联通APP办理提速包，或更换在售其他5G冰激凌系列套餐，例如99元畅越冰激凌套餐，用户表示知晓。</t>
  </si>
  <si>
    <t>GZ202310251900010496</t>
  </si>
  <si>
    <t>071700352166</t>
  </si>
  <si>
    <t>宋玉会</t>
  </si>
  <si>
    <t>2023-10-26 13:11:18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</si>
  <si>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光猫LAN口能力不匹配;&amp;#13;&amp;#10;:&amp;#13;&amp;#10;注册灯闪烁，要求安排师傅明天下午5点40左右上门处理，尽快处理并回复</t>
  </si>
  <si>
    <t>GZ202310251859570495</t>
  </si>
  <si>
    <t>071700367156</t>
  </si>
  <si>
    <t>阮秀明</t>
  </si>
  <si>
    <t>2023-10-26 12:40:27</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</si>
  <si>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光猫终端能力与签约速率不匹配;&amp;#13;&amp;#10;设备收发光功率是否异常:无异常;&amp;#13;&amp;#10;:&amp;#13;&amp;#10;用户反映宽带无法使用，光猫红灯，用户要求马上处理，请处理并回复&amp;#13;</t>
  </si>
  <si>
    <t>GZ202310251859210487</t>
  </si>
  <si>
    <t>071700055526</t>
  </si>
  <si>
    <t>田菁</t>
  </si>
  <si>
    <t>2023-10-26 09:26:53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</si>
  <si>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路由器能力不匹配;&amp;#13;&amp;#10;:&amp;#13;&amp;#10;pon闪烁</t>
  </si>
  <si>
    <t>BL202310260853480370</t>
  </si>
  <si>
    <t>陈海涛</t>
  </si>
  <si>
    <t>2023-10-26 10:46:26</t>
  </si>
  <si>
    <t>22年Q3Q4重点客户用户来电反馈要求续订预存话费享折扣优惠档位三（次月生效24个月）-湖北政企专属请协助处理</t>
  </si>
  <si>
    <t>业务办理：用户要求办理三折活动，已跟用户解释清楚活动已下线，为用户办理 存量5G畅爽套餐享69元赠费 湖北，立即生效，考虑用户感知，申请退23.9月份套餐差价，合计70元，24小时到帐，此费用不可打印发票，满意。</t>
  </si>
  <si>
    <t>TS202310260924060517</t>
  </si>
  <si>
    <t>2023-10-26 11:38:05</t>
  </si>
  <si>
    <t>&amp;#13;&amp;#10;高级模板内容：&amp;#13;&amp;#10;投诉问题描述:被销户不知情&amp;#13;&amp;#10;销户账号:13264907927&amp;#13;&amp;#10;销户时间:2023-10-26&amp;#13;&amp;#10;销户渠道:/&amp;#13;&amp;#10;用户要求:用户来电反映自己的手机号码和宽带都被不知情销户了，并且导致用户是变成黑名单，现用户要求核实并回复，请协助处理，谢谢，&amp;#13;</t>
  </si>
  <si>
    <t>业务规则：用户对名下号码13264907927黑名单业务不认可，已为用户解除黑名单，满意</t>
  </si>
  <si>
    <t>TS202310231543551728</t>
  </si>
  <si>
    <t>袁彬彬</t>
  </si>
  <si>
    <t>2023-10-24 16:22:06</t>
  </si>
  <si>
    <t>&amp;#13;&amp;#10;高级模板内容：&amp;#13;&amp;#10;投诉问题描述:用户来电称自己办理的自动充值业务设置的是欠费100自己充值但是号码里面有钱也在往里面充值前台就账单问题解释用户不认可用户称自己昨天和今天早上收到我方推送的短信说手机里面还有钱然后又自动往里面充值话费&amp;#13;&amp;#10;争议月份:2023年10月&amp;#13;&amp;#10;争议金额:-1&amp;#13;&amp;#10;用户要求:烦请处理&amp;#13;</t>
  </si>
  <si>
    <t>业务规则：用户对欠费收到短信规则不满，经核实，用户开通了王卡自动充业务，欠费100元时会自动充值，我部核实用户2023-10-23 13:31:36充值前帐户欠费146.47，故系统触发短信通知，因多次未联系上客户，我司无法核实情况处理，已下发短信告知用户，如有疑问可在工作时间（08:30-12:00；14:00-17:30）致电我司宜昌联通13032700872，烦请前台代为转告</t>
  </si>
  <si>
    <t>TS202310232101190071</t>
  </si>
  <si>
    <t>李凤琼</t>
  </si>
  <si>
    <t>2023-10-25 09:09:30</t>
  </si>
  <si>
    <t>&amp;#13;&amp;#10;高级模板内容：&amp;#13;&amp;#10;投诉问题描述:用户说自己没有续约合约，说联通私自续约，要求投诉&amp;#13;&amp;#10;合约名称:畅越冰激凌59元套餐5折附加优惠(内部限量）（已停售）&amp;#13;&amp;#10;合约办理渠道:拓见科技(深圳)有限公司武汉分公司(宜昌)&amp;#13;&amp;#10;办理时间:2023-11-01&amp;#13;&amp;#10;到期时间:2024-10-01&amp;#13;&amp;#10;是否下发短信提醒:是&amp;#13;&amp;#10;用户要求:用户要求尽快处理（加急）&amp;#13;</t>
  </si>
  <si>
    <t>业务规则：用户对套餐折扣活动到期系统自动续约规则不满，用户反馈办理畅越冰激凌59元套餐5折附加优惠(内部限量）（已停售） 活动，经核实，为用户套餐折扣活动到期自动续订，因多次未联系上客户，我司核实情况处理，如有疑问可在工作时间（08:30-12:00；14:00-17:30）致电我司宜昌联通13032700872，烦请前台代为转告</t>
  </si>
  <si>
    <t>GZ202310251848330401</t>
  </si>
  <si>
    <t>071700859406</t>
  </si>
  <si>
    <t>2023-10-26 10:03:07</t>
  </si>
  <si>
    <t>一键诊断过程：&amp;#10;宽带是否有欠费及账号是否异常:无异常&amp;#10;宽带是否有群体故障告警:无异常&amp;#10;线路是否正常:无异常&amp;#10;光猫是否正常:光猫断电/离线&amp;#10;上网速度检测:无异常&amp;#10;设备收发光功率是否异常:无异常&amp;#10;&amp;#10;故障描述：&amp;#10;101004光猫断电离线&amp;#10;&amp;#10;装机地址：湖北省宜昌市当阳市河溶镇红联村5组12号周边</t>
  </si>
  <si>
    <t>BL202310211917511480</t>
  </si>
  <si>
    <t>卞文法</t>
  </si>
  <si>
    <t>2023-10-23 09:07:32</t>
  </si>
  <si>
    <t>15571777486命中精准预判服务场景:[65岁以上老人]&amp;#13;&amp;#10;用户要求办理预存话费享折扣优惠档位三（立即生效24个月）续约，前台已解释，用户不认可，请尽快处理，谢谢</t>
  </si>
  <si>
    <t>业务办理：用户要求办理套餐3折优惠，系统无勾选项，联系客户表示已自行至营业厅办理好，满意。</t>
  </si>
  <si>
    <t>TS202310240940390704</t>
  </si>
  <si>
    <t>[65岁以上老人]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对套餐不认可&amp;#13;&amp;#10;争议月份:2023年9月&amp;#13;&amp;#10;争议金额:9&amp;#13;&amp;#10;用户要求:前台已解释19元/月（按天收费），国内语音100分钟，国内流量3GB，套外国内流量5元/GB，用户不认可，表示自己是低保用户，这样的套餐太贵，并且上个月自己没有用，也要收费，对此不认可，用户是老年人，解释无效，请协助，谢谢&amp;#13;</t>
  </si>
  <si>
    <t>业务规则：用户反馈套餐不认可问题，经核实，用户使用米粉王卡套餐，19元/月（按天收费），国内语音100分钟，国内流量3GB ，因多次未联系上客户，我司无法核实情况处理，如有疑问可在工作时间（08:30-12:00；14:00-17:30）致电我司宜昌联通13032700872，烦请前台代为转告</t>
  </si>
  <si>
    <t>TS202310251652570602</t>
  </si>
  <si>
    <t>陈士华</t>
  </si>
  <si>
    <t>2023-10-26 09:50:19</t>
  </si>
  <si>
    <t>&amp;#13;&amp;#10;高级模板内容：&amp;#13;&amp;#10;投诉问题描述:客户来电反映本机号码15572743990，办宽带业务办不了，显示身份证号码是黑名单，无法办理，要求上报后台解除下黑名单&amp;#13;&amp;#10;用户状态:正常&amp;#13;&amp;#10;停机原因:、&amp;#13;&amp;#10;第二联系电话:	15572743990&amp;#13;&amp;#10;用户要求:客户来电反映本机号码15572743990，办宽带业务办不了，显示身份证号码是黑名单，无法办理，要求上报后台解除下黑名单&amp;#13;</t>
  </si>
  <si>
    <t>业务规则：用户反应显示身份证号码是黑名单，营业厅已明示相关规则，现已为用户将黑名单解除，用户满意。</t>
  </si>
  <si>
    <t>BL202310261000391284</t>
  </si>
  <si>
    <t>陈霞</t>
  </si>
  <si>
    <t>2023-10-26 14:13:16</t>
  </si>
  <si>
    <t>用户称自己要办理：预存话费享折扣优惠档位五（立即生效24个月）-湖北政企专属，称自己之前都有，要求我方尽快处理</t>
  </si>
  <si>
    <t>业务办理：用户要求办理套餐五折活动，已为用户办理存量5G畅爽套餐享49元赠费 湖北 活动，立即生效，活动期12个月，考虑用户感知，申请退23.7-9月套餐差价，合计150元，24小时到帐，此费用不可打印发票，满意。</t>
  </si>
  <si>
    <t>TS202310261220570533</t>
  </si>
  <si>
    <t>秦锐</t>
  </si>
  <si>
    <t>2023-10-26 16:04:50</t>
  </si>
  <si>
    <t>&amp;#13;&amp;#10;高级模板内容：&amp;#13;&amp;#10;投诉问题描述:用户称自己半个月前在深圳营业厅办理了预约销户，一直无人联系&amp;#13;&amp;#10;销户渠道:10010&amp;#13;&amp;#10;无法销户原因:人不在本地&amp;#13;&amp;#10;用户要求:用户要求尽快联系处理谢谢&amp;#13;</t>
  </si>
  <si>
    <t>业务规则：用户反应需办理预约销户，营业厅已明示相关规则，现已为用户操作销户成功，满意</t>
  </si>
  <si>
    <t>BL202310241633320488</t>
  </si>
  <si>
    <t>黄定超</t>
  </si>
  <si>
    <t>2023-10-25 10:15:47</t>
  </si>
  <si>
    <t>用户来电要办理网龄计划合约，请后台协助</t>
  </si>
  <si>
    <t>业务办理：用户要求办理网龄计划合约，已协商转资畅越冰激凌5G套餐129元+网龄计划合约24个月，次月生效，用户满意。</t>
  </si>
  <si>
    <t>GZ202310251830070224</t>
  </si>
  <si>
    <t>071700304025</t>
  </si>
  <si>
    <t>田会琼</t>
  </si>
  <si>
    <t>2023-10-26 20:52:35</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</si>
  <si>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amp;#13;&amp;#10;用户表示宽带无法使用，光猫亮红灯，要求公司处理。</t>
  </si>
  <si>
    <t>TS202310220855200767</t>
  </si>
  <si>
    <t>2023-10-23 09:44:14</t>
  </si>
  <si>
    <t>&amp;#13;&amp;#10;高级模板内容：&amp;#13;&amp;#10;投诉问题描述:用户来电反映自己号码被标记要求解除标记，码号平台显示无标记要求我方处理&amp;#13;&amp;#10;用户状态:正常&amp;#13;&amp;#10;停机原因:无&amp;#13;&amp;#10;第二联系电话:本机&amp;#13;&amp;#10;用户要求:我方处理&amp;#13;</t>
  </si>
  <si>
    <t>业务规则：用户反应需解除标记，经核实属号码被第三方标记导致，现线上无取消勾选项，沟通后考虑到用户使用感知为用户申请减免本月月租10元（系统勾选赠费），此费用不可打印发票，满意。</t>
  </si>
  <si>
    <t>TS202310231040542311</t>
  </si>
  <si>
    <t>宋清宝</t>
  </si>
  <si>
    <t>2023-10-23 14:18:14</t>
  </si>
  <si>
    <t>15571709786命中精准预判服务场景:[65岁以上老人]&amp;#13;&amp;#10;用户来电要求减免副卡15571709786，13117288124的功能费，称扣费太贵了，请核实处理，谢谢</t>
  </si>
  <si>
    <t>业务规则：用户反映副卡扣费问题，经核实，副卡月费10元 /月，用户对此不满，出于服务角度，已勾选15571709786，13117288124副卡月赠10元*12个月优惠，立即生效，用户满意。</t>
  </si>
  <si>
    <t>TS202310231346581510</t>
  </si>
  <si>
    <t>2023-10-23 17:27:11</t>
  </si>
  <si>
    <t>&amp;#13;&amp;#10;高级模板内容：&amp;#13;&amp;#10;投诉问题描述:用户10月23日来电反映手机不能使用，解释：注销时间：2023-10-2310:44:14，注销标志：主动销号，用户不认可，称自己并没有去营业厅办理销户，要求核实处理，提及投诉，请加急，谢谢&amp;#13;&amp;#10;销户账号:15007199192&amp;#13;&amp;#10;销户时间:2023-10-23&amp;#13;&amp;#10;销户渠道:2023-10-2310:44:42宜昌刘晓庆宜昌市长阳县集团3G开户服务点&amp;#13;&amp;#10;用户要求:要求核实处理，提及投诉，请加急，谢谢&amp;#13;</t>
  </si>
  <si>
    <t>业务规则：用户反映号码注销问题，经核实，查询于2023-10-23 10:44:42由宜昌市长阳县集团3G开户服务点立即拆机，核实为邮政单位用户批量拆机，已转客户经理刘协助解释处理，满意</t>
  </si>
  <si>
    <t>TS202310221029112328</t>
  </si>
  <si>
    <t>071700067260</t>
  </si>
  <si>
    <t>董兴玲</t>
  </si>
  <si>
    <t>2023-10-23 14:15:46</t>
  </si>
  <si>
    <t>&amp;#13;&amp;#10;高级模板内容：&amp;#13;&amp;#10;投诉问题描述:用户宽带故障，营业人员说是要更换路由器，每个月加收10元，换了路由器之后还是没有，经查询是光猫问题，营业人员告知可以退还220元，但是现在没有退，去营业厅告知，这个路由器每个月扣10，然后还是扣36个月。用户不认可，用户说有集团工作人员打电话挽留过他，现在想解决这个问题。&amp;#13;&amp;#10;争议月份:2023年7月、2023年8月、2023年9月、2023年10月、2023年11月、2023年12月、2024年1月、2024年2月、2024年3月、2024年4月、2024年5月、2024年6月、2024年7月、2024年8月、2024年9月、2024年10月、2024年11月、2024年12月、2025年1月、2025年2月、2025年3月、2025年4月、2025年5月、2025年6月、2025年7月、2025年8月、2025年9月、2025年10月、2025年11月、2025年12月、2026年1月、2026年2月、2026年3月、2026年4月、2026年5月、2026年6月&amp;#13;&amp;#10;争议金额:360&amp;#13;&amp;#10;用户要求:用户要求因为营业人员错误判断导致自己产生的费用360。&amp;#13;</t>
  </si>
  <si>
    <t>业务规则：用户反映路由器收费问题，建议用户可到厅咨询退费问题，因多次联系用户未接，无法核实用户具体反馈营业厅名称，如有疑问可在工作时间（08:30-12:00；14:00-17:30）联系07176921001、13032700872宜昌客服。如用户咨询，请前台10010话务中心代为解释，谢谢</t>
  </si>
  <si>
    <t>GZ202310251807440058</t>
  </si>
  <si>
    <t>071701024572</t>
  </si>
  <si>
    <t>吕志刚</t>
  </si>
  <si>
    <t>2023-10-26 10:32:45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</si>
  <si>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网速慢&amp;#13;&amp;#10;:&amp;#13;&amp;#10;设置参数:&amp;#13;&amp;#10;获取诊断信息:&amp;#13;&amp;#10;:无异常&amp;#13;&amp;#10;:是&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宽带上网慢&amp;#13;</t>
  </si>
  <si>
    <t>TS202310230902242270</t>
  </si>
  <si>
    <t>闫歆琳</t>
  </si>
  <si>
    <t>2023-10-23 16:12:40</t>
  </si>
  <si>
    <t>&amp;#13;&amp;#10;高级模板内容：&amp;#13;&amp;#10;投诉问题描述:招联分期5G199元直降2900（社会渠道36期）（湖北）未发放电子券&amp;#13;&amp;#10;操作渠道:自助发放&amp;#13;&amp;#10;参加活动（套餐）名称:招联分期5G199元直降2900（社会渠道36期）（湖北）&amp;#13;&amp;#10;页面提示:/&amp;#13;&amp;#10;用户要求:能正常发放电子券&amp;#13;</t>
  </si>
  <si>
    <t>业务规则：用户反映未发放电子券问题，核实因7月25日号码局方停机后一直未操作复机导致状态不正常无法发放电子券，已为用户申请补赠8-10月电子券费用289.98元，24小时内赠费到账，不可打印发票，满意</t>
  </si>
  <si>
    <t>GZ202310251802330020</t>
  </si>
  <si>
    <t>071700705518</t>
  </si>
  <si>
    <t>朱士学</t>
  </si>
  <si>
    <t>2023-10-26 12:22:51</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</si>
  <si>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兴山县古夫镇教师片区梅苑小区7号一中宿舍C栋2单元7层702C栋2单元101</t>
  </si>
  <si>
    <t>固网质量：湖北省宜昌市兴山县古夫镇教师片区梅苑小区7号一中宿舍C栋2单元7层702C栋2单元101AA.用户反映宽带故障问题，经核实为光猫故障，现已更新光猫，已恢复正常，满意。</t>
  </si>
  <si>
    <t>TS202310261124001467</t>
  </si>
  <si>
    <t>投诉工单（2021版）&gt;&gt;移网&gt;&gt;【入网】交付及激活&gt;&gt;无法激活</t>
  </si>
  <si>
    <t>2023-10-26 16:19:47</t>
  </si>
  <si>
    <t>&amp;#13;&amp;#10;高级模板内容：&amp;#13;&amp;#10;投诉问题描述:用户来电称自己订购的号码一直没送达要求查询前台查询解释恶意下单退单了用户要求处理一下自己想要办理这张卡&amp;#13;&amp;#10;订购号码:15571749761&amp;#13;&amp;#10;订购渠道:/&amp;#13;&amp;#10;用户要求:烦请处理谢谢&amp;#13;</t>
  </si>
  <si>
    <t>业务规则：用户反映线上订单未送达，核实为涉诈导致退单，建议用户更换证件申请，已向用户解释表示知晓。</t>
  </si>
  <si>
    <t>GZ202310251754412443</t>
  </si>
  <si>
    <t>071700128292</t>
  </si>
  <si>
    <t>左大萍</t>
  </si>
  <si>
    <t>2023-10-26 18:01:45</t>
  </si>
  <si>
    <t>#2022重保客户#【2022年上工信部测评重保用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光猫LAN口能力不匹配;&amp;#13;&amp;#10;:&amp;#13;&amp;#10;&amp;#13;&amp;#10;高级模板内容：&amp;#13;&amp;#10;问题（现象）描述:宽带无法使用&amp;#13;&amp;#10;故障时间:2023-10-24&amp;#13;&amp;#10;服务状态是否正常:是&amp;#13;&amp;#10;设备灯显示:正常&amp;#13;&amp;#10;错误代码:无&amp;#13;&amp;#10;是否重启设备:已重启未恢复&amp;#13;&amp;#10;用户要求:要求尽快上门处理&amp;#13;</t>
  </si>
  <si>
    <t>TS202310241355121522</t>
  </si>
  <si>
    <t>2023-10-25 13:34:23</t>
  </si>
  <si>
    <t>判断省份:湖北&amp;#10;:移网无法上网&amp;#10;:手机移动数据&amp;#10;判断是否是联通小号资费:获取入参:&amp;#10;获取历史工单:无历史工单&amp;#10;:下一步&amp;#10;移网一键诊断结果:1.用户状态是否正常：开通.2.查询流量是否限速：限速.3.2345G终端支持情况：数据为空.4.近期缴费开机记录情况：无缴费开机.5.是否存在群障：不存在.6.上网功能是否正常：开通.7.用户是否开通VoLTE：开通.8.流量封顶情况：未封顶.9.查询用户终端蜂窝网络状态：5G开启.:诊断无异常/解释不认可&amp;#10;当月是否清卡重用:是&amp;#10;:在湖北&amp;#10;:能/不清楚&amp;#10;:能/不清楚&amp;#10;:网络无异常&amp;#10;:1、受理流水号：;2、受理号码：18607208268;3、主叫号码：18607208268;4、被叫号码：;5、客户姓名：郑超;6、客户级别：三星忠诚用户;7、用户归属地：宜昌市;8、受理员工工号：hubXN23TF2537;9、手机厂商：;10、投诉渠道：10010客服热线;11、投诉打点范围：0.5千米;12、投诉地址：宜昌市-当阳市:当阳市【当阳市】;13、网格ID：190438;14、网格名称：YC_A_湖北省宜昌市当阳市网格_190438;15、经度：111.782573;16、纬度：30.823309;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不清楚;25、主工单流水号：hub169812667817016314;26、语音业务类型：;27、数据业务类型：无法上网;28、用户是否接受解释：否;29、公告类型：网络信息;30、基站ID：117.110802;31、基站名称：117.110802;32、其它地方是否正常使用：是;33、之前是否可以正常使用：是;&amp;#10;用户来电反映手机无法正常使用网络、已向用户解释、用户不认可、请后台协助处理、谢谢！</t>
  </si>
  <si>
    <t>业务规则：用户实际对限速不认可，已告知用户此为套餐使用规则我部无法更改，建议用户可更换其他合适套餐，考虑用户使用感知，已为用户申请赠送30元圣代包本月使用，用户认可满意</t>
  </si>
  <si>
    <t>TS202310251849230875</t>
  </si>
  <si>
    <t>吴江峰</t>
  </si>
  <si>
    <t>2023-10-26 11:10:31</t>
  </si>
  <si>
    <t>&amp;#13;&amp;#10;高级模板内容：&amp;#13;&amp;#10;投诉问题描述:用户来电对套餐/月租费不认可，对合账号码（15671009379）扣费75元不认可，请回电处理，谢谢。&amp;#13;&amp;#10;争议月份:2023年10月&amp;#13;&amp;#10;争议金额:75&amp;#13;&amp;#10;用户要求:用户要求核实回电处理，谢谢。有升级倾向，请加急处理，谢谢。&amp;#13;</t>
  </si>
  <si>
    <t>业务规则：用户实际反馈合账号码15671009379自己不认识，营业厅已明示相关规则，沟通后为用户办理账户拆分，考虑到用户使用感知，另为用户申请75元费用，另为用户系统勾选50元赠费，于24小时内到账，此费用不可打印发票，用户知晓。</t>
  </si>
  <si>
    <t>BL202310231837160504</t>
  </si>
  <si>
    <t>谭翠林</t>
  </si>
  <si>
    <t>2023-10-24 09:58:19</t>
  </si>
  <si>
    <t>用户来电要求续约活动：预存话费享折扣优惠档位五（立即生效24个月）-湖北政企专属，请处理，谢谢</t>
  </si>
  <si>
    <t>业务办理：用户要求办理五折活动，已给用户解释清楚，并办理 存量5G畅爽套餐享99元赠费 湖北 活动，立即生效，活动期12个月，满意。</t>
  </si>
  <si>
    <t>ZX202310231015590005</t>
  </si>
  <si>
    <t>071703986244</t>
  </si>
  <si>
    <t>冯海艳</t>
  </si>
  <si>
    <t>2023-10-23 15:17:51</t>
  </si>
  <si>
    <t>用户要求取消IPTV服务，保留宽带，已告知IPTV必选，用户表示当初办理工作人员告知可以取消，要求马上取消，专人回复，请处理并回复</t>
  </si>
  <si>
    <t>业务取消（夷陵政企营服中心）：用户要求取消IPTV，挽留无效，已核对身份信息协助取消，满意。</t>
  </si>
  <si>
    <t>ZX202310250959150787</t>
  </si>
  <si>
    <t>071700213738</t>
  </si>
  <si>
    <t>2023-10-25 14:22:43</t>
  </si>
  <si>
    <t>071700213738命中精准预判服务场景:[65岁以上老人]&amp;#13;&amp;#10;用户在外地不能回归属地对于线上无法注销宽带不满；解释无效坚持要求我公司为其线上拆分以及注销宽带，请公司处理并回复。											&amp;#13;</t>
  </si>
  <si>
    <t>BL202310252046491971</t>
  </si>
  <si>
    <t>候春隆</t>
  </si>
  <si>
    <t>2023-10-26 15:52:19</t>
  </si>
  <si>
    <t>用户来电要求续约合约星锐卡30元赠费12个月优惠合约(湖北)，需要尽快处理，请后台协助，谢谢</t>
  </si>
  <si>
    <t>业务办理：用户要求办理星锐卡30元赠费12个月优惠合约 (湖北）业务，因多次联系不上用户，且用户号码已欠费，无法办理业务，如有疑问可在工作时间（08:30-12:00；14:00-17:30）致电我司宜昌联通13032700872，烦请前台代为转告</t>
  </si>
  <si>
    <t>BL202310261627402106</t>
  </si>
  <si>
    <t>2023-10-26 16:43:15</t>
  </si>
  <si>
    <t>用户要求赠送流量，称自己流量不够使用，不愿意开通流量包，要求免费赠送，要求核实处理，谢谢</t>
  </si>
  <si>
    <t>业务办理：用户要求补赠流量，出于服务角度，已申请赠送0元20G国内流量，仅本月使用，满意。</t>
  </si>
  <si>
    <t>TS202310251553531429</t>
  </si>
  <si>
    <t>吴金容</t>
  </si>
  <si>
    <t>2023-10-26 10:41:19</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</si>
  <si>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电反映对于副卡每个月10元的收费不认可。&amp;#13;&amp;#10;争议月份:2023年10月&amp;#13;&amp;#10;争议金额:0&amp;#13;&amp;#10;用户要求:用户要求继续给他副卡免费，否则携号转网&amp;#13;</t>
  </si>
  <si>
    <t>业务规则：用户要求办理副卡免费，经核实，副卡免费规则无法满足使用需求，系统无0元勾选项，已协商12月办理月赠10元*12个月，当月生效，满意。</t>
  </si>
  <si>
    <t>ZX202310240917570274</t>
  </si>
  <si>
    <t>071700289567</t>
  </si>
  <si>
    <t>张家胜</t>
  </si>
  <si>
    <t>2023-10-24 14:02:27</t>
  </si>
  <si>
    <t>用户要求取消宽带，本人不在归属地，不愿意到厅，要求公司线上取消，挽留失败，请处理并回复。</t>
  </si>
  <si>
    <t>业务取消（宜都城区）：实装宽带，挽留无效，已取消，客户满意。</t>
  </si>
  <si>
    <t>BL202310251157030470</t>
  </si>
  <si>
    <t>罗克春</t>
  </si>
  <si>
    <t>2023-10-26 09:04:03</t>
  </si>
  <si>
    <t>用户要求办理主副卡解绑，17371591445从主号17371591441解绑，解释无法办理，不愿到厅，要求在线操作，请协助处理，谢谢！&amp;#13;</t>
  </si>
  <si>
    <t>业务办理：用户要求解绑副卡。致电本机未接听，已联系主卡17371591441 ，要求注销17371591445号码，已核实用户资料，成功办理注销，满意。</t>
  </si>
  <si>
    <t>ZX202310240822250017</t>
  </si>
  <si>
    <t>071703600271</t>
  </si>
  <si>
    <t>郑容</t>
  </si>
  <si>
    <t>2023-10-25 09:05:41</t>
  </si>
  <si>
    <t>判断省分:湖北&amp;#13;&amp;#10;:被动办理宽带&amp;#13;&amp;#10;:不需要&amp;#13;&amp;#10;:&amp;#13;&amp;#10;&amp;#13;&amp;#10;高级模板内容：&amp;#13;&amp;#10;问题描述:不知情办理宽带&amp;#13;&amp;#10;第二联系方式:18671718556&amp;#13;&amp;#10;销户原因:不知情办理宽带&amp;#13;&amp;#10;用户要求:注销宽带，并且把套餐更改为最低资费，请核实处理，谢谢&amp;#13;</t>
  </si>
  <si>
    <t>TS202310221654262008</t>
  </si>
  <si>
    <t>2023-10-23 15:15:31</t>
  </si>
  <si>
    <t>&amp;#13;&amp;#10;高级模板内容：&amp;#13;&amp;#10;投诉问题描述:用户来电要求我方办理副卡免月租的活动，要求我方尽快处理，请协助&amp;#13;&amp;#10;争议月份:2023年10月&amp;#13;&amp;#10;争议金额:0&amp;#13;&amp;#10;用户要求:用户来电要求我方办理副卡免月租的活动，要求我方尽快处理，请协助&amp;#13;</t>
  </si>
  <si>
    <t>业务规则：用户要求副卡免月租使用，系统无勾选项，已办理月赠10元*12个月活动，明年到期可再尝试申请，因多次未联系上客户，如有疑问可在工作时间（08:30-12:00；14:00-17:30）致电我司宜昌联通13032700872</t>
  </si>
  <si>
    <t>BL202310232000161234</t>
  </si>
  <si>
    <t>喻叶红</t>
  </si>
  <si>
    <t>2023-10-24 14:02:52</t>
  </si>
  <si>
    <t>用户来电说要求取消更换的套餐，恢复成以前的套餐，请工作人员联系处理</t>
  </si>
  <si>
    <t>业务办理：用户要求取消次月生效的套餐，经核实，为融合套餐变更，无法撤销，已跟用户解释清楚，满意。</t>
  </si>
  <si>
    <t>TS202310211339362007</t>
  </si>
  <si>
    <t>2023-10-23 09:47:27</t>
  </si>
  <si>
    <t>GZ202310251725412216</t>
  </si>
  <si>
    <t>2023-10-26 09:53:24</t>
  </si>
  <si>
    <t>#2022重保客户#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后台配置异常您所使用宽带后台配置异常,光猫终端能力与签约速率不匹配;&amp;#13;&amp;#10;设备收发光功率是否异常:路由器能力不匹配;&amp;#13;&amp;#10;:注册闪烁要求尽快联系处理&amp;#13;</t>
  </si>
  <si>
    <t>ZX202310251543391282</t>
  </si>
  <si>
    <t>071700205929</t>
  </si>
  <si>
    <t>袁世兰</t>
  </si>
  <si>
    <t>2023-10-26 10:36:30</t>
  </si>
  <si>
    <t>#2022重保客户#用户来电要求注销此宽带，挽留无效，表示宽带未安装使用过，自己人也在外地不需要保留，要求尽快销户宽带并回复。&amp;#13;</t>
  </si>
  <si>
    <t>业务取消（宜都城区）实装宽带，已为用户注销，满意</t>
  </si>
  <si>
    <t>BL202310231633041464</t>
  </si>
  <si>
    <t>余陈宙</t>
  </si>
  <si>
    <t>2023-10-24 10:37:14</t>
  </si>
  <si>
    <t>:号卡配送问题&amp;#13;&amp;#10;:号卡未送达但不想要了&amp;#13;&amp;#10;:不认可&amp;#13;&amp;#10;判断省分:除青海、四川、宁夏外&amp;#13;&amp;#10;:用户进线，订单号4158070299，不需要了取消订购，烦请处理。谢谢。&amp;#13;</t>
  </si>
  <si>
    <t>业务办理：用户要求取消订单，已联系2I工作人员协助取消，回复已取消，满意。</t>
  </si>
  <si>
    <t>TS202310241203081719</t>
  </si>
  <si>
    <t>投诉工单（2021版）&gt;&gt;融合&gt;&gt;【入网】金融分期等合约&gt;&gt;金融分期赠品或业务存在问题</t>
  </si>
  <si>
    <t>2023-10-25 13:33:52</t>
  </si>
  <si>
    <t>[该用户有申诉倾向，请注意受理态度，查询近三天工单记录，积极解决用户问题。]&amp;#13;&amp;#10;高级模板内容：&amp;#13;&amp;#10;投诉问题描述:用户来电对前期反映的（余额宝质押分期5G159元直降2300（社会渠道36期））问题（详见前期工单：TS202310201300240640），已按处理结果解释（于2023-05-2515:38:56办理余额宝质押分期5G159元直降2300（社会渠道36期），现您表示要求提前解约，线上无取消权限，已告知您需持身份证原件前往联通自营厅或联系办理的客户经理13032711101咨询处理，），用户不认可，&amp;#13;&amp;#10;业务名称:余额宝质押分期5G159元直降2300（社会渠道36期）&amp;#13;&amp;#10;办理时间:2023-05-25&amp;#13;&amp;#10;办理渠道:宜昌城区政企东山沃通专业代理&amp;#13;&amp;#10;用户要求:解释为什么办理质押分期的业务需要收取3000元定金费用，否则12315投诉&amp;#13;</t>
  </si>
  <si>
    <t>业务规则：用户要求提前解约。经核实，宜昌城区政企东山沃通专业代理于2023-05-25 15:38:56 办理余额宝质押分期5G159元直降2300（社会渠道36期），现客户表示要求提前解约，线上无取消权限，已告知用户需持身份证原件前往联通自营厅，用户表示知晓。</t>
  </si>
  <si>
    <t>ZX202310231602560336</t>
  </si>
  <si>
    <t>071700275505</t>
  </si>
  <si>
    <t>谢剑</t>
  </si>
  <si>
    <t>2023-10-23 17:17:24</t>
  </si>
  <si>
    <t>【2022年上工信部测评重保用户】22年Q3Q4重点客户判断省分:湖北&amp;#13;&amp;#10;:自己办理的宽带&amp;#13;&amp;#10;:挽留失败&amp;#13;&amp;#10;:不同意&amp;#13;&amp;#10;:&amp;#13;&amp;#10;&amp;#13;&amp;#10;高级模板内容：&amp;#13;&amp;#10;问题描述:用户来电要求注销071700275505，071703522127这两条宽带，前台解释无效，用户表示不方便前往营业厅，要求线上销户&amp;#13;&amp;#10;第二联系方式:未提供&amp;#13;&amp;#10;销户原因:不需要&amp;#13;&amp;#10;用户要求:要求线上注销这两天宽带&amp;#13;</t>
  </si>
  <si>
    <t>业务取消（宜都城区营服）：客户要求注销实装宽带，已按客户要求办理，回访满意</t>
  </si>
  <si>
    <t>TS202310230903232287</t>
  </si>
  <si>
    <t>商周玉</t>
  </si>
  <si>
    <t>2023-10-23 11:04:07</t>
  </si>
  <si>
    <t>主办单位：湖北&amp;#10;客户类别：首次投诉&amp;#10;10010是否打通：否&amp;#10;是否二次致电10015：是&amp;#10;是否联系：否&amp;#10;升级倾向：&amp;#10;号码归属省：湖北&amp;#10;SVIP等级：&amp;#10;1.问题类型:;&amp;#10;2.投诉类型:办理争议;&amp;#10;3.营业厅地址:;&amp;#10;4.位置信息:;&amp;#10;5.位置发生地:;&amp;#10;6.投诉内容:和我说的长期49结果不是&amp;#10;8.办理业务的名称:销户&amp;#10;8.无法办理的渠道:中国联通APP</t>
  </si>
  <si>
    <t>业务规则①客户基本信息：业务号码：13117293136、客户姓名：商周玉、套餐情况：畅爽冰激凌5G套餐99元； 客户反映销户的问题。&amp;#10;②首次联系客户时间： 2023-10-23 11:01:13； &amp;#10;③投诉核查处理情况：收到贵部转办后，我司立即组织调查 。经核实，客户要求办理销户，已核实客户资料无误，我司协助24小时内办理销户，并退回100元至客户提供号码13117299063上，此费用不可打印发票，客户满意&amp;#10;④答复客户时间及客户满意度评价相关信息：我司于2023-10-23 11:01:13联系客户解释说明，客户认可满意。回单人：王宜艳&amp;#10;⑤投诉核查关联材料：无</t>
  </si>
  <si>
    <t>GZ202310251657212001</t>
  </si>
  <si>
    <t>071700111825</t>
  </si>
  <si>
    <t>杨月华</t>
  </si>
  <si>
    <t>2023-10-26 12:24:25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</si>
  <si>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amp;#13;&amp;#10;设备收发光功率是否异常:路由器能力不匹配;&amp;#13;&amp;#10;:宽带无法连网，光猫的注册灯闪烁，希望师傅尽快上门查看处理。&amp;#13;</t>
  </si>
  <si>
    <t>TS202310241611432447</t>
  </si>
  <si>
    <t>王宗磊</t>
  </si>
  <si>
    <t>2023-10-24 17:15:13</t>
  </si>
  <si>
    <t>主办单位：湖北&amp;#10;客户类别：首次投诉&amp;#10;10010是否打通：是&amp;#10;是否二次致电10015：是&amp;#10;是否联系：是&amp;#10;升级倾向：无&amp;#10;号码归属省：湖北&amp;#10;SVIP等级：&amp;#10;用户来电称别的运营商都是终身免费的副卡，现在我方就是需要申请优惠，不认可，现用户要求办理终身免费的副卡，不然就携转，请处理</t>
  </si>
  <si>
    <t>业务规则①客户基本资料：业务号码：18671777719、客户姓名：王宗磊、套餐情况：5G副卡基本套餐(极速服务)；客户反映副卡赠费的问题； &amp;#10;②首次联系客户时间：2023-10-24 17:01:00&amp;#10;③投诉核查处理情况：收到贵部转办，我司立即组织核查，经核实，现无0元副卡，客户已在营业厅办理副卡免月租12个月（10元话费12个月）活动，到期时间为2024-09-30 ，用户满意； &amp;#10;④答复客户时间及客户满意度评价：根据上述核实情况，我司于2023-10-24 17:01:00联系客户满意，回单人：胡春燕、联系方式：07176921001&amp;#10;⑤投诉核查关联材料：无。"</t>
  </si>
  <si>
    <t>BL202310251123302498</t>
  </si>
  <si>
    <t>2023-10-25 15:40:21</t>
  </si>
  <si>
    <t>用户来电反馈要求取消湖北分期低消178元（24个月）次月生效；解释挽留无效；不愿到厅；表示自己在外地不方便，坚持要求公司为其线上取消合约；请公司核实处理并回复。</t>
  </si>
  <si>
    <t>业务办理：用户要求取消湖北分期低消178元（24个月）次月生效，核实该活动与花呗分期低消178元直降1000绑定，于2024年4月合约到期时自动失效，已向用户解释表示知晓。</t>
  </si>
  <si>
    <t>BL202310252030011857</t>
  </si>
  <si>
    <t>2023-10-26 14:40:40</t>
  </si>
  <si>
    <t>13032708255命中精准预判服务场景:[该用户有申诉倾向，请注意受理态度，查询近三天工单记录，积极解决用户问题。]&amp;#13;&amp;#10;&amp;#13;&amp;#10;存240元分12个月返还（湖北）存费得礼&amp;#13;&amp;#10;活动续约</t>
  </si>
  <si>
    <t>业务办理：用户要求续约存240元分12个月返还（湖北）存费得礼活动，线上无法参与预存，已建议用户携带身份证原件前往联通营业厅咨询办理，表示知晓。</t>
  </si>
  <si>
    <t>ZX202310261017522101</t>
  </si>
  <si>
    <t>071700288342</t>
  </si>
  <si>
    <t>冯长贵</t>
  </si>
  <si>
    <t>2023-10-26 17:07:41</t>
  </si>
  <si>
    <t>用户要求取消宽带，已多次解释，用户不愿到厅，请处理并回复。</t>
  </si>
  <si>
    <t>业务取消（宜都城区营服中心）：①投诉核查处理情况：用户要求取消缓装宽带，挽留无效，已核对身份信息协助取消，并拆分主副卡，转资8元全国流量王套餐，次月生效，满意。&amp;#10;②答复客户时间及客户满意度评价：我司于2023-10-26 16:38:03联系用户满意。&amp;#10;③投诉核查关联材料：无</t>
  </si>
  <si>
    <t>TS202310251927231485</t>
  </si>
  <si>
    <t>姜娟</t>
  </si>
  <si>
    <t>2023-10-26 18:26:39</t>
  </si>
  <si>
    <t>主办单位：湖北&amp;#10;客户类别：星级客户&amp;#10;10010是否打通：否&amp;#10;是否二次致电10015：是&amp;#10;是否联系：否&amp;#10;升级倾向：&amp;#10;号码归属省：湖北&amp;#10;SVIP等级：&amp;#10;1.问题类型:;&amp;#10;2.投诉类型:其他问题;&amp;#10;3.营业厅地址:;&amp;#10;4.位置信息:;&amp;#10;5.位置发生地:;&amp;#10;6.投诉内容:今天话费不足导致停机，下午四点左右还能正常拨打电话，后面停机没有任何短信进行提示，给本人带来不便，因为本人是包月话费，不会经常看到自己话费是否充足，作为VIP客户并没有感受到联通正常的话费提示服务</t>
  </si>
  <si>
    <t>业务规则①客户投诉产生的原因：短信提醒规则无法满足使用需求。 &amp;#10;②客户投诉问题核查情况及解决方案：收到贵部转办后，我司立即组织调查。经核实，客户对停机前短信提醒规则不满，系统本月已分别于10月10日 、13日下发额度用尽短信提醒，并于2023-10-25 08:57:16下发【可用额度不足抵扣次月月租提醒】，后于2023-10-25 16:47:11执行高额停机。建议客户后期可在月末或月初一次性缴纳足够抵扣月租的话费，或在停机不方便缴费时致电10010申请临时开机24个小时，星级客户每月可享2次临时开机权限。我司于2023-10-26 11:49:34联系客户解释。 &amp;#10;③客户问题满意度：满意。 &amp;#10;④回单人：颜晶  6921001"</t>
  </si>
  <si>
    <t>TS202310231810260207</t>
  </si>
  <si>
    <t>林阳</t>
  </si>
  <si>
    <t>2023-10-24 09:52:37</t>
  </si>
  <si>
    <t>主办单位：湖北&amp;#10;客户类别：普通客户&amp;#10;10010是否打通：否&amp;#10;是否二次致电10015：是&amp;#10;是否联系：否&amp;#10;升级倾向：&amp;#10;号码归属省：湖北&amp;#10;SVIP等级：&amp;#10;1.问题类型:;&amp;#10;2.投诉类型:其他;&amp;#10;3.营业厅地址:;&amp;#10;4.位置信息:;&amp;#10;5.位置发生地:;&amp;#10;6.投诉内容:宽带移机安装人员额外收费</t>
  </si>
  <si>
    <t>业务规则①客户投诉产生的原因：客户反映移机过程中收费问题&amp;#10;②客户投诉问题核查情况及解决方案：收到贵部转办后，我司立即组织调查。经核实，用户表示装维人员办理移机时收取水晶头费用20元不认可，已解释此为正常收费，考虑用户使用感知，已为用户申请减免20元费用，24小时内赠费到账，不可打印发票，满意。&amp;#10;③客户问题满意度：我司于2023-10-24  09：32:10联系客户满意。&amp;#10;④回单人:程李晶；联系电话：07176921001</t>
  </si>
  <si>
    <t>TS202310231829350526</t>
  </si>
  <si>
    <t>陈志勇</t>
  </si>
  <si>
    <t>2023-10-24 15:25:29</t>
  </si>
  <si>
    <t>&amp;#13;&amp;#10;高级模板内容：&amp;#13;&amp;#10;投诉问题描述:用户来电反映需要取消套餐，我处按照预处理挽留不认可，要求我处在线调整，请协助处理，谢谢！！&amp;#13;&amp;#10;办理渠道:其他:10010热线&amp;#13;&amp;#10;无法办理原因:合约，融合用户&amp;#13;&amp;#10;用户要求:取消套餐&amp;#13;</t>
  </si>
  <si>
    <t>业务取消（城区校园）校园宽带，现已与用户沟通取消校园宽带，保留校园卡套餐，已转校园24小时内办理，用户同意，满意</t>
  </si>
  <si>
    <t>BL202310241228260072</t>
  </si>
  <si>
    <t>2023-10-24 14:17:22</t>
  </si>
  <si>
    <t>用户号码刚办理的，联通营业厅告知让用户打客服免费去赠送流量，请加急处理，用户现在着急使用</t>
  </si>
  <si>
    <t>业务办理：用户要求赠送流量及分钟数。因本月主副卡关系未生效，无法共享主卡语音及流量，现协商补赠0元10G国内流量及100分钟，仅本月使用，满意。</t>
  </si>
  <si>
    <t>GZ202310251620551704</t>
  </si>
  <si>
    <t>071700228832</t>
  </si>
  <si>
    <t>曾俊</t>
  </si>
  <si>
    <t>2023-10-26 10:20:31</t>
  </si>
  <si>
    <t>#2022重保客户#客户使用手厅一键诊断功能进行宽带故障诊断，诊断结果：1、您的路由器与签约速率不匹配，建议您更换路由器解决。详情可咨询10010。；2、您所使用宽带后台配置异常，可点击一键报修，我们尽快为您处理。，故障描述：宽带全时段上网速度慢&amp;#10;装机地址：湖北省宜昌市宜都市陆城镇清江大道绿洲新城小区1栋1单元18楼1803</t>
  </si>
  <si>
    <t>ZX202310231551560235</t>
  </si>
  <si>
    <t>071700201641</t>
  </si>
  <si>
    <t>曹辉荣</t>
  </si>
  <si>
    <t>2023-10-23 17:04:16</t>
  </si>
  <si>
    <t>用户不愿前往营业厅，要公司1小时就取消宽带071700201641，加急处理并回复。</t>
  </si>
  <si>
    <t>业务取消（宜都乡镇营服中心）：用户要求取消实装宽带，挽留无效，已核对身份信息协助取消，另拆分主副卡，副卡转资8元全国流量王套餐，次月生效，满意。</t>
  </si>
  <si>
    <t>ZX202310221634280243</t>
  </si>
  <si>
    <t>2023-10-23 15:36:54</t>
  </si>
  <si>
    <t>判断省分:湖北&amp;#13;&amp;#10;:自己办理的宽带&amp;#13;&amp;#10;:挽留失败&amp;#13;&amp;#10;:不同意&amp;#13;&amp;#10;:&amp;#13;&amp;#10;&amp;#13;&amp;#10;高级模板内容：&amp;#13;&amp;#10;问题描述:用户来电称自己没有在湖北，要求在线销户宽带，设备用户可以邮寄退还，请处理&amp;#13;&amp;#10;第二联系方式:15221012188&amp;#13;&amp;#10;销户原因:没有使用&amp;#13;&amp;#10;用户要求:用户来电称自己没有在湖北，要求在线销户宽带，设备用户可以邮寄退还，请处理&amp;#13;</t>
  </si>
  <si>
    <t>业务取消（远安城区营服）：客户要求注销实装宽带，因有欠费85.32元无法办理，已告知客户缴清欠费后联系我部销户，客户知晓，认可</t>
  </si>
  <si>
    <t>GZ202310251610511623</t>
  </si>
  <si>
    <t>071700002430</t>
  </si>
  <si>
    <t>雷建峡</t>
  </si>
  <si>
    <t>2023-10-26 10:39:56</t>
  </si>
  <si>
    <t>IPTV机顶盒故障无电视信号&amp;#10;装机地址：湖北省宜昌市高新区南苑街道长江社区万科怡翠锦城5栋1单元4楼402</t>
  </si>
  <si>
    <t>ZX202310251431250529</t>
  </si>
  <si>
    <t>071700929328</t>
  </si>
  <si>
    <t>2023-10-25 17:23:21</t>
  </si>
  <si>
    <t>用户表示自己在外地，要求注销，烦请公司核实处理回复</t>
  </si>
  <si>
    <t>业务取消（远安乡镇）：客户要求取消实装宽带，挽留无效，已注销成功，满意。</t>
  </si>
  <si>
    <t>TS202310211552401954</t>
  </si>
  <si>
    <t>2023-10-23 09:46:14</t>
  </si>
  <si>
    <t>&amp;#13;&amp;#10;高级模板内容：&amp;#13;&amp;#10;投诉问题描述:用户来电反映要求取消主副卡&amp;#13;&amp;#10;渠道名称:其他:10010&amp;#13;&amp;#10;办理业务名称:立即处理&amp;#13;&amp;#10;页面提示:无&amp;#13;&amp;#10;用户要求:要求立即处理&amp;#13;</t>
  </si>
  <si>
    <t>业务取消（当阳城区）：主副卡，核实无主副卡绑定业务，联系用户表示无需我部处理任何业务，满意</t>
  </si>
  <si>
    <t>BL202310232157421804</t>
  </si>
  <si>
    <t>张柳</t>
  </si>
  <si>
    <t>2023-10-24 14:13:50</t>
  </si>
  <si>
    <t>用户强烈要求调整信用额度，一线解释不通，请协助</t>
  </si>
  <si>
    <t>业务规则：用户对号码没有信用额度规则不满，已跟用户解释清楚，无法手动调整，用户知悉挂机，满意。</t>
  </si>
  <si>
    <t>TS202310221623051401</t>
  </si>
  <si>
    <t>主办单位：湖北&amp;#10;客户类别：星级客户&amp;#10;10010是否打通：否&amp;#10;是否二次致电10015：是&amp;#10;是否联系：否&amp;#10;升级倾向：&amp;#10;号码归属省：湖北&amp;#10;SVIP等级：&amp;#10;1.问题类型:;&amp;#10;2.投诉类型:其他问题;&amp;#10;3.营业厅地址:;&amp;#10;4.位置信息:;&amp;#10;5.位置发生地:;&amp;#10;6.投诉内容:我要把2张副卡分出来，单独缴费，没时间去大厅办理，马上处理</t>
  </si>
  <si>
    <t>业务取消（当阳城区营服中心）&amp;#10;①客户投诉产生的原因：用户要求取拆分副卡&amp;#10;②客户投诉问题核查情况及解决方案：收到贵部转办后，我司立即组织调查。经核实，用户要求拆分副卡，挽留无效，已核对身份信息协助拆分，副卡转资8元全国流量王套餐，次月生效，满意。&amp;#10;③客户问题满意度：满意 &amp;#10;④回单人：潘娥、联系方式：07176921001</t>
  </si>
  <si>
    <t>BL202310220944240767</t>
  </si>
  <si>
    <t>侯建丽</t>
  </si>
  <si>
    <t>2023-10-23 10:17:27</t>
  </si>
  <si>
    <t>18527201159命中精准预判服务场景:[10015转接10010用户]&amp;#13;&amp;#10;产品类型:轻合约;产品名称:预存话费享折扣优惠档位五（立即生效24个月）-湖北政企专属;产品描述:政企专属5折*24个月-湖北立即生效&amp;#13;&amp;#10;;产品ID:91025387;开始时间:2023-09-0419:04:17;结束时间:2025-08-3123:59:59;订购渠道:宜昌市城区集团直属3G开户服务点;客户确认方式:签字协议。&amp;#13;&amp;#10;查询增值业务:&amp;#13;&amp;#10;合约信息查询:&amp;#13;&amp;#10;系统查询到有产品信息&amp;#13;&amp;#10;:有确认方式&amp;#13;&amp;#10;客户要求取消&amp;#13;&amp;#10;维系挽留:不接受挽留&amp;#13;&amp;#10;:下一步&amp;#13;&amp;#10;判断省分:湖北&amp;#13;&amp;#10;:金融、靓号，套餐折扣、含设备的组网协议四类强合约&amp;#13;&amp;#10;:无合约解约工单&amp;#13;&amp;#10;:挽留失败&amp;#13;&amp;#10;:不愿到厅&amp;#13;&amp;#10;:用户要求取消预存话费享折扣优惠档位五（立即生效24个月），在线已经解释用户不认可，用户强烈要求在今天下午6点前线取消，请后台协助&amp;#13;</t>
  </si>
  <si>
    <t>业务取消（城区政企）政企专属5折*24个月，挽留失败，省份客服已取消，多次联系用户未接听，已短信告知用户结果，若用户来电烦请代为解释或告知用户与本地服务监督热线13032700872（工作时间8:30-12:00 14:00-17:30）联系。</t>
  </si>
  <si>
    <t>GZ202310251558121532</t>
  </si>
  <si>
    <t>071700071398</t>
  </si>
  <si>
    <t>王小梅</t>
  </si>
  <si>
    <t>2023-10-26 09:07:58</t>
  </si>
  <si>
    <t>#2022重保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iptv无法使用，表示机顶盒遗失要求重新带新机顶盒上门处理，已告知有费用，用户认可，用户要求尽快处理，请处理并回复</t>
  </si>
  <si>
    <t>ZX202310251943170606</t>
  </si>
  <si>
    <t>071701023000</t>
  </si>
  <si>
    <t>陆业成</t>
  </si>
  <si>
    <t>2023-10-26 17:05:59</t>
  </si>
  <si>
    <t>判断省分:湖北&amp;#13;&amp;#10;:被动办理宽带&amp;#13;&amp;#10;:不需要&amp;#13;&amp;#10;:&amp;#13;&amp;#10;&amp;#13;&amp;#10;高级模板内容：&amp;#13;&amp;#10;问题描述:用户来电称自己之前办理宽带办理好了，自己在安装的时候告知自己无法安装，用户现在要求在线销户，请协助处理，谢谢&amp;#13;&amp;#10;第二联系方式:17671252135&amp;#13;&amp;#10;销户原因:不需要&amp;#13;&amp;#10;用户要求:用户来电称自己之前办理宽带办理好了，自己在安装的时候告知自己无法安装，用户现在要求在线销户，请协助处理，谢谢&amp;#13;</t>
  </si>
  <si>
    <t>业务取消（长阳乡镇）虚拟宽带，已为用户注销，满意</t>
  </si>
  <si>
    <t>TS202310231615130013</t>
  </si>
  <si>
    <t>张守勇</t>
  </si>
  <si>
    <t>2023-10-24 13:35:03</t>
  </si>
  <si>
    <t>22年Q3Q4重点客户判断省份:湖北&amp;#10;:移网无法上网&amp;#10;:手机移动数据&amp;#10;获取入参:&amp;#10;获取历史工单:无历史工单&amp;#10;:下一步&amp;#10;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amp;#10;当月是否清卡重用:无&amp;#10;:下一步&amp;#10;node_317:&amp;#10;:不符合办理条件&amp;#10;:在湖北&amp;#10;:能/不清楚&amp;#10;:能/不清楚&amp;#10;:网络无异常&amp;#10;:1、受理流水号：;2、受理号码：13477123701;3、主叫号码：13477123701;4、被叫号码：;5、客户姓名：张守勇;6、客户级别：三星用户;7、用户归属地：宜昌市;8、受理员工工号：hubXN215849;9、手机厂商：;10、投诉渠道：10010客服热线;11、投诉打点范围：0.5千米;12、投诉地址：宜昌市-五峰土家族自治县:黄粮坪村村民委员会【】;13、网格ID：135499;14、网格名称：YC_B_135499;15、经度：110.645554;16、纬度：30.278408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满格;24、用户周边使用情况：个别发生;25、主工单流水号：hub169804883698849072;26、语音业务类型：;27、数据业务类型：无法上网;28、用户是否接受解释：否;29、公告类型：网络信息;30、基站ID：117.1014962;31、基站名称：117.1014962;32、其它地方是否正常使用：是;33、之前是否可以正常使用：是;&amp;#10;用户反映手机信号差，要求工作人员到当地查询处理</t>
  </si>
  <si>
    <t>业务取消（五峰城西）：实装宽带，用户坚持要求注销宽带，已注销，满意</t>
  </si>
  <si>
    <t>ZX202310230944172225</t>
  </si>
  <si>
    <t>071700115347</t>
  </si>
  <si>
    <t>2023-10-25 09:15:41</t>
  </si>
  <si>
    <t>071700115347命中精准预判服务场景:[65岁以上老人]&amp;#13;&amp;#10;用户表示家里网络没有使用，用户是老人，不方便去营业厅，强烈要求在线取消宽带并回复</t>
  </si>
  <si>
    <t>业务取消（枝江城区）：实装宽带，联系用户表示暂不注销，需要办理时再联系我部注销，满意</t>
  </si>
  <si>
    <t>ZX202310241045301116</t>
  </si>
  <si>
    <t>071701067729</t>
  </si>
  <si>
    <t>赵玉梅</t>
  </si>
  <si>
    <t>2023-10-24 14:12:41</t>
  </si>
  <si>
    <t>用户未办理宽带，要求销户，请处理并回复</t>
  </si>
  <si>
    <t>业务取消（枝江城区）：虚拟宽带，挽留失败，客服部已取消，满意</t>
  </si>
  <si>
    <t>ZX202310231029250130</t>
  </si>
  <si>
    <t>071700137309</t>
  </si>
  <si>
    <t>李婷婷</t>
  </si>
  <si>
    <t>2023-10-23 14:16:35</t>
  </si>
  <si>
    <t>判断省分:湖北&amp;#13;&amp;#10;:被动办理宽带&amp;#13;&amp;#10;:不需要&amp;#13;&amp;#10;:&amp;#13;&amp;#10;&amp;#13;&amp;#10;高级模板内容：&amp;#13;&amp;#10;问题描述:表示没有安装过宽带，要求马上取消&amp;#13;&amp;#10;第二联系方式:13040993587&amp;#13;&amp;#10;销户原因:没有安装过&amp;#13;&amp;#10;用户要求:请后台协助处理，谢谢&amp;#13;</t>
  </si>
  <si>
    <t>业务取消（枝江城区）：注销宽带，核实营业厅已为用户注销，满意</t>
  </si>
  <si>
    <t>TS202310231539071599</t>
  </si>
  <si>
    <t>2023-10-26 09:13:06</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</si>
  <si>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我要把宽带取消和绑定的监控取消，营业厅不办理。要把我的电话号码消掉，我要投诉。</t>
  </si>
  <si>
    <t>业务取消（五峰城西）①客户投诉产生的原因：客户反映取消业务问题&amp;#10;②客户投诉问题核查情况及解决方案：收到贵部转办后，我司立即组织调查。经核实，因用户号码绑定监控合约，已告知用户携带监控设备及有效证件到厅取消监控后我部操作宽带销户，用户认可，满意。&amp;#10;③客户问题满意度：我司于2023-10-23 16:42:10联系客户满意。&amp;#10;④回单人:程李晶；联系电话：07176921001</t>
  </si>
  <si>
    <t>TS202310251038251309</t>
  </si>
  <si>
    <t>2023-10-25 14:05:36</t>
  </si>
  <si>
    <t>主办单位：湖北&amp;#10;客户类别：普通客户&amp;#10;10010是否打通：是&amp;#10;是否二次致电10015：是&amp;#10;是否联系：是&amp;#10;升级倾向：无&amp;#10;号码归属省：湖北&amp;#10;SVIP等级：&amp;#10;产品类型:轻合约;产品名称:移网低消（湖北）-低消融合（300M）;产品描述:移网低消（湖北）-低消融合（300M）&amp;#13;&amp;#10;;产品ID:91018329;开始时间:2023-04-0100:00:00;结束时间:2029-12-3123:59:59;订购渠道:城区正兴代理点;客户确认方式:无。&amp;#13;&amp;#10;预处理名称:产品订购一键诊断&amp;#13;&amp;#10;业务产品类型:反映附加产品问题&amp;#13;&amp;#10;用户是否接受:用户不接受&amp;#13;&amp;#10;是否知情订购:不知情订购&amp;#13;&amp;#10;是否授权范围:否&amp;#13;&amp;#10;备注:用户表示本人没有办理过宽带，现查询绑定一条宽带，要求核实原因并回复备注：用户无携转意向&amp;#13;</t>
  </si>
  <si>
    <t>业务取消（伍家）①客户投诉产生的原因：客户反映取消业务问题&amp;#10;②客户投诉问题核查情况及解决方案：收到贵部转办后，我司立即组织调查。经核实，客户要求已注销实装宽带，已为客户注销，满意。&amp;#10;③客户问题满意度：我司于2023-10-25 11:42:10联系客户满意。&amp;#10;④回单人:程李晶；联系电话：07176921001</t>
  </si>
  <si>
    <t>GZ202310251536271377</t>
  </si>
  <si>
    <t>071700373091</t>
  </si>
  <si>
    <t>赵运香</t>
  </si>
  <si>
    <t>2023-10-26 11:39:38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</si>
  <si>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光猫LAN口能力不匹配;&amp;#13;&amp;#10;:&amp;#13;&amp;#10;注册灯闪烁</t>
  </si>
  <si>
    <t>TS202310212003231030</t>
  </si>
  <si>
    <t>2023-10-23 10:48:37</t>
  </si>
  <si>
    <t>主办单位：湖北&amp;#10;客户类别：普通客户&amp;#10;10010是否打通：是&amp;#10;是否二次致电10015：是&amp;#10;是否联系：否&amp;#10;升级倾向：&amp;#10;号码归属省：湖北&amp;#10;SVIP等级：&amp;#10;1.问题类型:;&amp;#10;2.投诉类型:其他问题;&amp;#10;3.营业厅地址:;&amp;#10;4.位置信息:;&amp;#10;5.位置发生地:;&amp;#10;6.投诉内容:投诉了10天，取消宽带网，改29元套餐，多扣的费也没退，联通就这么忽悠老人吗&amp;#10;关联历史投诉流水号:其他问题，请手动查询</t>
  </si>
  <si>
    <t>业务取消（西陵 营服中心）①客户投诉产生的原因：用户反映对安装宽带不满。 &amp;#10;②客户投诉问题核查情况及解决方案：收到贵部转办后，我司立即组织调查。用户反映虚装宽带销户，挽留无效，现已为用户办理注销宽带成功，另按用户要求办理主副卡拆分并转资为福多多29元 套餐，次月生效，前期多扣费用2023-10-22 11:17:24赠送到账，此费用不可打印发票，查询后由夷陵城区自有营业厅于2023-10-22 11:52:03取消成功。我司2023-10-22 11:52:03联系客户解释。&amp;#10;③客户问题满意度：满意。 &amp;#10;④回单人：田群、联系方式：07176921001</t>
  </si>
  <si>
    <t>ZX202310211247501458</t>
  </si>
  <si>
    <t>071703303505</t>
  </si>
  <si>
    <t>黄家俊</t>
  </si>
  <si>
    <t>2023-10-23 09:12:05</t>
  </si>
  <si>
    <t>TS202310261345532342</t>
  </si>
  <si>
    <t>投诉工单（2021版）&gt;&gt;宽带&gt;&gt;【入网】办理&gt;&gt;营业厅办理差错/不成功</t>
  </si>
  <si>
    <t>071700096463</t>
  </si>
  <si>
    <t>2023-10-26 15:15:53</t>
  </si>
  <si>
    <t>【2022年上工信部测评重保用户】【2022年上工信部测评重保用户】【2022年上工信部测评重保用户】【2022年上工信部测评重保用户】[65岁以上老人]&amp;#13;&amp;#10;高级模板内容：&amp;#13;&amp;#10;投诉问题描述:用户来电称昨天到营业厅办理销户，设备已经退回，工作人员告知已经销户，现在未查询到销户记录，对此不认可，请协助&amp;#13;&amp;#10;产品名称:宽带销户&amp;#13;&amp;#10;办理时间:2023-10-25&amp;#13;&amp;#10;办理渠道:宜昌市城区西陵区星火路营业厅&amp;#13;&amp;#10;用户要求:核实处理&amp;#13;</t>
  </si>
  <si>
    <t>业务取消（西陵）：实装宽带，拆分主副卡。已为用户注销并将副卡转资8元全国流量王套餐，次月生效，满意</t>
  </si>
  <si>
    <t>TS202310260909580173</t>
  </si>
  <si>
    <t>2023-10-26 14:33:47</t>
  </si>
  <si>
    <t>&amp;#13;&amp;#10;高级模板内容：&amp;#13;&amp;#10;投诉问题描述:用户来电称已经在营业厅办理注销宽带和副卡，到现在还未销户，用户对此不满，烦请协助处理，谢谢&amp;#13;&amp;#10;产品名称:副卡及宽带销户&amp;#13;&amp;#10;办理时间:2023-10-26&amp;#13;&amp;#10;办理渠道:营业厅(湖北宜昌西宁一路营业厅)&amp;#13;&amp;#10;用户要求:尽快处理（16671728557-13117282351宽带：071701036644）&amp;#13;</t>
  </si>
  <si>
    <t>业务取消（西陵）：用户要求注销宽带及副卡，核实营业厅已于2023-10-26 13:17:48成功办理。致电未接，已短信答复，如有疑问可在工作时间（08:30-12:00；14:00-17:30）联系07176921001、13032700872宜昌客服。再次来电烦请10010话务中心代为解释，谢谢。</t>
  </si>
  <si>
    <t>BL202310221457271907</t>
  </si>
  <si>
    <t>2023-10-23 09:12:32</t>
  </si>
  <si>
    <t>产品类型:标准合约-存费折扣;产品名称:5G冰激凌套餐享24个月7折优惠（次月生效）（湖北）;产品描述:99元及以上产品享受套餐月费7折优惠，次月生效，有效期24个月&amp;#13;&amp;#10;;产品ID:91078542;开始时间:2022-05-0100:00:00;结束时间:2024-04-3023:59:59;订购渠道:拓见科技(深圳)有限公司武汉分公司(宜昌);客户确认方式:无。&amp;#13;&amp;#10;查询增值业务:&amp;#13;&amp;#10;合约信息查询:&amp;#13;&amp;#10;系统查询到有产品信息&amp;#13;&amp;#10;:无确认方式&amp;#13;&amp;#10;客户不了解此业务，要求取消或投诉&amp;#13;&amp;#10;维系挽留:不接受&amp;#13;&amp;#10;一键退订:‘一键退订’按钮操作提示操作失败/‘退订选择’置灰&amp;#13;&amp;#10;:仍然退订失败&amp;#13;&amp;#10;用户要求取消该合约，需要办理携号转出，坐席已挽留用户不认可；用户要求16.00回复，&amp;#13;&amp;#10;最迟今天之内</t>
  </si>
  <si>
    <t>业务取消（当阳城区）7折合约，挽留失败，客服部已取消，满意</t>
  </si>
  <si>
    <t>ZX202310241226492023</t>
  </si>
  <si>
    <t>071701023415</t>
  </si>
  <si>
    <t>冀应强</t>
  </si>
  <si>
    <t>2023-10-24 14:26:20</t>
  </si>
  <si>
    <t>用户反映被动开通宽带，没有安装，要求取消宽带，要求专人回复，加急，要求马上处理，请处理并回复</t>
  </si>
  <si>
    <t>业务取消（秭归乡镇）：虚拟宽带，挽留无效，已取消，并登记次月7日退还22.9-10月包月费247元，此费用不可打印发票，客户满意</t>
  </si>
  <si>
    <t>ZX202310221923111185</t>
  </si>
  <si>
    <t>071701037883</t>
  </si>
  <si>
    <t>郝宇兴</t>
  </si>
  <si>
    <t>2023-10-23 14:02:36</t>
  </si>
  <si>
    <t>用户表示人在异地，强烈要求人工协助销户</t>
  </si>
  <si>
    <t>业务取消（秭归乡镇）：虚拟宽带，挽留无效，已取消，并登记退还9-10月宽带包月费38元，次月7日到账，此费用不可打印发票，因多次未联系上客户，如有疑问可在工作时间（08:30-12:00；14:00-17:30）致电我司宜昌联通13032700872</t>
  </si>
  <si>
    <t>TS202310231510230861</t>
  </si>
  <si>
    <t>汪训米</t>
  </si>
  <si>
    <t>2023-10-23 15:56:37</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</si>
  <si>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我名下宽带没装过，麻烦取消，为什么都不经过同意就乱开宽带吗马上取消</t>
  </si>
  <si>
    <t>业务取消（西陵）①客户投诉产生的原因：客户反映取消业务问题&amp;#10;②客户投诉问题核查情况及解决方案：收到贵部转办后，我司立即组织调查。经核实，西陵营服客户要求注销实装宽带问题，联系用户表示暂不取消，故未操作取消，满意。&amp;#10;③客户问题满意度：我司于2023-10-23  15:42:10联系客户满意。&amp;#10;④回单人:程李晶；联系电话：07176921001</t>
  </si>
  <si>
    <t>TS202310231840160704</t>
  </si>
  <si>
    <t>071700087301</t>
  </si>
  <si>
    <t>张昌贵</t>
  </si>
  <si>
    <t>2023-10-24 10:16:31</t>
  </si>
  <si>
    <t>用户要离开宜昌，宽带要销户，今天请假跑了桔城路营业厅和城区伍家岗中南路自有营业厅都说不能办理，用户对此不认可，要求公司尽快处理不愿在跑营业厅，要求公司处理，销户时设备上门收取。</t>
  </si>
  <si>
    <t>业务取消（西陵营服）：用户要求取消实装宽带，经核实，用户已于2023-10-24 08:50:25 在 城区星火路自有营业厅折分 湖北宽带300M基本套餐 ，联系用户表示已无其他问题，满意。</t>
  </si>
  <si>
    <t>TS202310231135171193</t>
  </si>
  <si>
    <t>田玉</t>
  </si>
  <si>
    <t>2023-10-23 13:59:18</t>
  </si>
  <si>
    <t>【2022年上工信部测评重保用户】【2022年上工信部测评重保用户】&amp;#13;&amp;#10;高级模板内容：&amp;#13;&amp;#10;投诉问题描述:用户来电投诉办卡时可以在网上办理，但是现在需要接除主副卡关系却需要去营业厅，用户对此不认可，在线解释不接受。&amp;#13;&amp;#10;渠道名称:其他:线上&amp;#13;&amp;#10;办理业务名称:解绑主副卡&amp;#13;&amp;#10;页面提示:无&amp;#13;&amp;#10;用户要求:要求线上解绑&amp;#13;</t>
  </si>
  <si>
    <t>业务取消（西陵营服中心）：客户要求解绑主副卡，已按客户要求办理，回访满意</t>
  </si>
  <si>
    <t>TS202310241112480492</t>
  </si>
  <si>
    <t>徐久兵</t>
  </si>
  <si>
    <t>2023-10-24 13:41:47</t>
  </si>
  <si>
    <t>查询增值业务:&amp;#13;&amp;#10;合约信息查询:&amp;#13;&amp;#10;系统查询到有产品信息&amp;#13;&amp;#10;:无确认方式&amp;#13;&amp;#10;客户不了解此业务，要求取消或投诉&amp;#13;&amp;#10;维系挽留:不接受&amp;#13;&amp;#10;一键退订:‘一键退订’按钮操作提示操作失败/‘退订选择’置灰&amp;#13;&amp;#10;:仍然退订失败&amp;#13;&amp;#10;:&amp;#13;&amp;#10;&amp;#13;&amp;#10;高级模板内容：&amp;#13;&amp;#10;投诉问题描述:客户来电称自己根本没有办理过合约和宽带，解释无效&amp;#13;&amp;#10;产品名称:5G冰激凌套餐享24个月9折优惠（，畅爽冰激凌5G融合1000M宽带&amp;#13;&amp;#10;办理时间:2022-09-10&amp;#13;&amp;#10;办理渠道:1&amp;#13;&amp;#10;用户要求:客户要求取消合约和宽带，请尽快处理回电&amp;#13;</t>
  </si>
  <si>
    <t>业务取消（猇亭综合营服中心-公众）：用户要求取消缓装宽带和套餐9折活动，挽留无效，已按用户要求取消，满意。</t>
  </si>
  <si>
    <t>ZX202310231648100763</t>
  </si>
  <si>
    <t>071700108178</t>
  </si>
  <si>
    <t>2023-10-24 10:41:29</t>
  </si>
  <si>
    <t>宽带销户，不愿到厅，挽留无效，要求后台处理</t>
  </si>
  <si>
    <t>业务取消：枝江城区，用户要求取消宽带，实装宽带，挽留失败，客户已将设备放置枝江佳境天城自营厅，现已取消宽带，满意</t>
  </si>
  <si>
    <t>ZX202310231802151334</t>
  </si>
  <si>
    <t>胡飞群</t>
  </si>
  <si>
    <t>2023-10-24 17:21:52</t>
  </si>
  <si>
    <t>用户来电表示套餐内的通话分钟数太少，称其使用的移动号卡同样的月租，分钟数却少很多，希望我司能赠送通话分钟数，表示若果不能赠送，想办理携号转网，</t>
  </si>
  <si>
    <t>业务咨询：查询现无语音分钟数赠送活动，现为用户申请赠送10元赠费*2个月，立即到账，用户满意</t>
  </si>
  <si>
    <t>ZX202310251216182035</t>
  </si>
  <si>
    <t>2023-10-25 17:32:30</t>
  </si>
  <si>
    <t>客户咨询携号入网的活动政策，建议以营业厅咨询办理为准，但客户表示每个营业厅咨询的都不一样，所有无法判定哪家是真实的，要求我方核实</t>
  </si>
  <si>
    <t>业务咨询：携入，营业厅已联系用户解释携入政策，用户满意</t>
  </si>
  <si>
    <t>TS202310220925051205</t>
  </si>
  <si>
    <t>2023-10-23 13:12:39</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</si>
  <si>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宽带，副卡取消共享&amp;#10;宽带宽带长期不用，去营业厅也不给取消，不改套餐，多次反应不给处理，要求取消宽带业务，副卡分开用</t>
  </si>
  <si>
    <t>业务取消（夷陵城区）①客户投诉产生的原因：客户反映取消业务问题&amp;#10;②客户投诉问题核查情况及解决方案：收到贵部转办后，我司立即组织调查。经核实，夷陵城区营服客户要求注销实装宽带拆分主副卡，已为用户注销并转资8元流量王套餐，次月生效，满意&amp;#10;③客户问题满意度：我司于2023-10-22 11:42:10联系客户满意。&amp;#10;④回单人:程李晶；联系电话：07176921001</t>
  </si>
  <si>
    <t>BL202310221608140189</t>
  </si>
  <si>
    <t>2023-10-23 17:24:22</t>
  </si>
  <si>
    <t>查询增值业务:&amp;#13;&amp;#10;合约信息查询:&amp;#13;&amp;#10;系统未查询到产品信息/非用户咨询的产品&amp;#13;&amp;#10;查询优惠产品信息:&amp;#13;&amp;#10;:无确认方式&amp;#13;&amp;#10;:客户不了解此业务，要求取消或投诉&amp;#13;&amp;#10;:不接受&amp;#13;&amp;#10;:传统合约（金融类、标准类、强合约、固移融合等...）&amp;#13;&amp;#10;:下一步&amp;#13;&amp;#10;判断省分:湖北&amp;#13;&amp;#10;:金融、靓号，套餐折扣、含设备的组网协议四类强合约&amp;#13;&amp;#10;:无合约解约工单&amp;#13;&amp;#10;:挽留失败&amp;#13;&amp;#10;:不愿到厅&amp;#13;&amp;#10;:用户来电要求我方把主副卡拆分出来，前台建议用户到营业厅咨询办理，用户不认可，称自己去了营业厅，没有给自己拆分，现在要求我方线上拆分，并且1个小时内回复处理，不然越升级投诉&amp;#13;</t>
  </si>
  <si>
    <t>业务取消（当阳城区营服中心）副卡拆分，挽留失败，副卡转资8元全国流量王套餐，次月生效，满意</t>
  </si>
  <si>
    <t>ZX202310230931062108</t>
  </si>
  <si>
    <t>许洪松</t>
  </si>
  <si>
    <t>2023-10-23 15:49:17</t>
  </si>
  <si>
    <t>用户来电称前几天有几接到电话想要咨询充值50元送60的活动</t>
  </si>
  <si>
    <t>业务咨询：已为用户参加值50元送60元活动，分月到账每月送10元。用户认可，满意</t>
  </si>
  <si>
    <t>BL202310251140420241</t>
  </si>
  <si>
    <t>胡建立</t>
  </si>
  <si>
    <t>2023-10-26 16:54:48</t>
  </si>
  <si>
    <t>判断省分:湖北&amp;#13;&amp;#10;:有意向资费&amp;#13;&amp;#10;:其他资费&amp;#13;&amp;#10;:是&amp;#13;&amp;#10;:不认可：坚持要求转入有限制的套餐&amp;#13;&amp;#10;:&amp;#13;&amp;#10;&amp;#13;&amp;#10;高级模板内容：&amp;#13;&amp;#10;用户诉求:用户来电要求将本机资费套餐变更为：福多多59，并要求取消：预存话费享折扣优惠档位五（次月生效24个月），并要求取消宽带：071700422931和071700415745&amp;#13;&amp;#10;当前套餐名称:畅爽冰激凌5G套餐199元（基础版）&amp;#13;&amp;#10;新套餐名称（转入套餐名称）:福多多59&amp;#13;&amp;#10;是合约期内（含靓号）:是&amp;#13;&amp;#10;备注:已建议用户到归属地自有营业厅取消合约并取消宽带，而且取消宽带要退还设备，但用户不认可，称不方便到厅处理，并要求在24小时之内回复电话16607203889&amp;#13;</t>
  </si>
  <si>
    <t>业务取消（五峰城区 ）客户要求取消宽带，联系客户表示已自行至营业厅取消每二条宽带，现已为客户办理转资畅爽冰激凌5G套餐99元套餐，次月生效，无需取消预存话费享折扣优惠 档位五活动，客户满意。</t>
  </si>
  <si>
    <t>GZ202310251323570490</t>
  </si>
  <si>
    <t>071700190178</t>
  </si>
  <si>
    <t>邱占勇</t>
  </si>
  <si>
    <t>2023-10-26 12:24:18</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</si>
  <si>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枝江市团结路园林新村片区滕家河新农村183号顺通货运周边</t>
  </si>
  <si>
    <t>GZ202310251318580448</t>
  </si>
  <si>
    <t>071700307724</t>
  </si>
  <si>
    <t>2023-10-26 11:51:22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</si>
  <si>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后台配置异常您所使用宽带后台配置异常,光猫终端能力与签约速率不匹配;&amp;#13;&amp;#10;设备收发光功率是否异常:光猫LAN口能力不匹配,路由器能力不匹配;&amp;#13;&amp;#10;:&amp;#13;&amp;#10;注册闪烁</t>
  </si>
  <si>
    <t>TS202310241035512014</t>
  </si>
  <si>
    <t>2023-10-24 13:37:20</t>
  </si>
  <si>
    <t>&amp;#13;&amp;#10;高级模板内容：&amp;#13;&amp;#10;投诉问题描述:用户来电反映自己在营业厅办理解绑主副卡关系，已经跟营业厅表示要求立即生效，但是现在查询还没有解绑，我处已解释次月生效，用户不认可，现用户要求立即生效，不然就投诉，谢谢，&amp;#13;&amp;#10;到厅时间:2023-10-24&amp;#13;&amp;#10;到厅名称:夷陵城区自有营业厅&amp;#13;&amp;#10;办理业务:解绑主副卡关系&amp;#13;&amp;#10;营业厅地址:夷陵城区自有营业厅&amp;#13;&amp;#10;用户要求:用户来电反映自己在营业厅办理解绑主副卡关系，已经跟营业厅表示要求立即生效，但是现在查询还没有解绑，我处已解释次月生效，用户不认可，现用户要求立即生效，不然就投诉，谢谢，&amp;#13;</t>
  </si>
  <si>
    <t>业务取消（夷陵城区）主副卡解绑，查询营业厅已为用户办理解绑，已解释用户认可满意</t>
  </si>
  <si>
    <t>TS202310220909100938</t>
  </si>
  <si>
    <t>2023-10-23 15:06:37</t>
  </si>
  <si>
    <t>主办单位：湖北&amp;#10;客户类别：星级客户&amp;#10;10010是否打通：是&amp;#10;是否二次致电10015：是&amp;#10;是否联系：是&amp;#10;升级倾向：无&amp;#10;号码归属省：湖北&amp;#10;SVIP等级：&amp;#10;客户表示不知情安装宽带，要求注销，请尽快核实处理</t>
  </si>
  <si>
    <t>业务取消（夷陵城区营服中心）①客户基本资料：业务号码：13197306996、客户姓名：李发明、套餐情况：&amp;#10;畅越冰激凌5G套餐129元；客户反映需办理注销宽带； ②首次联系客户时间：2023-10-22 15:32:32 ③投诉核查处理情况：收到贵部转办，我司立即组织核查，用户反映需办理注销宽带，挽留无效，已为客户办理注销宽带（虚装宽带）。 ④答复客户时间及客户满意度评价：根据上述核实情况，我司于2023-10-22 15:32:32联系客户满意，回单人：田群、联系方式：07176921001 ⑤投诉核查关联材料：无</t>
  </si>
  <si>
    <t>GZ202310251253070261</t>
  </si>
  <si>
    <t>071700167561</t>
  </si>
  <si>
    <t>王新昕</t>
  </si>
  <si>
    <t>2023-10-26 12:19:32</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</si>
  <si>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用户表示宽带无法使用，多次刷新无效，要求上门处理。</t>
  </si>
  <si>
    <t>BL202310241158532194</t>
  </si>
  <si>
    <t>杜美琳</t>
  </si>
  <si>
    <t>2023-10-24 15:39:15</t>
  </si>
  <si>
    <t>产品类型:SP产品;产品名称:炫铃功能0元包月;产品描述:炫铃功能0元包月;产品ID:7000000200;开始时间:2023-10-0100:00:00;结束时间:2029-12-3123:59:59;订购渠道:宜昌市城区胜利四路自有营业厅;客户确认方式:无。&amp;#13;&amp;#10;查询增值业务:&amp;#13;&amp;#10;合约信息查询:&amp;#13;&amp;#10;系统未查询到产品信息/非用户咨询的产品&amp;#13;&amp;#10;查询优惠产品信息:&amp;#13;&amp;#10;:无确认方式&amp;#13;&amp;#10;:客户不了解此业务，要求取消或投诉&amp;#13;&amp;#10;:不接受&amp;#13;&amp;#10;:传统合约（金融类、标准类、强合约、固移融合等...）&amp;#13;&amp;#10;:下一步&amp;#13;&amp;#10;判断省分:湖北&amp;#13;&amp;#10;:金融、靓号，套餐折扣、含设备的组网协议四类强合约&amp;#13;&amp;#10;:无合约解约工单&amp;#13;&amp;#10;:挽留失败&amp;#13;&amp;#10;:不愿到厅&amp;#13;&amp;#10;:&amp;#13;&amp;#10;用户来电要求线上取消主副卡关系用户表明为了携转要求解约XC挽留不愿意到厅</t>
  </si>
  <si>
    <t>业务取消（西陵营服）副卡，用户已到营业厅办理副卡拆分，满意</t>
  </si>
  <si>
    <t>ZX202310221454192022</t>
  </si>
  <si>
    <t>2023-10-23 17:28:16</t>
  </si>
  <si>
    <t>用户要求咨询携号转网的活动</t>
  </si>
  <si>
    <t>业务咨询：用户来点咨询携入我司有哪些活动政策，已转夷陵城区自有营业厅联系用户讲解，用户认可满意</t>
  </si>
  <si>
    <t>TS202310241523431192</t>
  </si>
  <si>
    <t>2023-10-25 11:18:54</t>
  </si>
  <si>
    <t>用户表示现在湖北省宜昌市夷陵区夷陵雾渡河夷兴路（宜兴路）两家营业厅中的其他一家申请宽带销户，工作人员不会操作让其等了2小时还是未办理，对此不满。要求公司直接为其销户并在10分钟内答复结果。</t>
  </si>
  <si>
    <t>业务取消（夷陵雾渡河营服中心）宽带，实装CPE，用户已前往雾渡河自营厅，挽留失败，客服部已取消，满意</t>
  </si>
  <si>
    <t>TS202310240926060388</t>
  </si>
  <si>
    <t>2023-10-25 10:48:37</t>
  </si>
  <si>
    <t>主办单位：湖北&amp;#10;客户类别：普通客户&amp;#10;10010是否打通：是&amp;#10;是否二次致电10015：是&amp;#10;是否联系：是&amp;#10;升级倾向：无&amp;#10;号码归属省：湖北&amp;#10;SVIP等级：&amp;#10;预处理名称:产品订购一键诊断&amp;#13;&amp;#10;业务产品类型:反映附加产品问题&amp;#13;&amp;#10;用户是否接受:用户接受&amp;#13;&amp;#10;用户来电反映号码要求取消宽带业务，请核实处理。</t>
  </si>
  <si>
    <t>业务取消（宜都城区）①客户投诉产生的原因：客户反映取消业务问题&amp;#10;②客户投诉问题核查情况及解决方案：收到贵部转办后，我司立即组织调查。经核实，宜都城区客户要求注销宽带拆分主副卡，已为用户注销并将副卡转资8元流量王套餐，次月生效，满意。&amp;#10;③客户问题满意度：我司于2023-10-24 10:42:10联系客户满意。&amp;#10;④回单人:程李晶；联系电话：07176921001</t>
  </si>
  <si>
    <t>BL202310241855002178</t>
  </si>
  <si>
    <t>黄杨刚</t>
  </si>
  <si>
    <t>2023-10-25 15:11:14</t>
  </si>
  <si>
    <t>产品类型:标准合约-金融标准合约;产品名称:招联分期5G129元直降1100（社会渠道36期）（湖北）;产品描述:5G套餐129元档，赠送1320元电子券，36.66元/月电子券*36个月，电子券限用于自动还招联分期。合约期内请保持办理时的月套餐消费约定，否则联通不发放电子券。用户由于自身原因未能按期履约的，从用户停止履约的次月起，联通不再发放电子券，用户剩余的招联分期款，由用户自行还款，若用户未及时还款而造成的征信系统黑名单问题，由用户自行承担。用户申请办理提前解约，需支付解约赔偿金，支付后办理解约，立即生效。违约赔偿金：客户实际享受优惠月份数x客户每月享受的电子券金额。&amp;#13;&amp;#10;;产品ID:91015057;开始时间:2022-08-0100:00:00;结束时间:2025-07-3123:59:59;订购渠道:夷陵小溪塔士博BTO营帐代理点(BTO);客户确认方式:签字协议。&amp;#13;&amp;#10;查询增值业务:&amp;#13;&amp;#10;合约信息查询:&amp;#13;&amp;#10;系统查询到有产品信息&amp;#13;&amp;#10;:有确认方式&amp;#13;&amp;#10;客户要求取消&amp;#13;&amp;#10;维系挽留:不接受挽留&amp;#13;&amp;#10;:下一步&amp;#13;&amp;#10;判断省分:湖北&amp;#13;&amp;#10;:金融、靓号，套餐折扣、含设备的组网协议四类强合约&amp;#13;&amp;#10;:无合约解约工单&amp;#13;&amp;#10;:挽留失败&amp;#13;&amp;#10;:不愿到厅&amp;#13;&amp;#10;:用户来电要求取消招联分期5G129元直降1100（社会渠道36期）后降低资费，我处在线解释不认可，称办理时工作人员没有详细告知，坚持要求反馈上报处理，联系电话16671009667，请协助处理，谢谢&amp;#13;</t>
  </si>
  <si>
    <t>业务取消（夷陵城区）：取消招联分期5G129元直降1100，挽留成功，暂不取消，客户满意。</t>
  </si>
  <si>
    <t>GZ202310251145342183</t>
  </si>
  <si>
    <t>071701047868</t>
  </si>
  <si>
    <t>黑兴生</t>
  </si>
  <si>
    <t>2023-10-26 15:00:48</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</si>
  <si>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用户来电反馈IPTV页面一直提示进入主页，无法关闭导致无法换台，遥控器正常，要求师傅上门处理</t>
  </si>
  <si>
    <t>GZ202310251145132181</t>
  </si>
  <si>
    <t>071700107262</t>
  </si>
  <si>
    <t>熊莹</t>
  </si>
  <si>
    <t>2023-10-26 10:20:05</t>
  </si>
  <si>
    <t>#2022重保客户#用户开启一键诊断：接口调用超时&amp;#10;宽带报障-网页打不开&amp;#10;&amp;#10;装机地址：湖北省宜昌市枝江市沿江大道锦城天下6栋2单元23楼2302</t>
  </si>
  <si>
    <t>BL202310220850260235</t>
  </si>
  <si>
    <t>王万权</t>
  </si>
  <si>
    <t>客户来电反映要求与主卡解绑，我处引导前往营业厅咨询办理，客户不认可，要求在线解绑，请协助处理，谢谢</t>
  </si>
  <si>
    <t>业务取消（夷陵城区）主副卡，联系用户表示未反映要求拆分主副卡，故未操作拆分，满意</t>
  </si>
  <si>
    <t>TS202310231617440080</t>
  </si>
  <si>
    <t>2023-10-25 13:12:39</t>
  </si>
  <si>
    <t>主办单位：湖北&amp;#10;客户类别：星级客户&amp;#10;10010是否打通：是&amp;#10;是否二次致电10015：是&amp;#10;是否联系：是&amp;#10;升级倾向：无&amp;#10;号码归属省：湖北&amp;#10;SVIP等级：&amp;#10;预处理名称:产品订购一键诊断&amp;#13;&amp;#10;业务产品类型:反映其他业务问题&amp;#13;&amp;#10;用户是否接受:用户不接受&amp;#13;&amp;#10;是否知情订购:知情订购&amp;#13;&amp;#10;备注:用户来电反映要取消宽带现要求尽快注销请核实处理&amp;#13;</t>
  </si>
  <si>
    <t>业务取消（宜都乡镇营服中心）&amp;#10;①客户基本资料：业务号码：13197324172、客户姓名：曹辉荣、套餐情况：畅爽冰激凌5G套餐199元（基础版）；客户反映宽带取消的问题； &amp;#10;②首次联系客户时间：2023-10-23 16:46:34&amp;#10;③投诉核查处理情况：收到贵部转办，我司立即组织核查，经核实，用户要求取消实装宽带，挽留无效，已核对身份信息协助取消，另拆分主副卡，副卡转资8元全国流量王套餐，次月生效，满意。&amp;#10;④答复客户时间及客户满意度评价：根据上述核实情况，我司于2023-10-23 16:46:34联系客户满意，回单人：潘娥、联系方式：07176921001&amp;#10;⑤投诉核查关联材料：无</t>
  </si>
  <si>
    <t>ZX202310241808162384</t>
  </si>
  <si>
    <t>2023-10-25 14:05:25</t>
  </si>
  <si>
    <t>判断省分:湖北&amp;#13;&amp;#10;:不能打所有移动或电信号码&amp;#13;&amp;#10;:&amp;#13;&amp;#10;用户反馈不能拨打移动的电话，在线建议拨打移动用户表示移动说无法解决，烦请协助谢谢！</t>
  </si>
  <si>
    <t>GZ202310251054301772</t>
  </si>
  <si>
    <t>071701036545</t>
  </si>
  <si>
    <t>王怀蓉</t>
  </si>
  <si>
    <t>2023-10-26 13:09:18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</si>
  <si>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湖北省宜昌市西陵区葛洲坝街道石子岭社区葛洲坝合作镇平路35号党校下来，表示家里线路断了，需要师傅处理并回复</t>
  </si>
  <si>
    <t>ZX202310241807052381</t>
  </si>
  <si>
    <t>2023-10-25 15:05:49</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</si>
  <si>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不能接收&amp;#13;&amp;#10;:接收延迟&amp;#13;&amp;#10;:不认可&amp;#13;&amp;#10;:前期工单：工单流水号:ZX202310191804580905&amp;#13;&amp;#10;用户来电称又收不到移动的短信了，要求解除，&amp;#13;</t>
  </si>
  <si>
    <t>TS202310231657191092</t>
  </si>
  <si>
    <t>071700133692</t>
  </si>
  <si>
    <t>2023-10-24 10:15:24</t>
  </si>
  <si>
    <t>用户表示自己没有装宽带，已解释宽带是套餐内包含业务并未单独收费，不认可，强烈要求在线马上取消宽带，工信部投诉，加急处理并回复</t>
  </si>
  <si>
    <t>业务取消（枝江城区）：虚拟宽带，挽留无效，已取消，因多次未联系上客户，如有疑问可在工作时间（08:30-12:00；14:00-17:30）致电我司宜昌联通13032700872</t>
  </si>
  <si>
    <t>BL202310221132562124</t>
  </si>
  <si>
    <t>2023-10-23 09:10:32</t>
  </si>
  <si>
    <t>13197324172命中精准预判服务场景:[10015转接10010用户]&amp;#13;&amp;#10;产品类型:轻合约;产品名称:5G套餐月费7折优惠（次月生效24个月）（取整）（湖北）;产品描述:5G套餐月费7折优惠（次月生效24个月）（取整）（湖北）;产品ID:90721152;开始时间:2022-03-0100:00:00;结束时间:2024-02-2923:59:59;订购渠道:拓见科技(深圳)有限公司武汉分公司(宜昌);客户确认方式:无。&amp;#13;&amp;#10;查询增值业务:&amp;#13;&amp;#10;合约信息查询:&amp;#13;&amp;#10;系统查询到有产品信息&amp;#13;&amp;#10;:无确认方式&amp;#13;&amp;#10;客户不了解此业务，要求取消或投诉&amp;#13;&amp;#10;维系挽留:不接受&amp;#13;&amp;#10;一键退订:‘一键退订’按钮操作提示操作失败/‘退订选择’置灰&amp;#13;&amp;#10;:仍然退订失败&amp;#13;&amp;#10;&amp;#13;&amp;#10;用户来电反映自己要求取消5G套餐月费7折优惠（次月生效24个月）（取整）（湖北）去营业厅办理要求我方处理10015来电用户请核实处理</t>
  </si>
  <si>
    <t>业务取消（宜都乡镇营服中心）客户要求取消 5G套餐月费7折优惠 ，未转营服维系，挽留无效，客服部已操作取消，满意。</t>
  </si>
  <si>
    <t>TS202310260901542488</t>
  </si>
  <si>
    <t>071703923546</t>
  </si>
  <si>
    <t>卞周彬</t>
  </si>
  <si>
    <t>2023-10-26 16:19:30</t>
  </si>
  <si>
    <t>&amp;#13;&amp;#10;高级模板内容：&amp;#13;&amp;#10;投诉问题描述:用户要求线上取消宽带071703923546，称自己根本没有安装，请核实处理。&amp;#13;&amp;#10;办理产品:宽带拆机&amp;#13;&amp;#10;用户要求:取消宽带&amp;#13;</t>
  </si>
  <si>
    <t>业务取消（枝江城区）虚拟宽带，已为用户注销，满意</t>
  </si>
  <si>
    <t>ZX202310251511240918</t>
  </si>
  <si>
    <t>2023-10-26 09:06:50</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</si>
  <si>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无法发送&amp;#13;&amp;#10;:等待下发&amp;#13;&amp;#10;:&amp;#13;&amp;#10;用户再次反馈给移动用户发送不了短信，用户要求线上尽快处理回复谢谢。已向用户提供前期工单流水号:ZX202310191805350911的联系方式，用户表示会在对应时间联系，但仍需我方协助处理，谢谢。</t>
  </si>
  <si>
    <t>BL202310260913010573</t>
  </si>
  <si>
    <t>史新力</t>
  </si>
  <si>
    <t>2023-10-26 17:19:24</t>
  </si>
  <si>
    <t>22年Q3Q4重点客户&amp;#13;&amp;#10;高级模板内容：&amp;#13;&amp;#10;需区域二线受理的业务:涉及违约金的业务取消&amp;#13;&amp;#10;用户需取消业务的“产品名称”:20230701-预存得720元话费分12月（5G199套餐购机优惠）-&amp;#13;&amp;#10;用户同时需要将套餐变更为:用户要求取消，挽留失败。&amp;#13;</t>
  </si>
  <si>
    <t>业务取消（政企客户服务中心）客户要求取消20230701-预存得720元话费分12月（5G199套餐购机优惠）活动，未转营服维系，挽留无效，客服部已操作取消，满意。</t>
  </si>
  <si>
    <t>BL202310241557392469</t>
  </si>
  <si>
    <t>2023-10-24 17:14:23</t>
  </si>
  <si>
    <t>用户要求解绑副卡，并更改15671066295套餐王卡29元</t>
  </si>
  <si>
    <t>业务取消（枝江城区）副卡，已拆分副卡转资29元大王卡，用户满意</t>
  </si>
  <si>
    <t>ZX202310241809212389</t>
  </si>
  <si>
    <t>2023-10-26 09:05:15</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</si>
  <si>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无法发送&amp;#13;&amp;#10;:等待下发&amp;#13;&amp;#10;:用户来电反映之前工单ZX202310191759120875给移动号码发送短信对方收不到问题，现在用户表示又出现了，要求再次联系处理，联系电话18694080135，请协助处理</t>
  </si>
  <si>
    <t>TS202310231131431113</t>
  </si>
  <si>
    <t>孔祥萍</t>
  </si>
  <si>
    <t>2023-10-24 13:22:42</t>
  </si>
  <si>
    <t>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昨天下午取消宽带，营业员又重新开通一条300M新宽带,对此不理解，现在要求取消宽带并降低资费&amp;#10;8.办理业务的名称:套餐更改&amp;#10;8.无法办理的渠道:10010客服热线</t>
  </si>
  <si>
    <t>业务取消（枝江城区营服中心）&amp;#10;①客户投诉产生的原因：用户要求取消实装宽带&amp;#10;②客户投诉问题核查情况及解决方案：收到贵部转办后，我司立即组织调查。经核实，用户要求取消实装宽带，经核实，用户于2023-10-22 18:07:24在枝江城区团结路自营厅取消宽带时，营业厅给用户把宽带拆分后做了 宽带赠送90元分3个月（定向维系）-宜昌(立即生效) ，由于是融合变更，本月无法再次操作销户和转资，已跟用户解释清楚，登记次月一号正式销户，转资可与次月一号后联系我们，用户同意满意。&amp;#10;④回单人：潘娥、联系方式：07176921001</t>
  </si>
  <si>
    <t>GZ202310250824400582</t>
  </si>
  <si>
    <t>071700064631</t>
  </si>
  <si>
    <t>李海艳</t>
  </si>
  <si>
    <t>2023-10-26 13:59:51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</si>
  <si>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光猫终端能力与签约速率不匹配;&amp;#13;&amp;#10;设备收发光功率是否异常:光猫LAN口能力不匹配,路由器能力不匹配;&amp;#13;&amp;#10;:&amp;#13;&amp;#10;注册灯闪烁</t>
  </si>
  <si>
    <t>TS202310231644050745</t>
  </si>
  <si>
    <t>071704163924</t>
  </si>
  <si>
    <t>2023-10-24 10:08:34</t>
  </si>
  <si>
    <t>&amp;#13;&amp;#10;高级模板内容：&amp;#13;&amp;#10;投诉问题描述:称本机宽带的IPTV业务在转网时就把机顶盒给工作人员了，没有安装，现在要求取消IPTV业务，不愿去营业厅，解释不认可，请核实处理，谢谢&amp;#13;&amp;#10;到厅时间:2023-07-01&amp;#13;&amp;#10;到厅名称:营业厅&amp;#13;&amp;#10;办理业务:IPTV&amp;#13;&amp;#10;营业厅地址:无&amp;#13;&amp;#10;用户要求:尽快处理&amp;#13;</t>
  </si>
  <si>
    <t>业务取消：用户要求取消IPTV业务，经核实，远安旧县支局营销已于2023-10-24 08:15:01给用户取消，考虑用户感知，申请退23.8-10月IPTV费用，合计30元，24小时到帐，此费用不可打印发票，满意。</t>
  </si>
  <si>
    <t>TS202310241130260948</t>
  </si>
  <si>
    <t>张昌金</t>
  </si>
  <si>
    <t>2023-10-25 13:16:36</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</si>
  <si>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取消亲情网，骗子，乱扣钱，客服态度差，开通业务几秒钟，取消业务一个多小时都不取</t>
  </si>
  <si>
    <t>业务取消①客户基本信息：业务号码：13040988687、客户姓名：张昌金、套餐情况：2G用户迁转专属产品-20元/月； 客户反映取消业务的问题。&amp;#10;②首次联系客户时间： 2023-10-24 12:04:13 ； &amp;#10;③投诉核查处理情况：收到贵部转办后，我司立即组织调查 。经核实，西陵客户要求取消亲情网，挽留无效，已取消，客户满意&amp;#10;④答复客户时间及客户满意度评价相关信息：我司于2023-10-24 12:04:13联系客户解释说明，客户认可满意。回单人：王宜艳&amp;#10;⑤投诉核查关联材料：无</t>
  </si>
  <si>
    <t>GZ202310242225500096</t>
  </si>
  <si>
    <t>2023-10-26 15:08:14</t>
  </si>
  <si>
    <t>TS202310251034441193</t>
  </si>
  <si>
    <t>2023-10-25 11:06:36</t>
  </si>
  <si>
    <t>主办单位：湖北&amp;#10;客户类别：普通客户&amp;#10;10010是否打通：是&amp;#10;是否二次致电10015：是&amp;#10;是否联系：是&amp;#10;升级倾向：无&amp;#10;号码归属省：湖北&amp;#10;SVIP等级：&amp;#10;预处理名称:产品订购一键诊断&amp;#13;&amp;#10;业务产品类型:反映附加产品问题&amp;#13;&amp;#10;用户是否接受:用户不接受&amp;#13;&amp;#10;是否知情订购:知情订购&amp;#13;&amp;#10;备注:&amp;#13;&amp;#10;用户来电反映要求解绑主副卡，泛携转，请处理。</t>
  </si>
  <si>
    <t>业务取消①客户基本信息：业务号码：13085157986、客户姓名：龚运珍、套餐情况：冰激凌融合放心用58套餐移网主资费-28元/月（湖北）； 客户反映取消业务的问题。&amp;#10;②首次联系客户时间：2023-10-25 10:57:02； &amp;#10;③投诉核查处理情况：收到贵部转办后，我司立即组织调查 。经核实，夷陵乡镇客户要求取消主副卡，挽留无效，已取消，客户满意&amp;#10;④答复客户时间及客户满意度评价相关信息：我司于2023-10-25 10:57:02联系客户解释说明，客户认可满意。回单人：王宜艳&amp;#10;⑤投诉核查关联材料：无</t>
  </si>
  <si>
    <t>TS202310221135251265</t>
  </si>
  <si>
    <t>徐存声</t>
  </si>
  <si>
    <t>2023-10-23 14:03:09</t>
  </si>
  <si>
    <t>主办单位：湖北&amp;#10;客户类别：普通客户&amp;#10;10010是否打通：否&amp;#10;是否二次致电10015：是&amp;#10;是否联系：否&amp;#10;升级倾向：&amp;#10;号码归属省：湖北&amp;#10;SVIP等级：&amp;#10;1.问题类型:;&amp;#10;2.投诉类型:携号转网;&amp;#10;3.营业厅地址:;&amp;#10;4.位置信息:;&amp;#10;5.位置发生地:;&amp;#10;6.投诉内容:我的号码一直使用的联通的，现在住的地方信号太差了，影响我的使用，我要办理携号转网，怎么说有个无线宽带的业务，我这个根本没有使用过，要求给我马上取消了去，谢谢！&amp;#10;7.携转原因:信号质量差&amp;#10;8.无法携转原因:业务限制</t>
  </si>
  <si>
    <t>业务取消①客户基本信息：业务号码：15571761098、客户姓名：徐存声、套餐情况：幸福家家乐59元套餐； 客户反映取消业务的问题。&amp;#10;②首次联系客户时间： 2023-10-22 15:12:48； &amp;#10;③投诉核查处理情况：收到贵部转办后，我司立即组织调查 。经核实，远安乡镇客户要求取消cpe宽带，挽留成功，暂不取消，客户满意&amp;#10;④答复客户时间及客户满意度评价相关信息：我司于2023-10-22 15:12:48联系客户解释说明，客户认可满意。回单人：王宜艳&amp;#10;⑤投诉核查关联材料：无</t>
  </si>
  <si>
    <t>BL202310231522510513</t>
  </si>
  <si>
    <t>王炫炳</t>
  </si>
  <si>
    <t>2023-10-23 15:43:47</t>
  </si>
  <si>
    <t>用户来电要求把13997663894号码从主卡解绑，我处建议用户前往营业厅咨询办理，用户表示不方便去营业厅，要求我处登记反馈在线解绑，请协助处理</t>
  </si>
  <si>
    <t>业务取消（秭归乡镇）：主副卡，挽留无效，已取消，客户满意。</t>
  </si>
  <si>
    <t>TS202310240829231978</t>
  </si>
  <si>
    <t>2023-10-24 09:07:13</t>
  </si>
  <si>
    <t>主办单位：湖北&amp;#10;客户类别：星级客户&amp;#10;10010是否打通：否&amp;#10;是否二次致电10015：是&amp;#10;是否联系：否&amp;#10;升级倾向：&amp;#10;号码归属省：湖北&amp;#10;SVIP等级：&amp;#10;1.问题类型:;&amp;#10;2.投诉类型:退订争议;&amp;#10;3.营业厅地址:;&amp;#10;4.位置信息:;&amp;#10;5.位置发生地:;&amp;#10;6.投诉内容:畅爽国内流量包（湖北）&amp;#10;取消以上业务&amp;#10;业务自动退订失败</t>
  </si>
  <si>
    <t>业务取消①客户基本信息：业务号码：18671718556、客户姓名：郑容、套餐情况：畅越冰激凌5G套餐99元； 客户反映取消业务的问题。&amp;#10;②首次联系客户时间： 2023-10-24 09:03:48 ； &amp;#10;③投诉核查处理情况：收到贵部转办后，我司立即组织调查 。经核实，宜都城区客户要求取消虚拟宽带，挽留无效，已取消，客户满意。&amp;#10;④答复客户时间及客户满意度评价相关信息：我司于2023-10-24 09:03:48联系客户解释说明，客户认可满意。回单人：王宜艳&amp;#10;⑤投诉核查关联材料：无</t>
  </si>
  <si>
    <t>GZ202310241945022081</t>
  </si>
  <si>
    <t>2023-10-26 08:34:44</t>
  </si>
  <si>
    <t>固网派送失败，自动退单,已有在途工单，工单号：GZ202310241944412078</t>
  </si>
  <si>
    <t>TS202310251520060500</t>
  </si>
  <si>
    <t>2023-10-25 16:49:14</t>
  </si>
  <si>
    <t>主办单位：湖北&amp;#10;客户类别：普通客户&amp;#10;10010是否打通：是&amp;#10;是否二次致电10015：是&amp;#10;是否联系：是&amp;#10;升级倾向：无&amp;#10;号码归属省：湖北&amp;#10;SVIP等级：&amp;#10;标准化流程:销户流程&amp;#13;&amp;#10;根据用户销户的原因，进行挽留:挽留失败&amp;#13;&amp;#10;判断用户套餐类型:融合用户、合约用户&amp;#13;&amp;#10;建议用户前往营业厅查询后办理销户业务:依然要求在线销户&amp;#13;&amp;#10;用户反映宽带办理销户问题，投诉内容，用户称自己不需要此宽带了，要求核实办理销户，请处理谢谢！称营业厅不给销户无携转意向&amp;#13;</t>
  </si>
  <si>
    <t>业务取消-五峰城区①客户基本资料：业务号码：13040976708、客户姓名：卞周蓉、套餐情况：畅爽冰激凌5G套餐99元（基础版）；客户反映取消业务的问题； &amp;#10;②首次联系客户时间：2023-10-25 16:30:00&amp;#10;③投诉核查处理情况：收到贵部转办，我司立即组织核查，经核实，五峰城区客户要求取消实装宽带，用户已到五峰城西自营厅，挽留失败，客服部已取消，满意； &amp;#10;④答复客户时间及客户满意度评价：根据上述核实情况，我司于2023-10-25 16:30:00联系客户满意，回单人：胡春燕、联系方式：07176921001&amp;#10;⑤投诉核查关联材料：无。"</t>
  </si>
  <si>
    <t>GZ202310241910481728</t>
  </si>
  <si>
    <t>071700621114</t>
  </si>
  <si>
    <t>艾民</t>
  </si>
  <si>
    <t>2023-10-26 09:00:49</t>
  </si>
  <si>
    <t>光猫不通电源&amp;#10;装机地址：秭归县茅坪镇丹阳路49号-2-216（锦绣世家8楼）</t>
  </si>
  <si>
    <t>BL202310221254530585</t>
  </si>
  <si>
    <t>2023-10-23 09:03:57</t>
  </si>
  <si>
    <t>取消15元提速包(湖北)（立即生效，次月收费）-新路由器趸缴合约赠费（10元*36个月）</t>
  </si>
  <si>
    <t>业务取消：客户要求取消15元提速包， 路由器趸缴合约赠费。客服部24小时内操作取消，满意。</t>
  </si>
  <si>
    <t>TS202310251451432159</t>
  </si>
  <si>
    <t>傲明芳</t>
  </si>
  <si>
    <t>2023-10-25 15:56:33</t>
  </si>
  <si>
    <t>主办单位：湖北&amp;#10;客户类别：普通客户&amp;#10;10010是否打通：是&amp;#10;是否二次致电10015：是&amp;#10;是否联系：是&amp;#10;升级倾向：无&amp;#10;号码归属省：湖北&amp;#10;SVIP等级：&amp;#10;预处理内容：&amp;#13;&amp;#10;标准化流程:销户流程&amp;#13;&amp;#10;根据用户销户的原因，进行挽留:挽留失败&amp;#13;&amp;#10;判断用户套餐类型:融合用户、合约用户&amp;#13;&amp;#10;建议用户前往营业厅查询后办理销户业务:依然要求在线销户&amp;#13;&amp;#10;&amp;#13;&amp;#10;&amp;#13;&amp;#10;----&amp;#13;&amp;#10;高级模板内容：&amp;#13;&amp;#10;是否有前期工单及工单流水号（标注10/15）:无&amp;#13;&amp;#10;投诉问题描述（提炼并描述客户反映核心问题，含争议渠道/争议金额或对前期工单争议点）:用户反映自己住的地方多条宽带，这条宽带要求注销.&amp;#13;</t>
  </si>
  <si>
    <t>业务取消-西陵营服①客户基本资料：业务号码：13307207605、客户姓名：傲明芳、套餐情况：畅爽冰激凌5G套餐199元（基础版）；客户反映取消业务的问题； &amp;#10;②首次联系客户时间：2023-10-25 15:40:00&amp;#10;③投诉核查处理情况：收到贵部转办，我司立即组织核查，经核实，西陵营服客户要求取消宽带，挽留失败，客服部已取消，副卡转资8元流量王套餐，次月生效，满意； &amp;#10;④答复客户时间及客户满意度评价：根据上述核实情况，我司于2023-10-25 15:40:00联系客户满意，回单人：胡春燕、联系方式：07176921001&amp;#10;⑤投诉核查关联材料：无。"</t>
  </si>
  <si>
    <t>GZ202310241821391270</t>
  </si>
  <si>
    <t>071701020231</t>
  </si>
  <si>
    <t>王文华</t>
  </si>
  <si>
    <t>2023-10-26 15:32:31</t>
  </si>
  <si>
    <t>ZX202310231619030477</t>
  </si>
  <si>
    <t>郭德英</t>
  </si>
  <si>
    <t>2023-10-24 14:07:03</t>
  </si>
  <si>
    <t>13872618186命中精准预判服务场景:[65岁以上老人]&amp;#13;&amp;#10;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不能接收&amp;#13;&amp;#10;:无任何记录&amp;#13;&amp;#10;:不认可&amp;#13;&amp;#10;:用户来电反映自己现在无法收到银行的转账短信还有验证码，要求核实处理</t>
  </si>
  <si>
    <t>终端使用：联系用户表示已维修终端，现已恢复，满意</t>
  </si>
  <si>
    <t>ZX202310251721222209</t>
  </si>
  <si>
    <t>崔晓锋</t>
  </si>
  <si>
    <t>2023-10-26 15:28:48</t>
  </si>
  <si>
    <t>判断省分:湖北&amp;#13;&amp;#10;:下一步&amp;#13;&amp;#10;移网一键诊断结果:1.用户状态是否正常：正常.2.查询短信功能是否正常开通：BO同步.3.查询是否短信黑名单：正常.4.是否存在群障：正常.:诊断无异常/解释不认可&amp;#13;&amp;#10;:短信&amp;#13;&amp;#10;:是&amp;#13;&amp;#10;:下一步&amp;#13;&amp;#10;node_516:&amp;#13;&amp;#10;:不符合办理条件&amp;#13;&amp;#10;:不能接收&amp;#13;&amp;#10;:无任何记录&amp;#13;&amp;#10;:不认可&amp;#13;&amp;#10;用户要求尽快核查处理回复&amp;#13;</t>
  </si>
  <si>
    <t>终端使用：用户反映无法接收自己公司内部系统短信验证码的问题，但表示可以正常接受别的短信，经交换查询，短信功能正常，也未有未下发成功记录，已跟用户解释清楚，建议用户查看是否做拦截，或换机换卡测试，满意。</t>
  </si>
  <si>
    <t>TS202310251453432237</t>
  </si>
  <si>
    <t>2023-10-26 16:10:45</t>
  </si>
  <si>
    <t>主办单位：湖北&amp;#10;客户类别：星级客户&amp;#10;10010是否打通：否&amp;#10;是否二次致电10015：是&amp;#10;是否联系：否&amp;#10;升级倾向：&amp;#10;号码归属省：湖北&amp;#10;SVIP等级：&amp;#10;1.问题类型:;&amp;#10;2.投诉类型:办理争议;&amp;#10;3.营业厅地址:;&amp;#10;4.位置信息:;&amp;#10;5.位置发生地:;&amp;#10;6.投诉内容:到营业厅办理业务，光猫机顶盒已经回收了，但是营业厅拒绝立即办理，说是要一个星期才能办理销户，要求立即办理宽带销户业务&amp;#10;8.办理业务的名称:宽带销户&amp;#10;8.无法办理的渠道:联通营业厅</t>
  </si>
  <si>
    <t>业务取消-西陵营服①客户基本资料：业务号码：13972011695、客户姓名：方涛、套餐情况：畅爽冰激凌5G套餐299元（基础版）；客户反映取消业务的问题； &amp;#10;②首次联系客户时间：2023-10-25 16:04:00&amp;#10;③投诉核查处理情况：收到贵部转办，我司立即组织核查，经核实，西陵营服客户要求取消实装宽带，用户设备已归还至西陵一路自营厅，挽留失败，客服部已取消，满意； &amp;#10;④答复客户时间及客户满意度评价：根据上述核实情况，我司于2023-10-25 16:04:00联系客户满意，回单人：胡春燕、联系方式：07176921001&amp;#10;⑤投诉核查关联材料：无。"</t>
  </si>
  <si>
    <t>GZ202310241725010787</t>
  </si>
  <si>
    <t>071700744870</t>
  </si>
  <si>
    <t>刘祖明</t>
  </si>
  <si>
    <t>2023-10-26 14:53:01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</si>
  <si>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FTTB设备是否正常:无异常;&amp;#13;&amp;#10;:&amp;#13;&amp;#10;cpe：15587912574，&amp;#13;&amp;#10;&amp;#13;&amp;#10;用户表示刷新重启还是不能上网，要求安排师傅上门维修，尽快处理并回复</t>
  </si>
  <si>
    <t>TS202310221900231547</t>
  </si>
  <si>
    <t>徐文刚</t>
  </si>
  <si>
    <t>2023-10-24 14:07:36</t>
  </si>
  <si>
    <t>#2022重保客户#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语音亲情网&amp;#10;语音亲情网退订不了，联通app上找不到退订功能，线下营业厅也无法办理退订！</t>
  </si>
  <si>
    <t>业务取消-西陵营服①客户基本资料：业务号码：18671600300、客户姓名：徐文刚、套餐情况：畅爽冰激凌5G套餐129元（基础版）；客户反映取消业务的问题； &amp;#10;②首次联系客户时间：2023-10-05 09:34:00&amp;#10;③投诉核查处理情况：收到贵部转办，我司立即组织核查，经核实，西陵营服客户要求取消亲情关系，挽留失败，客服部已取消，满意； &amp;#10;④答复客户时间及客户满意度评价：根据上述核实情况，我司于2023-02-03 09:34:00联系客户满意，回单人：胡春燕、联系方式：07176921001&amp;#10;⑤投诉核查关联材料：无。"</t>
  </si>
  <si>
    <t>GZ202310241701340568</t>
  </si>
  <si>
    <t>071700379426</t>
  </si>
  <si>
    <t>2023-10-26 15:34:58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</si>
  <si>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设备收光异常;&amp;#13;&amp;#10;设备收发光功率是否异常:路由器能力不匹配;&amp;#13;&amp;#10;:网络无法连接，刷新重启无效，要求师傅尽快联系上门处理&amp;#13;</t>
  </si>
  <si>
    <t>BL202310241030080989</t>
  </si>
  <si>
    <t>2023-10-24 15:32:16</t>
  </si>
  <si>
    <t>13040988687命中精准预判服务场景:[65岁以上老人]&amp;#13;&amp;#10;用户来电要求取消亲情网，坐席告知用户可去营业厅，用户没时间；一线暂无法取消，用户要求取消</t>
  </si>
  <si>
    <t>业务取消：西陵客户要求取消亲情网，挽留无效，已取消，因多次未联系上客户，如有疑问可在工作时间（08:30-12:00；14:00-17:30）致电我司宜昌联通13032700872</t>
  </si>
  <si>
    <t>GZ202310241511032083</t>
  </si>
  <si>
    <t>2023-10-26 08:51:33</t>
  </si>
  <si>
    <t>按处理结果向用户解释:否&amp;#13;&amp;#10;:用户表示在湖北省宜昌市西陵区白龙井路16号厂区有个光纤线快掉地上了，有安全隐患，要求上去处理，请核实处理答复&amp;#13;</t>
  </si>
  <si>
    <t>GZ202310241254201096</t>
  </si>
  <si>
    <t>071700803641</t>
  </si>
  <si>
    <t>赵福义</t>
  </si>
  <si>
    <t>2023-10-26 17:36:18</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</si>
  <si>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宽带频繁掉线&amp;#10;&amp;#10;装机地址：湖北省宜昌市当阳市玉阳街道办事处熊家山社区南正街14号当阳城区营服中心4G-CPE项目无资源地址</t>
  </si>
  <si>
    <t>TS202310241411431871</t>
  </si>
  <si>
    <t>2023-10-25 14:19:37</t>
  </si>
  <si>
    <t>主办单位：湖北&amp;#10;客户类别：星级客户&amp;#10;10010是否打通：是&amp;#10;是否二次致电10015：是&amp;#10;是否联系：是&amp;#10;升级倾向：其他&amp;#10;号码归属省：湖北&amp;#10;SVIP等级：&amp;#10;预处理名称:产品订购一键诊断&amp;#13;&amp;#10;业务产品类型:反映附加产品问题&amp;#13;&amp;#10;用户是否接受:用户不接受&amp;#13;&amp;#10;是否知情订购:知情订购&amp;#13;&amp;#10;备注:&amp;#13;&amp;#10;用户来电要求取消副卡挽留无效用户称不想要了泛携转请协助处理称是主卡为什么我的副卡解绑必须要本人去称办理号卡没有要求本人去要求转网将余额退回用户要求30分钟之内处理回复有升级倾向未标明渠道</t>
  </si>
  <si>
    <t>业务取消-西陵营服①客户基本资料：业务号码：18695066188、客户姓名：杜美琳、套餐情况：&amp;#10;畅爽冰激凌5G套餐99元（基础版）；客户反映取消业务的问题； &amp;#10;②首次联系客户时间：2023-10-24 14:48:00&amp;#10;③投诉核查处理情况：收到贵部转办，我司立即组织核查，经核实，用户已在夷陵自营厅办理副卡拆分，已拆分成功，满意； &amp;#10;④答复客户时间及客户满意度评价：根据上述核实情况，我司于2023-10-24 14:48:00联系客户满意，回单人：胡春燕、联系方式：07176921001&amp;#10;⑤投诉核查关联材料：无。"</t>
  </si>
  <si>
    <t>GZ202310241145510489</t>
  </si>
  <si>
    <t>071701017813</t>
  </si>
  <si>
    <t>陈海蓉</t>
  </si>
  <si>
    <t>2023-10-26 14:51:57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</si>
  <si>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不能上网，要师傅上门</t>
  </si>
  <si>
    <t>TS202310250950070002</t>
  </si>
  <si>
    <t>2023-10-25 11:22:33</t>
  </si>
  <si>
    <t>主办单位：湖北&amp;#10;客户类别：普通客户&amp;#10;10010是否打通：是&amp;#10;是否二次致电10015：是&amp;#10;是否联系：是&amp;#10;升级倾向：无&amp;#10;号码归属省：湖北&amp;#10;SVIP等级：&amp;#10;标准化流程:销户流程&amp;#13;&amp;#10;根据用户销户的原因，进行挽留:挽留失败&amp;#13;&amp;#10;判断用户套餐类型:融合用户、合约用户&amp;#13;&amp;#10;建议用户前往营业厅查询后办理销户业务:依然要求在线销户&amp;#13;&amp;#10;用户来电反映：称此号码绑定的宽带要求销户，表示根本没有给用户装过，请核实回复备注：用户无携转意向&amp;#13;</t>
  </si>
  <si>
    <t>业务取消-宜都乡镇营服中心①客户基本资料：业务号码：17371591441、客户姓名：罗克春、套餐情况：畅爽冰激凌5G套餐99元；客户反映取消业务的问题； &amp;#10;②首次联系客户时间：2023-10-25 11:04:00&amp;#10;③投诉核查处理情况：收到贵部转办，我司立即组织核查，经核实，宜都乡镇客户要求取消宽带和固话，挽留失败，实装宽带，客服部已取消，满意； &amp;#10;④答复客户时间及客户满意度评价：根据上述核实情况，我司于2023-10-25 11:04:00联系客户满意，回单人：胡春燕、联系方式：07176921001&amp;#10;⑤投诉核查关联材料：无。"</t>
  </si>
  <si>
    <t>TS202310250331230599</t>
  </si>
  <si>
    <t>龙静</t>
  </si>
  <si>
    <t>2023-10-26 10:46:39</t>
  </si>
  <si>
    <t>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我要办理八元最低套餐现在有网络也不需要打那么多电话套餐对我来说太多余了帮忙改成最低保号套餐并且取消相关其他所有业务麻烦修改套餐不然我会继续投诉&amp;#10;8.办理业务的名称:办理最低套餐&amp;#10;8.无法办理的渠道:联通营业厅</t>
  </si>
  <si>
    <t>业务取消-远安城区①客户基本资料：业务号码：18671445441、客户姓名：龙静、套餐情况：&amp;#10;畅越冰激凌5G套餐69元；客户反映取消业务的问题； &amp;#10;②首次联系客户时间：2023-10-25 11:24:00&amp;#10;③投诉核查处理情况：收到贵部转办，我司立即组织核查，经核实，远安城区客户要求取消实装宽带，挽留失败，客服部已取消，客户要求注销副卡，已注销，主卡转资8元流量王套餐，次月生效，满意； &amp;#10;④答复客户时间及客户满意度评价：根据上述核实情况，我司于2023-10-25 11:24:00联系客户满意，回单人：胡春燕、联系方式：07176921001&amp;#10;⑤投诉核查关联材料：无。"</t>
  </si>
  <si>
    <t>TS202310231654431020</t>
  </si>
  <si>
    <t>2023-10-24 16:47:06</t>
  </si>
  <si>
    <t>主办单位：湖北&amp;#10;客户类别：普通客户&amp;#10;10010是否打通：是&amp;#10;是否二次致电10015：是&amp;#10;是否联系：是&amp;#10;升级倾向：无&amp;#10;号码归属省：湖北&amp;#10;SVIP等级：&amp;#10;标准化流程:销户流程&amp;#13;&amp;#10;根据用户销户的原因，进行挽留:挽留失败&amp;#13;&amp;#10;判断用户套餐类型:融合用户、合约用户&amp;#13;&amp;#10;建议用户前往营业厅查询后办理销户业务:依然要求在线销户&amp;#13;&amp;#10;用户来电要求办理宽带销户，到厅告知无法办理，不满，要求尽快核实原因并处理谢谢！&amp;#13;</t>
  </si>
  <si>
    <t>业务取消-枝江城区营服①客户基本资料：业务号码：071700108178、客户姓名：陈世民、套餐情况：畅越冰激凌5G套餐200M宽带（湖北）；客户反映取消业务的问题； &amp;#10;②首次联系客户时间：2023-10-24 10:30:00&amp;#10;③投诉核查处理情况：收到贵部转办，我司立即组织核查，经核实，枝江城区用户要求取消宽带，实装宽带，挽留失败，客户已将设备放置枝江佳境天城自营厅，现已取消宽带，满意； &amp;#10;④答复客户时间及客户满意度评价：根据上述核实情况，我司于2023-10-24 10:30:00联系客户满意，回单人：胡春燕、联系方式：07176921001&amp;#10;⑤投诉核查关联材料：无。"</t>
  </si>
  <si>
    <t>TS202310260938400905</t>
  </si>
  <si>
    <t>龚鹏程</t>
  </si>
  <si>
    <t>2023-10-26 14:40:22</t>
  </si>
  <si>
    <t>&amp;#13;&amp;#10;高级模板内容：&amp;#13;&amp;#10;投诉问题描述:要求投诉融合业务无法通过10010线上一次性销户，已经无法通过身份证查询下面的联通号码，无法线上一次性解决自己的问题&amp;#13;&amp;#10;业务名称:销户，同证件查询&amp;#13;&amp;#10;办理渠道:无&amp;#13;&amp;#10;办理时间:2023-10-26&amp;#13;&amp;#10;系统提示内容:无&amp;#13;&amp;#10;用户要求:要求投诉&amp;#13;</t>
  </si>
  <si>
    <t>业务咨询：用户实际需查询名下有几张联通号码，已联系用户解释告知，用户表示不需要销户，无需我部处理业务，满意</t>
  </si>
  <si>
    <t>TS202310221152361616</t>
  </si>
  <si>
    <t>余金山</t>
  </si>
  <si>
    <t>2023-10-24 14:40:15</t>
  </si>
  <si>
    <t>【2022年上工信部测评重保用户】判断省分:湖北&amp;#13;&amp;#10;:湖北省内手机不能接&amp;#13;&amp;#10;获取入参:&amp;#13;&amp;#10;判断是否开通骚扰拦截:获取历史工单:没有历史工单&amp;#13;&amp;#10;:下一步&amp;#13;&amp;#10;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否&amp;#13;&amp;#10;:不认可&amp;#13;&amp;#10;:下一步&amp;#13;&amp;#10;node_94:&amp;#13;&amp;#10;:不符合办理条件&amp;#13;&amp;#10;:某个位置&amp;#13;&amp;#10;:1、受理流水号：;2、受理号码：18671449166;3、主叫号码：18671449166;4、被叫号码：;5、客户姓名：余金山;6、客户级别：二星忠诚用户;7、用户归属地：宜昌市;8、受理员工工号：hubXN22ZH4480;9、手机厂商：;10、投诉渠道：10010客服热线;11、投诉打点范围：0.5千米;12、投诉地址：宜昌市-西陵区:宜昌长途汽车客运站【东山大道126号】;13、网格ID：191260;14、网格名称：YC_A_湖北省宜昌市西陵区果园一路-东山大道交叉口附近网格_191260;15、经度：111.292032;16、纬度：30.699393;17、用户现象：未发现网络问题;18、答复口径：您提供的位置周围基站暂时没有发现异常，建议您先进行换机换卡测试并留意观察。;19、网络类型：4G;20、投诉现象最近发生时间：一周以上;21、语音通话或数据上网：语音;22、室内或室外：室内外;23、手机信号强弱：满格;24、用户周边使用情况：不清楚;25、主工单流水号：hub169794655898695864;26、语音业务类型：无法主被叫;27、数据业务类型：;28、用户是否接受解释：否;29、公告类型：;30、基站ID：117.112052;31、基站名称：117.112052;32、其它地方是否正常使用：否;33、之前是否可以正常使用：否;用户反映手机没有响就有漏接电话提醒，对此不满，前台已核查一切正常，已换卡换机，请后台协助处理，谢谢</t>
  </si>
  <si>
    <t>TS202310251238391780</t>
  </si>
  <si>
    <t>左玉芬</t>
  </si>
  <si>
    <t>2023-10-25 15:20:23</t>
  </si>
  <si>
    <t>判断省份:湖北&amp;#10;:移网无法上网&amp;#10;:手机移动数据&amp;#10;判断是否是联通小号资费:获取入参:&amp;#10;获取历史工单:无历史工单&amp;#10;:下一步&amp;#10;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amp;#10;当月是否清卡重用:无&amp;#10;:下一步&amp;#10;node_317:&amp;#10;:不符合办理条件&amp;#10;:在湖北&amp;#10;:不能&amp;#10;:网络无异常&amp;#10;:1、受理流水号：;2、受理号码：15549362666;3、主叫号码：15549362666;4、被叫号码：;5、客户姓名：左玉芬;6、客户级别：五星用户;7、用户归属地：宜昌市;8、受理员工工号：hubXN23ZH1504;9、手机厂商：;10、投诉渠道：10010客服热线;11、投诉打点范围：0.5千米;12、投诉地址：宜昌市-夷陵区:骏达·七星花园【发展大道与黄金六巷交叉口西南100米】;13、网格ID：190526;14、网格名称：YC_A_湖北省宜昌市夷陵区黄金路-发展大道交叉口附近网格_190526;15、经度：111.338689;16、纬度：30.785848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当天;21、语音通话或数据上网：数据;22、室内或室外：室内外;23、手机信号强弱：满格;24、用户周边使用情况：不清楚;25、主工单流水号：hub169820856412088320;26、语音业务类型：;27、数据业务类型：无法上网;28、用户是否接受解释：否;29、公告类型：网络信息;30、基站ID：9491753;31、基站名称：W宜昌夷陵区县医院OCQH;32、其它地方是否正常使用：是;33、之前是否可以正常使用：是;&amp;#10;用户无法提供更详细地址。</t>
  </si>
  <si>
    <t>用户表示微信语音卡，其他软件正常使用，投诉点信号覆盖正常，周边基站无故障，非移网质量问题，烦请更改路径协助处理，处理人 陈益满 联系电话 18671733750</t>
  </si>
  <si>
    <t>GZ202310231359262188</t>
  </si>
  <si>
    <t>071700769636</t>
  </si>
  <si>
    <t>吴佑玉</t>
  </si>
  <si>
    <t>2023-10-26 14:38:54</t>
  </si>
  <si>
    <t>#断卡行动#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宽带频繁掉线&amp;#10;&amp;#10;装机地址：湖北省宜昌市兴山县兴山城区营服中心4G-CPE项目卡130-4717-0664号</t>
  </si>
  <si>
    <t>GZ202310231216011448</t>
  </si>
  <si>
    <t>071700106645</t>
  </si>
  <si>
    <t>叶永磊</t>
  </si>
  <si>
    <t>2023-10-26 16:24:09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</si>
  <si>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FTTB设备是否正常:无异常;&amp;#13;&amp;#10;:&amp;#13;&amp;#10;前期刷新重启无效，CPE宽带无法上网，请处理。</t>
  </si>
  <si>
    <t>GZ202310230950510205</t>
  </si>
  <si>
    <t>071703589607</t>
  </si>
  <si>
    <t>朱国华</t>
  </si>
  <si>
    <t>2023-10-26 17:36:44</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</si>
  <si>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枝江市百里洲镇新闸村新闸村六组13号周边</t>
  </si>
  <si>
    <t>TS202310221730310166</t>
  </si>
  <si>
    <t>2023-10-24 13:30:53</t>
  </si>
  <si>
    <t>13293893292命中精准预判服务场景:[2小时内重复来电，请注意查询服务请求及工单]&amp;#13;&amp;#10;判断省份:非南一&amp;#13;&amp;#10;:下一步&amp;#13;&amp;#10;:诊断无异常/对解释不认可&amp;#13;&amp;#10;:网络正常&amp;#13;&amp;#10;:不认可&amp;#13;&amp;#10;:1、受理流水号：;2、受理号码：13293893292;3、主叫号码：13293893292;4、被叫号码：;5、客户姓名：王玉春;6、客户级别：无级别;7、用户归属地：宜昌市;8、受理员工工号：hubXN221254;9、手机厂商：;10、投诉渠道：10010客服热线;11、投诉打点范围：0.5千米;12、投诉地址：宜昌市-宜都市:宜都市红花套水利管理站【红花套镇(红花信用合作社旁)】;13、网格ID：117100;14、网格名称：YC_B_117100;15、经度：111.405542;16、纬度：30.518974;17、用户现象：未发现网络问题;18、答复口径：您提供的位置周围基站暂时没有发现异常，建议您先进行换机换卡测试并留意观察。;19、网络类型：4G;20、投诉现象最近发生时间：一周以上;21、语音通话或数据上网：数据;22、室内或室外：室内外;23、手机信号强弱：三格;24、用户周边使用情况：不清楚;25、主工单流水号：hub169796690293160475;26、语音业务类型：;27、数据业务类型：上网速度慢;28、用户是否接受解释：否;29、公告类型：;30、基站ID：117.110989;31、基站名称：117.110989;32、其它地方是否正常使用：是;33、之前是否可以正常使用：是;用户来电反映在（详细地址：宜昌市-宜都市:宜都市红花套水利管理站【红花套镇(红花信用合作社旁)】）从（时间：一直）开始上网慢（服务状态：正常），周围用户（不清楚）正常使用，用户（已开关机）测试，手机显示（网速慢），用户要求尽快核实处理，联系电话（13293893292）。&amp;#13;</t>
  </si>
  <si>
    <t>用户表示只是短时间在该投诉点，现已离开，投诉点信号覆盖正常，周边基站无故障，烦请协助处理</t>
  </si>
  <si>
    <t>TS202310232023232120</t>
  </si>
  <si>
    <t>方小路</t>
  </si>
  <si>
    <t>2023-10-25 16:21:51</t>
  </si>
  <si>
    <t>主办单位：湖北&amp;#10;客户类别：普通客户&amp;#10;10010是否打通：否&amp;#10;是否二次致电10015：是&amp;#10;是否联系：否&amp;#10;升级倾向：&amp;#10;号码归属省：湖北&amp;#10;SVIP等级：&amp;#10;1.问题类型:;&amp;#10;2.投诉类型:流量封顶与限速;&amp;#10;3.营业厅地址:;&amp;#10;4.位置信息:;&amp;#10;5.位置发生地:;&amp;#10;6.投诉内容:;&amp;#10;问题场景：流量限速&amp;#10;是否存在流量限速：否&amp;#10;明明是5G网，也没欠费，却经常卡的要死，图片都加载不出来，</t>
  </si>
  <si>
    <t>终端使用&amp;#10;①客户投诉产生的原因：用户反馈网络问题&amp;#10;②客户投诉问题核查情况及解决方案：收到贵部转办后，我司立即组织调查。经核实，用户反馈上网慢的问题，用户号码未产生流量封顶，建议用户换机换卡测试下，因多次未联系上客户，我司无法核实情况处理，如有疑问可在工作时间（08:30-12:00；14:00-17:30）致电我司宜昌联通13032700872，烦请前台代为转告&amp;#10;③客户问题满意度：我司于2023-10-24 09:53:49、 2023-10-24 14:15:24、2023-10-24 15:41:50多次联系用户一直未联系上。&amp;#10;④回单人：潘娥、联系方式：07176921001</t>
  </si>
  <si>
    <t>GZ202310221648131921</t>
  </si>
  <si>
    <t>071700360450</t>
  </si>
  <si>
    <t>张世坤</t>
  </si>
  <si>
    <t>2023-10-26 21:00:01</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</si>
  <si>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网速慢&amp;#10;&amp;#10;装机地址：湖北省宜昌市夷陵区小溪塔街道新合村狮子山柑桔场场委会1栋周边</t>
  </si>
  <si>
    <t>GZ202310221534561353</t>
  </si>
  <si>
    <t>071703478875</t>
  </si>
  <si>
    <t>郭正吉</t>
  </si>
  <si>
    <t>2023-10-26 15:06:37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</si>
  <si>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群障或主干光缆异常】&amp;#13;&amp;#10;:不认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光猫闪红灯，请安排师傅上门核实处理并回复（光缆被车挂断，请安排处理）&amp;#13;</t>
  </si>
  <si>
    <t>TS202310221800070676</t>
  </si>
  <si>
    <t>2023-10-24 17:32:11</t>
  </si>
  <si>
    <t>主办单位：湖北&amp;#10;客户类别：普通客户&amp;#10;10010是否打通：是&amp;#10;是否二次致电10015：是&amp;#10;是否联系：否&amp;#10;升级倾向：&amp;#10;号码归属省：湖北&amp;#10;SVIP等级：&amp;#10;1.问题类型:;&amp;#10;2.投诉类型:其他问题;&amp;#10;3.营业厅地址:;&amp;#10;4.位置信息:;&amp;#10;5.位置发生地:;&amp;#10;6.投诉内容:为什么给我那个15587948159停用</t>
  </si>
  <si>
    <t>终端使用： ①客户投诉产生的原因：客户反馈无法通话的问题。 ②客户投诉问题核查情况及解决方案：收到贵部转办后，我司立即组织调查。经核实，用户反映手机无法使用通话功能的问题，经核实我部取消呼叫转移后可正常通话，回访满意。我司于2023-10-23 11:10:38联系客户解释以上情况。 ③客户问题满意度：满意 ④回单人：张婷 6921001</t>
  </si>
  <si>
    <t>TS202310241704071304</t>
  </si>
  <si>
    <t>2023-10-25 10:36:34</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</si>
  <si>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一步&amp;#13;&amp;#10;node_516:&amp;#13;&amp;#10;:不符合办理条件&amp;#13;&amp;#10;:无法发送&amp;#13;&amp;#10;:下发失败&amp;#13;&amp;#10;:8用户不在服务区&amp;#13;&amp;#10;:不认可&amp;#13;&amp;#10;:&amp;#13;&amp;#10;&amp;#13;&amp;#10;高级模板内容：&amp;#13;&amp;#10;投诉问题描述:用户来电反映无法发送短信&amp;#13;&amp;#10;故障现象:无法发送&amp;#13;&amp;#10;故障时间:2023-10-24&amp;#13;&amp;#10;短信功能是否开通:开通&amp;#13;&amp;#10;上网功能是否开通:开通&amp;#13;&amp;#10;前台解释内容:重启，换机换卡&amp;#13;&amp;#10;用户要求:用户称自己无法发送短信到俄罗斯，用户表示是按00+国家代码+手机号发送的，但显示发送失败，在线无法核实，请协助核实回复处理，谢谢&amp;#13;</t>
  </si>
  <si>
    <t>终端使用：回访用户表示已恢复，可正常发送，满意</t>
  </si>
  <si>
    <t>GZ202310211317020194</t>
  </si>
  <si>
    <t>071703908857</t>
  </si>
  <si>
    <t>樊瑞智</t>
  </si>
  <si>
    <t>2023-10-26 10:54:28</t>
  </si>
  <si>
    <t>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amp;#13;&amp;#10;高级模板内容：&amp;#13;&amp;#10;问题（现象）描述:无法上网&amp;#13;&amp;#10;故障时间:2023-10-21&amp;#13;&amp;#10;服务状态是否正常:是&amp;#13;&amp;#10;设备灯显示:红灯&amp;#13;&amp;#10;错误代码:无&amp;#13;&amp;#10;是否重启设备:不配合&amp;#13;&amp;#10;用户要求:要求上门处理&amp;#13;</t>
  </si>
  <si>
    <t>TS202310251257242181</t>
  </si>
  <si>
    <t>2023-10-25 17:04:30</t>
  </si>
  <si>
    <t>用户来电称本机号码所有的电话都可以接听也正常拨打但是在任何地方都不能接收到主卡18672106888打他本机号码就接不到用户对此表示不满要求我方给出处理方案并且把他的副卡费退还给她</t>
  </si>
  <si>
    <t>终端使用：建议用户检测是否有拦截或加入黑名单，或请用户换机测试，用户知晓，满意</t>
  </si>
  <si>
    <t>TS202310230852442143</t>
  </si>
  <si>
    <t>2023-10-23 16:35:12</t>
  </si>
  <si>
    <t>用户反馈:接不到漏话提醒短信&amp;#13;&amp;#10;是否开通漏话提醒基础版:是&amp;#13;&amp;#10;获取用户开通的呼叫转移类型:&amp;#13;&amp;#10;判断用户是否开通遇忙和不可及呼转功能:已开通&amp;#13;&amp;#10;确认呼转的号码是否设置正确:呼转设置正确&amp;#13;&amp;#10;建议用户重新设置联通助理呼转号码后测试:不认可/已设置过还是不行&amp;#13;&amp;#10;:&amp;#13;&amp;#10;&amp;#13;&amp;#10;高级模板内容：&amp;#13;&amp;#10;投诉问题描述:客户来电表示自己漏话提醒开通无法接收短信&amp;#13;&amp;#10;业务名称:漏话提醒&amp;#13;&amp;#10;用户要求:要求核实&amp;#13;</t>
  </si>
  <si>
    <t>终端使用：联系用户表示手机设置拦截，已解除限制，现已无疑问，满意</t>
  </si>
  <si>
    <t>TS202310260942300987</t>
  </si>
  <si>
    <t>万辉</t>
  </si>
  <si>
    <t>2023-10-26 14:40:32</t>
  </si>
  <si>
    <t>判断省分:湖北&amp;#13;&amp;#10;:湖北省内手机不能打&amp;#13;&amp;#10;获取入参:&amp;#13;&amp;#10;获取历史工单:无历史工单&amp;#13;&amp;#10;:下一步&amp;#13;&amp;#10;移网一键诊断结果:1.用户状态是否正常：开通.2.2345G终端支持情况：数据为空.3.查询是否设置了无条件呼叫转移：未开通.4.查询是否开通呼入限制：未开通.5.查询是否开通呼叫限制：未开通.6.用户是否开通VoLTE：CBSS侧开通，核心网未开通.7.用户终端是否支持VoLTE：数据为空.8.近期缴费开机记录情况：无缴费开机.9.是否存在群障：不存在.10.VoLTE开关是否打开：.:诊断无异常/解释不认可&amp;#13;&amp;#10;请判断是否是联通小号资费:不是&amp;#13;&amp;#10;当月是否清卡重用:无&amp;#13;&amp;#10;:下一步&amp;#13;&amp;#10;node_317:&amp;#13;&amp;#10;:不符合办理条件&amp;#13;&amp;#10;:任何地方都无法拨打或接听&amp;#13;&amp;#10;:用户无法拨打电话，诊断无异常，要求尽快处理回电&amp;#13;</t>
  </si>
  <si>
    <t>终端使用：联系用户表示已恢复使用，无需我部处理，满意</t>
  </si>
  <si>
    <t>TS202310220835300606</t>
  </si>
  <si>
    <t>夏勇</t>
  </si>
  <si>
    <t>2023-10-23 09:20:15</t>
  </si>
  <si>
    <t>判断省分:湖北&amp;#13;&amp;#10;:湖北省内手机不能打&amp;#13;&amp;#10;获取入参:&amp;#13;&amp;#10;获取历史工单:无历史工单&amp;#13;&amp;#10;:下一步&amp;#13;&amp;#10;移网一键诊断结果:1.用户状态是否正常：开通.2.2345G终端支持情况：数据为空.3.查询是否设置了无条件呼叫转移：未开通.4.查询是否开通呼入限制：未开通.5.查询是否开通呼叫限制：未开通.6.用户是否开通VoLTE：CBSS侧开通，核心网未开通.7.用户终端是否支持VoLTE：数据为空.8.近期缴费开机记录情况：无缴费开机.9.是否存在群障：不存在.10.VoLTE开关是否打开：.:诊断无异常/解释不认可&amp;#13;&amp;#10;:下一步&amp;#13;&amp;#10;node_317:&amp;#13;&amp;#10;:不符合办理条件&amp;#13;&amp;#10;:任何地方都无法拨打或接听&amp;#13;&amp;#10;:&amp;#13;&amp;#10;用户反映自己本机号码无法打任何虚拟号，请核实处理，用户要求加急，尽快处理谢谢</t>
  </si>
  <si>
    <t>终端使用：顺丰巴枪卡31元套餐    请跟进  用户反映自己本机号码无法打任何虚拟号，已发区域负责人回复需客户自行上报至自己的主管，属虚拟号码现后台无法干预，考虑到用使用感知为用户申请10元费用，24小时内到账，此费用不可打印发票，满意</t>
  </si>
  <si>
    <t>TS202310221634001616</t>
  </si>
  <si>
    <t>2023-10-23 14:39:27</t>
  </si>
  <si>
    <t>&amp;#13;&amp;#10;高级模板内容：&amp;#13;&amp;#10;投诉问题描述:用户反映前天开始办理苹果手表的蜂窝网络开通一直提示等待中&amp;#13;&amp;#10;用户类型:一号双终端&amp;#13;&amp;#10;报错描述:无/从昨天开始苹果手表的蜂窝网络一直显示等待中&amp;#13;&amp;#10;手表品牌:苹果&amp;#13;&amp;#10;操作时间:2023-10-20&amp;#13;</t>
  </si>
  <si>
    <t>终端使用：已引导用户确认主卡正常插入手机后退出watchAPP中的“蜂窝移动网络”并再次进入，触发后台下载/重启手机，用户表示自行试机，有问题致电宜昌服务监督热线13032700872，满意</t>
  </si>
  <si>
    <t>TS202310241034291974</t>
  </si>
  <si>
    <t>刘梦灿</t>
  </si>
  <si>
    <t>2023-10-25 09:01:53</t>
  </si>
  <si>
    <t>判断省份:湖北&amp;#10;:移网无法上网&amp;#10;:手机移动数据&amp;#10;判断是否是联通小号资费:获取入参:&amp;#10;获取历史工单:无历史工单&amp;#10;:下一步&amp;#10;移网一键诊断结果:1.用户状态是否正常：开通.2.查询流量是否限速：未限速.3.2345G终端支持情况：5G终端.4.近期缴费开机记录情况：无缴费开机.5.是否存在群障：不存在.6.上网功能是否正常：.7.用户是否开通VoLTE：开通.8.流量封顶情况：未封顶.9.查询用户终端蜂窝网络状态：4G开启.:诊断无异常/解释不认可&amp;#10;当月是否清卡重用:是&amp;#10;:在湖北&amp;#10;:不能&amp;#10;:网络无异常&amp;#10;:1、受理流水号：;2、受理号码：17671671248;3、主叫号码：17671671248;4、被叫号码：;5、客户姓名：刘梦灿;6、客户级别：四星忠诚用户;7、用户归属地：宜昌市;8、受理员工工号：hubXN22ZH1892;9、手机厂商：;10、投诉渠道：10010客服热线;11、投诉打点范围：0.2千米;12、投诉地址：宜昌市-当阳市:岩屋庙站【岩屋庙村】;13、网格ID：94611;14、网格名称：YC_B_湖北省宜昌市当阳市网格_94611;15、经度：111.735370;16、纬度：30.842884;17、用户现象：未发现网络问题;18、答复口径：您提供的位置周围基站暂时没有发现异常，建议您先进行换机换卡测试并留意观察。;19、网络类型：4G;20、投诉现象最近发生时间：3天至一周;21、语音通话或数据上网：数据;22、室内或室外：室内外;23、手机信号强弱：三格;24、用户周边使用情况：全部发生;25、主工单流水号：hub169811472266365181;26、语音业务类型：;27、数据业务类型：无法上网;28、用户是否接受解释：否;29、公告类型：;30、基站ID：117.112110;31、基站名称：117.11211;32、其它地方是否正常使用：是;33、之前是否可以正常使用：否;&amp;#10;&amp;#10;用户称在此地无法使用网络，无法提供具体位置，请后台核实处理</t>
  </si>
  <si>
    <t>终端使用：用户反映上网慢的问题，经网络部核实，投诉点信号覆盖正常，周边基站无故障，且其他用户正常使用，已建议用户换机换卡测试，用户同意，满意。</t>
  </si>
  <si>
    <t>TS202310222022052492</t>
  </si>
  <si>
    <t>肖承荣</t>
  </si>
  <si>
    <t>2023-10-24 14:22:29</t>
  </si>
  <si>
    <t>判断省分:非南一&amp;#10;:下一步&amp;#10;:诊断无异常/对解释不认可&amp;#10;:网络异常&amp;#10;:1、受理流水号：;2、受理号码：13017217133;3、主叫号码：13017217133;4、被叫号码：;5、客户姓名：肖承荣;6、客户级别：一星用户;7、用户归属地：宜昌市;8、受理员工工号：hubXN23ZH8285;9、手机厂商：;10、投诉渠道：10010客服热线;11、投诉打点范围：0.5千米;12、投诉地址：宜昌市-宜都市:宜都万达广场(建设中)【陆城宜华大道102号】;13、网格ID：190721;14、网格名称：YC_A_湖北省宜昌市宜都市网格_190721;15、经度：111.430437;16、纬度：30.379027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语音;22、室内或室外：室内外;23、手机信号强弱：一至两格不稳定;24、用户周边使用情况：不清楚;25、主工单流水号：hub169797674680947367;26、语音业务类型：单通,无法主被叫;27、数据业务类型：;28、用户是否接受解释：否;29、公告类型：网络信息;30、基站ID：117.111425;31、基站名称：117.111425;32、其它地方是否正常使用：是;33、之前是否可以正常使用：是;</t>
  </si>
  <si>
    <t>终端使用：用户反映手机无法接打的问题，经网络部核实，用户反馈地方信号覆盖正常，周边基站无故障，后台查询数据正常，建议用户换机换卡测试，因多次未联系上客户，我司无法核实情况处理，已下发短信告知用户，如有疑问可在工作时间（08:30-12:00；14:00-17:30）致电我司宜昌联通13032700872，烦请前台代为转告</t>
  </si>
  <si>
    <t>TS202310231811400225</t>
  </si>
  <si>
    <t>望成刚</t>
  </si>
  <si>
    <t>2023-10-25 10:26:14</t>
  </si>
  <si>
    <t>判断省份:湖北&amp;#10;:移网上网慢&amp;#10;获取参数:&amp;#10;获取历史工单:无历史工单&amp;#10;:下一步&amp;#10;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解释不认可&amp;#10;当月是否清卡重用:有&amp;#10;:在湖北&amp;#10;:所有APP&amp;#10;:偶发&amp;#10;:不认可&amp;#10;:网络无异常&amp;#10;:1、受理流水号：;2、受理号码：13047162597;3、主叫号码：13047162597;4、被叫号码：;5、客户姓名：望成刚;6、客户级别：一星忠诚用户;7、用户归属地：宜昌市;8、受理员工工号：hubXN23ZH6941;9、手机厂商：;10、投诉渠道：10010客服热线;11、投诉打点范围：0.5千米;12、投诉地址：宜昌市-夷陵区:冯家湾小学(马兰校区)【夷兴大道12号】;13、网格ID：190636;14、网格名称：YC_A_湖北省宜昌市夷陵区夷兴大道-湖光路交叉口附近网格_190636;15、经度：111.304302;16、纬度：30.763341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数据;22、室内或室外：室内外;23、手机信号强弱：三格;24、用户周边使用情况：个别发生;25、主工单流水号：hub169805580391053648;26、语音业务类型：;27、数据业务类型：上网速度慢;28、用户是否接受解释：否;29、公告类型：网络信息;30、基站ID：117.111990;31、基站名称：117.11199;32、其它地方是否正常使用：否;33、之前是否可以正常使用：否;</t>
  </si>
  <si>
    <t>终端使用：用户反映无法正常使用。经网优核实，投诉点信号覆盖正常，周边基站无故障，其他联通用户正常使用，建议用户换机换卡再试，如仍不行可补卡再试。致电未接，已短信答复，如有疑问可在工作时间（08:30-12:00；14:00-17:30）联系07176921001、13032700872宜昌客服。再次来电烦请10010话务中心代为解释，谢谢。</t>
  </si>
  <si>
    <t>TS202310241401181640</t>
  </si>
  <si>
    <t>2023-10-24 15:46:14</t>
  </si>
  <si>
    <t>判断省分:湖北&amp;#13;&amp;#10;:湖北省内手机不能打&amp;#13;&amp;#10;获取入参:&amp;#13;&amp;#10;获取历史工单:无历史工单&amp;#13;&amp;#10;:下一步&amp;#13;&amp;#10;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下一步&amp;#13;&amp;#10;node_317:&amp;#13;&amp;#10;:不符合办理条件&amp;#13;&amp;#10;:任何地方都无法拨打或接听&amp;#13;&amp;#10;:用户不愿办理清卡重用，要求我方尽快处理此问题。&amp;#13;</t>
  </si>
  <si>
    <t>终端使用：用户反映无法主被叫问题，核实通话功能正常，我司测拨多次均可接听，用户表示主叫无法拨打，已建议用户检查设置情况，若不会操作前往营业厅工作人员协助或换机测试，用户同意，满意</t>
  </si>
  <si>
    <t>TS202310222006462309</t>
  </si>
  <si>
    <t>刘汉东</t>
  </si>
  <si>
    <t>2023-10-24 09:03:37</t>
  </si>
  <si>
    <t>判断省分:湖北&amp;#13;&amp;#10;:湖北用户漫游外省无法拨打或接听&amp;#13;&amp;#10;获取入参:&amp;#13;&amp;#10;查询历史工单:无历史工单&amp;#13;&amp;#10;:下一步&amp;#13;&amp;#10;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下一步&amp;#13;&amp;#10;node_171:&amp;#13;&amp;#10;:不符合办理条件&amp;#13;&amp;#10;:某一地点无法使用&amp;#13;&amp;#10;:周围用户不可使用/不清楚&amp;#13;&amp;#10;:在区域12省外&amp;#13;&amp;#10;:不同意&amp;#13;&amp;#10;:用户表示在澳门无法拨打电话，可以上网，要求可以拨打电话，请联系处理，谢谢&amp;#13;</t>
  </si>
  <si>
    <t>终端使用：用户反映在澳门号码无法拔打问题，已反馈省份后面查询，数据正常，已跟用户解释清楚，建议用户换机换卡测试，满意。</t>
  </si>
  <si>
    <t>TS202310230920570097</t>
  </si>
  <si>
    <t>孙金梨</t>
  </si>
  <si>
    <t>2023-10-23 15:14:29</t>
  </si>
  <si>
    <t>【2022年上工信部测评重保用户】用户反映自己号码在任何地方都上不了网称不是限速是根本用不了要求我方上报公司尽快联系处理联系电话15671027356</t>
  </si>
  <si>
    <t>终端使用：用户反映在所有地方上网都很慢的问题，已刷新上网功能，建议用户换机换卡测试，满意。</t>
  </si>
  <si>
    <t>GZ202310170855510380</t>
  </si>
  <si>
    <t>071700709771</t>
  </si>
  <si>
    <t>王大兴</t>
  </si>
  <si>
    <t>2023-10-26 15:00:46</t>
  </si>
  <si>
    <t>#2022重保客户#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宽带频繁掉线&amp;#10;&amp;#10;装机地址：湖北省宜昌市兴山县兴山乡镇营服中心4G-CPE项目卡186-0860-0834卡</t>
  </si>
  <si>
    <t>TS202310241256350339</t>
  </si>
  <si>
    <t>黄太欧</t>
  </si>
  <si>
    <t>2023-10-25 14:13:11</t>
  </si>
  <si>
    <t>判断省份:湖北&amp;#13;&amp;#10;:移网无法上网&amp;#13;&amp;#10;:手机移动数据&amp;#13;&amp;#10;判断是否是联通小号资费:获取入参:&amp;#13;&amp;#10;获取历史工单:有历史工单&amp;#13;&amp;#10;:不存在在途工单&amp;#13;&amp;#10;:下一步&amp;#13;&amp;#10;移网一键诊断结果:1.用户状态是否正常：开通.2.上网功能是否正常：开通.3.流量封顶情况：未封顶.4.近期缴费开机记录情况：无缴费开机.5.2345G终端支持情况：4G终端.6.是否开通关闭公网：关闭公网.7.是否存在群障：不存在.8.查询流量是否限速：未限速.9.查询用户终端蜂窝网络状态：5G开启.:诊断无异常/解释不认可&amp;#13;&amp;#10;当月是否清卡重用:是&amp;#13;&amp;#10;:在湖北&amp;#13;&amp;#10;:能/不清楚&amp;#13;&amp;#10;:不能&amp;#13;&amp;#10;:用户对（17671939877）号码无法使用套餐（内/外）的（流量，在所有的地方都不能上网，只能打电话，数据更新之后也不能使用）不认可，核实为（）原因导致，解释（换机换卡）用户不认可，要求（核实处理），请尽快处理，联系电话（17671939877）。&amp;#13;</t>
  </si>
  <si>
    <t>终端质量：联系用户表示更换手机终端后已恢复使用，满意</t>
  </si>
  <si>
    <t>TS202310241121310753</t>
  </si>
  <si>
    <t>向国勇</t>
  </si>
  <si>
    <t>2023-10-24 15:09:16</t>
  </si>
  <si>
    <t>高级模板内容：&amp;#10;投诉问题描述:用户来电要求掉用积分兑换成功的业务&amp;#10;渠道名称:中国联通APP&amp;#10;办理业务名称:视频彩铃铂金会员月卡&amp;#10;页面提示:/&amp;#10;用户要求:用户来电要求退掉用积分兑换成功的业务</t>
  </si>
  <si>
    <t>总部积分商城回复：经核实，合作商已告知为用户申请调账，积分或现金预计30日内回退，由于合作商未联系到用户，请10010协助告知用户。</t>
  </si>
  <si>
    <t>BL202310291643490002</t>
  </si>
  <si>
    <t>2023-10-29 16:59:28</t>
  </si>
  <si>
    <t>用户来电反映10018经常给用户打电话，用户非常不满，要求我方屏蔽10018外呼用户，如再发生此情况则至工信部投诉</t>
  </si>
  <si>
    <t>GZ202310291641281518</t>
  </si>
  <si>
    <t>071701059504</t>
  </si>
  <si>
    <t>2023-10-29 18:00:03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</si>
  <si>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15608609358&amp;#13;&amp;#10;071701059504&amp;#13;&amp;#10;湖北省宜昌市西陵区葛洲坝街道樵湖一路30-208&amp;#13;&amp;#10;不能上网，刷新无效，请尽快联系维修&amp;#13;&amp;#10;&amp;#13;</t>
  </si>
  <si>
    <t>GZ202310291628091413</t>
  </si>
  <si>
    <t>071701077963</t>
  </si>
  <si>
    <t>刘星</t>
  </si>
  <si>
    <t>2023-10-29 18:32:03</t>
  </si>
  <si>
    <t>用户来电反映宽带071701077963从2023年10月29日开始无法上网，故障地址湖北省宜昌市伍家岗区宝塔河街道韩家坝社区中南路22号碧波翠苑周边东山大道331号1栋1单元2层201户，联系电话13165615063，请处理，谢谢！</t>
  </si>
  <si>
    <t>ZX202310281520137092</t>
  </si>
  <si>
    <t>袁福</t>
  </si>
  <si>
    <t>15697276676号码上个月办理拆分套餐这个月还是合帐用户表示应该同步拆分所以次月拆分账户不认可是我们系统问题对这个月59月租不认可在营业厅扯皮营业厅补交59申请调账59到15897520733</t>
  </si>
  <si>
    <t>GZ202310291609431300</t>
  </si>
  <si>
    <t>071700326674</t>
  </si>
  <si>
    <t>宋方玉</t>
  </si>
  <si>
    <t>2023-10-29 18:13:57</t>
  </si>
  <si>
    <t>一键诊断过程：&amp;#10;宽带是否有欠费及账号是否异常:无异常&amp;#10;宽带是否有群体故障告警:无异常&amp;#10;线路是否正常:无异常&amp;#10;光猫是否正常:无异常&amp;#10;上网速度检测:设备收光异常&amp;#10;设备收发光功率是否异常:无异常&amp;#10;&amp;#10;故障描述：&amp;#10;302004光猫与签约速率不匹配（端业不匹配）&amp;#10;&amp;#10;装机地址：湖北省宜昌市夷陵区东城城乡统筹发展试验区润城社区至上未来城7栋门面1单元1层101</t>
  </si>
  <si>
    <t>TS202310281905310218</t>
  </si>
  <si>
    <t>覃立国</t>
  </si>
  <si>
    <t>2023-10-29 09:50:34</t>
  </si>
  <si>
    <t>[65岁以上老人]判断省分:湖北&amp;#10;:流量费争议&amp;#10;:流量包定制争议&amp;#10;:不认可&amp;#10;:未享受&amp;#10;:小于等于500元，且仅限单倍、月份不超过12个月&amp;#10;:&amp;#10;&amp;#10;高级模板内容：&amp;#10;投诉问题描述:退费&amp;#10;业务名称:20元5GB云加速5G畅玩加油包(湖北)&amp;#10;争议月份:2023年10月&amp;#10;争议金额:20&amp;#10;是否承诺退费:是&amp;#10;用户要求:无</t>
  </si>
  <si>
    <t>BL202310291603381925</t>
  </si>
  <si>
    <t>杨采妮</t>
  </si>
  <si>
    <t>2023-10-29 16:46:24</t>
  </si>
  <si>
    <t>判断省分:湖北&amp;#13;&amp;#10;:有意向资费&amp;#13;&amp;#10;:全国流量王8元套餐&amp;#13;&amp;#10;:&amp;#13;&amp;#10;&amp;#13;&amp;#10;高级模板内容：&amp;#13;&amp;#10;用户诉求:降套&amp;#13;&amp;#10;当前套餐名称:腾讯大王卡&amp;#13;&amp;#10;新套餐名称（转入套餐名称）:8元全国流量王&amp;#13;&amp;#10;是合约期内（含靓号）:否&amp;#13;</t>
  </si>
  <si>
    <t>GZ202310291557341228</t>
  </si>
  <si>
    <t>2023-10-29 18:01:06</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</si>
  <si>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东山开发区南玻路馨东苑5栋2单元10楼1001</t>
  </si>
  <si>
    <t>GZ202310291538071088</t>
  </si>
  <si>
    <t>071703156210</t>
  </si>
  <si>
    <t>宋明明</t>
  </si>
  <si>
    <t>2023-10-29 19:03:26</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</si>
  <si>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无法登陆&amp;#10;&amp;#10;装机地址：湖北省宜昌市夷陵区东城城乡统筹发展试验区润城社区锦江大道钓鱼台二号1栋1单元5层501</t>
  </si>
  <si>
    <t>BL202310291533521458</t>
  </si>
  <si>
    <t>郑学文</t>
  </si>
  <si>
    <t>2023-10-29 15:55:48</t>
  </si>
  <si>
    <t>【2022年上工信部测评重保用户】判断省分:湖北&amp;#13;&amp;#10;:无意向资费&amp;#13;&amp;#10;node_104:&amp;#13;&amp;#10;node_102:&amp;#13;&amp;#10;:降套&amp;#13;&amp;#10;:消费过高&amp;#13;&amp;#10;:挽留后，用户依旧要求降套&amp;#13;&amp;#10;:消费对比&amp;#13;&amp;#10;:挽留失败&amp;#13;&amp;#10;:&amp;#13;&amp;#10;node_106:&amp;#13;&amp;#10;:无合约/无靓号&amp;#13;&amp;#10;:&amp;#13;&amp;#10;&amp;#13;&amp;#10;高级模板内容：&amp;#13;&amp;#10;用户诉求:用户来电反馈要求变更套餐，请后台尽快处理&amp;#13;&amp;#10;当前套餐名称:幸福家家乐59元套餐&amp;#13;&amp;#10;新套餐名称（转入套餐名称）:福多多卡59257932&amp;#13;&amp;#10;是合约期内（含靓号）:否&amp;#13;</t>
  </si>
  <si>
    <t>TS202310270913512065</t>
  </si>
  <si>
    <t>高发树</t>
  </si>
  <si>
    <t>2023-10-27 15:29:47</t>
  </si>
  <si>
    <t>[65岁以上老人]判断省分:湖北&amp;#13;&amp;#10;:流量费争议&amp;#13;&amp;#10;:流量包定制争议&amp;#13;&amp;#10;:不认可&amp;#13;&amp;#10;:未享受&amp;#13;&amp;#10;:小于等于500元，且仅限单倍、月份不超过12个月&amp;#13;&amp;#10;:&amp;#13;&amp;#10;&amp;#13;&amp;#10;高级模板内容：&amp;#13;&amp;#10;投诉问题描述:用户来电反映不知情被订购了业务，要求退费&amp;#13;&amp;#10;业务名称:哔哩哔哩15G流量加会员月包&amp;#13;&amp;#10;争议月份:2023年10月&amp;#13;&amp;#10;争议金额:25&amp;#13;&amp;#10;是否承诺退费:是&amp;#13;&amp;#10;用户要求:尽快退费&amp;#13;</t>
  </si>
  <si>
    <t>BL202310271032342401</t>
  </si>
  <si>
    <t>刘素芳</t>
  </si>
  <si>
    <t>2023-10-27 15:24:53</t>
  </si>
  <si>
    <t>&gt;业务号码&gt;071700242785；&gt;号码归属地&gt;宜昌；&gt;产品名称&gt;影视会员连续包月；&gt;产品代码&gt;无；&gt;产品编码&gt;2400023504；&gt;订购时间&gt;2023-09-3013:24:15；&gt;核查情况&gt;平台故障；&gt;不规范定制分类&gt;平台故障，无法判责；&gt;退费金额&gt;29.9元；&gt;退费时间&gt;2023-10-27；&gt;投诉内容&gt;&amp;#10;&amp;#10;高级模板内容：&amp;#10;赔付类型：:增值业务争议&amp;#10;CBSS账单扣费名称：:	影视会员连续包月&amp;#10;办理渠道:无&amp;#10;赔付月份：:2023年9月&amp;#10;返还倍率:单倍&amp;#10;赔付金额：:29.9&amp;#10;是否已经取消业务:是&amp;#10;是否承诺退费：:是&amp;#10;用户是否需要回复：:否&amp;#10;用户要求：:用户要求退费，烦请后台协助处理，谢谢。</t>
  </si>
  <si>
    <t>BL202310291516126303</t>
  </si>
  <si>
    <t>孙开玉</t>
  </si>
  <si>
    <t>13207229291命中精准预判服务场景:[65岁以上老人]&amp;#13;&amp;#10;071704032248用户前期办理宽带，因为办理时系统必须要加电视，10元一个月，退7-10月每月10元，共计40元&amp;#13;</t>
  </si>
  <si>
    <t>GZ202310291513490913</t>
  </si>
  <si>
    <t>071700909841</t>
  </si>
  <si>
    <t>曾晓燕</t>
  </si>
  <si>
    <t>2023-10-29 18:04:52</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</si>
  <si>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用户反映宽带无法使用，光猫红灯，用户要求尽快处理，请处理并回复&amp;#13;</t>
  </si>
  <si>
    <t>GZ202310291457380794</t>
  </si>
  <si>
    <t>071700002503</t>
  </si>
  <si>
    <t>2023-10-29 18:45:27</t>
  </si>
  <si>
    <t>#2022重保客户#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夷陵区发展大道99号清江润城49栋1单元1楼104</t>
  </si>
  <si>
    <t>ZX202310281440192134</t>
  </si>
  <si>
    <t>谭明琦</t>
  </si>
  <si>
    <t>2023-10-29 09:21:05</t>
  </si>
  <si>
    <t>用户称自己的号码来电显示的未知号码，要求核实处理</t>
  </si>
  <si>
    <t>BL202310271512371630</t>
  </si>
  <si>
    <t>邓贵英</t>
  </si>
  <si>
    <t>2023-10-27 17:18:35</t>
  </si>
  <si>
    <r>
      <t/>
    </r>
    <r>
      <rPr>
        <sz val="11"/>
        <color theme="1"/>
        <rFont val="宋体"/>
        <family val="2"/>
      </rPr>
      <t>&gt;业务号码&gt;13040950208；&gt;号码归属地&gt;宜昌；&gt;产品名称&gt;联通助理-畅享版（在线渠道）；&gt;产品代码&gt;89000014；&gt;产品编码&gt;8900001401；&gt;订购时间&gt;2023-10-2707:34:48；&gt;核查情况&gt;平台故障；&gt;不规范定制分类&gt;平台故障，无法判责；&gt;退费金额&gt;16元；&gt;退费时间&gt;2023/10/27；&gt;投诉内容&gt;&amp;#10;&amp;#10;&amp;#10;&amp;#10;高级模板内容：&amp;#10;赔付类型：:增值业务争议&amp;#10;CBSS账单扣费名称：:</t>
    </r>
    <r>
      <rPr>
        <sz val="11"/>
        <color theme="1"/>
        <rFont val="Arial"/>
        <family val="2"/>
      </rPr>
      <t xml:space="preserve">	</t>
    </r>
    <r>
      <rPr>
        <sz val="11"/>
        <color theme="1"/>
        <rFont val="宋体"/>
        <family val="2"/>
      </rPr>
      <t>联通助理-畅享版（在线渠道）&amp;#10;SP产品ID/元素ID：:8900001401&amp;#10;办理渠道:无&amp;#10;赔付月份：:2023年10月&amp;#10;返还倍率:单倍&amp;#10;赔付金额：:16&amp;#10;是否已经取消业务:是&amp;#10;是否承诺退费：:是&amp;#10;用户是否需要回复：:否&amp;#10;用户要求：:用户要求退费（已承诺退费）</t>
    </r>
  </si>
  <si>
    <t>BL202310291220260870</t>
  </si>
  <si>
    <t>吉顺根</t>
  </si>
  <si>
    <t>2023-10-29 16:40:24</t>
  </si>
  <si>
    <t>&gt;业务号码&gt;13040993302；&gt;号码归属地&gt;宜昌；&gt;产品名称&gt;云加速5G畅玩加油包(湖北)；&gt;产品代码&gt;91295249；&gt;产品编码&gt;无；&gt;订购时间&gt;2023-09-2608:59:08；&gt;核查情况&gt;平台故障；&gt;不规范定制分类&gt;平台故障，无法判责；&gt;退费金额&gt;40元；&gt;退费时间&gt;2023-10-29；&gt;投诉内容&g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amp;#10;办理渠道:湖北杭州翔羽线上业务代理(宜昌)&amp;#10;赔付月份：:2023年9月、2023年10月&amp;#10;返还倍率:单倍&amp;#10;赔付金额：:40&amp;#10;是否已经取消业务:是&amp;#10;是否承诺退费：:是&amp;#10;用户是否需要回复：:否&amp;#10;用户要求：:1</t>
  </si>
  <si>
    <t>GZ202310291440320688</t>
  </si>
  <si>
    <t>071701059315</t>
  </si>
  <si>
    <t>杨源</t>
  </si>
  <si>
    <t>2023-10-29 16:38:18</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</si>
  <si>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amp;#13;&amp;#10;用户反馈网络不可用，设备重启无效，设备灯闪烁，请尽快处理</t>
  </si>
  <si>
    <t>GZ202310291431340615</t>
  </si>
  <si>
    <t>071703083890</t>
  </si>
  <si>
    <t>向艾</t>
  </si>
  <si>
    <t>2023-10-29 18:22:23</t>
  </si>
  <si>
    <t>IPTV内容不完整/无法使用&amp;#10;装机地址：湖北省宜昌市夷陵区小溪塔街道营盘社区黄金二三巷片区黄金二巷175-4号1栋周边</t>
  </si>
  <si>
    <t>TS202310271929430589</t>
  </si>
  <si>
    <t>罗志珍</t>
  </si>
  <si>
    <t>2023-10-28 09:47:18</t>
  </si>
  <si>
    <t>[65岁以上老人]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称流量费用收费不合理，要求退费&amp;#13;&amp;#10;业务名称:上网流量费&amp;#13;&amp;#10;争议月份:2023年10月&amp;#13;&amp;#10;争议金额:290&amp;#13;&amp;#10;是否承诺退费:是&amp;#13;&amp;#10;用户要求:要求尽快处理谢谢&amp;#13;</t>
  </si>
  <si>
    <t>TS202310291357051438</t>
  </si>
  <si>
    <t>2023-10-29 16:02:17</t>
  </si>
  <si>
    <t>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用户对本月的上网流量计费不认可，称从来没有使用过流量。&amp;#13;&amp;#10;争议月份:2023年10月&amp;#13;&amp;#10;争议金额/流量:30&amp;#13;&amp;#10;用户要求:用户要求核实产生流量计费的原因，称自己从来没有使用过流量，不认可通过联通APP查询流量详单，要求尽快解决。&amp;#13;</t>
  </si>
  <si>
    <t>BL202310291420050215</t>
  </si>
  <si>
    <t>黄祥瑞</t>
  </si>
  <si>
    <t>2023-10-29 15:45:12</t>
  </si>
  <si>
    <t>[65岁以上老人]&amp;#10;高级模板内容：&amp;#10;需区域二线受理的业务:用户无法提供验证码&amp;#10;用户需办理业务名称:湖北流量橡皮擦除10元1G国内流量资费（1）&amp;#10;业务办理类型:开通&amp;#10;业务生效时间:立即生效&amp;#10;是否已按规范验证用户信息:是</t>
  </si>
  <si>
    <t>BL202310291417440180</t>
  </si>
  <si>
    <t>黄红英</t>
  </si>
  <si>
    <t>2023-10-29 16:50:42</t>
  </si>
  <si>
    <r>
      <t/>
    </r>
    <r>
      <rPr>
        <sz val="11"/>
        <color theme="1"/>
        <rFont val="宋体"/>
        <family val="2"/>
      </rPr>
      <t>判断省分:其他省分&amp;#10;:增值业务争议&amp;#10;判断省分:湖北&amp;#10;:移网&amp;#10;:在补救范围内&amp;#10;:不认可&amp;#10;:小于等于500元，且仅限单倍、月份不超过12个月&amp;#10;:&amp;#10;&amp;#10;高级模板内容：&amp;#10;赔付类型：:增值业务争议&amp;#10;CBSS账单扣费名称：:AR彩铃酷趣会员5G加油包（湖北）&amp;#10;办理渠道:</t>
    </r>
    <r>
      <rPr>
        <sz val="11"/>
        <color theme="1"/>
        <rFont val="Arial"/>
        <family val="2"/>
      </rPr>
      <t xml:space="preserve">	</t>
    </r>
    <r>
      <rPr>
        <sz val="11"/>
        <color theme="1"/>
        <rFont val="宋体"/>
        <family val="2"/>
      </rPr>
      <t>湖北杭州翔羽线上业务代理(宜昌)vhbkfdx016&amp;#10;赔付月份：:2023年9月、2023年10月&amp;#10;返还倍率:单倍&amp;#10;赔付金额：:40&amp;#10;是否已经取消业务:是&amp;#10;是否承诺退费：:是&amp;#10;用户是否需要回复：:否&amp;#10;用户要求：:退费</t>
    </r>
  </si>
  <si>
    <t>TS202310291314230473</t>
  </si>
  <si>
    <t>樊希芳</t>
  </si>
  <si>
    <t>2023-10-29 14:20:08</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</si>
  <si>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联通营业厅曾经单方面更改消费者套餐，现在费用增加，现在无力承担，现在只需要保留基本通话费，其余的全部取消</t>
  </si>
  <si>
    <t>BL202310291416300164</t>
  </si>
  <si>
    <t>王根熠</t>
  </si>
  <si>
    <t>2023-10-29 15:42:20</t>
  </si>
  <si>
    <t>判断省分:湖北&amp;#13;&amp;#10;:有意向资费&amp;#13;&amp;#10;:全国流量王8元套餐&amp;#13;&amp;#10;:&amp;#13;&amp;#10;&amp;#13;&amp;#10;高级模板内容：&amp;#13;&amp;#10;用户诉求:要求降低资费，在线挽留不认可，称不能更改就直接销户，自己只是保留本机号码&amp;#13;&amp;#10;当前套餐名称:福享卡19元套餐&amp;#13;&amp;#10;新套餐名称（转入套餐名称）:全国流量王8&amp;#13;&amp;#10;是合约期内（含靓号）:否&amp;#13;</t>
  </si>
  <si>
    <t>TS202310291257280087</t>
  </si>
  <si>
    <t>郝志海</t>
  </si>
  <si>
    <t>2023-10-29 14:51:09</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</si>
  <si>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主卡附加优惠&amp;#10;取消以上业务&amp;#10;业务自动退订失败</t>
  </si>
  <si>
    <t>BL202310291411450086</t>
  </si>
  <si>
    <t>曾令兰</t>
  </si>
  <si>
    <t>2023-10-29 14:39:20</t>
  </si>
  <si>
    <t>【2022年上工信部测评重保用户】&amp;#13;&amp;#10;高级模板内容：&amp;#13;&amp;#10;用户诉求:全国流量王8元套餐&amp;#13;&amp;#10;当前套餐名称:地王卡&amp;#13;&amp;#10;新套餐名称（转入套餐名称）:全国流量王8元套餐&amp;#13;&amp;#10;是合约期内（含靓号）:否&amp;#13;&amp;#10;备注:全国流量王8元套餐&amp;#13;&amp;#10;&amp;#13;&amp;#10;前台解释在线无法办理用户不认可故记此单&amp;#13;</t>
  </si>
  <si>
    <t>GZ202310291401360408</t>
  </si>
  <si>
    <t>071704657027</t>
  </si>
  <si>
    <t>黄晓青</t>
  </si>
  <si>
    <t>2023-10-29 17:12:29</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</si>
  <si>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用户表示宽带无法使用，多次刷新无效，要求上门处理。</t>
  </si>
  <si>
    <t>TS202310271905590188</t>
  </si>
  <si>
    <t>邓成林</t>
  </si>
  <si>
    <t>2023-10-28 09:57:31</t>
  </si>
  <si>
    <t>[65岁以上老人]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对流量超出不认可，要求退费&amp;#13;&amp;#10;业务名称:上网费&amp;#13;&amp;#10;争议月份:2023年10月&amp;#13;&amp;#10;争议金额:55&amp;#13;&amp;#10;是否承诺退费:是&amp;#13;&amp;#10;用户要求:用户要求尽快处理&amp;#13;</t>
  </si>
  <si>
    <t>TS202310281119102329</t>
  </si>
  <si>
    <t>2023-10-28 14:41:15</t>
  </si>
  <si>
    <t>【2022年上工信部测评重保用户】判断省分:湖北&amp;#10;:流量费争议&amp;#10;:流量包定制争议&amp;#10;:不认可&amp;#10;:未享受&amp;#10;:小于等于500元，且仅限单倍、月份不超过12个月&amp;#10;:&amp;#10;&amp;#10;高级模板内容：&amp;#10;投诉问题描述:用户来电反映称没有同意办理过此业务，对此费用不认可。&amp;#10;业务名称:5G加油包29元10GB（&amp;#10;争议月份:2023年10月&amp;#10;争议金额:29&amp;#10;是否承诺退费:是&amp;#10;用户要求:用户要求尽快退还其费用。</t>
  </si>
  <si>
    <t>GZ202310291353320353</t>
  </si>
  <si>
    <t>071701074496</t>
  </si>
  <si>
    <t>石山林</t>
  </si>
  <si>
    <t>2023-10-29 20:32:40</t>
  </si>
  <si>
    <t>#2022重保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t>
  </si>
  <si>
    <t>BL202310271543402123</t>
  </si>
  <si>
    <t>曹礼兵</t>
  </si>
  <si>
    <t>2023-10-28 10:43:44</t>
  </si>
  <si>
    <t>&gt;业务号码&gt;13047174868；&gt;号码归属地&gt;宜昌；&gt;产品名称&gt;手机彩铃精选15元包月；&gt;产品代码&gt;49004938；&gt;产品编码&gt;4900493800；&gt;订购时间&gt;2023-10-2709:24:11；&gt;核查情况&gt;平台故障；&gt;不规范定制分类&gt;平台故障，无法判责；&gt;退费金额&gt;15元；&gt;退费时间&gt;2023-10-28；&gt;投诉内容&gt;&amp;#10;高级模板内容：&amp;#10;赔付类型：:增值业务争议&amp;#10;CBSS账单扣费名称：:手机彩铃精选15元包月&amp;#10;办理渠道:自己订购&amp;#10;赔付月份：:2023年10月&amp;#10;返还倍率:单倍&amp;#10;赔付金额：:15&amp;#10;是否已经取消业务:否&amp;#10;是否承诺退费：:是&amp;#10;用户是否需要回复：:否&amp;#10;用户要求：:取消业务退费</t>
  </si>
  <si>
    <t>BL202310291336362048</t>
  </si>
  <si>
    <t>万忠会</t>
  </si>
  <si>
    <t>2023-10-29 14:21:36</t>
  </si>
  <si>
    <t>判断省分:湖北&amp;#13;&amp;#10;:有意向资费&amp;#13;&amp;#10;:全国流量王8元套餐&amp;#13;&amp;#10;:&amp;#13;&amp;#10;&amp;#13;&amp;#10;高级模板内容：&amp;#13;&amp;#10;用户诉求:要求更改套餐为幸福家家乐59元套餐，不愿去营业厅，要求线上办理&amp;#13;&amp;#10;当前套餐名称:幸福家家乐59元套餐&amp;#13;&amp;#10;新套餐名称（转入套餐名称）:全国流量王8元套餐&amp;#13;&amp;#10;是合约期内（含靓号）:否&amp;#13;</t>
  </si>
  <si>
    <t>GZ202310291349300324</t>
  </si>
  <si>
    <t>071700082293</t>
  </si>
  <si>
    <t>陈启明</t>
  </si>
  <si>
    <t>2023-10-29 16:58:54</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</si>
  <si>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猇亭区七里冲路七里新村33栋2单元4楼402</t>
  </si>
  <si>
    <t>TS202310291055242024</t>
  </si>
  <si>
    <t>谭红兵</t>
  </si>
  <si>
    <t>2023-10-29 14:33:47</t>
  </si>
  <si>
    <t>判断省分:其他省分&amp;#10;:增值业务争议&amp;#10;判断省分:湖北&amp;#10;:移网&amp;#10;:在补救范围内&amp;#10;:不认可&amp;#10;:大于500元&amp;#10;:&amp;#10;&amp;#10;高级模板内容：&amp;#10;投诉问题描述:要求主副卡退费业务的退费都返还到主卡上面&amp;#10;争议业务名称:云加速5G畅玩加油包(湖北)，副卡13217171732炫彩通信助理包-云盘版（立即生效）-湖北-10元（已停售）下月生效&amp;#10;受理渠道:无&amp;#10;争议月份:2023年10月&amp;#10;争议费用:30&amp;#10;一线客服在系统里:未取消，请后台协助处理&amp;#10;是否承诺退费:是&amp;#10;用户要求:1、主卡18672106006云加速5G畅玩加油包(湖北)业务一线已退订，副卡13217171732炫彩通信助理包-云盘版（立即生效）-湖北-10元因用户无法收到验证码，请后台协助取消。2、用户要求主副卡的退还业务退费都退在主卡上，一线已解释用户不认可</t>
  </si>
  <si>
    <t>GZ202310291338300237</t>
  </si>
  <si>
    <t>071701018883</t>
  </si>
  <si>
    <t>淡汉宇</t>
  </si>
  <si>
    <t>2023-10-29 14:17:04</t>
  </si>
  <si>
    <t>#2022重保客户#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岗区宝塔河街道办中南路社区交警事故大队宿舍东山大道323号2栋2单元6层603户</t>
  </si>
  <si>
    <t>GZ202310291338070233</t>
  </si>
  <si>
    <t>071700006268</t>
  </si>
  <si>
    <t>郑耀清</t>
  </si>
  <si>
    <t>2023-10-29 14:18:12</t>
  </si>
  <si>
    <t>#2022重保客户#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无法登陆&amp;#10;&amp;#10;装机地址：湖北省宜昌市伍家区沿江大道江畔大地3栋2单元14楼1402</t>
  </si>
  <si>
    <t>BL202310291326171902</t>
  </si>
  <si>
    <t>郑娅婷</t>
  </si>
  <si>
    <t>2023-10-29 14:25:08</t>
  </si>
  <si>
    <t>判断省分:湖北&amp;#13;&amp;#10;:有意向资费&amp;#13;&amp;#10;:全国流量王8元套餐&amp;#13;&amp;#10;:&amp;#13;&amp;#10;&amp;#13;&amp;#10;高级模板内容：&amp;#13;&amp;#10;用户诉求:用户来电要求改成4G全国流量王8元套餐，已挽留不认可，请协助处理，谢谢&amp;#13;&amp;#10;当前套餐名称:畅越冰激凌5G套餐89元&amp;#13;&amp;#10;新套餐名称（转入套餐名称）:4G全国流量王8元套餐&amp;#13;&amp;#10;是合约期内（含靓号）:否&amp;#13;&amp;#10;备注:用户来电要求改成4G全国流量王8元套餐，已挽留不认可，请协助处理，谢谢&amp;#13;</t>
  </si>
  <si>
    <t>GZ202310291331220187</t>
  </si>
  <si>
    <t>071700313844</t>
  </si>
  <si>
    <t>王丹林</t>
  </si>
  <si>
    <t>2023-10-29 16:37:26</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</si>
  <si>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路由器能力不匹配;&amp;#13;&amp;#10;:&amp;#13;&amp;#10;500M宽带网速慢，核实使用的应该是百兆猫，烦请尽快核实处理</t>
  </si>
  <si>
    <t>GZ202310291330120176</t>
  </si>
  <si>
    <t>071700035510</t>
  </si>
  <si>
    <t>刘福金</t>
  </si>
  <si>
    <t>2023-10-29 18:26:18</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</si>
  <si>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西陵区唐家湾路和塘悦舍小区5栋1单元10层1002</t>
  </si>
  <si>
    <t>BL202310291323391861</t>
  </si>
  <si>
    <t>罗心宇</t>
  </si>
  <si>
    <t>2023-10-29 14:21:15</t>
  </si>
  <si>
    <t>判断省分:湖北&amp;#13;&amp;#10;:有意向资费&amp;#13;&amp;#10;:全国流量王8元套餐&amp;#13;&amp;#10;:&amp;#13;&amp;#10;&amp;#13;&amp;#10;高级模板内容：&amp;#13;&amp;#10;用户诉求:用户15571701971来电要求将套餐变更为（4G全国流量王8元套餐），前台挽留失败，不愿意到营业厅办理，要求我方线上处理，请处理谢谢&amp;#13;&amp;#10;当前套餐名称:腾讯大王卡&amp;#13;&amp;#10;新套餐名称（转入套餐名称）:4G全国流量王8元套餐&amp;#13;&amp;#10;是合约期内（含靓号）:否&amp;#13;&amp;#10;备注:&amp;#13;</t>
  </si>
  <si>
    <t>TS202310271357532302</t>
  </si>
  <si>
    <t>陈启桃</t>
  </si>
  <si>
    <t>2023-10-27 15:58:14</t>
  </si>
  <si>
    <t>【2022年上工信部测评重保用户】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不认可称连着WiFi，现要求退费，请后台老师核实处理&amp;#13;&amp;#10;业务名称:上网费_手机上网流量费_无线接入-上网流量费-国内（本地使用）&amp;#13;&amp;#10;争议月份:2023年10月&amp;#13;&amp;#10;争议金额:170&amp;#13;&amp;#10;是否承诺退费:是&amp;#13;&amp;#10;用户要求:1&amp;#13;</t>
  </si>
  <si>
    <t>BL202310291251541361</t>
  </si>
  <si>
    <t>彭艳</t>
  </si>
  <si>
    <t>2023-10-29 17:20:18</t>
  </si>
  <si>
    <t>产品类型:标准合约-存费折扣;产品名称:副卡免月租24个月（10元话费24个月）（湖北）-次月生效;产品描述:副卡免月租24个月（10元话费24个月）（湖北）;产品ID:91010154;开始时间:2022-06-0100:00:00;结束时间:2024-05-3123:59:59;订购渠道:城区东山大道国贸自有营业厅;客户确认方式:签字协议。&amp;#13;&amp;#10;查询增值业务:&amp;#13;&amp;#10;合约信息查询:&amp;#13;&amp;#10;系统查询到有产品信息&amp;#13;&amp;#10;:有确认方式&amp;#13;&amp;#10;客户要求取消&amp;#13;&amp;#10;维系挽留:不接受挽留&amp;#13;&amp;#10;:下一步&amp;#13;&amp;#10;判断省分:湖北&amp;#13;&amp;#10;:金融、靓号，套餐折扣、含设备的组网协议四类强合约&amp;#13;&amp;#10;:无合约解约工单&amp;#13;&amp;#10;:挽留失败&amp;#13;&amp;#10;:不愿到厅&amp;#13;&amp;#10;:&amp;#13;&amp;#10;副卡免月租24个月（10元话费24个月）（湖北）-要求线上取消，谢谢</t>
  </si>
  <si>
    <t>GZ202310291315510036</t>
  </si>
  <si>
    <t>071703109110</t>
  </si>
  <si>
    <t>2023-10-29 17:16:36</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</si>
  <si>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猇亭区古老背街道七里新村社区七里冲路先锋花园8栋1单元5楼507</t>
  </si>
  <si>
    <t>TS202310291041061616</t>
  </si>
  <si>
    <t>李成强</t>
  </si>
  <si>
    <t>2023-10-29 13:31:36</t>
  </si>
  <si>
    <t>&amp;#13;&amp;#10;高级模板内容：&amp;#13;&amp;#10;投诉问题描述:用户来电反映自己在中国联通APP用积分兑换腾讯视频会员但是会员无法正常使用不接受任何解释要求直接协助处理谢谢&amp;#13;&amp;#10;操作渠道:中国联通APP&amp;#13;&amp;#10;参加活动（套餐）名称:积分兑换腾讯视频会员&amp;#13;&amp;#10;页面提示:无法正常领取&amp;#13;&amp;#10;用户要求:尽快协助领取会员权益并且保证正常使用&amp;#13;</t>
  </si>
  <si>
    <t>GZ202310291313320017</t>
  </si>
  <si>
    <t>071701052136</t>
  </si>
  <si>
    <t>邬春华</t>
  </si>
  <si>
    <t>2023-10-29 16:25:53</t>
  </si>
  <si>
    <t>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伍家岗区伍家岗街道江山社区沿江大道218号江山多娇一期11栋1单元1楼101</t>
  </si>
  <si>
    <t>GZ202310291312590009</t>
  </si>
  <si>
    <t>071700089409</t>
  </si>
  <si>
    <t>洪战军</t>
  </si>
  <si>
    <t>2023-10-29 15:43:27</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</si>
  <si>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光猫终端能力与签约速率不匹配;&amp;#13;&amp;#10;设备收发光功率是否异常:无异常;&amp;#13;&amp;#10;:&amp;#13;&amp;#10;用户表示宽带无法上网，强烈要求安排师傅直接上门维修，尽快处理并回复</t>
  </si>
  <si>
    <t>GZ202310291310492477</t>
  </si>
  <si>
    <t>071701039939</t>
  </si>
  <si>
    <t>彭定凤</t>
  </si>
  <si>
    <t>2023-10-29 15:53:08</t>
  </si>
  <si>
    <t>071701039939命中精准预判服务场景:[65岁以上老人]&amp;#13;&amp;#10;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15872499980&amp;#13;&amp;#10;071701039939&amp;#13;&amp;#10;湖北省宜昌市西陵区葛洲坝街道机电花园8号楼204&amp;#13;&amp;#10;不能上网，刷新无效，请尽快联系维修</t>
  </si>
  <si>
    <t>GZ202310291310382473</t>
  </si>
  <si>
    <t>071703076584</t>
  </si>
  <si>
    <t>刘彦文</t>
  </si>
  <si>
    <t>2023-10-29 14:53:42</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</si>
  <si>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302001AAA/CBSS判断签约和配置不一样，配置速率低于签约带宽&amp;#10;&amp;#10;装机地址：湖北省宜昌市西陵区学院街道解放路社区解放路电影院片区陶珠路1-1号1栋1单元3楼301</t>
  </si>
  <si>
    <t>GZ202310291307412443</t>
  </si>
  <si>
    <t>071704129851</t>
  </si>
  <si>
    <t>赵宝江</t>
  </si>
  <si>
    <t>2023-10-29 17:57:47</t>
  </si>
  <si>
    <t>无法打开网页&amp;#10;装机地址：湖北省宜昌市猇亭区古老背街道七里新村社区七里冲路七里新村18栋2单元4楼402</t>
  </si>
  <si>
    <t>GZ202310291307362440</t>
  </si>
  <si>
    <t>071704078912</t>
  </si>
  <si>
    <t>李聪</t>
  </si>
  <si>
    <t>2023-10-29 17:18:06</t>
  </si>
  <si>
    <t>客户使用手厅一键诊断功能进行宽带故障诊断，诊断结果：1、请致电10010客服热线，为您进一步核查。给您带来的不便，敬请谅解。；2、您所使用宽带后台配置异常，可点击一键报修，我们尽快为您处理。，故障描述：宽带无法上网&amp;#10;装机地址：湖北省宜昌市猇亭区虎牙街道六泉湖社区春风十里13栋1单元2楼202</t>
  </si>
  <si>
    <t>GZ202310291305442418</t>
  </si>
  <si>
    <t>071700023975</t>
  </si>
  <si>
    <t>杨强</t>
  </si>
  <si>
    <t>2023-10-29 14:53:07</t>
  </si>
  <si>
    <t>一键诊断过程：&amp;#10;宽带是否有欠费及账号是否异常:CBSS状态正常，AAA状态异常&amp;#10;宽带是否有群体故障告警:无异常&amp;#10;线路是否正常:无异常&amp;#10;光猫是否正常:光猫断电/离线&amp;#10;上网速度检测:无异常&amp;#10;设备收发光功率是否异常:无异常&amp;#10;&amp;#10;故障描述：&amp;#10;101004光猫断电离线&amp;#10;&amp;#10;装机地址：湖北省宜昌市猇亭区七里冲路七里新村小区29栋3单元1楼101</t>
  </si>
  <si>
    <t>TS202310261604130919</t>
  </si>
  <si>
    <t>2023-10-27 10:48:47</t>
  </si>
  <si>
    <t>【2022年上工信部测评重保用户】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反映未使用却产生了流量费，要求退费，15586372606用了174.33元，13247281918用了9.73元，前台解释无效&amp;#13;&amp;#10;业务名称:手机上网流量费&amp;#13;&amp;#10;争议月份:2023年10月&amp;#13;&amp;#10;争议金额:184&amp;#13;&amp;#10;是否承诺退费:是&amp;#13;&amp;#10;用户要求:用户要求退费&amp;#13;</t>
  </si>
  <si>
    <t>GZ202310291305022412</t>
  </si>
  <si>
    <t>071700023233</t>
  </si>
  <si>
    <t>杨飞</t>
  </si>
  <si>
    <t>2023-10-29 15:21:01</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</si>
  <si>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无法上网&amp;#13;&amp;#10;故障时间:2023-10-29&amp;#13;&amp;#10;服务状态是否正常:是&amp;#13;&amp;#10;设备灯显示:红灯&amp;#13;&amp;#10;错误代码:无&amp;#13;&amp;#10;是否重启设备:已重启未恢复&amp;#13;&amp;#10;用户要求:尽快处理&amp;#13;</t>
  </si>
  <si>
    <t>GZ202310291304562410</t>
  </si>
  <si>
    <t>071700079919</t>
  </si>
  <si>
    <t>2023-10-29 15:01:57</t>
  </si>
  <si>
    <t>TS202310271103150320</t>
  </si>
  <si>
    <t>贺云芳</t>
  </si>
  <si>
    <t>2023-10-27 14:36:28</t>
  </si>
  <si>
    <t>【2022年上工信部测评重保用户】判断省分:其他省分&amp;#10;:流量计费争议&amp;#10;判断省分::流量包定制争议&amp;#10;:不认可&amp;#10;:未享受&amp;#10;:小于等于500元，且仅限单倍、月份不超过12个月&amp;#10;:&amp;#10;&amp;#10;高级模板内容：&amp;#10;投诉问题描述:不知情开通AR彩铃酷趣会员5G加油包（湖北）&amp;#10;业务名称:AR彩铃酷趣会员5G加油包（湖北）&amp;#10;争议月份:2023年10月&amp;#10;争议金额:20&amp;#10;是否承诺退费:是&amp;#10;用户要求:赠款退费谢谢！业务没取消，无法提供验证码，请协助取消谢谢！</t>
  </si>
  <si>
    <t>GZ202310291254222314</t>
  </si>
  <si>
    <t>071701071177</t>
  </si>
  <si>
    <t>望珣</t>
  </si>
  <si>
    <t>2023-10-29 15:12:33</t>
  </si>
  <si>
    <t>#2022重保客户#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岗区伍家岗街道办桔城路社区桔城路9号桔城路小区11栋1单元4层116</t>
  </si>
  <si>
    <t>BL202310291045291619</t>
  </si>
  <si>
    <t>邓灵</t>
  </si>
  <si>
    <t>2023-10-29 15:10:37</t>
  </si>
  <si>
    <t>&gt;业务号码&gt;13085163797；&gt;号码归属地&gt;宜昌；&gt;产品名称&gt;AR彩铃酷趣会员5G加油包（湖北）；&gt;产品代码&gt;91295250；&gt;产品编码&gt;无；&gt;订购时间&gt;2023-10-0518:29:37；&gt;核查情况&gt;平台故障；&gt;不规范定制分类&gt;平台故障，无法判责；&gt;退费金额&gt;20元；&gt;退费时间&gt;2023年10月29日；&gt;投诉内容&gt;【2022年上工信部测评重保用户】判断省分:其他省分&amp;#10;:增值业务争议&amp;#10;判断省分:湖北&amp;#10;:移网&amp;#10;:在补救范围内&amp;#10;:不认可&amp;#10;:小于等于500元，且仅限单倍、月份不超过12个月&amp;#10;:&amp;#10;&amp;#10;高级模板内容：&amp;#10;赔付类型：:增值业务争议&amp;#10;CBSS账单扣费名称：:AR彩铃酷趣会员5G加油包（湖北）&amp;#10;SP产品ID/元素ID：:AR彩铃酷趣会员5G加油包（湖北）&amp;#10;办理渠道:湖北杭州翔羽线上业务代理(宜昌)&amp;#10;赔付月份：:2023年10月&amp;#10;返还倍率:单倍&amp;#10;赔付金额：:20&amp;#10;是否已经取消业务:是&amp;#10;是否承诺退费：:是&amp;#10;用户是否需要回复：:否&amp;#10;用户要求：:退费</t>
  </si>
  <si>
    <t>GZ202310291249382292</t>
  </si>
  <si>
    <t>071700001857</t>
  </si>
  <si>
    <t>叶维</t>
  </si>
  <si>
    <t>2023-10-29 17:13:14</t>
  </si>
  <si>
    <t>一键诊断过程：&amp;#10;宽带是否有欠费及账号是否异常:CBSS状态正常，AAA状态异常&amp;#10;宽带是否有群体故障告警:无异常&amp;#10;线路是否正常:无异常&amp;#10;光猫是否正常:无异常&amp;#10;上网速度检测:设备收光异常&amp;#10;设备收发光功率是否异常:无异常&amp;#10;&amp;#10;故障描述：&amp;#10;302002局方OLT设备收光功率异常。&amp;#10;&amp;#10;装机地址：湖北省宜昌市伍家区宝塔河街办城东大道106号清江尚玲珑12栋1单元1楼101</t>
  </si>
  <si>
    <t>GZ202310291248302281</t>
  </si>
  <si>
    <t>071700064745</t>
  </si>
  <si>
    <t>何莹琦</t>
  </si>
  <si>
    <t>2023-10-29 19:00:58</t>
  </si>
  <si>
    <t>#2022重保客户##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后台配置异常您所使用宽带后台配置异常,光猫终端能力与签约速率不匹配;&amp;#13;&amp;#10;设备收发光功率是否异常:无异常;&amp;#13;&amp;#10;:&amp;#13;&amp;#10;宽带离线，刷新无效，请尽快处理</t>
  </si>
  <si>
    <t>TS202310281146160534</t>
  </si>
  <si>
    <t>王金伟</t>
  </si>
  <si>
    <t>2023-10-28 14:53:12</t>
  </si>
  <si>
    <t>【2022年上工信部测评重保用户】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流量费不认可，要退费&amp;#13;&amp;#10;业务名称:流量费&amp;#13;&amp;#10;争议月份:2023年10月&amp;#13;&amp;#10;争议金额:18&amp;#13;&amp;#10;是否承诺退费:是&amp;#13;&amp;#10;用户要求:退费&amp;#13;</t>
  </si>
  <si>
    <t>GZ202310291244072235</t>
  </si>
  <si>
    <t>071703740116</t>
  </si>
  <si>
    <t>张兴树</t>
  </si>
  <si>
    <t>2023-10-29 20:32:07</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</si>
  <si>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岗区宝塔河街道宝塔河社区东山大道丰泽东方城5栋6单元1楼102</t>
  </si>
  <si>
    <t>GZ202310291242022225</t>
  </si>
  <si>
    <t>071700068641</t>
  </si>
  <si>
    <t>李祖发</t>
  </si>
  <si>
    <t>2023-10-29 14:15:37</t>
  </si>
  <si>
    <t>071700068641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路由器能力不匹配;&amp;#13;&amp;#10;:&amp;#13;&amp;#10;13094167639&amp;#13;&amp;#10;071700068641&amp;#13;&amp;#10;湖北省宜昌市伍家区东站路温馨家园5栋1703&amp;#13;&amp;#10;不能上网，刷新无效，请尽快联系维修&amp;#13;&amp;#10;&amp;#13;&amp;#10;&amp;#13;</t>
  </si>
  <si>
    <t>GZ202310291240192207</t>
  </si>
  <si>
    <t>071701045920</t>
  </si>
  <si>
    <t>邹长虹</t>
  </si>
  <si>
    <t>2023-10-29 14:08:38</t>
  </si>
  <si>
    <t>一键诊断过程：&amp;#10;宽带是否有欠费及账号是否异常:CBSS状态正常，AAA状态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伍家岗区宝塔河街道宝联社区夷陵大道惠民医院片区东山大道340号2栋2单元2层202户</t>
  </si>
  <si>
    <t>有关支撑系统故障</t>
  </si>
  <si>
    <t>GZ202310291239122192</t>
  </si>
  <si>
    <t>071700012464</t>
  </si>
  <si>
    <t>盛杨</t>
  </si>
  <si>
    <t>2023-10-29 13:48:02</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</si>
  <si>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区白沙路8号江天一色9栋3单元3层304</t>
  </si>
  <si>
    <t>GZ202310291236132161</t>
  </si>
  <si>
    <t>071700065713</t>
  </si>
  <si>
    <t>熊家文</t>
  </si>
  <si>
    <t>2023-10-29 15:26:53</t>
  </si>
  <si>
    <t>一键诊断过程：&amp;#10;宽带是否有欠费及账号是否异常:CBSS状态正常，AAA状态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伍家区八一小区夷陵大道466号4栋3单元3层303户</t>
  </si>
  <si>
    <t>GZ202310291233022127</t>
  </si>
  <si>
    <t>071700042353</t>
  </si>
  <si>
    <t>景家福</t>
  </si>
  <si>
    <t>2023-10-29 14:22:06</t>
  </si>
  <si>
    <t>22年Q3Q4重点客户【2022年上工信部测评重保用户】[65岁以上老人]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高级模板内容：&amp;#13;&amp;#10;问题（现象）描述:用户来电称自己电视无法观看，解释无效&amp;#13;&amp;#10;故障时间:2023-10-28&amp;#13;&amp;#10;宽带是否安装IPTV:是&amp;#13;&amp;#10;宽带是否可正常上网:是&amp;#13;&amp;#10;是否重启设备:已重启未恢复&amp;#13;</t>
  </si>
  <si>
    <t>接入网以上网络设备故障</t>
  </si>
  <si>
    <t>GZ202310291228342092</t>
  </si>
  <si>
    <t>071700060729</t>
  </si>
  <si>
    <t>邢志花</t>
  </si>
  <si>
    <t>2023-10-29 14:10:30</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</si>
  <si>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区东山大道331-1号碧波翠苑周边1栋2单元1层102户</t>
  </si>
  <si>
    <t>TS202310290902461733</t>
  </si>
  <si>
    <t>龚家秀</t>
  </si>
  <si>
    <t>2023-10-29 17:01:11</t>
  </si>
  <si>
    <t>判断省分:湖北&amp;#10;:移网电话营销费用争议（套餐资费/融合宽带/副卡功能费类除外）&amp;#10;:不认可&amp;#10;:小于等于500元，且仅限单倍、月份不超过12个月&amp;#10;:&amp;#10;&amp;#10;高级模板内容：&amp;#10;是否10016外呼:否&amp;#10;电话外呼号码:无&amp;#10;渠道名称:无&amp;#10;反应问题涉及场景:未经同意订购业务&amp;#10;产品名称:AR彩铃酷趣会员5G加油包（湖北）&amp;#10;争议月份:2023年8月、2023年9月、2023年10月&amp;#10;是否承诺退费:是&amp;#10;承诺退费金额:60&amp;#10;是否已经取消业务（如取消失败，需加上系统报错的提示）:是&amp;#10;是否需要回复:否&amp;#10;用户要求:退费，谢谢。</t>
  </si>
  <si>
    <t>GZ202310291221432015</t>
  </si>
  <si>
    <t>071700034510</t>
  </si>
  <si>
    <t>吴继忠</t>
  </si>
  <si>
    <t>2023-10-29 14:15:14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</si>
  <si>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后台在线，但是用户坚持表示家里光猫亮红灯，无法上网，要求师傅尽快联系处理</t>
  </si>
  <si>
    <t>BL202310291207480676</t>
  </si>
  <si>
    <t>周祥清</t>
  </si>
  <si>
    <t>2023-10-29 14:25:46</t>
  </si>
  <si>
    <t>[65岁以上老人]判断省分:湖北&amp;#10;:有意向资费&amp;#10;:全国流量王8元套餐&amp;#10;:&amp;#10;&amp;#10;高级模板内容：&amp;#10;用户诉求:要求降低套餐【已挽留】&amp;#10;当前套餐名称:腾讯大王卡3.0&amp;#10;新套餐名称（转入套餐名称）:4G全国流量王8元套餐&amp;#10;是合约期内（含靓号）:是&amp;#10;备注:称不能到营业厅咨询</t>
  </si>
  <si>
    <t>GZ202310291218291989</t>
  </si>
  <si>
    <t>071700056556</t>
  </si>
  <si>
    <t>黄晶</t>
  </si>
  <si>
    <t>2023-10-29 17:23:53</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</si>
  <si>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区宝塔河街办城东大道106号清江尚玲珑8栋1单元3楼304</t>
  </si>
  <si>
    <t>GZ202310291213251943</t>
  </si>
  <si>
    <t>071703568651</t>
  </si>
  <si>
    <t>田治国</t>
  </si>
  <si>
    <t>2023-10-29 20:33:04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</si>
  <si>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后台配置异常您所使用宽带后台配置异常;&amp;#13;&amp;#10;设备收发光功率是否异常:路由器能力不匹配;&amp;#13;&amp;#10;:&amp;#13;&amp;#10;用户表示宽带无法使用，已经刷新重启无法恢复，请公司尽快处理并回复</t>
  </si>
  <si>
    <t>GZ202310291208401900</t>
  </si>
  <si>
    <t>2023-10-29 14:18:22</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</si>
  <si>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区万寿桥工商所片区汉宜村4-230号1栋2单元周边</t>
  </si>
  <si>
    <t>BL202310291205130638</t>
  </si>
  <si>
    <t>2023-10-29 16:21:48</t>
  </si>
  <si>
    <t>判断省分:湖北&amp;#13;&amp;#10;:有意向资费&amp;#13;&amp;#10;:全国流量王8元套餐&amp;#13;&amp;#10;:&amp;#13;&amp;#10;&amp;#13;&amp;#10;高级模板内容：&amp;#13;&amp;#10;用户诉求:降套&amp;#13;&amp;#10;当前套餐名称:腾讯大王卡&amp;#13;&amp;#10;新套餐名称（转入套餐名称）:8元流量王套餐&amp;#13;&amp;#10;是合约期内（含靓号）:否&amp;#13;&amp;#10;备注:详见工单：BL202310111808262178，用户前期已申请过，解释不认可，再次要求修改，请核实，谢谢&amp;#13;</t>
  </si>
  <si>
    <t>GZ202310291207411888</t>
  </si>
  <si>
    <t>071700077519</t>
  </si>
  <si>
    <t>牟贝</t>
  </si>
  <si>
    <t>2023-10-29 14:25:40</t>
  </si>
  <si>
    <t>#2022重保客户#【2022年上工信部测评重保用户】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amp;#13;&amp;#10;高级模板内容：&amp;#13;&amp;#10;问题（现象）描述:宽带无法上网&amp;#13;&amp;#10;故障时间:2023-10-29&amp;#13;&amp;#10;服务状态是否正常:是&amp;#13;&amp;#10;设备灯显示:正常&amp;#13;&amp;#10;错误代码:无&amp;#13;&amp;#10;是否重启设备:已重启未恢复&amp;#13;&amp;#10;用户要求:核实处理（另外称需要带一个新的路由器）&amp;#13;</t>
  </si>
  <si>
    <t>BL202310291203340603</t>
  </si>
  <si>
    <t>向海丽</t>
  </si>
  <si>
    <t>2023-10-29 15:42:31</t>
  </si>
  <si>
    <r>
      <t/>
    </r>
    <r>
      <rPr>
        <sz val="11"/>
        <color theme="1"/>
        <rFont val="宋体"/>
        <family val="2"/>
      </rPr>
      <t>【2022年上工信部测评重保用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amp;#10;办理渠道:</t>
    </r>
    <r>
      <rPr>
        <sz val="11"/>
        <color theme="1"/>
        <rFont val="Arial"/>
        <family val="2"/>
      </rPr>
      <t xml:space="preserve">	</t>
    </r>
    <r>
      <rPr>
        <sz val="11"/>
        <color theme="1"/>
        <rFont val="宋体"/>
        <family val="2"/>
      </rPr>
      <t>湖北杭州翔羽线上业务&amp;#10;赔付月份：:2023年10月&amp;#10;返还倍率:单倍&amp;#10;赔付金额：:20&amp;#10;是否已经取消业务:否&amp;#10;是否承诺退费：:是&amp;#10;用户是否需要回复：:否&amp;#10;用户要求：:用户要求退回产生的20元费用，并取消该业务，已验证信息</t>
    </r>
  </si>
  <si>
    <t>BL202310291159080513</t>
  </si>
  <si>
    <t>张伟东</t>
  </si>
  <si>
    <t>2023-10-29 17:23:13</t>
  </si>
  <si>
    <t>&amp;#13;&amp;#10;高级模板内容：&amp;#13;&amp;#10;用户诉求:用户要求降套&amp;#13;&amp;#10;当前套餐名称:地王卡&amp;#13;&amp;#10;新套餐名称（转入套餐名称）:4G全国流量王8元&amp;#13;&amp;#10;是合约期内（含靓号）:否&amp;#13;&amp;#10;备注:挽留无效，解释特殊套餐，不愿意去营业厅，请处理，已经告知套餐无法转回，&amp;#13;</t>
  </si>
  <si>
    <t>GZ202310291202211831</t>
  </si>
  <si>
    <t>071700041075</t>
  </si>
  <si>
    <t>徐文涛</t>
  </si>
  <si>
    <t>2023-10-29 18:19:04</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</si>
  <si>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宽带无法使用，重启无效，要求师傅上门处理</t>
  </si>
  <si>
    <t>BL202310291151380411</t>
  </si>
  <si>
    <t>黄凤鸣</t>
  </si>
  <si>
    <t>2023-10-29 14:19:57</t>
  </si>
  <si>
    <t>GZ202310291156241791</t>
  </si>
  <si>
    <t>071700078866</t>
  </si>
  <si>
    <t>张良斌</t>
  </si>
  <si>
    <t>2023-10-29 14:14:51</t>
  </si>
  <si>
    <t>#2022重保客户#一键诊断过程：&amp;#10;宽带是否有欠费及账号是否异常:CBSS状态正常，AAA状态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伍家岗区宝塔河街道韩家坝社区中南路27号中南花园3栋2单元7层703</t>
  </si>
  <si>
    <t>TS202310290722571057</t>
  </si>
  <si>
    <t>冉宏清</t>
  </si>
  <si>
    <t>2023-10-29 11:19:30</t>
  </si>
  <si>
    <t>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用户来电反映自己流量使用超出了，对于产生的费用不认可，要求上报核实处理，谢谢&amp;#13;&amp;#10;争议月份:2023年10月&amp;#13;&amp;#10;争议金额/流量:170&amp;#13;&amp;#10;用户要求:要求上报核实处理，谢谢&amp;#13;</t>
  </si>
  <si>
    <t>TS202310282104482042</t>
  </si>
  <si>
    <t>马代学</t>
  </si>
  <si>
    <t>2023-10-29 10:36:47</t>
  </si>
  <si>
    <t>22年Q3Q4重点客户判断省分:其他省分&amp;#13;&amp;#10;:流量计费争议&amp;#13;&amp;#10;判断省分::没有短信通知/延迟&amp;#13;&amp;#10;:不认可&amp;#13;&amp;#10;:下一步&amp;#13;&amp;#10;:不符合或不愿意开通&amp;#13;&amp;#10;:未享受&amp;#13;&amp;#10;:下一步&amp;#13;&amp;#10;:单倍小于等于500&amp;#13;&amp;#10;:&amp;#13;&amp;#10;&amp;#13;&amp;#10;高级模板内容：&amp;#13;&amp;#10;投诉问题描述:用户要求退回十月份超出的流量费207元&amp;#13;&amp;#10;业务名称:畅爽冰激凌5G套餐129元&amp;#13;&amp;#10;争议月份:2023年10月&amp;#13;&amp;#10;争议金额:207&amp;#13;&amp;#10;是否承诺退费:是&amp;#13;&amp;#10;用户要求:用户要求退回十月份超出的流量费207元，不认可未下发流量短信&amp;#13;</t>
  </si>
  <si>
    <t>GZ202310291154521777</t>
  </si>
  <si>
    <t>071700038815</t>
  </si>
  <si>
    <t>程桂兰</t>
  </si>
  <si>
    <t>2023-10-29 12:20:12</t>
  </si>
  <si>
    <t>071700038815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光猫终端能力与签约速率不匹配;&amp;#13;&amp;#10;设备收发光功率是否异常:光猫LAN口能力不匹配,路由器能力不匹配;&amp;#13;&amp;#10;:&amp;#13;&amp;#10;无法上网，刷新无效，不方便单线操作，要求师傅尽快联系处理</t>
  </si>
  <si>
    <t>GZ202310291154091763</t>
  </si>
  <si>
    <t>071704196333</t>
  </si>
  <si>
    <t>李云霄</t>
  </si>
  <si>
    <t>2023-10-29 18:52:19</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</si>
  <si>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岗区宝塔河街道东星社区城东大道92号宜化山雨城小区5栋1单元19层1902</t>
  </si>
  <si>
    <t>GZ202310291152461750</t>
  </si>
  <si>
    <t>071701072893</t>
  </si>
  <si>
    <t>陈文秀</t>
  </si>
  <si>
    <t>2023-10-29 17:59:37</t>
  </si>
  <si>
    <t>一键诊断过程：&amp;#10;宽带是否有欠费及账号是否异常:CBSS状态正常，AAA状态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伍家岗区伍家乡共同村峡州大道东锦苑21栋1单元21楼2105</t>
  </si>
  <si>
    <t>GZ202310291152411746</t>
  </si>
  <si>
    <t>071703051239</t>
  </si>
  <si>
    <t>廖闻博</t>
  </si>
  <si>
    <t>2023-10-29 14:03:35</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</si>
  <si>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amp;#13;&amp;#10;高级模板内容：&amp;#13;&amp;#10;问题（现象）描述:宽带故障&amp;#13;&amp;#10;故障时间:2023-10-29&amp;#13;&amp;#10;服务状态是否正常:是&amp;#13;&amp;#10;设备灯显示:正常&amp;#13;&amp;#10;错误代码:无&amp;#13;&amp;#10;是否重启设备:已重启未恢复&amp;#13;&amp;#10;用户要求:需要尽快维修好&amp;#13;</t>
  </si>
  <si>
    <t>BL202310291148280353</t>
  </si>
  <si>
    <t>彭发权</t>
  </si>
  <si>
    <t>2023-10-29 17:05:51</t>
  </si>
  <si>
    <t>&amp;#13;&amp;#10;高级模板内容：&amp;#13;&amp;#10;用户诉求:降套！&amp;#13;&amp;#10;当前套餐名称:腾讯大王卡&amp;#13;&amp;#10;新套餐名称（转入套餐名称）:福多多29&amp;#13;&amp;#10;是合约期内（含靓号）:否&amp;#13;&amp;#10;备注:尽快处理！&amp;#13;</t>
  </si>
  <si>
    <t>GZ202310291149211727</t>
  </si>
  <si>
    <t>071703061473</t>
  </si>
  <si>
    <t>2023-10-29 16:26:45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</si>
  <si>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网速慢&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路由器能力不匹配;&amp;#13;&amp;#10;:&amp;#13;&amp;#10;网速慢，刷新无效，不方便单线操作，要求师傅尽快联系处理</t>
  </si>
  <si>
    <t>BL202310291147580342</t>
  </si>
  <si>
    <t>杨海晶</t>
  </si>
  <si>
    <t>2023-10-29 14:09:24</t>
  </si>
  <si>
    <t>&amp;#13;&amp;#10;高级模板内容：&amp;#13;&amp;#10;需区域二线受理的业务:用户无法提供验证码&amp;#13;&amp;#10;用户需办理业务名称:5G加油包19元5GB首月优惠版（立即生效）&amp;#13;&amp;#10;业务办理类型:取消&amp;#13;&amp;#10;业务生效时间:立即生效&amp;#13;&amp;#10;是否已按规范验证用户信息:无需验证&amp;#13;</t>
  </si>
  <si>
    <t>BL202310291138230180</t>
  </si>
  <si>
    <t>严淳杰</t>
  </si>
  <si>
    <t>2023-10-29 14:17:50</t>
  </si>
  <si>
    <t>判断省分:湖北&amp;#13;&amp;#10;:有意向资费&amp;#13;&amp;#10;:全国流量王8元套餐&amp;#13;&amp;#10;:&amp;#13;&amp;#10;&amp;#13;&amp;#10;高级模板内容：&amp;#13;&amp;#10;用户诉求:降套&amp;#13;&amp;#10;当前套餐名称:腾讯大王卡含宽带&amp;#13;&amp;#10;新套餐名称（转入套餐名称）:4g全国流量王8元套餐&amp;#13;&amp;#10;是合约期内（含靓号）:否&amp;#13;&amp;#10;备注:用户要求变更4g全国流量王8元套餐,，已按照知识库解释口径告知用户，目前8元流量王套餐需用户带上本人身份证件到归属地联通自营厅咨询，告知可为用户推荐可咨询的营业厅【首推打标【解约主推】的自营厅】，无效，用户坚持要求派单办理，麻烦尽快受理&amp;#13;</t>
  </si>
  <si>
    <t>GZ202310291146501696</t>
  </si>
  <si>
    <t>071700047919</t>
  </si>
  <si>
    <t>2023-10-29 17:25:11</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</si>
  <si>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后台配置异常您所使用宽带后台配置异常;&amp;#13;&amp;#10;设备收发光功率是否异常:无异常;&amp;#13;&amp;#10;:不能上网刷新无效要求尽快联系处理&amp;#13;</t>
  </si>
  <si>
    <t>GZ202310291145581690</t>
  </si>
  <si>
    <t>071700093262</t>
  </si>
  <si>
    <t>宋建科</t>
  </si>
  <si>
    <t>2023-10-29 14:03:04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</si>
  <si>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用户表示宽带无法使用，多次刷新无效，要求上门处理。</t>
  </si>
  <si>
    <t>GZ202310291145201680</t>
  </si>
  <si>
    <t>071700005837</t>
  </si>
  <si>
    <t>施旺</t>
  </si>
  <si>
    <t>2023-10-29 15:44:02</t>
  </si>
  <si>
    <t>#2022重保客户#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岗区伍家岗街道白马山社区东艳路东辰心语D3栋1单元28楼2804</t>
  </si>
  <si>
    <t>GZ202310291141561647</t>
  </si>
  <si>
    <t>071700027047</t>
  </si>
  <si>
    <t>杨莹</t>
  </si>
  <si>
    <t>2023-10-29 14:02:53</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</si>
  <si>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获取宽带账号失败&amp;#13;&amp;#10;通过宽带平台进行复位:操作未恢复/不认可&amp;#13;&amp;#10;判断省分:其他省分&amp;#13;&amp;#10;向用户解释后用户不认可:&amp;#13;&amp;#10;13177081587&amp;#13;&amp;#10;071700027047&amp;#13;&amp;#10;湖北省宜昌市伍家区东山大道山水华庭6栋2单元10楼1002&amp;#13;&amp;#10;机顶盒看不了电视，重启无效，请尽快联系维修&amp;#13;</t>
  </si>
  <si>
    <t>GZ202310291141201637</t>
  </si>
  <si>
    <t>071700043180</t>
  </si>
  <si>
    <t>宋淑凤</t>
  </si>
  <si>
    <t>2023-10-29 17:14:15</t>
  </si>
  <si>
    <t>#2022重保客户##2022重保客户#一键诊断过程：&amp;#10;宽带是否有欠费及账号是否异常:CBSS状态正常，AAA状态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伍家区125队片区金龙路1-15号1栋2单元5层114</t>
  </si>
  <si>
    <t>TS202310270844291504</t>
  </si>
  <si>
    <t>谭开芬</t>
  </si>
  <si>
    <t>2023-10-27 13:34:57</t>
  </si>
  <si>
    <r>
      <t/>
    </r>
    <r>
      <rPr>
        <sz val="11"/>
        <color theme="1"/>
        <rFont val="宋体"/>
        <family val="2"/>
      </rPr>
      <t>判断省分:湖北&amp;#10;:流量费争议&amp;#10;:流量包定制争议&amp;#10;:不认可&amp;#10;:未享受&amp;#10;:小于等于500元，且仅限单倍、月份不超过12个月&amp;#10;:&amp;#10;&amp;#10;高级模板内容：&amp;#10;投诉问题描述:</t>
    </r>
    <r>
      <rPr>
        <sz val="11"/>
        <color theme="1"/>
        <rFont val="Arial"/>
        <family val="2"/>
      </rPr>
      <t xml:space="preserve">	</t>
    </r>
    <r>
      <rPr>
        <sz val="11"/>
        <color theme="1"/>
        <rFont val="宋体"/>
        <family val="2"/>
      </rPr>
      <t>5G加油包29元10GB（立即生效）&amp;#10;业务名称:</t>
    </r>
    <r>
      <rPr>
        <sz val="11"/>
        <color theme="1"/>
        <rFont val="Arial"/>
        <family val="2"/>
      </rPr>
      <t xml:space="preserve">	</t>
    </r>
    <r>
      <rPr>
        <sz val="11"/>
        <color theme="1"/>
        <rFont val="宋体"/>
        <family val="2"/>
      </rPr>
      <t>5G加油包29元10GB（立即生效）&amp;#10;争议月份:2023年10月&amp;#10;争议金额:29&amp;#10;是否承诺退费:是&amp;#10;用户要求:退费并取消</t>
    </r>
  </si>
  <si>
    <t>BL202310291128272481</t>
  </si>
  <si>
    <t>闵勇</t>
  </si>
  <si>
    <t>2023-10-29 14:26:54</t>
  </si>
  <si>
    <t>&amp;#13;&amp;#10;高级模板内容：&amp;#13;&amp;#10;需区域二线受理的业务:用户无法提供验证码&amp;#13;&amp;#10;用户需办理业务名称:10元5GB全国流量5日快餐包&amp;#13;&amp;#10;业务办理类型:开通&amp;#13;&amp;#10;业务生效时间:立即生效&amp;#13;&amp;#10;是否已按规范验证用户信息:是&amp;#13;&amp;#10;备注（如开通流量包、语音包请备注清楚当月有效/长期有效）:无&amp;#13;</t>
  </si>
  <si>
    <t>GZ202310291138171605</t>
  </si>
  <si>
    <t>071700065568</t>
  </si>
  <si>
    <t>牟丽华</t>
  </si>
  <si>
    <t>2023-10-29 17:49:08</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</si>
  <si>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伍家区东艳路伍家区火光村安置房(强标)9号楼9栋商铺8</t>
  </si>
  <si>
    <t>GZ202310291136051579</t>
  </si>
  <si>
    <t>2023-10-29 17:35:44</t>
  </si>
  <si>
    <t>#2022重保客户##2022重保客户#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岗区宝塔河街道岳家冲社区城东大道依山郡7栋1单元6楼604</t>
  </si>
  <si>
    <t>GZ202310291134511567</t>
  </si>
  <si>
    <t>071700217052</t>
  </si>
  <si>
    <t>王艳红</t>
  </si>
  <si>
    <t>2023-10-29 12:07:24</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</si>
  <si>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无法登陆&amp;#10;&amp;#10;装机地址：湖北省宜昌市宜都市陆城镇解放公寓小区17栋2单元5层501</t>
  </si>
  <si>
    <t>GZ202310291132311553</t>
  </si>
  <si>
    <t>071700088065</t>
  </si>
  <si>
    <t>罗爱明</t>
  </si>
  <si>
    <t>2023-10-29 15:50:26</t>
  </si>
  <si>
    <t>#2022重保客户##2022重保客户#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区伍临路118号桔香花园小区4号楼2单元2层204</t>
  </si>
  <si>
    <t>GZ202310291131401542</t>
  </si>
  <si>
    <t>071700046748</t>
  </si>
  <si>
    <t>陈梅林</t>
  </si>
  <si>
    <t>2023-10-29 14:15:11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</si>
  <si>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群障或主干光缆异常】&amp;#13;&amp;#10;:不认可&amp;#13;&amp;#10;设置工单参数:&amp;#13;&amp;#10;&amp;#13;&amp;#10;宽带是否有欠费及账号是否异常:CBSS状态正常，AAA状态异常;&amp;#13;&amp;#10;宽带是否有群体故障告警:无异常;&amp;#13;&amp;#10;线路是否正常:无异常;&amp;#13;&amp;#10;光猫是否正常:无异常;&amp;#13;&amp;#10;上网速度检测:设备收光异常;&amp;#13;&amp;#10;设备收发光功率是否异常:无异常;&amp;#13;&amp;#10;:光猫闪灯正常，刷新重启无效，请安排师傅上门核实处理并回复</t>
  </si>
  <si>
    <t>ZX202310271931410940</t>
  </si>
  <si>
    <t>闵泽芬</t>
  </si>
  <si>
    <t>2023-10-28 09:15:34</t>
  </si>
  <si>
    <t>判断省分:湖北&amp;#13;&amp;#10;:下一步&amp;#13;&amp;#10;移网一键诊断结果:1.用户状态是否正常：正常.2.查询短信功能是否正常开通：正常.3.查询是否短信黑名单：异常.4.是否存在群障：正常.:诊断有异常&amp;#13;&amp;#10;:短信黑名单&amp;#13;&amp;#10;:否&amp;#13;&amp;#10;:系统显示：关键字分组2，且1年内进入短信黑名单系统1次（含本次）或分组1，且短信内容无敏感词&amp;#13;&amp;#10;:不认可&amp;#13;&amp;#10;:用户来电反映手机无法正常发短信，要求对此给出解决方案，请协助处理，谢谢&amp;#13;</t>
  </si>
  <si>
    <t>BL202310291127352462</t>
  </si>
  <si>
    <t>王世鹏</t>
  </si>
  <si>
    <t>2023-10-29 14:23:39</t>
  </si>
  <si>
    <t>22年Q3Q4重点客户&amp;#13;&amp;#10;高级模板内容：&amp;#13;&amp;#10;用户诉求:更改4G全国流量王8元套餐&amp;#13;&amp;#10;当前套餐名称:地王卡&amp;#13;&amp;#10;新套餐名称（转入套餐名称）:4G全国流量王8元套餐&amp;#13;&amp;#10;是合约期内（含靓号）:否&amp;#13;&amp;#10;备注:解释不认可，不愿前往营业厅，要求线上办理，请处理谢谢&amp;#13;</t>
  </si>
  <si>
    <t>BL202310291109547354</t>
  </si>
  <si>
    <t>石青</t>
  </si>
  <si>
    <t>15672482849用户来电资费过高要求折扣</t>
  </si>
  <si>
    <t>TS202310281953301003</t>
  </si>
  <si>
    <t>潘志芹</t>
  </si>
  <si>
    <t>2023-10-29 10:52:13</t>
  </si>
  <si>
    <t>判断省分:湖北&amp;#10;:移网电话营销费用争议（套餐资费/融合宽带/副卡功能费类除外）&amp;#10;:不认可&amp;#10;:小于等于500元，且仅限单倍、月份不超过12个月&amp;#10;:&amp;#10;&amp;#10;高级模板内容：&amp;#10;是否10016外呼:是&amp;#10;反应问题涉及场景:未经同意订购业务&amp;#10;产品名称:云加速5G畅玩加油包(湖北)&amp;#10;争议月份:2023年10月&amp;#10;是否承诺退费:是&amp;#10;承诺退费金额:20&amp;#10;是否已经取消业务（如取消失败，需加上系统报错的提示）:是&amp;#10;是否需要回复:否&amp;#10;用户要求:退费到18171917821</t>
  </si>
  <si>
    <t>GZ202310291120411442</t>
  </si>
  <si>
    <t>071700003008</t>
  </si>
  <si>
    <t>梁迪</t>
  </si>
  <si>
    <t>2023-10-29 15:12:11</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</si>
  <si>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用户来电反映IPTV不能收看了，用户不知道错误代码的提示，请处理并回复！</t>
  </si>
  <si>
    <t>GZ202310291116021393</t>
  </si>
  <si>
    <t>071700018091</t>
  </si>
  <si>
    <t>艾春华</t>
  </si>
  <si>
    <t>2023-10-29 14:51:11</t>
  </si>
  <si>
    <t>#2022重保客户##2022重保客户#一键诊断过程：&amp;#10;宽带是否有欠费及账号是否异常:CBSS状态正常，AAA状态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伍家区中南路延伸段东辰二号小区11号楼203</t>
  </si>
  <si>
    <t>BL202310291104011982</t>
  </si>
  <si>
    <t>周翠</t>
  </si>
  <si>
    <t>2023-10-29 14:06:24</t>
  </si>
  <si>
    <t>&amp;#13;&amp;#10;高级模板内容：&amp;#13;&amp;#10;需区域二线受理的业务:用户无法提供验证码&amp;#13;&amp;#10;用户需办理业务名称:5G炫彩通信助理包-云盘版（首月5元半价&amp;#13;&amp;#10;业务办理类型:取消&amp;#13;&amp;#10;业务生效时间:立即生效&amp;#13;&amp;#10;是否已按规范验证用户信息:无需验证&amp;#13;</t>
  </si>
  <si>
    <t>BL202310291102171942</t>
  </si>
  <si>
    <t>胡建峡</t>
  </si>
  <si>
    <t>2023-10-29 17:04:18</t>
  </si>
  <si>
    <t>判断省分:湖北&amp;#13;&amp;#10;:有意向资费&amp;#13;&amp;#10;:其他资费&amp;#13;&amp;#10;:是&amp;#13;&amp;#10;:不认可：坚持要求转入有限制的套餐&amp;#13;&amp;#10;:&amp;#13;&amp;#10;&amp;#13;&amp;#10;高级模板内容：&amp;#13;&amp;#10;用户诉求:用户来电要求更改29元套餐包含135G流量，告知无该套餐，用户不认可&amp;#13;&amp;#10;当前套餐名称:腾讯大王卡&amp;#13;&amp;#10;新套餐名称（转入套餐名称）:29元套餐135G流量&amp;#13;&amp;#10;是合约期内（含靓号）:否&amp;#13;&amp;#10;备注:用户要求坚持更改，未核实该套餐，解释无效，谢谢&amp;#13;</t>
  </si>
  <si>
    <t>BL202310291056031833</t>
  </si>
  <si>
    <t>代立</t>
  </si>
  <si>
    <t>2023-10-29 14:02:34</t>
  </si>
  <si>
    <t>用户反馈：:10016营销问题&amp;#13;&amp;#10;属于：:要求禁呼屏蔽10016&amp;#13;&amp;#10;判断省分:其他省分&amp;#13;&amp;#10;:办理失败&amp;#13;&amp;#10;:&amp;#13;&amp;#10;​用户要求“请帮忙备注下不接收任何联通的电话营销，天天打电话喊我换套餐烦死人，不行的话我就携号转网算了”。核实系统没有免打扰配置功能了，知识库相关文档尚未更新说明原因及解决方案。请处理，谢谢</t>
  </si>
  <si>
    <t>BL202310290931150314</t>
  </si>
  <si>
    <t>刘荣香</t>
  </si>
  <si>
    <t>2023-10-29 15:44:58</t>
  </si>
  <si>
    <t>&gt;业务号码&gt;13177080633；&gt;号码归属地&gt;宜昌；&gt;产品名称&gt;视频彩铃心悦会员包月15元-3；&gt;产品代码&gt;49007442；&gt;产品编码&gt;4900744200；&gt;订购时间&gt;2023-10-2905:42:19；&gt;核查情况&gt;平台故障；&gt;不规范定制分类&gt;平台故障，无法判责；&gt;退费金额&gt;15元；&gt;退费时间&gt;2023年10月29日；&gt;投诉内容&gt;&amp;#10;高级模板内容：&amp;#10;赔付类型：:增值业务争议&amp;#10;CBSS账单扣费名称：:视频彩铃心悦会员包月15&amp;#10;SP产品ID/元素ID：:1&amp;#10;办理渠道:SP&amp;#10;赔付月份：:2023年10月&amp;#10;返还倍率:单倍&amp;#10;赔付金额：:15&amp;#10;是否已经取消业务:是&amp;#10;是否承诺退费：:是&amp;#10;用户是否需要回复：:否&amp;#10;用户要求：:用户要求尽快退还其费用，</t>
  </si>
  <si>
    <t>BL202310261856511535</t>
  </si>
  <si>
    <t>余先祥</t>
  </si>
  <si>
    <t>2023-10-27 11:25:01</t>
  </si>
  <si>
    <t>&gt;业务号码&gt;13177094011；&gt;号码归属地&gt;宜昌；&gt;产品名称&gt;5G精品听读PLUS会员；&gt;产品代码&gt;66003045；&gt;产品编码&gt;6600304500；&gt;订购时间&gt;2023-07-2313:59:24；&gt;核查情况&gt;平台故障；&gt;不规范定制分类&gt;平台故障，无法判责；&gt;退费金额&gt;80元；&gt;退费时间&gt;2023年10月27日；&gt;投诉内容&gt;&amp;#10;高级模板内容：&amp;#10;赔付类型：:增值业务争议&amp;#10;CBSS账单扣费名称：:5G精品听读PLUS会员&amp;#10;办理渠道:，&amp;#10;赔付月份：:2023年7月、2023年8月、2023年9月、2023年10月&amp;#10;返还倍率:单倍&amp;#10;赔付金额：:80&amp;#10;是否已经取消业务:是&amp;#10;是否承诺退费：:是&amp;#10;用户是否需要回复：:否&amp;#10;用户要求：:退费</t>
  </si>
  <si>
    <t>BL202310291031191349</t>
  </si>
  <si>
    <t>2023-10-29 16:07:26</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</si>
  <si>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视频彩铃心悦会员包月15元-&amp;#10;办理渠道:/&amp;#10;赔付月份：:2023年10月&amp;#10;返还倍率:单倍&amp;#10;赔付金额：:15&amp;#10;是否已经取消业务:否&amp;#10;是否承诺退费：:是&amp;#10;用户是否需要回复：:否&amp;#10;用户要求：:用户无法收到验证码，要求取消业务并退费，并表示本月再给该号码发送任何短信和电话</t>
  </si>
  <si>
    <t>TS202310281518480146</t>
  </si>
  <si>
    <t>许杨</t>
  </si>
  <si>
    <t>2023-10-28 17:22:14</t>
  </si>
  <si>
    <t>判断省分:湖北&amp;#10;:流量费争议&amp;#10;:流量包定制争议&amp;#10;:不认可&amp;#10;:未享受&amp;#10;:小于等于500元，且仅限单倍、月份不超过12个月&amp;#10;:&amp;#10;&amp;#10;高级模板内容：&amp;#10;投诉问题描述:办理错了要求退费&amp;#10;业务名称:20元15GB省内流量7日快餐包-湖北&amp;#10;争议月份:2023年10月&amp;#10;争议金额:20&amp;#10;是否承诺退费:是&amp;#10;用户要求:尽快处理</t>
  </si>
  <si>
    <t>GZ202310291055231178</t>
  </si>
  <si>
    <t>071704615775</t>
  </si>
  <si>
    <t>吕万亮</t>
  </si>
  <si>
    <t>2023-10-29 14:11:53</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</si>
  <si>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岗区宝塔河街道宝联社区夷陵大道映象左岸1栋1单元2楼202</t>
  </si>
  <si>
    <t>BL202310291025311249</t>
  </si>
  <si>
    <t>龙娟</t>
  </si>
  <si>
    <t>2023-10-29 14:54:35</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</si>
  <si>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	视频彩铃铂金会员16元包月、视频彩铃钻石会员26元包月、	联通PLUS黄金会员月卡-优惠19元/月（促销-首月2.9元）、&amp;#10;办理渠道:	湖北省分公司产品创新部&amp;#10;赔付月份：:2023年10月&amp;#10;返还倍率:单倍&amp;#10;赔付金额：:44.9&amp;#10;是否已经取消业务:是&amp;#10;是否承诺退费：:是&amp;#10;用户是否需要回复：:否&amp;#10;用户要求：:要求退费</t>
  </si>
  <si>
    <t>GZ202310291050181115</t>
  </si>
  <si>
    <t>071700088450</t>
  </si>
  <si>
    <t>梅昌蓉</t>
  </si>
  <si>
    <t>2023-10-29 14:16:28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</si>
  <si>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光猫终端能力与签约速率不匹配;&amp;#13;&amp;#10;设备收发光功率是否异常:无异常;&amp;#13;&amp;#10;:&amp;#13;&amp;#10;用户表示宽带无法使用，已经刷新重启无法恢复，请公司尽快处理并回复</t>
  </si>
  <si>
    <t>GZ202310291048091097</t>
  </si>
  <si>
    <t>071701045937</t>
  </si>
  <si>
    <t>雷阳</t>
  </si>
  <si>
    <t>2023-10-29 18:21:14</t>
  </si>
  <si>
    <t>客户使用手厅一键诊断功能进行宽带故障诊断，诊断结果：1、请致电10010客服热线，为您进一步核查。给您带来的不便，敬请谅解。；2、您所使用宽带后台配置异常，可点击一键报修，我们尽快为您处理。，故障描述：宽带无法上网&amp;#10;装机地址：湖北省宜昌市伍家岗区宝塔河街道岳家冲社区中南路东辰二号小区12号楼2303</t>
  </si>
  <si>
    <t>TS202310281819531898</t>
  </si>
  <si>
    <t>2023-10-29 09:02:55</t>
  </si>
  <si>
    <t>&amp;#13;&amp;#10;高级模板内容：&amp;#13;&amp;#10;投诉问题描述:用户来电反映套餐发生不知情更改&amp;#13;&amp;#10;争议月份:2023年10月&amp;#13;&amp;#10;争议金额:36&amp;#13;&amp;#10;用户要求:我方及时核查，尽快回电沟通，换回原来的套餐（流量套餐限速不限量）&amp;#13;</t>
  </si>
  <si>
    <t>TS202310281815251808</t>
  </si>
  <si>
    <t>刘婷婷</t>
  </si>
  <si>
    <t>2023-10-29 09:42:19</t>
  </si>
  <si>
    <t>判断省分:其他省分&amp;#13;&amp;#10;:流量计费争议&amp;#13;&amp;#10;判断省分::未使用过/未使用那么多/用的wifi（产生流量/费用）&amp;#13;&amp;#10;:不认可&amp;#13;&amp;#10;:下一步&amp;#13;&amp;#10;:不符合或不愿意开通&amp;#13;&amp;#10;:已享受或不在授权范围&amp;#13;&amp;#10;:用户对流量使用不认可，表示了解使用去向，表示自己用的流量不应该使用这么快&amp;#13;</t>
  </si>
  <si>
    <t>TS202310271934240652</t>
  </si>
  <si>
    <t>李玲莉</t>
  </si>
  <si>
    <t>2023-10-28 14:39:12</t>
  </si>
  <si>
    <t>判断省分:湖北&amp;#13;&amp;#10;:流量费争议&amp;#13;&amp;#10;:流量包定制争议&amp;#13;&amp;#10;:不认可&amp;#13;&amp;#10;:未享受&amp;#13;&amp;#10;:小于等于500元，且仅限单倍、月份不超过12个月&amp;#13;&amp;#10;:&amp;#13;&amp;#10;&amp;#13;&amp;#10;高级模板内容：&amp;#13;&amp;#10;投诉问题描述:没订过腾讯游戏畅玩包&amp;#13;&amp;#10;业务名称:腾讯游戏畅玩包&amp;#13;&amp;#10;争议月份:2023年10月&amp;#13;&amp;#10;争议金额:2&amp;#13;&amp;#10;是否承诺退费:是&amp;#13;&amp;#10;用户要求:要求退费&amp;#13;</t>
  </si>
  <si>
    <t>TS202310282356480592</t>
  </si>
  <si>
    <t>熊高峰</t>
  </si>
  <si>
    <t>2023-10-29 09:58:44</t>
  </si>
  <si>
    <t>判断省分:湖北&amp;#13;&amp;#10;:流量费争议&amp;#13;&amp;#10;:流量包定制争议&amp;#13;&amp;#10;:不认可&amp;#13;&amp;#10;:未享受&amp;#13;&amp;#10;:小于等于500元，且仅限单倍、月份不超过12个月&amp;#13;&amp;#10;:&amp;#13;&amp;#10;&amp;#13;&amp;#10;高级模板内容：&amp;#13;&amp;#10;投诉问题描述:用户不认可流量费，解释无无效&amp;#13;&amp;#10;业务名称:流量费&amp;#13;&amp;#10;争议月份:2023年10月&amp;#13;&amp;#10;争议金额:72&amp;#13;&amp;#10;是否承诺退费:是&amp;#13;&amp;#10;用户要求:赠款退费谢谢！&amp;#13;</t>
  </si>
  <si>
    <t>GZ202310291036250985</t>
  </si>
  <si>
    <t>071703036522</t>
  </si>
  <si>
    <t>祁海禄</t>
  </si>
  <si>
    <t>2023-10-29 12:02:18</t>
  </si>
  <si>
    <t>BL202310261717350326</t>
  </si>
  <si>
    <t>胡继敏</t>
  </si>
  <si>
    <t>2023-10-27 11:14:46</t>
  </si>
  <si>
    <t>&gt;业务号码&gt;13207229610；&gt;号码归属地&gt;宜昌；&gt;产品名称&gt;视频彩铃心悦会员包月15元-3；&gt;产品代码&gt;49007442；&gt;产品编码&gt;4900744200；&gt;订购时间&gt;2023-10-2608:45:23；&gt;核查情况&gt;平台故障；&gt;不规范定制分类&gt;平台故障，无法判责；&gt;退费金额&gt;15元；&gt;退费时间&gt;2023/10/27；&gt;投诉内容&gt;[65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	视频彩铃心悦会员包月15元-3&amp;#10;SP产品ID/元素ID：:	4900744200&amp;#10;办理渠道:沃音乐_铃声多酷	&amp;#10;赔付月份：:2023年10月&amp;#10;返还倍率:单倍&amp;#10;赔付金额：:15&amp;#10;是否已经取消业务:是&amp;#10;是否承诺退费：:是&amp;#10;用户是否需要回复：:否&amp;#10;用户要求：:赠款退费谢谢！</t>
  </si>
  <si>
    <t>BL202310290926520240</t>
  </si>
  <si>
    <t>张传荣</t>
  </si>
  <si>
    <t>2023-10-29 10:19:04</t>
  </si>
  <si>
    <t>&amp;#13;&amp;#10;高级模板内容：&amp;#13;&amp;#10;需区域二线受理的业务:用户无法提供验证码&amp;#13;&amp;#10;用户需办理业务名称:湖北流量橡皮擦除10元1G国内流量资费（1）、湖北流量橡皮擦除10元1G国内流量资费（2）&amp;#13;&amp;#10;业务办理类型:开通&amp;#13;&amp;#10;业务生效时间:立即生效&amp;#13;&amp;#10;是否已按规范验证用户信息:是&amp;#13;&amp;#10;备注（如开通流量包、语音包请备注清楚当月有效/长期有效）:用户要求开通两个橡皮擦&amp;#13;</t>
  </si>
  <si>
    <t>GZ202310291031470941</t>
  </si>
  <si>
    <t>071700066883</t>
  </si>
  <si>
    <t>魏岳云</t>
  </si>
  <si>
    <t>2023-10-29 17:27:22</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</si>
  <si>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西陵区土城路十六化建小区12栋1单元5楼502</t>
  </si>
  <si>
    <t>BL202310290907372472</t>
  </si>
  <si>
    <t>袁厚林</t>
  </si>
  <si>
    <t>2023-10-29 09:23:03</t>
  </si>
  <si>
    <t>判断省分:湖北&amp;#13;&amp;#10;:无意向资费&amp;#13;&amp;#10;node_104:&amp;#13;&amp;#10;node_102:&amp;#13;&amp;#10;:降套&amp;#13;&amp;#10;:需要保号&amp;#13;&amp;#10;:挽留后，用户依旧要求降套&amp;#13;&amp;#10;:资费对比&amp;#13;&amp;#10;:挽留失败&amp;#13;&amp;#10;:&amp;#13;&amp;#10;node_106:&amp;#13;&amp;#10;:无合约/无靓号&amp;#13;&amp;#10;:&amp;#13;&amp;#10;&amp;#13;&amp;#10;高级模板内容：&amp;#13;&amp;#10;用户诉求:降套，不愿前往营业厅咨询办理（已解释不对外销售）&amp;#13;&amp;#10;当前套餐名称:星锐卡-2023&amp;#13;&amp;#10;新套餐名称（转入套餐名称）:4G全国流量王8元套餐（90495213）&amp;#13;&amp;#10;是合约期内（含靓号）:是&amp;#13;&amp;#10;备注:第二联系13349766349&amp;#13;</t>
  </si>
  <si>
    <t>TS202310281738011046</t>
  </si>
  <si>
    <t>王爱玲</t>
  </si>
  <si>
    <t>2023-10-29 09:18:13</t>
  </si>
  <si>
    <t>&amp;#13;&amp;#10;高级模板内容：&amp;#13;&amp;#10;投诉问题描述:用户称领取的25元话费券无法使用，要求核实处理&amp;#13;&amp;#10;操作渠道:中国联通APP&amp;#13;&amp;#10;参加活动（套餐）名称:中国联通APP月度充值活动&amp;#13;&amp;#10;页面提示:暂无优惠券可用&amp;#13;&amp;#10;用户要求:用户称领取的25元话费券无法使用，要求核实处理&amp;#13;</t>
  </si>
  <si>
    <t>GZ202310291030130928</t>
  </si>
  <si>
    <t>071703504917</t>
  </si>
  <si>
    <t>王桂玉</t>
  </si>
  <si>
    <t>2023-10-29 16:50:55</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</si>
  <si>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光猫终端能力与签约速率不匹配;&amp;#13;&amp;#10;设备收发光功率是否异常:无异常;&amp;#13;&amp;#10;:&amp;#13;&amp;#10;用户表示宽带无法使用，光猫亮红灯，要求公司处理。</t>
  </si>
  <si>
    <t>GZ202310291029460923</t>
  </si>
  <si>
    <t>071701062690</t>
  </si>
  <si>
    <t>文莉</t>
  </si>
  <si>
    <t>2023-10-29 13:19:52</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</si>
  <si>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西陵区学院街道东正街社区西陵一路13号宜昌联通公司全家享及缓装项目专用</t>
  </si>
  <si>
    <t>TS202310281718260581</t>
  </si>
  <si>
    <t>冯世银</t>
  </si>
  <si>
    <t>2023-10-29 10:40:33</t>
  </si>
  <si>
    <t>主办单位：湖北&amp;#10;客户类别：星级客户&amp;#10;10010是否打通：否&amp;#10;是否二次致电10015：是&amp;#10;是否联系：否&amp;#10;升级倾向：&amp;#10;号码归属省：湖北&amp;#10;SVIP等级：&amp;#10;1.问题类型:;&amp;#10;2.投诉类型:月固定费争议;&amp;#10;3.营业厅地址:;&amp;#10;4.位置信息:;&amp;#10;5.位置发生地:;&amp;#10;6.投诉内容:&amp;#10;202309基本套餐费:59&amp;#10;202309流量包月租费:50&amp;#10;202308基本套餐费:59&amp;#10;202307基本套餐费:59&amp;#10;202307流量包月租费:50&amp;#10;202306基本套餐费:59&amp;#10;202306流量包月租费:50&amp;#10;202305基本套餐费:59&amp;#10;202305流量包月租费:50&amp;#10;争议金额:495.00</t>
  </si>
  <si>
    <t>BL202310290832252193</t>
  </si>
  <si>
    <t>彭忠德</t>
  </si>
  <si>
    <t>2023-10-29 09:05:58</t>
  </si>
  <si>
    <t>用户要求取消亲情网</t>
  </si>
  <si>
    <t>BL202310290831332183</t>
  </si>
  <si>
    <t>朱国炳</t>
  </si>
  <si>
    <t>2023-10-29 09:24:32</t>
  </si>
  <si>
    <t>[65岁以上老人]&amp;#13;&amp;#10;高级模板内容：&amp;#13;&amp;#10;需区域二线受理的业务:用户无法提供验证码&amp;#13;&amp;#10;用户需办理业务名称:增值业务费_增值业务-优酷视频4GB流量加会员轻合约包&amp;#13;&amp;#10;业务办理类型:取消&amp;#13;&amp;#10;业务生效时间:立即生效&amp;#13;&amp;#10;是否已按规范验证用户信息:是&amp;#13;</t>
  </si>
  <si>
    <t>BL202310290828082159</t>
  </si>
  <si>
    <t>郭锐</t>
  </si>
  <si>
    <t>2023-10-29 09:22:30</t>
  </si>
  <si>
    <t>&amp;#13;&amp;#10;高级模板内容：&amp;#13;&amp;#10;需区域二线受理的业务:用户无法提供验证码&amp;#13;&amp;#10;用户需办理业务名称:沃阅读-奇妙幻想动漫15元包_、增值业务-炫铃功能、	20元5GB云加速5G畅玩加油包&amp;#13;&amp;#10;业务办理类型:取消&amp;#13;&amp;#10;业务生效时间:立即生效&amp;#13;&amp;#10;是否已按规范验证用户信息:是&amp;#13;</t>
  </si>
  <si>
    <t>GZ202310291020140842</t>
  </si>
  <si>
    <t>071700056948</t>
  </si>
  <si>
    <t>周月圆</t>
  </si>
  <si>
    <t>2023-10-29 14:21:00</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</si>
  <si>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岗区伍家岗街道办伍临路社区宜棉小区5栋1单元6楼601</t>
  </si>
  <si>
    <t>TS202310281607411374</t>
  </si>
  <si>
    <t>戴雅琴</t>
  </si>
  <si>
    <t>2023-10-29 09:37:15</t>
  </si>
  <si>
    <t>&amp;#13;&amp;#10;高级模板内容：&amp;#13;&amp;#10;投诉问题描述:用户来电称接到找前机主的电话、短信，要求尽快处理、&amp;#13;&amp;#10;争议号码:15572773236&amp;#13;&amp;#10;问题现象:接到找前机主的电话、短信&amp;#13;&amp;#10;用户要求:已向用户解释。用户强烈要求我方尽快核实处理。&amp;#13;</t>
  </si>
  <si>
    <t>GZ202310291015470800</t>
  </si>
  <si>
    <t>071700034394</t>
  </si>
  <si>
    <t>胡凯</t>
  </si>
  <si>
    <t>2023-10-29 18:28:32</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</si>
  <si>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伍家区宝塔河街办城东大道106号清江尚玲珑8栋1单元17楼1705</t>
  </si>
  <si>
    <t>GZ202310291013490782</t>
  </si>
  <si>
    <t>071700036005</t>
  </si>
  <si>
    <t>屈璐</t>
  </si>
  <si>
    <t>2023-10-29 18:04:39</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</si>
  <si>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光猫终端能力与签约速率不匹配;&amp;#13;&amp;#10;设备收发光功率是否异常:无异常;&amp;#13;&amp;#10;:&amp;#13;&amp;#10;用户反映宽带无法使用，重启无效，用户要求马上处理，请处理并回复&amp;#13;&amp;#10;&amp;#13;</t>
  </si>
  <si>
    <t>GZ202310291010300763</t>
  </si>
  <si>
    <t>071700093096</t>
  </si>
  <si>
    <t>2023-10-29 14:28:00</t>
  </si>
  <si>
    <t>#2022重保客户##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终端能力与签约速率不匹配;&amp;#13;&amp;#10;设备收发光功率是否异常:路由器能力不匹配;&amp;#13;&amp;#10;:&amp;#13;&amp;#10;用户表示宽带无法使用，需要公司尽快处理</t>
  </si>
  <si>
    <t>GZ202310291010000757</t>
  </si>
  <si>
    <t>071704076955</t>
  </si>
  <si>
    <t>费奕</t>
  </si>
  <si>
    <t>2023-10-29 17:34:26</t>
  </si>
  <si>
    <t>一键诊断过程：&amp;#10;宽带是否有欠费及账号是否异常:CBSS状态正常，AAA状态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伍家岗区宝塔河街道岳家冲社区松林路上上城4期26栋14楼1403</t>
  </si>
  <si>
    <t>GZ202310291007410732</t>
  </si>
  <si>
    <t>覃洪英</t>
  </si>
  <si>
    <t>2023-10-29 14:34:33</t>
  </si>
  <si>
    <t>22年Q3Q4重点客户按处理结果向用户解释:是&amp;#13;&amp;#10;node_41:&amp;#13;&amp;#10;判断省分:除甘肃外&amp;#13;&amp;#10;获取历史工单:有工单&amp;#13;&amp;#10;:工单已办结&amp;#13;&amp;#10;判断省分:湖北&amp;#13;&amp;#10;反馈的问题是否在对外电话的受理范围内:不在服务范围内&amp;#13;&amp;#10;填写以下内容:下一步&amp;#13;&amp;#10;判断省分:其他省分&amp;#13;&amp;#10;问题发生时间：2023年10月29；问题发生地点：宜昌市长阳县贺家坪镇保正村3组；问题现象：房子要装修,屋顶有联通线；用户具体要求：要求尽快迁移;联系电话：'15697279005':&amp;#13;&amp;#10;用户再次来电表示自己家屋顶有我方的线现在自己家里的房子需要装修需要我方需要派人去处理迁移联系15697279005,表示前期反馈了多次一直没有处理,称10天内没有解决,到时候就把线剪断,要求尽快解决&amp;#13;</t>
  </si>
  <si>
    <t>电线电缆：已通知长阳维护人员现场核查处理，已向客户解释说明，满意。</t>
  </si>
  <si>
    <t>BL202310290822352123</t>
  </si>
  <si>
    <t>汪先凤</t>
  </si>
  <si>
    <t>2023-10-29 09:22:20</t>
  </si>
  <si>
    <t>&amp;#13;&amp;#10;高级模板内容：&amp;#13;&amp;#10;需区域二线受理的业务:用户无法提供验证码&amp;#13;&amp;#10;用户需办理业务名称:5G炫彩通信助理包-云盘版（首月5元半价），好书VIP（首免）&amp;#13;&amp;#10;业务办理类型:取消&amp;#13;&amp;#10;业务生效时间:次月生效&amp;#13;&amp;#10;是否已按规范验证用户信息:是&amp;#13;&amp;#10;备注（如开通流量包、语音包请备注清楚当月有效/长期有效）:要求关闭&amp;#13;</t>
  </si>
  <si>
    <t>GZ202310291007090723</t>
  </si>
  <si>
    <t>071700944813</t>
  </si>
  <si>
    <t>陈克清</t>
  </si>
  <si>
    <t>2023-10-29 11:31:30</t>
  </si>
  <si>
    <t>#2022重保客户#071700944813命中精准预判服务场景:[65岁以上老人]&amp;#13;&amp;#10;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IPTV画面卡顿，重启无效&amp;#13;</t>
  </si>
  <si>
    <t>GZ202310291007060722</t>
  </si>
  <si>
    <t>071701039894</t>
  </si>
  <si>
    <t>熊元</t>
  </si>
  <si>
    <t>2023-10-29 13:01:56</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</si>
  <si>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岗区宝塔河街道东星社区城东大道三峡环球港商业区1栋3楼W24商铺周边</t>
  </si>
  <si>
    <t>TS202310281604311280</t>
  </si>
  <si>
    <t>071700108138</t>
  </si>
  <si>
    <t>周应富</t>
  </si>
  <si>
    <t>2023-10-29 09:45:19</t>
  </si>
  <si>
    <t>&gt;业务号码&gt;071700108138；&gt;号码归属地&gt;宜昌；&gt;产品名称&gt;大屏游戏，影视会员连续包月，食乐汇；&gt;产品代码&gt;24000604，24000235，24000190；&gt;产品编码&gt;2400060400，2400023504，2400019005；&gt;订购时间&gt;2023-05-1220:47:04，2023-05-0313:16:07，2023-05-0714:55:49；&gt;核查情况&gt;平台故障；&gt;不规范定制分类&gt;平台故障，无法判责；&gt;退费金额&gt;150元，179.4元，150元；&gt;退费时间&gt;2023/10/29；&gt;投诉内容&gt;高级模板内容：&amp;#10;是否10016外呼:不记得&amp;#10;电话外呼号码:无&amp;#10;渠道名称:无&amp;#10;反应问题涉及场景:未经同意订购业务&amp;#10;产品名称:TV增值-应用-健康和TV增值-娱乐-沃家高清VIP和TV增值-应用-游戏&amp;#10;争议月份:2023年5月、2023年6月、2023年7月、2023年8月、2023年10月、2023年9月&amp;#10;是否承诺退费:是&amp;#10;承诺退费金额:479.4&amp;#10;是否已经取消业务（如取消失败，需加上系统报错的提示）:否，请后台协助取消，现前台无取消此这些业务的入口&amp;#10;是否需要回复:否&amp;#10;用户要求:已承诺退费</t>
  </si>
  <si>
    <t>GZ202310290956410610</t>
  </si>
  <si>
    <t>071700202039</t>
  </si>
  <si>
    <t>裴晓纲</t>
  </si>
  <si>
    <t>2023-10-29 14:51:38</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</si>
  <si>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用户要求上门更换联通机顶盒和遥控器。</t>
  </si>
  <si>
    <t>TS202310271254591000</t>
  </si>
  <si>
    <t>2023-10-27 14:52:37</t>
  </si>
  <si>
    <t>判断省分:湖北&amp;#13;&amp;#10;:流量费争议&amp;#13;&amp;#10;:流量包定制争议&amp;#13;&amp;#10;:不认可&amp;#13;&amp;#10;:未享受&amp;#13;&amp;#10;:小于等于500元，且仅限单倍、月份不超过12个月&amp;#13;&amp;#10;:&amp;#13;&amp;#10;&amp;#13;&amp;#10;高级模板内容：&amp;#13;&amp;#10;投诉问题描述:用户对本月产生：手机上网流量费087.00不认可，要求退费。&amp;#13;&amp;#10;业务名称:手机上网流量费087.00&amp;#13;&amp;#10;争议月份:2023年10月&amp;#13;&amp;#10;争议金额:87&amp;#13;&amp;#10;是否承诺退费:是&amp;#13;&amp;#10;用户要求:退费&amp;#13;</t>
  </si>
  <si>
    <t>GZ202310290950140560</t>
  </si>
  <si>
    <t>071700069966</t>
  </si>
  <si>
    <t>肖兵</t>
  </si>
  <si>
    <t>2023-10-29 13:23:20</t>
  </si>
  <si>
    <t>071700069966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网线断了，要求尽快联系处理&amp;#13;</t>
  </si>
  <si>
    <t>TS202310281552250961</t>
  </si>
  <si>
    <t>万凤生</t>
  </si>
  <si>
    <t>2023-10-28 17:20:10</t>
  </si>
  <si>
    <t>高级模板内容：&amp;#10;投诉问题描述:该用户来电反映：本机想再绑定一张副卡，到营业厅去办理，工作人员告知有合约不能办理，取消还要违约金，已解释，用户不能接收，&amp;#10;渠道名称:中国联通APP&amp;#10;办理业务名称:主副卡&amp;#10;页面提示:无&amp;#10;用户要求:要求尽快核实处理，联系本机。</t>
  </si>
  <si>
    <t>GZ202310290946310523</t>
  </si>
  <si>
    <t>071701014615</t>
  </si>
  <si>
    <t>李可灿</t>
  </si>
  <si>
    <t>2023-10-29 20:06:37</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</si>
  <si>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岗区宝塔河街道办岳家冲社区中南路南山悦小区3栋1单元7楼702</t>
  </si>
  <si>
    <t>GZ202310290944210502</t>
  </si>
  <si>
    <t>071704333055</t>
  </si>
  <si>
    <t>徐宏杰</t>
  </si>
  <si>
    <t>2023-10-29 13:40:25</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</si>
  <si>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岗区伍家乡三峡物流园社区融创融公馆14栋1单元32楼3204</t>
  </si>
  <si>
    <t>GZ202310290940500466</t>
  </si>
  <si>
    <t>071703974359</t>
  </si>
  <si>
    <t>鲁琼</t>
  </si>
  <si>
    <t>2023-10-29 13:56:11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</si>
  <si>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网速慢，要师傅去换路由器，请尽快处理。</t>
  </si>
  <si>
    <t>TS202310281534060493</t>
  </si>
  <si>
    <t>2023-10-29 14:20:11</t>
  </si>
  <si>
    <t>主办单位：湖北&amp;#10;客户类别：普通客户&amp;#10;10010是否打通：是&amp;#10;是否二次致电10015：是&amp;#10;是否联系：否&amp;#10;升级倾向：&amp;#10;号码归属省：湖北&amp;#10;SVIP等级：&amp;#10;1.问题类型:;&amp;#10;2.投诉类型:其他;&amp;#10;3.营业厅地址:;&amp;#10;4.位置信息:;&amp;#10;5.位置发生地:;&amp;#10;6.投诉内容:十月份扣了两次话费话费扣重复了&amp;#10;关联中国联通投诉平台-网站工单流水号:TS202310241958197762</t>
  </si>
  <si>
    <t>TS202310281527200341</t>
  </si>
  <si>
    <t>谢双珍</t>
  </si>
  <si>
    <t>2023-10-29 09:04:07</t>
  </si>
  <si>
    <t>判断省分:其他省分&amp;#13;&amp;#10;:普通消费有争议&amp;#13;&amp;#10;:下一步&amp;#13;&amp;#10;:通话费不认可&amp;#13;&amp;#10;获取参数:&amp;#13;&amp;#10;:普通通话费超出争议&amp;#13;&amp;#10;查询套餐:&amp;#13;&amp;#10;:金额正确&amp;#13;&amp;#10;:不认可&amp;#13;&amp;#10;:仍不认可&amp;#13;&amp;#10;判断省分:除四川外&amp;#13;&amp;#10;:&amp;#13;&amp;#10;&amp;#13;&amp;#10;高级模板内容：&amp;#13;&amp;#10;投诉问题描述:超出语音扣费不认可，称是不是主副卡占用了分钟数，解释不认可&amp;#13;&amp;#10;争议月份:2023年10月&amp;#13;&amp;#10;争议金额:8.4&amp;#13;&amp;#10;是否有下发短信提醒:是&amp;#13;&amp;#10;用户要求:要求尽快处理&amp;#13;</t>
  </si>
  <si>
    <t>TS202310262118062308</t>
  </si>
  <si>
    <t>郑凯通</t>
  </si>
  <si>
    <t>2023-10-27 10:15:50</t>
  </si>
  <si>
    <t>判断省分:湖北&amp;#13;&amp;#10;:流量费争议&amp;#13;&amp;#10;:流量包定制争议&amp;#13;&amp;#10;:不认可&amp;#13;&amp;#10;:未享受&amp;#13;&amp;#10;:小于等于500元，且仅限单倍、月份不超过12个月&amp;#13;&amp;#10;:&amp;#13;&amp;#10;&amp;#13;&amp;#10;高级模板内容：&amp;#13;&amp;#10;投诉问题描述:用户对本月超出流量费不认可，要求为其处理&amp;#13;&amp;#10;业务名称:手机上网流量费&amp;#13;&amp;#10;争议月份:2023年10月&amp;#13;&amp;#10;争议金额:10&amp;#13;&amp;#10;是否承诺退费:是&amp;#13;&amp;#10;用户要求:尽快为其处理&amp;#13;</t>
  </si>
  <si>
    <t>GZ202310290936280420</t>
  </si>
  <si>
    <t>071701066130</t>
  </si>
  <si>
    <t>穆操</t>
  </si>
  <si>
    <t>2023-10-29 10:15:10</t>
  </si>
  <si>
    <t>#2022重保客户##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前期刷新重启无效，宽带无法上网，请处理。</t>
  </si>
  <si>
    <t>BL202310282039011313</t>
  </si>
  <si>
    <t>李书梅</t>
  </si>
  <si>
    <t>2023-10-29 09:06:35</t>
  </si>
  <si>
    <t>判断省分:湖北&amp;#13;&amp;#10;:有意向资费&amp;#13;&amp;#10;:全国流量王8元套餐&amp;#13;&amp;#10;:&amp;#13;&amp;#10;&amp;#13;&amp;#10;高级模板内容：&amp;#13;&amp;#10;用户诉求:用户来电要求更改8元套餐，不愿前往自有营业厅办理&amp;#13;&amp;#10;当前套餐名称:宜昌如意通随意打(OCS)-湖北宜&amp;#13;&amp;#10;新套餐名称（转入套餐名称）:全国流量王8元套餐&amp;#13;&amp;#10;是合约期内（含靓号）:是&amp;#13;</t>
  </si>
  <si>
    <t>TS202310281509502420</t>
  </si>
  <si>
    <t>李文翠</t>
  </si>
  <si>
    <t>2023-10-29 10:04:36</t>
  </si>
  <si>
    <r>
      <t/>
    </r>
    <r>
      <rPr>
        <sz val="11"/>
        <color theme="1"/>
        <rFont val="宋体"/>
        <family val="2"/>
      </rPr>
      <t>&amp;#10;高级模板内容：&amp;#10;投诉问题描述:对业务办理不认可&amp;#10;争议业务名称:10元5GB全国流量5日快餐包（湖北）&amp;#10;受理渠道:</t>
    </r>
    <r>
      <rPr>
        <sz val="11"/>
        <color theme="1"/>
        <rFont val="Arial"/>
        <family val="2"/>
      </rPr>
      <t xml:space="preserve">	</t>
    </r>
    <r>
      <rPr>
        <sz val="11"/>
        <color theme="1"/>
        <rFont val="宋体"/>
        <family val="2"/>
      </rPr>
      <t>腾讯微信湖北宜昌市在线渠道&amp;#10;争议月份:2023年10月&amp;#10;争议费用:10&amp;#10;一线客服在系统里:未取消，请后台协助处理&amp;#10;是否承诺退费:是&amp;#10;用户要求:退费</t>
    </r>
  </si>
  <si>
    <t>BL202310282026071217</t>
  </si>
  <si>
    <t>071704172212</t>
  </si>
  <si>
    <t>2023-10-29 14:42:16</t>
  </si>
  <si>
    <t>产品类型:轻合约;产品名称:WiFi6月包10元组网合约(湖北);产品描述:WiFi6月包10元组网，合约期36个月；月包中含宽带千兆提速服务；活动期间，由联通公司提供wifi6路由器设备1台免费供用户使用；合约期内用户因非设备原因离网或取消业务，联通公司有权上门回收设备。合约到期后，月包中千兆提速包继续有效，并按月收取10元，用户若不需要，可自行前往营业厅取消。;产品ID:91278049;开始时间:2023-08-0100:00:00;结束时间:2026-07-3123:59:59;订购渠道:秭归文化合作厅;客户确认方式:签字协议。&amp;#13;&amp;#10;查询增值业务:&amp;#13;&amp;#10;合约信息查询:&amp;#13;&amp;#10;系统查询到有产品信息&amp;#13;&amp;#10;:有确认方式&amp;#13;&amp;#10;客户要求取消&amp;#13;&amp;#10;维系挽留:不接受挽留&amp;#13;&amp;#10;:下一步&amp;#13;&amp;#10;判断省分:湖北&amp;#13;&amp;#10;:金融、靓号，套餐折扣、含设备的组网协议四类强合约&amp;#13;&amp;#10;:无合约解约工单&amp;#13;&amp;#10;:挽留失败&amp;#13;&amp;#10;:不愿到厅&amp;#13;&amp;#10;:&amp;#13;</t>
  </si>
  <si>
    <t>TS202310281445061885</t>
  </si>
  <si>
    <t>叶高俊</t>
  </si>
  <si>
    <t>2023-10-29 16:16:39</t>
  </si>
  <si>
    <t>主办单位：湖北&amp;#10;客户类别：普通客户&amp;#10;10010是否打通：否&amp;#10;是否二次致电10015：是&amp;#10;是否联系：否&amp;#10;升级倾向：&amp;#10;号码归属省：湖北&amp;#10;SVIP等级：&amp;#10;1.问题类型:;&amp;#10;2.投诉类型:携号转网;&amp;#10;3.营业厅地址:;&amp;#10;4.位置信息:;&amp;#10;5.位置发生地:;&amp;#10;6.投诉内容:取消副卡&amp;#10;取消网龄计划合约&amp;#10;7.携转原因:信号质量差&amp;#10;8.无法携转原因:业务限制</t>
  </si>
  <si>
    <t>GZ202310290924290287</t>
  </si>
  <si>
    <t>071700609818</t>
  </si>
  <si>
    <t>郑光红</t>
  </si>
  <si>
    <t>2023-10-29 10:41:56</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</si>
  <si>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宽带频繁掉线&amp;#10;&amp;#10;装机地址：湖北省宜昌市秭归县茅坪镇平湖大道凤凰山小区屈原东路4号3栋1单元101</t>
  </si>
  <si>
    <t>TS202310281420441332</t>
  </si>
  <si>
    <t>罗光林</t>
  </si>
  <si>
    <t>2023-10-28 15:42:37</t>
  </si>
  <si>
    <t>主办单位：湖北&amp;#10;客户类别：星级客户&amp;#10;10010是否打通：否&amp;#10;是否二次致电10015：是&amp;#10;是否联系：否&amp;#10;升级倾向：&amp;#10;号码归属省：湖北&amp;#10;SVIP等级：&amp;#10;1.问题类型:;&amp;#10;2.投诉类型:手机流量费争议;&amp;#10;3.营业厅地址:;&amp;#10;4.位置信息:;&amp;#10;5.位置发生地:;&amp;#10;6.投诉内容:套餐内流量没用完为什么产生套餐外流量？&amp;#10;&amp;#10;202310月上网费:0.00&amp;#10;争议金额:0.00</t>
  </si>
  <si>
    <t>GZ202310290920270256</t>
  </si>
  <si>
    <t>071700983338</t>
  </si>
  <si>
    <t>邬道琴</t>
  </si>
  <si>
    <t>2023-10-29 15:00:48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</si>
  <si>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光猫红灯，表示别人装修把线弄断了，要求上门处理。</t>
  </si>
  <si>
    <t>GZ202310290918140235</t>
  </si>
  <si>
    <t>071700087886</t>
  </si>
  <si>
    <t>韩玉梅</t>
  </si>
  <si>
    <t>2023-10-29 15:31:43</t>
  </si>
  <si>
    <t>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宽带无法上网&amp;#10;装机地址：湖北省宜昌市城东大道民欣家园9号楼1406室</t>
  </si>
  <si>
    <t>BL202310282010111091</t>
  </si>
  <si>
    <t>黄登宇</t>
  </si>
  <si>
    <t>2023-10-29 09:05:45</t>
  </si>
  <si>
    <t>判断省分:湖北&amp;#13;&amp;#10;:有意向资费&amp;#13;&amp;#10;:全国流量王8元套餐&amp;#13;&amp;#10;:&amp;#13;&amp;#10;&amp;#13;&amp;#10;高级模板内容：&amp;#13;&amp;#10;用户诉求:用户要求办理4G全国流量王8元套餐前台已解释用户不愿前往营业厅更改要求线上更改请处理谢谢&amp;#13;&amp;#10;当前套餐名称:孝心卡（基础版）&amp;#13;&amp;#10;新套餐名称（转入套餐名称）:4G全国流量王8元套餐&amp;#13;&amp;#10;是合约期内（含靓号）:否&amp;#13;&amp;#10;备注:用户要求办理4G全国流量王8元套餐前台已解释用户不愿前往营业厅更改要求线上更改请处理谢谢&amp;#13;&amp;#10;&amp;#13;</t>
  </si>
  <si>
    <t>BL202310281946400902</t>
  </si>
  <si>
    <t>王宗新</t>
  </si>
  <si>
    <t>2023-10-29 09:23:16</t>
  </si>
  <si>
    <t>用户反馈：:10016营销问题&amp;#13;&amp;#10;属于：:要求禁呼屏蔽10016&amp;#13;&amp;#10;判断省分:其他省分&amp;#13;&amp;#10;:办理失败&amp;#13;&amp;#10;:用户要求屏蔽10016的外呼电话，请处理&amp;#13;</t>
  </si>
  <si>
    <t>BL202310280900071660</t>
  </si>
  <si>
    <t>蒋春燕</t>
  </si>
  <si>
    <t>2023-10-28 16:50:46</t>
  </si>
  <si>
    <t>&gt;业务号码&gt;13217275070；&gt;号码归属地&gt;宜昌；&gt;产品名称&gt;联通爱听畅享会员精英版A1；&gt;产品代码&gt;66002882；&gt;产品编码&gt;6600288200；&gt;订购时间&gt;2023-01-1316:07:00；&gt;核查情况&gt;平台故障；&gt;不规范定制分类&gt;平台故障，无法判责；&gt;退费金额&gt;200元；&gt;退费时间&gt;2023-10-28；&gt;投诉内容&gt;&amp;#10;高级模板内容：&amp;#10;赔付类型：:增值业务争议&amp;#10;CBSS账单扣费名称：:增值业务-联通爱听畅享会员精英版A1&amp;#10;办理渠道:没有显示具体办理渠道&amp;#10;赔付月份：:2023年1月、2023年2月、2023年3月、2023年4月、2023年5月、2023年6月、2023年7月、2023年8月、2023年9月、2023年10月&amp;#10;返还倍率:单倍&amp;#10;赔付金额：:200&amp;#10;是否已经取消业务:是&amp;#10;是否承诺退费：:是&amp;#10;用户是否需要回复：:否&amp;#10;用户要求：:已在线承诺用户减免</t>
  </si>
  <si>
    <t>BL202310281908300526</t>
  </si>
  <si>
    <t>向群英</t>
  </si>
  <si>
    <t>2023-10-29 10:42:23</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</si>
  <si>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AR彩铃酷趣会员5G加油包（湖北）视频彩铃心悦会员包月15元&amp;#10;办理渠道:，&amp;#10;赔付月份：:2023年10月&amp;#10;返还倍率:单倍&amp;#10;赔付金额：:35&amp;#10;是否已经取消业务:是&amp;#10;是否承诺退费：:是&amp;#10;用户是否需要回复：:否&amp;#10;用户要求：:退费</t>
  </si>
  <si>
    <t>TS202310281357490829</t>
  </si>
  <si>
    <t>周亚</t>
  </si>
  <si>
    <t>2023-10-29 09:37:12</t>
  </si>
  <si>
    <t>判断省分:湖北&amp;#13;&amp;#10;:流量费争议&amp;#13;&amp;#10;:流量包定制争议&amp;#13;&amp;#10;:不认可&amp;#13;&amp;#10;:未享受&amp;#13;&amp;#10;:小于等于500元，且仅限单倍、月份不超过12个月&amp;#13;&amp;#10;:&amp;#13;&amp;#10;&amp;#13;&amp;#10;高级模板内容：&amp;#13;&amp;#10;投诉问题描述:用户来电对本月产生的上网费_手机上网流量费_无线接入-上网流量费-国内（本地使用）9.99元不认可，前台通过智慧沃家无法开通橡皮擦，烦请协助&amp;#13;&amp;#10;业务名称:流量费用&amp;#13;&amp;#10;争议月份:2023年10月&amp;#13;&amp;#10;争议金额:9.99&amp;#13;&amp;#10;是否承诺退费:是&amp;#13;&amp;#10;用户要求:要求补救，谢谢&amp;#13;</t>
  </si>
  <si>
    <t>GZ202310290905560139</t>
  </si>
  <si>
    <t>071703081674</t>
  </si>
  <si>
    <t>高连杰</t>
  </si>
  <si>
    <t>2023-10-29 09:47:37</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</si>
  <si>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岗区伍家乡三峡物流园社区东站路三峡物流园D区4栋一单元2楼D2-2230</t>
  </si>
  <si>
    <t>TS202310281324140154</t>
  </si>
  <si>
    <t>投诉工单（2021版）&gt;&gt;融合&gt;&gt;【产品及计费使用】产品及业务规则&gt;&gt;查询他机信息需验证规则不满</t>
  </si>
  <si>
    <t>刘霜</t>
  </si>
  <si>
    <t>2023-10-28 13:56:14</t>
  </si>
  <si>
    <t>用户18672908787要求核查绑定号码尾号4006的视频彩铃业务，未提供具体号码，告知身份信息不一致需要验证，用户不认可表示要工信部投诉，请处理，谢谢</t>
  </si>
  <si>
    <t>ZX202310270957510700</t>
  </si>
  <si>
    <t>邓衍忠</t>
  </si>
  <si>
    <t>2023-10-27 17:03:32</t>
  </si>
  <si>
    <t>13085169963命中精准预判服务场景:[65岁以上老人]&amp;#13;&amp;#10;判断省分:湖北&amp;#13;&amp;#10;:下一步&amp;#13;&amp;#10;移网一键诊断结果:1.用户状态是否正常：正常.2.查询短信功能是否正常开通：正常.3.查询是否短信黑名单：正常.4.是否存在群障：正常.:诊断无异常/解释不认可&amp;#13;&amp;#10;:短信&amp;#13;&amp;#10;:是&amp;#13;&amp;#10;:::下发成功&amp;#13;&amp;#10;:不认可&amp;#13;&amp;#10;:用户无法收到所有的短信手机没有屏蔽过已经重启过要求反馈处理。谢谢&amp;#13;</t>
  </si>
  <si>
    <t>GZ202310290900050093</t>
  </si>
  <si>
    <t>071700058763</t>
  </si>
  <si>
    <t>2023-10-29 20:31:36</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</si>
  <si>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岗区宝塔河街道古塔社区夷陵大道358号虹桥国际公寓B栋2单元8楼801</t>
  </si>
  <si>
    <t>BL202310281847160305</t>
  </si>
  <si>
    <t>刘长玉</t>
  </si>
  <si>
    <t>2023-10-29 09:22:17</t>
  </si>
  <si>
    <t>&amp;#13;&amp;#10;高级模板内容：&amp;#13;&amp;#10;需区域二线受理的业务:用户无法提供验证码&amp;#13;&amp;#10;用户需办理业务名称:快手25G流量合约包省分、哔哩哔哩10GB流量加会员轻合约包&amp;#13;&amp;#10;业务办理类型:取消&amp;#13;&amp;#10;业务生效时间:次月生效&amp;#13;&amp;#10;是否已按规范验证用户信息:无需验证&amp;#13;</t>
  </si>
  <si>
    <t>GZ202310290857250067</t>
  </si>
  <si>
    <t>071701059592</t>
  </si>
  <si>
    <t>代志鹏</t>
  </si>
  <si>
    <t>2023-10-29 10:10:51</t>
  </si>
  <si>
    <t>#2022重保客户#无法打开网页，没有网&amp;#10;装机地址：湖北省宜昌市伍家岗区伍家岗街道临江溪社区伍临路38号金都市场A2栋3单元2楼302</t>
  </si>
  <si>
    <t>GZ202310290850020005</t>
  </si>
  <si>
    <t>2023-10-29 09:46:43</t>
  </si>
  <si>
    <t>用户称在湖北省宜昌市朝阳土家族自治县磨市镇3口堰村3组79号，联通线在大门口，太矮了有大货车，离地面只有3-4米请尽快回电处理，</t>
  </si>
  <si>
    <t>电线电缆：已通知维护人员18607201535现场核查处理，已向客户解释说明，满意。</t>
  </si>
  <si>
    <t>TS202310281235241606</t>
  </si>
  <si>
    <t>罗艳</t>
  </si>
  <si>
    <t>2023-10-28 16:20:40</t>
  </si>
  <si>
    <t>主办单位：湖北&amp;#10;客户类别：普通客户&amp;#10;10010是否打通：否&amp;#10;是否二次致电10015：是&amp;#10;是否联系：否&amp;#10;升级倾向：&amp;#10;号码归属省：湖北&amp;#10;SVIP等级：&amp;#10;1.问题类型:;&amp;#10;2.投诉类型:手机流量费争议;&amp;#10;3.营业厅地址:;&amp;#10;4.位置信息:;&amp;#10;5.位置发生地:;&amp;#10;6.投诉内容:&amp;#10;202310月上网费:14.85&amp;#10;争议金额:14.85</t>
  </si>
  <si>
    <t>TS202310270949300512</t>
  </si>
  <si>
    <t>2023-10-27 15:01:12</t>
  </si>
  <si>
    <t>判断省分:湖北&amp;#13;&amp;#10;:流量费争议&amp;#13;&amp;#10;:流量包定制争议&amp;#13;&amp;#10;:不认可&amp;#13;&amp;#10;:未享受&amp;#13;&amp;#10;:小于等于500元，且仅限单倍、月份不超过12个月&amp;#13;&amp;#10;:&amp;#13;&amp;#10;&amp;#13;&amp;#10;高级模板内容：&amp;#13;&amp;#10;投诉问题描述:用户来电反映，对本机定制的：20元15GB省内流量7日快餐包-湖北不认可，称为什么不能在全国使用？？为其解释并告知此流量使用范围，用户不认可&amp;#13;&amp;#10;业务名称:20元15GB省内流量7日快餐包-湖北&amp;#13;&amp;#10;争议月份:2023年10月&amp;#13;&amp;#10;争议金额:20&amp;#13;&amp;#10;是否承诺退费:是&amp;#13;&amp;#10;用户要求:退费&amp;#13;</t>
  </si>
  <si>
    <t>ZX202310270955095701</t>
  </si>
  <si>
    <t>汪小妹</t>
  </si>
  <si>
    <t>重保用户参与满意度测评申请减免20元话费因有低消置换至13032703234</t>
  </si>
  <si>
    <t>BL202310281348230935</t>
  </si>
  <si>
    <t>2023-10-28 16:16:52</t>
  </si>
  <si>
    <t>&gt;业务号码&gt;13227268583;&gt;号码归属地&gt;宜昌;&gt;产品名称&gt;视频彩铃心悦会员包月15元-3;&gt;产品代码&gt;49007442;&gt;产品编码&gt;4900744200;&gt;订购时间&gt;2023-10-2619:32:28;&gt;核查情况&gt;平台故障;&gt;不规范定制分类&gt;平台故障，无法判责;&gt;赔付金额&gt;15元;&gt;退费时间&gt;2023-10-28;&gt;投诉内容&gt;&amp;#10;判断省分:其他省分&amp;#10;:增值业务争议&amp;#10;判断省分:湖北&amp;#10;:移网&amp;#10;:在补救范围内&amp;#10;:不认可&amp;#10;:小于等于500元，且仅限单倍、月份不超过12个月&amp;#10;:&amp;#10;&amp;#10;高级模板内容：&amp;#10;赔付类型：:增值业务争议&amp;#10;CBSS账单扣费名称：:	视频彩铃心悦会员包月15元-3&amp;#10;办理渠道:SP&amp;#10;赔付月份：:2023年10月&amp;#10;返还倍率:单倍&amp;#10;赔付金额：:15&amp;#10;是否已经取消业务:是&amp;#10;是否承诺退费：:是&amp;#10;用户是否需要回复：:否&amp;#10;用户要求：:加急</t>
  </si>
  <si>
    <t>BL202310281836110178</t>
  </si>
  <si>
    <t>王怀军</t>
  </si>
  <si>
    <t>2023-10-29 09:01:47</t>
  </si>
  <si>
    <t>用户来电:关闭上网功能&amp;#13;&amp;#10;判断省分:甘肃、湖北&amp;#13;&amp;#10;解释无法关闭，建议用户关闭手机蜂窝数据网络即可:不认可&amp;#13;&amp;#10;:&amp;#13;&amp;#10;用户来电要求关闭手机上网功能，请联系处理</t>
  </si>
  <si>
    <t>BL202310281826250062</t>
  </si>
  <si>
    <t>龚杰</t>
  </si>
  <si>
    <t>2023-10-29 10:24:48</t>
  </si>
  <si>
    <t>客户来电要求屏蔽10016的外呼电话，表示自己不想接到10016的电话，并要求投诉10016,，一直联系客户，造成骚扰！要求投诉，否则升级投诉！</t>
  </si>
  <si>
    <t>BL202310261924311831</t>
  </si>
  <si>
    <t>韩庆林</t>
  </si>
  <si>
    <t>2023-10-27 14:40:01</t>
  </si>
  <si>
    <t>&gt;业务号码&gt;13227292145；&gt;号码归属地&gt;宜昌；&gt;产品名称&gt;云加速5G畅玩加油包(湖北)；&gt;产品代码&gt;91295249；&gt;产品编码&gt;无；&gt;订购时间&gt;2023-10-0306:56:50；&gt;核查情况&gt;平台故障；&gt;不规范定制分类&gt;平台故障，无法判责；&gt;退费金额&gt;20元；&gt;退费时间&gt;2023-10-27；&gt;投诉内容&gt;&amp;#10;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_增值业务-畅行会员S-包月-15元叠加套餐包&amp;#10;办理渠道:湖北杭州翔羽线上业务代理(宜昌)&amp;#10;赔付月份：:2023年10月&amp;#10;返还倍率:单倍&amp;#10;赔付金额：:20&amp;#10;是否已经取消业务:是&amp;#10;是否承诺退费：:是&amp;#10;用户是否需要回复：:否&amp;#10;用户要求：:退费用户要求上账主卡15671058248</t>
  </si>
  <si>
    <t>GZ202310290818342323</t>
  </si>
  <si>
    <t>071700015899</t>
  </si>
  <si>
    <t>陈北庆</t>
  </si>
  <si>
    <t>2023-10-29 13:13:48</t>
  </si>
  <si>
    <t>#2022重保客户##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红灯加急要求尽快今天联系处理&amp;#13;</t>
  </si>
  <si>
    <t>GZ202310290818142322</t>
  </si>
  <si>
    <t>071700045473</t>
  </si>
  <si>
    <t>胡勇</t>
  </si>
  <si>
    <t>2023-10-29 09:00:48</t>
  </si>
  <si>
    <t>#2022重保客户##2022重保客户#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用户表示宽带无法使用，多次刷新无效，要求上门处理。</t>
  </si>
  <si>
    <t>GZ202310290816562313</t>
  </si>
  <si>
    <t>071700025109</t>
  </si>
  <si>
    <t>2023-10-29 08:39:24</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</si>
  <si>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夷陵大道267-106</t>
  </si>
  <si>
    <t>GZ202310290810392282</t>
  </si>
  <si>
    <t>2023-10-29 15:58:12</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</si>
  <si>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五峰县西北路县委2楼1栋周边</t>
  </si>
  <si>
    <t>BL202310281800122229</t>
  </si>
  <si>
    <t>董雯</t>
  </si>
  <si>
    <t>2023-10-29 14:17:17</t>
  </si>
  <si>
    <t>22年Q3Q4重点客户13117286701命中精准预判服务场景:[10015转接10010用户]&amp;#13;&amp;#10;&amp;#13;&amp;#10;&amp;#13;&amp;#10;用户来电要求屏蔽10016营销电话如果后续在接到就要投诉工信部了请协助处理</t>
  </si>
  <si>
    <t>TS202310281132370194</t>
  </si>
  <si>
    <t>2023-10-28 14:56:39</t>
  </si>
  <si>
    <t>&amp;#13;&amp;#10;高级模板内容：&amp;#13;&amp;#10;投诉问题描述:用户合约权益无法领取&amp;#13;&amp;#10;操作渠道:中国联通APP&amp;#13;&amp;#10;参加活动（套餐）名称:联通PLUS白银会员月卡0元/月（立即生效）&amp;#13;&amp;#10;页面提示:无&amp;#13;&amp;#10;用户要求:领取会员&amp;#13;</t>
  </si>
  <si>
    <t>TS202310281129170101</t>
  </si>
  <si>
    <t>韩宗兴</t>
  </si>
  <si>
    <t>2023-10-28 15:32:16</t>
  </si>
  <si>
    <t>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不记得&amp;#13;&amp;#10;渠道名称:湖北杭州翔羽线上业务代理(宜昌)&amp;#13;&amp;#10;反应问题涉及场景:未经同意订购业务&amp;#13;&amp;#10;产品名称:云加速5G畅玩加油包(湖北)&amp;#13;&amp;#10;争议月份:2023年10月&amp;#13;&amp;#10;是否承诺退费:是&amp;#13;&amp;#10;承诺退费金额:20&amp;#13;&amp;#10;是否已经取消业务（如取消失败，需加上系统报错的提示）:是&amp;#13;&amp;#10;是否需要回复:否&amp;#13;&amp;#10;用户要求:用户未办理云加速5G畅玩加油包(湖北)要求取消解释无效挽留失败尽快处理谢谢&amp;#13;</t>
  </si>
  <si>
    <t>GZ202310290710032178</t>
  </si>
  <si>
    <t>071701030727</t>
  </si>
  <si>
    <t>杨立群</t>
  </si>
  <si>
    <t>2023-10-29 15:42:32</t>
  </si>
  <si>
    <t>#2022重保客户##2022重保客户#【2022年上工信部测评重保用户】【2022年上工信部测评重保用户】[65岁以上老人]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用户来电反映宽带从（10.29）开始（无法上网）&amp;#13;&amp;#10;故障时间:2023-10-29&amp;#13;&amp;#10;服务状态是否正常:是&amp;#13;&amp;#10;设备灯显示:正常&amp;#13;&amp;#10;错误代码:无&amp;#13;&amp;#10;是否重启设备:已重启未恢复&amp;#13;&amp;#10;用户要求:用户来电反映宽带从（10.29）开始（无法上网），错误代码（无具体代码），设备灯显示（正常），已建议用户重启设备（已重启未恢复/不配合），用户要求尽快上门处理。装机地址（湖北省宜昌市西陵区学院街道中书街社区西陵一路金安东城1栋1单元7楼701）联系电话（15871607697）&amp;#13;</t>
  </si>
  <si>
    <t>TS202310290939590035</t>
  </si>
  <si>
    <t>张思琪</t>
  </si>
  <si>
    <t>2023-10-29 10:16:13</t>
  </si>
  <si>
    <t>判断省分:湖北&amp;#13;&amp;#10;:流量费争议&amp;#13;&amp;#10;:没有短信通知/延迟&amp;#13;&amp;#10;:不认可&amp;#13;&amp;#10;:下一步&amp;#13;&amp;#10;:不符合或不愿意开通&amp;#13;&amp;#10;:未享受&amp;#13;&amp;#10;:下一步&amp;#13;&amp;#10;:单倍小于等于500&amp;#13;&amp;#10;:&amp;#13;&amp;#10;&amp;#13;&amp;#10;高级模板内容：&amp;#13;&amp;#10;投诉问题描述:流量费不满&amp;#13;&amp;#10;业务名称:流量费&amp;#13;&amp;#10;争议月份:2023年10月&amp;#13;&amp;#10;争议金额:30&amp;#13;&amp;#10;是否承诺退费:是&amp;#13;&amp;#10;用户要求:用户表示流量没有电话提醒不满要求退费我处解释流量只有短信提醒不认可&amp;#13;</t>
  </si>
  <si>
    <t>GZ202310282322331998</t>
  </si>
  <si>
    <t>071704557633</t>
  </si>
  <si>
    <t>赵雨琨</t>
  </si>
  <si>
    <t>2023-10-29 08:19:11</t>
  </si>
  <si>
    <t>一键诊断过程：&amp;#10;宽带是否有欠费及账号是否异常:CBSS状态正常，AAA状态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伍家岗区伍家乡灵宝村柏临河路九棠府1栋1单元8楼803</t>
  </si>
  <si>
    <t>GZ202310282314061984</t>
  </si>
  <si>
    <t>071700006048</t>
  </si>
  <si>
    <t>王居安</t>
  </si>
  <si>
    <t>2023-10-29 10:24:41</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</si>
  <si>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猇亭区虎牙街道虎牙社区猇亭大道18号船厂宿舍楼6号楼5单元2层201</t>
  </si>
  <si>
    <t>GZ202310282244091908</t>
  </si>
  <si>
    <t>071704140443</t>
  </si>
  <si>
    <t>2023-10-29 08:26:35</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</si>
  <si>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岗区伍家乡花溪路社区恒大山水城4栋1单元16楼1601</t>
  </si>
  <si>
    <t>GZ202310282237011880</t>
  </si>
  <si>
    <t>071700043829</t>
  </si>
  <si>
    <t>朱启涛</t>
  </si>
  <si>
    <t>2023-10-29 15:03:11</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</si>
  <si>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伍家区柏临路15号四季花城3栋1单元3楼302</t>
  </si>
  <si>
    <t>GZ202310282236191876</t>
  </si>
  <si>
    <t>071700054132</t>
  </si>
  <si>
    <t>张莉新</t>
  </si>
  <si>
    <t>2023-10-29 14:09:34</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</si>
  <si>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岗区伍家乡前坪村花溪路花艳小区15栋1单元10楼1004</t>
  </si>
  <si>
    <t>GZ202310282217261804</t>
  </si>
  <si>
    <t>071701031970</t>
  </si>
  <si>
    <t>2023-10-29 18:09:05</t>
  </si>
  <si>
    <t>一键诊断过程：&amp;#10;宽带是否有欠费及账号是否异常:CBSS状态正常，AAA状态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猇亭区古老背街道办长江社区金猇路47号世纪现代城2栋1单元2楼202</t>
  </si>
  <si>
    <t>GZ202310282216531802</t>
  </si>
  <si>
    <t>071700094989</t>
  </si>
  <si>
    <t>鲁家鲲</t>
  </si>
  <si>
    <t>2023-10-29 18:00:10</t>
  </si>
  <si>
    <t>一键诊断过程：&amp;#10;宽带是否有欠费及账号是否异常:CBSS状态正常，AAA状态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伍家区峡洲大道东景苑7栋1单元5楼503</t>
  </si>
  <si>
    <t>TS202310271120290923</t>
  </si>
  <si>
    <t>杨雪娇</t>
  </si>
  <si>
    <t>2023-10-27 14:40:18</t>
  </si>
  <si>
    <t>判断省分:湖北&amp;#13;&amp;#10;:流量费争议&amp;#13;&amp;#10;:没有短信通知/延迟&amp;#13;&amp;#10;:不认可&amp;#13;&amp;#10;:下一步&amp;#13;&amp;#10;:不符合或不愿意开通&amp;#13;&amp;#10;:未享受&amp;#13;&amp;#10;:下一步&amp;#13;&amp;#10;:单倍小于等于500&amp;#13;&amp;#10;:&amp;#13;&amp;#10;&amp;#13;&amp;#10;高级模板内容：&amp;#13;&amp;#10;投诉问题描述:用户来电反映对超出流量费用不认可，表示移动超出流量都能自动购买流量包抵扣。&amp;#13;&amp;#10;业务名称:手机上网流量费&amp;#13;&amp;#10;争议月份:2023年10月&amp;#13;&amp;#10;争议金额:99&amp;#13;&amp;#10;是否承诺退费:是&amp;#13;&amp;#10;用户要求:退费&amp;#13;</t>
  </si>
  <si>
    <t>GZ202310282158061727</t>
  </si>
  <si>
    <t>071700237962</t>
  </si>
  <si>
    <t>杨永兰</t>
  </si>
  <si>
    <t>2023-10-29 18:08:11</t>
  </si>
  <si>
    <t>#2022重保客户##2022重保客户#一键诊断过程：&amp;#10;宽带是否有欠费及账号是否异常:无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宜都市红花套镇杨家畈村4组94号周边</t>
  </si>
  <si>
    <t>TS202310281104311869</t>
  </si>
  <si>
    <t>钟小勇</t>
  </si>
  <si>
    <t>2023-10-28 16:42:14</t>
  </si>
  <si>
    <t>&amp;#13;&amp;#10;高级模板内容：&amp;#13;&amp;#10;投诉问题描述:用户反映自己在24号在APP上买的副卡，一直都没有送到，也没有联系&amp;#13;&amp;#10;办理渠道:手厅APP&amp;#13;&amp;#10;订单号:2163102476692297&amp;#13;&amp;#10;身份证号码:无&amp;#13;&amp;#10;用户要求:要求我方处理，请尽快核实，谢谢&amp;#13;</t>
  </si>
  <si>
    <t>BL202310281734341869</t>
  </si>
  <si>
    <t>2023-10-29 14:03:53</t>
  </si>
  <si>
    <t>判断省分:湖北&amp;#13;&amp;#10;:有意向资费&amp;#13;&amp;#10;:全国流量王8元套餐&amp;#13;&amp;#10;:&amp;#13;&amp;#10;&amp;#13;&amp;#10;高级模板内容：&amp;#13;&amp;#10;用户诉求:变更套餐&amp;#13;&amp;#10;当前套餐名称:畅爽冰激凌5G套餐129元（基础版）&amp;#13;&amp;#10;新套餐名称（转入套餐名称）:8元流量王&amp;#13;&amp;#10;是合约期内（含靓号）:是&amp;#13;&amp;#10;备注:用户要求将本机资费更改为4G全国流量王8元套餐，次月生效，不便到厅，挽留无效，请处理&amp;#13;</t>
  </si>
  <si>
    <t>GZ202310282147511670</t>
  </si>
  <si>
    <t>071700090067</t>
  </si>
  <si>
    <t>王华伟</t>
  </si>
  <si>
    <t>2023-10-29 16:57:46</t>
  </si>
  <si>
    <t>一键诊断过程：&amp;#10;宽带是否有欠费及账号是否异常:CBSS状态正常，AAA状态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中南路上上城B区B7-1304</t>
  </si>
  <si>
    <t>ZX202310270934100487</t>
  </si>
  <si>
    <t>韩治刚</t>
  </si>
  <si>
    <t>2023-10-27 10:44:36</t>
  </si>
  <si>
    <t>用户来电要求对副卡费用进行减免。要求核实是否有此促销活动。</t>
  </si>
  <si>
    <t>TS202310281059231735</t>
  </si>
  <si>
    <t>朱定鑫</t>
  </si>
  <si>
    <t>2023-10-28 17:20:39</t>
  </si>
  <si>
    <t>主办单位：湖北&amp;#10;客户类别：星级客户&amp;#10;10010是否打通：否&amp;#10;是否二次致电10015：是&amp;#10;是否联系：否&amp;#10;升级倾向：&amp;#10;号码归属省：湖北&amp;#10;SVIP等级：&amp;#10;1.问题类型:;&amp;#10;2.投诉类型:办理争议;&amp;#10;3.营业厅地址:;&amp;#10;4.位置信息:;&amp;#10;5.位置发生地:;&amp;#10;6.投诉内容:换套餐不给办理&amp;#10;8.办理业务的名称:换套餐&amp;#10;8.无法办理的渠道:联通营业厅</t>
  </si>
  <si>
    <t>GZ202310282135071587</t>
  </si>
  <si>
    <t>071700091505</t>
  </si>
  <si>
    <t>黄帅</t>
  </si>
  <si>
    <t>2023-10-29 09:37:16</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</si>
  <si>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用户表示电视无法观看，要求维修</t>
  </si>
  <si>
    <t>GZ202310282130451559</t>
  </si>
  <si>
    <t>071701061786</t>
  </si>
  <si>
    <t>查玉明</t>
  </si>
  <si>
    <t>2023-10-29 14:13:46</t>
  </si>
  <si>
    <t>客户使用手厅一键诊断功能进行宽带故障诊断，诊断结果，故障描述：宽带全时段上网速度慢&amp;#10;装机地址：湖北省宜昌市西陵区葛洲坝街道石子岭社区葛洲坝合作有线宽带IPTV专用</t>
  </si>
  <si>
    <t>GZ202310282129241550</t>
  </si>
  <si>
    <t>071700025917</t>
  </si>
  <si>
    <t>闫盈</t>
  </si>
  <si>
    <t>2023-10-29 12:26:23</t>
  </si>
  <si>
    <t>#2022重保客户##2022重保客户#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区合益路益馨苑A4栋2单元6楼212</t>
  </si>
  <si>
    <t>GZ202310282118171473</t>
  </si>
  <si>
    <t>2023-10-29 15:13:11</t>
  </si>
  <si>
    <t>#2022重保客户#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终端能力与签约速率不匹配;&amp;#13;&amp;#10;设备收发光功率是否异常:无异常;&amp;#13;&amp;#10;:宽带无法上网&amp;#13;</t>
  </si>
  <si>
    <t>TS202310281047561428</t>
  </si>
  <si>
    <t>张策</t>
  </si>
  <si>
    <t>2023-10-29 09:04:37</t>
  </si>
  <si>
    <t>判断省份:湖北&amp;#13;&amp;#10;:移网无法上网&amp;#13;&amp;#10;:手机移动数据&amp;#13;&amp;#10;判断是否是联通小号资费:获取入参:&amp;#13;&amp;#10;获取历史工单:无历史工单&amp;#13;&amp;#10;:下一步&amp;#13;&amp;#10;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4G开启.:诊断无异常/解释不认可&amp;#13;&amp;#10;当月是否清卡重用:无&amp;#13;&amp;#10;:下一步&amp;#13;&amp;#10;node_317:&amp;#13;&amp;#10;:不符合办理条件&amp;#13;&amp;#10;:在湖北&amp;#13;&amp;#10;:不能&amp;#13;&amp;#10;:网络无异常&amp;#13;&amp;#10;:1、受理流水号：;2、受理号码：17683708283;3、主叫号码：17683708283;4、被叫号码：;5、客户姓名：张策;6、客户级别：四星忠诚用户;7、用户归属地：宜昌市;8、受理员工工号：hubXN23ZH3072;9、手机厂商：;10、投诉渠道：10010客服热线;11、投诉打点范围：1千米;12、投诉地址：宜昌市-当阳市:望城村委会(公交站)【当阳3路】;13、网格ID：96969;14、网格名称：YC_B_湖北省宜昌市当阳市网格_96969;15、经度：111.792064;16、纬度：30.806041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数据;22、室内或室外：室内;23、手机信号强弱：一至两格不稳定;24、用户周边使用情况：个别发生;25、主工单流水号：hub169846115851727312;26、语音业务类型：;27、数据业务类型：无法上网;28、用户是否接受解释：否;29、公告类型：网络信息;30、基站ID：117.111355;31、基站名称：117.111355;32、其它地方是否正常使用：是;33、之前是否可以正常使用：是;地址：当阳市玉阳街道望城村刘家山，用户反映网络信号差，周边联通都没有办法上网，在线解释不认可，要求尽快核实处理。</t>
  </si>
  <si>
    <t>GZ202310282112411436</t>
  </si>
  <si>
    <t>071700082960</t>
  </si>
  <si>
    <t>2023-10-29 10:21:26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</si>
  <si>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终端能力与签约速率不匹配;&amp;#13;&amp;#10;设备收发光功率是否异常:无异常;&amp;#13;&amp;#10;:&amp;#13;&amp;#10;用户表示宽带无法使用，要求师傅上门维修，请尽快处理并回复</t>
  </si>
  <si>
    <t>GZ202310282104591390</t>
  </si>
  <si>
    <t>071700080850</t>
  </si>
  <si>
    <t>孙泽华</t>
  </si>
  <si>
    <t>2023-10-29 12:27:09</t>
  </si>
  <si>
    <t>一键诊断过程：&amp;#10;宽带是否有欠费及账号是否异常:无异常&amp;#10;宽带是否有群体故障告警:无异常&amp;#10;线路是否正常:无异常&amp;#10;光猫是否正常:无异常&amp;#10;上网速度检测:设备收光异常&amp;#10;设备收发光功率是否异常:无异常&amp;#10;&amp;#10;故障描述：&amp;#10;302002局方OLT设备收光功率异常。&amp;#10;&amp;#10;装机地址：湖北省宜昌市伍家区中南路中南二号8栋1单元2楼202</t>
  </si>
  <si>
    <t>TS202310281032061013</t>
  </si>
  <si>
    <t>胡建军</t>
  </si>
  <si>
    <t>2023-10-28 11:00:33</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</si>
  <si>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amp;#10;视频彩铃0元套餐组合（乐享会员）2;&amp;#10;畅爽国内流量包（湖北）;&amp;#10;5G加油包19元5GB首月体验版（立即生效）;&amp;#10;炫彩通信助理包-立即生效（湖北）&amp;#10;取消以上业务&amp;#10;业务自动退订失败</t>
  </si>
  <si>
    <t>GZ202310282104141383</t>
  </si>
  <si>
    <t>071704077849</t>
  </si>
  <si>
    <t>望王晶</t>
  </si>
  <si>
    <t>2023-10-29 18:05:05</t>
  </si>
  <si>
    <t>客户使用手厅一键诊断功能进行宽带故障诊断，诊断结果：1、请致电10010客服热线，为您进一步核查。给您带来的不便，敬请谅解。；2、您所使用宽带后台配置异常，可点击一键报修，我们尽快为您处理。，故障描述：宽带无法上网&amp;#10;装机地址：湖北省宜昌市猇亭区古老背街道桐岭社区金猇路商业一街30号周边</t>
  </si>
  <si>
    <t>GZ202310282101071351</t>
  </si>
  <si>
    <t>071700009819</t>
  </si>
  <si>
    <t>田健</t>
  </si>
  <si>
    <t>2023-10-29 10:51:22</t>
  </si>
  <si>
    <t>#2022重保客户#宽带报障-无法登陆&amp;#10;&amp;#10;装机地址：湖北省宜昌市西陵区宜昌联通CBSS项目专用CPE地址</t>
  </si>
  <si>
    <t>GZ202310282100491347</t>
  </si>
  <si>
    <t>071703771487</t>
  </si>
  <si>
    <t>刘沿兵</t>
  </si>
  <si>
    <t>2023-10-29 14:29:02</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</si>
  <si>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夷陵区东城城乡统筹发展试验区梅子垭村发展大道梅岭新村二期3栋1单元3层302号</t>
  </si>
  <si>
    <t>GZ202310282100461346</t>
  </si>
  <si>
    <t>071700629343</t>
  </si>
  <si>
    <t>向友德</t>
  </si>
  <si>
    <t>2023-10-29 11:40:25</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</si>
  <si>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秭归县茅坪镇秭归九里工业园岳家湾26号周边</t>
  </si>
  <si>
    <t>TS202310271104490369</t>
  </si>
  <si>
    <t>黄慧慧</t>
  </si>
  <si>
    <t>2023-10-27 14:50:42</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</si>
  <si>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不小心超出了流量，要求退费&amp;#13;&amp;#10;业务名称:套内外流量计费争议&amp;#13;&amp;#10;争议月份:2023年10月&amp;#13;&amp;#10;争议金额:70&amp;#13;&amp;#10;是否承诺退费:是&amp;#13;&amp;#10;用户要求:退费已验证通过身份信息请协助谢谢&amp;#13;</t>
  </si>
  <si>
    <t>GZ202310282052231278</t>
  </si>
  <si>
    <t>071703682724</t>
  </si>
  <si>
    <t>魏明志</t>
  </si>
  <si>
    <t>2023-10-29 18:52:42</t>
  </si>
  <si>
    <t>无法打开网页&amp;#10;装机地址：湖北省宜昌市伍家岗区宝塔河街道岳家冲社区城东大道依山郡2栋1单元5楼502</t>
  </si>
  <si>
    <t>BL202310281732151840</t>
  </si>
  <si>
    <t>田双林</t>
  </si>
  <si>
    <t>2023-10-29 17:11:51</t>
  </si>
  <si>
    <t>用户反馈：:10016营销问题&amp;#13;&amp;#10;属于：:要求禁呼屏蔽10016&amp;#13;&amp;#10;判断省分:其他省分&amp;#13;&amp;#10;:办理失败&amp;#13;&amp;#10;用户反馈10016天天打电话骚扰，导致精神不正常，以后再骚扰就投诉到工信部&amp;#13;</t>
  </si>
  <si>
    <t>TS202310291247152385</t>
  </si>
  <si>
    <t>张绍芹</t>
  </si>
  <si>
    <t>2023-10-29 15:13:52</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</si>
  <si>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上网费_手机上网流量费_无线接入-上网流量费-国内（本地使用）&amp;#13;&amp;#10;业务名称:上网费_手机上网流量费_无线接入-上网流量费-国内（本地使用）&amp;#13;&amp;#10;争议月份:2023年10月&amp;#13;&amp;#10;争议金额:2.16&amp;#13;&amp;#10;是否承诺退费:是&amp;#13;&amp;#10;用户要求:退费&amp;#13;</t>
  </si>
  <si>
    <t>GZ202310282037551149</t>
  </si>
  <si>
    <t>071700088310</t>
  </si>
  <si>
    <t>张祥淑</t>
  </si>
  <si>
    <t>2023-10-29 17:30:50</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</si>
  <si>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区中南路宜化山语城三期7栋1单元4楼402</t>
  </si>
  <si>
    <t>TS202310280820530974</t>
  </si>
  <si>
    <t>2023-10-28 09:37:11</t>
  </si>
  <si>
    <t>[65岁以上老人]&amp;#13;&amp;#10;高级模板内容：&amp;#13;&amp;#10;投诉问题描述:用户来电说9月10月产生了上网费，前台解释流量有超出，所以会有费用产生，用户说自己没用，前台解释用户套餐仅有1个G国内通用流量，有额外使用都会扣除套餐外费用，只有使用了才会产生费用，没有使用是不会产生费用的，用户不认可，还是坚持要求退费，前台暂无权限，希望后台协助&amp;#13;&amp;#10;争议月份:2023年9月、2023年10月&amp;#13;&amp;#10;争议金额/流量:130&amp;#13;&amp;#10;用户要求:用户要求退还实际产生的上网流量费&amp;#13;</t>
  </si>
  <si>
    <t>GZ202310282027451076</t>
  </si>
  <si>
    <t>071700097915</t>
  </si>
  <si>
    <t>王玉勇</t>
  </si>
  <si>
    <t>2023-10-29 09:13:06</t>
  </si>
  <si>
    <t>#2022重保客户#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岗区伍家岗街道办王家河社区夷陵大道江北大厦夷陵大道388号3栋3单元4层107</t>
  </si>
  <si>
    <t>BL202310281722051674</t>
  </si>
  <si>
    <t>李忠杰</t>
  </si>
  <si>
    <t>2023-10-29 09:10:27</t>
  </si>
  <si>
    <t>判断省分:湖北&amp;#13;&amp;#10;:有意向资费&amp;#13;&amp;#10;:全国流量王8元套餐&amp;#13;&amp;#10;:&amp;#13;&amp;#10;&amp;#13;&amp;#10;高级模板内容：&amp;#13;&amp;#10;用户诉求:用户来电要求更改全国流量王8元套餐，在线挽留不成功，表示是老年人使用，要求在线更改&amp;#13;&amp;#10;当前套餐名称:常青卡29元&amp;#13;&amp;#10;新套餐名称（转入套餐名称）:全国流量王8元套餐&amp;#13;&amp;#10;是合约期内（含靓号）:否&amp;#13;&amp;#10;备注:要求在线更改&amp;#13;</t>
  </si>
  <si>
    <t>ZHX202310282023280170</t>
  </si>
  <si>
    <t>2023-10-28 20:36:13</t>
  </si>
  <si>
    <t>GZ202310282023271032</t>
  </si>
  <si>
    <t>071700332445</t>
  </si>
  <si>
    <t>汪邦一</t>
  </si>
  <si>
    <t>2023-10-29 13:36:11</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</si>
  <si>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夷陵区东城城乡统筹发展试验区梅子垭村东城汽车市场1栋周边</t>
  </si>
  <si>
    <t>GZ202310282021201015</t>
  </si>
  <si>
    <t>071701071226</t>
  </si>
  <si>
    <t>喻庆明</t>
  </si>
  <si>
    <t>2023-10-29 11:48:59</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</si>
  <si>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西陵区窑湾街道唐家湾社区唐家湾廉租房1栋1单元25楼2502</t>
  </si>
  <si>
    <t>TS202310280814060906</t>
  </si>
  <si>
    <t>李承菊</t>
  </si>
  <si>
    <t>2023-10-28 10:43:47</t>
  </si>
  <si>
    <t>[65岁以上老人]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AR彩铃酷趣会员5G加油包（湖北）&amp;#13;&amp;#10;反应问题涉及场景:未经同意订购业务&amp;#13;&amp;#10;产品名称:AR彩铃酷趣会员5G加油包（湖北）&amp;#13;&amp;#10;争议月份:2023年10月、2023年9月&amp;#13;&amp;#10;是否承诺退费:是&amp;#13;&amp;#10;承诺退费金额:20&amp;#13;&amp;#10;是否已经取消业务（如取消失败，需加上系统报错的提示）:已取消&amp;#13;&amp;#10;是否需要回复:否&amp;#13;&amp;#10;用户要求:要求退费，有承诺退费，无需回复，谢谢&amp;#13;</t>
  </si>
  <si>
    <t>GZ202310282015300972</t>
  </si>
  <si>
    <t>071700353830</t>
  </si>
  <si>
    <t>张彦</t>
  </si>
  <si>
    <t>2023-10-29 13:35:45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</si>
  <si>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湖北省宜昌市夷陵区小溪塔镇湖光二巷104-2号周边长江市场湖光金苑104-2-202，宽带无法上网，重启无效，需要上门处理。</t>
  </si>
  <si>
    <t>TS202310272155592395</t>
  </si>
  <si>
    <t>田华茂</t>
  </si>
  <si>
    <t>2023-10-28 14:16:19</t>
  </si>
  <si>
    <t>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云加速5G畅玩加油包(湖北)&amp;#13;&amp;#10;争议月份:2023年10月&amp;#13;&amp;#10;是否承诺退费:是&amp;#13;&amp;#10;承诺退费金额:20&amp;#13;&amp;#10;是否已经取消业务（如取消失败，需加上系统报错的提示）:已取消&amp;#13;&amp;#10;是否需要回复:否&amp;#13;&amp;#10;用户要求:不知情开通业务，要求退费，解释不认可，已承诺退费告知退费事宜，请协助处理，谢谢&amp;#13;&amp;#10;&amp;#13;&amp;#10;&amp;#13;</t>
  </si>
  <si>
    <t>BL202310281713131547</t>
  </si>
  <si>
    <t>黄文静</t>
  </si>
  <si>
    <t>2023-10-29 14:24:34</t>
  </si>
  <si>
    <t>判断省分:湖北&amp;#13;&amp;#10;:有意向资费&amp;#13;&amp;#10;:全国流量王8元套餐&amp;#13;&amp;#10;:&amp;#13;&amp;#10;&amp;#13;&amp;#10;高级模板内容：&amp;#13;&amp;#10;用户诉求:用户15671040997来电要求将套餐变更为（4G全国流量王8元套餐），前台挽留失败，不愿意到营业厅办理，要求我方线上处理，请处理谢谢&amp;#13;&amp;#10;当前套餐名称:腾讯大王卡（新）&amp;#13;&amp;#10;新套餐名称（转入套餐名称）:4G全国流量王8元套餐&amp;#13;&amp;#10;是合约期内（含靓号）:否&amp;#13;&amp;#10;备注:&amp;#13;</t>
  </si>
  <si>
    <t>GZ202310282000210854</t>
  </si>
  <si>
    <t>071700925092</t>
  </si>
  <si>
    <t>王大鑫</t>
  </si>
  <si>
    <t>2023-10-29 14:00:56</t>
  </si>
  <si>
    <t>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设备收光异常,光猫终端能力与签约速率不匹配;&amp;#13;&amp;#10;设备收发光功率是否异常:无异常;&amp;#13;&amp;#10;:宽带无法上网需要专人上门维修晚上7点后家里才有人&amp;#13;</t>
  </si>
  <si>
    <t>GZ202310281959300845</t>
  </si>
  <si>
    <t>071701050342</t>
  </si>
  <si>
    <t>洪国生</t>
  </si>
  <si>
    <t>2023-10-29 14:52:27</t>
  </si>
  <si>
    <t>宽带报障-MODEM故障&amp;#10;&amp;#10;装机地址：湖北省宜昌市伍家岗区伍家岗街道伍临路社区伍临路13号东郡小区14栋1单元13层1301</t>
  </si>
  <si>
    <t>TS202310272153022371</t>
  </si>
  <si>
    <t>王惠霞</t>
  </si>
  <si>
    <t>2023-10-28 14:51:27</t>
  </si>
  <si>
    <t>判断省分:湖北&amp;#10;:湖北在省内手机不能打+不能接&amp;#10;获取入参:&amp;#10;获取历史工单:无历史工单&amp;#10;:下一步&amp;#10;移网一键诊断结果:1.用户状态是否正常：开通.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amp;#10;请判断是否是联通小号资费:不是&amp;#10;当月是否清卡重用:是&amp;#10;:任何地方都无法拨打或接听&amp;#10;:</t>
  </si>
  <si>
    <t>BL202310271631300343</t>
  </si>
  <si>
    <t>2023-10-28 15:38:48</t>
  </si>
  <si>
    <t>&gt;业务号码&gt;13235625278；&gt;号码归属地&gt;宜昌；&gt;产品名称&gt;视频彩铃心悦会员包月15元-3；&gt;产品代码&gt;49007442；&gt;产品编码&gt;4900744200；&gt;订购时间&gt;2023-10-2600:48:08；&gt;核查情况&gt;平台故障；&gt;不规范定制分类&gt;平台故障，无法判责；&gt;退费金额&gt;15元；&gt;退费时间&gt;2023-10-28；&gt;投诉内容&gt;&amp;#10;&amp;#10;高级模板内容：&amp;#10;赔付类型：:增值业务争议&amp;#10;CBSS账单扣费名称：:视频彩铃心悦会员包月15元&amp;#10;办理渠道:无&amp;#10;赔付月份：:2023年10月&amp;#10;返还倍率:单倍&amp;#10;赔付金额：:15&amp;#10;是否已经取消业务:否&amp;#10;是否承诺退费：:是&amp;#10;用户是否需要回复：:否&amp;#10;用户要求：:用户来电称没有办理过视频彩铃心悦会员包月15元，要求取消并退费。请协助处理</t>
  </si>
  <si>
    <t>TS202310271804411527</t>
  </si>
  <si>
    <t>黄定兰</t>
  </si>
  <si>
    <t>2023-10-28 14:23:46</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</si>
  <si>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手机上网流量费不认可&amp;#13;&amp;#10;业务名称:手机上网流量费&amp;#13;&amp;#10;争议月份:2023年10月&amp;#13;&amp;#10;争议金额:9&amp;#13;&amp;#10;是否承诺退费:是&amp;#13;&amp;#10;用户要求:退费&amp;#13;</t>
  </si>
  <si>
    <t>TS202310272146222318</t>
  </si>
  <si>
    <t>2023-10-28 11:10:32</t>
  </si>
  <si>
    <t>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云加速5G畅玩加油包(湖北)&amp;#13;&amp;#10;争议月份:2023年10月&amp;#13;&amp;#10;是否承诺退费:是&amp;#13;&amp;#10;承诺退费金额:20&amp;#13;&amp;#10;是否已经取消业务（如取消失败，需加上系统报错的提示）:是&amp;#13;&amp;#10;是否需要回复:否&amp;#13;&amp;#10;用户要求:退费&amp;#13;</t>
  </si>
  <si>
    <t>TS202310272125052083</t>
  </si>
  <si>
    <t>2023-10-28 10:20:36</t>
  </si>
  <si>
    <t>主办单位：湖北&amp;#10;客户类别：普通客户&amp;#10;10010是否打通：否&amp;#10;是否二次致电10015：是&amp;#10;是否联系：否&amp;#10;升级倾向：&amp;#10;号码归属省：湖北&amp;#10;SVIP等级：&amp;#10;1.问题类型:;&amp;#10;2.投诉类型:增值业务费争议;&amp;#10;3.营业厅地址:;&amp;#10;4.位置信息:;&amp;#10;5.位置发生地:;&amp;#10;6.投诉内容:为什么话费欠费莫名其妙多了那么多&amp;#10;&amp;#10;争议金额:0.00&amp;#10;需要退订业务:否</t>
  </si>
  <si>
    <t>BL202310281643491095</t>
  </si>
  <si>
    <t>龙德满</t>
  </si>
  <si>
    <t>2023-10-28 17:28:20</t>
  </si>
  <si>
    <t>&amp;#13;&amp;#10;高级模板内容：&amp;#13;&amp;#10;需区域二线受理的业务:用户无法提供验证码&amp;#13;&amp;#10;用户需办理业务名称:云加速5G畅玩加油包(湖北)（已停售）&amp;#13;&amp;#10;业务办理类型:取消&amp;#13;&amp;#10;业务生效时间:次月生效&amp;#13;&amp;#10;是否已按规范验证用户信息:是&amp;#13;</t>
  </si>
  <si>
    <t>TS202310272000458006</t>
  </si>
  <si>
    <t>北方二中心&gt;&gt;第一大区&gt;&gt;王忠营区&gt;&gt;王忠营区郑蕊组</t>
  </si>
  <si>
    <t>2023-10-28 10:36:11</t>
  </si>
  <si>
    <t>用户表示自己通过微信渠道错充了50元，要求返还，麻烦尽快处理，谢谢</t>
  </si>
  <si>
    <t>ZX202310270844350142</t>
  </si>
  <si>
    <t>2023-10-27 15:37:28</t>
  </si>
  <si>
    <t>22年Q3Q4重点客户&amp;#13;&amp;#10;高级模板内容：&amp;#13;&amp;#10;问题描述:用户来电反映APP销户提示有合约，现在再外地且不方便去营业厅，要求在线协助销户，请处理，谢谢。&amp;#13;&amp;#10;第二联系方式:无&amp;#13;&amp;#10;销户原因:不想使用&amp;#13;&amp;#10;用户要求:用户来电反映APP销户提示有合约，现在再外地且不方便去营业厅，要求在线协助销户，请处理，谢谢。&amp;#13;</t>
  </si>
  <si>
    <t>GZ202310281931400601</t>
  </si>
  <si>
    <t>071700047466</t>
  </si>
  <si>
    <t>胡道军</t>
  </si>
  <si>
    <t>2023-10-29 15:50:45</t>
  </si>
  <si>
    <t>#2022重保客户#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岗区伍家岗街道伍临路社区伍临路机场宿舍伍临路7号1栋1单元6层602户</t>
  </si>
  <si>
    <t>TS202310271939030733</t>
  </si>
  <si>
    <t>2023-10-28 10:02:14</t>
  </si>
  <si>
    <t>22年Q3Q4重点客户判断省分:湖北&amp;#13;&amp;#10;:湖北省内手机不能打&amp;#13;&amp;#10;获取入参:&amp;#13;&amp;#10;获取历史工单:无历史工单&amp;#13;&amp;#10;:下一步&amp;#13;&amp;#10;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请判断是否是联通小号资费:不是&amp;#13;&amp;#10;当月是否清卡重用:是&amp;#13;&amp;#10;:某一地点无法拨打或接听&amp;#13;&amp;#10;:周围用户可以使用&amp;#13;&amp;#10;:用户称自己打不出去电话，称周围联通号码可以正常使用，但是自己在此地就使用不了，用户不愿换机测试，强烈要求我方核实，要求联系18672664908&amp;#13;</t>
  </si>
  <si>
    <t>ZX202310261547450056</t>
  </si>
  <si>
    <t>周桥玲</t>
  </si>
  <si>
    <t>2023-10-27 09:15:16</t>
  </si>
  <si>
    <t>:下一步&amp;#13;&amp;#10;判断省分:湖北&amp;#13;&amp;#10;node_134:&amp;#13;&amp;#10;获取入参:&amp;#13;&amp;#10;node_180:&amp;#13;&amp;#10;判断局方停机状态:&amp;#13;&amp;#10;:&amp;#13;&amp;#10;node_223::其他&amp;#13;&amp;#10;:无&amp;#13;&amp;#10;:大于30天&amp;#13;&amp;#10;:不认可&amp;#13;&amp;#10;:&amp;#13;&amp;#10;&amp;#13;&amp;#10;高级模板内容：&amp;#13;&amp;#10;投诉问题描述:用户来电反映手机无法正常使用&amp;#13;&amp;#10;用户状态为:局方半停&amp;#13;&amp;#10;停机原因:断卡2.0-湖北45天及以上睡眠卡风险用户打标（第十一批）&amp;#13;&amp;#10;前台是否按流程解释:是&amp;#13;&amp;#10;用户要求:用户要求复机，请协助处理，谢谢&amp;#13;&amp;#10;第二联系电话:18671712122&amp;#13;</t>
  </si>
  <si>
    <t>TS202310291003450583</t>
  </si>
  <si>
    <t>2023-10-29 15:32:26</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</si>
  <si>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套外流量计费争议&amp;#13;&amp;#10;业务名称:套外流量计费争议&amp;#13;&amp;#10;争议月份:2023年10月&amp;#13;&amp;#10;争议金额:160&amp;#13;&amp;#10;是否承诺退费:是&amp;#13;&amp;#10;用户要求:已承诺退费，请尽快处理，谢谢&amp;#13;</t>
  </si>
  <si>
    <t>TS202310262045121899</t>
  </si>
  <si>
    <t>2023-10-27 10:15:16</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</si>
  <si>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对超出流量计费不认可，要求退费&amp;#13;&amp;#10;业务名称:超出流量计费不认可&amp;#13;&amp;#10;争议月份:2023年10月&amp;#13;&amp;#10;争议金额:10&amp;#13;&amp;#10;是否承诺退费:是&amp;#13;&amp;#10;用户要求:用户对超出流量计费不认可，要求退费&amp;#13;</t>
  </si>
  <si>
    <t>ZX202310261419121690</t>
  </si>
  <si>
    <t>2023-10-27 09:19:17</t>
  </si>
  <si>
    <t>:下一步&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用户来电翻译：自己手机是被封停了自己收不到短信无法登录APP用户要求尽快回复解决。&amp;#13;&amp;#10;用户状态为:局方半停&amp;#13;&amp;#10;停机原因:断卡2.0-宜昌45天睡眠卡风险打标（第一批）&amp;#13;&amp;#10;前台是否按流程解释:是&amp;#13;&amp;#10;用户要求:自己手机是被封停了自己收不到短信无法登录APP用户要求尽快回复解决。&amp;#13;&amp;#10;第二联系电话:18986830528&amp;#13;</t>
  </si>
  <si>
    <t>BL202310281628440851</t>
  </si>
  <si>
    <t>071700187496</t>
  </si>
  <si>
    <t>李万排</t>
  </si>
  <si>
    <t>2023-10-28 17:25:21</t>
  </si>
  <si>
    <t>用户要求取消宽带提速包业务，后台尝试取消系统有设备勾选拦截，不能直接办理，烦请分公司核实处理</t>
  </si>
  <si>
    <t>BL202310281623410775</t>
  </si>
  <si>
    <t>骆飞</t>
  </si>
  <si>
    <t>2023-10-28 17:24:17</t>
  </si>
  <si>
    <t>&amp;#13;&amp;#10;高级模板内容：&amp;#13;&amp;#10;需区域二线受理的业务:用户无法提供验证码&amp;#13;&amp;#10;用户需办理业务名称:取消王卡会员专属权益0元20GB腾讯系专属流量包并且更改成福多多卡59元套餐&amp;#13;&amp;#10;业务办理类型:套餐变更&amp;#13;&amp;#10;业务生效时间:立即生效&amp;#13;&amp;#10;是否已按规范验证用户信息:无需验证&amp;#13;&amp;#10;备注（如开通流量包、语音包请备注清楚当月有效/长期有效）:&amp;#13;</t>
  </si>
  <si>
    <t>TS202310281757441506</t>
  </si>
  <si>
    <t>李佳静</t>
  </si>
  <si>
    <t>2023-10-29 09:39:46</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</si>
  <si>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对超套流量不认可&amp;#13;&amp;#10;业务名称:流量费&amp;#13;&amp;#10;争议月份:2023年10月&amp;#13;&amp;#10;争议金额:4.32&amp;#13;&amp;#10;是否承诺退费:是&amp;#13;&amp;#10;用户要求:立即解决&amp;#13;</t>
  </si>
  <si>
    <t>GZ202310281903020374</t>
  </si>
  <si>
    <t>071700086356</t>
  </si>
  <si>
    <t>陈克兵</t>
  </si>
  <si>
    <t>2023-10-29 16:13:25</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</si>
  <si>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伍家区同强路秋语台6栋2单元8楼802</t>
  </si>
  <si>
    <t>GZ202310281859420340</t>
  </si>
  <si>
    <t>071700202767</t>
  </si>
  <si>
    <t>鄢万福</t>
  </si>
  <si>
    <t>2023-10-29 08:57:22</t>
  </si>
  <si>
    <t>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宜都市陆城镇天赐龙庭小区4栋1单元3层306</t>
  </si>
  <si>
    <t>GZ202310281857330322</t>
  </si>
  <si>
    <t>071701036602</t>
  </si>
  <si>
    <t>沙红兵</t>
  </si>
  <si>
    <t>2023-10-29 14:08:19</t>
  </si>
  <si>
    <t>#2022重保客户##2022重保客户#一键诊断过程：&amp;#10;宽带是否有欠费及账号是否异常:CBSS状态正常，AAA状态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伍家岗区宝塔河街道中南路社区轴承小区东山大道333号1栋2单元5楼501</t>
  </si>
  <si>
    <t>BL202310281623180769</t>
  </si>
  <si>
    <t>2023-10-29 09:18:14</t>
  </si>
  <si>
    <t>用户要求解除合约（湖北宜昌）2020年沃派校园赠费，20元×48月（立即生效），不愿到厅，请后台处理</t>
  </si>
  <si>
    <t>TS202310291155511155</t>
  </si>
  <si>
    <t>胡倩</t>
  </si>
  <si>
    <t>2023-10-29 14:58:50</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</si>
  <si>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进线称对产生的流量费不认可，要求处理。&amp;#13;&amp;#10;业务名称:流量费&amp;#13;&amp;#10;争议月份:2023年10月&amp;#13;&amp;#10;争议金额:30&amp;#13;&amp;#10;是否承诺退费:是&amp;#13;&amp;#10;用户要求:退费&amp;#13;</t>
  </si>
  <si>
    <t>BL202310262040412413</t>
  </si>
  <si>
    <t>胡正芹</t>
  </si>
  <si>
    <t>2023-10-27 14:39:57</t>
  </si>
  <si>
    <t>&gt;业务号码&gt;13277178648；&gt;号码归属地&gt;宜昌；&gt;产品名称&gt;云加速5G畅玩加油包(湖北)；&gt;产品代码&gt;91295249；&gt;产品编码&gt;无；&gt;订购时间&gt;2023-10-0312:49:12；&gt;核查情况&gt;平台故障；&gt;不规范定制分类&gt;平台故障，无法判责；&gt;退费金额&gt;20元；&gt;退费时间&gt;2023-10-27；&gt;投诉内容&gt;&amp;#10;&amp;#10;高级模板内容：&amp;#10;赔付类型：:增值业务争议&amp;#10;CBSS账单扣费名称：:云加速5G畅玩加油包(湖北)&amp;#10;SP产品ID/元素ID：:2100242200&amp;#10;办理渠道:湖北杭州翔羽线上业务代理(宜昌)&amp;#10;赔付月份：:2023年10月&amp;#10;返还倍率:单倍&amp;#10;赔付金额：:20&amp;#10;是否已经取消业务:是&amp;#10;是否承诺退费：:是&amp;#10;用户是否需要回复：:否&amp;#10;用户要求：:退费到主卡18671781425</t>
  </si>
  <si>
    <t>GZ202310281837150142</t>
  </si>
  <si>
    <t>071703539122</t>
  </si>
  <si>
    <t>向祝昌</t>
  </si>
  <si>
    <t>2023-10-29 13:52:48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</si>
  <si>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光猫红灯，要求师傅上门&amp;#13;</t>
  </si>
  <si>
    <t>BL202310281554390304</t>
  </si>
  <si>
    <t>陈小怡</t>
  </si>
  <si>
    <t>2023-10-28 17:07:21</t>
  </si>
  <si>
    <t>判断省分:湖北&amp;#13;&amp;#10;:有意向资费&amp;#13;&amp;#10;:全国流量王8元套餐&amp;#13;&amp;#10;:&amp;#13;&amp;#10;&amp;#13;&amp;#10;高级模板内容：&amp;#13;&amp;#10;用户诉求:用户来电要求降低套餐为4G流量王8元套餐&amp;#13;&amp;#10;当前套餐名称:阿里小宝卡&amp;#13;&amp;#10;新套餐名称（转入套餐名称）:4G流量王8元套餐&amp;#13;&amp;#10;是合约期内（含靓号）:否&amp;#13;</t>
  </si>
  <si>
    <t>TS202310271810481668</t>
  </si>
  <si>
    <t>2023-10-28 11:09:17</t>
  </si>
  <si>
    <t>判断省分:湖北&amp;#13;&amp;#10;:流量费争议&amp;#13;&amp;#10;:流量包定制争议&amp;#13;&amp;#10;:不认可&amp;#13;&amp;#10;:已享受&amp;#13;&amp;#10;:&amp;#13;&amp;#10;&amp;#13;&amp;#10;高级模板内容：&amp;#13;&amp;#10;投诉问题描述:用户来电称自己订购流量包订购错误，要求退费，因前期有工单执行过服务补救，故没有承诺退费，烦请处理谢谢&amp;#13;&amp;#10;业务名称:30元25GB省内流量10日快餐包（湖北）&amp;#13;&amp;#10;争议月份:2023年10月&amp;#13;&amp;#10;争议金额:30&amp;#13;&amp;#10;是否承诺退费:否&amp;#13;&amp;#10;用户要求:用户要求退费，尽快处理谢谢&amp;#13;</t>
  </si>
  <si>
    <t>TS202310281406161003</t>
  </si>
  <si>
    <t>2023-10-28 16:51:47</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</si>
  <si>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表示流量超出应该回电告知，称平时不会看短信，安抚多次无效，情绪激动&amp;#13;&amp;#10;业务名称:上网费_手机上网流量费_无线接入-上网流量费-国内（本地使用）&amp;#13;&amp;#10;争议月份:2023年10月&amp;#13;&amp;#10;争议金额:155&amp;#13;&amp;#10;是否承诺退费:是&amp;#13;&amp;#10;用户要求:有升级倾向未标明，有携出倾向&amp;#13;&amp;#10;已承诺退费（用户认可），退费，烦请核实谢谢&amp;#13;</t>
  </si>
  <si>
    <t>BL202310281540390094</t>
  </si>
  <si>
    <t>071700309392</t>
  </si>
  <si>
    <t>2023-10-29 10:22:44</t>
  </si>
  <si>
    <t>&gt;业务号码&gt;071700309392；&gt;号码归属地&gt;宜昌；&gt;产品名称&gt;爱丫爱课；&gt;产品代码&gt;无；&gt;产品编码&gt;2400013359；&gt;订购时间&gt;2023-08-1417:37:19；&gt;核查情况&gt;平台故障；&gt;不规范定制分类&gt;平台故障，无法判责；&gt;退费金额&gt;75元；&gt;退费时间&gt;2023-10-29；&gt;投诉内容&gt;&amp;#10;高级模板内容：&amp;#10;赔付类型：:增值业务争议&amp;#10;CBSS账单扣费名称：:增值业务费_TV增值-应用-教育&amp;#10;办理渠道:无&amp;#10;赔付月份：:2023年8月、2023年9月、2023年10月&amp;#10;返还倍率:单倍&amp;#10;赔付金额：:75&amp;#10;是否已经取消业务:是&amp;#10;是否承诺退费：:是&amp;#10;用户是否需要回复：:否&amp;#10;用户要求：:无</t>
  </si>
  <si>
    <t>GZ202310281824260024</t>
  </si>
  <si>
    <t>071700002782</t>
  </si>
  <si>
    <t>陈传洲</t>
  </si>
  <si>
    <t>2023-10-29 09:01:10</t>
  </si>
  <si>
    <t>TS202310271741260978</t>
  </si>
  <si>
    <t>向元军</t>
  </si>
  <si>
    <t>2023-10-28 09:20:42</t>
  </si>
  <si>
    <t>&amp;#13;&amp;#10;高级模板内容：&amp;#13;&amp;#10;投诉问题描述:用户验证码一直错误，无法在线取消，烦请后台协助处理&amp;#13;&amp;#10;业务名称:视频彩铃心悦会员包月15元&amp;#13;&amp;#10;无法办理原因:无法取消&amp;#13;&amp;#10;办理渠道:无&amp;#13;&amp;#10;用户要求:取消增值业务&amp;#13;</t>
  </si>
  <si>
    <t>TS202310271736460864</t>
  </si>
  <si>
    <t>黄晓勇</t>
  </si>
  <si>
    <t>2023-10-28 16:44:14</t>
  </si>
  <si>
    <t>【2022年上工信部测评重保用户】&amp;#13;&amp;#10;高级模板内容：&amp;#13;&amp;#10;投诉问题描述:来电对套餐优惠9月到期未提醒导致10月套餐按原价扣取不认可，要求反馈后台申诉，烦请后台协助处理&amp;#13;&amp;#10;争议月份:2023年10月&amp;#13;&amp;#10;争议金额:199&amp;#13;&amp;#10;用户要求:尽快处理回复谢谢&amp;#13;</t>
  </si>
  <si>
    <t>TS202310271730080672</t>
  </si>
  <si>
    <t>杨小林</t>
  </si>
  <si>
    <t>2023-10-28 17:02:40</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</si>
  <si>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1元得盲盒&amp;#10;预存1元得盲盒24个月</t>
  </si>
  <si>
    <t>TS202310271721230450</t>
  </si>
  <si>
    <t>赵李青阳</t>
  </si>
  <si>
    <t>2023-10-28 09:52:33</t>
  </si>
  <si>
    <t>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上午九点多下单，一整天都没有完成配送&amp;#10;8.办理业务的名称:补换卡&amp;#10;8.无法办理的渠道:中国联通APP</t>
  </si>
  <si>
    <t>TS202310271704060011</t>
  </si>
  <si>
    <t>覃士文</t>
  </si>
  <si>
    <t>2023-10-27 17:22:37</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</si>
  <si>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amp;#10;20元10G全国流量100分钟语音（湖北）-次月生效;&amp;#10;湖北宜昌预存话费得流量短信包24个月-立即&amp;#10;取消以上业务&amp;#10;业务自动退订失败</t>
  </si>
  <si>
    <t>BL202310281538160060</t>
  </si>
  <si>
    <t>乔国梁</t>
  </si>
  <si>
    <t>2023-10-28 17:14:47</t>
  </si>
  <si>
    <t>判断省分:湖北&amp;#13;&amp;#10;:有意向资费&amp;#13;&amp;#10;:全国流量王8元套餐&amp;#13;&amp;#10;:&amp;#13;&amp;#10;&amp;#13;&amp;#10;高级模板内容：&amp;#13;&amp;#10;用户诉求:详见：BL202310251925531293，用户要求直接变更，不要打电话，不需要二次确认，要求在次月必须生效&amp;#13;&amp;#10;当前套餐名称:腾讯大王卡&amp;#13;&amp;#10;新套餐名称（转入套餐名称）:全国流量王8元套餐&amp;#13;&amp;#10;是合约期内（含靓号）:否&amp;#13;</t>
  </si>
  <si>
    <t>TS202310281756421473</t>
  </si>
  <si>
    <t>2023-10-29 09:38:02</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</si>
  <si>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对本月流量超出费用有争议，表示自己没有使用，在线解释用户不认可，要求退还产生的费用&amp;#13;&amp;#10;业务名称:上网费&amp;#13;&amp;#10;争议月份:2023年10月&amp;#13;&amp;#10;争议金额:50&amp;#13;&amp;#10;是否承诺退费:是&amp;#13;&amp;#10;用户要求:要求退还产生的费用&amp;#13;</t>
  </si>
  <si>
    <t>BL202310281511052094</t>
  </si>
  <si>
    <t>李梦悦</t>
  </si>
  <si>
    <t>2023-10-28 17:10:32</t>
  </si>
  <si>
    <t>判断省分:湖北&amp;#13;&amp;#10;:有意向资费&amp;#13;&amp;#10;:全国流量王8元套餐&amp;#13;&amp;#10;:&amp;#13;&amp;#10;&amp;#13;&amp;#10;高级模板内容：&amp;#13;&amp;#10;用户诉求:要求办理8元保号套餐&amp;#13;&amp;#10;当前套餐名称:大王卡39元版&amp;#13;&amp;#10;新套餐名称（转入套餐名称）:全国流量王8元套餐&amp;#13;&amp;#10;是合约期内（含靓号）:否&amp;#13;</t>
  </si>
  <si>
    <t>TS202310271608150871</t>
  </si>
  <si>
    <t>彭鹏</t>
  </si>
  <si>
    <t>2023-10-28 14:18:17</t>
  </si>
  <si>
    <t>&amp;#13;&amp;#10;高级模板内容：&amp;#13;&amp;#10;投诉问题描述:用户来电称经常接到骚扰电话，称恶意骚扰，要求我方核实处理，不愿自己拦截&amp;#13;&amp;#10;骚扰类型:电话&amp;#13;&amp;#10;骚扰内容:骚扰电话&amp;#13;&amp;#10;骚扰时间:2023-10-27&amp;#13;&amp;#10;骚扰号码:无很多&amp;#13;</t>
  </si>
  <si>
    <t>ZX202310261250321022</t>
  </si>
  <si>
    <t>邓利君</t>
  </si>
  <si>
    <t>2023-10-27 09:05:38</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</si>
  <si>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用户来电号码异常但是卡在老家不在湖北，想知道没有原卡去营业厅行不行&amp;#13;&amp;#10;用户状态为:局方停机&amp;#13;&amp;#10;停机原因: 鹰眼诈骗模型编码ZB0054-0001&amp;#13;&amp;#10;前台是否按流程解释:是&amp;#13;&amp;#10;用户要求:要求后台协助复机&amp;#13;&amp;#10;第二联系电话:18808601325&amp;#13;</t>
  </si>
  <si>
    <t>GZ202310281741552170</t>
  </si>
  <si>
    <t>071700316491</t>
  </si>
  <si>
    <t>何非非</t>
  </si>
  <si>
    <t>2023-10-29 14:07:34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</si>
  <si>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网速慢&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路由器能力不匹配;&amp;#13;&amp;#10;:&amp;#13;&amp;#10;上网速度慢，刷新无效，要求维修并回复</t>
  </si>
  <si>
    <t>TS202310291428172122</t>
  </si>
  <si>
    <t>叶圣会</t>
  </si>
  <si>
    <t>2023-10-29 16:59:26</t>
  </si>
  <si>
    <t>判断省分:其他省分&amp;#10;:流量计费争议&amp;#10;判断省分::未使用过/未使用那么多/用的wifi（产生流量/费用）&amp;#10;:不认可&amp;#10;:下一步&amp;#10;:不符合或不愿意开通&amp;#10;:未享受&amp;#10;:下一步&amp;#10;:单倍小于等于500&amp;#10;:&amp;#10;&amp;#10;高级模板内容：&amp;#10;投诉问题描述:用户反映自己未使用流量产生流量费&amp;#10;业务名称:超套流量&amp;#10;争议月份:2023年10月&amp;#10;争议金额:189&amp;#10;是否承诺退费:是&amp;#10;用户要求:用户要求退还18695068232/13207218676/13032727139超出的·流量费</t>
  </si>
  <si>
    <t>TS202310271458231447</t>
  </si>
  <si>
    <t>苏思宇</t>
  </si>
  <si>
    <t>2023-10-27 15:16:40</t>
  </si>
  <si>
    <t>主办单位：湖北&amp;#10;客户类别：首次投诉&amp;#10;10010是否打通：否&amp;#10;是否二次致电10015：是&amp;#10;是否联系：否&amp;#10;升级倾向：&amp;#10;号码归属省：湖北&amp;#10;SVIP等级：&amp;#10;1.问题类型:;&amp;#10;2.投诉类型:其他问题;&amp;#10;3.营业厅地址:;&amp;#10;4.位置信息:;&amp;#10;5.位置发生地:;&amp;#10;6.投诉内容:小天卡套餐的附加业务没有写清楚，能不能续订，优享福利具体是什么根本不知道，也不能退订。</t>
  </si>
  <si>
    <t>BL202310261540581376</t>
  </si>
  <si>
    <t>张囡</t>
  </si>
  <si>
    <t>2023-10-27 11:12:28</t>
  </si>
  <si>
    <t>&gt;业务号码&gt;13277392183；&gt;号码归属地&gt;宜昌；&gt;产品名称&gt;云加速5G畅玩加油包(湖北)，乐动彩铃6元包月；&gt;产品代码&gt;无，49004947；&gt;产品编码&gt;无，4900494700；&gt;订购时间&gt;2023-10-1211:21:03，2023-10-2220:32:55；&gt;核查情况&gt;平台故障；&gt;不规范定制分类&gt;平台故障，无法判责；&gt;退费金额&gt;20元，6元；&gt;退费时间&gt;2023/10/27；&gt;投诉内容&gt;赔付类型：:增值业务争议&amp;#10;CBSS账单扣费名称：:云加速5G畅玩加油包(湖北)，增值业务-乐动彩铃6元包月&amp;#10;办理渠道:无&amp;#10;赔付月份：:2023年10月&amp;#10;返还倍率:单倍&amp;#10;赔付金额：:26&amp;#10;是否已经取消业务:是&amp;#10;是否承诺退费：:是&amp;#10;用户是否需要回复：:否&amp;#10;用户要求：:用户称不知情办理业务，要求取消并退费，前台根据预处理流程承诺退费，请后台协助处理</t>
  </si>
  <si>
    <t>BL202310281459111908</t>
  </si>
  <si>
    <t>吕满</t>
  </si>
  <si>
    <t>2023-10-28 15:18:19</t>
  </si>
  <si>
    <t>判断省分:湖北&amp;#13;&amp;#10;:有意向资费&amp;#13;&amp;#10;:全国流量王8元套餐&amp;#13;&amp;#10;:&amp;#13;&amp;#10;&amp;#13;&amp;#10;高级模板内容：&amp;#13;&amp;#10;用户诉求:用户来电要求将来电号码改为全国流量王8元套餐，前台解释挽留无效，请后台协助处理，谢谢。&amp;#13;&amp;#10;当前套餐名称:地王卡&amp;#13;&amp;#10;新套餐名称（转入套餐名称）:全国流量王8元套餐&amp;#13;&amp;#10;是合约期内（含靓号）:否&amp;#13;&amp;#10;备注:要求一小时内回复。&amp;#13;</t>
  </si>
  <si>
    <t>GZ202310281732072069</t>
  </si>
  <si>
    <t>071700041050</t>
  </si>
  <si>
    <t>周汉华</t>
  </si>
  <si>
    <t>2023-10-29 14:27:19</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</si>
  <si>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宽带频繁掉线&amp;#10;&amp;#10;装机地址：湖北省宜昌市西陵区西坝二路电厂小区17栋2单元2层202户</t>
  </si>
  <si>
    <t>ZX202310260844491313</t>
  </si>
  <si>
    <t>2023-10-27 14:04:57</t>
  </si>
  <si>
    <t>&amp;#13;&amp;#10;高级模板内容：&amp;#13;&amp;#10;问题描述:用户来电反馈昨天已经前往营业厅办理销户业务了，但是现在还未销户成功，用户要求立即销户，加急处理&amp;#13;&amp;#10;第二联系方式:15587950591&amp;#13;&amp;#10;销户原因:不想用了&amp;#13;&amp;#10;用户要求:用户要求加急处理，立即就销户，请后台协助处理谢谢。&amp;#13;</t>
  </si>
  <si>
    <t>ZX202310271710182442</t>
  </si>
  <si>
    <t>071703658106</t>
  </si>
  <si>
    <t>2023-10-28 14:07:29</t>
  </si>
  <si>
    <t>用户来电表示不知情办理宽带。对此不满，要求注销宽带账号，不在本地去不了营业厅，请核实协助处理并回复</t>
  </si>
  <si>
    <t>Q23:五峰城区东泰自有营业厅,低消送宽带AA，虚拟宽带，挽留失败，客服部已取消，次月出账后核算2-10月低消补收费用，次月8日前退费到账，此费用无法抵扣往月欠费及打印发票，满意</t>
  </si>
  <si>
    <t>TS202310271832122080</t>
  </si>
  <si>
    <t>赵卓</t>
  </si>
  <si>
    <t>2023-10-28 09:51:52</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</si>
  <si>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对误开流量包和超套刘量费用不认可&amp;#13;&amp;#10;业务名称:20元15GB省内流量7日快餐包-湖北	上网费_手机上网流量费_无线接入-上网流量费-国内（省际使用）30.00&amp;#13;&amp;#10;争议月份:2023年10月&amp;#13;&amp;#10;争议金额:50&amp;#13;&amp;#10;是否承诺退费:是&amp;#13;&amp;#10;用户要求:要求退费&amp;#13;</t>
  </si>
  <si>
    <t>BL202310281450051785</t>
  </si>
  <si>
    <t>胡长文</t>
  </si>
  <si>
    <t>2023-10-28 17:04:27</t>
  </si>
  <si>
    <t>判断省分:湖北&amp;#13;&amp;#10;:有意向资费&amp;#13;&amp;#10;:全国流量王8元套餐&amp;#13;&amp;#10;:&amp;#13;&amp;#10;&amp;#13;&amp;#10;高级模板内容：&amp;#13;&amp;#10;用户诉求:用户本机来电降套为8元套餐，安抚多次无效，执意要求申请&amp;#13;&amp;#10;当前套餐名称:福多多29元（湖北）&amp;#13;&amp;#10;新套餐名称（转入套餐名称）:全国流量王8元&amp;#13;&amp;#10;是合约期内（含靓号）:否&amp;#13;&amp;#10;备注:要求联系：13349766349&amp;#13;</t>
  </si>
  <si>
    <t>GZ202310281717541945</t>
  </si>
  <si>
    <t>071700061201</t>
  </si>
  <si>
    <t>刘冰洁</t>
  </si>
  <si>
    <t>2023-10-29 15:30:27</t>
  </si>
  <si>
    <t>#2022重保客户#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伍家区合益路城中金谷3栋1单元11楼1102</t>
  </si>
  <si>
    <t>GZ202310281713171910</t>
  </si>
  <si>
    <t>071700430735</t>
  </si>
  <si>
    <t>2023-10-28 20:55:05</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</si>
  <si>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无法登陆&amp;#10;&amp;#10;装机地址：湖北省宜昌市五峰县渔洋关镇曹家坪路渔洋枫景小区3栋3单元2楼201户</t>
  </si>
  <si>
    <t>BL202310281416451306</t>
  </si>
  <si>
    <t>李梨丽</t>
  </si>
  <si>
    <t>2023-10-28 14:36:26</t>
  </si>
  <si>
    <t>判断省分:湖北&amp;#13;&amp;#10;:无意向资费&amp;#13;&amp;#10;node_104:&amp;#13;&amp;#10;node_102:&amp;#13;&amp;#10;:降套&amp;#13;&amp;#10;:消费过高&amp;#13;&amp;#10;:挽留后，用户依旧要求降套&amp;#13;&amp;#10;:消费对比&amp;#13;&amp;#10;:挽留失败&amp;#13;&amp;#10;:&amp;#13;&amp;#10;node_106:&amp;#13;&amp;#10;:无合约/无靓号&amp;#13;&amp;#10;:&amp;#13;&amp;#10;&amp;#13;&amp;#10;高级模板内容：&amp;#13;&amp;#10;用户诉求:用户不愿到厅，要求线上降套，解释无效，称不处理就转网&amp;#13;&amp;#10;当前套餐名称:腾讯大王卡&amp;#13;&amp;#10;新套餐名称（转入套餐名称）:降低资费&amp;#13;&amp;#10;是合约期内（含靓号）:否&amp;#13;</t>
  </si>
  <si>
    <t>ZX202310261046482368</t>
  </si>
  <si>
    <t>071703627866</t>
  </si>
  <si>
    <t>艾刚清</t>
  </si>
  <si>
    <t>2023-10-27 09:13:05</t>
  </si>
  <si>
    <t>用户反映被动开通宽带，家里没有安装，用户非常气愤，无故开通，表示查询有扣费10元，已告知用户有赠费一年，用户要求马上取消宽带，专人回复，请处理并回复</t>
  </si>
  <si>
    <t>Q23：五峰城区东泰自有营业厅，虚拟宽带AA，经核实，23.1月办理，已按用户办理注销，满意。</t>
  </si>
  <si>
    <t>GZ202310281705431844</t>
  </si>
  <si>
    <t>071701051378</t>
  </si>
  <si>
    <t>杨飔羽</t>
  </si>
  <si>
    <t>2023-10-29 10:38:14</t>
  </si>
  <si>
    <t>IPTV机顶盒故障&amp;#10;装机地址：湖北省宜昌市西陵区窑湾街道沙河社区西湖路39号北辰明珠小区3栋1单元4层405</t>
  </si>
  <si>
    <t>BL202310281411481234</t>
  </si>
  <si>
    <t>罗爱琼</t>
  </si>
  <si>
    <t>2023-10-28 17:09:04</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</si>
  <si>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热血都市畅听5G加油包（湖北）&amp;#10;办理渠道:湖北杭州翔羽线上业务代理(宜昌)&amp;#10;赔付月份：:2023年10月&amp;#10;返还倍率:单倍&amp;#10;赔付金额：:40&amp;#10;是否已经取消业务:是&amp;#10;是否承诺退费：:是&amp;#10;用户是否需要回复：:否&amp;#10;用户要求：:已承诺</t>
  </si>
  <si>
    <t>ZX202310260923441546</t>
  </si>
  <si>
    <t>071704260296</t>
  </si>
  <si>
    <t>王玉姣</t>
  </si>
  <si>
    <t>2023-10-27 14:55:53</t>
  </si>
  <si>
    <t>判断省分:湖北&amp;#13;&amp;#10;:被动办理宽带&amp;#13;&amp;#10;:不需要&amp;#13;&amp;#10;:&amp;#13;&amp;#10;&amp;#13;&amp;#10;高级模板内容：&amp;#13;&amp;#10;问题描述:用户来电反映宽带不是自己安装的表示要销户已告知可以安装用户表示不需要&amp;#13;&amp;#10;第二联系方式:15571711040&amp;#13;&amp;#10;销户原因:不需要&amp;#13;&amp;#10;用户要求:销户并且退费&amp;#13;</t>
  </si>
  <si>
    <t>Q23：兴山城区自有营业厅，低消虚拟宽带AA，用户反馈宽带的问题，经核实，为营业厅开通前未跟用户解释清楚导致，考虑用户感知，申请退23.8-10月宽带费用，合计25.48元，于次月7日前到帐，此费用不可打印发票，满意。</t>
  </si>
  <si>
    <t>TS202310271417560268</t>
  </si>
  <si>
    <t>肖春玲</t>
  </si>
  <si>
    <t>2023-10-27 17:22:17</t>
  </si>
  <si>
    <t>判断省分:其他省分&amp;#10;:流量计费争议&amp;#10;判断省分::流量包定制争议&amp;#10;:不认可&amp;#10;:未享受&amp;#10;:小于等于500元，且仅限单倍、月份不超过12个月&amp;#10;:&amp;#10;&amp;#10;高级模板内容：&amp;#10;投诉问题描述:流量包重复订购，要求退费&amp;#10;业务名称:10元5GB全国流量5日快餐包（湖北）&amp;#10;争议月份:2023年10月&amp;#10;争议金额:10&amp;#10;是否承诺退费:是&amp;#10;用户要求:解释不认可，已在线承诺减免并告知退费事宜，请处理，谢谢</t>
  </si>
  <si>
    <t>TS202310261831162223</t>
  </si>
  <si>
    <t>覃春梅</t>
  </si>
  <si>
    <t>2023-10-27 10:10:17</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</si>
  <si>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小孩子误操作开通业务，无需求，要求退返&amp;#13;&amp;#10;业务名称:5G加油包29元10GB（立即生效），	视频彩铃心悦会员包月15元-3&amp;#13;&amp;#10;争议月份:2023年10月&amp;#13;&amp;#10;争议金额:44&amp;#13;&amp;#10;是否承诺退费:是&amp;#13;&amp;#10;用户要求:退返&amp;#13;</t>
  </si>
  <si>
    <t>BL202310281350330959</t>
  </si>
  <si>
    <t>罗李雯</t>
  </si>
  <si>
    <t>2023-10-28 15:35:48</t>
  </si>
  <si>
    <t>查询增值业务:&amp;#13;&amp;#10;合约信息查询:&amp;#13;&amp;#10;系统未查询到产品信息/非用户咨询的产品&amp;#13;&amp;#10;查询优惠产品信息:&amp;#13;&amp;#10;:无确认方式&amp;#13;&amp;#10;:客户不了解此业务，要求取消或投诉&amp;#13;&amp;#10;:不接受&amp;#13;&amp;#10;:标准合约（金融类、标准类、强合约、固移融合等...）&amp;#13;&amp;#10;:下一步&amp;#13;&amp;#10;判断省分:湖北&amp;#13;&amp;#10;:金融、靓号，套餐折扣、含设备的组网协议四类强合约&amp;#13;&amp;#10;:无合约解约工单&amp;#13;&amp;#10;:挽留失败&amp;#13;&amp;#10;:不愿到厅&amp;#13;&amp;#10;:湖北宜昌预存话费得流量短信包24个月-立即（已停售）用户要求取消挽留失败提及投诉谢谢加急&amp;#13;</t>
  </si>
  <si>
    <t>BL202310281136271615</t>
  </si>
  <si>
    <t>秦怡</t>
  </si>
  <si>
    <t>2023-10-28 16:18:27</t>
  </si>
  <si>
    <t>&gt;业务号码&gt;13277394761；&gt;号码归属地&gt;宜昌；&gt;产品名称&gt;云加速5G畅玩加油包(湖北)；&gt;产品代码&gt;无；&gt;产品编码&gt;91295249；&gt;订购时间&gt;2023-08-2723:53:08；&gt;核查情况&gt;平台故障；&gt;不规范定制分类&gt;平台故障，无法判责；&gt;退费金额&gt;60元；&gt;退费时间&gt;2023年10月28日；&gt;投诉内容&gt;&amp;#10;高级模板内容：&amp;#10;赔付类型：:增值业务争议&amp;#10;CBSS账单扣费名称：:云加速5G畅玩加油包(湖北)20元5GB云加速5G畅玩加油包(湖北)&amp;#10;办理渠道:无&amp;#10;赔付月份：:2023年8月、2023年9月、2023年10月&amp;#10;返还倍率:单倍&amp;#10;赔付金额：:60&amp;#10;是否已经取消业务:是&amp;#10;是否承诺退费：:是&amp;#10;用户是否需要回复：:否&amp;#10;用户要求：:不知情办理非常不满要求退还费用尽快处理</t>
  </si>
  <si>
    <t>ZX202310271040151148</t>
  </si>
  <si>
    <t>071703713395</t>
  </si>
  <si>
    <t>钟玉菊</t>
  </si>
  <si>
    <t>2023-10-27 14:22:54</t>
  </si>
  <si>
    <t>用户表示自己不知道手机套餐内开通了融合宽带业务，强烈要求取消，后台核实是缓装机业务，给予解释挽留，但是用户不认可，态度强硬，要求在今天中午12点前给予回复</t>
  </si>
  <si>
    <t>Q23：长阳城区自有营业厅，虚拟宽带AA。经核实，23.2月办理，已按用户要求注销宽带，满意。</t>
  </si>
  <si>
    <t>TS202310290849361536</t>
  </si>
  <si>
    <t>卢光成</t>
  </si>
  <si>
    <t>2023-10-29 14:22:46</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</si>
  <si>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表示没有订购这个流量包，不认可，要求退费处理&amp;#13;&amp;#10;业务名称:腾讯游戏畅玩包（前向）&amp;#13;&amp;#10;争议月份:2023年9月、2023年10月&amp;#13;&amp;#10;争议金额:24&amp;#13;&amp;#10;是否承诺退费:是&amp;#13;&amp;#10;用户要求:要求退费处理&amp;#13;</t>
  </si>
  <si>
    <t>TS202310271351452179</t>
  </si>
  <si>
    <t>梁泽云</t>
  </si>
  <si>
    <t>2023-10-27 16:43:46</t>
  </si>
  <si>
    <t>[65岁以上老人]判断省分:湖北&amp;#13;&amp;#10;:移网电话营销费用争议（套餐资费/融合宽带/副卡功能费类除外）&amp;#13;&amp;#10;:不认可&amp;#13;&amp;#10;:小于等于500元，且仅限单倍、月份不超过12个月&amp;#13;&amp;#10;:&amp;#13;&amp;#10;&amp;#13;&amp;#10;高级模板内容：&amp;#13;&amp;#10;是否10016外呼:否&amp;#13;&amp;#10;电话外呼号码:无&amp;#13;&amp;#10;渠道名称:湖北杭州翔羽线上业务代理(宜昌)&amp;#13;&amp;#10;反应问题涉及场景:未经同意订购业务&amp;#13;&amp;#10;产品名称:AR彩铃酷趣会员5G加油包（湖北）&amp;#13;&amp;#10;争议月份:2023年10月&amp;#13;&amp;#10;是否承诺退费:是&amp;#13;&amp;#10;承诺退费金额:20&amp;#13;&amp;#10;是否已经取消业务（如取消失败，需加上系统报错的提示）:取消&amp;#13;&amp;#10;是否需要回复:否&amp;#13;&amp;#10;用户要求:退费&amp;#13;</t>
  </si>
  <si>
    <t>GZ202310281646121687</t>
  </si>
  <si>
    <t>071700673864</t>
  </si>
  <si>
    <t>向莉</t>
  </si>
  <si>
    <t>2023-10-29 17:45:08</t>
  </si>
  <si>
    <t>一键诊断过程：&amp;#10;宽带是否有欠费及账号是否异常:无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秭归县茅坪镇平湖大道欧意小区欧意大厦B栋2单元10层1003户欧意小区B栋9楼041104</t>
  </si>
  <si>
    <t>BL202310261943091985</t>
  </si>
  <si>
    <t>2023-10-27 15:35:42</t>
  </si>
  <si>
    <t>&gt;业务号码&gt;13294240754；&gt;号码归属地&gt;宜昌；&gt;产品名称&gt;哔哩哔哩15G流量加会员月包；&gt;产品代码&gt;80006723；&gt;产品编码&gt;8000672300；&gt;订购时间&gt;2023-10-2517:58:22；&gt;核查情况&gt;平台故障；&gt;不规范定制分类&gt;平台故障，无法判责；&gt;退费金额&gt;25元；&gt;退费时间&gt;2023/10/27；&gt;投诉内容&gt;&amp;#10;&amp;#10;&amp;#10;&amp;#10;高级模板内容：&amp;#10;赔付类型：:增值业务争议&amp;#10;CBSS账单扣费名称：:增值业务-哔哩哔哩15G流量加会员月包&amp;#10;办理渠道:无&amp;#10;赔付月份：:2023年10月&amp;#10;返还倍率:单倍&amp;#10;赔付金额：:25&amp;#10;是否已经取消业务:是&amp;#10;是否承诺退费：:是&amp;#10;用户是否需要回复：:否&amp;#10;用户要求：:退费</t>
  </si>
  <si>
    <t>ZX202310261551070079</t>
  </si>
  <si>
    <t>071701016709</t>
  </si>
  <si>
    <t>袁超勇</t>
  </si>
  <si>
    <t>2023-10-28 14:02:55</t>
  </si>
  <si>
    <t>判断省分:湖北&amp;#13;&amp;#10;:自己办理的宽带&amp;#13;&amp;#10;:挽留失败&amp;#13;&amp;#10;:不同意&amp;#13;&amp;#10;:&amp;#13;&amp;#10;&amp;#13;&amp;#10;高级模板内容：&amp;#13;&amp;#10;问题描述:用户来电表示自己宽带不想用了，前台建议去营业厅办理，客户表示营业厅不给办&amp;#13;&amp;#10;第二联系方式:15629373717&amp;#13;&amp;#10;销户原因:不想用了&amp;#13;&amp;#10;用户要求:要求我方协助处理，谢谢&amp;#13;</t>
  </si>
  <si>
    <t>电话营销-开通争议：拓见科技(深圳)有限公司武汉分公司(宜昌)，低消59元宽带300M主产品AA。用户反映电话营销办理低消宽带时未与客户达成一致，已按客户要求取消宽带，并登记48小时内取消手机号码低消，另于本月出账后，次月7日前退还宽带费用，回访满意</t>
  </si>
  <si>
    <t>GZ202310281643041661</t>
  </si>
  <si>
    <t>071703117416</t>
  </si>
  <si>
    <t>覃蓓</t>
  </si>
  <si>
    <t>2023-10-28 19:33:28</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</si>
  <si>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西陵区窑湾街道东山村体育场路32号英伦皇都12栋1单元6楼602</t>
  </si>
  <si>
    <t>GZ202310281641571653</t>
  </si>
  <si>
    <t>071700361212</t>
  </si>
  <si>
    <t>余良坤</t>
  </si>
  <si>
    <t>2023-10-28 18:48:05</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</si>
  <si>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夷陵区小溪塔街道办平湖社区平云二路4号黄金居富华苑3栋3单元3层302户</t>
  </si>
  <si>
    <t>GZ202310281634571606</t>
  </si>
  <si>
    <t>071700040847</t>
  </si>
  <si>
    <t>贺秋实</t>
  </si>
  <si>
    <t>2023-10-29 13:37:24</t>
  </si>
  <si>
    <t>光猫无法上网，IPTV电视和网络都没有网，用不成&amp;#10;装机地址：湖北省宜昌市点军区碧桂园御园34栋1单元24楼2404</t>
  </si>
  <si>
    <t>GZ202310281634081599</t>
  </si>
  <si>
    <t>071700103827</t>
  </si>
  <si>
    <t>薛红俊</t>
  </si>
  <si>
    <t>2023-10-28 21:21:29</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</si>
  <si>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用户表示宽带无法使用，多次刷新无效，要求上门处理。&amp;#13;&amp;#10;宽带是否有欠费及账号是否异常:无异常;&amp;#13;&amp;#10;宽带是否有群体故障告警:无异常;&amp;#13;&amp;#10;线路是否正常:无异常;&amp;#13;&amp;#10;光猫是否正常:无异常;&amp;#13;&amp;#10;上网速度检测:光猫终端能力与签约速率不匹配;&amp;#13;&amp;#10;设备收发光功率是否异常:路由器能力不匹配;&amp;#13;&amp;#10;:&amp;#13;</t>
  </si>
  <si>
    <t>BL202310271029082342</t>
  </si>
  <si>
    <t>秦玉良</t>
  </si>
  <si>
    <t>2023-10-27 15:45:39</t>
  </si>
  <si>
    <t>&gt;业务号码&gt;13297280719；&gt;号码归属地&gt;宜昌；&gt;产品名称&gt;&gt;哔哩哔哩15G流量加会员月包、联通助理-畅享版（在线渠道）、手机彩铃沃音乐精选10元包月；&gt;产品代码&gt;80006723、89000014、49004937；&gt;产品编码&gt;8000672300、8900001401、4900493700；&gt;订购时间&gt;2023-09-1008:00:51、2023-09-1007:58:29、2023-09-0619:26:15；&gt;核查情况&gt;平台故障；&gt;不规范定制分类&gt;平台故障，无法判责；&gt;退费金额&gt;50元、32元、20元；&gt;退费时间&gt;2023-10-27；&gt;投诉内容&gt;&amp;#10;&amp;#10;高级模板内容：&amp;#10;赔付类型：:增值业务争议&amp;#10;CBSS账单扣费名称：:手机彩铃沃音乐精选10元包月、联通助理-畅享版（在线渠道）哔哩哔哩15G流量加会员月包&amp;#10;办理渠道:联通在线定向流量集约平台-畅视&amp;#10;赔付月份：:2023年9月、2023年10月&amp;#10;返还倍率:单倍&amp;#10;赔付金额：:102&amp;#10;是否已经取消业务:是&amp;#10;是否承诺退费：:是&amp;#10;用户是否需要回复：:否&amp;#10;用户要求：:已承诺退费</t>
  </si>
  <si>
    <t>GZ202310281627021535</t>
  </si>
  <si>
    <t>071701007032</t>
  </si>
  <si>
    <t>2023-10-29 09:53:04</t>
  </si>
  <si>
    <t>#2022重保客户##2022重保客户#071701007032命中精准预判服务场景:[65岁以上老人]&amp;#13;&amp;#10;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宽带无法使用，强烈要求师傅上门检修</t>
  </si>
  <si>
    <t>TS202310271344232027</t>
  </si>
  <si>
    <t>余兆平</t>
  </si>
  <si>
    <t>2023-10-27 14:30:37</t>
  </si>
  <si>
    <t>主办单位：湖北&amp;#10;客户类别：星级客户&amp;#10;10010是否打通：否&amp;#10;是否二次致电10015：是&amp;#10;是否联系：否&amp;#10;升级倾向：&amp;#10;号码归属省：湖北&amp;#10;SVIP等级：&amp;#10;1.问题类型:;&amp;#10;2.投诉类型:退订争议;&amp;#10;3.营业厅地址:;&amp;#10;4.位置信息:;&amp;#10;5.位置发生地:;&amp;#10;6.投诉内容:联通PLUS黄金会员月卡-优惠19元/月（促销-首月2.9元）&amp;#10;取消以上业务&amp;#10;业务自动退订失败</t>
  </si>
  <si>
    <t>ZX202310261043482338</t>
  </si>
  <si>
    <t>071703456952</t>
  </si>
  <si>
    <t>赵忠喜</t>
  </si>
  <si>
    <t>2023-10-27 14:05:10</t>
  </si>
  <si>
    <t>判断省分:湖北&amp;#13;&amp;#10;:被动办理宽带&amp;#13;&amp;#10;:不需要&amp;#13;&amp;#10;:&amp;#13;&amp;#10;&amp;#13;&amp;#10;高级模板内容：&amp;#13;&amp;#10;问题描述:用户来电称没有办理过宽带，已解释，不认可，要求取消&amp;#13;&amp;#10;第二联系方式:17671253986&amp;#13;&amp;#10;销户原因:没有办理过&amp;#13;&amp;#10;用户要求:要求取消&amp;#13;</t>
  </si>
  <si>
    <t>电话营销-开通争议：宜昌融诚通信服务有限责任公司，低消送宽带AA。经核实，22年11月通过电话营销方式推荐用户办理，免12个月宽带月费，录入虚拟地址未实际安装。现用户表示无需使用，已取消，满意。</t>
  </si>
  <si>
    <t>TS202310271328071674</t>
  </si>
  <si>
    <t>张俊林</t>
  </si>
  <si>
    <t>2023-10-27 16:15:13</t>
  </si>
  <si>
    <t>&gt;业务号码&gt;15549302586；&gt;号码归属地&gt;宜昌；&gt;产品名称&gt;云加速5G畅玩加油包(湖北)；&gt;产品代码&gt;91295249；&gt;产品编码&gt;无；&gt;订购时间&gt;2023-09-2505:47:35；&gt;核查情况&gt;平台故障；&gt;不规范定制分类&gt;平台故障，无法判责；&gt;退费金额&gt;40元；&gt;退费时间&gt;2023-10-27；&gt;投诉内容&gt;&amp;#10;&amp;#10;高级模板内容：&amp;#10;是否10016外呼:是&amp;#10;反应问题涉及场景:未经同意订购业务&amp;#10;产品名称:云加速5G畅玩加油包(湖北)&amp;#10;争议月份:2023年10月、2023年9月&amp;#10;是否承诺退费:是&amp;#10;承诺退费金额:40&amp;#10;是否已经取消业务（如取消失败，需加上系统报错的提示）:是&amp;#10;是否需要回复:否&amp;#10;用户要求:用户称不知情办理业务，要求取消并退费，前台根据预处理流程承诺退费，请后台协助处理</t>
  </si>
  <si>
    <t>BL202310281249300119</t>
  </si>
  <si>
    <t>钟家荣</t>
  </si>
  <si>
    <t>2023-10-28 16:17:29</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</si>
  <si>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视频彩铃心悦会员包月15元&amp;#10;办理渠道:-&amp;#10;赔付月份：:2023年10月&amp;#10;返还倍率:单倍&amp;#10;赔付金额：:15&amp;#10;是否已经取消业务:是&amp;#10;是否承诺退费：:是&amp;#10;用户是否需要回复：:否&amp;#10;用户要求：:用户要求退费</t>
  </si>
  <si>
    <t>GZ202310281622281498</t>
  </si>
  <si>
    <t>071700444820</t>
  </si>
  <si>
    <t>胡青有</t>
  </si>
  <si>
    <t>2023-10-28 18:39:50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</si>
  <si>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网速慢&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t>
  </si>
  <si>
    <t>GZ202310281615441442</t>
  </si>
  <si>
    <t>071701053533</t>
  </si>
  <si>
    <t>鲁仁贵</t>
  </si>
  <si>
    <t>2023-10-29 15:25:06</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</si>
  <si>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西陵区学院街道气象台社区夷陵大道CBD5栋1单元2层201</t>
  </si>
  <si>
    <t>BL202310281247450103</t>
  </si>
  <si>
    <t>晏秋平</t>
  </si>
  <si>
    <t>2023-10-29 11:18:50</t>
  </si>
  <si>
    <t>&amp;#13;&amp;#10;高级模板内容：&amp;#13;&amp;#10;需区域二线受理的业务:用户无法提供验证码&amp;#13;&amp;#10;用户需办理业务名称:20元/14GB国内流量7日包&amp;#13;&amp;#10;业务办理类型:开通&amp;#13;&amp;#10;业务生效时间:立即生效&amp;#13;&amp;#10;是否已按规范验证用户信息:无需验证&amp;#13;&amp;#10;备注（如开通流量包、语音包请备注清楚当月有效/长期有效）:开通&amp;#13;</t>
  </si>
  <si>
    <t>TS202310271058200145</t>
  </si>
  <si>
    <t>丁怡方</t>
  </si>
  <si>
    <t>2023-10-27 17:58:16</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</si>
  <si>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反映定错；流量包&amp;#13;&amp;#10;业务名称:20元15GB省内流量7日快餐包-湖北&amp;#13;&amp;#10;争议月份:2023年10月&amp;#13;&amp;#10;争议金额:20&amp;#13;&amp;#10;是否承诺退费:是&amp;#13;&amp;#10;用户要求:用户要求退费&amp;#13;</t>
  </si>
  <si>
    <t>BL202310281230102365</t>
  </si>
  <si>
    <t>王璐</t>
  </si>
  <si>
    <t>2023-10-29 09:13:59</t>
  </si>
  <si>
    <t>22年Q3Q4重点客户用户反馈：:10016营销问题&amp;#13;&amp;#10;属于：:要求禁呼屏蔽10016&amp;#13;&amp;#10;判断省分:其他省分&amp;#13;&amp;#10;:办理失败&amp;#13;&amp;#10;:用户来电要求屏蔽10016，称一直被骚扰，要求核实处理，联系电话15697275756</t>
  </si>
  <si>
    <t>TS202310271127521186</t>
  </si>
  <si>
    <t>代盛国</t>
  </si>
  <si>
    <t>2023-10-27 15:32:14</t>
  </si>
  <si>
    <t>[65岁以上老人]判断省分:湖北&amp;#13;&amp;#10;:移网电话营销费用争议（套餐资费/融合宽带/副卡功能费类除外）&amp;#13;&amp;#10;:不认可&amp;#13;&amp;#10;:小于等于500元，且仅限单倍、月份不超过12个月&amp;#13;&amp;#10;:&amp;#13;&amp;#10;&amp;#13;&amp;#10;高级模板内容：&amp;#13;&amp;#10;是否10016外呼:是&amp;#13;&amp;#10;反应问题涉及场景:未经同意订购业务&amp;#13;&amp;#10;产品名称:腾讯游戏畅玩包（前向）AR彩铃酷趣会员5G加油包（湖北）&amp;#13;&amp;#10;争议月份:2023年8月、2023年9月、2023年10月&amp;#13;&amp;#10;是否承诺退费:是&amp;#13;&amp;#10;承诺退费金额:76&amp;#13;&amp;#10;是否已经取消业务（如取消失败，需加上系统报错的提示）:否（请协助取消谢谢）&amp;#13;&amp;#10;是否需要回复:否&amp;#13;&amp;#10;用户要求:取消并且退费&amp;#13;</t>
  </si>
  <si>
    <t>TS202310280944432367</t>
  </si>
  <si>
    <t>董远安</t>
  </si>
  <si>
    <t>2023-10-28 14:37:57</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</si>
  <si>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来电反映自己没有开通过AR彩铃酷趣会员5G加油包（湖北），要求退费&amp;#13;&amp;#10;业务名称:AR彩铃酷趣会员5G加油包（湖北）&amp;#13;&amp;#10;争议月份:2023年9月、2023年10月&amp;#13;&amp;#10;争议金额:40&amp;#13;&amp;#10;是否承诺退费:是&amp;#13;&amp;#10;用户要求:用户要求退费，烦请后台协助处理，谢谢。&amp;#13;</t>
  </si>
  <si>
    <t>ZX202310281656160941</t>
  </si>
  <si>
    <t>瞿骁</t>
  </si>
  <si>
    <t>2023-10-29 20:18:40</t>
  </si>
  <si>
    <t>:下一步&amp;#13;&amp;#10;判断省分:湖北&amp;#13;&amp;#10;node_134:&amp;#13;&amp;#10;获取入参:&amp;#13;&amp;#10;node_180:&amp;#13;&amp;#10;判断局方停机状态:&amp;#13;&amp;#10;:&amp;#13;&amp;#10;node_223::其他&amp;#13;&amp;#10;:无&amp;#13;&amp;#10;:小于30天&amp;#13;&amp;#10;:不认可&amp;#13;&amp;#10;:&amp;#13;&amp;#10;&amp;#13;&amp;#10;高级模板内容：&amp;#13;&amp;#10;投诉问题描述:号码关停了，在APP上复通失败，不愿去往营业厅&amp;#13;&amp;#10;用户状态为:局方半停&amp;#13;&amp;#10;停机原因:本地异常号卡语音半停&amp;#13;&amp;#10;前台是否按流程解释:是&amp;#13;&amp;#10;用户要求:上报后台办理复通&amp;#13;&amp;#10;第二联系电话:13163236233&amp;#13;</t>
  </si>
  <si>
    <t>号码关停： 本地异常号卡语音半停 AA。用户反映号码停机问题，经核实，客户号码因本地异常号卡语音半停而局方停机，根据相关要求进行关停处理。已请其回传以下资料：身份证正、反面照，及风险告知书至13032700872微信号，审核通过后为用户办理开机，客户表示知晓。</t>
  </si>
  <si>
    <t>TS202310281311152351</t>
  </si>
  <si>
    <t>张祎</t>
  </si>
  <si>
    <t>2023-10-28 15:19:49</t>
  </si>
  <si>
    <t>判断省分:其他省分&amp;#13;&amp;#10;:流量计费争议&amp;#13;&amp;#10;判断省分::没有短信通知/延迟&amp;#13;&amp;#10;:不认可&amp;#13;&amp;#10;:下一步&amp;#13;&amp;#10;:不符合或不愿意开通&amp;#13;&amp;#10;:未享受&amp;#13;&amp;#10;:下一步&amp;#13;&amp;#10;:单倍小于等于500&amp;#13;&amp;#10;:&amp;#13;&amp;#10;&amp;#13;&amp;#10;高级模板内容：&amp;#13;&amp;#10;投诉问题描述:用户表示没有收到短信对费用不认可&amp;#13;&amp;#10;业务名称:手机上网流量费&amp;#13;&amp;#10;争议月份:2023年10月&amp;#13;&amp;#10;争议金额:95&amp;#13;&amp;#10;是否承诺退费:是&amp;#13;&amp;#10;用户要求:退费&amp;#13;</t>
  </si>
  <si>
    <t>BL202310281228382346</t>
  </si>
  <si>
    <t>2023-10-28 15:34:55</t>
  </si>
  <si>
    <t>&amp;#13;&amp;#10;高级模板内容：&amp;#13;&amp;#10;用户诉求:用户来电称要求更改套餐，尽快核实处理，谢谢&amp;#13;&amp;#10;当前套餐名称:腾讯大王卡&amp;#13;&amp;#10;新套餐名称（转入套餐名称）:8元套餐&amp;#13;&amp;#10;是合约期内（含靓号）:否&amp;#13;</t>
  </si>
  <si>
    <t>ZHX202310281556292388</t>
  </si>
  <si>
    <t>2023-10-28 16:29:59</t>
  </si>
  <si>
    <t>用户再次来电反馈问题（用户没有说自己的问题），要求（直接转接经理接用户电话），未派省分工单，根据申诉预警4项场景第（4）项记录此单，请专家团队协助安抚/拦截/解释，谢谢！&amp;#13;&amp;#10;用户要求1小时之内我方必须给用户回电，不然就打工信部投诉</t>
  </si>
  <si>
    <t>BL202310281705141435</t>
  </si>
  <si>
    <t>彭国芬</t>
  </si>
  <si>
    <t>2023-10-29 09:48:32</t>
  </si>
  <si>
    <t>&gt;业务号码&gt;15549299112；&gt;号码归属地&gt;宜昌；&gt;产品名称&gt;云加速5G畅玩加油包(湖北)；&gt;产品代码&gt;91295249；&gt;产品编码&gt;无；&gt;订购时间&gt;2023-10-0811:05:15；&gt;核查情况&gt;平台故障；&gt;不规范定制分类&gt;平台故障，无法判责；&gt;退费金额&gt;20元；&gt;退费时间&gt;2023年10月29日；&gt;投诉内容&g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amp;#10;办理渠道:湖北杭州翔羽线上业务代理(宜昌)&amp;#10;赔付月份：:2023年10月&amp;#10;返还倍率:单倍&amp;#10;赔付金额：:20&amp;#10;是否已经取消业务:是&amp;#10;是否承诺退费：:是&amp;#10;用户是否需要回复：:否&amp;#10;用户要求：:退还费用谢谢</t>
  </si>
  <si>
    <t>TS202310271012531203</t>
  </si>
  <si>
    <t>李进鑫</t>
  </si>
  <si>
    <t>2023-10-27 14:22:13</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</si>
  <si>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客户来电反馈本机号码没有怎么上网，及副卡产生15997673906两个号码共产生上网费用18元不认可，要求退费&amp;#13;&amp;#10;业务名称:	上网费_手机上网流量费_18&amp;#13;&amp;#10;争议月份:2023年10月&amp;#13;&amp;#10;争议金额:18&amp;#13;&amp;#10;是否承诺退费:是&amp;#13;&amp;#10;用户要求:退费&amp;#13;</t>
  </si>
  <si>
    <t>BL202310281210482119</t>
  </si>
  <si>
    <t>张振涛</t>
  </si>
  <si>
    <t>2023-10-28 14:29:48</t>
  </si>
  <si>
    <t>判断省分:湖北&amp;#13;&amp;#10;:有意向资费&amp;#13;&amp;#10;:全国流量王8元套餐&amp;#13;&amp;#10;:&amp;#13;&amp;#10;&amp;#13;&amp;#10;高级模板内容：&amp;#13;&amp;#10;用户诉求:降低套餐&amp;#13;&amp;#10;当前套餐名称:腾讯大王卡&amp;#13;&amp;#10;新套餐名称（转入套餐名称）:全国流量王8元套餐&amp;#13;&amp;#10;是合约期内（含靓号）:否&amp;#13;&amp;#10;备注:尽快处理，加急&amp;#13;</t>
  </si>
  <si>
    <t>ZX202310281459472319</t>
  </si>
  <si>
    <t>吕天凤</t>
  </si>
  <si>
    <t>2023-10-29 17:27:57</t>
  </si>
  <si>
    <t>:下一步&amp;#13;&amp;#10;判断省分:湖北&amp;#13;&amp;#10;node_134:&amp;#13;&amp;#10;获取入参:&amp;#13;&amp;#10;node_180:&amp;#13;&amp;#10;判断局方停机状态:&amp;#13;&amp;#10;:&amp;#13;&amp;#10;node_223::其他&amp;#13;&amp;#10;:无&amp;#13;&amp;#10;:大于30天&amp;#13;&amp;#10;:不认可&amp;#13;&amp;#10;:&amp;#13;&amp;#10;&amp;#13;&amp;#10;高级模板内容：&amp;#13;&amp;#10;投诉问题描述:用户来电对局方半停不认可，称自己不在归属地，要求线上开机&amp;#13;&amp;#10;用户状态为:局方半停&amp;#13;&amp;#10;停机原因:本地异常号卡语音半停（机主停机之日起30天内在中国联通APP进行自助复通，如逾期需前往营业厅办理，原则复机一次）&amp;#13;&amp;#10;前台是否按流程解释:是&amp;#13;&amp;#10;用户要求:线上开机&amp;#13;&amp;#10;第二联系电话:13115255203&amp;#13;</t>
  </si>
  <si>
    <t>ZX202310281548180295</t>
  </si>
  <si>
    <t>2023-10-29 19:25:49</t>
  </si>
  <si>
    <t>【2022年上工信部测评重保用户】:下一步&amp;#13;&amp;#10;判断省分:湖北&amp;#13;&amp;#10;node_134:&amp;#13;&amp;#10;获取入参:&amp;#13;&amp;#10;node_180:&amp;#13;&amp;#10;判断局方停机状态:&amp;#13;&amp;#10;:&amp;#13;&amp;#10;node_223::其他&amp;#13;&amp;#10;:有&amp;#13;&amp;#10;:不认可&amp;#13;&amp;#10;:&amp;#13;&amp;#10;&amp;#13;&amp;#10;高级模板内容：&amp;#13;&amp;#10;投诉问题描述:用户对前工单处理结果不认可，称自己没办法去营业厅，前台按前工单解释无效，详见：ZX202310251613541572&amp;#13;&amp;#10;用户状态为:局方半停&amp;#13;&amp;#10;停机原因:工信部12321骚扰被举报号码关停(机主停机之日起30天内在中国联通APP进行自助复通，如逾期需前往营业厅办理，原则复机一次）&amp;#13;&amp;#10;前台是否按流程解释:是&amp;#13;&amp;#10;用户要求:用户要求线上复机或者注销，如果不处理之后的欠费用户不负责，请加急处理&amp;#13;&amp;#10;第二联系电话:18132024412&amp;#13;</t>
  </si>
  <si>
    <t>ZX202310271713532486</t>
  </si>
  <si>
    <t>2023-10-28 16:38:59</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</si>
  <si>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来电对局方停机不认可，称不在归属地，要求线上开机&amp;#13;&amp;#10;用户状态为:局方停机&amp;#13;&amp;#10;停机原因:集团鹰眼监测诈骗停机（异常换机）：首次关停可携带本人有效证件、本机号卡到就归属营厅核验签署承诺书复机一次&amp;#13;&amp;#10;前台是否按流程解释:是&amp;#13;&amp;#10;用户要求:线上开机&amp;#13;&amp;#10;第二联系电话:15629377525&amp;#13;</t>
  </si>
  <si>
    <t>号码关停： 集团鹰眼监测诈骗停机（异常换机）AA。用户反映号码停机问题，经核实，客户号码因集团鹰眼监测诈骗停机（异常换机）而局方停机，根据相关要求进行关停处理。已请其回传以下资料：身份证正、反面照，及风险告知书至13032700872微信号，审核通过后为用户办理开机。客户表示知晓。</t>
  </si>
  <si>
    <t>BL202310281909590544</t>
  </si>
  <si>
    <t>宋勃</t>
  </si>
  <si>
    <t>2023-10-29 10:49:46</t>
  </si>
  <si>
    <t>&gt;业务号码&gt;15549365381；&gt;号码归属地&gt;宜昌；&gt;产品名称&gt;王者荣耀流量权益包-腾讯-12元；&gt;产品代码&gt;21001876；&gt;产品编码&gt;2100187601；&gt;订购时间&gt;2023-08-0914:15:18；&gt;核查情况&gt;平台故障；&gt;不规范定制分类&gt;平台故障，无法判责；&gt;退费金额&gt;24元；&gt;退费时间&gt;2023-10-29；&gt;投诉内容&gt;&amp;#10;&amp;#10;高级模板内容：&amp;#10;赔付类型：:增值业务争议&amp;#10;CBSS账单扣费名称：:	增值业务费_增值业务-王者荣耀流量权益包-腾讯-12元_增值业务-王者荣耀流量&amp;#10;SP产品ID/元素ID：:无&amp;#10;办理渠道:	SP查询/退订/订购&amp;#10;赔付月份：:2023年9月、2023年10月&amp;#10;返还倍率:单倍&amp;#10;赔付金额：:24&amp;#10;是否已经取消业务:是&amp;#10;是否承诺退费：:是&amp;#10;用户是否需要回复：:否&amp;#10;用户要求：:尽快处理</t>
  </si>
  <si>
    <t>BL202310260939490990</t>
  </si>
  <si>
    <t>梅运发</t>
  </si>
  <si>
    <t>2023-10-27 10:16:42</t>
  </si>
  <si>
    <t>&gt;业务号码&gt;15549386147；&gt;号码归属地&gt;宜昌；&gt;产品名称&gt;视频彩铃心悦会员包月15元-3；&gt;产品代码&gt;49007442；&gt;产品编码&gt;4900744200；&gt;订购时间&gt;2023-10-2512:08:38；&gt;核查情况&gt;平台故障；&gt;不规范定制分类&gt;平台故障，无法判责；&gt;退费金额&gt;15元；&gt;退费时间&gt;2023/10/26；&gt;投诉内容&gt;赔付类型：:增值业务争议&amp;#10;CBSS账单扣费名称：:视频彩铃心悦会员包月15元-3&amp;#10;办理渠道:沃音乐_铃声多酷&amp;#10;赔付月份：:2023年10月&amp;#10;返还倍率:单倍&amp;#10;赔付金额：:15&amp;#10;是否已经取消业务:是&amp;#10;是否承诺退费：:是&amp;#10;用户是否需要回复：:否&amp;#10;用户要求：:尽快处理谢谢</t>
  </si>
  <si>
    <t>ZX202310281729131236</t>
  </si>
  <si>
    <t>2023-10-29 18:08:34</t>
  </si>
  <si>
    <t>:下一步&amp;#13;&amp;#10;判断省分:湖北&amp;#13;&amp;#10;node_134:&amp;#13;&amp;#10;获取入参:&amp;#13;&amp;#10;node_180:&amp;#13;&amp;#10;判断局方停机状态:&amp;#13;&amp;#10;:&amp;#13;&amp;#10;node_223::其他&amp;#13;&amp;#10;:无&amp;#13;&amp;#10;:小于30天&amp;#13;&amp;#10;:不认可&amp;#13;&amp;#10;:&amp;#13;&amp;#10;&amp;#13;&amp;#10;高级模板内容：&amp;#13;&amp;#10;投诉问题描述:用户来电反映被局方半停，用户不在归属地。号卡不在身边，要求我方尽快核实回复处理复机，谢谢。要求加急&amp;#13;&amp;#10;用户状态为:局方半停&amp;#13;&amp;#10;停机原因:新入网未正常使用半停&amp;#13;&amp;#10;前台是否按流程解释:是&amp;#13;&amp;#10;用户要求:复机&amp;#13;&amp;#10;第二联系电话:18258588080&amp;#13;</t>
  </si>
  <si>
    <t>TS202310281835012204</t>
  </si>
  <si>
    <t>梅成菊</t>
  </si>
  <si>
    <t>2023-10-29 09:58:50</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</si>
  <si>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老人使用要求赠送流量，老人使用不知情超出，流量费已承诺退费请后台回电。&amp;#13;&amp;#10;业务名称:上网费&amp;#13;&amp;#10;争议月份:2023年10月&amp;#13;&amp;#10;争议金额:51&amp;#13;&amp;#10;是否承诺退费:是&amp;#13;&amp;#10;用户要求:已承诺退费&amp;#13;</t>
  </si>
  <si>
    <t>ZX202310281543140239</t>
  </si>
  <si>
    <t>王春妮</t>
  </si>
  <si>
    <t>2023-10-28 16:50:40</t>
  </si>
  <si>
    <t>[内部员工专线1]: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来电要求在线复通，已向用户解释用户不认可，用户称自己是中国联通员工表示在线复通不了就投诉到工信部。&amp;#13;&amp;#10;用户状态为:局方停机&amp;#13;&amp;#10;停机原因:集团鹰眼诈骗-异常IMEI扩展模型：首次关停可携带本人有效证件到号码归属地自营厅核验签署法律风险告知书复机一次。&amp;#13;&amp;#10;前台是否按流程解释:是&amp;#13;&amp;#10;用户要求:用户要求在线10钟内复通&amp;#13;&amp;#10;第二联系电话:无&amp;#13;</t>
  </si>
  <si>
    <t>号码关停：:集团鹰眼诈骗-异常IMEI扩展模型AA。用户反映局方停机问题，经核实，根据相关要求进行关停处理，已请其回传三张照片：风险告知书+身份证正、反面+SIM卡背面照+签字、手持身份证正面+风险告知书照片至13032700872宜昌联通微信号，审核通过后为用户办理开机。现成员号码及本机均已成功开机，满意。</t>
  </si>
  <si>
    <t>BL202310281127331484</t>
  </si>
  <si>
    <t>2023-10-28 14:05:59</t>
  </si>
  <si>
    <t>判断省分:湖北&amp;#13;&amp;#10;:无意向资费&amp;#13;&amp;#10;node_104:&amp;#13;&amp;#10;node_102:&amp;#13;&amp;#10;:升套/平套&amp;#13;&amp;#10;:&amp;#13;&amp;#10;&amp;#13;&amp;#10;高级模板内容：&amp;#13;&amp;#10;用户诉求:用户来电称办理29元福多多，挽留无效，请协助处理，谢谢&amp;#13;&amp;#10;当前套餐名称:畅越冰激凌5G套餐99元&amp;#13;&amp;#10;新套餐名称（转入套餐名称）:29元福多多&amp;#13;&amp;#10;是合约期内（含靓号）:否&amp;#13;&amp;#10;备注:请协助处理，谢谢&amp;#13;</t>
  </si>
  <si>
    <t>TS202310271011241161</t>
  </si>
  <si>
    <t>张文贵</t>
  </si>
  <si>
    <t>2023-10-27 10:39:07</t>
  </si>
  <si>
    <t>主办单位：湖北&amp;#10;客户类别：普通客户&amp;#10;10010是否打通：否&amp;#10;是否二次致电10015：是&amp;#10;是否联系：否&amp;#10;升级倾向：&amp;#10;号码归属省：湖北&amp;#10;SVIP等级：&amp;#10;1.问题类型:;&amp;#10;2.投诉类型:增值业务费争议;&amp;#10;3.营业厅地址:;&amp;#10;4.位置信息:;&amp;#10;5.位置发生地:;&amp;#10;6.投诉内容:&amp;#10;202309月增值业务费:增值业务-AR视频彩铃酷趣会员15元包月15&amp;#10;争议金额:15.00&amp;#10;需要退订业务:否</t>
  </si>
  <si>
    <t>TS202310271011231160</t>
  </si>
  <si>
    <t>冉龙显</t>
  </si>
  <si>
    <t>2023-10-28 14:56:08</t>
  </si>
  <si>
    <t>主办单位：湖北&amp;#10;客户类别：普通客户&amp;#10;10010是否打通：否&amp;#10;是否二次致电10015：是&amp;#10;是否联系：否&amp;#10;升级倾向：&amp;#10;号码归属省：湖北&amp;#10;SVIP等级：&amp;#10;1.问题类型:;&amp;#10;2.投诉类型:手机流量费争议;&amp;#10;3.营业厅地址:;&amp;#10;4.位置信息:;&amp;#10;5.位置发生地:;&amp;#10;6.投诉内容:本人认为，运营商应该在流量将要用尽的情况下，通过相应手段提醒用户，包括但不只限于短信通知，若本人表现出明显不知情的情况下，应增加电话提醒服务或者立刻暂停本人所使用号码的上网功能，但运营商并未尽到以上义务，根据《消费者权益保护法》第九条规定，消费者享有自主选择商品或者服务的权利。消费者有权自主选择提供商品或者服务的经营者，自主选择商品品种或者服务方式，自主决定买下或者不买下任何一种商品。如果流量快用超了，在本人不知情的情况下的自动扣费做法严重损害了本人的自主选择权和平等交易权。本人有权要求贵公司退还额外扣费。&amp;#10;202310月上网费:50.00&amp;#10;争议金额:60.00</t>
  </si>
  <si>
    <t>TS202310271008431083</t>
  </si>
  <si>
    <t>林大宝</t>
  </si>
  <si>
    <t>2023-10-27 10:30:37</t>
  </si>
  <si>
    <t>主办单位：湖北&amp;#10;客户类别：普通客户&amp;#10;10010是否打通：是&amp;#10;是否二次致电10015：是&amp;#10;是否联系：是&amp;#10;升级倾向：无&amp;#10;号码归属省：湖北&amp;#10;SVIP等级：&amp;#10;----&amp;#13;&amp;#10;高级模板内容：&amp;#13;&amp;#10;是否有前期工单及工单流水号（标注10/15）:无&amp;#13;&amp;#10;投诉问题描述（提炼并描述客户反映核心问题，含争议渠道/争议金额或对前期工单争议点）:退费&amp;#13;&amp;#10;客户核心诉求及问题补充:用户来电反映返费未到账问题称我方人员答应退费40元但是一直没有返回来用户不满请核实处理称前期因增值业务问题业务已经取消无携转意向&amp;#13;</t>
  </si>
  <si>
    <t>GZ202310281528301049</t>
  </si>
  <si>
    <t>071700084729</t>
  </si>
  <si>
    <t>张志刚</t>
  </si>
  <si>
    <t>2023-10-28 19:55:46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</si>
  <si>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终端能力与签约速率不匹配;&amp;#13;&amp;#10;设备收发光功率是否异常:无异常;&amp;#13;&amp;#10;:用户反映宽带无法使用，刷新重启无效，用户要求尽快处理，请处理并回复&amp;#13;</t>
  </si>
  <si>
    <t>GZ202310281522231003</t>
  </si>
  <si>
    <t>071700003764</t>
  </si>
  <si>
    <t>向凤英</t>
  </si>
  <si>
    <t>2023-10-28 18:39:05</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</si>
  <si>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高级模板内容：&amp;#13;&amp;#10;问题（现象）描述:电视无法观看&amp;#13;&amp;#10;故障时间:2023-10-28&amp;#13;&amp;#10;宽带是否安装IPTV:是&amp;#13;&amp;#10;宽带是否可正常上网:是&amp;#13;&amp;#10;是否重启设备:已重启未恢复&amp;#13;</t>
  </si>
  <si>
    <t>ZX202310281643470833</t>
  </si>
  <si>
    <t>孙超凡</t>
  </si>
  <si>
    <t>2023-10-29 18:27:05</t>
  </si>
  <si>
    <t>:下一步&amp;#13;&amp;#10;判断省分:湖北&amp;#13;&amp;#10;node_134:&amp;#13;&amp;#10;获取入参:&amp;#13;&amp;#10;node_180:&amp;#13;&amp;#10;判断局方停机状态:&amp;#13;&amp;#10;:&amp;#13;&amp;#10;node_223::其他&amp;#13;&amp;#10;:无&amp;#13;&amp;#10;:大于30天&amp;#13;&amp;#10;:不认可&amp;#13;&amp;#10;:&amp;#13;&amp;#10;&amp;#13;&amp;#10;高级模板内容：&amp;#13;&amp;#10;投诉问题描述:用户来电对局方停机，要求复机&amp;#13;&amp;#10;用户状态为:局方半停&amp;#13;&amp;#10;停机原因:本地异常号卡语音半停（机主停机之日起30天内在中国联通APP进行自助复通，如逾期需前往营业厅办理，原则复机一次）&amp;#13;&amp;#10;前台是否按流程解释:是&amp;#13;&amp;#10;用户要求:复机&amp;#13;&amp;#10;第二联系电话:18562688331&amp;#13;</t>
  </si>
  <si>
    <t>号码关停：本地异常号卡语音半停AA，根据相关要求进行关停处理。已请其回传一张照片：风险告知书+身份证正面+SIM卡背面照+签字至17671348103宜昌联通微信号，微信已添加，客户知晓。</t>
  </si>
  <si>
    <t>TS202310271008181065</t>
  </si>
  <si>
    <t>杨开君</t>
  </si>
  <si>
    <t>2023-10-27 14:05:47</t>
  </si>
  <si>
    <t>【2022年上工信部测评重保用户】:二次卡问题&amp;#13;&amp;#10;判断省分:其他省分&amp;#13;&amp;#10;:接到上任机主银行短信&amp;#13;&amp;#10;:不认可&amp;#13;&amp;#10;:&amp;#13;&amp;#10;&amp;#13;&amp;#10;高级模板内容：&amp;#13;&amp;#10;投诉问题描述:用户来电坚持接到用户信用卡&amp;#13;&amp;#10;争议号码:02195559&amp;#13;&amp;#10;问题现象:接收上个机主银行信息&amp;#13;&amp;#10;用户要求:用户要求我方解除绑定。&amp;#13;</t>
  </si>
  <si>
    <t>TS202310271005581009</t>
  </si>
  <si>
    <t>谭芳美</t>
  </si>
  <si>
    <t>2023-10-27 14:54:21</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</si>
  <si>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流量超出不认可&amp;#13;&amp;#10;业务名称:流量超套&amp;#13;&amp;#10;争议月份:2023年10月&amp;#13;&amp;#10;争议金额:130&amp;#13;&amp;#10;是否承诺退费:是&amp;#13;&amp;#10;用户要求:流量超出不认可要求退费130元已承诺&amp;#13;</t>
  </si>
  <si>
    <t>TS202310270957440775</t>
  </si>
  <si>
    <t>关志鹏</t>
  </si>
  <si>
    <t>2023-10-27 19:30:08</t>
  </si>
  <si>
    <t>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线上不给办理注销业务，APP也没开放线上注销，一直踢皮球要我APP操作，根本就操作不了。&amp;#10;8.办理业务的名称:注销号码&amp;#10;8.无法办理的渠道:中国联通APP</t>
  </si>
  <si>
    <t>TS202310291359091495</t>
  </si>
  <si>
    <t>郑岷</t>
  </si>
  <si>
    <t>2023-10-29 16:50:14</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</si>
  <si>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不认可费用，表示老年人怎么可能用那么多&amp;#13;&amp;#10;业务名称:上网费_手机上网流量费&amp;#13;&amp;#10;争议月份:2023年10月&amp;#13;&amp;#10;争议金额:57&amp;#13;&amp;#10;是否承诺退费:是&amp;#13;&amp;#10;用户要求:前台承诺减免一半费用，用户认可&amp;#13;</t>
  </si>
  <si>
    <t>BL202310281125441444</t>
  </si>
  <si>
    <t>李名俊</t>
  </si>
  <si>
    <t>2023-10-28 15:38:20</t>
  </si>
  <si>
    <t>查询增值业务:&amp;#10;合约信息查询:&amp;#10;系统未查询到产品信息/非用户咨询的产品&amp;#10;查询优惠产品信息:&amp;#10;:有确认方式&amp;#10;:客户要求取消&amp;#10;维系挽留:不接受挽留&amp;#10;:下一步&amp;#10;判断省分:湖北&amp;#10;:金融、靓号，套餐折扣、含设备的组网协议四类强合约&amp;#10;:无合约解约工单&amp;#10;:挽留失败&amp;#10;:不愿到厅&amp;#10;:&amp;#10;要求在线取消（湖北）2021年牛年礼包畅越冰激凌5G套餐49元赠费10元/月（12个月）表示老人不便到厅挽留无效</t>
  </si>
  <si>
    <t>BL202310291025201244</t>
  </si>
  <si>
    <t>崔俊杰</t>
  </si>
  <si>
    <t>2023-10-29 14:54:28</t>
  </si>
  <si>
    <t>&gt;业务号码&gt;15571725606；&gt;号码归属地&gt;宜昌；&gt;产品名称&gt;沃阅读-投资管理课-包月20元；&gt;产品代码&gt;66002692；&gt;产品编码&gt;6600269200；&gt;订购时间&gt;2023-10-0807:09:23；&gt;核查情况&gt;平台故障；&gt;不规范定制分类&gt;平台故障，无法判责；&gt;退费金额&gt;20元；&gt;退费时间&gt;2023-10-29；&gt;投诉内容&gt;&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沃阅读-投资管理课-包月20元&amp;#10;办理渠道:无&amp;#10;赔付月份：:2023年10月&amp;#10;返还倍率:单倍&amp;#10;赔付金额：:20&amp;#10;是否已经取消业务:是&amp;#10;是否承诺退费：:是&amp;#10;用户是否需要回复：:否&amp;#10;用户要求：:要求退费</t>
  </si>
  <si>
    <t>BL202310281109351182</t>
  </si>
  <si>
    <t>闻忠志</t>
  </si>
  <si>
    <t>2023-10-28 15:30:26</t>
  </si>
  <si>
    <t>判断省分:湖北&amp;#13;&amp;#10;:有意向资费&amp;#13;&amp;#10;:全国流量王8元套餐&amp;#13;&amp;#10;:&amp;#13;&amp;#10;&amp;#13;&amp;#10;高级模板内容：&amp;#13;&amp;#10;用户诉求:用户要求改8元套餐&amp;#13;&amp;#10;当前套餐名称:2G用户迁转专属产品-30元/月&amp;#13;&amp;#10;新套餐名称（转入套餐名称）:4G全国流量王8元套餐&amp;#13;&amp;#10;是合约期内（含靓号）:否&amp;#13;&amp;#10;备注:挽留失败，不愿到厅&amp;#13;</t>
  </si>
  <si>
    <t>GZ202310281502520848</t>
  </si>
  <si>
    <t>071700311660</t>
  </si>
  <si>
    <t>熊金艳</t>
  </si>
  <si>
    <t>2023-10-28 20:41:50</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</si>
  <si>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夷陵区小溪塔街道办营盘社区黄金二三巷片区黄金二巷93号1栋周边</t>
  </si>
  <si>
    <t>GZ202310281501490841</t>
  </si>
  <si>
    <t>071704222055</t>
  </si>
  <si>
    <t>傅华</t>
  </si>
  <si>
    <t>2023-10-28 17:43:10</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</si>
  <si>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秭归县茅坪镇建东村建东村2组62号周边</t>
  </si>
  <si>
    <t>BL202310281055020942</t>
  </si>
  <si>
    <t>代安邦</t>
  </si>
  <si>
    <t>2023-10-28 14:57:14</t>
  </si>
  <si>
    <t>[65岁以上老人]判断省分:湖北&amp;#13;&amp;#10;:有意向资费&amp;#13;&amp;#10;:其他资费&amp;#13;&amp;#10;:是&amp;#13;&amp;#10;:不认可：坚持要求转入有限制的套餐&amp;#13;&amp;#10;:&amp;#13;&amp;#10;&amp;#13;&amp;#10;高级模板内容：&amp;#13;&amp;#10;用户诉求:要求改回下架产品：宜昌如意通长话卡(09)(OCS)（湖北宜昌）解释下架不认可&amp;#13;&amp;#10;当前套餐名称:米粉王卡&amp;#13;&amp;#10;新套餐名称（转入套餐名称）:宜昌如意通长话卡(09)(OCS)（湖北宜昌）&amp;#13;&amp;#10;是合约期内（含靓号）:否&amp;#13;</t>
  </si>
  <si>
    <t>ZX202310271858380749</t>
  </si>
  <si>
    <t>2023-10-29 17:53:03</t>
  </si>
  <si>
    <t>:下一步&amp;#13;&amp;#10;判断省分:湖北&amp;#13;&amp;#10;node_134:&amp;#13;&amp;#10;获取入参:&amp;#13;&amp;#10;node_180:&amp;#13;&amp;#10;判断局方停机状态:&amp;#13;&amp;#10;:&amp;#13;&amp;#10;node_223::其他&amp;#13;&amp;#10;:无&amp;#13;&amp;#10;:大于30天&amp;#13;&amp;#10;:不认可&amp;#13;&amp;#10;:&amp;#13;&amp;#10;&amp;#13;&amp;#10;高级模板内容：&amp;#13;&amp;#10;投诉问题描述:0&amp;#13;&amp;#10;用户状态为: 局方半停&amp;#13;&amp;#10;停机原因:本地异常号卡语音半停（机主停机之日起30天内在中国联通APP进行自助复通，如逾期需前往营业厅办理，原则复机一次）&amp;#13;&amp;#10;前台是否按流程解释:是&amp;#13;&amp;#10;用户要求:用户要求开机，不愿到营业厅，请及时处理，谢谢&amp;#13;&amp;#10;第二联系电话:19865606532&amp;#13;</t>
  </si>
  <si>
    <t>号码关停：本地异常号卡语音半停AA。需客户回传以下资料：身份证正、反面照，手持证件正面照及开机承诺函至13032700872微信号，审核通过后办理开机。如该号码再次被举报则永久关停，客户知晓。</t>
  </si>
  <si>
    <t>BL202310281028120473</t>
  </si>
  <si>
    <t>魏雷波</t>
  </si>
  <si>
    <t>南方一中心&gt;&gt;北京通软&gt;&gt;通软热线1区&gt;&gt;通软1区2班</t>
  </si>
  <si>
    <t>2023-10-28 16:06:30</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</si>
  <si>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AR彩铃酷趣会员5G加油包（湖北）、AR视频彩铃酷趣会员15元包月、	特惠礼包&amp;#10;办理渠道:湖北杭州翔羽线上业务代理(宜昌)&amp;#10;赔付月份：:2023年10月&amp;#10;返还倍率:单倍&amp;#10;赔付金额：:25&amp;#10;是否已经取消业务:是&amp;#10;是否承诺退费：:是&amp;#10;用户是否需要回复：:否&amp;#10;用户要求：:退费</t>
  </si>
  <si>
    <t>ZX202310261601390197</t>
  </si>
  <si>
    <t>王得民</t>
  </si>
  <si>
    <t>2023-10-27 12:51:34</t>
  </si>
  <si>
    <t>:下一步&amp;#13;&amp;#10;判断省分:湖北&amp;#13;&amp;#10;node_134:&amp;#13;&amp;#10;获取入参:&amp;#13;&amp;#10;node_180:&amp;#13;&amp;#10;判断局方停机状态:&amp;#13;&amp;#10;:&amp;#13;&amp;#10;node_223::其他&amp;#13;&amp;#10;:无&amp;#13;&amp;#10;:大于30天&amp;#13;&amp;#10;:不认可&amp;#13;&amp;#10;:&amp;#13;&amp;#10;&amp;#13;&amp;#10;高级模板内容：&amp;#13;&amp;#10;投诉问题描述:用户称无法去营业厅办理复机，要求线上复机，前台已做解释用户不认可&amp;#13;&amp;#10;用户状态为:局方半停&amp;#13;&amp;#10;停机原因: 本地异常号卡语音半停（机主停机之日起30天内在中国联通APP进行自助复通，如逾期需前往营业厅办理，原则复机一次）&amp;#13;&amp;#10;前台是否按流程解释:是&amp;#13;&amp;#10;用户要求:要求线上复机，加急&amp;#13;&amp;#10;第二联系电话:18562968321&amp;#13;</t>
  </si>
  <si>
    <t>号码关停：本地异常号卡语音半停AA。用户反映号码停机问题，经核实，客户号码因本地异常号卡语音半停而局方停机，根据相关要求进行关停处理。已请其回传以下资料：身份证正、反面照，及风险告知书至13032700872微信号，审核通过后为用户办理开机，客户表示知晓。</t>
  </si>
  <si>
    <t>TS202310270731221023</t>
  </si>
  <si>
    <t>刘凤霞</t>
  </si>
  <si>
    <t>2023-10-27 16:23:04</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</si>
  <si>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对10月超出流量费不认可要求退费&amp;#13;&amp;#10;业务名称:超出流量费&amp;#13;&amp;#10;争议月份:2023年10月&amp;#13;&amp;#10;争议金额:75&amp;#13;&amp;#10;是否承诺退费:是&amp;#13;&amp;#10;用户要求:立即核实处理退费&amp;#13;</t>
  </si>
  <si>
    <t>TS202310281558141114</t>
  </si>
  <si>
    <t>朱道奎</t>
  </si>
  <si>
    <t>2023-10-29 09:17:50</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</si>
  <si>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对上网费不认可，前台按预处理承诺退费，请后台协助处理&amp;#13;&amp;#10;业务名称:上网费&amp;#13;&amp;#10;争议月份:2023年10月&amp;#13;&amp;#10;争议金额:48&amp;#13;&amp;#10;是否承诺退费:是&amp;#13;&amp;#10;用户要求:退费，已在线承诺&amp;#13;</t>
  </si>
  <si>
    <t>BL202310281012340202</t>
  </si>
  <si>
    <t>陈军华</t>
  </si>
  <si>
    <t>2023-10-28 17:12:16</t>
  </si>
  <si>
    <t>【2022年上工信部测评重保用户】【2022年上工信部测评重保用户】判断省分:湖北&amp;#13;&amp;#10;:有意向资费&amp;#13;&amp;#10;:全国流量王8元套餐&amp;#13;&amp;#10;:&amp;#13;&amp;#10;&amp;#13;&amp;#10;高级模板内容：&amp;#13;&amp;#10;用户诉求:用户来电要求更改4G全国流量王8元套餐，次月生效，用户更改意愿强烈，挽留无效，已建议用户持身份证到归属地联通自营厅咨询，用户不认可，请处理&amp;#13;&amp;#10;当前套餐名称:2G用户迁转专属产品-20元/月&amp;#13;&amp;#10;新套餐名称（转入套餐名称）:4G全国流量王8元套餐&amp;#13;&amp;#10;是合约期内（含靓号）:否&amp;#13;&amp;#10;备注:用户来电要求更改4G全国流量王8元套餐，次月生效，用户更改意愿强烈，挽留无效，已建议用户持身份证到归属地联通自营厅咨询，用户不认可，请处理&amp;#13;</t>
  </si>
  <si>
    <t>TS202310270907361927</t>
  </si>
  <si>
    <t>罗琳</t>
  </si>
  <si>
    <t>2023-10-27 15:22:14</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</si>
  <si>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对流量超出不认可，要求退费&amp;#13;&amp;#10;业务名称:流量费&amp;#13;&amp;#10;争议月份:2023年10月&amp;#13;&amp;#10;争议金额:8.52&amp;#13;&amp;#10;是否承诺退费:是&amp;#13;&amp;#10;用户要求:退还费用&amp;#13;</t>
  </si>
  <si>
    <t>TS202310280934322114</t>
  </si>
  <si>
    <t>马晓欣</t>
  </si>
  <si>
    <t>2023-10-28 14:21:11</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</si>
  <si>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进线，对套外流量费用的产生不认可，要求退费，烦请处理。谢谢。&amp;#13;&amp;#10;业务名称:上网费_手机上网流量费_无线接入-上网流量费-国内（本地使用）10.00&amp;#13;&amp;#10;争议月份:2023年10月&amp;#13;&amp;#10;争议金额:10&amp;#13;&amp;#10;是否承诺退费:是&amp;#13;&amp;#10;用户要求:用户进线，对套外流量费用的产生不认可，要求退费，烦请处理。谢谢。&amp;#13;</t>
  </si>
  <si>
    <t>TS202310271448281151</t>
  </si>
  <si>
    <t>2023-10-27 16:46:50</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</si>
  <si>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18107179957、15571759057）流量费超出不认可，要求退费&amp;#13;&amp;#10;业务名称:流量费&amp;#13;&amp;#10;争议月份:2023年10月&amp;#13;&amp;#10;争议金额:17.32&amp;#13;&amp;#10;是否承诺退费:是&amp;#13;&amp;#10;用户要求:退费到主账户&amp;#13;</t>
  </si>
  <si>
    <t>BL202310271700500763</t>
  </si>
  <si>
    <t>金贤红</t>
  </si>
  <si>
    <t>&gt;业务号码&gt;15571737385；&gt;号码归属地&gt;宜昌；&gt;产品名称&gt;云加速5G畅玩加油包(湖北)；&gt;产品代码&gt;91295249；&gt;产品编码&gt;无；&gt;订购时间&gt;2023-10-2710:53:26；&gt;核查情况&gt;平台故障；&gt;不规范定制分类&gt;平台故障，无法判责；&gt;退费金额&gt;20元；&gt;退费时间&gt;2023年10月28日；&gt;投诉内容&gt;&amp;#10;&amp;#10;高级模板内容：&amp;#10;赔付类型：:增值业务争议&amp;#10;CBSS账单扣费名称：:云加速5G畅玩加油包(湖北)&amp;#10;办理渠道:无&amp;#10;赔付月份：:2023年10月&amp;#10;返还倍率:单倍&amp;#10;赔付金额：:20&amp;#10;是否已经取消业务:是&amp;#10;是否承诺退费：:是&amp;#10;用户是否需要回复：:否&amp;#10;用户要求：:直接退</t>
  </si>
  <si>
    <t>BL202310261756280836</t>
  </si>
  <si>
    <t>周春华</t>
  </si>
  <si>
    <t>2023-10-27 11:30:57</t>
  </si>
  <si>
    <t>&gt;业务号码&gt;15571765000；&gt;号码归属地&gt;宜昌；&gt;产品名称&gt;手机彩铃精选15元包月	；&gt;产品代码&gt;49004938；&gt;产品编码&gt;4900493800；&gt;订购时间&gt;2023-10-2617:52:25；&gt;核查情况&gt;平台故障；&gt;不规范定制分类&gt;平台故障，无法判责；&gt;退费金额&gt;15元；&gt;退费时间&gt;2023-10-27；&gt;投诉内容&gt;判断省分:其他省分&amp;#10;:增值业务争议&amp;#10;判断省分:湖北&amp;#10;:移网&amp;#10;:在补救范围内&amp;#10;:不认可&amp;#10;:小于等于500元，且仅限单倍、月份不超过12个月&amp;#10;:&amp;#10;&amp;#10;高级模板内容：&amp;#10;赔付类型：:增值业务争议&amp;#10;CBSS账单扣费名称：:手机彩铃精选15元包月	&amp;#10;SP产品ID/元素ID：:手机彩铃精选15元包月	&amp;#10;办理渠道:自办&amp;#10;赔付月份：:2023年10月&amp;#10;返还倍率:单倍&amp;#10;赔付金额：:0&amp;#10;是否已经取消业务:是&amp;#10;是否承诺退费：:是&amp;#10;用户是否需要回复：:否&amp;#10;用户要求：:退费</t>
  </si>
  <si>
    <t>ZX202310261433461834</t>
  </si>
  <si>
    <t>2023-10-27 12:09:06</t>
  </si>
  <si>
    <t>:下一步&amp;#13;&amp;#10;判断省分:湖北&amp;#13;&amp;#10;node_134:&amp;#13;&amp;#10;获取入参:&amp;#13;&amp;#10;node_180:&amp;#13;&amp;#10;判断局方停机状态:&amp;#13;&amp;#10;:&amp;#13;&amp;#10;node_223::其他&amp;#13;&amp;#10;:无&amp;#13;&amp;#10;:小于30天&amp;#13;&amp;#10;:不认可&amp;#13;&amp;#10;:&amp;#13;&amp;#10;&amp;#13;&amp;#10;高级模板内容：&amp;#13;&amp;#10;投诉问题描述:局方半停，要求加急处理&amp;#13;&amp;#10;用户状态为:局方半停&amp;#13;&amp;#10;停机原因:本地异常号卡语音半停（机主停机之日起30天内在中国联通APP进行自助复通，如逾期需前往营业厅办理，原则复机一次）&amp;#13;&amp;#10;前台是否按流程解释:是&amp;#13;&amp;#10;用户要求:复机&amp;#13;&amp;#10;第二联系电话:18727291770&amp;#13;</t>
  </si>
  <si>
    <t>BL202310280948502305</t>
  </si>
  <si>
    <t>刘元红</t>
  </si>
  <si>
    <t>2023-10-28 11:14:39</t>
  </si>
  <si>
    <t>22年Q3Q4重点客户&amp;#13;&amp;#10;高级模板内容：&amp;#13;&amp;#10;需区域二线受理的业务:用户无法提供验证码&amp;#13;&amp;#10;用户需办理业务名称:炫彩通信助理包-云盘版-立即生效（湖北）1&amp;#13;&amp;#10;业务办理类型:取消&amp;#13;&amp;#10;业务生效时间:次月生效&amp;#13;&amp;#10;是否已按规范验证用户信息:是&amp;#13;</t>
  </si>
  <si>
    <t>GZ202310281432340592</t>
  </si>
  <si>
    <t>071701010336</t>
  </si>
  <si>
    <t>闫鹏程</t>
  </si>
  <si>
    <t>2023-10-28 19:38:22</t>
  </si>
  <si>
    <t>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点军区桥边镇桥边村将军路299号惠科电子有限公司宿舍2栋5楼505</t>
  </si>
  <si>
    <t>GZ202310281428310562</t>
  </si>
  <si>
    <t>071701004903</t>
  </si>
  <si>
    <t>秦惠敏</t>
  </si>
  <si>
    <t>2023-10-28 20:10:57</t>
  </si>
  <si>
    <t>#2022重保客户##2022重保客户#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伍家岗区伍家乡福久源社区桔城路6号香山福久源B区10栋1单元17层1703户</t>
  </si>
  <si>
    <t>GZ202310281424290521</t>
  </si>
  <si>
    <t>071700093227</t>
  </si>
  <si>
    <t>周峰</t>
  </si>
  <si>
    <t>2023-10-28 17:53:01</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</si>
  <si>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路由器能力不匹配;&amp;#13;&amp;#10;:&amp;#13;&amp;#10;宽带无法上网，要求师傅上门，用户很急，要求加急处理</t>
  </si>
  <si>
    <t>TS202310271423090418</t>
  </si>
  <si>
    <t>王宝玉</t>
  </si>
  <si>
    <t>2023-10-27 17:02:13</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</si>
  <si>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表示对超出的流量费用不认可，要求我方退费。&amp;#13;&amp;#10;业务名称:超出的流量费用&amp;#13;&amp;#10;争议月份:2023年10月&amp;#13;&amp;#10;争议金额:42&amp;#13;&amp;#10;是否承诺退费:是&amp;#13;&amp;#10;用户要求:退费，以及15549314882上的费用。&amp;#13;</t>
  </si>
  <si>
    <t>BL202310280946482271</t>
  </si>
  <si>
    <t>2023-10-28 14:19:26</t>
  </si>
  <si>
    <t>[该用户有申诉倾向，请注意受理态度，查询近三天工单记录，积极解决用户问题。]判断省分:湖北&amp;#13;&amp;#10;:有意向资费&amp;#13;&amp;#10;:全国流量王8元套餐&amp;#13;&amp;#10;:&amp;#13;&amp;#10;&amp;#13;&amp;#10;高级模板内容：&amp;#13;&amp;#10;用户诉求:变更套餐&amp;#13;&amp;#10;当前套餐名称:腾讯大王卡&amp;#13;&amp;#10;新套餐名称（转入套餐名称）:8元流量王&amp;#13;&amp;#10;是合约期内（含靓号）:是&amp;#13;&amp;#10;备注:用户要求将本机资费更改为4G全国流量王8元套餐，次月生效，不便到厅，挽留无效，请处理&amp;#13;</t>
  </si>
  <si>
    <t>BL202310280938462155</t>
  </si>
  <si>
    <t>邓桂英</t>
  </si>
  <si>
    <t>2023-10-28 14:40:30</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</si>
  <si>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湖北)&amp;#10;办理渠道:无&amp;#10;赔付月份：:2023年10月&amp;#10;返还倍率:单倍&amp;#10;赔付金额：:20&amp;#10;是否已经取消业务:是&amp;#10;是否承诺退费：:是&amp;#10;用户是否需要回复：:否&amp;#10;用户要求：:用户要求全额退款</t>
  </si>
  <si>
    <t>TS202310291416501892</t>
  </si>
  <si>
    <t>杨会勤</t>
  </si>
  <si>
    <t>2023-10-29 16:56:14</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</si>
  <si>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对流量超出费用不认可，要求退费&amp;#13;&amp;#10;业务名称:上网流量费-国内（省际使用）&amp;#13;&amp;#10;争议月份:2023年10月&amp;#13;&amp;#10;争议金额:160&amp;#13;&amp;#10;是否承诺退费:是&amp;#13;&amp;#10;用户要求:退费&amp;#13;</t>
  </si>
  <si>
    <t>ZX202310271336460292</t>
  </si>
  <si>
    <t>2023-10-28 16:38:38</t>
  </si>
  <si>
    <t>:下一步&amp;#13;&amp;#10;判断省分:湖北&amp;#13;&amp;#10;node_134:&amp;#13;&amp;#10;获取入参:&amp;#13;&amp;#10;node_180:&amp;#13;&amp;#10;判断局方停机状态:&amp;#13;&amp;#10;:&amp;#13;&amp;#10;node_223::其他&amp;#13;&amp;#10;:无&amp;#13;&amp;#10;:大于30天&amp;#13;&amp;#10;:不认可&amp;#13;&amp;#10;:&amp;#13;&amp;#10;&amp;#13;&amp;#10;高级模板内容：&amp;#13;&amp;#10;投诉问题描述:用户来电称将本机号码复机并且销户，已解释，用户不认可，要求核实处理，前期有处理结果，详见：ZX202310261601390197，请重新核实处理，谢谢&amp;#13;&amp;#10;用户状态为:局方半停&amp;#13;&amp;#10;停机原因:本地异常号卡语音半停（机主停机之日起30天内在中国联通APP进行自助复通，如逾期需前往营业厅办理，原则复机一次）&amp;#13;&amp;#10;前台是否按流程解释:是&amp;#13;&amp;#10;用户要求:要求复机并且销户&amp;#13;&amp;#10;第二联系电话:18562968321&amp;#13;</t>
  </si>
  <si>
    <t>号码关停：本地异常号卡语音半停AA。用户反映号码停机问题，经核实，客户号码因本地异常号卡语音半停而局方停机，根据相关要求进行关停处理。已请其回传以下资料：身份证正、反面照，及风险告知书至13032700872微信号，审核通过后为用户办理开机，现客户表示要注销该号码，客服部已操作注销，客户满意。</t>
  </si>
  <si>
    <t>TS202310281123382462</t>
  </si>
  <si>
    <t>向国华</t>
  </si>
  <si>
    <t>2023-10-28 15:06:22</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</si>
  <si>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反映对202308-202310产生的流量不认可。&amp;#13;&amp;#10;业务名称:上网费_手机上网流量费_无线接入&amp;#13;&amp;#10;争议月份:2023年10月、2023年8月、2023年9月&amp;#13;&amp;#10;争议金额:135&amp;#13;&amp;#10;是否承诺退费:是&amp;#13;&amp;#10;用户要求:退费&amp;#13;</t>
  </si>
  <si>
    <t>TS202310261951071084</t>
  </si>
  <si>
    <t>黄亚</t>
  </si>
  <si>
    <t>2023-10-27 09:40:33</t>
  </si>
  <si>
    <t>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这号不怎么用需要办理8元保号套餐&amp;#10;8.办理业务的名称:办理8元保号套餐&amp;#10;8.无法办理的渠道:中国联通APP</t>
  </si>
  <si>
    <t>ZHX202310281402102265</t>
  </si>
  <si>
    <t>2023-10-28 14:15:13</t>
  </si>
  <si>
    <t>15672485816命中精准预判服务场景:[65岁以上老人]&amp;#13;&amp;#10;:其他报错&amp;#13;&amp;#10;要求ESIM专家2小时内联系处理，联系电话13197348825</t>
  </si>
  <si>
    <t>GZ202310281401170330</t>
  </si>
  <si>
    <t>071700003830</t>
  </si>
  <si>
    <t>赵雪峰</t>
  </si>
  <si>
    <t>2023-10-28 20:04:14</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</si>
  <si>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西陵区学院街道墨池巷社区美岸观邸5栋1单元12楼1202</t>
  </si>
  <si>
    <t>TS202310290910231844</t>
  </si>
  <si>
    <t>肖生军</t>
  </si>
  <si>
    <t>2023-10-29 14:32:46</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</si>
  <si>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反映对本月产生的上网流量费用不认可，已解释不认可要求尽快处理&amp;#13;&amp;#10;业务名称:	上网费_手机上网流量费_无线接入-上网流量费-国内（本地使用）&amp;#13;&amp;#10;争议月份:2023年10月&amp;#13;&amp;#10;争议金额:49&amp;#13;&amp;#10;是否承诺退费:是&amp;#13;&amp;#10;用户要求:尽快处理&amp;#13;</t>
  </si>
  <si>
    <t>GZ202310281356280289</t>
  </si>
  <si>
    <t>071700067368</t>
  </si>
  <si>
    <t>宋万芳</t>
  </si>
  <si>
    <t>2023-10-28 21:42:56</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</si>
  <si>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路由器能力不匹配;&amp;#13;&amp;#10;&amp;#13;&amp;#10;猫红灯，请尽快处理&amp;#13;&amp;#10;&amp;#13;</t>
  </si>
  <si>
    <t>TS202310272151242361</t>
  </si>
  <si>
    <t>周素洁</t>
  </si>
  <si>
    <t>2023-10-28 10:00:10</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</si>
  <si>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反映自己流量超出了，对于产生的费用不认可，要求退费，谢谢&amp;#13;&amp;#10;业务名称:超出流量费用&amp;#13;&amp;#10;争议月份:2023年10月&amp;#13;&amp;#10;争议金额:60&amp;#13;&amp;#10;是否承诺退费:是&amp;#13;&amp;#10;用户要求:要求退费，谢谢&amp;#13;</t>
  </si>
  <si>
    <t>BL202310280928182016</t>
  </si>
  <si>
    <t>程依琳</t>
  </si>
  <si>
    <t>2023-10-28 09:47:14</t>
  </si>
  <si>
    <t>判断省分:湖北&amp;#13;&amp;#10;:有意向资费&amp;#13;&amp;#10;:全国流量王8元套餐&amp;#13;&amp;#10;:&amp;#13;&amp;#10;&amp;#13;&amp;#10;高级模板内容：&amp;#13;&amp;#10;用户诉求:要求变更全国流量王8元套餐，不愿到营业厅&amp;#13;&amp;#10;当前套餐名称:畅爽冰激凌5G套餐99元（基础版）&amp;#13;&amp;#10;新套餐名称（转入套餐名称）:全国流量王8元套餐&amp;#13;&amp;#10;是合约期内（含靓号）:否&amp;#13;</t>
  </si>
  <si>
    <t>TS202310261637051840</t>
  </si>
  <si>
    <t>高凤琴</t>
  </si>
  <si>
    <t>2023-10-27 16:28:46</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</si>
  <si>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我要取消宜昌预存话费的流量短信包，这个不需要，请尽快给我处理</t>
  </si>
  <si>
    <t>BL202310281006100082</t>
  </si>
  <si>
    <t>殷力</t>
  </si>
  <si>
    <t>2023-10-29 14:09:28</t>
  </si>
  <si>
    <t>&gt;业务号码&gt;15572753558&gt;号码归属地&gt;宜昌；&gt;产品名称&gt;乐铃云盘包（立即生效）-湖北-3元；&gt;产品代码&gt;无；&gt;产品编码&gt;91271434；&gt;订购时间&gt;2023-10-0120:22:54；&gt;核查情况&gt;平台故障；&gt;不规范定制分类&gt;平台故障，无法判责；&gt;退费金额&gt;3元；&gt;退费时间&gt;2023年10月28日&gt;投诉内容&gt;&amp;#10;高级模板内容：&amp;#10;赔付类型：:增值业务争议&amp;#10;CBSS账单扣费名称：:乐铃云盘包（立即生效）-湖北-3元&amp;#10;SP产品ID/元素ID：:91271434&amp;#10;办理渠道:枝江新时空合作厅(自建他营)&amp;#10;赔付月份：:2023年10月&amp;#10;返还倍率:单倍&amp;#10;赔付金额：:3&amp;#10;是否已经取消业务:否&amp;#10;是否承诺退费：:是&amp;#10;用户是否需要回复：:否&amp;#10;用户要求：:取消并退费</t>
  </si>
  <si>
    <t>TS202310261623341483</t>
  </si>
  <si>
    <t>田洪平</t>
  </si>
  <si>
    <t>2023-10-27 15:04:34</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</si>
  <si>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称没有使用这么多流量，要求退费，前台根据预处理流程承诺退费，请后台协助处理&amp;#13;&amp;#10;业务名称:上网费_手机上网流量费&amp;#13;&amp;#10;争议月份:2023年10月&amp;#13;&amp;#10;争议金额:48&amp;#13;&amp;#10;是否承诺退费:是&amp;#13;&amp;#10;用户要求:用户称没有使用这么多流量，要求退费，前台根据预处理流程承诺退费，请后台协助处理&amp;#13;</t>
  </si>
  <si>
    <t>TS202310261955051146</t>
  </si>
  <si>
    <t>李志龙</t>
  </si>
  <si>
    <t>2023-10-27 13:57:46</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</si>
  <si>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要求退回10月份产生的流量费要求退费&amp;#13;&amp;#10;业务名称:畅爽冰激凌5G套餐199元&amp;#13;&amp;#10;争议月份:2023年10月&amp;#13;&amp;#10;争议金额:120&amp;#13;&amp;#10;是否承诺退费:是&amp;#13;&amp;#10;用户要求:用户要求退回10月份产生的流量费要求退费120元&amp;#13;</t>
  </si>
  <si>
    <t>BL202310271739481321</t>
  </si>
  <si>
    <t>严文福</t>
  </si>
  <si>
    <t>2023-10-28 10:48:49</t>
  </si>
  <si>
    <t>&gt;业务号码&gt;15572757898；&gt;号码归属地&gt;宜昌；&gt;产品名称&gt;AR彩铃酷趣会员5G加油包（湖北）；&gt;产品代码&gt;49007720；&gt;产品编码&gt;4900772000；&gt;订购时间&gt;2023-10-0111:26:52；&gt;核查情况&gt;平台故障；&gt;不规范定制分类&gt;平台故障，无法判责；&gt;退费金额&gt;20元；&gt;退费时间&gt;2023-10-28；&gt;投诉内容&gt;&amp;#10;------------&amp;#10;高级模板内容：&amp;#10;赔付类型：:增值业务争议&amp;#10;CBSS账单扣费名称：:AR彩铃酷趣会员5G加油包&amp;#10;办理渠道:sp平台&amp;#10;赔付月份：:2023年10月&amp;#10;返还倍率:单倍&amp;#10;赔付金额：:20&amp;#10;是否已经取消业务:是&amp;#10;是否承诺退费：:是&amp;#10;用户是否需要回复：:是&amp;#10;用户要求：:用户要求退回10月份的增值业务费20元</t>
  </si>
  <si>
    <t>BL202310280844251534</t>
  </si>
  <si>
    <t>赵开云</t>
  </si>
  <si>
    <t>2023-10-28 11:24:51</t>
  </si>
  <si>
    <t>[65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AR彩铃酷趣会员5G加油包（湖北）&amp;#10;办理渠道:无&amp;#10;赔付月份：:2023年9月、2023年10月&amp;#10;返还倍率:单倍&amp;#10;赔付金额：:40&amp;#10;是否已经取消业务:是&amp;#10;是否承诺退费：:是&amp;#10;用户是否需要回复：:否&amp;#10;用户要求：:退费</t>
  </si>
  <si>
    <t>BL202310280820321373</t>
  </si>
  <si>
    <t>车友坤</t>
  </si>
  <si>
    <t>2023-10-28 14:18:23</t>
  </si>
  <si>
    <t>用户要取消&amp;#13;&amp;#10;5G加油包29元10GB（立即生效）&amp;#13;&amp;#10;无法提供验证码&amp;#13;&amp;#10;请协助退订，谢谢</t>
  </si>
  <si>
    <t>ZX202310280812341623</t>
  </si>
  <si>
    <t>2023-10-29 13:47:00</t>
  </si>
  <si>
    <t>&amp;#13;&amp;#10;高级模板内容：&amp;#13;&amp;#10;投诉问题描述:局方半停，要求加急处理&amp;#13;&amp;#10;用户状态为:局方半停&amp;#13;&amp;#10;停机原因:本地异常号卡语音半停（机主停机之日起30天内在中国联通APP进行自助复通，如逾期需前往营业厅办理，原则复机一次）&amp;#13;&amp;#10;前台是否按流程解释:是&amp;#13;&amp;#10;用户要求:5分钟内回复&amp;#13;&amp;#10;第二联系电话:18727291770&amp;#13;</t>
  </si>
  <si>
    <t>号码关停：本地异常号卡语音半停AA。用户反映号码停机问题，经核实，客户号码因本地异常号卡语音半停而局方停机，根据相关要求进行关停处理。已请其回传以下资料：身份证正、反面照，及风险告知书至13032700872微信号，审核通过后为用户办理开机，现客户已是开通状态，满意。</t>
  </si>
  <si>
    <t>TS202310271515001875</t>
  </si>
  <si>
    <t>胡媛媛</t>
  </si>
  <si>
    <t>2023-10-28 09:04:00</t>
  </si>
  <si>
    <t>判断省分:其他省分&amp;#13;&amp;#10;:流量计费争议&amp;#13;&amp;#10;判断省分::未使用过/未使用那么多/用的wifi（产生流量/费用）&amp;#13;&amp;#10;:不认可&amp;#13;&amp;#10;:下一步&amp;#13;&amp;#10;:符合且同意开&amp;#13;&amp;#10;:大于10G&amp;#13;&amp;#10;:下一步&amp;#13;&amp;#10;:未享受&amp;#13;&amp;#10;:下一步&amp;#13;&amp;#10;:单倍小于等于500&amp;#13;&amp;#10;:&amp;#13;&amp;#10;&amp;#13;&amp;#10;高级模板内容：&amp;#13;&amp;#10;投诉问题描述:用户来电对流量消费不认可&amp;#13;&amp;#10;业务名称:上网流量费-国内（本地使用）&amp;#13;&amp;#10;争议月份:2023年10月&amp;#13;&amp;#10;争议金额:54&amp;#13;&amp;#10;是否承诺退费:是&amp;#13;&amp;#10;用户要求:用户来电反映自己在家连接WiFi，未使用这么多流量，要求退费&amp;#13;</t>
  </si>
  <si>
    <t>BL202310280817151352</t>
  </si>
  <si>
    <t>2023-10-28 14:04:00</t>
  </si>
  <si>
    <t>13264907553命中精准预判服务场景:[65岁以上老人]&amp;#13;&amp;#10;用户反馈：:10016营销问题&amp;#13;&amp;#10;属于：:要求禁呼屏蔽10016&amp;#13;&amp;#10;判断省分:其他省分&amp;#13;&amp;#10;:办理失败&amp;#13;&amp;#10;:客户来电要求屏蔽10016的电话，称严重影响自己的生活，请协助处理，谢谢&amp;#13;</t>
  </si>
  <si>
    <t>ZX202310272232111474</t>
  </si>
  <si>
    <t>黄影</t>
  </si>
  <si>
    <t>2023-10-29 09:58:23</t>
  </si>
  <si>
    <t>:下一步&amp;#13;&amp;#10;判断省分:湖北&amp;#13;&amp;#10;node_134:&amp;#13;&amp;#10;获取入参:&amp;#13;&amp;#10;node_180:&amp;#13;&amp;#10;判断局方停机状态:&amp;#13;&amp;#10;:&amp;#13;&amp;#10;node_223::其他&amp;#13;&amp;#10;:无&amp;#13;&amp;#10;:小于30天&amp;#13;&amp;#10;:不认可&amp;#13;&amp;#10;:&amp;#13;&amp;#10;&amp;#13;&amp;#10;高级模板内容：&amp;#13;&amp;#10;投诉问题描述:用户来电称在中国联通APP上操作无果，要求线上复通，前台已按预处理解释，用户不认可，烦请协助处理，谢谢&amp;#13;&amp;#10;用户状态为:局方半停&amp;#13;&amp;#10;停机原因: 本地异常号卡语音半停（机主停机之日起30天内在中国联通APP进行自助复通，如逾期需前往营业厅办理，原则复机一次）&amp;#13;&amp;#10;前台是否按流程解释:是&amp;#13;&amp;#10;用户要求:要求尽快处理&amp;#13;&amp;#10;第二联系电话:18812534220&amp;#13;</t>
  </si>
  <si>
    <t>号码关停：本地异常号卡语音半停AA。用户反映号码停机问题，经核实客户首次已通过手厅复机，现需携带身份证至营业厅复机或回传资料至我司审核，因多次未联系上客户，如有疑问可在工作时间（08:30-12:00；14:00-17:30）致电我司宜昌联通13032700872</t>
  </si>
  <si>
    <t>TS202310261528092436</t>
  </si>
  <si>
    <t>金能秀</t>
  </si>
  <si>
    <t>2023-10-27 13:35:39</t>
  </si>
  <si>
    <t>[65岁以上老人]判断省分:湖北&amp;#13;&amp;#10;:移网电话营销费用争议（套餐资费/融合宽带/副卡功能费类除外）&amp;#13;&amp;#10;:不认可&amp;#13;&amp;#10;:小于等于500元，且仅限单倍、月份不超过12个月&amp;#13;&amp;#10;:&amp;#13;&amp;#10;&amp;#13;&amp;#10;高级模板内容：&amp;#13;&amp;#10;是否10016外呼:不记得&amp;#13;&amp;#10;电话外呼号码:无&amp;#13;&amp;#10;渠道名称:湖北杭州翔羽线上业务代理(宜昌)&amp;#13;&amp;#10;反应问题涉及场景:未经同意订购业务,电话营销业务资费争议&amp;#13;&amp;#10;产品名称:20元5GB云加速5G畅玩加油包(湖北)&amp;#13;&amp;#10;争议月份:2023年9月、2023年10月&amp;#13;&amp;#10;是否承诺退费:是&amp;#13;&amp;#10;承诺退费金额:40&amp;#13;&amp;#10;是否已经取消业务（如取消失败，需加上系统报错的提示）:是&amp;#13;&amp;#10;是否需要回复:否&amp;#13;&amp;#10;用户要求:退费&amp;#13;</t>
  </si>
  <si>
    <t>GZ202310281318280033</t>
  </si>
  <si>
    <t>071700091085</t>
  </si>
  <si>
    <t>龚静</t>
  </si>
  <si>
    <t>2023-10-28 20:24:10</t>
  </si>
  <si>
    <t>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东山开发区珠海路保利时代1栋1单元1楼103</t>
  </si>
  <si>
    <t>BL202310280424551213</t>
  </si>
  <si>
    <t>2023-10-28 14:19:16</t>
  </si>
  <si>
    <t>[65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云加速5G畅玩加油包(湖北)&amp;#10;办理渠道:湖北杭州翔羽线上业务代理(宜昌)&amp;#10;赔付月份：:2023年10月&amp;#10;返还倍率:单倍&amp;#10;赔付金额：:25&amp;#10;是否已经取消业务:是&amp;#10;是否承诺退费：:是&amp;#10;用户是否需要回复：:否&amp;#10;用户要求：:客户要求退费，请协助处理谢谢！</t>
  </si>
  <si>
    <t>TS202310261450071377</t>
  </si>
  <si>
    <t>刘汉计</t>
  </si>
  <si>
    <t>2023-10-27 09:06:11</t>
  </si>
  <si>
    <t>&amp;#13;&amp;#10;高级模板内容：&amp;#13;&amp;#10;投诉问题描述:用户来电称自己一直收到我方发送的评价短信，用户情绪激动，要求屏蔽，请协助处理，谢谢&amp;#13;&amp;#10;提醒内容:评价&amp;#13;&amp;#10;用户要求:用户来电称自己一直收到我方发送的评价短信，用户情绪激动，要求屏蔽，请协助处理，谢谢&amp;#13;</t>
  </si>
  <si>
    <t>TS202310261443061215</t>
  </si>
  <si>
    <t>向成香</t>
  </si>
  <si>
    <t>2023-10-28 15:17:10</t>
  </si>
  <si>
    <t>主办单位：湖北&amp;#10;客户类别：普通客户&amp;#10;10010是否打通：否&amp;#10;是否二次致电10015：是&amp;#10;是否联系：否&amp;#10;升级倾向：&amp;#10;号码归属省：湖北&amp;#10;SVIP等级：&amp;#10;1.问题类型:;&amp;#10;2.投诉类型:手机流量费争议;&amp;#10;3.营业厅地址:;&amp;#10;4.位置信息:;&amp;#10;5.位置发生地:;&amp;#10;6.投诉内容:为什么有叠加套餐？当时取消了为什么扣费&amp;#10;202309月上网费:0.00&amp;#10;争议金额:0.00</t>
  </si>
  <si>
    <t>TS202310260938230895</t>
  </si>
  <si>
    <t>刘文</t>
  </si>
  <si>
    <t>2023-10-27 10:44:39</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</si>
  <si>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我要办理8元的套餐，我这张卡用了很久了，平时基本不出门也有无线网络，用不到那么高的套餐，而且还&amp;#10;绑定了不少业务需保留这张卡，麻烦修改一下套餐，不然还会继续投诉你们</t>
  </si>
  <si>
    <t>TS202310260924060515</t>
  </si>
  <si>
    <t>2023-10-27 17:24:44</t>
  </si>
  <si>
    <t>主办单位：湖北&amp;#10;客户类别：星级客户&amp;#10;10010是否打通：是&amp;#10;是否二次致电10015：是&amp;#10;是否联系：是&amp;#10;升级倾向：无&amp;#10;号码归属省：湖北&amp;#10;SVIP等级：&amp;#10;产品类型:轻合约;产品名称:湖北宜昌预存话费得流量短信包24个月-立即;产品描述:用户申请办理提前解约，需支付解约赔偿金，支付后办理解约，支付后办理解约，次月生效;产品ID:91022417;开始时间:2021-11-3010:17:22;结束时间:2023-10-3123:59:59;订购渠道:城区正兴代理点;客户确认方式:签字协议。&amp;#13;&amp;#10;预处理名称:产品订购一键诊断&amp;#13;&amp;#10;业务产品类型:反映合约或SP产品问题&amp;#13;&amp;#10;有无确认方式:有确认方式&amp;#13;&amp;#10;客户要求取消&amp;#13;&amp;#10;维系挽留:不接受挽留&amp;#13;&amp;#10;是否授权退订:省分暂未授权&amp;#13;&amp;#10;备注:&amp;#13;&amp;#10;用户来电反映要求取消湖北宜昌预存话费得流量短信包24个月-立即，网龄计划合约，泛携转，请处理。</t>
  </si>
  <si>
    <t>BL202310272105560793</t>
  </si>
  <si>
    <t>朱文文</t>
  </si>
  <si>
    <t>2023-10-28 09:28:49</t>
  </si>
  <si>
    <t>&amp;#13;&amp;#10;高级模板内容：&amp;#13;&amp;#10;需区域二线受理的业务:用户无法提供验证码&amp;#13;&amp;#10;用户需办理业务名称:哔哩哔哩10GB流量加会员轻合约包&amp;#13;&amp;#10;业务办理类型:取消&amp;#13;&amp;#10;业务生效时间:次月生效&amp;#13;&amp;#10;是否已按规范验证用户信息:是&amp;#13;</t>
  </si>
  <si>
    <t>BL202310272040370649</t>
  </si>
  <si>
    <t>别知心</t>
  </si>
  <si>
    <t>2023-10-28 09:03:08</t>
  </si>
  <si>
    <t>[65岁以上老人]&amp;#13;&amp;#10;高级模板内容：&amp;#13;&amp;#10;需区域二线受理的业务:用户无法提供验证码&amp;#13;&amp;#10;用户需办理业务名称:AR彩铃酷趣会员5G加油包（湖北）（已停售）&amp;#13;&amp;#10;业务办理类型:取消&amp;#13;&amp;#10;业务生效时间:次月生效&amp;#13;&amp;#10;是否已按规范验证用户信息:无需验证&amp;#13;</t>
  </si>
  <si>
    <t>ZX202310261523442325</t>
  </si>
  <si>
    <t>徐李峰</t>
  </si>
  <si>
    <t>2023-10-27 10:17:51</t>
  </si>
  <si>
    <t>:下一步&amp;#13;&amp;#10;判断省分:湖北&amp;#13;&amp;#10;node_134:&amp;#13;&amp;#10;获取入参:&amp;#13;&amp;#10;node_180:&amp;#13;&amp;#10;判断局方停机状态:&amp;#13;&amp;#10;:&amp;#13;&amp;#10;node_223::其他&amp;#13;&amp;#10;:无&amp;#13;&amp;#10;:小于30天&amp;#13;&amp;#10;:不认可&amp;#13;&amp;#10;:&amp;#13;&amp;#10;&amp;#13;&amp;#10;高级模板内容：&amp;#13;&amp;#10;投诉问题描述:用户来电对局方半停不认可，解释工信部12321骚扰被举报号码关停(机主停机之日起30天内在中国联通APP进行自助复通，如逾期需前往营业厅办理，原则复机一次）不认可，要求我处为其恢复正常，请处理谢谢&amp;#13;&amp;#10;用户状态为:局方半停&amp;#13;&amp;#10;停机原因:工信部12321骚扰被举报号码关停(机主停机之日起30天内在中国联通APP进行自助复通，如逾期需前往营业厅办理，原则复机一次）&amp;#13;&amp;#10;前台是否按流程解释:是&amp;#13;&amp;#10;用户要求:要求我处为其恢复正常&amp;#13;&amp;#10;第二联系电话:17775806863&amp;#13;</t>
  </si>
  <si>
    <t>号码关停：工信部12321骚扰被举报号码关停AA。用户反映号码停机问题，经核实，客户号码因工信部12321骚扰被举报号码关停而局方停机，根据相关要求进行关停处理。联系客户表示已在手厅自助复通复机，满意。</t>
  </si>
  <si>
    <t>GZ202310281258262371</t>
  </si>
  <si>
    <t>071700003875</t>
  </si>
  <si>
    <t>向垠</t>
  </si>
  <si>
    <t>2023-10-28 20:44:26</t>
  </si>
  <si>
    <t>#2022重保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看直播会出现卡顿黑屏的情况，强烈要求师傅上门检修</t>
  </si>
  <si>
    <t>BL202310271926210029</t>
  </si>
  <si>
    <t>易华丽</t>
  </si>
  <si>
    <t>2023-10-28 10:37:13</t>
  </si>
  <si>
    <t>判断省分:湖北&amp;#13;&amp;#10;:有意向资费&amp;#13;&amp;#10;:全国流量王8元套餐&amp;#13;&amp;#10;:&amp;#13;&amp;#10;&amp;#13;&amp;#10;高级模板内容：&amp;#13;&amp;#10;用户诉求:要求更改8元保号套餐，前台已挽留&amp;#13;&amp;#10;当前套餐名称:福多多39元&amp;#13;&amp;#10;新套餐名称（转入套餐名称）:全国流量王8元套餐&amp;#13;&amp;#10;是合约期内（含靓号）:否&amp;#13;&amp;#10;备注:要求尽快回电处理&amp;#13;</t>
  </si>
  <si>
    <t>ZX202310251746112425</t>
  </si>
  <si>
    <t>张雨婵</t>
  </si>
  <si>
    <t>2023-10-27 09:04:36</t>
  </si>
  <si>
    <t>用户来电反馈详见附件，无缘无故发这个信息给我要求核实自己的号卡信息是否有存在风险已经解释不认可用户要求记录反馈回电备注白天上课要求晚上回复</t>
  </si>
  <si>
    <t>GZ202310281252142314</t>
  </si>
  <si>
    <t>071701053187</t>
  </si>
  <si>
    <t>杨华国</t>
  </si>
  <si>
    <t>2023-10-28 14:35:42</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</si>
  <si>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伍家岗区伍家乡共谊村九棠府11栋1单元27楼2704</t>
  </si>
  <si>
    <t>TS202310251623072288</t>
  </si>
  <si>
    <t>熊映君</t>
  </si>
  <si>
    <t>2023-10-27 12:43:06</t>
  </si>
  <si>
    <t>#2022重保客户#主办单位：湖北&amp;#10;客户类别：普通客户&amp;#10;10010是否打通：否&amp;#10;是否二次致电10015：是&amp;#10;是否联系：否&amp;#10;升级倾向：&amp;#10;号码归属省：湖北&amp;#10;SVIP等级：&amp;#10;1.问题类型:;&amp;#10;2.投诉类型:其他;&amp;#10;3.营业厅地址:;&amp;#10;4.位置信息:;&amp;#10;5.位置发生地:;&amp;#10;6.投诉内容:我要办理八元的套餐，平时不出门，也有无线网络，我也不用流量。用不到那么高的套餐，平时也就接打电话而已，而且还绑了不少业务，麻烦您修改一下套餐，不然我还会继续投诉。</t>
  </si>
  <si>
    <t>BL202310271907232350</t>
  </si>
  <si>
    <t>张富梅</t>
  </si>
  <si>
    <t>2023-10-28 09:08:39</t>
  </si>
  <si>
    <t>&amp;#13;&amp;#10;高级模板内容：&amp;#13;&amp;#10;需区域二线受理的业务:用户无法提供验证码&amp;#13;&amp;#10;用户需办理业务名称:5G炫彩加油包19元10GB（立即生效）（湖北）&amp;#13;&amp;#10;业务办理类型:取消&amp;#13;&amp;#10;业务生效时间:次月生效&amp;#13;&amp;#10;是否已按规范验证用户信息:无需验证&amp;#13;</t>
  </si>
  <si>
    <t>TS202310291223231848</t>
  </si>
  <si>
    <t>2023-10-29 16:04:33</t>
  </si>
  <si>
    <t>主办单位：湖北&amp;#10;客户类别：普通客户&amp;#10;10010是否打通：否&amp;#10;是否二次致电10015：是&amp;#10;是否联系：否&amp;#10;升级倾向：&amp;#10;号码归属省：湖北&amp;#10;SVIP等级：&amp;#10;1.问题类型:;&amp;#10;2.投诉类型:增值业务费争议;&amp;#10;3.营业厅地址:;&amp;#10;4.位置信息:;&amp;#10;5.位置发生地:;&amp;#10;6.投诉内容:每月10月wifi服务费</t>
  </si>
  <si>
    <t>"计费争议-账单扣费：①客户投诉产生的原因：每月10月wifi服务费问题。 &amp;#10;②客户投诉问题核查情况及解决方案：收到贵部转办后，我司立即组织调查。经核实属正常扣费，现已为用户取消该业务，我司2023-10-29 15:43:49联系客户解释。&amp;#10;③客户问题满意度：满意。 &amp;#10;④回单人：田群、联系方式：07176921001</t>
  </si>
  <si>
    <t>BL202310271847562137</t>
  </si>
  <si>
    <t>办理工单（2021版）&gt;&gt;港澳台、国际&gt;&gt;国际漫游功能取消</t>
  </si>
  <si>
    <t>彭慧蓉</t>
  </si>
  <si>
    <t>2023-10-28 10:16:38</t>
  </si>
  <si>
    <t>用户需要取消5G服务，4G十产品服务，漏话提醒，国际长途、港澳台长途,国际漫游、港澳台漫游业务，提示不能办理---失败，原因：拆分出来的类型不能与其他产品一起办理</t>
  </si>
  <si>
    <t>TS202310290929252278</t>
  </si>
  <si>
    <t>2023-10-29 19:30:38</t>
  </si>
  <si>
    <t>主办单位：湖北&amp;#10;客户类别：普通客户&amp;#10;10010是否打通：是&amp;#10;是否二次致电10015：是&amp;#10;是否联系：是&amp;#10;升级倾向：无&amp;#10;号码归属省：湖北&amp;#10;SVIP等级：&amp;#10;用户来电反映返费未到账问题称前期告知返还4个月话费但是只收到75元请核实处理无携转意向</t>
  </si>
  <si>
    <t>"计费争议-账单扣费①客户基本资料：业务号码：13227296716、客户姓名：&amp;#10;许涛、套餐情况：畅爽冰激凌5G套餐129元（基础版）；客户反映前期账单扣费问题； &amp;#10;②首次联系客户时间：2023-10-29 18:32:48&amp;#10;③投诉核查处理情况：收到贵部转办，我司立即组织核查，经核实联系客户告知已差价费用224元分2笔于2023-10-16 09:17:21已到账50元，于2023-10-29 10:34:29已到账174元，客户已知晓，现已登记每月赠送30G流量一共赠送3个月给客户，满意。&amp;#10;④答复客户时间及客户满意度评价：根据上述核实情况，我司于2023-08-09 18:32:48联系客户满意，回单人：田群、联系方式：07176921001&amp;#10;⑤投诉核查关联材料：无。</t>
  </si>
  <si>
    <t>GZ202310281241352209</t>
  </si>
  <si>
    <t>071700071318</t>
  </si>
  <si>
    <t>胡雪莲</t>
  </si>
  <si>
    <t>2023-10-28 14:00:15</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</si>
  <si>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西陵区南苑街道办南苑社区南苑小区3栋3单元4楼401</t>
  </si>
  <si>
    <t>TS202310261648262157</t>
  </si>
  <si>
    <t>李军堂</t>
  </si>
  <si>
    <t>2023-10-28 14:39:36</t>
  </si>
  <si>
    <t>主办单位：湖北&amp;#10;客户类别：普通客户&amp;#10;10010是否打通：是&amp;#10;是否二次致电10015：是&amp;#10;是否联系：是&amp;#10;升级倾向：无&amp;#10;号码归属省：湖北&amp;#10;SVIP等级：&amp;#10;----&amp;#13;&amp;#10;高级模板内容：&amp;#13;&amp;#10;是否有前期工单及工单流水号（标注10/15）:无&amp;#13;&amp;#10;投诉问题描述（提炼并描述客户反映核心问题，含争议渠道/争议金额或对前期工单争议点）:用户来电针对次月副卡收取月租费不认可，表示副卡是长期免费的，要求还是继续保持原套餐并保持副卡长期免费，请核实回复（备注：用户无携转意向）&amp;#13;</t>
  </si>
  <si>
    <t>"计费争议-账单扣费①客户基本资料：业务号码：18671715987、客户姓名：&amp;#10;李军堂、套餐情况：5G副卡基本套餐(优享服务)；客户反映副卡扣费问题； &amp;#10;②首次联系客户时间：2023-10-27 18:32:48&amp;#10;③投诉核查处理情况：收到贵部转办，我司立即组织核查，经核实客户对号码18671715987畅爽国内流量包产生扣费不满，现已为用户办理取消成功。&amp;#10;④答复客户时间及客户满意度评价：根据上述核实情况，我司于2023-10-27 18:32:48联系客户满意，回单人：田群、联系方式：07176921001&amp;#10;⑤投诉核查关联材料：无。</t>
  </si>
  <si>
    <t>BL202310271842272071</t>
  </si>
  <si>
    <t>白书文</t>
  </si>
  <si>
    <t>2023-10-28 09:11:22</t>
  </si>
  <si>
    <t>判断省分:湖北&amp;#13;&amp;#10;:有意向资费&amp;#13;&amp;#10;:全国流量王8元套餐&amp;#13;&amp;#10;:&amp;#13;&amp;#10;&amp;#13;&amp;#10;高级模板内容：&amp;#13;&amp;#10;用户诉求:用户来电要求变更套餐，前台挽留无效，建议前往营业厅用户不认可，要求在线变更否则投诉&amp;#13;&amp;#10;当前套餐名称:宝卡Pro&amp;#13;&amp;#10;新套餐名称（转入套餐名称）:全国流量王8元套餐&amp;#13;&amp;#10;是合约期内（含靓号）:否&amp;#13;&amp;#10;备注:用户要求加急处理，请后台协助处理谢谢。&amp;#13;</t>
  </si>
  <si>
    <t>BL202310271824241880</t>
  </si>
  <si>
    <t>林光辉</t>
  </si>
  <si>
    <t>2023-10-28 09:19:49</t>
  </si>
  <si>
    <t>【2022年上工信部测评重保用户】13277176860命中精准预判服务场景:[65岁以上老人]&amp;#13;&amp;#10;查询增值业务:&amp;#13;&amp;#10;合约信息查询:&amp;#13;&amp;#10;系统未查询到产品信息/非用户咨询的产品&amp;#13;&amp;#10;查询优惠产品信息:&amp;#13;&amp;#10;:有确认方式&amp;#13;&amp;#10;:客户要求取消&amp;#13;&amp;#10;维系挽留:不接受挽留&amp;#13;&amp;#10;:下一步&amp;#13;&amp;#10;判断省分:湖北&amp;#13;&amp;#10;:金融、靓号，套餐折扣、含设备的组网协议四类强合约&amp;#13;&amp;#10;:无合约解约工单&amp;#13;&amp;#10;:挽留失败&amp;#13;&amp;#10;:不愿到厅&amp;#13;&amp;#10;:用户要求取消主副卡关系和取消阻挡转网的业务，要求我方核实之后进行处理要求在明天进行回访&amp;#13;</t>
  </si>
  <si>
    <t>BL202310271818381803</t>
  </si>
  <si>
    <t>2023-10-28 09:19:54</t>
  </si>
  <si>
    <t>&amp;#13;&amp;#10;高级模板内容：&amp;#13;&amp;#10;需区域二线受理的业务:用户无法提供验证码&amp;#13;&amp;#10;用户需办理业务名称:10元5GB全国流量5日快餐包（湖北）&amp;#13;&amp;#10;业务办理类型:开通&amp;#13;&amp;#10;业务生效时间:立即生效&amp;#13;&amp;#10;是否已按规范验证用户信息:无需验证&amp;#13;</t>
  </si>
  <si>
    <t>BL202310271752211483</t>
  </si>
  <si>
    <t>2023-10-28 09:37:13</t>
  </si>
  <si>
    <t>判断省分:湖北&amp;#13;&amp;#10;:无意向资费&amp;#13;&amp;#10;node_104:&amp;#13;&amp;#10;node_102:&amp;#13;&amp;#10;:升套/平套&amp;#13;&amp;#10;:&amp;#13;&amp;#10;&amp;#13;&amp;#10;高级模板内容：&amp;#13;&amp;#10;用户诉求:用户来电要求更改套餐，但是号码上面有折扣合约，且用户不在归属地营业厅，要求我方处理。&amp;#13;&amp;#10;当前套餐名称:畅爽冰激凌5G套餐99元&amp;#13;&amp;#10;新套餐名称（转入套餐名称）:无&amp;#13;&amp;#10;是合约期内（含靓号）:是&amp;#13;</t>
  </si>
  <si>
    <t>TS202310251215051240</t>
  </si>
  <si>
    <t>2023-10-28 13:04:07</t>
  </si>
  <si>
    <t>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这个号码用了六年，想改个跟别人一样的套餐跟我说没资格，还必须要我去线下营业厅办理，诉求很简单，就改成这个一模一样的套餐就可以&amp;#10;8.办理业务的名称:变更套餐&amp;#10;8.无法办理的渠道:中国联通APP</t>
  </si>
  <si>
    <t>"套餐变更-未到厅:①客户投诉产生的原因：手厅转资不成功。 &amp;#10;②客户投诉问题核查情况及解决方案：收到贵部转办后，我司立即组织调查。经核实，客户附件提供套餐为畅越冰激凌49元，月租高于当前套餐。我司于2023-10-25 15:32:21联系客户未接，已短信告知，如有疑问可在工作时间（08:30-12:00；14:00-17:30）联系07176921001、13032700872宜昌客服。再次来电烦请10010话务中心代为解释，谢谢。 &amp;#10;③客户问题满意度：未联系上。 &amp;#10;④回单人：颜晶  6921001"</t>
  </si>
  <si>
    <t>TS202310271029231731</t>
  </si>
  <si>
    <t>姚明明</t>
  </si>
  <si>
    <t>2023-10-28 19:32:36</t>
  </si>
  <si>
    <t>主办单位：江苏&amp;#10;客户类别：普通客户&amp;#10;10010是否打通：否&amp;#10;是否二次致电10015：是&amp;#10;是否联系：否&amp;#10;升级倾向：&amp;#10;号码归属省：江苏&amp;#10;SVIP等级：&amp;#10;1.问题类型:;&amp;#10;2.投诉类型:手机信号问题;&amp;#10;3.营业厅地址:;&amp;#10;4.位置信息:石林收费站;&amp;#10;5.位置发生地:湖北省宜昌市枝江市;&amp;#10;6.投诉内容:手机网络类型:4G；&amp;#10;网络情况:无法上网；&amp;#10;接打电话情况:掉话/单通/无法通话；&amp;#10;APP应用程序是否正常使用:均不正常；&amp;#10;影响范围:所有地点；&amp;#10;其他用户能否正常使用:不了解；&amp;#10;影响时段:一直没信号；&amp;#10;投诉内容:手机卡一直没信号，显示无服务。没欠费没停机；</t>
  </si>
  <si>
    <t>"网络质量①客户投诉产生的原因：网络信号的问题。&amp;#10;②客户投诉问题核查情况及解决方案：收到贵部转办后，我司立即组织调查。经核实，客户反映枝江石林收费站信号问题，致电客户关机，无法确定具体位置判断信号情况，已短信告知后期有疑问联系宜昌网优18671733750协助处理。我司于2023-10-27 10:48:38联系客户解释以上情况。&amp;#10;③客户问题满意度：未联系上&amp;#10;④回单人：颜晶 6921001"</t>
  </si>
  <si>
    <t>BL202310271736271279</t>
  </si>
  <si>
    <t>2023-10-28 09:05:22</t>
  </si>
  <si>
    <t>判断省分:湖北&amp;#13;&amp;#10;:有意向资费&amp;#13;&amp;#10;:全国流量王8元套餐&amp;#13;&amp;#10;:&amp;#13;&amp;#10;&amp;#13;&amp;#10;高级模板内容：&amp;#13;&amp;#10;用户诉求:用户来电要求更改全国流量王8元套餐。&amp;#13;&amp;#10;当前套餐名称:小天卡-2023&amp;#13;&amp;#10;新套餐名称（转入套餐名称）:全国流量王8元套餐&amp;#13;&amp;#10;是合约期内（含靓号）:否&amp;#13;</t>
  </si>
  <si>
    <t>TS202310291412061772</t>
  </si>
  <si>
    <t>张紫阳</t>
  </si>
  <si>
    <t>2023-10-29 15:59:10</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</si>
  <si>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amp;#10;优享福利;&amp;#10;星锐卡0元69GB省内流量包24个月(湖北);&amp;#10;9元100分钟5G速率包（湖北）（立即生效）&amp;#10;取消以上业务&amp;#10;业务自动退订失败</t>
  </si>
  <si>
    <t>"业务取消（秭归乡镇营服中心）①客户投诉产生的原因：用户需取消号卡下所有业务。 &amp;#10;②客户投诉问题核查情况及解决方案：收到贵部转办后，我司立即组织调查。经核实用户实际需办理号码注销，现已为用户办理成功。我司2023-10-29 10:12:58联系客户解释。&amp;#10;③客户问题满意度：满意。 &amp;#10;④回单人：田群、联系方式：07176921001</t>
  </si>
  <si>
    <t>GZ202310281201091751</t>
  </si>
  <si>
    <t>071700014383</t>
  </si>
  <si>
    <t>汪进</t>
  </si>
  <si>
    <t>2023-10-28 13:26:19</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</si>
  <si>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路由器能力不匹配;&amp;#13;&amp;#10;:&amp;#13;&amp;#10;湖北省宜昌市西陵区云集街道体育场路社区港窑路9号香山铭苑10栋2单元5层501，宽带无法上网，重启无效，需要上门处理。</t>
  </si>
  <si>
    <t>TS202310271512071797</t>
  </si>
  <si>
    <t>2023-10-29 10:51:13</t>
  </si>
  <si>
    <t>主办单位：湖北&amp;#10;客户类别：星级客户&amp;#10;10010是否打通：是&amp;#10;是否二次致电10015：是&amp;#10;是否联系：是&amp;#10;升级倾向：无&amp;#10;号码归属省：湖北&amp;#10;SVIP等级：&amp;#10;标准化流程:销户流程&amp;#13;&amp;#10;根据用户销户的原因，进行挽留:挽留失败&amp;#13;&amp;#10;判断用户套餐类型:融合用户、合约用户&amp;#13;&amp;#10;建议用户前往营业厅查询后办理销户业务:依然要求在线销户&amp;#13;&amp;#10;用户反映被不知情办理宽带，绑定此号码，不满，要求取消，请协助处理，谢谢。泛携转</t>
  </si>
  <si>
    <t>"业务取消①客户基本资料：业务号码：13094171612、客户姓名：钟玉菊、套餐情况：畅越冰激凌5G套餐69元、客户反映取消业务的问题&amp;#10;②首次联系客户时间：2023-10-27 15:35:29&amp;#10;③投诉核查处理情况：收到贵部转办，我司立即组织核查，经核实，（长阳城区营服中心）客户要求注销宽带，挽留无效， 客服部2023-10-27 14:06:16已注销成功。&amp;#10;④答复客户时间及客户满意度评价：根据上述情况我司于2023-10-27 15:35:29联系客户解释，满意。回单人：颜晶 6921001.&amp;#10;⑤投诉核查关联材料：无"</t>
  </si>
  <si>
    <t>BL202310271734421257</t>
  </si>
  <si>
    <t>易佳欣</t>
  </si>
  <si>
    <t>2023-10-28 09:05:32</t>
  </si>
  <si>
    <t>要求关闭上网功能</t>
  </si>
  <si>
    <t>TS202310281321240086</t>
  </si>
  <si>
    <t>冯正菊</t>
  </si>
  <si>
    <t>2023-10-28 14:30:34</t>
  </si>
  <si>
    <t>主办单位：湖北&amp;#10;客户类别：普通客户&amp;#10;10010是否打通：是&amp;#10;是否二次致电10015：是&amp;#10;是否联系：是&amp;#10;升级倾向：无&amp;#10;号码归属省：湖北&amp;#10;SVIP等级：&amp;#10;标准化流程:销户流程&amp;#13;&amp;#10;根据用户销户的原因，进行挽留:挽留失败&amp;#13;&amp;#10;判断用户套餐类型:融合用户、合约用户&amp;#13;&amp;#10;建议用户前往营业厅查询后办理销户业务:依然要求在线销户&amp;#13;&amp;#10;用户反映宽带办理销户问题，投诉内容，用户称自己不需要此宽带了，要求核实办理销户，请处理谢谢！无携转意向称设备已经归还要求加急称明天不在宜昌了&amp;#13;</t>
  </si>
  <si>
    <t>"业务取消①客户基本资料：业务号码：13227271632、客户姓名：冯正菊、套餐情况：畅越冰激凌5G套餐59元、客户反映取消业务的问题&amp;#10;②首次联系客户时间：2023-10-28 13:41:45&amp;#10;③投诉核查处理情况：收到贵部转办，我司立即组织核查，经核实，（西陵营服中心）客户要求注销实装宽带，设备已退至营业厅，挽留无效，已取消。&amp;#10;④答复客户时间及客户满意度评价：根据上述情况我司于2023-10-28 13:41:45联系客户解释，满意。回单人：颜晶 6921001.&amp;#10;⑤投诉核查关联材料：无"</t>
  </si>
  <si>
    <t>GZ202310281148031522</t>
  </si>
  <si>
    <t>071704424338</t>
  </si>
  <si>
    <t>杜义</t>
  </si>
  <si>
    <t>2023-10-28 15:50:27</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</si>
  <si>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用户表示宽带正常，IPTV无法使用，重启机顶盒设备无效，并要求师傅带一个遥控器，请尽快处理并回复</t>
  </si>
  <si>
    <t>TS202310260946231086</t>
  </si>
  <si>
    <t>石雄</t>
  </si>
  <si>
    <t>2023-10-27 14:10:39</t>
  </si>
  <si>
    <t>主办单位：湖北&amp;#10;客户类别：星级客户&amp;#10;10010是否打通：是&amp;#10;是否二次致电10015：是&amp;#10;是否联系：是&amp;#10;升级倾向：无&amp;#10;号码归属省：湖北&amp;#10;SVIP等级：&amp;#10;标准化流程:销户流程&amp;#13;&amp;#10;根据用户销户的原因，进行挽留:挽留失败&amp;#13;&amp;#10;判断用户套餐类型:融合用户、合约用户&amp;#13;&amp;#10;建议用户前往营业厅查询后办理销户业务:依然要求在线销户&amp;#13;&amp;#10;用户反映不知情订购的宽带，要求尽快取消。（无携转意向）&amp;#13;</t>
  </si>
  <si>
    <t>"业务取消①客户基本资料：业务号码：15572755777、客户姓名：石雄、套餐情况：畅爽冰激凌5G套餐159元（基础版）、客户反映取消业务的问题&amp;#10;②首次联系客户时间：2023-10-26  10:10:32&amp;#10;③投诉核查处理情况：收到贵部转办，我司立即组织核查，经核实，（西陵营服中心）客户要求注销宽带，挽留无效，已核实客户资料后，注销成功。&amp;#10;④答复客户时间及客户满意度评价：根据上述情况我司于2023-10-26 11:42:32系客户解释，满意。回单人：颜晶 6921001.&amp;#10;⑤投诉核查关联材料：无"</t>
  </si>
  <si>
    <t>ZX202310270809460055</t>
  </si>
  <si>
    <t>陈祥</t>
  </si>
  <si>
    <t>2023-10-27 18:57:34</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</si>
  <si>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不认可手机被停机，人不在归属地&amp;#13;&amp;#10;用户状态为:局方停机&amp;#13;&amp;#10;停机原因:集团鹰眼风险IMEI扩展模型停机&amp;#13;&amp;#10;前台是否按流程解释:是&amp;#13;&amp;#10;用户要求:复机&amp;#13;&amp;#10;第二联系电话:13982858471&amp;#13;</t>
  </si>
  <si>
    <t>号码关停：集团鹰眼风险IMEI扩展模型停机AA。经核实，用户号码集团鹰眼风险IMEI扩展模型停机：首次关停可携带本人有效证件、本机号卡到归属地自营厅核验签署承诺书复机一次。根据相关要求进行关停处理。 已短信请客户回传以下资料：身份证正、SIM卡及开机承诺函至13032700872微信号，审核通过后办理开机。如该号码再次被举报则永久关停，用户满意。</t>
  </si>
  <si>
    <t>BL202310271725131127</t>
  </si>
  <si>
    <t>高会珍</t>
  </si>
  <si>
    <t>2023-10-28 09:41:51</t>
  </si>
  <si>
    <t>判断省分:湖北&amp;#13;&amp;#10;:有意向资费&amp;#13;&amp;#10;:全国流量王8元套餐&amp;#13;&amp;#10;:&amp;#13;&amp;#10;&amp;#13;&amp;#10;高级模板内容：&amp;#13;&amp;#10;用户诉求:降套&amp;#13;&amp;#10;当前套餐名称:幸福家家乐19元套餐&amp;#13;&amp;#10;新套餐名称（转入套餐名称）:全国流量王8元套餐&amp;#13;&amp;#10;是合约期内（含靓号）:否&amp;#13;&amp;#10;备注:用户要求我方办理（全国流量王8元套餐）&amp;#13;</t>
  </si>
  <si>
    <t>TS202310281348230613</t>
  </si>
  <si>
    <t>周清</t>
  </si>
  <si>
    <t>2023-10-29 16:26:40</t>
  </si>
  <si>
    <t>主办单位：湖北&amp;#10;客户类别：普通客户&amp;#10;10010是否打通：是&amp;#10;是否二次致电10015：是&amp;#10;是否联系：是&amp;#10;升级倾向：工信部&amp;#10;号码归属省：湖北&amp;#10;SVIP等级：&amp;#10;产品类型:轻合约;产品名称:预存话费享折扣优惠档位三（次月生效24个月）-湖北政企专属;产品描述:政企专属3折*24个月-湖北次月生效&amp;#13;&amp;#10;&amp;#13;&amp;#10;&amp;#13;&amp;#10;&amp;#13;&amp;#10;;产品ID:91025450;开始时间:2023-07-0100:00:00;结束时间:2025-06-3023:59:59;订购渠道:宜昌市城区集团直属3G开户服务点;客户确认方式:签字协议。&amp;#13;&amp;#10;标准化流程名称:产品订购一键诊断&amp;#13;&amp;#10;业务产品类型:反映合约或SP产品问题&amp;#13;&amp;#10;有无确认方式:有确认方式&amp;#13;&amp;#10;客户要求取消&amp;#13;&amp;#10;维系挽留:不接受挽留&amp;#13;&amp;#10;是否授权退订:省分暂未授权&amp;#13;&amp;#10;备注:&amp;#13;&amp;#10;取消	预存话费享折扣优惠档位三（次月生效24个月）-湖北政企专属要求2点前联系未承诺提及工信部</t>
  </si>
  <si>
    <t>"业务取消①客户基本资料：业务号码：16671708850、客户姓名：周清、套餐情况：畅爽冰激凌5G套餐99元（基础版）、客户反映取消业务的问题&amp;#10;②首次联系客户时间：2023-10-28 14:52:37&amp;#10;③投诉核查处理情况：收到贵部转办，我司立即组织核查，经核实，（城区政企）客户要求取消套餐三折优惠，挽留无效，已取消。&amp;#10;④答复客户时间及客户满意度评价：根据上述情况我司于2023-10-28 15:09:37联系客户解释，满意。回单人：颜晶 6921001.&amp;#10;⑤投诉核查关联材料：无"</t>
  </si>
  <si>
    <t>TS202310262017161494</t>
  </si>
  <si>
    <t>071701067661</t>
  </si>
  <si>
    <t>屈秀芹</t>
  </si>
  <si>
    <t>2023-10-27 19:00:13</t>
  </si>
  <si>
    <t>【2022年上工信部测评重保用户】【2022年上工信部测评重保用户】&amp;#13;&amp;#10;高级模板内容：&amp;#13;&amp;#10;投诉问题描述:用户使用宽带4个月左右因为信号不好就把设备退回营业厅了没有使用联通的宽带和电视了，但是现查询到电视有10元一个月的收费对此不认可要求尽快协助处理谢谢&amp;#13;&amp;#10;争议月份:2023年10月、2023年9月、2023年8月、2023年7月、2023年6月、2023年5月、2023年1月、2023年2月、2023年3月、2023年4月&amp;#13;&amp;#10;争议金额:0&amp;#13;&amp;#10;用户要求:要求尽快联系处理谢谢提及投诉烦请协助&amp;#13;</t>
  </si>
  <si>
    <t>：计费争议-账单扣费：客户对IPTV扣费不满，经核实属正常扣费，沟通后为用户办理取消，现21.01-23.10月产生费用227元，考虑到用户使用感知为号码18695077737、18671778665系统中勾选赠费合计100元，另为用户申请127元费用，24小时内到账，此费用不可打印发票，此费用不可打印发票，沟通后用户表示18674263175于22.04-23.05产生付款扣费140元，现为用户申请140元费用，24小内到账，此费用不可打印发票，已解释用户的账单可在联通app上查询，现线上无打印详单，用户知晓。</t>
  </si>
  <si>
    <t>TS202310271006511032</t>
  </si>
  <si>
    <t>刘汉华</t>
  </si>
  <si>
    <t>2023-10-28 09:38:52</t>
  </si>
  <si>
    <t>【互联网舆情工单】&amp;#13;&amp;#10;1、用户ID：6421111471&amp;#13;&amp;#10;2、粉丝量：1408019&amp;#13;&amp;#10;3、发现方式：黑猫&amp;#13;&amp;#10;4、投诉编号：17369423787&amp;#13;&amp;#10;5、链接：//tousu.sina.com.cn/complaint/view/17369423787/&amp;#13;&amp;#10;6、投诉原文：本人套餐内通话时间都没使用，却另外加收我通话费用！</t>
  </si>
  <si>
    <t>1、客户信息：业务号码：18671782499， 套餐：畅越冰激凌5G套餐79元，级别：五星忠诚用户，责任归属地：湖北宜昌：&amp;#10;2、客户问题描述：用户反馈语音扣费问题&amp;#10;3、本次受理情况：&amp;#10;①.核实原因：经核实，用户本月产生语音费用11.8元，此费用为用户号码设置呼叫转移产生费用，故不在语音通话分钟数内。&amp;#10;②.处理结果：我司于2023-10-27 14:22:55、2023-10-27 15:53:23、2023-10-27 17:27:37多次联系一直通话中，无法联系上，已短信告知用户处理方案。  &amp;#10;4、客户要求：用户对本月产生的语音通话扣费不认可，考虑用户感知，申请减免本月所产生的语音通话费用，合计11.8元，24小时到帐，此费用不可打印发票，  已短信告知用户处理方案，并预留我司电话宜昌联通13032700872。                                                                                                                                                                                                                                                                     &amp;#10;5、是否属于不知情订制：否&amp;#10;6、办理渠道：无&amp;#10;7、不知情订制类型：无&amp;#10;8、共性问题分类：无&amp;#10;9、产品名称：畅越冰激凌5G套餐79元&amp;#10;10、产品ID：90935171&amp;#10;11、业务办理时间：无&amp;#10;12、不属于不知情订制的原因说明：用户是反馈语音通话问题，不属于不知情定制问题。&amp;#10;13、三种确认方式凭证：无</t>
  </si>
  <si>
    <t>BL202310261612321848</t>
  </si>
  <si>
    <t>宋发扬</t>
  </si>
  <si>
    <t>2023-10-27 10:48:41</t>
  </si>
  <si>
    <t>&gt;业务号码&gt;15572778898；&gt;号码归属地&gt;宜昌；&gt;产品名称&gt;视频彩铃心悦会员包月15元-3；&gt;产品代码&gt;49007442；&gt;产品编&gt;4900744200；&gt;订购时间&gt;2023-10-2508:17:11；&gt;核查情况&gt;平台故障；&gt;不规范定制分类&gt;平台故障，无法判责；&gt;退费金额&gt;15元；&gt;退费时间&gt;2023-10-27；&gt;投诉内容&gt;&amp;#10;高级模板内容：&amp;#10;赔付类型：:增值业务争议&amp;#10;CBSS账单扣费名称：:视频彩铃心悦会员包月15元-3&amp;#10;办理渠道:SP平台接入&amp;#10;赔付月份：:2023年10月&amp;#10;返还倍率:单倍&amp;#10;赔付金额：:15&amp;#10;是否已经取消业务:是&amp;#10;是否承诺退费：:是&amp;#10;用户是否需要回复：:否&amp;#10;用户要求：:退费</t>
  </si>
  <si>
    <t>BL202310271710330935</t>
  </si>
  <si>
    <t>杜家羽</t>
  </si>
  <si>
    <t>2023-10-28 09:02:46</t>
  </si>
  <si>
    <t>TS202310270015260696</t>
  </si>
  <si>
    <t>熊鹏</t>
  </si>
  <si>
    <t>2023-10-27 17:16:14</t>
  </si>
  <si>
    <t>案件编号：&amp;#10;受理日期：2023-10-2700:06:57&amp;#10;处理日期：2023-10-2700:14:01&amp;#10;认定员：&amp;#10;申诉来源：wechat&amp;#10;用户地址：无&amp;#10;月租过高，就是原本的办的时候是29块钱一个月结果激活后是30元钱一个月</t>
  </si>
  <si>
    <t>1. 用户基本信息：客户号码：18572392523、机主姓名：熊鹏、入网时间：2023-08-02 11:10:23、入网地点：湖北省宜昌市OMO、当前使用套餐：小天卡-2023、套餐类型：全国套餐&amp;#10;2.前期处理情况：客户反映套餐使用的问题。客户前期未向10010反馈，直接越级申诉。 &amp;#10;3.申诉处理方案：经核查，客户实际反映18572392523号码月租收费问题，核实为小天卡月费29/月，另叠加1元139GB全国流量与100分钟语音包*24月，该活动包限定小天卡-2023产品订购，实际月租30元，已联系客户解释清楚，同意继续使用，客户认可。&amp;#10;4.核查存在的问题分析：无&amp;#10;5.申诉回复情况：2023-10-27 12:01:57联系客户，客户满意。</t>
  </si>
  <si>
    <t>BL202310281303460341</t>
  </si>
  <si>
    <t>黄昌秀</t>
  </si>
  <si>
    <t>2023-10-28 16:26:31</t>
  </si>
  <si>
    <t>&gt;业务号码&gt;15572789418；&gt;号码归属地&gt;宜昌；&gt;产品名称&gt;联通爱听-职场精英20元包；&gt;产品代码&gt;66003010；&gt;产品编码&gt;6600301000；&gt;订购时间&gt;2023-10-0110:25:28；&gt;核查情况&gt;平台故障；&gt;不规范定制分类&gt;平台故障，无法判责；&gt;退费金额&gt;20元；&gt;退费时间&gt;2023-10-28；&gt;投诉内容&gt;&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增值业务-联通爱听-职场精英20元包&amp;#10;办理渠道:SP平台接入&amp;#10;赔付月份：:2023年10月&amp;#10;返还倍率:单倍&amp;#10;赔付金额：:20&amp;#10;是否已经取消业务:是&amp;#10;是否承诺退费：:是&amp;#10;用户是否需要回复：:否&amp;#10;用户要求：:退费</t>
  </si>
  <si>
    <t>GZ202310281124291256</t>
  </si>
  <si>
    <t>071700310182</t>
  </si>
  <si>
    <t>王小惠</t>
  </si>
  <si>
    <t>2023-10-28 14:32:32</t>
  </si>
  <si>
    <t>#2022重保客户#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用户表示宽带无法使用，光信号亮红灯。要求公司尽快处理并回复。&amp;#13;</t>
  </si>
  <si>
    <t>BL202310271659420746</t>
  </si>
  <si>
    <t>赵韡</t>
  </si>
  <si>
    <t>2023-10-28 09:13:28</t>
  </si>
  <si>
    <t>&amp;#13;&amp;#10;高级模板内容：&amp;#13;&amp;#10;用户诉求:用户来电要求降套至（4G全国流量王8元档），前台已解释用户号码存在合约情况，建议用户到厅咨询办理！用户不认可！强烈要求我方线上核实变更该套餐！前台挽留无效，故记录此单！烦请后台核实处理！谢谢&amp;#13;&amp;#10;当前套餐名称:腾讯天王卡2.0&amp;#13;&amp;#10;新套餐名称（转入套餐名称）:4G全国流量王8元档&amp;#13;&amp;#10;是合约期内（含靓号）:否&amp;#13;&amp;#10;备注:&amp;#13;</t>
  </si>
  <si>
    <t>TS202310270015250695</t>
  </si>
  <si>
    <t>2023-10-27 17:16:10</t>
  </si>
  <si>
    <t>案件编号：&amp;#10;受理日期：2023-10-2700:06:12&amp;#10;处理日期：2023-10-2700:14:00&amp;#10;认定员：&amp;#10;申诉来源：wechat&amp;#10;用户地址：无&amp;#10;月租过高，就是原本的办的时候是29块钱一个月结果激活后是30元钱一个月</t>
  </si>
  <si>
    <t>TS202310260948451148</t>
  </si>
  <si>
    <t>王爱萍</t>
  </si>
  <si>
    <t>2023-10-28 14:22:50</t>
  </si>
  <si>
    <t>判断省份:湖北&amp;#13;&amp;#10;:移网上网慢&amp;#13;&amp;#10;获取参数:&amp;#13;&amp;#10;获取历史工单:无历史工单&amp;#13;&amp;#10;:下一步&amp;#13;&amp;#10;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amp;#13;&amp;#10;当月是否清卡重用:无&amp;#13;&amp;#10;:下一步&amp;#13;&amp;#10;node_255:&amp;#13;&amp;#10;::不同意/已配置&amp;#13;&amp;#10;:在湖北&amp;#13;&amp;#10;:所有APP&amp;#13;&amp;#10;:长期&amp;#13;&amp;#10;:网络无异常&amp;#13;&amp;#10;:1、受理流水号：;2、受理号码：15586355255;3、主叫号码：15586355255;4、被叫号码：;5、客户姓名：王爱萍;6、客户级别：二星忠诚用户;7、用户归属地：宜昌市;8、受理员工工号：hubXN23ZH8701;9、手机厂商：;10、投诉渠道：10010客服热线;11、投诉打点范围：0.5千米;12、投诉地址：宜昌市-夷陵区:广汽本田恒信致诚店【发展大道黄金卡现代汽车城(恒大绿洲斜对面)】;13、网格ID：190521;14、网格名称：YC_A_湖北省宜昌市夷陵区发展大道-晨光路交叉口附近网格_190521;15、经度：111.339819;16、纬度：30.775486;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23、手机信号强弱：一至两格不稳定;24、用户周边使用情况：不清楚;25、主工单流水号：hub169828464759047211;26、语音业务类型：;27、数据业务类型：上网速度慢;28、用户是否接受解释：否;29、公告类型：网络信息;30、基站ID：117.110797;31、基站名称：117.110797;32、其它地方是否正常使用：是;33、之前是否可以正常使用：是;&amp;#13;&amp;#10;用户来电称长期上网慢，之前有反映过，要求核实处理，加急，请协助处理谢谢</t>
  </si>
  <si>
    <t>10月28日12点完成联系，用户苹果14，在办公室信号2格，同事有的用安卓信号也不行，电信的好一点，已约下周现场，联系人：李海洋13098042156</t>
  </si>
  <si>
    <t>TS202310281518540148</t>
  </si>
  <si>
    <t>2023-10-29 15:08:14</t>
  </si>
  <si>
    <t>判断省分:湖北&amp;#13;&amp;#10;:湖北在省内手机不能打+不能接&amp;#13;&amp;#10;获取入参:&amp;#13;&amp;#10;获取历史工单:无历史工单&amp;#13;&amp;#10;:下一步&amp;#13;&amp;#10;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请判断是否是联通小号资费:不是&amp;#13;&amp;#10;当月是否清卡重用:无&amp;#13;&amp;#10;:下一步&amp;#13;&amp;#10;node_317:&amp;#13;&amp;#10;:不符合办理条件&amp;#13;&amp;#10;:某一地点无法拨打或接听&amp;#13;&amp;#10;:不清楚&amp;#13;&amp;#10;:网络无异常&amp;#13;&amp;#10;:1、受理流水号：;2、受理号码：13098404617;3、主叫号码：13098404617;4、被叫号码：;5、客户姓名：李进;6、客户级别：三星忠诚用户;7、用户归属地：宜昌市;8、受理员工工号：hubXN2210133;9、手机厂商：;10、投诉渠道：10010客服热线;11、投诉打点范围：0.5千米;12、投诉地址：宜昌市-夷陵区:老黄陵庙村黄宁别院农家饭庄【三斗坪镇黛狮路黄陵庙】;13、网格ID：94548;14、网格名称：YC_B_湖北省宜昌市夷陵区网格_94548;15、经度：111.076087;16、纬度：30.842407;17、用户现象：未发现网络问题;18、答复口径：您提供的位置周围基站暂时没有发现异常，建议您先进行换机换卡测试并留意观察。;19、网络类型：5G;20、投诉现象最近发生时间：一周以上;21、语音通话或数据上网：语音;22、室内或室外：室内外;23、手机信号强弱：一至两格不稳定;24、用户周边使用情况：不清楚;25、主工单流水号：hub169847742233674284;26、语音业务类型：杂音,回音;27、数据业务类型：;28、用户是否接受解释：否;29、公告类型：;30、基站ID：;31、基站名称：;32、其它地方是否正常使用：是;33、之前是否可以正常使用：是;&amp;#13;&amp;#10;经度：111.076087&amp;#13;&amp;#10;纬度：30.842407&amp;#13;&amp;#10;&amp;#13;&amp;#10;用户来电表示长期信号不好，解释不认可，要求前往处理，谢谢&amp;#13;</t>
  </si>
  <si>
    <t>10月28日联系用户，用户室外正常，室内弱覆盖，前期建维现场测试，无法通过优化手段解决，需后期新增基站解决。联系人：张玉华18671733721</t>
  </si>
  <si>
    <t>BL202310271647050559</t>
  </si>
  <si>
    <t>梅轩</t>
  </si>
  <si>
    <t>2023-10-28 09:02:11</t>
  </si>
  <si>
    <t>判断省分:湖北&amp;#13;&amp;#10;:有意向资费&amp;#13;&amp;#10;:全国流量王8元套餐&amp;#13;&amp;#10;:&amp;#13;&amp;#10;&amp;#13;&amp;#10;高级模板内容：&amp;#13;&amp;#10;用户诉求:用户坚持要求更改4G全国流量王8元套餐，90495213，挽留失败，已告诉原套餐的优惠也会失效，，已告诉原套餐已停售，已建议用户去联通自有厅咨询处理，但用户不愿意，坚持要求线上办理8元套餐，请处理。&amp;#13;&amp;#10;当前套餐名称:腾讯大王卡&amp;#13;&amp;#10;新套餐名称（转入套餐名称）:4G全国流量王8元套餐，90495213&amp;#13;&amp;#10;是合约期内（含靓号）:否&amp;#13;&amp;#10;备注:并已告诉用户转出腾讯王卡套餐，：腾讯王卡-39元5G版超级会员（黄金版）-次月生效超会/尊享权益包用户承诺在网享10元*12个月优惠（湖北）也会失效。&amp;#13;</t>
  </si>
  <si>
    <t>TS202310281830012101</t>
  </si>
  <si>
    <t>刘红江</t>
  </si>
  <si>
    <t>2023-10-29 15:19:26</t>
  </si>
  <si>
    <t>判断省份:非南一&amp;#13;&amp;#10;:下一步&amp;#13;&amp;#10;:诊断无异常/对解释不认可&amp;#13;&amp;#10;:网络正常&amp;#13;&amp;#10;:不认可&amp;#13;&amp;#10;:1、受理流水号：;2、受理号码：18673850088;3、主叫号码：18673850088;4、被叫号码：;5、客户姓名：刘红江;6、客户级别：二星用户;7、用户归属地：宜昌市;8、受理员工工号：hubXN23TF7785;9、手机厂商：;10、投诉渠道：10010客服热线;11、投诉打点范围：0.5千米;12、投诉地址：宜昌市-宜都市:陆城街道办事处【清江大道38号】;13、网格ID：190657;14、网格名称：YC_A_湖北省宜昌市宜都市工农路七巷-清江大道交叉口附近网格_190657;15、经度：111.451682;16、纬度：30.387244;17、用户现象：未发现网络问题;18、答复口径：您提供的位置周围基站暂时没有发现异常，建议您先进行换机换卡测试并留意观察。;19、网络类型：5G;20、投诉现象最近发生时间：一周以上;21、语音通话或数据上网：数据;22、室内或室外：室内外;23、手机信号强弱：满格;24、用户周边使用情况：不清楚;25、主工单流水号：hub169848883416754614;26、语音业务类型：;27、数据业务类型：上网速度慢;28、用户是否接受解释：否;29、公告类型：;30、基站ID：;31、基站名称：;32、其它地方是否正常使用：是;33、之前是否可以正常使用：是;</t>
  </si>
  <si>
    <t>10月29日完成联系，用户反映在东阳光的山顶上一个新建的厂房，说厂房外面的信号都不好，已约用户下周现场测试，联系人：张玉华18671733721</t>
  </si>
  <si>
    <t>GZ202310281111081128</t>
  </si>
  <si>
    <t>071703126937</t>
  </si>
  <si>
    <t>丁心宙</t>
  </si>
  <si>
    <t>2023-10-28 16:58:58</t>
  </si>
  <si>
    <t>GZ202310281110261114</t>
  </si>
  <si>
    <t>071701068905</t>
  </si>
  <si>
    <t>陈江新</t>
  </si>
  <si>
    <t>2023-10-28 15:28:07</t>
  </si>
  <si>
    <t>22年Q3Q4重点客户判断省分:其他省分&amp;#13;&amp;#10;用户状态，余额:正常&amp;#13;&amp;#10;用户宽带是否能使用:宽带可以使用&amp;#13;&amp;#10;判断省分:陕西/湖北&amp;#13;&amp;#10;:开通了&amp;#13;&amp;#10;是否重启过光猫和机顶盒:已重启过还是不行&amp;#13;&amp;#10;询问电视屏幕上有什么提示:获取宽带账号失败&amp;#13;&amp;#10;通过宽带平台进行复位:操作未恢复/不认可&amp;#13;&amp;#10;判断省分:其他省分&amp;#13;&amp;#10;向用户解释后用户不认可:&amp;#13;&amp;#10;&amp;#13;&amp;#10;高级模板内容：&amp;#13;&amp;#10;问题（现象）描述:用户来电反映IPTV无法观看，提示账号或密码错误，请尽快处理&amp;#13;&amp;#10;故障时间:2023-10-28&amp;#13;&amp;#10;宽带是否安装IPTV:是&amp;#13;&amp;#10;宽带是否可正常上网:是&amp;#13;&amp;#10;是否重启设备:已重启未恢复&amp;#13;&amp;#10;装机地址:湖北省宜昌市西陵区学院街街道办东正街社区西陵一路7号金色勤苑小区4栋1单元12楼1203&amp;#13;</t>
  </si>
  <si>
    <t>BL202310271644080524</t>
  </si>
  <si>
    <t>2023-10-28 09:14:46</t>
  </si>
  <si>
    <t>【2022年上工信部测评重保用户】【2022年上工信部测评重保用户】用户来电要求取消网龄计划合约，尽快处理并回复</t>
  </si>
  <si>
    <t>GZ202310281106031069</t>
  </si>
  <si>
    <t>071704651702</t>
  </si>
  <si>
    <t>袁高阳</t>
  </si>
  <si>
    <t>南方一中心&gt;&gt;北京通软&gt;&gt;通软热线1区&gt;&gt;通软1区1班</t>
  </si>
  <si>
    <t>2023-10-28 13:50:02</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</si>
  <si>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网速慢&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用户来电反映测速宽带网速只有300，办理的提速包1000M&amp;#13;&amp;#10;故障时间:2023-10-28&amp;#13;&amp;#10;服务状态是否正常:是&amp;#13;&amp;#10;设备灯显示:正常&amp;#13;&amp;#10;错误代码:无&amp;#13;&amp;#10;是否重启设备:已重启未恢复&amp;#13;&amp;#10;用户要求:要求上门测速，请核实谢谢&amp;#13;</t>
  </si>
  <si>
    <t>TS202310281910440305</t>
  </si>
  <si>
    <t>朱毅</t>
  </si>
  <si>
    <t>2023-10-29 16:32:29</t>
  </si>
  <si>
    <t>补救金额：5.4，补救产品：网络-减免百分之30套餐月租-2月:下一步&amp;#13;&amp;#10;判断补救金额是否超过500元:生成在线承诺补救工单，补救产品：网络-减免百分之30套餐月租-2月:1、受理流水号：;2、受理号码：15671011567;3、主叫号码：15671011567;4、被叫号码：;5、客户姓名：朱毅;6、客户级别：二星忠诚用户;7、用户归属地：宜昌市;8、受理员工工号：hubXN23ZH5771;9、手机厂商：;10、投诉渠道：10010客服热线;11、投诉打点范围：0.5千米;12、投诉地址：宜昌市-点军区:维多利亚港湾【江南路154号东南方向50米】一楼和地下室无信号;13、网格ID：104025;14、网格名称：YC_B_湖北省宜昌市点军区双十路-江南路交叉口附近网格_104025;15、经度：111.261520;16、纬度：30.697978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和数据;22、室内或室外：室内;23、手机信号强弱：无信号;24、用户周边使用情况：全部发生;25、主工单流水号：hub169849119419355382;26、语音业务类型：单通;27、数据业务类型：无法上网;28、用户是否接受解释：否;29、公告类型：网络信息;30、基站ID：;31、基站名称：;32、其它地方是否正常使用：是;33、之前是否可以正常使用：否;</t>
  </si>
  <si>
    <t>10月29日与用户联系确定具体情况，已约下周现场测试，联系人：张玉华18671733721</t>
  </si>
  <si>
    <t>TS202310271053232484</t>
  </si>
  <si>
    <t>2023-10-27 14:38:34</t>
  </si>
  <si>
    <t>主办单位：湖北&amp;#10;客户类别：普通客户&amp;#10;10010是否打通：是&amp;#10;是否二次致电10015：是&amp;#10;是否联系：是&amp;#10;升级倾向：无&amp;#10;号码归属省：湖北&amp;#10;SVIP等级：&amp;#10;预处理名称:产品订购一键诊断&amp;#13;&amp;#10;业务产品类型:反映附加产品问题&amp;#13;&amp;#10;用户是否接受:用户不接受&amp;#13;&amp;#10;是否知情订购:知情订购&amp;#13;&amp;#10;备注:用户携号转网，要求解绑主副卡，不同意去营业厅，要求线上取消，辛苦联系处理谢谢。&amp;#13;</t>
  </si>
  <si>
    <t>①客户基本资料：业务号码：13207208757、客户姓名：陶可为、套餐情况：幸福家家乐59元套餐；客户反映取消业务的问题				&amp;#10;②首次联系客户时间：2023-10-27 12:20:46				&amp;#10;③投诉核查处理情况：收到贵部转办，我司立即组织核查，经核实，（夷陵城区 ）客户要求解绑主副卡，副卡办理销户，客服部已操作办理，满意。				&amp;#10;④答复客户时间及客户满意度评价：根据上述情况我司于2023-10-27 14:28:46	联系客户解释，客户满意。回单人:宜昌客服王晓玉；联系电话：07176921001。				&amp;#10;⑤投诉核查关联材料：无</t>
  </si>
  <si>
    <t>GZ202310281100441019</t>
  </si>
  <si>
    <t>071703835186</t>
  </si>
  <si>
    <t>张浏阳</t>
  </si>
  <si>
    <t>2023-10-28 12:48:54</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</si>
  <si>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网速慢&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用户来电反映网速很慢&amp;#13;&amp;#10;故障时间:2023-10-28&amp;#13;&amp;#10;服务状态是否正常:是&amp;#13;&amp;#10;设备灯显示:正常&amp;#13;&amp;#10;错误代码:无&amp;#13;&amp;#10;是否重启设备:已重启未恢复&amp;#13;&amp;#10;用户要求:用户要求尽快上门处理&amp;#13;</t>
  </si>
  <si>
    <t>ZX202310271639122119</t>
  </si>
  <si>
    <t>谭斯坦</t>
  </si>
  <si>
    <t>2023-10-28 09:43:42</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</si>
  <si>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来电对本机局方停机不认可我方已向用户解释用户账户存在风险被系统暂停服务，建议用户：首次关停可携带本人有效证件到号码归属地自营厅核验签署法律风险告知书复机一次。用户称自己在异地无法前往营业厅，要求在线复机烦请处理谢谢&amp;#13;&amp;#10;用户状态为:局方停机&amp;#13;&amp;#10;停机原因:集团鹰眼诈骗-异常IMEI扩展模型：首次关停可携带本人有效证件到号码归属地自营厅核验签署法律风险告知书复机一次。&amp;#13;&amp;#10;前台是否按流程解释:是&amp;#13;&amp;#10;用户要求:线上复机加急用户有投诉升级倾向&amp;#13;&amp;#10;第二联系电话:13040973337（用户无第二联系方式）&amp;#13;</t>
  </si>
  <si>
    <t>号码关停：集团鹰眼风险IMEI扩展模型停机AA。用户反映局方停机问题，经核实，根据相关要求进行关停处理，用户不方便回传资料，已协商携带身份证原件前往营业厅现场复机，用户同意。</t>
  </si>
  <si>
    <t>TS202310260952231231</t>
  </si>
  <si>
    <t>2023-10-27 14:54:09</t>
  </si>
  <si>
    <t>&amp;#13;&amp;#10;高级模板内容：&amp;#13;&amp;#10;投诉问题描述:用户来电反映自己前面反馈的宽带自己没使用，但是已被别人安装使用。宽带被迁到了未知地。的问题，到现在都还没有处理好，详情见工单：TS202310061524141334，要求马上处理。&amp;#13;&amp;#10;业务名称:宽带&amp;#13;&amp;#10;争议月份:2023年10月&amp;#13;&amp;#10;争议金额:0&amp;#13;&amp;#10;办理渠道:无&amp;#13;&amp;#10;前台是否取消:未取消&amp;#13;&amp;#10;是否承诺退费:否&amp;#13;&amp;#10;用户要求:要求在这个月给自己一个满意的答复，如果处理不好就会通过其他渠道投诉，具体渠道没有告知，并且现在需要将宽带移到宜昌夷陵区玫瑰城7-1-1404&amp;#13;</t>
  </si>
  <si>
    <t>Q20：夷陵城区自有营业厅，畅越冰激凌5G套餐129元200M宽带（湖北）AA，客户反馈不知情办理宽带，已联系客户致歉并转夷陵城区自有营业厅给客户办理移机，客户表示知晓。</t>
  </si>
  <si>
    <t>ZX202310281037390090</t>
  </si>
  <si>
    <t>周乐胜</t>
  </si>
  <si>
    <t>2023-10-29 18:22:07</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</si>
  <si>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反映号码被关停了，但是不在归属地&amp;#13;&amp;#10;用户状态为:局方停机&amp;#13;&amp;#10;停机原因:集团鹰眼风险IMEI扩展模型停机&amp;#13;&amp;#10;前台是否按流程解释:是&amp;#13;&amp;#10;用户要求:要求我方处理，请尽快核实，谢谢&amp;#13;&amp;#10;第二联系电话:15827498306&amp;#13;</t>
  </si>
  <si>
    <t>号码关停：集团鹰眼监测诈骗停机（异常换机）AA，根据相关要求进行关停处理。已请其回传一张照片：风险告知书+身份证正面+SIM卡背面照+签字至17671348103宜昌联通微信号，现已添加微信，客户知晓。</t>
  </si>
  <si>
    <t>BL202310271638240449</t>
  </si>
  <si>
    <t>李梦琪</t>
  </si>
  <si>
    <t>2023-10-27 17:21:17</t>
  </si>
  <si>
    <t>&amp;#13;&amp;#10;高级模板内容：&amp;#13;&amp;#10;用户诉求:用户来电要求更改8元套餐，前台已做解释用户不认可&amp;#13;&amp;#10;当前套餐名称:腾讯大王卡&amp;#13;&amp;#10;新套餐名称（转入套餐名称）:全国流量王8元套餐&amp;#13;&amp;#10;是合约期内（含靓号）:否&amp;#13;</t>
  </si>
  <si>
    <t>TS202310281722520698</t>
  </si>
  <si>
    <t>071701029514</t>
  </si>
  <si>
    <t>陈世清</t>
  </si>
  <si>
    <t>2023-10-29 16:42:14</t>
  </si>
  <si>
    <t>用户表示被动办理宽带，但目前查询宽带是在线状态有人在用，现对此表示不满，解释无效，请尽快处理并回复</t>
  </si>
  <si>
    <t>Q21：五峰新时空手机世界五峰店合作厅(自建他营)，宽带AA，经核查属营业厅于2021-08-18 17:13:45为客户办理宽带，已取消，满意。</t>
  </si>
  <si>
    <t>TS202310261725060645</t>
  </si>
  <si>
    <t>唐德刚</t>
  </si>
  <si>
    <t>2023-10-27 15:50:19</t>
  </si>
  <si>
    <t>判断省分:湖北&amp;#13;&amp;#10;:增值业务费用争议（含炫彩通信助理包云盘版等组合类增值业务）&amp;#13;&amp;#10;:移网&amp;#13;&amp;#10;:在补救范围内&amp;#13;&amp;#10;:不认可&amp;#13;&amp;#10;:大于500元&amp;#13;&amp;#10;:&amp;#13;&amp;#10;&amp;#13;&amp;#10;高级模板内容：&amp;#13;&amp;#10;投诉问题描述:用户来电，对业务不认可要求双倍退还。辛苦处理&amp;#13;&amp;#10;争议业务名称:炫彩通信助理包-云盘版-次月生效（湖北）-10元&amp;#13;&amp;#10;受理渠道:无&amp;#13;&amp;#10;争议月份:2023年1月、2023年5月、2023年6月、2023年7月、2023年8月、2023年9月、2023年4月、2023年3月、2023年2月&amp;#13;&amp;#10;争议费用:100&amp;#13;&amp;#10;一线客服在系统里:已取消&amp;#13;&amp;#10;是否承诺退费:否&amp;#13;&amp;#10;用户要求:用户要求双倍退费。辛苦处理。&amp;#13;</t>
  </si>
  <si>
    <t>Q22：  五峰城西自有营业厅 炫彩通信助理包-云盘版 -次月生效（湖北）-10元   经核实 2022-12-03 15:57:11 五峰城西自有营业厅 给客户开通炫彩通信助理包。现客户表示无需使用，业务已取消，考虑客户感知，申请减免23年1月-23年10月费用合计100元，24小时内到账，此费用无法抵扣往月欠费且不可打印发票，客户满意。</t>
  </si>
  <si>
    <t>TS202310291400251515</t>
  </si>
  <si>
    <t>蒲媛媛</t>
  </si>
  <si>
    <t>2023-10-29 16:34:28</t>
  </si>
  <si>
    <t>&amp;#13;&amp;#10;高级模板内容：&amp;#13;&amp;#10;投诉问题描述:用户的三张副卡186716079381509090080918527827028有炫彩通信助理包6元版（立即生效）（已停售），用户对此不认可&amp;#13;&amp;#10;争议业务名称:炫彩通信助理包6元版（立即生效）（已停售）&amp;#13;&amp;#10;受理渠道:营业厅&amp;#13;&amp;#10;争议月份:2023年10月&amp;#13;&amp;#10;争议费用:0&amp;#13;&amp;#10;一线客服在系统里:未取消，请后台协助处理&amp;#13;&amp;#10;是否承诺退费:否&amp;#13;&amp;#10;用户要求:取消，用户说要求投诉给自己办炫彩通信助理包6元版（立即生效）（已停售）的工作人员&amp;#13;</t>
  </si>
  <si>
    <t>Q22：夷陵城区自有营业厅、夷陵小溪塔恒大专营店(自建他营)，炫彩通信助理包6元版AA，经核实夷陵城区自有营业厅于2022-06-04 16:42:08为客户18671607938和18527827028开通沃助理，夷陵小溪塔恒大专营店(自建他营)  于2022-04-28 10:07:58为客户15090900809 开通沃助理，已取消，现申请减免22.6-23.10月费用合计204元，22.4-23.10月费用合计114元，24小时到账，此费用不可打印发票，客户满意</t>
  </si>
  <si>
    <t>ZX202310261057352487</t>
  </si>
  <si>
    <t>龙锦鹏</t>
  </si>
  <si>
    <t>2023-10-27 12:01:52</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</si>
  <si>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对于局方停机不认可，说他把电话卡寄回老家给他妹妹使用，就出现了这种情况，她妹妹和手机卡在荆州，他在宜昌，要求我方通过邮件的方式办理复机，或者线上办理&amp;#13;&amp;#10;用户状态为:局方停机&amp;#13;&amp;#10;停机原因:集团鹰眼监测诈骗停机（异常换机）：首次关停可携带本人有效证件、本机号卡到归属地自营厅核验签署承诺书复机一次&amp;#13;&amp;#10;前台是否按流程解释:是&amp;#13;&amp;#10;用户要求:用户要求通过邮件的方式办理复机，或者我方直接在线复机&amp;#13;&amp;#10;第二联系电话:15570534962&amp;#13;</t>
  </si>
  <si>
    <t>号码关停：集团鹰眼监测诈骗停机（异常换机）AA。用户反映号码停机问题，经核实，客户号码因集团鹰眼监测诈骗停机（异常换机））而局方停机，根据相关要求进行关停处理。前期已请其回传以下资料：身份证正、反面照，及风险告知书至13032700872微信号，审核通过后为用户办理开机，客户表示知晓。</t>
  </si>
  <si>
    <t>GZ202310281044230845</t>
  </si>
  <si>
    <t>李兴</t>
  </si>
  <si>
    <t>2023-10-28 16:59:20</t>
  </si>
  <si>
    <t>按处理结果向用户解释:是&amp;#13;&amp;#10;node_41:&amp;#13;&amp;#10;判断省分:除甘肃外&amp;#13;&amp;#10;获取历史工单:无工单&amp;#13;&amp;#10;判断省分:湖北&amp;#13;&amp;#10;反馈的问题是否在对外电话的受理范围内:不在服务范围内&amp;#13;&amp;#10;填写以下内容:下一步&amp;#13;&amp;#10;判断省分:其他省分&amp;#13;&amp;#10;问题发生时间：2023.10.28；问题发生地点：宜昌市兴山县古夫镇桂苑小区31号楼1单元；问题现象：客户要求把联通的光纤移开；用户具体要求：/;联系电话：'13986771815':&amp;#13;&amp;#10;客户来电，要求把自己楼梯间的光纤移开，移机要装其他的线路，已解释，客户不认可，请协助处理谢谢&amp;#13;</t>
  </si>
  <si>
    <t>TS202310261623031459</t>
  </si>
  <si>
    <t>汪凡凡</t>
  </si>
  <si>
    <t>2023-10-27 10:19:20</t>
  </si>
  <si>
    <t>&amp;#13;&amp;#10;高级模板内容：&amp;#13;&amp;#10;投诉问题描述:内部包含的定向流量没有了造成扣费，还要联通助理业务也不认可&amp;#13;&amp;#10;投诉项目:月固定费&amp;#13;&amp;#10;争议月份:2023年1月、2023年2月、2023年3月、2023年4月、2023年8月、2023年7月、2023年6月、2023年5月、2023年9月、2023年10月&amp;#13;&amp;#10;争议金额:0&amp;#13;&amp;#10;用户要求:每个月都流量超出，还有增值费用。要求加上定向流量，并且返回多余上网费和增值业务费用&amp;#13;</t>
  </si>
  <si>
    <t>Q22：宜都红花套镇腾越合作厅， 炫彩通信助理包体验版-立即生效（湖北）AA，经核查属营业厅办理沃助理时未与客户达成一致，已取消，考虑客户感知，申请退还22.5-23.10月费用合计108元，24小时内到账，此费用不可打印账单发票，另客户反馈流量扣费问题，经核实套餐仅包含30G腾讯流量，通用流量日租宝为1元/G，流量扣费正常，已联系客户解释说明，客户知晓，认可。</t>
  </si>
  <si>
    <t>TS202310271108060478</t>
  </si>
  <si>
    <t>王婧</t>
  </si>
  <si>
    <t>2023-10-28 16:45:07</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</si>
  <si>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联通公司在我不知情的情况下未经我允许办理了一条宽带。是否利用这个宽带从事违法犯罪活动？</t>
  </si>
  <si>
    <t>Q23：&amp;#10;①客户投诉产生的原因：客户反馈宽带销户的问题。&amp;#10;②客户投诉问题核查情况及解决方案：收到贵部转办后，我司立即组织调查。经核实，城区东山大道国贸自有营业厅，畅爽冰激凌5G融合500M宽带（湖北）AA，经核查属营业厅办理缓装宽带时未与客户达成一致，已按客户要求取消并致歉，客户认可。我司于2023-10-27 18:20:38联系客户解释以上情况。&amp;#10;③客户问题满意度：满意&amp;#10;④回单人：张婷   6921001</t>
  </si>
  <si>
    <t>TS202310281313312395</t>
  </si>
  <si>
    <t>071704669411</t>
  </si>
  <si>
    <t>杨绪荣</t>
  </si>
  <si>
    <t>2023-10-29 14:15:00</t>
  </si>
  <si>
    <t>&amp;#13;&amp;#10;高级模板内容：&amp;#13;&amp;#10;投诉问题描述:用户表示不知情办理宽带和电视，要求投诉，&amp;#13;&amp;#10;业务名称:畅爽冰激凌5G融合500M宽带（湖北）、湖北IPTV产品套餐&amp;#13;&amp;#10;争议月份:2023年10月&amp;#13;&amp;#10;争议金额:0.65&amp;#13;&amp;#10;办理渠道:远安城区自有营业厅&amp;#13;&amp;#10;前台是否取消:未取消&amp;#13;&amp;#10;是否承诺退费:否&amp;#13;&amp;#10;用户要求:用户表示不知情办理宽带和电视，要求投诉，解释不认可，请核实，谢谢&amp;#13;</t>
  </si>
  <si>
    <r>
      <t/>
    </r>
    <r>
      <rPr>
        <sz val="11"/>
        <color theme="1"/>
        <rFont val="宋体"/>
        <family val="2"/>
      </rPr>
      <t>Q23：远安城区自有营业厅，</t>
    </r>
    <r>
      <rPr>
        <sz val="11"/>
        <color theme="1"/>
        <rFont val="Arial"/>
        <family val="2"/>
      </rPr>
      <t xml:space="preserve">	</t>
    </r>
    <r>
      <rPr>
        <sz val="11"/>
        <color theme="1"/>
        <rFont val="宋体"/>
        <family val="2"/>
      </rPr>
      <t xml:space="preserve"> 畅爽冰激凌5G融合500M宽带AA，经核查属营业厅于2023-10-27 18:59:24为客户办理，现已联系客户解释，已取消，客户满意。</t>
    </r>
  </si>
  <si>
    <t>ZX202310280856121762</t>
  </si>
  <si>
    <t>王红年</t>
  </si>
  <si>
    <t>2023-10-29 20:44:04</t>
  </si>
  <si>
    <t>高级模板内容：&amp;#10;投诉问题描述:用户来电反馈号卡被停机，不在归属地，要求在线复机，否则就销户&amp;#10;用户状态为:局方停机&amp;#10;停机原因:集团鹰眼监测诈骗停机（异常换机）：首次关停可携带本人有效证件、本机号卡到就归属营厅核验签署承诺书复机一次&amp;#10;前台是否按流程解释:是&amp;#10;用户要求:在线复机&amp;#10;第二联系电话:18931000270</t>
  </si>
  <si>
    <t>号码关停：集团鹰眼监测诈骗停机（异常换机）AA。用户反映号码停机问题，经核实，客户号码因集团鹰眼监测诈骗停机（异常换机）而局方停机，根据相关要求进行关停处理。已请其回传以下资料：身份证正、反面照，及风险告知书至13032700872微信号，审核通过后为用户办理开机，客户表示知晓。</t>
  </si>
  <si>
    <t>TS202310280537430699</t>
  </si>
  <si>
    <t>邓臣</t>
  </si>
  <si>
    <t>2023-10-28 14:19:10</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</si>
  <si>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不知道的情况下给客户办理炫彩通信助力包</t>
  </si>
  <si>
    <t>Q23①客户投诉产生的原因：客户反映开通业务问题。							&amp;#10;②客户投诉问题核查情况及解决方案：收到贵部转办后，我司立即组织调查。经核实，2023-10-13 15:45:35当阳庙前盛双通讯代理点给客户开通 炫彩通信助理包-云盘版 -次月生效（湖北）-10元 。次月生效，现客户表示无需使用，客服部已操作取消，未产生扣费，客户满意。					&amp;#10;③客户问题满意度：满意。							&amp;#10;④回单人:宜昌客服王晓玉；联系电话：07176921001。</t>
  </si>
  <si>
    <t>GZ202310281031520702</t>
  </si>
  <si>
    <t>071700059980</t>
  </si>
  <si>
    <t>王正才</t>
  </si>
  <si>
    <t>2023-10-28 19:43:18</t>
  </si>
  <si>
    <t>一键诊断过程：&amp;#10;宽带是否有欠费及账号是否异常:无异常&amp;#10;宽带是否有群体故障告警:无异常&amp;#10;线路是否正常:无异常&amp;#10;光猫是否正常:无异常&amp;#10;上网速度检测:设备收光异常&amp;#10;设备收发光功率是否异常:无异常&amp;#10;&amp;#10;故障描述：&amp;#10;302002局方OLT设备收光功率异常。&amp;#10;&amp;#10;装机地址：湖北省宜昌市夷陵区小溪塔镇发展大道162号国宾壹号观澜园4栋1单元15层1503</t>
  </si>
  <si>
    <t>ZX202310261803481355</t>
  </si>
  <si>
    <t>2023-10-27 13:45:18</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</si>
  <si>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要求在线办理复机不便到厅&amp;#13;&amp;#10;用户状态为:局方停机&amp;#13;&amp;#10;停机原因:集团鹰眼监测诈骗停机（异常换机）：首次关停可携带本人有效证件、本机号卡到归属地自营厅核验签署承诺书复机一次&amp;#13;&amp;#10;前台是否按流程解释:是&amp;#13;&amp;#10;用户要求:要求在线办理复机不便到厅&amp;#13;&amp;#10;第二联系电话:17386054842&amp;#13;</t>
  </si>
  <si>
    <t>ZX202310280916271886</t>
  </si>
  <si>
    <t>门继辉</t>
  </si>
  <si>
    <t>2023-10-29 10:13:39</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</si>
  <si>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来电不认可局方停机，告知不在归属地，要求我方线上复机，前台解释用户不认可。&amp;#13;&amp;#10;用户状态为:局方停机&amp;#13;&amp;#10;停机原因:集团鹰眼监测诈骗停机（异常换机）：首次关停可携带本人有效证件、本机号卡到就归属营厅核验签署承诺书复机一次&amp;#13;&amp;#10;前台是否按流程解释:是&amp;#13;&amp;#10;用户要求:要求我方线上复机&amp;#13;&amp;#10;第二联系电话:15038896672&amp;#13;</t>
  </si>
  <si>
    <t>号码关停：集团鹰眼监测诈骗停机（异常换机）AA。用户反映号码停机问题，经核实，客户号码因集团鹰眼监测诈骗停机（异常换机）而局方停机，根据相关要求进行关停处理。已请其回传以下资料：身份证正、反面照，及风险告知书至13032700872微信号，审核通过后为用户办理开机。现客户号码已开机，满意。</t>
  </si>
  <si>
    <t>ZX202310261155140598</t>
  </si>
  <si>
    <t>赵康康</t>
  </si>
  <si>
    <t>2023-10-28 09:16:30</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</si>
  <si>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局方停机在线复机&amp;#13;&amp;#10;用户状态为:局方停机&amp;#13;&amp;#10;停机原因:集团鹰眼监测诈骗停机（异常换机）&amp;#13;&amp;#10;前台是否按流程解释:是&amp;#13;&amp;#10;用户要求:不方便去营业厅，要求在线复机&amp;#13;&amp;#10;第二联系电话:13696664515&amp;#13;</t>
  </si>
  <si>
    <t>号码关停：集团鹰眼监测诈骗停机（异常换机）AA。用户反映局方停机问题，经核实，根据相关要求进行关停处理，已请其回传三张照片：风险告知书+身份证正、反面+SIM卡背面照+签字、手持身份证正面+风险告知书照片至13032700872宜昌联通微信号，审核通过后为用户办理开机，表示知晓。</t>
  </si>
  <si>
    <t>TS202310281134340245</t>
  </si>
  <si>
    <t>吴红霞</t>
  </si>
  <si>
    <t>2023-10-29 17:02:34</t>
  </si>
  <si>
    <t>高级模板内容：&amp;#10;投诉问题描述:用户来电反馈说自己的话费充错了本来就要充到这个号码15972157190上面的但是现在充到了这个本机号码上了用户表示要么退还充值渠道上面要么就直接转到要充值的号码上面请后台工作人员协助处理谢谢&amp;#10;充值时间:2023-10-28&amp;#10;充值渠道:微信&amp;#10;充值号码:15587953904&amp;#10;充值金额:100&amp;#10;前台是否按流程解释:是&amp;#10;用户要求:用户来电反馈说自己的话费充错了本来就要充到这个号码15972157190上面的但是现在充到了这个本机号码上了用户表示要么退还充值渠道上面要么就直接转到要充值的号码上面请后台工作人员协助处理谢谢</t>
  </si>
  <si>
    <t>充值已成功，我司无法返销退费，建议15587953904用户持有效证件前往营业厅余额清退，用户知晓，一般！</t>
  </si>
  <si>
    <t>BL202310271631590352</t>
  </si>
  <si>
    <t>周杨慧</t>
  </si>
  <si>
    <t>2023-10-27 17:05:21</t>
  </si>
  <si>
    <t>判断省分:湖北&amp;#13;&amp;#10;:无意向资费&amp;#13;&amp;#10;node_104:&amp;#13;&amp;#10;node_102:&amp;#13;&amp;#10;:降套&amp;#13;&amp;#10;:需要保号&amp;#13;&amp;#10;:挽留后，用户依旧要求降套&amp;#13;&amp;#10;:消费对比&amp;#13;&amp;#10;:挽留失败&amp;#13;&amp;#10;:&amp;#13;&amp;#10;node_106:&amp;#13;&amp;#10;:无合约/无靓号&amp;#13;&amp;#10;:&amp;#13;&amp;#10;&amp;#13;&amp;#10;高级模板内容：&amp;#13;&amp;#10;用户诉求:用户来电要求更改保号套餐，前台已推荐29元的福多多卡套餐，用户要求我方有更优惠的保号套餐时联系用户。&amp;#13;&amp;#10;当前套餐名称:流量王-新市民卡（湖北）&amp;#13;&amp;#10;新套餐名称（转入套餐名称）:无&amp;#13;&amp;#10;是合约期内（含靓号）:否&amp;#13;</t>
  </si>
  <si>
    <t>GZ202310281015070571</t>
  </si>
  <si>
    <t>071700845473</t>
  </si>
  <si>
    <t>肖金华</t>
  </si>
  <si>
    <t>2023-10-28 12:02:58</t>
  </si>
  <si>
    <t>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当阳市玉泉办事处万华市场14栋3层301</t>
  </si>
  <si>
    <t>BL202310281838050197</t>
  </si>
  <si>
    <t>罗雅莉</t>
  </si>
  <si>
    <t>2023-10-29 10:37:27</t>
  </si>
  <si>
    <t>&gt;业务号码&gt;15586367692；&gt;号码归属地&gt;宜昌；&gt;产品名称&gt;5G好书听读PLUS会员；&gt;产品代码&gt;66003044；&gt;产品编码&gt;6600304400&gt;订购时间&gt;2023-10-0518:30:47；&gt;核查情况&gt;平台故障；&gt;不规范定制分类&gt;平台故障，无法判责；&gt;退费金额20元；&gt;退费时间&gt;2023年10月29日；&gt;投诉内容&gt;XX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增值业务-5G好书听读PLUS会员&amp;#10;办理渠道:0&amp;#10;赔付月份：:2023年10月&amp;#10;返还倍率:单倍&amp;#10;赔付金额：:20&amp;#10;是否已经取消业务:是&amp;#10;是否承诺退费：:是&amp;#10;用户是否需要回复：:否&amp;#10;用户要求：:退费</t>
  </si>
  <si>
    <t>TS202310290927102228</t>
  </si>
  <si>
    <t>李文庭</t>
  </si>
  <si>
    <t>2023-10-29 12:27:41</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</si>
  <si>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来电称自己重来没有办理过，2I承诺低消89元宽带优惠资费(立即生效))65780485和10元购（立即生效）64215841前台解释不认可，请后台协助处理，谢谢&amp;#13;&amp;#10;争议月份:2021年10月&amp;#13;&amp;#10;争议金额:0&amp;#13;&amp;#10;用户要求:要求核实是谁开的宽带产品，要求回复&amp;#13;</t>
  </si>
  <si>
    <t>电话营销-被动办理：宜昌融诚通信服务有限责任公司，低消宽带。经核实，宜昌融诚通信服务有限责任公司于2021-10-23 18:17:17通过电话营销方式推荐客户办理低消宽带。现客户表示无需使用，业务已取消，考虑客户感知，登记11月7日退还21年10月-23年10月低消补收费用，另10元购业务已操作取消，客户满意。</t>
  </si>
  <si>
    <t>BL202310271611360049</t>
  </si>
  <si>
    <t>曹礼福</t>
  </si>
  <si>
    <t>2023-10-28 09:23:19</t>
  </si>
  <si>
    <t>13135809303命中精准预判服务场景:[65岁以上老人]&amp;#13;&amp;#10;&amp;#13;&amp;#10;用户要求取消预存1元得盲盒24个月-次月生效-湖北宜昌&amp;#13;&amp;#10;，我处取消不了，请取消</t>
  </si>
  <si>
    <t>BL202310271609380023</t>
  </si>
  <si>
    <t>周晓龙</t>
  </si>
  <si>
    <t>2023-10-27 17:22:51</t>
  </si>
  <si>
    <t>判断省分:湖北&amp;#13;&amp;#10;:有意向资费&amp;#13;&amp;#10;:全国流量王8元套餐&amp;#13;&amp;#10;:&amp;#13;&amp;#10;&amp;#13;&amp;#10;高级模板内容：&amp;#13;&amp;#10;用户诉求:降套&amp;#13;&amp;#10;当前套餐名称:腾讯大王卡&amp;#13;&amp;#10;新套餐名称（转入套餐名称）:全国流量王8元套餐&amp;#13;&amp;#10;是合约期内（含靓号）:否&amp;#13;&amp;#10;备注:挽留失败，不愿到厅。&amp;#13;</t>
  </si>
  <si>
    <t>GZ202310281005040466</t>
  </si>
  <si>
    <t>071700074772</t>
  </si>
  <si>
    <t>杨翠华</t>
  </si>
  <si>
    <t>2023-10-28 15:30:06</t>
  </si>
  <si>
    <t>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伍家区宝塔河街办城东大道106号清江尚玲珑8栋1单元4楼404</t>
  </si>
  <si>
    <t>TS202310270728061018</t>
  </si>
  <si>
    <t>简永厚</t>
  </si>
  <si>
    <t>2023-10-28 13:09:10</t>
  </si>
  <si>
    <t>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2023/2/24日本人不知情的情况下，偷偷摸摸给我办了增值套餐.&amp;#10;8.办理业务的名称:平台偷偷摸摸给用户订套餐&amp;#10;8.无法办理的渠道:中国联通APP</t>
  </si>
  <si>
    <t>电话营销-解释宣传： &amp;#10;①客户投诉产生的原因：客户反馈电话营销办理业务的问题。&amp;#10;②客户投诉问题核查情况及解决方案：收到贵部转办后，我司立即组织调查。经核实，上海航动科技有限公司（宜昌） ，5G流量语音特惠包19元5GB+100分钟（次月生效）（湖北）AA。用户反映电话营销办理流量包时未与客户达成一致，已取消，申请退还23.3-10月费用合计152元，24小时内到账，此费用不可打印账单发票，联系无人接听，已短信告知，如有疑问可在工作时间（08:30-12:00；14:00-17:30）联系07176921001、13032700872宜昌联通投诉处理中心。如用户咨询，请前台10010话务中心代为解释，谢谢。我司于2023-10-27 11:20:38联系客户解释以上情况。&amp;#10;③客户问题满意度：未接通&amp;#10;④回单人：张婷   6921001</t>
  </si>
  <si>
    <t>TS202310281823181967</t>
  </si>
  <si>
    <t>望建国</t>
  </si>
  <si>
    <t>2023-10-29 13:31:50</t>
  </si>
  <si>
    <t>【2022年上工信部测评重保用户】【2022年上工信部测评重保用户】&amp;#13;&amp;#10;高级模板内容：&amp;#13;&amp;#10;投诉问题描述:用户反映是在不知情的情况下订购了家庭群组化副卡10G省内流量流量(不共享不结转)(湖北)-次月生效，把副卡免月租12个月（10元话费12个月）（湖北）-次月生效退订了&amp;#13;&amp;#10;业务名称:	家庭群组化副卡10G省内流量流量(不共享不结转)(湖北)-次月生效订购	副卡免月租12个月（10元话费12个月）（湖北）-次月生效退订&amp;#13;&amp;#10;争议月份:2023年10月&amp;#13;&amp;#10;争议金额:0&amp;#13;&amp;#10;办理渠道:	上海航动科技有限公司（宜昌）&amp;#13;&amp;#10;前台是否取消:未取消&amp;#13;&amp;#10;是否承诺退费:否&amp;#13;&amp;#10;用户要求:用户要求把家庭群组化副卡10G省内流量流量(不共享不结转)(湖北)-次月生效退订，把自己副卡免月租12个月（10元话费12个月）（湖北）-次月生效订购回来&amp;#13;&amp;#10;&amp;#13;</t>
  </si>
  <si>
    <t>电话营销-开通争议：  上海航动科技有限公司（宜昌）  家庭群组化副卡10G省内流量AA。经核实，23年10月通过电话营销方式推荐用户办理家庭群组化副卡10G省内流量业务，现用户表示无需使用，业务已取消，已为客户办理 预存话费享10元/月话费优惠12个月，客户满意。</t>
  </si>
  <si>
    <t>GZ202310281002020434</t>
  </si>
  <si>
    <t>071701040725</t>
  </si>
  <si>
    <t>2023-10-28 13:40:13</t>
  </si>
  <si>
    <t>[65岁以上老人]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用户来电称宽带无法使用&amp;#13;&amp;#10;故障时间:2023-10-28&amp;#13;&amp;#10;服务状态是否正常:是&amp;#13;&amp;#10;设备灯显示:红灯&amp;#13;&amp;#10;错误代码:无&amp;#13;&amp;#10;是否重启设备:已重启未恢复&amp;#13;&amp;#10;装机地址:湖北省宜昌市西陵区葛洲坝街道石子岭社区葛洲坝合作有线宽带IPTV专用，东山大道20号东山大道20号19楼1号&amp;#13;&amp;#10;用户要求:用户要求上门维修，请处理，谢谢。&amp;#13;&amp;#10;&amp;#13;</t>
  </si>
  <si>
    <t>BL202310271609250016</t>
  </si>
  <si>
    <t>易华洲</t>
  </si>
  <si>
    <t>2023-10-28 09:11:00</t>
  </si>
  <si>
    <t>【2022年上工信部测评重保用户】&amp;#13;&amp;#10;高级模板内容：&amp;#13;&amp;#10;需区域二线受理的业务:用户无法提供验证码&amp;#13;&amp;#10;用户需办理业务名称:炫彩通信助理包体验版-立即生效（湖北）、联通爱听-职场理财20元包、	腾讯游戏畅玩包（前向）、王者荣耀流量权益-小沃-腾讯-包月12元&amp;#13;&amp;#10;业务办理类型:取消&amp;#13;&amp;#10;业务生效时间:次月生效&amp;#13;&amp;#10;是否已按规范验证用户信息:是&amp;#13;&amp;#10;备注（如开通流量包、语音包请备注清楚当月有效/长期有效）:无&amp;#13;</t>
  </si>
  <si>
    <t>GZ202310280957420397</t>
  </si>
  <si>
    <t>071700724823</t>
  </si>
  <si>
    <t>张建</t>
  </si>
  <si>
    <t>2023-10-29 09:03:45</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</si>
  <si>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网页打不开&amp;#10;&amp;#10;装机地址：湖北省宜昌市兴山县昭君镇香溪社区兴山乡镇营服中心4G-CPE项目无资源地址</t>
  </si>
  <si>
    <t>TS202310281347460601</t>
  </si>
  <si>
    <t>李海涛</t>
  </si>
  <si>
    <t>2023-10-29 09:44:17</t>
  </si>
  <si>
    <t>&amp;#13;&amp;#10;高级模板内容：&amp;#13;&amp;#10;投诉问题描述:接前工单TS202305071642450111，用户来电反映针对产品未取消继续扣费不认可，请后台协助处理&amp;#13;&amp;#10;业务名称:沃助理&amp;#13;&amp;#10;争议月份:2023年10月&amp;#13;&amp;#10;争议金额:0&amp;#13;&amp;#10;办理渠道:上海航动科技有限公司（宜昌）&amp;#13;&amp;#10;前台是否取消:未取消&amp;#13;&amp;#10;是否承诺退费:否&amp;#13;&amp;#10;用户要求:称要求核实录音，要求双倍退费，尽快核实联系处理&amp;#13;</t>
  </si>
  <si>
    <t>电话营销-开通争议： 上海航动科技有限公司 ， 炫彩通信助理包- 云盘版（立即生效）-湖北-10元 AA。经核实，上海航动科技有限公司于2023-05-06 14:08:44通过电话营销方式推荐客户13197324322 办理 炫彩通信助理包- 云盘版（立即生效）-湖北-10元 , 2021-07-19 11:15:31 通过电话营销方式推荐客户13294240174 办理联通助理-智能应答5元（首月免费） ,现客户表示无需使用，业务已取消，另 枝江城区公园路自营厅 于 2023-01-22 14:59:06 给客户办理 5G炫彩通信助理包-云盘版（首月5元半价） ，,现客户表示无需使用，业务已取消，2023-05-08 14:51:58已给客户退还3个号码290元费用，现申请减免3个号码23年6月-10月费用合计200元，24小时到帐，此费用无法抵扣往月欠费且不可打印发票，满意。</t>
  </si>
  <si>
    <t>GZ202310280951400316</t>
  </si>
  <si>
    <t>071703674336</t>
  </si>
  <si>
    <t>陈秀娟</t>
  </si>
  <si>
    <t>2023-10-28 21:44:41</t>
  </si>
  <si>
    <t>一键诊断过程：&amp;#10;宽带是否有欠费及账号是否异常:无异常&amp;#10;宽带是否有群体故障告警:无异常&amp;#10;线路是否正常:无异常&amp;#10;光猫是否正常:无异常&amp;#10;上网速度检测:设备收光异常&amp;#10;设备收发光功率是否异常:无异常&amp;#10;&amp;#10;故障描述：&amp;#10;302002局方OLT设备收光功率异常。&amp;#10;&amp;#10;装机地址：湖北省宜昌市伍家岗区伍家岗街道福久源社区桔城路6号香山福久源B区9栋1单元4层401户</t>
  </si>
  <si>
    <t>GZ202310280951170310</t>
  </si>
  <si>
    <t>071701015375</t>
  </si>
  <si>
    <t>康寅翔</t>
  </si>
  <si>
    <t>2023-10-28 12:39:54</t>
  </si>
  <si>
    <t>用户来电反映宽带071701015375从2023年10月28日开始无法上网，故障地址湖北省宜昌市西陵区窑湾街道办石板村发展大道112号山水缘5栋1单元25层2503，联系电话18527307717，请处理，谢谢！</t>
  </si>
  <si>
    <t>BL202310271608410004</t>
  </si>
  <si>
    <t>陈海波</t>
  </si>
  <si>
    <t>2023-10-27 17:11:52</t>
  </si>
  <si>
    <t>判断省分:湖北&amp;#13;&amp;#10;:有意向资费&amp;#13;&amp;#10;:全国流量王8元套餐&amp;#13;&amp;#10;:&amp;#13;&amp;#10;&amp;#13;&amp;#10;高级模板内容：&amp;#13;&amp;#10;用户诉求:客户来电反馈要求更改为4G全国流量王8元套餐904952138元套餐，请协助处理，谢谢！&amp;#13;&amp;#10;当前套餐名称:畅爽冰激凌5G套餐199元（&amp;#13;&amp;#10;新套餐名称（转入套餐名称）:4G全国流量王8元套餐904952138元&amp;#13;&amp;#10;是合约期内（含靓号）:否&amp;#13;&amp;#10;备注:要求我方协助更改为4G全国流量王8元套餐904952138元&amp;#13;</t>
  </si>
  <si>
    <t>BL202310271603192431</t>
  </si>
  <si>
    <t>彭仁政</t>
  </si>
  <si>
    <t>2023-10-27 17:06:25</t>
  </si>
  <si>
    <t>用户反馈：:拨打10016为何是10010接听&amp;#13;&amp;#10;解释10010和10016均为联通服务热线，引导用户说出问题:咨询10016营销问题&amp;#13;&amp;#10;属于：:要求禁呼屏蔽10016&amp;#13;&amp;#10;判断省分:其他省分&amp;#13;&amp;#10;:办理失败&amp;#13;&amp;#10;:用户来电反映需要屏蔽10016，称影响自己正常生活了，请协助处理&amp;#13;</t>
  </si>
  <si>
    <t>ZX202310261004081960</t>
  </si>
  <si>
    <t>龚雪</t>
  </si>
  <si>
    <t>2023-10-27 10:17:21</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</si>
  <si>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要求在线复机，前台引导营业厅，用户称卡丢失了，请后台协助处理。谢谢&amp;#13;&amp;#10;用户状态为:局方停机&amp;#13;&amp;#10;停机原因:集团鹰眼监测诈骗停机（异常换机）：首次关停可携带本人有效证件、本机号卡到归属地自营厅核验签署承诺书复机一次&amp;#13;&amp;#10;前台是否按流程解释:是&amp;#13;&amp;#10;用户要求:用户要求在线复机&amp;#13;&amp;#10;第二联系电话:15572785442&amp;#13;</t>
  </si>
  <si>
    <t>号码关停：集团鹰眼监测诈骗停机（异常换机）AA。用户反映局方停机问题，经核实，根据相关要求进行关停处理，已请其回传三张照片：风险告知书+身份证正、反面+SIM卡背面照+签字、手持身份证正面+风险告知书照片至13032700872宜昌联通微信号，审核通过后为用户办理开机。现号码已成功开机，满意。</t>
  </si>
  <si>
    <t>BL202310271558575515</t>
  </si>
  <si>
    <t>卢杉</t>
  </si>
  <si>
    <t>15549376046要求取消校园宽带，保留手机号码29元资费。</t>
  </si>
  <si>
    <t>TS202310261046400320</t>
  </si>
  <si>
    <t>裴大军</t>
  </si>
  <si>
    <t>2023-10-27 08:53:30</t>
  </si>
  <si>
    <t>&amp;#13;&amp;#10;高级模板内容：&amp;#13;&amp;#10;投诉问题描述:副卡之前不收费现在要收费了&amp;#13;&amp;#10;业务名称:	家庭群组化副卡10G省内流&amp;#13;&amp;#10;争议月份:2023年10月&amp;#13;&amp;#10;争议金额:10&amp;#13;&amp;#10;办理渠道:营销&amp;#13;&amp;#10;前台是否取消:未取消&amp;#13;&amp;#10;用户要求:用户要求退还副卡十元费用。改为原来不收费的副卡。&amp;#13;</t>
  </si>
  <si>
    <t>电话营销-开通争议： 上海航动科技有限公司（宜昌）   家庭群组化副卡10G省内流量流量 AA。经核实，23年9月通过电话营销方式推荐用户办理，现用户表示无需使用，业务已取消，已为客户办理预存话费享10元/月话费优惠12个月，客户满意。</t>
  </si>
  <si>
    <t>TS202310270940590288</t>
  </si>
  <si>
    <t>车家珍</t>
  </si>
  <si>
    <t>2023-10-27 13:32:48</t>
  </si>
  <si>
    <t>&amp;#13;&amp;#10;高级模板内容：&amp;#13;&amp;#10;投诉问题描述:用户来电反映副卡是免费的，本月产生了扣费，用户不认可&amp;#13;&amp;#10;争议月份:2023年10月&amp;#13;&amp;#10;争议金额:10&amp;#13;&amp;#10;用户要求:要求我方尽快核实处理，有投诉倾向&amp;#13;</t>
  </si>
  <si>
    <t>电话营销-开通争议： 上海航动科技有限公司（宜昌）  家庭群组化副卡10G省内流量AA。经核实，23年9月通过电话营销方式推荐用户办理家庭群组化副卡10G省内流量业务，现用户表示无需使用，业务已取消，已为客户办理预存话费享10元/月话费优惠12个月，客户满意。</t>
  </si>
  <si>
    <t>ZX202310262046572199</t>
  </si>
  <si>
    <t>刘智定</t>
  </si>
  <si>
    <t>2023-10-27 18:44:49</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</si>
  <si>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局方停机&amp;#13;&amp;#10;用户状态为:局方停机&amp;#13;&amp;#10;停机原因:集团鹰眼监测诈骗停机（异常换机）：首次关停可携带本人有效证件、本机号卡到就归属营厅核验签署承诺书复机一次&amp;#13;&amp;#10;前台是否按流程解释:是&amp;#13;&amp;#10;用户要求:要求在线复机处理，请加急，谢谢&amp;#13;&amp;#10;第二联系电话:17674928571&amp;#13;</t>
  </si>
  <si>
    <t>号码关停：集团鹰眼监测诈骗停机（异常换机）AA。用户反映因集团鹰眼监测诈骗停机（异常换机）停机，根据相关要求进行关停处理。已核实身份信息后协助复机，回访满意</t>
  </si>
  <si>
    <t>BL202310280958362468</t>
  </si>
  <si>
    <t>邓丽华</t>
  </si>
  <si>
    <t>2023-10-28 17:17:06</t>
  </si>
  <si>
    <t>&gt;业务号码&gt;15586369282&gt;号码归属地&gt;宜昌；&gt;产品名称&gt;AR彩铃酷趣会员5G加油包（湖北）；&gt;产品代码&gt;无；&gt;产品编码&gt;91295250；&gt;订购时间&gt;2023-09-0723:47:50；&gt;核查情况&gt;平台故障；&gt;不规范定制分类&gt;平台故障，无法判责；&gt;退费金额&gt;40元；&gt;退费时间&gt;2023年10月28日&gt;投诉内容&gt;&amp;#10;高级模板内容：&amp;#10;赔付类型：:增值业务争议&amp;#10;CBSS账单扣费名称：:AR彩铃酷趣会员5G加油包（湖北）&amp;#10;办理渠道:湖北杭州翔羽线上业务代理(宜昌)&amp;#10;赔付月份：:2023年10月&amp;#10;返还倍率:单倍&amp;#10;赔付金额：:40&amp;#10;是否已经取消业务:是&amp;#10;是否承诺退费：:是&amp;#10;用户是否需要回复：:否&amp;#10;用户要求：:退费</t>
  </si>
  <si>
    <t>ZX202310282146060015</t>
  </si>
  <si>
    <t>穆立分</t>
  </si>
  <si>
    <t>2023-10-29 14:02:32</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</si>
  <si>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用户来电称自己不在本地，要求在线复通，请后台协助处理，谢谢。&amp;#13;&amp;#10;用户状态为:局方停机&amp;#13;&amp;#10;停机原因:集团鹰眼监测诈骗停机：首次关停可携带本人有效证件、本机号卡到归属地自营厅核验签署承诺书复机一次&amp;#13;&amp;#10;前台是否按流程解释:是&amp;#13;&amp;#10;用户要求:在线复通&amp;#13;&amp;#10;第二联系电话:13256832715&amp;#13;</t>
  </si>
  <si>
    <t>号码关停：集团鹰眼监测诈骗停机。用户反映号码关停问题，客户可回传以下资料：身份证正、反面照，开机承诺函至我司邮箱，客户认可。</t>
  </si>
  <si>
    <t>TS202310261132441737</t>
  </si>
  <si>
    <t>庞正贵</t>
  </si>
  <si>
    <t>2023-10-27 11:13:22</t>
  </si>
  <si>
    <t>[65岁以上老人]判断省分:湖北&amp;#13;&amp;#10;:流量费争议&amp;#13;&amp;#10;:流量包定制争议&amp;#13;&amp;#10;:不认可&amp;#13;&amp;#10;:未享受&amp;#13;&amp;#10;:大于500&amp;#13;&amp;#10;:&amp;#13;&amp;#10;&amp;#13;&amp;#10;高级模板内容：&amp;#13;&amp;#10;投诉问题描述:用户来电要求退还套餐30元500M国内流量-次月生效（湖北）。30元20G全国流量150分钟语音（湖北）-立即生效产生的费用&amp;#13;&amp;#10;业务名称:套餐30元500M国内流量-次月生效（湖北）。30元20G全国流量150分钟语音（湖&amp;#13;&amp;#10;争议月份:2023年10月&amp;#13;&amp;#10;争议金额:0&amp;#13;&amp;#10;是否承诺退费:否&amp;#13;&amp;#10;用户要求:要求退还一年的费用&amp;#13;</t>
  </si>
  <si>
    <t>电话营销-开通争议： 拓见科技(深圳)有限公司武汉分公司(宜昌) ， 30元20G全国流量150分钟语音 AA。经核实，拓见科技于2021-11-10 17:11:55通过电话营销方式推荐客户办理30元20G全国流量150分钟语音 现客户表示无需使用，业务已取消，另客户于2018年5月自行订购 30元500M国内流量 ，业务已取消，考虑客户感知，与客户协商赠送290元话费，24小时内到账，此费用无法抵扣往月欠费且不可打印发票，满意。</t>
  </si>
  <si>
    <t>TS202310261626451575</t>
  </si>
  <si>
    <t>庄光菊</t>
  </si>
  <si>
    <t>2023-10-27 11:18:17</t>
  </si>
  <si>
    <t>[65岁以上老人]&amp;#13;&amp;#10;高级模板内容：&amp;#13;&amp;#10;投诉问题描述:用户表示自己办理的就是一个月5元的套餐多出的费用不认可&amp;#13;&amp;#10;业务名称:非王卡2I用户承诺低消流量畅快用25元档&amp;#13;&amp;#10;争议月份:2023年1月、2023年2月、2023年3月、2023年4月、2023年5月、2023年6月、2023年7月、2023年8月、2023年9月&amp;#13;&amp;#10;争议金额:148.2&amp;#13;&amp;#10;办理渠道:0&amp;#13;&amp;#10;前台是否取消:已取消&amp;#13;&amp;#10;用户要求:用户表示产生的费用希望进行退还请协助处理&amp;#13;</t>
  </si>
  <si>
    <t>电话营销-开通争议： 武汉诚讯达电子科技有限公司 ，非王卡2I用户承诺低消流量畅快用25元档AA。用户反映电话营销于2020-09-01 12:06:34  办理低消业务时未与客户达成一致，已取消，考虑客户感知，已登记本月出账后，次月7日前退还20.10-23.10月费用合计482.9元，赠费到账，无法打印账单发票，回访满意</t>
  </si>
  <si>
    <t>ZX202310291619241746</t>
  </si>
  <si>
    <t>2023-10-29 18:30:17</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</si>
  <si>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用户表示自己已经上传了资料，4天了还没有解封，用户表示为什么要提供营业执照，要求我方销户&amp;#13;&amp;#10;用户状态为:局方停机&amp;#13;&amp;#10;停机原因:集团鹰眼监测诈骗停机：首次关停可携带本人有效证件、本机号卡到归属地自营厅核验签署承诺书复机一次&amp;#13;&amp;#10;前台是否按流程解释:是&amp;#13;&amp;#10;用户要求:要求注销&amp;#13;&amp;#10;第二联系电话:13816843683&amp;#13;</t>
  </si>
  <si>
    <t>号码关停：集团鹰眼监测诈骗停机AA，根据相关要求进行关停处理。已请其回传一张照片：风险告知书+身份证正面+SIM卡背面照+签字至17671348103宜昌联通微信号，另单位执照复印件+红章、单位出具17671348103号码用作办公证明的纸质+红章审核通过，客户知晓</t>
  </si>
  <si>
    <t>GZ202310280932070075</t>
  </si>
  <si>
    <t>071701010219</t>
  </si>
  <si>
    <t>罗焕忠</t>
  </si>
  <si>
    <t>2023-10-28 13:18:17</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</si>
  <si>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西陵区北苑街道城东社区城东大道阳光花园6栋2单元6楼602</t>
  </si>
  <si>
    <t>GZ202310280930540062</t>
  </si>
  <si>
    <t>071700337718</t>
  </si>
  <si>
    <t>黎本林</t>
  </si>
  <si>
    <t>2023-10-28 13:47:39</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</si>
  <si>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夷陵区小溪塔镇黄金路宜昌市夷陵区黄金三巷67号</t>
  </si>
  <si>
    <t>BL202310271535451996</t>
  </si>
  <si>
    <t>阙道荣</t>
  </si>
  <si>
    <t>2023-10-27 16:52:25</t>
  </si>
  <si>
    <t>[65岁以上老人]&amp;#13;&amp;#10;高级模板内容：&amp;#13;&amp;#10;需区域二线受理的业务:用户无法提供验证码&amp;#13;&amp;#10;用户需办理业务名称:5G炫彩通信助理包-云盘版（首月5元半价）&amp;#13;&amp;#10;业务办理类型:取消&amp;#13;&amp;#10;业务生效时间:立即生效&amp;#13;&amp;#10;是否已按规范验证用户信息:无需验证&amp;#13;</t>
  </si>
  <si>
    <t>TS202310271618071147</t>
  </si>
  <si>
    <t>望运喜</t>
  </si>
  <si>
    <t>2023-10-28 15:56:30</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</si>
  <si>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对副卡功能费，宽带包月费，炫彩通信助理包费用不认可。说以前办理的时候说是免费的&amp;#13;&amp;#10;争议月份:2023年10月&amp;#13;&amp;#10;争议金额:0&amp;#13;&amp;#10;用户要求:要求退费&amp;#13;</t>
  </si>
  <si>
    <t>电话营销-开通争议：湖北精英盛华信息科技有限公司 家庭群组化副卡10G省内流量AA。经核实，2023-02-21 16:14:24湖北精英盛华信息科技有限公司通过电话营销方式推荐用户办理家庭群组化副卡10G省内流量，现用户表示无需使用，业务已取消，客服部已操作  预存话费享10元/月话费优惠12个月 活动，考虑客户感知，申请减免23年2月-10月费用合计90元，另 上海航动科技有限公司于2023-01-13 11:17:59通过电话营销方式推荐用户办理 5G炫彩通信助理包-云盘版 ，业务已取消，考虑客户感知，申请减免23年1月-10月费用合计95元，另拓见科技(深圳)有限公司武汉分公司(宜昌)于 2023-07-03 15:58:01 通过电话营销方式推荐用户办理 15元*12个月合约千兆提速包  ，业务已取消，考虑客户感知，申请减免23年7月-10月费用合计52.5元，三项业务合计退费237.5元， 24小时内到账，此费用无法抵扣往月欠费且不可打印发票，满意。</t>
  </si>
  <si>
    <t>BL202310271532581952</t>
  </si>
  <si>
    <t>曾欣怡</t>
  </si>
  <si>
    <t>2023-10-28 14:18:19</t>
  </si>
  <si>
    <t>判断省分:湖北&amp;#13;&amp;#10;:有意向资费&amp;#13;&amp;#10;:全国流量王8元套餐&amp;#13;&amp;#10;:&amp;#13;&amp;#10;&amp;#13;&amp;#10;高级模板内容：&amp;#13;&amp;#10;用户诉求:用户坚持要求更改4G全国流量王8元套餐，90495213，挽留失败，已告诉原套餐的优惠也会失效，已建议用户去联通自有厅咨询处理，营业厅问过了，他们只给办四五十那种流量套餐，叫他线上办理，请处理。&amp;#13;&amp;#10;当前套餐名称:沃派校园套餐(OCS)(湖北)&amp;#13;&amp;#10;新套餐名称（转入套餐名称）:4G全国流量王8元套餐，90495213&amp;#13;&amp;#10;是合约期内（含靓号）:否&amp;#13;</t>
  </si>
  <si>
    <t>TS202310261726060675</t>
  </si>
  <si>
    <t>071700002193</t>
  </si>
  <si>
    <t>毛翠英</t>
  </si>
  <si>
    <t>2023-10-27 16:21:12</t>
  </si>
  <si>
    <t>判断省分:其他省分&amp;#13;&amp;#10;:电话营销争议&amp;#13;&amp;#10;:不认可&amp;#13;&amp;#10;判断省分:湖北&amp;#13;&amp;#10;:移网电话营销费用争议（套餐资费/融合宽带/副卡功能费类除外）&amp;#13;&amp;#10;:不认可&amp;#13;&amp;#10;:小于等于500元，且仅限单倍、月份不超过12个月&amp;#13;&amp;#10;:&amp;#13;&amp;#10;&amp;#13;&amp;#10;高级模板内容：&amp;#13;&amp;#10;是否10016外呼:否&amp;#13;&amp;#10;电话外呼号码:不记得&amp;#13;&amp;#10;渠道名称:上海航动科技有限公司（宜昌）&amp;#13;&amp;#10;反应问题涉及场景:未经同意订购业务&amp;#13;&amp;#10;产品名称:15元*12个月合约千兆提速包（湖北）&amp;#13;&amp;#10;争议月份:2023年5月、2023年6月、2023年7月、2023年8月、2023年9月、2023年10月&amp;#13;&amp;#10;是否承诺退费:是&amp;#13;&amp;#10;承诺退费金额:82.5&amp;#13;&amp;#10;是否已经取消业务（如取消失败，需加上系统报错的提示）:否&amp;#13;&amp;#10;是否需要回复:否&amp;#13;&amp;#10;用户要求:退费，并且取消该业务，谢谢&amp;#13;</t>
  </si>
  <si>
    <t>电话营销-开通争议：上海航动，15元*12个月合约千兆提速包AA。经核实，23年5月通过电话营销方式推荐用户办理。已取消并申请退23.5-10月扣费合计82.5元，此费用可打印发票，满意。</t>
  </si>
  <si>
    <t>ZX202310271434270844</t>
  </si>
  <si>
    <t>2023-10-28 11:39:21</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</si>
  <si>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用户来电反映号码被关停，前台已按流程解释，用户不认可，要求马上线上复机&amp;#13;&amp;#10;用户状态为:局方停机&amp;#13;&amp;#10;停机原因:集团鹰眼诈骗-联合模型检出：首次关停可携带本人有效证件到归属地自营厅核验签署法律风险告知书复机一次。&amp;#13;&amp;#10;前台是否按流程解释:是&amp;#13;&amp;#10;用户要求:马上线上复机，加急&amp;#13;&amp;#10;第二联系电话:15549075689&amp;#13;</t>
  </si>
  <si>
    <t>号码关停：集团鹰眼诈骗-联合模型检出AA。用户反映号码停机问题，经核实营业厅已审核复机，客户满意</t>
  </si>
  <si>
    <t>ZX202310281747491389</t>
  </si>
  <si>
    <t>李晓庆</t>
  </si>
  <si>
    <t>2023-10-29 16:13:01</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</si>
  <si>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用户对封停不认可，要求投诉&amp;#13;&amp;#10;用户状态为:局方停机&amp;#13;&amp;#10;停机原因:集团鹰眼诈骗-图数据库通联模型：首次关停可携带本人有效证件到号码归属地自营厅核验签署法律风险告知书复机一次.&amp;#13;&amp;#10;前台是否按流程解释:是&amp;#13;&amp;#10;用户要求:用户要求尽快处理（加急）&amp;#13;&amp;#10;第二联系电话:13628638242&amp;#13;</t>
  </si>
  <si>
    <t>号码关停：集团鹰眼诈骗-图数据库通联模型AA。客户表示自行到厅申请复机，满意</t>
  </si>
  <si>
    <t>BL202310271521321770</t>
  </si>
  <si>
    <t>李正平</t>
  </si>
  <si>
    <t>2023-10-27 16:32:30</t>
  </si>
  <si>
    <t>[65岁以上老人]&amp;#13;&amp;#10;高级模板内容：&amp;#13;&amp;#10;需区域二线受理的业务:用户无法提供验证码&amp;#13;&amp;#10;用户需办理业务名称:福多多29元（湖北）91294084&amp;#13;&amp;#10;业务办理类型:套餐变更&amp;#13;&amp;#10;业务生效时间:次月生效&amp;#13;&amp;#10;是否已按规范验证用户信息:无需验证&amp;#13;&amp;#10;备注（如开通流量包、语音包请备注清楚当月有效/长期有效）:并且用户还需要取消，非王卡2I用户承诺低消语音畅意打45元档、1GB流量福利&amp;#13;</t>
  </si>
  <si>
    <t>BL202310261457580719</t>
  </si>
  <si>
    <t>刘大元</t>
  </si>
  <si>
    <t>2023-10-27 09:40:03</t>
  </si>
  <si>
    <t>&gt;业务号码&gt;15587933822&gt;号码归属地&gt;宜昌；&gt;产品名称&gt;自然拼读钻石会员卡；&gt;产品代码&gt;66001422；&gt;产品编码&gt;6600142200；&gt;订购时间&gt;	2023-10-2419:18:50；&gt;核查情况&gt;平台故障；&gt;不规范定制分类&gt;平台故障，无法判责；&gt;退费金额&gt;20元；&gt;退费时间&gt;2023年10月26日&gt;投诉内容&gt;&amp;#10;&amp;#10;高级模板内容：&amp;#10;赔付类型：:增值业务争议&amp;#10;CBSS账单扣费名称：:	自然拼读钻石会员卡&amp;#10;办理渠道:SP&amp;#10;赔付月份：:2023年10月&amp;#10;返还倍率:单倍&amp;#10;赔付金额：:20&amp;#10;是否已经取消业务:是&amp;#10;是否承诺退费：:是&amp;#10;用户是否需要回复：:否&amp;#10;用户要求：:尽快处理，谢谢</t>
  </si>
  <si>
    <t>TS202310281351550695</t>
  </si>
  <si>
    <t>钟虎</t>
  </si>
  <si>
    <t>2023-10-28 14:31:44</t>
  </si>
  <si>
    <t>&amp;#13;&amp;#10;高级模板内容：&amp;#13;&amp;#10;是否10016外呼:是&amp;#13;&amp;#10;反应问题涉及场景:未经同意订购业务&amp;#13;&amp;#10;产品名称:5G特惠加油包19元10GB&amp;#13;&amp;#10;争议月份:2023年2月、2023年3月、2023年4月、2023年5月、2023年6月、2023年7月、2023年8月、2023年9月、2023年10月&amp;#13;&amp;#10;是否承诺退费:否&amp;#13;&amp;#10;承诺退费金额:0&amp;#13;&amp;#10;是否取消业务（如取消失败，需加上系统报错的提示）:未取消，用户要求先不取消&amp;#13;&amp;#10;是否需要回复:是&amp;#13;&amp;#10;用户要求:要求听办理的时候录音或者短信回复，如果不是本人同意办理要求赔偿500&amp;#13;</t>
  </si>
  <si>
    <t>电话营销-开通争议：上海航动科技有限公司（宜昌），5G特惠加油包19元10GBAA。2023-02-15 17:35:10电话营销方式办理5G特惠加油包19元10GB，现已取消，已播放录音，用户听取后已无疑问，申请减免2-10月功能费用171元，系统办理预存享50元赠费，立即到账，补赠剩余121元，24小时退费到账，此费用无法抵扣往月欠费及打印发票，用户满意</t>
  </si>
  <si>
    <t>GZ202310280856282243</t>
  </si>
  <si>
    <t>071700019186</t>
  </si>
  <si>
    <t>何召峰</t>
  </si>
  <si>
    <t>2023-10-28 19:53:31</t>
  </si>
  <si>
    <t>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伍家区九棠府9栋1单元9楼902</t>
  </si>
  <si>
    <t>ZX202310291450060870</t>
  </si>
  <si>
    <t>胥保军</t>
  </si>
  <si>
    <t>2023-10-29 17:23:42</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</si>
  <si>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号码被封停，人不在本地，用户是货车司机，要求线上处理&amp;#13;&amp;#10;用户状态为:局方停机&amp;#13;&amp;#10;停机原因:集团鹰眼诈骗-图数据库通联模型：首次关停可携带本人有效证件到号码归属地自营厅核验签署法律风险告知书复机一次.&amp;#13;&amp;#10;前台是否按流程解释:是&amp;#13;&amp;#10;用户要求:加急处理&amp;#13;&amp;#10;第二联系电话:13323613929&amp;#13;</t>
  </si>
  <si>
    <t>号码关停：集团鹰眼诈骗-图数据库通联模型AA。用户反映号码停机问题，经核实添加微信后客户回传资料后审核复机，客户满意。</t>
  </si>
  <si>
    <t>BL202310271512011619</t>
  </si>
  <si>
    <t>向先成</t>
  </si>
  <si>
    <t>2023-10-28 09:10:52</t>
  </si>
  <si>
    <t>用户来电要求开通2个湖北流量橡皮擦除10元1G国内流量包，要求将13217276246、16607207667超出的流量费用进行追溯回来，我方在融合业务新未查询到此选项烦请处理谢谢</t>
  </si>
  <si>
    <t>TS202310271242180713</t>
  </si>
  <si>
    <t>杨更健</t>
  </si>
  <si>
    <t>2023-10-28 11:58:38</t>
  </si>
  <si>
    <t>判断省分:其他省分&amp;#13;&amp;#10;:增值业务争议&amp;#13;&amp;#10;判断省分:湖北&amp;#13;&amp;#10;:移网&amp;#13;&amp;#10;:在补救范围内&amp;#13;&amp;#10;:不认可&amp;#13;&amp;#10;:大于500元&amp;#13;&amp;#10;:&amp;#13;&amp;#10;&amp;#13;&amp;#10;高级模板内容：&amp;#13;&amp;#10;投诉问题描述:客户来电反馈对套餐月租不认可，告知18695073993这个号码没有开通过炫彩通信助理包-云盘版-立即生效（湖北）及本机号码没有开通过增值业务费_增值业务-王者荣耀流量权益包-腾讯-12元_增值业务-王者荣耀流量权益包-腾讯增值业务费_增值业务-AI留声机共享包钻石版25元-沃阅读_，客户情绪激动，有投诉倾向，要求把开通人员找出来&amp;#13;&amp;#10;争议月份:2022年9月、2022年10月、2022年11月、2022年12月、2023年1月、2023年2月、2023年3月、2023年4月、2023年5月、2023年6月、2023年7月、2023年8月、2023年9月、2023年10月&amp;#13;&amp;#10;争议金额:0&amp;#13;&amp;#10;用户要求:客户来电反馈要求退费，时间太长，无法核算准确费用，故写0元，要求把开通人员找出来，给出满意答复，不然就投诉&amp;#13;</t>
  </si>
  <si>
    <t>电话营销-开通争议：上海航动科技有限公司（宜昌），炫彩通信助理包-云盘版AA。用户反映被动开通问题，经核实电话营销于2022-09-20 16:44:43 开通炫彩通信助理包-云盘版，已取消，现申请减免22.9-23.10月费用合计130元；另核实客户通过短信验证码开通王者荣耀流量权益包（98177）和AI留声机共享包钻石版25元沃阅读（90559）业务，有二次确认过程，不存在订购违规现象，考虑客户使用感知，网站方已取消屏蔽并于3个工作日退费王者荣耀144元和沃阅读50元，现金方式到账，此费用可打印账单发票，满意。</t>
  </si>
  <si>
    <t>ZX202310261634210539</t>
  </si>
  <si>
    <t>林城</t>
  </si>
  <si>
    <t>2023-10-27 12:34:18</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</si>
  <si>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用户对号码停机不认可，表示人在异地不方便在归属地解封&amp;#13;&amp;#10;用户状态为:局方停机&amp;#13;&amp;#10;停机原因:集团鹰眼诈骗-图数据库通联模型：首次关停可携带本人有效证件到号码归属地自营厅核验签署法律风险告知书复机一次.&amp;#13;&amp;#10;前台是否按流程解释:是&amp;#13;&amp;#10;用户要求:在线复机&amp;#13;&amp;#10;第二联系电话:15587958331&amp;#13;</t>
  </si>
  <si>
    <t>号码关停：集团鹰眼诈骗-图数据库通联模型AA。用户反映局方停机问题，经核实，根据相关要求进行关停处理，已请其回传三张照片：风险告知书+身份证正、反面+SIM卡背面照+签字、手持身份证正面+风险告知书照片至13032700872宜昌联通微信号，审核通过后为用户办理开机，表示知晓。</t>
  </si>
  <si>
    <t>TS202310290905451776</t>
  </si>
  <si>
    <t>071701049188</t>
  </si>
  <si>
    <t>高国芹</t>
  </si>
  <si>
    <t>2023-10-29 15:12:47</t>
  </si>
  <si>
    <t>&amp;#13;&amp;#10;高级模板内容：&amp;#13;&amp;#10;投诉问题描述:反映自己没有办理过宽带，结果每个月都要收费，套餐还有保底消费，用户不认可&amp;#13;&amp;#10;业务号码:071701049188&amp;#13;&amp;#10;争议月份:2023年10月&amp;#13;&amp;#10;争议金额:0&amp;#13;&amp;#10;用户要求:要求我方处理，请尽快核实，谢谢&amp;#13;</t>
  </si>
  <si>
    <t>电话营销-开通争议：拓见科技(深圳)有限公司武汉分公司(宜昌)，10元300M宽带（湖北）-低消融合（300M）AA，经核实，于2022年4月过电话营销方式推荐客户办理，现联系客户解释不认可，出于服务角度，退还23.4-10月费用合计146元（内含宽带月租70元，低消补收费用76），11月5日前到账，此费用不可打印发票，满意。</t>
  </si>
  <si>
    <t>TS202310261434360957</t>
  </si>
  <si>
    <t>杨万英</t>
  </si>
  <si>
    <t>2023-10-28 09:15:20</t>
  </si>
  <si>
    <t>[65岁以上老人]&amp;#13;&amp;#10;高级模板内容：&amp;#13;&amp;#10;投诉问题描述:用户反映没同意变更成当前套餐&amp;#13;&amp;#10;业务名称:畅越冰激凌5G套餐59元&amp;#13;&amp;#10;争议月份:2023年10月&amp;#13;&amp;#10;争议金额:0&amp;#13;&amp;#10;办理渠道:戴美秀拓见科技(深圳)有限公司武汉分公司(宜昌)&amp;#13;&amp;#10;前台是否取消:未取消&amp;#13;&amp;#10;是否承诺退费:否&amp;#13;&amp;#10;用户要求:要求处理，并要求改成8元流量王套餐。&amp;#13;</t>
  </si>
  <si>
    <t>电话营销-开通争议：拓见科技(深圳)有限公司武汉分公司(宜昌)，畅越冰激凌59元套餐5折附加优惠(内部限量）AA，经核实，于2023年10月过电话营销方式推荐客户办理，现联系客户解释不认可， 查询22.11-23.10 扣费252元，24小时内到账，此费用不可打印发票，沟通后注销宽带（虚装），并办理转资8元流量王套餐，次月生效，满意。</t>
  </si>
  <si>
    <t>BL202310271459131404</t>
  </si>
  <si>
    <t>071700040075</t>
  </si>
  <si>
    <t>李作平</t>
  </si>
  <si>
    <t>2023-10-28 09:29:23</t>
  </si>
  <si>
    <t>&gt;业务号码&gt;071700040075；&gt;号码归属地&gt;宜昌；&gt;产品名称&gt;趣味生活，教育会员；&gt;产品代码&gt;无；&gt;产品编码&gt;2400077200，2400078000；&gt;订购时间&gt;2023-08-1511:05:36，2023-08-1511:05:10；&gt;核查情况&gt;平台故障；&gt;不规范定制分类&gt;平台故障，无法判责；&gt;退费金额&gt;75元，75元；&gt;退费时间&gt;2023年10月27日；&gt;投诉内容&gt;&amp;#10;&amp;#10;高级模板内容：&amp;#10;赔付类型：:增值业务争议&amp;#10;CBSS账单扣费名称：:TV增值-应用-教育，TV增值-应用-健康&amp;#10;办理渠道:IPTV&amp;#10;赔付月份：:2023年8月、2023年9月、2023年10月&amp;#10;返还倍率:单倍&amp;#10;赔付金额：:150&amp;#10;是否已经取消业务:是&amp;#10;是否承诺退费：:是&amp;#10;用户是否需要回复：:否&amp;#10;用户要求：:用户来电表示这些业务自己没有订购过，并且自己上个月已经来取消过，这个月又有了，前台解释后，用户依然不认可，表示没有经过二次同意，要求把费用退回，请核实处理</t>
  </si>
  <si>
    <t>GZ202310280828312028</t>
  </si>
  <si>
    <t>071700338371</t>
  </si>
  <si>
    <t>易小国</t>
  </si>
  <si>
    <t>2023-10-28 12:06:31</t>
  </si>
  <si>
    <t>一键诊断过程：&amp;#10;宽带是否有欠费及账号是否异常:无异常&amp;#10;宽带是否有群体故障告警:无异常&amp;#10;线路是否正常:无异常&amp;#10;光猫是否正常:无异常&amp;#10;上网速度检测:光猫收发光功率异常&amp;#10;设备收发光功率是否异常:无异常&amp;#10;&amp;#10;故障描述：&amp;#10;302001AAA/CBSS判断签约和配置不一样，配置速率低于签约带宽&amp;#10;&amp;#10;装机地址：湖北省宜昌市夷陵区小溪塔街道冯家湾社区人寿桥路万富景苑5栋1单元4层401</t>
  </si>
  <si>
    <t>GZ202310280822451999</t>
  </si>
  <si>
    <t>071700399656</t>
  </si>
  <si>
    <t>郑建国</t>
  </si>
  <si>
    <t>2023-10-28 13:58:38</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</si>
  <si>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夷陵区小溪塔镇黄金二巷93号黄金二三巷片区1栋周边</t>
  </si>
  <si>
    <t>TS202310271143251707</t>
  </si>
  <si>
    <t>071701039145</t>
  </si>
  <si>
    <t>谈太强</t>
  </si>
  <si>
    <t>2023-10-27 13:35:53</t>
  </si>
  <si>
    <t>表示自己没有办理宽带但是被扣费要求投诉并处理回复</t>
  </si>
  <si>
    <t>电话营销-开通争议：宜昌融诚通信服务有限责任公司  ，低消缓装宽带AA。用户反映宽带问题，经核实，宜昌融诚通信服务有限责任公司 于 2021-10-29 11:22:19 通过电话营销的方式推荐用户开通低消缓装宽带，已跟用户解释清楚，考虑用户感知，申请退23.9-10月费用，合计38元于次月7日前到帐，此费用不可打印发票，满意。</t>
  </si>
  <si>
    <t>BL202310271459031402</t>
  </si>
  <si>
    <t>高学良</t>
  </si>
  <si>
    <t>2023-10-27 15:44:52</t>
  </si>
  <si>
    <t>用户反馈：:10016营销问题&amp;#13;&amp;#10;属于：:要求禁呼屏蔽10016&amp;#13;&amp;#10;判断省分:其他省分&amp;#13;&amp;#10;:办理失败&amp;#13;&amp;#10;:要求屏蔽10016&amp;#13;</t>
  </si>
  <si>
    <t>BL202310271456361361</t>
  </si>
  <si>
    <t>黎克武</t>
  </si>
  <si>
    <t>2023-10-27 15:28:15</t>
  </si>
  <si>
    <t>判断省分:湖北&amp;#13;&amp;#10;:有意向资费&amp;#13;&amp;#10;:全国流量王8元套餐&amp;#13;&amp;#10;:&amp;#13;&amp;#10;&amp;#13;&amp;#10;高级模板内容：&amp;#13;&amp;#10;用户诉求:要求变更套餐为8元套餐&amp;#13;&amp;#10;当前套餐名称:畅越冰激凌5G套餐59元&amp;#13;&amp;#10;新套餐名称（转入套餐名称）:全国流量王8元套餐&amp;#13;&amp;#10;是合约期内（含靓号）:否&amp;#13;</t>
  </si>
  <si>
    <t>TS202310271845052306</t>
  </si>
  <si>
    <t>2023-10-29 13:14:33</t>
  </si>
  <si>
    <t>主办单位：湖北&amp;#10;客户类别：普通客户&amp;#10;10010是否打通：否&amp;#10;是否二次致电10015：是&amp;#10;是否联系：否&amp;#10;升级倾向：&amp;#10;号码归属省：湖北&amp;#10;SVIP等级：&amp;#10;1.问题类型:;&amp;#10;2.投诉类型:其他;&amp;#10;3.营业厅地址:;&amp;#10;4.位置信息:;&amp;#10;5.位置发生地:;&amp;#10;6.投诉内容:中国联通沃阅读怎么乱扣费？都扣了两次了，我也没有点开这个东西，为什么就无缘无故地扣我微信里的钱？扣了我接近四十</t>
  </si>
  <si>
    <t>电话营销-开通争议①客户投诉产生的原因：客户反映增值业务问题。								&amp;#10;②客户投诉问题核查情况及解决方案：收到贵部转办后，我司立即组织调查。经核实，用户订购产品W+黄金会员，产品代码为90559，订购时间23年9月，取消时间为23年10月，19.9元/月，合计扣费2个月，累计产生费用合计39.8元，订购方式为集团统一认证平台” 短信验证码，有二次确认过程，不存在订购违规现象。考虑用户使用感知，网站方已取消屏蔽并于三个工作日内退费39.8元到账，此费用不可抵扣往月欠费及打印发票，满意。							&amp;#10;③客户问题满意度：满意。								&amp;#10;④回单人:宜昌客服王晓玉；联系电话：07176921001。</t>
  </si>
  <si>
    <t>TS202310281538580622</t>
  </si>
  <si>
    <t>张炜</t>
  </si>
  <si>
    <t>2023-10-29 12:32:41</t>
  </si>
  <si>
    <t>22年Q3Q4重点客户用户反馈：:10016营销问题&amp;#13;&amp;#10;属于：:投诉10016外呼人员服务&amp;#13;&amp;#10;安抚用户并代为致歉，尽力挽回用户的投诉:不认可仍要投诉&amp;#13;&amp;#10;:&amp;#13;&amp;#10;&amp;#13;&amp;#10;高级模板内容：&amp;#13;&amp;#10;投诉问题描述:客户来电投诉10016人员外呼，称其母亲1月走了，3-9就开始有10016联系母亲之前用的副卡18571007760，客户称号码都是放在母亲遗像前，白天上班接不到，一直多次电话骚扰，有联通联通调查，请机主打满分有多少钱话费赠送。然后刚刚刚刚15:23，号码02710016来电，已经很清楚的告诉了他。母亲已经走了请不要打了，他直接给我把电话挂了这种恶劣的行为接受不了要投诉外呼人员&amp;#13;&amp;#10;是否10016外呼:是&amp;#13;&amp;#10;反应问题涉及场景:外呼频率高&amp;#13;&amp;#10;用户要求:1、要求不要再联系18571007760，2、并且投诉刚刚外呼的人员，要反馈怎么解决投诉的&amp;#13;</t>
  </si>
  <si>
    <t>电话营销-屏蔽：已为用户屏蔽10016电话营销，10016工作人员服务问题已登记记录考核，我司已联系客户解释并致歉，已再次联系客户，客户认可满意。</t>
  </si>
  <si>
    <t>GZ202310280814021950</t>
  </si>
  <si>
    <t>秦蔚</t>
  </si>
  <si>
    <t>2023-10-28 17:55:04</t>
  </si>
  <si>
    <t>按处理结果向用户解释:是&amp;#13;&amp;#10;node_41:&amp;#13;&amp;#10;判断省分:除甘肃外&amp;#13;&amp;#10;获取历史工单:无工单&amp;#13;&amp;#10;判断省分:湖北&amp;#13;&amp;#10;反馈的问题是否在对外电话的受理范围内:不在服务范围内&amp;#13;&amp;#10;填写以下内容:下一步&amp;#13;&amp;#10;判断省分:其他省分&amp;#13;&amp;#10;问题发生时间：2023/10/28；问题发生地点：湖北宜昌黄花镇南边村3组；问题现象：线路太乱；用户具体要求：要求我方上门处理;联系电话：'15072501998':&amp;#13;</t>
  </si>
  <si>
    <t>ZX202310280938452053</t>
  </si>
  <si>
    <t>李志豪</t>
  </si>
  <si>
    <t>2023-10-28 17:17:53</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</si>
  <si>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来电反映自己手机号码被停机，经核实为局方停机，已在线解释，用户不认可，要求核实处理，谢谢&amp;#13;&amp;#10;用户状态为:局方停机&amp;#13;&amp;#10;停机原因:集团鹰眼诈骗-异常IMEI扩展模型&amp;#13;&amp;#10;前台是否按流程解释:是&amp;#13;&amp;#10;用户要求:线上开机&amp;#13;&amp;#10;第二联系电话:15697101796&amp;#13;</t>
  </si>
  <si>
    <t>号码关停：集团鹰眼诈骗-异常IMEI扩展模型AA。已请客户回传以下资料：身份证正、反面照，手持证件正面照及开机承诺函至13032700872微信号，审核通过后办理开机。如该号码再次被举报则永久关停，客户知晓。</t>
  </si>
  <si>
    <t>BL202310271448331218</t>
  </si>
  <si>
    <t>杨世根</t>
  </si>
  <si>
    <t>2023-10-27 17:20:26</t>
  </si>
  <si>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amp;#10;办理渠道:无&amp;#10;赔付月份：:2023年9月、2023年10月&amp;#10;返还倍率:单倍&amp;#10;赔付金额：:40&amp;#10;是否已经取消业务:是&amp;#10;是否承诺退费：:是&amp;#10;用户是否需要回复：:否&amp;#10;用户要求：:要求退费</t>
  </si>
  <si>
    <t>ZX202310271716280014</t>
  </si>
  <si>
    <t>谭大才</t>
  </si>
  <si>
    <t>2023-10-28 16:38:48</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</si>
  <si>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不认可被停机&amp;#13;&amp;#10;用户状态为:局方停机&amp;#13;&amp;#10;停机原因:集团鹰眼证件扩展监控停机：首次关停可携带本人有效证件、本机号卡到归属地自营厅核验签署承诺书复机一次&amp;#13;&amp;#10;前台是否按流程解释:是&amp;#13;&amp;#10;用户要求:要求协助复机，本人不在归属地。无法提供其他联系方式&amp;#13;&amp;#10;第二联系电话:13117288788&amp;#13;</t>
  </si>
  <si>
    <t>号码关停：集团鹰眼证件扩展监控停机AA。需客户回传以下资料：身份证正、反面照，手持证件正面照及开机承诺函至13032700872微信号，审核通过后办理开机。如该号码再次被举报则永久关停，号码号码停机，无第二联系电话，已短信告知用户结果，若用户来电烦请代为解释或告知用户与本地服务监督热线13032700872（工作时间8:30-12:00 14:00-17:30）联系。</t>
  </si>
  <si>
    <t>GZ202310280744371848</t>
  </si>
  <si>
    <t>071700079718</t>
  </si>
  <si>
    <t>胡振华</t>
  </si>
  <si>
    <t>2023-10-28 17:35:44</t>
  </si>
  <si>
    <t>#2022重保客户#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西陵区广场路片区云集路2-1号1栋1单元6层609</t>
  </si>
  <si>
    <t>固网派送失败，自动退单,已有在途工单，工单号：GZ202310280737561842</t>
  </si>
  <si>
    <t>GZ202310280737561842</t>
  </si>
  <si>
    <t>2023-10-28 15:46:25</t>
  </si>
  <si>
    <t>#2022重保客户#用户来电反映宽带071700079718从2023年10月28日开始无法上网，故障地址湖北省宜昌市西陵区广场路片区云集路2-1号1栋1单元6层609，联系电话15671001476，请处理，谢谢！</t>
  </si>
  <si>
    <t>TS202310282116432191</t>
  </si>
  <si>
    <t>赵晓峰</t>
  </si>
  <si>
    <t>2023-10-29 14:32:32</t>
  </si>
  <si>
    <t>22年Q3Q4重点客户&amp;#13;&amp;#10;高级模板内容：&amp;#13;&amp;#10;投诉问题描述:亲情付合并开票，主卡18695068084，从号码13243557792，合并开具9月月结发票，已按知识库引导操作，不理解，无合并开票的入口，系统尝试开票也无合并的选择，解释后不理解，要求反馈线上协助合并开票，请处理并回复&amp;#13;&amp;#10;业务号码:18695068084&amp;#13;&amp;#10;发票获取渠道:中国联通APP&amp;#13;&amp;#10;开具不成功系统提示:无合并开票选项&amp;#13;&amp;#10;开具月份:2023年9月&amp;#13;&amp;#10;前台解释内容:系统尝试开票也无合并的选择&amp;#13;&amp;#10;用户要求:亲情付合并开票，主卡18695068084，从号码13243557792，合并开具9月月结发票，已按知识库引导操作，不理解，无合并开票的入口，系统尝试开票也无合并的选择，解释后不理解，要求反馈线上协助合并开票，请处理并回复&amp;#13;</t>
  </si>
  <si>
    <t>电子发票：用户要求打印9月发票，用户反应18695068084，从号码13243557792需合并开具9月月结发票，经核实没有亲情付关系，故无法辅助用户打印合并账户发票，用户知晓。</t>
  </si>
  <si>
    <t>TS202310282212340203</t>
  </si>
  <si>
    <t>鲍江成</t>
  </si>
  <si>
    <t>2023-10-29 14:55:27</t>
  </si>
  <si>
    <t>&amp;#13;&amp;#10;高级模板内容：&amp;#13;&amp;#10;投诉问题描述:用户来电表示没有办理这个流量包&amp;#13;&amp;#10;业务名称:抖音定向流量权益包（前向）&amp;#13;&amp;#10;争议月份: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amp;#13;&amp;#10;争议金额:480&amp;#13;&amp;#10;办理渠道:/&amp;#13;&amp;#10;前台是否取消:未取消&amp;#13;&amp;#10;用户要求:用户要求领导回复&amp;#13;</t>
  </si>
  <si>
    <t>电子渠道：2021-03-23 22:41:32总部网厅 订购抖音定向流量权益包 ，此属用户自主订购，已解释，用户知晓。已登记24小时内取消，满意</t>
  </si>
  <si>
    <t>BL202310271445591194</t>
  </si>
  <si>
    <t>2023-10-27 15:24:16</t>
  </si>
  <si>
    <t>判断省分:湖北&amp;#13;&amp;#10;:有意向资费&amp;#13;&amp;#10;:全国流量王8元套餐&amp;#13;&amp;#10;:&amp;#13;&amp;#10;&amp;#13;&amp;#10;高级模板内容：&amp;#13;&amp;#10;用户诉求:用户要求把套餐更改为全国流量王8元套餐，前台挽留无效，不愿意到厅&amp;#13;&amp;#10;当前套餐名称:沃派校园融合9元移网成员套餐&amp;#13;&amp;#10;新套餐名称（转入套餐名称）:全国流量王8元套餐&amp;#13;&amp;#10;是合约期内（含靓号）:是&amp;#13;</t>
  </si>
  <si>
    <t>TS202310291039191552</t>
  </si>
  <si>
    <t>刘远臻</t>
  </si>
  <si>
    <t>2023-10-29 15:13:50</t>
  </si>
  <si>
    <t>&amp;#13;&amp;#10;高级模板内容：&amp;#13;&amp;#10;投诉问题描述:用户来电称在APP绑定银行卡提示不是本人的名字，用户要求核实处理。&amp;#13;&amp;#10;渠道名称:中国联通APP&amp;#13;&amp;#10;办理业务名称:绑定银行卡&amp;#13;&amp;#10;页面提示:无&amp;#13;&amp;#10;用户要求:用户来电称在APP绑定银行卡提示不是本人的名字，用户要求核实处理。&amp;#13;</t>
  </si>
  <si>
    <t>电子渠道：查询用户证件为其刘远臻本人，已引导用户手厅重新绑定操作，用户知晓，满意</t>
  </si>
  <si>
    <t>GZ202310280007411652</t>
  </si>
  <si>
    <t>071700089557</t>
  </si>
  <si>
    <t>许俊涛</t>
  </si>
  <si>
    <t>2023-10-28 11:19:37</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</si>
  <si>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伍家区夷陵大道386号天域水岸1栋2单元21楼2101</t>
  </si>
  <si>
    <t>GZ202310272314021580</t>
  </si>
  <si>
    <t>071700339392</t>
  </si>
  <si>
    <t>贡聪明</t>
  </si>
  <si>
    <t>2023-10-28 19:15:29</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</si>
  <si>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网速慢&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路由器能力不匹配;&amp;#13;&amp;#10;:&amp;#13;&amp;#10;&amp;#13;&amp;#10;高级模板内容：&amp;#13;&amp;#10;问题（现象）描述:宽带无法上网&amp;#13;&amp;#10;故障时间:2023-10-27&amp;#13;&amp;#10;服务状态是否正常:是&amp;#13;&amp;#10;设备灯显示:正常&amp;#13;&amp;#10;错误代码:无&amp;#13;&amp;#10;是否重启设备:已重启未恢复&amp;#13;&amp;#10;用户要求:客户要求安排人员上门处理，请协助谢谢！&amp;#13;</t>
  </si>
  <si>
    <t>GZ202310272301571556</t>
  </si>
  <si>
    <t>071700316798</t>
  </si>
  <si>
    <t>2023-10-28 09:01:36</t>
  </si>
  <si>
    <t>#2022重保客户#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夷陵区东城城乡统筹发展试验区东湖大道钓鱼台壹号小区2栋1单元8层801</t>
  </si>
  <si>
    <t>GZ202310272247341513</t>
  </si>
  <si>
    <t>071704251368</t>
  </si>
  <si>
    <t>杨廷龙</t>
  </si>
  <si>
    <t>2023-10-28 08:18:41</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</si>
  <si>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岗区伍家岗街道龙盘湖社区龙岛壹号小区1栋1单元10楼1002</t>
  </si>
  <si>
    <t>ZX202310271432100824</t>
  </si>
  <si>
    <t>谭中发</t>
  </si>
  <si>
    <t>2023-10-28 14:29:14</t>
  </si>
  <si>
    <t>:下一步&amp;#13;&amp;#10;判断省分:湖北&amp;#13;&amp;#10;node_134:&amp;#13;&amp;#10;获取入参:&amp;#13;&amp;#10;node_180:&amp;#13;&amp;#10;判断局方停机状态:&amp;#13;&amp;#10;:&amp;#13;&amp;#10;node_223::关停原因带“断卡、实时换机、境外漫游”字眼&amp;#13;&amp;#10;:不认可&amp;#13;&amp;#10;:&amp;#13;&amp;#10;&amp;#13;&amp;#10;高级模板内容：&amp;#13;&amp;#10;投诉问题描述:APP已认证，还未生效&amp;#13;&amp;#10;用户状态为:局方半停&amp;#13;&amp;#10;停机原因:断卡2.0-湖北30天及以上睡眠卡风险用户打标（公众市场主卡三无）&amp;#13;&amp;#10;前台是否按流程解释:是&amp;#13;&amp;#10;用户要求:本人在异地，APP复通还没生效。这个号码是电梯里的，尽快复通&amp;#13;&amp;#10;第二联系电话:13135827548&amp;#13;</t>
  </si>
  <si>
    <t>号码关停：静默号卡关停模型（风险打标）AA。用户反映号码关停问题，经核实，用户已在【中国联通APP】操作二次实人认证，现审核开机，满意。</t>
  </si>
  <si>
    <t>GZ202310272211311397</t>
  </si>
  <si>
    <t>071700049429</t>
  </si>
  <si>
    <t>杨迈</t>
  </si>
  <si>
    <t>2023-10-28 10:02:39</t>
  </si>
  <si>
    <t>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伍家岗区伍家岗街道办事处伍临路社区宜棉小区19栋3单元3楼302</t>
  </si>
  <si>
    <t>TS202310280854251296</t>
  </si>
  <si>
    <t>李泽军</t>
  </si>
  <si>
    <t>2023-10-28 15:42:13</t>
  </si>
  <si>
    <t>&amp;#13;&amp;#10;高级模板内容：&amp;#13;&amp;#10;投诉问题描述:用户称在联通APP消费了15元，活动30减免15元，需要落实自己是买了什么需要我司落实请协助&amp;#13;&amp;#10;渠道名称:中国联通APP&amp;#13;&amp;#10;办理业务名称:活动30减免15元&amp;#13;&amp;#10;页面提示:活动30减免15元&amp;#13;&amp;#10;用户要求:要求落实自己买的什么&amp;#13;</t>
  </si>
  <si>
    <t>电子渠道：用户反映APP消费问题。经核实，用户可通过中国联通APP-我的订单查询详情。致电未接，已短信答复，如有疑问可在工作时间（08:30-12:00；14:00-17:30）联系07176921001、13032700872宜昌客服。再次来电烦请10010话务中心代为解释，谢谢。</t>
  </si>
  <si>
    <t>TS202310270920132247</t>
  </si>
  <si>
    <t>2023-10-27 13:32:42</t>
  </si>
  <si>
    <t>&amp;#13;&amp;#10;高级模板内容：&amp;#13;&amp;#10;投诉问题描述:用户来电10月27日来电反映登录联通APP、微信、支付宝为本机15572766239充值话费，提示：不支持此渠道缴费或充值失败，解释：建议清除缓存重试，用户拒绝，要求核实处理，请协助，谢谢&amp;#13;&amp;#10;渠道名称:中国联通APP&amp;#13;&amp;#10;办理业务名称:充值话费&amp;#13;&amp;#10;页面提示:不支持此渠道缴费或充值失败&amp;#13;&amp;#10;用户要求:要求核实处理，请协助，谢谢&amp;#13;</t>
  </si>
  <si>
    <t>电子渠道：用户反映充值失败。经核实，属用户所在单位未回款导致，已由客户经理联系用户解释以上情况，满意。</t>
  </si>
  <si>
    <t>GZ202310272153291270</t>
  </si>
  <si>
    <t>071701034044</t>
  </si>
  <si>
    <t>徐淑平</t>
  </si>
  <si>
    <t>2023-10-29 16:31:44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</si>
  <si>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后台配置异常您所使用宽带后台配置异常,光猫终端能力与签约速率不匹配;&amp;#13;&amp;#10;设备收发光功率是否异常:无异常;&amp;#13;&amp;#10;:&amp;#13;&amp;#10;湖北省宜昌市伍家岗区伍家岗街道伍临路社区夷陵大道宜棉小区5栋16-5-128，7楼，光猫红灯，请处理回复</t>
  </si>
  <si>
    <t>TS202310261152502314</t>
  </si>
  <si>
    <t>2023-10-29 14:11:43</t>
  </si>
  <si>
    <t>&amp;#13;&amp;#10;高级模板内容：&amp;#13;&amp;#10;投诉问题描述:副卡无法激活&amp;#13;&amp;#10;订购号码:13094169668、13094161622&amp;#13;&amp;#10;订购渠道:中国联通APP&amp;#13;&amp;#10;身份证号码:420503198609295541&amp;#13;&amp;#10;用户要求:由于套餐更改，无法激活，烦请处理，谢谢！&amp;#13;</t>
  </si>
  <si>
    <t>电子渠道：用户反映副卡无法激活，经核实由于套餐本月操作更改并未生效，现线上无激活勾选项，沟通后现用户已办理成功，用户知晓。</t>
  </si>
  <si>
    <t>TS202310271805091540</t>
  </si>
  <si>
    <t>冯秀丽</t>
  </si>
  <si>
    <t>2023-10-28 15:08:07</t>
  </si>
  <si>
    <t>&amp;#13;&amp;#10;高级模板内容：&amp;#13;&amp;#10;投诉问题描述:在APP上申请补卡未成功收费25元&amp;#13;&amp;#10;渠道名称:中国联通APP&amp;#13;&amp;#10;办理业务名称:15672490190&amp;#13;&amp;#10;页面提示:补卡未成功&amp;#13;&amp;#10;用户要求:尽快处理回访&amp;#13;</t>
  </si>
  <si>
    <t>电子渠道：用户反映手厅补卡不成功的问题。经核实，系统无用户成功补卡记录，出于服务角度，申请退补卡费25元，此费用不可打印发票，1小时到账。致电未接，已短信答复，如有疑问可在工作时间（08:30-12:00；14:00-17:30）联系07176921001、13032700872宜昌客服。再次来电烦请10010话务中心代为解释，谢谢。</t>
  </si>
  <si>
    <t>TS202310262021101555</t>
  </si>
  <si>
    <t>王晓彤</t>
  </si>
  <si>
    <t>2023-10-28 13:35:24</t>
  </si>
  <si>
    <t>&amp;#13;&amp;#10;高级模板内容：&amp;#13;&amp;#10;投诉问题描述:用户称无法领取到会员&amp;#13;&amp;#10;操作渠道:王卡助手&amp;#13;&amp;#10;参加活动（套餐）名称:大王卡新卡附加优惠&amp;#13;&amp;#10;页面提示:账号异常&amp;#13;&amp;#10;用户要求:要求到账&amp;#13;</t>
  </si>
  <si>
    <t>电子渠道：用户反映无法领取会员，多次致电未接，无法核实具体情况，已短信告知如您后期使用有任何疑问，可于工作时间（08：30-17：30）致电宜昌联通07176921001或13032700872</t>
  </si>
  <si>
    <t>GZ202310272149191240</t>
  </si>
  <si>
    <t>071703758369</t>
  </si>
  <si>
    <t>李芳芳</t>
  </si>
  <si>
    <t>2023-10-28 13:16:06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</si>
  <si>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网速慢&amp;#13;&amp;#10;:&amp;#13;&amp;#10;设置参数:&amp;#13;&amp;#10;获取诊断信息:&amp;#13;&amp;#10;:无异常&amp;#13;&amp;#10;:是&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宽带上网慢</t>
  </si>
  <si>
    <t>GZ202310272147411222</t>
  </si>
  <si>
    <t>071704570617</t>
  </si>
  <si>
    <t>2023-10-28 13:32:19</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</si>
  <si>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岗区伍家乡共强村宜昌城市旅游客厅A区G4栋1单元21楼2102</t>
  </si>
  <si>
    <t>BL202310271440181117</t>
  </si>
  <si>
    <t>彭克秀</t>
  </si>
  <si>
    <t>2023-10-27 15:32:06</t>
  </si>
  <si>
    <t>&amp;#13;&amp;#10;高级模板内容：&amp;#13;&amp;#10;需区域二线受理的业务:用户无法提供验证码&amp;#13;&amp;#10;用户需办理业务名称:炫彩通信助理包-云盘版-次月生效（湖北）-10元&amp;#13;&amp;#10;业务办理类型:取消&amp;#13;&amp;#10;业务生效时间:次月生效&amp;#13;&amp;#10;是否已按规范验证用户信息:是&amp;#13;&amp;#10;备注（如开通流量包、语音包请备注清楚当月有效/长期有效）:要求关闭&amp;#13;</t>
  </si>
  <si>
    <t>TS202310281409381075</t>
  </si>
  <si>
    <t>卢曼琴</t>
  </si>
  <si>
    <t>2023-10-28 16:22:37</t>
  </si>
  <si>
    <t>&amp;#13;&amp;#10;高级模板内容：&amp;#13;&amp;#10;投诉问题描述:用户称【可用额度不足抵扣次月月租提醒】不准自己话费够扣解释按照原价提醒的不认可&amp;#13;&amp;#10;争议时间:2023-10-28&amp;#13;&amp;#10;争议内容:短信提醒不准&amp;#13;&amp;#10;争议渠道:短信提醒&amp;#13;&amp;#10;用户要求:反映处理&amp;#13;</t>
  </si>
  <si>
    <t>短信提醒：用户反映短信提醒不准，经核实属账单原价内正常提醒，现线上无取消勾选项，建议用户持续正常使用，用户知晓</t>
  </si>
  <si>
    <t>TS202310261604150921</t>
  </si>
  <si>
    <t>湖北京邦达供应链科技有限公司</t>
  </si>
  <si>
    <t>2023-10-29 09:01:58</t>
  </si>
  <si>
    <t>判断省分:湖北&amp;#13;&amp;#10;:湖北在省内手机不能打+不能接&amp;#13;&amp;#10;获取入参:&amp;#13;&amp;#10;获取历史工单:无历史工单&amp;#13;&amp;#10;:下一步&amp;#13;&amp;#10;移网一键诊断结果:1.用户状态是否正常：.2.2345G终端支持情况：4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关闭.:诊断无异常/解释不认可&amp;#13;&amp;#10;请判断是否是联通小号资费:不是&amp;#13;&amp;#10;当月是否清卡重用:无&amp;#13;&amp;#10;:下一步&amp;#13;&amp;#10;node_317:&amp;#13;&amp;#10;:不符合办理条件&amp;#13;&amp;#10;:某一地点无法拨打或接听&amp;#13;&amp;#10;:不清楚&amp;#13;&amp;#10;:网络无异常&amp;#13;&amp;#10;:1、受理流水号：;2、受理号码：18671760183;3、主叫号码：18671760183;4、被叫号码：;5、客户姓名：湖北京邦达供应链科技有限公司;6、客户级别：二星用户;7、用户归属地：宜昌市;8、受理员工工号：hubXN23ZH9972;9、手机厂商：;10、投诉渠道：10010客服热线;11、投诉打点范围：0.5千米;12、投诉地址：宜昌市-当阳市:盛泰华庭【玉阳路85号】;13、网格ID：190400;14、网格名称：YC_A_湖北省宜昌市当阳市东群路-玉阳路交叉口附近网格_190400;15、经度：111.799135;16、纬度：30.825853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语音;22、室内或室外：室外;23、手机信号强弱：满格;24、用户周边使用情况：不清楚;25、主工单流水号：hub169830739483048680;26、语音业务类型：无法主被叫;27、数据业务类型：;28、用户是否接受解释：否;29、公告类型：网络信息;30、基站ID：117.111792;31、基站名称：117.111792;32、其它地方是否正常使用：是;33、之前是否可以正常使用：是;</t>
  </si>
  <si>
    <t>多次联系用户不接听电话，直接挂断，已发短信通知。联系人：张玉华18671733721</t>
  </si>
  <si>
    <t>TS202310270943230344</t>
  </si>
  <si>
    <t>宁邦雄</t>
  </si>
  <si>
    <t>2023-10-29 09:22:25</t>
  </si>
  <si>
    <t>判断省份:湖北&amp;#10;:移网无法上网&amp;#10;:手机移动数据&amp;#10;判断是否是联通小号资费:获取入参:&amp;#10;获取历史工单:无历史工单&amp;#10;:下一步&amp;#10;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amp;#10;当月是否清卡重用:无&amp;#10;:下一步&amp;#10;node_317:&amp;#10;:不符合办理条件&amp;#10;:在湖北&amp;#10;:不能&amp;#10;:网络无异常&amp;#10;:1、受理流水号：;2、受理号码：15507205448;3、主叫号码：15507205448;4、被叫号码：;5、客户姓名：宁邦雄;6、客户级别：一星忠诚用户;7、用户归属地：宜昌市;8、受理员工工号：hubXN23ZH6542;9、手机厂商：;10、投诉渠道：10010客服热线;11、投诉打点范围：0.5千米;12、投诉地址：五峰县渔洋关镇桥河村八组;13、网格ID：107028;14、网格名称：YC_B_湖北省宜昌市点军区网格_107028;15、经度：111.318481;16、纬度：30.645203;17、用户现象：未发现网络问题;18、答复口径：您提供的位置周围基站暂时没有发现异常，建议您先进行换机换卡测试并留意观察。;19、网络类型：4G;20、投诉现象最近发生时间：3天以内;21、语音通话或数据上网：数据;22、室内或室外：室内;23、手机信号强弱：满格;24、用户周边使用情况：全部发生;25、主工单流水号：hub169837092239363780;26、语音业务类型：;27、数据业务类型：无法上网,上网速度慢;28、用户是否接受解释：否;29、公告类型：;30、基站ID：117.111808;31、基站名称：117.111808;32、其它地方是否正常使用：是;33、之前是否可以正常使用：是;用户来电反映信号不好，要求尽快恢复，请处理</t>
  </si>
  <si>
    <t>多次联系用户无法接通电话，联系人：李海洋13098042156</t>
  </si>
  <si>
    <t>ZX202310271601401733</t>
  </si>
  <si>
    <t>2023-10-28 16:21:28</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</si>
  <si>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用户来电反馈手机丢了现在导致号卡被停机，前往营业厅办理，营业厅推公安局，公安局推营业厅，用户要求在线复机加急处理&amp;#13;&amp;#10;用户状态为:局方停机&amp;#13;&amp;#10;停机原因:涉案号码同证件号码（移网\固话）停机，需本人持效身份证件、SIM卡到营业厅实名签署法律风险告知书，公安部门确认后可复机&amp;#13;&amp;#10;前台是否按流程解释:是&amp;#13;&amp;#10;用户要求:在线复机&amp;#13;&amp;#10;第二联系电话:18371736953&amp;#13;</t>
  </si>
  <si>
    <t>号码关停：涉案号码同证件号码（移网\固话）停机AA。用户反映局方停机问题，经核实，用户证件下15997646754公安涉案根据相关要求关停联通号码，需携带身份证原件前往宜昌市公安局高新分局刑侦大队作两卡线索核查，地址：西陵一路花周路易联科技园东侧约50米。致电未接，已短信告知，如有疑问可在工作时间（08:30-12:00；14:00-17:30）联系07176921001、13032700872宜昌客服。</t>
  </si>
  <si>
    <t>GZ202310272121081027</t>
  </si>
  <si>
    <t>071700071967</t>
  </si>
  <si>
    <t>马圣强</t>
  </si>
  <si>
    <t>2023-10-28 11:16:53</t>
  </si>
  <si>
    <t>#2022重保客户#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路由器能力不匹配;&amp;#13;&amp;#10;:&amp;#13;&amp;#10;宽带无法上网</t>
  </si>
  <si>
    <t>TS202310291213201580</t>
  </si>
  <si>
    <t>郑可珂</t>
  </si>
  <si>
    <t>2023-10-29 12:56:49</t>
  </si>
  <si>
    <t>【2022年上工信部测评重保用户】&amp;#13;&amp;#10;高级模板内容：&amp;#13;&amp;#10;投诉问题描述:用户来电反映更改套餐，营业厅不予办理&amp;#13;&amp;#10;渠道名称:湖北•宜昌，兴发广场&amp;#13;&amp;#10;渠道地址:湖北•宜昌，兴发广场&amp;#13;&amp;#10;用户要求:投诉营业厅，为什么不给我办&amp;#13;</t>
  </si>
  <si>
    <t>服务态度：城区伍家岗中南路自有营业厅，未转资AA，现已与用户沟通转资59元畅越冰激凌套餐+2年网龄计划合约，次月生效，满意</t>
  </si>
  <si>
    <t>GZ202310272118321013</t>
  </si>
  <si>
    <t>071703407980</t>
  </si>
  <si>
    <t>李晶</t>
  </si>
  <si>
    <t>2023-10-28 14:44:21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</si>
  <si>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路由器能力不匹配;&amp;#13;&amp;#10;:&amp;#13;&amp;#10;用户表示宽带上网网速慢不稳定，请尽快处理并回复</t>
  </si>
  <si>
    <t>GZ202310272113510976</t>
  </si>
  <si>
    <t>071700065503</t>
  </si>
  <si>
    <t>徐武</t>
  </si>
  <si>
    <t>2023-10-28 12:02:16</t>
  </si>
  <si>
    <t>一键诊断过程：&amp;#10;宽带是否有欠费及账号是否异常:CBSS状态正常，AAA状态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伍家岗区宝塔河街道岳家冲社区中南路29号东辰壹号峰景小区2号楼1单元4层401</t>
  </si>
  <si>
    <t>BL202310291448580684</t>
  </si>
  <si>
    <t>吕小飞</t>
  </si>
  <si>
    <t>2023-10-29 17:14:45</t>
  </si>
  <si>
    <t>&gt;业务号码&gt;15608608877；&gt;号码归属地&gt;宜昌；&gt;产品名称&gt;手机彩铃精选15元包月；&gt;产品代码&gt;49004938；&gt;产品编码&gt;4900493800；&gt;订购时间&gt;2023-10-2900:24:27；&gt;核查情况&gt;平台故障；&gt;不规范定制分类&gt;平台故障，无法判责；&gt;退费金额&gt;15元；&gt;退费时间&gt;2023-10-29；&gt;投诉内容&gt;&amp;#10;&amp;#10;高级模板内容：&amp;#10;赔付类型：:增值业务争议&amp;#10;CBSS账单扣费名称：:	手机彩铃精选15元包月&amp;#10;办理渠道:无&amp;#10;赔付月份：:2023年10月&amp;#10;返还倍率:单倍&amp;#10;赔付金额：:15&amp;#10;是否已经取消业务:是&amp;#10;是否承诺退费：:是&amp;#10;用户是否需要回复：:否&amp;#10;用户要求：:用户不知情办理，要求办理退费，请后台尽快核实过后，给用户办理退费</t>
  </si>
  <si>
    <t>TS202310281829242090</t>
  </si>
  <si>
    <t>方润</t>
  </si>
  <si>
    <t>2023-10-29 15:45:58</t>
  </si>
  <si>
    <t>[该用户有申诉倾向，请注意受理态度，查询近三天工单记录，积极解决用户问题。]&amp;#13;&amp;#10;高级模板内容：&amp;#13;&amp;#10;投诉问题描述:TS202309101744571170用户称此工单的费用多次投诉一直没有退完&amp;#13;&amp;#10;争议月份:2023年5月&amp;#13;&amp;#10;争议金额:0&amp;#13;&amp;#10;用户要求:退费&amp;#13;</t>
  </si>
  <si>
    <t>工作差错：城区西陵区卓悦智慧通信合作营业厅（新）AA，用户反映套餐重复扣费问题，经核实，营业厅于2021-02-09 12:42:14参加分期直降1200元活动转资畅越冰激凌5G套餐199元（极速）时，未及时取消优惠活动中移网月租-全家福50M98元融合产品（宜昌），产生套餐重复扣费，核实前期参加分期活动保底218元，实际扣费245元，21.3-23.5月差价费用786元，前期已退320元，本月退费298元，因工作人员差错到账错误，现申请补赠168元，已到账，此费用不可打印发票，客户知晓，认可</t>
  </si>
  <si>
    <t>GZ202310272108360933</t>
  </si>
  <si>
    <t>071703796297</t>
  </si>
  <si>
    <t>郑本奎</t>
  </si>
  <si>
    <t>2023-10-28 13:32:45</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</si>
  <si>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夷陵区小溪塔街道营盘社区黄金二三巷片区黄金三巷103号1栋周边</t>
  </si>
  <si>
    <t>BL202310281509152057</t>
  </si>
  <si>
    <t>廖凤莲</t>
  </si>
  <si>
    <t>2023-10-29 09:21:06</t>
  </si>
  <si>
    <t>&gt;业务号码&gt;15629336131；&gt;号码归属地&gt;宜昌；&gt;产品名称&gt;视频彩铃心悦会员包月15元-3；&gt;产品代码&gt;49007442；&gt;产品编码&gt;4900744200；&gt;订购时间&gt;2023-10-2720:25:32；&gt;核查情况&gt;平台故障；&gt;不规范定制分类&gt;平台故障，无法判责；&gt;退费金额&gt;15元；&gt;退费时间&gt;2023年10月28日；&gt;投诉内容&gt;&amp;#10;&amp;#10;高级模板内容：&amp;#10;赔付类型：:增值业务争议&amp;#10;CBSS账单扣费名称：:视频彩铃心悦会员包月15元-3&amp;#10;办理渠道:无&amp;#10;赔付月份：:2023年10月&amp;#10;返还倍率:单倍&amp;#10;赔付金额：:15&amp;#10;是否已经取消业务:是&amp;#10;是否承诺退费：:是&amp;#10;用户是否需要回复：:否&amp;#10;用户要求：:尽快核实退费</t>
  </si>
  <si>
    <t>BL202310281224142276</t>
  </si>
  <si>
    <t>2023-10-28 16:02:49</t>
  </si>
  <si>
    <t>&gt;业务号码&gt;15629337733；&gt;号码归属地&gt;宜昌；&gt;产品名称&gt;手机彩铃精选15元包月；&gt;产品代码&gt;49004938；&gt;产品编码&gt;4900493800；&gt;订购时间&gt;2023-10-2809:06:16；&gt;核查情况&gt;平台故障；&gt;不规范定制分类&gt;平台故障，无法判责；&gt;退费金额&gt;15元；&gt;退费时间&gt;2023-10-28；&gt;投诉内容&gt;&amp;#10;高级模板内容：&amp;#10;赔付类型：:增值业务争议&amp;#10;CBSS账单扣费名称：:手机彩铃精选15元包月&amp;#10;办理渠道:无&amp;#10;赔付月份：:2023年10月&amp;#10;返还倍率:单倍&amp;#10;赔付金额：:15&amp;#10;是否已经取消业务:是&amp;#10;是否承诺退费：:是&amp;#10;用户是否需要回复：:否&amp;#10;用户要求：:用户来电对于手机彩铃精选15元包月业务不满，表示广告无处不在，碰到就产生扣费，要求退还费用，我处解释用户不认可，已承诺退费15元，谢谢</t>
  </si>
  <si>
    <t>GZ202310272103470903</t>
  </si>
  <si>
    <t>071700248199</t>
  </si>
  <si>
    <t>梅炎</t>
  </si>
  <si>
    <t>2023-10-28 13:58:15</t>
  </si>
  <si>
    <t>#2022重保客户##2022重保客户#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宜都市陆城镇纺织路小区纺织路一巷15号</t>
  </si>
  <si>
    <t>GZ202310272102490898</t>
  </si>
  <si>
    <t>071701067637</t>
  </si>
  <si>
    <t>彭莉</t>
  </si>
  <si>
    <t>2023-10-28 20:46:07</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</si>
  <si>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岗区伍家岗街道桔城路社区桔城路9号桔城路小区3栋2单元3层206</t>
  </si>
  <si>
    <t>GZ202310272102250897</t>
  </si>
  <si>
    <t>071700347588</t>
  </si>
  <si>
    <t>2023-10-28 13:46:54</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</si>
  <si>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夷陵区小溪塔街道办事处营盘社区黄金二三巷片区黄金二巷40号1栋周边</t>
  </si>
  <si>
    <t>GZ202310272059350871</t>
  </si>
  <si>
    <t>071700080526</t>
  </si>
  <si>
    <t>熊峻林</t>
  </si>
  <si>
    <t>2023-10-28 11:39:40</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</si>
  <si>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岗区宝塔河街道办韩家坝社区东山大道万寿桥工商所片区东山大道291号1栋1单元4层402</t>
  </si>
  <si>
    <t>GZ202310272059030866</t>
  </si>
  <si>
    <t>071704580188</t>
  </si>
  <si>
    <t>邹慧</t>
  </si>
  <si>
    <t>2023-10-28 18:00:54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</si>
  <si>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注册闪烁&amp;#13;</t>
  </si>
  <si>
    <t>TS202310281157030779</t>
  </si>
  <si>
    <t>071700623941</t>
  </si>
  <si>
    <t>张世强</t>
  </si>
  <si>
    <t>2023-10-28 13:38:17</t>
  </si>
  <si>
    <t>#2022重保客户#实际查询此套餐是畅越冰激凌5G融合套餐，IPTV应该是月费：10元/月；但现在查询到是：湖北IPTV_1华为平台包月-18元/月，用户表示对此完全不知情，对此收费标准不认可，请尽快核实处理答复</t>
  </si>
  <si>
    <t>工作差错：秭归磨坪诚信合作厅，IPTV业务AA，工作人员IPTV业务办理错误，现已更改10元IPTV业务，减免2022.11-23.10月IPTV差价93元，系统办理预存享50元赠费，立即到账，补赠剩余43元，24小时退费到账，此费用无法抵扣往月欠费及打印发票，用户满意</t>
  </si>
  <si>
    <t>TS202310281953060997</t>
  </si>
  <si>
    <t>郑意</t>
  </si>
  <si>
    <t>2023-10-29 16:49:07</t>
  </si>
  <si>
    <t>主办单位：湖北&amp;#10;客户类别：普通客户&amp;#10;10010是否打通：否&amp;#10;是否二次致电10015：是&amp;#10;是否联系：否&amp;#10;升级倾向：&amp;#10;号码归属省：湖北&amp;#10;SVIP等级：&amp;#10;1.问题类型:IPTV;&amp;#10;2.投诉类型:宽带网络问题;&amp;#10;3.营业厅地址:;&amp;#10;4.位置信息:;&amp;#10;5.位置发生地:;&amp;#10;6.投诉内容:马上修复，电视打不开，拨号不成功&amp;#10;7.故障详情:&amp;#10;	故障现象:IPTV无法观看&amp;#10;	故障发生时间:2023-10-2819:51</t>
  </si>
  <si>
    <t>固网通信质量：①客户投诉产生的原因：用户反映IPTV无法使用问题。 ②客户投诉问题核查情况及解决方案：收到贵部转办后，我司立即组织调查。经核实，为大面积故障，已维修恢复，回访用户满意③客户问题满意度：2023-10-29 16:37联系用户满意。 ④回单人：宜昌联通客服胡春燕 6921001 回单成功</t>
  </si>
  <si>
    <t>GZ202310272046190751</t>
  </si>
  <si>
    <t>071700037808</t>
  </si>
  <si>
    <t>向玉兵</t>
  </si>
  <si>
    <t>2023-10-28 20:42:31</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</si>
  <si>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区宝塔河电力小区夷陵大道305号1栋2单元2层202户</t>
  </si>
  <si>
    <t>GZ202310272046130749</t>
  </si>
  <si>
    <t>071703893278</t>
  </si>
  <si>
    <t>2023-10-28 12:17:41</t>
  </si>
  <si>
    <t>#2022重保客户#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宽带无法上网需要专人上门维修</t>
  </si>
  <si>
    <t>BL202310271412130726</t>
  </si>
  <si>
    <t>黄练强</t>
  </si>
  <si>
    <t>2023-10-27 16:37:29</t>
  </si>
  <si>
    <t>【2022年上工信部测评重保用户】判断省分:湖北&amp;#13;&amp;#10;:有意向资费&amp;#13;&amp;#10;:其他资费&amp;#13;&amp;#10;:否&amp;#13;&amp;#10;node_104:&amp;#13;&amp;#10;node_102:&amp;#13;&amp;#10;:降套&amp;#13;&amp;#10;:需要保号&amp;#13;&amp;#10;:挽留后，用户依旧要求降套&amp;#13;&amp;#10;:消费对比&amp;#13;&amp;#10;:挽留失败&amp;#13;&amp;#10;:&amp;#13;&amp;#10;node_106:&amp;#13;&amp;#10;:无合约/无靓号&amp;#13;&amp;#10;:&amp;#13;&amp;#10;&amp;#13;&amp;#10;高级模板内容：&amp;#13;&amp;#10;用户诉求:更改最低套餐前台挽留无效请后台核实处理。&amp;#13;&amp;#10;当前套餐名称:畅越全国冰激凌套餐-88元档&amp;#13;&amp;#10;新套餐名称（转入套餐名称）:大王卡29元版&amp;#13;&amp;#10;是合约期内（含靓号）:否&amp;#13;</t>
  </si>
  <si>
    <t>GZ202310272038220676</t>
  </si>
  <si>
    <t>071700351067</t>
  </si>
  <si>
    <t>屈飞</t>
  </si>
  <si>
    <t>2023-10-28 17:03:18</t>
  </si>
  <si>
    <t>#2022重保客户#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夷陵区龙泉镇梅花村东站路梅花嘉苑7栋1单元24楼2401</t>
  </si>
  <si>
    <t>GZ202310272036030662</t>
  </si>
  <si>
    <t>071700069571</t>
  </si>
  <si>
    <t>吴裕英</t>
  </si>
  <si>
    <t>2023-10-28 09:56:03</t>
  </si>
  <si>
    <t>#2022重保客户#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西陵区唐家湾路平湖馨苑小区5栋1单元4层402</t>
  </si>
  <si>
    <t>GZ202310272034410653</t>
  </si>
  <si>
    <t>071703435510</t>
  </si>
  <si>
    <t>吴光馀</t>
  </si>
  <si>
    <t>2023-10-28 17:12:08</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</si>
  <si>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秭归县茅坪镇九里村秭归九里工业园白水溪9号周边</t>
  </si>
  <si>
    <t>GZ202310272031290631</t>
  </si>
  <si>
    <t>071703447162</t>
  </si>
  <si>
    <t>苏魏</t>
  </si>
  <si>
    <t>2023-10-28 20:25:33</t>
  </si>
  <si>
    <t>一键诊断过程：&amp;#10;宽带是否有欠费及账号是否异常:CBSS状态正常，AAA状态异常&amp;#10;宽带是否有群体故障告警:无异常&amp;#10;线路是否正常:无异常&amp;#10;光猫是否正常:无异常&amp;#10;上网速度检测:设备收光异常&amp;#10;设备收发光功率是否异常:无异常&amp;#10;&amp;#10;故障描述：&amp;#10;302002局方OLT设备收光功率异常。&amp;#10;&amp;#10;装机地址：湖北省宜昌市伍家岗区伍家乡共强村同强路东城花园7栋1单元3楼301</t>
  </si>
  <si>
    <t>TS202310281214491158</t>
  </si>
  <si>
    <t>071700604970</t>
  </si>
  <si>
    <t>向德宗</t>
  </si>
  <si>
    <t>2023-10-28 15:23:15</t>
  </si>
  <si>
    <t>用户反馈前期大面积故障，师傅上门维修时告知会补偿20元话费，现在话费未到账，未查询到相关记录，用户要求尽快核实并回复。</t>
  </si>
  <si>
    <t>固网质量：湖北省宜昌市秭归县屈原镇仙女坪村仙女坪村4组AA。用户反映宽带故障补偿问题。经核实，当地为BTO宽带项目，与装维师傅联系之前出现过大面积故障。出于服务角度，我部申请补赠20元话费，此费用不可打印发票，1小时到账，满意。</t>
  </si>
  <si>
    <t>TS202310281439481761</t>
  </si>
  <si>
    <t>胡维喜</t>
  </si>
  <si>
    <t>2023-10-29 10:40:15</t>
  </si>
  <si>
    <t>判断省份:湖北&amp;#10;:移网上网慢&amp;#10;获取参数:&amp;#10;获取历史工单:无历史工单&amp;#10;:下一步&amp;#10;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amp;#10;当月是否清卡重用:无&amp;#10;:下一步&amp;#10;node_255:&amp;#10;::不同意/已配置&amp;#10;:在区域12省内（除湖北）&amp;#10;:1、受理流水号：;2、受理号码：13469839007;3、主叫号码：13469839007;4、被叫号码：;5、客户姓名：胡维喜;6、客户级别：无级别;7、用户归属地：宜昌市;8、受理员工工号：hubXN210117;9、手机厂商：;10、投诉渠道：10010客服热线;11、投诉打点范围：0.5千米;12、投诉地址：宜昌市-长阳土家族自治县:湖北省宜昌市长阳土家族自治县都镇湾镇【】湖北宜昌城阳广家坪;13、网格ID：134830;14、网格名称：YC_B_134830;15、经度：111.033793;16、纬度：30.288277;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169847508472980137;26、语音业务类型：;27、数据业务类型：上网速度慢;28、用户是否接受解释：否;29、公告类型：网络信息;30、基站ID：117.1006462;31、基站名称：117.1006462;32、其它地方是否正常使用：是;33、之前是否可以正常使用：是;信号那么差还扣月租对此不认可要求投诉请回复</t>
  </si>
  <si>
    <t>固网质量：长阳，湖北省宜昌市长阳土家族自治县都镇湾镇AA.用户反映信号问题，经核实，联系用户表示已恢复，已能正常使用，考虑客户在感知，申请减免本月79.5元月租费用， 24小时内到账，此费用无法抵扣往月欠费且不可打印发票，满意。</t>
  </si>
  <si>
    <t>GZ202310272019160523</t>
  </si>
  <si>
    <t>071701025520</t>
  </si>
  <si>
    <t>湖北兴瑞硅材料有限公司</t>
  </si>
  <si>
    <t>2023-10-28 20:21:09</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</si>
  <si>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猇亭区古老背街道七里新村社区七里冲路兴发花园A区9栋1单元16楼1601</t>
  </si>
  <si>
    <t>GZ202310272014520465</t>
  </si>
  <si>
    <t>071701064636</t>
  </si>
  <si>
    <t>李一娟</t>
  </si>
  <si>
    <t>2023-10-28 11:17:24</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</si>
  <si>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网页打不开&amp;#10;&amp;#10;装机地址：湖北省宜昌市伍家岗区宝塔河街道中南路社区东山大道329号交警小区3栋1单元3楼106</t>
  </si>
  <si>
    <t>TS202310270937280195</t>
  </si>
  <si>
    <t>何超</t>
  </si>
  <si>
    <t>2023-10-27 15:29:07</t>
  </si>
  <si>
    <t>主办单位：湖北&amp;#10;客户类别：普通客户&amp;#10;10010是否打通：否&amp;#10;是否二次致电10015：是&amp;#10;是否联系：否&amp;#10;升级倾向：&amp;#10;号码归属省：湖北&amp;#10;SVIP等级：&amp;#10;1.问题类型:宽带;&amp;#10;2.投诉类型:宽带网络问题;&amp;#10;3.营业厅地址:;&amp;#10;4.位置信息:;&amp;#10;5.位置发生地:;&amp;#10;6.投诉内容:光猫故障要求免费更换&amp;#10;7.故障详情:&amp;#10;	故障现象:上网卡顿/掉线/不稳定&amp;#10;	故障发生时间:2022-07-2709:35&amp;#10;	光猫上的LOS灯是否常亮红灯:否&amp;#10;	是否存在线路损坏情况:否</t>
  </si>
  <si>
    <t>固网质量①客户投诉产生的原因：宽带故障问题。&amp;#10;②客户投诉问题核查情况及解决方案：收到贵部转办后，我司立即组织调查。经核实，客户反映071700354996湖北省宜昌市夷陵区小溪塔街道办营盘社区汉城印象片区夷兴七巷12-1-1号周边宽带网速慢，经常掉线的问题，已由装维师傅上门核查为路由器故障，现已处理恢复正常。我司于2023-10-27 14:28:38联系客户解释以上情况。&amp;#10;③客户问题满意度：满意&amp;#10;④回单人：颜晶 6921001"</t>
  </si>
  <si>
    <t>TS202310271757241384</t>
  </si>
  <si>
    <t>2023-10-28 14:52:36</t>
  </si>
  <si>
    <t>主办单位：湖北&amp;#10;客户类别：首次投诉&amp;#10;10010是否打通：否&amp;#10;是否二次致电10015：是&amp;#10;是否联系：否&amp;#10;升级倾向：&amp;#10;号码归属省：湖北&amp;#10;SVIP等级：&amp;#10;1.问题类型:;&amp;#10;2.投诉类型:其他问题;&amp;#10;3.营业厅地址:;&amp;#10;4.位置信息:;&amp;#10;5.位置发生地:;&amp;#10;6.投诉内容:莫名其妙用户基本信息变更</t>
  </si>
  <si>
    <t>号码关停：①客户投诉产生的原因：号码关停。 &amp;#10;②客户投诉问题核查情况及解决方案：收到贵部转办后，我司立即组织调查。经核实号码cBSS系统中风险标识已局方半停机AA。已告知用户持号卡及效身份证件到当地联通自有营业厅进行二次实人认证，或下载中国联通APP，点击服务-办理-基础服务-二次实人认证，进行二次实人认证复机，用户表示知晓。（在上传身份证的时候不要曝光。缺边。压角，录制视频的时候按照要求说一句话，争取资料一次过谢谢）。我司2023-10-28 11:43:49联系客户解释。&amp;#10;③客户问题满意度：满意。 &amp;#10;④回单人：田群、联系方式：07176921001</t>
  </si>
  <si>
    <t>GZ202310271954330269</t>
  </si>
  <si>
    <t>071700072251</t>
  </si>
  <si>
    <t>李成</t>
  </si>
  <si>
    <t>2023-10-28 15:27:29</t>
  </si>
  <si>
    <t>#2022重保客户#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伍家区城东大道巴黎香颂5栋2单元10楼1003</t>
  </si>
  <si>
    <t>GZ202310271948220218</t>
  </si>
  <si>
    <t>071700049409</t>
  </si>
  <si>
    <t>夏军</t>
  </si>
  <si>
    <t>2023-10-28 12:00:54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</si>
  <si>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路由器能力不匹配;&amp;#13;&amp;#10;:&amp;#13;&amp;#10;用户表示宽带无法使用，要求师傅上门维修，请尽快处理并回复</t>
  </si>
  <si>
    <t>TS202310281343430526</t>
  </si>
  <si>
    <t>2023-10-28 14:50:08</t>
  </si>
  <si>
    <t>主办单位：湖北&amp;#10;客户类别：首次投诉&amp;#10;10010是否打通：否&amp;#10;是否二次致电10015：是&amp;#10;是否联系：否&amp;#10;升级倾向：&amp;#10;号码归属省：湖北&amp;#10;SVIP等级：&amp;#10;1.问题类型:;&amp;#10;2.投诉类型:办理争议;&amp;#10;3.营业厅地址:;&amp;#10;4.位置信息:;&amp;#10;5.位置发生地:;&amp;#10;6.投诉内容:手机号18572396412，被半停机，多次尝试解锁无果，决定注销该手机号，拨打客服电话，让加客服微信，微信客服说需要向上级反应，迟迟不能将该业务办理到位，请尽快协助将18572396412注销，勿要继续拖延。&amp;#10;8.办理业务的名称:注销手机号&amp;#10;8.无法办理的渠道:10010客服热线</t>
  </si>
  <si>
    <t>号码关停：①客户投诉产生的原因：客户反映号码停机问题。								&amp;#10;②客户投诉问题核查情况及解决方案：收到贵部转办后，我司立即组织调查。经核实，客户号码因本地异常号卡语音半停而局方停机，根据相关要求进行关停处理。已请其回传以下资料：身份证正、反面照，及风险告知书至13032700872微信号，审核通过后为用户办理开机，现客户表示要注销该号码，客服部已操作注销，客户满意。							&amp;#10;③客户问题满意度：满意。								&amp;#10;④回单人:宜昌客服王晓玉；联系电话：07176921001。</t>
  </si>
  <si>
    <t>GZ202310271940280140</t>
  </si>
  <si>
    <t>071703315078</t>
  </si>
  <si>
    <t>李治纯</t>
  </si>
  <si>
    <t>2023-10-28 08:17:46</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</si>
  <si>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伍家岗区伍家岗街道沈家店社区沿江大道188号恒大华府2栋1单元26楼2602</t>
  </si>
  <si>
    <t>TS202310281511052447</t>
  </si>
  <si>
    <t>2023-10-29 16:12:36</t>
  </si>
  <si>
    <t>主办单位：湖北&amp;#10;客户类别：首次投诉&amp;#10;10010是否打通：否&amp;#10;是否二次致电10015：是&amp;#10;是否联系：否&amp;#10;升级倾向：&amp;#10;号码归属省：湖北&amp;#10;SVIP等级：&amp;#10;1.问题类型:;&amp;#10;2.投诉类型:其他问题;&amp;#10;3.营业厅地址:;&amp;#10;4.位置信息:;&amp;#10;5.位置发生地:;&amp;#10;6.投诉内容:局方停机短信都收不到我是干什么了吗，耽误我一推事别的卡都没问题就你们联通一推问题</t>
  </si>
  <si>
    <t>号码关停：集团鹰眼监测诈骗停机（异常换机）AA①客户基本资料：业务号码：15672546829、客户姓名：廖吉森、套餐情况：小天卡-2023；客户反映号码复机的问题； &amp;#10;②首次联系客户时间：2023-10-28 16:14:00&amp;#10;③投诉核查处理情况：收到贵部转办，我司立即组织核查，经核实，用户因集团鹰眼监测诈骗停机（异常换机）停机，已请客户回传以下资料：身份证正、反面照，手持证件正面照及开机承诺函至13032700872微信号，审核通过后办理开机。如该号码再次被举报则永久关停，客户知晓。； &amp;#10;④答复客户时间及客户满意度评价：根据上述核实情况，我司于2023-10-28 16:14:00联系客户满意，回单人：胡春燕、联系方式：07176921001&amp;#10;⑤投诉核查关联材料：无。"</t>
  </si>
  <si>
    <t>TS202310271834022109</t>
  </si>
  <si>
    <t>07176903885</t>
  </si>
  <si>
    <t>武汉好小子机器人科技有限公司宜昌分公司</t>
  </si>
  <si>
    <t>2023-10-28 13:38:52</t>
  </si>
  <si>
    <t>判断省分:湖北&amp;#10;:传入参数&amp;#10;是否本地本网用户:是&amp;#10;是否停机:正常&amp;#10;请到业务通知判断是否群障:否&amp;#10;::&amp;#10;&amp;#10;高级模板内容：&amp;#10;投诉问题描述:固话无法通话&amp;#10;故障现象:无法主被叫&amp;#10;故障地址:无限固话&amp;#10;故障时间:2023-10-27&amp;#10;是否更换设备:否&amp;#10;用户要求:尽快处理</t>
  </si>
  <si>
    <t>号码关停：经核实因物理号码本地异常号卡语音半停，导致客户无法通话，现已联系客户解释，建议客户携带资料到营业厅办理复机，客户满意</t>
  </si>
  <si>
    <t>TS202310261833492266</t>
  </si>
  <si>
    <t>孙唯</t>
  </si>
  <si>
    <t>2023-10-28 09:56:33</t>
  </si>
  <si>
    <t>:下一步&amp;#13;&amp;#10;判断省分:湖北&amp;#13;&amp;#10;node_134:&amp;#13;&amp;#10;获取入参:&amp;#13;&amp;#10;node_180:&amp;#13;&amp;#10;判断局方停机状态:非实名停机&amp;#13;&amp;#10;:&amp;#13;&amp;#10;判定是否二代身份证入网/是否为移网号码::不认可/办理失败&amp;#13;&amp;#10;:本地&amp;#13;&amp;#10;:不认可&amp;#13;&amp;#10;:不认可&amp;#13;&amp;#10;:对实名业务不满&amp;#13;&amp;#10;:&amp;#13;&amp;#10;&amp;#13;&amp;#10;高级模板内容：&amp;#13;&amp;#10;投诉问题描述:用户表示自己号码关停了，但是现在号码现在丢失了，现在想补办回来，要求为其处理答复&amp;#13;&amp;#10;用户状态:非实名停机&amp;#13;&amp;#10;停机原因:非实名停机&amp;#13;&amp;#10;第二联系电话:18672900193&amp;#13;&amp;#10;用户要求:尽快为其核实答复&amp;#13;</t>
  </si>
  <si>
    <t>号码关停：因照片不合规非实名停机AA，经核实根据相关要求进行关停处理。已告知下载中国联通APP—实名制补登记完善资料，拍照时不要出现曝光、缺角、压边的情况。如仍不行，需机主本人携带身份证原件前往联通自营厅实名认证后开机，致电未接，已短信答复如需办理可联系我部，如有疑问可在工作时间（08:30-12:00；14:00 -17:30 ）联系07176921001、13032700872宜昌客服。如用户咨询，请前台 10010话务 中心代为解释，谢谢</t>
  </si>
  <si>
    <t>GZ202310271933300066</t>
  </si>
  <si>
    <t>071704102686</t>
  </si>
  <si>
    <t>2023-10-28 13:45:11</t>
  </si>
  <si>
    <t>ZX202310261612110307</t>
  </si>
  <si>
    <t>2023-10-27 19:04:28</t>
  </si>
  <si>
    <t>:下一步&amp;#13;&amp;#10;判断省分:湖北&amp;#13;&amp;#10;node_134:&amp;#13;&amp;#10;获取入参:&amp;#13;&amp;#10;node_180:&amp;#13;&amp;#10;判断局方停机状态:&amp;#13;&amp;#10;:&amp;#13;&amp;#10;node_223::其他&amp;#13;&amp;#10;:无&amp;#13;&amp;#10;:大于30天&amp;#13;&amp;#10;:不认可&amp;#13;&amp;#10;:&amp;#13;&amp;#10;&amp;#13;&amp;#10;高级模板内容：&amp;#13;&amp;#10;投诉问题描述:用户来电反映之前问题没人处理，加了微信没有回复、电话也打不通，用户要求立马解决并回复，不然投诉&amp;#13;&amp;#10;用户状态为:高额半停机加局方半停&amp;#13;&amp;#10;停机原因:新入网未正常使用半停（机主停机之日起30天内手厅自助复通，如逾期前往营业厅办理，原则复机一次）&amp;#13;&amp;#10;前台是否按流程解释:是&amp;#13;&amp;#10;用户要求:用户来电反映之前问题没人处理，加了微信没有回复、电话也打不通，用户要求立马解决并回复，不然投诉&amp;#13;&amp;#10;第二联系电话:18572397437&amp;#13;</t>
  </si>
  <si>
    <t>GZ202310271929520031</t>
  </si>
  <si>
    <t>071701049649</t>
  </si>
  <si>
    <t>熊莉</t>
  </si>
  <si>
    <t>2023-10-27 21:25:40</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</si>
  <si>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用户IPTV无法使用，要求师傅上门</t>
  </si>
  <si>
    <t>TS202310262201430220</t>
  </si>
  <si>
    <t>2023-10-27 18:28:33</t>
  </si>
  <si>
    <t>主办单位：湖北&amp;#10;客户类别：首次投诉&amp;#10;10010是否打通：否&amp;#10;是否二次致电10015：是&amp;#10;是否联系：否&amp;#10;升级倾向：&amp;#10;号码归属省：湖北&amp;#10;SVIP等级：&amp;#10;1.问题类型:;&amp;#10;2.投诉类型:手机流量费争议;&amp;#10;3.营业厅地址:;&amp;#10;4.位置信息:;&amp;#10;5.位置发生地:;&amp;#10;6.投诉内容:号码停机状态，还扣费&amp;#10;202310月上网费:0.00&amp;#10;争议金额:0.00</t>
  </si>
  <si>
    <t>号码关停①客户投诉产生的原因：集团鹰眼监测诈骗停机（异常换机）。 &amp;#10;②客户投诉问题核查情况及解决方案：收到贵部转办后，我司立即组织调查。经核实，经核实，根据相关要求于10月24日进行关停处理，10月26日已开机。现客户要求注销号码，已按要求注销，对月租扣费认可。我司于2023-10-27 10:14:34联系客户解释。 &amp;#10;③客户问题满意度：满意。 &amp;#10;④回单人：颜晶  6921001"</t>
  </si>
  <si>
    <t>BL202310271342420347</t>
  </si>
  <si>
    <t>071700038484</t>
  </si>
  <si>
    <t>徐洋</t>
  </si>
  <si>
    <t>2023-10-28 09:30:34</t>
  </si>
  <si>
    <t>&gt;业务号码&gt;071700038484；&gt;号码归属地&gt;宜昌；&gt;产品名称&gt;食乐汇；&gt;产品代码&gt;无；&gt;产品编码&gt;2400019005；&gt;订购时间&gt;2023-09-1822:42:13；&gt;核查情况&gt;平台故障；&gt;不规范定制分类&gt;平台故障，无法判责；&gt;退费金额&gt;50元；&gt;退费时间&gt;2023年10月27日；&gt;投诉内容&gt;&amp;#10;&amp;#10;高级模板内容：&amp;#10;赔付类型：:增值业务争议&amp;#10;CBSS账单扣费名称：:TV增值-应用-健康&amp;#10;办理渠道:IPTV&amp;#10;赔付月份：:2023年10月、2023年9月&amp;#10;返还倍率:单倍&amp;#10;赔付金额：:50&amp;#10;是否已经取消业务:是&amp;#10;是否承诺退费：:是&amp;#10;用户是否需要回复：:否&amp;#10;用户要求：:尽快核实退费</t>
  </si>
  <si>
    <t>TS202310281603431262</t>
  </si>
  <si>
    <t>2023-10-28 17:46:33</t>
  </si>
  <si>
    <t>主办单位：湖北&amp;#10;客户类别：星级客户&amp;#10;10010是否打通：否&amp;#10;是否二次致电10015：是&amp;#10;是否联系：否&amp;#10;升级倾向：&amp;#10;号码归属省：湖北&amp;#10;SVIP等级：&amp;#10;1.问题类型:;&amp;#10;2.投诉类型:服务质量;&amp;#10;3.营业厅地址:;&amp;#10;4.位置信息:;&amp;#10;5.位置发生地:;&amp;#10;6.投诉内容:电话莫名被停机，要求马上开机&amp;#10;问题发生地：10010客服热线&amp;#10;问题类型：其他（电话莫名被停机）&amp;#10;问题发生时间：2023-10-2816:00</t>
  </si>
  <si>
    <t>号码关停①客户投诉产生的原因：集团鹰眼诈骗-异常IMEI扩展模型。 &amp;#10;②客户投诉问题核查情况及解决方案：收到贵部转办后，我司立即组织调查。经核实，根据相关要求进行关停处理，已请其回传三张照片：风险告知书+身份证正、反面+SIM卡背面照+签字、手持身份证正面+风险告知书照片至13032700872宜昌联通微信号，审核通过后为用户办理开机。现号码已成功开机，满意。我司于2023-10-28 16:40:34联系客户解释。 &amp;#10;③客户问题满意度：满意。 &amp;#10;④回单人：颜晶  6921001"</t>
  </si>
  <si>
    <t>GZ202310271915242397</t>
  </si>
  <si>
    <t>071703842803</t>
  </si>
  <si>
    <t>2023-10-28 16:12:05</t>
  </si>
  <si>
    <t>101004光猫断电离线&amp;#10;&amp;#10;装机地址：湖北省宜昌市夷陵区小溪塔街道营盘社区夷兴六巷片区康乐街体育场周边</t>
  </si>
  <si>
    <t>TS202310261021432065</t>
  </si>
  <si>
    <t>张红军</t>
  </si>
  <si>
    <t>2023-10-27 13:56:37</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</si>
  <si>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金太阳点读宝20元&amp;#10;争议金额：20元&amp;#10;取消业务并退费&amp;#10;业务已全部自动退订成功</t>
  </si>
  <si>
    <t>计费争议-SP扣费：金太阳点读宝20元  66001320AA，&amp;#10;①客户投诉产生的原因：用户反映金太阳点读宝20元业务开通问题&amp;#10;②客户投诉问题核查情况及解决方案：收到贵部转办后，我司立即组织调查。经核实，客户订购产品名称为金太阳点读宝20元，产品代码为66001320，SP标识为90559，推广短信链接订购，订购时间2023-10-26 10:06:13，取消时间：2023-10-26 10:21:04  ，累计产生费用共计20元，有二次确认过程，不存在订购违规现象。考虑客户使用感知，网站方已取消屏蔽并于三个工作日内退费20元现金方式到账，此费用可抵扣月租，不可打印账单发票，因多次未联系上客户，我司核实情况处理，如有疑问可在工作时间（08:30-12:00；14:00-17:30）致电我司宜昌联通13032700872，烦请前台代为转告&amp;#10;③客户问题满意度：我司于2023-10-26 11:46:53/2023-10-26 13:12:29/2023-10-26 14:37:28多次联系用户，一直未联系上，已短信告知。&amp;#10;④回单人：潘娥、联系方式：07176921001</t>
  </si>
  <si>
    <t>BL202310271327280169</t>
  </si>
  <si>
    <t>庞志</t>
  </si>
  <si>
    <t>2023-10-27 14:25:19</t>
  </si>
  <si>
    <t>判断省分:湖北&amp;#13;&amp;#10;:有意向资费&amp;#13;&amp;#10;:全国流量王8元套餐&amp;#13;&amp;#10;:&amp;#13;&amp;#10;&amp;#13;&amp;#10;高级模板内容：&amp;#13;&amp;#10;用户诉求:降低套餐为8元流量王&amp;#13;&amp;#10;当前套餐名称:腾讯天王卡2.0&amp;#13;&amp;#10;新套餐名称（转入套餐名称）:8元流量王&amp;#13;&amp;#10;是合约期内（含靓号）:否&amp;#13;</t>
  </si>
  <si>
    <t>TS202310280858241341</t>
  </si>
  <si>
    <t>周功纲</t>
  </si>
  <si>
    <t>2023-10-28 11:19:15</t>
  </si>
  <si>
    <t>判断省分:湖北&amp;#13;&amp;#10;:增值业务费用争议（含炫彩通信助理包云盘版等组合类增值业务）&amp;#13;&amp;#10;:移网&amp;#13;&amp;#10;:在补救范围内&amp;#13;&amp;#10;:不认可&amp;#13;&amp;#10;:大于500元&amp;#13;&amp;#10;:&amp;#13;&amp;#10;&amp;#13;&amp;#10;高级模板内容：&amp;#13;&amp;#10;投诉问题描述:不知情被办理&amp;#13;&amp;#10;争议业务名称:开心观影定向流量会员包&amp;#13;&amp;#10;受理渠道:SP平台接入&amp;#13;&amp;#10;争议月份:2023年1月、2023年2月、2023年3月、2023年4月、2023年5月、2023年6月、2023年7月、2023年8月、2023年9月、2023年10月、2022年1月、2022年2月、2022年3月、2022年4月、2022年5月、2022年6月、2022年7月、2022年8月、2022年9月、2022年10月、2022年11月、2022年12月、2021年11月、2021年12月&amp;#13;&amp;#10;争议费用:360&amp;#13;&amp;#10;一线客服在系统里:已取消&amp;#13;&amp;#10;是否承诺退费:否&amp;#13;&amp;#10;用户要求:业务已退订要求退费&amp;#13;</t>
  </si>
  <si>
    <t>计费争议-SP扣费：经核实，用户订购产品名称开心观影定向流量会员包，产品代码为80933(售后电话4000600611），订购时间21.11，取消时间为23年10月，15元/月，合计扣费24个月，累计产生费用合计360元，订购方式为集团统一认证平台” 短信验证码，有二次确认过程，不存在订购违规现象。考虑用户使用感知，网站方已取消屏蔽并于三个工作日内退费360元到账，此费用不可抵扣往月欠费及打印发票，满意。</t>
  </si>
  <si>
    <t>GZ202310271904082273</t>
  </si>
  <si>
    <t>071700339381</t>
  </si>
  <si>
    <t>李作珍</t>
  </si>
  <si>
    <t>2023-10-28 12:04:40</t>
  </si>
  <si>
    <t>#2022重保客户##2022重保客户#071700339381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用户来电反映宽带不能使用，重启设备也一样，要求公司马上派师傅上门检修，回复。&amp;#13;</t>
  </si>
  <si>
    <t>GZ202310271901212245</t>
  </si>
  <si>
    <t>071700021391</t>
  </si>
  <si>
    <t>王正兰</t>
  </si>
  <si>
    <t>2023-10-28 13:30:40</t>
  </si>
  <si>
    <t>[65岁以上老人]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高级模板内容：&amp;#13;&amp;#10;问题（现象）描述:用户来电反映自己家里电视看不了，显示错误代码&amp;#13;&amp;#10;故障时间:2023-10-27&amp;#13;&amp;#10;宽带是否安装IPTV:是&amp;#13;&amp;#10;宽带是否可正常上网:是&amp;#13;&amp;#10;是否重启设备:不配合&amp;#13;</t>
  </si>
  <si>
    <t>GZ202310271900132237</t>
  </si>
  <si>
    <t>071703655218</t>
  </si>
  <si>
    <t>尤祥保</t>
  </si>
  <si>
    <t>2023-10-28 15:29:20</t>
  </si>
  <si>
    <t>用户开启一键诊断：接口调用超时&amp;#10;宽带报障-无法登陆&amp;#10;&amp;#10;装机地址：湖北省宜昌市西陵区云集街道果园路社区广场路片区云集路２号1栋１单元３楼101</t>
  </si>
  <si>
    <t>GZ202310271900102236</t>
  </si>
  <si>
    <t>071700602519</t>
  </si>
  <si>
    <t>税小琼</t>
  </si>
  <si>
    <t>2023-10-28 13:08:39</t>
  </si>
  <si>
    <t>无法联网&amp;#10;装机地址：湖北省宜昌市秭归县茅坪镇建东村6组026号2楼201</t>
  </si>
  <si>
    <t>GZ202310271859392232</t>
  </si>
  <si>
    <t>071703729757</t>
  </si>
  <si>
    <t>郭中琴</t>
  </si>
  <si>
    <t>2023-10-29 16:43:19</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</si>
  <si>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提示要升级&amp;#13;&amp;#10;建议不进行升级，如要升级，不可断电:升级后出现异常&amp;#13;&amp;#10;判断省分:其他省分&amp;#13;&amp;#10;向用户解释后用户不认可:&amp;#13;</t>
  </si>
  <si>
    <t>ZX202310271652162254</t>
  </si>
  <si>
    <t>谭丽红</t>
  </si>
  <si>
    <t>2023-10-28 11:29:52</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</si>
  <si>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用户来电反映号码无法使用，已解释不认可，没有在归属地&amp;#13;&amp;#10;用户状态为:局方停机&amp;#13;&amp;#10;停机原因:鹰眼诈骗模型编码ZB0001-0023：首次关停可携带本人有效证件到号码归属地自营厅核验签署法律风险告知书复机一次。&amp;#13;&amp;#10;前台是否按流程解释:是&amp;#13;&amp;#10;用户要求:在线复机&amp;#13;&amp;#10;第二联系电话:18186626092&amp;#13;</t>
  </si>
  <si>
    <t>号码关停：鹰眼诈骗模型编码ZB0001-0023 AA。已请客户回传以下资料：身份证正、反面照，手持证件正面照及开机承诺函至13032700872微信号，审核通过后办理开机。如该号码再次被举报则永久关停，客户知晓。</t>
  </si>
  <si>
    <t>GZ202310271855552198</t>
  </si>
  <si>
    <t>071703606257</t>
  </si>
  <si>
    <t>苏红兰</t>
  </si>
  <si>
    <t>2023-10-28 16:00:05</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</si>
  <si>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西陵区云集街道果园路社区广场路片区云集路２号1栋１单元２楼商铺</t>
  </si>
  <si>
    <t>GZ202310271855532197</t>
  </si>
  <si>
    <t>071701044315</t>
  </si>
  <si>
    <t>李韬瑜</t>
  </si>
  <si>
    <t>2023-10-28 19:36:28</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</si>
  <si>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岗区伍家乡共强村城东大道万豪中心9栋1单元26楼2602</t>
  </si>
  <si>
    <t>ZX202310281938202094</t>
  </si>
  <si>
    <t>2023-10-29 14:29:32</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</si>
  <si>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在异地要求我们尽快回电处理开机&amp;#13;&amp;#10;用户状态为:局方停机&amp;#13;&amp;#10;停机原因:鹰眼诈骗模型编码ZB0001-0023：首次关停可携带本人有效证件到号码归属地自营厅核验签署法律风险告知书复机一次。&amp;#13;&amp;#10;前台是否按流程解释:是&amp;#13;&amp;#10;用户要求:尽快回电&amp;#13;&amp;#10;第二联系电话:13580702856&amp;#13;</t>
  </si>
  <si>
    <t>号码关停：鹰眼诈骗模型编码ZB0001-0023。用户反映号码关停问题，客户可回传以下资料：身份证正、反面照，SIM卡及开机承诺函至13032700872微信号，审核通过后办理开机。如该号码再次被举报则永久关停，客户知晓。联系用户无法接听，如有疑问可在工作时间（08:30-12:00；14:00-17:30）联系07176921001、13032700872宜昌客服。如用户咨询，请前台10010话务中心代为解释，谢谢</t>
  </si>
  <si>
    <t>BL202310271327170166</t>
  </si>
  <si>
    <t>邓王平</t>
  </si>
  <si>
    <t>2023-10-27 14:12:02</t>
  </si>
  <si>
    <t>&amp;#13;&amp;#10;高级模板内容：&amp;#13;&amp;#10;用户诉求:用户要求降套&amp;#13;&amp;#10;当前套餐名称:99元畅爽冰激凌套餐（湖北）&amp;#13;&amp;#10;新套餐名称（转入套餐名称）:4G全国流量王8元&amp;#13;&amp;#10;是合约期内（含靓号）:否&amp;#13;&amp;#10;备注:挽留无效，解释特殊套餐，不愿意去营业厅，请处理，已经告知套餐无法转回，&amp;#13;&amp;#10;否则携号转网&amp;#13;</t>
  </si>
  <si>
    <t>ZX202310290901370373</t>
  </si>
  <si>
    <t>吴建军</t>
  </si>
  <si>
    <t>2023-10-29 13:46:55</t>
  </si>
  <si>
    <t>:下一步&amp;#10;判断省分:湖北&amp;#10;node_134:&amp;#10;获取入参:&amp;#10;node_180:&amp;#10;判断局方停机状态:&amp;#10;:&amp;#10;node_223::关停原因为：集团鹰眼监测诈骗停机（异常换机）、集团鹰眼风险IMEI扩展模型停机&amp;#10;:不认可&amp;#10;:&amp;#10;&amp;#10;高级模板内容：&amp;#10;投诉问题描述:用户对本机局方停机不认可，在外地，无法去营业厅&amp;#10;用户状态为:局方停机&amp;#10;停机原因:鹰眼诈骗模型编码ZB0001-0023：首次关停可携带本人有效证件到号码归属地自营厅核验签署法律风险告知书复机一次。&amp;#10;前台是否按流程解释:是&amp;#10;用户要求:在线开机&amp;#10;第二联系电话:15251158679</t>
  </si>
  <si>
    <t>号码关停：鹰眼诈骗模型编码ZB0001-0023AA。已请客户回传以下资料：身份证正、反面照，手持证件正面照及开机承诺函至13032700872微信号，审核通过后办理开机。如该号码再次被举报则永久关停，客户知晓。</t>
  </si>
  <si>
    <t>TS202310270917452148</t>
  </si>
  <si>
    <t>2023-10-27 15:04:14</t>
  </si>
  <si>
    <t>&amp;#13;&amp;#10;高级模板内容：&amp;#13;&amp;#10;投诉问题描述:对业务不认可&amp;#13;&amp;#10;业务名称:TV增值-娱乐-沃家高清VIP29.90&amp;#13;&amp;#10;SP代码:0&amp;#13;&amp;#10;争议月份:2023年10月&amp;#13;&amp;#10;争议金额:29.9&amp;#13;&amp;#10;是否已经取消业务:是&amp;#13;&amp;#10;系统报错提示:0&amp;#13;&amp;#10;是否承诺退费:否&amp;#13;&amp;#10;用户要求:我处解释无效请核实回复处理谢谢&amp;#13;</t>
  </si>
  <si>
    <t>计费争议-SP扣费：经核实，用户订购产品名称影视会员连续包月，产品代码为2400023504，订购时间9月，取消时间为23年10月，29.9元/月，合计扣费2个月，累计产生费用合计59.8元，订购方式为集团统一认证平台” 短信验证码，有二次确认过程，不存在订购违规现象。考虑用户使用感知，为号卡13032709038、13114455304勾选赠费合计60元，此费用不可抵扣往月欠费及打印发票，满意。</t>
  </si>
  <si>
    <t>BL202310271322050103</t>
  </si>
  <si>
    <t>2023-10-27 15:45:46</t>
  </si>
  <si>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视频彩铃心悦会员包月15元-3&amp;#10;办理渠道:APP&amp;#10;赔付月份：:2023年10月&amp;#10;返还倍率:单倍&amp;#10;赔付金额：:35&amp;#10;是否已经取消业务:是&amp;#10;是否承诺退费：:是&amp;#10;用户是否需要回复：:否&amp;#10;用户要求：:用户要求退费，请尽快处理，谢谢</t>
  </si>
  <si>
    <t>GZ202310271839412046</t>
  </si>
  <si>
    <t>071703522073</t>
  </si>
  <si>
    <t>2023-10-28 18:54:16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</si>
  <si>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用户反映宽带无法上网&amp;#13;&amp;#10;故障时间:2023-10-27&amp;#13;&amp;#10;服务状态是否正常:是&amp;#13;&amp;#10;设备灯显示:红灯&amp;#13;&amp;#10;错误代码:1&amp;#13;&amp;#10;是否重启设备:已重启未恢复&amp;#13;&amp;#10;装机地址:湖北省宜昌市伍家岗区伍家岗街道白马山社区碧桂园凤凰城35栋1单元2楼204&amp;#13;&amp;#10;用户要求:尽快处理，谢谢&amp;#13;&amp;#10;用户来电反映宽带从（2023/10/27）开始（无法上网），错误代码（无），设备灯显示（红灯），已建议用户重启设备（已重启未恢复），用户要求尽快上门处理。装机地址（湖北省宜昌市伍家岗区伍家岗街道白马山社区碧桂园凤凰城35栋1单元2楼204）联系电话（13687273135）&amp;#13;</t>
  </si>
  <si>
    <t>TS202310291305200274</t>
  </si>
  <si>
    <t>覃春燕</t>
  </si>
  <si>
    <t>2023-10-29 15:58:14</t>
  </si>
  <si>
    <t>判断省分:其他省分&amp;#13;&amp;#10;:增值业务争议&amp;#13;&amp;#10;判断省分:湖北&amp;#13;&amp;#10;:移网&amp;#13;&amp;#10;:在补救范围内&amp;#13;&amp;#10;:不认可&amp;#13;&amp;#10;:大于500元&amp;#13;&amp;#10;:&amp;#13;&amp;#10;&amp;#13;&amp;#10;高级模板内容：&amp;#13;&amp;#10;投诉问题描述:用户来电对业务办理不认可，要求前台登记申诉，请工作人员及时受理回复&amp;#13;&amp;#10;争议业务名称:迷笛炫铃5元包、联通助理-智能应答5元（首月免费）&amp;#13;&amp;#10;受理渠道:*&amp;#13;&amp;#10;争议月份:2019年11月、2019年12月、2020年1月、2020年2月、2020年3月、2020年4月、2020年5月、2020年6月、2020年7月、2020年8月、2020年9月、2020年10月、2020年11月、2020年12月、2021年1月、2021年2月、2021年3月、2021年4月、2021年5月、2021年6月、2021年7月、2021年8月、2021年9月、2021年10月、2021年11月、2021年12月、2022年1月、2022年2月、2022年3月、2022年4月、2022年5月、2022年6月、2022年7月、2022年8月、2022年9月、2022年10月、2022年11月、2022年12月、2023年1月、2023年2月、2023年3月、2023年4月、2023年5月、2023年6月、2023年7月、2023年8月、2023年9月、2023年10月&amp;#13;&amp;#10;争议费用:-1&amp;#13;&amp;#10;一线客服在系统里:已取消&amp;#13;&amp;#10;是否承诺退费:否&amp;#13;&amp;#10;用户要求:尽快处理&amp;#13;</t>
  </si>
  <si>
    <t>计费争议-SP扣费：用户反映迷笛炫铃5元包业务开通问题，经核实，客户订购产品名称为迷笛炫铃5元包，产品代码为90115，有二次确认过程，不存在订购违规现象，考虑客户使用感知，网站方已取消屏蔽并于48小时退费240元现金方式到账，此费用可打印账单发票，另核实上海航动科技有限公司（宜昌） 于2021-08-15 10:44:11 办理联通助理-智能应答5元（首月免费），现申请减免21.9-23.10月费用合计120元，24小时到账，此费用不可打印发票， 满意。</t>
  </si>
  <si>
    <t>TS202310282135502382</t>
  </si>
  <si>
    <t>谭小琴</t>
  </si>
  <si>
    <t>2023-10-29 13:10:58</t>
  </si>
  <si>
    <t>判断省分:湖北&amp;#13;&amp;#10;:增值业务费用争议（含炫彩通信助理包云盘版等组合类增值业务）&amp;#13;&amp;#10;:移网&amp;#13;&amp;#10;:在补救范围内&amp;#13;&amp;#10;:不认可&amp;#13;&amp;#10;:大于500元&amp;#13;&amp;#10;:&amp;#13;&amp;#10;&amp;#13;&amp;#10;高级模板内容：&amp;#13;&amp;#10;投诉问题描述:对增值业务不认可&amp;#13;&amp;#10;争议业务名称:沃畅游极速版黄金会员-包月-10元&amp;#13;&amp;#10;受理渠道:无&amp;#13;&amp;#10;争议月份:2022年6月、2022年7月、2022年8月、2022年9月、2022年10月、2022年11月、2022年12月、2023年1月、2023年2月、2023年3月、2023年4月、2023年5月、2023年6月、2023年7月、2023年8月、2023年9月、2023年10月&amp;#13;&amp;#10;争议费用:170&amp;#13;&amp;#10;一线客服在系统里:已取消&amp;#13;&amp;#10;是否承诺退费:是&amp;#13;&amp;#10;用户要求:退费&amp;#13;</t>
  </si>
  <si>
    <t>计费争议-SP扣费：用户反映沃畅游极速版黄金会员-包月-10元业务开通问题，经核实，客户订购产品名称为沃畅游极速版黄金会员-包月-10元，产品代码为98177，有二次确认过程，不存在订购违规现象，考虑客户使用感知，网站方已取消屏蔽并于24小时退费170元现金方式到账，此费用可打印账单发票，满意。</t>
  </si>
  <si>
    <t>TS202310281801331572</t>
  </si>
  <si>
    <t>聂婷</t>
  </si>
  <si>
    <t>2023-10-29 15:08:18</t>
  </si>
  <si>
    <t>&amp;#13;&amp;#10;高级模板内容：&amp;#13;&amp;#10;投诉问题描述:用户来电反应没有订购过沃阅读-5G畅阅-经管学堂20元导致该号码15549305795欠费停机，用户要求以现金形式返还这个费用并且开机，请后台核实处理，谢谢！&amp;#13;&amp;#10;业务名称:沃阅读-5G畅阅-经管学堂20元&amp;#13;&amp;#10;SP代码:&amp;#13;&amp;#10;争议月份:2023年9月、2023年10月&amp;#13;&amp;#10;争议金额:40&amp;#13;&amp;#10;是否已经取消业务:否&amp;#13;&amp;#10;是否承诺退费:是&amp;#13;&amp;#10;用户要求:用户来电反应没有订购过沃阅读-5G畅阅-经管学堂20元业务，导致该号码15549305795欠费停机，用户要求以现金形式返还这个费用并且开机，请后台核实处理，谢谢！&amp;#13;</t>
  </si>
  <si>
    <t>计费争议-SP扣费：用户反映沃阅读-5G畅阅-经管学堂20元业务开通问题，经核实，客户订购产品名称为沃阅读-5G畅阅-经管学堂20元，产品代码为66001249，90559，订购时间2023-09-25 ，订购方式为短信验证码，取消时间为10月，20元/月，累计产生费用共计40元，有二次确认过程，不存在订购违规现象。考虑客户使用感知，网站方已取消屏蔽并于三个工作日退费40元现金方式到账，此费用可抵扣月租，不可打印账单发票，满意。</t>
  </si>
  <si>
    <t>GZ202310271831481957</t>
  </si>
  <si>
    <t>071700344290</t>
  </si>
  <si>
    <t>张学念</t>
  </si>
  <si>
    <t>2023-10-28 11:17:08</t>
  </si>
  <si>
    <t>宽带报障-MODEM故障&amp;#10;&amp;#10;装机地址：湖北省宜昌市伍家岗区伍家岗街道办八一路社区八一路金峡小区2栋2单元4楼402</t>
  </si>
  <si>
    <t>GZ202310271830191944</t>
  </si>
  <si>
    <t>071700345329</t>
  </si>
  <si>
    <t>2023-10-28 15:38:40</t>
  </si>
  <si>
    <t>#2022重保客户##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amp;#13;&amp;#10;光猫红灯</t>
  </si>
  <si>
    <t>ZX202310261742261184</t>
  </si>
  <si>
    <t>杜艺天</t>
  </si>
  <si>
    <t>2023-10-27 18:51:31</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</si>
  <si>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用户来电号码封停了&amp;#13;&amp;#10;用户状态为:局方停机&amp;#13;&amp;#10;停机原因:鹰眼诈骗模型编码ZB0051-0002：首次关停可携带本人有效证件到号码归属地自营厅核验签署法律风险告知书复机一次。&amp;#13;&amp;#10;前台是否按流程解释:是&amp;#13;&amp;#10;用户要求:要求线上联系解封，要求6点之前联系，要求赔偿&amp;#13;&amp;#10;第二联系电话:无&amp;#13;</t>
  </si>
  <si>
    <t>号码关停：鹰眼诈骗模型编码ZB0051-0002AA。经核实，用户号码鹰眼诈骗模型编码ZB0051-0002：首次关停可携带本人有效证件到归属地自营厅核验签署法律风险告知书复机一次。根据相关要求进行关停处理。 已短信请客户回传以下资料：身份证正、SIM卡及开机承诺函至13032700872微信号，因号码停机无法联系用户，我司无法核实情况处理，已下发短信告知用户，如有疑问可在工作时间（08:30-12:00；14:00-17:30）致电我司宜昌联通13032700872，烦请前台代为转告</t>
  </si>
  <si>
    <t>GZ202310271827001908</t>
  </si>
  <si>
    <t>071700041265</t>
  </si>
  <si>
    <t>张春艳</t>
  </si>
  <si>
    <t>2023-10-29 18:12:00</t>
  </si>
  <si>
    <t>#2022重保客户#一键诊断过程：&amp;#10;宽带是否有欠费及账号是否异常:CBSS状态正常，AAA状态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伍家区东艳路东辰心语B区B2栋1单元24楼2402</t>
  </si>
  <si>
    <t>BL202310281339500814</t>
  </si>
  <si>
    <t>蒋涛</t>
  </si>
  <si>
    <t>2023-10-28 16:29:04</t>
  </si>
  <si>
    <t>&gt;业务号码&gt;15629351531；&gt;号码归属地&gt;宜昌；&gt;产品名称&gt;金太阳点读宝20元；&gt;产品代码&gt;66001320；&gt;产品编码&gt;6600132000；&gt;订购时间&gt;2023-10-2813:23:12；&gt;核查情况&gt;平台故障；&gt;不规范定制分类&gt;平台故障，无法判责；&gt;退费金额&gt;20元；&gt;退费时间&gt;2023-10-28；&gt;投诉内容&gt;&amp;#10;&amp;#10;高级模板内容：&amp;#10;赔付类型：:增值业务争议&amp;#10;CBSS账单扣费名称：:金太阳点读宝20元&amp;#10;办理渠道:0&amp;#10;赔付月份：:2023年10月&amp;#10;返还倍率:单倍&amp;#10;赔付金额：:20&amp;#10;是否已经取消业务:是&amp;#10;是否承诺退费：:是&amp;#10;用户是否需要回复：:否&amp;#10;用户要求：:退费</t>
  </si>
  <si>
    <t>BL202310271310112468</t>
  </si>
  <si>
    <t>刘慧玲</t>
  </si>
  <si>
    <t>2023-10-27 14:23:24</t>
  </si>
  <si>
    <t>要求取消增值业务-炫铃DIY，无法验证身份及短信，请协助处理</t>
  </si>
  <si>
    <t>TS202310271155172030</t>
  </si>
  <si>
    <t>吴瑞文</t>
  </si>
  <si>
    <t>2023-10-28 14:55:04</t>
  </si>
  <si>
    <t>高级模板内容：&amp;#10;投诉问题描述:用户来电表示要求将号码两年以内除了199以外的所有费用全部处理，什么副卡功能费用，彩铃IPTV等等，自己都没有办理宽带，哪里来的IPTV,前台查询解释用户不认可，已告知用户副卡功能费用是减免过的，用户还是不认可&amp;#10;争议月份:2023年10月&amp;#10;争议金额:0&amp;#10;用户要求:将两年内所有除了199元以外的所有业务，全部推给自己，用户认为每个月多扣自己37元的费用，解释无果，联系电话：15271455521</t>
  </si>
  <si>
    <t>计费争议-SP扣费：用户反映增值业务开通问题，经核实，客户13047151600订购产品名称为主题彩铃6元包月，产品代码为49004917，90115，订购时间2023-04-21 ，订购方式为短信验证码，取消时间为90月，6元/月，累计产生费用共计36元；视频彩铃乐享会员6元版，49004981，90115，订购时间2021-10-18 ，订购方式为短信验证码，取消时间为9月，6元/月，累计产生费用共计144元。有二次确认过程，不存在订购违规现象。考虑客户使用感知，网站方已取消屏蔽并于三个工作日退费180元现金方式到账，此费用可抵扣月租，不可打印账单发票，满意。&amp;#10;Q21：当阳市子龙路广信合作厅（自建他营），炫彩助理包AA，首月免费，2021-10-20 05:02:39赠费到账6元，2021-11-16 11:21:01赠费到账6元。减免22.1-23.9月费用共计126元。&amp;#10;工作差错：当阳市子龙路广信合作厅（自建他营），IPTV业务AA，现已取消，IPTV免费3个月，减免22.1-23.10月费用220元。共计赠费到账346元，主副卡4个号码办理预存享50元赠费，200元立即到账，补赠剩余146元，24小时退费到账，此费用无法抵扣往月欠费及打印发票，副卡收费10元/月，已解释，用户知晓，用户满意</t>
  </si>
  <si>
    <t>TS202310271747431160</t>
  </si>
  <si>
    <t>邓杰</t>
  </si>
  <si>
    <t>2023-10-28 09:22:33</t>
  </si>
  <si>
    <t>主办单位：湖北&amp;#10;客户类别：普通客户&amp;#10;10010是否打通：否&amp;#10;是否二次致电10015：是&amp;#10;是否联系：否&amp;#10;升级倾向：&amp;#10;号码归属省：湖北&amp;#10;SVIP等级：&amp;#10;1.问题类型:;&amp;#10;2.投诉类型:月固定费争议;&amp;#10;3.营业厅地址:;&amp;#10;4.位置信息:;&amp;#10;5.位置发生地:;&amp;#10;6.投诉内容:时不时就加了什么Tv教育29元</t>
  </si>
  <si>
    <t>计费争议-SP扣费①客户基本信息：业务号码：13098418319、客户姓名：夏平原、套餐情况：畅越冰激凌5G套餐99元； 客户反映取消业务的问题。&amp;#10;②首次联系客户时间：2023-10-28 09:07:28 ； &amp;#10;③投诉核查处理情况：收到贵部转办后，我司立即组织调查 。经核实，用户宽带账号071700518162订购产品名称：（1）多啦看书(2400036301），订购时间23年9月，取消时间为23年9月，29元/月，合计扣费1个月，累计产生费用合计29元；&amp;#10;（2）智享音乐(2400006421），订购时间，取消时间为23年10月，29元/月，合计扣费1个月，累计产生费用合计29元，订购方式为电视遥控器按OK键确认，有二次确认过程，不存在订购违规现象。考虑用户使用感知，已取消屏蔽申请退回58元，24小时内到账，此费用不可抵扣往月欠费及打印发票，满意。&amp;#10;④答复客户时间及客户满意度评价相关信息：我司于2023-10-28 09:07:28联系客户解释说明，客户认可满意。回单人：王宜艳</t>
  </si>
  <si>
    <t>TS202310271425420486</t>
  </si>
  <si>
    <t>2023-10-28 13:35:34</t>
  </si>
  <si>
    <t>用户来电对前期工单：TS202310161755301026处理结果不认可，称自己一直在校园里使用，扣除的是通用流量</t>
  </si>
  <si>
    <t>计费争议-流量：客户反映流量费用问题。经核实，本月使用校园外流量，产生有20元流量费用，计费正常无误，考虑客户感知，前期已退还本月10元流量费用，现申请补赠剩余10元费用，24小时内到账，此费用无法抵扣往月欠费及打印发票，已发校园营业厅协助添加锁定校园基站，客户表示知晓。</t>
  </si>
  <si>
    <t>GZ202310271808031709</t>
  </si>
  <si>
    <t>071703818078</t>
  </si>
  <si>
    <t>2023-10-28 14:44:52</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</si>
  <si>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宜都市陆城街道办事处名都社区名都花园山水苑19栋1单元3层301</t>
  </si>
  <si>
    <t>BL202310271254402255</t>
  </si>
  <si>
    <t>2023-10-28 09:16:59</t>
  </si>
  <si>
    <t>&amp;#13;&amp;#10;高级模板内容：&amp;#13;&amp;#10;需区域二线受理的业务:用户无法提供验证码&amp;#13;&amp;#10;用户需办理业务名称:视频彩铃心悦会员包月15元-3&amp;#13;&amp;#10;业务办理类型:取消&amp;#13;&amp;#10;业务生效时间:次月生效&amp;#13;&amp;#10;是否已按规范验证用户信息:是&amp;#13;</t>
  </si>
  <si>
    <t>TS202310281011070440</t>
  </si>
  <si>
    <t>程伟刚</t>
  </si>
  <si>
    <t>2023-10-28 11:38:13</t>
  </si>
  <si>
    <t>&amp;#13;&amp;#10;高级模板内容：&amp;#13;&amp;#10;投诉问题描述:用户来电称自己流量超出没有提醒，产生费用了才提醒，觉得在使用过程非常不便，现要求可以及时提醒。&amp;#13;&amp;#10;争议月份:2023年10月&amp;#13;&amp;#10;争议金额（流量）:22.14&amp;#13;&amp;#10;是否下发流量短信提醒:是&amp;#13;&amp;#10;用户要求:用户要求下次提前提醒。&amp;#13;&amp;#10;备注:前台已解释橡皮擦，用户接受，并同意开通&amp;#13;</t>
  </si>
  <si>
    <t>计费争议-流量：流量计费正常，此属用户自行使用产生计费，用户已开通流量橡皮擦，现申请减免橡皮擦功能费用10元，系统办理预存享10元赠费*2个月，开通后取消，仅限当月，立即到账，此费用无法抵扣往月欠费及打印发票，用户满意</t>
  </si>
  <si>
    <t>TS202310291050061855</t>
  </si>
  <si>
    <t>汪双成</t>
  </si>
  <si>
    <t>2023-10-29 16:04:41</t>
  </si>
  <si>
    <t>&amp;#13;&amp;#10;高级模板内容：&amp;#13;&amp;#10;投诉问题描述:宣传和实际不一致&amp;#13;&amp;#10;业务名称:畅爽冰激凌5G套餐299元（基础版）&amp;#13;&amp;#10;宣传渠道:其他:电话办理&amp;#13;&amp;#10;宣传内容:宣传150G流量&amp;#13;&amp;#10;实际情况:100G流量&amp;#13;&amp;#10;用户要求:用户表示由于我方宣传和实际不一致导致她流量超出，现要求解除合约降低资费，请处理谢谢&amp;#13;</t>
  </si>
  <si>
    <t>计费争议-流量：流量计费正常，此属用户自行使用产生扣费，出于服务角度，减免本月产生扣费69元，系统办理预存享50元赠费，立即到账，补赠剩余19元，24小时退费到账，此费用无法抵扣往月欠费及打印发票，用户要求更改60元一个月，流量100G，暂无此套餐，我司无法变更，已解释，我们无此套餐，仅有299元套餐，可为用户参与209元赠费，用户实付90元，无法实现用户60元要求，用户知晓。满意度一般。·</t>
  </si>
  <si>
    <t>GZ202310271802181652</t>
  </si>
  <si>
    <t>071700085465</t>
  </si>
  <si>
    <t>韩胜兵</t>
  </si>
  <si>
    <t>2023-10-28 19:06:33</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</si>
  <si>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宽带频繁掉线&amp;#10;&amp;#10;装机地址：湖北省宜昌市伍家区峡洲大道东景苑5栋1单元25楼2505</t>
  </si>
  <si>
    <t>TS202310270959360823</t>
  </si>
  <si>
    <t>王晓坤</t>
  </si>
  <si>
    <t>2023-10-28 11:59:11</t>
  </si>
  <si>
    <t>&amp;#13;&amp;#10;高级模板内容：&amp;#13;&amp;#10;投诉问题描述:用户来电表示每次都是流量超出扣费了才来短信提醒，就不能流量没有了发个流量已经用尽的提醒，解释不认可，要求核实具体193.3M在什么时间断扣的，请处理&amp;#13;&amp;#10;争议月份:2023年10月&amp;#13;&amp;#10;争议金额/流量:3.88&amp;#13;&amp;#10;用户要求:要求核实具体193.3M在什么时间断扣的，并在往后流量用完里就发流量用尽短信提醒，请处理&amp;#13;</t>
  </si>
  <si>
    <t>计费争议-流量：流量计费正常，此属用户自行使用产生扣费，现已与用户沟通将流量提醒更改按天提醒，减免当月流量扣费3.88元，24小时退费到账，此费用无法抵扣往月欠费及打印发票，用户满意</t>
  </si>
  <si>
    <t>TS202310281303132186</t>
  </si>
  <si>
    <t>杨丽俊</t>
  </si>
  <si>
    <t>2023-10-29 10:45:42</t>
  </si>
  <si>
    <t>&amp;#13;&amp;#10;高级模板内容：&amp;#13;&amp;#10;投诉问题描述:用户来电反映称，对上网流量费用超出日租收费不认可，用户要求核实，我处耐心解释无效，用户不认可，要求核实具体情况，请协助处理。&amp;#13;&amp;#10;争议月份:2023年9月、2023年10月&amp;#13;&amp;#10;争议金额/流量:0&amp;#13;&amp;#10;用户要求:用户来电反映称，对上网流量费用超出日租收费不认可，用户要求核实，我处耐心解释无效，用户不认可，要求核实具体情况，请协助处理。&amp;#13;</t>
  </si>
  <si>
    <t>计费争议-流量：流量计费正常，用户首次反映，出于服务角度减免6-10月流量超出一半费用30元，系统办理预存享30元赠费，立即到账，此费用无法抵扣往月欠费及打印发票，满意</t>
  </si>
  <si>
    <t>TS202310290936332451</t>
  </si>
  <si>
    <t>王晓青</t>
  </si>
  <si>
    <t>2023-10-29 15:28:02</t>
  </si>
  <si>
    <t>&amp;#13;&amp;#10;高级模板内容：&amp;#13;&amp;#10;投诉问题描述:用户来电反映自己在湖南与湖北的交界处，表示自己平时一天最多使用1G流量，但自己现在一个小时就使用了1G流量，表示我方是否是湖北也在收取流量，湖南这边这在收取流量，要求我方核查处理&amp;#13;&amp;#10;争议月份:2023年10月&amp;#13;&amp;#10;争议金额/流量:1&amp;#13;&amp;#10;用户要求:用户要求我方尽快处理，请处理。&amp;#13;</t>
  </si>
  <si>
    <t>计费争议-流量：用户反映流量计费问题，经核实客户本月计费无误，短信提醒正常，不存在湖南湖北基站重复计费情况，现已联系客户解释，用户满意。</t>
  </si>
  <si>
    <t>TS202310272146152317</t>
  </si>
  <si>
    <t>2023-10-28 09:49:57</t>
  </si>
  <si>
    <t>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用户来电对超出的流量不认可，表示自己之前都没有超出过，前台解释无效&amp;#13;&amp;#10;争议月份:2023年10月&amp;#13;&amp;#10;争议金额:36&amp;#13;&amp;#10;是否有下发短信提醒:是&amp;#13;&amp;#10;用户要求:要求反映尽快核实处理&amp;#13;</t>
  </si>
  <si>
    <t>计费争议-流量：用户反映流量扣费。经核实，截止10月25日前期流量超出18元，因用户加开两个20元流量多日包但不支持回溯，已于2023-10-25 15:58:52退流量包费用40元。现流量使用期间再次超出，属正常计费，不支持授权减免，已向用户解释，表示知晓。</t>
  </si>
  <si>
    <t>GZ202310271757061583</t>
  </si>
  <si>
    <t>071700091078</t>
  </si>
  <si>
    <t>姚应丽</t>
  </si>
  <si>
    <t>2023-10-28 09:17:39</t>
  </si>
  <si>
    <t>#2022重保客户#一键诊断过程：&amp;#10;宽带是否有欠费及账号是否异常:无异常&amp;#10;宽带是否有群体故障告警:无异常&amp;#10;线路是否正常:无异常&amp;#10;光猫是否正常:无异常&amp;#10;上网速度检测:设备收光异常&amp;#10;设备收发光功率是否异常:无异常&amp;#10;&amp;#10;故障描述：&amp;#10;302004光猫与签约速率不匹配（端业不匹配）&amp;#10;&amp;#10;装机地址：湖北省宜昌市伍家区东艳路伍家区火光村安置房(强标)9号楼1栋1单元29层2902</t>
  </si>
  <si>
    <t>GZ202310271757021581</t>
  </si>
  <si>
    <t>071701004379</t>
  </si>
  <si>
    <t>陈冬艳</t>
  </si>
  <si>
    <t>2023-10-28 18:21:57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</si>
  <si>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后台配置异常您所使用宽带后台配置异常,光猫终端能力与签约速率不匹配;&amp;#13;&amp;#10;设备收发光功率是否异常:无异常;&amp;#13;&amp;#10;:&amp;#13;&amp;#10;&amp;#13;&amp;#10;高级模板内容：&amp;#13;&amp;#10;问题（现象）描述:宽带无法上网&amp;#13;&amp;#10;故障时间:2023-10-27&amp;#13;&amp;#10;服务状态是否正常:是&amp;#13;&amp;#10;设备灯显示:正常&amp;#13;&amp;#10;错误代码:无&amp;#13;&amp;#10;是否重启设备:已重启未恢复&amp;#13;&amp;#10;用户要求:用户要求尽快安排人上门处理。&amp;#13;</t>
  </si>
  <si>
    <t>GZ202310271754471557</t>
  </si>
  <si>
    <t>071700132031</t>
  </si>
  <si>
    <t>2023-10-28 20:29:31</t>
  </si>
  <si>
    <t>用户来电反映宽带071700132031从2023年10月27日开始无法上网，故障地址湖北省宜昌市枝江市马家店镇南岗路金湖柳苑4栋1单元15层1501，联系电话13177091646，请处理，谢谢！</t>
  </si>
  <si>
    <t>BL202310271246052134</t>
  </si>
  <si>
    <t>朱道杰</t>
  </si>
  <si>
    <t>2023-10-27 14:13:06</t>
  </si>
  <si>
    <t>判断省分:湖北&amp;#13;&amp;#10;:有意向资费&amp;#13;&amp;#10;:全国流量王8元套餐&amp;#13;&amp;#10;:&amp;#13;&amp;#10;&amp;#13;&amp;#10;高级模板内容：&amp;#13;&amp;#10;用户诉求:用户称自己已到营业厅取消副卡，要求把套餐更改为4G全国流量王8元套餐&amp;#13;&amp;#10;当前套餐名称:菜鸟小宝卡（新）&amp;#13;&amp;#10;新套餐名称（转入套餐名称）:4G全国流量王8元套餐&amp;#13;&amp;#10;是合约期内（含靓号）:否&amp;#13;</t>
  </si>
  <si>
    <t>GZ202310271752071534</t>
  </si>
  <si>
    <t>071700002161</t>
  </si>
  <si>
    <t>望新</t>
  </si>
  <si>
    <t>2023-10-28 20:15:45</t>
  </si>
  <si>
    <t>一键诊断过程：&amp;#10;宽带是否有欠费及账号是否异常:无异常&amp;#10;宽带是否有群体故障告警:无异常&amp;#10;线路是否正常:无异常&amp;#10;光猫是否正常:无异常&amp;#10;上网速度检测:设备收光异常&amp;#10;设备收发光功率是否异常:无异常&amp;#10;&amp;#10;故障描述：&amp;#10;宽带报障-网页打不开&amp;#10;&amp;#10;装机地址：湖北省宜昌市伍家岗区伍家乡共前村共前村4组3号周边</t>
  </si>
  <si>
    <t>BL202310271217511710</t>
  </si>
  <si>
    <t>胡丹凤</t>
  </si>
  <si>
    <t>2023-10-27 15:47:19</t>
  </si>
  <si>
    <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	手机彩铃精选15元包月&amp;#10;SP产品ID/元素ID：:4900493800&amp;#10;办理渠道:无&amp;#10;赔付月份：:2023年10月&amp;#10;返还倍率:单倍&amp;#10;赔付金额：:15&amp;#10;是否已经取消业务:是&amp;#10;是否承诺退费：:是&amp;#10;用户是否需要回复：:否&amp;#10;用户要求：:用户要求退费（已承诺退费）</t>
  </si>
  <si>
    <t>TS202310261818171944</t>
  </si>
  <si>
    <t>2023-10-28 11:37:00</t>
  </si>
  <si>
    <t>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用户对本机10月产生（已用:153088.0MB）流量不认可，已解释此为正常使用，用户依旧不认可&amp;#13;&amp;#10;争议月份:2023年10月&amp;#13;&amp;#10;争议金额/流量:1&amp;#13;&amp;#10;用户要求:用户对本机10月产生（已用:153088.0MB）流量不认可，已解释此为正常使用，用户依旧不认可，坚持认为一定是联通私自消耗流量，要求上报后台核实10月上网记录，不然就投诉联通，请协助回复&amp;#13;&amp;#10;备注:用户还未产生流量超出费，故在线无法直接补救&amp;#13;</t>
  </si>
  <si>
    <t>计费争议-流量：用户反映流量扣费的问题，经核实10月套内流量已使用完毕，共超出 6.74GB ，产生40元流量扣费，账单扣费无误，考虑客户感知，申请减免本月流量费用，24小时内到账，此费用不可打印账单发票，另赠送0元10G抽奖流量，当月有效，回访满意</t>
  </si>
  <si>
    <t>TS202310261716050403</t>
  </si>
  <si>
    <t>杨乐兴</t>
  </si>
  <si>
    <t>2023-10-27 16:41:12</t>
  </si>
  <si>
    <t>判断省分:其他省分&amp;#13;&amp;#10;:流量计费争议&amp;#13;&amp;#10;判断省分::流量包定制争议&amp;#13;&amp;#10;:不认可&amp;#13;&amp;#10;:已享受&amp;#13;&amp;#10;:&amp;#13;&amp;#10;&amp;#13;&amp;#10;高级模板内容：&amp;#13;&amp;#10;投诉问题描述:用户反映手机上显示只是显示有58G消费，但是扣了74元，对此不认可&amp;#13;&amp;#10;业务名称:上网流量费&amp;#13;&amp;#10;争议月份:2023年10月&amp;#13;&amp;#10;争议金额:0&amp;#13;&amp;#10;是否承诺退费:是&amp;#13;&amp;#10;用户要求:要求核实是为什么扣了这么多流量费用&amp;#13;</t>
  </si>
  <si>
    <t>计费争议-流量：用户反映流量扣费的问题，经核实本月共使用流量 59.16GB ，日租宝扣费77元，账单扣费正常，已联系客户解释说明，考虑客户感知，申请减免部分流量费用合计20元，24小时内到账，此费用不可打印账单发票，回访满意</t>
  </si>
  <si>
    <t>TS202310271909490248</t>
  </si>
  <si>
    <t>王江保</t>
  </si>
  <si>
    <t>2023-10-28 16:08:17</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</si>
  <si>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手机用户来电反映称对上网产生流量扣费不认可，要求退费&amp;#13;&amp;#10;业务名称:上网流量费&amp;#13;&amp;#10;争议月份:2023年10月&amp;#13;&amp;#10;争议金额:42&amp;#13;&amp;#10;是否承诺退费:是&amp;#13;&amp;#10;用户要求:手机用户来电反映称对上网产生流量扣费不认可，要求退费&amp;#13;</t>
  </si>
  <si>
    <t>计费争议-流量：用户反映流量扣费问题，经核实，本月使用非免流APP导致流量消耗过快，已协商升级日租宝至1元1G，并退还10月一半流量费21.5元，此费用不可打印发票，1小时到账， 满意。</t>
  </si>
  <si>
    <t>TS202310261929120726</t>
  </si>
  <si>
    <t>赵艳</t>
  </si>
  <si>
    <t>2023-10-28 09:17:27</t>
  </si>
  <si>
    <t>【2022年上工信部测评重保用户】[该用户有申诉倾向，请注意受理态度，查询近三天工单记录，积极解决用户问题。]&amp;#13;&amp;#10;高级模板内容：&amp;#13;&amp;#10;投诉问题描述:用户对于未使用扣除费用不满&amp;#13;&amp;#10;争议月份:2023年9月、2023年10月&amp;#13;&amp;#10;争议金额/流量:3.01&amp;#13;&amp;#10;用户要求:用户要求退费&amp;#13;</t>
  </si>
  <si>
    <t>计费争议-流量：用户反映流量扣费问题，经核实，该套餐流量按日租宝方式1元1G扣费，当天前10M按照0.1元/M收费，后1014M免费，使用非腾讯APP不免流，已解释套餐计费方式，用户认可满意。</t>
  </si>
  <si>
    <t>BL202310271209461582</t>
  </si>
  <si>
    <t>肖亚</t>
  </si>
  <si>
    <t>2023-10-27 14:15:15</t>
  </si>
  <si>
    <t>&amp;#13;&amp;#10;高级模板内容：&amp;#13;&amp;#10;用户诉求:客户来电要求转8元4G全国流量王套餐，挽留无效请核实谢谢已告知湖北8元流量王套餐需要归属地联通自营厅办理并推荐在联通APP查询附加的联通自营厅用户不认可要求在线更改烦请处理&amp;#13;&amp;#10;当前套餐名称:4G全国流量王56元套餐&amp;#13;&amp;#10;新套餐名称（转入套餐名称）:8元4G全国流量王套餐&amp;#13;&amp;#10;是合约期内（含靓号）:否&amp;#13;&amp;#10;备注:已告知4G全国流量王56元套餐停售更改无法恢复&amp;#13;</t>
  </si>
  <si>
    <t>TS202310271457211414</t>
  </si>
  <si>
    <t>2023-10-28 13:37:56</t>
  </si>
  <si>
    <t>判断省分:湖北&amp;#13;&amp;#10;:流量费争议&amp;#13;&amp;#10;:未使用过/未使用那么多/用的wifi（产生流量/费用）&amp;#13;&amp;#10;:不认可&amp;#13;&amp;#10;:下一步&amp;#13;&amp;#10;:不符合或不愿意开通&amp;#13;&amp;#10;:未享受&amp;#13;&amp;#10;:下一步&amp;#13;&amp;#10;:大于500&amp;#13;&amp;#10;:&amp;#13;&amp;#10;&amp;#13;&amp;#10;高级模板内容：&amp;#13;&amp;#10;投诉问题描述:用户来电对本月产生的流量费不认可，称自己没有用那么多，因有靓号低消，故下投诉&amp;#13;&amp;#10;争议月份:2023年10月&amp;#13;&amp;#10;争议金额/流量:90&amp;#13;&amp;#10;用户要求:退费&amp;#13;</t>
  </si>
  <si>
    <t>计费争议-流量：用户反映流量问题，经核实流量计费无误，短信提醒正常，现考虑客户首次反映，我司申请减免本月90元，24小时到账，此费用不可打印发票，客户满意。</t>
  </si>
  <si>
    <t>GZ202310271736421390</t>
  </si>
  <si>
    <t>071701063450</t>
  </si>
  <si>
    <t>魏华</t>
  </si>
  <si>
    <t>2023-10-27 18:13:55</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</si>
  <si>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遥控电视没有反应&amp;#13;&amp;#10;检查遥控器更换电池:操作未恢复/不认可&amp;#13;&amp;#10;判断省分:其他省分&amp;#13;&amp;#10;向用户解释后用户不认可:&amp;#13;</t>
  </si>
  <si>
    <t>BL202310271155321357</t>
  </si>
  <si>
    <t>2023-10-27 17:28:16</t>
  </si>
  <si>
    <t>用户来电反映要求屏蔽10016的所有电话和短信前台没有权限操作</t>
  </si>
  <si>
    <t>BL202310271142461156</t>
  </si>
  <si>
    <t>许雨诺</t>
  </si>
  <si>
    <t>2023-10-27 17:15:15</t>
  </si>
  <si>
    <t>&amp;#13;&amp;#10;高级模板内容：&amp;#13;&amp;#10;用户诉求:客户来电要求转8元4G全国流量王套餐，挽留无效请核实谢谢已告知湖北8元流量王套餐需要归属地联通自营厅办理并推荐在联通APP查询附加的联通自营厅用户不认可要求在线更改烦请处理&amp;#13;&amp;#10;当前套餐名称:沃派升级版套餐16元档&amp;#13;&amp;#10;新套餐名称（转入套餐名称）:8元4G全国流量王套餐&amp;#13;&amp;#10;是合约期内（含靓号）:否&amp;#13;&amp;#10;备注:已告知沃派升级版套餐16元档停售更改无法恢复&amp;#13;</t>
  </si>
  <si>
    <t>TS202310271024411570</t>
  </si>
  <si>
    <t>赵付祥</t>
  </si>
  <si>
    <t>2023-10-28 09:09:29</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</si>
  <si>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退流量费&amp;#13;&amp;#10;业务名称:流量费&amp;#13;&amp;#10;争议月份:2023年10月&amp;#13;&amp;#10;争议金额:30&amp;#13;&amp;#10;是否承诺退费:是&amp;#13;&amp;#10;用户要求:直接退&amp;#13;</t>
  </si>
  <si>
    <t>计费争议-流量：用户流量计费正常，此属用户使用产生计费，现减免本月超出流量费用30元，24小时退费到账，此费用无法抵扣往月欠费及打印发票，已建议用户自行订购流量包或更改有流量套餐使用，后期流量扣费不予退费，用户满意</t>
  </si>
  <si>
    <t>TS202310282018051369</t>
  </si>
  <si>
    <t>刘云</t>
  </si>
  <si>
    <t>2023-10-29 16:03:15</t>
  </si>
  <si>
    <t>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退还上网费用&amp;#13;&amp;#10;争议月份:2023年10月&amp;#13;&amp;#10;争议金额/流量:30&amp;#13;&amp;#10;用户要求:尽快处理&amp;#13;</t>
  </si>
  <si>
    <t>计费争议-流量：用户流量计费正常，减免本月产生扣费30元，系统办理预存享30元赠费，立即到账，此费用无法抵扣往月欠费及打印发票，满意</t>
  </si>
  <si>
    <t>ZX202310280906181826</t>
  </si>
  <si>
    <t>2023-10-28 19:03:29</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</si>
  <si>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用户对停机不认可，要求复通，请尽快处理&amp;#13;&amp;#10;用户状态为:高额半停机加局方停机&amp;#13;&amp;#10;停机原因:鹰眼诈骗模型编码ZB0051-0002：首次关停可携带本人有效证件到号码归属地自营厅核验签署法律风险告知书复机一次。&amp;#13;&amp;#10;前台是否按流程解释:是&amp;#13;&amp;#10;用户要求:复通&amp;#13;&amp;#10;第二联系电话:13227269548&amp;#13;</t>
  </si>
  <si>
    <t>号码关停：鹰眼诈骗模型编码ZB0051-0002AA。用户反映号码停机问题，经核实，客户号码因鹰眼诈骗模型编码ZB0051-0002而局方停机，根据相关要求进行关停处理。已请其回传以下资料：身份证正、反面照，及风险告知书至13032700872微信号，审核通过后为用户办理开机。客户表示知晓。</t>
  </si>
  <si>
    <t>BL202310291442140567</t>
  </si>
  <si>
    <t>魏士芳</t>
  </si>
  <si>
    <t>2023-10-29 17:06:17</t>
  </si>
  <si>
    <t>&gt;业务号码&gt;15671034176；&gt;号码归属地&gt;宜昌；&gt;产品名称&gt;视频彩铃心悦会员包月15元-3；&gt;产品代码&gt;49007442；&gt;产品编码&gt;4900744200；&gt;订购时间&gt;2023-10-2821:43:54；&gt;核查情况&gt;平台故障；&gt;不规范定制分类&gt;平台故障，无法判责；&gt;赔付金额&gt;15元；&gt;退费时间&gt;2023-10-29；&gt;投诉内容&gt;&amp;#10;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	视频彩铃心悦会员包月15元&amp;#10;办理渠道:	总部客服一体化运营湖北省宜昌渠道&amp;#10;赔付月份：:2023年10月&amp;#10;返还倍率:单倍&amp;#10;赔付金额：:15&amp;#10;是否已经取消业务:是&amp;#10;是否承诺退费：:是&amp;#10;用户是否需要回复：:否&amp;#10;用户要求：:已承诺退费，无需回复</t>
  </si>
  <si>
    <t>ZX202310271011250830</t>
  </si>
  <si>
    <t>王洛兰</t>
  </si>
  <si>
    <t>2023-10-27 19:14:45</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</si>
  <si>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用户来电反映自己在异地，要求线上办理复通&amp;#13;&amp;#10;用户状态为:局方停机&amp;#13;&amp;#10;停机原因:鹰眼诈骗模型编码ZB0059-0001：首次关停可携带本人有效证件到号码归属地自营厅核验签署法律风险告知书复机一次。&amp;#13;&amp;#10;前台是否按流程解释:是&amp;#13;&amp;#10;用户要求:要求线上办理复通&amp;#13;&amp;#10;第二联系电话:13197456993&amp;#13;</t>
  </si>
  <si>
    <t>号码关停：鹰眼诈骗模型编码ZB0059-0001AA，根据相关要求进行关停处理。已请其回传一张照片：风险告知书+身份证正面+SIM卡背面照+签字至17671348103宜昌联通微信号，现微信已添加，客户知晓</t>
  </si>
  <si>
    <t>BL202310271038490008</t>
  </si>
  <si>
    <t>2023-10-27 14:08:46</t>
  </si>
  <si>
    <t>用户来电要求办理开通20元15GB省内流量7日快餐包-湖北，系统查询，显示有在途订单，无法取消，请核实处理，谢谢</t>
  </si>
  <si>
    <t>TS202310271113240656</t>
  </si>
  <si>
    <t>2023-10-29 18:09:39</t>
  </si>
  <si>
    <t>主办单位：湖北&amp;#10;客户类别：首次投诉&amp;#10;10010是否打通：是&amp;#10;是否二次致电10015：是&amp;#10;是否联系：是&amp;#10;升级倾向：无&amp;#10;号码归属省：湖北&amp;#10;SVIP等级：&amp;#10;流量费rpa快捷受理&amp;#13;&amp;#10;业务号码：13227262942&amp;#13;&amp;#10;联系电话1：13227262942&amp;#13;&amp;#10;主叫号码：13227262942&amp;#13;&amp;#10;争议月份：202310&amp;#13;&amp;#10;争议内容：语音流量附属包月费：1元；月套餐费：29元；&amp;#13;&amp;#10;实际发生金额：30&amp;nbsp;赔付倍率：1.0&amp;nbsp;争议金额：30&amp;#13;&amp;#10;是否需要创建服务补救工单：不需要&amp;#13;&amp;#10;处理意见：不符合&amp;#13;&amp;#10;6个月退费记录：无&amp;#13;&amp;#10;备注：用户反映昨天流量一下小号20多G，查询上网详单，显示大都是抖音跟连电脑用的，不满，表示没怎么用，要求核实处理，请跟进，且反映信号差。</t>
  </si>
  <si>
    <t>计费争议-流量①客户基本资料：业务号码：13227262942、客户姓名：陈涛、套餐情况：小天卡-2023、客户反映流量扣费的问题&amp;#10;②首次联系客户时间：2023-10-27 12:54:42&amp;#10;③投诉核查处理情况：收到贵部转办，我司立即组织核查，经核实，抖音为视频类APP，且连接电脑过程中更易消耗大量流量，计费无误 。&amp;#10;④答复客户时间及客户满意度评价：根据上述情况我司于2023-10-27 14:32:42联系客户解释，满意。回单人：颜晶 6921001.&amp;#10;⑤投诉核查关联材料：无   "</t>
  </si>
  <si>
    <t>BL202310270824110677</t>
  </si>
  <si>
    <t>许克玲</t>
  </si>
  <si>
    <t>2023-10-27 14:04:49</t>
  </si>
  <si>
    <t>&gt;业务号码&gt;15671058896;&gt;号码归属地&gt;宜昌;&gt;产品名称&gt;金太阳点读宝20元;&gt;产品代码&gt;66001320;&gt;产品编码&gt;6600132000;&gt;订购时间&gt;2023-10-2007:13:09;&gt;核查情况&gt;平台故障;&gt;不规范定制分类&gt;平台故障，无法判责;&gt;赔付金额&gt;20元;&gt;退费时间&gt;2023-10-27;&gt;投诉内容&gt;【2022年上工信部测评重保用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金太阳点读宝20元&amp;#10;SP产品ID/元素ID：:金太阳点读宝20元&amp;#10;办理渠道:无&amp;#10;赔付月份：:2023年10月&amp;#10;返还倍率:单倍&amp;#10;赔付金额：:20&amp;#10;是否已经取消业务:是&amp;#10;是否承诺退费：:是&amp;#10;用户是否需要回复：:否&amp;#10;用户要求：:退费，谢谢。</t>
  </si>
  <si>
    <t>ZX202310281724121198</t>
  </si>
  <si>
    <t>常艳丽</t>
  </si>
  <si>
    <t>2023-10-29 20:17:33</t>
  </si>
  <si>
    <t>:下一步&amp;#13;&amp;#10;判断省分:湖北&amp;#13;&amp;#10;node_134:&amp;#13;&amp;#10;获取入参:&amp;#13;&amp;#10;node_180:&amp;#13;&amp;#10;判断局方停机状态:&amp;#13;&amp;#10;:&amp;#13;&amp;#10;node_223::关停原因为：集团鹰眼监测诈骗停机（异常换机）、集团鹰眼风险IMEI扩展模型停机&amp;#13;&amp;#10;:不认可&amp;#13;&amp;#10;:&amp;#13;&amp;#10;&amp;#13;&amp;#10;高级模板内容：&amp;#13;&amp;#10;投诉问题描述:用户局方停机要求立即开通&amp;#13;&amp;#10;用户状态为:局方停机&amp;#13;&amp;#10;停机原因:鹰眼诈骗模型编码ZB0059-0001：首次关停可携带本人有效证件到号码归属地自营厅核验签署法律风险告知书复机一次。&amp;#13;&amp;#10;前台是否按流程解释:是&amp;#13;&amp;#10;用户要求:用户局方停机要求立即开通，表示不复机就去工信部投诉我们不为老百姓服务&amp;#13;&amp;#10;第二联系电话:无（不提供）&amp;#13;</t>
  </si>
  <si>
    <t>号码关停：鹰眼诈骗模型编码ZB0059-0001AA。用户反映号码停机问题，经核实，客户号码因鹰眼诈骗模型编码ZB0059-0001而局方停机，根据相关要求进行关停处理。可请其回传以下资料：身份证正、反面照，及风险告知书至13032700872微信号，审核通过后为用户办理开机，客户号码已停机，无法联系上客户，如用户咨询，请前台10010话务中心代为解释。</t>
  </si>
  <si>
    <t>BL202310261834381281</t>
  </si>
  <si>
    <t>谭杰</t>
  </si>
  <si>
    <t>2023-10-27 11:00:32</t>
  </si>
  <si>
    <t>&gt;业务号码&gt;15671059202；&gt;号码归属地&gt;宜昌；&gt;产品名称&gt;优酷12G流量加月会员合约包；&gt;产品代码&gt;80006700；&gt;产品编码&gt;8000670000；&gt;订购时间&gt;2023-08-1214:01:36；&gt;核查情况&gt;平台故障；&gt;不规范定制分类&gt;平台故障，无法判责；&gt;退费金额&gt;40.01元；&gt;退费时间&gt;2023-10-27；&gt;投诉内容&gt;&amp;#10;高级模板内容：&amp;#10;赔付类型：:增值业务争议&amp;#10;CBSS账单扣费名称：:优酷12G流量加月会员合约包&amp;#10;办理渠道:不知情办理&amp;#10;赔付月份：:2023年8月、2023年9月、2023年10月&amp;#10;返还倍率:单倍&amp;#10;赔付金额：:40.01&amp;#10;是否已经取消业务:是&amp;#10;是否承诺退费：:是&amp;#10;用户是否需要回复：:否&amp;#10;用户要求：:退费</t>
  </si>
  <si>
    <t>ZX202310271113431510</t>
  </si>
  <si>
    <t>2023-10-27 16:55:15</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</si>
  <si>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原工单ZX202310251616161591用户再次来电反映自己号码被停用不认可，称自己添加了我方的工作人员的微信，我方一直没有回复，并且称自己都是正常使用，为什么要给自己封号，要我方给个合理解释，并且要求马上给自己复机&amp;#13;&amp;#10;用户状态为:局方停机&amp;#13;&amp;#10;停机原因:鹰眼诈骗模型编码ZB0059-0001：首次关停可携带本人有效证件到号码归属地自营厅核验签署法律风险告知书复机一次。&amp;#13;&amp;#10;前台是否按流程解释:是&amp;#13;&amp;#10;用户要求:复机&amp;#13;&amp;#10;第二联系电话:15021397148&amp;#13;</t>
  </si>
  <si>
    <t>BL202310271016542117</t>
  </si>
  <si>
    <t>2023-10-27 14:59:22</t>
  </si>
  <si>
    <t>ZX202310271146411874</t>
  </si>
  <si>
    <t>2023-10-28 10:01:03</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</si>
  <si>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用户来电表示工作人员给的两个电话打通了没人接，要求处理，详见：ZX202310260717321162&amp;#13;&amp;#10;用户状态为:局方停机&amp;#13;&amp;#10;停机原因:鹰眼诈骗模型编码ZB0060-0001：首次关停可携带本人有效证件到号码归属地自营厅核验签署法律风险告知书复机一次。&amp;#13;&amp;#10;前台是否按流程解释:是&amp;#13;&amp;#10;用户要求:用户要求联系处理&amp;#13;&amp;#10;第二联系电话:/&amp;#13;</t>
  </si>
  <si>
    <t>号码关停：鹰眼诈骗模型编码ZB0060-0001AA，根据相关要求进行关停处理。已请其回传一张照片：风险告知书+身份证正面+SIM卡背面照+签字至17671348103宜昌联通微信号，联系用户现已开通成功，满意。</t>
  </si>
  <si>
    <t>TS202310281840052302</t>
  </si>
  <si>
    <t>吴洁</t>
  </si>
  <si>
    <t>2023-10-29 14:40:40</t>
  </si>
  <si>
    <t>主办单位：湖北&amp;#10;客户类别：普通客户&amp;#10;10010是否打通：否&amp;#10;是否二次致电10015：是&amp;#10;是否联系：否&amp;#10;升级倾向：&amp;#10;号码归属省：湖北&amp;#10;SVIP等级：&amp;#10;1.问题类型:;&amp;#10;2.投诉类型:手机流量费争议;&amp;#10;3.营业厅地址:;&amp;#10;4.位置信息:;&amp;#10;5.位置发生地:;&amp;#10;6.投诉内容:&amp;#10;202310月上网费:20.00&amp;#10;争议金额:20.00</t>
  </si>
  <si>
    <t>计费争议-流量①客户基本资料：业务号码：15572772427、客户姓名：吴洁、套餐情况：&amp;#10;沃派校园融合9元移网成员套餐（湖北宜昌）；客户反映流量争议的问题； &amp;#10;②首次联系客户时间：2023-10-29 14:24:00&amp;#10;③投诉核查处理情况：收到贵部转办，我司立即组织核查，经核实，流量计费正常，首次反映，减免本月流量费用20元，系统办理预存享20元赠费，立即到账，此费用无法抵扣往月欠费及打印发票，满意； &amp;#10;④答复客户时间及客户满意度评价：根据上述核实情况，我司于2023-10-29 14:24:00联系客户满意，回单人：胡春燕、联系方式：07176921001&amp;#10;⑤投诉核查关联材料：无。"</t>
  </si>
  <si>
    <t>BL202310271014042060</t>
  </si>
  <si>
    <t>办理工单（2021版）&gt;&gt;语音包&gt;&gt;语音包开通</t>
  </si>
  <si>
    <t>2023-10-27 10:59:14</t>
  </si>
  <si>
    <t>用户来电要求办理国内语音加油包10元100分钟，提示调用新的预提交服务异常,错误信息:[用户号码:18672657877,业务限制:[产品：[4G全国套餐超值版(合约)76元（湖北迁转）]下必选业务包[营销活动基本电信业务包]没有选择，业务无法继续，请选择后再继续办理！$$$34022$$$]]，请协助办理</t>
  </si>
  <si>
    <t>ZHX202310271705321820</t>
  </si>
  <si>
    <t>2023-10-27 19:47:09</t>
  </si>
  <si>
    <t>用户来电要求转接领导，在线不挂机，请协助处理详见ZHX202310271226451523</t>
  </si>
  <si>
    <t>TS202310290907051793</t>
  </si>
  <si>
    <t>2023-10-29 10:28:44</t>
  </si>
  <si>
    <t>主办单位：湖北&amp;#10;客户类别：首次投诉&amp;#10;10010是否打通：是&amp;#10;是否二次致电10015：是&amp;#10;是否联系：是&amp;#10;升级倾向：工信部&amp;#10;号码归属省：湖北&amp;#10;SVIP等级：&amp;#10;流量费rpa快捷受理&amp;#13;&amp;#10;业务号码：16671725281&amp;#13;&amp;#10;联系电话1：16671725281&amp;#13;&amp;#10;主叫号码：16671725281&amp;#13;&amp;#10;争议月份：202310&amp;#13;&amp;#10;争议内容：无线接入-上网流量费-国内（本地使用）：48元；无线接入-上网流量费-国内（本地使用）：3元；&amp;#13;&amp;#10;实际发生金额：51&amp;nbsp;赔付倍率：1.0&amp;nbsp;争议金额：51&amp;#13;&amp;#10;是否需要创建服务补救工单：不需要&amp;#13;&amp;#10;处理意见：不符合&amp;#13;&amp;#10;6个月退费记录：无&amp;#13;&amp;#10;备注：前期工单正在处理，已承诺退费工单流水号：TS202310281835012204用户称自己还没接到回复对不满意称再不处理就投诉工信部请加急谢谢&amp;#13;</t>
  </si>
  <si>
    <t>计费争议-流量①客户基本资料：业务号码：16671725281、客户姓名：梅成菊、套餐情况：畅爽冰激凌5G套餐129元（基础版）、客户反映流量扣费的问题&amp;#10;②首次联系客户时间：2023-10-29 09:50:55&amp;#10;③投诉核查处理情况：收到贵部转办，我司立即组织核查，经核实，本月属正常使用流量超出，出于服务角度，申请退10月主副卡流量费50元，此费用不可打印发票，1小时到账。并协商为主卡补赠0元2G国内流量。&amp;#10;④答复客户时间及客户满意度评价：根据上述情况我司于2023-10-29 09:50:55联系客户解释，满意。回单人：颜晶 6921001.&amp;#10;⑤投诉核查关联材料：无"</t>
  </si>
  <si>
    <t>GZ202310271703491165</t>
  </si>
  <si>
    <t>071703932880</t>
  </si>
  <si>
    <t>王媛媛</t>
  </si>
  <si>
    <t>2023-10-28 20:39:18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</si>
  <si>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用户来电反映宽带不能上网，光猫闪红灯，请处理并回复！&amp;#13;</t>
  </si>
  <si>
    <t>ZX202310281256491309</t>
  </si>
  <si>
    <t>丁永红</t>
  </si>
  <si>
    <t>2023-10-29 17:30:10</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</si>
  <si>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客户号码局方停机，要求线上复机，要求核实什么原因。&amp;#13;&amp;#10;用户状态为:局方停机&amp;#13;&amp;#10;停机原因:鹰眼诈骗模型编码ZB0072-0001：首次关停可携带本人有效证件到号码归属地自营厅核验签署法律风险告知书复机一次。&amp;#13;&amp;#10;前台是否按流程解释:是&amp;#13;&amp;#10;用户要求:加急开机&amp;#13;&amp;#10;第二联系电话:18507697961&amp;#13;</t>
  </si>
  <si>
    <t>号码关停：鹰眼诈骗模型编码ZB0072-0001AA。用户反映号码停机问题，经核实，客户号码因鹰眼诈骗模型编码ZB0072-0001而局方停机，根据相关要求进行关停处理。联系客户表示已自行至营业厅办理开机，满意。</t>
  </si>
  <si>
    <t>BL202310270959581823</t>
  </si>
  <si>
    <t>饶文芝</t>
  </si>
  <si>
    <t>2023-10-27 14:34:21</t>
  </si>
  <si>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云加速5G畅玩加油包(湖北)（已停售）&amp;#10;办理渠道:自助&amp;#10;赔付月份：:2023年10月&amp;#10;返还倍率:单倍&amp;#10;赔付金额：:20&amp;#10;是否已经取消业务:是&amp;#10;是否承诺退费：:是&amp;#10;用户是否需要回复：:否&amp;#10;用户要求：:退费</t>
  </si>
  <si>
    <t>BL202310270959171809</t>
  </si>
  <si>
    <t>葛德启</t>
  </si>
  <si>
    <t>2023-10-27 15:03:24</t>
  </si>
  <si>
    <t>TS202310280008230404</t>
  </si>
  <si>
    <t>张习越</t>
  </si>
  <si>
    <t>2023-10-29 16:53:06</t>
  </si>
  <si>
    <t>主办单位：湖北&amp;#10;客户类别：星级客户&amp;#10;10010是否打通：否&amp;#10;是否二次致电10015：是&amp;#10;是否联系：否&amp;#10;升级倾向：&amp;#10;号码归属省：湖北&amp;#10;SVIP等级：&amp;#10;1.问题类型:;&amp;#10;2.投诉类型:其他;&amp;#10;3.营业厅地址:;&amp;#10;4.位置信息:;&amp;#10;5.位置发生地:;&amp;#10;6.投诉内容:漫游流量也太他妈贵了吧</t>
  </si>
  <si>
    <t>计费争议-流量①客户投诉产生的原因：客户反映出境漫游数据费用问题。								&amp;#10;②客户投诉问题核查情况及解决方案：收到贵部转办后，我司立即组织调查。经核实，客户本月产生有在柬埔寨使用，产生有90元出境漫游数据费用，计费正常无误，考虑客户感知，可申请减免一半费用，多次致电未接，暂未操作退费，已短信告知如您后期使用有任何疑问，可于工作时间（08：30-17：30）致电宜昌联通07176921001或13032700872			&amp;#10;③客户问题满意度：未联系上。								&amp;#10;④回单人:宜昌客服王晓玉；联系电话：07176921001。</t>
  </si>
  <si>
    <t>ZX202310281406431841</t>
  </si>
  <si>
    <t>彭天洋</t>
  </si>
  <si>
    <t>2023-10-29 18:22:37</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</si>
  <si>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对停机不认可在异地&amp;#13;&amp;#10;用户状态为:局方停机&amp;#13;&amp;#10;停机原因:鹰眼诈骗模型编码ZB0076-0001：首次关停可携带本人有效证件到号码归属地自营厅核验签署法律风险告知书复机一次。&amp;#13;&amp;#10;前台是否按流程解释:是&amp;#13;&amp;#10;用户要求:要求线上开机解释无效&amp;#13;&amp;#10;第二联系电话:13235483171&amp;#13;</t>
  </si>
  <si>
    <t>号码关停：鹰眼诈骗模型编码ZB0076-0001AA，根据相关要求进行关停处理。已请其回传一张照片：风险告知书+身份证正面+SIM卡背面照+签字至17671348103宜昌联通微信号，致电未接，已短信答复如需办理可联系我部，如有疑问可在工作时间（08:30-12:00；14:00 -17:30 ）联系07176921001、13032700872宜昌客服。如用户咨询，请前台 10010话务 中心代为解释，谢谢。</t>
  </si>
  <si>
    <t>GZ202310271649141067</t>
  </si>
  <si>
    <t>071700408537</t>
  </si>
  <si>
    <t>邓兴浩</t>
  </si>
  <si>
    <t>2023-10-29 16:30:05</t>
  </si>
  <si>
    <t>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FTTB设备是否正常:无异常;&amp;#13;&amp;#10;:宽带无法上网需要专人维修</t>
  </si>
  <si>
    <t>TS202310261318271813</t>
  </si>
  <si>
    <t>朱长莲</t>
  </si>
  <si>
    <t>2023-10-27 14:16:13</t>
  </si>
  <si>
    <t>主办单位：湖北&amp;#10;客户类别：普通客户&amp;#10;10010是否打通：否&amp;#10;是否二次致电10015：是&amp;#10;是否联系：否&amp;#10;升级倾向：&amp;#10;号码归属省：湖北&amp;#10;SVIP等级：&amp;#10;1.问题类型:;&amp;#10;2.投诉类型:手机流量费争议;&amp;#10;3.营业厅地址:;&amp;#10;4.位置信息:;&amp;#10;5.位置发生地:;&amp;#10;6.投诉内容:不知道流量啥时候用超了流量超了才提醒退流量费！&amp;#10;202310月上网费:0.00&amp;#10;争议金额:0.00</t>
  </si>
  <si>
    <t>计费争议-流量①客户投诉产生的原因：客户反映流量费用问题。								&amp;#10;②客户投诉问题核查情况及解决方案：收到贵部转办后，我司立即组织调查。经核实，客户本月超出流量 60.31MB ，产生有1.22流量费用，计费正常无误，考虑客户感知，已为客户赠送0元5G流量，仅本月使用，满意。 				&amp;#10;③客户问题满意度：满意。								&amp;#10;④回单人:宜昌客服王晓玉；联系电话：07176921001。</t>
  </si>
  <si>
    <t>BL202310270958591805</t>
  </si>
  <si>
    <t>吴一鸣</t>
  </si>
  <si>
    <t>2023-10-27 10:18:16</t>
  </si>
  <si>
    <t>判断省分:湖北&amp;#13;&amp;#10;:有意向资费&amp;#13;&amp;#10;:全国流量王8元套餐&amp;#13;&amp;#10;:&amp;#13;&amp;#10;&amp;#13;&amp;#10;高级模板内容：&amp;#13;&amp;#10;用户诉求:降套&amp;#13;&amp;#10;当前套餐名称:腾讯大王卡&amp;#13;&amp;#10;新套餐名称（转入套餐名称）:全国流量王8元套餐&amp;#13;&amp;#10;是合约期内（含靓号）:是&amp;#13;</t>
  </si>
  <si>
    <t>TS202310251808430040</t>
  </si>
  <si>
    <t>舒思</t>
  </si>
  <si>
    <t>2023-10-27 13:24:36</t>
  </si>
  <si>
    <t>主办单位：湖北&amp;#10;客户类别：普通客户&amp;#10;10010是否打通：否&amp;#10;是否二次致电10015：是&amp;#10;是否联系：否&amp;#10;升级倾向：&amp;#10;号码归属省：湖北&amp;#10;SVIP等级：&amp;#10;1.问题类型:;&amp;#10;2.投诉类型:手机流量费争议;&amp;#10;3.营业厅地址:;&amp;#10;4.位置信息:;&amp;#10;5.位置发生地:;&amp;#10;6.投诉内容:&amp;#10;202310月上网费:40.00&amp;#10;争议金额:40.00</t>
  </si>
  <si>
    <t>计费争议-流量①客户投诉产生的原因：客户反映流量费用问题。								&amp;#10;②客户投诉问题核查情况及解决方案：收到贵部转办后，我司立即组织调查。经核实，客户本月使用其他流量产生有40元流量费用，计费正常无误，考虑客户感知，申请为客户减免本月40元流量费用，24小时内到账，此费用无法抵扣往月欠费且不可打印发票，满意。		&amp;#10;③客户问题满意度：满意。								&amp;#10;④回单人:宜昌客服王晓玉；联系电话：07176921001。</t>
  </si>
  <si>
    <t>BL202310270954331719</t>
  </si>
  <si>
    <t>周敏</t>
  </si>
  <si>
    <t>2023-10-27 14:39:26</t>
  </si>
  <si>
    <t>TS202310290759051116</t>
  </si>
  <si>
    <t>杨雲枫</t>
  </si>
  <si>
    <t>2023-10-29 11:03:07</t>
  </si>
  <si>
    <t>#2022重保客户#主办单位：湖北&amp;#10;客户类别：星级客户&amp;#10;10010是否打通：否&amp;#10;是否二次致电10015：是&amp;#10;是否联系：否&amp;#10;升级倾向：&amp;#10;号码归属省：湖北&amp;#10;SVIP等级：&amp;#10;1.问题类型:;&amp;#10;2.投诉类型:手机流量费争议;&amp;#10;3.营业厅地址:;&amp;#10;4.位置信息:;&amp;#10;5.位置发生地:;&amp;#10;6.投诉内容:&amp;#10;202310月上网费:5.00&amp;#10;争议金额:5.00</t>
  </si>
  <si>
    <t>计费争议-流量扣费：①客户投诉产生的原因：流量扣费问题。 &amp;#10;②客户投诉问题核查情况及解决方案：收到贵部转办后，我司立即组织调查。经核实属正常扣费，考虑到用户使用感知，为用户申请5元费用另赠送5G流量供本月使用，24小时内到账，此费用不可打印发票，我司2023-10-29 15:43:49联系客户解释。&amp;#10;③客户问题满意度：满意。 &amp;#10;④回单人：田群、联系方式：07176921001</t>
  </si>
  <si>
    <t>ZX202310281601490410</t>
  </si>
  <si>
    <t>宋华轶</t>
  </si>
  <si>
    <t>2023-10-29 12:26:53</t>
  </si>
  <si>
    <t>:下一步&amp;#13;&amp;#10;判断省分:湖北&amp;#13;&amp;#10;node_134:&amp;#13;&amp;#10;获取入参:&amp;#13;&amp;#10;node_180:&amp;#13;&amp;#10;判断局方停机状态:&amp;#13;&amp;#10;:&amp;#13;&amp;#10;node_223::其他原因&amp;#13;&amp;#10;判断地市:黄冈&amp;#13;&amp;#10;:不认可&amp;#13;&amp;#10;:&amp;#13;&amp;#10;&amp;#13;&amp;#10;高级模板内容：&amp;#13;&amp;#10;投诉问题描述:用户来电对本机局方停机不认可&amp;#13;&amp;#10;用户状态为:局方停机&amp;#13;&amp;#10;停机原因:鹰眼诈骗模型编码ZB0076-0001：首次关停可携带本人有效证件到号码归属地自营厅核验签署法律风险告知书复机一次。&amp;#13;&amp;#10;前台是否按流程解释:是&amp;#13;&amp;#10;用户要求:线上复机要求将自己的副卡都解封&amp;#13;&amp;#10;第二联系电话:13207218800&amp;#13;</t>
  </si>
  <si>
    <t>号码关停：鹰眼诈骗模型编码ZB0076-0001AA。已请客户回传以下资料：身份证正、反面照，手持证件正面照及开机承诺函至13032700872微信号，审核通过后办理开机。如该号码再次被举报则永久关停，客户知晓。</t>
  </si>
  <si>
    <t>ZX202310280853441746</t>
  </si>
  <si>
    <t>2023-10-28 14:42:15</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</si>
  <si>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对局方停机不认可&amp;#13;&amp;#10;用户状态为:局方停机&amp;#13;&amp;#10;停机原因:鹰眼诈骗模型编码ZB0076-0001：首次关停可携带本人有效证件到号码归属地自营厅核验签署法律风险告知书复机一次。&amp;#13;&amp;#10;前台是否按流程解释:是&amp;#13;&amp;#10;用户要求:用户不愿意到营业厅，要求线上复机&amp;#13;&amp;#10;第二联系电话:13986781122&amp;#13;</t>
  </si>
  <si>
    <t>号码关停：鹰眼诈骗模型编码ZB0076-0001AA。用户反映号码停机问题，经核实已告知客户回传资料审核后复机，客户知晓，挂机。</t>
  </si>
  <si>
    <t>ZX202310281910381952</t>
  </si>
  <si>
    <t>卢健</t>
  </si>
  <si>
    <t>2023-10-29 17:04:21</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</si>
  <si>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不愿到厅异地要求在线复机联系13647170319&amp;#13;&amp;#10;用户状态为:局方停机&amp;#13;&amp;#10;停机原因:鹰眼诈骗模型编码ZB0077-0001&amp;#13;&amp;#10;前台是否按流程解释:是&amp;#13;&amp;#10;用户要求:在线复机&amp;#13;&amp;#10;第二联系电话:13647170319&amp;#13;</t>
  </si>
  <si>
    <t>号码关停：鹰眼诈骗模型编码ZB0077-0001AA。用户反映号码停机问题，经核实需客户回传资料后审核复机，</t>
  </si>
  <si>
    <t>BL202310281324380621</t>
  </si>
  <si>
    <t>寇大国</t>
  </si>
  <si>
    <t>2023-10-28 16:38:31</t>
  </si>
  <si>
    <t>&gt;业务号码&gt;16671002187；&gt;号码归属地&gt;宜昌；&gt;产品名称&gt;AR彩铃酷趣会员5G加油包（湖北）；&gt;产品代码&gt;无；&gt;产品编码&gt;无；&gt;订购时间&gt;2023-10-2719:09:42；&gt;核查情况&gt;平台故障；&gt;不规范定制分类&gt;平台故障，无法判责；&gt;退费金额&gt;20元；&gt;退费时间&gt;2023-10-28；&gt;投诉内容&gt;&amp;#10;高级模板内容：&amp;#10;赔付类型：:增值业务争议&amp;#10;CBSS账单扣费名称：:AR彩铃酷趣会员5G加油包（湖北）&amp;#10;办理渠道:湖北杭州翔羽线上业务代理(宜昌)&amp;#10;赔付月份：:2023年10月&amp;#10;返还倍率:单倍&amp;#10;赔付金额：:20&amp;#10;是否已经取消业务:是&amp;#10;是否承诺退费：:是&amp;#10;用户是否需要回复：:否&amp;#10;用户要求：:尽快处理</t>
  </si>
  <si>
    <t>ZX202310261630000492</t>
  </si>
  <si>
    <t>2023-10-27 17:19:48</t>
  </si>
  <si>
    <t>15639537809命中精准预判服务场景:[2小时内重复来电用户]&amp;#13;&amp;#10;[2小时内重复来电用户]&amp;#13;&amp;#10;高级模板内容：&amp;#13;&amp;#10;问题描述::用户来电反馈17683711435前期申请过销户退费，用户表示当时还剩余六十九块钱，用户表示只到账了十元，用户表示需要进行核实，烦请协助回电处理谢谢&amp;#13;&amp;#10;第二联系方式:15639537809&amp;#13;&amp;#10;销户原因:不需要&amp;#13;&amp;#10;用户要求::用户来电反馈17683711435前期申请过销户退费，用户表示当时还剩余六十九块钱，用户表示只到账了十元，用户表示需要进行核实，烦请协助回电处理谢谢&amp;#13;</t>
  </si>
  <si>
    <t>计费争议-账单：用户要求清退余额。经核实，小天卡首充话费不支持直接清退至银行卡，现协商用户提供身份证正、反面照至宜昌联通微信号13032700872，我部协助申请以微信转账方式退余额59.64元，用户满意。</t>
  </si>
  <si>
    <t>GZ202310271634230963</t>
  </si>
  <si>
    <t>071703243950</t>
  </si>
  <si>
    <t>毛爱玲</t>
  </si>
  <si>
    <t>2023-10-29 13:38:16</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</si>
  <si>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amp;#13;&amp;#10;高级模板内容：&amp;#13;&amp;#10;问题（现象）描述:无法上网&amp;#13;&amp;#10;故障时间:2023-10-25&amp;#13;&amp;#10;服务状态是否正常:是&amp;#13;&amp;#10;设备灯显示:红灯&amp;#13;&amp;#10;错误代码:无&amp;#13;&amp;#10;是否重启设备:已重启未恢复&amp;#13;&amp;#10;用户要求:上门维修&amp;#13;</t>
  </si>
  <si>
    <t>ZX202310280937052038</t>
  </si>
  <si>
    <t>周祖珍</t>
  </si>
  <si>
    <t>2023-10-29 09:16:48</t>
  </si>
  <si>
    <t>判断省分:湖北&amp;#13;&amp;#10;:失败&amp;#13;&amp;#10;node_42:&amp;#13;&amp;#10;:其他合约&amp;#13;&amp;#10;:本地&amp;#13;&amp;#10;:不认可&amp;#13;&amp;#10;:&amp;#13;&amp;#10;&amp;#13;&amp;#10;高级模板内容：&amp;#13;&amp;#10;问题描述:用户来电称自己电信携转过来的，联通收副卡10元对副卡月租不认可，所有把卡注销，如果不收费就使用，要求登记反馈，请后台核实处理，谢谢&amp;#13;&amp;#10;第二联系方式:回本机就行&amp;#13;&amp;#10;销户原因:收副卡使用&amp;#13;&amp;#10;用户要求:加急处理，谢谢&amp;#13;</t>
  </si>
  <si>
    <t>解释宣传： 秭归文化合作厅 ，副卡问题未解释清楚。经核实， 秭归文化合作厅 于2023-10-27 16:03:14给客户办理副卡15327607436，副卡会收取10元费用，已联系客户解释说明，考虑客户感知，已为客户办理预存话费享10元/月话费优惠12个月活动，客户满意。</t>
  </si>
  <si>
    <t>BL202310270946111587</t>
  </si>
  <si>
    <t>吴启敏</t>
  </si>
  <si>
    <t>2023-10-27 10:55:48</t>
  </si>
  <si>
    <t>判断省分:湖北&amp;#13;&amp;#10;:无意向资费&amp;#13;&amp;#10;node_104:&amp;#13;&amp;#10;node_102:&amp;#13;&amp;#10;:降套&amp;#13;&amp;#10;:需要保号&amp;#13;&amp;#10;:挽留后，用户依旧要求降套&amp;#13;&amp;#10;:消费对比&amp;#13;&amp;#10;:挽留失败&amp;#13;&amp;#10;:&amp;#13;&amp;#10;node_106:&amp;#13;&amp;#10;:无合约/无靓号&amp;#13;&amp;#10;:&amp;#13;&amp;#10;&amp;#13;&amp;#10;高级模板内容：&amp;#13;&amp;#10;用户诉求:用户来电要求降低最低消费，我处挽留用户不认可，请协助处理，谢谢&amp;#13;&amp;#10;当前套餐名称:幸福家家乐59元套餐&amp;#13;&amp;#10;新套餐名称（转入套餐名称）:最低消费&amp;#13;&amp;#10;是合约期内（含靓号）:否&amp;#13;</t>
  </si>
  <si>
    <t>GZ202310271633130951</t>
  </si>
  <si>
    <t>071700744577</t>
  </si>
  <si>
    <t>冯祖刚</t>
  </si>
  <si>
    <t>2023-10-28 09:46:09</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</si>
  <si>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路由器能力不匹配;&amp;#13;&amp;#10;:用户来电反映宽带不能上网，光猫闪红灯，请处理并回复！用户不知道详细的装机地址，以系统显示的地址上报的&amp;#13;</t>
  </si>
  <si>
    <t>BL202310270918051192</t>
  </si>
  <si>
    <t>李善贤</t>
  </si>
  <si>
    <t>2023-10-27 16:07:00</t>
  </si>
  <si>
    <t>&gt;业务号码&gt;16671760026；&gt;号码归属地&gt;宜昌；&gt;产品名称&gt;视频彩铃心悦会员包月15元-3；&gt;产品代码&gt;49007442；&gt;产品编码&gt;4900744200；&gt;订购时间&gt;2023-10-2214:40:50；&gt;核查情况&gt;平台故障；&gt;不规范定制分类&gt;平台故障，无法判责；&gt;退费金额&gt;15元；&gt;退费时间&gt;2023/10/27；&gt;投诉内容&gt;&amp;#10;[65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视频彩铃心悦会员包月15元-3&amp;#10;办理渠道:自行&amp;#10;赔付月份：:2023年10月&amp;#10;返还倍率:单倍&amp;#10;赔付金额：:15&amp;#10;是否已经取消业务:是&amp;#10;是否承诺退费：:是&amp;#10;用户是否需要回复：:否&amp;#10;用户要求：:退费</t>
  </si>
  <si>
    <t>BL202310270937381469</t>
  </si>
  <si>
    <t>王正杰</t>
  </si>
  <si>
    <t>2023-10-27 16:34:17</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</si>
  <si>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	20元5GB云加速5G畅玩加油包(湖北)&amp;#10;SP产品ID/元素ID：:无&amp;#10;办理渠道:湖北杭州翔羽线上业务代理(宜昌)vhbkfdx0162023-10-27&amp;#10;赔付月份：:2023年10月&amp;#10;返还倍率:单倍&amp;#10;赔付金额：:20&amp;#10;是否已经取消业务:是&amp;#10;是否承诺退费：:是&amp;#10;用户是否需要回复：:否&amp;#10;用户要求：:退费</t>
  </si>
  <si>
    <t>BL202310261958582125</t>
  </si>
  <si>
    <t>卢秀琴</t>
  </si>
  <si>
    <t>2023-10-27 15:05:29</t>
  </si>
  <si>
    <t>&gt;业务号码&gt;17671259397；&gt;号码归属地&gt;宜昌；&gt;产品名称&gt;AR彩铃酷趣会员5G加油包（湖北）,	尊享悦读20元包；&gt;产品代码&gt;91295250,66001256；&gt;产品编码&gt;无,6600125600；&gt;订购时间&gt;2023-10-0812:47:18,	2023-10-2412:47:47；&gt;核查情况&gt;平台故障；&gt;不规范定制分类&gt;平台故障，无法判责；&gt;退费金额&gt;20元,20元；&gt;退费时间&gt;2023年10月27日；&gt;投诉内容&gt;&amp;#10;赔付类型：:增值业务争议&amp;#10;CBSS账单扣费名称：:尊享悦读20元包，AR视频彩铃酷趣会员15元包月&amp;#10;办理渠道:沃悦读_WAP门户	&amp;#10;赔付月份：:2023年8月、2023年9月、2023年10月&amp;#10;返还倍率:单倍&amp;#10;赔付金额：:100&amp;#10;是否已经取消业务:否&amp;#10;是否承诺退费：:是&amp;#10;用户是否需要回复：:是&amp;#10;用户要求：:AR彩铃酷趣会员5G加油包（湖北）用户收不到验证码，前台已验证身份信息请后台协助取消</t>
  </si>
  <si>
    <t>TS202310280848321235</t>
  </si>
  <si>
    <t>刘前华</t>
  </si>
  <si>
    <t>2023-10-28 15:55:47</t>
  </si>
  <si>
    <t>&amp;#13;&amp;#10;高级模板内容：&amp;#13;&amp;#10;投诉问题描述:用户来电反馈从来没有用过流量，却产生手机上网流量费。&amp;#13;&amp;#10;争议月份:2023年9月、2023年10月&amp;#13;&amp;#10;争议金额/流量:90&amp;#13;&amp;#10;用户要求:退费&amp;#13;</t>
  </si>
  <si>
    <t>计费争议-流量扣费：客户对01月-10月流量扣费110元不满，经核实，属正常扣费，考虑到用户使用感知为系统勾选50元赠费，另为用户申请60元费用24小时内到账，此费用不可打印发票， 满意。</t>
  </si>
  <si>
    <t>TS202310271616471122</t>
  </si>
  <si>
    <t>赵向阳</t>
  </si>
  <si>
    <t>2023-10-28 14:50:32</t>
  </si>
  <si>
    <t>判断省分:湖北&amp;#13;&amp;#10;:流量费争议&amp;#13;&amp;#10;: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对10月流量费135元不认可，查询到有发送流量提醒，已解释，但用户不认可，坚持要求退费，已承诺退费，请处理。&amp;#13;&amp;#10;业务名称:	上网费_手机上网流量费_无线接入-上网流量费&amp;#13;&amp;#10;争议月份:2023年10月&amp;#13;&amp;#10;争议金额:150&amp;#13;&amp;#10;是否承诺退费:是&amp;#13;&amp;#10;用户要求:用户对10月流量费135元不认可，查询到有发送流量提醒，已解释，但用户不认可，坚持要求退费，已承诺退费，请处理。&amp;#13;</t>
  </si>
  <si>
    <t>计费争议-流量扣费：客户对10月流量扣费135元不满，经核实属正常扣费，考虑到用使用感知为用户申请135元费用，于24小时内到账，此费用不可打印发票（现线上无现金话费返还勾选项，线上操作无权限），用户知晓。</t>
  </si>
  <si>
    <t>GZ202310271622230874</t>
  </si>
  <si>
    <t>071700860228</t>
  </si>
  <si>
    <t>黄宇</t>
  </si>
  <si>
    <t>2023-10-27 16:57:32</t>
  </si>
  <si>
    <t>客户使用手厅一键诊断功能进行宽带故障诊断，诊断结果，故障描述：宽带无法上网&amp;#10;装机地址：湖北省宜昌市当阳市玉阳街道办事处太子桥社区向阳新村太子桥1巷38号周边</t>
  </si>
  <si>
    <t>TS202310291141160793</t>
  </si>
  <si>
    <t>陈代娥</t>
  </si>
  <si>
    <t>2023-10-29 13:37:21</t>
  </si>
  <si>
    <t>【2022年上工信部测评重保用户】22年Q3Q4重点客户[该用户有申诉倾向，请注意受理态度，查询近三天工单记录，积极解决用户问题。]判断省分:湖北&amp;#13;&amp;#10;:流量费争议&amp;#13;&amp;#10;:未使用过/未使用那么多/用的wifi（产生流量/费用）&amp;#13;&amp;#10;:不认可&amp;#13;&amp;#10;:下一步&amp;#13;&amp;#10;:不符合或不愿意开通&amp;#13;&amp;#10;:未享受&amp;#13;&amp;#10;:下一步&amp;#13;&amp;#10;:大于500&amp;#13;&amp;#10;:&amp;#13;&amp;#10;&amp;#13;&amp;#10;高级模板内容：&amp;#13;&amp;#10;投诉问题描述:用户称自己一直用的WIFI，现在产生了费用，现要核实后电话回复！&amp;#13;&amp;#10;争议月份:2023年10月&amp;#13;&amp;#10;争议金额/流量:57&amp;#13;&amp;#10;用户要求:用户要求我方尽快处理费用并回复处理，谢谢！&amp;#13;</t>
  </si>
  <si>
    <t>计费争议-流量扣费：客户对10月流量扣费57元不满，经核实，属正常扣费，考虑到用户使用感知，为用户申请57元费用，24小时内到账，此费用不可打印发票，满意</t>
  </si>
  <si>
    <t>TS202310281126080018</t>
  </si>
  <si>
    <t>2023-10-29 13:39:24</t>
  </si>
  <si>
    <t>[该用户有申诉倾向，请注意受理态度，查询近三天工单记录，积极解决用户问题。]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用户反馈自己对于我方扣除的流量费用不认可&amp;#13;&amp;#10;争议月份:2023年10月&amp;#13;&amp;#10;争议金额/流量:0.2&amp;#13;&amp;#10;用户要求:用户要求退费，谢谢。&amp;#13;&amp;#10;备注:无&amp;#13;</t>
  </si>
  <si>
    <t>计费争议-流量扣费：客户对10月流量扣费5元不满，经核实，属正常扣费，已为用户申请5元费用，24小时内到账，此费用不可打印发票，另按用户要求办理国内语音加油包10元100分钟，满意</t>
  </si>
  <si>
    <t>TS202310281823531977</t>
  </si>
  <si>
    <t>严满绪</t>
  </si>
  <si>
    <t>2023-10-29 16:30:24</t>
  </si>
  <si>
    <t>判断省分:湖北&amp;#13;&amp;#10;:流量费争议&amp;#13;&amp;#10;:未使用过/未使用那么多/用的wifi（产生流量/费用）&amp;#13;&amp;#10;:不认可&amp;#13;&amp;#10;:下一步&amp;#13;&amp;#10;:不符合或不愿意开通&amp;#13;&amp;#10;:已享受或不在授权范围&amp;#13;&amp;#10;:&amp;#13;&amp;#10;&amp;#13;&amp;#10;高级模板内容：&amp;#13;&amp;#10;投诉问题描述:用户来电反映对本机产生的手机的流量费27元不认可，现在来电要求退费，由于前期已经享受退还前台故未承诺补救，前台查询后解释无效故提此单请核实。用户要求联通领导回电，通话过程用户一直辱骂前台无法正常解释，请核实。&amp;#13;&amp;#10;争议月份:2023年10月&amp;#13;&amp;#10;争议金额/流量:27&amp;#13;&amp;#10;用户要求:尽快处理&amp;#13;</t>
  </si>
  <si>
    <t>计费争议-流量扣费：客户对10月流量扣费不满，经核实，属正常扣费，考虑到用使用感知为用户系统勾选赠费40元，24小时内到账，此费用不可打印发票，用户知晓。</t>
  </si>
  <si>
    <t>GZ202310271615460828</t>
  </si>
  <si>
    <t>2023-10-27 18:21:25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</si>
  <si>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宽带无法上网，光猫亮红灯，有急用，请尽快处理并回复&amp;#13;</t>
  </si>
  <si>
    <t>ZX202310270913020295</t>
  </si>
  <si>
    <t>董俊鹏</t>
  </si>
  <si>
    <t>2023-10-29 09:39:28</t>
  </si>
  <si>
    <t>判断省分:湖北&amp;#13;&amp;#10;:下一步&amp;#13;&amp;#10;移网一键诊断结果:1.用户状态是否正常：正常.2.查询短信功能是否正常开通：BO同步.3.查询是否短信黑名单：正常.4.是否存在群障：正常.:诊断无异常/解释不认可&amp;#13;&amp;#10;:短信&amp;#13;&amp;#10;:是&amp;#13;&amp;#10;:::等待下发&amp;#13;&amp;#10;用户表示称手机短信无法接收，要求核实处理谢谢！系统查询提示核心网异常，请处理谢谢！网站打不开&amp;#13;</t>
  </si>
  <si>
    <t>其他：经核实通过交换查询客户短信功能正常，并未进入短信黑名单，建议客户换机换卡测试，因多次未联系上客户，如有疑问可在工作时间（08:30-12:00；14:00-17:30）致电我司宜昌联通13032700872</t>
  </si>
  <si>
    <t>BL202310270924331288</t>
  </si>
  <si>
    <t>黎万福</t>
  </si>
  <si>
    <t>2023-10-27 15:53:57</t>
  </si>
  <si>
    <t>&gt;业务号码&gt;18608604483；&gt;号码归属地&gt;宜昌；&gt;产品名称&gt;视频彩铃心悦会员包月15元-3；&gt;产品代码&gt;49007442；&gt;产品编码&gt;4900744200；&gt;订购时间&gt;2023-10-2512:58:50；&gt;核查情况&gt;平台故障；&gt;不规范定制分类&gt;平台故障，无法判责；&gt;退费金额&gt;15元；&gt;退费时间&gt;2023/10/27；&gt;投诉内容&gt;赔付类型：:增值业务争议&amp;#10;CBSS账单扣费名称：:视频彩铃心悦会员包月15元-3&amp;#10;办理渠道:自行办理&amp;#10;赔付月份：:2023年10月&amp;#10;返还倍率:单倍&amp;#10;赔付金额：:15&amp;#10;是否已经取消业务:是&amp;#10;是否承诺退费：:是&amp;#10;用户是否需要回复：:否&amp;#10;用户要求：:退费，同意服务补救</t>
  </si>
  <si>
    <t>BL202310270914031127</t>
  </si>
  <si>
    <t>李晓</t>
  </si>
  <si>
    <t>2023-10-27 10:46:58</t>
  </si>
  <si>
    <t>[65岁以上老人]&amp;#13;&amp;#10;高级模板内容：&amp;#13;&amp;#10;需区域二线受理的业务:用户无法提供验证码&amp;#13;&amp;#10;用户需办理业务名称:热血都市畅听5G加油包（湖北）&amp;#13;&amp;#10;业务办理类型:取消&amp;#13;&amp;#10;业务生效时间:立即生效&amp;#13;&amp;#10;是否已按规范验证用户信息:是&amp;#13;</t>
  </si>
  <si>
    <t>BL202310271418370830</t>
  </si>
  <si>
    <t>张琳</t>
  </si>
  <si>
    <t>2023-10-28 15:45:20</t>
  </si>
  <si>
    <t>&gt;业务号码&gt;18608604523；&gt;号码归属地&gt;宜昌；&gt;产品名称&gt;自然拼读钻石会员卡；&gt;产品代码&gt;66001422；&gt;产品编码&gt;6600142200；&gt;订购时间&gt;2023-10-2711:02:27；&gt;核查情况&gt;平台故障；&gt;不规范定制分类&gt;平台故障，无法判责；&gt;退费金额&gt;20元；&gt;退费时间&gt;2023-10-27；&gt;投诉内容&gt;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	自然拼读钻石会员卡&amp;#10;办理渠道:沃悦读_WAP门户&amp;#10;赔付月份：:2023年10月&amp;#10;返还倍率:单倍&amp;#10;赔付金额：:20&amp;#10;是否已经取消业务:是&amp;#10;是否承诺退费：:是&amp;#10;用户是否需要回复：:否&amp;#10;用户要求：:退费</t>
  </si>
  <si>
    <t>BL202310270845580831</t>
  </si>
  <si>
    <t>王功全</t>
  </si>
  <si>
    <t>2023-10-27 14:51:47</t>
  </si>
  <si>
    <t>22年Q3Q4重点客户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AR彩铃酷趣会员5G加油包（湖北）&amp;#10;办理渠道:湖北杭州翔羽线上业务代理(宜昌)&amp;#10;赔付月份：:2023年8月&amp;#10;返还倍率:单倍&amp;#10;赔付金额：:20&amp;#10;是否已经取消业务:是&amp;#10;是否承诺退费：:是&amp;#10;用户是否需要回复：:否&amp;#10;用户要求：:已承诺退费，无需回复</t>
  </si>
  <si>
    <t>TS202310281853190009</t>
  </si>
  <si>
    <t>王礼鹏</t>
  </si>
  <si>
    <t>2023-10-29 17:07:50</t>
  </si>
  <si>
    <t>判断省分:湖北&amp;#13;&amp;#10;:流量费争议&amp;#13;&amp;#10;:未使用过/未使用那么多/用的wifi（产生流量/费用）&amp;#13;&amp;#10;:不认可&amp;#13;&amp;#10;:下一步&amp;#13;&amp;#10;:不符合或不愿意开通&amp;#13;&amp;#10;:未享受&amp;#13;&amp;#10;:下一步&amp;#13;&amp;#10;:大于500&amp;#13;&amp;#10;:&amp;#13;&amp;#10;&amp;#13;&amp;#10;高级模板内容：&amp;#13;&amp;#10;投诉问题描述:用户对于流量使用不认可，不接受任何解释，只是说要求退费，否则投诉&amp;#13;&amp;#10;争议月份:2023年10月&amp;#13;&amp;#10;争议金额/流量:42&amp;#13;&amp;#10;用户要求:用户有去退费，欲承诺退费，用户挂机，再次回拨，用户扔不接受解释，要求退费，请后台协助处理谢谢，用户并要求取消云加速5G畅玩加油包(湖北)&amp;#13;</t>
  </si>
  <si>
    <t>计费争议-流量扣费：客户对10月流量扣费不满，经核实，属正常扣费，考虑到用使用感知为用户系统勾选赠费40元，另为用户申请2元费用，24小时内到账，此费用不可打印发票，用户知晓。</t>
  </si>
  <si>
    <t>ZX202310261421231712</t>
  </si>
  <si>
    <t>仇明</t>
  </si>
  <si>
    <t>2023-10-27 18:46:23</t>
  </si>
  <si>
    <t>:下一步&amp;#13;&amp;#10;判断省分:湖北&amp;#13;&amp;#10;node_134:&amp;#13;&amp;#10;获取入参:&amp;#13;&amp;#10;node_180:&amp;#13;&amp;#10;判断局方停机状态:&amp;#13;&amp;#10;:&amp;#13;&amp;#10;node_223::其他原因&amp;#13;&amp;#10;判断地市:其他地市&amp;#13;&amp;#10;:不认可&amp;#13;&amp;#10;:&amp;#13;&amp;#10;&amp;#13;&amp;#10;高级模板内容：&amp;#13;&amp;#10;投诉问题描述:用户来电号封停了&amp;#13;&amp;#10;用户状态为:局方停机&amp;#13;&amp;#10;停机原因:集团鹰眼诈骗-异常IMEI扩展模型：首次关停可携带本人有效证件到号码归属地自营厅核验签署法律风险告知书复机一次。&amp;#13;&amp;#10;前台是否按流程解释:是&amp;#13;&amp;#10;用户要求:要求线上解封，解释是说明原因封停的，有投诉倾向&amp;#13;&amp;#10;第二联系电话:无&amp;#13;</t>
  </si>
  <si>
    <t>骚扰关停：经核实客户号码因集团鹰眼监测诈骗停机，根据相关要求进行关停处理。已请客户到归属地营业厅办理复机。或请客户回传以下资料：身份证正、反面照，手持证件正面照及开机承诺函、工作证明及单位营业执照至13032700872微信号，审核通过后办理开机。如该号码再次被举报则永久关停，客户知晓。</t>
  </si>
  <si>
    <t>TS202310251655470704</t>
  </si>
  <si>
    <t>朱利勋</t>
  </si>
  <si>
    <t>2023-10-27 09:06:54</t>
  </si>
  <si>
    <t>判断省分:其他省分&amp;#13;&amp;#10;:流量计费争议&amp;#13;&amp;#10;判断省分::未使用过/未使用那么多/用的wifi（产生流量/费用）&amp;#13;&amp;#10;:不认可&amp;#13;&amp;#10;:下一步&amp;#13;&amp;#10;:不符合或不愿意开通&amp;#13;&amp;#10;:已享受或不在授权范围&amp;#13;&amp;#10;:&amp;#13;&amp;#10;&amp;#13;&amp;#10;高级模板内容：&amp;#13;&amp;#10;投诉问题描述:用户表示并未使用过流量&amp;#13;&amp;#10;争议月份:2023年8月、2023年10月、2023年9月&amp;#13;&amp;#10;争议金额/流量:6.5&amp;#13;&amp;#10;用户要求:用户要求退费&amp;#13;</t>
  </si>
  <si>
    <t>计费争议-流量扣费：客户对8-10月流量6.5元不满，经核实，属正常扣费，考虑到用户使用感知为用户申请6.5元，24小时内到账，此费用不可打印发票，满意，</t>
  </si>
  <si>
    <t>ZX202310272122351323</t>
  </si>
  <si>
    <t>吴小云</t>
  </si>
  <si>
    <t>2023-10-29 09:17:43</t>
  </si>
  <si>
    <t>用户来电要求更改套餐，向用户解释福多多卡59元，大王卡29元的套餐，用户称资费不合适，建议用户通过APP自己查询，不认可，执意要求在线解决她的问题，还是不认可，请核实。</t>
  </si>
  <si>
    <t>套餐变更-未到厅：129元转59元，致电未接，暂未操作办理，已短信答复如需办理可联系我部，如有疑问可在工作时间（08:30-12:00；14:00 -17:30 ）联系07176921001、13032700872宜昌客服。如用户咨询，请前台 10010话务 中心代为解释，谢谢。</t>
  </si>
  <si>
    <t>BL202310281114411264</t>
  </si>
  <si>
    <t>吴桃仙</t>
  </si>
  <si>
    <t>2023-10-28 15:43:27</t>
  </si>
  <si>
    <t>&gt;业务号码&gt;18671602611；&gt;号码归属地&gt;宜昌；&gt;产品名称&gt;自然拼读钻石会员卡；&gt;产品代码&gt;66001422；&gt;产品编码&gt;6600142200；&gt;订购时间&gt;2023-10-2720:02:13；&gt;核查情况&gt;平台故障；&gt;不规范定制分类&gt;平台故障，无法判责；&gt;退费金额&gt;20元；&gt;退费时间&gt;2023-10-28；&gt;投诉内容&gt;&amp;#10;高级模板内容：&amp;#10;赔付类型：:增值业务争议&amp;#10;CBSS账单扣费名称：:增值业务费_增值业务-自然拼读钻石会员卡_增值业务-自然拼读钻石会员卡&amp;#10;办理渠道:sp&amp;#10;赔付月份：:2023年10月&amp;#10;返还倍率:单倍&amp;#10;赔付金额：:20&amp;#10;是否已经取消业务:是&amp;#10;是否承诺退费：:是&amp;#10;用户是否需要回复：:否&amp;#10;用户要求：:承诺退费无需回复</t>
  </si>
  <si>
    <t>ZX202310271636212085</t>
  </si>
  <si>
    <t>陈越</t>
  </si>
  <si>
    <t>2023-10-28 14:03:38</t>
  </si>
  <si>
    <t>判断省分:湖北&amp;#13;&amp;#10;:失败&amp;#13;&amp;#10;node_42:&amp;#13;&amp;#10;:无合约/简单合约&amp;#13;&amp;#10;:其他套餐&amp;#13;&amp;#10;:异地&amp;#13;&amp;#10;:不认可/无法提供相关证件&amp;#13;&amp;#10;:&amp;#13;&amp;#10;&amp;#13;&amp;#10;高级模板内容：&amp;#13;&amp;#10;问题描述:用户要求变更一下套餐，但目前不方便到营业厅处理，如果无法处理就要求销户！&amp;#13;&amp;#10;第二联系方式:15960262906&amp;#13;&amp;#10;销户原因:在异地，不方便到营业厅变更套餐，不想用了&amp;#13;&amp;#10;用户要求:用户要求注销主副卡宽带或者变更套餐资费，挽留无效，请后台协助处理，谢谢！&amp;#13;</t>
  </si>
  <si>
    <t>套餐变更-未到厅：129元转资，已按用户要求转资福多多29元，次月生效，并注销副卡及宽带，设备用户后期自行退至营业厅，用户满意。</t>
  </si>
  <si>
    <t>BL202310270731360520</t>
  </si>
  <si>
    <t>李光武</t>
  </si>
  <si>
    <t>2023-10-27 09:22:51</t>
  </si>
  <si>
    <t>&amp;#13;&amp;#10;高级模板内容：&amp;#13;&amp;#10;需区域二线受理的业务:用户无法提供验证码&amp;#13;&amp;#10;用户需办理业务名称:手机彩铃精选15元包月&amp;#13;&amp;#10;业务办理类型:取消&amp;#13;&amp;#10;业务生效时间:次月生效&amp;#13;&amp;#10;是否已按规范验证用户信息:无需验证&amp;#13;</t>
  </si>
  <si>
    <t>TS202310261522562297</t>
  </si>
  <si>
    <t>彭彦红</t>
  </si>
  <si>
    <t>2023-10-27 17:30:20</t>
  </si>
  <si>
    <t>&amp;#13;&amp;#10;高级模板内容：&amp;#13;&amp;#10;投诉问题描述:用户来电反映对主副卡所有超出的流量费，主卡13197339296上面的炫彩通信助理包6元版（立即生效），宽带071703159749上面的IPTV包月费都不认可&amp;#13;&amp;#10;争议月份:2023年10月&amp;#13;&amp;#10;争议金额:0&amp;#13;&amp;#10;用户要求:要求今天五点之前回电处理，请协助处理回电，谢谢&amp;#13;</t>
  </si>
  <si>
    <t>计费争议-流量扣费：客户对副卡10月流量扣费75元不满，经核实，属正常扣费，考虑到用户使用感知为用户15272113353、17386500416系统勾选赠费合计80元；另用户对当阳城区南正街自有营业厅于2022-10-21 15:24:15办理炫彩通信助理包6元版（立即生效）不满，现已取消，考虑到22.10-23.10扣费78元，沟通后为号码18163070888、18171917160系统勾选赠费合计80元；现用户对宽带上IPTV扣费不满，沟通后用户表示暂时保留该业务，后期有需要再与我们联系取消，满意。</t>
  </si>
  <si>
    <t>GZ202310271545250604</t>
  </si>
  <si>
    <t>071701028443</t>
  </si>
  <si>
    <t>覃其萍</t>
  </si>
  <si>
    <t>2023-10-27 16:35:52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</si>
  <si>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存在群体故障;&amp;#13;&amp;#10;线路是否正常:无异常;&amp;#13;&amp;#10;光猫是否正常:无异常;&amp;#13;&amp;#10;上网速度检测:无异常;&amp;#13;&amp;#10;设备收发光功率是否异常:无异常;&amp;#13;&amp;#10;:&amp;#13;&amp;#10;用户表示宽带上网频繁掉线，严重影响正常使用，要求人员上门检修，请尽快处理并回复</t>
  </si>
  <si>
    <t>BL202310262105200060</t>
  </si>
  <si>
    <t>胡清</t>
  </si>
  <si>
    <t>2023-10-27 09:05:34</t>
  </si>
  <si>
    <t>判断省分:湖北&amp;#13;&amp;#10;:有意向资费&amp;#13;&amp;#10;:全国流量王8元套餐&amp;#13;&amp;#10;:&amp;#13;&amp;#10;&amp;#13;&amp;#10;高级模板内容：&amp;#13;&amp;#10;用户诉求:用户来电要求更改4G全国流量王8元套餐挽留失败，解释主副卡宽带需要到归属地赋权营业厅用户不认可&amp;#13;&amp;#10;当前套餐名称:幸福家家乐39元套餐&amp;#13;&amp;#10;新套餐名称（转入套餐名称）:4G全国流量王8元套餐&amp;#13;&amp;#10;是合约期内（含靓号）:是&amp;#13;</t>
  </si>
  <si>
    <t>TS202310261535570156</t>
  </si>
  <si>
    <t>余功齐</t>
  </si>
  <si>
    <t>2023-10-27 17:30:16</t>
  </si>
  <si>
    <t>&amp;#13;&amp;#10;高级模板内容：&amp;#13;&amp;#10;投诉问题描述:套餐内容不认可，表示我方少了3g流量要求退费&amp;#13;&amp;#10;投诉项目:流量费&amp;#13;&amp;#10;争议月份:2023年10月&amp;#13;&amp;#10;争议金额:0&amp;#13;&amp;#10;用户要求:自己是7g流量。现在只有4g要求投诉我方&amp;#13;</t>
  </si>
  <si>
    <t>计费争议-流量争议：用户对流量扣费不满，经核实，用户本月流量产生费用10元，考虑用户感知，申请退本月流量费用，合计10元，24小时到帐，此费用不可打印发票，并申请赠送4GB流量本月使用，满意。</t>
  </si>
  <si>
    <t>TS202310252142300752</t>
  </si>
  <si>
    <t>韩飞</t>
  </si>
  <si>
    <t>2023-10-27 15:51:47</t>
  </si>
  <si>
    <t>用户来电称自己一直用的免流的APP但是一直给自己扣通用流量前台解释不认可要求我们查看流量具体怎么使用的请协助处理谢谢</t>
  </si>
  <si>
    <t>计费争议-流量争议：用户反馈流量问题，经核实，用户本月流量计费正常，短信提醒正常，通过专业部门核查流量属正常使用造成流量扣费，为及时了解流量使用情况，已建议用户可通过中国联通APP实时查看流量消耗情况，若流量不够使用请办理流量包或迁转更大流量套餐，用户知悉挂机，满意。</t>
  </si>
  <si>
    <t>ZX202310261632330515</t>
  </si>
  <si>
    <t>2023-10-27 14:21:27</t>
  </si>
  <si>
    <t>判断省分:湖北&amp;#13;&amp;#10;:失败&amp;#13;&amp;#10;node_42:&amp;#13;&amp;#10;:无合约/简单合约&amp;#13;&amp;#10;:单卡/移移融合副卡套餐&amp;#13;&amp;#10;获取用户证件类型::不认可&amp;#13;&amp;#10;:&amp;#13;&amp;#10;&amp;#13;&amp;#10;高级模板内容：&amp;#13;&amp;#10;问题描述:表示副卡没有在使用，要求我处将副卡注销，将主卡办理为：8元流量王套餐，挽留无效，不配合去营业厅&amp;#13;&amp;#10;第二联系方式:15629348198&amp;#13;&amp;#10;销户原因:表示副卡没有在使用&amp;#13;&amp;#10;用户要求:要求我处将副卡注销，将主卡办理为：8元流量王套餐。副卡状态：断卡宜昌上报风险用户，已经告知开机方式，用户表示没有副卡电话卡，要求在线协助处理&amp;#13;</t>
  </si>
  <si>
    <t>套餐变更-未到厅：用户要求转资8元流量王套餐套餐，挽留无效（降套的）已办理，次月生效,另副卡16671737296用户已自行至营业厅办理销户，满意。</t>
  </si>
  <si>
    <t>BL202310262055492499</t>
  </si>
  <si>
    <t>2023-10-27 09:10:13</t>
  </si>
  <si>
    <t>判断省分:湖北&amp;#13;&amp;#10;:无意向资费&amp;#13;&amp;#10;node_104:&amp;#13;&amp;#10;node_102:&amp;#13;&amp;#10;:降套&amp;#13;&amp;#10;:消费过高&amp;#13;&amp;#10;:挽留后，用户依旧要求降套&amp;#13;&amp;#10;:资费对比&amp;#13;&amp;#10;:挽留失败&amp;#13;&amp;#10;:&amp;#13;&amp;#10;node_106:&amp;#13;&amp;#10;:无合约/无靓号&amp;#13;&amp;#10;:&amp;#13;&amp;#10;&amp;#13;&amp;#10;高级模板内容：&amp;#13;&amp;#10;用户诉求:用户表示自己要求降低套餐为8元流量王套餐，解释不认可，请核实处理，谢谢&amp;#13;&amp;#10;当前套餐名称:腾讯大王卡&amp;#13;&amp;#10;新套餐名称（转入套餐名称）:8元流量王套餐&amp;#13;&amp;#10;是合约期内（含靓号）:是&amp;#13;</t>
  </si>
  <si>
    <t>ZX202310281025262488</t>
  </si>
  <si>
    <t>071700396978</t>
  </si>
  <si>
    <t>刘德森</t>
  </si>
  <si>
    <t>2023-10-29 09:12:16</t>
  </si>
  <si>
    <t>用户反映到营业厅销户，营业厅表示无法办理，要求处理并回复</t>
  </si>
  <si>
    <t>携号转网（夷陵雾渡河）：用户反映到营业厅销户实际是办理携号转网，挽留无效，经核实13135818617、13135819234现号码允许携出，满意</t>
  </si>
  <si>
    <t>TS202310261629291627</t>
  </si>
  <si>
    <t>陶勇</t>
  </si>
  <si>
    <t>2023-10-27 13:34:10</t>
  </si>
  <si>
    <t>&amp;#13;&amp;#10;高级模板内容：&amp;#13;&amp;#10;投诉问题描述:用户来电称副卡没有用流量，但是查询后，显示副卡用了五十多个G，主卡只用了7个G用户对此不认可&amp;#13;&amp;#10;争议月份:2023年10月&amp;#13;&amp;#10;争议金额/流量:53&amp;#13;&amp;#10;用户要求:用户要求给其合理解释告知副卡用在哪些APP上了&amp;#13;</t>
  </si>
  <si>
    <t>计费争议-流量争议：用户反馈流量问题，经核实，用户副卡流量使用比较大，已跟用户解释清楚，建议用户平时使用WIFI时关闭数据流量，以免产生流量扣费，考虑用户感知，申请赠送10GB抽奖流量本月使用，满意。</t>
  </si>
  <si>
    <t>BL202310271714050980</t>
  </si>
  <si>
    <t>向婷婷</t>
  </si>
  <si>
    <t>2023-10-28 11:05:26</t>
  </si>
  <si>
    <t>&gt;业务号码&gt;18671719463；&gt;号码归属地&gt;宜昌；&gt;产品名称&gt;沃阅读知涯升学20元特价包，AR彩铃酷趣会员5G加油包（湖北）；&gt;产品代码&gt;66002207，91295250；&gt;产品编码&gt;6600220700，无；&gt;订购时间&gt;2023-10-2108:35:46，2023-09-0519:15:44；&gt;核查情况&gt;平台故障；&gt;不规范定制分类&gt;平台故障，无法判责；&gt;退费金额&gt;20元，20元；&gt;退费时间&gt;2023-10-28；&gt;投诉内容&gt;判断省分:其他省分&amp;#10;:增值业务争议&amp;#10;判断省分:湖北&amp;#10;:移网&amp;#10;:在补救范围内&amp;#10;:不认可&amp;#10;:小于等于500元，且仅限单倍、月份不超过12个月&amp;#10;:&amp;#10;&amp;#10;高级模板内容：&amp;#10;赔付类型：:增值业务争议&amp;#10;CBSS账单扣费名称：:AR视频彩铃酷趣会员15元包月_增值业务沃阅读知涯升学20元特价包_增值业务-&amp;#10;办理渠道:SP&amp;#10;赔付月份：:2023年10月&amp;#10;返还倍率:单倍&amp;#10;赔付金额：:50&amp;#10;是否已经取消业务:是&amp;#10;是否承诺退费：:是&amp;#10;用户是否需要回复：:否&amp;#10;用户要求：:尽快退费</t>
  </si>
  <si>
    <t>TS202310261744091162</t>
  </si>
  <si>
    <t>2023-10-27 14:37:32</t>
  </si>
  <si>
    <t>判断省分:其他省分&amp;#13;&amp;#10;:流量计费争议&amp;#13;&amp;#10;判断省分::流量包定制争议&amp;#13;&amp;#10;:不认可&amp;#13;&amp;#10;:未享受&amp;#13;&amp;#10;:小于等于500元，且仅限单倍、月份不超过12个月&amp;#13;&amp;#10;:&amp;#13;&amp;#10;&amp;#13;&amp;#10;高级模板内容：&amp;#13;&amp;#10;投诉问题描述:用户来电对订购的10元5GB全国流量5日快餐包（湖北）（1）不认可，要求退费&amp;#13;&amp;#10;业务名称:10元5GB全国流量5日快餐包（湖北）（1）&amp;#13;&amp;#10;争议月份:2023年10月&amp;#13;&amp;#10;争议金额:10&amp;#13;&amp;#10;是否承诺退费:是&amp;#13;&amp;#10;用户要求:用户表示由于前期工单流水号:GZ202310072009232121中宽带的故障（用户表示故障在近两天才得到完全修复），导致用户10月流量使用需求增加，因此对相应的流量费用均不认可，要求退回相应的流量包费用，且要求对本月后期产生的流量费用减免，&amp;#13;</t>
  </si>
  <si>
    <t>计费争议-流量争议：用户因宽带故障对本月流量超出扣费不满，已跟用户解释清楚，用户表示现在宽带已恢复正常，考虑用户感知，申请减免本月流量包费用，合计10元，已于2023-10-27 09:41:36到帐，并申请赠送10GB抽奖流量本月使用，满意。</t>
  </si>
  <si>
    <t>BL202310262029022343</t>
  </si>
  <si>
    <t>2023-10-27 09:07:01</t>
  </si>
  <si>
    <t>[该用户有申诉倾向，请注意受理态度，查询近三天工单记录，积极解决用户问题。]&amp;#13;&amp;#10;高级模板内容：&amp;#13;&amp;#10;需区域二线受理的业务:用户无法提供验证码&amp;#13;&amp;#10;用户需办理业务名称:20元10GB全国流量7日快餐包（湖北）-新&amp;#13;&amp;#10;业务办理类型:开通&amp;#13;&amp;#10;业务生效时间:立即生效&amp;#13;&amp;#10;是否已按规范验证用户信息:无需验证&amp;#13;</t>
  </si>
  <si>
    <t>GZ202310271524130461</t>
  </si>
  <si>
    <t>2023-10-28 17:56:56</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</si>
  <si>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注册灯闪烁，要求师傅上门</t>
  </si>
  <si>
    <t>BL202310261823521170</t>
  </si>
  <si>
    <t>向贤畅</t>
  </si>
  <si>
    <t>2023-10-27 15:03:52</t>
  </si>
  <si>
    <t>&gt;业务号码&gt;18671770371；&gt;号码归属地&gt;宜昌；&gt;产品名称&gt;手机彩铃精选15元包月；&gt;产品代码&gt;49004938；&gt;产品编码&gt;4900493800；&gt;订购时间&gt;2023-10-2617:17:40；&gt;核查情况&gt;平台故障；&gt;不规范定制分类&gt;平台故障，无法判责；&gt;退费金额&gt;15元；&gt;退费时间&gt;2023-10-27；&gt;投诉内容&gt;&amp;#10;&amp;#10;高级模板内容：&amp;#10;赔付类型：:增值业务争议&amp;#10;CBSS账单扣费名称：:	手机彩铃精选15元包月&amp;#10;办理渠道:	SP查询/退订/订购&amp;#10;赔付月份：:2023年10月&amp;#10;返还倍率:单倍&amp;#10;赔付金额：:15&amp;#10;是否已经取消业务:是&amp;#10;是否承诺退费：:是&amp;#10;用户是否需要回复：:否&amp;#10;用户要求：:退费</t>
  </si>
  <si>
    <t>TS202310271623271338</t>
  </si>
  <si>
    <t>杨祖国</t>
  </si>
  <si>
    <t>2023-10-28 10:15:07</t>
  </si>
  <si>
    <t>&amp;#13;&amp;#10;高级模板内容：&amp;#13;&amp;#10;投诉问题描述:用户对超出语音费用不认可要求投诉处理退费，请后台老师核实处理&amp;#13;&amp;#10;争议月份:2023年8月、2023年9月、2023年10月&amp;#13;&amp;#10;争议金额:138.6&amp;#13;&amp;#10;是否有下发短信提醒:是&amp;#13;&amp;#10;用户要求:1&amp;#13;</t>
  </si>
  <si>
    <t>计费争议-语音：语音计费正常，此属用户使用产生计费，现减免用户8-10月一半语音费用70元，系统办理预存享50元赠费，立即到账，补赠剩余20元，24小时退费到账，此费用无法抵扣往月欠费及打印发票，用户满意</t>
  </si>
  <si>
    <t>BL202310261953382081</t>
  </si>
  <si>
    <t>乔东</t>
  </si>
  <si>
    <t>2023-10-27 14:22:08</t>
  </si>
  <si>
    <t>判断省分:湖北&amp;#13;&amp;#10;:有意向资费&amp;#13;&amp;#10;:全国流量王8元套餐&amp;#13;&amp;#10;:&amp;#13;&amp;#10;&amp;#13;&amp;#10;高级模板内容：&amp;#13;&amp;#10;用户诉求:降低&amp;#13;&amp;#10;当前套餐名称:大王卡29元版&amp;#13;&amp;#10;新套餐名称（转入套餐名称）:全国流量王8元套餐&amp;#13;&amp;#10;是合约期内（含靓号）:否&amp;#13;&amp;#10;备注:已解释，去营业厅咨询办理，不愿意，要求我方办理，联系15574589730&amp;#13;</t>
  </si>
  <si>
    <t>TS202310280646270724</t>
  </si>
  <si>
    <t>2023-10-28 14:48:51</t>
  </si>
  <si>
    <t>&amp;#13;&amp;#10;高级模板内容：&amp;#13;&amp;#10;投诉问题描述:TS202310250835121031前期未接到工作人员回电，称自己50分钟未使用完现在超出了语音用户对此不满意，前台解释无效，用户强烈称自己未使用超出。后台协助解释处理谢谢&amp;#13;&amp;#10;争议月份:2023年10月&amp;#13;&amp;#10;争议金额:0.4&amp;#13;&amp;#10;是否有下发短信提醒:是&amp;#13;&amp;#10;用户要求:TS202310250835121031前期未接到工作人员回电，称自己50分钟未使用完现在超出了语音用户对此不满意，前台解释无效，用户强烈称自己未使用超出。后台协助解释处理谢谢&amp;#13;</t>
  </si>
  <si>
    <t>计费争议-语音：语音计费正常，此属用户自行使用产生扣费，现已解释，且用户套餐内存在市话网龄计划合约，每月50分钟市话，用户拨打非市话产生扣费，已说明，前期已告知用户最后一次退费，无法一直退费，已解释，满意度一般</t>
  </si>
  <si>
    <t>TS202310261532520070</t>
  </si>
  <si>
    <t>2023-10-27 10:14:47</t>
  </si>
  <si>
    <t>&amp;#13;&amp;#10;高级模板内容：&amp;#13;&amp;#10;投诉问题描述:用户来电反映15671027717都销户好多年了，为什么现在还在扣费，由于费用较大时限较长，烦请后台协助核算处理&amp;#13;&amp;#10;争议月份:2023年10月&amp;#13;&amp;#10;争议金额:0&amp;#13;&amp;#10;用户要求:核实费用明细，给出合理解释为什么15671027717都销户好多年了，为什么现在还在扣费&amp;#13;</t>
  </si>
  <si>
    <t>计费争议-帐单争议：用户对帐单不认可，用户表示自己一直未使用15671027717这个号码，对扣费不认可，已跟用户解释清楚，因号码现在是风险关停状态，我部无法销户，已建议用户携带身份证证件到自营销复机后销户，考虑用户感知，申请退19.3-23.10月部份套餐费用，合计560元，24小时到帐，此费用不可打印发票，另用户反馈的副卡18572356638问题，用户表示会自行到营业厅处理，满意。</t>
  </si>
  <si>
    <t>TS202310271222120230</t>
  </si>
  <si>
    <t>2023-10-28 13:41:11</t>
  </si>
  <si>
    <t>判断省分:湖北&amp;#13;&amp;#10;:增值业务费用争议（含炫彩通信助理包云盘版等组合类增值业务）&amp;#13;&amp;#10;:固网&amp;#13;&amp;#10;:是&amp;#13;&amp;#10;:不认可&amp;#13;&amp;#10;:小于等于500元，且仅限单倍、月份不超过12个月&amp;#13;&amp;#10;:&amp;#13;&amp;#10;&amp;#13;&amp;#10;高级模板内容：&amp;#13;&amp;#10;投诉问题描述:用户来电对前期反映的（TV增值趣味生活（25元/月））问题（详见前期工单：BL202310052253581944），已按处理结果解释（宽带账号071701068753订购产品名称趣味生活(2400077200)，订购时间23年9月，取消时间为23年10月，25元/月，合计扣费2个月，累计产生费用合计50元，订购方式为电视遥控器按OK键确认，有二次确认过程，不存在订购违规现象。考虑您使用感知，已取消屏蔽并于三个工作日内退费到账50元，此费用不可抵扣往月欠费及打印发票。另已取消副卡18671443125家庭群组化副卡10G省内流量流量(不共享不结转)(湖北)和炫彩通信助理包-云盘版业务），用户不认可，称费用未到账&amp;#13;&amp;#10;活动名称:TV增值趣味生活（25元/月）&amp;#13;&amp;#10;争议月份:2023年9月、2023年10月&amp;#13;&amp;#10;争议金额:50&amp;#13;&amp;#10;用户要求:核实费用为什么没有到账&amp;#13;</t>
  </si>
  <si>
    <t>计费争议-账单：用户反映赠费未到账。经核实，用户来电对前期反映的（TV增值趣味生活（25元/月））问题 ，网站未退费到账，现由我部于 2023-10-28 10:03:46 退费到账50元，此费用不可打印发票，满意。</t>
  </si>
  <si>
    <t>TS202310262326260588</t>
  </si>
  <si>
    <t>2023-10-27 10:48:29</t>
  </si>
  <si>
    <t>&amp;#13;&amp;#10;高级模板内容：&amp;#13;&amp;#10;投诉问题描述:用户来电对于现在的剩余话费不认可&amp;#13;&amp;#10;争议时间:2023-10-26&amp;#13;&amp;#10;争议金额:7.65&amp;#13;&amp;#10;用户查询情况:用户表示自己是两个月前交的费用还有280多&amp;#13;&amp;#10;前台实际查询情况:核实用户每个月都有扣取费用&amp;#13;&amp;#10;用户要求:并且表示自己是在2023年8月份转网进来的，核实用户该号码是在2021年8月份转的，用户非说是在今年转的，并表示之前还有280多的费用，已向用户解释，用户不认可，请处理&amp;#13;</t>
  </si>
  <si>
    <t>计费争议-账单：用户反映账单扣费的问题，经核实，客户于 2023-08-01 09:33:09 交费50元后剩余话费 221.70 元，扣除23.8-10月月租费215.10元，现剩余话费6.60元，账单扣费正常无误，已联系客户解释说明，客户知晓，认可</t>
  </si>
  <si>
    <t>ZX202310261619350381</t>
  </si>
  <si>
    <t>071700109711</t>
  </si>
  <si>
    <t>孟祥松</t>
  </si>
  <si>
    <t>2023-10-27 14:08:12</t>
  </si>
  <si>
    <t>判断省分:湖北&amp;#13;&amp;#10;:被动办理宽带&amp;#13;&amp;#10;:不需要&amp;#13;&amp;#10;:&amp;#13;&amp;#10;&amp;#13;&amp;#10;高级模板内容：&amp;#13;&amp;#10;问题描述:用户来电称要携号转网，对名下的宽带不知情，要求取消，不愿到厅&amp;#13;&amp;#10;第二联系方式:15629376135&amp;#13;&amp;#10;销户原因:要携号转网&amp;#13;&amp;#10;用户要求:要求尽快联系处理否则工信部投诉&amp;#13;</t>
  </si>
  <si>
    <t>携号转网（枝江城区营服中心）：用户要求取消缓装宽带，经核实，用户于2023-10-26 15:48:46在枝江城区公园路自营厅办理了融合拆分，暂无法二次操作销户，已跟用户解释清楚，次月一号办理销户，用户号码已可正常携出，无限制，满意。</t>
  </si>
  <si>
    <t>BL202310291036181444</t>
  </si>
  <si>
    <t>常昌国</t>
  </si>
  <si>
    <t>2023-10-29 14:56:23</t>
  </si>
  <si>
    <t>&gt;业务号码&gt;18671772897；&gt;号码归属地&gt;宜昌；&gt;产品名称&gt;视频彩铃心悦会员包月15元-3；&gt;产品代码&gt;49007442；&gt;产品编码&gt;4900744200；&gt;订购时间&gt;2023-10-2106:40:34；&gt;核查情况&gt;平台故障；&gt;不规范定制分类&gt;平台故障，无法判责；&gt;退费金额&gt;15元；&gt;退费时间&gt;2023-10-29；&gt;投诉内容&gt;&amp;#10;&amp;#10;高级模板内容：&amp;#10;赔付类型：:增值业务争议&amp;#10;CBSS账单扣费名称：:视频彩铃心悦会员包月15元-3&amp;#10;办理渠道:SP平台接入&amp;#10;赔付月份：:2023年10月&amp;#10;返还倍率:单倍&amp;#10;赔付金额：:15&amp;#10;是否已经取消业务:是&amp;#10;是否承诺退费：:是&amp;#10;用户是否需要回复：:否&amp;#10;用户要求：:要求尽快处理</t>
  </si>
  <si>
    <t>TS202310261736010931</t>
  </si>
  <si>
    <t>徐步云</t>
  </si>
  <si>
    <t>2023-10-27 18:32:36</t>
  </si>
  <si>
    <t>&amp;#13;&amp;#10;高级模板内容：&amp;#13;&amp;#10;投诉问题描述:用户来电称自己之前月费是69，现在为什么是89，已向用户解释，用户不认可&amp;#13;&amp;#10;争议月份:2023年10月&amp;#13;&amp;#10;争议金额:10&amp;#13;&amp;#10;用户要求:用户要求退费&amp;#13;</t>
  </si>
  <si>
    <t>计费争议-账单：用户反映账单扣费的问题，考虑客户感知，申请退还23.5-10月多扣费用合计54元，24小时内到账，此费用不可打印账单发票，回访满意。</t>
  </si>
  <si>
    <t>BL202310280924011952</t>
  </si>
  <si>
    <t>陈万雷</t>
  </si>
  <si>
    <t>2023-10-28 15:44:46</t>
  </si>
  <si>
    <t>&gt;业务号码&gt;18671785896；&gt;号码归属地&gt;宜昌；&gt;产品名称&gt;AR彩铃酷趣会员5G加油包（湖北）；&gt;产品代码&gt;无；&gt;产品编码&gt;无；&gt;订购时间&gt;2023-10-2722:02:04；&gt;核查情况&gt;平台故障；&gt;不规范定制分类&gt;平台故障，无法判责；&gt;退费金额&gt;20元；&gt;退费时间&gt;2023/10/28；&gt;投诉内容&gt;赔付类型：:增值业务争议&amp;#10;CBSS账单扣费名称：:AR彩铃酷趣会员5G加油包（湖北）（已停售）&amp;#10;办理渠道:公众中台订单中心_71b591k&amp;#10;赔付月份：:2023年10月&amp;#10;返还倍率:单倍&amp;#10;赔付金额：:20&amp;#10;是否已经取消业务:是&amp;#10;是否承诺退费：:是&amp;#10;用户是否需要回复：:否&amp;#10;用户要求：:退费</t>
  </si>
  <si>
    <t>BL202310270938361480</t>
  </si>
  <si>
    <t>2023-10-27 15:27:40</t>
  </si>
  <si>
    <t>&gt;业务号码&gt;18672094655&gt;号码归属地&gt;宜昌；&gt;产品名称&gt;热血都市畅听5G加油包（湖北）；&gt;产品代码&gt;无；&gt;产品编码&gt;91295262；&gt;订购时间&gt;2023-10-2700:15:57；&gt;核查情况&gt;平台故障；&gt;不规范定制分类&gt;平台故障，无法判责；&gt;退费金额&gt;20元；&gt;退费时间&gt;2023年10月27日&gt;投诉内容&gt;&amp;#10;高级模板内容：&amp;#10;赔付类型：:增值业务争议&amp;#10;CBSS账单扣费名称：:热血都市畅听5G加油包（湖北）&amp;#10;SP产品ID/元素ID：:无&amp;#10;办理渠道:湖北杭州翔羽线上业务代理(宜昌)&amp;#10;赔付月份：:2023年10月&amp;#10;返还倍率:单倍&amp;#10;赔付金额：:20&amp;#10;是否已经取消业务:是&amp;#10;是否承诺退费：:是&amp;#10;用户是否需要回复：:否&amp;#10;用户要求：:尽快退费</t>
  </si>
  <si>
    <t>TS202310281323260135</t>
  </si>
  <si>
    <t>蒋艳青</t>
  </si>
  <si>
    <t>2023-10-29 13:37:35</t>
  </si>
  <si>
    <t>&amp;#13;&amp;#10;高级模板内容：&amp;#13;&amp;#10;投诉问题描述:用户对月租不认可，表示办卡时业务员告知是99元，现在多了一个附加包成了原价109元了，不认可，要求反馈&amp;#13;&amp;#10;争议月份:2023年10月&amp;#13;&amp;#10;争议金额:109&amp;#13;&amp;#10;用户要求:用户对月租不认可，表示办卡时业务员告知是99元，现在多了一个附加包成了原价109元了，不认可，要求反馈&amp;#13;</t>
  </si>
  <si>
    <t>计费争议-账单扣费：客户对10月套餐收费109元不满，经核实属折扣内捆绑炫彩通信助理包-云盘版 -次月生效（湖北）产生扣费，沟通后为用户重新勾选2023-11-01至2024-09-30】 存量5G畅爽套餐享49元赠费，考虑9-10产生费用20元，为用户系统勾选赠费20元，此费用不可打印发票，用户知晓</t>
  </si>
  <si>
    <t>BL202310261903451609</t>
  </si>
  <si>
    <t>张永国</t>
  </si>
  <si>
    <t>2023-10-27 09:21:58</t>
  </si>
  <si>
    <t>判断省分:湖北&amp;#13;&amp;#10;:有意向资费&amp;#13;&amp;#10;:全国流量王8元套餐&amp;#13;&amp;#10;:&amp;#13;&amp;#10;&amp;#13;&amp;#10;高级模板内容：&amp;#13;&amp;#10;用户诉求:客户来电改为4G全国流量王8元，我处挽留无效建议前往营业厅咨询办理，客户不认可&amp;#13;&amp;#10;当前套餐名称:腾讯大王卡&amp;#13;&amp;#10;新套餐名称（转入套餐名称）:4G全国流量王8元&amp;#13;&amp;#10;是合约期内（含靓号）:否&amp;#13;</t>
  </si>
  <si>
    <t>BL202310270906521033</t>
  </si>
  <si>
    <t>向家琼</t>
  </si>
  <si>
    <t>2023-10-27 16:45:08</t>
  </si>
  <si>
    <t>&gt;业务号码&gt;18672105889；&gt;号码归属地&gt;宜昌；&gt;产品名称&gt;沃悦读同步学钻石会员20元包；&gt;产品代码&gt;66001174；&gt;产品编码&gt;6600117400；&gt;订购时间&gt;2023-10-0811:10:27；&gt;核查情况&gt;平台故障；&gt;不规范定制分类&gt;平台故障，无法判责；&gt;退费金额&gt;20元；&gt;退费时间&gt;2023年10月27日；&gt;投诉内容&gt;&amp;#10;&amp;#10;高级模板内容：&amp;#10;赔付类型：:增值业务争议&amp;#10;CBSS账单扣费名称：:沃悦读同步学钻石会员20元包	&amp;#10;办理渠道:未查询到&amp;#10;赔付月份：:2023年10月&amp;#10;返还倍率:单倍&amp;#10;赔付金额：:20&amp;#10;是否已经取消业务:是&amp;#10;是否承诺退费：:是&amp;#10;用户是否需要回复：:否&amp;#10;用户要求：:已承诺退费</t>
  </si>
  <si>
    <t>TS202310261558350772</t>
  </si>
  <si>
    <t>王思燕</t>
  </si>
  <si>
    <t>2023-10-28 09:02:36</t>
  </si>
  <si>
    <t>&amp;#13;&amp;#10;高级模板内容：&amp;#13;&amp;#10;投诉问题描述:用户来电称4月份之前每月才消费40多，但是现在消费非常高对此不认可&amp;#13;&amp;#10;争议月份:2023年10月&amp;#13;&amp;#10;争议金额:0&amp;#13;&amp;#10;用户要求:核实处理要求恢复原有资费不然注销此卡&amp;#13;</t>
  </si>
  <si>
    <t>计费争议-账单扣费：客户对5-10月账单扣费不满，经核实套餐内正常扣费，前期调整到期所致， 沟通后属宜昌市城区集团直属3G开户用户，现由18607201462为用户申请办理3折，于次月生效，另按用户要求注销宽带， 满意。</t>
  </si>
  <si>
    <t>TS202310261702160067</t>
  </si>
  <si>
    <t>孙丽梅</t>
  </si>
  <si>
    <t>2023-10-28 09:55:47</t>
  </si>
  <si>
    <t>&amp;#13;&amp;#10;高级模板内容：&amp;#13;&amp;#10;投诉问题描述:用户来电对8.9月份月租不认可已在线解释套餐资费和副卡费和超出的通话费用户不认可请协助处理谢谢&amp;#13;&amp;#10;争议月份:2023年9月、2023年8月&amp;#13;&amp;#10;争议金额:230.65&amp;#13;&amp;#10;用户要求:要求我方核实处理&amp;#13;</t>
  </si>
  <si>
    <t>计费争议-账单扣费：客户对8-9月套餐及副卡不满，经核实属正常扣费致电未接，已短信答复如需办理可联系我部，如有疑问可在工作时间（08:30-12:00；14:00 -17:30 ）联系07176921001、13032700872宜昌客服。如用户咨询，请前台 10010话务 中心代为解释，谢谢。</t>
  </si>
  <si>
    <t>BL202310261856251527</t>
  </si>
  <si>
    <t>2023-10-27 09:04:39</t>
  </si>
  <si>
    <t>&amp;#13;&amp;#10;高级模板内容：&amp;#13;&amp;#10;用户诉求:用户要求降套&amp;#13;&amp;#10;当前套餐名称:畅越冰激凌5G套餐139元&amp;#13;&amp;#10;新套餐名称（转入套餐名称）:4G全国流量王8元&amp;#13;&amp;#10;是合约期内（含靓号）:是&amp;#13;&amp;#10;备注:挽留无效，解释特殊套餐，不愿意去营业厅，请处理&amp;#13;</t>
  </si>
  <si>
    <t>TS202310261236410906</t>
  </si>
  <si>
    <t>071700115413</t>
  </si>
  <si>
    <t>李绪民</t>
  </si>
  <si>
    <t>2023-10-28 09:04:06</t>
  </si>
  <si>
    <t>高级模板内容：&amp;#10;投诉问题描述:不知情被办理月固定费_IPTV包月费_IPTV包月-包月费1&amp;#10;业务名称:月固定费_IPTV包月费_IPTV包月-包月费1&amp;#10;争议月份:2023年3月、2023年4月、2023年5月、2023年6月、2023年7月、2023年8月、2023年9月、2023年10月&amp;#10;争议金额:80&amp;#10;办理渠道:营业厅&amp;#10;前台是否取消:未取消&amp;#10;是否承诺退费:是&amp;#10;用户要求:退订业务，退还费用</t>
  </si>
  <si>
    <t>计费争议-账单扣费：客户对IPTV扣费不满，经核实属正常扣费，沟通后已为用户办理取消，考虑到用户使用感知为用户13032702982、13177093716办理系统赠费合计80元，此费用不可打印发票，满意。</t>
  </si>
  <si>
    <t>ZX202310271606171779</t>
  </si>
  <si>
    <t>2023-10-28 16:14:21</t>
  </si>
  <si>
    <t>判断省分:湖北&amp;#13;&amp;#10;:失败&amp;#13;&amp;#10;node_42:&amp;#13;&amp;#10;:无合约/简单合约&amp;#13;&amp;#10;:单卡/移移融合副卡套餐&amp;#13;&amp;#10;获取用户证件类型::不认可&amp;#13;&amp;#10;:&amp;#13;&amp;#10;&amp;#13;&amp;#10;高级模板内容：&amp;#13;&amp;#10;问题描述:用户反馈之前报备销户未办理对此不满，要求我们重新办理并且这段时间产生了费用对此不满要求减免&amp;#13;&amp;#10;第二联系方式:17672686688&amp;#13;&amp;#10;销户原因:人在外地手机关停了&amp;#13;&amp;#10;用户要求:用户反馈之前报备销户未办理对此不满，要求我们重新办理并且这段时间产生了费用对此不满要求减免&amp;#13;</t>
  </si>
  <si>
    <t>业务办理：号码销户  经核实，客户号码因断卡2.0-湖北30天及以上睡眠卡风险用户打标（公众市场主卡三无）风险号码局方停机，已告知客户前往中国联通自有营业厅或通过【中国联通APP】操作二次实人认证开机，操作开机后再办理销户，客户表示知晓。</t>
  </si>
  <si>
    <t>BL202310261850541467</t>
  </si>
  <si>
    <t>2023-10-27 15:33:24</t>
  </si>
  <si>
    <t>[65岁以上老人]判断省分:其他省分&amp;#10;:增值业务争议&amp;#10;判断省分:湖北&amp;#10;:移网&amp;#10;:在补救范围内&amp;#10;:不认可&amp;#10;:小于等于500元，且仅限单倍、月份不超过12个月&amp;#10;:&amp;#10;&amp;#10;高级模板内容：&amp;#10;赔付类型：:增值业务争议&amp;#10;CBSS账单扣费名称：:酷音视频彩铃6元包月&amp;#10;办理渠道:沃音乐_个性化铃音&amp;#10;赔付月份：:2023年10月&amp;#10;返还倍率:单倍&amp;#10;赔付金额：:6&amp;#10;是否已经取消业务:是&amp;#10;是否承诺退费：:是&amp;#10;用户是否需要回复：:否&amp;#10;用户要求：:请尽快</t>
  </si>
  <si>
    <t>TS202310281703380222</t>
  </si>
  <si>
    <t>2023-10-29 11:22:35</t>
  </si>
  <si>
    <t>&amp;#13;&amp;#10;高级模板内容：&amp;#13;&amp;#10;投诉问题描述:不知情被修改套餐为畅越冰激凌5G套餐299元&amp;#13;&amp;#10;业务名称:畅越冰激凌5G套餐299元&amp;#13;&amp;#10;变更渠道:	宜昌市夷陵城区营服直销&amp;#13;&amp;#10;用户要求:用户表示自己不知情被修改套餐为畅越冰激凌5G套餐299元前台解释无效用户要求核实办理情况电话回复升级投诉提及12316&amp;#13;</t>
  </si>
  <si>
    <t>计费争议-账单扣费：客户对畅越冰激凌5G套餐299元套餐收费299元不满，经核实由宜昌市夷陵城区营服直销团队（O2O社会直销）于2023-07-31 12:21:57办理转资属沟通错误导致办理，现将套餐转资畅爽冰激凌5G融合套餐129元（湖北）新-宽移固融合，查询8-10月产生扣费540元，考虑到用户使用感知为用户副卡13872471593、13872559783、15337414271在系统中勾选赠费合计150元，再为用户申请390元，于11月5日前到账，此费用不可打印发票，满意</t>
  </si>
  <si>
    <t>TS202310271707490104</t>
  </si>
  <si>
    <t>黄程</t>
  </si>
  <si>
    <t>2023-10-28 14:23:53</t>
  </si>
  <si>
    <t>&amp;#13;&amp;#10;高级模板内容：&amp;#13;&amp;#10;投诉问题描述:用户要求减免副卡13886664631的月租10元，不然就注销，请回复处理&amp;#13;&amp;#10;争议月份:2023年10月&amp;#13;&amp;#10;争议金额:0&amp;#13;&amp;#10;用户要求:要求减免每月副卡费&amp;#13;</t>
  </si>
  <si>
    <t>计费争议-账单扣费：客户对副卡扣费不满，经核实属正常扣费， 沟通后为用户办理【到期时间2024-09-30 23:59:59】 已续 预存话费享10元/月话费优惠12个月（湖北），满意。</t>
  </si>
  <si>
    <t>TS202310290948330233</t>
  </si>
  <si>
    <t>王芬</t>
  </si>
  <si>
    <t>2023-10-29 13:40:00</t>
  </si>
  <si>
    <t>&amp;#13;&amp;#10;高级模板内容：&amp;#13;&amp;#10;投诉问题描述:用户来电咨询可视电话资费标准，按知识库解释0.9元每分钟，和用户在中国联通APP上查询到的不一致，要求我方核查并回电处理。&amp;#13;&amp;#10;涉及渠道:中国联通APP&amp;#13;&amp;#10;用户要求:要求我方核查并回电处理。&amp;#13;</t>
  </si>
  <si>
    <t>计费争议-账单扣费：客户对可视电话资费标准0.9元不满，已解释该业务使用时不计入套餐内免费分钟数，查询现未给用户产生扣费，建议用户继续观察使用，满意</t>
  </si>
  <si>
    <t>BL202310261828511220</t>
  </si>
  <si>
    <t>071700096298</t>
  </si>
  <si>
    <t>2023-10-27 14:45:22</t>
  </si>
  <si>
    <t>&gt;业务号码&gt;071700096298；&gt;号码归属地&gt;宜昌；&gt;产品名称&gt;那豆少儿，飞咪玩具大世界；&gt;产品代码&gt;24000390，24000365；&gt;产品编码&gt;2400039012，2400036500；&gt;订购时间&gt;2023-09-2213:07:11，2023-08-2518:12:03；&gt;核查情况&gt;平台故障；&gt;不规范定制分类&gt;平台故障，无法判责；&gt;退费金额&gt;25元，25元；&gt;退费时间&gt;2023-10-27；&gt;投诉内容&gt;&amp;#10;&amp;#10;高级模板内容：&amp;#10;赔付类型：:增值业务争议&amp;#10;CBSS账单扣费名称：:TV增值-应用-教育&amp;#10;办理渠道:无&amp;#10;赔付月份：:2023年10月&amp;#10;返还倍率:单倍&amp;#10;赔付金额：:50&amp;#10;是否已经取消业务:是&amp;#10;是否承诺退费：:是&amp;#10;用户是否需要回复：:否&amp;#10;用户要求：:尽快核实处理，谢谢</t>
  </si>
  <si>
    <t>BL202310271059500367</t>
  </si>
  <si>
    <t>2023-10-27 15:27:13</t>
  </si>
  <si>
    <t>&gt;业务号码&gt;18695066505；&gt;号码归属地&gt;宜昌；&gt;产品名称&gt;AR彩铃酷趣会员5G加油包（湖北），视频彩铃心悦会员包月15元-3；&gt;产品代码&gt;91295250，49007442；&gt;产品编码&gt;无，4900744200；&gt;订购时间&gt;2023-09-2008:24:09，2023-10-2409:05:11；&gt;核查情况&gt;平台故障；&gt;不规范定制分类&gt;平台故障，无法判责；&gt;退费金额&gt;20元，15元；&gt;退费时间&gt;2023-10-27；&gt;投诉内容&gt;&amp;#10;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增值业务-视频彩铃心悦会员包月，AR彩铃酷趣会员5G加油包（湖北）&amp;#10;办理渠道:无&amp;#10;赔付月份：:2023年10月&amp;#10;返还倍率:单倍&amp;#10;赔付金额：:35&amp;#10;是否已经取消业务:是&amp;#10;是否承诺退费：:是&amp;#10;用户是否需要回复：:否&amp;#10;用户要求：:退费</t>
  </si>
  <si>
    <t>BL202310261625392069</t>
  </si>
  <si>
    <t>2023-10-27 14:47:39</t>
  </si>
  <si>
    <t>&gt;业务号码&gt;18695067199；&gt;号码归属地&gt;宜昌；&gt;产品名称&gt;手机彩铃精选15元包月；&gt;产品代码&gt;49004938；&gt;产品编码&gt;4900493800；&gt;订购时间&gt;2023-10-2614:38:38；&gt;核查情况&gt;平台故障；&gt;不规范定制分类&gt;平台故障，无法判责；&gt;退费金额&gt;15元；&gt;退费时间&gt;2023-10-27；&gt;投诉内容&gt;&amp;#10;【2022年上工信部测评重保用户】【2022年上工信部测评重保用户】判断省分:其他省分&amp;#10;:增值业务争议&amp;#10;判断省分:湖北&amp;#10;:移网&amp;#10;:在补救范围内&amp;#10;:不认可&amp;#10;:小于等于500元，且仅限单倍、月份不超过12个月&amp;#10;:&amp;#10;&amp;#10;高级模板内容：&amp;#10;赔付类型：:增值业务争议&amp;#10;CBSS账单扣费名称：:手机彩铃精选15元包月&amp;#10;办理渠道:SP平台接入&amp;#10;赔付月份：:2023年10月&amp;#10;返还倍率:单倍&amp;#10;赔付金额：:15&amp;#10;是否已经取消业务:是&amp;#10;是否承诺退费：:是&amp;#10;用户是否需要回复：:否&amp;#10;用户要求：:退费</t>
  </si>
  <si>
    <t>GZ202310271434460107</t>
  </si>
  <si>
    <t>071700052635</t>
  </si>
  <si>
    <t>赵克文</t>
  </si>
  <si>
    <t>2023-10-27 15:09:08</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</si>
  <si>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西陵区云集街道果园路社区东山大道120号合美通讯广场1栋1单元周边</t>
  </si>
  <si>
    <t>ZX202310281024082481</t>
  </si>
  <si>
    <t>闫军安</t>
  </si>
  <si>
    <t>2023-10-29 09:15:47</t>
  </si>
  <si>
    <t>判断省分:湖北&amp;#13;&amp;#10;:失败&amp;#13;&amp;#10;node_42:&amp;#13;&amp;#10;:其他合约&amp;#13;&amp;#10;:异地&amp;#13;&amp;#10;:不认可/无法提供相关证件&amp;#13;&amp;#10;:&amp;#13;&amp;#10;&amp;#13;&amp;#10;高级模板内容：&amp;#13;&amp;#10;问题描述:用户需要销户，客户在异地，线上无法办理，烦请协助处理&amp;#13;&amp;#10;第二联系方式:15585655536&amp;#13;&amp;#10;销户原因:不使用了&amp;#13;&amp;#10;用户要求:客户需要尽快回电&amp;#13;</t>
  </si>
  <si>
    <t>业务办理：号码销户 客服部已操作办理注销，客户满意。</t>
  </si>
  <si>
    <t>TS202310271647011990</t>
  </si>
  <si>
    <t>2023-10-28 09:50:19</t>
  </si>
  <si>
    <t>【2022年上工信部测评重保用户】&amp;#13;&amp;#10;高级模板内容：&amp;#13;&amp;#10;投诉问题描述:用户表示自己没开通过炫彩通信助理包-云盘版-立即生效（湖北	热销新歌铃音盒8元包月，要求为其核实处理该问题&amp;#13;&amp;#10;业务名称:炫彩通信助理包-云盘版-立即生效（湖北	热销新歌铃音盒8元包月&amp;#13;&amp;#10;争议月份:2018年6月&amp;#13;&amp;#10;争议金额:1&amp;#13;&amp;#10;办理渠道:线上&amp;#13;&amp;#10;前台是否取消:未取消&amp;#13;&amp;#10;是否承诺退费:否&amp;#13;&amp;#10;用户要求:尽快为其核实处理答复&amp;#13;</t>
  </si>
  <si>
    <t>计费争议-账单扣费：客户对炫彩通信助理包-云盘版 收费不满，经核实由秭归新视界合作厅于22.11月办理，现已取消，考虑到用户使用感知为用户18507202044系统勾选50元赠，另系统申请70元费用于24小时内到账，此费用不可打印发票；另用户订购产品名称-热销新歌，产品代码为90115，订购时间20.07，取消时间为23年10月，8元/月，合计扣费39个月，累计产生费用合计312元，订购方式为集团统一认证平台” 短信验证码，有二次确认过程，不存在订购违规现象。考虑用户使用感知，网站方已取消屏蔽并于三个工作日内退费312元到账，此费用不可抵扣往月欠费及打印发票，满意。</t>
  </si>
  <si>
    <t>ZX202310261634590548</t>
  </si>
  <si>
    <t>秦在卫</t>
  </si>
  <si>
    <t>2023-10-28 09:12:26</t>
  </si>
  <si>
    <t>判断省分:湖北&amp;#13;&amp;#10;:失败&amp;#13;&amp;#10;node_42:&amp;#13;&amp;#10;:其他合约&amp;#13;&amp;#10;:本地&amp;#13;&amp;#10;:不认可&amp;#13;&amp;#10;:&amp;#13;&amp;#10;&amp;#13;&amp;#10;高级模板内容：&amp;#13;&amp;#10;问题描述:用户想要注销该号码，对当前的欠费不认可，要求减免&amp;#13;&amp;#10;第二联系方式:13872582925&amp;#13;&amp;#10;销户原因:不使用该号码&amp;#13;&amp;#10;用户要求:用户对每个月的欠费不认可，称办卡时没有讲清楚，要求申请欠费的减免，请后台协助解决。&amp;#13;</t>
  </si>
  <si>
    <t>业务办理：号码销户，经核实，客户号码有往月欠费405.47元，线上无法操作销户，已联系客户解释说明，客户表示知晓。</t>
  </si>
  <si>
    <t>GZ202310271431100086</t>
  </si>
  <si>
    <t>071703659302</t>
  </si>
  <si>
    <t>向道靖</t>
  </si>
  <si>
    <t>2023-10-27 14:46:22</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</si>
  <si>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网页打不开&amp;#10;&amp;#10;装机地址：湖北省宜昌市伍家岗区伍家岗街道白马山社区凤凰城11栋1单元29楼2903</t>
  </si>
  <si>
    <t>GZ202310271430380080</t>
  </si>
  <si>
    <t>2023-10-27 14:56:11</t>
  </si>
  <si>
    <t>一键诊断过程：&amp;#10;宽带是否有欠费及账号是否异常:无异常&amp;#10;宽带是否有群体故障告警:无异常&amp;#10;线路是否正常:无异常&amp;#10;光猫是否正常:无异常&amp;#10;上网速度检测:设备收光异常&amp;#10;设备收发光功率是否异常:无异常&amp;#10;&amp;#10;故障描述：&amp;#10;302002局方OLT设备收光功率异常。&amp;#10;&amp;#10;装机地址：湖北省宜昌市夷陵区小溪塔镇夷兴大道23号安旺花园16栋4单元4层402户</t>
  </si>
  <si>
    <t>ZX202310271829340589</t>
  </si>
  <si>
    <t>2023-10-29 14:19:08</t>
  </si>
  <si>
    <t>22年Q3Q4重点客户&amp;#13;&amp;#10;高级模板内容：&amp;#13;&amp;#10;问题描述:用户表示自己APP上销户时证件审核不通过，要求继续线上协助处理&amp;#13;&amp;#10;第二联系方式:15572706720&amp;#13;&amp;#10;销户原因:不需要了&amp;#13;&amp;#10;用户要求:尽快为其核实注销&amp;#13;</t>
  </si>
  <si>
    <t>业务办理：号码销户，客户要求注销号码，多次致电未接，无法核实资料，暂未办理销户，已短信告知如您后期使用有任何疑问，可于工作时间（08：30-17：30）致电宜昌联通07176921001或13032700872。</t>
  </si>
  <si>
    <t>ZX202310270957200693</t>
  </si>
  <si>
    <t>2023-10-27 14:21:33</t>
  </si>
  <si>
    <t>判断省分:湖北&amp;#13;&amp;#10;:失败&amp;#13;&amp;#10;node_42:&amp;#13;&amp;#10;:无合约/简单合约&amp;#13;&amp;#10;:单卡/移移融合副卡套餐&amp;#13;&amp;#10;获取用户证件类型::不认可&amp;#13;&amp;#10;:&amp;#13;&amp;#10;&amp;#13;&amp;#10;高级模板内容：&amp;#13;&amp;#10;问题描述:用户坚持马上就要线上办理销户，挽留失败，称在APP上销户失败，服务-办理-预约销户，称搜索不到，坚持称我方把APP注销的通道关了，没办法才联系客服，坚持线上销户，第二联系电话为15671188802&amp;#13;&amp;#10;第二联系方式:15671188802&amp;#13;&amp;#10;销户原因:称在APP上销户不成功，搜索不到销户&amp;#13;&amp;#10;用户要求:用户坚持马上就要线上办理销户，挽留失败，称在APP上销户失败，服务-办理-预约销户，称搜索不到，坚持称我方把APP注销的通道关了，没办法才联系客服，坚持线上销户，第二联系电话为15671188802&amp;#13;</t>
  </si>
  <si>
    <t>业务办理：客户反馈销户问题，核实客户已于手厅办理预约销户，回访满意</t>
  </si>
  <si>
    <t>TS202310261242071027</t>
  </si>
  <si>
    <t>2023-10-28 15:06:07</t>
  </si>
  <si>
    <t>主办单位：湖北&amp;#10;客户类别：普通客户&amp;#10;10010是否打通：是&amp;#10;是否二次致电10015：是&amp;#10;是否联系：是&amp;#10;升级倾向：无&amp;#10;号码归属省：湖北&amp;#10;SVIP等级：&amp;#10;----&amp;#13;&amp;#10;高级模板内容：&amp;#13;&amp;#10;是否有前期工单及工单流水号（标注10/15）:10工单：TS202310251849230875&amp;#13;&amp;#10;投诉问题描述（提炼并描述客户反映核心问题，含争议渠道/争议金额或对前期工单争议点）:用户来电对套餐/月租费不认可，对合账号码（15671009379）扣费75元不认可的问题，已按10010处理结果解释不认可，请核实回复（备注：用户无携转意向）&amp;#13;</t>
  </si>
  <si>
    <t>计费争议-账单扣费①客户基本资料：业务号码：13277177005、客户姓名：&amp;#10;吴江峰、套餐情况：&amp;#10;腾讯大王卡；客户反映对合账后该卡扣费75元不满问题； &amp;#10;②首次联系客户时间：2023-10-26 15:32:48&amp;#10;③投诉核查处理情况：收到贵部转办，我司立即组织核查，经核实已将该卡操作分户，考虑到用户使用感知，为用户勾选赠费50元，另为用户申请75元费用，于24小时内到账，此费用不可打印发票。&amp;#10;④答复客户时间及客户满意度评价：根据上述核实情况，我司于2023-10-26 15:32:48联系客户满意，回单人：田群、联系方式：07176921001&amp;#10;⑤投诉核查关联材料：无。</t>
  </si>
  <si>
    <t>TS202310261628111602</t>
  </si>
  <si>
    <t>钟丽蓉</t>
  </si>
  <si>
    <t>2023-10-27 09:50:39</t>
  </si>
  <si>
    <t>【2022年上工信部测评重保用户】&amp;#13;&amp;#10;高级模板内容：&amp;#13;&amp;#10;投诉问题描述:用户来电反映当时办理的时候说是每张副卡都可以免费的，本处核实每张收取10元&amp;#13;&amp;#10;争议月份:2023年10月&amp;#13;&amp;#10;争议金额:1&amp;#13;&amp;#10;用户要求:要求减免副卡费，请尽快处理谢谢&amp;#13;</t>
  </si>
  <si>
    <t>解释宣传： 城区集团宜昌喜联科技中小企业代理 ，副卡问题未解释清楚。经核实， 城区集团宜昌喜联科技中小企业代理 于2023-04-19 12:32:56 给客户办理转资副卡套餐，副卡每月会收取10元费用，已联系客户解释说明，考虑客户感知，已为客户办理 预存话费享10元/月话费优惠12个月 ，客户满意。</t>
  </si>
  <si>
    <t>BL202310261740060647</t>
  </si>
  <si>
    <t>乔能峰</t>
  </si>
  <si>
    <t>2023-10-27 14:14:41</t>
  </si>
  <si>
    <t>判断省分:其他省分&amp;#10;:增值业务争议&amp;#10;判断省分:湖北&amp;#10;:移网&amp;#10;:在补救范围内&amp;#10;:不认可&amp;#10;:小于等于500元，且仅限单倍、月份不超过12个月&amp;#10;:&amp;#10;&amp;#10;高级模板内容：&amp;#10;赔付类型：:增值业务争议&amp;#10;CBSS账单扣费名称：:视频彩铃心悦会员包月15元,云加速5G畅玩加油包(湖北)&amp;#10;办理渠道:SP&amp;#10;赔付月份：:2023年9月、2023年10月&amp;#10;返还倍率:单倍&amp;#10;赔付金额：:30&amp;#10;是否已经取消业务:是&amp;#10;是否承诺退费：:是&amp;#10;用户是否需要回复：:否&amp;#10;用户要求：:要求退费，前台已告知无法抵扣项目，请尽快处理，谢谢！</t>
  </si>
  <si>
    <t>BL202310261729410496</t>
  </si>
  <si>
    <t>杨俊杰</t>
  </si>
  <si>
    <t>2023-10-27 09:04:06</t>
  </si>
  <si>
    <t>判断省分:湖北&amp;#13;&amp;#10;:有意向资费&amp;#13;&amp;#10;:全国流量王8元套餐&amp;#13;&amp;#10;:&amp;#13;&amp;#10;&amp;#13;&amp;#10;高级模板内容：&amp;#13;&amp;#10;用户诉求:用户要求办理全国流量王8元套餐，表示已经去过营业厅，无法办理&amp;#13;&amp;#10;当前套餐名称:腾讯大王卡&amp;#13;&amp;#10;新套餐名称（转入套餐名称）:全国流量王8元套餐&amp;#13;&amp;#10;是合约期内（含靓号）:否&amp;#13;</t>
  </si>
  <si>
    <t>TS202310290923522150</t>
  </si>
  <si>
    <t>071700000149</t>
  </si>
  <si>
    <t>汪贵秀</t>
  </si>
  <si>
    <t>2023-10-29 13:25:59</t>
  </si>
  <si>
    <t>&amp;#13;&amp;#10;高级模板内容：&amp;#13;&amp;#10;投诉问题描述:用户来电反映当时办理宽带时告知电视是免费的。现在每个月都收取了IPTV电视费。用户不认可&amp;#13;&amp;#10;争议月份:2023年10月&amp;#13;&amp;#10;争议金额:1&amp;#13;&amp;#10;用户要求:要求我方尽快核实回复处理，谢谢！&amp;#13;</t>
  </si>
  <si>
    <t>解释宣传： 城区伍家岗区星通专营店  ，IPTV费用问题未解释清楚。经核实，客户于2021-10-03 12:06:39城区伍家岗区星通专营店 办理IPTV，参加 10元*12月IPTV减免 活动，活动于2022-10-31 23:59:59结束，结束后会收取10元费用，已联系客户解释说明，考虑客户感知，已为客户办理预存话费享10元/月话费优惠12个月活动，客户满意。</t>
  </si>
  <si>
    <t>GZ202310271417430000</t>
  </si>
  <si>
    <t>071703329555</t>
  </si>
  <si>
    <t>李双华</t>
  </si>
  <si>
    <t>2023-10-27 15:43:04</t>
  </si>
  <si>
    <t>网络不稳定&amp;#10;装机地址：湖北省宜昌市伍家岗区伍家岗街道沈家店社区沿江大道188号恒大华府2栋1单元30楼3001</t>
  </si>
  <si>
    <t>TS202310271131441316</t>
  </si>
  <si>
    <t>陈星</t>
  </si>
  <si>
    <t>2023-10-27 18:52:54</t>
  </si>
  <si>
    <t>判断省分:湖北&amp;#13;&amp;#10;:无意向资费&amp;#13;&amp;#10;node_104:&amp;#13;&amp;#10;node_102:&amp;#13;&amp;#10;:降套&amp;#13;&amp;#10;:消费过高&amp;#13;&amp;#10;:挽留后，用户依旧要求降套&amp;#13;&amp;#10;:资费对比&amp;#13;&amp;#10;:挽留失败&amp;#13;&amp;#10;:&amp;#13;&amp;#10;node_106:&amp;#13;&amp;#10;:无合约/无靓号&amp;#13;&amp;#10;:&amp;#13;&amp;#10;&amp;#13;&amp;#10;高级模板内容：&amp;#13;&amp;#10;投诉问题描述:用户来电反映从7月份开始就是100多块的月租，办理人员给用户办理套餐的时候没有给用户解释清楚办理套餐的时候给用户办理了优惠活动，现在活动到期恢复了原价，在用户不知情的情况下办理了现有套餐，用户不认可现有套餐，要求办理降套。&amp;#13;&amp;#10;争议月份:2023年7月、2023年8月、2023年9月、2023年10月&amp;#13;&amp;#10;争议金额:195.1&amp;#13;&amp;#10;用户要求:请后台人员核实过后尽快联系，用户要求办理降套，不需要宽带都可以。&amp;#13;</t>
  </si>
  <si>
    <t>解释宣传： 当阳城区南正街自有营业厅 ，活动折扣时间未解释清楚。经核实，客户于2022-06-30 10:15:01当阳城区南正街自有营业厅 办理 预存话费享折扣优惠 档位五（次月生效12个月）-湖北政企专属活动 ，活动于2023-06-30 23:59:59结束，已联系客户解释说明，已协商办理 存量5G畅爽套餐享69元赠费 活动，考虑客户感知，申请减免23.7月-9月部分月费差价129元， 24小时内到账，此费用无法抵扣往月欠费且不可打印发票，满意。</t>
  </si>
  <si>
    <t>TS202310271148191845</t>
  </si>
  <si>
    <t>2023-10-28 14:13:12</t>
  </si>
  <si>
    <t>&amp;#13;&amp;#10;高级模板内容：&amp;#13;&amp;#10;投诉问题描述:用户称在去年的时候办理的是129元的套餐，但查询实际是159元的套餐资费，且称自己没有办理18571045708这张副卡，现要求核实处理。&amp;#13;&amp;#10;业务名称:畅越冰激凌5G套餐159元&amp;#13;&amp;#10;变更渠道:无&amp;#13;&amp;#10;用户要求:用户称在去年的时候办理的是129元的套餐，但查询实际是159元的套餐资费，且称自己没有办理18571045708这张副卡，现要求核实处理。&amp;#13;</t>
  </si>
  <si>
    <t>解释宣传： 宜昌城区政企东山沃通专业代理 ，套餐费用问题未解释清楚。经核实，客户于2022-10-11 11:37:52宜昌城区政企东山沃通专业代理办理畅越冰激凌5G套餐159元套餐，绑定有副卡，副卡会收取10元费用，已联系客户解释说明，副卡18571045708已办理销户，18672908623， 18672098792 办理预存话费享10元/月话费优惠12个月活动。客户满意。</t>
  </si>
  <si>
    <t>GZ202310271407202435</t>
  </si>
  <si>
    <t>071700463143</t>
  </si>
  <si>
    <t>丁良平</t>
  </si>
  <si>
    <t>2023-10-28 12:43:32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</si>
  <si>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设备收光异常,光猫终端能力与签约速率不匹配;&amp;#13;&amp;#10;设备收发光功率是否异常:路由器能力不匹配;&amp;#13;&amp;#10;:账号在线，刷新无效，用户要求上门检查&amp;#13;</t>
  </si>
  <si>
    <t>TS202310271530382313</t>
  </si>
  <si>
    <t>071700001862</t>
  </si>
  <si>
    <t>解庐峰</t>
  </si>
  <si>
    <t>2023-10-28 10:25:15</t>
  </si>
  <si>
    <t>用户被动办理湖北IPTV_1华为平台包月-10元/月坚持要求取消，解释无效，请公司处理。</t>
  </si>
  <si>
    <t>解释宣传：城区东山大道国贸自有营业厅，IPTV业务AA，电视未安装现已取消，因原129元畅爽冰激凌自自由畅玩套餐包含IPTV，减免22.2-23.10月功能费用210元，主副卡4张号码办理预存享50元赠费，立即到账，补赠剩余10元赠费，24小时退费到账，此费用无法抵扣往月欠费及打印发票，用户满意</t>
  </si>
  <si>
    <t>GZ202310271407022432</t>
  </si>
  <si>
    <t>2023-10-27 14:40:43</t>
  </si>
  <si>
    <t>按处理结果向用户解释:否&amp;#13;&amp;#10;:&amp;#13;&amp;#10;用户来电反映该地方论坛宽带线路被挂断了，要求尽快安排人员维修，地址：湖北宜昌夷陵区太平溪镇龙潭坪村村路口，请后台核实尽快处理谢谢</t>
  </si>
  <si>
    <t>电线电缆：已通知维护人员18607201674现场核查处理，已向客户解释说明，用户知晓。</t>
  </si>
  <si>
    <t>GZ202310271406492431</t>
  </si>
  <si>
    <t>071700061072</t>
  </si>
  <si>
    <t>2023-10-27 16:42:34</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</si>
  <si>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光猫LAN口能力不匹配;&amp;#13;&amp;#10;:&amp;#13;&amp;#10;宽带无法使用，光猫亮红灯，基本排障无法恢复，请尽快处理回复</t>
  </si>
  <si>
    <t>BL202310291524271309</t>
  </si>
  <si>
    <t>佘恩赐</t>
  </si>
  <si>
    <t>2023-10-29 15:52:21</t>
  </si>
  <si>
    <t>判断省分:湖北&amp;#13;&amp;#10;:增值业务费用争议（含炫彩通信助理包云盘版等组合类增值业务）&amp;#13;&amp;#10;:移网&amp;#13;&amp;#10;:在补救范围内&amp;#13;&amp;#10;:不认可&amp;#13;&amp;#10;:小于等于500元，且仅限单倍、月份不超过12个月&amp;#13;&amp;#10;:&amp;#13;&amp;#10;&amp;#13;&amp;#10;高级模板内容：&amp;#13;&amp;#10;赔付类型：:增值业务争议&amp;#13;&amp;#10;CBSS账单扣费名称：:国内流量月包40元9GB(立即生效)&amp;#13;&amp;#10;办理渠道:湖北省分公司&amp;#13;&amp;#10;赔付月份：:2023年9月、2023年10月&amp;#13;&amp;#10;返还倍率:单倍&amp;#13;&amp;#10;赔付金额：:80&amp;#13;&amp;#10;是否已经取消业务:是&amp;#13;&amp;#10;是否承诺退费：:是&amp;#13;&amp;#10;用户是否需要回复：:否&amp;#13;&amp;#10;用户要求：:用户要求退还80元费用&amp;#13;</t>
  </si>
  <si>
    <t>TS202309271805452226</t>
  </si>
  <si>
    <t>071700042253</t>
  </si>
  <si>
    <t>李雷</t>
  </si>
  <si>
    <t>2023-10-27 09:05:57</t>
  </si>
  <si>
    <t>用户来电反馈网速慢,没有达到1000M标准,后多次联系客户经理被告知是因为用户小区资源配置不足,影响用户实际使用速率,用户表示6月底通过客户经理(13135823333)推荐办理了(36期超级wifi（359+40*36）（湖北）)这个活动,用户认为既然小区速率不达标,就不应该推荐这个活动,用户现在要求返还当时办理这个活动的所有费用,还有对7-9月使用期间每月产生的40元家庭WiFi服务费要求退还,客户要求此问题能在本月处理好,客户不接受拖到下个月,请公司核实后处理&amp;#13;&amp;#10;核对用户地址:湖北省宜昌市西陵区西陵街道办常刘路社区天玺小区(华祥天玺)32栋1单元20楼2002此地址为千兆宽带小区</t>
  </si>
  <si>
    <t>解释宣传：城区东山大道国贸自有营业厅AA，经核实，客户于 2023-07-15 08:55:02  城区东山大道国贸自有营业厅办理 36期超级wifi（359+40*36）组网活动，因小区资源配置不足,影响用户实际使用速率未达到1000M，已联系客户经理协助处理，72小时有结果后回复，考虑客户感知，申请减免23年7月-10月家庭WiFi服务费合计160元， 24小时内到账，此费用无法抵扣往月欠费且不可打印发票，满意。</t>
  </si>
  <si>
    <t>GZ202310271359292378</t>
  </si>
  <si>
    <t>071700611383</t>
  </si>
  <si>
    <t>谭坤山</t>
  </si>
  <si>
    <t>2023-10-27 18:28:06</t>
  </si>
  <si>
    <t>#2022重保客户#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13135823789&amp;#13;&amp;#10;071700611383&amp;#13;&amp;#10;湖北省宜昌市秭归县茅坪镇建平社区屈原路12-1-103	&amp;#13;&amp;#10;猫红灯，请尽快联系维修&amp;#13;</t>
  </si>
  <si>
    <t>TS202310291325560737</t>
  </si>
  <si>
    <t>王腾</t>
  </si>
  <si>
    <t>2023-10-29 16:01:11</t>
  </si>
  <si>
    <t>&amp;#13;&amp;#10;高级模板内容：&amp;#13;&amp;#10;投诉问题描述:0&amp;#13;&amp;#10;到厅时间:2023-10-29&amp;#13;&amp;#10;到厅名称:城区精英盛华西陵一路合作厅&amp;#13;&amp;#10;办理业务:办理装入主副卡&amp;#13;&amp;#10;营业厅地址:西陵一路13号（东门中环大厦对面）&amp;#13;&amp;#10;用户要求:用户要求投诉营业厅，表示打电话给营业厅营业厅称可以办理转主副卡，到营业厅又称不能转副卡，要求投诉营业厅去，请及时处理，谢谢&amp;#13;</t>
  </si>
  <si>
    <t>解释宣传：城区精英盛华西陵一路合作厅，办理转主副卡AA。用户反映不能转副卡，经核实属营业厅解释错误导致，经核实现号码15572710520现已纳入主卡13545857340下，用户满意。</t>
  </si>
  <si>
    <t>GZ202310271357362367</t>
  </si>
  <si>
    <t>071700048722</t>
  </si>
  <si>
    <t>朱意</t>
  </si>
  <si>
    <t>2023-10-28 12:44:13</t>
  </si>
  <si>
    <t>一键诊断过程：&amp;#10;宽带是否有欠费及账号是否异常:CBSS状态正常，AAA状态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伍家岗区伍家岗街道办白沙脑社区东山大道山水华庭1栋1单元6楼605</t>
  </si>
  <si>
    <t>TS202310261012591777</t>
  </si>
  <si>
    <t>岳滨</t>
  </si>
  <si>
    <t>2023-10-27 17:19:04</t>
  </si>
  <si>
    <t>&amp;#13;&amp;#10;高级模板内容：&amp;#13;&amp;#10;投诉问题描述:用户来电称，当时办理套餐的时候工作人员告知宽带和IPTV免费用三年，但是从今年三月开始，截止到10月，每月都额外收取了10元&amp;#13;&amp;#10;争议月份:2023年3月、2023年4月、2023年5月、2023年6月、2023年7月、2023年8月、2023年9月、2023年10月&amp;#13;&amp;#10;争议金额:80&amp;#13;&amp;#10;用户要求:用户要求给其合理解释&amp;#13;</t>
  </si>
  <si>
    <t>解释宣传：城区伍家区运通专营店（自建他营）  ，IPTV费用问题未解释清楚。经核实，客户于2022-01-23 14:47:46   城区伍家区运通专营店 办理融合宽带，IPTV。宽带为产生扣费，IPTV有10元费用，已联系客户解释说明，考虑客户感知，申请减免23.3月-10月费用合计80元，24小时到帐，此费用无法抵扣往月欠费且不可打印发票，满意。</t>
  </si>
  <si>
    <t>TS202310271234280534</t>
  </si>
  <si>
    <t>2023-10-27 14:51:16</t>
  </si>
  <si>
    <t>&amp;#13;&amp;#10;高级模板内容：&amp;#13;&amp;#10;投诉问题描述:宣传与实际不一致&amp;#13;&amp;#10;业务名称:5G副卡基本套餐(优享服务)&amp;#13;&amp;#10;宣传渠道:营业厅&amp;#13;&amp;#10;宣传内容:副卡免费&amp;#13;&amp;#10;实际情况:副卡收费&amp;#13;&amp;#10;用户要求:解释不认可请核实回复处理谢谢&amp;#13;</t>
  </si>
  <si>
    <t>解释宣传：城区西陵区卓悦智慧通信合作营业厅（新），副卡问题未解释清楚。经核实，城区西陵区卓悦智慧通信合作营业厅（新）于2021-05-06 16:26:28  办理转资副卡套餐，副卡会收取10元费用，已联系客户解释说明，考虑客户感知，已为客户办理 预存话费享10元/月话费优惠12个月 活动，客户满意。</t>
  </si>
  <si>
    <t>BL202310261604031709</t>
  </si>
  <si>
    <t>2023-10-27 11:30:26</t>
  </si>
  <si>
    <t>&amp;#13;&amp;#10;高级模板内容：&amp;#13;&amp;#10;需区域二线受理的业务:用户无法提供验证码&amp;#13;&amp;#10;用户需办理业务名称:取消联通助理业务功能费和视频彩铃&amp;#13;&amp;#10;业务办理类型:取消&amp;#13;&amp;#10;业务生效时间:次月生效&amp;#13;&amp;#10;是否已按规范验证用户信息:是&amp;#13;&amp;#10;备注（如开通流量包、语音包请备注清楚当月有效/长期有效）:15549318307、15629374689、13032734631三个号码上的都取消&amp;#13;</t>
  </si>
  <si>
    <t>GZ202310271346162297</t>
  </si>
  <si>
    <t>071700858665</t>
  </si>
  <si>
    <t>赵光文</t>
  </si>
  <si>
    <t>2023-10-27 16:01:55</t>
  </si>
  <si>
    <t>#2022重保客户#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当阳市玉阳办事处子龙转盘片区子龙村2组167号周边</t>
  </si>
  <si>
    <t>TS202310271047392304</t>
  </si>
  <si>
    <t>2023-10-27 17:27:47</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</si>
  <si>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表示未要求办理宽带产生费用申请退费&amp;#13;&amp;#10;争议月份:2023年10月&amp;#13;&amp;#10;争议金额:50&amp;#13;&amp;#10;用户要求:用户表示未要求办理宽带要求取消产生费用要求退还&amp;#13;</t>
  </si>
  <si>
    <t>解释宣传：当阳城区南正街自有营业厅，虚拟宽带AA，因营业厅未解释宽带收费问题不认可，已按客户要求注销低消宽带（前期045处理），宽带扣费50元已联系营业厅置换，24小时内到账，此费用不可打印账单发票。另联分期5G129元直降1700（社会渠道36期）已联系客户自行携带身份证到厅缴纳违约金后取消，客户知晓，认可</t>
  </si>
  <si>
    <t>GZ202310271343352270</t>
  </si>
  <si>
    <t>071700235191</t>
  </si>
  <si>
    <t>付承海</t>
  </si>
  <si>
    <t>2023-10-27 18:08:54</t>
  </si>
  <si>
    <t>#2022重保客户#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宜都市陆城镇中笔社区5组138号</t>
  </si>
  <si>
    <t>BL202310261600541653</t>
  </si>
  <si>
    <t>谢德友</t>
  </si>
  <si>
    <t>2023-10-27 09:12:31</t>
  </si>
  <si>
    <t>【2022年上工信部测评重保用户】[65岁以上老人]&amp;#13;&amp;#10;高级模板内容：&amp;#13;&amp;#10;需区域二线受理的业务:用户无法提供验证码&amp;#13;&amp;#10;用户需办理业务名称:芒果TV10G流量加月会员合约包（已停售）&amp;#13;&amp;#10;业务办理类型:取消&amp;#13;&amp;#10;业务生效时间:立即生效&amp;#13;&amp;#10;是否已按规范验证用户信息:是&amp;#13;</t>
  </si>
  <si>
    <t>TS202310271101120261</t>
  </si>
  <si>
    <t>2023-10-28 09:05:38</t>
  </si>
  <si>
    <t>&amp;#13;&amp;#10;高级模板内容：&amp;#13;&amp;#10;投诉问题描述:前期工单：TS202310021525360479投诉问题描述:用户来电反映对16607205989消费，在线解释不认可处理结果：计费争议-账单：经核实因您9月月租费用为29元，计费无误，多次联系您无法接通，建议您有疑问可致电我部07176921001为其处理用户再次来电，称自己办副卡，工作人员办错了导致产生了费用，对此不认可&amp;#13;&amp;#10;争议月份:2023年9月&amp;#13;&amp;#10;争议金额:29.8&amp;#13;&amp;#10;用户要求:退费&amp;#13;</t>
  </si>
  <si>
    <t>解释宣传：当阳玉阳智能通讯合作厅(自建他营)，副卡问题未解释清楚。经核实，当阳玉阳智能通讯合作厅(自建他营)于2023-09-01 10:09:04给客户办理 腾讯大王卡（新） 套餐，并转资5G副卡基本套餐(优享服务)套餐，次月生效，9月产生有29.8元费用，考虑客户感知，申请为客户减免23.9月费用29.8元，24小时内到账，此费用无法抵扣往月欠费且不可打印发票，满意。</t>
  </si>
  <si>
    <t>ZX202310271032381057</t>
  </si>
  <si>
    <t>姜朝余</t>
  </si>
  <si>
    <t>2023-10-28 09:08:36</t>
  </si>
  <si>
    <t>客户来电表示要求查询一年以前的拨打市长热线电话的记录表示要有个证明，我方告知只能查询近6个月的通话记录，用户不认可要求处理</t>
  </si>
  <si>
    <t>业务办理：客户来电表示要求查询一年以前的拨打市长热线电话的记录表示要有个证明，我方告知只能查询近6个月的通话记录，建议用户继续观察使用，考虑到用户使用感知为用户系统勾选10元赠费，此费用不可打印发票，用户知晓。</t>
  </si>
  <si>
    <t>ZX202310261625090436</t>
  </si>
  <si>
    <t>071703080660</t>
  </si>
  <si>
    <t>雷国平</t>
  </si>
  <si>
    <t>2023-10-28 09:08:08</t>
  </si>
  <si>
    <t>用户表示没有办过这条宽带，要求注销，烦请公司核实处理回复&amp;#13;</t>
  </si>
  <si>
    <t>业务办理：客户要求取消缓装宽带，已按客户要求取消，联系无人接听，已短信告知，如有疑问可在工作时间（08:30-12:00；14:00-17:30）联系07176921001、13032700872宜昌联通投诉处理中心。如用户咨询，请前台10010话务中心代为解释，谢谢</t>
  </si>
  <si>
    <t>GZ202310271333022190</t>
  </si>
  <si>
    <t>071703268856</t>
  </si>
  <si>
    <t>朱冬青</t>
  </si>
  <si>
    <t>2023-10-27 16:01:34</t>
  </si>
  <si>
    <t>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高级模板内容：&amp;#13;&amp;#10;问题（现象）描述:无法观看中央电视台，网络电视可以看，有线电视看不了&amp;#13;&amp;#10;故障时间:2023-10-27&amp;#13;&amp;#10;宽带是否安装IPTV:是&amp;#13;&amp;#10;宽带是否可正常上网:是&amp;#13;&amp;#10;是否重启设备:已重启未恢复&amp;#13;</t>
  </si>
  <si>
    <t>BL202310261105462372</t>
  </si>
  <si>
    <t>2023-10-27 09:28:58</t>
  </si>
  <si>
    <t>判断省分:其他省分&amp;#13;&amp;#10;:增值业务争议&amp;#13;&amp;#10;判断省分:湖北&amp;#13;&amp;#10;:移网&amp;#13;&amp;#10;:在补救范围内&amp;#13;&amp;#10;:不认可&amp;#13;&amp;#10;:小于等于500元，且仅限单倍、月份不超过12个月&amp;#13;&amp;#10;:&amp;#13;&amp;#10;&amp;#13;&amp;#10;高级模板内容：&amp;#13;&amp;#10;赔付类型：:其他:流量叠加包&amp;#13;&amp;#10;CBSS账单扣费名称：:基础产品包&amp;#13;&amp;#10;办理渠道:无&amp;#13;&amp;#10;赔付月份：:2022年12月、2023年1月、2023年2月、2023年3月、2023年4月、2023年5月、2023年6月、2023年7月、2023年8月、2023年9月、2023年10月&amp;#13;&amp;#10;返还倍率:单倍&amp;#13;&amp;#10;赔付金额：:110&amp;#13;&amp;#10;是否已经取消业务:是&amp;#13;&amp;#10;是否承诺退费：:是&amp;#13;&amp;#10;用户是否需要回复：:否&amp;#13;&amp;#10;用户要求：:用户要求退费&amp;#13;</t>
  </si>
  <si>
    <t>ZX202310271119311584</t>
  </si>
  <si>
    <t>2023-10-28 09:10:01</t>
  </si>
  <si>
    <t>判断省分:湖北&amp;#13;&amp;#10;:失败&amp;#13;&amp;#10;node_42:&amp;#13;&amp;#10;:其他合约&amp;#13;&amp;#10;:异地&amp;#13;&amp;#10;:不认可/无法提供相关证件&amp;#13;&amp;#10;:&amp;#13;&amp;#10;&amp;#13;&amp;#10;高级模板内容：&amp;#13;&amp;#10;问题描述:用户来电要求销户现在不方便到营业厅&amp;#13;&amp;#10;第二联系方式:15172339157&amp;#13;&amp;#10;销户原因:不想使用&amp;#13;&amp;#10;用户要求:要求销户&amp;#13;</t>
  </si>
  <si>
    <t>TS202310291427472116</t>
  </si>
  <si>
    <t>武宇琪</t>
  </si>
  <si>
    <t>2023-10-29 15:49:47</t>
  </si>
  <si>
    <t>&amp;#13;&amp;#10;高级模板内容：&amp;#13;&amp;#10;投诉问题描述:用户反映自己办卡的时候宣传只是29元一个月的月租费称为什么现在查询到还有一个1元的语音附属包对此办理及不认可&amp;#13;&amp;#10;业务名称:1元的语音附属包&amp;#13;&amp;#10;宣传渠道:客户经理&amp;#13;&amp;#10;宣传内容:29元一个月&amp;#13;&amp;#10;实际情况:多了一个语音附属、包&amp;#13;&amp;#10;用户要求:要求上报公司核实为什么会办理联系电话18671727395&amp;#13;</t>
  </si>
  <si>
    <t>解释宣传：湖北省宜昌市OMO，套餐费用问题未解释清楚。经核实，客户办理小天卡-2023套餐，需开通1元139GB全国流量与100分钟语音包，每月会收取1元费用，已联系客户解释说明，考虑客户感知，申请为客户赠送10元话费，24小时内到账，此费用无法抵扣往月欠费且不可打印发票，满意。</t>
  </si>
  <si>
    <t>GZ202310271328042155</t>
  </si>
  <si>
    <t>071701072307</t>
  </si>
  <si>
    <t>屈凯</t>
  </si>
  <si>
    <t>2023-10-27 16:44:34</t>
  </si>
  <si>
    <t>BL202310261526301156</t>
  </si>
  <si>
    <t>张兴培</t>
  </si>
  <si>
    <t>2023-10-27 15:07:32</t>
  </si>
  <si>
    <t>[65岁以上老人]判断省分:湖北&amp;#10;:增值业务费用争议（含炫彩通信助理包云盘版等组合类增值业务）&amp;#10;:移网&amp;#10;:在补救范围内&amp;#10;:不认可&amp;#10;:小于等于500元，且仅限单倍、月份不超过12个月&amp;#10;:&amp;#10;&amp;#10;高级模板内容：&amp;#10;赔付类型：:增值业务争议&amp;#10;CBSS账单扣费名称：:增值业务-畅行会员S-包月-15元、加套餐包_流量叠加包月套餐费&amp;#10;SP产品ID/元素ID：:2100242200&amp;#10;办理渠道:湖北杭州翔羽线上业务代理(宜昌)&amp;#10;赔付月份：:2023年10月&amp;#10;返还倍率:单倍&amp;#10;赔付金额：:20&amp;#10;是否已经取消业务:是&amp;#10;是否承诺退费：:是&amp;#10;用户是否需要回复：:否&amp;#10;用户要求：:退费</t>
  </si>
  <si>
    <t>BL202310261438480458</t>
  </si>
  <si>
    <t>章良孝</t>
  </si>
  <si>
    <t>2023-10-27 14:33:50</t>
  </si>
  <si>
    <t>[65岁以上老人]&amp;#13;&amp;#10;高级模板内容：&amp;#13;&amp;#10;需区域二线受理的业务:用户无法提供验证码&amp;#13;&amp;#10;用户需办理业务名称:酷音视频彩铃6元包月&amp;#13;&amp;#10;业务办理类型:取消&amp;#13;&amp;#10;业务生效时间:立即生效&amp;#13;&amp;#10;是否已按规范验证用户信息:否&amp;#13;</t>
  </si>
  <si>
    <t>GZ202310271318362090</t>
  </si>
  <si>
    <t>071700377821</t>
  </si>
  <si>
    <t>薛爱芳</t>
  </si>
  <si>
    <t>2023-10-27 13:59:04</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</si>
  <si>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宜昌市夷陵区小溪塔镇祥和路52号1单元105室</t>
  </si>
  <si>
    <t>BL202310261358112381</t>
  </si>
  <si>
    <t>苏舒</t>
  </si>
  <si>
    <t>2023-10-27 09:03:19</t>
  </si>
  <si>
    <t>判断省分:湖北&amp;#13;&amp;#10;:有意向资费&amp;#13;&amp;#10;:全国流量王8元套餐&amp;#13;&amp;#10;:&amp;#13;&amp;#10;&amp;#13;&amp;#10;高级模板内容：&amp;#13;&amp;#10;用户诉求:用户需要降低套餐，更改成，4G全国流量王8元套餐在线挽留失败请协助处理谢谢&amp;#13;&amp;#10;当前套餐名称:畅爽冰激凌5G套餐99元（基础版）&amp;#13;&amp;#10;新套餐名称（转入套餐名称）:4G全国流量王8元套餐&amp;#13;&amp;#10;是合约期内（含靓号）:否&amp;#13;</t>
  </si>
  <si>
    <t>BL202310261218271101</t>
  </si>
  <si>
    <t>路宏瑞</t>
  </si>
  <si>
    <t>2023-10-27 09:14:56</t>
  </si>
  <si>
    <t>[65岁以上老人]判断省分:湖北&amp;#13;&amp;#10;:有意向资费&amp;#13;&amp;#10;:全国流量王8元套餐&amp;#13;&amp;#10;:&amp;#13;&amp;#10;&amp;#13;&amp;#10;高级模板内容：&amp;#13;&amp;#10;用户诉求:降套&amp;#13;&amp;#10;当前套餐名称:畅越冰激凌5G套餐49元&amp;#13;&amp;#10;新套餐名称（转入套餐名称）:全国流量王8元套餐&amp;#13;&amp;#10;是合约期内（含靓号）:是&amp;#13;</t>
  </si>
  <si>
    <t>BL202310261152330700</t>
  </si>
  <si>
    <t>陈燕</t>
  </si>
  <si>
    <t>2023-10-27 09:16:17</t>
  </si>
  <si>
    <t>&amp;#13;&amp;#10;高级模板内容：&amp;#13;&amp;#10;用户诉求:详见：:TS202309190819331894用户反映前期回复可以更改亲子卡日租宝套餐，前台无法更改，请协助处理&amp;#13;&amp;#10;当前套餐名称:联通王卡&amp;#13;&amp;#10;新套餐名称（转入套餐名称）:19元亲子卡基础版&amp;#13;&amp;#10;是合约期内（含靓号）:否&amp;#13;</t>
  </si>
  <si>
    <t>TS202310281648532392</t>
  </si>
  <si>
    <t>郝秀</t>
  </si>
  <si>
    <t>2023-10-29 16:46:14</t>
  </si>
  <si>
    <t>&amp;#13;&amp;#10;高级模板内容：&amp;#13;&amp;#10;投诉问题描述:用户来电称在当初办卡的时候工作人员告知其每月是29就会包含149GB的流量，为什么现在多出一块钱月费，前台解释不认可&amp;#13;&amp;#10;争议时间:2023-10-28&amp;#13;&amp;#10;争议金额:1&amp;#13;&amp;#10;用户要求:用户要求回电反馈多出的一块钱月费，请协助处理&amp;#13;</t>
  </si>
  <si>
    <t>ZX202310261150100551</t>
  </si>
  <si>
    <t>周成明</t>
  </si>
  <si>
    <t>2023-10-28 09:03:39</t>
  </si>
  <si>
    <t>判断省分:湖北&amp;#13;&amp;#10;:失败&amp;#13;&amp;#10;node_42:&amp;#13;&amp;#10;:无合约/简单合约&amp;#13;&amp;#10;:单卡/移移融合副卡套餐&amp;#13;&amp;#10;获取用户证件类型::不认可&amp;#13;&amp;#10;:&amp;#13;&amp;#10;&amp;#13;&amp;#10;高级模板内容：&amp;#13;&amp;#10;问题描述:用户来电反应有联通营销人员来给用户推销办卡，并且给用户承诺卡不收费，但是后面查询到有月租费用，用户现在要办理销户，已经引导用户通过中国联通APP办理销户，和线下营业厅办理取消，但是用户不认可要求线上办理销户&amp;#13;&amp;#10;第二联系方式:15587984151&amp;#13;&amp;#10;销户原因:被诱导办理卡&amp;#13;&amp;#10;用户要求:尽快办理销户并且投诉给他推销的那位工作人员。&amp;#13;</t>
  </si>
  <si>
    <t>业务办理：客户要求注销本机号码，已核实身份信息后协助销户，另客户反馈工作人员问题，核实为解释宣传错误，已联系客户致歉，客户认可</t>
  </si>
  <si>
    <t>TS202310282010541260</t>
  </si>
  <si>
    <t>2023-10-29 16:04:31</t>
  </si>
  <si>
    <t>&amp;#13;&amp;#10;高级模板内容：&amp;#13;&amp;#10;投诉问题描述:用户来电反映自己咨询流量卡，称10010客服告知流量卡可以在抖音申请，线下无法办理，但是有线下营业厅告知网上办理的卡都是假的，又给用户开了一张新卡，用户对于两方说法不一致不认可，要求投诉&amp;#13;&amp;#10;业务名称:流量卡&amp;#13;&amp;#10;涉及渠道:/&amp;#13;&amp;#10;用户要求:提及投诉&amp;#13;</t>
  </si>
  <si>
    <t>解释宣传：湖北省宜昌市OMO，伍家营服配送人员李小龙，办理卡号未解释清楚。经核实，配送人员给客户办理13177056070卡号，小天卡-2023套餐，未说网上办理的卡上虚假的，告知客户网上申请的号码是异地号码，客户同意后给客户办理，已联系客户解释说明并致歉，客户表示知晓。</t>
  </si>
  <si>
    <t>TS202310271747231153</t>
  </si>
  <si>
    <t>2023-10-28 15:33:11</t>
  </si>
  <si>
    <t>用户再次来电反映之前的问题，我处按前期工单TS202310270807361117回复结果向用户解释，用户不认可，表示暂不取消副卡，要求登记反馈再次回电</t>
  </si>
  <si>
    <t>解释宣传：湖北省宜昌市OMO，西陵营服配送人员尤启富副卡流量问题未解释清楚。经核实，客户副卡办理 家庭群组化副卡10G国内流量 ，现用户对流量包抵扣顺序不满，考虑客户感知，申请23.11.12月为客户赠送0元10G流量，仅当月使用，已为客户办理预存话费享10元/月话费优惠12个月（湖北）活动，客户满意。</t>
  </si>
  <si>
    <t>BL202310271438211086</t>
  </si>
  <si>
    <t>2023-10-28 09:26:15</t>
  </si>
  <si>
    <t>前期工单BL202310261828511220用户反映被动开通TV增值	那豆少儿（25元/月）和飞咪玩具大世界（25元/月）业务，表示只退费了10月，8月9月未退费，用户再次来电要求全部退费，解释挽留无效，已承诺减免8-9月合计75元功能费。&amp;#13;</t>
  </si>
  <si>
    <t>BL202310251735120037</t>
  </si>
  <si>
    <t>2023-10-27 09:12:09</t>
  </si>
  <si>
    <t>高级模板内容：&amp;#10;需区域二线受理的业务:用户无法提供验证码&amp;#10;用户需办理业务名称:客户来电，要求取消13032748287，20元5GBAR彩铃酷趣会员5G加油包(湖北)，炫彩通信助理包体验版-立即生效（湖北）1311729737020元5GBAR彩铃酷趣会员5G加油包(湖北)，无法收取验证码，请协助处理谢谢&amp;#10;业务办理类型:取消&amp;#10;业务生效时间:次月生效&amp;#10;是否已按规范验证用户信息:是</t>
  </si>
  <si>
    <t>电话营销-开通争议：湖北杭州翔羽线上业务代理(宜昌)，AR彩铃酷趣会员5G加油包（湖北）AA，经核实，于2023年8月过电话营销方式推荐客户办理，现联系客户解释不认可，出于服务角度，退还23.8-10月费用合计60元；上海航动科技有限公司（宜昌），炫彩通信助理包体验版-立即生效（湖北）AA,已取消考虑到用户使用感知，21.01-23.10产生费用132元，考虑到用户使用感知为用户系统勾选赠费200元，24小时到账，此费用不可打印发票；用户订购产品名称AR视频彩铃酷趣会员15元包月，产品代码为90115，号码13032748287、13117297370订购时间8月，取消时间为23年10月，15元/月，合计扣费3个月，累计产生费用合计90元，订购方式为集团统一认证平台” 短信验证码，有二次确认过程，不存在订购违规现象。考虑用户使用感知，网站方已取消屏蔽并于三个工作日内退费90元到账，此费用不可抵扣往月欠费及打印发票，满意。</t>
  </si>
  <si>
    <t>BL202310270928231342</t>
  </si>
  <si>
    <t>龚强</t>
  </si>
  <si>
    <t>2023-10-28 09:11:47</t>
  </si>
  <si>
    <t>用户来电要求（需要续约副卡免月租12个月（10元话费12个月）（湖北）-合约）一线建议（线下营业厅咨询办理）用户不认可要求（我方核查回电沟通处理）联系电话（13297285809）</t>
  </si>
  <si>
    <t>电话营销-开通争议：上海航动科技有限公司（宜昌） ，家庭群组化副卡10G省内流量。用户反映副卡扣费问题，经核实，上海航动科技有限公司（宜昌）于2023-10-19 16:40:07通过电话营销方式推荐办理此业务时取消副卡免月租优惠导致，已为用户办理 预存话费享10元/月话费优惠12个月（湖北） ，满意。</t>
  </si>
  <si>
    <t>TS202310270807361117</t>
  </si>
  <si>
    <t>2023-10-27 17:15:47</t>
  </si>
  <si>
    <t>用户再次来电要求优先使用自己副卡内的流量，解释不认可，要求反馈处理并回电，请处理谢谢</t>
  </si>
  <si>
    <t>解释宣传：湖北省宜昌市OMO，西陵营服配送人员尤启富副卡流量问题未解释清楚。经核实，客户副卡办理 家庭群组化副卡10G国内流量 ，现用户对流量包抵扣顺序不满，要求取消副卡，已协商用户30号联系取消副卡，客户表示知晓。</t>
  </si>
  <si>
    <t>TS202310271416510236</t>
  </si>
  <si>
    <t>2023-10-28 09:03:17</t>
  </si>
  <si>
    <t>&amp;#13;&amp;#10;高级模板内容：&amp;#13;&amp;#10;投诉问题描述:用户反馈自己参与了分期解耦5G99元直降1200元（社会渠道36期）-统一费率（湖北）的活动，自己查询说联通要扣400元，只返800元，这边解释要电子券发放方式，用户认可，坚决要投诉回电处理，谢谢&amp;#13;&amp;#10;产品名称:分期解耦5G99元直降1200元（社会渠道36期）-统一费率（湖北）&amp;#13;&amp;#10;办理时间:2023-07-01&amp;#13;&amp;#10;办理渠道:永乐电子渠道&amp;#13;&amp;#10;用户要求:坚决要投诉回电协商处理，谢谢&amp;#13;</t>
  </si>
  <si>
    <t>解释宣传：西陵交付经理梅亚飞AA，经核实，已联系用户告知，此费用是办理时先一次性到帐800元，三年合约结束后会再一次性到帐400元，现已跟用户解释清楚，满意。</t>
  </si>
  <si>
    <t>GZ202310271239451776</t>
  </si>
  <si>
    <t>071701040380</t>
  </si>
  <si>
    <t>王蒙</t>
  </si>
  <si>
    <t>2023-10-27 14:29:18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</si>
  <si>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CBSS状态正常，AAA状态异常;&amp;#13;&amp;#10;宽带是否有群体故障告警:存在群体故障;&amp;#13;&amp;#10;线路是否正常:无异常;&amp;#13;&amp;#10;光猫是否正常:光猫断电/离线;&amp;#13;&amp;#10;上网速度检测:光猫收发光功率异常,设备收光异常;&amp;#13;&amp;#10;设备收发光功率是否异常:无异常;&amp;#13;&amp;#10;:用户反映因宽带无法连网就将光猫复位了，需要师傅上门协助处理。联系电话15572723355&amp;#13;</t>
  </si>
  <si>
    <t>GZ202310271236341752</t>
  </si>
  <si>
    <t>071700327880</t>
  </si>
  <si>
    <t>易桂林</t>
  </si>
  <si>
    <t>2023-10-28 21:17:07</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</si>
  <si>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夷陵区小溪塔街道营盘社区夷兴六巷片区康乐街36-13号周边</t>
  </si>
  <si>
    <t>TS202310282155190068</t>
  </si>
  <si>
    <t>071700346357</t>
  </si>
  <si>
    <t>熊昌星</t>
  </si>
  <si>
    <t>2023-10-29 17:02:53</t>
  </si>
  <si>
    <t>用户表示办理沃家神眼（室外枪机）-10元/月（24个月）（湖北）时，工作人员说是免费的，但是现在号码每个月都会扣10元钱，已告知有赠费，在22年11月预存，用户不认可，坚决要求公司处理。</t>
  </si>
  <si>
    <t>解释宣传：夷陵小溪塔东湖合作厅，沃家神眼AA，营业厅已为用户取消回访功能，前期操作赠费已结束，减免宽带沃家申请一年费用120元，将主卡18671786737办理预存享10元赠费*12个月活动，本月0717SY269832227产生扣费10元今日内退费，此费用无法抵扣往月欠费及打印发票，用户满意</t>
  </si>
  <si>
    <t>TS202310281700330142</t>
  </si>
  <si>
    <t>黄华伟</t>
  </si>
  <si>
    <t>2023-10-29 13:37:55</t>
  </si>
  <si>
    <t>&amp;#13;&amp;#10;高级模板内容：&amp;#13;&amp;#10;投诉问题描述:用户反馈自己套餐合约到期未提醒导致6月-9月每个月都多扣了费用对此不认可&amp;#13;&amp;#10;争议月份:2023年10月、2023年9月、2023年6月、2023年7月、2023年8月&amp;#13;&amp;#10;争议金额:0&amp;#13;&amp;#10;用户要求:用户反馈自己套餐合约到期未提醒导致6月-9月每个月都多扣了费用对此不认可要求退费，用户要求联系15072508569&amp;#13;</t>
  </si>
  <si>
    <t>解释宣传：宜昌市城区集团直属3G开户服务点，活动折扣未解释清楚。经核实，客户于2021-05-28 15:25:21 宜昌市城区集团直属3G开户服务点 办理 畅爽冰激凌5G套餐99元 套餐，参加 5G冰激凌套餐5折活动，活动于2023-05-31 23:59:59结束。活动结束后按套餐原价，现与客户协商办理存量5G畅爽套餐享49元赠费活动，考虑客户感知，申请减免23年6月-9月月费差价196元， 24小时内到账，此费用无法抵扣往月欠费且不可打印发票，满意。</t>
  </si>
  <si>
    <t>GZ202310271233471725</t>
  </si>
  <si>
    <t>071700041638</t>
  </si>
  <si>
    <t>秦建平</t>
  </si>
  <si>
    <t>2023-10-27 14:36:55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</si>
  <si>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后台配置异常您所使用宽带后台配置异常,光猫终端能力与签约速率不匹配;&amp;#13;&amp;#10;设备收发光功率是否异常:路由器能力不匹配;&amp;#13;&amp;#10;:&amp;#13;&amp;#10;光信号红灯，宽带无法上网，请处理。</t>
  </si>
  <si>
    <t>ZHX202310271226451523</t>
  </si>
  <si>
    <t>2023-10-28 11:45:09</t>
  </si>
  <si>
    <t>用户反映自己15572776730联通号码套餐宣传与实际不符的问题，我方于2023-10-2711:06:52回电用户13207200468用户情绪激动，经我方长时间与用户沟通，用户在通话38分后提及很认可我方，用户的情绪得到了极大缓解。请核实处理，谢谢啦。</t>
  </si>
  <si>
    <t>GZ202310271222181623</t>
  </si>
  <si>
    <t>071704066845</t>
  </si>
  <si>
    <t>杜莲翠</t>
  </si>
  <si>
    <t>2023-10-27 13:58:21</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</si>
  <si>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光猫终端能力与签约速率不匹配;&amp;#13;&amp;#10;设备收发光功率是否异常:无异常;&amp;#13;&amp;#10;:宽带频繁掉线需要专人上门维修&amp;#13;</t>
  </si>
  <si>
    <t>TS202310281149160598</t>
  </si>
  <si>
    <t>2023-10-28 16:53:35</t>
  </si>
  <si>
    <t>&amp;#13;&amp;#10;高级模板内容：&amp;#13;&amp;#10;投诉问题描述:用户反映自己套餐都是有优惠的，最近查询账单优惠过期了，对此不认可，为什么没有联系&amp;#13;&amp;#10;业务名称:5G冰激凌套餐5折（次月生效24个月）（取整）（湖北）&amp;#13;&amp;#10;变更渠道:无&amp;#13;&amp;#10;用户要求:需要回复&amp;#13;</t>
  </si>
  <si>
    <t>解释宣传：宜昌市城区集团直属3G开户服务点，活动折扣未解释清楚。经核实，客户于2021-05-28 15:25:21 宜昌市城区集团直属3G开户服务点 办理 畅爽冰激凌5G套餐99元 套餐，参加 5G冰激凌套餐5折活动，活动于2023-05-31 23:59:59结束。活动结束后按套餐原价，现与客户协商办理存量5G畅爽套餐享49元赠费活动，客户满意。</t>
  </si>
  <si>
    <t>BL202310281258240259</t>
  </si>
  <si>
    <t>陈筑强</t>
  </si>
  <si>
    <t>2023-10-29 14:12:48</t>
  </si>
  <si>
    <t>用户来电要求&gt;屏蔽10016外呼，请协助处理，谢谢</t>
  </si>
  <si>
    <t>BL202310281319490547</t>
  </si>
  <si>
    <t>2023-10-28 16:23:17</t>
  </si>
  <si>
    <t>22年Q3Q4重点客户:号卡配送问题&amp;#13;&amp;#10;:用户表示未下单，却联系其号卡配送&amp;#13;&amp;#10;向用户确认是否是点击了网页福利红包等:未点击&amp;#13;&amp;#10;查询是否有订单记录:已查到订单&amp;#13;&amp;#10;建议用户先使用一段时间:仍要求退订&amp;#13;&amp;#10;判断省分:除青海、四川、宁夏外&amp;#13;&amp;#10;来电反映。自己没有申请过号码。收到短信告知号卡不认可。要求取消。解释挽留无效。烦请核实回复谢谢身份证。:420881198701153779&amp;#13;</t>
  </si>
  <si>
    <t>GZ202310271210261500</t>
  </si>
  <si>
    <t>2023-10-28 10:24:24</t>
  </si>
  <si>
    <t>按处理结果向用户解释:否&amp;#13;&amp;#10;:&amp;#13;&amp;#10;用户反映在：宜昌市兴山县古夫镇橘苑路9栋102，我方线缆挡在用户窗前，影响生活，要求立即前往处理</t>
  </si>
  <si>
    <t>BL202310271755451520</t>
  </si>
  <si>
    <t>曹天成</t>
  </si>
  <si>
    <t>2023-10-28 14:05:52</t>
  </si>
  <si>
    <t>用户要求取消订单，订单号是519514718209，称自己申请退单好几天了都没有退单成功，请尽快处理，谢谢</t>
  </si>
  <si>
    <t>GZ202310271206231458</t>
  </si>
  <si>
    <t>071704077590</t>
  </si>
  <si>
    <t>周云红</t>
  </si>
  <si>
    <t>2023-10-27 15:51:56</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</si>
  <si>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宽带无法上网，光猫指示灯正常，尽快处理并回复&amp;#13;</t>
  </si>
  <si>
    <t>ZX202310262053032214</t>
  </si>
  <si>
    <t>071701014596</t>
  </si>
  <si>
    <t>方虎成</t>
  </si>
  <si>
    <t>2023-10-28 09:05:49</t>
  </si>
  <si>
    <t>用户反映被动办理宽带，现在不需要此宽带，要求公司尽快取消宽带并回复，请尽快处理并回复</t>
  </si>
  <si>
    <t>业务办理：客户要求注销缓装宽带，已按客户要求办理，并登记48小时内取消手机号码低消，联系无人接听，已短信告知，如有疑问可在工作时间（08:30-12:00；14:00-17:30）联系07176921001、13032700872宜昌联通投诉处理中心。如用户咨询，请前台10010话务中心代为解释，谢谢</t>
  </si>
  <si>
    <t>TS202310291525301045</t>
  </si>
  <si>
    <t>熊志勇</t>
  </si>
  <si>
    <t>2023-10-29 16:36:32</t>
  </si>
  <si>
    <t>高级模板内容：&amp;#10;投诉问题描述:用户来电对于套餐费用不认可称当时说的89元包含电视的费用但是现在变成99元了对此不认可要求核实&amp;#10;争议月份:2023年10月&amp;#10;争议金额:-1&amp;#10;用户要求:烦请处理谢谢</t>
  </si>
  <si>
    <t>解释宣传：宜昌市城区伍家区万达自有营业厅，IPTV业务AA，现已解释IPTV收费10元/月，出于服务角度，减免一年IPTV扣费120元，系统办理50元赠费包，补赠剩余70元。24小时退费到账，此费用无法抵扣往月欠费及打印发票，用户满意</t>
  </si>
  <si>
    <t>ZX202310261641590622</t>
  </si>
  <si>
    <t>071703947859</t>
  </si>
  <si>
    <t>李开欣</t>
  </si>
  <si>
    <t>2023-10-28 09:05:14</t>
  </si>
  <si>
    <t>判断省分:湖北&amp;#13;&amp;#10;:被动办理宽带&amp;#13;&amp;#10;:不需要&amp;#13;&amp;#10;:&amp;#13;&amp;#10;&amp;#13;&amp;#10;高级模板内容：&amp;#13;&amp;#10;问题描述:用户来电说自己没有办理过宽带，要求取消&amp;#13;&amp;#10;第二联系方式:18571423520&amp;#13;&amp;#10;销户原因:自己没有办理过&amp;#13;&amp;#10;用户要求:请工作人员联系处理&amp;#13;</t>
  </si>
  <si>
    <t>业务办理：客户要求注销缓装宽带，已核实身份信息后注销，回访满意</t>
  </si>
  <si>
    <t>ZX202310261605110232</t>
  </si>
  <si>
    <t>2023-10-28 14:16:43</t>
  </si>
  <si>
    <t>[65岁以上老人]判断省分:湖北&amp;#13;&amp;#10;:失败&amp;#13;&amp;#10;node_42:&amp;#13;&amp;#10;:无合约/简单合约&amp;#13;&amp;#10;:单卡/移移融合副卡套餐&amp;#13;&amp;#10;获取用户证件类型::不认可&amp;#13;&amp;#10;:&amp;#13;&amp;#10;&amp;#13;&amp;#10;高级模板内容：&amp;#13;&amp;#10;问题描述:20&amp;#13;&amp;#10;第二联系方式:19107200007&amp;#13;&amp;#10;销户原因:0&amp;#13;&amp;#10;用户要求:用户要求销户（	&amp;#13;&amp;#10;1867425673815672536213）.不愿到营业厅，同时要求减低套餐资费，请及时处理，谢谢&amp;#13;</t>
  </si>
  <si>
    <t>业务办理：您要求办理副卡注销。经核实，宜都陆城清江路自营厅于21.9月办理两张副卡，已按您要求注销。另15072537468号码我部联系您表示无需注销，故未操作，满意。</t>
  </si>
  <si>
    <t>BL202310271331580210</t>
  </si>
  <si>
    <t>071703472366</t>
  </si>
  <si>
    <t>2023-10-28 14:13:56</t>
  </si>
  <si>
    <t>用户表示被动开通IPTV增值业务优享少儿连续包月19.9元、优享影视连续包月19.9元，8月和9月费用合计79.6元，哆啦看书29元、绘本立体阅读25元，合计54元，总共合计133.6元，客服已承诺退费，请公司处理</t>
  </si>
  <si>
    <t>计费争议-SP扣费：IPTV增值业务优享少儿连续包月（2400035613）19.9元、优享影视连续包月（2400035609）19.9元，8月和9月费用合计79.6元，哆啦看书（2400036301）29元、绘本立体阅读（2400011908）25元，合计54元，总共合计133.6元，系统办理预存享50元赠费，立即到账，补赠剩余83.6元。24小时退费到账，此费用无法抵扣往月欠费及打印发票，用户满意</t>
  </si>
  <si>
    <t>TS202310261648212150</t>
  </si>
  <si>
    <t>2023-10-27 16:44:33</t>
  </si>
  <si>
    <t>&amp;#13;&amp;#10;高级模板内容：&amp;#13;&amp;#10;投诉问题描述:用户来电反映称，对月租费用不认可，用户称前期工作人员告知只有59元套餐，用户对9元100分钟5G速率包（湖北）（立即生效）不认可，我处耐心解释无效，用户不认可，要求核实具体情况，请协助处理。&amp;#13;&amp;#10;争议月份:2023年6月、2023年7月、2023年8月、2023年9月、2023年10月&amp;#13;&amp;#10;争议金额:0&amp;#13;&amp;#10;用户要求:用户来电反映称，对月租费用不认可，用户称前期工作人员告知只有59元套餐，用户对9元100分钟5G速率包（湖北）（立即生效）不认可，我处耐心解释无效，用户不认可，要求核实具体情况，请协助处理。&amp;#13;</t>
  </si>
  <si>
    <t>解释宣传：远安鸣凤镇新三澳合作厅71b048pAA，用户反映套餐咨费问题，因多次未联系上客户，我司无法核实情况处理，已短信告知用户，如有疑问可在工作时间（08:30-12:00；14:00-17:30）致电我司宜昌联通13032700872，烦请前台代为转告</t>
  </si>
  <si>
    <t>BL202310261706090172</t>
  </si>
  <si>
    <t>2023-10-27 16:43:14</t>
  </si>
  <si>
    <t>判断省分:湖北&amp;#13;&amp;#10;:无意向资费&amp;#13;&amp;#10;node_104:&amp;#13;&amp;#10;node_102:&amp;#13;&amp;#10;:降套&amp;#13;&amp;#10;:需要保号&amp;#13;&amp;#10;:挽留后，用户依旧要求降套&amp;#13;&amp;#10;:消费对比&amp;#13;&amp;#10;:挽留失败&amp;#13;&amp;#10;:&amp;#13;&amp;#10;node_106:&amp;#13;&amp;#10;:无合约/无靓号&amp;#13;&amp;#10;:&amp;#13;&amp;#10;&amp;#13;&amp;#10;高级模板内容：&amp;#13;&amp;#10;用户诉求:降套挽留无效请处理提及销户请妥善回复&amp;#13;&amp;#10;当前套餐名称:腾讯大王卡&amp;#13;&amp;#10;新套餐名称（转入套餐名称）:未明确资费要求15或者更低&amp;#13;&amp;#10;是合约期内（含靓号）:是&amp;#13;&amp;#10;备注:称自己数据从来没有使用没有打电话但是每个月都有超出扣费请一并回复&amp;#13;</t>
  </si>
  <si>
    <t>计费争议-流量：用户实际反映流量扣费问题，经核实，用户使用非完全免流APP导致流量超出，考虑首次反映，申请为其退10月一半流量费11.2元，此费用不可打印发票，并告知可转资8元流量王套餐并关闭上网功能，用户表示考虑后再致电办理，故未操作。</t>
  </si>
  <si>
    <t>TS202310281052301554</t>
  </si>
  <si>
    <t>071704024991</t>
  </si>
  <si>
    <t>2023-10-29 13:38:27</t>
  </si>
  <si>
    <t>表示自己没有安装宽带更没有办理FTTR套餐1800元/年（包年趸交）(湖北)但是被办理解释不认可要求投诉</t>
  </si>
  <si>
    <t>解释宣传：枝江新时空合作厅(自建他营)， FTTR套餐1800元/年活动未解释清楚。经核实，客户于 2023-05-08 19:11:26 枝江新时空合作厅办理FTTR套餐1800元/年（包年趸交）活动，已于 2023-05-08 19:14:00 到账1800元 家庭WiFi服务专用款 ，用户抵扣家庭WiFi服务费，实际未产生扣费 ，已联系客户解释说明，客户表示知晓。</t>
  </si>
  <si>
    <t>BL202310251543390833</t>
  </si>
  <si>
    <t>王小华</t>
  </si>
  <si>
    <t>2023-10-27 09:20:51</t>
  </si>
  <si>
    <t>&gt;业务号码&gt;17671253998；&gt;号码归属地&gt;宜昌；&gt;产品名称&gt;联通助理-畅享版（在线渠道）；&gt;产品代码&gt;89000014；&gt;产品编码&gt;8900001401；&gt;订购时间&gt;2023-10-2415:58:32；&gt;核查情况&gt;平台故障；&gt;不规范定制分类&gt;平台故障，无法判责；&gt;退费金额&gt;16元；&gt;退费时间&gt;2023年10月26日；&gt;投诉内容&gt;&amp;#10;&amp;#10;高级模板内容：&amp;#10;赔付类型：:增值业务争议&amp;#10;CBSS账单扣费名称：:名片挂短附加功能（免费)&amp;#10;办理渠道:	湖北省分公司集团客户事业部&amp;#10;赔付月份：:2023年10月&amp;#10;返还倍率:单倍&amp;#10;赔付金额：:16&amp;#10;是否已经取消业务:是&amp;#10;是否承诺退费：:是&amp;#10;用户是否需要回复：:否&amp;#10;用户要求：:请直接退费</t>
  </si>
  <si>
    <t>计费争议-流量扣费：客户对10月套餐收费9.9元不满，经核实，属正常扣费考虑到用户使用感知为用户勾选10元赠费供使用，此费用不可打印发票，满意。</t>
  </si>
  <si>
    <t>TS202310282207150175</t>
  </si>
  <si>
    <t>071704616037</t>
  </si>
  <si>
    <t>2023-10-29 13:10:51</t>
  </si>
  <si>
    <t>&amp;#13;&amp;#10;高级模板内容：&amp;#13;&amp;#10;投诉问题描述:客户来电要求投诉办理：15629339965、071704616037，的工作人员，诱导老人订购新号码升级宽带套餐，客户对此资费不满！&amp;#13;&amp;#10;争议月份:2023年10月&amp;#13;&amp;#10;争议金额:0&amp;#13;&amp;#10;用户要求:要求立即注销宽带，并退费！退还当时缴纳的所有费用！&amp;#13;</t>
  </si>
  <si>
    <t>解释宣传：秭归茅坪福广二店合作厅AA，用户反映套餐资费问题，经核实因营业厅未解释清楚，现申请办理宽带和号码销户，余额转至客户提供号码13117274853  上，另申请减免宽带安装费用合计100元至13117274853  上，24小时到账，此费用不可打印发票，用户满意。</t>
  </si>
  <si>
    <t>TS202310271046082255</t>
  </si>
  <si>
    <t>梅昌良</t>
  </si>
  <si>
    <t>2023-10-28 11:26:47</t>
  </si>
  <si>
    <t>&amp;#13;&amp;#10;高级模板内容：&amp;#13;&amp;#10;投诉问题描述:5G畅爽冰激凌129元（首月套餐减半）用户称套餐是65元的，前台已解释是129元第一个套餐减半扣费64.5元，秭归沙镇溪海春合作厅告知65元的用户称用不起请后台协助处理。&amp;#13;&amp;#10;争议月份:2023年10月&amp;#13;&amp;#10;争议金额:129&amp;#13;&amp;#10;用户要求:加急&amp;#13;</t>
  </si>
  <si>
    <t>解释宣传：秭归沙镇溪海春合作厅，套餐费用问题未解释清楚。经核实，秭归沙镇溪海春合作厅已给用户申请套餐赠费活动，次月生效，已联系客户解释说明，客户表示知晓。</t>
  </si>
  <si>
    <t>ZX202310271338230305</t>
  </si>
  <si>
    <t>刘翌</t>
  </si>
  <si>
    <t>2023-10-28 14:22:49</t>
  </si>
  <si>
    <t>[该用户有申诉倾向，请注意受理态度，查询近三天工单记录，积极解决用户问题。]判断省分:湖北&amp;#13;&amp;#10;:失败&amp;#13;&amp;#10;node_42:&amp;#13;&amp;#10;:无合约/简单合约&amp;#13;&amp;#10;:单卡/移移融合副卡套餐&amp;#13;&amp;#10;获取用户证件类型::不认可&amp;#13;&amp;#10;:&amp;#13;&amp;#10;&amp;#13;&amp;#10;高级模板内容：&amp;#13;&amp;#10;问题描述:用户来电要求销户&amp;#13;&amp;#10;第二联系方式:15697209175用户不愿提供&amp;#13;&amp;#10;销户原因:不要了&amp;#13;&amp;#10;用户要求:用户要求本月销户&amp;#13;</t>
  </si>
  <si>
    <t>业务办理：挽留成功，客户暂不办理销户，客户满意</t>
  </si>
  <si>
    <t>TS202310271235460566</t>
  </si>
  <si>
    <t>李万权</t>
  </si>
  <si>
    <t>2023-10-28 09:47:41</t>
  </si>
  <si>
    <t>&amp;#13;&amp;#10;高级模板内容：&amp;#13;&amp;#10;投诉问题描述:用户对月租费用不认可，先说开卡的时候资费不对，表示自己一共充值了250元钱，剩余余额不对，后面又扯到觉得我司乱扣费，反正就是觉得不对，用户觉得我司欺骗消费者，要求核实清楚并回复&amp;#13;&amp;#10;争议月份:2023年10月、2023年9月、2023年8月、2023年7月、2023年6月&amp;#13;&amp;#10;争议金额:250&amp;#13;&amp;#10;用户要求:尽快处理&amp;#13;</t>
  </si>
  <si>
    <t>解释宣传：秭归峥嵘合作厅AA，用户反映套餐资费问题，经核实因工作人员未解释清楚，现申请减免6-10月套餐差价115元，24小时到账，此费用不可打印发票，客户满意。</t>
  </si>
  <si>
    <t>TS202310261610061077</t>
  </si>
  <si>
    <t>2023-10-27 16:41:24</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</si>
  <si>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莫名其妙多两张副卡，18674256738；15672536213。</t>
  </si>
  <si>
    <t>解释宣传①客户投诉产生的原因：用户反映被动办理副卡。 &amp;#10;②客户投诉问题核查情况及解决方案：收到贵部转办后，我司立即组织调查。经核实，宜都陆城清江路自营厅于21.9月办理两张副卡，现按客户要求注销。我司于2023-10-26 17:35:34联系客户解释。 &amp;#10;③客户问题满意度：满意。 &amp;#10;④回单人：颜晶  6921001"</t>
  </si>
  <si>
    <t>BL202310262032142362</t>
  </si>
  <si>
    <t>姚平</t>
  </si>
  <si>
    <t>2023-10-28 14:22:23</t>
  </si>
  <si>
    <t>用户来电称此号码：18672651525在家里装了家庭监控，装到房间里，影响到自己的生活和隐私。要求我方联系处理。</t>
  </si>
  <si>
    <t>其他：客户反馈与机主18672651525合租，我部安装监控侵犯至他人隐私，已联系客户解释说明并建议双方协商，客户知晓，满意度一般</t>
  </si>
  <si>
    <t>ZX202310281057270285</t>
  </si>
  <si>
    <t>武朝操</t>
  </si>
  <si>
    <t>2023-10-29 14:07:38</t>
  </si>
  <si>
    <t>[10015转接10010用户]判断省分:湖北&amp;#13;&amp;#10;:失败&amp;#13;&amp;#10;node_42:&amp;#13;&amp;#10;:无合约/简单合约&amp;#13;&amp;#10;:单卡/移移融合副卡套餐&amp;#13;&amp;#10;获取用户证件类型::不认可&amp;#13;&amp;#10;:&amp;#13;&amp;#10;&amp;#13;&amp;#10;高级模板内容：&amp;#13;&amp;#10;问题描述:用户表示要求线上办理销户业务&amp;#13;&amp;#10;第二联系方式:13339782598&amp;#13;&amp;#10;销户原因:不想使用了&amp;#13;&amp;#10;用户要求:请后台协助处理，谢谢&amp;#13;</t>
  </si>
  <si>
    <t>TS202310261444211248</t>
  </si>
  <si>
    <t>2023-10-27 09:26:54</t>
  </si>
  <si>
    <t>&amp;#13;&amp;#10;高级模板内容：&amp;#13;&amp;#10;投诉问题描述:详见TS202310251458112358，用户对前期处理结果不满意，前台已按前期工单解释，用户不认可，要求尽快处理&amp;#13;&amp;#10;业务名称:大乐卡&amp;#13;&amp;#10;宣传渠道:中国联通APP&amp;#13;&amp;#10;宣传内容:9.9元/月&amp;#13;&amp;#10;实际情况:39元/月&amp;#13;&amp;#10;用户要求:用户不认可前期工单处理结果，用户情绪激动，用户要求处理，用户不认可商家，前台已解释，用户不认可&amp;#13;</t>
  </si>
  <si>
    <t>客户原因：用户反映套餐与宣传不符，经核实，用户自行通过淘宝商家购买该号卡，对方宣传9.9元/月，实际为大乐卡，月租39元，淘宝商家通过返费形式实现前5个月享9.9元。已向用户解释为商家活动，非联通官方承诺套餐月租标准。现用户要求长期按9.9元月租扣费，已告知系统无法实现，建议联系商家协商处理。如用户对商家活动不认可，也可考虑前往联通自有营业厅或通过10010办理注销，次月15号以后可到当地联通有营业厅清退预存话费100元。因用户余额100元支持销户清退，且该活动宣传渠道非联通渠道 ，故不支持其赔偿100元要求，已向用户解释，表示知晓。</t>
  </si>
  <si>
    <t>TS202310270930282480</t>
  </si>
  <si>
    <t>2023-10-28 14:14:28</t>
  </si>
  <si>
    <t>&amp;#13;&amp;#10;高级模板内容：&amp;#13;&amp;#10;投诉问题描述:详见：TS202310261444211248，用户对前期处理结果不满意，前台已按前期工单解释，用户不认可，要求尽快处理&amp;#13;&amp;#10;业务名称:大乐卡&amp;#13;&amp;#10;宣传渠道:其他:淘宝商家&amp;#13;&amp;#10;宣传内容:9.9元/月&amp;#13;&amp;#10;实际情况:39元/月&amp;#13;&amp;#10;用户要求:用户不认可前期工单处理结果，用户情绪激动，用户要求处理，用户不认可商家，前台已解释，用户不认可，提及起诉、工信部。请处理&amp;#13;</t>
  </si>
  <si>
    <t>客户原因：用户反映套餐与宣传不符，经核实，用户自行通过淘宝商家购买该号卡，对方宣传9.9元/月，实际为大乐卡，月租39元，淘宝商家通过返费形式实现前5个月享9.9元。已向用户解释为商家活动宣传问题，非联通官方承诺套餐月租标准。现用户要求长期按9.9元月租扣费，已告知系统无法实现。建议联系商家协商处理或向淘宝客服投诉商家行为。如用户对商家活动不认可，也可考虑前往联通自有营业厅或通过10010办理注销，次月15号以后可到当地联通有营业厅清退预存话费100元。因用户余额100元支持销户清退，且该活动宣传渠道非联通官方 ，故不支持其赔偿100元要求。同时我部已通过CBSS在线咨询菜单向总部反馈此问题，回复我司计费无误，属商家宣传问题不支持赔付。（详见附件）已向用户再次解释，表示知晓。该用户问题建议后期下派BL或ZX工单，谢谢。</t>
  </si>
  <si>
    <t>TS202310281647472375</t>
  </si>
  <si>
    <t>2023-10-29 11:27:50</t>
  </si>
  <si>
    <t>&amp;#13;&amp;#10;高级模板内容：&amp;#13;&amp;#10;投诉问题描述:用户表示对前期工单结果不满（TS202310272053391704），要求重新处理，要求短期使用一年，套餐按照9.9元执行，或者赔偿100元&amp;#13;&amp;#10;业务名称:大乐卡&amp;#13;&amp;#10;宣传渠道:其他:线上&amp;#13;&amp;#10;宣传内容:9.9元每月&amp;#13;&amp;#10;实际情况:实际39&amp;#13;&amp;#10;用户要求:要求短期使用一年，套餐按照9.9元执行，或者赔偿100元&amp;#13;</t>
  </si>
  <si>
    <t>客户原因：用户反映套餐与宣传不符，经核实，用户自行通过淘宝商家购买该号卡，对方宣传9.9元/月，实际为大乐卡，月租39元，淘宝商家通过返费形式实现前5个月享9.9元。已向用户解释为商家活动宣传问题，非联通官方承诺套餐月租标准。现用户要求长期按9.9元月租扣费，已告知系统无法实现。用户如不想使用该号卡，可前往联通自有营业厅或通过10010办理注销，次月15号以后可到当地联通有营业厅清退预存话费100元。因用户在余额100元支持销户清退，且该活动宣传渠道非联通官方 ，故不支持其赔偿100元要求。同时我部已通过CBSS在线咨询菜单向总部反馈此问题，回复我司计费无误，属商家宣传问题不支持赔付。已向用户再次解释，表示知晓。该用户问题建议后期下派BL或ZX工单，谢谢。</t>
  </si>
  <si>
    <t>TS202310281602101218</t>
  </si>
  <si>
    <t>2023-10-29 09:29:47</t>
  </si>
  <si>
    <t>&amp;#13;&amp;#10;高级模板内容：&amp;#13;&amp;#10;投诉问题描述:详见工单：TS202310251121042419，问题未解决，要求再次处理&amp;#13;&amp;#10;业务名称:大乐卡&amp;#13;&amp;#10;宣传渠道:其他:淘宝&amp;#13;&amp;#10;宣传内容:9元一个月&amp;#13;&amp;#10;实际情况:39元/月&amp;#13;&amp;#10;用户要求:要求马上解决&amp;#13;</t>
  </si>
  <si>
    <t>TS202310272053391704</t>
  </si>
  <si>
    <t>2023-10-28 14:26:32</t>
  </si>
  <si>
    <t>&amp;#13;&amp;#10;高级模板内容：&amp;#13;&amp;#10;投诉问题描述:详见;TS202310251121042419,用户来电对之前的处理结果不满意，要求&amp;#13;&amp;#10;业务名称:大乐卡&amp;#13;&amp;#10;宣传渠道:其他:淘宝&amp;#13;&amp;#10;宣传内容:9.9元/月&amp;#13;&amp;#10;实际情况:39元/月&amp;#13;&amp;#10;用户要求:用户表示办理号码与实际不一致，要求9.9元一月的要求使用一年，要么就退还100元的费用。麻烦加急处理。、&amp;#13;</t>
  </si>
  <si>
    <t>ZX202310261521252300</t>
  </si>
  <si>
    <t>石涛</t>
  </si>
  <si>
    <t>2023-10-27 16:10:18</t>
  </si>
  <si>
    <t>判断省分:湖北&amp;#13;&amp;#10;:失败&amp;#13;&amp;#10;node_42:&amp;#13;&amp;#10;:其他合约&amp;#13;&amp;#10;:异地&amp;#13;&amp;#10;:不认可/无法提供相关证件&amp;#13;&amp;#10;:&amp;#13;&amp;#10;&amp;#13;&amp;#10;高级模板内容：&amp;#13;&amp;#10;问题描述:用户来电要求把主卡和副卡都办理销户，称自己是开货车的，显示没有信号，&amp;#13;&amp;#10;第二联系方式:13872460654&amp;#13;&amp;#10;销户原因:称没有信号&amp;#13;&amp;#10;用户要求:核实处理&amp;#13;</t>
  </si>
  <si>
    <t>业务办理：销户，用户要求办理销户，挽留无效，已核对身份信息协助办理预约销户，次月10号正式销户，满意。</t>
  </si>
  <si>
    <t>ZX202310271114501521</t>
  </si>
  <si>
    <t>杜玥冉</t>
  </si>
  <si>
    <t>2023-10-28 09:09:49</t>
  </si>
  <si>
    <t>判断省分:湖北&amp;#13;&amp;#10;:失败&amp;#13;&amp;#10;node_42:&amp;#13;&amp;#10;:无合约/简单合约&amp;#13;&amp;#10;:单卡/移移融合副卡套餐&amp;#13;&amp;#10;获取用户证件类型::不认可&amp;#13;&amp;#10;:&amp;#13;&amp;#10;&amp;#13;&amp;#10;高级模板内容：&amp;#13;&amp;#10;问题描述:通过中国联通app销户时3天还未联系&amp;#13;&amp;#10;第二联系方式:16650575308&amp;#13;&amp;#10;销户原因:流量不够&amp;#13;&amp;#10;用户要求:线上为其销户&amp;#13;</t>
  </si>
  <si>
    <t>业务办理：销户，用户要求号码销户，挽留无效，已核对身份信息协助取消，并添加用户微信，请用户回传身份证正反面，申请强制清退余额，预计下周二前微信转帐余额给用户，满意。</t>
  </si>
  <si>
    <t>GZ202310271124181106</t>
  </si>
  <si>
    <t>071700705489</t>
  </si>
  <si>
    <t>黄俊</t>
  </si>
  <si>
    <t>2023-10-27 13:22:55</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</si>
  <si>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光猫收发光功率异常,后台配置异常您所使用宽带后台配置异常,设备收光异常,光猫终端能力与签约速率不匹配;&amp;#13;&amp;#10;设备收发光功率是否异常:无异常;&amp;#13;&amp;#10;:&amp;#13;&amp;#10;后台显示在线，用户表示家里网络有问题，要求师傅今天上门检查处理</t>
  </si>
  <si>
    <t>TS202310281913550366</t>
  </si>
  <si>
    <t>康建平</t>
  </si>
  <si>
    <t>2023-10-29 14:49:27</t>
  </si>
  <si>
    <t>&amp;#13;&amp;#10;高级模板内容：&amp;#13;&amp;#10;投诉问题描述:用户来电称自己微信上每月都在扣费48元的欠费不停机业务，但是不是自己的号码（用户无法提供扣费号码）。解释无效&amp;#13;&amp;#10;用户状态:正常&amp;#13;&amp;#10;停机原因:无&amp;#13;&amp;#10;第二联系电话:17671343373&amp;#13;&amp;#10;用户要求:要求我方核实处理，谢谢&amp;#13;</t>
  </si>
  <si>
    <t>客户原因：用户自己微信上每月都在扣费48元的欠费不停机业务，经核实发后台OHB2023102900396 查询，此用户没有自动充属性，现线上无对应取消勾选项，告知用户持续观察使用，用户知晓</t>
  </si>
  <si>
    <t>ZX202310271257022450</t>
  </si>
  <si>
    <t>舒化祥</t>
  </si>
  <si>
    <t>2023-10-28 11:01:28</t>
  </si>
  <si>
    <t>判断省分:湖北&amp;#13;&amp;#10;:失败&amp;#13;&amp;#10;node_42:&amp;#13;&amp;#10;:无合约/简单合约&amp;#13;&amp;#10;:其他套餐&amp;#13;&amp;#10;:异地&amp;#13;&amp;#10;:不认可/无法提供相关证件&amp;#13;&amp;#10;:&amp;#13;&amp;#10;&amp;#13;&amp;#10;高级模板内容：&amp;#13;&amp;#10;问题描述:用户要求销户本机号码，保留副卡，并给副卡改套餐，在异地告知需要下个月才能办理，需要现在办理&amp;#13;&amp;#10;第二联系方式:13197320884&amp;#13;&amp;#10;销户原因:在异地，需要现在办理&amp;#13;&amp;#10;用户要求:要求销户本机号码，保留副卡，并给副卡改套餐&amp;#13;</t>
  </si>
  <si>
    <t>业务办理：已办理主卡销户，副卡转资49元畅越套餐，次月生效，客户满意</t>
  </si>
  <si>
    <t>TS202310252011012174</t>
  </si>
  <si>
    <t>王钢</t>
  </si>
  <si>
    <t>2023-10-27 13:34:02</t>
  </si>
  <si>
    <t>判断省份:湖北&amp;#13;&amp;#10;:移网上网慢&amp;#13;&amp;#10;获取参数:&amp;#13;&amp;#10;获取历史工单:有历史工单&amp;#13;&amp;#10;:无在途工单&amp;#13;&amp;#10;:下一步&amp;#13;&amp;#10;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amp;#13;&amp;#10;当月是否清卡重用:无&amp;#13;&amp;#10;:下一步&amp;#13;&amp;#10;node_255:&amp;#13;&amp;#10;::不同意/已配置&amp;#13;&amp;#10;:在区域12省内（除湖北）&amp;#13;&amp;#10;:1、受理流水号：;2、受理号码：18527207151;3、主叫号码：18527207151;4、被叫号码：;5、客户姓名：王钢;6、客户级别：二星用户;7、用户归属地：宜昌市;8、受理员工工号：hubXN221436;9、手机厂商：;10、投诉渠道：10010客服热线;11、投诉打点范围：0.5千米;12、投诉地址：宜昌市-夷陵区:宜昌科技职业学院【汉宜大道231号】;13、网格ID：105835;14、网格名称：YC_B_105835;15、经度：111.423342;16、纬度：30.668468;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无信号;24、用户周边使用情况：不清楚;25、主工单流水号：hub169823567256085646;26、语音业务类型：;27、数据业务类型：上网速度慢;28、用户是否接受解释：否;29、公告类型：网络信息;30、基站ID：117.110774;31、基站名称：117.110774;32、其它地方是否正常使用：否;33、之前是否可以正常使用：否;&amp;#13;&amp;#10;用户来电称自己在宜昌市-夷陵区:宜昌科技职业学院无法提供具体，手机无法正常使用，请尽快处理，加急</t>
  </si>
  <si>
    <t>ZX202310281538170183</t>
  </si>
  <si>
    <t>袁民山</t>
  </si>
  <si>
    <t>2023-10-29 14:12:36</t>
  </si>
  <si>
    <t>用户反馈：:10016营销问题&amp;#13;&amp;#10;属于：:10016推荐某业务，想再了解一下&amp;#13;&amp;#10;询问并知识库查询用户说的业务:知识库未搜到&amp;#13;&amp;#10;解释未查询到该业务，可以为其记录，专员再次回电介绍:需要记录&amp;#13;&amp;#10;判断省分:其他省分&amp;#13;&amp;#10;:用户表示有联通10016人员告知会为本机与（13264910772）（15871550672）三张副卡每月免费赠送10G国内流量，要求再次回电介绍，请协助回复&amp;#13;</t>
  </si>
  <si>
    <t>业务办理：已告知客户活动详情，客户表示暂不办理，客户满意。</t>
  </si>
  <si>
    <t>ZX202310281139520664</t>
  </si>
  <si>
    <t>任凤娟</t>
  </si>
  <si>
    <t>2023-10-28 14:40:17</t>
  </si>
  <si>
    <t>用户来电要求我方将本机号卡18671769655设置呼叫转移到15271533716号卡上，用户表示自己操作失败，要求我方协助是在</t>
  </si>
  <si>
    <t>业务办理：已核实客户资料无误，我司协助办理呼叫转移，客户满意</t>
  </si>
  <si>
    <t>ZX202310291131011697</t>
  </si>
  <si>
    <t>熊新涛</t>
  </si>
  <si>
    <t>2023-10-29 14:20:57</t>
  </si>
  <si>
    <t>22年Q3Q4重点客户&amp;#13;&amp;#10;高级模板内容：&amp;#13;&amp;#10;问题描述:用户来电表示自己在异地，现在要求解绑副卡并销户，无法回归属地，要求线上办理&amp;#13;&amp;#10;第二联系方式:13217270852&amp;#13;&amp;#10;销户原因:在异地要求线上办理&amp;#13;&amp;#10;用户要求:用户来电表示自己在异地，现在要求解绑副卡并销户，无法回归属地，要求线上办理，副卡号码为13117283287，13117288607&amp;#13;</t>
  </si>
  <si>
    <t>TS202310282057401941</t>
  </si>
  <si>
    <t>叶俊英</t>
  </si>
  <si>
    <t>2023-10-29 13:35:12</t>
  </si>
  <si>
    <t>&amp;#13;&amp;#10;高级模板内容：&amp;#13;&amp;#10;投诉问题描述:针对流量费用不认可&amp;#13;&amp;#10;争议月份:2023年10月&amp;#13;&amp;#10;争议金额/流量:28&amp;#13;&amp;#10;用户要求:针对本月产生的流量费用有疑问，要求退费，但是我方核实到用户之前有流量补救过，无权限办理，请协助核实后回复，谢谢！&amp;#13;</t>
  </si>
  <si>
    <t>流量计费争议：用户反映流量扣费问题。经核实，用户是腾讯大王卡资费，包含30G腾讯专属流量，使用其他应用是在国内1元1G日租宝，计费正常无误，考虑客户感知，申请减免本月28.1元流量费用， 24小时内到账，此费用无法抵扣往月欠费且不可打印发票，另为客户赠送0元2G流量，仅本月使用，满意。</t>
  </si>
  <si>
    <t>BL202310291007340923</t>
  </si>
  <si>
    <t>2023-10-29 17:09:48</t>
  </si>
  <si>
    <t>判断省分:湖北&amp;#13;&amp;#10;:有意向资费&amp;#13;&amp;#10;:全国流量王8元套餐&amp;#13;&amp;#10;:&amp;#13;&amp;#10;&amp;#13;&amp;#10;高级模板内容：&amp;#13;&amp;#10;用户诉求:降套&amp;#13;&amp;#10;当前套餐名称:畅爽冰激凌5G套餐199元&amp;#13;&amp;#10;新套餐名称（转入套餐名称）:全国流量王8元套餐&amp;#13;&amp;#10;是合约期内（含靓号）:否&amp;#13;&amp;#10;备注:用户来电要求更改成8元套餐尽快处理有提及投诉加急&amp;#13;</t>
  </si>
  <si>
    <t>套餐变更：本月办理融合拆分，无法办理，需要次月新资费生效后，申请办理全国流量王8元套餐，客户认可。</t>
  </si>
  <si>
    <t>TS202310271542040126</t>
  </si>
  <si>
    <t>071701017021</t>
  </si>
  <si>
    <t>夏曼莉</t>
  </si>
  <si>
    <t>2023-10-28 10:43:27</t>
  </si>
  <si>
    <t>用户表示自己今天中午到西陵一路营业厅提交了宽带销户，到现在还没有销户，对此不认可，解释无效，坚持要求投诉，请公司处理</t>
  </si>
  <si>
    <t>您反映的实装宽带销户，挽留无效，客服部取消，满意。</t>
  </si>
  <si>
    <t>TS202310262132132435</t>
  </si>
  <si>
    <t>向恒心</t>
  </si>
  <si>
    <t>2023-10-27 15:25:47</t>
  </si>
  <si>
    <t>&amp;#13;&amp;#10;高级模板内容：&amp;#13;&amp;#10;投诉问题描述:返费未到账&amp;#13;&amp;#10;活动名称:预存话费送话费&amp;#13;&amp;#10;争议月份:2023年7月、2023年8月、2023年9月、2023年10月&amp;#13;&amp;#10;争议金额:40&amp;#13;&amp;#10;用户要求:投诉，称自己在办卡时充值了200元，被告知返费一年，每月10元，但查询返费到了6月就结束了，用户对此不满，解释无效，现用户要求核实给予回复处理，谢谢&amp;#13;</t>
  </si>
  <si>
    <t>配送争议：伍家（营服）胡国松AA，经核实，为配送员上门开卡时未解释清楚预存赠费活动导致，考虑用户感知，申请减免部分套餐费用，合计100元，24小时到帐，此费用不可打印发票，满意。</t>
  </si>
  <si>
    <t>TS202310281735110986</t>
  </si>
  <si>
    <t>方玉婷</t>
  </si>
  <si>
    <t>2023-10-29 12:44:46</t>
  </si>
  <si>
    <t>&amp;#13;&amp;#10;高级模板内容：&amp;#13;&amp;#10;投诉问题描述:客户来电投诉在网上办的卡（15549305815），网上激活了，订的是湖南的号，送过来是湖北的号码，存在隐私泄露，要求投诉激活的人，另外把号码销户了并补偿100元钱，请后台老师协助处理下&amp;#13;&amp;#10;业务名称:办卡&amp;#13;&amp;#10;宣传渠道:网厅&amp;#13;&amp;#10;宣传内容:、&amp;#13;&amp;#10;实际情况:、&amp;#13;&amp;#10;用户要求:客户来电投诉在网上办的卡（15549305815），网上激活了，订的是湖南的号，送过来是湖北的号码，存在隐私泄露，要求投诉激活的人，另外把号码销户了并补偿100元钱，请后台老师协助处理下&amp;#13;</t>
  </si>
  <si>
    <t>配送争议：西陵营服，交付经理尤启富AA，套餐资费未解释清楚，现用户要求注销，24小时内注销，次月10日后用户自行前往自营厅退费，满意</t>
  </si>
  <si>
    <t>TS202310282013421297</t>
  </si>
  <si>
    <t>张浩</t>
  </si>
  <si>
    <t>2023-10-29 10:09:39</t>
  </si>
  <si>
    <t>&amp;#13;&amp;#10;高级模板内容：&amp;#13;&amp;#10;投诉问题描述:未知情被办理号卡，与当时选的号码不一致，并且200元的话费冲进去了&amp;#13;&amp;#10;业务名称:小天卡-2023&amp;#13;&amp;#10;争议月份:2023年10月&amp;#13;&amp;#10;争议金额:200&amp;#13;&amp;#10;办理渠道:营业厅&amp;#13;&amp;#10;前台是否取消:未取消&amp;#13;&amp;#10;用户要求:归属地重庆的号，&amp;#13;&amp;#10;号码18696672970是用户选的，&amp;#13;&amp;#10;要求销户1867184509，并退还200元&amp;#13;</t>
  </si>
  <si>
    <t>配送争议：宜都城区，交付经理沈飞扬AA，套餐资费未解释清楚，现用户要求注销，24小时内注销，用户已提供身份证照片，我司协助申请话费清退，一周内余额转账至用户，满意</t>
  </si>
  <si>
    <t>GZ202310271101220870</t>
  </si>
  <si>
    <t>071700235213</t>
  </si>
  <si>
    <t>常静</t>
  </si>
  <si>
    <t>2023-10-27 13:18:03</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</si>
  <si>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宽带无法上网，光猫亮红灯，有急用，请尽快处理并回复&amp;#13;</t>
  </si>
  <si>
    <t>TS202310281250061904</t>
  </si>
  <si>
    <t>邹裕康</t>
  </si>
  <si>
    <t>2023-10-28 14:35:36</t>
  </si>
  <si>
    <t>主办单位：湖北&amp;#10;客户类别：首次投诉&amp;#10;10010是否打通：否&amp;#10;是否二次致电10015：是&amp;#10;是否联系：否&amp;#10;升级倾向：&amp;#10;号码归属省：湖北&amp;#10;SVIP等级：&amp;#10;1.问题类型:;&amp;#10;2.投诉类型:办理争议;&amp;#10;3.营业厅地址:;&amp;#10;4.位置信息:;&amp;#10;5.位置发生地:;&amp;#10;6.投诉内容:办理的套餐不是这一个，网上办的	&amp;#10;湖南省卡，送到手上是本地卡，套餐不对!要注销赔偿损失&amp;#10;8.办理业务的名称:销卡&amp;#10;8.无法办理的渠道:中国联通APP</t>
  </si>
  <si>
    <t>其他：①客户投诉产生的原因：客户反馈销户的问题。&amp;#10;②客户投诉问题核查情况及解决方案：收到贵部转办后，我司立即组织调查。经核实，已按客户要求注销小天卡15572709064，并登记5天内将充值100元退至客户微信，回访满意。我司于2023-10-28 14:20:38联系客户解释以上情况。&amp;#10;③客户问题满意度：满意&amp;#10;④回单人：张婷   6921001</t>
  </si>
  <si>
    <t>BL202310271254482256</t>
  </si>
  <si>
    <t>2023-10-28 14:26:34</t>
  </si>
  <si>
    <t>&amp;#13;&amp;#10;高级模板内容：&amp;#13;&amp;#10;用户诉求:自己以为自己是用的移动宽带，所以改了套餐，现在发现是联通的宽带，要求撤销更改，还是改为之前的套餐折后47.1元一月带宽带，要求处理回复&amp;#13;&amp;#10;当前套餐名称:畅爽冰激凌5G套餐99元（基础版）&amp;#13;&amp;#10;新套餐名称（转入套餐名称）:畅爽冰激凌5G套餐99元（基础版）&amp;#13;&amp;#10;是合约期内（含靓号）:否&amp;#13;</t>
  </si>
  <si>
    <t>套餐变更：客户要求恢复原套餐机5折活动，本月办理拆分后无法撤销，需次月申请转资，宽带已销户竣工，无法恢复，建议客户到营业厅申请办理，客户满意。</t>
  </si>
  <si>
    <t>BL202310272105400792</t>
  </si>
  <si>
    <t>2023-10-28 16:35:52</t>
  </si>
  <si>
    <t>22年Q3Q4重点客户&amp;#13;&amp;#10;高级模板内容：&amp;#13;&amp;#10;用户诉求:降套&amp;#13;&amp;#10;当前套餐名称:畅越冰激凌5G套餐129元&amp;#13;&amp;#10;新套餐名称（转入套餐名称）:4G全国8元流量王&amp;#13;&amp;#10;是合约期内（含靓号）:是&amp;#13;&amp;#10;备注:融合不认可&amp;#13;</t>
  </si>
  <si>
    <t>套餐变更：未到厅，降套，现与用户沟通主卡转资8元流量王套餐，次月生效，3张副卡13217271229、13177054283、15672492008绑定至13040972252，次月生效，满意</t>
  </si>
  <si>
    <t>TS202310280927371959</t>
  </si>
  <si>
    <t>费建华</t>
  </si>
  <si>
    <t>2023-10-29 09:09:27</t>
  </si>
  <si>
    <t>13886651293命中精准预判服务场景:[65岁以上老人]用户来电称在头条APP商城买了520元的货，因我方停机原因导致退货520元未到账，前台解释用户不认可，称自己是老人什么都不懂，强烈要求我方为其处理&amp;#13;</t>
  </si>
  <si>
    <t>其他：经核实客户反映今日头条退货问题，我司无法核查处理，客户号码因欠费停机，建议客户联系今日头条核实退费问题，客户知晓，挂机。</t>
  </si>
  <si>
    <t>GZ202310271058020837</t>
  </si>
  <si>
    <t>071701022248</t>
  </si>
  <si>
    <t>傅传银</t>
  </si>
  <si>
    <t>2023-10-27 15:49:13</t>
  </si>
  <si>
    <t>071701022248命中精准预判服务场景:[65岁以上老人]&amp;#13;&amp;#10;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t>
  </si>
  <si>
    <t>GZ202310271054430810</t>
  </si>
  <si>
    <t>071700073489</t>
  </si>
  <si>
    <t>舒龙</t>
  </si>
  <si>
    <t>2023-10-27 12:25:28</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</si>
  <si>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存在群体故障;&amp;#13;&amp;#10;线路是否正常:主干光纤中断您的宽带网络所连接的主干光纤中断。;&amp;#13;&amp;#10;光猫是否正常:光猫断电/离线;&amp;#13;&amp;#10;上网速度检测:光猫收发光功率异常,设备收光异常;&amp;#13;&amp;#10;设备收发光功率是否异常:无异常;&amp;#13;&amp;#10;:&amp;#13;&amp;#10;红灯</t>
  </si>
  <si>
    <t>TS202310272120272021</t>
  </si>
  <si>
    <t>韩慧琴</t>
  </si>
  <si>
    <t>2023-10-29 09:56:13</t>
  </si>
  <si>
    <t>&amp;#13;&amp;#10;高级模板内容：&amp;#13;&amp;#10;投诉问题描述:用户来电查询资费&amp;#13;&amp;#10;业务号码:15586362325&amp;#13;&amp;#10;争议月份:2023年10月&amp;#13;&amp;#10;争议金额:-1&amp;#13;&amp;#10;用户要求:麻烦咨询一下，我现在是59元宽带低消融合套餐，话费套餐29元，保底消费要59元，剩下的30元我可以办理充流量福利N选1的活动吗？就是下图这个合约12个月手环，手表，摄像头任选一个的活动。&amp;#13;&amp;#10;app看到的活动要求在线查询附件&amp;#13;</t>
  </si>
  <si>
    <t>其他：客户反映套餐费用问题，经核实，客户办理星锐卡-2023套餐，低消融合（宽移固）移网低消59元（湖北），每月最低消费59元，已联系客户解释说明，客户表示知晓。</t>
  </si>
  <si>
    <t>TS202310261423530701</t>
  </si>
  <si>
    <t>杨江波</t>
  </si>
  <si>
    <t>2023-10-27 10:44:34</t>
  </si>
  <si>
    <t>用户来电反映要求办理开机，我方解释不认可，非星级用户不享受紧急开机服务，请后台协助处理</t>
  </si>
  <si>
    <t>其他：客户要求办理紧急开机，核实营业厅已于2023-10-26 14:43:47办理紧急开机，现已恢复使用，另客户反馈信用额度的问题（前期111处理），核实信用度为后台系统评定，我部无手动添加权限，已联系客户解释说明，客户知晓，认可</t>
  </si>
  <si>
    <t>GZ202310271049180767</t>
  </si>
  <si>
    <t>071703699553</t>
  </si>
  <si>
    <t>李明锋</t>
  </si>
  <si>
    <t>2023-10-27 13:02:57</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</si>
  <si>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存在群体故障;&amp;#13;&amp;#10;线路是否正常:主干光纤中断您的宽带网络所连接的主干光纤中断。;&amp;#13;&amp;#10;光猫是否正常:光猫断电/离线;&amp;#13;&amp;#10;上网速度检测:光猫收发光功率异常,设备收光异常;&amp;#13;&amp;#10;设备收发光功率是否异常:无异常;&amp;#13;&amp;#10;:&amp;#13;&amp;#10;红灯</t>
  </si>
  <si>
    <t>TS202310271432250670</t>
  </si>
  <si>
    <t>2023-10-28 11:08:24</t>
  </si>
  <si>
    <t>&amp;#13;&amp;#10;高级模板内容：&amp;#13;&amp;#10;投诉问题描述:用户来电反映亲亲工单问题，工单流水号:TS202310191101242179&amp;#13;&amp;#10;到厅时间:2023-10-19&amp;#13;&amp;#10;到厅名称:西陵区联建路营业厅&amp;#13;&amp;#10;办理业务:手机维修&amp;#13;&amp;#10;营业厅地址:西陵区联建路营业厅&amp;#13;&amp;#10;用户要求:您反映的问题，经核实您表示之前买了一部手机送到我司营业厅维修，按您提供的营业厅地址，我们联系了当时的营业厅工作人员已跟您联系，您表示不是他处理的，已跟您解释清楚，建议您可先查找一下到时购买手机时的发票/收据，看一下是哪个营业厅再联系我们，您表示满意。用户来电反映，表示发票已经找到，但是没有联系方式，要求我方跟近处理，谢谢&amp;#13;</t>
  </si>
  <si>
    <t>其他：用户表示之前买了一部手机送到我司营业厅维修，按用户提供的营业厅地址，我们联系了当时的营业厅工作人员已跟用户联系，用户表示不是他处理的，已跟用户解释清楚，建议用户可先查找一下到时购买手机时的发票/收据到我司自营厅查询，满意。</t>
  </si>
  <si>
    <t>TS202310270719381001</t>
  </si>
  <si>
    <t>肖运全</t>
  </si>
  <si>
    <t>2023-10-27 17:07:47</t>
  </si>
  <si>
    <t>[65岁以上老人]&amp;#13;&amp;#10;高级模板内容：&amp;#13;&amp;#10;投诉问题描述:用户称自己昨天查询话费有一百多，现在欠费对此表示不认可，我方向用户解释账单详情，用户坚持称昨天查询话费还有一百多&amp;#13;&amp;#10;争议月份:2023年10月&amp;#13;&amp;#10;争议金额:100&amp;#13;&amp;#10;用户要求:投诉反馈费用问题，请核实处理，谢谢。升级投诉倾向&amp;#13;</t>
  </si>
  <si>
    <t>其他：用户反映通过微信充值未到帐的情况，已跟用户解释，建议用户可联系微信客服查询，用户表示自己有时间到营业厅去查询，满意。</t>
  </si>
  <si>
    <t>ZX202310261749201245</t>
  </si>
  <si>
    <t>翁瑾文</t>
  </si>
  <si>
    <t>2023-10-27 14:08:20</t>
  </si>
  <si>
    <t>判断省分:湖北&amp;#13;&amp;#10;:失败&amp;#13;&amp;#10;node_42:&amp;#13;&amp;#10;:其他合约&amp;#13;&amp;#10;:异地&amp;#13;&amp;#10;:不认可/无法提供相关证件&amp;#13;&amp;#10;:&amp;#13;&amp;#10;&amp;#13;&amp;#10;高级模板内容：&amp;#13;&amp;#10;问题描述:用户来电称现在异地不愿联系校园联系人不愿前往营业厅&amp;#13;&amp;#10;第二联系方式:15871350173&amp;#13;&amp;#10;销户原因:不想使用&amp;#13;&amp;#10;用户要求:要求在线注销&amp;#13;</t>
  </si>
  <si>
    <t>业务办理：用户反应需办理销户，经核实现已为用户办理成功，满意</t>
  </si>
  <si>
    <t>ZX202310270917260328</t>
  </si>
  <si>
    <t>071701058683</t>
  </si>
  <si>
    <t>瞿红</t>
  </si>
  <si>
    <t>2023-10-28 10:45:14</t>
  </si>
  <si>
    <t>【2022年上工信部测评重保用户】判断省分:湖北&amp;#13;&amp;#10;:自己办理的宽带&amp;#13;&amp;#10;:挽留失败&amp;#13;&amp;#10;:不同意&amp;#13;&amp;#10;:&amp;#13;&amp;#10;&amp;#13;&amp;#10;高级模板内容：&amp;#13;&amp;#10;问题描述:销户，营业厅工作人员告知不能销户，要求我方在线销户&amp;#13;&amp;#10;第二联系方式:15997556395&amp;#13;&amp;#10;销户原因:新家没有端口资源&amp;#13;&amp;#10;用户要求:销户，营业厅工作人员告知不能销户，要求我方在线销户&amp;#13;</t>
  </si>
  <si>
    <t>业务办理：用户需办理销户，查询主卡17671932181有招联分期5G99元直降900（社会渠道36期）（湖北）于2025-07-31 23:59:59到期，现线上无勾选项，已发区域负责人18607201324协助处理，用户知晓。</t>
  </si>
  <si>
    <t>GZ202310271039370686</t>
  </si>
  <si>
    <t>071700027969</t>
  </si>
  <si>
    <t>宋胜登</t>
  </si>
  <si>
    <t>2023-10-27 18:16:07</t>
  </si>
  <si>
    <t>用户来电反映宽带071700027969从2023年10月27日开始无法上网，故障地址湖北省宜昌市西陵区体育场路西陵区英伦皇都1栋2单元4楼402，联系电话15549309619，请处理，谢谢！</t>
  </si>
  <si>
    <t>BL202310281502581972</t>
  </si>
  <si>
    <t>刘忠新</t>
  </si>
  <si>
    <t>2023-10-29 14:13:01</t>
  </si>
  <si>
    <t>&amp;#13;&amp;#10;高级模板内容：&amp;#13;&amp;#10;用户诉求:用户来电称需要降为8元套餐，前台解释不认可&amp;#13;&amp;#10;当前套餐名称:星锐卡-2023&amp;#13;&amp;#10;新套餐名称（转入套餐名称）:全国流量王8元&amp;#13;&amp;#10;是合约期内（含靓号）:否&amp;#13;&amp;#10;备注:用户要求降成8元套餐，请协助处理&amp;#13;</t>
  </si>
  <si>
    <t>BL202310271440241120</t>
  </si>
  <si>
    <t>周耀</t>
  </si>
  <si>
    <t>2023-10-28 10:54:15</t>
  </si>
  <si>
    <t>判断省分:湖北&amp;#13;&amp;#10;:无意向资费&amp;#13;&amp;#10;node_104:&amp;#13;&amp;#10;node_102:&amp;#13;&amp;#10;:降套&amp;#13;&amp;#10;:需要保号&amp;#13;&amp;#10;:挽留后，用户依旧要求降套&amp;#13;&amp;#10;:消费对比&amp;#13;&amp;#10;:挽留失败&amp;#13;&amp;#10;:&amp;#13;&amp;#10;node_106:&amp;#13;&amp;#10;:有合约/有靓号&amp;#13;&amp;#10;:&amp;#13;&amp;#10;&amp;#13;&amp;#10;高级模板内容：&amp;#13;&amp;#10;用户诉求:用户现使用【畅越冰激凌5G套餐79元】套餐，要求变更为【最低保号】元套餐，需求保号，联系电话：。&amp;#13;&amp;#10;当前套餐名称:畅越冰激凌5G套餐79元&amp;#13;&amp;#10;新套餐名称（转入套餐名称）:最低保号&amp;#13;&amp;#10;是合约期内（含靓号）:否&amp;#13;&amp;#10;备注:固移融合，已到厅未解决&amp;#13;</t>
  </si>
  <si>
    <t>套餐变更：未到厅，降套，已与用户沟通办理59元畅越冰激凌套餐，次月生效，满意</t>
  </si>
  <si>
    <t>TS202310201101250556</t>
  </si>
  <si>
    <t>罗代华</t>
  </si>
  <si>
    <t>2023-10-27 11:02:07</t>
  </si>
  <si>
    <t>案件编号：鄂-20231000004738&amp;#10;受理日期：2023-10-2010:59:32&amp;#10;处理日期：2023-10-2011:00:31&amp;#10;认定员：张月&amp;#10;申诉来源：微信&amp;#10;用户地址：湖北宜昌市伍家岗区夷陵大道394-601号&amp;#10;骗取老人流量费用长达几年时间，对赔偿费用和支付方式。要第一时间能查到，或者支取</t>
  </si>
  <si>
    <t>申辩工单：1.申诉前15日已向企业投诉，仍在处理中。&amp;#10;1. 用户基本信息：客户号码：15549294466、机主姓名：王定兰、入网时间：2010-10-01 00:00:00、入网地点：城区精英盛华营业厅、当前使用套餐：腾讯大王卡、套餐类型：全国套餐&amp;#10;2.前期处理情况：客户反映电话营销的问题。客户10月14日向10010反馈，经核查，2022-02-09 15:08:53上海航动科技有限公司（宜昌）电话方式推荐客户办理5G超级会员白银版立即生效19元/月（优惠编码68102340）和炫彩通信助理包体验版6元/月（优惠编码68635933），业务于2023-10-14 18:17:40已应客户要求退订，两项业务合计25元/月，22年2月-23年10月合计525元，客户反映强烈，为其额外申请减免部分月租费用55元，合计580元于2023-10-15 09:47:58已到账，赠费无法打印发票。10月18日/10月19日向10010再次反馈，联系本机15549294466均未接听电话，已将前期工单核查处理结果记录工单。&amp;#10;3.申诉处理方案：（1）申诉是否属实：部分属实；（2）本次申诉原因及处理方案：经核查，业务办理有电话告知，所述欺骗不完全属实。现再次联系申诉人解释沟通，客户要求现金方式退费或我司提供5年账单，已解释我司可查询近12+1个月账单，客户不认可，长时间解释无效未达成一致。机主本人多次联系不上，催单后于2023-10-25 14:54:17联系仍未接听，不排除非机主本人申诉，为他人恶意代为申诉嫌疑。 &amp;#10;4.核查存在的问题分析：（1)存在问题：无（2）整改举措：无（3）是否属于不知情订制：是，共性管理问题，三种确认方式未上线&amp;#10;5.申诉回复情况：2023-10-24 17:19:22联系客户，客户不满意。</t>
  </si>
  <si>
    <t>GZ202310271036410665</t>
  </si>
  <si>
    <t>071701018933</t>
  </si>
  <si>
    <t>陈静楠</t>
  </si>
  <si>
    <t>2023-10-27 12:05:09</t>
  </si>
  <si>
    <t>判断省分:湖北&amp;#13;&amp;#10;获取入参:传入参数&amp;#13;&amp;#10;是否本省:历史工单:有历史记录&amp;#13;&amp;#10;:不存在&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群障或主干光缆异常】&amp;#13;&amp;#10;:不认可&amp;#13;&amp;#10;设置工单参数:&amp;#13;&amp;#10;&amp;#13;&amp;#10;宽带是否有欠费及账号是否异常:无异常;&amp;#13;&amp;#10;宽带是否有群体故障告警:存在群体故障;&amp;#13;&amp;#10;线路是否正常:无异常;&amp;#13;&amp;#10;光猫是否正常:无异常;&amp;#13;&amp;#10;上网速度检测:无异常;&amp;#13;&amp;#10;设备收发光功率是否异常:无异常;&amp;#13;&amp;#10;:&amp;#13;&amp;#10;&amp;#13;&amp;#10;高级模板内容：&amp;#13;&amp;#10;问题（现象）描述:用户宽带无法上网，已解释是群体故障，用户依然要求上单，要求恢复后回复用户&amp;#13;&amp;#10;故障时间:2023-10-27&amp;#13;&amp;#10;服务状态是否正常:是&amp;#13;&amp;#10;设备灯显示:红灯&amp;#13;&amp;#10;错误代码:无&amp;#13;&amp;#10;是否重启设备:已重启未恢复&amp;#13;&amp;#10;用户要求:已解释是群体故障，依然要求登记工单，要求恢复后回复用户&amp;#13;</t>
  </si>
  <si>
    <t>ZX202310271643002151</t>
  </si>
  <si>
    <t>071701005928</t>
  </si>
  <si>
    <t>2023-10-28 14:08:35</t>
  </si>
  <si>
    <t>【2022年上工信部测评重保用户】【2022年上工信部测评重保用户】判断省分:湖北&amp;#13;&amp;#10;:失败&amp;#13;&amp;#10;node_42:&amp;#13;&amp;#10;:无合约/简单合约&amp;#13;&amp;#10;:其他套餐&amp;#13;&amp;#10;:本地&amp;#13;&amp;#10;:不认可&amp;#13;&amp;#10;:&amp;#13;&amp;#10;&amp;#13;&amp;#10;高级模板内容：&amp;#13;&amp;#10;问题描述:用户来电反映已经去营业厅销户了，现在还没销户成功，用户对此不认可，要求尽快处理&amp;#13;&amp;#10;第二联系方式:071701005928&amp;#13;&amp;#10;销户原因:不要了&amp;#13;&amp;#10;用户要求:用户来电反映已经去营业厅销户了，现在还没销户成功，用户对此不认可，要求尽快处理&amp;#13;</t>
  </si>
  <si>
    <t>业务办理：用户需办理销户，经核实已为用户办理宽带注销成功，沟通后为用户18672652392、13545737084、13217175395办理销户，现号码18674206765允许携出，满意</t>
  </si>
  <si>
    <t>ZX202310271634002057</t>
  </si>
  <si>
    <t>张安硕</t>
  </si>
  <si>
    <t>2023-10-29 09:20:33</t>
  </si>
  <si>
    <t>判断省分:湖北&amp;#13;&amp;#10;:失败&amp;#13;&amp;#10;node_42:&amp;#13;&amp;#10;:无合约/简单合约&amp;#13;&amp;#10;:单卡/移移融合副卡套餐&amp;#13;&amp;#10;获取用户证件类型::不认可&amp;#13;&amp;#10;:&amp;#13;&amp;#10;&amp;#13;&amp;#10;高级模板内容：&amp;#13;&amp;#10;问题描述:注销号码&amp;#13;&amp;#10;第二联系方式:13292486187&amp;#13;&amp;#10;销户原因:不想用了&amp;#13;&amp;#10;用户要求:在线注销&amp;#13;</t>
  </si>
  <si>
    <t>业务办理：用户需办理销户，现已为用户办理销户成功，另添加微信于11月5日前退费到账，满意</t>
  </si>
  <si>
    <t>BL202310281437521609</t>
  </si>
  <si>
    <t>刘倩文</t>
  </si>
  <si>
    <t>2023-10-29 14:05:37</t>
  </si>
  <si>
    <t>判断省分:湖北&amp;#13;&amp;#10;:有意向资费&amp;#13;&amp;#10;:全国流量王8元套餐&amp;#13;&amp;#10;:&amp;#13;&amp;#10;&amp;#13;&amp;#10;高级模板内容：&amp;#13;&amp;#10;用户诉求:降低套餐&amp;#13;&amp;#10;当前套餐名称:畅越冰激凌5G套餐49元&amp;#13;&amp;#10;新套餐名称（转入套餐名称）:8元流量王&amp;#13;&amp;#10;是合约期内（含靓号）:否&amp;#13;</t>
  </si>
  <si>
    <t>套餐变更：未到厅，降套，已与用户沟通取消亲情网业务转资8元流量王套餐，次月生效，满意</t>
  </si>
  <si>
    <t>GZ202310271029530614</t>
  </si>
  <si>
    <t>071700636008</t>
  </si>
  <si>
    <t>袁林波</t>
  </si>
  <si>
    <t>2023-10-27 11:41:27</t>
  </si>
  <si>
    <t>宽带报障-MODEM故障&amp;#10;&amp;#10;装机地址：湖北省宜昌市秭归县茅坪镇桔颂社区平湖大道秭归万象国际城6栋2楼商铺</t>
  </si>
  <si>
    <t>TS202310240901342407</t>
  </si>
  <si>
    <t>2023-10-27 20:59:33</t>
  </si>
  <si>
    <t>案件编号：鄂-20231000005423&amp;#10;受理日期：2023-10-2408:55:43&amp;#10;处理日期：2023-10-2409:00:34&amp;#10;认定员：李响&amp;#10;申诉来源：微信&amp;#10;用户地址：湖北宜昌&amp;#10;根据工信部法律要求，我们是有权利更改套餐的，但是不给改，还拿话搪塞，我本来这个卡19块钱一个月才500m流量，根本用不了，想办理8元的保号套餐客服不给办理，拿没有权限的话语来搪塞，但是办理更贵的套餐就可以办，估计不给办理，想请问这种违法行为可以投诉吗？</t>
  </si>
  <si>
    <t>申辩工单：1.申诉前15日已向企业投诉，仍在处理中。2.客户已撤诉&amp;#10;1. 用户基本信息：客户号码：13177071401、机主姓名：袁辉、入网时间：2015-09-07 12:10:52、入网地点：城区三峡大学校园迎新服务站（校园）、当前使用套餐：4G全国流量王18元套餐（湖北）、套餐类型：全国套餐&amp;#10;2.前期处理情况：客户反映套餐变更的问题。客户10月23日向网厅反馈，核查处理中，同步越级申诉。 &amp;#10;3.申诉处理方案：（1）申诉是否属实：不属实；（2）本次申诉原因及处理方案：经核查，客户要求转资8元流量王套餐，查询2023-10-24 08:34:38省分已在线为客户操作转资8元全国流量王套餐，不予办理不属实，联系客户解释告知，客户认可。&amp;#10;4.核查存在的问题分析：（1)存在问题：无（2）整改举措：无（3）是否属于不知情订制：否&amp;#10;5.申诉回复情况：2023-10-24 09:10:16联系客户，客户满意。</t>
  </si>
  <si>
    <t>BL202310280859531659</t>
  </si>
  <si>
    <t>李小芹</t>
  </si>
  <si>
    <t>2023-10-28 16:54:48</t>
  </si>
  <si>
    <t>判断省分:湖北&amp;#13;&amp;#10;:无意向资费&amp;#13;&amp;#10;node_104:&amp;#13;&amp;#10;node_102:&amp;#13;&amp;#10;:升套/平套&amp;#13;&amp;#10;:&amp;#13;&amp;#10;&amp;#13;&amp;#10;高级模板内容：&amp;#13;&amp;#10;用户诉求:更改套餐&amp;#13;&amp;#10;当前套餐名称:星锐卡(湖北)&amp;#13;&amp;#10;新套餐名称（转入套餐名称）:流量多，费用少一点&amp;#13;&amp;#10;是合约期内（含靓号）:是&amp;#13;&amp;#10;备注:不接受现在这个套餐的省内流量，要求都换成国内的流&amp;#13;</t>
  </si>
  <si>
    <t>套餐变更：未到厅，升套，已与用户沟通转资69元畅越冰激凌套餐+2年网龄计划合约，次月生效，满意</t>
  </si>
  <si>
    <t>TS202310241019281598</t>
  </si>
  <si>
    <t>2023-10-27 21:20:07</t>
  </si>
  <si>
    <t>案件编号：鄂-20231000005464&amp;#10;受理日期：2023-10-2410:10:44&amp;#10;处理日期：2023-10-2410:17:53&amp;#10;认定员：杨春颖&amp;#10;申诉来源：微信&amp;#10;用户地址：湖北省武汉市汉阳区&amp;#10;本人在使用电话18671767892的过程中，不知道为何手机号突然被注销了，由于此号码伴随我多年，实名认证用此号绑定的相关业务特别多，给我造成了特别大的损失和麻烦，给我造成的麻烦还请赔偿。且本月初还交了200元话费。</t>
  </si>
  <si>
    <t>申辩工单：1.申诉前15日已向企业投诉，仍在处理中。2.客户已撤诉&amp;#10;1. 用户基本信息：客户号码：18671767892、机主姓名：曾凤艳、入网时间：2022-02-13 10:06:00、入网地点：宜昌市长阳县集团3G开户服务点、当前使用套餐：顺丰巴枪卡31元套餐（湖北宜昌）、套餐类型：全国套餐&amp;#10;2.前期处理情况：客户反映销户的问题。客户10月23日向10010反馈，核查处理中，同步越级申诉。 &amp;#10;3.申诉处理方案：（1）申诉是否属实：不属实；（2）本次申诉原因及处理方案：经核查，客户于2023-10-23 10:44:42通过宜昌市长阳县集团3G开户服务点办理销户，现因还需保留此号继续使用要求恢复，于2023-10-23 16:48:30已协助客户成功复装，客户无法提供所述造成损失的具体事实依据，服务角度考虑，为其申请赠送100元话费于2023-10-23已到账，赠费无法打印发票，客户认可。&amp;#10;4.核查存在的问题分析：（1)存在问题：无（2）整改举措：无（3）是否属于不知情订制：否&amp;#10;5.申诉回复情况： 2023-10-25 11:58:37联系客户，客户满意。</t>
  </si>
  <si>
    <t>GZ202310271023510558</t>
  </si>
  <si>
    <t>071700060787</t>
  </si>
  <si>
    <t>黄忠秀</t>
  </si>
  <si>
    <t>2023-10-27 18:20:46</t>
  </si>
  <si>
    <t>用户来电反映宽带071700060787从2023年10月27日开始无法上网，故障地址湖北省宜昌市伍家区汉宜路东苑小区L栋1单元3楼301，联系电话15997530131，请处理，谢谢！</t>
  </si>
  <si>
    <t>TS202310261118261299</t>
  </si>
  <si>
    <t>2023-10-28 22:01:06</t>
  </si>
  <si>
    <t>案件编号：鄂-20231000005974&amp;#10;受理日期：2023-10-2611:05:16&amp;#10;处理日期：2023-10-2611:17:14&amp;#10;认定员：刘会景&amp;#10;申诉来源：微信&amp;#10;用户地址：湖北省宜昌市&amp;#10;无线宽带不用了，副卡也需要分开，人在外地，不方便办，希望能处理一下</t>
  </si>
  <si>
    <t>申辩工单：1.申诉前15日已向企业投诉，仍在处理中。2.客户已撤诉。3.代理申诉&amp;#10;1. 用户基本信息：客户号码：13085160800、机主姓名：魏明安、入网时间：2006-03-29 18:13:45、入网地点：当阳精英盛华营业厅、当前使用套餐：0元月租省内全家福4G成员套餐、套餐类型：全国套餐&amp;#10;2.前期处理情况：客户反映取消业务的问题。客户10月26日向96868反馈，核查处理中，同步越级申诉。 &amp;#10;3.申诉处理方案：（1）申诉是否属实：不属实；（2）本次申诉原因及处理方案：经核查，客户宽带071700844332，2018-04-30 11:34:19 当阳干溪专营店（合作）办理，此为CPE实装宽带，优惠编码9710123，联系客户解释沟通，表示已有当阳联通工作联系自己维系挽留协商转有线宽带继续使用，暂无需注销此宽带，副卡18671784935同步保留使用，客户认可。另沟通中了解到，为移动工作人员代为申诉，非机主本人意愿申诉，我司申请按无效案件办结。&amp;#10;4.核查存在的问题分析：（1)存在问题：移动代客（2）整改举措：无（3）是否属于不知情订制：否&amp;#10;5.申诉回复情况：2023-10-26 15:17:03联系客户，客户满意。</t>
  </si>
  <si>
    <t>BL202310281313560467</t>
  </si>
  <si>
    <t>2023-10-29 16:14:24</t>
  </si>
  <si>
    <t>判断省分:湖北&amp;#13;&amp;#10;:有意向资费&amp;#13;&amp;#10;:其他资费&amp;#13;&amp;#10;:是&amp;#13;&amp;#10;:不认可：坚持要求转入有限制的套餐&amp;#13;&amp;#10;:&amp;#13;&amp;#10;&amp;#13;&amp;#10;高级模板内容：&amp;#13;&amp;#10;用户诉求:用户来电想要更换一个套餐，觉得这个套餐太贵了，想要降低，前台解释后宽带和打折活动，但用户称自己可以不用宽带，还是想变更套餐，请核实协助处理&amp;#13;&amp;#10;当前套餐名称:畅爽冰激凌5G套餐129元（基础版）&amp;#13;&amp;#10;新套餐名称（转入套餐名称）:用户要求办29元左右的套餐&amp;#13;&amp;#10;是合约期内（含靓号）:是&amp;#13;</t>
  </si>
  <si>
    <t>套餐变更：未到账，降套，挽留成功，用户表示暂不办理转资，满意</t>
  </si>
  <si>
    <t>GZ202310271016300511</t>
  </si>
  <si>
    <t>071703788328</t>
  </si>
  <si>
    <t>刘兰婷</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</si>
  <si>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网页打不开&amp;#10;&amp;#10;装机地址：湖北省宜昌市西陵区北苑街道廖家湾社区恒大林溪郡8栋2单元30楼3002</t>
  </si>
  <si>
    <t>ZX202310261607090255</t>
  </si>
  <si>
    <t>肖风华</t>
  </si>
  <si>
    <t>2023-10-28 09:24:20</t>
  </si>
  <si>
    <t>客户来电续订预存话费享折扣优惠档位三（立即生效24个月）-湖北政企专属，不愿到厅，请后台协助处理，谢谢！</t>
  </si>
  <si>
    <t>业务办理：用户要求办理套餐3折优惠，系统无勾选项，联系客户表示已自行至营业厅办理好，考虑客户感知，申请减免23.9.10月月费差价99元， 24小时内到账，此费用无法抵扣往月欠费且不可打印发票，满意。</t>
  </si>
  <si>
    <t>BL202310271016172103</t>
  </si>
  <si>
    <t>2023-10-27 14:03:01</t>
  </si>
  <si>
    <t>【2022年上工信部测评重保用户】&amp;#13;&amp;#10;高级模板内容：&amp;#13;&amp;#10;用户诉求:降套&amp;#13;&amp;#10;当前套餐名称:畅爽冰激凌5G套餐99元&amp;#13;&amp;#10;新套餐名称（转入套餐名称）:畅越冰激凌5G套餐59元&amp;#13;&amp;#10;是合约期内（含靓号）:否&amp;#13;&amp;#10;备注:要求更改辛苦处理谢谢&amp;#13;</t>
  </si>
  <si>
    <t>套餐变更-未到厅、前期到厅、电销补救、升：用户要求转资畅越冰激凌5G套餐59元，挽留无效（降套的）已办理，次月生效 客户满意。</t>
  </si>
  <si>
    <t>ZHX202310271016081400</t>
  </si>
  <si>
    <t>2023-10-27 12:08:30</t>
  </si>
  <si>
    <t>用户反馈问题（用户没有说自己的问题），要求（直接转接经理接用户电话），未派省分工单，根据申诉预警4项场景第（4）项记录此单，请专家团队协助安抚/拦截/解释，谢谢！&amp;#13;&amp;#10;用户要求小时之内我方必须给用户回电，不然就打工信部投诉</t>
  </si>
  <si>
    <t>BL202310291055041813</t>
  </si>
  <si>
    <t>梁庆</t>
  </si>
  <si>
    <t>2023-10-29 14:18:01</t>
  </si>
  <si>
    <t>判断省分:湖北&amp;#13;&amp;#10;:有意向资费&amp;#13;&amp;#10;:其他资费&amp;#13;&amp;#10;:是&amp;#13;&amp;#10;:不认可：坚持要求转入有限制的套餐&amp;#13;&amp;#10;:&amp;#13;&amp;#10;&amp;#13;&amp;#10;高级模板内容：&amp;#13;&amp;#10;用户诉求:用户来电要求改套餐不方便去营业厅要求线上办理更改：腾讯大王卡（新）（91090059）请处理谢谢&amp;#13;&amp;#10;当前套餐名称:畅越冰激凌5G套餐109元&amp;#13;&amp;#10;新套餐名称（转入套餐名称）:腾讯大王卡（新）（91090059）&amp;#13;&amp;#10;是合约期内（含靓号）:是&amp;#13;&amp;#10;备注:加急处理&amp;#13;</t>
  </si>
  <si>
    <t>套餐变更-未到厅：109元转29元，系统无19元套餐，已协商转资大王卡29元，次月生效，用户满意。</t>
  </si>
  <si>
    <t>BL202310261715130287</t>
  </si>
  <si>
    <t>2023-10-27 14:25:46</t>
  </si>
  <si>
    <t>&amp;#13;&amp;#10;高级模板内容：&amp;#13;&amp;#10;用户诉求:用户来电要求将套餐变更为（4G全国流量王8元套餐），要求我方线上处理，请处理谢谢&amp;#13;&amp;#10;当前套餐名称:畅爽冰激凌5G套餐129元（基础版）&amp;#13;&amp;#10;新套餐名称（转入套餐名称）:4G全国流量王8元套餐&amp;#13;&amp;#10;是合约期内（含靓号）:否&amp;#13;&amp;#10;备注:用户来电要求将套餐变更为（4G全国流量王8元套餐），要求我方线上处理，请处理谢谢&amp;#13;</t>
  </si>
  <si>
    <t>套餐变更-未到厅：129元转8元，已办理转资4G全国流量王8元套餐，次月生效，用户满意。</t>
  </si>
  <si>
    <t>TS202310221452232246</t>
  </si>
  <si>
    <t>黄煊淇</t>
  </si>
  <si>
    <t>2023-10-27 16:12:08</t>
  </si>
  <si>
    <t>案件编号：鄂-20231000004987&amp;#10;受理日期：2023-10-2214:38:59&amp;#10;处理日期：2023-10-2214:51:14&amp;#10;认定员：刘畅&amp;#10;申诉来源：微信&amp;#10;用户地址：湖北宜昌&amp;#10;中国联通没有给我提醒过话费用超，还私自扣我的话费，这种服务真的服了。直接不给我扣不给通知态度还不好</t>
  </si>
  <si>
    <t>申辩工单：1.申诉前未向企业投诉。2.客户已撤诉。&amp;#10;1. 用户基本信息：客户号码：15572798295、机主姓名：唐婷、入网时间：2015-03-23 14:59:14、入网地点：五峰渔关云海合作厅、当前使用套餐：如意通随意打（宜昌随意打）(OCS)、套餐类型：全国套餐&amp;#10;2.前期处理情况：客户反映套餐扣费的问题。客户前期未向10010反馈，直接越级申诉。 &amp;#10;3.申诉处理方案：（1）申诉是否属实：不属实；（2）本次申诉原因及处理方案：经核查，客户使用如意通随意打（宜昌随意打）(OCS)套餐，套餐含市话网龄计划赠送50分钟语音，国内语音如超出0.1元/分钟，套餐不含流量客户自行开通国内流量月包10元1G，国内流量如超出0.27元/M，10元/100M，60元/G放心用。以10月为例，客户账单收费构成为：月租扣费，10元流量包费用，语音和流量为正常使用超出扣费，系统均有下发消费提醒。申诉前拨打10010在线咨询，工作人员按照实际情况解释，客户对本月产生较高流量扣费不认可，转而认为在线客服服务不好，实际属于正常解释。联系客户解释沟通，服务角度考虑，为其申请赠送5G通用流量已到账，客户认可。&amp;#10;4.核查存在的问题分析：（1)存在问题：无（2）整改举措：无（3）是否属于不知情订制：否&amp;#10;5.申诉回复情况：2023/10/22 15:45:23联系客户，客户满意。</t>
  </si>
  <si>
    <t>ZX202310271846410679</t>
  </si>
  <si>
    <t>李欣霖</t>
  </si>
  <si>
    <t>2023-10-28 14:07:25</t>
  </si>
  <si>
    <t>判断省分:湖北&amp;#13;&amp;#10;:失败&amp;#13;&amp;#10;node_42:&amp;#13;&amp;#10;:无合约/简单合约&amp;#13;&amp;#10;:单卡/移移融合副卡套餐&amp;#13;&amp;#10;获取用户证件类型::不认可&amp;#13;&amp;#10;:&amp;#13;&amp;#10;&amp;#13;&amp;#10;高级模板内容：&amp;#13;&amp;#10;问题描述:用户来电反映（需要销户）我处按照预处理挽留，用户不认可要求（在线销户）请后台协助处理，谢谢！&amp;#13;&amp;#10;第二联系方式:15380520025&amp;#13;&amp;#10;销户原因:不想用了&amp;#13;&amp;#10;用户要求:用户来电反映（需要销户）我处按照预处理挽留，用户不认可要求（在线销户）请后台协助处理，谢谢！&amp;#13;</t>
  </si>
  <si>
    <t>TS202310281447271936</t>
  </si>
  <si>
    <t>2023-10-28 15:36:52</t>
  </si>
  <si>
    <t>22年Q3Q4重点客户&amp;#13;&amp;#10;高级模板内容：&amp;#13;&amp;#10;投诉问题描述:用户反映自己要变更套餐，但是有宣传单说129元套餐，有60G的流量，600分钟通话，但是去营业厅办理说并没有这个套餐，用户不认可&amp;#13;&amp;#10;业务名称:变更套餐&amp;#13;&amp;#10;宣传渠道:其他:&amp;#13;&amp;#10;宣传内容:129元套餐，有60G的流量，600分钟通话&amp;#13;&amp;#10;实际情况:未查询到改套餐&amp;#13;&amp;#10;用户要求:要求我方处理，请尽快核实，谢谢&amp;#13;</t>
  </si>
  <si>
    <t>套餐变更-未到厅：199元转129元，沟通后用户表示暂时不办理转资，需办理【2023-11-01 00:00:00至2024-10-31 23:59:59】 存量5G畅爽套餐享79元赠费（次月生效）湖北 ，用户满意。</t>
  </si>
  <si>
    <t>TS202310271407050002</t>
  </si>
  <si>
    <t>2023-10-28 16:36:37</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</si>
  <si>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要换套餐，单独交话费</t>
  </si>
  <si>
    <t>套餐变更-未到厅：①客户投诉产生的原因：用户需办理转资。 &amp;#10;②客户投诉问题核查情况及解决方案：收到贵部转办后，我司立即组织调查。致电未接，已短信答复如需办理可联系我部，如有疑问可在工作时间（08:30-12:00；14:00 -17:30 ）联系07176921001、13032700872宜昌客服。如用户咨询，请前台 10010话务 中心代为解释，谢谢。我司2023-10-27 11:43:49联系客户解释。&amp;#10;③客户问题满意度：满意。 &amp;#10;④回单人：田群、联系方式：07176921001</t>
  </si>
  <si>
    <t>TS202310262019301534</t>
  </si>
  <si>
    <t>宜昌亚投旅游客运有限公司</t>
  </si>
  <si>
    <t>2023-10-27 17:29:25</t>
  </si>
  <si>
    <t>15587997777命中精准预判服务场景:[该用户有申诉倾向，请注意受理态度，查询近三天工单记录，积极解决用户问题。]&amp;#13;&amp;#10;详见：TS202309261537240807用户表示之前问题还未处理，现在就要求变更8元套餐，不然就携号转网，解释安抚无效，请后台回复处理（之前工单已在工信部投诉）</t>
  </si>
  <si>
    <t>套餐变更-未到厅：经核实，用户要求转资49元畅越冰激凌套餐，挽留无效（降套的）已办理，次月生效,申请减免10月套餐差价250元，24小时内到账，此费用无法抵扣往月欠费及打印发票，用户满意。</t>
  </si>
  <si>
    <t>TS202310271355412264</t>
  </si>
  <si>
    <t>聂玲玲</t>
  </si>
  <si>
    <t>2023-10-27 16:53:02</t>
  </si>
  <si>
    <t>用户来电要求更改套餐，已解释套餐优惠较划算，且其他套餐一般资费越高流量越多，用户不认可，不愿到厅，称其他运营商都很划算，要求资费不变改成100G流量套餐，不然就考虑转网，请处理，谢谢。</t>
  </si>
  <si>
    <t>套餐变更-未到厅：用户要求转资100G流量套餐，沟通后为用户办理存量5G畅爽套餐享99元赠费（次月生效）湖北【合约时间：2023-11-01至2024-10-31】 等同5折，现用户表示无需再办理转资，用户满意。</t>
  </si>
  <si>
    <t>TS202310281740271100</t>
  </si>
  <si>
    <t>廖旭东</t>
  </si>
  <si>
    <t>2023-10-29 10:59:47</t>
  </si>
  <si>
    <t>判断省分:其他省分&amp;#13;&amp;#10;:流量计费争议&amp;#13;&amp;#10;判断省分::未使用过/未使用那么多/用的wifi（产生流量/费用）&amp;#13;&amp;#10;:不认可&amp;#13;&amp;#10;:下一步&amp;#13;&amp;#10;:不符合或不愿意开通&amp;#13;&amp;#10;:未享受&amp;#13;&amp;#10;:下一步&amp;#13;&amp;#10;:单倍小于等于500&amp;#13;&amp;#10;:&amp;#13;&amp;#10;&amp;#13;&amp;#10;高级模板内容：&amp;#13;&amp;#10;投诉问题描述:用户来电表示这个是老人使用的手机，表示就超出了这么多费用，表示不认可，要求尽快核实，并表示要求将套餐更改为不限流量的套餐，表示处理不了就携号转网，要求尽快解决&amp;#13;&amp;#10;业务名称:上网费_手机上网流量费&amp;#13;&amp;#10;争议月份:2023年10月&amp;#13;&amp;#10;争议金额:160&amp;#13;&amp;#10;是否承诺退费:是&amp;#13;&amp;#10;用户要求:用户来电表示这个是老人使用的手机，表示就超出了这么多费用，表示不认可，要求尽快核实，并表示要求将套餐更改为不限流量的套餐，表示处理不了就携号转网，要求尽快解决&amp;#13;</t>
  </si>
  <si>
    <t>套餐变更-未到厅：用户要求转资不限流量套餐，核实无不限流量套餐，已联系客户解释说明，协商客户转资畅越冰激凌5G套餐99元套餐，加网龄计划合约，次月生效，考虑客户感知，申请减免本月85元月租费用，24小时内到帐，此费用无法抵扣往月欠费且不可打印发票，客户满意。</t>
  </si>
  <si>
    <t>TS202310262002061257</t>
  </si>
  <si>
    <t>刘林婷</t>
  </si>
  <si>
    <t>2023-10-28 16:58:44</t>
  </si>
  <si>
    <t>主办单位：湖北&amp;#10;客户类别：普通客户&amp;#10;10010是否打通：否&amp;#10;是否二次致电10015：是&amp;#10;是否联系：否&amp;#10;升级倾向：&amp;#10;号码归属省：湖北&amp;#10;SVIP等级：&amp;#10;1.问题类型:;&amp;#10;2.投诉类型:办理争议;&amp;#10;3.营业厅地址:;&amp;#10;4.位置信息:;&amp;#10;5.位置发生地:;&amp;#10;6.投诉内容:我要求更改套餐不让改，一直左顾言他，让我线下营业厅去办理&amp;#10;8.办理业务的名称:套餐资费更变&amp;#10;8.无法办理的渠道:10010客服热线</t>
  </si>
  <si>
    <t>套餐变更-未到厅①客户投诉产生的原因：客户反映更改套餐问题。							&amp;#10;②客户投诉问题核查情况及解决方案：收到贵部转办后，我司立即组织调查。经核实，客户要求更改套餐，多次致电未接，无法核实转资情况，已短信告知如您后期使用有任何疑问，可于工作时间（08：30-17：30）致电宜昌联通07176921001或13032700872							&amp;#10;③客户问题满意度：未联系上。							&amp;#10;④回单人:宜昌客服王晓玉联系电话：07176921001。</t>
  </si>
  <si>
    <t>BL202310271509311580</t>
  </si>
  <si>
    <t>陈震</t>
  </si>
  <si>
    <t>2023-10-28 09:04:58</t>
  </si>
  <si>
    <t>[65岁以上老人]判断省分:湖北&amp;#13;&amp;#10;:有意向资费&amp;#13;&amp;#10;:其他资费&amp;#13;&amp;#10;:是&amp;#13;&amp;#10;:不认可：坚持要求转入有限制的套餐&amp;#13;&amp;#10;:&amp;#13;&amp;#10;&amp;#13;&amp;#10;高级模板内容：&amp;#13;&amp;#10;用户诉求:用户来电要求办理79元套餐&amp;#13;&amp;#10;当前套餐名称:畅越冰激凌5G套餐139元&amp;#13;&amp;#10;新套餐名称（转入套餐名称）:79元套餐&amp;#13;&amp;#10;是合约期内（含靓号）:是&amp;#13;</t>
  </si>
  <si>
    <t>套餐变更-未到厅：139元转79元，已办理转资 畅越冰激凌5G套餐79元 ，次月生效，用户满意。</t>
  </si>
  <si>
    <t>TS202310271342061974</t>
  </si>
  <si>
    <t>邹兴春</t>
  </si>
  <si>
    <t>2023-10-27 17:14:40</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</si>
  <si>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amp;#10;主卡附加优惠;&amp;#10;湖北宜昌预存话费得流量短信包24个月-立即;&amp;#10;预存话费享折扣优惠档位五（立即生效24个月）-湖北政企专属&amp;#10;客服你好，这张卡不怎么用，想把套餐改为8元的月租，客服告知无法更改，请帮忙处理</t>
  </si>
  <si>
    <t>套餐变更-未到厅①客户投诉产生的原因：客户反映更改套餐问题。						&amp;#10;②客户投诉问题核查情况及解决方案：收到贵部转办后，我司立即组织调查。经核实，客户要求转资4G全国流量王8元套餐，客服部已操作办理，次月生效，满意。						&amp;#10;③客户问题满意度：满意。						&amp;#10;④回单人:宜昌客服王晓玉；联系电话：07176921001。</t>
  </si>
  <si>
    <t>TS202310251652260581</t>
  </si>
  <si>
    <t>2023-10-27 13:29:07</t>
  </si>
  <si>
    <t>#2022重保客户#主办单位：湖北&amp;#10;客户类别：星级客户&amp;#10;10010是否打通：是&amp;#10;是否二次致电10015：是&amp;#10;是否联系：是&amp;#10;升级倾向：工信部&amp;#10;号码归属省：湖北&amp;#10;SVIP等级：&amp;#10;用户来电反映称号卡要求更改最低资费的套餐，请联系用户处理，工信部倾向，要求10分钟回电（未承诺））</t>
  </si>
  <si>
    <t>套餐变更-未到厅①客户投诉产生的原因：客户反映转资问题&amp;#10;②客户投诉问题核查情况及解决方案：收到贵部转办后，我司立即组织调查。经核实，客户要求将主副卡转资8元全国流量王套餐，已为用户办理转资，次月生效，满意。&amp;#10;③客户问题满意度：我司于2023-10-16 08:42:10联系客户满意。&amp;#10;④回单人:程李晶；联系电话：07176921001</t>
  </si>
  <si>
    <t>GZ202310271003140383</t>
  </si>
  <si>
    <t>071703792329</t>
  </si>
  <si>
    <t>侯海燕</t>
  </si>
  <si>
    <t>2023-10-27 10:16:18</t>
  </si>
  <si>
    <t>ZX202310271614351845</t>
  </si>
  <si>
    <t>吴祥龙</t>
  </si>
  <si>
    <t>2023-10-28 14:08:22</t>
  </si>
  <si>
    <t>判断省分:湖北&amp;#13;&amp;#10;:失败&amp;#13;&amp;#10;node_42:&amp;#13;&amp;#10;:其他合约&amp;#13;&amp;#10;:本地&amp;#13;&amp;#10;:不认可&amp;#13;&amp;#10;:&amp;#13;&amp;#10;&amp;#13;&amp;#10;高级模板内容：&amp;#13;&amp;#10;问题描述:用户来电要求注销副卡15571749331，用户不愿意去营业厅。&amp;#13;&amp;#10;第二联系方式:18671775221&amp;#13;&amp;#10;销户原因:副卡费&amp;#13;&amp;#10;用户要求:要求我方尽快核实回复处理销户，谢谢。要求联系电话：18671775221&amp;#13;</t>
  </si>
  <si>
    <t>业务办理：用户要求办理销户，已核实资料成功办理注销，满意。</t>
  </si>
  <si>
    <t>GZ202310271000400357</t>
  </si>
  <si>
    <t>071700605366</t>
  </si>
  <si>
    <t>2023-10-27 11:36:35</t>
  </si>
  <si>
    <t>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秭归县茅坪镇建东大道百丽嘉园3栋1单元16楼1603</t>
  </si>
  <si>
    <t>BL202310280855301624</t>
  </si>
  <si>
    <t>周茜</t>
  </si>
  <si>
    <t>2023-10-28 14:53:55</t>
  </si>
  <si>
    <t>【2022年上工信部测评重保用户】判断省分:湖北&amp;#13;&amp;#10;:有意向资费&amp;#13;&amp;#10;:其他资费&amp;#13;&amp;#10;:否&amp;#13;&amp;#10;node_104:&amp;#13;&amp;#10;node_102:&amp;#13;&amp;#10;:降套&amp;#13;&amp;#10;:消费过高&amp;#13;&amp;#10;:挽留后，用户依旧要求降套&amp;#13;&amp;#10;:资费对比&amp;#13;&amp;#10;:挽留失败&amp;#13;&amp;#10;:&amp;#13;&amp;#10;node_106:&amp;#13;&amp;#10;:有合约/有靓号&amp;#13;&amp;#10;:&amp;#13;&amp;#10;&amp;#13;&amp;#10;高级模板内容：&amp;#13;&amp;#10;用户诉求:用户来电要求在月底前降低套餐，前台挽留无效，用户坚持办理，前台查询到有主副卡用户不愿去营业厅&amp;#13;&amp;#10;当前套餐名称:畅越冰激凌5G套餐199元&amp;#13;&amp;#10;新套餐名称（转入套餐名称）:福多多29元（湖北）&amp;#13;&amp;#10;是合约期内（含靓号）:否&amp;#13;&amp;#10;备注:请尽快处理，谢谢！&amp;#13;</t>
  </si>
  <si>
    <t>套餐变更-未到厅：199元转59元，用户要求主副卡绑定使用，系统无福多多29元勾选项，已协商转资福多多59元套餐，次月生效，用户满意。</t>
  </si>
  <si>
    <t>TS202310261531420041</t>
  </si>
  <si>
    <t>秦晏</t>
  </si>
  <si>
    <t>2023-10-28 09:14:29</t>
  </si>
  <si>
    <t>&amp;#13;&amp;#10;当月是否清卡重用:无&amp;#13;&amp;#10;:下一步&amp;#13;&amp;#10;node_317:&amp;#13;&amp;#10;:不符合办理条件&amp;#13;&amp;#10;:某一地点无法拨打或接听&amp;#13;&amp;#10;:不清楚&amp;#13;&amp;#10;:网络有异常&amp;#13;&amp;#10;往月欠费:不欠费&amp;#13;&amp;#10;获取参数:获取参数&amp;#13;&amp;#10;获取工单记录:已获取&amp;#13;&amp;#10;用户是否享受过赔付、产品信息:未享受过服务补救产品&amp;#13;&amp;#10;人工判断是否执行过在线承诺补救:未享受过在线承诺补救&amp;#13;&amp;#10;是否套餐变更:否&amp;#13;&amp;#10;是否在赔付范围内:否（GIS无故障、外省网络故障）&amp;#13;&amp;#10;:1、受理流水号：;2、受理号码：18672660672;3、主叫号码：18672660672;4、被叫号码：;5、客户姓名：秦晏;6、客户级别：二星忠诚用户;7、用户归属地：宜昌市;8、受理员工工号：hubXN222135;9、手机厂商：;10、投诉渠道：10010客服热线;11、投诉打点范围：0.5千米;12、投诉地址：宜昌市-伍家岗区:手里蛋糕店(新外滩店)【天府路三峡国际人才城临街(近阿尔宝阁丽酒店)】;13、网格ID：191356;14、网格名称：YC_A_湖北省宜昌市伍家岗区网格_191356;15、经度：111.321655;16、纬度：30.667214;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5G;20、投诉现象最近发生时间：一周以上;21、语音通话或数据上网：语音和数据;22、室内或室外：室内外;23、手机信号强弱：无信号;24、用户周边使用情况：不清楚;25、主工单流水号：hub169830537635951641;26、语音业务类型：单通,杂音,回音,无法主被叫;27、数据业务类型：无法上网,上网速度慢,频繁掉线;28、用户是否接受解释：否;29、公告类型：网络信息;30、基站ID：;31、基站名称：;32、其它地方是否正常使用：是;33、之前是否可以正常使用：否;</t>
  </si>
  <si>
    <t>投诉点为5G弱覆盖区域，优化手段无法有效解决，已上报建站规划，建议用户关注 处理人 陈益满 联系电话 18671733750</t>
  </si>
  <si>
    <t>BL202310261544591446</t>
  </si>
  <si>
    <t>邢志浩</t>
  </si>
  <si>
    <t>2023-10-27 14:16:00</t>
  </si>
  <si>
    <t>判断省分:湖北&amp;#13;&amp;#10;:有意向资费&amp;#13;&amp;#10;:全国流量王8元套餐&amp;#13;&amp;#10;:&amp;#13;&amp;#10;&amp;#13;&amp;#10;高级模板内容：&amp;#13;&amp;#10;用户诉求:用户要求办理4G全国8元流量王&amp;#13;&amp;#10;当前套餐名称:阿里小宝卡&amp;#13;&amp;#10;新套餐名称（转入套餐名称）:4G全国8元流量王&amp;#13;&amp;#10;是合约期内（含靓号）:否&amp;#13;</t>
  </si>
  <si>
    <t>套餐变更-未到厅：19元转8元，因当前套餐阿里小宝卡属下架资费，转出不支持转回，现多次致电用户未接，故未操作转资。已短信告知以上情况，如有疑问可在工作时间（08:30-12:00；14:00-17:30）联系07176921001、13032700872宜昌客服。再次来电烦请10010话务中心代为解释清楚以上情况，如仍需要转资，可再下派至我部办理，谢谢。</t>
  </si>
  <si>
    <t>BL202310271013032046</t>
  </si>
  <si>
    <t>赵鹏</t>
  </si>
  <si>
    <t>2023-10-28 10:16:42</t>
  </si>
  <si>
    <t>判断省分:湖北&amp;#13;&amp;#10;:有意向资费&amp;#13;&amp;#10;:其他资费&amp;#13;&amp;#10;:否&amp;#13;&amp;#10;node_104:&amp;#13;&amp;#10;node_102:&amp;#13;&amp;#10;:降套&amp;#13;&amp;#10;:消费过高&amp;#13;&amp;#10;:挽留后，用户依旧要求降套&amp;#13;&amp;#10;:消费对比&amp;#13;&amp;#10;:挽留失败&amp;#13;&amp;#10;:&amp;#13;&amp;#10;node_106:&amp;#13;&amp;#10;:有合约/有靓号&amp;#13;&amp;#10;:&amp;#13;&amp;#10;&amp;#13;&amp;#10;高级模板内容：&amp;#13;&amp;#10;用户诉求:要求改套餐为：5G畅爽冰激凌199元次月生效请处理回复&amp;#13;&amp;#10;当前套餐名称:畅越全国冰激凌套餐-398元档&amp;#13;&amp;#10;新套餐名称（转入套餐名称）:5G畅爽冰激凌199元&amp;#13;&amp;#10;是合约期内（含靓号）:是&amp;#13;</t>
  </si>
  <si>
    <t>套餐变更-未到厅：398元转199元，核实用户有往月欠费系统无法转资（详见附件），已告知需结清欠费后，致电我部10010再为其办理转资，用户表示知晓。</t>
  </si>
  <si>
    <t>ZX202310271428080779</t>
  </si>
  <si>
    <t>吴成</t>
  </si>
  <si>
    <t>2023-10-28 09:08:56</t>
  </si>
  <si>
    <t>判断省分:湖北&amp;#13;&amp;#10;:失败&amp;#13;&amp;#10;node_42:&amp;#13;&amp;#10;:无合约/简单合约&amp;#13;&amp;#10;:单卡/移移融合副卡套餐&amp;#13;&amp;#10;获取用户证件类型::不认可&amp;#13;&amp;#10;:&amp;#13;&amp;#10;&amp;#13;&amp;#10;高级模板内容：&amp;#13;&amp;#10;问题描述:用户称要求销户/退网（含预约拆机），解释不认可，要求反馈，核实联系&amp;#13;&amp;#10;第二联系方式:17671931952&amp;#13;&amp;#10;销户原因:无&amp;#13;&amp;#10;用户要求:用户称要求销户/退网（含预约拆机），解释不认可，要求反馈，核实联系&amp;#13;</t>
  </si>
  <si>
    <t>业务办理：用户要求销户，已核实资料并按用户要求注销成功，余额退至尾号844银行卡，次月25号前到账，联系用户满意。</t>
  </si>
  <si>
    <t>TS202310251937421678</t>
  </si>
  <si>
    <t>田青</t>
  </si>
  <si>
    <t>2023-10-27 14:25:47</t>
  </si>
  <si>
    <t>判断省分:湖北&amp;#13;&amp;#10;:湖北省内手机不能接&amp;#13;&amp;#10;获取入参:&amp;#13;&amp;#10;判断是否开通骚扰拦截:获取历史工单:有历史工单&amp;#13;&amp;#10;:不存在&amp;#13;&amp;#10;:下一步&amp;#13;&amp;#10;移网一键诊断结果:1.用户状态是否正常：开通.2.2345G终端支持情况：5G终端.3.查询是否设置了无条件呼叫转移：未开通.4.查询是否开通呼入限制：未开通.5.查询是否开通呼叫限制：未开通.6.用户是否开通VoLTE：开通.7.用户终端是否支持VoLTE：支持.8.近期缴费开机记录情况：无缴费开机.9.是否存在群障：不存在.10.VoLTE开关是否打开：打开.:诊断无异常/解释不认可&amp;#13;&amp;#10;:否&amp;#13;&amp;#10;:不认可&amp;#13;&amp;#10;请判断是否是联通小号资费:不是&amp;#13;&amp;#10;判断当月是否清卡重用:否&amp;#13;&amp;#10;:下一步&amp;#13;&amp;#10;node_94:&amp;#13;&amp;#10;:不符合办理条件&amp;#13;&amp;#10;:某个位置&amp;#13;&amp;#10;:1、受理流水号：;2、受理号码：13997714227;3、主叫号码：13997714227;4、被叫号码：;5、客户姓名：田青;6、客户级别：一星用户;7、用户归属地：宜昌市;8、受理员工工号：hubXN23ZH7614;9、手机厂商：;10、投诉渠道：10010客服热线;11、投诉打点范围：0.5千米;12、投诉地址：宜昌市-秭归县:秭归县【秭归县】;13、网格ID：191016;14、网格名称：YC_A_湖北省宜昌市秭归县长宁大道-平湖三路交叉口附近网格_191016;15、经度：110.972627;16、纬度：30.828346;17、用户现象：未发现网络问题;18、答复口径：您提供的位置周围基站暂时没有发现异常，建议您先进行换机换卡测试并留意观察。;19、网络类型：5G;20、投诉现象最近发生时间：3天以内;21、语音通话或数据上网：语音;22、室内或室外：室内;23、手机信号强弱：一至两格不稳定;24、用户周边使用情况：不清楚;25、主工单流水号：hub169823366488825773;26、语音业务类型：无法主被叫;27、数据业务类型：;28、用户是否接受解释：否;29、公告类型：;30、基站ID：;31、基站名称：;32、其它地方是否正常使用：是;33、之前是否可以正常使用：是;</t>
  </si>
  <si>
    <t>投诉点信号覆盖正常，周边基站无故障，已指导用户更改5GSA设置，建议用户观察使用，后期有问题与测试人员联系，处理人 陈益满 联系电话 18671733750</t>
  </si>
  <si>
    <t>ZX202310261831441534</t>
  </si>
  <si>
    <t>2023-10-28 09:01:45</t>
  </si>
  <si>
    <t>[该用户有申诉倾向，请注意受理态度，查询近三天工单记录，积极解决用户问题。]判断省分:湖北&amp;#13;&amp;#10;:失败&amp;#13;&amp;#10;node_42:&amp;#13;&amp;#10;:无合约/简单合约&amp;#13;&amp;#10;:单卡/移移融合副卡套餐&amp;#13;&amp;#10;获取用户证件类型::不认可&amp;#13;&amp;#10;:&amp;#13;&amp;#10;&amp;#13;&amp;#10;高级模板内容：&amp;#13;&amp;#10;问题描述:用户来电要求在线注销手机号码，不愿前往营业厅，并且要求剩余话费，在线进行退费，请协助处理，谢谢，&amp;#13;&amp;#10;第二联系方式:/&amp;#13;&amp;#10;销户原因:/&amp;#13;&amp;#10;用户要求:用户来电要求在线注销手机号码，不愿前往营业厅，并且要求剩余话费，在线进行退费，请协助处理，谢谢，（用户要求明天之内处理好）&amp;#13;</t>
  </si>
  <si>
    <t>业务办理;用户反应需办理注销手机号码，经核实属融合变更套餐，现本月操作融合变更，现线上无法实现办理销户，沟通后现已登记于11月5日前操作完毕，考虑到用户11月会产生8元费用，为用户申请8元费用，24小内到账，此费用不可打印发票，用户知晓。</t>
  </si>
  <si>
    <t>ZX202310261612530313</t>
  </si>
  <si>
    <t>孙琼</t>
  </si>
  <si>
    <t>2023-10-27 14:09:17</t>
  </si>
  <si>
    <t>判断省分:湖北&amp;#13;&amp;#10;:下一步&amp;#13;&amp;#10;移网一键诊断结果:1.用户状态是否正常：正常.2.查询短信功能是否正常开通：正常.3.查询是否短信黑名单：异常.4.是否存在群障：正常.:诊断有异常&amp;#13;&amp;#10;:短信黑名单&amp;#13;&amp;#10;:否&amp;#13;&amp;#10;:系统显示：关键字分组2，且1年内进入短信黑名单系统1次（含本次）或分组1，且短信内容无敏感词&amp;#13;&amp;#10;:不认可&amp;#13;&amp;#10;:用户来电称手机号无法发送短信，经查询是短信黑名单，前台无法进入湖北短信黑名单系统平台，请协助处理&amp;#13;</t>
  </si>
  <si>
    <t>业务规则：彩信黑名单 2023-10-30 23:59:59释放 催债类，无法解除，建议解除后用户再使用，无法在线解除，已解释，满意度一般，请省份直接办结。</t>
  </si>
  <si>
    <t>BL202310271150211281</t>
  </si>
  <si>
    <t>危秀力</t>
  </si>
  <si>
    <t>2023-10-28 14:10:23</t>
  </si>
  <si>
    <t>[65岁以上老人]判断省分:湖北&amp;#13;&amp;#10;:有意向资费&amp;#13;&amp;#10;:其他资费&amp;#13;&amp;#10;:否&amp;#13;&amp;#10;node_104:&amp;#13;&amp;#10;node_102:&amp;#13;&amp;#10;:降套&amp;#13;&amp;#10;:需要保号&amp;#13;&amp;#10;:挽留后，用户依旧要求降套&amp;#13;&amp;#10;:资费对比&amp;#13;&amp;#10;:挽留失败&amp;#13;&amp;#10;:&amp;#13;&amp;#10;node_106:&amp;#13;&amp;#10;:有合约/有靓号&amp;#13;&amp;#10;:&amp;#13;&amp;#10;&amp;#13;&amp;#10;高级模板内容：&amp;#13;&amp;#10;用户诉求:用户要求更改39元福多多，称自己是没有安装宽带的，要求取消宽带&amp;#13;&amp;#10;当前套餐名称:畅越冰激凌5G套餐59元&amp;#13;&amp;#10;新套餐名称（转入套餐名称）:39元福多多&amp;#13;&amp;#10;是合约期内（含靓号）:是&amp;#13;</t>
  </si>
  <si>
    <t>套餐变更-未到厅：59元转29元，已办理转资福多多29元套餐，次月生效，用户满意。</t>
  </si>
  <si>
    <t>BL202310251024441604</t>
  </si>
  <si>
    <t>2023-10-27 09:17:37</t>
  </si>
  <si>
    <t>判断省分:湖北&amp;#13;&amp;#10;:有意向资费&amp;#13;&amp;#10;:全国流量王8元套餐&amp;#13;&amp;#10;:&amp;#13;&amp;#10;&amp;#13;&amp;#10;高级模板内容：&amp;#13;&amp;#10;用户诉求:前期工单BL202310230940241285，用户称前往营业厅取消宽带，对方说要光猫，可是她没有用过联通光猫，不满，要求线上取消并更改套餐&amp;#13;&amp;#10;当前套餐名称:畅越冰激凌5G套餐59元&amp;#13;&amp;#10;新套餐名称（转入套餐名称）:全国流量王8元套餐&amp;#13;&amp;#10;是合约期内（含靓号）:是&amp;#13;&amp;#10;备注:用户有升级投诉倾向&amp;#13;</t>
  </si>
  <si>
    <t>套餐变更-未到厅：59元转8元，已办理转资4G全国流量王8元套餐，次月生效，用户满意。</t>
  </si>
  <si>
    <t>TS202310271102090286</t>
  </si>
  <si>
    <t>2023-10-27 17:10:35</t>
  </si>
  <si>
    <t>判断省份:湖北&amp;#10;:移网上网慢&amp;#10;获取参数:&amp;#10;获取历史工单:有历史工单（已有前期工单：TS202310111416431548）&amp;#10;:无在途工单&amp;#10;:下一步&amp;#10;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amp;#10;当月是否清卡重用:无&amp;#10;:下一步&amp;#10;node_255:&amp;#10;::不同意/已配置&amp;#10;:在湖北&amp;#10;:所有APP&amp;#10;:偶发&amp;#10;:不认可&amp;#10;:网络有异常&amp;#10;往月欠费:不欠费&amp;#10;获取参数:获取参数&amp;#10;获取工单记录:已获取&amp;#10;用户是否享受过赔付、产品信息:未享受过服务补救产品&amp;#10;人工判断是否执行过在线承诺补救:未享受过在线承诺补救&amp;#10;是否套餐变更:否&amp;#10;是否在赔付范围内:否（GIS无故障、外省网络故障）&amp;#10;:1、受理流水号：;2、受理号码：13165616667;3、主叫号码：13165616667;4、被叫号码：;5、客户姓名：魏张成;6、客户级别：三星用户;7、用户归属地：宜昌市;8、受理员工工号：hubXN23ZH2861;9、手机厂商：;10、投诉渠道：10010客服热线;11、投诉打点范围：0.5千米;12、投诉地址：宜昌市-夷陵区:恒大名都【东方大道与东城路交叉口】;13、网格ID：99879;14、网格名称：YC_B_湖北省宜昌市夷陵区网格_99879;15、经度：111.361512;16、纬度：30.762018;17、用户现象：信号差;18、答复口径：用户再次来电反馈投诉，对上次处理后未恢复不认可要求再次投诉处理，否则携号转网;19、网络类型：4G;20、投诉现象最近发生时间：一周以上;21、语音通话或数据上网：数据;22、室内或室外：室内外;23、手机信号强弱：满格;24、用户周边使用情况：不清楚;25、主工单流水号：hub169837555950011309;26、语音业务类型：;27、数据业务类型：上网速度慢,频繁掉线;28、用户是否接受解释：否;29、公告类型：网络信息;30、基站ID：117.111237;31、基站名称：117.111237;32、其它地方是否正常使用：是;33、之前是否可以正常使用：是;</t>
  </si>
  <si>
    <t>网络质量：恒大名都【东方大道与东城路交叉口】AA。经网络部核查，客户投诉地点信号正常，前期已刷新5G服务（SA）功能，建议客户观察使用，若未恢复请更换到其它手机中测试或到联通营业厅检测，客户表示知晓，认可</t>
  </si>
  <si>
    <t>TS202310261203310097</t>
  </si>
  <si>
    <t>阿合来·对夏力木</t>
  </si>
  <si>
    <t>2023-10-27 16:57:34</t>
  </si>
  <si>
    <t>判断省份:湖北&amp;#10;:移网上网慢&amp;#10;获取参数:&amp;#10;获取历史工单:无历史工单&amp;#10;:下一步&amp;#10;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amp;#10;当月是否清卡重用:无&amp;#10;:下一步&amp;#10;node_255:&amp;#10;::不同意/已配置&amp;#10;:在湖北&amp;#10;:所有APP&amp;#10;:长期&amp;#10;:网络无异常&amp;#10;:1、受理流水号：;2、受理号码：15587937137;3、主叫号码：15587937137;4、被叫号码：;5、客户姓名：阿合来·对夏力木;6、客户级别：无级别;7、用户归属地：宜昌市;8、受理员工工号：hubXN23ZH3610;9、手机厂商：;10、投诉渠道：10010客服热线;11、投诉打点范围：3千米;12、投诉地址：宜昌市-西陵区:湖北三峡职业技术学院【体育场路31号(近体育馆)】;13、网格ID：191242;14、网格名称：YC_A_湖北省宜昌市西陵区网格_191242;15、经度：111.307000;16、纬度：30.694870;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三格;24、用户周边使用情况：个别发生;25、主工单流水号：hub169829286923312441;26、语音业务类型：;27、数据业务类型：上网速度慢;28、用户是否接受解释：否;29、公告类型：网络信息;30、基站ID：117.111172;31、基站名称：117.111172;32、其它地方是否正常使用：是;33、之前是否可以正常使用：是;&amp;#10;经度：111.307000&amp;#10;纬度：30.694870&amp;#10;&amp;#10;用户称本机开户至今，一直无法正常使用网络，要求马上核实回复处理</t>
  </si>
  <si>
    <t>网络质量：湖北三峡职业技术学院【体育场路31号(近体育馆)】AA。经网络部核查，客户投诉地点信号覆盖正常，其他联通卡正常使用，非移网质量问题，我部已协助刷新网络数据，建议客户观察使用，回访满意</t>
  </si>
  <si>
    <t>TS202310251722241464</t>
  </si>
  <si>
    <t>2023-10-27 09:25:38</t>
  </si>
  <si>
    <t>&amp;#13;&amp;#10;用户对联通号码无法在【湖北省宜昌市伍家岗区东站路融创融公馆，用户反馈没有信号】使用套餐（内/外）的（短信/通话/流量）不认可，用户称没有联通信号原因导致，要求尽快核实处理，联系电话（18907206776）。已按前工单解释，用户不认可；用户详见前工单：TS202310170936581191&amp;#13;</t>
  </si>
  <si>
    <t>网络质量：湖北省宜昌市伍家岗区东站路融创融公馆。经核实，用户所在位置初步判断为地下室弱覆盖区域，暂无建站规划。后期逐步优化，用户后期有疑问可联系18671733750测试人员协助处理，表示知晓。</t>
  </si>
  <si>
    <t>BL202310261137210448</t>
  </si>
  <si>
    <t>张永东</t>
  </si>
  <si>
    <t>2023-10-27 14:09:37</t>
  </si>
  <si>
    <t>&amp;#13;&amp;#10;高级模板内容：&amp;#13;&amp;#10;用户诉求:用户来电要求更改套餐改为以前的套餐挽留无效请协助处理&amp;#13;&amp;#10;当前套餐名称:畅越冰激凌5G套餐59元&amp;#13;&amp;#10;新套餐名称（转入套餐名称）:腾讯天王卡2.0&amp;#13;&amp;#10;是合约期内（含靓号）:是&amp;#13;&amp;#10;备注:现不在本地要求线上变更不然就投诉了&amp;#13;</t>
  </si>
  <si>
    <t>套餐变更-未到厅：59元转腾讯天王卡2.0，已解释转资天王卡宽带需额外支付月租费，已协商办理网龄计划合约24个月，次月生效。出于服务角度，申请退本月超出的流量及语音10元话费，此费用不可打印发票，用户满意。</t>
  </si>
  <si>
    <t>TS202310281827192054</t>
  </si>
  <si>
    <t>晏世刚</t>
  </si>
  <si>
    <t>2023-10-29 14:13:27</t>
  </si>
  <si>
    <t>[留意近期工单情况，该用户有在途工单][用户24小时内重复来电，请检查是否有重复工单。&amp;#10;]判断省份:非南一&amp;#10;:下一步&amp;#10;:诊断无异常/对解释不认可&amp;#10;:网络正常&amp;#10;:不认可&amp;#10;:1、受理流水号：;2、受理号码：13120609233;3、主叫号码：13120609233;4、被叫号码：;5、客户姓名：晏世刚;6、客户级别：三星忠诚用户;7、用户归属地：宜昌市;8、受理员工工号：hubXN22ZH4500;9、手机厂商：;10、投诉渠道：10010客服热线;11、投诉打点范围：0.2千米;12、投诉地址：宜昌市-枝江市:枝江市马家店【公园路与迎宾大道交叉口南180米】;13、网格ID：190956;14、网格名称：YC_A_湖北省宜昌市枝江市雪花巷-迎宾大道交叉口附近网格_190956;15、经度：111.744072;16、纬度：30.429801;17、用户现象：未发现网络问题;18、答复口径：您提供的位置周围基站暂时没有发现异常，建议您先进行换机换卡测试并留意观察。;19、网络类型：4G;20、投诉现象最近发生时间：3天至一周;21、语音通话或数据上网：语音;22、室内或室外：室内外;23、手机信号强弱：无信号;24、用户周边使用情况：不清楚;25、主工单流水号：hub169848854920120332;26、语音业务类型：单通;27、数据业务类型：;28、用户是否接受解释：否;29、公告类型：;30、基站ID：117.110651;31、基站名称：117.110651;32、其它地方是否正常使用：是;33、之前是否可以正常使用：是;&amp;#10;&amp;#10;高级模板内容：&amp;#10;投诉问题描述:用户来电要求查询（湖北省宜昌市-枝江市:枝江市马家店城区内）联通是不是在大面积清退3G网络，前台无法核实麻烦协助处理&amp;#10;业务名称:核实联通是否有在大面积清退3G网&amp;#10;查询渠道:10010&amp;#10;推荐用户去渠道，用户是否认可:否&amp;#10;用户要求:用户来电要求查询（湖北省宜昌市-枝江市:枝江市马家店城区内）联通是不是在大面积清退3G网络，前台无法核实麻烦协助处理</t>
  </si>
  <si>
    <t>网络质量：客户实际反映宜昌市-枝江市:枝江市马家店与TS202310281608081386同一地点AA。经网络部核查，客户投诉地点基站运行正常，其他客户使用正常，因客户手机终端不支持，建议客户更换终端后测试，非网络质量问题，客户同意后期关注。</t>
  </si>
  <si>
    <t>TS202310251840570708</t>
  </si>
  <si>
    <t>戴作福</t>
  </si>
  <si>
    <t>2023-10-27 09:11:46</t>
  </si>
  <si>
    <t>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amp;#10;&amp;#10;&amp;#10;:1、受理流水号：;2、受理号码：16671766281;3、主叫号码：16671766281;4、被叫号码：;5、客户姓名：戴作福;6、客户级别：二星用户;7、用户归属地：宜昌市;8、受理员工工号：hubXN23ZH3232;9、手机厂商：;10、投诉渠道：10010客服热线;11、投诉打点范围：0.5千米;12、投诉地址：宜昌市-西陵区:四方堰社区居委会【方堰路31号】;13、网格ID：191289;14、网格名称：YC_A_湖北省宜昌市西陵区育才路-得胜街交叉口附近网格_191289;15、经度：111.277305;16、纬度：30.711091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满格;24、用户周边使用情况：不清楚;25、主工单流水号：hub169823014803154722;26、语音业务类型：;27、数据业务类型：上网速度慢;28、用户是否接受解释：否;29、公告类型：网络信息;30、基站ID：117.110634;31、基站名称：117.110634;32、其它地方是否正常使用：是;33、之前是否可以正常使用：是;&amp;#10;用户来电反映在（详细地址：宜昌市-西陵区:四方堰社区居委会【方堰路31号】在附近都是这样）从（时间：一周前）开始上网慢和信号不好（服务状态：开通），周围用户（不清楚）正常使用，用户（已开关机）测试，手机显示4G（），用户要求尽快核实处理，联系电话（16671766281）。要求明天派人上门查看</t>
  </si>
  <si>
    <t>网络质量：四方堰社区居委会【方堰路31号】AA。经网络部核查，客户投诉地投诉点信号覆盖正常，周边基站无故障，已联系客户解释说明，另客户反馈销户问题，联系客户表示暂不注销，保留使用，回访满意</t>
  </si>
  <si>
    <t>BL202310261510370906</t>
  </si>
  <si>
    <t>王新武</t>
  </si>
  <si>
    <t>2023-10-28 09:17:31</t>
  </si>
  <si>
    <t>判断省分:湖北&amp;#13;&amp;#10;:有意向资费&amp;#13;&amp;#10;:其他资费&amp;#13;&amp;#10;:否&amp;#13;&amp;#10;node_104:&amp;#13;&amp;#10;node_102:&amp;#13;&amp;#10;:降套&amp;#13;&amp;#10;:流量过多&amp;#13;&amp;#10;:挽留后，用户依旧要求降套&amp;#13;&amp;#10;:消费对比&amp;#13;&amp;#10;:挽留失败&amp;#13;&amp;#10;:&amp;#13;&amp;#10;node_106:&amp;#13;&amp;#10;:有合约/有靓号&amp;#13;&amp;#10;:&amp;#13;&amp;#10;&amp;#13;&amp;#10;高级模板内容：&amp;#13;&amp;#10;用户诉求:用户来电要求更改为39元福多多卡，已挽留现有套餐优势，以及营业厅咨询办理，用户不认可&amp;#13;&amp;#10;当前套餐名称:畅越冰激凌5G套餐59元&amp;#13;&amp;#10;新套餐名称（转入套餐名称）:39元福多多卡&amp;#13;&amp;#10;是合约期内（含靓号）:是&amp;#13;</t>
  </si>
  <si>
    <t>套餐变更-未到厅：59转39元，用户要求转资39元福多多卡套餐，挽留无效，已核对身份信息协助办理转资，次月生效，并按用户要求取消实装宽带，满意。</t>
  </si>
  <si>
    <t>BL202310261624452046</t>
  </si>
  <si>
    <t>2023-10-28 09:11:30</t>
  </si>
  <si>
    <t>套餐变更-未到厅：腾讯大王卡转8元，已办理转资4G全国流量王8元套餐，次月生效，用户满意。</t>
  </si>
  <si>
    <t>TS202310271935280672</t>
  </si>
  <si>
    <t>张义芬</t>
  </si>
  <si>
    <t>2023-10-28 16:42:33</t>
  </si>
  <si>
    <t>判断省份:湖北&amp;#10;:移网上网慢&amp;#10;获取参数:&amp;#10;获取历史工单:无历史工单&amp;#10;:下一步&amp;#10;移网一键诊断结果:1.用户状态是否正常：正常.2.查询流量是否限速：正常.3.2345G终端支持情况：正常.4.近期缴费开机记录情况：正常.5.是否存在群障：正常.6.上网功能是否正常：正常.7.用户是否开通VoLTE：正常.8.流量封顶情况：正常.9.查询用户终端蜂窝网络状态：正常.:诊断无异常/解释不认可&amp;#10;当月是否清卡重用:无&amp;#10;:下一步&amp;#10;node_255:&amp;#10;::不同意/已配置&amp;#10;:在湖北&amp;#10;:所有APP&amp;#10;:偶发&amp;#10;:不认可&amp;#10;:网络无异常&amp;#10;:1、受理流水号：;2、受理号码：15572726629;3、主叫号码：15572726629;4、被叫号码：;5、客户姓名：张义芬;6、客户级别：五星忠诚用户;7、用户归属地：宜昌市;8、受理员工工号：hubXN23ZH3610;9、手机厂商：;10、投诉渠道：10010客服热线;11、投诉打点范围：0.5千米;12、投诉地址：宜昌市-伍家岗区:江山风华【沿江大道198号(王家河)】;13、网格ID：191340;14、网格名称：YC_A_湖北省宜昌市伍家岗区网格_191340;15、经度：111.333121;16、纬度：30.656563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以内;21、语音通话或数据上网：数据;22、室内或室外：室内外;23、手机信号强弱：满格;24、用户周边使用情况：个别发生;25、主工单流水号：hub169840637230496713;26、语音业务类型：;27、数据业务类型：上网速度慢;28、用户是否接受解释：否;29、公告类型：网络信息;30、基站ID：117.110835;31、基站名称：117.110835;32、其它地方是否正常使用：是;33、之前是否可以正常使用：是;&amp;#10;用户称本机在此地区一直无法正常使用网络，信号满格，但是网络非常慢，加载不了网页，要求回复处理</t>
  </si>
  <si>
    <t>网络质量：伍家岗区:江山风华AA。经网络部核查，周边基站无故障，用户表示信号满格无法上网，其他用户正常使用，核实非移网质量问题，考虑到用使用感知为用户系统勾选20元赠费及10G流量供本月使用，满意</t>
  </si>
  <si>
    <t>ZX202310271159061990</t>
  </si>
  <si>
    <t>2023-10-29 09:46:15</t>
  </si>
  <si>
    <t>&amp;#13;&amp;#10;高级模板内容：&amp;#13;&amp;#10;问题描述:用户要求把销户的16671000604剩下的余额退还，用户要求尽快为他处理，不愿意去营业厅，要求尽快回电否则要投诉。联系电话18727279935&amp;#13;&amp;#10;第二联系方式:18727279935&amp;#13;&amp;#10;销户原因:已销户未退费，详情可见TS202310231243270258&amp;#13;&amp;#10;用户要求:要求处理&amp;#13;</t>
  </si>
  <si>
    <t>业务规则：经核实客户反映清退问题，现核实号码清退流程处于待审核状态，我司还在核查处理中，建议客户耐心等待。因多次未联系上客户，如有疑问可在工作时间（08:30-12:00；14:00-17:30）致电我司宜昌联通13032700872</t>
  </si>
  <si>
    <t>GZ202310270934350146</t>
  </si>
  <si>
    <t>071701021174</t>
  </si>
  <si>
    <t>2023-10-27 12:21:57</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</si>
  <si>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存在群体故障;&amp;#13;&amp;#10;线路是否正常:主干光纤中断您的宽带网络所连接的主干光纤中断。;&amp;#13;&amp;#10;光猫是否正常:光猫断电/离线;&amp;#13;&amp;#10;上网速度检测:光猫收发光功率异常,设备收光异常,后台配置异常您所使用宽带后台配置异常;&amp;#13;&amp;#10;设备收发光功率是否异常:无异常;&amp;#13;&amp;#10;:&amp;#13;&amp;#10;用户表示宽带无法使用，光猫闪红灯，请公司尽快处理并回复</t>
  </si>
  <si>
    <t>ZX202310271642412147</t>
  </si>
  <si>
    <t>2023-10-28 14:23:36</t>
  </si>
  <si>
    <t>&amp;#13;&amp;#10;高级模板内容：&amp;#13;&amp;#10;问题描述:用户反映15586370848上个月就注销了，但钱还退，当时也没指定退费账户&amp;#13;&amp;#10;第二联系方式:13487270860&amp;#13;&amp;#10;销户原因:·&amp;#13;&amp;#10;用户要求:尽快落实&amp;#13;</t>
  </si>
  <si>
    <t>业务规则：用户需办理销户，营业厅已 明示相关规则，现已为用户办理销户清退余额95.13元现已微信到账成功，用户满意</t>
  </si>
  <si>
    <t>TS202310291343251127</t>
  </si>
  <si>
    <t>许晓杰</t>
  </si>
  <si>
    <t>2023-10-29 16:37:13</t>
  </si>
  <si>
    <t>主办单位：湖北&amp;#10;客户类别：普通客户&amp;#10;10010是否打通：否&amp;#10;是否二次致电10015：是&amp;#10;是否联系：否&amp;#10;升级倾向：&amp;#10;号码归属省：湖北&amp;#10;SVIP等级：&amp;#10;1.问题类型:;&amp;#10;2.投诉类型:手机信号问题;&amp;#10;3.营业厅地址:;&amp;#10;4.位置信息:夷陵大道宜昌市中心人民医院;&amp;#10;5.位置发生地:湖北省宜昌市伍家岗区;&amp;#10;6.投诉内容:手机网络类型:5G；&amp;#10;网络情况:上网卡顿/掉线/不稳定；&amp;#10;接打电话情况:杂音/断断续续；&amp;#10;APP应用程序是否正常使用:部分不正常；&amp;#10;影响范围:所有地点；&amp;#10;其他用户能否正常使用:能正常使用；&amp;#10;影响时段:整天；&amp;#10;投诉内容:限制网速，明明是5G网，刷个视频都卡；</t>
  </si>
  <si>
    <t>网络质量：夷陵大道宜昌市中心人民医院AA①客户基本资料：业务号码：17671337642、客户姓名：覃希松、套餐情况：星锐卡(湖北)；客户反映网络质量的问题； &amp;#10;②首次联系客户时间：2023-10-29 16:24:00&amp;#10;③投诉核查处理情况：收到贵部转办，我司立即组织核查，经核实，已为用户刷新上网及volte功能，用户有好转，建议用户关注，出于服务角度，减免用户3个月30%月租费用共计30元，系统办理预存享30元赠费，立即到账，此费用无法抵扣往月欠费及打印发票，满意； &amp;#10;④答复客户时间及客户满意度评价：根据上述核实情况，我司于2023-10-29 16:24:00联系客户满意，回单人：胡春燕、联系方式：07176921001&amp;#10;⑤投诉核查关联材料：无。"</t>
  </si>
  <si>
    <t>TS202310261157122429</t>
  </si>
  <si>
    <t>吴修明</t>
  </si>
  <si>
    <t>2023-10-27 09:12:14</t>
  </si>
  <si>
    <t>判断省份:湖北&amp;#10;:移网无法上网&amp;#10;:手机移动数据&amp;#10;判断是否是联通小号资费:获取入参:&amp;#10;获取历史工单:无历史工单&amp;#10;:下一步&amp;#10;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amp;#10;当月是否清卡重用:无&amp;#10;:下一步&amp;#10;node_317:&amp;#10;:不符合办理条::8、受理员工工号：hubXN22ZH5235;9、手机厂商：;10、投诉渠道：10010客服热线;11、投诉打点范围：0.5千米;12、投诉地址：宜昌市-夷陵区:宜昌市夷陵区乐天溪镇唐家坝村民委员会【乐天溪镇】;13、网格ID：90513;14、网格名称：YC_B_90513;15、经度：111.183377;16、纬度：30.903386;17、用户现象：信号差;18、答复口径：您好！关于您所反映的网络问题，是由于您所位置离基站较远在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3天至一周;21、语音通话或数据上网：数据;22、室内或室外：室内外;23、手机信号强弱：一至两格不稳定;24、用户周边使用情况：全部发生;25、主工单流水号：hub169829230891623304;26、语音业务类型：;27、数据业务类型：无法上网;28、用户是否接受解释：否;29、公告类型：网络信息;30、基站ID：117.1005761;31、基站名称：117.1005761;32、其它地方是否正常使用：是;33、之前是否可以正常使用：是;用户反映在宜昌市夷陵区乐天溪镇唐家坝村民委员会【乐天溪镇】唐家坝基站（未提供更详细地址），基站信号不好，导致网络不能使用，要求我方处理，烦请协助处理</t>
  </si>
  <si>
    <t>网络质量：夷陵区乐天溪镇唐家坝村民委员会AA。客户实际反映监控无法正常使用，非本地联通网络问题，联系客户表示已联系当地客服协助处理，满意。</t>
  </si>
  <si>
    <t>BL202310251422342188</t>
  </si>
  <si>
    <t>张紫薇</t>
  </si>
  <si>
    <t>2023-10-27 09:12:12</t>
  </si>
  <si>
    <t>判断省分:湖北&amp;#13;&amp;#10;:有意向资费&amp;#13;&amp;#10;:全国流量王8元套餐&amp;#13;&amp;#10;:&amp;#13;&amp;#10;&amp;#13;&amp;#10;高级模板内容：&amp;#13;&amp;#10;用户诉求:用户要求更改4G全国流量王8元套餐，已告知到厅咨询用户不认可&amp;#13;&amp;#10;当前套餐名称:腾讯大王卡&amp;#13;&amp;#10;新套餐名称（转入套餐名称）:4G全国流量王8元套餐&amp;#13;&amp;#10;是合约期内（含靓号）:否&amp;#13;</t>
  </si>
  <si>
    <t>套餐变更-未到厅：腾讯大王卡转8元，致电未接，暂未办理，已短信答复如需办理可联系我部，如有疑问可在工作时间（08:30-12:00；14:00 -17:30 ）联系07176921001、13032700872宜昌客服。如用户咨询，请前台 10010话务 中心代为解释，谢谢。</t>
  </si>
  <si>
    <t>GZ202310270926310078</t>
  </si>
  <si>
    <t>071701057819</t>
  </si>
  <si>
    <t>何万刚</t>
  </si>
  <si>
    <t>2023-10-27 13:26:10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</si>
  <si>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网线有问题，请尽快处理&amp;#13;</t>
  </si>
  <si>
    <t>BL202310281557140352</t>
  </si>
  <si>
    <t>刘彦妮</t>
  </si>
  <si>
    <t>2023-10-29 09:14:22</t>
  </si>
  <si>
    <t>判断省分:湖北&amp;#13;&amp;#10;:无意向资费&amp;#13;&amp;#10;node_104:&amp;#13;&amp;#10;node_102:&amp;#13;&amp;#10;:降套&amp;#13;&amp;#10;:消费过高&amp;#13;&amp;#10;:挽留后，用户依旧要求降套&amp;#13;&amp;#10;:资费对比&amp;#13;&amp;#10;:挽留失败&amp;#13;&amp;#10;:&amp;#13;&amp;#10;node_106:&amp;#13;&amp;#10;:有合约/有靓号&amp;#13;&amp;#10;:&amp;#13;&amp;#10;&amp;#13;&amp;#10;高级模板内容：&amp;#13;&amp;#10;用户诉求:用户来电要求降低套餐，已多次询问用户需要更改什么资费，用户未告知，只说要求降低，用户不愿前往营业厅处理，要求工作人员回电解决，用户当前是宽带融合资费，前台无权限在线办理，解释无效，强烈要求投诉处理，谢谢&amp;#13;&amp;#10;当前套餐名称:畅爽冰激凌5G套餐199元（基础版）&amp;#13;&amp;#10;新套餐名称（转入套餐名称）:用户未不愿告知，只说了要求降低&amp;#13;&amp;#10;是合约期内（含靓号）:是&amp;#13;&amp;#10;备注:用户来电要求降低套餐，已多次询问用户需要更改什么资费，用户未告知，只说要求降低，用户不愿前往营业厅处理，要求工作人员回电解决，用户当前是宽带融合资费，前台无权限在线办理，解释无效，强烈要求投诉处理，谢谢&amp;#13;</t>
  </si>
  <si>
    <t>套餐变更-未到厅：已推荐办理转资畅越99元，同时办理赠费活动，合约期12个月，,用户满意。</t>
  </si>
  <si>
    <t>TS202310261525022361</t>
  </si>
  <si>
    <t>刘全君</t>
  </si>
  <si>
    <t>2023-10-27 11:18:29</t>
  </si>
  <si>
    <t>判断省份:湖北&amp;#10;:移网无法上网&amp;#10;:手机移动数据&amp;#10;判断是否是联通小号资费:获取入参:&amp;#10;获取历史工单:有历史工单&amp;#10;:不存在在途工单&amp;#10;:下一步&amp;#10;移网一键诊断结果:1.用户状态是否正常：开通.2.上网功能是否正常：开通.3.流量封顶情况：未封顶.4.近期缴费开机记录情况：无缴费开机.5.2345G终端支持情况：5G终端.6.是否开通关闭公网：关闭公网.7.是否存在群障：不存在.8.查询流量是否限速：未限速.9.查询用户终端蜂窝网络状态：5G开启.:诊断无异常/解释不认可&amp;#10;当月是否清卡重用:是&amp;#10;:在湖北&amp;#10;:能/不清楚&amp;#10;:能/不清楚&amp;#10;:网络无异常&amp;#10;:1、受理流水号：;2、受理号码：17671330785;3、主叫号码：17671330785;4、被叫号码：;5、客户姓名：刘全君;6、客户级别：三星忠诚用户;7、用户归属地：宜昌市;8、受理员工工号：hubXN214375;9、手机厂商：;10、投诉渠道：10010客服热线;11、投诉打点范围：0.5千米;12、投诉地址：宜昌市-长阳土家族自治县:顾家家居【贺家坪大道与平安路交叉口北280米】;13、网格ID：10947960546;26、语音业务类型：;27、数据业务类型：无法上网;28、用户是否接受解释：否;29、公告类型：网络信息;30、基站ID：117.111119;31、基站名称：117.111119;32、其它地方是否正常使用：是;33、之前是否可以正常使用：是;用户来电反映自己在：湖北省宜昌市枝江市顾家店镇上（用户只能提供到这），用户表示现在处于完全无法上网状态，并且已经清卡重用和补换卡，还是出现该情况，现用户要求尽快处理好，不然就携号转网，请协助处理，谢谢，</t>
  </si>
  <si>
    <t>网络质量：宜昌市-长阳土家族自治县:顾家家居AA。经网络部核查，客户投诉地点属于网络信号正常,已解释建议用户正常使用，用户知晓.</t>
  </si>
  <si>
    <t>BL202310251925531293</t>
  </si>
  <si>
    <t>2023-10-27 09:04:51</t>
  </si>
  <si>
    <t>&amp;#13;&amp;#10;高级模板内容：&amp;#13;&amp;#10;用户诉求:降套&amp;#13;&amp;#10;当前套餐名称:腾讯大王卡&amp;#13;&amp;#10;新套餐名称（转入套餐名称）:4G全国8元流量王&amp;#13;&amp;#10;是合约期内（含靓号）:否&amp;#13;&amp;#10;备注:8点前来电话不然我接不到了&amp;#13;</t>
  </si>
  <si>
    <t>套餐变更-未到厅：用户要求转资4G全国8元流量王套餐，多次致电未接，已短信告知如您后期使用有任何疑问，可于工作时间（08：30-17：30）致电宜昌联通07176921001或13032700872</t>
  </si>
  <si>
    <t>ZX202310261031022215</t>
  </si>
  <si>
    <t>071703648465</t>
  </si>
  <si>
    <t>2023-10-27 09:16:31</t>
  </si>
  <si>
    <t>用户反映被动开通宽带，家里没有安装，要求取消宽带，要求专人回复，请马上处理，请处理并回复</t>
  </si>
  <si>
    <t>业务取消（城区政企）：用户反映宽带注销，挽留无效，已成功注销宽带，满意。</t>
  </si>
  <si>
    <t>TS202310281608081386</t>
  </si>
  <si>
    <t>2023-10-29 14:42:14</t>
  </si>
  <si>
    <t>13120609233命中精准预判服务场景:[用户2小时内重复来电，请查看是否有重复工单。]&amp;#10;判断省份:非南一&amp;#10;:下一步&amp;#10;:诊断无异常/对解释不认可&amp;#10;:网络异常&amp;#10;:1、受理流水号：;2、受理号码：13120609233;3、主叫号码：13120609233;4、被叫号码：;5、客户姓名：晏世刚;6、客户级别：三星忠诚用户;7、用户归属地：宜昌市;8、受理员工工号：hubXN2210120;9、手机厂商：;10、投诉渠道：10010客服热线;11、投诉打点范围：0.2千米;12、投诉地址：宜昌市-枝江市:军民路与水厂路交叉口【枝江市】;13、网格ID：190935;14、网格名称：YC_A_湖北省宜昌市枝江市军民路-水厂路交叉口附近网格_190935;15、经度：111.741111;16、纬度：30.428742;17、用户现象：未发现网络问题;18、答复口径：您提供的位置周围基站暂时没有发现异常，建议您先进行换机换卡测试并留意观察。;19、网络类型：4G;20、投诉现象最近发生时间：当天;21、语音通话或数据上网：数据;22、室内或室外：室外;23、手机信号强弱：满格;24、用户周边使用情况：全部发生;25、主工单流水号：hub169848027106979239;26、语音业务类型：;27、数据业务类型：无法上网;28、用户是否接受解释：否;29、公告类型：;30、基站ID：117.110675;31、基站名称：117.110675;32、其它地方是否正常使用：是;33、之前是否可以正常使用：是;</t>
  </si>
  <si>
    <t>网络质量：枝江，枝江市军民路与水厂路交叉口AA。经网络部核查，客户投诉地点基站运行正常，其他客户使用正常，因客户手机终端不支持，建议客户更换终端后测试，非网络质量问题，客户同意后期关注。后期使用有任何疑问，可于工作时间（08：30-17：30）致电宜昌联通07176921001或13032700872。</t>
  </si>
  <si>
    <t>ZX202310280804381613</t>
  </si>
  <si>
    <t>071700809049</t>
  </si>
  <si>
    <t>谢德成</t>
  </si>
  <si>
    <t>2023-10-28 17:23:38</t>
  </si>
  <si>
    <t>071700809049命中精准预判服务场景:[65岁以上老人]&amp;#13;&amp;#10;[65岁以上老人]判断省分:湖北&amp;#13;&amp;#10;:自己办理的宽带&amp;#13;&amp;#10;:挽留失败&amp;#13;&amp;#10;:不同意&amp;#13;&amp;#10;:&amp;#13;&amp;#10;&amp;#13;&amp;#10;高级模板内容：&amp;#13;&amp;#10;问题描述:用户反馈自己宽带去年就已经归还设备，宽带还没有销户，用户对此不认可，要求尽快处理&amp;#13;&amp;#10;第二联系方式:15872634315&amp;#13;&amp;#10;销户原因:设备已归还&amp;#13;&amp;#10;用户要求:尽快处理&amp;#13;</t>
  </si>
  <si>
    <t>业务取消（当阳城区）实装宽带，用户设备已归还当阳自营厅，挽留失败，客服部已取消，满意</t>
  </si>
  <si>
    <t>BL202310261804130937</t>
  </si>
  <si>
    <t>刘亚芹</t>
  </si>
  <si>
    <t>2023-10-27 09:55:29</t>
  </si>
  <si>
    <t>22年Q3Q4重点客户判断省分:湖北&amp;#13;&amp;#10;:有意向资费&amp;#13;&amp;#10;:全国流量王8元套餐&amp;#13;&amp;#10;:&amp;#13;&amp;#10;&amp;#13;&amp;#10;高级模板内容：&amp;#13;&amp;#10;用户诉求:要求撤销下月生效的福多多套餐，更改为（4G全国流量王8元套餐下月生效）已解释挽留失败用户不认可强烈要求更改，加急谢谢&amp;#13;&amp;#10;当前套餐名称:冰激凌融合放心用99套餐移网主资费-49元/月（湖北）&amp;#13;&amp;#10;新套餐名称（转入套餐名称）:4G全国流量王8元套餐&amp;#13;&amp;#10;是合约期内（含靓号）:否&amp;#13;</t>
  </si>
  <si>
    <t>套餐变更-未到厅：用户要求转资4G全国流量王8元套餐 ，查询客户号码本月有操作 融合成员产品/服务变更 转资福多多29元套餐，无法再次转资，已联系客户解释说明，客户表示知晓。</t>
  </si>
  <si>
    <t>TS202310271657152296</t>
  </si>
  <si>
    <t>杨晶晶</t>
  </si>
  <si>
    <t>2023-10-28 10:42:02</t>
  </si>
  <si>
    <t>【2022年上工信部测评重保用户】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反映大队月租费不认可，表示之前都是有五折优惠的，要求处理回复&amp;#13;&amp;#10;争议月份:2023年10月&amp;#13;&amp;#10;争议金额:0&amp;#13;&amp;#10;用户要求:用户要求把多扣的几个月费用要求退款&amp;#13;&amp;#10;用户要求续约910211915G冰激凌套餐5折（次月生效24个月）（取整）（合约）（湖北宜昌）&amp;#13;&amp;#10;用户反映对联通助理-智能应答5元（首月免费）费用不认可，要求退回扣除的话费&amp;#13;</t>
  </si>
  <si>
    <t>系统支撑：经核实因套餐折扣到期无提醒，现申请减免9-10月费用合计100元，已办理赠费活动，合约期12个月；另核实湖北精英盛华信息科技有限公司(宜昌)  于2021-04-08 10:47:35开通联通助理-智能应答5元，现申请减免21.5-23.10月费用合计150元，24小时到账，此费用不可打印发票，客户满意。</t>
  </si>
  <si>
    <t>ZX202310271450190996</t>
  </si>
  <si>
    <t>071700844920</t>
  </si>
  <si>
    <t>冯海燕</t>
  </si>
  <si>
    <t>2023-10-28 14:22:11</t>
  </si>
  <si>
    <t>判断省分:湖北&amp;#13;&amp;#10;:自己办理的宽带&amp;#13;&amp;#10;:挽留失败&amp;#13;&amp;#10;:不同意&amp;#13;&amp;#10;:&amp;#13;&amp;#10;&amp;#13;&amp;#10;高级模板内容：&amp;#13;&amp;#10;问题描述:要求取消宽带业务，解释不认可不愿意去营业厅&amp;#13;&amp;#10;第二联系方式:13032748545&amp;#13;&amp;#10;销户原因:未使用此宽带&amp;#13;&amp;#10;用户要求:要求取消宽带业务&amp;#13;</t>
  </si>
  <si>
    <t>业务取消（当阳城区营服）实装宽带、解绑副卡，已按客户要求注销宽带、副卡转资8元流量王套餐，次月生效，回访满意</t>
  </si>
  <si>
    <t>TS202310281941070812</t>
  </si>
  <si>
    <t>罗静</t>
  </si>
  <si>
    <t>2023-10-29 13:07:15</t>
  </si>
  <si>
    <t>&amp;#13;&amp;#10;高级模板内容：&amp;#13;&amp;#10;投诉问题描述:用户来电反映套餐优惠到期没有下发短信，已查短信的确没有查询到用户，用户强烈要求我司把80元的费用退还，请处理谢谢！&amp;#13;&amp;#10;争议月份:2023年10月&amp;#13;&amp;#10;争议金额:80&amp;#13;&amp;#10;用户要求:用户来电反映套餐优惠到期没有下发短信，已查短信的确没有查询到用户，用户强烈要求我司把80元的费用退还，用户还要求继续办理优惠不续约就给用户降低套餐办理请处理谢谢！用户称中午12点以后打电话，早上要上班&amp;#13;</t>
  </si>
  <si>
    <t>系统支撑：经核实因套餐折扣套餐无提醒，现申请办理赠费活动，合约期12个月，客户满意</t>
  </si>
  <si>
    <t>BL202310262001382150</t>
  </si>
  <si>
    <t>2023-10-28 09:14:53</t>
  </si>
  <si>
    <t>&amp;#13;&amp;#10;高级模板内容：&amp;#13;&amp;#10;用户诉求:客户来电要求转8元4G全国流量王套餐，挽留无效请核实谢谢已告知湖北8元流量王套餐需要归属地联通自营厅办理并推荐在联通APP查询附加的联通自营厅用户不认可要求在线更改烦请处理&amp;#13;&amp;#10;当前套餐名称:腾讯大王卡&amp;#13;&amp;#10;新套餐名称（转入套餐名称）:8元4G全国流量王套餐&amp;#13;&amp;#10;是合约期内（含靓号）:否&amp;#13;&amp;#10;备注:已告知腾讯大王卡停售更改无法恢复&amp;#13;&amp;#10;&amp;#13;</t>
  </si>
  <si>
    <t>GZ202310270906242398</t>
  </si>
  <si>
    <t>071700013032</t>
  </si>
  <si>
    <t>龙广伍</t>
  </si>
  <si>
    <t>2023-10-27 16:24:03</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</si>
  <si>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西陵区夷陵大道56号CBD二期9栋1单元11层1102户</t>
  </si>
  <si>
    <t>GZ202310270905182392</t>
  </si>
  <si>
    <t>2023-10-27 17:08:32</t>
  </si>
  <si>
    <t>宜昌枝江安福寺镇野鸭湾村当地国家电网来电协商线缆要移，请公司处理</t>
  </si>
  <si>
    <t>BL202310261512070931</t>
  </si>
  <si>
    <t>杨冰</t>
  </si>
  <si>
    <t>2023-10-27 14:20:04</t>
  </si>
  <si>
    <t>判断省分:湖北&amp;#13;&amp;#10;:有意向资费&amp;#13;&amp;#10;:全国流量王8元套餐&amp;#13;&amp;#10;:&amp;#13;&amp;#10;&amp;#13;&amp;#10;高级模板内容：&amp;#13;&amp;#10;用户诉求:用户来电要求改成4G全国流量王8元套餐，已挽留不认可，请协助处理，谢谢&amp;#13;&amp;#10;当前套餐名称:4G全国流量王56元套餐&amp;#13;&amp;#10;新套餐名称（转入套餐名称）:4G全国流量王8元套餐&amp;#13;&amp;#10;是合约期内（含靓号）:是&amp;#13;&amp;#10;备注:用户来电要求改成4G全国流量王8元套餐，已挽留不认可，请协助处理，谢谢&amp;#13;</t>
  </si>
  <si>
    <t>GZ202310270850502296</t>
  </si>
  <si>
    <t>071700055486</t>
  </si>
  <si>
    <t>肖刚</t>
  </si>
  <si>
    <t>2023-10-27 11:04:10</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</si>
  <si>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设备收光异常;&amp;#13;&amp;#10;设备收发光功率是否异常:路由器能力不匹配;&amp;#13;&amp;#10;:&amp;#13;&amp;#10;用户表示只有老人在家，不能上网也不能看电视，要求安排人员直接上门</t>
  </si>
  <si>
    <t>BL202310261050462135</t>
  </si>
  <si>
    <t>古国</t>
  </si>
  <si>
    <t>2023-10-27 09:45:14</t>
  </si>
  <si>
    <t>判断省分:湖北&amp;#13;&amp;#10;:无意向资费&amp;#13;&amp;#10;node_104:&amp;#13;&amp;#10;node_102:&amp;#13;&amp;#10;:降套&amp;#13;&amp;#10;:需要保号&amp;#13;&amp;#10;:挽留后，用户依旧要求降套&amp;#13;&amp;#10;:资费对比&amp;#13;&amp;#10;:挽留失败&amp;#13;&amp;#10;:&amp;#13;&amp;#10;node_106:&amp;#13;&amp;#10;:有合约/有靓号&amp;#13;&amp;#10;:&amp;#13;&amp;#10;&amp;#13;&amp;#10;高级模板内容：&amp;#13;&amp;#10;用户诉求:用户来电反映要求更改59元畅越冰淇淋套餐&amp;#13;&amp;#10;当前套餐名称:冰激凌融合放心用99套餐移网主资费-49元/月（湖北）&amp;#13;&amp;#10;新套餐名称（转入套餐名称）:59元畅越冰淇淋套餐用户要求拥有网龄计划合约&amp;#13;&amp;#10;是合约期内（含靓号）:是&amp;#13;&amp;#10;备注:用户来电反映要求更改59元畅越冰淇淋套餐麻烦后台协助回电处理&amp;#13;</t>
  </si>
  <si>
    <t>套餐变更-未到厅：用户要求转资59元畅越冰激凌套餐+网龄，挽留无效（降套的）已办理，次月生效 客户满意。</t>
  </si>
  <si>
    <t>ZX202310281323311515</t>
  </si>
  <si>
    <t>071701016087</t>
  </si>
  <si>
    <t>彭长友</t>
  </si>
  <si>
    <t>2023-10-29 17:20:25</t>
  </si>
  <si>
    <t>#2022重保客户#用户表示宽带一直没有安装，一直在外地，之前还有赠费减免，现在一直扣费，要求取消，请公司处理</t>
  </si>
  <si>
    <t>业务取消（当阳城区营服中心）：虚装宽带销户，挽留无效，客服部取消，满意。</t>
  </si>
  <si>
    <t>TS202310281331030285</t>
  </si>
  <si>
    <t>2023-10-29 14:04:13</t>
  </si>
  <si>
    <t>&amp;#13;&amp;#10;高级模板内容：&amp;#13;&amp;#10;投诉问题描述:前期工单TS202310172125140077，用户再次来电反馈用不了校园流量，要求核实处理&amp;#13;&amp;#10;是否剩余小区优惠:是&amp;#13;&amp;#10;实际使用地:湖北山峡职业技术学院&amp;#13;&amp;#10;是否在优惠范围:是&amp;#13;&amp;#10;涉及金额:0&amp;#13;&amp;#10;是否已解释可能超出优惠范围:是&amp;#13;&amp;#10;涉及时间范围:2023-10-28～2023-10-28&amp;#13;&amp;#10;用户要求:请尽快处理，短信告知&amp;#13;</t>
  </si>
  <si>
    <t>GZ202310270844022261</t>
  </si>
  <si>
    <t>071700070117</t>
  </si>
  <si>
    <t>肖晨阳</t>
  </si>
  <si>
    <t>2023-10-27 15:15:44</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</si>
  <si>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西陵区南苑街道办长江社区城东大道碧水林茵22栋3单元4楼401</t>
  </si>
  <si>
    <t>GZ202310270833212187</t>
  </si>
  <si>
    <t>071703372760</t>
  </si>
  <si>
    <t>2023-10-27 18:25:44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</si>
  <si>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光猫终端能力与签约速率不匹配;&amp;#13;&amp;#10;设备收发光功率是否异常:无异常;&amp;#13;&amp;#10;:&amp;#13;&amp;#10;&amp;#13;&amp;#10;高级模板内容：&amp;#13;&amp;#10;问题（现象）描述:用户称wifi上不了网&amp;#13;&amp;#10;故障时间:2023-10-24&amp;#13;&amp;#10;服务状态是否正常:是&amp;#13;&amp;#10;设备灯显示:红灯&amp;#13;&amp;#10;错误代码:无&amp;#13;&amp;#10;是否重启设备:已重启未恢复&amp;#13;&amp;#10;用户要求:上门维修&amp;#13;</t>
  </si>
  <si>
    <t>GZ202310270829512173</t>
  </si>
  <si>
    <t>071700776037</t>
  </si>
  <si>
    <t>李可富</t>
  </si>
  <si>
    <t>2023-10-27 12:51:16</t>
  </si>
  <si>
    <t>无法打开网页&amp;#10;装机地址：湖北省宜昌市兴山县古夫镇万家岭38号周边万家岭日化厂附近</t>
  </si>
  <si>
    <t>BL202310291350042249</t>
  </si>
  <si>
    <t>袁傲霜</t>
  </si>
  <si>
    <t>2023-10-29 14:52:16</t>
  </si>
  <si>
    <t>&amp;#13;&amp;#10;高级模板内容：&amp;#13;&amp;#10;用户诉求:0&amp;#13;&amp;#10;当前套餐名称:畅越冰激凌5G套餐99元&amp;#13;&amp;#10;新套餐名称（转入套餐名称）:0&amp;#13;&amp;#10;是合约期内（含靓号）:否&amp;#13;&amp;#10;备注:用户要求更改低资费套餐，未提出要求更改套餐，请及时处理，谢谢&amp;#13;</t>
  </si>
  <si>
    <t>套餐变更-未到厅：用户要求转资79元畅越套餐，挽留无效（降套的）已办理，次月生效,用户满意。</t>
  </si>
  <si>
    <t>GZ202310270811302089</t>
  </si>
  <si>
    <t>2023-10-27 15:52:22</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</si>
  <si>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宜都市陆城街道办事处胜利社区胜利路小区生资宿舍3单元周边</t>
  </si>
  <si>
    <t>ZX202310281539570199</t>
  </si>
  <si>
    <t>071704029934</t>
  </si>
  <si>
    <t>2023-10-29 14:12:22</t>
  </si>
  <si>
    <t>用户要求取消宽带，不愿意去市区营业厅办理，乡镇营业厅又不办，请处理并回复</t>
  </si>
  <si>
    <t>业务取消（当阳乡镇）：cpe宽带，挽留无效，已取消。客户满意</t>
  </si>
  <si>
    <t>TS202310281356560798</t>
  </si>
  <si>
    <t>2023-10-28 15:42:17</t>
  </si>
  <si>
    <t>【2022年上工信部测评重保用户】判断省分:湖北&amp;#13;&amp;#10;:传入参数&amp;#13;&amp;#10;是否本地本网用户:是&amp;#13;&amp;#10;是否停机:正常&amp;#13;&amp;#10;请到业务通知判断是否群障:否&amp;#13;&amp;#10;::&amp;#13;&amp;#10;&amp;#13;&amp;#10;高级模板内容：&amp;#13;&amp;#10;投诉问题描述:可以打不能接提示您拨打的电话暂时无法接通。已经尝试更换座机也是一样的（非设备问题）。&amp;#13;&amp;#10;故障现象:无法被叫&amp;#13;&amp;#10;故障地址:湖北宜昌市体育场路白龙井路22号&amp;#13;&amp;#10;故障时间:2023-10-28&amp;#13;&amp;#10;是否更换设备:是&amp;#13;&amp;#10;用户要求:恢复通信&amp;#13;</t>
  </si>
  <si>
    <t>GZ202310270754372028</t>
  </si>
  <si>
    <t>071700130969</t>
  </si>
  <si>
    <t>向民</t>
  </si>
  <si>
    <t>2023-10-27 11:35:29</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</si>
  <si>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网页打不开&amp;#10;&amp;#10;装机地址：湖北省宜昌市枝江市枝江乡镇营服中心4G-CPE项目新号码池</t>
  </si>
  <si>
    <t>GZ202310270734381992</t>
  </si>
  <si>
    <t>2023-10-27 12:22:57</t>
  </si>
  <si>
    <t>#2022重保客户##2022重保客户#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其他异常显示&amp;#13;&amp;#10;:是&amp;#13;&amp;#10;设置工单参数:&amp;#13;&amp;#10;&amp;#13;&amp;#10;宽带是否有欠费及账号是否异常:CBSS状态正常，AAA状态异常;&amp;#13;&amp;#10;宽带是否有群体故障告警:存在群体故障;&amp;#13;&amp;#10;线路是否正常:主干光纤中断您的宽带网络所连接的主干光纤中断。;&amp;#13;&amp;#10;光猫是否正常:光猫断电/离线;&amp;#13;&amp;#10;上网速度检测:光猫收发光功率异常,设备收光异常,后台配置异常您所使用宽带后台配置异常;&amp;#13;&amp;#10;设备收发光功率是否异常:无异常;&amp;#13;&amp;#10;:不能上网，系统显示大面积故障，用户不认可，强烈要求师傅在8点联系回复处理。&amp;#13;</t>
  </si>
  <si>
    <t>BL202310281548510213</t>
  </si>
  <si>
    <t>魏鹏</t>
  </si>
  <si>
    <t>2023-10-28 16:17:17</t>
  </si>
  <si>
    <t>判断省分:湖北&amp;#13;&amp;#10;:有意向资费&amp;#13;&amp;#10;:其他资费&amp;#13;&amp;#10;:否&amp;#13;&amp;#10;node_104:&amp;#13;&amp;#10;node_102:&amp;#13;&amp;#10;:降套&amp;#13;&amp;#10;:消费过高&amp;#13;&amp;#10;:挽留后，用户依旧要求降套&amp;#13;&amp;#10;:资费对比&amp;#13;&amp;#10;:挽留失败&amp;#13;&amp;#10;:&amp;#13;&amp;#10;node_106:&amp;#13;&amp;#10;:无合约/无靓号&amp;#13;&amp;#10;:&amp;#13;&amp;#10;&amp;#13;&amp;#10;高级模板内容：&amp;#13;&amp;#10;用户诉求:用户要求我方为其变更套餐并增加合约计划，解释无效，烦请协助处理&amp;#13;&amp;#10;当前套餐名称:畅越冰激凌5G套餐139元&amp;#13;&amp;#10;新套餐名称（转入套餐名称）:畅越冰激凌5G套餐89元加网龄计划（共计35G流量和500分钟通话）&amp;#13;&amp;#10;是合约期内（含靓号）:否&amp;#13;</t>
  </si>
  <si>
    <t>套餐变更-未到厅：用户要求转资89元畅越套餐，挽留无效（降套的）已办理，次月生效,用户满意。</t>
  </si>
  <si>
    <t>TS202310290953570337</t>
  </si>
  <si>
    <t>2023-10-29 10:17:28</t>
  </si>
  <si>
    <t>详见TS202310281623241787，用户称本机接不到15671069606电话，但是别的号码的电话能接到，本机也能打电话，用户称没有拦截屏蔽15671069606，在所有的地方都是如此，称昨天恢复了，今天又不能接了，强烈要求我司处理好</t>
  </si>
  <si>
    <t>系统支撑：因系统支撑不到位导致无法接听电话，已重做数据，已恢复，满意</t>
  </si>
  <si>
    <t>TS202310281114222177</t>
  </si>
  <si>
    <t>彭丽丽</t>
  </si>
  <si>
    <t>2023-10-29 16:30:31</t>
  </si>
  <si>
    <t>&amp;#13;&amp;#10;高级模板内容：&amp;#13;&amp;#10;投诉问题描述:用户15571717756表示自己在校区内使用但优先使用了自己21G的国内流量而不是100G的校内流量，要求：核查并回复校区内使用校区流量&amp;#13;&amp;#10;是否剩余小区优惠:是&amp;#13;&amp;#10;实际使用地:小聂&amp;#13;&amp;#10;是否在优惠范围:是&amp;#13;&amp;#10;涉及时间范围:2023-10-28～2023-10-28&amp;#13;&amp;#10;用户要求:核查并回复校区内使用校区流量&amp;#13;</t>
  </si>
  <si>
    <t>系统支撑：因系统支撑不到位导致校园基站未免流，现已处理，赠送用户本月10G国内流量，限当月有效，多次联系用户未接听，已短信告知用户结果，若用户来电烦请代为解释或告知用户与本地服务监督热线13032700872（工作时间8:30-12:00 14:00-17:30）联系。</t>
  </si>
  <si>
    <t>TS202310281623241787</t>
  </si>
  <si>
    <t>2023-10-28 16:50:07</t>
  </si>
  <si>
    <t>用户称本机接不到15671069606电话，但是别的号码的电话能接到，本机也能打电话，用户称没有拦截屏蔽15671069606，用户很不理解，在所有的地方都是如此，用户要求我司处理，</t>
  </si>
  <si>
    <t>系统支撑：因系统支撑不到位导致用户无法接听电话，现已处理，已恢复，用户可正常使用，满意</t>
  </si>
  <si>
    <t>TS202310271920530439</t>
  </si>
  <si>
    <t>2023-10-29 09:59:50</t>
  </si>
  <si>
    <t>&amp;#13;&amp;#10;高级模板内容：&amp;#13;&amp;#10;投诉问题描述:用户反映本月分期代收款划扣不成功&amp;#13;&amp;#10;产品名称:129套餐银行质押分期3.036期直降1&amp;#13;&amp;#10;办理时间:2021-02-01&amp;#13;&amp;#10;办理渠道:无&amp;#13;&amp;#10;用户要求:用户要求核查清楚为什么会发短信提醒划扣不成功。请处理谢谢&amp;#13;</t>
  </si>
  <si>
    <t>系统支撑：用户反映 129套餐银行质押分期3.0 36期直降1050 活动问题，查询 2023-10-05 10:04:55  金融分期扣款 清退37.32元费用，多次致电未接，已短信告知如您后期使用有任何疑问，可于工作时间（08：30-17：30）致电宜昌联通07176921001或13032700872。</t>
  </si>
  <si>
    <t>GZ202310270318281923</t>
  </si>
  <si>
    <t>071700035845</t>
  </si>
  <si>
    <t>2023-10-27 10:24:11</t>
  </si>
  <si>
    <t>无法打开网页&amp;#10;装机地址：湖北省宜昌市伍家区东艳路99号宜化新天地二期21栋1单元12楼1203</t>
  </si>
  <si>
    <t>GZ202310270151161879</t>
  </si>
  <si>
    <t>071703990009</t>
  </si>
  <si>
    <t>2023-10-27 14:24:16</t>
  </si>
  <si>
    <t>客户使用手厅一键诊断功能进行宽带故障诊断，诊断结果：1、请致电10010客服热线，为您进一步核查。给您带来的不便，敬请谅解。；2、非常抱歉，目前您所在的区域存在集中的临时故障，我们正在积极抢修中，预计2023-10-2700:42:01时间后恢复，请您耐心等待，给您带来的不便敬请谅解。；3、请您检查光猫是否正常通电，如仍未解决，可点击一键报修，我们尽快为您处理。，故障描述：宽带无法上网&amp;#10;装机地址：湖北省宜昌市伍家岗区伍家乡福久源社区桔城路6号香山福久源20栋1单元12楼1204</t>
  </si>
  <si>
    <t>GZ202310270129091866</t>
  </si>
  <si>
    <t>071703449362</t>
  </si>
  <si>
    <t>望青翔</t>
  </si>
  <si>
    <t>2023-10-27 14:30:47</t>
  </si>
  <si>
    <t>#2022重保客户#客户使用手厅一键诊断功能进行宽带故障诊断，诊断结果：1、请致电10010客服热线，为您进一步核查。给您带来的不便，敬请谅解。；2、非常抱歉，目前您所在的区域存在集中的临时故障，我们正在积极抢修中，预计2023-10-2701:08:46时间后恢复，请您耐心等待，给您带来的不便敬请谅解。，故障描述：宽带无法上网&amp;#10;装机地址：湖北省宜昌市伍家岗区伍家乡共强村城东大道万豪中心C3栋1单元4楼423</t>
  </si>
  <si>
    <t>GZ202310270125321860</t>
  </si>
  <si>
    <t>071701008318</t>
  </si>
  <si>
    <t>邹骏</t>
  </si>
  <si>
    <t>2023-10-27 09:11:37</t>
  </si>
  <si>
    <t>无法打开网页&amp;#10;装机地址：湖北省宜昌市伍家岗区伍家乡共谊村东站路梧桐邑5栋1单元31楼3103</t>
  </si>
  <si>
    <t>GZ202310270124381859</t>
  </si>
  <si>
    <t>071701046127</t>
  </si>
  <si>
    <t>荣双全</t>
  </si>
  <si>
    <t>2023-10-27 09:14:00</t>
  </si>
  <si>
    <t>#2022重保客户#客户使用手厅一键诊断功能进行宽带故障诊断，诊断结果：1、请致电10010客服热线，为您进一步核查。给您带来的不便，敬请谅解。；2、非常抱歉，目前您所在的区域存在集中的临时故障，我们正在积极抢修中，预计2023-10-2700:42:01时间后恢复，请您耐心等待，给您带来的不便敬请谅解。；3、请您检查光猫是否正常通电，如仍未解决，可点击一键报修，我们尽快为您处理。，故障描述：宽带无法上网&amp;#10;装机地址：湖北省宜昌市伍家岗区伍家乡前坪村花溪路恒大山水城7栋1单元22楼2205</t>
  </si>
  <si>
    <t>GZ202310270124201858</t>
  </si>
  <si>
    <t>071704234239</t>
  </si>
  <si>
    <t>汤幸越</t>
  </si>
  <si>
    <t>2023-10-27 14:30:39</t>
  </si>
  <si>
    <t>用户来电反映宽带071704234239从2023年10月27日开始无法上网，故障地址湖北省宜昌市伍家岗区伍家乡三峡物流园社区融创融公馆8栋1单元3楼304，联系电话15671070968，请处理，谢谢！</t>
  </si>
  <si>
    <t>GZ202310270113421843</t>
  </si>
  <si>
    <t>071700009737</t>
  </si>
  <si>
    <t>徐乾</t>
  </si>
  <si>
    <t>2023-10-27 09:51:10</t>
  </si>
  <si>
    <t>#2022重保客户##2022重保客户#无法打开网页&amp;#10;装机地址：湖北省宜昌市伍家岗区伍临路36号城中半岛15栋1单元31楼3103</t>
  </si>
  <si>
    <t>GZ202310270111121842</t>
  </si>
  <si>
    <t>071701060496</t>
  </si>
  <si>
    <t>2023-10-27 14:34:19</t>
  </si>
  <si>
    <t>客户使用手厅一键诊断功能进行宽带故障诊断，诊断结果：1、请致电10010客服热线，为您进一步核查。给您带来的不便，敬请谅解。；2、非常抱歉，目前您所在的区域存在集中的临时故障，我们正在积极抢修中，预计2023-10-2700:45:29时间后恢复，请您耐心等待，给您带来的不便敬请谅解。；3、请您检查光猫是否正常通电，如仍未解决，可点击一键报修，我们尽快为您处理。，故障描述：宽带无法上网&amp;#10;装机地址：湖北省宜昌市伍家岗区伍家乡三峡物流园社区融公馆9栋2单元11楼1101</t>
  </si>
  <si>
    <t>GZ202310270109141838</t>
  </si>
  <si>
    <t>071700066786</t>
  </si>
  <si>
    <t>杨承辰</t>
  </si>
  <si>
    <t>2023-10-27 09:12:10</t>
  </si>
  <si>
    <t>客户使用手厅一键诊断功能进行宽带故障诊断，诊断结果：1、请致电10010客服热线，为您进一步核查。给您带来的不便，敬请谅解。；2、非常抱歉，目前您所在的区域存在集中的临时故障，我们正在积极抢修中，预计2023-10-2700:45:39时间后恢复，请您耐心等待，给您带来的不便敬请谅解。；3、请您检查光猫是否正常通电，如仍未解决，可点击一键报修，我们尽快为您处理。，故障描述：宽带无法上网&amp;#10;装机地址：湖北省宜昌市伍家区花溪路恒大山水城5栋1单元18楼1804</t>
  </si>
  <si>
    <t>GZ202310270101211832</t>
  </si>
  <si>
    <t>071700084063</t>
  </si>
  <si>
    <t>杨俊华</t>
  </si>
  <si>
    <t>2023-10-27 13:43:53</t>
  </si>
  <si>
    <t>#2022重保客户#无法打开网页&amp;#10;装机地址：湖北省宜昌市伍家岗区伍家岗街道办江山社区沿江大道218号江山多娇二期38栋2单元3层302</t>
  </si>
  <si>
    <t>GZ202310270059491828</t>
  </si>
  <si>
    <t>2023-10-27 09:56:13</t>
  </si>
  <si>
    <t>客户使用手厅一键诊断功能进行宽带故障诊断，诊断结果：1、请致电10010客服热线，为您进一步核查。给您带来的不便，敬请谅解。；2、非常抱歉，目前您所在的区域存在集中的临时故障，我们正在积极抢修中，预计2023-10-2700:45:16时间后恢复，请您耐心等待，给您带来的不便敬请谅解。；3、请您检查光猫是否正常通电，如仍未解决，可点击一键报修，我们尽快为您处理。，故障描述：宽带无法上网&amp;#10;装机地址：湖北省宜昌市伍家岗区伍家岗街道白沙脑社区东山大道山水华庭25栋2单元28楼2804</t>
  </si>
  <si>
    <t>GZ202310270055221826</t>
  </si>
  <si>
    <t>071700055904</t>
  </si>
  <si>
    <t>许正清</t>
  </si>
  <si>
    <t>2023-10-27 14:32:28</t>
  </si>
  <si>
    <t>客户使用手厅一键诊断功能进行宽带故障诊断，诊断结果：1、请致电10010客服热线，为您进一步核查。给您带来的不便，敬请谅解。；2、非常抱歉，目前您所在的区域存在集中的临时故障，我们正在积极抢修中，预计2023-10-2700:39:53时间后恢复，请您耐心等待，给您带来的不便敬请谅解。；3、请您检查光猫是否正常通电，如仍未解决，可点击一键报修，我们尽快为您处理。，故障描述：宽带无法上网&amp;#10;装机地址：湖北省宜昌市伍家区汉宜路共升村4组12号周边</t>
  </si>
  <si>
    <t>GZ202310270052211824</t>
  </si>
  <si>
    <t>071700091202</t>
  </si>
  <si>
    <t>邹云</t>
  </si>
  <si>
    <t>2023-10-27 09:57:54</t>
  </si>
  <si>
    <t>客户使用手厅一键诊断功能进行宽带故障诊断，诊断结果：1、请致电10010客服热线，为您进一步核查。给您带来的不便，敬请谅解。；2、非常抱歉，目前您所在的区域存在集中的临时故障，我们正在积极抢修中，预计2023-10-2700:40:02时间后恢复，请您耐心等待，给您带来的不便敬请谅解。；3、请您检查光猫是否正常通电，如仍未解决，可点击一键报修，我们尽快为您处理。，故障描述：宽带无法上网&amp;#10;装机地址：湖北省宜昌市伍家区八一路16号勤兴花园8栋1单元14层1402户</t>
  </si>
  <si>
    <t>GZ202310270051151823</t>
  </si>
  <si>
    <t>2023-10-27 16:43:55</t>
  </si>
  <si>
    <t>客户使用手厅一键诊断功能进行宽带故障诊断，诊断结果：1、请致电10010客服热线，为您进一步核查。给您带来的不便，敬请谅解。；2、非常抱歉，目前您所在的区域存在集中的临时故障，我们正在积极抢修中，预计2023-10-2700:45:16时间后恢复，请您耐心等待，给您带来的不便敬请谅解。；3、请您检查光猫是否正常通电，如仍未解决，可点击一键报修，我们尽快为您处理。，故障描述：宽带无法上网&amp;#10;装机地址：湖北省宜昌市伍家区东艳路东辰心语C区C5栋2单元22楼2202</t>
  </si>
  <si>
    <t>GZ202310270051051822</t>
  </si>
  <si>
    <t>071701024206</t>
  </si>
  <si>
    <t>2023-10-27 16:49:28</t>
  </si>
  <si>
    <t>客户使用手厅一键诊断功能进行宽带故障诊断，诊断结果：1、请致电10010客服热线，为您进一步核查。给您带来的不便，敬请谅解。；2、非常抱歉，目前您所在的区域存在集中的临时故障，我们正在积极抢修中，预计2023-10-2700:40:02时间后恢复，请您耐心等待，给您带来的不便敬请谅解。；3、请您检查光猫是否正常通电，如仍未解决，可点击一键报修，我们尽快为您处理。，故障描述：宽带无法上网&amp;#10;装机地址：湖北省宜昌市伍家岗区伍家乡火光村东艳路99号宜化新天地20栋2单元9楼901</t>
  </si>
  <si>
    <t>GZ202310270047401818</t>
  </si>
  <si>
    <t>071700026359</t>
  </si>
  <si>
    <t>吴贵炎</t>
  </si>
  <si>
    <t>2023-10-27 14:27:27</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</si>
  <si>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伍家岗区伍家岗街道办伍临路社区伍临路13号东郡小区13栋1单元13层1302</t>
  </si>
  <si>
    <t>GZ202310270046541817</t>
  </si>
  <si>
    <t>071703502821</t>
  </si>
  <si>
    <t>阮晓辉</t>
  </si>
  <si>
    <t>2023-10-27 10:21:11</t>
  </si>
  <si>
    <t>无法打开网页&amp;#10;装机地址：湖北省宜昌市伍家岗区伍家岗街道江山社区沿江大道218号江山多娇二期30栋1单元1层101</t>
  </si>
  <si>
    <t>GZ202310270037541808</t>
  </si>
  <si>
    <t>071703586110</t>
  </si>
  <si>
    <t>田承亮</t>
  </si>
  <si>
    <t>2023-10-27 09:58:41</t>
  </si>
  <si>
    <t>网络不稳定，直接没有网&amp;#10;装机地址：湖北省宜昌市伍家岗区伍家岗街道伍临路社区伍临路13号东郡小区22栋1单元2层203</t>
  </si>
  <si>
    <t>TS202310261136041845</t>
  </si>
  <si>
    <t>汪晓臣</t>
  </si>
  <si>
    <t>2023-10-27 15:50:07</t>
  </si>
  <si>
    <t>&amp;#13;&amp;#10;高级模板内容：&amp;#13;&amp;#10;投诉问题描述:用户称联通邮箱，无法使用，登陆提示：用户已禁用，请协助处理，谢谢&amp;#13;&amp;#10;业务名称:联通邮箱&amp;#13;&amp;#10;订购渠道:无&amp;#13;&amp;#10;用户要求:联系：15671054555加急&amp;#13;</t>
  </si>
  <si>
    <t>系统支撑：用户反映联通邮箱账号禁用，经核实已发后台400-060-0611协助查询于10月30日前为用户处理完毕，用户知晓。</t>
  </si>
  <si>
    <t>TS202310270604230944</t>
  </si>
  <si>
    <t>熊仕和</t>
  </si>
  <si>
    <t>2023-10-27 10:36:36</t>
  </si>
  <si>
    <t>主办单位：湖北&amp;#10;客户类别：普通客户&amp;#10;10010是否打通：否&amp;#10;是否二次致电10015：是&amp;#10;是否联系：否&amp;#10;升级倾向：&amp;#10;号码归属省：湖北&amp;#10;SVIP等级：&amp;#10;1.问题类型:;&amp;#10;2.投诉类型:增值业务费争议;&amp;#10;3.营业厅地址:;&amp;#10;4.位置信息:;&amp;#10;5.位置发生地:;&amp;#10;6.投诉内容:没经本人同意捆绑消费业务，原定59元/月，现成了98元月，退出该业务&amp;#10;202309月增值业务费:增值业务-畅行会员S-包月-15元15&amp;#10;需要退订业务:否</t>
  </si>
  <si>
    <t>线上引流&amp;#10;①客户投诉产生的原因：用户反馈订购 云加速5G畅玩加油包(湖北) 问题，&amp;#10;②客户投诉问题核查情况及解决方案：收到贵部转办后，我司立即组织调查。经核实，客户订购产品名称为云加速5G畅玩加油包(湖北)，产品代码为21002422，SP标识为  91639  ，推广短信链接订购，订购时间 2023-09-11 12:42:12   ，取消时间：2023-10-27 10:10:44  ，累计产生费用共计40元，有二次确认过程，不存在订购违规现象。考虑客户使用感知，网站方已取消屏蔽并于24小时退费40元现金方式到账，此费用可抵扣月租，不可打印账单发票，另用户反馈副卡15587930709订购云加速5G畅玩加油包(湖北)的问题，产品代码为21002422，SP标识为  91639  ，推广短信链接订购，订购时间  2023-09-19 23:20:17   ，取消时间：2023-10-27 10:10:44  ，累计产生费用共计40元，有二次确认过程，不存在订购违规现象。考虑客户使用感知，网站方已取消屏蔽，申请退23.9-10月费用，合计80元，24小时到帐，此费用不可打印发票，满意。&amp;#10;③客户问题满意度：满意&amp;#10;④回单人：潘娥、联系方式：07176921001</t>
  </si>
  <si>
    <t>TS202310261735150918</t>
  </si>
  <si>
    <t>2023-10-27 11:00:33</t>
  </si>
  <si>
    <t>[该用户有申诉倾向，请注意受理态度，查询近三天工单记录，积极解决用户问题。]&amp;#13;&amp;#10;高级模板内容：&amp;#13;&amp;#10;投诉问题描述:用户表示自己没有订购过：AR彩铃酷趣会员5G加油包（湖北）（已停售），已向用户解释，用户不认可，烦请后台协助处理，谢谢&amp;#13;&amp;#10;业务名称:AR彩铃酷趣会员5G加油包（湖北）（已停售）&amp;#13;&amp;#10;争议月份:2023年10月&amp;#13;&amp;#10;争议金额:15&amp;#13;&amp;#10;办理渠道:湖北杭州翔羽线上&amp;#13;&amp;#10;前台是否取消:已取消&amp;#13;&amp;#10;是否承诺退费:否&amp;#13;&amp;#10;用户要求:用户不接受服务补救，用户要求给出一个合理的解释，用户要求人工回电，告知记录反馈，用户提及起诉，打工信部电话投诉，已安抚致歉，烦请后台协助处理处理，谢谢，回电号码：15697279386&amp;#13;</t>
  </si>
  <si>
    <t>线上引流：用户反映AR彩铃酷趣会员5G加油包业务开通问题，经核实，客户订购产品名称为AR彩铃酷趣会员5G加油包，产品代码为49007720，SP标识为 90115 ，推广短信链接订购，订购时间2023-10-02 08:29:35  ，取消时间：累计产生费用共计20元，有二次确认过程，不存在订购违规现象。考虑客户使用感知，网站方已取消屏蔽，申请退本月费用，合计20元，24小时到帐，此费用可抵扣月租，不可打印账单发票，满意。</t>
  </si>
  <si>
    <t>GZ202310262231341629</t>
  </si>
  <si>
    <t>071700908614</t>
  </si>
  <si>
    <t>张庭华</t>
  </si>
  <si>
    <t>2023-10-27 17:49:39</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</si>
  <si>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远安县鸣凤镇航天社区航天路91号066水厂宿舍3栋1单元1楼101</t>
  </si>
  <si>
    <t>BL202310271354260476</t>
  </si>
  <si>
    <t>2023-10-27 17:18:30</t>
  </si>
  <si>
    <t>【2022年上工信部测评重保用户】【2022年上工信部测评重保用户】&amp;#13;&amp;#10;高级模板内容：&amp;#13;&amp;#10;用户诉求:客户来电要求转8元4G全国流量王套餐，挽留无效请核实谢谢已告知湖北8元流量王套餐需要归属地联通自营厅办理并推荐在联通APP查询附加的联通自营厅用户不认可要求在线更改烦请处理&amp;#13;&amp;#10;当前套餐名称:畅越冰激凌5G套餐109元&amp;#13;&amp;#10;新套餐名称（转入套餐名称）:8元4G全国流量王套餐&amp;#13;&amp;#10;是合约期内（含靓号）:否&amp;#13;&amp;#10;备注:不愿到厅解除融合要求在线解除&amp;#13;</t>
  </si>
  <si>
    <t>套餐变更-未到厅：用户要求转资8元4G全国流量王套餐，查询客户已于本月操作融合成员产品/服务变更  ，办理转资畅越冰激凌5G套餐59元套餐，次月生效，无法再次更改套餐，已联系客户解释说明，客户表示知晓。</t>
  </si>
  <si>
    <t>BL202310271748231428</t>
  </si>
  <si>
    <t>谭晓丽</t>
  </si>
  <si>
    <t>2023-10-28 10:09:13</t>
  </si>
  <si>
    <t>判断省分:湖北&amp;#13;&amp;#10;:有意向资费&amp;#13;&amp;#10;:全国流量王8元套餐&amp;#13;&amp;#10;:&amp;#13;&amp;#10;&amp;#13;&amp;#10;高级模板内容：&amp;#13;&amp;#10;用户诉求:用户来电要求更改为全国流量王8元套餐，次月生效，解释：建议营业厅，用户拒绝称去不了营业厅，坚持在线更改，前台更改失败：无权限，请后台处理，谢谢&amp;#13;&amp;#10;当前套餐名称:畅越冰激凌5G套餐69元&amp;#13;&amp;#10;新套餐名称（转入套餐名称）:全国流量王8元套餐&amp;#13;&amp;#10;是合约期内（含靓号）:否&amp;#13;</t>
  </si>
  <si>
    <t>TS202310281602271225</t>
  </si>
  <si>
    <t>陈彭澎</t>
  </si>
  <si>
    <t>2023-10-28 17:03:12</t>
  </si>
  <si>
    <t>用户反馈：:各渠道人员服务、态度问题&amp;#13;&amp;#10;告知联通对服务质量的重视，再次解释安抚并致歉:不认可仍要投诉&amp;#13;&amp;#10;用户要投诉的人员：:营业厅人员&amp;#13;&amp;#10;:&amp;#13;&amp;#10;&amp;#13;&amp;#10;高级模板内容：&amp;#13;&amp;#10;投诉问题描述:用户称自己到营业厅办理携出服务，工作人员未一次性告知所有内容，导致用户来往多次办理业务，对此不满意&amp;#13;&amp;#10;到厅时间:2023-10-28&amp;#13;&amp;#10;到厅名称:城区西陵区星火路营业厅&amp;#13;&amp;#10;办理业务:携号转出&amp;#13;&amp;#10;营业厅地址:宜昌市珍珠路老国家电网旁&amp;#13;&amp;#10;用户要求:前台已解释，致歉用户，用户不认可，现在投诉营业厅，并要求尽快办理携出，并将自己退业务缴纳的费用开具发票，挽留无效，请协助处理，谢谢&amp;#13;</t>
  </si>
  <si>
    <t>携号转网（西陵）：用户反映携号转网，核查有主副卡业务，已协助解绑，现号码符合携出条件，联系用户解释， 取消业务的发票可到该厅开具，用户表示知晓。</t>
  </si>
  <si>
    <t>TS202310281402270927</t>
  </si>
  <si>
    <t>黄茂国</t>
  </si>
  <si>
    <t>2023-10-28 15:25:27</t>
  </si>
  <si>
    <t>用户来电说现收不到携转码不满，短信功能正常，要求10分钟之内解决，否则投诉市长热线，工信部，请处理后尽快回复</t>
  </si>
  <si>
    <t>携号转网（夷陵城区）：①客户基本资料：业务号码：13227285386、客户姓名： 黄茂国、套餐情况：畅越冰激凌5G套餐79元；客户反映收不到携转码； ②首次联系客户时间：2023-10-28 15:32:32 ③投诉核查处理情况：收到贵部转办，我司立即组织核查，用户反映收不到携转码，沟通后用户表示现已办理携转成功 ④答复客户时间及客户满意度评价：根据上述核实情况，我司于2023-10-28 15:32:32 联系客户满意，回单人：田群、联系方式：07176921001 ⑤投诉核查关联材料：无</t>
  </si>
  <si>
    <t>TS202310261823232064</t>
  </si>
  <si>
    <t>周道东</t>
  </si>
  <si>
    <t>2023-10-28 16:27:11</t>
  </si>
  <si>
    <t>主办单位：湖北&amp;#10;客户类别：普通客户&amp;#10;10010是否打通：否&amp;#10;是否二次致电10015：是&amp;#10;是否联系：否&amp;#10;升级倾向：&amp;#10;号码归属省：湖北&amp;#10;SVIP等级：&amp;#10;1.问题类型:;&amp;#10;2.投诉类型:携号转网;&amp;#10;3.营业厅地址:;&amp;#10;4.位置信息:;&amp;#10;5.位置发生地:;&amp;#10;6.投诉内容:信号真差真垃圾不想用联通了&amp;#10;7.携转原因:信号质量差&amp;#10;8.无法携转原因:垃圾信号真差</t>
  </si>
  <si>
    <t>携号转网（远安乡镇）：①客户投诉产生的原因：携号转网。 &amp;#10;②客户投诉问题核查情况及解决方案：收到贵部转办后，我司立即组织调查。用户反映需办理携号转网，经核实现号码允许携出。我司2023-10-27 15:43:49联系客户解释。致电未接，已短信答复如需办理可联系我部，如有疑问可在工作时间（08:30-12:00；14:00 -17:30 ）联系07176921001、13032700872宜昌客服。如用户咨询，请前台 10010话务 中心代为解释，谢谢。&amp;#10;&amp;#10;③客户问题满意度：一般。 &amp;#10;④回单人：田群、联系方式：07176921001</t>
  </si>
  <si>
    <t>TS202310260744101709</t>
  </si>
  <si>
    <t>2023-10-27 09:07:58</t>
  </si>
  <si>
    <t>&amp;#13;&amp;#10;高级模板内容：&amp;#13;&amp;#10;投诉问题描述:用户反映营业厅因副卡（18674265964）不在自己身边无法为其办理主副卡解绑不满，要求我方处理&amp;#13;&amp;#10;渠道名称:其他:营业厅&amp;#13;&amp;#10;办理业务名称:主副卡解绑&amp;#13;&amp;#10;页面提示:无&amp;#13;&amp;#10;用户要求:尽快处理解绑&amp;#13;</t>
  </si>
  <si>
    <t>业务办理（西陵）：主副卡拆分，联系用户表示暂不拆分，故未操作业务，满意</t>
  </si>
  <si>
    <t>GZ202310262127211324</t>
  </si>
  <si>
    <t>071700037038</t>
  </si>
  <si>
    <t>谭亮</t>
  </si>
  <si>
    <t>2023-10-27 12:24:30</t>
  </si>
  <si>
    <t>无法打开网页&amp;#10;装机地址：湖北省宜昌市西陵区胜利四路47号白龙岗7号楼2单元15楼242</t>
  </si>
  <si>
    <t>TS202310261548230494</t>
  </si>
  <si>
    <t>2023-10-27 17:00:37</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</si>
  <si>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解绑主副卡关系&amp;#10;昨天去营业厅办理取消主副卡关系，营业厅没办，要求帮我解绑主副卡关系</t>
  </si>
  <si>
    <t>业务办理：①客户投诉产生的原因：解绑主副卡。 &amp;#10;②客户投诉问题核查情况及解决方案：收到贵部转办后，我司立即组织调查。用户反映需办理解绑主副卡。经核实已由湖北省分公司电子商务部我司办理成功，2023-10-27 15:43:49联系客户解释。&amp;#10;③客户问题满意度：一般。 &amp;#10;④回单人：田群、联系方式：07176921001</t>
  </si>
  <si>
    <t>TS202310281722260674</t>
  </si>
  <si>
    <t>石林</t>
  </si>
  <si>
    <t>2023-10-29 14:29:47</t>
  </si>
  <si>
    <t>22年Q3Q4重点客户&amp;#13;&amp;#10;高级模板内容：&amp;#13;&amp;#10;投诉问题描述:用户来电称每天接到七八个催收电话是找上一任机主的&amp;#13;&amp;#10;争议号码:15572796252&amp;#13;&amp;#10;问题现象:催债电话&amp;#13;&amp;#10;用户要求:用户要求不要再打催收电话进来了，请协助处理&amp;#13;</t>
  </si>
  <si>
    <t>业务办理：屏蔽骚扰电话。经核实，属第三方平台人为操作，无法直接进行屏蔽拦截，建议客户通过中国联通微信公众号：客户服务-号码举报，或关注微信公众号：智慧沃服务，绑定联通手机号进行拦截。客户表示知晓。满意度一般。</t>
  </si>
  <si>
    <t>GZ202310262114091236</t>
  </si>
  <si>
    <t>071700317373</t>
  </si>
  <si>
    <t>吴武昌</t>
  </si>
  <si>
    <t>2023-10-27 18:45:35</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</si>
  <si>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光猫红灯，重启无效，要求师傅上门处理</t>
  </si>
  <si>
    <t>BL202310291032261370</t>
  </si>
  <si>
    <t>向泽魏</t>
  </si>
  <si>
    <t>2023-10-29 11:20:49</t>
  </si>
  <si>
    <t>&amp;#13;&amp;#10;高级模板内容：&amp;#13;&amp;#10;用户诉求:要求降低套餐资费挽留失败不便到厅提及工信部&amp;#13;&amp;#10;当前套餐名称:畅爽冰激凌5G套餐199元（基础版）&amp;#13;&amp;#10;新套餐名称（转入套餐名称）:畅爽冰激凌5G套餐129元&amp;#13;&amp;#10;是合约期内（含靓号）:是&amp;#13;</t>
  </si>
  <si>
    <t>套餐变更-未到厅：用户要求转资99元畅爽套餐，挽留无效（降套的）已办理，次月生效,用户满意。</t>
  </si>
  <si>
    <t>GZ202310262059561140</t>
  </si>
  <si>
    <t>071701038485</t>
  </si>
  <si>
    <t>屈群</t>
  </si>
  <si>
    <t>2023-10-27 11:32:15</t>
  </si>
  <si>
    <t>一键诊断过程：&amp;#10;宽带是否有欠费及账号是否异常:无异常&amp;#10;宽带是否有群体故障告警:无异常&amp;#10;线路是否正常:无异常&amp;#10;光猫是否正常:无异常&amp;#10;上网速度检测:光猫终端能力与签约速率不匹配设备收发光功率是否异常:无异常&amp;#10;&amp;#10;故障描述：&amp;#10;302004光猫与签约速率不匹配（端业不匹配）&amp;#10;&amp;#10;装机地址：湖北省宜昌市伍家岗区伍家乡共同村峡州大道东景苑12栋1单元25楼2505</t>
  </si>
  <si>
    <t>BL202310261621452008</t>
  </si>
  <si>
    <t>2023-10-27 14:05:14</t>
  </si>
  <si>
    <t>查询增值业务:&amp;#13;&amp;#10;合约信息查询:&amp;#13;&amp;#10;系统未查询到产品信息/非用户咨询的产品&amp;#13;&amp;#10;查询优惠产品信息:&amp;#13;&amp;#10;:无确认方式&amp;#13;&amp;#10;:客户不了解此业务，要求取消或投诉&amp;#13;&amp;#10;:不接受&amp;#13;&amp;#10;:传统合约（金融类、标准类、强合约、固移融合等...）&amp;#13;&amp;#10;:下一步&amp;#13;&amp;#10;判断省分:湖北&amp;#13;&amp;#10;:金融、靓号，套餐折扣、含设备的组网协议四类强合约&amp;#13;&amp;#10;:无合约解约工单&amp;#13;&amp;#10;:挽留失败&amp;#13;&amp;#10;:不愿到厅&amp;#13;&amp;#10;:用户来电表示要携号转网，要求取消合约，请尽快联系协助处理（XC，已挽留，不愿到厅），否则用户工信部投诉&amp;#13;</t>
  </si>
  <si>
    <t>携号转网（枝江城区营服中心）：用户要求携号转网，挽留无效，已按用户要求取消五折合约和缓装宽带，校验可正常携出，满意。</t>
  </si>
  <si>
    <t>ZX202310270917550331</t>
  </si>
  <si>
    <t>071701016685</t>
  </si>
  <si>
    <t>马贵元</t>
  </si>
  <si>
    <t>2023-10-28 14:23:42</t>
  </si>
  <si>
    <t>用户来电表示不知情办理宽带，要求注销宽带账号，并且退费，请核实协助处理并回复</t>
  </si>
  <si>
    <t>业务取消（当阳乡镇营服中心）：虚装宽带销户，挽留无效，客服部取消，查询01-10月宽带产生扣费190元，考虑到用户使用感知为用户申请190元费用，于11月5日前到账，此费用不可打印发票，满意。</t>
  </si>
  <si>
    <t>ZX202310271141011819</t>
  </si>
  <si>
    <t>071701013061</t>
  </si>
  <si>
    <t>田兵</t>
  </si>
  <si>
    <t>2023-10-27 15:51:13</t>
  </si>
  <si>
    <t>22年Q3Q4重点客户&amp;#13;&amp;#10;高级模板内容：&amp;#13;&amp;#10;问题描述:要求销户宽带和取消宽带低消表示自己没有办理过&amp;#13;&amp;#10;第二联系方式:18672907607&amp;#13;&amp;#10;销户原因:不需要&amp;#13;&amp;#10;用户要求:尽快处理&amp;#13;</t>
  </si>
  <si>
    <t>业务取消（电子渠道）：用户要求注销低消宽带，挽留无效，已成功注销，满意。</t>
  </si>
  <si>
    <t>TS202310271412450136</t>
  </si>
  <si>
    <t>张科</t>
  </si>
  <si>
    <t>2023-10-28 15:12:17</t>
  </si>
  <si>
    <t>&amp;#13;&amp;#10;高级模板内容：&amp;#13;&amp;#10;投诉问题描述:用户表示自己在淘宝上买卡只下了一张订单，但现在发现多了个订单自己没有下，订单编号9123102523705304，表示没有买这张卡结果有人送过来协助激活了，才发现不是自己当初在网上买的卡，对此不认可要求核实回电&amp;#13;&amp;#10;用户要求:下单的联系号码：15608058005，要求核实回电&amp;#13;</t>
  </si>
  <si>
    <t>业务办理：用户反映淘宝订单问题，经核实，23.9月、10月分别有线上下单记录，9月订单已退单，13040994060为10月淘宝下单，未见本月有2张订单情况。用户表示话务员查询有两个订单，与线上订单不符。工作人员正常解释以上情况，用户实际误认为信息泄露。已向用户解释，如不需要使用本机号卡，可联系我部办理注销，表示知晓。</t>
  </si>
  <si>
    <t>BL202310290917080095</t>
  </si>
  <si>
    <t>黎晓丹</t>
  </si>
  <si>
    <t>2023-10-29 14:27:32</t>
  </si>
  <si>
    <t>用户来电要求办理（星锐卡30元赠费12个月优惠合约(湖北)），前台解释无效，请尽快处理</t>
  </si>
  <si>
    <t>业务办理：办理（ 星锐卡30元赠费12个月优惠合约 (湖北) ），查询用户号码已销户，用户号码关机，已短信告知用户结果，若用户来电烦请代为解释或告知用户与本地服务监督热线13032700872（工作时间8:30-12:00 14:00-17:30）联系。</t>
  </si>
  <si>
    <t>BL202310281310160425</t>
  </si>
  <si>
    <t>王德明</t>
  </si>
  <si>
    <t>2023-10-29 09:06:16</t>
  </si>
  <si>
    <t>用户来电反映称，要求解除副卡绑定，已建议用户到营业厅咨询办理，用户称营业厅告知不能取消，我处耐心解释无效，用户不认可，要求核实具体情况，请协助处理。</t>
  </si>
  <si>
    <t>BL202310261417030130</t>
  </si>
  <si>
    <t>杜支富</t>
  </si>
  <si>
    <t>2023-10-27 09:07:11</t>
  </si>
  <si>
    <t>16671728322命中精准预判服务场景:[65岁以上老人]&amp;#13;&amp;#10;用户来电要求续约预存话费享折扣优惠档位五（次月生效*12个月）-湖北政企专属，请核实，谢谢</t>
  </si>
  <si>
    <t>业务办理：客服要求续约预存话费享折扣优惠 档位五（次月生效*12个月）-湖北政企专属，联系客户表示暂不操作办理，满意。</t>
  </si>
  <si>
    <t>GZ202310262028370926</t>
  </si>
  <si>
    <t>071700028393</t>
  </si>
  <si>
    <t>敖忠贵</t>
  </si>
  <si>
    <t>2023-10-27 18:08:07</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</si>
  <si>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宜都市陆城街道办事处驿马冲村驿马冲村1组108号周边</t>
  </si>
  <si>
    <t>BL202310281007020102</t>
  </si>
  <si>
    <t>范婷婷</t>
  </si>
  <si>
    <r>
      <t/>
    </r>
    <r>
      <rPr>
        <sz val="11"/>
        <color theme="1"/>
        <rFont val="宋体"/>
        <family val="2"/>
      </rPr>
      <t>用户更改套餐</t>
    </r>
    <r>
      <rPr>
        <sz val="11"/>
        <color theme="1"/>
        <rFont val="Arial"/>
        <family val="2"/>
      </rPr>
      <t xml:space="preserve">	</t>
    </r>
    <r>
      <rPr>
        <sz val="11"/>
        <color theme="1"/>
        <rFont val="宋体"/>
        <family val="2"/>
      </rPr>
      <t>&amp;#13;&amp;#10;非王卡2I用户承诺低消语音畅意打40元档一起失效不认可要求恢复，请处理，谢谢</t>
    </r>
  </si>
  <si>
    <t>业务办理：客户办理转资时非王卡2I用户承诺低消语音畅意打40元档自行失效，因新套餐不支持此活动，现已联系客户解释，客户表示认可</t>
  </si>
  <si>
    <t>TS202310290842511435</t>
  </si>
  <si>
    <t>张邦权</t>
  </si>
  <si>
    <t>2023-10-29 09:22:28</t>
  </si>
  <si>
    <t>&amp;#13;&amp;#10;高级模板内容：&amp;#13;&amp;#10;投诉问题描述:用户称在湖北宜昌伍家岗营业厅把号卡绑定成为副卡，办理时称是免费的副卡，后来去查询告知不能免副卡功能费，对此不认可，要求处理&amp;#13;&amp;#10;业务名称:副卡&amp;#13;&amp;#10;宣传渠道:营业厅&amp;#13;&amp;#10;宣传内容:免费副卡&amp;#13;&amp;#10;实际情况:10元/月&amp;#13;&amp;#10;用户要求:尽快处理&amp;#13;</t>
  </si>
  <si>
    <t>业务办理：用户要求办理副卡免费，核实次月生效为副卡套餐，系统无0元勾选项，已协商11月办理月赠10元*12个月，当月生效，满意。</t>
  </si>
  <si>
    <t>TS202310291031581334</t>
  </si>
  <si>
    <t>周海英</t>
  </si>
  <si>
    <t>2023-10-29 10:47:19</t>
  </si>
  <si>
    <t>&amp;#13;&amp;#10;高级模板内容：&amp;#13;&amp;#10;投诉问题描述:用户称办理副卡之前工作人员告知可办理免费的，但是实际办理之后告知有副卡费用&amp;#13;&amp;#10;产品名称:5G副卡基本套餐(优享服务)&amp;#13;&amp;#10;办理时间:2023-10-28&amp;#13;&amp;#10;办理渠道:城区伍家岗桔城路自有营业厅&amp;#13;&amp;#10;用户要求:用户要求尽快处理&amp;#13;</t>
  </si>
  <si>
    <t>业务办理：用户要求办理副卡免费，系统无0元勾选项，已登记11月办理月赠10元*12个月，当月生效，满意。</t>
  </si>
  <si>
    <t>TS202310290937132465</t>
  </si>
  <si>
    <t>张俊杰</t>
  </si>
  <si>
    <t>2023-10-29 10:05:47</t>
  </si>
  <si>
    <t>&amp;#13;&amp;#10;高级模板内容：&amp;#13;&amp;#10;投诉问题描述:用户来电表示此号码在营业厅更改套餐时工作人员表示免费，更改之后告知不能免费，现用户对此不满，解释不认可，要求核查处理。&amp;#13;&amp;#10;业务名称:副卡功能费&amp;#13;&amp;#10;宣传渠道:营业厅&amp;#13;&amp;#10;宣传内容:宣传免费&amp;#13;&amp;#10;实际情况:功能费10元&amp;#13;&amp;#10;用户要求:要求核查处理&amp;#13;</t>
  </si>
  <si>
    <t>GZ202310262006240755</t>
  </si>
  <si>
    <t>071700411899</t>
  </si>
  <si>
    <t>向常兵</t>
  </si>
  <si>
    <t>2023-10-27 18:07:26</t>
  </si>
  <si>
    <t>#2022重保客户##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amp;#13;&amp;#10;注册灯闪烁，要求安排师傅上门处理，尽快处理并回复</t>
  </si>
  <si>
    <t>TS202310290925142186</t>
  </si>
  <si>
    <t>余鸿莲</t>
  </si>
  <si>
    <t>2023-10-29 09:53:11</t>
  </si>
  <si>
    <t>&amp;#13;&amp;#10;高级模板内容：&amp;#13;&amp;#10;投诉问题描述:用户反映有工作人员告知携入到联通，办理副卡免费，但是现要收取，对此不认可，请协助处理，谢谢&amp;#13;&amp;#10;业务名称:5G副卡基本套餐(优享服务)&amp;#13;&amp;#10;宣传渠道:客户经理&amp;#13;&amp;#10;宣传内容:告知是免费的&amp;#13;&amp;#10;实际情况:现无法免费，要收取费用&amp;#13;&amp;#10;用户要求:用户要求核实并回电处理，谢谢（联系电话：17507201771）&amp;#13;</t>
  </si>
  <si>
    <t>GZ202310262001390719</t>
  </si>
  <si>
    <t>071700361617</t>
  </si>
  <si>
    <t>魏长凤</t>
  </si>
  <si>
    <t>2023-10-27 17:43:24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</si>
  <si>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amp;#13;&amp;#10;pon闪烁，要求加急处理</t>
  </si>
  <si>
    <t>BL202310251908511128</t>
  </si>
  <si>
    <t>071704585775</t>
  </si>
  <si>
    <t>高乾晟</t>
  </si>
  <si>
    <t>2023-10-27 09:11:57</t>
  </si>
  <si>
    <t>用户要求取消iptv业务，反映自己没有办理机顶盒业务，强烈要求明天下午2点后联系回复处理。</t>
  </si>
  <si>
    <t>业务办理：客户要求取消IPTV，客服部已操作办理，满意。</t>
  </si>
  <si>
    <t>BL202310261927531862</t>
  </si>
  <si>
    <t>段恺铭</t>
  </si>
  <si>
    <t>2023-10-28 14:41:31</t>
  </si>
  <si>
    <t>用户要求取消：腾讯视频10G流量加月会员合约包（已停售），优酷12G流量加月会员合约包（已停售），国内流量月包40元9GB(立即生效)（已停售），哔哩哔哩定向流量会员包前台取消时提示：&amp;#13;&amp;#10;产品存在依赖或互斥，具体内容请展开查看&amp;#13;&amp;#10;&amp;#13;&amp;#10;服务名称[trades_mobilemodify_transform]txid[d98fcab6^1698158278035^2476102]规则编码[5001]规则内容:调用新的预提交服务异常,错误信息:[用户号码:18695067660,业务限制:[产品：[4G全国套餐超值版(合约)76元（湖北迁转）]下必选业务包[营销活动基本电信业务包]没有选择，业务无法继续，请选择后再继续办理！$$$34022$$$]]请协助谢谢</t>
  </si>
  <si>
    <t>业务办理：客户要求取消腾讯视频10G流量加月会员合约包（已停售），优酷12G流量加月会员合约包（已停售） ，国内流量月包40元9GB(立即生效)（已停售） ， 哔哩哔哩定向流量会员包  ，我部取消系统提示报错，已建议客户到厅取消，客户知晓</t>
  </si>
  <si>
    <t>GZ202310261957530692</t>
  </si>
  <si>
    <t>071700106074</t>
  </si>
  <si>
    <t>2023-10-27 08:50:47</t>
  </si>
  <si>
    <t>#2022重保客户#无法打开网页&amp;#10;装机地址：湖北省宜昌市枝江市马家店街道滕家河村滕家河新农村183号1栋顺通货运周边</t>
  </si>
  <si>
    <t>TS202310290854021602</t>
  </si>
  <si>
    <t>罗乾美</t>
  </si>
  <si>
    <t>2023-10-29 09:18:54</t>
  </si>
  <si>
    <t>[65岁以上老人]&amp;#13;&amp;#10;高级模板内容：&amp;#13;&amp;#10;投诉问题描述:用户来电称办理携入的时候告知副卡可以免费但现在又告知办理不了免费了&amp;#13;&amp;#10;业务名称:副卡免功能费&amp;#13;&amp;#10;宣传渠道:营业厅&amp;#13;&amp;#10;宣传内容:副卡免费&amp;#13;&amp;#10;实际情况:副卡功能费用10元每月&amp;#13;&amp;#10;用户要求:要求把15997612820的副卡功能费用减免了要求回电联系：13197342368&amp;#13;</t>
  </si>
  <si>
    <t>TS202310281004120285</t>
  </si>
  <si>
    <t>熊圣阳</t>
  </si>
  <si>
    <t>2023-10-28 11:11:50</t>
  </si>
  <si>
    <t>&amp;#13;&amp;#10;高级模板内容：&amp;#13;&amp;#10;投诉问题描述:用户反映副卡免费是两年&amp;#13;&amp;#10;业务名称:副卡免月租12个月（10元话费12个月）（湖北）-次月生效&amp;#13;&amp;#10;宣传渠道:营业厅&amp;#13;&amp;#10;宣传内容:副卡免费两年&amp;#13;&amp;#10;实际情况:副卡免费一年&amp;#13;&amp;#10;用户要求:回电解释继续续约&amp;#13;</t>
  </si>
  <si>
    <t>GZ202310261954260665</t>
  </si>
  <si>
    <t>071704651283</t>
  </si>
  <si>
    <t>艾兰芬</t>
  </si>
  <si>
    <t>2023-10-27 09:10:32</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</si>
  <si>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amp;#13;&amp;#10;用户表示宽带无法使用，多次刷新无效，要求上门处理。</t>
  </si>
  <si>
    <t>BL202310261635582238</t>
  </si>
  <si>
    <t>杨燕</t>
  </si>
  <si>
    <t>2023-10-27 14:09:49</t>
  </si>
  <si>
    <t>13872507120、13032727796、18807201737、134771947974张副卡(副卡免月租12个月（10元话费12个月）（)活动到期，要求继续办理，请核实。</t>
  </si>
  <si>
    <t>业务办理：客户要求续约副卡赠费，因副卡赠费活动下线，已勾选预存赠费10元，立即生效，回访满意</t>
  </si>
  <si>
    <t>TS202310291016350898</t>
  </si>
  <si>
    <t>谭春</t>
  </si>
  <si>
    <t>2023-10-29 10:59:11</t>
  </si>
  <si>
    <t>&amp;#13;&amp;#10;高级模板内容：&amp;#13;&amp;#10;投诉问题描述:用户来电反映在营业厅办理时，宣传副卡是不收取任何费用的，但是目前每月10元副卡月功能费，一线已按流程解释，用户不认可，请协助处理谢谢。&amp;#13;&amp;#10;业务名称:副卡月功能费&amp;#13;&amp;#10;宣传渠道:网厅&amp;#13;&amp;#10;宣传内容:副卡是不收取任何费用&amp;#13;&amp;#10;实际情况:每月10元副卡月功能费&amp;#13;&amp;#10;用户要求:尽快联系解释处理&amp;#13;</t>
  </si>
  <si>
    <t>业务办理：用户要求办理副卡免费，系统无0元勾选项，已协商登记11月办理月赠10元*12个月，当月生效，满意。</t>
  </si>
  <si>
    <t>TS202310271943050806</t>
  </si>
  <si>
    <t>蔡超</t>
  </si>
  <si>
    <t>2023-10-28 17:54:33</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</si>
  <si>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不能销户&amp;#10;不能销户不能销户不能销户</t>
  </si>
  <si>
    <t>业务办理①客户基本资料：业务号码：13098413260、客户姓名：蔡超、套餐情况：梦想e卡；客户反映销户务的问题； &amp;#10;②首次联系客户时间：2023-10-28 09:34:00&amp;#10;③投诉核查处理情况：收到贵部转办，我司立即组织核查，经核实，客户可正常办理注销，已为用户注销，满意； &amp;#10;④答复客户时间及客户满意度评价：根据上述核实情况，我司于2023-10-28 09:34:00联系客户满意，回单人：胡春燕、联系方式：07176921001&amp;#10;⑤投诉核查关联材料：无。"</t>
  </si>
  <si>
    <t>BL202310261626402084</t>
  </si>
  <si>
    <t>2023-10-27 14:20:52</t>
  </si>
  <si>
    <t>判断省分:湖北&amp;#13;&amp;#10;:有意向资费&amp;#13;&amp;#10;:其他资费&amp;#13;&amp;#10;:否&amp;#13;&amp;#10;node_104:&amp;#13;&amp;#10;node_102:&amp;#13;&amp;#10;:降套&amp;#13;&amp;#10;:需要保号&amp;#13;&amp;#10;:挽留后，用户依旧要求降套&amp;#13;&amp;#10;:资费对比&amp;#13;&amp;#10;:挽留失败&amp;#13;&amp;#10;:&amp;#13;&amp;#10;node_106:&amp;#13;&amp;#10;:有合约/有靓号&amp;#13;&amp;#10;:&amp;#13;&amp;#10;&amp;#13;&amp;#10;高级模板内容：&amp;#13;&amp;#10;用户诉求:变更套餐，不愿意去营业厅，前台挽留无效，要求在线处理反馈&amp;#13;&amp;#10;当前套餐名称:畅爽冰激凌5G套餐399元（基础版）&amp;#13;&amp;#10;新套餐名称（转入套餐名称）:福多多29元（湖北）91294084&amp;#13;&amp;#10;是合约期内（含靓号）:是&amp;#13;&amp;#10;备注:折扣合约，副卡，宽带&amp;#13;</t>
  </si>
  <si>
    <t>业务办理：联系客户表示暂不办理转资，回访满意</t>
  </si>
  <si>
    <t>TS202310261421070634</t>
  </si>
  <si>
    <t>2023-10-27 10:06:39</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</si>
  <si>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打折活动到期了，原价太贵了，要求续约活动</t>
  </si>
  <si>
    <t>业务办理①客户投诉产生的原因：客户反映套餐折扣问题。							&amp;#10;②客户投诉问题核查情况及解决方案：收到贵部转办后，我司立即组织调查。经核实，用户要求办理套餐5折优惠，系统无勾选项，已协商客户办理 存量5G畅爽套餐享49元赠费活动，客户满意。					&amp;#10;③客户问题满意度：满意。							&amp;#10;④回单人:宜昌客服王晓玉；联系电话：07176921001。</t>
  </si>
  <si>
    <t>GZ202310261939520542</t>
  </si>
  <si>
    <t>071700690098</t>
  </si>
  <si>
    <t>韩磊</t>
  </si>
  <si>
    <t>2023-10-27 14:36:09</t>
  </si>
  <si>
    <t>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故障描述：宽带无法上网&amp;#10;装机地址：湖北省宜昌市秭归县茅坪镇九里村秭归九里工业园韩家坝6号周边韩家坝鑫鑫超市后</t>
  </si>
  <si>
    <t>GZ202310261938410535</t>
  </si>
  <si>
    <t>071700087819</t>
  </si>
  <si>
    <t>2023-10-27 10:19:12</t>
  </si>
  <si>
    <t>一键诊断过程：&amp;#10;宽带是否有欠费及账号是否异常:无异常&amp;#10;宽带是否有群体故障告警:无异常&amp;#10;线路是否正常:无异常&amp;#10;光猫是否正常:无异常&amp;#10;上网速度检测:设备收光异常&amp;#10;设备收发光功率是否异常:无异常&amp;#10;&amp;#10;故障描述：&amp;#10;302002局方OLT设备收光功率异常。&amp;#10;&amp;#10;装机地址：湖北省宜昌市猇亭区七里冲路鸡山新村10栋1单元1层102</t>
  </si>
  <si>
    <t>GZ202310261930220446</t>
  </si>
  <si>
    <t>071701043293</t>
  </si>
  <si>
    <t>廖波</t>
  </si>
  <si>
    <t>2023-10-27 15:17:46</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</si>
  <si>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西陵区南苑街道长江社区城东大道碧水林茵22栋2单元4楼401</t>
  </si>
  <si>
    <t>GZ202310261929410440</t>
  </si>
  <si>
    <t>071700303996</t>
  </si>
  <si>
    <t>屈定坤</t>
  </si>
  <si>
    <t>2023-10-27 09:52:29</t>
  </si>
  <si>
    <t>[65岁以上老人]判断省分:其他省分&amp;#13;&amp;#10;用户状态，余额:正常&amp;#13;&amp;#10;用户宽带是否能使用:宽带可以使用&amp;#13;&amp;#10;判断省分:陕西/湖北&amp;#13;&amp;#10;:开通了&amp;#13;&amp;#10;是否重启过光猫和机顶盒:已重启过还是不行&amp;#13;&amp;#10;询问电视屏幕上有什么提示:其他（含用户个人原因不会操作使用）&amp;#13;&amp;#10;判断省分:其他省分&amp;#13;&amp;#10;向用户解释后用户不认可:&amp;#13;&amp;#10;&amp;#13;&amp;#10;高级模板内容：&amp;#13;&amp;#10;问题（现象）描述:电视无法观看，要求上门维修，地址：湖北省宜昌市夷陵区小溪塔街道办事处冯家湾社区夷兴大道华宇花园23栋1单元1层105户&amp;#13;&amp;#10;故障时间:2023-10-26&amp;#13;&amp;#10;宽带是否安装IPTV:是&amp;#13;&amp;#10;宽带是否可正常上网:是&amp;#13;&amp;#10;是否重启设备:已重启未恢复&amp;#13;</t>
  </si>
  <si>
    <t>GZ202310261928420429</t>
  </si>
  <si>
    <t>071700375544</t>
  </si>
  <si>
    <t>2023-10-27 13:53:05</t>
  </si>
  <si>
    <t>用户开启一键诊断：接口调用超时&amp;#10;宽带报障-无法登陆&amp;#10;&amp;#10;装机地址：湖北省宜昌市夷陵区小溪塔镇广益二路1-7号周边</t>
  </si>
  <si>
    <t>BL202310281229392360</t>
  </si>
  <si>
    <t>曹煜</t>
  </si>
  <si>
    <t>2023-10-29 14:16:33</t>
  </si>
  <si>
    <t>用户要求屏蔽所有联通的营销电话，前台无此权限</t>
  </si>
  <si>
    <t>业务办理：屏蔽10016电话，客服部已操作屏蔽，客户表示知晓。</t>
  </si>
  <si>
    <t>BL202310281341450842</t>
  </si>
  <si>
    <t>吴东云</t>
  </si>
  <si>
    <t>2023-10-28 17:23:41</t>
  </si>
  <si>
    <t>用户来电要求办理副卡减免功能费活动称去营业厅办理营业厅没权限不办理就考虑转网请协助处理谢谢号码1557270603215671023780</t>
  </si>
  <si>
    <t>业务办理：现无0元副卡，我司联系用户沟通办理预存享10元赠费*12个月活动，多次未联系上用户，已短信告知用户结果，若需办理致电宜昌服务监督热线13032700872</t>
  </si>
  <si>
    <t>GZ202310261922120382</t>
  </si>
  <si>
    <t>071700868803</t>
  </si>
  <si>
    <t>张晋</t>
  </si>
  <si>
    <t>2023-10-27 09:35:29</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</si>
  <si>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无异常;&amp;#13;&amp;#10;设备收发光功率是否异常:无异常;&amp;#13;&amp;#10;:&amp;#13;&amp;#10;宽带无法使用，重启无法恢复，要求前往维护，请公司尽快处理并回复。</t>
  </si>
  <si>
    <t>GZ202310261919020359</t>
  </si>
  <si>
    <t>2023-10-27 19:12:41</t>
  </si>
  <si>
    <t>按处理结果向用户解释:否&amp;#13;&amp;#10;:&amp;#13;&amp;#10;用户再次来电称之前反映的问题一直都没有处理：详见前工单：GZ202309091741211877提及直接挂断，出事故谁负责，一直询问联通有没有专业的法律部门，请尽快处理</t>
  </si>
  <si>
    <t>电线电缆：已通知维护人员现场核查处理，已向客户解释说明，工作人员已上门查看，称没有我司线路，用户表示知悉挂机，满意。</t>
  </si>
  <si>
    <t>BL202310280908381743</t>
  </si>
  <si>
    <t>祁万莉</t>
  </si>
  <si>
    <t>2023-10-28 09:37:17</t>
  </si>
  <si>
    <t>【2022年上工信部测评重保用户】用户来电对几张副卡活动到期不认可，要求几张副卡都继续续约预存0元;赠款总额120元;120元分12月返还合约，已建议用户去营业厅咨询办理，用户称营业厅告知不能办理，用户不认可，请后台核实尽快处理谢谢，联系电话18671781560</t>
  </si>
  <si>
    <t>业务办理：已按客户要求办理赠费活动续约，合约期12个月，客户满意。</t>
  </si>
  <si>
    <t>GZ202310261908310259</t>
  </si>
  <si>
    <t>071703961729</t>
  </si>
  <si>
    <t>喻兴珍</t>
  </si>
  <si>
    <t>2023-10-27 09:28:19</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</si>
  <si>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当阳市玉阳街道办事处子龙路社区南正街商贸城工商银行院内1栋1单元4层402</t>
  </si>
  <si>
    <t>GZ202310261907470249</t>
  </si>
  <si>
    <t>071700202365</t>
  </si>
  <si>
    <t>严代月</t>
  </si>
  <si>
    <t>2023-10-27 09:38:21</t>
  </si>
  <si>
    <t>客户使用手厅一键诊断功能进行宽带故障诊断，诊断结果：1、请致电10010客服热线，为您进一步核查。给您带来的不便，敬请谅解。；2、您的路由器与签约速率不匹配，建议您更换路由器解决。详情可咨询10010。；3、请您检查光猫光纤接口是否松动、光猫光纤是否弯折，重启光猫，如仍未解决，可点击一键报修，我们尽快为您处理。；4、您所使用宽带后台配置异常，可点击一键报修，我们尽快为您处理。，故障描述：宽带无法上网&amp;#10;装机地址：湖北省宜昌市宜都市陆城镇外国语幼儿园片区纺织宿舍4栋1楼周边</t>
  </si>
  <si>
    <t>GZ202310261904220221</t>
  </si>
  <si>
    <t>071700096257</t>
  </si>
  <si>
    <t>2023-10-27 12:17:00</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</si>
  <si>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无法登陆&amp;#10;&amp;#10;装机地址：湖北省宜昌市西陵区绿萝路长岛小镇4栋4单元4楼408</t>
  </si>
  <si>
    <t>BL202310290910550010</t>
  </si>
  <si>
    <t>金华丽</t>
  </si>
  <si>
    <t>2023-10-29 14:05:10</t>
  </si>
  <si>
    <t>用户来电要求将来电号码所有副卡（15549310225、15549318225、15549368225）继续办理“副卡免月租12个月（10元话费12个月）（湖北）-立即生效”，请后台协助处理，谢谢。</t>
  </si>
  <si>
    <t>业务办理：已办理副卡赠费，合约期12个月，满意。</t>
  </si>
  <si>
    <t>GZ202310261902030190</t>
  </si>
  <si>
    <t>071703514195</t>
  </si>
  <si>
    <t>李熔</t>
  </si>
  <si>
    <t>2023-10-27 09:56:53</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</si>
  <si>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伍家岗区伍家岗街道福久源社区盛景商城优尚服装店周边</t>
  </si>
  <si>
    <t>BL202310281500591930</t>
  </si>
  <si>
    <t>刘中发</t>
  </si>
  <si>
    <t>2023-10-28 15:22:24</t>
  </si>
  <si>
    <t>1、用户要求续约（星锐卡30元赠费12个月优惠合约(湖北)），不愿营业厅，联系电话：15672511910</t>
  </si>
  <si>
    <t>业务办理：已办理赠费活动，次月生效，客户满意</t>
  </si>
  <si>
    <t>BL202310281340060819</t>
  </si>
  <si>
    <t>滕廷蓉</t>
  </si>
  <si>
    <t>2023-10-28 14:25:32</t>
  </si>
  <si>
    <t>【2022年上工信部测评重保用户】用户来电要求续约副卡免月租12个月（10元话费12个月）（湖北）-立即生效，用户表示4张副卡都需要续约18672904708，13197336412，18672904708，13235635364&amp;#13;</t>
  </si>
  <si>
    <t>GZ202310261852010103</t>
  </si>
  <si>
    <t>071700036719</t>
  </si>
  <si>
    <t>陈永胜</t>
  </si>
  <si>
    <t>2023-10-27 16:26:08</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</si>
  <si>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光猫终端能力与签约速率不匹配;&amp;#13;&amp;#10;设备收发光功率是否异常:无异常;&amp;#13;&amp;#10;:&amp;#13;&amp;#10;pon闪烁</t>
  </si>
  <si>
    <t>ZX202310261000301923</t>
  </si>
  <si>
    <t>071703675445</t>
  </si>
  <si>
    <t>姚龙成</t>
  </si>
  <si>
    <t>2023-10-27 09:13:51</t>
  </si>
  <si>
    <t>判断省分:湖北&amp;#13;&amp;#10;:被动办理宽带&amp;#13;&amp;#10;:不需要&amp;#13;&amp;#10;:&amp;#13;&amp;#10;&amp;#13;&amp;#10;高级模板内容：&amp;#13;&amp;#10;问题描述:用户来电要求销户宽带，不知情办理，请协助处理谢谢&amp;#13;&amp;#10;第二联系方式:16671000727&amp;#13;&amp;#10;销户原因:不知情办理&amp;#13;&amp;#10;用户要求:销户&amp;#13;</t>
  </si>
  <si>
    <t>BL202310291110372132</t>
  </si>
  <si>
    <t>廖登虎</t>
  </si>
  <si>
    <t>2023-10-29 14:03:29</t>
  </si>
  <si>
    <t>【2022年上工信部测评重保用户】用户要求继续办理预存话费享折扣优惠档位五（次月生效24个月）-湖北政企专属业务，称当时办理时营业员没有告知24个月期限，对本月多扣了50元的套餐费也不认可，请后台协助处理，谢谢</t>
  </si>
  <si>
    <t>TS202310280943482343</t>
  </si>
  <si>
    <t>杨佳菊</t>
  </si>
  <si>
    <t>2023-10-28 16:23:27</t>
  </si>
  <si>
    <t>判断省分:其他省分&amp;#13;&amp;#10;:增值业务争议&amp;#13;&amp;#10;判断省分:湖北&amp;#13;&amp;#10;:移网&amp;#13;&amp;#10;:在补救范围内&amp;#13;&amp;#10;:不认可&amp;#13;&amp;#10;:大于500元&amp;#13;&amp;#10;:&amp;#13;&amp;#10;&amp;#13;&amp;#10;高级模板内容：&amp;#13;&amp;#10;投诉问题描述:用户来电反映不知情订购了云加速5G畅玩加油包(湖北)&amp;#13;&amp;#10;争议业务名称:云加速5G畅玩加油包(湖北)&amp;#13;&amp;#10;受理渠道:湖北杭州翔羽线上业务代理(宜昌)&amp;#13;&amp;#10;争议月份:2023年10月&amp;#13;&amp;#10;争议费用:20&amp;#13;&amp;#10;一线客服在系统里:已取消&amp;#13;&amp;#10;是否承诺退费:否&amp;#13;&amp;#10;用户要求:用户要求退费20元，因用户有低消我处无法申请退费，故记录于此，请协助，谢谢！&amp;#13;</t>
  </si>
  <si>
    <t>业务管理-线上引流：用户反映 云加速5G畅玩加油包 AA开通问题。经核实，湖北杭州翔羽线上业务代理(宜昌)于23.10月给客户办理，业务已取消，考虑客户感知，申请减免本月20元费用，24小时现金方式到帐，此费用可抵扣往月欠费且不可打印发票。客户满意。</t>
  </si>
  <si>
    <t>TS202310240906232478</t>
  </si>
  <si>
    <t>江贤</t>
  </si>
  <si>
    <t>2023-10-27 09:22:07</t>
  </si>
  <si>
    <t>#2022重保客户#主办单位：湖北&amp;#10;客户类别：星级客户&amp;#10;10010是否打通：否&amp;#10;是否二次致电10015：是&amp;#10;是否联系：否&amp;#10;升级倾向：&amp;#10;号码归属省：湖北&amp;#10;SVIP等级：&amp;#10;1.问题类型:;&amp;#10;2.投诉类型:办理争议;&amp;#10;3.营业厅地址:;&amp;#10;4.位置信息:;&amp;#10;5.位置发生地:;&amp;#10;6.投诉内容:今年开始，无法在APP解除流量封顶。&amp;#10;8.办理业务的名称:解除流量封顶&amp;#10;8.无法办理的渠道:中国联通APP</t>
  </si>
  <si>
    <t>业务规则： ①客户投诉产生的原因：客户要求办理流量封顶解除。 ②客户投诉问题核查情况及解决方案：收到贵部转办后，我司立即组织调查。经核实，客户要求解除流量封顶，已按客户要求办理。我司于2023-10-24 11:40:38联系客户解释以上情况。 ③客户问题满意度：满意 ④回单人：胡春燕 6921001</t>
  </si>
  <si>
    <t>BL202310290915180067</t>
  </si>
  <si>
    <t>董昌圣</t>
  </si>
  <si>
    <t>2023-10-29 14:04:59</t>
  </si>
  <si>
    <t>13094162737命中精准预判服务场景:[65岁以上老人]&amp;#13;&amp;#10;用户称副卡（每个月减免副卡10元费用)于10月31号到期，想要继续办理。</t>
  </si>
  <si>
    <t>GZ202310261833582433</t>
  </si>
  <si>
    <t>071701016560</t>
  </si>
  <si>
    <t>代德梅</t>
  </si>
  <si>
    <t>2023-10-27 21:44:08</t>
  </si>
  <si>
    <t>101004光猫断电离线&amp;#10;&amp;#10;装机地址：湖北省宜昌市伍家岗区宝塔河街道办合益路社区合益路88号城中金谷8栋1单元8楼802</t>
  </si>
  <si>
    <t>TS202310252042230113</t>
  </si>
  <si>
    <t>唐德兵</t>
  </si>
  <si>
    <t>2023-10-27 13:12:42</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</si>
  <si>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QQ音乐为啥取消了定向流量</t>
  </si>
  <si>
    <t>业务规则：①客户投诉产生的原因：QQ音乐为啥取消了定向流量。 &amp;#10;②客户投诉问题核查情况及解决方案：收到贵部转办后，我司立即组织调查。经核实qq音乐现不在免流范围内，考虑到用户使用感知为用户申请5G流量供本月使用。我司2023-10-26 11:43:49联系客户解释。&amp;#10;③客户问题满意度：一般。 &amp;#10;④回单人：田群、联系方式：07176921001</t>
  </si>
  <si>
    <t>ZX202310281547480291</t>
  </si>
  <si>
    <t>071700724115</t>
  </si>
  <si>
    <t>周俐阳</t>
  </si>
  <si>
    <t>2023-10-29 11:29:18</t>
  </si>
  <si>
    <t>用户想要取消宽带，去了长阳城区自有营业厅工作人员告知办理不了，得到前期办理点办理，用户表示离得太远了，要求直接处理</t>
  </si>
  <si>
    <t>业务取消（电子渠道）宽带，实装宽带，挽留失败，客服部已取消，满意</t>
  </si>
  <si>
    <t>ZX202310281059380307</t>
  </si>
  <si>
    <t>071701065061</t>
  </si>
  <si>
    <t>张孝天</t>
  </si>
  <si>
    <t>2023-10-29 14:14:10</t>
  </si>
  <si>
    <t>判断省分:湖北&amp;#13;&amp;#10;:被动办理宽带&amp;#13;&amp;#10;:不需要&amp;#13;&amp;#10;:&amp;#13;&amp;#10;&amp;#13;&amp;#10;高级模板内容：&amp;#13;&amp;#10;问题描述:取消宽带&amp;#13;&amp;#10;第二联系方式:15672545304&amp;#13;&amp;#10;销户原因:被动宽带不使用要求销户&amp;#13;&amp;#10;用户要求:用户在异地要求销户宽带手机号保留使用加急&amp;#13;</t>
  </si>
  <si>
    <t>业务取消（电子渠道）虚拟宽带，挽留失败，客服部已取消，满意</t>
  </si>
  <si>
    <t>TS202310261751051313</t>
  </si>
  <si>
    <t>投诉工单（2021版）&gt;&gt;移网&gt;&gt;【离网】离网（离网+拆机+销户）&gt;&gt;无法线上办理销户</t>
  </si>
  <si>
    <t>2023-10-27 11:58:33</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</si>
  <si>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畅爽国内流量包（湖北）&amp;#10;取消以上业务&amp;#10;业务自动退订失败</t>
  </si>
  <si>
    <t>业务规则：①客户投诉产生的原因：号码注销。 &amp;#10;②客户投诉问题核查情况及解决方案：收到贵部转办后，我司立即组织调查。用户反映需办理销户并退费，经核实现已为用户办理成功。我司2023-10-27 15:43:49联系客户解释。&amp;#10;③客户问题满意度：一般。 &amp;#10;④回单人：田群、联系方式：07176921001</t>
  </si>
  <si>
    <t>BL202310281604150468</t>
  </si>
  <si>
    <t>董群芳</t>
  </si>
  <si>
    <t>2023-10-28 16:28:51</t>
  </si>
  <si>
    <t>用户来电要求参加副卡免月租12个月（10元话费12个月）（湖北）-立即生效活动，用户要求在线办理，请核实处理，谢谢！</t>
  </si>
  <si>
    <t>BL202310281657221317</t>
  </si>
  <si>
    <t>肖燕霞</t>
  </si>
  <si>
    <t>2023-10-29 14:01:59</t>
  </si>
  <si>
    <t>用户来电反映称之前要携号转网但是有工作人员给用户打电话说的可以办理209元月租的套餐，里面包含900分钟国内通话，70G国内流量，打6折下来也是139元，现在用户来电要求核实，请后台核实处理，谢谢</t>
  </si>
  <si>
    <t>业务办理：已办理转资畅爽239元，同时办理赠费活动，合约期12个月，客户满意</t>
  </si>
  <si>
    <t>BL202310271722371098</t>
  </si>
  <si>
    <t>向兵</t>
  </si>
  <si>
    <t>2023-10-28 14:03:24</t>
  </si>
  <si>
    <t>用户要求把副卡免月租12个月（10元话费12个月）取消之后更改成	&amp;#13;&amp;#10;副卡月功能费-0元表示之前就是手厅申请办理烦请处理&amp;#13;</t>
  </si>
  <si>
    <t>业务办理：已告知客户副卡0元已下架，建议客户赠费活动到期后联系我司续约，客户满意</t>
  </si>
  <si>
    <t>TS202310281449511987</t>
  </si>
  <si>
    <t>2023-10-29 10:57:57</t>
  </si>
  <si>
    <t>[该用户有申诉倾向，请注意受理态度，查询近三天工单记录，积极解决用户问题。]&amp;#13;&amp;#10;高级模板内容：&amp;#13;&amp;#10;投诉问题描述:更改套餐后取消了：预存话费享10元/月话费优惠12个月（湖北），对此不认可&amp;#13;&amp;#10;业务名称:预存话费享10元/月话费优惠12个月（湖北）&amp;#13;&amp;#10;变更渠道:无&amp;#13;&amp;#10;用户要求:要求添加上，已解释更改8元套餐，合约业务需要取消，不认可，请协助处理，谢谢&amp;#13;</t>
  </si>
  <si>
    <t>业务规则：本月取消当月无法办理，已与用户沟通次月3日前为其办理预存享10元赠费*12个月，立即生效，用户满意</t>
  </si>
  <si>
    <t>TS202310281039301215</t>
  </si>
  <si>
    <t>何建新</t>
  </si>
  <si>
    <t>2023-10-28 15:09:12</t>
  </si>
  <si>
    <t>&amp;#13;&amp;#10;高级模板内容：&amp;#13;&amp;#10;投诉问题描述:当时办理宽带071704582289时告知宽带不收费用，但实际宽带12个月后会收费10元/月，用户对此不认可&amp;#13;&amp;#10;业务名称:宽带071704582289&amp;#13;&amp;#10;宣传渠道:营业厅&amp;#13;&amp;#10;宣传内容:当时办理宽带071704582289时告知宽带不收费用，&amp;#13;&amp;#10;实际情况:但实际宽带12个月后会收费10元/月&amp;#13;&amp;#10;用户要求:要求尽快核实处理&amp;#13;</t>
  </si>
  <si>
    <t>业务规则：低消送宽带免费一年，现已解释，用户知晓，满意</t>
  </si>
  <si>
    <t>GZ202310261813502258</t>
  </si>
  <si>
    <t>071701068422</t>
  </si>
  <si>
    <t>刘明星</t>
  </si>
  <si>
    <t>2023-10-27 11:32:55</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</si>
  <si>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猇亭区古老背街道桐岭社区正大路24号税务局宿舍楼1栋1单元1楼102</t>
  </si>
  <si>
    <t>GZ202310261811582238</t>
  </si>
  <si>
    <t>071700129276</t>
  </si>
  <si>
    <t>罗克艳</t>
  </si>
  <si>
    <t>2023-10-27 09:59:49</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</si>
  <si>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枝江市马家店街道董市社区民主路北奥名苑小区9栋11楼1104户</t>
  </si>
  <si>
    <t>BL202310290858582384</t>
  </si>
  <si>
    <t>熊奕雅</t>
  </si>
  <si>
    <t>2023-10-29 14:31:37</t>
  </si>
  <si>
    <t>用户来电:关闭上网功能&amp;#13;&amp;#10;判断省分:甘肃、湖北&amp;#13;&amp;#10;解释无法关闭，建议用户关闭手机蜂窝数据网络即可:不认可&amp;#13;&amp;#10;:&amp;#13;&amp;#10;用户来电要求关闭手机上网功能，挽留不认可，要求关闭处理</t>
  </si>
  <si>
    <t>业务办理：已关闭上网功能，满意</t>
  </si>
  <si>
    <t>ZX202310271043211176</t>
  </si>
  <si>
    <t>071701049981</t>
  </si>
  <si>
    <t>李莉萍</t>
  </si>
  <si>
    <t>2023-10-28 10:32:15</t>
  </si>
  <si>
    <t>用户表示未接同意办理宽带业务，要求取消，挽留失败，请处理</t>
  </si>
  <si>
    <t>业务取消（五峰城区）：虚拟宽带，挽留无效，已取消，因多次未联系上客户，如有疑问可在工作时间（08:30-12:00；14:00-17:30）致电我司宜昌联通13032700872</t>
  </si>
  <si>
    <t>BL202310281657161315</t>
  </si>
  <si>
    <t>办理工单（2021版）&gt;&gt;港澳台、国际&gt;&gt;国际漫游功能开通</t>
  </si>
  <si>
    <t>张国欣</t>
  </si>
  <si>
    <t>2023-10-29 11:27:13</t>
  </si>
  <si>
    <t>用户要求开通国际漫游、港澳台漫游前台验证身份信息成功cbss办理提醒[50000][语音主服务]与[50012][本地市话（无漫游）][50013][省内漫游][50014][国内漫游][50015][国际漫游、港澳台漫游][50321][本地漫游][4018117][本地网漫游（一号多机）]部分依赖请协助处理谢谢</t>
  </si>
  <si>
    <t>业务办理：已开通国际漫游，客户满意</t>
  </si>
  <si>
    <t>ZX202310271535461448</t>
  </si>
  <si>
    <t>071704578386</t>
  </si>
  <si>
    <t>高昌达</t>
  </si>
  <si>
    <t>2023-10-28 17:05:31</t>
  </si>
  <si>
    <t>071704578386命中精准预判服务场景:[65岁以上老人]&amp;#13;&amp;#10;用户表示被动开通宽带，强烈要求取消</t>
  </si>
  <si>
    <t>TS202310261312201703</t>
  </si>
  <si>
    <t>2023-10-27 10:58:50</t>
  </si>
  <si>
    <t>&amp;#13;&amp;#10;高级模板内容：&amp;#13;&amp;#10;投诉问题描述:用户称自己经常收到我方的短信提示手机余额不足和欠费提示，用户不满意，要求核实处理，不处理就投诉&amp;#13;&amp;#10;争议时间:2023-10-26&amp;#13;&amp;#10;争议内容:手机欠费&amp;#13;&amp;#10;争议渠道:10010短信渠道&amp;#13;&amp;#10;用户要求:核实处理&amp;#13;</t>
  </si>
  <si>
    <t>业务规则：经核实，因短信下发规则无法满足客户使用需求，当客户余额不足时，系统会自动下发语音用尽提醒，已联系客户解释说明，客户表示知晓。</t>
  </si>
  <si>
    <t>ZX202310281712121084</t>
  </si>
  <si>
    <t>071703736534</t>
  </si>
  <si>
    <t>王佩果</t>
  </si>
  <si>
    <t>2023-10-29 14:29:38</t>
  </si>
  <si>
    <t>&amp;#13;&amp;#10;高级模板内容：&amp;#13;&amp;#10;问题描述:用户来电要求在线办理宽带071703736534销户，不在归属地，并且称设备已被我方的工作人员拿走了,但至今还没有销户成功，导致用户都多扣了两个月的费用&amp;#13;&amp;#10;第二联系方式:15637337707&amp;#13;&amp;#10;销户原因:不需要了&amp;#13;&amp;#10;用户要求:在线办理宽带071703736534销户，请核实处理，用户有提及315投诉，请加急，谢谢&amp;#13;</t>
  </si>
  <si>
    <t>TS202310281457102133</t>
  </si>
  <si>
    <t>张佳</t>
  </si>
  <si>
    <t>2023-10-29 14:15:27</t>
  </si>
  <si>
    <t>22年Q3Q4重点客户:二次卡问题&amp;#13;&amp;#10;判断省分:其他省分&amp;#13;&amp;#10;:接到上任机主银行短信&amp;#13;&amp;#10;:不认可&amp;#13;&amp;#10;:&amp;#13;&amp;#10;&amp;#13;&amp;#10;高级模板内容：&amp;#13;&amp;#10;投诉问题描述:用户来电表示自己接受到上个机主预留的银行卡信息，去了湖北银行未取消成功，要求我方加急为其接触上任机主预留的银行卡，麻烦后台协助处理&amp;#13;&amp;#10;争议号码:13197335805&amp;#13;&amp;#10;问题现象:接收上个机主银行信息&amp;#13;&amp;#10;用户要求:要求我方加急为其接触上任机主预留的银行卡，麻烦后台协助处理&amp;#13;</t>
  </si>
  <si>
    <t>业务规则：经核实，因二次放号规则无法满足客户使用需求，导致客户接收到前机主银行信息，建议客户拨打银行客服协助处理，客户表示知晓。</t>
  </si>
  <si>
    <t>ZX202310261511502198</t>
  </si>
  <si>
    <t>071703648338</t>
  </si>
  <si>
    <t>万雷雨</t>
  </si>
  <si>
    <t>2023-10-28 09:04:30</t>
  </si>
  <si>
    <t>用户来电表示不知情办理宽带，要求注销宽带账号，更改套餐，不在本地去不了营业厅，请核实协助处理并回复</t>
  </si>
  <si>
    <t>业务取消（伍家营服中心）：虚装宽带销户，挽留无效，客服部取消，致电未接，已短信答复如需办理可联系我部，如有疑问可在工作时间（08:30-12:00；14:00 -17:30 ）联系07176921001、13032700872宜昌客服。如用户咨询，请前台 10010话务 中心代为解释，谢谢。</t>
  </si>
  <si>
    <t>BL202310281440551648</t>
  </si>
  <si>
    <t>071700122984</t>
  </si>
  <si>
    <t>方艳</t>
  </si>
  <si>
    <t>2023-10-29 11:28:18</t>
  </si>
  <si>
    <t>用户反映被动开通提速至1000M（30元）（湖北），已承诺退还7-10月份扣费，合计120元</t>
  </si>
  <si>
    <t>业务办理：已取消提速至1000M（30元）（湖北），已承诺退还7-10月份扣费，合计120元，每月底到账20元，此费用不可打印发票，客户满意</t>
  </si>
  <si>
    <t>TS202310271124081064</t>
  </si>
  <si>
    <t>2023-10-28 13:34:36</t>
  </si>
  <si>
    <t>15587972230号码销户退费，表示营业厅承诺可以退到15507205681号码，但2023-09-2018:17:29已经销户成功，费用至今未退。要求核实处理</t>
  </si>
  <si>
    <t>业务规则：经核实，因销户清退无法满足用户使用需求。已告知用户可携带身份证原件至营业厅办理清退 ，客户表示知晓。</t>
  </si>
  <si>
    <t>TS202310271137551550</t>
  </si>
  <si>
    <t>钟晓军</t>
  </si>
  <si>
    <t>2023-10-27 13:44:29</t>
  </si>
  <si>
    <t>客户来电称，自己到中南路营业厅办理移机业务，被告知有100元的调测费用，客户称自己有光猫设备，对费用不认可，要求公司核实取消费用，烦请处理，谢谢！</t>
  </si>
  <si>
    <t>业务规则：经核实，因移机规则无法满足客户使用需求，已联系客户解释说明，移机有100元移机费用，客户表示知晓。</t>
  </si>
  <si>
    <t>BL202310281155561937</t>
  </si>
  <si>
    <t>彭卫芳</t>
  </si>
  <si>
    <t>2023-10-28 14:12:17</t>
  </si>
  <si>
    <t>【2022年上工信部测评重保用户】用户续约畅越冰激凌49元套餐5折附加优惠(内部限量）91017980，不能办理的话就办理其他可以降低资费的活动</t>
  </si>
  <si>
    <t>业务办理：已推荐办理赠费活动，客户拒绝，已按客户要求办理转资8元流量王，次月生效，客户满意</t>
  </si>
  <si>
    <t>BL202310281124021412</t>
  </si>
  <si>
    <t>2023-10-28 14:22:36</t>
  </si>
  <si>
    <t>【2022年上工信部测评重保用户】前期工单流水号:BL202310031249080756主副卡折扣需要续约保持原有资费，一线建议线下营业厅咨询办理，用户称营业厅无权限，要求我方尽快核查，及时回电沟通处理</t>
  </si>
  <si>
    <t>业务办理：已推荐客户办理赠费活动，合约期12个月，满意。</t>
  </si>
  <si>
    <t>GZ202310261732491952</t>
  </si>
  <si>
    <t>071700183495</t>
  </si>
  <si>
    <t>马苏蓉</t>
  </si>
  <si>
    <t>2023-10-27 10:03:05</t>
  </si>
  <si>
    <t>#2022重保客户##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后台配置异常您所使用宽带后台配置异常,设备收光异常,光猫终端能力与签约速率不匹配;&amp;#13;&amp;#10;设备收发光功率是否异常:无异常;&amp;#13;&amp;#10;:&amp;#13;&amp;#10;注册不亮，重启无效，要求师傅上门处理</t>
  </si>
  <si>
    <t>GZ202310261731591948</t>
  </si>
  <si>
    <t>071700239544</t>
  </si>
  <si>
    <t>董艾婧</t>
  </si>
  <si>
    <t>2023-10-27 13:10:05</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</si>
  <si>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301001光猫收发光功率异常&amp;#10;&amp;#10;装机地址：湖北省宜昌市宜都市陆城镇红春社区宜华大道51号1栋周边</t>
  </si>
  <si>
    <t>BL202310282152151706</t>
  </si>
  <si>
    <t>071700074887</t>
  </si>
  <si>
    <t>袁启东</t>
  </si>
  <si>
    <t>2023-10-29 14:28:59</t>
  </si>
  <si>
    <t>用户来电要求取消增值业务费_TV增值-应用-教育_TV增值-应用-教育业务，要求本月之内取消，加急</t>
  </si>
  <si>
    <t>业务办理：已向网站申请取消TV增值-应用-教育，客户满意</t>
  </si>
  <si>
    <t>TS202310291604231997</t>
  </si>
  <si>
    <t>李葵</t>
  </si>
  <si>
    <t>2023-10-29 17:14:26</t>
  </si>
  <si>
    <t>判断省分:其他省分&amp;#13;&amp;#10;:流量计费争议&amp;#13;&amp;#10;判断省分::流量包定制争议&amp;#13;&amp;#10;:不认可&amp;#13;&amp;#10;:未享受&amp;#13;&amp;#10;:大于500&amp;#13;&amp;#10;:&amp;#13;&amp;#10;&amp;#13;&amp;#10;高级模板内容：&amp;#13;&amp;#10;投诉问题描述:用户来电反映5G升级包9元2GB（立即生效）业务订购不知情，要求退费，请协助处理&amp;#13;&amp;#10;业务名称:5G升级包9元2GB（立即生效）&amp;#13;&amp;#10;争议月份:2023年1月、2023年5月、2023年9月、2023年10月、2023年6月、2023年2月、2023年3月、2023年7月、2023年8月、2023年4月、2022年1月、2022年2月、2022年3月、2022年4月、2022年5月、2022年6月、2022年7月、2022年8月、2022年9月、2022年10月、2022年11月、2022年12月、2021年1月、2021年2月、2021年3月、2021年4月、2021年5月、2021年6月、2021年7月、2021年8月、2021年9月、2021年10月、2021年11月、2021年12月、2020年9月、2020年11月、2020年10月、2020年12月&amp;#13;&amp;#10;争议金额:342&amp;#13;&amp;#10;是否承诺退费:否&amp;#13;&amp;#10;用户要求:用户来电反映5G升级包9元2GB（立即生效）业务订购不知情，要求退费，请协助处理&amp;#13;</t>
  </si>
  <si>
    <t>业务规则：经核实5G升级包9元2GB已开通全国5G升级包9元档专享全额优惠包，此为免费体验包，因活动于2023-08-31 23:59:59到期后未续约，现申请减免9-10月费用合计18元，24小时到账，此费用不可打印发票，客户满意。</t>
  </si>
  <si>
    <t>TS202310281307392278</t>
  </si>
  <si>
    <t>黎长春</t>
  </si>
  <si>
    <t>2023-10-29 12:39:44</t>
  </si>
  <si>
    <t>&amp;#13;&amp;#10;高级模板内容：&amp;#13;&amp;#10;投诉问题描述:用户反馈自己的副卡一直没有收费，为什么突然收费要求减免，不然携号转网，烦请协助谢谢！&amp;#13;&amp;#10;争议月份:2023年10月&amp;#13;&amp;#10;争议金额:10&amp;#13;&amp;#10;用户要求:用户反馈自己的副卡一直没有收费，为什么突然收费要求减免，不然携号转网，烦请协助谢谢！&amp;#13;</t>
  </si>
  <si>
    <t>业务规则：经核实客户对副卡计费规则不满，现申请办理副卡赠费活动，合约期12个月，客户满意。</t>
  </si>
  <si>
    <t>BL202310281227262323</t>
  </si>
  <si>
    <t>李利</t>
  </si>
  <si>
    <t>南方一中心&gt;&gt;北京通软&gt;&gt;通软热线4区&gt;&gt;通软4区2班</t>
  </si>
  <si>
    <t>2023-10-28 14:21:33</t>
  </si>
  <si>
    <t>用户来电要求续约：5G冰激凌套餐5折（次月生效24个月）（取整）（合约）（湖北宜昌），烦请协助处理，谢谢</t>
  </si>
  <si>
    <t>业务办理：已与用户沟通办理79元赠费*12个月，次月生效，用户满意</t>
  </si>
  <si>
    <t>TS202310290853551598</t>
  </si>
  <si>
    <t>李珊</t>
  </si>
  <si>
    <t>2023-10-29 14:01:34</t>
  </si>
  <si>
    <t>&amp;#13;&amp;#10;高级模板内容：&amp;#13;&amp;#10;投诉问题描述:用户来电反映办卡时副卡不激活时不收取费用，但现在收取了费用，用户对此费用不认可，不认可，&amp;#13;&amp;#10;争议月份:2023年10月&amp;#13;&amp;#10;争议金额:149&amp;#13;&amp;#10;用户要求:用户要求现在要携号转网，要取消掉全部的副卡和合约，人工台无法在线办理，用户对此不认可，请后台一并处理。&amp;#13;</t>
  </si>
  <si>
    <t>业务规则：经核实客户对副卡赠费活动到期无提醒不满，已办理副卡赠费活动，合约期12个月，客户同意继续使用，暂不取消，客户满意</t>
  </si>
  <si>
    <t>BL202310290928270266</t>
  </si>
  <si>
    <t>周继芬</t>
  </si>
  <si>
    <t>2023-10-29 14:11:56</t>
  </si>
  <si>
    <t>15072560562命中精准预判服务场景:[65岁以上老人]&amp;#13;&amp;#10;用户来电要求续约副卡免月租12个月（10元话费12个月）业务，请协助处理回复</t>
  </si>
  <si>
    <t>业务办理：已与用户沟通办理预存享10元*12个月，立即生效，满意</t>
  </si>
  <si>
    <t>TS202310281042161290</t>
  </si>
  <si>
    <t>周俊</t>
  </si>
  <si>
    <t>2023-10-28 15:12:02</t>
  </si>
  <si>
    <t>判断省分:其他省分&amp;#13;&amp;#10;:普通消费有争议&amp;#13;&amp;#10;:下一步&amp;#13;&amp;#10;:套餐月费不认可&amp;#13;&amp;#10;查询套餐:&amp;#13;&amp;#10;:套餐月费有变化&amp;#13;&amp;#10;业务办理记录:&amp;#13;&amp;#10;:不认可&amp;#13;&amp;#10;:其他渠道&amp;#13;&amp;#10;判断省分:除甘肃贵州外&amp;#13;&amp;#10;:&amp;#13;&amp;#10;&amp;#13;&amp;#10;高级模板内容：&amp;#13;&amp;#10;投诉问题描述:用户反映套餐不优惠，流量超出60元1G，对套餐不认可，要求投诉，请协助处理，谢谢&amp;#13;&amp;#10;争议月份:2023年10月&amp;#13;&amp;#10;争议金额:211.9&amp;#13;&amp;#10;用户要求:用户要求尽快处理&amp;#13;</t>
  </si>
  <si>
    <t>业务规则：经核实客户对流量计费规则不认可，现已联系客户解释，现申请减免本月流量费用合计60元，24小时到账，此费用不可打印发票，另已申请办理转资畅爽199元套餐，次月生效，同时办理赠费活动，合约期12个月，客户满意</t>
  </si>
  <si>
    <t>BL202310281542550131</t>
  </si>
  <si>
    <t>谢本孝</t>
  </si>
  <si>
    <t>2023-10-29 14:16:48</t>
  </si>
  <si>
    <t>用户来电表示想要办理套餐折扣优惠活动，未提及具体合约，有携转倾向，请后台携出处理谢谢！</t>
  </si>
  <si>
    <t>业务办理：用户反应办理套餐折扣优惠活动，已解释现线上无该套餐折扣勾选项，建议用户继续观察使用，用户知晓。</t>
  </si>
  <si>
    <t>TS202310281101331799</t>
  </si>
  <si>
    <t>07176977939</t>
  </si>
  <si>
    <t>宜昌恒泰大数据产业发展有限公司</t>
  </si>
  <si>
    <t>2023-10-28 13:52:13</t>
  </si>
  <si>
    <t>&amp;#13;&amp;#10;高级模板内容：&amp;#13;&amp;#10;投诉问题描述:用户来电对此号码欠费不认可，表示是公司的号码自己不可能交费，要求我方要停机就停机，不要弄半停机，在线解释不认可，请协助处理&amp;#13;&amp;#10;用户状态:欠费半停机&amp;#13;&amp;#10;停机原因:欠费半停机&amp;#13;&amp;#10;第二联系电话:07176977939（拒绝预留第二联系电话，要求联系来电号码）&amp;#13;&amp;#10;用户要求:要求处理此问题&amp;#13;</t>
  </si>
  <si>
    <t>业务规则：经核实客户对欠费半停规则不满，现已联系客户解释，营业厅已办理固话临时开机，客户满意</t>
  </si>
  <si>
    <t>TS202310281020200682</t>
  </si>
  <si>
    <t>2023-10-28 11:20:51</t>
  </si>
  <si>
    <t>&amp;#13;&amp;#10;高级模板内容：&amp;#13;&amp;#10;投诉问题描述:用户来电称自己的费用每个月只有39块钱最近两个月都是扣费100多用户不认可要求核实问题请协助处理谢谢&amp;#13;&amp;#10;争议月份:2023年9月、2023年10月&amp;#13;&amp;#10;争议金额:-1&amp;#13;&amp;#10;用户要求:用户来电称自己最低消费早就去营业厅解除掉了每个月只有39的套餐多出来的费用不认可&amp;#13;</t>
  </si>
  <si>
    <t>业务规则：经核实客户入网签订月承诺通讯费100元，故每月消费未达到，将产生低消补收费用，现申请减免9月费用合计60元，24小时到账，此费用不可打印发票，客户满意</t>
  </si>
  <si>
    <t>ESJ202310261657230083</t>
  </si>
  <si>
    <t>2023-10-27 09:49:24</t>
  </si>
  <si>
    <t>用户来电咨询在湖北省宜昌市点军区红光社区安装企业的数据专线的优惠资费标准及流程。要求尽快联系。联系电话：13986802963</t>
  </si>
  <si>
    <t>TS202310271622421310</t>
  </si>
  <si>
    <t>2023-10-28 10:56:30</t>
  </si>
  <si>
    <t>用户对使用的套餐每个月都限速不认可称自己每个月130多块钱还要限速称现在办卡几十块钱比现在这张卡的流量还多，自己也不愿意在多加钱解除限速要求我方直接解除限速吧不然就换移动去了请处理谢谢</t>
  </si>
  <si>
    <t>业务规则：经核实客户套餐每月前20GB提供4G网速，超过后至100GB上网速度降至最高1Mbps，次月恢复，此属限速规则不能满足客户，客户每月消费较高，建议客户迁转其他套餐资费，我司可申请相应赠费活动，因多次未联系上客户，如有疑问可在工作时间（08:30-12:00；14:00-17:30）致电我司宜昌联通13032700872</t>
  </si>
  <si>
    <t>TS202310281209091054</t>
  </si>
  <si>
    <t>陈建军</t>
  </si>
  <si>
    <t>2023-10-28 13:33:14</t>
  </si>
  <si>
    <t>用户来电对于限速不认可，前台已解释，客户不接受，建议用户订购升级包解除限速，用户不认可，要求给自己提速但是不愿订购流量包，要求给自己投诉，请核实协助处理</t>
  </si>
  <si>
    <t>业务规则：经核实客户套餐为国内不限速流量36G，超出后上网速率降至最高1Mbps，现已联系客户解释，考虑客户使用感知，我司申请赠送29元升级包使用，仅限本月使用，减免费用于24小时到账，此费用不可打印发票，另已推荐办理转资179元畅越套餐，次月生效，已告知原套餐下架无法转回及新套餐流量计费，客户认可，满意。</t>
  </si>
  <si>
    <t>GZ202310261642081586</t>
  </si>
  <si>
    <t>071704177108</t>
  </si>
  <si>
    <t>兴山县枫雅酒店</t>
  </si>
  <si>
    <t>2023-10-27 12:28:34</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</si>
  <si>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宽带正常在线，用户表示自己是酒店的宽带其中一条宽带坏了，不知道是那一条，要求师傅上门维修&amp;#13;</t>
  </si>
  <si>
    <t>ZX202310271724120092</t>
  </si>
  <si>
    <t>071700017487</t>
  </si>
  <si>
    <t>徐永华</t>
  </si>
  <si>
    <t>2023-10-28 14:20:42</t>
  </si>
  <si>
    <t>判断省分:湖北&amp;#13;&amp;#10;:失败&amp;#13;&amp;#10;node_42:&amp;#13;&amp;#10;:无合约/简单合约&amp;#13;&amp;#10;:单卡/移移融合副卡套餐&amp;#13;&amp;#10;获取用户证件类型::不认可&amp;#13;&amp;#10;:&amp;#13;&amp;#10;&amp;#13;&amp;#10;高级模板内容：&amp;#13;&amp;#10;问题描述:用户来电要求将宽带销户，称自己没有办理过&amp;#13;&amp;#10;第二联系方式:17671339666&amp;#13;&amp;#10;销户原因:没有安装过&amp;#13;&amp;#10;用户要求:我方解释建议用户去线下营业厅咨询办理，用户不认可，请后台核实尽快处理谢谢&amp;#13;</t>
  </si>
  <si>
    <t>业务取消（伍家营服中心）：用户要求取消低消宽带，挽留无效，已取消，满意。</t>
  </si>
  <si>
    <t>GZ202310261637551566</t>
  </si>
  <si>
    <t>071700547392</t>
  </si>
  <si>
    <t>黄永洪</t>
  </si>
  <si>
    <t>2023-10-27 11:25:31</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</si>
  <si>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长阳县津洋口龙津星城8栋3单元3楼306</t>
  </si>
  <si>
    <t>TS202310281247181849</t>
  </si>
  <si>
    <t>2023-10-28 14:32:47</t>
  </si>
  <si>
    <t>&amp;#13;&amp;#10;高级模板内容：&amp;#13;&amp;#10;投诉问题描述:用户来电对无法办理第五个号码不认可&amp;#13;&amp;#10;用户状态:正常&amp;#13;&amp;#10;停机原因:无&amp;#13;&amp;#10;第二联系电话:13886731839&amp;#13;&amp;#10;用户要求:用户要求办理第五个号码卡，说自己7月销户了一个号码，但是现在办理号码是告知销户号码占用了名额，请后台协助&amp;#13;</t>
  </si>
  <si>
    <t>业务规则：经核实客户自然年内销户后无法释放名额，需自然后才可开户，现已联系客户解释，建议客户次年申请办理或使用家人身份证办理副卡绑定，客户认可。</t>
  </si>
  <si>
    <t>BL202310271211291610</t>
  </si>
  <si>
    <t>杨启松</t>
  </si>
  <si>
    <t>2023-10-28 09:04:45</t>
  </si>
  <si>
    <t>15327603149命中精准预判服务场景:[65岁以上老人]&amp;#13;&amp;#10;用户来电要求办理预存话费享折扣优惠档位五（次月生效24个月）-湖北政企专属，政企专属5折*24个月，用户要求次月生效，请核实处理回电</t>
  </si>
  <si>
    <t>业务办理：用户反应办理预存话费享折扣优惠 档位五（次月生效24个月），经核实现为用户办理【2023-11-01 00:00:00至2024-09-30 23:59:59】 存量5G畅爽套餐享49元赠费 湖北 等同5折，满意</t>
  </si>
  <si>
    <t>ZX202310261347321398</t>
  </si>
  <si>
    <t>071701000405</t>
  </si>
  <si>
    <t>李西</t>
  </si>
  <si>
    <t>2023-10-27 14:25:02</t>
  </si>
  <si>
    <t>用户表示被动办理宽带，要我公司为其注销，请尽快处理并回复。</t>
  </si>
  <si>
    <t>业务取消（西陵 ）客户要求取消宽带，未转营服维系，联系客户表示已自行至联通营业厅办理取消，满意。</t>
  </si>
  <si>
    <t>ZX202310281259221339</t>
  </si>
  <si>
    <t>2023-10-29 10:25:48</t>
  </si>
  <si>
    <t>用户要携号转网要求解除宽带及副卡绑定挽留失败解释无效不愿前往营业厅咨询强烈要求在线处理情绪激动不愿告知什么原因要携号转网不及时处理将12315投诉</t>
  </si>
  <si>
    <t>业务取消（西陵）：实装宽带，挽留成功，暂不取消，客户满意。</t>
  </si>
  <si>
    <t>ZX202310281047500187</t>
  </si>
  <si>
    <t>071701057752</t>
  </si>
  <si>
    <t>2023-10-28 15:01:01</t>
  </si>
  <si>
    <t>ZX202310271036061101</t>
  </si>
  <si>
    <t>程嫣</t>
  </si>
  <si>
    <t>2023-10-28 09:57:50</t>
  </si>
  <si>
    <t>判断省分:湖北&amp;#13;&amp;#10;:自己办理的宽带&amp;#13;&amp;#10;:挽留失败&amp;#13;&amp;#10;:不同意&amp;#13;&amp;#10;:&amp;#13;&amp;#10;&amp;#13;&amp;#10;高级模板内容：&amp;#13;&amp;#10;问题描述:用户来电自己不在湖北要求取消宽带，自己在三年前就已经没有使用宽带了。一线按预处理解释用户称自己没办法归还机顶盒，要求线上销户，提到媒体曝光。请协助&amp;#13;&amp;#10;第二联系方式:15571721688&amp;#13;&amp;#10;销户原因:不使用&amp;#13;&amp;#10;用户要求:在线销户&amp;#13;</t>
  </si>
  <si>
    <t>业务取消（西陵）：用户要求取消实装宽带，挽留无效，已按用户要求取消，满意。</t>
  </si>
  <si>
    <t>TS202310272055371725</t>
  </si>
  <si>
    <t>2023-10-28 16:04:45</t>
  </si>
  <si>
    <t>【2022年上工信部测评重保用户】[该用户有申诉倾向，请注意受理态度，查询近三天工单记录，积极解决用户问题。]用户反馈：:各渠道人员服务、态度问题&amp;#13;&amp;#10;告知联通对服务质量的重视，再次解释安抚并致歉:不认可仍要投诉&amp;#13;&amp;#10;用户要投诉的人员：:后台工单处理人员&amp;#13;&amp;#10;:&amp;#13;&amp;#10;&amp;#13;&amp;#10;高级模板内容：&amp;#13;&amp;#10;投诉问题描述:用户来电要求投诉所有之前给自己处理问题的后台工作人员与营业厅工作人员，称之前每次打电话态度都非常不好，每次都非常的敷衍，要求在明天12点之前回电，否则将10015进行投诉&amp;#13;&amp;#10;渠道名称:-&amp;#13;&amp;#10;渠道地址:-&amp;#13;&amp;#10;人员工号:-&amp;#13;&amp;#10;用户要求:要求在明天12点之前回电，要求态度好，不要敷衍，否则将拨打10015进行投诉。&amp;#13;</t>
  </si>
  <si>
    <t>业务规则：经核实因赠费规则不能满足客户，费用已于2023-10-12 10:16:25到帐162元,2023-10-12 12:05:49到帐150元，现已联系客户解释，此费用可在联通APP-交费记录查询，抵扣后期月租费用，不能打印发票，关于工作人员服务核实无问题，此属用户对规则不满引发争议，已解释，满意度一般。</t>
  </si>
  <si>
    <t>TS202310261957191176</t>
  </si>
  <si>
    <t>郭玙</t>
  </si>
  <si>
    <t>2023-10-27 10:38:14</t>
  </si>
  <si>
    <t>22年Q3Q4重点客户&amp;#13;&amp;#10;高级模板内容：&amp;#13;&amp;#10;投诉问题描述:用户来电反映办理副卡的时候告知副卡是免费的，但现在查询只有12个月，对此不认可&amp;#13;&amp;#10;争议月份:2023年10月、2023年6月、2023年7月、2023年8月、2023年9月&amp;#13;&amp;#10;争议金额:1&amp;#13;&amp;#10;用户要求:用户要求我方尽快处理，请处理。&amp;#13;</t>
  </si>
  <si>
    <t>业务规则：客户对副卡扣费规则不认可，经核实前期赠费已于23.5月到期，故23.6-9月产生副卡费用40元，考虑客户感知，已申请话费退还，24小时内到账，此费用不可打印账单发票，另勾选预存赠费10元*12个月，立即生效，回访满意</t>
  </si>
  <si>
    <t>TS202310271140131623</t>
  </si>
  <si>
    <t>田云舜</t>
  </si>
  <si>
    <t>2023-10-27 17:05:15</t>
  </si>
  <si>
    <t>&amp;#13;&amp;#10;高级模板内容：&amp;#13;&amp;#10;投诉问题描述:客户来电称对于套餐资费不认可，因其他副卡要注销，工作人员来电称可以把副卡功能费都减免掉，查询目前只有18672099986还在收费要求把该号码也做减免&amp;#13;&amp;#10;争议月份:2023年10月&amp;#13;&amp;#10;争议金额:10&amp;#13;&amp;#10;用户要求:客户来电称对于套餐资费不认可，因其他副卡要注销，工作人员来电称可以把副卡功能费都减免掉，查询目前只有18672099986还在收费要求把该号码也做减免，烦请协助处理&amp;#13;</t>
  </si>
  <si>
    <t>业务规则：客户反馈18672099986副卡扣费的问题，已勾选赠费10元*12个月活动，立即生效，回访满意</t>
  </si>
  <si>
    <t>BL202310271305552410</t>
  </si>
  <si>
    <t>鲍支成</t>
  </si>
  <si>
    <t>2023-10-28 09:04:26</t>
  </si>
  <si>
    <t>13197345596命中精准预判服务场景:[65岁以上老人]&amp;#13;&amp;#10;&amp;#13;&amp;#10;用户要求续订：宜昌目标用户99元档5G融合套餐3折优惠24月（立即生效），称到厅告知活动结束，无法办理不满，称办理套餐告知可以续订，请协助确认处理，谢谢！</t>
  </si>
  <si>
    <t>业务办理：用户反应需办理99元档5G融合套餐3折优惠24月（立即生效），经核实【2023-11-01 00:00:00至2024-09-30 23:59:59】 存量5G畅爽套餐享69元赠费 湖北 等同3折，满意</t>
  </si>
  <si>
    <t>BL202310261613351868</t>
  </si>
  <si>
    <t>易继兵</t>
  </si>
  <si>
    <t>2023-10-27 09:16:14</t>
  </si>
  <si>
    <t>用户要求继续续订菜鸟大小宝卡12个月月费75折优惠合约，请处理</t>
  </si>
  <si>
    <t>业务办理：用户反应需办理菜鸟大小宝卡12个月月费75折优惠合约，经核实现已为用户办理续订成功，满意</t>
  </si>
  <si>
    <t>ZX202310261121230261</t>
  </si>
  <si>
    <t>071703629630</t>
  </si>
  <si>
    <t>沈伟隆</t>
  </si>
  <si>
    <t>2023-10-27 14:16:03</t>
  </si>
  <si>
    <t>判断省分:湖北&amp;#13;&amp;#10;:自己办理的宽带&amp;#13;&amp;#10;:挽留失败&amp;#13;&amp;#10;:不同意&amp;#13;&amp;#10;:&amp;#13;&amp;#10;&amp;#13;&amp;#10;高级模板内容：&amp;#13;&amp;#10;问题描述:用户称宽带不使用，要求注销，改为原资费并参加每月返费10元话费的活动，已解释资费情况挽留无效，用户称到厅告知有活动不能更改，用户不满，称当时办理宽带的时候告知不需要可以改为原资费每月扣费19元，认为欺骗消费者，有升级投诉倾向，请协助核实处理，谢谢！&amp;#13;&amp;#10;第二联系方式:13135820040&amp;#13;&amp;#10;销户原因:不使用&amp;#13;&amp;#10;用户要求:尽快回复处理，谢谢！&amp;#13;</t>
  </si>
  <si>
    <t>业务取消（西陵）：用户要求注销实装宽带，挽留无效，西陵一路自营厅已办理宽带转资，次月注销。另我部协助为用户变更套餐为宝卡Pro，月租29元，已解释原赠费10元活动已到期，用户认可次月月费29元，满意。</t>
  </si>
  <si>
    <t>BL202310271158271414</t>
  </si>
  <si>
    <t>淡春玲</t>
  </si>
  <si>
    <t>2023-10-27 14:23:45</t>
  </si>
  <si>
    <t>用户来电要求我方解绑主副卡，为其解释并建议到营业厅解绑，用户不认可，要求我方直接处理！</t>
  </si>
  <si>
    <t>业务办理：用户反应需办理主副卡解绑，经核实主卡15629388781枝江新时空合作厅(自建他营)办理的20230701-预存得1200元话费分24月（5G159套餐购机优惠）-次月生效-湖北，现线上无勾选项，已解释需用户前往公园路或枝江城区团结路自营厅协助处理，用户知晓</t>
  </si>
  <si>
    <t>TS202310261942570958</t>
  </si>
  <si>
    <t>王正玉</t>
  </si>
  <si>
    <t>2023-10-27 14:16:33</t>
  </si>
  <si>
    <t>[65岁以上老人]&amp;#13;&amp;#10;高级模板内容：&amp;#13;&amp;#10;投诉问题描述:用户称9月没有返费10元前台已解释：9月没有返费到账用户不满要求核查处理返费问题。用户称之前告知是截止的日期是2024年的1月份，前台查询是2023-12-31结束，没有延迟一个月，要求把返费提前到25号返费方便用户查询账单不愿最后一天返费要求后台协助一下&amp;#13;&amp;#10;活动名称:预存0元;赠款总额60元;一次性到账10元;50元分5月返还&amp;#13;&amp;#10;争议月份:2023年9月&amp;#13;&amp;#10;争议金额:10&amp;#13;&amp;#10;用户要求:加急&amp;#13;</t>
  </si>
  <si>
    <t>业务规则：客户反馈23.9-10月赠费未到账，核实客户欠费停机状态导致赠费未到账，考虑客户感知，申请补赠23.9-10月赠费合计20元，24小时内到账，此费用不可打印账单发票，回访满意</t>
  </si>
  <si>
    <t>TS202310271402582411</t>
  </si>
  <si>
    <t>071701033355</t>
  </si>
  <si>
    <t>陈贤志</t>
  </si>
  <si>
    <t>2023-10-28 09:08:58</t>
  </si>
  <si>
    <t>22年Q3Q4重点客户[65岁以上老人]&amp;#13;&amp;#10;高级模板内容：&amp;#13;&amp;#10;投诉问题描述:用户称自己需要更换一个新的宽带套餐但是自己光猫都是好的营业厅要重新给一个光猫然后收取安装调测费用对此不认可&amp;#13;&amp;#10;争议费用:调测&amp;#13;&amp;#10;争议金额:100&amp;#13;&amp;#10;前台解释情况:以营业厅告知为准&amp;#13;&amp;#10;用户要求:用户称自己需要更换一个新的宽带套餐但是自己光猫都是好的营业厅要重新给一个光猫然后收取安装调测费用对此不认可&amp;#13;</t>
  </si>
  <si>
    <t>业务规则：客户反馈安装调试费的问题，经核实客户宽带为新装存在安装调试费，考虑客户感知，申请减免100元安装调试费，到15572729908，24小时内到账，此费用不可打印账单发票，回访满意</t>
  </si>
  <si>
    <t>BL202310261513550954</t>
  </si>
  <si>
    <t>罗伶俐</t>
  </si>
  <si>
    <t>2023-10-27 09:07:52</t>
  </si>
  <si>
    <t>用户要求赠送流量给他，前台无活动，请核实处理。18671717896</t>
  </si>
  <si>
    <t>业务办理：用户反映是联通的老用户，经核实现已为用户赠送10G流量供本月使用，用户满意 。</t>
  </si>
  <si>
    <t>ZX202310261851251646</t>
  </si>
  <si>
    <t>071703228872</t>
  </si>
  <si>
    <t>2023-10-27 14:25:06</t>
  </si>
  <si>
    <t>判断省分:湖北&amp;#13;&amp;#10;:被动办理宽带&amp;#13;&amp;#10;:不需要&amp;#13;&amp;#10;:&amp;#13;&amp;#10;&amp;#13;&amp;#10;高级模板内容：&amp;#13;&amp;#10;问题描述:用户来电要求销户宽带，不知情办理，请协助处理谢谢&amp;#13;&amp;#10;第二联系方式:18671739125&amp;#13;&amp;#10;销户原因:不知情办理&amp;#13;&amp;#10;用户要求:销户及将套餐更改为最低加急提及工信部&amp;#13;</t>
  </si>
  <si>
    <t>业务取消（西陵）：用户要求注销虚拟宽带，挽留无效，已注销成功并转资大王卡29元，次月生效，用户满意。</t>
  </si>
  <si>
    <t>BL202310261109462457</t>
  </si>
  <si>
    <t>2023-10-27 09:12:26</t>
  </si>
  <si>
    <t>用户来电称自己是欠费停机了，为什么前两天反馈的问题现在还没开机，前台查询用户是非当月逾期停机无法办理开机，查询到之前工单信息登记不完整导致处理不及时，用户对此非常不满，前台已安抚用户要求今天下午尽快为其开机使用，用户无法自助缴费，请尽快处理谢谢！</t>
  </si>
  <si>
    <t>业务办理：用户反映停机问题，核查该号码有往月欠费不支持在线复机，已解释同意前往营业厅结清欠费复机，满意。</t>
  </si>
  <si>
    <t>ZX202310271855340731</t>
  </si>
  <si>
    <t>071700053407</t>
  </si>
  <si>
    <t>刘欣</t>
  </si>
  <si>
    <t>2023-10-29 14:57:28</t>
  </si>
  <si>
    <t>#2022重保客户##2022重保客户#用户要求销户宽带，表示多次去城区伍家岗中南路自有营业厅都没有销户成功，已经把机顶盒光猫等设备都带过去了，现在不愿意前往，要求本月销户成功，请公司处理。</t>
  </si>
  <si>
    <t>业务取消（西陵营服）实装宽带，多次联系用户未接听，无法确认宽带销户事宜，已短信告知用户结果，若用户来电烦请代为解释或告知用户与本地服务监督热线13032700872（工作时间8:30-12:00 14:00-17:30）联系。</t>
  </si>
  <si>
    <t>BL202310271406000629</t>
  </si>
  <si>
    <t>2023-10-29 09:08:41</t>
  </si>
  <si>
    <t>查询增值业务:&amp;#13;&amp;#10;合约信息查询:&amp;#13;&amp;#10;系统未查询到产品信息/非用户咨询的产品&amp;#13;&amp;#10;查询优惠产品信息:&amp;#13;&amp;#10;:无确认方式&amp;#13;&amp;#10;:客户不了解此业务，要求取消或投诉&amp;#13;&amp;#10;:不接受&amp;#13;&amp;#10;:标准合约（金融类、标准类、强合约、固移融合等...）&amp;#13;&amp;#10;:下一步&amp;#13;&amp;#10;判断省分:湖北&amp;#13;&amp;#10;:金融、靓号，套餐折扣、含设备的组网协议四类强合约&amp;#13;&amp;#10;:无合约解约工单&amp;#13;&amp;#10;:挽留失败&amp;#13;&amp;#10;:不愿到厅&amp;#13;&amp;#10;:用户来电要求在线解除主副卡关系，称要解除之后改套餐，解释不认可，已挽留，不愿到厅，请处理谢谢&amp;#13;</t>
  </si>
  <si>
    <t>业务办理：用户需办理解除主副卡关系，经核实已由湖北省分公司电子商务部于2023-10-27 17:02:13办理完毕，现线上无需办理其他业务，满意</t>
  </si>
  <si>
    <t>ZX202310281703531009</t>
  </si>
  <si>
    <t>071703465366</t>
  </si>
  <si>
    <t>邓甜</t>
  </si>
  <si>
    <t>用户表示长期居住武汉，宜昌手机号码上绑定的宽带一直未装过（缓装）也用不上，现要改手机套餐，故要求公司协助将宽带销户，尽快处理并联系电话13117274336</t>
  </si>
  <si>
    <t>业务取消（西陵营服）虚拟宽带，挽留失败，客服部已取消，满意</t>
  </si>
  <si>
    <t>TS202310270949550522</t>
  </si>
  <si>
    <t>2023-10-27 14:13:47</t>
  </si>
  <si>
    <t>:号卡配送问题&amp;#13;&amp;#10;:号卡一直未送达&amp;#13;&amp;#10;:已退单&amp;#13;&amp;#10;判断省分:其他省份&amp;#13;&amp;#10;:称自己在网上订购了一张号卡，一直没有配送，称自己29号就要离开现在的地方了，要求尽快处理，订单号：519719747584，身份证：429005199308290091</t>
  </si>
  <si>
    <t>业务规则：客户反馈订单未配送的问题，核实为恶意单拦截，无法配送，建议客户线下营业厅办理，客户知晓，满意度一般</t>
  </si>
  <si>
    <t>ZX202310261832261536</t>
  </si>
  <si>
    <t>071701060868</t>
  </si>
  <si>
    <t>郭园园</t>
  </si>
  <si>
    <t>2023-10-28 14:11:54</t>
  </si>
  <si>
    <t>被动开通宽带要求在线取消并回复。</t>
  </si>
  <si>
    <t>ZX202310260930401613</t>
  </si>
  <si>
    <t>071703679415</t>
  </si>
  <si>
    <t>2023-10-28 09:06:35</t>
  </si>
  <si>
    <t>用户表示被动缓装宽带071703679415，在线挽留无效，要求取消宽带，在线解释无效，请尽快处理并回复</t>
  </si>
  <si>
    <t>TS202310261836432324</t>
  </si>
  <si>
    <t>张焕平</t>
  </si>
  <si>
    <t>2023-10-28 09:03:48</t>
  </si>
  <si>
    <t>&amp;#13;&amp;#10;高级模板内容：&amp;#13;&amp;#10;投诉问题描述:用户反映对流量使用不认可，表示用户刚办的卡没有使用流量，为什么会有流量产生，要求核实处理回复&amp;#13;&amp;#10;争议时间:2023-10-26&amp;#13;&amp;#10;争议金额:0&amp;#13;&amp;#10;用户查询情况:有产生流量&amp;#13;&amp;#10;前台实际查询情况:有产生0.6mb流量&amp;#13;&amp;#10;用户要求:用户反映对流量使用不认可，表示用户刚办的卡没有使用流量，为什么会有流量产生，要求核实处理回复&amp;#13;</t>
  </si>
  <si>
    <t>业务规则：客户反馈新办号码未使用，产生0.6mb流量，已联系客户解释高清语音通话可能产生流量，已联系客户解释说明，客户知晓，认可</t>
  </si>
  <si>
    <t>TS202310281221561319</t>
  </si>
  <si>
    <t>2023-10-28 15:14:27</t>
  </si>
  <si>
    <t>22年Q3Q4重点客户22年Q3Q4重点客户用户表示自己流量不限量，为什么有流量封顶，前台已按流程解释，用户不认可，要求长期解除</t>
  </si>
  <si>
    <t>业务规则：流量封顶规则，现已解释，已解除流量封顶，用户已恢复，可正常使用，满意</t>
  </si>
  <si>
    <t>BL202310291022421209</t>
  </si>
  <si>
    <t>韩欣月</t>
  </si>
  <si>
    <t>2023-10-29 15:48:16</t>
  </si>
  <si>
    <t>&amp;#13;&amp;#10;高级模板内容：&amp;#13;&amp;#10;用户诉求:套餐变更/套餐更改&amp;#13;&amp;#10;当前套餐名称:沃派校园融合9元移网成员套餐（湖北宜昌）&amp;#13;&amp;#10;新套餐名称（转入套餐名称）:用户来电要求改为：4G元全国流量王8元套餐，挽留无效，不愿去营业厅咨询办理，请处理！&amp;#13;&amp;#10;是合约期内（含靓号）:是&amp;#13;&amp;#10;备注:用户来电要求改为：4G元全国流量王8元套餐，挽留无效，不愿去营业厅咨询办理，请处理！已经解释多次绑定宽带不认可&amp;#13;&amp;#10;&amp;#13;&amp;#10;&amp;#13;</t>
  </si>
  <si>
    <t>业务办理：用户需办理转资4G元全国流量王8元套餐，挽留无效，已为用户办理转资成功并销户校园宽带，满意</t>
  </si>
  <si>
    <t>ZX202310271002030740</t>
  </si>
  <si>
    <t>071703941461</t>
  </si>
  <si>
    <t>李长春</t>
  </si>
  <si>
    <t>2023-10-28 10:39:28</t>
  </si>
  <si>
    <t>18671775217&amp;#13;&amp;#10;071703941461&amp;#13;&amp;#10;来电要求取消宽带，说没有办理过，不方便去营业厅，要求取消后尽快回复&amp;#13;&amp;#10;&amp;#13;</t>
  </si>
  <si>
    <t>业务取消（西陵营服中心）：虚装宽带销户，挽留无效，现已为用户注销宽带成功，满意</t>
  </si>
  <si>
    <t>BL202310281441021649</t>
  </si>
  <si>
    <t>陈少媛</t>
  </si>
  <si>
    <t>2023-10-29 09:08:58</t>
  </si>
  <si>
    <t>用户要求续订5G冰激凌套餐5折（次月生效24个月）（取整）（合约）（湖北宜昌）合约，请后台核实处理</t>
  </si>
  <si>
    <t>业务办理：用户需续订5G冰激凌套餐5折（次月生效24个月），经核实已由(维系挽留)宜昌城区销维系团队办理【2023-11-01 00:00:00至2024-10-31 23:59:59】 存量5G畅爽套餐享79元赠费（次月生效）湖北 等同5折，满意。</t>
  </si>
  <si>
    <t>TS202310271522412119</t>
  </si>
  <si>
    <t>赵雪琼</t>
  </si>
  <si>
    <t>2023-10-28 09:46:48</t>
  </si>
  <si>
    <t>&amp;#13;&amp;#10;高级模板内容：&amp;#13;&amp;#10;投诉问题描述:用户来电反映自己在6月份就有申请：预存话费享折扣优惠档位五（立即生效24个月，但是我方没有给用户打折，导致用户后面几个月都是按原价收费&amp;#13;&amp;#10;争议月份:2023年7月、2023年8月、2023年9月、2023年10月&amp;#13;&amp;#10;争议金额:0&amp;#13;&amp;#10;用户要求:用户要求我方重新给用户办理折扣优惠，并要求退还这个月的月租差价，用户要求回电：17720418632&amp;#13;</t>
  </si>
  <si>
    <t>业务规则：现与用户沟通办理99元赠费*12个月，立即生效，减免7-9月折扣差价297元，系统办理主卡及副卡预存享50元赠费*2个月，立即到账100元，剩余197元今日内赠费到账，此费用无法抵扣往月欠费及打印发票，用户满意</t>
  </si>
  <si>
    <t>ZX202310261145320513</t>
  </si>
  <si>
    <t>071703213862</t>
  </si>
  <si>
    <t>付俊奇</t>
  </si>
  <si>
    <t>2023-10-27 16:26:16</t>
  </si>
  <si>
    <t>判断省分:湖北&amp;#13;&amp;#10;:被动办理宽带&amp;#13;&amp;#10;:不需要&amp;#13;&amp;#10;:&amp;#13;&amp;#10;&amp;#13;&amp;#10;高级模板内容：&amp;#13;&amp;#10;问题描述:用户表示自己没有安装宽带要求取消宽带并修改保号套餐请协助谢谢&amp;#13;&amp;#10;第二联系方式:13040963130&amp;#13;&amp;#10;销户原因:没有安装要改套餐&amp;#13;&amp;#10;用户要求:尽快处理&amp;#13;</t>
  </si>
  <si>
    <t>业务取消（西陵营服中心）：用户要求取消缓装宽带，挽留无效，已按用户要求取消，并转资福多多29元套餐，次月生效，满意。</t>
  </si>
  <si>
    <t>TS202310271605330797</t>
  </si>
  <si>
    <t>汤伟</t>
  </si>
  <si>
    <t>2023-10-29 14:01:47</t>
  </si>
  <si>
    <t>&amp;#13;&amp;#10;高级模板内容：&amp;#13;&amp;#10;投诉问题描述:用户来电称自己携号入网到联通，工作人员承诺可以绑定4张免费副卡，但是自己今天去营业厅办理副卡告知需要收取10元一张副卡功能费用用户表示不认可要求反馈烦请处理谢谢联系号码：13872612586&amp;#13;&amp;#10;业务名称:免费绑定副卡&amp;#13;&amp;#10;宣传渠道:营业厅&amp;#13;&amp;#10;宣传内容:免费绑定4张副卡&amp;#13;&amp;#10;实际情况:10元/张&amp;#13;&amp;#10;用户要求:用户要求加急处理谢谢&amp;#13;</t>
  </si>
  <si>
    <t>业务规则：因副卡费用规则无法满足用户需求。客户反映副卡费用问题，办理副卡后会收取10元费用，针对老用户可为客户申请副卡赠送话费活动，多次致电未接，已短信告知如您后期使用有任何疑问，可于工作时间（08：30-17：30）致电宜昌联通07176921001或13032700872。</t>
  </si>
  <si>
    <t>TS202310271516591945</t>
  </si>
  <si>
    <t>2023-10-28 14:25:27</t>
  </si>
  <si>
    <t>工单流水号:TS202310250945442376，客户要求投诉还没处理要求加急处理谢谢！&amp;#13;</t>
  </si>
  <si>
    <t>业务规则：因骚扰销户进入特殊黑名单，对应号码17671931372，需用户签署承诺书后解除，若需办理“非新入网、非过户”业务，可临时出库（出库仅限当天，次日重入黑名单），已向用户解释，用户知晓，满意</t>
  </si>
  <si>
    <t>ZX202310261403331533</t>
  </si>
  <si>
    <t>071701078675</t>
  </si>
  <si>
    <t>宋晶三</t>
  </si>
  <si>
    <t>2023-10-28 09:11:54</t>
  </si>
  <si>
    <t>表示被动办理宽带，已告知缓装用户表示不需要要求取消并要求退还宽带费用，请处理并回复</t>
  </si>
  <si>
    <t>业务取消（西陵营服中心）：用户要求取消缓装宽带，挽留无效，已按用户要求取消，考虑用户感知，申请退23.6-10月宽带费用，合计48.71元于次月7日前到帐，此费用不可打印发票，满意。</t>
  </si>
  <si>
    <t>BL202310261826471205</t>
  </si>
  <si>
    <t>甘晓艳</t>
  </si>
  <si>
    <t>2023-10-27 14:17:08</t>
  </si>
  <si>
    <t>用户来电要求办理畅越冰激凌59元套餐5折附加优惠(内部限量）业务，用户表示自己在外地无法回归属地办理，要求线上办理，请协助处理，谢谢</t>
  </si>
  <si>
    <t>业务办理：用户要求办理畅越冰激凌59元套餐5折附加优惠(内部限量）。系统无勾选项，当前合约11月30日到期，用记同意次月尝试申请，满意。</t>
  </si>
  <si>
    <t>BL202310271038172498</t>
  </si>
  <si>
    <t>袁帮兴</t>
  </si>
  <si>
    <t>2023-10-28 09:10:29</t>
  </si>
  <si>
    <t>用户反映需要续约副卡免月租24个月要求上报公司处理联系电话13872687748</t>
  </si>
  <si>
    <t>业务办理：用户要求办理副卡减免活动，已跟用户解释清楚该活动已下线，我司会于次月一号会用户办理预预存0元;赠款总额120元;一次性到账10元;110元分11月返还活动，满意。</t>
  </si>
  <si>
    <t>TS202310271204172279</t>
  </si>
  <si>
    <t>投诉工单（2021版）&gt;&gt;融合&gt;&gt;【离网】离网（离网+拆机+销户）&gt;&gt;对滞纳金/历史欠费/违约金有争议</t>
  </si>
  <si>
    <t>曹晓露</t>
  </si>
  <si>
    <t>2023-10-28 13:37:59</t>
  </si>
  <si>
    <t>&amp;#13;&amp;#10;高级模板内容：&amp;#13;&amp;#10;投诉问题描述:用户来电反馈在营业厅解绑主副卡，收取了20元的违约金，查询到副卡免月租12个月（10元话费12个月）（湖北）-立即生效这个合约，解释不认可，称自己参加活动时没有告知取消有违约金，故提此单，请协助处理，谢谢&amp;#13;&amp;#10;需要缴纳:违约金&amp;#13;&amp;#10;争议金额:20&amp;#13;&amp;#10;用户要求:核实退还违约金，故提此单，请协助处理，谢谢&amp;#13;</t>
  </si>
  <si>
    <t>业务规则：用户对副卡合约解约存在违约金不满，减免违约金20元，系统办理15697275671（用户提供号码）预存享20元赠费，立即到账，此费用无法抵扣往月欠费及打印发票，用户满意</t>
  </si>
  <si>
    <t>TS202310262134162462</t>
  </si>
  <si>
    <t>叶卉</t>
  </si>
  <si>
    <t>2023-10-28 10:49:00</t>
  </si>
  <si>
    <t>&amp;#13;&amp;#10;高级模板内容：&amp;#13;&amp;#10;投诉问题描述:用户来电对金融合约不认可，表示自己没有办理过，要求核实并取消，同时副卡15572724268和主卡13227297958的主副卡关系搞混了，要求我方调整为15572724268为主卡，13227297958为副卡，解释不理解，麻烦处理，谢谢&amp;#13;&amp;#10;产品名称:花呗先享5G199元直降2300（社会36期）&amp;#13;&amp;#10;办理时间:2023-03-28&amp;#13;&amp;#10;办理渠道:	宜昌城区政企东山沃通专业代理&amp;#13;&amp;#10;用户要求:要求核实并取消，同时副卡15572724268和主卡13227297958的主副卡关系搞混了，要求我方调整为15572724268为主卡，13227297958为副卡，解释不理解，有投诉倾向，麻烦处理，谢谢，&amp;#13;</t>
  </si>
  <si>
    <t>业务规则：用户对花呗合约不认可。经核实，宜昌城区政企东山沃通专业代理于23.4月办理，花呗合约期内如提前解约，需支付违约金并自行承担未还款部分。另15572724268号码不支持参与花呗活动，故客户经理新开13227297958号码作为主卡，副卡可共享主卡语音流量，不影响用户使用。已向用户解释，表示知晓。</t>
  </si>
  <si>
    <t>GZ202310261531591064</t>
  </si>
  <si>
    <t>071701073970</t>
  </si>
  <si>
    <t>杜周全</t>
  </si>
  <si>
    <t>2023-10-27 16:41:00</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</si>
  <si>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网速慢&amp;#13;&amp;#10;:&amp;#13;&amp;#10;设置参数:&amp;#13;&amp;#10;获取诊断信息:&amp;#13;&amp;#10;:无异常&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用户表示宽带网络特别慢，不愿刷新重启，强烈要求安排师傅晚上8点左右上门维修，有携转意向，加急处理并回复</t>
  </si>
  <si>
    <t>TS202310272008051158</t>
  </si>
  <si>
    <t>投诉工单（2021版）&gt;&gt;宽带&gt;&gt;【产品及计费使用】产品及业务规则&gt;&gt;未实名/信息不一致/不完整/一证五卡/关联欠费等业务规则，无法办理业务、被停机或无法使用</t>
  </si>
  <si>
    <t>071700813396</t>
  </si>
  <si>
    <t>张娟</t>
  </si>
  <si>
    <t>2023-10-28 10:07:12</t>
  </si>
  <si>
    <t>用户表示无法前往营业厅，现要求取消iptv业务，请尽快处理</t>
  </si>
  <si>
    <t>业务规则：用户对取消IPTV业务规则不满。经核实，单宽带用户，取消此业务需携带身份证原件前往联通营业厅退还机顶盒，如本人无法前往，可由家人将设备退至营业厅后，致电10010再为其办理取消IPTV业务，用户表示知晓。</t>
  </si>
  <si>
    <t>TS202310262147200079</t>
  </si>
  <si>
    <t>2023-10-27 13:33:12</t>
  </si>
  <si>
    <t>用户来电反映，9月份销户，但是一直没有退费。用户对此不认可。要求处理。（姓名：张素芝身份证号码：370521197802261224）</t>
  </si>
  <si>
    <t>业务规则：用户对首充金额无法清退规则不满，已联系用户解释清楚，并添加用户微信，请用户回传身份证件正反面，我司申请强制清退，费用预计下周二前微信转给用户，满意。</t>
  </si>
  <si>
    <t>TS202310261246061136</t>
  </si>
  <si>
    <t>2023-10-27 13:39:48</t>
  </si>
  <si>
    <t>用户称号码呵呵宽带一起注销了，用户称营业厅告知剩余话费不能退费，用户要求核实，请处理</t>
  </si>
  <si>
    <t>业务规则：用户对销户退费规则不满，经核实，10月19日销户后当月不支持清退余额，需次月15号以后，用户可持身份证原件前往远安自营厅申请余额清退还，联系解释用户满意。</t>
  </si>
  <si>
    <t>BL202310271108250522</t>
  </si>
  <si>
    <t>韩玲玉</t>
  </si>
  <si>
    <t>2023-10-28 09:06:31</t>
  </si>
  <si>
    <t>用户来电反馈要求办理副卡月功能费减免活动，不方便到厅，要求线上协助办理，联系方式：13117273683</t>
  </si>
  <si>
    <t>业务办理：用户要求办理副卡减免活动，已跟用户解释清楚活动已下线，考虑用户感知，申请办理预存话费享10元/月话费优惠12个月（湖北），立即生效，满意。</t>
  </si>
  <si>
    <t>TS202310281457122134</t>
  </si>
  <si>
    <t>2023-10-29 10:00:19</t>
  </si>
  <si>
    <t>用户来电反映18671789564在8月底销户，9月份话费余额依然没有退费，要求我方核查回电</t>
  </si>
  <si>
    <t>业务规则：用户反应18671789564在8月底销户，经核实号码于2023-03-14 17:52:51由宜昌市分公司办理用户立即拆机，查询号码无余额，已告知用户继续观察使用，用户知晓</t>
  </si>
  <si>
    <t>ZX202310271124491645</t>
  </si>
  <si>
    <t>乔凤贤</t>
  </si>
  <si>
    <t>2023-10-28 14:03:50</t>
  </si>
  <si>
    <t>判断省分:湖北&amp;#13;&amp;#10;:自己办理的宽带&amp;#13;&amp;#10;:挽留失败&amp;#13;&amp;#10;:不同意&amp;#13;&amp;#10;:&amp;#13;&amp;#10;&amp;#13;&amp;#10;高级模板内容：&amp;#13;&amp;#10;问题描述:用户来电表示宽带要销户，前往营业厅办理告知无法销户，&amp;#13;&amp;#10;第二联系方式:13872495580&amp;#13;&amp;#10;销户原因:网速太差不想用了&amp;#13;&amp;#10;用户要求:要求宽带销户&amp;#13;</t>
  </si>
  <si>
    <t>业务取消（兴山城区营服）：客户要求注销071700745823CPE宽带，多次联系客户无法接通，已短信告知，如需我部协助取消可在工作时间（08:30-12:00；14:00-17:30）联系07176921001、13032700872宜昌联通投诉处理中心。如用户咨询，请前台10010话务中心代为解释，谢谢</t>
  </si>
  <si>
    <t>TS202310280847091218</t>
  </si>
  <si>
    <t>田文彬</t>
  </si>
  <si>
    <t>2023-10-28 15:06:29</t>
  </si>
  <si>
    <t>用户对靓号年限15年不认可，称其他运营商只有2年，不愿到营业厅取消合约，要求我方取消，不然市长热线投诉，请核实处理谢谢</t>
  </si>
  <si>
    <t>业务规则：用户反应对靓号年限15年不认可，营业厅已明示相关规则，查询靓号专属月承诺通信资费于2037-02-28 23:59:59到期，现线上无取消对应勾选项，已告知用户继续观察使用，用户知晓</t>
  </si>
  <si>
    <t>TS202310271500261492</t>
  </si>
  <si>
    <t>熊伟冬</t>
  </si>
  <si>
    <t>2023-10-28 09:42:13</t>
  </si>
  <si>
    <t>:合约未到期想提前解约&amp;#13;&amp;#10;:用户不认可&amp;#13;&amp;#10;:&amp;#13;&amp;#10;&amp;#13;&amp;#10;高级模板内容：&amp;#13;&amp;#10;投诉问题描述:用户来电反映分期解耦5G239元直降3500元（社会渠道36期）-统一费率（湖北）产品ID91275093想要解约，一线已按流程解释用户不认可，请协助处理，谢谢。&amp;#13;&amp;#10;业务名称:分期解耦5G239元直降3500元（社会渠道36期）-统一费率（湖北）&amp;#13;&amp;#10;办理时间:2023-07-01&amp;#13;&amp;#10;办理渠道:枝江中宇专营店&amp;#13;&amp;#10;用户要求:用户来电反映分期解耦5G239元直降3500元（社会渠道36期）-统一费率（湖北）产品ID91275093想要解约，一线已按流程解释用户不认可，请协助处理，谢谢。&amp;#13;</t>
  </si>
  <si>
    <t>业务规则：用户反应反映需解约分期解耦5G239元直降3500元（社会渠道36期），营业厅已明示相关规则，查询于2026-06-30 23:59:59结束，现线上无取消对应勾选项已发区域复责任人4911503协助处理，用户知晓。</t>
  </si>
  <si>
    <t>ZX202310271533341421</t>
  </si>
  <si>
    <t>071704275545</t>
  </si>
  <si>
    <t>张迪</t>
  </si>
  <si>
    <t>2023-10-28 14:12:01</t>
  </si>
  <si>
    <t>18507202711&amp;#13;&amp;#10;071704275545&amp;#13;&amp;#10;用来电反映去年在宜昌市兴山县昭君镇上办理了宽带销户，设备也归还了，查询账号还在，要求尽快销户并尽快回复</t>
  </si>
  <si>
    <t>业务取消（兴山乡镇）：用户要求注销实装宽带，设备已退还。挽留无效，已成功注销 ，满意。</t>
  </si>
  <si>
    <t>BL202310271554532308</t>
  </si>
  <si>
    <t>王焱</t>
  </si>
  <si>
    <t>2023-10-27 16:54:16</t>
  </si>
  <si>
    <t>用户要求续约副卡免月租12个月（10元话费12个月）（湖北）-立即生效，麻烦尽快处理</t>
  </si>
  <si>
    <t>业务办理：用户要求办理副卡免费，系统无0元勾选项，已登记11月8日前办理月赠10元*12个月，当月生效，满意。</t>
  </si>
  <si>
    <t>BL202310261734170565</t>
  </si>
  <si>
    <t>夏敏</t>
  </si>
  <si>
    <t>2023-10-27 14:17:18</t>
  </si>
  <si>
    <t>该用户来电反映：称本机参加的副卡免月租12个月（10元话费12个月）（湖北）-次月生效的活动本月到期，想继续参加，要求尽快核实处理，联系本机。</t>
  </si>
  <si>
    <t>业务办理：用户要求办理副卡免月租12个月（10元话费12个月）（湖北），已跟用户解释清楚，并办理  预存话费享10元/月话费优惠12个月（湖北），立即生效，满意。</t>
  </si>
  <si>
    <t>ZX202310281459102311</t>
  </si>
  <si>
    <t>071704273712</t>
  </si>
  <si>
    <t>王德秋</t>
  </si>
  <si>
    <t>2023-10-29 14:13:08</t>
  </si>
  <si>
    <t>判断省分:湖北&amp;#13;&amp;#10;:被动办理宽带&amp;#13;&amp;#10;:不需要&amp;#13;&amp;#10;:&amp;#13;&amp;#10;&amp;#13;&amp;#10;高级模板内容：&amp;#13;&amp;#10;问题描述:用户来电要求取消宽带预约账号挽留无效故此下单&amp;#13;&amp;#10;第二联系方式:13094160999&amp;#13;&amp;#10;销户原因:需要最低改资费&amp;#13;&amp;#10;用户要求:用户来电要求取消宽带预约账号挽留无效故此下单&amp;#13;</t>
  </si>
  <si>
    <t>业务取消（兴山乡镇营服中心）：虚装宽带销户，挽留无效，客服部取消，另为用户办理转资4G全国流量王8元套餐，次月生效，满意。</t>
  </si>
  <si>
    <t>BL202310271007461973</t>
  </si>
  <si>
    <t>唐世明</t>
  </si>
  <si>
    <t>2023-10-27 14:15:46</t>
  </si>
  <si>
    <t>用户来电称携号转网到联通的，称之前转网到联通副卡免费，称还想在参加副卡免费活动麻烦后台老师核实处理</t>
  </si>
  <si>
    <t>业务办理：用户要求办理副卡免月租12个月活动，系统无勾选项，已协商客户办理 预存话费享10元/月话费优惠12个月 活动，客户满意。</t>
  </si>
  <si>
    <t>TS202310261701340052</t>
  </si>
  <si>
    <t>2023-10-27 13:36:47</t>
  </si>
  <si>
    <t>&amp;#13;&amp;#10;高级模板内容：&amp;#13;&amp;#10;投诉问题描述:进线表示本机号码和13277177005属于合账消费，自己并不认识对方，对此非常不满，要求我处核实处理办理拆分&amp;#13;&amp;#10;业务名称:无&amp;#13;&amp;#10;变更渠道:无&amp;#13;&amp;#10;用户要求:要求我处核实处理办理拆分&amp;#13;</t>
  </si>
  <si>
    <t>业务规则：用户反应和13277177005属于合账消费，经核实营业厅已明示相关规则，现已为用户分户成功，考虑到用户使用感知为用户系统勾选赠费20元，于11月5日前到账，此费用不可打印发票，满意。</t>
  </si>
  <si>
    <t>TS202310271052552471</t>
  </si>
  <si>
    <t>黄兰</t>
  </si>
  <si>
    <t>2023-10-28 16:21:12</t>
  </si>
  <si>
    <t>&amp;#13;&amp;#10;高级模板内容：&amp;#13;&amp;#10;投诉问题描述:用户来电反映自己套餐活动在月底失效，想要续订&amp;#13;&amp;#10;业务名称:5G冰激凌套餐5折（次月生效24个月）（取整）（合约）（湖北宜昌）	&amp;#13;&amp;#10;办理渠道:附属产品&amp;#13;&amp;#10;办理时间:2021-11-01&amp;#13;&amp;#10;系统提示内容:无&amp;#13;&amp;#10;用户要求:续订，需要回复&amp;#13;</t>
  </si>
  <si>
    <t>业务规则：用户反应需办理5G冰激凌套餐5折，营业厅已明示相关规则，经核实已为用户办理【2023-11-01至2024-09-30】 存量5G畅爽套餐享49元赠费等同5折，满意。</t>
  </si>
  <si>
    <t>BL202310262206050315</t>
  </si>
  <si>
    <t>万亚东</t>
  </si>
  <si>
    <t>2023-10-27 16:49:14</t>
  </si>
  <si>
    <t>用户来电强烈要求我方为本机免费送一些流量，用户不愿开流量包，已向用户解释无此业务，但用户不认可，联系电话13032709668</t>
  </si>
  <si>
    <t>业务办理：用户要求办理流量赠送，出于服务角度，申请分别为成员号码15671018691、13277393918补赠0元5G国内流量，仅本月使用，满意。</t>
  </si>
  <si>
    <t>TS202310272026531407</t>
  </si>
  <si>
    <t>投诉工单（2021版）&gt;&gt;移网&gt;&gt;【产品及计费使用】产品及业务规则&gt;&gt;信用度规则问题</t>
  </si>
  <si>
    <t>2023-10-28 16:29:50</t>
  </si>
  <si>
    <t>&amp;#13;&amp;#10;高级模板内容：&amp;#13;&amp;#10;投诉问题描述:用户对自己没有信用额度不认可要求开通信用额度&amp;#13;&amp;#10;具体情况:申请信用额度&amp;#13;&amp;#10;前台解释内容:查看未开&amp;#13;&amp;#10;用户要求:要求开通信用额度不然就转移动&amp;#13;</t>
  </si>
  <si>
    <t>业务规则：用户反应需增加信用额度，营业厅已明示相关规则，现线上无对应勾选项，建议用户持续观察使用，用户知晓。</t>
  </si>
  <si>
    <t>TS202310271038072016</t>
  </si>
  <si>
    <t>2023-10-28 10:19:30</t>
  </si>
  <si>
    <t>&amp;#13;&amp;#10;高级模板内容：&amp;#13;&amp;#10;投诉问题描述:用户对当前套餐内不包含来电显示不认可，要求反馈后台处理&amp;#13;&amp;#10;争议月份:2023年10月&amp;#13;&amp;#10;争议金额:8&amp;#13;&amp;#10;用户要求:用户对当前套餐没有来电显示不满，要求开通不认可开通后要收费，请后台协助解决。&amp;#13;</t>
  </si>
  <si>
    <t>业务规则：用户反映来电显示扣费问题，经核实，4G全国组合套餐来电显示功能为扣费项，此属套餐计费规则无法手动更改。已向用户解释以上情况，表示知晓。</t>
  </si>
  <si>
    <t>TS202310271146341797</t>
  </si>
  <si>
    <t>2023-10-28 11:12:17</t>
  </si>
  <si>
    <t>用户称销户两个月还没有退费，要求尽快处理</t>
  </si>
  <si>
    <t>业务规则：用户反映销户未退还余额。经核实，用户9月10日正式销户后，剩余89.64元已通过微信转账方式退款成功。另用户20元余额在手厅注销时已选择转至银行卡6217000180012761031，已请用户与建行客服联系查询到账情况，用户表示知晓。</t>
  </si>
  <si>
    <t>TS202310271620011228</t>
  </si>
  <si>
    <t>2023-10-28 13:37:07</t>
  </si>
  <si>
    <t>用户反映18071574590、13032732089号码自己没有销户，但是营业厅却给自己办理了销户，用户对此不满，要求给自己恢复，解释不理解。要求后台协助处理，并回复</t>
  </si>
  <si>
    <t>业务规则：用户反映销户问题，经核实，用户与家人未沟通清楚，导致两个号码在营业厅误办理销户，已向省分信息化反馈本月不支持复装，需次月由机主本人携带身份证原件前往城区伍家岗中南路自有营业厅申请原号启用，用户表示知晓。</t>
  </si>
  <si>
    <t>BL202310261202100855</t>
  </si>
  <si>
    <t>谢盼</t>
  </si>
  <si>
    <t>2023-10-28 09:11:02</t>
  </si>
  <si>
    <t>&amp;#13;&amp;#10;高级模板内容：&amp;#13;&amp;#10;用户诉求:用户来电要求办理顺丰巴枪卡110元套餐&amp;#13;&amp;#10;当前套餐名称:顺丰巴枪卡31元套餐&amp;#13;&amp;#10;新套餐名称（转入套餐名称）:顺丰巴枪卡110元套餐&amp;#13;&amp;#10;是合约期内（含靓号）:否&amp;#13;</t>
  </si>
  <si>
    <t>业务办理：用户要求办理顺丰巴枪卡110元套餐，已联系客户经理协理本月内办理，次月生效，满意。</t>
  </si>
  <si>
    <t>TS202310271148151842</t>
  </si>
  <si>
    <t>张凡</t>
  </si>
  <si>
    <t>2023-10-27 13:47:11</t>
  </si>
  <si>
    <t>[10015转接10010用户]&amp;#13;&amp;#10;高级模板内容：&amp;#13;&amp;#10;投诉问题描述:用户来电反映在营业厅去把这张卡变更预存50元话费享受10元话费12个月的活动，用户不认可，要求尽快处理变更副卡的问题&amp;#13;&amp;#10;业务名称:畅越全国冰激凌套餐-128元档&amp;#13;&amp;#10;办理渠道:无&amp;#13;&amp;#10;办理时间:2023-10-27&amp;#13;&amp;#10;系统提示内容:无&amp;#13;&amp;#10;用户要求:用户要求尽快处理，烦请后台协助处理，谢谢。&amp;#13;</t>
  </si>
  <si>
    <t>业务规则：用户反映需将号码13117270193变更至15871663198号码下副卡，营业厅已明示相关规则经核实，现已为用户办理成功，用户满意。</t>
  </si>
  <si>
    <t>ZX202310280932552004</t>
  </si>
  <si>
    <t>卢小青</t>
  </si>
  <si>
    <t>2023-10-28 17:20:52</t>
  </si>
  <si>
    <t>判断省分:湖北&amp;#13;&amp;#10;:被动办理宽带&amp;#13;&amp;#10;:不需要&amp;#13;&amp;#10;:&amp;#13;&amp;#10;&amp;#13;&amp;#10;高级模板内容：&amp;#13;&amp;#10;问题描述:用户来电表示自己未办理宽带，要求取消。&amp;#13;&amp;#10;第二联系方式:13094160999&amp;#13;&amp;#10;销户原因:非本人办理&amp;#13;&amp;#10;用户要求:要求在线取消&amp;#13;</t>
  </si>
  <si>
    <t>TS202310291124040334</t>
  </si>
  <si>
    <t>2023-10-29 13:37:11</t>
  </si>
  <si>
    <t>[65岁以上老人]&amp;#13;&amp;#10;高级模板内容：&amp;#13;&amp;#10;投诉问题描述:用户来电反映前期送话费的投诉问题没有解决，在线告知前期处理结果：经核实属活动规则导致，您反映活动期间送6个月赠费60元，前期工作人员出于服务角度，已于2023-08-2416:42:01退费到账30元，又因您有往月欠费，导致余额无法显示，现申请以现金方式退还往月欠费9.53元。考虑到前期已做退费，现给予您申请10元话费，24小时到账，此费用可打印发票，沟通后现现为您办理预存话费享10元/月话费优惠1个月(湖北)，再为您申请1元费用，24小时内到账，此费用不可打印发票，满意。用户不认可称自己母亲告知自己参与的不是半年时间是一年的赠费活动，要求我方重新处理，解释无效，已告知本机欠费停机，建议留第二联系方式，用户坚持联系本机，请核实回复&amp;#13;&amp;#10;业务名称:赠费活动&amp;#13;&amp;#10;宣传渠道:网厅&amp;#13;&amp;#10;宣传内容:宣传我方送话费1年，每月送10元&amp;#13;&amp;#10;实际情况:只送了2个月&amp;#13;&amp;#10;用户要求:用户来电反映前期送话费的投诉问题没有解决，在线告知前期处理结果：经核实属活动规则导致，您反映活动期间送6个月赠费60元，前期工作人员出于服务角度，已于2023-08-2416:42:01退费到账30元，又因您有往月欠费，导致余额无法显示，现申请以现金方式退还往月欠费9.53元。考虑到前期已做退费，现给予您申请10元话费，24小时到账，此费用可打印发票，沟通后现现为您办理预存话费享10元/月话费优惠1个月(湖北)，再为您申请1元费用，24小时内到账，此费用不可打印发票，满意。用户不认可称自己母亲告知自己参与的不是半年时间是一年的赠费活动，要求我方重新处理，解释无效，已告知本机欠费停机，建议留第二联系方式，用户坚持联系本机，请核实回复&amp;#13;</t>
  </si>
  <si>
    <t>业务规则：用户反映宣传与实际不一致，经核实属活动规则导致，用户反映活动期间送6个月赠费60元，前期工作人员出于服务角度，已于2023-08-24 16:42:01退费到账30元，又因用户有往月欠费，导致余额无法显示，现申请以现金方式退还往月欠费9.53元。考虑到前期已做退费，现给予用户申请10元话费，24小时到账，此费用可打印发票，沟通后现现为用户办理预存话费享10元/月话费优惠1个月(湖北)，查询前期已到账60元，用户反应需减免一年的费用合计120元现无法实现，考虑到用户使用感知为用户再申请30元费用，于24小时内到账，此费用不可打印发票，满意</t>
  </si>
  <si>
    <t>ZX202310261752411280</t>
  </si>
  <si>
    <t>071700344933</t>
  </si>
  <si>
    <t>2023-10-27 14:08:50</t>
  </si>
  <si>
    <t>【2022年上工信部测评重保用户】【2022年上工信部测评重保用户】【2022年上工信部测评重保用户】【2022年上工信部测评重保用户】&amp;#13;&amp;#10;高级模板内容：&amp;#13;&amp;#10;问题描述:用户要求取消宽带&amp;#13;&amp;#10;第二联系方式:15342480999&amp;#13;&amp;#10;销户原因:不使用&amp;#13;&amp;#10;用户要求:挽留无效，不愿意去营业厅，提及工信部&amp;#13;</t>
  </si>
  <si>
    <t>业务取消（夷陵城区 ）：用户要求注销实装宽带，挽留成功，解释套餐优惠性，用户同意暂不注销宽带及解绑副卡，满意。</t>
  </si>
  <si>
    <t>TS202310281530430421</t>
  </si>
  <si>
    <t>向宇</t>
  </si>
  <si>
    <t>2023-10-29 10:42:36</t>
  </si>
  <si>
    <t>主办单位：湖北&amp;#10;客户类别：普通客户&amp;#10;10010是否打通：否&amp;#10;是否二次致电10015：是&amp;#10;是否联系：否&amp;#10;升级倾向：&amp;#10;号码归属省：湖北&amp;#10;SVIP等级：&amp;#10;1.问题类型:;&amp;#10;2.投诉类型:流量封顶与限速;&amp;#10;3.营业厅地址:;&amp;#10;4.位置信息:;&amp;#10;5.位置发生地:;&amp;#10;6.投诉内容:;&amp;#10;问题场景：流量限速&amp;#10;是否存在流量限速：否&amp;#10;上传照片都上传不行了</t>
  </si>
  <si>
    <t>业务规则①客户基本信息：业务号码：15587902492、客户姓名：向宇、套餐情况：沃派39元2021； 客户反映网络的问题。&amp;#10;②首次联系客户时间： 2023-10-29 10:31:20 ； &amp;#10;③投诉核查处理情况：收到贵部转办后，我司立即组织调查 。经核实，我司已为客户操作解除流量封顶，客户恢复上网功能，满意&amp;#10;④答复客户时间及客户满意度评价相关信息：我司于2023-10-29 10:31:20联系客户解释说明，客户认可满意。回单人：王宜艳&amp;#10;⑤投诉核查关联材料：无</t>
  </si>
  <si>
    <t>ZX202310261228380865</t>
  </si>
  <si>
    <t>2023-10-27 14:23:56</t>
  </si>
  <si>
    <t>前期TS202310061506440917回复“虑好需要迁转的资费后，可致电我部再办理注销”，现用户来电要求尽快注销，要求尽快联系加急处理.</t>
  </si>
  <si>
    <t>业务取消（夷陵城区）：用户要求取消实装宽带，挽留无效，因设备丢失，用户无法归还，已协商注销宽带，转资大王卡29元+全家桶黄金版30元20G国内流量次月生效，满意。</t>
  </si>
  <si>
    <t>TS202310272023231372</t>
  </si>
  <si>
    <t>黄小红</t>
  </si>
  <si>
    <t>2023-10-29 13:26:43</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</si>
  <si>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在线办理副卡一直审核没人处理</t>
  </si>
  <si>
    <t>业务规则①客户投诉产生的原因：订单配送不及时 ②客户投诉问题核查情况及解决方案：收到贵部转办后，我司立即组织调查。经核实，10月23日申请时因90天内证件号超限导致订单无法正常配送，待28号恢复后已由配送人员联系客户协商配送时间。我司于2023-09-03 15:28:34联系客户解释。 ③客户问题满意度：满意。 ④回单人：颜晶 6921001</t>
  </si>
  <si>
    <t>BL202310261221451151</t>
  </si>
  <si>
    <t>向文群</t>
  </si>
  <si>
    <t>2023-10-27 09:46:30</t>
  </si>
  <si>
    <t>用户来电要求续约预存话费享折扣优惠档位五（次月生效24个月）已解释建议去营业厅办理，用户称不在本本地，用户强烈要求续约请处理，谢谢</t>
  </si>
  <si>
    <t>业务办理：用户要求办理套餐5折优惠，联系客户表示活动还未结束，活动结束后再办理，满意。</t>
  </si>
  <si>
    <t>TS202310271813431704</t>
  </si>
  <si>
    <t>071700114473</t>
  </si>
  <si>
    <t>董莉</t>
  </si>
  <si>
    <t>2023-10-28 10:26:14</t>
  </si>
  <si>
    <t>22年Q3Q4重点客户判断省分:湖北&amp;#10;:被动办理宽带&amp;#10;:不需要&amp;#10;:&amp;#10;&amp;#10;高级模板内容：&amp;#10;投诉问题描述:用户来电称未办理过宽带，前台解释不认可&amp;#10;争议业务名称:宽带包月&amp;#10;受理渠道:无&amp;#10;争议月份:2023年10月&amp;#10;争议费用:0&amp;#10;一线客服在系统里:未取消，请后台协助处理&amp;#10;是否承诺退费:否&amp;#10;用户要求:用户要求回电反馈，请协助处理</t>
  </si>
  <si>
    <t>业务取消（城区校园 ）客户要求取消宽带，未转营服维系，挽留无效，客服部已操作取消，满意。</t>
  </si>
  <si>
    <t>ZX202310271426440764</t>
  </si>
  <si>
    <t>2023-10-28 14:57:17</t>
  </si>
  <si>
    <t>用户要求销户宽带，人在外地，要求公司直接处理。</t>
  </si>
  <si>
    <t>业务取消（夷陵龙泉 ）客户要求取消宽带，未转营服维系，挽留无效，客服部已操作取消，满意。</t>
  </si>
  <si>
    <t>BL202310271059370360</t>
  </si>
  <si>
    <t>廖雄英</t>
  </si>
  <si>
    <t>2023-10-27 14:01:57</t>
  </si>
  <si>
    <t>用户来电反映要求续约预存话费享折扣优惠档位五（次月生效24个月）-湖北政企专属，请联系处理，谢谢&amp;#13;</t>
  </si>
  <si>
    <t>业务办理：用户要求办理套餐5折优惠，系统无勾选项，已协商办理月赠99元*12个月，次月生效，用户满意。</t>
  </si>
  <si>
    <t>ZX202310271702212368</t>
  </si>
  <si>
    <t>071700097958</t>
  </si>
  <si>
    <t>覃宇杰</t>
  </si>
  <si>
    <t>2023-10-28 14:02:58</t>
  </si>
  <si>
    <t>22年Q3Q4重点客户&amp;#13;&amp;#10;高级模板内容：&amp;#13;&amp;#10;问题描述:用户要求线上宽带解绑并注销，本人不愿意去线下营业厅&amp;#13;&amp;#10;第二联系方式:15586363078&amp;#13;&amp;#10;销户原因:不想使用&amp;#13;&amp;#10;用户要求:用户要求把宽带解绑然后把主卡绑定在新办手机卡上，尽快核实48小时内回电处理提到10015&amp;#13;</t>
  </si>
  <si>
    <t>业务取消（宜都城区）：实装宽带，主副卡，挽留无效，已取消，客户满意</t>
  </si>
  <si>
    <t>BL202310271720201068</t>
  </si>
  <si>
    <t>解路强</t>
  </si>
  <si>
    <t>2023-10-29 09:12:41</t>
  </si>
  <si>
    <t>强烈要求上报续约本机的：5G冰激凌套餐5折（次月生效24个月）</t>
  </si>
  <si>
    <t>业务办理：用户要求办理套餐5折优惠，系统无勾选项，已协商客户办理 存量5G畅爽套餐享49元赠费 活动，客户满意。</t>
  </si>
  <si>
    <t>TS202310280955240096</t>
  </si>
  <si>
    <t>&amp;#13;&amp;#10;高级模板内容：&amp;#13;&amp;#10;投诉问题描述:用户要求我处在线解除主副卡关系&amp;#13;&amp;#10;渠道名称:其他:人工&amp;#13;&amp;#10;办理业务名称:16671558753和13177411007解绑关系&amp;#13;&amp;#10;页面提示:无&amp;#13;&amp;#10;用户要求:我处马上解除主副卡的绑定不方便去营业厅有升级投诉意向请妥善处理&amp;#13;</t>
  </si>
  <si>
    <t>业务取消（当阳城区）客户要求解绑主副卡，未转营服维系，挽留无效，客服部已操作解绑，满意。</t>
  </si>
  <si>
    <t>TS202310271451081220</t>
  </si>
  <si>
    <t>2023-10-28 16:08:45</t>
  </si>
  <si>
    <t>主办单位：湖北&amp;#10;客户类别：普通客户&amp;#10;10010是否打通：是&amp;#10;是否二次致电10015：是&amp;#10;是否联系：是&amp;#10;升级倾向：无&amp;#10;号码归属省：湖北&amp;#10;SVIP等级：&amp;#10;标准化流程:销户流程&amp;#13;&amp;#10;根据用户销户的原因，进行挽留:挽留失败&amp;#13;&amp;#10;判断用户套餐类型:融合用户、合约用户&amp;#13;&amp;#10;建议用户前往营业厅查询后办理销户业务:依然要求在线销户&amp;#13;&amp;#10;用户来电反映要注销宽带现要求就尽快注销无携转意向并且取消主副卡关系请核实处理&amp;#13;</t>
  </si>
  <si>
    <t>业务取消（当阳城区营服）：&amp;#10;①客户投诉产生的原因：客户反馈业务取消的问题。&amp;#10;②客户投诉问题核查情况及解决方案：收到贵部转办后，我司立即组织调查。经核实，客户要求注销实装宽带、解绑副卡，已按客户要求注销宽带、副卡转资8元流量王套餐，次月生效，回访满意。我司于2023-10-27 15:20:38联系客户解释以上情况。&amp;#10;③客户问题满意度：满意&amp;#10;④回单人：张婷  6921001</t>
  </si>
  <si>
    <t>ZX202310290836480258</t>
  </si>
  <si>
    <t>071700208536</t>
  </si>
  <si>
    <t>覃凤芹</t>
  </si>
  <si>
    <t>2023-10-29 14:10:14</t>
  </si>
  <si>
    <t>判断省分:湖北&amp;#13;&amp;#10;:自己办理的宽带&amp;#13;&amp;#10;:挽留失败&amp;#13;&amp;#10;:不同意&amp;#13;&amp;#10;:&amp;#13;&amp;#10;&amp;#13;&amp;#10;高级模板内容：&amp;#13;&amp;#10;问题描述:要求在线销户宽带&amp;#13;&amp;#10;第二联系方式:15171768522&amp;#13;&amp;#10;销户原因:不用了&amp;#13;&amp;#10;用户要求:在线销户宽带，谢谢&amp;#13;</t>
  </si>
  <si>
    <t>业务取消（宜都城区）实装宽带，挽留失败， 客服部已取消，满意</t>
  </si>
  <si>
    <t>TS202310261115261208</t>
  </si>
  <si>
    <t>黎静华</t>
  </si>
  <si>
    <t>2023-10-27 10:52:07</t>
  </si>
  <si>
    <t>主办单位：湖北&amp;#10;客户类别：普通客户&amp;#10;10010是否打通：是&amp;#10;是否二次致电10015：是&amp;#10;是否联系：是&amp;#10;升级倾向：无&amp;#10;号码归属省：湖北&amp;#10;SVIP等级：&amp;#10;用户来电反映要求解绑主副卡，请处理无携转意向</t>
  </si>
  <si>
    <t>业务取消（电子渠道）&amp;#10;①客户基本资料：业务号码：18671778401、客户姓名：黎静华、套餐情况：寄递小橙卡副卡；客户反映解绑主副卡的问题； &amp;#10;②首次联系客户时间：2023-10-26 11:28:37&amp;#10;③投诉核查处理情况：收到贵部转办，我司立即组织核查，经核实，用户要求解绑主副卡，挽留无效，已按用户要求办理，副卡转资8元全国流量王套餐，次月生效，满意。&amp;#10;④答复客户时间及客户满意度评价：根据上述核实情况，我司于2023-10-26 11:28:37联系客户满意，回单人：潘娥、联系方式：07176921001&amp;#10;⑤投诉核查关联材料：无</t>
  </si>
  <si>
    <t>TS202310281053471588</t>
  </si>
  <si>
    <t>2023-10-28 12:49:28</t>
  </si>
  <si>
    <t>用户来电反映13227267118号码短信办理携出时提示需要主卡发送短信确认，但发送确认短信后却提示需要等待主卡确认后再办理携号转网，用户对此不认可，要求核实反馈，请协助处理</t>
  </si>
  <si>
    <t>业务取消（电子渠道）客户要求解绑主副卡，未转营服维系，挽留无效，客服部已操作取消，满意。</t>
  </si>
  <si>
    <t>TS202310260832072019</t>
  </si>
  <si>
    <t>2023-10-27 16:19:13</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</si>
  <si>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宽带每月收费40元，要求取消宽带，并返还费用，已经联系多次，没给处理，要求今日2个小时之内处理</t>
  </si>
  <si>
    <t>业务取消（五峰城区 ）①客户投诉产生的原因：客户反映取消业务问题。						&amp;#10;②客户投诉问题核查情况及解决方案：收到贵部转办后，我司立即组织调查。经核实，（五峰城区 ）客户要求取消宽带，联系客户表示已自行至营业厅取消每二条宽带，现已为客户办理转资畅爽冰激凌5G套餐99元套餐，次月生效，无需取消预存话费享折扣优惠 档位五活动，客户满意。					&amp;#10;③客户问题满意度：满意。						&amp;#10;④回单人:宜昌客服王晓玉；联系电话：07176921001。</t>
  </si>
  <si>
    <t>ZX202310280947442130</t>
  </si>
  <si>
    <t>071700206002</t>
  </si>
  <si>
    <t>李万荣</t>
  </si>
  <si>
    <t>2023-10-29 09:11:31</t>
  </si>
  <si>
    <t>071700206002命中精准预判服务场景:[65岁以上老人]&amp;#13;&amp;#10;[65岁以上老人]判断省分:湖北&amp;#13;&amp;#10;:被动办理宽带&amp;#13;&amp;#10;:不需要&amp;#13;&amp;#10;:&amp;#13;&amp;#10;&amp;#13;&amp;#10;高级模板内容：&amp;#13;&amp;#10;问题描述:用户反映没有办理过宽带，需要宽带取消，用户到营业厅去取消，营业厅不给取消&amp;#13;&amp;#10;第二联系方式:13135829768&amp;#13;&amp;#10;销户原因:自己没有办理&amp;#13;&amp;#10;用户要求:24小时内联系用户完成宽带销户&amp;#13;</t>
  </si>
  <si>
    <t>BL202310271629480320</t>
  </si>
  <si>
    <t>谭莉玲</t>
  </si>
  <si>
    <t>2023-10-28 14:09:51</t>
  </si>
  <si>
    <t>用户要求继续参加5G套餐月费7折优惠（立即生效24个月）（湖北）活动，到厅无法办理，请处理谢谢！&amp;#13;</t>
  </si>
  <si>
    <t>业务办理：用户要求办理套餐7折优惠，系统无勾选项，用户已在兴山城区自有营业厅办理 1440元话费分36月，次月生效，联系用户解释满意。</t>
  </si>
  <si>
    <t>BL202310272147250980</t>
  </si>
  <si>
    <t>望盛</t>
  </si>
  <si>
    <t>2023-10-28 14:08:39</t>
  </si>
  <si>
    <t>该用户来电反映：称本机之前参加了预存话费享折扣优惠档位三（次月生效24个月）-湖北政企专属的活动到期了，之前联系过客户经理告知办理，现在却还是没有办理，坚持要求我方申请这个活动，请尽快核实处理，联系本机。</t>
  </si>
  <si>
    <t>业务办理：用户要求办理套餐三折优惠，系统无勾选项，已协商办理月赠159元*12个月，立即生效，用户满意。</t>
  </si>
  <si>
    <t>TS202310261836512327</t>
  </si>
  <si>
    <t>2023-10-27 13:31:33</t>
  </si>
  <si>
    <t>&amp;#13;&amp;#10;高级模板内容：&amp;#13;&amp;#10;投诉问题描述:自己套餐有宽带&amp;#13;&amp;#10;争议时间:2021-04-01&amp;#13;&amp;#10;争议金额:0&amp;#13;&amp;#10;用户要求:要求核查清楚，取消宽带用自己套餐包含的宽带请处理谢谢&amp;#13;</t>
  </si>
  <si>
    <t>业务取消（五峰城区）：用户要求注销虚拟宽带，挽留无效，已协商转资福多多59元套餐次月生效，并注销宽带，24小时内竣工，满意。</t>
  </si>
  <si>
    <t>BL202310271526121839</t>
  </si>
  <si>
    <t>周尚</t>
  </si>
  <si>
    <t>2023-10-28 09:21:44</t>
  </si>
  <si>
    <t>用户来电要求续约：5G冰激凌套餐5折（次月生效24个月）（取整）（合约）（湖北宜昌），用户无法前往营业厅要求在线续约烦请处理谢谢</t>
  </si>
  <si>
    <t>业务办理：用户要求办理套餐五折优惠，系统无勾选项，已协商办理月赠69元*12个月，立即生效，用户满意。</t>
  </si>
  <si>
    <t>TS202310271747571162</t>
  </si>
  <si>
    <t>王和亮</t>
  </si>
  <si>
    <t>2023-10-28 14:23:30</t>
  </si>
  <si>
    <t>&amp;#13;&amp;#10;高级模板内容：&amp;#13;&amp;#10;投诉问题描述:用户描述自己去营业厅，	城区伍家岗中南路自有营业厅，说是帮用户办理取消宽带，取消主副卡，但是现在并没有查询到，用户现在不认可，要求在线处理，并投诉营业厅不办理业务，并要求赔偿。&amp;#13;&amp;#10;产品名称:取消宽带，解绑副卡&amp;#13;&amp;#10;办理时间:2023-10-27&amp;#13;&amp;#10;办理渠道:城区伍家岗中南路自有营业厅&amp;#13;&amp;#10;用户要求:用户要求尽快核实处理，请后台处理谢谢，要求直接电话核实处理，并要求赔偿。如果不处理就去把营业厅砸了。现在宽带无法上网了，如果导致流量费用超出要求我们赔偿&amp;#13;</t>
  </si>
  <si>
    <t>业务取消（伍家营服中心）：实装宽带销户，挽留无效，现已为用户办理注销宽带，按用户要求联系6988898后，为用户副卡办理转资8元4G全国流量王8元套餐，次月生效，现号码13487211174 、15871662927、15629336199允许携出，满意。</t>
  </si>
  <si>
    <t>ZX202310261005081974</t>
  </si>
  <si>
    <t>071700288297</t>
  </si>
  <si>
    <t>孙维春</t>
  </si>
  <si>
    <t>2023-10-28 09:08:12</t>
  </si>
  <si>
    <t>[65岁以上老人]&amp;#13;&amp;#10;高级模板内容：&amp;#13;&amp;#10;问题描述:用户要求办理宽带销户&amp;#13;&amp;#10;第二联系方式:15997583178&amp;#13;&amp;#10;销户原因:不用了&amp;#13;&amp;#10;用户要求:要求在线注销，不愿去营业厅，烦请处理，谢谢！&amp;#13;</t>
  </si>
  <si>
    <t>TS202310291030211289</t>
  </si>
  <si>
    <t>2023-10-29 13:47:47</t>
  </si>
  <si>
    <t>#2022重保客户#用户在西陵一路自营厅办理宽带拆机，工作人员称用户机顶盒不是联通，除非交150元，作为机顶盒遗失的费用，否则不予销户，用户不认可，认为这个机顶盒是联通公司提供，责任在公司，来电投诉要求立即解决销户，请尽快处理并回复</t>
  </si>
  <si>
    <t>业务取消（西陵 ）客户要求取消宽带，未转营服维系，联系客户表示暂不操作取消，满意。</t>
  </si>
  <si>
    <t>BL202310261733500556</t>
  </si>
  <si>
    <t>2023-10-28 09:02:08</t>
  </si>
  <si>
    <t>要求解绑副卡不愿到厅请协助处理</t>
  </si>
  <si>
    <t>业务办理：用户要求解绑副卡，沟通后用户表示现无需操作，已告知用户有需要再与我们联系，满意</t>
  </si>
  <si>
    <t>ZX202310261058042492</t>
  </si>
  <si>
    <t>071700244994</t>
  </si>
  <si>
    <t>苏明梦</t>
  </si>
  <si>
    <t>2023-10-27 14:16:30</t>
  </si>
  <si>
    <t>业务取消（宜都乡镇 ）：用户要求取消宽带，挽留无效，宜都陆城名都自营厅已成功注销，满意。</t>
  </si>
  <si>
    <t>ZX202310271016290887</t>
  </si>
  <si>
    <t>郭庆龙</t>
  </si>
  <si>
    <t>2023-10-28 09:08:53</t>
  </si>
  <si>
    <t>判断省分:湖北&amp;#13;&amp;#10;:被动办理宽带&amp;#13;&amp;#10;:不需要&amp;#13;&amp;#10;:&amp;#13;&amp;#10;&amp;#13;&amp;#10;高级模板内容：&amp;#13;&amp;#10;问题描述:用户说自己没有安装过宽带，要求直接线上取消&amp;#13;&amp;#10;第二联系方式:无&amp;#13;&amp;#10;销户原因:无&amp;#13;&amp;#10;用户要求:用户说自己没有安装过宽带，要求直接线上取消，要求投诉&amp;#13;</t>
  </si>
  <si>
    <t>业务取消（远安城区 ）客户要求取消宽带，未转营服维系，挽留无效，客服部已操作取消，满意。</t>
  </si>
  <si>
    <t>BL202310252123152196</t>
  </si>
  <si>
    <t>田国芝</t>
  </si>
  <si>
    <t>2023-10-27 10:11:28</t>
  </si>
  <si>
    <t>产品类型:轻合约;产品名称:5G特惠加油包19元10GB（次月生效）（湖北）;产品描述:5G特惠加油包19元10GB（次月生效）（湖北）;产品ID:91263315;开始时间:2023-04-0100:00:00;结束时间:2024-03-3123:59:59;订购渠道:上海航动科技有限公司（宜昌）;客户确认方式:签字协议。&amp;#13;&amp;#10;查询增值业务:&amp;#13;&amp;#10;合约信息查询:&amp;#13;&amp;#10;系统未查询到产品信息/非用户咨询的产品&amp;#13;&amp;#10;查询优惠产品信息:&amp;#13;&amp;#10;:无确认方式&amp;#13;&amp;#10;:客户不了解此业务，要求取消或投诉&amp;#13;&amp;#10;:不接受&amp;#13;&amp;#10;:附属产品&amp;#13;&amp;#10;:退订失败&amp;#13;&amp;#10;要求取消2I承诺低消59元宽带优惠产品(立即生效)和5G特惠加油包19元10GB（次月生效）（湖北一线取消失败请联系处理有升级投诉倾向联系号码15071737592</t>
  </si>
  <si>
    <t>业务办理：用户要求取消2I承诺低消59元宽带优惠产品，经核实现已取消低消59元宽带200M主产品，另登记号卡下该业务于10月30日前办理取消完毕，满意</t>
  </si>
  <si>
    <t>TS202310271727430618</t>
  </si>
  <si>
    <t>马小鹏</t>
  </si>
  <si>
    <t>2023-10-28 17:50:39</t>
  </si>
  <si>
    <t>主办单位：湖北&amp;#10;客户类别：普通客户&amp;#10;10010是否打通：是&amp;#10;是否二次致电10015：是&amp;#10;是否联系：是&amp;#10;升级倾向：无&amp;#10;号码归属省：湖北&amp;#10;SVIP等级：&amp;#10;标准化流程:销户流程&amp;#13;&amp;#10;根据用户销户的原因，进行挽留:挽留失败&amp;#13;&amp;#10;判断用户套餐类型:融合用户、合约用户&amp;#13;&amp;#10;建议用户前往营业厅查询后办理销户业务:依然要求在线销户&amp;#13;&amp;#10;用户来电反映，设备已经退了，宽带还没销户，要求尽快注销宽带，明天就要去外地了，请处理。加急。无携转意向。&amp;#13;</t>
  </si>
  <si>
    <t>业务取消（西陵）①客户基本资料：业务号码：13177097245、客户姓名：马小鹏、套餐情况：畅越冰激凌5G套餐69元；客户反映取消业务的问题					&amp;#10;②首次联系客户时间：2023-10-28 09:05:16					&amp;#10;③投诉核查处理情况：收到贵部转办，我司立即组织核查，经核实，（西陵 ）客户要求取消宽带，未转营服维系，挽留无效，客服部已操作取消，满意。     			&amp;#10;④答复客户时间及客户满意度评价：根据上述情况我司于2023-10-28 09:30:16联系客户解释，客户满意。回单人:宜昌客服王晓玉；联系电话：07176921001。					&amp;#10;⑤投诉核查关联材料：无</t>
  </si>
  <si>
    <t>TS202310261509241926</t>
  </si>
  <si>
    <t>韩涛</t>
  </si>
  <si>
    <t>2023-10-27 14:12:11</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</si>
  <si>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取消宽带&amp;#10;要去外地长时间，宽带用不上了，去夷陵区神仙湾营业厅咨询办理它找各种理由推诿不给办理，称必须到宜昌市去办，我两边跑，请问你们宽带开了还不给我退吗???退宽带装宽带都是自由的，不是吗，侵犯人权自由？？？</t>
  </si>
  <si>
    <t>业务取消（西陵营服）&amp;#10;①客户投诉产生的原因：用户反馈取消宽带问题，&amp;#10;②客户投诉问题核查情况及解决方案：收到贵部转办后，我司立即组织调查。经核实，联系15972716368称自己不在家，让我们联系其父亲18671448686，我司联系18671448686告知问题已解决处理好，现不需要取消宽带，满意。&amp;#10;③客户问题满意度：满意&amp;#10;④回单人：潘娥、联系方式：07176921001</t>
  </si>
  <si>
    <t>ZX202310271331010249</t>
  </si>
  <si>
    <t>071704620187</t>
  </si>
  <si>
    <t>李小妮</t>
  </si>
  <si>
    <t>2023-10-28 14:08:30</t>
  </si>
  <si>
    <t>用户表示自己人在异地，宽带未安装，要求取消，请处理并回复。</t>
  </si>
  <si>
    <t>业务取消（远安乡镇营服中心）：虚装宽带071704620187销户，挽留无效，客服部取消，满意。</t>
  </si>
  <si>
    <t>TS202310291155491152</t>
  </si>
  <si>
    <t>王荣</t>
  </si>
  <si>
    <t>2023-10-29 14:34:13</t>
  </si>
  <si>
    <t>&amp;#13;&amp;#10;高级模板内容：&amp;#13;&amp;#10;投诉问题描述:用户要求取消湖北宜昌预存话费得流量短信包24个月-立即！&amp;#13;&amp;#10;渠道名称:其他:10010&amp;#13;&amp;#10;办理业务名称:湖北宜昌预存话费得流量短信包24个月-立即&amp;#13;&amp;#10;页面提示:用户有在途订单，不允许受理【用户有在途订单，不允许受理!订单号：7123102975408261】;该用户存在服务状态类型的在途订单，不允许办理此业务【该用户存在产品服务变更类型的在途订单，不允许办理此业务!订单号：7123102975408261】;]&amp;#13;&amp;#10;用户要求:尽快处理！&amp;#13;</t>
  </si>
  <si>
    <t>业务取消（西陵营服）湖北宜昌预存话费得流量短信包24个月，挽留失败，省份客服已取消，满意</t>
  </si>
  <si>
    <t>TS202310291125260378</t>
  </si>
  <si>
    <t>071700092470</t>
  </si>
  <si>
    <t>刘雏艳</t>
  </si>
  <si>
    <t>2023-10-29 13:39:17</t>
  </si>
  <si>
    <t>用户表示自己今天携带设备前往西陵一路亚洲广场附近联通营业厅办理销户，营业厅工作人员告知用户需要申请，下个月才能销户，需要用户自行承担次月套餐费用，用户不认可，请处理并回复。</t>
  </si>
  <si>
    <t>业务取消（西陵营服）实装宽带，挽留失败，客服部已取消，主副卡均转资8元流量王套餐，次月生效，满意</t>
  </si>
  <si>
    <t>GZ202310261114351567</t>
  </si>
  <si>
    <t>071700044856</t>
  </si>
  <si>
    <t>王耀虎</t>
  </si>
  <si>
    <t>2023-10-27 08:47:06</t>
  </si>
  <si>
    <t>BL202310280949432322</t>
  </si>
  <si>
    <t>2023-10-28 17:27:20</t>
  </si>
  <si>
    <t>13135829768命中精准预判服务场景:[65岁以上老人]&amp;#13;&amp;#10;产品类型:标准合约-存费折扣;产品名称:畅越冰激凌5G套餐五折24个月(湖北次月生效);产品描述:49,59,99元产品享受套餐月费5折优惠，次月生效，有效期24个月&amp;#13;&amp;#10;;产品ID:91082756;开始时间:2023-07-0100:00:00;结束时间:2025-06-3023:59:59;订购渠道:宜昌市分公司宜都市分公司;客户确认方式:签字协议。&amp;#13;&amp;#10;查询增值业务:&amp;#13;&amp;#10;合约信息查询:&amp;#13;&amp;#10;系统查询到有产品信息&amp;#13;&amp;#10;:有确认方式&amp;#13;&amp;#10;客户要求取消&amp;#13;&amp;#10;维系挽留:不接受挽留&amp;#13;&amp;#10;:下一步&amp;#13;&amp;#10;判断省分:湖北&amp;#13;&amp;#10;:金融、靓号，套餐折扣、含设备的组网协议四类强合约&amp;#13;&amp;#10;:无合约解约工单&amp;#13;&amp;#10;:挽留失败&amp;#13;&amp;#10;:不愿到厅&amp;#13;&amp;#10;:&amp;#13;&amp;#10;用户要求取消合约畅越冰激凌5G套餐五折24个月(湖北次月生效)客服称打折活动很划算，用户不认可，要求取消&amp;#13;&amp;#10;联系电话：13135829768&amp;#13;&amp;#10;用户要求：24小时内联系用户，协助用户取消</t>
  </si>
  <si>
    <t>业务办理：用户要求取消合约 畅越冰激凌5G套餐五折24个月(湖北次月生效) 客服称打折活动很划算，经核实用户实际是想办理宽带注销折扣合约暂时不取消，现已为用户注销成功，满意</t>
  </si>
  <si>
    <t>BL202310262024352318</t>
  </si>
  <si>
    <t>2023-10-27 14:17:11</t>
  </si>
  <si>
    <t>13032708255命中精准预判服务场景:[该用户有申诉倾向，请注意受理态度，查询近三天工单记录，积极解决用户问题。]&amp;#13;&amp;#10;已有前期工单BL202310252030011857，按结果告知不认可，坚持要求我方再次上报处理&amp;#13;&amp;#10;存240元分12个月返还（湖北）存费得礼&amp;#13;&amp;#10;活动续约</t>
  </si>
  <si>
    <t>TS202310271758391412</t>
  </si>
  <si>
    <t>王征</t>
  </si>
  <si>
    <t>2023-10-28 15:40:31</t>
  </si>
  <si>
    <t>&amp;#13;&amp;#10;高级模板内容：&amp;#13;&amp;#10;投诉问题描述:用户来电表示要求取消视频云存储产品7天包月10元（湖北）,表示不需要,要求取消,不愿意去营业厅,要求尽快解决&amp;#13;&amp;#10;渠道名称:中国联通APP&amp;#13;&amp;#10;办理业务名称:视频云存储产品7天包月10元（湖北）&amp;#13;&amp;#10;页面提示:无法取消&amp;#13;&amp;#10;用户要求:用户来电表示要求取消视频云存储产品7天包月10元（湖北）,表示不需要,要求取消,不愿意去营业厅,要求尽快解决&amp;#13;</t>
  </si>
  <si>
    <t>业务取消（西陵营服）沃家神眼，用户已安装监控，取消需归还设备，已引导用户前往营业厅归还设备后取消，现营业厅已联系用户解释，用户知晓，满意</t>
  </si>
  <si>
    <t>ZX202310271604201749</t>
  </si>
  <si>
    <t>071703878962</t>
  </si>
  <si>
    <t>熊佳</t>
  </si>
  <si>
    <t>2023-10-28 14:12:13</t>
  </si>
  <si>
    <t>取消并处理回复</t>
  </si>
  <si>
    <t>业务取消（枝江城区 ）客户要求取消宽带，未转营服维系，挽留无效，客服部已操作取消，满意。</t>
  </si>
  <si>
    <t>ZX202310271727200113</t>
  </si>
  <si>
    <t>071703626287</t>
  </si>
  <si>
    <t>朱红军</t>
  </si>
  <si>
    <t>2023-10-28 14:12:09</t>
  </si>
  <si>
    <t>判断省分:湖北&amp;#13;&amp;#10;:被动办理宽带&amp;#13;&amp;#10;:不需要&amp;#13;&amp;#10;:&amp;#13;&amp;#10;&amp;#13;&amp;#10;高级模板内容：&amp;#13;&amp;#10;问题描述:用户反映自己未办理过宽带对于号码有宽带不认可&amp;#13;&amp;#10;第二联系方式:13117274990&amp;#13;&amp;#10;销户原因:无&amp;#13;&amp;#10;用户要求:要求投诉&amp;#13;</t>
  </si>
  <si>
    <t>业务取消（枝江城区）：用户要求取消虚拟宽带，挽留无效，已取消。致电未接，已短信答复，如有疑问可在工作时间（08:30-12:00；14:00-17:30）联系07176921001、13032700872宜昌客服。再次来电烦请10010话务中心代为解释，谢谢。</t>
  </si>
  <si>
    <t>BL202310261325521992</t>
  </si>
  <si>
    <t>姚永金</t>
  </si>
  <si>
    <t>2023-10-27 09:18:26</t>
  </si>
  <si>
    <t>&amp;#13;&amp;#10;高级模板内容：&amp;#13;&amp;#10;需区域二线受理的业务:用户无法提供验证码&amp;#13;&amp;#10;用户需办理业务名称:	5G加油包29元10GB（立即生效）、	联通爱听-职场精英20元包、	云加速5G畅玩加油包(湖北)&amp;#13;&amp;#10;业务办理类型:取消&amp;#13;&amp;#10;业务生效时间:立即生效&amp;#13;&amp;#10;是否已按规范验证用户信息:是&amp;#13;</t>
  </si>
  <si>
    <t>业务管理-线上引流：用户反映 云加速5G畅玩加油包AA开通问题。经核实，湖北杭州翔羽线上业务代理(宜昌)于23.10月办理，10月扣费20元；湖北省宜昌市OMO于23.10月办理5G加油包29元10GB，10月扣费29元，我部已退费合计40元。另用户10月自行订购联通爱听-职场精英20元包，产品代码90559，扣费20元。网站已取消屏蔽，并于三个工作日内退费到账20元，此费用不可抵扣往月欠费及打印发票，用户满意。</t>
  </si>
  <si>
    <t>ZX202310271121061605</t>
  </si>
  <si>
    <t>071703717681</t>
  </si>
  <si>
    <t>2023-10-27 14:57:28</t>
  </si>
  <si>
    <t>判断省分:湖北&amp;#13;&amp;#10;:被动办理宽带&amp;#13;&amp;#10;:不需要&amp;#13;&amp;#10;:&amp;#13;&amp;#10;&amp;#13;&amp;#10;高级模板内容：&amp;#13;&amp;#10;问题描述:用户来电要称未办理宽带&amp;#13;&amp;#10;第二联系方式:13872682240&amp;#13;&amp;#10;销户原因:未办理宽带&amp;#13;&amp;#10;用户要求:用户要求在线加急取消，称自己不需要&amp;#13;</t>
  </si>
  <si>
    <t>业务取消（枝江城区）：用户要求取消虚拟宽带，挽留无效，已注销成功，满意。</t>
  </si>
  <si>
    <t>TS202310272111501921</t>
  </si>
  <si>
    <t>071703490586</t>
  </si>
  <si>
    <t>汪涛</t>
  </si>
  <si>
    <t>2023-10-28 14:02:14</t>
  </si>
  <si>
    <t>&amp;#13;&amp;#10;高级模板内容：&amp;#13;&amp;#10;投诉问题描述:用户来电对宽带不知情，核实具体情况要求取消宽带，并且把套餐变更为59元的福多多卡&amp;#13;&amp;#10;争议业务名称:畅爽冰激凌5G融合1000M宽带（湖北）&amp;#13;&amp;#10;受理渠道:无&amp;#13;&amp;#10;争议月份:2022年11月&amp;#13;&amp;#10;争议费用:0&amp;#13;&amp;#10;一线客服在系统里:未取消，请后台协助处理&amp;#13;&amp;#10;是否承诺退费:否&amp;#13;&amp;#10;用户要求:核实具体情况要求取消宽带，并且把套餐变更为59元的福多多卡&amp;#13;</t>
  </si>
  <si>
    <t>业务取消（西陵营服中心）：虚装宽带销户，挽留无效，客服部取消，另沟通后为用户办理转资福多多卡59元，次月生效，满意</t>
  </si>
  <si>
    <t>ZX202310271125061650</t>
  </si>
  <si>
    <t>071703257163</t>
  </si>
  <si>
    <t>向培辞</t>
  </si>
  <si>
    <t>2023-10-28 16:46:19</t>
  </si>
  <si>
    <t>15572786215&amp;#13;&amp;#10;071703257163&amp;#13;&amp;#10;用户反映去枝江自营厅办理过宽带销户了，当时设备也归还了，查询宽带还在，要求尽快销户并回复</t>
  </si>
  <si>
    <t>业务取消（枝江城区营服中心）：CPE宽带销户，挽留无效，查询已于2023-10-27 12:12:26客服部取消成功，满意。</t>
  </si>
  <si>
    <t>ZX202310260925261566</t>
  </si>
  <si>
    <t>071703794294</t>
  </si>
  <si>
    <t>赵翠芳</t>
  </si>
  <si>
    <t>2023-10-27 09:19:25</t>
  </si>
  <si>
    <t>用户表示未安装过宽带没有设备，现去营业厅取消宽带，工作人员告知需要归还设备，不然没法取消，请尽快处理回复</t>
  </si>
  <si>
    <t>业务取消（枝江乡镇 ）客户要求取消宽带，未转营服维系，挽留无效，虚拟宽带，未实际安装，客服部已操作取消，满意。</t>
  </si>
  <si>
    <t>TS202310291027451218</t>
  </si>
  <si>
    <t>2023-10-29 14:28:17</t>
  </si>
  <si>
    <t>主办单位：湖北&amp;#10;客户类别：普通客户&amp;#10;10010是否打通：否&amp;#10;是否二次致电10015：是&amp;#10;是否联系：否&amp;#10;升级倾向：&amp;#10;号码归属省：湖北&amp;#10;SVIP等级：&amp;#10;1.问题类型:;&amp;#10;2.投诉类型:退订争议;&amp;#10;3.营业厅地址:;&amp;#10;4.位置信息:;&amp;#10;5.位置发生地:;&amp;#10;6.投诉内容:宽带&amp;#10;线上将现在套餐的宽带解绑，再改为8元保号套餐</t>
  </si>
  <si>
    <t>业务取消（校园宽带）①客户投诉产生的原因：用户反映对安装宽带不满。 &amp;#10;②客户投诉问题核查情况及解决方案：收到贵部转办后，我司立即组织调查。用户反映校园宽带销户，挽留无效，已为用户办理注销宽带并办理转资8元流量王套餐，次月生效。我司2023-10-29 10:12:58联系客户解释。&amp;#10;③客户问题满意度：满意。 &amp;#10;④回单人：田群、联系方式：07176921001</t>
  </si>
  <si>
    <t>GZ202310261016201033</t>
  </si>
  <si>
    <t>071700590262</t>
  </si>
  <si>
    <t>覃玉龙</t>
  </si>
  <si>
    <t>2023-10-28 10:19:42</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</si>
  <si>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光猫终端能力与签约速率不匹配;&amp;#13;&amp;#10;设备收发光功率是否异常:光猫LAN口能力不匹配;&amp;#13;&amp;#10;:&amp;#13;&amp;#10;注册灯闪烁，要求师傅上门</t>
  </si>
  <si>
    <t>固网质量：湖北省宜昌市长阳县贺家坪镇贺家坪大道贺家坪大道122号周边慧民建材1楼101室AA.用户反映现网络已恢复使用，满意</t>
  </si>
  <si>
    <t>TS202310251907051177</t>
  </si>
  <si>
    <t>陈杰文</t>
  </si>
  <si>
    <t>2023-10-27 13:14:51</t>
  </si>
  <si>
    <t>#断卡行动#主办单位：湖北&amp;#10;客户类别：首次投诉&amp;#10;10010是否打通：否&amp;#10;是否二次致电10015：是&amp;#10;是否联系：否&amp;#10;升级倾向：&amp;#10;号码归属省：湖北&amp;#10;SVIP等级：&amp;#10;1.问题类型:;&amp;#10;2.投诉类型:退订争议;&amp;#10;3.营业厅地址:;&amp;#10;4.位置信息:;&amp;#10;5.位置发生地:;&amp;#10;6.投诉内容:校园宽带&amp;#10;被忽悠了搞了个融合套餐但是我用不到宽带</t>
  </si>
  <si>
    <t>业务取消（校园宽带）①客户投诉产生的原因：用户反映对安装宽带不满。 &amp;#10;②客户投诉问题核查情况及解决方案：收到贵部转办后，我司立即组织调查。用户反映需注销校园宽带，沟通后已解释宽带属套餐内产品，一旦注销需办理转资，现用户表示暂时不操作注销宽带。我司2023-10-26 10:12:58联系客户解释。&amp;#10;③客户问题满意度：满意。 &amp;#10;④回单人：田群、联系方式：07176921001</t>
  </si>
  <si>
    <t>ZX202310281625480658</t>
  </si>
  <si>
    <t>071700645448</t>
  </si>
  <si>
    <t>熊晓菊</t>
  </si>
  <si>
    <t>2023-10-29 14:30:41</t>
  </si>
  <si>
    <t>用户表示自己不需要宽带了，表示自己在异地，要求公司尽快处理，要求9点之后回电</t>
  </si>
  <si>
    <t>业务取消（秭归城区）：实装宽带，挽留无效，已取消。客户满意。</t>
  </si>
  <si>
    <t>ZX202310281337101628</t>
  </si>
  <si>
    <t>071703314055</t>
  </si>
  <si>
    <t>颜道云</t>
  </si>
  <si>
    <t>2023-10-29 09:33:20</t>
  </si>
  <si>
    <t>判断省分:湖北&amp;#13;&amp;#10;:被动办理宽带&amp;#13;&amp;#10;:不需要&amp;#13;&amp;#10;:&amp;#13;&amp;#10;&amp;#13;&amp;#10;高级模板内容：&amp;#13;&amp;#10;问题描述:用户来电要求把名下的宽带销户，前台挽留失败，用户不愿去营业厅&amp;#13;&amp;#10;第二联系方式:13177074204&amp;#13;&amp;#10;销户原因:老人不会用&amp;#13;&amp;#10;用户要求:要求尽快处理，谢谢&amp;#13;</t>
  </si>
  <si>
    <t>业务取消（秭归城区）：虚拟宽带，挽留无效，已取消，客户满意</t>
  </si>
  <si>
    <t>ZX202310270937030511</t>
  </si>
  <si>
    <t>071700604592</t>
  </si>
  <si>
    <t>谢府银</t>
  </si>
  <si>
    <t>2023-10-28 09:17:03</t>
  </si>
  <si>
    <t>判断省分:湖北&amp;#13;&amp;#10;:自己办理的宽带&amp;#13;&amp;#10;:挽留失败&amp;#13;&amp;#10;:不同意&amp;#13;&amp;#10;:&amp;#13;&amp;#10;&amp;#13;&amp;#10;高级模板内容：&amp;#13;&amp;#10;问题描述:用户来电反馈（2023-10-23）（秭归城区自有营业厅）去销户了宽带，退还了设备，现在看到还有，对此不认可，要求投诉，要求马上处理&amp;#13;&amp;#10;第二联系方式:13085169197&amp;#13;&amp;#10;销户原因:不用了&amp;#13;&amp;#10;用户要求:马上处理&amp;#13;</t>
  </si>
  <si>
    <t>业务取消（秭归乡镇营服中心）：用户要求取消CPE宽带，经核实，用户本月已在营业厅办理融合拆分，无法二次操作销户，已跟用户解释清楚，我司会于次月1日新套餐生效后办理销户，若产生费用，我司会申请减免，满意。</t>
  </si>
  <si>
    <t>GZ202310260955170859</t>
  </si>
  <si>
    <t>2023-10-27 11:03:22</t>
  </si>
  <si>
    <t>判断省分:一屏清无资料用户&amp;#13;&amp;#10;用户归属地:&amp;#13;&amp;#10;:宽带&amp;#13;&amp;#10;宽带:&amp;#13;&amp;#10;获取基本信息:&amp;#13;&amp;#10;:是&amp;#13;&amp;#10;:无法上网&amp;#13;&amp;#10;:&amp;#13;&amp;#10;设置参数:&amp;#13;&amp;#10;获取诊断信息:诊断信息空&amp;#13;&amp;#10;诊断信息查询为空:宽带无法上网需要专人上门维修无法提供宽带账号和身份证号码</t>
  </si>
  <si>
    <t>ZX202310281920002005</t>
  </si>
  <si>
    <t>071700304885</t>
  </si>
  <si>
    <t>郑甫梅</t>
  </si>
  <si>
    <t>2023-10-29 14:11:37</t>
  </si>
  <si>
    <t>用户表示自己在外地，之前已经把设备还到小溪塔神仙湾营业厅了，要求公司协助销户，要求29号回复，自己不想拖到下个月了</t>
  </si>
  <si>
    <t>业务取消-夷陵龙泉营服中心：实装宽带，客户已将设备归还夷陵自营厅挽留失败，客服部已取消，满意</t>
  </si>
  <si>
    <t>TS202310261409050337</t>
  </si>
  <si>
    <t>李妙妙</t>
  </si>
  <si>
    <t>2023-10-27 16:24:43</t>
  </si>
  <si>
    <t>#2022重保客户#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联通店里说我号码名下有一条宽带,我从来没有办过宽带要求马上取消</t>
  </si>
  <si>
    <t>业务取消（夷陵城区 ）①客户投诉产生的原因：客户反映取消业务问题。										&amp;#10;②客户投诉问题核查情况及解决方案：收到贵部转办后，我司立即组织调查。经核实，（夷陵城区）客户要求取消宽带，解绑主副卡，未转营服维系，挽留无效，客服部已操作取消，满意。&amp;#10;③客户问题满意度：满意。										&amp;#10;④回单人:宜昌客服王晓玉；联系电话：07176921001。</t>
  </si>
  <si>
    <t>TS202310261447061312</t>
  </si>
  <si>
    <t>张菁菁</t>
  </si>
  <si>
    <t>2023-10-27 16:28:20</t>
  </si>
  <si>
    <t>&amp;#13;&amp;#10;高级模板内容：&amp;#13;&amp;#10;投诉问题描述:用户对主副卡解绑需双方机主到厅变更不认可，要求投诉处理，我方解释无效，请协助回复处理&amp;#13;&amp;#10;渠道名称:其他:营业厅&amp;#13;&amp;#10;办理业务名称:主副卡解绑&amp;#13;&amp;#10;页面提示:0&amp;#13;&amp;#10;用户要求:要求回复处理&amp;#13;</t>
  </si>
  <si>
    <t>业务取消（夷陵城区）：用需办理主副卡13047155032解绑，挽留无效，沟通后为用户该卡转资 4G全国流量王8元套餐 ，次月生效，满意</t>
  </si>
  <si>
    <t>TS202310271010071124</t>
  </si>
  <si>
    <t>高木章</t>
  </si>
  <si>
    <t>2023-10-28 13:16:45</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</si>
  <si>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本人及家人长期在外地工作生活，家里宽带长期未使用。现要取消宽带业务绑定，主副卡分开消费。各自缴费使用！</t>
  </si>
  <si>
    <t>业务取消（夷陵城区营服中心）&amp;#10;①客户投诉产生的原因：用户要求CPE宽带&amp;#10;②客户投诉问题核查情况及解决方案：收到贵部转办后，我司立即组织调查。经核实，用户要求取消CPE宽带，挽留无效，已按用户要求拆分，次月一号正式销户，主副卡转资福多多29元套餐，次月生效，满意。&amp;#10;③客户问题满意度：满意。 &amp;#10;④回单人：潘娥、联系方式：07176921001</t>
  </si>
  <si>
    <t>BL202310272007100399</t>
  </si>
  <si>
    <t>刘佳怡</t>
  </si>
  <si>
    <t>2023-10-28 14:11:38</t>
  </si>
  <si>
    <t>判断省分:湖北&amp;#13;&amp;#10;:有意向资费&amp;#13;&amp;#10;:全国流量王8元套餐&amp;#13;&amp;#10;:&amp;#13;&amp;#10;&amp;#13;&amp;#10;高级模板内容：&amp;#13;&amp;#10;用户诉求:降套&amp;#13;&amp;#10;当前套餐名称:畅爽冰激凌5G套餐129元（基础版）&amp;#13;&amp;#10;新套餐名称（转入套餐名称）:全国流量王8元套餐&amp;#13;&amp;#10;是合约期内（含靓号）:是&amp;#13;&amp;#10;备注:挽留不认可&amp;#13;</t>
  </si>
  <si>
    <t>业务取消（当阳城区）：实装宽带、副卡销户，挽留无效，已办理，客户满意</t>
  </si>
  <si>
    <t>TS202310281626071847</t>
  </si>
  <si>
    <t>庄德源</t>
  </si>
  <si>
    <t>2023-10-29 17:40:39</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</si>
  <si>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本人现跟随儿子在重庆生活&amp;#10;现要求取消宽带，主副卡分开，各自缴费使用！</t>
  </si>
  <si>
    <t>业务取消（夷陵城区营服中心）①客户投诉产生的原因：用户反映取消宽带、主副卡分开。 &amp;#10;②客户投诉问题核查情况及解决方案：收到贵部转办后，我司立即组织调查。用户反映CPE宽带销户，挽留无效，经核实已为用户办理宽带销户成功，并办理主副卡转资                    福多多29元（湖北）次月生效。我司2023-10-29 10:12:58联系客户解释。&amp;#10;③客户问题满意度：满意。 &amp;#10;④回单人：田群、联系方式：07176921001</t>
  </si>
  <si>
    <t>ZX202310281031110034</t>
  </si>
  <si>
    <t>许塔娜</t>
  </si>
  <si>
    <t>2023-10-28 15:54:19</t>
  </si>
  <si>
    <t>用户来电称是联通的老用户了感觉每个月流量不够用并且也没有什么优惠活动，想申请下看能不能赠送流量，如果不能就携号转网了。</t>
  </si>
  <si>
    <t>业务咨询：客户咨询优惠活动，经核实，当前套餐无法参与长期送流量活动，已协商转资畅越冰激凌59元套餐+网龄计划合约24个月，次月生效，用户满意。</t>
  </si>
  <si>
    <t>ZX202310260954481864</t>
  </si>
  <si>
    <t>孙春莲</t>
  </si>
  <si>
    <t>2023-10-27 14:15:30</t>
  </si>
  <si>
    <t>&amp;#13;&amp;#10;高级模板内容：&amp;#13;&amp;#10;问题描述:用户来电说自己的银行卡莫名其妙的被中国联通商城扣了费&amp;#13;&amp;#10;物流单号或订单号:无&amp;#13;&amp;#10;用户身份证号码/预留的联系电话:15587940086&amp;#13;&amp;#10;订单渠道:银联&amp;#13;&amp;#10;用户要求:请工作人员联系处理&amp;#13;</t>
  </si>
  <si>
    <t>业务咨询：客户咨询中国联通商城扣款业务，经核实，该号码绑定的主卡无任何合约活动，也未见有提前解约产品，已向用户解释，建议核查是否有证件下其他联通号码办理过合约产品，用户同意自行核查处理，满意。</t>
  </si>
  <si>
    <t>TS202310271021101453</t>
  </si>
  <si>
    <t>刘祥东</t>
  </si>
  <si>
    <t>&amp;#13;&amp;#10;高级模板内容：&amp;#13;&amp;#10;投诉问题描述:用户来电称之前办理了主副卡解绑，但当时只取消了一张，还有一张未解绑，用户现在副卡不再身边，要求处理解绑&amp;#13;&amp;#10;用户状态:正常&amp;#13;&amp;#10;停机原因:/&amp;#13;&amp;#10;第二联系电话:15272181114&amp;#13;&amp;#10;用户要求:尽快处理&amp;#13;</t>
  </si>
  <si>
    <t>业务取消（夷陵龙泉营服中心）：用户要求销户副卡，挽留无效，已按用户要求取销户副卡，满意。</t>
  </si>
  <si>
    <t>ZX202310271514291216</t>
  </si>
  <si>
    <t>李德银</t>
  </si>
  <si>
    <t>2023-10-28 09:04:19</t>
  </si>
  <si>
    <t>用户来电想要咨询有没有资费低一点流量多一点的套餐，没有就携号转网</t>
  </si>
  <si>
    <t>业务咨询：用户咨询套餐问题，已给用户推荐畅越冰激淋69元套餐+1元30GB省内流量包业务，用户表示先考虑下，满意。</t>
  </si>
  <si>
    <t>ZX202310271204342026</t>
  </si>
  <si>
    <t>2023-10-28 14:05:46</t>
  </si>
  <si>
    <t>判断省分:湖北&amp;#13;&amp;#10;:下一步&amp;#13;&amp;#10;移网一键诊断结果:1.用户状态是否正常：正常.2.查询短信功能是否正常开通：正常.3.查询是否短信黑名单：正常.4.是否存在群障：正常.:诊断无异常/解释不认可&amp;#13;&amp;#10;:短信&amp;#13;&amp;#10;:是&amp;#13;&amp;#10;::下发成功&amp;#13;&amp;#10;:不认可&amp;#13;&amp;#10;:&amp;#13;&amp;#10;用户来电反映发送短信联通用户可以收到，移动用户收不到。要求我方尽快核实回复处理</t>
  </si>
  <si>
    <t>TS202310271519472032</t>
  </si>
  <si>
    <t>071700944887</t>
  </si>
  <si>
    <t>陈明德</t>
  </si>
  <si>
    <t>2023-10-27 16:51:01</t>
  </si>
  <si>
    <t>[65岁以上老人]&amp;#13;&amp;#10;高级模板内容：&amp;#13;&amp;#10;投诉问题描述:用户来电反映在10.26号下午16.30之后去营业厅办理销户宽带业务，营业厅工作人员不给用户办理推诿用户要用户通过线上办理宽带销户，并且把设备给了营业厅，投诉营业厅推诿&amp;#13;&amp;#10;渠道名称:远安城区自有营业厅&amp;#13;&amp;#10;渠道地址:远安解放路22-4号（老水电局一楼）&amp;#13;&amp;#10;用户要求:投诉营业厅推诿，不办业务，销户宽带。请核实处理，谢谢&amp;#13;</t>
  </si>
  <si>
    <t>业务取消（远安城区营服）：客户要求注销宽带、解绑副卡，已按客户要求注销宽带后，副卡转资8元流量王套餐，次月生效，另客户反馈营业厅问题，核实为办理注销宽带业务时解释宣传错误，已联系客户致歉，客户认可，回访满意</t>
  </si>
  <si>
    <t>TS202310271256361039</t>
  </si>
  <si>
    <t>闵容</t>
  </si>
  <si>
    <t>2023-10-28 09:03:41</t>
  </si>
  <si>
    <t>&amp;#13;&amp;#10;高级模板内容：&amp;#13;&amp;#10;投诉问题描述:用户来电称自己手机上有亲情网，解释无效。&amp;#13;&amp;#10;用户状态:正常&amp;#13;&amp;#10;停机原因:无&amp;#13;&amp;#10;第二联系电话:15571704489&amp;#13;&amp;#10;用户要求:要求我方核实取消处理，谢谢有升级倾向（12345）&amp;#13;</t>
  </si>
  <si>
    <t>业务取消（长阳城区营服）：客户要求取消亲情网业务，已按客户要求办理，回访满意</t>
  </si>
  <si>
    <t>TS202310272152232367</t>
  </si>
  <si>
    <t>周才凡</t>
  </si>
  <si>
    <t>2023-10-29 09:30:36</t>
  </si>
  <si>
    <t>主办单位：湖北&amp;#10;客户类别：普通客户&amp;#10;10010是否打通：否&amp;#10;是否二次致电10015：是&amp;#10;是否联系：否&amp;#10;升级倾向：&amp;#10;号码归属省：湖北&amp;#10;SVIP等级：&amp;#10;1.问题类型:;&amp;#10;2.投诉类型:其他问题;&amp;#10;3.营业厅地址:;&amp;#10;4.位置信息:;&amp;#10;5.位置发生地:;&amp;#10;6.投诉内容:为什么突然多个宽带？还装在我不知道的地方？花钱不？我缴费给别人用还是收双份？他要是拿这个搞违法的事查我吗？</t>
  </si>
  <si>
    <t>业务取消（政企客户服务中心）①客户投诉产生的原因：客户反映取消业务问题。							&amp;#10;②客户投诉问题核查情况及解决方案：收到贵部转办后，我司立即组织调查。经核实，（政企客户服务中心）客户要求取消宽带，未转营服维系，虚拟宽带，未实际安装，挽留无效，客服部已操作取消，满意。   						&amp;#10;③客户问题满意度：满意。							&amp;#10;④回单人:宜昌客服王晓玉；联系电话：07176921001。</t>
  </si>
  <si>
    <t>BL202310271807551673</t>
  </si>
  <si>
    <t>毛前程</t>
  </si>
  <si>
    <t>2023-10-28 14:17:16</t>
  </si>
  <si>
    <t>用户来电要求解除副卡，但去营业厅办理告知今天不能办理，要周一，不理解，要求我方处理，谢谢</t>
  </si>
  <si>
    <t>业务取消（当阳政企）主副卡，已拆分用户副卡，转资8元流量王套餐，次月生效，满意</t>
  </si>
  <si>
    <t>TS202310271800441451</t>
  </si>
  <si>
    <t>敖其华</t>
  </si>
  <si>
    <t>2023-10-28 13:32:49</t>
  </si>
  <si>
    <t>[65岁以上老人]&amp;#13;&amp;#10;高级模板内容：&amp;#13;&amp;#10;投诉问题描述:对业务不知情开通不认可&amp;#13;&amp;#10;业务名称:宽带、IPTV费用&amp;#13;&amp;#10;争议月份:2023年10月&amp;#13;&amp;#10;争议金额:0&amp;#13;&amp;#10;办理渠道:无&amp;#13;&amp;#10;前台是否取消:未取消&amp;#13;&amp;#10;是否承诺退费:否&amp;#13;&amp;#10;用户要求:用户表示宽带和电视费用，自己都未安装宽带以及电视还扣除费用不认可要求我方在线取消辛苦协助处理谢谢&amp;#13;</t>
  </si>
  <si>
    <t>业务取消（政企客户服务中心营服中心）：虚装宽带销户，挽留无效，现已为用户办理宽带注销IPTV业务也一并取消，查询3-10月IPTV产生费用，现为用户系统勾选赠费50元，另申请30元费用24小时内到账，此费用不可打印发票，满意。</t>
  </si>
  <si>
    <t>GZ202310252036171453</t>
  </si>
  <si>
    <t>071703795354</t>
  </si>
  <si>
    <t>赵筑阳</t>
  </si>
  <si>
    <t>2023-10-27 18:18:39</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</si>
  <si>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西陵区学院街道东正街社区学院宿舍专项地址</t>
  </si>
  <si>
    <t>TS202310281004080279</t>
  </si>
  <si>
    <t>2023-10-29 19:00:41</t>
  </si>
  <si>
    <t>主办单位：湖北&amp;#10;客户类别：星级客户&amp;#10;10010是否打通：是&amp;#10;是否二次致电10015：是&amp;#10;是否联系：是&amp;#10;升级倾向：无&amp;#10;号码归属省：湖北&amp;#10;SVIP等级：&amp;#10;预处理名称:产品订购一键诊断&amp;#13;&amp;#10;业务产品类型:反映附加产品问题&amp;#13;&amp;#10;用户是否接受:用户不接受&amp;#13;&amp;#10;是否知情订购:知情订购&amp;#13;&amp;#10;备注:&amp;#13;&amp;#10;用户来电反映用户要求取消宽带业务用户要求尽快处理回复有携转意向&amp;#13;&amp;#10;&amp;#13;&amp;#10;（协办工单）集团高星用户，务必于12小时内，上传具体的宽带取消流程，请联系用户处理问题谢谢</t>
  </si>
  <si>
    <t>业务取消（枝江城区 ）①客户基本资料：业务号码：18671789819、客户姓名：熊佳、套餐情况：畅越冰激凌5G套餐119元；客户反映取消业务的问题					&amp;#10;②首次联系客户时间：2023-10-28 10:55:16				&amp;#10;③投诉核查处理情况：收到贵部转办，我司立即组织核查，经核实，（枝江城区 ）客户要求取消宽带，未转营服维系，挽留无效，客服部已操作取消，满意。&amp;#10;④答复客户时间及客户满意度评价：根据上述情况我司于2023-10-28 11：50:16	联系客户解释，客户满意。回单人:宜昌客服王晓玉；联系电话：07176921001。					&amp;#10;⑤投诉核查关联材料：无</t>
  </si>
  <si>
    <t>TS202310271126431146</t>
  </si>
  <si>
    <t>2023-10-28 13:12:33</t>
  </si>
  <si>
    <t>主办单位：湖北&amp;#10;客户类别：普通客户&amp;#10;10010是否打通：是&amp;#10;是否二次致电10015：是&amp;#10;是否联系：是&amp;#10;升级倾向：无&amp;#10;号码归属省：湖北&amp;#10;SVIP等级：&amp;#10;标准化流程:销户流程&amp;#13;&amp;#10;根据用户销户的原因，进行挽留:挽留失败&amp;#13;&amp;#10;判断用户套餐类型:融合用户、合约用户&amp;#13;&amp;#10;建议用户前往营业厅查询后办理销户业务:依然要求在线销户&amp;#13;&amp;#10;用户称三四年前在营业厅办理了注销宽带，为何没有注销，询问什么时间在那个营业厅办理的，用户无法提供。无携转意向&amp;#13;</t>
  </si>
  <si>
    <t>业务取消（枝江城区营服中心）①客户基本资料：业务号码：071703257163、客户姓名：&amp;#10;向培辞、套餐情况：畅越冰激凌融合5G套餐300M宽带（湖北）；客户反映取消宽带； &amp;#10;②首次联系客户时间：2023-10-27 18:32:48&amp;#10;③投诉核查处理情况：收到贵部转办，我司立即组织核查，CPE宽带销户，挽留无效，客服部取消。&amp;#10;④答复客户时间及客户满意度评价：根据上述核实情况，我司于2023-10-27 18:32:48联系客户满意，回单人：田群、联系方式：07176921001&amp;#10;⑤投诉核查关联材料：无。</t>
  </si>
  <si>
    <t>BL202310270858580944</t>
  </si>
  <si>
    <t>朱颖慧</t>
  </si>
  <si>
    <t>2023-10-28 09:15:52</t>
  </si>
  <si>
    <t>【2022年上工信部测评重保用户】查询增值业务:&amp;#13;&amp;#10;合约信息查询:&amp;#13;&amp;#10;系统未查询到产品信息/非用户咨询的产品&amp;#13;&amp;#10;查询优惠产品信息:&amp;#13;&amp;#10;:无确认方式&amp;#13;&amp;#10;:客户不了解此业务，要求取消或投诉&amp;#13;&amp;#10;:不接受&amp;#13;&amp;#10;:传统合约（金融类、标准类、强合约、固移融合等...）&amp;#13;&amp;#10;:下一步&amp;#13;&amp;#10;判断省分:湖北&amp;#13;&amp;#10;:金融、靓号，套餐折扣、含设备的组网协议四类强合约&amp;#13;&amp;#10;:无合约解约工单&amp;#13;&amp;#10;:挽留失败&amp;#13;&amp;#10;:不愿到厅&amp;#13;&amp;#10;:&amp;#13;&amp;#10;用户来电携出，表示自己在月初就取消了宽带，但是现在查询都还有固移融合显示限制转网，用户不认可，要求我方处理</t>
  </si>
  <si>
    <t>业务取消（西陵营服中心）：实装宽带销户，挽留无效，查询宽带已取消成功，现号码允许携出，满意。</t>
  </si>
  <si>
    <t>BL202310290916420090</t>
  </si>
  <si>
    <t>2023-10-29 11:11:13</t>
  </si>
  <si>
    <t>产品类型:标准合约-存费折扣;产品名称:5G冰激凌套餐享24个月5折优惠（次月生效）（湖北）;产品描述:99元及以上产品享受套餐月费5折优惠，次月生效，有效期24个月&amp;#13;&amp;#10;;产品ID:91078562;开始时间:2023-07-0100:00:00;结束时间:2025-06-3023:59:59;订购渠道:宜昌市城区胜利四路自有营业厅;客户确认方式:签字协议。&amp;#13;&amp;#10;查询增值业务:&amp;#13;&amp;#10;合约信息查询:&amp;#13;&amp;#10;系统查询到有产品信息&amp;#13;&amp;#10;:有确认方式&amp;#13;&amp;#10;客户要求取消&amp;#13;&amp;#10;维系挽留:不接受挽留&amp;#13;&amp;#10;:下一步&amp;#13;&amp;#10;判断省分:湖北&amp;#13;&amp;#10;:金融、靓号，套餐折扣、含设备的组网协议四类强合约&amp;#13;&amp;#10;:无合约解约工单&amp;#13;&amp;#10;:挽留失败&amp;#13;&amp;#10;:不愿到厅&amp;#13;&amp;#10;:需要取消5G冰激凌套餐享24个月5折优惠（次月生效）（湖北）91078562&amp;#13;&amp;#10;XC，已挽留，不愿到厅&amp;#13;</t>
  </si>
  <si>
    <t>业务取消（兴山乡镇）5折合约，挽留失败，客服部已取消，满意</t>
  </si>
  <si>
    <t>TS202310280936562155</t>
  </si>
  <si>
    <t>蔡卫华</t>
  </si>
  <si>
    <t>2023-10-28 12:11:40</t>
  </si>
  <si>
    <t>&amp;#13;&amp;#10;高级模板内容：&amp;#13;&amp;#10;投诉问题描述:用户要求在线办理主副卡分户&amp;#13;&amp;#10;渠道名称:中国联通APP&amp;#13;&amp;#10;办理业务名称:主副卡分户&amp;#13;&amp;#10;页面提示:不便到线下联通自有营业厅&amp;#13;&amp;#10;用户要求:在线解释无效要求在线处理不愿意到厅&amp;#13;</t>
  </si>
  <si>
    <t>业务取消（枝江政企）主副卡，副卡已拆分转资8元流量王套餐，次月生效，满意</t>
  </si>
  <si>
    <t>TS202310251844430787</t>
  </si>
  <si>
    <t>2023-10-27 17:03:25</t>
  </si>
  <si>
    <t>主办单位：湖北&amp;#10;客户类别：重复投诉&amp;#10;10010是否打通：是&amp;#10;是否二次致电10015：是&amp;#10;是否联系：是&amp;#10;升级倾向：无&amp;#10;号码归属省：湖北&amp;#10;SVIP等级：&amp;#10;标准化流程:销户流程&amp;#13;&amp;#10;根据用户销户的原因，进行挽留:挽留失败&amp;#13;&amp;#10;判断用户套餐类型:单卡用户（无任何传统或附属合约、融合关系，非靓号）&amp;#13;&amp;#10;推荐用户前往线下自有营业厅办理销户业务:不认可线下办理&amp;#13;&amp;#10;推荐用户在中国联通APP自助办理销:不认可APP办理&amp;#13;&amp;#10;用户来电想给号码办理销户，称不方便去营业厅办理，要求尽快解决&amp;#13;</t>
  </si>
  <si>
    <t>业务取消：销户&amp;#10;①客户基本资料：业务号码：18671444817、客户姓名：孟令帅、套餐情况：小天卡-2023；客户反映反销户的问题； &amp;#10;②首次联系客户时间：2023-10-26 09:30:44&amp;#10;③投诉核查处理情况：收到贵部转办，我司立即组织核查，经核实，用户要求办理销户，挽留无效，已核对身份信息协助办理预约销户，于次月10日正式销户，满意。&amp;#10;④答复客户时间及客户满意度评价：根据上述核实情况，我司于2023-10-26 15:32:32联系客户满意，回单人：潘娥、联系方式：07176921001&amp;#10;⑤投诉核查关联材料：无</t>
  </si>
  <si>
    <t>TS202310261419050566</t>
  </si>
  <si>
    <t>2023-10-27 15:01:07</t>
  </si>
  <si>
    <t>主办单位：湖北&amp;#10;客户类别：普通客户&amp;#10;10010是否打通：是&amp;#10;是否二次致电10015：是&amp;#10;是否联系：是&amp;#10;升级倾向：无&amp;#10;号码归属省：湖北&amp;#10;SVIP等级：&amp;#10;标准化流程:销户流程&amp;#13;&amp;#10;根据用户销户的原因，进行挽留:挽留失败&amp;#13;&amp;#10;判断用户套餐类型:融合用户、合约用户&amp;#13;&amp;#10;建议用户前往营业厅查询后办理销户业务:依然要求在线销户&amp;#13;&amp;#10;用户来电反映：称此号码绑定的宽带要求销户，表示根本没有给用户装过，请核实回复备注：用户无携转意向并称17371591445号码给用户销户了，现用户要求复机，请尽快联系用户处理。&amp;#13;&amp;#10;前期工单流水号：TS202310250949228488处理时限：已办结解释，用户称问题没有处理。要求5分钟之内回复处理。</t>
  </si>
  <si>
    <t>业务取消①客户基本资料：业务号码：17371591441、客户姓名：罗克春、套餐情况：畅爽冰激凌5G套餐99元；客户反映业务取消的问题；&amp;#10;②首次联系客户时间：2023-10-26 15:02:00 &amp;#10;③投诉核查处理情况：收到贵部转办，我司立即组织核查，经核实，宜都乡镇客户要求取消宽带，挽留失败，实装宽带，客服部已取消 ；另 17371591445号码为工作作员于10月26日联系主卡17371591441确认后注销，现客户反悔要求恢复，已转本地支撑协助处理，现号码已成功复装 。&amp;#10;④答复客户时间及客户满意度评价：根据上述核实情况，我司于2023-10-27 08:47:00 联系客户满意，回单人：颜晶、联系方式：07176921001 &amp;#10;⑤投诉核查关联材料：无。</t>
  </si>
  <si>
    <t>TS202310271157262085</t>
  </si>
  <si>
    <t>2023-10-27 20:04:01</t>
  </si>
  <si>
    <t>&amp;#13;&amp;#10;高级模板内容：&amp;#13;&amp;#10;投诉问题描述:用户来电反映之前工单ZX202310241809212389给移动号码发送短信对方收不到问题，现在用户表示又出现了，要求再次联系处理，联系电话18694080135，请协助处理&amp;#13;&amp;#10;故障现象:无法发送&amp;#13;&amp;#10;故障时间:2023-10-27&amp;#13;&amp;#10;短信功能是否开通:开通&amp;#13;&amp;#10;上网功能是否开通:开通&amp;#13;&amp;#10;前台解释内容:/&amp;#13;&amp;#10;用户要求:请尽快处理&amp;#13;</t>
  </si>
  <si>
    <t>TS202310281958311077</t>
  </si>
  <si>
    <t>刘明越</t>
  </si>
  <si>
    <t>2023-10-29 13:31:22</t>
  </si>
  <si>
    <t>判断省份:湖北&amp;#13;&amp;#10;:移网上网慢&amp;#13;&amp;#10;获取参数:&amp;#13;&amp;#10;获取历史工单:无历史工单&amp;#13;&amp;#10;:下一步&amp;#13;&amp;#10;移网一键诊断结果:1.用户状态是否正常：正常.2.查询流量是否限速：正常.3.2345G终端支持情况：接口调用失败.4.近期缴费开机记录情况：正常.5.是否存在群障：正常.6.上网功能是否正常：正常.7.用户是否开通VoLTE：正常.8.流量封顶情况：正常.9.查询用户终端蜂窝网络状态：正常.:诊断无异常/解释不认可&amp;#13;&amp;#10;当月是否清卡重用:有&amp;#13;&amp;#10;:在湖北&amp;#13;&amp;#10;:所有APP&amp;#13;&amp;#10;:长期&amp;#13;&amp;#10;:网络有异常&amp;#13;&amp;#10;往月欠费:不欠费&amp;#13;&amp;#10;获取参数:获取参数&amp;#13;&amp;#10;&amp;#13;&amp;#10;:1、受理流水号：;2、受理号码：13197315583;3、主叫号码：13197315583;4、被叫号码：;5、客户姓名：刘明越;6、客户级别：一星用户;7、用户归属地：宜昌市;8、受理员工工号：hubXN170507;9、手机厂商：;10、投诉渠道：10010客服热线;11、投诉打点范围：0.5千米;12、投诉地址：宜昌市-当阳市:当阳乐派服饰【佳旺自动化设备有限公司东南侧60米】当阳乐派服饰（用户只能提供到这里）;13、网格ID：98152;14、网格名称：YC_B_98152;15、经度：111.830398;16、纬度：30.786781;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一周以上;21、语音通话或数据上网：数据;22、室内或室外：室内外;23、手机信号强弱：一至两格不稳定;24、用户周边使用情况：不清楚;25、主工单流水号：hub169849416262265888;26、语音业务类型：;27、数据业务类型：上网速度慢;28、用户是否接受解释：否;29、公告类型：网络信息;30、基站ID：117.111191;31、基站名称：117.111191;32、其它地方是否正常使用：是;33、之前是否可以正常使用：是;&amp;#13;&amp;#10;用户反映无法上网。请协助处理，并回复</t>
  </si>
  <si>
    <t>已约用户下周二或周三现场测试，联系人：张玉华18671733721</t>
  </si>
  <si>
    <t>ZX202310271159031989</t>
  </si>
  <si>
    <t>2023-10-27 17:15:33</t>
  </si>
  <si>
    <t>用户再次反馈给移动用户发送不了短信，用户要求线上尽快处理回复谢谢。已向用户提供前期工单流水号::ZX202310251511240918的联系方式，用户表示会在对应时间联系，但仍需我方协助处理，谢谢。</t>
  </si>
  <si>
    <t>BL202310281016150267</t>
  </si>
  <si>
    <t>望葆焱</t>
  </si>
  <si>
    <t>2023-10-29 09:19:21</t>
  </si>
  <si>
    <t>用户来电要求解除靓号合约和招联分期5G199元直降2900（社会渠道36期），表示招联分期5G199元直降2900（社会渠道36期）自己可以提前还款，要求解除，靓号当时营业厅告知是2年在线查询是4年，用户不认可，要求解除，请尽快核实处理，谢谢</t>
  </si>
  <si>
    <t>业务取消（夷陵城区 ）客户要求取消招联分期5G199元直降2900（社会渠道36期），靓号保底，核实现仍在协议期内，线上无法操作取消，已联系客户解释说明，客户表示知晓。</t>
  </si>
  <si>
    <t>TS202310271547360294</t>
  </si>
  <si>
    <t>郭环环</t>
  </si>
  <si>
    <t>2023-10-28 14:16:29</t>
  </si>
  <si>
    <t>判断省份:湖北&amp;#13;&amp;#10;:移网上网慢&amp;#13;&amp;#10;获取参数:&amp;#13;&amp;#10;获取历史工单:无历史工单&amp;#13;&amp;#10;:下一步&amp;#13;&amp;#10;:所有APP&amp;#13;&amp;#10;:网络有异常&amp;#13;&amp;#10;用户是否享受过赔付、产品信息:未享受过服务补救产品&amp;#13;&amp;#10;人工判断是否执行过在线承诺补救:未享受过在线承诺补救&amp;#13;&amp;#10;是否套餐变更:否&amp;#13;&amp;#10;是否在赔付范围内:否（GIS无故障、外省网络故障）&amp;#13;&amp;#10;:1、受理流水号：;2、受理号码：18671727523;3、主叫号码：18671727523;4、被叫号码：;5、客户姓名：郭环环;6、客户级别：一星忠诚用户;7、用户归属地：宜昌市;8、受理员工工号：hubXN213767;9、手机厂商：;10、投诉渠道：10010客服热线;11、投诉打点范围：3千米;12、投诉地址：宜昌市-夷陵区:湖北五环欧科制造技术有限公司【自贸区宜昌片区桔乡路583号】;13、网格ID：105834;14、网格名称：YC_B_105834;15、经度：111.415934;16、纬度：30.670083;17、用户现象：信号差;18、答复口径：您好！关于您所反映的网络问题，是由于您所在位置离基站较远或建筑密集阻挡信号导致，我们公司将考虑纳入网络建设计划，由于网络建设涉及投资和当地协调问题，可能需要较长一段时间，请您留意后续的改善情况。如有给您带来任何不便，敬请谅解。;19、网络类型：4G;20、投诉现象最近发生时间：当天;21、语音通话或数据上网：语音和数据;22、室内或室外：室内外;23、手机信号强弱：三格;24、用户周边使用情况：不清楚;25、主工单流水号：hub169839246009854954;26、语音业务类型：无法主被叫;27、数据业务类型：无法上网;28、用户是否接受解释：否;29、公告类型：网络信息;30、基站ID：117.111902;31、基站名称：117.111902;32、其它地方是否正常使用：是;33、之前是否可以正常使用：是;"用户来电反映在（湖北五环欧科制造技术有限公司）从（今天）开始无法上网（服务状态：正常），周围用户（不能）正常使用，用户（已开关机/换机换卡）测试，手机显示（4G）网络，仍无法使用，要求（核实），联系电话（18671727523），用户不愿清卡&amp;#13;</t>
  </si>
  <si>
    <t>已约用户下周现场测试，联系人：陈益满18607200162</t>
  </si>
  <si>
    <t>TS202310280921061794</t>
  </si>
  <si>
    <t>张云云</t>
  </si>
  <si>
    <t>2023-10-28 14:02:47</t>
  </si>
  <si>
    <t>15610550590命中精准预判服务场景:[2小时内重复来电用户]&amp;#13;&amp;#10;判断省分:非南一&amp;#13;&amp;#10;:下一步&amp;#13;&amp;#10;:诊断无异常/对解释不认可&amp;#13;&amp;#10;:网络正常&amp;#13;&amp;#10;:不同意&amp;#13;&amp;#10;:1、受理流水号：;2、受理号码：15610550590;3、主叫号码：15610550590;4、被叫号码：;5、客户姓名：张云云;6、客户级别：三星忠诚用户;7、用户归属地：宜昌市;8、受理员工工号：hubXN23ZH5253;9、手机厂商：;10、投诉渠道：10010客服热线;11、投诉打点范围：0.2千米;12、投诉地址：宜昌市-当阳市:湖北省宜昌市当阳市玉泉街道玉泉路【】;13、网格ID：97549;14、网格名称：YC_B_湖北省宜昌市当阳市网格_97549;15、经度：111.693018;16、纬度：30.791602;17、用户现象：未发现网络问题;18、答复口径：您提供的位置周围基站暂时没有发现异常，建议您先进行换机换卡测试并留意观察。;19、网络类型：4G;20、投诉现象最近发生时间：一周以上;21、语音通话或数据上网：语音;22、室内或室外：室内;23、手机信号强弱：三格;24、用户周边使用情况：个别发生;25、主工单流水号：hub169845590445917697;26、语音业务类型：杂音,回音,无法主被叫;27、数据业务类型：;28、用户是否接受解释：否;29、公告类型：;30、基站ID：117.111643;31、基站名称：117.111643;32、其它地方是否正常使用：是;33、之前是否可以正常使用：是;用户反映所在地无法接打电话要求尽快核查处理加急</t>
  </si>
  <si>
    <t>已约用户下周现场处理，联系人：张玉华18671733721</t>
  </si>
  <si>
    <t>TS202310281039501221</t>
  </si>
  <si>
    <t>蔡庆龙</t>
  </si>
  <si>
    <t>2023-10-28 18:48:20</t>
  </si>
  <si>
    <t>判断省份:非南一&amp;#13;&amp;#10;:下一步&amp;#13;&amp;#10;:诊断无异常/对解释不认可&amp;#13;&amp;#10;:网络正常&amp;#13;&amp;#10;:不认可&amp;#13;&amp;#10;:&amp;#13;&amp;#10;1、受理流水号：;2、受理号码：16637014813;3、主叫号码：16637014813;4、被叫号码：;5、客户姓名：蔡庆龙;6、客户级别：五星忠诚用户;7、用户归属地：宜昌市;8、受理员工工号：hubXN215631;9、手机厂商：;10、投诉渠道：10010客服热线;11、投诉打点范围：0.5千米;12、投诉地址：宜昌市-当阳市:望城村委会(公交站)【当阳3路】湖北宜昌市当阳市益阳街道望城村刘家山;13、网格ID：96969;14、网格名称：YC_B_湖北省宜昌市当阳市网格_96969;15、经度：111.792064;16、纬度：30.806041;17、用户现象：未发现网络问题;18、答复口径：您提供的位置周围基站暂时没有发现异常，建议您先进行换机换卡测试并留意观察。;19、网络类型：4G;20、投诉现象最近发生时间：3天以内;21、语音通话或数据上网：数据;22、室内或室外：室内外;23、手机信号强弱：三格;24、用户周边使用情况：全部发生;25、主工单流水号：hub169846068863718261;26、语音业务类型：;27、数据业务类型：上网速度慢;28、用户是否接受解释：否;29、公告类型：;30、基站ID：117.111355;31、基站名称：117.111355;32、其它地方是否正常使用：是;33、之前是否可以正常使用：是;</t>
  </si>
  <si>
    <t>因部队误翦断当阳场务连(对打)光缆，导致场务连信号问题，已在协调部队恢复光缆</t>
  </si>
  <si>
    <t>GZ202310251636551841</t>
  </si>
  <si>
    <t>071700444079</t>
  </si>
  <si>
    <t>向兴双</t>
  </si>
  <si>
    <t>2023-10-27 17:55:44</t>
  </si>
  <si>
    <t>#2022重保客户#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五峰县正街中心医院住院部1栋周边</t>
  </si>
  <si>
    <t>TS202310261058150677</t>
  </si>
  <si>
    <t>贲俊晖</t>
  </si>
  <si>
    <t>2023-10-28 13:37:24</t>
  </si>
  <si>
    <t>无法执行预处理故下此单。&amp;#13;&amp;#10;在25号晚上开始，在任何地方无法接听任何电话，电话打过来都是通过短信漏话提醒。</t>
  </si>
  <si>
    <t>用户回复已恢复正常</t>
  </si>
  <si>
    <t>BL202310281300400292</t>
  </si>
  <si>
    <t>2023-10-29 14:19:32</t>
  </si>
  <si>
    <t>判断省分:湖北&amp;#13;&amp;#10;:有意向资费&amp;#13;&amp;#10;:其他资费&amp;#13;&amp;#10;:否&amp;#13;&amp;#10;node_104:&amp;#13;&amp;#10;node_102:&amp;#13;&amp;#10;:降套&amp;#13;&amp;#10;:需要保号&amp;#13;&amp;#10;:挽留后，用户依旧要求降套&amp;#13;&amp;#10;:资费对比&amp;#13;&amp;#10;:挽留失败&amp;#13;&amp;#10;:&amp;#13;&amp;#10;node_106:&amp;#13;&amp;#10;:有合约/有靓号&amp;#13;&amp;#10;:&amp;#13;&amp;#10;&amp;#13;&amp;#10;高级模板内容：&amp;#13;&amp;#10;用户诉求:用户要求变更套餐，前台挽留解释无效&amp;#13;&amp;#10;当前套餐名称:阿里大宝卡&amp;#13;&amp;#10;新套餐名称（转入套餐名称）:不需要套餐直接按一元一G日租宝计费&amp;#13;&amp;#10;是合约期内（含靓号）:是&amp;#13;</t>
  </si>
  <si>
    <t>业务取消（宜都乡镇）：虚拟宽带，挽留无效，已取消，已按客户要求办理转资腾讯大王卡，客户满意</t>
  </si>
  <si>
    <t>GZ202310251429020923</t>
  </si>
  <si>
    <t>071701019663</t>
  </si>
  <si>
    <t>邓正伟</t>
  </si>
  <si>
    <t>2023-10-28 19:05:45</t>
  </si>
  <si>
    <t>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网速慢&amp;#13;&amp;#10;:&amp;#13;&amp;#10;设置参数:&amp;#13;&amp;#10;获取诊断信息:&amp;#13;&amp;#10;:其他异常显示&amp;#13;&amp;#10;:否&amp;#13;&amp;#10;:不同意或清在线仍不行&amp;#13;&amp;#10;:生成工单&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用户反映宽带网速很慢，很卡，重启无效，请处理并回复</t>
  </si>
  <si>
    <t>BL202310271707390890</t>
  </si>
  <si>
    <t>2023-10-28 09:56:16</t>
  </si>
  <si>
    <t>产品类型:标准合约-存费送业务;产品名称:预存1元得盲盒24个月-次月生效-湖北宜昌;产品描述:解约条款：用户申请办理提前解约，需支付解约赔偿金，支付后办理解约，XX生效（根据实际情况打印：立即生效、次月生效）。&amp;#13;&amp;#10;违约赔偿金：按系统标准资费规则计费，流量3元/G，语音0.15元/分钟，短信0.1元/条。;产品ID:91082668;开始时间:2022-04-0100:00:00;结束时间:2024-03-3123:59:59;订购渠道:秭归杨林桥沃诚合作厅;客户确认方式:签字协议。&amp;#13;&amp;#10;查询增值业务:&amp;#13;&amp;#10;合约信息查询:&amp;#13;&amp;#10;系统查询到有产品信息&amp;#13;&amp;#10;:有确认方式&amp;#13;&amp;#10;客户要求取消&amp;#13;&amp;#10;维系挽留:不接受挽留&amp;#13;&amp;#10;:下一步&amp;#13;&amp;#10;判断省分:湖北&amp;#13;&amp;#10;:其他合约&amp;#13;&amp;#10;:办理不成功&amp;#13;&amp;#10;:无升级投诉&amp;#13;&amp;#10;:&amp;#13;</t>
  </si>
  <si>
    <t>业务取消（秭归乡镇）：预存1元得盲盒24个月，挽留无效，省份已取消，客户满意</t>
  </si>
  <si>
    <t>TS202310291326100740</t>
  </si>
  <si>
    <t>2023-10-29 13:38:09</t>
  </si>
  <si>
    <t>判断省分:湖北&amp;#13;&amp;#10;:湖北在省内手机不能打+不能接&amp;#13;&amp;#10;获取入参:&amp;#13;&amp;#10;获取历史工单:无历史工单&amp;#13;&amp;#10;:下一步&amp;#13;&amp;#10;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amp;#13;&amp;#10;请判断是否是联通小号资费:不是&amp;#13;&amp;#10;当月是否清卡重用:无&amp;#13;&amp;#10;:下一步&amp;#13;&amp;#10;node_317:&amp;#13;&amp;#10;:不符合办理条件&amp;#13;&amp;#10;:任何地方都无法拨打或接听&amp;#13;&amp;#10;:用户称信号一直掉线，要求处理&amp;#13;</t>
  </si>
  <si>
    <t>终端使用：客户更换终端后恢复，满意</t>
  </si>
  <si>
    <t>GZ202310251111591928</t>
  </si>
  <si>
    <t>071700360615</t>
  </si>
  <si>
    <t>孙朝华</t>
  </si>
  <si>
    <t>2023-10-28 16:13:31</t>
  </si>
  <si>
    <t>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否&amp;#13;&amp;#10;:不同意或清在线仍不行&amp;#13;&amp;#10;:生成工单&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路由器能力不匹配;&amp;#13;&amp;#10;:&amp;#13;&amp;#10;表示通电之后，光猫一个灯都不亮，尽快安排师傅上门处理并回复</t>
  </si>
  <si>
    <t>GZ202310251040251668</t>
  </si>
  <si>
    <t>何金瑶</t>
  </si>
  <si>
    <t>2023-10-27 08:55:39</t>
  </si>
  <si>
    <t>按处理结果向用户解释:是&amp;#13;&amp;#10;node_41:&amp;#13;&amp;#10;判断省分:除甘肃外&amp;#13;&amp;#10;获取历史工单:无工单&amp;#13;&amp;#10;判断省分:湖北&amp;#13;&amp;#10;反馈的问题是否在对外电话的受理范围内:不在服务范围内&amp;#13;&amp;#10;填写以下内容:下一步&amp;#13;&amp;#10;判断省分:其他省分&amp;#13;&amp;#10;问题发生时间：2023.10.25；问题发生地点：湖北省宜昌市朝阳土家族自治县龙舟坪镇厚丰西村村委会门口，；问题现象：联通的光缆线的电杆需要移动，线缆需要收拾整齐；用户具体要求：要求马上上门;联系电话：'13697285988':&amp;#13;</t>
  </si>
  <si>
    <t>BL202310291104281995</t>
  </si>
  <si>
    <t>蒋民平</t>
  </si>
  <si>
    <t>2023-10-29 14:29:42</t>
  </si>
  <si>
    <t>判断省分:湖北&amp;#13;&amp;#10;:宽带新装、加装，IPTV加装&amp;#13;&amp;#10;:湖北省&amp;#13;&amp;#10;:&amp;#13;&amp;#10;&amp;#13;&amp;#10;高级模板内容：&amp;#13;&amp;#10;重要提醒：若能通过无缝下单则选择无缝，建此工单会被专项质检！！！:继续建单&amp;#13;&amp;#10;用户诉求:装机&amp;#13;&amp;#10;当前使用地址:湖北省宜昌市中南路听涛苑&amp;#13;&amp;#10;备注:未详细推荐资费，请后台核实登记&amp;#13;</t>
  </si>
  <si>
    <t>业务咨询：客户咨询安装宽带业务，已联系宜昌城区高新区港窑路自营厅协助处理，客户表示知晓。</t>
  </si>
  <si>
    <t>GZ202310250926281046</t>
  </si>
  <si>
    <t>071703666141</t>
  </si>
  <si>
    <t>刘大芬</t>
  </si>
  <si>
    <t>2023-10-28 11:48:19</t>
  </si>
  <si>
    <t>#2022重保客户#判断省分:湖北&amp;#13;&amp;#10;获取入参:传入参数&amp;#13;&amp;#10;是否本省:历史工单:无历史记录&amp;#13;&amp;#10;判断用户是否有缴费开机记录:无缴费开机记录&amp;#13;&amp;#10;:是&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CBSS状态正常，AAA状态异常;&amp;#13;&amp;#10;宽带是否有群体故障告警:无异常;&amp;#13;&amp;#10;线路是否正常:无异常;&amp;#13;&amp;#10;光猫是否正常:光猫断电/离线;&amp;#13;&amp;#10;上网速度检测:光猫收发光功率异常,设备收光异常;&amp;#13;&amp;#10;设备收发光功率是否异常:无异常;&amp;#13;&amp;#10;:&amp;#13;&amp;#10;光猫红灯</t>
  </si>
  <si>
    <t>GZ202310241905091676</t>
  </si>
  <si>
    <t>071703750201</t>
  </si>
  <si>
    <t>2023-10-29 17:54:10</t>
  </si>
  <si>
    <t>一键诊断过程：&amp;#10;宽带是否有欠费及账号是否异常:CBSS状态正常，AAA状态异常&amp;#10;宽带是否有群体故障告警:无异常&amp;#10;线路是否正常:无异常&amp;#10;光猫是否正常:光猫断电/离线&amp;#10;上网速度检测:光猫收发光功率异常&amp;#10;设备收发光功率是否异常:无异常&amp;#10;&amp;#10;故障描述：&amp;#10;101004光猫断电离线&amp;#10;&amp;#10;装机地址：湖北省宜昌市枝江市百里洲镇曹家河村普佑寺村二组34号周边</t>
  </si>
  <si>
    <t>GZ202310241844301482</t>
  </si>
  <si>
    <t>071704198911</t>
  </si>
  <si>
    <t>2023-10-27 10:40:01</t>
  </si>
  <si>
    <t>GZ202310241238190953</t>
  </si>
  <si>
    <t>071700244675</t>
  </si>
  <si>
    <t>唐高凤</t>
  </si>
  <si>
    <t>2023-10-27 14:18:11</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</si>
  <si>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宽带频繁掉线&amp;#10;&amp;#10;装机地址：湖北省宜昌市宜都市宜都乡镇营服中心4G-CPE项目新号码池</t>
  </si>
  <si>
    <t>ZHX202310241216432210</t>
  </si>
  <si>
    <t>曹静怡</t>
  </si>
  <si>
    <t>2023-10-27 15:15:21</t>
  </si>
  <si>
    <t>18674202787用户来电反映我方客服告知自己取消腾讯王卡-39元5G版超级会员（黄金版）-次月生效后任然可以领取视频会员，前台解释无效，用户对此不满，要求我方处理，烦请协助处理。涉及人员：XN23ZH0810南方一中心&gt;&gt;河南正华&gt;&gt;正华新人班&gt;&gt;正华新人1班&amp;#13;</t>
  </si>
  <si>
    <t>GZ202310241125300308</t>
  </si>
  <si>
    <t>071700039058</t>
  </si>
  <si>
    <t>龙德兵</t>
  </si>
  <si>
    <t>2023-10-28 09:22:32</t>
  </si>
  <si>
    <t>一键诊断过程：&amp;#10;宽带是否有欠费及账号是否异常:CBSS状态正常，AAA状态异常&amp;#10;宽带是否有群体故障告警:无异常&amp;#10;线路是否正常:无异常&amp;#10;光猫是否正常:无异常&amp;#10;上网速度检测:无异常&amp;#10;设备收发光功率是否异常:无异常&amp;#10;&amp;#10;故障描述：&amp;#10;102002CBSS状态正常，AAA状态异常&amp;#10;&amp;#10;装机地址：湖北省宜昌市东山开发区城区高新营服中心4G-CPE项目卡186-7265-8074卡</t>
  </si>
  <si>
    <t>TS202310282034071595</t>
  </si>
  <si>
    <t>薛永才</t>
  </si>
  <si>
    <t>2023-10-29 10:13:47</t>
  </si>
  <si>
    <t>22年Q3Q4重点客户用户来电称使用流量很卡，打电话也是卡，老板都找不到他了，一直扣月租没有享受到服务，要求补偿他，不补偿的话投诉联通，请后台核实处理，谢谢</t>
  </si>
  <si>
    <t>终端使用：已为用户刷新上网及volte功能，建议用户重启手机使用关注，用户知晓，满意</t>
  </si>
  <si>
    <t>TS202310281534010492</t>
  </si>
  <si>
    <t>江华</t>
  </si>
  <si>
    <t>2023-10-29 09:51:47</t>
  </si>
  <si>
    <t>判断省分:湖北&amp;#13;&amp;#10;:湖北省内手机不能接&amp;#13;&amp;#10;获取入参:&amp;#13;&amp;#10;判断是否开通骚扰拦截:获取历史工单:有历史工单&amp;#13;&amp;#10;:不存在&amp;#13;&amp;#10;:下一步&amp;#13;&amp;#10;移网一键诊断结果:1.用户状态是否正常：开通.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amp;#13;&amp;#10;:否&amp;#13;&amp;#10;:不认可&amp;#13;&amp;#10;请判断是否是联通小号资费:不是&amp;#13;&amp;#10;判断当月是否清卡重用:是&amp;#13;&amp;#10;:所有位置&amp;#13;&amp;#10;:用户来电反映手机在所有地方都无法接电话，手机无任何提示，未设置呼叫转移，要求核实具体原因，地址：宜昌市西陵区港窑路快乐家园小区；联系电话：13886654384&amp;#13;</t>
  </si>
  <si>
    <t>终端使用：已为用户刷新上网及volte及5Gsa功能，多次联系用户未接听，已短信告知用户结果，若用户来电烦请代为解释或告知用户与本地服务监督热线13032700872（工作时间8:30-12:00 14:00-17:30）联系。</t>
  </si>
  <si>
    <t>TS202310261508371895</t>
  </si>
  <si>
    <t>李维国</t>
  </si>
  <si>
    <t>2023-10-27 10:29:19</t>
  </si>
  <si>
    <t>判断省分:湖北&amp;#13;&amp;#10;:湖北在省内手机不能打+不能接&amp;#13;&amp;#10;获取入参:&amp;#13;&amp;#10;获取历史工单:无历史工单&amp;#13;&amp;#10;:下一步&amp;#13;&amp;#10;移网一键诊断结果:1.用户状态是否正常：.2.2345G终端支持情况：数据为空.3.查询是否设置了无条件呼叫转移：未开通.4.查询是否开通呼入限制：未开通.5.查询是否开通呼叫限制：未开通.6.用户是否开通VoLTE：开通.7.用户终端是否支持VoLTE：数据为空.8.近期缴费开机记录情况：无缴费开机.9.是否存在群障：不存在.10.VoLTE开关是否打开：.:诊断无异常/解释不认可&amp;#13;&amp;#10;请判断是否是联通小号资费:不是&amp;#13;&amp;#10;当月是否清卡重用:无&amp;#13;&amp;#10;:下一步&amp;#13;&amp;#10;node_317:&amp;#13;&amp;#10;:不符合办理条件&amp;#13;&amp;#10;:任何地方都无法拨打或接听&amp;#13;&amp;#10;:&amp;#13;</t>
  </si>
  <si>
    <t>终端使用：用户反映号码无法正常主被叫，经核实，通话功能正常，建议换机换卡再试，如仍不行可前往营业厅补卡，致电未接，已短信答复，如有疑问可在工作时间（08:30-12:00；14:00-17:30）联系07176921001、13032700872宜昌客服。再次来电烦请10010话务中心代为解释，谢谢。</t>
  </si>
  <si>
    <t>GZ202310232054500337</t>
  </si>
  <si>
    <t>071700760698</t>
  </si>
  <si>
    <t>向永君</t>
  </si>
  <si>
    <t>2023-10-29 17:22:18</t>
  </si>
  <si>
    <t>客户使用手厅一键诊断功能进行宽带故障诊断，诊断结果，故障描述：宽带无信号&amp;#10;装机地址：湖北省宜昌市兴山县兴山乡镇营服中心4G-CPE项目新号码池</t>
  </si>
  <si>
    <t>GZ202310231426432346</t>
  </si>
  <si>
    <t>071701028330</t>
  </si>
  <si>
    <t>2023-10-27 15:38:03</t>
  </si>
  <si>
    <t>#2022重保客户##2022重保客户#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无异常;&amp;#13;&amp;#10;宽带是否有群体故障告警:无异常;&amp;#13;&amp;#10;线路是否正常:无异常;&amp;#13;&amp;#10;光猫是否正常:无异常;&amp;#13;&amp;#10;上网速度检测:后台配置异常您所使用宽带后台配置异常;&amp;#13;&amp;#10;设备收发光功率是否异常:无异常;&amp;#13;&amp;#10;:&amp;#13;&amp;#10;&amp;#13;&amp;#10;用户反馈网络不可用，重启设备无效，设备亮红灯，请尽快处理&amp;#13;</t>
  </si>
  <si>
    <t>GZ202310222055381259</t>
  </si>
  <si>
    <t>071700890270</t>
  </si>
  <si>
    <t>许丹丹</t>
  </si>
  <si>
    <t>2023-10-29 17:43:33</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</si>
  <si>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其他异常显示&amp;#13;&amp;#10;:否&amp;#13;&amp;#10;:不同意或清在线仍不行&amp;#13;&amp;#10;:生成工单&amp;#13;&amp;#10;设置工单参数:&amp;#13;&amp;#10;&amp;#13;&amp;#10;宽带是否有欠费及账号是否异常:无异常;&amp;#13;&amp;#10;FTTB设备是否正常:无异常;&amp;#13;&amp;#10;:宽带无法上网需要专人维修</t>
  </si>
  <si>
    <t>TS202310271647532022</t>
  </si>
  <si>
    <t>周宇</t>
  </si>
  <si>
    <t>2023-10-28 10:40:32</t>
  </si>
  <si>
    <t>判断省分:湖北&amp;#13;&amp;#10;:湖北省内手机不能打&amp;#13;&amp;#10;获取入参:&amp;#13;&amp;#10;获取历史工单:无历史工单&amp;#13;&amp;#10;:下一步&amp;#13;&amp;#10;移网一键诊断结果:1.用户状态是否正常：开通.2.2345G终端支持情况：5G终端.3.查询是否设置了无条件呼叫转移：未开通.4.查询是否开通呼入限制：未开通.5.查询是否开通呼叫限制：未开通.6.用户是否开通VoLTE：CBSS侧开通，核心网未开通.7.用户终端是否支持VoLTE：支持.8.近期缴费开机记录情况：无缴费开机.9.是否存在群障：不存在.10.VoLTE开关是否打开：打开.:诊断无异常/解释不认可&amp;#13;&amp;#10;请判断是否是联通小号资费:不是&amp;#13;&amp;#10;当月是否清卡重用:无&amp;#13;&amp;#10;:下一步&amp;#13;&amp;#10;node_317:&amp;#13;&amp;#10;:不符合办理条件&amp;#13;&amp;#10;:任何地方都无法拨打或接听&amp;#13;&amp;#10;:&amp;#13;&amp;#10;用户来电表示在所有地方都无法拨打电话，一键诊断无异常。信号满格，状态正常，换机换卡测试不行，解释不认可，要求我处安排工作人员为其解决处理谢谢</t>
  </si>
  <si>
    <t>终端使用：用户反映无法正常主叫。经核实，通话功能正常，建议换机换卡再试，如仍不行，可前往营业厅补卡再试，表示知晓。</t>
  </si>
  <si>
    <t>GZ202310212026131153</t>
  </si>
  <si>
    <t>071703573828</t>
  </si>
  <si>
    <t>季小林</t>
  </si>
  <si>
    <t>2023-10-28 15:30:52</t>
  </si>
  <si>
    <t>GZ202310211843550287</t>
  </si>
  <si>
    <t>071703957880</t>
  </si>
  <si>
    <t>李奎</t>
  </si>
  <si>
    <t>2023-10-27 15:16:20</t>
  </si>
  <si>
    <t>一键诊断过程：&amp;#10;宽带是否有欠费及账号是否异常:无异常&amp;#10;宽带是否有群体故障告警:无异常&amp;#10;线路是否正常:无异常&amp;#10;光猫是否正常:无异常&amp;#10;上网速度检测:后台配置异常&amp;#10;您所使用宽带后台配置异常设备收发光功率是否异常:无异常&amp;#10;&amp;#10;故障描述：&amp;#10;302001AAA/CBSS判断签约和配置不一样，配置速率低于签约带宽&amp;#10;&amp;#10;装机地址：湖北省宜昌市秭归县茅坪镇陈家冲村向家坝村6组119号周边</t>
  </si>
  <si>
    <t>GZ202310202155121588</t>
  </si>
  <si>
    <t>071700129090</t>
  </si>
  <si>
    <t>李华清</t>
  </si>
  <si>
    <t>2023-10-27 11:39:25</t>
  </si>
  <si>
    <t>客户使用手厅一键诊断功能进行宽带故障诊断，诊断结果：1、请致电10010客服热线，为您进一步核查。给您带来的不便，敬请谅解。；2、请您检查光猫光纤接口是否松动、光猫光纤是否弯折，重启光猫，如仍未解决，可点击一键报修，我们尽快为您处理。，故障描述：宽带无法上网&amp;#10;装机地址：湖北省宜昌市枝江市顾家店镇石半坡村四组34号周边</t>
  </si>
  <si>
    <t>GZ202310201638541332</t>
  </si>
  <si>
    <t>071700131708</t>
  </si>
  <si>
    <t>贲道典</t>
  </si>
  <si>
    <t>2023-10-27 17:28:10</t>
  </si>
  <si>
    <t>071700131708命中精准预判服务场景:[65岁以上老人]&amp;#13;&amp;#10;判断省分:湖北&amp;#13;&amp;#10;获取入参:传入参数&amp;#13;&amp;#10;是否本省:历史工单:有历史记录&amp;#13;&amp;#10;:不存在&amp;#13;&amp;#10;判断用户是否有缴费开机记录:无缴费开机记录&amp;#13;&amp;#10;:是&amp;#13;&amp;#10;用户归属地:&amp;#13;&amp;#10;:宽带&amp;#13;&amp;#10;宽带:&amp;#13;&amp;#10;获取基本信息:&amp;#13;&amp;#10;:是&amp;#13;&amp;#10;:无法上网&amp;#13;&amp;#10;:&amp;#13;&amp;#10;设置参数:&amp;#13;&amp;#10;获取诊断信息:&amp;#13;&amp;#10;:含有【光猫收发光异常】&amp;#13;&amp;#10;判断省分:湖北&amp;#13;&amp;#10;:不同意或清在线仍不行&amp;#13;&amp;#10;设置工单参数:&amp;#13;&amp;#10;&amp;#13;&amp;#10;宽带是否有欠费及账号是否异常:CBSS状态正常，AAA状态异常;&amp;#13;&amp;#10;宽带是否有群体故障告警:无异常;&amp;#13;&amp;#10;线路是否正常:无异常;&amp;#13;&amp;#10;光猫是否正常:无异常;&amp;#13;&amp;#10;上网速度检测:光猫收发光功率异常,设备收光异常;&amp;#13;&amp;#10;设备收发光功率是否异常:无异常;&amp;#13;&amp;#10;红灯，要求公司马上派师傅上门检修，回复。&amp;#13;</t>
  </si>
  <si>
    <t>固网派送失败，自动退单,已有在途工单，工单号：GZ202310201638541332</t>
  </si>
  <si>
    <t>ETS202310201606590069</t>
  </si>
  <si>
    <t>10019投诉工单&gt;&gt;人员服务问题&gt;&gt;客户经理服务问题</t>
  </si>
  <si>
    <t>宜昌西塞国酒店管理有限公司</t>
  </si>
  <si>
    <t>10019投诉工单</t>
  </si>
  <si>
    <t>2023-10-27 17:40:39</t>
  </si>
  <si>
    <t>用户来电称他们是宜昌西塞国酒店管理有限公司的，收入归集的，前期通过客户经理18607201246陈章蓉反映酒店的电视网络信号问题经常出现问题，一直都还没有解决，酒店100多个房间经常今天这个房间出故障，过两天那个房间出故障，非常影响他们酒店的运营，给他带来非常不好的服务体验，称我们服务人员服务不到位，业务经理后勤保障不行，业务人员说不管就不管了，也没有说谁接替她的工作，这个客户经理现在连电话也不接了。用户对此非常不理解强烈要求投诉。用户不能提供酒店的宽带的账号及业务号码信息，地址：宜昌市夷陵区东城实验区肖氏高新科技园&amp;#13;&amp;#10;联系电话：19986690999&amp;#13;&amp;#10;来电号码：13938017080</t>
  </si>
  <si>
    <t>您经理已经上门安抚您，并处理账户费用问题，不会出现停机事宜，现您只是对装机师傅上门慢感知不好，已安抚解释，后期改进。认可</t>
  </si>
  <si>
    <t>TS202310281756561479</t>
  </si>
  <si>
    <t>投诉工单（2021版）&gt;&gt;宽带&gt;&gt;【变更及服务】增值或权益业务使用&gt;&gt;无法正常使用</t>
  </si>
  <si>
    <t>07174955583</t>
  </si>
  <si>
    <t>曹举凡</t>
  </si>
  <si>
    <t>2023-10-29 14:14:14</t>
  </si>
  <si>
    <t>判断省分:湖北&amp;#10;:传入参数&amp;#10;是否本地本网用户:是&amp;#10;是否停机:正常&amp;#10;请到业务通知判断是否群障:否&amp;#10;::&amp;#10;&amp;#10;高级模板内容：&amp;#10;投诉问题描述:无法通话&amp;#10;故障现象:无法主被叫&amp;#10;故障地址:湖北省宜昌市宜都市陆城镇宜都联通(无线固话)合作&amp;#10;故障时间:2023-10-28&amp;#10;是否更换设备:不愿意&amp;#10;用户要求:加急核实回复处理，谢谢</t>
  </si>
  <si>
    <t>终端使用：用户无线固话支持2/3G，不支持4G通话，已跟用户解释建议更换终端，用户理解</t>
  </si>
  <si>
    <t>GZ202310191728012439</t>
  </si>
  <si>
    <t>071701005670</t>
  </si>
  <si>
    <t>张华强</t>
  </si>
  <si>
    <t>2023-10-27 12:10:53</t>
  </si>
  <si>
    <t>一键诊断过程：&amp;#10;宽带是否有欠费及账号是否异常:CBSS状态正常，AAA状态异常&amp;#10;宽带是否有群体故障告警:无异常&amp;#10;线路是否正常:无异常&amp;#10;光猫是否正常:无异常&amp;#10;上网速度检测:光猫收发光功率异常&amp;#10;设备收发光功率是否异常:无异常&amp;#10;&amp;#10;故障描述：&amp;#10;302004光猫与签约速率不匹配（端业不匹配）&amp;#10;&amp;#10;装机地址：湖北省宜昌市枝江市百里洲镇沿江村五组94号周边</t>
  </si>
  <si>
    <t>GZ202310191515071445</t>
  </si>
  <si>
    <t>071700505284</t>
  </si>
  <si>
    <t>陈润生</t>
  </si>
  <si>
    <t>2023-10-29 09:57:34</t>
  </si>
  <si>
    <t>一键诊断过程：&amp;#10;宽带是否有欠费及账号是否异常:无异常&amp;#10;宽带是否有群体故障告警:无异常&amp;#10;线路是否正常:无异常&amp;#10;光猫是否正常:无异常&amp;#10;上网速度检测:无异常&amp;#10;设备收发光功率是否异常:无异常&amp;#10;&amp;#10;故障描述：&amp;#10;宽带报障-无法登陆&amp;#10;&amp;#10;装机地址：湖北省宜昌市长阳县长阳乡镇营服中心4G-CPE项目新号码池</t>
  </si>
  <si>
    <t>GZ202310171332220129</t>
  </si>
  <si>
    <t>071700026074</t>
  </si>
  <si>
    <t>王家强</t>
  </si>
  <si>
    <t>2023-10-29 15:02:17</t>
  </si>
  <si>
    <t>判断省分:湖北&amp;#13;&amp;#10;获取入参:传入参数&amp;#13;&amp;#10;是否本省:历史工单:无历史记录&amp;#13;&amp;#10;判断用户是否有缴费开机记录:无缴费开机记录&amp;#13;&amp;#10;:否&amp;#13;&amp;#10;:下一步(集团宽带一键诊断）&amp;#13;&amp;#10;用户归属地:&amp;#13;&amp;#10;:宽带&amp;#13;&amp;#10;宽带:&amp;#13;&amp;#10;获取基本信息:&amp;#13;&amp;#10;:是&amp;#13;&amp;#10;:无法上网&amp;#13;&amp;#10;:&amp;#13;&amp;#10;设置参数:&amp;#13;&amp;#10;获取诊断信息:&amp;#13;&amp;#10;:无异常&amp;#13;&amp;#10;:是&amp;#13;&amp;#10;设置工单参数:&amp;#13;&amp;#10;&amp;#13;&amp;#10;宽带是否有欠费及账号是否异常:无异常;&amp;#13;&amp;#10;宽带是否有群体故障告警:无异常;&amp;#13;&amp;#10;线路是否正常:无异常;&amp;#13;&amp;#10;光猫是否正常:无异常;&amp;#13;&amp;#10;上网速度检测:无异常;&amp;#13;&amp;#10;设备收发光功率是否异常:无异常;&amp;#13;&amp;#10;:&amp;#13;&amp;#10;&amp;#13;&amp;#10;高级模板内容：&amp;#13;&amp;#10;问题（现象）描述:用户来电反映宽带从（10月17日）开始（无法上网），错误代码（无），设备灯显示（红灯），已建议用户重启设备（已重启未恢复），用户要求尽快上门处理。装机地址（湖北省宜昌市西陵区宜昌联通CBSS项目专用CPE地址）联系电话（15672524905&amp;#13;&amp;#10;故障时间:2023-10-17&amp;#13;&amp;#10;服务状态是否正常:是&amp;#13;&amp;#10;设备灯显示:红灯&amp;#13;&amp;#10;错误代码:无&amp;#13;&amp;#10;是否重启设备:已重启未恢复&amp;#13;&amp;#10;用户要求:上门维修&amp;#13;</t>
  </si>
  <si>
    <t>TS202310280815120916</t>
  </si>
  <si>
    <t>2023-10-28 13:49:27</t>
  </si>
  <si>
    <t>22年Q3Q4重点客户:报错现象为“请关闭手机WI-FI或切换至联通数据网”&amp;#13;&amp;#10;:已关闭wifi&amp;#13;&amp;#10;:不认可&amp;#13;&amp;#10;:不认可&amp;#13;&amp;#10;:&amp;#13;&amp;#10;&amp;#13;&amp;#10;高级模板内容：&amp;#13;&amp;#10;投诉问题描述:一直显示让用户用请将办理业务的号码esim卡设为默认移动数据卡关闭手机wifi并开启&amp;#13;&amp;#10;用户类型:一号双终端&amp;#13;&amp;#10;报错描述:请将办理业务的号码cesim卡设为默认移动数据卡关闭手机wifi并开启&amp;#13;&amp;#10;手表品牌:华为荣耀&amp;#13;&amp;#10;操作时间:2023-10-28&amp;#13;</t>
  </si>
  <si>
    <t>终端使用：用户要求将办理的esim卡设为默认移动数据，经核实，需用户在终端上尝试操作，已协商方便时携带身份证原件前往联通自营厅咨询办理，用户表示知晓。</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</si>
</sst>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yyyy/m/d"/>
  </numFmts>
  <fonts count="7" x14ac:knownFonts="1">
    <font>
      <sz val="11"/>
      <color theme="1"/>
      <name val="Calibri"/>
      <family val="2"/>
      <scheme val="minor"/>
    </font>
    <font>
      <b/>
      <sz val="11"/>
      <color rgb="FF000000"/>
      <name val="宋体"/>
      <family val="2"/>
    </font>
    <font>
      <sz val="11"/>
      <color rgb="FF000000"/>
      <name val="宋体"/>
      <family val="2"/>
    </font>
    <font>
      <sz val="11"/>
      <color theme="1"/>
      <name val="宋体"/>
      <family val="2"/>
    </font>
    <font>
      <sz val="10"/>
      <color theme="1"/>
      <name val="Arial"/>
      <family val="2"/>
    </font>
    <font>
      <sz val="11"/>
      <color theme="1"/>
      <name val="Calibri"/>
      <family val="2"/>
    </font>
    <font>
      <sz val="11"/>
      <color rgb="FFff0000"/>
      <name val="宋体"/>
      <family val="2"/>
    </font>
  </fonts>
  <fills count="4">
    <fill>
      <patternFill patternType="none"/>
    </fill>
    <fill>
      <patternFill patternType="gray125"/>
    </fill>
    <fill>
      <patternFill patternType="solid">
        <fgColor rgb="FFffff00"/>
      </patternFill>
    </fill>
    <fill>
      <patternFill patternType="solid">
        <fgColor rgb="FFe6b9b8"/>
      </patternFill>
    </fill>
  </fills>
  <borders count="3">
    <border>
      <left/>
      <right/>
      <top/>
      <bottom/>
      <diagonal/>
    </border>
    <border>
      <left style="thin">
        <color rgb="FFc6c6c6"/>
      </left>
      <right style="thin">
        <color rgb="FFc6c6c6"/>
      </right>
      <top style="thin">
        <color rgb="FFc6c6c6"/>
      </top>
      <bottom style="thin">
        <color rgb="FFc6c6c6"/>
      </bottom>
      <diagonal/>
    </border>
    <border>
      <left/>
      <right/>
      <top/>
      <bottom/>
      <diagonal/>
    </border>
  </borders>
  <cellStyleXfs count="1">
    <xf numFmtId="0" fontId="0" fillId="0" borderId="0"/>
  </cellStyleXfs>
  <cellXfs count="31">
    <xf xfId="0" numFmtId="0" borderId="0" fontId="0" fillId="0"/>
    <xf xfId="0" numFmtId="14" applyNumberFormat="1" borderId="1" applyBorder="1" fontId="1" applyFont="1" fillId="2" applyFill="1" applyAlignment="1">
      <alignment horizontal="left" wrapText="1"/>
    </xf>
    <xf xfId="0" numFmtId="0" borderId="1" applyBorder="1" fontId="1" applyFont="1" fillId="3" applyFill="1" applyAlignment="1">
      <alignment horizontal="left" wrapText="1"/>
    </xf>
    <xf xfId="0" numFmtId="0" borderId="1" applyBorder="1" fontId="1" applyFont="1" fillId="2" applyFill="1" applyAlignment="1">
      <alignment horizontal="left" wrapText="1"/>
    </xf>
    <xf xfId="0" numFmtId="0" borderId="2" applyBorder="1" fontId="2" applyFont="1" fillId="0" applyAlignment="1">
      <alignment horizontal="left" wrapText="1"/>
    </xf>
    <xf xfId="0" numFmtId="3" applyNumberFormat="1" borderId="1" applyBorder="1" fontId="1" applyFont="1" fillId="3" applyFill="1" applyAlignment="1">
      <alignment horizontal="left" wrapText="1"/>
    </xf>
    <xf xfId="0" numFmtId="3" applyNumberFormat="1" borderId="2" applyBorder="1" fontId="2" applyFont="1" fillId="0" applyAlignment="1">
      <alignment horizontal="left" wrapText="1"/>
    </xf>
    <xf xfId="0" numFmtId="22" applyNumberFormat="1" borderId="1" applyBorder="1" fontId="2" applyFont="1" fillId="2" applyFill="1" applyAlignment="1">
      <alignment horizontal="left" wrapText="1"/>
    </xf>
    <xf xfId="0" numFmtId="0" borderId="2" applyBorder="1" fontId="1" applyFont="1" fillId="0" applyAlignment="1">
      <alignment horizontal="left" wrapText="1"/>
    </xf>
    <xf xfId="0" numFmtId="0" borderId="1" applyBorder="1" fontId="1" applyFont="1" fillId="3" applyFill="1" applyAlignment="1">
      <alignment horizontal="left"/>
    </xf>
    <xf xfId="0" numFmtId="14" applyNumberFormat="1" borderId="2" applyBorder="1" fontId="3" applyFont="1" fillId="0" applyAlignment="1">
      <alignment horizontal="left"/>
    </xf>
    <xf xfId="0" numFmtId="0" borderId="2" applyBorder="1" fontId="3" applyFont="1" fillId="0" applyAlignment="1">
      <alignment horizontal="left"/>
    </xf>
    <xf xfId="0" numFmtId="0" borderId="2" applyBorder="1" fontId="4" applyFont="1" fillId="0" applyAlignment="1">
      <alignment horizontal="left"/>
    </xf>
    <xf xfId="0" numFmtId="3" applyNumberFormat="1" borderId="2" applyBorder="1" fontId="3" applyFont="1" fillId="0" applyAlignment="1">
      <alignment horizontal="left"/>
    </xf>
    <xf xfId="0" numFmtId="3" applyNumberFormat="1" borderId="2" applyBorder="1" fontId="4" applyFont="1" fillId="0" applyAlignment="1">
      <alignment horizontal="left"/>
    </xf>
    <xf xfId="0" numFmtId="22" applyNumberFormat="1" borderId="2" applyBorder="1" fontId="4" applyFont="1" fillId="0" applyAlignment="1">
      <alignment horizontal="left"/>
    </xf>
    <xf xfId="0" numFmtId="22" applyNumberFormat="1" borderId="2" applyBorder="1" fontId="3" applyFont="1" fillId="0" applyAlignment="1">
      <alignment horizontal="left"/>
    </xf>
    <xf xfId="0" numFmtId="0" borderId="2" applyBorder="1" fontId="3" applyFont="1" fillId="0" applyAlignment="1">
      <alignment horizontal="left" wrapText="1"/>
    </xf>
    <xf xfId="0" numFmtId="164" applyNumberFormat="1" borderId="2" applyBorder="1" fontId="2" applyFont="1" fillId="0" applyAlignment="1">
      <alignment horizontal="left"/>
    </xf>
    <xf xfId="0" numFmtId="0" borderId="2" applyBorder="1" fontId="2" applyFont="1" fillId="0" applyAlignment="1">
      <alignment horizontal="left"/>
    </xf>
    <xf xfId="0" numFmtId="0" borderId="2" applyBorder="1" fontId="5" applyFont="1" fillId="0" applyAlignment="1">
      <alignment horizontal="left"/>
    </xf>
    <xf xfId="0" numFmtId="3" applyNumberFormat="1" borderId="2" applyBorder="1" fontId="2" applyFont="1" fillId="0" applyAlignment="1">
      <alignment horizontal="left"/>
    </xf>
    <xf xfId="0" numFmtId="3" applyNumberFormat="1" borderId="2" applyBorder="1" fontId="5" applyFont="1" fillId="0" applyAlignment="1">
      <alignment horizontal="left"/>
    </xf>
    <xf xfId="0" numFmtId="22" applyNumberFormat="1" borderId="2" applyBorder="1" fontId="5" applyFont="1" fillId="0" applyAlignment="1">
      <alignment horizontal="left"/>
    </xf>
    <xf xfId="0" numFmtId="3" applyNumberFormat="1" borderId="2" applyBorder="1" fontId="3" applyFont="1" fillId="0" applyAlignment="1">
      <alignment horizontal="right"/>
    </xf>
    <xf xfId="0" numFmtId="164" applyNumberFormat="1" borderId="2" applyBorder="1" fontId="5" applyFont="1" fillId="0" applyAlignment="1">
      <alignment horizontal="left"/>
    </xf>
    <xf xfId="0" numFmtId="0" borderId="2" applyBorder="1" fontId="6" applyFont="1" fillId="0" applyAlignment="1">
      <alignment horizontal="left"/>
    </xf>
    <xf xfId="0" numFmtId="14" applyNumberFormat="1" borderId="0" fontId="0" fillId="0" applyAlignment="1">
      <alignment horizontal="left"/>
    </xf>
    <xf xfId="0" numFmtId="0" borderId="0" fontId="0" fillId="0" applyAlignment="1">
      <alignment horizontal="general"/>
    </xf>
    <xf xfId="0" numFmtId="3" applyNumberFormat="1" borderId="0" fontId="0" fillId="0" applyAlignment="1">
      <alignment horizontal="general"/>
    </xf>
    <xf xfId="0" numFmtId="22"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sharedStrings.xml" Type="http://schemas.openxmlformats.org/officeDocument/2006/relationships/sharedStrings" Id="rId4"/><Relationship Target="styles.xml" Type="http://schemas.openxmlformats.org/officeDocument/2006/relationships/styles" Id="rId5"/><Relationship Target="theme/theme1.xml" Type="http://schemas.openxmlformats.org/officeDocument/2006/relationships/theme" Id="rId6"/></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T11630"/>
  <sheetViews>
    <sheetView workbookViewId="0" tabSelected="1"/>
  </sheetViews>
  <sheetFormatPr defaultRowHeight="15" x14ac:dyDescent="0.25"/>
  <cols>
    <col min="1" max="1" style="27" width="11.576428571428572" customWidth="1" bestFit="1"/>
    <col min="2" max="2" style="28" width="14.005" customWidth="1" bestFit="1"/>
    <col min="3" max="3" style="28" width="14.147857142857141" customWidth="1" bestFit="1"/>
    <col min="4" max="4" style="28" width="14.147857142857141" customWidth="1" bestFit="1"/>
    <col min="5" max="5" style="29" width="14.147857142857141" customWidth="1" bestFit="1"/>
    <col min="6" max="6" style="28" width="14.147857142857141" customWidth="1" bestFit="1"/>
    <col min="7" max="7" style="28" width="14.147857142857141" customWidth="1" bestFit="1"/>
    <col min="8" max="8" style="28" width="14.147857142857141" customWidth="1" bestFit="1"/>
    <col min="9" max="9" style="29" width="14.147857142857141" customWidth="1" bestFit="1"/>
    <col min="10" max="10" style="28" width="14.147857142857141" customWidth="1" bestFit="1"/>
    <col min="11" max="11" style="28" width="14.147857142857141" customWidth="1" bestFit="1"/>
    <col min="12" max="12" style="28" width="14.147857142857141" customWidth="1" bestFit="1"/>
    <col min="13" max="13" style="28" width="14.147857142857141" customWidth="1" bestFit="1"/>
    <col min="14" max="14" style="28" width="14.147857142857141" customWidth="1" bestFit="1"/>
    <col min="15" max="15" style="28" width="14.147857142857141" customWidth="1" bestFit="1"/>
    <col min="16" max="16" style="28" width="14.147857142857141" customWidth="1" bestFit="1"/>
    <col min="17" max="17" style="30" width="14.147857142857141" customWidth="1" bestFit="1"/>
    <col min="18" max="18" style="28" width="14.147857142857141" customWidth="1" bestFit="1"/>
    <col min="19" max="19" style="28" width="14.147857142857141" customWidth="1" bestFit="1"/>
    <col min="20" max="20" style="28" width="14.147857142857141" customWidth="1" bestFit="1"/>
  </cols>
  <sheetData>
    <row x14ac:dyDescent="0.25" r="1" customHeight="1" ht="32.25">
      <c r="A1" s="1" t="s">
        <v>0</v>
      </c>
      <c r="B1" s="2" t="s">
        <v>1</v>
      </c>
      <c r="C1" s="3" t="s">
        <v>2</v>
      </c>
      <c r="D1" s="4" t="s">
        <v>3</v>
      </c>
      <c r="E1" s="5" t="s">
        <v>4</v>
      </c>
      <c r="F1" s="3" t="s">
        <v>5</v>
      </c>
      <c r="G1" s="4" t="s">
        <v>6</v>
      </c>
      <c r="H1" s="4" t="s">
        <v>7</v>
      </c>
      <c r="I1" s="6" t="s">
        <v>8</v>
      </c>
      <c r="J1" s="4" t="s">
        <v>9</v>
      </c>
      <c r="K1" s="4" t="s">
        <v>10</v>
      </c>
      <c r="L1" s="4" t="s">
        <v>11</v>
      </c>
      <c r="M1" s="3" t="s">
        <v>12</v>
      </c>
      <c r="N1" s="2" t="s">
        <v>13</v>
      </c>
      <c r="O1" s="4" t="s">
        <v>14</v>
      </c>
      <c r="P1" s="4" t="s">
        <v>15</v>
      </c>
      <c r="Q1" s="7" t="s">
        <v>16</v>
      </c>
      <c r="R1" s="8" t="s">
        <v>17</v>
      </c>
      <c r="S1" s="9" t="s">
        <v>18</v>
      </c>
      <c r="T1" s="9" t="s">
        <v>19</v>
      </c>
    </row>
    <row x14ac:dyDescent="0.25" r="2" customHeight="1" ht="217.5">
      <c r="A2" s="10">
        <v>45226</v>
      </c>
      <c r="B2" s="11" t="s">
        <v>20</v>
      </c>
      <c r="C2" s="11" t="s">
        <v>21</v>
      </c>
      <c r="D2" s="12"/>
      <c r="E2" s="13">
        <v>13872676495</v>
      </c>
      <c r="F2" s="11" t="s">
        <v>22</v>
      </c>
      <c r="G2" s="12" t="s">
        <v>23</v>
      </c>
      <c r="H2" s="12"/>
      <c r="I2" s="14">
        <v>10015</v>
      </c>
      <c r="J2" s="12" t="s">
        <v>24</v>
      </c>
      <c r="K2" s="12" t="s">
        <v>25</v>
      </c>
      <c r="L2" s="12" t="s">
        <v>26</v>
      </c>
      <c r="M2" s="11" t="s">
        <v>27</v>
      </c>
      <c r="N2" s="11" t="s">
        <v>28</v>
      </c>
      <c r="O2" s="12" t="s">
        <v>29</v>
      </c>
      <c r="P2" s="12"/>
      <c r="Q2" s="15" t="s">
        <v>30</v>
      </c>
      <c r="R2" s="12" t="s">
        <v>31</v>
      </c>
      <c r="S2" s="11" t="s">
        <v>32</v>
      </c>
      <c r="T2" s="11" t="s">
        <v>33</v>
      </c>
    </row>
    <row x14ac:dyDescent="0.25" r="3" customHeight="1" ht="85.5">
      <c r="A3" s="10">
        <v>45212</v>
      </c>
      <c r="B3" s="11" t="s">
        <v>34</v>
      </c>
      <c r="C3" s="11" t="s">
        <v>35</v>
      </c>
      <c r="D3" s="11"/>
      <c r="E3" s="13">
        <v>17671333881</v>
      </c>
      <c r="F3" s="11" t="s">
        <v>36</v>
      </c>
      <c r="G3" s="11" t="s">
        <v>37</v>
      </c>
      <c r="H3" s="11"/>
      <c r="I3" s="13" t="s">
        <v>38</v>
      </c>
      <c r="J3" s="11" t="s">
        <v>24</v>
      </c>
      <c r="K3" s="11" t="s">
        <v>25</v>
      </c>
      <c r="L3" s="11" t="s">
        <v>39</v>
      </c>
      <c r="M3" s="11" t="s">
        <v>40</v>
      </c>
      <c r="N3" s="11" t="s">
        <v>28</v>
      </c>
      <c r="O3" s="11" t="s">
        <v>29</v>
      </c>
      <c r="P3" s="11"/>
      <c r="Q3" s="16" t="s">
        <v>41</v>
      </c>
      <c r="R3" s="11" t="s">
        <v>42</v>
      </c>
      <c r="S3" s="11" t="s">
        <v>43</v>
      </c>
      <c r="T3" s="11" t="s">
        <v>44</v>
      </c>
    </row>
    <row x14ac:dyDescent="0.25" r="4" customHeight="1" ht="428.25">
      <c r="A4" s="10">
        <v>45214</v>
      </c>
      <c r="B4" s="11" t="s">
        <v>45</v>
      </c>
      <c r="C4" s="11" t="s">
        <v>46</v>
      </c>
      <c r="D4" s="11"/>
      <c r="E4" s="13">
        <v>18986771451</v>
      </c>
      <c r="F4" s="11" t="s">
        <v>47</v>
      </c>
      <c r="G4" s="11" t="s">
        <v>48</v>
      </c>
      <c r="H4" s="11"/>
      <c r="I4" s="13" t="s">
        <v>49</v>
      </c>
      <c r="J4" s="11" t="s">
        <v>24</v>
      </c>
      <c r="K4" s="11" t="s">
        <v>25</v>
      </c>
      <c r="L4" s="11" t="s">
        <v>39</v>
      </c>
      <c r="M4" s="11" t="s">
        <v>40</v>
      </c>
      <c r="N4" s="11" t="s">
        <v>28</v>
      </c>
      <c r="O4" s="11" t="s">
        <v>29</v>
      </c>
      <c r="P4" s="11"/>
      <c r="Q4" s="16" t="s">
        <v>50</v>
      </c>
      <c r="R4" s="11" t="s">
        <v>51</v>
      </c>
      <c r="S4" s="17" t="s">
        <v>52</v>
      </c>
      <c r="T4" s="11"/>
    </row>
    <row x14ac:dyDescent="0.25" r="5" customHeight="1" ht="402">
      <c r="A5" s="18">
        <v>45207</v>
      </c>
      <c r="B5" s="11" t="s">
        <v>53</v>
      </c>
      <c r="C5" s="11" t="s">
        <v>54</v>
      </c>
      <c r="D5" s="12"/>
      <c r="E5" s="13">
        <v>18671609021</v>
      </c>
      <c r="F5" s="11" t="s">
        <v>55</v>
      </c>
      <c r="G5" s="12" t="s">
        <v>56</v>
      </c>
      <c r="H5" s="12"/>
      <c r="I5" s="14" t="s">
        <v>57</v>
      </c>
      <c r="J5" s="12" t="s">
        <v>24</v>
      </c>
      <c r="K5" s="12" t="s">
        <v>25</v>
      </c>
      <c r="L5" s="12" t="s">
        <v>39</v>
      </c>
      <c r="M5" s="11" t="s">
        <v>27</v>
      </c>
      <c r="N5" s="11" t="s">
        <v>28</v>
      </c>
      <c r="O5" s="12" t="s">
        <v>29</v>
      </c>
      <c r="P5" s="12"/>
      <c r="Q5" s="15" t="s">
        <v>58</v>
      </c>
      <c r="R5" s="12" t="s">
        <v>42</v>
      </c>
      <c r="S5" s="17" t="s">
        <v>59</v>
      </c>
      <c r="T5" s="11"/>
    </row>
    <row x14ac:dyDescent="0.25" r="6" customHeight="1" ht="375.75">
      <c r="A6" s="18">
        <v>45200</v>
      </c>
      <c r="B6" s="11" t="s">
        <v>60</v>
      </c>
      <c r="C6" s="11" t="s">
        <v>46</v>
      </c>
      <c r="D6" s="12"/>
      <c r="E6" s="13">
        <v>13177062439</v>
      </c>
      <c r="F6" s="11" t="s">
        <v>61</v>
      </c>
      <c r="G6" s="12" t="s">
        <v>62</v>
      </c>
      <c r="H6" s="12"/>
      <c r="I6" s="14" t="s">
        <v>63</v>
      </c>
      <c r="J6" s="12" t="s">
        <v>24</v>
      </c>
      <c r="K6" s="12" t="s">
        <v>25</v>
      </c>
      <c r="L6" s="12" t="s">
        <v>39</v>
      </c>
      <c r="M6" s="11" t="s">
        <v>27</v>
      </c>
      <c r="N6" s="11" t="s">
        <v>28</v>
      </c>
      <c r="O6" s="12" t="s">
        <v>29</v>
      </c>
      <c r="P6" s="12"/>
      <c r="Q6" s="15" t="s">
        <v>64</v>
      </c>
      <c r="R6" s="12" t="s">
        <v>51</v>
      </c>
      <c r="S6" s="17" t="s">
        <v>65</v>
      </c>
      <c r="T6" s="11"/>
    </row>
    <row x14ac:dyDescent="0.25" r="7" customHeight="1" ht="850.5">
      <c r="A7" s="18">
        <v>45201</v>
      </c>
      <c r="B7" s="19" t="s">
        <v>66</v>
      </c>
      <c r="C7" s="19" t="s">
        <v>54</v>
      </c>
      <c r="D7" s="20"/>
      <c r="E7" s="21">
        <f>"15571717000"</f>
      </c>
      <c r="F7" s="19" t="s">
        <v>67</v>
      </c>
      <c r="G7" s="20" t="s">
        <v>56</v>
      </c>
      <c r="H7" s="20"/>
      <c r="I7" s="22" t="s">
        <v>68</v>
      </c>
      <c r="J7" s="20" t="s">
        <v>24</v>
      </c>
      <c r="K7" s="20" t="s">
        <v>69</v>
      </c>
      <c r="L7" s="20" t="s">
        <v>39</v>
      </c>
      <c r="M7" s="19" t="s">
        <v>27</v>
      </c>
      <c r="N7" s="19" t="s">
        <v>28</v>
      </c>
      <c r="O7" s="20" t="s">
        <v>29</v>
      </c>
      <c r="P7" s="20"/>
      <c r="Q7" s="23">
        <v>45201.591886574075</v>
      </c>
      <c r="R7" s="20" t="s">
        <v>42</v>
      </c>
      <c r="S7" s="4" t="s">
        <v>70</v>
      </c>
      <c r="T7" s="19"/>
    </row>
    <row x14ac:dyDescent="0.25" r="8" customHeight="1" ht="124.5">
      <c r="A8" s="10">
        <v>45215</v>
      </c>
      <c r="B8" s="11" t="s">
        <v>71</v>
      </c>
      <c r="C8" s="11" t="s">
        <v>72</v>
      </c>
      <c r="D8" s="12"/>
      <c r="E8" s="13">
        <v>13032737118</v>
      </c>
      <c r="F8" s="11" t="s">
        <v>73</v>
      </c>
      <c r="G8" s="12" t="s">
        <v>74</v>
      </c>
      <c r="H8" s="12"/>
      <c r="I8" s="14" t="s">
        <v>75</v>
      </c>
      <c r="J8" s="12" t="s">
        <v>24</v>
      </c>
      <c r="K8" s="12" t="s">
        <v>25</v>
      </c>
      <c r="L8" s="12" t="s">
        <v>39</v>
      </c>
      <c r="M8" s="11" t="s">
        <v>27</v>
      </c>
      <c r="N8" s="11" t="s">
        <v>28</v>
      </c>
      <c r="O8" s="12" t="s">
        <v>29</v>
      </c>
      <c r="P8" s="12"/>
      <c r="Q8" s="15" t="s">
        <v>76</v>
      </c>
      <c r="R8" s="12" t="s">
        <v>42</v>
      </c>
      <c r="S8" s="11" t="s">
        <v>77</v>
      </c>
      <c r="T8" s="11" t="s">
        <v>78</v>
      </c>
    </row>
    <row x14ac:dyDescent="0.25" r="9" customHeight="1" ht="415.5">
      <c r="A9" s="18">
        <v>45222</v>
      </c>
      <c r="B9" s="11" t="s">
        <v>79</v>
      </c>
      <c r="C9" s="11" t="s">
        <v>46</v>
      </c>
      <c r="D9" s="12"/>
      <c r="E9" s="13">
        <v>15571770338</v>
      </c>
      <c r="F9" s="11" t="s">
        <v>80</v>
      </c>
      <c r="G9" s="12" t="s">
        <v>62</v>
      </c>
      <c r="H9" s="12"/>
      <c r="I9" s="14" t="s">
        <v>81</v>
      </c>
      <c r="J9" s="12" t="s">
        <v>24</v>
      </c>
      <c r="K9" s="12" t="s">
        <v>25</v>
      </c>
      <c r="L9" s="12" t="s">
        <v>39</v>
      </c>
      <c r="M9" s="11" t="s">
        <v>40</v>
      </c>
      <c r="N9" s="11" t="s">
        <v>28</v>
      </c>
      <c r="O9" s="12" t="s">
        <v>29</v>
      </c>
      <c r="P9" s="12"/>
      <c r="Q9" s="15" t="s">
        <v>82</v>
      </c>
      <c r="R9" s="12" t="s">
        <v>51</v>
      </c>
      <c r="S9" s="17" t="s">
        <v>83</v>
      </c>
      <c r="T9" s="11"/>
    </row>
    <row x14ac:dyDescent="0.25" r="10" customHeight="1" ht="468">
      <c r="A10" s="18">
        <v>45222</v>
      </c>
      <c r="B10" s="11" t="s">
        <v>84</v>
      </c>
      <c r="C10" s="11" t="s">
        <v>46</v>
      </c>
      <c r="D10" s="12"/>
      <c r="E10" s="13">
        <v>18671765405</v>
      </c>
      <c r="F10" s="11" t="s">
        <v>85</v>
      </c>
      <c r="G10" s="12" t="s">
        <v>62</v>
      </c>
      <c r="H10" s="12" t="s">
        <v>86</v>
      </c>
      <c r="I10" s="14" t="s">
        <v>87</v>
      </c>
      <c r="J10" s="12" t="s">
        <v>24</v>
      </c>
      <c r="K10" s="12" t="s">
        <v>25</v>
      </c>
      <c r="L10" s="12" t="s">
        <v>39</v>
      </c>
      <c r="M10" s="11" t="s">
        <v>40</v>
      </c>
      <c r="N10" s="11" t="s">
        <v>28</v>
      </c>
      <c r="O10" s="12" t="s">
        <v>29</v>
      </c>
      <c r="P10" s="12"/>
      <c r="Q10" s="15" t="s">
        <v>88</v>
      </c>
      <c r="R10" s="12" t="s">
        <v>51</v>
      </c>
      <c r="S10" s="17" t="s">
        <v>89</v>
      </c>
      <c r="T10" s="11"/>
    </row>
    <row x14ac:dyDescent="0.25" r="11" customHeight="1" ht="415.5">
      <c r="A11" s="18">
        <v>45222</v>
      </c>
      <c r="B11" s="11" t="s">
        <v>90</v>
      </c>
      <c r="C11" s="11" t="s">
        <v>91</v>
      </c>
      <c r="D11" s="12"/>
      <c r="E11" s="13">
        <v>15572729657</v>
      </c>
      <c r="F11" s="11" t="s">
        <v>92</v>
      </c>
      <c r="G11" s="12" t="s">
        <v>37</v>
      </c>
      <c r="H11" s="12"/>
      <c r="I11" s="14" t="s">
        <v>93</v>
      </c>
      <c r="J11" s="12" t="s">
        <v>24</v>
      </c>
      <c r="K11" s="12" t="s">
        <v>25</v>
      </c>
      <c r="L11" s="12" t="s">
        <v>39</v>
      </c>
      <c r="M11" s="11" t="s">
        <v>27</v>
      </c>
      <c r="N11" s="11" t="s">
        <v>28</v>
      </c>
      <c r="O11" s="12" t="s">
        <v>29</v>
      </c>
      <c r="P11" s="12"/>
      <c r="Q11" s="15" t="s">
        <v>94</v>
      </c>
      <c r="R11" s="12" t="s">
        <v>42</v>
      </c>
      <c r="S11" s="17" t="s">
        <v>95</v>
      </c>
      <c r="T11" s="11"/>
    </row>
    <row x14ac:dyDescent="0.25" r="12" customHeight="1" ht="481.5">
      <c r="A12" s="18">
        <v>45225</v>
      </c>
      <c r="B12" s="11" t="s">
        <v>96</v>
      </c>
      <c r="C12" s="11" t="s">
        <v>46</v>
      </c>
      <c r="D12" s="12"/>
      <c r="E12" s="13">
        <v>18671748107</v>
      </c>
      <c r="F12" s="11" t="s">
        <v>97</v>
      </c>
      <c r="G12" s="12" t="s">
        <v>62</v>
      </c>
      <c r="H12" s="12" t="s">
        <v>98</v>
      </c>
      <c r="I12" s="14" t="s">
        <v>99</v>
      </c>
      <c r="J12" s="12" t="s">
        <v>24</v>
      </c>
      <c r="K12" s="12" t="s">
        <v>25</v>
      </c>
      <c r="L12" s="12" t="s">
        <v>39</v>
      </c>
      <c r="M12" s="11" t="s">
        <v>40</v>
      </c>
      <c r="N12" s="11" t="s">
        <v>28</v>
      </c>
      <c r="O12" s="12" t="s">
        <v>29</v>
      </c>
      <c r="P12" s="12"/>
      <c r="Q12" s="15" t="s">
        <v>100</v>
      </c>
      <c r="R12" s="12" t="s">
        <v>51</v>
      </c>
      <c r="S12" s="17" t="s">
        <v>101</v>
      </c>
      <c r="T12" s="11"/>
    </row>
    <row x14ac:dyDescent="0.25" r="13" customHeight="1" ht="204">
      <c r="A13" s="18">
        <v>45223</v>
      </c>
      <c r="B13" s="11" t="s">
        <v>102</v>
      </c>
      <c r="C13" s="11" t="s">
        <v>46</v>
      </c>
      <c r="D13" s="12"/>
      <c r="E13" s="13">
        <v>15071788613</v>
      </c>
      <c r="F13" s="11" t="s">
        <v>103</v>
      </c>
      <c r="G13" s="12" t="s">
        <v>62</v>
      </c>
      <c r="H13" s="12" t="s">
        <v>98</v>
      </c>
      <c r="I13" s="14" t="s">
        <v>104</v>
      </c>
      <c r="J13" s="12" t="s">
        <v>24</v>
      </c>
      <c r="K13" s="12" t="s">
        <v>25</v>
      </c>
      <c r="L13" s="12" t="s">
        <v>39</v>
      </c>
      <c r="M13" s="11" t="s">
        <v>40</v>
      </c>
      <c r="N13" s="11" t="s">
        <v>28</v>
      </c>
      <c r="O13" s="12" t="s">
        <v>29</v>
      </c>
      <c r="P13" s="12"/>
      <c r="Q13" s="15" t="s">
        <v>105</v>
      </c>
      <c r="R13" s="12" t="s">
        <v>51</v>
      </c>
      <c r="S13" s="11" t="s">
        <v>106</v>
      </c>
      <c r="T13" s="11"/>
    </row>
    <row x14ac:dyDescent="0.25" r="14" customHeight="1" ht="718.5">
      <c r="A14" s="18">
        <v>45222</v>
      </c>
      <c r="B14" s="11" t="s">
        <v>107</v>
      </c>
      <c r="C14" s="11" t="s">
        <v>108</v>
      </c>
      <c r="D14" s="12"/>
      <c r="E14" s="13">
        <v>19071763908</v>
      </c>
      <c r="F14" s="11" t="s">
        <v>109</v>
      </c>
      <c r="G14" s="12" t="s">
        <v>74</v>
      </c>
      <c r="H14" s="12"/>
      <c r="I14" s="14" t="s">
        <v>110</v>
      </c>
      <c r="J14" s="12" t="s">
        <v>24</v>
      </c>
      <c r="K14" s="12" t="s">
        <v>25</v>
      </c>
      <c r="L14" s="12" t="s">
        <v>39</v>
      </c>
      <c r="M14" s="11" t="s">
        <v>40</v>
      </c>
      <c r="N14" s="11" t="s">
        <v>28</v>
      </c>
      <c r="O14" s="12" t="s">
        <v>29</v>
      </c>
      <c r="P14" s="12"/>
      <c r="Q14" s="15" t="s">
        <v>111</v>
      </c>
      <c r="R14" s="12" t="s">
        <v>51</v>
      </c>
      <c r="S14" s="17" t="s">
        <v>112</v>
      </c>
      <c r="T14" s="11"/>
    </row>
    <row x14ac:dyDescent="0.25" r="15" customHeight="1" ht="454.5">
      <c r="A15" s="18">
        <v>45222</v>
      </c>
      <c r="B15" s="11" t="s">
        <v>113</v>
      </c>
      <c r="C15" s="11" t="s">
        <v>46</v>
      </c>
      <c r="D15" s="12"/>
      <c r="E15" s="13">
        <v>18671761883</v>
      </c>
      <c r="F15" s="11" t="s">
        <v>114</v>
      </c>
      <c r="G15" s="12" t="s">
        <v>115</v>
      </c>
      <c r="H15" s="12"/>
      <c r="I15" s="14" t="s">
        <v>116</v>
      </c>
      <c r="J15" s="12" t="s">
        <v>24</v>
      </c>
      <c r="K15" s="12" t="s">
        <v>25</v>
      </c>
      <c r="L15" s="12" t="s">
        <v>39</v>
      </c>
      <c r="M15" s="11" t="s">
        <v>40</v>
      </c>
      <c r="N15" s="11" t="s">
        <v>28</v>
      </c>
      <c r="O15" s="12" t="s">
        <v>29</v>
      </c>
      <c r="P15" s="12"/>
      <c r="Q15" s="15" t="s">
        <v>117</v>
      </c>
      <c r="R15" s="12" t="s">
        <v>51</v>
      </c>
      <c r="S15" s="17" t="s">
        <v>118</v>
      </c>
      <c r="T15" s="11"/>
    </row>
    <row x14ac:dyDescent="0.25" r="16" customHeight="1" ht="468">
      <c r="A16" s="18">
        <v>45225</v>
      </c>
      <c r="B16" s="11" t="s">
        <v>119</v>
      </c>
      <c r="C16" s="11" t="s">
        <v>46</v>
      </c>
      <c r="D16" s="12"/>
      <c r="E16" s="13">
        <v>13235634566</v>
      </c>
      <c r="F16" s="11" t="s">
        <v>120</v>
      </c>
      <c r="G16" s="12" t="s">
        <v>23</v>
      </c>
      <c r="H16" s="12" t="s">
        <v>121</v>
      </c>
      <c r="I16" s="14" t="s">
        <v>104</v>
      </c>
      <c r="J16" s="12" t="s">
        <v>24</v>
      </c>
      <c r="K16" s="12" t="s">
        <v>25</v>
      </c>
      <c r="L16" s="12" t="s">
        <v>39</v>
      </c>
      <c r="M16" s="11" t="s">
        <v>27</v>
      </c>
      <c r="N16" s="11" t="s">
        <v>28</v>
      </c>
      <c r="O16" s="12" t="s">
        <v>29</v>
      </c>
      <c r="P16" s="12"/>
      <c r="Q16" s="15" t="s">
        <v>122</v>
      </c>
      <c r="R16" s="12" t="s">
        <v>51</v>
      </c>
      <c r="S16" s="17" t="s">
        <v>123</v>
      </c>
      <c r="T16" s="11"/>
    </row>
    <row x14ac:dyDescent="0.25" r="17" customHeight="1" ht="428.25">
      <c r="A17" s="18">
        <v>45223</v>
      </c>
      <c r="B17" s="11" t="s">
        <v>124</v>
      </c>
      <c r="C17" s="11" t="s">
        <v>46</v>
      </c>
      <c r="D17" s="12"/>
      <c r="E17" s="13">
        <v>17720419942</v>
      </c>
      <c r="F17" s="11" t="s">
        <v>125</v>
      </c>
      <c r="G17" s="12" t="s">
        <v>48</v>
      </c>
      <c r="H17" s="12"/>
      <c r="I17" s="14">
        <v>10015</v>
      </c>
      <c r="J17" s="12" t="s">
        <v>24</v>
      </c>
      <c r="K17" s="12" t="s">
        <v>69</v>
      </c>
      <c r="L17" s="12" t="s">
        <v>26</v>
      </c>
      <c r="M17" s="11" t="s">
        <v>27</v>
      </c>
      <c r="N17" s="11" t="s">
        <v>28</v>
      </c>
      <c r="O17" s="12" t="s">
        <v>29</v>
      </c>
      <c r="P17" s="12"/>
      <c r="Q17" s="15" t="s">
        <v>126</v>
      </c>
      <c r="R17" s="12" t="s">
        <v>31</v>
      </c>
      <c r="S17" s="17" t="s">
        <v>127</v>
      </c>
      <c r="T17" s="11"/>
    </row>
    <row x14ac:dyDescent="0.25" r="18" customHeight="1" ht="626.25">
      <c r="A18" s="18">
        <v>45223</v>
      </c>
      <c r="B18" s="11" t="s">
        <v>128</v>
      </c>
      <c r="C18" s="11" t="s">
        <v>46</v>
      </c>
      <c r="D18" s="12"/>
      <c r="E18" s="13">
        <v>18671737456</v>
      </c>
      <c r="F18" s="11" t="s">
        <v>129</v>
      </c>
      <c r="G18" s="12" t="s">
        <v>56</v>
      </c>
      <c r="H18" s="12" t="s">
        <v>130</v>
      </c>
      <c r="I18" s="14" t="s">
        <v>131</v>
      </c>
      <c r="J18" s="12" t="s">
        <v>24</v>
      </c>
      <c r="K18" s="12" t="s">
        <v>25</v>
      </c>
      <c r="L18" s="12" t="s">
        <v>39</v>
      </c>
      <c r="M18" s="11" t="s">
        <v>27</v>
      </c>
      <c r="N18" s="11" t="s">
        <v>28</v>
      </c>
      <c r="O18" s="12" t="s">
        <v>29</v>
      </c>
      <c r="P18" s="12"/>
      <c r="Q18" s="15" t="s">
        <v>132</v>
      </c>
      <c r="R18" s="12" t="s">
        <v>42</v>
      </c>
      <c r="S18" s="17" t="s">
        <v>133</v>
      </c>
      <c r="T18" s="11"/>
    </row>
    <row x14ac:dyDescent="0.25" r="19" customHeight="1" ht="204">
      <c r="A19" s="18">
        <v>45224</v>
      </c>
      <c r="B19" s="11" t="s">
        <v>134</v>
      </c>
      <c r="C19" s="11" t="s">
        <v>46</v>
      </c>
      <c r="D19" s="12"/>
      <c r="E19" s="13">
        <v>18672100223</v>
      </c>
      <c r="F19" s="11" t="s">
        <v>135</v>
      </c>
      <c r="G19" s="12" t="s">
        <v>23</v>
      </c>
      <c r="H19" s="12" t="s">
        <v>130</v>
      </c>
      <c r="I19" s="14" t="s">
        <v>136</v>
      </c>
      <c r="J19" s="12" t="s">
        <v>24</v>
      </c>
      <c r="K19" s="12" t="s">
        <v>25</v>
      </c>
      <c r="L19" s="12" t="s">
        <v>39</v>
      </c>
      <c r="M19" s="11" t="s">
        <v>40</v>
      </c>
      <c r="N19" s="11" t="s">
        <v>28</v>
      </c>
      <c r="O19" s="12" t="s">
        <v>29</v>
      </c>
      <c r="P19" s="12"/>
      <c r="Q19" s="15" t="s">
        <v>137</v>
      </c>
      <c r="R19" s="12" t="s">
        <v>51</v>
      </c>
      <c r="S19" s="11" t="s">
        <v>138</v>
      </c>
      <c r="T19" s="11"/>
    </row>
    <row x14ac:dyDescent="0.25" r="20" customHeight="1" ht="481.5">
      <c r="A20" s="18">
        <v>45225</v>
      </c>
      <c r="B20" s="11" t="s">
        <v>139</v>
      </c>
      <c r="C20" s="11" t="s">
        <v>46</v>
      </c>
      <c r="D20" s="12"/>
      <c r="E20" s="13">
        <v>17671266905</v>
      </c>
      <c r="F20" s="11" t="s">
        <v>140</v>
      </c>
      <c r="G20" s="12" t="s">
        <v>74</v>
      </c>
      <c r="H20" s="12" t="s">
        <v>141</v>
      </c>
      <c r="I20" s="14" t="s">
        <v>142</v>
      </c>
      <c r="J20" s="12" t="s">
        <v>24</v>
      </c>
      <c r="K20" s="12" t="s">
        <v>25</v>
      </c>
      <c r="L20" s="12" t="s">
        <v>39</v>
      </c>
      <c r="M20" s="11" t="s">
        <v>27</v>
      </c>
      <c r="N20" s="11" t="s">
        <v>28</v>
      </c>
      <c r="O20" s="12" t="s">
        <v>29</v>
      </c>
      <c r="P20" s="12"/>
      <c r="Q20" s="15" t="s">
        <v>143</v>
      </c>
      <c r="R20" s="12" t="s">
        <v>51</v>
      </c>
      <c r="S20" s="17" t="s">
        <v>144</v>
      </c>
      <c r="T20" s="11"/>
    </row>
    <row x14ac:dyDescent="0.25" r="21" customHeight="1" ht="19.5">
      <c r="A21" s="18">
        <v>45223</v>
      </c>
      <c r="B21" s="11" t="s">
        <v>145</v>
      </c>
      <c r="C21" s="11" t="s">
        <v>91</v>
      </c>
      <c r="D21" s="12"/>
      <c r="E21" s="13" t="s">
        <v>146</v>
      </c>
      <c r="F21" s="11" t="s">
        <v>147</v>
      </c>
      <c r="G21" s="12" t="s">
        <v>74</v>
      </c>
      <c r="H21" s="12"/>
      <c r="I21" s="14" t="s">
        <v>148</v>
      </c>
      <c r="J21" s="12" t="s">
        <v>24</v>
      </c>
      <c r="K21" s="12" t="s">
        <v>25</v>
      </c>
      <c r="L21" s="12" t="s">
        <v>39</v>
      </c>
      <c r="M21" s="11" t="s">
        <v>149</v>
      </c>
      <c r="N21" s="11" t="s">
        <v>28</v>
      </c>
      <c r="O21" s="12" t="s">
        <v>29</v>
      </c>
      <c r="P21" s="12"/>
      <c r="Q21" s="15" t="s">
        <v>150</v>
      </c>
      <c r="R21" s="12" t="s">
        <v>42</v>
      </c>
      <c r="S21" s="11" t="s">
        <v>151</v>
      </c>
      <c r="T21" s="11"/>
    </row>
    <row x14ac:dyDescent="0.25" r="22" customHeight="1" ht="692.25">
      <c r="A22" s="18">
        <v>45223</v>
      </c>
      <c r="B22" s="11" t="s">
        <v>152</v>
      </c>
      <c r="C22" s="11" t="s">
        <v>108</v>
      </c>
      <c r="D22" s="12"/>
      <c r="E22" s="13">
        <v>15572768023</v>
      </c>
      <c r="F22" s="11" t="s">
        <v>153</v>
      </c>
      <c r="G22" s="12" t="s">
        <v>74</v>
      </c>
      <c r="H22" s="12"/>
      <c r="I22" s="14" t="s">
        <v>154</v>
      </c>
      <c r="J22" s="12" t="s">
        <v>24</v>
      </c>
      <c r="K22" s="12" t="s">
        <v>25</v>
      </c>
      <c r="L22" s="12" t="s">
        <v>39</v>
      </c>
      <c r="M22" s="11" t="s">
        <v>27</v>
      </c>
      <c r="N22" s="11" t="s">
        <v>28</v>
      </c>
      <c r="O22" s="12" t="s">
        <v>29</v>
      </c>
      <c r="P22" s="12"/>
      <c r="Q22" s="15" t="s">
        <v>155</v>
      </c>
      <c r="R22" s="12" t="s">
        <v>42</v>
      </c>
      <c r="S22" s="17" t="s">
        <v>156</v>
      </c>
      <c r="T22" s="11"/>
    </row>
    <row x14ac:dyDescent="0.25" r="23" customHeight="1" ht="19.5">
      <c r="A23" s="18">
        <v>45223</v>
      </c>
      <c r="B23" s="11" t="s">
        <v>157</v>
      </c>
      <c r="C23" s="11" t="s">
        <v>158</v>
      </c>
      <c r="D23" s="12"/>
      <c r="E23" s="13" t="s">
        <v>159</v>
      </c>
      <c r="F23" s="11" t="s">
        <v>160</v>
      </c>
      <c r="G23" s="12" t="s">
        <v>74</v>
      </c>
      <c r="H23" s="12"/>
      <c r="I23" s="14" t="s">
        <v>148</v>
      </c>
      <c r="J23" s="12" t="s">
        <v>24</v>
      </c>
      <c r="K23" s="12" t="s">
        <v>25</v>
      </c>
      <c r="L23" s="12" t="s">
        <v>39</v>
      </c>
      <c r="M23" s="11" t="s">
        <v>149</v>
      </c>
      <c r="N23" s="11" t="s">
        <v>28</v>
      </c>
      <c r="O23" s="12" t="s">
        <v>29</v>
      </c>
      <c r="P23" s="12"/>
      <c r="Q23" s="15" t="s">
        <v>161</v>
      </c>
      <c r="R23" s="12" t="s">
        <v>42</v>
      </c>
      <c r="S23" s="11" t="s">
        <v>162</v>
      </c>
      <c r="T23" s="11"/>
    </row>
    <row x14ac:dyDescent="0.25" r="24" customHeight="1" ht="705.75">
      <c r="A24" s="18">
        <v>45224</v>
      </c>
      <c r="B24" s="11" t="s">
        <v>163</v>
      </c>
      <c r="C24" s="11" t="s">
        <v>164</v>
      </c>
      <c r="D24" s="12"/>
      <c r="E24" s="13">
        <v>15549294940</v>
      </c>
      <c r="F24" s="11" t="s">
        <v>165</v>
      </c>
      <c r="G24" s="12" t="s">
        <v>115</v>
      </c>
      <c r="H24" s="12"/>
      <c r="I24" s="14" t="s">
        <v>49</v>
      </c>
      <c r="J24" s="12" t="s">
        <v>24</v>
      </c>
      <c r="K24" s="12" t="s">
        <v>25</v>
      </c>
      <c r="L24" s="12" t="s">
        <v>39</v>
      </c>
      <c r="M24" s="11" t="s">
        <v>27</v>
      </c>
      <c r="N24" s="11" t="s">
        <v>28</v>
      </c>
      <c r="O24" s="12" t="s">
        <v>29</v>
      </c>
      <c r="P24" s="12"/>
      <c r="Q24" s="15" t="s">
        <v>166</v>
      </c>
      <c r="R24" s="12" t="s">
        <v>51</v>
      </c>
      <c r="S24" s="17" t="s">
        <v>167</v>
      </c>
      <c r="T24" s="11"/>
    </row>
    <row x14ac:dyDescent="0.25" r="25" customHeight="1" ht="19.5">
      <c r="A25" s="18">
        <v>45224</v>
      </c>
      <c r="B25" s="11" t="s">
        <v>168</v>
      </c>
      <c r="C25" s="11" t="s">
        <v>169</v>
      </c>
      <c r="D25" s="12"/>
      <c r="E25" s="13">
        <v>18672664266</v>
      </c>
      <c r="F25" s="11" t="s">
        <v>170</v>
      </c>
      <c r="G25" s="12" t="s">
        <v>171</v>
      </c>
      <c r="H25" s="12" t="s">
        <v>98</v>
      </c>
      <c r="I25" s="14">
        <v>10015</v>
      </c>
      <c r="J25" s="12" t="s">
        <v>24</v>
      </c>
      <c r="K25" s="12" t="s">
        <v>172</v>
      </c>
      <c r="L25" s="12" t="s">
        <v>26</v>
      </c>
      <c r="M25" s="11" t="s">
        <v>27</v>
      </c>
      <c r="N25" s="11" t="s">
        <v>28</v>
      </c>
      <c r="O25" s="12" t="s">
        <v>29</v>
      </c>
      <c r="P25" s="12"/>
      <c r="Q25" s="15" t="s">
        <v>173</v>
      </c>
      <c r="R25" s="12" t="s">
        <v>31</v>
      </c>
      <c r="S25" s="11" t="s">
        <v>174</v>
      </c>
      <c r="T25" s="11"/>
    </row>
    <row x14ac:dyDescent="0.25" r="26" customHeight="1" ht="19.5">
      <c r="A26" s="18">
        <v>45225</v>
      </c>
      <c r="B26" s="11" t="s">
        <v>175</v>
      </c>
      <c r="C26" s="11" t="s">
        <v>46</v>
      </c>
      <c r="D26" s="12"/>
      <c r="E26" s="13">
        <v>13647278099</v>
      </c>
      <c r="F26" s="11" t="s">
        <v>176</v>
      </c>
      <c r="G26" s="12" t="s">
        <v>48</v>
      </c>
      <c r="H26" s="12"/>
      <c r="I26" s="14" t="s">
        <v>110</v>
      </c>
      <c r="J26" s="12" t="s">
        <v>24</v>
      </c>
      <c r="K26" s="12" t="s">
        <v>25</v>
      </c>
      <c r="L26" s="12" t="s">
        <v>39</v>
      </c>
      <c r="M26" s="11" t="s">
        <v>40</v>
      </c>
      <c r="N26" s="11" t="s">
        <v>28</v>
      </c>
      <c r="O26" s="12" t="s">
        <v>29</v>
      </c>
      <c r="P26" s="12"/>
      <c r="Q26" s="15" t="s">
        <v>177</v>
      </c>
      <c r="R26" s="12" t="s">
        <v>51</v>
      </c>
      <c r="S26" s="11" t="s">
        <v>178</v>
      </c>
      <c r="T26" s="11"/>
    </row>
    <row x14ac:dyDescent="0.25" r="27" customHeight="1" ht="19.5">
      <c r="A27" s="18">
        <v>45225</v>
      </c>
      <c r="B27" s="11" t="s">
        <v>179</v>
      </c>
      <c r="C27" s="11" t="s">
        <v>180</v>
      </c>
      <c r="D27" s="12"/>
      <c r="E27" s="13">
        <v>13047150716</v>
      </c>
      <c r="F27" s="11" t="s">
        <v>181</v>
      </c>
      <c r="G27" s="12" t="s">
        <v>48</v>
      </c>
      <c r="H27" s="12"/>
      <c r="I27" s="14" t="s">
        <v>182</v>
      </c>
      <c r="J27" s="12" t="s">
        <v>24</v>
      </c>
      <c r="K27" s="12" t="s">
        <v>25</v>
      </c>
      <c r="L27" s="12" t="s">
        <v>39</v>
      </c>
      <c r="M27" s="11" t="s">
        <v>27</v>
      </c>
      <c r="N27" s="11" t="s">
        <v>183</v>
      </c>
      <c r="O27" s="12" t="s">
        <v>29</v>
      </c>
      <c r="P27" s="12"/>
      <c r="Q27" s="15" t="s">
        <v>184</v>
      </c>
      <c r="R27" s="12" t="s">
        <v>51</v>
      </c>
      <c r="S27" s="17" t="s">
        <v>185</v>
      </c>
      <c r="T27" s="11"/>
    </row>
    <row x14ac:dyDescent="0.25" r="28" customHeight="1" ht="19.5">
      <c r="A28" s="18">
        <v>45225</v>
      </c>
      <c r="B28" s="11" t="s">
        <v>186</v>
      </c>
      <c r="C28" s="11" t="s">
        <v>158</v>
      </c>
      <c r="D28" s="12"/>
      <c r="E28" s="13" t="s">
        <v>187</v>
      </c>
      <c r="F28" s="11" t="s">
        <v>188</v>
      </c>
      <c r="G28" s="12" t="s">
        <v>74</v>
      </c>
      <c r="H28" s="12"/>
      <c r="I28" s="14" t="s">
        <v>189</v>
      </c>
      <c r="J28" s="12" t="s">
        <v>24</v>
      </c>
      <c r="K28" s="12" t="s">
        <v>25</v>
      </c>
      <c r="L28" s="12" t="s">
        <v>39</v>
      </c>
      <c r="M28" s="11" t="s">
        <v>149</v>
      </c>
      <c r="N28" s="11" t="s">
        <v>28</v>
      </c>
      <c r="O28" s="12" t="s">
        <v>29</v>
      </c>
      <c r="P28" s="12"/>
      <c r="Q28" s="15" t="s">
        <v>190</v>
      </c>
      <c r="R28" s="12" t="s">
        <v>42</v>
      </c>
      <c r="S28" s="17" t="s">
        <v>191</v>
      </c>
      <c r="T28" s="11"/>
    </row>
    <row x14ac:dyDescent="0.25" r="29" customHeight="1" ht="19.5">
      <c r="A29" s="18">
        <v>45225</v>
      </c>
      <c r="B29" s="11" t="s">
        <v>192</v>
      </c>
      <c r="C29" s="11" t="s">
        <v>164</v>
      </c>
      <c r="D29" s="12"/>
      <c r="E29" s="13">
        <v>13264903517</v>
      </c>
      <c r="F29" s="11" t="s">
        <v>193</v>
      </c>
      <c r="G29" s="12" t="s">
        <v>74</v>
      </c>
      <c r="H29" s="12"/>
      <c r="I29" s="14" t="s">
        <v>154</v>
      </c>
      <c r="J29" s="12" t="s">
        <v>24</v>
      </c>
      <c r="K29" s="12" t="s">
        <v>25</v>
      </c>
      <c r="L29" s="12" t="s">
        <v>39</v>
      </c>
      <c r="M29" s="11" t="s">
        <v>40</v>
      </c>
      <c r="N29" s="11" t="s">
        <v>28</v>
      </c>
      <c r="O29" s="12" t="s">
        <v>29</v>
      </c>
      <c r="P29" s="12"/>
      <c r="Q29" s="15" t="s">
        <v>194</v>
      </c>
      <c r="R29" s="12" t="s">
        <v>51</v>
      </c>
      <c r="S29" s="17" t="s">
        <v>195</v>
      </c>
      <c r="T29" s="11"/>
    </row>
    <row x14ac:dyDescent="0.25" r="30" customHeight="1" ht="19.5">
      <c r="A30" s="18">
        <v>45225</v>
      </c>
      <c r="B30" s="11" t="s">
        <v>196</v>
      </c>
      <c r="C30" s="11" t="s">
        <v>180</v>
      </c>
      <c r="D30" s="12"/>
      <c r="E30" s="13">
        <v>13217176853</v>
      </c>
      <c r="F30" s="11" t="s">
        <v>197</v>
      </c>
      <c r="G30" s="12" t="s">
        <v>74</v>
      </c>
      <c r="H30" s="12"/>
      <c r="I30" s="14" t="s">
        <v>131</v>
      </c>
      <c r="J30" s="12" t="s">
        <v>24</v>
      </c>
      <c r="K30" s="12" t="s">
        <v>25</v>
      </c>
      <c r="L30" s="12" t="s">
        <v>39</v>
      </c>
      <c r="M30" s="11" t="s">
        <v>40</v>
      </c>
      <c r="N30" s="11" t="s">
        <v>183</v>
      </c>
      <c r="O30" s="12" t="s">
        <v>29</v>
      </c>
      <c r="P30" s="12"/>
      <c r="Q30" s="15" t="s">
        <v>198</v>
      </c>
      <c r="R30" s="12" t="s">
        <v>51</v>
      </c>
      <c r="S30" s="11" t="s">
        <v>199</v>
      </c>
      <c r="T30" s="11"/>
    </row>
    <row x14ac:dyDescent="0.25" r="31" customHeight="1" ht="19.5">
      <c r="A31" s="18">
        <v>45224</v>
      </c>
      <c r="B31" s="11" t="s">
        <v>200</v>
      </c>
      <c r="C31" s="11" t="s">
        <v>180</v>
      </c>
      <c r="D31" s="12"/>
      <c r="E31" s="13">
        <v>13657176848</v>
      </c>
      <c r="F31" s="11" t="s">
        <v>201</v>
      </c>
      <c r="G31" s="12" t="s">
        <v>48</v>
      </c>
      <c r="H31" s="12"/>
      <c r="I31" s="14" t="s">
        <v>68</v>
      </c>
      <c r="J31" s="12" t="s">
        <v>24</v>
      </c>
      <c r="K31" s="12" t="s">
        <v>25</v>
      </c>
      <c r="L31" s="12" t="s">
        <v>39</v>
      </c>
      <c r="M31" s="11" t="s">
        <v>27</v>
      </c>
      <c r="N31" s="11" t="s">
        <v>183</v>
      </c>
      <c r="O31" s="12" t="s">
        <v>29</v>
      </c>
      <c r="P31" s="12"/>
      <c r="Q31" s="15" t="s">
        <v>202</v>
      </c>
      <c r="R31" s="12" t="s">
        <v>51</v>
      </c>
      <c r="S31" s="11" t="s">
        <v>203</v>
      </c>
      <c r="T31" s="11"/>
    </row>
    <row x14ac:dyDescent="0.25" r="32" customHeight="1" ht="19.5">
      <c r="A32" s="18">
        <v>45225</v>
      </c>
      <c r="B32" s="11" t="s">
        <v>204</v>
      </c>
      <c r="C32" s="11" t="s">
        <v>180</v>
      </c>
      <c r="D32" s="12"/>
      <c r="E32" s="13">
        <v>15549363479</v>
      </c>
      <c r="F32" s="11" t="s">
        <v>205</v>
      </c>
      <c r="G32" s="12" t="s">
        <v>115</v>
      </c>
      <c r="H32" s="12"/>
      <c r="I32" s="14" t="s">
        <v>206</v>
      </c>
      <c r="J32" s="12" t="s">
        <v>24</v>
      </c>
      <c r="K32" s="12" t="s">
        <v>25</v>
      </c>
      <c r="L32" s="12" t="s">
        <v>39</v>
      </c>
      <c r="M32" s="11" t="s">
        <v>27</v>
      </c>
      <c r="N32" s="11" t="s">
        <v>183</v>
      </c>
      <c r="O32" s="12" t="s">
        <v>29</v>
      </c>
      <c r="P32" s="12"/>
      <c r="Q32" s="15" t="s">
        <v>207</v>
      </c>
      <c r="R32" s="12" t="s">
        <v>51</v>
      </c>
      <c r="S32" s="11" t="s">
        <v>208</v>
      </c>
      <c r="T32" s="11"/>
    </row>
    <row x14ac:dyDescent="0.25" r="33" customHeight="1" ht="19.5">
      <c r="A33" s="18">
        <v>45225</v>
      </c>
      <c r="B33" s="11" t="s">
        <v>209</v>
      </c>
      <c r="C33" s="11" t="s">
        <v>164</v>
      </c>
      <c r="D33" s="12"/>
      <c r="E33" s="13">
        <v>18672098778</v>
      </c>
      <c r="F33" s="11" t="s">
        <v>210</v>
      </c>
      <c r="G33" s="12" t="s">
        <v>48</v>
      </c>
      <c r="H33" s="12"/>
      <c r="I33" s="14" t="s">
        <v>211</v>
      </c>
      <c r="J33" s="12" t="s">
        <v>24</v>
      </c>
      <c r="K33" s="12" t="s">
        <v>25</v>
      </c>
      <c r="L33" s="12" t="s">
        <v>39</v>
      </c>
      <c r="M33" s="11" t="s">
        <v>40</v>
      </c>
      <c r="N33" s="11" t="s">
        <v>28</v>
      </c>
      <c r="O33" s="12" t="s">
        <v>29</v>
      </c>
      <c r="P33" s="12"/>
      <c r="Q33" s="15" t="s">
        <v>212</v>
      </c>
      <c r="R33" s="12" t="s">
        <v>51</v>
      </c>
      <c r="S33" s="17" t="s">
        <v>213</v>
      </c>
      <c r="T33" s="11"/>
    </row>
    <row x14ac:dyDescent="0.25" r="34" customHeight="1" ht="19.5">
      <c r="A34" s="18">
        <v>45225</v>
      </c>
      <c r="B34" s="11" t="s">
        <v>214</v>
      </c>
      <c r="C34" s="11" t="s">
        <v>180</v>
      </c>
      <c r="D34" s="12"/>
      <c r="E34" s="13">
        <v>15572738887</v>
      </c>
      <c r="F34" s="11" t="s">
        <v>215</v>
      </c>
      <c r="G34" s="12" t="s">
        <v>216</v>
      </c>
      <c r="H34" s="12"/>
      <c r="I34" s="14" t="s">
        <v>131</v>
      </c>
      <c r="J34" s="12" t="s">
        <v>24</v>
      </c>
      <c r="K34" s="12" t="s">
        <v>25</v>
      </c>
      <c r="L34" s="12" t="s">
        <v>39</v>
      </c>
      <c r="M34" s="11" t="s">
        <v>40</v>
      </c>
      <c r="N34" s="11" t="s">
        <v>183</v>
      </c>
      <c r="O34" s="12" t="s">
        <v>29</v>
      </c>
      <c r="P34" s="12"/>
      <c r="Q34" s="15" t="s">
        <v>217</v>
      </c>
      <c r="R34" s="12" t="s">
        <v>51</v>
      </c>
      <c r="S34" s="11" t="s">
        <v>218</v>
      </c>
      <c r="T34" s="11"/>
    </row>
    <row x14ac:dyDescent="0.25" r="35" customHeight="1" ht="19.5">
      <c r="A35" s="18">
        <v>45224</v>
      </c>
      <c r="B35" s="11" t="s">
        <v>219</v>
      </c>
      <c r="C35" s="11" t="s">
        <v>180</v>
      </c>
      <c r="D35" s="12"/>
      <c r="E35" s="13">
        <v>15997594963</v>
      </c>
      <c r="F35" s="11" t="s">
        <v>220</v>
      </c>
      <c r="G35" s="12" t="s">
        <v>23</v>
      </c>
      <c r="H35" s="12"/>
      <c r="I35" s="14" t="s">
        <v>221</v>
      </c>
      <c r="J35" s="12" t="s">
        <v>24</v>
      </c>
      <c r="K35" s="12" t="s">
        <v>25</v>
      </c>
      <c r="L35" s="12" t="s">
        <v>39</v>
      </c>
      <c r="M35" s="11" t="s">
        <v>40</v>
      </c>
      <c r="N35" s="11" t="s">
        <v>183</v>
      </c>
      <c r="O35" s="12" t="s">
        <v>29</v>
      </c>
      <c r="P35" s="12"/>
      <c r="Q35" s="15" t="s">
        <v>222</v>
      </c>
      <c r="R35" s="12" t="s">
        <v>51</v>
      </c>
      <c r="S35" s="11" t="s">
        <v>223</v>
      </c>
      <c r="T35" s="11"/>
    </row>
    <row x14ac:dyDescent="0.25" r="36" customHeight="1" ht="19.5">
      <c r="A36" s="18">
        <v>45225</v>
      </c>
      <c r="B36" s="11" t="s">
        <v>224</v>
      </c>
      <c r="C36" s="11" t="s">
        <v>180</v>
      </c>
      <c r="D36" s="12"/>
      <c r="E36" s="13">
        <v>17671927348</v>
      </c>
      <c r="F36" s="11" t="s">
        <v>225</v>
      </c>
      <c r="G36" s="12" t="s">
        <v>115</v>
      </c>
      <c r="H36" s="12"/>
      <c r="I36" s="14" t="s">
        <v>226</v>
      </c>
      <c r="J36" s="12" t="s">
        <v>24</v>
      </c>
      <c r="K36" s="12" t="s">
        <v>25</v>
      </c>
      <c r="L36" s="12" t="s">
        <v>39</v>
      </c>
      <c r="M36" s="11" t="s">
        <v>27</v>
      </c>
      <c r="N36" s="11" t="s">
        <v>183</v>
      </c>
      <c r="O36" s="12" t="s">
        <v>29</v>
      </c>
      <c r="P36" s="12"/>
      <c r="Q36" s="15" t="s">
        <v>227</v>
      </c>
      <c r="R36" s="12" t="s">
        <v>51</v>
      </c>
      <c r="S36" s="11" t="s">
        <v>228</v>
      </c>
      <c r="T36" s="11"/>
    </row>
    <row x14ac:dyDescent="0.25" r="37" customHeight="1" ht="19.5">
      <c r="A37" s="18">
        <v>45225</v>
      </c>
      <c r="B37" s="11" t="s">
        <v>229</v>
      </c>
      <c r="C37" s="11" t="s">
        <v>180</v>
      </c>
      <c r="D37" s="12"/>
      <c r="E37" s="13">
        <v>18671609338</v>
      </c>
      <c r="F37" s="11" t="s">
        <v>230</v>
      </c>
      <c r="G37" s="12" t="s">
        <v>48</v>
      </c>
      <c r="H37" s="12" t="s">
        <v>98</v>
      </c>
      <c r="I37" s="14" t="s">
        <v>211</v>
      </c>
      <c r="J37" s="12" t="s">
        <v>24</v>
      </c>
      <c r="K37" s="12" t="s">
        <v>25</v>
      </c>
      <c r="L37" s="12" t="s">
        <v>39</v>
      </c>
      <c r="M37" s="11" t="s">
        <v>40</v>
      </c>
      <c r="N37" s="11" t="s">
        <v>183</v>
      </c>
      <c r="O37" s="12" t="s">
        <v>29</v>
      </c>
      <c r="P37" s="12"/>
      <c r="Q37" s="15" t="s">
        <v>231</v>
      </c>
      <c r="R37" s="12" t="s">
        <v>51</v>
      </c>
      <c r="S37" s="11" t="s">
        <v>232</v>
      </c>
      <c r="T37" s="11"/>
    </row>
    <row x14ac:dyDescent="0.25" r="38" customHeight="1" ht="19.5">
      <c r="A38" s="18">
        <v>45225</v>
      </c>
      <c r="B38" s="11" t="s">
        <v>233</v>
      </c>
      <c r="C38" s="11" t="s">
        <v>180</v>
      </c>
      <c r="D38" s="12"/>
      <c r="E38" s="13">
        <v>18674272520</v>
      </c>
      <c r="F38" s="11" t="s">
        <v>234</v>
      </c>
      <c r="G38" s="12" t="s">
        <v>48</v>
      </c>
      <c r="H38" s="12" t="s">
        <v>98</v>
      </c>
      <c r="I38" s="14" t="s">
        <v>235</v>
      </c>
      <c r="J38" s="12" t="s">
        <v>24</v>
      </c>
      <c r="K38" s="12" t="s">
        <v>25</v>
      </c>
      <c r="L38" s="12" t="s">
        <v>39</v>
      </c>
      <c r="M38" s="11" t="s">
        <v>40</v>
      </c>
      <c r="N38" s="11" t="s">
        <v>183</v>
      </c>
      <c r="O38" s="12" t="s">
        <v>29</v>
      </c>
      <c r="P38" s="12"/>
      <c r="Q38" s="15" t="s">
        <v>236</v>
      </c>
      <c r="R38" s="12" t="s">
        <v>51</v>
      </c>
      <c r="S38" s="11" t="s">
        <v>237</v>
      </c>
      <c r="T38" s="11"/>
    </row>
    <row x14ac:dyDescent="0.25" r="39" customHeight="1" ht="19.5">
      <c r="A39" s="18">
        <v>45222</v>
      </c>
      <c r="B39" s="11" t="s">
        <v>238</v>
      </c>
      <c r="C39" s="11" t="s">
        <v>239</v>
      </c>
      <c r="D39" s="12"/>
      <c r="E39" s="13">
        <v>13135819970</v>
      </c>
      <c r="F39" s="11" t="s">
        <v>240</v>
      </c>
      <c r="G39" s="12" t="s">
        <v>37</v>
      </c>
      <c r="H39" s="12"/>
      <c r="I39" s="14" t="s">
        <v>241</v>
      </c>
      <c r="J39" s="12" t="s">
        <v>24</v>
      </c>
      <c r="K39" s="12" t="s">
        <v>25</v>
      </c>
      <c r="L39" s="12" t="s">
        <v>39</v>
      </c>
      <c r="M39" s="11" t="s">
        <v>40</v>
      </c>
      <c r="N39" s="11" t="s">
        <v>183</v>
      </c>
      <c r="O39" s="12" t="s">
        <v>29</v>
      </c>
      <c r="P39" s="12"/>
      <c r="Q39" s="15" t="s">
        <v>242</v>
      </c>
      <c r="R39" s="12" t="s">
        <v>51</v>
      </c>
      <c r="S39" s="17" t="s">
        <v>243</v>
      </c>
      <c r="T39" s="11"/>
    </row>
    <row x14ac:dyDescent="0.25" r="40" customHeight="1" ht="19.5">
      <c r="A40" s="18">
        <v>45223</v>
      </c>
      <c r="B40" s="11" t="s">
        <v>244</v>
      </c>
      <c r="C40" s="11" t="s">
        <v>239</v>
      </c>
      <c r="D40" s="12"/>
      <c r="E40" s="13">
        <v>18671708520</v>
      </c>
      <c r="F40" s="11" t="s">
        <v>245</v>
      </c>
      <c r="G40" s="12" t="s">
        <v>115</v>
      </c>
      <c r="H40" s="12"/>
      <c r="I40" s="14" t="s">
        <v>93</v>
      </c>
      <c r="J40" s="12" t="s">
        <v>24</v>
      </c>
      <c r="K40" s="12" t="s">
        <v>25</v>
      </c>
      <c r="L40" s="12" t="s">
        <v>39</v>
      </c>
      <c r="M40" s="11" t="s">
        <v>40</v>
      </c>
      <c r="N40" s="11" t="s">
        <v>183</v>
      </c>
      <c r="O40" s="12" t="s">
        <v>29</v>
      </c>
      <c r="P40" s="12"/>
      <c r="Q40" s="15" t="s">
        <v>246</v>
      </c>
      <c r="R40" s="12" t="s">
        <v>51</v>
      </c>
      <c r="S40" s="11" t="s">
        <v>247</v>
      </c>
      <c r="T40" s="11"/>
    </row>
    <row x14ac:dyDescent="0.25" r="41" customHeight="1" ht="19.5">
      <c r="A41" s="18">
        <v>45224</v>
      </c>
      <c r="B41" s="11" t="s">
        <v>248</v>
      </c>
      <c r="C41" s="11" t="s">
        <v>239</v>
      </c>
      <c r="D41" s="12"/>
      <c r="E41" s="13">
        <v>18527204620</v>
      </c>
      <c r="F41" s="11" t="s">
        <v>249</v>
      </c>
      <c r="G41" s="12" t="s">
        <v>74</v>
      </c>
      <c r="H41" s="12"/>
      <c r="I41" s="14" t="s">
        <v>57</v>
      </c>
      <c r="J41" s="12" t="s">
        <v>24</v>
      </c>
      <c r="K41" s="12" t="s">
        <v>25</v>
      </c>
      <c r="L41" s="12" t="s">
        <v>39</v>
      </c>
      <c r="M41" s="11" t="s">
        <v>27</v>
      </c>
      <c r="N41" s="11" t="s">
        <v>183</v>
      </c>
      <c r="O41" s="12" t="s">
        <v>29</v>
      </c>
      <c r="P41" s="12"/>
      <c r="Q41" s="15" t="s">
        <v>250</v>
      </c>
      <c r="R41" s="12" t="s">
        <v>51</v>
      </c>
      <c r="S41" s="17" t="s">
        <v>251</v>
      </c>
      <c r="T41" s="11"/>
    </row>
    <row x14ac:dyDescent="0.25" r="42" customHeight="1" ht="19.5">
      <c r="A42" s="18">
        <v>45223</v>
      </c>
      <c r="B42" s="11" t="s">
        <v>252</v>
      </c>
      <c r="C42" s="11" t="s">
        <v>239</v>
      </c>
      <c r="D42" s="12"/>
      <c r="E42" s="13">
        <v>15997656902</v>
      </c>
      <c r="F42" s="11" t="s">
        <v>253</v>
      </c>
      <c r="G42" s="12" t="s">
        <v>48</v>
      </c>
      <c r="H42" s="12"/>
      <c r="I42" s="14" t="s">
        <v>254</v>
      </c>
      <c r="J42" s="12" t="s">
        <v>24</v>
      </c>
      <c r="K42" s="12" t="s">
        <v>25</v>
      </c>
      <c r="L42" s="12" t="s">
        <v>39</v>
      </c>
      <c r="M42" s="11" t="s">
        <v>40</v>
      </c>
      <c r="N42" s="11" t="s">
        <v>183</v>
      </c>
      <c r="O42" s="12" t="s">
        <v>29</v>
      </c>
      <c r="P42" s="12"/>
      <c r="Q42" s="15" t="s">
        <v>255</v>
      </c>
      <c r="R42" s="12" t="s">
        <v>51</v>
      </c>
      <c r="S42" s="17" t="s">
        <v>256</v>
      </c>
      <c r="T42" s="11"/>
    </row>
    <row x14ac:dyDescent="0.25" r="43" customHeight="1" ht="19.5">
      <c r="A43" s="10">
        <v>45228</v>
      </c>
      <c r="B43" s="11" t="s">
        <v>257</v>
      </c>
      <c r="C43" s="11" t="s">
        <v>239</v>
      </c>
      <c r="D43" s="12"/>
      <c r="E43" s="13">
        <v>13207222443</v>
      </c>
      <c r="F43" s="11" t="s">
        <v>258</v>
      </c>
      <c r="G43" s="12" t="s">
        <v>115</v>
      </c>
      <c r="H43" s="12"/>
      <c r="I43" s="14" t="s">
        <v>259</v>
      </c>
      <c r="J43" s="12" t="s">
        <v>24</v>
      </c>
      <c r="K43" s="12" t="s">
        <v>25</v>
      </c>
      <c r="L43" s="12" t="s">
        <v>39</v>
      </c>
      <c r="M43" s="11" t="s">
        <v>27</v>
      </c>
      <c r="N43" s="11" t="s">
        <v>183</v>
      </c>
      <c r="O43" s="12" t="s">
        <v>29</v>
      </c>
      <c r="P43" s="12"/>
      <c r="Q43" s="15" t="s">
        <v>260</v>
      </c>
      <c r="R43" s="12" t="s">
        <v>51</v>
      </c>
      <c r="S43" s="17" t="s">
        <v>261</v>
      </c>
      <c r="T43" s="11"/>
    </row>
    <row x14ac:dyDescent="0.25" r="44" customHeight="1" ht="19.5">
      <c r="A44" s="10">
        <v>45228</v>
      </c>
      <c r="B44" s="11" t="s">
        <v>262</v>
      </c>
      <c r="C44" s="11" t="s">
        <v>164</v>
      </c>
      <c r="D44" s="12"/>
      <c r="E44" s="13">
        <v>15549382813</v>
      </c>
      <c r="F44" s="11" t="s">
        <v>263</v>
      </c>
      <c r="G44" s="12" t="s">
        <v>62</v>
      </c>
      <c r="H44" s="12"/>
      <c r="I44" s="14" t="s">
        <v>99</v>
      </c>
      <c r="J44" s="12" t="s">
        <v>24</v>
      </c>
      <c r="K44" s="12" t="s">
        <v>25</v>
      </c>
      <c r="L44" s="12" t="s">
        <v>39</v>
      </c>
      <c r="M44" s="11" t="s">
        <v>40</v>
      </c>
      <c r="N44" s="11" t="s">
        <v>28</v>
      </c>
      <c r="O44" s="12" t="s">
        <v>29</v>
      </c>
      <c r="P44" s="12"/>
      <c r="Q44" s="15" t="s">
        <v>264</v>
      </c>
      <c r="R44" s="12" t="s">
        <v>51</v>
      </c>
      <c r="S44" s="17" t="s">
        <v>265</v>
      </c>
      <c r="T44" s="11"/>
    </row>
    <row x14ac:dyDescent="0.25" r="45" customHeight="1" ht="19.5">
      <c r="A45" s="10">
        <v>45228</v>
      </c>
      <c r="B45" s="11" t="s">
        <v>266</v>
      </c>
      <c r="C45" s="11" t="s">
        <v>164</v>
      </c>
      <c r="D45" s="12"/>
      <c r="E45" s="13">
        <v>18608607618</v>
      </c>
      <c r="F45" s="11" t="s">
        <v>267</v>
      </c>
      <c r="G45" s="12" t="s">
        <v>74</v>
      </c>
      <c r="H45" s="12"/>
      <c r="I45" s="14" t="s">
        <v>116</v>
      </c>
      <c r="J45" s="12" t="s">
        <v>24</v>
      </c>
      <c r="K45" s="12" t="s">
        <v>25</v>
      </c>
      <c r="L45" s="12" t="s">
        <v>39</v>
      </c>
      <c r="M45" s="11" t="s">
        <v>40</v>
      </c>
      <c r="N45" s="11" t="s">
        <v>28</v>
      </c>
      <c r="O45" s="12" t="s">
        <v>29</v>
      </c>
      <c r="P45" s="12"/>
      <c r="Q45" s="15" t="s">
        <v>268</v>
      </c>
      <c r="R45" s="12" t="s">
        <v>51</v>
      </c>
      <c r="S45" s="17" t="s">
        <v>269</v>
      </c>
      <c r="T45" s="11"/>
    </row>
    <row x14ac:dyDescent="0.25" r="46" customHeight="1" ht="19.5">
      <c r="A46" s="10">
        <v>45226</v>
      </c>
      <c r="B46" s="11" t="s">
        <v>270</v>
      </c>
      <c r="C46" s="11" t="s">
        <v>46</v>
      </c>
      <c r="D46" s="12"/>
      <c r="E46" s="13">
        <v>15572733158</v>
      </c>
      <c r="F46" s="11" t="s">
        <v>271</v>
      </c>
      <c r="G46" s="12" t="s">
        <v>62</v>
      </c>
      <c r="H46" s="12" t="s">
        <v>86</v>
      </c>
      <c r="I46" s="14" t="s">
        <v>272</v>
      </c>
      <c r="J46" s="12" t="s">
        <v>24</v>
      </c>
      <c r="K46" s="12" t="s">
        <v>25</v>
      </c>
      <c r="L46" s="12" t="s">
        <v>39</v>
      </c>
      <c r="M46" s="11" t="s">
        <v>27</v>
      </c>
      <c r="N46" s="11" t="s">
        <v>28</v>
      </c>
      <c r="O46" s="12" t="s">
        <v>29</v>
      </c>
      <c r="P46" s="12"/>
      <c r="Q46" s="15" t="s">
        <v>273</v>
      </c>
      <c r="R46" s="12" t="s">
        <v>51</v>
      </c>
      <c r="S46" s="17" t="s">
        <v>274</v>
      </c>
      <c r="T46" s="11"/>
    </row>
    <row x14ac:dyDescent="0.25" r="47" customHeight="1" ht="19.5">
      <c r="A47" s="10">
        <v>45228</v>
      </c>
      <c r="B47" s="11" t="s">
        <v>275</v>
      </c>
      <c r="C47" s="11" t="s">
        <v>54</v>
      </c>
      <c r="D47" s="12"/>
      <c r="E47" s="13">
        <v>18571027573</v>
      </c>
      <c r="F47" s="11" t="s">
        <v>276</v>
      </c>
      <c r="G47" s="12" t="s">
        <v>37</v>
      </c>
      <c r="H47" s="12"/>
      <c r="I47" s="14" t="s">
        <v>136</v>
      </c>
      <c r="J47" s="12" t="s">
        <v>24</v>
      </c>
      <c r="K47" s="12" t="s">
        <v>25</v>
      </c>
      <c r="L47" s="12" t="s">
        <v>39</v>
      </c>
      <c r="M47" s="11" t="s">
        <v>40</v>
      </c>
      <c r="N47" s="11" t="s">
        <v>28</v>
      </c>
      <c r="O47" s="12" t="s">
        <v>29</v>
      </c>
      <c r="P47" s="12"/>
      <c r="Q47" s="15" t="s">
        <v>277</v>
      </c>
      <c r="R47" s="12" t="s">
        <v>42</v>
      </c>
      <c r="S47" s="17" t="s">
        <v>278</v>
      </c>
      <c r="T47" s="11"/>
    </row>
    <row x14ac:dyDescent="0.25" r="48" customHeight="1" ht="19.5">
      <c r="A48" s="10">
        <v>45228</v>
      </c>
      <c r="B48" s="11" t="s">
        <v>279</v>
      </c>
      <c r="C48" s="11" t="s">
        <v>46</v>
      </c>
      <c r="D48" s="12"/>
      <c r="E48" s="13">
        <v>13040955075</v>
      </c>
      <c r="F48" s="11" t="s">
        <v>280</v>
      </c>
      <c r="G48" s="12" t="s">
        <v>48</v>
      </c>
      <c r="H48" s="12"/>
      <c r="I48" s="14" t="s">
        <v>116</v>
      </c>
      <c r="J48" s="12" t="s">
        <v>24</v>
      </c>
      <c r="K48" s="12" t="s">
        <v>25</v>
      </c>
      <c r="L48" s="12" t="s">
        <v>39</v>
      </c>
      <c r="M48" s="11" t="s">
        <v>27</v>
      </c>
      <c r="N48" s="11" t="s">
        <v>28</v>
      </c>
      <c r="O48" s="12" t="s">
        <v>29</v>
      </c>
      <c r="P48" s="12"/>
      <c r="Q48" s="15" t="s">
        <v>281</v>
      </c>
      <c r="R48" s="12" t="s">
        <v>51</v>
      </c>
      <c r="S48" s="17" t="s">
        <v>282</v>
      </c>
      <c r="T48" s="11"/>
    </row>
    <row x14ac:dyDescent="0.25" r="49" customHeight="1" ht="19.5">
      <c r="A49" s="10">
        <v>45227</v>
      </c>
      <c r="B49" s="11" t="s">
        <v>283</v>
      </c>
      <c r="C49" s="11" t="s">
        <v>46</v>
      </c>
      <c r="D49" s="12"/>
      <c r="E49" s="13">
        <v>18571038665</v>
      </c>
      <c r="F49" s="11" t="s">
        <v>284</v>
      </c>
      <c r="G49" s="12" t="s">
        <v>115</v>
      </c>
      <c r="H49" s="12"/>
      <c r="I49" s="14" t="s">
        <v>38</v>
      </c>
      <c r="J49" s="12" t="s">
        <v>24</v>
      </c>
      <c r="K49" s="12" t="s">
        <v>25</v>
      </c>
      <c r="L49" s="12" t="s">
        <v>39</v>
      </c>
      <c r="M49" s="11" t="s">
        <v>27</v>
      </c>
      <c r="N49" s="11" t="s">
        <v>28</v>
      </c>
      <c r="O49" s="12" t="s">
        <v>29</v>
      </c>
      <c r="P49" s="12"/>
      <c r="Q49" s="15" t="s">
        <v>285</v>
      </c>
      <c r="R49" s="12" t="s">
        <v>51</v>
      </c>
      <c r="S49" s="17" t="s">
        <v>286</v>
      </c>
      <c r="T49" s="11"/>
    </row>
    <row x14ac:dyDescent="0.25" r="50" customHeight="1" ht="19.5">
      <c r="A50" s="10">
        <v>45228</v>
      </c>
      <c r="B50" s="11" t="s">
        <v>287</v>
      </c>
      <c r="C50" s="11" t="s">
        <v>239</v>
      </c>
      <c r="D50" s="12"/>
      <c r="E50" s="13">
        <v>13135828320</v>
      </c>
      <c r="F50" s="11" t="s">
        <v>288</v>
      </c>
      <c r="G50" s="12" t="s">
        <v>289</v>
      </c>
      <c r="H50" s="12"/>
      <c r="I50" s="14" t="s">
        <v>290</v>
      </c>
      <c r="J50" s="12" t="s">
        <v>24</v>
      </c>
      <c r="K50" s="12" t="s">
        <v>25</v>
      </c>
      <c r="L50" s="12" t="s">
        <v>39</v>
      </c>
      <c r="M50" s="11" t="s">
        <v>40</v>
      </c>
      <c r="N50" s="11" t="s">
        <v>183</v>
      </c>
      <c r="O50" s="12" t="s">
        <v>29</v>
      </c>
      <c r="P50" s="12"/>
      <c r="Q50" s="15" t="s">
        <v>291</v>
      </c>
      <c r="R50" s="12" t="s">
        <v>51</v>
      </c>
      <c r="S50" s="17" t="s">
        <v>292</v>
      </c>
      <c r="T50" s="11"/>
    </row>
    <row x14ac:dyDescent="0.25" r="51" customHeight="1" ht="19.5">
      <c r="A51" s="10">
        <v>45226</v>
      </c>
      <c r="B51" s="11" t="s">
        <v>293</v>
      </c>
      <c r="C51" s="11" t="s">
        <v>46</v>
      </c>
      <c r="D51" s="12"/>
      <c r="E51" s="13">
        <v>17683708887</v>
      </c>
      <c r="F51" s="11" t="s">
        <v>294</v>
      </c>
      <c r="G51" s="12" t="s">
        <v>171</v>
      </c>
      <c r="H51" s="12"/>
      <c r="I51" s="14" t="s">
        <v>211</v>
      </c>
      <c r="J51" s="12" t="s">
        <v>24</v>
      </c>
      <c r="K51" s="12" t="s">
        <v>25</v>
      </c>
      <c r="L51" s="12" t="s">
        <v>39</v>
      </c>
      <c r="M51" s="11" t="s">
        <v>40</v>
      </c>
      <c r="N51" s="11" t="s">
        <v>28</v>
      </c>
      <c r="O51" s="12" t="s">
        <v>29</v>
      </c>
      <c r="P51" s="12"/>
      <c r="Q51" s="15" t="s">
        <v>295</v>
      </c>
      <c r="R51" s="12" t="s">
        <v>51</v>
      </c>
      <c r="S51" s="11" t="s">
        <v>296</v>
      </c>
      <c r="T51" s="11"/>
    </row>
    <row x14ac:dyDescent="0.25" r="52" customHeight="1" ht="19.5">
      <c r="A52" s="10">
        <v>45228</v>
      </c>
      <c r="B52" s="11" t="s">
        <v>297</v>
      </c>
      <c r="C52" s="11" t="s">
        <v>180</v>
      </c>
      <c r="D52" s="12"/>
      <c r="E52" s="13">
        <v>18671731141</v>
      </c>
      <c r="F52" s="11" t="s">
        <v>298</v>
      </c>
      <c r="G52" s="12" t="s">
        <v>289</v>
      </c>
      <c r="H52" s="12"/>
      <c r="I52" s="14" t="s">
        <v>272</v>
      </c>
      <c r="J52" s="12" t="s">
        <v>24</v>
      </c>
      <c r="K52" s="12" t="s">
        <v>25</v>
      </c>
      <c r="L52" s="12" t="s">
        <v>39</v>
      </c>
      <c r="M52" s="11" t="s">
        <v>27</v>
      </c>
      <c r="N52" s="11" t="s">
        <v>183</v>
      </c>
      <c r="O52" s="12" t="s">
        <v>29</v>
      </c>
      <c r="P52" s="12"/>
      <c r="Q52" s="15" t="s">
        <v>299</v>
      </c>
      <c r="R52" s="12" t="s">
        <v>51</v>
      </c>
      <c r="S52" s="17" t="s">
        <v>300</v>
      </c>
      <c r="T52" s="11"/>
    </row>
    <row x14ac:dyDescent="0.25" r="53" customHeight="1" ht="19.5">
      <c r="A53" s="10">
        <v>45226</v>
      </c>
      <c r="B53" s="11" t="s">
        <v>301</v>
      </c>
      <c r="C53" s="11" t="s">
        <v>46</v>
      </c>
      <c r="D53" s="12"/>
      <c r="E53" s="13">
        <v>17507201964</v>
      </c>
      <c r="F53" s="11" t="s">
        <v>302</v>
      </c>
      <c r="G53" s="12" t="s">
        <v>115</v>
      </c>
      <c r="H53" s="12"/>
      <c r="I53" s="14" t="s">
        <v>211</v>
      </c>
      <c r="J53" s="12" t="s">
        <v>24</v>
      </c>
      <c r="K53" s="12" t="s">
        <v>25</v>
      </c>
      <c r="L53" s="12" t="s">
        <v>39</v>
      </c>
      <c r="M53" s="11" t="s">
        <v>27</v>
      </c>
      <c r="N53" s="11" t="s">
        <v>28</v>
      </c>
      <c r="O53" s="12" t="s">
        <v>29</v>
      </c>
      <c r="P53" s="12"/>
      <c r="Q53" s="15" t="s">
        <v>303</v>
      </c>
      <c r="R53" s="12" t="s">
        <v>51</v>
      </c>
      <c r="S53" s="17" t="s">
        <v>304</v>
      </c>
      <c r="T53" s="11"/>
    </row>
    <row x14ac:dyDescent="0.25" r="54" customHeight="1" ht="19.5">
      <c r="A54" s="10">
        <v>45226</v>
      </c>
      <c r="B54" s="11" t="s">
        <v>305</v>
      </c>
      <c r="C54" s="11" t="s">
        <v>46</v>
      </c>
      <c r="D54" s="12"/>
      <c r="E54" s="13">
        <v>18671753406</v>
      </c>
      <c r="F54" s="11" t="s">
        <v>306</v>
      </c>
      <c r="G54" s="12" t="s">
        <v>37</v>
      </c>
      <c r="H54" s="12"/>
      <c r="I54" s="14" t="s">
        <v>211</v>
      </c>
      <c r="J54" s="12" t="s">
        <v>24</v>
      </c>
      <c r="K54" s="12" t="s">
        <v>25</v>
      </c>
      <c r="L54" s="12" t="s">
        <v>39</v>
      </c>
      <c r="M54" s="11" t="s">
        <v>27</v>
      </c>
      <c r="N54" s="11" t="s">
        <v>28</v>
      </c>
      <c r="O54" s="12" t="s">
        <v>29</v>
      </c>
      <c r="P54" s="12"/>
      <c r="Q54" s="15" t="s">
        <v>307</v>
      </c>
      <c r="R54" s="12" t="s">
        <v>51</v>
      </c>
      <c r="S54" s="11" t="s">
        <v>308</v>
      </c>
      <c r="T54" s="11"/>
    </row>
    <row x14ac:dyDescent="0.25" r="55" customHeight="1" ht="19.5">
      <c r="A55" s="10">
        <v>45227</v>
      </c>
      <c r="B55" s="11" t="s">
        <v>309</v>
      </c>
      <c r="C55" s="11" t="s">
        <v>164</v>
      </c>
      <c r="D55" s="12"/>
      <c r="E55" s="13">
        <v>18694099111</v>
      </c>
      <c r="F55" s="11" t="s">
        <v>310</v>
      </c>
      <c r="G55" s="12" t="s">
        <v>74</v>
      </c>
      <c r="H55" s="12"/>
      <c r="I55" s="14" t="s">
        <v>38</v>
      </c>
      <c r="J55" s="12" t="s">
        <v>24</v>
      </c>
      <c r="K55" s="12" t="s">
        <v>25</v>
      </c>
      <c r="L55" s="12" t="s">
        <v>39</v>
      </c>
      <c r="M55" s="11" t="s">
        <v>40</v>
      </c>
      <c r="N55" s="11" t="s">
        <v>28</v>
      </c>
      <c r="O55" s="12" t="s">
        <v>29</v>
      </c>
      <c r="P55" s="12"/>
      <c r="Q55" s="15" t="s">
        <v>311</v>
      </c>
      <c r="R55" s="12" t="s">
        <v>51</v>
      </c>
      <c r="S55" s="17" t="s">
        <v>312</v>
      </c>
      <c r="T55" s="11"/>
    </row>
    <row x14ac:dyDescent="0.25" r="56" customHeight="1" ht="19.5">
      <c r="A56" s="10">
        <v>45228</v>
      </c>
      <c r="B56" s="11" t="s">
        <v>313</v>
      </c>
      <c r="C56" s="11" t="s">
        <v>72</v>
      </c>
      <c r="D56" s="12"/>
      <c r="E56" s="13">
        <v>17671326732</v>
      </c>
      <c r="F56" s="11" t="s">
        <v>314</v>
      </c>
      <c r="G56" s="12" t="s">
        <v>62</v>
      </c>
      <c r="H56" s="12"/>
      <c r="I56" s="14">
        <v>10015</v>
      </c>
      <c r="J56" s="12" t="s">
        <v>24</v>
      </c>
      <c r="K56" s="12" t="s">
        <v>172</v>
      </c>
      <c r="L56" s="12" t="s">
        <v>26</v>
      </c>
      <c r="M56" s="11" t="s">
        <v>27</v>
      </c>
      <c r="N56" s="11" t="s">
        <v>28</v>
      </c>
      <c r="O56" s="12" t="s">
        <v>29</v>
      </c>
      <c r="P56" s="12"/>
      <c r="Q56" s="15" t="s">
        <v>315</v>
      </c>
      <c r="R56" s="12" t="s">
        <v>31</v>
      </c>
      <c r="S56" s="17" t="s">
        <v>316</v>
      </c>
      <c r="T56" s="11"/>
    </row>
    <row x14ac:dyDescent="0.25" r="57" customHeight="1" ht="19.5">
      <c r="A57" s="10">
        <v>45228</v>
      </c>
      <c r="B57" s="11" t="s">
        <v>317</v>
      </c>
      <c r="C57" s="11" t="s">
        <v>164</v>
      </c>
      <c r="D57" s="12"/>
      <c r="E57" s="13">
        <v>15571717910</v>
      </c>
      <c r="F57" s="11" t="s">
        <v>318</v>
      </c>
      <c r="G57" s="12" t="s">
        <v>115</v>
      </c>
      <c r="H57" s="12"/>
      <c r="I57" s="14" t="s">
        <v>272</v>
      </c>
      <c r="J57" s="12" t="s">
        <v>24</v>
      </c>
      <c r="K57" s="12" t="s">
        <v>25</v>
      </c>
      <c r="L57" s="12" t="s">
        <v>39</v>
      </c>
      <c r="M57" s="11" t="s">
        <v>27</v>
      </c>
      <c r="N57" s="11" t="s">
        <v>28</v>
      </c>
      <c r="O57" s="12" t="s">
        <v>29</v>
      </c>
      <c r="P57" s="12"/>
      <c r="Q57" s="15" t="s">
        <v>319</v>
      </c>
      <c r="R57" s="12" t="s">
        <v>42</v>
      </c>
      <c r="S57" s="17" t="s">
        <v>320</v>
      </c>
      <c r="T57" s="11"/>
    </row>
    <row x14ac:dyDescent="0.25" r="58" customHeight="1" ht="19.5">
      <c r="A58" s="10">
        <v>45227</v>
      </c>
      <c r="B58" s="11" t="s">
        <v>321</v>
      </c>
      <c r="C58" s="11" t="s">
        <v>164</v>
      </c>
      <c r="D58" s="12"/>
      <c r="E58" s="13">
        <v>18671442381</v>
      </c>
      <c r="F58" s="11" t="s">
        <v>322</v>
      </c>
      <c r="G58" s="12" t="s">
        <v>289</v>
      </c>
      <c r="H58" s="12"/>
      <c r="I58" s="14" t="s">
        <v>290</v>
      </c>
      <c r="J58" s="12" t="s">
        <v>24</v>
      </c>
      <c r="K58" s="12" t="s">
        <v>25</v>
      </c>
      <c r="L58" s="12" t="s">
        <v>39</v>
      </c>
      <c r="M58" s="11" t="s">
        <v>40</v>
      </c>
      <c r="N58" s="11" t="s">
        <v>28</v>
      </c>
      <c r="O58" s="12" t="s">
        <v>29</v>
      </c>
      <c r="P58" s="12"/>
      <c r="Q58" s="15" t="s">
        <v>323</v>
      </c>
      <c r="R58" s="12" t="s">
        <v>51</v>
      </c>
      <c r="S58" s="17" t="s">
        <v>324</v>
      </c>
      <c r="T58" s="11"/>
    </row>
    <row x14ac:dyDescent="0.25" r="59" customHeight="1" ht="19.5">
      <c r="A59" s="10">
        <v>45227</v>
      </c>
      <c r="B59" s="11" t="s">
        <v>325</v>
      </c>
      <c r="C59" s="11" t="s">
        <v>326</v>
      </c>
      <c r="D59" s="12"/>
      <c r="E59" s="13">
        <v>13117286822</v>
      </c>
      <c r="F59" s="11" t="s">
        <v>327</v>
      </c>
      <c r="G59" s="12" t="s">
        <v>37</v>
      </c>
      <c r="H59" s="12"/>
      <c r="I59" s="14" t="s">
        <v>328</v>
      </c>
      <c r="J59" s="12" t="s">
        <v>24</v>
      </c>
      <c r="K59" s="12" t="s">
        <v>25</v>
      </c>
      <c r="L59" s="12" t="s">
        <v>39</v>
      </c>
      <c r="M59" s="11" t="s">
        <v>40</v>
      </c>
      <c r="N59" s="11" t="s">
        <v>28</v>
      </c>
      <c r="O59" s="12" t="s">
        <v>29</v>
      </c>
      <c r="P59" s="12"/>
      <c r="Q59" s="15" t="s">
        <v>329</v>
      </c>
      <c r="R59" s="12" t="s">
        <v>42</v>
      </c>
      <c r="S59" s="11" t="s">
        <v>330</v>
      </c>
      <c r="T59" s="11"/>
    </row>
    <row x14ac:dyDescent="0.25" r="60" customHeight="1" ht="19.5">
      <c r="A60" s="10">
        <v>45227</v>
      </c>
      <c r="B60" s="11" t="s">
        <v>331</v>
      </c>
      <c r="C60" s="11" t="s">
        <v>326</v>
      </c>
      <c r="D60" s="12"/>
      <c r="E60" s="13">
        <v>13207222081</v>
      </c>
      <c r="F60" s="11" t="s">
        <v>332</v>
      </c>
      <c r="G60" s="12" t="s">
        <v>62</v>
      </c>
      <c r="H60" s="12" t="s">
        <v>86</v>
      </c>
      <c r="I60" s="14" t="s">
        <v>221</v>
      </c>
      <c r="J60" s="12" t="s">
        <v>24</v>
      </c>
      <c r="K60" s="12" t="s">
        <v>25</v>
      </c>
      <c r="L60" s="12" t="s">
        <v>39</v>
      </c>
      <c r="M60" s="11" t="s">
        <v>27</v>
      </c>
      <c r="N60" s="11" t="s">
        <v>28</v>
      </c>
      <c r="O60" s="12" t="s">
        <v>29</v>
      </c>
      <c r="P60" s="12"/>
      <c r="Q60" s="15" t="s">
        <v>333</v>
      </c>
      <c r="R60" s="12" t="s">
        <v>42</v>
      </c>
      <c r="S60" s="17" t="s">
        <v>334</v>
      </c>
      <c r="T60" s="11"/>
    </row>
    <row x14ac:dyDescent="0.25" r="61" customHeight="1" ht="19.5">
      <c r="A61" s="10">
        <v>45226</v>
      </c>
      <c r="B61" s="11" t="s">
        <v>335</v>
      </c>
      <c r="C61" s="11" t="s">
        <v>336</v>
      </c>
      <c r="D61" s="12"/>
      <c r="E61" s="13">
        <v>13094182426</v>
      </c>
      <c r="F61" s="11" t="s">
        <v>337</v>
      </c>
      <c r="G61" s="12" t="s">
        <v>115</v>
      </c>
      <c r="H61" s="12"/>
      <c r="I61" s="14">
        <v>10015</v>
      </c>
      <c r="J61" s="12" t="s">
        <v>24</v>
      </c>
      <c r="K61" s="12" t="s">
        <v>69</v>
      </c>
      <c r="L61" s="12" t="s">
        <v>26</v>
      </c>
      <c r="M61" s="11" t="s">
        <v>27</v>
      </c>
      <c r="N61" s="11" t="s">
        <v>28</v>
      </c>
      <c r="O61" s="12" t="s">
        <v>29</v>
      </c>
      <c r="P61" s="12"/>
      <c r="Q61" s="15" t="s">
        <v>338</v>
      </c>
      <c r="R61" s="12" t="s">
        <v>31</v>
      </c>
      <c r="S61" s="11" t="s">
        <v>339</v>
      </c>
      <c r="T61" s="11"/>
    </row>
    <row x14ac:dyDescent="0.25" r="62" customHeight="1" ht="19.5">
      <c r="A62" s="10">
        <v>45226</v>
      </c>
      <c r="B62" s="11" t="s">
        <v>340</v>
      </c>
      <c r="C62" s="11" t="s">
        <v>341</v>
      </c>
      <c r="D62" s="12"/>
      <c r="E62" s="13">
        <v>15629334846</v>
      </c>
      <c r="F62" s="11" t="s">
        <v>342</v>
      </c>
      <c r="G62" s="12" t="s">
        <v>115</v>
      </c>
      <c r="H62" s="12"/>
      <c r="I62" s="14" t="s">
        <v>154</v>
      </c>
      <c r="J62" s="12" t="s">
        <v>24</v>
      </c>
      <c r="K62" s="12" t="s">
        <v>25</v>
      </c>
      <c r="L62" s="12" t="s">
        <v>39</v>
      </c>
      <c r="M62" s="11" t="s">
        <v>27</v>
      </c>
      <c r="N62" s="11" t="s">
        <v>28</v>
      </c>
      <c r="O62" s="12" t="s">
        <v>29</v>
      </c>
      <c r="P62" s="12"/>
      <c r="Q62" s="15" t="s">
        <v>343</v>
      </c>
      <c r="R62" s="12" t="s">
        <v>42</v>
      </c>
      <c r="S62" s="17" t="s">
        <v>344</v>
      </c>
      <c r="T62" s="11"/>
    </row>
    <row x14ac:dyDescent="0.25" r="63" customHeight="1" ht="19.5">
      <c r="A63" s="10">
        <v>45227</v>
      </c>
      <c r="B63" s="11" t="s">
        <v>345</v>
      </c>
      <c r="C63" s="11" t="s">
        <v>46</v>
      </c>
      <c r="D63" s="12"/>
      <c r="E63" s="13">
        <v>15671050238</v>
      </c>
      <c r="F63" s="11" t="s">
        <v>346</v>
      </c>
      <c r="G63" s="12" t="s">
        <v>37</v>
      </c>
      <c r="H63" s="12"/>
      <c r="I63" s="14" t="s">
        <v>75</v>
      </c>
      <c r="J63" s="12" t="s">
        <v>24</v>
      </c>
      <c r="K63" s="12" t="s">
        <v>25</v>
      </c>
      <c r="L63" s="12" t="s">
        <v>39</v>
      </c>
      <c r="M63" s="11" t="s">
        <v>27</v>
      </c>
      <c r="N63" s="11" t="s">
        <v>28</v>
      </c>
      <c r="O63" s="12" t="s">
        <v>29</v>
      </c>
      <c r="P63" s="12"/>
      <c r="Q63" s="15" t="s">
        <v>347</v>
      </c>
      <c r="R63" s="12" t="s">
        <v>51</v>
      </c>
      <c r="S63" s="17" t="s">
        <v>348</v>
      </c>
      <c r="T63" s="11"/>
    </row>
    <row x14ac:dyDescent="0.25" r="64" customHeight="1" ht="19.5">
      <c r="A64" s="10">
        <v>45226</v>
      </c>
      <c r="B64" s="11" t="s">
        <v>349</v>
      </c>
      <c r="C64" s="11" t="s">
        <v>341</v>
      </c>
      <c r="D64" s="12"/>
      <c r="E64" s="13" t="s">
        <v>350</v>
      </c>
      <c r="F64" s="11" t="s">
        <v>351</v>
      </c>
      <c r="G64" s="12" t="s">
        <v>74</v>
      </c>
      <c r="H64" s="12"/>
      <c r="I64" s="14" t="s">
        <v>352</v>
      </c>
      <c r="J64" s="12" t="s">
        <v>24</v>
      </c>
      <c r="K64" s="12" t="s">
        <v>25</v>
      </c>
      <c r="L64" s="12" t="s">
        <v>39</v>
      </c>
      <c r="M64" s="11" t="s">
        <v>149</v>
      </c>
      <c r="N64" s="11" t="s">
        <v>28</v>
      </c>
      <c r="O64" s="12" t="s">
        <v>29</v>
      </c>
      <c r="P64" s="12"/>
      <c r="Q64" s="15" t="s">
        <v>353</v>
      </c>
      <c r="R64" s="12" t="s">
        <v>42</v>
      </c>
      <c r="S64" s="17" t="s">
        <v>354</v>
      </c>
      <c r="T64" s="11"/>
    </row>
    <row x14ac:dyDescent="0.25" r="65" customHeight="1" ht="19.5">
      <c r="A65" s="10">
        <v>45226</v>
      </c>
      <c r="B65" s="11" t="s">
        <v>355</v>
      </c>
      <c r="C65" s="11" t="s">
        <v>180</v>
      </c>
      <c r="D65" s="12"/>
      <c r="E65" s="13">
        <v>13872532036</v>
      </c>
      <c r="F65" s="11" t="s">
        <v>356</v>
      </c>
      <c r="G65" s="12" t="s">
        <v>74</v>
      </c>
      <c r="H65" s="12" t="s">
        <v>357</v>
      </c>
      <c r="I65" s="14" t="s">
        <v>87</v>
      </c>
      <c r="J65" s="12" t="s">
        <v>24</v>
      </c>
      <c r="K65" s="12" t="s">
        <v>25</v>
      </c>
      <c r="L65" s="12" t="s">
        <v>39</v>
      </c>
      <c r="M65" s="11" t="s">
        <v>40</v>
      </c>
      <c r="N65" s="11" t="s">
        <v>183</v>
      </c>
      <c r="O65" s="12" t="s">
        <v>29</v>
      </c>
      <c r="P65" s="12"/>
      <c r="Q65" s="15" t="s">
        <v>358</v>
      </c>
      <c r="R65" s="12" t="s">
        <v>51</v>
      </c>
      <c r="S65" s="11" t="s">
        <v>359</v>
      </c>
      <c r="T65" s="11"/>
    </row>
    <row x14ac:dyDescent="0.25" r="66" customHeight="1" ht="19.5">
      <c r="A66" s="10">
        <v>45226</v>
      </c>
      <c r="B66" s="11" t="s">
        <v>360</v>
      </c>
      <c r="C66" s="11" t="s">
        <v>341</v>
      </c>
      <c r="D66" s="12"/>
      <c r="E66" s="13">
        <v>13165611308</v>
      </c>
      <c r="F66" s="11" t="s">
        <v>361</v>
      </c>
      <c r="G66" s="12" t="s">
        <v>115</v>
      </c>
      <c r="H66" s="12"/>
      <c r="I66" s="14" t="s">
        <v>189</v>
      </c>
      <c r="J66" s="12" t="s">
        <v>24</v>
      </c>
      <c r="K66" s="12" t="s">
        <v>25</v>
      </c>
      <c r="L66" s="12" t="s">
        <v>39</v>
      </c>
      <c r="M66" s="11" t="s">
        <v>27</v>
      </c>
      <c r="N66" s="11" t="s">
        <v>28</v>
      </c>
      <c r="O66" s="12" t="s">
        <v>29</v>
      </c>
      <c r="P66" s="12"/>
      <c r="Q66" s="15" t="s">
        <v>362</v>
      </c>
      <c r="R66" s="12" t="s">
        <v>42</v>
      </c>
      <c r="S66" s="17" t="s">
        <v>363</v>
      </c>
      <c r="T66" s="11"/>
    </row>
    <row x14ac:dyDescent="0.25" r="67" customHeight="1" ht="19.5">
      <c r="A67" s="10">
        <v>45226</v>
      </c>
      <c r="B67" s="11" t="s">
        <v>364</v>
      </c>
      <c r="C67" s="11" t="s">
        <v>46</v>
      </c>
      <c r="D67" s="12"/>
      <c r="E67" s="13">
        <v>13227280811</v>
      </c>
      <c r="F67" s="11" t="s">
        <v>327</v>
      </c>
      <c r="G67" s="12" t="s">
        <v>115</v>
      </c>
      <c r="H67" s="12"/>
      <c r="I67" s="14" t="s">
        <v>142</v>
      </c>
      <c r="J67" s="12" t="s">
        <v>24</v>
      </c>
      <c r="K67" s="12" t="s">
        <v>25</v>
      </c>
      <c r="L67" s="12" t="s">
        <v>39</v>
      </c>
      <c r="M67" s="11" t="s">
        <v>40</v>
      </c>
      <c r="N67" s="11" t="s">
        <v>28</v>
      </c>
      <c r="O67" s="12" t="s">
        <v>29</v>
      </c>
      <c r="P67" s="12"/>
      <c r="Q67" s="15" t="s">
        <v>365</v>
      </c>
      <c r="R67" s="12" t="s">
        <v>51</v>
      </c>
      <c r="S67" s="17" t="s">
        <v>366</v>
      </c>
      <c r="T67" s="11"/>
    </row>
    <row x14ac:dyDescent="0.25" r="68" customHeight="1" ht="19.5">
      <c r="A68" s="10">
        <v>45228</v>
      </c>
      <c r="B68" s="11" t="s">
        <v>367</v>
      </c>
      <c r="C68" s="11" t="s">
        <v>46</v>
      </c>
      <c r="D68" s="12"/>
      <c r="E68" s="13">
        <v>13507244331</v>
      </c>
      <c r="F68" s="11" t="s">
        <v>368</v>
      </c>
      <c r="G68" s="12" t="s">
        <v>74</v>
      </c>
      <c r="H68" s="12"/>
      <c r="I68" s="14" t="s">
        <v>182</v>
      </c>
      <c r="J68" s="12" t="s">
        <v>24</v>
      </c>
      <c r="K68" s="12" t="s">
        <v>25</v>
      </c>
      <c r="L68" s="12" t="s">
        <v>39</v>
      </c>
      <c r="M68" s="11" t="s">
        <v>40</v>
      </c>
      <c r="N68" s="11" t="s">
        <v>28</v>
      </c>
      <c r="O68" s="12" t="s">
        <v>29</v>
      </c>
      <c r="P68" s="12"/>
      <c r="Q68" s="15" t="s">
        <v>369</v>
      </c>
      <c r="R68" s="12" t="s">
        <v>51</v>
      </c>
      <c r="S68" s="17" t="s">
        <v>370</v>
      </c>
      <c r="T68" s="11"/>
    </row>
    <row x14ac:dyDescent="0.25" r="69" customHeight="1" ht="19.5">
      <c r="A69" s="10">
        <v>45226</v>
      </c>
      <c r="B69" s="11" t="s">
        <v>371</v>
      </c>
      <c r="C69" s="11" t="s">
        <v>336</v>
      </c>
      <c r="D69" s="12"/>
      <c r="E69" s="13">
        <v>13886690624</v>
      </c>
      <c r="F69" s="11" t="s">
        <v>372</v>
      </c>
      <c r="G69" s="12" t="s">
        <v>23</v>
      </c>
      <c r="H69" s="12"/>
      <c r="I69" s="14">
        <v>10015</v>
      </c>
      <c r="J69" s="12" t="s">
        <v>24</v>
      </c>
      <c r="K69" s="12" t="s">
        <v>69</v>
      </c>
      <c r="L69" s="12" t="s">
        <v>26</v>
      </c>
      <c r="M69" s="11" t="s">
        <v>27</v>
      </c>
      <c r="N69" s="11" t="s">
        <v>28</v>
      </c>
      <c r="O69" s="12" t="s">
        <v>29</v>
      </c>
      <c r="P69" s="12"/>
      <c r="Q69" s="15" t="s">
        <v>373</v>
      </c>
      <c r="R69" s="12" t="s">
        <v>31</v>
      </c>
      <c r="S69" s="11" t="s">
        <v>374</v>
      </c>
      <c r="T69" s="11"/>
    </row>
    <row x14ac:dyDescent="0.25" r="70" customHeight="1" ht="19.5">
      <c r="A70" s="10">
        <v>45226</v>
      </c>
      <c r="B70" s="11" t="s">
        <v>375</v>
      </c>
      <c r="C70" s="11" t="s">
        <v>164</v>
      </c>
      <c r="D70" s="12"/>
      <c r="E70" s="13">
        <v>18572379310</v>
      </c>
      <c r="F70" s="11" t="s">
        <v>376</v>
      </c>
      <c r="G70" s="12" t="s">
        <v>23</v>
      </c>
      <c r="H70" s="12"/>
      <c r="I70" s="14" t="s">
        <v>182</v>
      </c>
      <c r="J70" s="12" t="s">
        <v>24</v>
      </c>
      <c r="K70" s="12" t="s">
        <v>25</v>
      </c>
      <c r="L70" s="12" t="s">
        <v>39</v>
      </c>
      <c r="M70" s="11" t="s">
        <v>27</v>
      </c>
      <c r="N70" s="11" t="s">
        <v>28</v>
      </c>
      <c r="O70" s="12" t="s">
        <v>29</v>
      </c>
      <c r="P70" s="12"/>
      <c r="Q70" s="15" t="s">
        <v>377</v>
      </c>
      <c r="R70" s="12" t="s">
        <v>51</v>
      </c>
      <c r="S70" s="17" t="s">
        <v>378</v>
      </c>
      <c r="T70" s="11"/>
    </row>
    <row x14ac:dyDescent="0.25" r="71" customHeight="1" ht="19.5">
      <c r="A71" s="10">
        <v>45226</v>
      </c>
      <c r="B71" s="11" t="s">
        <v>379</v>
      </c>
      <c r="C71" s="11" t="s">
        <v>164</v>
      </c>
      <c r="D71" s="12"/>
      <c r="E71" s="13">
        <v>13872616145</v>
      </c>
      <c r="F71" s="11" t="s">
        <v>380</v>
      </c>
      <c r="G71" s="12" t="s">
        <v>216</v>
      </c>
      <c r="H71" s="12"/>
      <c r="I71" s="14" t="s">
        <v>381</v>
      </c>
      <c r="J71" s="12" t="s">
        <v>24</v>
      </c>
      <c r="K71" s="12" t="s">
        <v>25</v>
      </c>
      <c r="L71" s="12" t="s">
        <v>39</v>
      </c>
      <c r="M71" s="11" t="s">
        <v>40</v>
      </c>
      <c r="N71" s="11" t="s">
        <v>28</v>
      </c>
      <c r="O71" s="12" t="s">
        <v>29</v>
      </c>
      <c r="P71" s="12"/>
      <c r="Q71" s="15" t="s">
        <v>382</v>
      </c>
      <c r="R71" s="12" t="s">
        <v>51</v>
      </c>
      <c r="S71" s="17" t="s">
        <v>383</v>
      </c>
      <c r="T71" s="11"/>
    </row>
    <row x14ac:dyDescent="0.25" r="72" customHeight="1" ht="19.5">
      <c r="A72" s="10">
        <v>45227</v>
      </c>
      <c r="B72" s="11" t="s">
        <v>384</v>
      </c>
      <c r="C72" s="11" t="s">
        <v>180</v>
      </c>
      <c r="D72" s="12"/>
      <c r="E72" s="13">
        <v>15586353152</v>
      </c>
      <c r="F72" s="11" t="s">
        <v>385</v>
      </c>
      <c r="G72" s="12" t="s">
        <v>115</v>
      </c>
      <c r="H72" s="12"/>
      <c r="I72" s="14" t="s">
        <v>381</v>
      </c>
      <c r="J72" s="12" t="s">
        <v>24</v>
      </c>
      <c r="K72" s="12" t="s">
        <v>25</v>
      </c>
      <c r="L72" s="12" t="s">
        <v>39</v>
      </c>
      <c r="M72" s="11" t="s">
        <v>40</v>
      </c>
      <c r="N72" s="11" t="s">
        <v>183</v>
      </c>
      <c r="O72" s="12" t="s">
        <v>29</v>
      </c>
      <c r="P72" s="12"/>
      <c r="Q72" s="15" t="s">
        <v>386</v>
      </c>
      <c r="R72" s="12" t="s">
        <v>51</v>
      </c>
      <c r="S72" s="11" t="s">
        <v>387</v>
      </c>
      <c r="T72" s="11"/>
    </row>
    <row x14ac:dyDescent="0.25" r="73" customHeight="1" ht="19.5">
      <c r="A73" s="10">
        <v>45227</v>
      </c>
      <c r="B73" s="11" t="s">
        <v>388</v>
      </c>
      <c r="C73" s="11" t="s">
        <v>180</v>
      </c>
      <c r="D73" s="12"/>
      <c r="E73" s="13">
        <v>13100787489</v>
      </c>
      <c r="F73" s="11" t="s">
        <v>389</v>
      </c>
      <c r="G73" s="12" t="s">
        <v>115</v>
      </c>
      <c r="H73" s="12"/>
      <c r="I73" s="14" t="s">
        <v>189</v>
      </c>
      <c r="J73" s="12" t="s">
        <v>24</v>
      </c>
      <c r="K73" s="12" t="s">
        <v>25</v>
      </c>
      <c r="L73" s="12" t="s">
        <v>39</v>
      </c>
      <c r="M73" s="11" t="s">
        <v>40</v>
      </c>
      <c r="N73" s="11" t="s">
        <v>183</v>
      </c>
      <c r="O73" s="12" t="s">
        <v>29</v>
      </c>
      <c r="P73" s="12"/>
      <c r="Q73" s="15" t="s">
        <v>390</v>
      </c>
      <c r="R73" s="12" t="s">
        <v>51</v>
      </c>
      <c r="S73" s="11" t="s">
        <v>391</v>
      </c>
      <c r="T73" s="11"/>
    </row>
    <row x14ac:dyDescent="0.25" r="74" customHeight="1" ht="19.5">
      <c r="A74" s="10">
        <v>45226</v>
      </c>
      <c r="B74" s="11" t="s">
        <v>392</v>
      </c>
      <c r="C74" s="11" t="s">
        <v>169</v>
      </c>
      <c r="D74" s="12"/>
      <c r="E74" s="13">
        <v>18671762121</v>
      </c>
      <c r="F74" s="11" t="s">
        <v>393</v>
      </c>
      <c r="G74" s="12" t="s">
        <v>56</v>
      </c>
      <c r="H74" s="12"/>
      <c r="I74" s="14">
        <v>10015</v>
      </c>
      <c r="J74" s="12" t="s">
        <v>24</v>
      </c>
      <c r="K74" s="12" t="s">
        <v>172</v>
      </c>
      <c r="L74" s="12" t="s">
        <v>26</v>
      </c>
      <c r="M74" s="11" t="s">
        <v>40</v>
      </c>
      <c r="N74" s="11" t="s">
        <v>28</v>
      </c>
      <c r="O74" s="12" t="s">
        <v>29</v>
      </c>
      <c r="P74" s="12"/>
      <c r="Q74" s="15" t="s">
        <v>394</v>
      </c>
      <c r="R74" s="12" t="s">
        <v>31</v>
      </c>
      <c r="S74" s="17" t="s">
        <v>395</v>
      </c>
      <c r="T74" s="11"/>
    </row>
    <row x14ac:dyDescent="0.25" r="75" customHeight="1" ht="19.5">
      <c r="A75" s="10">
        <v>45227</v>
      </c>
      <c r="B75" s="11" t="s">
        <v>396</v>
      </c>
      <c r="C75" s="11" t="s">
        <v>239</v>
      </c>
      <c r="D75" s="12"/>
      <c r="E75" s="13">
        <v>18995889727</v>
      </c>
      <c r="F75" s="11" t="s">
        <v>397</v>
      </c>
      <c r="G75" s="12" t="s">
        <v>48</v>
      </c>
      <c r="H75" s="12" t="s">
        <v>98</v>
      </c>
      <c r="I75" s="14" t="s">
        <v>398</v>
      </c>
      <c r="J75" s="12" t="s">
        <v>24</v>
      </c>
      <c r="K75" s="12" t="s">
        <v>25</v>
      </c>
      <c r="L75" s="12" t="s">
        <v>39</v>
      </c>
      <c r="M75" s="11" t="s">
        <v>40</v>
      </c>
      <c r="N75" s="11" t="s">
        <v>183</v>
      </c>
      <c r="O75" s="12" t="s">
        <v>29</v>
      </c>
      <c r="P75" s="12"/>
      <c r="Q75" s="15" t="s">
        <v>399</v>
      </c>
      <c r="R75" s="12" t="s">
        <v>51</v>
      </c>
      <c r="S75" s="11" t="s">
        <v>400</v>
      </c>
      <c r="T75" s="11"/>
    </row>
    <row x14ac:dyDescent="0.25" r="76" customHeight="1" ht="19.5">
      <c r="A76" s="10">
        <v>45226</v>
      </c>
      <c r="B76" s="11" t="s">
        <v>401</v>
      </c>
      <c r="C76" s="11" t="s">
        <v>239</v>
      </c>
      <c r="D76" s="12"/>
      <c r="E76" s="13">
        <v>13032717016</v>
      </c>
      <c r="F76" s="11" t="s">
        <v>402</v>
      </c>
      <c r="G76" s="12" t="s">
        <v>23</v>
      </c>
      <c r="H76" s="12"/>
      <c r="I76" s="14" t="s">
        <v>87</v>
      </c>
      <c r="J76" s="12" t="s">
        <v>24</v>
      </c>
      <c r="K76" s="12" t="s">
        <v>25</v>
      </c>
      <c r="L76" s="12" t="s">
        <v>39</v>
      </c>
      <c r="M76" s="11" t="s">
        <v>40</v>
      </c>
      <c r="N76" s="11" t="s">
        <v>183</v>
      </c>
      <c r="O76" s="12" t="s">
        <v>29</v>
      </c>
      <c r="P76" s="12"/>
      <c r="Q76" s="15" t="s">
        <v>403</v>
      </c>
      <c r="R76" s="12" t="s">
        <v>51</v>
      </c>
      <c r="S76" s="17" t="s">
        <v>404</v>
      </c>
      <c r="T76" s="11"/>
    </row>
    <row x14ac:dyDescent="0.25" r="77" customHeight="1" ht="19.5">
      <c r="A77" s="10">
        <v>45227</v>
      </c>
      <c r="B77" s="11" t="s">
        <v>405</v>
      </c>
      <c r="C77" s="11" t="s">
        <v>180</v>
      </c>
      <c r="D77" s="12"/>
      <c r="E77" s="13">
        <v>18672662297</v>
      </c>
      <c r="F77" s="11" t="s">
        <v>406</v>
      </c>
      <c r="G77" s="12" t="s">
        <v>48</v>
      </c>
      <c r="H77" s="12"/>
      <c r="I77" s="14" t="s">
        <v>272</v>
      </c>
      <c r="J77" s="12" t="s">
        <v>24</v>
      </c>
      <c r="K77" s="12" t="s">
        <v>25</v>
      </c>
      <c r="L77" s="12" t="s">
        <v>39</v>
      </c>
      <c r="M77" s="11" t="s">
        <v>40</v>
      </c>
      <c r="N77" s="11" t="s">
        <v>183</v>
      </c>
      <c r="O77" s="12" t="s">
        <v>29</v>
      </c>
      <c r="P77" s="12"/>
      <c r="Q77" s="15" t="s">
        <v>407</v>
      </c>
      <c r="R77" s="12" t="s">
        <v>51</v>
      </c>
      <c r="S77" s="11" t="s">
        <v>408</v>
      </c>
      <c r="T77" s="11"/>
    </row>
    <row x14ac:dyDescent="0.25" r="78" customHeight="1" ht="19.5">
      <c r="A78" s="10">
        <v>45226</v>
      </c>
      <c r="B78" s="11" t="s">
        <v>409</v>
      </c>
      <c r="C78" s="11" t="s">
        <v>180</v>
      </c>
      <c r="D78" s="12"/>
      <c r="E78" s="13">
        <v>13032748705</v>
      </c>
      <c r="F78" s="11" t="s">
        <v>410</v>
      </c>
      <c r="G78" s="12" t="s">
        <v>115</v>
      </c>
      <c r="H78" s="12"/>
      <c r="I78" s="14" t="s">
        <v>290</v>
      </c>
      <c r="J78" s="12" t="s">
        <v>24</v>
      </c>
      <c r="K78" s="12" t="s">
        <v>25</v>
      </c>
      <c r="L78" s="12" t="s">
        <v>39</v>
      </c>
      <c r="M78" s="11" t="s">
        <v>27</v>
      </c>
      <c r="N78" s="11" t="s">
        <v>183</v>
      </c>
      <c r="O78" s="12" t="s">
        <v>29</v>
      </c>
      <c r="P78" s="12"/>
      <c r="Q78" s="15" t="s">
        <v>411</v>
      </c>
      <c r="R78" s="12" t="s">
        <v>51</v>
      </c>
      <c r="S78" s="11" t="s">
        <v>412</v>
      </c>
      <c r="T78" s="11"/>
    </row>
    <row x14ac:dyDescent="0.25" r="79" customHeight="1" ht="19.5">
      <c r="A79" s="10">
        <v>45226</v>
      </c>
      <c r="B79" s="11" t="s">
        <v>413</v>
      </c>
      <c r="C79" s="11" t="s">
        <v>180</v>
      </c>
      <c r="D79" s="12"/>
      <c r="E79" s="13">
        <v>13235631283</v>
      </c>
      <c r="F79" s="11" t="s">
        <v>414</v>
      </c>
      <c r="G79" s="12" t="s">
        <v>74</v>
      </c>
      <c r="H79" s="12"/>
      <c r="I79" s="14" t="s">
        <v>415</v>
      </c>
      <c r="J79" s="12" t="s">
        <v>24</v>
      </c>
      <c r="K79" s="12" t="s">
        <v>25</v>
      </c>
      <c r="L79" s="12" t="s">
        <v>39</v>
      </c>
      <c r="M79" s="11" t="s">
        <v>40</v>
      </c>
      <c r="N79" s="11" t="s">
        <v>183</v>
      </c>
      <c r="O79" s="12" t="s">
        <v>29</v>
      </c>
      <c r="P79" s="12"/>
      <c r="Q79" s="15" t="s">
        <v>416</v>
      </c>
      <c r="R79" s="12" t="s">
        <v>51</v>
      </c>
      <c r="S79" s="17" t="s">
        <v>417</v>
      </c>
      <c r="T79" s="11"/>
    </row>
    <row x14ac:dyDescent="0.25" r="80" customHeight="1" ht="19.5">
      <c r="A80" s="10">
        <v>45218</v>
      </c>
      <c r="B80" s="11" t="s">
        <v>418</v>
      </c>
      <c r="C80" s="11" t="s">
        <v>180</v>
      </c>
      <c r="D80" s="12"/>
      <c r="E80" s="13">
        <v>18671786267</v>
      </c>
      <c r="F80" s="11" t="s">
        <v>419</v>
      </c>
      <c r="G80" s="12" t="s">
        <v>62</v>
      </c>
      <c r="H80" s="12"/>
      <c r="I80" s="14" t="s">
        <v>182</v>
      </c>
      <c r="J80" s="12" t="s">
        <v>24</v>
      </c>
      <c r="K80" s="12" t="s">
        <v>25</v>
      </c>
      <c r="L80" s="12" t="s">
        <v>39</v>
      </c>
      <c r="M80" s="11" t="s">
        <v>40</v>
      </c>
      <c r="N80" s="11" t="s">
        <v>183</v>
      </c>
      <c r="O80" s="12" t="s">
        <v>29</v>
      </c>
      <c r="P80" s="12"/>
      <c r="Q80" s="15" t="s">
        <v>420</v>
      </c>
      <c r="R80" s="12" t="s">
        <v>51</v>
      </c>
      <c r="S80" s="11" t="s">
        <v>421</v>
      </c>
      <c r="T80" s="11"/>
    </row>
    <row x14ac:dyDescent="0.25" r="81" customHeight="1" ht="19.5">
      <c r="A81" s="10">
        <v>45221</v>
      </c>
      <c r="B81" s="11" t="s">
        <v>422</v>
      </c>
      <c r="C81" s="11" t="s">
        <v>239</v>
      </c>
      <c r="D81" s="12"/>
      <c r="E81" s="13">
        <v>15587930459</v>
      </c>
      <c r="F81" s="11" t="s">
        <v>423</v>
      </c>
      <c r="G81" s="12" t="s">
        <v>48</v>
      </c>
      <c r="H81" s="12"/>
      <c r="I81" s="14" t="s">
        <v>110</v>
      </c>
      <c r="J81" s="12" t="s">
        <v>24</v>
      </c>
      <c r="K81" s="12" t="s">
        <v>25</v>
      </c>
      <c r="L81" s="12" t="s">
        <v>39</v>
      </c>
      <c r="M81" s="11" t="s">
        <v>40</v>
      </c>
      <c r="N81" s="11" t="s">
        <v>183</v>
      </c>
      <c r="O81" s="12" t="s">
        <v>29</v>
      </c>
      <c r="P81" s="12"/>
      <c r="Q81" s="15" t="s">
        <v>424</v>
      </c>
      <c r="R81" s="12" t="s">
        <v>51</v>
      </c>
      <c r="S81" s="17" t="s">
        <v>425</v>
      </c>
      <c r="T81" s="11"/>
    </row>
    <row x14ac:dyDescent="0.25" r="82" customHeight="1" ht="19.5">
      <c r="A82" s="10">
        <v>45219</v>
      </c>
      <c r="B82" s="11" t="s">
        <v>426</v>
      </c>
      <c r="C82" s="11" t="s">
        <v>72</v>
      </c>
      <c r="D82" s="12"/>
      <c r="E82" s="13">
        <v>16671729230</v>
      </c>
      <c r="F82" s="11" t="s">
        <v>427</v>
      </c>
      <c r="G82" s="12" t="s">
        <v>216</v>
      </c>
      <c r="H82" s="12"/>
      <c r="I82" s="14" t="s">
        <v>136</v>
      </c>
      <c r="J82" s="12" t="s">
        <v>24</v>
      </c>
      <c r="K82" s="12" t="s">
        <v>25</v>
      </c>
      <c r="L82" s="12" t="s">
        <v>39</v>
      </c>
      <c r="M82" s="11" t="s">
        <v>40</v>
      </c>
      <c r="N82" s="11" t="s">
        <v>28</v>
      </c>
      <c r="O82" s="12" t="s">
        <v>29</v>
      </c>
      <c r="P82" s="12"/>
      <c r="Q82" s="15" t="s">
        <v>428</v>
      </c>
      <c r="R82" s="12" t="s">
        <v>42</v>
      </c>
      <c r="S82" s="11" t="s">
        <v>429</v>
      </c>
      <c r="T82" s="11"/>
    </row>
    <row x14ac:dyDescent="0.25" r="83" customHeight="1" ht="19.5">
      <c r="A83" s="10">
        <v>45219</v>
      </c>
      <c r="B83" s="11" t="s">
        <v>430</v>
      </c>
      <c r="C83" s="11" t="s">
        <v>239</v>
      </c>
      <c r="D83" s="12"/>
      <c r="E83" s="13" t="s">
        <v>431</v>
      </c>
      <c r="F83" s="11" t="s">
        <v>432</v>
      </c>
      <c r="G83" s="12" t="s">
        <v>74</v>
      </c>
      <c r="H83" s="12" t="s">
        <v>130</v>
      </c>
      <c r="I83" s="14" t="s">
        <v>433</v>
      </c>
      <c r="J83" s="12" t="s">
        <v>24</v>
      </c>
      <c r="K83" s="12" t="s">
        <v>25</v>
      </c>
      <c r="L83" s="12" t="s">
        <v>39</v>
      </c>
      <c r="M83" s="11" t="s">
        <v>149</v>
      </c>
      <c r="N83" s="11" t="s">
        <v>183</v>
      </c>
      <c r="O83" s="12" t="s">
        <v>29</v>
      </c>
      <c r="P83" s="12"/>
      <c r="Q83" s="15" t="s">
        <v>434</v>
      </c>
      <c r="R83" s="12" t="s">
        <v>51</v>
      </c>
      <c r="S83" s="17" t="s">
        <v>435</v>
      </c>
      <c r="T83" s="11"/>
    </row>
    <row x14ac:dyDescent="0.25" r="84" customHeight="1" ht="19.5">
      <c r="A84" s="10">
        <v>45220</v>
      </c>
      <c r="B84" s="11" t="s">
        <v>436</v>
      </c>
      <c r="C84" s="11" t="s">
        <v>180</v>
      </c>
      <c r="D84" s="12"/>
      <c r="E84" s="13">
        <v>15672498426</v>
      </c>
      <c r="F84" s="11" t="s">
        <v>437</v>
      </c>
      <c r="G84" s="12" t="s">
        <v>289</v>
      </c>
      <c r="H84" s="12"/>
      <c r="I84" s="14" t="s">
        <v>433</v>
      </c>
      <c r="J84" s="12" t="s">
        <v>24</v>
      </c>
      <c r="K84" s="12" t="s">
        <v>25</v>
      </c>
      <c r="L84" s="12" t="s">
        <v>39</v>
      </c>
      <c r="M84" s="11" t="s">
        <v>40</v>
      </c>
      <c r="N84" s="11" t="s">
        <v>183</v>
      </c>
      <c r="O84" s="12" t="s">
        <v>29</v>
      </c>
      <c r="P84" s="12"/>
      <c r="Q84" s="15" t="s">
        <v>438</v>
      </c>
      <c r="R84" s="12" t="s">
        <v>51</v>
      </c>
      <c r="S84" s="11" t="s">
        <v>439</v>
      </c>
      <c r="T84" s="11"/>
    </row>
    <row x14ac:dyDescent="0.25" r="85" customHeight="1" ht="19.5">
      <c r="A85" s="10">
        <v>45218</v>
      </c>
      <c r="B85" s="11" t="s">
        <v>440</v>
      </c>
      <c r="C85" s="11" t="s">
        <v>46</v>
      </c>
      <c r="D85" s="12"/>
      <c r="E85" s="13">
        <v>18671793620</v>
      </c>
      <c r="F85" s="11" t="s">
        <v>441</v>
      </c>
      <c r="G85" s="12" t="s">
        <v>115</v>
      </c>
      <c r="H85" s="12"/>
      <c r="I85" s="14" t="s">
        <v>104</v>
      </c>
      <c r="J85" s="12" t="s">
        <v>24</v>
      </c>
      <c r="K85" s="12" t="s">
        <v>25</v>
      </c>
      <c r="L85" s="12" t="s">
        <v>39</v>
      </c>
      <c r="M85" s="11" t="s">
        <v>27</v>
      </c>
      <c r="N85" s="11" t="s">
        <v>28</v>
      </c>
      <c r="O85" s="12" t="s">
        <v>29</v>
      </c>
      <c r="P85" s="12"/>
      <c r="Q85" s="15" t="s">
        <v>442</v>
      </c>
      <c r="R85" s="12" t="s">
        <v>51</v>
      </c>
      <c r="S85" s="17" t="s">
        <v>443</v>
      </c>
      <c r="T85" s="11"/>
    </row>
    <row x14ac:dyDescent="0.25" r="86" customHeight="1" ht="19.5">
      <c r="A86" s="10">
        <v>45218</v>
      </c>
      <c r="B86" s="11" t="s">
        <v>444</v>
      </c>
      <c r="C86" s="11" t="s">
        <v>54</v>
      </c>
      <c r="D86" s="12"/>
      <c r="E86" s="13">
        <v>18671793620</v>
      </c>
      <c r="F86" s="11" t="s">
        <v>441</v>
      </c>
      <c r="G86" s="12" t="s">
        <v>115</v>
      </c>
      <c r="H86" s="12"/>
      <c r="I86" s="14" t="s">
        <v>104</v>
      </c>
      <c r="J86" s="12" t="s">
        <v>24</v>
      </c>
      <c r="K86" s="12" t="s">
        <v>25</v>
      </c>
      <c r="L86" s="12" t="s">
        <v>39</v>
      </c>
      <c r="M86" s="11" t="s">
        <v>27</v>
      </c>
      <c r="N86" s="11" t="s">
        <v>28</v>
      </c>
      <c r="O86" s="12" t="s">
        <v>29</v>
      </c>
      <c r="P86" s="12"/>
      <c r="Q86" s="15" t="s">
        <v>445</v>
      </c>
      <c r="R86" s="12" t="s">
        <v>42</v>
      </c>
      <c r="S86" s="17" t="s">
        <v>446</v>
      </c>
      <c r="T86" s="11"/>
    </row>
    <row x14ac:dyDescent="0.25" r="87" customHeight="1" ht="19.5">
      <c r="A87" s="10">
        <v>45220</v>
      </c>
      <c r="B87" s="11" t="s">
        <v>447</v>
      </c>
      <c r="C87" s="11" t="s">
        <v>46</v>
      </c>
      <c r="D87" s="12"/>
      <c r="E87" s="13">
        <v>13114465277</v>
      </c>
      <c r="F87" s="11" t="s">
        <v>448</v>
      </c>
      <c r="G87" s="12" t="s">
        <v>37</v>
      </c>
      <c r="H87" s="12" t="s">
        <v>98</v>
      </c>
      <c r="I87" s="14" t="s">
        <v>57</v>
      </c>
      <c r="J87" s="12" t="s">
        <v>24</v>
      </c>
      <c r="K87" s="12" t="s">
        <v>25</v>
      </c>
      <c r="L87" s="12" t="s">
        <v>39</v>
      </c>
      <c r="M87" s="11" t="s">
        <v>27</v>
      </c>
      <c r="N87" s="11" t="s">
        <v>28</v>
      </c>
      <c r="O87" s="12" t="s">
        <v>29</v>
      </c>
      <c r="P87" s="12"/>
      <c r="Q87" s="15" t="s">
        <v>449</v>
      </c>
      <c r="R87" s="12" t="s">
        <v>51</v>
      </c>
      <c r="S87" s="17" t="s">
        <v>450</v>
      </c>
      <c r="T87" s="11"/>
    </row>
    <row x14ac:dyDescent="0.25" r="88" customHeight="1" ht="19.5">
      <c r="A88" s="10">
        <v>45218</v>
      </c>
      <c r="B88" s="11" t="s">
        <v>451</v>
      </c>
      <c r="C88" s="11" t="s">
        <v>46</v>
      </c>
      <c r="D88" s="12"/>
      <c r="E88" s="13">
        <v>13197300696</v>
      </c>
      <c r="F88" s="11" t="s">
        <v>452</v>
      </c>
      <c r="G88" s="12" t="s">
        <v>115</v>
      </c>
      <c r="H88" s="12"/>
      <c r="I88" s="14" t="s">
        <v>290</v>
      </c>
      <c r="J88" s="12" t="s">
        <v>24</v>
      </c>
      <c r="K88" s="12" t="s">
        <v>25</v>
      </c>
      <c r="L88" s="12" t="s">
        <v>39</v>
      </c>
      <c r="M88" s="11" t="s">
        <v>27</v>
      </c>
      <c r="N88" s="11" t="s">
        <v>28</v>
      </c>
      <c r="O88" s="12" t="s">
        <v>29</v>
      </c>
      <c r="P88" s="12"/>
      <c r="Q88" s="15" t="s">
        <v>453</v>
      </c>
      <c r="R88" s="12" t="s">
        <v>51</v>
      </c>
      <c r="S88" s="11" t="s">
        <v>454</v>
      </c>
      <c r="T88" s="11"/>
    </row>
    <row x14ac:dyDescent="0.25" r="89" customHeight="1" ht="19.5">
      <c r="A89" s="10">
        <v>45219</v>
      </c>
      <c r="B89" s="11" t="s">
        <v>455</v>
      </c>
      <c r="C89" s="11" t="s">
        <v>46</v>
      </c>
      <c r="D89" s="12"/>
      <c r="E89" s="13">
        <v>13197332566</v>
      </c>
      <c r="F89" s="11" t="s">
        <v>456</v>
      </c>
      <c r="G89" s="12" t="s">
        <v>115</v>
      </c>
      <c r="H89" s="12" t="s">
        <v>457</v>
      </c>
      <c r="I89" s="14" t="s">
        <v>328</v>
      </c>
      <c r="J89" s="12" t="s">
        <v>24</v>
      </c>
      <c r="K89" s="12" t="s">
        <v>25</v>
      </c>
      <c r="L89" s="12" t="s">
        <v>39</v>
      </c>
      <c r="M89" s="11" t="s">
        <v>27</v>
      </c>
      <c r="N89" s="11" t="s">
        <v>28</v>
      </c>
      <c r="O89" s="12" t="s">
        <v>29</v>
      </c>
      <c r="P89" s="12"/>
      <c r="Q89" s="15" t="s">
        <v>458</v>
      </c>
      <c r="R89" s="12" t="s">
        <v>51</v>
      </c>
      <c r="S89" s="17" t="s">
        <v>459</v>
      </c>
      <c r="T89" s="11"/>
    </row>
    <row x14ac:dyDescent="0.25" r="90" customHeight="1" ht="19.5">
      <c r="A90" s="10">
        <v>45220</v>
      </c>
      <c r="B90" s="11" t="s">
        <v>460</v>
      </c>
      <c r="C90" s="11" t="s">
        <v>239</v>
      </c>
      <c r="D90" s="12"/>
      <c r="E90" s="13">
        <v>13040978023</v>
      </c>
      <c r="F90" s="11" t="s">
        <v>461</v>
      </c>
      <c r="G90" s="12" t="s">
        <v>62</v>
      </c>
      <c r="H90" s="12"/>
      <c r="I90" s="14" t="s">
        <v>142</v>
      </c>
      <c r="J90" s="12" t="s">
        <v>24</v>
      </c>
      <c r="K90" s="12" t="s">
        <v>25</v>
      </c>
      <c r="L90" s="12" t="s">
        <v>39</v>
      </c>
      <c r="M90" s="11" t="s">
        <v>40</v>
      </c>
      <c r="N90" s="11" t="s">
        <v>183</v>
      </c>
      <c r="O90" s="12" t="s">
        <v>29</v>
      </c>
      <c r="P90" s="12"/>
      <c r="Q90" s="15" t="s">
        <v>462</v>
      </c>
      <c r="R90" s="12" t="s">
        <v>51</v>
      </c>
      <c r="S90" s="17" t="s">
        <v>463</v>
      </c>
      <c r="T90" s="11"/>
    </row>
    <row x14ac:dyDescent="0.25" r="91" customHeight="1" ht="19.5">
      <c r="A91" s="10">
        <v>45221</v>
      </c>
      <c r="B91" s="11" t="s">
        <v>464</v>
      </c>
      <c r="C91" s="11" t="s">
        <v>54</v>
      </c>
      <c r="D91" s="12"/>
      <c r="E91" s="13">
        <v>16671765189</v>
      </c>
      <c r="F91" s="11" t="s">
        <v>465</v>
      </c>
      <c r="G91" s="12" t="s">
        <v>48</v>
      </c>
      <c r="H91" s="12"/>
      <c r="I91" s="14">
        <v>10015</v>
      </c>
      <c r="J91" s="12" t="s">
        <v>24</v>
      </c>
      <c r="K91" s="12" t="s">
        <v>69</v>
      </c>
      <c r="L91" s="12" t="s">
        <v>26</v>
      </c>
      <c r="M91" s="11" t="s">
        <v>27</v>
      </c>
      <c r="N91" s="11" t="s">
        <v>28</v>
      </c>
      <c r="O91" s="12" t="s">
        <v>29</v>
      </c>
      <c r="P91" s="12"/>
      <c r="Q91" s="15" t="s">
        <v>466</v>
      </c>
      <c r="R91" s="12" t="s">
        <v>31</v>
      </c>
      <c r="S91" s="17" t="s">
        <v>467</v>
      </c>
      <c r="T91" s="11"/>
    </row>
    <row x14ac:dyDescent="0.25" r="92" customHeight="1" ht="19.5">
      <c r="A92" s="10">
        <v>45221</v>
      </c>
      <c r="B92" s="11" t="s">
        <v>468</v>
      </c>
      <c r="C92" s="11" t="s">
        <v>46</v>
      </c>
      <c r="D92" s="12"/>
      <c r="E92" s="13">
        <v>17671346170</v>
      </c>
      <c r="F92" s="11" t="s">
        <v>469</v>
      </c>
      <c r="G92" s="12" t="s">
        <v>115</v>
      </c>
      <c r="H92" s="12"/>
      <c r="I92" s="14" t="s">
        <v>259</v>
      </c>
      <c r="J92" s="12" t="s">
        <v>24</v>
      </c>
      <c r="K92" s="12" t="s">
        <v>25</v>
      </c>
      <c r="L92" s="12" t="s">
        <v>39</v>
      </c>
      <c r="M92" s="11" t="s">
        <v>27</v>
      </c>
      <c r="N92" s="11" t="s">
        <v>28</v>
      </c>
      <c r="O92" s="12" t="s">
        <v>29</v>
      </c>
      <c r="P92" s="12"/>
      <c r="Q92" s="15" t="s">
        <v>470</v>
      </c>
      <c r="R92" s="12" t="s">
        <v>51</v>
      </c>
      <c r="S92" s="17" t="s">
        <v>471</v>
      </c>
      <c r="T92" s="11"/>
    </row>
    <row x14ac:dyDescent="0.25" r="93" customHeight="1" ht="19.5">
      <c r="A93" s="10">
        <v>45218</v>
      </c>
      <c r="B93" s="11" t="s">
        <v>472</v>
      </c>
      <c r="C93" s="11" t="s">
        <v>341</v>
      </c>
      <c r="D93" s="12"/>
      <c r="E93" s="13">
        <v>13085154553</v>
      </c>
      <c r="F93" s="11" t="s">
        <v>473</v>
      </c>
      <c r="G93" s="12" t="s">
        <v>37</v>
      </c>
      <c r="H93" s="12"/>
      <c r="I93" s="14" t="s">
        <v>254</v>
      </c>
      <c r="J93" s="12" t="s">
        <v>24</v>
      </c>
      <c r="K93" s="12" t="s">
        <v>25</v>
      </c>
      <c r="L93" s="12" t="s">
        <v>39</v>
      </c>
      <c r="M93" s="11" t="s">
        <v>27</v>
      </c>
      <c r="N93" s="11" t="s">
        <v>28</v>
      </c>
      <c r="O93" s="12" t="s">
        <v>29</v>
      </c>
      <c r="P93" s="12"/>
      <c r="Q93" s="15" t="s">
        <v>474</v>
      </c>
      <c r="R93" s="12" t="s">
        <v>42</v>
      </c>
      <c r="S93" s="11" t="s">
        <v>475</v>
      </c>
      <c r="T93" s="11"/>
    </row>
    <row x14ac:dyDescent="0.25" r="94" customHeight="1" ht="19.5">
      <c r="A94" s="10">
        <v>45219</v>
      </c>
      <c r="B94" s="11" t="s">
        <v>476</v>
      </c>
      <c r="C94" s="11" t="s">
        <v>341</v>
      </c>
      <c r="D94" s="12"/>
      <c r="E94" s="13">
        <v>15629332452</v>
      </c>
      <c r="F94" s="11" t="s">
        <v>477</v>
      </c>
      <c r="G94" s="12" t="s">
        <v>23</v>
      </c>
      <c r="H94" s="12"/>
      <c r="I94" s="14" t="s">
        <v>104</v>
      </c>
      <c r="J94" s="12" t="s">
        <v>24</v>
      </c>
      <c r="K94" s="12" t="s">
        <v>25</v>
      </c>
      <c r="L94" s="12" t="s">
        <v>39</v>
      </c>
      <c r="M94" s="11" t="s">
        <v>27</v>
      </c>
      <c r="N94" s="11" t="s">
        <v>28</v>
      </c>
      <c r="O94" s="12" t="s">
        <v>29</v>
      </c>
      <c r="P94" s="12"/>
      <c r="Q94" s="15" t="s">
        <v>478</v>
      </c>
      <c r="R94" s="12" t="s">
        <v>42</v>
      </c>
      <c r="S94" s="17" t="s">
        <v>479</v>
      </c>
      <c r="T94" s="11"/>
    </row>
    <row x14ac:dyDescent="0.25" r="95" customHeight="1" ht="19.5">
      <c r="A95" s="10">
        <v>45219</v>
      </c>
      <c r="B95" s="11" t="s">
        <v>480</v>
      </c>
      <c r="C95" s="11" t="s">
        <v>108</v>
      </c>
      <c r="D95" s="12"/>
      <c r="E95" s="13">
        <v>15572749113</v>
      </c>
      <c r="F95" s="11" t="s">
        <v>481</v>
      </c>
      <c r="G95" s="12" t="s">
        <v>23</v>
      </c>
      <c r="H95" s="12"/>
      <c r="I95" s="14" t="s">
        <v>290</v>
      </c>
      <c r="J95" s="12" t="s">
        <v>24</v>
      </c>
      <c r="K95" s="12" t="s">
        <v>25</v>
      </c>
      <c r="L95" s="12" t="s">
        <v>39</v>
      </c>
      <c r="M95" s="11" t="s">
        <v>40</v>
      </c>
      <c r="N95" s="11" t="s">
        <v>28</v>
      </c>
      <c r="O95" s="12" t="s">
        <v>29</v>
      </c>
      <c r="P95" s="12"/>
      <c r="Q95" s="15" t="s">
        <v>482</v>
      </c>
      <c r="R95" s="12" t="s">
        <v>42</v>
      </c>
      <c r="S95" s="11" t="s">
        <v>483</v>
      </c>
      <c r="T95" s="11"/>
    </row>
    <row x14ac:dyDescent="0.25" r="96" customHeight="1" ht="19.5">
      <c r="A96" s="10">
        <v>45220</v>
      </c>
      <c r="B96" s="11" t="s">
        <v>484</v>
      </c>
      <c r="C96" s="11" t="s">
        <v>180</v>
      </c>
      <c r="D96" s="12"/>
      <c r="E96" s="13">
        <v>15572764138</v>
      </c>
      <c r="F96" s="11" t="s">
        <v>485</v>
      </c>
      <c r="G96" s="12" t="s">
        <v>115</v>
      </c>
      <c r="H96" s="12"/>
      <c r="I96" s="14" t="s">
        <v>486</v>
      </c>
      <c r="J96" s="12" t="s">
        <v>24</v>
      </c>
      <c r="K96" s="12" t="s">
        <v>25</v>
      </c>
      <c r="L96" s="12" t="s">
        <v>39</v>
      </c>
      <c r="M96" s="11" t="s">
        <v>27</v>
      </c>
      <c r="N96" s="11" t="s">
        <v>183</v>
      </c>
      <c r="O96" s="12" t="s">
        <v>29</v>
      </c>
      <c r="P96" s="12"/>
      <c r="Q96" s="15" t="s">
        <v>487</v>
      </c>
      <c r="R96" s="12" t="s">
        <v>51</v>
      </c>
      <c r="S96" s="17" t="s">
        <v>488</v>
      </c>
      <c r="T96" s="11"/>
    </row>
    <row x14ac:dyDescent="0.25" r="97" customHeight="1" ht="19.5">
      <c r="A97" s="10">
        <v>45220</v>
      </c>
      <c r="B97" s="11" t="s">
        <v>489</v>
      </c>
      <c r="C97" s="11" t="s">
        <v>158</v>
      </c>
      <c r="D97" s="12"/>
      <c r="E97" s="13" t="s">
        <v>490</v>
      </c>
      <c r="F97" s="11" t="s">
        <v>491</v>
      </c>
      <c r="G97" s="12" t="s">
        <v>74</v>
      </c>
      <c r="H97" s="12" t="s">
        <v>121</v>
      </c>
      <c r="I97" s="14" t="s">
        <v>148</v>
      </c>
      <c r="J97" s="12" t="s">
        <v>24</v>
      </c>
      <c r="K97" s="12" t="s">
        <v>25</v>
      </c>
      <c r="L97" s="12" t="s">
        <v>39</v>
      </c>
      <c r="M97" s="11" t="s">
        <v>149</v>
      </c>
      <c r="N97" s="11" t="s">
        <v>28</v>
      </c>
      <c r="O97" s="12" t="s">
        <v>29</v>
      </c>
      <c r="P97" s="12"/>
      <c r="Q97" s="15" t="s">
        <v>492</v>
      </c>
      <c r="R97" s="12" t="s">
        <v>42</v>
      </c>
      <c r="S97" s="11" t="s">
        <v>493</v>
      </c>
      <c r="T97" s="11"/>
    </row>
    <row x14ac:dyDescent="0.25" r="98" customHeight="1" ht="19.5">
      <c r="A98" s="10">
        <v>45220</v>
      </c>
      <c r="B98" s="11" t="s">
        <v>494</v>
      </c>
      <c r="C98" s="11" t="s">
        <v>495</v>
      </c>
      <c r="D98" s="12"/>
      <c r="E98" s="13">
        <v>18527305483</v>
      </c>
      <c r="F98" s="11" t="s">
        <v>496</v>
      </c>
      <c r="G98" s="12" t="s">
        <v>37</v>
      </c>
      <c r="H98" s="12"/>
      <c r="I98" s="14">
        <v>10015</v>
      </c>
      <c r="J98" s="12" t="s">
        <v>24</v>
      </c>
      <c r="K98" s="12" t="s">
        <v>25</v>
      </c>
      <c r="L98" s="12" t="s">
        <v>26</v>
      </c>
      <c r="M98" s="11" t="s">
        <v>27</v>
      </c>
      <c r="N98" s="11" t="s">
        <v>28</v>
      </c>
      <c r="O98" s="12" t="s">
        <v>29</v>
      </c>
      <c r="P98" s="12"/>
      <c r="Q98" s="15" t="s">
        <v>497</v>
      </c>
      <c r="R98" s="12" t="s">
        <v>31</v>
      </c>
      <c r="S98" s="17" t="s">
        <v>498</v>
      </c>
      <c r="T98" s="11"/>
    </row>
    <row x14ac:dyDescent="0.25" r="99" customHeight="1" ht="19.5">
      <c r="A99" s="10">
        <v>45221</v>
      </c>
      <c r="B99" s="11" t="s">
        <v>499</v>
      </c>
      <c r="C99" s="11" t="s">
        <v>180</v>
      </c>
      <c r="D99" s="12"/>
      <c r="E99" s="13">
        <v>13135805822</v>
      </c>
      <c r="F99" s="11" t="s">
        <v>500</v>
      </c>
      <c r="G99" s="12" t="s">
        <v>289</v>
      </c>
      <c r="H99" s="12"/>
      <c r="I99" s="14" t="s">
        <v>290</v>
      </c>
      <c r="J99" s="12" t="s">
        <v>24</v>
      </c>
      <c r="K99" s="12" t="s">
        <v>25</v>
      </c>
      <c r="L99" s="12" t="s">
        <v>39</v>
      </c>
      <c r="M99" s="11" t="s">
        <v>27</v>
      </c>
      <c r="N99" s="11" t="s">
        <v>183</v>
      </c>
      <c r="O99" s="12" t="s">
        <v>29</v>
      </c>
      <c r="P99" s="12"/>
      <c r="Q99" s="15" t="s">
        <v>501</v>
      </c>
      <c r="R99" s="12" t="s">
        <v>51</v>
      </c>
      <c r="S99" s="11" t="s">
        <v>502</v>
      </c>
      <c r="T99" s="11"/>
    </row>
    <row x14ac:dyDescent="0.25" r="100" customHeight="1" ht="19.5">
      <c r="A100" s="10">
        <v>45221</v>
      </c>
      <c r="B100" s="11" t="s">
        <v>503</v>
      </c>
      <c r="C100" s="11" t="s">
        <v>180</v>
      </c>
      <c r="D100" s="12"/>
      <c r="E100" s="13">
        <v>13235623191</v>
      </c>
      <c r="F100" s="11" t="s">
        <v>504</v>
      </c>
      <c r="G100" s="12" t="s">
        <v>171</v>
      </c>
      <c r="H100" s="12"/>
      <c r="I100" s="14" t="s">
        <v>272</v>
      </c>
      <c r="J100" s="12" t="s">
        <v>24</v>
      </c>
      <c r="K100" s="12" t="s">
        <v>25</v>
      </c>
      <c r="L100" s="12" t="s">
        <v>39</v>
      </c>
      <c r="M100" s="11" t="s">
        <v>40</v>
      </c>
      <c r="N100" s="11" t="s">
        <v>183</v>
      </c>
      <c r="O100" s="12" t="s">
        <v>29</v>
      </c>
      <c r="P100" s="12"/>
      <c r="Q100" s="15" t="s">
        <v>505</v>
      </c>
      <c r="R100" s="12" t="s">
        <v>51</v>
      </c>
      <c r="S100" s="17" t="s">
        <v>506</v>
      </c>
      <c r="T100" s="11"/>
    </row>
    <row x14ac:dyDescent="0.25" r="101" customHeight="1" ht="19.5">
      <c r="A101" s="10">
        <v>45221</v>
      </c>
      <c r="B101" s="11" t="s">
        <v>507</v>
      </c>
      <c r="C101" s="11" t="s">
        <v>108</v>
      </c>
      <c r="D101" s="12"/>
      <c r="E101" s="13">
        <v>15672502959</v>
      </c>
      <c r="F101" s="11" t="s">
        <v>508</v>
      </c>
      <c r="G101" s="12" t="s">
        <v>37</v>
      </c>
      <c r="H101" s="12"/>
      <c r="I101" s="14" t="s">
        <v>189</v>
      </c>
      <c r="J101" s="12" t="s">
        <v>24</v>
      </c>
      <c r="K101" s="12" t="s">
        <v>25</v>
      </c>
      <c r="L101" s="12" t="s">
        <v>39</v>
      </c>
      <c r="M101" s="11" t="s">
        <v>27</v>
      </c>
      <c r="N101" s="11" t="s">
        <v>28</v>
      </c>
      <c r="O101" s="12" t="s">
        <v>29</v>
      </c>
      <c r="P101" s="12"/>
      <c r="Q101" s="15" t="s">
        <v>509</v>
      </c>
      <c r="R101" s="12" t="s">
        <v>42</v>
      </c>
      <c r="S101" s="17" t="s">
        <v>510</v>
      </c>
      <c r="T101" s="11"/>
    </row>
    <row x14ac:dyDescent="0.25" r="102" customHeight="1" ht="19.5">
      <c r="A102" s="10">
        <v>45220</v>
      </c>
      <c r="B102" s="11" t="s">
        <v>511</v>
      </c>
      <c r="C102" s="11" t="s">
        <v>46</v>
      </c>
      <c r="D102" s="12"/>
      <c r="E102" s="13">
        <v>18671734767</v>
      </c>
      <c r="F102" s="11" t="s">
        <v>512</v>
      </c>
      <c r="G102" s="12" t="s">
        <v>56</v>
      </c>
      <c r="H102" s="12" t="s">
        <v>98</v>
      </c>
      <c r="I102" s="14" t="s">
        <v>142</v>
      </c>
      <c r="J102" s="12" t="s">
        <v>24</v>
      </c>
      <c r="K102" s="12" t="s">
        <v>69</v>
      </c>
      <c r="L102" s="12" t="s">
        <v>39</v>
      </c>
      <c r="M102" s="11" t="s">
        <v>40</v>
      </c>
      <c r="N102" s="11" t="s">
        <v>28</v>
      </c>
      <c r="O102" s="12" t="s">
        <v>29</v>
      </c>
      <c r="P102" s="12"/>
      <c r="Q102" s="15" t="s">
        <v>513</v>
      </c>
      <c r="R102" s="12" t="s">
        <v>51</v>
      </c>
      <c r="S102" s="17" t="s">
        <v>514</v>
      </c>
      <c r="T102" s="11"/>
    </row>
    <row x14ac:dyDescent="0.25" r="103" customHeight="1" ht="19.5">
      <c r="A103" s="10">
        <v>45221</v>
      </c>
      <c r="B103" s="11" t="s">
        <v>515</v>
      </c>
      <c r="C103" s="11" t="s">
        <v>108</v>
      </c>
      <c r="D103" s="12"/>
      <c r="E103" s="13">
        <v>18695061601</v>
      </c>
      <c r="F103" s="11" t="s">
        <v>516</v>
      </c>
      <c r="G103" s="12" t="s">
        <v>37</v>
      </c>
      <c r="H103" s="12"/>
      <c r="I103" s="14" t="s">
        <v>104</v>
      </c>
      <c r="J103" s="12" t="s">
        <v>24</v>
      </c>
      <c r="K103" s="12" t="s">
        <v>25</v>
      </c>
      <c r="L103" s="12" t="s">
        <v>39</v>
      </c>
      <c r="M103" s="11" t="s">
        <v>40</v>
      </c>
      <c r="N103" s="11" t="s">
        <v>28</v>
      </c>
      <c r="O103" s="12" t="s">
        <v>29</v>
      </c>
      <c r="P103" s="12"/>
      <c r="Q103" s="15" t="s">
        <v>517</v>
      </c>
      <c r="R103" s="12" t="s">
        <v>51</v>
      </c>
      <c r="S103" s="17" t="s">
        <v>518</v>
      </c>
      <c r="T103" s="11"/>
    </row>
    <row x14ac:dyDescent="0.25" r="104" customHeight="1" ht="19.5">
      <c r="A104" s="10">
        <v>45221</v>
      </c>
      <c r="B104" s="11" t="s">
        <v>519</v>
      </c>
      <c r="C104" s="11" t="s">
        <v>180</v>
      </c>
      <c r="D104" s="12"/>
      <c r="E104" s="13">
        <v>15171738693</v>
      </c>
      <c r="F104" s="11" t="s">
        <v>520</v>
      </c>
      <c r="G104" s="12" t="s">
        <v>23</v>
      </c>
      <c r="H104" s="12" t="s">
        <v>98</v>
      </c>
      <c r="I104" s="14" t="s">
        <v>116</v>
      </c>
      <c r="J104" s="12" t="s">
        <v>24</v>
      </c>
      <c r="K104" s="12" t="s">
        <v>25</v>
      </c>
      <c r="L104" s="12" t="s">
        <v>39</v>
      </c>
      <c r="M104" s="11" t="s">
        <v>40</v>
      </c>
      <c r="N104" s="11" t="s">
        <v>183</v>
      </c>
      <c r="O104" s="12" t="s">
        <v>29</v>
      </c>
      <c r="P104" s="12"/>
      <c r="Q104" s="15" t="s">
        <v>521</v>
      </c>
      <c r="R104" s="12" t="s">
        <v>51</v>
      </c>
      <c r="S104" s="17" t="s">
        <v>522</v>
      </c>
      <c r="T104" s="11"/>
    </row>
    <row x14ac:dyDescent="0.25" r="105" customHeight="1" ht="19.5">
      <c r="A105" s="10">
        <v>45221</v>
      </c>
      <c r="B105" s="11" t="s">
        <v>523</v>
      </c>
      <c r="C105" s="11" t="s">
        <v>180</v>
      </c>
      <c r="D105" s="12"/>
      <c r="E105" s="13">
        <v>13986827747</v>
      </c>
      <c r="F105" s="11" t="s">
        <v>524</v>
      </c>
      <c r="G105" s="12" t="s">
        <v>23</v>
      </c>
      <c r="H105" s="12"/>
      <c r="I105" s="14" t="s">
        <v>241</v>
      </c>
      <c r="J105" s="12" t="s">
        <v>24</v>
      </c>
      <c r="K105" s="12" t="s">
        <v>25</v>
      </c>
      <c r="L105" s="12" t="s">
        <v>39</v>
      </c>
      <c r="M105" s="11" t="s">
        <v>40</v>
      </c>
      <c r="N105" s="11" t="s">
        <v>183</v>
      </c>
      <c r="O105" s="12" t="s">
        <v>29</v>
      </c>
      <c r="P105" s="12"/>
      <c r="Q105" s="15" t="s">
        <v>525</v>
      </c>
      <c r="R105" s="12" t="s">
        <v>51</v>
      </c>
      <c r="S105" s="17" t="s">
        <v>526</v>
      </c>
      <c r="T105" s="11"/>
    </row>
    <row x14ac:dyDescent="0.25" r="106" customHeight="1" ht="19.5">
      <c r="A106" s="10">
        <v>45219</v>
      </c>
      <c r="B106" s="11" t="s">
        <v>527</v>
      </c>
      <c r="C106" s="11" t="s">
        <v>54</v>
      </c>
      <c r="D106" s="12"/>
      <c r="E106" s="13">
        <v>16671761528</v>
      </c>
      <c r="F106" s="11" t="s">
        <v>528</v>
      </c>
      <c r="G106" s="12" t="s">
        <v>216</v>
      </c>
      <c r="H106" s="12"/>
      <c r="I106" s="14" t="s">
        <v>68</v>
      </c>
      <c r="J106" s="12" t="s">
        <v>24</v>
      </c>
      <c r="K106" s="12" t="s">
        <v>25</v>
      </c>
      <c r="L106" s="12" t="s">
        <v>39</v>
      </c>
      <c r="M106" s="11" t="s">
        <v>27</v>
      </c>
      <c r="N106" s="11" t="s">
        <v>28</v>
      </c>
      <c r="O106" s="12" t="s">
        <v>29</v>
      </c>
      <c r="P106" s="12"/>
      <c r="Q106" s="15" t="s">
        <v>529</v>
      </c>
      <c r="R106" s="12" t="s">
        <v>42</v>
      </c>
      <c r="S106" s="17" t="s">
        <v>530</v>
      </c>
      <c r="T106" s="11"/>
    </row>
    <row x14ac:dyDescent="0.25" r="107" customHeight="1" ht="19.5">
      <c r="A107" s="10">
        <v>45220</v>
      </c>
      <c r="B107" s="11" t="s">
        <v>531</v>
      </c>
      <c r="C107" s="11" t="s">
        <v>46</v>
      </c>
      <c r="D107" s="12"/>
      <c r="E107" s="13">
        <v>15549334355</v>
      </c>
      <c r="F107" s="11" t="s">
        <v>532</v>
      </c>
      <c r="G107" s="12" t="s">
        <v>37</v>
      </c>
      <c r="H107" s="12"/>
      <c r="I107" s="14" t="s">
        <v>221</v>
      </c>
      <c r="J107" s="12" t="s">
        <v>24</v>
      </c>
      <c r="K107" s="12" t="s">
        <v>25</v>
      </c>
      <c r="L107" s="12" t="s">
        <v>39</v>
      </c>
      <c r="M107" s="11" t="s">
        <v>27</v>
      </c>
      <c r="N107" s="11" t="s">
        <v>28</v>
      </c>
      <c r="O107" s="12" t="s">
        <v>29</v>
      </c>
      <c r="P107" s="12"/>
      <c r="Q107" s="15" t="s">
        <v>533</v>
      </c>
      <c r="R107" s="12" t="s">
        <v>51</v>
      </c>
      <c r="S107" s="17" t="s">
        <v>534</v>
      </c>
      <c r="T107" s="11"/>
    </row>
    <row x14ac:dyDescent="0.25" r="108" customHeight="1" ht="19.5">
      <c r="A108" s="10">
        <v>45219</v>
      </c>
      <c r="B108" s="11" t="s">
        <v>535</v>
      </c>
      <c r="C108" s="11" t="s">
        <v>158</v>
      </c>
      <c r="D108" s="12"/>
      <c r="E108" s="13">
        <v>13040964951</v>
      </c>
      <c r="F108" s="11" t="s">
        <v>536</v>
      </c>
      <c r="G108" s="12" t="s">
        <v>37</v>
      </c>
      <c r="H108" s="12"/>
      <c r="I108" s="14">
        <v>10015</v>
      </c>
      <c r="J108" s="12" t="s">
        <v>24</v>
      </c>
      <c r="K108" s="12" t="s">
        <v>25</v>
      </c>
      <c r="L108" s="12" t="s">
        <v>26</v>
      </c>
      <c r="M108" s="11" t="s">
        <v>27</v>
      </c>
      <c r="N108" s="11" t="s">
        <v>28</v>
      </c>
      <c r="O108" s="12" t="s">
        <v>29</v>
      </c>
      <c r="P108" s="12"/>
      <c r="Q108" s="15" t="s">
        <v>537</v>
      </c>
      <c r="R108" s="12" t="s">
        <v>31</v>
      </c>
      <c r="S108" s="11" t="s">
        <v>538</v>
      </c>
      <c r="T108" s="11"/>
    </row>
    <row x14ac:dyDescent="0.25" r="109" customHeight="1" ht="19.5">
      <c r="A109" s="10">
        <v>45218</v>
      </c>
      <c r="B109" s="11" t="s">
        <v>539</v>
      </c>
      <c r="C109" s="11" t="s">
        <v>180</v>
      </c>
      <c r="D109" s="12"/>
      <c r="E109" s="13" t="s">
        <v>540</v>
      </c>
      <c r="F109" s="11" t="s">
        <v>541</v>
      </c>
      <c r="G109" s="12" t="s">
        <v>74</v>
      </c>
      <c r="H109" s="12" t="s">
        <v>130</v>
      </c>
      <c r="I109" s="14" t="s">
        <v>148</v>
      </c>
      <c r="J109" s="12" t="s">
        <v>24</v>
      </c>
      <c r="K109" s="12" t="s">
        <v>25</v>
      </c>
      <c r="L109" s="12" t="s">
        <v>39</v>
      </c>
      <c r="M109" s="11" t="s">
        <v>149</v>
      </c>
      <c r="N109" s="11" t="s">
        <v>183</v>
      </c>
      <c r="O109" s="12" t="s">
        <v>29</v>
      </c>
      <c r="P109" s="12"/>
      <c r="Q109" s="15" t="s">
        <v>542</v>
      </c>
      <c r="R109" s="12" t="s">
        <v>42</v>
      </c>
      <c r="S109" s="11" t="s">
        <v>543</v>
      </c>
      <c r="T109" s="11"/>
    </row>
    <row x14ac:dyDescent="0.25" r="110" customHeight="1" ht="19.5">
      <c r="A110" s="10">
        <v>45218</v>
      </c>
      <c r="B110" s="11" t="s">
        <v>544</v>
      </c>
      <c r="C110" s="11" t="s">
        <v>545</v>
      </c>
      <c r="D110" s="12"/>
      <c r="E110" s="13">
        <v>15571768252</v>
      </c>
      <c r="F110" s="11" t="s">
        <v>546</v>
      </c>
      <c r="G110" s="12" t="s">
        <v>115</v>
      </c>
      <c r="H110" s="12"/>
      <c r="I110" s="14" t="s">
        <v>182</v>
      </c>
      <c r="J110" s="12" t="s">
        <v>24</v>
      </c>
      <c r="K110" s="12" t="s">
        <v>25</v>
      </c>
      <c r="L110" s="12" t="s">
        <v>39</v>
      </c>
      <c r="M110" s="11" t="s">
        <v>27</v>
      </c>
      <c r="N110" s="11" t="s">
        <v>28</v>
      </c>
      <c r="O110" s="12" t="s">
        <v>29</v>
      </c>
      <c r="P110" s="12"/>
      <c r="Q110" s="15" t="s">
        <v>547</v>
      </c>
      <c r="R110" s="12" t="s">
        <v>42</v>
      </c>
      <c r="S110" s="11" t="s">
        <v>548</v>
      </c>
      <c r="T110" s="11"/>
    </row>
    <row x14ac:dyDescent="0.25" r="111" customHeight="1" ht="19.5">
      <c r="A111" s="10">
        <v>45219</v>
      </c>
      <c r="B111" s="11" t="s">
        <v>549</v>
      </c>
      <c r="C111" s="11" t="s">
        <v>180</v>
      </c>
      <c r="D111" s="12"/>
      <c r="E111" s="13">
        <v>15549314085</v>
      </c>
      <c r="F111" s="11" t="s">
        <v>550</v>
      </c>
      <c r="G111" s="12" t="s">
        <v>56</v>
      </c>
      <c r="H111" s="12"/>
      <c r="I111" s="14" t="s">
        <v>116</v>
      </c>
      <c r="J111" s="12" t="s">
        <v>24</v>
      </c>
      <c r="K111" s="12" t="s">
        <v>25</v>
      </c>
      <c r="L111" s="12" t="s">
        <v>39</v>
      </c>
      <c r="M111" s="11" t="s">
        <v>40</v>
      </c>
      <c r="N111" s="11" t="s">
        <v>183</v>
      </c>
      <c r="O111" s="12" t="s">
        <v>29</v>
      </c>
      <c r="P111" s="12"/>
      <c r="Q111" s="15" t="s">
        <v>551</v>
      </c>
      <c r="R111" s="12" t="s">
        <v>51</v>
      </c>
      <c r="S111" s="11" t="s">
        <v>552</v>
      </c>
      <c r="T111" s="11"/>
    </row>
    <row x14ac:dyDescent="0.25" r="112" customHeight="1" ht="19.5">
      <c r="A112" s="10">
        <v>45219</v>
      </c>
      <c r="B112" s="11" t="s">
        <v>553</v>
      </c>
      <c r="C112" s="11" t="s">
        <v>341</v>
      </c>
      <c r="D112" s="12"/>
      <c r="E112" s="24">
        <v>13085152285</v>
      </c>
      <c r="F112" s="11" t="s">
        <v>554</v>
      </c>
      <c r="G112" s="12" t="s">
        <v>115</v>
      </c>
      <c r="H112" s="12"/>
      <c r="I112" s="14" t="s">
        <v>211</v>
      </c>
      <c r="J112" s="12" t="s">
        <v>24</v>
      </c>
      <c r="K112" s="12" t="s">
        <v>25</v>
      </c>
      <c r="L112" s="12" t="s">
        <v>39</v>
      </c>
      <c r="M112" s="11" t="s">
        <v>40</v>
      </c>
      <c r="N112" s="11" t="s">
        <v>28</v>
      </c>
      <c r="O112" s="12" t="s">
        <v>29</v>
      </c>
      <c r="P112" s="12"/>
      <c r="Q112" s="15" t="s">
        <v>555</v>
      </c>
      <c r="R112" s="12" t="s">
        <v>42</v>
      </c>
      <c r="S112" s="17" t="s">
        <v>556</v>
      </c>
      <c r="T112" s="11"/>
    </row>
    <row x14ac:dyDescent="0.25" r="113" customHeight="1" ht="19.5">
      <c r="A113" s="10">
        <v>45219</v>
      </c>
      <c r="B113" s="11" t="s">
        <v>557</v>
      </c>
      <c r="C113" s="11" t="s">
        <v>46</v>
      </c>
      <c r="D113" s="12"/>
      <c r="E113" s="13">
        <v>13117288800</v>
      </c>
      <c r="F113" s="11" t="s">
        <v>558</v>
      </c>
      <c r="G113" s="12" t="s">
        <v>216</v>
      </c>
      <c r="H113" s="12"/>
      <c r="I113" s="14" t="s">
        <v>154</v>
      </c>
      <c r="J113" s="12" t="s">
        <v>24</v>
      </c>
      <c r="K113" s="12" t="s">
        <v>25</v>
      </c>
      <c r="L113" s="12" t="s">
        <v>39</v>
      </c>
      <c r="M113" s="11" t="s">
        <v>40</v>
      </c>
      <c r="N113" s="11" t="s">
        <v>28</v>
      </c>
      <c r="O113" s="12" t="s">
        <v>29</v>
      </c>
      <c r="P113" s="12"/>
      <c r="Q113" s="15" t="s">
        <v>559</v>
      </c>
      <c r="R113" s="12" t="s">
        <v>51</v>
      </c>
      <c r="S113" s="17" t="s">
        <v>560</v>
      </c>
      <c r="T113" s="11"/>
    </row>
    <row x14ac:dyDescent="0.25" r="114" customHeight="1" ht="19.5">
      <c r="A114" s="10">
        <v>45217</v>
      </c>
      <c r="B114" s="11" t="s">
        <v>561</v>
      </c>
      <c r="C114" s="11" t="s">
        <v>180</v>
      </c>
      <c r="D114" s="12"/>
      <c r="E114" s="13">
        <v>13100785017</v>
      </c>
      <c r="F114" s="11" t="s">
        <v>562</v>
      </c>
      <c r="G114" s="12" t="s">
        <v>289</v>
      </c>
      <c r="H114" s="12"/>
      <c r="I114" s="14" t="s">
        <v>49</v>
      </c>
      <c r="J114" s="12" t="s">
        <v>24</v>
      </c>
      <c r="K114" s="12" t="s">
        <v>25</v>
      </c>
      <c r="L114" s="12" t="s">
        <v>39</v>
      </c>
      <c r="M114" s="11" t="s">
        <v>27</v>
      </c>
      <c r="N114" s="11" t="s">
        <v>183</v>
      </c>
      <c r="O114" s="12" t="s">
        <v>29</v>
      </c>
      <c r="P114" s="12"/>
      <c r="Q114" s="15" t="s">
        <v>563</v>
      </c>
      <c r="R114" s="12" t="s">
        <v>51</v>
      </c>
      <c r="S114" s="17" t="s">
        <v>564</v>
      </c>
      <c r="T114" s="11"/>
    </row>
    <row x14ac:dyDescent="0.25" r="115" customHeight="1" ht="19.5">
      <c r="A115" s="10">
        <v>45217</v>
      </c>
      <c r="B115" s="11" t="s">
        <v>565</v>
      </c>
      <c r="C115" s="11" t="s">
        <v>54</v>
      </c>
      <c r="D115" s="12"/>
      <c r="E115" s="13">
        <v>15672496556</v>
      </c>
      <c r="F115" s="11" t="s">
        <v>566</v>
      </c>
      <c r="G115" s="12" t="s">
        <v>37</v>
      </c>
      <c r="H115" s="12"/>
      <c r="I115" s="14" t="s">
        <v>486</v>
      </c>
      <c r="J115" s="12" t="s">
        <v>24</v>
      </c>
      <c r="K115" s="12" t="s">
        <v>25</v>
      </c>
      <c r="L115" s="12" t="s">
        <v>39</v>
      </c>
      <c r="M115" s="11" t="s">
        <v>27</v>
      </c>
      <c r="N115" s="11" t="s">
        <v>28</v>
      </c>
      <c r="O115" s="12" t="s">
        <v>29</v>
      </c>
      <c r="P115" s="12"/>
      <c r="Q115" s="15" t="s">
        <v>567</v>
      </c>
      <c r="R115" s="12" t="s">
        <v>42</v>
      </c>
      <c r="S115" s="17" t="s">
        <v>568</v>
      </c>
      <c r="T115" s="11"/>
    </row>
    <row x14ac:dyDescent="0.25" r="116" customHeight="1" ht="19.5">
      <c r="A116" s="18">
        <v>45206</v>
      </c>
      <c r="B116" s="11" t="s">
        <v>569</v>
      </c>
      <c r="C116" s="11" t="s">
        <v>108</v>
      </c>
      <c r="D116" s="12"/>
      <c r="E116" s="13">
        <v>15549390943</v>
      </c>
      <c r="F116" s="11" t="s">
        <v>570</v>
      </c>
      <c r="G116" s="12" t="s">
        <v>115</v>
      </c>
      <c r="H116" s="12"/>
      <c r="I116" s="14" t="s">
        <v>182</v>
      </c>
      <c r="J116" s="12" t="s">
        <v>24</v>
      </c>
      <c r="K116" s="12" t="s">
        <v>25</v>
      </c>
      <c r="L116" s="12" t="s">
        <v>39</v>
      </c>
      <c r="M116" s="11" t="s">
        <v>27</v>
      </c>
      <c r="N116" s="11" t="s">
        <v>28</v>
      </c>
      <c r="O116" s="12" t="s">
        <v>29</v>
      </c>
      <c r="P116" s="12"/>
      <c r="Q116" s="15" t="s">
        <v>571</v>
      </c>
      <c r="R116" s="12" t="s">
        <v>51</v>
      </c>
      <c r="S116" s="17" t="s">
        <v>572</v>
      </c>
      <c r="T116" s="11"/>
    </row>
    <row x14ac:dyDescent="0.25" r="117" customHeight="1" ht="19.5">
      <c r="A117" s="18">
        <v>45206</v>
      </c>
      <c r="B117" s="11" t="s">
        <v>573</v>
      </c>
      <c r="C117" s="11" t="s">
        <v>46</v>
      </c>
      <c r="D117" s="12"/>
      <c r="E117" s="13">
        <v>15572735707</v>
      </c>
      <c r="F117" s="11" t="s">
        <v>574</v>
      </c>
      <c r="G117" s="12" t="s">
        <v>74</v>
      </c>
      <c r="H117" s="12"/>
      <c r="I117" s="14" t="s">
        <v>254</v>
      </c>
      <c r="J117" s="12" t="s">
        <v>24</v>
      </c>
      <c r="K117" s="12" t="s">
        <v>25</v>
      </c>
      <c r="L117" s="12" t="s">
        <v>39</v>
      </c>
      <c r="M117" s="11" t="s">
        <v>40</v>
      </c>
      <c r="N117" s="11" t="s">
        <v>28</v>
      </c>
      <c r="O117" s="12" t="s">
        <v>29</v>
      </c>
      <c r="P117" s="12"/>
      <c r="Q117" s="15" t="s">
        <v>575</v>
      </c>
      <c r="R117" s="12" t="s">
        <v>51</v>
      </c>
      <c r="S117" s="17" t="s">
        <v>576</v>
      </c>
      <c r="T117" s="11"/>
    </row>
    <row x14ac:dyDescent="0.25" r="118" customHeight="1" ht="19.5">
      <c r="A118" s="25">
        <v>45210</v>
      </c>
      <c r="B118" s="11" t="s">
        <v>577</v>
      </c>
      <c r="C118" s="11" t="s">
        <v>46</v>
      </c>
      <c r="D118" s="11"/>
      <c r="E118" s="13">
        <v>18671707571</v>
      </c>
      <c r="F118" s="11" t="s">
        <v>578</v>
      </c>
      <c r="G118" s="11" t="s">
        <v>216</v>
      </c>
      <c r="H118" s="11" t="s">
        <v>121</v>
      </c>
      <c r="I118" s="13" t="s">
        <v>136</v>
      </c>
      <c r="J118" s="11" t="s">
        <v>24</v>
      </c>
      <c r="K118" s="11" t="s">
        <v>25</v>
      </c>
      <c r="L118" s="11" t="s">
        <v>39</v>
      </c>
      <c r="M118" s="11" t="s">
        <v>40</v>
      </c>
      <c r="N118" s="11" t="s">
        <v>28</v>
      </c>
      <c r="O118" s="11" t="s">
        <v>29</v>
      </c>
      <c r="P118" s="11"/>
      <c r="Q118" s="16" t="s">
        <v>579</v>
      </c>
      <c r="R118" s="11" t="s">
        <v>51</v>
      </c>
      <c r="S118" s="17" t="s">
        <v>580</v>
      </c>
      <c r="T118" s="11"/>
    </row>
    <row x14ac:dyDescent="0.25" r="119" customHeight="1" ht="19.5">
      <c r="A119" s="18">
        <v>45202</v>
      </c>
      <c r="B119" s="19" t="s">
        <v>581</v>
      </c>
      <c r="C119" s="19" t="s">
        <v>180</v>
      </c>
      <c r="D119" s="20"/>
      <c r="E119" s="21">
        <v>16671736560</v>
      </c>
      <c r="F119" s="19" t="s">
        <v>582</v>
      </c>
      <c r="G119" s="20" t="s">
        <v>74</v>
      </c>
      <c r="H119" s="20"/>
      <c r="I119" s="22" t="s">
        <v>328</v>
      </c>
      <c r="J119" s="20" t="s">
        <v>24</v>
      </c>
      <c r="K119" s="20" t="s">
        <v>25</v>
      </c>
      <c r="L119" s="20" t="s">
        <v>39</v>
      </c>
      <c r="M119" s="19" t="s">
        <v>40</v>
      </c>
      <c r="N119" s="19" t="s">
        <v>183</v>
      </c>
      <c r="O119" s="20" t="s">
        <v>29</v>
      </c>
      <c r="P119" s="20"/>
      <c r="Q119" s="23">
        <v>45202.68125</v>
      </c>
      <c r="R119" s="20" t="s">
        <v>51</v>
      </c>
      <c r="S119" s="4" t="s">
        <v>583</v>
      </c>
      <c r="T119" s="19"/>
    </row>
    <row x14ac:dyDescent="0.25" r="120" customHeight="1" ht="19.5">
      <c r="A120" s="18">
        <v>45205</v>
      </c>
      <c r="B120" s="11" t="s">
        <v>584</v>
      </c>
      <c r="C120" s="11" t="s">
        <v>180</v>
      </c>
      <c r="D120" s="12"/>
      <c r="E120" s="13">
        <v>13235626352</v>
      </c>
      <c r="F120" s="11" t="s">
        <v>585</v>
      </c>
      <c r="G120" s="12" t="s">
        <v>37</v>
      </c>
      <c r="H120" s="12" t="s">
        <v>98</v>
      </c>
      <c r="I120" s="14" t="s">
        <v>328</v>
      </c>
      <c r="J120" s="12" t="s">
        <v>24</v>
      </c>
      <c r="K120" s="12" t="s">
        <v>25</v>
      </c>
      <c r="L120" s="12" t="s">
        <v>39</v>
      </c>
      <c r="M120" s="11" t="s">
        <v>27</v>
      </c>
      <c r="N120" s="11" t="s">
        <v>183</v>
      </c>
      <c r="O120" s="12" t="s">
        <v>29</v>
      </c>
      <c r="P120" s="12"/>
      <c r="Q120" s="15" t="s">
        <v>586</v>
      </c>
      <c r="R120" s="12" t="s">
        <v>51</v>
      </c>
      <c r="S120" s="17" t="s">
        <v>587</v>
      </c>
      <c r="T120" s="11"/>
    </row>
    <row x14ac:dyDescent="0.25" r="121" customHeight="1" ht="19.5">
      <c r="A121" s="25">
        <v>45211</v>
      </c>
      <c r="B121" s="11" t="s">
        <v>588</v>
      </c>
      <c r="C121" s="11" t="s">
        <v>180</v>
      </c>
      <c r="D121" s="11"/>
      <c r="E121" s="13">
        <v>13032739798</v>
      </c>
      <c r="F121" s="11" t="s">
        <v>589</v>
      </c>
      <c r="G121" s="11" t="s">
        <v>37</v>
      </c>
      <c r="H121" s="11"/>
      <c r="I121" s="13" t="s">
        <v>590</v>
      </c>
      <c r="J121" s="11" t="s">
        <v>24</v>
      </c>
      <c r="K121" s="11" t="s">
        <v>25</v>
      </c>
      <c r="L121" s="11" t="s">
        <v>39</v>
      </c>
      <c r="M121" s="11" t="s">
        <v>40</v>
      </c>
      <c r="N121" s="11" t="s">
        <v>183</v>
      </c>
      <c r="O121" s="11" t="s">
        <v>29</v>
      </c>
      <c r="P121" s="11"/>
      <c r="Q121" s="16" t="s">
        <v>591</v>
      </c>
      <c r="R121" s="11" t="s">
        <v>51</v>
      </c>
      <c r="S121" s="17" t="s">
        <v>592</v>
      </c>
      <c r="T121" s="11"/>
    </row>
    <row x14ac:dyDescent="0.25" r="122" customHeight="1" ht="19.5">
      <c r="A122" s="25">
        <v>45211</v>
      </c>
      <c r="B122" s="11" t="s">
        <v>593</v>
      </c>
      <c r="C122" s="11" t="s">
        <v>180</v>
      </c>
      <c r="D122" s="11"/>
      <c r="E122" s="13">
        <v>15271503050</v>
      </c>
      <c r="F122" s="11" t="s">
        <v>594</v>
      </c>
      <c r="G122" s="11" t="s">
        <v>23</v>
      </c>
      <c r="H122" s="11" t="s">
        <v>130</v>
      </c>
      <c r="I122" s="13" t="s">
        <v>142</v>
      </c>
      <c r="J122" s="11" t="s">
        <v>24</v>
      </c>
      <c r="K122" s="11" t="s">
        <v>25</v>
      </c>
      <c r="L122" s="11" t="s">
        <v>39</v>
      </c>
      <c r="M122" s="11" t="s">
        <v>40</v>
      </c>
      <c r="N122" s="11" t="s">
        <v>183</v>
      </c>
      <c r="O122" s="11" t="s">
        <v>29</v>
      </c>
      <c r="P122" s="11"/>
      <c r="Q122" s="16" t="s">
        <v>595</v>
      </c>
      <c r="R122" s="11" t="s">
        <v>51</v>
      </c>
      <c r="S122" s="11" t="s">
        <v>596</v>
      </c>
      <c r="T122" s="11"/>
    </row>
    <row x14ac:dyDescent="0.25" r="123" customHeight="1" ht="19.5">
      <c r="A123" s="10">
        <v>45212</v>
      </c>
      <c r="B123" s="11" t="s">
        <v>597</v>
      </c>
      <c r="C123" s="11" t="s">
        <v>180</v>
      </c>
      <c r="D123" s="11"/>
      <c r="E123" s="13">
        <v>13294249065</v>
      </c>
      <c r="F123" s="11" t="s">
        <v>598</v>
      </c>
      <c r="G123" s="11" t="s">
        <v>115</v>
      </c>
      <c r="H123" s="11"/>
      <c r="I123" s="13" t="s">
        <v>142</v>
      </c>
      <c r="J123" s="11" t="s">
        <v>24</v>
      </c>
      <c r="K123" s="11" t="s">
        <v>25</v>
      </c>
      <c r="L123" s="11" t="s">
        <v>39</v>
      </c>
      <c r="M123" s="11" t="s">
        <v>27</v>
      </c>
      <c r="N123" s="11" t="s">
        <v>183</v>
      </c>
      <c r="O123" s="11" t="s">
        <v>29</v>
      </c>
      <c r="P123" s="11"/>
      <c r="Q123" s="16" t="s">
        <v>599</v>
      </c>
      <c r="R123" s="11" t="s">
        <v>51</v>
      </c>
      <c r="S123" s="11" t="s">
        <v>600</v>
      </c>
      <c r="T123" s="11"/>
    </row>
    <row x14ac:dyDescent="0.25" r="124" customHeight="1" ht="19.5">
      <c r="A124" s="10">
        <v>45212</v>
      </c>
      <c r="B124" s="11" t="s">
        <v>601</v>
      </c>
      <c r="C124" s="11" t="s">
        <v>180</v>
      </c>
      <c r="D124" s="11"/>
      <c r="E124" s="13">
        <v>18671755268</v>
      </c>
      <c r="F124" s="11" t="s">
        <v>602</v>
      </c>
      <c r="G124" s="11" t="s">
        <v>37</v>
      </c>
      <c r="H124" s="11"/>
      <c r="I124" s="13" t="s">
        <v>57</v>
      </c>
      <c r="J124" s="11" t="s">
        <v>24</v>
      </c>
      <c r="K124" s="11" t="s">
        <v>25</v>
      </c>
      <c r="L124" s="11" t="s">
        <v>39</v>
      </c>
      <c r="M124" s="11" t="s">
        <v>27</v>
      </c>
      <c r="N124" s="11" t="s">
        <v>183</v>
      </c>
      <c r="O124" s="11" t="s">
        <v>29</v>
      </c>
      <c r="P124" s="11"/>
      <c r="Q124" s="16" t="s">
        <v>603</v>
      </c>
      <c r="R124" s="11" t="s">
        <v>51</v>
      </c>
      <c r="S124" s="11" t="s">
        <v>604</v>
      </c>
      <c r="T124" s="11"/>
    </row>
    <row x14ac:dyDescent="0.25" r="125" customHeight="1" ht="19.5">
      <c r="A125" s="10">
        <v>45212</v>
      </c>
      <c r="B125" s="11" t="s">
        <v>605</v>
      </c>
      <c r="C125" s="11" t="s">
        <v>180</v>
      </c>
      <c r="D125" s="11"/>
      <c r="E125" s="13">
        <v>18674205612</v>
      </c>
      <c r="F125" s="11" t="s">
        <v>606</v>
      </c>
      <c r="G125" s="11" t="s">
        <v>216</v>
      </c>
      <c r="H125" s="11" t="s">
        <v>98</v>
      </c>
      <c r="I125" s="13" t="s">
        <v>131</v>
      </c>
      <c r="J125" s="11" t="s">
        <v>24</v>
      </c>
      <c r="K125" s="11" t="s">
        <v>25</v>
      </c>
      <c r="L125" s="11" t="s">
        <v>39</v>
      </c>
      <c r="M125" s="11" t="s">
        <v>27</v>
      </c>
      <c r="N125" s="11" t="s">
        <v>183</v>
      </c>
      <c r="O125" s="11" t="s">
        <v>29</v>
      </c>
      <c r="P125" s="11"/>
      <c r="Q125" s="16" t="s">
        <v>607</v>
      </c>
      <c r="R125" s="11" t="s">
        <v>51</v>
      </c>
      <c r="S125" s="11" t="s">
        <v>608</v>
      </c>
      <c r="T125" s="11"/>
    </row>
    <row x14ac:dyDescent="0.25" r="126" customHeight="1" ht="19.5">
      <c r="A126" s="10">
        <v>45213</v>
      </c>
      <c r="B126" s="11" t="s">
        <v>609</v>
      </c>
      <c r="C126" s="11" t="s">
        <v>239</v>
      </c>
      <c r="D126" s="11"/>
      <c r="E126" s="13">
        <v>13094163017</v>
      </c>
      <c r="F126" s="11" t="s">
        <v>610</v>
      </c>
      <c r="G126" s="11" t="s">
        <v>37</v>
      </c>
      <c r="H126" s="11" t="s">
        <v>98</v>
      </c>
      <c r="I126" s="13" t="s">
        <v>136</v>
      </c>
      <c r="J126" s="11" t="s">
        <v>24</v>
      </c>
      <c r="K126" s="11" t="s">
        <v>25</v>
      </c>
      <c r="L126" s="11" t="s">
        <v>39</v>
      </c>
      <c r="M126" s="11" t="s">
        <v>27</v>
      </c>
      <c r="N126" s="11" t="s">
        <v>183</v>
      </c>
      <c r="O126" s="11" t="s">
        <v>29</v>
      </c>
      <c r="P126" s="11"/>
      <c r="Q126" s="16" t="s">
        <v>611</v>
      </c>
      <c r="R126" s="11" t="s">
        <v>51</v>
      </c>
      <c r="S126" s="17" t="s">
        <v>612</v>
      </c>
      <c r="T126" s="11"/>
    </row>
    <row x14ac:dyDescent="0.25" r="127" customHeight="1" ht="19.5">
      <c r="A127" s="10">
        <v>45214</v>
      </c>
      <c r="B127" s="11" t="s">
        <v>613</v>
      </c>
      <c r="C127" s="11" t="s">
        <v>180</v>
      </c>
      <c r="D127" s="11"/>
      <c r="E127" s="13">
        <v>15572764905</v>
      </c>
      <c r="F127" s="11" t="s">
        <v>614</v>
      </c>
      <c r="G127" s="11" t="s">
        <v>115</v>
      </c>
      <c r="H127" s="11"/>
      <c r="I127" s="13" t="s">
        <v>615</v>
      </c>
      <c r="J127" s="11" t="s">
        <v>24</v>
      </c>
      <c r="K127" s="11" t="s">
        <v>25</v>
      </c>
      <c r="L127" s="11" t="s">
        <v>39</v>
      </c>
      <c r="M127" s="11" t="s">
        <v>27</v>
      </c>
      <c r="N127" s="11" t="s">
        <v>183</v>
      </c>
      <c r="O127" s="11" t="s">
        <v>29</v>
      </c>
      <c r="P127" s="11"/>
      <c r="Q127" s="16" t="s">
        <v>616</v>
      </c>
      <c r="R127" s="11" t="s">
        <v>51</v>
      </c>
      <c r="S127" s="17" t="s">
        <v>617</v>
      </c>
      <c r="T127" s="11"/>
    </row>
    <row x14ac:dyDescent="0.25" r="128" customHeight="1" ht="19.5">
      <c r="A128" s="10">
        <v>45215</v>
      </c>
      <c r="B128" s="11" t="s">
        <v>618</v>
      </c>
      <c r="C128" s="11" t="s">
        <v>239</v>
      </c>
      <c r="D128" s="12"/>
      <c r="E128" s="13">
        <v>15671070599</v>
      </c>
      <c r="F128" s="11" t="s">
        <v>619</v>
      </c>
      <c r="G128" s="12" t="s">
        <v>62</v>
      </c>
      <c r="H128" s="12"/>
      <c r="I128" s="14" t="s">
        <v>63</v>
      </c>
      <c r="J128" s="12" t="s">
        <v>24</v>
      </c>
      <c r="K128" s="12" t="s">
        <v>25</v>
      </c>
      <c r="L128" s="12" t="s">
        <v>39</v>
      </c>
      <c r="M128" s="11" t="s">
        <v>27</v>
      </c>
      <c r="N128" s="11" t="s">
        <v>183</v>
      </c>
      <c r="O128" s="12" t="s">
        <v>29</v>
      </c>
      <c r="P128" s="12"/>
      <c r="Q128" s="15" t="s">
        <v>620</v>
      </c>
      <c r="R128" s="12" t="s">
        <v>51</v>
      </c>
      <c r="S128" s="17" t="s">
        <v>621</v>
      </c>
      <c r="T128" s="11"/>
    </row>
    <row x14ac:dyDescent="0.25" r="129" customHeight="1" ht="19.5">
      <c r="A129" s="18">
        <v>45223</v>
      </c>
      <c r="B129" s="11" t="s">
        <v>622</v>
      </c>
      <c r="C129" s="11" t="s">
        <v>623</v>
      </c>
      <c r="D129" s="12"/>
      <c r="E129" s="13">
        <v>17671266892</v>
      </c>
      <c r="F129" s="11"/>
      <c r="G129" s="12"/>
      <c r="H129" s="12"/>
      <c r="I129" s="14" t="s">
        <v>154</v>
      </c>
      <c r="J129" s="12" t="s">
        <v>24</v>
      </c>
      <c r="K129" s="12" t="s">
        <v>25</v>
      </c>
      <c r="L129" s="12" t="s">
        <v>39</v>
      </c>
      <c r="M129" s="11" t="s">
        <v>27</v>
      </c>
      <c r="N129" s="11" t="s">
        <v>624</v>
      </c>
      <c r="O129" s="12" t="s">
        <v>29</v>
      </c>
      <c r="P129" s="12"/>
      <c r="Q129" s="15" t="s">
        <v>625</v>
      </c>
      <c r="R129" s="12" t="s">
        <v>42</v>
      </c>
      <c r="S129" s="11" t="s">
        <v>626</v>
      </c>
      <c r="T129" s="11"/>
    </row>
    <row x14ac:dyDescent="0.25" r="130" customHeight="1" ht="19.5">
      <c r="A130" s="18">
        <v>45208</v>
      </c>
      <c r="B130" s="11" t="s">
        <v>627</v>
      </c>
      <c r="C130" s="11" t="s">
        <v>628</v>
      </c>
      <c r="D130" s="12"/>
      <c r="E130" s="13">
        <v>18572394087</v>
      </c>
      <c r="F130" s="11" t="s">
        <v>629</v>
      </c>
      <c r="G130" s="12" t="s">
        <v>74</v>
      </c>
      <c r="H130" s="12"/>
      <c r="I130" s="14" t="s">
        <v>398</v>
      </c>
      <c r="J130" s="12" t="s">
        <v>24</v>
      </c>
      <c r="K130" s="12" t="s">
        <v>25</v>
      </c>
      <c r="L130" s="12" t="s">
        <v>39</v>
      </c>
      <c r="M130" s="11" t="s">
        <v>27</v>
      </c>
      <c r="N130" s="11" t="s">
        <v>28</v>
      </c>
      <c r="O130" s="12" t="s">
        <v>29</v>
      </c>
      <c r="P130" s="12"/>
      <c r="Q130" s="15" t="s">
        <v>630</v>
      </c>
      <c r="R130" s="12" t="s">
        <v>42</v>
      </c>
      <c r="S130" s="11" t="s">
        <v>631</v>
      </c>
      <c r="T130" s="11" t="s">
        <v>632</v>
      </c>
    </row>
    <row x14ac:dyDescent="0.25" r="131" customHeight="1" ht="19.5">
      <c r="A131" s="18">
        <v>45201</v>
      </c>
      <c r="B131" s="19" t="s">
        <v>633</v>
      </c>
      <c r="C131" s="19" t="s">
        <v>239</v>
      </c>
      <c r="D131" s="20"/>
      <c r="E131" s="21">
        <f>"13277393909"</f>
      </c>
      <c r="F131" s="19" t="s">
        <v>634</v>
      </c>
      <c r="G131" s="20" t="s">
        <v>115</v>
      </c>
      <c r="H131" s="20"/>
      <c r="I131" s="22" t="s">
        <v>486</v>
      </c>
      <c r="J131" s="20" t="s">
        <v>24</v>
      </c>
      <c r="K131" s="20" t="s">
        <v>25</v>
      </c>
      <c r="L131" s="20" t="s">
        <v>39</v>
      </c>
      <c r="M131" s="19" t="s">
        <v>27</v>
      </c>
      <c r="N131" s="19" t="s">
        <v>183</v>
      </c>
      <c r="O131" s="20" t="s">
        <v>29</v>
      </c>
      <c r="P131" s="20"/>
      <c r="Q131" s="23">
        <v>45201.675833333335</v>
      </c>
      <c r="R131" s="20" t="s">
        <v>51</v>
      </c>
      <c r="S131" s="4" t="s">
        <v>635</v>
      </c>
      <c r="T131" s="19"/>
    </row>
    <row x14ac:dyDescent="0.25" r="132" customHeight="1" ht="19.5">
      <c r="A132" s="18">
        <v>45201</v>
      </c>
      <c r="B132" s="19" t="s">
        <v>636</v>
      </c>
      <c r="C132" s="19" t="s">
        <v>180</v>
      </c>
      <c r="D132" s="20"/>
      <c r="E132" s="21">
        <f>"13277393909"</f>
      </c>
      <c r="F132" s="19" t="s">
        <v>634</v>
      </c>
      <c r="G132" s="20" t="s">
        <v>115</v>
      </c>
      <c r="H132" s="20"/>
      <c r="I132" s="22" t="s">
        <v>211</v>
      </c>
      <c r="J132" s="20" t="s">
        <v>24</v>
      </c>
      <c r="K132" s="20" t="s">
        <v>25</v>
      </c>
      <c r="L132" s="20" t="s">
        <v>39</v>
      </c>
      <c r="M132" s="19" t="s">
        <v>27</v>
      </c>
      <c r="N132" s="19" t="s">
        <v>183</v>
      </c>
      <c r="O132" s="20" t="s">
        <v>29</v>
      </c>
      <c r="P132" s="20"/>
      <c r="Q132" s="23">
        <v>45201.70385416667</v>
      </c>
      <c r="R132" s="20" t="s">
        <v>51</v>
      </c>
      <c r="S132" s="4" t="s">
        <v>637</v>
      </c>
      <c r="T132" s="19"/>
    </row>
    <row x14ac:dyDescent="0.25" r="133" customHeight="1" ht="19.5">
      <c r="A133" s="18">
        <v>45202</v>
      </c>
      <c r="B133" s="19" t="s">
        <v>638</v>
      </c>
      <c r="C133" s="19" t="s">
        <v>180</v>
      </c>
      <c r="D133" s="20"/>
      <c r="E133" s="21">
        <v>13277396706</v>
      </c>
      <c r="F133" s="19" t="s">
        <v>634</v>
      </c>
      <c r="G133" s="20" t="s">
        <v>115</v>
      </c>
      <c r="H133" s="20"/>
      <c r="I133" s="22" t="s">
        <v>211</v>
      </c>
      <c r="J133" s="20" t="s">
        <v>24</v>
      </c>
      <c r="K133" s="20" t="s">
        <v>25</v>
      </c>
      <c r="L133" s="20" t="s">
        <v>39</v>
      </c>
      <c r="M133" s="19" t="s">
        <v>27</v>
      </c>
      <c r="N133" s="19" t="s">
        <v>183</v>
      </c>
      <c r="O133" s="20" t="s">
        <v>29</v>
      </c>
      <c r="P133" s="20"/>
      <c r="Q133" s="23">
        <v>45202.490277777775</v>
      </c>
      <c r="R133" s="20" t="s">
        <v>51</v>
      </c>
      <c r="S133" s="4" t="s">
        <v>639</v>
      </c>
      <c r="T133" s="19"/>
    </row>
    <row x14ac:dyDescent="0.25" r="134" customHeight="1" ht="19.5">
      <c r="A134" s="18">
        <v>45206</v>
      </c>
      <c r="B134" s="11" t="s">
        <v>640</v>
      </c>
      <c r="C134" s="11" t="s">
        <v>72</v>
      </c>
      <c r="D134" s="12"/>
      <c r="E134" s="13">
        <v>15629366988</v>
      </c>
      <c r="F134" s="11" t="s">
        <v>641</v>
      </c>
      <c r="G134" s="12" t="s">
        <v>115</v>
      </c>
      <c r="H134" s="12"/>
      <c r="I134" s="14" t="s">
        <v>189</v>
      </c>
      <c r="J134" s="12" t="s">
        <v>24</v>
      </c>
      <c r="K134" s="12" t="s">
        <v>25</v>
      </c>
      <c r="L134" s="12" t="s">
        <v>39</v>
      </c>
      <c r="M134" s="11" t="s">
        <v>27</v>
      </c>
      <c r="N134" s="11" t="s">
        <v>28</v>
      </c>
      <c r="O134" s="12" t="s">
        <v>29</v>
      </c>
      <c r="P134" s="12"/>
      <c r="Q134" s="15" t="s">
        <v>642</v>
      </c>
      <c r="R134" s="12" t="s">
        <v>42</v>
      </c>
      <c r="S134" s="17" t="s">
        <v>643</v>
      </c>
      <c r="T134" s="11"/>
    </row>
    <row x14ac:dyDescent="0.25" r="135" customHeight="1" ht="19.5">
      <c r="A135" s="10">
        <v>45213</v>
      </c>
      <c r="B135" s="11" t="s">
        <v>644</v>
      </c>
      <c r="C135" s="11" t="s">
        <v>180</v>
      </c>
      <c r="D135" s="11"/>
      <c r="E135" s="13">
        <v>18872527075</v>
      </c>
      <c r="F135" s="11" t="s">
        <v>645</v>
      </c>
      <c r="G135" s="11" t="s">
        <v>23</v>
      </c>
      <c r="H135" s="11"/>
      <c r="I135" s="13" t="s">
        <v>433</v>
      </c>
      <c r="J135" s="11" t="s">
        <v>24</v>
      </c>
      <c r="K135" s="11" t="s">
        <v>25</v>
      </c>
      <c r="L135" s="11" t="s">
        <v>39</v>
      </c>
      <c r="M135" s="11" t="s">
        <v>40</v>
      </c>
      <c r="N135" s="11" t="s">
        <v>183</v>
      </c>
      <c r="O135" s="11" t="s">
        <v>29</v>
      </c>
      <c r="P135" s="11"/>
      <c r="Q135" s="16" t="s">
        <v>646</v>
      </c>
      <c r="R135" s="11" t="s">
        <v>51</v>
      </c>
      <c r="S135" s="17" t="s">
        <v>647</v>
      </c>
      <c r="T135" s="11"/>
    </row>
    <row x14ac:dyDescent="0.25" r="136" customHeight="1" ht="19.5">
      <c r="A136" s="18">
        <v>45200</v>
      </c>
      <c r="B136" s="11" t="s">
        <v>648</v>
      </c>
      <c r="C136" s="11" t="s">
        <v>649</v>
      </c>
      <c r="D136" s="12"/>
      <c r="E136" s="13">
        <v>18671712924</v>
      </c>
      <c r="F136" s="11" t="s">
        <v>650</v>
      </c>
      <c r="G136" s="12" t="s">
        <v>56</v>
      </c>
      <c r="H136" s="12" t="s">
        <v>121</v>
      </c>
      <c r="I136" s="14" t="s">
        <v>486</v>
      </c>
      <c r="J136" s="12" t="s">
        <v>24</v>
      </c>
      <c r="K136" s="12" t="s">
        <v>69</v>
      </c>
      <c r="L136" s="12" t="s">
        <v>39</v>
      </c>
      <c r="M136" s="11" t="s">
        <v>40</v>
      </c>
      <c r="N136" s="11" t="s">
        <v>28</v>
      </c>
      <c r="O136" s="12" t="s">
        <v>29</v>
      </c>
      <c r="P136" s="12"/>
      <c r="Q136" s="15" t="s">
        <v>651</v>
      </c>
      <c r="R136" s="12" t="s">
        <v>42</v>
      </c>
      <c r="S136" s="11" t="s">
        <v>652</v>
      </c>
      <c r="T136" s="11" t="s">
        <v>653</v>
      </c>
    </row>
    <row x14ac:dyDescent="0.25" r="137" customHeight="1" ht="19.5">
      <c r="A137" s="18">
        <v>45201</v>
      </c>
      <c r="B137" s="19" t="s">
        <v>654</v>
      </c>
      <c r="C137" s="19" t="s">
        <v>655</v>
      </c>
      <c r="D137" s="20"/>
      <c r="E137" s="21">
        <f>"15629371262"</f>
      </c>
      <c r="F137" s="19" t="s">
        <v>656</v>
      </c>
      <c r="G137" s="20" t="s">
        <v>289</v>
      </c>
      <c r="H137" s="20" t="s">
        <v>98</v>
      </c>
      <c r="I137" s="22">
        <f>"10015"</f>
      </c>
      <c r="J137" s="20" t="s">
        <v>24</v>
      </c>
      <c r="K137" s="20" t="s">
        <v>69</v>
      </c>
      <c r="L137" s="20" t="s">
        <v>26</v>
      </c>
      <c r="M137" s="19" t="s">
        <v>40</v>
      </c>
      <c r="N137" s="19" t="s">
        <v>28</v>
      </c>
      <c r="O137" s="20" t="s">
        <v>29</v>
      </c>
      <c r="P137" s="20"/>
      <c r="Q137" s="23">
        <v>45201.66260416667</v>
      </c>
      <c r="R137" s="20" t="s">
        <v>31</v>
      </c>
      <c r="S137" s="19" t="s">
        <v>657</v>
      </c>
      <c r="T137" s="19" t="s">
        <v>658</v>
      </c>
    </row>
    <row x14ac:dyDescent="0.25" r="138" customHeight="1" ht="19.5">
      <c r="A138" s="18">
        <v>45207</v>
      </c>
      <c r="B138" s="11" t="s">
        <v>659</v>
      </c>
      <c r="C138" s="11" t="s">
        <v>660</v>
      </c>
      <c r="D138" s="12"/>
      <c r="E138" s="13" t="s">
        <v>661</v>
      </c>
      <c r="F138" s="11" t="s">
        <v>662</v>
      </c>
      <c r="G138" s="12" t="s">
        <v>74</v>
      </c>
      <c r="H138" s="12"/>
      <c r="I138" s="14" t="s">
        <v>663</v>
      </c>
      <c r="J138" s="12" t="s">
        <v>24</v>
      </c>
      <c r="K138" s="12" t="s">
        <v>25</v>
      </c>
      <c r="L138" s="12" t="s">
        <v>39</v>
      </c>
      <c r="M138" s="11" t="s">
        <v>27</v>
      </c>
      <c r="N138" s="11" t="s">
        <v>624</v>
      </c>
      <c r="O138" s="12" t="s">
        <v>29</v>
      </c>
      <c r="P138" s="12"/>
      <c r="Q138" s="15" t="s">
        <v>664</v>
      </c>
      <c r="R138" s="12" t="s">
        <v>42</v>
      </c>
      <c r="S138" s="11" t="s">
        <v>665</v>
      </c>
      <c r="T138" s="11" t="s">
        <v>666</v>
      </c>
    </row>
    <row x14ac:dyDescent="0.25" r="139" customHeight="1" ht="19.5">
      <c r="A139" s="18">
        <v>45208</v>
      </c>
      <c r="B139" s="11" t="s">
        <v>667</v>
      </c>
      <c r="C139" s="11" t="s">
        <v>660</v>
      </c>
      <c r="D139" s="12"/>
      <c r="E139" s="13" t="s">
        <v>668</v>
      </c>
      <c r="F139" s="11" t="s">
        <v>669</v>
      </c>
      <c r="G139" s="12" t="s">
        <v>74</v>
      </c>
      <c r="H139" s="12"/>
      <c r="I139" s="14" t="s">
        <v>148</v>
      </c>
      <c r="J139" s="12" t="s">
        <v>24</v>
      </c>
      <c r="K139" s="12" t="s">
        <v>25</v>
      </c>
      <c r="L139" s="12" t="s">
        <v>39</v>
      </c>
      <c r="M139" s="11" t="s">
        <v>149</v>
      </c>
      <c r="N139" s="11" t="s">
        <v>624</v>
      </c>
      <c r="O139" s="12" t="s">
        <v>29</v>
      </c>
      <c r="P139" s="12"/>
      <c r="Q139" s="15" t="s">
        <v>670</v>
      </c>
      <c r="R139" s="12" t="s">
        <v>42</v>
      </c>
      <c r="S139" s="11" t="s">
        <v>671</v>
      </c>
      <c r="T139" s="11" t="s">
        <v>672</v>
      </c>
    </row>
    <row x14ac:dyDescent="0.25" r="140" customHeight="1" ht="19.5">
      <c r="A140" s="25">
        <v>45209</v>
      </c>
      <c r="B140" s="11" t="s">
        <v>673</v>
      </c>
      <c r="C140" s="11" t="s">
        <v>169</v>
      </c>
      <c r="D140" s="11"/>
      <c r="E140" s="13">
        <v>18695076800</v>
      </c>
      <c r="F140" s="11" t="s">
        <v>674</v>
      </c>
      <c r="G140" s="11" t="s">
        <v>56</v>
      </c>
      <c r="H140" s="11"/>
      <c r="I140" s="13">
        <v>10015</v>
      </c>
      <c r="J140" s="11" t="s">
        <v>24</v>
      </c>
      <c r="K140" s="11" t="s">
        <v>172</v>
      </c>
      <c r="L140" s="11" t="s">
        <v>26</v>
      </c>
      <c r="M140" s="11" t="s">
        <v>675</v>
      </c>
      <c r="N140" s="11" t="s">
        <v>28</v>
      </c>
      <c r="O140" s="11" t="s">
        <v>29</v>
      </c>
      <c r="P140" s="11"/>
      <c r="Q140" s="16" t="s">
        <v>676</v>
      </c>
      <c r="R140" s="11" t="s">
        <v>31</v>
      </c>
      <c r="S140" s="11" t="s">
        <v>677</v>
      </c>
      <c r="T140" s="26" t="s">
        <v>678</v>
      </c>
    </row>
    <row x14ac:dyDescent="0.25" r="141" customHeight="1" ht="19.5">
      <c r="A141" s="10">
        <v>45213</v>
      </c>
      <c r="B141" s="11" t="s">
        <v>679</v>
      </c>
      <c r="C141" s="11" t="s">
        <v>341</v>
      </c>
      <c r="D141" s="11"/>
      <c r="E141" s="13">
        <v>16608607220</v>
      </c>
      <c r="F141" s="11" t="s">
        <v>680</v>
      </c>
      <c r="G141" s="11" t="s">
        <v>74</v>
      </c>
      <c r="H141" s="11"/>
      <c r="I141" s="13" t="s">
        <v>328</v>
      </c>
      <c r="J141" s="11" t="s">
        <v>24</v>
      </c>
      <c r="K141" s="11" t="s">
        <v>25</v>
      </c>
      <c r="L141" s="11" t="s">
        <v>39</v>
      </c>
      <c r="M141" s="11" t="s">
        <v>27</v>
      </c>
      <c r="N141" s="11" t="s">
        <v>28</v>
      </c>
      <c r="O141" s="11" t="s">
        <v>29</v>
      </c>
      <c r="P141" s="11"/>
      <c r="Q141" s="16" t="s">
        <v>681</v>
      </c>
      <c r="R141" s="11" t="s">
        <v>42</v>
      </c>
      <c r="S141" s="11" t="s">
        <v>682</v>
      </c>
      <c r="T141" s="26" t="s">
        <v>683</v>
      </c>
    </row>
    <row x14ac:dyDescent="0.25" r="142" customHeight="1" ht="19.5">
      <c r="A142" s="10">
        <v>45213</v>
      </c>
      <c r="B142" s="11" t="s">
        <v>684</v>
      </c>
      <c r="C142" s="11" t="s">
        <v>685</v>
      </c>
      <c r="D142" s="11"/>
      <c r="E142" s="13">
        <v>13117291352</v>
      </c>
      <c r="F142" s="11" t="s">
        <v>686</v>
      </c>
      <c r="G142" s="11" t="s">
        <v>56</v>
      </c>
      <c r="H142" s="11" t="s">
        <v>86</v>
      </c>
      <c r="I142" s="13" t="s">
        <v>352</v>
      </c>
      <c r="J142" s="11" t="s">
        <v>24</v>
      </c>
      <c r="K142" s="11" t="s">
        <v>69</v>
      </c>
      <c r="L142" s="11" t="s">
        <v>39</v>
      </c>
      <c r="M142" s="11" t="s">
        <v>27</v>
      </c>
      <c r="N142" s="11" t="s">
        <v>28</v>
      </c>
      <c r="O142" s="11" t="s">
        <v>29</v>
      </c>
      <c r="P142" s="11"/>
      <c r="Q142" s="16" t="s">
        <v>687</v>
      </c>
      <c r="R142" s="11" t="s">
        <v>42</v>
      </c>
      <c r="S142" s="11" t="s">
        <v>688</v>
      </c>
      <c r="T142" s="11" t="s">
        <v>689</v>
      </c>
    </row>
    <row x14ac:dyDescent="0.25" r="143" customHeight="1" ht="19.5">
      <c r="A143" s="10">
        <v>45214</v>
      </c>
      <c r="B143" s="11" t="s">
        <v>690</v>
      </c>
      <c r="C143" s="11" t="s">
        <v>691</v>
      </c>
      <c r="D143" s="11"/>
      <c r="E143" s="13" t="s">
        <v>692</v>
      </c>
      <c r="F143" s="11" t="s">
        <v>693</v>
      </c>
      <c r="G143" s="11" t="s">
        <v>23</v>
      </c>
      <c r="H143" s="11" t="s">
        <v>86</v>
      </c>
      <c r="I143" s="13" t="s">
        <v>182</v>
      </c>
      <c r="J143" s="11" t="s">
        <v>24</v>
      </c>
      <c r="K143" s="11" t="s">
        <v>25</v>
      </c>
      <c r="L143" s="11" t="s">
        <v>39</v>
      </c>
      <c r="M143" s="11" t="s">
        <v>40</v>
      </c>
      <c r="N143" s="11" t="s">
        <v>28</v>
      </c>
      <c r="O143" s="11" t="s">
        <v>29</v>
      </c>
      <c r="P143" s="11"/>
      <c r="Q143" s="16" t="s">
        <v>694</v>
      </c>
      <c r="R143" s="11" t="s">
        <v>42</v>
      </c>
      <c r="S143" s="11" t="s">
        <v>695</v>
      </c>
      <c r="T143" s="11" t="s">
        <v>696</v>
      </c>
    </row>
    <row x14ac:dyDescent="0.25" r="144" customHeight="1" ht="19.5">
      <c r="A144" s="10">
        <v>45214</v>
      </c>
      <c r="B144" s="11" t="s">
        <v>697</v>
      </c>
      <c r="C144" s="11" t="s">
        <v>698</v>
      </c>
      <c r="D144" s="11"/>
      <c r="E144" s="13" t="s">
        <v>699</v>
      </c>
      <c r="F144" s="11" t="s">
        <v>700</v>
      </c>
      <c r="G144" s="11" t="s">
        <v>74</v>
      </c>
      <c r="H144" s="11"/>
      <c r="I144" s="13" t="s">
        <v>148</v>
      </c>
      <c r="J144" s="11" t="s">
        <v>24</v>
      </c>
      <c r="K144" s="11" t="s">
        <v>25</v>
      </c>
      <c r="L144" s="11" t="s">
        <v>39</v>
      </c>
      <c r="M144" s="11" t="s">
        <v>149</v>
      </c>
      <c r="N144" s="11" t="s">
        <v>28</v>
      </c>
      <c r="O144" s="11" t="s">
        <v>29</v>
      </c>
      <c r="P144" s="11"/>
      <c r="Q144" s="16" t="s">
        <v>701</v>
      </c>
      <c r="R144" s="11" t="s">
        <v>42</v>
      </c>
      <c r="S144" s="11" t="s">
        <v>702</v>
      </c>
      <c r="T144" s="11" t="s">
        <v>703</v>
      </c>
    </row>
    <row x14ac:dyDescent="0.25" r="145" customHeight="1" ht="19.5">
      <c r="A145" s="10">
        <v>45215</v>
      </c>
      <c r="B145" s="11" t="s">
        <v>704</v>
      </c>
      <c r="C145" s="11" t="s">
        <v>660</v>
      </c>
      <c r="D145" s="12"/>
      <c r="E145" s="13" t="s">
        <v>705</v>
      </c>
      <c r="F145" s="11" t="s">
        <v>706</v>
      </c>
      <c r="G145" s="12" t="s">
        <v>74</v>
      </c>
      <c r="H145" s="12" t="s">
        <v>86</v>
      </c>
      <c r="I145" s="14" t="s">
        <v>148</v>
      </c>
      <c r="J145" s="12" t="s">
        <v>24</v>
      </c>
      <c r="K145" s="12" t="s">
        <v>25</v>
      </c>
      <c r="L145" s="12" t="s">
        <v>39</v>
      </c>
      <c r="M145" s="11" t="s">
        <v>149</v>
      </c>
      <c r="N145" s="11" t="s">
        <v>624</v>
      </c>
      <c r="O145" s="12" t="s">
        <v>29</v>
      </c>
      <c r="P145" s="12"/>
      <c r="Q145" s="15" t="s">
        <v>707</v>
      </c>
      <c r="R145" s="12" t="s">
        <v>42</v>
      </c>
      <c r="S145" s="11" t="s">
        <v>708</v>
      </c>
      <c r="T145" s="11" t="s">
        <v>709</v>
      </c>
    </row>
    <row x14ac:dyDescent="0.25" r="146" customHeight="1" ht="19.5">
      <c r="A146" s="18">
        <v>45206</v>
      </c>
      <c r="B146" s="11" t="s">
        <v>710</v>
      </c>
      <c r="C146" s="11" t="s">
        <v>711</v>
      </c>
      <c r="D146" s="12"/>
      <c r="E146" s="13">
        <v>15608605767</v>
      </c>
      <c r="F146" s="11" t="s">
        <v>712</v>
      </c>
      <c r="G146" s="12" t="s">
        <v>74</v>
      </c>
      <c r="H146" s="12"/>
      <c r="I146" s="14" t="s">
        <v>211</v>
      </c>
      <c r="J146" s="12" t="s">
        <v>24</v>
      </c>
      <c r="K146" s="12" t="s">
        <v>25</v>
      </c>
      <c r="L146" s="12" t="s">
        <v>39</v>
      </c>
      <c r="M146" s="11" t="s">
        <v>40</v>
      </c>
      <c r="N146" s="11" t="s">
        <v>28</v>
      </c>
      <c r="O146" s="12" t="s">
        <v>29</v>
      </c>
      <c r="P146" s="12"/>
      <c r="Q146" s="15" t="s">
        <v>713</v>
      </c>
      <c r="R146" s="12" t="s">
        <v>42</v>
      </c>
      <c r="S146" s="11" t="s">
        <v>714</v>
      </c>
      <c r="T146" s="11" t="s">
        <v>715</v>
      </c>
    </row>
    <row x14ac:dyDescent="0.25" r="147" customHeight="1" ht="19.5">
      <c r="A147" s="18">
        <v>45203</v>
      </c>
      <c r="B147" s="11" t="s">
        <v>716</v>
      </c>
      <c r="C147" s="11" t="s">
        <v>239</v>
      </c>
      <c r="D147" s="12"/>
      <c r="E147" s="13">
        <v>15572711445</v>
      </c>
      <c r="F147" s="11" t="s">
        <v>717</v>
      </c>
      <c r="G147" s="12" t="s">
        <v>115</v>
      </c>
      <c r="H147" s="12"/>
      <c r="I147" s="14" t="s">
        <v>142</v>
      </c>
      <c r="J147" s="12" t="s">
        <v>24</v>
      </c>
      <c r="K147" s="12" t="s">
        <v>25</v>
      </c>
      <c r="L147" s="12" t="s">
        <v>39</v>
      </c>
      <c r="M147" s="11" t="s">
        <v>40</v>
      </c>
      <c r="N147" s="11" t="s">
        <v>183</v>
      </c>
      <c r="O147" s="12" t="s">
        <v>29</v>
      </c>
      <c r="P147" s="12"/>
      <c r="Q147" s="15" t="s">
        <v>718</v>
      </c>
      <c r="R147" s="12" t="s">
        <v>51</v>
      </c>
      <c r="S147" s="17" t="s">
        <v>719</v>
      </c>
      <c r="T147" s="11"/>
    </row>
    <row x14ac:dyDescent="0.25" r="148" customHeight="1" ht="19.5">
      <c r="A148" s="18">
        <v>45201</v>
      </c>
      <c r="B148" s="19" t="s">
        <v>720</v>
      </c>
      <c r="C148" s="19" t="s">
        <v>158</v>
      </c>
      <c r="D148" s="20"/>
      <c r="E148" s="21">
        <f>"15549313228"</f>
      </c>
      <c r="F148" s="19" t="s">
        <v>721</v>
      </c>
      <c r="G148" s="20" t="s">
        <v>62</v>
      </c>
      <c r="H148" s="20"/>
      <c r="I148" s="22" t="s">
        <v>189</v>
      </c>
      <c r="J148" s="20" t="s">
        <v>24</v>
      </c>
      <c r="K148" s="20" t="s">
        <v>69</v>
      </c>
      <c r="L148" s="20" t="s">
        <v>39</v>
      </c>
      <c r="M148" s="19" t="s">
        <v>40</v>
      </c>
      <c r="N148" s="19" t="s">
        <v>28</v>
      </c>
      <c r="O148" s="20" t="s">
        <v>29</v>
      </c>
      <c r="P148" s="20"/>
      <c r="Q148" s="23">
        <v>45201.56585648148</v>
      </c>
      <c r="R148" s="20" t="s">
        <v>42</v>
      </c>
      <c r="S148" s="19" t="s">
        <v>722</v>
      </c>
      <c r="T148" s="19" t="s">
        <v>723</v>
      </c>
    </row>
    <row x14ac:dyDescent="0.25" r="149" customHeight="1" ht="19.5">
      <c r="A149" s="18">
        <v>45202</v>
      </c>
      <c r="B149" s="19" t="s">
        <v>724</v>
      </c>
      <c r="C149" s="19" t="s">
        <v>725</v>
      </c>
      <c r="D149" s="20"/>
      <c r="E149" s="21">
        <v>13165619152</v>
      </c>
      <c r="F149" s="19" t="s">
        <v>726</v>
      </c>
      <c r="G149" s="20" t="s">
        <v>115</v>
      </c>
      <c r="H149" s="20"/>
      <c r="I149" s="22" t="s">
        <v>433</v>
      </c>
      <c r="J149" s="20" t="s">
        <v>24</v>
      </c>
      <c r="K149" s="20" t="s">
        <v>25</v>
      </c>
      <c r="L149" s="20" t="s">
        <v>39</v>
      </c>
      <c r="M149" s="19" t="s">
        <v>40</v>
      </c>
      <c r="N149" s="19" t="s">
        <v>28</v>
      </c>
      <c r="O149" s="20" t="s">
        <v>29</v>
      </c>
      <c r="P149" s="20"/>
      <c r="Q149" s="23">
        <v>45202.631944444445</v>
      </c>
      <c r="R149" s="20" t="s">
        <v>42</v>
      </c>
      <c r="S149" s="4" t="s">
        <v>727</v>
      </c>
      <c r="T149" s="19" t="s">
        <v>728</v>
      </c>
    </row>
    <row x14ac:dyDescent="0.25" r="150" customHeight="1" ht="19.5">
      <c r="A150" s="18">
        <v>45201</v>
      </c>
      <c r="B150" s="19" t="s">
        <v>729</v>
      </c>
      <c r="C150" s="19" t="s">
        <v>158</v>
      </c>
      <c r="D150" s="20"/>
      <c r="E150" s="21">
        <f>"15392980588"</f>
      </c>
      <c r="F150" s="19" t="s">
        <v>730</v>
      </c>
      <c r="G150" s="20" t="s">
        <v>74</v>
      </c>
      <c r="H150" s="20"/>
      <c r="I150" s="22" t="s">
        <v>235</v>
      </c>
      <c r="J150" s="20" t="s">
        <v>24</v>
      </c>
      <c r="K150" s="20" t="s">
        <v>25</v>
      </c>
      <c r="L150" s="20" t="s">
        <v>39</v>
      </c>
      <c r="M150" s="19" t="s">
        <v>40</v>
      </c>
      <c r="N150" s="19" t="s">
        <v>28</v>
      </c>
      <c r="O150" s="20" t="s">
        <v>29</v>
      </c>
      <c r="P150" s="20"/>
      <c r="Q150" s="23">
        <v>45201.694756944446</v>
      </c>
      <c r="R150" s="20" t="s">
        <v>42</v>
      </c>
      <c r="S150" s="19" t="s">
        <v>731</v>
      </c>
      <c r="T150" s="19" t="s">
        <v>732</v>
      </c>
    </row>
    <row x14ac:dyDescent="0.25" r="151" customHeight="1" ht="19.5">
      <c r="A151" s="18">
        <v>45206</v>
      </c>
      <c r="B151" s="11" t="s">
        <v>733</v>
      </c>
      <c r="C151" s="11" t="s">
        <v>691</v>
      </c>
      <c r="D151" s="12"/>
      <c r="E151" s="13">
        <v>15571738662</v>
      </c>
      <c r="F151" s="11" t="s">
        <v>734</v>
      </c>
      <c r="G151" s="12" t="s">
        <v>216</v>
      </c>
      <c r="H151" s="12" t="s">
        <v>86</v>
      </c>
      <c r="I151" s="14" t="s">
        <v>735</v>
      </c>
      <c r="J151" s="12" t="s">
        <v>24</v>
      </c>
      <c r="K151" s="12" t="s">
        <v>25</v>
      </c>
      <c r="L151" s="12" t="s">
        <v>39</v>
      </c>
      <c r="M151" s="11" t="s">
        <v>27</v>
      </c>
      <c r="N151" s="11" t="s">
        <v>28</v>
      </c>
      <c r="O151" s="12" t="s">
        <v>29</v>
      </c>
      <c r="P151" s="12"/>
      <c r="Q151" s="15" t="s">
        <v>736</v>
      </c>
      <c r="R151" s="12" t="s">
        <v>42</v>
      </c>
      <c r="S151" s="11" t="s">
        <v>737</v>
      </c>
      <c r="T151" s="11" t="s">
        <v>738</v>
      </c>
    </row>
    <row x14ac:dyDescent="0.25" r="152" customHeight="1" ht="19.5">
      <c r="A152" s="10">
        <v>45213</v>
      </c>
      <c r="B152" s="11" t="s">
        <v>739</v>
      </c>
      <c r="C152" s="11" t="s">
        <v>341</v>
      </c>
      <c r="D152" s="11"/>
      <c r="E152" s="13">
        <v>13217175013</v>
      </c>
      <c r="F152" s="11" t="s">
        <v>740</v>
      </c>
      <c r="G152" s="11" t="s">
        <v>74</v>
      </c>
      <c r="H152" s="11"/>
      <c r="I152" s="13" t="s">
        <v>211</v>
      </c>
      <c r="J152" s="11" t="s">
        <v>24</v>
      </c>
      <c r="K152" s="11" t="s">
        <v>25</v>
      </c>
      <c r="L152" s="11" t="s">
        <v>39</v>
      </c>
      <c r="M152" s="11" t="s">
        <v>40</v>
      </c>
      <c r="N152" s="11" t="s">
        <v>28</v>
      </c>
      <c r="O152" s="11" t="s">
        <v>29</v>
      </c>
      <c r="P152" s="11"/>
      <c r="Q152" s="16" t="s">
        <v>741</v>
      </c>
      <c r="R152" s="11" t="s">
        <v>42</v>
      </c>
      <c r="S152" s="17" t="s">
        <v>742</v>
      </c>
      <c r="T152" s="11"/>
    </row>
    <row x14ac:dyDescent="0.25" r="153" customHeight="1" ht="19.5">
      <c r="A153" s="10">
        <v>45214</v>
      </c>
      <c r="B153" s="11" t="s">
        <v>743</v>
      </c>
      <c r="C153" s="11" t="s">
        <v>239</v>
      </c>
      <c r="D153" s="11"/>
      <c r="E153" s="13">
        <v>13094165282</v>
      </c>
      <c r="F153" s="11" t="s">
        <v>744</v>
      </c>
      <c r="G153" s="11" t="s">
        <v>115</v>
      </c>
      <c r="H153" s="11"/>
      <c r="I153" s="13" t="s">
        <v>104</v>
      </c>
      <c r="J153" s="11" t="s">
        <v>24</v>
      </c>
      <c r="K153" s="11" t="s">
        <v>25</v>
      </c>
      <c r="L153" s="11" t="s">
        <v>39</v>
      </c>
      <c r="M153" s="11" t="s">
        <v>27</v>
      </c>
      <c r="N153" s="11" t="s">
        <v>183</v>
      </c>
      <c r="O153" s="11" t="s">
        <v>29</v>
      </c>
      <c r="P153" s="11"/>
      <c r="Q153" s="16" t="s">
        <v>745</v>
      </c>
      <c r="R153" s="11" t="s">
        <v>51</v>
      </c>
      <c r="S153" s="11" t="s">
        <v>746</v>
      </c>
      <c r="T153" s="26" t="s">
        <v>747</v>
      </c>
    </row>
    <row x14ac:dyDescent="0.25" r="154" customHeight="1" ht="19.5">
      <c r="A154" s="10">
        <v>45215</v>
      </c>
      <c r="B154" s="11" t="s">
        <v>748</v>
      </c>
      <c r="C154" s="11" t="s">
        <v>341</v>
      </c>
      <c r="D154" s="12"/>
      <c r="E154" s="13">
        <v>13094165282</v>
      </c>
      <c r="F154" s="11" t="s">
        <v>744</v>
      </c>
      <c r="G154" s="12" t="s">
        <v>115</v>
      </c>
      <c r="H154" s="12"/>
      <c r="I154" s="14" t="s">
        <v>749</v>
      </c>
      <c r="J154" s="12" t="s">
        <v>24</v>
      </c>
      <c r="K154" s="12" t="s">
        <v>25</v>
      </c>
      <c r="L154" s="12" t="s">
        <v>39</v>
      </c>
      <c r="M154" s="11" t="s">
        <v>27</v>
      </c>
      <c r="N154" s="11" t="s">
        <v>28</v>
      </c>
      <c r="O154" s="12" t="s">
        <v>29</v>
      </c>
      <c r="P154" s="12"/>
      <c r="Q154" s="15" t="s">
        <v>750</v>
      </c>
      <c r="R154" s="12" t="s">
        <v>42</v>
      </c>
      <c r="S154" s="11" t="s">
        <v>751</v>
      </c>
      <c r="T154" s="11" t="s">
        <v>752</v>
      </c>
    </row>
    <row x14ac:dyDescent="0.25" r="155" customHeight="1" ht="19.5">
      <c r="A155" s="18">
        <v>45201</v>
      </c>
      <c r="B155" s="19" t="s">
        <v>753</v>
      </c>
      <c r="C155" s="19" t="s">
        <v>158</v>
      </c>
      <c r="D155" s="20"/>
      <c r="E155" s="21">
        <f>"071701013847"</f>
      </c>
      <c r="F155" s="19" t="s">
        <v>754</v>
      </c>
      <c r="G155" s="20" t="s">
        <v>74</v>
      </c>
      <c r="H155" s="20" t="s">
        <v>130</v>
      </c>
      <c r="I155" s="22" t="s">
        <v>148</v>
      </c>
      <c r="J155" s="20" t="s">
        <v>24</v>
      </c>
      <c r="K155" s="20" t="s">
        <v>25</v>
      </c>
      <c r="L155" s="20" t="s">
        <v>39</v>
      </c>
      <c r="M155" s="19" t="s">
        <v>149</v>
      </c>
      <c r="N155" s="19" t="s">
        <v>28</v>
      </c>
      <c r="O155" s="20" t="s">
        <v>29</v>
      </c>
      <c r="P155" s="20"/>
      <c r="Q155" s="23">
        <v>45201.62443287037</v>
      </c>
      <c r="R155" s="20" t="s">
        <v>42</v>
      </c>
      <c r="S155" s="19" t="s">
        <v>755</v>
      </c>
      <c r="T155" s="19" t="s">
        <v>756</v>
      </c>
    </row>
    <row x14ac:dyDescent="0.25" r="156" customHeight="1" ht="19.5">
      <c r="A156" s="25">
        <v>45211</v>
      </c>
      <c r="B156" s="11" t="s">
        <v>757</v>
      </c>
      <c r="C156" s="11" t="s">
        <v>158</v>
      </c>
      <c r="D156" s="11"/>
      <c r="E156" s="13" t="s">
        <v>758</v>
      </c>
      <c r="F156" s="11" t="s">
        <v>759</v>
      </c>
      <c r="G156" s="11" t="s">
        <v>74</v>
      </c>
      <c r="H156" s="11"/>
      <c r="I156" s="13" t="s">
        <v>148</v>
      </c>
      <c r="J156" s="11" t="s">
        <v>24</v>
      </c>
      <c r="K156" s="11" t="s">
        <v>25</v>
      </c>
      <c r="L156" s="11" t="s">
        <v>39</v>
      </c>
      <c r="M156" s="11" t="s">
        <v>149</v>
      </c>
      <c r="N156" s="11" t="s">
        <v>28</v>
      </c>
      <c r="O156" s="11" t="s">
        <v>29</v>
      </c>
      <c r="P156" s="11"/>
      <c r="Q156" s="16" t="s">
        <v>760</v>
      </c>
      <c r="R156" s="11" t="s">
        <v>42</v>
      </c>
      <c r="S156" s="11" t="s">
        <v>761</v>
      </c>
      <c r="T156" s="11" t="s">
        <v>762</v>
      </c>
    </row>
    <row x14ac:dyDescent="0.25" r="157" customHeight="1" ht="19.5">
      <c r="A157" s="10">
        <v>45212</v>
      </c>
      <c r="B157" s="11" t="s">
        <v>763</v>
      </c>
      <c r="C157" s="11" t="s">
        <v>649</v>
      </c>
      <c r="D157" s="11"/>
      <c r="E157" s="13" t="s">
        <v>758</v>
      </c>
      <c r="F157" s="11" t="s">
        <v>759</v>
      </c>
      <c r="G157" s="11" t="s">
        <v>74</v>
      </c>
      <c r="H157" s="11"/>
      <c r="I157" s="13" t="s">
        <v>148</v>
      </c>
      <c r="J157" s="11" t="s">
        <v>24</v>
      </c>
      <c r="K157" s="11" t="s">
        <v>25</v>
      </c>
      <c r="L157" s="11" t="s">
        <v>39</v>
      </c>
      <c r="M157" s="11" t="s">
        <v>149</v>
      </c>
      <c r="N157" s="11" t="s">
        <v>28</v>
      </c>
      <c r="O157" s="11" t="s">
        <v>29</v>
      </c>
      <c r="P157" s="11"/>
      <c r="Q157" s="16" t="s">
        <v>764</v>
      </c>
      <c r="R157" s="11" t="s">
        <v>42</v>
      </c>
      <c r="S157" s="11" t="s">
        <v>765</v>
      </c>
      <c r="T157" s="11" t="s">
        <v>766</v>
      </c>
    </row>
    <row x14ac:dyDescent="0.25" r="158" customHeight="1" ht="19.5">
      <c r="A158" s="10">
        <v>45213</v>
      </c>
      <c r="B158" s="11" t="s">
        <v>767</v>
      </c>
      <c r="C158" s="11" t="s">
        <v>108</v>
      </c>
      <c r="D158" s="11"/>
      <c r="E158" s="13">
        <v>18671722284</v>
      </c>
      <c r="F158" s="11" t="s">
        <v>768</v>
      </c>
      <c r="G158" s="11" t="s">
        <v>62</v>
      </c>
      <c r="H158" s="11"/>
      <c r="I158" s="13" t="s">
        <v>104</v>
      </c>
      <c r="J158" s="11" t="s">
        <v>24</v>
      </c>
      <c r="K158" s="11" t="s">
        <v>25</v>
      </c>
      <c r="L158" s="11" t="s">
        <v>39</v>
      </c>
      <c r="M158" s="11" t="s">
        <v>27</v>
      </c>
      <c r="N158" s="11" t="s">
        <v>28</v>
      </c>
      <c r="O158" s="11" t="s">
        <v>29</v>
      </c>
      <c r="P158" s="11"/>
      <c r="Q158" s="16" t="s">
        <v>769</v>
      </c>
      <c r="R158" s="11" t="s">
        <v>42</v>
      </c>
      <c r="S158" s="11" t="s">
        <v>770</v>
      </c>
      <c r="T158" s="11" t="s">
        <v>771</v>
      </c>
    </row>
    <row x14ac:dyDescent="0.25" r="159" customHeight="1" ht="19.5">
      <c r="A159" s="18">
        <v>45202</v>
      </c>
      <c r="B159" s="19" t="s">
        <v>772</v>
      </c>
      <c r="C159" s="19" t="s">
        <v>773</v>
      </c>
      <c r="D159" s="20"/>
      <c r="E159" s="21">
        <v>71701028200</v>
      </c>
      <c r="F159" s="19" t="s">
        <v>774</v>
      </c>
      <c r="G159" s="20" t="s">
        <v>74</v>
      </c>
      <c r="H159" s="20"/>
      <c r="I159" s="22" t="s">
        <v>486</v>
      </c>
      <c r="J159" s="20" t="s">
        <v>24</v>
      </c>
      <c r="K159" s="20" t="s">
        <v>25</v>
      </c>
      <c r="L159" s="20" t="s">
        <v>39</v>
      </c>
      <c r="M159" s="19" t="s">
        <v>40</v>
      </c>
      <c r="N159" s="19" t="s">
        <v>28</v>
      </c>
      <c r="O159" s="20" t="s">
        <v>29</v>
      </c>
      <c r="P159" s="20"/>
      <c r="Q159" s="23">
        <v>45202.64166666667</v>
      </c>
      <c r="R159" s="20" t="s">
        <v>42</v>
      </c>
      <c r="S159" s="4" t="s">
        <v>775</v>
      </c>
      <c r="T159" s="19" t="s">
        <v>776</v>
      </c>
    </row>
    <row x14ac:dyDescent="0.25" r="160" customHeight="1" ht="19.5">
      <c r="A160" s="10">
        <v>45221</v>
      </c>
      <c r="B160" s="11" t="s">
        <v>777</v>
      </c>
      <c r="C160" s="11" t="s">
        <v>180</v>
      </c>
      <c r="D160" s="12"/>
      <c r="E160" s="13">
        <v>13098417251</v>
      </c>
      <c r="F160" s="11" t="s">
        <v>778</v>
      </c>
      <c r="G160" s="12" t="s">
        <v>115</v>
      </c>
      <c r="H160" s="12"/>
      <c r="I160" s="14" t="s">
        <v>779</v>
      </c>
      <c r="J160" s="12" t="s">
        <v>24</v>
      </c>
      <c r="K160" s="12" t="s">
        <v>25</v>
      </c>
      <c r="L160" s="12" t="s">
        <v>39</v>
      </c>
      <c r="M160" s="11" t="s">
        <v>40</v>
      </c>
      <c r="N160" s="11" t="s">
        <v>183</v>
      </c>
      <c r="O160" s="12" t="s">
        <v>29</v>
      </c>
      <c r="P160" s="12"/>
      <c r="Q160" s="15" t="s">
        <v>780</v>
      </c>
      <c r="R160" s="12" t="s">
        <v>51</v>
      </c>
      <c r="S160" s="17" t="s">
        <v>781</v>
      </c>
      <c r="T160" s="11"/>
    </row>
    <row x14ac:dyDescent="0.25" r="161" customHeight="1" ht="19.5">
      <c r="A161" s="18">
        <v>45202</v>
      </c>
      <c r="B161" s="19" t="s">
        <v>782</v>
      </c>
      <c r="C161" s="19" t="s">
        <v>691</v>
      </c>
      <c r="D161" s="20"/>
      <c r="E161" s="21">
        <v>13607209992</v>
      </c>
      <c r="F161" s="19" t="s">
        <v>783</v>
      </c>
      <c r="G161" s="20" t="s">
        <v>23</v>
      </c>
      <c r="H161" s="20"/>
      <c r="I161" s="22" t="s">
        <v>142</v>
      </c>
      <c r="J161" s="20" t="s">
        <v>24</v>
      </c>
      <c r="K161" s="20" t="s">
        <v>25</v>
      </c>
      <c r="L161" s="20" t="s">
        <v>39</v>
      </c>
      <c r="M161" s="19" t="s">
        <v>40</v>
      </c>
      <c r="N161" s="19" t="s">
        <v>28</v>
      </c>
      <c r="O161" s="20" t="s">
        <v>29</v>
      </c>
      <c r="P161" s="20"/>
      <c r="Q161" s="23">
        <v>45202.69583333333</v>
      </c>
      <c r="R161" s="20" t="s">
        <v>42</v>
      </c>
      <c r="S161" s="4" t="s">
        <v>784</v>
      </c>
      <c r="T161" s="19" t="s">
        <v>785</v>
      </c>
    </row>
    <row x14ac:dyDescent="0.25" r="162" customHeight="1" ht="19.5">
      <c r="A162" s="18">
        <v>45205</v>
      </c>
      <c r="B162" s="11" t="s">
        <v>786</v>
      </c>
      <c r="C162" s="11" t="s">
        <v>545</v>
      </c>
      <c r="D162" s="12"/>
      <c r="E162" s="13">
        <v>13607209992</v>
      </c>
      <c r="F162" s="11" t="s">
        <v>783</v>
      </c>
      <c r="G162" s="12" t="s">
        <v>23</v>
      </c>
      <c r="H162" s="12"/>
      <c r="I162" s="14">
        <v>10015</v>
      </c>
      <c r="J162" s="12" t="s">
        <v>24</v>
      </c>
      <c r="K162" s="12" t="s">
        <v>69</v>
      </c>
      <c r="L162" s="12" t="s">
        <v>26</v>
      </c>
      <c r="M162" s="11" t="s">
        <v>40</v>
      </c>
      <c r="N162" s="11" t="s">
        <v>28</v>
      </c>
      <c r="O162" s="12" t="s">
        <v>29</v>
      </c>
      <c r="P162" s="12"/>
      <c r="Q162" s="15" t="s">
        <v>787</v>
      </c>
      <c r="R162" s="12" t="s">
        <v>31</v>
      </c>
      <c r="S162" s="11" t="s">
        <v>788</v>
      </c>
      <c r="T162" s="17" t="s">
        <v>789</v>
      </c>
    </row>
    <row x14ac:dyDescent="0.25" r="163" customHeight="1" ht="19.5">
      <c r="A163" s="18">
        <v>45204</v>
      </c>
      <c r="B163" s="19" t="s">
        <v>790</v>
      </c>
      <c r="C163" s="19" t="s">
        <v>691</v>
      </c>
      <c r="D163" s="20"/>
      <c r="E163" s="21">
        <f>"13117271782"</f>
      </c>
      <c r="F163" s="19" t="s">
        <v>791</v>
      </c>
      <c r="G163" s="20" t="s">
        <v>23</v>
      </c>
      <c r="H163" s="20"/>
      <c r="I163" s="22" t="s">
        <v>254</v>
      </c>
      <c r="J163" s="20" t="s">
        <v>24</v>
      </c>
      <c r="K163" s="20" t="s">
        <v>25</v>
      </c>
      <c r="L163" s="20" t="s">
        <v>39</v>
      </c>
      <c r="M163" s="19" t="s">
        <v>40</v>
      </c>
      <c r="N163" s="19" t="s">
        <v>28</v>
      </c>
      <c r="O163" s="20" t="s">
        <v>29</v>
      </c>
      <c r="P163" s="20"/>
      <c r="Q163" s="23">
        <v>45204.638240740744</v>
      </c>
      <c r="R163" s="20" t="s">
        <v>42</v>
      </c>
      <c r="S163" s="4" t="s">
        <v>792</v>
      </c>
      <c r="T163" s="19" t="s">
        <v>793</v>
      </c>
    </row>
    <row x14ac:dyDescent="0.25" r="164" customHeight="1" ht="19.5">
      <c r="A164" s="10">
        <v>45214</v>
      </c>
      <c r="B164" s="11" t="s">
        <v>794</v>
      </c>
      <c r="C164" s="11" t="s">
        <v>180</v>
      </c>
      <c r="D164" s="11"/>
      <c r="E164" s="13">
        <v>15571766509</v>
      </c>
      <c r="F164" s="11" t="s">
        <v>795</v>
      </c>
      <c r="G164" s="11" t="s">
        <v>115</v>
      </c>
      <c r="H164" s="11"/>
      <c r="I164" s="13" t="s">
        <v>796</v>
      </c>
      <c r="J164" s="11" t="s">
        <v>24</v>
      </c>
      <c r="K164" s="11" t="s">
        <v>25</v>
      </c>
      <c r="L164" s="11" t="s">
        <v>39</v>
      </c>
      <c r="M164" s="11" t="s">
        <v>27</v>
      </c>
      <c r="N164" s="11" t="s">
        <v>183</v>
      </c>
      <c r="O164" s="11" t="s">
        <v>29</v>
      </c>
      <c r="P164" s="11"/>
      <c r="Q164" s="16" t="s">
        <v>797</v>
      </c>
      <c r="R164" s="11" t="s">
        <v>51</v>
      </c>
      <c r="S164" s="17" t="s">
        <v>798</v>
      </c>
      <c r="T164" s="11"/>
    </row>
    <row x14ac:dyDescent="0.25" r="165" customHeight="1" ht="19.5">
      <c r="A165" s="18">
        <v>45206</v>
      </c>
      <c r="B165" s="11" t="s">
        <v>799</v>
      </c>
      <c r="C165" s="11" t="s">
        <v>158</v>
      </c>
      <c r="D165" s="12"/>
      <c r="E165" s="13" t="s">
        <v>800</v>
      </c>
      <c r="F165" s="11" t="s">
        <v>801</v>
      </c>
      <c r="G165" s="12" t="s">
        <v>74</v>
      </c>
      <c r="H165" s="12"/>
      <c r="I165" s="14" t="s">
        <v>148</v>
      </c>
      <c r="J165" s="12" t="s">
        <v>24</v>
      </c>
      <c r="K165" s="12" t="s">
        <v>25</v>
      </c>
      <c r="L165" s="12" t="s">
        <v>39</v>
      </c>
      <c r="M165" s="11" t="s">
        <v>149</v>
      </c>
      <c r="N165" s="11" t="s">
        <v>28</v>
      </c>
      <c r="O165" s="12" t="s">
        <v>29</v>
      </c>
      <c r="P165" s="12"/>
      <c r="Q165" s="15" t="s">
        <v>802</v>
      </c>
      <c r="R165" s="12" t="s">
        <v>42</v>
      </c>
      <c r="S165" s="11" t="s">
        <v>803</v>
      </c>
      <c r="T165" s="11" t="s">
        <v>804</v>
      </c>
    </row>
    <row x14ac:dyDescent="0.25" r="166" customHeight="1" ht="19.5">
      <c r="A166" s="10">
        <v>45212</v>
      </c>
      <c r="B166" s="11" t="s">
        <v>805</v>
      </c>
      <c r="C166" s="11" t="s">
        <v>180</v>
      </c>
      <c r="D166" s="11"/>
      <c r="E166" s="13">
        <v>18671729386</v>
      </c>
      <c r="F166" s="11" t="s">
        <v>806</v>
      </c>
      <c r="G166" s="11" t="s">
        <v>62</v>
      </c>
      <c r="H166" s="11"/>
      <c r="I166" s="13" t="s">
        <v>290</v>
      </c>
      <c r="J166" s="11" t="s">
        <v>24</v>
      </c>
      <c r="K166" s="11" t="s">
        <v>69</v>
      </c>
      <c r="L166" s="11" t="s">
        <v>39</v>
      </c>
      <c r="M166" s="11" t="s">
        <v>40</v>
      </c>
      <c r="N166" s="11" t="s">
        <v>183</v>
      </c>
      <c r="O166" s="11" t="s">
        <v>29</v>
      </c>
      <c r="P166" s="11"/>
      <c r="Q166" s="16" t="s">
        <v>807</v>
      </c>
      <c r="R166" s="11" t="s">
        <v>51</v>
      </c>
      <c r="S166" s="17" t="s">
        <v>808</v>
      </c>
      <c r="T166" s="11"/>
    </row>
    <row x14ac:dyDescent="0.25" r="167" customHeight="1" ht="19.5">
      <c r="A167" s="18">
        <v>45208</v>
      </c>
      <c r="B167" s="11" t="s">
        <v>809</v>
      </c>
      <c r="C167" s="11" t="s">
        <v>341</v>
      </c>
      <c r="D167" s="12"/>
      <c r="E167" s="13">
        <v>13177060286</v>
      </c>
      <c r="F167" s="11" t="s">
        <v>810</v>
      </c>
      <c r="G167" s="12" t="s">
        <v>115</v>
      </c>
      <c r="H167" s="12"/>
      <c r="I167" s="14" t="s">
        <v>241</v>
      </c>
      <c r="J167" s="12" t="s">
        <v>24</v>
      </c>
      <c r="K167" s="12" t="s">
        <v>25</v>
      </c>
      <c r="L167" s="12" t="s">
        <v>39</v>
      </c>
      <c r="M167" s="11" t="s">
        <v>40</v>
      </c>
      <c r="N167" s="11" t="s">
        <v>28</v>
      </c>
      <c r="O167" s="12" t="s">
        <v>29</v>
      </c>
      <c r="P167" s="12"/>
      <c r="Q167" s="15" t="s">
        <v>811</v>
      </c>
      <c r="R167" s="12" t="s">
        <v>42</v>
      </c>
      <c r="S167" s="11" t="s">
        <v>812</v>
      </c>
      <c r="T167" s="11" t="s">
        <v>813</v>
      </c>
    </row>
    <row x14ac:dyDescent="0.25" r="168" customHeight="1" ht="19.5">
      <c r="A168" s="25">
        <v>45211</v>
      </c>
      <c r="B168" s="11" t="s">
        <v>814</v>
      </c>
      <c r="C168" s="11" t="s">
        <v>72</v>
      </c>
      <c r="D168" s="11"/>
      <c r="E168" s="13">
        <v>13217271440</v>
      </c>
      <c r="F168" s="11" t="s">
        <v>815</v>
      </c>
      <c r="G168" s="11" t="s">
        <v>115</v>
      </c>
      <c r="H168" s="11"/>
      <c r="I168" s="13" t="s">
        <v>99</v>
      </c>
      <c r="J168" s="11" t="s">
        <v>24</v>
      </c>
      <c r="K168" s="11" t="s">
        <v>25</v>
      </c>
      <c r="L168" s="11" t="s">
        <v>39</v>
      </c>
      <c r="M168" s="11" t="s">
        <v>27</v>
      </c>
      <c r="N168" s="11" t="s">
        <v>28</v>
      </c>
      <c r="O168" s="11" t="s">
        <v>29</v>
      </c>
      <c r="P168" s="11"/>
      <c r="Q168" s="16" t="s">
        <v>816</v>
      </c>
      <c r="R168" s="11" t="s">
        <v>42</v>
      </c>
      <c r="S168" s="17" t="s">
        <v>817</v>
      </c>
      <c r="T168" s="11"/>
    </row>
    <row x14ac:dyDescent="0.25" r="169" customHeight="1" ht="19.5">
      <c r="A169" s="10">
        <v>45226</v>
      </c>
      <c r="B169" s="11" t="s">
        <v>818</v>
      </c>
      <c r="C169" s="11" t="s">
        <v>180</v>
      </c>
      <c r="D169" s="12"/>
      <c r="E169" s="13">
        <v>15572768105</v>
      </c>
      <c r="F169" s="11" t="s">
        <v>819</v>
      </c>
      <c r="G169" s="12" t="s">
        <v>115</v>
      </c>
      <c r="H169" s="12"/>
      <c r="I169" s="14" t="s">
        <v>241</v>
      </c>
      <c r="J169" s="12" t="s">
        <v>24</v>
      </c>
      <c r="K169" s="12" t="s">
        <v>25</v>
      </c>
      <c r="L169" s="12" t="s">
        <v>39</v>
      </c>
      <c r="M169" s="11" t="s">
        <v>27</v>
      </c>
      <c r="N169" s="11" t="s">
        <v>183</v>
      </c>
      <c r="O169" s="12" t="s">
        <v>29</v>
      </c>
      <c r="P169" s="12"/>
      <c r="Q169" s="15" t="s">
        <v>820</v>
      </c>
      <c r="R169" s="12" t="s">
        <v>51</v>
      </c>
      <c r="S169" s="17" t="s">
        <v>821</v>
      </c>
      <c r="T169" s="11"/>
    </row>
    <row x14ac:dyDescent="0.25" r="170" customHeight="1" ht="19.5">
      <c r="A170" s="18">
        <v>45202</v>
      </c>
      <c r="B170" s="19" t="s">
        <v>822</v>
      </c>
      <c r="C170" s="19" t="s">
        <v>823</v>
      </c>
      <c r="D170" s="20"/>
      <c r="E170" s="21">
        <v>18671735327</v>
      </c>
      <c r="F170" s="19" t="s">
        <v>824</v>
      </c>
      <c r="G170" s="20" t="s">
        <v>56</v>
      </c>
      <c r="H170" s="20"/>
      <c r="I170" s="22">
        <v>10015</v>
      </c>
      <c r="J170" s="20" t="s">
        <v>24</v>
      </c>
      <c r="K170" s="20" t="s">
        <v>172</v>
      </c>
      <c r="L170" s="20" t="s">
        <v>26</v>
      </c>
      <c r="M170" s="19" t="s">
        <v>149</v>
      </c>
      <c r="N170" s="19" t="s">
        <v>28</v>
      </c>
      <c r="O170" s="20" t="s">
        <v>29</v>
      </c>
      <c r="P170" s="20"/>
      <c r="Q170" s="23">
        <v>45202.50833333333</v>
      </c>
      <c r="R170" s="20" t="s">
        <v>31</v>
      </c>
      <c r="S170" s="4" t="s">
        <v>825</v>
      </c>
      <c r="T170" s="4" t="s">
        <v>826</v>
      </c>
    </row>
    <row x14ac:dyDescent="0.25" r="171" customHeight="1" ht="19.5">
      <c r="A171" s="18">
        <v>45204</v>
      </c>
      <c r="B171" s="19" t="s">
        <v>827</v>
      </c>
      <c r="C171" s="19" t="s">
        <v>691</v>
      </c>
      <c r="D171" s="20"/>
      <c r="E171" s="21">
        <f>"13617176393"</f>
      </c>
      <c r="F171" s="19" t="s">
        <v>828</v>
      </c>
      <c r="G171" s="20" t="s">
        <v>74</v>
      </c>
      <c r="H171" s="20"/>
      <c r="I171" s="22" t="s">
        <v>615</v>
      </c>
      <c r="J171" s="20" t="s">
        <v>24</v>
      </c>
      <c r="K171" s="20" t="s">
        <v>25</v>
      </c>
      <c r="L171" s="20" t="s">
        <v>39</v>
      </c>
      <c r="M171" s="19" t="s">
        <v>40</v>
      </c>
      <c r="N171" s="19" t="s">
        <v>28</v>
      </c>
      <c r="O171" s="20" t="s">
        <v>29</v>
      </c>
      <c r="P171" s="20"/>
      <c r="Q171" s="23">
        <v>45204.569375</v>
      </c>
      <c r="R171" s="20" t="s">
        <v>42</v>
      </c>
      <c r="S171" s="4" t="s">
        <v>829</v>
      </c>
      <c r="T171" s="19" t="s">
        <v>830</v>
      </c>
    </row>
    <row x14ac:dyDescent="0.25" r="172" customHeight="1" ht="19.5">
      <c r="A172" s="18">
        <v>45207</v>
      </c>
      <c r="B172" s="11" t="s">
        <v>831</v>
      </c>
      <c r="C172" s="11" t="s">
        <v>158</v>
      </c>
      <c r="D172" s="12"/>
      <c r="E172" s="13">
        <v>13872633585</v>
      </c>
      <c r="F172" s="11" t="s">
        <v>832</v>
      </c>
      <c r="G172" s="12" t="s">
        <v>23</v>
      </c>
      <c r="H172" s="12" t="s">
        <v>121</v>
      </c>
      <c r="I172" s="14" t="s">
        <v>352</v>
      </c>
      <c r="J172" s="12" t="s">
        <v>24</v>
      </c>
      <c r="K172" s="12" t="s">
        <v>25</v>
      </c>
      <c r="L172" s="12" t="s">
        <v>39</v>
      </c>
      <c r="M172" s="11" t="s">
        <v>40</v>
      </c>
      <c r="N172" s="11" t="s">
        <v>28</v>
      </c>
      <c r="O172" s="12" t="s">
        <v>29</v>
      </c>
      <c r="P172" s="12"/>
      <c r="Q172" s="15" t="s">
        <v>833</v>
      </c>
      <c r="R172" s="12" t="s">
        <v>42</v>
      </c>
      <c r="S172" s="11" t="s">
        <v>834</v>
      </c>
      <c r="T172" s="11" t="s">
        <v>835</v>
      </c>
    </row>
    <row x14ac:dyDescent="0.25" r="173" customHeight="1" ht="19.5">
      <c r="A173" s="25">
        <v>45209</v>
      </c>
      <c r="B173" s="11" t="s">
        <v>836</v>
      </c>
      <c r="C173" s="11" t="s">
        <v>711</v>
      </c>
      <c r="D173" s="11"/>
      <c r="E173" s="13" t="s">
        <v>837</v>
      </c>
      <c r="F173" s="11" t="s">
        <v>838</v>
      </c>
      <c r="G173" s="11" t="s">
        <v>74</v>
      </c>
      <c r="H173" s="11"/>
      <c r="I173" s="13" t="s">
        <v>148</v>
      </c>
      <c r="J173" s="11" t="s">
        <v>24</v>
      </c>
      <c r="K173" s="11" t="s">
        <v>25</v>
      </c>
      <c r="L173" s="11" t="s">
        <v>39</v>
      </c>
      <c r="M173" s="11" t="s">
        <v>149</v>
      </c>
      <c r="N173" s="11" t="s">
        <v>28</v>
      </c>
      <c r="O173" s="11" t="s">
        <v>29</v>
      </c>
      <c r="P173" s="11"/>
      <c r="Q173" s="16" t="s">
        <v>839</v>
      </c>
      <c r="R173" s="11" t="s">
        <v>42</v>
      </c>
      <c r="S173" s="11" t="s">
        <v>840</v>
      </c>
      <c r="T173" s="11" t="s">
        <v>841</v>
      </c>
    </row>
    <row x14ac:dyDescent="0.25" r="174" customHeight="1" ht="19.5">
      <c r="A174" s="10">
        <v>45215</v>
      </c>
      <c r="B174" s="11" t="s">
        <v>842</v>
      </c>
      <c r="C174" s="11" t="s">
        <v>72</v>
      </c>
      <c r="D174" s="12"/>
      <c r="E174" s="13">
        <v>13114462096</v>
      </c>
      <c r="F174" s="11" t="s">
        <v>843</v>
      </c>
      <c r="G174" s="12" t="s">
        <v>56</v>
      </c>
      <c r="H174" s="12"/>
      <c r="I174" s="14" t="s">
        <v>844</v>
      </c>
      <c r="J174" s="12" t="s">
        <v>24</v>
      </c>
      <c r="K174" s="12" t="s">
        <v>69</v>
      </c>
      <c r="L174" s="12" t="s">
        <v>39</v>
      </c>
      <c r="M174" s="11" t="s">
        <v>27</v>
      </c>
      <c r="N174" s="11" t="s">
        <v>28</v>
      </c>
      <c r="O174" s="12" t="s">
        <v>29</v>
      </c>
      <c r="P174" s="12"/>
      <c r="Q174" s="15" t="s">
        <v>845</v>
      </c>
      <c r="R174" s="12" t="s">
        <v>42</v>
      </c>
      <c r="S174" s="11" t="s">
        <v>846</v>
      </c>
      <c r="T174" s="11" t="s">
        <v>847</v>
      </c>
    </row>
    <row x14ac:dyDescent="0.25" r="175" customHeight="1" ht="19.5">
      <c r="A175" s="18">
        <v>45202</v>
      </c>
      <c r="B175" s="19" t="s">
        <v>848</v>
      </c>
      <c r="C175" s="19" t="s">
        <v>341</v>
      </c>
      <c r="D175" s="20"/>
      <c r="E175" s="21">
        <v>13165617648</v>
      </c>
      <c r="F175" s="19" t="s">
        <v>849</v>
      </c>
      <c r="G175" s="20" t="s">
        <v>23</v>
      </c>
      <c r="H175" s="20"/>
      <c r="I175" s="22" t="s">
        <v>850</v>
      </c>
      <c r="J175" s="20" t="s">
        <v>24</v>
      </c>
      <c r="K175" s="20" t="s">
        <v>25</v>
      </c>
      <c r="L175" s="20" t="s">
        <v>39</v>
      </c>
      <c r="M175" s="19" t="s">
        <v>27</v>
      </c>
      <c r="N175" s="19" t="s">
        <v>28</v>
      </c>
      <c r="O175" s="20" t="s">
        <v>29</v>
      </c>
      <c r="P175" s="20"/>
      <c r="Q175" s="23">
        <v>45202.535416666666</v>
      </c>
      <c r="R175" s="20" t="s">
        <v>42</v>
      </c>
      <c r="S175" s="4" t="s">
        <v>851</v>
      </c>
      <c r="T175" s="19" t="s">
        <v>852</v>
      </c>
    </row>
    <row x14ac:dyDescent="0.25" r="176" customHeight="1" ht="19.5">
      <c r="A176" s="18">
        <v>45202</v>
      </c>
      <c r="B176" s="19" t="s">
        <v>853</v>
      </c>
      <c r="C176" s="19" t="s">
        <v>773</v>
      </c>
      <c r="D176" s="20"/>
      <c r="E176" s="21">
        <v>13165617648</v>
      </c>
      <c r="F176" s="19" t="s">
        <v>849</v>
      </c>
      <c r="G176" s="20" t="s">
        <v>23</v>
      </c>
      <c r="H176" s="20"/>
      <c r="I176" s="22">
        <v>10015</v>
      </c>
      <c r="J176" s="20" t="s">
        <v>24</v>
      </c>
      <c r="K176" s="20" t="s">
        <v>69</v>
      </c>
      <c r="L176" s="20" t="s">
        <v>26</v>
      </c>
      <c r="M176" s="19" t="s">
        <v>675</v>
      </c>
      <c r="N176" s="19" t="s">
        <v>28</v>
      </c>
      <c r="O176" s="20" t="s">
        <v>29</v>
      </c>
      <c r="P176" s="20"/>
      <c r="Q176" s="23">
        <v>45202.53055555555</v>
      </c>
      <c r="R176" s="20" t="s">
        <v>31</v>
      </c>
      <c r="S176" s="4" t="s">
        <v>854</v>
      </c>
      <c r="T176" s="4" t="s">
        <v>855</v>
      </c>
    </row>
    <row x14ac:dyDescent="0.25" r="177" customHeight="1" ht="19.5">
      <c r="A177" s="18">
        <v>45204</v>
      </c>
      <c r="B177" s="19" t="s">
        <v>856</v>
      </c>
      <c r="C177" s="19" t="s">
        <v>239</v>
      </c>
      <c r="D177" s="20"/>
      <c r="E177" s="21">
        <f>"15549305767"</f>
      </c>
      <c r="F177" s="19" t="s">
        <v>857</v>
      </c>
      <c r="G177" s="20" t="s">
        <v>23</v>
      </c>
      <c r="H177" s="20"/>
      <c r="I177" s="22" t="s">
        <v>116</v>
      </c>
      <c r="J177" s="20" t="s">
        <v>24</v>
      </c>
      <c r="K177" s="20" t="s">
        <v>25</v>
      </c>
      <c r="L177" s="20" t="s">
        <v>39</v>
      </c>
      <c r="M177" s="19" t="s">
        <v>27</v>
      </c>
      <c r="N177" s="19" t="s">
        <v>183</v>
      </c>
      <c r="O177" s="20" t="s">
        <v>29</v>
      </c>
      <c r="P177" s="20"/>
      <c r="Q177" s="23">
        <v>45204.66002314815</v>
      </c>
      <c r="R177" s="20" t="s">
        <v>51</v>
      </c>
      <c r="S177" s="4" t="s">
        <v>858</v>
      </c>
      <c r="T177" s="19"/>
    </row>
    <row x14ac:dyDescent="0.25" r="178" customHeight="1" ht="19.5">
      <c r="A178" s="18">
        <v>45204</v>
      </c>
      <c r="B178" s="19" t="s">
        <v>859</v>
      </c>
      <c r="C178" s="19" t="s">
        <v>341</v>
      </c>
      <c r="D178" s="20"/>
      <c r="E178" s="21">
        <f>"071704155768"</f>
      </c>
      <c r="F178" s="19" t="s">
        <v>860</v>
      </c>
      <c r="G178" s="20" t="s">
        <v>74</v>
      </c>
      <c r="H178" s="20"/>
      <c r="I178" s="22" t="s">
        <v>104</v>
      </c>
      <c r="J178" s="20" t="s">
        <v>24</v>
      </c>
      <c r="K178" s="20" t="s">
        <v>25</v>
      </c>
      <c r="L178" s="20" t="s">
        <v>39</v>
      </c>
      <c r="M178" s="19" t="s">
        <v>149</v>
      </c>
      <c r="N178" s="19" t="s">
        <v>28</v>
      </c>
      <c r="O178" s="20" t="s">
        <v>29</v>
      </c>
      <c r="P178" s="20"/>
      <c r="Q178" s="23">
        <v>45204.57165509259</v>
      </c>
      <c r="R178" s="20" t="s">
        <v>42</v>
      </c>
      <c r="S178" s="4" t="s">
        <v>861</v>
      </c>
      <c r="T178" s="19" t="s">
        <v>862</v>
      </c>
    </row>
    <row x14ac:dyDescent="0.25" r="179" customHeight="1" ht="19.5">
      <c r="A179" s="18">
        <v>45206</v>
      </c>
      <c r="B179" s="11" t="s">
        <v>863</v>
      </c>
      <c r="C179" s="11" t="s">
        <v>180</v>
      </c>
      <c r="D179" s="12"/>
      <c r="E179" s="13">
        <v>16671729003</v>
      </c>
      <c r="F179" s="11" t="s">
        <v>864</v>
      </c>
      <c r="G179" s="12" t="s">
        <v>48</v>
      </c>
      <c r="H179" s="12"/>
      <c r="I179" s="14" t="s">
        <v>57</v>
      </c>
      <c r="J179" s="12" t="s">
        <v>24</v>
      </c>
      <c r="K179" s="12" t="s">
        <v>25</v>
      </c>
      <c r="L179" s="12" t="s">
        <v>39</v>
      </c>
      <c r="M179" s="11" t="s">
        <v>40</v>
      </c>
      <c r="N179" s="11" t="s">
        <v>183</v>
      </c>
      <c r="O179" s="12" t="s">
        <v>29</v>
      </c>
      <c r="P179" s="12"/>
      <c r="Q179" s="15" t="s">
        <v>865</v>
      </c>
      <c r="R179" s="12" t="s">
        <v>51</v>
      </c>
      <c r="S179" s="17" t="s">
        <v>866</v>
      </c>
      <c r="T179" s="11"/>
    </row>
    <row x14ac:dyDescent="0.25" r="180" customHeight="1" ht="19.5">
      <c r="A180" s="18">
        <v>45208</v>
      </c>
      <c r="B180" s="11" t="s">
        <v>867</v>
      </c>
      <c r="C180" s="11" t="s">
        <v>158</v>
      </c>
      <c r="D180" s="12"/>
      <c r="E180" s="13" t="s">
        <v>868</v>
      </c>
      <c r="F180" s="11" t="s">
        <v>869</v>
      </c>
      <c r="G180" s="12" t="s">
        <v>74</v>
      </c>
      <c r="H180" s="12"/>
      <c r="I180" s="14" t="s">
        <v>148</v>
      </c>
      <c r="J180" s="12" t="s">
        <v>24</v>
      </c>
      <c r="K180" s="12" t="s">
        <v>25</v>
      </c>
      <c r="L180" s="12" t="s">
        <v>39</v>
      </c>
      <c r="M180" s="11" t="s">
        <v>149</v>
      </c>
      <c r="N180" s="11" t="s">
        <v>28</v>
      </c>
      <c r="O180" s="12" t="s">
        <v>29</v>
      </c>
      <c r="P180" s="12"/>
      <c r="Q180" s="15" t="s">
        <v>870</v>
      </c>
      <c r="R180" s="12" t="s">
        <v>42</v>
      </c>
      <c r="S180" s="11" t="s">
        <v>871</v>
      </c>
      <c r="T180" s="11" t="s">
        <v>872</v>
      </c>
    </row>
    <row x14ac:dyDescent="0.25" r="181" customHeight="1" ht="19.5">
      <c r="A181" s="18">
        <v>45208</v>
      </c>
      <c r="B181" s="11" t="s">
        <v>873</v>
      </c>
      <c r="C181" s="11" t="s">
        <v>874</v>
      </c>
      <c r="D181" s="12"/>
      <c r="E181" s="13">
        <v>13135819920</v>
      </c>
      <c r="F181" s="11" t="s">
        <v>875</v>
      </c>
      <c r="G181" s="12" t="s">
        <v>23</v>
      </c>
      <c r="H181" s="12"/>
      <c r="I181" s="14" t="s">
        <v>381</v>
      </c>
      <c r="J181" s="12" t="s">
        <v>24</v>
      </c>
      <c r="K181" s="12" t="s">
        <v>25</v>
      </c>
      <c r="L181" s="12" t="s">
        <v>39</v>
      </c>
      <c r="M181" s="11" t="s">
        <v>675</v>
      </c>
      <c r="N181" s="11" t="s">
        <v>28</v>
      </c>
      <c r="O181" s="12" t="s">
        <v>29</v>
      </c>
      <c r="P181" s="12"/>
      <c r="Q181" s="15" t="s">
        <v>876</v>
      </c>
      <c r="R181" s="12" t="s">
        <v>42</v>
      </c>
      <c r="S181" s="11" t="s">
        <v>877</v>
      </c>
      <c r="T181" s="11" t="s">
        <v>878</v>
      </c>
    </row>
    <row x14ac:dyDescent="0.25" r="182" customHeight="1" ht="19.5">
      <c r="A182" s="25">
        <v>45209</v>
      </c>
      <c r="B182" s="11" t="s">
        <v>879</v>
      </c>
      <c r="C182" s="11" t="s">
        <v>880</v>
      </c>
      <c r="D182" s="11"/>
      <c r="E182" s="13">
        <v>15072508018</v>
      </c>
      <c r="F182" s="11" t="s">
        <v>881</v>
      </c>
      <c r="G182" s="11" t="s">
        <v>48</v>
      </c>
      <c r="H182" s="11"/>
      <c r="I182" s="13" t="s">
        <v>779</v>
      </c>
      <c r="J182" s="11" t="s">
        <v>24</v>
      </c>
      <c r="K182" s="11" t="s">
        <v>25</v>
      </c>
      <c r="L182" s="11" t="s">
        <v>39</v>
      </c>
      <c r="M182" s="11" t="s">
        <v>40</v>
      </c>
      <c r="N182" s="11" t="s">
        <v>28</v>
      </c>
      <c r="O182" s="11" t="s">
        <v>29</v>
      </c>
      <c r="P182" s="11"/>
      <c r="Q182" s="16" t="s">
        <v>882</v>
      </c>
      <c r="R182" s="11" t="s">
        <v>42</v>
      </c>
      <c r="S182" s="11" t="s">
        <v>883</v>
      </c>
      <c r="T182" s="11" t="s">
        <v>884</v>
      </c>
    </row>
    <row x14ac:dyDescent="0.25" r="183" customHeight="1" ht="19.5">
      <c r="A183" s="10">
        <v>45214</v>
      </c>
      <c r="B183" s="11" t="s">
        <v>885</v>
      </c>
      <c r="C183" s="11" t="s">
        <v>886</v>
      </c>
      <c r="D183" s="11"/>
      <c r="E183" s="13" t="s">
        <v>887</v>
      </c>
      <c r="F183" s="11" t="s">
        <v>610</v>
      </c>
      <c r="G183" s="11" t="s">
        <v>74</v>
      </c>
      <c r="H183" s="11"/>
      <c r="I183" s="13" t="s">
        <v>211</v>
      </c>
      <c r="J183" s="11" t="s">
        <v>24</v>
      </c>
      <c r="K183" s="11" t="s">
        <v>25</v>
      </c>
      <c r="L183" s="11" t="s">
        <v>39</v>
      </c>
      <c r="M183" s="11" t="s">
        <v>149</v>
      </c>
      <c r="N183" s="11" t="s">
        <v>28</v>
      </c>
      <c r="O183" s="11" t="s">
        <v>29</v>
      </c>
      <c r="P183" s="11"/>
      <c r="Q183" s="16" t="s">
        <v>888</v>
      </c>
      <c r="R183" s="11" t="s">
        <v>42</v>
      </c>
      <c r="S183" s="11" t="s">
        <v>889</v>
      </c>
      <c r="T183" s="11" t="s">
        <v>890</v>
      </c>
    </row>
    <row x14ac:dyDescent="0.25" r="184" customHeight="1" ht="19.5">
      <c r="A184" s="18">
        <v>45200</v>
      </c>
      <c r="B184" s="11" t="s">
        <v>891</v>
      </c>
      <c r="C184" s="11" t="s">
        <v>158</v>
      </c>
      <c r="D184" s="12"/>
      <c r="E184" s="13" t="s">
        <v>892</v>
      </c>
      <c r="F184" s="11" t="s">
        <v>893</v>
      </c>
      <c r="G184" s="12" t="s">
        <v>74</v>
      </c>
      <c r="H184" s="12"/>
      <c r="I184" s="14" t="s">
        <v>148</v>
      </c>
      <c r="J184" s="12" t="s">
        <v>24</v>
      </c>
      <c r="K184" s="12" t="s">
        <v>25</v>
      </c>
      <c r="L184" s="12" t="s">
        <v>39</v>
      </c>
      <c r="M184" s="11" t="s">
        <v>149</v>
      </c>
      <c r="N184" s="11" t="s">
        <v>28</v>
      </c>
      <c r="O184" s="12" t="s">
        <v>29</v>
      </c>
      <c r="P184" s="12"/>
      <c r="Q184" s="15" t="s">
        <v>894</v>
      </c>
      <c r="R184" s="12" t="s">
        <v>42</v>
      </c>
      <c r="S184" s="11" t="s">
        <v>895</v>
      </c>
      <c r="T184" s="11" t="s">
        <v>896</v>
      </c>
    </row>
    <row x14ac:dyDescent="0.25" r="185" customHeight="1" ht="19.5">
      <c r="A185" s="18">
        <v>45201</v>
      </c>
      <c r="B185" s="19" t="s">
        <v>897</v>
      </c>
      <c r="C185" s="19" t="s">
        <v>239</v>
      </c>
      <c r="D185" s="20"/>
      <c r="E185" s="21">
        <f>"13487212572"</f>
      </c>
      <c r="F185" s="19" t="s">
        <v>898</v>
      </c>
      <c r="G185" s="20" t="s">
        <v>23</v>
      </c>
      <c r="H185" s="20" t="s">
        <v>121</v>
      </c>
      <c r="I185" s="22" t="s">
        <v>93</v>
      </c>
      <c r="J185" s="20" t="s">
        <v>24</v>
      </c>
      <c r="K185" s="20" t="s">
        <v>25</v>
      </c>
      <c r="L185" s="20" t="s">
        <v>39</v>
      </c>
      <c r="M185" s="19" t="s">
        <v>40</v>
      </c>
      <c r="N185" s="19" t="s">
        <v>183</v>
      </c>
      <c r="O185" s="20" t="s">
        <v>29</v>
      </c>
      <c r="P185" s="20"/>
      <c r="Q185" s="23">
        <v>45201.67857638889</v>
      </c>
      <c r="R185" s="20" t="s">
        <v>51</v>
      </c>
      <c r="S185" s="4" t="s">
        <v>899</v>
      </c>
      <c r="T185" s="19"/>
    </row>
    <row x14ac:dyDescent="0.25" r="186" customHeight="1" ht="19.5">
      <c r="A186" s="25">
        <v>45210</v>
      </c>
      <c r="B186" s="11" t="s">
        <v>900</v>
      </c>
      <c r="C186" s="11" t="s">
        <v>711</v>
      </c>
      <c r="D186" s="11"/>
      <c r="E186" s="13">
        <v>13986776305</v>
      </c>
      <c r="F186" s="11" t="s">
        <v>901</v>
      </c>
      <c r="G186" s="11" t="s">
        <v>48</v>
      </c>
      <c r="H186" s="11"/>
      <c r="I186" s="13" t="s">
        <v>381</v>
      </c>
      <c r="J186" s="11" t="s">
        <v>24</v>
      </c>
      <c r="K186" s="11" t="s">
        <v>25</v>
      </c>
      <c r="L186" s="11" t="s">
        <v>39</v>
      </c>
      <c r="M186" s="11" t="s">
        <v>40</v>
      </c>
      <c r="N186" s="11" t="s">
        <v>28</v>
      </c>
      <c r="O186" s="11" t="s">
        <v>29</v>
      </c>
      <c r="P186" s="11"/>
      <c r="Q186" s="16" t="s">
        <v>902</v>
      </c>
      <c r="R186" s="11" t="s">
        <v>42</v>
      </c>
      <c r="S186" s="11" t="s">
        <v>903</v>
      </c>
      <c r="T186" s="11" t="s">
        <v>904</v>
      </c>
    </row>
    <row x14ac:dyDescent="0.25" r="187" customHeight="1" ht="19.5">
      <c r="A187" s="10">
        <v>45214</v>
      </c>
      <c r="B187" s="11" t="s">
        <v>905</v>
      </c>
      <c r="C187" s="11" t="s">
        <v>698</v>
      </c>
      <c r="D187" s="11"/>
      <c r="E187" s="13" t="s">
        <v>906</v>
      </c>
      <c r="F187" s="11" t="s">
        <v>907</v>
      </c>
      <c r="G187" s="11" t="s">
        <v>74</v>
      </c>
      <c r="H187" s="11"/>
      <c r="I187" s="13" t="s">
        <v>259</v>
      </c>
      <c r="J187" s="11" t="s">
        <v>24</v>
      </c>
      <c r="K187" s="11" t="s">
        <v>25</v>
      </c>
      <c r="L187" s="11" t="s">
        <v>39</v>
      </c>
      <c r="M187" s="11" t="s">
        <v>149</v>
      </c>
      <c r="N187" s="11" t="s">
        <v>28</v>
      </c>
      <c r="O187" s="11" t="s">
        <v>29</v>
      </c>
      <c r="P187" s="11"/>
      <c r="Q187" s="16" t="s">
        <v>908</v>
      </c>
      <c r="R187" s="11" t="s">
        <v>42</v>
      </c>
      <c r="S187" s="11" t="s">
        <v>909</v>
      </c>
      <c r="T187" s="11" t="s">
        <v>910</v>
      </c>
    </row>
    <row x14ac:dyDescent="0.25" r="188" customHeight="1" ht="19.5">
      <c r="A188" s="10">
        <v>45215</v>
      </c>
      <c r="B188" s="11" t="s">
        <v>911</v>
      </c>
      <c r="C188" s="11" t="s">
        <v>912</v>
      </c>
      <c r="D188" s="12"/>
      <c r="E188" s="13" t="s">
        <v>913</v>
      </c>
      <c r="F188" s="11" t="s">
        <v>914</v>
      </c>
      <c r="G188" s="12" t="s">
        <v>74</v>
      </c>
      <c r="H188" s="12"/>
      <c r="I188" s="14" t="s">
        <v>381</v>
      </c>
      <c r="J188" s="12" t="s">
        <v>24</v>
      </c>
      <c r="K188" s="12" t="s">
        <v>25</v>
      </c>
      <c r="L188" s="12" t="s">
        <v>39</v>
      </c>
      <c r="M188" s="11" t="s">
        <v>149</v>
      </c>
      <c r="N188" s="11" t="s">
        <v>28</v>
      </c>
      <c r="O188" s="12" t="s">
        <v>29</v>
      </c>
      <c r="P188" s="12"/>
      <c r="Q188" s="15" t="s">
        <v>915</v>
      </c>
      <c r="R188" s="12" t="s">
        <v>42</v>
      </c>
      <c r="S188" s="11" t="s">
        <v>916</v>
      </c>
      <c r="T188" s="11" t="s">
        <v>917</v>
      </c>
    </row>
    <row x14ac:dyDescent="0.25" r="189" customHeight="1" ht="19.5">
      <c r="A189" s="18">
        <v>45203</v>
      </c>
      <c r="B189" s="11" t="s">
        <v>918</v>
      </c>
      <c r="C189" s="11" t="s">
        <v>239</v>
      </c>
      <c r="D189" s="12"/>
      <c r="E189" s="13">
        <v>15671035148</v>
      </c>
      <c r="F189" s="11" t="s">
        <v>919</v>
      </c>
      <c r="G189" s="12" t="s">
        <v>48</v>
      </c>
      <c r="H189" s="12" t="s">
        <v>98</v>
      </c>
      <c r="I189" s="14" t="s">
        <v>735</v>
      </c>
      <c r="J189" s="12" t="s">
        <v>24</v>
      </c>
      <c r="K189" s="12" t="s">
        <v>25</v>
      </c>
      <c r="L189" s="12" t="s">
        <v>39</v>
      </c>
      <c r="M189" s="11" t="s">
        <v>40</v>
      </c>
      <c r="N189" s="11" t="s">
        <v>183</v>
      </c>
      <c r="O189" s="12" t="s">
        <v>29</v>
      </c>
      <c r="P189" s="12"/>
      <c r="Q189" s="15" t="s">
        <v>920</v>
      </c>
      <c r="R189" s="12" t="s">
        <v>51</v>
      </c>
      <c r="S189" s="11" t="s">
        <v>921</v>
      </c>
      <c r="T189" s="26" t="s">
        <v>922</v>
      </c>
    </row>
    <row x14ac:dyDescent="0.25" r="190" customHeight="1" ht="19.5">
      <c r="A190" s="25">
        <v>45209</v>
      </c>
      <c r="B190" s="11" t="s">
        <v>923</v>
      </c>
      <c r="C190" s="11" t="s">
        <v>108</v>
      </c>
      <c r="D190" s="11"/>
      <c r="E190" s="13">
        <v>13177063888</v>
      </c>
      <c r="F190" s="11" t="s">
        <v>924</v>
      </c>
      <c r="G190" s="11" t="s">
        <v>171</v>
      </c>
      <c r="H190" s="11"/>
      <c r="I190" s="13" t="s">
        <v>925</v>
      </c>
      <c r="J190" s="11" t="s">
        <v>24</v>
      </c>
      <c r="K190" s="11" t="s">
        <v>25</v>
      </c>
      <c r="L190" s="11" t="s">
        <v>39</v>
      </c>
      <c r="M190" s="11" t="s">
        <v>40</v>
      </c>
      <c r="N190" s="11" t="s">
        <v>28</v>
      </c>
      <c r="O190" s="11" t="s">
        <v>29</v>
      </c>
      <c r="P190" s="11"/>
      <c r="Q190" s="16" t="s">
        <v>926</v>
      </c>
      <c r="R190" s="11" t="s">
        <v>51</v>
      </c>
      <c r="S190" s="17" t="s">
        <v>927</v>
      </c>
      <c r="T190" s="11"/>
    </row>
    <row x14ac:dyDescent="0.25" r="191" customHeight="1" ht="19.5">
      <c r="A191" s="18">
        <v>45207</v>
      </c>
      <c r="B191" s="11" t="s">
        <v>928</v>
      </c>
      <c r="C191" s="11" t="s">
        <v>180</v>
      </c>
      <c r="D191" s="12"/>
      <c r="E191" s="13">
        <v>18671765740</v>
      </c>
      <c r="F191" s="11" t="s">
        <v>929</v>
      </c>
      <c r="G191" s="12" t="s">
        <v>56</v>
      </c>
      <c r="H191" s="12"/>
      <c r="I191" s="14" t="s">
        <v>930</v>
      </c>
      <c r="J191" s="12" t="s">
        <v>24</v>
      </c>
      <c r="K191" s="12" t="s">
        <v>25</v>
      </c>
      <c r="L191" s="12" t="s">
        <v>39</v>
      </c>
      <c r="M191" s="11" t="s">
        <v>40</v>
      </c>
      <c r="N191" s="11" t="s">
        <v>183</v>
      </c>
      <c r="O191" s="12" t="s">
        <v>29</v>
      </c>
      <c r="P191" s="12"/>
      <c r="Q191" s="15" t="s">
        <v>931</v>
      </c>
      <c r="R191" s="12" t="s">
        <v>51</v>
      </c>
      <c r="S191" s="17" t="s">
        <v>932</v>
      </c>
      <c r="T191" s="11"/>
    </row>
    <row x14ac:dyDescent="0.25" r="192" customHeight="1" ht="19.5">
      <c r="A192" s="18">
        <v>45208</v>
      </c>
      <c r="B192" s="11" t="s">
        <v>933</v>
      </c>
      <c r="C192" s="11" t="s">
        <v>158</v>
      </c>
      <c r="D192" s="12"/>
      <c r="E192" s="13">
        <v>13032703424</v>
      </c>
      <c r="F192" s="11" t="s">
        <v>934</v>
      </c>
      <c r="G192" s="12" t="s">
        <v>37</v>
      </c>
      <c r="H192" s="12"/>
      <c r="I192" s="14">
        <v>10015</v>
      </c>
      <c r="J192" s="12" t="s">
        <v>24</v>
      </c>
      <c r="K192" s="12" t="s">
        <v>69</v>
      </c>
      <c r="L192" s="12" t="s">
        <v>26</v>
      </c>
      <c r="M192" s="11" t="s">
        <v>40</v>
      </c>
      <c r="N192" s="11" t="s">
        <v>28</v>
      </c>
      <c r="O192" s="12" t="s">
        <v>29</v>
      </c>
      <c r="P192" s="12"/>
      <c r="Q192" s="15" t="s">
        <v>935</v>
      </c>
      <c r="R192" s="12" t="s">
        <v>31</v>
      </c>
      <c r="S192" s="11" t="s">
        <v>936</v>
      </c>
      <c r="T192" s="11" t="s">
        <v>937</v>
      </c>
    </row>
    <row x14ac:dyDescent="0.25" r="193" customHeight="1" ht="19.5">
      <c r="A193" s="10">
        <v>45214</v>
      </c>
      <c r="B193" s="11" t="s">
        <v>938</v>
      </c>
      <c r="C193" s="11" t="s">
        <v>341</v>
      </c>
      <c r="D193" s="11"/>
      <c r="E193" s="13">
        <v>15549295538</v>
      </c>
      <c r="F193" s="11" t="s">
        <v>939</v>
      </c>
      <c r="G193" s="11" t="s">
        <v>115</v>
      </c>
      <c r="H193" s="11"/>
      <c r="I193" s="13" t="s">
        <v>749</v>
      </c>
      <c r="J193" s="11" t="s">
        <v>24</v>
      </c>
      <c r="K193" s="11" t="s">
        <v>25</v>
      </c>
      <c r="L193" s="11" t="s">
        <v>39</v>
      </c>
      <c r="M193" s="11" t="s">
        <v>40</v>
      </c>
      <c r="N193" s="11" t="s">
        <v>28</v>
      </c>
      <c r="O193" s="11" t="s">
        <v>29</v>
      </c>
      <c r="P193" s="11"/>
      <c r="Q193" s="16" t="s">
        <v>940</v>
      </c>
      <c r="R193" s="11" t="s">
        <v>42</v>
      </c>
      <c r="S193" s="17" t="s">
        <v>941</v>
      </c>
      <c r="T193" s="11"/>
    </row>
    <row x14ac:dyDescent="0.25" r="194" customHeight="1" ht="19.5">
      <c r="A194" s="18">
        <v>45200</v>
      </c>
      <c r="B194" s="11" t="s">
        <v>942</v>
      </c>
      <c r="C194" s="11" t="s">
        <v>158</v>
      </c>
      <c r="D194" s="12"/>
      <c r="E194" s="13">
        <v>18671710337</v>
      </c>
      <c r="F194" s="11" t="s">
        <v>943</v>
      </c>
      <c r="G194" s="12" t="s">
        <v>56</v>
      </c>
      <c r="H194" s="12"/>
      <c r="I194" s="14" t="s">
        <v>182</v>
      </c>
      <c r="J194" s="12" t="s">
        <v>24</v>
      </c>
      <c r="K194" s="12" t="s">
        <v>25</v>
      </c>
      <c r="L194" s="12" t="s">
        <v>39</v>
      </c>
      <c r="M194" s="11" t="s">
        <v>40</v>
      </c>
      <c r="N194" s="11" t="s">
        <v>28</v>
      </c>
      <c r="O194" s="12" t="s">
        <v>29</v>
      </c>
      <c r="P194" s="12"/>
      <c r="Q194" s="15" t="s">
        <v>944</v>
      </c>
      <c r="R194" s="12" t="s">
        <v>42</v>
      </c>
      <c r="S194" s="11" t="s">
        <v>945</v>
      </c>
      <c r="T194" s="11" t="s">
        <v>946</v>
      </c>
    </row>
    <row x14ac:dyDescent="0.25" r="195" customHeight="1" ht="19.5">
      <c r="A195" s="25">
        <v>45209</v>
      </c>
      <c r="B195" s="11" t="s">
        <v>947</v>
      </c>
      <c r="C195" s="11" t="s">
        <v>660</v>
      </c>
      <c r="D195" s="11"/>
      <c r="E195" s="13" t="s">
        <v>948</v>
      </c>
      <c r="F195" s="11" t="s">
        <v>949</v>
      </c>
      <c r="G195" s="11" t="s">
        <v>74</v>
      </c>
      <c r="H195" s="11"/>
      <c r="I195" s="13" t="s">
        <v>148</v>
      </c>
      <c r="J195" s="11" t="s">
        <v>24</v>
      </c>
      <c r="K195" s="11" t="s">
        <v>172</v>
      </c>
      <c r="L195" s="11"/>
      <c r="M195" s="11" t="s">
        <v>149</v>
      </c>
      <c r="N195" s="11" t="s">
        <v>624</v>
      </c>
      <c r="O195" s="11" t="s">
        <v>29</v>
      </c>
      <c r="P195" s="11"/>
      <c r="Q195" s="16" t="s">
        <v>950</v>
      </c>
      <c r="R195" s="11" t="s">
        <v>42</v>
      </c>
      <c r="S195" s="11" t="s">
        <v>951</v>
      </c>
      <c r="T195" s="11" t="s">
        <v>952</v>
      </c>
    </row>
    <row x14ac:dyDescent="0.25" r="196" customHeight="1" ht="19.5">
      <c r="A196" s="10">
        <v>45218</v>
      </c>
      <c r="B196" s="11" t="s">
        <v>953</v>
      </c>
      <c r="C196" s="11" t="s">
        <v>158</v>
      </c>
      <c r="D196" s="12"/>
      <c r="E196" s="13">
        <v>17671277879</v>
      </c>
      <c r="F196" s="11" t="s">
        <v>954</v>
      </c>
      <c r="G196" s="12" t="s">
        <v>216</v>
      </c>
      <c r="H196" s="12"/>
      <c r="I196" s="14" t="s">
        <v>226</v>
      </c>
      <c r="J196" s="12" t="s">
        <v>24</v>
      </c>
      <c r="K196" s="12" t="s">
        <v>25</v>
      </c>
      <c r="L196" s="12" t="s">
        <v>39</v>
      </c>
      <c r="M196" s="11" t="s">
        <v>40</v>
      </c>
      <c r="N196" s="11" t="s">
        <v>28</v>
      </c>
      <c r="O196" s="12" t="s">
        <v>29</v>
      </c>
      <c r="P196" s="12"/>
      <c r="Q196" s="15" t="s">
        <v>955</v>
      </c>
      <c r="R196" s="12" t="s">
        <v>42</v>
      </c>
      <c r="S196" s="11" t="s">
        <v>956</v>
      </c>
      <c r="T196" s="11" t="s">
        <v>957</v>
      </c>
    </row>
    <row x14ac:dyDescent="0.25" r="197" customHeight="1" ht="19.5">
      <c r="A197" s="18">
        <v>45201</v>
      </c>
      <c r="B197" s="19" t="s">
        <v>958</v>
      </c>
      <c r="C197" s="19" t="s">
        <v>72</v>
      </c>
      <c r="D197" s="20"/>
      <c r="E197" s="21">
        <f>"071704483254"</f>
      </c>
      <c r="F197" s="19" t="s">
        <v>959</v>
      </c>
      <c r="G197" s="20" t="s">
        <v>74</v>
      </c>
      <c r="H197" s="20"/>
      <c r="I197" s="22" t="s">
        <v>182</v>
      </c>
      <c r="J197" s="20" t="s">
        <v>24</v>
      </c>
      <c r="K197" s="20" t="s">
        <v>25</v>
      </c>
      <c r="L197" s="20" t="s">
        <v>39</v>
      </c>
      <c r="M197" s="19" t="s">
        <v>40</v>
      </c>
      <c r="N197" s="19" t="s">
        <v>28</v>
      </c>
      <c r="O197" s="20" t="s">
        <v>29</v>
      </c>
      <c r="P197" s="20"/>
      <c r="Q197" s="23">
        <v>45201.7550462963</v>
      </c>
      <c r="R197" s="20" t="s">
        <v>42</v>
      </c>
      <c r="S197" s="19" t="s">
        <v>960</v>
      </c>
      <c r="T197" s="19" t="s">
        <v>961</v>
      </c>
    </row>
    <row x14ac:dyDescent="0.25" r="198" customHeight="1" ht="19.5">
      <c r="A198" s="18">
        <v>45203</v>
      </c>
      <c r="B198" s="11" t="s">
        <v>962</v>
      </c>
      <c r="C198" s="11" t="s">
        <v>691</v>
      </c>
      <c r="D198" s="12"/>
      <c r="E198" s="13">
        <v>15572719768</v>
      </c>
      <c r="F198" s="11" t="s">
        <v>963</v>
      </c>
      <c r="G198" s="12" t="s">
        <v>115</v>
      </c>
      <c r="H198" s="12" t="s">
        <v>98</v>
      </c>
      <c r="I198" s="14" t="s">
        <v>211</v>
      </c>
      <c r="J198" s="12" t="s">
        <v>24</v>
      </c>
      <c r="K198" s="12" t="s">
        <v>25</v>
      </c>
      <c r="L198" s="12" t="s">
        <v>39</v>
      </c>
      <c r="M198" s="11" t="s">
        <v>40</v>
      </c>
      <c r="N198" s="11" t="s">
        <v>28</v>
      </c>
      <c r="O198" s="12" t="s">
        <v>29</v>
      </c>
      <c r="P198" s="12"/>
      <c r="Q198" s="15" t="s">
        <v>964</v>
      </c>
      <c r="R198" s="12" t="s">
        <v>42</v>
      </c>
      <c r="S198" s="11" t="s">
        <v>965</v>
      </c>
      <c r="T198" s="11" t="s">
        <v>966</v>
      </c>
    </row>
    <row x14ac:dyDescent="0.25" r="199" customHeight="1" ht="19.5">
      <c r="A199" s="18">
        <v>45203</v>
      </c>
      <c r="B199" s="11" t="s">
        <v>967</v>
      </c>
      <c r="C199" s="11" t="s">
        <v>698</v>
      </c>
      <c r="D199" s="12"/>
      <c r="E199" s="13" t="s">
        <v>968</v>
      </c>
      <c r="F199" s="11" t="s">
        <v>969</v>
      </c>
      <c r="G199" s="12" t="s">
        <v>74</v>
      </c>
      <c r="H199" s="12"/>
      <c r="I199" s="14" t="s">
        <v>272</v>
      </c>
      <c r="J199" s="12" t="s">
        <v>24</v>
      </c>
      <c r="K199" s="12" t="s">
        <v>25</v>
      </c>
      <c r="L199" s="12" t="s">
        <v>39</v>
      </c>
      <c r="M199" s="11" t="s">
        <v>675</v>
      </c>
      <c r="N199" s="11" t="s">
        <v>28</v>
      </c>
      <c r="O199" s="12" t="s">
        <v>29</v>
      </c>
      <c r="P199" s="12"/>
      <c r="Q199" s="15" t="s">
        <v>970</v>
      </c>
      <c r="R199" s="12" t="s">
        <v>42</v>
      </c>
      <c r="S199" s="11" t="s">
        <v>971</v>
      </c>
      <c r="T199" s="11" t="s">
        <v>972</v>
      </c>
    </row>
    <row x14ac:dyDescent="0.25" r="200" customHeight="1" ht="19.5">
      <c r="A200" s="18">
        <v>45203</v>
      </c>
      <c r="B200" s="11" t="s">
        <v>973</v>
      </c>
      <c r="C200" s="11" t="s">
        <v>974</v>
      </c>
      <c r="D200" s="12"/>
      <c r="E200" s="13">
        <v>18671781044</v>
      </c>
      <c r="F200" s="11" t="s">
        <v>975</v>
      </c>
      <c r="G200" s="12" t="s">
        <v>115</v>
      </c>
      <c r="H200" s="12"/>
      <c r="I200" s="14">
        <v>10015</v>
      </c>
      <c r="J200" s="12" t="s">
        <v>24</v>
      </c>
      <c r="K200" s="12" t="s">
        <v>69</v>
      </c>
      <c r="L200" s="12" t="s">
        <v>26</v>
      </c>
      <c r="M200" s="11" t="s">
        <v>27</v>
      </c>
      <c r="N200" s="11" t="s">
        <v>28</v>
      </c>
      <c r="O200" s="12" t="s">
        <v>29</v>
      </c>
      <c r="P200" s="12"/>
      <c r="Q200" s="15" t="s">
        <v>976</v>
      </c>
      <c r="R200" s="12" t="s">
        <v>31</v>
      </c>
      <c r="S200" s="11" t="s">
        <v>977</v>
      </c>
      <c r="T200" s="11" t="s">
        <v>978</v>
      </c>
    </row>
    <row x14ac:dyDescent="0.25" r="201" customHeight="1" ht="19.5">
      <c r="A201" s="18">
        <v>45204</v>
      </c>
      <c r="B201" s="19" t="s">
        <v>979</v>
      </c>
      <c r="C201" s="19" t="s">
        <v>158</v>
      </c>
      <c r="D201" s="20"/>
      <c r="E201" s="21">
        <f>"071700044413"</f>
      </c>
      <c r="F201" s="19" t="s">
        <v>975</v>
      </c>
      <c r="G201" s="20" t="s">
        <v>74</v>
      </c>
      <c r="H201" s="20"/>
      <c r="I201" s="22" t="s">
        <v>148</v>
      </c>
      <c r="J201" s="20" t="s">
        <v>24</v>
      </c>
      <c r="K201" s="20" t="s">
        <v>25</v>
      </c>
      <c r="L201" s="20" t="s">
        <v>39</v>
      </c>
      <c r="M201" s="19" t="s">
        <v>149</v>
      </c>
      <c r="N201" s="19" t="s">
        <v>28</v>
      </c>
      <c r="O201" s="20" t="s">
        <v>29</v>
      </c>
      <c r="P201" s="20"/>
      <c r="Q201" s="23">
        <v>45204.377534722225</v>
      </c>
      <c r="R201" s="20" t="s">
        <v>42</v>
      </c>
      <c r="S201" s="4" t="s">
        <v>980</v>
      </c>
      <c r="T201" s="19" t="s">
        <v>981</v>
      </c>
    </row>
    <row x14ac:dyDescent="0.25" r="202" customHeight="1" ht="19.5">
      <c r="A202" s="18">
        <v>45206</v>
      </c>
      <c r="B202" s="11" t="s">
        <v>982</v>
      </c>
      <c r="C202" s="11" t="s">
        <v>698</v>
      </c>
      <c r="D202" s="12"/>
      <c r="E202" s="13" t="s">
        <v>983</v>
      </c>
      <c r="F202" s="11" t="s">
        <v>984</v>
      </c>
      <c r="G202" s="12" t="s">
        <v>74</v>
      </c>
      <c r="H202" s="12" t="s">
        <v>98</v>
      </c>
      <c r="I202" s="14" t="s">
        <v>148</v>
      </c>
      <c r="J202" s="12" t="s">
        <v>24</v>
      </c>
      <c r="K202" s="12" t="s">
        <v>25</v>
      </c>
      <c r="L202" s="12" t="s">
        <v>39</v>
      </c>
      <c r="M202" s="11" t="s">
        <v>149</v>
      </c>
      <c r="N202" s="11" t="s">
        <v>28</v>
      </c>
      <c r="O202" s="12" t="s">
        <v>29</v>
      </c>
      <c r="P202" s="12"/>
      <c r="Q202" s="15" t="s">
        <v>985</v>
      </c>
      <c r="R202" s="12" t="s">
        <v>42</v>
      </c>
      <c r="S202" s="11" t="s">
        <v>986</v>
      </c>
      <c r="T202" s="11" t="s">
        <v>987</v>
      </c>
    </row>
    <row x14ac:dyDescent="0.25" r="203" customHeight="1" ht="19.5">
      <c r="A203" s="10">
        <v>45215</v>
      </c>
      <c r="B203" s="11" t="s">
        <v>988</v>
      </c>
      <c r="C203" s="11" t="s">
        <v>341</v>
      </c>
      <c r="D203" s="12"/>
      <c r="E203" s="13" t="s">
        <v>989</v>
      </c>
      <c r="F203" s="11" t="s">
        <v>990</v>
      </c>
      <c r="G203" s="12" t="s">
        <v>115</v>
      </c>
      <c r="H203" s="12"/>
      <c r="I203" s="14" t="s">
        <v>352</v>
      </c>
      <c r="J203" s="12" t="s">
        <v>24</v>
      </c>
      <c r="K203" s="12" t="s">
        <v>25</v>
      </c>
      <c r="L203" s="12" t="s">
        <v>39</v>
      </c>
      <c r="M203" s="11" t="s">
        <v>40</v>
      </c>
      <c r="N203" s="11" t="s">
        <v>28</v>
      </c>
      <c r="O203" s="12" t="s">
        <v>29</v>
      </c>
      <c r="P203" s="12"/>
      <c r="Q203" s="15" t="s">
        <v>991</v>
      </c>
      <c r="R203" s="12" t="s">
        <v>42</v>
      </c>
      <c r="S203" s="11" t="s">
        <v>992</v>
      </c>
      <c r="T203" s="11" t="s">
        <v>993</v>
      </c>
    </row>
    <row x14ac:dyDescent="0.25" r="204" customHeight="1" ht="19.5">
      <c r="A204" s="10">
        <v>45216</v>
      </c>
      <c r="B204" s="11" t="s">
        <v>994</v>
      </c>
      <c r="C204" s="11" t="s">
        <v>158</v>
      </c>
      <c r="D204" s="12"/>
      <c r="E204" s="13" t="s">
        <v>995</v>
      </c>
      <c r="F204" s="11" t="s">
        <v>996</v>
      </c>
      <c r="G204" s="12" t="s">
        <v>74</v>
      </c>
      <c r="H204" s="12"/>
      <c r="I204" s="14" t="s">
        <v>148</v>
      </c>
      <c r="J204" s="12" t="s">
        <v>24</v>
      </c>
      <c r="K204" s="12" t="s">
        <v>25</v>
      </c>
      <c r="L204" s="12" t="s">
        <v>39</v>
      </c>
      <c r="M204" s="11" t="s">
        <v>149</v>
      </c>
      <c r="N204" s="11" t="s">
        <v>28</v>
      </c>
      <c r="O204" s="12" t="s">
        <v>29</v>
      </c>
      <c r="P204" s="12"/>
      <c r="Q204" s="15" t="s">
        <v>997</v>
      </c>
      <c r="R204" s="12" t="s">
        <v>42</v>
      </c>
      <c r="S204" s="11" t="s">
        <v>998</v>
      </c>
      <c r="T204" s="11" t="s">
        <v>999</v>
      </c>
    </row>
    <row x14ac:dyDescent="0.25" r="205" customHeight="1" ht="19.5">
      <c r="A205" s="25">
        <v>45209</v>
      </c>
      <c r="B205" s="11" t="s">
        <v>1000</v>
      </c>
      <c r="C205" s="11" t="s">
        <v>341</v>
      </c>
      <c r="D205" s="11"/>
      <c r="E205" s="13">
        <v>17671255565</v>
      </c>
      <c r="F205" s="11" t="s">
        <v>1001</v>
      </c>
      <c r="G205" s="11" t="s">
        <v>115</v>
      </c>
      <c r="H205" s="11" t="s">
        <v>121</v>
      </c>
      <c r="I205" s="13" t="s">
        <v>254</v>
      </c>
      <c r="J205" s="11" t="s">
        <v>24</v>
      </c>
      <c r="K205" s="11" t="s">
        <v>25</v>
      </c>
      <c r="L205" s="11" t="s">
        <v>39</v>
      </c>
      <c r="M205" s="11" t="s">
        <v>27</v>
      </c>
      <c r="N205" s="11" t="s">
        <v>28</v>
      </c>
      <c r="O205" s="11" t="s">
        <v>29</v>
      </c>
      <c r="P205" s="11"/>
      <c r="Q205" s="16" t="s">
        <v>1002</v>
      </c>
      <c r="R205" s="11" t="s">
        <v>42</v>
      </c>
      <c r="S205" s="17" t="s">
        <v>1003</v>
      </c>
      <c r="T205" s="26" t="s">
        <v>1004</v>
      </c>
    </row>
    <row x14ac:dyDescent="0.25" r="206" customHeight="1" ht="19.5">
      <c r="A206" s="18">
        <v>45200</v>
      </c>
      <c r="B206" s="11" t="s">
        <v>1005</v>
      </c>
      <c r="C206" s="11" t="s">
        <v>880</v>
      </c>
      <c r="D206" s="12"/>
      <c r="E206" s="13">
        <v>19807175378</v>
      </c>
      <c r="F206" s="11" t="s">
        <v>1006</v>
      </c>
      <c r="G206" s="12" t="s">
        <v>74</v>
      </c>
      <c r="H206" s="12"/>
      <c r="I206" s="14" t="s">
        <v>182</v>
      </c>
      <c r="J206" s="12" t="s">
        <v>24</v>
      </c>
      <c r="K206" s="12" t="s">
        <v>25</v>
      </c>
      <c r="L206" s="12" t="s">
        <v>39</v>
      </c>
      <c r="M206" s="11" t="s">
        <v>40</v>
      </c>
      <c r="N206" s="11" t="s">
        <v>28</v>
      </c>
      <c r="O206" s="12" t="s">
        <v>29</v>
      </c>
      <c r="P206" s="12"/>
      <c r="Q206" s="15" t="s">
        <v>1007</v>
      </c>
      <c r="R206" s="12" t="s">
        <v>42</v>
      </c>
      <c r="S206" s="11" t="s">
        <v>1008</v>
      </c>
      <c r="T206" s="11" t="s">
        <v>1009</v>
      </c>
    </row>
    <row x14ac:dyDescent="0.25" r="207" customHeight="1" ht="19.5">
      <c r="A207" s="18">
        <v>45204</v>
      </c>
      <c r="B207" s="19" t="s">
        <v>1010</v>
      </c>
      <c r="C207" s="19" t="s">
        <v>1011</v>
      </c>
      <c r="D207" s="20"/>
      <c r="E207" s="21">
        <f>"13114463029"</f>
      </c>
      <c r="F207" s="19" t="s">
        <v>1012</v>
      </c>
      <c r="G207" s="20" t="s">
        <v>289</v>
      </c>
      <c r="H207" s="20"/>
      <c r="I207" s="22" t="s">
        <v>81</v>
      </c>
      <c r="J207" s="20" t="s">
        <v>24</v>
      </c>
      <c r="K207" s="20" t="s">
        <v>25</v>
      </c>
      <c r="L207" s="20" t="s">
        <v>39</v>
      </c>
      <c r="M207" s="19" t="s">
        <v>40</v>
      </c>
      <c r="N207" s="19" t="s">
        <v>28</v>
      </c>
      <c r="O207" s="20" t="s">
        <v>29</v>
      </c>
      <c r="P207" s="20"/>
      <c r="Q207" s="23">
        <v>45204.70583333333</v>
      </c>
      <c r="R207" s="20" t="s">
        <v>42</v>
      </c>
      <c r="S207" s="4" t="s">
        <v>1013</v>
      </c>
      <c r="T207" s="19" t="s">
        <v>1014</v>
      </c>
    </row>
    <row x14ac:dyDescent="0.25" r="208" customHeight="1" ht="19.5">
      <c r="A208" s="25">
        <v>45211</v>
      </c>
      <c r="B208" s="11" t="s">
        <v>1015</v>
      </c>
      <c r="C208" s="11" t="s">
        <v>72</v>
      </c>
      <c r="D208" s="11"/>
      <c r="E208" s="13">
        <v>15671019550</v>
      </c>
      <c r="F208" s="11" t="s">
        <v>1016</v>
      </c>
      <c r="G208" s="11" t="s">
        <v>115</v>
      </c>
      <c r="H208" s="11"/>
      <c r="I208" s="13" t="s">
        <v>1017</v>
      </c>
      <c r="J208" s="11" t="s">
        <v>24</v>
      </c>
      <c r="K208" s="11" t="s">
        <v>25</v>
      </c>
      <c r="L208" s="11" t="s">
        <v>39</v>
      </c>
      <c r="M208" s="11" t="s">
        <v>27</v>
      </c>
      <c r="N208" s="11" t="s">
        <v>28</v>
      </c>
      <c r="O208" s="11" t="s">
        <v>29</v>
      </c>
      <c r="P208" s="11"/>
      <c r="Q208" s="16" t="s">
        <v>1018</v>
      </c>
      <c r="R208" s="11" t="s">
        <v>42</v>
      </c>
      <c r="S208" s="11" t="s">
        <v>1019</v>
      </c>
      <c r="T208" s="11" t="s">
        <v>1020</v>
      </c>
    </row>
    <row x14ac:dyDescent="0.25" r="209" customHeight="1" ht="19.5">
      <c r="A209" s="10">
        <v>45212</v>
      </c>
      <c r="B209" s="11" t="s">
        <v>1021</v>
      </c>
      <c r="C209" s="11" t="s">
        <v>660</v>
      </c>
      <c r="D209" s="11"/>
      <c r="E209" s="13" t="s">
        <v>1022</v>
      </c>
      <c r="F209" s="11" t="s">
        <v>1023</v>
      </c>
      <c r="G209" s="11" t="s">
        <v>74</v>
      </c>
      <c r="H209" s="11"/>
      <c r="I209" s="13" t="s">
        <v>1024</v>
      </c>
      <c r="J209" s="11" t="s">
        <v>24</v>
      </c>
      <c r="K209" s="11" t="s">
        <v>25</v>
      </c>
      <c r="L209" s="11" t="s">
        <v>39</v>
      </c>
      <c r="M209" s="11" t="s">
        <v>149</v>
      </c>
      <c r="N209" s="11" t="s">
        <v>624</v>
      </c>
      <c r="O209" s="11" t="s">
        <v>29</v>
      </c>
      <c r="P209" s="11"/>
      <c r="Q209" s="16" t="s">
        <v>1025</v>
      </c>
      <c r="R209" s="11" t="s">
        <v>42</v>
      </c>
      <c r="S209" s="11" t="s">
        <v>1026</v>
      </c>
      <c r="T209" s="11" t="s">
        <v>1027</v>
      </c>
    </row>
    <row x14ac:dyDescent="0.25" r="210" customHeight="1" ht="19.5">
      <c r="A210" s="18">
        <v>45208</v>
      </c>
      <c r="B210" s="11" t="s">
        <v>1028</v>
      </c>
      <c r="C210" s="11" t="s">
        <v>158</v>
      </c>
      <c r="D210" s="12"/>
      <c r="E210" s="13" t="s">
        <v>1029</v>
      </c>
      <c r="F210" s="11" t="s">
        <v>1030</v>
      </c>
      <c r="G210" s="12" t="s">
        <v>74</v>
      </c>
      <c r="H210" s="12"/>
      <c r="I210" s="14" t="s">
        <v>148</v>
      </c>
      <c r="J210" s="12" t="s">
        <v>24</v>
      </c>
      <c r="K210" s="12" t="s">
        <v>25</v>
      </c>
      <c r="L210" s="12" t="s">
        <v>39</v>
      </c>
      <c r="M210" s="11" t="s">
        <v>149</v>
      </c>
      <c r="N210" s="11" t="s">
        <v>28</v>
      </c>
      <c r="O210" s="12" t="s">
        <v>29</v>
      </c>
      <c r="P210" s="12"/>
      <c r="Q210" s="15" t="s">
        <v>1031</v>
      </c>
      <c r="R210" s="12" t="s">
        <v>42</v>
      </c>
      <c r="S210" s="11" t="s">
        <v>1032</v>
      </c>
      <c r="T210" s="11" t="s">
        <v>1033</v>
      </c>
    </row>
    <row x14ac:dyDescent="0.25" r="211" customHeight="1" ht="19.5">
      <c r="A211" s="18">
        <v>45208</v>
      </c>
      <c r="B211" s="11" t="s">
        <v>1034</v>
      </c>
      <c r="C211" s="11" t="s">
        <v>180</v>
      </c>
      <c r="D211" s="12"/>
      <c r="E211" s="13" t="s">
        <v>1029</v>
      </c>
      <c r="F211" s="11" t="s">
        <v>1030</v>
      </c>
      <c r="G211" s="12" t="s">
        <v>74</v>
      </c>
      <c r="H211" s="12"/>
      <c r="I211" s="14" t="s">
        <v>131</v>
      </c>
      <c r="J211" s="12" t="s">
        <v>24</v>
      </c>
      <c r="K211" s="12" t="s">
        <v>25</v>
      </c>
      <c r="L211" s="12" t="s">
        <v>39</v>
      </c>
      <c r="M211" s="11" t="s">
        <v>149</v>
      </c>
      <c r="N211" s="11" t="s">
        <v>183</v>
      </c>
      <c r="O211" s="12" t="s">
        <v>29</v>
      </c>
      <c r="P211" s="12"/>
      <c r="Q211" s="15" t="s">
        <v>1035</v>
      </c>
      <c r="R211" s="12" t="s">
        <v>51</v>
      </c>
      <c r="S211" s="11" t="s">
        <v>1036</v>
      </c>
      <c r="T211" s="26" t="s">
        <v>1037</v>
      </c>
    </row>
    <row x14ac:dyDescent="0.25" r="212" customHeight="1" ht="19.5">
      <c r="A212" s="18">
        <v>45202</v>
      </c>
      <c r="B212" s="19" t="s">
        <v>1038</v>
      </c>
      <c r="C212" s="19" t="s">
        <v>711</v>
      </c>
      <c r="D212" s="20"/>
      <c r="E212" s="21">
        <v>13277253273</v>
      </c>
      <c r="F212" s="19" t="s">
        <v>1039</v>
      </c>
      <c r="G212" s="20" t="s">
        <v>48</v>
      </c>
      <c r="H212" s="20"/>
      <c r="I212" s="22" t="s">
        <v>189</v>
      </c>
      <c r="J212" s="20" t="s">
        <v>24</v>
      </c>
      <c r="K212" s="20" t="s">
        <v>25</v>
      </c>
      <c r="L212" s="20" t="s">
        <v>39</v>
      </c>
      <c r="M212" s="19" t="s">
        <v>40</v>
      </c>
      <c r="N212" s="19" t="s">
        <v>28</v>
      </c>
      <c r="O212" s="20" t="s">
        <v>29</v>
      </c>
      <c r="P212" s="20"/>
      <c r="Q212" s="23">
        <v>45202.56527777778</v>
      </c>
      <c r="R212" s="20" t="s">
        <v>42</v>
      </c>
      <c r="S212" s="4" t="s">
        <v>1040</v>
      </c>
      <c r="T212" s="19" t="s">
        <v>1041</v>
      </c>
    </row>
    <row x14ac:dyDescent="0.25" r="213" customHeight="1" ht="19.5">
      <c r="A213" s="18">
        <v>45201</v>
      </c>
      <c r="B213" s="19" t="s">
        <v>1042</v>
      </c>
      <c r="C213" s="19" t="s">
        <v>691</v>
      </c>
      <c r="D213" s="20"/>
      <c r="E213" s="21">
        <f>"18527303960"</f>
      </c>
      <c r="F213" s="19" t="s">
        <v>1043</v>
      </c>
      <c r="G213" s="20" t="s">
        <v>74</v>
      </c>
      <c r="H213" s="20"/>
      <c r="I213" s="22" t="s">
        <v>254</v>
      </c>
      <c r="J213" s="20" t="s">
        <v>24</v>
      </c>
      <c r="K213" s="20" t="s">
        <v>25</v>
      </c>
      <c r="L213" s="20" t="s">
        <v>39</v>
      </c>
      <c r="M213" s="19" t="s">
        <v>40</v>
      </c>
      <c r="N213" s="19" t="s">
        <v>28</v>
      </c>
      <c r="O213" s="20" t="s">
        <v>29</v>
      </c>
      <c r="P213" s="20"/>
      <c r="Q213" s="23">
        <v>45201.382372685184</v>
      </c>
      <c r="R213" s="20" t="s">
        <v>42</v>
      </c>
      <c r="S213" s="19" t="s">
        <v>1044</v>
      </c>
      <c r="T213" s="19" t="s">
        <v>1045</v>
      </c>
    </row>
    <row x14ac:dyDescent="0.25" r="214" customHeight="1" ht="19.5">
      <c r="A214" s="18">
        <v>45202</v>
      </c>
      <c r="B214" s="19" t="s">
        <v>1046</v>
      </c>
      <c r="C214" s="19" t="s">
        <v>341</v>
      </c>
      <c r="D214" s="20"/>
      <c r="E214" s="21">
        <v>13032706308</v>
      </c>
      <c r="F214" s="19" t="s">
        <v>1047</v>
      </c>
      <c r="G214" s="20" t="s">
        <v>48</v>
      </c>
      <c r="H214" s="20"/>
      <c r="I214" s="22" t="s">
        <v>206</v>
      </c>
      <c r="J214" s="20" t="s">
        <v>24</v>
      </c>
      <c r="K214" s="20" t="s">
        <v>25</v>
      </c>
      <c r="L214" s="20" t="s">
        <v>39</v>
      </c>
      <c r="M214" s="19" t="s">
        <v>40</v>
      </c>
      <c r="N214" s="19" t="s">
        <v>28</v>
      </c>
      <c r="O214" s="20" t="s">
        <v>29</v>
      </c>
      <c r="P214" s="20"/>
      <c r="Q214" s="23">
        <v>45202.69583333333</v>
      </c>
      <c r="R214" s="20" t="s">
        <v>42</v>
      </c>
      <c r="S214" s="4" t="s">
        <v>1048</v>
      </c>
      <c r="T214" s="19"/>
    </row>
    <row x14ac:dyDescent="0.25" r="215" customHeight="1" ht="19.5">
      <c r="A215" s="18">
        <v>45206</v>
      </c>
      <c r="B215" s="11" t="s">
        <v>1049</v>
      </c>
      <c r="C215" s="11" t="s">
        <v>545</v>
      </c>
      <c r="D215" s="12"/>
      <c r="E215" s="13">
        <v>18674277424</v>
      </c>
      <c r="F215" s="11" t="s">
        <v>1050</v>
      </c>
      <c r="G215" s="12" t="s">
        <v>74</v>
      </c>
      <c r="H215" s="12"/>
      <c r="I215" s="14" t="s">
        <v>110</v>
      </c>
      <c r="J215" s="12" t="s">
        <v>24</v>
      </c>
      <c r="K215" s="12" t="s">
        <v>25</v>
      </c>
      <c r="L215" s="12" t="s">
        <v>39</v>
      </c>
      <c r="M215" s="11" t="s">
        <v>27</v>
      </c>
      <c r="N215" s="11" t="s">
        <v>28</v>
      </c>
      <c r="O215" s="12" t="s">
        <v>29</v>
      </c>
      <c r="P215" s="12"/>
      <c r="Q215" s="15" t="s">
        <v>1051</v>
      </c>
      <c r="R215" s="12" t="s">
        <v>42</v>
      </c>
      <c r="S215" s="11" t="s">
        <v>1052</v>
      </c>
      <c r="T215" s="11" t="s">
        <v>1053</v>
      </c>
    </row>
    <row x14ac:dyDescent="0.25" r="216" customHeight="1" ht="19.5">
      <c r="A216" s="18">
        <v>45206</v>
      </c>
      <c r="B216" s="11" t="s">
        <v>1054</v>
      </c>
      <c r="C216" s="11" t="s">
        <v>158</v>
      </c>
      <c r="D216" s="12"/>
      <c r="E216" s="13">
        <v>18672667811</v>
      </c>
      <c r="F216" s="11" t="s">
        <v>1055</v>
      </c>
      <c r="G216" s="12" t="s">
        <v>37</v>
      </c>
      <c r="H216" s="12"/>
      <c r="I216" s="14" t="s">
        <v>148</v>
      </c>
      <c r="J216" s="12" t="s">
        <v>24</v>
      </c>
      <c r="K216" s="12" t="s">
        <v>25</v>
      </c>
      <c r="L216" s="12" t="s">
        <v>39</v>
      </c>
      <c r="M216" s="11" t="s">
        <v>40</v>
      </c>
      <c r="N216" s="11" t="s">
        <v>28</v>
      </c>
      <c r="O216" s="12" t="s">
        <v>29</v>
      </c>
      <c r="P216" s="12"/>
      <c r="Q216" s="15" t="s">
        <v>1056</v>
      </c>
      <c r="R216" s="12" t="s">
        <v>42</v>
      </c>
      <c r="S216" s="11" t="s">
        <v>1057</v>
      </c>
      <c r="T216" s="11" t="s">
        <v>1058</v>
      </c>
    </row>
    <row x14ac:dyDescent="0.25" r="217" customHeight="1" ht="19.5">
      <c r="A217" s="18">
        <v>45207</v>
      </c>
      <c r="B217" s="11" t="s">
        <v>1059</v>
      </c>
      <c r="C217" s="11" t="s">
        <v>711</v>
      </c>
      <c r="D217" s="12"/>
      <c r="E217" s="13" t="s">
        <v>1060</v>
      </c>
      <c r="F217" s="11" t="s">
        <v>1061</v>
      </c>
      <c r="G217" s="12" t="s">
        <v>74</v>
      </c>
      <c r="H217" s="12"/>
      <c r="I217" s="14" t="s">
        <v>42</v>
      </c>
      <c r="J217" s="12" t="s">
        <v>24</v>
      </c>
      <c r="K217" s="12" t="s">
        <v>25</v>
      </c>
      <c r="L217" s="12" t="s">
        <v>39</v>
      </c>
      <c r="M217" s="11" t="s">
        <v>149</v>
      </c>
      <c r="N217" s="11" t="s">
        <v>28</v>
      </c>
      <c r="O217" s="12" t="s">
        <v>29</v>
      </c>
      <c r="P217" s="12"/>
      <c r="Q217" s="15" t="s">
        <v>1062</v>
      </c>
      <c r="R217" s="12" t="s">
        <v>42</v>
      </c>
      <c r="S217" s="11" t="s">
        <v>1063</v>
      </c>
      <c r="T217" s="11" t="s">
        <v>1064</v>
      </c>
    </row>
    <row x14ac:dyDescent="0.25" r="218" customHeight="1" ht="19.5">
      <c r="A218" s="10">
        <v>45228</v>
      </c>
      <c r="B218" s="11" t="s">
        <v>1065</v>
      </c>
      <c r="C218" s="11" t="s">
        <v>180</v>
      </c>
      <c r="D218" s="12"/>
      <c r="E218" s="13">
        <v>18671707987</v>
      </c>
      <c r="F218" s="11" t="s">
        <v>1066</v>
      </c>
      <c r="G218" s="12" t="s">
        <v>115</v>
      </c>
      <c r="H218" s="12"/>
      <c r="I218" s="14" t="s">
        <v>415</v>
      </c>
      <c r="J218" s="12" t="s">
        <v>24</v>
      </c>
      <c r="K218" s="12" t="s">
        <v>25</v>
      </c>
      <c r="L218" s="12" t="s">
        <v>39</v>
      </c>
      <c r="M218" s="11" t="s">
        <v>27</v>
      </c>
      <c r="N218" s="11" t="s">
        <v>183</v>
      </c>
      <c r="O218" s="12" t="s">
        <v>29</v>
      </c>
      <c r="P218" s="12"/>
      <c r="Q218" s="15" t="s">
        <v>1067</v>
      </c>
      <c r="R218" s="12" t="s">
        <v>51</v>
      </c>
      <c r="S218" s="17" t="s">
        <v>1068</v>
      </c>
      <c r="T218" s="11"/>
    </row>
    <row x14ac:dyDescent="0.25" r="219" customHeight="1" ht="19.5">
      <c r="A219" s="18">
        <v>45203</v>
      </c>
      <c r="B219" s="11" t="s">
        <v>1069</v>
      </c>
      <c r="C219" s="11" t="s">
        <v>158</v>
      </c>
      <c r="D219" s="12"/>
      <c r="E219" s="13">
        <v>13094189331</v>
      </c>
      <c r="F219" s="11" t="s">
        <v>1070</v>
      </c>
      <c r="G219" s="12" t="s">
        <v>216</v>
      </c>
      <c r="H219" s="12"/>
      <c r="I219" s="14" t="s">
        <v>154</v>
      </c>
      <c r="J219" s="12" t="s">
        <v>24</v>
      </c>
      <c r="K219" s="12" t="s">
        <v>25</v>
      </c>
      <c r="L219" s="12" t="s">
        <v>39</v>
      </c>
      <c r="M219" s="11" t="s">
        <v>27</v>
      </c>
      <c r="N219" s="11" t="s">
        <v>28</v>
      </c>
      <c r="O219" s="12" t="s">
        <v>29</v>
      </c>
      <c r="P219" s="12"/>
      <c r="Q219" s="15" t="s">
        <v>1071</v>
      </c>
      <c r="R219" s="12" t="s">
        <v>42</v>
      </c>
      <c r="S219" s="11" t="s">
        <v>1072</v>
      </c>
      <c r="T219" s="11" t="s">
        <v>1073</v>
      </c>
    </row>
    <row x14ac:dyDescent="0.25" r="220" customHeight="1" ht="19.5">
      <c r="A220" s="18">
        <v>45206</v>
      </c>
      <c r="B220" s="11" t="s">
        <v>1074</v>
      </c>
      <c r="C220" s="11" t="s">
        <v>1075</v>
      </c>
      <c r="D220" s="12"/>
      <c r="E220" s="13">
        <v>13094189331</v>
      </c>
      <c r="F220" s="11" t="s">
        <v>1070</v>
      </c>
      <c r="G220" s="12" t="s">
        <v>216</v>
      </c>
      <c r="H220" s="12"/>
      <c r="I220" s="14" t="s">
        <v>486</v>
      </c>
      <c r="J220" s="12" t="s">
        <v>24</v>
      </c>
      <c r="K220" s="12" t="s">
        <v>25</v>
      </c>
      <c r="L220" s="12" t="s">
        <v>39</v>
      </c>
      <c r="M220" s="11" t="s">
        <v>27</v>
      </c>
      <c r="N220" s="11" t="s">
        <v>28</v>
      </c>
      <c r="O220" s="12" t="s">
        <v>29</v>
      </c>
      <c r="P220" s="12"/>
      <c r="Q220" s="15" t="s">
        <v>1076</v>
      </c>
      <c r="R220" s="12" t="s">
        <v>42</v>
      </c>
      <c r="S220" s="11" t="s">
        <v>1077</v>
      </c>
      <c r="T220" s="11" t="s">
        <v>1073</v>
      </c>
    </row>
    <row x14ac:dyDescent="0.25" r="221" customHeight="1" ht="19.5">
      <c r="A221" s="18">
        <v>45206</v>
      </c>
      <c r="B221" s="11" t="s">
        <v>1078</v>
      </c>
      <c r="C221" s="11" t="s">
        <v>1079</v>
      </c>
      <c r="D221" s="12"/>
      <c r="E221" s="13">
        <v>16671726162</v>
      </c>
      <c r="F221" s="11" t="s">
        <v>1080</v>
      </c>
      <c r="G221" s="12" t="s">
        <v>74</v>
      </c>
      <c r="H221" s="12"/>
      <c r="I221" s="14" t="s">
        <v>615</v>
      </c>
      <c r="J221" s="12" t="s">
        <v>24</v>
      </c>
      <c r="K221" s="12" t="s">
        <v>25</v>
      </c>
      <c r="L221" s="12" t="s">
        <v>39</v>
      </c>
      <c r="M221" s="11" t="s">
        <v>40</v>
      </c>
      <c r="N221" s="11" t="s">
        <v>28</v>
      </c>
      <c r="O221" s="12" t="s">
        <v>29</v>
      </c>
      <c r="P221" s="12"/>
      <c r="Q221" s="15" t="s">
        <v>1081</v>
      </c>
      <c r="R221" s="12" t="s">
        <v>42</v>
      </c>
      <c r="S221" s="11" t="s">
        <v>1082</v>
      </c>
      <c r="T221" s="11" t="s">
        <v>1083</v>
      </c>
    </row>
    <row x14ac:dyDescent="0.25" r="222" customHeight="1" ht="19.5">
      <c r="A222" s="18">
        <v>45208</v>
      </c>
      <c r="B222" s="11" t="s">
        <v>1084</v>
      </c>
      <c r="C222" s="11" t="s">
        <v>169</v>
      </c>
      <c r="D222" s="12"/>
      <c r="E222" s="13">
        <v>15672543454</v>
      </c>
      <c r="F222" s="11" t="s">
        <v>1085</v>
      </c>
      <c r="G222" s="12" t="s">
        <v>23</v>
      </c>
      <c r="H222" s="12"/>
      <c r="I222" s="14" t="s">
        <v>259</v>
      </c>
      <c r="J222" s="12" t="s">
        <v>24</v>
      </c>
      <c r="K222" s="12" t="s">
        <v>25</v>
      </c>
      <c r="L222" s="12" t="s">
        <v>39</v>
      </c>
      <c r="M222" s="11" t="s">
        <v>27</v>
      </c>
      <c r="N222" s="11" t="s">
        <v>28</v>
      </c>
      <c r="O222" s="12" t="s">
        <v>29</v>
      </c>
      <c r="P222" s="12"/>
      <c r="Q222" s="15" t="s">
        <v>1086</v>
      </c>
      <c r="R222" s="12" t="s">
        <v>42</v>
      </c>
      <c r="S222" s="11" t="s">
        <v>1087</v>
      </c>
      <c r="T222" s="11" t="s">
        <v>1088</v>
      </c>
    </row>
    <row x14ac:dyDescent="0.25" r="223" customHeight="1" ht="19.5">
      <c r="A223" s="10">
        <v>45212</v>
      </c>
      <c r="B223" s="11" t="s">
        <v>1089</v>
      </c>
      <c r="C223" s="11" t="s">
        <v>158</v>
      </c>
      <c r="D223" s="11"/>
      <c r="E223" s="13" t="s">
        <v>1090</v>
      </c>
      <c r="F223" s="11" t="s">
        <v>1091</v>
      </c>
      <c r="G223" s="11" t="s">
        <v>74</v>
      </c>
      <c r="H223" s="11"/>
      <c r="I223" s="13" t="s">
        <v>1092</v>
      </c>
      <c r="J223" s="11" t="s">
        <v>24</v>
      </c>
      <c r="K223" s="11" t="s">
        <v>25</v>
      </c>
      <c r="L223" s="11" t="s">
        <v>39</v>
      </c>
      <c r="M223" s="11" t="s">
        <v>149</v>
      </c>
      <c r="N223" s="11" t="s">
        <v>28</v>
      </c>
      <c r="O223" s="11" t="s">
        <v>29</v>
      </c>
      <c r="P223" s="11"/>
      <c r="Q223" s="16" t="s">
        <v>1093</v>
      </c>
      <c r="R223" s="11" t="s">
        <v>42</v>
      </c>
      <c r="S223" s="11" t="s">
        <v>1094</v>
      </c>
      <c r="T223" s="11" t="s">
        <v>1095</v>
      </c>
    </row>
    <row x14ac:dyDescent="0.25" r="224" customHeight="1" ht="19.5">
      <c r="A224" s="10">
        <v>45215</v>
      </c>
      <c r="B224" s="11" t="s">
        <v>1096</v>
      </c>
      <c r="C224" s="11" t="s">
        <v>691</v>
      </c>
      <c r="D224" s="12"/>
      <c r="E224" s="13" t="s">
        <v>1097</v>
      </c>
      <c r="F224" s="11" t="s">
        <v>1098</v>
      </c>
      <c r="G224" s="12" t="s">
        <v>74</v>
      </c>
      <c r="H224" s="12"/>
      <c r="I224" s="14" t="s">
        <v>211</v>
      </c>
      <c r="J224" s="12" t="s">
        <v>24</v>
      </c>
      <c r="K224" s="12" t="s">
        <v>25</v>
      </c>
      <c r="L224" s="12" t="s">
        <v>39</v>
      </c>
      <c r="M224" s="11" t="s">
        <v>675</v>
      </c>
      <c r="N224" s="11" t="s">
        <v>28</v>
      </c>
      <c r="O224" s="12" t="s">
        <v>29</v>
      </c>
      <c r="P224" s="12"/>
      <c r="Q224" s="15" t="s">
        <v>1099</v>
      </c>
      <c r="R224" s="12" t="s">
        <v>42</v>
      </c>
      <c r="S224" s="11" t="s">
        <v>1100</v>
      </c>
      <c r="T224" s="11" t="s">
        <v>1101</v>
      </c>
    </row>
    <row x14ac:dyDescent="0.25" r="225" customHeight="1" ht="19.5">
      <c r="A225" s="18">
        <v>45203</v>
      </c>
      <c r="B225" s="11" t="s">
        <v>1102</v>
      </c>
      <c r="C225" s="11" t="s">
        <v>158</v>
      </c>
      <c r="D225" s="12"/>
      <c r="E225" s="13">
        <v>18674202971</v>
      </c>
      <c r="F225" s="11" t="s">
        <v>1103</v>
      </c>
      <c r="G225" s="12" t="s">
        <v>48</v>
      </c>
      <c r="H225" s="12"/>
      <c r="I225" s="14" t="s">
        <v>749</v>
      </c>
      <c r="J225" s="12" t="s">
        <v>24</v>
      </c>
      <c r="K225" s="12" t="s">
        <v>25</v>
      </c>
      <c r="L225" s="12" t="s">
        <v>39</v>
      </c>
      <c r="M225" s="11" t="s">
        <v>40</v>
      </c>
      <c r="N225" s="11" t="s">
        <v>28</v>
      </c>
      <c r="O225" s="12" t="s">
        <v>29</v>
      </c>
      <c r="P225" s="12"/>
      <c r="Q225" s="15" t="s">
        <v>1104</v>
      </c>
      <c r="R225" s="12" t="s">
        <v>42</v>
      </c>
      <c r="S225" s="11" t="s">
        <v>1105</v>
      </c>
      <c r="T225" s="11" t="s">
        <v>1106</v>
      </c>
    </row>
    <row x14ac:dyDescent="0.25" r="226" customHeight="1" ht="19.5">
      <c r="A226" s="18">
        <v>45224</v>
      </c>
      <c r="B226" s="11" t="s">
        <v>1107</v>
      </c>
      <c r="C226" s="11" t="s">
        <v>239</v>
      </c>
      <c r="D226" s="12"/>
      <c r="E226" s="13">
        <v>18271334890</v>
      </c>
      <c r="F226" s="11" t="s">
        <v>1108</v>
      </c>
      <c r="G226" s="12" t="s">
        <v>23</v>
      </c>
      <c r="H226" s="12"/>
      <c r="I226" s="14" t="s">
        <v>131</v>
      </c>
      <c r="J226" s="12" t="s">
        <v>24</v>
      </c>
      <c r="K226" s="12" t="s">
        <v>25</v>
      </c>
      <c r="L226" s="12" t="s">
        <v>39</v>
      </c>
      <c r="M226" s="11" t="s">
        <v>27</v>
      </c>
      <c r="N226" s="11" t="s">
        <v>183</v>
      </c>
      <c r="O226" s="12" t="s">
        <v>29</v>
      </c>
      <c r="P226" s="12"/>
      <c r="Q226" s="15" t="s">
        <v>1109</v>
      </c>
      <c r="R226" s="12" t="s">
        <v>51</v>
      </c>
      <c r="S226" s="17" t="s">
        <v>1110</v>
      </c>
      <c r="T226" s="11"/>
    </row>
    <row x14ac:dyDescent="0.25" r="227" customHeight="1" ht="19.5">
      <c r="A227" s="18">
        <v>45202</v>
      </c>
      <c r="B227" s="19" t="s">
        <v>1111</v>
      </c>
      <c r="C227" s="19" t="s">
        <v>1079</v>
      </c>
      <c r="D227" s="20"/>
      <c r="E227" s="21">
        <v>18671767761</v>
      </c>
      <c r="F227" s="19" t="s">
        <v>1112</v>
      </c>
      <c r="G227" s="20" t="s">
        <v>37</v>
      </c>
      <c r="H227" s="20"/>
      <c r="I227" s="22" t="s">
        <v>615</v>
      </c>
      <c r="J227" s="20" t="s">
        <v>24</v>
      </c>
      <c r="K227" s="20" t="s">
        <v>25</v>
      </c>
      <c r="L227" s="20" t="s">
        <v>39</v>
      </c>
      <c r="M227" s="19" t="s">
        <v>40</v>
      </c>
      <c r="N227" s="19" t="s">
        <v>28</v>
      </c>
      <c r="O227" s="20" t="s">
        <v>29</v>
      </c>
      <c r="P227" s="20"/>
      <c r="Q227" s="23">
        <v>45202.62013888889</v>
      </c>
      <c r="R227" s="20" t="s">
        <v>42</v>
      </c>
      <c r="S227" s="4" t="s">
        <v>1113</v>
      </c>
      <c r="T227" s="19" t="s">
        <v>1114</v>
      </c>
    </row>
    <row x14ac:dyDescent="0.25" r="228" customHeight="1" ht="19.5">
      <c r="A228" s="18">
        <v>45200</v>
      </c>
      <c r="B228" s="11" t="s">
        <v>1115</v>
      </c>
      <c r="C228" s="11" t="s">
        <v>1116</v>
      </c>
      <c r="D228" s="12"/>
      <c r="E228" s="13">
        <v>15549329788</v>
      </c>
      <c r="F228" s="11" t="s">
        <v>1117</v>
      </c>
      <c r="G228" s="12" t="s">
        <v>62</v>
      </c>
      <c r="H228" s="12" t="s">
        <v>98</v>
      </c>
      <c r="I228" s="14" t="s">
        <v>226</v>
      </c>
      <c r="J228" s="12" t="s">
        <v>24</v>
      </c>
      <c r="K228" s="12" t="s">
        <v>69</v>
      </c>
      <c r="L228" s="12" t="s">
        <v>39</v>
      </c>
      <c r="M228" s="11" t="s">
        <v>40</v>
      </c>
      <c r="N228" s="11" t="s">
        <v>28</v>
      </c>
      <c r="O228" s="12" t="s">
        <v>29</v>
      </c>
      <c r="P228" s="12"/>
      <c r="Q228" s="15" t="s">
        <v>1118</v>
      </c>
      <c r="R228" s="12" t="s">
        <v>42</v>
      </c>
      <c r="S228" s="11" t="s">
        <v>1119</v>
      </c>
      <c r="T228" s="11" t="s">
        <v>1120</v>
      </c>
    </row>
    <row x14ac:dyDescent="0.25" r="229" customHeight="1" ht="19.5">
      <c r="A229" s="18">
        <v>45205</v>
      </c>
      <c r="B229" s="11" t="s">
        <v>1121</v>
      </c>
      <c r="C229" s="11" t="s">
        <v>158</v>
      </c>
      <c r="D229" s="12"/>
      <c r="E229" s="13" t="s">
        <v>1122</v>
      </c>
      <c r="F229" s="11" t="s">
        <v>1123</v>
      </c>
      <c r="G229" s="12" t="s">
        <v>74</v>
      </c>
      <c r="H229" s="12"/>
      <c r="I229" s="14" t="s">
        <v>148</v>
      </c>
      <c r="J229" s="12" t="s">
        <v>24</v>
      </c>
      <c r="K229" s="12" t="s">
        <v>25</v>
      </c>
      <c r="L229" s="12" t="s">
        <v>39</v>
      </c>
      <c r="M229" s="11" t="s">
        <v>149</v>
      </c>
      <c r="N229" s="11" t="s">
        <v>28</v>
      </c>
      <c r="O229" s="12" t="s">
        <v>29</v>
      </c>
      <c r="P229" s="12"/>
      <c r="Q229" s="15" t="s">
        <v>1124</v>
      </c>
      <c r="R229" s="12" t="s">
        <v>42</v>
      </c>
      <c r="S229" s="11" t="s">
        <v>1125</v>
      </c>
      <c r="T229" s="11" t="s">
        <v>1126</v>
      </c>
    </row>
    <row x14ac:dyDescent="0.25" r="230" customHeight="1" ht="19.5">
      <c r="A230" s="18">
        <v>45205</v>
      </c>
      <c r="B230" s="11" t="s">
        <v>1127</v>
      </c>
      <c r="C230" s="11" t="s">
        <v>691</v>
      </c>
      <c r="D230" s="12"/>
      <c r="E230" s="13">
        <v>18672101591</v>
      </c>
      <c r="F230" s="11" t="s">
        <v>650</v>
      </c>
      <c r="G230" s="12" t="s">
        <v>74</v>
      </c>
      <c r="H230" s="12" t="s">
        <v>121</v>
      </c>
      <c r="I230" s="14" t="s">
        <v>93</v>
      </c>
      <c r="J230" s="12" t="s">
        <v>24</v>
      </c>
      <c r="K230" s="12" t="s">
        <v>25</v>
      </c>
      <c r="L230" s="12" t="s">
        <v>39</v>
      </c>
      <c r="M230" s="11" t="s">
        <v>40</v>
      </c>
      <c r="N230" s="11" t="s">
        <v>28</v>
      </c>
      <c r="O230" s="12" t="s">
        <v>29</v>
      </c>
      <c r="P230" s="12"/>
      <c r="Q230" s="15" t="s">
        <v>1128</v>
      </c>
      <c r="R230" s="12" t="s">
        <v>42</v>
      </c>
      <c r="S230" s="11" t="s">
        <v>1129</v>
      </c>
      <c r="T230" s="11" t="s">
        <v>1130</v>
      </c>
    </row>
    <row x14ac:dyDescent="0.25" r="231" customHeight="1" ht="19.5">
      <c r="A231" s="18">
        <v>45206</v>
      </c>
      <c r="B231" s="11" t="s">
        <v>1131</v>
      </c>
      <c r="C231" s="11" t="s">
        <v>1132</v>
      </c>
      <c r="D231" s="12"/>
      <c r="E231" s="13">
        <v>18671766219</v>
      </c>
      <c r="F231" s="11" t="s">
        <v>1133</v>
      </c>
      <c r="G231" s="12" t="s">
        <v>48</v>
      </c>
      <c r="H231" s="12"/>
      <c r="I231" s="14" t="s">
        <v>189</v>
      </c>
      <c r="J231" s="12" t="s">
        <v>24</v>
      </c>
      <c r="K231" s="12" t="s">
        <v>25</v>
      </c>
      <c r="L231" s="12" t="s">
        <v>39</v>
      </c>
      <c r="M231" s="11" t="s">
        <v>27</v>
      </c>
      <c r="N231" s="11" t="s">
        <v>183</v>
      </c>
      <c r="O231" s="12" t="s">
        <v>29</v>
      </c>
      <c r="P231" s="12"/>
      <c r="Q231" s="15" t="s">
        <v>1134</v>
      </c>
      <c r="R231" s="12" t="s">
        <v>42</v>
      </c>
      <c r="S231" s="11" t="s">
        <v>1135</v>
      </c>
      <c r="T231" s="11" t="s">
        <v>1136</v>
      </c>
    </row>
    <row x14ac:dyDescent="0.25" r="232" customHeight="1" ht="19.5">
      <c r="A232" s="18">
        <v>45206</v>
      </c>
      <c r="B232" s="11" t="s">
        <v>1137</v>
      </c>
      <c r="C232" s="11" t="s">
        <v>1138</v>
      </c>
      <c r="D232" s="12"/>
      <c r="E232" s="13">
        <v>18607205755</v>
      </c>
      <c r="F232" s="11" t="s">
        <v>1139</v>
      </c>
      <c r="G232" s="12" t="s">
        <v>56</v>
      </c>
      <c r="H232" s="12" t="s">
        <v>86</v>
      </c>
      <c r="I232" s="14" t="s">
        <v>182</v>
      </c>
      <c r="J232" s="12" t="s">
        <v>24</v>
      </c>
      <c r="K232" s="12" t="s">
        <v>25</v>
      </c>
      <c r="L232" s="12" t="s">
        <v>39</v>
      </c>
      <c r="M232" s="11" t="s">
        <v>40</v>
      </c>
      <c r="N232" s="11" t="s">
        <v>28</v>
      </c>
      <c r="O232" s="12" t="s">
        <v>29</v>
      </c>
      <c r="P232" s="12"/>
      <c r="Q232" s="15" t="s">
        <v>1140</v>
      </c>
      <c r="R232" s="12" t="s">
        <v>42</v>
      </c>
      <c r="S232" s="11" t="s">
        <v>1141</v>
      </c>
      <c r="T232" s="11" t="s">
        <v>1142</v>
      </c>
    </row>
    <row x14ac:dyDescent="0.25" r="233" customHeight="1" ht="19.5">
      <c r="A233" s="18">
        <v>45207</v>
      </c>
      <c r="B233" s="11" t="s">
        <v>1143</v>
      </c>
      <c r="C233" s="11" t="s">
        <v>660</v>
      </c>
      <c r="D233" s="12"/>
      <c r="E233" s="13">
        <v>15571779030</v>
      </c>
      <c r="F233" s="11" t="s">
        <v>1144</v>
      </c>
      <c r="G233" s="12" t="s">
        <v>216</v>
      </c>
      <c r="H233" s="12"/>
      <c r="I233" s="14" t="s">
        <v>290</v>
      </c>
      <c r="J233" s="12" t="s">
        <v>24</v>
      </c>
      <c r="K233" s="12" t="s">
        <v>25</v>
      </c>
      <c r="L233" s="12" t="s">
        <v>39</v>
      </c>
      <c r="M233" s="11" t="s">
        <v>40</v>
      </c>
      <c r="N233" s="11" t="s">
        <v>624</v>
      </c>
      <c r="O233" s="12" t="s">
        <v>29</v>
      </c>
      <c r="P233" s="12"/>
      <c r="Q233" s="15" t="s">
        <v>1145</v>
      </c>
      <c r="R233" s="12" t="s">
        <v>42</v>
      </c>
      <c r="S233" s="11" t="s">
        <v>1146</v>
      </c>
      <c r="T233" s="11" t="s">
        <v>1147</v>
      </c>
    </row>
    <row x14ac:dyDescent="0.25" r="234" customHeight="1" ht="19.5">
      <c r="A234" s="25">
        <v>45209</v>
      </c>
      <c r="B234" s="11" t="s">
        <v>1148</v>
      </c>
      <c r="C234" s="11" t="s">
        <v>880</v>
      </c>
      <c r="D234" s="11"/>
      <c r="E234" s="13">
        <v>18607205755</v>
      </c>
      <c r="F234" s="11" t="s">
        <v>1139</v>
      </c>
      <c r="G234" s="11" t="s">
        <v>56</v>
      </c>
      <c r="H234" s="11" t="s">
        <v>86</v>
      </c>
      <c r="I234" s="13" t="s">
        <v>615</v>
      </c>
      <c r="J234" s="11" t="s">
        <v>24</v>
      </c>
      <c r="K234" s="11" t="s">
        <v>25</v>
      </c>
      <c r="L234" s="11" t="s">
        <v>39</v>
      </c>
      <c r="M234" s="11" t="s">
        <v>40</v>
      </c>
      <c r="N234" s="11" t="s">
        <v>28</v>
      </c>
      <c r="O234" s="11" t="s">
        <v>29</v>
      </c>
      <c r="P234" s="11"/>
      <c r="Q234" s="16" t="s">
        <v>1149</v>
      </c>
      <c r="R234" s="11" t="s">
        <v>42</v>
      </c>
      <c r="S234" s="11" t="s">
        <v>1150</v>
      </c>
      <c r="T234" s="11" t="s">
        <v>1151</v>
      </c>
    </row>
    <row x14ac:dyDescent="0.25" r="235" customHeight="1" ht="19.5">
      <c r="A235" s="10">
        <v>45212</v>
      </c>
      <c r="B235" s="11" t="s">
        <v>1152</v>
      </c>
      <c r="C235" s="11" t="s">
        <v>180</v>
      </c>
      <c r="D235" s="11"/>
      <c r="E235" s="13" t="s">
        <v>1153</v>
      </c>
      <c r="F235" s="11" t="s">
        <v>1154</v>
      </c>
      <c r="G235" s="11" t="s">
        <v>74</v>
      </c>
      <c r="H235" s="11"/>
      <c r="I235" s="13" t="s">
        <v>328</v>
      </c>
      <c r="J235" s="11" t="s">
        <v>24</v>
      </c>
      <c r="K235" s="11" t="s">
        <v>25</v>
      </c>
      <c r="L235" s="11" t="s">
        <v>39</v>
      </c>
      <c r="M235" s="11" t="s">
        <v>149</v>
      </c>
      <c r="N235" s="11" t="s">
        <v>183</v>
      </c>
      <c r="O235" s="11" t="s">
        <v>29</v>
      </c>
      <c r="P235" s="11"/>
      <c r="Q235" s="16" t="s">
        <v>1155</v>
      </c>
      <c r="R235" s="11" t="s">
        <v>51</v>
      </c>
      <c r="S235" s="17" t="s">
        <v>1156</v>
      </c>
      <c r="T235" s="11"/>
    </row>
    <row x14ac:dyDescent="0.25" r="236" customHeight="1" ht="19.5">
      <c r="A236" s="18">
        <v>45205</v>
      </c>
      <c r="B236" s="11" t="s">
        <v>1157</v>
      </c>
      <c r="C236" s="11" t="s">
        <v>239</v>
      </c>
      <c r="D236" s="12"/>
      <c r="E236" s="13">
        <v>17671325179</v>
      </c>
      <c r="F236" s="11" t="s">
        <v>1158</v>
      </c>
      <c r="G236" s="12" t="s">
        <v>23</v>
      </c>
      <c r="H236" s="12"/>
      <c r="I236" s="14" t="s">
        <v>398</v>
      </c>
      <c r="J236" s="12" t="s">
        <v>24</v>
      </c>
      <c r="K236" s="12" t="s">
        <v>25</v>
      </c>
      <c r="L236" s="12" t="s">
        <v>39</v>
      </c>
      <c r="M236" s="11" t="s">
        <v>40</v>
      </c>
      <c r="N236" s="11" t="s">
        <v>183</v>
      </c>
      <c r="O236" s="12" t="s">
        <v>29</v>
      </c>
      <c r="P236" s="12"/>
      <c r="Q236" s="15" t="s">
        <v>1159</v>
      </c>
      <c r="R236" s="12" t="s">
        <v>51</v>
      </c>
      <c r="S236" s="17" t="s">
        <v>1160</v>
      </c>
      <c r="T236" s="11"/>
    </row>
    <row x14ac:dyDescent="0.25" r="237" customHeight="1" ht="19.5">
      <c r="A237" s="10">
        <v>45216</v>
      </c>
      <c r="B237" s="11" t="s">
        <v>1161</v>
      </c>
      <c r="C237" s="11" t="s">
        <v>180</v>
      </c>
      <c r="D237" s="12"/>
      <c r="E237" s="13">
        <v>13217170668</v>
      </c>
      <c r="F237" s="11" t="s">
        <v>1162</v>
      </c>
      <c r="G237" s="12" t="s">
        <v>115</v>
      </c>
      <c r="H237" s="12"/>
      <c r="I237" s="14" t="s">
        <v>57</v>
      </c>
      <c r="J237" s="12" t="s">
        <v>24</v>
      </c>
      <c r="K237" s="12" t="s">
        <v>172</v>
      </c>
      <c r="L237" s="12"/>
      <c r="M237" s="11" t="s">
        <v>27</v>
      </c>
      <c r="N237" s="11" t="s">
        <v>183</v>
      </c>
      <c r="O237" s="12" t="s">
        <v>29</v>
      </c>
      <c r="P237" s="12"/>
      <c r="Q237" s="15" t="s">
        <v>1163</v>
      </c>
      <c r="R237" s="12" t="s">
        <v>51</v>
      </c>
      <c r="S237" s="11" t="s">
        <v>1164</v>
      </c>
      <c r="T237" s="26" t="s">
        <v>1165</v>
      </c>
    </row>
    <row x14ac:dyDescent="0.25" r="238" customHeight="1" ht="19.5">
      <c r="A238" s="18">
        <v>45201</v>
      </c>
      <c r="B238" s="19" t="s">
        <v>1166</v>
      </c>
      <c r="C238" s="19" t="s">
        <v>691</v>
      </c>
      <c r="D238" s="20"/>
      <c r="E238" s="21">
        <f>"13227285736"</f>
      </c>
      <c r="F238" s="19" t="s">
        <v>1167</v>
      </c>
      <c r="G238" s="20" t="s">
        <v>62</v>
      </c>
      <c r="H238" s="20"/>
      <c r="I238" s="22" t="s">
        <v>154</v>
      </c>
      <c r="J238" s="20" t="s">
        <v>24</v>
      </c>
      <c r="K238" s="20" t="s">
        <v>25</v>
      </c>
      <c r="L238" s="20" t="s">
        <v>39</v>
      </c>
      <c r="M238" s="19" t="s">
        <v>675</v>
      </c>
      <c r="N238" s="19" t="s">
        <v>28</v>
      </c>
      <c r="O238" s="20" t="s">
        <v>29</v>
      </c>
      <c r="P238" s="20"/>
      <c r="Q238" s="23">
        <v>45201.77782407407</v>
      </c>
      <c r="R238" s="20" t="s">
        <v>42</v>
      </c>
      <c r="S238" s="19" t="s">
        <v>1168</v>
      </c>
      <c r="T238" s="19" t="s">
        <v>1169</v>
      </c>
    </row>
    <row x14ac:dyDescent="0.25" r="239" customHeight="1" ht="19.5">
      <c r="A239" s="18">
        <v>45202</v>
      </c>
      <c r="B239" s="19" t="s">
        <v>1170</v>
      </c>
      <c r="C239" s="19" t="s">
        <v>326</v>
      </c>
      <c r="D239" s="20"/>
      <c r="E239" s="21">
        <v>18671787979</v>
      </c>
      <c r="F239" s="19" t="s">
        <v>1171</v>
      </c>
      <c r="G239" s="20" t="s">
        <v>171</v>
      </c>
      <c r="H239" s="20"/>
      <c r="I239" s="22" t="s">
        <v>663</v>
      </c>
      <c r="J239" s="20" t="s">
        <v>24</v>
      </c>
      <c r="K239" s="20" t="s">
        <v>25</v>
      </c>
      <c r="L239" s="20" t="s">
        <v>39</v>
      </c>
      <c r="M239" s="19" t="s">
        <v>40</v>
      </c>
      <c r="N239" s="19" t="s">
        <v>28</v>
      </c>
      <c r="O239" s="20" t="s">
        <v>29</v>
      </c>
      <c r="P239" s="20"/>
      <c r="Q239" s="23">
        <v>45202.67569444444</v>
      </c>
      <c r="R239" s="20" t="s">
        <v>42</v>
      </c>
      <c r="S239" s="4" t="s">
        <v>1172</v>
      </c>
      <c r="T239" s="19" t="s">
        <v>1173</v>
      </c>
    </row>
    <row x14ac:dyDescent="0.25" r="240" customHeight="1" ht="19.5">
      <c r="A240" s="18">
        <v>45202</v>
      </c>
      <c r="B240" s="19" t="s">
        <v>1174</v>
      </c>
      <c r="C240" s="19" t="s">
        <v>158</v>
      </c>
      <c r="D240" s="20"/>
      <c r="E240" s="21">
        <v>18572375569</v>
      </c>
      <c r="F240" s="19" t="s">
        <v>1175</v>
      </c>
      <c r="G240" s="20" t="s">
        <v>74</v>
      </c>
      <c r="H240" s="20"/>
      <c r="I240" s="22" t="s">
        <v>259</v>
      </c>
      <c r="J240" s="20" t="s">
        <v>24</v>
      </c>
      <c r="K240" s="20" t="s">
        <v>25</v>
      </c>
      <c r="L240" s="20" t="s">
        <v>39</v>
      </c>
      <c r="M240" s="19" t="s">
        <v>40</v>
      </c>
      <c r="N240" s="19" t="s">
        <v>28</v>
      </c>
      <c r="O240" s="20" t="s">
        <v>29</v>
      </c>
      <c r="P240" s="20"/>
      <c r="Q240" s="23">
        <v>45202.50763888889</v>
      </c>
      <c r="R240" s="20" t="s">
        <v>42</v>
      </c>
      <c r="S240" s="4" t="s">
        <v>1176</v>
      </c>
      <c r="T240" s="19" t="s">
        <v>1177</v>
      </c>
    </row>
    <row x14ac:dyDescent="0.25" r="241" customHeight="1" ht="19.5">
      <c r="A241" s="18">
        <v>45203</v>
      </c>
      <c r="B241" s="11" t="s">
        <v>1178</v>
      </c>
      <c r="C241" s="11" t="s">
        <v>691</v>
      </c>
      <c r="D241" s="12"/>
      <c r="E241" s="13" t="s">
        <v>1179</v>
      </c>
      <c r="F241" s="11" t="s">
        <v>1180</v>
      </c>
      <c r="G241" s="12" t="s">
        <v>74</v>
      </c>
      <c r="H241" s="12"/>
      <c r="I241" s="14" t="s">
        <v>148</v>
      </c>
      <c r="J241" s="12" t="s">
        <v>24</v>
      </c>
      <c r="K241" s="12" t="s">
        <v>25</v>
      </c>
      <c r="L241" s="12" t="s">
        <v>39</v>
      </c>
      <c r="M241" s="11" t="s">
        <v>149</v>
      </c>
      <c r="N241" s="11" t="s">
        <v>28</v>
      </c>
      <c r="O241" s="12" t="s">
        <v>29</v>
      </c>
      <c r="P241" s="12"/>
      <c r="Q241" s="15" t="s">
        <v>1181</v>
      </c>
      <c r="R241" s="12" t="s">
        <v>42</v>
      </c>
      <c r="S241" s="11" t="s">
        <v>1182</v>
      </c>
      <c r="T241" s="11" t="s">
        <v>1183</v>
      </c>
    </row>
    <row x14ac:dyDescent="0.25" r="242" customHeight="1" ht="19.5">
      <c r="A242" s="18">
        <v>45206</v>
      </c>
      <c r="B242" s="11" t="s">
        <v>1184</v>
      </c>
      <c r="C242" s="11" t="s">
        <v>880</v>
      </c>
      <c r="D242" s="12"/>
      <c r="E242" s="13">
        <v>15672536795</v>
      </c>
      <c r="F242" s="11" t="s">
        <v>1185</v>
      </c>
      <c r="G242" s="12" t="s">
        <v>74</v>
      </c>
      <c r="H242" s="12"/>
      <c r="I242" s="14" t="s">
        <v>241</v>
      </c>
      <c r="J242" s="12" t="s">
        <v>24</v>
      </c>
      <c r="K242" s="12" t="s">
        <v>25</v>
      </c>
      <c r="L242" s="12" t="s">
        <v>39</v>
      </c>
      <c r="M242" s="11" t="s">
        <v>40</v>
      </c>
      <c r="N242" s="11" t="s">
        <v>28</v>
      </c>
      <c r="O242" s="12" t="s">
        <v>29</v>
      </c>
      <c r="P242" s="12"/>
      <c r="Q242" s="15" t="s">
        <v>1186</v>
      </c>
      <c r="R242" s="12" t="s">
        <v>42</v>
      </c>
      <c r="S242" s="11" t="s">
        <v>1187</v>
      </c>
      <c r="T242" s="11" t="s">
        <v>1188</v>
      </c>
    </row>
    <row x14ac:dyDescent="0.25" r="243" customHeight="1" ht="19.5">
      <c r="A243" s="18">
        <v>45206</v>
      </c>
      <c r="B243" s="11" t="s">
        <v>1189</v>
      </c>
      <c r="C243" s="11" t="s">
        <v>691</v>
      </c>
      <c r="D243" s="12"/>
      <c r="E243" s="13">
        <v>17671321299</v>
      </c>
      <c r="F243" s="11" t="s">
        <v>1190</v>
      </c>
      <c r="G243" s="12" t="s">
        <v>62</v>
      </c>
      <c r="H243" s="12"/>
      <c r="I243" s="14" t="s">
        <v>398</v>
      </c>
      <c r="J243" s="12" t="s">
        <v>24</v>
      </c>
      <c r="K243" s="12" t="s">
        <v>25</v>
      </c>
      <c r="L243" s="12" t="s">
        <v>39</v>
      </c>
      <c r="M243" s="11" t="s">
        <v>40</v>
      </c>
      <c r="N243" s="11" t="s">
        <v>28</v>
      </c>
      <c r="O243" s="12" t="s">
        <v>29</v>
      </c>
      <c r="P243" s="12"/>
      <c r="Q243" s="15" t="s">
        <v>1191</v>
      </c>
      <c r="R243" s="12" t="s">
        <v>42</v>
      </c>
      <c r="S243" s="11" t="s">
        <v>1192</v>
      </c>
      <c r="T243" s="11" t="s">
        <v>1193</v>
      </c>
    </row>
    <row x14ac:dyDescent="0.25" r="244" customHeight="1" ht="19.5">
      <c r="A244" s="18">
        <v>45206</v>
      </c>
      <c r="B244" s="11" t="s">
        <v>1194</v>
      </c>
      <c r="C244" s="11" t="s">
        <v>1195</v>
      </c>
      <c r="D244" s="12"/>
      <c r="E244" s="13">
        <v>15997514610</v>
      </c>
      <c r="F244" s="11"/>
      <c r="G244" s="12"/>
      <c r="H244" s="12"/>
      <c r="I244" s="14" t="s">
        <v>182</v>
      </c>
      <c r="J244" s="12" t="s">
        <v>24</v>
      </c>
      <c r="K244" s="12" t="s">
        <v>25</v>
      </c>
      <c r="L244" s="12" t="s">
        <v>39</v>
      </c>
      <c r="M244" s="11" t="s">
        <v>27</v>
      </c>
      <c r="N244" s="11" t="s">
        <v>28</v>
      </c>
      <c r="O244" s="12" t="s">
        <v>29</v>
      </c>
      <c r="P244" s="12"/>
      <c r="Q244" s="15" t="s">
        <v>1196</v>
      </c>
      <c r="R244" s="12" t="s">
        <v>42</v>
      </c>
      <c r="S244" s="11" t="s">
        <v>1197</v>
      </c>
      <c r="T244" s="11" t="s">
        <v>1198</v>
      </c>
    </row>
    <row x14ac:dyDescent="0.25" r="245" customHeight="1" ht="19.5">
      <c r="A245" s="25">
        <v>45211</v>
      </c>
      <c r="B245" s="11" t="s">
        <v>1199</v>
      </c>
      <c r="C245" s="11" t="s">
        <v>239</v>
      </c>
      <c r="D245" s="11"/>
      <c r="E245" s="13">
        <v>13177070930</v>
      </c>
      <c r="F245" s="11" t="s">
        <v>1200</v>
      </c>
      <c r="G245" s="11" t="s">
        <v>37</v>
      </c>
      <c r="H245" s="11" t="s">
        <v>121</v>
      </c>
      <c r="I245" s="13" t="s">
        <v>352</v>
      </c>
      <c r="J245" s="11" t="s">
        <v>24</v>
      </c>
      <c r="K245" s="11" t="s">
        <v>25</v>
      </c>
      <c r="L245" s="11" t="s">
        <v>39</v>
      </c>
      <c r="M245" s="11" t="s">
        <v>27</v>
      </c>
      <c r="N245" s="11" t="s">
        <v>183</v>
      </c>
      <c r="O245" s="11" t="s">
        <v>29</v>
      </c>
      <c r="P245" s="11"/>
      <c r="Q245" s="16" t="s">
        <v>1201</v>
      </c>
      <c r="R245" s="11" t="s">
        <v>51</v>
      </c>
      <c r="S245" s="11" t="s">
        <v>1202</v>
      </c>
      <c r="T245" s="26" t="s">
        <v>1203</v>
      </c>
    </row>
    <row x14ac:dyDescent="0.25" r="246" customHeight="1" ht="19.5">
      <c r="A246" s="10">
        <v>45214</v>
      </c>
      <c r="B246" s="11" t="s">
        <v>1204</v>
      </c>
      <c r="C246" s="11" t="s">
        <v>711</v>
      </c>
      <c r="D246" s="11"/>
      <c r="E246" s="13">
        <v>15872529725</v>
      </c>
      <c r="F246" s="11" t="s">
        <v>1205</v>
      </c>
      <c r="G246" s="11" t="s">
        <v>48</v>
      </c>
      <c r="H246" s="11"/>
      <c r="I246" s="13" t="s">
        <v>615</v>
      </c>
      <c r="J246" s="11" t="s">
        <v>24</v>
      </c>
      <c r="K246" s="11" t="s">
        <v>25</v>
      </c>
      <c r="L246" s="11" t="s">
        <v>39</v>
      </c>
      <c r="M246" s="11" t="s">
        <v>40</v>
      </c>
      <c r="N246" s="11" t="s">
        <v>28</v>
      </c>
      <c r="O246" s="11" t="s">
        <v>29</v>
      </c>
      <c r="P246" s="11"/>
      <c r="Q246" s="16" t="s">
        <v>1206</v>
      </c>
      <c r="R246" s="11" t="s">
        <v>42</v>
      </c>
      <c r="S246" s="11" t="s">
        <v>1207</v>
      </c>
      <c r="T246" s="11" t="s">
        <v>1208</v>
      </c>
    </row>
    <row x14ac:dyDescent="0.25" r="247" customHeight="1" ht="19.5">
      <c r="A247" s="18">
        <v>45222</v>
      </c>
      <c r="B247" s="11" t="s">
        <v>1209</v>
      </c>
      <c r="C247" s="11" t="s">
        <v>158</v>
      </c>
      <c r="D247" s="12"/>
      <c r="E247" s="13">
        <v>13886746408</v>
      </c>
      <c r="F247" s="11" t="s">
        <v>1210</v>
      </c>
      <c r="G247" s="12" t="s">
        <v>48</v>
      </c>
      <c r="H247" s="12"/>
      <c r="I247" s="14" t="s">
        <v>850</v>
      </c>
      <c r="J247" s="12" t="s">
        <v>24</v>
      </c>
      <c r="K247" s="12" t="s">
        <v>25</v>
      </c>
      <c r="L247" s="12" t="s">
        <v>39</v>
      </c>
      <c r="M247" s="11" t="s">
        <v>40</v>
      </c>
      <c r="N247" s="11" t="s">
        <v>28</v>
      </c>
      <c r="O247" s="12" t="s">
        <v>29</v>
      </c>
      <c r="P247" s="12"/>
      <c r="Q247" s="15" t="s">
        <v>1211</v>
      </c>
      <c r="R247" s="12" t="s">
        <v>42</v>
      </c>
      <c r="S247" s="17" t="s">
        <v>1212</v>
      </c>
      <c r="T247" s="11"/>
    </row>
    <row x14ac:dyDescent="0.25" r="248" customHeight="1" ht="19.5">
      <c r="A248" s="25">
        <v>45211</v>
      </c>
      <c r="B248" s="11" t="s">
        <v>1213</v>
      </c>
      <c r="C248" s="11" t="s">
        <v>180</v>
      </c>
      <c r="D248" s="11"/>
      <c r="E248" s="13">
        <v>13197346271</v>
      </c>
      <c r="F248" s="11" t="s">
        <v>1214</v>
      </c>
      <c r="G248" s="11" t="s">
        <v>289</v>
      </c>
      <c r="H248" s="11" t="s">
        <v>98</v>
      </c>
      <c r="I248" s="13" t="s">
        <v>844</v>
      </c>
      <c r="J248" s="11" t="s">
        <v>24</v>
      </c>
      <c r="K248" s="11" t="s">
        <v>25</v>
      </c>
      <c r="L248" s="11" t="s">
        <v>39</v>
      </c>
      <c r="M248" s="11" t="s">
        <v>27</v>
      </c>
      <c r="N248" s="11" t="s">
        <v>183</v>
      </c>
      <c r="O248" s="11" t="s">
        <v>29</v>
      </c>
      <c r="P248" s="11"/>
      <c r="Q248" s="16" t="s">
        <v>1215</v>
      </c>
      <c r="R248" s="11" t="s">
        <v>51</v>
      </c>
      <c r="S248" s="17" t="s">
        <v>1216</v>
      </c>
      <c r="T248" s="11"/>
    </row>
    <row x14ac:dyDescent="0.25" r="249" customHeight="1" ht="19.5">
      <c r="A249" s="18">
        <v>45203</v>
      </c>
      <c r="B249" s="11" t="s">
        <v>1217</v>
      </c>
      <c r="C249" s="11" t="s">
        <v>691</v>
      </c>
      <c r="D249" s="12"/>
      <c r="E249" s="13">
        <v>16671729215</v>
      </c>
      <c r="F249" s="11" t="s">
        <v>1218</v>
      </c>
      <c r="G249" s="12" t="s">
        <v>23</v>
      </c>
      <c r="H249" s="12"/>
      <c r="I249" s="14" t="s">
        <v>182</v>
      </c>
      <c r="J249" s="12" t="s">
        <v>24</v>
      </c>
      <c r="K249" s="12" t="s">
        <v>25</v>
      </c>
      <c r="L249" s="12" t="s">
        <v>39</v>
      </c>
      <c r="M249" s="11" t="s">
        <v>40</v>
      </c>
      <c r="N249" s="11" t="s">
        <v>28</v>
      </c>
      <c r="O249" s="12" t="s">
        <v>29</v>
      </c>
      <c r="P249" s="12"/>
      <c r="Q249" s="15" t="s">
        <v>1219</v>
      </c>
      <c r="R249" s="12" t="s">
        <v>42</v>
      </c>
      <c r="S249" s="11" t="s">
        <v>1220</v>
      </c>
      <c r="T249" s="11" t="s">
        <v>1221</v>
      </c>
    </row>
    <row x14ac:dyDescent="0.25" r="250" customHeight="1" ht="19.5">
      <c r="A250" s="18">
        <v>45203</v>
      </c>
      <c r="B250" s="11" t="s">
        <v>1222</v>
      </c>
      <c r="C250" s="11" t="s">
        <v>180</v>
      </c>
      <c r="D250" s="12"/>
      <c r="E250" s="13">
        <v>15672536916</v>
      </c>
      <c r="F250" s="11" t="s">
        <v>1223</v>
      </c>
      <c r="G250" s="12" t="s">
        <v>23</v>
      </c>
      <c r="H250" s="12"/>
      <c r="I250" s="14" t="s">
        <v>116</v>
      </c>
      <c r="J250" s="12" t="s">
        <v>24</v>
      </c>
      <c r="K250" s="12" t="s">
        <v>25</v>
      </c>
      <c r="L250" s="12" t="s">
        <v>39</v>
      </c>
      <c r="M250" s="11" t="s">
        <v>40</v>
      </c>
      <c r="N250" s="11" t="s">
        <v>183</v>
      </c>
      <c r="O250" s="12" t="s">
        <v>29</v>
      </c>
      <c r="P250" s="12"/>
      <c r="Q250" s="15" t="s">
        <v>1224</v>
      </c>
      <c r="R250" s="12" t="s">
        <v>51</v>
      </c>
      <c r="S250" s="17" t="s">
        <v>1225</v>
      </c>
      <c r="T250" s="11"/>
    </row>
    <row x14ac:dyDescent="0.25" r="251" customHeight="1" ht="19.5">
      <c r="A251" s="18">
        <v>45206</v>
      </c>
      <c r="B251" s="11" t="s">
        <v>1226</v>
      </c>
      <c r="C251" s="11" t="s">
        <v>880</v>
      </c>
      <c r="D251" s="12"/>
      <c r="E251" s="13">
        <v>13277239830</v>
      </c>
      <c r="F251" s="11" t="s">
        <v>1227</v>
      </c>
      <c r="G251" s="12" t="s">
        <v>74</v>
      </c>
      <c r="H251" s="12"/>
      <c r="I251" s="14" t="s">
        <v>749</v>
      </c>
      <c r="J251" s="12" t="s">
        <v>24</v>
      </c>
      <c r="K251" s="12" t="s">
        <v>25</v>
      </c>
      <c r="L251" s="12" t="s">
        <v>39</v>
      </c>
      <c r="M251" s="11" t="s">
        <v>40</v>
      </c>
      <c r="N251" s="11" t="s">
        <v>28</v>
      </c>
      <c r="O251" s="12" t="s">
        <v>29</v>
      </c>
      <c r="P251" s="12"/>
      <c r="Q251" s="15" t="s">
        <v>1228</v>
      </c>
      <c r="R251" s="12" t="s">
        <v>42</v>
      </c>
      <c r="S251" s="11" t="s">
        <v>1229</v>
      </c>
      <c r="T251" s="11" t="s">
        <v>1230</v>
      </c>
    </row>
    <row x14ac:dyDescent="0.25" r="252" customHeight="1" ht="19.5">
      <c r="A252" s="18">
        <v>45205</v>
      </c>
      <c r="B252" s="11" t="s">
        <v>1231</v>
      </c>
      <c r="C252" s="11" t="s">
        <v>1075</v>
      </c>
      <c r="D252" s="12"/>
      <c r="E252" s="13">
        <v>18995872360</v>
      </c>
      <c r="F252" s="11" t="s">
        <v>1232</v>
      </c>
      <c r="G252" s="12" t="s">
        <v>48</v>
      </c>
      <c r="H252" s="12"/>
      <c r="I252" s="14" t="s">
        <v>272</v>
      </c>
      <c r="J252" s="12" t="s">
        <v>24</v>
      </c>
      <c r="K252" s="12" t="s">
        <v>25</v>
      </c>
      <c r="L252" s="12" t="s">
        <v>39</v>
      </c>
      <c r="M252" s="11" t="s">
        <v>40</v>
      </c>
      <c r="N252" s="11" t="s">
        <v>28</v>
      </c>
      <c r="O252" s="12" t="s">
        <v>29</v>
      </c>
      <c r="P252" s="12"/>
      <c r="Q252" s="15" t="s">
        <v>1233</v>
      </c>
      <c r="R252" s="12" t="s">
        <v>42</v>
      </c>
      <c r="S252" s="11" t="s">
        <v>1234</v>
      </c>
      <c r="T252" s="11" t="s">
        <v>1235</v>
      </c>
    </row>
    <row x14ac:dyDescent="0.25" r="253" customHeight="1" ht="19.5">
      <c r="A253" s="18">
        <v>45205</v>
      </c>
      <c r="B253" s="11" t="s">
        <v>1236</v>
      </c>
      <c r="C253" s="11" t="s">
        <v>691</v>
      </c>
      <c r="D253" s="12"/>
      <c r="E253" s="13">
        <v>18727215063</v>
      </c>
      <c r="F253" s="11" t="s">
        <v>1237</v>
      </c>
      <c r="G253" s="12" t="s">
        <v>48</v>
      </c>
      <c r="H253" s="12"/>
      <c r="I253" s="14" t="s">
        <v>87</v>
      </c>
      <c r="J253" s="12" t="s">
        <v>24</v>
      </c>
      <c r="K253" s="12" t="s">
        <v>25</v>
      </c>
      <c r="L253" s="12" t="s">
        <v>39</v>
      </c>
      <c r="M253" s="11" t="s">
        <v>40</v>
      </c>
      <c r="N253" s="11" t="s">
        <v>28</v>
      </c>
      <c r="O253" s="12" t="s">
        <v>29</v>
      </c>
      <c r="P253" s="12"/>
      <c r="Q253" s="15" t="s">
        <v>1238</v>
      </c>
      <c r="R253" s="12" t="s">
        <v>42</v>
      </c>
      <c r="S253" s="11" t="s">
        <v>1239</v>
      </c>
      <c r="T253" s="11" t="s">
        <v>1240</v>
      </c>
    </row>
    <row x14ac:dyDescent="0.25" r="254" customHeight="1" ht="19.5">
      <c r="A254" s="18">
        <v>45208</v>
      </c>
      <c r="B254" s="11" t="s">
        <v>1241</v>
      </c>
      <c r="C254" s="11" t="s">
        <v>180</v>
      </c>
      <c r="D254" s="12"/>
      <c r="E254" s="13" t="s">
        <v>1242</v>
      </c>
      <c r="F254" s="11" t="s">
        <v>1243</v>
      </c>
      <c r="G254" s="12" t="s">
        <v>74</v>
      </c>
      <c r="H254" s="12" t="s">
        <v>86</v>
      </c>
      <c r="I254" s="14" t="s">
        <v>131</v>
      </c>
      <c r="J254" s="12" t="s">
        <v>24</v>
      </c>
      <c r="K254" s="12" t="s">
        <v>25</v>
      </c>
      <c r="L254" s="12" t="s">
        <v>39</v>
      </c>
      <c r="M254" s="11" t="s">
        <v>149</v>
      </c>
      <c r="N254" s="11" t="s">
        <v>183</v>
      </c>
      <c r="O254" s="12" t="s">
        <v>29</v>
      </c>
      <c r="P254" s="12"/>
      <c r="Q254" s="15" t="s">
        <v>1244</v>
      </c>
      <c r="R254" s="12" t="s">
        <v>42</v>
      </c>
      <c r="S254" s="17" t="s">
        <v>1245</v>
      </c>
      <c r="T254" s="26" t="s">
        <v>1246</v>
      </c>
    </row>
    <row x14ac:dyDescent="0.25" r="255" customHeight="1" ht="19.5">
      <c r="A255" s="10">
        <v>45217</v>
      </c>
      <c r="B255" s="11" t="s">
        <v>1247</v>
      </c>
      <c r="C255" s="11" t="s">
        <v>698</v>
      </c>
      <c r="D255" s="12"/>
      <c r="E255" s="13" t="s">
        <v>1248</v>
      </c>
      <c r="F255" s="11" t="s">
        <v>1249</v>
      </c>
      <c r="G255" s="12" t="s">
        <v>74</v>
      </c>
      <c r="H255" s="12"/>
      <c r="I255" s="14" t="s">
        <v>148</v>
      </c>
      <c r="J255" s="12" t="s">
        <v>24</v>
      </c>
      <c r="K255" s="12" t="s">
        <v>25</v>
      </c>
      <c r="L255" s="12" t="s">
        <v>39</v>
      </c>
      <c r="M255" s="11" t="s">
        <v>149</v>
      </c>
      <c r="N255" s="11" t="s">
        <v>28</v>
      </c>
      <c r="O255" s="12" t="s">
        <v>29</v>
      </c>
      <c r="P255" s="12"/>
      <c r="Q255" s="15" t="s">
        <v>1250</v>
      </c>
      <c r="R255" s="12" t="s">
        <v>42</v>
      </c>
      <c r="S255" s="11" t="s">
        <v>1251</v>
      </c>
      <c r="T255" s="11" t="s">
        <v>1252</v>
      </c>
    </row>
    <row x14ac:dyDescent="0.25" r="256" customHeight="1" ht="19.5">
      <c r="A256" s="18">
        <v>45203</v>
      </c>
      <c r="B256" s="11" t="s">
        <v>1253</v>
      </c>
      <c r="C256" s="11" t="s">
        <v>691</v>
      </c>
      <c r="D256" s="12"/>
      <c r="E256" s="13" t="s">
        <v>1254</v>
      </c>
      <c r="F256" s="11" t="s">
        <v>1255</v>
      </c>
      <c r="G256" s="12" t="s">
        <v>74</v>
      </c>
      <c r="H256" s="12"/>
      <c r="I256" s="14" t="s">
        <v>328</v>
      </c>
      <c r="J256" s="12" t="s">
        <v>24</v>
      </c>
      <c r="K256" s="12" t="s">
        <v>25</v>
      </c>
      <c r="L256" s="12" t="s">
        <v>39</v>
      </c>
      <c r="M256" s="11" t="s">
        <v>149</v>
      </c>
      <c r="N256" s="11" t="s">
        <v>28</v>
      </c>
      <c r="O256" s="12" t="s">
        <v>29</v>
      </c>
      <c r="P256" s="12"/>
      <c r="Q256" s="15" t="s">
        <v>1256</v>
      </c>
      <c r="R256" s="12" t="s">
        <v>42</v>
      </c>
      <c r="S256" s="11" t="s">
        <v>1257</v>
      </c>
      <c r="T256" s="11" t="s">
        <v>1258</v>
      </c>
    </row>
    <row x14ac:dyDescent="0.25" r="257" customHeight="1" ht="19.5">
      <c r="A257" s="18">
        <v>45203</v>
      </c>
      <c r="B257" s="11" t="s">
        <v>1259</v>
      </c>
      <c r="C257" s="11" t="s">
        <v>341</v>
      </c>
      <c r="D257" s="12"/>
      <c r="E257" s="13">
        <v>18695079950</v>
      </c>
      <c r="F257" s="11" t="s">
        <v>1260</v>
      </c>
      <c r="G257" s="12" t="s">
        <v>115</v>
      </c>
      <c r="H257" s="12"/>
      <c r="I257" s="14" t="s">
        <v>433</v>
      </c>
      <c r="J257" s="12" t="s">
        <v>24</v>
      </c>
      <c r="K257" s="12" t="s">
        <v>25</v>
      </c>
      <c r="L257" s="12" t="s">
        <v>39</v>
      </c>
      <c r="M257" s="11" t="s">
        <v>40</v>
      </c>
      <c r="N257" s="11" t="s">
        <v>28</v>
      </c>
      <c r="O257" s="12" t="s">
        <v>29</v>
      </c>
      <c r="P257" s="12"/>
      <c r="Q257" s="15" t="s">
        <v>1261</v>
      </c>
      <c r="R257" s="12" t="s">
        <v>42</v>
      </c>
      <c r="S257" s="11" t="s">
        <v>1262</v>
      </c>
      <c r="T257" s="11" t="s">
        <v>1263</v>
      </c>
    </row>
    <row x14ac:dyDescent="0.25" r="258" customHeight="1" ht="19.5">
      <c r="A258" s="18">
        <v>45205</v>
      </c>
      <c r="B258" s="11" t="s">
        <v>1264</v>
      </c>
      <c r="C258" s="11" t="s">
        <v>158</v>
      </c>
      <c r="D258" s="12"/>
      <c r="E258" s="13" t="s">
        <v>1265</v>
      </c>
      <c r="F258" s="11" t="s">
        <v>1266</v>
      </c>
      <c r="G258" s="12" t="s">
        <v>74</v>
      </c>
      <c r="H258" s="12" t="s">
        <v>1267</v>
      </c>
      <c r="I258" s="14" t="s">
        <v>148</v>
      </c>
      <c r="J258" s="12" t="s">
        <v>24</v>
      </c>
      <c r="K258" s="12" t="s">
        <v>25</v>
      </c>
      <c r="L258" s="12" t="s">
        <v>39</v>
      </c>
      <c r="M258" s="11" t="s">
        <v>675</v>
      </c>
      <c r="N258" s="11" t="s">
        <v>28</v>
      </c>
      <c r="O258" s="12" t="s">
        <v>29</v>
      </c>
      <c r="P258" s="12"/>
      <c r="Q258" s="15" t="s">
        <v>1268</v>
      </c>
      <c r="R258" s="12" t="s">
        <v>42</v>
      </c>
      <c r="S258" s="11" t="s">
        <v>1269</v>
      </c>
      <c r="T258" s="11" t="s">
        <v>1270</v>
      </c>
    </row>
    <row x14ac:dyDescent="0.25" r="259" customHeight="1" ht="19.5">
      <c r="A259" s="18">
        <v>45206</v>
      </c>
      <c r="B259" s="11" t="s">
        <v>1271</v>
      </c>
      <c r="C259" s="11" t="s">
        <v>711</v>
      </c>
      <c r="D259" s="12"/>
      <c r="E259" s="13">
        <v>18571028180</v>
      </c>
      <c r="F259" s="11" t="s">
        <v>1272</v>
      </c>
      <c r="G259" s="12" t="s">
        <v>115</v>
      </c>
      <c r="H259" s="12"/>
      <c r="I259" s="14" t="s">
        <v>131</v>
      </c>
      <c r="J259" s="12" t="s">
        <v>24</v>
      </c>
      <c r="K259" s="12" t="s">
        <v>25</v>
      </c>
      <c r="L259" s="12" t="s">
        <v>39</v>
      </c>
      <c r="M259" s="11" t="s">
        <v>40</v>
      </c>
      <c r="N259" s="11" t="s">
        <v>28</v>
      </c>
      <c r="O259" s="12" t="s">
        <v>29</v>
      </c>
      <c r="P259" s="12"/>
      <c r="Q259" s="15" t="s">
        <v>1273</v>
      </c>
      <c r="R259" s="12" t="s">
        <v>42</v>
      </c>
      <c r="S259" s="11" t="s">
        <v>1274</v>
      </c>
      <c r="T259" s="11" t="s">
        <v>1275</v>
      </c>
    </row>
    <row x14ac:dyDescent="0.25" r="260" customHeight="1" ht="19.5">
      <c r="A260" s="18">
        <v>45207</v>
      </c>
      <c r="B260" s="11" t="s">
        <v>1276</v>
      </c>
      <c r="C260" s="11" t="s">
        <v>691</v>
      </c>
      <c r="D260" s="12"/>
      <c r="E260" s="13" t="s">
        <v>1277</v>
      </c>
      <c r="F260" s="11" t="s">
        <v>1278</v>
      </c>
      <c r="G260" s="12" t="s">
        <v>74</v>
      </c>
      <c r="H260" s="12"/>
      <c r="I260" s="14" t="s">
        <v>148</v>
      </c>
      <c r="J260" s="12" t="s">
        <v>24</v>
      </c>
      <c r="K260" s="12" t="s">
        <v>25</v>
      </c>
      <c r="L260" s="12" t="s">
        <v>39</v>
      </c>
      <c r="M260" s="11" t="s">
        <v>149</v>
      </c>
      <c r="N260" s="11" t="s">
        <v>28</v>
      </c>
      <c r="O260" s="12" t="s">
        <v>29</v>
      </c>
      <c r="P260" s="12"/>
      <c r="Q260" s="15" t="s">
        <v>1279</v>
      </c>
      <c r="R260" s="12" t="s">
        <v>42</v>
      </c>
      <c r="S260" s="11" t="s">
        <v>1280</v>
      </c>
      <c r="T260" s="11" t="s">
        <v>1281</v>
      </c>
    </row>
    <row x14ac:dyDescent="0.25" r="261" customHeight="1" ht="19.5">
      <c r="A261" s="10">
        <v>45214</v>
      </c>
      <c r="B261" s="11" t="s">
        <v>1282</v>
      </c>
      <c r="C261" s="11" t="s">
        <v>158</v>
      </c>
      <c r="D261" s="11"/>
      <c r="E261" s="13" t="s">
        <v>1283</v>
      </c>
      <c r="F261" s="11" t="s">
        <v>1284</v>
      </c>
      <c r="G261" s="11" t="s">
        <v>74</v>
      </c>
      <c r="H261" s="11" t="s">
        <v>86</v>
      </c>
      <c r="I261" s="13" t="s">
        <v>148</v>
      </c>
      <c r="J261" s="11" t="s">
        <v>24</v>
      </c>
      <c r="K261" s="11" t="s">
        <v>25</v>
      </c>
      <c r="L261" s="11" t="s">
        <v>39</v>
      </c>
      <c r="M261" s="11" t="s">
        <v>149</v>
      </c>
      <c r="N261" s="11" t="s">
        <v>28</v>
      </c>
      <c r="O261" s="11" t="s">
        <v>29</v>
      </c>
      <c r="P261" s="11"/>
      <c r="Q261" s="16" t="s">
        <v>1285</v>
      </c>
      <c r="R261" s="11" t="s">
        <v>42</v>
      </c>
      <c r="S261" s="17" t="s">
        <v>1286</v>
      </c>
      <c r="T261" s="26" t="s">
        <v>1287</v>
      </c>
    </row>
    <row x14ac:dyDescent="0.25" r="262" customHeight="1" ht="19.5">
      <c r="A262" s="10">
        <v>45215</v>
      </c>
      <c r="B262" s="11" t="s">
        <v>1288</v>
      </c>
      <c r="C262" s="11" t="s">
        <v>1289</v>
      </c>
      <c r="D262" s="12"/>
      <c r="E262" s="13">
        <v>18695061056</v>
      </c>
      <c r="F262" s="11" t="s">
        <v>1290</v>
      </c>
      <c r="G262" s="12" t="s">
        <v>56</v>
      </c>
      <c r="H262" s="12" t="s">
        <v>86</v>
      </c>
      <c r="I262" s="14" t="s">
        <v>241</v>
      </c>
      <c r="J262" s="12" t="s">
        <v>24</v>
      </c>
      <c r="K262" s="12" t="s">
        <v>69</v>
      </c>
      <c r="L262" s="12" t="s">
        <v>39</v>
      </c>
      <c r="M262" s="11" t="s">
        <v>40</v>
      </c>
      <c r="N262" s="11" t="s">
        <v>28</v>
      </c>
      <c r="O262" s="12" t="s">
        <v>29</v>
      </c>
      <c r="P262" s="12"/>
      <c r="Q262" s="15" t="s">
        <v>1291</v>
      </c>
      <c r="R262" s="12" t="s">
        <v>42</v>
      </c>
      <c r="S262" s="11" t="s">
        <v>1292</v>
      </c>
      <c r="T262" s="11" t="s">
        <v>1293</v>
      </c>
    </row>
    <row x14ac:dyDescent="0.25" r="263" customHeight="1" ht="19.5">
      <c r="A263" s="10">
        <v>45217</v>
      </c>
      <c r="B263" s="11" t="s">
        <v>1294</v>
      </c>
      <c r="C263" s="11" t="s">
        <v>239</v>
      </c>
      <c r="D263" s="12"/>
      <c r="E263" s="13">
        <v>13227258595</v>
      </c>
      <c r="F263" s="11" t="s">
        <v>1295</v>
      </c>
      <c r="G263" s="12" t="s">
        <v>23</v>
      </c>
      <c r="H263" s="12"/>
      <c r="I263" s="14" t="s">
        <v>259</v>
      </c>
      <c r="J263" s="12" t="s">
        <v>24</v>
      </c>
      <c r="K263" s="12" t="s">
        <v>25</v>
      </c>
      <c r="L263" s="12" t="s">
        <v>39</v>
      </c>
      <c r="M263" s="11" t="s">
        <v>40</v>
      </c>
      <c r="N263" s="11" t="s">
        <v>183</v>
      </c>
      <c r="O263" s="12" t="s">
        <v>29</v>
      </c>
      <c r="P263" s="12"/>
      <c r="Q263" s="15" t="s">
        <v>1296</v>
      </c>
      <c r="R263" s="12" t="s">
        <v>51</v>
      </c>
      <c r="S263" s="11" t="s">
        <v>1297</v>
      </c>
      <c r="T263" s="26" t="s">
        <v>1298</v>
      </c>
    </row>
    <row x14ac:dyDescent="0.25" r="264" customHeight="1" ht="19.5">
      <c r="A264" s="18">
        <v>45201</v>
      </c>
      <c r="B264" s="19" t="s">
        <v>1299</v>
      </c>
      <c r="C264" s="19" t="s">
        <v>158</v>
      </c>
      <c r="D264" s="20"/>
      <c r="E264" s="21">
        <f>"071700802289"</f>
      </c>
      <c r="F264" s="19" t="s">
        <v>1300</v>
      </c>
      <c r="G264" s="20" t="s">
        <v>74</v>
      </c>
      <c r="H264" s="20"/>
      <c r="I264" s="22" t="s">
        <v>148</v>
      </c>
      <c r="J264" s="20" t="s">
        <v>24</v>
      </c>
      <c r="K264" s="20" t="s">
        <v>25</v>
      </c>
      <c r="L264" s="20" t="s">
        <v>39</v>
      </c>
      <c r="M264" s="19" t="s">
        <v>149</v>
      </c>
      <c r="N264" s="19" t="s">
        <v>28</v>
      </c>
      <c r="O264" s="20" t="s">
        <v>29</v>
      </c>
      <c r="P264" s="20"/>
      <c r="Q264" s="23">
        <v>45201.41866898148</v>
      </c>
      <c r="R264" s="20" t="s">
        <v>42</v>
      </c>
      <c r="S264" s="19" t="s">
        <v>1301</v>
      </c>
      <c r="T264" s="26" t="s">
        <v>1302</v>
      </c>
    </row>
    <row x14ac:dyDescent="0.25" r="265" customHeight="1" ht="19.5">
      <c r="A265" s="25">
        <v>45211</v>
      </c>
      <c r="B265" s="11" t="s">
        <v>1303</v>
      </c>
      <c r="C265" s="11" t="s">
        <v>1304</v>
      </c>
      <c r="D265" s="11"/>
      <c r="E265" s="13">
        <v>15549299063</v>
      </c>
      <c r="F265" s="11" t="s">
        <v>1305</v>
      </c>
      <c r="G265" s="11" t="s">
        <v>56</v>
      </c>
      <c r="H265" s="11"/>
      <c r="I265" s="13" t="s">
        <v>154</v>
      </c>
      <c r="J265" s="11" t="s">
        <v>24</v>
      </c>
      <c r="K265" s="11" t="s">
        <v>69</v>
      </c>
      <c r="L265" s="11" t="s">
        <v>39</v>
      </c>
      <c r="M265" s="11" t="s">
        <v>40</v>
      </c>
      <c r="N265" s="11" t="s">
        <v>28</v>
      </c>
      <c r="O265" s="11" t="s">
        <v>29</v>
      </c>
      <c r="P265" s="11"/>
      <c r="Q265" s="16" t="s">
        <v>1306</v>
      </c>
      <c r="R265" s="11" t="s">
        <v>42</v>
      </c>
      <c r="S265" s="11" t="s">
        <v>1307</v>
      </c>
      <c r="T265" s="11" t="s">
        <v>1308</v>
      </c>
    </row>
    <row x14ac:dyDescent="0.25" r="266" customHeight="1" ht="19.5">
      <c r="A266" s="18">
        <v>45207</v>
      </c>
      <c r="B266" s="11" t="s">
        <v>1309</v>
      </c>
      <c r="C266" s="11" t="s">
        <v>1310</v>
      </c>
      <c r="D266" s="12"/>
      <c r="E266" s="13">
        <v>15572700014</v>
      </c>
      <c r="F266" s="11" t="s">
        <v>1311</v>
      </c>
      <c r="G266" s="12" t="s">
        <v>74</v>
      </c>
      <c r="H266" s="12"/>
      <c r="I266" s="14" t="s">
        <v>182</v>
      </c>
      <c r="J266" s="12" t="s">
        <v>24</v>
      </c>
      <c r="K266" s="12" t="s">
        <v>25</v>
      </c>
      <c r="L266" s="12" t="s">
        <v>39</v>
      </c>
      <c r="M266" s="11" t="s">
        <v>40</v>
      </c>
      <c r="N266" s="11" t="s">
        <v>28</v>
      </c>
      <c r="O266" s="12" t="s">
        <v>29</v>
      </c>
      <c r="P266" s="12"/>
      <c r="Q266" s="15" t="s">
        <v>1312</v>
      </c>
      <c r="R266" s="12" t="s">
        <v>42</v>
      </c>
      <c r="S266" s="11" t="s">
        <v>1313</v>
      </c>
      <c r="T266" s="11" t="s">
        <v>1314</v>
      </c>
    </row>
    <row x14ac:dyDescent="0.25" r="267" customHeight="1" ht="19.5">
      <c r="A267" s="18">
        <v>45205</v>
      </c>
      <c r="B267" s="11" t="s">
        <v>1315</v>
      </c>
      <c r="C267" s="11" t="s">
        <v>180</v>
      </c>
      <c r="D267" s="12"/>
      <c r="E267" s="13">
        <v>15507202486</v>
      </c>
      <c r="F267" s="11" t="s">
        <v>1316</v>
      </c>
      <c r="G267" s="12" t="s">
        <v>48</v>
      </c>
      <c r="H267" s="12"/>
      <c r="I267" s="14" t="s">
        <v>38</v>
      </c>
      <c r="J267" s="12" t="s">
        <v>24</v>
      </c>
      <c r="K267" s="12" t="s">
        <v>25</v>
      </c>
      <c r="L267" s="12" t="s">
        <v>39</v>
      </c>
      <c r="M267" s="11" t="s">
        <v>27</v>
      </c>
      <c r="N267" s="11" t="s">
        <v>183</v>
      </c>
      <c r="O267" s="12" t="s">
        <v>29</v>
      </c>
      <c r="P267" s="12"/>
      <c r="Q267" s="15" t="s">
        <v>1317</v>
      </c>
      <c r="R267" s="12" t="s">
        <v>51</v>
      </c>
      <c r="S267" s="17" t="s">
        <v>1318</v>
      </c>
      <c r="T267" s="11"/>
    </row>
    <row x14ac:dyDescent="0.25" r="268" customHeight="1" ht="19.5">
      <c r="A268" s="18">
        <v>45206</v>
      </c>
      <c r="B268" s="11" t="s">
        <v>1319</v>
      </c>
      <c r="C268" s="11" t="s">
        <v>180</v>
      </c>
      <c r="D268" s="12"/>
      <c r="E268" s="13">
        <v>13197328936</v>
      </c>
      <c r="F268" s="11" t="s">
        <v>1320</v>
      </c>
      <c r="G268" s="12" t="s">
        <v>23</v>
      </c>
      <c r="H268" s="12"/>
      <c r="I268" s="14" t="s">
        <v>182</v>
      </c>
      <c r="J268" s="12" t="s">
        <v>24</v>
      </c>
      <c r="K268" s="12" t="s">
        <v>25</v>
      </c>
      <c r="L268" s="12" t="s">
        <v>39</v>
      </c>
      <c r="M268" s="11" t="s">
        <v>27</v>
      </c>
      <c r="N268" s="11" t="s">
        <v>183</v>
      </c>
      <c r="O268" s="12" t="s">
        <v>29</v>
      </c>
      <c r="P268" s="12"/>
      <c r="Q268" s="15" t="s">
        <v>1321</v>
      </c>
      <c r="R268" s="12" t="s">
        <v>51</v>
      </c>
      <c r="S268" s="17" t="s">
        <v>1322</v>
      </c>
      <c r="T268" s="11"/>
    </row>
    <row x14ac:dyDescent="0.25" r="269" customHeight="1" ht="19.5">
      <c r="A269" s="18">
        <v>45206</v>
      </c>
      <c r="B269" s="11" t="s">
        <v>1323</v>
      </c>
      <c r="C269" s="11" t="s">
        <v>326</v>
      </c>
      <c r="D269" s="12"/>
      <c r="E269" s="13">
        <v>13277398230</v>
      </c>
      <c r="F269" s="11" t="s">
        <v>1324</v>
      </c>
      <c r="G269" s="12" t="s">
        <v>289</v>
      </c>
      <c r="H269" s="12" t="s">
        <v>98</v>
      </c>
      <c r="I269" s="14" t="s">
        <v>182</v>
      </c>
      <c r="J269" s="12" t="s">
        <v>24</v>
      </c>
      <c r="K269" s="12" t="s">
        <v>25</v>
      </c>
      <c r="L269" s="12" t="s">
        <v>39</v>
      </c>
      <c r="M269" s="11" t="s">
        <v>40</v>
      </c>
      <c r="N269" s="11" t="s">
        <v>28</v>
      </c>
      <c r="O269" s="12" t="s">
        <v>29</v>
      </c>
      <c r="P269" s="12"/>
      <c r="Q269" s="15" t="s">
        <v>1325</v>
      </c>
      <c r="R269" s="12" t="s">
        <v>42</v>
      </c>
      <c r="S269" s="17" t="s">
        <v>1326</v>
      </c>
      <c r="T269" s="11"/>
    </row>
    <row x14ac:dyDescent="0.25" r="270" customHeight="1" ht="19.5">
      <c r="A270" s="25">
        <v>45209</v>
      </c>
      <c r="B270" s="11" t="s">
        <v>1327</v>
      </c>
      <c r="C270" s="11" t="s">
        <v>108</v>
      </c>
      <c r="D270" s="11"/>
      <c r="E270" s="13">
        <v>15090958933</v>
      </c>
      <c r="F270" s="11" t="s">
        <v>1328</v>
      </c>
      <c r="G270" s="11" t="s">
        <v>48</v>
      </c>
      <c r="H270" s="11"/>
      <c r="I270" s="13" t="s">
        <v>142</v>
      </c>
      <c r="J270" s="11" t="s">
        <v>24</v>
      </c>
      <c r="K270" s="11" t="s">
        <v>25</v>
      </c>
      <c r="L270" s="11" t="s">
        <v>39</v>
      </c>
      <c r="M270" s="11" t="s">
        <v>27</v>
      </c>
      <c r="N270" s="11" t="s">
        <v>28</v>
      </c>
      <c r="O270" s="11" t="s">
        <v>29</v>
      </c>
      <c r="P270" s="11"/>
      <c r="Q270" s="16" t="s">
        <v>1329</v>
      </c>
      <c r="R270" s="11" t="s">
        <v>51</v>
      </c>
      <c r="S270" s="11" t="s">
        <v>1330</v>
      </c>
      <c r="T270" s="11"/>
    </row>
    <row x14ac:dyDescent="0.25" r="271" customHeight="1" ht="19.5">
      <c r="A271" s="25">
        <v>45211</v>
      </c>
      <c r="B271" s="11" t="s">
        <v>1331</v>
      </c>
      <c r="C271" s="11" t="s">
        <v>239</v>
      </c>
      <c r="D271" s="11"/>
      <c r="E271" s="13">
        <v>18372358887</v>
      </c>
      <c r="F271" s="11" t="s">
        <v>1332</v>
      </c>
      <c r="G271" s="11" t="s">
        <v>48</v>
      </c>
      <c r="H271" s="11"/>
      <c r="I271" s="13" t="s">
        <v>415</v>
      </c>
      <c r="J271" s="11" t="s">
        <v>24</v>
      </c>
      <c r="K271" s="11" t="s">
        <v>25</v>
      </c>
      <c r="L271" s="11" t="s">
        <v>39</v>
      </c>
      <c r="M271" s="11" t="s">
        <v>40</v>
      </c>
      <c r="N271" s="11" t="s">
        <v>183</v>
      </c>
      <c r="O271" s="11" t="s">
        <v>29</v>
      </c>
      <c r="P271" s="11"/>
      <c r="Q271" s="16" t="s">
        <v>1333</v>
      </c>
      <c r="R271" s="11" t="s">
        <v>51</v>
      </c>
      <c r="S271" s="17" t="s">
        <v>1334</v>
      </c>
      <c r="T271" s="11"/>
    </row>
    <row x14ac:dyDescent="0.25" r="272" customHeight="1" ht="19.5">
      <c r="A272" s="18">
        <v>45200</v>
      </c>
      <c r="B272" s="11" t="s">
        <v>1335</v>
      </c>
      <c r="C272" s="11" t="s">
        <v>108</v>
      </c>
      <c r="D272" s="12"/>
      <c r="E272" s="13">
        <v>13098411386</v>
      </c>
      <c r="F272" s="11" t="s">
        <v>1336</v>
      </c>
      <c r="G272" s="12" t="s">
        <v>74</v>
      </c>
      <c r="H272" s="12"/>
      <c r="I272" s="14" t="s">
        <v>99</v>
      </c>
      <c r="J272" s="12" t="s">
        <v>24</v>
      </c>
      <c r="K272" s="12" t="s">
        <v>25</v>
      </c>
      <c r="L272" s="12" t="s">
        <v>39</v>
      </c>
      <c r="M272" s="11" t="s">
        <v>27</v>
      </c>
      <c r="N272" s="11" t="s">
        <v>28</v>
      </c>
      <c r="O272" s="12" t="s">
        <v>29</v>
      </c>
      <c r="P272" s="12"/>
      <c r="Q272" s="15" t="s">
        <v>1337</v>
      </c>
      <c r="R272" s="12" t="s">
        <v>51</v>
      </c>
      <c r="S272" s="11" t="s">
        <v>1338</v>
      </c>
      <c r="T272" s="11"/>
    </row>
    <row x14ac:dyDescent="0.25" r="273" customHeight="1" ht="19.5">
      <c r="A273" s="18">
        <v>45200</v>
      </c>
      <c r="B273" s="11" t="s">
        <v>1339</v>
      </c>
      <c r="C273" s="11" t="s">
        <v>180</v>
      </c>
      <c r="D273" s="12"/>
      <c r="E273" s="13">
        <v>13032717016</v>
      </c>
      <c r="F273" s="11" t="s">
        <v>402</v>
      </c>
      <c r="G273" s="12" t="s">
        <v>23</v>
      </c>
      <c r="H273" s="12"/>
      <c r="I273" s="14" t="s">
        <v>352</v>
      </c>
      <c r="J273" s="12" t="s">
        <v>24</v>
      </c>
      <c r="K273" s="12" t="s">
        <v>25</v>
      </c>
      <c r="L273" s="12" t="s">
        <v>39</v>
      </c>
      <c r="M273" s="11" t="s">
        <v>40</v>
      </c>
      <c r="N273" s="11" t="s">
        <v>183</v>
      </c>
      <c r="O273" s="12" t="s">
        <v>29</v>
      </c>
      <c r="P273" s="12"/>
      <c r="Q273" s="15" t="s">
        <v>1340</v>
      </c>
      <c r="R273" s="12" t="s">
        <v>51</v>
      </c>
      <c r="S273" s="11" t="s">
        <v>1341</v>
      </c>
      <c r="T273" s="11"/>
    </row>
    <row x14ac:dyDescent="0.25" r="274" customHeight="1" ht="19.5">
      <c r="A274" s="18">
        <v>45200</v>
      </c>
      <c r="B274" s="11" t="s">
        <v>1342</v>
      </c>
      <c r="C274" s="11" t="s">
        <v>239</v>
      </c>
      <c r="D274" s="12"/>
      <c r="E274" s="13">
        <v>15672527558</v>
      </c>
      <c r="F274" s="11" t="s">
        <v>1343</v>
      </c>
      <c r="G274" s="12" t="s">
        <v>23</v>
      </c>
      <c r="H274" s="12"/>
      <c r="I274" s="14" t="s">
        <v>241</v>
      </c>
      <c r="J274" s="12" t="s">
        <v>24</v>
      </c>
      <c r="K274" s="12" t="s">
        <v>25</v>
      </c>
      <c r="L274" s="12" t="s">
        <v>39</v>
      </c>
      <c r="M274" s="11" t="s">
        <v>27</v>
      </c>
      <c r="N274" s="11" t="s">
        <v>183</v>
      </c>
      <c r="O274" s="12" t="s">
        <v>29</v>
      </c>
      <c r="P274" s="12"/>
      <c r="Q274" s="15" t="s">
        <v>1344</v>
      </c>
      <c r="R274" s="12" t="s">
        <v>51</v>
      </c>
      <c r="S274" s="11" t="s">
        <v>1345</v>
      </c>
      <c r="T274" s="11"/>
    </row>
    <row x14ac:dyDescent="0.25" r="275" customHeight="1" ht="19.5">
      <c r="A275" s="18">
        <v>45200</v>
      </c>
      <c r="B275" s="11" t="s">
        <v>1346</v>
      </c>
      <c r="C275" s="11" t="s">
        <v>180</v>
      </c>
      <c r="D275" s="12"/>
      <c r="E275" s="13">
        <v>18671446519</v>
      </c>
      <c r="F275" s="11" t="s">
        <v>1347</v>
      </c>
      <c r="G275" s="12" t="s">
        <v>115</v>
      </c>
      <c r="H275" s="12" t="s">
        <v>98</v>
      </c>
      <c r="I275" s="14" t="s">
        <v>1024</v>
      </c>
      <c r="J275" s="12" t="s">
        <v>24</v>
      </c>
      <c r="K275" s="12" t="s">
        <v>172</v>
      </c>
      <c r="L275" s="12"/>
      <c r="M275" s="11" t="s">
        <v>27</v>
      </c>
      <c r="N275" s="11" t="s">
        <v>183</v>
      </c>
      <c r="O275" s="12" t="s">
        <v>29</v>
      </c>
      <c r="P275" s="12"/>
      <c r="Q275" s="15" t="s">
        <v>1348</v>
      </c>
      <c r="R275" s="12" t="s">
        <v>51</v>
      </c>
      <c r="S275" s="11" t="s">
        <v>1349</v>
      </c>
      <c r="T275" s="11"/>
    </row>
    <row x14ac:dyDescent="0.25" r="276" customHeight="1" ht="19.5">
      <c r="A276" s="18">
        <v>45200</v>
      </c>
      <c r="B276" s="11" t="s">
        <v>1350</v>
      </c>
      <c r="C276" s="11" t="s">
        <v>108</v>
      </c>
      <c r="D276" s="12"/>
      <c r="E276" s="13">
        <v>13177095894</v>
      </c>
      <c r="F276" s="11" t="s">
        <v>1351</v>
      </c>
      <c r="G276" s="12" t="s">
        <v>115</v>
      </c>
      <c r="H276" s="12" t="s">
        <v>357</v>
      </c>
      <c r="I276" s="14" t="s">
        <v>328</v>
      </c>
      <c r="J276" s="12" t="s">
        <v>24</v>
      </c>
      <c r="K276" s="12" t="s">
        <v>25</v>
      </c>
      <c r="L276" s="12" t="s">
        <v>39</v>
      </c>
      <c r="M276" s="11" t="s">
        <v>27</v>
      </c>
      <c r="N276" s="11" t="s">
        <v>28</v>
      </c>
      <c r="O276" s="12" t="s">
        <v>29</v>
      </c>
      <c r="P276" s="12"/>
      <c r="Q276" s="15" t="s">
        <v>1352</v>
      </c>
      <c r="R276" s="12" t="s">
        <v>51</v>
      </c>
      <c r="S276" s="11" t="s">
        <v>1353</v>
      </c>
      <c r="T276" s="11"/>
    </row>
    <row x14ac:dyDescent="0.25" r="277" customHeight="1" ht="19.5">
      <c r="A277" s="18">
        <v>45200</v>
      </c>
      <c r="B277" s="11" t="s">
        <v>1354</v>
      </c>
      <c r="C277" s="11" t="s">
        <v>108</v>
      </c>
      <c r="D277" s="12"/>
      <c r="E277" s="13">
        <v>13085155883</v>
      </c>
      <c r="F277" s="11" t="s">
        <v>1355</v>
      </c>
      <c r="G277" s="12" t="s">
        <v>48</v>
      </c>
      <c r="H277" s="12"/>
      <c r="I277" s="14" t="s">
        <v>328</v>
      </c>
      <c r="J277" s="12" t="s">
        <v>24</v>
      </c>
      <c r="K277" s="12" t="s">
        <v>25</v>
      </c>
      <c r="L277" s="12" t="s">
        <v>39</v>
      </c>
      <c r="M277" s="11" t="s">
        <v>40</v>
      </c>
      <c r="N277" s="11" t="s">
        <v>28</v>
      </c>
      <c r="O277" s="12" t="s">
        <v>29</v>
      </c>
      <c r="P277" s="12"/>
      <c r="Q277" s="15" t="s">
        <v>1356</v>
      </c>
      <c r="R277" s="12" t="s">
        <v>51</v>
      </c>
      <c r="S277" s="11" t="s">
        <v>1357</v>
      </c>
      <c r="T277" s="11"/>
    </row>
    <row x14ac:dyDescent="0.25" r="278" customHeight="1" ht="19.5">
      <c r="A278" s="18">
        <v>45200</v>
      </c>
      <c r="B278" s="11" t="s">
        <v>1358</v>
      </c>
      <c r="C278" s="11" t="s">
        <v>180</v>
      </c>
      <c r="D278" s="12"/>
      <c r="E278" s="13">
        <v>18527208318</v>
      </c>
      <c r="F278" s="11" t="s">
        <v>1359</v>
      </c>
      <c r="G278" s="12" t="s">
        <v>171</v>
      </c>
      <c r="H278" s="12"/>
      <c r="I278" s="14" t="s">
        <v>189</v>
      </c>
      <c r="J278" s="12" t="s">
        <v>24</v>
      </c>
      <c r="K278" s="12" t="s">
        <v>25</v>
      </c>
      <c r="L278" s="12" t="s">
        <v>39</v>
      </c>
      <c r="M278" s="11" t="s">
        <v>27</v>
      </c>
      <c r="N278" s="11" t="s">
        <v>183</v>
      </c>
      <c r="O278" s="12" t="s">
        <v>29</v>
      </c>
      <c r="P278" s="12"/>
      <c r="Q278" s="15" t="s">
        <v>1360</v>
      </c>
      <c r="R278" s="12" t="s">
        <v>51</v>
      </c>
      <c r="S278" s="11" t="s">
        <v>1361</v>
      </c>
      <c r="T278" s="11"/>
    </row>
    <row x14ac:dyDescent="0.25" r="279" customHeight="1" ht="19.5">
      <c r="A279" s="18">
        <v>45201</v>
      </c>
      <c r="B279" s="19" t="s">
        <v>1362</v>
      </c>
      <c r="C279" s="19" t="s">
        <v>180</v>
      </c>
      <c r="D279" s="20"/>
      <c r="E279" s="21">
        <f>"15571765580"</f>
      </c>
      <c r="F279" s="19" t="s">
        <v>1363</v>
      </c>
      <c r="G279" s="20" t="s">
        <v>115</v>
      </c>
      <c r="H279" s="20"/>
      <c r="I279" s="22" t="s">
        <v>272</v>
      </c>
      <c r="J279" s="20" t="s">
        <v>24</v>
      </c>
      <c r="K279" s="20" t="s">
        <v>25</v>
      </c>
      <c r="L279" s="20" t="s">
        <v>39</v>
      </c>
      <c r="M279" s="19" t="s">
        <v>27</v>
      </c>
      <c r="N279" s="19" t="s">
        <v>183</v>
      </c>
      <c r="O279" s="20" t="s">
        <v>29</v>
      </c>
      <c r="P279" s="20"/>
      <c r="Q279" s="23">
        <v>45201.70788194444</v>
      </c>
      <c r="R279" s="20" t="s">
        <v>51</v>
      </c>
      <c r="S279" s="4" t="s">
        <v>1364</v>
      </c>
      <c r="T279" s="19"/>
    </row>
    <row x14ac:dyDescent="0.25" r="280" customHeight="1" ht="19.5">
      <c r="A280" s="18">
        <v>45201</v>
      </c>
      <c r="B280" s="19" t="s">
        <v>1365</v>
      </c>
      <c r="C280" s="19" t="s">
        <v>108</v>
      </c>
      <c r="D280" s="20"/>
      <c r="E280" s="21">
        <f>"13047164383"</f>
      </c>
      <c r="F280" s="19" t="s">
        <v>1366</v>
      </c>
      <c r="G280" s="20" t="s">
        <v>115</v>
      </c>
      <c r="H280" s="20"/>
      <c r="I280" s="22" t="s">
        <v>328</v>
      </c>
      <c r="J280" s="20" t="s">
        <v>24</v>
      </c>
      <c r="K280" s="20" t="s">
        <v>25</v>
      </c>
      <c r="L280" s="20" t="s">
        <v>39</v>
      </c>
      <c r="M280" s="19" t="s">
        <v>27</v>
      </c>
      <c r="N280" s="19" t="s">
        <v>28</v>
      </c>
      <c r="O280" s="20" t="s">
        <v>29</v>
      </c>
      <c r="P280" s="20"/>
      <c r="Q280" s="23">
        <v>45201.41609953704</v>
      </c>
      <c r="R280" s="20" t="s">
        <v>51</v>
      </c>
      <c r="S280" s="19" t="s">
        <v>1367</v>
      </c>
      <c r="T280" s="19"/>
    </row>
    <row x14ac:dyDescent="0.25" r="281" customHeight="1" ht="19.5">
      <c r="A281" s="18">
        <v>45201</v>
      </c>
      <c r="B281" s="19" t="s">
        <v>1368</v>
      </c>
      <c r="C281" s="19" t="s">
        <v>180</v>
      </c>
      <c r="D281" s="20"/>
      <c r="E281" s="21">
        <f>"15587913600"</f>
      </c>
      <c r="F281" s="19" t="s">
        <v>1369</v>
      </c>
      <c r="G281" s="20" t="s">
        <v>115</v>
      </c>
      <c r="H281" s="20"/>
      <c r="I281" s="22" t="s">
        <v>131</v>
      </c>
      <c r="J281" s="20" t="s">
        <v>24</v>
      </c>
      <c r="K281" s="20" t="s">
        <v>25</v>
      </c>
      <c r="L281" s="20" t="s">
        <v>39</v>
      </c>
      <c r="M281" s="19" t="s">
        <v>27</v>
      </c>
      <c r="N281" s="19" t="s">
        <v>183</v>
      </c>
      <c r="O281" s="20" t="s">
        <v>29</v>
      </c>
      <c r="P281" s="20"/>
      <c r="Q281" s="23">
        <v>45201.677708333336</v>
      </c>
      <c r="R281" s="20" t="s">
        <v>51</v>
      </c>
      <c r="S281" s="19" t="s">
        <v>1370</v>
      </c>
      <c r="T281" s="19"/>
    </row>
    <row x14ac:dyDescent="0.25" r="282" customHeight="1" ht="19.5">
      <c r="A282" s="18">
        <v>45201</v>
      </c>
      <c r="B282" s="19" t="s">
        <v>1371</v>
      </c>
      <c r="C282" s="19" t="s">
        <v>239</v>
      </c>
      <c r="D282" s="20"/>
      <c r="E282" s="21">
        <f>"13032701725"</f>
      </c>
      <c r="F282" s="19" t="s">
        <v>1372</v>
      </c>
      <c r="G282" s="20" t="s">
        <v>115</v>
      </c>
      <c r="H282" s="20"/>
      <c r="I282" s="22" t="s">
        <v>68</v>
      </c>
      <c r="J282" s="20" t="s">
        <v>24</v>
      </c>
      <c r="K282" s="20" t="s">
        <v>25</v>
      </c>
      <c r="L282" s="20" t="s">
        <v>39</v>
      </c>
      <c r="M282" s="19" t="s">
        <v>27</v>
      </c>
      <c r="N282" s="19" t="s">
        <v>183</v>
      </c>
      <c r="O282" s="20" t="s">
        <v>29</v>
      </c>
      <c r="P282" s="20"/>
      <c r="Q282" s="23">
        <v>45201.71297453704</v>
      </c>
      <c r="R282" s="20" t="s">
        <v>51</v>
      </c>
      <c r="S282" s="19" t="s">
        <v>1373</v>
      </c>
      <c r="T282" s="19"/>
    </row>
    <row x14ac:dyDescent="0.25" r="283" customHeight="1" ht="19.5">
      <c r="A283" s="18">
        <v>45201</v>
      </c>
      <c r="B283" s="19" t="s">
        <v>1374</v>
      </c>
      <c r="C283" s="19" t="s">
        <v>180</v>
      </c>
      <c r="D283" s="20"/>
      <c r="E283" s="21">
        <f>"13177088251"</f>
      </c>
      <c r="F283" s="19" t="s">
        <v>1375</v>
      </c>
      <c r="G283" s="20" t="s">
        <v>37</v>
      </c>
      <c r="H283" s="20" t="s">
        <v>130</v>
      </c>
      <c r="I283" s="22" t="s">
        <v>486</v>
      </c>
      <c r="J283" s="20" t="s">
        <v>24</v>
      </c>
      <c r="K283" s="20" t="s">
        <v>25</v>
      </c>
      <c r="L283" s="20" t="s">
        <v>39</v>
      </c>
      <c r="M283" s="19" t="s">
        <v>40</v>
      </c>
      <c r="N283" s="19" t="s">
        <v>183</v>
      </c>
      <c r="O283" s="20" t="s">
        <v>29</v>
      </c>
      <c r="P283" s="20"/>
      <c r="Q283" s="23">
        <v>45201.419756944444</v>
      </c>
      <c r="R283" s="20" t="s">
        <v>51</v>
      </c>
      <c r="S283" s="19" t="s">
        <v>1376</v>
      </c>
      <c r="T283" s="19"/>
    </row>
    <row x14ac:dyDescent="0.25" r="284" customHeight="1" ht="19.5">
      <c r="A284" s="18">
        <v>45201</v>
      </c>
      <c r="B284" s="19" t="s">
        <v>1377</v>
      </c>
      <c r="C284" s="19" t="s">
        <v>239</v>
      </c>
      <c r="D284" s="20"/>
      <c r="E284" s="21">
        <f>"13177094152"</f>
      </c>
      <c r="F284" s="19" t="s">
        <v>1378</v>
      </c>
      <c r="G284" s="20" t="s">
        <v>115</v>
      </c>
      <c r="H284" s="20" t="s">
        <v>130</v>
      </c>
      <c r="I284" s="22" t="s">
        <v>131</v>
      </c>
      <c r="J284" s="20" t="s">
        <v>24</v>
      </c>
      <c r="K284" s="20" t="s">
        <v>25</v>
      </c>
      <c r="L284" s="20" t="s">
        <v>39</v>
      </c>
      <c r="M284" s="19" t="s">
        <v>27</v>
      </c>
      <c r="N284" s="19" t="s">
        <v>183</v>
      </c>
      <c r="O284" s="20" t="s">
        <v>29</v>
      </c>
      <c r="P284" s="20"/>
      <c r="Q284" s="23">
        <v>45201.64554398148</v>
      </c>
      <c r="R284" s="20" t="s">
        <v>51</v>
      </c>
      <c r="S284" s="19" t="s">
        <v>1379</v>
      </c>
      <c r="T284" s="19"/>
    </row>
    <row x14ac:dyDescent="0.25" r="285" customHeight="1" ht="19.5">
      <c r="A285" s="18">
        <v>45201</v>
      </c>
      <c r="B285" s="19" t="s">
        <v>1380</v>
      </c>
      <c r="C285" s="19" t="s">
        <v>180</v>
      </c>
      <c r="D285" s="20"/>
      <c r="E285" s="21">
        <f>"13207202870"</f>
      </c>
      <c r="F285" s="19" t="s">
        <v>1381</v>
      </c>
      <c r="G285" s="20" t="s">
        <v>37</v>
      </c>
      <c r="H285" s="20"/>
      <c r="I285" s="22" t="s">
        <v>398</v>
      </c>
      <c r="J285" s="20" t="s">
        <v>24</v>
      </c>
      <c r="K285" s="20" t="s">
        <v>25</v>
      </c>
      <c r="L285" s="20" t="s">
        <v>39</v>
      </c>
      <c r="M285" s="19" t="s">
        <v>40</v>
      </c>
      <c r="N285" s="19" t="s">
        <v>183</v>
      </c>
      <c r="O285" s="20" t="s">
        <v>29</v>
      </c>
      <c r="P285" s="20"/>
      <c r="Q285" s="23">
        <v>45201.410092592596</v>
      </c>
      <c r="R285" s="20" t="s">
        <v>51</v>
      </c>
      <c r="S285" s="19" t="s">
        <v>1382</v>
      </c>
      <c r="T285" s="19"/>
    </row>
    <row x14ac:dyDescent="0.25" r="286" customHeight="1" ht="19.5">
      <c r="A286" s="18">
        <v>45201</v>
      </c>
      <c r="B286" s="19" t="s">
        <v>1383</v>
      </c>
      <c r="C286" s="19" t="s">
        <v>180</v>
      </c>
      <c r="D286" s="20"/>
      <c r="E286" s="21">
        <f>"13217174531"</f>
      </c>
      <c r="F286" s="19" t="s">
        <v>1384</v>
      </c>
      <c r="G286" s="20" t="s">
        <v>115</v>
      </c>
      <c r="H286" s="20"/>
      <c r="I286" s="22" t="s">
        <v>142</v>
      </c>
      <c r="J286" s="20" t="s">
        <v>24</v>
      </c>
      <c r="K286" s="20" t="s">
        <v>25</v>
      </c>
      <c r="L286" s="20" t="s">
        <v>39</v>
      </c>
      <c r="M286" s="19" t="s">
        <v>40</v>
      </c>
      <c r="N286" s="19" t="s">
        <v>183</v>
      </c>
      <c r="O286" s="20" t="s">
        <v>29</v>
      </c>
      <c r="P286" s="20"/>
      <c r="Q286" s="23">
        <v>45201.65583333333</v>
      </c>
      <c r="R286" s="20" t="s">
        <v>51</v>
      </c>
      <c r="S286" s="4" t="s">
        <v>1385</v>
      </c>
      <c r="T286" s="19"/>
    </row>
    <row x14ac:dyDescent="0.25" r="287" customHeight="1" ht="19.5">
      <c r="A287" s="18">
        <v>45201</v>
      </c>
      <c r="B287" s="19" t="s">
        <v>1386</v>
      </c>
      <c r="C287" s="19" t="s">
        <v>180</v>
      </c>
      <c r="D287" s="20"/>
      <c r="E287" s="21">
        <f>"15572757688"</f>
      </c>
      <c r="F287" s="19" t="s">
        <v>1387</v>
      </c>
      <c r="G287" s="20" t="s">
        <v>62</v>
      </c>
      <c r="H287" s="20"/>
      <c r="I287" s="22" t="s">
        <v>81</v>
      </c>
      <c r="J287" s="20" t="s">
        <v>24</v>
      </c>
      <c r="K287" s="20" t="s">
        <v>25</v>
      </c>
      <c r="L287" s="20" t="s">
        <v>39</v>
      </c>
      <c r="M287" s="19" t="s">
        <v>40</v>
      </c>
      <c r="N287" s="19" t="s">
        <v>183</v>
      </c>
      <c r="O287" s="20" t="s">
        <v>29</v>
      </c>
      <c r="P287" s="20"/>
      <c r="Q287" s="23">
        <v>45201.65646990741</v>
      </c>
      <c r="R287" s="20" t="s">
        <v>51</v>
      </c>
      <c r="S287" s="19" t="s">
        <v>1388</v>
      </c>
      <c r="T287" s="19"/>
    </row>
    <row x14ac:dyDescent="0.25" r="288" customHeight="1" ht="19.5">
      <c r="A288" s="18">
        <v>45201</v>
      </c>
      <c r="B288" s="19" t="s">
        <v>1389</v>
      </c>
      <c r="C288" s="19" t="s">
        <v>180</v>
      </c>
      <c r="D288" s="20"/>
      <c r="E288" s="21">
        <f>"15586353398"</f>
      </c>
      <c r="F288" s="19" t="s">
        <v>1390</v>
      </c>
      <c r="G288" s="20" t="s">
        <v>115</v>
      </c>
      <c r="H288" s="20"/>
      <c r="I288" s="22" t="s">
        <v>63</v>
      </c>
      <c r="J288" s="20" t="s">
        <v>24</v>
      </c>
      <c r="K288" s="20" t="s">
        <v>25</v>
      </c>
      <c r="L288" s="20" t="s">
        <v>39</v>
      </c>
      <c r="M288" s="19" t="s">
        <v>27</v>
      </c>
      <c r="N288" s="19" t="s">
        <v>183</v>
      </c>
      <c r="O288" s="20" t="s">
        <v>29</v>
      </c>
      <c r="P288" s="20"/>
      <c r="Q288" s="23">
        <v>45201.617638888885</v>
      </c>
      <c r="R288" s="20" t="s">
        <v>51</v>
      </c>
      <c r="S288" s="19" t="s">
        <v>1391</v>
      </c>
      <c r="T288" s="19"/>
    </row>
    <row x14ac:dyDescent="0.25" r="289" customHeight="1" ht="19.5">
      <c r="A289" s="18">
        <v>45201</v>
      </c>
      <c r="B289" s="19" t="s">
        <v>1392</v>
      </c>
      <c r="C289" s="19" t="s">
        <v>180</v>
      </c>
      <c r="D289" s="20"/>
      <c r="E289" s="21">
        <f>"15587915668"</f>
      </c>
      <c r="F289" s="19" t="s">
        <v>1393</v>
      </c>
      <c r="G289" s="20" t="s">
        <v>115</v>
      </c>
      <c r="H289" s="20"/>
      <c r="I289" s="22" t="s">
        <v>1394</v>
      </c>
      <c r="J289" s="20" t="s">
        <v>24</v>
      </c>
      <c r="K289" s="20" t="s">
        <v>25</v>
      </c>
      <c r="L289" s="20" t="s">
        <v>39</v>
      </c>
      <c r="M289" s="19" t="s">
        <v>27</v>
      </c>
      <c r="N289" s="19" t="s">
        <v>183</v>
      </c>
      <c r="O289" s="20" t="s">
        <v>29</v>
      </c>
      <c r="P289" s="20"/>
      <c r="Q289" s="23">
        <v>45201.70583333333</v>
      </c>
      <c r="R289" s="20" t="s">
        <v>51</v>
      </c>
      <c r="S289" s="19" t="s">
        <v>1395</v>
      </c>
      <c r="T289" s="19"/>
    </row>
    <row x14ac:dyDescent="0.25" r="290" customHeight="1" ht="19.5">
      <c r="A290" s="18">
        <v>45201</v>
      </c>
      <c r="B290" s="19" t="s">
        <v>1396</v>
      </c>
      <c r="C290" s="19" t="s">
        <v>180</v>
      </c>
      <c r="D290" s="20"/>
      <c r="E290" s="21">
        <f>"16671744839"</f>
      </c>
      <c r="F290" s="19" t="s">
        <v>1397</v>
      </c>
      <c r="G290" s="20" t="s">
        <v>48</v>
      </c>
      <c r="H290" s="20"/>
      <c r="I290" s="22" t="s">
        <v>735</v>
      </c>
      <c r="J290" s="20" t="s">
        <v>24</v>
      </c>
      <c r="K290" s="20" t="s">
        <v>25</v>
      </c>
      <c r="L290" s="20" t="s">
        <v>39</v>
      </c>
      <c r="M290" s="19" t="s">
        <v>27</v>
      </c>
      <c r="N290" s="19" t="s">
        <v>183</v>
      </c>
      <c r="O290" s="20" t="s">
        <v>29</v>
      </c>
      <c r="P290" s="20"/>
      <c r="Q290" s="23">
        <v>45201.66008101852</v>
      </c>
      <c r="R290" s="20" t="s">
        <v>51</v>
      </c>
      <c r="S290" s="19" t="s">
        <v>1398</v>
      </c>
      <c r="T290" s="19"/>
    </row>
    <row x14ac:dyDescent="0.25" r="291" customHeight="1" ht="19.5">
      <c r="A291" s="18">
        <v>45201</v>
      </c>
      <c r="B291" s="19" t="s">
        <v>1399</v>
      </c>
      <c r="C291" s="19" t="s">
        <v>108</v>
      </c>
      <c r="D291" s="20"/>
      <c r="E291" s="21">
        <f>"15587933916"</f>
      </c>
      <c r="F291" s="19" t="s">
        <v>1400</v>
      </c>
      <c r="G291" s="20" t="s">
        <v>289</v>
      </c>
      <c r="H291" s="20" t="s">
        <v>457</v>
      </c>
      <c r="I291" s="22" t="s">
        <v>211</v>
      </c>
      <c r="J291" s="20" t="s">
        <v>24</v>
      </c>
      <c r="K291" s="20" t="s">
        <v>25</v>
      </c>
      <c r="L291" s="20" t="s">
        <v>39</v>
      </c>
      <c r="M291" s="19" t="s">
        <v>40</v>
      </c>
      <c r="N291" s="19" t="s">
        <v>28</v>
      </c>
      <c r="O291" s="20" t="s">
        <v>29</v>
      </c>
      <c r="P291" s="20"/>
      <c r="Q291" s="23">
        <v>45201.706087962964</v>
      </c>
      <c r="R291" s="20" t="s">
        <v>51</v>
      </c>
      <c r="S291" s="19" t="s">
        <v>1401</v>
      </c>
      <c r="T291" s="19"/>
    </row>
    <row x14ac:dyDescent="0.25" r="292" customHeight="1" ht="19.5">
      <c r="A292" s="18">
        <v>45201</v>
      </c>
      <c r="B292" s="19" t="s">
        <v>1402</v>
      </c>
      <c r="C292" s="19" t="s">
        <v>108</v>
      </c>
      <c r="D292" s="20"/>
      <c r="E292" s="21">
        <f>"15572769990"</f>
      </c>
      <c r="F292" s="19" t="s">
        <v>1403</v>
      </c>
      <c r="G292" s="20" t="s">
        <v>115</v>
      </c>
      <c r="H292" s="20"/>
      <c r="I292" s="22" t="s">
        <v>49</v>
      </c>
      <c r="J292" s="20" t="s">
        <v>24</v>
      </c>
      <c r="K292" s="20" t="s">
        <v>25</v>
      </c>
      <c r="L292" s="20" t="s">
        <v>39</v>
      </c>
      <c r="M292" s="19" t="s">
        <v>27</v>
      </c>
      <c r="N292" s="19" t="s">
        <v>28</v>
      </c>
      <c r="O292" s="20" t="s">
        <v>29</v>
      </c>
      <c r="P292" s="20"/>
      <c r="Q292" s="23">
        <v>45201.56896990741</v>
      </c>
      <c r="R292" s="20" t="s">
        <v>51</v>
      </c>
      <c r="S292" s="19" t="s">
        <v>1404</v>
      </c>
      <c r="T292" s="19"/>
    </row>
    <row x14ac:dyDescent="0.25" r="293" customHeight="1" ht="19.5">
      <c r="A293" s="18">
        <v>45201</v>
      </c>
      <c r="B293" s="19" t="s">
        <v>1405</v>
      </c>
      <c r="C293" s="19" t="s">
        <v>180</v>
      </c>
      <c r="D293" s="20"/>
      <c r="E293" s="21">
        <f>"18695064719"</f>
      </c>
      <c r="F293" s="19" t="s">
        <v>1406</v>
      </c>
      <c r="G293" s="20" t="s">
        <v>62</v>
      </c>
      <c r="H293" s="20"/>
      <c r="I293" s="22" t="s">
        <v>486</v>
      </c>
      <c r="J293" s="20" t="s">
        <v>24</v>
      </c>
      <c r="K293" s="20" t="s">
        <v>25</v>
      </c>
      <c r="L293" s="20" t="s">
        <v>39</v>
      </c>
      <c r="M293" s="19" t="s">
        <v>40</v>
      </c>
      <c r="N293" s="19" t="s">
        <v>183</v>
      </c>
      <c r="O293" s="20" t="s">
        <v>29</v>
      </c>
      <c r="P293" s="20"/>
      <c r="Q293" s="23">
        <v>45201.662766203706</v>
      </c>
      <c r="R293" s="20" t="s">
        <v>51</v>
      </c>
      <c r="S293" s="19" t="s">
        <v>1407</v>
      </c>
      <c r="T293" s="19"/>
    </row>
    <row x14ac:dyDescent="0.25" r="294" customHeight="1" ht="19.5">
      <c r="A294" s="18">
        <v>45202</v>
      </c>
      <c r="B294" s="19" t="s">
        <v>1408</v>
      </c>
      <c r="C294" s="19" t="s">
        <v>108</v>
      </c>
      <c r="D294" s="20"/>
      <c r="E294" s="21">
        <v>15549362259</v>
      </c>
      <c r="F294" s="19" t="s">
        <v>1409</v>
      </c>
      <c r="G294" s="20" t="s">
        <v>56</v>
      </c>
      <c r="H294" s="20" t="s">
        <v>130</v>
      </c>
      <c r="I294" s="22" t="s">
        <v>116</v>
      </c>
      <c r="J294" s="20" t="s">
        <v>24</v>
      </c>
      <c r="K294" s="20" t="s">
        <v>25</v>
      </c>
      <c r="L294" s="20" t="s">
        <v>39</v>
      </c>
      <c r="M294" s="19" t="s">
        <v>27</v>
      </c>
      <c r="N294" s="19" t="s">
        <v>28</v>
      </c>
      <c r="O294" s="20" t="s">
        <v>29</v>
      </c>
      <c r="P294" s="20"/>
      <c r="Q294" s="23">
        <v>45202.44305555556</v>
      </c>
      <c r="R294" s="20" t="s">
        <v>51</v>
      </c>
      <c r="S294" s="19" t="s">
        <v>1410</v>
      </c>
      <c r="T294" s="19"/>
    </row>
    <row x14ac:dyDescent="0.25" r="295" customHeight="1" ht="19.5">
      <c r="A295" s="18">
        <v>45202</v>
      </c>
      <c r="B295" s="19" t="s">
        <v>1411</v>
      </c>
      <c r="C295" s="19" t="s">
        <v>239</v>
      </c>
      <c r="D295" s="20"/>
      <c r="E295" s="21">
        <v>15572713616</v>
      </c>
      <c r="F295" s="19" t="s">
        <v>1412</v>
      </c>
      <c r="G295" s="20" t="s">
        <v>289</v>
      </c>
      <c r="H295" s="20"/>
      <c r="I295" s="22" t="s">
        <v>142</v>
      </c>
      <c r="J295" s="20" t="s">
        <v>24</v>
      </c>
      <c r="K295" s="20" t="s">
        <v>25</v>
      </c>
      <c r="L295" s="20" t="s">
        <v>39</v>
      </c>
      <c r="M295" s="19" t="s">
        <v>40</v>
      </c>
      <c r="N295" s="19" t="s">
        <v>183</v>
      </c>
      <c r="O295" s="20" t="s">
        <v>29</v>
      </c>
      <c r="P295" s="20"/>
      <c r="Q295" s="23">
        <v>45202.61041666667</v>
      </c>
      <c r="R295" s="20" t="s">
        <v>51</v>
      </c>
      <c r="S295" s="4" t="s">
        <v>1413</v>
      </c>
      <c r="T295" s="19"/>
    </row>
    <row x14ac:dyDescent="0.25" r="296" customHeight="1" ht="19.5">
      <c r="A296" s="18">
        <v>45202</v>
      </c>
      <c r="B296" s="19" t="s">
        <v>1414</v>
      </c>
      <c r="C296" s="19" t="s">
        <v>180</v>
      </c>
      <c r="D296" s="20"/>
      <c r="E296" s="21">
        <v>13032708022</v>
      </c>
      <c r="F296" s="19" t="s">
        <v>1415</v>
      </c>
      <c r="G296" s="20" t="s">
        <v>37</v>
      </c>
      <c r="H296" s="20"/>
      <c r="I296" s="22" t="s">
        <v>290</v>
      </c>
      <c r="J296" s="20" t="s">
        <v>24</v>
      </c>
      <c r="K296" s="20" t="s">
        <v>25</v>
      </c>
      <c r="L296" s="20" t="s">
        <v>39</v>
      </c>
      <c r="M296" s="19" t="s">
        <v>40</v>
      </c>
      <c r="N296" s="19" t="s">
        <v>183</v>
      </c>
      <c r="O296" s="20" t="s">
        <v>29</v>
      </c>
      <c r="P296" s="20"/>
      <c r="Q296" s="23">
        <v>45202.722916666666</v>
      </c>
      <c r="R296" s="20" t="s">
        <v>51</v>
      </c>
      <c r="S296" s="4" t="s">
        <v>1416</v>
      </c>
      <c r="T296" s="19"/>
    </row>
    <row x14ac:dyDescent="0.25" r="297" customHeight="1" ht="19.5">
      <c r="A297" s="18">
        <v>45202</v>
      </c>
      <c r="B297" s="19" t="s">
        <v>1417</v>
      </c>
      <c r="C297" s="19" t="s">
        <v>180</v>
      </c>
      <c r="D297" s="20"/>
      <c r="E297" s="21">
        <v>13032721322</v>
      </c>
      <c r="F297" s="19" t="s">
        <v>1418</v>
      </c>
      <c r="G297" s="20" t="s">
        <v>289</v>
      </c>
      <c r="H297" s="20"/>
      <c r="I297" s="22" t="s">
        <v>590</v>
      </c>
      <c r="J297" s="20" t="s">
        <v>24</v>
      </c>
      <c r="K297" s="20" t="s">
        <v>25</v>
      </c>
      <c r="L297" s="20" t="s">
        <v>39</v>
      </c>
      <c r="M297" s="19" t="s">
        <v>40</v>
      </c>
      <c r="N297" s="19" t="s">
        <v>183</v>
      </c>
      <c r="O297" s="20" t="s">
        <v>29</v>
      </c>
      <c r="P297" s="20"/>
      <c r="Q297" s="23">
        <v>45202.629166666666</v>
      </c>
      <c r="R297" s="20" t="s">
        <v>51</v>
      </c>
      <c r="S297" s="4" t="s">
        <v>1419</v>
      </c>
      <c r="T297" s="19"/>
    </row>
    <row x14ac:dyDescent="0.25" r="298" customHeight="1" ht="19.5">
      <c r="A298" s="18">
        <v>45202</v>
      </c>
      <c r="B298" s="19" t="s">
        <v>1420</v>
      </c>
      <c r="C298" s="19" t="s">
        <v>180</v>
      </c>
      <c r="D298" s="20"/>
      <c r="E298" s="21">
        <v>13040987771</v>
      </c>
      <c r="F298" s="19" t="s">
        <v>1421</v>
      </c>
      <c r="G298" s="20" t="s">
        <v>115</v>
      </c>
      <c r="H298" s="20"/>
      <c r="I298" s="22" t="s">
        <v>154</v>
      </c>
      <c r="J298" s="20" t="s">
        <v>24</v>
      </c>
      <c r="K298" s="20" t="s">
        <v>25</v>
      </c>
      <c r="L298" s="20" t="s">
        <v>39</v>
      </c>
      <c r="M298" s="19" t="s">
        <v>27</v>
      </c>
      <c r="N298" s="19" t="s">
        <v>183</v>
      </c>
      <c r="O298" s="20" t="s">
        <v>29</v>
      </c>
      <c r="P298" s="20"/>
      <c r="Q298" s="23">
        <v>45202.61388888889</v>
      </c>
      <c r="R298" s="20" t="s">
        <v>51</v>
      </c>
      <c r="S298" s="4" t="s">
        <v>1422</v>
      </c>
      <c r="T298" s="19"/>
    </row>
    <row x14ac:dyDescent="0.25" r="299" customHeight="1" ht="19.5">
      <c r="A299" s="18">
        <v>45202</v>
      </c>
      <c r="B299" s="19" t="s">
        <v>1423</v>
      </c>
      <c r="C299" s="19" t="s">
        <v>239</v>
      </c>
      <c r="D299" s="20"/>
      <c r="E299" s="21">
        <v>13135826751</v>
      </c>
      <c r="F299" s="19" t="s">
        <v>1424</v>
      </c>
      <c r="G299" s="20" t="s">
        <v>115</v>
      </c>
      <c r="H299" s="20"/>
      <c r="I299" s="22" t="s">
        <v>352</v>
      </c>
      <c r="J299" s="20" t="s">
        <v>24</v>
      </c>
      <c r="K299" s="20" t="s">
        <v>25</v>
      </c>
      <c r="L299" s="20" t="s">
        <v>39</v>
      </c>
      <c r="M299" s="19" t="s">
        <v>27</v>
      </c>
      <c r="N299" s="19" t="s">
        <v>183</v>
      </c>
      <c r="O299" s="20" t="s">
        <v>29</v>
      </c>
      <c r="P299" s="20"/>
      <c r="Q299" s="23">
        <v>45202.677777777775</v>
      </c>
      <c r="R299" s="20" t="s">
        <v>51</v>
      </c>
      <c r="S299" s="4" t="s">
        <v>1425</v>
      </c>
      <c r="T299" s="19"/>
    </row>
    <row x14ac:dyDescent="0.25" r="300" customHeight="1" ht="19.5">
      <c r="A300" s="18">
        <v>45202</v>
      </c>
      <c r="B300" s="19" t="s">
        <v>1426</v>
      </c>
      <c r="C300" s="19" t="s">
        <v>180</v>
      </c>
      <c r="D300" s="20"/>
      <c r="E300" s="21">
        <v>13040991511</v>
      </c>
      <c r="F300" s="19" t="s">
        <v>1427</v>
      </c>
      <c r="G300" s="20" t="s">
        <v>37</v>
      </c>
      <c r="H300" s="20" t="s">
        <v>98</v>
      </c>
      <c r="I300" s="22" t="s">
        <v>142</v>
      </c>
      <c r="J300" s="20" t="s">
        <v>24</v>
      </c>
      <c r="K300" s="20" t="s">
        <v>25</v>
      </c>
      <c r="L300" s="20" t="s">
        <v>39</v>
      </c>
      <c r="M300" s="19" t="s">
        <v>27</v>
      </c>
      <c r="N300" s="19" t="s">
        <v>183</v>
      </c>
      <c r="O300" s="20" t="s">
        <v>29</v>
      </c>
      <c r="P300" s="20"/>
      <c r="Q300" s="23">
        <v>45202.69375</v>
      </c>
      <c r="R300" s="20" t="s">
        <v>51</v>
      </c>
      <c r="S300" s="4" t="s">
        <v>1428</v>
      </c>
      <c r="T300" s="19"/>
    </row>
    <row x14ac:dyDescent="0.25" r="301" customHeight="1" ht="19.5">
      <c r="A301" s="18">
        <v>45202</v>
      </c>
      <c r="B301" s="19" t="s">
        <v>1429</v>
      </c>
      <c r="C301" s="19" t="s">
        <v>180</v>
      </c>
      <c r="D301" s="20"/>
      <c r="E301" s="21">
        <v>13085167195</v>
      </c>
      <c r="F301" s="19" t="s">
        <v>1430</v>
      </c>
      <c r="G301" s="20" t="s">
        <v>115</v>
      </c>
      <c r="H301" s="20"/>
      <c r="I301" s="22" t="s">
        <v>328</v>
      </c>
      <c r="J301" s="20" t="s">
        <v>24</v>
      </c>
      <c r="K301" s="20" t="s">
        <v>25</v>
      </c>
      <c r="L301" s="20" t="s">
        <v>39</v>
      </c>
      <c r="M301" s="19" t="s">
        <v>40</v>
      </c>
      <c r="N301" s="19" t="s">
        <v>183</v>
      </c>
      <c r="O301" s="20" t="s">
        <v>29</v>
      </c>
      <c r="P301" s="20"/>
      <c r="Q301" s="23">
        <v>45202.646527777775</v>
      </c>
      <c r="R301" s="20" t="s">
        <v>51</v>
      </c>
      <c r="S301" s="4" t="s">
        <v>1431</v>
      </c>
      <c r="T301" s="19"/>
    </row>
    <row x14ac:dyDescent="0.25" r="302" customHeight="1" ht="19.5">
      <c r="A302" s="18">
        <v>45202</v>
      </c>
      <c r="B302" s="19" t="s">
        <v>1432</v>
      </c>
      <c r="C302" s="19" t="s">
        <v>239</v>
      </c>
      <c r="D302" s="20"/>
      <c r="E302" s="21">
        <v>15671077059</v>
      </c>
      <c r="F302" s="19" t="s">
        <v>1433</v>
      </c>
      <c r="G302" s="20" t="s">
        <v>48</v>
      </c>
      <c r="H302" s="20" t="s">
        <v>130</v>
      </c>
      <c r="I302" s="22" t="s">
        <v>189</v>
      </c>
      <c r="J302" s="20" t="s">
        <v>24</v>
      </c>
      <c r="K302" s="20" t="s">
        <v>25</v>
      </c>
      <c r="L302" s="20" t="s">
        <v>39</v>
      </c>
      <c r="M302" s="19" t="s">
        <v>40</v>
      </c>
      <c r="N302" s="19" t="s">
        <v>183</v>
      </c>
      <c r="O302" s="20" t="s">
        <v>29</v>
      </c>
      <c r="P302" s="20"/>
      <c r="Q302" s="23">
        <v>45202.47361111111</v>
      </c>
      <c r="R302" s="20" t="s">
        <v>51</v>
      </c>
      <c r="S302" s="4" t="s">
        <v>1434</v>
      </c>
      <c r="T302" s="19"/>
    </row>
    <row x14ac:dyDescent="0.25" r="303" customHeight="1" ht="19.5">
      <c r="A303" s="18">
        <v>45202</v>
      </c>
      <c r="B303" s="19" t="s">
        <v>1435</v>
      </c>
      <c r="C303" s="19" t="s">
        <v>180</v>
      </c>
      <c r="D303" s="20"/>
      <c r="E303" s="21">
        <v>13217276278</v>
      </c>
      <c r="F303" s="19" t="s">
        <v>1436</v>
      </c>
      <c r="G303" s="20" t="s">
        <v>115</v>
      </c>
      <c r="H303" s="20" t="s">
        <v>98</v>
      </c>
      <c r="I303" s="22" t="s">
        <v>590</v>
      </c>
      <c r="J303" s="20" t="s">
        <v>24</v>
      </c>
      <c r="K303" s="20" t="s">
        <v>25</v>
      </c>
      <c r="L303" s="20" t="s">
        <v>39</v>
      </c>
      <c r="M303" s="19" t="s">
        <v>27</v>
      </c>
      <c r="N303" s="19" t="s">
        <v>183</v>
      </c>
      <c r="O303" s="20" t="s">
        <v>29</v>
      </c>
      <c r="P303" s="20"/>
      <c r="Q303" s="23">
        <v>45202.645833333336</v>
      </c>
      <c r="R303" s="20" t="s">
        <v>51</v>
      </c>
      <c r="S303" s="4" t="s">
        <v>1437</v>
      </c>
      <c r="T303" s="19"/>
    </row>
    <row x14ac:dyDescent="0.25" r="304" customHeight="1" ht="19.5">
      <c r="A304" s="18">
        <v>45202</v>
      </c>
      <c r="B304" s="19" t="s">
        <v>1438</v>
      </c>
      <c r="C304" s="19" t="s">
        <v>180</v>
      </c>
      <c r="D304" s="20"/>
      <c r="E304" s="21">
        <v>13235631038</v>
      </c>
      <c r="F304" s="19" t="s">
        <v>1439</v>
      </c>
      <c r="G304" s="20" t="s">
        <v>62</v>
      </c>
      <c r="H304" s="20"/>
      <c r="I304" s="22" t="s">
        <v>590</v>
      </c>
      <c r="J304" s="20" t="s">
        <v>24</v>
      </c>
      <c r="K304" s="20" t="s">
        <v>25</v>
      </c>
      <c r="L304" s="20" t="s">
        <v>39</v>
      </c>
      <c r="M304" s="19" t="s">
        <v>675</v>
      </c>
      <c r="N304" s="19" t="s">
        <v>183</v>
      </c>
      <c r="O304" s="20" t="s">
        <v>29</v>
      </c>
      <c r="P304" s="20"/>
      <c r="Q304" s="23">
        <v>45202.71041666667</v>
      </c>
      <c r="R304" s="20" t="s">
        <v>51</v>
      </c>
      <c r="S304" s="4" t="s">
        <v>1440</v>
      </c>
      <c r="T304" s="19"/>
    </row>
    <row x14ac:dyDescent="0.25" r="305" customHeight="1" ht="19.5">
      <c r="A305" s="18">
        <v>45202</v>
      </c>
      <c r="B305" s="19" t="s">
        <v>1441</v>
      </c>
      <c r="C305" s="19" t="s">
        <v>239</v>
      </c>
      <c r="D305" s="20"/>
      <c r="E305" s="21">
        <v>13197347086</v>
      </c>
      <c r="F305" s="19" t="s">
        <v>1442</v>
      </c>
      <c r="G305" s="20" t="s">
        <v>115</v>
      </c>
      <c r="H305" s="20" t="s">
        <v>130</v>
      </c>
      <c r="I305" s="22" t="s">
        <v>272</v>
      </c>
      <c r="J305" s="20" t="s">
        <v>24</v>
      </c>
      <c r="K305" s="20" t="s">
        <v>25</v>
      </c>
      <c r="L305" s="20" t="s">
        <v>39</v>
      </c>
      <c r="M305" s="19" t="s">
        <v>27</v>
      </c>
      <c r="N305" s="19" t="s">
        <v>183</v>
      </c>
      <c r="O305" s="20" t="s">
        <v>29</v>
      </c>
      <c r="P305" s="20"/>
      <c r="Q305" s="23">
        <v>45202.43263888889</v>
      </c>
      <c r="R305" s="20" t="s">
        <v>51</v>
      </c>
      <c r="S305" s="4" t="s">
        <v>1443</v>
      </c>
      <c r="T305" s="19"/>
    </row>
    <row x14ac:dyDescent="0.25" r="306" customHeight="1" ht="19.5">
      <c r="A306" s="18">
        <v>45202</v>
      </c>
      <c r="B306" s="19" t="s">
        <v>1444</v>
      </c>
      <c r="C306" s="19" t="s">
        <v>180</v>
      </c>
      <c r="D306" s="20"/>
      <c r="E306" s="21">
        <v>13294247199</v>
      </c>
      <c r="F306" s="19" t="s">
        <v>1445</v>
      </c>
      <c r="G306" s="20" t="s">
        <v>289</v>
      </c>
      <c r="H306" s="20"/>
      <c r="I306" s="22" t="s">
        <v>796</v>
      </c>
      <c r="J306" s="20" t="s">
        <v>24</v>
      </c>
      <c r="K306" s="20" t="s">
        <v>25</v>
      </c>
      <c r="L306" s="20" t="s">
        <v>39</v>
      </c>
      <c r="M306" s="19" t="s">
        <v>40</v>
      </c>
      <c r="N306" s="19" t="s">
        <v>183</v>
      </c>
      <c r="O306" s="20" t="s">
        <v>29</v>
      </c>
      <c r="P306" s="20"/>
      <c r="Q306" s="23">
        <v>45202.490277777775</v>
      </c>
      <c r="R306" s="20" t="s">
        <v>51</v>
      </c>
      <c r="S306" s="4" t="s">
        <v>1446</v>
      </c>
      <c r="T306" s="19"/>
    </row>
    <row x14ac:dyDescent="0.25" r="307" customHeight="1" ht="19.5">
      <c r="A307" s="18">
        <v>45202</v>
      </c>
      <c r="B307" s="19" t="s">
        <v>1447</v>
      </c>
      <c r="C307" s="19" t="s">
        <v>239</v>
      </c>
      <c r="D307" s="20"/>
      <c r="E307" s="21">
        <v>15587902951</v>
      </c>
      <c r="F307" s="19" t="s">
        <v>1448</v>
      </c>
      <c r="G307" s="20" t="s">
        <v>115</v>
      </c>
      <c r="H307" s="20"/>
      <c r="I307" s="22" t="s">
        <v>381</v>
      </c>
      <c r="J307" s="20" t="s">
        <v>24</v>
      </c>
      <c r="K307" s="20" t="s">
        <v>25</v>
      </c>
      <c r="L307" s="20" t="s">
        <v>39</v>
      </c>
      <c r="M307" s="19" t="s">
        <v>27</v>
      </c>
      <c r="N307" s="19" t="s">
        <v>183</v>
      </c>
      <c r="O307" s="20" t="s">
        <v>29</v>
      </c>
      <c r="P307" s="20"/>
      <c r="Q307" s="23">
        <v>45202.41805555556</v>
      </c>
      <c r="R307" s="20" t="s">
        <v>51</v>
      </c>
      <c r="S307" s="4" t="s">
        <v>1449</v>
      </c>
      <c r="T307" s="19"/>
    </row>
    <row x14ac:dyDescent="0.25" r="308" customHeight="1" ht="19.5">
      <c r="A308" s="18">
        <v>45202</v>
      </c>
      <c r="B308" s="19" t="s">
        <v>1450</v>
      </c>
      <c r="C308" s="19" t="s">
        <v>180</v>
      </c>
      <c r="D308" s="20"/>
      <c r="E308" s="21">
        <v>15549304759</v>
      </c>
      <c r="F308" s="19" t="s">
        <v>1451</v>
      </c>
      <c r="G308" s="20" t="s">
        <v>289</v>
      </c>
      <c r="H308" s="20" t="s">
        <v>130</v>
      </c>
      <c r="I308" s="22" t="s">
        <v>189</v>
      </c>
      <c r="J308" s="20" t="s">
        <v>24</v>
      </c>
      <c r="K308" s="20" t="s">
        <v>25</v>
      </c>
      <c r="L308" s="20" t="s">
        <v>39</v>
      </c>
      <c r="M308" s="19" t="s">
        <v>27</v>
      </c>
      <c r="N308" s="19" t="s">
        <v>183</v>
      </c>
      <c r="O308" s="20" t="s">
        <v>29</v>
      </c>
      <c r="P308" s="20"/>
      <c r="Q308" s="23">
        <v>45202.63888888889</v>
      </c>
      <c r="R308" s="20" t="s">
        <v>51</v>
      </c>
      <c r="S308" s="4" t="s">
        <v>1452</v>
      </c>
      <c r="T308" s="19"/>
    </row>
    <row x14ac:dyDescent="0.25" r="309" customHeight="1" ht="19.5">
      <c r="A309" s="18">
        <v>45202</v>
      </c>
      <c r="B309" s="19" t="s">
        <v>1453</v>
      </c>
      <c r="C309" s="19" t="s">
        <v>239</v>
      </c>
      <c r="D309" s="20"/>
      <c r="E309" s="21">
        <v>15629356576</v>
      </c>
      <c r="F309" s="19" t="s">
        <v>1454</v>
      </c>
      <c r="G309" s="20" t="s">
        <v>115</v>
      </c>
      <c r="H309" s="20"/>
      <c r="I309" s="22" t="s">
        <v>241</v>
      </c>
      <c r="J309" s="20" t="s">
        <v>24</v>
      </c>
      <c r="K309" s="20" t="s">
        <v>25</v>
      </c>
      <c r="L309" s="20" t="s">
        <v>39</v>
      </c>
      <c r="M309" s="19" t="s">
        <v>40</v>
      </c>
      <c r="N309" s="19" t="s">
        <v>183</v>
      </c>
      <c r="O309" s="20" t="s">
        <v>29</v>
      </c>
      <c r="P309" s="20"/>
      <c r="Q309" s="23">
        <v>45202.48541666667</v>
      </c>
      <c r="R309" s="20" t="s">
        <v>51</v>
      </c>
      <c r="S309" s="4" t="s">
        <v>1455</v>
      </c>
      <c r="T309" s="19"/>
    </row>
    <row x14ac:dyDescent="0.25" r="310" customHeight="1" ht="19.5">
      <c r="A310" s="18">
        <v>45202</v>
      </c>
      <c r="B310" s="19" t="s">
        <v>1456</v>
      </c>
      <c r="C310" s="19" t="s">
        <v>239</v>
      </c>
      <c r="D310" s="20"/>
      <c r="E310" s="21">
        <v>13098400521</v>
      </c>
      <c r="F310" s="19" t="s">
        <v>1457</v>
      </c>
      <c r="G310" s="20" t="s">
        <v>115</v>
      </c>
      <c r="H310" s="20"/>
      <c r="I310" s="22" t="s">
        <v>241</v>
      </c>
      <c r="J310" s="20" t="s">
        <v>24</v>
      </c>
      <c r="K310" s="20" t="s">
        <v>25</v>
      </c>
      <c r="L310" s="20" t="s">
        <v>39</v>
      </c>
      <c r="M310" s="19" t="s">
        <v>27</v>
      </c>
      <c r="N310" s="19" t="s">
        <v>183</v>
      </c>
      <c r="O310" s="20" t="s">
        <v>29</v>
      </c>
      <c r="P310" s="20"/>
      <c r="Q310" s="23">
        <v>45202.73263888889</v>
      </c>
      <c r="R310" s="20" t="s">
        <v>51</v>
      </c>
      <c r="S310" s="4" t="s">
        <v>1458</v>
      </c>
      <c r="T310" s="19"/>
    </row>
    <row x14ac:dyDescent="0.25" r="311" customHeight="1" ht="19.5">
      <c r="A311" s="18">
        <v>45202</v>
      </c>
      <c r="B311" s="19" t="s">
        <v>1459</v>
      </c>
      <c r="C311" s="19" t="s">
        <v>180</v>
      </c>
      <c r="D311" s="20"/>
      <c r="E311" s="21">
        <v>17671926695</v>
      </c>
      <c r="F311" s="19" t="s">
        <v>1460</v>
      </c>
      <c r="G311" s="20" t="s">
        <v>74</v>
      </c>
      <c r="H311" s="20"/>
      <c r="I311" s="22" t="s">
        <v>154</v>
      </c>
      <c r="J311" s="20" t="s">
        <v>24</v>
      </c>
      <c r="K311" s="20" t="s">
        <v>25</v>
      </c>
      <c r="L311" s="20" t="s">
        <v>39</v>
      </c>
      <c r="M311" s="19" t="s">
        <v>40</v>
      </c>
      <c r="N311" s="19" t="s">
        <v>183</v>
      </c>
      <c r="O311" s="20" t="s">
        <v>29</v>
      </c>
      <c r="P311" s="20"/>
      <c r="Q311" s="23">
        <v>45202.69652777778</v>
      </c>
      <c r="R311" s="20" t="s">
        <v>51</v>
      </c>
      <c r="S311" s="4" t="s">
        <v>1461</v>
      </c>
      <c r="T311" s="19"/>
    </row>
    <row x14ac:dyDescent="0.25" r="312" customHeight="1" ht="19.5">
      <c r="A312" s="18">
        <v>45202</v>
      </c>
      <c r="B312" s="19" t="s">
        <v>1462</v>
      </c>
      <c r="C312" s="19" t="s">
        <v>108</v>
      </c>
      <c r="D312" s="20"/>
      <c r="E312" s="21">
        <v>17671336065</v>
      </c>
      <c r="F312" s="19" t="s">
        <v>1463</v>
      </c>
      <c r="G312" s="20" t="s">
        <v>289</v>
      </c>
      <c r="H312" s="20"/>
      <c r="I312" s="22" t="s">
        <v>116</v>
      </c>
      <c r="J312" s="20" t="s">
        <v>24</v>
      </c>
      <c r="K312" s="20" t="s">
        <v>25</v>
      </c>
      <c r="L312" s="20" t="s">
        <v>39</v>
      </c>
      <c r="M312" s="19" t="s">
        <v>40</v>
      </c>
      <c r="N312" s="19" t="s">
        <v>28</v>
      </c>
      <c r="O312" s="20" t="s">
        <v>29</v>
      </c>
      <c r="P312" s="20"/>
      <c r="Q312" s="23">
        <v>45202.61736111111</v>
      </c>
      <c r="R312" s="20" t="s">
        <v>51</v>
      </c>
      <c r="S312" s="19" t="s">
        <v>1464</v>
      </c>
      <c r="T312" s="19"/>
    </row>
    <row x14ac:dyDescent="0.25" r="313" customHeight="1" ht="19.5">
      <c r="A313" s="18">
        <v>45202</v>
      </c>
      <c r="B313" s="19" t="s">
        <v>1465</v>
      </c>
      <c r="C313" s="19" t="s">
        <v>341</v>
      </c>
      <c r="D313" s="20"/>
      <c r="E313" s="21">
        <v>15507208938</v>
      </c>
      <c r="F313" s="19" t="s">
        <v>1466</v>
      </c>
      <c r="G313" s="20" t="s">
        <v>289</v>
      </c>
      <c r="H313" s="20"/>
      <c r="I313" s="22" t="s">
        <v>615</v>
      </c>
      <c r="J313" s="20" t="s">
        <v>24</v>
      </c>
      <c r="K313" s="20" t="s">
        <v>25</v>
      </c>
      <c r="L313" s="20" t="s">
        <v>39</v>
      </c>
      <c r="M313" s="19" t="s">
        <v>27</v>
      </c>
      <c r="N313" s="19" t="s">
        <v>28</v>
      </c>
      <c r="O313" s="20" t="s">
        <v>29</v>
      </c>
      <c r="P313" s="20"/>
      <c r="Q313" s="23">
        <v>45202.436111111114</v>
      </c>
      <c r="R313" s="20" t="s">
        <v>42</v>
      </c>
      <c r="S313" s="4" t="s">
        <v>1467</v>
      </c>
      <c r="T313" s="19"/>
    </row>
    <row x14ac:dyDescent="0.25" r="314" customHeight="1" ht="19.5">
      <c r="A314" s="18">
        <v>45202</v>
      </c>
      <c r="B314" s="19" t="s">
        <v>1468</v>
      </c>
      <c r="C314" s="19" t="s">
        <v>180</v>
      </c>
      <c r="D314" s="20"/>
      <c r="E314" s="21">
        <v>18527306053</v>
      </c>
      <c r="F314" s="19" t="s">
        <v>1469</v>
      </c>
      <c r="G314" s="20" t="s">
        <v>48</v>
      </c>
      <c r="H314" s="20"/>
      <c r="I314" s="22" t="s">
        <v>116</v>
      </c>
      <c r="J314" s="20" t="s">
        <v>24</v>
      </c>
      <c r="K314" s="20" t="s">
        <v>25</v>
      </c>
      <c r="L314" s="20" t="s">
        <v>39</v>
      </c>
      <c r="M314" s="19" t="s">
        <v>27</v>
      </c>
      <c r="N314" s="19" t="s">
        <v>183</v>
      </c>
      <c r="O314" s="20" t="s">
        <v>29</v>
      </c>
      <c r="P314" s="20"/>
      <c r="Q314" s="23">
        <v>45202.45625</v>
      </c>
      <c r="R314" s="20" t="s">
        <v>51</v>
      </c>
      <c r="S314" s="4" t="s">
        <v>1470</v>
      </c>
      <c r="T314" s="19"/>
    </row>
    <row x14ac:dyDescent="0.25" r="315" customHeight="1" ht="19.5">
      <c r="A315" s="18">
        <v>45202</v>
      </c>
      <c r="B315" s="19" t="s">
        <v>1471</v>
      </c>
      <c r="C315" s="19" t="s">
        <v>108</v>
      </c>
      <c r="D315" s="20"/>
      <c r="E315" s="21">
        <v>15572742897</v>
      </c>
      <c r="F315" s="19" t="s">
        <v>1472</v>
      </c>
      <c r="G315" s="20" t="s">
        <v>23</v>
      </c>
      <c r="H315" s="20"/>
      <c r="I315" s="22" t="s">
        <v>381</v>
      </c>
      <c r="J315" s="20" t="s">
        <v>24</v>
      </c>
      <c r="K315" s="20" t="s">
        <v>25</v>
      </c>
      <c r="L315" s="20" t="s">
        <v>39</v>
      </c>
      <c r="M315" s="19" t="s">
        <v>40</v>
      </c>
      <c r="N315" s="19" t="s">
        <v>28</v>
      </c>
      <c r="O315" s="20" t="s">
        <v>29</v>
      </c>
      <c r="P315" s="20"/>
      <c r="Q315" s="23">
        <v>45202.42986111111</v>
      </c>
      <c r="R315" s="20" t="s">
        <v>51</v>
      </c>
      <c r="S315" s="19" t="s">
        <v>1473</v>
      </c>
      <c r="T315" s="19"/>
    </row>
    <row x14ac:dyDescent="0.25" r="316" customHeight="1" ht="19.5">
      <c r="A316" s="18">
        <v>45203</v>
      </c>
      <c r="B316" s="11" t="s">
        <v>1474</v>
      </c>
      <c r="C316" s="11" t="s">
        <v>108</v>
      </c>
      <c r="D316" s="12"/>
      <c r="E316" s="13">
        <v>13114468939</v>
      </c>
      <c r="F316" s="11" t="s">
        <v>1475</v>
      </c>
      <c r="G316" s="12" t="s">
        <v>37</v>
      </c>
      <c r="H316" s="12"/>
      <c r="I316" s="14" t="s">
        <v>226</v>
      </c>
      <c r="J316" s="12" t="s">
        <v>24</v>
      </c>
      <c r="K316" s="12" t="s">
        <v>25</v>
      </c>
      <c r="L316" s="12" t="s">
        <v>39</v>
      </c>
      <c r="M316" s="11" t="s">
        <v>27</v>
      </c>
      <c r="N316" s="11" t="s">
        <v>28</v>
      </c>
      <c r="O316" s="12" t="s">
        <v>29</v>
      </c>
      <c r="P316" s="12"/>
      <c r="Q316" s="15" t="s">
        <v>1476</v>
      </c>
      <c r="R316" s="12" t="s">
        <v>51</v>
      </c>
      <c r="S316" s="11" t="s">
        <v>1477</v>
      </c>
      <c r="T316" s="11"/>
    </row>
    <row x14ac:dyDescent="0.25" r="317" customHeight="1" ht="19.5">
      <c r="A317" s="18">
        <v>45203</v>
      </c>
      <c r="B317" s="11" t="s">
        <v>1478</v>
      </c>
      <c r="C317" s="11" t="s">
        <v>108</v>
      </c>
      <c r="D317" s="12"/>
      <c r="E317" s="13">
        <v>18674203918</v>
      </c>
      <c r="F317" s="11" t="s">
        <v>1479</v>
      </c>
      <c r="G317" s="12" t="s">
        <v>48</v>
      </c>
      <c r="H317" s="12"/>
      <c r="I317" s="14" t="s">
        <v>226</v>
      </c>
      <c r="J317" s="12" t="s">
        <v>24</v>
      </c>
      <c r="K317" s="12" t="s">
        <v>25</v>
      </c>
      <c r="L317" s="12" t="s">
        <v>39</v>
      </c>
      <c r="M317" s="11" t="s">
        <v>40</v>
      </c>
      <c r="N317" s="11" t="s">
        <v>28</v>
      </c>
      <c r="O317" s="12" t="s">
        <v>29</v>
      </c>
      <c r="P317" s="12"/>
      <c r="Q317" s="15" t="s">
        <v>1480</v>
      </c>
      <c r="R317" s="12" t="s">
        <v>51</v>
      </c>
      <c r="S317" s="11" t="s">
        <v>1481</v>
      </c>
      <c r="T317" s="11"/>
    </row>
    <row x14ac:dyDescent="0.25" r="318" customHeight="1" ht="19.5">
      <c r="A318" s="18">
        <v>45203</v>
      </c>
      <c r="B318" s="11" t="s">
        <v>1482</v>
      </c>
      <c r="C318" s="11" t="s">
        <v>108</v>
      </c>
      <c r="D318" s="12"/>
      <c r="E318" s="13">
        <v>13227277878</v>
      </c>
      <c r="F318" s="11" t="s">
        <v>1483</v>
      </c>
      <c r="G318" s="12" t="s">
        <v>289</v>
      </c>
      <c r="H318" s="12" t="s">
        <v>98</v>
      </c>
      <c r="I318" s="14" t="s">
        <v>272</v>
      </c>
      <c r="J318" s="12" t="s">
        <v>24</v>
      </c>
      <c r="K318" s="12" t="s">
        <v>25</v>
      </c>
      <c r="L318" s="12" t="s">
        <v>39</v>
      </c>
      <c r="M318" s="11" t="s">
        <v>40</v>
      </c>
      <c r="N318" s="11" t="s">
        <v>28</v>
      </c>
      <c r="O318" s="12" t="s">
        <v>29</v>
      </c>
      <c r="P318" s="12"/>
      <c r="Q318" s="15" t="s">
        <v>1484</v>
      </c>
      <c r="R318" s="12" t="s">
        <v>51</v>
      </c>
      <c r="S318" s="11" t="s">
        <v>1485</v>
      </c>
      <c r="T318" s="11"/>
    </row>
    <row x14ac:dyDescent="0.25" r="319" customHeight="1" ht="19.5">
      <c r="A319" s="18">
        <v>45203</v>
      </c>
      <c r="B319" s="11" t="s">
        <v>1486</v>
      </c>
      <c r="C319" s="11" t="s">
        <v>326</v>
      </c>
      <c r="D319" s="12"/>
      <c r="E319" s="13">
        <v>15572789059</v>
      </c>
      <c r="F319" s="11" t="s">
        <v>1487</v>
      </c>
      <c r="G319" s="12" t="s">
        <v>216</v>
      </c>
      <c r="H319" s="12"/>
      <c r="I319" s="14" t="s">
        <v>796</v>
      </c>
      <c r="J319" s="12" t="s">
        <v>24</v>
      </c>
      <c r="K319" s="12" t="s">
        <v>25</v>
      </c>
      <c r="L319" s="12" t="s">
        <v>39</v>
      </c>
      <c r="M319" s="11" t="s">
        <v>27</v>
      </c>
      <c r="N319" s="11" t="s">
        <v>28</v>
      </c>
      <c r="O319" s="12" t="s">
        <v>29</v>
      </c>
      <c r="P319" s="12"/>
      <c r="Q319" s="15" t="s">
        <v>1488</v>
      </c>
      <c r="R319" s="12" t="s">
        <v>42</v>
      </c>
      <c r="S319" s="17" t="s">
        <v>1489</v>
      </c>
      <c r="T319" s="11"/>
    </row>
    <row x14ac:dyDescent="0.25" r="320" customHeight="1" ht="19.5">
      <c r="A320" s="18">
        <v>45203</v>
      </c>
      <c r="B320" s="11" t="s">
        <v>1490</v>
      </c>
      <c r="C320" s="11" t="s">
        <v>239</v>
      </c>
      <c r="D320" s="12"/>
      <c r="E320" s="13">
        <v>16608602293</v>
      </c>
      <c r="F320" s="11" t="s">
        <v>1491</v>
      </c>
      <c r="G320" s="12" t="s">
        <v>23</v>
      </c>
      <c r="H320" s="12" t="s">
        <v>98</v>
      </c>
      <c r="I320" s="14" t="s">
        <v>290</v>
      </c>
      <c r="J320" s="12" t="s">
        <v>24</v>
      </c>
      <c r="K320" s="12" t="s">
        <v>25</v>
      </c>
      <c r="L320" s="12" t="s">
        <v>39</v>
      </c>
      <c r="M320" s="11" t="s">
        <v>27</v>
      </c>
      <c r="N320" s="11" t="s">
        <v>183</v>
      </c>
      <c r="O320" s="12" t="s">
        <v>29</v>
      </c>
      <c r="P320" s="12"/>
      <c r="Q320" s="15" t="s">
        <v>1492</v>
      </c>
      <c r="R320" s="12" t="s">
        <v>51</v>
      </c>
      <c r="S320" s="11" t="s">
        <v>1493</v>
      </c>
      <c r="T320" s="11"/>
    </row>
    <row x14ac:dyDescent="0.25" r="321" customHeight="1" ht="19.5">
      <c r="A321" s="18">
        <v>45203</v>
      </c>
      <c r="B321" s="11" t="s">
        <v>1494</v>
      </c>
      <c r="C321" s="11" t="s">
        <v>239</v>
      </c>
      <c r="D321" s="12"/>
      <c r="E321" s="13">
        <v>13117292611</v>
      </c>
      <c r="F321" s="11" t="s">
        <v>1495</v>
      </c>
      <c r="G321" s="12" t="s">
        <v>115</v>
      </c>
      <c r="H321" s="12"/>
      <c r="I321" s="14" t="s">
        <v>57</v>
      </c>
      <c r="J321" s="12" t="s">
        <v>24</v>
      </c>
      <c r="K321" s="12" t="s">
        <v>25</v>
      </c>
      <c r="L321" s="12" t="s">
        <v>39</v>
      </c>
      <c r="M321" s="11" t="s">
        <v>27</v>
      </c>
      <c r="N321" s="11" t="s">
        <v>183</v>
      </c>
      <c r="O321" s="12" t="s">
        <v>29</v>
      </c>
      <c r="P321" s="12"/>
      <c r="Q321" s="15" t="s">
        <v>1496</v>
      </c>
      <c r="R321" s="12" t="s">
        <v>51</v>
      </c>
      <c r="S321" s="11" t="s">
        <v>1497</v>
      </c>
      <c r="T321" s="11"/>
    </row>
    <row x14ac:dyDescent="0.25" r="322" customHeight="1" ht="19.5">
      <c r="A322" s="18">
        <v>45203</v>
      </c>
      <c r="B322" s="11" t="s">
        <v>1498</v>
      </c>
      <c r="C322" s="11" t="s">
        <v>239</v>
      </c>
      <c r="D322" s="12"/>
      <c r="E322" s="13">
        <v>13227282903</v>
      </c>
      <c r="F322" s="11" t="s">
        <v>1499</v>
      </c>
      <c r="G322" s="12" t="s">
        <v>289</v>
      </c>
      <c r="H322" s="12"/>
      <c r="I322" s="14" t="s">
        <v>272</v>
      </c>
      <c r="J322" s="12" t="s">
        <v>24</v>
      </c>
      <c r="K322" s="12" t="s">
        <v>25</v>
      </c>
      <c r="L322" s="12" t="s">
        <v>39</v>
      </c>
      <c r="M322" s="11" t="s">
        <v>40</v>
      </c>
      <c r="N322" s="11" t="s">
        <v>183</v>
      </c>
      <c r="O322" s="12" t="s">
        <v>29</v>
      </c>
      <c r="P322" s="12"/>
      <c r="Q322" s="15" t="s">
        <v>1500</v>
      </c>
      <c r="R322" s="12" t="s">
        <v>51</v>
      </c>
      <c r="S322" s="11" t="s">
        <v>1501</v>
      </c>
      <c r="T322" s="11"/>
    </row>
    <row x14ac:dyDescent="0.25" r="323" customHeight="1" ht="19.5">
      <c r="A323" s="18">
        <v>45203</v>
      </c>
      <c r="B323" s="11" t="s">
        <v>1502</v>
      </c>
      <c r="C323" s="11" t="s">
        <v>180</v>
      </c>
      <c r="D323" s="12"/>
      <c r="E323" s="13">
        <v>13117297968</v>
      </c>
      <c r="F323" s="11" t="s">
        <v>1503</v>
      </c>
      <c r="G323" s="12" t="s">
        <v>48</v>
      </c>
      <c r="H323" s="12"/>
      <c r="I323" s="14" t="s">
        <v>1504</v>
      </c>
      <c r="J323" s="12" t="s">
        <v>24</v>
      </c>
      <c r="K323" s="12" t="s">
        <v>25</v>
      </c>
      <c r="L323" s="12" t="s">
        <v>39</v>
      </c>
      <c r="M323" s="11" t="s">
        <v>27</v>
      </c>
      <c r="N323" s="11" t="s">
        <v>183</v>
      </c>
      <c r="O323" s="12" t="s">
        <v>29</v>
      </c>
      <c r="P323" s="12"/>
      <c r="Q323" s="15" t="s">
        <v>1505</v>
      </c>
      <c r="R323" s="12" t="s">
        <v>51</v>
      </c>
      <c r="S323" s="11" t="s">
        <v>1506</v>
      </c>
      <c r="T323" s="11"/>
    </row>
    <row x14ac:dyDescent="0.25" r="324" customHeight="1" ht="19.5">
      <c r="A324" s="18">
        <v>45203</v>
      </c>
      <c r="B324" s="11" t="s">
        <v>1507</v>
      </c>
      <c r="C324" s="11" t="s">
        <v>239</v>
      </c>
      <c r="D324" s="12"/>
      <c r="E324" s="13">
        <v>17671933082</v>
      </c>
      <c r="F324" s="11" t="s">
        <v>1508</v>
      </c>
      <c r="G324" s="12" t="s">
        <v>23</v>
      </c>
      <c r="H324" s="12" t="s">
        <v>130</v>
      </c>
      <c r="I324" s="14" t="s">
        <v>38</v>
      </c>
      <c r="J324" s="12" t="s">
        <v>24</v>
      </c>
      <c r="K324" s="12" t="s">
        <v>25</v>
      </c>
      <c r="L324" s="12" t="s">
        <v>39</v>
      </c>
      <c r="M324" s="11" t="s">
        <v>27</v>
      </c>
      <c r="N324" s="11" t="s">
        <v>183</v>
      </c>
      <c r="O324" s="12" t="s">
        <v>29</v>
      </c>
      <c r="P324" s="12"/>
      <c r="Q324" s="15" t="s">
        <v>1509</v>
      </c>
      <c r="R324" s="12" t="s">
        <v>51</v>
      </c>
      <c r="S324" s="11" t="s">
        <v>1510</v>
      </c>
      <c r="T324" s="11"/>
    </row>
    <row x14ac:dyDescent="0.25" r="325" customHeight="1" ht="19.5">
      <c r="A325" s="18">
        <v>45203</v>
      </c>
      <c r="B325" s="11" t="s">
        <v>1511</v>
      </c>
      <c r="C325" s="11" t="s">
        <v>180</v>
      </c>
      <c r="D325" s="12"/>
      <c r="E325" s="13">
        <v>15572749200</v>
      </c>
      <c r="F325" s="11" t="s">
        <v>1512</v>
      </c>
      <c r="G325" s="12" t="s">
        <v>56</v>
      </c>
      <c r="H325" s="12" t="s">
        <v>1513</v>
      </c>
      <c r="I325" s="14" t="s">
        <v>116</v>
      </c>
      <c r="J325" s="12" t="s">
        <v>24</v>
      </c>
      <c r="K325" s="12" t="s">
        <v>25</v>
      </c>
      <c r="L325" s="12" t="s">
        <v>39</v>
      </c>
      <c r="M325" s="11" t="s">
        <v>40</v>
      </c>
      <c r="N325" s="11" t="s">
        <v>183</v>
      </c>
      <c r="O325" s="12" t="s">
        <v>29</v>
      </c>
      <c r="P325" s="12"/>
      <c r="Q325" s="15" t="s">
        <v>1514</v>
      </c>
      <c r="R325" s="12" t="s">
        <v>51</v>
      </c>
      <c r="S325" s="11" t="s">
        <v>1515</v>
      </c>
      <c r="T325" s="11"/>
    </row>
    <row x14ac:dyDescent="0.25" r="326" customHeight="1" ht="19.5">
      <c r="A326" s="18">
        <v>45203</v>
      </c>
      <c r="B326" s="11" t="s">
        <v>1516</v>
      </c>
      <c r="C326" s="11" t="s">
        <v>180</v>
      </c>
      <c r="D326" s="12"/>
      <c r="E326" s="13">
        <v>15671063252</v>
      </c>
      <c r="F326" s="11" t="s">
        <v>1517</v>
      </c>
      <c r="G326" s="12" t="s">
        <v>115</v>
      </c>
      <c r="H326" s="12"/>
      <c r="I326" s="14" t="s">
        <v>142</v>
      </c>
      <c r="J326" s="12" t="s">
        <v>24</v>
      </c>
      <c r="K326" s="12" t="s">
        <v>25</v>
      </c>
      <c r="L326" s="12" t="s">
        <v>39</v>
      </c>
      <c r="M326" s="11" t="s">
        <v>27</v>
      </c>
      <c r="N326" s="11" t="s">
        <v>183</v>
      </c>
      <c r="O326" s="12" t="s">
        <v>29</v>
      </c>
      <c r="P326" s="12"/>
      <c r="Q326" s="15" t="s">
        <v>1518</v>
      </c>
      <c r="R326" s="12" t="s">
        <v>51</v>
      </c>
      <c r="S326" s="11" t="s">
        <v>1519</v>
      </c>
      <c r="T326" s="11"/>
    </row>
    <row x14ac:dyDescent="0.25" r="327" customHeight="1" ht="19.5">
      <c r="A327" s="18">
        <v>45203</v>
      </c>
      <c r="B327" s="11" t="s">
        <v>1520</v>
      </c>
      <c r="C327" s="11" t="s">
        <v>180</v>
      </c>
      <c r="D327" s="12"/>
      <c r="E327" s="13">
        <v>15671075327</v>
      </c>
      <c r="F327" s="11" t="s">
        <v>1521</v>
      </c>
      <c r="G327" s="12" t="s">
        <v>23</v>
      </c>
      <c r="H327" s="12"/>
      <c r="I327" s="14" t="s">
        <v>254</v>
      </c>
      <c r="J327" s="12" t="s">
        <v>24</v>
      </c>
      <c r="K327" s="12" t="s">
        <v>25</v>
      </c>
      <c r="L327" s="12" t="s">
        <v>39</v>
      </c>
      <c r="M327" s="11" t="s">
        <v>27</v>
      </c>
      <c r="N327" s="11" t="s">
        <v>183</v>
      </c>
      <c r="O327" s="12" t="s">
        <v>29</v>
      </c>
      <c r="P327" s="12"/>
      <c r="Q327" s="15" t="s">
        <v>1522</v>
      </c>
      <c r="R327" s="12" t="s">
        <v>51</v>
      </c>
      <c r="S327" s="11" t="s">
        <v>1523</v>
      </c>
      <c r="T327" s="11"/>
    </row>
    <row x14ac:dyDescent="0.25" r="328" customHeight="1" ht="19.5">
      <c r="A328" s="18">
        <v>45203</v>
      </c>
      <c r="B328" s="11" t="s">
        <v>1524</v>
      </c>
      <c r="C328" s="11" t="s">
        <v>239</v>
      </c>
      <c r="D328" s="12"/>
      <c r="E328" s="13">
        <v>13117273794</v>
      </c>
      <c r="F328" s="11" t="s">
        <v>1525</v>
      </c>
      <c r="G328" s="12" t="s">
        <v>289</v>
      </c>
      <c r="H328" s="12"/>
      <c r="I328" s="14" t="s">
        <v>749</v>
      </c>
      <c r="J328" s="12" t="s">
        <v>24</v>
      </c>
      <c r="K328" s="12" t="s">
        <v>25</v>
      </c>
      <c r="L328" s="12" t="s">
        <v>39</v>
      </c>
      <c r="M328" s="11" t="s">
        <v>27</v>
      </c>
      <c r="N328" s="11" t="s">
        <v>183</v>
      </c>
      <c r="O328" s="12" t="s">
        <v>29</v>
      </c>
      <c r="P328" s="12"/>
      <c r="Q328" s="15" t="s">
        <v>1526</v>
      </c>
      <c r="R328" s="12" t="s">
        <v>51</v>
      </c>
      <c r="S328" s="11" t="s">
        <v>1527</v>
      </c>
      <c r="T328" s="11"/>
    </row>
    <row x14ac:dyDescent="0.25" r="329" customHeight="1" ht="19.5">
      <c r="A329" s="18">
        <v>45203</v>
      </c>
      <c r="B329" s="11" t="s">
        <v>1528</v>
      </c>
      <c r="C329" s="11" t="s">
        <v>180</v>
      </c>
      <c r="D329" s="12"/>
      <c r="E329" s="13">
        <v>18671702171</v>
      </c>
      <c r="F329" s="11" t="s">
        <v>1529</v>
      </c>
      <c r="G329" s="12" t="s">
        <v>48</v>
      </c>
      <c r="H329" s="12"/>
      <c r="I329" s="14" t="s">
        <v>486</v>
      </c>
      <c r="J329" s="12" t="s">
        <v>24</v>
      </c>
      <c r="K329" s="12" t="s">
        <v>25</v>
      </c>
      <c r="L329" s="12" t="s">
        <v>39</v>
      </c>
      <c r="M329" s="11" t="s">
        <v>40</v>
      </c>
      <c r="N329" s="11" t="s">
        <v>183</v>
      </c>
      <c r="O329" s="12" t="s">
        <v>29</v>
      </c>
      <c r="P329" s="12"/>
      <c r="Q329" s="15" t="s">
        <v>1530</v>
      </c>
      <c r="R329" s="12" t="s">
        <v>51</v>
      </c>
      <c r="S329" s="11" t="s">
        <v>1531</v>
      </c>
      <c r="T329" s="11"/>
    </row>
    <row x14ac:dyDescent="0.25" r="330" customHeight="1" ht="19.5">
      <c r="A330" s="18">
        <v>45203</v>
      </c>
      <c r="B330" s="11" t="s">
        <v>1532</v>
      </c>
      <c r="C330" s="11" t="s">
        <v>108</v>
      </c>
      <c r="D330" s="12"/>
      <c r="E330" s="13">
        <v>13165614948</v>
      </c>
      <c r="F330" s="11" t="s">
        <v>1533</v>
      </c>
      <c r="G330" s="12" t="s">
        <v>289</v>
      </c>
      <c r="H330" s="12" t="s">
        <v>98</v>
      </c>
      <c r="I330" s="14" t="s">
        <v>590</v>
      </c>
      <c r="J330" s="12" t="s">
        <v>24</v>
      </c>
      <c r="K330" s="12" t="s">
        <v>25</v>
      </c>
      <c r="L330" s="12" t="s">
        <v>39</v>
      </c>
      <c r="M330" s="11" t="s">
        <v>27</v>
      </c>
      <c r="N330" s="11" t="s">
        <v>28</v>
      </c>
      <c r="O330" s="12" t="s">
        <v>29</v>
      </c>
      <c r="P330" s="12"/>
      <c r="Q330" s="15" t="s">
        <v>1534</v>
      </c>
      <c r="R330" s="12" t="s">
        <v>51</v>
      </c>
      <c r="S330" s="11" t="s">
        <v>1535</v>
      </c>
      <c r="T330" s="11"/>
    </row>
    <row x14ac:dyDescent="0.25" r="331" customHeight="1" ht="19.5">
      <c r="A331" s="18">
        <v>45203</v>
      </c>
      <c r="B331" s="11" t="s">
        <v>1536</v>
      </c>
      <c r="C331" s="11" t="s">
        <v>1537</v>
      </c>
      <c r="D331" s="12"/>
      <c r="E331" s="13">
        <v>13047170915</v>
      </c>
      <c r="F331" s="11" t="s">
        <v>1538</v>
      </c>
      <c r="G331" s="12" t="s">
        <v>289</v>
      </c>
      <c r="H331" s="12" t="s">
        <v>98</v>
      </c>
      <c r="I331" s="14" t="s">
        <v>51</v>
      </c>
      <c r="J331" s="12" t="s">
        <v>24</v>
      </c>
      <c r="K331" s="12" t="s">
        <v>25</v>
      </c>
      <c r="L331" s="12" t="s">
        <v>39</v>
      </c>
      <c r="M331" s="11" t="s">
        <v>40</v>
      </c>
      <c r="N331" s="11" t="s">
        <v>28</v>
      </c>
      <c r="O331" s="12" t="s">
        <v>29</v>
      </c>
      <c r="P331" s="12"/>
      <c r="Q331" s="15" t="s">
        <v>1539</v>
      </c>
      <c r="R331" s="12" t="s">
        <v>42</v>
      </c>
      <c r="S331" s="17" t="s">
        <v>1540</v>
      </c>
      <c r="T331" s="11"/>
    </row>
    <row x14ac:dyDescent="0.25" r="332" customHeight="1" ht="19.5">
      <c r="A332" s="18">
        <v>45203</v>
      </c>
      <c r="B332" s="11" t="s">
        <v>1541</v>
      </c>
      <c r="C332" s="11" t="s">
        <v>326</v>
      </c>
      <c r="D332" s="12"/>
      <c r="E332" s="13">
        <v>15629373877</v>
      </c>
      <c r="F332" s="11" t="s">
        <v>1542</v>
      </c>
      <c r="G332" s="12" t="s">
        <v>37</v>
      </c>
      <c r="H332" s="12"/>
      <c r="I332" s="14" t="s">
        <v>328</v>
      </c>
      <c r="J332" s="12" t="s">
        <v>24</v>
      </c>
      <c r="K332" s="12" t="s">
        <v>25</v>
      </c>
      <c r="L332" s="12" t="s">
        <v>39</v>
      </c>
      <c r="M332" s="11" t="s">
        <v>27</v>
      </c>
      <c r="N332" s="11" t="s">
        <v>28</v>
      </c>
      <c r="O332" s="12" t="s">
        <v>29</v>
      </c>
      <c r="P332" s="12"/>
      <c r="Q332" s="15" t="s">
        <v>1543</v>
      </c>
      <c r="R332" s="12" t="s">
        <v>42</v>
      </c>
      <c r="S332" s="11" t="s">
        <v>1544</v>
      </c>
      <c r="T332" s="11"/>
    </row>
    <row x14ac:dyDescent="0.25" r="333" customHeight="1" ht="19.5">
      <c r="A333" s="18">
        <v>45203</v>
      </c>
      <c r="B333" s="11" t="s">
        <v>1545</v>
      </c>
      <c r="C333" s="11" t="s">
        <v>341</v>
      </c>
      <c r="D333" s="12"/>
      <c r="E333" s="13">
        <v>15587987673</v>
      </c>
      <c r="F333" s="11" t="s">
        <v>1546</v>
      </c>
      <c r="G333" s="12" t="s">
        <v>74</v>
      </c>
      <c r="H333" s="12"/>
      <c r="I333" s="14" t="s">
        <v>241</v>
      </c>
      <c r="J333" s="12" t="s">
        <v>24</v>
      </c>
      <c r="K333" s="12" t="s">
        <v>25</v>
      </c>
      <c r="L333" s="12" t="s">
        <v>39</v>
      </c>
      <c r="M333" s="11" t="s">
        <v>27</v>
      </c>
      <c r="N333" s="11" t="s">
        <v>28</v>
      </c>
      <c r="O333" s="12" t="s">
        <v>29</v>
      </c>
      <c r="P333" s="12"/>
      <c r="Q333" s="15" t="s">
        <v>1547</v>
      </c>
      <c r="R333" s="12" t="s">
        <v>42</v>
      </c>
      <c r="S333" s="11" t="s">
        <v>1548</v>
      </c>
      <c r="T333" s="11"/>
    </row>
    <row x14ac:dyDescent="0.25" r="334" customHeight="1" ht="19.5">
      <c r="A334" s="18">
        <v>45204</v>
      </c>
      <c r="B334" s="19" t="s">
        <v>1549</v>
      </c>
      <c r="C334" s="19" t="s">
        <v>108</v>
      </c>
      <c r="D334" s="20"/>
      <c r="E334" s="21">
        <f>"13277179151"</f>
      </c>
      <c r="F334" s="19" t="s">
        <v>1550</v>
      </c>
      <c r="G334" s="20" t="s">
        <v>115</v>
      </c>
      <c r="H334" s="20"/>
      <c r="I334" s="22" t="s">
        <v>328</v>
      </c>
      <c r="J334" s="20" t="s">
        <v>24</v>
      </c>
      <c r="K334" s="20" t="s">
        <v>25</v>
      </c>
      <c r="L334" s="20" t="s">
        <v>39</v>
      </c>
      <c r="M334" s="19" t="s">
        <v>27</v>
      </c>
      <c r="N334" s="19" t="s">
        <v>28</v>
      </c>
      <c r="O334" s="20" t="s">
        <v>29</v>
      </c>
      <c r="P334" s="20"/>
      <c r="Q334" s="23">
        <v>45204.70321759259</v>
      </c>
      <c r="R334" s="20" t="s">
        <v>51</v>
      </c>
      <c r="S334" s="4" t="s">
        <v>1551</v>
      </c>
      <c r="T334" s="19"/>
    </row>
    <row x14ac:dyDescent="0.25" r="335" customHeight="1" ht="19.5">
      <c r="A335" s="18">
        <v>45204</v>
      </c>
      <c r="B335" s="19" t="s">
        <v>1552</v>
      </c>
      <c r="C335" s="19" t="s">
        <v>180</v>
      </c>
      <c r="D335" s="20"/>
      <c r="E335" s="21">
        <f>"17671266820"</f>
      </c>
      <c r="F335" s="19" t="s">
        <v>1553</v>
      </c>
      <c r="G335" s="20" t="s">
        <v>289</v>
      </c>
      <c r="H335" s="20"/>
      <c r="I335" s="22" t="s">
        <v>241</v>
      </c>
      <c r="J335" s="20" t="s">
        <v>24</v>
      </c>
      <c r="K335" s="20" t="s">
        <v>25</v>
      </c>
      <c r="L335" s="20" t="s">
        <v>39</v>
      </c>
      <c r="M335" s="19" t="s">
        <v>27</v>
      </c>
      <c r="N335" s="19" t="s">
        <v>183</v>
      </c>
      <c r="O335" s="20" t="s">
        <v>29</v>
      </c>
      <c r="P335" s="20"/>
      <c r="Q335" s="23">
        <v>45204.65925925926</v>
      </c>
      <c r="R335" s="20" t="s">
        <v>51</v>
      </c>
      <c r="S335" s="4" t="s">
        <v>1554</v>
      </c>
      <c r="T335" s="19"/>
    </row>
    <row x14ac:dyDescent="0.25" r="336" customHeight="1" ht="19.5">
      <c r="A336" s="18">
        <v>45204</v>
      </c>
      <c r="B336" s="19" t="s">
        <v>1555</v>
      </c>
      <c r="C336" s="19" t="s">
        <v>108</v>
      </c>
      <c r="D336" s="20"/>
      <c r="E336" s="21">
        <f>"13100789149"</f>
      </c>
      <c r="F336" s="19" t="s">
        <v>1556</v>
      </c>
      <c r="G336" s="20" t="s">
        <v>37</v>
      </c>
      <c r="H336" s="20"/>
      <c r="I336" s="22" t="s">
        <v>779</v>
      </c>
      <c r="J336" s="20" t="s">
        <v>24</v>
      </c>
      <c r="K336" s="20" t="s">
        <v>25</v>
      </c>
      <c r="L336" s="20" t="s">
        <v>39</v>
      </c>
      <c r="M336" s="19" t="s">
        <v>40</v>
      </c>
      <c r="N336" s="19" t="s">
        <v>28</v>
      </c>
      <c r="O336" s="20" t="s">
        <v>29</v>
      </c>
      <c r="P336" s="20"/>
      <c r="Q336" s="23">
        <v>45204.41164351852</v>
      </c>
      <c r="R336" s="20" t="s">
        <v>51</v>
      </c>
      <c r="S336" s="4" t="s">
        <v>1557</v>
      </c>
      <c r="T336" s="19"/>
    </row>
    <row x14ac:dyDescent="0.25" r="337" customHeight="1" ht="19.5">
      <c r="A337" s="18">
        <v>45204</v>
      </c>
      <c r="B337" s="19" t="s">
        <v>1558</v>
      </c>
      <c r="C337" s="19" t="s">
        <v>108</v>
      </c>
      <c r="D337" s="20"/>
      <c r="E337" s="21">
        <f>"15571763390"</f>
      </c>
      <c r="F337" s="19" t="s">
        <v>1559</v>
      </c>
      <c r="G337" s="20" t="s">
        <v>289</v>
      </c>
      <c r="H337" s="20" t="s">
        <v>98</v>
      </c>
      <c r="I337" s="22" t="s">
        <v>796</v>
      </c>
      <c r="J337" s="20" t="s">
        <v>24</v>
      </c>
      <c r="K337" s="20" t="s">
        <v>25</v>
      </c>
      <c r="L337" s="20" t="s">
        <v>39</v>
      </c>
      <c r="M337" s="19" t="s">
        <v>40</v>
      </c>
      <c r="N337" s="19" t="s">
        <v>28</v>
      </c>
      <c r="O337" s="20" t="s">
        <v>29</v>
      </c>
      <c r="P337" s="20"/>
      <c r="Q337" s="23">
        <v>45204.69950231481</v>
      </c>
      <c r="R337" s="20" t="s">
        <v>51</v>
      </c>
      <c r="S337" s="19" t="s">
        <v>1560</v>
      </c>
      <c r="T337" s="19"/>
    </row>
    <row x14ac:dyDescent="0.25" r="338" customHeight="1" ht="19.5">
      <c r="A338" s="18">
        <v>45204</v>
      </c>
      <c r="B338" s="19" t="s">
        <v>1561</v>
      </c>
      <c r="C338" s="19" t="s">
        <v>108</v>
      </c>
      <c r="D338" s="20"/>
      <c r="E338" s="21">
        <f>"13197309650"</f>
      </c>
      <c r="F338" s="19" t="s">
        <v>1562</v>
      </c>
      <c r="G338" s="20" t="s">
        <v>62</v>
      </c>
      <c r="H338" s="20" t="s">
        <v>130</v>
      </c>
      <c r="I338" s="22" t="s">
        <v>328</v>
      </c>
      <c r="J338" s="20" t="s">
        <v>24</v>
      </c>
      <c r="K338" s="20" t="s">
        <v>25</v>
      </c>
      <c r="L338" s="20" t="s">
        <v>39</v>
      </c>
      <c r="M338" s="19" t="s">
        <v>40</v>
      </c>
      <c r="N338" s="19" t="s">
        <v>28</v>
      </c>
      <c r="O338" s="20" t="s">
        <v>29</v>
      </c>
      <c r="P338" s="20"/>
      <c r="Q338" s="23">
        <v>45204.6952662037</v>
      </c>
      <c r="R338" s="20" t="s">
        <v>51</v>
      </c>
      <c r="S338" s="19" t="s">
        <v>1563</v>
      </c>
      <c r="T338" s="19"/>
    </row>
    <row x14ac:dyDescent="0.25" r="339" customHeight="1" ht="19.5">
      <c r="A339" s="18">
        <v>45204</v>
      </c>
      <c r="B339" s="19" t="s">
        <v>1564</v>
      </c>
      <c r="C339" s="19" t="s">
        <v>239</v>
      </c>
      <c r="D339" s="20"/>
      <c r="E339" s="21">
        <f>"15549313005"</f>
      </c>
      <c r="F339" s="19" t="s">
        <v>1565</v>
      </c>
      <c r="G339" s="20" t="s">
        <v>115</v>
      </c>
      <c r="H339" s="20"/>
      <c r="I339" s="22" t="s">
        <v>38</v>
      </c>
      <c r="J339" s="20" t="s">
        <v>24</v>
      </c>
      <c r="K339" s="20" t="s">
        <v>25</v>
      </c>
      <c r="L339" s="20" t="s">
        <v>39</v>
      </c>
      <c r="M339" s="19" t="s">
        <v>27</v>
      </c>
      <c r="N339" s="19" t="s">
        <v>183</v>
      </c>
      <c r="O339" s="20" t="s">
        <v>29</v>
      </c>
      <c r="P339" s="20"/>
      <c r="Q339" s="23">
        <v>45204.645266203705</v>
      </c>
      <c r="R339" s="20" t="s">
        <v>51</v>
      </c>
      <c r="S339" s="4" t="s">
        <v>1566</v>
      </c>
      <c r="T339" s="19"/>
    </row>
    <row x14ac:dyDescent="0.25" r="340" customHeight="1" ht="19.5">
      <c r="A340" s="18">
        <v>45204</v>
      </c>
      <c r="B340" s="19" t="s">
        <v>1567</v>
      </c>
      <c r="C340" s="19" t="s">
        <v>239</v>
      </c>
      <c r="D340" s="20"/>
      <c r="E340" s="21">
        <f>"13117299987"</f>
      </c>
      <c r="F340" s="19" t="s">
        <v>1568</v>
      </c>
      <c r="G340" s="20" t="s">
        <v>23</v>
      </c>
      <c r="H340" s="20"/>
      <c r="I340" s="22" t="s">
        <v>87</v>
      </c>
      <c r="J340" s="20" t="s">
        <v>24</v>
      </c>
      <c r="K340" s="20" t="s">
        <v>25</v>
      </c>
      <c r="L340" s="20" t="s">
        <v>39</v>
      </c>
      <c r="M340" s="19" t="s">
        <v>40</v>
      </c>
      <c r="N340" s="19" t="s">
        <v>183</v>
      </c>
      <c r="O340" s="20" t="s">
        <v>29</v>
      </c>
      <c r="P340" s="20"/>
      <c r="Q340" s="23">
        <v>45204.639328703706</v>
      </c>
      <c r="R340" s="20" t="s">
        <v>51</v>
      </c>
      <c r="S340" s="4" t="s">
        <v>1569</v>
      </c>
      <c r="T340" s="19"/>
    </row>
    <row x14ac:dyDescent="0.25" r="341" customHeight="1" ht="19.5">
      <c r="A341" s="18">
        <v>45204</v>
      </c>
      <c r="B341" s="19" t="s">
        <v>1570</v>
      </c>
      <c r="C341" s="19" t="s">
        <v>239</v>
      </c>
      <c r="D341" s="20"/>
      <c r="E341" s="21">
        <f>"13207215593"</f>
      </c>
      <c r="F341" s="19" t="s">
        <v>1571</v>
      </c>
      <c r="G341" s="20" t="s">
        <v>289</v>
      </c>
      <c r="H341" s="20"/>
      <c r="I341" s="22" t="s">
        <v>290</v>
      </c>
      <c r="J341" s="20" t="s">
        <v>24</v>
      </c>
      <c r="K341" s="20" t="s">
        <v>25</v>
      </c>
      <c r="L341" s="20" t="s">
        <v>39</v>
      </c>
      <c r="M341" s="19" t="s">
        <v>27</v>
      </c>
      <c r="N341" s="19" t="s">
        <v>183</v>
      </c>
      <c r="O341" s="20" t="s">
        <v>29</v>
      </c>
      <c r="P341" s="20"/>
      <c r="Q341" s="23">
        <v>45204.68821759259</v>
      </c>
      <c r="R341" s="20" t="s">
        <v>51</v>
      </c>
      <c r="S341" s="4" t="s">
        <v>1572</v>
      </c>
      <c r="T341" s="19"/>
    </row>
    <row x14ac:dyDescent="0.25" r="342" customHeight="1" ht="19.5">
      <c r="A342" s="18">
        <v>45204</v>
      </c>
      <c r="B342" s="19" t="s">
        <v>1573</v>
      </c>
      <c r="C342" s="19" t="s">
        <v>239</v>
      </c>
      <c r="D342" s="20"/>
      <c r="E342" s="21">
        <f>"13207224498"</f>
      </c>
      <c r="F342" s="19" t="s">
        <v>1574</v>
      </c>
      <c r="G342" s="20" t="s">
        <v>115</v>
      </c>
      <c r="H342" s="20" t="s">
        <v>98</v>
      </c>
      <c r="I342" s="22" t="s">
        <v>925</v>
      </c>
      <c r="J342" s="20" t="s">
        <v>24</v>
      </c>
      <c r="K342" s="20" t="s">
        <v>25</v>
      </c>
      <c r="L342" s="20" t="s">
        <v>39</v>
      </c>
      <c r="M342" s="19" t="s">
        <v>27</v>
      </c>
      <c r="N342" s="19" t="s">
        <v>183</v>
      </c>
      <c r="O342" s="20" t="s">
        <v>29</v>
      </c>
      <c r="P342" s="20"/>
      <c r="Q342" s="23">
        <v>45204.639502314814</v>
      </c>
      <c r="R342" s="20" t="s">
        <v>51</v>
      </c>
      <c r="S342" s="4" t="s">
        <v>1575</v>
      </c>
      <c r="T342" s="19"/>
    </row>
    <row x14ac:dyDescent="0.25" r="343" customHeight="1" ht="19.5">
      <c r="A343" s="18">
        <v>45204</v>
      </c>
      <c r="B343" s="19" t="s">
        <v>1576</v>
      </c>
      <c r="C343" s="19" t="s">
        <v>180</v>
      </c>
      <c r="D343" s="20"/>
      <c r="E343" s="21">
        <f>"13207206320"</f>
      </c>
      <c r="F343" s="19" t="s">
        <v>1577</v>
      </c>
      <c r="G343" s="20" t="s">
        <v>115</v>
      </c>
      <c r="H343" s="20"/>
      <c r="I343" s="22" t="s">
        <v>241</v>
      </c>
      <c r="J343" s="20" t="s">
        <v>24</v>
      </c>
      <c r="K343" s="20" t="s">
        <v>25</v>
      </c>
      <c r="L343" s="20" t="s">
        <v>39</v>
      </c>
      <c r="M343" s="19" t="s">
        <v>27</v>
      </c>
      <c r="N343" s="19" t="s">
        <v>183</v>
      </c>
      <c r="O343" s="20" t="s">
        <v>29</v>
      </c>
      <c r="P343" s="20"/>
      <c r="Q343" s="23">
        <v>45204.695497685185</v>
      </c>
      <c r="R343" s="20" t="s">
        <v>51</v>
      </c>
      <c r="S343" s="4" t="s">
        <v>1578</v>
      </c>
      <c r="T343" s="19"/>
    </row>
    <row x14ac:dyDescent="0.25" r="344" customHeight="1" ht="19.5">
      <c r="A344" s="18">
        <v>45204</v>
      </c>
      <c r="B344" s="19" t="s">
        <v>1579</v>
      </c>
      <c r="C344" s="19" t="s">
        <v>180</v>
      </c>
      <c r="D344" s="20"/>
      <c r="E344" s="21">
        <f>"13235626056"</f>
      </c>
      <c r="F344" s="19" t="s">
        <v>1580</v>
      </c>
      <c r="G344" s="20" t="s">
        <v>37</v>
      </c>
      <c r="H344" s="20"/>
      <c r="I344" s="22" t="s">
        <v>142</v>
      </c>
      <c r="J344" s="20" t="s">
        <v>24</v>
      </c>
      <c r="K344" s="20" t="s">
        <v>25</v>
      </c>
      <c r="L344" s="20" t="s">
        <v>39</v>
      </c>
      <c r="M344" s="19" t="s">
        <v>27</v>
      </c>
      <c r="N344" s="19" t="s">
        <v>183</v>
      </c>
      <c r="O344" s="20" t="s">
        <v>29</v>
      </c>
      <c r="P344" s="20"/>
      <c r="Q344" s="23">
        <v>45204.40225694444</v>
      </c>
      <c r="R344" s="20" t="s">
        <v>51</v>
      </c>
      <c r="S344" s="4" t="s">
        <v>1581</v>
      </c>
      <c r="T344" s="19"/>
    </row>
    <row x14ac:dyDescent="0.25" r="345" customHeight="1" ht="19.5">
      <c r="A345" s="18">
        <v>45204</v>
      </c>
      <c r="B345" s="19" t="s">
        <v>1582</v>
      </c>
      <c r="C345" s="19" t="s">
        <v>180</v>
      </c>
      <c r="D345" s="20"/>
      <c r="E345" s="21">
        <f>"13294244529"</f>
      </c>
      <c r="F345" s="19" t="s">
        <v>1583</v>
      </c>
      <c r="G345" s="20" t="s">
        <v>115</v>
      </c>
      <c r="H345" s="20"/>
      <c r="I345" s="22" t="s">
        <v>68</v>
      </c>
      <c r="J345" s="20" t="s">
        <v>24</v>
      </c>
      <c r="K345" s="20" t="s">
        <v>25</v>
      </c>
      <c r="L345" s="20" t="s">
        <v>39</v>
      </c>
      <c r="M345" s="19" t="s">
        <v>40</v>
      </c>
      <c r="N345" s="19" t="s">
        <v>183</v>
      </c>
      <c r="O345" s="20" t="s">
        <v>29</v>
      </c>
      <c r="P345" s="20"/>
      <c r="Q345" s="23">
        <v>45204.40070601852</v>
      </c>
      <c r="R345" s="20" t="s">
        <v>51</v>
      </c>
      <c r="S345" s="4" t="s">
        <v>1584</v>
      </c>
      <c r="T345" s="19"/>
    </row>
    <row x14ac:dyDescent="0.25" r="346" customHeight="1" ht="19.5">
      <c r="A346" s="18">
        <v>45204</v>
      </c>
      <c r="B346" s="19" t="s">
        <v>1585</v>
      </c>
      <c r="C346" s="19" t="s">
        <v>180</v>
      </c>
      <c r="D346" s="20"/>
      <c r="E346" s="21">
        <f>"15549366005"</f>
      </c>
      <c r="F346" s="19" t="s">
        <v>1586</v>
      </c>
      <c r="G346" s="20" t="s">
        <v>115</v>
      </c>
      <c r="H346" s="20"/>
      <c r="I346" s="22" t="s">
        <v>241</v>
      </c>
      <c r="J346" s="20" t="s">
        <v>24</v>
      </c>
      <c r="K346" s="20" t="s">
        <v>25</v>
      </c>
      <c r="L346" s="20" t="s">
        <v>39</v>
      </c>
      <c r="M346" s="19" t="s">
        <v>27</v>
      </c>
      <c r="N346" s="19" t="s">
        <v>183</v>
      </c>
      <c r="O346" s="20" t="s">
        <v>29</v>
      </c>
      <c r="P346" s="20"/>
      <c r="Q346" s="23">
        <v>45204.73166666667</v>
      </c>
      <c r="R346" s="20" t="s">
        <v>51</v>
      </c>
      <c r="S346" s="4" t="s">
        <v>1587</v>
      </c>
      <c r="T346" s="19"/>
    </row>
    <row x14ac:dyDescent="0.25" r="347" customHeight="1" ht="19.5">
      <c r="A347" s="18">
        <v>45204</v>
      </c>
      <c r="B347" s="19" t="s">
        <v>1588</v>
      </c>
      <c r="C347" s="19" t="s">
        <v>180</v>
      </c>
      <c r="D347" s="20"/>
      <c r="E347" s="21">
        <f>"15571721016"</f>
      </c>
      <c r="F347" s="19" t="s">
        <v>1589</v>
      </c>
      <c r="G347" s="20" t="s">
        <v>48</v>
      </c>
      <c r="H347" s="20"/>
      <c r="I347" s="22" t="s">
        <v>1504</v>
      </c>
      <c r="J347" s="20" t="s">
        <v>24</v>
      </c>
      <c r="K347" s="20" t="s">
        <v>25</v>
      </c>
      <c r="L347" s="20" t="s">
        <v>39</v>
      </c>
      <c r="M347" s="19" t="s">
        <v>40</v>
      </c>
      <c r="N347" s="19" t="s">
        <v>183</v>
      </c>
      <c r="O347" s="20" t="s">
        <v>29</v>
      </c>
      <c r="P347" s="20"/>
      <c r="Q347" s="23">
        <v>45204.45578703703</v>
      </c>
      <c r="R347" s="20" t="s">
        <v>51</v>
      </c>
      <c r="S347" s="4" t="s">
        <v>1590</v>
      </c>
      <c r="T347" s="19"/>
    </row>
    <row x14ac:dyDescent="0.25" r="348" customHeight="1" ht="19.5">
      <c r="A348" s="18">
        <v>45204</v>
      </c>
      <c r="B348" s="19" t="s">
        <v>1591</v>
      </c>
      <c r="C348" s="19" t="s">
        <v>239</v>
      </c>
      <c r="D348" s="20"/>
      <c r="E348" s="21">
        <f>"15507202315"</f>
      </c>
      <c r="F348" s="19" t="s">
        <v>1592</v>
      </c>
      <c r="G348" s="20" t="s">
        <v>289</v>
      </c>
      <c r="H348" s="20" t="s">
        <v>98</v>
      </c>
      <c r="I348" s="22" t="s">
        <v>254</v>
      </c>
      <c r="J348" s="20" t="s">
        <v>24</v>
      </c>
      <c r="K348" s="20" t="s">
        <v>25</v>
      </c>
      <c r="L348" s="20" t="s">
        <v>39</v>
      </c>
      <c r="M348" s="19" t="s">
        <v>40</v>
      </c>
      <c r="N348" s="19" t="s">
        <v>183</v>
      </c>
      <c r="O348" s="20" t="s">
        <v>29</v>
      </c>
      <c r="P348" s="20"/>
      <c r="Q348" s="23">
        <v>45204.75537037037</v>
      </c>
      <c r="R348" s="20" t="s">
        <v>51</v>
      </c>
      <c r="S348" s="4" t="s">
        <v>1593</v>
      </c>
      <c r="T348" s="19"/>
    </row>
    <row x14ac:dyDescent="0.25" r="349" customHeight="1" ht="19.5">
      <c r="A349" s="18">
        <v>45204</v>
      </c>
      <c r="B349" s="19" t="s">
        <v>1594</v>
      </c>
      <c r="C349" s="19" t="s">
        <v>180</v>
      </c>
      <c r="D349" s="20"/>
      <c r="E349" s="21">
        <f>"15572754079"</f>
      </c>
      <c r="F349" s="19" t="s">
        <v>1595</v>
      </c>
      <c r="G349" s="20" t="s">
        <v>37</v>
      </c>
      <c r="H349" s="20"/>
      <c r="I349" s="22" t="s">
        <v>235</v>
      </c>
      <c r="J349" s="20" t="s">
        <v>24</v>
      </c>
      <c r="K349" s="20" t="s">
        <v>25</v>
      </c>
      <c r="L349" s="20" t="s">
        <v>39</v>
      </c>
      <c r="M349" s="19" t="s">
        <v>27</v>
      </c>
      <c r="N349" s="19" t="s">
        <v>183</v>
      </c>
      <c r="O349" s="20" t="s">
        <v>29</v>
      </c>
      <c r="P349" s="20"/>
      <c r="Q349" s="23">
        <v>45204.605787037035</v>
      </c>
      <c r="R349" s="20" t="s">
        <v>51</v>
      </c>
      <c r="S349" s="4" t="s">
        <v>1596</v>
      </c>
      <c r="T349" s="19"/>
    </row>
    <row x14ac:dyDescent="0.25" r="350" customHeight="1" ht="19.5">
      <c r="A350" s="18">
        <v>45204</v>
      </c>
      <c r="B350" s="19" t="s">
        <v>1597</v>
      </c>
      <c r="C350" s="19" t="s">
        <v>180</v>
      </c>
      <c r="D350" s="20"/>
      <c r="E350" s="21">
        <f>"15587916061"</f>
      </c>
      <c r="F350" s="19" t="s">
        <v>1598</v>
      </c>
      <c r="G350" s="20" t="s">
        <v>115</v>
      </c>
      <c r="H350" s="20"/>
      <c r="I350" s="22" t="s">
        <v>241</v>
      </c>
      <c r="J350" s="20" t="s">
        <v>24</v>
      </c>
      <c r="K350" s="20" t="s">
        <v>25</v>
      </c>
      <c r="L350" s="20" t="s">
        <v>39</v>
      </c>
      <c r="M350" s="19" t="s">
        <v>27</v>
      </c>
      <c r="N350" s="19" t="s">
        <v>183</v>
      </c>
      <c r="O350" s="20" t="s">
        <v>29</v>
      </c>
      <c r="P350" s="20"/>
      <c r="Q350" s="23">
        <v>45204.48403935185</v>
      </c>
      <c r="R350" s="20" t="s">
        <v>51</v>
      </c>
      <c r="S350" s="4" t="s">
        <v>1599</v>
      </c>
      <c r="T350" s="19"/>
    </row>
    <row x14ac:dyDescent="0.25" r="351" customHeight="1" ht="19.5">
      <c r="A351" s="18">
        <v>45204</v>
      </c>
      <c r="B351" s="19" t="s">
        <v>1600</v>
      </c>
      <c r="C351" s="19" t="s">
        <v>180</v>
      </c>
      <c r="D351" s="20"/>
      <c r="E351" s="21">
        <f>"15608605308"</f>
      </c>
      <c r="F351" s="19" t="s">
        <v>1601</v>
      </c>
      <c r="G351" s="20" t="s">
        <v>74</v>
      </c>
      <c r="H351" s="20"/>
      <c r="I351" s="22" t="s">
        <v>398</v>
      </c>
      <c r="J351" s="20" t="s">
        <v>24</v>
      </c>
      <c r="K351" s="20" t="s">
        <v>25</v>
      </c>
      <c r="L351" s="20" t="s">
        <v>39</v>
      </c>
      <c r="M351" s="19" t="s">
        <v>40</v>
      </c>
      <c r="N351" s="19" t="s">
        <v>183</v>
      </c>
      <c r="O351" s="20" t="s">
        <v>29</v>
      </c>
      <c r="P351" s="20"/>
      <c r="Q351" s="23">
        <v>45204.43020833333</v>
      </c>
      <c r="R351" s="20" t="s">
        <v>51</v>
      </c>
      <c r="S351" s="4" t="s">
        <v>1602</v>
      </c>
      <c r="T351" s="19"/>
    </row>
    <row x14ac:dyDescent="0.25" r="352" customHeight="1" ht="19.5">
      <c r="A352" s="18">
        <v>45204</v>
      </c>
      <c r="B352" s="19" t="s">
        <v>1603</v>
      </c>
      <c r="C352" s="19" t="s">
        <v>180</v>
      </c>
      <c r="D352" s="20"/>
      <c r="E352" s="21">
        <f>"18571029398"</f>
      </c>
      <c r="F352" s="19" t="s">
        <v>1604</v>
      </c>
      <c r="G352" s="20" t="s">
        <v>115</v>
      </c>
      <c r="H352" s="20"/>
      <c r="I352" s="22" t="s">
        <v>850</v>
      </c>
      <c r="J352" s="20" t="s">
        <v>24</v>
      </c>
      <c r="K352" s="20" t="s">
        <v>25</v>
      </c>
      <c r="L352" s="20" t="s">
        <v>39</v>
      </c>
      <c r="M352" s="19" t="s">
        <v>27</v>
      </c>
      <c r="N352" s="19" t="s">
        <v>183</v>
      </c>
      <c r="O352" s="20" t="s">
        <v>29</v>
      </c>
      <c r="P352" s="20"/>
      <c r="Q352" s="23">
        <v>45204.59653935185</v>
      </c>
      <c r="R352" s="20" t="s">
        <v>51</v>
      </c>
      <c r="S352" s="4" t="s">
        <v>1605</v>
      </c>
      <c r="T352" s="19"/>
    </row>
    <row x14ac:dyDescent="0.25" r="353" customHeight="1" ht="19.5">
      <c r="A353" s="18">
        <v>45204</v>
      </c>
      <c r="B353" s="19" t="s">
        <v>1606</v>
      </c>
      <c r="C353" s="19" t="s">
        <v>108</v>
      </c>
      <c r="D353" s="20"/>
      <c r="E353" s="21">
        <f>"15571708642"</f>
      </c>
      <c r="F353" s="19" t="s">
        <v>1607</v>
      </c>
      <c r="G353" s="20" t="s">
        <v>289</v>
      </c>
      <c r="H353" s="20"/>
      <c r="I353" s="22" t="s">
        <v>486</v>
      </c>
      <c r="J353" s="20" t="s">
        <v>24</v>
      </c>
      <c r="K353" s="20" t="s">
        <v>25</v>
      </c>
      <c r="L353" s="20" t="s">
        <v>39</v>
      </c>
      <c r="M353" s="19" t="s">
        <v>40</v>
      </c>
      <c r="N353" s="19" t="s">
        <v>28</v>
      </c>
      <c r="O353" s="20" t="s">
        <v>29</v>
      </c>
      <c r="P353" s="20"/>
      <c r="Q353" s="23">
        <v>45204.71266203704</v>
      </c>
      <c r="R353" s="20" t="s">
        <v>51</v>
      </c>
      <c r="S353" s="19" t="s">
        <v>1608</v>
      </c>
      <c r="T353" s="19"/>
    </row>
    <row x14ac:dyDescent="0.25" r="354" customHeight="1" ht="19.5">
      <c r="A354" s="18">
        <v>45204</v>
      </c>
      <c r="B354" s="19" t="s">
        <v>1609</v>
      </c>
      <c r="C354" s="19" t="s">
        <v>239</v>
      </c>
      <c r="D354" s="20"/>
      <c r="E354" s="21">
        <f>"13040984198"</f>
      </c>
      <c r="F354" s="19" t="s">
        <v>1610</v>
      </c>
      <c r="G354" s="20" t="s">
        <v>115</v>
      </c>
      <c r="H354" s="20"/>
      <c r="I354" s="22" t="s">
        <v>398</v>
      </c>
      <c r="J354" s="20" t="s">
        <v>24</v>
      </c>
      <c r="K354" s="20" t="s">
        <v>25</v>
      </c>
      <c r="L354" s="20" t="s">
        <v>39</v>
      </c>
      <c r="M354" s="19" t="s">
        <v>40</v>
      </c>
      <c r="N354" s="19" t="s">
        <v>183</v>
      </c>
      <c r="O354" s="20" t="s">
        <v>29</v>
      </c>
      <c r="P354" s="20"/>
      <c r="Q354" s="23">
        <v>45204.67165509259</v>
      </c>
      <c r="R354" s="20" t="s">
        <v>51</v>
      </c>
      <c r="S354" s="4" t="s">
        <v>1611</v>
      </c>
      <c r="T354" s="19"/>
    </row>
    <row x14ac:dyDescent="0.25" r="355" customHeight="1" ht="19.5">
      <c r="A355" s="18">
        <v>45204</v>
      </c>
      <c r="B355" s="19" t="s">
        <v>1612</v>
      </c>
      <c r="C355" s="19" t="s">
        <v>108</v>
      </c>
      <c r="D355" s="20"/>
      <c r="E355" s="21">
        <f>"18671761802"</f>
      </c>
      <c r="F355" s="19" t="s">
        <v>1613</v>
      </c>
      <c r="G355" s="20" t="s">
        <v>56</v>
      </c>
      <c r="H355" s="20"/>
      <c r="I355" s="22" t="s">
        <v>116</v>
      </c>
      <c r="J355" s="20" t="s">
        <v>24</v>
      </c>
      <c r="K355" s="20" t="s">
        <v>25</v>
      </c>
      <c r="L355" s="20" t="s">
        <v>39</v>
      </c>
      <c r="M355" s="19" t="s">
        <v>40</v>
      </c>
      <c r="N355" s="19" t="s">
        <v>28</v>
      </c>
      <c r="O355" s="20" t="s">
        <v>29</v>
      </c>
      <c r="P355" s="20"/>
      <c r="Q355" s="23">
        <v>45204.647731481484</v>
      </c>
      <c r="R355" s="20" t="s">
        <v>51</v>
      </c>
      <c r="S355" s="19" t="s">
        <v>1614</v>
      </c>
      <c r="T355" s="19"/>
    </row>
    <row x14ac:dyDescent="0.25" r="356" customHeight="1" ht="19.5">
      <c r="A356" s="18">
        <v>45204</v>
      </c>
      <c r="B356" s="19" t="s">
        <v>1615</v>
      </c>
      <c r="C356" s="19" t="s">
        <v>180</v>
      </c>
      <c r="D356" s="20"/>
      <c r="E356" s="21">
        <f>"18672657612"</f>
      </c>
      <c r="F356" s="19" t="s">
        <v>1616</v>
      </c>
      <c r="G356" s="20" t="s">
        <v>115</v>
      </c>
      <c r="H356" s="20"/>
      <c r="I356" s="22" t="s">
        <v>49</v>
      </c>
      <c r="J356" s="20" t="s">
        <v>24</v>
      </c>
      <c r="K356" s="20" t="s">
        <v>25</v>
      </c>
      <c r="L356" s="20" t="s">
        <v>39</v>
      </c>
      <c r="M356" s="19" t="s">
        <v>40</v>
      </c>
      <c r="N356" s="19" t="s">
        <v>183</v>
      </c>
      <c r="O356" s="20" t="s">
        <v>29</v>
      </c>
      <c r="P356" s="20"/>
      <c r="Q356" s="23">
        <v>45204.71329861111</v>
      </c>
      <c r="R356" s="20" t="s">
        <v>51</v>
      </c>
      <c r="S356" s="4" t="s">
        <v>1617</v>
      </c>
      <c r="T356" s="19"/>
    </row>
    <row x14ac:dyDescent="0.25" r="357" customHeight="1" ht="19.5">
      <c r="A357" s="18">
        <v>45204</v>
      </c>
      <c r="B357" s="19" t="s">
        <v>1618</v>
      </c>
      <c r="C357" s="19" t="s">
        <v>239</v>
      </c>
      <c r="D357" s="20"/>
      <c r="E357" s="21">
        <f>"13094183379"</f>
      </c>
      <c r="F357" s="19" t="s">
        <v>1619</v>
      </c>
      <c r="G357" s="20" t="s">
        <v>115</v>
      </c>
      <c r="H357" s="20"/>
      <c r="I357" s="22" t="s">
        <v>75</v>
      </c>
      <c r="J357" s="20" t="s">
        <v>24</v>
      </c>
      <c r="K357" s="20" t="s">
        <v>25</v>
      </c>
      <c r="L357" s="20" t="s">
        <v>39</v>
      </c>
      <c r="M357" s="19" t="s">
        <v>40</v>
      </c>
      <c r="N357" s="19" t="s">
        <v>183</v>
      </c>
      <c r="O357" s="20" t="s">
        <v>29</v>
      </c>
      <c r="P357" s="20"/>
      <c r="Q357" s="23">
        <v>45204.74229166667</v>
      </c>
      <c r="R357" s="20" t="s">
        <v>51</v>
      </c>
      <c r="S357" s="4" t="s">
        <v>1620</v>
      </c>
      <c r="T357" s="19"/>
    </row>
    <row x14ac:dyDescent="0.25" r="358" customHeight="1" ht="19.5">
      <c r="A358" s="18">
        <v>45204</v>
      </c>
      <c r="B358" s="19" t="s">
        <v>1621</v>
      </c>
      <c r="C358" s="19" t="s">
        <v>239</v>
      </c>
      <c r="D358" s="20"/>
      <c r="E358" s="21">
        <f>"13165618872"</f>
      </c>
      <c r="F358" s="19" t="s">
        <v>1622</v>
      </c>
      <c r="G358" s="20" t="s">
        <v>48</v>
      </c>
      <c r="H358" s="20" t="s">
        <v>98</v>
      </c>
      <c r="I358" s="22" t="s">
        <v>1623</v>
      </c>
      <c r="J358" s="20" t="s">
        <v>24</v>
      </c>
      <c r="K358" s="20" t="s">
        <v>25</v>
      </c>
      <c r="L358" s="20" t="s">
        <v>39</v>
      </c>
      <c r="M358" s="19" t="s">
        <v>40</v>
      </c>
      <c r="N358" s="19" t="s">
        <v>183</v>
      </c>
      <c r="O358" s="20" t="s">
        <v>29</v>
      </c>
      <c r="P358" s="20"/>
      <c r="Q358" s="23">
        <v>45204.63695601852</v>
      </c>
      <c r="R358" s="20" t="s">
        <v>51</v>
      </c>
      <c r="S358" s="4" t="s">
        <v>1624</v>
      </c>
      <c r="T358" s="19"/>
    </row>
    <row x14ac:dyDescent="0.25" r="359" customHeight="1" ht="19.5">
      <c r="A359" s="18">
        <v>45204</v>
      </c>
      <c r="B359" s="19" t="s">
        <v>1625</v>
      </c>
      <c r="C359" s="19" t="s">
        <v>108</v>
      </c>
      <c r="D359" s="20"/>
      <c r="E359" s="21">
        <f>"15572790929"</f>
      </c>
      <c r="F359" s="19" t="s">
        <v>1626</v>
      </c>
      <c r="G359" s="20" t="s">
        <v>62</v>
      </c>
      <c r="H359" s="20"/>
      <c r="I359" s="22" t="s">
        <v>110</v>
      </c>
      <c r="J359" s="20" t="s">
        <v>24</v>
      </c>
      <c r="K359" s="20" t="s">
        <v>25</v>
      </c>
      <c r="L359" s="20" t="s">
        <v>39</v>
      </c>
      <c r="M359" s="19" t="s">
        <v>40</v>
      </c>
      <c r="N359" s="19" t="s">
        <v>28</v>
      </c>
      <c r="O359" s="20" t="s">
        <v>29</v>
      </c>
      <c r="P359" s="20"/>
      <c r="Q359" s="23">
        <v>45204.621157407404</v>
      </c>
      <c r="R359" s="20" t="s">
        <v>51</v>
      </c>
      <c r="S359" s="19" t="s">
        <v>1627</v>
      </c>
      <c r="T359" s="19"/>
    </row>
    <row x14ac:dyDescent="0.25" r="360" customHeight="1" ht="19.5">
      <c r="A360" s="18">
        <v>45204</v>
      </c>
      <c r="B360" s="19" t="s">
        <v>1628</v>
      </c>
      <c r="C360" s="19" t="s">
        <v>108</v>
      </c>
      <c r="D360" s="20"/>
      <c r="E360" s="21">
        <f>"13227280363"</f>
      </c>
      <c r="F360" s="19" t="s">
        <v>1629</v>
      </c>
      <c r="G360" s="20" t="s">
        <v>289</v>
      </c>
      <c r="H360" s="20"/>
      <c r="I360" s="22" t="s">
        <v>328</v>
      </c>
      <c r="J360" s="20" t="s">
        <v>24</v>
      </c>
      <c r="K360" s="20" t="s">
        <v>25</v>
      </c>
      <c r="L360" s="20" t="s">
        <v>39</v>
      </c>
      <c r="M360" s="19" t="s">
        <v>27</v>
      </c>
      <c r="N360" s="19" t="s">
        <v>28</v>
      </c>
      <c r="O360" s="20" t="s">
        <v>29</v>
      </c>
      <c r="P360" s="20"/>
      <c r="Q360" s="23">
        <v>45204.566875</v>
      </c>
      <c r="R360" s="20" t="s">
        <v>51</v>
      </c>
      <c r="S360" s="19" t="s">
        <v>1630</v>
      </c>
      <c r="T360" s="19"/>
    </row>
    <row x14ac:dyDescent="0.25" r="361" customHeight="1" ht="19.5">
      <c r="A361" s="18">
        <v>45204</v>
      </c>
      <c r="B361" s="19" t="s">
        <v>1631</v>
      </c>
      <c r="C361" s="19" t="s">
        <v>1537</v>
      </c>
      <c r="D361" s="20"/>
      <c r="E361" s="21">
        <f>"13227289182"</f>
      </c>
      <c r="F361" s="19" t="s">
        <v>1632</v>
      </c>
      <c r="G361" s="20" t="s">
        <v>289</v>
      </c>
      <c r="H361" s="20" t="s">
        <v>130</v>
      </c>
      <c r="I361" s="22" t="s">
        <v>328</v>
      </c>
      <c r="J361" s="20" t="s">
        <v>24</v>
      </c>
      <c r="K361" s="20" t="s">
        <v>25</v>
      </c>
      <c r="L361" s="20" t="s">
        <v>39</v>
      </c>
      <c r="M361" s="19" t="s">
        <v>27</v>
      </c>
      <c r="N361" s="19" t="s">
        <v>28</v>
      </c>
      <c r="O361" s="20" t="s">
        <v>29</v>
      </c>
      <c r="P361" s="20"/>
      <c r="Q361" s="23">
        <v>45204.611284722225</v>
      </c>
      <c r="R361" s="20" t="s">
        <v>42</v>
      </c>
      <c r="S361" s="4" t="s">
        <v>1633</v>
      </c>
      <c r="T361" s="19"/>
    </row>
    <row x14ac:dyDescent="0.25" r="362" customHeight="1" ht="19.5">
      <c r="A362" s="18">
        <v>45205</v>
      </c>
      <c r="B362" s="11" t="s">
        <v>1634</v>
      </c>
      <c r="C362" s="11" t="s">
        <v>180</v>
      </c>
      <c r="D362" s="12"/>
      <c r="E362" s="13">
        <v>13197304596</v>
      </c>
      <c r="F362" s="11" t="s">
        <v>1635</v>
      </c>
      <c r="G362" s="12" t="s">
        <v>37</v>
      </c>
      <c r="H362" s="12"/>
      <c r="I362" s="14" t="s">
        <v>241</v>
      </c>
      <c r="J362" s="12" t="s">
        <v>24</v>
      </c>
      <c r="K362" s="12" t="s">
        <v>25</v>
      </c>
      <c r="L362" s="12" t="s">
        <v>39</v>
      </c>
      <c r="M362" s="11" t="s">
        <v>27</v>
      </c>
      <c r="N362" s="11" t="s">
        <v>183</v>
      </c>
      <c r="O362" s="12" t="s">
        <v>29</v>
      </c>
      <c r="P362" s="12"/>
      <c r="Q362" s="15" t="s">
        <v>1636</v>
      </c>
      <c r="R362" s="12" t="s">
        <v>51</v>
      </c>
      <c r="S362" s="11" t="s">
        <v>1637</v>
      </c>
      <c r="T362" s="11"/>
    </row>
    <row x14ac:dyDescent="0.25" r="363" customHeight="1" ht="19.5">
      <c r="A363" s="18">
        <v>45205</v>
      </c>
      <c r="B363" s="11" t="s">
        <v>1638</v>
      </c>
      <c r="C363" s="11" t="s">
        <v>180</v>
      </c>
      <c r="D363" s="12"/>
      <c r="E363" s="13">
        <v>13197337330</v>
      </c>
      <c r="F363" s="11" t="s">
        <v>1639</v>
      </c>
      <c r="G363" s="12" t="s">
        <v>289</v>
      </c>
      <c r="H363" s="12"/>
      <c r="I363" s="14" t="s">
        <v>241</v>
      </c>
      <c r="J363" s="12" t="s">
        <v>24</v>
      </c>
      <c r="K363" s="12" t="s">
        <v>25</v>
      </c>
      <c r="L363" s="12" t="s">
        <v>39</v>
      </c>
      <c r="M363" s="11" t="s">
        <v>40</v>
      </c>
      <c r="N363" s="11" t="s">
        <v>183</v>
      </c>
      <c r="O363" s="12" t="s">
        <v>29</v>
      </c>
      <c r="P363" s="12"/>
      <c r="Q363" s="15" t="s">
        <v>1640</v>
      </c>
      <c r="R363" s="12" t="s">
        <v>51</v>
      </c>
      <c r="S363" s="11" t="s">
        <v>1641</v>
      </c>
      <c r="T363" s="11"/>
    </row>
    <row x14ac:dyDescent="0.25" r="364" customHeight="1" ht="19.5">
      <c r="A364" s="18">
        <v>45205</v>
      </c>
      <c r="B364" s="11" t="s">
        <v>1642</v>
      </c>
      <c r="C364" s="11" t="s">
        <v>180</v>
      </c>
      <c r="D364" s="12"/>
      <c r="E364" s="13">
        <v>13227253208</v>
      </c>
      <c r="F364" s="11" t="s">
        <v>1643</v>
      </c>
      <c r="G364" s="12" t="s">
        <v>289</v>
      </c>
      <c r="H364" s="12" t="s">
        <v>98</v>
      </c>
      <c r="I364" s="14" t="s">
        <v>63</v>
      </c>
      <c r="J364" s="12" t="s">
        <v>24</v>
      </c>
      <c r="K364" s="12" t="s">
        <v>25</v>
      </c>
      <c r="L364" s="12" t="s">
        <v>39</v>
      </c>
      <c r="M364" s="11" t="s">
        <v>27</v>
      </c>
      <c r="N364" s="11" t="s">
        <v>183</v>
      </c>
      <c r="O364" s="12" t="s">
        <v>29</v>
      </c>
      <c r="P364" s="12"/>
      <c r="Q364" s="15" t="s">
        <v>1644</v>
      </c>
      <c r="R364" s="12" t="s">
        <v>51</v>
      </c>
      <c r="S364" s="11" t="s">
        <v>1645</v>
      </c>
      <c r="T364" s="11"/>
    </row>
    <row x14ac:dyDescent="0.25" r="365" customHeight="1" ht="19.5">
      <c r="A365" s="18">
        <v>45205</v>
      </c>
      <c r="B365" s="11" t="s">
        <v>1646</v>
      </c>
      <c r="C365" s="11" t="s">
        <v>180</v>
      </c>
      <c r="D365" s="12"/>
      <c r="E365" s="13">
        <v>13227298931</v>
      </c>
      <c r="F365" s="11" t="s">
        <v>1647</v>
      </c>
      <c r="G365" s="12" t="s">
        <v>289</v>
      </c>
      <c r="H365" s="12"/>
      <c r="I365" s="14" t="s">
        <v>328</v>
      </c>
      <c r="J365" s="12" t="s">
        <v>24</v>
      </c>
      <c r="K365" s="12" t="s">
        <v>25</v>
      </c>
      <c r="L365" s="12" t="s">
        <v>39</v>
      </c>
      <c r="M365" s="11" t="s">
        <v>27</v>
      </c>
      <c r="N365" s="11" t="s">
        <v>183</v>
      </c>
      <c r="O365" s="12" t="s">
        <v>29</v>
      </c>
      <c r="P365" s="12"/>
      <c r="Q365" s="15" t="s">
        <v>1648</v>
      </c>
      <c r="R365" s="12" t="s">
        <v>51</v>
      </c>
      <c r="S365" s="11" t="s">
        <v>1649</v>
      </c>
      <c r="T365" s="11"/>
    </row>
    <row x14ac:dyDescent="0.25" r="366" customHeight="1" ht="19.5">
      <c r="A366" s="18">
        <v>45205</v>
      </c>
      <c r="B366" s="11" t="s">
        <v>1650</v>
      </c>
      <c r="C366" s="11" t="s">
        <v>180</v>
      </c>
      <c r="D366" s="12"/>
      <c r="E366" s="13">
        <v>13235634220</v>
      </c>
      <c r="F366" s="11" t="s">
        <v>1651</v>
      </c>
      <c r="G366" s="12" t="s">
        <v>37</v>
      </c>
      <c r="H366" s="12"/>
      <c r="I366" s="14" t="s">
        <v>87</v>
      </c>
      <c r="J366" s="12" t="s">
        <v>24</v>
      </c>
      <c r="K366" s="12" t="s">
        <v>25</v>
      </c>
      <c r="L366" s="12" t="s">
        <v>39</v>
      </c>
      <c r="M366" s="11" t="s">
        <v>40</v>
      </c>
      <c r="N366" s="11" t="s">
        <v>183</v>
      </c>
      <c r="O366" s="12" t="s">
        <v>29</v>
      </c>
      <c r="P366" s="12"/>
      <c r="Q366" s="15" t="s">
        <v>1652</v>
      </c>
      <c r="R366" s="12" t="s">
        <v>51</v>
      </c>
      <c r="S366" s="11" t="s">
        <v>1653</v>
      </c>
      <c r="T366" s="11"/>
    </row>
    <row x14ac:dyDescent="0.25" r="367" customHeight="1" ht="19.5">
      <c r="A367" s="18">
        <v>45205</v>
      </c>
      <c r="B367" s="11" t="s">
        <v>1654</v>
      </c>
      <c r="C367" s="11" t="s">
        <v>180</v>
      </c>
      <c r="D367" s="12"/>
      <c r="E367" s="13">
        <v>13294242501</v>
      </c>
      <c r="F367" s="11" t="s">
        <v>1655</v>
      </c>
      <c r="G367" s="12" t="s">
        <v>115</v>
      </c>
      <c r="H367" s="12" t="s">
        <v>130</v>
      </c>
      <c r="I367" s="14" t="s">
        <v>328</v>
      </c>
      <c r="J367" s="12" t="s">
        <v>24</v>
      </c>
      <c r="K367" s="12" t="s">
        <v>25</v>
      </c>
      <c r="L367" s="12" t="s">
        <v>39</v>
      </c>
      <c r="M367" s="11" t="s">
        <v>27</v>
      </c>
      <c r="N367" s="11" t="s">
        <v>183</v>
      </c>
      <c r="O367" s="12" t="s">
        <v>29</v>
      </c>
      <c r="P367" s="12"/>
      <c r="Q367" s="15" t="s">
        <v>1656</v>
      </c>
      <c r="R367" s="12" t="s">
        <v>51</v>
      </c>
      <c r="S367" s="11" t="s">
        <v>1657</v>
      </c>
      <c r="T367" s="11"/>
    </row>
    <row x14ac:dyDescent="0.25" r="368" customHeight="1" ht="19.5">
      <c r="A368" s="18">
        <v>45205</v>
      </c>
      <c r="B368" s="11" t="s">
        <v>1658</v>
      </c>
      <c r="C368" s="11" t="s">
        <v>180</v>
      </c>
      <c r="D368" s="12"/>
      <c r="E368" s="13">
        <v>15549369058</v>
      </c>
      <c r="F368" s="11" t="s">
        <v>1659</v>
      </c>
      <c r="G368" s="12" t="s">
        <v>289</v>
      </c>
      <c r="H368" s="12" t="s">
        <v>130</v>
      </c>
      <c r="I368" s="14" t="s">
        <v>398</v>
      </c>
      <c r="J368" s="12" t="s">
        <v>24</v>
      </c>
      <c r="K368" s="12" t="s">
        <v>25</v>
      </c>
      <c r="L368" s="12" t="s">
        <v>39</v>
      </c>
      <c r="M368" s="11" t="s">
        <v>40</v>
      </c>
      <c r="N368" s="11" t="s">
        <v>183</v>
      </c>
      <c r="O368" s="12" t="s">
        <v>29</v>
      </c>
      <c r="P368" s="12"/>
      <c r="Q368" s="15" t="s">
        <v>1660</v>
      </c>
      <c r="R368" s="12" t="s">
        <v>51</v>
      </c>
      <c r="S368" s="11" t="s">
        <v>1661</v>
      </c>
      <c r="T368" s="11"/>
    </row>
    <row x14ac:dyDescent="0.25" r="369" customHeight="1" ht="19.5">
      <c r="A369" s="18">
        <v>45205</v>
      </c>
      <c r="B369" s="11" t="s">
        <v>1662</v>
      </c>
      <c r="C369" s="11" t="s">
        <v>180</v>
      </c>
      <c r="D369" s="12"/>
      <c r="E369" s="13">
        <v>15629389569</v>
      </c>
      <c r="F369" s="11" t="s">
        <v>1663</v>
      </c>
      <c r="G369" s="12" t="s">
        <v>115</v>
      </c>
      <c r="H369" s="12" t="s">
        <v>121</v>
      </c>
      <c r="I369" s="14" t="s">
        <v>398</v>
      </c>
      <c r="J369" s="12" t="s">
        <v>24</v>
      </c>
      <c r="K369" s="12" t="s">
        <v>25</v>
      </c>
      <c r="L369" s="12" t="s">
        <v>39</v>
      </c>
      <c r="M369" s="11" t="s">
        <v>40</v>
      </c>
      <c r="N369" s="11" t="s">
        <v>183</v>
      </c>
      <c r="O369" s="12" t="s">
        <v>29</v>
      </c>
      <c r="P369" s="12"/>
      <c r="Q369" s="15" t="s">
        <v>1664</v>
      </c>
      <c r="R369" s="12" t="s">
        <v>51</v>
      </c>
      <c r="S369" s="11" t="s">
        <v>1665</v>
      </c>
      <c r="T369" s="11"/>
    </row>
    <row x14ac:dyDescent="0.25" r="370" customHeight="1" ht="19.5">
      <c r="A370" s="18">
        <v>45205</v>
      </c>
      <c r="B370" s="11" t="s">
        <v>1666</v>
      </c>
      <c r="C370" s="11" t="s">
        <v>180</v>
      </c>
      <c r="D370" s="12"/>
      <c r="E370" s="13">
        <v>15671028533</v>
      </c>
      <c r="F370" s="11" t="s">
        <v>1667</v>
      </c>
      <c r="G370" s="12" t="s">
        <v>48</v>
      </c>
      <c r="H370" s="12"/>
      <c r="I370" s="14" t="s">
        <v>241</v>
      </c>
      <c r="J370" s="12" t="s">
        <v>24</v>
      </c>
      <c r="K370" s="12" t="s">
        <v>25</v>
      </c>
      <c r="L370" s="12" t="s">
        <v>39</v>
      </c>
      <c r="M370" s="11" t="s">
        <v>40</v>
      </c>
      <c r="N370" s="11" t="s">
        <v>183</v>
      </c>
      <c r="O370" s="12" t="s">
        <v>29</v>
      </c>
      <c r="P370" s="12"/>
      <c r="Q370" s="15" t="s">
        <v>1668</v>
      </c>
      <c r="R370" s="12" t="s">
        <v>51</v>
      </c>
      <c r="S370" s="11" t="s">
        <v>1669</v>
      </c>
      <c r="T370" s="11"/>
    </row>
    <row x14ac:dyDescent="0.25" r="371" customHeight="1" ht="19.5">
      <c r="A371" s="18">
        <v>45205</v>
      </c>
      <c r="B371" s="11" t="s">
        <v>1670</v>
      </c>
      <c r="C371" s="11" t="s">
        <v>180</v>
      </c>
      <c r="D371" s="12"/>
      <c r="E371" s="13">
        <v>18671731548</v>
      </c>
      <c r="F371" s="11" t="s">
        <v>1671</v>
      </c>
      <c r="G371" s="12" t="s">
        <v>115</v>
      </c>
      <c r="H371" s="12"/>
      <c r="I371" s="14" t="s">
        <v>81</v>
      </c>
      <c r="J371" s="12" t="s">
        <v>24</v>
      </c>
      <c r="K371" s="12" t="s">
        <v>25</v>
      </c>
      <c r="L371" s="12" t="s">
        <v>39</v>
      </c>
      <c r="M371" s="11" t="s">
        <v>40</v>
      </c>
      <c r="N371" s="11" t="s">
        <v>183</v>
      </c>
      <c r="O371" s="12" t="s">
        <v>29</v>
      </c>
      <c r="P371" s="12"/>
      <c r="Q371" s="15" t="s">
        <v>1672</v>
      </c>
      <c r="R371" s="12" t="s">
        <v>51</v>
      </c>
      <c r="S371" s="11" t="s">
        <v>1673</v>
      </c>
      <c r="T371" s="11"/>
    </row>
    <row x14ac:dyDescent="0.25" r="372" customHeight="1" ht="19.5">
      <c r="A372" s="18">
        <v>45205</v>
      </c>
      <c r="B372" s="11" t="s">
        <v>1674</v>
      </c>
      <c r="C372" s="11" t="s">
        <v>239</v>
      </c>
      <c r="D372" s="12"/>
      <c r="E372" s="13">
        <v>16671729810</v>
      </c>
      <c r="F372" s="11" t="s">
        <v>1675</v>
      </c>
      <c r="G372" s="12" t="s">
        <v>48</v>
      </c>
      <c r="H372" s="12"/>
      <c r="I372" s="14" t="s">
        <v>272</v>
      </c>
      <c r="J372" s="12" t="s">
        <v>24</v>
      </c>
      <c r="K372" s="12" t="s">
        <v>25</v>
      </c>
      <c r="L372" s="12" t="s">
        <v>39</v>
      </c>
      <c r="M372" s="11" t="s">
        <v>40</v>
      </c>
      <c r="N372" s="11" t="s">
        <v>183</v>
      </c>
      <c r="O372" s="12" t="s">
        <v>29</v>
      </c>
      <c r="P372" s="12"/>
      <c r="Q372" s="15" t="s">
        <v>1676</v>
      </c>
      <c r="R372" s="12" t="s">
        <v>51</v>
      </c>
      <c r="S372" s="11" t="s">
        <v>1677</v>
      </c>
      <c r="T372" s="11"/>
    </row>
    <row x14ac:dyDescent="0.25" r="373" customHeight="1" ht="19.5">
      <c r="A373" s="18">
        <v>45205</v>
      </c>
      <c r="B373" s="11" t="s">
        <v>1678</v>
      </c>
      <c r="C373" s="11" t="s">
        <v>239</v>
      </c>
      <c r="D373" s="12"/>
      <c r="E373" s="13">
        <v>13040989895</v>
      </c>
      <c r="F373" s="11" t="s">
        <v>1679</v>
      </c>
      <c r="G373" s="12" t="s">
        <v>48</v>
      </c>
      <c r="H373" s="12" t="s">
        <v>98</v>
      </c>
      <c r="I373" s="14" t="s">
        <v>49</v>
      </c>
      <c r="J373" s="12" t="s">
        <v>24</v>
      </c>
      <c r="K373" s="12" t="s">
        <v>25</v>
      </c>
      <c r="L373" s="12" t="s">
        <v>39</v>
      </c>
      <c r="M373" s="11" t="s">
        <v>40</v>
      </c>
      <c r="N373" s="11" t="s">
        <v>183</v>
      </c>
      <c r="O373" s="12" t="s">
        <v>29</v>
      </c>
      <c r="P373" s="12"/>
      <c r="Q373" s="15" t="s">
        <v>1680</v>
      </c>
      <c r="R373" s="12" t="s">
        <v>51</v>
      </c>
      <c r="S373" s="17" t="s">
        <v>1681</v>
      </c>
      <c r="T373" s="11"/>
    </row>
    <row x14ac:dyDescent="0.25" r="374" customHeight="1" ht="19.5">
      <c r="A374" s="18">
        <v>45205</v>
      </c>
      <c r="B374" s="11" t="s">
        <v>1682</v>
      </c>
      <c r="C374" s="11" t="s">
        <v>1683</v>
      </c>
      <c r="D374" s="12"/>
      <c r="E374" s="13">
        <v>13227255481</v>
      </c>
      <c r="F374" s="11" t="s">
        <v>1651</v>
      </c>
      <c r="G374" s="12" t="s">
        <v>48</v>
      </c>
      <c r="H374" s="12"/>
      <c r="I374" s="14" t="s">
        <v>241</v>
      </c>
      <c r="J374" s="12" t="s">
        <v>24</v>
      </c>
      <c r="K374" s="12" t="s">
        <v>25</v>
      </c>
      <c r="L374" s="12" t="s">
        <v>39</v>
      </c>
      <c r="M374" s="11" t="s">
        <v>40</v>
      </c>
      <c r="N374" s="11" t="s">
        <v>28</v>
      </c>
      <c r="O374" s="12" t="s">
        <v>29</v>
      </c>
      <c r="P374" s="12"/>
      <c r="Q374" s="15" t="s">
        <v>1684</v>
      </c>
      <c r="R374" s="12" t="s">
        <v>42</v>
      </c>
      <c r="S374" s="17" t="s">
        <v>1685</v>
      </c>
      <c r="T374" s="11"/>
    </row>
    <row x14ac:dyDescent="0.25" r="375" customHeight="1" ht="19.5">
      <c r="A375" s="18">
        <v>45205</v>
      </c>
      <c r="B375" s="11" t="s">
        <v>1686</v>
      </c>
      <c r="C375" s="11" t="s">
        <v>239</v>
      </c>
      <c r="D375" s="12"/>
      <c r="E375" s="13">
        <v>18674205936</v>
      </c>
      <c r="F375" s="11" t="s">
        <v>1687</v>
      </c>
      <c r="G375" s="12" t="s">
        <v>115</v>
      </c>
      <c r="H375" s="12"/>
      <c r="I375" s="14" t="s">
        <v>259</v>
      </c>
      <c r="J375" s="12" t="s">
        <v>24</v>
      </c>
      <c r="K375" s="12" t="s">
        <v>25</v>
      </c>
      <c r="L375" s="12" t="s">
        <v>39</v>
      </c>
      <c r="M375" s="11" t="s">
        <v>40</v>
      </c>
      <c r="N375" s="11" t="s">
        <v>183</v>
      </c>
      <c r="O375" s="12" t="s">
        <v>29</v>
      </c>
      <c r="P375" s="12"/>
      <c r="Q375" s="15" t="s">
        <v>1688</v>
      </c>
      <c r="R375" s="12" t="s">
        <v>51</v>
      </c>
      <c r="S375" s="11" t="s">
        <v>1689</v>
      </c>
      <c r="T375" s="11"/>
    </row>
    <row x14ac:dyDescent="0.25" r="376" customHeight="1" ht="19.5">
      <c r="A376" s="18">
        <v>45205</v>
      </c>
      <c r="B376" s="11" t="s">
        <v>1690</v>
      </c>
      <c r="C376" s="11" t="s">
        <v>239</v>
      </c>
      <c r="D376" s="12"/>
      <c r="E376" s="13">
        <v>15572791418</v>
      </c>
      <c r="F376" s="11" t="s">
        <v>1691</v>
      </c>
      <c r="G376" s="12" t="s">
        <v>37</v>
      </c>
      <c r="H376" s="12"/>
      <c r="I376" s="14" t="s">
        <v>398</v>
      </c>
      <c r="J376" s="12" t="s">
        <v>24</v>
      </c>
      <c r="K376" s="12" t="s">
        <v>25</v>
      </c>
      <c r="L376" s="12" t="s">
        <v>39</v>
      </c>
      <c r="M376" s="11" t="s">
        <v>40</v>
      </c>
      <c r="N376" s="11" t="s">
        <v>183</v>
      </c>
      <c r="O376" s="12" t="s">
        <v>29</v>
      </c>
      <c r="P376" s="12"/>
      <c r="Q376" s="15" t="s">
        <v>1692</v>
      </c>
      <c r="R376" s="12" t="s">
        <v>51</v>
      </c>
      <c r="S376" s="11" t="s">
        <v>1693</v>
      </c>
      <c r="T376" s="11"/>
    </row>
    <row x14ac:dyDescent="0.25" r="377" customHeight="1" ht="19.5">
      <c r="A377" s="18">
        <v>45205</v>
      </c>
      <c r="B377" s="11" t="s">
        <v>1694</v>
      </c>
      <c r="C377" s="11" t="s">
        <v>239</v>
      </c>
      <c r="D377" s="12"/>
      <c r="E377" s="13">
        <v>15672530721</v>
      </c>
      <c r="F377" s="11" t="s">
        <v>1695</v>
      </c>
      <c r="G377" s="12" t="s">
        <v>23</v>
      </c>
      <c r="H377" s="12"/>
      <c r="I377" s="14" t="s">
        <v>272</v>
      </c>
      <c r="J377" s="12" t="s">
        <v>24</v>
      </c>
      <c r="K377" s="12" t="s">
        <v>25</v>
      </c>
      <c r="L377" s="12" t="s">
        <v>39</v>
      </c>
      <c r="M377" s="11" t="s">
        <v>27</v>
      </c>
      <c r="N377" s="11" t="s">
        <v>183</v>
      </c>
      <c r="O377" s="12" t="s">
        <v>29</v>
      </c>
      <c r="P377" s="12"/>
      <c r="Q377" s="15" t="s">
        <v>1696</v>
      </c>
      <c r="R377" s="12" t="s">
        <v>51</v>
      </c>
      <c r="S377" s="11" t="s">
        <v>1697</v>
      </c>
      <c r="T377" s="11"/>
    </row>
    <row x14ac:dyDescent="0.25" r="378" customHeight="1" ht="19.5">
      <c r="A378" s="18">
        <v>45205</v>
      </c>
      <c r="B378" s="11" t="s">
        <v>1698</v>
      </c>
      <c r="C378" s="11" t="s">
        <v>239</v>
      </c>
      <c r="D378" s="12"/>
      <c r="E378" s="13">
        <v>18608604158</v>
      </c>
      <c r="F378" s="11" t="s">
        <v>1699</v>
      </c>
      <c r="G378" s="12" t="s">
        <v>48</v>
      </c>
      <c r="H378" s="12"/>
      <c r="I378" s="14" t="s">
        <v>663</v>
      </c>
      <c r="J378" s="12" t="s">
        <v>24</v>
      </c>
      <c r="K378" s="12" t="s">
        <v>25</v>
      </c>
      <c r="L378" s="12" t="s">
        <v>39</v>
      </c>
      <c r="M378" s="11" t="s">
        <v>40</v>
      </c>
      <c r="N378" s="11" t="s">
        <v>183</v>
      </c>
      <c r="O378" s="12" t="s">
        <v>29</v>
      </c>
      <c r="P378" s="12"/>
      <c r="Q378" s="15" t="s">
        <v>1700</v>
      </c>
      <c r="R378" s="12" t="s">
        <v>51</v>
      </c>
      <c r="S378" s="11" t="s">
        <v>1701</v>
      </c>
      <c r="T378" s="11"/>
    </row>
    <row x14ac:dyDescent="0.25" r="379" customHeight="1" ht="19.5">
      <c r="A379" s="18">
        <v>45205</v>
      </c>
      <c r="B379" s="11" t="s">
        <v>1702</v>
      </c>
      <c r="C379" s="11" t="s">
        <v>239</v>
      </c>
      <c r="D379" s="12"/>
      <c r="E379" s="13">
        <v>15549377165</v>
      </c>
      <c r="F379" s="11" t="s">
        <v>1703</v>
      </c>
      <c r="G379" s="12" t="s">
        <v>48</v>
      </c>
      <c r="H379" s="12"/>
      <c r="I379" s="14" t="s">
        <v>49</v>
      </c>
      <c r="J379" s="12" t="s">
        <v>24</v>
      </c>
      <c r="K379" s="12" t="s">
        <v>25</v>
      </c>
      <c r="L379" s="12" t="s">
        <v>39</v>
      </c>
      <c r="M379" s="11" t="s">
        <v>40</v>
      </c>
      <c r="N379" s="11" t="s">
        <v>183</v>
      </c>
      <c r="O379" s="12" t="s">
        <v>29</v>
      </c>
      <c r="P379" s="12"/>
      <c r="Q379" s="15" t="s">
        <v>1704</v>
      </c>
      <c r="R379" s="12" t="s">
        <v>51</v>
      </c>
      <c r="S379" s="11" t="s">
        <v>1705</v>
      </c>
      <c r="T379" s="11"/>
    </row>
    <row x14ac:dyDescent="0.25" r="380" customHeight="1" ht="19.5">
      <c r="A380" s="18">
        <v>45205</v>
      </c>
      <c r="B380" s="11" t="s">
        <v>1706</v>
      </c>
      <c r="C380" s="11" t="s">
        <v>239</v>
      </c>
      <c r="D380" s="12"/>
      <c r="E380" s="13">
        <v>13085168619</v>
      </c>
      <c r="F380" s="11" t="s">
        <v>1707</v>
      </c>
      <c r="G380" s="12" t="s">
        <v>23</v>
      </c>
      <c r="H380" s="12"/>
      <c r="I380" s="14" t="s">
        <v>398</v>
      </c>
      <c r="J380" s="12" t="s">
        <v>24</v>
      </c>
      <c r="K380" s="12" t="s">
        <v>25</v>
      </c>
      <c r="L380" s="12" t="s">
        <v>39</v>
      </c>
      <c r="M380" s="11" t="s">
        <v>40</v>
      </c>
      <c r="N380" s="11" t="s">
        <v>183</v>
      </c>
      <c r="O380" s="12" t="s">
        <v>29</v>
      </c>
      <c r="P380" s="12"/>
      <c r="Q380" s="15" t="s">
        <v>1708</v>
      </c>
      <c r="R380" s="12" t="s">
        <v>51</v>
      </c>
      <c r="S380" s="11" t="s">
        <v>1709</v>
      </c>
      <c r="T380" s="11"/>
    </row>
    <row x14ac:dyDescent="0.25" r="381" customHeight="1" ht="19.5">
      <c r="A381" s="18">
        <v>45205</v>
      </c>
      <c r="B381" s="11" t="s">
        <v>1710</v>
      </c>
      <c r="C381" s="11" t="s">
        <v>239</v>
      </c>
      <c r="D381" s="12"/>
      <c r="E381" s="13">
        <v>13094160981</v>
      </c>
      <c r="F381" s="11" t="s">
        <v>1711</v>
      </c>
      <c r="G381" s="12" t="s">
        <v>289</v>
      </c>
      <c r="H381" s="12"/>
      <c r="I381" s="14" t="s">
        <v>486</v>
      </c>
      <c r="J381" s="12" t="s">
        <v>24</v>
      </c>
      <c r="K381" s="12" t="s">
        <v>25</v>
      </c>
      <c r="L381" s="12" t="s">
        <v>39</v>
      </c>
      <c r="M381" s="11" t="s">
        <v>40</v>
      </c>
      <c r="N381" s="11" t="s">
        <v>183</v>
      </c>
      <c r="O381" s="12" t="s">
        <v>29</v>
      </c>
      <c r="P381" s="12"/>
      <c r="Q381" s="15" t="s">
        <v>1712</v>
      </c>
      <c r="R381" s="12" t="s">
        <v>51</v>
      </c>
      <c r="S381" s="11" t="s">
        <v>1713</v>
      </c>
      <c r="T381" s="11"/>
    </row>
    <row x14ac:dyDescent="0.25" r="382" customHeight="1" ht="19.5">
      <c r="A382" s="18">
        <v>45205</v>
      </c>
      <c r="B382" s="11" t="s">
        <v>1714</v>
      </c>
      <c r="C382" s="11" t="s">
        <v>239</v>
      </c>
      <c r="D382" s="12"/>
      <c r="E382" s="13">
        <v>15549299132</v>
      </c>
      <c r="F382" s="11" t="s">
        <v>1715</v>
      </c>
      <c r="G382" s="12" t="s">
        <v>115</v>
      </c>
      <c r="H382" s="12"/>
      <c r="I382" s="14" t="s">
        <v>49</v>
      </c>
      <c r="J382" s="12" t="s">
        <v>24</v>
      </c>
      <c r="K382" s="12" t="s">
        <v>25</v>
      </c>
      <c r="L382" s="12" t="s">
        <v>39</v>
      </c>
      <c r="M382" s="11" t="s">
        <v>27</v>
      </c>
      <c r="N382" s="11" t="s">
        <v>183</v>
      </c>
      <c r="O382" s="12" t="s">
        <v>29</v>
      </c>
      <c r="P382" s="12"/>
      <c r="Q382" s="15" t="s">
        <v>1716</v>
      </c>
      <c r="R382" s="12" t="s">
        <v>51</v>
      </c>
      <c r="S382" s="11" t="s">
        <v>1717</v>
      </c>
      <c r="T382" s="11"/>
    </row>
    <row x14ac:dyDescent="0.25" r="383" customHeight="1" ht="19.5">
      <c r="A383" s="18">
        <v>45205</v>
      </c>
      <c r="B383" s="11" t="s">
        <v>1718</v>
      </c>
      <c r="C383" s="11" t="s">
        <v>239</v>
      </c>
      <c r="D383" s="12"/>
      <c r="E383" s="13">
        <v>15572764566</v>
      </c>
      <c r="F383" s="11" t="s">
        <v>1719</v>
      </c>
      <c r="G383" s="12" t="s">
        <v>115</v>
      </c>
      <c r="H383" s="12" t="s">
        <v>121</v>
      </c>
      <c r="I383" s="14" t="s">
        <v>99</v>
      </c>
      <c r="J383" s="12" t="s">
        <v>24</v>
      </c>
      <c r="K383" s="12" t="s">
        <v>25</v>
      </c>
      <c r="L383" s="12" t="s">
        <v>39</v>
      </c>
      <c r="M383" s="11" t="s">
        <v>27</v>
      </c>
      <c r="N383" s="11" t="s">
        <v>183</v>
      </c>
      <c r="O383" s="12" t="s">
        <v>29</v>
      </c>
      <c r="P383" s="12"/>
      <c r="Q383" s="15" t="s">
        <v>1720</v>
      </c>
      <c r="R383" s="12" t="s">
        <v>51</v>
      </c>
      <c r="S383" s="11" t="s">
        <v>1721</v>
      </c>
      <c r="T383" s="11"/>
    </row>
    <row x14ac:dyDescent="0.25" r="384" customHeight="1" ht="19.5">
      <c r="A384" s="18">
        <v>45206</v>
      </c>
      <c r="B384" s="11" t="s">
        <v>1722</v>
      </c>
      <c r="C384" s="11" t="s">
        <v>180</v>
      </c>
      <c r="D384" s="12"/>
      <c r="E384" s="13">
        <v>13100781312</v>
      </c>
      <c r="F384" s="11" t="s">
        <v>1723</v>
      </c>
      <c r="G384" s="12" t="s">
        <v>115</v>
      </c>
      <c r="H384" s="12"/>
      <c r="I384" s="14" t="s">
        <v>381</v>
      </c>
      <c r="J384" s="12" t="s">
        <v>24</v>
      </c>
      <c r="K384" s="12" t="s">
        <v>25</v>
      </c>
      <c r="L384" s="12" t="s">
        <v>39</v>
      </c>
      <c r="M384" s="11" t="s">
        <v>27</v>
      </c>
      <c r="N384" s="11" t="s">
        <v>183</v>
      </c>
      <c r="O384" s="12" t="s">
        <v>29</v>
      </c>
      <c r="P384" s="12"/>
      <c r="Q384" s="15" t="s">
        <v>1724</v>
      </c>
      <c r="R384" s="12" t="s">
        <v>51</v>
      </c>
      <c r="S384" s="11" t="s">
        <v>1725</v>
      </c>
      <c r="T384" s="11"/>
    </row>
    <row x14ac:dyDescent="0.25" r="385" customHeight="1" ht="19.5">
      <c r="A385" s="18">
        <v>45206</v>
      </c>
      <c r="B385" s="11" t="s">
        <v>1726</v>
      </c>
      <c r="C385" s="11" t="s">
        <v>180</v>
      </c>
      <c r="D385" s="12"/>
      <c r="E385" s="13">
        <v>15586361912</v>
      </c>
      <c r="F385" s="11" t="s">
        <v>1727</v>
      </c>
      <c r="G385" s="12" t="s">
        <v>37</v>
      </c>
      <c r="H385" s="12" t="s">
        <v>98</v>
      </c>
      <c r="I385" s="14" t="s">
        <v>99</v>
      </c>
      <c r="J385" s="12" t="s">
        <v>24</v>
      </c>
      <c r="K385" s="12" t="s">
        <v>25</v>
      </c>
      <c r="L385" s="12" t="s">
        <v>39</v>
      </c>
      <c r="M385" s="11" t="s">
        <v>40</v>
      </c>
      <c r="N385" s="11" t="s">
        <v>183</v>
      </c>
      <c r="O385" s="12" t="s">
        <v>29</v>
      </c>
      <c r="P385" s="12"/>
      <c r="Q385" s="15" t="s">
        <v>1728</v>
      </c>
      <c r="R385" s="12" t="s">
        <v>51</v>
      </c>
      <c r="S385" s="11" t="s">
        <v>1729</v>
      </c>
      <c r="T385" s="11"/>
    </row>
    <row x14ac:dyDescent="0.25" r="386" customHeight="1" ht="19.5">
      <c r="A386" s="18">
        <v>45206</v>
      </c>
      <c r="B386" s="11" t="s">
        <v>1730</v>
      </c>
      <c r="C386" s="11" t="s">
        <v>180</v>
      </c>
      <c r="D386" s="12"/>
      <c r="E386" s="13">
        <v>13040954074</v>
      </c>
      <c r="F386" s="11" t="s">
        <v>1731</v>
      </c>
      <c r="G386" s="12" t="s">
        <v>115</v>
      </c>
      <c r="H386" s="12"/>
      <c r="I386" s="14" t="s">
        <v>57</v>
      </c>
      <c r="J386" s="12" t="s">
        <v>24</v>
      </c>
      <c r="K386" s="12" t="s">
        <v>25</v>
      </c>
      <c r="L386" s="12" t="s">
        <v>39</v>
      </c>
      <c r="M386" s="11" t="s">
        <v>27</v>
      </c>
      <c r="N386" s="11" t="s">
        <v>183</v>
      </c>
      <c r="O386" s="12" t="s">
        <v>29</v>
      </c>
      <c r="P386" s="12"/>
      <c r="Q386" s="15" t="s">
        <v>1732</v>
      </c>
      <c r="R386" s="12" t="s">
        <v>51</v>
      </c>
      <c r="S386" s="11" t="s">
        <v>1733</v>
      </c>
      <c r="T386" s="11"/>
    </row>
    <row x14ac:dyDescent="0.25" r="387" customHeight="1" ht="19.5">
      <c r="A387" s="18">
        <v>45206</v>
      </c>
      <c r="B387" s="11" t="s">
        <v>1734</v>
      </c>
      <c r="C387" s="11" t="s">
        <v>180</v>
      </c>
      <c r="D387" s="12"/>
      <c r="E387" s="13">
        <v>13040973996</v>
      </c>
      <c r="F387" s="11" t="s">
        <v>1735</v>
      </c>
      <c r="G387" s="12" t="s">
        <v>37</v>
      </c>
      <c r="H387" s="12"/>
      <c r="I387" s="14" t="s">
        <v>328</v>
      </c>
      <c r="J387" s="12" t="s">
        <v>24</v>
      </c>
      <c r="K387" s="12" t="s">
        <v>25</v>
      </c>
      <c r="L387" s="12" t="s">
        <v>39</v>
      </c>
      <c r="M387" s="11" t="s">
        <v>40</v>
      </c>
      <c r="N387" s="11" t="s">
        <v>183</v>
      </c>
      <c r="O387" s="12" t="s">
        <v>29</v>
      </c>
      <c r="P387" s="12"/>
      <c r="Q387" s="15" t="s">
        <v>1736</v>
      </c>
      <c r="R387" s="12" t="s">
        <v>51</v>
      </c>
      <c r="S387" s="11" t="s">
        <v>1737</v>
      </c>
      <c r="T387" s="11"/>
    </row>
    <row x14ac:dyDescent="0.25" r="388" customHeight="1" ht="19.5">
      <c r="A388" s="18">
        <v>45206</v>
      </c>
      <c r="B388" s="11" t="s">
        <v>1738</v>
      </c>
      <c r="C388" s="11" t="s">
        <v>180</v>
      </c>
      <c r="D388" s="12"/>
      <c r="E388" s="13">
        <v>13177050622</v>
      </c>
      <c r="F388" s="11" t="s">
        <v>1739</v>
      </c>
      <c r="G388" s="12" t="s">
        <v>289</v>
      </c>
      <c r="H388" s="12"/>
      <c r="I388" s="14" t="s">
        <v>352</v>
      </c>
      <c r="J388" s="12" t="s">
        <v>24</v>
      </c>
      <c r="K388" s="12" t="s">
        <v>25</v>
      </c>
      <c r="L388" s="12" t="s">
        <v>39</v>
      </c>
      <c r="M388" s="11" t="s">
        <v>27</v>
      </c>
      <c r="N388" s="11" t="s">
        <v>183</v>
      </c>
      <c r="O388" s="12" t="s">
        <v>29</v>
      </c>
      <c r="P388" s="12"/>
      <c r="Q388" s="15" t="s">
        <v>1740</v>
      </c>
      <c r="R388" s="12" t="s">
        <v>51</v>
      </c>
      <c r="S388" s="11" t="s">
        <v>1741</v>
      </c>
      <c r="T388" s="11"/>
    </row>
    <row x14ac:dyDescent="0.25" r="389" customHeight="1" ht="19.5">
      <c r="A389" s="18">
        <v>45206</v>
      </c>
      <c r="B389" s="11" t="s">
        <v>1742</v>
      </c>
      <c r="C389" s="11" t="s">
        <v>180</v>
      </c>
      <c r="D389" s="12"/>
      <c r="E389" s="13">
        <v>15549308529</v>
      </c>
      <c r="F389" s="11" t="s">
        <v>1743</v>
      </c>
      <c r="G389" s="12" t="s">
        <v>115</v>
      </c>
      <c r="H389" s="12"/>
      <c r="I389" s="14" t="s">
        <v>63</v>
      </c>
      <c r="J389" s="12" t="s">
        <v>24</v>
      </c>
      <c r="K389" s="12" t="s">
        <v>25</v>
      </c>
      <c r="L389" s="12" t="s">
        <v>39</v>
      </c>
      <c r="M389" s="11" t="s">
        <v>27</v>
      </c>
      <c r="N389" s="11" t="s">
        <v>183</v>
      </c>
      <c r="O389" s="12" t="s">
        <v>29</v>
      </c>
      <c r="P389" s="12"/>
      <c r="Q389" s="15" t="s">
        <v>1744</v>
      </c>
      <c r="R389" s="12" t="s">
        <v>51</v>
      </c>
      <c r="S389" s="11" t="s">
        <v>1745</v>
      </c>
      <c r="T389" s="11"/>
    </row>
    <row x14ac:dyDescent="0.25" r="390" customHeight="1" ht="19.5">
      <c r="A390" s="18">
        <v>45206</v>
      </c>
      <c r="B390" s="11" t="s">
        <v>1746</v>
      </c>
      <c r="C390" s="11" t="s">
        <v>180</v>
      </c>
      <c r="D390" s="12"/>
      <c r="E390" s="13">
        <v>15671008393</v>
      </c>
      <c r="F390" s="11" t="s">
        <v>1747</v>
      </c>
      <c r="G390" s="12" t="s">
        <v>62</v>
      </c>
      <c r="H390" s="12"/>
      <c r="I390" s="14" t="s">
        <v>182</v>
      </c>
      <c r="J390" s="12" t="s">
        <v>24</v>
      </c>
      <c r="K390" s="12" t="s">
        <v>25</v>
      </c>
      <c r="L390" s="12" t="s">
        <v>39</v>
      </c>
      <c r="M390" s="11" t="s">
        <v>40</v>
      </c>
      <c r="N390" s="11" t="s">
        <v>183</v>
      </c>
      <c r="O390" s="12" t="s">
        <v>29</v>
      </c>
      <c r="P390" s="12"/>
      <c r="Q390" s="15" t="s">
        <v>1748</v>
      </c>
      <c r="R390" s="12" t="s">
        <v>51</v>
      </c>
      <c r="S390" s="11" t="s">
        <v>1749</v>
      </c>
      <c r="T390" s="11"/>
    </row>
    <row x14ac:dyDescent="0.25" r="391" customHeight="1" ht="19.5">
      <c r="A391" s="18">
        <v>45206</v>
      </c>
      <c r="B391" s="11" t="s">
        <v>1750</v>
      </c>
      <c r="C391" s="11" t="s">
        <v>180</v>
      </c>
      <c r="D391" s="12"/>
      <c r="E391" s="13">
        <v>18671797348</v>
      </c>
      <c r="F391" s="11" t="s">
        <v>1751</v>
      </c>
      <c r="G391" s="12" t="s">
        <v>62</v>
      </c>
      <c r="H391" s="12"/>
      <c r="I391" s="14" t="s">
        <v>779</v>
      </c>
      <c r="J391" s="12" t="s">
        <v>24</v>
      </c>
      <c r="K391" s="12" t="s">
        <v>25</v>
      </c>
      <c r="L391" s="12" t="s">
        <v>39</v>
      </c>
      <c r="M391" s="11" t="s">
        <v>27</v>
      </c>
      <c r="N391" s="11" t="s">
        <v>183</v>
      </c>
      <c r="O391" s="12" t="s">
        <v>29</v>
      </c>
      <c r="P391" s="12"/>
      <c r="Q391" s="15" t="s">
        <v>1752</v>
      </c>
      <c r="R391" s="12" t="s">
        <v>51</v>
      </c>
      <c r="S391" s="11" t="s">
        <v>1753</v>
      </c>
      <c r="T391" s="11"/>
    </row>
    <row x14ac:dyDescent="0.25" r="392" customHeight="1" ht="19.5">
      <c r="A392" s="18">
        <v>45206</v>
      </c>
      <c r="B392" s="11" t="s">
        <v>1754</v>
      </c>
      <c r="C392" s="11" t="s">
        <v>180</v>
      </c>
      <c r="D392" s="12"/>
      <c r="E392" s="13">
        <v>18674262178</v>
      </c>
      <c r="F392" s="11" t="s">
        <v>1755</v>
      </c>
      <c r="G392" s="12" t="s">
        <v>48</v>
      </c>
      <c r="H392" s="12"/>
      <c r="I392" s="14" t="s">
        <v>182</v>
      </c>
      <c r="J392" s="12" t="s">
        <v>24</v>
      </c>
      <c r="K392" s="12" t="s">
        <v>25</v>
      </c>
      <c r="L392" s="12" t="s">
        <v>39</v>
      </c>
      <c r="M392" s="11" t="s">
        <v>40</v>
      </c>
      <c r="N392" s="11" t="s">
        <v>183</v>
      </c>
      <c r="O392" s="12" t="s">
        <v>29</v>
      </c>
      <c r="P392" s="12"/>
      <c r="Q392" s="15" t="s">
        <v>1756</v>
      </c>
      <c r="R392" s="12" t="s">
        <v>51</v>
      </c>
      <c r="S392" s="11" t="s">
        <v>1757</v>
      </c>
      <c r="T392" s="11"/>
    </row>
    <row x14ac:dyDescent="0.25" r="393" customHeight="1" ht="19.5">
      <c r="A393" s="18">
        <v>45206</v>
      </c>
      <c r="B393" s="11" t="s">
        <v>1758</v>
      </c>
      <c r="C393" s="11" t="s">
        <v>239</v>
      </c>
      <c r="D393" s="12"/>
      <c r="E393" s="13">
        <v>13207229120</v>
      </c>
      <c r="F393" s="11" t="s">
        <v>1759</v>
      </c>
      <c r="G393" s="12" t="s">
        <v>48</v>
      </c>
      <c r="H393" s="12" t="s">
        <v>121</v>
      </c>
      <c r="I393" s="14" t="s">
        <v>116</v>
      </c>
      <c r="J393" s="12" t="s">
        <v>24</v>
      </c>
      <c r="K393" s="12" t="s">
        <v>25</v>
      </c>
      <c r="L393" s="12" t="s">
        <v>39</v>
      </c>
      <c r="M393" s="11" t="s">
        <v>40</v>
      </c>
      <c r="N393" s="11" t="s">
        <v>183</v>
      </c>
      <c r="O393" s="12" t="s">
        <v>29</v>
      </c>
      <c r="P393" s="12"/>
      <c r="Q393" s="15" t="s">
        <v>1760</v>
      </c>
      <c r="R393" s="12" t="s">
        <v>51</v>
      </c>
      <c r="S393" s="17" t="s">
        <v>1761</v>
      </c>
      <c r="T393" s="11"/>
    </row>
    <row x14ac:dyDescent="0.25" r="394" customHeight="1" ht="19.5">
      <c r="A394" s="18">
        <v>45206</v>
      </c>
      <c r="B394" s="11" t="s">
        <v>1762</v>
      </c>
      <c r="C394" s="11" t="s">
        <v>239</v>
      </c>
      <c r="D394" s="12"/>
      <c r="E394" s="13">
        <v>13227289199</v>
      </c>
      <c r="F394" s="11" t="s">
        <v>1763</v>
      </c>
      <c r="G394" s="12" t="s">
        <v>62</v>
      </c>
      <c r="H394" s="12"/>
      <c r="I394" s="14" t="s">
        <v>63</v>
      </c>
      <c r="J394" s="12" t="s">
        <v>24</v>
      </c>
      <c r="K394" s="12" t="s">
        <v>25</v>
      </c>
      <c r="L394" s="12" t="s">
        <v>39</v>
      </c>
      <c r="M394" s="11" t="s">
        <v>27</v>
      </c>
      <c r="N394" s="11" t="s">
        <v>183</v>
      </c>
      <c r="O394" s="12" t="s">
        <v>29</v>
      </c>
      <c r="P394" s="12"/>
      <c r="Q394" s="15" t="s">
        <v>1764</v>
      </c>
      <c r="R394" s="12" t="s">
        <v>51</v>
      </c>
      <c r="S394" s="11" t="s">
        <v>1765</v>
      </c>
      <c r="T394" s="11"/>
    </row>
    <row x14ac:dyDescent="0.25" r="395" customHeight="1" ht="19.5">
      <c r="A395" s="18">
        <v>45206</v>
      </c>
      <c r="B395" s="11" t="s">
        <v>1766</v>
      </c>
      <c r="C395" s="11" t="s">
        <v>239</v>
      </c>
      <c r="D395" s="12"/>
      <c r="E395" s="13">
        <v>13277255971</v>
      </c>
      <c r="F395" s="11" t="s">
        <v>1767</v>
      </c>
      <c r="G395" s="12" t="s">
        <v>48</v>
      </c>
      <c r="H395" s="12" t="s">
        <v>98</v>
      </c>
      <c r="I395" s="14" t="s">
        <v>486</v>
      </c>
      <c r="J395" s="12" t="s">
        <v>24</v>
      </c>
      <c r="K395" s="12" t="s">
        <v>25</v>
      </c>
      <c r="L395" s="12" t="s">
        <v>39</v>
      </c>
      <c r="M395" s="11" t="s">
        <v>40</v>
      </c>
      <c r="N395" s="11" t="s">
        <v>183</v>
      </c>
      <c r="O395" s="12" t="s">
        <v>29</v>
      </c>
      <c r="P395" s="12"/>
      <c r="Q395" s="15" t="s">
        <v>1768</v>
      </c>
      <c r="R395" s="12" t="s">
        <v>51</v>
      </c>
      <c r="S395" s="11" t="s">
        <v>1769</v>
      </c>
      <c r="T395" s="11"/>
    </row>
    <row x14ac:dyDescent="0.25" r="396" customHeight="1" ht="19.5">
      <c r="A396" s="18">
        <v>45206</v>
      </c>
      <c r="B396" s="11" t="s">
        <v>1770</v>
      </c>
      <c r="C396" s="11" t="s">
        <v>239</v>
      </c>
      <c r="D396" s="12"/>
      <c r="E396" s="13">
        <v>18672091963</v>
      </c>
      <c r="F396" s="11" t="s">
        <v>1771</v>
      </c>
      <c r="G396" s="12" t="s">
        <v>56</v>
      </c>
      <c r="H396" s="12"/>
      <c r="I396" s="14" t="s">
        <v>272</v>
      </c>
      <c r="J396" s="12" t="s">
        <v>24</v>
      </c>
      <c r="K396" s="12" t="s">
        <v>25</v>
      </c>
      <c r="L396" s="12" t="s">
        <v>39</v>
      </c>
      <c r="M396" s="11" t="s">
        <v>40</v>
      </c>
      <c r="N396" s="11" t="s">
        <v>183</v>
      </c>
      <c r="O396" s="12" t="s">
        <v>29</v>
      </c>
      <c r="P396" s="12"/>
      <c r="Q396" s="15" t="s">
        <v>1772</v>
      </c>
      <c r="R396" s="12" t="s">
        <v>51</v>
      </c>
      <c r="S396" s="11" t="s">
        <v>1773</v>
      </c>
      <c r="T396" s="11"/>
    </row>
    <row x14ac:dyDescent="0.25" r="397" customHeight="1" ht="19.5">
      <c r="A397" s="18">
        <v>45206</v>
      </c>
      <c r="B397" s="11" t="s">
        <v>1774</v>
      </c>
      <c r="C397" s="11" t="s">
        <v>239</v>
      </c>
      <c r="D397" s="12"/>
      <c r="E397" s="13">
        <v>13247283582</v>
      </c>
      <c r="F397" s="11" t="s">
        <v>1775</v>
      </c>
      <c r="G397" s="12" t="s">
        <v>37</v>
      </c>
      <c r="H397" s="12" t="s">
        <v>121</v>
      </c>
      <c r="I397" s="14" t="s">
        <v>749</v>
      </c>
      <c r="J397" s="12" t="s">
        <v>24</v>
      </c>
      <c r="K397" s="12" t="s">
        <v>25</v>
      </c>
      <c r="L397" s="12" t="s">
        <v>39</v>
      </c>
      <c r="M397" s="11" t="s">
        <v>40</v>
      </c>
      <c r="N397" s="11" t="s">
        <v>183</v>
      </c>
      <c r="O397" s="12" t="s">
        <v>29</v>
      </c>
      <c r="P397" s="12"/>
      <c r="Q397" s="15" t="s">
        <v>1776</v>
      </c>
      <c r="R397" s="12" t="s">
        <v>51</v>
      </c>
      <c r="S397" s="11" t="s">
        <v>1777</v>
      </c>
      <c r="T397" s="11"/>
    </row>
    <row x14ac:dyDescent="0.25" r="398" customHeight="1" ht="19.5">
      <c r="A398" s="18">
        <v>45206</v>
      </c>
      <c r="B398" s="11" t="s">
        <v>1778</v>
      </c>
      <c r="C398" s="11" t="s">
        <v>239</v>
      </c>
      <c r="D398" s="12"/>
      <c r="E398" s="13">
        <v>13047179051</v>
      </c>
      <c r="F398" s="11" t="s">
        <v>1779</v>
      </c>
      <c r="G398" s="12" t="s">
        <v>37</v>
      </c>
      <c r="H398" s="12"/>
      <c r="I398" s="14" t="s">
        <v>142</v>
      </c>
      <c r="J398" s="12" t="s">
        <v>24</v>
      </c>
      <c r="K398" s="12" t="s">
        <v>25</v>
      </c>
      <c r="L398" s="12" t="s">
        <v>39</v>
      </c>
      <c r="M398" s="11" t="s">
        <v>40</v>
      </c>
      <c r="N398" s="11" t="s">
        <v>183</v>
      </c>
      <c r="O398" s="12" t="s">
        <v>29</v>
      </c>
      <c r="P398" s="12"/>
      <c r="Q398" s="15" t="s">
        <v>1780</v>
      </c>
      <c r="R398" s="12" t="s">
        <v>51</v>
      </c>
      <c r="S398" s="11" t="s">
        <v>1781</v>
      </c>
      <c r="T398" s="11"/>
    </row>
    <row x14ac:dyDescent="0.25" r="399" customHeight="1" ht="19.5">
      <c r="A399" s="18">
        <v>45206</v>
      </c>
      <c r="B399" s="11" t="s">
        <v>1782</v>
      </c>
      <c r="C399" s="11" t="s">
        <v>239</v>
      </c>
      <c r="D399" s="12"/>
      <c r="E399" s="13">
        <v>18671778558</v>
      </c>
      <c r="F399" s="11" t="s">
        <v>1783</v>
      </c>
      <c r="G399" s="12" t="s">
        <v>56</v>
      </c>
      <c r="H399" s="12"/>
      <c r="I399" s="14" t="s">
        <v>796</v>
      </c>
      <c r="J399" s="12" t="s">
        <v>24</v>
      </c>
      <c r="K399" s="12" t="s">
        <v>25</v>
      </c>
      <c r="L399" s="12" t="s">
        <v>39</v>
      </c>
      <c r="M399" s="11" t="s">
        <v>40</v>
      </c>
      <c r="N399" s="11" t="s">
        <v>183</v>
      </c>
      <c r="O399" s="12" t="s">
        <v>29</v>
      </c>
      <c r="P399" s="12"/>
      <c r="Q399" s="15" t="s">
        <v>1784</v>
      </c>
      <c r="R399" s="12" t="s">
        <v>51</v>
      </c>
      <c r="S399" s="11" t="s">
        <v>1785</v>
      </c>
      <c r="T399" s="11"/>
    </row>
    <row x14ac:dyDescent="0.25" r="400" customHeight="1" ht="19.5">
      <c r="A400" s="18">
        <v>45206</v>
      </c>
      <c r="B400" s="11" t="s">
        <v>1786</v>
      </c>
      <c r="C400" s="11" t="s">
        <v>239</v>
      </c>
      <c r="D400" s="12"/>
      <c r="E400" s="13">
        <v>18671711500</v>
      </c>
      <c r="F400" s="11" t="s">
        <v>1787</v>
      </c>
      <c r="G400" s="12" t="s">
        <v>289</v>
      </c>
      <c r="H400" s="12"/>
      <c r="I400" s="14" t="s">
        <v>57</v>
      </c>
      <c r="J400" s="12" t="s">
        <v>24</v>
      </c>
      <c r="K400" s="12" t="s">
        <v>25</v>
      </c>
      <c r="L400" s="12" t="s">
        <v>39</v>
      </c>
      <c r="M400" s="11" t="s">
        <v>40</v>
      </c>
      <c r="N400" s="11" t="s">
        <v>183</v>
      </c>
      <c r="O400" s="12" t="s">
        <v>29</v>
      </c>
      <c r="P400" s="12"/>
      <c r="Q400" s="15" t="s">
        <v>1788</v>
      </c>
      <c r="R400" s="12" t="s">
        <v>51</v>
      </c>
      <c r="S400" s="11" t="s">
        <v>1789</v>
      </c>
      <c r="T400" s="11"/>
    </row>
    <row x14ac:dyDescent="0.25" r="401" customHeight="1" ht="19.5">
      <c r="A401" s="18">
        <v>45207</v>
      </c>
      <c r="B401" s="11" t="s">
        <v>1790</v>
      </c>
      <c r="C401" s="11" t="s">
        <v>108</v>
      </c>
      <c r="D401" s="12"/>
      <c r="E401" s="13">
        <v>15572755590</v>
      </c>
      <c r="F401" s="11" t="s">
        <v>1791</v>
      </c>
      <c r="G401" s="12" t="s">
        <v>62</v>
      </c>
      <c r="H401" s="12"/>
      <c r="I401" s="14" t="s">
        <v>93</v>
      </c>
      <c r="J401" s="12" t="s">
        <v>24</v>
      </c>
      <c r="K401" s="12" t="s">
        <v>25</v>
      </c>
      <c r="L401" s="12" t="s">
        <v>39</v>
      </c>
      <c r="M401" s="11" t="s">
        <v>27</v>
      </c>
      <c r="N401" s="11" t="s">
        <v>28</v>
      </c>
      <c r="O401" s="12" t="s">
        <v>29</v>
      </c>
      <c r="P401" s="12"/>
      <c r="Q401" s="15" t="s">
        <v>1792</v>
      </c>
      <c r="R401" s="12" t="s">
        <v>51</v>
      </c>
      <c r="S401" s="11" t="s">
        <v>1793</v>
      </c>
      <c r="T401" s="11"/>
    </row>
    <row x14ac:dyDescent="0.25" r="402" customHeight="1" ht="19.5">
      <c r="A402" s="18">
        <v>45207</v>
      </c>
      <c r="B402" s="11" t="s">
        <v>1794</v>
      </c>
      <c r="C402" s="11" t="s">
        <v>180</v>
      </c>
      <c r="D402" s="12"/>
      <c r="E402" s="13">
        <v>13085158258</v>
      </c>
      <c r="F402" s="11" t="s">
        <v>1795</v>
      </c>
      <c r="G402" s="12" t="s">
        <v>289</v>
      </c>
      <c r="H402" s="12" t="s">
        <v>130</v>
      </c>
      <c r="I402" s="14" t="s">
        <v>398</v>
      </c>
      <c r="J402" s="12" t="s">
        <v>24</v>
      </c>
      <c r="K402" s="12" t="s">
        <v>25</v>
      </c>
      <c r="L402" s="12" t="s">
        <v>39</v>
      </c>
      <c r="M402" s="11" t="s">
        <v>27</v>
      </c>
      <c r="N402" s="11" t="s">
        <v>183</v>
      </c>
      <c r="O402" s="12" t="s">
        <v>29</v>
      </c>
      <c r="P402" s="12"/>
      <c r="Q402" s="15" t="s">
        <v>1796</v>
      </c>
      <c r="R402" s="12" t="s">
        <v>51</v>
      </c>
      <c r="S402" s="17" t="s">
        <v>1797</v>
      </c>
      <c r="T402" s="11"/>
    </row>
    <row x14ac:dyDescent="0.25" r="403" customHeight="1" ht="19.5">
      <c r="A403" s="18">
        <v>45207</v>
      </c>
      <c r="B403" s="11" t="s">
        <v>1798</v>
      </c>
      <c r="C403" s="11" t="s">
        <v>180</v>
      </c>
      <c r="D403" s="12"/>
      <c r="E403" s="13">
        <v>13117273044</v>
      </c>
      <c r="F403" s="11" t="s">
        <v>1799</v>
      </c>
      <c r="G403" s="12" t="s">
        <v>115</v>
      </c>
      <c r="H403" s="12"/>
      <c r="I403" s="14" t="s">
        <v>182</v>
      </c>
      <c r="J403" s="12" t="s">
        <v>24</v>
      </c>
      <c r="K403" s="12" t="s">
        <v>25</v>
      </c>
      <c r="L403" s="12" t="s">
        <v>39</v>
      </c>
      <c r="M403" s="11" t="s">
        <v>40</v>
      </c>
      <c r="N403" s="11" t="s">
        <v>183</v>
      </c>
      <c r="O403" s="12" t="s">
        <v>29</v>
      </c>
      <c r="P403" s="12"/>
      <c r="Q403" s="15" t="s">
        <v>1800</v>
      </c>
      <c r="R403" s="12" t="s">
        <v>51</v>
      </c>
      <c r="S403" s="11" t="s">
        <v>1801</v>
      </c>
      <c r="T403" s="11"/>
    </row>
    <row x14ac:dyDescent="0.25" r="404" customHeight="1" ht="19.5">
      <c r="A404" s="18">
        <v>45207</v>
      </c>
      <c r="B404" s="11" t="s">
        <v>1802</v>
      </c>
      <c r="C404" s="11" t="s">
        <v>180</v>
      </c>
      <c r="D404" s="12"/>
      <c r="E404" s="13">
        <v>13197324269</v>
      </c>
      <c r="F404" s="11" t="s">
        <v>1803</v>
      </c>
      <c r="G404" s="12" t="s">
        <v>37</v>
      </c>
      <c r="H404" s="12"/>
      <c r="I404" s="14" t="s">
        <v>226</v>
      </c>
      <c r="J404" s="12" t="s">
        <v>24</v>
      </c>
      <c r="K404" s="12" t="s">
        <v>25</v>
      </c>
      <c r="L404" s="12" t="s">
        <v>39</v>
      </c>
      <c r="M404" s="11" t="s">
        <v>40</v>
      </c>
      <c r="N404" s="11" t="s">
        <v>183</v>
      </c>
      <c r="O404" s="12" t="s">
        <v>29</v>
      </c>
      <c r="P404" s="12"/>
      <c r="Q404" s="15" t="s">
        <v>1804</v>
      </c>
      <c r="R404" s="12" t="s">
        <v>51</v>
      </c>
      <c r="S404" s="11" t="s">
        <v>1805</v>
      </c>
      <c r="T404" s="11"/>
    </row>
    <row x14ac:dyDescent="0.25" r="405" customHeight="1" ht="19.5">
      <c r="A405" s="18">
        <v>45207</v>
      </c>
      <c r="B405" s="11" t="s">
        <v>1806</v>
      </c>
      <c r="C405" s="11" t="s">
        <v>180</v>
      </c>
      <c r="D405" s="12"/>
      <c r="E405" s="13">
        <v>13207218887</v>
      </c>
      <c r="F405" s="11" t="s">
        <v>1807</v>
      </c>
      <c r="G405" s="12" t="s">
        <v>56</v>
      </c>
      <c r="H405" s="12"/>
      <c r="I405" s="14" t="s">
        <v>615</v>
      </c>
      <c r="J405" s="12" t="s">
        <v>24</v>
      </c>
      <c r="K405" s="12" t="s">
        <v>25</v>
      </c>
      <c r="L405" s="12" t="s">
        <v>39</v>
      </c>
      <c r="M405" s="11" t="s">
        <v>40</v>
      </c>
      <c r="N405" s="11" t="s">
        <v>183</v>
      </c>
      <c r="O405" s="12" t="s">
        <v>29</v>
      </c>
      <c r="P405" s="12"/>
      <c r="Q405" s="15" t="s">
        <v>1808</v>
      </c>
      <c r="R405" s="12" t="s">
        <v>51</v>
      </c>
      <c r="S405" s="11" t="s">
        <v>1809</v>
      </c>
      <c r="T405" s="11"/>
    </row>
    <row x14ac:dyDescent="0.25" r="406" customHeight="1" ht="19.5">
      <c r="A406" s="18">
        <v>45207</v>
      </c>
      <c r="B406" s="11" t="s">
        <v>1810</v>
      </c>
      <c r="C406" s="11" t="s">
        <v>180</v>
      </c>
      <c r="D406" s="12"/>
      <c r="E406" s="13">
        <v>13264914288</v>
      </c>
      <c r="F406" s="11" t="s">
        <v>1811</v>
      </c>
      <c r="G406" s="12" t="s">
        <v>115</v>
      </c>
      <c r="H406" s="12"/>
      <c r="I406" s="14" t="s">
        <v>226</v>
      </c>
      <c r="J406" s="12" t="s">
        <v>24</v>
      </c>
      <c r="K406" s="12" t="s">
        <v>25</v>
      </c>
      <c r="L406" s="12" t="s">
        <v>39</v>
      </c>
      <c r="M406" s="11" t="s">
        <v>27</v>
      </c>
      <c r="N406" s="11" t="s">
        <v>183</v>
      </c>
      <c r="O406" s="12" t="s">
        <v>29</v>
      </c>
      <c r="P406" s="12"/>
      <c r="Q406" s="15" t="s">
        <v>1812</v>
      </c>
      <c r="R406" s="12" t="s">
        <v>51</v>
      </c>
      <c r="S406" s="11" t="s">
        <v>1813</v>
      </c>
      <c r="T406" s="11"/>
    </row>
    <row x14ac:dyDescent="0.25" r="407" customHeight="1" ht="19.5">
      <c r="A407" s="18">
        <v>45207</v>
      </c>
      <c r="B407" s="11" t="s">
        <v>1814</v>
      </c>
      <c r="C407" s="11" t="s">
        <v>180</v>
      </c>
      <c r="D407" s="12"/>
      <c r="E407" s="13">
        <v>13297284249</v>
      </c>
      <c r="F407" s="11" t="s">
        <v>1815</v>
      </c>
      <c r="G407" s="12" t="s">
        <v>74</v>
      </c>
      <c r="H407" s="12"/>
      <c r="I407" s="14" t="s">
        <v>796</v>
      </c>
      <c r="J407" s="12" t="s">
        <v>24</v>
      </c>
      <c r="K407" s="12" t="s">
        <v>25</v>
      </c>
      <c r="L407" s="12" t="s">
        <v>39</v>
      </c>
      <c r="M407" s="11" t="s">
        <v>27</v>
      </c>
      <c r="N407" s="11" t="s">
        <v>183</v>
      </c>
      <c r="O407" s="12" t="s">
        <v>29</v>
      </c>
      <c r="P407" s="12"/>
      <c r="Q407" s="15" t="s">
        <v>1816</v>
      </c>
      <c r="R407" s="12" t="s">
        <v>51</v>
      </c>
      <c r="S407" s="11" t="s">
        <v>1817</v>
      </c>
      <c r="T407" s="11"/>
    </row>
    <row x14ac:dyDescent="0.25" r="408" customHeight="1" ht="19.5">
      <c r="A408" s="18">
        <v>45207</v>
      </c>
      <c r="B408" s="11" t="s">
        <v>1818</v>
      </c>
      <c r="C408" s="11" t="s">
        <v>180</v>
      </c>
      <c r="D408" s="12"/>
      <c r="E408" s="13">
        <v>15507204288</v>
      </c>
      <c r="F408" s="11" t="s">
        <v>1819</v>
      </c>
      <c r="G408" s="12" t="s">
        <v>37</v>
      </c>
      <c r="H408" s="12"/>
      <c r="I408" s="14" t="s">
        <v>1504</v>
      </c>
      <c r="J408" s="12" t="s">
        <v>24</v>
      </c>
      <c r="K408" s="12" t="s">
        <v>25</v>
      </c>
      <c r="L408" s="12" t="s">
        <v>39</v>
      </c>
      <c r="M408" s="11" t="s">
        <v>40</v>
      </c>
      <c r="N408" s="11" t="s">
        <v>183</v>
      </c>
      <c r="O408" s="12" t="s">
        <v>29</v>
      </c>
      <c r="P408" s="12"/>
      <c r="Q408" s="15" t="s">
        <v>1820</v>
      </c>
      <c r="R408" s="12" t="s">
        <v>51</v>
      </c>
      <c r="S408" s="11" t="s">
        <v>1821</v>
      </c>
      <c r="T408" s="11"/>
    </row>
    <row x14ac:dyDescent="0.25" r="409" customHeight="1" ht="19.5">
      <c r="A409" s="18">
        <v>45207</v>
      </c>
      <c r="B409" s="11" t="s">
        <v>1822</v>
      </c>
      <c r="C409" s="11" t="s">
        <v>180</v>
      </c>
      <c r="D409" s="12"/>
      <c r="E409" s="13">
        <v>15549353296</v>
      </c>
      <c r="F409" s="11" t="s">
        <v>1823</v>
      </c>
      <c r="G409" s="12" t="s">
        <v>62</v>
      </c>
      <c r="H409" s="12" t="s">
        <v>98</v>
      </c>
      <c r="I409" s="14" t="s">
        <v>259</v>
      </c>
      <c r="J409" s="12" t="s">
        <v>24</v>
      </c>
      <c r="K409" s="12" t="s">
        <v>25</v>
      </c>
      <c r="L409" s="12" t="s">
        <v>39</v>
      </c>
      <c r="M409" s="11" t="s">
        <v>40</v>
      </c>
      <c r="N409" s="11" t="s">
        <v>183</v>
      </c>
      <c r="O409" s="12" t="s">
        <v>29</v>
      </c>
      <c r="P409" s="12"/>
      <c r="Q409" s="15" t="s">
        <v>1824</v>
      </c>
      <c r="R409" s="12" t="s">
        <v>51</v>
      </c>
      <c r="S409" s="11" t="s">
        <v>1825</v>
      </c>
      <c r="T409" s="11"/>
    </row>
    <row x14ac:dyDescent="0.25" r="410" customHeight="1" ht="19.5">
      <c r="A410" s="18">
        <v>45207</v>
      </c>
      <c r="B410" s="11" t="s">
        <v>1826</v>
      </c>
      <c r="C410" s="11" t="s">
        <v>180</v>
      </c>
      <c r="D410" s="12"/>
      <c r="E410" s="13">
        <v>15571764196</v>
      </c>
      <c r="F410" s="11" t="s">
        <v>1827</v>
      </c>
      <c r="G410" s="12" t="s">
        <v>115</v>
      </c>
      <c r="H410" s="12"/>
      <c r="I410" s="14" t="s">
        <v>749</v>
      </c>
      <c r="J410" s="12" t="s">
        <v>24</v>
      </c>
      <c r="K410" s="12" t="s">
        <v>25</v>
      </c>
      <c r="L410" s="12" t="s">
        <v>39</v>
      </c>
      <c r="M410" s="11" t="s">
        <v>40</v>
      </c>
      <c r="N410" s="11" t="s">
        <v>183</v>
      </c>
      <c r="O410" s="12" t="s">
        <v>29</v>
      </c>
      <c r="P410" s="12"/>
      <c r="Q410" s="15" t="s">
        <v>1828</v>
      </c>
      <c r="R410" s="12" t="s">
        <v>51</v>
      </c>
      <c r="S410" s="11" t="s">
        <v>1829</v>
      </c>
      <c r="T410" s="11"/>
    </row>
    <row x14ac:dyDescent="0.25" r="411" customHeight="1" ht="19.5">
      <c r="A411" s="18">
        <v>45207</v>
      </c>
      <c r="B411" s="11" t="s">
        <v>1830</v>
      </c>
      <c r="C411" s="11" t="s">
        <v>180</v>
      </c>
      <c r="D411" s="12"/>
      <c r="E411" s="13">
        <v>18672099208</v>
      </c>
      <c r="F411" s="11" t="s">
        <v>1831</v>
      </c>
      <c r="G411" s="12" t="s">
        <v>23</v>
      </c>
      <c r="H411" s="12"/>
      <c r="I411" s="14" t="s">
        <v>206</v>
      </c>
      <c r="J411" s="12" t="s">
        <v>24</v>
      </c>
      <c r="K411" s="12" t="s">
        <v>25</v>
      </c>
      <c r="L411" s="12" t="s">
        <v>39</v>
      </c>
      <c r="M411" s="11" t="s">
        <v>40</v>
      </c>
      <c r="N411" s="11" t="s">
        <v>183</v>
      </c>
      <c r="O411" s="12" t="s">
        <v>29</v>
      </c>
      <c r="P411" s="12"/>
      <c r="Q411" s="15" t="s">
        <v>1832</v>
      </c>
      <c r="R411" s="12" t="s">
        <v>42</v>
      </c>
      <c r="S411" s="11" t="s">
        <v>1833</v>
      </c>
      <c r="T411" s="11"/>
    </row>
    <row x14ac:dyDescent="0.25" r="412" customHeight="1" ht="19.5">
      <c r="A412" s="18">
        <v>45207</v>
      </c>
      <c r="B412" s="11" t="s">
        <v>1834</v>
      </c>
      <c r="C412" s="11" t="s">
        <v>239</v>
      </c>
      <c r="D412" s="12"/>
      <c r="E412" s="13">
        <v>18672096245</v>
      </c>
      <c r="F412" s="11" t="s">
        <v>1835</v>
      </c>
      <c r="G412" s="12" t="s">
        <v>289</v>
      </c>
      <c r="H412" s="12"/>
      <c r="I412" s="14" t="s">
        <v>142</v>
      </c>
      <c r="J412" s="12" t="s">
        <v>24</v>
      </c>
      <c r="K412" s="12" t="s">
        <v>25</v>
      </c>
      <c r="L412" s="12" t="s">
        <v>39</v>
      </c>
      <c r="M412" s="11" t="s">
        <v>40</v>
      </c>
      <c r="N412" s="11" t="s">
        <v>183</v>
      </c>
      <c r="O412" s="12" t="s">
        <v>29</v>
      </c>
      <c r="P412" s="12"/>
      <c r="Q412" s="15" t="s">
        <v>1836</v>
      </c>
      <c r="R412" s="12" t="s">
        <v>51</v>
      </c>
      <c r="S412" s="17" t="s">
        <v>1837</v>
      </c>
      <c r="T412" s="11"/>
    </row>
    <row x14ac:dyDescent="0.25" r="413" customHeight="1" ht="19.5">
      <c r="A413" s="18">
        <v>45207</v>
      </c>
      <c r="B413" s="11" t="s">
        <v>1838</v>
      </c>
      <c r="C413" s="11" t="s">
        <v>341</v>
      </c>
      <c r="D413" s="12"/>
      <c r="E413" s="13">
        <v>15671060522</v>
      </c>
      <c r="F413" s="11" t="s">
        <v>1839</v>
      </c>
      <c r="G413" s="12" t="s">
        <v>115</v>
      </c>
      <c r="H413" s="12"/>
      <c r="I413" s="14" t="s">
        <v>142</v>
      </c>
      <c r="J413" s="12" t="s">
        <v>24</v>
      </c>
      <c r="K413" s="12" t="s">
        <v>25</v>
      </c>
      <c r="L413" s="12" t="s">
        <v>39</v>
      </c>
      <c r="M413" s="11" t="s">
        <v>27</v>
      </c>
      <c r="N413" s="11" t="s">
        <v>28</v>
      </c>
      <c r="O413" s="12" t="s">
        <v>29</v>
      </c>
      <c r="P413" s="12"/>
      <c r="Q413" s="15" t="s">
        <v>1840</v>
      </c>
      <c r="R413" s="12" t="s">
        <v>42</v>
      </c>
      <c r="S413" s="11" t="s">
        <v>1841</v>
      </c>
      <c r="T413" s="11"/>
    </row>
    <row x14ac:dyDescent="0.25" r="414" customHeight="1" ht="19.5">
      <c r="A414" s="18">
        <v>45207</v>
      </c>
      <c r="B414" s="11" t="s">
        <v>1842</v>
      </c>
      <c r="C414" s="11" t="s">
        <v>108</v>
      </c>
      <c r="D414" s="12"/>
      <c r="E414" s="13">
        <v>13135812097</v>
      </c>
      <c r="F414" s="11" t="s">
        <v>1843</v>
      </c>
      <c r="G414" s="12" t="s">
        <v>48</v>
      </c>
      <c r="H414" s="12"/>
      <c r="I414" s="14" t="s">
        <v>142</v>
      </c>
      <c r="J414" s="12" t="s">
        <v>24</v>
      </c>
      <c r="K414" s="12" t="s">
        <v>25</v>
      </c>
      <c r="L414" s="12" t="s">
        <v>39</v>
      </c>
      <c r="M414" s="11" t="s">
        <v>27</v>
      </c>
      <c r="N414" s="11" t="s">
        <v>28</v>
      </c>
      <c r="O414" s="12" t="s">
        <v>29</v>
      </c>
      <c r="P414" s="12"/>
      <c r="Q414" s="15" t="s">
        <v>1844</v>
      </c>
      <c r="R414" s="12" t="s">
        <v>42</v>
      </c>
      <c r="S414" s="11" t="s">
        <v>1845</v>
      </c>
      <c r="T414" s="11"/>
    </row>
    <row x14ac:dyDescent="0.25" r="415" customHeight="1" ht="19.5">
      <c r="A415" s="18">
        <v>45207</v>
      </c>
      <c r="B415" s="11" t="s">
        <v>1846</v>
      </c>
      <c r="C415" s="11" t="s">
        <v>239</v>
      </c>
      <c r="D415" s="12"/>
      <c r="E415" s="13">
        <v>13032708600</v>
      </c>
      <c r="F415" s="11" t="s">
        <v>1847</v>
      </c>
      <c r="G415" s="12" t="s">
        <v>74</v>
      </c>
      <c r="H415" s="12" t="s">
        <v>130</v>
      </c>
      <c r="I415" s="14" t="s">
        <v>116</v>
      </c>
      <c r="J415" s="12" t="s">
        <v>24</v>
      </c>
      <c r="K415" s="12" t="s">
        <v>25</v>
      </c>
      <c r="L415" s="12" t="s">
        <v>39</v>
      </c>
      <c r="M415" s="11" t="s">
        <v>40</v>
      </c>
      <c r="N415" s="11" t="s">
        <v>183</v>
      </c>
      <c r="O415" s="12" t="s">
        <v>29</v>
      </c>
      <c r="P415" s="12"/>
      <c r="Q415" s="15" t="s">
        <v>1848</v>
      </c>
      <c r="R415" s="12" t="s">
        <v>51</v>
      </c>
      <c r="S415" s="11" t="s">
        <v>1849</v>
      </c>
      <c r="T415" s="11"/>
    </row>
    <row x14ac:dyDescent="0.25" r="416" customHeight="1" ht="19.5">
      <c r="A416" s="18">
        <v>45207</v>
      </c>
      <c r="B416" s="11" t="s">
        <v>1850</v>
      </c>
      <c r="C416" s="11" t="s">
        <v>239</v>
      </c>
      <c r="D416" s="12"/>
      <c r="E416" s="13">
        <v>13032732524</v>
      </c>
      <c r="F416" s="11" t="s">
        <v>1851</v>
      </c>
      <c r="G416" s="12" t="s">
        <v>115</v>
      </c>
      <c r="H416" s="12"/>
      <c r="I416" s="14" t="s">
        <v>131</v>
      </c>
      <c r="J416" s="12" t="s">
        <v>24</v>
      </c>
      <c r="K416" s="12" t="s">
        <v>25</v>
      </c>
      <c r="L416" s="12" t="s">
        <v>39</v>
      </c>
      <c r="M416" s="11" t="s">
        <v>27</v>
      </c>
      <c r="N416" s="11" t="s">
        <v>183</v>
      </c>
      <c r="O416" s="12" t="s">
        <v>29</v>
      </c>
      <c r="P416" s="12"/>
      <c r="Q416" s="15" t="s">
        <v>1852</v>
      </c>
      <c r="R416" s="12" t="s">
        <v>51</v>
      </c>
      <c r="S416" s="11" t="s">
        <v>1853</v>
      </c>
      <c r="T416" s="11"/>
    </row>
    <row x14ac:dyDescent="0.25" r="417" customHeight="1" ht="19.5">
      <c r="A417" s="18">
        <v>45207</v>
      </c>
      <c r="B417" s="11" t="s">
        <v>1854</v>
      </c>
      <c r="C417" s="11" t="s">
        <v>239</v>
      </c>
      <c r="D417" s="12"/>
      <c r="E417" s="13">
        <v>18672909997</v>
      </c>
      <c r="F417" s="11" t="s">
        <v>1855</v>
      </c>
      <c r="G417" s="12" t="s">
        <v>289</v>
      </c>
      <c r="H417" s="12"/>
      <c r="I417" s="14" t="s">
        <v>433</v>
      </c>
      <c r="J417" s="12" t="s">
        <v>24</v>
      </c>
      <c r="K417" s="12" t="s">
        <v>25</v>
      </c>
      <c r="L417" s="12" t="s">
        <v>39</v>
      </c>
      <c r="M417" s="11" t="s">
        <v>40</v>
      </c>
      <c r="N417" s="11" t="s">
        <v>183</v>
      </c>
      <c r="O417" s="12" t="s">
        <v>29</v>
      </c>
      <c r="P417" s="12"/>
      <c r="Q417" s="15" t="s">
        <v>1856</v>
      </c>
      <c r="R417" s="12" t="s">
        <v>51</v>
      </c>
      <c r="S417" s="11" t="s">
        <v>1857</v>
      </c>
      <c r="T417" s="11"/>
    </row>
    <row x14ac:dyDescent="0.25" r="418" customHeight="1" ht="19.5">
      <c r="A418" s="18">
        <v>45207</v>
      </c>
      <c r="B418" s="11" t="s">
        <v>1858</v>
      </c>
      <c r="C418" s="11" t="s">
        <v>239</v>
      </c>
      <c r="D418" s="12"/>
      <c r="E418" s="13">
        <v>18671602118</v>
      </c>
      <c r="F418" s="11" t="s">
        <v>1859</v>
      </c>
      <c r="G418" s="12" t="s">
        <v>23</v>
      </c>
      <c r="H418" s="12"/>
      <c r="I418" s="14" t="s">
        <v>1504</v>
      </c>
      <c r="J418" s="12" t="s">
        <v>24</v>
      </c>
      <c r="K418" s="12" t="s">
        <v>25</v>
      </c>
      <c r="L418" s="12" t="s">
        <v>39</v>
      </c>
      <c r="M418" s="11" t="s">
        <v>27</v>
      </c>
      <c r="N418" s="11" t="s">
        <v>183</v>
      </c>
      <c r="O418" s="12" t="s">
        <v>29</v>
      </c>
      <c r="P418" s="12"/>
      <c r="Q418" s="15" t="s">
        <v>1860</v>
      </c>
      <c r="R418" s="12" t="s">
        <v>51</v>
      </c>
      <c r="S418" s="11" t="s">
        <v>1861</v>
      </c>
      <c r="T418" s="11"/>
    </row>
    <row x14ac:dyDescent="0.25" r="419" customHeight="1" ht="19.5">
      <c r="A419" s="18">
        <v>45207</v>
      </c>
      <c r="B419" s="11" t="s">
        <v>1862</v>
      </c>
      <c r="C419" s="11" t="s">
        <v>239</v>
      </c>
      <c r="D419" s="12"/>
      <c r="E419" s="13">
        <v>15672539281</v>
      </c>
      <c r="F419" s="11" t="s">
        <v>1863</v>
      </c>
      <c r="G419" s="12" t="s">
        <v>23</v>
      </c>
      <c r="H419" s="12"/>
      <c r="I419" s="14" t="s">
        <v>290</v>
      </c>
      <c r="J419" s="12" t="s">
        <v>24</v>
      </c>
      <c r="K419" s="12" t="s">
        <v>25</v>
      </c>
      <c r="L419" s="12" t="s">
        <v>39</v>
      </c>
      <c r="M419" s="11" t="s">
        <v>40</v>
      </c>
      <c r="N419" s="11" t="s">
        <v>183</v>
      </c>
      <c r="O419" s="12" t="s">
        <v>29</v>
      </c>
      <c r="P419" s="12"/>
      <c r="Q419" s="15" t="s">
        <v>1864</v>
      </c>
      <c r="R419" s="12" t="s">
        <v>51</v>
      </c>
      <c r="S419" s="11" t="s">
        <v>1865</v>
      </c>
      <c r="T419" s="11"/>
    </row>
    <row x14ac:dyDescent="0.25" r="420" customHeight="1" ht="19.5">
      <c r="A420" s="18">
        <v>45207</v>
      </c>
      <c r="B420" s="11" t="s">
        <v>1866</v>
      </c>
      <c r="C420" s="11" t="s">
        <v>239</v>
      </c>
      <c r="D420" s="12"/>
      <c r="E420" s="13">
        <v>13177050450</v>
      </c>
      <c r="F420" s="11" t="s">
        <v>1867</v>
      </c>
      <c r="G420" s="12" t="s">
        <v>37</v>
      </c>
      <c r="H420" s="12" t="s">
        <v>1868</v>
      </c>
      <c r="I420" s="14" t="s">
        <v>116</v>
      </c>
      <c r="J420" s="12" t="s">
        <v>24</v>
      </c>
      <c r="K420" s="12" t="s">
        <v>25</v>
      </c>
      <c r="L420" s="12" t="s">
        <v>39</v>
      </c>
      <c r="M420" s="11" t="s">
        <v>40</v>
      </c>
      <c r="N420" s="11" t="s">
        <v>183</v>
      </c>
      <c r="O420" s="12" t="s">
        <v>29</v>
      </c>
      <c r="P420" s="12"/>
      <c r="Q420" s="15" t="s">
        <v>1869</v>
      </c>
      <c r="R420" s="12" t="s">
        <v>51</v>
      </c>
      <c r="S420" s="11" t="s">
        <v>1870</v>
      </c>
      <c r="T420" s="11"/>
    </row>
    <row x14ac:dyDescent="0.25" r="421" customHeight="1" ht="19.5">
      <c r="A421" s="18">
        <v>45207</v>
      </c>
      <c r="B421" s="11" t="s">
        <v>1871</v>
      </c>
      <c r="C421" s="11" t="s">
        <v>239</v>
      </c>
      <c r="D421" s="12"/>
      <c r="E421" s="13">
        <v>16608600900</v>
      </c>
      <c r="F421" s="11" t="s">
        <v>1872</v>
      </c>
      <c r="G421" s="12" t="s">
        <v>1873</v>
      </c>
      <c r="H421" s="12"/>
      <c r="I421" s="14" t="s">
        <v>211</v>
      </c>
      <c r="J421" s="12" t="s">
        <v>24</v>
      </c>
      <c r="K421" s="12" t="s">
        <v>25</v>
      </c>
      <c r="L421" s="12" t="s">
        <v>39</v>
      </c>
      <c r="M421" s="11" t="s">
        <v>40</v>
      </c>
      <c r="N421" s="11" t="s">
        <v>183</v>
      </c>
      <c r="O421" s="12" t="s">
        <v>29</v>
      </c>
      <c r="P421" s="12"/>
      <c r="Q421" s="15" t="s">
        <v>1874</v>
      </c>
      <c r="R421" s="12" t="s">
        <v>51</v>
      </c>
      <c r="S421" s="11" t="s">
        <v>1875</v>
      </c>
      <c r="T421" s="11"/>
    </row>
    <row x14ac:dyDescent="0.25" r="422" customHeight="1" ht="19.5">
      <c r="A422" s="18">
        <v>45207</v>
      </c>
      <c r="B422" s="11" t="s">
        <v>1876</v>
      </c>
      <c r="C422" s="11" t="s">
        <v>46</v>
      </c>
      <c r="D422" s="12"/>
      <c r="E422" s="13">
        <v>18671757916</v>
      </c>
      <c r="F422" s="11" t="s">
        <v>1877</v>
      </c>
      <c r="G422" s="12" t="s">
        <v>62</v>
      </c>
      <c r="H422" s="12"/>
      <c r="I422" s="14">
        <v>10015</v>
      </c>
      <c r="J422" s="12" t="s">
        <v>24</v>
      </c>
      <c r="K422" s="12" t="s">
        <v>172</v>
      </c>
      <c r="L422" s="12" t="s">
        <v>26</v>
      </c>
      <c r="M422" s="11" t="s">
        <v>27</v>
      </c>
      <c r="N422" s="11" t="s">
        <v>28</v>
      </c>
      <c r="O422" s="12" t="s">
        <v>29</v>
      </c>
      <c r="P422" s="12"/>
      <c r="Q422" s="15" t="s">
        <v>1878</v>
      </c>
      <c r="R422" s="12" t="s">
        <v>31</v>
      </c>
      <c r="S422" s="17" t="s">
        <v>1879</v>
      </c>
      <c r="T422" s="11"/>
    </row>
    <row x14ac:dyDescent="0.25" r="423" customHeight="1" ht="19.5">
      <c r="A423" s="18">
        <v>45208</v>
      </c>
      <c r="B423" s="11" t="s">
        <v>1880</v>
      </c>
      <c r="C423" s="11" t="s">
        <v>108</v>
      </c>
      <c r="D423" s="12"/>
      <c r="E423" s="13">
        <v>13197309959</v>
      </c>
      <c r="F423" s="11" t="s">
        <v>1881</v>
      </c>
      <c r="G423" s="12" t="s">
        <v>289</v>
      </c>
      <c r="H423" s="12"/>
      <c r="I423" s="14" t="s">
        <v>1504</v>
      </c>
      <c r="J423" s="12" t="s">
        <v>24</v>
      </c>
      <c r="K423" s="12" t="s">
        <v>25</v>
      </c>
      <c r="L423" s="12" t="s">
        <v>39</v>
      </c>
      <c r="M423" s="11" t="s">
        <v>27</v>
      </c>
      <c r="N423" s="11" t="s">
        <v>28</v>
      </c>
      <c r="O423" s="12" t="s">
        <v>29</v>
      </c>
      <c r="P423" s="12"/>
      <c r="Q423" s="15" t="s">
        <v>1882</v>
      </c>
      <c r="R423" s="12" t="s">
        <v>51</v>
      </c>
      <c r="S423" s="11" t="s">
        <v>1883</v>
      </c>
      <c r="T423" s="11"/>
    </row>
    <row x14ac:dyDescent="0.25" r="424" customHeight="1" ht="19.5">
      <c r="A424" s="18">
        <v>45208</v>
      </c>
      <c r="B424" s="11" t="s">
        <v>1884</v>
      </c>
      <c r="C424" s="11" t="s">
        <v>108</v>
      </c>
      <c r="D424" s="12"/>
      <c r="E424" s="13">
        <v>18671727212</v>
      </c>
      <c r="F424" s="11" t="s">
        <v>1885</v>
      </c>
      <c r="G424" s="12" t="s">
        <v>48</v>
      </c>
      <c r="H424" s="12" t="s">
        <v>86</v>
      </c>
      <c r="I424" s="14" t="s">
        <v>68</v>
      </c>
      <c r="J424" s="12" t="s">
        <v>24</v>
      </c>
      <c r="K424" s="12" t="s">
        <v>25</v>
      </c>
      <c r="L424" s="12" t="s">
        <v>39</v>
      </c>
      <c r="M424" s="11" t="s">
        <v>40</v>
      </c>
      <c r="N424" s="11" t="s">
        <v>28</v>
      </c>
      <c r="O424" s="12" t="s">
        <v>29</v>
      </c>
      <c r="P424" s="12"/>
      <c r="Q424" s="15" t="s">
        <v>1886</v>
      </c>
      <c r="R424" s="12" t="s">
        <v>51</v>
      </c>
      <c r="S424" s="17" t="s">
        <v>1887</v>
      </c>
      <c r="T424" s="11"/>
    </row>
    <row x14ac:dyDescent="0.25" r="425" customHeight="1" ht="19.5">
      <c r="A425" s="18">
        <v>45208</v>
      </c>
      <c r="B425" s="11" t="s">
        <v>1888</v>
      </c>
      <c r="C425" s="11" t="s">
        <v>180</v>
      </c>
      <c r="D425" s="12"/>
      <c r="E425" s="13">
        <v>13135822294</v>
      </c>
      <c r="F425" s="11" t="s">
        <v>1889</v>
      </c>
      <c r="G425" s="12" t="s">
        <v>115</v>
      </c>
      <c r="H425" s="12"/>
      <c r="I425" s="14" t="s">
        <v>328</v>
      </c>
      <c r="J425" s="12" t="s">
        <v>24</v>
      </c>
      <c r="K425" s="12" t="s">
        <v>25</v>
      </c>
      <c r="L425" s="12" t="s">
        <v>39</v>
      </c>
      <c r="M425" s="11" t="s">
        <v>27</v>
      </c>
      <c r="N425" s="11" t="s">
        <v>183</v>
      </c>
      <c r="O425" s="12" t="s">
        <v>29</v>
      </c>
      <c r="P425" s="12"/>
      <c r="Q425" s="15" t="s">
        <v>1890</v>
      </c>
      <c r="R425" s="12" t="s">
        <v>51</v>
      </c>
      <c r="S425" s="11" t="s">
        <v>1891</v>
      </c>
      <c r="T425" s="11"/>
    </row>
    <row x14ac:dyDescent="0.25" r="426" customHeight="1" ht="19.5">
      <c r="A426" s="18">
        <v>45208</v>
      </c>
      <c r="B426" s="11" t="s">
        <v>1892</v>
      </c>
      <c r="C426" s="11" t="s">
        <v>180</v>
      </c>
      <c r="D426" s="12"/>
      <c r="E426" s="13">
        <v>13177069678</v>
      </c>
      <c r="F426" s="11" t="s">
        <v>1893</v>
      </c>
      <c r="G426" s="12" t="s">
        <v>289</v>
      </c>
      <c r="H426" s="12"/>
      <c r="I426" s="14" t="s">
        <v>925</v>
      </c>
      <c r="J426" s="12" t="s">
        <v>24</v>
      </c>
      <c r="K426" s="12" t="s">
        <v>25</v>
      </c>
      <c r="L426" s="12" t="s">
        <v>39</v>
      </c>
      <c r="M426" s="11" t="s">
        <v>40</v>
      </c>
      <c r="N426" s="11" t="s">
        <v>183</v>
      </c>
      <c r="O426" s="12" t="s">
        <v>29</v>
      </c>
      <c r="P426" s="12"/>
      <c r="Q426" s="15" t="s">
        <v>1894</v>
      </c>
      <c r="R426" s="12" t="s">
        <v>51</v>
      </c>
      <c r="S426" s="11" t="s">
        <v>1895</v>
      </c>
      <c r="T426" s="11"/>
    </row>
    <row x14ac:dyDescent="0.25" r="427" customHeight="1" ht="19.5">
      <c r="A427" s="18">
        <v>45208</v>
      </c>
      <c r="B427" s="11" t="s">
        <v>1896</v>
      </c>
      <c r="C427" s="11" t="s">
        <v>180</v>
      </c>
      <c r="D427" s="12"/>
      <c r="E427" s="13">
        <v>13207225325</v>
      </c>
      <c r="F427" s="11" t="s">
        <v>1897</v>
      </c>
      <c r="G427" s="12" t="s">
        <v>115</v>
      </c>
      <c r="H427" s="12"/>
      <c r="I427" s="14" t="s">
        <v>57</v>
      </c>
      <c r="J427" s="12" t="s">
        <v>24</v>
      </c>
      <c r="K427" s="12" t="s">
        <v>25</v>
      </c>
      <c r="L427" s="12" t="s">
        <v>39</v>
      </c>
      <c r="M427" s="11" t="s">
        <v>27</v>
      </c>
      <c r="N427" s="11" t="s">
        <v>183</v>
      </c>
      <c r="O427" s="12" t="s">
        <v>29</v>
      </c>
      <c r="P427" s="12"/>
      <c r="Q427" s="15" t="s">
        <v>1898</v>
      </c>
      <c r="R427" s="12" t="s">
        <v>51</v>
      </c>
      <c r="S427" s="11" t="s">
        <v>1899</v>
      </c>
      <c r="T427" s="11"/>
    </row>
    <row x14ac:dyDescent="0.25" r="428" customHeight="1" ht="19.5">
      <c r="A428" s="18">
        <v>45208</v>
      </c>
      <c r="B428" s="11" t="s">
        <v>1900</v>
      </c>
      <c r="C428" s="11" t="s">
        <v>180</v>
      </c>
      <c r="D428" s="12"/>
      <c r="E428" s="13">
        <v>13207226402</v>
      </c>
      <c r="F428" s="11" t="s">
        <v>1901</v>
      </c>
      <c r="G428" s="12" t="s">
        <v>216</v>
      </c>
      <c r="H428" s="12"/>
      <c r="I428" s="14" t="s">
        <v>154</v>
      </c>
      <c r="J428" s="12" t="s">
        <v>24</v>
      </c>
      <c r="K428" s="12" t="s">
        <v>25</v>
      </c>
      <c r="L428" s="12" t="s">
        <v>39</v>
      </c>
      <c r="M428" s="11" t="s">
        <v>40</v>
      </c>
      <c r="N428" s="11" t="s">
        <v>183</v>
      </c>
      <c r="O428" s="12" t="s">
        <v>29</v>
      </c>
      <c r="P428" s="12"/>
      <c r="Q428" s="15" t="s">
        <v>1902</v>
      </c>
      <c r="R428" s="12" t="s">
        <v>51</v>
      </c>
      <c r="S428" s="11" t="s">
        <v>1903</v>
      </c>
      <c r="T428" s="11"/>
    </row>
    <row x14ac:dyDescent="0.25" r="429" customHeight="1" ht="19.5">
      <c r="A429" s="18">
        <v>45208</v>
      </c>
      <c r="B429" s="11" t="s">
        <v>1904</v>
      </c>
      <c r="C429" s="11" t="s">
        <v>180</v>
      </c>
      <c r="D429" s="12"/>
      <c r="E429" s="13">
        <v>15586356501</v>
      </c>
      <c r="F429" s="11" t="s">
        <v>1905</v>
      </c>
      <c r="G429" s="12" t="s">
        <v>115</v>
      </c>
      <c r="H429" s="12"/>
      <c r="I429" s="14" t="s">
        <v>38</v>
      </c>
      <c r="J429" s="12" t="s">
        <v>24</v>
      </c>
      <c r="K429" s="12" t="s">
        <v>25</v>
      </c>
      <c r="L429" s="12" t="s">
        <v>39</v>
      </c>
      <c r="M429" s="11" t="s">
        <v>27</v>
      </c>
      <c r="N429" s="11" t="s">
        <v>183</v>
      </c>
      <c r="O429" s="12" t="s">
        <v>29</v>
      </c>
      <c r="P429" s="12"/>
      <c r="Q429" s="15" t="s">
        <v>1906</v>
      </c>
      <c r="R429" s="12" t="s">
        <v>51</v>
      </c>
      <c r="S429" s="11" t="s">
        <v>1907</v>
      </c>
      <c r="T429" s="11"/>
    </row>
    <row x14ac:dyDescent="0.25" r="430" customHeight="1" ht="19.5">
      <c r="A430" s="18">
        <v>45208</v>
      </c>
      <c r="B430" s="11" t="s">
        <v>1908</v>
      </c>
      <c r="C430" s="11" t="s">
        <v>239</v>
      </c>
      <c r="D430" s="12"/>
      <c r="E430" s="13">
        <v>15571715719</v>
      </c>
      <c r="F430" s="11" t="s">
        <v>1909</v>
      </c>
      <c r="G430" s="12" t="s">
        <v>289</v>
      </c>
      <c r="H430" s="12"/>
      <c r="I430" s="14" t="s">
        <v>206</v>
      </c>
      <c r="J430" s="12" t="s">
        <v>24</v>
      </c>
      <c r="K430" s="12" t="s">
        <v>25</v>
      </c>
      <c r="L430" s="12" t="s">
        <v>39</v>
      </c>
      <c r="M430" s="11" t="s">
        <v>40</v>
      </c>
      <c r="N430" s="11" t="s">
        <v>183</v>
      </c>
      <c r="O430" s="12" t="s">
        <v>29</v>
      </c>
      <c r="P430" s="12"/>
      <c r="Q430" s="15" t="s">
        <v>1910</v>
      </c>
      <c r="R430" s="12" t="s">
        <v>51</v>
      </c>
      <c r="S430" s="11" t="s">
        <v>1911</v>
      </c>
      <c r="T430" s="11"/>
    </row>
    <row x14ac:dyDescent="0.25" r="431" customHeight="1" ht="19.5">
      <c r="A431" s="18">
        <v>45208</v>
      </c>
      <c r="B431" s="11" t="s">
        <v>1912</v>
      </c>
      <c r="C431" s="11" t="s">
        <v>239</v>
      </c>
      <c r="D431" s="12"/>
      <c r="E431" s="13">
        <v>13135821417</v>
      </c>
      <c r="F431" s="11" t="s">
        <v>1913</v>
      </c>
      <c r="G431" s="12" t="s">
        <v>37</v>
      </c>
      <c r="H431" s="12" t="s">
        <v>98</v>
      </c>
      <c r="I431" s="14" t="s">
        <v>1914</v>
      </c>
      <c r="J431" s="12" t="s">
        <v>24</v>
      </c>
      <c r="K431" s="12" t="s">
        <v>25</v>
      </c>
      <c r="L431" s="12" t="s">
        <v>39</v>
      </c>
      <c r="M431" s="11" t="s">
        <v>27</v>
      </c>
      <c r="N431" s="11" t="s">
        <v>183</v>
      </c>
      <c r="O431" s="12" t="s">
        <v>29</v>
      </c>
      <c r="P431" s="12"/>
      <c r="Q431" s="15" t="s">
        <v>1915</v>
      </c>
      <c r="R431" s="12" t="s">
        <v>51</v>
      </c>
      <c r="S431" s="11" t="s">
        <v>1916</v>
      </c>
      <c r="T431" s="11"/>
    </row>
    <row x14ac:dyDescent="0.25" r="432" customHeight="1" ht="19.5">
      <c r="A432" s="18">
        <v>45208</v>
      </c>
      <c r="B432" s="11" t="s">
        <v>1917</v>
      </c>
      <c r="C432" s="11" t="s">
        <v>239</v>
      </c>
      <c r="D432" s="12"/>
      <c r="E432" s="13">
        <v>13094181998</v>
      </c>
      <c r="F432" s="11" t="s">
        <v>1918</v>
      </c>
      <c r="G432" s="12" t="s">
        <v>23</v>
      </c>
      <c r="H432" s="12" t="s">
        <v>98</v>
      </c>
      <c r="I432" s="14" t="s">
        <v>75</v>
      </c>
      <c r="J432" s="12" t="s">
        <v>24</v>
      </c>
      <c r="K432" s="12" t="s">
        <v>25</v>
      </c>
      <c r="L432" s="12" t="s">
        <v>39</v>
      </c>
      <c r="M432" s="11" t="s">
        <v>27</v>
      </c>
      <c r="N432" s="11" t="s">
        <v>183</v>
      </c>
      <c r="O432" s="12" t="s">
        <v>29</v>
      </c>
      <c r="P432" s="12"/>
      <c r="Q432" s="15" t="s">
        <v>1919</v>
      </c>
      <c r="R432" s="12" t="s">
        <v>51</v>
      </c>
      <c r="S432" s="11" t="s">
        <v>1920</v>
      </c>
      <c r="T432" s="11"/>
    </row>
    <row x14ac:dyDescent="0.25" r="433" customHeight="1" ht="19.5">
      <c r="A433" s="18">
        <v>45208</v>
      </c>
      <c r="B433" s="11" t="s">
        <v>1921</v>
      </c>
      <c r="C433" s="11" t="s">
        <v>239</v>
      </c>
      <c r="D433" s="12"/>
      <c r="E433" s="13">
        <v>13114463411</v>
      </c>
      <c r="F433" s="11" t="s">
        <v>1922</v>
      </c>
      <c r="G433" s="12" t="s">
        <v>62</v>
      </c>
      <c r="H433" s="12"/>
      <c r="I433" s="14" t="s">
        <v>398</v>
      </c>
      <c r="J433" s="12" t="s">
        <v>24</v>
      </c>
      <c r="K433" s="12" t="s">
        <v>25</v>
      </c>
      <c r="L433" s="12" t="s">
        <v>39</v>
      </c>
      <c r="M433" s="11" t="s">
        <v>40</v>
      </c>
      <c r="N433" s="11" t="s">
        <v>183</v>
      </c>
      <c r="O433" s="12" t="s">
        <v>29</v>
      </c>
      <c r="P433" s="12"/>
      <c r="Q433" s="15" t="s">
        <v>1923</v>
      </c>
      <c r="R433" s="12" t="s">
        <v>51</v>
      </c>
      <c r="S433" s="11" t="s">
        <v>1924</v>
      </c>
      <c r="T433" s="11"/>
    </row>
    <row x14ac:dyDescent="0.25" r="434" customHeight="1" ht="19.5">
      <c r="A434" s="18">
        <v>45208</v>
      </c>
      <c r="B434" s="11" t="s">
        <v>1925</v>
      </c>
      <c r="C434" s="11" t="s">
        <v>239</v>
      </c>
      <c r="D434" s="12"/>
      <c r="E434" s="13">
        <v>15549361799</v>
      </c>
      <c r="F434" s="11" t="s">
        <v>1926</v>
      </c>
      <c r="G434" s="12" t="s">
        <v>289</v>
      </c>
      <c r="H434" s="12"/>
      <c r="I434" s="14" t="s">
        <v>735</v>
      </c>
      <c r="J434" s="12" t="s">
        <v>24</v>
      </c>
      <c r="K434" s="12" t="s">
        <v>25</v>
      </c>
      <c r="L434" s="12" t="s">
        <v>39</v>
      </c>
      <c r="M434" s="11" t="s">
        <v>40</v>
      </c>
      <c r="N434" s="11" t="s">
        <v>183</v>
      </c>
      <c r="O434" s="12" t="s">
        <v>29</v>
      </c>
      <c r="P434" s="12"/>
      <c r="Q434" s="15" t="s">
        <v>1927</v>
      </c>
      <c r="R434" s="12" t="s">
        <v>51</v>
      </c>
      <c r="S434" s="11" t="s">
        <v>1717</v>
      </c>
      <c r="T434" s="11"/>
    </row>
    <row x14ac:dyDescent="0.25" r="435" customHeight="1" ht="19.5">
      <c r="A435" s="18">
        <v>45208</v>
      </c>
      <c r="B435" s="11" t="s">
        <v>1928</v>
      </c>
      <c r="C435" s="11" t="s">
        <v>239</v>
      </c>
      <c r="D435" s="12"/>
      <c r="E435" s="13">
        <v>13135800122</v>
      </c>
      <c r="F435" s="11" t="s">
        <v>1929</v>
      </c>
      <c r="G435" s="12" t="s">
        <v>115</v>
      </c>
      <c r="H435" s="12"/>
      <c r="I435" s="14" t="s">
        <v>49</v>
      </c>
      <c r="J435" s="12" t="s">
        <v>24</v>
      </c>
      <c r="K435" s="12" t="s">
        <v>25</v>
      </c>
      <c r="L435" s="12" t="s">
        <v>39</v>
      </c>
      <c r="M435" s="11" t="s">
        <v>27</v>
      </c>
      <c r="N435" s="11" t="s">
        <v>183</v>
      </c>
      <c r="O435" s="12" t="s">
        <v>29</v>
      </c>
      <c r="P435" s="12"/>
      <c r="Q435" s="15" t="s">
        <v>1930</v>
      </c>
      <c r="R435" s="12" t="s">
        <v>51</v>
      </c>
      <c r="S435" s="11" t="s">
        <v>1717</v>
      </c>
      <c r="T435" s="11"/>
    </row>
    <row x14ac:dyDescent="0.25" r="436" customHeight="1" ht="19.5">
      <c r="A436" s="18">
        <v>45208</v>
      </c>
      <c r="B436" s="11" t="s">
        <v>1931</v>
      </c>
      <c r="C436" s="11" t="s">
        <v>239</v>
      </c>
      <c r="D436" s="12"/>
      <c r="E436" s="13">
        <v>15507200390</v>
      </c>
      <c r="F436" s="11" t="s">
        <v>1932</v>
      </c>
      <c r="G436" s="12" t="s">
        <v>48</v>
      </c>
      <c r="H436" s="12"/>
      <c r="I436" s="14" t="s">
        <v>221</v>
      </c>
      <c r="J436" s="12" t="s">
        <v>24</v>
      </c>
      <c r="K436" s="12" t="s">
        <v>25</v>
      </c>
      <c r="L436" s="12" t="s">
        <v>39</v>
      </c>
      <c r="M436" s="11" t="s">
        <v>27</v>
      </c>
      <c r="N436" s="11" t="s">
        <v>183</v>
      </c>
      <c r="O436" s="12" t="s">
        <v>29</v>
      </c>
      <c r="P436" s="12"/>
      <c r="Q436" s="15" t="s">
        <v>1933</v>
      </c>
      <c r="R436" s="12" t="s">
        <v>51</v>
      </c>
      <c r="S436" s="11" t="s">
        <v>1934</v>
      </c>
      <c r="T436" s="11"/>
    </row>
    <row x14ac:dyDescent="0.25" r="437" customHeight="1" ht="19.5">
      <c r="A437" s="25">
        <v>45209</v>
      </c>
      <c r="B437" s="11" t="s">
        <v>1935</v>
      </c>
      <c r="C437" s="11" t="s">
        <v>180</v>
      </c>
      <c r="D437" s="11"/>
      <c r="E437" s="13">
        <v>13197343518</v>
      </c>
      <c r="F437" s="11" t="s">
        <v>1936</v>
      </c>
      <c r="G437" s="11" t="s">
        <v>115</v>
      </c>
      <c r="H437" s="11"/>
      <c r="I437" s="13" t="s">
        <v>226</v>
      </c>
      <c r="J437" s="11" t="s">
        <v>24</v>
      </c>
      <c r="K437" s="11" t="s">
        <v>25</v>
      </c>
      <c r="L437" s="11" t="s">
        <v>39</v>
      </c>
      <c r="M437" s="11" t="s">
        <v>27</v>
      </c>
      <c r="N437" s="11" t="s">
        <v>183</v>
      </c>
      <c r="O437" s="11" t="s">
        <v>29</v>
      </c>
      <c r="P437" s="11"/>
      <c r="Q437" s="16" t="s">
        <v>1937</v>
      </c>
      <c r="R437" s="11" t="s">
        <v>51</v>
      </c>
      <c r="S437" s="11" t="s">
        <v>1938</v>
      </c>
      <c r="T437" s="11"/>
    </row>
    <row x14ac:dyDescent="0.25" r="438" customHeight="1" ht="19.5">
      <c r="A438" s="25">
        <v>45209</v>
      </c>
      <c r="B438" s="11" t="s">
        <v>1939</v>
      </c>
      <c r="C438" s="11" t="s">
        <v>180</v>
      </c>
      <c r="D438" s="11"/>
      <c r="E438" s="13">
        <v>13207213423</v>
      </c>
      <c r="F438" s="11" t="s">
        <v>1940</v>
      </c>
      <c r="G438" s="11" t="s">
        <v>115</v>
      </c>
      <c r="H438" s="11"/>
      <c r="I438" s="13" t="s">
        <v>259</v>
      </c>
      <c r="J438" s="11" t="s">
        <v>24</v>
      </c>
      <c r="K438" s="11" t="s">
        <v>25</v>
      </c>
      <c r="L438" s="11" t="s">
        <v>39</v>
      </c>
      <c r="M438" s="11" t="s">
        <v>27</v>
      </c>
      <c r="N438" s="11" t="s">
        <v>183</v>
      </c>
      <c r="O438" s="11" t="s">
        <v>29</v>
      </c>
      <c r="P438" s="11"/>
      <c r="Q438" s="16" t="s">
        <v>1941</v>
      </c>
      <c r="R438" s="11" t="s">
        <v>51</v>
      </c>
      <c r="S438" s="11" t="s">
        <v>1942</v>
      </c>
      <c r="T438" s="11"/>
    </row>
    <row x14ac:dyDescent="0.25" r="439" customHeight="1" ht="19.5">
      <c r="A439" s="25">
        <v>45209</v>
      </c>
      <c r="B439" s="11" t="s">
        <v>1943</v>
      </c>
      <c r="C439" s="11" t="s">
        <v>180</v>
      </c>
      <c r="D439" s="11"/>
      <c r="E439" s="13">
        <v>13227251510</v>
      </c>
      <c r="F439" s="11" t="s">
        <v>1944</v>
      </c>
      <c r="G439" s="11" t="s">
        <v>289</v>
      </c>
      <c r="H439" s="11"/>
      <c r="I439" s="13" t="s">
        <v>142</v>
      </c>
      <c r="J439" s="11" t="s">
        <v>24</v>
      </c>
      <c r="K439" s="11" t="s">
        <v>25</v>
      </c>
      <c r="L439" s="11" t="s">
        <v>39</v>
      </c>
      <c r="M439" s="11" t="s">
        <v>40</v>
      </c>
      <c r="N439" s="11" t="s">
        <v>183</v>
      </c>
      <c r="O439" s="11" t="s">
        <v>29</v>
      </c>
      <c r="P439" s="11"/>
      <c r="Q439" s="16" t="s">
        <v>1945</v>
      </c>
      <c r="R439" s="11" t="s">
        <v>51</v>
      </c>
      <c r="S439" s="11" t="s">
        <v>1946</v>
      </c>
      <c r="T439" s="11"/>
    </row>
    <row x14ac:dyDescent="0.25" r="440" customHeight="1" ht="19.5">
      <c r="A440" s="25">
        <v>45209</v>
      </c>
      <c r="B440" s="11" t="s">
        <v>1947</v>
      </c>
      <c r="C440" s="11" t="s">
        <v>180</v>
      </c>
      <c r="D440" s="11"/>
      <c r="E440" s="13">
        <v>13227284098</v>
      </c>
      <c r="F440" s="11" t="s">
        <v>1948</v>
      </c>
      <c r="G440" s="11" t="s">
        <v>48</v>
      </c>
      <c r="H440" s="11" t="s">
        <v>98</v>
      </c>
      <c r="I440" s="13" t="s">
        <v>206</v>
      </c>
      <c r="J440" s="11" t="s">
        <v>24</v>
      </c>
      <c r="K440" s="11" t="s">
        <v>25</v>
      </c>
      <c r="L440" s="11" t="s">
        <v>39</v>
      </c>
      <c r="M440" s="11" t="s">
        <v>27</v>
      </c>
      <c r="N440" s="11" t="s">
        <v>183</v>
      </c>
      <c r="O440" s="11" t="s">
        <v>29</v>
      </c>
      <c r="P440" s="11"/>
      <c r="Q440" s="16" t="s">
        <v>1949</v>
      </c>
      <c r="R440" s="11" t="s">
        <v>51</v>
      </c>
      <c r="S440" s="11" t="s">
        <v>1950</v>
      </c>
      <c r="T440" s="11"/>
    </row>
    <row x14ac:dyDescent="0.25" r="441" customHeight="1" ht="19.5">
      <c r="A441" s="25">
        <v>45209</v>
      </c>
      <c r="B441" s="11" t="s">
        <v>1951</v>
      </c>
      <c r="C441" s="11" t="s">
        <v>180</v>
      </c>
      <c r="D441" s="11"/>
      <c r="E441" s="13">
        <v>15697276810</v>
      </c>
      <c r="F441" s="11" t="s">
        <v>1952</v>
      </c>
      <c r="G441" s="11" t="s">
        <v>74</v>
      </c>
      <c r="H441" s="11" t="s">
        <v>86</v>
      </c>
      <c r="I441" s="13" t="s">
        <v>221</v>
      </c>
      <c r="J441" s="11" t="s">
        <v>24</v>
      </c>
      <c r="K441" s="11" t="s">
        <v>25</v>
      </c>
      <c r="L441" s="11" t="s">
        <v>39</v>
      </c>
      <c r="M441" s="11" t="s">
        <v>40</v>
      </c>
      <c r="N441" s="11" t="s">
        <v>183</v>
      </c>
      <c r="O441" s="11" t="s">
        <v>29</v>
      </c>
      <c r="P441" s="11"/>
      <c r="Q441" s="16" t="s">
        <v>1953</v>
      </c>
      <c r="R441" s="11" t="s">
        <v>51</v>
      </c>
      <c r="S441" s="11" t="s">
        <v>1954</v>
      </c>
      <c r="T441" s="11"/>
    </row>
    <row x14ac:dyDescent="0.25" r="442" customHeight="1" ht="19.5">
      <c r="A442" s="25">
        <v>45209</v>
      </c>
      <c r="B442" s="11" t="s">
        <v>1955</v>
      </c>
      <c r="C442" s="11" t="s">
        <v>239</v>
      </c>
      <c r="D442" s="11"/>
      <c r="E442" s="13">
        <v>13217272189</v>
      </c>
      <c r="F442" s="11" t="s">
        <v>1956</v>
      </c>
      <c r="G442" s="11" t="s">
        <v>115</v>
      </c>
      <c r="H442" s="11" t="s">
        <v>121</v>
      </c>
      <c r="I442" s="13" t="s">
        <v>81</v>
      </c>
      <c r="J442" s="11" t="s">
        <v>24</v>
      </c>
      <c r="K442" s="11" t="s">
        <v>25</v>
      </c>
      <c r="L442" s="11" t="s">
        <v>39</v>
      </c>
      <c r="M442" s="11" t="s">
        <v>40</v>
      </c>
      <c r="N442" s="11" t="s">
        <v>183</v>
      </c>
      <c r="O442" s="11" t="s">
        <v>29</v>
      </c>
      <c r="P442" s="11"/>
      <c r="Q442" s="16" t="s">
        <v>1957</v>
      </c>
      <c r="R442" s="11" t="s">
        <v>51</v>
      </c>
      <c r="S442" s="11" t="s">
        <v>1958</v>
      </c>
      <c r="T442" s="11"/>
    </row>
    <row x14ac:dyDescent="0.25" r="443" customHeight="1" ht="19.5">
      <c r="A443" s="25">
        <v>45209</v>
      </c>
      <c r="B443" s="11" t="s">
        <v>1959</v>
      </c>
      <c r="C443" s="11" t="s">
        <v>239</v>
      </c>
      <c r="D443" s="11"/>
      <c r="E443" s="13">
        <v>13217272750</v>
      </c>
      <c r="F443" s="11" t="s">
        <v>1960</v>
      </c>
      <c r="G443" s="11" t="s">
        <v>62</v>
      </c>
      <c r="H443" s="11"/>
      <c r="I443" s="13" t="s">
        <v>433</v>
      </c>
      <c r="J443" s="11" t="s">
        <v>24</v>
      </c>
      <c r="K443" s="11" t="s">
        <v>25</v>
      </c>
      <c r="L443" s="11" t="s">
        <v>39</v>
      </c>
      <c r="M443" s="11" t="s">
        <v>27</v>
      </c>
      <c r="N443" s="11" t="s">
        <v>183</v>
      </c>
      <c r="O443" s="11" t="s">
        <v>29</v>
      </c>
      <c r="P443" s="11"/>
      <c r="Q443" s="16" t="s">
        <v>1961</v>
      </c>
      <c r="R443" s="11" t="s">
        <v>51</v>
      </c>
      <c r="S443" s="11" t="s">
        <v>1962</v>
      </c>
      <c r="T443" s="11"/>
    </row>
    <row x14ac:dyDescent="0.25" r="444" customHeight="1" ht="19.5">
      <c r="A444" s="25">
        <v>45209</v>
      </c>
      <c r="B444" s="11" t="s">
        <v>1963</v>
      </c>
      <c r="C444" s="11" t="s">
        <v>239</v>
      </c>
      <c r="D444" s="11"/>
      <c r="E444" s="13">
        <v>15671027246</v>
      </c>
      <c r="F444" s="11" t="s">
        <v>1964</v>
      </c>
      <c r="G444" s="11" t="s">
        <v>37</v>
      </c>
      <c r="H444" s="11"/>
      <c r="I444" s="13" t="s">
        <v>49</v>
      </c>
      <c r="J444" s="11" t="s">
        <v>24</v>
      </c>
      <c r="K444" s="11" t="s">
        <v>25</v>
      </c>
      <c r="L444" s="11" t="s">
        <v>39</v>
      </c>
      <c r="M444" s="11" t="s">
        <v>40</v>
      </c>
      <c r="N444" s="11" t="s">
        <v>183</v>
      </c>
      <c r="O444" s="11" t="s">
        <v>29</v>
      </c>
      <c r="P444" s="11"/>
      <c r="Q444" s="16" t="s">
        <v>1965</v>
      </c>
      <c r="R444" s="11" t="s">
        <v>51</v>
      </c>
      <c r="S444" s="11" t="s">
        <v>1966</v>
      </c>
      <c r="T444" s="11"/>
    </row>
    <row x14ac:dyDescent="0.25" r="445" customHeight="1" ht="19.5">
      <c r="A445" s="25">
        <v>45209</v>
      </c>
      <c r="B445" s="11" t="s">
        <v>1967</v>
      </c>
      <c r="C445" s="11" t="s">
        <v>239</v>
      </c>
      <c r="D445" s="11"/>
      <c r="E445" s="13">
        <v>15572775909</v>
      </c>
      <c r="F445" s="11" t="s">
        <v>1968</v>
      </c>
      <c r="G445" s="11" t="s">
        <v>115</v>
      </c>
      <c r="H445" s="11"/>
      <c r="I445" s="13" t="s">
        <v>189</v>
      </c>
      <c r="J445" s="11" t="s">
        <v>24</v>
      </c>
      <c r="K445" s="11" t="s">
        <v>25</v>
      </c>
      <c r="L445" s="11" t="s">
        <v>39</v>
      </c>
      <c r="M445" s="11" t="s">
        <v>27</v>
      </c>
      <c r="N445" s="11" t="s">
        <v>183</v>
      </c>
      <c r="O445" s="11" t="s">
        <v>29</v>
      </c>
      <c r="P445" s="11"/>
      <c r="Q445" s="16" t="s">
        <v>1969</v>
      </c>
      <c r="R445" s="11" t="s">
        <v>51</v>
      </c>
      <c r="S445" s="11" t="s">
        <v>1970</v>
      </c>
      <c r="T445" s="11"/>
    </row>
    <row x14ac:dyDescent="0.25" r="446" customHeight="1" ht="19.5">
      <c r="A446" s="25">
        <v>45209</v>
      </c>
      <c r="B446" s="11" t="s">
        <v>1971</v>
      </c>
      <c r="C446" s="11" t="s">
        <v>239</v>
      </c>
      <c r="D446" s="11"/>
      <c r="E446" s="13">
        <v>16671763436</v>
      </c>
      <c r="F446" s="11" t="s">
        <v>1972</v>
      </c>
      <c r="G446" s="11" t="s">
        <v>216</v>
      </c>
      <c r="H446" s="11"/>
      <c r="I446" s="13" t="s">
        <v>116</v>
      </c>
      <c r="J446" s="11" t="s">
        <v>24</v>
      </c>
      <c r="K446" s="11" t="s">
        <v>25</v>
      </c>
      <c r="L446" s="11" t="s">
        <v>39</v>
      </c>
      <c r="M446" s="11" t="s">
        <v>27</v>
      </c>
      <c r="N446" s="11" t="s">
        <v>183</v>
      </c>
      <c r="O446" s="11" t="s">
        <v>29</v>
      </c>
      <c r="P446" s="11"/>
      <c r="Q446" s="16" t="s">
        <v>1973</v>
      </c>
      <c r="R446" s="11" t="s">
        <v>51</v>
      </c>
      <c r="S446" s="11" t="s">
        <v>1974</v>
      </c>
      <c r="T446" s="11"/>
    </row>
    <row x14ac:dyDescent="0.25" r="447" customHeight="1" ht="19.5">
      <c r="A447" s="25">
        <v>45209</v>
      </c>
      <c r="B447" s="11" t="s">
        <v>1975</v>
      </c>
      <c r="C447" s="11" t="s">
        <v>180</v>
      </c>
      <c r="D447" s="11"/>
      <c r="E447" s="13">
        <v>18571037716</v>
      </c>
      <c r="F447" s="11" t="s">
        <v>1976</v>
      </c>
      <c r="G447" s="11" t="s">
        <v>23</v>
      </c>
      <c r="H447" s="11" t="s">
        <v>98</v>
      </c>
      <c r="I447" s="13" t="s">
        <v>272</v>
      </c>
      <c r="J447" s="11" t="s">
        <v>24</v>
      </c>
      <c r="K447" s="11" t="s">
        <v>25</v>
      </c>
      <c r="L447" s="11" t="s">
        <v>39</v>
      </c>
      <c r="M447" s="11" t="s">
        <v>40</v>
      </c>
      <c r="N447" s="11" t="s">
        <v>183</v>
      </c>
      <c r="O447" s="11" t="s">
        <v>29</v>
      </c>
      <c r="P447" s="11"/>
      <c r="Q447" s="16" t="s">
        <v>1977</v>
      </c>
      <c r="R447" s="11" t="s">
        <v>42</v>
      </c>
      <c r="S447" s="11" t="s">
        <v>1978</v>
      </c>
      <c r="T447" s="11" t="s">
        <v>1979</v>
      </c>
    </row>
    <row x14ac:dyDescent="0.25" r="448" customHeight="1" ht="19.5">
      <c r="A448" s="25">
        <v>45210</v>
      </c>
      <c r="B448" s="11" t="s">
        <v>1980</v>
      </c>
      <c r="C448" s="11" t="s">
        <v>180</v>
      </c>
      <c r="D448" s="11"/>
      <c r="E448" s="13">
        <v>13177065553</v>
      </c>
      <c r="F448" s="11" t="s">
        <v>1981</v>
      </c>
      <c r="G448" s="11" t="s">
        <v>37</v>
      </c>
      <c r="H448" s="11"/>
      <c r="I448" s="13" t="s">
        <v>241</v>
      </c>
      <c r="J448" s="11" t="s">
        <v>24</v>
      </c>
      <c r="K448" s="11" t="s">
        <v>25</v>
      </c>
      <c r="L448" s="11" t="s">
        <v>39</v>
      </c>
      <c r="M448" s="11" t="s">
        <v>40</v>
      </c>
      <c r="N448" s="11" t="s">
        <v>183</v>
      </c>
      <c r="O448" s="11" t="s">
        <v>29</v>
      </c>
      <c r="P448" s="11"/>
      <c r="Q448" s="16" t="s">
        <v>1982</v>
      </c>
      <c r="R448" s="11" t="s">
        <v>51</v>
      </c>
      <c r="S448" s="11" t="s">
        <v>1983</v>
      </c>
      <c r="T448" s="11"/>
    </row>
    <row x14ac:dyDescent="0.25" r="449" customHeight="1" ht="19.5">
      <c r="A449" s="25">
        <v>45210</v>
      </c>
      <c r="B449" s="11" t="s">
        <v>1984</v>
      </c>
      <c r="C449" s="11" t="s">
        <v>180</v>
      </c>
      <c r="D449" s="11"/>
      <c r="E449" s="13">
        <v>13177089438</v>
      </c>
      <c r="F449" s="11" t="s">
        <v>1985</v>
      </c>
      <c r="G449" s="11" t="s">
        <v>115</v>
      </c>
      <c r="H449" s="11"/>
      <c r="I449" s="13" t="s">
        <v>75</v>
      </c>
      <c r="J449" s="11" t="s">
        <v>24</v>
      </c>
      <c r="K449" s="11" t="s">
        <v>25</v>
      </c>
      <c r="L449" s="11" t="s">
        <v>39</v>
      </c>
      <c r="M449" s="11" t="s">
        <v>27</v>
      </c>
      <c r="N449" s="11" t="s">
        <v>183</v>
      </c>
      <c r="O449" s="11" t="s">
        <v>29</v>
      </c>
      <c r="P449" s="11"/>
      <c r="Q449" s="16" t="s">
        <v>1986</v>
      </c>
      <c r="R449" s="11" t="s">
        <v>51</v>
      </c>
      <c r="S449" s="11" t="s">
        <v>1987</v>
      </c>
      <c r="T449" s="11"/>
    </row>
    <row x14ac:dyDescent="0.25" r="450" customHeight="1" ht="19.5">
      <c r="A450" s="25">
        <v>45210</v>
      </c>
      <c r="B450" s="11" t="s">
        <v>1988</v>
      </c>
      <c r="C450" s="11" t="s">
        <v>180</v>
      </c>
      <c r="D450" s="11"/>
      <c r="E450" s="13">
        <v>13197316844</v>
      </c>
      <c r="F450" s="11" t="s">
        <v>1989</v>
      </c>
      <c r="G450" s="11" t="s">
        <v>115</v>
      </c>
      <c r="H450" s="11"/>
      <c r="I450" s="13" t="s">
        <v>381</v>
      </c>
      <c r="J450" s="11" t="s">
        <v>24</v>
      </c>
      <c r="K450" s="11" t="s">
        <v>25</v>
      </c>
      <c r="L450" s="11" t="s">
        <v>39</v>
      </c>
      <c r="M450" s="11" t="s">
        <v>27</v>
      </c>
      <c r="N450" s="11" t="s">
        <v>183</v>
      </c>
      <c r="O450" s="11" t="s">
        <v>29</v>
      </c>
      <c r="P450" s="11"/>
      <c r="Q450" s="16" t="s">
        <v>1990</v>
      </c>
      <c r="R450" s="11" t="s">
        <v>51</v>
      </c>
      <c r="S450" s="11" t="s">
        <v>1991</v>
      </c>
      <c r="T450" s="11"/>
    </row>
    <row x14ac:dyDescent="0.25" r="451" customHeight="1" ht="19.5">
      <c r="A451" s="25">
        <v>45210</v>
      </c>
      <c r="B451" s="11" t="s">
        <v>1992</v>
      </c>
      <c r="C451" s="11" t="s">
        <v>180</v>
      </c>
      <c r="D451" s="11"/>
      <c r="E451" s="13">
        <v>15629353388</v>
      </c>
      <c r="F451" s="11" t="s">
        <v>1993</v>
      </c>
      <c r="G451" s="11" t="s">
        <v>74</v>
      </c>
      <c r="H451" s="11"/>
      <c r="I451" s="13" t="s">
        <v>206</v>
      </c>
      <c r="J451" s="11" t="s">
        <v>24</v>
      </c>
      <c r="K451" s="11" t="s">
        <v>25</v>
      </c>
      <c r="L451" s="11" t="s">
        <v>39</v>
      </c>
      <c r="M451" s="11" t="s">
        <v>40</v>
      </c>
      <c r="N451" s="11" t="s">
        <v>183</v>
      </c>
      <c r="O451" s="11" t="s">
        <v>29</v>
      </c>
      <c r="P451" s="11"/>
      <c r="Q451" s="16" t="s">
        <v>1994</v>
      </c>
      <c r="R451" s="11" t="s">
        <v>51</v>
      </c>
      <c r="S451" s="17" t="s">
        <v>1995</v>
      </c>
      <c r="T451" s="11"/>
    </row>
    <row x14ac:dyDescent="0.25" r="452" customHeight="1" ht="19.5">
      <c r="A452" s="25">
        <v>45210</v>
      </c>
      <c r="B452" s="11" t="s">
        <v>1996</v>
      </c>
      <c r="C452" s="11" t="s">
        <v>180</v>
      </c>
      <c r="D452" s="11"/>
      <c r="E452" s="13">
        <v>15671004160</v>
      </c>
      <c r="F452" s="11" t="s">
        <v>1997</v>
      </c>
      <c r="G452" s="11" t="s">
        <v>37</v>
      </c>
      <c r="H452" s="11"/>
      <c r="I452" s="13" t="s">
        <v>87</v>
      </c>
      <c r="J452" s="11" t="s">
        <v>24</v>
      </c>
      <c r="K452" s="11" t="s">
        <v>25</v>
      </c>
      <c r="L452" s="11" t="s">
        <v>39</v>
      </c>
      <c r="M452" s="11" t="s">
        <v>40</v>
      </c>
      <c r="N452" s="11" t="s">
        <v>183</v>
      </c>
      <c r="O452" s="11" t="s">
        <v>29</v>
      </c>
      <c r="P452" s="11"/>
      <c r="Q452" s="16" t="s">
        <v>1998</v>
      </c>
      <c r="R452" s="11" t="s">
        <v>51</v>
      </c>
      <c r="S452" s="11" t="s">
        <v>1999</v>
      </c>
      <c r="T452" s="11"/>
    </row>
    <row x14ac:dyDescent="0.25" r="453" customHeight="1" ht="19.5">
      <c r="A453" s="25">
        <v>45210</v>
      </c>
      <c r="B453" s="11" t="s">
        <v>2000</v>
      </c>
      <c r="C453" s="11" t="s">
        <v>180</v>
      </c>
      <c r="D453" s="11"/>
      <c r="E453" s="13">
        <v>17507200256</v>
      </c>
      <c r="F453" s="11" t="s">
        <v>2001</v>
      </c>
      <c r="G453" s="11" t="s">
        <v>48</v>
      </c>
      <c r="H453" s="11"/>
      <c r="I453" s="13" t="s">
        <v>486</v>
      </c>
      <c r="J453" s="11" t="s">
        <v>24</v>
      </c>
      <c r="K453" s="11" t="s">
        <v>25</v>
      </c>
      <c r="L453" s="11" t="s">
        <v>39</v>
      </c>
      <c r="M453" s="11" t="s">
        <v>40</v>
      </c>
      <c r="N453" s="11" t="s">
        <v>183</v>
      </c>
      <c r="O453" s="11" t="s">
        <v>29</v>
      </c>
      <c r="P453" s="11"/>
      <c r="Q453" s="16" t="s">
        <v>2002</v>
      </c>
      <c r="R453" s="11" t="s">
        <v>51</v>
      </c>
      <c r="S453" s="17" t="s">
        <v>2003</v>
      </c>
      <c r="T453" s="11"/>
    </row>
    <row x14ac:dyDescent="0.25" r="454" customHeight="1" ht="19.5">
      <c r="A454" s="25">
        <v>45210</v>
      </c>
      <c r="B454" s="11" t="s">
        <v>2004</v>
      </c>
      <c r="C454" s="11" t="s">
        <v>239</v>
      </c>
      <c r="D454" s="11"/>
      <c r="E454" s="13">
        <v>13094165198</v>
      </c>
      <c r="F454" s="11" t="s">
        <v>2005</v>
      </c>
      <c r="G454" s="11" t="s">
        <v>289</v>
      </c>
      <c r="H454" s="11" t="s">
        <v>98</v>
      </c>
      <c r="I454" s="13" t="s">
        <v>189</v>
      </c>
      <c r="J454" s="11" t="s">
        <v>24</v>
      </c>
      <c r="K454" s="11" t="s">
        <v>25</v>
      </c>
      <c r="L454" s="11" t="s">
        <v>39</v>
      </c>
      <c r="M454" s="11" t="s">
        <v>40</v>
      </c>
      <c r="N454" s="11" t="s">
        <v>183</v>
      </c>
      <c r="O454" s="11" t="s">
        <v>29</v>
      </c>
      <c r="P454" s="11"/>
      <c r="Q454" s="16" t="s">
        <v>2006</v>
      </c>
      <c r="R454" s="11" t="s">
        <v>51</v>
      </c>
      <c r="S454" s="11" t="s">
        <v>2007</v>
      </c>
      <c r="T454" s="11"/>
    </row>
    <row x14ac:dyDescent="0.25" r="455" customHeight="1" ht="19.5">
      <c r="A455" s="25">
        <v>45210</v>
      </c>
      <c r="B455" s="11" t="s">
        <v>2008</v>
      </c>
      <c r="C455" s="11" t="s">
        <v>326</v>
      </c>
      <c r="D455" s="11"/>
      <c r="E455" s="13">
        <v>15608602138</v>
      </c>
      <c r="F455" s="11" t="s">
        <v>2009</v>
      </c>
      <c r="G455" s="11" t="s">
        <v>289</v>
      </c>
      <c r="H455" s="11" t="s">
        <v>98</v>
      </c>
      <c r="I455" s="13" t="s">
        <v>38</v>
      </c>
      <c r="J455" s="11" t="s">
        <v>24</v>
      </c>
      <c r="K455" s="11" t="s">
        <v>25</v>
      </c>
      <c r="L455" s="11" t="s">
        <v>39</v>
      </c>
      <c r="M455" s="11" t="s">
        <v>40</v>
      </c>
      <c r="N455" s="11" t="s">
        <v>28</v>
      </c>
      <c r="O455" s="11" t="s">
        <v>29</v>
      </c>
      <c r="P455" s="11"/>
      <c r="Q455" s="16" t="s">
        <v>2010</v>
      </c>
      <c r="R455" s="11" t="s">
        <v>42</v>
      </c>
      <c r="S455" s="11" t="s">
        <v>2011</v>
      </c>
      <c r="T455" s="11"/>
    </row>
    <row x14ac:dyDescent="0.25" r="456" customHeight="1" ht="19.5">
      <c r="A456" s="25">
        <v>45210</v>
      </c>
      <c r="B456" s="11" t="s">
        <v>2012</v>
      </c>
      <c r="C456" s="11" t="s">
        <v>158</v>
      </c>
      <c r="D456" s="11"/>
      <c r="E456" s="13">
        <v>13227255429</v>
      </c>
      <c r="F456" s="11" t="s">
        <v>1047</v>
      </c>
      <c r="G456" s="11" t="s">
        <v>289</v>
      </c>
      <c r="H456" s="11"/>
      <c r="I456" s="13" t="s">
        <v>850</v>
      </c>
      <c r="J456" s="11" t="s">
        <v>24</v>
      </c>
      <c r="K456" s="11" t="s">
        <v>25</v>
      </c>
      <c r="L456" s="11" t="s">
        <v>39</v>
      </c>
      <c r="M456" s="11" t="s">
        <v>40</v>
      </c>
      <c r="N456" s="11" t="s">
        <v>28</v>
      </c>
      <c r="O456" s="11" t="s">
        <v>29</v>
      </c>
      <c r="P456" s="11"/>
      <c r="Q456" s="16" t="s">
        <v>2013</v>
      </c>
      <c r="R456" s="11" t="s">
        <v>42</v>
      </c>
      <c r="S456" s="11" t="s">
        <v>2014</v>
      </c>
      <c r="T456" s="11"/>
    </row>
    <row x14ac:dyDescent="0.25" r="457" customHeight="1" ht="19.5">
      <c r="A457" s="25">
        <v>45210</v>
      </c>
      <c r="B457" s="11" t="s">
        <v>2015</v>
      </c>
      <c r="C457" s="11" t="s">
        <v>239</v>
      </c>
      <c r="D457" s="11"/>
      <c r="E457" s="13">
        <v>15572769146</v>
      </c>
      <c r="F457" s="11" t="s">
        <v>2016</v>
      </c>
      <c r="G457" s="11" t="s">
        <v>289</v>
      </c>
      <c r="H457" s="11"/>
      <c r="I457" s="13" t="s">
        <v>68</v>
      </c>
      <c r="J457" s="11" t="s">
        <v>24</v>
      </c>
      <c r="K457" s="11" t="s">
        <v>25</v>
      </c>
      <c r="L457" s="11" t="s">
        <v>39</v>
      </c>
      <c r="M457" s="11" t="s">
        <v>40</v>
      </c>
      <c r="N457" s="11" t="s">
        <v>183</v>
      </c>
      <c r="O457" s="11" t="s">
        <v>29</v>
      </c>
      <c r="P457" s="11"/>
      <c r="Q457" s="16" t="s">
        <v>2017</v>
      </c>
      <c r="R457" s="11" t="s">
        <v>51</v>
      </c>
      <c r="S457" s="11" t="s">
        <v>2018</v>
      </c>
      <c r="T457" s="11"/>
    </row>
    <row x14ac:dyDescent="0.25" r="458" customHeight="1" ht="19.5">
      <c r="A458" s="25">
        <v>45210</v>
      </c>
      <c r="B458" s="11" t="s">
        <v>2019</v>
      </c>
      <c r="C458" s="11" t="s">
        <v>239</v>
      </c>
      <c r="D458" s="11"/>
      <c r="E458" s="13">
        <v>15549321222</v>
      </c>
      <c r="F458" s="11" t="s">
        <v>2020</v>
      </c>
      <c r="G458" s="11" t="s">
        <v>56</v>
      </c>
      <c r="H458" s="11"/>
      <c r="I458" s="13" t="s">
        <v>241</v>
      </c>
      <c r="J458" s="11" t="s">
        <v>24</v>
      </c>
      <c r="K458" s="11" t="s">
        <v>25</v>
      </c>
      <c r="L458" s="11" t="s">
        <v>39</v>
      </c>
      <c r="M458" s="11" t="s">
        <v>40</v>
      </c>
      <c r="N458" s="11" t="s">
        <v>183</v>
      </c>
      <c r="O458" s="11" t="s">
        <v>29</v>
      </c>
      <c r="P458" s="11"/>
      <c r="Q458" s="16" t="s">
        <v>2021</v>
      </c>
      <c r="R458" s="11" t="s">
        <v>51</v>
      </c>
      <c r="S458" s="11" t="s">
        <v>2022</v>
      </c>
      <c r="T458" s="11"/>
    </row>
    <row x14ac:dyDescent="0.25" r="459" customHeight="1" ht="19.5">
      <c r="A459" s="25">
        <v>45210</v>
      </c>
      <c r="B459" s="11" t="s">
        <v>2023</v>
      </c>
      <c r="C459" s="11" t="s">
        <v>239</v>
      </c>
      <c r="D459" s="11"/>
      <c r="E459" s="13">
        <v>18694081807</v>
      </c>
      <c r="F459" s="11" t="s">
        <v>2024</v>
      </c>
      <c r="G459" s="11" t="s">
        <v>289</v>
      </c>
      <c r="H459" s="11"/>
      <c r="I459" s="13" t="s">
        <v>254</v>
      </c>
      <c r="J459" s="11" t="s">
        <v>24</v>
      </c>
      <c r="K459" s="11" t="s">
        <v>25</v>
      </c>
      <c r="L459" s="11" t="s">
        <v>39</v>
      </c>
      <c r="M459" s="11" t="s">
        <v>27</v>
      </c>
      <c r="N459" s="11" t="s">
        <v>183</v>
      </c>
      <c r="O459" s="11" t="s">
        <v>29</v>
      </c>
      <c r="P459" s="11"/>
      <c r="Q459" s="16" t="s">
        <v>2025</v>
      </c>
      <c r="R459" s="11" t="s">
        <v>51</v>
      </c>
      <c r="S459" s="11" t="s">
        <v>2026</v>
      </c>
      <c r="T459" s="11"/>
    </row>
    <row x14ac:dyDescent="0.25" r="460" customHeight="1" ht="19.5">
      <c r="A460" s="25">
        <v>45210</v>
      </c>
      <c r="B460" s="11" t="s">
        <v>2027</v>
      </c>
      <c r="C460" s="11" t="s">
        <v>239</v>
      </c>
      <c r="D460" s="11"/>
      <c r="E460" s="13">
        <v>18672090281</v>
      </c>
      <c r="F460" s="11" t="s">
        <v>2028</v>
      </c>
      <c r="G460" s="11" t="s">
        <v>115</v>
      </c>
      <c r="H460" s="11"/>
      <c r="I460" s="13" t="s">
        <v>1623</v>
      </c>
      <c r="J460" s="11" t="s">
        <v>24</v>
      </c>
      <c r="K460" s="11" t="s">
        <v>25</v>
      </c>
      <c r="L460" s="11" t="s">
        <v>39</v>
      </c>
      <c r="M460" s="11" t="s">
        <v>40</v>
      </c>
      <c r="N460" s="11" t="s">
        <v>183</v>
      </c>
      <c r="O460" s="11" t="s">
        <v>29</v>
      </c>
      <c r="P460" s="11"/>
      <c r="Q460" s="16" t="s">
        <v>2029</v>
      </c>
      <c r="R460" s="11" t="s">
        <v>51</v>
      </c>
      <c r="S460" s="11" t="s">
        <v>2030</v>
      </c>
      <c r="T460" s="11"/>
    </row>
    <row x14ac:dyDescent="0.25" r="461" customHeight="1" ht="19.5">
      <c r="A461" s="25">
        <v>45210</v>
      </c>
      <c r="B461" s="11" t="s">
        <v>2031</v>
      </c>
      <c r="C461" s="11" t="s">
        <v>974</v>
      </c>
      <c r="D461" s="11"/>
      <c r="E461" s="13">
        <v>18674250245</v>
      </c>
      <c r="F461" s="11" t="s">
        <v>2032</v>
      </c>
      <c r="G461" s="11" t="s">
        <v>23</v>
      </c>
      <c r="H461" s="11"/>
      <c r="I461" s="13">
        <v>10015</v>
      </c>
      <c r="J461" s="11" t="s">
        <v>24</v>
      </c>
      <c r="K461" s="11" t="s">
        <v>69</v>
      </c>
      <c r="L461" s="11" t="s">
        <v>26</v>
      </c>
      <c r="M461" s="11" t="s">
        <v>27</v>
      </c>
      <c r="N461" s="11" t="s">
        <v>28</v>
      </c>
      <c r="O461" s="11" t="s">
        <v>29</v>
      </c>
      <c r="P461" s="11"/>
      <c r="Q461" s="16" t="s">
        <v>2033</v>
      </c>
      <c r="R461" s="11" t="s">
        <v>31</v>
      </c>
      <c r="S461" s="17" t="s">
        <v>2034</v>
      </c>
      <c r="T461" s="11"/>
    </row>
    <row x14ac:dyDescent="0.25" r="462" customHeight="1" ht="19.5">
      <c r="A462" s="25">
        <v>45211</v>
      </c>
      <c r="B462" s="11" t="s">
        <v>2035</v>
      </c>
      <c r="C462" s="11" t="s">
        <v>108</v>
      </c>
      <c r="D462" s="11"/>
      <c r="E462" s="13">
        <v>13098400195</v>
      </c>
      <c r="F462" s="11" t="s">
        <v>2036</v>
      </c>
      <c r="G462" s="11" t="s">
        <v>115</v>
      </c>
      <c r="H462" s="11"/>
      <c r="I462" s="13" t="s">
        <v>87</v>
      </c>
      <c r="J462" s="11" t="s">
        <v>24</v>
      </c>
      <c r="K462" s="11" t="s">
        <v>25</v>
      </c>
      <c r="L462" s="11" t="s">
        <v>39</v>
      </c>
      <c r="M462" s="11" t="s">
        <v>27</v>
      </c>
      <c r="N462" s="11" t="s">
        <v>28</v>
      </c>
      <c r="O462" s="11" t="s">
        <v>29</v>
      </c>
      <c r="P462" s="11"/>
      <c r="Q462" s="16" t="s">
        <v>2037</v>
      </c>
      <c r="R462" s="11" t="s">
        <v>51</v>
      </c>
      <c r="S462" s="17" t="s">
        <v>2038</v>
      </c>
      <c r="T462" s="11"/>
    </row>
    <row x14ac:dyDescent="0.25" r="463" customHeight="1" ht="19.5">
      <c r="A463" s="25">
        <v>45211</v>
      </c>
      <c r="B463" s="11" t="s">
        <v>2039</v>
      </c>
      <c r="C463" s="11" t="s">
        <v>180</v>
      </c>
      <c r="D463" s="11"/>
      <c r="E463" s="13">
        <v>13032719512</v>
      </c>
      <c r="F463" s="11" t="s">
        <v>2040</v>
      </c>
      <c r="G463" s="11" t="s">
        <v>23</v>
      </c>
      <c r="H463" s="11"/>
      <c r="I463" s="13" t="s">
        <v>259</v>
      </c>
      <c r="J463" s="11" t="s">
        <v>24</v>
      </c>
      <c r="K463" s="11" t="s">
        <v>25</v>
      </c>
      <c r="L463" s="11" t="s">
        <v>39</v>
      </c>
      <c r="M463" s="11" t="s">
        <v>27</v>
      </c>
      <c r="N463" s="11" t="s">
        <v>183</v>
      </c>
      <c r="O463" s="11" t="s">
        <v>29</v>
      </c>
      <c r="P463" s="11"/>
      <c r="Q463" s="16" t="s">
        <v>2041</v>
      </c>
      <c r="R463" s="11" t="s">
        <v>51</v>
      </c>
      <c r="S463" s="17" t="s">
        <v>2042</v>
      </c>
      <c r="T463" s="11"/>
    </row>
    <row x14ac:dyDescent="0.25" r="464" customHeight="1" ht="19.5">
      <c r="A464" s="25">
        <v>45211</v>
      </c>
      <c r="B464" s="11" t="s">
        <v>2043</v>
      </c>
      <c r="C464" s="11" t="s">
        <v>180</v>
      </c>
      <c r="D464" s="11"/>
      <c r="E464" s="13">
        <v>13032749962</v>
      </c>
      <c r="F464" s="11" t="s">
        <v>2044</v>
      </c>
      <c r="G464" s="11" t="s">
        <v>37</v>
      </c>
      <c r="H464" s="11"/>
      <c r="I464" s="13" t="s">
        <v>259</v>
      </c>
      <c r="J464" s="11" t="s">
        <v>24</v>
      </c>
      <c r="K464" s="11" t="s">
        <v>25</v>
      </c>
      <c r="L464" s="11" t="s">
        <v>39</v>
      </c>
      <c r="M464" s="11" t="s">
        <v>40</v>
      </c>
      <c r="N464" s="11" t="s">
        <v>183</v>
      </c>
      <c r="O464" s="11" t="s">
        <v>29</v>
      </c>
      <c r="P464" s="11"/>
      <c r="Q464" s="16" t="s">
        <v>2045</v>
      </c>
      <c r="R464" s="11" t="s">
        <v>51</v>
      </c>
      <c r="S464" s="11" t="s">
        <v>2046</v>
      </c>
      <c r="T464" s="11"/>
    </row>
    <row x14ac:dyDescent="0.25" r="465" customHeight="1" ht="19.5">
      <c r="A465" s="25">
        <v>45211</v>
      </c>
      <c r="B465" s="11" t="s">
        <v>2047</v>
      </c>
      <c r="C465" s="11" t="s">
        <v>180</v>
      </c>
      <c r="D465" s="11"/>
      <c r="E465" s="13">
        <v>13047158888</v>
      </c>
      <c r="F465" s="11" t="s">
        <v>2048</v>
      </c>
      <c r="G465" s="11" t="s">
        <v>1873</v>
      </c>
      <c r="H465" s="11"/>
      <c r="I465" s="13" t="s">
        <v>81</v>
      </c>
      <c r="J465" s="11" t="s">
        <v>24</v>
      </c>
      <c r="K465" s="11" t="s">
        <v>25</v>
      </c>
      <c r="L465" s="11" t="s">
        <v>39</v>
      </c>
      <c r="M465" s="11" t="s">
        <v>40</v>
      </c>
      <c r="N465" s="11" t="s">
        <v>183</v>
      </c>
      <c r="O465" s="11" t="s">
        <v>29</v>
      </c>
      <c r="P465" s="11"/>
      <c r="Q465" s="16" t="s">
        <v>2049</v>
      </c>
      <c r="R465" s="11" t="s">
        <v>51</v>
      </c>
      <c r="S465" s="17" t="s">
        <v>2050</v>
      </c>
      <c r="T465" s="11"/>
    </row>
    <row x14ac:dyDescent="0.25" r="466" customHeight="1" ht="19.5">
      <c r="A466" s="25">
        <v>45211</v>
      </c>
      <c r="B466" s="11" t="s">
        <v>2051</v>
      </c>
      <c r="C466" s="11" t="s">
        <v>180</v>
      </c>
      <c r="D466" s="11"/>
      <c r="E466" s="13">
        <v>13094178013</v>
      </c>
      <c r="F466" s="11" t="s">
        <v>2052</v>
      </c>
      <c r="G466" s="11" t="s">
        <v>289</v>
      </c>
      <c r="H466" s="11"/>
      <c r="I466" s="13" t="s">
        <v>241</v>
      </c>
      <c r="J466" s="11" t="s">
        <v>24</v>
      </c>
      <c r="K466" s="11" t="s">
        <v>25</v>
      </c>
      <c r="L466" s="11" t="s">
        <v>39</v>
      </c>
      <c r="M466" s="11" t="s">
        <v>27</v>
      </c>
      <c r="N466" s="11" t="s">
        <v>183</v>
      </c>
      <c r="O466" s="11" t="s">
        <v>29</v>
      </c>
      <c r="P466" s="11"/>
      <c r="Q466" s="16" t="s">
        <v>2053</v>
      </c>
      <c r="R466" s="11" t="s">
        <v>51</v>
      </c>
      <c r="S466" s="11" t="s">
        <v>2054</v>
      </c>
      <c r="T466" s="11"/>
    </row>
    <row x14ac:dyDescent="0.25" r="467" customHeight="1" ht="19.5">
      <c r="A467" s="25">
        <v>45211</v>
      </c>
      <c r="B467" s="11" t="s">
        <v>2055</v>
      </c>
      <c r="C467" s="11" t="s">
        <v>180</v>
      </c>
      <c r="D467" s="11"/>
      <c r="E467" s="13">
        <v>13094183845</v>
      </c>
      <c r="F467" s="11" t="s">
        <v>2056</v>
      </c>
      <c r="G467" s="11" t="s">
        <v>115</v>
      </c>
      <c r="H467" s="11"/>
      <c r="I467" s="13" t="s">
        <v>241</v>
      </c>
      <c r="J467" s="11" t="s">
        <v>24</v>
      </c>
      <c r="K467" s="11" t="s">
        <v>25</v>
      </c>
      <c r="L467" s="11" t="s">
        <v>39</v>
      </c>
      <c r="M467" s="11" t="s">
        <v>27</v>
      </c>
      <c r="N467" s="11" t="s">
        <v>183</v>
      </c>
      <c r="O467" s="11" t="s">
        <v>29</v>
      </c>
      <c r="P467" s="11"/>
      <c r="Q467" s="16" t="s">
        <v>2057</v>
      </c>
      <c r="R467" s="11" t="s">
        <v>51</v>
      </c>
      <c r="S467" s="11" t="s">
        <v>2058</v>
      </c>
      <c r="T467" s="11"/>
    </row>
    <row x14ac:dyDescent="0.25" r="468" customHeight="1" ht="19.5">
      <c r="A468" s="25">
        <v>45211</v>
      </c>
      <c r="B468" s="11" t="s">
        <v>2059</v>
      </c>
      <c r="C468" s="11" t="s">
        <v>180</v>
      </c>
      <c r="D468" s="11"/>
      <c r="E468" s="13">
        <v>13177064465</v>
      </c>
      <c r="F468" s="11" t="s">
        <v>2060</v>
      </c>
      <c r="G468" s="11" t="s">
        <v>289</v>
      </c>
      <c r="H468" s="11"/>
      <c r="I468" s="13" t="s">
        <v>259</v>
      </c>
      <c r="J468" s="11" t="s">
        <v>24</v>
      </c>
      <c r="K468" s="11" t="s">
        <v>25</v>
      </c>
      <c r="L468" s="11" t="s">
        <v>39</v>
      </c>
      <c r="M468" s="11" t="s">
        <v>27</v>
      </c>
      <c r="N468" s="11" t="s">
        <v>183</v>
      </c>
      <c r="O468" s="11" t="s">
        <v>29</v>
      </c>
      <c r="P468" s="11"/>
      <c r="Q468" s="16" t="s">
        <v>2061</v>
      </c>
      <c r="R468" s="11" t="s">
        <v>51</v>
      </c>
      <c r="S468" s="11" t="s">
        <v>2062</v>
      </c>
      <c r="T468" s="11"/>
    </row>
    <row x14ac:dyDescent="0.25" r="469" customHeight="1" ht="19.5">
      <c r="A469" s="25">
        <v>45211</v>
      </c>
      <c r="B469" s="11" t="s">
        <v>2063</v>
      </c>
      <c r="C469" s="11" t="s">
        <v>180</v>
      </c>
      <c r="D469" s="11"/>
      <c r="E469" s="13">
        <v>13177065980</v>
      </c>
      <c r="F469" s="11" t="s">
        <v>2064</v>
      </c>
      <c r="G469" s="11" t="s">
        <v>23</v>
      </c>
      <c r="H469" s="11"/>
      <c r="I469" s="13" t="s">
        <v>93</v>
      </c>
      <c r="J469" s="11" t="s">
        <v>24</v>
      </c>
      <c r="K469" s="11" t="s">
        <v>25</v>
      </c>
      <c r="L469" s="11" t="s">
        <v>39</v>
      </c>
      <c r="M469" s="11" t="s">
        <v>27</v>
      </c>
      <c r="N469" s="11" t="s">
        <v>183</v>
      </c>
      <c r="O469" s="11" t="s">
        <v>29</v>
      </c>
      <c r="P469" s="11"/>
      <c r="Q469" s="16" t="s">
        <v>2065</v>
      </c>
      <c r="R469" s="11" t="s">
        <v>51</v>
      </c>
      <c r="S469" s="11" t="s">
        <v>2066</v>
      </c>
      <c r="T469" s="11"/>
    </row>
    <row x14ac:dyDescent="0.25" r="470" customHeight="1" ht="19.5">
      <c r="A470" s="25">
        <v>45211</v>
      </c>
      <c r="B470" s="11" t="s">
        <v>2067</v>
      </c>
      <c r="C470" s="11" t="s">
        <v>180</v>
      </c>
      <c r="D470" s="11"/>
      <c r="E470" s="13">
        <v>13294240754</v>
      </c>
      <c r="F470" s="11" t="s">
        <v>2068</v>
      </c>
      <c r="G470" s="11" t="s">
        <v>289</v>
      </c>
      <c r="H470" s="11"/>
      <c r="I470" s="13" t="s">
        <v>254</v>
      </c>
      <c r="J470" s="11" t="s">
        <v>24</v>
      </c>
      <c r="K470" s="11" t="s">
        <v>25</v>
      </c>
      <c r="L470" s="11" t="s">
        <v>39</v>
      </c>
      <c r="M470" s="11" t="s">
        <v>27</v>
      </c>
      <c r="N470" s="11" t="s">
        <v>183</v>
      </c>
      <c r="O470" s="11" t="s">
        <v>29</v>
      </c>
      <c r="P470" s="11"/>
      <c r="Q470" s="16" t="s">
        <v>2069</v>
      </c>
      <c r="R470" s="11" t="s">
        <v>51</v>
      </c>
      <c r="S470" s="11" t="s">
        <v>2070</v>
      </c>
      <c r="T470" s="11"/>
    </row>
    <row x14ac:dyDescent="0.25" r="471" customHeight="1" ht="19.5">
      <c r="A471" s="25">
        <v>45211</v>
      </c>
      <c r="B471" s="11" t="s">
        <v>2071</v>
      </c>
      <c r="C471" s="11" t="s">
        <v>180</v>
      </c>
      <c r="D471" s="11"/>
      <c r="E471" s="13">
        <v>15549286843</v>
      </c>
      <c r="F471" s="11" t="s">
        <v>2072</v>
      </c>
      <c r="G471" s="11" t="s">
        <v>37</v>
      </c>
      <c r="H471" s="11"/>
      <c r="I471" s="13" t="s">
        <v>254</v>
      </c>
      <c r="J471" s="11" t="s">
        <v>24</v>
      </c>
      <c r="K471" s="11" t="s">
        <v>25</v>
      </c>
      <c r="L471" s="11" t="s">
        <v>39</v>
      </c>
      <c r="M471" s="11" t="s">
        <v>27</v>
      </c>
      <c r="N471" s="11" t="s">
        <v>183</v>
      </c>
      <c r="O471" s="11" t="s">
        <v>29</v>
      </c>
      <c r="P471" s="11"/>
      <c r="Q471" s="16" t="s">
        <v>2073</v>
      </c>
      <c r="R471" s="11" t="s">
        <v>51</v>
      </c>
      <c r="S471" s="11" t="s">
        <v>2074</v>
      </c>
      <c r="T471" s="11"/>
    </row>
    <row x14ac:dyDescent="0.25" r="472" customHeight="1" ht="19.5">
      <c r="A472" s="25">
        <v>45211</v>
      </c>
      <c r="B472" s="11" t="s">
        <v>2075</v>
      </c>
      <c r="C472" s="11" t="s">
        <v>180</v>
      </c>
      <c r="D472" s="11"/>
      <c r="E472" s="13">
        <v>15549369670</v>
      </c>
      <c r="F472" s="11" t="s">
        <v>2076</v>
      </c>
      <c r="G472" s="11" t="s">
        <v>115</v>
      </c>
      <c r="H472" s="11" t="s">
        <v>130</v>
      </c>
      <c r="I472" s="13" t="s">
        <v>63</v>
      </c>
      <c r="J472" s="11" t="s">
        <v>24</v>
      </c>
      <c r="K472" s="11" t="s">
        <v>25</v>
      </c>
      <c r="L472" s="11" t="s">
        <v>39</v>
      </c>
      <c r="M472" s="11" t="s">
        <v>40</v>
      </c>
      <c r="N472" s="11" t="s">
        <v>183</v>
      </c>
      <c r="O472" s="11" t="s">
        <v>29</v>
      </c>
      <c r="P472" s="11"/>
      <c r="Q472" s="16" t="s">
        <v>2077</v>
      </c>
      <c r="R472" s="11" t="s">
        <v>51</v>
      </c>
      <c r="S472" s="17" t="s">
        <v>2078</v>
      </c>
      <c r="T472" s="11"/>
    </row>
    <row x14ac:dyDescent="0.25" r="473" customHeight="1" ht="19.5">
      <c r="A473" s="25">
        <v>45211</v>
      </c>
      <c r="B473" s="11" t="s">
        <v>2079</v>
      </c>
      <c r="C473" s="11" t="s">
        <v>180</v>
      </c>
      <c r="D473" s="11"/>
      <c r="E473" s="13">
        <v>15572782886</v>
      </c>
      <c r="F473" s="11" t="s">
        <v>2080</v>
      </c>
      <c r="G473" s="11" t="s">
        <v>115</v>
      </c>
      <c r="H473" s="11"/>
      <c r="I473" s="13" t="s">
        <v>182</v>
      </c>
      <c r="J473" s="11" t="s">
        <v>24</v>
      </c>
      <c r="K473" s="11" t="s">
        <v>25</v>
      </c>
      <c r="L473" s="11" t="s">
        <v>39</v>
      </c>
      <c r="M473" s="11" t="s">
        <v>27</v>
      </c>
      <c r="N473" s="11" t="s">
        <v>183</v>
      </c>
      <c r="O473" s="11" t="s">
        <v>29</v>
      </c>
      <c r="P473" s="11"/>
      <c r="Q473" s="16" t="s">
        <v>2081</v>
      </c>
      <c r="R473" s="11" t="s">
        <v>51</v>
      </c>
      <c r="S473" s="11" t="s">
        <v>2082</v>
      </c>
      <c r="T473" s="11"/>
    </row>
    <row x14ac:dyDescent="0.25" r="474" customHeight="1" ht="19.5">
      <c r="A474" s="25">
        <v>45211</v>
      </c>
      <c r="B474" s="11" t="s">
        <v>2083</v>
      </c>
      <c r="C474" s="11" t="s">
        <v>180</v>
      </c>
      <c r="D474" s="11"/>
      <c r="E474" s="13">
        <v>15586375716</v>
      </c>
      <c r="F474" s="11" t="s">
        <v>2084</v>
      </c>
      <c r="G474" s="11" t="s">
        <v>115</v>
      </c>
      <c r="H474" s="11"/>
      <c r="I474" s="13" t="s">
        <v>259</v>
      </c>
      <c r="J474" s="11" t="s">
        <v>24</v>
      </c>
      <c r="K474" s="11" t="s">
        <v>25</v>
      </c>
      <c r="L474" s="11" t="s">
        <v>39</v>
      </c>
      <c r="M474" s="11" t="s">
        <v>27</v>
      </c>
      <c r="N474" s="11" t="s">
        <v>183</v>
      </c>
      <c r="O474" s="11" t="s">
        <v>29</v>
      </c>
      <c r="P474" s="11"/>
      <c r="Q474" s="16" t="s">
        <v>2085</v>
      </c>
      <c r="R474" s="11" t="s">
        <v>51</v>
      </c>
      <c r="S474" s="11" t="s">
        <v>2086</v>
      </c>
      <c r="T474" s="11"/>
    </row>
    <row x14ac:dyDescent="0.25" r="475" customHeight="1" ht="19.5">
      <c r="A475" s="25">
        <v>45211</v>
      </c>
      <c r="B475" s="11" t="s">
        <v>2087</v>
      </c>
      <c r="C475" s="11" t="s">
        <v>180</v>
      </c>
      <c r="D475" s="11"/>
      <c r="E475" s="13">
        <v>15587941495</v>
      </c>
      <c r="F475" s="11" t="s">
        <v>2088</v>
      </c>
      <c r="G475" s="11" t="s">
        <v>115</v>
      </c>
      <c r="H475" s="11"/>
      <c r="I475" s="13" t="s">
        <v>486</v>
      </c>
      <c r="J475" s="11" t="s">
        <v>24</v>
      </c>
      <c r="K475" s="11" t="s">
        <v>25</v>
      </c>
      <c r="L475" s="11" t="s">
        <v>39</v>
      </c>
      <c r="M475" s="11" t="s">
        <v>27</v>
      </c>
      <c r="N475" s="11" t="s">
        <v>183</v>
      </c>
      <c r="O475" s="11" t="s">
        <v>29</v>
      </c>
      <c r="P475" s="11"/>
      <c r="Q475" s="16" t="s">
        <v>2089</v>
      </c>
      <c r="R475" s="11" t="s">
        <v>51</v>
      </c>
      <c r="S475" s="11" t="s">
        <v>2090</v>
      </c>
      <c r="T475" s="11"/>
    </row>
    <row x14ac:dyDescent="0.25" r="476" customHeight="1" ht="19.5">
      <c r="A476" s="25">
        <v>45211</v>
      </c>
      <c r="B476" s="11" t="s">
        <v>2091</v>
      </c>
      <c r="C476" s="11" t="s">
        <v>180</v>
      </c>
      <c r="D476" s="11"/>
      <c r="E476" s="13">
        <v>15629385769</v>
      </c>
      <c r="F476" s="11" t="s">
        <v>2092</v>
      </c>
      <c r="G476" s="11" t="s">
        <v>23</v>
      </c>
      <c r="H476" s="11"/>
      <c r="I476" s="13" t="s">
        <v>116</v>
      </c>
      <c r="J476" s="11" t="s">
        <v>24</v>
      </c>
      <c r="K476" s="11" t="s">
        <v>25</v>
      </c>
      <c r="L476" s="11" t="s">
        <v>39</v>
      </c>
      <c r="M476" s="11" t="s">
        <v>27</v>
      </c>
      <c r="N476" s="11" t="s">
        <v>183</v>
      </c>
      <c r="O476" s="11" t="s">
        <v>29</v>
      </c>
      <c r="P476" s="11"/>
      <c r="Q476" s="16" t="s">
        <v>2093</v>
      </c>
      <c r="R476" s="11" t="s">
        <v>51</v>
      </c>
      <c r="S476" s="11" t="s">
        <v>2094</v>
      </c>
      <c r="T476" s="11"/>
    </row>
    <row x14ac:dyDescent="0.25" r="477" customHeight="1" ht="19.5">
      <c r="A477" s="25">
        <v>45211</v>
      </c>
      <c r="B477" s="11" t="s">
        <v>2095</v>
      </c>
      <c r="C477" s="11" t="s">
        <v>180</v>
      </c>
      <c r="D477" s="11"/>
      <c r="E477" s="13">
        <v>15697276810</v>
      </c>
      <c r="F477" s="11" t="s">
        <v>1952</v>
      </c>
      <c r="G477" s="11" t="s">
        <v>74</v>
      </c>
      <c r="H477" s="11" t="s">
        <v>130</v>
      </c>
      <c r="I477" s="13" t="s">
        <v>68</v>
      </c>
      <c r="J477" s="11" t="s">
        <v>24</v>
      </c>
      <c r="K477" s="11" t="s">
        <v>25</v>
      </c>
      <c r="L477" s="11" t="s">
        <v>39</v>
      </c>
      <c r="M477" s="11" t="s">
        <v>40</v>
      </c>
      <c r="N477" s="11" t="s">
        <v>183</v>
      </c>
      <c r="O477" s="11" t="s">
        <v>29</v>
      </c>
      <c r="P477" s="11"/>
      <c r="Q477" s="16" t="s">
        <v>2096</v>
      </c>
      <c r="R477" s="11" t="s">
        <v>51</v>
      </c>
      <c r="S477" s="11" t="s">
        <v>2097</v>
      </c>
      <c r="T477" s="11"/>
    </row>
    <row x14ac:dyDescent="0.25" r="478" customHeight="1" ht="19.5">
      <c r="A478" s="25">
        <v>45211</v>
      </c>
      <c r="B478" s="11" t="s">
        <v>2098</v>
      </c>
      <c r="C478" s="11" t="s">
        <v>180</v>
      </c>
      <c r="D478" s="11"/>
      <c r="E478" s="13">
        <v>15697277360</v>
      </c>
      <c r="F478" s="11" t="s">
        <v>2099</v>
      </c>
      <c r="G478" s="11" t="s">
        <v>23</v>
      </c>
      <c r="H478" s="11"/>
      <c r="I478" s="13" t="s">
        <v>87</v>
      </c>
      <c r="J478" s="11" t="s">
        <v>24</v>
      </c>
      <c r="K478" s="11" t="s">
        <v>25</v>
      </c>
      <c r="L478" s="11" t="s">
        <v>39</v>
      </c>
      <c r="M478" s="11" t="s">
        <v>27</v>
      </c>
      <c r="N478" s="11" t="s">
        <v>183</v>
      </c>
      <c r="O478" s="11" t="s">
        <v>29</v>
      </c>
      <c r="P478" s="11"/>
      <c r="Q478" s="16" t="s">
        <v>2100</v>
      </c>
      <c r="R478" s="11" t="s">
        <v>51</v>
      </c>
      <c r="S478" s="11" t="s">
        <v>2101</v>
      </c>
      <c r="T478" s="11"/>
    </row>
    <row x14ac:dyDescent="0.25" r="479" customHeight="1" ht="19.5">
      <c r="A479" s="25">
        <v>45211</v>
      </c>
      <c r="B479" s="11" t="s">
        <v>2102</v>
      </c>
      <c r="C479" s="11" t="s">
        <v>180</v>
      </c>
      <c r="D479" s="11"/>
      <c r="E479" s="13">
        <v>18671719687</v>
      </c>
      <c r="F479" s="11" t="s">
        <v>2103</v>
      </c>
      <c r="G479" s="11" t="s">
        <v>37</v>
      </c>
      <c r="H479" s="11"/>
      <c r="I479" s="13" t="s">
        <v>254</v>
      </c>
      <c r="J479" s="11" t="s">
        <v>24</v>
      </c>
      <c r="K479" s="11" t="s">
        <v>25</v>
      </c>
      <c r="L479" s="11" t="s">
        <v>39</v>
      </c>
      <c r="M479" s="11" t="s">
        <v>40</v>
      </c>
      <c r="N479" s="11" t="s">
        <v>183</v>
      </c>
      <c r="O479" s="11" t="s">
        <v>29</v>
      </c>
      <c r="P479" s="11"/>
      <c r="Q479" s="16" t="s">
        <v>2104</v>
      </c>
      <c r="R479" s="11" t="s">
        <v>51</v>
      </c>
      <c r="S479" s="11" t="s">
        <v>2105</v>
      </c>
      <c r="T479" s="11"/>
    </row>
    <row x14ac:dyDescent="0.25" r="480" customHeight="1" ht="19.5">
      <c r="A480" s="25">
        <v>45211</v>
      </c>
      <c r="B480" s="11" t="s">
        <v>2106</v>
      </c>
      <c r="C480" s="11" t="s">
        <v>180</v>
      </c>
      <c r="D480" s="11"/>
      <c r="E480" s="13">
        <v>18671736068</v>
      </c>
      <c r="F480" s="11" t="s">
        <v>2107</v>
      </c>
      <c r="G480" s="11" t="s">
        <v>56</v>
      </c>
      <c r="H480" s="11"/>
      <c r="I480" s="13" t="s">
        <v>131</v>
      </c>
      <c r="J480" s="11" t="s">
        <v>24</v>
      </c>
      <c r="K480" s="11" t="s">
        <v>25</v>
      </c>
      <c r="L480" s="11" t="s">
        <v>39</v>
      </c>
      <c r="M480" s="11" t="s">
        <v>27</v>
      </c>
      <c r="N480" s="11" t="s">
        <v>183</v>
      </c>
      <c r="O480" s="11" t="s">
        <v>29</v>
      </c>
      <c r="P480" s="11"/>
      <c r="Q480" s="16" t="s">
        <v>2108</v>
      </c>
      <c r="R480" s="11" t="s">
        <v>51</v>
      </c>
      <c r="S480" s="11" t="s">
        <v>2109</v>
      </c>
      <c r="T480" s="11"/>
    </row>
    <row x14ac:dyDescent="0.25" r="481" customHeight="1" ht="19.5">
      <c r="A481" s="25">
        <v>45211</v>
      </c>
      <c r="B481" s="11" t="s">
        <v>2110</v>
      </c>
      <c r="C481" s="11" t="s">
        <v>180</v>
      </c>
      <c r="D481" s="11"/>
      <c r="E481" s="13">
        <v>18671748329</v>
      </c>
      <c r="F481" s="11" t="s">
        <v>2111</v>
      </c>
      <c r="G481" s="11" t="s">
        <v>56</v>
      </c>
      <c r="H481" s="11"/>
      <c r="I481" s="13" t="s">
        <v>235</v>
      </c>
      <c r="J481" s="11" t="s">
        <v>24</v>
      </c>
      <c r="K481" s="11" t="s">
        <v>25</v>
      </c>
      <c r="L481" s="11" t="s">
        <v>39</v>
      </c>
      <c r="M481" s="11" t="s">
        <v>27</v>
      </c>
      <c r="N481" s="11" t="s">
        <v>183</v>
      </c>
      <c r="O481" s="11" t="s">
        <v>29</v>
      </c>
      <c r="P481" s="11"/>
      <c r="Q481" s="16" t="s">
        <v>2112</v>
      </c>
      <c r="R481" s="11" t="s">
        <v>51</v>
      </c>
      <c r="S481" s="11" t="s">
        <v>2113</v>
      </c>
      <c r="T481" s="11"/>
    </row>
    <row x14ac:dyDescent="0.25" r="482" customHeight="1" ht="19.5">
      <c r="A482" s="25">
        <v>45211</v>
      </c>
      <c r="B482" s="11" t="s">
        <v>2114</v>
      </c>
      <c r="C482" s="11" t="s">
        <v>180</v>
      </c>
      <c r="D482" s="11"/>
      <c r="E482" s="13">
        <v>18672108469</v>
      </c>
      <c r="F482" s="11" t="s">
        <v>2115</v>
      </c>
      <c r="G482" s="11" t="s">
        <v>74</v>
      </c>
      <c r="H482" s="11"/>
      <c r="I482" s="13" t="s">
        <v>398</v>
      </c>
      <c r="J482" s="11" t="s">
        <v>24</v>
      </c>
      <c r="K482" s="11" t="s">
        <v>25</v>
      </c>
      <c r="L482" s="11" t="s">
        <v>39</v>
      </c>
      <c r="M482" s="11" t="s">
        <v>40</v>
      </c>
      <c r="N482" s="11" t="s">
        <v>183</v>
      </c>
      <c r="O482" s="11" t="s">
        <v>29</v>
      </c>
      <c r="P482" s="11"/>
      <c r="Q482" s="16" t="s">
        <v>2116</v>
      </c>
      <c r="R482" s="11" t="s">
        <v>51</v>
      </c>
      <c r="S482" s="11" t="s">
        <v>2117</v>
      </c>
      <c r="T482" s="11"/>
    </row>
    <row x14ac:dyDescent="0.25" r="483" customHeight="1" ht="19.5">
      <c r="A483" s="25">
        <v>45211</v>
      </c>
      <c r="B483" s="11" t="s">
        <v>2118</v>
      </c>
      <c r="C483" s="11" t="s">
        <v>180</v>
      </c>
      <c r="D483" s="11"/>
      <c r="E483" s="13">
        <v>15671058498</v>
      </c>
      <c r="F483" s="11" t="s">
        <v>2119</v>
      </c>
      <c r="G483" s="11" t="s">
        <v>115</v>
      </c>
      <c r="H483" s="11"/>
      <c r="I483" s="13" t="s">
        <v>398</v>
      </c>
      <c r="J483" s="11" t="s">
        <v>24</v>
      </c>
      <c r="K483" s="11" t="s">
        <v>25</v>
      </c>
      <c r="L483" s="11" t="s">
        <v>39</v>
      </c>
      <c r="M483" s="11" t="s">
        <v>27</v>
      </c>
      <c r="N483" s="11" t="s">
        <v>183</v>
      </c>
      <c r="O483" s="11" t="s">
        <v>29</v>
      </c>
      <c r="P483" s="11"/>
      <c r="Q483" s="16" t="s">
        <v>2120</v>
      </c>
      <c r="R483" s="11" t="s">
        <v>51</v>
      </c>
      <c r="S483" s="11" t="s">
        <v>2121</v>
      </c>
      <c r="T483" s="11"/>
    </row>
    <row x14ac:dyDescent="0.25" r="484" customHeight="1" ht="19.5">
      <c r="A484" s="25">
        <v>45211</v>
      </c>
      <c r="B484" s="11" t="s">
        <v>2122</v>
      </c>
      <c r="C484" s="11" t="s">
        <v>239</v>
      </c>
      <c r="D484" s="11"/>
      <c r="E484" s="13">
        <v>15549331276</v>
      </c>
      <c r="F484" s="11" t="s">
        <v>2123</v>
      </c>
      <c r="G484" s="11" t="s">
        <v>115</v>
      </c>
      <c r="H484" s="11"/>
      <c r="I484" s="13" t="s">
        <v>272</v>
      </c>
      <c r="J484" s="11" t="s">
        <v>24</v>
      </c>
      <c r="K484" s="11" t="s">
        <v>25</v>
      </c>
      <c r="L484" s="11" t="s">
        <v>39</v>
      </c>
      <c r="M484" s="11" t="s">
        <v>27</v>
      </c>
      <c r="N484" s="11" t="s">
        <v>183</v>
      </c>
      <c r="O484" s="11" t="s">
        <v>29</v>
      </c>
      <c r="P484" s="11"/>
      <c r="Q484" s="16" t="s">
        <v>2124</v>
      </c>
      <c r="R484" s="11" t="s">
        <v>51</v>
      </c>
      <c r="S484" s="11" t="s">
        <v>2125</v>
      </c>
      <c r="T484" s="11"/>
    </row>
    <row x14ac:dyDescent="0.25" r="485" customHeight="1" ht="19.5">
      <c r="A485" s="25">
        <v>45211</v>
      </c>
      <c r="B485" s="11" t="s">
        <v>2126</v>
      </c>
      <c r="C485" s="11" t="s">
        <v>239</v>
      </c>
      <c r="D485" s="11"/>
      <c r="E485" s="13">
        <v>16671732886</v>
      </c>
      <c r="F485" s="11" t="s">
        <v>2127</v>
      </c>
      <c r="G485" s="11" t="s">
        <v>74</v>
      </c>
      <c r="H485" s="11"/>
      <c r="I485" s="13" t="s">
        <v>235</v>
      </c>
      <c r="J485" s="11" t="s">
        <v>24</v>
      </c>
      <c r="K485" s="11" t="s">
        <v>25</v>
      </c>
      <c r="L485" s="11" t="s">
        <v>39</v>
      </c>
      <c r="M485" s="11" t="s">
        <v>40</v>
      </c>
      <c r="N485" s="11" t="s">
        <v>183</v>
      </c>
      <c r="O485" s="11" t="s">
        <v>29</v>
      </c>
      <c r="P485" s="11"/>
      <c r="Q485" s="16" t="s">
        <v>2128</v>
      </c>
      <c r="R485" s="11" t="s">
        <v>51</v>
      </c>
      <c r="S485" s="11" t="s">
        <v>2129</v>
      </c>
      <c r="T485" s="11"/>
    </row>
    <row x14ac:dyDescent="0.25" r="486" customHeight="1" ht="19.5">
      <c r="A486" s="25">
        <v>45211</v>
      </c>
      <c r="B486" s="11" t="s">
        <v>2130</v>
      </c>
      <c r="C486" s="11" t="s">
        <v>239</v>
      </c>
      <c r="D486" s="11"/>
      <c r="E486" s="13">
        <v>15607203812</v>
      </c>
      <c r="F486" s="11" t="s">
        <v>2131</v>
      </c>
      <c r="G486" s="11" t="s">
        <v>289</v>
      </c>
      <c r="H486" s="11"/>
      <c r="I486" s="13" t="s">
        <v>433</v>
      </c>
      <c r="J486" s="11" t="s">
        <v>24</v>
      </c>
      <c r="K486" s="11" t="s">
        <v>25</v>
      </c>
      <c r="L486" s="11" t="s">
        <v>39</v>
      </c>
      <c r="M486" s="11" t="s">
        <v>27</v>
      </c>
      <c r="N486" s="11" t="s">
        <v>183</v>
      </c>
      <c r="O486" s="11" t="s">
        <v>29</v>
      </c>
      <c r="P486" s="11"/>
      <c r="Q486" s="16" t="s">
        <v>2132</v>
      </c>
      <c r="R486" s="11" t="s">
        <v>51</v>
      </c>
      <c r="S486" s="11" t="s">
        <v>2133</v>
      </c>
      <c r="T486" s="11"/>
    </row>
    <row x14ac:dyDescent="0.25" r="487" customHeight="1" ht="19.5">
      <c r="A487" s="25">
        <v>45211</v>
      </c>
      <c r="B487" s="11" t="s">
        <v>2134</v>
      </c>
      <c r="C487" s="11" t="s">
        <v>239</v>
      </c>
      <c r="D487" s="11"/>
      <c r="E487" s="13">
        <v>13247288831</v>
      </c>
      <c r="F487" s="11" t="s">
        <v>2135</v>
      </c>
      <c r="G487" s="11" t="s">
        <v>115</v>
      </c>
      <c r="H487" s="11"/>
      <c r="I487" s="13" t="s">
        <v>241</v>
      </c>
      <c r="J487" s="11" t="s">
        <v>24</v>
      </c>
      <c r="K487" s="11" t="s">
        <v>25</v>
      </c>
      <c r="L487" s="11" t="s">
        <v>39</v>
      </c>
      <c r="M487" s="11" t="s">
        <v>27</v>
      </c>
      <c r="N487" s="11" t="s">
        <v>183</v>
      </c>
      <c r="O487" s="11" t="s">
        <v>29</v>
      </c>
      <c r="P487" s="11"/>
      <c r="Q487" s="16" t="s">
        <v>2136</v>
      </c>
      <c r="R487" s="11" t="s">
        <v>51</v>
      </c>
      <c r="S487" s="11" t="s">
        <v>2137</v>
      </c>
      <c r="T487" s="11"/>
    </row>
    <row x14ac:dyDescent="0.25" r="488" customHeight="1" ht="19.5">
      <c r="A488" s="25">
        <v>45211</v>
      </c>
      <c r="B488" s="11" t="s">
        <v>2138</v>
      </c>
      <c r="C488" s="11" t="s">
        <v>239</v>
      </c>
      <c r="D488" s="11"/>
      <c r="E488" s="13">
        <v>18671746237</v>
      </c>
      <c r="F488" s="11" t="s">
        <v>2139</v>
      </c>
      <c r="G488" s="11" t="s">
        <v>115</v>
      </c>
      <c r="H488" s="11"/>
      <c r="I488" s="13" t="s">
        <v>68</v>
      </c>
      <c r="J488" s="11" t="s">
        <v>24</v>
      </c>
      <c r="K488" s="11" t="s">
        <v>25</v>
      </c>
      <c r="L488" s="11" t="s">
        <v>39</v>
      </c>
      <c r="M488" s="11" t="s">
        <v>27</v>
      </c>
      <c r="N488" s="11" t="s">
        <v>183</v>
      </c>
      <c r="O488" s="11" t="s">
        <v>29</v>
      </c>
      <c r="P488" s="11"/>
      <c r="Q488" s="16" t="s">
        <v>2140</v>
      </c>
      <c r="R488" s="11" t="s">
        <v>51</v>
      </c>
      <c r="S488" s="11" t="s">
        <v>2141</v>
      </c>
      <c r="T488" s="11"/>
    </row>
    <row x14ac:dyDescent="0.25" r="489" customHeight="1" ht="19.5">
      <c r="A489" s="25">
        <v>45211</v>
      </c>
      <c r="B489" s="11" t="s">
        <v>2142</v>
      </c>
      <c r="C489" s="11" t="s">
        <v>108</v>
      </c>
      <c r="D489" s="11"/>
      <c r="E489" s="13">
        <v>18671449175</v>
      </c>
      <c r="F489" s="11" t="s">
        <v>2143</v>
      </c>
      <c r="G489" s="11" t="s">
        <v>289</v>
      </c>
      <c r="H489" s="11"/>
      <c r="I489" s="13" t="s">
        <v>381</v>
      </c>
      <c r="J489" s="11" t="s">
        <v>24</v>
      </c>
      <c r="K489" s="11" t="s">
        <v>25</v>
      </c>
      <c r="L489" s="11" t="s">
        <v>39</v>
      </c>
      <c r="M489" s="11" t="s">
        <v>40</v>
      </c>
      <c r="N489" s="11" t="s">
        <v>28</v>
      </c>
      <c r="O489" s="11" t="s">
        <v>29</v>
      </c>
      <c r="P489" s="11"/>
      <c r="Q489" s="16" t="s">
        <v>2144</v>
      </c>
      <c r="R489" s="11" t="s">
        <v>42</v>
      </c>
      <c r="S489" s="11" t="s">
        <v>2145</v>
      </c>
      <c r="T489" s="11"/>
    </row>
    <row x14ac:dyDescent="0.25" r="490" customHeight="1" ht="19.5">
      <c r="A490" s="25">
        <v>45211</v>
      </c>
      <c r="B490" s="11" t="s">
        <v>2146</v>
      </c>
      <c r="C490" s="11" t="s">
        <v>239</v>
      </c>
      <c r="D490" s="11"/>
      <c r="E490" s="13">
        <v>13094179431</v>
      </c>
      <c r="F490" s="11" t="s">
        <v>2147</v>
      </c>
      <c r="G490" s="11" t="s">
        <v>62</v>
      </c>
      <c r="H490" s="11"/>
      <c r="I490" s="13" t="s">
        <v>241</v>
      </c>
      <c r="J490" s="11" t="s">
        <v>24</v>
      </c>
      <c r="K490" s="11" t="s">
        <v>25</v>
      </c>
      <c r="L490" s="11" t="s">
        <v>39</v>
      </c>
      <c r="M490" s="11" t="s">
        <v>40</v>
      </c>
      <c r="N490" s="11" t="s">
        <v>183</v>
      </c>
      <c r="O490" s="11" t="s">
        <v>29</v>
      </c>
      <c r="P490" s="11"/>
      <c r="Q490" s="16" t="s">
        <v>2148</v>
      </c>
      <c r="R490" s="11" t="s">
        <v>51</v>
      </c>
      <c r="S490" s="11" t="s">
        <v>2149</v>
      </c>
      <c r="T490" s="11"/>
    </row>
    <row x14ac:dyDescent="0.25" r="491" customHeight="1" ht="19.5">
      <c r="A491" s="25">
        <v>45211</v>
      </c>
      <c r="B491" s="11" t="s">
        <v>2150</v>
      </c>
      <c r="C491" s="11" t="s">
        <v>239</v>
      </c>
      <c r="D491" s="11"/>
      <c r="E491" s="13">
        <v>15629386549</v>
      </c>
      <c r="F491" s="11" t="s">
        <v>2151</v>
      </c>
      <c r="G491" s="11" t="s">
        <v>289</v>
      </c>
      <c r="H491" s="11"/>
      <c r="I491" s="13" t="s">
        <v>75</v>
      </c>
      <c r="J491" s="11" t="s">
        <v>24</v>
      </c>
      <c r="K491" s="11" t="s">
        <v>25</v>
      </c>
      <c r="L491" s="11" t="s">
        <v>39</v>
      </c>
      <c r="M491" s="11" t="s">
        <v>40</v>
      </c>
      <c r="N491" s="11" t="s">
        <v>183</v>
      </c>
      <c r="O491" s="11" t="s">
        <v>29</v>
      </c>
      <c r="P491" s="11"/>
      <c r="Q491" s="16" t="s">
        <v>2152</v>
      </c>
      <c r="R491" s="11" t="s">
        <v>51</v>
      </c>
      <c r="S491" s="11" t="s">
        <v>2153</v>
      </c>
      <c r="T491" s="11"/>
    </row>
    <row x14ac:dyDescent="0.25" r="492" customHeight="1" ht="19.5">
      <c r="A492" s="10">
        <v>45212</v>
      </c>
      <c r="B492" s="11" t="s">
        <v>2154</v>
      </c>
      <c r="C492" s="11" t="s">
        <v>108</v>
      </c>
      <c r="D492" s="11"/>
      <c r="E492" s="13">
        <v>13032738845</v>
      </c>
      <c r="F492" s="11" t="s">
        <v>2155</v>
      </c>
      <c r="G492" s="11" t="s">
        <v>289</v>
      </c>
      <c r="H492" s="11"/>
      <c r="I492" s="13" t="s">
        <v>75</v>
      </c>
      <c r="J492" s="11" t="s">
        <v>24</v>
      </c>
      <c r="K492" s="11" t="s">
        <v>25</v>
      </c>
      <c r="L492" s="11" t="s">
        <v>39</v>
      </c>
      <c r="M492" s="11" t="s">
        <v>40</v>
      </c>
      <c r="N492" s="11" t="s">
        <v>28</v>
      </c>
      <c r="O492" s="11" t="s">
        <v>29</v>
      </c>
      <c r="P492" s="11"/>
      <c r="Q492" s="16" t="s">
        <v>2156</v>
      </c>
      <c r="R492" s="11" t="s">
        <v>51</v>
      </c>
      <c r="S492" s="11" t="s">
        <v>2157</v>
      </c>
      <c r="T492" s="11"/>
    </row>
    <row x14ac:dyDescent="0.25" r="493" customHeight="1" ht="19.5">
      <c r="A493" s="10">
        <v>45212</v>
      </c>
      <c r="B493" s="11" t="s">
        <v>2158</v>
      </c>
      <c r="C493" s="11" t="s">
        <v>180</v>
      </c>
      <c r="D493" s="11"/>
      <c r="E493" s="13">
        <v>13217276768</v>
      </c>
      <c r="F493" s="11" t="s">
        <v>2159</v>
      </c>
      <c r="G493" s="11" t="s">
        <v>37</v>
      </c>
      <c r="H493" s="11"/>
      <c r="I493" s="13" t="s">
        <v>57</v>
      </c>
      <c r="J493" s="11" t="s">
        <v>24</v>
      </c>
      <c r="K493" s="11" t="s">
        <v>25</v>
      </c>
      <c r="L493" s="11" t="s">
        <v>39</v>
      </c>
      <c r="M493" s="11" t="s">
        <v>40</v>
      </c>
      <c r="N493" s="11" t="s">
        <v>183</v>
      </c>
      <c r="O493" s="11" t="s">
        <v>29</v>
      </c>
      <c r="P493" s="11"/>
      <c r="Q493" s="16" t="s">
        <v>2160</v>
      </c>
      <c r="R493" s="11" t="s">
        <v>51</v>
      </c>
      <c r="S493" s="11" t="s">
        <v>2161</v>
      </c>
      <c r="T493" s="11"/>
    </row>
    <row x14ac:dyDescent="0.25" r="494" customHeight="1" ht="19.5">
      <c r="A494" s="10">
        <v>45212</v>
      </c>
      <c r="B494" s="11" t="s">
        <v>2162</v>
      </c>
      <c r="C494" s="11" t="s">
        <v>180</v>
      </c>
      <c r="D494" s="11"/>
      <c r="E494" s="13">
        <v>13227283385</v>
      </c>
      <c r="F494" s="11" t="s">
        <v>2163</v>
      </c>
      <c r="G494" s="11" t="s">
        <v>62</v>
      </c>
      <c r="H494" s="11" t="s">
        <v>141</v>
      </c>
      <c r="I494" s="13" t="s">
        <v>486</v>
      </c>
      <c r="J494" s="11" t="s">
        <v>24</v>
      </c>
      <c r="K494" s="11" t="s">
        <v>25</v>
      </c>
      <c r="L494" s="11" t="s">
        <v>39</v>
      </c>
      <c r="M494" s="11" t="s">
        <v>40</v>
      </c>
      <c r="N494" s="11" t="s">
        <v>183</v>
      </c>
      <c r="O494" s="11" t="s">
        <v>29</v>
      </c>
      <c r="P494" s="11"/>
      <c r="Q494" s="16" t="s">
        <v>2164</v>
      </c>
      <c r="R494" s="11" t="s">
        <v>51</v>
      </c>
      <c r="S494" s="11" t="s">
        <v>2165</v>
      </c>
      <c r="T494" s="11"/>
    </row>
    <row x14ac:dyDescent="0.25" r="495" customHeight="1" ht="19.5">
      <c r="A495" s="10">
        <v>45212</v>
      </c>
      <c r="B495" s="11" t="s">
        <v>2166</v>
      </c>
      <c r="C495" s="11" t="s">
        <v>180</v>
      </c>
      <c r="D495" s="11"/>
      <c r="E495" s="13">
        <v>13294240689</v>
      </c>
      <c r="F495" s="11" t="s">
        <v>2167</v>
      </c>
      <c r="G495" s="11" t="s">
        <v>289</v>
      </c>
      <c r="H495" s="11"/>
      <c r="I495" s="13" t="s">
        <v>235</v>
      </c>
      <c r="J495" s="11" t="s">
        <v>24</v>
      </c>
      <c r="K495" s="11" t="s">
        <v>25</v>
      </c>
      <c r="L495" s="11" t="s">
        <v>39</v>
      </c>
      <c r="M495" s="11" t="s">
        <v>40</v>
      </c>
      <c r="N495" s="11" t="s">
        <v>183</v>
      </c>
      <c r="O495" s="11" t="s">
        <v>29</v>
      </c>
      <c r="P495" s="11"/>
      <c r="Q495" s="16" t="s">
        <v>2168</v>
      </c>
      <c r="R495" s="11" t="s">
        <v>51</v>
      </c>
      <c r="S495" s="11" t="s">
        <v>2169</v>
      </c>
      <c r="T495" s="11"/>
    </row>
    <row x14ac:dyDescent="0.25" r="496" customHeight="1" ht="19.5">
      <c r="A496" s="10">
        <v>45212</v>
      </c>
      <c r="B496" s="11" t="s">
        <v>2170</v>
      </c>
      <c r="C496" s="11" t="s">
        <v>180</v>
      </c>
      <c r="D496" s="11"/>
      <c r="E496" s="13">
        <v>15549305997</v>
      </c>
      <c r="F496" s="11" t="s">
        <v>2171</v>
      </c>
      <c r="G496" s="11" t="s">
        <v>37</v>
      </c>
      <c r="H496" s="11" t="s">
        <v>98</v>
      </c>
      <c r="I496" s="13" t="s">
        <v>749</v>
      </c>
      <c r="J496" s="11" t="s">
        <v>24</v>
      </c>
      <c r="K496" s="11" t="s">
        <v>25</v>
      </c>
      <c r="L496" s="11" t="s">
        <v>39</v>
      </c>
      <c r="M496" s="11" t="s">
        <v>40</v>
      </c>
      <c r="N496" s="11" t="s">
        <v>183</v>
      </c>
      <c r="O496" s="11" t="s">
        <v>29</v>
      </c>
      <c r="P496" s="11"/>
      <c r="Q496" s="16" t="s">
        <v>2172</v>
      </c>
      <c r="R496" s="11" t="s">
        <v>51</v>
      </c>
      <c r="S496" s="11" t="s">
        <v>2173</v>
      </c>
      <c r="T496" s="11"/>
    </row>
    <row x14ac:dyDescent="0.25" r="497" customHeight="1" ht="19.5">
      <c r="A497" s="10">
        <v>45212</v>
      </c>
      <c r="B497" s="11" t="s">
        <v>2174</v>
      </c>
      <c r="C497" s="11" t="s">
        <v>180</v>
      </c>
      <c r="D497" s="11"/>
      <c r="E497" s="13">
        <v>15571756077</v>
      </c>
      <c r="F497" s="11" t="s">
        <v>2175</v>
      </c>
      <c r="G497" s="11" t="s">
        <v>289</v>
      </c>
      <c r="H497" s="11"/>
      <c r="I497" s="13" t="s">
        <v>49</v>
      </c>
      <c r="J497" s="11" t="s">
        <v>24</v>
      </c>
      <c r="K497" s="11" t="s">
        <v>25</v>
      </c>
      <c r="L497" s="11" t="s">
        <v>39</v>
      </c>
      <c r="M497" s="11" t="s">
        <v>40</v>
      </c>
      <c r="N497" s="11" t="s">
        <v>183</v>
      </c>
      <c r="O497" s="11" t="s">
        <v>29</v>
      </c>
      <c r="P497" s="11"/>
      <c r="Q497" s="16" t="s">
        <v>2176</v>
      </c>
      <c r="R497" s="11" t="s">
        <v>51</v>
      </c>
      <c r="S497" s="11" t="s">
        <v>2177</v>
      </c>
      <c r="T497" s="11"/>
    </row>
    <row x14ac:dyDescent="0.25" r="498" customHeight="1" ht="19.5">
      <c r="A498" s="10">
        <v>45212</v>
      </c>
      <c r="B498" s="11" t="s">
        <v>2178</v>
      </c>
      <c r="C498" s="11" t="s">
        <v>239</v>
      </c>
      <c r="D498" s="11"/>
      <c r="E498" s="13">
        <v>13040976987</v>
      </c>
      <c r="F498" s="11" t="s">
        <v>2179</v>
      </c>
      <c r="G498" s="11" t="s">
        <v>115</v>
      </c>
      <c r="H498" s="11"/>
      <c r="I498" s="13" t="s">
        <v>182</v>
      </c>
      <c r="J498" s="11" t="s">
        <v>24</v>
      </c>
      <c r="K498" s="11" t="s">
        <v>25</v>
      </c>
      <c r="L498" s="11" t="s">
        <v>39</v>
      </c>
      <c r="M498" s="11" t="s">
        <v>27</v>
      </c>
      <c r="N498" s="11" t="s">
        <v>183</v>
      </c>
      <c r="O498" s="11" t="s">
        <v>29</v>
      </c>
      <c r="P498" s="11"/>
      <c r="Q498" s="16" t="s">
        <v>2180</v>
      </c>
      <c r="R498" s="11" t="s">
        <v>51</v>
      </c>
      <c r="S498" s="11" t="s">
        <v>2181</v>
      </c>
      <c r="T498" s="11"/>
    </row>
    <row x14ac:dyDescent="0.25" r="499" customHeight="1" ht="19.5">
      <c r="A499" s="10">
        <v>45212</v>
      </c>
      <c r="B499" s="11" t="s">
        <v>2182</v>
      </c>
      <c r="C499" s="11" t="s">
        <v>239</v>
      </c>
      <c r="D499" s="11"/>
      <c r="E499" s="13">
        <v>15571726260</v>
      </c>
      <c r="F499" s="11" t="s">
        <v>2183</v>
      </c>
      <c r="G499" s="11" t="s">
        <v>289</v>
      </c>
      <c r="H499" s="11" t="s">
        <v>98</v>
      </c>
      <c r="I499" s="13" t="s">
        <v>226</v>
      </c>
      <c r="J499" s="11" t="s">
        <v>24</v>
      </c>
      <c r="K499" s="11" t="s">
        <v>25</v>
      </c>
      <c r="L499" s="11" t="s">
        <v>39</v>
      </c>
      <c r="M499" s="11" t="s">
        <v>40</v>
      </c>
      <c r="N499" s="11" t="s">
        <v>183</v>
      </c>
      <c r="O499" s="11" t="s">
        <v>29</v>
      </c>
      <c r="P499" s="11"/>
      <c r="Q499" s="16" t="s">
        <v>2184</v>
      </c>
      <c r="R499" s="11" t="s">
        <v>51</v>
      </c>
      <c r="S499" s="11" t="s">
        <v>2185</v>
      </c>
      <c r="T499" s="11"/>
    </row>
    <row x14ac:dyDescent="0.25" r="500" customHeight="1" ht="19.5">
      <c r="A500" s="10">
        <v>45212</v>
      </c>
      <c r="B500" s="11" t="s">
        <v>2186</v>
      </c>
      <c r="C500" s="11" t="s">
        <v>180</v>
      </c>
      <c r="D500" s="11"/>
      <c r="E500" s="13">
        <v>15629378062</v>
      </c>
      <c r="F500" s="11" t="s">
        <v>2187</v>
      </c>
      <c r="G500" s="11" t="s">
        <v>23</v>
      </c>
      <c r="H500" s="11"/>
      <c r="I500" s="13" t="s">
        <v>844</v>
      </c>
      <c r="J500" s="11" t="s">
        <v>24</v>
      </c>
      <c r="K500" s="11" t="s">
        <v>25</v>
      </c>
      <c r="L500" s="11" t="s">
        <v>39</v>
      </c>
      <c r="M500" s="11" t="s">
        <v>27</v>
      </c>
      <c r="N500" s="11" t="s">
        <v>183</v>
      </c>
      <c r="O500" s="11" t="s">
        <v>29</v>
      </c>
      <c r="P500" s="11"/>
      <c r="Q500" s="16" t="s">
        <v>2188</v>
      </c>
      <c r="R500" s="11" t="s">
        <v>51</v>
      </c>
      <c r="S500" s="17" t="s">
        <v>2189</v>
      </c>
      <c r="T500" s="11"/>
    </row>
    <row x14ac:dyDescent="0.25" r="501" customHeight="1" ht="19.5">
      <c r="A501" s="10">
        <v>45212</v>
      </c>
      <c r="B501" s="11" t="s">
        <v>2190</v>
      </c>
      <c r="C501" s="11" t="s">
        <v>180</v>
      </c>
      <c r="D501" s="11"/>
      <c r="E501" s="13">
        <v>15671070863</v>
      </c>
      <c r="F501" s="11" t="s">
        <v>2191</v>
      </c>
      <c r="G501" s="11" t="s">
        <v>37</v>
      </c>
      <c r="H501" s="11" t="s">
        <v>98</v>
      </c>
      <c r="I501" s="13" t="s">
        <v>142</v>
      </c>
      <c r="J501" s="11" t="s">
        <v>24</v>
      </c>
      <c r="K501" s="11" t="s">
        <v>25</v>
      </c>
      <c r="L501" s="11" t="s">
        <v>39</v>
      </c>
      <c r="M501" s="11" t="s">
        <v>27</v>
      </c>
      <c r="N501" s="11" t="s">
        <v>183</v>
      </c>
      <c r="O501" s="11" t="s">
        <v>29</v>
      </c>
      <c r="P501" s="11"/>
      <c r="Q501" s="16" t="s">
        <v>2192</v>
      </c>
      <c r="R501" s="11" t="s">
        <v>51</v>
      </c>
      <c r="S501" s="17" t="s">
        <v>2193</v>
      </c>
      <c r="T501" s="11"/>
    </row>
    <row x14ac:dyDescent="0.25" r="502" customHeight="1" ht="19.5">
      <c r="A502" s="10">
        <v>45212</v>
      </c>
      <c r="B502" s="11" t="s">
        <v>2194</v>
      </c>
      <c r="C502" s="11" t="s">
        <v>239</v>
      </c>
      <c r="D502" s="11"/>
      <c r="E502" s="13">
        <v>13197327377</v>
      </c>
      <c r="F502" s="11" t="s">
        <v>2195</v>
      </c>
      <c r="G502" s="11" t="s">
        <v>37</v>
      </c>
      <c r="H502" s="11"/>
      <c r="I502" s="13" t="s">
        <v>290</v>
      </c>
      <c r="J502" s="11" t="s">
        <v>24</v>
      </c>
      <c r="K502" s="11" t="s">
        <v>25</v>
      </c>
      <c r="L502" s="11" t="s">
        <v>39</v>
      </c>
      <c r="M502" s="11" t="s">
        <v>40</v>
      </c>
      <c r="N502" s="11" t="s">
        <v>183</v>
      </c>
      <c r="O502" s="11" t="s">
        <v>29</v>
      </c>
      <c r="P502" s="11"/>
      <c r="Q502" s="16" t="s">
        <v>2196</v>
      </c>
      <c r="R502" s="11" t="s">
        <v>51</v>
      </c>
      <c r="S502" s="11" t="s">
        <v>2197</v>
      </c>
      <c r="T502" s="11"/>
    </row>
    <row x14ac:dyDescent="0.25" r="503" customHeight="1" ht="19.5">
      <c r="A503" s="10">
        <v>45212</v>
      </c>
      <c r="B503" s="11" t="s">
        <v>2198</v>
      </c>
      <c r="C503" s="11" t="s">
        <v>341</v>
      </c>
      <c r="D503" s="11"/>
      <c r="E503" s="13">
        <v>15572755128</v>
      </c>
      <c r="F503" s="11" t="s">
        <v>2199</v>
      </c>
      <c r="G503" s="11" t="s">
        <v>37</v>
      </c>
      <c r="H503" s="11"/>
      <c r="I503" s="13" t="s">
        <v>272</v>
      </c>
      <c r="J503" s="11" t="s">
        <v>24</v>
      </c>
      <c r="K503" s="11" t="s">
        <v>25</v>
      </c>
      <c r="L503" s="11" t="s">
        <v>39</v>
      </c>
      <c r="M503" s="11" t="s">
        <v>40</v>
      </c>
      <c r="N503" s="11" t="s">
        <v>28</v>
      </c>
      <c r="O503" s="11" t="s">
        <v>29</v>
      </c>
      <c r="P503" s="11"/>
      <c r="Q503" s="16" t="s">
        <v>2200</v>
      </c>
      <c r="R503" s="11" t="s">
        <v>42</v>
      </c>
      <c r="S503" s="11" t="s">
        <v>2201</v>
      </c>
      <c r="T503" s="11" t="s">
        <v>2202</v>
      </c>
    </row>
    <row x14ac:dyDescent="0.25" r="504" customHeight="1" ht="19.5">
      <c r="A504" s="10">
        <v>45213</v>
      </c>
      <c r="B504" s="11" t="s">
        <v>2203</v>
      </c>
      <c r="C504" s="11" t="s">
        <v>180</v>
      </c>
      <c r="D504" s="11"/>
      <c r="E504" s="13">
        <v>13177084263</v>
      </c>
      <c r="F504" s="11" t="s">
        <v>2204</v>
      </c>
      <c r="G504" s="11" t="s">
        <v>37</v>
      </c>
      <c r="H504" s="11"/>
      <c r="I504" s="13" t="s">
        <v>142</v>
      </c>
      <c r="J504" s="11" t="s">
        <v>24</v>
      </c>
      <c r="K504" s="11" t="s">
        <v>25</v>
      </c>
      <c r="L504" s="11" t="s">
        <v>39</v>
      </c>
      <c r="M504" s="11" t="s">
        <v>40</v>
      </c>
      <c r="N504" s="11" t="s">
        <v>183</v>
      </c>
      <c r="O504" s="11" t="s">
        <v>29</v>
      </c>
      <c r="P504" s="11"/>
      <c r="Q504" s="16" t="s">
        <v>2205</v>
      </c>
      <c r="R504" s="11" t="s">
        <v>51</v>
      </c>
      <c r="S504" s="11" t="s">
        <v>2206</v>
      </c>
      <c r="T504" s="11"/>
    </row>
    <row x14ac:dyDescent="0.25" r="505" customHeight="1" ht="19.5">
      <c r="A505" s="10">
        <v>45213</v>
      </c>
      <c r="B505" s="11" t="s">
        <v>2207</v>
      </c>
      <c r="C505" s="11" t="s">
        <v>108</v>
      </c>
      <c r="D505" s="11"/>
      <c r="E505" s="13">
        <v>13227292234</v>
      </c>
      <c r="F505" s="11" t="s">
        <v>2208</v>
      </c>
      <c r="G505" s="11" t="s">
        <v>289</v>
      </c>
      <c r="H505" s="11" t="s">
        <v>98</v>
      </c>
      <c r="I505" s="13" t="s">
        <v>615</v>
      </c>
      <c r="J505" s="11" t="s">
        <v>24</v>
      </c>
      <c r="K505" s="11" t="s">
        <v>25</v>
      </c>
      <c r="L505" s="11" t="s">
        <v>39</v>
      </c>
      <c r="M505" s="11" t="s">
        <v>40</v>
      </c>
      <c r="N505" s="11" t="s">
        <v>28</v>
      </c>
      <c r="O505" s="11" t="s">
        <v>29</v>
      </c>
      <c r="P505" s="11"/>
      <c r="Q505" s="16" t="s">
        <v>2209</v>
      </c>
      <c r="R505" s="11" t="s">
        <v>51</v>
      </c>
      <c r="S505" s="11" t="s">
        <v>2210</v>
      </c>
      <c r="T505" s="11"/>
    </row>
    <row x14ac:dyDescent="0.25" r="506" customHeight="1" ht="19.5">
      <c r="A506" s="10">
        <v>45213</v>
      </c>
      <c r="B506" s="11" t="s">
        <v>2211</v>
      </c>
      <c r="C506" s="11" t="s">
        <v>108</v>
      </c>
      <c r="D506" s="11"/>
      <c r="E506" s="13">
        <v>13032728494</v>
      </c>
      <c r="F506" s="11" t="s">
        <v>2212</v>
      </c>
      <c r="G506" s="11" t="s">
        <v>115</v>
      </c>
      <c r="H506" s="11"/>
      <c r="I506" s="13" t="s">
        <v>131</v>
      </c>
      <c r="J506" s="11" t="s">
        <v>24</v>
      </c>
      <c r="K506" s="11" t="s">
        <v>25</v>
      </c>
      <c r="L506" s="11" t="s">
        <v>39</v>
      </c>
      <c r="M506" s="11" t="s">
        <v>40</v>
      </c>
      <c r="N506" s="11" t="s">
        <v>28</v>
      </c>
      <c r="O506" s="11" t="s">
        <v>29</v>
      </c>
      <c r="P506" s="11"/>
      <c r="Q506" s="16" t="s">
        <v>2213</v>
      </c>
      <c r="R506" s="11" t="s">
        <v>51</v>
      </c>
      <c r="S506" s="11" t="s">
        <v>2214</v>
      </c>
      <c r="T506" s="11"/>
    </row>
    <row x14ac:dyDescent="0.25" r="507" customHeight="1" ht="19.5">
      <c r="A507" s="10">
        <v>45213</v>
      </c>
      <c r="B507" s="11" t="s">
        <v>2215</v>
      </c>
      <c r="C507" s="11" t="s">
        <v>239</v>
      </c>
      <c r="D507" s="11"/>
      <c r="E507" s="13">
        <v>13114457549</v>
      </c>
      <c r="F507" s="11" t="s">
        <v>2216</v>
      </c>
      <c r="G507" s="11" t="s">
        <v>289</v>
      </c>
      <c r="H507" s="11"/>
      <c r="I507" s="13" t="s">
        <v>486</v>
      </c>
      <c r="J507" s="11" t="s">
        <v>24</v>
      </c>
      <c r="K507" s="11" t="s">
        <v>25</v>
      </c>
      <c r="L507" s="11" t="s">
        <v>39</v>
      </c>
      <c r="M507" s="11" t="s">
        <v>40</v>
      </c>
      <c r="N507" s="11" t="s">
        <v>183</v>
      </c>
      <c r="O507" s="11" t="s">
        <v>29</v>
      </c>
      <c r="P507" s="11"/>
      <c r="Q507" s="16" t="s">
        <v>2217</v>
      </c>
      <c r="R507" s="11" t="s">
        <v>51</v>
      </c>
      <c r="S507" s="11" t="s">
        <v>2218</v>
      </c>
      <c r="T507" s="11"/>
    </row>
    <row x14ac:dyDescent="0.25" r="508" customHeight="1" ht="19.5">
      <c r="A508" s="10">
        <v>45213</v>
      </c>
      <c r="B508" s="11" t="s">
        <v>2219</v>
      </c>
      <c r="C508" s="11" t="s">
        <v>239</v>
      </c>
      <c r="D508" s="11"/>
      <c r="E508" s="13">
        <v>15586378390</v>
      </c>
      <c r="F508" s="11" t="s">
        <v>2220</v>
      </c>
      <c r="G508" s="11" t="s">
        <v>216</v>
      </c>
      <c r="H508" s="11"/>
      <c r="I508" s="13" t="s">
        <v>142</v>
      </c>
      <c r="J508" s="11" t="s">
        <v>24</v>
      </c>
      <c r="K508" s="11" t="s">
        <v>25</v>
      </c>
      <c r="L508" s="11" t="s">
        <v>39</v>
      </c>
      <c r="M508" s="11" t="s">
        <v>40</v>
      </c>
      <c r="N508" s="11" t="s">
        <v>183</v>
      </c>
      <c r="O508" s="11" t="s">
        <v>29</v>
      </c>
      <c r="P508" s="11"/>
      <c r="Q508" s="16" t="s">
        <v>2221</v>
      </c>
      <c r="R508" s="11" t="s">
        <v>51</v>
      </c>
      <c r="S508" s="11" t="s">
        <v>2222</v>
      </c>
      <c r="T508" s="11"/>
    </row>
    <row x14ac:dyDescent="0.25" r="509" customHeight="1" ht="19.5">
      <c r="A509" s="10">
        <v>45213</v>
      </c>
      <c r="B509" s="11" t="s">
        <v>2223</v>
      </c>
      <c r="C509" s="11" t="s">
        <v>239</v>
      </c>
      <c r="D509" s="11"/>
      <c r="E509" s="13">
        <v>15697277978</v>
      </c>
      <c r="F509" s="11" t="s">
        <v>2224</v>
      </c>
      <c r="G509" s="11" t="s">
        <v>23</v>
      </c>
      <c r="H509" s="11"/>
      <c r="I509" s="13" t="s">
        <v>796</v>
      </c>
      <c r="J509" s="11" t="s">
        <v>24</v>
      </c>
      <c r="K509" s="11" t="s">
        <v>25</v>
      </c>
      <c r="L509" s="11" t="s">
        <v>39</v>
      </c>
      <c r="M509" s="11" t="s">
        <v>40</v>
      </c>
      <c r="N509" s="11" t="s">
        <v>183</v>
      </c>
      <c r="O509" s="11" t="s">
        <v>29</v>
      </c>
      <c r="P509" s="11"/>
      <c r="Q509" s="16" t="s">
        <v>2225</v>
      </c>
      <c r="R509" s="11" t="s">
        <v>51</v>
      </c>
      <c r="S509" s="11" t="s">
        <v>2226</v>
      </c>
      <c r="T509" s="11"/>
    </row>
    <row x14ac:dyDescent="0.25" r="510" customHeight="1" ht="19.5">
      <c r="A510" s="10">
        <v>45213</v>
      </c>
      <c r="B510" s="11" t="s">
        <v>2227</v>
      </c>
      <c r="C510" s="11" t="s">
        <v>180</v>
      </c>
      <c r="D510" s="11"/>
      <c r="E510" s="13">
        <v>13227295963</v>
      </c>
      <c r="F510" s="11" t="s">
        <v>2228</v>
      </c>
      <c r="G510" s="11" t="s">
        <v>115</v>
      </c>
      <c r="H510" s="11"/>
      <c r="I510" s="13" t="s">
        <v>486</v>
      </c>
      <c r="J510" s="11" t="s">
        <v>24</v>
      </c>
      <c r="K510" s="11" t="s">
        <v>25</v>
      </c>
      <c r="L510" s="11" t="s">
        <v>39</v>
      </c>
      <c r="M510" s="11" t="s">
        <v>27</v>
      </c>
      <c r="N510" s="11" t="s">
        <v>183</v>
      </c>
      <c r="O510" s="11" t="s">
        <v>29</v>
      </c>
      <c r="P510" s="11"/>
      <c r="Q510" s="16" t="s">
        <v>2229</v>
      </c>
      <c r="R510" s="11" t="s">
        <v>51</v>
      </c>
      <c r="S510" s="11" t="s">
        <v>2230</v>
      </c>
      <c r="T510" s="11"/>
    </row>
    <row x14ac:dyDescent="0.25" r="511" customHeight="1" ht="19.5">
      <c r="A511" s="10">
        <v>45213</v>
      </c>
      <c r="B511" s="11" t="s">
        <v>2231</v>
      </c>
      <c r="C511" s="11" t="s">
        <v>180</v>
      </c>
      <c r="D511" s="11"/>
      <c r="E511" s="13">
        <v>15549365879</v>
      </c>
      <c r="F511" s="11" t="s">
        <v>2232</v>
      </c>
      <c r="G511" s="11" t="s">
        <v>289</v>
      </c>
      <c r="H511" s="11"/>
      <c r="I511" s="13" t="s">
        <v>226</v>
      </c>
      <c r="J511" s="11" t="s">
        <v>24</v>
      </c>
      <c r="K511" s="11" t="s">
        <v>25</v>
      </c>
      <c r="L511" s="11" t="s">
        <v>39</v>
      </c>
      <c r="M511" s="11" t="s">
        <v>27</v>
      </c>
      <c r="N511" s="11" t="s">
        <v>183</v>
      </c>
      <c r="O511" s="11" t="s">
        <v>29</v>
      </c>
      <c r="P511" s="11"/>
      <c r="Q511" s="16" t="s">
        <v>2233</v>
      </c>
      <c r="R511" s="11" t="s">
        <v>51</v>
      </c>
      <c r="S511" s="11" t="s">
        <v>2234</v>
      </c>
      <c r="T511" s="11"/>
    </row>
    <row x14ac:dyDescent="0.25" r="512" customHeight="1" ht="19.5">
      <c r="A512" s="10">
        <v>45213</v>
      </c>
      <c r="B512" s="11" t="s">
        <v>2235</v>
      </c>
      <c r="C512" s="11" t="s">
        <v>180</v>
      </c>
      <c r="D512" s="11"/>
      <c r="E512" s="13">
        <v>15586367628</v>
      </c>
      <c r="F512" s="11" t="s">
        <v>2236</v>
      </c>
      <c r="G512" s="11" t="s">
        <v>289</v>
      </c>
      <c r="H512" s="11"/>
      <c r="I512" s="13" t="s">
        <v>235</v>
      </c>
      <c r="J512" s="11" t="s">
        <v>24</v>
      </c>
      <c r="K512" s="11" t="s">
        <v>25</v>
      </c>
      <c r="L512" s="11" t="s">
        <v>39</v>
      </c>
      <c r="M512" s="11" t="s">
        <v>40</v>
      </c>
      <c r="N512" s="11" t="s">
        <v>183</v>
      </c>
      <c r="O512" s="11" t="s">
        <v>29</v>
      </c>
      <c r="P512" s="11"/>
      <c r="Q512" s="16" t="s">
        <v>2237</v>
      </c>
      <c r="R512" s="11" t="s">
        <v>51</v>
      </c>
      <c r="S512" s="11" t="s">
        <v>2238</v>
      </c>
      <c r="T512" s="11"/>
    </row>
    <row x14ac:dyDescent="0.25" r="513" customHeight="1" ht="19.5">
      <c r="A513" s="10">
        <v>45213</v>
      </c>
      <c r="B513" s="11" t="s">
        <v>2239</v>
      </c>
      <c r="C513" s="11" t="s">
        <v>239</v>
      </c>
      <c r="D513" s="11"/>
      <c r="E513" s="13">
        <v>15549374928</v>
      </c>
      <c r="F513" s="11" t="s">
        <v>2240</v>
      </c>
      <c r="G513" s="11" t="s">
        <v>115</v>
      </c>
      <c r="H513" s="11"/>
      <c r="I513" s="13" t="s">
        <v>235</v>
      </c>
      <c r="J513" s="11" t="s">
        <v>24</v>
      </c>
      <c r="K513" s="11" t="s">
        <v>25</v>
      </c>
      <c r="L513" s="11" t="s">
        <v>39</v>
      </c>
      <c r="M513" s="11" t="s">
        <v>27</v>
      </c>
      <c r="N513" s="11" t="s">
        <v>183</v>
      </c>
      <c r="O513" s="11" t="s">
        <v>29</v>
      </c>
      <c r="P513" s="11"/>
      <c r="Q513" s="16" t="s">
        <v>2241</v>
      </c>
      <c r="R513" s="11" t="s">
        <v>51</v>
      </c>
      <c r="S513" s="11" t="s">
        <v>2242</v>
      </c>
      <c r="T513" s="11"/>
    </row>
    <row x14ac:dyDescent="0.25" r="514" customHeight="1" ht="19.5">
      <c r="A514" s="10">
        <v>45213</v>
      </c>
      <c r="B514" s="11" t="s">
        <v>2243</v>
      </c>
      <c r="C514" s="11" t="s">
        <v>239</v>
      </c>
      <c r="D514" s="11"/>
      <c r="E514" s="13">
        <v>18674203042</v>
      </c>
      <c r="F514" s="11" t="s">
        <v>2244</v>
      </c>
      <c r="G514" s="11" t="s">
        <v>115</v>
      </c>
      <c r="H514" s="11"/>
      <c r="I514" s="13" t="s">
        <v>131</v>
      </c>
      <c r="J514" s="11" t="s">
        <v>24</v>
      </c>
      <c r="K514" s="11" t="s">
        <v>25</v>
      </c>
      <c r="L514" s="11" t="s">
        <v>39</v>
      </c>
      <c r="M514" s="11" t="s">
        <v>27</v>
      </c>
      <c r="N514" s="11" t="s">
        <v>183</v>
      </c>
      <c r="O514" s="11" t="s">
        <v>29</v>
      </c>
      <c r="P514" s="11"/>
      <c r="Q514" s="16" t="s">
        <v>2245</v>
      </c>
      <c r="R514" s="11" t="s">
        <v>51</v>
      </c>
      <c r="S514" s="11" t="s">
        <v>2246</v>
      </c>
      <c r="T514" s="11"/>
    </row>
    <row x14ac:dyDescent="0.25" r="515" customHeight="1" ht="19.5">
      <c r="A515" s="10">
        <v>45213</v>
      </c>
      <c r="B515" s="11" t="s">
        <v>2247</v>
      </c>
      <c r="C515" s="11" t="s">
        <v>180</v>
      </c>
      <c r="D515" s="11"/>
      <c r="E515" s="13">
        <v>13277399298</v>
      </c>
      <c r="F515" s="11" t="s">
        <v>2248</v>
      </c>
      <c r="G515" s="11" t="s">
        <v>48</v>
      </c>
      <c r="H515" s="11"/>
      <c r="I515" s="13" t="s">
        <v>226</v>
      </c>
      <c r="J515" s="11" t="s">
        <v>24</v>
      </c>
      <c r="K515" s="11" t="s">
        <v>25</v>
      </c>
      <c r="L515" s="11" t="s">
        <v>39</v>
      </c>
      <c r="M515" s="11" t="s">
        <v>40</v>
      </c>
      <c r="N515" s="11" t="s">
        <v>183</v>
      </c>
      <c r="O515" s="11" t="s">
        <v>29</v>
      </c>
      <c r="P515" s="11"/>
      <c r="Q515" s="16" t="s">
        <v>2249</v>
      </c>
      <c r="R515" s="11" t="s">
        <v>51</v>
      </c>
      <c r="S515" s="11" t="s">
        <v>2250</v>
      </c>
      <c r="T515" s="11"/>
    </row>
    <row x14ac:dyDescent="0.25" r="516" customHeight="1" ht="19.5">
      <c r="A516" s="10">
        <v>45213</v>
      </c>
      <c r="B516" s="11" t="s">
        <v>2251</v>
      </c>
      <c r="C516" s="11" t="s">
        <v>341</v>
      </c>
      <c r="D516" s="11"/>
      <c r="E516" s="13">
        <v>18671740472</v>
      </c>
      <c r="F516" s="11" t="s">
        <v>2252</v>
      </c>
      <c r="G516" s="11" t="s">
        <v>23</v>
      </c>
      <c r="H516" s="11"/>
      <c r="I516" s="13" t="s">
        <v>259</v>
      </c>
      <c r="J516" s="11" t="s">
        <v>24</v>
      </c>
      <c r="K516" s="11" t="s">
        <v>25</v>
      </c>
      <c r="L516" s="11" t="s">
        <v>39</v>
      </c>
      <c r="M516" s="11" t="s">
        <v>40</v>
      </c>
      <c r="N516" s="11" t="s">
        <v>28</v>
      </c>
      <c r="O516" s="11" t="s">
        <v>29</v>
      </c>
      <c r="P516" s="11"/>
      <c r="Q516" s="16" t="s">
        <v>2253</v>
      </c>
      <c r="R516" s="11" t="s">
        <v>42</v>
      </c>
      <c r="S516" s="11" t="s">
        <v>2254</v>
      </c>
      <c r="T516" s="11" t="s">
        <v>2255</v>
      </c>
    </row>
    <row x14ac:dyDescent="0.25" r="517" customHeight="1" ht="19.5">
      <c r="A517" s="10">
        <v>45213</v>
      </c>
      <c r="B517" s="11" t="s">
        <v>2256</v>
      </c>
      <c r="C517" s="11" t="s">
        <v>341</v>
      </c>
      <c r="D517" s="11"/>
      <c r="E517" s="13">
        <v>13040994017</v>
      </c>
      <c r="F517" s="11" t="s">
        <v>2257</v>
      </c>
      <c r="G517" s="11" t="s">
        <v>115</v>
      </c>
      <c r="H517" s="11"/>
      <c r="I517" s="13" t="s">
        <v>75</v>
      </c>
      <c r="J517" s="11" t="s">
        <v>24</v>
      </c>
      <c r="K517" s="11" t="s">
        <v>25</v>
      </c>
      <c r="L517" s="11" t="s">
        <v>39</v>
      </c>
      <c r="M517" s="11" t="s">
        <v>27</v>
      </c>
      <c r="N517" s="11" t="s">
        <v>28</v>
      </c>
      <c r="O517" s="11" t="s">
        <v>29</v>
      </c>
      <c r="P517" s="11"/>
      <c r="Q517" s="16" t="s">
        <v>2258</v>
      </c>
      <c r="R517" s="11" t="s">
        <v>42</v>
      </c>
      <c r="S517" s="17" t="s">
        <v>2259</v>
      </c>
      <c r="T517" s="11"/>
    </row>
    <row x14ac:dyDescent="0.25" r="518" customHeight="1" ht="19.5">
      <c r="A518" s="10">
        <v>45214</v>
      </c>
      <c r="B518" s="11" t="s">
        <v>2260</v>
      </c>
      <c r="C518" s="11" t="s">
        <v>108</v>
      </c>
      <c r="D518" s="11"/>
      <c r="E518" s="13">
        <v>13227288516</v>
      </c>
      <c r="F518" s="11" t="s">
        <v>2261</v>
      </c>
      <c r="G518" s="11" t="s">
        <v>37</v>
      </c>
      <c r="H518" s="11"/>
      <c r="I518" s="13" t="s">
        <v>352</v>
      </c>
      <c r="J518" s="11" t="s">
        <v>24</v>
      </c>
      <c r="K518" s="11" t="s">
        <v>25</v>
      </c>
      <c r="L518" s="11" t="s">
        <v>39</v>
      </c>
      <c r="M518" s="11" t="s">
        <v>40</v>
      </c>
      <c r="N518" s="11" t="s">
        <v>28</v>
      </c>
      <c r="O518" s="11" t="s">
        <v>29</v>
      </c>
      <c r="P518" s="11"/>
      <c r="Q518" s="16" t="s">
        <v>2262</v>
      </c>
      <c r="R518" s="11" t="s">
        <v>51</v>
      </c>
      <c r="S518" s="17" t="s">
        <v>2263</v>
      </c>
      <c r="T518" s="11"/>
    </row>
    <row x14ac:dyDescent="0.25" r="519" customHeight="1" ht="19.5">
      <c r="A519" s="10">
        <v>45214</v>
      </c>
      <c r="B519" s="11" t="s">
        <v>2264</v>
      </c>
      <c r="C519" s="11" t="s">
        <v>239</v>
      </c>
      <c r="D519" s="11"/>
      <c r="E519" s="13">
        <v>17507203832</v>
      </c>
      <c r="F519" s="11" t="s">
        <v>2265</v>
      </c>
      <c r="G519" s="11" t="s">
        <v>216</v>
      </c>
      <c r="H519" s="11"/>
      <c r="I519" s="13" t="s">
        <v>272</v>
      </c>
      <c r="J519" s="11" t="s">
        <v>24</v>
      </c>
      <c r="K519" s="11" t="s">
        <v>25</v>
      </c>
      <c r="L519" s="11" t="s">
        <v>39</v>
      </c>
      <c r="M519" s="11" t="s">
        <v>27</v>
      </c>
      <c r="N519" s="11" t="s">
        <v>183</v>
      </c>
      <c r="O519" s="11" t="s">
        <v>29</v>
      </c>
      <c r="P519" s="11"/>
      <c r="Q519" s="16" t="s">
        <v>2266</v>
      </c>
      <c r="R519" s="11" t="s">
        <v>51</v>
      </c>
      <c r="S519" s="17" t="s">
        <v>2267</v>
      </c>
      <c r="T519" s="11"/>
    </row>
    <row x14ac:dyDescent="0.25" r="520" customHeight="1" ht="19.5">
      <c r="A520" s="10">
        <v>45214</v>
      </c>
      <c r="B520" s="11" t="s">
        <v>2268</v>
      </c>
      <c r="C520" s="11" t="s">
        <v>108</v>
      </c>
      <c r="D520" s="11"/>
      <c r="E520" s="13">
        <v>15549382952</v>
      </c>
      <c r="F520" s="11" t="s">
        <v>2269</v>
      </c>
      <c r="G520" s="11" t="s">
        <v>115</v>
      </c>
      <c r="H520" s="11"/>
      <c r="I520" s="13" t="s">
        <v>352</v>
      </c>
      <c r="J520" s="11" t="s">
        <v>24</v>
      </c>
      <c r="K520" s="11" t="s">
        <v>25</v>
      </c>
      <c r="L520" s="11" t="s">
        <v>39</v>
      </c>
      <c r="M520" s="11" t="s">
        <v>27</v>
      </c>
      <c r="N520" s="11" t="s">
        <v>28</v>
      </c>
      <c r="O520" s="11" t="s">
        <v>29</v>
      </c>
      <c r="P520" s="11"/>
      <c r="Q520" s="16" t="s">
        <v>2270</v>
      </c>
      <c r="R520" s="11" t="s">
        <v>51</v>
      </c>
      <c r="S520" s="11" t="s">
        <v>2271</v>
      </c>
      <c r="T520" s="11"/>
    </row>
    <row x14ac:dyDescent="0.25" r="521" customHeight="1" ht="19.5">
      <c r="A521" s="10">
        <v>45214</v>
      </c>
      <c r="B521" s="11" t="s">
        <v>2272</v>
      </c>
      <c r="C521" s="11" t="s">
        <v>239</v>
      </c>
      <c r="D521" s="11"/>
      <c r="E521" s="13">
        <v>13177054166</v>
      </c>
      <c r="F521" s="11" t="s">
        <v>2273</v>
      </c>
      <c r="G521" s="11" t="s">
        <v>115</v>
      </c>
      <c r="H521" s="11" t="s">
        <v>98</v>
      </c>
      <c r="I521" s="13" t="s">
        <v>844</v>
      </c>
      <c r="J521" s="11" t="s">
        <v>24</v>
      </c>
      <c r="K521" s="11" t="s">
        <v>25</v>
      </c>
      <c r="L521" s="11" t="s">
        <v>39</v>
      </c>
      <c r="M521" s="11" t="s">
        <v>27</v>
      </c>
      <c r="N521" s="11" t="s">
        <v>183</v>
      </c>
      <c r="O521" s="11" t="s">
        <v>29</v>
      </c>
      <c r="P521" s="11"/>
      <c r="Q521" s="16" t="s">
        <v>2274</v>
      </c>
      <c r="R521" s="11" t="s">
        <v>51</v>
      </c>
      <c r="S521" s="11" t="s">
        <v>2275</v>
      </c>
      <c r="T521" s="11"/>
    </row>
    <row x14ac:dyDescent="0.25" r="522" customHeight="1" ht="19.5">
      <c r="A522" s="10">
        <v>45214</v>
      </c>
      <c r="B522" s="11" t="s">
        <v>2276</v>
      </c>
      <c r="C522" s="11" t="s">
        <v>108</v>
      </c>
      <c r="D522" s="11"/>
      <c r="E522" s="13">
        <v>13040974300</v>
      </c>
      <c r="F522" s="11" t="s">
        <v>2277</v>
      </c>
      <c r="G522" s="11" t="s">
        <v>48</v>
      </c>
      <c r="H522" s="11"/>
      <c r="I522" s="13" t="s">
        <v>182</v>
      </c>
      <c r="J522" s="11" t="s">
        <v>24</v>
      </c>
      <c r="K522" s="11" t="s">
        <v>25</v>
      </c>
      <c r="L522" s="11" t="s">
        <v>39</v>
      </c>
      <c r="M522" s="11" t="s">
        <v>27</v>
      </c>
      <c r="N522" s="11" t="s">
        <v>28</v>
      </c>
      <c r="O522" s="11" t="s">
        <v>29</v>
      </c>
      <c r="P522" s="11"/>
      <c r="Q522" s="16" t="s">
        <v>2278</v>
      </c>
      <c r="R522" s="11" t="s">
        <v>51</v>
      </c>
      <c r="S522" s="11" t="s">
        <v>2279</v>
      </c>
      <c r="T522" s="11"/>
    </row>
    <row x14ac:dyDescent="0.25" r="523" customHeight="1" ht="19.5">
      <c r="A523" s="10">
        <v>45214</v>
      </c>
      <c r="B523" s="11" t="s">
        <v>2280</v>
      </c>
      <c r="C523" s="11" t="s">
        <v>108</v>
      </c>
      <c r="D523" s="11"/>
      <c r="E523" s="13">
        <v>18671712698</v>
      </c>
      <c r="F523" s="11" t="s">
        <v>2281</v>
      </c>
      <c r="G523" s="11" t="s">
        <v>37</v>
      </c>
      <c r="H523" s="11" t="s">
        <v>98</v>
      </c>
      <c r="I523" s="13" t="s">
        <v>590</v>
      </c>
      <c r="J523" s="11" t="s">
        <v>24</v>
      </c>
      <c r="K523" s="11" t="s">
        <v>25</v>
      </c>
      <c r="L523" s="11" t="s">
        <v>39</v>
      </c>
      <c r="M523" s="11" t="s">
        <v>40</v>
      </c>
      <c r="N523" s="11" t="s">
        <v>28</v>
      </c>
      <c r="O523" s="11" t="s">
        <v>29</v>
      </c>
      <c r="P523" s="11"/>
      <c r="Q523" s="16" t="s">
        <v>2282</v>
      </c>
      <c r="R523" s="11" t="s">
        <v>51</v>
      </c>
      <c r="S523" s="11" t="s">
        <v>2283</v>
      </c>
      <c r="T523" s="11"/>
    </row>
    <row x14ac:dyDescent="0.25" r="524" customHeight="1" ht="19.5">
      <c r="A524" s="10">
        <v>45214</v>
      </c>
      <c r="B524" s="11" t="s">
        <v>2284</v>
      </c>
      <c r="C524" s="11" t="s">
        <v>239</v>
      </c>
      <c r="D524" s="11"/>
      <c r="E524" s="13">
        <v>15549379006</v>
      </c>
      <c r="F524" s="11" t="s">
        <v>2285</v>
      </c>
      <c r="G524" s="11" t="s">
        <v>115</v>
      </c>
      <c r="H524" s="11"/>
      <c r="I524" s="13" t="s">
        <v>235</v>
      </c>
      <c r="J524" s="11" t="s">
        <v>24</v>
      </c>
      <c r="K524" s="11" t="s">
        <v>25</v>
      </c>
      <c r="L524" s="11" t="s">
        <v>39</v>
      </c>
      <c r="M524" s="11" t="s">
        <v>40</v>
      </c>
      <c r="N524" s="11" t="s">
        <v>183</v>
      </c>
      <c r="O524" s="11" t="s">
        <v>29</v>
      </c>
      <c r="P524" s="11"/>
      <c r="Q524" s="16" t="s">
        <v>2286</v>
      </c>
      <c r="R524" s="11" t="s">
        <v>51</v>
      </c>
      <c r="S524" s="11" t="s">
        <v>2287</v>
      </c>
      <c r="T524" s="11"/>
    </row>
    <row x14ac:dyDescent="0.25" r="525" customHeight="1" ht="19.5">
      <c r="A525" s="10">
        <v>45214</v>
      </c>
      <c r="B525" s="11" t="s">
        <v>2288</v>
      </c>
      <c r="C525" s="11" t="s">
        <v>180</v>
      </c>
      <c r="D525" s="11"/>
      <c r="E525" s="13">
        <v>13114461096</v>
      </c>
      <c r="F525" s="11" t="s">
        <v>2289</v>
      </c>
      <c r="G525" s="11" t="s">
        <v>289</v>
      </c>
      <c r="H525" s="11" t="s">
        <v>457</v>
      </c>
      <c r="I525" s="13" t="s">
        <v>211</v>
      </c>
      <c r="J525" s="11" t="s">
        <v>24</v>
      </c>
      <c r="K525" s="11" t="s">
        <v>25</v>
      </c>
      <c r="L525" s="11" t="s">
        <v>39</v>
      </c>
      <c r="M525" s="11" t="s">
        <v>40</v>
      </c>
      <c r="N525" s="11" t="s">
        <v>183</v>
      </c>
      <c r="O525" s="11" t="s">
        <v>29</v>
      </c>
      <c r="P525" s="11"/>
      <c r="Q525" s="16" t="s">
        <v>2290</v>
      </c>
      <c r="R525" s="11" t="s">
        <v>51</v>
      </c>
      <c r="S525" s="11" t="s">
        <v>2291</v>
      </c>
      <c r="T525" s="11"/>
    </row>
    <row x14ac:dyDescent="0.25" r="526" customHeight="1" ht="19.5">
      <c r="A526" s="10">
        <v>45214</v>
      </c>
      <c r="B526" s="11" t="s">
        <v>2292</v>
      </c>
      <c r="C526" s="11" t="s">
        <v>180</v>
      </c>
      <c r="D526" s="11"/>
      <c r="E526" s="13">
        <v>13197335125</v>
      </c>
      <c r="F526" s="11" t="s">
        <v>2293</v>
      </c>
      <c r="G526" s="11" t="s">
        <v>48</v>
      </c>
      <c r="H526" s="11"/>
      <c r="I526" s="13" t="s">
        <v>87</v>
      </c>
      <c r="J526" s="11" t="s">
        <v>24</v>
      </c>
      <c r="K526" s="11" t="s">
        <v>25</v>
      </c>
      <c r="L526" s="11" t="s">
        <v>39</v>
      </c>
      <c r="M526" s="11" t="s">
        <v>40</v>
      </c>
      <c r="N526" s="11" t="s">
        <v>183</v>
      </c>
      <c r="O526" s="11" t="s">
        <v>29</v>
      </c>
      <c r="P526" s="11"/>
      <c r="Q526" s="16" t="s">
        <v>2294</v>
      </c>
      <c r="R526" s="11" t="s">
        <v>51</v>
      </c>
      <c r="S526" s="11" t="s">
        <v>2295</v>
      </c>
      <c r="T526" s="11"/>
    </row>
    <row x14ac:dyDescent="0.25" r="527" customHeight="1" ht="19.5">
      <c r="A527" s="10">
        <v>45214</v>
      </c>
      <c r="B527" s="11" t="s">
        <v>2296</v>
      </c>
      <c r="C527" s="11" t="s">
        <v>239</v>
      </c>
      <c r="D527" s="11"/>
      <c r="E527" s="13">
        <v>13197322106</v>
      </c>
      <c r="F527" s="11" t="s">
        <v>2297</v>
      </c>
      <c r="G527" s="11" t="s">
        <v>289</v>
      </c>
      <c r="H527" s="11" t="s">
        <v>141</v>
      </c>
      <c r="I527" s="13" t="s">
        <v>221</v>
      </c>
      <c r="J527" s="11" t="s">
        <v>24</v>
      </c>
      <c r="K527" s="11" t="s">
        <v>25</v>
      </c>
      <c r="L527" s="11" t="s">
        <v>39</v>
      </c>
      <c r="M527" s="11" t="s">
        <v>40</v>
      </c>
      <c r="N527" s="11" t="s">
        <v>183</v>
      </c>
      <c r="O527" s="11" t="s">
        <v>29</v>
      </c>
      <c r="P527" s="11"/>
      <c r="Q527" s="16" t="s">
        <v>2298</v>
      </c>
      <c r="R527" s="11" t="s">
        <v>51</v>
      </c>
      <c r="S527" s="11" t="s">
        <v>2299</v>
      </c>
      <c r="T527" s="11"/>
    </row>
    <row x14ac:dyDescent="0.25" r="528" customHeight="1" ht="19.5">
      <c r="A528" s="10">
        <v>45214</v>
      </c>
      <c r="B528" s="11" t="s">
        <v>2300</v>
      </c>
      <c r="C528" s="11" t="s">
        <v>180</v>
      </c>
      <c r="D528" s="11"/>
      <c r="E528" s="13">
        <v>15572731321</v>
      </c>
      <c r="F528" s="11" t="s">
        <v>2301</v>
      </c>
      <c r="G528" s="11" t="s">
        <v>115</v>
      </c>
      <c r="H528" s="11"/>
      <c r="I528" s="13" t="s">
        <v>615</v>
      </c>
      <c r="J528" s="11" t="s">
        <v>24</v>
      </c>
      <c r="K528" s="11" t="s">
        <v>25</v>
      </c>
      <c r="L528" s="11" t="s">
        <v>39</v>
      </c>
      <c r="M528" s="11" t="s">
        <v>27</v>
      </c>
      <c r="N528" s="11" t="s">
        <v>183</v>
      </c>
      <c r="O528" s="11" t="s">
        <v>29</v>
      </c>
      <c r="P528" s="11"/>
      <c r="Q528" s="16" t="s">
        <v>2302</v>
      </c>
      <c r="R528" s="11" t="s">
        <v>51</v>
      </c>
      <c r="S528" s="11" t="s">
        <v>2303</v>
      </c>
      <c r="T528" s="11"/>
    </row>
    <row x14ac:dyDescent="0.25" r="529" customHeight="1" ht="19.5">
      <c r="A529" s="10">
        <v>45214</v>
      </c>
      <c r="B529" s="11" t="s">
        <v>2304</v>
      </c>
      <c r="C529" s="11" t="s">
        <v>180</v>
      </c>
      <c r="D529" s="11"/>
      <c r="E529" s="13">
        <v>18527208641</v>
      </c>
      <c r="F529" s="11" t="s">
        <v>2305</v>
      </c>
      <c r="G529" s="11" t="s">
        <v>74</v>
      </c>
      <c r="H529" s="11"/>
      <c r="I529" s="13" t="s">
        <v>51</v>
      </c>
      <c r="J529" s="11" t="s">
        <v>24</v>
      </c>
      <c r="K529" s="11" t="s">
        <v>25</v>
      </c>
      <c r="L529" s="11" t="s">
        <v>39</v>
      </c>
      <c r="M529" s="11" t="s">
        <v>40</v>
      </c>
      <c r="N529" s="11" t="s">
        <v>183</v>
      </c>
      <c r="O529" s="11" t="s">
        <v>29</v>
      </c>
      <c r="P529" s="11"/>
      <c r="Q529" s="16" t="s">
        <v>2306</v>
      </c>
      <c r="R529" s="11" t="s">
        <v>51</v>
      </c>
      <c r="S529" s="11" t="s">
        <v>2307</v>
      </c>
      <c r="T529" s="11"/>
    </row>
    <row x14ac:dyDescent="0.25" r="530" customHeight="1" ht="19.5">
      <c r="A530" s="10">
        <v>45215</v>
      </c>
      <c r="B530" s="11" t="s">
        <v>2308</v>
      </c>
      <c r="C530" s="11" t="s">
        <v>108</v>
      </c>
      <c r="D530" s="12"/>
      <c r="E530" s="13">
        <v>15572742082</v>
      </c>
      <c r="F530" s="11" t="s">
        <v>2309</v>
      </c>
      <c r="G530" s="12" t="s">
        <v>289</v>
      </c>
      <c r="H530" s="12" t="s">
        <v>86</v>
      </c>
      <c r="I530" s="14" t="s">
        <v>154</v>
      </c>
      <c r="J530" s="12" t="s">
        <v>24</v>
      </c>
      <c r="K530" s="12" t="s">
        <v>25</v>
      </c>
      <c r="L530" s="12" t="s">
        <v>39</v>
      </c>
      <c r="M530" s="11" t="s">
        <v>27</v>
      </c>
      <c r="N530" s="11" t="s">
        <v>28</v>
      </c>
      <c r="O530" s="12" t="s">
        <v>29</v>
      </c>
      <c r="P530" s="12"/>
      <c r="Q530" s="15" t="s">
        <v>2310</v>
      </c>
      <c r="R530" s="12" t="s">
        <v>51</v>
      </c>
      <c r="S530" s="11" t="s">
        <v>2311</v>
      </c>
      <c r="T530" s="11"/>
    </row>
    <row x14ac:dyDescent="0.25" r="531" customHeight="1" ht="19.5">
      <c r="A531" s="10">
        <v>45215</v>
      </c>
      <c r="B531" s="11" t="s">
        <v>2312</v>
      </c>
      <c r="C531" s="11" t="s">
        <v>180</v>
      </c>
      <c r="D531" s="12"/>
      <c r="E531" s="13">
        <v>13197317493</v>
      </c>
      <c r="F531" s="11" t="s">
        <v>2313</v>
      </c>
      <c r="G531" s="12" t="s">
        <v>115</v>
      </c>
      <c r="H531" s="12"/>
      <c r="I531" s="14" t="s">
        <v>38</v>
      </c>
      <c r="J531" s="12" t="s">
        <v>24</v>
      </c>
      <c r="K531" s="12" t="s">
        <v>25</v>
      </c>
      <c r="L531" s="12" t="s">
        <v>39</v>
      </c>
      <c r="M531" s="11" t="s">
        <v>27</v>
      </c>
      <c r="N531" s="11" t="s">
        <v>183</v>
      </c>
      <c r="O531" s="12" t="s">
        <v>29</v>
      </c>
      <c r="P531" s="12"/>
      <c r="Q531" s="15" t="s">
        <v>2314</v>
      </c>
      <c r="R531" s="12" t="s">
        <v>51</v>
      </c>
      <c r="S531" s="11" t="s">
        <v>2315</v>
      </c>
      <c r="T531" s="11"/>
    </row>
    <row x14ac:dyDescent="0.25" r="532" customHeight="1" ht="19.5">
      <c r="A532" s="10">
        <v>45215</v>
      </c>
      <c r="B532" s="11" t="s">
        <v>2316</v>
      </c>
      <c r="C532" s="11" t="s">
        <v>239</v>
      </c>
      <c r="D532" s="12"/>
      <c r="E532" s="13">
        <v>15549375653</v>
      </c>
      <c r="F532" s="11" t="s">
        <v>2317</v>
      </c>
      <c r="G532" s="12" t="s">
        <v>62</v>
      </c>
      <c r="H532" s="12" t="s">
        <v>86</v>
      </c>
      <c r="I532" s="14" t="s">
        <v>38</v>
      </c>
      <c r="J532" s="12" t="s">
        <v>24</v>
      </c>
      <c r="K532" s="12" t="s">
        <v>25</v>
      </c>
      <c r="L532" s="12" t="s">
        <v>39</v>
      </c>
      <c r="M532" s="11" t="s">
        <v>40</v>
      </c>
      <c r="N532" s="11" t="s">
        <v>183</v>
      </c>
      <c r="O532" s="12" t="s">
        <v>29</v>
      </c>
      <c r="P532" s="12"/>
      <c r="Q532" s="15" t="s">
        <v>2318</v>
      </c>
      <c r="R532" s="12" t="s">
        <v>51</v>
      </c>
      <c r="S532" s="17" t="s">
        <v>2319</v>
      </c>
      <c r="T532" s="11"/>
    </row>
    <row x14ac:dyDescent="0.25" r="533" customHeight="1" ht="19.5">
      <c r="A533" s="10">
        <v>45215</v>
      </c>
      <c r="B533" s="11" t="s">
        <v>2320</v>
      </c>
      <c r="C533" s="11" t="s">
        <v>180</v>
      </c>
      <c r="D533" s="12"/>
      <c r="E533" s="13">
        <v>15587910872</v>
      </c>
      <c r="F533" s="11" t="s">
        <v>2321</v>
      </c>
      <c r="G533" s="12" t="s">
        <v>74</v>
      </c>
      <c r="H533" s="12"/>
      <c r="I533" s="14" t="s">
        <v>259</v>
      </c>
      <c r="J533" s="12" t="s">
        <v>24</v>
      </c>
      <c r="K533" s="12" t="s">
        <v>25</v>
      </c>
      <c r="L533" s="12" t="s">
        <v>39</v>
      </c>
      <c r="M533" s="11" t="s">
        <v>40</v>
      </c>
      <c r="N533" s="11" t="s">
        <v>183</v>
      </c>
      <c r="O533" s="12" t="s">
        <v>29</v>
      </c>
      <c r="P533" s="12"/>
      <c r="Q533" s="15" t="s">
        <v>2322</v>
      </c>
      <c r="R533" s="12" t="s">
        <v>51</v>
      </c>
      <c r="S533" s="11" t="s">
        <v>2323</v>
      </c>
      <c r="T533" s="11"/>
    </row>
    <row x14ac:dyDescent="0.25" r="534" customHeight="1" ht="19.5">
      <c r="A534" s="10">
        <v>45215</v>
      </c>
      <c r="B534" s="11" t="s">
        <v>2324</v>
      </c>
      <c r="C534" s="11" t="s">
        <v>239</v>
      </c>
      <c r="D534" s="12"/>
      <c r="E534" s="13">
        <v>13227281429</v>
      </c>
      <c r="F534" s="11" t="s">
        <v>2325</v>
      </c>
      <c r="G534" s="12" t="s">
        <v>115</v>
      </c>
      <c r="H534" s="12"/>
      <c r="I534" s="14" t="s">
        <v>110</v>
      </c>
      <c r="J534" s="12" t="s">
        <v>24</v>
      </c>
      <c r="K534" s="12" t="s">
        <v>25</v>
      </c>
      <c r="L534" s="12" t="s">
        <v>39</v>
      </c>
      <c r="M534" s="11" t="s">
        <v>40</v>
      </c>
      <c r="N534" s="11" t="s">
        <v>183</v>
      </c>
      <c r="O534" s="12" t="s">
        <v>29</v>
      </c>
      <c r="P534" s="12"/>
      <c r="Q534" s="15" t="s">
        <v>2326</v>
      </c>
      <c r="R534" s="12" t="s">
        <v>51</v>
      </c>
      <c r="S534" s="11" t="s">
        <v>2327</v>
      </c>
      <c r="T534" s="11"/>
    </row>
    <row x14ac:dyDescent="0.25" r="535" customHeight="1" ht="19.5">
      <c r="A535" s="10">
        <v>45215</v>
      </c>
      <c r="B535" s="11" t="s">
        <v>2328</v>
      </c>
      <c r="C535" s="11" t="s">
        <v>180</v>
      </c>
      <c r="D535" s="12"/>
      <c r="E535" s="13">
        <v>15587928489</v>
      </c>
      <c r="F535" s="11" t="s">
        <v>2329</v>
      </c>
      <c r="G535" s="12" t="s">
        <v>289</v>
      </c>
      <c r="H535" s="12"/>
      <c r="I535" s="14" t="s">
        <v>206</v>
      </c>
      <c r="J535" s="12" t="s">
        <v>24</v>
      </c>
      <c r="K535" s="12" t="s">
        <v>25</v>
      </c>
      <c r="L535" s="12" t="s">
        <v>39</v>
      </c>
      <c r="M535" s="11" t="s">
        <v>40</v>
      </c>
      <c r="N535" s="11" t="s">
        <v>183</v>
      </c>
      <c r="O535" s="12" t="s">
        <v>29</v>
      </c>
      <c r="P535" s="12"/>
      <c r="Q535" s="15" t="s">
        <v>2330</v>
      </c>
      <c r="R535" s="12" t="s">
        <v>51</v>
      </c>
      <c r="S535" s="11" t="s">
        <v>2331</v>
      </c>
      <c r="T535" s="11"/>
    </row>
    <row x14ac:dyDescent="0.25" r="536" customHeight="1" ht="19.5">
      <c r="A536" s="10">
        <v>45215</v>
      </c>
      <c r="B536" s="11" t="s">
        <v>2332</v>
      </c>
      <c r="C536" s="11" t="s">
        <v>180</v>
      </c>
      <c r="D536" s="12"/>
      <c r="E536" s="13">
        <v>17671272656</v>
      </c>
      <c r="F536" s="11" t="s">
        <v>2333</v>
      </c>
      <c r="G536" s="12" t="s">
        <v>115</v>
      </c>
      <c r="H536" s="12"/>
      <c r="I536" s="14" t="s">
        <v>272</v>
      </c>
      <c r="J536" s="12" t="s">
        <v>24</v>
      </c>
      <c r="K536" s="12" t="s">
        <v>25</v>
      </c>
      <c r="L536" s="12" t="s">
        <v>39</v>
      </c>
      <c r="M536" s="11" t="s">
        <v>27</v>
      </c>
      <c r="N536" s="11" t="s">
        <v>183</v>
      </c>
      <c r="O536" s="12" t="s">
        <v>29</v>
      </c>
      <c r="P536" s="12"/>
      <c r="Q536" s="15" t="s">
        <v>2334</v>
      </c>
      <c r="R536" s="12" t="s">
        <v>51</v>
      </c>
      <c r="S536" s="11" t="s">
        <v>2335</v>
      </c>
      <c r="T536" s="11"/>
    </row>
    <row x14ac:dyDescent="0.25" r="537" customHeight="1" ht="19.5">
      <c r="A537" s="10">
        <v>45215</v>
      </c>
      <c r="B537" s="11" t="s">
        <v>2336</v>
      </c>
      <c r="C537" s="11" t="s">
        <v>180</v>
      </c>
      <c r="D537" s="12"/>
      <c r="E537" s="13">
        <v>18672098338</v>
      </c>
      <c r="F537" s="11" t="s">
        <v>2337</v>
      </c>
      <c r="G537" s="12" t="s">
        <v>48</v>
      </c>
      <c r="H537" s="12"/>
      <c r="I537" s="14" t="s">
        <v>189</v>
      </c>
      <c r="J537" s="12" t="s">
        <v>24</v>
      </c>
      <c r="K537" s="12" t="s">
        <v>25</v>
      </c>
      <c r="L537" s="12" t="s">
        <v>39</v>
      </c>
      <c r="M537" s="11" t="s">
        <v>40</v>
      </c>
      <c r="N537" s="11" t="s">
        <v>183</v>
      </c>
      <c r="O537" s="12" t="s">
        <v>29</v>
      </c>
      <c r="P537" s="12"/>
      <c r="Q537" s="15" t="s">
        <v>2338</v>
      </c>
      <c r="R537" s="12" t="s">
        <v>51</v>
      </c>
      <c r="S537" s="11" t="s">
        <v>2339</v>
      </c>
      <c r="T537" s="11"/>
    </row>
    <row x14ac:dyDescent="0.25" r="538" customHeight="1" ht="19.5">
      <c r="A538" s="10">
        <v>45215</v>
      </c>
      <c r="B538" s="11" t="s">
        <v>2340</v>
      </c>
      <c r="C538" s="11" t="s">
        <v>180</v>
      </c>
      <c r="D538" s="12"/>
      <c r="E538" s="13">
        <v>18672908880</v>
      </c>
      <c r="F538" s="11" t="s">
        <v>2341</v>
      </c>
      <c r="G538" s="12" t="s">
        <v>289</v>
      </c>
      <c r="H538" s="12" t="s">
        <v>98</v>
      </c>
      <c r="I538" s="14" t="s">
        <v>87</v>
      </c>
      <c r="J538" s="12" t="s">
        <v>24</v>
      </c>
      <c r="K538" s="12" t="s">
        <v>25</v>
      </c>
      <c r="L538" s="12" t="s">
        <v>39</v>
      </c>
      <c r="M538" s="11" t="s">
        <v>27</v>
      </c>
      <c r="N538" s="11" t="s">
        <v>183</v>
      </c>
      <c r="O538" s="12" t="s">
        <v>29</v>
      </c>
      <c r="P538" s="12"/>
      <c r="Q538" s="15" t="s">
        <v>2342</v>
      </c>
      <c r="R538" s="12" t="s">
        <v>51</v>
      </c>
      <c r="S538" s="11" t="s">
        <v>2343</v>
      </c>
      <c r="T538" s="11"/>
    </row>
    <row x14ac:dyDescent="0.25" r="539" customHeight="1" ht="19.5">
      <c r="A539" s="10">
        <v>45215</v>
      </c>
      <c r="B539" s="11" t="s">
        <v>2344</v>
      </c>
      <c r="C539" s="11" t="s">
        <v>180</v>
      </c>
      <c r="D539" s="12"/>
      <c r="E539" s="13">
        <v>18571038728</v>
      </c>
      <c r="F539" s="11" t="s">
        <v>2345</v>
      </c>
      <c r="G539" s="12" t="s">
        <v>23</v>
      </c>
      <c r="H539" s="12"/>
      <c r="I539" s="14" t="s">
        <v>75</v>
      </c>
      <c r="J539" s="12" t="s">
        <v>24</v>
      </c>
      <c r="K539" s="12" t="s">
        <v>25</v>
      </c>
      <c r="L539" s="12" t="s">
        <v>39</v>
      </c>
      <c r="M539" s="11" t="s">
        <v>27</v>
      </c>
      <c r="N539" s="11" t="s">
        <v>183</v>
      </c>
      <c r="O539" s="12" t="s">
        <v>29</v>
      </c>
      <c r="P539" s="12"/>
      <c r="Q539" s="15" t="s">
        <v>2346</v>
      </c>
      <c r="R539" s="12" t="s">
        <v>51</v>
      </c>
      <c r="S539" s="11" t="s">
        <v>2347</v>
      </c>
      <c r="T539" s="11"/>
    </row>
    <row x14ac:dyDescent="0.25" r="540" customHeight="1" ht="19.5">
      <c r="A540" s="10">
        <v>45215</v>
      </c>
      <c r="B540" s="11" t="s">
        <v>2348</v>
      </c>
      <c r="C540" s="11" t="s">
        <v>239</v>
      </c>
      <c r="D540" s="12"/>
      <c r="E540" s="13">
        <v>15671050728</v>
      </c>
      <c r="F540" s="11" t="s">
        <v>2349</v>
      </c>
      <c r="G540" s="12" t="s">
        <v>289</v>
      </c>
      <c r="H540" s="12" t="s">
        <v>2350</v>
      </c>
      <c r="I540" s="14" t="s">
        <v>110</v>
      </c>
      <c r="J540" s="12" t="s">
        <v>24</v>
      </c>
      <c r="K540" s="12" t="s">
        <v>25</v>
      </c>
      <c r="L540" s="12" t="s">
        <v>39</v>
      </c>
      <c r="M540" s="11" t="s">
        <v>27</v>
      </c>
      <c r="N540" s="11" t="s">
        <v>183</v>
      </c>
      <c r="O540" s="12" t="s">
        <v>29</v>
      </c>
      <c r="P540" s="12"/>
      <c r="Q540" s="15" t="s">
        <v>2351</v>
      </c>
      <c r="R540" s="12" t="s">
        <v>51</v>
      </c>
      <c r="S540" s="11" t="s">
        <v>2352</v>
      </c>
      <c r="T540" s="11"/>
    </row>
    <row x14ac:dyDescent="0.25" r="541" customHeight="1" ht="19.5">
      <c r="A541" s="25">
        <v>45210</v>
      </c>
      <c r="B541" s="11" t="s">
        <v>2353</v>
      </c>
      <c r="C541" s="11" t="s">
        <v>108</v>
      </c>
      <c r="D541" s="11"/>
      <c r="E541" s="13">
        <v>15671026918</v>
      </c>
      <c r="F541" s="11" t="s">
        <v>2354</v>
      </c>
      <c r="G541" s="11" t="s">
        <v>62</v>
      </c>
      <c r="H541" s="11"/>
      <c r="I541" s="13" t="s">
        <v>850</v>
      </c>
      <c r="J541" s="11" t="s">
        <v>24</v>
      </c>
      <c r="K541" s="11" t="s">
        <v>25</v>
      </c>
      <c r="L541" s="11" t="s">
        <v>39</v>
      </c>
      <c r="M541" s="11" t="s">
        <v>40</v>
      </c>
      <c r="N541" s="11" t="s">
        <v>28</v>
      </c>
      <c r="O541" s="11" t="s">
        <v>29</v>
      </c>
      <c r="P541" s="11"/>
      <c r="Q541" s="16" t="s">
        <v>2355</v>
      </c>
      <c r="R541" s="11" t="s">
        <v>51</v>
      </c>
      <c r="S541" s="17" t="s">
        <v>2356</v>
      </c>
      <c r="T541" s="11"/>
    </row>
    <row x14ac:dyDescent="0.25" r="542" customHeight="1" ht="19.5">
      <c r="A542" s="25">
        <v>45211</v>
      </c>
      <c r="B542" s="11" t="s">
        <v>2357</v>
      </c>
      <c r="C542" s="11" t="s">
        <v>108</v>
      </c>
      <c r="D542" s="11"/>
      <c r="E542" s="13">
        <v>13085156079</v>
      </c>
      <c r="F542" s="11" t="s">
        <v>2358</v>
      </c>
      <c r="G542" s="11" t="s">
        <v>115</v>
      </c>
      <c r="H542" s="11"/>
      <c r="I542" s="13" t="s">
        <v>486</v>
      </c>
      <c r="J542" s="11" t="s">
        <v>24</v>
      </c>
      <c r="K542" s="11" t="s">
        <v>25</v>
      </c>
      <c r="L542" s="11" t="s">
        <v>39</v>
      </c>
      <c r="M542" s="11" t="s">
        <v>40</v>
      </c>
      <c r="N542" s="11" t="s">
        <v>28</v>
      </c>
      <c r="O542" s="11" t="s">
        <v>29</v>
      </c>
      <c r="P542" s="11"/>
      <c r="Q542" s="16" t="s">
        <v>2359</v>
      </c>
      <c r="R542" s="11" t="s">
        <v>51</v>
      </c>
      <c r="S542" s="11" t="s">
        <v>2360</v>
      </c>
      <c r="T542" s="11"/>
    </row>
    <row x14ac:dyDescent="0.25" r="543" customHeight="1" ht="19.5">
      <c r="A543" s="10">
        <v>45212</v>
      </c>
      <c r="B543" s="11" t="s">
        <v>2361</v>
      </c>
      <c r="C543" s="11" t="s">
        <v>239</v>
      </c>
      <c r="D543" s="11"/>
      <c r="E543" s="13">
        <v>18694098656</v>
      </c>
      <c r="F543" s="11" t="s">
        <v>2362</v>
      </c>
      <c r="G543" s="11" t="s">
        <v>48</v>
      </c>
      <c r="H543" s="11"/>
      <c r="I543" s="13" t="s">
        <v>38</v>
      </c>
      <c r="J543" s="11" t="s">
        <v>24</v>
      </c>
      <c r="K543" s="11" t="s">
        <v>25</v>
      </c>
      <c r="L543" s="11" t="s">
        <v>39</v>
      </c>
      <c r="M543" s="11" t="s">
        <v>27</v>
      </c>
      <c r="N543" s="11" t="s">
        <v>183</v>
      </c>
      <c r="O543" s="11" t="s">
        <v>29</v>
      </c>
      <c r="P543" s="11"/>
      <c r="Q543" s="16" t="s">
        <v>2363</v>
      </c>
      <c r="R543" s="11" t="s">
        <v>51</v>
      </c>
      <c r="S543" s="17" t="s">
        <v>2364</v>
      </c>
      <c r="T543" s="11"/>
    </row>
    <row x14ac:dyDescent="0.25" r="544" customHeight="1" ht="19.5">
      <c r="A544" s="10">
        <v>45215</v>
      </c>
      <c r="B544" s="11" t="s">
        <v>2365</v>
      </c>
      <c r="C544" s="11" t="s">
        <v>239</v>
      </c>
      <c r="D544" s="12"/>
      <c r="E544" s="13">
        <v>13032715389</v>
      </c>
      <c r="F544" s="11" t="s">
        <v>2366</v>
      </c>
      <c r="G544" s="12" t="s">
        <v>37</v>
      </c>
      <c r="H544" s="12"/>
      <c r="I544" s="14" t="s">
        <v>189</v>
      </c>
      <c r="J544" s="12" t="s">
        <v>24</v>
      </c>
      <c r="K544" s="12" t="s">
        <v>25</v>
      </c>
      <c r="L544" s="12" t="s">
        <v>39</v>
      </c>
      <c r="M544" s="11" t="s">
        <v>27</v>
      </c>
      <c r="N544" s="11" t="s">
        <v>183</v>
      </c>
      <c r="O544" s="12" t="s">
        <v>29</v>
      </c>
      <c r="P544" s="12"/>
      <c r="Q544" s="15" t="s">
        <v>2367</v>
      </c>
      <c r="R544" s="12" t="s">
        <v>51</v>
      </c>
      <c r="S544" s="17" t="s">
        <v>2368</v>
      </c>
      <c r="T544" s="11"/>
    </row>
    <row x14ac:dyDescent="0.25" r="545" customHeight="1" ht="19.5">
      <c r="A545" s="18">
        <v>45203</v>
      </c>
      <c r="B545" s="11" t="s">
        <v>2369</v>
      </c>
      <c r="C545" s="11" t="s">
        <v>54</v>
      </c>
      <c r="D545" s="12"/>
      <c r="E545" s="13">
        <v>15972716096</v>
      </c>
      <c r="F545" s="11" t="s">
        <v>2370</v>
      </c>
      <c r="G545" s="12" t="s">
        <v>48</v>
      </c>
      <c r="H545" s="12" t="s">
        <v>457</v>
      </c>
      <c r="I545" s="14" t="s">
        <v>206</v>
      </c>
      <c r="J545" s="12" t="s">
        <v>24</v>
      </c>
      <c r="K545" s="12" t="s">
        <v>25</v>
      </c>
      <c r="L545" s="12" t="s">
        <v>39</v>
      </c>
      <c r="M545" s="11" t="s">
        <v>40</v>
      </c>
      <c r="N545" s="11" t="s">
        <v>28</v>
      </c>
      <c r="O545" s="12" t="s">
        <v>29</v>
      </c>
      <c r="P545" s="12"/>
      <c r="Q545" s="15" t="s">
        <v>2371</v>
      </c>
      <c r="R545" s="12" t="s">
        <v>42</v>
      </c>
      <c r="S545" s="17" t="s">
        <v>2372</v>
      </c>
      <c r="T545" s="11"/>
    </row>
    <row x14ac:dyDescent="0.25" r="546" customHeight="1" ht="19.5">
      <c r="A546" s="25">
        <v>45211</v>
      </c>
      <c r="B546" s="11" t="s">
        <v>2373</v>
      </c>
      <c r="C546" s="11" t="s">
        <v>545</v>
      </c>
      <c r="D546" s="11"/>
      <c r="E546" s="13">
        <v>13477110190</v>
      </c>
      <c r="F546" s="11" t="s">
        <v>2374</v>
      </c>
      <c r="G546" s="11" t="s">
        <v>37</v>
      </c>
      <c r="H546" s="11" t="s">
        <v>98</v>
      </c>
      <c r="I546" s="13" t="s">
        <v>486</v>
      </c>
      <c r="J546" s="11" t="s">
        <v>24</v>
      </c>
      <c r="K546" s="11" t="s">
        <v>25</v>
      </c>
      <c r="L546" s="11" t="s">
        <v>39</v>
      </c>
      <c r="M546" s="11" t="s">
        <v>40</v>
      </c>
      <c r="N546" s="11" t="s">
        <v>28</v>
      </c>
      <c r="O546" s="11" t="s">
        <v>29</v>
      </c>
      <c r="P546" s="11"/>
      <c r="Q546" s="16" t="s">
        <v>2375</v>
      </c>
      <c r="R546" s="11" t="s">
        <v>42</v>
      </c>
      <c r="S546" s="11" t="s">
        <v>2376</v>
      </c>
      <c r="T546" s="11" t="s">
        <v>2377</v>
      </c>
    </row>
    <row x14ac:dyDescent="0.25" r="547" customHeight="1" ht="19.5">
      <c r="A547" s="18">
        <v>45204</v>
      </c>
      <c r="B547" s="19" t="s">
        <v>2378</v>
      </c>
      <c r="C547" s="19" t="s">
        <v>108</v>
      </c>
      <c r="D547" s="20"/>
      <c r="E547" s="21">
        <f>"18671735799"</f>
      </c>
      <c r="F547" s="19" t="s">
        <v>2379</v>
      </c>
      <c r="G547" s="20" t="s">
        <v>37</v>
      </c>
      <c r="H547" s="20" t="s">
        <v>98</v>
      </c>
      <c r="I547" s="22" t="s">
        <v>68</v>
      </c>
      <c r="J547" s="20" t="s">
        <v>24</v>
      </c>
      <c r="K547" s="20" t="s">
        <v>25</v>
      </c>
      <c r="L547" s="20" t="s">
        <v>39</v>
      </c>
      <c r="M547" s="19" t="s">
        <v>40</v>
      </c>
      <c r="N547" s="19" t="s">
        <v>28</v>
      </c>
      <c r="O547" s="20" t="s">
        <v>29</v>
      </c>
      <c r="P547" s="20"/>
      <c r="Q547" s="23">
        <v>45204.730162037034</v>
      </c>
      <c r="R547" s="20" t="s">
        <v>42</v>
      </c>
      <c r="S547" s="4" t="s">
        <v>2380</v>
      </c>
      <c r="T547" s="19"/>
    </row>
    <row x14ac:dyDescent="0.25" r="548" customHeight="1" ht="19.5">
      <c r="A548" s="18">
        <v>45207</v>
      </c>
      <c r="B548" s="11" t="s">
        <v>2381</v>
      </c>
      <c r="C548" s="11" t="s">
        <v>108</v>
      </c>
      <c r="D548" s="12"/>
      <c r="E548" s="13">
        <v>13040950058</v>
      </c>
      <c r="F548" s="11" t="s">
        <v>2382</v>
      </c>
      <c r="G548" s="12" t="s">
        <v>115</v>
      </c>
      <c r="H548" s="12"/>
      <c r="I548" s="14" t="s">
        <v>226</v>
      </c>
      <c r="J548" s="12" t="s">
        <v>24</v>
      </c>
      <c r="K548" s="12" t="s">
        <v>25</v>
      </c>
      <c r="L548" s="12" t="s">
        <v>39</v>
      </c>
      <c r="M548" s="11" t="s">
        <v>40</v>
      </c>
      <c r="N548" s="11" t="s">
        <v>28</v>
      </c>
      <c r="O548" s="12" t="s">
        <v>29</v>
      </c>
      <c r="P548" s="12"/>
      <c r="Q548" s="15" t="s">
        <v>2383</v>
      </c>
      <c r="R548" s="12" t="s">
        <v>51</v>
      </c>
      <c r="S548" s="17" t="s">
        <v>2384</v>
      </c>
      <c r="T548" s="11"/>
    </row>
    <row x14ac:dyDescent="0.25" r="549" customHeight="1" ht="19.5">
      <c r="A549" s="25">
        <v>45209</v>
      </c>
      <c r="B549" s="11" t="s">
        <v>2385</v>
      </c>
      <c r="C549" s="11" t="s">
        <v>108</v>
      </c>
      <c r="D549" s="11"/>
      <c r="E549" s="13">
        <v>18608609958</v>
      </c>
      <c r="F549" s="11" t="s">
        <v>2386</v>
      </c>
      <c r="G549" s="11" t="s">
        <v>74</v>
      </c>
      <c r="H549" s="11"/>
      <c r="I549" s="13" t="s">
        <v>590</v>
      </c>
      <c r="J549" s="11" t="s">
        <v>24</v>
      </c>
      <c r="K549" s="11" t="s">
        <v>25</v>
      </c>
      <c r="L549" s="11" t="s">
        <v>39</v>
      </c>
      <c r="M549" s="11" t="s">
        <v>40</v>
      </c>
      <c r="N549" s="11" t="s">
        <v>28</v>
      </c>
      <c r="O549" s="11" t="s">
        <v>29</v>
      </c>
      <c r="P549" s="11"/>
      <c r="Q549" s="16" t="s">
        <v>2387</v>
      </c>
      <c r="R549" s="11" t="s">
        <v>51</v>
      </c>
      <c r="S549" s="17" t="s">
        <v>2388</v>
      </c>
      <c r="T549" s="11"/>
    </row>
    <row x14ac:dyDescent="0.25" r="550" customHeight="1" ht="19.5">
      <c r="A550" s="18">
        <v>45200</v>
      </c>
      <c r="B550" s="11" t="s">
        <v>2389</v>
      </c>
      <c r="C550" s="11" t="s">
        <v>180</v>
      </c>
      <c r="D550" s="12"/>
      <c r="E550" s="13">
        <v>16671767151</v>
      </c>
      <c r="F550" s="11" t="s">
        <v>2390</v>
      </c>
      <c r="G550" s="12" t="s">
        <v>23</v>
      </c>
      <c r="H550" s="12"/>
      <c r="I550" s="14" t="s">
        <v>433</v>
      </c>
      <c r="J550" s="12" t="s">
        <v>24</v>
      </c>
      <c r="K550" s="12" t="s">
        <v>25</v>
      </c>
      <c r="L550" s="12" t="s">
        <v>39</v>
      </c>
      <c r="M550" s="11" t="s">
        <v>27</v>
      </c>
      <c r="N550" s="11" t="s">
        <v>183</v>
      </c>
      <c r="O550" s="12" t="s">
        <v>29</v>
      </c>
      <c r="P550" s="12"/>
      <c r="Q550" s="15" t="s">
        <v>2391</v>
      </c>
      <c r="R550" s="12" t="s">
        <v>51</v>
      </c>
      <c r="S550" s="17" t="s">
        <v>2392</v>
      </c>
      <c r="T550" s="11"/>
    </row>
    <row x14ac:dyDescent="0.25" r="551" customHeight="1" ht="19.5">
      <c r="A551" s="18">
        <v>45208</v>
      </c>
      <c r="B551" s="11" t="s">
        <v>2393</v>
      </c>
      <c r="C551" s="11" t="s">
        <v>180</v>
      </c>
      <c r="D551" s="12"/>
      <c r="E551" s="13">
        <v>13235627459</v>
      </c>
      <c r="F551" s="11" t="s">
        <v>2394</v>
      </c>
      <c r="G551" s="12" t="s">
        <v>48</v>
      </c>
      <c r="H551" s="12"/>
      <c r="I551" s="14" t="s">
        <v>796</v>
      </c>
      <c r="J551" s="12" t="s">
        <v>24</v>
      </c>
      <c r="K551" s="12" t="s">
        <v>25</v>
      </c>
      <c r="L551" s="12" t="s">
        <v>39</v>
      </c>
      <c r="M551" s="11" t="s">
        <v>27</v>
      </c>
      <c r="N551" s="11" t="s">
        <v>183</v>
      </c>
      <c r="O551" s="12" t="s">
        <v>29</v>
      </c>
      <c r="P551" s="12"/>
      <c r="Q551" s="15" t="s">
        <v>2395</v>
      </c>
      <c r="R551" s="12" t="s">
        <v>51</v>
      </c>
      <c r="S551" s="11" t="s">
        <v>2396</v>
      </c>
      <c r="T551" s="11"/>
    </row>
    <row x14ac:dyDescent="0.25" r="552" customHeight="1" ht="19.5">
      <c r="A552" s="25">
        <v>45209</v>
      </c>
      <c r="B552" s="11" t="s">
        <v>2397</v>
      </c>
      <c r="C552" s="11" t="s">
        <v>46</v>
      </c>
      <c r="D552" s="11"/>
      <c r="E552" s="13">
        <v>13227281218</v>
      </c>
      <c r="F552" s="11" t="s">
        <v>2398</v>
      </c>
      <c r="G552" s="11" t="s">
        <v>171</v>
      </c>
      <c r="H552" s="11"/>
      <c r="I552" s="13" t="s">
        <v>189</v>
      </c>
      <c r="J552" s="11" t="s">
        <v>24</v>
      </c>
      <c r="K552" s="11" t="s">
        <v>25</v>
      </c>
      <c r="L552" s="11" t="s">
        <v>39</v>
      </c>
      <c r="M552" s="11" t="s">
        <v>27</v>
      </c>
      <c r="N552" s="11" t="s">
        <v>28</v>
      </c>
      <c r="O552" s="11" t="s">
        <v>29</v>
      </c>
      <c r="P552" s="11"/>
      <c r="Q552" s="16" t="s">
        <v>2399</v>
      </c>
      <c r="R552" s="11" t="s">
        <v>51</v>
      </c>
      <c r="S552" s="17" t="s">
        <v>2400</v>
      </c>
      <c r="T552" s="11"/>
    </row>
    <row x14ac:dyDescent="0.25" r="553" customHeight="1" ht="19.5">
      <c r="A553" s="10">
        <v>45213</v>
      </c>
      <c r="B553" s="11" t="s">
        <v>2401</v>
      </c>
      <c r="C553" s="11" t="s">
        <v>46</v>
      </c>
      <c r="D553" s="11"/>
      <c r="E553" s="13">
        <v>17683717426</v>
      </c>
      <c r="F553" s="11" t="s">
        <v>2402</v>
      </c>
      <c r="G553" s="11" t="s">
        <v>48</v>
      </c>
      <c r="H553" s="11"/>
      <c r="I553" s="13" t="s">
        <v>486</v>
      </c>
      <c r="J553" s="11" t="s">
        <v>24</v>
      </c>
      <c r="K553" s="11" t="s">
        <v>25</v>
      </c>
      <c r="L553" s="11" t="s">
        <v>39</v>
      </c>
      <c r="M553" s="11" t="s">
        <v>27</v>
      </c>
      <c r="N553" s="11" t="s">
        <v>28</v>
      </c>
      <c r="O553" s="11" t="s">
        <v>29</v>
      </c>
      <c r="P553" s="11"/>
      <c r="Q553" s="16" t="s">
        <v>2403</v>
      </c>
      <c r="R553" s="11" t="s">
        <v>51</v>
      </c>
      <c r="S553" s="11" t="s">
        <v>2404</v>
      </c>
      <c r="T553" s="11"/>
    </row>
    <row x14ac:dyDescent="0.25" r="554" customHeight="1" ht="19.5">
      <c r="A554" s="18">
        <v>45200</v>
      </c>
      <c r="B554" s="11" t="s">
        <v>2405</v>
      </c>
      <c r="C554" s="11" t="s">
        <v>46</v>
      </c>
      <c r="D554" s="12"/>
      <c r="E554" s="13">
        <v>13032747666</v>
      </c>
      <c r="F554" s="11" t="s">
        <v>2406</v>
      </c>
      <c r="G554" s="12" t="s">
        <v>62</v>
      </c>
      <c r="H554" s="12" t="s">
        <v>98</v>
      </c>
      <c r="I554" s="14" t="s">
        <v>272</v>
      </c>
      <c r="J554" s="12" t="s">
        <v>24</v>
      </c>
      <c r="K554" s="12" t="s">
        <v>25</v>
      </c>
      <c r="L554" s="12" t="s">
        <v>39</v>
      </c>
      <c r="M554" s="11" t="s">
        <v>40</v>
      </c>
      <c r="N554" s="11" t="s">
        <v>28</v>
      </c>
      <c r="O554" s="12" t="s">
        <v>29</v>
      </c>
      <c r="P554" s="12"/>
      <c r="Q554" s="15" t="s">
        <v>2407</v>
      </c>
      <c r="R554" s="12" t="s">
        <v>51</v>
      </c>
      <c r="S554" s="11" t="s">
        <v>2408</v>
      </c>
      <c r="T554" s="11"/>
    </row>
    <row x14ac:dyDescent="0.25" r="555" customHeight="1" ht="19.5">
      <c r="A555" s="18">
        <v>45200</v>
      </c>
      <c r="B555" s="11" t="s">
        <v>2409</v>
      </c>
      <c r="C555" s="11" t="s">
        <v>46</v>
      </c>
      <c r="D555" s="12"/>
      <c r="E555" s="13">
        <v>18672101437</v>
      </c>
      <c r="F555" s="11" t="s">
        <v>2410</v>
      </c>
      <c r="G555" s="12" t="s">
        <v>74</v>
      </c>
      <c r="H555" s="12"/>
      <c r="I555" s="14" t="s">
        <v>131</v>
      </c>
      <c r="J555" s="12" t="s">
        <v>24</v>
      </c>
      <c r="K555" s="12" t="s">
        <v>25</v>
      </c>
      <c r="L555" s="12" t="s">
        <v>39</v>
      </c>
      <c r="M555" s="11" t="s">
        <v>27</v>
      </c>
      <c r="N555" s="11" t="s">
        <v>28</v>
      </c>
      <c r="O555" s="12" t="s">
        <v>29</v>
      </c>
      <c r="P555" s="12"/>
      <c r="Q555" s="15" t="s">
        <v>2411</v>
      </c>
      <c r="R555" s="12" t="s">
        <v>51</v>
      </c>
      <c r="S555" s="17" t="s">
        <v>2412</v>
      </c>
      <c r="T555" s="11"/>
    </row>
    <row x14ac:dyDescent="0.25" r="556" customHeight="1" ht="19.5">
      <c r="A556" s="18">
        <v>45201</v>
      </c>
      <c r="B556" s="19" t="s">
        <v>2413</v>
      </c>
      <c r="C556" s="19" t="s">
        <v>2414</v>
      </c>
      <c r="D556" s="20"/>
      <c r="E556" s="21">
        <f>"16671702724"</f>
      </c>
      <c r="F556" s="19" t="s">
        <v>2415</v>
      </c>
      <c r="G556" s="20" t="s">
        <v>74</v>
      </c>
      <c r="H556" s="20"/>
      <c r="I556" s="22" t="s">
        <v>68</v>
      </c>
      <c r="J556" s="20" t="s">
        <v>24</v>
      </c>
      <c r="K556" s="20" t="s">
        <v>25</v>
      </c>
      <c r="L556" s="20" t="s">
        <v>39</v>
      </c>
      <c r="M556" s="19" t="s">
        <v>27</v>
      </c>
      <c r="N556" s="19" t="s">
        <v>28</v>
      </c>
      <c r="O556" s="20" t="s">
        <v>29</v>
      </c>
      <c r="P556" s="20"/>
      <c r="Q556" s="23">
        <v>45201.4696412037</v>
      </c>
      <c r="R556" s="20" t="s">
        <v>42</v>
      </c>
      <c r="S556" s="19" t="s">
        <v>2416</v>
      </c>
      <c r="T556" s="19" t="s">
        <v>2417</v>
      </c>
    </row>
    <row x14ac:dyDescent="0.25" r="557" customHeight="1" ht="19.5">
      <c r="A557" s="18">
        <v>45201</v>
      </c>
      <c r="B557" s="19" t="s">
        <v>2418</v>
      </c>
      <c r="C557" s="19" t="s">
        <v>46</v>
      </c>
      <c r="D557" s="20"/>
      <c r="E557" s="21">
        <f>"13227298132"</f>
      </c>
      <c r="F557" s="19" t="s">
        <v>2419</v>
      </c>
      <c r="G557" s="20" t="s">
        <v>115</v>
      </c>
      <c r="H557" s="20"/>
      <c r="I557" s="22" t="s">
        <v>131</v>
      </c>
      <c r="J557" s="20" t="s">
        <v>24</v>
      </c>
      <c r="K557" s="20" t="s">
        <v>25</v>
      </c>
      <c r="L557" s="20" t="s">
        <v>39</v>
      </c>
      <c r="M557" s="19" t="s">
        <v>27</v>
      </c>
      <c r="N557" s="19" t="s">
        <v>28</v>
      </c>
      <c r="O557" s="20" t="s">
        <v>29</v>
      </c>
      <c r="P557" s="20"/>
      <c r="Q557" s="23">
        <v>45201.398831018516</v>
      </c>
      <c r="R557" s="20" t="s">
        <v>51</v>
      </c>
      <c r="S557" s="19" t="s">
        <v>2420</v>
      </c>
      <c r="T557" s="19"/>
    </row>
    <row x14ac:dyDescent="0.25" r="558" customHeight="1" ht="19.5">
      <c r="A558" s="18">
        <v>45201</v>
      </c>
      <c r="B558" s="19" t="s">
        <v>2421</v>
      </c>
      <c r="C558" s="19" t="s">
        <v>46</v>
      </c>
      <c r="D558" s="20"/>
      <c r="E558" s="21">
        <f>"16671002826"</f>
      </c>
      <c r="F558" s="19" t="s">
        <v>2422</v>
      </c>
      <c r="G558" s="20" t="s">
        <v>115</v>
      </c>
      <c r="H558" s="20"/>
      <c r="I558" s="22" t="s">
        <v>272</v>
      </c>
      <c r="J558" s="20" t="s">
        <v>24</v>
      </c>
      <c r="K558" s="20" t="s">
        <v>25</v>
      </c>
      <c r="L558" s="20" t="s">
        <v>39</v>
      </c>
      <c r="M558" s="19" t="s">
        <v>27</v>
      </c>
      <c r="N558" s="19" t="s">
        <v>28</v>
      </c>
      <c r="O558" s="20" t="s">
        <v>29</v>
      </c>
      <c r="P558" s="20"/>
      <c r="Q558" s="23">
        <v>45201.699641203704</v>
      </c>
      <c r="R558" s="20" t="s">
        <v>51</v>
      </c>
      <c r="S558" s="19" t="s">
        <v>2423</v>
      </c>
      <c r="T558" s="19"/>
    </row>
    <row x14ac:dyDescent="0.25" r="559" customHeight="1" ht="19.5">
      <c r="A559" s="18">
        <v>45201</v>
      </c>
      <c r="B559" s="19" t="s">
        <v>2424</v>
      </c>
      <c r="C559" s="19" t="s">
        <v>46</v>
      </c>
      <c r="D559" s="20"/>
      <c r="E559" s="21">
        <f>"18671746863"</f>
      </c>
      <c r="F559" s="19" t="s">
        <v>2425</v>
      </c>
      <c r="G559" s="20" t="s">
        <v>115</v>
      </c>
      <c r="H559" s="20"/>
      <c r="I559" s="22" t="s">
        <v>486</v>
      </c>
      <c r="J559" s="20" t="s">
        <v>24</v>
      </c>
      <c r="K559" s="20" t="s">
        <v>25</v>
      </c>
      <c r="L559" s="20" t="s">
        <v>39</v>
      </c>
      <c r="M559" s="19" t="s">
        <v>40</v>
      </c>
      <c r="N559" s="19" t="s">
        <v>28</v>
      </c>
      <c r="O559" s="20" t="s">
        <v>29</v>
      </c>
      <c r="P559" s="20"/>
      <c r="Q559" s="23">
        <v>45201.412152777775</v>
      </c>
      <c r="R559" s="20" t="s">
        <v>51</v>
      </c>
      <c r="S559" s="19" t="s">
        <v>2426</v>
      </c>
      <c r="T559" s="19"/>
    </row>
    <row x14ac:dyDescent="0.25" r="560" customHeight="1" ht="19.5">
      <c r="A560" s="18">
        <v>45202</v>
      </c>
      <c r="B560" s="19" t="s">
        <v>2427</v>
      </c>
      <c r="C560" s="19" t="s">
        <v>46</v>
      </c>
      <c r="D560" s="20"/>
      <c r="E560" s="21">
        <v>18671748418</v>
      </c>
      <c r="F560" s="19" t="s">
        <v>2428</v>
      </c>
      <c r="G560" s="20" t="s">
        <v>115</v>
      </c>
      <c r="H560" s="20"/>
      <c r="I560" s="22" t="s">
        <v>735</v>
      </c>
      <c r="J560" s="20" t="s">
        <v>24</v>
      </c>
      <c r="K560" s="20" t="s">
        <v>25</v>
      </c>
      <c r="L560" s="20" t="s">
        <v>39</v>
      </c>
      <c r="M560" s="19" t="s">
        <v>27</v>
      </c>
      <c r="N560" s="19" t="s">
        <v>28</v>
      </c>
      <c r="O560" s="20" t="s">
        <v>29</v>
      </c>
      <c r="P560" s="20"/>
      <c r="Q560" s="23">
        <v>45202.39791666667</v>
      </c>
      <c r="R560" s="20" t="s">
        <v>51</v>
      </c>
      <c r="S560" s="4" t="s">
        <v>2429</v>
      </c>
      <c r="T560" s="19"/>
    </row>
    <row x14ac:dyDescent="0.25" r="561" customHeight="1" ht="19.5">
      <c r="A561" s="18">
        <v>45202</v>
      </c>
      <c r="B561" s="19" t="s">
        <v>2430</v>
      </c>
      <c r="C561" s="19" t="s">
        <v>46</v>
      </c>
      <c r="D561" s="20"/>
      <c r="E561" s="21">
        <v>18694093558</v>
      </c>
      <c r="F561" s="19" t="s">
        <v>2431</v>
      </c>
      <c r="G561" s="20" t="s">
        <v>37</v>
      </c>
      <c r="H561" s="20" t="s">
        <v>357</v>
      </c>
      <c r="I561" s="22" t="s">
        <v>779</v>
      </c>
      <c r="J561" s="20" t="s">
        <v>24</v>
      </c>
      <c r="K561" s="20" t="s">
        <v>25</v>
      </c>
      <c r="L561" s="20" t="s">
        <v>39</v>
      </c>
      <c r="M561" s="19" t="s">
        <v>27</v>
      </c>
      <c r="N561" s="19" t="s">
        <v>28</v>
      </c>
      <c r="O561" s="20" t="s">
        <v>29</v>
      </c>
      <c r="P561" s="20"/>
      <c r="Q561" s="23">
        <v>45202.47222222222</v>
      </c>
      <c r="R561" s="20" t="s">
        <v>51</v>
      </c>
      <c r="S561" s="4" t="s">
        <v>2432</v>
      </c>
      <c r="T561" s="19"/>
    </row>
    <row x14ac:dyDescent="0.25" r="562" customHeight="1" ht="19.5">
      <c r="A562" s="18">
        <v>45202</v>
      </c>
      <c r="B562" s="19" t="s">
        <v>2433</v>
      </c>
      <c r="C562" s="19" t="s">
        <v>46</v>
      </c>
      <c r="D562" s="20"/>
      <c r="E562" s="21">
        <v>15587941687</v>
      </c>
      <c r="F562" s="19" t="s">
        <v>2434</v>
      </c>
      <c r="G562" s="20" t="s">
        <v>115</v>
      </c>
      <c r="H562" s="20"/>
      <c r="I562" s="22" t="s">
        <v>272</v>
      </c>
      <c r="J562" s="20" t="s">
        <v>24</v>
      </c>
      <c r="K562" s="20" t="s">
        <v>25</v>
      </c>
      <c r="L562" s="20" t="s">
        <v>39</v>
      </c>
      <c r="M562" s="19" t="s">
        <v>27</v>
      </c>
      <c r="N562" s="19" t="s">
        <v>28</v>
      </c>
      <c r="O562" s="20" t="s">
        <v>29</v>
      </c>
      <c r="P562" s="20"/>
      <c r="Q562" s="23">
        <v>45202.39722222222</v>
      </c>
      <c r="R562" s="20" t="s">
        <v>51</v>
      </c>
      <c r="S562" s="19" t="s">
        <v>2435</v>
      </c>
      <c r="T562" s="19"/>
    </row>
    <row x14ac:dyDescent="0.25" r="563" customHeight="1" ht="19.5">
      <c r="A563" s="18">
        <v>45202</v>
      </c>
      <c r="B563" s="19" t="s">
        <v>2436</v>
      </c>
      <c r="C563" s="19" t="s">
        <v>46</v>
      </c>
      <c r="D563" s="20"/>
      <c r="E563" s="21">
        <v>13277236688</v>
      </c>
      <c r="F563" s="19" t="s">
        <v>2437</v>
      </c>
      <c r="G563" s="20" t="s">
        <v>37</v>
      </c>
      <c r="H563" s="20"/>
      <c r="I563" s="22" t="s">
        <v>189</v>
      </c>
      <c r="J563" s="20" t="s">
        <v>24</v>
      </c>
      <c r="K563" s="20" t="s">
        <v>25</v>
      </c>
      <c r="L563" s="20" t="s">
        <v>39</v>
      </c>
      <c r="M563" s="19" t="s">
        <v>40</v>
      </c>
      <c r="N563" s="19" t="s">
        <v>28</v>
      </c>
      <c r="O563" s="20" t="s">
        <v>29</v>
      </c>
      <c r="P563" s="20"/>
      <c r="Q563" s="23">
        <v>45202.586805555555</v>
      </c>
      <c r="R563" s="20" t="s">
        <v>51</v>
      </c>
      <c r="S563" s="19" t="s">
        <v>2438</v>
      </c>
      <c r="T563" s="19"/>
    </row>
    <row x14ac:dyDescent="0.25" r="564" customHeight="1" ht="19.5">
      <c r="A564" s="18">
        <v>45202</v>
      </c>
      <c r="B564" s="19" t="s">
        <v>2439</v>
      </c>
      <c r="C564" s="19" t="s">
        <v>180</v>
      </c>
      <c r="D564" s="20"/>
      <c r="E564" s="21">
        <v>18672093230</v>
      </c>
      <c r="F564" s="19" t="s">
        <v>2440</v>
      </c>
      <c r="G564" s="20" t="s">
        <v>74</v>
      </c>
      <c r="H564" s="20"/>
      <c r="I564" s="22" t="s">
        <v>352</v>
      </c>
      <c r="J564" s="20" t="s">
        <v>24</v>
      </c>
      <c r="K564" s="20" t="s">
        <v>25</v>
      </c>
      <c r="L564" s="20" t="s">
        <v>39</v>
      </c>
      <c r="M564" s="19" t="s">
        <v>27</v>
      </c>
      <c r="N564" s="19" t="s">
        <v>183</v>
      </c>
      <c r="O564" s="20" t="s">
        <v>29</v>
      </c>
      <c r="P564" s="20"/>
      <c r="Q564" s="23">
        <v>45202.63402777778</v>
      </c>
      <c r="R564" s="20" t="s">
        <v>51</v>
      </c>
      <c r="S564" s="4" t="s">
        <v>2441</v>
      </c>
      <c r="T564" s="19"/>
    </row>
    <row x14ac:dyDescent="0.25" r="565" customHeight="1" ht="19.5">
      <c r="A565" s="18">
        <v>45203</v>
      </c>
      <c r="B565" s="11" t="s">
        <v>2442</v>
      </c>
      <c r="C565" s="11" t="s">
        <v>46</v>
      </c>
      <c r="D565" s="12"/>
      <c r="E565" s="13">
        <v>15671027819</v>
      </c>
      <c r="F565" s="11" t="s">
        <v>2443</v>
      </c>
      <c r="G565" s="12" t="s">
        <v>289</v>
      </c>
      <c r="H565" s="12"/>
      <c r="I565" s="14" t="s">
        <v>590</v>
      </c>
      <c r="J565" s="12" t="s">
        <v>24</v>
      </c>
      <c r="K565" s="12" t="s">
        <v>25</v>
      </c>
      <c r="L565" s="12" t="s">
        <v>39</v>
      </c>
      <c r="M565" s="11" t="s">
        <v>27</v>
      </c>
      <c r="N565" s="11" t="s">
        <v>28</v>
      </c>
      <c r="O565" s="12" t="s">
        <v>29</v>
      </c>
      <c r="P565" s="12"/>
      <c r="Q565" s="15" t="s">
        <v>2444</v>
      </c>
      <c r="R565" s="12" t="s">
        <v>51</v>
      </c>
      <c r="S565" s="11" t="s">
        <v>2445</v>
      </c>
      <c r="T565" s="11"/>
    </row>
    <row x14ac:dyDescent="0.25" r="566" customHeight="1" ht="19.5">
      <c r="A566" s="18">
        <v>45203</v>
      </c>
      <c r="B566" s="11" t="s">
        <v>2446</v>
      </c>
      <c r="C566" s="11" t="s">
        <v>46</v>
      </c>
      <c r="D566" s="12"/>
      <c r="E566" s="13">
        <v>13277178518</v>
      </c>
      <c r="F566" s="11" t="s">
        <v>2447</v>
      </c>
      <c r="G566" s="12" t="s">
        <v>23</v>
      </c>
      <c r="H566" s="12"/>
      <c r="I566" s="14" t="s">
        <v>1504</v>
      </c>
      <c r="J566" s="12" t="s">
        <v>24</v>
      </c>
      <c r="K566" s="12" t="s">
        <v>25</v>
      </c>
      <c r="L566" s="12" t="s">
        <v>39</v>
      </c>
      <c r="M566" s="11" t="s">
        <v>27</v>
      </c>
      <c r="N566" s="11" t="s">
        <v>28</v>
      </c>
      <c r="O566" s="12" t="s">
        <v>29</v>
      </c>
      <c r="P566" s="12"/>
      <c r="Q566" s="15" t="s">
        <v>2448</v>
      </c>
      <c r="R566" s="12" t="s">
        <v>51</v>
      </c>
      <c r="S566" s="11" t="s">
        <v>2449</v>
      </c>
      <c r="T566" s="11"/>
    </row>
    <row x14ac:dyDescent="0.25" r="567" customHeight="1" ht="19.5">
      <c r="A567" s="18">
        <v>45204</v>
      </c>
      <c r="B567" s="19" t="s">
        <v>2450</v>
      </c>
      <c r="C567" s="19" t="s">
        <v>2414</v>
      </c>
      <c r="D567" s="20"/>
      <c r="E567" s="21">
        <f>"18671789827"</f>
      </c>
      <c r="F567" s="19" t="s">
        <v>2451</v>
      </c>
      <c r="G567" s="20" t="s">
        <v>74</v>
      </c>
      <c r="H567" s="20"/>
      <c r="I567" s="22" t="s">
        <v>99</v>
      </c>
      <c r="J567" s="20" t="s">
        <v>24</v>
      </c>
      <c r="K567" s="20" t="s">
        <v>25</v>
      </c>
      <c r="L567" s="20" t="s">
        <v>39</v>
      </c>
      <c r="M567" s="19" t="s">
        <v>40</v>
      </c>
      <c r="N567" s="19" t="s">
        <v>28</v>
      </c>
      <c r="O567" s="20" t="s">
        <v>29</v>
      </c>
      <c r="P567" s="20"/>
      <c r="Q567" s="23">
        <v>45204.74125</v>
      </c>
      <c r="R567" s="20" t="s">
        <v>42</v>
      </c>
      <c r="S567" s="4" t="s">
        <v>2452</v>
      </c>
      <c r="T567" s="19" t="s">
        <v>2453</v>
      </c>
    </row>
    <row x14ac:dyDescent="0.25" r="568" customHeight="1" ht="19.5">
      <c r="A568" s="18">
        <v>45204</v>
      </c>
      <c r="B568" s="19" t="s">
        <v>2454</v>
      </c>
      <c r="C568" s="19" t="s">
        <v>2455</v>
      </c>
      <c r="D568" s="20"/>
      <c r="E568" s="21">
        <f>"16671702724"</f>
      </c>
      <c r="F568" s="19"/>
      <c r="G568" s="20"/>
      <c r="H568" s="20"/>
      <c r="I568" s="22" t="s">
        <v>87</v>
      </c>
      <c r="J568" s="20" t="s">
        <v>24</v>
      </c>
      <c r="K568" s="20" t="s">
        <v>25</v>
      </c>
      <c r="L568" s="20" t="s">
        <v>39</v>
      </c>
      <c r="M568" s="19" t="s">
        <v>27</v>
      </c>
      <c r="N568" s="19" t="s">
        <v>28</v>
      </c>
      <c r="O568" s="20" t="s">
        <v>29</v>
      </c>
      <c r="P568" s="20"/>
      <c r="Q568" s="23">
        <v>45204.56350694445</v>
      </c>
      <c r="R568" s="20" t="s">
        <v>42</v>
      </c>
      <c r="S568" s="19" t="s">
        <v>2456</v>
      </c>
      <c r="T568" s="19" t="s">
        <v>2457</v>
      </c>
    </row>
    <row x14ac:dyDescent="0.25" r="569" customHeight="1" ht="19.5">
      <c r="A569" s="18">
        <v>45204</v>
      </c>
      <c r="B569" s="19" t="s">
        <v>2458</v>
      </c>
      <c r="C569" s="19" t="s">
        <v>46</v>
      </c>
      <c r="D569" s="20"/>
      <c r="E569" s="21">
        <f>"13094164881"</f>
      </c>
      <c r="F569" s="19" t="s">
        <v>2459</v>
      </c>
      <c r="G569" s="20" t="s">
        <v>56</v>
      </c>
      <c r="H569" s="20"/>
      <c r="I569" s="22" t="s">
        <v>221</v>
      </c>
      <c r="J569" s="20" t="s">
        <v>24</v>
      </c>
      <c r="K569" s="20" t="s">
        <v>25</v>
      </c>
      <c r="L569" s="20" t="s">
        <v>39</v>
      </c>
      <c r="M569" s="19" t="s">
        <v>27</v>
      </c>
      <c r="N569" s="19" t="s">
        <v>28</v>
      </c>
      <c r="O569" s="20" t="s">
        <v>29</v>
      </c>
      <c r="P569" s="20"/>
      <c r="Q569" s="23">
        <v>45204.4141087963</v>
      </c>
      <c r="R569" s="20" t="s">
        <v>51</v>
      </c>
      <c r="S569" s="19" t="s">
        <v>2460</v>
      </c>
      <c r="T569" s="19"/>
    </row>
    <row x14ac:dyDescent="0.25" r="570" customHeight="1" ht="19.5">
      <c r="A570" s="18">
        <v>45204</v>
      </c>
      <c r="B570" s="19" t="s">
        <v>2461</v>
      </c>
      <c r="C570" s="19" t="s">
        <v>180</v>
      </c>
      <c r="D570" s="20"/>
      <c r="E570" s="21">
        <f>"15697207030"</f>
      </c>
      <c r="F570" s="19" t="s">
        <v>2462</v>
      </c>
      <c r="G570" s="20" t="s">
        <v>74</v>
      </c>
      <c r="H570" s="20"/>
      <c r="I570" s="22" t="s">
        <v>154</v>
      </c>
      <c r="J570" s="20" t="s">
        <v>24</v>
      </c>
      <c r="K570" s="20" t="s">
        <v>25</v>
      </c>
      <c r="L570" s="20" t="s">
        <v>39</v>
      </c>
      <c r="M570" s="19" t="s">
        <v>27</v>
      </c>
      <c r="N570" s="19" t="s">
        <v>183</v>
      </c>
      <c r="O570" s="20" t="s">
        <v>29</v>
      </c>
      <c r="P570" s="20"/>
      <c r="Q570" s="23">
        <v>45204.59649305556</v>
      </c>
      <c r="R570" s="20" t="s">
        <v>51</v>
      </c>
      <c r="S570" s="4" t="s">
        <v>2463</v>
      </c>
      <c r="T570" s="19"/>
    </row>
    <row x14ac:dyDescent="0.25" r="571" customHeight="1" ht="19.5">
      <c r="A571" s="18">
        <v>45204</v>
      </c>
      <c r="B571" s="19" t="s">
        <v>2464</v>
      </c>
      <c r="C571" s="19" t="s">
        <v>326</v>
      </c>
      <c r="D571" s="20"/>
      <c r="E571" s="21">
        <f>"13247287729"</f>
      </c>
      <c r="F571" s="19" t="s">
        <v>2465</v>
      </c>
      <c r="G571" s="20" t="s">
        <v>37</v>
      </c>
      <c r="H571" s="20"/>
      <c r="I571" s="22" t="s">
        <v>49</v>
      </c>
      <c r="J571" s="20" t="s">
        <v>24</v>
      </c>
      <c r="K571" s="20" t="s">
        <v>25</v>
      </c>
      <c r="L571" s="20" t="s">
        <v>39</v>
      </c>
      <c r="M571" s="19" t="s">
        <v>27</v>
      </c>
      <c r="N571" s="19" t="s">
        <v>28</v>
      </c>
      <c r="O571" s="20" t="s">
        <v>29</v>
      </c>
      <c r="P571" s="20"/>
      <c r="Q571" s="23">
        <v>45204.612395833334</v>
      </c>
      <c r="R571" s="20" t="s">
        <v>42</v>
      </c>
      <c r="S571" s="4" t="s">
        <v>2466</v>
      </c>
      <c r="T571" s="19"/>
    </row>
    <row x14ac:dyDescent="0.25" r="572" customHeight="1" ht="19.5">
      <c r="A572" s="18">
        <v>45205</v>
      </c>
      <c r="B572" s="11" t="s">
        <v>2467</v>
      </c>
      <c r="C572" s="11" t="s">
        <v>108</v>
      </c>
      <c r="D572" s="12"/>
      <c r="E572" s="13">
        <v>13247280518</v>
      </c>
      <c r="F572" s="11" t="s">
        <v>2468</v>
      </c>
      <c r="G572" s="12" t="s">
        <v>37</v>
      </c>
      <c r="H572" s="12" t="s">
        <v>98</v>
      </c>
      <c r="I572" s="14" t="s">
        <v>850</v>
      </c>
      <c r="J572" s="12" t="s">
        <v>24</v>
      </c>
      <c r="K572" s="12" t="s">
        <v>25</v>
      </c>
      <c r="L572" s="12" t="s">
        <v>39</v>
      </c>
      <c r="M572" s="11" t="s">
        <v>27</v>
      </c>
      <c r="N572" s="11" t="s">
        <v>28</v>
      </c>
      <c r="O572" s="12" t="s">
        <v>29</v>
      </c>
      <c r="P572" s="12"/>
      <c r="Q572" s="15" t="s">
        <v>2469</v>
      </c>
      <c r="R572" s="12" t="s">
        <v>51</v>
      </c>
      <c r="S572" s="17" t="s">
        <v>2470</v>
      </c>
      <c r="T572" s="11"/>
    </row>
    <row x14ac:dyDescent="0.25" r="573" customHeight="1" ht="19.5">
      <c r="A573" s="18">
        <v>45205</v>
      </c>
      <c r="B573" s="11" t="s">
        <v>2471</v>
      </c>
      <c r="C573" s="11" t="s">
        <v>46</v>
      </c>
      <c r="D573" s="12"/>
      <c r="E573" s="13">
        <v>13032725141</v>
      </c>
      <c r="F573" s="11" t="s">
        <v>2472</v>
      </c>
      <c r="G573" s="12" t="s">
        <v>115</v>
      </c>
      <c r="H573" s="12"/>
      <c r="I573" s="14" t="s">
        <v>241</v>
      </c>
      <c r="J573" s="12" t="s">
        <v>24</v>
      </c>
      <c r="K573" s="12" t="s">
        <v>25</v>
      </c>
      <c r="L573" s="12" t="s">
        <v>39</v>
      </c>
      <c r="M573" s="11" t="s">
        <v>27</v>
      </c>
      <c r="N573" s="11" t="s">
        <v>28</v>
      </c>
      <c r="O573" s="12" t="s">
        <v>29</v>
      </c>
      <c r="P573" s="12"/>
      <c r="Q573" s="15" t="s">
        <v>2473</v>
      </c>
      <c r="R573" s="12" t="s">
        <v>42</v>
      </c>
      <c r="S573" s="17" t="s">
        <v>2474</v>
      </c>
      <c r="T573" s="11"/>
    </row>
    <row x14ac:dyDescent="0.25" r="574" customHeight="1" ht="19.5">
      <c r="A574" s="18">
        <v>45206</v>
      </c>
      <c r="B574" s="11" t="s">
        <v>2475</v>
      </c>
      <c r="C574" s="11" t="s">
        <v>239</v>
      </c>
      <c r="D574" s="12"/>
      <c r="E574" s="13">
        <v>18572392065</v>
      </c>
      <c r="F574" s="11" t="s">
        <v>2476</v>
      </c>
      <c r="G574" s="12" t="s">
        <v>74</v>
      </c>
      <c r="H574" s="12"/>
      <c r="I574" s="14" t="s">
        <v>154</v>
      </c>
      <c r="J574" s="12" t="s">
        <v>24</v>
      </c>
      <c r="K574" s="12" t="s">
        <v>25</v>
      </c>
      <c r="L574" s="12" t="s">
        <v>39</v>
      </c>
      <c r="M574" s="11" t="s">
        <v>27</v>
      </c>
      <c r="N574" s="11" t="s">
        <v>183</v>
      </c>
      <c r="O574" s="12" t="s">
        <v>29</v>
      </c>
      <c r="P574" s="12"/>
      <c r="Q574" s="15" t="s">
        <v>2477</v>
      </c>
      <c r="R574" s="12" t="s">
        <v>51</v>
      </c>
      <c r="S574" s="11" t="s">
        <v>2478</v>
      </c>
      <c r="T574" s="11"/>
    </row>
    <row x14ac:dyDescent="0.25" r="575" customHeight="1" ht="19.5">
      <c r="A575" s="18">
        <v>45206</v>
      </c>
      <c r="B575" s="11" t="s">
        <v>2479</v>
      </c>
      <c r="C575" s="11" t="s">
        <v>46</v>
      </c>
      <c r="D575" s="12"/>
      <c r="E575" s="13">
        <v>18671787540</v>
      </c>
      <c r="F575" s="11" t="s">
        <v>2480</v>
      </c>
      <c r="G575" s="12" t="s">
        <v>115</v>
      </c>
      <c r="H575" s="12"/>
      <c r="I575" s="14" t="s">
        <v>99</v>
      </c>
      <c r="J575" s="12" t="s">
        <v>24</v>
      </c>
      <c r="K575" s="12" t="s">
        <v>25</v>
      </c>
      <c r="L575" s="12" t="s">
        <v>39</v>
      </c>
      <c r="M575" s="11" t="s">
        <v>40</v>
      </c>
      <c r="N575" s="11" t="s">
        <v>28</v>
      </c>
      <c r="O575" s="12" t="s">
        <v>29</v>
      </c>
      <c r="P575" s="12"/>
      <c r="Q575" s="15" t="s">
        <v>2481</v>
      </c>
      <c r="R575" s="12" t="s">
        <v>51</v>
      </c>
      <c r="S575" s="11" t="s">
        <v>2482</v>
      </c>
      <c r="T575" s="11"/>
    </row>
    <row x14ac:dyDescent="0.25" r="576" customHeight="1" ht="19.5">
      <c r="A576" s="18">
        <v>45206</v>
      </c>
      <c r="B576" s="11" t="s">
        <v>2483</v>
      </c>
      <c r="C576" s="11" t="s">
        <v>239</v>
      </c>
      <c r="D576" s="12"/>
      <c r="E576" s="13">
        <v>13545846577</v>
      </c>
      <c r="F576" s="11" t="s">
        <v>2484</v>
      </c>
      <c r="G576" s="12" t="s">
        <v>23</v>
      </c>
      <c r="H576" s="12"/>
      <c r="I576" s="14" t="s">
        <v>433</v>
      </c>
      <c r="J576" s="12" t="s">
        <v>24</v>
      </c>
      <c r="K576" s="12" t="s">
        <v>25</v>
      </c>
      <c r="L576" s="12" t="s">
        <v>39</v>
      </c>
      <c r="M576" s="11" t="s">
        <v>27</v>
      </c>
      <c r="N576" s="11" t="s">
        <v>183</v>
      </c>
      <c r="O576" s="12" t="s">
        <v>29</v>
      </c>
      <c r="P576" s="12"/>
      <c r="Q576" s="15" t="s">
        <v>2485</v>
      </c>
      <c r="R576" s="12" t="s">
        <v>51</v>
      </c>
      <c r="S576" s="17" t="s">
        <v>2486</v>
      </c>
      <c r="T576" s="11"/>
    </row>
    <row x14ac:dyDescent="0.25" r="577" customHeight="1" ht="19.5">
      <c r="A577" s="18">
        <v>45206</v>
      </c>
      <c r="B577" s="11" t="s">
        <v>2487</v>
      </c>
      <c r="C577" s="11" t="s">
        <v>158</v>
      </c>
      <c r="D577" s="12"/>
      <c r="E577" s="13">
        <v>18671711199</v>
      </c>
      <c r="F577" s="11" t="s">
        <v>2488</v>
      </c>
      <c r="G577" s="12" t="s">
        <v>62</v>
      </c>
      <c r="H577" s="12"/>
      <c r="I577" s="14" t="s">
        <v>850</v>
      </c>
      <c r="J577" s="12" t="s">
        <v>24</v>
      </c>
      <c r="K577" s="12" t="s">
        <v>69</v>
      </c>
      <c r="L577" s="12" t="s">
        <v>39</v>
      </c>
      <c r="M577" s="11" t="s">
        <v>40</v>
      </c>
      <c r="N577" s="11" t="s">
        <v>28</v>
      </c>
      <c r="O577" s="12" t="s">
        <v>29</v>
      </c>
      <c r="P577" s="12"/>
      <c r="Q577" s="15" t="s">
        <v>2489</v>
      </c>
      <c r="R577" s="12" t="s">
        <v>42</v>
      </c>
      <c r="S577" s="17" t="s">
        <v>2490</v>
      </c>
      <c r="T577" s="11"/>
    </row>
    <row x14ac:dyDescent="0.25" r="578" customHeight="1" ht="19.5">
      <c r="A578" s="18">
        <v>45207</v>
      </c>
      <c r="B578" s="11" t="s">
        <v>2491</v>
      </c>
      <c r="C578" s="11" t="s">
        <v>2492</v>
      </c>
      <c r="D578" s="12"/>
      <c r="E578" s="13">
        <v>18671607653</v>
      </c>
      <c r="F578" s="11" t="s">
        <v>2493</v>
      </c>
      <c r="G578" s="12" t="s">
        <v>74</v>
      </c>
      <c r="H578" s="12"/>
      <c r="I578" s="14">
        <v>10015</v>
      </c>
      <c r="J578" s="12" t="s">
        <v>24</v>
      </c>
      <c r="K578" s="12" t="s">
        <v>25</v>
      </c>
      <c r="L578" s="12" t="s">
        <v>26</v>
      </c>
      <c r="M578" s="11" t="s">
        <v>27</v>
      </c>
      <c r="N578" s="11" t="s">
        <v>28</v>
      </c>
      <c r="O578" s="12" t="s">
        <v>29</v>
      </c>
      <c r="P578" s="12"/>
      <c r="Q578" s="15" t="s">
        <v>2494</v>
      </c>
      <c r="R578" s="12" t="s">
        <v>31</v>
      </c>
      <c r="S578" s="11" t="s">
        <v>2495</v>
      </c>
      <c r="T578" s="11" t="s">
        <v>2496</v>
      </c>
    </row>
    <row x14ac:dyDescent="0.25" r="579" customHeight="1" ht="19.5">
      <c r="A579" s="18">
        <v>45207</v>
      </c>
      <c r="B579" s="11" t="s">
        <v>2497</v>
      </c>
      <c r="C579" s="11" t="s">
        <v>108</v>
      </c>
      <c r="D579" s="12"/>
      <c r="E579" s="13">
        <v>13197335953</v>
      </c>
      <c r="F579" s="11" t="s">
        <v>2498</v>
      </c>
      <c r="G579" s="12" t="s">
        <v>37</v>
      </c>
      <c r="H579" s="12"/>
      <c r="I579" s="14" t="s">
        <v>254</v>
      </c>
      <c r="J579" s="12" t="s">
        <v>24</v>
      </c>
      <c r="K579" s="12" t="s">
        <v>25</v>
      </c>
      <c r="L579" s="12" t="s">
        <v>39</v>
      </c>
      <c r="M579" s="11" t="s">
        <v>40</v>
      </c>
      <c r="N579" s="11" t="s">
        <v>28</v>
      </c>
      <c r="O579" s="12" t="s">
        <v>29</v>
      </c>
      <c r="P579" s="12"/>
      <c r="Q579" s="15" t="s">
        <v>2499</v>
      </c>
      <c r="R579" s="12" t="s">
        <v>51</v>
      </c>
      <c r="S579" s="17" t="s">
        <v>2500</v>
      </c>
      <c r="T579" s="11"/>
    </row>
    <row x14ac:dyDescent="0.25" r="580" customHeight="1" ht="19.5">
      <c r="A580" s="18">
        <v>45207</v>
      </c>
      <c r="B580" s="11" t="s">
        <v>2501</v>
      </c>
      <c r="C580" s="11" t="s">
        <v>158</v>
      </c>
      <c r="D580" s="12"/>
      <c r="E580" s="13" t="s">
        <v>2502</v>
      </c>
      <c r="F580" s="11" t="s">
        <v>2503</v>
      </c>
      <c r="G580" s="12" t="s">
        <v>74</v>
      </c>
      <c r="H580" s="12"/>
      <c r="I580" s="14" t="s">
        <v>42</v>
      </c>
      <c r="J580" s="12" t="s">
        <v>24</v>
      </c>
      <c r="K580" s="12" t="s">
        <v>25</v>
      </c>
      <c r="L580" s="12" t="s">
        <v>39</v>
      </c>
      <c r="M580" s="11" t="s">
        <v>149</v>
      </c>
      <c r="N580" s="11" t="s">
        <v>28</v>
      </c>
      <c r="O580" s="12" t="s">
        <v>29</v>
      </c>
      <c r="P580" s="12"/>
      <c r="Q580" s="15" t="s">
        <v>2504</v>
      </c>
      <c r="R580" s="12" t="s">
        <v>42</v>
      </c>
      <c r="S580" s="11" t="s">
        <v>2505</v>
      </c>
      <c r="T580" s="11" t="s">
        <v>2506</v>
      </c>
    </row>
    <row x14ac:dyDescent="0.25" r="581" customHeight="1" ht="19.5">
      <c r="A581" s="18">
        <v>45208</v>
      </c>
      <c r="B581" s="11" t="s">
        <v>2507</v>
      </c>
      <c r="C581" s="11" t="s">
        <v>46</v>
      </c>
      <c r="D581" s="12"/>
      <c r="E581" s="13">
        <v>15872528039</v>
      </c>
      <c r="F581" s="11" t="s">
        <v>2508</v>
      </c>
      <c r="G581" s="12" t="s">
        <v>23</v>
      </c>
      <c r="H581" s="12"/>
      <c r="I581" s="14" t="s">
        <v>779</v>
      </c>
      <c r="J581" s="12" t="s">
        <v>24</v>
      </c>
      <c r="K581" s="12" t="s">
        <v>25</v>
      </c>
      <c r="L581" s="12" t="s">
        <v>39</v>
      </c>
      <c r="M581" s="11" t="s">
        <v>27</v>
      </c>
      <c r="N581" s="11" t="s">
        <v>28</v>
      </c>
      <c r="O581" s="12" t="s">
        <v>29</v>
      </c>
      <c r="P581" s="12"/>
      <c r="Q581" s="15" t="s">
        <v>2509</v>
      </c>
      <c r="R581" s="12" t="s">
        <v>51</v>
      </c>
      <c r="S581" s="11" t="s">
        <v>2510</v>
      </c>
      <c r="T581" s="11"/>
    </row>
    <row x14ac:dyDescent="0.25" r="582" customHeight="1" ht="19.5">
      <c r="A582" s="18">
        <v>45208</v>
      </c>
      <c r="B582" s="11" t="s">
        <v>2511</v>
      </c>
      <c r="C582" s="11" t="s">
        <v>46</v>
      </c>
      <c r="D582" s="12"/>
      <c r="E582" s="13">
        <v>13114455336</v>
      </c>
      <c r="F582" s="11" t="s">
        <v>2512</v>
      </c>
      <c r="G582" s="12" t="s">
        <v>23</v>
      </c>
      <c r="H582" s="12"/>
      <c r="I582" s="14" t="s">
        <v>38</v>
      </c>
      <c r="J582" s="12" t="s">
        <v>24</v>
      </c>
      <c r="K582" s="12" t="s">
        <v>25</v>
      </c>
      <c r="L582" s="12" t="s">
        <v>39</v>
      </c>
      <c r="M582" s="11" t="s">
        <v>27</v>
      </c>
      <c r="N582" s="11" t="s">
        <v>28</v>
      </c>
      <c r="O582" s="12" t="s">
        <v>29</v>
      </c>
      <c r="P582" s="12"/>
      <c r="Q582" s="15" t="s">
        <v>2513</v>
      </c>
      <c r="R582" s="12" t="s">
        <v>51</v>
      </c>
      <c r="S582" s="11" t="s">
        <v>2514</v>
      </c>
      <c r="T582" s="11"/>
    </row>
    <row x14ac:dyDescent="0.25" r="583" customHeight="1" ht="19.5">
      <c r="A583" s="25">
        <v>45209</v>
      </c>
      <c r="B583" s="11" t="s">
        <v>2515</v>
      </c>
      <c r="C583" s="11" t="s">
        <v>46</v>
      </c>
      <c r="D583" s="11"/>
      <c r="E583" s="13">
        <v>13165618190</v>
      </c>
      <c r="F583" s="11" t="s">
        <v>2516</v>
      </c>
      <c r="G583" s="11" t="s">
        <v>289</v>
      </c>
      <c r="H583" s="11"/>
      <c r="I583" s="13" t="s">
        <v>328</v>
      </c>
      <c r="J583" s="11" t="s">
        <v>24</v>
      </c>
      <c r="K583" s="11" t="s">
        <v>25</v>
      </c>
      <c r="L583" s="11" t="s">
        <v>39</v>
      </c>
      <c r="M583" s="11" t="s">
        <v>27</v>
      </c>
      <c r="N583" s="11" t="s">
        <v>28</v>
      </c>
      <c r="O583" s="11" t="s">
        <v>29</v>
      </c>
      <c r="P583" s="11"/>
      <c r="Q583" s="16" t="s">
        <v>2517</v>
      </c>
      <c r="R583" s="11" t="s">
        <v>51</v>
      </c>
      <c r="S583" s="11" t="s">
        <v>2518</v>
      </c>
      <c r="T583" s="11"/>
    </row>
    <row x14ac:dyDescent="0.25" r="584" customHeight="1" ht="19.5">
      <c r="A584" s="25">
        <v>45209</v>
      </c>
      <c r="B584" s="11" t="s">
        <v>2519</v>
      </c>
      <c r="C584" s="11" t="s">
        <v>180</v>
      </c>
      <c r="D584" s="11"/>
      <c r="E584" s="13">
        <v>13040989227</v>
      </c>
      <c r="F584" s="11" t="s">
        <v>2520</v>
      </c>
      <c r="G584" s="11" t="s">
        <v>74</v>
      </c>
      <c r="H584" s="11"/>
      <c r="I584" s="13" t="s">
        <v>221</v>
      </c>
      <c r="J584" s="11" t="s">
        <v>24</v>
      </c>
      <c r="K584" s="11" t="s">
        <v>25</v>
      </c>
      <c r="L584" s="11" t="s">
        <v>39</v>
      </c>
      <c r="M584" s="11" t="s">
        <v>27</v>
      </c>
      <c r="N584" s="11" t="s">
        <v>183</v>
      </c>
      <c r="O584" s="11" t="s">
        <v>29</v>
      </c>
      <c r="P584" s="11"/>
      <c r="Q584" s="16" t="s">
        <v>2521</v>
      </c>
      <c r="R584" s="11" t="s">
        <v>51</v>
      </c>
      <c r="S584" s="17" t="s">
        <v>2522</v>
      </c>
      <c r="T584" s="11"/>
    </row>
    <row x14ac:dyDescent="0.25" r="585" customHeight="1" ht="19.5">
      <c r="A585" s="25">
        <v>45210</v>
      </c>
      <c r="B585" s="11" t="s">
        <v>2523</v>
      </c>
      <c r="C585" s="11" t="s">
        <v>46</v>
      </c>
      <c r="D585" s="11"/>
      <c r="E585" s="13">
        <v>15672509663</v>
      </c>
      <c r="F585" s="11" t="s">
        <v>2524</v>
      </c>
      <c r="G585" s="11" t="s">
        <v>23</v>
      </c>
      <c r="H585" s="11"/>
      <c r="I585" s="13" t="s">
        <v>154</v>
      </c>
      <c r="J585" s="11" t="s">
        <v>24</v>
      </c>
      <c r="K585" s="11" t="s">
        <v>25</v>
      </c>
      <c r="L585" s="11" t="s">
        <v>39</v>
      </c>
      <c r="M585" s="11" t="s">
        <v>27</v>
      </c>
      <c r="N585" s="11" t="s">
        <v>28</v>
      </c>
      <c r="O585" s="11" t="s">
        <v>29</v>
      </c>
      <c r="P585" s="11"/>
      <c r="Q585" s="16" t="s">
        <v>2525</v>
      </c>
      <c r="R585" s="11" t="s">
        <v>51</v>
      </c>
      <c r="S585" s="11" t="s">
        <v>2526</v>
      </c>
      <c r="T585" s="11"/>
    </row>
    <row x14ac:dyDescent="0.25" r="586" customHeight="1" ht="19.5">
      <c r="A586" s="25">
        <v>45211</v>
      </c>
      <c r="B586" s="11" t="s">
        <v>2527</v>
      </c>
      <c r="C586" s="11" t="s">
        <v>46</v>
      </c>
      <c r="D586" s="11"/>
      <c r="E586" s="13">
        <v>18986788649</v>
      </c>
      <c r="F586" s="11" t="s">
        <v>2528</v>
      </c>
      <c r="G586" s="11" t="s">
        <v>23</v>
      </c>
      <c r="H586" s="11"/>
      <c r="I586" s="13" t="s">
        <v>1024</v>
      </c>
      <c r="J586" s="11" t="s">
        <v>24</v>
      </c>
      <c r="K586" s="11" t="s">
        <v>25</v>
      </c>
      <c r="L586" s="11" t="s">
        <v>39</v>
      </c>
      <c r="M586" s="11" t="s">
        <v>40</v>
      </c>
      <c r="N586" s="11" t="s">
        <v>28</v>
      </c>
      <c r="O586" s="11" t="s">
        <v>29</v>
      </c>
      <c r="P586" s="11"/>
      <c r="Q586" s="16" t="s">
        <v>2529</v>
      </c>
      <c r="R586" s="11" t="s">
        <v>51</v>
      </c>
      <c r="S586" s="11" t="s">
        <v>2530</v>
      </c>
      <c r="T586" s="11"/>
    </row>
    <row x14ac:dyDescent="0.25" r="587" customHeight="1" ht="19.5">
      <c r="A587" s="25">
        <v>45211</v>
      </c>
      <c r="B587" s="11" t="s">
        <v>2531</v>
      </c>
      <c r="C587" s="11" t="s">
        <v>108</v>
      </c>
      <c r="D587" s="11"/>
      <c r="E587" s="13">
        <v>15697207030</v>
      </c>
      <c r="F587" s="11" t="s">
        <v>2462</v>
      </c>
      <c r="G587" s="11" t="s">
        <v>74</v>
      </c>
      <c r="H587" s="11"/>
      <c r="I587" s="13" t="s">
        <v>352</v>
      </c>
      <c r="J587" s="11" t="s">
        <v>24</v>
      </c>
      <c r="K587" s="11" t="s">
        <v>25</v>
      </c>
      <c r="L587" s="11" t="s">
        <v>39</v>
      </c>
      <c r="M587" s="11" t="s">
        <v>27</v>
      </c>
      <c r="N587" s="11" t="s">
        <v>28</v>
      </c>
      <c r="O587" s="11" t="s">
        <v>29</v>
      </c>
      <c r="P587" s="11"/>
      <c r="Q587" s="16" t="s">
        <v>2532</v>
      </c>
      <c r="R587" s="11" t="s">
        <v>51</v>
      </c>
      <c r="S587" s="11" t="s">
        <v>2533</v>
      </c>
      <c r="T587" s="11"/>
    </row>
    <row x14ac:dyDescent="0.25" r="588" customHeight="1" ht="19.5">
      <c r="A588" s="25">
        <v>45211</v>
      </c>
      <c r="B588" s="11" t="s">
        <v>2534</v>
      </c>
      <c r="C588" s="11" t="s">
        <v>239</v>
      </c>
      <c r="D588" s="11"/>
      <c r="E588" s="13">
        <v>13040955952</v>
      </c>
      <c r="F588" s="11" t="s">
        <v>2535</v>
      </c>
      <c r="G588" s="11" t="s">
        <v>115</v>
      </c>
      <c r="H588" s="11" t="s">
        <v>121</v>
      </c>
      <c r="I588" s="13" t="s">
        <v>486</v>
      </c>
      <c r="J588" s="11" t="s">
        <v>24</v>
      </c>
      <c r="K588" s="11" t="s">
        <v>25</v>
      </c>
      <c r="L588" s="11" t="s">
        <v>39</v>
      </c>
      <c r="M588" s="11" t="s">
        <v>27</v>
      </c>
      <c r="N588" s="11" t="s">
        <v>183</v>
      </c>
      <c r="O588" s="11" t="s">
        <v>29</v>
      </c>
      <c r="P588" s="11"/>
      <c r="Q588" s="16" t="s">
        <v>2536</v>
      </c>
      <c r="R588" s="11" t="s">
        <v>51</v>
      </c>
      <c r="S588" s="11" t="s">
        <v>2537</v>
      </c>
      <c r="T588" s="11"/>
    </row>
    <row x14ac:dyDescent="0.25" r="589" customHeight="1" ht="19.5">
      <c r="A589" s="10">
        <v>45212</v>
      </c>
      <c r="B589" s="11" t="s">
        <v>2538</v>
      </c>
      <c r="C589" s="11" t="s">
        <v>239</v>
      </c>
      <c r="D589" s="11"/>
      <c r="E589" s="13">
        <v>13047163928</v>
      </c>
      <c r="F589" s="11" t="s">
        <v>2539</v>
      </c>
      <c r="G589" s="11" t="s">
        <v>74</v>
      </c>
      <c r="H589" s="11"/>
      <c r="I589" s="13" t="s">
        <v>235</v>
      </c>
      <c r="J589" s="11" t="s">
        <v>24</v>
      </c>
      <c r="K589" s="11" t="s">
        <v>25</v>
      </c>
      <c r="L589" s="11" t="s">
        <v>39</v>
      </c>
      <c r="M589" s="11" t="s">
        <v>27</v>
      </c>
      <c r="N589" s="11" t="s">
        <v>183</v>
      </c>
      <c r="O589" s="11" t="s">
        <v>29</v>
      </c>
      <c r="P589" s="11"/>
      <c r="Q589" s="16" t="s">
        <v>2540</v>
      </c>
      <c r="R589" s="11" t="s">
        <v>51</v>
      </c>
      <c r="S589" s="17" t="s">
        <v>2541</v>
      </c>
      <c r="T589" s="11"/>
    </row>
    <row x14ac:dyDescent="0.25" r="590" customHeight="1" ht="19.5">
      <c r="A590" s="10">
        <v>45213</v>
      </c>
      <c r="B590" s="11" t="s">
        <v>2542</v>
      </c>
      <c r="C590" s="11" t="s">
        <v>46</v>
      </c>
      <c r="D590" s="11"/>
      <c r="E590" s="13">
        <v>13217170736</v>
      </c>
      <c r="F590" s="11" t="s">
        <v>2543</v>
      </c>
      <c r="G590" s="11" t="s">
        <v>74</v>
      </c>
      <c r="H590" s="11"/>
      <c r="I590" s="13" t="s">
        <v>254</v>
      </c>
      <c r="J590" s="11" t="s">
        <v>24</v>
      </c>
      <c r="K590" s="11" t="s">
        <v>25</v>
      </c>
      <c r="L590" s="11" t="s">
        <v>39</v>
      </c>
      <c r="M590" s="11" t="s">
        <v>40</v>
      </c>
      <c r="N590" s="11" t="s">
        <v>28</v>
      </c>
      <c r="O590" s="11" t="s">
        <v>29</v>
      </c>
      <c r="P590" s="11"/>
      <c r="Q590" s="16" t="s">
        <v>2544</v>
      </c>
      <c r="R590" s="11" t="s">
        <v>51</v>
      </c>
      <c r="S590" s="17" t="s">
        <v>2545</v>
      </c>
      <c r="T590" s="11"/>
    </row>
    <row x14ac:dyDescent="0.25" r="591" customHeight="1" ht="19.5">
      <c r="A591" s="10">
        <v>45214</v>
      </c>
      <c r="B591" s="11" t="s">
        <v>2546</v>
      </c>
      <c r="C591" s="11" t="s">
        <v>2547</v>
      </c>
      <c r="D591" s="11"/>
      <c r="E591" s="13">
        <v>18671727998</v>
      </c>
      <c r="F591" s="11" t="s">
        <v>2548</v>
      </c>
      <c r="G591" s="11" t="s">
        <v>37</v>
      </c>
      <c r="H591" s="11"/>
      <c r="I591" s="13">
        <v>10015</v>
      </c>
      <c r="J591" s="11" t="s">
        <v>24</v>
      </c>
      <c r="K591" s="11" t="s">
        <v>69</v>
      </c>
      <c r="L591" s="11" t="s">
        <v>26</v>
      </c>
      <c r="M591" s="11" t="s">
        <v>27</v>
      </c>
      <c r="N591" s="11" t="s">
        <v>28</v>
      </c>
      <c r="O591" s="11" t="s">
        <v>29</v>
      </c>
      <c r="P591" s="11"/>
      <c r="Q591" s="16" t="s">
        <v>2549</v>
      </c>
      <c r="R591" s="11" t="s">
        <v>31</v>
      </c>
      <c r="S591" s="17" t="s">
        <v>2550</v>
      </c>
      <c r="T591" s="11"/>
    </row>
    <row x14ac:dyDescent="0.25" r="592" customHeight="1" ht="19.5">
      <c r="A592" s="10">
        <v>45215</v>
      </c>
      <c r="B592" s="11" t="s">
        <v>2551</v>
      </c>
      <c r="C592" s="11" t="s">
        <v>180</v>
      </c>
      <c r="D592" s="12"/>
      <c r="E592" s="13">
        <v>13094178890</v>
      </c>
      <c r="F592" s="11" t="s">
        <v>2552</v>
      </c>
      <c r="G592" s="12" t="s">
        <v>74</v>
      </c>
      <c r="H592" s="12"/>
      <c r="I592" s="14" t="s">
        <v>352</v>
      </c>
      <c r="J592" s="12" t="s">
        <v>24</v>
      </c>
      <c r="K592" s="12" t="s">
        <v>25</v>
      </c>
      <c r="L592" s="12" t="s">
        <v>39</v>
      </c>
      <c r="M592" s="11" t="s">
        <v>27</v>
      </c>
      <c r="N592" s="11" t="s">
        <v>183</v>
      </c>
      <c r="O592" s="12" t="s">
        <v>29</v>
      </c>
      <c r="P592" s="12"/>
      <c r="Q592" s="15" t="s">
        <v>2553</v>
      </c>
      <c r="R592" s="12" t="s">
        <v>51</v>
      </c>
      <c r="S592" s="17" t="s">
        <v>2554</v>
      </c>
      <c r="T592" s="11"/>
    </row>
    <row x14ac:dyDescent="0.25" r="593" customHeight="1" ht="19.5">
      <c r="A593" s="10">
        <v>45215</v>
      </c>
      <c r="B593" s="11" t="s">
        <v>2555</v>
      </c>
      <c r="C593" s="11" t="s">
        <v>46</v>
      </c>
      <c r="D593" s="12"/>
      <c r="E593" s="13">
        <v>18671779288</v>
      </c>
      <c r="F593" s="11" t="s">
        <v>2556</v>
      </c>
      <c r="G593" s="12" t="s">
        <v>62</v>
      </c>
      <c r="H593" s="12"/>
      <c r="I593" s="14" t="s">
        <v>235</v>
      </c>
      <c r="J593" s="12" t="s">
        <v>24</v>
      </c>
      <c r="K593" s="12" t="s">
        <v>25</v>
      </c>
      <c r="L593" s="12" t="s">
        <v>39</v>
      </c>
      <c r="M593" s="11" t="s">
        <v>40</v>
      </c>
      <c r="N593" s="11" t="s">
        <v>28</v>
      </c>
      <c r="O593" s="12" t="s">
        <v>29</v>
      </c>
      <c r="P593" s="12"/>
      <c r="Q593" s="15" t="s">
        <v>2557</v>
      </c>
      <c r="R593" s="12" t="s">
        <v>51</v>
      </c>
      <c r="S593" s="11" t="s">
        <v>2558</v>
      </c>
      <c r="T593" s="11"/>
    </row>
    <row x14ac:dyDescent="0.25" r="594" customHeight="1" ht="19.5">
      <c r="A594" s="10">
        <v>45215</v>
      </c>
      <c r="B594" s="11" t="s">
        <v>2559</v>
      </c>
      <c r="C594" s="11" t="s">
        <v>46</v>
      </c>
      <c r="D594" s="12"/>
      <c r="E594" s="13">
        <v>13100781209</v>
      </c>
      <c r="F594" s="11" t="s">
        <v>2560</v>
      </c>
      <c r="G594" s="12" t="s">
        <v>23</v>
      </c>
      <c r="H594" s="12" t="s">
        <v>98</v>
      </c>
      <c r="I594" s="14" t="s">
        <v>1504</v>
      </c>
      <c r="J594" s="12" t="s">
        <v>24</v>
      </c>
      <c r="K594" s="12" t="s">
        <v>25</v>
      </c>
      <c r="L594" s="12" t="s">
        <v>39</v>
      </c>
      <c r="M594" s="11" t="s">
        <v>40</v>
      </c>
      <c r="N594" s="11" t="s">
        <v>28</v>
      </c>
      <c r="O594" s="12" t="s">
        <v>29</v>
      </c>
      <c r="P594" s="12"/>
      <c r="Q594" s="15" t="s">
        <v>2561</v>
      </c>
      <c r="R594" s="12" t="s">
        <v>42</v>
      </c>
      <c r="S594" s="17" t="s">
        <v>2562</v>
      </c>
      <c r="T594" s="11"/>
    </row>
    <row x14ac:dyDescent="0.25" r="595" customHeight="1" ht="19.5">
      <c r="A595" s="10">
        <v>45216</v>
      </c>
      <c r="B595" s="11" t="s">
        <v>2563</v>
      </c>
      <c r="C595" s="11" t="s">
        <v>46</v>
      </c>
      <c r="D595" s="12"/>
      <c r="E595" s="13">
        <v>13197341566</v>
      </c>
      <c r="F595" s="11" t="s">
        <v>2564</v>
      </c>
      <c r="G595" s="12" t="s">
        <v>115</v>
      </c>
      <c r="H595" s="12" t="s">
        <v>121</v>
      </c>
      <c r="I595" s="14" t="s">
        <v>328</v>
      </c>
      <c r="J595" s="12" t="s">
        <v>24</v>
      </c>
      <c r="K595" s="12" t="s">
        <v>25</v>
      </c>
      <c r="L595" s="12" t="s">
        <v>39</v>
      </c>
      <c r="M595" s="11" t="s">
        <v>27</v>
      </c>
      <c r="N595" s="11" t="s">
        <v>28</v>
      </c>
      <c r="O595" s="12" t="s">
        <v>29</v>
      </c>
      <c r="P595" s="12"/>
      <c r="Q595" s="15" t="s">
        <v>2565</v>
      </c>
      <c r="R595" s="12" t="s">
        <v>51</v>
      </c>
      <c r="S595" s="17" t="s">
        <v>2566</v>
      </c>
      <c r="T595" s="11"/>
    </row>
    <row x14ac:dyDescent="0.25" r="596" customHeight="1" ht="19.5">
      <c r="A596" s="10">
        <v>45217</v>
      </c>
      <c r="B596" s="11" t="s">
        <v>2567</v>
      </c>
      <c r="C596" s="11" t="s">
        <v>46</v>
      </c>
      <c r="D596" s="12"/>
      <c r="E596" s="13">
        <v>15071734959</v>
      </c>
      <c r="F596" s="11" t="s">
        <v>2568</v>
      </c>
      <c r="G596" s="12" t="s">
        <v>74</v>
      </c>
      <c r="H596" s="12"/>
      <c r="I596" s="14" t="s">
        <v>1024</v>
      </c>
      <c r="J596" s="12" t="s">
        <v>24</v>
      </c>
      <c r="K596" s="12" t="s">
        <v>25</v>
      </c>
      <c r="L596" s="12" t="s">
        <v>39</v>
      </c>
      <c r="M596" s="11" t="s">
        <v>27</v>
      </c>
      <c r="N596" s="11" t="s">
        <v>28</v>
      </c>
      <c r="O596" s="12" t="s">
        <v>29</v>
      </c>
      <c r="P596" s="12"/>
      <c r="Q596" s="15" t="s">
        <v>2569</v>
      </c>
      <c r="R596" s="12" t="s">
        <v>51</v>
      </c>
      <c r="S596" s="11" t="s">
        <v>2570</v>
      </c>
      <c r="T596" s="11"/>
    </row>
    <row x14ac:dyDescent="0.25" r="597" customHeight="1" ht="19.5">
      <c r="A597" s="18">
        <v>45223</v>
      </c>
      <c r="B597" s="11" t="s">
        <v>2571</v>
      </c>
      <c r="C597" s="11" t="s">
        <v>164</v>
      </c>
      <c r="D597" s="12"/>
      <c r="E597" s="13">
        <v>15171783241</v>
      </c>
      <c r="F597" s="11" t="s">
        <v>2572</v>
      </c>
      <c r="G597" s="12" t="s">
        <v>115</v>
      </c>
      <c r="H597" s="12"/>
      <c r="I597" s="14" t="s">
        <v>87</v>
      </c>
      <c r="J597" s="12" t="s">
        <v>24</v>
      </c>
      <c r="K597" s="12" t="s">
        <v>25</v>
      </c>
      <c r="L597" s="12" t="s">
        <v>39</v>
      </c>
      <c r="M597" s="11" t="s">
        <v>27</v>
      </c>
      <c r="N597" s="11" t="s">
        <v>28</v>
      </c>
      <c r="O597" s="12" t="s">
        <v>29</v>
      </c>
      <c r="P597" s="12"/>
      <c r="Q597" s="15" t="s">
        <v>2573</v>
      </c>
      <c r="R597" s="12" t="s">
        <v>51</v>
      </c>
      <c r="S597" s="17" t="s">
        <v>2574</v>
      </c>
      <c r="T597" s="11"/>
    </row>
    <row x14ac:dyDescent="0.25" r="598" customHeight="1" ht="19.5">
      <c r="A598" s="10">
        <v>45217</v>
      </c>
      <c r="B598" s="11" t="s">
        <v>2575</v>
      </c>
      <c r="C598" s="11" t="s">
        <v>108</v>
      </c>
      <c r="D598" s="12"/>
      <c r="E598" s="13">
        <v>13197309618</v>
      </c>
      <c r="F598" s="11" t="s">
        <v>2576</v>
      </c>
      <c r="G598" s="12" t="s">
        <v>115</v>
      </c>
      <c r="H598" s="12" t="s">
        <v>98</v>
      </c>
      <c r="I598" s="14" t="s">
        <v>75</v>
      </c>
      <c r="J598" s="12" t="s">
        <v>24</v>
      </c>
      <c r="K598" s="12" t="s">
        <v>25</v>
      </c>
      <c r="L598" s="12" t="s">
        <v>39</v>
      </c>
      <c r="M598" s="11" t="s">
        <v>27</v>
      </c>
      <c r="N598" s="11" t="s">
        <v>28</v>
      </c>
      <c r="O598" s="12" t="s">
        <v>29</v>
      </c>
      <c r="P598" s="12"/>
      <c r="Q598" s="15" t="s">
        <v>2577</v>
      </c>
      <c r="R598" s="12" t="s">
        <v>51</v>
      </c>
      <c r="S598" s="17" t="s">
        <v>2578</v>
      </c>
      <c r="T598" s="11"/>
    </row>
    <row x14ac:dyDescent="0.25" r="599" customHeight="1" ht="19.5">
      <c r="A599" s="18">
        <v>45200</v>
      </c>
      <c r="B599" s="11" t="s">
        <v>2579</v>
      </c>
      <c r="C599" s="11" t="s">
        <v>108</v>
      </c>
      <c r="D599" s="12"/>
      <c r="E599" s="13">
        <v>13197313098</v>
      </c>
      <c r="F599" s="11" t="s">
        <v>2580</v>
      </c>
      <c r="G599" s="12" t="s">
        <v>115</v>
      </c>
      <c r="H599" s="12" t="s">
        <v>98</v>
      </c>
      <c r="I599" s="14" t="s">
        <v>131</v>
      </c>
      <c r="J599" s="12" t="s">
        <v>24</v>
      </c>
      <c r="K599" s="12" t="s">
        <v>25</v>
      </c>
      <c r="L599" s="12" t="s">
        <v>39</v>
      </c>
      <c r="M599" s="11" t="s">
        <v>40</v>
      </c>
      <c r="N599" s="11" t="s">
        <v>28</v>
      </c>
      <c r="O599" s="12" t="s">
        <v>29</v>
      </c>
      <c r="P599" s="12"/>
      <c r="Q599" s="15" t="s">
        <v>2581</v>
      </c>
      <c r="R599" s="12" t="s">
        <v>51</v>
      </c>
      <c r="S599" s="17" t="s">
        <v>2582</v>
      </c>
      <c r="T599" s="11"/>
    </row>
    <row x14ac:dyDescent="0.25" r="600" customHeight="1" ht="19.5">
      <c r="A600" s="18">
        <v>45201</v>
      </c>
      <c r="B600" s="19" t="s">
        <v>2583</v>
      </c>
      <c r="C600" s="19" t="s">
        <v>108</v>
      </c>
      <c r="D600" s="20"/>
      <c r="E600" s="21">
        <f>"15549298755"</f>
      </c>
      <c r="F600" s="19" t="s">
        <v>2584</v>
      </c>
      <c r="G600" s="20" t="s">
        <v>115</v>
      </c>
      <c r="H600" s="20"/>
      <c r="I600" s="22" t="s">
        <v>328</v>
      </c>
      <c r="J600" s="20" t="s">
        <v>24</v>
      </c>
      <c r="K600" s="20" t="s">
        <v>25</v>
      </c>
      <c r="L600" s="20" t="s">
        <v>39</v>
      </c>
      <c r="M600" s="19" t="s">
        <v>27</v>
      </c>
      <c r="N600" s="19" t="s">
        <v>28</v>
      </c>
      <c r="O600" s="20" t="s">
        <v>29</v>
      </c>
      <c r="P600" s="20"/>
      <c r="Q600" s="23">
        <v>45201.606087962966</v>
      </c>
      <c r="R600" s="20" t="s">
        <v>51</v>
      </c>
      <c r="S600" s="4" t="s">
        <v>2585</v>
      </c>
      <c r="T600" s="19"/>
    </row>
    <row x14ac:dyDescent="0.25" r="601" customHeight="1" ht="19.5">
      <c r="A601" s="18">
        <v>45204</v>
      </c>
      <c r="B601" s="19" t="s">
        <v>2586</v>
      </c>
      <c r="C601" s="19" t="s">
        <v>239</v>
      </c>
      <c r="D601" s="20"/>
      <c r="E601" s="21">
        <f>"13277259309"</f>
      </c>
      <c r="F601" s="19" t="s">
        <v>2587</v>
      </c>
      <c r="G601" s="20" t="s">
        <v>115</v>
      </c>
      <c r="H601" s="20"/>
      <c r="I601" s="22" t="s">
        <v>850</v>
      </c>
      <c r="J601" s="20" t="s">
        <v>24</v>
      </c>
      <c r="K601" s="20" t="s">
        <v>25</v>
      </c>
      <c r="L601" s="20" t="s">
        <v>39</v>
      </c>
      <c r="M601" s="19" t="s">
        <v>27</v>
      </c>
      <c r="N601" s="19" t="s">
        <v>183</v>
      </c>
      <c r="O601" s="20" t="s">
        <v>29</v>
      </c>
      <c r="P601" s="20"/>
      <c r="Q601" s="23">
        <v>45204.606724537036</v>
      </c>
      <c r="R601" s="20" t="s">
        <v>51</v>
      </c>
      <c r="S601" s="4" t="s">
        <v>2588</v>
      </c>
      <c r="T601" s="19"/>
    </row>
    <row x14ac:dyDescent="0.25" r="602" customHeight="1" ht="19.5">
      <c r="A602" s="18">
        <v>45204</v>
      </c>
      <c r="B602" s="19" t="s">
        <v>2589</v>
      </c>
      <c r="C602" s="19" t="s">
        <v>326</v>
      </c>
      <c r="D602" s="20"/>
      <c r="E602" s="21">
        <f>"13277259309"</f>
      </c>
      <c r="F602" s="19" t="s">
        <v>2587</v>
      </c>
      <c r="G602" s="20" t="s">
        <v>115</v>
      </c>
      <c r="H602" s="20"/>
      <c r="I602" s="22" t="s">
        <v>850</v>
      </c>
      <c r="J602" s="20" t="s">
        <v>24</v>
      </c>
      <c r="K602" s="20" t="s">
        <v>25</v>
      </c>
      <c r="L602" s="20" t="s">
        <v>39</v>
      </c>
      <c r="M602" s="19" t="s">
        <v>27</v>
      </c>
      <c r="N602" s="19" t="s">
        <v>28</v>
      </c>
      <c r="O602" s="20" t="s">
        <v>29</v>
      </c>
      <c r="P602" s="20"/>
      <c r="Q602" s="23">
        <v>45204.40520833333</v>
      </c>
      <c r="R602" s="20" t="s">
        <v>42</v>
      </c>
      <c r="S602" s="4" t="s">
        <v>2590</v>
      </c>
      <c r="T602" s="19"/>
    </row>
    <row x14ac:dyDescent="0.25" r="603" customHeight="1" ht="19.5">
      <c r="A603" s="18">
        <v>45206</v>
      </c>
      <c r="B603" s="11" t="s">
        <v>2591</v>
      </c>
      <c r="C603" s="11" t="s">
        <v>180</v>
      </c>
      <c r="D603" s="12"/>
      <c r="E603" s="13">
        <v>15587918419</v>
      </c>
      <c r="F603" s="11" t="s">
        <v>2592</v>
      </c>
      <c r="G603" s="12" t="s">
        <v>289</v>
      </c>
      <c r="H603" s="12" t="s">
        <v>98</v>
      </c>
      <c r="I603" s="14" t="s">
        <v>63</v>
      </c>
      <c r="J603" s="12" t="s">
        <v>24</v>
      </c>
      <c r="K603" s="12" t="s">
        <v>25</v>
      </c>
      <c r="L603" s="12" t="s">
        <v>39</v>
      </c>
      <c r="M603" s="11" t="s">
        <v>40</v>
      </c>
      <c r="N603" s="11" t="s">
        <v>183</v>
      </c>
      <c r="O603" s="12" t="s">
        <v>29</v>
      </c>
      <c r="P603" s="12"/>
      <c r="Q603" s="15" t="s">
        <v>2593</v>
      </c>
      <c r="R603" s="12" t="s">
        <v>51</v>
      </c>
      <c r="S603" s="11" t="s">
        <v>2594</v>
      </c>
      <c r="T603" s="11"/>
    </row>
    <row x14ac:dyDescent="0.25" r="604" customHeight="1" ht="19.5">
      <c r="A604" s="18">
        <v>45206</v>
      </c>
      <c r="B604" s="11" t="s">
        <v>2595</v>
      </c>
      <c r="C604" s="11" t="s">
        <v>1537</v>
      </c>
      <c r="D604" s="12"/>
      <c r="E604" s="13">
        <v>18672651967</v>
      </c>
      <c r="F604" s="11" t="s">
        <v>2596</v>
      </c>
      <c r="G604" s="12" t="s">
        <v>37</v>
      </c>
      <c r="H604" s="12"/>
      <c r="I604" s="14">
        <v>10015</v>
      </c>
      <c r="J604" s="12" t="s">
        <v>24</v>
      </c>
      <c r="K604" s="12" t="s">
        <v>25</v>
      </c>
      <c r="L604" s="12" t="s">
        <v>26</v>
      </c>
      <c r="M604" s="11" t="s">
        <v>27</v>
      </c>
      <c r="N604" s="11" t="s">
        <v>28</v>
      </c>
      <c r="O604" s="12" t="s">
        <v>29</v>
      </c>
      <c r="P604" s="12"/>
      <c r="Q604" s="15" t="s">
        <v>2597</v>
      </c>
      <c r="R604" s="12" t="s">
        <v>31</v>
      </c>
      <c r="S604" s="11" t="s">
        <v>2598</v>
      </c>
      <c r="T604" s="11"/>
    </row>
    <row x14ac:dyDescent="0.25" r="605" customHeight="1" ht="19.5">
      <c r="A605" s="18">
        <v>45206</v>
      </c>
      <c r="B605" s="11" t="s">
        <v>2599</v>
      </c>
      <c r="C605" s="11" t="s">
        <v>72</v>
      </c>
      <c r="D605" s="12"/>
      <c r="E605" s="13">
        <v>18694084338</v>
      </c>
      <c r="F605" s="11" t="s">
        <v>2600</v>
      </c>
      <c r="G605" s="12" t="s">
        <v>23</v>
      </c>
      <c r="H605" s="12"/>
      <c r="I605" s="14" t="s">
        <v>63</v>
      </c>
      <c r="J605" s="12" t="s">
        <v>24</v>
      </c>
      <c r="K605" s="12" t="s">
        <v>25</v>
      </c>
      <c r="L605" s="12" t="s">
        <v>39</v>
      </c>
      <c r="M605" s="11" t="s">
        <v>27</v>
      </c>
      <c r="N605" s="11" t="s">
        <v>28</v>
      </c>
      <c r="O605" s="12" t="s">
        <v>29</v>
      </c>
      <c r="P605" s="12"/>
      <c r="Q605" s="15" t="s">
        <v>2601</v>
      </c>
      <c r="R605" s="12" t="s">
        <v>42</v>
      </c>
      <c r="S605" s="17" t="s">
        <v>2602</v>
      </c>
      <c r="T605" s="11"/>
    </row>
    <row x14ac:dyDescent="0.25" r="606" customHeight="1" ht="19.5">
      <c r="A606" s="18">
        <v>45207</v>
      </c>
      <c r="B606" s="11" t="s">
        <v>2603</v>
      </c>
      <c r="C606" s="11" t="s">
        <v>108</v>
      </c>
      <c r="D606" s="12"/>
      <c r="E606" s="13">
        <v>18986782357</v>
      </c>
      <c r="F606" s="11" t="s">
        <v>2604</v>
      </c>
      <c r="G606" s="12" t="s">
        <v>48</v>
      </c>
      <c r="H606" s="12"/>
      <c r="I606" s="14" t="s">
        <v>142</v>
      </c>
      <c r="J606" s="12" t="s">
        <v>24</v>
      </c>
      <c r="K606" s="12" t="s">
        <v>25</v>
      </c>
      <c r="L606" s="12" t="s">
        <v>39</v>
      </c>
      <c r="M606" s="11" t="s">
        <v>40</v>
      </c>
      <c r="N606" s="11" t="s">
        <v>28</v>
      </c>
      <c r="O606" s="12" t="s">
        <v>29</v>
      </c>
      <c r="P606" s="12"/>
      <c r="Q606" s="15" t="s">
        <v>2605</v>
      </c>
      <c r="R606" s="12" t="s">
        <v>51</v>
      </c>
      <c r="S606" s="11" t="s">
        <v>2606</v>
      </c>
      <c r="T606" s="11"/>
    </row>
    <row x14ac:dyDescent="0.25" r="607" customHeight="1" ht="19.5">
      <c r="A607" s="18">
        <v>45207</v>
      </c>
      <c r="B607" s="11" t="s">
        <v>2607</v>
      </c>
      <c r="C607" s="11" t="s">
        <v>54</v>
      </c>
      <c r="D607" s="12"/>
      <c r="E607" s="13">
        <v>15572780114</v>
      </c>
      <c r="F607" s="11" t="s">
        <v>2608</v>
      </c>
      <c r="G607" s="12" t="s">
        <v>115</v>
      </c>
      <c r="H607" s="12" t="s">
        <v>130</v>
      </c>
      <c r="I607" s="14" t="s">
        <v>131</v>
      </c>
      <c r="J607" s="12" t="s">
        <v>24</v>
      </c>
      <c r="K607" s="12" t="s">
        <v>25</v>
      </c>
      <c r="L607" s="12" t="s">
        <v>39</v>
      </c>
      <c r="M607" s="11" t="s">
        <v>27</v>
      </c>
      <c r="N607" s="11" t="s">
        <v>28</v>
      </c>
      <c r="O607" s="12" t="s">
        <v>29</v>
      </c>
      <c r="P607" s="12"/>
      <c r="Q607" s="15" t="s">
        <v>2609</v>
      </c>
      <c r="R607" s="12" t="s">
        <v>42</v>
      </c>
      <c r="S607" s="17" t="s">
        <v>2610</v>
      </c>
      <c r="T607" s="11"/>
    </row>
    <row x14ac:dyDescent="0.25" r="608" customHeight="1" ht="19.5">
      <c r="A608" s="18">
        <v>45208</v>
      </c>
      <c r="B608" s="11" t="s">
        <v>2611</v>
      </c>
      <c r="C608" s="11" t="s">
        <v>108</v>
      </c>
      <c r="D608" s="12"/>
      <c r="E608" s="13">
        <v>13094165709</v>
      </c>
      <c r="F608" s="11" t="s">
        <v>2612</v>
      </c>
      <c r="G608" s="12" t="s">
        <v>48</v>
      </c>
      <c r="H608" s="12"/>
      <c r="I608" s="14" t="s">
        <v>796</v>
      </c>
      <c r="J608" s="12" t="s">
        <v>24</v>
      </c>
      <c r="K608" s="12" t="s">
        <v>25</v>
      </c>
      <c r="L608" s="12" t="s">
        <v>39</v>
      </c>
      <c r="M608" s="11" t="s">
        <v>40</v>
      </c>
      <c r="N608" s="11" t="s">
        <v>28</v>
      </c>
      <c r="O608" s="12" t="s">
        <v>29</v>
      </c>
      <c r="P608" s="12"/>
      <c r="Q608" s="15" t="s">
        <v>2613</v>
      </c>
      <c r="R608" s="12" t="s">
        <v>51</v>
      </c>
      <c r="S608" s="11" t="s">
        <v>2614</v>
      </c>
      <c r="T608" s="11"/>
    </row>
    <row x14ac:dyDescent="0.25" r="609" customHeight="1" ht="19.5">
      <c r="A609" s="25">
        <v>45211</v>
      </c>
      <c r="B609" s="11" t="s">
        <v>2615</v>
      </c>
      <c r="C609" s="11" t="s">
        <v>180</v>
      </c>
      <c r="D609" s="11"/>
      <c r="E609" s="13">
        <v>13227272108</v>
      </c>
      <c r="F609" s="11" t="s">
        <v>2616</v>
      </c>
      <c r="G609" s="11" t="s">
        <v>115</v>
      </c>
      <c r="H609" s="11"/>
      <c r="I609" s="13" t="s">
        <v>235</v>
      </c>
      <c r="J609" s="11" t="s">
        <v>24</v>
      </c>
      <c r="K609" s="11" t="s">
        <v>25</v>
      </c>
      <c r="L609" s="11" t="s">
        <v>39</v>
      </c>
      <c r="M609" s="11" t="s">
        <v>27</v>
      </c>
      <c r="N609" s="11" t="s">
        <v>183</v>
      </c>
      <c r="O609" s="11" t="s">
        <v>29</v>
      </c>
      <c r="P609" s="11"/>
      <c r="Q609" s="16" t="s">
        <v>2617</v>
      </c>
      <c r="R609" s="11" t="s">
        <v>51</v>
      </c>
      <c r="S609" s="17" t="s">
        <v>2618</v>
      </c>
      <c r="T609" s="11"/>
    </row>
    <row x14ac:dyDescent="0.25" r="610" customHeight="1" ht="19.5">
      <c r="A610" s="25">
        <v>45211</v>
      </c>
      <c r="B610" s="11" t="s">
        <v>2619</v>
      </c>
      <c r="C610" s="11" t="s">
        <v>495</v>
      </c>
      <c r="D610" s="11"/>
      <c r="E610" s="13">
        <v>15571729351</v>
      </c>
      <c r="F610" s="11" t="s">
        <v>2620</v>
      </c>
      <c r="G610" s="11" t="s">
        <v>115</v>
      </c>
      <c r="H610" s="11"/>
      <c r="I610" s="13">
        <v>10015</v>
      </c>
      <c r="J610" s="11" t="s">
        <v>24</v>
      </c>
      <c r="K610" s="11" t="s">
        <v>69</v>
      </c>
      <c r="L610" s="11" t="s">
        <v>26</v>
      </c>
      <c r="M610" s="11" t="s">
        <v>27</v>
      </c>
      <c r="N610" s="11" t="s">
        <v>28</v>
      </c>
      <c r="O610" s="11" t="s">
        <v>29</v>
      </c>
      <c r="P610" s="11"/>
      <c r="Q610" s="16" t="s">
        <v>2621</v>
      </c>
      <c r="R610" s="11" t="s">
        <v>31</v>
      </c>
      <c r="S610" s="17" t="s">
        <v>2622</v>
      </c>
      <c r="T610" s="11"/>
    </row>
    <row x14ac:dyDescent="0.25" r="611" customHeight="1" ht="19.5">
      <c r="A611" s="25">
        <v>45211</v>
      </c>
      <c r="B611" s="11" t="s">
        <v>2623</v>
      </c>
      <c r="C611" s="11" t="s">
        <v>158</v>
      </c>
      <c r="D611" s="11"/>
      <c r="E611" s="13" t="s">
        <v>2624</v>
      </c>
      <c r="F611" s="11" t="s">
        <v>2625</v>
      </c>
      <c r="G611" s="11" t="s">
        <v>23</v>
      </c>
      <c r="H611" s="11"/>
      <c r="I611" s="13" t="s">
        <v>590</v>
      </c>
      <c r="J611" s="11" t="s">
        <v>24</v>
      </c>
      <c r="K611" s="11" t="s">
        <v>25</v>
      </c>
      <c r="L611" s="11" t="s">
        <v>39</v>
      </c>
      <c r="M611" s="11" t="s">
        <v>27</v>
      </c>
      <c r="N611" s="11" t="s">
        <v>28</v>
      </c>
      <c r="O611" s="11" t="s">
        <v>29</v>
      </c>
      <c r="P611" s="11"/>
      <c r="Q611" s="16" t="s">
        <v>2626</v>
      </c>
      <c r="R611" s="11" t="s">
        <v>42</v>
      </c>
      <c r="S611" s="11" t="s">
        <v>2627</v>
      </c>
      <c r="T611" s="11"/>
    </row>
    <row x14ac:dyDescent="0.25" r="612" customHeight="1" ht="19.5">
      <c r="A612" s="10">
        <v>45214</v>
      </c>
      <c r="B612" s="11" t="s">
        <v>2628</v>
      </c>
      <c r="C612" s="11" t="s">
        <v>180</v>
      </c>
      <c r="D612" s="11"/>
      <c r="E612" s="13">
        <v>13094165198</v>
      </c>
      <c r="F612" s="11" t="s">
        <v>2005</v>
      </c>
      <c r="G612" s="11" t="s">
        <v>289</v>
      </c>
      <c r="H612" s="11" t="s">
        <v>98</v>
      </c>
      <c r="I612" s="13" t="s">
        <v>779</v>
      </c>
      <c r="J612" s="11" t="s">
        <v>24</v>
      </c>
      <c r="K612" s="11" t="s">
        <v>25</v>
      </c>
      <c r="L612" s="11" t="s">
        <v>39</v>
      </c>
      <c r="M612" s="11" t="s">
        <v>40</v>
      </c>
      <c r="N612" s="11" t="s">
        <v>183</v>
      </c>
      <c r="O612" s="11" t="s">
        <v>29</v>
      </c>
      <c r="P612" s="11"/>
      <c r="Q612" s="16" t="s">
        <v>2629</v>
      </c>
      <c r="R612" s="11" t="s">
        <v>51</v>
      </c>
      <c r="S612" s="11" t="s">
        <v>2630</v>
      </c>
      <c r="T612" s="11"/>
    </row>
    <row x14ac:dyDescent="0.25" r="613" customHeight="1" ht="19.5">
      <c r="A613" s="10">
        <v>45217</v>
      </c>
      <c r="B613" s="11" t="s">
        <v>2631</v>
      </c>
      <c r="C613" s="11" t="s">
        <v>180</v>
      </c>
      <c r="D613" s="12"/>
      <c r="E613" s="13" t="s">
        <v>2632</v>
      </c>
      <c r="F613" s="11" t="s">
        <v>2633</v>
      </c>
      <c r="G613" s="12" t="s">
        <v>74</v>
      </c>
      <c r="H613" s="12"/>
      <c r="I613" s="14" t="s">
        <v>93</v>
      </c>
      <c r="J613" s="12" t="s">
        <v>24</v>
      </c>
      <c r="K613" s="12" t="s">
        <v>25</v>
      </c>
      <c r="L613" s="12" t="s">
        <v>39</v>
      </c>
      <c r="M613" s="11" t="s">
        <v>149</v>
      </c>
      <c r="N613" s="11" t="s">
        <v>183</v>
      </c>
      <c r="O613" s="12" t="s">
        <v>29</v>
      </c>
      <c r="P613" s="12"/>
      <c r="Q613" s="15" t="s">
        <v>2634</v>
      </c>
      <c r="R613" s="12" t="s">
        <v>51</v>
      </c>
      <c r="S613" s="17" t="s">
        <v>2635</v>
      </c>
      <c r="T613" s="11"/>
    </row>
    <row x14ac:dyDescent="0.25" r="614" customHeight="1" ht="19.5">
      <c r="A614" s="18">
        <v>45201</v>
      </c>
      <c r="B614" s="19" t="s">
        <v>2636</v>
      </c>
      <c r="C614" s="19" t="s">
        <v>72</v>
      </c>
      <c r="D614" s="20"/>
      <c r="E614" s="21">
        <f>"13098418508"</f>
      </c>
      <c r="F614" s="19" t="s">
        <v>2637</v>
      </c>
      <c r="G614" s="20" t="s">
        <v>115</v>
      </c>
      <c r="H614" s="20" t="s">
        <v>130</v>
      </c>
      <c r="I614" s="22" t="s">
        <v>235</v>
      </c>
      <c r="J614" s="20" t="s">
        <v>24</v>
      </c>
      <c r="K614" s="20" t="s">
        <v>25</v>
      </c>
      <c r="L614" s="20" t="s">
        <v>39</v>
      </c>
      <c r="M614" s="19" t="s">
        <v>40</v>
      </c>
      <c r="N614" s="19" t="s">
        <v>28</v>
      </c>
      <c r="O614" s="20" t="s">
        <v>29</v>
      </c>
      <c r="P614" s="20"/>
      <c r="Q614" s="23">
        <v>45201.45099537037</v>
      </c>
      <c r="R614" s="20" t="s">
        <v>42</v>
      </c>
      <c r="S614" s="4" t="s">
        <v>2638</v>
      </c>
      <c r="T614" s="19"/>
    </row>
    <row x14ac:dyDescent="0.25" r="615" customHeight="1" ht="19.5">
      <c r="A615" s="18">
        <v>45202</v>
      </c>
      <c r="B615" s="19" t="s">
        <v>2639</v>
      </c>
      <c r="C615" s="19" t="s">
        <v>691</v>
      </c>
      <c r="D615" s="20"/>
      <c r="E615" s="21">
        <v>71703433292</v>
      </c>
      <c r="F615" s="19" t="s">
        <v>2640</v>
      </c>
      <c r="G615" s="20" t="s">
        <v>216</v>
      </c>
      <c r="H615" s="20"/>
      <c r="I615" s="22" t="s">
        <v>1024</v>
      </c>
      <c r="J615" s="20" t="s">
        <v>24</v>
      </c>
      <c r="K615" s="20" t="s">
        <v>25</v>
      </c>
      <c r="L615" s="20" t="s">
        <v>39</v>
      </c>
      <c r="M615" s="19" t="s">
        <v>40</v>
      </c>
      <c r="N615" s="19" t="s">
        <v>28</v>
      </c>
      <c r="O615" s="20" t="s">
        <v>29</v>
      </c>
      <c r="P615" s="20"/>
      <c r="Q615" s="23">
        <v>45202.56319444445</v>
      </c>
      <c r="R615" s="20" t="s">
        <v>42</v>
      </c>
      <c r="S615" s="4" t="s">
        <v>2641</v>
      </c>
      <c r="T615" s="19" t="s">
        <v>2642</v>
      </c>
    </row>
    <row x14ac:dyDescent="0.25" r="616" customHeight="1" ht="19.5">
      <c r="A616" s="18">
        <v>45204</v>
      </c>
      <c r="B616" s="19" t="s">
        <v>2643</v>
      </c>
      <c r="C616" s="19" t="s">
        <v>880</v>
      </c>
      <c r="D616" s="20"/>
      <c r="E616" s="21">
        <f>"071703437192"</f>
      </c>
      <c r="F616" s="19" t="s">
        <v>2644</v>
      </c>
      <c r="G616" s="20" t="s">
        <v>37</v>
      </c>
      <c r="H616" s="20"/>
      <c r="I616" s="22" t="s">
        <v>182</v>
      </c>
      <c r="J616" s="20" t="s">
        <v>24</v>
      </c>
      <c r="K616" s="20" t="s">
        <v>25</v>
      </c>
      <c r="L616" s="20" t="s">
        <v>39</v>
      </c>
      <c r="M616" s="19" t="s">
        <v>40</v>
      </c>
      <c r="N616" s="19" t="s">
        <v>28</v>
      </c>
      <c r="O616" s="20" t="s">
        <v>29</v>
      </c>
      <c r="P616" s="20"/>
      <c r="Q616" s="23">
        <v>45204.58850694444</v>
      </c>
      <c r="R616" s="20" t="s">
        <v>42</v>
      </c>
      <c r="S616" s="4" t="s">
        <v>2645</v>
      </c>
      <c r="T616" s="19" t="s">
        <v>2646</v>
      </c>
    </row>
    <row x14ac:dyDescent="0.25" r="617" customHeight="1" ht="19.5">
      <c r="A617" s="10">
        <v>45212</v>
      </c>
      <c r="B617" s="11" t="s">
        <v>2647</v>
      </c>
      <c r="C617" s="11" t="s">
        <v>660</v>
      </c>
      <c r="D617" s="11"/>
      <c r="E617" s="13">
        <v>13032737042</v>
      </c>
      <c r="F617" s="11" t="s">
        <v>2648</v>
      </c>
      <c r="G617" s="11" t="s">
        <v>56</v>
      </c>
      <c r="H617" s="11"/>
      <c r="I617" s="13" t="s">
        <v>2649</v>
      </c>
      <c r="J617" s="11" t="s">
        <v>24</v>
      </c>
      <c r="K617" s="11" t="s">
        <v>25</v>
      </c>
      <c r="L617" s="11" t="s">
        <v>39</v>
      </c>
      <c r="M617" s="11" t="s">
        <v>40</v>
      </c>
      <c r="N617" s="11" t="s">
        <v>624</v>
      </c>
      <c r="O617" s="11" t="s">
        <v>29</v>
      </c>
      <c r="P617" s="11"/>
      <c r="Q617" s="16" t="s">
        <v>2650</v>
      </c>
      <c r="R617" s="11" t="s">
        <v>42</v>
      </c>
      <c r="S617" s="11" t="s">
        <v>2651</v>
      </c>
      <c r="T617" s="11" t="s">
        <v>2652</v>
      </c>
    </row>
    <row x14ac:dyDescent="0.25" r="618" customHeight="1" ht="19.5">
      <c r="A618" s="10">
        <v>45213</v>
      </c>
      <c r="B618" s="11" t="s">
        <v>2653</v>
      </c>
      <c r="C618" s="11" t="s">
        <v>660</v>
      </c>
      <c r="D618" s="11"/>
      <c r="E618" s="13" t="s">
        <v>2654</v>
      </c>
      <c r="F618" s="11" t="s">
        <v>2655</v>
      </c>
      <c r="G618" s="11" t="s">
        <v>74</v>
      </c>
      <c r="H618" s="11"/>
      <c r="I618" s="13" t="s">
        <v>57</v>
      </c>
      <c r="J618" s="11" t="s">
        <v>24</v>
      </c>
      <c r="K618" s="11" t="s">
        <v>25</v>
      </c>
      <c r="L618" s="11" t="s">
        <v>39</v>
      </c>
      <c r="M618" s="11" t="s">
        <v>149</v>
      </c>
      <c r="N618" s="11" t="s">
        <v>624</v>
      </c>
      <c r="O618" s="11" t="s">
        <v>29</v>
      </c>
      <c r="P618" s="11"/>
      <c r="Q618" s="16" t="s">
        <v>2656</v>
      </c>
      <c r="R618" s="11" t="s">
        <v>42</v>
      </c>
      <c r="S618" s="11" t="s">
        <v>2657</v>
      </c>
      <c r="T618" s="11" t="s">
        <v>2658</v>
      </c>
    </row>
    <row x14ac:dyDescent="0.25" r="619" customHeight="1" ht="19.5">
      <c r="A619" s="10">
        <v>45214</v>
      </c>
      <c r="B619" s="11" t="s">
        <v>2659</v>
      </c>
      <c r="C619" s="11" t="s">
        <v>158</v>
      </c>
      <c r="D619" s="11"/>
      <c r="E619" s="13" t="s">
        <v>2660</v>
      </c>
      <c r="F619" s="11" t="s">
        <v>2661</v>
      </c>
      <c r="G619" s="11" t="s">
        <v>74</v>
      </c>
      <c r="H619" s="11"/>
      <c r="I619" s="13" t="s">
        <v>182</v>
      </c>
      <c r="J619" s="11" t="s">
        <v>24</v>
      </c>
      <c r="K619" s="11" t="s">
        <v>25</v>
      </c>
      <c r="L619" s="11" t="s">
        <v>39</v>
      </c>
      <c r="M619" s="11" t="s">
        <v>40</v>
      </c>
      <c r="N619" s="11" t="s">
        <v>28</v>
      </c>
      <c r="O619" s="11" t="s">
        <v>29</v>
      </c>
      <c r="P619" s="11"/>
      <c r="Q619" s="16" t="s">
        <v>2662</v>
      </c>
      <c r="R619" s="11" t="s">
        <v>42</v>
      </c>
      <c r="S619" s="11" t="s">
        <v>2663</v>
      </c>
      <c r="T619" s="11" t="s">
        <v>2664</v>
      </c>
    </row>
    <row x14ac:dyDescent="0.25" r="620" customHeight="1" ht="19.5">
      <c r="A620" s="18">
        <v>45200</v>
      </c>
      <c r="B620" s="11" t="s">
        <v>2665</v>
      </c>
      <c r="C620" s="11" t="s">
        <v>46</v>
      </c>
      <c r="D620" s="12"/>
      <c r="E620" s="13">
        <v>18671607189</v>
      </c>
      <c r="F620" s="11" t="s">
        <v>2666</v>
      </c>
      <c r="G620" s="12" t="s">
        <v>74</v>
      </c>
      <c r="H620" s="12"/>
      <c r="I620" s="14" t="s">
        <v>182</v>
      </c>
      <c r="J620" s="12" t="s">
        <v>24</v>
      </c>
      <c r="K620" s="12" t="s">
        <v>25</v>
      </c>
      <c r="L620" s="12" t="s">
        <v>39</v>
      </c>
      <c r="M620" s="11" t="s">
        <v>27</v>
      </c>
      <c r="N620" s="11" t="s">
        <v>28</v>
      </c>
      <c r="O620" s="12" t="s">
        <v>29</v>
      </c>
      <c r="P620" s="12"/>
      <c r="Q620" s="15" t="s">
        <v>2667</v>
      </c>
      <c r="R620" s="12" t="s">
        <v>51</v>
      </c>
      <c r="S620" s="17" t="s">
        <v>2668</v>
      </c>
      <c r="T620" s="11"/>
    </row>
    <row x14ac:dyDescent="0.25" r="621" customHeight="1" ht="19.5">
      <c r="A621" s="18">
        <v>45201</v>
      </c>
      <c r="B621" s="19" t="s">
        <v>2669</v>
      </c>
      <c r="C621" s="19" t="s">
        <v>108</v>
      </c>
      <c r="D621" s="20"/>
      <c r="E621" s="21">
        <f>"15587963656"</f>
      </c>
      <c r="F621" s="19" t="s">
        <v>2670</v>
      </c>
      <c r="G621" s="20" t="s">
        <v>23</v>
      </c>
      <c r="H621" s="20" t="s">
        <v>130</v>
      </c>
      <c r="I621" s="22" t="s">
        <v>328</v>
      </c>
      <c r="J621" s="20" t="s">
        <v>24</v>
      </c>
      <c r="K621" s="20" t="s">
        <v>25</v>
      </c>
      <c r="L621" s="20" t="s">
        <v>39</v>
      </c>
      <c r="M621" s="19" t="s">
        <v>40</v>
      </c>
      <c r="N621" s="19" t="s">
        <v>28</v>
      </c>
      <c r="O621" s="20" t="s">
        <v>29</v>
      </c>
      <c r="P621" s="20"/>
      <c r="Q621" s="23">
        <v>45201.38905092593</v>
      </c>
      <c r="R621" s="20" t="s">
        <v>51</v>
      </c>
      <c r="S621" s="4" t="s">
        <v>2671</v>
      </c>
      <c r="T621" s="19"/>
    </row>
    <row x14ac:dyDescent="0.25" r="622" customHeight="1" ht="19.5">
      <c r="A622" s="18">
        <v>45206</v>
      </c>
      <c r="B622" s="11" t="s">
        <v>2672</v>
      </c>
      <c r="C622" s="11" t="s">
        <v>341</v>
      </c>
      <c r="D622" s="12"/>
      <c r="E622" s="13">
        <v>15549295567</v>
      </c>
      <c r="F622" s="11" t="s">
        <v>2673</v>
      </c>
      <c r="G622" s="12" t="s">
        <v>2674</v>
      </c>
      <c r="H622" s="12"/>
      <c r="I622" s="14" t="s">
        <v>749</v>
      </c>
      <c r="J622" s="12" t="s">
        <v>24</v>
      </c>
      <c r="K622" s="12" t="s">
        <v>25</v>
      </c>
      <c r="L622" s="12" t="s">
        <v>39</v>
      </c>
      <c r="M622" s="11" t="s">
        <v>40</v>
      </c>
      <c r="N622" s="11" t="s">
        <v>28</v>
      </c>
      <c r="O622" s="12" t="s">
        <v>29</v>
      </c>
      <c r="P622" s="12"/>
      <c r="Q622" s="15" t="s">
        <v>2675</v>
      </c>
      <c r="R622" s="12" t="s">
        <v>42</v>
      </c>
      <c r="S622" s="17" t="s">
        <v>2676</v>
      </c>
      <c r="T622" s="11"/>
    </row>
    <row x14ac:dyDescent="0.25" r="623" customHeight="1" ht="19.5">
      <c r="A623" s="18">
        <v>45223</v>
      </c>
      <c r="B623" s="11" t="s">
        <v>2677</v>
      </c>
      <c r="C623" s="11" t="s">
        <v>239</v>
      </c>
      <c r="D623" s="12"/>
      <c r="E623" s="13">
        <v>13247281138</v>
      </c>
      <c r="F623" s="11" t="s">
        <v>2678</v>
      </c>
      <c r="G623" s="12" t="s">
        <v>289</v>
      </c>
      <c r="H623" s="12"/>
      <c r="I623" s="14" t="s">
        <v>235</v>
      </c>
      <c r="J623" s="12" t="s">
        <v>24</v>
      </c>
      <c r="K623" s="12" t="s">
        <v>25</v>
      </c>
      <c r="L623" s="12" t="s">
        <v>39</v>
      </c>
      <c r="M623" s="11" t="s">
        <v>40</v>
      </c>
      <c r="N623" s="11" t="s">
        <v>183</v>
      </c>
      <c r="O623" s="12" t="s">
        <v>29</v>
      </c>
      <c r="P623" s="12"/>
      <c r="Q623" s="15" t="s">
        <v>2679</v>
      </c>
      <c r="R623" s="12" t="s">
        <v>51</v>
      </c>
      <c r="S623" s="17" t="s">
        <v>2680</v>
      </c>
      <c r="T623" s="11"/>
    </row>
    <row x14ac:dyDescent="0.25" r="624" customHeight="1" ht="19.5">
      <c r="A624" s="10">
        <v>45228</v>
      </c>
      <c r="B624" s="11" t="s">
        <v>2681</v>
      </c>
      <c r="C624" s="11" t="s">
        <v>54</v>
      </c>
      <c r="D624" s="12"/>
      <c r="E624" s="13">
        <v>17683717673</v>
      </c>
      <c r="F624" s="11" t="s">
        <v>2682</v>
      </c>
      <c r="G624" s="12" t="s">
        <v>62</v>
      </c>
      <c r="H624" s="12"/>
      <c r="I624" s="14" t="s">
        <v>116</v>
      </c>
      <c r="J624" s="12" t="s">
        <v>24</v>
      </c>
      <c r="K624" s="12" t="s">
        <v>69</v>
      </c>
      <c r="L624" s="12" t="s">
        <v>39</v>
      </c>
      <c r="M624" s="11" t="s">
        <v>27</v>
      </c>
      <c r="N624" s="11" t="s">
        <v>28</v>
      </c>
      <c r="O624" s="12" t="s">
        <v>29</v>
      </c>
      <c r="P624" s="12"/>
      <c r="Q624" s="15" t="s">
        <v>2683</v>
      </c>
      <c r="R624" s="12" t="s">
        <v>42</v>
      </c>
      <c r="S624" s="11" t="s">
        <v>2684</v>
      </c>
      <c r="T624" s="11" t="s">
        <v>2685</v>
      </c>
    </row>
    <row x14ac:dyDescent="0.25" r="625" customHeight="1" ht="19.5">
      <c r="A625" s="25">
        <v>45209</v>
      </c>
      <c r="B625" s="11" t="s">
        <v>2686</v>
      </c>
      <c r="C625" s="11" t="s">
        <v>2414</v>
      </c>
      <c r="D625" s="11"/>
      <c r="E625" s="13">
        <v>15586375430</v>
      </c>
      <c r="F625" s="11" t="s">
        <v>2687</v>
      </c>
      <c r="G625" s="11" t="s">
        <v>74</v>
      </c>
      <c r="H625" s="11"/>
      <c r="I625" s="13" t="s">
        <v>87</v>
      </c>
      <c r="J625" s="11" t="s">
        <v>24</v>
      </c>
      <c r="K625" s="11" t="s">
        <v>25</v>
      </c>
      <c r="L625" s="11" t="s">
        <v>39</v>
      </c>
      <c r="M625" s="11" t="s">
        <v>27</v>
      </c>
      <c r="N625" s="11" t="s">
        <v>28</v>
      </c>
      <c r="O625" s="11" t="s">
        <v>29</v>
      </c>
      <c r="P625" s="11"/>
      <c r="Q625" s="16" t="s">
        <v>2688</v>
      </c>
      <c r="R625" s="11" t="s">
        <v>42</v>
      </c>
      <c r="S625" s="11" t="s">
        <v>2689</v>
      </c>
      <c r="T625" s="11" t="s">
        <v>2690</v>
      </c>
    </row>
    <row x14ac:dyDescent="0.25" r="626" customHeight="1" ht="19.5">
      <c r="A626" s="10">
        <v>45212</v>
      </c>
      <c r="B626" s="11" t="s">
        <v>2691</v>
      </c>
      <c r="C626" s="11" t="s">
        <v>180</v>
      </c>
      <c r="D626" s="11"/>
      <c r="E626" s="13">
        <v>13177071053</v>
      </c>
      <c r="F626" s="11" t="s">
        <v>2692</v>
      </c>
      <c r="G626" s="11" t="s">
        <v>62</v>
      </c>
      <c r="H626" s="11" t="s">
        <v>86</v>
      </c>
      <c r="I626" s="13" t="s">
        <v>142</v>
      </c>
      <c r="J626" s="11" t="s">
        <v>24</v>
      </c>
      <c r="K626" s="11" t="s">
        <v>25</v>
      </c>
      <c r="L626" s="11" t="s">
        <v>39</v>
      </c>
      <c r="M626" s="11" t="s">
        <v>40</v>
      </c>
      <c r="N626" s="11" t="s">
        <v>183</v>
      </c>
      <c r="O626" s="11" t="s">
        <v>29</v>
      </c>
      <c r="P626" s="11"/>
      <c r="Q626" s="16" t="s">
        <v>2693</v>
      </c>
      <c r="R626" s="11" t="s">
        <v>51</v>
      </c>
      <c r="S626" s="17" t="s">
        <v>2694</v>
      </c>
      <c r="T626" s="11"/>
    </row>
    <row x14ac:dyDescent="0.25" r="627" customHeight="1" ht="19.5">
      <c r="A627" s="10">
        <v>45215</v>
      </c>
      <c r="B627" s="11" t="s">
        <v>2695</v>
      </c>
      <c r="C627" s="11" t="s">
        <v>180</v>
      </c>
      <c r="D627" s="12"/>
      <c r="E627" s="13">
        <v>13227261683</v>
      </c>
      <c r="F627" s="11" t="s">
        <v>2696</v>
      </c>
      <c r="G627" s="12" t="s">
        <v>37</v>
      </c>
      <c r="H627" s="12"/>
      <c r="I627" s="14" t="s">
        <v>93</v>
      </c>
      <c r="J627" s="12" t="s">
        <v>24</v>
      </c>
      <c r="K627" s="12" t="s">
        <v>25</v>
      </c>
      <c r="L627" s="12" t="s">
        <v>39</v>
      </c>
      <c r="M627" s="11" t="s">
        <v>40</v>
      </c>
      <c r="N627" s="11" t="s">
        <v>183</v>
      </c>
      <c r="O627" s="12" t="s">
        <v>29</v>
      </c>
      <c r="P627" s="12"/>
      <c r="Q627" s="15" t="s">
        <v>2697</v>
      </c>
      <c r="R627" s="12" t="s">
        <v>51</v>
      </c>
      <c r="S627" s="11" t="s">
        <v>2698</v>
      </c>
      <c r="T627" s="11"/>
    </row>
    <row x14ac:dyDescent="0.25" r="628" customHeight="1" ht="19.5">
      <c r="A628" s="10">
        <v>45217</v>
      </c>
      <c r="B628" s="11" t="s">
        <v>2699</v>
      </c>
      <c r="C628" s="11" t="s">
        <v>180</v>
      </c>
      <c r="D628" s="12"/>
      <c r="E628" s="13">
        <v>18695064719</v>
      </c>
      <c r="F628" s="11" t="s">
        <v>1406</v>
      </c>
      <c r="G628" s="12" t="s">
        <v>62</v>
      </c>
      <c r="H628" s="12"/>
      <c r="I628" s="14" t="s">
        <v>226</v>
      </c>
      <c r="J628" s="12" t="s">
        <v>24</v>
      </c>
      <c r="K628" s="12" t="s">
        <v>25</v>
      </c>
      <c r="L628" s="12" t="s">
        <v>39</v>
      </c>
      <c r="M628" s="11" t="s">
        <v>40</v>
      </c>
      <c r="N628" s="11" t="s">
        <v>183</v>
      </c>
      <c r="O628" s="12" t="s">
        <v>29</v>
      </c>
      <c r="P628" s="12"/>
      <c r="Q628" s="15" t="s">
        <v>2700</v>
      </c>
      <c r="R628" s="12" t="s">
        <v>51</v>
      </c>
      <c r="S628" s="17" t="s">
        <v>2701</v>
      </c>
      <c r="T628" s="11"/>
    </row>
    <row x14ac:dyDescent="0.25" r="629" customHeight="1" ht="19.5">
      <c r="A629" s="10">
        <v>45218</v>
      </c>
      <c r="B629" s="11" t="s">
        <v>2702</v>
      </c>
      <c r="C629" s="11" t="s">
        <v>2703</v>
      </c>
      <c r="D629" s="12"/>
      <c r="E629" s="13">
        <v>13165611295</v>
      </c>
      <c r="F629" s="11" t="s">
        <v>2704</v>
      </c>
      <c r="G629" s="12" t="s">
        <v>37</v>
      </c>
      <c r="H629" s="12"/>
      <c r="I629" s="14">
        <v>10015</v>
      </c>
      <c r="J629" s="12" t="s">
        <v>24</v>
      </c>
      <c r="K629" s="12" t="s">
        <v>69</v>
      </c>
      <c r="L629" s="12" t="s">
        <v>26</v>
      </c>
      <c r="M629" s="11" t="s">
        <v>40</v>
      </c>
      <c r="N629" s="11" t="s">
        <v>28</v>
      </c>
      <c r="O629" s="12" t="s">
        <v>29</v>
      </c>
      <c r="P629" s="12"/>
      <c r="Q629" s="15" t="s">
        <v>2705</v>
      </c>
      <c r="R629" s="12" t="s">
        <v>31</v>
      </c>
      <c r="S629" s="17" t="s">
        <v>2706</v>
      </c>
      <c r="T629" s="11"/>
    </row>
    <row x14ac:dyDescent="0.25" r="630" customHeight="1" ht="19.5">
      <c r="A630" s="10">
        <v>45212</v>
      </c>
      <c r="B630" s="11" t="s">
        <v>2707</v>
      </c>
      <c r="C630" s="11" t="s">
        <v>2708</v>
      </c>
      <c r="D630" s="11"/>
      <c r="E630" s="13">
        <v>13098307086</v>
      </c>
      <c r="F630" s="11" t="s">
        <v>2709</v>
      </c>
      <c r="G630" s="11" t="s">
        <v>23</v>
      </c>
      <c r="H630" s="11" t="s">
        <v>98</v>
      </c>
      <c r="I630" s="13">
        <v>10015</v>
      </c>
      <c r="J630" s="11" t="s">
        <v>24</v>
      </c>
      <c r="K630" s="11" t="s">
        <v>69</v>
      </c>
      <c r="L630" s="11" t="s">
        <v>26</v>
      </c>
      <c r="M630" s="11" t="s">
        <v>27</v>
      </c>
      <c r="N630" s="11" t="s">
        <v>28</v>
      </c>
      <c r="O630" s="11" t="s">
        <v>29</v>
      </c>
      <c r="P630" s="11"/>
      <c r="Q630" s="16" t="s">
        <v>2710</v>
      </c>
      <c r="R630" s="11" t="s">
        <v>31</v>
      </c>
      <c r="S630" s="11" t="s">
        <v>2711</v>
      </c>
      <c r="T630" s="11" t="s">
        <v>2712</v>
      </c>
    </row>
    <row x14ac:dyDescent="0.25" r="631" customHeight="1" ht="19.5">
      <c r="A631" s="18">
        <v>45201</v>
      </c>
      <c r="B631" s="19" t="s">
        <v>2713</v>
      </c>
      <c r="C631" s="19" t="s">
        <v>108</v>
      </c>
      <c r="D631" s="20"/>
      <c r="E631" s="21">
        <f>"15629335334"</f>
      </c>
      <c r="F631" s="19" t="s">
        <v>2714</v>
      </c>
      <c r="G631" s="20" t="s">
        <v>115</v>
      </c>
      <c r="H631" s="20"/>
      <c r="I631" s="22" t="s">
        <v>142</v>
      </c>
      <c r="J631" s="20" t="s">
        <v>24</v>
      </c>
      <c r="K631" s="20" t="s">
        <v>25</v>
      </c>
      <c r="L631" s="20" t="s">
        <v>39</v>
      </c>
      <c r="M631" s="19" t="s">
        <v>27</v>
      </c>
      <c r="N631" s="19" t="s">
        <v>28</v>
      </c>
      <c r="O631" s="20" t="s">
        <v>29</v>
      </c>
      <c r="P631" s="20"/>
      <c r="Q631" s="23">
        <v>45201.568715277775</v>
      </c>
      <c r="R631" s="20" t="s">
        <v>51</v>
      </c>
      <c r="S631" s="4" t="s">
        <v>2715</v>
      </c>
      <c r="T631" s="19"/>
    </row>
    <row x14ac:dyDescent="0.25" r="632" customHeight="1" ht="19.5">
      <c r="A632" s="25">
        <v>45210</v>
      </c>
      <c r="B632" s="11" t="s">
        <v>2716</v>
      </c>
      <c r="C632" s="11" t="s">
        <v>108</v>
      </c>
      <c r="D632" s="11"/>
      <c r="E632" s="13">
        <v>13085150913</v>
      </c>
      <c r="F632" s="11" t="s">
        <v>2717</v>
      </c>
      <c r="G632" s="11" t="s">
        <v>74</v>
      </c>
      <c r="H632" s="11"/>
      <c r="I632" s="13" t="s">
        <v>272</v>
      </c>
      <c r="J632" s="11" t="s">
        <v>24</v>
      </c>
      <c r="K632" s="11" t="s">
        <v>25</v>
      </c>
      <c r="L632" s="11" t="s">
        <v>39</v>
      </c>
      <c r="M632" s="11" t="s">
        <v>27</v>
      </c>
      <c r="N632" s="11" t="s">
        <v>28</v>
      </c>
      <c r="O632" s="11" t="s">
        <v>29</v>
      </c>
      <c r="P632" s="11"/>
      <c r="Q632" s="16" t="s">
        <v>2718</v>
      </c>
      <c r="R632" s="11" t="s">
        <v>51</v>
      </c>
      <c r="S632" s="17" t="s">
        <v>2719</v>
      </c>
      <c r="T632" s="11"/>
    </row>
    <row x14ac:dyDescent="0.25" r="633" customHeight="1" ht="19.5">
      <c r="A633" s="25">
        <v>45211</v>
      </c>
      <c r="B633" s="11" t="s">
        <v>2720</v>
      </c>
      <c r="C633" s="11" t="s">
        <v>108</v>
      </c>
      <c r="D633" s="11"/>
      <c r="E633" s="13">
        <v>18674272951</v>
      </c>
      <c r="F633" s="11" t="s">
        <v>2721</v>
      </c>
      <c r="G633" s="11" t="s">
        <v>74</v>
      </c>
      <c r="H633" s="11"/>
      <c r="I633" s="13" t="s">
        <v>259</v>
      </c>
      <c r="J633" s="11" t="s">
        <v>24</v>
      </c>
      <c r="K633" s="11" t="s">
        <v>25</v>
      </c>
      <c r="L633" s="11" t="s">
        <v>39</v>
      </c>
      <c r="M633" s="11" t="s">
        <v>27</v>
      </c>
      <c r="N633" s="11" t="s">
        <v>28</v>
      </c>
      <c r="O633" s="11" t="s">
        <v>29</v>
      </c>
      <c r="P633" s="11"/>
      <c r="Q633" s="16" t="s">
        <v>2722</v>
      </c>
      <c r="R633" s="11" t="s">
        <v>51</v>
      </c>
      <c r="S633" s="17" t="s">
        <v>2723</v>
      </c>
      <c r="T633" s="11"/>
    </row>
    <row x14ac:dyDescent="0.25" r="634" customHeight="1" ht="19.5">
      <c r="A634" s="18">
        <v>45204</v>
      </c>
      <c r="B634" s="19" t="s">
        <v>2724</v>
      </c>
      <c r="C634" s="19" t="s">
        <v>108</v>
      </c>
      <c r="D634" s="20"/>
      <c r="E634" s="21">
        <f>"16607203703"</f>
      </c>
      <c r="F634" s="19" t="s">
        <v>2725</v>
      </c>
      <c r="G634" s="20" t="s">
        <v>23</v>
      </c>
      <c r="H634" s="20"/>
      <c r="I634" s="22" t="s">
        <v>381</v>
      </c>
      <c r="J634" s="20" t="s">
        <v>24</v>
      </c>
      <c r="K634" s="20" t="s">
        <v>25</v>
      </c>
      <c r="L634" s="20" t="s">
        <v>39</v>
      </c>
      <c r="M634" s="19" t="s">
        <v>27</v>
      </c>
      <c r="N634" s="19" t="s">
        <v>28</v>
      </c>
      <c r="O634" s="20" t="s">
        <v>29</v>
      </c>
      <c r="P634" s="20"/>
      <c r="Q634" s="23">
        <v>45204.65962962963</v>
      </c>
      <c r="R634" s="20" t="s">
        <v>42</v>
      </c>
      <c r="S634" s="4" t="s">
        <v>2726</v>
      </c>
      <c r="T634" s="19"/>
    </row>
    <row x14ac:dyDescent="0.25" r="635" customHeight="1" ht="19.5">
      <c r="A635" s="18">
        <v>45200</v>
      </c>
      <c r="B635" s="11" t="s">
        <v>2727</v>
      </c>
      <c r="C635" s="11" t="s">
        <v>180</v>
      </c>
      <c r="D635" s="12"/>
      <c r="E635" s="13">
        <v>15572733236</v>
      </c>
      <c r="F635" s="11" t="s">
        <v>2728</v>
      </c>
      <c r="G635" s="12" t="s">
        <v>37</v>
      </c>
      <c r="H635" s="12"/>
      <c r="I635" s="14" t="s">
        <v>68</v>
      </c>
      <c r="J635" s="12" t="s">
        <v>24</v>
      </c>
      <c r="K635" s="12" t="s">
        <v>25</v>
      </c>
      <c r="L635" s="12" t="s">
        <v>39</v>
      </c>
      <c r="M635" s="11" t="s">
        <v>40</v>
      </c>
      <c r="N635" s="11" t="s">
        <v>183</v>
      </c>
      <c r="O635" s="12" t="s">
        <v>29</v>
      </c>
      <c r="P635" s="12"/>
      <c r="Q635" s="15" t="s">
        <v>2729</v>
      </c>
      <c r="R635" s="12" t="s">
        <v>51</v>
      </c>
      <c r="S635" s="11" t="s">
        <v>2730</v>
      </c>
      <c r="T635" s="11"/>
    </row>
    <row x14ac:dyDescent="0.25" r="636" customHeight="1" ht="19.5">
      <c r="A636" s="18">
        <v>45200</v>
      </c>
      <c r="B636" s="11" t="s">
        <v>2731</v>
      </c>
      <c r="C636" s="11" t="s">
        <v>180</v>
      </c>
      <c r="D636" s="12"/>
      <c r="E636" s="13">
        <v>15672529018</v>
      </c>
      <c r="F636" s="11" t="s">
        <v>2732</v>
      </c>
      <c r="G636" s="12" t="s">
        <v>48</v>
      </c>
      <c r="H636" s="12"/>
      <c r="I636" s="14" t="s">
        <v>182</v>
      </c>
      <c r="J636" s="12" t="s">
        <v>24</v>
      </c>
      <c r="K636" s="12" t="s">
        <v>25</v>
      </c>
      <c r="L636" s="12" t="s">
        <v>39</v>
      </c>
      <c r="M636" s="11" t="s">
        <v>40</v>
      </c>
      <c r="N636" s="11" t="s">
        <v>183</v>
      </c>
      <c r="O636" s="12" t="s">
        <v>29</v>
      </c>
      <c r="P636" s="12"/>
      <c r="Q636" s="15" t="s">
        <v>2733</v>
      </c>
      <c r="R636" s="12" t="s">
        <v>51</v>
      </c>
      <c r="S636" s="11" t="s">
        <v>2734</v>
      </c>
      <c r="T636" s="11"/>
    </row>
    <row x14ac:dyDescent="0.25" r="637" customHeight="1" ht="19.5">
      <c r="A637" s="18">
        <v>45200</v>
      </c>
      <c r="B637" s="11" t="s">
        <v>2735</v>
      </c>
      <c r="C637" s="11" t="s">
        <v>108</v>
      </c>
      <c r="D637" s="12"/>
      <c r="E637" s="13">
        <v>15549333992</v>
      </c>
      <c r="F637" s="11" t="s">
        <v>2736</v>
      </c>
      <c r="G637" s="12" t="s">
        <v>115</v>
      </c>
      <c r="H637" s="12"/>
      <c r="I637" s="14" t="s">
        <v>272</v>
      </c>
      <c r="J637" s="12" t="s">
        <v>24</v>
      </c>
      <c r="K637" s="12" t="s">
        <v>25</v>
      </c>
      <c r="L637" s="12" t="s">
        <v>39</v>
      </c>
      <c r="M637" s="11" t="s">
        <v>27</v>
      </c>
      <c r="N637" s="11" t="s">
        <v>28</v>
      </c>
      <c r="O637" s="12" t="s">
        <v>29</v>
      </c>
      <c r="P637" s="12"/>
      <c r="Q637" s="15" t="s">
        <v>2737</v>
      </c>
      <c r="R637" s="12" t="s">
        <v>51</v>
      </c>
      <c r="S637" s="17" t="s">
        <v>2738</v>
      </c>
      <c r="T637" s="11"/>
    </row>
    <row x14ac:dyDescent="0.25" r="638" customHeight="1" ht="19.5">
      <c r="A638" s="18">
        <v>45201</v>
      </c>
      <c r="B638" s="19" t="s">
        <v>2739</v>
      </c>
      <c r="C638" s="19" t="s">
        <v>180</v>
      </c>
      <c r="D638" s="20"/>
      <c r="E638" s="21">
        <f>"13098415962"</f>
      </c>
      <c r="F638" s="19" t="s">
        <v>2740</v>
      </c>
      <c r="G638" s="20" t="s">
        <v>115</v>
      </c>
      <c r="H638" s="20"/>
      <c r="I638" s="22" t="s">
        <v>381</v>
      </c>
      <c r="J638" s="20" t="s">
        <v>24</v>
      </c>
      <c r="K638" s="20" t="s">
        <v>25</v>
      </c>
      <c r="L638" s="20" t="s">
        <v>39</v>
      </c>
      <c r="M638" s="19" t="s">
        <v>27</v>
      </c>
      <c r="N638" s="19" t="s">
        <v>183</v>
      </c>
      <c r="O638" s="20" t="s">
        <v>29</v>
      </c>
      <c r="P638" s="20"/>
      <c r="Q638" s="23">
        <v>45201.604537037034</v>
      </c>
      <c r="R638" s="20" t="s">
        <v>42</v>
      </c>
      <c r="S638" s="4" t="s">
        <v>2741</v>
      </c>
      <c r="T638" s="19"/>
    </row>
    <row x14ac:dyDescent="0.25" r="639" customHeight="1" ht="19.5">
      <c r="A639" s="18">
        <v>45202</v>
      </c>
      <c r="B639" s="19" t="s">
        <v>2742</v>
      </c>
      <c r="C639" s="19" t="s">
        <v>239</v>
      </c>
      <c r="D639" s="20"/>
      <c r="E639" s="21">
        <v>13872601465</v>
      </c>
      <c r="F639" s="19" t="s">
        <v>2743</v>
      </c>
      <c r="G639" s="20" t="s">
        <v>48</v>
      </c>
      <c r="H639" s="20" t="s">
        <v>98</v>
      </c>
      <c r="I639" s="22" t="s">
        <v>433</v>
      </c>
      <c r="J639" s="20" t="s">
        <v>24</v>
      </c>
      <c r="K639" s="20" t="s">
        <v>25</v>
      </c>
      <c r="L639" s="20" t="s">
        <v>39</v>
      </c>
      <c r="M639" s="19" t="s">
        <v>40</v>
      </c>
      <c r="N639" s="19" t="s">
        <v>183</v>
      </c>
      <c r="O639" s="20" t="s">
        <v>29</v>
      </c>
      <c r="P639" s="20"/>
      <c r="Q639" s="23">
        <v>45202.72083333333</v>
      </c>
      <c r="R639" s="20" t="s">
        <v>51</v>
      </c>
      <c r="S639" s="4" t="s">
        <v>2744</v>
      </c>
      <c r="T639" s="19"/>
    </row>
    <row x14ac:dyDescent="0.25" r="640" customHeight="1" ht="19.5">
      <c r="A640" s="18">
        <v>45203</v>
      </c>
      <c r="B640" s="11" t="s">
        <v>2745</v>
      </c>
      <c r="C640" s="11" t="s">
        <v>239</v>
      </c>
      <c r="D640" s="12"/>
      <c r="E640" s="13">
        <v>13117287381</v>
      </c>
      <c r="F640" s="11" t="s">
        <v>2746</v>
      </c>
      <c r="G640" s="12" t="s">
        <v>74</v>
      </c>
      <c r="H640" s="12"/>
      <c r="I640" s="14" t="s">
        <v>142</v>
      </c>
      <c r="J640" s="12" t="s">
        <v>24</v>
      </c>
      <c r="K640" s="12" t="s">
        <v>25</v>
      </c>
      <c r="L640" s="12" t="s">
        <v>39</v>
      </c>
      <c r="M640" s="11" t="s">
        <v>40</v>
      </c>
      <c r="N640" s="11" t="s">
        <v>183</v>
      </c>
      <c r="O640" s="12" t="s">
        <v>29</v>
      </c>
      <c r="P640" s="12"/>
      <c r="Q640" s="15" t="s">
        <v>2747</v>
      </c>
      <c r="R640" s="12" t="s">
        <v>51</v>
      </c>
      <c r="S640" s="11" t="s">
        <v>2748</v>
      </c>
      <c r="T640" s="11"/>
    </row>
    <row x14ac:dyDescent="0.25" r="641" customHeight="1" ht="19.5">
      <c r="A641" s="18">
        <v>45204</v>
      </c>
      <c r="B641" s="19" t="s">
        <v>2749</v>
      </c>
      <c r="C641" s="19" t="s">
        <v>180</v>
      </c>
      <c r="D641" s="20"/>
      <c r="E641" s="21">
        <f>"15549302687"</f>
      </c>
      <c r="F641" s="19" t="s">
        <v>2750</v>
      </c>
      <c r="G641" s="20" t="s">
        <v>289</v>
      </c>
      <c r="H641" s="20"/>
      <c r="I641" s="22" t="s">
        <v>116</v>
      </c>
      <c r="J641" s="20" t="s">
        <v>24</v>
      </c>
      <c r="K641" s="20" t="s">
        <v>25</v>
      </c>
      <c r="L641" s="20" t="s">
        <v>39</v>
      </c>
      <c r="M641" s="19" t="s">
        <v>27</v>
      </c>
      <c r="N641" s="19" t="s">
        <v>183</v>
      </c>
      <c r="O641" s="20" t="s">
        <v>29</v>
      </c>
      <c r="P641" s="20"/>
      <c r="Q641" s="23">
        <v>45204.736597222225</v>
      </c>
      <c r="R641" s="20" t="s">
        <v>51</v>
      </c>
      <c r="S641" s="4" t="s">
        <v>2751</v>
      </c>
      <c r="T641" s="19"/>
    </row>
    <row x14ac:dyDescent="0.25" r="642" customHeight="1" ht="19.5">
      <c r="A642" s="18">
        <v>45204</v>
      </c>
      <c r="B642" s="19" t="s">
        <v>2752</v>
      </c>
      <c r="C642" s="19" t="s">
        <v>239</v>
      </c>
      <c r="D642" s="20"/>
      <c r="E642" s="21">
        <f>"15587941981"</f>
      </c>
      <c r="F642" s="19" t="s">
        <v>2753</v>
      </c>
      <c r="G642" s="20" t="s">
        <v>115</v>
      </c>
      <c r="H642" s="20"/>
      <c r="I642" s="22" t="s">
        <v>116</v>
      </c>
      <c r="J642" s="20" t="s">
        <v>24</v>
      </c>
      <c r="K642" s="20" t="s">
        <v>25</v>
      </c>
      <c r="L642" s="20" t="s">
        <v>39</v>
      </c>
      <c r="M642" s="19" t="s">
        <v>40</v>
      </c>
      <c r="N642" s="19" t="s">
        <v>183</v>
      </c>
      <c r="O642" s="20" t="s">
        <v>29</v>
      </c>
      <c r="P642" s="20"/>
      <c r="Q642" s="23">
        <v>45204.633206018516</v>
      </c>
      <c r="R642" s="20" t="s">
        <v>51</v>
      </c>
      <c r="S642" s="4" t="s">
        <v>2754</v>
      </c>
      <c r="T642" s="19"/>
    </row>
    <row x14ac:dyDescent="0.25" r="643" customHeight="1" ht="19.5">
      <c r="A643" s="18">
        <v>45204</v>
      </c>
      <c r="B643" s="19" t="s">
        <v>2755</v>
      </c>
      <c r="C643" s="19" t="s">
        <v>180</v>
      </c>
      <c r="D643" s="20"/>
      <c r="E643" s="21">
        <f>"13032726178"</f>
      </c>
      <c r="F643" s="19" t="s">
        <v>2756</v>
      </c>
      <c r="G643" s="20" t="s">
        <v>48</v>
      </c>
      <c r="H643" s="20"/>
      <c r="I643" s="22" t="s">
        <v>796</v>
      </c>
      <c r="J643" s="20" t="s">
        <v>24</v>
      </c>
      <c r="K643" s="20" t="s">
        <v>25</v>
      </c>
      <c r="L643" s="20" t="s">
        <v>39</v>
      </c>
      <c r="M643" s="19" t="s">
        <v>27</v>
      </c>
      <c r="N643" s="19" t="s">
        <v>183</v>
      </c>
      <c r="O643" s="20" t="s">
        <v>29</v>
      </c>
      <c r="P643" s="20"/>
      <c r="Q643" s="23">
        <v>45204.67696759259</v>
      </c>
      <c r="R643" s="20" t="s">
        <v>51</v>
      </c>
      <c r="S643" s="4" t="s">
        <v>2757</v>
      </c>
      <c r="T643" s="19"/>
    </row>
    <row x14ac:dyDescent="0.25" r="644" customHeight="1" ht="19.5">
      <c r="A644" s="18">
        <v>45204</v>
      </c>
      <c r="B644" s="19" t="s">
        <v>2758</v>
      </c>
      <c r="C644" s="19" t="s">
        <v>239</v>
      </c>
      <c r="D644" s="20"/>
      <c r="E644" s="21">
        <f>"18672658225"</f>
      </c>
      <c r="F644" s="19" t="s">
        <v>2759</v>
      </c>
      <c r="G644" s="20" t="s">
        <v>74</v>
      </c>
      <c r="H644" s="20"/>
      <c r="I644" s="22" t="s">
        <v>735</v>
      </c>
      <c r="J644" s="20" t="s">
        <v>24</v>
      </c>
      <c r="K644" s="20" t="s">
        <v>25</v>
      </c>
      <c r="L644" s="20" t="s">
        <v>39</v>
      </c>
      <c r="M644" s="19" t="s">
        <v>27</v>
      </c>
      <c r="N644" s="19" t="s">
        <v>183</v>
      </c>
      <c r="O644" s="20" t="s">
        <v>29</v>
      </c>
      <c r="P644" s="20"/>
      <c r="Q644" s="23">
        <v>45204.69194444444</v>
      </c>
      <c r="R644" s="20" t="s">
        <v>51</v>
      </c>
      <c r="S644" s="4" t="s">
        <v>2760</v>
      </c>
      <c r="T644" s="19"/>
    </row>
    <row x14ac:dyDescent="0.25" r="645" customHeight="1" ht="19.5">
      <c r="A645" s="18">
        <v>45204</v>
      </c>
      <c r="B645" s="19" t="s">
        <v>2761</v>
      </c>
      <c r="C645" s="19" t="s">
        <v>239</v>
      </c>
      <c r="D645" s="20"/>
      <c r="E645" s="21">
        <f>"17671256075"</f>
      </c>
      <c r="F645" s="19" t="s">
        <v>2762</v>
      </c>
      <c r="G645" s="20" t="s">
        <v>115</v>
      </c>
      <c r="H645" s="20"/>
      <c r="I645" s="22" t="s">
        <v>99</v>
      </c>
      <c r="J645" s="20" t="s">
        <v>24</v>
      </c>
      <c r="K645" s="20" t="s">
        <v>25</v>
      </c>
      <c r="L645" s="20" t="s">
        <v>39</v>
      </c>
      <c r="M645" s="19" t="s">
        <v>27</v>
      </c>
      <c r="N645" s="19" t="s">
        <v>183</v>
      </c>
      <c r="O645" s="20" t="s">
        <v>29</v>
      </c>
      <c r="P645" s="20"/>
      <c r="Q645" s="23">
        <v>45204.65726851852</v>
      </c>
      <c r="R645" s="20" t="s">
        <v>51</v>
      </c>
      <c r="S645" s="4" t="s">
        <v>2763</v>
      </c>
      <c r="T645" s="19"/>
    </row>
    <row x14ac:dyDescent="0.25" r="646" customHeight="1" ht="19.5">
      <c r="A646" s="18">
        <v>45204</v>
      </c>
      <c r="B646" s="19" t="s">
        <v>2764</v>
      </c>
      <c r="C646" s="19" t="s">
        <v>341</v>
      </c>
      <c r="D646" s="20"/>
      <c r="E646" s="21">
        <f>"18671757228"</f>
      </c>
      <c r="F646" s="19" t="s">
        <v>2765</v>
      </c>
      <c r="G646" s="20" t="s">
        <v>62</v>
      </c>
      <c r="H646" s="20"/>
      <c r="I646" s="22" t="s">
        <v>81</v>
      </c>
      <c r="J646" s="20" t="s">
        <v>24</v>
      </c>
      <c r="K646" s="20" t="s">
        <v>25</v>
      </c>
      <c r="L646" s="20" t="s">
        <v>39</v>
      </c>
      <c r="M646" s="19" t="s">
        <v>40</v>
      </c>
      <c r="N646" s="19" t="s">
        <v>28</v>
      </c>
      <c r="O646" s="20" t="s">
        <v>29</v>
      </c>
      <c r="P646" s="20"/>
      <c r="Q646" s="23">
        <v>45204.62521990741</v>
      </c>
      <c r="R646" s="20" t="s">
        <v>42</v>
      </c>
      <c r="S646" s="4" t="s">
        <v>2766</v>
      </c>
      <c r="T646" s="19"/>
    </row>
    <row x14ac:dyDescent="0.25" r="647" customHeight="1" ht="19.5">
      <c r="A647" s="18">
        <v>45204</v>
      </c>
      <c r="B647" s="19" t="s">
        <v>2767</v>
      </c>
      <c r="C647" s="19" t="s">
        <v>72</v>
      </c>
      <c r="D647" s="20"/>
      <c r="E647" s="21">
        <f>"15572739173"</f>
      </c>
      <c r="F647" s="19" t="s">
        <v>2768</v>
      </c>
      <c r="G647" s="20" t="s">
        <v>37</v>
      </c>
      <c r="H647" s="20"/>
      <c r="I647" s="22" t="s">
        <v>352</v>
      </c>
      <c r="J647" s="20" t="s">
        <v>24</v>
      </c>
      <c r="K647" s="20" t="s">
        <v>25</v>
      </c>
      <c r="L647" s="20" t="s">
        <v>39</v>
      </c>
      <c r="M647" s="19" t="s">
        <v>40</v>
      </c>
      <c r="N647" s="19" t="s">
        <v>28</v>
      </c>
      <c r="O647" s="20" t="s">
        <v>29</v>
      </c>
      <c r="P647" s="20"/>
      <c r="Q647" s="23">
        <v>45204.56429398148</v>
      </c>
      <c r="R647" s="20" t="s">
        <v>42</v>
      </c>
      <c r="S647" s="4" t="s">
        <v>2769</v>
      </c>
      <c r="T647" s="19"/>
    </row>
    <row x14ac:dyDescent="0.25" r="648" customHeight="1" ht="19.5">
      <c r="A648" s="18">
        <v>45205</v>
      </c>
      <c r="B648" s="11" t="s">
        <v>2770</v>
      </c>
      <c r="C648" s="11" t="s">
        <v>239</v>
      </c>
      <c r="D648" s="12"/>
      <c r="E648" s="13">
        <v>15507200395</v>
      </c>
      <c r="F648" s="11" t="s">
        <v>2771</v>
      </c>
      <c r="G648" s="12" t="s">
        <v>23</v>
      </c>
      <c r="H648" s="12"/>
      <c r="I648" s="14" t="s">
        <v>57</v>
      </c>
      <c r="J648" s="12" t="s">
        <v>24</v>
      </c>
      <c r="K648" s="12" t="s">
        <v>25</v>
      </c>
      <c r="L648" s="12" t="s">
        <v>39</v>
      </c>
      <c r="M648" s="11" t="s">
        <v>27</v>
      </c>
      <c r="N648" s="11" t="s">
        <v>183</v>
      </c>
      <c r="O648" s="12" t="s">
        <v>29</v>
      </c>
      <c r="P648" s="12"/>
      <c r="Q648" s="15" t="s">
        <v>2772</v>
      </c>
      <c r="R648" s="12" t="s">
        <v>51</v>
      </c>
      <c r="S648" s="11" t="s">
        <v>2773</v>
      </c>
      <c r="T648" s="11"/>
    </row>
    <row x14ac:dyDescent="0.25" r="649" customHeight="1" ht="19.5">
      <c r="A649" s="18">
        <v>45205</v>
      </c>
      <c r="B649" s="11" t="s">
        <v>2774</v>
      </c>
      <c r="C649" s="11" t="s">
        <v>239</v>
      </c>
      <c r="D649" s="12"/>
      <c r="E649" s="13">
        <v>13227278768</v>
      </c>
      <c r="F649" s="11" t="s">
        <v>2775</v>
      </c>
      <c r="G649" s="12" t="s">
        <v>115</v>
      </c>
      <c r="H649" s="12" t="s">
        <v>98</v>
      </c>
      <c r="I649" s="14" t="s">
        <v>131</v>
      </c>
      <c r="J649" s="12" t="s">
        <v>24</v>
      </c>
      <c r="K649" s="12" t="s">
        <v>25</v>
      </c>
      <c r="L649" s="12" t="s">
        <v>39</v>
      </c>
      <c r="M649" s="11" t="s">
        <v>40</v>
      </c>
      <c r="N649" s="11" t="s">
        <v>183</v>
      </c>
      <c r="O649" s="12" t="s">
        <v>29</v>
      </c>
      <c r="P649" s="12"/>
      <c r="Q649" s="15" t="s">
        <v>2776</v>
      </c>
      <c r="R649" s="12" t="s">
        <v>51</v>
      </c>
      <c r="S649" s="11" t="s">
        <v>2777</v>
      </c>
      <c r="T649" s="11"/>
    </row>
    <row x14ac:dyDescent="0.25" r="650" customHeight="1" ht="19.5">
      <c r="A650" s="18">
        <v>45205</v>
      </c>
      <c r="B650" s="11" t="s">
        <v>2778</v>
      </c>
      <c r="C650" s="11" t="s">
        <v>180</v>
      </c>
      <c r="D650" s="12"/>
      <c r="E650" s="13" t="s">
        <v>2779</v>
      </c>
      <c r="F650" s="11" t="s">
        <v>2780</v>
      </c>
      <c r="G650" s="12" t="s">
        <v>74</v>
      </c>
      <c r="H650" s="12"/>
      <c r="I650" s="14" t="s">
        <v>148</v>
      </c>
      <c r="J650" s="12" t="s">
        <v>24</v>
      </c>
      <c r="K650" s="12" t="s">
        <v>25</v>
      </c>
      <c r="L650" s="12" t="s">
        <v>39</v>
      </c>
      <c r="M650" s="11" t="s">
        <v>149</v>
      </c>
      <c r="N650" s="11" t="s">
        <v>183</v>
      </c>
      <c r="O650" s="12" t="s">
        <v>29</v>
      </c>
      <c r="P650" s="12"/>
      <c r="Q650" s="15" t="s">
        <v>2781</v>
      </c>
      <c r="R650" s="12" t="s">
        <v>42</v>
      </c>
      <c r="S650" s="11" t="s">
        <v>2782</v>
      </c>
      <c r="T650" s="11"/>
    </row>
    <row x14ac:dyDescent="0.25" r="651" customHeight="1" ht="19.5">
      <c r="A651" s="18">
        <v>45205</v>
      </c>
      <c r="B651" s="11" t="s">
        <v>2783</v>
      </c>
      <c r="C651" s="11" t="s">
        <v>691</v>
      </c>
      <c r="D651" s="12"/>
      <c r="E651" s="13">
        <v>15629368839</v>
      </c>
      <c r="F651" s="11" t="s">
        <v>2784</v>
      </c>
      <c r="G651" s="12" t="s">
        <v>289</v>
      </c>
      <c r="H651" s="12"/>
      <c r="I651" s="14" t="s">
        <v>241</v>
      </c>
      <c r="J651" s="12" t="s">
        <v>24</v>
      </c>
      <c r="K651" s="12" t="s">
        <v>25</v>
      </c>
      <c r="L651" s="12" t="s">
        <v>39</v>
      </c>
      <c r="M651" s="11" t="s">
        <v>40</v>
      </c>
      <c r="N651" s="11" t="s">
        <v>28</v>
      </c>
      <c r="O651" s="12" t="s">
        <v>29</v>
      </c>
      <c r="P651" s="12"/>
      <c r="Q651" s="15" t="s">
        <v>2785</v>
      </c>
      <c r="R651" s="12" t="s">
        <v>42</v>
      </c>
      <c r="S651" s="11" t="s">
        <v>2786</v>
      </c>
      <c r="T651" s="11"/>
    </row>
    <row x14ac:dyDescent="0.25" r="652" customHeight="1" ht="19.5">
      <c r="A652" s="18">
        <v>45205</v>
      </c>
      <c r="B652" s="11" t="s">
        <v>2787</v>
      </c>
      <c r="C652" s="11" t="s">
        <v>239</v>
      </c>
      <c r="D652" s="12"/>
      <c r="E652" s="13">
        <v>13135827236</v>
      </c>
      <c r="F652" s="11" t="s">
        <v>2788</v>
      </c>
      <c r="G652" s="12" t="s">
        <v>289</v>
      </c>
      <c r="H652" s="12" t="s">
        <v>98</v>
      </c>
      <c r="I652" s="14" t="s">
        <v>49</v>
      </c>
      <c r="J652" s="12" t="s">
        <v>24</v>
      </c>
      <c r="K652" s="12" t="s">
        <v>25</v>
      </c>
      <c r="L652" s="12" t="s">
        <v>39</v>
      </c>
      <c r="M652" s="11" t="s">
        <v>40</v>
      </c>
      <c r="N652" s="11" t="s">
        <v>183</v>
      </c>
      <c r="O652" s="12" t="s">
        <v>29</v>
      </c>
      <c r="P652" s="12"/>
      <c r="Q652" s="15" t="s">
        <v>2789</v>
      </c>
      <c r="R652" s="12" t="s">
        <v>51</v>
      </c>
      <c r="S652" s="11" t="s">
        <v>2790</v>
      </c>
      <c r="T652" s="11"/>
    </row>
    <row x14ac:dyDescent="0.25" r="653" customHeight="1" ht="19.5">
      <c r="A653" s="18">
        <v>45206</v>
      </c>
      <c r="B653" s="11" t="s">
        <v>2791</v>
      </c>
      <c r="C653" s="11" t="s">
        <v>180</v>
      </c>
      <c r="D653" s="12"/>
      <c r="E653" s="13">
        <v>18271319658</v>
      </c>
      <c r="F653" s="11" t="s">
        <v>2792</v>
      </c>
      <c r="G653" s="12" t="s">
        <v>23</v>
      </c>
      <c r="H653" s="12"/>
      <c r="I653" s="14" t="s">
        <v>486</v>
      </c>
      <c r="J653" s="12" t="s">
        <v>24</v>
      </c>
      <c r="K653" s="12" t="s">
        <v>25</v>
      </c>
      <c r="L653" s="12" t="s">
        <v>39</v>
      </c>
      <c r="M653" s="11" t="s">
        <v>40</v>
      </c>
      <c r="N653" s="11" t="s">
        <v>183</v>
      </c>
      <c r="O653" s="12" t="s">
        <v>29</v>
      </c>
      <c r="P653" s="12"/>
      <c r="Q653" s="15" t="s">
        <v>2793</v>
      </c>
      <c r="R653" s="12" t="s">
        <v>42</v>
      </c>
      <c r="S653" s="11" t="s">
        <v>2794</v>
      </c>
      <c r="T653" s="11"/>
    </row>
    <row x14ac:dyDescent="0.25" r="654" customHeight="1" ht="19.5">
      <c r="A654" s="18">
        <v>45206</v>
      </c>
      <c r="B654" s="11" t="s">
        <v>2795</v>
      </c>
      <c r="C654" s="11" t="s">
        <v>108</v>
      </c>
      <c r="D654" s="12"/>
      <c r="E654" s="13">
        <v>13040998262</v>
      </c>
      <c r="F654" s="11" t="s">
        <v>2796</v>
      </c>
      <c r="G654" s="12" t="s">
        <v>115</v>
      </c>
      <c r="H654" s="12"/>
      <c r="I654" s="14" t="s">
        <v>381</v>
      </c>
      <c r="J654" s="12" t="s">
        <v>24</v>
      </c>
      <c r="K654" s="12" t="s">
        <v>25</v>
      </c>
      <c r="L654" s="12" t="s">
        <v>39</v>
      </c>
      <c r="M654" s="11" t="s">
        <v>27</v>
      </c>
      <c r="N654" s="11" t="s">
        <v>28</v>
      </c>
      <c r="O654" s="12" t="s">
        <v>29</v>
      </c>
      <c r="P654" s="12"/>
      <c r="Q654" s="15" t="s">
        <v>2797</v>
      </c>
      <c r="R654" s="12" t="s">
        <v>51</v>
      </c>
      <c r="S654" s="17" t="s">
        <v>2798</v>
      </c>
      <c r="T654" s="11"/>
    </row>
    <row x14ac:dyDescent="0.25" r="655" customHeight="1" ht="19.5">
      <c r="A655" s="18">
        <v>45206</v>
      </c>
      <c r="B655" s="11" t="s">
        <v>2799</v>
      </c>
      <c r="C655" s="11" t="s">
        <v>158</v>
      </c>
      <c r="D655" s="12"/>
      <c r="E655" s="13" t="s">
        <v>2800</v>
      </c>
      <c r="F655" s="11" t="s">
        <v>2801</v>
      </c>
      <c r="G655" s="12" t="s">
        <v>74</v>
      </c>
      <c r="H655" s="12"/>
      <c r="I655" s="14" t="s">
        <v>290</v>
      </c>
      <c r="J655" s="12" t="s">
        <v>24</v>
      </c>
      <c r="K655" s="12" t="s">
        <v>25</v>
      </c>
      <c r="L655" s="12" t="s">
        <v>39</v>
      </c>
      <c r="M655" s="11" t="s">
        <v>40</v>
      </c>
      <c r="N655" s="11" t="s">
        <v>28</v>
      </c>
      <c r="O655" s="12" t="s">
        <v>29</v>
      </c>
      <c r="P655" s="12"/>
      <c r="Q655" s="15" t="s">
        <v>2802</v>
      </c>
      <c r="R655" s="12" t="s">
        <v>42</v>
      </c>
      <c r="S655" s="17" t="s">
        <v>2803</v>
      </c>
      <c r="T655" s="11"/>
    </row>
    <row x14ac:dyDescent="0.25" r="656" customHeight="1" ht="19.5">
      <c r="A656" s="18">
        <v>45206</v>
      </c>
      <c r="B656" s="11" t="s">
        <v>2804</v>
      </c>
      <c r="C656" s="11" t="s">
        <v>326</v>
      </c>
      <c r="D656" s="12"/>
      <c r="E656" s="13">
        <v>13047151151</v>
      </c>
      <c r="F656" s="11" t="s">
        <v>2805</v>
      </c>
      <c r="G656" s="12" t="s">
        <v>115</v>
      </c>
      <c r="H656" s="12"/>
      <c r="I656" s="14" t="s">
        <v>241</v>
      </c>
      <c r="J656" s="12" t="s">
        <v>24</v>
      </c>
      <c r="K656" s="12" t="s">
        <v>25</v>
      </c>
      <c r="L656" s="12" t="s">
        <v>39</v>
      </c>
      <c r="M656" s="11" t="s">
        <v>27</v>
      </c>
      <c r="N656" s="11" t="s">
        <v>28</v>
      </c>
      <c r="O656" s="12" t="s">
        <v>29</v>
      </c>
      <c r="P656" s="12"/>
      <c r="Q656" s="15" t="s">
        <v>2806</v>
      </c>
      <c r="R656" s="12" t="s">
        <v>42</v>
      </c>
      <c r="S656" s="17" t="s">
        <v>2807</v>
      </c>
      <c r="T656" s="11"/>
    </row>
    <row x14ac:dyDescent="0.25" r="657" customHeight="1" ht="19.5">
      <c r="A657" s="18">
        <v>45206</v>
      </c>
      <c r="B657" s="11" t="s">
        <v>2808</v>
      </c>
      <c r="C657" s="11" t="s">
        <v>2809</v>
      </c>
      <c r="D657" s="12"/>
      <c r="E657" s="13" t="s">
        <v>2810</v>
      </c>
      <c r="F657" s="11" t="s">
        <v>2811</v>
      </c>
      <c r="G657" s="12" t="s">
        <v>48</v>
      </c>
      <c r="H657" s="12"/>
      <c r="I657" s="14" t="s">
        <v>189</v>
      </c>
      <c r="J657" s="12" t="s">
        <v>24</v>
      </c>
      <c r="K657" s="12" t="s">
        <v>25</v>
      </c>
      <c r="L657" s="12" t="s">
        <v>39</v>
      </c>
      <c r="M657" s="11" t="s">
        <v>149</v>
      </c>
      <c r="N657" s="11" t="s">
        <v>28</v>
      </c>
      <c r="O657" s="12" t="s">
        <v>29</v>
      </c>
      <c r="P657" s="12"/>
      <c r="Q657" s="15" t="s">
        <v>2812</v>
      </c>
      <c r="R657" s="12" t="s">
        <v>42</v>
      </c>
      <c r="S657" s="17" t="s">
        <v>2813</v>
      </c>
      <c r="T657" s="11"/>
    </row>
    <row x14ac:dyDescent="0.25" r="658" customHeight="1" ht="19.5">
      <c r="A658" s="18">
        <v>45206</v>
      </c>
      <c r="B658" s="11" t="s">
        <v>2814</v>
      </c>
      <c r="C658" s="11" t="s">
        <v>72</v>
      </c>
      <c r="D658" s="12"/>
      <c r="E658" s="13">
        <v>15549366848</v>
      </c>
      <c r="F658" s="11" t="s">
        <v>2815</v>
      </c>
      <c r="G658" s="12" t="s">
        <v>37</v>
      </c>
      <c r="H658" s="12"/>
      <c r="I658" s="14" t="s">
        <v>189</v>
      </c>
      <c r="J658" s="12" t="s">
        <v>24</v>
      </c>
      <c r="K658" s="12" t="s">
        <v>25</v>
      </c>
      <c r="L658" s="12" t="s">
        <v>39</v>
      </c>
      <c r="M658" s="11" t="s">
        <v>27</v>
      </c>
      <c r="N658" s="11" t="s">
        <v>28</v>
      </c>
      <c r="O658" s="12" t="s">
        <v>29</v>
      </c>
      <c r="P658" s="12"/>
      <c r="Q658" s="15" t="s">
        <v>2816</v>
      </c>
      <c r="R658" s="12" t="s">
        <v>42</v>
      </c>
      <c r="S658" s="17" t="s">
        <v>2817</v>
      </c>
      <c r="T658" s="11"/>
    </row>
    <row x14ac:dyDescent="0.25" r="659" customHeight="1" ht="19.5">
      <c r="A659" s="18">
        <v>45206</v>
      </c>
      <c r="B659" s="11" t="s">
        <v>2818</v>
      </c>
      <c r="C659" s="11" t="s">
        <v>341</v>
      </c>
      <c r="D659" s="12"/>
      <c r="E659" s="13">
        <v>13032702310</v>
      </c>
      <c r="F659" s="11" t="s">
        <v>2819</v>
      </c>
      <c r="G659" s="12" t="s">
        <v>289</v>
      </c>
      <c r="H659" s="12" t="s">
        <v>98</v>
      </c>
      <c r="I659" s="14" t="s">
        <v>211</v>
      </c>
      <c r="J659" s="12" t="s">
        <v>24</v>
      </c>
      <c r="K659" s="12" t="s">
        <v>25</v>
      </c>
      <c r="L659" s="12" t="s">
        <v>39</v>
      </c>
      <c r="M659" s="11" t="s">
        <v>40</v>
      </c>
      <c r="N659" s="11" t="s">
        <v>28</v>
      </c>
      <c r="O659" s="12" t="s">
        <v>29</v>
      </c>
      <c r="P659" s="12"/>
      <c r="Q659" s="15" t="s">
        <v>2820</v>
      </c>
      <c r="R659" s="12" t="s">
        <v>42</v>
      </c>
      <c r="S659" s="11" t="s">
        <v>2821</v>
      </c>
      <c r="T659" s="11"/>
    </row>
    <row x14ac:dyDescent="0.25" r="660" customHeight="1" ht="19.5">
      <c r="A660" s="18">
        <v>45207</v>
      </c>
      <c r="B660" s="11" t="s">
        <v>2822</v>
      </c>
      <c r="C660" s="11" t="s">
        <v>239</v>
      </c>
      <c r="D660" s="12"/>
      <c r="E660" s="13">
        <v>18695065875</v>
      </c>
      <c r="F660" s="11" t="s">
        <v>2823</v>
      </c>
      <c r="G660" s="12" t="s">
        <v>48</v>
      </c>
      <c r="H660" s="12"/>
      <c r="I660" s="14" t="s">
        <v>328</v>
      </c>
      <c r="J660" s="12" t="s">
        <v>24</v>
      </c>
      <c r="K660" s="12" t="s">
        <v>25</v>
      </c>
      <c r="L660" s="12" t="s">
        <v>39</v>
      </c>
      <c r="M660" s="11" t="s">
        <v>675</v>
      </c>
      <c r="N660" s="11" t="s">
        <v>183</v>
      </c>
      <c r="O660" s="12" t="s">
        <v>29</v>
      </c>
      <c r="P660" s="12"/>
      <c r="Q660" s="15" t="s">
        <v>2824</v>
      </c>
      <c r="R660" s="12" t="s">
        <v>51</v>
      </c>
      <c r="S660" s="11" t="s">
        <v>2825</v>
      </c>
      <c r="T660" s="11"/>
    </row>
    <row x14ac:dyDescent="0.25" r="661" customHeight="1" ht="19.5">
      <c r="A661" s="18">
        <v>45207</v>
      </c>
      <c r="B661" s="11" t="s">
        <v>2826</v>
      </c>
      <c r="C661" s="11" t="s">
        <v>239</v>
      </c>
      <c r="D661" s="12"/>
      <c r="E661" s="13">
        <v>15271482913</v>
      </c>
      <c r="F661" s="11" t="s">
        <v>2827</v>
      </c>
      <c r="G661" s="12" t="s">
        <v>48</v>
      </c>
      <c r="H661" s="12"/>
      <c r="I661" s="14" t="s">
        <v>221</v>
      </c>
      <c r="J661" s="12" t="s">
        <v>24</v>
      </c>
      <c r="K661" s="12" t="s">
        <v>25</v>
      </c>
      <c r="L661" s="12" t="s">
        <v>39</v>
      </c>
      <c r="M661" s="11" t="s">
        <v>27</v>
      </c>
      <c r="N661" s="11" t="s">
        <v>183</v>
      </c>
      <c r="O661" s="12" t="s">
        <v>29</v>
      </c>
      <c r="P661" s="12"/>
      <c r="Q661" s="15" t="s">
        <v>2828</v>
      </c>
      <c r="R661" s="12" t="s">
        <v>51</v>
      </c>
      <c r="S661" s="11" t="s">
        <v>2829</v>
      </c>
      <c r="T661" s="11"/>
    </row>
    <row x14ac:dyDescent="0.25" r="662" customHeight="1" ht="19.5">
      <c r="A662" s="18">
        <v>45207</v>
      </c>
      <c r="B662" s="11" t="s">
        <v>2830</v>
      </c>
      <c r="C662" s="11" t="s">
        <v>239</v>
      </c>
      <c r="D662" s="12"/>
      <c r="E662" s="13">
        <v>15549366692</v>
      </c>
      <c r="F662" s="11" t="s">
        <v>2831</v>
      </c>
      <c r="G662" s="12" t="s">
        <v>37</v>
      </c>
      <c r="H662" s="12"/>
      <c r="I662" s="14" t="s">
        <v>433</v>
      </c>
      <c r="J662" s="12" t="s">
        <v>24</v>
      </c>
      <c r="K662" s="12" t="s">
        <v>25</v>
      </c>
      <c r="L662" s="12" t="s">
        <v>39</v>
      </c>
      <c r="M662" s="11" t="s">
        <v>40</v>
      </c>
      <c r="N662" s="11" t="s">
        <v>183</v>
      </c>
      <c r="O662" s="12" t="s">
        <v>29</v>
      </c>
      <c r="P662" s="12"/>
      <c r="Q662" s="15" t="s">
        <v>2832</v>
      </c>
      <c r="R662" s="12" t="s">
        <v>51</v>
      </c>
      <c r="S662" s="11" t="s">
        <v>2833</v>
      </c>
      <c r="T662" s="11"/>
    </row>
    <row x14ac:dyDescent="0.25" r="663" customHeight="1" ht="19.5">
      <c r="A663" s="18">
        <v>45207</v>
      </c>
      <c r="B663" s="11" t="s">
        <v>2834</v>
      </c>
      <c r="C663" s="11" t="s">
        <v>239</v>
      </c>
      <c r="D663" s="12"/>
      <c r="E663" s="13">
        <v>18674269159</v>
      </c>
      <c r="F663" s="11" t="s">
        <v>2835</v>
      </c>
      <c r="G663" s="12" t="s">
        <v>48</v>
      </c>
      <c r="H663" s="12" t="s">
        <v>98</v>
      </c>
      <c r="I663" s="14" t="s">
        <v>735</v>
      </c>
      <c r="J663" s="12" t="s">
        <v>24</v>
      </c>
      <c r="K663" s="12" t="s">
        <v>25</v>
      </c>
      <c r="L663" s="12" t="s">
        <v>39</v>
      </c>
      <c r="M663" s="11" t="s">
        <v>40</v>
      </c>
      <c r="N663" s="11" t="s">
        <v>183</v>
      </c>
      <c r="O663" s="12" t="s">
        <v>29</v>
      </c>
      <c r="P663" s="12"/>
      <c r="Q663" s="15" t="s">
        <v>2836</v>
      </c>
      <c r="R663" s="12" t="s">
        <v>51</v>
      </c>
      <c r="S663" s="17" t="s">
        <v>2837</v>
      </c>
      <c r="T663" s="11"/>
    </row>
    <row x14ac:dyDescent="0.25" r="664" customHeight="1" ht="19.5">
      <c r="A664" s="18">
        <v>45207</v>
      </c>
      <c r="B664" s="11" t="s">
        <v>2838</v>
      </c>
      <c r="C664" s="11" t="s">
        <v>46</v>
      </c>
      <c r="D664" s="12"/>
      <c r="E664" s="13">
        <v>13227257211</v>
      </c>
      <c r="F664" s="11" t="s">
        <v>2839</v>
      </c>
      <c r="G664" s="12" t="s">
        <v>289</v>
      </c>
      <c r="H664" s="12"/>
      <c r="I664" s="14" t="s">
        <v>381</v>
      </c>
      <c r="J664" s="12" t="s">
        <v>24</v>
      </c>
      <c r="K664" s="12" t="s">
        <v>25</v>
      </c>
      <c r="L664" s="12" t="s">
        <v>39</v>
      </c>
      <c r="M664" s="11" t="s">
        <v>40</v>
      </c>
      <c r="N664" s="11" t="s">
        <v>28</v>
      </c>
      <c r="O664" s="12" t="s">
        <v>29</v>
      </c>
      <c r="P664" s="12"/>
      <c r="Q664" s="15" t="s">
        <v>2840</v>
      </c>
      <c r="R664" s="12" t="s">
        <v>51</v>
      </c>
      <c r="S664" s="17" t="s">
        <v>2841</v>
      </c>
      <c r="T664" s="11"/>
    </row>
    <row x14ac:dyDescent="0.25" r="665" customHeight="1" ht="19.5">
      <c r="A665" s="18">
        <v>45207</v>
      </c>
      <c r="B665" s="11" t="s">
        <v>2842</v>
      </c>
      <c r="C665" s="11" t="s">
        <v>108</v>
      </c>
      <c r="D665" s="12"/>
      <c r="E665" s="13">
        <v>13032733815</v>
      </c>
      <c r="F665" s="11" t="s">
        <v>2843</v>
      </c>
      <c r="G665" s="12" t="s">
        <v>23</v>
      </c>
      <c r="H665" s="12"/>
      <c r="I665" s="14" t="s">
        <v>328</v>
      </c>
      <c r="J665" s="12" t="s">
        <v>24</v>
      </c>
      <c r="K665" s="12" t="s">
        <v>25</v>
      </c>
      <c r="L665" s="12" t="s">
        <v>39</v>
      </c>
      <c r="M665" s="11" t="s">
        <v>27</v>
      </c>
      <c r="N665" s="11" t="s">
        <v>28</v>
      </c>
      <c r="O665" s="12" t="s">
        <v>29</v>
      </c>
      <c r="P665" s="12"/>
      <c r="Q665" s="15" t="s">
        <v>2844</v>
      </c>
      <c r="R665" s="12" t="s">
        <v>51</v>
      </c>
      <c r="S665" s="17" t="s">
        <v>2845</v>
      </c>
      <c r="T665" s="11"/>
    </row>
    <row x14ac:dyDescent="0.25" r="666" customHeight="1" ht="19.5">
      <c r="A666" s="18">
        <v>45207</v>
      </c>
      <c r="B666" s="11" t="s">
        <v>2846</v>
      </c>
      <c r="C666" s="11" t="s">
        <v>108</v>
      </c>
      <c r="D666" s="12"/>
      <c r="E666" s="13">
        <v>13294240818</v>
      </c>
      <c r="F666" s="11" t="s">
        <v>2847</v>
      </c>
      <c r="G666" s="12" t="s">
        <v>115</v>
      </c>
      <c r="H666" s="12"/>
      <c r="I666" s="14" t="s">
        <v>226</v>
      </c>
      <c r="J666" s="12" t="s">
        <v>24</v>
      </c>
      <c r="K666" s="12" t="s">
        <v>25</v>
      </c>
      <c r="L666" s="12" t="s">
        <v>39</v>
      </c>
      <c r="M666" s="11" t="s">
        <v>40</v>
      </c>
      <c r="N666" s="11" t="s">
        <v>28</v>
      </c>
      <c r="O666" s="12" t="s">
        <v>29</v>
      </c>
      <c r="P666" s="12"/>
      <c r="Q666" s="15" t="s">
        <v>2848</v>
      </c>
      <c r="R666" s="12" t="s">
        <v>51</v>
      </c>
      <c r="S666" s="11" t="s">
        <v>2849</v>
      </c>
      <c r="T666" s="11"/>
    </row>
    <row x14ac:dyDescent="0.25" r="667" customHeight="1" ht="19.5">
      <c r="A667" s="18">
        <v>45207</v>
      </c>
      <c r="B667" s="11" t="s">
        <v>2850</v>
      </c>
      <c r="C667" s="11" t="s">
        <v>108</v>
      </c>
      <c r="D667" s="12"/>
      <c r="E667" s="13">
        <v>13135803220</v>
      </c>
      <c r="F667" s="11" t="s">
        <v>2851</v>
      </c>
      <c r="G667" s="12" t="s">
        <v>62</v>
      </c>
      <c r="H667" s="12"/>
      <c r="I667" s="14" t="s">
        <v>154</v>
      </c>
      <c r="J667" s="12" t="s">
        <v>24</v>
      </c>
      <c r="K667" s="12" t="s">
        <v>25</v>
      </c>
      <c r="L667" s="12" t="s">
        <v>39</v>
      </c>
      <c r="M667" s="11" t="s">
        <v>27</v>
      </c>
      <c r="N667" s="11" t="s">
        <v>28</v>
      </c>
      <c r="O667" s="12" t="s">
        <v>29</v>
      </c>
      <c r="P667" s="12"/>
      <c r="Q667" s="15" t="s">
        <v>2852</v>
      </c>
      <c r="R667" s="12" t="s">
        <v>51</v>
      </c>
      <c r="S667" s="11" t="s">
        <v>2853</v>
      </c>
      <c r="T667" s="11"/>
    </row>
    <row x14ac:dyDescent="0.25" r="668" customHeight="1" ht="19.5">
      <c r="A668" s="18">
        <v>45207</v>
      </c>
      <c r="B668" s="11" t="s">
        <v>2854</v>
      </c>
      <c r="C668" s="11" t="s">
        <v>108</v>
      </c>
      <c r="D668" s="12"/>
      <c r="E668" s="13">
        <v>15586351101</v>
      </c>
      <c r="F668" s="11" t="s">
        <v>2855</v>
      </c>
      <c r="G668" s="12" t="s">
        <v>48</v>
      </c>
      <c r="H668" s="12"/>
      <c r="I668" s="14" t="s">
        <v>259</v>
      </c>
      <c r="J668" s="12" t="s">
        <v>24</v>
      </c>
      <c r="K668" s="12" t="s">
        <v>25</v>
      </c>
      <c r="L668" s="12" t="s">
        <v>39</v>
      </c>
      <c r="M668" s="11" t="s">
        <v>27</v>
      </c>
      <c r="N668" s="11" t="s">
        <v>28</v>
      </c>
      <c r="O668" s="12" t="s">
        <v>29</v>
      </c>
      <c r="P668" s="12"/>
      <c r="Q668" s="15" t="s">
        <v>2856</v>
      </c>
      <c r="R668" s="12" t="s">
        <v>51</v>
      </c>
      <c r="S668" s="11" t="s">
        <v>2857</v>
      </c>
      <c r="T668" s="11"/>
    </row>
    <row x14ac:dyDescent="0.25" r="669" customHeight="1" ht="19.5">
      <c r="A669" s="18">
        <v>45207</v>
      </c>
      <c r="B669" s="11" t="s">
        <v>2858</v>
      </c>
      <c r="C669" s="11" t="s">
        <v>72</v>
      </c>
      <c r="D669" s="12"/>
      <c r="E669" s="13">
        <v>13135825364</v>
      </c>
      <c r="F669" s="11" t="s">
        <v>2859</v>
      </c>
      <c r="G669" s="12" t="s">
        <v>37</v>
      </c>
      <c r="H669" s="12"/>
      <c r="I669" s="14" t="s">
        <v>2649</v>
      </c>
      <c r="J669" s="12" t="s">
        <v>24</v>
      </c>
      <c r="K669" s="12" t="s">
        <v>25</v>
      </c>
      <c r="L669" s="12" t="s">
        <v>39</v>
      </c>
      <c r="M669" s="11" t="s">
        <v>27</v>
      </c>
      <c r="N669" s="11" t="s">
        <v>28</v>
      </c>
      <c r="O669" s="12" t="s">
        <v>29</v>
      </c>
      <c r="P669" s="12"/>
      <c r="Q669" s="15" t="s">
        <v>2860</v>
      </c>
      <c r="R669" s="12" t="s">
        <v>42</v>
      </c>
      <c r="S669" s="17" t="s">
        <v>2861</v>
      </c>
      <c r="T669" s="11"/>
    </row>
    <row x14ac:dyDescent="0.25" r="670" customHeight="1" ht="19.5">
      <c r="A670" s="18">
        <v>45207</v>
      </c>
      <c r="B670" s="11" t="s">
        <v>2862</v>
      </c>
      <c r="C670" s="11" t="s">
        <v>326</v>
      </c>
      <c r="D670" s="12"/>
      <c r="E670" s="13">
        <v>13264900725</v>
      </c>
      <c r="F670" s="11" t="s">
        <v>2863</v>
      </c>
      <c r="G670" s="12" t="s">
        <v>115</v>
      </c>
      <c r="H670" s="12" t="s">
        <v>1267</v>
      </c>
      <c r="I670" s="14" t="s">
        <v>381</v>
      </c>
      <c r="J670" s="12" t="s">
        <v>24</v>
      </c>
      <c r="K670" s="12" t="s">
        <v>25</v>
      </c>
      <c r="L670" s="12" t="s">
        <v>39</v>
      </c>
      <c r="M670" s="11" t="s">
        <v>40</v>
      </c>
      <c r="N670" s="11" t="s">
        <v>28</v>
      </c>
      <c r="O670" s="12" t="s">
        <v>29</v>
      </c>
      <c r="P670" s="12"/>
      <c r="Q670" s="15" t="s">
        <v>2864</v>
      </c>
      <c r="R670" s="12" t="s">
        <v>42</v>
      </c>
      <c r="S670" s="17" t="s">
        <v>2865</v>
      </c>
      <c r="T670" s="11"/>
    </row>
    <row x14ac:dyDescent="0.25" r="671" customHeight="1" ht="19.5">
      <c r="A671" s="18">
        <v>45207</v>
      </c>
      <c r="B671" s="11" t="s">
        <v>2866</v>
      </c>
      <c r="C671" s="11" t="s">
        <v>2547</v>
      </c>
      <c r="D671" s="12"/>
      <c r="E671" s="13">
        <v>15629338752</v>
      </c>
      <c r="F671" s="11" t="s">
        <v>2867</v>
      </c>
      <c r="G671" s="12" t="s">
        <v>62</v>
      </c>
      <c r="H671" s="12"/>
      <c r="I671" s="14" t="s">
        <v>259</v>
      </c>
      <c r="J671" s="12" t="s">
        <v>24</v>
      </c>
      <c r="K671" s="12" t="s">
        <v>69</v>
      </c>
      <c r="L671" s="12" t="s">
        <v>39</v>
      </c>
      <c r="M671" s="11" t="s">
        <v>40</v>
      </c>
      <c r="N671" s="11" t="s">
        <v>28</v>
      </c>
      <c r="O671" s="12" t="s">
        <v>29</v>
      </c>
      <c r="P671" s="12"/>
      <c r="Q671" s="15" t="s">
        <v>2868</v>
      </c>
      <c r="R671" s="12" t="s">
        <v>42</v>
      </c>
      <c r="S671" s="11" t="s">
        <v>2869</v>
      </c>
      <c r="T671" s="11"/>
    </row>
    <row x14ac:dyDescent="0.25" r="672" customHeight="1" ht="19.5">
      <c r="A672" s="18">
        <v>45208</v>
      </c>
      <c r="B672" s="11" t="s">
        <v>2870</v>
      </c>
      <c r="C672" s="11" t="s">
        <v>239</v>
      </c>
      <c r="D672" s="12"/>
      <c r="E672" s="13">
        <v>15672536982</v>
      </c>
      <c r="F672" s="11" t="s">
        <v>2871</v>
      </c>
      <c r="G672" s="12" t="s">
        <v>48</v>
      </c>
      <c r="H672" s="12"/>
      <c r="I672" s="14" t="s">
        <v>221</v>
      </c>
      <c r="J672" s="12" t="s">
        <v>24</v>
      </c>
      <c r="K672" s="12" t="s">
        <v>25</v>
      </c>
      <c r="L672" s="12" t="s">
        <v>39</v>
      </c>
      <c r="M672" s="11" t="s">
        <v>40</v>
      </c>
      <c r="N672" s="11" t="s">
        <v>183</v>
      </c>
      <c r="O672" s="12" t="s">
        <v>29</v>
      </c>
      <c r="P672" s="12"/>
      <c r="Q672" s="15" t="s">
        <v>2872</v>
      </c>
      <c r="R672" s="12" t="s">
        <v>51</v>
      </c>
      <c r="S672" s="11" t="s">
        <v>2873</v>
      </c>
      <c r="T672" s="11"/>
    </row>
    <row x14ac:dyDescent="0.25" r="673" customHeight="1" ht="19.5">
      <c r="A673" s="18">
        <v>45208</v>
      </c>
      <c r="B673" s="11" t="s">
        <v>2874</v>
      </c>
      <c r="C673" s="11" t="s">
        <v>180</v>
      </c>
      <c r="D673" s="12"/>
      <c r="E673" s="13">
        <v>15571774646</v>
      </c>
      <c r="F673" s="11" t="s">
        <v>2875</v>
      </c>
      <c r="G673" s="12" t="s">
        <v>115</v>
      </c>
      <c r="H673" s="12"/>
      <c r="I673" s="14" t="s">
        <v>290</v>
      </c>
      <c r="J673" s="12" t="s">
        <v>24</v>
      </c>
      <c r="K673" s="12" t="s">
        <v>25</v>
      </c>
      <c r="L673" s="12" t="s">
        <v>39</v>
      </c>
      <c r="M673" s="11" t="s">
        <v>27</v>
      </c>
      <c r="N673" s="11" t="s">
        <v>183</v>
      </c>
      <c r="O673" s="12" t="s">
        <v>29</v>
      </c>
      <c r="P673" s="12"/>
      <c r="Q673" s="15" t="s">
        <v>2876</v>
      </c>
      <c r="R673" s="12" t="s">
        <v>51</v>
      </c>
      <c r="S673" s="11" t="s">
        <v>2877</v>
      </c>
      <c r="T673" s="11"/>
    </row>
    <row x14ac:dyDescent="0.25" r="674" customHeight="1" ht="19.5">
      <c r="A674" s="18">
        <v>45208</v>
      </c>
      <c r="B674" s="11" t="s">
        <v>2878</v>
      </c>
      <c r="C674" s="11" t="s">
        <v>180</v>
      </c>
      <c r="D674" s="12"/>
      <c r="E674" s="13">
        <v>18371778510</v>
      </c>
      <c r="F674" s="11" t="s">
        <v>2879</v>
      </c>
      <c r="G674" s="12" t="s">
        <v>48</v>
      </c>
      <c r="H674" s="12"/>
      <c r="I674" s="14" t="s">
        <v>87</v>
      </c>
      <c r="J674" s="12" t="s">
        <v>24</v>
      </c>
      <c r="K674" s="12" t="s">
        <v>25</v>
      </c>
      <c r="L674" s="12" t="s">
        <v>39</v>
      </c>
      <c r="M674" s="11" t="s">
        <v>27</v>
      </c>
      <c r="N674" s="11" t="s">
        <v>183</v>
      </c>
      <c r="O674" s="12" t="s">
        <v>29</v>
      </c>
      <c r="P674" s="12"/>
      <c r="Q674" s="15" t="s">
        <v>2880</v>
      </c>
      <c r="R674" s="12" t="s">
        <v>51</v>
      </c>
      <c r="S674" s="11" t="s">
        <v>2881</v>
      </c>
      <c r="T674" s="11"/>
    </row>
    <row x14ac:dyDescent="0.25" r="675" customHeight="1" ht="19.5">
      <c r="A675" s="18">
        <v>45208</v>
      </c>
      <c r="B675" s="11" t="s">
        <v>2882</v>
      </c>
      <c r="C675" s="11" t="s">
        <v>46</v>
      </c>
      <c r="D675" s="12"/>
      <c r="E675" s="13">
        <v>17671329658</v>
      </c>
      <c r="F675" s="11" t="s">
        <v>2883</v>
      </c>
      <c r="G675" s="12" t="s">
        <v>37</v>
      </c>
      <c r="H675" s="12"/>
      <c r="I675" s="14" t="s">
        <v>398</v>
      </c>
      <c r="J675" s="12" t="s">
        <v>24</v>
      </c>
      <c r="K675" s="12" t="s">
        <v>25</v>
      </c>
      <c r="L675" s="12" t="s">
        <v>39</v>
      </c>
      <c r="M675" s="11" t="s">
        <v>27</v>
      </c>
      <c r="N675" s="11" t="s">
        <v>28</v>
      </c>
      <c r="O675" s="12" t="s">
        <v>29</v>
      </c>
      <c r="P675" s="12"/>
      <c r="Q675" s="15" t="s">
        <v>2884</v>
      </c>
      <c r="R675" s="12" t="s">
        <v>51</v>
      </c>
      <c r="S675" s="17" t="s">
        <v>2885</v>
      </c>
      <c r="T675" s="11"/>
    </row>
    <row x14ac:dyDescent="0.25" r="676" customHeight="1" ht="19.5">
      <c r="A676" s="18">
        <v>45208</v>
      </c>
      <c r="B676" s="11" t="s">
        <v>2886</v>
      </c>
      <c r="C676" s="11" t="s">
        <v>108</v>
      </c>
      <c r="D676" s="12"/>
      <c r="E676" s="13">
        <v>15572755797</v>
      </c>
      <c r="F676" s="11" t="s">
        <v>2887</v>
      </c>
      <c r="G676" s="12" t="s">
        <v>115</v>
      </c>
      <c r="H676" s="12"/>
      <c r="I676" s="14" t="s">
        <v>87</v>
      </c>
      <c r="J676" s="12" t="s">
        <v>24</v>
      </c>
      <c r="K676" s="12" t="s">
        <v>25</v>
      </c>
      <c r="L676" s="12" t="s">
        <v>39</v>
      </c>
      <c r="M676" s="11" t="s">
        <v>40</v>
      </c>
      <c r="N676" s="11" t="s">
        <v>28</v>
      </c>
      <c r="O676" s="12" t="s">
        <v>29</v>
      </c>
      <c r="P676" s="12"/>
      <c r="Q676" s="15" t="s">
        <v>2888</v>
      </c>
      <c r="R676" s="12" t="s">
        <v>51</v>
      </c>
      <c r="S676" s="11" t="s">
        <v>2889</v>
      </c>
      <c r="T676" s="11"/>
    </row>
    <row x14ac:dyDescent="0.25" r="677" customHeight="1" ht="19.5">
      <c r="A677" s="18">
        <v>45208</v>
      </c>
      <c r="B677" s="11" t="s">
        <v>2890</v>
      </c>
      <c r="C677" s="11" t="s">
        <v>108</v>
      </c>
      <c r="D677" s="12"/>
      <c r="E677" s="13">
        <v>15629347883</v>
      </c>
      <c r="F677" s="11" t="s">
        <v>2891</v>
      </c>
      <c r="G677" s="12" t="s">
        <v>115</v>
      </c>
      <c r="H677" s="12"/>
      <c r="I677" s="14" t="s">
        <v>1914</v>
      </c>
      <c r="J677" s="12" t="s">
        <v>24</v>
      </c>
      <c r="K677" s="12" t="s">
        <v>25</v>
      </c>
      <c r="L677" s="12" t="s">
        <v>39</v>
      </c>
      <c r="M677" s="11" t="s">
        <v>27</v>
      </c>
      <c r="N677" s="11" t="s">
        <v>28</v>
      </c>
      <c r="O677" s="12" t="s">
        <v>29</v>
      </c>
      <c r="P677" s="12"/>
      <c r="Q677" s="15" t="s">
        <v>2892</v>
      </c>
      <c r="R677" s="12" t="s">
        <v>51</v>
      </c>
      <c r="S677" s="11" t="s">
        <v>2893</v>
      </c>
      <c r="T677" s="11"/>
    </row>
    <row x14ac:dyDescent="0.25" r="678" customHeight="1" ht="19.5">
      <c r="A678" s="18">
        <v>45208</v>
      </c>
      <c r="B678" s="11" t="s">
        <v>2894</v>
      </c>
      <c r="C678" s="11" t="s">
        <v>108</v>
      </c>
      <c r="D678" s="12"/>
      <c r="E678" s="13">
        <v>13247281909</v>
      </c>
      <c r="F678" s="11" t="s">
        <v>2895</v>
      </c>
      <c r="G678" s="12" t="s">
        <v>62</v>
      </c>
      <c r="H678" s="12"/>
      <c r="I678" s="14" t="s">
        <v>81</v>
      </c>
      <c r="J678" s="12" t="s">
        <v>24</v>
      </c>
      <c r="K678" s="12" t="s">
        <v>25</v>
      </c>
      <c r="L678" s="12" t="s">
        <v>39</v>
      </c>
      <c r="M678" s="11" t="s">
        <v>27</v>
      </c>
      <c r="N678" s="11" t="s">
        <v>28</v>
      </c>
      <c r="O678" s="12" t="s">
        <v>29</v>
      </c>
      <c r="P678" s="12"/>
      <c r="Q678" s="15" t="s">
        <v>2896</v>
      </c>
      <c r="R678" s="12" t="s">
        <v>51</v>
      </c>
      <c r="S678" s="11" t="s">
        <v>2897</v>
      </c>
      <c r="T678" s="11"/>
    </row>
    <row x14ac:dyDescent="0.25" r="679" customHeight="1" ht="19.5">
      <c r="A679" s="18">
        <v>45208</v>
      </c>
      <c r="B679" s="11" t="s">
        <v>2898</v>
      </c>
      <c r="C679" s="11" t="s">
        <v>326</v>
      </c>
      <c r="D679" s="12"/>
      <c r="E679" s="13">
        <v>15697276641</v>
      </c>
      <c r="F679" s="11" t="s">
        <v>2899</v>
      </c>
      <c r="G679" s="12" t="s">
        <v>23</v>
      </c>
      <c r="H679" s="12"/>
      <c r="I679" s="14" t="s">
        <v>290</v>
      </c>
      <c r="J679" s="12" t="s">
        <v>24</v>
      </c>
      <c r="K679" s="12" t="s">
        <v>25</v>
      </c>
      <c r="L679" s="12" t="s">
        <v>39</v>
      </c>
      <c r="M679" s="11" t="s">
        <v>27</v>
      </c>
      <c r="N679" s="11" t="s">
        <v>28</v>
      </c>
      <c r="O679" s="12" t="s">
        <v>29</v>
      </c>
      <c r="P679" s="12"/>
      <c r="Q679" s="15" t="s">
        <v>2900</v>
      </c>
      <c r="R679" s="12" t="s">
        <v>42</v>
      </c>
      <c r="S679" s="17" t="s">
        <v>2901</v>
      </c>
      <c r="T679" s="11"/>
    </row>
    <row x14ac:dyDescent="0.25" r="680" customHeight="1" ht="19.5">
      <c r="A680" s="18">
        <v>45208</v>
      </c>
      <c r="B680" s="11" t="s">
        <v>2902</v>
      </c>
      <c r="C680" s="11" t="s">
        <v>326</v>
      </c>
      <c r="D680" s="12"/>
      <c r="E680" s="13">
        <v>15549327897</v>
      </c>
      <c r="F680" s="11" t="s">
        <v>2903</v>
      </c>
      <c r="G680" s="12" t="s">
        <v>115</v>
      </c>
      <c r="H680" s="12" t="s">
        <v>2904</v>
      </c>
      <c r="I680" s="14" t="s">
        <v>182</v>
      </c>
      <c r="J680" s="12" t="s">
        <v>24</v>
      </c>
      <c r="K680" s="12" t="s">
        <v>25</v>
      </c>
      <c r="L680" s="12" t="s">
        <v>39</v>
      </c>
      <c r="M680" s="11" t="s">
        <v>40</v>
      </c>
      <c r="N680" s="11" t="s">
        <v>28</v>
      </c>
      <c r="O680" s="12" t="s">
        <v>29</v>
      </c>
      <c r="P680" s="12"/>
      <c r="Q680" s="15" t="s">
        <v>2905</v>
      </c>
      <c r="R680" s="12" t="s">
        <v>42</v>
      </c>
      <c r="S680" s="11" t="s">
        <v>2906</v>
      </c>
      <c r="T680" s="11"/>
    </row>
    <row x14ac:dyDescent="0.25" r="681" customHeight="1" ht="19.5">
      <c r="A681" s="25">
        <v>45209</v>
      </c>
      <c r="B681" s="11" t="s">
        <v>2907</v>
      </c>
      <c r="C681" s="11" t="s">
        <v>239</v>
      </c>
      <c r="D681" s="11"/>
      <c r="E681" s="13">
        <v>15997534160</v>
      </c>
      <c r="F681" s="11" t="s">
        <v>2908</v>
      </c>
      <c r="G681" s="11" t="s">
        <v>23</v>
      </c>
      <c r="H681" s="11"/>
      <c r="I681" s="13" t="s">
        <v>259</v>
      </c>
      <c r="J681" s="11" t="s">
        <v>24</v>
      </c>
      <c r="K681" s="11" t="s">
        <v>25</v>
      </c>
      <c r="L681" s="11" t="s">
        <v>39</v>
      </c>
      <c r="M681" s="11" t="s">
        <v>27</v>
      </c>
      <c r="N681" s="11" t="s">
        <v>183</v>
      </c>
      <c r="O681" s="11" t="s">
        <v>29</v>
      </c>
      <c r="P681" s="11"/>
      <c r="Q681" s="16" t="s">
        <v>2909</v>
      </c>
      <c r="R681" s="11" t="s">
        <v>51</v>
      </c>
      <c r="S681" s="17" t="s">
        <v>2910</v>
      </c>
      <c r="T681" s="11"/>
    </row>
    <row x14ac:dyDescent="0.25" r="682" customHeight="1" ht="19.5">
      <c r="A682" s="25">
        <v>45209</v>
      </c>
      <c r="B682" s="11" t="s">
        <v>2911</v>
      </c>
      <c r="C682" s="11" t="s">
        <v>239</v>
      </c>
      <c r="D682" s="11"/>
      <c r="E682" s="13">
        <v>15572759388</v>
      </c>
      <c r="F682" s="11" t="s">
        <v>2912</v>
      </c>
      <c r="G682" s="11" t="s">
        <v>62</v>
      </c>
      <c r="H682" s="11"/>
      <c r="I682" s="13" t="s">
        <v>590</v>
      </c>
      <c r="J682" s="11" t="s">
        <v>24</v>
      </c>
      <c r="K682" s="11" t="s">
        <v>25</v>
      </c>
      <c r="L682" s="11" t="s">
        <v>39</v>
      </c>
      <c r="M682" s="11" t="s">
        <v>40</v>
      </c>
      <c r="N682" s="11" t="s">
        <v>183</v>
      </c>
      <c r="O682" s="11" t="s">
        <v>29</v>
      </c>
      <c r="P682" s="11"/>
      <c r="Q682" s="16" t="s">
        <v>2913</v>
      </c>
      <c r="R682" s="11" t="s">
        <v>51</v>
      </c>
      <c r="S682" s="11" t="s">
        <v>2914</v>
      </c>
      <c r="T682" s="11"/>
    </row>
    <row x14ac:dyDescent="0.25" r="683" customHeight="1" ht="19.5">
      <c r="A683" s="25">
        <v>45209</v>
      </c>
      <c r="B683" s="11" t="s">
        <v>2915</v>
      </c>
      <c r="C683" s="11" t="s">
        <v>108</v>
      </c>
      <c r="D683" s="11"/>
      <c r="E683" s="13">
        <v>13207200087</v>
      </c>
      <c r="F683" s="11" t="s">
        <v>924</v>
      </c>
      <c r="G683" s="11" t="s">
        <v>289</v>
      </c>
      <c r="H683" s="11"/>
      <c r="I683" s="13" t="s">
        <v>925</v>
      </c>
      <c r="J683" s="11" t="s">
        <v>24</v>
      </c>
      <c r="K683" s="11" t="s">
        <v>25</v>
      </c>
      <c r="L683" s="11" t="s">
        <v>39</v>
      </c>
      <c r="M683" s="11" t="s">
        <v>40</v>
      </c>
      <c r="N683" s="11" t="s">
        <v>28</v>
      </c>
      <c r="O683" s="11" t="s">
        <v>29</v>
      </c>
      <c r="P683" s="11"/>
      <c r="Q683" s="16" t="s">
        <v>2916</v>
      </c>
      <c r="R683" s="11" t="s">
        <v>51</v>
      </c>
      <c r="S683" s="11" t="s">
        <v>2917</v>
      </c>
      <c r="T683" s="11"/>
    </row>
    <row x14ac:dyDescent="0.25" r="684" customHeight="1" ht="19.5">
      <c r="A684" s="25">
        <v>45209</v>
      </c>
      <c r="B684" s="11" t="s">
        <v>2918</v>
      </c>
      <c r="C684" s="11" t="s">
        <v>326</v>
      </c>
      <c r="D684" s="11"/>
      <c r="E684" s="13">
        <v>17671329658</v>
      </c>
      <c r="F684" s="11" t="s">
        <v>2883</v>
      </c>
      <c r="G684" s="11" t="s">
        <v>37</v>
      </c>
      <c r="H684" s="11"/>
      <c r="I684" s="13" t="s">
        <v>398</v>
      </c>
      <c r="J684" s="11" t="s">
        <v>24</v>
      </c>
      <c r="K684" s="11" t="s">
        <v>25</v>
      </c>
      <c r="L684" s="11" t="s">
        <v>39</v>
      </c>
      <c r="M684" s="11" t="s">
        <v>27</v>
      </c>
      <c r="N684" s="11" t="s">
        <v>28</v>
      </c>
      <c r="O684" s="11" t="s">
        <v>29</v>
      </c>
      <c r="P684" s="11"/>
      <c r="Q684" s="16" t="s">
        <v>2919</v>
      </c>
      <c r="R684" s="11" t="s">
        <v>42</v>
      </c>
      <c r="S684" s="17" t="s">
        <v>2920</v>
      </c>
      <c r="T684" s="11"/>
    </row>
    <row x14ac:dyDescent="0.25" r="685" customHeight="1" ht="19.5">
      <c r="A685" s="25">
        <v>45210</v>
      </c>
      <c r="B685" s="11" t="s">
        <v>2921</v>
      </c>
      <c r="C685" s="11" t="s">
        <v>46</v>
      </c>
      <c r="D685" s="11"/>
      <c r="E685" s="13">
        <v>15897507886</v>
      </c>
      <c r="F685" s="11" t="s">
        <v>2922</v>
      </c>
      <c r="G685" s="11" t="s">
        <v>23</v>
      </c>
      <c r="H685" s="11"/>
      <c r="I685" s="13" t="s">
        <v>290</v>
      </c>
      <c r="J685" s="11" t="s">
        <v>24</v>
      </c>
      <c r="K685" s="11" t="s">
        <v>25</v>
      </c>
      <c r="L685" s="11" t="s">
        <v>39</v>
      </c>
      <c r="M685" s="11" t="s">
        <v>27</v>
      </c>
      <c r="N685" s="11" t="s">
        <v>28</v>
      </c>
      <c r="O685" s="11" t="s">
        <v>29</v>
      </c>
      <c r="P685" s="11"/>
      <c r="Q685" s="16" t="s">
        <v>2923</v>
      </c>
      <c r="R685" s="11" t="s">
        <v>51</v>
      </c>
      <c r="S685" s="17" t="s">
        <v>2924</v>
      </c>
      <c r="T685" s="11"/>
    </row>
    <row x14ac:dyDescent="0.25" r="686" customHeight="1" ht="19.5">
      <c r="A686" s="25">
        <v>45210</v>
      </c>
      <c r="B686" s="11" t="s">
        <v>2925</v>
      </c>
      <c r="C686" s="11" t="s">
        <v>239</v>
      </c>
      <c r="D686" s="11"/>
      <c r="E686" s="13">
        <v>15334047166</v>
      </c>
      <c r="F686" s="11" t="s">
        <v>2926</v>
      </c>
      <c r="G686" s="11" t="s">
        <v>48</v>
      </c>
      <c r="H686" s="11"/>
      <c r="I686" s="13" t="s">
        <v>328</v>
      </c>
      <c r="J686" s="11" t="s">
        <v>24</v>
      </c>
      <c r="K686" s="11" t="s">
        <v>25</v>
      </c>
      <c r="L686" s="11" t="s">
        <v>39</v>
      </c>
      <c r="M686" s="11" t="s">
        <v>40</v>
      </c>
      <c r="N686" s="11" t="s">
        <v>183</v>
      </c>
      <c r="O686" s="11" t="s">
        <v>29</v>
      </c>
      <c r="P686" s="11"/>
      <c r="Q686" s="16" t="s">
        <v>2927</v>
      </c>
      <c r="R686" s="11" t="s">
        <v>51</v>
      </c>
      <c r="S686" s="11" t="s">
        <v>2928</v>
      </c>
      <c r="T686" s="11"/>
    </row>
    <row x14ac:dyDescent="0.25" r="687" customHeight="1" ht="19.5">
      <c r="A687" s="25">
        <v>45210</v>
      </c>
      <c r="B687" s="11" t="s">
        <v>2929</v>
      </c>
      <c r="C687" s="11" t="s">
        <v>180</v>
      </c>
      <c r="D687" s="11"/>
      <c r="E687" s="13">
        <v>15549329213</v>
      </c>
      <c r="F687" s="11" t="s">
        <v>2930</v>
      </c>
      <c r="G687" s="11" t="s">
        <v>115</v>
      </c>
      <c r="H687" s="11"/>
      <c r="I687" s="13" t="s">
        <v>352</v>
      </c>
      <c r="J687" s="11" t="s">
        <v>24</v>
      </c>
      <c r="K687" s="11" t="s">
        <v>25</v>
      </c>
      <c r="L687" s="11" t="s">
        <v>39</v>
      </c>
      <c r="M687" s="11" t="s">
        <v>27</v>
      </c>
      <c r="N687" s="11" t="s">
        <v>183</v>
      </c>
      <c r="O687" s="11" t="s">
        <v>29</v>
      </c>
      <c r="P687" s="11"/>
      <c r="Q687" s="16" t="s">
        <v>2931</v>
      </c>
      <c r="R687" s="11" t="s">
        <v>51</v>
      </c>
      <c r="S687" s="17" t="s">
        <v>2932</v>
      </c>
      <c r="T687" s="11"/>
    </row>
    <row x14ac:dyDescent="0.25" r="688" customHeight="1" ht="19.5">
      <c r="A688" s="25">
        <v>45210</v>
      </c>
      <c r="B688" s="11" t="s">
        <v>2933</v>
      </c>
      <c r="C688" s="11" t="s">
        <v>341</v>
      </c>
      <c r="D688" s="11"/>
      <c r="E688" s="13">
        <v>13117296451</v>
      </c>
      <c r="F688" s="11" t="s">
        <v>2934</v>
      </c>
      <c r="G688" s="11" t="s">
        <v>115</v>
      </c>
      <c r="H688" s="11" t="s">
        <v>86</v>
      </c>
      <c r="I688" s="13" t="s">
        <v>272</v>
      </c>
      <c r="J688" s="11" t="s">
        <v>24</v>
      </c>
      <c r="K688" s="11" t="s">
        <v>25</v>
      </c>
      <c r="L688" s="11" t="s">
        <v>39</v>
      </c>
      <c r="M688" s="11" t="s">
        <v>40</v>
      </c>
      <c r="N688" s="11" t="s">
        <v>28</v>
      </c>
      <c r="O688" s="11" t="s">
        <v>29</v>
      </c>
      <c r="P688" s="11"/>
      <c r="Q688" s="16" t="s">
        <v>2935</v>
      </c>
      <c r="R688" s="11" t="s">
        <v>42</v>
      </c>
      <c r="S688" s="11" t="s">
        <v>2936</v>
      </c>
      <c r="T688" s="11"/>
    </row>
    <row x14ac:dyDescent="0.25" r="689" customHeight="1" ht="19.5">
      <c r="A689" s="25">
        <v>45210</v>
      </c>
      <c r="B689" s="11" t="s">
        <v>2937</v>
      </c>
      <c r="C689" s="11" t="s">
        <v>2547</v>
      </c>
      <c r="D689" s="11"/>
      <c r="E689" s="13">
        <v>15997534160</v>
      </c>
      <c r="F689" s="11" t="s">
        <v>2908</v>
      </c>
      <c r="G689" s="11" t="s">
        <v>23</v>
      </c>
      <c r="H689" s="11"/>
      <c r="I689" s="13">
        <v>10015</v>
      </c>
      <c r="J689" s="11" t="s">
        <v>24</v>
      </c>
      <c r="K689" s="11" t="s">
        <v>69</v>
      </c>
      <c r="L689" s="11" t="s">
        <v>26</v>
      </c>
      <c r="M689" s="11" t="s">
        <v>27</v>
      </c>
      <c r="N689" s="11" t="s">
        <v>28</v>
      </c>
      <c r="O689" s="11" t="s">
        <v>29</v>
      </c>
      <c r="P689" s="11"/>
      <c r="Q689" s="16" t="s">
        <v>2938</v>
      </c>
      <c r="R689" s="11" t="s">
        <v>31</v>
      </c>
      <c r="S689" s="17" t="s">
        <v>2939</v>
      </c>
      <c r="T689" s="11"/>
    </row>
    <row x14ac:dyDescent="0.25" r="690" customHeight="1" ht="19.5">
      <c r="A690" s="25">
        <v>45211</v>
      </c>
      <c r="B690" s="11" t="s">
        <v>2940</v>
      </c>
      <c r="C690" s="11" t="s">
        <v>495</v>
      </c>
      <c r="D690" s="11"/>
      <c r="E690" s="13">
        <v>18727293483</v>
      </c>
      <c r="F690" s="11" t="s">
        <v>2941</v>
      </c>
      <c r="G690" s="11" t="s">
        <v>216</v>
      </c>
      <c r="H690" s="11"/>
      <c r="I690" s="13">
        <v>10015</v>
      </c>
      <c r="J690" s="11" t="s">
        <v>24</v>
      </c>
      <c r="K690" s="11" t="s">
        <v>69</v>
      </c>
      <c r="L690" s="11" t="s">
        <v>26</v>
      </c>
      <c r="M690" s="11" t="s">
        <v>27</v>
      </c>
      <c r="N690" s="11" t="s">
        <v>28</v>
      </c>
      <c r="O690" s="11" t="s">
        <v>29</v>
      </c>
      <c r="P690" s="11"/>
      <c r="Q690" s="16" t="s">
        <v>2942</v>
      </c>
      <c r="R690" s="11" t="s">
        <v>31</v>
      </c>
      <c r="S690" s="17" t="s">
        <v>2943</v>
      </c>
      <c r="T690" s="11"/>
    </row>
    <row x14ac:dyDescent="0.25" r="691" customHeight="1" ht="19.5">
      <c r="A691" s="25">
        <v>45211</v>
      </c>
      <c r="B691" s="11" t="s">
        <v>2944</v>
      </c>
      <c r="C691" s="11" t="s">
        <v>239</v>
      </c>
      <c r="D691" s="11"/>
      <c r="E691" s="13">
        <v>18272269309</v>
      </c>
      <c r="F691" s="11" t="s">
        <v>2945</v>
      </c>
      <c r="G691" s="11" t="s">
        <v>48</v>
      </c>
      <c r="H691" s="11"/>
      <c r="I691" s="13" t="s">
        <v>352</v>
      </c>
      <c r="J691" s="11" t="s">
        <v>24</v>
      </c>
      <c r="K691" s="11" t="s">
        <v>25</v>
      </c>
      <c r="L691" s="11" t="s">
        <v>39</v>
      </c>
      <c r="M691" s="11" t="s">
        <v>40</v>
      </c>
      <c r="N691" s="11" t="s">
        <v>183</v>
      </c>
      <c r="O691" s="11" t="s">
        <v>29</v>
      </c>
      <c r="P691" s="11"/>
      <c r="Q691" s="16" t="s">
        <v>2946</v>
      </c>
      <c r="R691" s="11" t="s">
        <v>51</v>
      </c>
      <c r="S691" s="11" t="s">
        <v>2947</v>
      </c>
      <c r="T691" s="11"/>
    </row>
    <row x14ac:dyDescent="0.25" r="692" customHeight="1" ht="19.5">
      <c r="A692" s="25">
        <v>45211</v>
      </c>
      <c r="B692" s="11" t="s">
        <v>2948</v>
      </c>
      <c r="C692" s="11" t="s">
        <v>46</v>
      </c>
      <c r="D692" s="11"/>
      <c r="E692" s="13">
        <v>13165610582</v>
      </c>
      <c r="F692" s="11" t="s">
        <v>2949</v>
      </c>
      <c r="G692" s="11" t="s">
        <v>23</v>
      </c>
      <c r="H692" s="11"/>
      <c r="I692" s="13" t="s">
        <v>290</v>
      </c>
      <c r="J692" s="11" t="s">
        <v>24</v>
      </c>
      <c r="K692" s="11" t="s">
        <v>25</v>
      </c>
      <c r="L692" s="11" t="s">
        <v>39</v>
      </c>
      <c r="M692" s="11" t="s">
        <v>27</v>
      </c>
      <c r="N692" s="11" t="s">
        <v>28</v>
      </c>
      <c r="O692" s="11" t="s">
        <v>29</v>
      </c>
      <c r="P692" s="11"/>
      <c r="Q692" s="16" t="s">
        <v>2950</v>
      </c>
      <c r="R692" s="11" t="s">
        <v>51</v>
      </c>
      <c r="S692" s="17" t="s">
        <v>2951</v>
      </c>
      <c r="T692" s="11"/>
    </row>
    <row x14ac:dyDescent="0.25" r="693" customHeight="1" ht="19.5">
      <c r="A693" s="25">
        <v>45211</v>
      </c>
      <c r="B693" s="11" t="s">
        <v>2952</v>
      </c>
      <c r="C693" s="11" t="s">
        <v>46</v>
      </c>
      <c r="D693" s="11"/>
      <c r="E693" s="13">
        <v>15572700967</v>
      </c>
      <c r="F693" s="11" t="s">
        <v>2953</v>
      </c>
      <c r="G693" s="11" t="s">
        <v>37</v>
      </c>
      <c r="H693" s="11"/>
      <c r="I693" s="13" t="s">
        <v>142</v>
      </c>
      <c r="J693" s="11" t="s">
        <v>24</v>
      </c>
      <c r="K693" s="11" t="s">
        <v>25</v>
      </c>
      <c r="L693" s="11" t="s">
        <v>39</v>
      </c>
      <c r="M693" s="11" t="s">
        <v>27</v>
      </c>
      <c r="N693" s="11" t="s">
        <v>28</v>
      </c>
      <c r="O693" s="11" t="s">
        <v>29</v>
      </c>
      <c r="P693" s="11"/>
      <c r="Q693" s="16" t="s">
        <v>2954</v>
      </c>
      <c r="R693" s="11" t="s">
        <v>51</v>
      </c>
      <c r="S693" s="17" t="s">
        <v>2955</v>
      </c>
      <c r="T693" s="11"/>
    </row>
    <row x14ac:dyDescent="0.25" r="694" customHeight="1" ht="19.5">
      <c r="A694" s="25">
        <v>45211</v>
      </c>
      <c r="B694" s="11" t="s">
        <v>2956</v>
      </c>
      <c r="C694" s="11" t="s">
        <v>108</v>
      </c>
      <c r="D694" s="11"/>
      <c r="E694" s="13">
        <v>15607202716</v>
      </c>
      <c r="F694" s="11" t="s">
        <v>2957</v>
      </c>
      <c r="G694" s="11" t="s">
        <v>115</v>
      </c>
      <c r="H694" s="11"/>
      <c r="I694" s="13" t="s">
        <v>328</v>
      </c>
      <c r="J694" s="11" t="s">
        <v>24</v>
      </c>
      <c r="K694" s="11" t="s">
        <v>25</v>
      </c>
      <c r="L694" s="11" t="s">
        <v>39</v>
      </c>
      <c r="M694" s="11" t="s">
        <v>27</v>
      </c>
      <c r="N694" s="11" t="s">
        <v>28</v>
      </c>
      <c r="O694" s="11" t="s">
        <v>29</v>
      </c>
      <c r="P694" s="11"/>
      <c r="Q694" s="16" t="s">
        <v>2958</v>
      </c>
      <c r="R694" s="11" t="s">
        <v>51</v>
      </c>
      <c r="S694" s="11" t="s">
        <v>2959</v>
      </c>
      <c r="T694" s="11"/>
    </row>
    <row x14ac:dyDescent="0.25" r="695" customHeight="1" ht="19.5">
      <c r="A695" s="25">
        <v>45211</v>
      </c>
      <c r="B695" s="11" t="s">
        <v>2960</v>
      </c>
      <c r="C695" s="11" t="s">
        <v>108</v>
      </c>
      <c r="D695" s="11"/>
      <c r="E695" s="13">
        <v>17671264296</v>
      </c>
      <c r="F695" s="11" t="s">
        <v>717</v>
      </c>
      <c r="G695" s="11" t="s">
        <v>37</v>
      </c>
      <c r="H695" s="11" t="s">
        <v>98</v>
      </c>
      <c r="I695" s="13" t="s">
        <v>131</v>
      </c>
      <c r="J695" s="11" t="s">
        <v>24</v>
      </c>
      <c r="K695" s="11" t="s">
        <v>25</v>
      </c>
      <c r="L695" s="11" t="s">
        <v>39</v>
      </c>
      <c r="M695" s="11" t="s">
        <v>27</v>
      </c>
      <c r="N695" s="11" t="s">
        <v>28</v>
      </c>
      <c r="O695" s="11" t="s">
        <v>29</v>
      </c>
      <c r="P695" s="11"/>
      <c r="Q695" s="16" t="s">
        <v>2961</v>
      </c>
      <c r="R695" s="11" t="s">
        <v>51</v>
      </c>
      <c r="S695" s="17" t="s">
        <v>2962</v>
      </c>
      <c r="T695" s="11"/>
    </row>
    <row x14ac:dyDescent="0.25" r="696" customHeight="1" ht="19.5">
      <c r="A696" s="25">
        <v>45211</v>
      </c>
      <c r="B696" s="11" t="s">
        <v>2963</v>
      </c>
      <c r="C696" s="11" t="s">
        <v>108</v>
      </c>
      <c r="D696" s="11"/>
      <c r="E696" s="13">
        <v>15672547350</v>
      </c>
      <c r="F696" s="11" t="s">
        <v>2964</v>
      </c>
      <c r="G696" s="11" t="s">
        <v>23</v>
      </c>
      <c r="H696" s="11"/>
      <c r="I696" s="13" t="s">
        <v>87</v>
      </c>
      <c r="J696" s="11" t="s">
        <v>24</v>
      </c>
      <c r="K696" s="11" t="s">
        <v>25</v>
      </c>
      <c r="L696" s="11" t="s">
        <v>39</v>
      </c>
      <c r="M696" s="11" t="s">
        <v>27</v>
      </c>
      <c r="N696" s="11" t="s">
        <v>28</v>
      </c>
      <c r="O696" s="11" t="s">
        <v>29</v>
      </c>
      <c r="P696" s="11"/>
      <c r="Q696" s="16" t="s">
        <v>2965</v>
      </c>
      <c r="R696" s="11" t="s">
        <v>51</v>
      </c>
      <c r="S696" s="17" t="s">
        <v>2966</v>
      </c>
      <c r="T696" s="11"/>
    </row>
    <row x14ac:dyDescent="0.25" r="697" customHeight="1" ht="19.5">
      <c r="A697" s="25">
        <v>45211</v>
      </c>
      <c r="B697" s="11" t="s">
        <v>2967</v>
      </c>
      <c r="C697" s="11" t="s">
        <v>180</v>
      </c>
      <c r="D697" s="11"/>
      <c r="E697" s="13">
        <v>13997685107</v>
      </c>
      <c r="F697" s="11" t="s">
        <v>2968</v>
      </c>
      <c r="G697" s="11" t="s">
        <v>48</v>
      </c>
      <c r="H697" s="11"/>
      <c r="I697" s="13" t="s">
        <v>93</v>
      </c>
      <c r="J697" s="11" t="s">
        <v>24</v>
      </c>
      <c r="K697" s="11" t="s">
        <v>25</v>
      </c>
      <c r="L697" s="11" t="s">
        <v>39</v>
      </c>
      <c r="M697" s="11" t="s">
        <v>40</v>
      </c>
      <c r="N697" s="11" t="s">
        <v>183</v>
      </c>
      <c r="O697" s="11" t="s">
        <v>29</v>
      </c>
      <c r="P697" s="11"/>
      <c r="Q697" s="16" t="s">
        <v>2969</v>
      </c>
      <c r="R697" s="11" t="s">
        <v>51</v>
      </c>
      <c r="S697" s="11" t="s">
        <v>2970</v>
      </c>
      <c r="T697" s="11"/>
    </row>
    <row x14ac:dyDescent="0.25" r="698" customHeight="1" ht="19.5">
      <c r="A698" s="25">
        <v>45211</v>
      </c>
      <c r="B698" s="11" t="s">
        <v>2971</v>
      </c>
      <c r="C698" s="11" t="s">
        <v>239</v>
      </c>
      <c r="D698" s="11"/>
      <c r="E698" s="13">
        <v>15672489092</v>
      </c>
      <c r="F698" s="11" t="s">
        <v>2972</v>
      </c>
      <c r="G698" s="11" t="s">
        <v>289</v>
      </c>
      <c r="H698" s="11"/>
      <c r="I698" s="13" t="s">
        <v>2973</v>
      </c>
      <c r="J698" s="11" t="s">
        <v>24</v>
      </c>
      <c r="K698" s="11" t="s">
        <v>25</v>
      </c>
      <c r="L698" s="11" t="s">
        <v>39</v>
      </c>
      <c r="M698" s="11" t="s">
        <v>40</v>
      </c>
      <c r="N698" s="11" t="s">
        <v>183</v>
      </c>
      <c r="O698" s="11" t="s">
        <v>29</v>
      </c>
      <c r="P698" s="11"/>
      <c r="Q698" s="16" t="s">
        <v>2974</v>
      </c>
      <c r="R698" s="11" t="s">
        <v>51</v>
      </c>
      <c r="S698" s="11" t="s">
        <v>2975</v>
      </c>
      <c r="T698" s="11"/>
    </row>
    <row x14ac:dyDescent="0.25" r="699" customHeight="1" ht="19.5">
      <c r="A699" s="25">
        <v>45211</v>
      </c>
      <c r="B699" s="11" t="s">
        <v>2976</v>
      </c>
      <c r="C699" s="11" t="s">
        <v>239</v>
      </c>
      <c r="D699" s="11"/>
      <c r="E699" s="13">
        <v>15549288216</v>
      </c>
      <c r="F699" s="11" t="s">
        <v>2977</v>
      </c>
      <c r="G699" s="11" t="s">
        <v>115</v>
      </c>
      <c r="H699" s="11"/>
      <c r="I699" s="13" t="s">
        <v>844</v>
      </c>
      <c r="J699" s="11" t="s">
        <v>24</v>
      </c>
      <c r="K699" s="11" t="s">
        <v>25</v>
      </c>
      <c r="L699" s="11" t="s">
        <v>39</v>
      </c>
      <c r="M699" s="11" t="s">
        <v>27</v>
      </c>
      <c r="N699" s="11" t="s">
        <v>183</v>
      </c>
      <c r="O699" s="11" t="s">
        <v>29</v>
      </c>
      <c r="P699" s="11"/>
      <c r="Q699" s="16" t="s">
        <v>2978</v>
      </c>
      <c r="R699" s="11" t="s">
        <v>51</v>
      </c>
      <c r="S699" s="11" t="s">
        <v>2979</v>
      </c>
      <c r="T699" s="11"/>
    </row>
    <row x14ac:dyDescent="0.25" r="700" customHeight="1" ht="19.5">
      <c r="A700" s="25">
        <v>45211</v>
      </c>
      <c r="B700" s="11" t="s">
        <v>2980</v>
      </c>
      <c r="C700" s="11" t="s">
        <v>180</v>
      </c>
      <c r="D700" s="11"/>
      <c r="E700" s="13">
        <v>18671783170</v>
      </c>
      <c r="F700" s="11" t="s">
        <v>2981</v>
      </c>
      <c r="G700" s="11" t="s">
        <v>23</v>
      </c>
      <c r="H700" s="11"/>
      <c r="I700" s="13" t="s">
        <v>433</v>
      </c>
      <c r="J700" s="11" t="s">
        <v>24</v>
      </c>
      <c r="K700" s="11" t="s">
        <v>25</v>
      </c>
      <c r="L700" s="11" t="s">
        <v>39</v>
      </c>
      <c r="M700" s="11" t="s">
        <v>40</v>
      </c>
      <c r="N700" s="11" t="s">
        <v>183</v>
      </c>
      <c r="O700" s="11" t="s">
        <v>29</v>
      </c>
      <c r="P700" s="11"/>
      <c r="Q700" s="16" t="s">
        <v>2982</v>
      </c>
      <c r="R700" s="11" t="s">
        <v>51</v>
      </c>
      <c r="S700" s="11" t="s">
        <v>2983</v>
      </c>
      <c r="T700" s="11"/>
    </row>
    <row x14ac:dyDescent="0.25" r="701" customHeight="1" ht="19.5">
      <c r="A701" s="25">
        <v>45211</v>
      </c>
      <c r="B701" s="11" t="s">
        <v>2984</v>
      </c>
      <c r="C701" s="11" t="s">
        <v>108</v>
      </c>
      <c r="D701" s="11"/>
      <c r="E701" s="13">
        <v>17507202198</v>
      </c>
      <c r="F701" s="11" t="s">
        <v>2111</v>
      </c>
      <c r="G701" s="11" t="s">
        <v>23</v>
      </c>
      <c r="H701" s="11"/>
      <c r="I701" s="13" t="s">
        <v>87</v>
      </c>
      <c r="J701" s="11" t="s">
        <v>24</v>
      </c>
      <c r="K701" s="11" t="s">
        <v>25</v>
      </c>
      <c r="L701" s="11" t="s">
        <v>39</v>
      </c>
      <c r="M701" s="11" t="s">
        <v>675</v>
      </c>
      <c r="N701" s="11" t="s">
        <v>28</v>
      </c>
      <c r="O701" s="11" t="s">
        <v>29</v>
      </c>
      <c r="P701" s="11"/>
      <c r="Q701" s="16" t="s">
        <v>2985</v>
      </c>
      <c r="R701" s="11" t="s">
        <v>51</v>
      </c>
      <c r="S701" s="11" t="s">
        <v>2986</v>
      </c>
      <c r="T701" s="11"/>
    </row>
    <row x14ac:dyDescent="0.25" r="702" customHeight="1" ht="19.5">
      <c r="A702" s="25">
        <v>45211</v>
      </c>
      <c r="B702" s="11" t="s">
        <v>2987</v>
      </c>
      <c r="C702" s="11" t="s">
        <v>108</v>
      </c>
      <c r="D702" s="11"/>
      <c r="E702" s="13">
        <v>18694097881</v>
      </c>
      <c r="F702" s="11" t="s">
        <v>2988</v>
      </c>
      <c r="G702" s="11" t="s">
        <v>23</v>
      </c>
      <c r="H702" s="11"/>
      <c r="I702" s="13" t="s">
        <v>87</v>
      </c>
      <c r="J702" s="11" t="s">
        <v>24</v>
      </c>
      <c r="K702" s="11" t="s">
        <v>25</v>
      </c>
      <c r="L702" s="11" t="s">
        <v>39</v>
      </c>
      <c r="M702" s="11" t="s">
        <v>27</v>
      </c>
      <c r="N702" s="11" t="s">
        <v>28</v>
      </c>
      <c r="O702" s="11" t="s">
        <v>29</v>
      </c>
      <c r="P702" s="11"/>
      <c r="Q702" s="16" t="s">
        <v>2989</v>
      </c>
      <c r="R702" s="11" t="s">
        <v>51</v>
      </c>
      <c r="S702" s="17" t="s">
        <v>2990</v>
      </c>
      <c r="T702" s="11"/>
    </row>
    <row x14ac:dyDescent="0.25" r="703" customHeight="1" ht="19.5">
      <c r="A703" s="25">
        <v>45211</v>
      </c>
      <c r="B703" s="11" t="s">
        <v>2991</v>
      </c>
      <c r="C703" s="11" t="s">
        <v>54</v>
      </c>
      <c r="D703" s="11"/>
      <c r="E703" s="13">
        <v>18694097881</v>
      </c>
      <c r="F703" s="11" t="s">
        <v>2988</v>
      </c>
      <c r="G703" s="11" t="s">
        <v>23</v>
      </c>
      <c r="H703" s="11"/>
      <c r="I703" s="13" t="s">
        <v>328</v>
      </c>
      <c r="J703" s="11" t="s">
        <v>24</v>
      </c>
      <c r="K703" s="11" t="s">
        <v>25</v>
      </c>
      <c r="L703" s="11" t="s">
        <v>39</v>
      </c>
      <c r="M703" s="11" t="s">
        <v>27</v>
      </c>
      <c r="N703" s="11" t="s">
        <v>28</v>
      </c>
      <c r="O703" s="11" t="s">
        <v>29</v>
      </c>
      <c r="P703" s="11"/>
      <c r="Q703" s="16" t="s">
        <v>2992</v>
      </c>
      <c r="R703" s="11" t="s">
        <v>42</v>
      </c>
      <c r="S703" s="17" t="s">
        <v>2993</v>
      </c>
      <c r="T703" s="11"/>
    </row>
    <row x14ac:dyDescent="0.25" r="704" customHeight="1" ht="19.5">
      <c r="A704" s="25">
        <v>45211</v>
      </c>
      <c r="B704" s="11" t="s">
        <v>2994</v>
      </c>
      <c r="C704" s="11" t="s">
        <v>326</v>
      </c>
      <c r="D704" s="11"/>
      <c r="E704" s="13">
        <v>17671346830</v>
      </c>
      <c r="F704" s="11" t="s">
        <v>2995</v>
      </c>
      <c r="G704" s="11" t="s">
        <v>74</v>
      </c>
      <c r="H704" s="11"/>
      <c r="I704" s="13">
        <v>10015</v>
      </c>
      <c r="J704" s="11" t="s">
        <v>24</v>
      </c>
      <c r="K704" s="11" t="s">
        <v>25</v>
      </c>
      <c r="L704" s="11" t="s">
        <v>26</v>
      </c>
      <c r="M704" s="11" t="s">
        <v>27</v>
      </c>
      <c r="N704" s="11" t="s">
        <v>28</v>
      </c>
      <c r="O704" s="11" t="s">
        <v>29</v>
      </c>
      <c r="P704" s="11"/>
      <c r="Q704" s="16" t="s">
        <v>2996</v>
      </c>
      <c r="R704" s="11" t="s">
        <v>31</v>
      </c>
      <c r="S704" s="11" t="s">
        <v>2997</v>
      </c>
      <c r="T704" s="11" t="s">
        <v>2998</v>
      </c>
    </row>
    <row x14ac:dyDescent="0.25" r="705" customHeight="1" ht="19.5">
      <c r="A705" s="25">
        <v>45211</v>
      </c>
      <c r="B705" s="11" t="s">
        <v>2999</v>
      </c>
      <c r="C705" s="11" t="s">
        <v>72</v>
      </c>
      <c r="D705" s="11"/>
      <c r="E705" s="13">
        <v>13217273383</v>
      </c>
      <c r="F705" s="11" t="s">
        <v>3000</v>
      </c>
      <c r="G705" s="11" t="s">
        <v>115</v>
      </c>
      <c r="H705" s="11"/>
      <c r="I705" s="13" t="s">
        <v>254</v>
      </c>
      <c r="J705" s="11" t="s">
        <v>24</v>
      </c>
      <c r="K705" s="11" t="s">
        <v>25</v>
      </c>
      <c r="L705" s="11" t="s">
        <v>39</v>
      </c>
      <c r="M705" s="11" t="s">
        <v>27</v>
      </c>
      <c r="N705" s="11" t="s">
        <v>28</v>
      </c>
      <c r="O705" s="11" t="s">
        <v>29</v>
      </c>
      <c r="P705" s="11"/>
      <c r="Q705" s="16" t="s">
        <v>3001</v>
      </c>
      <c r="R705" s="11" t="s">
        <v>42</v>
      </c>
      <c r="S705" s="17" t="s">
        <v>3002</v>
      </c>
      <c r="T705" s="11"/>
    </row>
    <row x14ac:dyDescent="0.25" r="706" customHeight="1" ht="19.5">
      <c r="A706" s="10">
        <v>45212</v>
      </c>
      <c r="B706" s="11" t="s">
        <v>3003</v>
      </c>
      <c r="C706" s="11" t="s">
        <v>108</v>
      </c>
      <c r="D706" s="11"/>
      <c r="E706" s="13">
        <v>13114458036</v>
      </c>
      <c r="F706" s="11" t="s">
        <v>3004</v>
      </c>
      <c r="G706" s="11" t="s">
        <v>289</v>
      </c>
      <c r="H706" s="11" t="s">
        <v>457</v>
      </c>
      <c r="I706" s="13" t="s">
        <v>87</v>
      </c>
      <c r="J706" s="11" t="s">
        <v>24</v>
      </c>
      <c r="K706" s="11" t="s">
        <v>25</v>
      </c>
      <c r="L706" s="11" t="s">
        <v>39</v>
      </c>
      <c r="M706" s="11" t="s">
        <v>675</v>
      </c>
      <c r="N706" s="11" t="s">
        <v>28</v>
      </c>
      <c r="O706" s="11" t="s">
        <v>29</v>
      </c>
      <c r="P706" s="11"/>
      <c r="Q706" s="16" t="s">
        <v>3005</v>
      </c>
      <c r="R706" s="11" t="s">
        <v>51</v>
      </c>
      <c r="S706" s="17" t="s">
        <v>3006</v>
      </c>
      <c r="T706" s="11"/>
    </row>
    <row x14ac:dyDescent="0.25" r="707" customHeight="1" ht="19.5">
      <c r="A707" s="10">
        <v>45212</v>
      </c>
      <c r="B707" s="11" t="s">
        <v>3007</v>
      </c>
      <c r="C707" s="11" t="s">
        <v>108</v>
      </c>
      <c r="D707" s="11"/>
      <c r="E707" s="13">
        <v>15629344199</v>
      </c>
      <c r="F707" s="11" t="s">
        <v>3008</v>
      </c>
      <c r="G707" s="11" t="s">
        <v>289</v>
      </c>
      <c r="H707" s="11"/>
      <c r="I707" s="13" t="s">
        <v>1504</v>
      </c>
      <c r="J707" s="11" t="s">
        <v>24</v>
      </c>
      <c r="K707" s="11" t="s">
        <v>25</v>
      </c>
      <c r="L707" s="11" t="s">
        <v>39</v>
      </c>
      <c r="M707" s="11" t="s">
        <v>40</v>
      </c>
      <c r="N707" s="11" t="s">
        <v>28</v>
      </c>
      <c r="O707" s="11" t="s">
        <v>29</v>
      </c>
      <c r="P707" s="11"/>
      <c r="Q707" s="16" t="s">
        <v>3009</v>
      </c>
      <c r="R707" s="11" t="s">
        <v>51</v>
      </c>
      <c r="S707" s="11" t="s">
        <v>3010</v>
      </c>
      <c r="T707" s="11"/>
    </row>
    <row x14ac:dyDescent="0.25" r="708" customHeight="1" ht="19.5">
      <c r="A708" s="10">
        <v>45212</v>
      </c>
      <c r="B708" s="11" t="s">
        <v>3011</v>
      </c>
      <c r="C708" s="11" t="s">
        <v>108</v>
      </c>
      <c r="D708" s="11"/>
      <c r="E708" s="13">
        <v>15549366628</v>
      </c>
      <c r="F708" s="11" t="s">
        <v>3012</v>
      </c>
      <c r="G708" s="11" t="s">
        <v>216</v>
      </c>
      <c r="H708" s="11"/>
      <c r="I708" s="13" t="s">
        <v>1504</v>
      </c>
      <c r="J708" s="11" t="s">
        <v>24</v>
      </c>
      <c r="K708" s="11" t="s">
        <v>25</v>
      </c>
      <c r="L708" s="11" t="s">
        <v>39</v>
      </c>
      <c r="M708" s="11" t="s">
        <v>27</v>
      </c>
      <c r="N708" s="11" t="s">
        <v>28</v>
      </c>
      <c r="O708" s="11" t="s">
        <v>29</v>
      </c>
      <c r="P708" s="11"/>
      <c r="Q708" s="16" t="s">
        <v>3013</v>
      </c>
      <c r="R708" s="11" t="s">
        <v>51</v>
      </c>
      <c r="S708" s="11" t="s">
        <v>3014</v>
      </c>
      <c r="T708" s="11"/>
    </row>
    <row x14ac:dyDescent="0.25" r="709" customHeight="1" ht="19.5">
      <c r="A709" s="10">
        <v>45212</v>
      </c>
      <c r="B709" s="11" t="s">
        <v>3015</v>
      </c>
      <c r="C709" s="11" t="s">
        <v>239</v>
      </c>
      <c r="D709" s="11"/>
      <c r="E709" s="13">
        <v>15672502382</v>
      </c>
      <c r="F709" s="11" t="s">
        <v>3016</v>
      </c>
      <c r="G709" s="11" t="s">
        <v>23</v>
      </c>
      <c r="H709" s="11"/>
      <c r="I709" s="13" t="s">
        <v>142</v>
      </c>
      <c r="J709" s="11" t="s">
        <v>24</v>
      </c>
      <c r="K709" s="11" t="s">
        <v>25</v>
      </c>
      <c r="L709" s="11" t="s">
        <v>39</v>
      </c>
      <c r="M709" s="11" t="s">
        <v>27</v>
      </c>
      <c r="N709" s="11" t="s">
        <v>183</v>
      </c>
      <c r="O709" s="11" t="s">
        <v>29</v>
      </c>
      <c r="P709" s="11"/>
      <c r="Q709" s="16" t="s">
        <v>3017</v>
      </c>
      <c r="R709" s="11" t="s">
        <v>51</v>
      </c>
      <c r="S709" s="17" t="s">
        <v>3018</v>
      </c>
      <c r="T709" s="11"/>
    </row>
    <row x14ac:dyDescent="0.25" r="710" customHeight="1" ht="19.5">
      <c r="A710" s="10">
        <v>45212</v>
      </c>
      <c r="B710" s="11" t="s">
        <v>3019</v>
      </c>
      <c r="C710" s="11" t="s">
        <v>326</v>
      </c>
      <c r="D710" s="11"/>
      <c r="E710" s="13">
        <v>18571024253</v>
      </c>
      <c r="F710" s="11" t="s">
        <v>3020</v>
      </c>
      <c r="G710" s="11" t="s">
        <v>62</v>
      </c>
      <c r="H710" s="11"/>
      <c r="I710" s="13" t="s">
        <v>328</v>
      </c>
      <c r="J710" s="11" t="s">
        <v>24</v>
      </c>
      <c r="K710" s="11" t="s">
        <v>25</v>
      </c>
      <c r="L710" s="11" t="s">
        <v>39</v>
      </c>
      <c r="M710" s="11" t="s">
        <v>27</v>
      </c>
      <c r="N710" s="11" t="s">
        <v>28</v>
      </c>
      <c r="O710" s="11" t="s">
        <v>29</v>
      </c>
      <c r="P710" s="11"/>
      <c r="Q710" s="16" t="s">
        <v>3021</v>
      </c>
      <c r="R710" s="11" t="s">
        <v>42</v>
      </c>
      <c r="S710" s="17" t="s">
        <v>3022</v>
      </c>
      <c r="T710" s="11"/>
    </row>
    <row x14ac:dyDescent="0.25" r="711" customHeight="1" ht="19.5">
      <c r="A711" s="10">
        <v>45212</v>
      </c>
      <c r="B711" s="11" t="s">
        <v>3023</v>
      </c>
      <c r="C711" s="11" t="s">
        <v>326</v>
      </c>
      <c r="D711" s="11"/>
      <c r="E711" s="13">
        <v>15507203826</v>
      </c>
      <c r="F711" s="11" t="s">
        <v>3024</v>
      </c>
      <c r="G711" s="11" t="s">
        <v>23</v>
      </c>
      <c r="H711" s="11"/>
      <c r="I711" s="13" t="s">
        <v>259</v>
      </c>
      <c r="J711" s="11" t="s">
        <v>24</v>
      </c>
      <c r="K711" s="11" t="s">
        <v>25</v>
      </c>
      <c r="L711" s="11" t="s">
        <v>39</v>
      </c>
      <c r="M711" s="11" t="s">
        <v>27</v>
      </c>
      <c r="N711" s="11" t="s">
        <v>28</v>
      </c>
      <c r="O711" s="11" t="s">
        <v>29</v>
      </c>
      <c r="P711" s="11"/>
      <c r="Q711" s="16" t="s">
        <v>3025</v>
      </c>
      <c r="R711" s="11" t="s">
        <v>42</v>
      </c>
      <c r="S711" s="17" t="s">
        <v>3026</v>
      </c>
      <c r="T711" s="11"/>
    </row>
    <row x14ac:dyDescent="0.25" r="712" customHeight="1" ht="19.5">
      <c r="A712" s="10">
        <v>45212</v>
      </c>
      <c r="B712" s="11" t="s">
        <v>3027</v>
      </c>
      <c r="C712" s="11" t="s">
        <v>326</v>
      </c>
      <c r="D712" s="11"/>
      <c r="E712" s="13" t="s">
        <v>3028</v>
      </c>
      <c r="F712" s="11" t="s">
        <v>3029</v>
      </c>
      <c r="G712" s="11" t="s">
        <v>74</v>
      </c>
      <c r="H712" s="11"/>
      <c r="I712" s="13" t="s">
        <v>272</v>
      </c>
      <c r="J712" s="11" t="s">
        <v>24</v>
      </c>
      <c r="K712" s="11" t="s">
        <v>25</v>
      </c>
      <c r="L712" s="11" t="s">
        <v>39</v>
      </c>
      <c r="M712" s="11" t="s">
        <v>149</v>
      </c>
      <c r="N712" s="11" t="s">
        <v>28</v>
      </c>
      <c r="O712" s="11" t="s">
        <v>29</v>
      </c>
      <c r="P712" s="11"/>
      <c r="Q712" s="16" t="s">
        <v>3030</v>
      </c>
      <c r="R712" s="11" t="s">
        <v>42</v>
      </c>
      <c r="S712" s="17" t="s">
        <v>3031</v>
      </c>
      <c r="T712" s="11"/>
    </row>
    <row x14ac:dyDescent="0.25" r="713" customHeight="1" ht="19.5">
      <c r="A713" s="10">
        <v>45213</v>
      </c>
      <c r="B713" s="11" t="s">
        <v>3032</v>
      </c>
      <c r="C713" s="11" t="s">
        <v>46</v>
      </c>
      <c r="D713" s="11"/>
      <c r="E713" s="13">
        <v>18527300096</v>
      </c>
      <c r="F713" s="11" t="s">
        <v>3033</v>
      </c>
      <c r="G713" s="11" t="s">
        <v>115</v>
      </c>
      <c r="H713" s="11"/>
      <c r="I713" s="13" t="s">
        <v>259</v>
      </c>
      <c r="J713" s="11" t="s">
        <v>24</v>
      </c>
      <c r="K713" s="11" t="s">
        <v>25</v>
      </c>
      <c r="L713" s="11" t="s">
        <v>39</v>
      </c>
      <c r="M713" s="11" t="s">
        <v>27</v>
      </c>
      <c r="N713" s="11" t="s">
        <v>28</v>
      </c>
      <c r="O713" s="11" t="s">
        <v>29</v>
      </c>
      <c r="P713" s="11"/>
      <c r="Q713" s="16" t="s">
        <v>3034</v>
      </c>
      <c r="R713" s="11" t="s">
        <v>51</v>
      </c>
      <c r="S713" s="11" t="s">
        <v>3035</v>
      </c>
      <c r="T713" s="11"/>
    </row>
    <row x14ac:dyDescent="0.25" r="714" customHeight="1" ht="19.5">
      <c r="A714" s="10">
        <v>45213</v>
      </c>
      <c r="B714" s="11" t="s">
        <v>3036</v>
      </c>
      <c r="C714" s="11" t="s">
        <v>46</v>
      </c>
      <c r="D714" s="11"/>
      <c r="E714" s="13">
        <v>13197335018</v>
      </c>
      <c r="F714" s="11" t="s">
        <v>3037</v>
      </c>
      <c r="G714" s="11" t="s">
        <v>115</v>
      </c>
      <c r="H714" s="11"/>
      <c r="I714" s="13" t="s">
        <v>206</v>
      </c>
      <c r="J714" s="11" t="s">
        <v>24</v>
      </c>
      <c r="K714" s="11" t="s">
        <v>25</v>
      </c>
      <c r="L714" s="11" t="s">
        <v>39</v>
      </c>
      <c r="M714" s="11" t="s">
        <v>27</v>
      </c>
      <c r="N714" s="11" t="s">
        <v>28</v>
      </c>
      <c r="O714" s="11" t="s">
        <v>29</v>
      </c>
      <c r="P714" s="11"/>
      <c r="Q714" s="16" t="s">
        <v>3038</v>
      </c>
      <c r="R714" s="11" t="s">
        <v>51</v>
      </c>
      <c r="S714" s="17" t="s">
        <v>3039</v>
      </c>
      <c r="T714" s="11"/>
    </row>
    <row x14ac:dyDescent="0.25" r="715" customHeight="1" ht="19.5">
      <c r="A715" s="10">
        <v>45213</v>
      </c>
      <c r="B715" s="11" t="s">
        <v>3040</v>
      </c>
      <c r="C715" s="11" t="s">
        <v>108</v>
      </c>
      <c r="D715" s="11"/>
      <c r="E715" s="13">
        <v>16608607220</v>
      </c>
      <c r="F715" s="11" t="s">
        <v>680</v>
      </c>
      <c r="G715" s="11" t="s">
        <v>74</v>
      </c>
      <c r="H715" s="11"/>
      <c r="I715" s="13" t="s">
        <v>328</v>
      </c>
      <c r="J715" s="11" t="s">
        <v>24</v>
      </c>
      <c r="K715" s="11" t="s">
        <v>25</v>
      </c>
      <c r="L715" s="11" t="s">
        <v>39</v>
      </c>
      <c r="M715" s="11" t="s">
        <v>27</v>
      </c>
      <c r="N715" s="11" t="s">
        <v>28</v>
      </c>
      <c r="O715" s="11" t="s">
        <v>29</v>
      </c>
      <c r="P715" s="11"/>
      <c r="Q715" s="16" t="s">
        <v>3041</v>
      </c>
      <c r="R715" s="11" t="s">
        <v>51</v>
      </c>
      <c r="S715" s="17" t="s">
        <v>3042</v>
      </c>
      <c r="T715" s="11"/>
    </row>
    <row x14ac:dyDescent="0.25" r="716" customHeight="1" ht="19.5">
      <c r="A716" s="10">
        <v>45213</v>
      </c>
      <c r="B716" s="11" t="s">
        <v>3043</v>
      </c>
      <c r="C716" s="11" t="s">
        <v>108</v>
      </c>
      <c r="D716" s="11"/>
      <c r="E716" s="13">
        <v>18671773480</v>
      </c>
      <c r="F716" s="11" t="s">
        <v>3044</v>
      </c>
      <c r="G716" s="11" t="s">
        <v>48</v>
      </c>
      <c r="H716" s="11"/>
      <c r="I716" s="13" t="s">
        <v>116</v>
      </c>
      <c r="J716" s="11" t="s">
        <v>24</v>
      </c>
      <c r="K716" s="11" t="s">
        <v>25</v>
      </c>
      <c r="L716" s="11" t="s">
        <v>39</v>
      </c>
      <c r="M716" s="11" t="s">
        <v>27</v>
      </c>
      <c r="N716" s="11" t="s">
        <v>28</v>
      </c>
      <c r="O716" s="11" t="s">
        <v>29</v>
      </c>
      <c r="P716" s="11"/>
      <c r="Q716" s="16" t="s">
        <v>3045</v>
      </c>
      <c r="R716" s="11" t="s">
        <v>51</v>
      </c>
      <c r="S716" s="11" t="s">
        <v>3046</v>
      </c>
      <c r="T716" s="11"/>
    </row>
    <row x14ac:dyDescent="0.25" r="717" customHeight="1" ht="19.5">
      <c r="A717" s="10">
        <v>45213</v>
      </c>
      <c r="B717" s="11" t="s">
        <v>3047</v>
      </c>
      <c r="C717" s="11" t="s">
        <v>108</v>
      </c>
      <c r="D717" s="11"/>
      <c r="E717" s="13">
        <v>13032722789</v>
      </c>
      <c r="F717" s="11" t="s">
        <v>3048</v>
      </c>
      <c r="G717" s="11" t="s">
        <v>56</v>
      </c>
      <c r="H717" s="11"/>
      <c r="I717" s="13" t="s">
        <v>328</v>
      </c>
      <c r="J717" s="11" t="s">
        <v>24</v>
      </c>
      <c r="K717" s="11" t="s">
        <v>25</v>
      </c>
      <c r="L717" s="11" t="s">
        <v>39</v>
      </c>
      <c r="M717" s="11" t="s">
        <v>27</v>
      </c>
      <c r="N717" s="11" t="s">
        <v>28</v>
      </c>
      <c r="O717" s="11" t="s">
        <v>29</v>
      </c>
      <c r="P717" s="11"/>
      <c r="Q717" s="16" t="s">
        <v>3049</v>
      </c>
      <c r="R717" s="11" t="s">
        <v>51</v>
      </c>
      <c r="S717" s="17" t="s">
        <v>3050</v>
      </c>
      <c r="T717" s="11"/>
    </row>
    <row x14ac:dyDescent="0.25" r="718" customHeight="1" ht="19.5">
      <c r="A718" s="10">
        <v>45213</v>
      </c>
      <c r="B718" s="11" t="s">
        <v>3051</v>
      </c>
      <c r="C718" s="11" t="s">
        <v>180</v>
      </c>
      <c r="D718" s="11"/>
      <c r="E718" s="13" t="s">
        <v>3052</v>
      </c>
      <c r="F718" s="11" t="s">
        <v>3053</v>
      </c>
      <c r="G718" s="11" t="s">
        <v>74</v>
      </c>
      <c r="H718" s="11"/>
      <c r="I718" s="13" t="s">
        <v>433</v>
      </c>
      <c r="J718" s="11" t="s">
        <v>24</v>
      </c>
      <c r="K718" s="11" t="s">
        <v>25</v>
      </c>
      <c r="L718" s="11" t="s">
        <v>39</v>
      </c>
      <c r="M718" s="11" t="s">
        <v>149</v>
      </c>
      <c r="N718" s="11" t="s">
        <v>183</v>
      </c>
      <c r="O718" s="11" t="s">
        <v>29</v>
      </c>
      <c r="P718" s="11"/>
      <c r="Q718" s="16" t="s">
        <v>3054</v>
      </c>
      <c r="R718" s="11" t="s">
        <v>51</v>
      </c>
      <c r="S718" s="17" t="s">
        <v>3055</v>
      </c>
      <c r="T718" s="11"/>
    </row>
    <row x14ac:dyDescent="0.25" r="719" customHeight="1" ht="19.5">
      <c r="A719" s="10">
        <v>45213</v>
      </c>
      <c r="B719" s="11" t="s">
        <v>3056</v>
      </c>
      <c r="C719" s="11" t="s">
        <v>72</v>
      </c>
      <c r="D719" s="11"/>
      <c r="E719" s="13">
        <v>15549285652</v>
      </c>
      <c r="F719" s="11" t="s">
        <v>3057</v>
      </c>
      <c r="G719" s="11" t="s">
        <v>115</v>
      </c>
      <c r="H719" s="11"/>
      <c r="I719" s="13" t="s">
        <v>1623</v>
      </c>
      <c r="J719" s="11" t="s">
        <v>24</v>
      </c>
      <c r="K719" s="11" t="s">
        <v>25</v>
      </c>
      <c r="L719" s="11" t="s">
        <v>39</v>
      </c>
      <c r="M719" s="11" t="s">
        <v>27</v>
      </c>
      <c r="N719" s="11" t="s">
        <v>28</v>
      </c>
      <c r="O719" s="11" t="s">
        <v>29</v>
      </c>
      <c r="P719" s="11"/>
      <c r="Q719" s="16" t="s">
        <v>3058</v>
      </c>
      <c r="R719" s="11" t="s">
        <v>42</v>
      </c>
      <c r="S719" s="11" t="s">
        <v>3059</v>
      </c>
      <c r="T719" s="11"/>
    </row>
    <row x14ac:dyDescent="0.25" r="720" customHeight="1" ht="19.5">
      <c r="A720" s="10">
        <v>45214</v>
      </c>
      <c r="B720" s="11" t="s">
        <v>3060</v>
      </c>
      <c r="C720" s="11" t="s">
        <v>3061</v>
      </c>
      <c r="D720" s="11"/>
      <c r="E720" s="13">
        <v>15549369928</v>
      </c>
      <c r="F720" s="11" t="s">
        <v>3062</v>
      </c>
      <c r="G720" s="11" t="s">
        <v>37</v>
      </c>
      <c r="H720" s="11"/>
      <c r="I720" s="13">
        <v>10015</v>
      </c>
      <c r="J720" s="11" t="s">
        <v>24</v>
      </c>
      <c r="K720" s="11" t="s">
        <v>69</v>
      </c>
      <c r="L720" s="11" t="s">
        <v>26</v>
      </c>
      <c r="M720" s="11" t="s">
        <v>27</v>
      </c>
      <c r="N720" s="11" t="s">
        <v>28</v>
      </c>
      <c r="O720" s="11" t="s">
        <v>29</v>
      </c>
      <c r="P720" s="11"/>
      <c r="Q720" s="16" t="s">
        <v>3063</v>
      </c>
      <c r="R720" s="11" t="s">
        <v>31</v>
      </c>
      <c r="S720" s="17" t="s">
        <v>3064</v>
      </c>
      <c r="T720" s="11"/>
    </row>
    <row x14ac:dyDescent="0.25" r="721" customHeight="1" ht="19.5">
      <c r="A721" s="10">
        <v>45214</v>
      </c>
      <c r="B721" s="11" t="s">
        <v>3065</v>
      </c>
      <c r="C721" s="11" t="s">
        <v>180</v>
      </c>
      <c r="D721" s="11"/>
      <c r="E721" s="13">
        <v>15571724152</v>
      </c>
      <c r="F721" s="11" t="s">
        <v>3066</v>
      </c>
      <c r="G721" s="11" t="s">
        <v>62</v>
      </c>
      <c r="H721" s="11"/>
      <c r="I721" s="13" t="s">
        <v>290</v>
      </c>
      <c r="J721" s="11" t="s">
        <v>24</v>
      </c>
      <c r="K721" s="11" t="s">
        <v>25</v>
      </c>
      <c r="L721" s="11" t="s">
        <v>39</v>
      </c>
      <c r="M721" s="11" t="s">
        <v>40</v>
      </c>
      <c r="N721" s="11" t="s">
        <v>183</v>
      </c>
      <c r="O721" s="11" t="s">
        <v>29</v>
      </c>
      <c r="P721" s="11"/>
      <c r="Q721" s="16" t="s">
        <v>3067</v>
      </c>
      <c r="R721" s="11" t="s">
        <v>51</v>
      </c>
      <c r="S721" s="17" t="s">
        <v>3068</v>
      </c>
      <c r="T721" s="11"/>
    </row>
    <row x14ac:dyDescent="0.25" r="722" customHeight="1" ht="19.5">
      <c r="A722" s="10">
        <v>45214</v>
      </c>
      <c r="B722" s="11" t="s">
        <v>3069</v>
      </c>
      <c r="C722" s="11" t="s">
        <v>108</v>
      </c>
      <c r="D722" s="11"/>
      <c r="E722" s="13">
        <v>15671058236</v>
      </c>
      <c r="F722" s="11" t="s">
        <v>3070</v>
      </c>
      <c r="G722" s="11" t="s">
        <v>48</v>
      </c>
      <c r="H722" s="11"/>
      <c r="I722" s="13" t="s">
        <v>272</v>
      </c>
      <c r="J722" s="11" t="s">
        <v>24</v>
      </c>
      <c r="K722" s="11" t="s">
        <v>25</v>
      </c>
      <c r="L722" s="11" t="s">
        <v>39</v>
      </c>
      <c r="M722" s="11" t="s">
        <v>27</v>
      </c>
      <c r="N722" s="11" t="s">
        <v>28</v>
      </c>
      <c r="O722" s="11" t="s">
        <v>29</v>
      </c>
      <c r="P722" s="11"/>
      <c r="Q722" s="16" t="s">
        <v>3071</v>
      </c>
      <c r="R722" s="11" t="s">
        <v>51</v>
      </c>
      <c r="S722" s="17" t="s">
        <v>3072</v>
      </c>
      <c r="T722" s="11"/>
    </row>
    <row x14ac:dyDescent="0.25" r="723" customHeight="1" ht="19.5">
      <c r="A723" s="10">
        <v>45214</v>
      </c>
      <c r="B723" s="11" t="s">
        <v>3073</v>
      </c>
      <c r="C723" s="11" t="s">
        <v>180</v>
      </c>
      <c r="D723" s="11"/>
      <c r="E723" s="13">
        <v>13217174779</v>
      </c>
      <c r="F723" s="11" t="s">
        <v>3074</v>
      </c>
      <c r="G723" s="11" t="s">
        <v>115</v>
      </c>
      <c r="H723" s="11"/>
      <c r="I723" s="13" t="s">
        <v>796</v>
      </c>
      <c r="J723" s="11" t="s">
        <v>24</v>
      </c>
      <c r="K723" s="11" t="s">
        <v>25</v>
      </c>
      <c r="L723" s="11" t="s">
        <v>39</v>
      </c>
      <c r="M723" s="11" t="s">
        <v>27</v>
      </c>
      <c r="N723" s="11" t="s">
        <v>183</v>
      </c>
      <c r="O723" s="11" t="s">
        <v>29</v>
      </c>
      <c r="P723" s="11"/>
      <c r="Q723" s="16" t="s">
        <v>3075</v>
      </c>
      <c r="R723" s="11" t="s">
        <v>51</v>
      </c>
      <c r="S723" s="11" t="s">
        <v>3076</v>
      </c>
      <c r="T723" s="11"/>
    </row>
    <row x14ac:dyDescent="0.25" r="724" customHeight="1" ht="19.5">
      <c r="A724" s="10">
        <v>45215</v>
      </c>
      <c r="B724" s="11" t="s">
        <v>3077</v>
      </c>
      <c r="C724" s="11" t="s">
        <v>46</v>
      </c>
      <c r="D724" s="12"/>
      <c r="E724" s="13">
        <v>13098416058</v>
      </c>
      <c r="F724" s="11" t="s">
        <v>3078</v>
      </c>
      <c r="G724" s="12" t="s">
        <v>289</v>
      </c>
      <c r="H724" s="12"/>
      <c r="I724" s="14" t="s">
        <v>1024</v>
      </c>
      <c r="J724" s="12" t="s">
        <v>24</v>
      </c>
      <c r="K724" s="12" t="s">
        <v>25</v>
      </c>
      <c r="L724" s="12" t="s">
        <v>39</v>
      </c>
      <c r="M724" s="11" t="s">
        <v>40</v>
      </c>
      <c r="N724" s="11" t="s">
        <v>28</v>
      </c>
      <c r="O724" s="12" t="s">
        <v>29</v>
      </c>
      <c r="P724" s="12"/>
      <c r="Q724" s="15" t="s">
        <v>3079</v>
      </c>
      <c r="R724" s="12" t="s">
        <v>51</v>
      </c>
      <c r="S724" s="17" t="s">
        <v>3080</v>
      </c>
      <c r="T724" s="11"/>
    </row>
    <row x14ac:dyDescent="0.25" r="725" customHeight="1" ht="19.5">
      <c r="A725" s="10">
        <v>45215</v>
      </c>
      <c r="B725" s="11" t="s">
        <v>3081</v>
      </c>
      <c r="C725" s="11" t="s">
        <v>108</v>
      </c>
      <c r="D725" s="12"/>
      <c r="E725" s="13">
        <v>18671773480</v>
      </c>
      <c r="F725" s="11" t="s">
        <v>3044</v>
      </c>
      <c r="G725" s="12" t="s">
        <v>48</v>
      </c>
      <c r="H725" s="12"/>
      <c r="I725" s="14" t="s">
        <v>51</v>
      </c>
      <c r="J725" s="12" t="s">
        <v>24</v>
      </c>
      <c r="K725" s="12" t="s">
        <v>25</v>
      </c>
      <c r="L725" s="12" t="s">
        <v>39</v>
      </c>
      <c r="M725" s="11" t="s">
        <v>27</v>
      </c>
      <c r="N725" s="11" t="s">
        <v>28</v>
      </c>
      <c r="O725" s="12" t="s">
        <v>29</v>
      </c>
      <c r="P725" s="12"/>
      <c r="Q725" s="15" t="s">
        <v>3082</v>
      </c>
      <c r="R725" s="12" t="s">
        <v>51</v>
      </c>
      <c r="S725" s="11" t="s">
        <v>3083</v>
      </c>
      <c r="T725" s="11"/>
    </row>
    <row x14ac:dyDescent="0.25" r="726" customHeight="1" ht="19.5">
      <c r="A726" s="10">
        <v>45215</v>
      </c>
      <c r="B726" s="11" t="s">
        <v>3084</v>
      </c>
      <c r="C726" s="11" t="s">
        <v>341</v>
      </c>
      <c r="D726" s="12"/>
      <c r="E726" s="13">
        <v>15671059758</v>
      </c>
      <c r="F726" s="11" t="s">
        <v>3085</v>
      </c>
      <c r="G726" s="12" t="s">
        <v>115</v>
      </c>
      <c r="H726" s="12"/>
      <c r="I726" s="14" t="s">
        <v>189</v>
      </c>
      <c r="J726" s="12" t="s">
        <v>24</v>
      </c>
      <c r="K726" s="12" t="s">
        <v>25</v>
      </c>
      <c r="L726" s="12" t="s">
        <v>39</v>
      </c>
      <c r="M726" s="11" t="s">
        <v>27</v>
      </c>
      <c r="N726" s="11" t="s">
        <v>28</v>
      </c>
      <c r="O726" s="12" t="s">
        <v>29</v>
      </c>
      <c r="P726" s="12"/>
      <c r="Q726" s="15" t="s">
        <v>3086</v>
      </c>
      <c r="R726" s="12" t="s">
        <v>42</v>
      </c>
      <c r="S726" s="17" t="s">
        <v>3087</v>
      </c>
      <c r="T726" s="11"/>
    </row>
    <row x14ac:dyDescent="0.25" r="727" customHeight="1" ht="19.5">
      <c r="A727" s="10">
        <v>45215</v>
      </c>
      <c r="B727" s="11" t="s">
        <v>3088</v>
      </c>
      <c r="C727" s="11" t="s">
        <v>2547</v>
      </c>
      <c r="D727" s="12"/>
      <c r="E727" s="13">
        <v>13032742279</v>
      </c>
      <c r="F727" s="11" t="s">
        <v>3089</v>
      </c>
      <c r="G727" s="12" t="s">
        <v>37</v>
      </c>
      <c r="H727" s="12" t="s">
        <v>98</v>
      </c>
      <c r="I727" s="14">
        <v>10015</v>
      </c>
      <c r="J727" s="12" t="s">
        <v>24</v>
      </c>
      <c r="K727" s="12" t="s">
        <v>69</v>
      </c>
      <c r="L727" s="12" t="s">
        <v>26</v>
      </c>
      <c r="M727" s="11" t="s">
        <v>27</v>
      </c>
      <c r="N727" s="11" t="s">
        <v>28</v>
      </c>
      <c r="O727" s="12" t="s">
        <v>29</v>
      </c>
      <c r="P727" s="12"/>
      <c r="Q727" s="15" t="s">
        <v>3090</v>
      </c>
      <c r="R727" s="12" t="s">
        <v>31</v>
      </c>
      <c r="S727" s="17" t="s">
        <v>3091</v>
      </c>
      <c r="T727" s="11"/>
    </row>
    <row x14ac:dyDescent="0.25" r="728" customHeight="1" ht="19.5">
      <c r="A728" s="10">
        <v>45216</v>
      </c>
      <c r="B728" s="11" t="s">
        <v>3092</v>
      </c>
      <c r="C728" s="11" t="s">
        <v>108</v>
      </c>
      <c r="D728" s="12"/>
      <c r="E728" s="13">
        <v>13297282204</v>
      </c>
      <c r="F728" s="11" t="s">
        <v>3093</v>
      </c>
      <c r="G728" s="12" t="s">
        <v>37</v>
      </c>
      <c r="H728" s="12" t="s">
        <v>98</v>
      </c>
      <c r="I728" s="14" t="s">
        <v>211</v>
      </c>
      <c r="J728" s="12" t="s">
        <v>24</v>
      </c>
      <c r="K728" s="12" t="s">
        <v>25</v>
      </c>
      <c r="L728" s="12" t="s">
        <v>39</v>
      </c>
      <c r="M728" s="11" t="s">
        <v>27</v>
      </c>
      <c r="N728" s="11" t="s">
        <v>28</v>
      </c>
      <c r="O728" s="12" t="s">
        <v>29</v>
      </c>
      <c r="P728" s="12"/>
      <c r="Q728" s="15" t="s">
        <v>3094</v>
      </c>
      <c r="R728" s="12" t="s">
        <v>51</v>
      </c>
      <c r="S728" s="17" t="s">
        <v>3095</v>
      </c>
      <c r="T728" s="11"/>
    </row>
    <row x14ac:dyDescent="0.25" r="729" customHeight="1" ht="19.5">
      <c r="A729" s="10">
        <v>45216</v>
      </c>
      <c r="B729" s="11" t="s">
        <v>3096</v>
      </c>
      <c r="C729" s="11" t="s">
        <v>46</v>
      </c>
      <c r="D729" s="12"/>
      <c r="E729" s="13">
        <v>13197333556</v>
      </c>
      <c r="F729" s="11" t="s">
        <v>3097</v>
      </c>
      <c r="G729" s="12" t="s">
        <v>115</v>
      </c>
      <c r="H729" s="12"/>
      <c r="I729" s="14" t="s">
        <v>68</v>
      </c>
      <c r="J729" s="12" t="s">
        <v>24</v>
      </c>
      <c r="K729" s="12" t="s">
        <v>25</v>
      </c>
      <c r="L729" s="12" t="s">
        <v>39</v>
      </c>
      <c r="M729" s="11" t="s">
        <v>40</v>
      </c>
      <c r="N729" s="11" t="s">
        <v>28</v>
      </c>
      <c r="O729" s="12" t="s">
        <v>29</v>
      </c>
      <c r="P729" s="12"/>
      <c r="Q729" s="15" t="s">
        <v>3098</v>
      </c>
      <c r="R729" s="12" t="s">
        <v>51</v>
      </c>
      <c r="S729" s="17" t="s">
        <v>3099</v>
      </c>
      <c r="T729" s="11"/>
    </row>
    <row x14ac:dyDescent="0.25" r="730" customHeight="1" ht="19.5">
      <c r="A730" s="10">
        <v>45216</v>
      </c>
      <c r="B730" s="11" t="s">
        <v>3100</v>
      </c>
      <c r="C730" s="11" t="s">
        <v>3101</v>
      </c>
      <c r="D730" s="12"/>
      <c r="E730" s="13">
        <v>15571700863</v>
      </c>
      <c r="F730" s="11" t="s">
        <v>3102</v>
      </c>
      <c r="G730" s="12" t="s">
        <v>48</v>
      </c>
      <c r="H730" s="12"/>
      <c r="I730" s="14">
        <v>10015</v>
      </c>
      <c r="J730" s="12" t="s">
        <v>24</v>
      </c>
      <c r="K730" s="12" t="s">
        <v>69</v>
      </c>
      <c r="L730" s="12" t="s">
        <v>26</v>
      </c>
      <c r="M730" s="11" t="s">
        <v>27</v>
      </c>
      <c r="N730" s="11" t="s">
        <v>28</v>
      </c>
      <c r="O730" s="12" t="s">
        <v>29</v>
      </c>
      <c r="P730" s="12"/>
      <c r="Q730" s="15" t="s">
        <v>3103</v>
      </c>
      <c r="R730" s="12" t="s">
        <v>31</v>
      </c>
      <c r="S730" s="11" t="s">
        <v>3104</v>
      </c>
      <c r="T730" s="11"/>
    </row>
    <row x14ac:dyDescent="0.25" r="731" customHeight="1" ht="19.5">
      <c r="A731" s="10">
        <v>45216</v>
      </c>
      <c r="B731" s="11" t="s">
        <v>3105</v>
      </c>
      <c r="C731" s="11" t="s">
        <v>180</v>
      </c>
      <c r="D731" s="12"/>
      <c r="E731" s="13">
        <v>13177058891</v>
      </c>
      <c r="F731" s="11" t="s">
        <v>3106</v>
      </c>
      <c r="G731" s="12" t="s">
        <v>62</v>
      </c>
      <c r="H731" s="12" t="s">
        <v>98</v>
      </c>
      <c r="I731" s="14" t="s">
        <v>352</v>
      </c>
      <c r="J731" s="12" t="s">
        <v>24</v>
      </c>
      <c r="K731" s="12" t="s">
        <v>25</v>
      </c>
      <c r="L731" s="12" t="s">
        <v>39</v>
      </c>
      <c r="M731" s="11" t="s">
        <v>40</v>
      </c>
      <c r="N731" s="11" t="s">
        <v>183</v>
      </c>
      <c r="O731" s="12" t="s">
        <v>29</v>
      </c>
      <c r="P731" s="12"/>
      <c r="Q731" s="15" t="s">
        <v>3107</v>
      </c>
      <c r="R731" s="12" t="s">
        <v>51</v>
      </c>
      <c r="S731" s="11" t="s">
        <v>3108</v>
      </c>
      <c r="T731" s="11"/>
    </row>
    <row x14ac:dyDescent="0.25" r="732" customHeight="1" ht="19.5">
      <c r="A732" s="10">
        <v>45216</v>
      </c>
      <c r="B732" s="11" t="s">
        <v>3109</v>
      </c>
      <c r="C732" s="11" t="s">
        <v>239</v>
      </c>
      <c r="D732" s="12"/>
      <c r="E732" s="13">
        <v>13114460823</v>
      </c>
      <c r="F732" s="11" t="s">
        <v>3110</v>
      </c>
      <c r="G732" s="12" t="s">
        <v>115</v>
      </c>
      <c r="H732" s="12" t="s">
        <v>121</v>
      </c>
      <c r="I732" s="14" t="s">
        <v>352</v>
      </c>
      <c r="J732" s="12" t="s">
        <v>24</v>
      </c>
      <c r="K732" s="12" t="s">
        <v>25</v>
      </c>
      <c r="L732" s="12" t="s">
        <v>39</v>
      </c>
      <c r="M732" s="11" t="s">
        <v>27</v>
      </c>
      <c r="N732" s="11" t="s">
        <v>183</v>
      </c>
      <c r="O732" s="12" t="s">
        <v>29</v>
      </c>
      <c r="P732" s="12"/>
      <c r="Q732" s="15" t="s">
        <v>3111</v>
      </c>
      <c r="R732" s="12" t="s">
        <v>51</v>
      </c>
      <c r="S732" s="11" t="s">
        <v>3112</v>
      </c>
      <c r="T732" s="11"/>
    </row>
    <row x14ac:dyDescent="0.25" r="733" customHeight="1" ht="19.5">
      <c r="A733" s="10">
        <v>45216</v>
      </c>
      <c r="B733" s="11" t="s">
        <v>3113</v>
      </c>
      <c r="C733" s="11" t="s">
        <v>158</v>
      </c>
      <c r="D733" s="12"/>
      <c r="E733" s="13" t="s">
        <v>3114</v>
      </c>
      <c r="F733" s="11" t="s">
        <v>3115</v>
      </c>
      <c r="G733" s="12" t="s">
        <v>74</v>
      </c>
      <c r="H733" s="12"/>
      <c r="I733" s="14" t="s">
        <v>850</v>
      </c>
      <c r="J733" s="12" t="s">
        <v>24</v>
      </c>
      <c r="K733" s="12" t="s">
        <v>25</v>
      </c>
      <c r="L733" s="12" t="s">
        <v>39</v>
      </c>
      <c r="M733" s="11" t="s">
        <v>149</v>
      </c>
      <c r="N733" s="11" t="s">
        <v>28</v>
      </c>
      <c r="O733" s="12" t="s">
        <v>29</v>
      </c>
      <c r="P733" s="12"/>
      <c r="Q733" s="15" t="s">
        <v>3116</v>
      </c>
      <c r="R733" s="12" t="s">
        <v>42</v>
      </c>
      <c r="S733" s="17" t="s">
        <v>3117</v>
      </c>
      <c r="T733" s="11"/>
    </row>
    <row x14ac:dyDescent="0.25" r="734" customHeight="1" ht="19.5">
      <c r="A734" s="10">
        <v>45216</v>
      </c>
      <c r="B734" s="11" t="s">
        <v>3118</v>
      </c>
      <c r="C734" s="11" t="s">
        <v>341</v>
      </c>
      <c r="D734" s="12"/>
      <c r="E734" s="13">
        <v>18608608066</v>
      </c>
      <c r="F734" s="11" t="s">
        <v>3119</v>
      </c>
      <c r="G734" s="12" t="s">
        <v>56</v>
      </c>
      <c r="H734" s="12"/>
      <c r="I734" s="14" t="s">
        <v>352</v>
      </c>
      <c r="J734" s="12" t="s">
        <v>24</v>
      </c>
      <c r="K734" s="12" t="s">
        <v>69</v>
      </c>
      <c r="L734" s="12" t="s">
        <v>39</v>
      </c>
      <c r="M734" s="11" t="s">
        <v>40</v>
      </c>
      <c r="N734" s="11" t="s">
        <v>28</v>
      </c>
      <c r="O734" s="12" t="s">
        <v>29</v>
      </c>
      <c r="P734" s="12"/>
      <c r="Q734" s="15" t="s">
        <v>3120</v>
      </c>
      <c r="R734" s="12" t="s">
        <v>42</v>
      </c>
      <c r="S734" s="11" t="s">
        <v>3121</v>
      </c>
      <c r="T734" s="11" t="s">
        <v>3122</v>
      </c>
    </row>
    <row x14ac:dyDescent="0.25" r="735" customHeight="1" ht="19.5">
      <c r="A735" s="10">
        <v>45217</v>
      </c>
      <c r="B735" s="11" t="s">
        <v>3123</v>
      </c>
      <c r="C735" s="11" t="s">
        <v>239</v>
      </c>
      <c r="D735" s="12"/>
      <c r="E735" s="13">
        <v>13085159812</v>
      </c>
      <c r="F735" s="11" t="s">
        <v>3124</v>
      </c>
      <c r="G735" s="12" t="s">
        <v>289</v>
      </c>
      <c r="H735" s="12" t="s">
        <v>86</v>
      </c>
      <c r="I735" s="14" t="s">
        <v>104</v>
      </c>
      <c r="J735" s="12" t="s">
        <v>24</v>
      </c>
      <c r="K735" s="12" t="s">
        <v>25</v>
      </c>
      <c r="L735" s="12" t="s">
        <v>39</v>
      </c>
      <c r="M735" s="11" t="s">
        <v>40</v>
      </c>
      <c r="N735" s="11" t="s">
        <v>183</v>
      </c>
      <c r="O735" s="12" t="s">
        <v>29</v>
      </c>
      <c r="P735" s="12"/>
      <c r="Q735" s="15" t="s">
        <v>3125</v>
      </c>
      <c r="R735" s="12" t="s">
        <v>51</v>
      </c>
      <c r="S735" s="17" t="s">
        <v>3126</v>
      </c>
      <c r="T735" s="11"/>
    </row>
    <row x14ac:dyDescent="0.25" r="736" customHeight="1" ht="19.5">
      <c r="A736" s="10">
        <v>45217</v>
      </c>
      <c r="B736" s="11" t="s">
        <v>3127</v>
      </c>
      <c r="C736" s="11" t="s">
        <v>180</v>
      </c>
      <c r="D736" s="12"/>
      <c r="E736" s="13">
        <v>13040985021</v>
      </c>
      <c r="F736" s="11" t="s">
        <v>3128</v>
      </c>
      <c r="G736" s="12" t="s">
        <v>37</v>
      </c>
      <c r="H736" s="12"/>
      <c r="I736" s="14" t="s">
        <v>104</v>
      </c>
      <c r="J736" s="12" t="s">
        <v>24</v>
      </c>
      <c r="K736" s="12" t="s">
        <v>25</v>
      </c>
      <c r="L736" s="12" t="s">
        <v>39</v>
      </c>
      <c r="M736" s="11" t="s">
        <v>27</v>
      </c>
      <c r="N736" s="11" t="s">
        <v>183</v>
      </c>
      <c r="O736" s="12" t="s">
        <v>29</v>
      </c>
      <c r="P736" s="12"/>
      <c r="Q736" s="15" t="s">
        <v>3129</v>
      </c>
      <c r="R736" s="12" t="s">
        <v>42</v>
      </c>
      <c r="S736" s="17" t="s">
        <v>3130</v>
      </c>
      <c r="T736" s="11"/>
    </row>
    <row x14ac:dyDescent="0.25" r="737" customHeight="1" ht="19.5">
      <c r="A737" s="10">
        <v>45217</v>
      </c>
      <c r="B737" s="11" t="s">
        <v>3131</v>
      </c>
      <c r="C737" s="11" t="s">
        <v>180</v>
      </c>
      <c r="D737" s="12"/>
      <c r="E737" s="13">
        <v>13085163061</v>
      </c>
      <c r="F737" s="11" t="s">
        <v>3132</v>
      </c>
      <c r="G737" s="12" t="s">
        <v>115</v>
      </c>
      <c r="H737" s="12"/>
      <c r="I737" s="14" t="s">
        <v>142</v>
      </c>
      <c r="J737" s="12" t="s">
        <v>24</v>
      </c>
      <c r="K737" s="12" t="s">
        <v>25</v>
      </c>
      <c r="L737" s="12" t="s">
        <v>39</v>
      </c>
      <c r="M737" s="11" t="s">
        <v>27</v>
      </c>
      <c r="N737" s="11" t="s">
        <v>183</v>
      </c>
      <c r="O737" s="12" t="s">
        <v>29</v>
      </c>
      <c r="P737" s="12"/>
      <c r="Q737" s="15" t="s">
        <v>3133</v>
      </c>
      <c r="R737" s="12" t="s">
        <v>51</v>
      </c>
      <c r="S737" s="17" t="s">
        <v>3134</v>
      </c>
      <c r="T737" s="11"/>
    </row>
    <row x14ac:dyDescent="0.25" r="738" customHeight="1" ht="19.5">
      <c r="A738" s="10">
        <v>45217</v>
      </c>
      <c r="B738" s="11" t="s">
        <v>3135</v>
      </c>
      <c r="C738" s="11" t="s">
        <v>1537</v>
      </c>
      <c r="D738" s="12"/>
      <c r="E738" s="13" t="s">
        <v>3136</v>
      </c>
      <c r="F738" s="11" t="s">
        <v>3137</v>
      </c>
      <c r="G738" s="12" t="s">
        <v>74</v>
      </c>
      <c r="H738" s="12"/>
      <c r="I738" s="14" t="s">
        <v>148</v>
      </c>
      <c r="J738" s="12" t="s">
        <v>24</v>
      </c>
      <c r="K738" s="12" t="s">
        <v>25</v>
      </c>
      <c r="L738" s="12" t="s">
        <v>39</v>
      </c>
      <c r="M738" s="11" t="s">
        <v>149</v>
      </c>
      <c r="N738" s="11" t="s">
        <v>28</v>
      </c>
      <c r="O738" s="12" t="s">
        <v>29</v>
      </c>
      <c r="P738" s="12"/>
      <c r="Q738" s="15" t="s">
        <v>3138</v>
      </c>
      <c r="R738" s="12" t="s">
        <v>42</v>
      </c>
      <c r="S738" s="11" t="s">
        <v>3139</v>
      </c>
      <c r="T738" s="11"/>
    </row>
    <row x14ac:dyDescent="0.25" r="739" customHeight="1" ht="19.5">
      <c r="A739" s="10">
        <v>45217</v>
      </c>
      <c r="B739" s="11" t="s">
        <v>3140</v>
      </c>
      <c r="C739" s="11" t="s">
        <v>326</v>
      </c>
      <c r="D739" s="12"/>
      <c r="E739" s="13">
        <v>13040985021</v>
      </c>
      <c r="F739" s="11" t="s">
        <v>3128</v>
      </c>
      <c r="G739" s="12" t="s">
        <v>37</v>
      </c>
      <c r="H739" s="12"/>
      <c r="I739" s="14" t="s">
        <v>99</v>
      </c>
      <c r="J739" s="12" t="s">
        <v>24</v>
      </c>
      <c r="K739" s="12" t="s">
        <v>25</v>
      </c>
      <c r="L739" s="12" t="s">
        <v>39</v>
      </c>
      <c r="M739" s="11" t="s">
        <v>27</v>
      </c>
      <c r="N739" s="11" t="s">
        <v>28</v>
      </c>
      <c r="O739" s="12" t="s">
        <v>29</v>
      </c>
      <c r="P739" s="12"/>
      <c r="Q739" s="15" t="s">
        <v>3141</v>
      </c>
      <c r="R739" s="12" t="s">
        <v>42</v>
      </c>
      <c r="S739" s="17" t="s">
        <v>3142</v>
      </c>
      <c r="T739" s="11"/>
    </row>
    <row x14ac:dyDescent="0.25" r="740" customHeight="1" ht="19.5">
      <c r="A740" s="10">
        <v>45218</v>
      </c>
      <c r="B740" s="11" t="s">
        <v>3143</v>
      </c>
      <c r="C740" s="11" t="s">
        <v>180</v>
      </c>
      <c r="D740" s="12"/>
      <c r="E740" s="13">
        <v>15572703901</v>
      </c>
      <c r="F740" s="11" t="s">
        <v>3144</v>
      </c>
      <c r="G740" s="12" t="s">
        <v>74</v>
      </c>
      <c r="H740" s="12"/>
      <c r="I740" s="14" t="s">
        <v>99</v>
      </c>
      <c r="J740" s="12" t="s">
        <v>24</v>
      </c>
      <c r="K740" s="12" t="s">
        <v>25</v>
      </c>
      <c r="L740" s="12" t="s">
        <v>39</v>
      </c>
      <c r="M740" s="11" t="s">
        <v>27</v>
      </c>
      <c r="N740" s="11" t="s">
        <v>183</v>
      </c>
      <c r="O740" s="12" t="s">
        <v>29</v>
      </c>
      <c r="P740" s="12"/>
      <c r="Q740" s="15" t="s">
        <v>3145</v>
      </c>
      <c r="R740" s="12" t="s">
        <v>51</v>
      </c>
      <c r="S740" s="17" t="s">
        <v>3146</v>
      </c>
      <c r="T740" s="11"/>
    </row>
    <row x14ac:dyDescent="0.25" r="741" customHeight="1" ht="19.5">
      <c r="A741" s="10">
        <v>45220</v>
      </c>
      <c r="B741" s="11" t="s">
        <v>3147</v>
      </c>
      <c r="C741" s="11" t="s">
        <v>180</v>
      </c>
      <c r="D741" s="12"/>
      <c r="E741" s="13">
        <v>18272250855</v>
      </c>
      <c r="F741" s="11" t="s">
        <v>3148</v>
      </c>
      <c r="G741" s="12" t="s">
        <v>48</v>
      </c>
      <c r="H741" s="12" t="s">
        <v>98</v>
      </c>
      <c r="I741" s="14" t="s">
        <v>57</v>
      </c>
      <c r="J741" s="12" t="s">
        <v>24</v>
      </c>
      <c r="K741" s="12" t="s">
        <v>25</v>
      </c>
      <c r="L741" s="12" t="s">
        <v>39</v>
      </c>
      <c r="M741" s="11" t="s">
        <v>27</v>
      </c>
      <c r="N741" s="11" t="s">
        <v>183</v>
      </c>
      <c r="O741" s="12" t="s">
        <v>29</v>
      </c>
      <c r="P741" s="12"/>
      <c r="Q741" s="15" t="s">
        <v>3149</v>
      </c>
      <c r="R741" s="12" t="s">
        <v>51</v>
      </c>
      <c r="S741" s="17" t="s">
        <v>3150</v>
      </c>
      <c r="T741" s="11"/>
    </row>
    <row x14ac:dyDescent="0.25" r="742" customHeight="1" ht="19.5">
      <c r="A742" s="18">
        <v>45222</v>
      </c>
      <c r="B742" s="11" t="s">
        <v>3151</v>
      </c>
      <c r="C742" s="11" t="s">
        <v>326</v>
      </c>
      <c r="D742" s="12"/>
      <c r="E742" s="13">
        <v>15572763554</v>
      </c>
      <c r="F742" s="11" t="s">
        <v>3152</v>
      </c>
      <c r="G742" s="12" t="s">
        <v>37</v>
      </c>
      <c r="H742" s="12"/>
      <c r="I742" s="14" t="s">
        <v>68</v>
      </c>
      <c r="J742" s="12" t="s">
        <v>24</v>
      </c>
      <c r="K742" s="12" t="s">
        <v>25</v>
      </c>
      <c r="L742" s="12" t="s">
        <v>39</v>
      </c>
      <c r="M742" s="11" t="s">
        <v>40</v>
      </c>
      <c r="N742" s="11" t="s">
        <v>28</v>
      </c>
      <c r="O742" s="12" t="s">
        <v>29</v>
      </c>
      <c r="P742" s="12"/>
      <c r="Q742" s="15" t="s">
        <v>3153</v>
      </c>
      <c r="R742" s="12" t="s">
        <v>42</v>
      </c>
      <c r="S742" s="17" t="s">
        <v>3154</v>
      </c>
      <c r="T742" s="11"/>
    </row>
    <row x14ac:dyDescent="0.25" r="743" customHeight="1" ht="19.5">
      <c r="A743" s="18">
        <v>45224</v>
      </c>
      <c r="B743" s="11" t="s">
        <v>3155</v>
      </c>
      <c r="C743" s="11" t="s">
        <v>326</v>
      </c>
      <c r="D743" s="12"/>
      <c r="E743" s="13">
        <v>13235631076</v>
      </c>
      <c r="F743" s="11" t="s">
        <v>181</v>
      </c>
      <c r="G743" s="12" t="s">
        <v>115</v>
      </c>
      <c r="H743" s="12"/>
      <c r="I743" s="14" t="s">
        <v>328</v>
      </c>
      <c r="J743" s="12" t="s">
        <v>24</v>
      </c>
      <c r="K743" s="12" t="s">
        <v>25</v>
      </c>
      <c r="L743" s="12" t="s">
        <v>39</v>
      </c>
      <c r="M743" s="11" t="s">
        <v>27</v>
      </c>
      <c r="N743" s="11" t="s">
        <v>28</v>
      </c>
      <c r="O743" s="12" t="s">
        <v>29</v>
      </c>
      <c r="P743" s="12"/>
      <c r="Q743" s="15" t="s">
        <v>3156</v>
      </c>
      <c r="R743" s="12" t="s">
        <v>42</v>
      </c>
      <c r="S743" s="17" t="s">
        <v>3157</v>
      </c>
      <c r="T743" s="11"/>
    </row>
    <row x14ac:dyDescent="0.25" r="744" customHeight="1" ht="19.5">
      <c r="A744" s="18">
        <v>45225</v>
      </c>
      <c r="B744" s="11" t="s">
        <v>3158</v>
      </c>
      <c r="C744" s="11" t="s">
        <v>180</v>
      </c>
      <c r="D744" s="12"/>
      <c r="E744" s="13">
        <v>13177058374</v>
      </c>
      <c r="F744" s="11" t="s">
        <v>3159</v>
      </c>
      <c r="G744" s="12" t="s">
        <v>37</v>
      </c>
      <c r="H744" s="12"/>
      <c r="I744" s="14" t="s">
        <v>749</v>
      </c>
      <c r="J744" s="12" t="s">
        <v>24</v>
      </c>
      <c r="K744" s="12" t="s">
        <v>25</v>
      </c>
      <c r="L744" s="12" t="s">
        <v>39</v>
      </c>
      <c r="M744" s="11" t="s">
        <v>40</v>
      </c>
      <c r="N744" s="11" t="s">
        <v>183</v>
      </c>
      <c r="O744" s="12" t="s">
        <v>29</v>
      </c>
      <c r="P744" s="12"/>
      <c r="Q744" s="15" t="s">
        <v>3160</v>
      </c>
      <c r="R744" s="12" t="s">
        <v>51</v>
      </c>
      <c r="S744" s="17" t="s">
        <v>3161</v>
      </c>
      <c r="T744" s="11"/>
    </row>
    <row x14ac:dyDescent="0.25" r="745" customHeight="1" ht="19.5">
      <c r="A745" s="18">
        <v>45225</v>
      </c>
      <c r="B745" s="11" t="s">
        <v>3162</v>
      </c>
      <c r="C745" s="11" t="s">
        <v>180</v>
      </c>
      <c r="D745" s="12"/>
      <c r="E745" s="13">
        <v>15571725851</v>
      </c>
      <c r="F745" s="11" t="s">
        <v>3163</v>
      </c>
      <c r="G745" s="12" t="s">
        <v>48</v>
      </c>
      <c r="H745" s="12"/>
      <c r="I745" s="14" t="s">
        <v>189</v>
      </c>
      <c r="J745" s="12" t="s">
        <v>24</v>
      </c>
      <c r="K745" s="12" t="s">
        <v>25</v>
      </c>
      <c r="L745" s="12" t="s">
        <v>39</v>
      </c>
      <c r="M745" s="11" t="s">
        <v>27</v>
      </c>
      <c r="N745" s="11" t="s">
        <v>183</v>
      </c>
      <c r="O745" s="12" t="s">
        <v>29</v>
      </c>
      <c r="P745" s="12"/>
      <c r="Q745" s="15" t="s">
        <v>3164</v>
      </c>
      <c r="R745" s="12" t="s">
        <v>51</v>
      </c>
      <c r="S745" s="11" t="s">
        <v>3165</v>
      </c>
      <c r="T745" s="11"/>
    </row>
    <row x14ac:dyDescent="0.25" r="746" customHeight="1" ht="19.5">
      <c r="A746" s="18">
        <v>45224</v>
      </c>
      <c r="B746" s="11" t="s">
        <v>3166</v>
      </c>
      <c r="C746" s="11" t="s">
        <v>180</v>
      </c>
      <c r="D746" s="12"/>
      <c r="E746" s="13">
        <v>15671048611</v>
      </c>
      <c r="F746" s="11" t="s">
        <v>3167</v>
      </c>
      <c r="G746" s="12" t="s">
        <v>289</v>
      </c>
      <c r="H746" s="12"/>
      <c r="I746" s="14" t="s">
        <v>131</v>
      </c>
      <c r="J746" s="12" t="s">
        <v>24</v>
      </c>
      <c r="K746" s="12" t="s">
        <v>25</v>
      </c>
      <c r="L746" s="12" t="s">
        <v>39</v>
      </c>
      <c r="M746" s="11" t="s">
        <v>40</v>
      </c>
      <c r="N746" s="11" t="s">
        <v>183</v>
      </c>
      <c r="O746" s="12" t="s">
        <v>29</v>
      </c>
      <c r="P746" s="12"/>
      <c r="Q746" s="15" t="s">
        <v>3168</v>
      </c>
      <c r="R746" s="12" t="s">
        <v>51</v>
      </c>
      <c r="S746" s="11" t="s">
        <v>3169</v>
      </c>
      <c r="T746" s="11"/>
    </row>
    <row x14ac:dyDescent="0.25" r="747" customHeight="1" ht="19.5">
      <c r="A747" s="18">
        <v>45224</v>
      </c>
      <c r="B747" s="11" t="s">
        <v>3170</v>
      </c>
      <c r="C747" s="11" t="s">
        <v>239</v>
      </c>
      <c r="D747" s="12"/>
      <c r="E747" s="13">
        <v>15629341308</v>
      </c>
      <c r="F747" s="11" t="s">
        <v>3171</v>
      </c>
      <c r="G747" s="12" t="s">
        <v>115</v>
      </c>
      <c r="H747" s="12" t="s">
        <v>130</v>
      </c>
      <c r="I747" s="14" t="s">
        <v>796</v>
      </c>
      <c r="J747" s="12" t="s">
        <v>24</v>
      </c>
      <c r="K747" s="12" t="s">
        <v>25</v>
      </c>
      <c r="L747" s="12" t="s">
        <v>39</v>
      </c>
      <c r="M747" s="11" t="s">
        <v>40</v>
      </c>
      <c r="N747" s="11" t="s">
        <v>183</v>
      </c>
      <c r="O747" s="12" t="s">
        <v>29</v>
      </c>
      <c r="P747" s="12"/>
      <c r="Q747" s="15" t="s">
        <v>3172</v>
      </c>
      <c r="R747" s="12" t="s">
        <v>51</v>
      </c>
      <c r="S747" s="17" t="s">
        <v>3173</v>
      </c>
      <c r="T747" s="11"/>
    </row>
    <row x14ac:dyDescent="0.25" r="748" customHeight="1" ht="19.5">
      <c r="A748" s="10">
        <v>45228</v>
      </c>
      <c r="B748" s="11" t="s">
        <v>3174</v>
      </c>
      <c r="C748" s="11" t="s">
        <v>341</v>
      </c>
      <c r="D748" s="12"/>
      <c r="E748" s="13">
        <v>13297289811</v>
      </c>
      <c r="F748" s="11" t="s">
        <v>3175</v>
      </c>
      <c r="G748" s="12" t="s">
        <v>115</v>
      </c>
      <c r="H748" s="12" t="s">
        <v>357</v>
      </c>
      <c r="I748" s="14" t="s">
        <v>254</v>
      </c>
      <c r="J748" s="12" t="s">
        <v>24</v>
      </c>
      <c r="K748" s="12" t="s">
        <v>25</v>
      </c>
      <c r="L748" s="12" t="s">
        <v>39</v>
      </c>
      <c r="M748" s="11" t="s">
        <v>40</v>
      </c>
      <c r="N748" s="11" t="s">
        <v>28</v>
      </c>
      <c r="O748" s="12" t="s">
        <v>29</v>
      </c>
      <c r="P748" s="12"/>
      <c r="Q748" s="15" t="s">
        <v>3176</v>
      </c>
      <c r="R748" s="12" t="s">
        <v>42</v>
      </c>
      <c r="S748" s="17" t="s">
        <v>3177</v>
      </c>
      <c r="T748" s="11"/>
    </row>
    <row x14ac:dyDescent="0.25" r="749" customHeight="1" ht="19.5">
      <c r="A749" s="10">
        <v>45226</v>
      </c>
      <c r="B749" s="11" t="s">
        <v>3178</v>
      </c>
      <c r="C749" s="11" t="s">
        <v>164</v>
      </c>
      <c r="D749" s="12"/>
      <c r="E749" s="13">
        <v>18674250660</v>
      </c>
      <c r="F749" s="11" t="s">
        <v>3179</v>
      </c>
      <c r="G749" s="12" t="s">
        <v>48</v>
      </c>
      <c r="H749" s="12"/>
      <c r="I749" s="14" t="s">
        <v>116</v>
      </c>
      <c r="J749" s="12" t="s">
        <v>24</v>
      </c>
      <c r="K749" s="12" t="s">
        <v>25</v>
      </c>
      <c r="L749" s="12" t="s">
        <v>39</v>
      </c>
      <c r="M749" s="11" t="s">
        <v>27</v>
      </c>
      <c r="N749" s="11" t="s">
        <v>28</v>
      </c>
      <c r="O749" s="12" t="s">
        <v>29</v>
      </c>
      <c r="P749" s="12"/>
      <c r="Q749" s="15" t="s">
        <v>3180</v>
      </c>
      <c r="R749" s="12" t="s">
        <v>51</v>
      </c>
      <c r="S749" s="17" t="s">
        <v>3181</v>
      </c>
      <c r="T749" s="11"/>
    </row>
    <row x14ac:dyDescent="0.25" r="750" customHeight="1" ht="19.5">
      <c r="A750" s="10">
        <v>45226</v>
      </c>
      <c r="B750" s="11" t="s">
        <v>3182</v>
      </c>
      <c r="C750" s="11" t="s">
        <v>239</v>
      </c>
      <c r="D750" s="12"/>
      <c r="E750" s="13">
        <v>15671035781</v>
      </c>
      <c r="F750" s="11" t="s">
        <v>3183</v>
      </c>
      <c r="G750" s="12" t="s">
        <v>74</v>
      </c>
      <c r="H750" s="12"/>
      <c r="I750" s="14" t="s">
        <v>68</v>
      </c>
      <c r="J750" s="12" t="s">
        <v>24</v>
      </c>
      <c r="K750" s="12" t="s">
        <v>25</v>
      </c>
      <c r="L750" s="12" t="s">
        <v>39</v>
      </c>
      <c r="M750" s="11" t="s">
        <v>27</v>
      </c>
      <c r="N750" s="11" t="s">
        <v>183</v>
      </c>
      <c r="O750" s="12" t="s">
        <v>29</v>
      </c>
      <c r="P750" s="12"/>
      <c r="Q750" s="15" t="s">
        <v>3184</v>
      </c>
      <c r="R750" s="12" t="s">
        <v>51</v>
      </c>
      <c r="S750" s="17" t="s">
        <v>3185</v>
      </c>
      <c r="T750" s="11"/>
    </row>
    <row x14ac:dyDescent="0.25" r="751" customHeight="1" ht="19.5">
      <c r="A751" s="10">
        <v>45227</v>
      </c>
      <c r="B751" s="11" t="s">
        <v>3186</v>
      </c>
      <c r="C751" s="11" t="s">
        <v>180</v>
      </c>
      <c r="D751" s="12"/>
      <c r="E751" s="13">
        <v>18674201056</v>
      </c>
      <c r="F751" s="11" t="s">
        <v>3187</v>
      </c>
      <c r="G751" s="12" t="s">
        <v>115</v>
      </c>
      <c r="H751" s="12"/>
      <c r="I751" s="14" t="s">
        <v>259</v>
      </c>
      <c r="J751" s="12" t="s">
        <v>24</v>
      </c>
      <c r="K751" s="12" t="s">
        <v>25</v>
      </c>
      <c r="L751" s="12" t="s">
        <v>39</v>
      </c>
      <c r="M751" s="11" t="s">
        <v>27</v>
      </c>
      <c r="N751" s="11" t="s">
        <v>183</v>
      </c>
      <c r="O751" s="12" t="s">
        <v>29</v>
      </c>
      <c r="P751" s="12"/>
      <c r="Q751" s="15" t="s">
        <v>3188</v>
      </c>
      <c r="R751" s="12" t="s">
        <v>42</v>
      </c>
      <c r="S751" s="11" t="s">
        <v>3189</v>
      </c>
      <c r="T751" s="11"/>
    </row>
    <row x14ac:dyDescent="0.25" r="752" customHeight="1" ht="19.5">
      <c r="A752" s="18">
        <v>45200</v>
      </c>
      <c r="B752" s="11" t="s">
        <v>3190</v>
      </c>
      <c r="C752" s="11" t="s">
        <v>326</v>
      </c>
      <c r="D752" s="12"/>
      <c r="E752" s="13">
        <v>13247284033</v>
      </c>
      <c r="F752" s="11" t="s">
        <v>3191</v>
      </c>
      <c r="G752" s="12" t="s">
        <v>115</v>
      </c>
      <c r="H752" s="12"/>
      <c r="I752" s="14" t="s">
        <v>182</v>
      </c>
      <c r="J752" s="12" t="s">
        <v>24</v>
      </c>
      <c r="K752" s="12" t="s">
        <v>25</v>
      </c>
      <c r="L752" s="12" t="s">
        <v>39</v>
      </c>
      <c r="M752" s="11" t="s">
        <v>27</v>
      </c>
      <c r="N752" s="11" t="s">
        <v>28</v>
      </c>
      <c r="O752" s="12" t="s">
        <v>29</v>
      </c>
      <c r="P752" s="12"/>
      <c r="Q752" s="15" t="s">
        <v>3192</v>
      </c>
      <c r="R752" s="12" t="s">
        <v>42</v>
      </c>
      <c r="S752" s="11" t="s">
        <v>3193</v>
      </c>
      <c r="T752" s="11"/>
    </row>
    <row x14ac:dyDescent="0.25" r="753" customHeight="1" ht="19.5">
      <c r="A753" s="18">
        <v>45200</v>
      </c>
      <c r="B753" s="11" t="s">
        <v>3194</v>
      </c>
      <c r="C753" s="11" t="s">
        <v>341</v>
      </c>
      <c r="D753" s="12"/>
      <c r="E753" s="13">
        <v>16671729876</v>
      </c>
      <c r="F753" s="11" t="s">
        <v>3195</v>
      </c>
      <c r="G753" s="12" t="s">
        <v>48</v>
      </c>
      <c r="H753" s="12"/>
      <c r="I753" s="14" t="s">
        <v>241</v>
      </c>
      <c r="J753" s="12" t="s">
        <v>24</v>
      </c>
      <c r="K753" s="12" t="s">
        <v>25</v>
      </c>
      <c r="L753" s="12" t="s">
        <v>39</v>
      </c>
      <c r="M753" s="11" t="s">
        <v>40</v>
      </c>
      <c r="N753" s="11" t="s">
        <v>28</v>
      </c>
      <c r="O753" s="12" t="s">
        <v>29</v>
      </c>
      <c r="P753" s="12"/>
      <c r="Q753" s="15" t="s">
        <v>3196</v>
      </c>
      <c r="R753" s="12" t="s">
        <v>42</v>
      </c>
      <c r="S753" s="17" t="s">
        <v>3197</v>
      </c>
      <c r="T753" s="11"/>
    </row>
    <row x14ac:dyDescent="0.25" r="754" customHeight="1" ht="19.5">
      <c r="A754" s="18">
        <v>45201</v>
      </c>
      <c r="B754" s="19" t="s">
        <v>3198</v>
      </c>
      <c r="C754" s="19" t="s">
        <v>108</v>
      </c>
      <c r="D754" s="20"/>
      <c r="E754" s="21">
        <f>"15572775195"</f>
      </c>
      <c r="F754" s="19" t="s">
        <v>3199</v>
      </c>
      <c r="G754" s="20" t="s">
        <v>289</v>
      </c>
      <c r="H754" s="20"/>
      <c r="I754" s="22" t="s">
        <v>211</v>
      </c>
      <c r="J754" s="20" t="s">
        <v>24</v>
      </c>
      <c r="K754" s="20" t="s">
        <v>25</v>
      </c>
      <c r="L754" s="20" t="s">
        <v>39</v>
      </c>
      <c r="M754" s="19" t="s">
        <v>27</v>
      </c>
      <c r="N754" s="19" t="s">
        <v>28</v>
      </c>
      <c r="O754" s="20" t="s">
        <v>29</v>
      </c>
      <c r="P754" s="20"/>
      <c r="Q754" s="23">
        <v>45201.44613425926</v>
      </c>
      <c r="R754" s="20" t="s">
        <v>51</v>
      </c>
      <c r="S754" s="4" t="s">
        <v>3200</v>
      </c>
      <c r="T754" s="19"/>
    </row>
    <row x14ac:dyDescent="0.25" r="755" customHeight="1" ht="19.5">
      <c r="A755" s="18">
        <v>45201</v>
      </c>
      <c r="B755" s="19" t="s">
        <v>3201</v>
      </c>
      <c r="C755" s="19" t="s">
        <v>108</v>
      </c>
      <c r="D755" s="20"/>
      <c r="E755" s="21">
        <f>"13277393251"</f>
      </c>
      <c r="F755" s="19" t="s">
        <v>3202</v>
      </c>
      <c r="G755" s="20" t="s">
        <v>115</v>
      </c>
      <c r="H755" s="20"/>
      <c r="I755" s="22" t="s">
        <v>49</v>
      </c>
      <c r="J755" s="20" t="s">
        <v>24</v>
      </c>
      <c r="K755" s="20" t="s">
        <v>25</v>
      </c>
      <c r="L755" s="20" t="s">
        <v>39</v>
      </c>
      <c r="M755" s="19" t="s">
        <v>27</v>
      </c>
      <c r="N755" s="19" t="s">
        <v>28</v>
      </c>
      <c r="O755" s="20" t="s">
        <v>29</v>
      </c>
      <c r="P755" s="20"/>
      <c r="Q755" s="23">
        <v>45201.56847222222</v>
      </c>
      <c r="R755" s="20" t="s">
        <v>51</v>
      </c>
      <c r="S755" s="4" t="s">
        <v>3203</v>
      </c>
      <c r="T755" s="19"/>
    </row>
    <row x14ac:dyDescent="0.25" r="756" customHeight="1" ht="19.5">
      <c r="A756" s="18">
        <v>45201</v>
      </c>
      <c r="B756" s="19" t="s">
        <v>3204</v>
      </c>
      <c r="C756" s="19" t="s">
        <v>108</v>
      </c>
      <c r="D756" s="20"/>
      <c r="E756" s="21">
        <f>"15572741125"</f>
      </c>
      <c r="F756" s="19" t="s">
        <v>3205</v>
      </c>
      <c r="G756" s="20" t="s">
        <v>115</v>
      </c>
      <c r="H756" s="20"/>
      <c r="I756" s="22" t="s">
        <v>259</v>
      </c>
      <c r="J756" s="20" t="s">
        <v>24</v>
      </c>
      <c r="K756" s="20" t="s">
        <v>25</v>
      </c>
      <c r="L756" s="20" t="s">
        <v>39</v>
      </c>
      <c r="M756" s="19" t="s">
        <v>27</v>
      </c>
      <c r="N756" s="19" t="s">
        <v>28</v>
      </c>
      <c r="O756" s="20" t="s">
        <v>29</v>
      </c>
      <c r="P756" s="20"/>
      <c r="Q756" s="23">
        <v>45201.72671296296</v>
      </c>
      <c r="R756" s="20" t="s">
        <v>51</v>
      </c>
      <c r="S756" s="19" t="s">
        <v>3206</v>
      </c>
      <c r="T756" s="19"/>
    </row>
    <row x14ac:dyDescent="0.25" r="757" customHeight="1" ht="19.5">
      <c r="A757" s="18">
        <v>45202</v>
      </c>
      <c r="B757" s="19" t="s">
        <v>3207</v>
      </c>
      <c r="C757" s="19" t="s">
        <v>108</v>
      </c>
      <c r="D757" s="20"/>
      <c r="E757" s="21">
        <v>18674275527</v>
      </c>
      <c r="F757" s="19" t="s">
        <v>3208</v>
      </c>
      <c r="G757" s="20" t="s">
        <v>74</v>
      </c>
      <c r="H757" s="20"/>
      <c r="I757" s="22" t="s">
        <v>486</v>
      </c>
      <c r="J757" s="20" t="s">
        <v>24</v>
      </c>
      <c r="K757" s="20" t="s">
        <v>25</v>
      </c>
      <c r="L757" s="20" t="s">
        <v>39</v>
      </c>
      <c r="M757" s="19" t="s">
        <v>27</v>
      </c>
      <c r="N757" s="19" t="s">
        <v>28</v>
      </c>
      <c r="O757" s="20" t="s">
        <v>29</v>
      </c>
      <c r="P757" s="20"/>
      <c r="Q757" s="23">
        <v>45202.44652777778</v>
      </c>
      <c r="R757" s="20" t="s">
        <v>51</v>
      </c>
      <c r="S757" s="19" t="s">
        <v>3209</v>
      </c>
      <c r="T757" s="19"/>
    </row>
    <row x14ac:dyDescent="0.25" r="758" customHeight="1" ht="19.5">
      <c r="A758" s="18">
        <v>45202</v>
      </c>
      <c r="B758" s="19" t="s">
        <v>3210</v>
      </c>
      <c r="C758" s="19" t="s">
        <v>108</v>
      </c>
      <c r="D758" s="20"/>
      <c r="E758" s="21">
        <v>18671441692</v>
      </c>
      <c r="F758" s="19" t="s">
        <v>3211</v>
      </c>
      <c r="G758" s="20" t="s">
        <v>23</v>
      </c>
      <c r="H758" s="20"/>
      <c r="I758" s="22" t="s">
        <v>87</v>
      </c>
      <c r="J758" s="20" t="s">
        <v>24</v>
      </c>
      <c r="K758" s="20" t="s">
        <v>25</v>
      </c>
      <c r="L758" s="20" t="s">
        <v>39</v>
      </c>
      <c r="M758" s="19" t="s">
        <v>675</v>
      </c>
      <c r="N758" s="19" t="s">
        <v>28</v>
      </c>
      <c r="O758" s="20" t="s">
        <v>29</v>
      </c>
      <c r="P758" s="20"/>
      <c r="Q758" s="23">
        <v>45202.46041666667</v>
      </c>
      <c r="R758" s="20" t="s">
        <v>51</v>
      </c>
      <c r="S758" s="4" t="s">
        <v>3212</v>
      </c>
      <c r="T758" s="19"/>
    </row>
    <row x14ac:dyDescent="0.25" r="759" customHeight="1" ht="19.5">
      <c r="A759" s="18">
        <v>45202</v>
      </c>
      <c r="B759" s="19" t="s">
        <v>3213</v>
      </c>
      <c r="C759" s="19" t="s">
        <v>46</v>
      </c>
      <c r="D759" s="20"/>
      <c r="E759" s="21">
        <v>17507200757</v>
      </c>
      <c r="F759" s="19" t="s">
        <v>3214</v>
      </c>
      <c r="G759" s="20" t="s">
        <v>23</v>
      </c>
      <c r="H759" s="20"/>
      <c r="I759" s="22" t="s">
        <v>87</v>
      </c>
      <c r="J759" s="20" t="s">
        <v>24</v>
      </c>
      <c r="K759" s="20" t="s">
        <v>25</v>
      </c>
      <c r="L759" s="20" t="s">
        <v>39</v>
      </c>
      <c r="M759" s="19" t="s">
        <v>27</v>
      </c>
      <c r="N759" s="19" t="s">
        <v>28</v>
      </c>
      <c r="O759" s="20" t="s">
        <v>29</v>
      </c>
      <c r="P759" s="20"/>
      <c r="Q759" s="23">
        <v>45202.37986111111</v>
      </c>
      <c r="R759" s="20" t="s">
        <v>42</v>
      </c>
      <c r="S759" s="4" t="s">
        <v>3215</v>
      </c>
      <c r="T759" s="19"/>
    </row>
    <row x14ac:dyDescent="0.25" r="760" customHeight="1" ht="19.5">
      <c r="A760" s="18">
        <v>45202</v>
      </c>
      <c r="B760" s="19" t="s">
        <v>3216</v>
      </c>
      <c r="C760" s="19" t="s">
        <v>341</v>
      </c>
      <c r="D760" s="20"/>
      <c r="E760" s="21">
        <v>13477104481</v>
      </c>
      <c r="F760" s="19" t="s">
        <v>3217</v>
      </c>
      <c r="G760" s="20" t="s">
        <v>48</v>
      </c>
      <c r="H760" s="20"/>
      <c r="I760" s="22" t="s">
        <v>57</v>
      </c>
      <c r="J760" s="20" t="s">
        <v>24</v>
      </c>
      <c r="K760" s="20" t="s">
        <v>25</v>
      </c>
      <c r="L760" s="20" t="s">
        <v>39</v>
      </c>
      <c r="M760" s="19" t="s">
        <v>40</v>
      </c>
      <c r="N760" s="19" t="s">
        <v>28</v>
      </c>
      <c r="O760" s="20" t="s">
        <v>29</v>
      </c>
      <c r="P760" s="20"/>
      <c r="Q760" s="23">
        <v>45202.71944444445</v>
      </c>
      <c r="R760" s="20" t="s">
        <v>42</v>
      </c>
      <c r="S760" s="4" t="s">
        <v>3218</v>
      </c>
      <c r="T760" s="19"/>
    </row>
    <row x14ac:dyDescent="0.25" r="761" customHeight="1" ht="19.5">
      <c r="A761" s="18">
        <v>45202</v>
      </c>
      <c r="B761" s="19" t="s">
        <v>3219</v>
      </c>
      <c r="C761" s="19" t="s">
        <v>158</v>
      </c>
      <c r="D761" s="20"/>
      <c r="E761" s="21">
        <v>71700217289</v>
      </c>
      <c r="F761" s="19" t="s">
        <v>3220</v>
      </c>
      <c r="G761" s="20" t="s">
        <v>74</v>
      </c>
      <c r="H761" s="20"/>
      <c r="I761" s="22" t="s">
        <v>1092</v>
      </c>
      <c r="J761" s="20" t="s">
        <v>24</v>
      </c>
      <c r="K761" s="20" t="s">
        <v>25</v>
      </c>
      <c r="L761" s="20" t="s">
        <v>39</v>
      </c>
      <c r="M761" s="19" t="s">
        <v>149</v>
      </c>
      <c r="N761" s="19" t="s">
        <v>28</v>
      </c>
      <c r="O761" s="20" t="s">
        <v>29</v>
      </c>
      <c r="P761" s="20"/>
      <c r="Q761" s="23">
        <v>45202.66805555556</v>
      </c>
      <c r="R761" s="20" t="s">
        <v>42</v>
      </c>
      <c r="S761" s="19" t="s">
        <v>3221</v>
      </c>
      <c r="T761" s="19"/>
    </row>
    <row x14ac:dyDescent="0.25" r="762" customHeight="1" ht="19.5">
      <c r="A762" s="18">
        <v>45202</v>
      </c>
      <c r="B762" s="19" t="s">
        <v>3222</v>
      </c>
      <c r="C762" s="19" t="s">
        <v>326</v>
      </c>
      <c r="D762" s="20"/>
      <c r="E762" s="21">
        <v>13207201753</v>
      </c>
      <c r="F762" s="19" t="s">
        <v>3223</v>
      </c>
      <c r="G762" s="20" t="s">
        <v>37</v>
      </c>
      <c r="H762" s="20"/>
      <c r="I762" s="22" t="s">
        <v>259</v>
      </c>
      <c r="J762" s="20" t="s">
        <v>24</v>
      </c>
      <c r="K762" s="20" t="s">
        <v>25</v>
      </c>
      <c r="L762" s="20" t="s">
        <v>39</v>
      </c>
      <c r="M762" s="19" t="s">
        <v>27</v>
      </c>
      <c r="N762" s="19" t="s">
        <v>28</v>
      </c>
      <c r="O762" s="20" t="s">
        <v>29</v>
      </c>
      <c r="P762" s="20"/>
      <c r="Q762" s="23">
        <v>45202.402083333334</v>
      </c>
      <c r="R762" s="20" t="s">
        <v>42</v>
      </c>
      <c r="S762" s="4" t="s">
        <v>3224</v>
      </c>
      <c r="T762" s="19"/>
    </row>
    <row x14ac:dyDescent="0.25" r="763" customHeight="1" ht="19.5">
      <c r="A763" s="18">
        <v>45203</v>
      </c>
      <c r="B763" s="11" t="s">
        <v>3225</v>
      </c>
      <c r="C763" s="11" t="s">
        <v>108</v>
      </c>
      <c r="D763" s="12"/>
      <c r="E763" s="13">
        <v>13872466206</v>
      </c>
      <c r="F763" s="11" t="s">
        <v>3226</v>
      </c>
      <c r="G763" s="12" t="s">
        <v>74</v>
      </c>
      <c r="H763" s="12"/>
      <c r="I763" s="14" t="s">
        <v>259</v>
      </c>
      <c r="J763" s="12" t="s">
        <v>24</v>
      </c>
      <c r="K763" s="12" t="s">
        <v>25</v>
      </c>
      <c r="L763" s="12" t="s">
        <v>39</v>
      </c>
      <c r="M763" s="11" t="s">
        <v>40</v>
      </c>
      <c r="N763" s="11" t="s">
        <v>28</v>
      </c>
      <c r="O763" s="12" t="s">
        <v>29</v>
      </c>
      <c r="P763" s="12"/>
      <c r="Q763" s="15" t="s">
        <v>3227</v>
      </c>
      <c r="R763" s="12" t="s">
        <v>51</v>
      </c>
      <c r="S763" s="17" t="s">
        <v>3228</v>
      </c>
      <c r="T763" s="11"/>
    </row>
    <row x14ac:dyDescent="0.25" r="764" customHeight="1" ht="19.5">
      <c r="A764" s="18">
        <v>45203</v>
      </c>
      <c r="B764" s="11" t="s">
        <v>3229</v>
      </c>
      <c r="C764" s="11" t="s">
        <v>239</v>
      </c>
      <c r="D764" s="12"/>
      <c r="E764" s="13">
        <v>15671041217</v>
      </c>
      <c r="F764" s="11" t="s">
        <v>3230</v>
      </c>
      <c r="G764" s="12" t="s">
        <v>115</v>
      </c>
      <c r="H764" s="12"/>
      <c r="I764" s="14" t="s">
        <v>221</v>
      </c>
      <c r="J764" s="12" t="s">
        <v>24</v>
      </c>
      <c r="K764" s="12" t="s">
        <v>25</v>
      </c>
      <c r="L764" s="12" t="s">
        <v>39</v>
      </c>
      <c r="M764" s="11" t="s">
        <v>27</v>
      </c>
      <c r="N764" s="11" t="s">
        <v>183</v>
      </c>
      <c r="O764" s="12" t="s">
        <v>29</v>
      </c>
      <c r="P764" s="12"/>
      <c r="Q764" s="15" t="s">
        <v>3231</v>
      </c>
      <c r="R764" s="12" t="s">
        <v>51</v>
      </c>
      <c r="S764" s="17" t="s">
        <v>3232</v>
      </c>
      <c r="T764" s="11"/>
    </row>
    <row x14ac:dyDescent="0.25" r="765" customHeight="1" ht="19.5">
      <c r="A765" s="18">
        <v>45203</v>
      </c>
      <c r="B765" s="11" t="s">
        <v>3233</v>
      </c>
      <c r="C765" s="11" t="s">
        <v>46</v>
      </c>
      <c r="D765" s="12"/>
      <c r="E765" s="13">
        <v>15671038679</v>
      </c>
      <c r="F765" s="11" t="s">
        <v>3234</v>
      </c>
      <c r="G765" s="12" t="s">
        <v>62</v>
      </c>
      <c r="H765" s="12"/>
      <c r="I765" s="14" t="s">
        <v>63</v>
      </c>
      <c r="J765" s="12" t="s">
        <v>24</v>
      </c>
      <c r="K765" s="12" t="s">
        <v>25</v>
      </c>
      <c r="L765" s="12" t="s">
        <v>39</v>
      </c>
      <c r="M765" s="11" t="s">
        <v>40</v>
      </c>
      <c r="N765" s="11" t="s">
        <v>28</v>
      </c>
      <c r="O765" s="12" t="s">
        <v>29</v>
      </c>
      <c r="P765" s="12"/>
      <c r="Q765" s="15" t="s">
        <v>3235</v>
      </c>
      <c r="R765" s="12" t="s">
        <v>51</v>
      </c>
      <c r="S765" s="11" t="s">
        <v>3236</v>
      </c>
      <c r="T765" s="11"/>
    </row>
    <row x14ac:dyDescent="0.25" r="766" customHeight="1" ht="19.5">
      <c r="A766" s="18">
        <v>45203</v>
      </c>
      <c r="B766" s="11" t="s">
        <v>3237</v>
      </c>
      <c r="C766" s="11" t="s">
        <v>180</v>
      </c>
      <c r="D766" s="12"/>
      <c r="E766" s="13">
        <v>15549344959</v>
      </c>
      <c r="F766" s="11" t="s">
        <v>3238</v>
      </c>
      <c r="G766" s="12" t="s">
        <v>289</v>
      </c>
      <c r="H766" s="12" t="s">
        <v>357</v>
      </c>
      <c r="I766" s="14" t="s">
        <v>87</v>
      </c>
      <c r="J766" s="12" t="s">
        <v>24</v>
      </c>
      <c r="K766" s="12" t="s">
        <v>25</v>
      </c>
      <c r="L766" s="12" t="s">
        <v>39</v>
      </c>
      <c r="M766" s="11" t="s">
        <v>40</v>
      </c>
      <c r="N766" s="11" t="s">
        <v>183</v>
      </c>
      <c r="O766" s="12" t="s">
        <v>29</v>
      </c>
      <c r="P766" s="12"/>
      <c r="Q766" s="15" t="s">
        <v>3239</v>
      </c>
      <c r="R766" s="12" t="s">
        <v>42</v>
      </c>
      <c r="S766" s="11" t="s">
        <v>3240</v>
      </c>
      <c r="T766" s="11"/>
    </row>
    <row x14ac:dyDescent="0.25" r="767" customHeight="1" ht="19.5">
      <c r="A767" s="18">
        <v>45204</v>
      </c>
      <c r="B767" s="19" t="s">
        <v>3241</v>
      </c>
      <c r="C767" s="19" t="s">
        <v>108</v>
      </c>
      <c r="D767" s="20"/>
      <c r="E767" s="21">
        <f>"13047152922"</f>
      </c>
      <c r="F767" s="19" t="s">
        <v>3242</v>
      </c>
      <c r="G767" s="20" t="s">
        <v>23</v>
      </c>
      <c r="H767" s="20"/>
      <c r="I767" s="22" t="s">
        <v>154</v>
      </c>
      <c r="J767" s="20" t="s">
        <v>24</v>
      </c>
      <c r="K767" s="20" t="s">
        <v>25</v>
      </c>
      <c r="L767" s="20" t="s">
        <v>39</v>
      </c>
      <c r="M767" s="19" t="s">
        <v>40</v>
      </c>
      <c r="N767" s="19" t="s">
        <v>28</v>
      </c>
      <c r="O767" s="20" t="s">
        <v>29</v>
      </c>
      <c r="P767" s="20"/>
      <c r="Q767" s="23">
        <v>45204.56460648148</v>
      </c>
      <c r="R767" s="20" t="s">
        <v>51</v>
      </c>
      <c r="S767" s="19" t="s">
        <v>3243</v>
      </c>
      <c r="T767" s="19"/>
    </row>
    <row x14ac:dyDescent="0.25" r="768" customHeight="1" ht="19.5">
      <c r="A768" s="18">
        <v>45204</v>
      </c>
      <c r="B768" s="19" t="s">
        <v>3244</v>
      </c>
      <c r="C768" s="19" t="s">
        <v>108</v>
      </c>
      <c r="D768" s="20"/>
      <c r="E768" s="21">
        <f>"15671060296"</f>
      </c>
      <c r="F768" s="19" t="s">
        <v>3245</v>
      </c>
      <c r="G768" s="20" t="s">
        <v>115</v>
      </c>
      <c r="H768" s="20" t="s">
        <v>98</v>
      </c>
      <c r="I768" s="22" t="s">
        <v>381</v>
      </c>
      <c r="J768" s="20" t="s">
        <v>24</v>
      </c>
      <c r="K768" s="20" t="s">
        <v>25</v>
      </c>
      <c r="L768" s="20" t="s">
        <v>39</v>
      </c>
      <c r="M768" s="19" t="s">
        <v>27</v>
      </c>
      <c r="N768" s="19" t="s">
        <v>28</v>
      </c>
      <c r="O768" s="20" t="s">
        <v>29</v>
      </c>
      <c r="P768" s="20"/>
      <c r="Q768" s="23">
        <v>45204.63533564815</v>
      </c>
      <c r="R768" s="20" t="s">
        <v>51</v>
      </c>
      <c r="S768" s="19" t="s">
        <v>3246</v>
      </c>
      <c r="T768" s="19"/>
    </row>
    <row x14ac:dyDescent="0.25" r="769" customHeight="1" ht="19.5">
      <c r="A769" s="18">
        <v>45204</v>
      </c>
      <c r="B769" s="19" t="s">
        <v>3247</v>
      </c>
      <c r="C769" s="19" t="s">
        <v>46</v>
      </c>
      <c r="D769" s="20"/>
      <c r="E769" s="21">
        <f>"18672092315"</f>
      </c>
      <c r="F769" s="19" t="s">
        <v>3248</v>
      </c>
      <c r="G769" s="20" t="s">
        <v>62</v>
      </c>
      <c r="H769" s="20"/>
      <c r="I769" s="22" t="s">
        <v>136</v>
      </c>
      <c r="J769" s="20" t="s">
        <v>24</v>
      </c>
      <c r="K769" s="20" t="s">
        <v>25</v>
      </c>
      <c r="L769" s="20" t="s">
        <v>39</v>
      </c>
      <c r="M769" s="19" t="s">
        <v>27</v>
      </c>
      <c r="N769" s="19" t="s">
        <v>28</v>
      </c>
      <c r="O769" s="20" t="s">
        <v>29</v>
      </c>
      <c r="P769" s="20"/>
      <c r="Q769" s="23">
        <v>45204.612650462965</v>
      </c>
      <c r="R769" s="20" t="s">
        <v>51</v>
      </c>
      <c r="S769" s="19" t="s">
        <v>3249</v>
      </c>
      <c r="T769" s="19"/>
    </row>
    <row x14ac:dyDescent="0.25" r="770" customHeight="1" ht="19.5">
      <c r="A770" s="18">
        <v>45204</v>
      </c>
      <c r="B770" s="19" t="s">
        <v>3250</v>
      </c>
      <c r="C770" s="19" t="s">
        <v>72</v>
      </c>
      <c r="D770" s="20"/>
      <c r="E770" s="21">
        <f>"13277235376"</f>
      </c>
      <c r="F770" s="19" t="s">
        <v>3251</v>
      </c>
      <c r="G770" s="20" t="s">
        <v>115</v>
      </c>
      <c r="H770" s="20"/>
      <c r="I770" s="22" t="s">
        <v>486</v>
      </c>
      <c r="J770" s="20" t="s">
        <v>24</v>
      </c>
      <c r="K770" s="20" t="s">
        <v>25</v>
      </c>
      <c r="L770" s="20" t="s">
        <v>39</v>
      </c>
      <c r="M770" s="19" t="s">
        <v>40</v>
      </c>
      <c r="N770" s="19" t="s">
        <v>28</v>
      </c>
      <c r="O770" s="20" t="s">
        <v>29</v>
      </c>
      <c r="P770" s="20"/>
      <c r="Q770" s="23">
        <v>45204.708506944444</v>
      </c>
      <c r="R770" s="20" t="s">
        <v>42</v>
      </c>
      <c r="S770" s="4" t="s">
        <v>3252</v>
      </c>
      <c r="T770" s="19"/>
    </row>
    <row x14ac:dyDescent="0.25" r="771" customHeight="1" ht="19.5">
      <c r="A771" s="18">
        <v>45204</v>
      </c>
      <c r="B771" s="19" t="s">
        <v>3253</v>
      </c>
      <c r="C771" s="19" t="s">
        <v>46</v>
      </c>
      <c r="D771" s="20"/>
      <c r="E771" s="21">
        <f>"15629335812"</f>
      </c>
      <c r="F771" s="19" t="s">
        <v>3254</v>
      </c>
      <c r="G771" s="20" t="s">
        <v>289</v>
      </c>
      <c r="H771" s="20"/>
      <c r="I771" s="22" t="s">
        <v>116</v>
      </c>
      <c r="J771" s="20" t="s">
        <v>24</v>
      </c>
      <c r="K771" s="20" t="s">
        <v>25</v>
      </c>
      <c r="L771" s="20" t="s">
        <v>39</v>
      </c>
      <c r="M771" s="19" t="s">
        <v>27</v>
      </c>
      <c r="N771" s="19" t="s">
        <v>28</v>
      </c>
      <c r="O771" s="20" t="s">
        <v>29</v>
      </c>
      <c r="P771" s="20"/>
      <c r="Q771" s="23">
        <v>45204.419594907406</v>
      </c>
      <c r="R771" s="20" t="s">
        <v>42</v>
      </c>
      <c r="S771" s="4" t="s">
        <v>3255</v>
      </c>
      <c r="T771" s="19"/>
    </row>
    <row x14ac:dyDescent="0.25" r="772" customHeight="1" ht="19.5">
      <c r="A772" s="18">
        <v>45205</v>
      </c>
      <c r="B772" s="11" t="s">
        <v>3256</v>
      </c>
      <c r="C772" s="11" t="s">
        <v>3257</v>
      </c>
      <c r="D772" s="12"/>
      <c r="E772" s="13">
        <v>13114457062</v>
      </c>
      <c r="F772" s="11" t="s">
        <v>3258</v>
      </c>
      <c r="G772" s="12" t="s">
        <v>115</v>
      </c>
      <c r="H772" s="12"/>
      <c r="I772" s="14" t="s">
        <v>735</v>
      </c>
      <c r="J772" s="12" t="s">
        <v>24</v>
      </c>
      <c r="K772" s="12" t="s">
        <v>25</v>
      </c>
      <c r="L772" s="12" t="s">
        <v>39</v>
      </c>
      <c r="M772" s="11" t="s">
        <v>27</v>
      </c>
      <c r="N772" s="11" t="s">
        <v>28</v>
      </c>
      <c r="O772" s="12" t="s">
        <v>29</v>
      </c>
      <c r="P772" s="12"/>
      <c r="Q772" s="15" t="s">
        <v>3259</v>
      </c>
      <c r="R772" s="12" t="s">
        <v>42</v>
      </c>
      <c r="S772" s="11" t="s">
        <v>3260</v>
      </c>
      <c r="T772" s="11" t="s">
        <v>3261</v>
      </c>
    </row>
    <row x14ac:dyDescent="0.25" r="773" customHeight="1" ht="19.5">
      <c r="A773" s="18">
        <v>45205</v>
      </c>
      <c r="B773" s="11" t="s">
        <v>3262</v>
      </c>
      <c r="C773" s="11" t="s">
        <v>2414</v>
      </c>
      <c r="D773" s="12"/>
      <c r="E773" s="13">
        <v>18671738100</v>
      </c>
      <c r="F773" s="11" t="s">
        <v>3263</v>
      </c>
      <c r="G773" s="12" t="s">
        <v>74</v>
      </c>
      <c r="H773" s="12"/>
      <c r="I773" s="14" t="s">
        <v>182</v>
      </c>
      <c r="J773" s="12" t="s">
        <v>24</v>
      </c>
      <c r="K773" s="12" t="s">
        <v>25</v>
      </c>
      <c r="L773" s="12" t="s">
        <v>39</v>
      </c>
      <c r="M773" s="11" t="s">
        <v>40</v>
      </c>
      <c r="N773" s="11" t="s">
        <v>28</v>
      </c>
      <c r="O773" s="12" t="s">
        <v>29</v>
      </c>
      <c r="P773" s="12"/>
      <c r="Q773" s="15" t="s">
        <v>3264</v>
      </c>
      <c r="R773" s="12" t="s">
        <v>42</v>
      </c>
      <c r="S773" s="11" t="s">
        <v>3265</v>
      </c>
      <c r="T773" s="11" t="s">
        <v>3266</v>
      </c>
    </row>
    <row x14ac:dyDescent="0.25" r="774" customHeight="1" ht="19.5">
      <c r="A774" s="18">
        <v>45202</v>
      </c>
      <c r="B774" s="19" t="s">
        <v>3267</v>
      </c>
      <c r="C774" s="19" t="s">
        <v>46</v>
      </c>
      <c r="D774" s="20"/>
      <c r="E774" s="21">
        <v>16607202531</v>
      </c>
      <c r="F774" s="19" t="s">
        <v>3268</v>
      </c>
      <c r="G774" s="20" t="s">
        <v>216</v>
      </c>
      <c r="H774" s="20"/>
      <c r="I774" s="22" t="s">
        <v>486</v>
      </c>
      <c r="J774" s="20" t="s">
        <v>24</v>
      </c>
      <c r="K774" s="20" t="s">
        <v>25</v>
      </c>
      <c r="L774" s="20" t="s">
        <v>39</v>
      </c>
      <c r="M774" s="19" t="s">
        <v>27</v>
      </c>
      <c r="N774" s="19" t="s">
        <v>28</v>
      </c>
      <c r="O774" s="20" t="s">
        <v>29</v>
      </c>
      <c r="P774" s="20"/>
      <c r="Q774" s="23">
        <v>45202.40347222222</v>
      </c>
      <c r="R774" s="20" t="s">
        <v>51</v>
      </c>
      <c r="S774" s="4" t="s">
        <v>3269</v>
      </c>
      <c r="T774" s="19"/>
    </row>
    <row x14ac:dyDescent="0.25" r="775" customHeight="1" ht="19.5">
      <c r="A775" s="25">
        <v>45211</v>
      </c>
      <c r="B775" s="11" t="s">
        <v>3270</v>
      </c>
      <c r="C775" s="11" t="s">
        <v>46</v>
      </c>
      <c r="D775" s="11"/>
      <c r="E775" s="13">
        <v>15586362268</v>
      </c>
      <c r="F775" s="11" t="s">
        <v>3271</v>
      </c>
      <c r="G775" s="11" t="s">
        <v>48</v>
      </c>
      <c r="H775" s="11"/>
      <c r="I775" s="13" t="s">
        <v>57</v>
      </c>
      <c r="J775" s="11" t="s">
        <v>24</v>
      </c>
      <c r="K775" s="11" t="s">
        <v>25</v>
      </c>
      <c r="L775" s="11" t="s">
        <v>39</v>
      </c>
      <c r="M775" s="11" t="s">
        <v>27</v>
      </c>
      <c r="N775" s="11" t="s">
        <v>28</v>
      </c>
      <c r="O775" s="11" t="s">
        <v>29</v>
      </c>
      <c r="P775" s="11"/>
      <c r="Q775" s="16" t="s">
        <v>3272</v>
      </c>
      <c r="R775" s="11" t="s">
        <v>51</v>
      </c>
      <c r="S775" s="17" t="s">
        <v>3273</v>
      </c>
      <c r="T775" s="11"/>
    </row>
    <row x14ac:dyDescent="0.25" r="776" customHeight="1" ht="19.5">
      <c r="A776" s="25">
        <v>45211</v>
      </c>
      <c r="B776" s="11" t="s">
        <v>3274</v>
      </c>
      <c r="C776" s="11" t="s">
        <v>46</v>
      </c>
      <c r="D776" s="11"/>
      <c r="E776" s="13">
        <v>13197331922</v>
      </c>
      <c r="F776" s="11" t="s">
        <v>3275</v>
      </c>
      <c r="G776" s="11" t="s">
        <v>37</v>
      </c>
      <c r="H776" s="11"/>
      <c r="I776" s="13" t="s">
        <v>57</v>
      </c>
      <c r="J776" s="11" t="s">
        <v>24</v>
      </c>
      <c r="K776" s="11" t="s">
        <v>25</v>
      </c>
      <c r="L776" s="11" t="s">
        <v>39</v>
      </c>
      <c r="M776" s="11" t="s">
        <v>40</v>
      </c>
      <c r="N776" s="11" t="s">
        <v>28</v>
      </c>
      <c r="O776" s="11" t="s">
        <v>29</v>
      </c>
      <c r="P776" s="11"/>
      <c r="Q776" s="16" t="s">
        <v>3276</v>
      </c>
      <c r="R776" s="11" t="s">
        <v>51</v>
      </c>
      <c r="S776" s="17" t="s">
        <v>3277</v>
      </c>
      <c r="T776" s="11"/>
    </row>
    <row x14ac:dyDescent="0.25" r="777" customHeight="1" ht="19.5">
      <c r="A777" s="10">
        <v>45212</v>
      </c>
      <c r="B777" s="11" t="s">
        <v>3278</v>
      </c>
      <c r="C777" s="11" t="s">
        <v>46</v>
      </c>
      <c r="D777" s="11"/>
      <c r="E777" s="13">
        <v>18671702126</v>
      </c>
      <c r="F777" s="11" t="s">
        <v>3279</v>
      </c>
      <c r="G777" s="11" t="s">
        <v>62</v>
      </c>
      <c r="H777" s="11"/>
      <c r="I777" s="13" t="s">
        <v>221</v>
      </c>
      <c r="J777" s="11" t="s">
        <v>24</v>
      </c>
      <c r="K777" s="11" t="s">
        <v>69</v>
      </c>
      <c r="L777" s="11" t="s">
        <v>39</v>
      </c>
      <c r="M777" s="11" t="s">
        <v>27</v>
      </c>
      <c r="N777" s="11" t="s">
        <v>28</v>
      </c>
      <c r="O777" s="11" t="s">
        <v>29</v>
      </c>
      <c r="P777" s="11"/>
      <c r="Q777" s="16" t="s">
        <v>3280</v>
      </c>
      <c r="R777" s="11" t="s">
        <v>51</v>
      </c>
      <c r="S777" s="17" t="s">
        <v>3281</v>
      </c>
      <c r="T777" s="11"/>
    </row>
    <row x14ac:dyDescent="0.25" r="778" customHeight="1" ht="19.5">
      <c r="A778" s="10">
        <v>45214</v>
      </c>
      <c r="B778" s="11" t="s">
        <v>3282</v>
      </c>
      <c r="C778" s="11" t="s">
        <v>46</v>
      </c>
      <c r="D778" s="11"/>
      <c r="E778" s="13">
        <v>13207225510</v>
      </c>
      <c r="F778" s="11" t="s">
        <v>3283</v>
      </c>
      <c r="G778" s="11" t="s">
        <v>74</v>
      </c>
      <c r="H778" s="11"/>
      <c r="I778" s="13" t="s">
        <v>142</v>
      </c>
      <c r="J778" s="11" t="s">
        <v>24</v>
      </c>
      <c r="K778" s="11" t="s">
        <v>25</v>
      </c>
      <c r="L778" s="11" t="s">
        <v>39</v>
      </c>
      <c r="M778" s="11" t="s">
        <v>40</v>
      </c>
      <c r="N778" s="11" t="s">
        <v>28</v>
      </c>
      <c r="O778" s="11" t="s">
        <v>29</v>
      </c>
      <c r="P778" s="11"/>
      <c r="Q778" s="16" t="s">
        <v>3284</v>
      </c>
      <c r="R778" s="11" t="s">
        <v>51</v>
      </c>
      <c r="S778" s="17" t="s">
        <v>3285</v>
      </c>
      <c r="T778" s="11"/>
    </row>
    <row x14ac:dyDescent="0.25" r="779" customHeight="1" ht="19.5">
      <c r="A779" s="10">
        <v>45216</v>
      </c>
      <c r="B779" s="11" t="s">
        <v>3286</v>
      </c>
      <c r="C779" s="11" t="s">
        <v>46</v>
      </c>
      <c r="D779" s="12"/>
      <c r="E779" s="13">
        <v>13047156800</v>
      </c>
      <c r="F779" s="11" t="s">
        <v>3287</v>
      </c>
      <c r="G779" s="12" t="s">
        <v>115</v>
      </c>
      <c r="H779" s="12" t="s">
        <v>86</v>
      </c>
      <c r="I779" s="14" t="s">
        <v>290</v>
      </c>
      <c r="J779" s="12" t="s">
        <v>24</v>
      </c>
      <c r="K779" s="12" t="s">
        <v>25</v>
      </c>
      <c r="L779" s="12" t="s">
        <v>39</v>
      </c>
      <c r="M779" s="11" t="s">
        <v>27</v>
      </c>
      <c r="N779" s="11" t="s">
        <v>28</v>
      </c>
      <c r="O779" s="12" t="s">
        <v>29</v>
      </c>
      <c r="P779" s="12"/>
      <c r="Q779" s="15" t="s">
        <v>3288</v>
      </c>
      <c r="R779" s="12" t="s">
        <v>51</v>
      </c>
      <c r="S779" s="17" t="s">
        <v>3289</v>
      </c>
      <c r="T779" s="11"/>
    </row>
    <row x14ac:dyDescent="0.25" r="780" customHeight="1" ht="19.5">
      <c r="A780" s="10">
        <v>45216</v>
      </c>
      <c r="B780" s="11" t="s">
        <v>3290</v>
      </c>
      <c r="C780" s="11" t="s">
        <v>46</v>
      </c>
      <c r="D780" s="12"/>
      <c r="E780" s="13">
        <v>13135823005</v>
      </c>
      <c r="F780" s="11" t="s">
        <v>3291</v>
      </c>
      <c r="G780" s="12" t="s">
        <v>62</v>
      </c>
      <c r="H780" s="12"/>
      <c r="I780" s="14" t="s">
        <v>116</v>
      </c>
      <c r="J780" s="12" t="s">
        <v>24</v>
      </c>
      <c r="K780" s="12" t="s">
        <v>25</v>
      </c>
      <c r="L780" s="12" t="s">
        <v>39</v>
      </c>
      <c r="M780" s="11" t="s">
        <v>27</v>
      </c>
      <c r="N780" s="11" t="s">
        <v>28</v>
      </c>
      <c r="O780" s="12" t="s">
        <v>29</v>
      </c>
      <c r="P780" s="12"/>
      <c r="Q780" s="15" t="s">
        <v>3292</v>
      </c>
      <c r="R780" s="12" t="s">
        <v>51</v>
      </c>
      <c r="S780" s="17" t="s">
        <v>3293</v>
      </c>
      <c r="T780" s="11"/>
    </row>
    <row x14ac:dyDescent="0.25" r="781" customHeight="1" ht="19.5">
      <c r="A781" s="10">
        <v>45221</v>
      </c>
      <c r="B781" s="11" t="s">
        <v>3294</v>
      </c>
      <c r="C781" s="11" t="s">
        <v>239</v>
      </c>
      <c r="D781" s="12"/>
      <c r="E781" s="13">
        <v>13085157946</v>
      </c>
      <c r="F781" s="11" t="s">
        <v>3295</v>
      </c>
      <c r="G781" s="12" t="s">
        <v>115</v>
      </c>
      <c r="H781" s="12"/>
      <c r="I781" s="14" t="s">
        <v>272</v>
      </c>
      <c r="J781" s="12" t="s">
        <v>24</v>
      </c>
      <c r="K781" s="12" t="s">
        <v>25</v>
      </c>
      <c r="L781" s="12" t="s">
        <v>39</v>
      </c>
      <c r="M781" s="11" t="s">
        <v>27</v>
      </c>
      <c r="N781" s="11" t="s">
        <v>183</v>
      </c>
      <c r="O781" s="12" t="s">
        <v>29</v>
      </c>
      <c r="P781" s="12"/>
      <c r="Q781" s="15" t="s">
        <v>3296</v>
      </c>
      <c r="R781" s="12" t="s">
        <v>51</v>
      </c>
      <c r="S781" s="17" t="s">
        <v>3297</v>
      </c>
      <c r="T781" s="11"/>
    </row>
    <row x14ac:dyDescent="0.25" r="782" customHeight="1" ht="19.5">
      <c r="A782" s="25">
        <v>45211</v>
      </c>
      <c r="B782" s="11" t="s">
        <v>3298</v>
      </c>
      <c r="C782" s="11" t="s">
        <v>3299</v>
      </c>
      <c r="D782" s="11"/>
      <c r="E782" s="13">
        <v>15586365251</v>
      </c>
      <c r="F782" s="11" t="s">
        <v>3300</v>
      </c>
      <c r="G782" s="11" t="s">
        <v>74</v>
      </c>
      <c r="H782" s="11"/>
      <c r="I782" s="13">
        <v>10015</v>
      </c>
      <c r="J782" s="11" t="s">
        <v>24</v>
      </c>
      <c r="K782" s="11" t="s">
        <v>25</v>
      </c>
      <c r="L782" s="11" t="s">
        <v>26</v>
      </c>
      <c r="M782" s="11" t="s">
        <v>27</v>
      </c>
      <c r="N782" s="11" t="s">
        <v>28</v>
      </c>
      <c r="O782" s="11" t="s">
        <v>29</v>
      </c>
      <c r="P782" s="11"/>
      <c r="Q782" s="16" t="s">
        <v>3301</v>
      </c>
      <c r="R782" s="11" t="s">
        <v>31</v>
      </c>
      <c r="S782" s="11" t="s">
        <v>3302</v>
      </c>
      <c r="T782" s="17" t="s">
        <v>3303</v>
      </c>
    </row>
    <row x14ac:dyDescent="0.25" r="783" customHeight="1" ht="19.5">
      <c r="A783" s="25">
        <v>45211</v>
      </c>
      <c r="B783" s="11" t="s">
        <v>3304</v>
      </c>
      <c r="C783" s="11" t="s">
        <v>3305</v>
      </c>
      <c r="D783" s="11"/>
      <c r="E783" s="13">
        <v>15586366172</v>
      </c>
      <c r="F783" s="11" t="s">
        <v>3306</v>
      </c>
      <c r="G783" s="11" t="s">
        <v>48</v>
      </c>
      <c r="H783" s="11"/>
      <c r="I783" s="13">
        <v>10015</v>
      </c>
      <c r="J783" s="11" t="s">
        <v>24</v>
      </c>
      <c r="K783" s="11" t="s">
        <v>69</v>
      </c>
      <c r="L783" s="11" t="s">
        <v>26</v>
      </c>
      <c r="M783" s="11" t="s">
        <v>27</v>
      </c>
      <c r="N783" s="11" t="s">
        <v>28</v>
      </c>
      <c r="O783" s="11" t="s">
        <v>29</v>
      </c>
      <c r="P783" s="11"/>
      <c r="Q783" s="16" t="s">
        <v>3307</v>
      </c>
      <c r="R783" s="11" t="s">
        <v>31</v>
      </c>
      <c r="S783" s="11" t="s">
        <v>3308</v>
      </c>
      <c r="T783" s="11" t="s">
        <v>3309</v>
      </c>
    </row>
    <row x14ac:dyDescent="0.25" r="784" customHeight="1" ht="19.5">
      <c r="A784" s="18">
        <v>45204</v>
      </c>
      <c r="B784" s="19" t="s">
        <v>3310</v>
      </c>
      <c r="C784" s="19" t="s">
        <v>691</v>
      </c>
      <c r="D784" s="20"/>
      <c r="E784" s="21">
        <f>"18671602562"</f>
      </c>
      <c r="F784" s="19" t="s">
        <v>3311</v>
      </c>
      <c r="G784" s="20" t="s">
        <v>74</v>
      </c>
      <c r="H784" s="20"/>
      <c r="I784" s="22" t="s">
        <v>99</v>
      </c>
      <c r="J784" s="20" t="s">
        <v>24</v>
      </c>
      <c r="K784" s="20" t="s">
        <v>25</v>
      </c>
      <c r="L784" s="20" t="s">
        <v>39</v>
      </c>
      <c r="M784" s="19" t="s">
        <v>149</v>
      </c>
      <c r="N784" s="19" t="s">
        <v>28</v>
      </c>
      <c r="O784" s="20" t="s">
        <v>29</v>
      </c>
      <c r="P784" s="20"/>
      <c r="Q784" s="23">
        <v>45204.553460648145</v>
      </c>
      <c r="R784" s="20" t="s">
        <v>42</v>
      </c>
      <c r="S784" s="4" t="s">
        <v>3312</v>
      </c>
      <c r="T784" s="19" t="s">
        <v>3313</v>
      </c>
    </row>
    <row x14ac:dyDescent="0.25" r="785" customHeight="1" ht="19.5">
      <c r="A785" s="18">
        <v>45205</v>
      </c>
      <c r="B785" s="11" t="s">
        <v>3314</v>
      </c>
      <c r="C785" s="11" t="s">
        <v>180</v>
      </c>
      <c r="D785" s="12"/>
      <c r="E785" s="13">
        <v>15607200684</v>
      </c>
      <c r="F785" s="11" t="s">
        <v>3315</v>
      </c>
      <c r="G785" s="12" t="s">
        <v>115</v>
      </c>
      <c r="H785" s="12"/>
      <c r="I785" s="14" t="s">
        <v>272</v>
      </c>
      <c r="J785" s="12" t="s">
        <v>24</v>
      </c>
      <c r="K785" s="12" t="s">
        <v>25</v>
      </c>
      <c r="L785" s="12" t="s">
        <v>39</v>
      </c>
      <c r="M785" s="11" t="s">
        <v>40</v>
      </c>
      <c r="N785" s="11" t="s">
        <v>183</v>
      </c>
      <c r="O785" s="12" t="s">
        <v>29</v>
      </c>
      <c r="P785" s="12"/>
      <c r="Q785" s="15" t="s">
        <v>3316</v>
      </c>
      <c r="R785" s="12" t="s">
        <v>42</v>
      </c>
      <c r="S785" s="17" t="s">
        <v>3317</v>
      </c>
      <c r="T785" s="11"/>
    </row>
    <row x14ac:dyDescent="0.25" r="786" customHeight="1" ht="19.5">
      <c r="A786" s="18">
        <v>45205</v>
      </c>
      <c r="B786" s="11" t="s">
        <v>3318</v>
      </c>
      <c r="C786" s="11" t="s">
        <v>1537</v>
      </c>
      <c r="D786" s="12"/>
      <c r="E786" s="13" t="s">
        <v>3319</v>
      </c>
      <c r="F786" s="11" t="s">
        <v>3320</v>
      </c>
      <c r="G786" s="12" t="s">
        <v>74</v>
      </c>
      <c r="H786" s="12"/>
      <c r="I786" s="14" t="s">
        <v>148</v>
      </c>
      <c r="J786" s="12" t="s">
        <v>24</v>
      </c>
      <c r="K786" s="12" t="s">
        <v>25</v>
      </c>
      <c r="L786" s="12" t="s">
        <v>39</v>
      </c>
      <c r="M786" s="11" t="s">
        <v>149</v>
      </c>
      <c r="N786" s="11" t="s">
        <v>28</v>
      </c>
      <c r="O786" s="12" t="s">
        <v>29</v>
      </c>
      <c r="P786" s="12"/>
      <c r="Q786" s="15" t="s">
        <v>3321</v>
      </c>
      <c r="R786" s="12" t="s">
        <v>42</v>
      </c>
      <c r="S786" s="11" t="s">
        <v>3322</v>
      </c>
      <c r="T786" s="11"/>
    </row>
    <row x14ac:dyDescent="0.25" r="787" customHeight="1" ht="19.5">
      <c r="A787" s="18">
        <v>45206</v>
      </c>
      <c r="B787" s="11" t="s">
        <v>3323</v>
      </c>
      <c r="C787" s="11" t="s">
        <v>239</v>
      </c>
      <c r="D787" s="12"/>
      <c r="E787" s="13">
        <v>15549388201</v>
      </c>
      <c r="F787" s="11" t="s">
        <v>3324</v>
      </c>
      <c r="G787" s="12" t="s">
        <v>48</v>
      </c>
      <c r="H787" s="12"/>
      <c r="I787" s="14" t="s">
        <v>259</v>
      </c>
      <c r="J787" s="12" t="s">
        <v>24</v>
      </c>
      <c r="K787" s="12" t="s">
        <v>25</v>
      </c>
      <c r="L787" s="12" t="s">
        <v>39</v>
      </c>
      <c r="M787" s="11" t="s">
        <v>27</v>
      </c>
      <c r="N787" s="11" t="s">
        <v>183</v>
      </c>
      <c r="O787" s="12" t="s">
        <v>29</v>
      </c>
      <c r="P787" s="12"/>
      <c r="Q787" s="15" t="s">
        <v>3325</v>
      </c>
      <c r="R787" s="12" t="s">
        <v>51</v>
      </c>
      <c r="S787" s="11" t="s">
        <v>3326</v>
      </c>
      <c r="T787" s="11"/>
    </row>
    <row x14ac:dyDescent="0.25" r="788" customHeight="1" ht="19.5">
      <c r="A788" s="18">
        <v>45206</v>
      </c>
      <c r="B788" s="11" t="s">
        <v>3327</v>
      </c>
      <c r="C788" s="11" t="s">
        <v>239</v>
      </c>
      <c r="D788" s="12"/>
      <c r="E788" s="13">
        <v>18727266809</v>
      </c>
      <c r="F788" s="11" t="s">
        <v>3328</v>
      </c>
      <c r="G788" s="12" t="s">
        <v>48</v>
      </c>
      <c r="H788" s="12"/>
      <c r="I788" s="14" t="s">
        <v>104</v>
      </c>
      <c r="J788" s="12" t="s">
        <v>24</v>
      </c>
      <c r="K788" s="12" t="s">
        <v>25</v>
      </c>
      <c r="L788" s="12" t="s">
        <v>39</v>
      </c>
      <c r="M788" s="11" t="s">
        <v>40</v>
      </c>
      <c r="N788" s="11" t="s">
        <v>183</v>
      </c>
      <c r="O788" s="12" t="s">
        <v>29</v>
      </c>
      <c r="P788" s="12"/>
      <c r="Q788" s="15" t="s">
        <v>3329</v>
      </c>
      <c r="R788" s="12" t="s">
        <v>51</v>
      </c>
      <c r="S788" s="11" t="s">
        <v>3330</v>
      </c>
      <c r="T788" s="11"/>
    </row>
    <row x14ac:dyDescent="0.25" r="789" customHeight="1" ht="19.5">
      <c r="A789" s="18">
        <v>45206</v>
      </c>
      <c r="B789" s="11" t="s">
        <v>3331</v>
      </c>
      <c r="C789" s="11" t="s">
        <v>180</v>
      </c>
      <c r="D789" s="12"/>
      <c r="E789" s="13">
        <v>15572765913</v>
      </c>
      <c r="F789" s="11" t="s">
        <v>3332</v>
      </c>
      <c r="G789" s="12" t="s">
        <v>37</v>
      </c>
      <c r="H789" s="12"/>
      <c r="I789" s="14" t="s">
        <v>254</v>
      </c>
      <c r="J789" s="12" t="s">
        <v>24</v>
      </c>
      <c r="K789" s="12" t="s">
        <v>25</v>
      </c>
      <c r="L789" s="12" t="s">
        <v>39</v>
      </c>
      <c r="M789" s="11" t="s">
        <v>40</v>
      </c>
      <c r="N789" s="11" t="s">
        <v>183</v>
      </c>
      <c r="O789" s="12" t="s">
        <v>29</v>
      </c>
      <c r="P789" s="12"/>
      <c r="Q789" s="15" t="s">
        <v>3333</v>
      </c>
      <c r="R789" s="12" t="s">
        <v>51</v>
      </c>
      <c r="S789" s="11" t="s">
        <v>3334</v>
      </c>
      <c r="T789" s="11"/>
    </row>
    <row x14ac:dyDescent="0.25" r="790" customHeight="1" ht="19.5">
      <c r="A790" s="18">
        <v>45206</v>
      </c>
      <c r="B790" s="11" t="s">
        <v>3335</v>
      </c>
      <c r="C790" s="11" t="s">
        <v>180</v>
      </c>
      <c r="D790" s="12"/>
      <c r="E790" s="13">
        <v>17762882110</v>
      </c>
      <c r="F790" s="11" t="s">
        <v>3336</v>
      </c>
      <c r="G790" s="12" t="s">
        <v>48</v>
      </c>
      <c r="H790" s="12"/>
      <c r="I790" s="14" t="s">
        <v>779</v>
      </c>
      <c r="J790" s="12" t="s">
        <v>24</v>
      </c>
      <c r="K790" s="12" t="s">
        <v>25</v>
      </c>
      <c r="L790" s="12" t="s">
        <v>39</v>
      </c>
      <c r="M790" s="11" t="s">
        <v>40</v>
      </c>
      <c r="N790" s="11" t="s">
        <v>183</v>
      </c>
      <c r="O790" s="12" t="s">
        <v>29</v>
      </c>
      <c r="P790" s="12"/>
      <c r="Q790" s="15" t="s">
        <v>3337</v>
      </c>
      <c r="R790" s="12" t="s">
        <v>51</v>
      </c>
      <c r="S790" s="11" t="s">
        <v>3338</v>
      </c>
      <c r="T790" s="11"/>
    </row>
    <row x14ac:dyDescent="0.25" r="791" customHeight="1" ht="19.5">
      <c r="A791" s="18">
        <v>45206</v>
      </c>
      <c r="B791" s="11" t="s">
        <v>3339</v>
      </c>
      <c r="C791" s="11" t="s">
        <v>108</v>
      </c>
      <c r="D791" s="12"/>
      <c r="E791" s="13" t="s">
        <v>3340</v>
      </c>
      <c r="F791" s="11" t="s">
        <v>3341</v>
      </c>
      <c r="G791" s="12" t="s">
        <v>74</v>
      </c>
      <c r="H791" s="12"/>
      <c r="I791" s="14" t="s">
        <v>148</v>
      </c>
      <c r="J791" s="12" t="s">
        <v>24</v>
      </c>
      <c r="K791" s="12" t="s">
        <v>25</v>
      </c>
      <c r="L791" s="12" t="s">
        <v>39</v>
      </c>
      <c r="M791" s="11" t="s">
        <v>149</v>
      </c>
      <c r="N791" s="11" t="s">
        <v>28</v>
      </c>
      <c r="O791" s="12" t="s">
        <v>29</v>
      </c>
      <c r="P791" s="12"/>
      <c r="Q791" s="15" t="s">
        <v>3342</v>
      </c>
      <c r="R791" s="12" t="s">
        <v>42</v>
      </c>
      <c r="S791" s="17" t="s">
        <v>3343</v>
      </c>
      <c r="T791" s="11"/>
    </row>
    <row x14ac:dyDescent="0.25" r="792" customHeight="1" ht="19.5">
      <c r="A792" s="18">
        <v>45207</v>
      </c>
      <c r="B792" s="11" t="s">
        <v>3344</v>
      </c>
      <c r="C792" s="11" t="s">
        <v>180</v>
      </c>
      <c r="D792" s="12"/>
      <c r="E792" s="13">
        <v>15572716392</v>
      </c>
      <c r="F792" s="11" t="s">
        <v>3345</v>
      </c>
      <c r="G792" s="12" t="s">
        <v>289</v>
      </c>
      <c r="H792" s="12" t="s">
        <v>98</v>
      </c>
      <c r="I792" s="14" t="s">
        <v>221</v>
      </c>
      <c r="J792" s="12" t="s">
        <v>24</v>
      </c>
      <c r="K792" s="12" t="s">
        <v>25</v>
      </c>
      <c r="L792" s="12" t="s">
        <v>39</v>
      </c>
      <c r="M792" s="11" t="s">
        <v>27</v>
      </c>
      <c r="N792" s="11" t="s">
        <v>183</v>
      </c>
      <c r="O792" s="12" t="s">
        <v>29</v>
      </c>
      <c r="P792" s="12"/>
      <c r="Q792" s="15" t="s">
        <v>3346</v>
      </c>
      <c r="R792" s="12" t="s">
        <v>51</v>
      </c>
      <c r="S792" s="11" t="s">
        <v>3347</v>
      </c>
      <c r="T792" s="11"/>
    </row>
    <row x14ac:dyDescent="0.25" r="793" customHeight="1" ht="19.5">
      <c r="A793" s="18">
        <v>45207</v>
      </c>
      <c r="B793" s="11" t="s">
        <v>3348</v>
      </c>
      <c r="C793" s="11" t="s">
        <v>108</v>
      </c>
      <c r="D793" s="12"/>
      <c r="E793" s="13">
        <v>13040997912</v>
      </c>
      <c r="F793" s="11" t="s">
        <v>2678</v>
      </c>
      <c r="G793" s="12" t="s">
        <v>48</v>
      </c>
      <c r="H793" s="12"/>
      <c r="I793" s="14" t="s">
        <v>38</v>
      </c>
      <c r="J793" s="12" t="s">
        <v>24</v>
      </c>
      <c r="K793" s="12" t="s">
        <v>25</v>
      </c>
      <c r="L793" s="12" t="s">
        <v>39</v>
      </c>
      <c r="M793" s="11" t="s">
        <v>27</v>
      </c>
      <c r="N793" s="11" t="s">
        <v>28</v>
      </c>
      <c r="O793" s="12" t="s">
        <v>29</v>
      </c>
      <c r="P793" s="12"/>
      <c r="Q793" s="15" t="s">
        <v>3349</v>
      </c>
      <c r="R793" s="12" t="s">
        <v>51</v>
      </c>
      <c r="S793" s="11" t="s">
        <v>3350</v>
      </c>
      <c r="T793" s="11"/>
    </row>
    <row x14ac:dyDescent="0.25" r="794" customHeight="1" ht="19.5">
      <c r="A794" s="18">
        <v>45208</v>
      </c>
      <c r="B794" s="11" t="s">
        <v>3351</v>
      </c>
      <c r="C794" s="11" t="s">
        <v>158</v>
      </c>
      <c r="D794" s="12"/>
      <c r="E794" s="13" t="s">
        <v>3352</v>
      </c>
      <c r="F794" s="11" t="s">
        <v>3353</v>
      </c>
      <c r="G794" s="12" t="s">
        <v>74</v>
      </c>
      <c r="H794" s="12" t="s">
        <v>86</v>
      </c>
      <c r="I794" s="14" t="s">
        <v>148</v>
      </c>
      <c r="J794" s="12" t="s">
        <v>24</v>
      </c>
      <c r="K794" s="12" t="s">
        <v>25</v>
      </c>
      <c r="L794" s="12" t="s">
        <v>39</v>
      </c>
      <c r="M794" s="11" t="s">
        <v>149</v>
      </c>
      <c r="N794" s="11" t="s">
        <v>28</v>
      </c>
      <c r="O794" s="12" t="s">
        <v>29</v>
      </c>
      <c r="P794" s="12"/>
      <c r="Q794" s="15" t="s">
        <v>3354</v>
      </c>
      <c r="R794" s="12" t="s">
        <v>42</v>
      </c>
      <c r="S794" s="11" t="s">
        <v>3355</v>
      </c>
      <c r="T794" s="11"/>
    </row>
    <row x14ac:dyDescent="0.25" r="795" customHeight="1" ht="19.5">
      <c r="A795" s="25">
        <v>45210</v>
      </c>
      <c r="B795" s="11" t="s">
        <v>3356</v>
      </c>
      <c r="C795" s="11" t="s">
        <v>108</v>
      </c>
      <c r="D795" s="11"/>
      <c r="E795" s="13">
        <v>15572730986</v>
      </c>
      <c r="F795" s="11" t="s">
        <v>3357</v>
      </c>
      <c r="G795" s="11" t="s">
        <v>115</v>
      </c>
      <c r="H795" s="11"/>
      <c r="I795" s="13" t="s">
        <v>272</v>
      </c>
      <c r="J795" s="11" t="s">
        <v>24</v>
      </c>
      <c r="K795" s="11" t="s">
        <v>25</v>
      </c>
      <c r="L795" s="11" t="s">
        <v>39</v>
      </c>
      <c r="M795" s="11" t="s">
        <v>27</v>
      </c>
      <c r="N795" s="11" t="s">
        <v>28</v>
      </c>
      <c r="O795" s="11" t="s">
        <v>29</v>
      </c>
      <c r="P795" s="11"/>
      <c r="Q795" s="16" t="s">
        <v>3358</v>
      </c>
      <c r="R795" s="11" t="s">
        <v>51</v>
      </c>
      <c r="S795" s="17" t="s">
        <v>3359</v>
      </c>
      <c r="T795" s="11"/>
    </row>
    <row x14ac:dyDescent="0.25" r="796" customHeight="1" ht="19.5">
      <c r="A796" s="25">
        <v>45210</v>
      </c>
      <c r="B796" s="11" t="s">
        <v>3360</v>
      </c>
      <c r="C796" s="11" t="s">
        <v>180</v>
      </c>
      <c r="D796" s="11"/>
      <c r="E796" s="13" t="s">
        <v>3361</v>
      </c>
      <c r="F796" s="11" t="s">
        <v>3362</v>
      </c>
      <c r="G796" s="11" t="s">
        <v>74</v>
      </c>
      <c r="H796" s="11" t="s">
        <v>86</v>
      </c>
      <c r="I796" s="13" t="s">
        <v>241</v>
      </c>
      <c r="J796" s="11" t="s">
        <v>24</v>
      </c>
      <c r="K796" s="11" t="s">
        <v>25</v>
      </c>
      <c r="L796" s="11" t="s">
        <v>39</v>
      </c>
      <c r="M796" s="11" t="s">
        <v>149</v>
      </c>
      <c r="N796" s="11" t="s">
        <v>183</v>
      </c>
      <c r="O796" s="11" t="s">
        <v>29</v>
      </c>
      <c r="P796" s="11"/>
      <c r="Q796" s="16" t="s">
        <v>3363</v>
      </c>
      <c r="R796" s="11" t="s">
        <v>51</v>
      </c>
      <c r="S796" s="11" t="s">
        <v>3364</v>
      </c>
      <c r="T796" s="11"/>
    </row>
    <row x14ac:dyDescent="0.25" r="797" customHeight="1" ht="19.5">
      <c r="A797" s="10">
        <v>45212</v>
      </c>
      <c r="B797" s="11" t="s">
        <v>3365</v>
      </c>
      <c r="C797" s="11" t="s">
        <v>239</v>
      </c>
      <c r="D797" s="11"/>
      <c r="E797" s="13">
        <v>13217272879</v>
      </c>
      <c r="F797" s="11" t="s">
        <v>3366</v>
      </c>
      <c r="G797" s="11" t="s">
        <v>289</v>
      </c>
      <c r="H797" s="11"/>
      <c r="I797" s="13" t="s">
        <v>272</v>
      </c>
      <c r="J797" s="11" t="s">
        <v>24</v>
      </c>
      <c r="K797" s="11" t="s">
        <v>25</v>
      </c>
      <c r="L797" s="11" t="s">
        <v>39</v>
      </c>
      <c r="M797" s="11" t="s">
        <v>40</v>
      </c>
      <c r="N797" s="11" t="s">
        <v>183</v>
      </c>
      <c r="O797" s="11" t="s">
        <v>29</v>
      </c>
      <c r="P797" s="11"/>
      <c r="Q797" s="16" t="s">
        <v>3367</v>
      </c>
      <c r="R797" s="11" t="s">
        <v>51</v>
      </c>
      <c r="S797" s="17" t="s">
        <v>3368</v>
      </c>
      <c r="T797" s="11"/>
    </row>
    <row x14ac:dyDescent="0.25" r="798" customHeight="1" ht="19.5">
      <c r="A798" s="10">
        <v>45214</v>
      </c>
      <c r="B798" s="11" t="s">
        <v>3369</v>
      </c>
      <c r="C798" s="11" t="s">
        <v>180</v>
      </c>
      <c r="D798" s="11"/>
      <c r="E798" s="13">
        <v>13100784694</v>
      </c>
      <c r="F798" s="11" t="s">
        <v>3370</v>
      </c>
      <c r="G798" s="11" t="s">
        <v>289</v>
      </c>
      <c r="H798" s="11"/>
      <c r="I798" s="13" t="s">
        <v>182</v>
      </c>
      <c r="J798" s="11" t="s">
        <v>24</v>
      </c>
      <c r="K798" s="11" t="s">
        <v>25</v>
      </c>
      <c r="L798" s="11" t="s">
        <v>39</v>
      </c>
      <c r="M798" s="11" t="s">
        <v>27</v>
      </c>
      <c r="N798" s="11" t="s">
        <v>183</v>
      </c>
      <c r="O798" s="11" t="s">
        <v>29</v>
      </c>
      <c r="P798" s="11"/>
      <c r="Q798" s="16" t="s">
        <v>3371</v>
      </c>
      <c r="R798" s="11" t="s">
        <v>42</v>
      </c>
      <c r="S798" s="17" t="s">
        <v>3372</v>
      </c>
      <c r="T798" s="11"/>
    </row>
    <row x14ac:dyDescent="0.25" r="799" customHeight="1" ht="19.5">
      <c r="A799" s="10">
        <v>45214</v>
      </c>
      <c r="B799" s="11" t="s">
        <v>3373</v>
      </c>
      <c r="C799" s="11" t="s">
        <v>158</v>
      </c>
      <c r="D799" s="11"/>
      <c r="E799" s="13" t="s">
        <v>3374</v>
      </c>
      <c r="F799" s="11" t="s">
        <v>3375</v>
      </c>
      <c r="G799" s="11" t="s">
        <v>74</v>
      </c>
      <c r="H799" s="11" t="s">
        <v>86</v>
      </c>
      <c r="I799" s="13" t="s">
        <v>590</v>
      </c>
      <c r="J799" s="11" t="s">
        <v>24</v>
      </c>
      <c r="K799" s="11" t="s">
        <v>25</v>
      </c>
      <c r="L799" s="11" t="s">
        <v>39</v>
      </c>
      <c r="M799" s="11" t="s">
        <v>149</v>
      </c>
      <c r="N799" s="11" t="s">
        <v>28</v>
      </c>
      <c r="O799" s="11" t="s">
        <v>29</v>
      </c>
      <c r="P799" s="11"/>
      <c r="Q799" s="16" t="s">
        <v>3376</v>
      </c>
      <c r="R799" s="11" t="s">
        <v>42</v>
      </c>
      <c r="S799" s="17" t="s">
        <v>3377</v>
      </c>
      <c r="T799" s="11"/>
    </row>
    <row x14ac:dyDescent="0.25" r="800" customHeight="1" ht="19.5">
      <c r="A800" s="10">
        <v>45216</v>
      </c>
      <c r="B800" s="11" t="s">
        <v>3378</v>
      </c>
      <c r="C800" s="11" t="s">
        <v>158</v>
      </c>
      <c r="D800" s="12"/>
      <c r="E800" s="13">
        <v>15549304226</v>
      </c>
      <c r="F800" s="11" t="s">
        <v>3379</v>
      </c>
      <c r="G800" s="12" t="s">
        <v>289</v>
      </c>
      <c r="H800" s="12"/>
      <c r="I800" s="14" t="s">
        <v>110</v>
      </c>
      <c r="J800" s="12" t="s">
        <v>24</v>
      </c>
      <c r="K800" s="12" t="s">
        <v>25</v>
      </c>
      <c r="L800" s="12" t="s">
        <v>39</v>
      </c>
      <c r="M800" s="11" t="s">
        <v>27</v>
      </c>
      <c r="N800" s="11" t="s">
        <v>28</v>
      </c>
      <c r="O800" s="12" t="s">
        <v>29</v>
      </c>
      <c r="P800" s="12"/>
      <c r="Q800" s="15" t="s">
        <v>3380</v>
      </c>
      <c r="R800" s="12" t="s">
        <v>42</v>
      </c>
      <c r="S800" s="17" t="s">
        <v>3381</v>
      </c>
      <c r="T800" s="11"/>
    </row>
    <row x14ac:dyDescent="0.25" r="801" customHeight="1" ht="19.5">
      <c r="A801" s="10">
        <v>45217</v>
      </c>
      <c r="B801" s="11" t="s">
        <v>3382</v>
      </c>
      <c r="C801" s="11" t="s">
        <v>108</v>
      </c>
      <c r="D801" s="12"/>
      <c r="E801" s="13">
        <v>18671768033</v>
      </c>
      <c r="F801" s="11" t="s">
        <v>3383</v>
      </c>
      <c r="G801" s="12" t="s">
        <v>62</v>
      </c>
      <c r="H801" s="12" t="s">
        <v>457</v>
      </c>
      <c r="I801" s="14">
        <v>10015</v>
      </c>
      <c r="J801" s="12" t="s">
        <v>24</v>
      </c>
      <c r="K801" s="12" t="s">
        <v>172</v>
      </c>
      <c r="L801" s="12" t="s">
        <v>26</v>
      </c>
      <c r="M801" s="11" t="s">
        <v>27</v>
      </c>
      <c r="N801" s="11" t="s">
        <v>28</v>
      </c>
      <c r="O801" s="12" t="s">
        <v>29</v>
      </c>
      <c r="P801" s="12"/>
      <c r="Q801" s="15" t="s">
        <v>3384</v>
      </c>
      <c r="R801" s="12" t="s">
        <v>31</v>
      </c>
      <c r="S801" s="11" t="s">
        <v>3385</v>
      </c>
      <c r="T801" s="11"/>
    </row>
    <row x14ac:dyDescent="0.25" r="802" customHeight="1" ht="19.5">
      <c r="A802" s="10">
        <v>45218</v>
      </c>
      <c r="B802" s="11" t="s">
        <v>3386</v>
      </c>
      <c r="C802" s="11" t="s">
        <v>180</v>
      </c>
      <c r="D802" s="12"/>
      <c r="E802" s="13" t="s">
        <v>3387</v>
      </c>
      <c r="F802" s="11" t="s">
        <v>3388</v>
      </c>
      <c r="G802" s="12" t="s">
        <v>74</v>
      </c>
      <c r="H802" s="12"/>
      <c r="I802" s="14" t="s">
        <v>272</v>
      </c>
      <c r="J802" s="12" t="s">
        <v>24</v>
      </c>
      <c r="K802" s="12" t="s">
        <v>25</v>
      </c>
      <c r="L802" s="12" t="s">
        <v>39</v>
      </c>
      <c r="M802" s="11" t="s">
        <v>149</v>
      </c>
      <c r="N802" s="11" t="s">
        <v>183</v>
      </c>
      <c r="O802" s="12" t="s">
        <v>29</v>
      </c>
      <c r="P802" s="12"/>
      <c r="Q802" s="15" t="s">
        <v>3389</v>
      </c>
      <c r="R802" s="12" t="s">
        <v>51</v>
      </c>
      <c r="S802" s="17" t="s">
        <v>3390</v>
      </c>
      <c r="T802" s="11"/>
    </row>
    <row x14ac:dyDescent="0.25" r="803" customHeight="1" ht="19.5">
      <c r="A803" s="10">
        <v>45219</v>
      </c>
      <c r="B803" s="11" t="s">
        <v>3391</v>
      </c>
      <c r="C803" s="11" t="s">
        <v>180</v>
      </c>
      <c r="D803" s="12"/>
      <c r="E803" s="13">
        <v>18671719753</v>
      </c>
      <c r="F803" s="11" t="s">
        <v>3392</v>
      </c>
      <c r="G803" s="12" t="s">
        <v>74</v>
      </c>
      <c r="H803" s="12"/>
      <c r="I803" s="14" t="s">
        <v>182</v>
      </c>
      <c r="J803" s="12" t="s">
        <v>24</v>
      </c>
      <c r="K803" s="12" t="s">
        <v>25</v>
      </c>
      <c r="L803" s="12" t="s">
        <v>39</v>
      </c>
      <c r="M803" s="11" t="s">
        <v>40</v>
      </c>
      <c r="N803" s="11" t="s">
        <v>183</v>
      </c>
      <c r="O803" s="12" t="s">
        <v>29</v>
      </c>
      <c r="P803" s="12"/>
      <c r="Q803" s="15" t="s">
        <v>3393</v>
      </c>
      <c r="R803" s="12" t="s">
        <v>51</v>
      </c>
      <c r="S803" s="11" t="s">
        <v>3394</v>
      </c>
      <c r="T803" s="11"/>
    </row>
    <row x14ac:dyDescent="0.25" r="804" customHeight="1" ht="19.5">
      <c r="A804" s="18">
        <v>45225</v>
      </c>
      <c r="B804" s="11" t="s">
        <v>3395</v>
      </c>
      <c r="C804" s="11" t="s">
        <v>72</v>
      </c>
      <c r="D804" s="12"/>
      <c r="E804" s="13">
        <v>15549320810</v>
      </c>
      <c r="F804" s="11" t="s">
        <v>3396</v>
      </c>
      <c r="G804" s="12" t="s">
        <v>115</v>
      </c>
      <c r="H804" s="12"/>
      <c r="I804" s="14" t="s">
        <v>142</v>
      </c>
      <c r="J804" s="12" t="s">
        <v>24</v>
      </c>
      <c r="K804" s="12" t="s">
        <v>25</v>
      </c>
      <c r="L804" s="12" t="s">
        <v>39</v>
      </c>
      <c r="M804" s="11" t="s">
        <v>40</v>
      </c>
      <c r="N804" s="11" t="s">
        <v>28</v>
      </c>
      <c r="O804" s="12" t="s">
        <v>29</v>
      </c>
      <c r="P804" s="12"/>
      <c r="Q804" s="15" t="s">
        <v>3397</v>
      </c>
      <c r="R804" s="12" t="s">
        <v>42</v>
      </c>
      <c r="S804" s="17" t="s">
        <v>3398</v>
      </c>
      <c r="T804" s="11"/>
    </row>
    <row x14ac:dyDescent="0.25" r="805" customHeight="1" ht="19.5">
      <c r="A805" s="18">
        <v>45222</v>
      </c>
      <c r="B805" s="11" t="s">
        <v>3399</v>
      </c>
      <c r="C805" s="11" t="s">
        <v>239</v>
      </c>
      <c r="D805" s="12"/>
      <c r="E805" s="13">
        <v>13227285605</v>
      </c>
      <c r="F805" s="11" t="s">
        <v>3400</v>
      </c>
      <c r="G805" s="12" t="s">
        <v>48</v>
      </c>
      <c r="H805" s="12"/>
      <c r="I805" s="14" t="s">
        <v>68</v>
      </c>
      <c r="J805" s="12" t="s">
        <v>24</v>
      </c>
      <c r="K805" s="12" t="s">
        <v>25</v>
      </c>
      <c r="L805" s="12" t="s">
        <v>39</v>
      </c>
      <c r="M805" s="11" t="s">
        <v>40</v>
      </c>
      <c r="N805" s="11" t="s">
        <v>183</v>
      </c>
      <c r="O805" s="12" t="s">
        <v>29</v>
      </c>
      <c r="P805" s="12"/>
      <c r="Q805" s="15" t="s">
        <v>3401</v>
      </c>
      <c r="R805" s="12" t="s">
        <v>51</v>
      </c>
      <c r="S805" s="11" t="s">
        <v>3402</v>
      </c>
      <c r="T805" s="11"/>
    </row>
    <row x14ac:dyDescent="0.25" r="806" customHeight="1" ht="19.5">
      <c r="A806" s="10">
        <v>45227</v>
      </c>
      <c r="B806" s="11" t="s">
        <v>3403</v>
      </c>
      <c r="C806" s="11" t="s">
        <v>164</v>
      </c>
      <c r="D806" s="12"/>
      <c r="E806" s="13">
        <v>13227293683</v>
      </c>
      <c r="F806" s="11" t="s">
        <v>3404</v>
      </c>
      <c r="G806" s="12" t="s">
        <v>115</v>
      </c>
      <c r="H806" s="12"/>
      <c r="I806" s="14" t="s">
        <v>328</v>
      </c>
      <c r="J806" s="12" t="s">
        <v>24</v>
      </c>
      <c r="K806" s="12" t="s">
        <v>25</v>
      </c>
      <c r="L806" s="12" t="s">
        <v>39</v>
      </c>
      <c r="M806" s="11" t="s">
        <v>27</v>
      </c>
      <c r="N806" s="11" t="s">
        <v>28</v>
      </c>
      <c r="O806" s="12" t="s">
        <v>29</v>
      </c>
      <c r="P806" s="12"/>
      <c r="Q806" s="15" t="s">
        <v>3405</v>
      </c>
      <c r="R806" s="12" t="s">
        <v>51</v>
      </c>
      <c r="S806" s="17" t="s">
        <v>3406</v>
      </c>
      <c r="T806" s="11"/>
    </row>
    <row x14ac:dyDescent="0.25" r="807" customHeight="1" ht="19.5">
      <c r="A807" s="18">
        <v>45202</v>
      </c>
      <c r="B807" s="19" t="s">
        <v>3407</v>
      </c>
      <c r="C807" s="19" t="s">
        <v>180</v>
      </c>
      <c r="D807" s="20"/>
      <c r="E807" s="21">
        <v>71701077086</v>
      </c>
      <c r="F807" s="19" t="s">
        <v>3408</v>
      </c>
      <c r="G807" s="20" t="s">
        <v>74</v>
      </c>
      <c r="H807" s="20"/>
      <c r="I807" s="22" t="s">
        <v>148</v>
      </c>
      <c r="J807" s="20" t="s">
        <v>24</v>
      </c>
      <c r="K807" s="20" t="s">
        <v>25</v>
      </c>
      <c r="L807" s="20" t="s">
        <v>39</v>
      </c>
      <c r="M807" s="19" t="s">
        <v>149</v>
      </c>
      <c r="N807" s="19" t="s">
        <v>183</v>
      </c>
      <c r="O807" s="20" t="s">
        <v>29</v>
      </c>
      <c r="P807" s="20"/>
      <c r="Q807" s="23">
        <v>45202.62430555555</v>
      </c>
      <c r="R807" s="20" t="s">
        <v>42</v>
      </c>
      <c r="S807" s="4" t="s">
        <v>3409</v>
      </c>
      <c r="T807" s="19"/>
    </row>
    <row x14ac:dyDescent="0.25" r="808" customHeight="1" ht="19.5">
      <c r="A808" s="18">
        <v>45204</v>
      </c>
      <c r="B808" s="19" t="s">
        <v>3410</v>
      </c>
      <c r="C808" s="19" t="s">
        <v>158</v>
      </c>
      <c r="D808" s="20"/>
      <c r="E808" s="21">
        <f>"071700607815"</f>
      </c>
      <c r="F808" s="19" t="s">
        <v>3411</v>
      </c>
      <c r="G808" s="20" t="s">
        <v>48</v>
      </c>
      <c r="H808" s="20"/>
      <c r="I808" s="22" t="s">
        <v>99</v>
      </c>
      <c r="J808" s="20" t="s">
        <v>24</v>
      </c>
      <c r="K808" s="20" t="s">
        <v>25</v>
      </c>
      <c r="L808" s="20" t="s">
        <v>39</v>
      </c>
      <c r="M808" s="19" t="s">
        <v>40</v>
      </c>
      <c r="N808" s="19" t="s">
        <v>28</v>
      </c>
      <c r="O808" s="20" t="s">
        <v>29</v>
      </c>
      <c r="P808" s="20"/>
      <c r="Q808" s="23">
        <v>45204.714895833335</v>
      </c>
      <c r="R808" s="20" t="s">
        <v>42</v>
      </c>
      <c r="S808" s="4" t="s">
        <v>3412</v>
      </c>
      <c r="T808" s="19"/>
    </row>
    <row x14ac:dyDescent="0.25" r="809" customHeight="1" ht="19.5">
      <c r="A809" s="18">
        <v>45201</v>
      </c>
      <c r="B809" s="19" t="s">
        <v>3413</v>
      </c>
      <c r="C809" s="19" t="s">
        <v>2414</v>
      </c>
      <c r="D809" s="20"/>
      <c r="E809" s="21">
        <f>"18671763000"</f>
      </c>
      <c r="F809" s="19" t="s">
        <v>3414</v>
      </c>
      <c r="G809" s="20" t="s">
        <v>74</v>
      </c>
      <c r="H809" s="20"/>
      <c r="I809" s="22" t="s">
        <v>182</v>
      </c>
      <c r="J809" s="20" t="s">
        <v>24</v>
      </c>
      <c r="K809" s="20" t="s">
        <v>25</v>
      </c>
      <c r="L809" s="20" t="s">
        <v>39</v>
      </c>
      <c r="M809" s="19" t="s">
        <v>40</v>
      </c>
      <c r="N809" s="19" t="s">
        <v>28</v>
      </c>
      <c r="O809" s="20" t="s">
        <v>29</v>
      </c>
      <c r="P809" s="20"/>
      <c r="Q809" s="23">
        <v>45201.53707175926</v>
      </c>
      <c r="R809" s="20" t="s">
        <v>42</v>
      </c>
      <c r="S809" s="19" t="s">
        <v>3415</v>
      </c>
      <c r="T809" s="19" t="s">
        <v>3416</v>
      </c>
    </row>
    <row x14ac:dyDescent="0.25" r="810" customHeight="1" ht="19.5">
      <c r="A810" s="18">
        <v>45207</v>
      </c>
      <c r="B810" s="11" t="s">
        <v>3417</v>
      </c>
      <c r="C810" s="11" t="s">
        <v>3418</v>
      </c>
      <c r="D810" s="12"/>
      <c r="E810" s="13">
        <v>18566571127</v>
      </c>
      <c r="F810" s="11"/>
      <c r="G810" s="12"/>
      <c r="H810" s="12"/>
      <c r="I810" s="14" t="s">
        <v>226</v>
      </c>
      <c r="J810" s="12" t="s">
        <v>24</v>
      </c>
      <c r="K810" s="12" t="s">
        <v>25</v>
      </c>
      <c r="L810" s="12" t="s">
        <v>39</v>
      </c>
      <c r="M810" s="11" t="s">
        <v>27</v>
      </c>
      <c r="N810" s="11" t="s">
        <v>28</v>
      </c>
      <c r="O810" s="12" t="s">
        <v>29</v>
      </c>
      <c r="P810" s="12"/>
      <c r="Q810" s="15" t="s">
        <v>3419</v>
      </c>
      <c r="R810" s="12" t="s">
        <v>42</v>
      </c>
      <c r="S810" s="11" t="s">
        <v>3420</v>
      </c>
      <c r="T810" s="11" t="s">
        <v>3421</v>
      </c>
    </row>
    <row x14ac:dyDescent="0.25" r="811" customHeight="1" ht="19.5">
      <c r="A811" s="18">
        <v>45208</v>
      </c>
      <c r="B811" s="11" t="s">
        <v>3422</v>
      </c>
      <c r="C811" s="11" t="s">
        <v>1310</v>
      </c>
      <c r="D811" s="12"/>
      <c r="E811" s="13">
        <v>15572700014</v>
      </c>
      <c r="F811" s="11" t="s">
        <v>1311</v>
      </c>
      <c r="G811" s="12" t="s">
        <v>74</v>
      </c>
      <c r="H811" s="12"/>
      <c r="I811" s="14">
        <v>10015</v>
      </c>
      <c r="J811" s="12" t="s">
        <v>24</v>
      </c>
      <c r="K811" s="12" t="s">
        <v>25</v>
      </c>
      <c r="L811" s="12" t="s">
        <v>26</v>
      </c>
      <c r="M811" s="11" t="s">
        <v>40</v>
      </c>
      <c r="N811" s="11" t="s">
        <v>28</v>
      </c>
      <c r="O811" s="12" t="s">
        <v>29</v>
      </c>
      <c r="P811" s="12"/>
      <c r="Q811" s="15" t="s">
        <v>3423</v>
      </c>
      <c r="R811" s="12" t="s">
        <v>31</v>
      </c>
      <c r="S811" s="11" t="s">
        <v>3424</v>
      </c>
      <c r="T811" s="11" t="s">
        <v>3425</v>
      </c>
    </row>
    <row x14ac:dyDescent="0.25" r="812" customHeight="1" ht="19.5">
      <c r="A812" s="10">
        <v>45215</v>
      </c>
      <c r="B812" s="11" t="s">
        <v>3426</v>
      </c>
      <c r="C812" s="11" t="s">
        <v>72</v>
      </c>
      <c r="D812" s="12"/>
      <c r="E812" s="13">
        <v>18571044089</v>
      </c>
      <c r="F812" s="11" t="s">
        <v>3427</v>
      </c>
      <c r="G812" s="12" t="s">
        <v>74</v>
      </c>
      <c r="H812" s="12"/>
      <c r="I812" s="14" t="s">
        <v>779</v>
      </c>
      <c r="J812" s="12" t="s">
        <v>24</v>
      </c>
      <c r="K812" s="12" t="s">
        <v>25</v>
      </c>
      <c r="L812" s="12" t="s">
        <v>39</v>
      </c>
      <c r="M812" s="11" t="s">
        <v>27</v>
      </c>
      <c r="N812" s="11" t="s">
        <v>28</v>
      </c>
      <c r="O812" s="12" t="s">
        <v>29</v>
      </c>
      <c r="P812" s="12"/>
      <c r="Q812" s="15" t="s">
        <v>3428</v>
      </c>
      <c r="R812" s="12" t="s">
        <v>42</v>
      </c>
      <c r="S812" s="11" t="s">
        <v>3429</v>
      </c>
      <c r="T812" s="11" t="s">
        <v>3430</v>
      </c>
    </row>
    <row x14ac:dyDescent="0.25" r="813" customHeight="1" ht="19.5">
      <c r="A813" s="18">
        <v>45207</v>
      </c>
      <c r="B813" s="11" t="s">
        <v>3431</v>
      </c>
      <c r="C813" s="11" t="s">
        <v>35</v>
      </c>
      <c r="D813" s="12"/>
      <c r="E813" s="13">
        <v>18671714910</v>
      </c>
      <c r="F813" s="11" t="s">
        <v>3432</v>
      </c>
      <c r="G813" s="12" t="s">
        <v>62</v>
      </c>
      <c r="H813" s="12"/>
      <c r="I813" s="14">
        <v>10015</v>
      </c>
      <c r="J813" s="12" t="s">
        <v>24</v>
      </c>
      <c r="K813" s="12" t="s">
        <v>172</v>
      </c>
      <c r="L813" s="12" t="s">
        <v>26</v>
      </c>
      <c r="M813" s="11" t="s">
        <v>27</v>
      </c>
      <c r="N813" s="11" t="s">
        <v>28</v>
      </c>
      <c r="O813" s="12" t="s">
        <v>29</v>
      </c>
      <c r="P813" s="12"/>
      <c r="Q813" s="15" t="s">
        <v>3433</v>
      </c>
      <c r="R813" s="12" t="s">
        <v>31</v>
      </c>
      <c r="S813" s="11" t="s">
        <v>3434</v>
      </c>
      <c r="T813" s="11" t="s">
        <v>3435</v>
      </c>
    </row>
    <row x14ac:dyDescent="0.25" r="814" customHeight="1" ht="19.5">
      <c r="A814" s="18">
        <v>45207</v>
      </c>
      <c r="B814" s="11" t="s">
        <v>3436</v>
      </c>
      <c r="C814" s="11" t="s">
        <v>660</v>
      </c>
      <c r="D814" s="12"/>
      <c r="E814" s="13" t="s">
        <v>3437</v>
      </c>
      <c r="F814" s="11" t="s">
        <v>3438</v>
      </c>
      <c r="G814" s="12" t="s">
        <v>74</v>
      </c>
      <c r="H814" s="12"/>
      <c r="I814" s="14" t="s">
        <v>226</v>
      </c>
      <c r="J814" s="12" t="s">
        <v>24</v>
      </c>
      <c r="K814" s="12" t="s">
        <v>25</v>
      </c>
      <c r="L814" s="12" t="s">
        <v>39</v>
      </c>
      <c r="M814" s="11" t="s">
        <v>27</v>
      </c>
      <c r="N814" s="11" t="s">
        <v>624</v>
      </c>
      <c r="O814" s="12" t="s">
        <v>29</v>
      </c>
      <c r="P814" s="12"/>
      <c r="Q814" s="15" t="s">
        <v>3439</v>
      </c>
      <c r="R814" s="12" t="s">
        <v>42</v>
      </c>
      <c r="S814" s="11" t="s">
        <v>3440</v>
      </c>
      <c r="T814" s="11" t="s">
        <v>3441</v>
      </c>
    </row>
    <row x14ac:dyDescent="0.25" r="815" customHeight="1" ht="19.5">
      <c r="A815" s="25">
        <v>45210</v>
      </c>
      <c r="B815" s="11" t="s">
        <v>3442</v>
      </c>
      <c r="C815" s="11" t="s">
        <v>158</v>
      </c>
      <c r="D815" s="11"/>
      <c r="E815" s="13">
        <v>15672480616</v>
      </c>
      <c r="F815" s="11" t="s">
        <v>3443</v>
      </c>
      <c r="G815" s="11" t="s">
        <v>37</v>
      </c>
      <c r="H815" s="11"/>
      <c r="I815" s="13" t="s">
        <v>182</v>
      </c>
      <c r="J815" s="11" t="s">
        <v>24</v>
      </c>
      <c r="K815" s="11" t="s">
        <v>25</v>
      </c>
      <c r="L815" s="11" t="s">
        <v>39</v>
      </c>
      <c r="M815" s="11" t="s">
        <v>27</v>
      </c>
      <c r="N815" s="11" t="s">
        <v>28</v>
      </c>
      <c r="O815" s="11" t="s">
        <v>29</v>
      </c>
      <c r="P815" s="11"/>
      <c r="Q815" s="16" t="s">
        <v>3444</v>
      </c>
      <c r="R815" s="11" t="s">
        <v>42</v>
      </c>
      <c r="S815" s="17" t="s">
        <v>3445</v>
      </c>
      <c r="T815" s="26" t="s">
        <v>3446</v>
      </c>
    </row>
    <row x14ac:dyDescent="0.25" r="816" customHeight="1" ht="19.5">
      <c r="A816" s="10">
        <v>45212</v>
      </c>
      <c r="B816" s="11" t="s">
        <v>3447</v>
      </c>
      <c r="C816" s="11" t="s">
        <v>3448</v>
      </c>
      <c r="D816" s="11"/>
      <c r="E816" s="13">
        <v>17671334241</v>
      </c>
      <c r="F816" s="11" t="s">
        <v>3449</v>
      </c>
      <c r="G816" s="11" t="s">
        <v>37</v>
      </c>
      <c r="H816" s="11"/>
      <c r="I816" s="13">
        <v>10015</v>
      </c>
      <c r="J816" s="11" t="s">
        <v>24</v>
      </c>
      <c r="K816" s="11" t="s">
        <v>69</v>
      </c>
      <c r="L816" s="11" t="s">
        <v>26</v>
      </c>
      <c r="M816" s="11" t="s">
        <v>27</v>
      </c>
      <c r="N816" s="11" t="s">
        <v>28</v>
      </c>
      <c r="O816" s="11" t="s">
        <v>29</v>
      </c>
      <c r="P816" s="11"/>
      <c r="Q816" s="16" t="s">
        <v>3450</v>
      </c>
      <c r="R816" s="11" t="s">
        <v>31</v>
      </c>
      <c r="S816" s="11" t="s">
        <v>3451</v>
      </c>
      <c r="T816" s="11" t="s">
        <v>3452</v>
      </c>
    </row>
    <row x14ac:dyDescent="0.25" r="817" customHeight="1" ht="19.5">
      <c r="A817" s="10">
        <v>45213</v>
      </c>
      <c r="B817" s="11" t="s">
        <v>3453</v>
      </c>
      <c r="C817" s="11" t="s">
        <v>1116</v>
      </c>
      <c r="D817" s="11"/>
      <c r="E817" s="13">
        <v>17671334241</v>
      </c>
      <c r="F817" s="11" t="s">
        <v>3449</v>
      </c>
      <c r="G817" s="11" t="s">
        <v>37</v>
      </c>
      <c r="H817" s="11"/>
      <c r="I817" s="13" t="s">
        <v>3454</v>
      </c>
      <c r="J817" s="11" t="s">
        <v>24</v>
      </c>
      <c r="K817" s="11" t="s">
        <v>25</v>
      </c>
      <c r="L817" s="11" t="s">
        <v>39</v>
      </c>
      <c r="M817" s="11" t="s">
        <v>27</v>
      </c>
      <c r="N817" s="11" t="s">
        <v>28</v>
      </c>
      <c r="O817" s="11" t="s">
        <v>29</v>
      </c>
      <c r="P817" s="11"/>
      <c r="Q817" s="16" t="s">
        <v>3455</v>
      </c>
      <c r="R817" s="11" t="s">
        <v>42</v>
      </c>
      <c r="S817" s="11" t="s">
        <v>3456</v>
      </c>
      <c r="T817" s="11" t="s">
        <v>3457</v>
      </c>
    </row>
    <row x14ac:dyDescent="0.25" r="818" customHeight="1" ht="19.5">
      <c r="A818" s="10">
        <v>45221</v>
      </c>
      <c r="B818" s="11" t="s">
        <v>3458</v>
      </c>
      <c r="C818" s="11" t="s">
        <v>158</v>
      </c>
      <c r="D818" s="12"/>
      <c r="E818" s="13" t="s">
        <v>3459</v>
      </c>
      <c r="F818" s="11" t="s">
        <v>3460</v>
      </c>
      <c r="G818" s="12" t="s">
        <v>74</v>
      </c>
      <c r="H818" s="12"/>
      <c r="I818" s="14" t="s">
        <v>381</v>
      </c>
      <c r="J818" s="12" t="s">
        <v>24</v>
      </c>
      <c r="K818" s="12" t="s">
        <v>25</v>
      </c>
      <c r="L818" s="12" t="s">
        <v>39</v>
      </c>
      <c r="M818" s="11" t="s">
        <v>149</v>
      </c>
      <c r="N818" s="11" t="s">
        <v>28</v>
      </c>
      <c r="O818" s="12" t="s">
        <v>29</v>
      </c>
      <c r="P818" s="12"/>
      <c r="Q818" s="15" t="s">
        <v>3461</v>
      </c>
      <c r="R818" s="12" t="s">
        <v>42</v>
      </c>
      <c r="S818" s="17" t="s">
        <v>3462</v>
      </c>
      <c r="T818" s="11" t="s">
        <v>3463</v>
      </c>
    </row>
    <row x14ac:dyDescent="0.25" r="819" customHeight="1" ht="19.5">
      <c r="A819" s="10">
        <v>45212</v>
      </c>
      <c r="B819" s="11" t="s">
        <v>3464</v>
      </c>
      <c r="C819" s="11" t="s">
        <v>3465</v>
      </c>
      <c r="D819" s="11"/>
      <c r="E819" s="13">
        <v>18671445999</v>
      </c>
      <c r="F819" s="11" t="s">
        <v>3466</v>
      </c>
      <c r="G819" s="11" t="s">
        <v>56</v>
      </c>
      <c r="H819" s="11"/>
      <c r="I819" s="13">
        <v>10015</v>
      </c>
      <c r="J819" s="11" t="s">
        <v>24</v>
      </c>
      <c r="K819" s="11" t="s">
        <v>172</v>
      </c>
      <c r="L819" s="11" t="s">
        <v>26</v>
      </c>
      <c r="M819" s="11" t="s">
        <v>40</v>
      </c>
      <c r="N819" s="11" t="s">
        <v>28</v>
      </c>
      <c r="O819" s="11" t="s">
        <v>29</v>
      </c>
      <c r="P819" s="11"/>
      <c r="Q819" s="16" t="s">
        <v>3467</v>
      </c>
      <c r="R819" s="11" t="s">
        <v>31</v>
      </c>
      <c r="S819" s="17" t="s">
        <v>3468</v>
      </c>
      <c r="T819" s="26" t="s">
        <v>3469</v>
      </c>
    </row>
    <row x14ac:dyDescent="0.25" r="820" customHeight="1" ht="19.5">
      <c r="A820" s="10">
        <v>45220</v>
      </c>
      <c r="B820" s="11" t="s">
        <v>3470</v>
      </c>
      <c r="C820" s="11" t="s">
        <v>3299</v>
      </c>
      <c r="D820" s="12"/>
      <c r="E820" s="13">
        <v>16608601616</v>
      </c>
      <c r="F820" s="11" t="s">
        <v>3471</v>
      </c>
      <c r="G820" s="12" t="s">
        <v>216</v>
      </c>
      <c r="H820" s="12"/>
      <c r="I820" s="14">
        <v>10015</v>
      </c>
      <c r="J820" s="12" t="s">
        <v>24</v>
      </c>
      <c r="K820" s="12" t="s">
        <v>69</v>
      </c>
      <c r="L820" s="12" t="s">
        <v>26</v>
      </c>
      <c r="M820" s="11" t="s">
        <v>27</v>
      </c>
      <c r="N820" s="11" t="s">
        <v>28</v>
      </c>
      <c r="O820" s="12" t="s">
        <v>29</v>
      </c>
      <c r="P820" s="12"/>
      <c r="Q820" s="15" t="s">
        <v>3472</v>
      </c>
      <c r="R820" s="12" t="s">
        <v>31</v>
      </c>
      <c r="S820" s="11" t="s">
        <v>3473</v>
      </c>
      <c r="T820" s="17" t="s">
        <v>3474</v>
      </c>
    </row>
    <row x14ac:dyDescent="0.25" r="821" customHeight="1" ht="19.5">
      <c r="A821" s="10">
        <v>45212</v>
      </c>
      <c r="B821" s="11" t="s">
        <v>3475</v>
      </c>
      <c r="C821" s="11" t="s">
        <v>341</v>
      </c>
      <c r="D821" s="11"/>
      <c r="E821" s="13">
        <v>18972529106</v>
      </c>
      <c r="F821" s="11" t="s">
        <v>3476</v>
      </c>
      <c r="G821" s="11" t="s">
        <v>74</v>
      </c>
      <c r="H821" s="11"/>
      <c r="I821" s="13" t="s">
        <v>352</v>
      </c>
      <c r="J821" s="11" t="s">
        <v>24</v>
      </c>
      <c r="K821" s="11" t="s">
        <v>25</v>
      </c>
      <c r="L821" s="11" t="s">
        <v>39</v>
      </c>
      <c r="M821" s="11" t="s">
        <v>27</v>
      </c>
      <c r="N821" s="11" t="s">
        <v>28</v>
      </c>
      <c r="O821" s="11" t="s">
        <v>29</v>
      </c>
      <c r="P821" s="11"/>
      <c r="Q821" s="16" t="s">
        <v>3477</v>
      </c>
      <c r="R821" s="11" t="s">
        <v>42</v>
      </c>
      <c r="S821" s="11" t="s">
        <v>3478</v>
      </c>
      <c r="T821" s="11" t="s">
        <v>3479</v>
      </c>
    </row>
    <row x14ac:dyDescent="0.25" r="822" customHeight="1" ht="19.5">
      <c r="A822" s="10">
        <v>45216</v>
      </c>
      <c r="B822" s="11" t="s">
        <v>3480</v>
      </c>
      <c r="C822" s="11" t="s">
        <v>158</v>
      </c>
      <c r="D822" s="12"/>
      <c r="E822" s="13" t="s">
        <v>3481</v>
      </c>
      <c r="F822" s="11" t="s">
        <v>3482</v>
      </c>
      <c r="G822" s="12" t="s">
        <v>74</v>
      </c>
      <c r="H822" s="12"/>
      <c r="I822" s="14" t="s">
        <v>148</v>
      </c>
      <c r="J822" s="12" t="s">
        <v>24</v>
      </c>
      <c r="K822" s="12" t="s">
        <v>25</v>
      </c>
      <c r="L822" s="12" t="s">
        <v>39</v>
      </c>
      <c r="M822" s="11" t="s">
        <v>149</v>
      </c>
      <c r="N822" s="11" t="s">
        <v>28</v>
      </c>
      <c r="O822" s="12" t="s">
        <v>29</v>
      </c>
      <c r="P822" s="12"/>
      <c r="Q822" s="15" t="s">
        <v>3483</v>
      </c>
      <c r="R822" s="12" t="s">
        <v>42</v>
      </c>
      <c r="S822" s="11" t="s">
        <v>3484</v>
      </c>
      <c r="T822" s="11" t="s">
        <v>3485</v>
      </c>
    </row>
    <row x14ac:dyDescent="0.25" r="823" customHeight="1" ht="19.5">
      <c r="A823" s="18">
        <v>45204</v>
      </c>
      <c r="B823" s="19" t="s">
        <v>3486</v>
      </c>
      <c r="C823" s="19" t="s">
        <v>180</v>
      </c>
      <c r="D823" s="20"/>
      <c r="E823" s="21">
        <f>"15571725223"</f>
      </c>
      <c r="F823" s="19" t="s">
        <v>3487</v>
      </c>
      <c r="G823" s="20" t="s">
        <v>171</v>
      </c>
      <c r="H823" s="20"/>
      <c r="I823" s="22" t="s">
        <v>272</v>
      </c>
      <c r="J823" s="20" t="s">
        <v>24</v>
      </c>
      <c r="K823" s="20" t="s">
        <v>25</v>
      </c>
      <c r="L823" s="20" t="s">
        <v>39</v>
      </c>
      <c r="M823" s="19" t="s">
        <v>40</v>
      </c>
      <c r="N823" s="19" t="s">
        <v>183</v>
      </c>
      <c r="O823" s="20" t="s">
        <v>29</v>
      </c>
      <c r="P823" s="20"/>
      <c r="Q823" s="23">
        <v>45204.685740740744</v>
      </c>
      <c r="R823" s="20" t="s">
        <v>42</v>
      </c>
      <c r="S823" s="4" t="s">
        <v>3488</v>
      </c>
      <c r="T823" s="19"/>
    </row>
    <row x14ac:dyDescent="0.25" r="824" customHeight="1" ht="19.5">
      <c r="A824" s="18">
        <v>45202</v>
      </c>
      <c r="B824" s="19" t="s">
        <v>3489</v>
      </c>
      <c r="C824" s="19" t="s">
        <v>2492</v>
      </c>
      <c r="D824" s="20"/>
      <c r="E824" s="21">
        <v>18986813436</v>
      </c>
      <c r="F824" s="19" t="s">
        <v>3490</v>
      </c>
      <c r="G824" s="20" t="s">
        <v>74</v>
      </c>
      <c r="H824" s="20"/>
      <c r="I824" s="22" t="s">
        <v>615</v>
      </c>
      <c r="J824" s="20" t="s">
        <v>24</v>
      </c>
      <c r="K824" s="20" t="s">
        <v>25</v>
      </c>
      <c r="L824" s="20" t="s">
        <v>39</v>
      </c>
      <c r="M824" s="19" t="s">
        <v>40</v>
      </c>
      <c r="N824" s="19" t="s">
        <v>28</v>
      </c>
      <c r="O824" s="20" t="s">
        <v>29</v>
      </c>
      <c r="P824" s="20"/>
      <c r="Q824" s="23">
        <v>45202.677777777775</v>
      </c>
      <c r="R824" s="20" t="s">
        <v>42</v>
      </c>
      <c r="S824" s="4" t="s">
        <v>3491</v>
      </c>
      <c r="T824" s="19" t="s">
        <v>3492</v>
      </c>
    </row>
    <row x14ac:dyDescent="0.25" r="825" customHeight="1" ht="19.5">
      <c r="A825" s="18">
        <v>45208</v>
      </c>
      <c r="B825" s="11" t="s">
        <v>3493</v>
      </c>
      <c r="C825" s="11" t="s">
        <v>545</v>
      </c>
      <c r="D825" s="12"/>
      <c r="E825" s="13">
        <v>13217274452</v>
      </c>
      <c r="F825" s="11" t="s">
        <v>3494</v>
      </c>
      <c r="G825" s="12" t="s">
        <v>74</v>
      </c>
      <c r="H825" s="12"/>
      <c r="I825" s="14" t="s">
        <v>3495</v>
      </c>
      <c r="J825" s="12" t="s">
        <v>24</v>
      </c>
      <c r="K825" s="12" t="s">
        <v>25</v>
      </c>
      <c r="L825" s="12" t="s">
        <v>39</v>
      </c>
      <c r="M825" s="11" t="s">
        <v>27</v>
      </c>
      <c r="N825" s="11" t="s">
        <v>28</v>
      </c>
      <c r="O825" s="12" t="s">
        <v>29</v>
      </c>
      <c r="P825" s="12"/>
      <c r="Q825" s="15" t="s">
        <v>3496</v>
      </c>
      <c r="R825" s="12" t="s">
        <v>3495</v>
      </c>
      <c r="S825" s="11" t="s">
        <v>3497</v>
      </c>
      <c r="T825" s="17" t="s">
        <v>3498</v>
      </c>
    </row>
    <row x14ac:dyDescent="0.25" r="826" customHeight="1" ht="19.5">
      <c r="A826" s="18">
        <v>45202</v>
      </c>
      <c r="B826" s="19" t="s">
        <v>3499</v>
      </c>
      <c r="C826" s="19" t="s">
        <v>545</v>
      </c>
      <c r="D826" s="20"/>
      <c r="E826" s="21">
        <v>71704117444</v>
      </c>
      <c r="F826" s="19" t="s">
        <v>3500</v>
      </c>
      <c r="G826" s="20" t="s">
        <v>74</v>
      </c>
      <c r="H826" s="20"/>
      <c r="I826" s="22" t="s">
        <v>99</v>
      </c>
      <c r="J826" s="20" t="s">
        <v>24</v>
      </c>
      <c r="K826" s="20" t="s">
        <v>25</v>
      </c>
      <c r="L826" s="20" t="s">
        <v>39</v>
      </c>
      <c r="M826" s="19" t="s">
        <v>40</v>
      </c>
      <c r="N826" s="19" t="s">
        <v>28</v>
      </c>
      <c r="O826" s="20" t="s">
        <v>29</v>
      </c>
      <c r="P826" s="20"/>
      <c r="Q826" s="23">
        <v>45202.603472222225</v>
      </c>
      <c r="R826" s="20" t="s">
        <v>42</v>
      </c>
      <c r="S826" s="4" t="s">
        <v>3501</v>
      </c>
      <c r="T826" s="19" t="s">
        <v>3502</v>
      </c>
    </row>
    <row x14ac:dyDescent="0.25" r="827" customHeight="1" ht="19.5">
      <c r="A827" s="18">
        <v>45206</v>
      </c>
      <c r="B827" s="11" t="s">
        <v>3503</v>
      </c>
      <c r="C827" s="11" t="s">
        <v>2414</v>
      </c>
      <c r="D827" s="12"/>
      <c r="E827" s="13">
        <v>13217279194</v>
      </c>
      <c r="F827" s="11" t="s">
        <v>3504</v>
      </c>
      <c r="G827" s="12" t="s">
        <v>74</v>
      </c>
      <c r="H827" s="12" t="s">
        <v>98</v>
      </c>
      <c r="I827" s="14" t="s">
        <v>182</v>
      </c>
      <c r="J827" s="12" t="s">
        <v>24</v>
      </c>
      <c r="K827" s="12" t="s">
        <v>25</v>
      </c>
      <c r="L827" s="12" t="s">
        <v>39</v>
      </c>
      <c r="M827" s="11" t="s">
        <v>27</v>
      </c>
      <c r="N827" s="11" t="s">
        <v>28</v>
      </c>
      <c r="O827" s="12" t="s">
        <v>29</v>
      </c>
      <c r="P827" s="12"/>
      <c r="Q827" s="15" t="s">
        <v>3505</v>
      </c>
      <c r="R827" s="12" t="s">
        <v>42</v>
      </c>
      <c r="S827" s="11" t="s">
        <v>3506</v>
      </c>
      <c r="T827" s="11" t="s">
        <v>3507</v>
      </c>
    </row>
    <row x14ac:dyDescent="0.25" r="828" customHeight="1" ht="19.5">
      <c r="A828" s="18">
        <v>45204</v>
      </c>
      <c r="B828" s="19" t="s">
        <v>3508</v>
      </c>
      <c r="C828" s="19" t="s">
        <v>158</v>
      </c>
      <c r="D828" s="20"/>
      <c r="E828" s="21">
        <f>"071703465684"</f>
      </c>
      <c r="F828" s="19" t="s">
        <v>3509</v>
      </c>
      <c r="G828" s="20" t="s">
        <v>74</v>
      </c>
      <c r="H828" s="20"/>
      <c r="I828" s="22" t="s">
        <v>75</v>
      </c>
      <c r="J828" s="20" t="s">
        <v>24</v>
      </c>
      <c r="K828" s="20" t="s">
        <v>25</v>
      </c>
      <c r="L828" s="20" t="s">
        <v>39</v>
      </c>
      <c r="M828" s="19" t="s">
        <v>149</v>
      </c>
      <c r="N828" s="19" t="s">
        <v>28</v>
      </c>
      <c r="O828" s="20" t="s">
        <v>29</v>
      </c>
      <c r="P828" s="20"/>
      <c r="Q828" s="23">
        <v>45204.5634375</v>
      </c>
      <c r="R828" s="20" t="s">
        <v>42</v>
      </c>
      <c r="S828" s="4" t="s">
        <v>3510</v>
      </c>
      <c r="T828" s="19" t="s">
        <v>3511</v>
      </c>
    </row>
    <row x14ac:dyDescent="0.25" r="829" customHeight="1" ht="19.5">
      <c r="A829" s="25">
        <v>45209</v>
      </c>
      <c r="B829" s="11" t="s">
        <v>3512</v>
      </c>
      <c r="C829" s="11" t="s">
        <v>1537</v>
      </c>
      <c r="D829" s="11"/>
      <c r="E829" s="13">
        <v>18572376106</v>
      </c>
      <c r="F829" s="11" t="s">
        <v>3513</v>
      </c>
      <c r="G829" s="11" t="s">
        <v>74</v>
      </c>
      <c r="H829" s="11"/>
      <c r="I829" s="13" t="s">
        <v>259</v>
      </c>
      <c r="J829" s="11" t="s">
        <v>24</v>
      </c>
      <c r="K829" s="11" t="s">
        <v>25</v>
      </c>
      <c r="L829" s="11" t="s">
        <v>39</v>
      </c>
      <c r="M829" s="11" t="s">
        <v>40</v>
      </c>
      <c r="N829" s="11" t="s">
        <v>28</v>
      </c>
      <c r="O829" s="11" t="s">
        <v>29</v>
      </c>
      <c r="P829" s="11"/>
      <c r="Q829" s="16" t="s">
        <v>3514</v>
      </c>
      <c r="R829" s="11" t="s">
        <v>42</v>
      </c>
      <c r="S829" s="17" t="s">
        <v>3515</v>
      </c>
      <c r="T829" s="11"/>
    </row>
    <row x14ac:dyDescent="0.25" r="830" customHeight="1" ht="19.5">
      <c r="A830" s="18">
        <v>45206</v>
      </c>
      <c r="B830" s="11" t="s">
        <v>3516</v>
      </c>
      <c r="C830" s="11" t="s">
        <v>341</v>
      </c>
      <c r="D830" s="12"/>
      <c r="E830" s="13">
        <v>13217179111</v>
      </c>
      <c r="F830" s="11" t="s">
        <v>3517</v>
      </c>
      <c r="G830" s="12" t="s">
        <v>56</v>
      </c>
      <c r="H830" s="12" t="s">
        <v>98</v>
      </c>
      <c r="I830" s="14" t="s">
        <v>104</v>
      </c>
      <c r="J830" s="12" t="s">
        <v>24</v>
      </c>
      <c r="K830" s="12" t="s">
        <v>25</v>
      </c>
      <c r="L830" s="12" t="s">
        <v>39</v>
      </c>
      <c r="M830" s="11" t="s">
        <v>27</v>
      </c>
      <c r="N830" s="11" t="s">
        <v>28</v>
      </c>
      <c r="O830" s="12" t="s">
        <v>29</v>
      </c>
      <c r="P830" s="12"/>
      <c r="Q830" s="15" t="s">
        <v>3518</v>
      </c>
      <c r="R830" s="12" t="s">
        <v>42</v>
      </c>
      <c r="S830" s="11" t="s">
        <v>3519</v>
      </c>
      <c r="T830" s="11" t="s">
        <v>3520</v>
      </c>
    </row>
    <row x14ac:dyDescent="0.25" r="831" customHeight="1" ht="19.5">
      <c r="A831" s="18">
        <v>45202</v>
      </c>
      <c r="B831" s="19" t="s">
        <v>3521</v>
      </c>
      <c r="C831" s="19" t="s">
        <v>545</v>
      </c>
      <c r="D831" s="20"/>
      <c r="E831" s="21">
        <v>15897503069</v>
      </c>
      <c r="F831" s="19" t="s">
        <v>3522</v>
      </c>
      <c r="G831" s="20" t="s">
        <v>48</v>
      </c>
      <c r="H831" s="20"/>
      <c r="I831" s="22" t="s">
        <v>142</v>
      </c>
      <c r="J831" s="20" t="s">
        <v>24</v>
      </c>
      <c r="K831" s="20" t="s">
        <v>25</v>
      </c>
      <c r="L831" s="20" t="s">
        <v>39</v>
      </c>
      <c r="M831" s="19" t="s">
        <v>40</v>
      </c>
      <c r="N831" s="19" t="s">
        <v>28</v>
      </c>
      <c r="O831" s="20" t="s">
        <v>29</v>
      </c>
      <c r="P831" s="20"/>
      <c r="Q831" s="23">
        <v>45202.663194444445</v>
      </c>
      <c r="R831" s="20" t="s">
        <v>42</v>
      </c>
      <c r="S831" s="4" t="s">
        <v>3523</v>
      </c>
      <c r="T831" s="19" t="s">
        <v>3524</v>
      </c>
    </row>
    <row x14ac:dyDescent="0.25" r="832" customHeight="1" ht="19.5">
      <c r="A832" s="18">
        <v>45201</v>
      </c>
      <c r="B832" s="19" t="s">
        <v>3525</v>
      </c>
      <c r="C832" s="19" t="s">
        <v>158</v>
      </c>
      <c r="D832" s="20"/>
      <c r="E832" s="21">
        <f>"071703679079"</f>
      </c>
      <c r="F832" s="19" t="s">
        <v>3526</v>
      </c>
      <c r="G832" s="20" t="s">
        <v>74</v>
      </c>
      <c r="H832" s="20"/>
      <c r="I832" s="22" t="s">
        <v>148</v>
      </c>
      <c r="J832" s="20" t="s">
        <v>24</v>
      </c>
      <c r="K832" s="20" t="s">
        <v>25</v>
      </c>
      <c r="L832" s="20" t="s">
        <v>39</v>
      </c>
      <c r="M832" s="19" t="s">
        <v>149</v>
      </c>
      <c r="N832" s="19" t="s">
        <v>28</v>
      </c>
      <c r="O832" s="20" t="s">
        <v>29</v>
      </c>
      <c r="P832" s="20"/>
      <c r="Q832" s="23">
        <v>45201.61582175926</v>
      </c>
      <c r="R832" s="20" t="s">
        <v>42</v>
      </c>
      <c r="S832" s="19" t="s">
        <v>3527</v>
      </c>
      <c r="T832" s="19" t="s">
        <v>3528</v>
      </c>
    </row>
    <row x14ac:dyDescent="0.25" r="833" customHeight="1" ht="19.5">
      <c r="A833" s="18">
        <v>45203</v>
      </c>
      <c r="B833" s="11" t="s">
        <v>3529</v>
      </c>
      <c r="C833" s="11" t="s">
        <v>660</v>
      </c>
      <c r="D833" s="12"/>
      <c r="E833" s="13" t="s">
        <v>3530</v>
      </c>
      <c r="F833" s="11" t="s">
        <v>3531</v>
      </c>
      <c r="G833" s="12" t="s">
        <v>74</v>
      </c>
      <c r="H833" s="12"/>
      <c r="I833" s="14" t="s">
        <v>148</v>
      </c>
      <c r="J833" s="12" t="s">
        <v>24</v>
      </c>
      <c r="K833" s="12" t="s">
        <v>25</v>
      </c>
      <c r="L833" s="12" t="s">
        <v>39</v>
      </c>
      <c r="M833" s="11" t="s">
        <v>149</v>
      </c>
      <c r="N833" s="11" t="s">
        <v>624</v>
      </c>
      <c r="O833" s="12" t="s">
        <v>29</v>
      </c>
      <c r="P833" s="12"/>
      <c r="Q833" s="15" t="s">
        <v>3532</v>
      </c>
      <c r="R833" s="12" t="s">
        <v>42</v>
      </c>
      <c r="S833" s="11" t="s">
        <v>3533</v>
      </c>
      <c r="T833" s="11" t="s">
        <v>3534</v>
      </c>
    </row>
    <row x14ac:dyDescent="0.25" r="834" customHeight="1" ht="19.5">
      <c r="A834" s="18">
        <v>45205</v>
      </c>
      <c r="B834" s="11" t="s">
        <v>3535</v>
      </c>
      <c r="C834" s="11" t="s">
        <v>158</v>
      </c>
      <c r="D834" s="12"/>
      <c r="E834" s="13" t="s">
        <v>3536</v>
      </c>
      <c r="F834" s="11" t="s">
        <v>3537</v>
      </c>
      <c r="G834" s="12" t="s">
        <v>74</v>
      </c>
      <c r="H834" s="12"/>
      <c r="I834" s="14" t="s">
        <v>259</v>
      </c>
      <c r="J834" s="12" t="s">
        <v>24</v>
      </c>
      <c r="K834" s="12" t="s">
        <v>25</v>
      </c>
      <c r="L834" s="12" t="s">
        <v>39</v>
      </c>
      <c r="M834" s="11" t="s">
        <v>149</v>
      </c>
      <c r="N834" s="11" t="s">
        <v>28</v>
      </c>
      <c r="O834" s="12" t="s">
        <v>29</v>
      </c>
      <c r="P834" s="12"/>
      <c r="Q834" s="15" t="s">
        <v>3538</v>
      </c>
      <c r="R834" s="12" t="s">
        <v>42</v>
      </c>
      <c r="S834" s="11" t="s">
        <v>3539</v>
      </c>
      <c r="T834" s="11" t="s">
        <v>3540</v>
      </c>
    </row>
    <row x14ac:dyDescent="0.25" r="835" customHeight="1" ht="19.5">
      <c r="A835" s="25">
        <v>45211</v>
      </c>
      <c r="B835" s="11" t="s">
        <v>3541</v>
      </c>
      <c r="C835" s="11" t="s">
        <v>698</v>
      </c>
      <c r="D835" s="11"/>
      <c r="E835" s="13" t="s">
        <v>3542</v>
      </c>
      <c r="F835" s="11" t="s">
        <v>3543</v>
      </c>
      <c r="G835" s="11" t="s">
        <v>74</v>
      </c>
      <c r="H835" s="11" t="s">
        <v>98</v>
      </c>
      <c r="I835" s="13" t="s">
        <v>235</v>
      </c>
      <c r="J835" s="11" t="s">
        <v>24</v>
      </c>
      <c r="K835" s="11" t="s">
        <v>25</v>
      </c>
      <c r="L835" s="11" t="s">
        <v>39</v>
      </c>
      <c r="M835" s="11" t="s">
        <v>149</v>
      </c>
      <c r="N835" s="11" t="s">
        <v>28</v>
      </c>
      <c r="O835" s="11" t="s">
        <v>29</v>
      </c>
      <c r="P835" s="11"/>
      <c r="Q835" s="16" t="s">
        <v>3544</v>
      </c>
      <c r="R835" s="11" t="s">
        <v>42</v>
      </c>
      <c r="S835" s="11" t="s">
        <v>3545</v>
      </c>
      <c r="T835" s="11" t="s">
        <v>3546</v>
      </c>
    </row>
    <row x14ac:dyDescent="0.25" r="836" customHeight="1" ht="19.5">
      <c r="A836" s="10">
        <v>45213</v>
      </c>
      <c r="B836" s="11" t="s">
        <v>3547</v>
      </c>
      <c r="C836" s="11" t="s">
        <v>158</v>
      </c>
      <c r="D836" s="11"/>
      <c r="E836" s="13" t="s">
        <v>3548</v>
      </c>
      <c r="F836" s="11" t="s">
        <v>3549</v>
      </c>
      <c r="G836" s="11" t="s">
        <v>74</v>
      </c>
      <c r="H836" s="11"/>
      <c r="I836" s="13" t="s">
        <v>148</v>
      </c>
      <c r="J836" s="11" t="s">
        <v>24</v>
      </c>
      <c r="K836" s="11" t="s">
        <v>25</v>
      </c>
      <c r="L836" s="11" t="s">
        <v>39</v>
      </c>
      <c r="M836" s="11" t="s">
        <v>149</v>
      </c>
      <c r="N836" s="11" t="s">
        <v>28</v>
      </c>
      <c r="O836" s="11" t="s">
        <v>29</v>
      </c>
      <c r="P836" s="11"/>
      <c r="Q836" s="16" t="s">
        <v>3550</v>
      </c>
      <c r="R836" s="11" t="s">
        <v>42</v>
      </c>
      <c r="S836" s="11" t="s">
        <v>3551</v>
      </c>
      <c r="T836" s="11" t="s">
        <v>3552</v>
      </c>
    </row>
    <row x14ac:dyDescent="0.25" r="837" customHeight="1" ht="19.5">
      <c r="A837" s="10">
        <v>45214</v>
      </c>
      <c r="B837" s="11" t="s">
        <v>3553</v>
      </c>
      <c r="C837" s="11" t="s">
        <v>3554</v>
      </c>
      <c r="D837" s="11"/>
      <c r="E837" s="13">
        <v>18572398664</v>
      </c>
      <c r="F837" s="11" t="s">
        <v>3555</v>
      </c>
      <c r="G837" s="11" t="s">
        <v>74</v>
      </c>
      <c r="H837" s="11"/>
      <c r="I837" s="13" t="s">
        <v>259</v>
      </c>
      <c r="J837" s="11" t="s">
        <v>24</v>
      </c>
      <c r="K837" s="11" t="s">
        <v>25</v>
      </c>
      <c r="L837" s="11" t="s">
        <v>39</v>
      </c>
      <c r="M837" s="11" t="s">
        <v>40</v>
      </c>
      <c r="N837" s="11" t="s">
        <v>28</v>
      </c>
      <c r="O837" s="11" t="s">
        <v>29</v>
      </c>
      <c r="P837" s="11"/>
      <c r="Q837" s="16" t="s">
        <v>3556</v>
      </c>
      <c r="R837" s="11" t="s">
        <v>42</v>
      </c>
      <c r="S837" s="11" t="s">
        <v>3557</v>
      </c>
      <c r="T837" s="11" t="s">
        <v>3558</v>
      </c>
    </row>
    <row x14ac:dyDescent="0.25" r="838" customHeight="1" ht="19.5">
      <c r="A838" s="10">
        <v>45214</v>
      </c>
      <c r="B838" s="11" t="s">
        <v>3559</v>
      </c>
      <c r="C838" s="11" t="s">
        <v>649</v>
      </c>
      <c r="D838" s="11"/>
      <c r="E838" s="13">
        <v>18972511041</v>
      </c>
      <c r="F838" s="11" t="s">
        <v>3555</v>
      </c>
      <c r="G838" s="11" t="s">
        <v>74</v>
      </c>
      <c r="H838" s="11"/>
      <c r="I838" s="13" t="s">
        <v>850</v>
      </c>
      <c r="J838" s="11" t="s">
        <v>24</v>
      </c>
      <c r="K838" s="11" t="s">
        <v>25</v>
      </c>
      <c r="L838" s="11" t="s">
        <v>39</v>
      </c>
      <c r="M838" s="11" t="s">
        <v>675</v>
      </c>
      <c r="N838" s="11" t="s">
        <v>28</v>
      </c>
      <c r="O838" s="11" t="s">
        <v>29</v>
      </c>
      <c r="P838" s="11"/>
      <c r="Q838" s="16" t="s">
        <v>3560</v>
      </c>
      <c r="R838" s="11" t="s">
        <v>42</v>
      </c>
      <c r="S838" s="11" t="s">
        <v>3561</v>
      </c>
      <c r="T838" s="11" t="s">
        <v>3562</v>
      </c>
    </row>
    <row x14ac:dyDescent="0.25" r="839" customHeight="1" ht="19.5">
      <c r="A839" s="18">
        <v>45201</v>
      </c>
      <c r="B839" s="19" t="s">
        <v>3563</v>
      </c>
      <c r="C839" s="19" t="s">
        <v>169</v>
      </c>
      <c r="D839" s="20"/>
      <c r="E839" s="21">
        <f>"18571003953"</f>
      </c>
      <c r="F839" s="19" t="s">
        <v>3564</v>
      </c>
      <c r="G839" s="20" t="s">
        <v>23</v>
      </c>
      <c r="H839" s="20" t="s">
        <v>121</v>
      </c>
      <c r="I839" s="22" t="s">
        <v>136</v>
      </c>
      <c r="J839" s="20" t="s">
        <v>24</v>
      </c>
      <c r="K839" s="20" t="s">
        <v>25</v>
      </c>
      <c r="L839" s="20" t="s">
        <v>39</v>
      </c>
      <c r="M839" s="19" t="s">
        <v>40</v>
      </c>
      <c r="N839" s="19" t="s">
        <v>28</v>
      </c>
      <c r="O839" s="20" t="s">
        <v>29</v>
      </c>
      <c r="P839" s="20"/>
      <c r="Q839" s="23">
        <v>45201.63353009259</v>
      </c>
      <c r="R839" s="20" t="s">
        <v>42</v>
      </c>
      <c r="S839" s="19" t="s">
        <v>3565</v>
      </c>
      <c r="T839" s="19" t="s">
        <v>3566</v>
      </c>
    </row>
    <row x14ac:dyDescent="0.25" r="840" customHeight="1" ht="19.5">
      <c r="A840" s="18">
        <v>45200</v>
      </c>
      <c r="B840" s="11" t="s">
        <v>3567</v>
      </c>
      <c r="C840" s="11" t="s">
        <v>711</v>
      </c>
      <c r="D840" s="12"/>
      <c r="E840" s="13">
        <v>18671740805</v>
      </c>
      <c r="F840" s="11"/>
      <c r="G840" s="12"/>
      <c r="H840" s="12"/>
      <c r="I840" s="14" t="s">
        <v>433</v>
      </c>
      <c r="J840" s="12" t="s">
        <v>24</v>
      </c>
      <c r="K840" s="12" t="s">
        <v>25</v>
      </c>
      <c r="L840" s="12" t="s">
        <v>39</v>
      </c>
      <c r="M840" s="11" t="s">
        <v>40</v>
      </c>
      <c r="N840" s="11" t="s">
        <v>28</v>
      </c>
      <c r="O840" s="12" t="s">
        <v>29</v>
      </c>
      <c r="P840" s="12"/>
      <c r="Q840" s="15" t="s">
        <v>3568</v>
      </c>
      <c r="R840" s="12" t="s">
        <v>42</v>
      </c>
      <c r="S840" s="11" t="s">
        <v>3569</v>
      </c>
      <c r="T840" s="11" t="s">
        <v>3570</v>
      </c>
    </row>
    <row x14ac:dyDescent="0.25" r="841" customHeight="1" ht="19.5">
      <c r="A841" s="18">
        <v>45201</v>
      </c>
      <c r="B841" s="19" t="s">
        <v>3571</v>
      </c>
      <c r="C841" s="19" t="s">
        <v>3299</v>
      </c>
      <c r="D841" s="20"/>
      <c r="E841" s="21">
        <f>"13235623205"</f>
      </c>
      <c r="F841" s="19" t="s">
        <v>3572</v>
      </c>
      <c r="G841" s="20" t="s">
        <v>48</v>
      </c>
      <c r="H841" s="20"/>
      <c r="I841" s="22">
        <f>"10015"</f>
      </c>
      <c r="J841" s="20" t="s">
        <v>24</v>
      </c>
      <c r="K841" s="20" t="s">
        <v>69</v>
      </c>
      <c r="L841" s="20" t="s">
        <v>26</v>
      </c>
      <c r="M841" s="19" t="s">
        <v>27</v>
      </c>
      <c r="N841" s="19" t="s">
        <v>28</v>
      </c>
      <c r="O841" s="20" t="s">
        <v>29</v>
      </c>
      <c r="P841" s="20"/>
      <c r="Q841" s="23">
        <v>45201.71986111111</v>
      </c>
      <c r="R841" s="20" t="s">
        <v>31</v>
      </c>
      <c r="S841" s="19" t="s">
        <v>3573</v>
      </c>
      <c r="T841" s="19" t="s">
        <v>3574</v>
      </c>
    </row>
    <row x14ac:dyDescent="0.25" r="842" customHeight="1" ht="19.5">
      <c r="A842" s="18">
        <v>45202</v>
      </c>
      <c r="B842" s="19" t="s">
        <v>3575</v>
      </c>
      <c r="C842" s="19" t="s">
        <v>773</v>
      </c>
      <c r="D842" s="20"/>
      <c r="E842" s="21">
        <v>71700000067</v>
      </c>
      <c r="F842" s="19" t="s">
        <v>3572</v>
      </c>
      <c r="G842" s="20" t="s">
        <v>74</v>
      </c>
      <c r="H842" s="20"/>
      <c r="I842" s="22" t="s">
        <v>57</v>
      </c>
      <c r="J842" s="20" t="s">
        <v>24</v>
      </c>
      <c r="K842" s="20" t="s">
        <v>25</v>
      </c>
      <c r="L842" s="20" t="s">
        <v>39</v>
      </c>
      <c r="M842" s="19" t="s">
        <v>149</v>
      </c>
      <c r="N842" s="19" t="s">
        <v>28</v>
      </c>
      <c r="O842" s="20" t="s">
        <v>29</v>
      </c>
      <c r="P842" s="20"/>
      <c r="Q842" s="23">
        <v>45202.71805555555</v>
      </c>
      <c r="R842" s="20" t="s">
        <v>42</v>
      </c>
      <c r="S842" s="4" t="s">
        <v>3576</v>
      </c>
      <c r="T842" s="19" t="s">
        <v>3577</v>
      </c>
    </row>
    <row x14ac:dyDescent="0.25" r="843" customHeight="1" ht="19.5">
      <c r="A843" s="18">
        <v>45202</v>
      </c>
      <c r="B843" s="19" t="s">
        <v>3578</v>
      </c>
      <c r="C843" s="19" t="s">
        <v>336</v>
      </c>
      <c r="D843" s="20"/>
      <c r="E843" s="21">
        <v>15572792332</v>
      </c>
      <c r="F843" s="19" t="s">
        <v>3579</v>
      </c>
      <c r="G843" s="20" t="s">
        <v>62</v>
      </c>
      <c r="H843" s="20"/>
      <c r="I843" s="22">
        <v>10015</v>
      </c>
      <c r="J843" s="20" t="s">
        <v>24</v>
      </c>
      <c r="K843" s="20" t="s">
        <v>172</v>
      </c>
      <c r="L843" s="20" t="s">
        <v>26</v>
      </c>
      <c r="M843" s="19" t="s">
        <v>27</v>
      </c>
      <c r="N843" s="19" t="s">
        <v>28</v>
      </c>
      <c r="O843" s="20" t="s">
        <v>29</v>
      </c>
      <c r="P843" s="20"/>
      <c r="Q843" s="23">
        <v>45202.825694444444</v>
      </c>
      <c r="R843" s="20" t="s">
        <v>31</v>
      </c>
      <c r="S843" s="4" t="s">
        <v>3580</v>
      </c>
      <c r="T843" s="4" t="s">
        <v>3581</v>
      </c>
    </row>
    <row x14ac:dyDescent="0.25" r="844" customHeight="1" ht="19.5">
      <c r="A844" s="18">
        <v>45202</v>
      </c>
      <c r="B844" s="19" t="s">
        <v>3582</v>
      </c>
      <c r="C844" s="19" t="s">
        <v>1011</v>
      </c>
      <c r="D844" s="20"/>
      <c r="E844" s="21">
        <v>16671760320</v>
      </c>
      <c r="F844" s="19" t="s">
        <v>3583</v>
      </c>
      <c r="G844" s="20" t="s">
        <v>74</v>
      </c>
      <c r="H844" s="20"/>
      <c r="I844" s="22" t="s">
        <v>290</v>
      </c>
      <c r="J844" s="20" t="s">
        <v>24</v>
      </c>
      <c r="K844" s="20" t="s">
        <v>25</v>
      </c>
      <c r="L844" s="20" t="s">
        <v>39</v>
      </c>
      <c r="M844" s="19" t="s">
        <v>40</v>
      </c>
      <c r="N844" s="19" t="s">
        <v>28</v>
      </c>
      <c r="O844" s="20" t="s">
        <v>29</v>
      </c>
      <c r="P844" s="20"/>
      <c r="Q844" s="23">
        <v>45202.376388888886</v>
      </c>
      <c r="R844" s="20" t="s">
        <v>42</v>
      </c>
      <c r="S844" s="4" t="s">
        <v>3584</v>
      </c>
      <c r="T844" s="19" t="s">
        <v>3570</v>
      </c>
    </row>
    <row x14ac:dyDescent="0.25" r="845" customHeight="1" ht="19.5">
      <c r="A845" s="18">
        <v>45202</v>
      </c>
      <c r="B845" s="19" t="s">
        <v>3585</v>
      </c>
      <c r="C845" s="19" t="s">
        <v>698</v>
      </c>
      <c r="D845" s="20"/>
      <c r="E845" s="21">
        <v>71700325237</v>
      </c>
      <c r="F845" s="19" t="s">
        <v>3586</v>
      </c>
      <c r="G845" s="20" t="s">
        <v>74</v>
      </c>
      <c r="H845" s="20"/>
      <c r="I845" s="22" t="s">
        <v>189</v>
      </c>
      <c r="J845" s="20" t="s">
        <v>24</v>
      </c>
      <c r="K845" s="20" t="s">
        <v>25</v>
      </c>
      <c r="L845" s="20" t="s">
        <v>39</v>
      </c>
      <c r="M845" s="19" t="s">
        <v>149</v>
      </c>
      <c r="N845" s="19" t="s">
        <v>28</v>
      </c>
      <c r="O845" s="20" t="s">
        <v>29</v>
      </c>
      <c r="P845" s="20"/>
      <c r="Q845" s="23">
        <v>45202.56597222222</v>
      </c>
      <c r="R845" s="20" t="s">
        <v>42</v>
      </c>
      <c r="S845" s="4" t="s">
        <v>3587</v>
      </c>
      <c r="T845" s="19" t="s">
        <v>3588</v>
      </c>
    </row>
    <row x14ac:dyDescent="0.25" r="846" customHeight="1" ht="19.5">
      <c r="A846" s="18">
        <v>45203</v>
      </c>
      <c r="B846" s="11" t="s">
        <v>3589</v>
      </c>
      <c r="C846" s="11" t="s">
        <v>691</v>
      </c>
      <c r="D846" s="12"/>
      <c r="E846" s="13" t="s">
        <v>3590</v>
      </c>
      <c r="F846" s="11" t="s">
        <v>3591</v>
      </c>
      <c r="G846" s="12" t="s">
        <v>48</v>
      </c>
      <c r="H846" s="12" t="s">
        <v>98</v>
      </c>
      <c r="I846" s="14" t="s">
        <v>57</v>
      </c>
      <c r="J846" s="12" t="s">
        <v>24</v>
      </c>
      <c r="K846" s="12" t="s">
        <v>25</v>
      </c>
      <c r="L846" s="12" t="s">
        <v>39</v>
      </c>
      <c r="M846" s="11" t="s">
        <v>40</v>
      </c>
      <c r="N846" s="11" t="s">
        <v>28</v>
      </c>
      <c r="O846" s="12" t="s">
        <v>29</v>
      </c>
      <c r="P846" s="12"/>
      <c r="Q846" s="15" t="s">
        <v>3592</v>
      </c>
      <c r="R846" s="12" t="s">
        <v>42</v>
      </c>
      <c r="S846" s="11" t="s">
        <v>3593</v>
      </c>
      <c r="T846" s="11" t="s">
        <v>3594</v>
      </c>
    </row>
    <row x14ac:dyDescent="0.25" r="847" customHeight="1" ht="19.5">
      <c r="A847" s="18">
        <v>45205</v>
      </c>
      <c r="B847" s="11" t="s">
        <v>3595</v>
      </c>
      <c r="C847" s="11" t="s">
        <v>239</v>
      </c>
      <c r="D847" s="12"/>
      <c r="E847" s="13">
        <v>13227283813</v>
      </c>
      <c r="F847" s="11" t="s">
        <v>3596</v>
      </c>
      <c r="G847" s="12" t="s">
        <v>23</v>
      </c>
      <c r="H847" s="12"/>
      <c r="I847" s="14" t="s">
        <v>272</v>
      </c>
      <c r="J847" s="12" t="s">
        <v>24</v>
      </c>
      <c r="K847" s="12" t="s">
        <v>25</v>
      </c>
      <c r="L847" s="12" t="s">
        <v>39</v>
      </c>
      <c r="M847" s="11" t="s">
        <v>40</v>
      </c>
      <c r="N847" s="11" t="s">
        <v>183</v>
      </c>
      <c r="O847" s="12" t="s">
        <v>29</v>
      </c>
      <c r="P847" s="12"/>
      <c r="Q847" s="15" t="s">
        <v>3597</v>
      </c>
      <c r="R847" s="12" t="s">
        <v>51</v>
      </c>
      <c r="S847" s="17" t="s">
        <v>3598</v>
      </c>
      <c r="T847" s="11"/>
    </row>
    <row x14ac:dyDescent="0.25" r="848" customHeight="1" ht="19.5">
      <c r="A848" s="18">
        <v>45205</v>
      </c>
      <c r="B848" s="11" t="s">
        <v>3599</v>
      </c>
      <c r="C848" s="11" t="s">
        <v>545</v>
      </c>
      <c r="D848" s="12"/>
      <c r="E848" s="13">
        <v>15171832211</v>
      </c>
      <c r="F848" s="11" t="s">
        <v>3600</v>
      </c>
      <c r="G848" s="12" t="s">
        <v>48</v>
      </c>
      <c r="H848" s="12"/>
      <c r="I848" s="14" t="s">
        <v>328</v>
      </c>
      <c r="J848" s="12" t="s">
        <v>24</v>
      </c>
      <c r="K848" s="12" t="s">
        <v>25</v>
      </c>
      <c r="L848" s="12" t="s">
        <v>39</v>
      </c>
      <c r="M848" s="11" t="s">
        <v>40</v>
      </c>
      <c r="N848" s="11" t="s">
        <v>28</v>
      </c>
      <c r="O848" s="12" t="s">
        <v>29</v>
      </c>
      <c r="P848" s="12"/>
      <c r="Q848" s="15" t="s">
        <v>3601</v>
      </c>
      <c r="R848" s="12" t="s">
        <v>42</v>
      </c>
      <c r="S848" s="11" t="s">
        <v>3602</v>
      </c>
      <c r="T848" s="11" t="s">
        <v>3603</v>
      </c>
    </row>
    <row x14ac:dyDescent="0.25" r="849" customHeight="1" ht="19.5">
      <c r="A849" s="18">
        <v>45206</v>
      </c>
      <c r="B849" s="11" t="s">
        <v>3604</v>
      </c>
      <c r="C849" s="11" t="s">
        <v>158</v>
      </c>
      <c r="D849" s="12"/>
      <c r="E849" s="13" t="s">
        <v>3605</v>
      </c>
      <c r="F849" s="11" t="s">
        <v>3606</v>
      </c>
      <c r="G849" s="12" t="s">
        <v>56</v>
      </c>
      <c r="H849" s="12"/>
      <c r="I849" s="14" t="s">
        <v>3607</v>
      </c>
      <c r="J849" s="12" t="s">
        <v>24</v>
      </c>
      <c r="K849" s="12" t="s">
        <v>69</v>
      </c>
      <c r="L849" s="12" t="s">
        <v>39</v>
      </c>
      <c r="M849" s="11" t="s">
        <v>40</v>
      </c>
      <c r="N849" s="11" t="s">
        <v>28</v>
      </c>
      <c r="O849" s="12" t="s">
        <v>29</v>
      </c>
      <c r="P849" s="12"/>
      <c r="Q849" s="15" t="s">
        <v>3608</v>
      </c>
      <c r="R849" s="12" t="s">
        <v>42</v>
      </c>
      <c r="S849" s="11" t="s">
        <v>3609</v>
      </c>
      <c r="T849" s="11" t="s">
        <v>3610</v>
      </c>
    </row>
    <row x14ac:dyDescent="0.25" r="850" customHeight="1" ht="19.5">
      <c r="A850" s="25">
        <v>45209</v>
      </c>
      <c r="B850" s="11" t="s">
        <v>3611</v>
      </c>
      <c r="C850" s="11" t="s">
        <v>545</v>
      </c>
      <c r="D850" s="11"/>
      <c r="E850" s="13">
        <v>18671720999</v>
      </c>
      <c r="F850" s="11" t="s">
        <v>3612</v>
      </c>
      <c r="G850" s="11" t="s">
        <v>56</v>
      </c>
      <c r="H850" s="11"/>
      <c r="I850" s="13" t="s">
        <v>1504</v>
      </c>
      <c r="J850" s="11" t="s">
        <v>24</v>
      </c>
      <c r="K850" s="11" t="s">
        <v>69</v>
      </c>
      <c r="L850" s="11" t="s">
        <v>39</v>
      </c>
      <c r="M850" s="11" t="s">
        <v>27</v>
      </c>
      <c r="N850" s="11" t="s">
        <v>28</v>
      </c>
      <c r="O850" s="11" t="s">
        <v>29</v>
      </c>
      <c r="P850" s="11"/>
      <c r="Q850" s="16" t="s">
        <v>3613</v>
      </c>
      <c r="R850" s="11" t="s">
        <v>42</v>
      </c>
      <c r="S850" s="11" t="s">
        <v>3614</v>
      </c>
      <c r="T850" s="11" t="s">
        <v>3615</v>
      </c>
    </row>
    <row x14ac:dyDescent="0.25" r="851" customHeight="1" ht="19.5">
      <c r="A851" s="10">
        <v>45212</v>
      </c>
      <c r="B851" s="11" t="s">
        <v>3616</v>
      </c>
      <c r="C851" s="11" t="s">
        <v>545</v>
      </c>
      <c r="D851" s="11"/>
      <c r="E851" s="13">
        <v>15629344441</v>
      </c>
      <c r="F851" s="11" t="s">
        <v>3617</v>
      </c>
      <c r="G851" s="11" t="s">
        <v>74</v>
      </c>
      <c r="H851" s="11"/>
      <c r="I851" s="13" t="s">
        <v>142</v>
      </c>
      <c r="J851" s="11" t="s">
        <v>24</v>
      </c>
      <c r="K851" s="11" t="s">
        <v>25</v>
      </c>
      <c r="L851" s="11" t="s">
        <v>39</v>
      </c>
      <c r="M851" s="11" t="s">
        <v>40</v>
      </c>
      <c r="N851" s="11" t="s">
        <v>28</v>
      </c>
      <c r="O851" s="11" t="s">
        <v>29</v>
      </c>
      <c r="P851" s="11"/>
      <c r="Q851" s="16" t="s">
        <v>3618</v>
      </c>
      <c r="R851" s="11" t="s">
        <v>42</v>
      </c>
      <c r="S851" s="11" t="s">
        <v>3619</v>
      </c>
      <c r="T851" s="11" t="s">
        <v>3620</v>
      </c>
    </row>
    <row x14ac:dyDescent="0.25" r="852" customHeight="1" ht="19.5">
      <c r="A852" s="10">
        <v>45212</v>
      </c>
      <c r="B852" s="11" t="s">
        <v>3621</v>
      </c>
      <c r="C852" s="11" t="s">
        <v>691</v>
      </c>
      <c r="D852" s="11"/>
      <c r="E852" s="13">
        <v>15571767069</v>
      </c>
      <c r="F852" s="11" t="s">
        <v>3622</v>
      </c>
      <c r="G852" s="11" t="s">
        <v>289</v>
      </c>
      <c r="H852" s="11" t="s">
        <v>98</v>
      </c>
      <c r="I852" s="13" t="s">
        <v>398</v>
      </c>
      <c r="J852" s="11" t="s">
        <v>24</v>
      </c>
      <c r="K852" s="11" t="s">
        <v>25</v>
      </c>
      <c r="L852" s="11" t="s">
        <v>39</v>
      </c>
      <c r="M852" s="11" t="s">
        <v>40</v>
      </c>
      <c r="N852" s="11" t="s">
        <v>28</v>
      </c>
      <c r="O852" s="11" t="s">
        <v>29</v>
      </c>
      <c r="P852" s="11"/>
      <c r="Q852" s="16" t="s">
        <v>3623</v>
      </c>
      <c r="R852" s="11" t="s">
        <v>42</v>
      </c>
      <c r="S852" s="11" t="s">
        <v>3624</v>
      </c>
      <c r="T852" s="11" t="s">
        <v>3625</v>
      </c>
    </row>
    <row x14ac:dyDescent="0.25" r="853" customHeight="1" ht="19.5">
      <c r="A853" s="10">
        <v>45213</v>
      </c>
      <c r="B853" s="11" t="s">
        <v>3626</v>
      </c>
      <c r="C853" s="11" t="s">
        <v>691</v>
      </c>
      <c r="D853" s="11"/>
      <c r="E853" s="13">
        <v>18674258222</v>
      </c>
      <c r="F853" s="11" t="s">
        <v>3627</v>
      </c>
      <c r="G853" s="11" t="s">
        <v>23</v>
      </c>
      <c r="H853" s="11"/>
      <c r="I853" s="13" t="s">
        <v>142</v>
      </c>
      <c r="J853" s="11" t="s">
        <v>24</v>
      </c>
      <c r="K853" s="11" t="s">
        <v>25</v>
      </c>
      <c r="L853" s="11" t="s">
        <v>39</v>
      </c>
      <c r="M853" s="11" t="s">
        <v>40</v>
      </c>
      <c r="N853" s="11" t="s">
        <v>28</v>
      </c>
      <c r="O853" s="11" t="s">
        <v>29</v>
      </c>
      <c r="P853" s="11"/>
      <c r="Q853" s="16" t="s">
        <v>3628</v>
      </c>
      <c r="R853" s="11" t="s">
        <v>42</v>
      </c>
      <c r="S853" s="11" t="s">
        <v>3629</v>
      </c>
      <c r="T853" s="11" t="s">
        <v>3630</v>
      </c>
    </row>
    <row x14ac:dyDescent="0.25" r="854" customHeight="1" ht="19.5">
      <c r="A854" s="10">
        <v>45214</v>
      </c>
      <c r="B854" s="11" t="s">
        <v>3631</v>
      </c>
      <c r="C854" s="11" t="s">
        <v>180</v>
      </c>
      <c r="D854" s="11"/>
      <c r="E854" s="13">
        <v>13040970177</v>
      </c>
      <c r="F854" s="11" t="s">
        <v>3632</v>
      </c>
      <c r="G854" s="11" t="s">
        <v>37</v>
      </c>
      <c r="H854" s="11"/>
      <c r="I854" s="13" t="s">
        <v>328</v>
      </c>
      <c r="J854" s="11" t="s">
        <v>24</v>
      </c>
      <c r="K854" s="11" t="s">
        <v>25</v>
      </c>
      <c r="L854" s="11" t="s">
        <v>39</v>
      </c>
      <c r="M854" s="11" t="s">
        <v>40</v>
      </c>
      <c r="N854" s="11" t="s">
        <v>183</v>
      </c>
      <c r="O854" s="11" t="s">
        <v>29</v>
      </c>
      <c r="P854" s="11"/>
      <c r="Q854" s="16" t="s">
        <v>3633</v>
      </c>
      <c r="R854" s="11" t="s">
        <v>51</v>
      </c>
      <c r="S854" s="17" t="s">
        <v>3634</v>
      </c>
      <c r="T854" s="26" t="s">
        <v>3635</v>
      </c>
    </row>
    <row x14ac:dyDescent="0.25" r="855" customHeight="1" ht="19.5">
      <c r="A855" s="10">
        <v>45217</v>
      </c>
      <c r="B855" s="11" t="s">
        <v>3636</v>
      </c>
      <c r="C855" s="11" t="s">
        <v>1011</v>
      </c>
      <c r="D855" s="12"/>
      <c r="E855" s="13">
        <v>13032743272</v>
      </c>
      <c r="F855" s="11" t="s">
        <v>3637</v>
      </c>
      <c r="G855" s="12" t="s">
        <v>37</v>
      </c>
      <c r="H855" s="12" t="s">
        <v>98</v>
      </c>
      <c r="I855" s="14">
        <v>10015</v>
      </c>
      <c r="J855" s="12" t="s">
        <v>24</v>
      </c>
      <c r="K855" s="12" t="s">
        <v>69</v>
      </c>
      <c r="L855" s="12" t="s">
        <v>26</v>
      </c>
      <c r="M855" s="11" t="s">
        <v>27</v>
      </c>
      <c r="N855" s="11" t="s">
        <v>28</v>
      </c>
      <c r="O855" s="12" t="s">
        <v>29</v>
      </c>
      <c r="P855" s="12"/>
      <c r="Q855" s="15" t="s">
        <v>3638</v>
      </c>
      <c r="R855" s="12" t="s">
        <v>31</v>
      </c>
      <c r="S855" s="17" t="s">
        <v>3639</v>
      </c>
      <c r="T855" s="26" t="s">
        <v>3640</v>
      </c>
    </row>
    <row x14ac:dyDescent="0.25" r="856" customHeight="1" ht="19.5">
      <c r="A856" s="18">
        <v>45204</v>
      </c>
      <c r="B856" s="19" t="s">
        <v>3641</v>
      </c>
      <c r="C856" s="19" t="s">
        <v>3642</v>
      </c>
      <c r="D856" s="20"/>
      <c r="E856" s="21">
        <f>"071704228545"</f>
      </c>
      <c r="F856" s="19" t="s">
        <v>3643</v>
      </c>
      <c r="G856" s="20" t="s">
        <v>74</v>
      </c>
      <c r="H856" s="20"/>
      <c r="I856" s="22" t="s">
        <v>116</v>
      </c>
      <c r="J856" s="20" t="s">
        <v>24</v>
      </c>
      <c r="K856" s="20" t="s">
        <v>25</v>
      </c>
      <c r="L856" s="20" t="s">
        <v>39</v>
      </c>
      <c r="M856" s="19" t="s">
        <v>149</v>
      </c>
      <c r="N856" s="19" t="s">
        <v>28</v>
      </c>
      <c r="O856" s="20" t="s">
        <v>29</v>
      </c>
      <c r="P856" s="20"/>
      <c r="Q856" s="23">
        <v>45204.56642361111</v>
      </c>
      <c r="R856" s="20" t="s">
        <v>42</v>
      </c>
      <c r="S856" s="4" t="s">
        <v>3644</v>
      </c>
      <c r="T856" s="19" t="s">
        <v>3645</v>
      </c>
    </row>
    <row x14ac:dyDescent="0.25" r="857" customHeight="1" ht="19.5">
      <c r="A857" s="18">
        <v>45200</v>
      </c>
      <c r="B857" s="11" t="s">
        <v>3646</v>
      </c>
      <c r="C857" s="11" t="s">
        <v>3257</v>
      </c>
      <c r="D857" s="12"/>
      <c r="E857" s="13">
        <v>15572759686</v>
      </c>
      <c r="F857" s="11" t="s">
        <v>3647</v>
      </c>
      <c r="G857" s="12" t="s">
        <v>216</v>
      </c>
      <c r="H857" s="12"/>
      <c r="I857" s="14" t="s">
        <v>38</v>
      </c>
      <c r="J857" s="12" t="s">
        <v>24</v>
      </c>
      <c r="K857" s="12" t="s">
        <v>25</v>
      </c>
      <c r="L857" s="12" t="s">
        <v>39</v>
      </c>
      <c r="M857" s="11" t="s">
        <v>27</v>
      </c>
      <c r="N857" s="11" t="s">
        <v>28</v>
      </c>
      <c r="O857" s="12" t="s">
        <v>29</v>
      </c>
      <c r="P857" s="12"/>
      <c r="Q857" s="15" t="s">
        <v>3648</v>
      </c>
      <c r="R857" s="12" t="s">
        <v>42</v>
      </c>
      <c r="S857" s="11" t="s">
        <v>3649</v>
      </c>
      <c r="T857" s="11" t="s">
        <v>3650</v>
      </c>
    </row>
    <row x14ac:dyDescent="0.25" r="858" customHeight="1" ht="19.5">
      <c r="A858" s="18">
        <v>45202</v>
      </c>
      <c r="B858" s="19" t="s">
        <v>3651</v>
      </c>
      <c r="C858" s="19" t="s">
        <v>158</v>
      </c>
      <c r="D858" s="20"/>
      <c r="E858" s="21">
        <v>71700315590</v>
      </c>
      <c r="F858" s="19" t="s">
        <v>3652</v>
      </c>
      <c r="G858" s="20" t="s">
        <v>74</v>
      </c>
      <c r="H858" s="20"/>
      <c r="I858" s="22" t="s">
        <v>136</v>
      </c>
      <c r="J858" s="20" t="s">
        <v>24</v>
      </c>
      <c r="K858" s="20" t="s">
        <v>25</v>
      </c>
      <c r="L858" s="20" t="s">
        <v>39</v>
      </c>
      <c r="M858" s="19" t="s">
        <v>149</v>
      </c>
      <c r="N858" s="19" t="s">
        <v>28</v>
      </c>
      <c r="O858" s="20" t="s">
        <v>29</v>
      </c>
      <c r="P858" s="20"/>
      <c r="Q858" s="23">
        <v>45202.69375</v>
      </c>
      <c r="R858" s="20" t="s">
        <v>42</v>
      </c>
      <c r="S858" s="4" t="s">
        <v>3653</v>
      </c>
      <c r="T858" s="19" t="s">
        <v>3654</v>
      </c>
    </row>
    <row x14ac:dyDescent="0.25" r="859" customHeight="1" ht="19.5">
      <c r="A859" s="18">
        <v>45200</v>
      </c>
      <c r="B859" s="11" t="s">
        <v>3655</v>
      </c>
      <c r="C859" s="11" t="s">
        <v>886</v>
      </c>
      <c r="D859" s="12"/>
      <c r="E859" s="13" t="s">
        <v>3656</v>
      </c>
      <c r="F859" s="11" t="s">
        <v>3657</v>
      </c>
      <c r="G859" s="12" t="s">
        <v>74</v>
      </c>
      <c r="H859" s="12"/>
      <c r="I859" s="14" t="s">
        <v>42</v>
      </c>
      <c r="J859" s="12" t="s">
        <v>24</v>
      </c>
      <c r="K859" s="12" t="s">
        <v>25</v>
      </c>
      <c r="L859" s="12" t="s">
        <v>39</v>
      </c>
      <c r="M859" s="11" t="s">
        <v>149</v>
      </c>
      <c r="N859" s="11" t="s">
        <v>28</v>
      </c>
      <c r="O859" s="12" t="s">
        <v>29</v>
      </c>
      <c r="P859" s="12"/>
      <c r="Q859" s="15" t="s">
        <v>3658</v>
      </c>
      <c r="R859" s="12" t="s">
        <v>42</v>
      </c>
      <c r="S859" s="11" t="s">
        <v>3659</v>
      </c>
      <c r="T859" s="11" t="s">
        <v>3660</v>
      </c>
    </row>
    <row x14ac:dyDescent="0.25" r="860" customHeight="1" ht="19.5">
      <c r="A860" s="25">
        <v>45210</v>
      </c>
      <c r="B860" s="11" t="s">
        <v>3661</v>
      </c>
      <c r="C860" s="11" t="s">
        <v>698</v>
      </c>
      <c r="D860" s="11"/>
      <c r="E860" s="13" t="s">
        <v>3662</v>
      </c>
      <c r="F860" s="11" t="s">
        <v>3663</v>
      </c>
      <c r="G860" s="11" t="s">
        <v>74</v>
      </c>
      <c r="H860" s="11"/>
      <c r="I860" s="13" t="s">
        <v>226</v>
      </c>
      <c r="J860" s="11" t="s">
        <v>24</v>
      </c>
      <c r="K860" s="11" t="s">
        <v>25</v>
      </c>
      <c r="L860" s="11" t="s">
        <v>39</v>
      </c>
      <c r="M860" s="11" t="s">
        <v>149</v>
      </c>
      <c r="N860" s="11" t="s">
        <v>28</v>
      </c>
      <c r="O860" s="11" t="s">
        <v>29</v>
      </c>
      <c r="P860" s="11"/>
      <c r="Q860" s="16" t="s">
        <v>3664</v>
      </c>
      <c r="R860" s="11" t="s">
        <v>42</v>
      </c>
      <c r="S860" s="11" t="s">
        <v>3665</v>
      </c>
      <c r="T860" s="11" t="s">
        <v>3666</v>
      </c>
    </row>
    <row x14ac:dyDescent="0.25" r="861" customHeight="1" ht="19.5">
      <c r="A861" s="10">
        <v>45216</v>
      </c>
      <c r="B861" s="11" t="s">
        <v>3667</v>
      </c>
      <c r="C861" s="11" t="s">
        <v>158</v>
      </c>
      <c r="D861" s="12"/>
      <c r="E861" s="13" t="s">
        <v>3668</v>
      </c>
      <c r="F861" s="11" t="s">
        <v>3669</v>
      </c>
      <c r="G861" s="12" t="s">
        <v>74</v>
      </c>
      <c r="H861" s="12" t="s">
        <v>98</v>
      </c>
      <c r="I861" s="14" t="s">
        <v>148</v>
      </c>
      <c r="J861" s="12" t="s">
        <v>24</v>
      </c>
      <c r="K861" s="12" t="s">
        <v>25</v>
      </c>
      <c r="L861" s="12" t="s">
        <v>39</v>
      </c>
      <c r="M861" s="11" t="s">
        <v>149</v>
      </c>
      <c r="N861" s="11" t="s">
        <v>28</v>
      </c>
      <c r="O861" s="12" t="s">
        <v>29</v>
      </c>
      <c r="P861" s="12"/>
      <c r="Q861" s="15" t="s">
        <v>3670</v>
      </c>
      <c r="R861" s="12" t="s">
        <v>42</v>
      </c>
      <c r="S861" s="11" t="s">
        <v>3671</v>
      </c>
      <c r="T861" s="11" t="s">
        <v>3672</v>
      </c>
    </row>
    <row x14ac:dyDescent="0.25" r="862" customHeight="1" ht="19.5">
      <c r="A862" s="18">
        <v>45200</v>
      </c>
      <c r="B862" s="11" t="s">
        <v>3673</v>
      </c>
      <c r="C862" s="11" t="s">
        <v>341</v>
      </c>
      <c r="D862" s="12"/>
      <c r="E862" s="13">
        <v>15586357069</v>
      </c>
      <c r="F862" s="11" t="s">
        <v>3674</v>
      </c>
      <c r="G862" s="12" t="s">
        <v>289</v>
      </c>
      <c r="H862" s="12"/>
      <c r="I862" s="14" t="s">
        <v>99</v>
      </c>
      <c r="J862" s="12" t="s">
        <v>24</v>
      </c>
      <c r="K862" s="12" t="s">
        <v>25</v>
      </c>
      <c r="L862" s="12" t="s">
        <v>39</v>
      </c>
      <c r="M862" s="11" t="s">
        <v>40</v>
      </c>
      <c r="N862" s="11" t="s">
        <v>28</v>
      </c>
      <c r="O862" s="12" t="s">
        <v>29</v>
      </c>
      <c r="P862" s="12"/>
      <c r="Q862" s="15" t="s">
        <v>3675</v>
      </c>
      <c r="R862" s="12" t="s">
        <v>42</v>
      </c>
      <c r="S862" s="11" t="s">
        <v>3676</v>
      </c>
      <c r="T862" s="11" t="s">
        <v>3677</v>
      </c>
    </row>
    <row x14ac:dyDescent="0.25" r="863" customHeight="1" ht="19.5">
      <c r="A863" s="18">
        <v>45201</v>
      </c>
      <c r="B863" s="19" t="s">
        <v>3678</v>
      </c>
      <c r="C863" s="19" t="s">
        <v>341</v>
      </c>
      <c r="D863" s="20"/>
      <c r="E863" s="21">
        <f>"13197334760"</f>
      </c>
      <c r="F863" s="19" t="s">
        <v>3679</v>
      </c>
      <c r="G863" s="20" t="s">
        <v>37</v>
      </c>
      <c r="H863" s="20" t="s">
        <v>98</v>
      </c>
      <c r="I863" s="22" t="s">
        <v>615</v>
      </c>
      <c r="J863" s="20" t="s">
        <v>24</v>
      </c>
      <c r="K863" s="20" t="s">
        <v>25</v>
      </c>
      <c r="L863" s="20" t="s">
        <v>39</v>
      </c>
      <c r="M863" s="19" t="s">
        <v>27</v>
      </c>
      <c r="N863" s="19" t="s">
        <v>28</v>
      </c>
      <c r="O863" s="20" t="s">
        <v>29</v>
      </c>
      <c r="P863" s="20"/>
      <c r="Q863" s="23">
        <v>45201.64604166667</v>
      </c>
      <c r="R863" s="20" t="s">
        <v>42</v>
      </c>
      <c r="S863" s="4" t="s">
        <v>3680</v>
      </c>
      <c r="T863" s="19"/>
    </row>
    <row x14ac:dyDescent="0.25" r="864" customHeight="1" ht="19.5">
      <c r="A864" s="25">
        <v>45211</v>
      </c>
      <c r="B864" s="11" t="s">
        <v>3681</v>
      </c>
      <c r="C864" s="11" t="s">
        <v>326</v>
      </c>
      <c r="D864" s="11"/>
      <c r="E864" s="13">
        <v>13094165409</v>
      </c>
      <c r="F864" s="11" t="s">
        <v>3682</v>
      </c>
      <c r="G864" s="11" t="s">
        <v>115</v>
      </c>
      <c r="H864" s="11"/>
      <c r="I864" s="13" t="s">
        <v>63</v>
      </c>
      <c r="J864" s="11" t="s">
        <v>24</v>
      </c>
      <c r="K864" s="11" t="s">
        <v>25</v>
      </c>
      <c r="L864" s="11" t="s">
        <v>39</v>
      </c>
      <c r="M864" s="11" t="s">
        <v>27</v>
      </c>
      <c r="N864" s="11" t="s">
        <v>28</v>
      </c>
      <c r="O864" s="11" t="s">
        <v>29</v>
      </c>
      <c r="P864" s="11"/>
      <c r="Q864" s="16" t="s">
        <v>3683</v>
      </c>
      <c r="R864" s="11" t="s">
        <v>42</v>
      </c>
      <c r="S864" s="17" t="s">
        <v>3684</v>
      </c>
      <c r="T864" s="11"/>
    </row>
    <row x14ac:dyDescent="0.25" r="865" customHeight="1" ht="19.5">
      <c r="A865" s="10">
        <v>45213</v>
      </c>
      <c r="B865" s="11" t="s">
        <v>3685</v>
      </c>
      <c r="C865" s="11" t="s">
        <v>341</v>
      </c>
      <c r="D865" s="11"/>
      <c r="E865" s="13">
        <v>15587904679</v>
      </c>
      <c r="F865" s="11" t="s">
        <v>3686</v>
      </c>
      <c r="G865" s="11" t="s">
        <v>74</v>
      </c>
      <c r="H865" s="11"/>
      <c r="I865" s="13" t="s">
        <v>131</v>
      </c>
      <c r="J865" s="11" t="s">
        <v>24</v>
      </c>
      <c r="K865" s="11" t="s">
        <v>25</v>
      </c>
      <c r="L865" s="11" t="s">
        <v>39</v>
      </c>
      <c r="M865" s="11" t="s">
        <v>40</v>
      </c>
      <c r="N865" s="11" t="s">
        <v>28</v>
      </c>
      <c r="O865" s="11" t="s">
        <v>29</v>
      </c>
      <c r="P865" s="11"/>
      <c r="Q865" s="16" t="s">
        <v>3687</v>
      </c>
      <c r="R865" s="11" t="s">
        <v>42</v>
      </c>
      <c r="S865" s="11" t="s">
        <v>3688</v>
      </c>
      <c r="T865" s="11" t="s">
        <v>3689</v>
      </c>
    </row>
    <row x14ac:dyDescent="0.25" r="866" customHeight="1" ht="19.5">
      <c r="A866" s="25">
        <v>45210</v>
      </c>
      <c r="B866" s="11" t="s">
        <v>3690</v>
      </c>
      <c r="C866" s="11" t="s">
        <v>239</v>
      </c>
      <c r="D866" s="11"/>
      <c r="E866" s="13">
        <v>18695068121</v>
      </c>
      <c r="F866" s="11" t="s">
        <v>3691</v>
      </c>
      <c r="G866" s="11" t="s">
        <v>216</v>
      </c>
      <c r="H866" s="11"/>
      <c r="I866" s="13" t="s">
        <v>433</v>
      </c>
      <c r="J866" s="11" t="s">
        <v>24</v>
      </c>
      <c r="K866" s="11" t="s">
        <v>25</v>
      </c>
      <c r="L866" s="11" t="s">
        <v>39</v>
      </c>
      <c r="M866" s="11" t="s">
        <v>40</v>
      </c>
      <c r="N866" s="11" t="s">
        <v>183</v>
      </c>
      <c r="O866" s="11" t="s">
        <v>29</v>
      </c>
      <c r="P866" s="11"/>
      <c r="Q866" s="16" t="s">
        <v>3692</v>
      </c>
      <c r="R866" s="11" t="s">
        <v>51</v>
      </c>
      <c r="S866" s="17" t="s">
        <v>3693</v>
      </c>
      <c r="T866" s="11"/>
    </row>
    <row x14ac:dyDescent="0.25" r="867" customHeight="1" ht="19.5">
      <c r="A867" s="10">
        <v>45218</v>
      </c>
      <c r="B867" s="11" t="s">
        <v>3694</v>
      </c>
      <c r="C867" s="11" t="s">
        <v>3101</v>
      </c>
      <c r="D867" s="12"/>
      <c r="E867" s="13">
        <v>15549281493</v>
      </c>
      <c r="F867" s="11" t="s">
        <v>3695</v>
      </c>
      <c r="G867" s="12" t="s">
        <v>37</v>
      </c>
      <c r="H867" s="12"/>
      <c r="I867" s="14" t="s">
        <v>57</v>
      </c>
      <c r="J867" s="12" t="s">
        <v>24</v>
      </c>
      <c r="K867" s="12" t="s">
        <v>25</v>
      </c>
      <c r="L867" s="12" t="s">
        <v>39</v>
      </c>
      <c r="M867" s="11" t="s">
        <v>40</v>
      </c>
      <c r="N867" s="11" t="s">
        <v>28</v>
      </c>
      <c r="O867" s="12" t="s">
        <v>29</v>
      </c>
      <c r="P867" s="12"/>
      <c r="Q867" s="15" t="s">
        <v>3696</v>
      </c>
      <c r="R867" s="12" t="s">
        <v>42</v>
      </c>
      <c r="S867" s="11" t="s">
        <v>3697</v>
      </c>
      <c r="T867" s="11" t="s">
        <v>3698</v>
      </c>
    </row>
    <row x14ac:dyDescent="0.25" r="868" customHeight="1" ht="19.5">
      <c r="A868" s="18">
        <v>45203</v>
      </c>
      <c r="B868" s="11" t="s">
        <v>3699</v>
      </c>
      <c r="C868" s="11" t="s">
        <v>880</v>
      </c>
      <c r="D868" s="12"/>
      <c r="E868" s="13">
        <v>18986815055</v>
      </c>
      <c r="F868" s="11" t="s">
        <v>3700</v>
      </c>
      <c r="G868" s="12" t="s">
        <v>74</v>
      </c>
      <c r="H868" s="12"/>
      <c r="I868" s="14" t="s">
        <v>381</v>
      </c>
      <c r="J868" s="12" t="s">
        <v>24</v>
      </c>
      <c r="K868" s="12" t="s">
        <v>25</v>
      </c>
      <c r="L868" s="12" t="s">
        <v>39</v>
      </c>
      <c r="M868" s="11" t="s">
        <v>675</v>
      </c>
      <c r="N868" s="11" t="s">
        <v>28</v>
      </c>
      <c r="O868" s="12" t="s">
        <v>29</v>
      </c>
      <c r="P868" s="12"/>
      <c r="Q868" s="15" t="s">
        <v>3701</v>
      </c>
      <c r="R868" s="12" t="s">
        <v>42</v>
      </c>
      <c r="S868" s="11" t="s">
        <v>3702</v>
      </c>
      <c r="T868" s="11" t="s">
        <v>3703</v>
      </c>
    </row>
    <row x14ac:dyDescent="0.25" r="869" customHeight="1" ht="19.5">
      <c r="A869" s="18">
        <v>45208</v>
      </c>
      <c r="B869" s="11" t="s">
        <v>3704</v>
      </c>
      <c r="C869" s="11" t="s">
        <v>108</v>
      </c>
      <c r="D869" s="12"/>
      <c r="E869" s="13">
        <v>18672095796</v>
      </c>
      <c r="F869" s="11" t="s">
        <v>3705</v>
      </c>
      <c r="G869" s="12" t="s">
        <v>74</v>
      </c>
      <c r="H869" s="12"/>
      <c r="I869" s="14" t="s">
        <v>796</v>
      </c>
      <c r="J869" s="12" t="s">
        <v>24</v>
      </c>
      <c r="K869" s="12" t="s">
        <v>25</v>
      </c>
      <c r="L869" s="12" t="s">
        <v>39</v>
      </c>
      <c r="M869" s="11" t="s">
        <v>40</v>
      </c>
      <c r="N869" s="11" t="s">
        <v>28</v>
      </c>
      <c r="O869" s="12" t="s">
        <v>29</v>
      </c>
      <c r="P869" s="12"/>
      <c r="Q869" s="15" t="s">
        <v>3706</v>
      </c>
      <c r="R869" s="12" t="s">
        <v>51</v>
      </c>
      <c r="S869" s="17" t="s">
        <v>3707</v>
      </c>
      <c r="T869" s="11"/>
    </row>
    <row x14ac:dyDescent="0.25" r="870" customHeight="1" ht="19.5">
      <c r="A870" s="25">
        <v>45209</v>
      </c>
      <c r="B870" s="11" t="s">
        <v>3708</v>
      </c>
      <c r="C870" s="11" t="s">
        <v>108</v>
      </c>
      <c r="D870" s="11"/>
      <c r="E870" s="13">
        <v>13264917802</v>
      </c>
      <c r="F870" s="11" t="s">
        <v>3709</v>
      </c>
      <c r="G870" s="11" t="s">
        <v>74</v>
      </c>
      <c r="H870" s="11"/>
      <c r="I870" s="13" t="s">
        <v>57</v>
      </c>
      <c r="J870" s="11" t="s">
        <v>24</v>
      </c>
      <c r="K870" s="11" t="s">
        <v>25</v>
      </c>
      <c r="L870" s="11" t="s">
        <v>39</v>
      </c>
      <c r="M870" s="11" t="s">
        <v>40</v>
      </c>
      <c r="N870" s="11" t="s">
        <v>28</v>
      </c>
      <c r="O870" s="11" t="s">
        <v>29</v>
      </c>
      <c r="P870" s="11"/>
      <c r="Q870" s="16" t="s">
        <v>3710</v>
      </c>
      <c r="R870" s="11" t="s">
        <v>51</v>
      </c>
      <c r="S870" s="11" t="s">
        <v>3711</v>
      </c>
      <c r="T870" s="26" t="s">
        <v>3712</v>
      </c>
    </row>
    <row x14ac:dyDescent="0.25" r="871" customHeight="1" ht="19.5">
      <c r="A871" s="18">
        <v>45202</v>
      </c>
      <c r="B871" s="19" t="s">
        <v>3713</v>
      </c>
      <c r="C871" s="19" t="s">
        <v>660</v>
      </c>
      <c r="D871" s="20"/>
      <c r="E871" s="21">
        <v>71700355950</v>
      </c>
      <c r="F871" s="19" t="s">
        <v>3714</v>
      </c>
      <c r="G871" s="20" t="s">
        <v>74</v>
      </c>
      <c r="H871" s="20" t="s">
        <v>130</v>
      </c>
      <c r="I871" s="22" t="s">
        <v>49</v>
      </c>
      <c r="J871" s="20" t="s">
        <v>24</v>
      </c>
      <c r="K871" s="20" t="s">
        <v>25</v>
      </c>
      <c r="L871" s="20" t="s">
        <v>39</v>
      </c>
      <c r="M871" s="19" t="s">
        <v>27</v>
      </c>
      <c r="N871" s="19" t="s">
        <v>624</v>
      </c>
      <c r="O871" s="20" t="s">
        <v>29</v>
      </c>
      <c r="P871" s="20"/>
      <c r="Q871" s="23">
        <v>45202.65347222222</v>
      </c>
      <c r="R871" s="20" t="s">
        <v>42</v>
      </c>
      <c r="S871" s="4" t="s">
        <v>3715</v>
      </c>
      <c r="T871" s="19" t="s">
        <v>3716</v>
      </c>
    </row>
    <row x14ac:dyDescent="0.25" r="872" customHeight="1" ht="19.5">
      <c r="A872" s="18">
        <v>45200</v>
      </c>
      <c r="B872" s="11" t="s">
        <v>3717</v>
      </c>
      <c r="C872" s="11" t="s">
        <v>711</v>
      </c>
      <c r="D872" s="12"/>
      <c r="E872" s="13" t="s">
        <v>3718</v>
      </c>
      <c r="F872" s="11" t="s">
        <v>3719</v>
      </c>
      <c r="G872" s="12" t="s">
        <v>74</v>
      </c>
      <c r="H872" s="12"/>
      <c r="I872" s="14" t="s">
        <v>148</v>
      </c>
      <c r="J872" s="12" t="s">
        <v>24</v>
      </c>
      <c r="K872" s="12" t="s">
        <v>25</v>
      </c>
      <c r="L872" s="12" t="s">
        <v>39</v>
      </c>
      <c r="M872" s="11" t="s">
        <v>149</v>
      </c>
      <c r="N872" s="11" t="s">
        <v>28</v>
      </c>
      <c r="O872" s="12" t="s">
        <v>29</v>
      </c>
      <c r="P872" s="12"/>
      <c r="Q872" s="15" t="s">
        <v>3720</v>
      </c>
      <c r="R872" s="12" t="s">
        <v>42</v>
      </c>
      <c r="S872" s="11" t="s">
        <v>3721</v>
      </c>
      <c r="T872" s="11" t="s">
        <v>3722</v>
      </c>
    </row>
    <row x14ac:dyDescent="0.25" r="873" customHeight="1" ht="19.5">
      <c r="A873" s="18">
        <v>45206</v>
      </c>
      <c r="B873" s="11" t="s">
        <v>3723</v>
      </c>
      <c r="C873" s="11" t="s">
        <v>691</v>
      </c>
      <c r="D873" s="12"/>
      <c r="E873" s="13">
        <v>15171755739</v>
      </c>
      <c r="F873" s="11" t="s">
        <v>3724</v>
      </c>
      <c r="G873" s="12" t="s">
        <v>48</v>
      </c>
      <c r="H873" s="12"/>
      <c r="I873" s="14" t="s">
        <v>206</v>
      </c>
      <c r="J873" s="12" t="s">
        <v>24</v>
      </c>
      <c r="K873" s="12" t="s">
        <v>25</v>
      </c>
      <c r="L873" s="12" t="s">
        <v>39</v>
      </c>
      <c r="M873" s="11" t="s">
        <v>40</v>
      </c>
      <c r="N873" s="11" t="s">
        <v>28</v>
      </c>
      <c r="O873" s="12" t="s">
        <v>29</v>
      </c>
      <c r="P873" s="12"/>
      <c r="Q873" s="15" t="s">
        <v>3725</v>
      </c>
      <c r="R873" s="12" t="s">
        <v>42</v>
      </c>
      <c r="S873" s="11" t="s">
        <v>3726</v>
      </c>
      <c r="T873" s="11" t="s">
        <v>3727</v>
      </c>
    </row>
    <row x14ac:dyDescent="0.25" r="874" customHeight="1" ht="19.5">
      <c r="A874" s="18">
        <v>45206</v>
      </c>
      <c r="B874" s="11" t="s">
        <v>3728</v>
      </c>
      <c r="C874" s="11" t="s">
        <v>326</v>
      </c>
      <c r="D874" s="12"/>
      <c r="E874" s="13">
        <v>15337414271</v>
      </c>
      <c r="F874" s="11" t="s">
        <v>3729</v>
      </c>
      <c r="G874" s="12" t="s">
        <v>48</v>
      </c>
      <c r="H874" s="12"/>
      <c r="I874" s="14" t="s">
        <v>615</v>
      </c>
      <c r="J874" s="12" t="s">
        <v>24</v>
      </c>
      <c r="K874" s="12" t="s">
        <v>25</v>
      </c>
      <c r="L874" s="12" t="s">
        <v>39</v>
      </c>
      <c r="M874" s="11" t="s">
        <v>40</v>
      </c>
      <c r="N874" s="11" t="s">
        <v>28</v>
      </c>
      <c r="O874" s="12" t="s">
        <v>29</v>
      </c>
      <c r="P874" s="12"/>
      <c r="Q874" s="15" t="s">
        <v>3730</v>
      </c>
      <c r="R874" s="12" t="s">
        <v>42</v>
      </c>
      <c r="S874" s="11" t="s">
        <v>3731</v>
      </c>
      <c r="T874" s="26" t="s">
        <v>3732</v>
      </c>
    </row>
    <row x14ac:dyDescent="0.25" r="875" customHeight="1" ht="19.5">
      <c r="A875" s="18">
        <v>45206</v>
      </c>
      <c r="B875" s="11" t="s">
        <v>3733</v>
      </c>
      <c r="C875" s="11" t="s">
        <v>180</v>
      </c>
      <c r="D875" s="12"/>
      <c r="E875" s="13">
        <v>15586361314</v>
      </c>
      <c r="F875" s="11" t="s">
        <v>3734</v>
      </c>
      <c r="G875" s="12" t="s">
        <v>62</v>
      </c>
      <c r="H875" s="12"/>
      <c r="I875" s="14" t="s">
        <v>221</v>
      </c>
      <c r="J875" s="12" t="s">
        <v>24</v>
      </c>
      <c r="K875" s="12" t="s">
        <v>25</v>
      </c>
      <c r="L875" s="12" t="s">
        <v>39</v>
      </c>
      <c r="M875" s="11" t="s">
        <v>40</v>
      </c>
      <c r="N875" s="11" t="s">
        <v>183</v>
      </c>
      <c r="O875" s="12" t="s">
        <v>29</v>
      </c>
      <c r="P875" s="12"/>
      <c r="Q875" s="15" t="s">
        <v>3735</v>
      </c>
      <c r="R875" s="12" t="s">
        <v>51</v>
      </c>
      <c r="S875" s="11" t="s">
        <v>3736</v>
      </c>
      <c r="T875" s="26" t="s">
        <v>3737</v>
      </c>
    </row>
    <row x14ac:dyDescent="0.25" r="876" customHeight="1" ht="19.5">
      <c r="A876" s="25">
        <v>45211</v>
      </c>
      <c r="B876" s="11" t="s">
        <v>3738</v>
      </c>
      <c r="C876" s="11" t="s">
        <v>239</v>
      </c>
      <c r="D876" s="11"/>
      <c r="E876" s="13">
        <v>18671752867</v>
      </c>
      <c r="F876" s="11" t="s">
        <v>3739</v>
      </c>
      <c r="G876" s="11" t="s">
        <v>56</v>
      </c>
      <c r="H876" s="11"/>
      <c r="I876" s="13" t="s">
        <v>154</v>
      </c>
      <c r="J876" s="11" t="s">
        <v>24</v>
      </c>
      <c r="K876" s="11" t="s">
        <v>25</v>
      </c>
      <c r="L876" s="11" t="s">
        <v>39</v>
      </c>
      <c r="M876" s="11" t="s">
        <v>40</v>
      </c>
      <c r="N876" s="11" t="s">
        <v>183</v>
      </c>
      <c r="O876" s="11" t="s">
        <v>29</v>
      </c>
      <c r="P876" s="11"/>
      <c r="Q876" s="16" t="s">
        <v>3740</v>
      </c>
      <c r="R876" s="11" t="s">
        <v>51</v>
      </c>
      <c r="S876" s="11" t="s">
        <v>3741</v>
      </c>
      <c r="T876" s="26" t="s">
        <v>3742</v>
      </c>
    </row>
    <row x14ac:dyDescent="0.25" r="877" customHeight="1" ht="19.5">
      <c r="A877" s="10">
        <v>45216</v>
      </c>
      <c r="B877" s="11" t="s">
        <v>3743</v>
      </c>
      <c r="C877" s="11" t="s">
        <v>545</v>
      </c>
      <c r="D877" s="12"/>
      <c r="E877" s="13">
        <v>15629373135</v>
      </c>
      <c r="F877" s="11" t="s">
        <v>3744</v>
      </c>
      <c r="G877" s="12" t="s">
        <v>23</v>
      </c>
      <c r="H877" s="12"/>
      <c r="I877" s="14" t="s">
        <v>381</v>
      </c>
      <c r="J877" s="12" t="s">
        <v>24</v>
      </c>
      <c r="K877" s="12" t="s">
        <v>25</v>
      </c>
      <c r="L877" s="12" t="s">
        <v>39</v>
      </c>
      <c r="M877" s="11" t="s">
        <v>40</v>
      </c>
      <c r="N877" s="11" t="s">
        <v>28</v>
      </c>
      <c r="O877" s="12" t="s">
        <v>29</v>
      </c>
      <c r="P877" s="12"/>
      <c r="Q877" s="15" t="s">
        <v>3745</v>
      </c>
      <c r="R877" s="12" t="s">
        <v>42</v>
      </c>
      <c r="S877" s="11" t="s">
        <v>3746</v>
      </c>
      <c r="T877" s="11" t="s">
        <v>3747</v>
      </c>
    </row>
    <row x14ac:dyDescent="0.25" r="878" customHeight="1" ht="19.5">
      <c r="A878" s="25">
        <v>45211</v>
      </c>
      <c r="B878" s="11" t="s">
        <v>3748</v>
      </c>
      <c r="C878" s="11" t="s">
        <v>974</v>
      </c>
      <c r="D878" s="11"/>
      <c r="E878" s="13">
        <v>13217272717</v>
      </c>
      <c r="F878" s="11" t="s">
        <v>3749</v>
      </c>
      <c r="G878" s="11" t="s">
        <v>37</v>
      </c>
      <c r="H878" s="11" t="s">
        <v>98</v>
      </c>
      <c r="I878" s="13">
        <v>10015</v>
      </c>
      <c r="J878" s="11" t="s">
        <v>24</v>
      </c>
      <c r="K878" s="11" t="s">
        <v>25</v>
      </c>
      <c r="L878" s="11" t="s">
        <v>26</v>
      </c>
      <c r="M878" s="11" t="s">
        <v>27</v>
      </c>
      <c r="N878" s="11" t="s">
        <v>28</v>
      </c>
      <c r="O878" s="11" t="s">
        <v>29</v>
      </c>
      <c r="P878" s="11"/>
      <c r="Q878" s="16" t="s">
        <v>3750</v>
      </c>
      <c r="R878" s="11" t="s">
        <v>31</v>
      </c>
      <c r="S878" s="17" t="s">
        <v>3751</v>
      </c>
      <c r="T878" s="26" t="s">
        <v>3752</v>
      </c>
    </row>
    <row x14ac:dyDescent="0.25" r="879" customHeight="1" ht="19.5">
      <c r="A879" s="18">
        <v>45201</v>
      </c>
      <c r="B879" s="19" t="s">
        <v>3753</v>
      </c>
      <c r="C879" s="19" t="s">
        <v>158</v>
      </c>
      <c r="D879" s="20"/>
      <c r="E879" s="21">
        <f>"071703661435"</f>
      </c>
      <c r="F879" s="19" t="s">
        <v>3754</v>
      </c>
      <c r="G879" s="20" t="s">
        <v>74</v>
      </c>
      <c r="H879" s="20"/>
      <c r="I879" s="22" t="s">
        <v>148</v>
      </c>
      <c r="J879" s="20" t="s">
        <v>24</v>
      </c>
      <c r="K879" s="20" t="s">
        <v>25</v>
      </c>
      <c r="L879" s="20" t="s">
        <v>39</v>
      </c>
      <c r="M879" s="19" t="s">
        <v>149</v>
      </c>
      <c r="N879" s="19" t="s">
        <v>28</v>
      </c>
      <c r="O879" s="20" t="s">
        <v>29</v>
      </c>
      <c r="P879" s="20"/>
      <c r="Q879" s="23">
        <v>45201.564363425925</v>
      </c>
      <c r="R879" s="20" t="s">
        <v>42</v>
      </c>
      <c r="S879" s="19" t="s">
        <v>3755</v>
      </c>
      <c r="T879" s="19" t="s">
        <v>3756</v>
      </c>
    </row>
    <row x14ac:dyDescent="0.25" r="880" customHeight="1" ht="19.5">
      <c r="A880" s="18">
        <v>45204</v>
      </c>
      <c r="B880" s="19" t="s">
        <v>3757</v>
      </c>
      <c r="C880" s="19" t="s">
        <v>3758</v>
      </c>
      <c r="D880" s="20"/>
      <c r="E880" s="21">
        <f>"071700324778"</f>
      </c>
      <c r="F880" s="19" t="s">
        <v>3759</v>
      </c>
      <c r="G880" s="20" t="s">
        <v>74</v>
      </c>
      <c r="H880" s="20" t="s">
        <v>121</v>
      </c>
      <c r="I880" s="22" t="s">
        <v>148</v>
      </c>
      <c r="J880" s="20" t="s">
        <v>24</v>
      </c>
      <c r="K880" s="20" t="s">
        <v>25</v>
      </c>
      <c r="L880" s="20" t="s">
        <v>39</v>
      </c>
      <c r="M880" s="19" t="s">
        <v>149</v>
      </c>
      <c r="N880" s="19" t="s">
        <v>28</v>
      </c>
      <c r="O880" s="20" t="s">
        <v>29</v>
      </c>
      <c r="P880" s="20"/>
      <c r="Q880" s="23">
        <v>45204.46488425926</v>
      </c>
      <c r="R880" s="20" t="s">
        <v>42</v>
      </c>
      <c r="S880" s="4" t="s">
        <v>3760</v>
      </c>
      <c r="T880" s="19"/>
    </row>
    <row x14ac:dyDescent="0.25" r="881" customHeight="1" ht="19.5">
      <c r="A881" s="18">
        <v>45208</v>
      </c>
      <c r="B881" s="11" t="s">
        <v>3761</v>
      </c>
      <c r="C881" s="11" t="s">
        <v>180</v>
      </c>
      <c r="D881" s="12"/>
      <c r="E881" s="13" t="s">
        <v>3762</v>
      </c>
      <c r="F881" s="11" t="s">
        <v>3763</v>
      </c>
      <c r="G881" s="12" t="s">
        <v>74</v>
      </c>
      <c r="H881" s="12" t="s">
        <v>86</v>
      </c>
      <c r="I881" s="14" t="s">
        <v>148</v>
      </c>
      <c r="J881" s="12" t="s">
        <v>24</v>
      </c>
      <c r="K881" s="12" t="s">
        <v>25</v>
      </c>
      <c r="L881" s="12" t="s">
        <v>39</v>
      </c>
      <c r="M881" s="11" t="s">
        <v>149</v>
      </c>
      <c r="N881" s="11" t="s">
        <v>183</v>
      </c>
      <c r="O881" s="12" t="s">
        <v>29</v>
      </c>
      <c r="P881" s="12"/>
      <c r="Q881" s="15" t="s">
        <v>3764</v>
      </c>
      <c r="R881" s="12" t="s">
        <v>42</v>
      </c>
      <c r="S881" s="11" t="s">
        <v>3765</v>
      </c>
      <c r="T881" s="26" t="s">
        <v>3766</v>
      </c>
    </row>
    <row x14ac:dyDescent="0.25" r="882" customHeight="1" ht="19.5">
      <c r="A882" s="25">
        <v>45209</v>
      </c>
      <c r="B882" s="11" t="s">
        <v>3767</v>
      </c>
      <c r="C882" s="11" t="s">
        <v>180</v>
      </c>
      <c r="D882" s="11"/>
      <c r="E882" s="13">
        <v>13872616835</v>
      </c>
      <c r="F882" s="11" t="s">
        <v>3768</v>
      </c>
      <c r="G882" s="11" t="s">
        <v>48</v>
      </c>
      <c r="H882" s="11"/>
      <c r="I882" s="13" t="s">
        <v>352</v>
      </c>
      <c r="J882" s="11" t="s">
        <v>24</v>
      </c>
      <c r="K882" s="11" t="s">
        <v>25</v>
      </c>
      <c r="L882" s="11" t="s">
        <v>39</v>
      </c>
      <c r="M882" s="11" t="s">
        <v>149</v>
      </c>
      <c r="N882" s="11" t="s">
        <v>183</v>
      </c>
      <c r="O882" s="11" t="s">
        <v>29</v>
      </c>
      <c r="P882" s="11"/>
      <c r="Q882" s="16" t="s">
        <v>3769</v>
      </c>
      <c r="R882" s="11" t="s">
        <v>51</v>
      </c>
      <c r="S882" s="17" t="s">
        <v>3770</v>
      </c>
      <c r="T882" s="26" t="s">
        <v>3771</v>
      </c>
    </row>
    <row x14ac:dyDescent="0.25" r="883" customHeight="1" ht="19.5">
      <c r="A883" s="25">
        <v>45209</v>
      </c>
      <c r="B883" s="11" t="s">
        <v>3772</v>
      </c>
      <c r="C883" s="11" t="s">
        <v>3773</v>
      </c>
      <c r="D883" s="11"/>
      <c r="E883" s="13">
        <v>15572713956</v>
      </c>
      <c r="F883" s="11" t="s">
        <v>3774</v>
      </c>
      <c r="G883" s="11" t="s">
        <v>74</v>
      </c>
      <c r="H883" s="11"/>
      <c r="I883" s="13">
        <v>10015</v>
      </c>
      <c r="J883" s="11" t="s">
        <v>24</v>
      </c>
      <c r="K883" s="11" t="s">
        <v>25</v>
      </c>
      <c r="L883" s="11" t="s">
        <v>26</v>
      </c>
      <c r="M883" s="11" t="s">
        <v>27</v>
      </c>
      <c r="N883" s="11" t="s">
        <v>28</v>
      </c>
      <c r="O883" s="11" t="s">
        <v>29</v>
      </c>
      <c r="P883" s="11"/>
      <c r="Q883" s="16" t="s">
        <v>3775</v>
      </c>
      <c r="R883" s="11" t="s">
        <v>31</v>
      </c>
      <c r="S883" s="11" t="s">
        <v>3776</v>
      </c>
      <c r="T883" s="11" t="s">
        <v>3777</v>
      </c>
    </row>
    <row x14ac:dyDescent="0.25" r="884" customHeight="1" ht="19.5">
      <c r="A884" s="25">
        <v>45210</v>
      </c>
      <c r="B884" s="11" t="s">
        <v>3778</v>
      </c>
      <c r="C884" s="11" t="s">
        <v>158</v>
      </c>
      <c r="D884" s="11"/>
      <c r="E884" s="13" t="s">
        <v>3779</v>
      </c>
      <c r="F884" s="11" t="s">
        <v>3780</v>
      </c>
      <c r="G884" s="11" t="s">
        <v>74</v>
      </c>
      <c r="H884" s="11"/>
      <c r="I884" s="13" t="s">
        <v>148</v>
      </c>
      <c r="J884" s="11" t="s">
        <v>24</v>
      </c>
      <c r="K884" s="11" t="s">
        <v>25</v>
      </c>
      <c r="L884" s="11" t="s">
        <v>39</v>
      </c>
      <c r="M884" s="11" t="s">
        <v>149</v>
      </c>
      <c r="N884" s="11" t="s">
        <v>28</v>
      </c>
      <c r="O884" s="11" t="s">
        <v>29</v>
      </c>
      <c r="P884" s="11"/>
      <c r="Q884" s="16" t="s">
        <v>3781</v>
      </c>
      <c r="R884" s="11" t="s">
        <v>42</v>
      </c>
      <c r="S884" s="11" t="s">
        <v>3782</v>
      </c>
      <c r="T884" s="11" t="s">
        <v>3783</v>
      </c>
    </row>
    <row x14ac:dyDescent="0.25" r="885" customHeight="1" ht="19.5">
      <c r="A885" s="10">
        <v>45213</v>
      </c>
      <c r="B885" s="11" t="s">
        <v>3784</v>
      </c>
      <c r="C885" s="11" t="s">
        <v>3785</v>
      </c>
      <c r="D885" s="11"/>
      <c r="E885" s="13" t="s">
        <v>3786</v>
      </c>
      <c r="F885" s="11" t="s">
        <v>3787</v>
      </c>
      <c r="G885" s="11" t="s">
        <v>74</v>
      </c>
      <c r="H885" s="11"/>
      <c r="I885" s="13" t="s">
        <v>148</v>
      </c>
      <c r="J885" s="11" t="s">
        <v>24</v>
      </c>
      <c r="K885" s="11" t="s">
        <v>25</v>
      </c>
      <c r="L885" s="11" t="s">
        <v>39</v>
      </c>
      <c r="M885" s="11" t="s">
        <v>149</v>
      </c>
      <c r="N885" s="11" t="s">
        <v>28</v>
      </c>
      <c r="O885" s="11" t="s">
        <v>29</v>
      </c>
      <c r="P885" s="11"/>
      <c r="Q885" s="16" t="s">
        <v>3788</v>
      </c>
      <c r="R885" s="11" t="s">
        <v>42</v>
      </c>
      <c r="S885" s="11" t="s">
        <v>3789</v>
      </c>
      <c r="T885" s="11" t="s">
        <v>3790</v>
      </c>
    </row>
    <row x14ac:dyDescent="0.25" r="886" customHeight="1" ht="19.5">
      <c r="A886" s="10">
        <v>45213</v>
      </c>
      <c r="B886" s="11" t="s">
        <v>3791</v>
      </c>
      <c r="C886" s="11" t="s">
        <v>545</v>
      </c>
      <c r="D886" s="11"/>
      <c r="E886" s="13">
        <v>15171730042</v>
      </c>
      <c r="F886" s="11" t="s">
        <v>3792</v>
      </c>
      <c r="G886" s="11" t="s">
        <v>23</v>
      </c>
      <c r="H886" s="11"/>
      <c r="I886" s="13" t="s">
        <v>1623</v>
      </c>
      <c r="J886" s="11" t="s">
        <v>24</v>
      </c>
      <c r="K886" s="11" t="s">
        <v>25</v>
      </c>
      <c r="L886" s="11" t="s">
        <v>39</v>
      </c>
      <c r="M886" s="11" t="s">
        <v>27</v>
      </c>
      <c r="N886" s="11" t="s">
        <v>28</v>
      </c>
      <c r="O886" s="11" t="s">
        <v>29</v>
      </c>
      <c r="P886" s="11"/>
      <c r="Q886" s="16" t="s">
        <v>3793</v>
      </c>
      <c r="R886" s="11" t="s">
        <v>42</v>
      </c>
      <c r="S886" s="11" t="s">
        <v>3794</v>
      </c>
      <c r="T886" s="11" t="s">
        <v>3795</v>
      </c>
    </row>
    <row x14ac:dyDescent="0.25" r="887" customHeight="1" ht="19.5">
      <c r="A887" s="10">
        <v>45215</v>
      </c>
      <c r="B887" s="11" t="s">
        <v>3796</v>
      </c>
      <c r="C887" s="11" t="s">
        <v>158</v>
      </c>
      <c r="D887" s="12"/>
      <c r="E887" s="13" t="s">
        <v>3797</v>
      </c>
      <c r="F887" s="11" t="s">
        <v>3798</v>
      </c>
      <c r="G887" s="12" t="s">
        <v>74</v>
      </c>
      <c r="H887" s="12"/>
      <c r="I887" s="14" t="s">
        <v>259</v>
      </c>
      <c r="J887" s="12" t="s">
        <v>24</v>
      </c>
      <c r="K887" s="12" t="s">
        <v>25</v>
      </c>
      <c r="L887" s="12" t="s">
        <v>39</v>
      </c>
      <c r="M887" s="11" t="s">
        <v>149</v>
      </c>
      <c r="N887" s="11" t="s">
        <v>28</v>
      </c>
      <c r="O887" s="12" t="s">
        <v>29</v>
      </c>
      <c r="P887" s="12"/>
      <c r="Q887" s="15" t="s">
        <v>3799</v>
      </c>
      <c r="R887" s="12" t="s">
        <v>42</v>
      </c>
      <c r="S887" s="11" t="s">
        <v>3800</v>
      </c>
      <c r="T887" s="11" t="s">
        <v>3801</v>
      </c>
    </row>
    <row x14ac:dyDescent="0.25" r="888" customHeight="1" ht="19.5">
      <c r="A888" s="10">
        <v>45219</v>
      </c>
      <c r="B888" s="11" t="s">
        <v>3802</v>
      </c>
      <c r="C888" s="11" t="s">
        <v>180</v>
      </c>
      <c r="D888" s="12"/>
      <c r="E888" s="13" t="s">
        <v>3803</v>
      </c>
      <c r="F888" s="11" t="s">
        <v>3804</v>
      </c>
      <c r="G888" s="12" t="s">
        <v>37</v>
      </c>
      <c r="H888" s="12"/>
      <c r="I888" s="14" t="s">
        <v>796</v>
      </c>
      <c r="J888" s="12" t="s">
        <v>24</v>
      </c>
      <c r="K888" s="12" t="s">
        <v>25</v>
      </c>
      <c r="L888" s="12" t="s">
        <v>39</v>
      </c>
      <c r="M888" s="11" t="s">
        <v>27</v>
      </c>
      <c r="N888" s="11" t="s">
        <v>183</v>
      </c>
      <c r="O888" s="12" t="s">
        <v>29</v>
      </c>
      <c r="P888" s="12"/>
      <c r="Q888" s="15" t="s">
        <v>3805</v>
      </c>
      <c r="R888" s="12" t="s">
        <v>51</v>
      </c>
      <c r="S888" s="17" t="s">
        <v>3806</v>
      </c>
      <c r="T888" s="11"/>
    </row>
    <row x14ac:dyDescent="0.25" r="889" customHeight="1" ht="19.5">
      <c r="A889" s="18">
        <v>45205</v>
      </c>
      <c r="B889" s="11" t="s">
        <v>3807</v>
      </c>
      <c r="C889" s="11" t="s">
        <v>660</v>
      </c>
      <c r="D889" s="12"/>
      <c r="E889" s="13" t="s">
        <v>3808</v>
      </c>
      <c r="F889" s="11" t="s">
        <v>3809</v>
      </c>
      <c r="G889" s="12" t="s">
        <v>74</v>
      </c>
      <c r="H889" s="12"/>
      <c r="I889" s="14" t="s">
        <v>290</v>
      </c>
      <c r="J889" s="12" t="s">
        <v>24</v>
      </c>
      <c r="K889" s="12" t="s">
        <v>25</v>
      </c>
      <c r="L889" s="12" t="s">
        <v>39</v>
      </c>
      <c r="M889" s="11" t="s">
        <v>149</v>
      </c>
      <c r="N889" s="11" t="s">
        <v>624</v>
      </c>
      <c r="O889" s="12" t="s">
        <v>29</v>
      </c>
      <c r="P889" s="12"/>
      <c r="Q889" s="15" t="s">
        <v>3810</v>
      </c>
      <c r="R889" s="12" t="s">
        <v>42</v>
      </c>
      <c r="S889" s="11" t="s">
        <v>3811</v>
      </c>
      <c r="T889" s="11" t="s">
        <v>3812</v>
      </c>
    </row>
    <row x14ac:dyDescent="0.25" r="890" customHeight="1" ht="19.5">
      <c r="A890" s="18">
        <v>45205</v>
      </c>
      <c r="B890" s="11" t="s">
        <v>3813</v>
      </c>
      <c r="C890" s="11" t="s">
        <v>158</v>
      </c>
      <c r="D890" s="12"/>
      <c r="E890" s="13">
        <v>15572782520</v>
      </c>
      <c r="F890" s="11" t="s">
        <v>3809</v>
      </c>
      <c r="G890" s="12" t="s">
        <v>62</v>
      </c>
      <c r="H890" s="12"/>
      <c r="I890" s="14">
        <v>10015</v>
      </c>
      <c r="J890" s="12" t="s">
        <v>24</v>
      </c>
      <c r="K890" s="12" t="s">
        <v>172</v>
      </c>
      <c r="L890" s="12" t="s">
        <v>26</v>
      </c>
      <c r="M890" s="11" t="s">
        <v>27</v>
      </c>
      <c r="N890" s="11" t="s">
        <v>28</v>
      </c>
      <c r="O890" s="12" t="s">
        <v>29</v>
      </c>
      <c r="P890" s="12"/>
      <c r="Q890" s="15" t="s">
        <v>3814</v>
      </c>
      <c r="R890" s="12" t="s">
        <v>31</v>
      </c>
      <c r="S890" s="11" t="s">
        <v>3815</v>
      </c>
      <c r="T890" s="11" t="s">
        <v>3816</v>
      </c>
    </row>
    <row x14ac:dyDescent="0.25" r="891" customHeight="1" ht="19.5">
      <c r="A891" s="25">
        <v>45211</v>
      </c>
      <c r="B891" s="11" t="s">
        <v>3817</v>
      </c>
      <c r="C891" s="11" t="s">
        <v>698</v>
      </c>
      <c r="D891" s="11"/>
      <c r="E891" s="13" t="s">
        <v>3818</v>
      </c>
      <c r="F891" s="11" t="s">
        <v>3819</v>
      </c>
      <c r="G891" s="11" t="s">
        <v>74</v>
      </c>
      <c r="H891" s="11"/>
      <c r="I891" s="13" t="s">
        <v>182</v>
      </c>
      <c r="J891" s="11" t="s">
        <v>24</v>
      </c>
      <c r="K891" s="11" t="s">
        <v>25</v>
      </c>
      <c r="L891" s="11" t="s">
        <v>39</v>
      </c>
      <c r="M891" s="11" t="s">
        <v>149</v>
      </c>
      <c r="N891" s="11" t="s">
        <v>28</v>
      </c>
      <c r="O891" s="11" t="s">
        <v>29</v>
      </c>
      <c r="P891" s="11"/>
      <c r="Q891" s="16" t="s">
        <v>3820</v>
      </c>
      <c r="R891" s="11" t="s">
        <v>42</v>
      </c>
      <c r="S891" s="11" t="s">
        <v>3821</v>
      </c>
      <c r="T891" s="11" t="s">
        <v>3822</v>
      </c>
    </row>
    <row x14ac:dyDescent="0.25" r="892" customHeight="1" ht="19.5">
      <c r="A892" s="25">
        <v>45211</v>
      </c>
      <c r="B892" s="11" t="s">
        <v>3823</v>
      </c>
      <c r="C892" s="11" t="s">
        <v>495</v>
      </c>
      <c r="D892" s="11"/>
      <c r="E892" s="13">
        <v>18671728169</v>
      </c>
      <c r="F892" s="11" t="s">
        <v>3824</v>
      </c>
      <c r="G892" s="11" t="s">
        <v>62</v>
      </c>
      <c r="H892" s="11" t="s">
        <v>3825</v>
      </c>
      <c r="I892" s="13" t="s">
        <v>142</v>
      </c>
      <c r="J892" s="11" t="s">
        <v>24</v>
      </c>
      <c r="K892" s="11" t="s">
        <v>69</v>
      </c>
      <c r="L892" s="11" t="s">
        <v>39</v>
      </c>
      <c r="M892" s="11" t="s">
        <v>40</v>
      </c>
      <c r="N892" s="11" t="s">
        <v>28</v>
      </c>
      <c r="O892" s="11" t="s">
        <v>29</v>
      </c>
      <c r="P892" s="11"/>
      <c r="Q892" s="16" t="s">
        <v>3826</v>
      </c>
      <c r="R892" s="11" t="s">
        <v>42</v>
      </c>
      <c r="S892" s="17" t="s">
        <v>3827</v>
      </c>
      <c r="T892" s="11" t="s">
        <v>3828</v>
      </c>
    </row>
    <row x14ac:dyDescent="0.25" r="893" customHeight="1" ht="19.5">
      <c r="A893" s="10">
        <v>45213</v>
      </c>
      <c r="B893" s="11" t="s">
        <v>3829</v>
      </c>
      <c r="C893" s="11" t="s">
        <v>341</v>
      </c>
      <c r="D893" s="11"/>
      <c r="E893" s="13">
        <v>15571779932</v>
      </c>
      <c r="F893" s="11" t="s">
        <v>3830</v>
      </c>
      <c r="G893" s="11" t="s">
        <v>56</v>
      </c>
      <c r="H893" s="11" t="s">
        <v>121</v>
      </c>
      <c r="I893" s="13" t="s">
        <v>182</v>
      </c>
      <c r="J893" s="11" t="s">
        <v>24</v>
      </c>
      <c r="K893" s="11" t="s">
        <v>25</v>
      </c>
      <c r="L893" s="11" t="s">
        <v>39</v>
      </c>
      <c r="M893" s="11" t="s">
        <v>40</v>
      </c>
      <c r="N893" s="11" t="s">
        <v>28</v>
      </c>
      <c r="O893" s="11" t="s">
        <v>29</v>
      </c>
      <c r="P893" s="11"/>
      <c r="Q893" s="16" t="s">
        <v>3831</v>
      </c>
      <c r="R893" s="11" t="s">
        <v>42</v>
      </c>
      <c r="S893" s="11" t="s">
        <v>3832</v>
      </c>
      <c r="T893" s="11" t="s">
        <v>3833</v>
      </c>
    </row>
    <row x14ac:dyDescent="0.25" r="894" customHeight="1" ht="19.5">
      <c r="A894" s="10">
        <v>45212</v>
      </c>
      <c r="B894" s="11" t="s">
        <v>3834</v>
      </c>
      <c r="C894" s="11" t="s">
        <v>180</v>
      </c>
      <c r="D894" s="11"/>
      <c r="E894" s="13">
        <v>13040951675</v>
      </c>
      <c r="F894" s="11" t="s">
        <v>3835</v>
      </c>
      <c r="G894" s="11" t="s">
        <v>115</v>
      </c>
      <c r="H894" s="11"/>
      <c r="I894" s="13" t="s">
        <v>328</v>
      </c>
      <c r="J894" s="11" t="s">
        <v>24</v>
      </c>
      <c r="K894" s="11" t="s">
        <v>25</v>
      </c>
      <c r="L894" s="11" t="s">
        <v>39</v>
      </c>
      <c r="M894" s="11" t="s">
        <v>27</v>
      </c>
      <c r="N894" s="11" t="s">
        <v>183</v>
      </c>
      <c r="O894" s="11" t="s">
        <v>29</v>
      </c>
      <c r="P894" s="11"/>
      <c r="Q894" s="16" t="s">
        <v>3836</v>
      </c>
      <c r="R894" s="11" t="s">
        <v>51</v>
      </c>
      <c r="S894" s="17" t="s">
        <v>3837</v>
      </c>
      <c r="T894" s="11"/>
    </row>
    <row x14ac:dyDescent="0.25" r="895" customHeight="1" ht="19.5">
      <c r="A895" s="10">
        <v>45212</v>
      </c>
      <c r="B895" s="11" t="s">
        <v>3838</v>
      </c>
      <c r="C895" s="11" t="s">
        <v>239</v>
      </c>
      <c r="D895" s="11"/>
      <c r="E895" s="13">
        <v>13986811469</v>
      </c>
      <c r="F895" s="11" t="s">
        <v>2528</v>
      </c>
      <c r="G895" s="11" t="s">
        <v>171</v>
      </c>
      <c r="H895" s="11" t="s">
        <v>98</v>
      </c>
      <c r="I895" s="13" t="s">
        <v>49</v>
      </c>
      <c r="J895" s="11" t="s">
        <v>24</v>
      </c>
      <c r="K895" s="11" t="s">
        <v>69</v>
      </c>
      <c r="L895" s="11" t="s">
        <v>39</v>
      </c>
      <c r="M895" s="11" t="s">
        <v>40</v>
      </c>
      <c r="N895" s="11" t="s">
        <v>183</v>
      </c>
      <c r="O895" s="11" t="s">
        <v>29</v>
      </c>
      <c r="P895" s="11"/>
      <c r="Q895" s="16" t="s">
        <v>3839</v>
      </c>
      <c r="R895" s="11" t="s">
        <v>51</v>
      </c>
      <c r="S895" s="17" t="s">
        <v>3840</v>
      </c>
      <c r="T895" s="11"/>
    </row>
    <row x14ac:dyDescent="0.25" r="896" customHeight="1" ht="19.5">
      <c r="A896" s="18">
        <v>45200</v>
      </c>
      <c r="B896" s="11" t="s">
        <v>3841</v>
      </c>
      <c r="C896" s="11" t="s">
        <v>691</v>
      </c>
      <c r="D896" s="12"/>
      <c r="E896" s="13">
        <v>15607200893</v>
      </c>
      <c r="F896" s="11" t="s">
        <v>3842</v>
      </c>
      <c r="G896" s="12" t="s">
        <v>37</v>
      </c>
      <c r="H896" s="12" t="s">
        <v>98</v>
      </c>
      <c r="I896" s="14" t="s">
        <v>925</v>
      </c>
      <c r="J896" s="12" t="s">
        <v>24</v>
      </c>
      <c r="K896" s="12" t="s">
        <v>25</v>
      </c>
      <c r="L896" s="12" t="s">
        <v>39</v>
      </c>
      <c r="M896" s="11" t="s">
        <v>27</v>
      </c>
      <c r="N896" s="11" t="s">
        <v>28</v>
      </c>
      <c r="O896" s="12" t="s">
        <v>29</v>
      </c>
      <c r="P896" s="12"/>
      <c r="Q896" s="15" t="s">
        <v>3843</v>
      </c>
      <c r="R896" s="12" t="s">
        <v>42</v>
      </c>
      <c r="S896" s="11" t="s">
        <v>3844</v>
      </c>
      <c r="T896" s="11" t="s">
        <v>3845</v>
      </c>
    </row>
    <row x14ac:dyDescent="0.25" r="897" customHeight="1" ht="19.5">
      <c r="A897" s="18">
        <v>45201</v>
      </c>
      <c r="B897" s="19" t="s">
        <v>3846</v>
      </c>
      <c r="C897" s="19" t="s">
        <v>158</v>
      </c>
      <c r="D897" s="20"/>
      <c r="E897" s="21">
        <f>"071701013952"</f>
      </c>
      <c r="F897" s="19" t="s">
        <v>3847</v>
      </c>
      <c r="G897" s="20" t="s">
        <v>74</v>
      </c>
      <c r="H897" s="20" t="s">
        <v>130</v>
      </c>
      <c r="I897" s="22" t="s">
        <v>148</v>
      </c>
      <c r="J897" s="20" t="s">
        <v>24</v>
      </c>
      <c r="K897" s="20" t="s">
        <v>25</v>
      </c>
      <c r="L897" s="20" t="s">
        <v>39</v>
      </c>
      <c r="M897" s="19" t="s">
        <v>149</v>
      </c>
      <c r="N897" s="19" t="s">
        <v>28</v>
      </c>
      <c r="O897" s="20" t="s">
        <v>29</v>
      </c>
      <c r="P897" s="20"/>
      <c r="Q897" s="23">
        <v>45201.67173611111</v>
      </c>
      <c r="R897" s="20" t="s">
        <v>42</v>
      </c>
      <c r="S897" s="19" t="s">
        <v>3848</v>
      </c>
      <c r="T897" s="19" t="s">
        <v>3849</v>
      </c>
    </row>
    <row x14ac:dyDescent="0.25" r="898" customHeight="1" ht="19.5">
      <c r="A898" s="18">
        <v>45201</v>
      </c>
      <c r="B898" s="19" t="s">
        <v>3850</v>
      </c>
      <c r="C898" s="19" t="s">
        <v>880</v>
      </c>
      <c r="D898" s="20"/>
      <c r="E898" s="21">
        <f>"18571007976"</f>
      </c>
      <c r="F898" s="19" t="s">
        <v>3851</v>
      </c>
      <c r="G898" s="20" t="s">
        <v>74</v>
      </c>
      <c r="H898" s="20"/>
      <c r="I898" s="22" t="s">
        <v>182</v>
      </c>
      <c r="J898" s="20" t="s">
        <v>24</v>
      </c>
      <c r="K898" s="20" t="s">
        <v>25</v>
      </c>
      <c r="L898" s="20" t="s">
        <v>39</v>
      </c>
      <c r="M898" s="19" t="s">
        <v>40</v>
      </c>
      <c r="N898" s="19" t="s">
        <v>28</v>
      </c>
      <c r="O898" s="20" t="s">
        <v>29</v>
      </c>
      <c r="P898" s="20"/>
      <c r="Q898" s="23">
        <v>45201.45793981481</v>
      </c>
      <c r="R898" s="20" t="s">
        <v>42</v>
      </c>
      <c r="S898" s="19" t="s">
        <v>3852</v>
      </c>
      <c r="T898" s="19" t="s">
        <v>3853</v>
      </c>
    </row>
    <row x14ac:dyDescent="0.25" r="899" customHeight="1" ht="19.5">
      <c r="A899" s="18">
        <v>45204</v>
      </c>
      <c r="B899" s="19" t="s">
        <v>3854</v>
      </c>
      <c r="C899" s="19" t="s">
        <v>691</v>
      </c>
      <c r="D899" s="20"/>
      <c r="E899" s="21">
        <f>"17671323758"</f>
      </c>
      <c r="F899" s="19" t="s">
        <v>3855</v>
      </c>
      <c r="G899" s="20" t="s">
        <v>115</v>
      </c>
      <c r="H899" s="20"/>
      <c r="I899" s="22" t="s">
        <v>63</v>
      </c>
      <c r="J899" s="20" t="s">
        <v>24</v>
      </c>
      <c r="K899" s="20" t="s">
        <v>25</v>
      </c>
      <c r="L899" s="20" t="s">
        <v>39</v>
      </c>
      <c r="M899" s="19" t="s">
        <v>40</v>
      </c>
      <c r="N899" s="19" t="s">
        <v>28</v>
      </c>
      <c r="O899" s="20" t="s">
        <v>29</v>
      </c>
      <c r="P899" s="20"/>
      <c r="Q899" s="23">
        <v>45204.658483796295</v>
      </c>
      <c r="R899" s="20" t="s">
        <v>42</v>
      </c>
      <c r="S899" s="4" t="s">
        <v>3856</v>
      </c>
      <c r="T899" s="19" t="s">
        <v>3857</v>
      </c>
    </row>
    <row x14ac:dyDescent="0.25" r="900" customHeight="1" ht="19.5">
      <c r="A900" s="18">
        <v>45204</v>
      </c>
      <c r="B900" s="19" t="s">
        <v>3858</v>
      </c>
      <c r="C900" s="19" t="s">
        <v>2414</v>
      </c>
      <c r="D900" s="20"/>
      <c r="E900" s="21">
        <f>"15572707053"</f>
      </c>
      <c r="F900" s="19" t="s">
        <v>3859</v>
      </c>
      <c r="G900" s="20" t="s">
        <v>74</v>
      </c>
      <c r="H900" s="20" t="s">
        <v>130</v>
      </c>
      <c r="I900" s="22" t="s">
        <v>433</v>
      </c>
      <c r="J900" s="20" t="s">
        <v>24</v>
      </c>
      <c r="K900" s="20" t="s">
        <v>25</v>
      </c>
      <c r="L900" s="20" t="s">
        <v>39</v>
      </c>
      <c r="M900" s="19" t="s">
        <v>40</v>
      </c>
      <c r="N900" s="19" t="s">
        <v>28</v>
      </c>
      <c r="O900" s="20" t="s">
        <v>29</v>
      </c>
      <c r="P900" s="20"/>
      <c r="Q900" s="23">
        <v>45204.694918981484</v>
      </c>
      <c r="R900" s="20" t="s">
        <v>42</v>
      </c>
      <c r="S900" s="4" t="s">
        <v>3860</v>
      </c>
      <c r="T900" s="19" t="s">
        <v>3861</v>
      </c>
    </row>
    <row x14ac:dyDescent="0.25" r="901" customHeight="1" ht="19.5">
      <c r="A901" s="18">
        <v>45205</v>
      </c>
      <c r="B901" s="11" t="s">
        <v>3862</v>
      </c>
      <c r="C901" s="11" t="s">
        <v>35</v>
      </c>
      <c r="D901" s="12"/>
      <c r="E901" s="13">
        <v>18671719600</v>
      </c>
      <c r="F901" s="11" t="s">
        <v>3863</v>
      </c>
      <c r="G901" s="12" t="s">
        <v>62</v>
      </c>
      <c r="H901" s="12"/>
      <c r="I901" s="14" t="s">
        <v>99</v>
      </c>
      <c r="J901" s="12" t="s">
        <v>24</v>
      </c>
      <c r="K901" s="12" t="s">
        <v>69</v>
      </c>
      <c r="L901" s="12" t="s">
        <v>39</v>
      </c>
      <c r="M901" s="11" t="s">
        <v>40</v>
      </c>
      <c r="N901" s="11" t="s">
        <v>28</v>
      </c>
      <c r="O901" s="12" t="s">
        <v>29</v>
      </c>
      <c r="P901" s="12"/>
      <c r="Q901" s="15" t="s">
        <v>3864</v>
      </c>
      <c r="R901" s="12" t="s">
        <v>42</v>
      </c>
      <c r="S901" s="11" t="s">
        <v>3865</v>
      </c>
      <c r="T901" s="11" t="s">
        <v>3866</v>
      </c>
    </row>
    <row x14ac:dyDescent="0.25" r="902" customHeight="1" ht="19.5">
      <c r="A902" s="18">
        <v>45205</v>
      </c>
      <c r="B902" s="11" t="s">
        <v>3867</v>
      </c>
      <c r="C902" s="11" t="s">
        <v>880</v>
      </c>
      <c r="D902" s="12"/>
      <c r="E902" s="13">
        <v>15571707118</v>
      </c>
      <c r="F902" s="11" t="s">
        <v>3868</v>
      </c>
      <c r="G902" s="12" t="s">
        <v>23</v>
      </c>
      <c r="H902" s="12" t="s">
        <v>98</v>
      </c>
      <c r="I902" s="14" t="s">
        <v>254</v>
      </c>
      <c r="J902" s="12" t="s">
        <v>24</v>
      </c>
      <c r="K902" s="12" t="s">
        <v>25</v>
      </c>
      <c r="L902" s="12" t="s">
        <v>39</v>
      </c>
      <c r="M902" s="11" t="s">
        <v>40</v>
      </c>
      <c r="N902" s="11" t="s">
        <v>28</v>
      </c>
      <c r="O902" s="12" t="s">
        <v>29</v>
      </c>
      <c r="P902" s="12"/>
      <c r="Q902" s="15" t="s">
        <v>3869</v>
      </c>
      <c r="R902" s="12" t="s">
        <v>42</v>
      </c>
      <c r="S902" s="11" t="s">
        <v>3870</v>
      </c>
      <c r="T902" s="11" t="s">
        <v>3871</v>
      </c>
    </row>
    <row x14ac:dyDescent="0.25" r="903" customHeight="1" ht="19.5">
      <c r="A903" s="18">
        <v>45206</v>
      </c>
      <c r="B903" s="11" t="s">
        <v>3872</v>
      </c>
      <c r="C903" s="11" t="s">
        <v>341</v>
      </c>
      <c r="D903" s="12"/>
      <c r="E903" s="13">
        <v>18674200012</v>
      </c>
      <c r="F903" s="11" t="s">
        <v>3873</v>
      </c>
      <c r="G903" s="12" t="s">
        <v>115</v>
      </c>
      <c r="H903" s="12" t="s">
        <v>98</v>
      </c>
      <c r="I903" s="14" t="s">
        <v>259</v>
      </c>
      <c r="J903" s="12" t="s">
        <v>24</v>
      </c>
      <c r="K903" s="12" t="s">
        <v>25</v>
      </c>
      <c r="L903" s="12" t="s">
        <v>39</v>
      </c>
      <c r="M903" s="11" t="s">
        <v>40</v>
      </c>
      <c r="N903" s="11" t="s">
        <v>28</v>
      </c>
      <c r="O903" s="12" t="s">
        <v>29</v>
      </c>
      <c r="P903" s="12"/>
      <c r="Q903" s="15" t="s">
        <v>3874</v>
      </c>
      <c r="R903" s="12" t="s">
        <v>42</v>
      </c>
      <c r="S903" s="11" t="s">
        <v>3875</v>
      </c>
      <c r="T903" s="11" t="s">
        <v>3876</v>
      </c>
    </row>
    <row x14ac:dyDescent="0.25" r="904" customHeight="1" ht="19.5">
      <c r="A904" s="18">
        <v>45206</v>
      </c>
      <c r="B904" s="11" t="s">
        <v>3877</v>
      </c>
      <c r="C904" s="11" t="s">
        <v>3878</v>
      </c>
      <c r="D904" s="12"/>
      <c r="E904" s="13">
        <v>13177099039</v>
      </c>
      <c r="F904" s="11" t="s">
        <v>3879</v>
      </c>
      <c r="G904" s="12" t="s">
        <v>216</v>
      </c>
      <c r="H904" s="12"/>
      <c r="I904" s="14" t="s">
        <v>779</v>
      </c>
      <c r="J904" s="12" t="s">
        <v>24</v>
      </c>
      <c r="K904" s="12" t="s">
        <v>25</v>
      </c>
      <c r="L904" s="12" t="s">
        <v>39</v>
      </c>
      <c r="M904" s="11" t="s">
        <v>40</v>
      </c>
      <c r="N904" s="11" t="s">
        <v>28</v>
      </c>
      <c r="O904" s="12" t="s">
        <v>29</v>
      </c>
      <c r="P904" s="12"/>
      <c r="Q904" s="15" t="s">
        <v>3880</v>
      </c>
      <c r="R904" s="12" t="s">
        <v>42</v>
      </c>
      <c r="S904" s="11" t="s">
        <v>3881</v>
      </c>
      <c r="T904" s="11" t="s">
        <v>3882</v>
      </c>
    </row>
    <row x14ac:dyDescent="0.25" r="905" customHeight="1" ht="19.5">
      <c r="A905" s="18">
        <v>45207</v>
      </c>
      <c r="B905" s="11" t="s">
        <v>3883</v>
      </c>
      <c r="C905" s="11" t="s">
        <v>35</v>
      </c>
      <c r="D905" s="12"/>
      <c r="E905" s="13">
        <v>15587910111</v>
      </c>
      <c r="F905" s="11" t="s">
        <v>3884</v>
      </c>
      <c r="G905" s="12" t="s">
        <v>23</v>
      </c>
      <c r="H905" s="12"/>
      <c r="I905" s="14" t="s">
        <v>99</v>
      </c>
      <c r="J905" s="12" t="s">
        <v>24</v>
      </c>
      <c r="K905" s="12" t="s">
        <v>25</v>
      </c>
      <c r="L905" s="12" t="s">
        <v>39</v>
      </c>
      <c r="M905" s="11" t="s">
        <v>40</v>
      </c>
      <c r="N905" s="11" t="s">
        <v>28</v>
      </c>
      <c r="O905" s="12" t="s">
        <v>29</v>
      </c>
      <c r="P905" s="12"/>
      <c r="Q905" s="15" t="s">
        <v>3885</v>
      </c>
      <c r="R905" s="12" t="s">
        <v>42</v>
      </c>
      <c r="S905" s="11" t="s">
        <v>3886</v>
      </c>
      <c r="T905" s="11" t="s">
        <v>3887</v>
      </c>
    </row>
    <row x14ac:dyDescent="0.25" r="906" customHeight="1" ht="19.5">
      <c r="A906" s="18">
        <v>45207</v>
      </c>
      <c r="B906" s="11" t="s">
        <v>3888</v>
      </c>
      <c r="C906" s="11" t="s">
        <v>2414</v>
      </c>
      <c r="D906" s="12"/>
      <c r="E906" s="13">
        <v>15571770401</v>
      </c>
      <c r="F906" s="11" t="s">
        <v>3889</v>
      </c>
      <c r="G906" s="12" t="s">
        <v>74</v>
      </c>
      <c r="H906" s="12"/>
      <c r="I906" s="14" t="s">
        <v>57</v>
      </c>
      <c r="J906" s="12" t="s">
        <v>24</v>
      </c>
      <c r="K906" s="12" t="s">
        <v>25</v>
      </c>
      <c r="L906" s="12" t="s">
        <v>39</v>
      </c>
      <c r="M906" s="11" t="s">
        <v>27</v>
      </c>
      <c r="N906" s="11" t="s">
        <v>28</v>
      </c>
      <c r="O906" s="12" t="s">
        <v>29</v>
      </c>
      <c r="P906" s="12"/>
      <c r="Q906" s="15" t="s">
        <v>3890</v>
      </c>
      <c r="R906" s="12" t="s">
        <v>42</v>
      </c>
      <c r="S906" s="11" t="s">
        <v>3891</v>
      </c>
      <c r="T906" s="11" t="s">
        <v>3892</v>
      </c>
    </row>
    <row x14ac:dyDescent="0.25" r="907" customHeight="1" ht="19.5">
      <c r="A907" s="18">
        <v>45208</v>
      </c>
      <c r="B907" s="11" t="s">
        <v>3893</v>
      </c>
      <c r="C907" s="11" t="s">
        <v>180</v>
      </c>
      <c r="D907" s="12"/>
      <c r="E907" s="13">
        <v>15587961221</v>
      </c>
      <c r="F907" s="11" t="s">
        <v>3894</v>
      </c>
      <c r="G907" s="12" t="s">
        <v>74</v>
      </c>
      <c r="H907" s="12"/>
      <c r="I907" s="14" t="s">
        <v>749</v>
      </c>
      <c r="J907" s="12" t="s">
        <v>24</v>
      </c>
      <c r="K907" s="12" t="s">
        <v>25</v>
      </c>
      <c r="L907" s="12" t="s">
        <v>39</v>
      </c>
      <c r="M907" s="11" t="s">
        <v>40</v>
      </c>
      <c r="N907" s="11" t="s">
        <v>183</v>
      </c>
      <c r="O907" s="12" t="s">
        <v>29</v>
      </c>
      <c r="P907" s="12"/>
      <c r="Q907" s="15" t="s">
        <v>3895</v>
      </c>
      <c r="R907" s="12" t="s">
        <v>51</v>
      </c>
      <c r="S907" s="11" t="s">
        <v>3896</v>
      </c>
      <c r="T907" s="26" t="s">
        <v>3897</v>
      </c>
    </row>
    <row x14ac:dyDescent="0.25" r="908" customHeight="1" ht="19.5">
      <c r="A908" s="18">
        <v>45208</v>
      </c>
      <c r="B908" s="11" t="s">
        <v>3898</v>
      </c>
      <c r="C908" s="11" t="s">
        <v>3899</v>
      </c>
      <c r="D908" s="12"/>
      <c r="E908" s="13">
        <v>15671020458</v>
      </c>
      <c r="F908" s="11" t="s">
        <v>3900</v>
      </c>
      <c r="G908" s="12" t="s">
        <v>216</v>
      </c>
      <c r="H908" s="12"/>
      <c r="I908" s="14" t="s">
        <v>63</v>
      </c>
      <c r="J908" s="12" t="s">
        <v>24</v>
      </c>
      <c r="K908" s="12" t="s">
        <v>25</v>
      </c>
      <c r="L908" s="12" t="s">
        <v>39</v>
      </c>
      <c r="M908" s="11" t="s">
        <v>40</v>
      </c>
      <c r="N908" s="11" t="s">
        <v>28</v>
      </c>
      <c r="O908" s="12" t="s">
        <v>29</v>
      </c>
      <c r="P908" s="12"/>
      <c r="Q908" s="15" t="s">
        <v>3901</v>
      </c>
      <c r="R908" s="12" t="s">
        <v>42</v>
      </c>
      <c r="S908" s="11" t="s">
        <v>3902</v>
      </c>
      <c r="T908" s="11" t="s">
        <v>3903</v>
      </c>
    </row>
    <row x14ac:dyDescent="0.25" r="909" customHeight="1" ht="19.5">
      <c r="A909" s="25">
        <v>45209</v>
      </c>
      <c r="B909" s="11" t="s">
        <v>3904</v>
      </c>
      <c r="C909" s="11" t="s">
        <v>2414</v>
      </c>
      <c r="D909" s="11"/>
      <c r="E909" s="13">
        <v>15571770045</v>
      </c>
      <c r="F909" s="11" t="s">
        <v>3905</v>
      </c>
      <c r="G909" s="11" t="s">
        <v>74</v>
      </c>
      <c r="H909" s="11"/>
      <c r="I909" s="13" t="s">
        <v>749</v>
      </c>
      <c r="J909" s="11" t="s">
        <v>24</v>
      </c>
      <c r="K909" s="11" t="s">
        <v>25</v>
      </c>
      <c r="L909" s="11" t="s">
        <v>39</v>
      </c>
      <c r="M909" s="11" t="s">
        <v>27</v>
      </c>
      <c r="N909" s="11" t="s">
        <v>28</v>
      </c>
      <c r="O909" s="11" t="s">
        <v>29</v>
      </c>
      <c r="P909" s="11"/>
      <c r="Q909" s="16" t="s">
        <v>3906</v>
      </c>
      <c r="R909" s="11" t="s">
        <v>42</v>
      </c>
      <c r="S909" s="11" t="s">
        <v>3907</v>
      </c>
      <c r="T909" s="11" t="s">
        <v>3908</v>
      </c>
    </row>
    <row x14ac:dyDescent="0.25" r="910" customHeight="1" ht="19.5">
      <c r="A910" s="25">
        <v>45211</v>
      </c>
      <c r="B910" s="11" t="s">
        <v>3909</v>
      </c>
      <c r="C910" s="11" t="s">
        <v>3878</v>
      </c>
      <c r="D910" s="11"/>
      <c r="E910" s="13">
        <v>15697201117</v>
      </c>
      <c r="F910" s="11" t="s">
        <v>3910</v>
      </c>
      <c r="G910" s="11" t="s">
        <v>23</v>
      </c>
      <c r="H910" s="11"/>
      <c r="I910" s="13" t="s">
        <v>259</v>
      </c>
      <c r="J910" s="11" t="s">
        <v>24</v>
      </c>
      <c r="K910" s="11" t="s">
        <v>25</v>
      </c>
      <c r="L910" s="11" t="s">
        <v>39</v>
      </c>
      <c r="M910" s="11" t="s">
        <v>40</v>
      </c>
      <c r="N910" s="11" t="s">
        <v>28</v>
      </c>
      <c r="O910" s="11" t="s">
        <v>29</v>
      </c>
      <c r="P910" s="11"/>
      <c r="Q910" s="16" t="s">
        <v>3911</v>
      </c>
      <c r="R910" s="11" t="s">
        <v>42</v>
      </c>
      <c r="S910" s="11" t="s">
        <v>3912</v>
      </c>
      <c r="T910" s="11" t="s">
        <v>3913</v>
      </c>
    </row>
    <row x14ac:dyDescent="0.25" r="911" customHeight="1" ht="19.5">
      <c r="A911" s="25">
        <v>45211</v>
      </c>
      <c r="B911" s="11" t="s">
        <v>3914</v>
      </c>
      <c r="C911" s="11" t="s">
        <v>691</v>
      </c>
      <c r="D911" s="11"/>
      <c r="E911" s="13">
        <v>15907204169</v>
      </c>
      <c r="F911" s="11" t="s">
        <v>3915</v>
      </c>
      <c r="G911" s="11" t="s">
        <v>23</v>
      </c>
      <c r="H911" s="11"/>
      <c r="I911" s="13">
        <v>10015</v>
      </c>
      <c r="J911" s="11" t="s">
        <v>24</v>
      </c>
      <c r="K911" s="11" t="s">
        <v>69</v>
      </c>
      <c r="L911" s="11" t="s">
        <v>26</v>
      </c>
      <c r="M911" s="11" t="s">
        <v>27</v>
      </c>
      <c r="N911" s="11" t="s">
        <v>28</v>
      </c>
      <c r="O911" s="11" t="s">
        <v>29</v>
      </c>
      <c r="P911" s="11"/>
      <c r="Q911" s="16" t="s">
        <v>3916</v>
      </c>
      <c r="R911" s="11" t="s">
        <v>31</v>
      </c>
      <c r="S911" s="11" t="s">
        <v>3917</v>
      </c>
      <c r="T911" s="11" t="s">
        <v>3918</v>
      </c>
    </row>
    <row x14ac:dyDescent="0.25" r="912" customHeight="1" ht="19.5">
      <c r="A912" s="10">
        <v>45212</v>
      </c>
      <c r="B912" s="11" t="s">
        <v>3919</v>
      </c>
      <c r="C912" s="11" t="s">
        <v>545</v>
      </c>
      <c r="D912" s="11"/>
      <c r="E912" s="13">
        <v>15572781683</v>
      </c>
      <c r="F912" s="11" t="s">
        <v>791</v>
      </c>
      <c r="G912" s="11" t="s">
        <v>74</v>
      </c>
      <c r="H912" s="11" t="s">
        <v>141</v>
      </c>
      <c r="I912" s="13" t="s">
        <v>272</v>
      </c>
      <c r="J912" s="11" t="s">
        <v>24</v>
      </c>
      <c r="K912" s="11" t="s">
        <v>25</v>
      </c>
      <c r="L912" s="11" t="s">
        <v>39</v>
      </c>
      <c r="M912" s="11" t="s">
        <v>40</v>
      </c>
      <c r="N912" s="11" t="s">
        <v>28</v>
      </c>
      <c r="O912" s="11" t="s">
        <v>29</v>
      </c>
      <c r="P912" s="11"/>
      <c r="Q912" s="16" t="s">
        <v>3920</v>
      </c>
      <c r="R912" s="11" t="s">
        <v>42</v>
      </c>
      <c r="S912" s="11" t="s">
        <v>3921</v>
      </c>
      <c r="T912" s="11" t="s">
        <v>3922</v>
      </c>
    </row>
    <row x14ac:dyDescent="0.25" r="913" customHeight="1" ht="19.5">
      <c r="A913" s="10">
        <v>45213</v>
      </c>
      <c r="B913" s="11" t="s">
        <v>3923</v>
      </c>
      <c r="C913" s="11" t="s">
        <v>158</v>
      </c>
      <c r="D913" s="11"/>
      <c r="E913" s="13" t="s">
        <v>3924</v>
      </c>
      <c r="F913" s="11" t="s">
        <v>3925</v>
      </c>
      <c r="G913" s="11" t="s">
        <v>74</v>
      </c>
      <c r="H913" s="11"/>
      <c r="I913" s="13" t="s">
        <v>3454</v>
      </c>
      <c r="J913" s="11" t="s">
        <v>24</v>
      </c>
      <c r="K913" s="11" t="s">
        <v>25</v>
      </c>
      <c r="L913" s="11" t="s">
        <v>39</v>
      </c>
      <c r="M913" s="11" t="s">
        <v>149</v>
      </c>
      <c r="N913" s="11" t="s">
        <v>28</v>
      </c>
      <c r="O913" s="11" t="s">
        <v>29</v>
      </c>
      <c r="P913" s="11"/>
      <c r="Q913" s="16" t="s">
        <v>3926</v>
      </c>
      <c r="R913" s="11" t="s">
        <v>42</v>
      </c>
      <c r="S913" s="11" t="s">
        <v>3927</v>
      </c>
      <c r="T913" s="11" t="s">
        <v>3928</v>
      </c>
    </row>
    <row x14ac:dyDescent="0.25" r="914" customHeight="1" ht="19.5">
      <c r="A914" s="10">
        <v>45213</v>
      </c>
      <c r="B914" s="11" t="s">
        <v>3929</v>
      </c>
      <c r="C914" s="11" t="s">
        <v>691</v>
      </c>
      <c r="D914" s="11"/>
      <c r="E914" s="13">
        <v>18694083003</v>
      </c>
      <c r="F914" s="11" t="s">
        <v>3930</v>
      </c>
      <c r="G914" s="11" t="s">
        <v>23</v>
      </c>
      <c r="H914" s="11" t="s">
        <v>98</v>
      </c>
      <c r="I914" s="13">
        <v>10015</v>
      </c>
      <c r="J914" s="11" t="s">
        <v>24</v>
      </c>
      <c r="K914" s="11" t="s">
        <v>69</v>
      </c>
      <c r="L914" s="11" t="s">
        <v>26</v>
      </c>
      <c r="M914" s="11" t="s">
        <v>27</v>
      </c>
      <c r="N914" s="11" t="s">
        <v>28</v>
      </c>
      <c r="O914" s="11" t="s">
        <v>29</v>
      </c>
      <c r="P914" s="11"/>
      <c r="Q914" s="16" t="s">
        <v>3931</v>
      </c>
      <c r="R914" s="11" t="s">
        <v>31</v>
      </c>
      <c r="S914" s="11" t="s">
        <v>3932</v>
      </c>
      <c r="T914" s="11" t="s">
        <v>3933</v>
      </c>
    </row>
    <row x14ac:dyDescent="0.25" r="915" customHeight="1" ht="19.5">
      <c r="A915" s="10">
        <v>45213</v>
      </c>
      <c r="B915" s="11" t="s">
        <v>3934</v>
      </c>
      <c r="C915" s="11" t="s">
        <v>880</v>
      </c>
      <c r="D915" s="11"/>
      <c r="E915" s="13">
        <v>18695060250</v>
      </c>
      <c r="F915" s="11" t="s">
        <v>3935</v>
      </c>
      <c r="G915" s="11" t="s">
        <v>23</v>
      </c>
      <c r="H915" s="11"/>
      <c r="I915" s="13" t="s">
        <v>241</v>
      </c>
      <c r="J915" s="11" t="s">
        <v>24</v>
      </c>
      <c r="K915" s="11" t="s">
        <v>25</v>
      </c>
      <c r="L915" s="11" t="s">
        <v>39</v>
      </c>
      <c r="M915" s="11" t="s">
        <v>40</v>
      </c>
      <c r="N915" s="11" t="s">
        <v>28</v>
      </c>
      <c r="O915" s="11" t="s">
        <v>29</v>
      </c>
      <c r="P915" s="11"/>
      <c r="Q915" s="16" t="s">
        <v>3936</v>
      </c>
      <c r="R915" s="11" t="s">
        <v>42</v>
      </c>
      <c r="S915" s="11" t="s">
        <v>3937</v>
      </c>
      <c r="T915" s="11" t="s">
        <v>3938</v>
      </c>
    </row>
    <row x14ac:dyDescent="0.25" r="916" customHeight="1" ht="19.5">
      <c r="A916" s="18">
        <v>45206</v>
      </c>
      <c r="B916" s="11" t="s">
        <v>3939</v>
      </c>
      <c r="C916" s="11" t="s">
        <v>2708</v>
      </c>
      <c r="D916" s="12"/>
      <c r="E916" s="13">
        <v>15571717632</v>
      </c>
      <c r="F916" s="11" t="s">
        <v>3940</v>
      </c>
      <c r="G916" s="12" t="s">
        <v>74</v>
      </c>
      <c r="H916" s="12"/>
      <c r="I916" s="14" t="s">
        <v>272</v>
      </c>
      <c r="J916" s="12" t="s">
        <v>24</v>
      </c>
      <c r="K916" s="12" t="s">
        <v>25</v>
      </c>
      <c r="L916" s="12" t="s">
        <v>39</v>
      </c>
      <c r="M916" s="11" t="s">
        <v>27</v>
      </c>
      <c r="N916" s="11" t="s">
        <v>28</v>
      </c>
      <c r="O916" s="12" t="s">
        <v>29</v>
      </c>
      <c r="P916" s="12"/>
      <c r="Q916" s="15" t="s">
        <v>3941</v>
      </c>
      <c r="R916" s="12" t="s">
        <v>42</v>
      </c>
      <c r="S916" s="11" t="s">
        <v>3942</v>
      </c>
      <c r="T916" s="11" t="s">
        <v>3943</v>
      </c>
    </row>
    <row x14ac:dyDescent="0.25" r="917" customHeight="1" ht="19.5">
      <c r="A917" s="18">
        <v>45206</v>
      </c>
      <c r="B917" s="11" t="s">
        <v>3944</v>
      </c>
      <c r="C917" s="11" t="s">
        <v>180</v>
      </c>
      <c r="D917" s="12"/>
      <c r="E917" s="13" t="s">
        <v>3945</v>
      </c>
      <c r="F917" s="11" t="s">
        <v>3946</v>
      </c>
      <c r="G917" s="12" t="s">
        <v>74</v>
      </c>
      <c r="H917" s="12" t="s">
        <v>98</v>
      </c>
      <c r="I917" s="14" t="s">
        <v>148</v>
      </c>
      <c r="J917" s="12" t="s">
        <v>24</v>
      </c>
      <c r="K917" s="12" t="s">
        <v>25</v>
      </c>
      <c r="L917" s="12" t="s">
        <v>39</v>
      </c>
      <c r="M917" s="11" t="s">
        <v>149</v>
      </c>
      <c r="N917" s="11" t="s">
        <v>183</v>
      </c>
      <c r="O917" s="12" t="s">
        <v>29</v>
      </c>
      <c r="P917" s="12"/>
      <c r="Q917" s="15" t="s">
        <v>3947</v>
      </c>
      <c r="R917" s="12" t="s">
        <v>42</v>
      </c>
      <c r="S917" s="17" t="s">
        <v>3948</v>
      </c>
      <c r="T917" s="26" t="s">
        <v>3949</v>
      </c>
    </row>
    <row x14ac:dyDescent="0.25" r="918" customHeight="1" ht="19.5">
      <c r="A918" s="18">
        <v>45207</v>
      </c>
      <c r="B918" s="11" t="s">
        <v>3950</v>
      </c>
      <c r="C918" s="11" t="s">
        <v>180</v>
      </c>
      <c r="D918" s="12"/>
      <c r="E918" s="13" t="s">
        <v>3951</v>
      </c>
      <c r="F918" s="11" t="s">
        <v>3952</v>
      </c>
      <c r="G918" s="12" t="s">
        <v>74</v>
      </c>
      <c r="H918" s="12"/>
      <c r="I918" s="14" t="s">
        <v>148</v>
      </c>
      <c r="J918" s="12" t="s">
        <v>24</v>
      </c>
      <c r="K918" s="12" t="s">
        <v>25</v>
      </c>
      <c r="L918" s="12" t="s">
        <v>39</v>
      </c>
      <c r="M918" s="11" t="s">
        <v>149</v>
      </c>
      <c r="N918" s="11" t="s">
        <v>183</v>
      </c>
      <c r="O918" s="12" t="s">
        <v>29</v>
      </c>
      <c r="P918" s="12"/>
      <c r="Q918" s="15" t="s">
        <v>3953</v>
      </c>
      <c r="R918" s="12" t="s">
        <v>42</v>
      </c>
      <c r="S918" s="17" t="s">
        <v>3954</v>
      </c>
      <c r="T918" s="26" t="s">
        <v>3955</v>
      </c>
    </row>
    <row x14ac:dyDescent="0.25" r="919" customHeight="1" ht="19.5">
      <c r="A919" s="18">
        <v>45207</v>
      </c>
      <c r="B919" s="11" t="s">
        <v>3956</v>
      </c>
      <c r="C919" s="11" t="s">
        <v>3957</v>
      </c>
      <c r="D919" s="12"/>
      <c r="E919" s="13" t="s">
        <v>3958</v>
      </c>
      <c r="F919" s="11" t="s">
        <v>3959</v>
      </c>
      <c r="G919" s="12" t="s">
        <v>74</v>
      </c>
      <c r="H919" s="12"/>
      <c r="I919" s="14" t="s">
        <v>148</v>
      </c>
      <c r="J919" s="12" t="s">
        <v>24</v>
      </c>
      <c r="K919" s="12" t="s">
        <v>25</v>
      </c>
      <c r="L919" s="12" t="s">
        <v>39</v>
      </c>
      <c r="M919" s="11" t="s">
        <v>149</v>
      </c>
      <c r="N919" s="11" t="s">
        <v>28</v>
      </c>
      <c r="O919" s="12" t="s">
        <v>29</v>
      </c>
      <c r="P919" s="12"/>
      <c r="Q919" s="15" t="s">
        <v>3960</v>
      </c>
      <c r="R919" s="12" t="s">
        <v>42</v>
      </c>
      <c r="S919" s="11" t="s">
        <v>3961</v>
      </c>
      <c r="T919" s="11" t="s">
        <v>3962</v>
      </c>
    </row>
    <row x14ac:dyDescent="0.25" r="920" customHeight="1" ht="19.5">
      <c r="A920" s="18">
        <v>45201</v>
      </c>
      <c r="B920" s="19" t="s">
        <v>3963</v>
      </c>
      <c r="C920" s="19" t="s">
        <v>180</v>
      </c>
      <c r="D920" s="20"/>
      <c r="E920" s="21">
        <f>"071704205227"</f>
      </c>
      <c r="F920" s="19" t="s">
        <v>3964</v>
      </c>
      <c r="G920" s="20" t="s">
        <v>74</v>
      </c>
      <c r="H920" s="20"/>
      <c r="I920" s="22" t="s">
        <v>148</v>
      </c>
      <c r="J920" s="20" t="s">
        <v>24</v>
      </c>
      <c r="K920" s="20" t="s">
        <v>25</v>
      </c>
      <c r="L920" s="20" t="s">
        <v>39</v>
      </c>
      <c r="M920" s="19" t="s">
        <v>149</v>
      </c>
      <c r="N920" s="19" t="s">
        <v>183</v>
      </c>
      <c r="O920" s="20" t="s">
        <v>29</v>
      </c>
      <c r="P920" s="20"/>
      <c r="Q920" s="23">
        <v>45201.599490740744</v>
      </c>
      <c r="R920" s="20" t="s">
        <v>42</v>
      </c>
      <c r="S920" s="19" t="s">
        <v>3965</v>
      </c>
      <c r="T920" s="26" t="s">
        <v>3966</v>
      </c>
    </row>
    <row x14ac:dyDescent="0.25" r="921" customHeight="1" ht="19.5">
      <c r="A921" s="18">
        <v>45203</v>
      </c>
      <c r="B921" s="11" t="s">
        <v>3967</v>
      </c>
      <c r="C921" s="11" t="s">
        <v>880</v>
      </c>
      <c r="D921" s="12"/>
      <c r="E921" s="13">
        <v>13165610090</v>
      </c>
      <c r="F921" s="11" t="s">
        <v>3968</v>
      </c>
      <c r="G921" s="12" t="s">
        <v>37</v>
      </c>
      <c r="H921" s="12" t="s">
        <v>98</v>
      </c>
      <c r="I921" s="14" t="s">
        <v>241</v>
      </c>
      <c r="J921" s="12" t="s">
        <v>24</v>
      </c>
      <c r="K921" s="12" t="s">
        <v>25</v>
      </c>
      <c r="L921" s="12" t="s">
        <v>39</v>
      </c>
      <c r="M921" s="11" t="s">
        <v>40</v>
      </c>
      <c r="N921" s="11" t="s">
        <v>28</v>
      </c>
      <c r="O921" s="12" t="s">
        <v>29</v>
      </c>
      <c r="P921" s="12"/>
      <c r="Q921" s="15" t="s">
        <v>3969</v>
      </c>
      <c r="R921" s="12" t="s">
        <v>42</v>
      </c>
      <c r="S921" s="11" t="s">
        <v>3970</v>
      </c>
      <c r="T921" s="11" t="s">
        <v>3971</v>
      </c>
    </row>
    <row x14ac:dyDescent="0.25" r="922" customHeight="1" ht="19.5">
      <c r="A922" s="18">
        <v>45200</v>
      </c>
      <c r="B922" s="11" t="s">
        <v>3972</v>
      </c>
      <c r="C922" s="11" t="s">
        <v>880</v>
      </c>
      <c r="D922" s="12"/>
      <c r="E922" s="13">
        <v>18695073569</v>
      </c>
      <c r="F922" s="11" t="s">
        <v>3973</v>
      </c>
      <c r="G922" s="12" t="s">
        <v>74</v>
      </c>
      <c r="H922" s="12"/>
      <c r="I922" s="14" t="s">
        <v>1504</v>
      </c>
      <c r="J922" s="12" t="s">
        <v>24</v>
      </c>
      <c r="K922" s="12" t="s">
        <v>25</v>
      </c>
      <c r="L922" s="12" t="s">
        <v>39</v>
      </c>
      <c r="M922" s="11" t="s">
        <v>40</v>
      </c>
      <c r="N922" s="11" t="s">
        <v>28</v>
      </c>
      <c r="O922" s="12" t="s">
        <v>29</v>
      </c>
      <c r="P922" s="12"/>
      <c r="Q922" s="15" t="s">
        <v>3974</v>
      </c>
      <c r="R922" s="12" t="s">
        <v>42</v>
      </c>
      <c r="S922" s="11" t="s">
        <v>3975</v>
      </c>
      <c r="T922" s="11" t="s">
        <v>3976</v>
      </c>
    </row>
    <row x14ac:dyDescent="0.25" r="923" customHeight="1" ht="19.5">
      <c r="A923" s="18">
        <v>45208</v>
      </c>
      <c r="B923" s="11" t="s">
        <v>3977</v>
      </c>
      <c r="C923" s="11" t="s">
        <v>180</v>
      </c>
      <c r="D923" s="12"/>
      <c r="E923" s="13">
        <v>15549337816</v>
      </c>
      <c r="F923" s="11" t="s">
        <v>3978</v>
      </c>
      <c r="G923" s="12" t="s">
        <v>56</v>
      </c>
      <c r="H923" s="12"/>
      <c r="I923" s="14" t="s">
        <v>136</v>
      </c>
      <c r="J923" s="12" t="s">
        <v>24</v>
      </c>
      <c r="K923" s="12" t="s">
        <v>25</v>
      </c>
      <c r="L923" s="12" t="s">
        <v>39</v>
      </c>
      <c r="M923" s="11" t="s">
        <v>40</v>
      </c>
      <c r="N923" s="11" t="s">
        <v>183</v>
      </c>
      <c r="O923" s="12" t="s">
        <v>29</v>
      </c>
      <c r="P923" s="12"/>
      <c r="Q923" s="15" t="s">
        <v>3979</v>
      </c>
      <c r="R923" s="12" t="s">
        <v>51</v>
      </c>
      <c r="S923" s="17" t="s">
        <v>3980</v>
      </c>
      <c r="T923" s="11"/>
    </row>
    <row x14ac:dyDescent="0.25" r="924" customHeight="1" ht="19.5">
      <c r="A924" s="10">
        <v>45212</v>
      </c>
      <c r="B924" s="11" t="s">
        <v>3981</v>
      </c>
      <c r="C924" s="11" t="s">
        <v>3982</v>
      </c>
      <c r="D924" s="11"/>
      <c r="E924" s="13">
        <v>13545709396</v>
      </c>
      <c r="F924" s="11" t="s">
        <v>3983</v>
      </c>
      <c r="G924" s="11" t="s">
        <v>48</v>
      </c>
      <c r="H924" s="11"/>
      <c r="I924" s="13" t="s">
        <v>68</v>
      </c>
      <c r="J924" s="11" t="s">
        <v>24</v>
      </c>
      <c r="K924" s="11" t="s">
        <v>25</v>
      </c>
      <c r="L924" s="11" t="s">
        <v>39</v>
      </c>
      <c r="M924" s="11" t="s">
        <v>40</v>
      </c>
      <c r="N924" s="11" t="s">
        <v>28</v>
      </c>
      <c r="O924" s="11" t="s">
        <v>29</v>
      </c>
      <c r="P924" s="11"/>
      <c r="Q924" s="16" t="s">
        <v>3984</v>
      </c>
      <c r="R924" s="11" t="s">
        <v>42</v>
      </c>
      <c r="S924" s="17" t="s">
        <v>3985</v>
      </c>
      <c r="T924" s="11" t="s">
        <v>3986</v>
      </c>
    </row>
    <row x14ac:dyDescent="0.25" r="925" customHeight="1" ht="19.5">
      <c r="A925" s="18">
        <v>45205</v>
      </c>
      <c r="B925" s="11" t="s">
        <v>3987</v>
      </c>
      <c r="C925" s="11" t="s">
        <v>1116</v>
      </c>
      <c r="D925" s="12"/>
      <c r="E925" s="13" t="s">
        <v>3988</v>
      </c>
      <c r="F925" s="11" t="s">
        <v>3989</v>
      </c>
      <c r="G925" s="12" t="s">
        <v>74</v>
      </c>
      <c r="H925" s="12"/>
      <c r="I925" s="14" t="s">
        <v>259</v>
      </c>
      <c r="J925" s="12" t="s">
        <v>24</v>
      </c>
      <c r="K925" s="12" t="s">
        <v>25</v>
      </c>
      <c r="L925" s="12" t="s">
        <v>39</v>
      </c>
      <c r="M925" s="11" t="s">
        <v>149</v>
      </c>
      <c r="N925" s="11" t="s">
        <v>28</v>
      </c>
      <c r="O925" s="12" t="s">
        <v>29</v>
      </c>
      <c r="P925" s="12"/>
      <c r="Q925" s="15" t="s">
        <v>3990</v>
      </c>
      <c r="R925" s="12" t="s">
        <v>42</v>
      </c>
      <c r="S925" s="11" t="s">
        <v>3991</v>
      </c>
      <c r="T925" s="11" t="s">
        <v>3992</v>
      </c>
    </row>
    <row x14ac:dyDescent="0.25" r="926" customHeight="1" ht="19.5">
      <c r="A926" s="18">
        <v>45201</v>
      </c>
      <c r="B926" s="19" t="s">
        <v>3993</v>
      </c>
      <c r="C926" s="19" t="s">
        <v>46</v>
      </c>
      <c r="D926" s="20"/>
      <c r="E926" s="21">
        <f>"17671929050"</f>
      </c>
      <c r="F926" s="19" t="s">
        <v>754</v>
      </c>
      <c r="G926" s="20" t="s">
        <v>37</v>
      </c>
      <c r="H926" s="20" t="s">
        <v>130</v>
      </c>
      <c r="I926" s="22" t="s">
        <v>381</v>
      </c>
      <c r="J926" s="20" t="s">
        <v>24</v>
      </c>
      <c r="K926" s="20" t="s">
        <v>25</v>
      </c>
      <c r="L926" s="20" t="s">
        <v>39</v>
      </c>
      <c r="M926" s="19" t="s">
        <v>27</v>
      </c>
      <c r="N926" s="19" t="s">
        <v>28</v>
      </c>
      <c r="O926" s="20" t="s">
        <v>29</v>
      </c>
      <c r="P926" s="20"/>
      <c r="Q926" s="23">
        <v>45201.68832175926</v>
      </c>
      <c r="R926" s="20" t="s">
        <v>51</v>
      </c>
      <c r="S926" s="4" t="s">
        <v>3994</v>
      </c>
      <c r="T926" s="19"/>
    </row>
    <row x14ac:dyDescent="0.25" r="927" customHeight="1" ht="19.5">
      <c r="A927" s="18">
        <v>45202</v>
      </c>
      <c r="B927" s="19" t="s">
        <v>3995</v>
      </c>
      <c r="C927" s="19" t="s">
        <v>545</v>
      </c>
      <c r="D927" s="20"/>
      <c r="E927" s="21">
        <v>18571024849</v>
      </c>
      <c r="F927" s="19" t="s">
        <v>3996</v>
      </c>
      <c r="G927" s="20" t="s">
        <v>37</v>
      </c>
      <c r="H927" s="20"/>
      <c r="I927" s="22">
        <v>10015</v>
      </c>
      <c r="J927" s="20" t="s">
        <v>24</v>
      </c>
      <c r="K927" s="20" t="s">
        <v>69</v>
      </c>
      <c r="L927" s="20" t="s">
        <v>26</v>
      </c>
      <c r="M927" s="19" t="s">
        <v>27</v>
      </c>
      <c r="N927" s="19" t="s">
        <v>28</v>
      </c>
      <c r="O927" s="20" t="s">
        <v>29</v>
      </c>
      <c r="P927" s="20"/>
      <c r="Q927" s="23">
        <v>45202.69583333333</v>
      </c>
      <c r="R927" s="20" t="s">
        <v>31</v>
      </c>
      <c r="S927" s="4" t="s">
        <v>3997</v>
      </c>
      <c r="T927" s="19"/>
    </row>
    <row x14ac:dyDescent="0.25" r="928" customHeight="1" ht="19.5">
      <c r="A928" s="18">
        <v>45203</v>
      </c>
      <c r="B928" s="11" t="s">
        <v>3998</v>
      </c>
      <c r="C928" s="11" t="s">
        <v>239</v>
      </c>
      <c r="D928" s="12"/>
      <c r="E928" s="13">
        <v>13040992493</v>
      </c>
      <c r="F928" s="11" t="s">
        <v>3999</v>
      </c>
      <c r="G928" s="12" t="s">
        <v>37</v>
      </c>
      <c r="H928" s="12"/>
      <c r="I928" s="14" t="s">
        <v>57</v>
      </c>
      <c r="J928" s="12" t="s">
        <v>24</v>
      </c>
      <c r="K928" s="12" t="s">
        <v>25</v>
      </c>
      <c r="L928" s="12" t="s">
        <v>39</v>
      </c>
      <c r="M928" s="11" t="s">
        <v>27</v>
      </c>
      <c r="N928" s="11" t="s">
        <v>183</v>
      </c>
      <c r="O928" s="12" t="s">
        <v>29</v>
      </c>
      <c r="P928" s="12"/>
      <c r="Q928" s="15" t="s">
        <v>4000</v>
      </c>
      <c r="R928" s="12" t="s">
        <v>51</v>
      </c>
      <c r="S928" s="11" t="s">
        <v>4001</v>
      </c>
      <c r="T928" s="11"/>
    </row>
    <row x14ac:dyDescent="0.25" r="929" customHeight="1" ht="19.5">
      <c r="A929" s="18">
        <v>45203</v>
      </c>
      <c r="B929" s="11" t="s">
        <v>4002</v>
      </c>
      <c r="C929" s="11" t="s">
        <v>341</v>
      </c>
      <c r="D929" s="12"/>
      <c r="E929" s="13">
        <v>13047165250</v>
      </c>
      <c r="F929" s="11" t="s">
        <v>4003</v>
      </c>
      <c r="G929" s="12" t="s">
        <v>62</v>
      </c>
      <c r="H929" s="12"/>
      <c r="I929" s="14" t="s">
        <v>99</v>
      </c>
      <c r="J929" s="12" t="s">
        <v>24</v>
      </c>
      <c r="K929" s="12" t="s">
        <v>25</v>
      </c>
      <c r="L929" s="12" t="s">
        <v>39</v>
      </c>
      <c r="M929" s="11" t="s">
        <v>27</v>
      </c>
      <c r="N929" s="11" t="s">
        <v>28</v>
      </c>
      <c r="O929" s="12" t="s">
        <v>29</v>
      </c>
      <c r="P929" s="12"/>
      <c r="Q929" s="15" t="s">
        <v>4004</v>
      </c>
      <c r="R929" s="12" t="s">
        <v>42</v>
      </c>
      <c r="S929" s="17" t="s">
        <v>4005</v>
      </c>
      <c r="T929" s="11"/>
    </row>
    <row x14ac:dyDescent="0.25" r="930" customHeight="1" ht="19.5">
      <c r="A930" s="18">
        <v>45207</v>
      </c>
      <c r="B930" s="11" t="s">
        <v>4006</v>
      </c>
      <c r="C930" s="11" t="s">
        <v>180</v>
      </c>
      <c r="D930" s="12"/>
      <c r="E930" s="13">
        <v>15586358508</v>
      </c>
      <c r="F930" s="11" t="s">
        <v>4007</v>
      </c>
      <c r="G930" s="12" t="s">
        <v>115</v>
      </c>
      <c r="H930" s="12"/>
      <c r="I930" s="14" t="s">
        <v>63</v>
      </c>
      <c r="J930" s="12" t="s">
        <v>24</v>
      </c>
      <c r="K930" s="12" t="s">
        <v>25</v>
      </c>
      <c r="L930" s="12" t="s">
        <v>39</v>
      </c>
      <c r="M930" s="11" t="s">
        <v>27</v>
      </c>
      <c r="N930" s="11" t="s">
        <v>183</v>
      </c>
      <c r="O930" s="12" t="s">
        <v>29</v>
      </c>
      <c r="P930" s="12"/>
      <c r="Q930" s="15" t="s">
        <v>4008</v>
      </c>
      <c r="R930" s="12" t="s">
        <v>51</v>
      </c>
      <c r="S930" s="11" t="s">
        <v>4009</v>
      </c>
      <c r="T930" s="11"/>
    </row>
    <row x14ac:dyDescent="0.25" r="931" customHeight="1" ht="19.5">
      <c r="A931" s="18">
        <v>45208</v>
      </c>
      <c r="B931" s="11" t="s">
        <v>4010</v>
      </c>
      <c r="C931" s="11" t="s">
        <v>874</v>
      </c>
      <c r="D931" s="12"/>
      <c r="E931" s="13">
        <v>13307202903</v>
      </c>
      <c r="F931" s="11" t="s">
        <v>4011</v>
      </c>
      <c r="G931" s="12" t="s">
        <v>23</v>
      </c>
      <c r="H931" s="12" t="s">
        <v>86</v>
      </c>
      <c r="I931" s="14" t="s">
        <v>57</v>
      </c>
      <c r="J931" s="12" t="s">
        <v>24</v>
      </c>
      <c r="K931" s="12" t="s">
        <v>25</v>
      </c>
      <c r="L931" s="12" t="s">
        <v>39</v>
      </c>
      <c r="M931" s="11" t="s">
        <v>675</v>
      </c>
      <c r="N931" s="11" t="s">
        <v>28</v>
      </c>
      <c r="O931" s="12" t="s">
        <v>29</v>
      </c>
      <c r="P931" s="12"/>
      <c r="Q931" s="15" t="s">
        <v>4012</v>
      </c>
      <c r="R931" s="12" t="s">
        <v>42</v>
      </c>
      <c r="S931" s="11" t="s">
        <v>4013</v>
      </c>
      <c r="T931" s="11" t="s">
        <v>4014</v>
      </c>
    </row>
    <row x14ac:dyDescent="0.25" r="932" customHeight="1" ht="19.5">
      <c r="A932" s="25">
        <v>45211</v>
      </c>
      <c r="B932" s="11" t="s">
        <v>4015</v>
      </c>
      <c r="C932" s="11" t="s">
        <v>72</v>
      </c>
      <c r="D932" s="11"/>
      <c r="E932" s="13">
        <v>13227263745</v>
      </c>
      <c r="F932" s="11" t="s">
        <v>4016</v>
      </c>
      <c r="G932" s="11" t="s">
        <v>23</v>
      </c>
      <c r="H932" s="11"/>
      <c r="I932" s="13" t="s">
        <v>182</v>
      </c>
      <c r="J932" s="11" t="s">
        <v>24</v>
      </c>
      <c r="K932" s="11" t="s">
        <v>25</v>
      </c>
      <c r="L932" s="11" t="s">
        <v>39</v>
      </c>
      <c r="M932" s="11" t="s">
        <v>27</v>
      </c>
      <c r="N932" s="11" t="s">
        <v>28</v>
      </c>
      <c r="O932" s="11" t="s">
        <v>29</v>
      </c>
      <c r="P932" s="11"/>
      <c r="Q932" s="16" t="s">
        <v>4017</v>
      </c>
      <c r="R932" s="11" t="s">
        <v>42</v>
      </c>
      <c r="S932" s="11" t="s">
        <v>4018</v>
      </c>
      <c r="T932" s="11"/>
    </row>
    <row x14ac:dyDescent="0.25" r="933" customHeight="1" ht="19.5">
      <c r="A933" s="18">
        <v>45203</v>
      </c>
      <c r="B933" s="11" t="s">
        <v>4019</v>
      </c>
      <c r="C933" s="11" t="s">
        <v>46</v>
      </c>
      <c r="D933" s="12"/>
      <c r="E933" s="13">
        <v>15587931358</v>
      </c>
      <c r="F933" s="11" t="s">
        <v>4020</v>
      </c>
      <c r="G933" s="12" t="s">
        <v>62</v>
      </c>
      <c r="H933" s="12" t="s">
        <v>130</v>
      </c>
      <c r="I933" s="14" t="s">
        <v>1504</v>
      </c>
      <c r="J933" s="12" t="s">
        <v>24</v>
      </c>
      <c r="K933" s="12" t="s">
        <v>25</v>
      </c>
      <c r="L933" s="12" t="s">
        <v>39</v>
      </c>
      <c r="M933" s="11" t="s">
        <v>27</v>
      </c>
      <c r="N933" s="11" t="s">
        <v>28</v>
      </c>
      <c r="O933" s="12" t="s">
        <v>29</v>
      </c>
      <c r="P933" s="12"/>
      <c r="Q933" s="15" t="s">
        <v>4021</v>
      </c>
      <c r="R933" s="12" t="s">
        <v>51</v>
      </c>
      <c r="S933" s="17" t="s">
        <v>4022</v>
      </c>
      <c r="T933" s="11"/>
    </row>
    <row x14ac:dyDescent="0.25" r="934" customHeight="1" ht="19.5">
      <c r="A934" s="10">
        <v>45214</v>
      </c>
      <c r="B934" s="11" t="s">
        <v>4023</v>
      </c>
      <c r="C934" s="11" t="s">
        <v>46</v>
      </c>
      <c r="D934" s="11"/>
      <c r="E934" s="13">
        <v>13277237617</v>
      </c>
      <c r="F934" s="11" t="s">
        <v>4024</v>
      </c>
      <c r="G934" s="11" t="s">
        <v>115</v>
      </c>
      <c r="H934" s="11"/>
      <c r="I934" s="13">
        <v>10015</v>
      </c>
      <c r="J934" s="11" t="s">
        <v>24</v>
      </c>
      <c r="K934" s="11" t="s">
        <v>69</v>
      </c>
      <c r="L934" s="11" t="s">
        <v>26</v>
      </c>
      <c r="M934" s="11" t="s">
        <v>27</v>
      </c>
      <c r="N934" s="11" t="s">
        <v>28</v>
      </c>
      <c r="O934" s="11" t="s">
        <v>29</v>
      </c>
      <c r="P934" s="11"/>
      <c r="Q934" s="16" t="s">
        <v>4025</v>
      </c>
      <c r="R934" s="11" t="s">
        <v>31</v>
      </c>
      <c r="S934" s="17" t="s">
        <v>4026</v>
      </c>
      <c r="T934" s="11"/>
    </row>
    <row x14ac:dyDescent="0.25" r="935" customHeight="1" ht="19.5">
      <c r="A935" s="18">
        <v>45208</v>
      </c>
      <c r="B935" s="11" t="s">
        <v>4027</v>
      </c>
      <c r="C935" s="11" t="s">
        <v>545</v>
      </c>
      <c r="D935" s="12"/>
      <c r="E935" s="13" t="s">
        <v>4028</v>
      </c>
      <c r="F935" s="11" t="s">
        <v>4029</v>
      </c>
      <c r="G935" s="12" t="s">
        <v>74</v>
      </c>
      <c r="H935" s="12"/>
      <c r="I935" s="14" t="s">
        <v>1504</v>
      </c>
      <c r="J935" s="12" t="s">
        <v>24</v>
      </c>
      <c r="K935" s="12" t="s">
        <v>25</v>
      </c>
      <c r="L935" s="12" t="s">
        <v>39</v>
      </c>
      <c r="M935" s="11" t="s">
        <v>149</v>
      </c>
      <c r="N935" s="11" t="s">
        <v>28</v>
      </c>
      <c r="O935" s="12" t="s">
        <v>29</v>
      </c>
      <c r="P935" s="12"/>
      <c r="Q935" s="15" t="s">
        <v>4030</v>
      </c>
      <c r="R935" s="12" t="s">
        <v>42</v>
      </c>
      <c r="S935" s="11" t="s">
        <v>4031</v>
      </c>
      <c r="T935" s="11" t="s">
        <v>4032</v>
      </c>
    </row>
    <row x14ac:dyDescent="0.25" r="936" customHeight="1" ht="19.5">
      <c r="A936" s="18">
        <v>45204</v>
      </c>
      <c r="B936" s="19" t="s">
        <v>4033</v>
      </c>
      <c r="C936" s="19" t="s">
        <v>239</v>
      </c>
      <c r="D936" s="20"/>
      <c r="E936" s="21">
        <f>"13098413119"</f>
      </c>
      <c r="F936" s="19" t="s">
        <v>4034</v>
      </c>
      <c r="G936" s="20" t="s">
        <v>289</v>
      </c>
      <c r="H936" s="20" t="s">
        <v>98</v>
      </c>
      <c r="I936" s="22" t="s">
        <v>110</v>
      </c>
      <c r="J936" s="20" t="s">
        <v>24</v>
      </c>
      <c r="K936" s="20" t="s">
        <v>25</v>
      </c>
      <c r="L936" s="20" t="s">
        <v>39</v>
      </c>
      <c r="M936" s="19" t="s">
        <v>40</v>
      </c>
      <c r="N936" s="19" t="s">
        <v>183</v>
      </c>
      <c r="O936" s="20" t="s">
        <v>29</v>
      </c>
      <c r="P936" s="20"/>
      <c r="Q936" s="23">
        <v>45204.668761574074</v>
      </c>
      <c r="R936" s="20" t="s">
        <v>51</v>
      </c>
      <c r="S936" s="4" t="s">
        <v>4035</v>
      </c>
      <c r="T936" s="26" t="s">
        <v>4036</v>
      </c>
    </row>
    <row x14ac:dyDescent="0.25" r="937" customHeight="1" ht="19.5">
      <c r="A937" s="18">
        <v>45204</v>
      </c>
      <c r="B937" s="19" t="s">
        <v>4037</v>
      </c>
      <c r="C937" s="19" t="s">
        <v>1537</v>
      </c>
      <c r="D937" s="20"/>
      <c r="E937" s="21">
        <f>"18695071538"</f>
      </c>
      <c r="F937" s="19" t="s">
        <v>4038</v>
      </c>
      <c r="G937" s="20" t="s">
        <v>23</v>
      </c>
      <c r="H937" s="20"/>
      <c r="I937" s="22" t="s">
        <v>1394</v>
      </c>
      <c r="J937" s="20" t="s">
        <v>24</v>
      </c>
      <c r="K937" s="20" t="s">
        <v>25</v>
      </c>
      <c r="L937" s="20" t="s">
        <v>39</v>
      </c>
      <c r="M937" s="19" t="s">
        <v>40</v>
      </c>
      <c r="N937" s="19" t="s">
        <v>28</v>
      </c>
      <c r="O937" s="20" t="s">
        <v>29</v>
      </c>
      <c r="P937" s="20"/>
      <c r="Q937" s="23">
        <v>45204.710543981484</v>
      </c>
      <c r="R937" s="20" t="s">
        <v>42</v>
      </c>
      <c r="S937" s="4" t="s">
        <v>4039</v>
      </c>
      <c r="T937" s="19" t="s">
        <v>4040</v>
      </c>
    </row>
    <row x14ac:dyDescent="0.25" r="938" customHeight="1" ht="19.5">
      <c r="A938" s="18">
        <v>45200</v>
      </c>
      <c r="B938" s="11" t="s">
        <v>4041</v>
      </c>
      <c r="C938" s="11" t="s">
        <v>158</v>
      </c>
      <c r="D938" s="12"/>
      <c r="E938" s="13" t="s">
        <v>4042</v>
      </c>
      <c r="F938" s="11" t="s">
        <v>4043</v>
      </c>
      <c r="G938" s="12" t="s">
        <v>74</v>
      </c>
      <c r="H938" s="12"/>
      <c r="I938" s="14" t="s">
        <v>486</v>
      </c>
      <c r="J938" s="12" t="s">
        <v>24</v>
      </c>
      <c r="K938" s="12" t="s">
        <v>25</v>
      </c>
      <c r="L938" s="12" t="s">
        <v>39</v>
      </c>
      <c r="M938" s="11" t="s">
        <v>40</v>
      </c>
      <c r="N938" s="11" t="s">
        <v>28</v>
      </c>
      <c r="O938" s="12" t="s">
        <v>29</v>
      </c>
      <c r="P938" s="12"/>
      <c r="Q938" s="15" t="s">
        <v>4044</v>
      </c>
      <c r="R938" s="12" t="s">
        <v>42</v>
      </c>
      <c r="S938" s="11" t="s">
        <v>4045</v>
      </c>
      <c r="T938" s="11" t="s">
        <v>4046</v>
      </c>
    </row>
    <row x14ac:dyDescent="0.25" r="939" customHeight="1" ht="19.5">
      <c r="A939" s="18">
        <v>45201</v>
      </c>
      <c r="B939" s="19" t="s">
        <v>4047</v>
      </c>
      <c r="C939" s="19" t="s">
        <v>4048</v>
      </c>
      <c r="D939" s="20"/>
      <c r="E939" s="21">
        <f>"071700321772"</f>
      </c>
      <c r="F939" s="19" t="s">
        <v>4049</v>
      </c>
      <c r="G939" s="20" t="s">
        <v>74</v>
      </c>
      <c r="H939" s="20" t="s">
        <v>1267</v>
      </c>
      <c r="I939" s="22" t="s">
        <v>1092</v>
      </c>
      <c r="J939" s="20" t="s">
        <v>24</v>
      </c>
      <c r="K939" s="20" t="s">
        <v>25</v>
      </c>
      <c r="L939" s="20" t="s">
        <v>39</v>
      </c>
      <c r="M939" s="19" t="s">
        <v>149</v>
      </c>
      <c r="N939" s="19" t="s">
        <v>28</v>
      </c>
      <c r="O939" s="20" t="s">
        <v>29</v>
      </c>
      <c r="P939" s="20"/>
      <c r="Q939" s="23">
        <v>45201.43487268518</v>
      </c>
      <c r="R939" s="20" t="s">
        <v>42</v>
      </c>
      <c r="S939" s="19" t="s">
        <v>4050</v>
      </c>
      <c r="T939" s="19" t="s">
        <v>4051</v>
      </c>
    </row>
    <row x14ac:dyDescent="0.25" r="940" customHeight="1" ht="19.5">
      <c r="A940" s="25">
        <v>45211</v>
      </c>
      <c r="B940" s="11" t="s">
        <v>4052</v>
      </c>
      <c r="C940" s="11" t="s">
        <v>239</v>
      </c>
      <c r="D940" s="11"/>
      <c r="E940" s="13">
        <v>15586364578</v>
      </c>
      <c r="F940" s="11" t="s">
        <v>4053</v>
      </c>
      <c r="G940" s="11" t="s">
        <v>37</v>
      </c>
      <c r="H940" s="11"/>
      <c r="I940" s="13" t="s">
        <v>398</v>
      </c>
      <c r="J940" s="11" t="s">
        <v>24</v>
      </c>
      <c r="K940" s="11" t="s">
        <v>25</v>
      </c>
      <c r="L940" s="11" t="s">
        <v>39</v>
      </c>
      <c r="M940" s="11" t="s">
        <v>40</v>
      </c>
      <c r="N940" s="11" t="s">
        <v>183</v>
      </c>
      <c r="O940" s="11" t="s">
        <v>29</v>
      </c>
      <c r="P940" s="11"/>
      <c r="Q940" s="16" t="s">
        <v>4054</v>
      </c>
      <c r="R940" s="11" t="s">
        <v>51</v>
      </c>
      <c r="S940" s="11" t="s">
        <v>4055</v>
      </c>
      <c r="T940" s="26" t="s">
        <v>4056</v>
      </c>
    </row>
    <row x14ac:dyDescent="0.25" r="941" customHeight="1" ht="19.5">
      <c r="A941" s="25">
        <v>45210</v>
      </c>
      <c r="B941" s="11" t="s">
        <v>4057</v>
      </c>
      <c r="C941" s="11" t="s">
        <v>158</v>
      </c>
      <c r="D941" s="11"/>
      <c r="E941" s="13">
        <v>18671774203</v>
      </c>
      <c r="F941" s="11" t="s">
        <v>4058</v>
      </c>
      <c r="G941" s="11" t="s">
        <v>74</v>
      </c>
      <c r="H941" s="11"/>
      <c r="I941" s="13" t="s">
        <v>63</v>
      </c>
      <c r="J941" s="11" t="s">
        <v>24</v>
      </c>
      <c r="K941" s="11" t="s">
        <v>25</v>
      </c>
      <c r="L941" s="11" t="s">
        <v>39</v>
      </c>
      <c r="M941" s="11" t="s">
        <v>40</v>
      </c>
      <c r="N941" s="11" t="s">
        <v>28</v>
      </c>
      <c r="O941" s="11" t="s">
        <v>29</v>
      </c>
      <c r="P941" s="11"/>
      <c r="Q941" s="16" t="s">
        <v>4059</v>
      </c>
      <c r="R941" s="11" t="s">
        <v>42</v>
      </c>
      <c r="S941" s="17" t="s">
        <v>4060</v>
      </c>
      <c r="T941" s="11"/>
    </row>
    <row x14ac:dyDescent="0.25" r="942" customHeight="1" ht="19.5">
      <c r="A942" s="10">
        <v>45213</v>
      </c>
      <c r="B942" s="11" t="s">
        <v>4061</v>
      </c>
      <c r="C942" s="11" t="s">
        <v>180</v>
      </c>
      <c r="D942" s="11"/>
      <c r="E942" s="13">
        <v>13135820789</v>
      </c>
      <c r="F942" s="11" t="s">
        <v>4062</v>
      </c>
      <c r="G942" s="11" t="s">
        <v>115</v>
      </c>
      <c r="H942" s="11" t="s">
        <v>98</v>
      </c>
      <c r="I942" s="13" t="s">
        <v>182</v>
      </c>
      <c r="J942" s="11" t="s">
        <v>24</v>
      </c>
      <c r="K942" s="11" t="s">
        <v>25</v>
      </c>
      <c r="L942" s="11" t="s">
        <v>39</v>
      </c>
      <c r="M942" s="11" t="s">
        <v>40</v>
      </c>
      <c r="N942" s="11" t="s">
        <v>183</v>
      </c>
      <c r="O942" s="11" t="s">
        <v>29</v>
      </c>
      <c r="P942" s="11"/>
      <c r="Q942" s="16" t="s">
        <v>4063</v>
      </c>
      <c r="R942" s="11" t="s">
        <v>51</v>
      </c>
      <c r="S942" s="17" t="s">
        <v>4064</v>
      </c>
      <c r="T942" s="26" t="s">
        <v>4065</v>
      </c>
    </row>
    <row x14ac:dyDescent="0.25" r="943" customHeight="1" ht="19.5">
      <c r="A943" s="10">
        <v>45214</v>
      </c>
      <c r="B943" s="11" t="s">
        <v>4066</v>
      </c>
      <c r="C943" s="11" t="s">
        <v>239</v>
      </c>
      <c r="D943" s="11"/>
      <c r="E943" s="13">
        <v>18571033808</v>
      </c>
      <c r="F943" s="11" t="s">
        <v>4067</v>
      </c>
      <c r="G943" s="11" t="s">
        <v>37</v>
      </c>
      <c r="H943" s="11"/>
      <c r="I943" s="13" t="s">
        <v>796</v>
      </c>
      <c r="J943" s="11" t="s">
        <v>24</v>
      </c>
      <c r="K943" s="11" t="s">
        <v>25</v>
      </c>
      <c r="L943" s="11" t="s">
        <v>39</v>
      </c>
      <c r="M943" s="11" t="s">
        <v>40</v>
      </c>
      <c r="N943" s="11" t="s">
        <v>183</v>
      </c>
      <c r="O943" s="11" t="s">
        <v>29</v>
      </c>
      <c r="P943" s="11"/>
      <c r="Q943" s="16" t="s">
        <v>4068</v>
      </c>
      <c r="R943" s="11" t="s">
        <v>51</v>
      </c>
      <c r="S943" s="17" t="s">
        <v>4069</v>
      </c>
      <c r="T943" s="11"/>
    </row>
    <row x14ac:dyDescent="0.25" r="944" customHeight="1" ht="19.5">
      <c r="A944" s="10">
        <v>45216</v>
      </c>
      <c r="B944" s="11" t="s">
        <v>4070</v>
      </c>
      <c r="C944" s="11" t="s">
        <v>2547</v>
      </c>
      <c r="D944" s="12"/>
      <c r="E944" s="13">
        <v>17683708304</v>
      </c>
      <c r="F944" s="11" t="s">
        <v>4071</v>
      </c>
      <c r="G944" s="12" t="s">
        <v>115</v>
      </c>
      <c r="H944" s="12"/>
      <c r="I944" s="14" t="s">
        <v>254</v>
      </c>
      <c r="J944" s="12" t="s">
        <v>24</v>
      </c>
      <c r="K944" s="12" t="s">
        <v>25</v>
      </c>
      <c r="L944" s="12" t="s">
        <v>39</v>
      </c>
      <c r="M944" s="11" t="s">
        <v>27</v>
      </c>
      <c r="N944" s="11" t="s">
        <v>28</v>
      </c>
      <c r="O944" s="12" t="s">
        <v>29</v>
      </c>
      <c r="P944" s="12"/>
      <c r="Q944" s="15" t="s">
        <v>4072</v>
      </c>
      <c r="R944" s="12" t="s">
        <v>42</v>
      </c>
      <c r="S944" s="17" t="s">
        <v>4073</v>
      </c>
      <c r="T944" s="26" t="s">
        <v>4074</v>
      </c>
    </row>
    <row x14ac:dyDescent="0.25" r="945" customHeight="1" ht="19.5">
      <c r="A945" s="10">
        <v>45219</v>
      </c>
      <c r="B945" s="11" t="s">
        <v>4075</v>
      </c>
      <c r="C945" s="11" t="s">
        <v>239</v>
      </c>
      <c r="D945" s="12"/>
      <c r="E945" s="13">
        <v>19072766176</v>
      </c>
      <c r="F945" s="11" t="s">
        <v>4076</v>
      </c>
      <c r="G945" s="12" t="s">
        <v>23</v>
      </c>
      <c r="H945" s="12"/>
      <c r="I945" s="14" t="s">
        <v>116</v>
      </c>
      <c r="J945" s="12" t="s">
        <v>24</v>
      </c>
      <c r="K945" s="12" t="s">
        <v>25</v>
      </c>
      <c r="L945" s="12" t="s">
        <v>39</v>
      </c>
      <c r="M945" s="11" t="s">
        <v>40</v>
      </c>
      <c r="N945" s="11" t="s">
        <v>183</v>
      </c>
      <c r="O945" s="12" t="s">
        <v>29</v>
      </c>
      <c r="P945" s="12"/>
      <c r="Q945" s="15" t="s">
        <v>4077</v>
      </c>
      <c r="R945" s="12" t="s">
        <v>51</v>
      </c>
      <c r="S945" s="17" t="s">
        <v>4078</v>
      </c>
      <c r="T945" s="11"/>
    </row>
    <row x14ac:dyDescent="0.25" r="946" customHeight="1" ht="19.5">
      <c r="A946" s="18">
        <v>45223</v>
      </c>
      <c r="B946" s="11" t="s">
        <v>4079</v>
      </c>
      <c r="C946" s="11" t="s">
        <v>180</v>
      </c>
      <c r="D946" s="12"/>
      <c r="E946" s="13">
        <v>15507206409</v>
      </c>
      <c r="F946" s="11" t="s">
        <v>4080</v>
      </c>
      <c r="G946" s="12" t="s">
        <v>23</v>
      </c>
      <c r="H946" s="12"/>
      <c r="I946" s="14" t="s">
        <v>110</v>
      </c>
      <c r="J946" s="12" t="s">
        <v>24</v>
      </c>
      <c r="K946" s="12" t="s">
        <v>25</v>
      </c>
      <c r="L946" s="12" t="s">
        <v>39</v>
      </c>
      <c r="M946" s="11" t="s">
        <v>27</v>
      </c>
      <c r="N946" s="11" t="s">
        <v>183</v>
      </c>
      <c r="O946" s="12" t="s">
        <v>29</v>
      </c>
      <c r="P946" s="12"/>
      <c r="Q946" s="15" t="s">
        <v>4081</v>
      </c>
      <c r="R946" s="12" t="s">
        <v>51</v>
      </c>
      <c r="S946" s="17" t="s">
        <v>4082</v>
      </c>
      <c r="T946" s="11"/>
    </row>
    <row x14ac:dyDescent="0.25" r="947" customHeight="1" ht="19.5">
      <c r="A947" s="10">
        <v>45227</v>
      </c>
      <c r="B947" s="11" t="s">
        <v>4083</v>
      </c>
      <c r="C947" s="11" t="s">
        <v>239</v>
      </c>
      <c r="D947" s="12"/>
      <c r="E947" s="13">
        <v>13197301750</v>
      </c>
      <c r="F947" s="11" t="s">
        <v>4084</v>
      </c>
      <c r="G947" s="12" t="s">
        <v>74</v>
      </c>
      <c r="H947" s="12"/>
      <c r="I947" s="14" t="s">
        <v>87</v>
      </c>
      <c r="J947" s="12" t="s">
        <v>24</v>
      </c>
      <c r="K947" s="12" t="s">
        <v>25</v>
      </c>
      <c r="L947" s="12" t="s">
        <v>39</v>
      </c>
      <c r="M947" s="11" t="s">
        <v>40</v>
      </c>
      <c r="N947" s="11" t="s">
        <v>183</v>
      </c>
      <c r="O947" s="12" t="s">
        <v>29</v>
      </c>
      <c r="P947" s="12"/>
      <c r="Q947" s="15" t="s">
        <v>4085</v>
      </c>
      <c r="R947" s="12" t="s">
        <v>51</v>
      </c>
      <c r="S947" s="17" t="s">
        <v>4086</v>
      </c>
      <c r="T947" s="11"/>
    </row>
    <row x14ac:dyDescent="0.25" r="948" customHeight="1" ht="19.5">
      <c r="A948" s="18">
        <v>45206</v>
      </c>
      <c r="B948" s="11" t="s">
        <v>4087</v>
      </c>
      <c r="C948" s="11" t="s">
        <v>691</v>
      </c>
      <c r="D948" s="12"/>
      <c r="E948" s="13">
        <v>18695060655</v>
      </c>
      <c r="F948" s="11" t="s">
        <v>4088</v>
      </c>
      <c r="G948" s="12" t="s">
        <v>23</v>
      </c>
      <c r="H948" s="12"/>
      <c r="I948" s="14" t="s">
        <v>796</v>
      </c>
      <c r="J948" s="12" t="s">
        <v>24</v>
      </c>
      <c r="K948" s="12" t="s">
        <v>25</v>
      </c>
      <c r="L948" s="12" t="s">
        <v>39</v>
      </c>
      <c r="M948" s="11" t="s">
        <v>40</v>
      </c>
      <c r="N948" s="11" t="s">
        <v>28</v>
      </c>
      <c r="O948" s="12" t="s">
        <v>29</v>
      </c>
      <c r="P948" s="12"/>
      <c r="Q948" s="15" t="s">
        <v>4089</v>
      </c>
      <c r="R948" s="12" t="s">
        <v>42</v>
      </c>
      <c r="S948" s="11" t="s">
        <v>4090</v>
      </c>
      <c r="T948" s="11" t="s">
        <v>4091</v>
      </c>
    </row>
    <row x14ac:dyDescent="0.25" r="949" customHeight="1" ht="19.5">
      <c r="A949" s="18">
        <v>45206</v>
      </c>
      <c r="B949" s="11" t="s">
        <v>4092</v>
      </c>
      <c r="C949" s="11" t="s">
        <v>691</v>
      </c>
      <c r="D949" s="12"/>
      <c r="E949" s="13" t="s">
        <v>4093</v>
      </c>
      <c r="F949" s="11" t="s">
        <v>4088</v>
      </c>
      <c r="G949" s="12" t="s">
        <v>74</v>
      </c>
      <c r="H949" s="12" t="s">
        <v>86</v>
      </c>
      <c r="I949" s="14" t="s">
        <v>796</v>
      </c>
      <c r="J949" s="12" t="s">
        <v>24</v>
      </c>
      <c r="K949" s="12" t="s">
        <v>25</v>
      </c>
      <c r="L949" s="12" t="s">
        <v>39</v>
      </c>
      <c r="M949" s="11" t="s">
        <v>149</v>
      </c>
      <c r="N949" s="11" t="s">
        <v>28</v>
      </c>
      <c r="O949" s="12" t="s">
        <v>29</v>
      </c>
      <c r="P949" s="12"/>
      <c r="Q949" s="15" t="s">
        <v>4094</v>
      </c>
      <c r="R949" s="12" t="s">
        <v>42</v>
      </c>
      <c r="S949" s="11" t="s">
        <v>4095</v>
      </c>
      <c r="T949" s="11" t="s">
        <v>4091</v>
      </c>
    </row>
    <row x14ac:dyDescent="0.25" r="950" customHeight="1" ht="19.5">
      <c r="A950" s="18">
        <v>45208</v>
      </c>
      <c r="B950" s="11" t="s">
        <v>4096</v>
      </c>
      <c r="C950" s="11" t="s">
        <v>880</v>
      </c>
      <c r="D950" s="12"/>
      <c r="E950" s="13">
        <v>18695060869</v>
      </c>
      <c r="F950" s="11" t="s">
        <v>4097</v>
      </c>
      <c r="G950" s="12" t="s">
        <v>216</v>
      </c>
      <c r="H950" s="12"/>
      <c r="I950" s="14" t="s">
        <v>663</v>
      </c>
      <c r="J950" s="12" t="s">
        <v>24</v>
      </c>
      <c r="K950" s="12" t="s">
        <v>25</v>
      </c>
      <c r="L950" s="12" t="s">
        <v>39</v>
      </c>
      <c r="M950" s="11" t="s">
        <v>40</v>
      </c>
      <c r="N950" s="11" t="s">
        <v>28</v>
      </c>
      <c r="O950" s="12" t="s">
        <v>29</v>
      </c>
      <c r="P950" s="12"/>
      <c r="Q950" s="15" t="s">
        <v>4098</v>
      </c>
      <c r="R950" s="12" t="s">
        <v>42</v>
      </c>
      <c r="S950" s="11" t="s">
        <v>4099</v>
      </c>
      <c r="T950" s="11" t="s">
        <v>4100</v>
      </c>
    </row>
    <row x14ac:dyDescent="0.25" r="951" customHeight="1" ht="19.5">
      <c r="A951" s="18">
        <v>45205</v>
      </c>
      <c r="B951" s="11" t="s">
        <v>4101</v>
      </c>
      <c r="C951" s="11" t="s">
        <v>880</v>
      </c>
      <c r="D951" s="12"/>
      <c r="E951" s="13">
        <v>18672663609</v>
      </c>
      <c r="F951" s="11" t="s">
        <v>4102</v>
      </c>
      <c r="G951" s="12" t="s">
        <v>74</v>
      </c>
      <c r="H951" s="12"/>
      <c r="I951" s="14" t="s">
        <v>87</v>
      </c>
      <c r="J951" s="12" t="s">
        <v>24</v>
      </c>
      <c r="K951" s="12" t="s">
        <v>25</v>
      </c>
      <c r="L951" s="12" t="s">
        <v>39</v>
      </c>
      <c r="M951" s="11" t="s">
        <v>675</v>
      </c>
      <c r="N951" s="11" t="s">
        <v>28</v>
      </c>
      <c r="O951" s="12" t="s">
        <v>29</v>
      </c>
      <c r="P951" s="12"/>
      <c r="Q951" s="15" t="s">
        <v>4103</v>
      </c>
      <c r="R951" s="12" t="s">
        <v>42</v>
      </c>
      <c r="S951" s="11" t="s">
        <v>4104</v>
      </c>
      <c r="T951" s="11" t="s">
        <v>4105</v>
      </c>
    </row>
    <row x14ac:dyDescent="0.25" r="952" customHeight="1" ht="19.5">
      <c r="A952" s="18">
        <v>45206</v>
      </c>
      <c r="B952" s="11" t="s">
        <v>4106</v>
      </c>
      <c r="C952" s="11" t="s">
        <v>691</v>
      </c>
      <c r="D952" s="12"/>
      <c r="E952" s="13">
        <v>15572776777</v>
      </c>
      <c r="F952" s="11" t="s">
        <v>4107</v>
      </c>
      <c r="G952" s="12" t="s">
        <v>56</v>
      </c>
      <c r="H952" s="12"/>
      <c r="I952" s="14" t="s">
        <v>290</v>
      </c>
      <c r="J952" s="12" t="s">
        <v>24</v>
      </c>
      <c r="K952" s="12" t="s">
        <v>69</v>
      </c>
      <c r="L952" s="12" t="s">
        <v>39</v>
      </c>
      <c r="M952" s="11" t="s">
        <v>40</v>
      </c>
      <c r="N952" s="11" t="s">
        <v>28</v>
      </c>
      <c r="O952" s="12" t="s">
        <v>29</v>
      </c>
      <c r="P952" s="12"/>
      <c r="Q952" s="15" t="s">
        <v>4108</v>
      </c>
      <c r="R952" s="12" t="s">
        <v>42</v>
      </c>
      <c r="S952" s="11" t="s">
        <v>4109</v>
      </c>
      <c r="T952" s="11" t="s">
        <v>4110</v>
      </c>
    </row>
    <row x14ac:dyDescent="0.25" r="953" customHeight="1" ht="19.5">
      <c r="A953" s="18">
        <v>45206</v>
      </c>
      <c r="B953" s="11" t="s">
        <v>4111</v>
      </c>
      <c r="C953" s="11" t="s">
        <v>1116</v>
      </c>
      <c r="D953" s="12"/>
      <c r="E953" s="13">
        <v>18672663936</v>
      </c>
      <c r="F953" s="11" t="s">
        <v>4112</v>
      </c>
      <c r="G953" s="12" t="s">
        <v>74</v>
      </c>
      <c r="H953" s="12" t="s">
        <v>98</v>
      </c>
      <c r="I953" s="14" t="s">
        <v>189</v>
      </c>
      <c r="J953" s="12" t="s">
        <v>24</v>
      </c>
      <c r="K953" s="12" t="s">
        <v>25</v>
      </c>
      <c r="L953" s="12" t="s">
        <v>39</v>
      </c>
      <c r="M953" s="11" t="s">
        <v>40</v>
      </c>
      <c r="N953" s="11" t="s">
        <v>28</v>
      </c>
      <c r="O953" s="12" t="s">
        <v>29</v>
      </c>
      <c r="P953" s="12"/>
      <c r="Q953" s="15" t="s">
        <v>4113</v>
      </c>
      <c r="R953" s="12" t="s">
        <v>42</v>
      </c>
      <c r="S953" s="11" t="s">
        <v>4114</v>
      </c>
      <c r="T953" s="11" t="s">
        <v>4115</v>
      </c>
    </row>
    <row x14ac:dyDescent="0.25" r="954" customHeight="1" ht="19.5">
      <c r="A954" s="10">
        <v>45212</v>
      </c>
      <c r="B954" s="11" t="s">
        <v>4116</v>
      </c>
      <c r="C954" s="11" t="s">
        <v>341</v>
      </c>
      <c r="D954" s="11"/>
      <c r="E954" s="13">
        <v>17671931251</v>
      </c>
      <c r="F954" s="11" t="s">
        <v>4117</v>
      </c>
      <c r="G954" s="11" t="s">
        <v>62</v>
      </c>
      <c r="H954" s="11" t="s">
        <v>86</v>
      </c>
      <c r="I954" s="13" t="s">
        <v>259</v>
      </c>
      <c r="J954" s="11" t="s">
        <v>24</v>
      </c>
      <c r="K954" s="11" t="s">
        <v>172</v>
      </c>
      <c r="L954" s="11" t="s">
        <v>39</v>
      </c>
      <c r="M954" s="11" t="s">
        <v>40</v>
      </c>
      <c r="N954" s="11" t="s">
        <v>28</v>
      </c>
      <c r="O954" s="11" t="s">
        <v>29</v>
      </c>
      <c r="P954" s="11"/>
      <c r="Q954" s="16" t="s">
        <v>4118</v>
      </c>
      <c r="R954" s="11" t="s">
        <v>42</v>
      </c>
      <c r="S954" s="17" t="s">
        <v>4119</v>
      </c>
      <c r="T954" s="11"/>
    </row>
    <row x14ac:dyDescent="0.25" r="955" customHeight="1" ht="19.5">
      <c r="A955" s="18">
        <v>45206</v>
      </c>
      <c r="B955" s="11" t="s">
        <v>4120</v>
      </c>
      <c r="C955" s="11" t="s">
        <v>698</v>
      </c>
      <c r="D955" s="12"/>
      <c r="E955" s="13" t="s">
        <v>4121</v>
      </c>
      <c r="F955" s="11" t="s">
        <v>4122</v>
      </c>
      <c r="G955" s="12" t="s">
        <v>74</v>
      </c>
      <c r="H955" s="12"/>
      <c r="I955" s="14" t="s">
        <v>352</v>
      </c>
      <c r="J955" s="12" t="s">
        <v>24</v>
      </c>
      <c r="K955" s="12" t="s">
        <v>25</v>
      </c>
      <c r="L955" s="12" t="s">
        <v>39</v>
      </c>
      <c r="M955" s="11" t="s">
        <v>40</v>
      </c>
      <c r="N955" s="11" t="s">
        <v>28</v>
      </c>
      <c r="O955" s="12" t="s">
        <v>29</v>
      </c>
      <c r="P955" s="12"/>
      <c r="Q955" s="15" t="s">
        <v>4123</v>
      </c>
      <c r="R955" s="12" t="s">
        <v>42</v>
      </c>
      <c r="S955" s="11" t="s">
        <v>4124</v>
      </c>
      <c r="T955" s="11" t="s">
        <v>4125</v>
      </c>
    </row>
    <row x14ac:dyDescent="0.25" r="956" customHeight="1" ht="19.5">
      <c r="A956" s="18">
        <v>45203</v>
      </c>
      <c r="B956" s="11" t="s">
        <v>4126</v>
      </c>
      <c r="C956" s="11" t="s">
        <v>2414</v>
      </c>
      <c r="D956" s="12"/>
      <c r="E956" s="13">
        <v>16671730028</v>
      </c>
      <c r="F956" s="11" t="s">
        <v>4127</v>
      </c>
      <c r="G956" s="12" t="s">
        <v>74</v>
      </c>
      <c r="H956" s="12"/>
      <c r="I956" s="14" t="s">
        <v>398</v>
      </c>
      <c r="J956" s="12" t="s">
        <v>24</v>
      </c>
      <c r="K956" s="12" t="s">
        <v>25</v>
      </c>
      <c r="L956" s="12" t="s">
        <v>39</v>
      </c>
      <c r="M956" s="11" t="s">
        <v>40</v>
      </c>
      <c r="N956" s="11" t="s">
        <v>28</v>
      </c>
      <c r="O956" s="12" t="s">
        <v>29</v>
      </c>
      <c r="P956" s="12"/>
      <c r="Q956" s="15" t="s">
        <v>4128</v>
      </c>
      <c r="R956" s="12" t="s">
        <v>42</v>
      </c>
      <c r="S956" s="11" t="s">
        <v>4129</v>
      </c>
      <c r="T956" s="11" t="s">
        <v>4130</v>
      </c>
    </row>
    <row x14ac:dyDescent="0.25" r="957" customHeight="1" ht="19.5">
      <c r="A957" s="18">
        <v>45206</v>
      </c>
      <c r="B957" s="11" t="s">
        <v>4131</v>
      </c>
      <c r="C957" s="11" t="s">
        <v>880</v>
      </c>
      <c r="D957" s="12"/>
      <c r="E957" s="13">
        <v>13177080445</v>
      </c>
      <c r="F957" s="11" t="s">
        <v>4132</v>
      </c>
      <c r="G957" s="12" t="s">
        <v>115</v>
      </c>
      <c r="H957" s="12"/>
      <c r="I957" s="14" t="s">
        <v>796</v>
      </c>
      <c r="J957" s="12" t="s">
        <v>24</v>
      </c>
      <c r="K957" s="12" t="s">
        <v>25</v>
      </c>
      <c r="L957" s="12" t="s">
        <v>39</v>
      </c>
      <c r="M957" s="11" t="s">
        <v>40</v>
      </c>
      <c r="N957" s="11" t="s">
        <v>28</v>
      </c>
      <c r="O957" s="12" t="s">
        <v>29</v>
      </c>
      <c r="P957" s="12"/>
      <c r="Q957" s="15" t="s">
        <v>4133</v>
      </c>
      <c r="R957" s="12" t="s">
        <v>42</v>
      </c>
      <c r="S957" s="11" t="s">
        <v>4134</v>
      </c>
      <c r="T957" s="11" t="s">
        <v>4135</v>
      </c>
    </row>
    <row x14ac:dyDescent="0.25" r="958" customHeight="1" ht="19.5">
      <c r="A958" s="18">
        <v>45206</v>
      </c>
      <c r="B958" s="11" t="s">
        <v>4136</v>
      </c>
      <c r="C958" s="11" t="s">
        <v>691</v>
      </c>
      <c r="D958" s="12"/>
      <c r="E958" s="13">
        <v>13040979411</v>
      </c>
      <c r="F958" s="11" t="s">
        <v>4137</v>
      </c>
      <c r="G958" s="12" t="s">
        <v>23</v>
      </c>
      <c r="H958" s="12" t="s">
        <v>98</v>
      </c>
      <c r="I958" s="14" t="s">
        <v>116</v>
      </c>
      <c r="J958" s="12" t="s">
        <v>24</v>
      </c>
      <c r="K958" s="12" t="s">
        <v>25</v>
      </c>
      <c r="L958" s="12" t="s">
        <v>39</v>
      </c>
      <c r="M958" s="11" t="s">
        <v>40</v>
      </c>
      <c r="N958" s="11" t="s">
        <v>28</v>
      </c>
      <c r="O958" s="12" t="s">
        <v>29</v>
      </c>
      <c r="P958" s="12"/>
      <c r="Q958" s="15" t="s">
        <v>4138</v>
      </c>
      <c r="R958" s="12" t="s">
        <v>42</v>
      </c>
      <c r="S958" s="11" t="s">
        <v>4139</v>
      </c>
      <c r="T958" s="11" t="s">
        <v>4140</v>
      </c>
    </row>
    <row x14ac:dyDescent="0.25" r="959" customHeight="1" ht="19.5">
      <c r="A959" s="18">
        <v>45207</v>
      </c>
      <c r="B959" s="11" t="s">
        <v>4141</v>
      </c>
      <c r="C959" s="11" t="s">
        <v>239</v>
      </c>
      <c r="D959" s="12"/>
      <c r="E959" s="13">
        <v>18671755988</v>
      </c>
      <c r="F959" s="11" t="s">
        <v>4142</v>
      </c>
      <c r="G959" s="12" t="s">
        <v>62</v>
      </c>
      <c r="H959" s="12"/>
      <c r="I959" s="14" t="s">
        <v>663</v>
      </c>
      <c r="J959" s="12" t="s">
        <v>24</v>
      </c>
      <c r="K959" s="12" t="s">
        <v>25</v>
      </c>
      <c r="L959" s="12" t="s">
        <v>39</v>
      </c>
      <c r="M959" s="11" t="s">
        <v>40</v>
      </c>
      <c r="N959" s="11" t="s">
        <v>183</v>
      </c>
      <c r="O959" s="12" t="s">
        <v>29</v>
      </c>
      <c r="P959" s="12"/>
      <c r="Q959" s="15" t="s">
        <v>4143</v>
      </c>
      <c r="R959" s="12" t="s">
        <v>51</v>
      </c>
      <c r="S959" s="17" t="s">
        <v>4144</v>
      </c>
      <c r="T959" s="11"/>
    </row>
    <row x14ac:dyDescent="0.25" r="960" customHeight="1" ht="19.5">
      <c r="A960" s="18">
        <v>45225</v>
      </c>
      <c r="B960" s="11" t="s">
        <v>4145</v>
      </c>
      <c r="C960" s="11" t="s">
        <v>164</v>
      </c>
      <c r="D960" s="12"/>
      <c r="E960" s="13">
        <v>15872618422</v>
      </c>
      <c r="F960" s="11" t="s">
        <v>4146</v>
      </c>
      <c r="G960" s="12" t="s">
        <v>74</v>
      </c>
      <c r="H960" s="12"/>
      <c r="I960" s="14" t="s">
        <v>328</v>
      </c>
      <c r="J960" s="12" t="s">
        <v>24</v>
      </c>
      <c r="K960" s="12" t="s">
        <v>25</v>
      </c>
      <c r="L960" s="12" t="s">
        <v>39</v>
      </c>
      <c r="M960" s="11" t="s">
        <v>40</v>
      </c>
      <c r="N960" s="11" t="s">
        <v>28</v>
      </c>
      <c r="O960" s="12" t="s">
        <v>29</v>
      </c>
      <c r="P960" s="12"/>
      <c r="Q960" s="15" t="s">
        <v>4147</v>
      </c>
      <c r="R960" s="12" t="s">
        <v>51</v>
      </c>
      <c r="S960" s="17" t="s">
        <v>4148</v>
      </c>
      <c r="T960" s="11"/>
    </row>
    <row x14ac:dyDescent="0.25" r="961" customHeight="1" ht="19.5">
      <c r="A961" s="18">
        <v>45205</v>
      </c>
      <c r="B961" s="11" t="s">
        <v>4149</v>
      </c>
      <c r="C961" s="11" t="s">
        <v>239</v>
      </c>
      <c r="D961" s="12"/>
      <c r="E961" s="13">
        <v>13297281861</v>
      </c>
      <c r="F961" s="11" t="s">
        <v>4150</v>
      </c>
      <c r="G961" s="12" t="s">
        <v>62</v>
      </c>
      <c r="H961" s="12"/>
      <c r="I961" s="14" t="s">
        <v>104</v>
      </c>
      <c r="J961" s="12" t="s">
        <v>24</v>
      </c>
      <c r="K961" s="12" t="s">
        <v>25</v>
      </c>
      <c r="L961" s="12" t="s">
        <v>39</v>
      </c>
      <c r="M961" s="11" t="s">
        <v>40</v>
      </c>
      <c r="N961" s="11" t="s">
        <v>183</v>
      </c>
      <c r="O961" s="12" t="s">
        <v>29</v>
      </c>
      <c r="P961" s="12"/>
      <c r="Q961" s="15" t="s">
        <v>4151</v>
      </c>
      <c r="R961" s="12" t="s">
        <v>51</v>
      </c>
      <c r="S961" s="11" t="s">
        <v>4152</v>
      </c>
      <c r="T961" s="26" t="s">
        <v>4153</v>
      </c>
    </row>
    <row x14ac:dyDescent="0.25" r="962" customHeight="1" ht="19.5">
      <c r="A962" s="18">
        <v>45206</v>
      </c>
      <c r="B962" s="11" t="s">
        <v>4154</v>
      </c>
      <c r="C962" s="11" t="s">
        <v>3785</v>
      </c>
      <c r="D962" s="12"/>
      <c r="E962" s="13" t="s">
        <v>4155</v>
      </c>
      <c r="F962" s="11" t="s">
        <v>4156</v>
      </c>
      <c r="G962" s="12" t="s">
        <v>74</v>
      </c>
      <c r="H962" s="12"/>
      <c r="I962" s="14" t="s">
        <v>42</v>
      </c>
      <c r="J962" s="12" t="s">
        <v>24</v>
      </c>
      <c r="K962" s="12" t="s">
        <v>25</v>
      </c>
      <c r="L962" s="12" t="s">
        <v>39</v>
      </c>
      <c r="M962" s="11" t="s">
        <v>149</v>
      </c>
      <c r="N962" s="11" t="s">
        <v>28</v>
      </c>
      <c r="O962" s="12" t="s">
        <v>29</v>
      </c>
      <c r="P962" s="12"/>
      <c r="Q962" s="15" t="s">
        <v>4157</v>
      </c>
      <c r="R962" s="12" t="s">
        <v>42</v>
      </c>
      <c r="S962" s="11" t="s">
        <v>4158</v>
      </c>
      <c r="T962" s="11" t="s">
        <v>4159</v>
      </c>
    </row>
    <row x14ac:dyDescent="0.25" r="963" customHeight="1" ht="19.5">
      <c r="A963" s="18">
        <v>45200</v>
      </c>
      <c r="B963" s="11" t="s">
        <v>4160</v>
      </c>
      <c r="C963" s="11" t="s">
        <v>1537</v>
      </c>
      <c r="D963" s="12"/>
      <c r="E963" s="13">
        <v>18694081302</v>
      </c>
      <c r="F963" s="11"/>
      <c r="G963" s="12"/>
      <c r="H963" s="12"/>
      <c r="I963" s="14" t="s">
        <v>131</v>
      </c>
      <c r="J963" s="12" t="s">
        <v>24</v>
      </c>
      <c r="K963" s="12" t="s">
        <v>25</v>
      </c>
      <c r="L963" s="12" t="s">
        <v>39</v>
      </c>
      <c r="M963" s="11" t="s">
        <v>40</v>
      </c>
      <c r="N963" s="11" t="s">
        <v>28</v>
      </c>
      <c r="O963" s="12" t="s">
        <v>29</v>
      </c>
      <c r="P963" s="12"/>
      <c r="Q963" s="15" t="s">
        <v>4161</v>
      </c>
      <c r="R963" s="12" t="s">
        <v>42</v>
      </c>
      <c r="S963" s="11" t="s">
        <v>4162</v>
      </c>
      <c r="T963" s="11" t="s">
        <v>4163</v>
      </c>
    </row>
    <row x14ac:dyDescent="0.25" r="964" customHeight="1" ht="19.5">
      <c r="A964" s="18">
        <v>45204</v>
      </c>
      <c r="B964" s="19" t="s">
        <v>4164</v>
      </c>
      <c r="C964" s="19" t="s">
        <v>158</v>
      </c>
      <c r="D964" s="20"/>
      <c r="E964" s="21">
        <f>"13040985133"</f>
      </c>
      <c r="F964" s="19" t="s">
        <v>4165</v>
      </c>
      <c r="G964" s="20" t="s">
        <v>62</v>
      </c>
      <c r="H964" s="20"/>
      <c r="I964" s="22" t="s">
        <v>2649</v>
      </c>
      <c r="J964" s="20" t="s">
        <v>24</v>
      </c>
      <c r="K964" s="20" t="s">
        <v>25</v>
      </c>
      <c r="L964" s="20" t="s">
        <v>39</v>
      </c>
      <c r="M964" s="19" t="s">
        <v>27</v>
      </c>
      <c r="N964" s="19" t="s">
        <v>28</v>
      </c>
      <c r="O964" s="20" t="s">
        <v>29</v>
      </c>
      <c r="P964" s="20"/>
      <c r="Q964" s="23">
        <v>45204.69567129629</v>
      </c>
      <c r="R964" s="20" t="s">
        <v>42</v>
      </c>
      <c r="S964" s="4" t="s">
        <v>4166</v>
      </c>
      <c r="T964" s="26" t="s">
        <v>4167</v>
      </c>
    </row>
    <row x14ac:dyDescent="0.25" r="965" customHeight="1" ht="19.5">
      <c r="A965" s="18">
        <v>45205</v>
      </c>
      <c r="B965" s="11" t="s">
        <v>4168</v>
      </c>
      <c r="C965" s="11" t="s">
        <v>545</v>
      </c>
      <c r="D965" s="12"/>
      <c r="E965" s="13">
        <v>13197341189</v>
      </c>
      <c r="F965" s="11" t="s">
        <v>4169</v>
      </c>
      <c r="G965" s="12" t="s">
        <v>48</v>
      </c>
      <c r="H965" s="12"/>
      <c r="I965" s="14" t="s">
        <v>352</v>
      </c>
      <c r="J965" s="12" t="s">
        <v>24</v>
      </c>
      <c r="K965" s="12" t="s">
        <v>25</v>
      </c>
      <c r="L965" s="12" t="s">
        <v>39</v>
      </c>
      <c r="M965" s="11" t="s">
        <v>27</v>
      </c>
      <c r="N965" s="11" t="s">
        <v>28</v>
      </c>
      <c r="O965" s="12" t="s">
        <v>29</v>
      </c>
      <c r="P965" s="12"/>
      <c r="Q965" s="15" t="s">
        <v>4170</v>
      </c>
      <c r="R965" s="12" t="s">
        <v>42</v>
      </c>
      <c r="S965" s="11" t="s">
        <v>4171</v>
      </c>
      <c r="T965" s="11" t="s">
        <v>4172</v>
      </c>
    </row>
    <row x14ac:dyDescent="0.25" r="966" customHeight="1" ht="19.5">
      <c r="A966" s="10">
        <v>45214</v>
      </c>
      <c r="B966" s="11" t="s">
        <v>4173</v>
      </c>
      <c r="C966" s="11" t="s">
        <v>691</v>
      </c>
      <c r="D966" s="11"/>
      <c r="E966" s="13">
        <v>13217278545</v>
      </c>
      <c r="F966" s="11" t="s">
        <v>4174</v>
      </c>
      <c r="G966" s="11" t="s">
        <v>289</v>
      </c>
      <c r="H966" s="11"/>
      <c r="I966" s="13" t="s">
        <v>136</v>
      </c>
      <c r="J966" s="11" t="s">
        <v>24</v>
      </c>
      <c r="K966" s="11" t="s">
        <v>25</v>
      </c>
      <c r="L966" s="11" t="s">
        <v>39</v>
      </c>
      <c r="M966" s="11" t="s">
        <v>27</v>
      </c>
      <c r="N966" s="11" t="s">
        <v>28</v>
      </c>
      <c r="O966" s="11" t="s">
        <v>29</v>
      </c>
      <c r="P966" s="11"/>
      <c r="Q966" s="16" t="s">
        <v>4175</v>
      </c>
      <c r="R966" s="11" t="s">
        <v>42</v>
      </c>
      <c r="S966" s="11" t="s">
        <v>4176</v>
      </c>
      <c r="T966" s="11" t="s">
        <v>4177</v>
      </c>
    </row>
    <row x14ac:dyDescent="0.25" r="967" customHeight="1" ht="19.5">
      <c r="A967" s="10">
        <v>45214</v>
      </c>
      <c r="B967" s="11" t="s">
        <v>4178</v>
      </c>
      <c r="C967" s="11" t="s">
        <v>239</v>
      </c>
      <c r="D967" s="11"/>
      <c r="E967" s="13">
        <v>13197302216</v>
      </c>
      <c r="F967" s="11" t="s">
        <v>4179</v>
      </c>
      <c r="G967" s="11" t="s">
        <v>48</v>
      </c>
      <c r="H967" s="11"/>
      <c r="I967" s="13" t="s">
        <v>81</v>
      </c>
      <c r="J967" s="11" t="s">
        <v>24</v>
      </c>
      <c r="K967" s="11" t="s">
        <v>25</v>
      </c>
      <c r="L967" s="11" t="s">
        <v>39</v>
      </c>
      <c r="M967" s="11" t="s">
        <v>40</v>
      </c>
      <c r="N967" s="11" t="s">
        <v>183</v>
      </c>
      <c r="O967" s="11" t="s">
        <v>29</v>
      </c>
      <c r="P967" s="11"/>
      <c r="Q967" s="16" t="s">
        <v>4180</v>
      </c>
      <c r="R967" s="11" t="s">
        <v>51</v>
      </c>
      <c r="S967" s="17" t="s">
        <v>4181</v>
      </c>
      <c r="T967" s="11"/>
    </row>
    <row x14ac:dyDescent="0.25" r="968" customHeight="1" ht="19.5">
      <c r="A968" s="10">
        <v>45214</v>
      </c>
      <c r="B968" s="11" t="s">
        <v>4182</v>
      </c>
      <c r="C968" s="11" t="s">
        <v>545</v>
      </c>
      <c r="D968" s="11"/>
      <c r="E968" s="13">
        <v>15571739019</v>
      </c>
      <c r="F968" s="11" t="s">
        <v>4183</v>
      </c>
      <c r="G968" s="11" t="s">
        <v>23</v>
      </c>
      <c r="H968" s="11"/>
      <c r="I968" s="13" t="s">
        <v>590</v>
      </c>
      <c r="J968" s="11" t="s">
        <v>24</v>
      </c>
      <c r="K968" s="11" t="s">
        <v>25</v>
      </c>
      <c r="L968" s="11" t="s">
        <v>39</v>
      </c>
      <c r="M968" s="11" t="s">
        <v>27</v>
      </c>
      <c r="N968" s="11" t="s">
        <v>28</v>
      </c>
      <c r="O968" s="11" t="s">
        <v>29</v>
      </c>
      <c r="P968" s="11"/>
      <c r="Q968" s="16" t="s">
        <v>4184</v>
      </c>
      <c r="R968" s="11" t="s">
        <v>42</v>
      </c>
      <c r="S968" s="11" t="s">
        <v>4185</v>
      </c>
      <c r="T968" s="11" t="s">
        <v>4186</v>
      </c>
    </row>
    <row x14ac:dyDescent="0.25" r="969" customHeight="1" ht="19.5">
      <c r="A969" s="18">
        <v>45206</v>
      </c>
      <c r="B969" s="11" t="s">
        <v>4187</v>
      </c>
      <c r="C969" s="11" t="s">
        <v>169</v>
      </c>
      <c r="D969" s="12"/>
      <c r="E969" s="13">
        <v>17671935973</v>
      </c>
      <c r="F969" s="11" t="s">
        <v>4188</v>
      </c>
      <c r="G969" s="12" t="s">
        <v>74</v>
      </c>
      <c r="H969" s="12"/>
      <c r="I969" s="14" t="s">
        <v>81</v>
      </c>
      <c r="J969" s="12" t="s">
        <v>24</v>
      </c>
      <c r="K969" s="12" t="s">
        <v>25</v>
      </c>
      <c r="L969" s="12" t="s">
        <v>39</v>
      </c>
      <c r="M969" s="11" t="s">
        <v>40</v>
      </c>
      <c r="N969" s="11" t="s">
        <v>28</v>
      </c>
      <c r="O969" s="12" t="s">
        <v>29</v>
      </c>
      <c r="P969" s="12"/>
      <c r="Q969" s="15" t="s">
        <v>4189</v>
      </c>
      <c r="R969" s="12" t="s">
        <v>42</v>
      </c>
      <c r="S969" s="11" t="s">
        <v>4190</v>
      </c>
      <c r="T969" s="11" t="s">
        <v>4191</v>
      </c>
    </row>
    <row x14ac:dyDescent="0.25" r="970" customHeight="1" ht="19.5">
      <c r="A970" s="18">
        <v>45204</v>
      </c>
      <c r="B970" s="19" t="s">
        <v>4192</v>
      </c>
      <c r="C970" s="19" t="s">
        <v>180</v>
      </c>
      <c r="D970" s="20"/>
      <c r="E970" s="21">
        <f>"13135814409"</f>
      </c>
      <c r="F970" s="19" t="s">
        <v>4193</v>
      </c>
      <c r="G970" s="20" t="s">
        <v>37</v>
      </c>
      <c r="H970" s="20"/>
      <c r="I970" s="22" t="s">
        <v>735</v>
      </c>
      <c r="J970" s="20" t="s">
        <v>24</v>
      </c>
      <c r="K970" s="20" t="s">
        <v>25</v>
      </c>
      <c r="L970" s="20" t="s">
        <v>39</v>
      </c>
      <c r="M970" s="19" t="s">
        <v>27</v>
      </c>
      <c r="N970" s="19" t="s">
        <v>183</v>
      </c>
      <c r="O970" s="20" t="s">
        <v>29</v>
      </c>
      <c r="P970" s="20"/>
      <c r="Q970" s="23">
        <v>45204.44112268519</v>
      </c>
      <c r="R970" s="20" t="s">
        <v>51</v>
      </c>
      <c r="S970" s="4" t="s">
        <v>4194</v>
      </c>
      <c r="T970" s="26" t="s">
        <v>4195</v>
      </c>
    </row>
    <row x14ac:dyDescent="0.25" r="971" customHeight="1" ht="19.5">
      <c r="A971" s="18">
        <v>45200</v>
      </c>
      <c r="B971" s="11" t="s">
        <v>4196</v>
      </c>
      <c r="C971" s="11" t="s">
        <v>336</v>
      </c>
      <c r="D971" s="12"/>
      <c r="E971" s="13">
        <v>15571748912</v>
      </c>
      <c r="F971" s="11" t="s">
        <v>4197</v>
      </c>
      <c r="G971" s="12" t="s">
        <v>37</v>
      </c>
      <c r="H971" s="12"/>
      <c r="I971" s="14">
        <v>10015</v>
      </c>
      <c r="J971" s="12" t="s">
        <v>24</v>
      </c>
      <c r="K971" s="12" t="s">
        <v>69</v>
      </c>
      <c r="L971" s="12" t="s">
        <v>26</v>
      </c>
      <c r="M971" s="11" t="s">
        <v>27</v>
      </c>
      <c r="N971" s="11" t="s">
        <v>28</v>
      </c>
      <c r="O971" s="12" t="s">
        <v>29</v>
      </c>
      <c r="P971" s="12"/>
      <c r="Q971" s="15" t="s">
        <v>4198</v>
      </c>
      <c r="R971" s="12" t="s">
        <v>31</v>
      </c>
      <c r="S971" s="11" t="s">
        <v>4199</v>
      </c>
      <c r="T971" s="11" t="s">
        <v>4200</v>
      </c>
    </row>
    <row x14ac:dyDescent="0.25" r="972" customHeight="1" ht="19.5">
      <c r="A972" s="18">
        <v>45200</v>
      </c>
      <c r="B972" s="11" t="s">
        <v>4201</v>
      </c>
      <c r="C972" s="11" t="s">
        <v>3257</v>
      </c>
      <c r="D972" s="12"/>
      <c r="E972" s="13">
        <v>13294245178</v>
      </c>
      <c r="F972" s="11" t="s">
        <v>4202</v>
      </c>
      <c r="G972" s="12" t="s">
        <v>115</v>
      </c>
      <c r="H972" s="12"/>
      <c r="I972" s="14" t="s">
        <v>57</v>
      </c>
      <c r="J972" s="12" t="s">
        <v>24</v>
      </c>
      <c r="K972" s="12" t="s">
        <v>25</v>
      </c>
      <c r="L972" s="12" t="s">
        <v>39</v>
      </c>
      <c r="M972" s="11" t="s">
        <v>40</v>
      </c>
      <c r="N972" s="11" t="s">
        <v>28</v>
      </c>
      <c r="O972" s="12" t="s">
        <v>29</v>
      </c>
      <c r="P972" s="12"/>
      <c r="Q972" s="15" t="s">
        <v>4203</v>
      </c>
      <c r="R972" s="12" t="s">
        <v>42</v>
      </c>
      <c r="S972" s="11" t="s">
        <v>4204</v>
      </c>
      <c r="T972" s="11" t="s">
        <v>4205</v>
      </c>
    </row>
    <row x14ac:dyDescent="0.25" r="973" customHeight="1" ht="19.5">
      <c r="A973" s="18">
        <v>45207</v>
      </c>
      <c r="B973" s="11" t="s">
        <v>4206</v>
      </c>
      <c r="C973" s="11" t="s">
        <v>326</v>
      </c>
      <c r="D973" s="12"/>
      <c r="E973" s="13">
        <v>15334058513</v>
      </c>
      <c r="F973" s="11" t="s">
        <v>4207</v>
      </c>
      <c r="G973" s="12" t="s">
        <v>74</v>
      </c>
      <c r="H973" s="12" t="s">
        <v>130</v>
      </c>
      <c r="I973" s="14" t="s">
        <v>131</v>
      </c>
      <c r="J973" s="12" t="s">
        <v>24</v>
      </c>
      <c r="K973" s="12" t="s">
        <v>25</v>
      </c>
      <c r="L973" s="12" t="s">
        <v>39</v>
      </c>
      <c r="M973" s="11" t="s">
        <v>40</v>
      </c>
      <c r="N973" s="11" t="s">
        <v>28</v>
      </c>
      <c r="O973" s="12" t="s">
        <v>29</v>
      </c>
      <c r="P973" s="12"/>
      <c r="Q973" s="15" t="s">
        <v>4208</v>
      </c>
      <c r="R973" s="12" t="s">
        <v>42</v>
      </c>
      <c r="S973" s="11" t="s">
        <v>4209</v>
      </c>
      <c r="T973" s="11" t="s">
        <v>4210</v>
      </c>
    </row>
    <row x14ac:dyDescent="0.25" r="974" customHeight="1" ht="19.5">
      <c r="A974" s="10">
        <v>45213</v>
      </c>
      <c r="B974" s="11" t="s">
        <v>4211</v>
      </c>
      <c r="C974" s="11" t="s">
        <v>4212</v>
      </c>
      <c r="D974" s="11"/>
      <c r="E974" s="13" t="s">
        <v>4213</v>
      </c>
      <c r="F974" s="11" t="s">
        <v>4214</v>
      </c>
      <c r="G974" s="11" t="s">
        <v>37</v>
      </c>
      <c r="H974" s="11" t="s">
        <v>357</v>
      </c>
      <c r="I974" s="13" t="s">
        <v>110</v>
      </c>
      <c r="J974" s="11" t="s">
        <v>24</v>
      </c>
      <c r="K974" s="11" t="s">
        <v>25</v>
      </c>
      <c r="L974" s="11" t="s">
        <v>39</v>
      </c>
      <c r="M974" s="11" t="s">
        <v>27</v>
      </c>
      <c r="N974" s="11" t="s">
        <v>28</v>
      </c>
      <c r="O974" s="11" t="s">
        <v>29</v>
      </c>
      <c r="P974" s="11"/>
      <c r="Q974" s="16" t="s">
        <v>4215</v>
      </c>
      <c r="R974" s="11" t="s">
        <v>42</v>
      </c>
      <c r="S974" s="11" t="s">
        <v>4216</v>
      </c>
      <c r="T974" s="11" t="s">
        <v>4217</v>
      </c>
    </row>
    <row x14ac:dyDescent="0.25" r="975" customHeight="1" ht="19.5">
      <c r="A975" s="18">
        <v>45207</v>
      </c>
      <c r="B975" s="11" t="s">
        <v>4218</v>
      </c>
      <c r="C975" s="11" t="s">
        <v>691</v>
      </c>
      <c r="D975" s="12"/>
      <c r="E975" s="13">
        <v>15872570860</v>
      </c>
      <c r="F975" s="11" t="s">
        <v>4219</v>
      </c>
      <c r="G975" s="12" t="s">
        <v>23</v>
      </c>
      <c r="H975" s="12"/>
      <c r="I975" s="14" t="s">
        <v>99</v>
      </c>
      <c r="J975" s="12" t="s">
        <v>24</v>
      </c>
      <c r="K975" s="12" t="s">
        <v>25</v>
      </c>
      <c r="L975" s="12" t="s">
        <v>39</v>
      </c>
      <c r="M975" s="11" t="s">
        <v>40</v>
      </c>
      <c r="N975" s="11" t="s">
        <v>28</v>
      </c>
      <c r="O975" s="12" t="s">
        <v>29</v>
      </c>
      <c r="P975" s="12"/>
      <c r="Q975" s="15" t="s">
        <v>4220</v>
      </c>
      <c r="R975" s="12" t="s">
        <v>42</v>
      </c>
      <c r="S975" s="11" t="s">
        <v>4221</v>
      </c>
      <c r="T975" s="11" t="s">
        <v>4222</v>
      </c>
    </row>
    <row x14ac:dyDescent="0.25" r="976" customHeight="1" ht="19.5">
      <c r="A976" s="18">
        <v>45207</v>
      </c>
      <c r="B976" s="11" t="s">
        <v>4223</v>
      </c>
      <c r="C976" s="11" t="s">
        <v>545</v>
      </c>
      <c r="D976" s="12"/>
      <c r="E976" s="13">
        <v>13872552497</v>
      </c>
      <c r="F976" s="11" t="s">
        <v>4224</v>
      </c>
      <c r="G976" s="12" t="s">
        <v>48</v>
      </c>
      <c r="H976" s="12"/>
      <c r="I976" s="14" t="s">
        <v>221</v>
      </c>
      <c r="J976" s="12" t="s">
        <v>24</v>
      </c>
      <c r="K976" s="12" t="s">
        <v>25</v>
      </c>
      <c r="L976" s="12" t="s">
        <v>39</v>
      </c>
      <c r="M976" s="11" t="s">
        <v>40</v>
      </c>
      <c r="N976" s="11" t="s">
        <v>28</v>
      </c>
      <c r="O976" s="12" t="s">
        <v>29</v>
      </c>
      <c r="P976" s="12"/>
      <c r="Q976" s="15" t="s">
        <v>4225</v>
      </c>
      <c r="R976" s="12" t="s">
        <v>42</v>
      </c>
      <c r="S976" s="11" t="s">
        <v>4226</v>
      </c>
      <c r="T976" s="11" t="s">
        <v>4227</v>
      </c>
    </row>
    <row x14ac:dyDescent="0.25" r="977" customHeight="1" ht="19.5">
      <c r="A977" s="25">
        <v>45211</v>
      </c>
      <c r="B977" s="11" t="s">
        <v>4228</v>
      </c>
      <c r="C977" s="11" t="s">
        <v>691</v>
      </c>
      <c r="D977" s="11"/>
      <c r="E977" s="13">
        <v>18771798370</v>
      </c>
      <c r="F977" s="11" t="s">
        <v>4229</v>
      </c>
      <c r="G977" s="11" t="s">
        <v>23</v>
      </c>
      <c r="H977" s="11"/>
      <c r="I977" s="13" t="s">
        <v>154</v>
      </c>
      <c r="J977" s="11" t="s">
        <v>24</v>
      </c>
      <c r="K977" s="11" t="s">
        <v>25</v>
      </c>
      <c r="L977" s="11" t="s">
        <v>39</v>
      </c>
      <c r="M977" s="11" t="s">
        <v>40</v>
      </c>
      <c r="N977" s="11" t="s">
        <v>28</v>
      </c>
      <c r="O977" s="11" t="s">
        <v>29</v>
      </c>
      <c r="P977" s="11"/>
      <c r="Q977" s="16" t="s">
        <v>4230</v>
      </c>
      <c r="R977" s="11" t="s">
        <v>42</v>
      </c>
      <c r="S977" s="11" t="s">
        <v>4231</v>
      </c>
      <c r="T977" s="11" t="s">
        <v>4232</v>
      </c>
    </row>
    <row x14ac:dyDescent="0.25" r="978" customHeight="1" ht="19.5">
      <c r="A978" s="18">
        <v>45206</v>
      </c>
      <c r="B978" s="11" t="s">
        <v>4233</v>
      </c>
      <c r="C978" s="11" t="s">
        <v>239</v>
      </c>
      <c r="D978" s="12"/>
      <c r="E978" s="13" t="s">
        <v>4234</v>
      </c>
      <c r="F978" s="11" t="s">
        <v>4235</v>
      </c>
      <c r="G978" s="12" t="s">
        <v>74</v>
      </c>
      <c r="H978" s="12" t="s">
        <v>98</v>
      </c>
      <c r="I978" s="14" t="s">
        <v>68</v>
      </c>
      <c r="J978" s="12" t="s">
        <v>24</v>
      </c>
      <c r="K978" s="12" t="s">
        <v>25</v>
      </c>
      <c r="L978" s="12" t="s">
        <v>39</v>
      </c>
      <c r="M978" s="11" t="s">
        <v>149</v>
      </c>
      <c r="N978" s="11" t="s">
        <v>183</v>
      </c>
      <c r="O978" s="12" t="s">
        <v>29</v>
      </c>
      <c r="P978" s="12"/>
      <c r="Q978" s="15" t="s">
        <v>4236</v>
      </c>
      <c r="R978" s="12" t="s">
        <v>51</v>
      </c>
      <c r="S978" s="17" t="s">
        <v>4237</v>
      </c>
      <c r="T978" s="11"/>
    </row>
    <row x14ac:dyDescent="0.25" r="979" customHeight="1" ht="19.5">
      <c r="A979" s="18">
        <v>45207</v>
      </c>
      <c r="B979" s="11" t="s">
        <v>4238</v>
      </c>
      <c r="C979" s="11" t="s">
        <v>108</v>
      </c>
      <c r="D979" s="12"/>
      <c r="E979" s="13" t="s">
        <v>4239</v>
      </c>
      <c r="F979" s="11" t="s">
        <v>4240</v>
      </c>
      <c r="G979" s="12" t="s">
        <v>74</v>
      </c>
      <c r="H979" s="12"/>
      <c r="I979" s="14" t="s">
        <v>142</v>
      </c>
      <c r="J979" s="12" t="s">
        <v>24</v>
      </c>
      <c r="K979" s="12" t="s">
        <v>25</v>
      </c>
      <c r="L979" s="12" t="s">
        <v>39</v>
      </c>
      <c r="M979" s="11" t="s">
        <v>149</v>
      </c>
      <c r="N979" s="11" t="s">
        <v>28</v>
      </c>
      <c r="O979" s="12" t="s">
        <v>29</v>
      </c>
      <c r="P979" s="12"/>
      <c r="Q979" s="15" t="s">
        <v>4241</v>
      </c>
      <c r="R979" s="12" t="s">
        <v>51</v>
      </c>
      <c r="S979" s="17" t="s">
        <v>4242</v>
      </c>
      <c r="T979" s="26" t="s">
        <v>4243</v>
      </c>
    </row>
    <row x14ac:dyDescent="0.25" r="980" customHeight="1" ht="19.5">
      <c r="A980" s="25">
        <v>45209</v>
      </c>
      <c r="B980" s="11" t="s">
        <v>4244</v>
      </c>
      <c r="C980" s="11" t="s">
        <v>180</v>
      </c>
      <c r="D980" s="11"/>
      <c r="E980" s="13" t="s">
        <v>4245</v>
      </c>
      <c r="F980" s="11" t="s">
        <v>4246</v>
      </c>
      <c r="G980" s="11" t="s">
        <v>74</v>
      </c>
      <c r="H980" s="11"/>
      <c r="I980" s="13" t="s">
        <v>148</v>
      </c>
      <c r="J980" s="11" t="s">
        <v>24</v>
      </c>
      <c r="K980" s="11" t="s">
        <v>25</v>
      </c>
      <c r="L980" s="11" t="s">
        <v>39</v>
      </c>
      <c r="M980" s="11" t="s">
        <v>149</v>
      </c>
      <c r="N980" s="11" t="s">
        <v>183</v>
      </c>
      <c r="O980" s="11" t="s">
        <v>29</v>
      </c>
      <c r="P980" s="11"/>
      <c r="Q980" s="16" t="s">
        <v>4247</v>
      </c>
      <c r="R980" s="11" t="s">
        <v>42</v>
      </c>
      <c r="S980" s="11" t="s">
        <v>4248</v>
      </c>
      <c r="T980" s="26" t="s">
        <v>4249</v>
      </c>
    </row>
    <row x14ac:dyDescent="0.25" r="981" customHeight="1" ht="19.5">
      <c r="A981" s="25">
        <v>45209</v>
      </c>
      <c r="B981" s="11" t="s">
        <v>4250</v>
      </c>
      <c r="C981" s="11" t="s">
        <v>3758</v>
      </c>
      <c r="D981" s="11"/>
      <c r="E981" s="13" t="s">
        <v>4251</v>
      </c>
      <c r="F981" s="11" t="s">
        <v>4252</v>
      </c>
      <c r="G981" s="11" t="s">
        <v>74</v>
      </c>
      <c r="H981" s="11"/>
      <c r="I981" s="13" t="s">
        <v>221</v>
      </c>
      <c r="J981" s="11" t="s">
        <v>24</v>
      </c>
      <c r="K981" s="11" t="s">
        <v>25</v>
      </c>
      <c r="L981" s="11" t="s">
        <v>39</v>
      </c>
      <c r="M981" s="11" t="s">
        <v>149</v>
      </c>
      <c r="N981" s="11" t="s">
        <v>28</v>
      </c>
      <c r="O981" s="11" t="s">
        <v>29</v>
      </c>
      <c r="P981" s="11"/>
      <c r="Q981" s="16" t="s">
        <v>4253</v>
      </c>
      <c r="R981" s="11" t="s">
        <v>42</v>
      </c>
      <c r="S981" s="17" t="s">
        <v>4254</v>
      </c>
      <c r="T981" s="11"/>
    </row>
    <row x14ac:dyDescent="0.25" r="982" customHeight="1" ht="19.5">
      <c r="A982" s="10">
        <v>45213</v>
      </c>
      <c r="B982" s="11" t="s">
        <v>4255</v>
      </c>
      <c r="C982" s="11" t="s">
        <v>180</v>
      </c>
      <c r="D982" s="11"/>
      <c r="E982" s="13" t="s">
        <v>4256</v>
      </c>
      <c r="F982" s="11" t="s">
        <v>4257</v>
      </c>
      <c r="G982" s="11" t="s">
        <v>74</v>
      </c>
      <c r="H982" s="11"/>
      <c r="I982" s="13" t="s">
        <v>148</v>
      </c>
      <c r="J982" s="11" t="s">
        <v>24</v>
      </c>
      <c r="K982" s="11" t="s">
        <v>25</v>
      </c>
      <c r="L982" s="11" t="s">
        <v>39</v>
      </c>
      <c r="M982" s="11" t="s">
        <v>149</v>
      </c>
      <c r="N982" s="11" t="s">
        <v>183</v>
      </c>
      <c r="O982" s="11" t="s">
        <v>29</v>
      </c>
      <c r="P982" s="11"/>
      <c r="Q982" s="16" t="s">
        <v>4258</v>
      </c>
      <c r="R982" s="11" t="s">
        <v>42</v>
      </c>
      <c r="S982" s="11" t="s">
        <v>4259</v>
      </c>
      <c r="T982" s="26" t="s">
        <v>4260</v>
      </c>
    </row>
    <row x14ac:dyDescent="0.25" r="983" customHeight="1" ht="19.5">
      <c r="A983" s="10">
        <v>45215</v>
      </c>
      <c r="B983" s="11" t="s">
        <v>4261</v>
      </c>
      <c r="C983" s="11" t="s">
        <v>180</v>
      </c>
      <c r="D983" s="12"/>
      <c r="E983" s="13" t="s">
        <v>4262</v>
      </c>
      <c r="F983" s="11" t="s">
        <v>4263</v>
      </c>
      <c r="G983" s="12" t="s">
        <v>74</v>
      </c>
      <c r="H983" s="12"/>
      <c r="I983" s="14" t="s">
        <v>148</v>
      </c>
      <c r="J983" s="12" t="s">
        <v>24</v>
      </c>
      <c r="K983" s="12" t="s">
        <v>25</v>
      </c>
      <c r="L983" s="12" t="s">
        <v>39</v>
      </c>
      <c r="M983" s="11" t="s">
        <v>149</v>
      </c>
      <c r="N983" s="11" t="s">
        <v>183</v>
      </c>
      <c r="O983" s="12" t="s">
        <v>29</v>
      </c>
      <c r="P983" s="12"/>
      <c r="Q983" s="15" t="s">
        <v>4264</v>
      </c>
      <c r="R983" s="12" t="s">
        <v>42</v>
      </c>
      <c r="S983" s="17" t="s">
        <v>4265</v>
      </c>
      <c r="T983" s="26" t="s">
        <v>4266</v>
      </c>
    </row>
    <row x14ac:dyDescent="0.25" r="984" customHeight="1" ht="19.5">
      <c r="A984" s="25">
        <v>45211</v>
      </c>
      <c r="B984" s="11" t="s">
        <v>4267</v>
      </c>
      <c r="C984" s="11" t="s">
        <v>2414</v>
      </c>
      <c r="D984" s="11"/>
      <c r="E984" s="13">
        <v>15572774618</v>
      </c>
      <c r="F984" s="11" t="s">
        <v>4268</v>
      </c>
      <c r="G984" s="11" t="s">
        <v>74</v>
      </c>
      <c r="H984" s="11"/>
      <c r="I984" s="13" t="s">
        <v>110</v>
      </c>
      <c r="J984" s="11" t="s">
        <v>24</v>
      </c>
      <c r="K984" s="11" t="s">
        <v>25</v>
      </c>
      <c r="L984" s="11" t="s">
        <v>39</v>
      </c>
      <c r="M984" s="11" t="s">
        <v>27</v>
      </c>
      <c r="N984" s="11" t="s">
        <v>28</v>
      </c>
      <c r="O984" s="11" t="s">
        <v>29</v>
      </c>
      <c r="P984" s="11"/>
      <c r="Q984" s="16" t="s">
        <v>4269</v>
      </c>
      <c r="R984" s="11" t="s">
        <v>42</v>
      </c>
      <c r="S984" s="11" t="s">
        <v>4270</v>
      </c>
      <c r="T984" s="11" t="s">
        <v>4271</v>
      </c>
    </row>
    <row x14ac:dyDescent="0.25" r="985" customHeight="1" ht="19.5">
      <c r="A985" s="18">
        <v>45206</v>
      </c>
      <c r="B985" s="11" t="s">
        <v>4272</v>
      </c>
      <c r="C985" s="11" t="s">
        <v>4273</v>
      </c>
      <c r="D985" s="12"/>
      <c r="E985" s="13" t="s">
        <v>4274</v>
      </c>
      <c r="F985" s="11" t="s">
        <v>4275</v>
      </c>
      <c r="G985" s="12" t="s">
        <v>74</v>
      </c>
      <c r="H985" s="12"/>
      <c r="I985" s="14" t="s">
        <v>4276</v>
      </c>
      <c r="J985" s="12" t="s">
        <v>24</v>
      </c>
      <c r="K985" s="12" t="s">
        <v>25</v>
      </c>
      <c r="L985" s="12" t="s">
        <v>39</v>
      </c>
      <c r="M985" s="11" t="s">
        <v>149</v>
      </c>
      <c r="N985" s="11" t="s">
        <v>28</v>
      </c>
      <c r="O985" s="12" t="s">
        <v>29</v>
      </c>
      <c r="P985" s="12"/>
      <c r="Q985" s="15" t="s">
        <v>4277</v>
      </c>
      <c r="R985" s="12" t="s">
        <v>42</v>
      </c>
      <c r="S985" s="11" t="s">
        <v>4278</v>
      </c>
      <c r="T985" s="11" t="s">
        <v>4279</v>
      </c>
    </row>
    <row x14ac:dyDescent="0.25" r="986" customHeight="1" ht="19.5">
      <c r="A986" s="18">
        <v>45201</v>
      </c>
      <c r="B986" s="19" t="s">
        <v>4280</v>
      </c>
      <c r="C986" s="19" t="s">
        <v>545</v>
      </c>
      <c r="D986" s="20"/>
      <c r="E986" s="21">
        <f>"18672659860"</f>
      </c>
      <c r="F986" s="19" t="s">
        <v>4281</v>
      </c>
      <c r="G986" s="20" t="s">
        <v>289</v>
      </c>
      <c r="H986" s="20"/>
      <c r="I986" s="22" t="s">
        <v>63</v>
      </c>
      <c r="J986" s="20" t="s">
        <v>24</v>
      </c>
      <c r="K986" s="20" t="s">
        <v>25</v>
      </c>
      <c r="L986" s="20" t="s">
        <v>39</v>
      </c>
      <c r="M986" s="19" t="s">
        <v>40</v>
      </c>
      <c r="N986" s="19" t="s">
        <v>28</v>
      </c>
      <c r="O986" s="20" t="s">
        <v>29</v>
      </c>
      <c r="P986" s="20"/>
      <c r="Q986" s="23">
        <v>45201.59289351852</v>
      </c>
      <c r="R986" s="20" t="s">
        <v>42</v>
      </c>
      <c r="S986" s="19" t="s">
        <v>4282</v>
      </c>
      <c r="T986" s="19" t="s">
        <v>4283</v>
      </c>
    </row>
    <row x14ac:dyDescent="0.25" r="987" customHeight="1" ht="19.5">
      <c r="A987" s="18">
        <v>45202</v>
      </c>
      <c r="B987" s="19" t="s">
        <v>4284</v>
      </c>
      <c r="C987" s="19" t="s">
        <v>691</v>
      </c>
      <c r="D987" s="20"/>
      <c r="E987" s="21">
        <v>71700974904</v>
      </c>
      <c r="F987" s="19" t="s">
        <v>4285</v>
      </c>
      <c r="G987" s="20" t="s">
        <v>74</v>
      </c>
      <c r="H987" s="20" t="s">
        <v>130</v>
      </c>
      <c r="I987" s="22" t="s">
        <v>116</v>
      </c>
      <c r="J987" s="20" t="s">
        <v>24</v>
      </c>
      <c r="K987" s="20" t="s">
        <v>25</v>
      </c>
      <c r="L987" s="20" t="s">
        <v>39</v>
      </c>
      <c r="M987" s="19" t="s">
        <v>40</v>
      </c>
      <c r="N987" s="19" t="s">
        <v>28</v>
      </c>
      <c r="O987" s="20" t="s">
        <v>29</v>
      </c>
      <c r="P987" s="20"/>
      <c r="Q987" s="23">
        <v>45202.7375</v>
      </c>
      <c r="R987" s="20" t="s">
        <v>42</v>
      </c>
      <c r="S987" s="4" t="s">
        <v>4286</v>
      </c>
      <c r="T987" s="19" t="s">
        <v>4287</v>
      </c>
    </row>
    <row x14ac:dyDescent="0.25" r="988" customHeight="1" ht="19.5">
      <c r="A988" s="18">
        <v>45204</v>
      </c>
      <c r="B988" s="19" t="s">
        <v>4288</v>
      </c>
      <c r="C988" s="19" t="s">
        <v>2414</v>
      </c>
      <c r="D988" s="20"/>
      <c r="E988" s="21">
        <f>"071700973779"</f>
      </c>
      <c r="F988" s="19" t="s">
        <v>4289</v>
      </c>
      <c r="G988" s="20" t="s">
        <v>74</v>
      </c>
      <c r="H988" s="20"/>
      <c r="I988" s="22" t="s">
        <v>68</v>
      </c>
      <c r="J988" s="20" t="s">
        <v>24</v>
      </c>
      <c r="K988" s="20" t="s">
        <v>25</v>
      </c>
      <c r="L988" s="20" t="s">
        <v>39</v>
      </c>
      <c r="M988" s="19" t="s">
        <v>149</v>
      </c>
      <c r="N988" s="19" t="s">
        <v>28</v>
      </c>
      <c r="O988" s="20" t="s">
        <v>29</v>
      </c>
      <c r="P988" s="20"/>
      <c r="Q988" s="23">
        <v>45204.578101851854</v>
      </c>
      <c r="R988" s="20" t="s">
        <v>42</v>
      </c>
      <c r="S988" s="4" t="s">
        <v>4290</v>
      </c>
      <c r="T988" s="19" t="s">
        <v>4291</v>
      </c>
    </row>
    <row x14ac:dyDescent="0.25" r="989" customHeight="1" ht="19.5">
      <c r="A989" s="18">
        <v>45205</v>
      </c>
      <c r="B989" s="11" t="s">
        <v>4292</v>
      </c>
      <c r="C989" s="11" t="s">
        <v>660</v>
      </c>
      <c r="D989" s="12"/>
      <c r="E989" s="13" t="s">
        <v>4293</v>
      </c>
      <c r="F989" s="11" t="s">
        <v>4294</v>
      </c>
      <c r="G989" s="12" t="s">
        <v>74</v>
      </c>
      <c r="H989" s="12" t="s">
        <v>98</v>
      </c>
      <c r="I989" s="14" t="s">
        <v>796</v>
      </c>
      <c r="J989" s="12" t="s">
        <v>24</v>
      </c>
      <c r="K989" s="12" t="s">
        <v>25</v>
      </c>
      <c r="L989" s="12" t="s">
        <v>39</v>
      </c>
      <c r="M989" s="11" t="s">
        <v>40</v>
      </c>
      <c r="N989" s="11" t="s">
        <v>624</v>
      </c>
      <c r="O989" s="12" t="s">
        <v>29</v>
      </c>
      <c r="P989" s="12"/>
      <c r="Q989" s="15" t="s">
        <v>4295</v>
      </c>
      <c r="R989" s="12" t="s">
        <v>42</v>
      </c>
      <c r="S989" s="11" t="s">
        <v>4296</v>
      </c>
      <c r="T989" s="11" t="s">
        <v>4297</v>
      </c>
    </row>
    <row x14ac:dyDescent="0.25" r="990" customHeight="1" ht="19.5">
      <c r="A990" s="18">
        <v>45206</v>
      </c>
      <c r="B990" s="11" t="s">
        <v>4298</v>
      </c>
      <c r="C990" s="11" t="s">
        <v>158</v>
      </c>
      <c r="D990" s="12"/>
      <c r="E990" s="13" t="s">
        <v>4299</v>
      </c>
      <c r="F990" s="11" t="s">
        <v>4300</v>
      </c>
      <c r="G990" s="12" t="s">
        <v>56</v>
      </c>
      <c r="H990" s="12" t="s">
        <v>86</v>
      </c>
      <c r="I990" s="14" t="s">
        <v>352</v>
      </c>
      <c r="J990" s="12" t="s">
        <v>24</v>
      </c>
      <c r="K990" s="12" t="s">
        <v>25</v>
      </c>
      <c r="L990" s="12" t="s">
        <v>39</v>
      </c>
      <c r="M990" s="11" t="s">
        <v>40</v>
      </c>
      <c r="N990" s="11" t="s">
        <v>28</v>
      </c>
      <c r="O990" s="12" t="s">
        <v>29</v>
      </c>
      <c r="P990" s="12"/>
      <c r="Q990" s="15" t="s">
        <v>4301</v>
      </c>
      <c r="R990" s="12" t="s">
        <v>42</v>
      </c>
      <c r="S990" s="11" t="s">
        <v>4302</v>
      </c>
      <c r="T990" s="11" t="s">
        <v>4303</v>
      </c>
    </row>
    <row x14ac:dyDescent="0.25" r="991" customHeight="1" ht="19.5">
      <c r="A991" s="18">
        <v>45208</v>
      </c>
      <c r="B991" s="11" t="s">
        <v>4304</v>
      </c>
      <c r="C991" s="11" t="s">
        <v>660</v>
      </c>
      <c r="D991" s="12"/>
      <c r="E991" s="13" t="s">
        <v>4305</v>
      </c>
      <c r="F991" s="11" t="s">
        <v>4306</v>
      </c>
      <c r="G991" s="12" t="s">
        <v>74</v>
      </c>
      <c r="H991" s="12" t="s">
        <v>98</v>
      </c>
      <c r="I991" s="14" t="s">
        <v>211</v>
      </c>
      <c r="J991" s="12" t="s">
        <v>24</v>
      </c>
      <c r="K991" s="12" t="s">
        <v>25</v>
      </c>
      <c r="L991" s="12" t="s">
        <v>39</v>
      </c>
      <c r="M991" s="11" t="s">
        <v>149</v>
      </c>
      <c r="N991" s="11" t="s">
        <v>624</v>
      </c>
      <c r="O991" s="12" t="s">
        <v>29</v>
      </c>
      <c r="P991" s="12"/>
      <c r="Q991" s="15" t="s">
        <v>4307</v>
      </c>
      <c r="R991" s="12" t="s">
        <v>42</v>
      </c>
      <c r="S991" s="11" t="s">
        <v>4308</v>
      </c>
      <c r="T991" s="11" t="s">
        <v>4309</v>
      </c>
    </row>
    <row x14ac:dyDescent="0.25" r="992" customHeight="1" ht="19.5">
      <c r="A992" s="25">
        <v>45210</v>
      </c>
      <c r="B992" s="11" t="s">
        <v>4310</v>
      </c>
      <c r="C992" s="11" t="s">
        <v>880</v>
      </c>
      <c r="D992" s="11"/>
      <c r="E992" s="13">
        <v>15671007097</v>
      </c>
      <c r="F992" s="11" t="s">
        <v>4311</v>
      </c>
      <c r="G992" s="11" t="s">
        <v>74</v>
      </c>
      <c r="H992" s="11"/>
      <c r="I992" s="13" t="s">
        <v>57</v>
      </c>
      <c r="J992" s="11" t="s">
        <v>24</v>
      </c>
      <c r="K992" s="11" t="s">
        <v>25</v>
      </c>
      <c r="L992" s="11" t="s">
        <v>39</v>
      </c>
      <c r="M992" s="11" t="s">
        <v>40</v>
      </c>
      <c r="N992" s="11" t="s">
        <v>28</v>
      </c>
      <c r="O992" s="11" t="s">
        <v>29</v>
      </c>
      <c r="P992" s="11"/>
      <c r="Q992" s="16" t="s">
        <v>4312</v>
      </c>
      <c r="R992" s="11" t="s">
        <v>42</v>
      </c>
      <c r="S992" s="11" t="s">
        <v>4313</v>
      </c>
      <c r="T992" s="11" t="s">
        <v>4314</v>
      </c>
    </row>
    <row x14ac:dyDescent="0.25" r="993" customHeight="1" ht="19.5">
      <c r="A993" s="10">
        <v>45215</v>
      </c>
      <c r="B993" s="11" t="s">
        <v>4315</v>
      </c>
      <c r="C993" s="11" t="s">
        <v>880</v>
      </c>
      <c r="D993" s="12"/>
      <c r="E993" s="13">
        <v>15717890520</v>
      </c>
      <c r="F993" s="11" t="s">
        <v>4316</v>
      </c>
      <c r="G993" s="12" t="s">
        <v>48</v>
      </c>
      <c r="H993" s="12"/>
      <c r="I993" s="14">
        <v>10015</v>
      </c>
      <c r="J993" s="12" t="s">
        <v>24</v>
      </c>
      <c r="K993" s="12" t="s">
        <v>69</v>
      </c>
      <c r="L993" s="12" t="s">
        <v>26</v>
      </c>
      <c r="M993" s="11" t="s">
        <v>40</v>
      </c>
      <c r="N993" s="11" t="s">
        <v>28</v>
      </c>
      <c r="O993" s="12" t="s">
        <v>29</v>
      </c>
      <c r="P993" s="12"/>
      <c r="Q993" s="15" t="s">
        <v>4317</v>
      </c>
      <c r="R993" s="12" t="s">
        <v>31</v>
      </c>
      <c r="S993" s="11" t="s">
        <v>4318</v>
      </c>
      <c r="T993" s="17" t="s">
        <v>4319</v>
      </c>
    </row>
    <row x14ac:dyDescent="0.25" r="994" customHeight="1" ht="19.5">
      <c r="A994" s="25">
        <v>45210</v>
      </c>
      <c r="B994" s="11" t="s">
        <v>4320</v>
      </c>
      <c r="C994" s="11" t="s">
        <v>691</v>
      </c>
      <c r="D994" s="11"/>
      <c r="E994" s="13">
        <v>13235634808</v>
      </c>
      <c r="F994" s="11" t="s">
        <v>4321</v>
      </c>
      <c r="G994" s="11" t="s">
        <v>115</v>
      </c>
      <c r="H994" s="11"/>
      <c r="I994" s="13" t="s">
        <v>398</v>
      </c>
      <c r="J994" s="11" t="s">
        <v>24</v>
      </c>
      <c r="K994" s="11" t="s">
        <v>25</v>
      </c>
      <c r="L994" s="11" t="s">
        <v>39</v>
      </c>
      <c r="M994" s="11" t="s">
        <v>40</v>
      </c>
      <c r="N994" s="11" t="s">
        <v>28</v>
      </c>
      <c r="O994" s="11" t="s">
        <v>29</v>
      </c>
      <c r="P994" s="11"/>
      <c r="Q994" s="16" t="s">
        <v>4322</v>
      </c>
      <c r="R994" s="11" t="s">
        <v>42</v>
      </c>
      <c r="S994" s="11" t="s">
        <v>4323</v>
      </c>
      <c r="T994" s="11" t="s">
        <v>4324</v>
      </c>
    </row>
    <row x14ac:dyDescent="0.25" r="995" customHeight="1" ht="19.5">
      <c r="A995" s="18">
        <v>45203</v>
      </c>
      <c r="B995" s="11" t="s">
        <v>4325</v>
      </c>
      <c r="C995" s="11" t="s">
        <v>880</v>
      </c>
      <c r="D995" s="12"/>
      <c r="E995" s="13">
        <v>16671709873</v>
      </c>
      <c r="F995" s="11" t="s">
        <v>4326</v>
      </c>
      <c r="G995" s="12" t="s">
        <v>74</v>
      </c>
      <c r="H995" s="12"/>
      <c r="I995" s="14" t="s">
        <v>1623</v>
      </c>
      <c r="J995" s="12" t="s">
        <v>24</v>
      </c>
      <c r="K995" s="12" t="s">
        <v>25</v>
      </c>
      <c r="L995" s="12" t="s">
        <v>39</v>
      </c>
      <c r="M995" s="11" t="s">
        <v>40</v>
      </c>
      <c r="N995" s="11" t="s">
        <v>28</v>
      </c>
      <c r="O995" s="12" t="s">
        <v>29</v>
      </c>
      <c r="P995" s="12"/>
      <c r="Q995" s="15" t="s">
        <v>4327</v>
      </c>
      <c r="R995" s="12" t="s">
        <v>42</v>
      </c>
      <c r="S995" s="11" t="s">
        <v>4328</v>
      </c>
      <c r="T995" s="11" t="s">
        <v>4329</v>
      </c>
    </row>
    <row x14ac:dyDescent="0.25" r="996" customHeight="1" ht="19.5">
      <c r="A996" s="18">
        <v>45207</v>
      </c>
      <c r="B996" s="11" t="s">
        <v>4330</v>
      </c>
      <c r="C996" s="11" t="s">
        <v>545</v>
      </c>
      <c r="D996" s="12"/>
      <c r="E996" s="13">
        <v>13117281516</v>
      </c>
      <c r="F996" s="11" t="s">
        <v>4331</v>
      </c>
      <c r="G996" s="12" t="s">
        <v>23</v>
      </c>
      <c r="H996" s="12"/>
      <c r="I996" s="14" t="s">
        <v>99</v>
      </c>
      <c r="J996" s="12" t="s">
        <v>24</v>
      </c>
      <c r="K996" s="12" t="s">
        <v>25</v>
      </c>
      <c r="L996" s="12" t="s">
        <v>39</v>
      </c>
      <c r="M996" s="11" t="s">
        <v>40</v>
      </c>
      <c r="N996" s="11" t="s">
        <v>28</v>
      </c>
      <c r="O996" s="12" t="s">
        <v>29</v>
      </c>
      <c r="P996" s="12"/>
      <c r="Q996" s="15" t="s">
        <v>4332</v>
      </c>
      <c r="R996" s="12" t="s">
        <v>42</v>
      </c>
      <c r="S996" s="11" t="s">
        <v>4333</v>
      </c>
      <c r="T996" s="11" t="s">
        <v>4334</v>
      </c>
    </row>
    <row x14ac:dyDescent="0.25" r="997" customHeight="1" ht="19.5">
      <c r="A997" s="18">
        <v>45208</v>
      </c>
      <c r="B997" s="11" t="s">
        <v>4335</v>
      </c>
      <c r="C997" s="11" t="s">
        <v>4336</v>
      </c>
      <c r="D997" s="12"/>
      <c r="E997" s="13" t="s">
        <v>4337</v>
      </c>
      <c r="F997" s="11" t="s">
        <v>4338</v>
      </c>
      <c r="G997" s="12" t="s">
        <v>74</v>
      </c>
      <c r="H997" s="12"/>
      <c r="I997" s="14" t="s">
        <v>735</v>
      </c>
      <c r="J997" s="12" t="s">
        <v>24</v>
      </c>
      <c r="K997" s="12" t="s">
        <v>25</v>
      </c>
      <c r="L997" s="12" t="s">
        <v>39</v>
      </c>
      <c r="M997" s="11" t="s">
        <v>149</v>
      </c>
      <c r="N997" s="11" t="s">
        <v>28</v>
      </c>
      <c r="O997" s="12" t="s">
        <v>29</v>
      </c>
      <c r="P997" s="12"/>
      <c r="Q997" s="15" t="s">
        <v>4339</v>
      </c>
      <c r="R997" s="12" t="s">
        <v>42</v>
      </c>
      <c r="S997" s="11" t="s">
        <v>4340</v>
      </c>
      <c r="T997" s="11" t="s">
        <v>4341</v>
      </c>
    </row>
    <row x14ac:dyDescent="0.25" r="998" customHeight="1" ht="19.5">
      <c r="A998" s="18">
        <v>45206</v>
      </c>
      <c r="B998" s="11" t="s">
        <v>4342</v>
      </c>
      <c r="C998" s="11" t="s">
        <v>169</v>
      </c>
      <c r="D998" s="12"/>
      <c r="E998" s="13">
        <v>17671337358</v>
      </c>
      <c r="F998" s="11" t="s">
        <v>4343</v>
      </c>
      <c r="G998" s="12" t="s">
        <v>74</v>
      </c>
      <c r="H998" s="12"/>
      <c r="I998" s="14">
        <v>10015</v>
      </c>
      <c r="J998" s="12" t="s">
        <v>24</v>
      </c>
      <c r="K998" s="12" t="s">
        <v>25</v>
      </c>
      <c r="L998" s="12" t="s">
        <v>26</v>
      </c>
      <c r="M998" s="11" t="s">
        <v>27</v>
      </c>
      <c r="N998" s="11" t="s">
        <v>28</v>
      </c>
      <c r="O998" s="12" t="s">
        <v>29</v>
      </c>
      <c r="P998" s="12"/>
      <c r="Q998" s="15" t="s">
        <v>4344</v>
      </c>
      <c r="R998" s="12" t="s">
        <v>31</v>
      </c>
      <c r="S998" s="11" t="s">
        <v>4345</v>
      </c>
      <c r="T998" s="11" t="s">
        <v>4346</v>
      </c>
    </row>
    <row x14ac:dyDescent="0.25" r="999" customHeight="1" ht="19.5">
      <c r="A999" s="18">
        <v>45202</v>
      </c>
      <c r="B999" s="19" t="s">
        <v>4347</v>
      </c>
      <c r="C999" s="19" t="s">
        <v>1289</v>
      </c>
      <c r="D999" s="20"/>
      <c r="E999" s="21">
        <v>13297280915</v>
      </c>
      <c r="F999" s="19" t="s">
        <v>4348</v>
      </c>
      <c r="G999" s="20" t="s">
        <v>74</v>
      </c>
      <c r="H999" s="20"/>
      <c r="I999" s="22" t="s">
        <v>259</v>
      </c>
      <c r="J999" s="20" t="s">
        <v>24</v>
      </c>
      <c r="K999" s="20" t="s">
        <v>25</v>
      </c>
      <c r="L999" s="20" t="s">
        <v>39</v>
      </c>
      <c r="M999" s="19" t="s">
        <v>40</v>
      </c>
      <c r="N999" s="19" t="s">
        <v>28</v>
      </c>
      <c r="O999" s="20" t="s">
        <v>29</v>
      </c>
      <c r="P999" s="20"/>
      <c r="Q999" s="23">
        <v>45202.6625</v>
      </c>
      <c r="R999" s="20" t="s">
        <v>42</v>
      </c>
      <c r="S999" s="4" t="s">
        <v>4349</v>
      </c>
      <c r="T999" s="19" t="s">
        <v>4350</v>
      </c>
    </row>
    <row x14ac:dyDescent="0.25" r="1000" customHeight="1" ht="19.5">
      <c r="A1000" s="18">
        <v>45201</v>
      </c>
      <c r="B1000" s="19" t="s">
        <v>4351</v>
      </c>
      <c r="C1000" s="19" t="s">
        <v>711</v>
      </c>
      <c r="D1000" s="20"/>
      <c r="E1000" s="21">
        <f>"13094163331"</f>
      </c>
      <c r="F1000" s="19" t="s">
        <v>4352</v>
      </c>
      <c r="G1000" s="20" t="s">
        <v>74</v>
      </c>
      <c r="H1000" s="20"/>
      <c r="I1000" s="22" t="s">
        <v>131</v>
      </c>
      <c r="J1000" s="20" t="s">
        <v>24</v>
      </c>
      <c r="K1000" s="20" t="s">
        <v>25</v>
      </c>
      <c r="L1000" s="20" t="s">
        <v>39</v>
      </c>
      <c r="M1000" s="19" t="s">
        <v>40</v>
      </c>
      <c r="N1000" s="19" t="s">
        <v>28</v>
      </c>
      <c r="O1000" s="20" t="s">
        <v>29</v>
      </c>
      <c r="P1000" s="20"/>
      <c r="Q1000" s="23">
        <v>45201.56636574074</v>
      </c>
      <c r="R1000" s="20" t="s">
        <v>42</v>
      </c>
      <c r="S1000" s="19" t="s">
        <v>4353</v>
      </c>
      <c r="T1000" s="19" t="s">
        <v>4354</v>
      </c>
    </row>
    <row x14ac:dyDescent="0.25" r="1001" customHeight="1" ht="19.5">
      <c r="A1001" s="18">
        <v>45203</v>
      </c>
      <c r="B1001" s="11" t="s">
        <v>4355</v>
      </c>
      <c r="C1001" s="11" t="s">
        <v>4356</v>
      </c>
      <c r="D1001" s="12"/>
      <c r="E1001" s="13">
        <v>13094163331</v>
      </c>
      <c r="F1001" s="11" t="s">
        <v>4352</v>
      </c>
      <c r="G1001" s="12" t="s">
        <v>74</v>
      </c>
      <c r="H1001" s="12"/>
      <c r="I1001" s="14">
        <v>10015</v>
      </c>
      <c r="J1001" s="12" t="s">
        <v>24</v>
      </c>
      <c r="K1001" s="12" t="s">
        <v>25</v>
      </c>
      <c r="L1001" s="12" t="s">
        <v>26</v>
      </c>
      <c r="M1001" s="11" t="s">
        <v>40</v>
      </c>
      <c r="N1001" s="11" t="s">
        <v>28</v>
      </c>
      <c r="O1001" s="12" t="s">
        <v>29</v>
      </c>
      <c r="P1001" s="12"/>
      <c r="Q1001" s="15" t="s">
        <v>4357</v>
      </c>
      <c r="R1001" s="12" t="s">
        <v>31</v>
      </c>
      <c r="S1001" s="11" t="s">
        <v>4358</v>
      </c>
      <c r="T1001" s="11" t="s">
        <v>4359</v>
      </c>
    </row>
    <row x14ac:dyDescent="0.25" r="1002" customHeight="1" ht="19.5">
      <c r="A1002" s="18">
        <v>45205</v>
      </c>
      <c r="B1002" s="11" t="s">
        <v>4360</v>
      </c>
      <c r="C1002" s="11" t="s">
        <v>691</v>
      </c>
      <c r="D1002" s="12"/>
      <c r="E1002" s="13">
        <v>19972767802</v>
      </c>
      <c r="F1002" s="11" t="s">
        <v>4361</v>
      </c>
      <c r="G1002" s="12" t="s">
        <v>23</v>
      </c>
      <c r="H1002" s="12"/>
      <c r="I1002" s="14" t="s">
        <v>131</v>
      </c>
      <c r="J1002" s="12" t="s">
        <v>24</v>
      </c>
      <c r="K1002" s="12" t="s">
        <v>25</v>
      </c>
      <c r="L1002" s="12" t="s">
        <v>39</v>
      </c>
      <c r="M1002" s="11" t="s">
        <v>40</v>
      </c>
      <c r="N1002" s="11" t="s">
        <v>28</v>
      </c>
      <c r="O1002" s="12" t="s">
        <v>29</v>
      </c>
      <c r="P1002" s="12"/>
      <c r="Q1002" s="15" t="s">
        <v>4362</v>
      </c>
      <c r="R1002" s="12" t="s">
        <v>42</v>
      </c>
      <c r="S1002" s="11" t="s">
        <v>4363</v>
      </c>
      <c r="T1002" s="11" t="s">
        <v>4364</v>
      </c>
    </row>
    <row x14ac:dyDescent="0.25" r="1003" customHeight="1" ht="19.5">
      <c r="A1003" s="18">
        <v>45204</v>
      </c>
      <c r="B1003" s="19" t="s">
        <v>4365</v>
      </c>
      <c r="C1003" s="19" t="s">
        <v>4366</v>
      </c>
      <c r="D1003" s="20"/>
      <c r="E1003" s="21">
        <f>"071703290178"</f>
      </c>
      <c r="F1003" s="19" t="s">
        <v>4367</v>
      </c>
      <c r="G1003" s="20" t="s">
        <v>74</v>
      </c>
      <c r="H1003" s="20"/>
      <c r="I1003" s="22" t="s">
        <v>148</v>
      </c>
      <c r="J1003" s="20" t="s">
        <v>24</v>
      </c>
      <c r="K1003" s="20" t="s">
        <v>25</v>
      </c>
      <c r="L1003" s="20" t="s">
        <v>39</v>
      </c>
      <c r="M1003" s="19" t="s">
        <v>149</v>
      </c>
      <c r="N1003" s="19" t="s">
        <v>28</v>
      </c>
      <c r="O1003" s="20" t="s">
        <v>29</v>
      </c>
      <c r="P1003" s="20"/>
      <c r="Q1003" s="23">
        <v>45204.443877314814</v>
      </c>
      <c r="R1003" s="20" t="s">
        <v>42</v>
      </c>
      <c r="S1003" s="4" t="s">
        <v>4368</v>
      </c>
      <c r="T1003" s="4" t="s">
        <v>4369</v>
      </c>
    </row>
    <row x14ac:dyDescent="0.25" r="1004" customHeight="1" ht="19.5">
      <c r="A1004" s="18">
        <v>45206</v>
      </c>
      <c r="B1004" s="11" t="s">
        <v>4370</v>
      </c>
      <c r="C1004" s="11" t="s">
        <v>691</v>
      </c>
      <c r="D1004" s="12"/>
      <c r="E1004" s="13" t="s">
        <v>4371</v>
      </c>
      <c r="F1004" s="11" t="s">
        <v>4372</v>
      </c>
      <c r="G1004" s="12" t="s">
        <v>74</v>
      </c>
      <c r="H1004" s="12"/>
      <c r="I1004" s="14" t="s">
        <v>590</v>
      </c>
      <c r="J1004" s="12" t="s">
        <v>24</v>
      </c>
      <c r="K1004" s="12" t="s">
        <v>25</v>
      </c>
      <c r="L1004" s="12" t="s">
        <v>39</v>
      </c>
      <c r="M1004" s="11" t="s">
        <v>675</v>
      </c>
      <c r="N1004" s="11" t="s">
        <v>28</v>
      </c>
      <c r="O1004" s="12" t="s">
        <v>29</v>
      </c>
      <c r="P1004" s="12"/>
      <c r="Q1004" s="15" t="s">
        <v>4373</v>
      </c>
      <c r="R1004" s="12" t="s">
        <v>42</v>
      </c>
      <c r="S1004" s="11" t="s">
        <v>4374</v>
      </c>
      <c r="T1004" s="11" t="s">
        <v>4375</v>
      </c>
    </row>
    <row x14ac:dyDescent="0.25" r="1005" customHeight="1" ht="19.5">
      <c r="A1005" s="18">
        <v>45205</v>
      </c>
      <c r="B1005" s="11" t="s">
        <v>4376</v>
      </c>
      <c r="C1005" s="11" t="s">
        <v>341</v>
      </c>
      <c r="D1005" s="12"/>
      <c r="E1005" s="13">
        <v>15671019655</v>
      </c>
      <c r="F1005" s="11" t="s">
        <v>4377</v>
      </c>
      <c r="G1005" s="12" t="s">
        <v>37</v>
      </c>
      <c r="H1005" s="12" t="s">
        <v>130</v>
      </c>
      <c r="I1005" s="14" t="s">
        <v>241</v>
      </c>
      <c r="J1005" s="12" t="s">
        <v>24</v>
      </c>
      <c r="K1005" s="12" t="s">
        <v>25</v>
      </c>
      <c r="L1005" s="12" t="s">
        <v>39</v>
      </c>
      <c r="M1005" s="11" t="s">
        <v>27</v>
      </c>
      <c r="N1005" s="11" t="s">
        <v>28</v>
      </c>
      <c r="O1005" s="12" t="s">
        <v>29</v>
      </c>
      <c r="P1005" s="12"/>
      <c r="Q1005" s="15" t="s">
        <v>4378</v>
      </c>
      <c r="R1005" s="12" t="s">
        <v>42</v>
      </c>
      <c r="S1005" s="17" t="s">
        <v>4379</v>
      </c>
      <c r="T1005" s="26" t="s">
        <v>4380</v>
      </c>
    </row>
    <row x14ac:dyDescent="0.25" r="1006" customHeight="1" ht="19.5">
      <c r="A1006" s="25">
        <v>45211</v>
      </c>
      <c r="B1006" s="11" t="s">
        <v>4381</v>
      </c>
      <c r="C1006" s="11" t="s">
        <v>660</v>
      </c>
      <c r="D1006" s="11"/>
      <c r="E1006" s="13" t="s">
        <v>4382</v>
      </c>
      <c r="F1006" s="11" t="s">
        <v>4383</v>
      </c>
      <c r="G1006" s="11" t="s">
        <v>23</v>
      </c>
      <c r="H1006" s="11"/>
      <c r="I1006" s="13" t="s">
        <v>415</v>
      </c>
      <c r="J1006" s="11" t="s">
        <v>24</v>
      </c>
      <c r="K1006" s="11" t="s">
        <v>25</v>
      </c>
      <c r="L1006" s="11" t="s">
        <v>39</v>
      </c>
      <c r="M1006" s="11" t="s">
        <v>27</v>
      </c>
      <c r="N1006" s="11" t="s">
        <v>624</v>
      </c>
      <c r="O1006" s="11" t="s">
        <v>29</v>
      </c>
      <c r="P1006" s="11"/>
      <c r="Q1006" s="16" t="s">
        <v>4384</v>
      </c>
      <c r="R1006" s="11" t="s">
        <v>42</v>
      </c>
      <c r="S1006" s="11" t="s">
        <v>4385</v>
      </c>
      <c r="T1006" s="11" t="s">
        <v>4386</v>
      </c>
    </row>
    <row x14ac:dyDescent="0.25" r="1007" customHeight="1" ht="19.5">
      <c r="A1007" s="18">
        <v>45200</v>
      </c>
      <c r="B1007" s="11" t="s">
        <v>4387</v>
      </c>
      <c r="C1007" s="11" t="s">
        <v>545</v>
      </c>
      <c r="D1007" s="12"/>
      <c r="E1007" s="13">
        <v>19171380056</v>
      </c>
      <c r="F1007" s="11" t="s">
        <v>4388</v>
      </c>
      <c r="G1007" s="12" t="s">
        <v>23</v>
      </c>
      <c r="H1007" s="12" t="s">
        <v>130</v>
      </c>
      <c r="I1007" s="14" t="s">
        <v>615</v>
      </c>
      <c r="J1007" s="12" t="s">
        <v>24</v>
      </c>
      <c r="K1007" s="12" t="s">
        <v>25</v>
      </c>
      <c r="L1007" s="12" t="s">
        <v>39</v>
      </c>
      <c r="M1007" s="11" t="s">
        <v>40</v>
      </c>
      <c r="N1007" s="11" t="s">
        <v>28</v>
      </c>
      <c r="O1007" s="12" t="s">
        <v>29</v>
      </c>
      <c r="P1007" s="12"/>
      <c r="Q1007" s="15" t="s">
        <v>4389</v>
      </c>
      <c r="R1007" s="12" t="s">
        <v>42</v>
      </c>
      <c r="S1007" s="11" t="s">
        <v>4390</v>
      </c>
      <c r="T1007" s="11" t="s">
        <v>4391</v>
      </c>
    </row>
    <row x14ac:dyDescent="0.25" r="1008" customHeight="1" ht="19.5">
      <c r="A1008" s="18">
        <v>45201</v>
      </c>
      <c r="B1008" s="19" t="s">
        <v>4392</v>
      </c>
      <c r="C1008" s="19" t="s">
        <v>180</v>
      </c>
      <c r="D1008" s="20"/>
      <c r="E1008" s="21">
        <f>"15571776785"</f>
      </c>
      <c r="F1008" s="19" t="s">
        <v>4393</v>
      </c>
      <c r="G1008" s="20" t="s">
        <v>115</v>
      </c>
      <c r="H1008" s="20"/>
      <c r="I1008" s="22" t="s">
        <v>142</v>
      </c>
      <c r="J1008" s="20" t="s">
        <v>24</v>
      </c>
      <c r="K1008" s="20" t="s">
        <v>25</v>
      </c>
      <c r="L1008" s="20" t="s">
        <v>39</v>
      </c>
      <c r="M1008" s="19" t="s">
        <v>27</v>
      </c>
      <c r="N1008" s="19" t="s">
        <v>183</v>
      </c>
      <c r="O1008" s="20" t="s">
        <v>29</v>
      </c>
      <c r="P1008" s="20"/>
      <c r="Q1008" s="23">
        <v>45201.68121527778</v>
      </c>
      <c r="R1008" s="20" t="s">
        <v>51</v>
      </c>
      <c r="S1008" s="4" t="s">
        <v>4394</v>
      </c>
      <c r="T1008" s="19"/>
    </row>
    <row x14ac:dyDescent="0.25" r="1009" customHeight="1" ht="19.5">
      <c r="A1009" s="18">
        <v>45202</v>
      </c>
      <c r="B1009" s="19" t="s">
        <v>4395</v>
      </c>
      <c r="C1009" s="19" t="s">
        <v>341</v>
      </c>
      <c r="D1009" s="20"/>
      <c r="E1009" s="21">
        <v>15571776785</v>
      </c>
      <c r="F1009" s="19" t="s">
        <v>4393</v>
      </c>
      <c r="G1009" s="20" t="s">
        <v>115</v>
      </c>
      <c r="H1009" s="20" t="s">
        <v>130</v>
      </c>
      <c r="I1009" s="22" t="s">
        <v>99</v>
      </c>
      <c r="J1009" s="20" t="s">
        <v>24</v>
      </c>
      <c r="K1009" s="20" t="s">
        <v>25</v>
      </c>
      <c r="L1009" s="20" t="s">
        <v>39</v>
      </c>
      <c r="M1009" s="19" t="s">
        <v>27</v>
      </c>
      <c r="N1009" s="19" t="s">
        <v>28</v>
      </c>
      <c r="O1009" s="20" t="s">
        <v>29</v>
      </c>
      <c r="P1009" s="20"/>
      <c r="Q1009" s="23">
        <v>45202.600694444445</v>
      </c>
      <c r="R1009" s="20" t="s">
        <v>42</v>
      </c>
      <c r="S1009" s="4" t="s">
        <v>4396</v>
      </c>
      <c r="T1009" s="19" t="s">
        <v>4397</v>
      </c>
    </row>
    <row x14ac:dyDescent="0.25" r="1010" customHeight="1" ht="19.5">
      <c r="A1010" s="25">
        <v>45210</v>
      </c>
      <c r="B1010" s="11" t="s">
        <v>4398</v>
      </c>
      <c r="C1010" s="11" t="s">
        <v>341</v>
      </c>
      <c r="D1010" s="11"/>
      <c r="E1010" s="13">
        <v>13085157442</v>
      </c>
      <c r="F1010" s="11" t="s">
        <v>4399</v>
      </c>
      <c r="G1010" s="11" t="s">
        <v>62</v>
      </c>
      <c r="H1010" s="11"/>
      <c r="I1010" s="13" t="s">
        <v>352</v>
      </c>
      <c r="J1010" s="11" t="s">
        <v>24</v>
      </c>
      <c r="K1010" s="11" t="s">
        <v>69</v>
      </c>
      <c r="L1010" s="11" t="s">
        <v>39</v>
      </c>
      <c r="M1010" s="11" t="s">
        <v>27</v>
      </c>
      <c r="N1010" s="11" t="s">
        <v>28</v>
      </c>
      <c r="O1010" s="11" t="s">
        <v>29</v>
      </c>
      <c r="P1010" s="11"/>
      <c r="Q1010" s="16" t="s">
        <v>4400</v>
      </c>
      <c r="R1010" s="11" t="s">
        <v>42</v>
      </c>
      <c r="S1010" s="17" t="s">
        <v>4401</v>
      </c>
      <c r="T1010" s="11"/>
    </row>
    <row x14ac:dyDescent="0.25" r="1011" customHeight="1" ht="19.5">
      <c r="A1011" s="10">
        <v>45213</v>
      </c>
      <c r="B1011" s="11" t="s">
        <v>4402</v>
      </c>
      <c r="C1011" s="11" t="s">
        <v>180</v>
      </c>
      <c r="D1011" s="11"/>
      <c r="E1011" s="13">
        <v>15572752858</v>
      </c>
      <c r="F1011" s="11" t="s">
        <v>4403</v>
      </c>
      <c r="G1011" s="11" t="s">
        <v>115</v>
      </c>
      <c r="H1011" s="11"/>
      <c r="I1011" s="13" t="s">
        <v>1024</v>
      </c>
      <c r="J1011" s="11" t="s">
        <v>24</v>
      </c>
      <c r="K1011" s="11" t="s">
        <v>25</v>
      </c>
      <c r="L1011" s="11" t="s">
        <v>39</v>
      </c>
      <c r="M1011" s="11" t="s">
        <v>40</v>
      </c>
      <c r="N1011" s="11" t="s">
        <v>183</v>
      </c>
      <c r="O1011" s="11" t="s">
        <v>29</v>
      </c>
      <c r="P1011" s="11"/>
      <c r="Q1011" s="16" t="s">
        <v>4404</v>
      </c>
      <c r="R1011" s="11" t="s">
        <v>51</v>
      </c>
      <c r="S1011" s="11" t="s">
        <v>4405</v>
      </c>
      <c r="T1011" s="26" t="s">
        <v>4406</v>
      </c>
    </row>
    <row x14ac:dyDescent="0.25" r="1012" customHeight="1" ht="19.5">
      <c r="A1012" s="18">
        <v>45204</v>
      </c>
      <c r="B1012" s="19" t="s">
        <v>4407</v>
      </c>
      <c r="C1012" s="19" t="s">
        <v>545</v>
      </c>
      <c r="D1012" s="20"/>
      <c r="E1012" s="21">
        <f>"18571043935"</f>
      </c>
      <c r="F1012" s="19" t="s">
        <v>4408</v>
      </c>
      <c r="G1012" s="20" t="s">
        <v>48</v>
      </c>
      <c r="H1012" s="20"/>
      <c r="I1012" s="22" t="s">
        <v>486</v>
      </c>
      <c r="J1012" s="20" t="s">
        <v>24</v>
      </c>
      <c r="K1012" s="20" t="s">
        <v>25</v>
      </c>
      <c r="L1012" s="20" t="s">
        <v>39</v>
      </c>
      <c r="M1012" s="19" t="s">
        <v>40</v>
      </c>
      <c r="N1012" s="19" t="s">
        <v>28</v>
      </c>
      <c r="O1012" s="20" t="s">
        <v>29</v>
      </c>
      <c r="P1012" s="20"/>
      <c r="Q1012" s="23">
        <v>45204.772048611114</v>
      </c>
      <c r="R1012" s="20" t="s">
        <v>42</v>
      </c>
      <c r="S1012" s="4" t="s">
        <v>4409</v>
      </c>
      <c r="T1012" s="19" t="s">
        <v>4410</v>
      </c>
    </row>
    <row x14ac:dyDescent="0.25" r="1013" customHeight="1" ht="19.5">
      <c r="A1013" s="18">
        <v>45201</v>
      </c>
      <c r="B1013" s="19" t="s">
        <v>4411</v>
      </c>
      <c r="C1013" s="19" t="s">
        <v>880</v>
      </c>
      <c r="D1013" s="20"/>
      <c r="E1013" s="21">
        <f>"13618691231"</f>
      </c>
      <c r="F1013" s="19" t="s">
        <v>4412</v>
      </c>
      <c r="G1013" s="20" t="s">
        <v>74</v>
      </c>
      <c r="H1013" s="20"/>
      <c r="I1013" s="22" t="s">
        <v>182</v>
      </c>
      <c r="J1013" s="20" t="s">
        <v>24</v>
      </c>
      <c r="K1013" s="20" t="s">
        <v>25</v>
      </c>
      <c r="L1013" s="20" t="s">
        <v>39</v>
      </c>
      <c r="M1013" s="19" t="s">
        <v>40</v>
      </c>
      <c r="N1013" s="19" t="s">
        <v>28</v>
      </c>
      <c r="O1013" s="20" t="s">
        <v>29</v>
      </c>
      <c r="P1013" s="20"/>
      <c r="Q1013" s="23">
        <v>45201.497569444444</v>
      </c>
      <c r="R1013" s="20" t="s">
        <v>42</v>
      </c>
      <c r="S1013" s="19" t="s">
        <v>4413</v>
      </c>
      <c r="T1013" s="19" t="s">
        <v>4414</v>
      </c>
    </row>
    <row x14ac:dyDescent="0.25" r="1014" customHeight="1" ht="19.5">
      <c r="A1014" s="25">
        <v>45210</v>
      </c>
      <c r="B1014" s="11" t="s">
        <v>4415</v>
      </c>
      <c r="C1014" s="11" t="s">
        <v>180</v>
      </c>
      <c r="D1014" s="11"/>
      <c r="E1014" s="13">
        <v>13135816485</v>
      </c>
      <c r="F1014" s="11" t="s">
        <v>4416</v>
      </c>
      <c r="G1014" s="11" t="s">
        <v>37</v>
      </c>
      <c r="H1014" s="11"/>
      <c r="I1014" s="13" t="s">
        <v>254</v>
      </c>
      <c r="J1014" s="11" t="s">
        <v>24</v>
      </c>
      <c r="K1014" s="11" t="s">
        <v>25</v>
      </c>
      <c r="L1014" s="11" t="s">
        <v>39</v>
      </c>
      <c r="M1014" s="11" t="s">
        <v>40</v>
      </c>
      <c r="N1014" s="11" t="s">
        <v>183</v>
      </c>
      <c r="O1014" s="11" t="s">
        <v>29</v>
      </c>
      <c r="P1014" s="11"/>
      <c r="Q1014" s="16" t="s">
        <v>4417</v>
      </c>
      <c r="R1014" s="11" t="s">
        <v>51</v>
      </c>
      <c r="S1014" s="17" t="s">
        <v>4418</v>
      </c>
      <c r="T1014" s="11"/>
    </row>
    <row x14ac:dyDescent="0.25" r="1015" customHeight="1" ht="19.5">
      <c r="A1015" s="18">
        <v>45200</v>
      </c>
      <c r="B1015" s="11" t="s">
        <v>4419</v>
      </c>
      <c r="C1015" s="11" t="s">
        <v>341</v>
      </c>
      <c r="D1015" s="12"/>
      <c r="E1015" s="13">
        <v>15549332788</v>
      </c>
      <c r="F1015" s="11" t="s">
        <v>4420</v>
      </c>
      <c r="G1015" s="12" t="s">
        <v>289</v>
      </c>
      <c r="H1015" s="12"/>
      <c r="I1015" s="14" t="s">
        <v>182</v>
      </c>
      <c r="J1015" s="12" t="s">
        <v>24</v>
      </c>
      <c r="K1015" s="12" t="s">
        <v>25</v>
      </c>
      <c r="L1015" s="12" t="s">
        <v>39</v>
      </c>
      <c r="M1015" s="11" t="s">
        <v>27</v>
      </c>
      <c r="N1015" s="11" t="s">
        <v>28</v>
      </c>
      <c r="O1015" s="12" t="s">
        <v>29</v>
      </c>
      <c r="P1015" s="12"/>
      <c r="Q1015" s="15" t="s">
        <v>4421</v>
      </c>
      <c r="R1015" s="12" t="s">
        <v>42</v>
      </c>
      <c r="S1015" s="17" t="s">
        <v>4422</v>
      </c>
      <c r="T1015" s="11"/>
    </row>
    <row x14ac:dyDescent="0.25" r="1016" customHeight="1" ht="19.5">
      <c r="A1016" s="18">
        <v>45200</v>
      </c>
      <c r="B1016" s="11" t="s">
        <v>4423</v>
      </c>
      <c r="C1016" s="11" t="s">
        <v>655</v>
      </c>
      <c r="D1016" s="12"/>
      <c r="E1016" s="13">
        <v>15571738120</v>
      </c>
      <c r="F1016" s="11" t="s">
        <v>4424</v>
      </c>
      <c r="G1016" s="12" t="s">
        <v>115</v>
      </c>
      <c r="H1016" s="12"/>
      <c r="I1016" s="14" t="s">
        <v>104</v>
      </c>
      <c r="J1016" s="12" t="s">
        <v>24</v>
      </c>
      <c r="K1016" s="12" t="s">
        <v>25</v>
      </c>
      <c r="L1016" s="12" t="s">
        <v>39</v>
      </c>
      <c r="M1016" s="11" t="s">
        <v>40</v>
      </c>
      <c r="N1016" s="11" t="s">
        <v>28</v>
      </c>
      <c r="O1016" s="12" t="s">
        <v>29</v>
      </c>
      <c r="P1016" s="12"/>
      <c r="Q1016" s="15" t="s">
        <v>4425</v>
      </c>
      <c r="R1016" s="12" t="s">
        <v>42</v>
      </c>
      <c r="S1016" s="11" t="s">
        <v>4426</v>
      </c>
      <c r="T1016" s="11" t="s">
        <v>4427</v>
      </c>
    </row>
    <row x14ac:dyDescent="0.25" r="1017" customHeight="1" ht="19.5">
      <c r="A1017" s="18">
        <v>45200</v>
      </c>
      <c r="B1017" s="11" t="s">
        <v>4428</v>
      </c>
      <c r="C1017" s="11" t="s">
        <v>158</v>
      </c>
      <c r="D1017" s="12"/>
      <c r="E1017" s="13" t="s">
        <v>4429</v>
      </c>
      <c r="F1017" s="11" t="s">
        <v>4430</v>
      </c>
      <c r="G1017" s="12" t="s">
        <v>74</v>
      </c>
      <c r="H1017" s="12"/>
      <c r="I1017" s="14" t="s">
        <v>148</v>
      </c>
      <c r="J1017" s="12" t="s">
        <v>24</v>
      </c>
      <c r="K1017" s="12" t="s">
        <v>25</v>
      </c>
      <c r="L1017" s="12" t="s">
        <v>39</v>
      </c>
      <c r="M1017" s="11" t="s">
        <v>149</v>
      </c>
      <c r="N1017" s="11" t="s">
        <v>28</v>
      </c>
      <c r="O1017" s="12" t="s">
        <v>29</v>
      </c>
      <c r="P1017" s="12"/>
      <c r="Q1017" s="15" t="s">
        <v>4431</v>
      </c>
      <c r="R1017" s="12" t="s">
        <v>42</v>
      </c>
      <c r="S1017" s="11" t="s">
        <v>4432</v>
      </c>
      <c r="T1017" s="11" t="s">
        <v>4433</v>
      </c>
    </row>
    <row x14ac:dyDescent="0.25" r="1018" customHeight="1" ht="19.5">
      <c r="A1018" s="18">
        <v>45200</v>
      </c>
      <c r="B1018" s="11" t="s">
        <v>4434</v>
      </c>
      <c r="C1018" s="11" t="s">
        <v>3465</v>
      </c>
      <c r="D1018" s="12"/>
      <c r="E1018" s="13">
        <v>13264902858</v>
      </c>
      <c r="F1018" s="11" t="s">
        <v>4435</v>
      </c>
      <c r="G1018" s="12" t="s">
        <v>37</v>
      </c>
      <c r="H1018" s="12"/>
      <c r="I1018" s="14">
        <v>10015</v>
      </c>
      <c r="J1018" s="12" t="s">
        <v>24</v>
      </c>
      <c r="K1018" s="12" t="s">
        <v>69</v>
      </c>
      <c r="L1018" s="12" t="s">
        <v>26</v>
      </c>
      <c r="M1018" s="11" t="s">
        <v>40</v>
      </c>
      <c r="N1018" s="11" t="s">
        <v>28</v>
      </c>
      <c r="O1018" s="12" t="s">
        <v>29</v>
      </c>
      <c r="P1018" s="12"/>
      <c r="Q1018" s="15" t="s">
        <v>4436</v>
      </c>
      <c r="R1018" s="12" t="s">
        <v>31</v>
      </c>
      <c r="S1018" s="11" t="s">
        <v>4437</v>
      </c>
      <c r="T1018" s="26" t="s">
        <v>4438</v>
      </c>
    </row>
    <row x14ac:dyDescent="0.25" r="1019" customHeight="1" ht="19.5">
      <c r="A1019" s="18">
        <v>45202</v>
      </c>
      <c r="B1019" s="19" t="s">
        <v>4439</v>
      </c>
      <c r="C1019" s="19" t="s">
        <v>880</v>
      </c>
      <c r="D1019" s="20"/>
      <c r="E1019" s="21">
        <v>15571762399</v>
      </c>
      <c r="F1019" s="19" t="s">
        <v>4440</v>
      </c>
      <c r="G1019" s="20" t="s">
        <v>37</v>
      </c>
      <c r="H1019" s="20"/>
      <c r="I1019" s="22" t="s">
        <v>75</v>
      </c>
      <c r="J1019" s="20" t="s">
        <v>24</v>
      </c>
      <c r="K1019" s="20" t="s">
        <v>25</v>
      </c>
      <c r="L1019" s="20" t="s">
        <v>39</v>
      </c>
      <c r="M1019" s="19" t="s">
        <v>27</v>
      </c>
      <c r="N1019" s="19" t="s">
        <v>28</v>
      </c>
      <c r="O1019" s="20" t="s">
        <v>29</v>
      </c>
      <c r="P1019" s="20"/>
      <c r="Q1019" s="23">
        <v>45202.470138888886</v>
      </c>
      <c r="R1019" s="20" t="s">
        <v>42</v>
      </c>
      <c r="S1019" s="4" t="s">
        <v>4441</v>
      </c>
      <c r="T1019" s="19" t="s">
        <v>4442</v>
      </c>
    </row>
    <row x14ac:dyDescent="0.25" r="1020" customHeight="1" ht="19.5">
      <c r="A1020" s="10">
        <v>45212</v>
      </c>
      <c r="B1020" s="11" t="s">
        <v>4443</v>
      </c>
      <c r="C1020" s="11" t="s">
        <v>660</v>
      </c>
      <c r="D1020" s="11"/>
      <c r="E1020" s="13" t="s">
        <v>4444</v>
      </c>
      <c r="F1020" s="11" t="s">
        <v>4445</v>
      </c>
      <c r="G1020" s="11" t="s">
        <v>74</v>
      </c>
      <c r="H1020" s="11"/>
      <c r="I1020" s="13" t="s">
        <v>182</v>
      </c>
      <c r="J1020" s="11" t="s">
        <v>24</v>
      </c>
      <c r="K1020" s="11" t="s">
        <v>25</v>
      </c>
      <c r="L1020" s="11" t="s">
        <v>39</v>
      </c>
      <c r="M1020" s="11" t="s">
        <v>149</v>
      </c>
      <c r="N1020" s="11" t="s">
        <v>624</v>
      </c>
      <c r="O1020" s="11" t="s">
        <v>29</v>
      </c>
      <c r="P1020" s="11"/>
      <c r="Q1020" s="16" t="s">
        <v>4446</v>
      </c>
      <c r="R1020" s="11" t="s">
        <v>42</v>
      </c>
      <c r="S1020" s="11" t="s">
        <v>4447</v>
      </c>
      <c r="T1020" s="11" t="s">
        <v>4448</v>
      </c>
    </row>
    <row x14ac:dyDescent="0.25" r="1021" customHeight="1" ht="19.5">
      <c r="A1021" s="18">
        <v>45207</v>
      </c>
      <c r="B1021" s="11" t="s">
        <v>4449</v>
      </c>
      <c r="C1021" s="11" t="s">
        <v>72</v>
      </c>
      <c r="D1021" s="12"/>
      <c r="E1021" s="13">
        <v>15571761018</v>
      </c>
      <c r="F1021" s="11" t="s">
        <v>4450</v>
      </c>
      <c r="G1021" s="12" t="s">
        <v>62</v>
      </c>
      <c r="H1021" s="12"/>
      <c r="I1021" s="14" t="s">
        <v>796</v>
      </c>
      <c r="J1021" s="12" t="s">
        <v>24</v>
      </c>
      <c r="K1021" s="12" t="s">
        <v>25</v>
      </c>
      <c r="L1021" s="12" t="s">
        <v>39</v>
      </c>
      <c r="M1021" s="11" t="s">
        <v>27</v>
      </c>
      <c r="N1021" s="11" t="s">
        <v>28</v>
      </c>
      <c r="O1021" s="12" t="s">
        <v>29</v>
      </c>
      <c r="P1021" s="12"/>
      <c r="Q1021" s="15" t="s">
        <v>4451</v>
      </c>
      <c r="R1021" s="12" t="s">
        <v>42</v>
      </c>
      <c r="S1021" s="11" t="s">
        <v>4452</v>
      </c>
      <c r="T1021" s="11" t="s">
        <v>4453</v>
      </c>
    </row>
    <row x14ac:dyDescent="0.25" r="1022" customHeight="1" ht="19.5">
      <c r="A1022" s="18">
        <v>45201</v>
      </c>
      <c r="B1022" s="19" t="s">
        <v>4454</v>
      </c>
      <c r="C1022" s="19" t="s">
        <v>880</v>
      </c>
      <c r="D1022" s="20"/>
      <c r="E1022" s="21">
        <f>"15507203538"</f>
      </c>
      <c r="F1022" s="19" t="s">
        <v>4455</v>
      </c>
      <c r="G1022" s="20" t="s">
        <v>23</v>
      </c>
      <c r="H1022" s="20"/>
      <c r="I1022" s="22" t="s">
        <v>796</v>
      </c>
      <c r="J1022" s="20" t="s">
        <v>24</v>
      </c>
      <c r="K1022" s="20" t="s">
        <v>25</v>
      </c>
      <c r="L1022" s="20" t="s">
        <v>39</v>
      </c>
      <c r="M1022" s="19" t="s">
        <v>40</v>
      </c>
      <c r="N1022" s="19" t="s">
        <v>28</v>
      </c>
      <c r="O1022" s="20" t="s">
        <v>29</v>
      </c>
      <c r="P1022" s="20"/>
      <c r="Q1022" s="23">
        <v>45201.43787037037</v>
      </c>
      <c r="R1022" s="20" t="s">
        <v>42</v>
      </c>
      <c r="S1022" s="19" t="s">
        <v>4456</v>
      </c>
      <c r="T1022" s="19" t="s">
        <v>4457</v>
      </c>
    </row>
    <row x14ac:dyDescent="0.25" r="1023" customHeight="1" ht="19.5">
      <c r="A1023" s="18">
        <v>45203</v>
      </c>
      <c r="B1023" s="11" t="s">
        <v>4458</v>
      </c>
      <c r="C1023" s="11" t="s">
        <v>4459</v>
      </c>
      <c r="D1023" s="12"/>
      <c r="E1023" s="13">
        <v>15507203538</v>
      </c>
      <c r="F1023" s="11" t="s">
        <v>4455</v>
      </c>
      <c r="G1023" s="12" t="s">
        <v>23</v>
      </c>
      <c r="H1023" s="12"/>
      <c r="I1023" s="14" t="s">
        <v>189</v>
      </c>
      <c r="J1023" s="12" t="s">
        <v>24</v>
      </c>
      <c r="K1023" s="12" t="s">
        <v>25</v>
      </c>
      <c r="L1023" s="12" t="s">
        <v>39</v>
      </c>
      <c r="M1023" s="11" t="s">
        <v>40</v>
      </c>
      <c r="N1023" s="11" t="s">
        <v>28</v>
      </c>
      <c r="O1023" s="12" t="s">
        <v>29</v>
      </c>
      <c r="P1023" s="12"/>
      <c r="Q1023" s="15" t="s">
        <v>4460</v>
      </c>
      <c r="R1023" s="12" t="s">
        <v>42</v>
      </c>
      <c r="S1023" s="11" t="s">
        <v>4461</v>
      </c>
      <c r="T1023" s="11" t="s">
        <v>4457</v>
      </c>
    </row>
    <row x14ac:dyDescent="0.25" r="1024" customHeight="1" ht="19.5">
      <c r="A1024" s="18">
        <v>45203</v>
      </c>
      <c r="B1024" s="11" t="s">
        <v>4462</v>
      </c>
      <c r="C1024" s="11" t="s">
        <v>4459</v>
      </c>
      <c r="D1024" s="12"/>
      <c r="E1024" s="13">
        <v>15507203538</v>
      </c>
      <c r="F1024" s="11" t="s">
        <v>4455</v>
      </c>
      <c r="G1024" s="12" t="s">
        <v>23</v>
      </c>
      <c r="H1024" s="12"/>
      <c r="I1024" s="14">
        <v>10015</v>
      </c>
      <c r="J1024" s="12" t="s">
        <v>24</v>
      </c>
      <c r="K1024" s="12" t="s">
        <v>69</v>
      </c>
      <c r="L1024" s="12" t="s">
        <v>26</v>
      </c>
      <c r="M1024" s="11" t="s">
        <v>40</v>
      </c>
      <c r="N1024" s="11" t="s">
        <v>28</v>
      </c>
      <c r="O1024" s="12" t="s">
        <v>29</v>
      </c>
      <c r="P1024" s="12"/>
      <c r="Q1024" s="15" t="s">
        <v>4463</v>
      </c>
      <c r="R1024" s="12" t="s">
        <v>31</v>
      </c>
      <c r="S1024" s="11" t="s">
        <v>4464</v>
      </c>
      <c r="T1024" s="11" t="s">
        <v>4465</v>
      </c>
    </row>
    <row x14ac:dyDescent="0.25" r="1025" customHeight="1" ht="19.5">
      <c r="A1025" s="18">
        <v>45204</v>
      </c>
      <c r="B1025" s="19" t="s">
        <v>4466</v>
      </c>
      <c r="C1025" s="19" t="s">
        <v>72</v>
      </c>
      <c r="D1025" s="20"/>
      <c r="E1025" s="21">
        <f>"18671793104"</f>
      </c>
      <c r="F1025" s="19" t="s">
        <v>4467</v>
      </c>
      <c r="G1025" s="20" t="s">
        <v>115</v>
      </c>
      <c r="H1025" s="20"/>
      <c r="I1025" s="22" t="s">
        <v>142</v>
      </c>
      <c r="J1025" s="20" t="s">
        <v>24</v>
      </c>
      <c r="K1025" s="20" t="s">
        <v>25</v>
      </c>
      <c r="L1025" s="20" t="s">
        <v>39</v>
      </c>
      <c r="M1025" s="19" t="s">
        <v>40</v>
      </c>
      <c r="N1025" s="19" t="s">
        <v>28</v>
      </c>
      <c r="O1025" s="20" t="s">
        <v>29</v>
      </c>
      <c r="P1025" s="20"/>
      <c r="Q1025" s="23">
        <v>45204.64270833333</v>
      </c>
      <c r="R1025" s="20" t="s">
        <v>42</v>
      </c>
      <c r="S1025" s="4" t="s">
        <v>4468</v>
      </c>
      <c r="T1025" s="19" t="s">
        <v>4469</v>
      </c>
    </row>
    <row x14ac:dyDescent="0.25" r="1026" customHeight="1" ht="19.5">
      <c r="A1026" s="18">
        <v>45204</v>
      </c>
      <c r="B1026" s="19" t="s">
        <v>4470</v>
      </c>
      <c r="C1026" s="19" t="s">
        <v>239</v>
      </c>
      <c r="D1026" s="20"/>
      <c r="E1026" s="21">
        <f>"15572703013"</f>
      </c>
      <c r="F1026" s="19" t="s">
        <v>4471</v>
      </c>
      <c r="G1026" s="20" t="s">
        <v>23</v>
      </c>
      <c r="H1026" s="20"/>
      <c r="I1026" s="22" t="s">
        <v>3607</v>
      </c>
      <c r="J1026" s="20" t="s">
        <v>24</v>
      </c>
      <c r="K1026" s="20" t="s">
        <v>25</v>
      </c>
      <c r="L1026" s="20" t="s">
        <v>39</v>
      </c>
      <c r="M1026" s="19" t="s">
        <v>40</v>
      </c>
      <c r="N1026" s="19" t="s">
        <v>183</v>
      </c>
      <c r="O1026" s="20" t="s">
        <v>29</v>
      </c>
      <c r="P1026" s="20"/>
      <c r="Q1026" s="23">
        <v>45204.73949074074</v>
      </c>
      <c r="R1026" s="20" t="s">
        <v>51</v>
      </c>
      <c r="S1026" s="4" t="s">
        <v>4472</v>
      </c>
      <c r="T1026" s="19"/>
    </row>
    <row x14ac:dyDescent="0.25" r="1027" customHeight="1" ht="19.5">
      <c r="A1027" s="18">
        <v>45205</v>
      </c>
      <c r="B1027" s="11" t="s">
        <v>4473</v>
      </c>
      <c r="C1027" s="11" t="s">
        <v>180</v>
      </c>
      <c r="D1027" s="12"/>
      <c r="E1027" s="13">
        <v>15586373802</v>
      </c>
      <c r="F1027" s="11" t="s">
        <v>4474</v>
      </c>
      <c r="G1027" s="12" t="s">
        <v>289</v>
      </c>
      <c r="H1027" s="12"/>
      <c r="I1027" s="14" t="s">
        <v>241</v>
      </c>
      <c r="J1027" s="12" t="s">
        <v>24</v>
      </c>
      <c r="K1027" s="12" t="s">
        <v>25</v>
      </c>
      <c r="L1027" s="12" t="s">
        <v>39</v>
      </c>
      <c r="M1027" s="11" t="s">
        <v>40</v>
      </c>
      <c r="N1027" s="11" t="s">
        <v>183</v>
      </c>
      <c r="O1027" s="12" t="s">
        <v>29</v>
      </c>
      <c r="P1027" s="12"/>
      <c r="Q1027" s="15" t="s">
        <v>4475</v>
      </c>
      <c r="R1027" s="12" t="s">
        <v>51</v>
      </c>
      <c r="S1027" s="11" t="s">
        <v>4476</v>
      </c>
      <c r="T1027" s="26" t="s">
        <v>4477</v>
      </c>
    </row>
    <row x14ac:dyDescent="0.25" r="1028" customHeight="1" ht="19.5">
      <c r="A1028" s="18">
        <v>45207</v>
      </c>
      <c r="B1028" s="11" t="s">
        <v>4478</v>
      </c>
      <c r="C1028" s="11" t="s">
        <v>660</v>
      </c>
      <c r="D1028" s="12"/>
      <c r="E1028" s="13" t="s">
        <v>4479</v>
      </c>
      <c r="F1028" s="11" t="s">
        <v>4480</v>
      </c>
      <c r="G1028" s="12" t="s">
        <v>74</v>
      </c>
      <c r="H1028" s="12"/>
      <c r="I1028" s="14" t="s">
        <v>148</v>
      </c>
      <c r="J1028" s="12" t="s">
        <v>24</v>
      </c>
      <c r="K1028" s="12" t="s">
        <v>25</v>
      </c>
      <c r="L1028" s="12" t="s">
        <v>39</v>
      </c>
      <c r="M1028" s="11" t="s">
        <v>149</v>
      </c>
      <c r="N1028" s="11" t="s">
        <v>624</v>
      </c>
      <c r="O1028" s="12" t="s">
        <v>29</v>
      </c>
      <c r="P1028" s="12"/>
      <c r="Q1028" s="15" t="s">
        <v>4481</v>
      </c>
      <c r="R1028" s="12" t="s">
        <v>42</v>
      </c>
      <c r="S1028" s="11" t="s">
        <v>4482</v>
      </c>
      <c r="T1028" s="11" t="s">
        <v>4483</v>
      </c>
    </row>
    <row x14ac:dyDescent="0.25" r="1029" customHeight="1" ht="19.5">
      <c r="A1029" s="18">
        <v>45208</v>
      </c>
      <c r="B1029" s="11" t="s">
        <v>4484</v>
      </c>
      <c r="C1029" s="11" t="s">
        <v>341</v>
      </c>
      <c r="D1029" s="12"/>
      <c r="E1029" s="13">
        <v>18671751382</v>
      </c>
      <c r="F1029" s="11" t="s">
        <v>4485</v>
      </c>
      <c r="G1029" s="12" t="s">
        <v>74</v>
      </c>
      <c r="H1029" s="12"/>
      <c r="I1029" s="14" t="s">
        <v>398</v>
      </c>
      <c r="J1029" s="12" t="s">
        <v>24</v>
      </c>
      <c r="K1029" s="12" t="s">
        <v>25</v>
      </c>
      <c r="L1029" s="12" t="s">
        <v>39</v>
      </c>
      <c r="M1029" s="11" t="s">
        <v>40</v>
      </c>
      <c r="N1029" s="11" t="s">
        <v>28</v>
      </c>
      <c r="O1029" s="12" t="s">
        <v>29</v>
      </c>
      <c r="P1029" s="12"/>
      <c r="Q1029" s="15" t="s">
        <v>4486</v>
      </c>
      <c r="R1029" s="12" t="s">
        <v>42</v>
      </c>
      <c r="S1029" s="11" t="s">
        <v>4487</v>
      </c>
      <c r="T1029" s="11" t="s">
        <v>4488</v>
      </c>
    </row>
    <row x14ac:dyDescent="0.25" r="1030" customHeight="1" ht="19.5">
      <c r="A1030" s="25">
        <v>45211</v>
      </c>
      <c r="B1030" s="11" t="s">
        <v>4489</v>
      </c>
      <c r="C1030" s="11" t="s">
        <v>660</v>
      </c>
      <c r="D1030" s="11"/>
      <c r="E1030" s="13" t="s">
        <v>4490</v>
      </c>
      <c r="F1030" s="11" t="s">
        <v>4491</v>
      </c>
      <c r="G1030" s="11" t="s">
        <v>74</v>
      </c>
      <c r="H1030" s="11" t="s">
        <v>98</v>
      </c>
      <c r="I1030" s="13" t="s">
        <v>433</v>
      </c>
      <c r="J1030" s="11" t="s">
        <v>24</v>
      </c>
      <c r="K1030" s="11" t="s">
        <v>25</v>
      </c>
      <c r="L1030" s="11" t="s">
        <v>39</v>
      </c>
      <c r="M1030" s="11" t="s">
        <v>149</v>
      </c>
      <c r="N1030" s="11" t="s">
        <v>624</v>
      </c>
      <c r="O1030" s="11" t="s">
        <v>29</v>
      </c>
      <c r="P1030" s="11"/>
      <c r="Q1030" s="16" t="s">
        <v>4492</v>
      </c>
      <c r="R1030" s="11" t="s">
        <v>42</v>
      </c>
      <c r="S1030" s="11" t="s">
        <v>4493</v>
      </c>
      <c r="T1030" s="11" t="s">
        <v>4494</v>
      </c>
    </row>
    <row x14ac:dyDescent="0.25" r="1031" customHeight="1" ht="19.5">
      <c r="A1031" s="18">
        <v>45202</v>
      </c>
      <c r="B1031" s="19" t="s">
        <v>4495</v>
      </c>
      <c r="C1031" s="19" t="s">
        <v>108</v>
      </c>
      <c r="D1031" s="20"/>
      <c r="E1031" s="21">
        <v>13886650398</v>
      </c>
      <c r="F1031" s="19" t="s">
        <v>4496</v>
      </c>
      <c r="G1031" s="20" t="s">
        <v>74</v>
      </c>
      <c r="H1031" s="20"/>
      <c r="I1031" s="22" t="s">
        <v>779</v>
      </c>
      <c r="J1031" s="20" t="s">
        <v>24</v>
      </c>
      <c r="K1031" s="20" t="s">
        <v>25</v>
      </c>
      <c r="L1031" s="20" t="s">
        <v>39</v>
      </c>
      <c r="M1031" s="19" t="s">
        <v>40</v>
      </c>
      <c r="N1031" s="19" t="s">
        <v>28</v>
      </c>
      <c r="O1031" s="20" t="s">
        <v>29</v>
      </c>
      <c r="P1031" s="20"/>
      <c r="Q1031" s="23">
        <v>45202.56805555556</v>
      </c>
      <c r="R1031" s="20" t="s">
        <v>51</v>
      </c>
      <c r="S1031" s="4" t="s">
        <v>4497</v>
      </c>
      <c r="T1031" s="19"/>
    </row>
    <row x14ac:dyDescent="0.25" r="1032" customHeight="1" ht="19.5">
      <c r="A1032" s="18">
        <v>45202</v>
      </c>
      <c r="B1032" s="19" t="s">
        <v>4498</v>
      </c>
      <c r="C1032" s="19" t="s">
        <v>4499</v>
      </c>
      <c r="D1032" s="20"/>
      <c r="E1032" s="21">
        <v>15071790536</v>
      </c>
      <c r="F1032" s="19" t="s">
        <v>4500</v>
      </c>
      <c r="G1032" s="20" t="s">
        <v>74</v>
      </c>
      <c r="H1032" s="20"/>
      <c r="I1032" s="22" t="s">
        <v>4501</v>
      </c>
      <c r="J1032" s="20" t="s">
        <v>24</v>
      </c>
      <c r="K1032" s="20" t="s">
        <v>25</v>
      </c>
      <c r="L1032" s="20" t="s">
        <v>4502</v>
      </c>
      <c r="M1032" s="19" t="s">
        <v>27</v>
      </c>
      <c r="N1032" s="19" t="s">
        <v>183</v>
      </c>
      <c r="O1032" s="20" t="s">
        <v>29</v>
      </c>
      <c r="P1032" s="20"/>
      <c r="Q1032" s="23">
        <v>45202.595138888886</v>
      </c>
      <c r="R1032" s="20" t="s">
        <v>42</v>
      </c>
      <c r="S1032" s="19" t="s">
        <v>4503</v>
      </c>
      <c r="T1032" s="19" t="s">
        <v>4504</v>
      </c>
    </row>
    <row x14ac:dyDescent="0.25" r="1033" customHeight="1" ht="19.5">
      <c r="A1033" s="18">
        <v>45202</v>
      </c>
      <c r="B1033" s="19" t="s">
        <v>4505</v>
      </c>
      <c r="C1033" s="19" t="s">
        <v>691</v>
      </c>
      <c r="D1033" s="20"/>
      <c r="E1033" s="21">
        <v>18671723389</v>
      </c>
      <c r="F1033" s="19" t="s">
        <v>4506</v>
      </c>
      <c r="G1033" s="20" t="s">
        <v>289</v>
      </c>
      <c r="H1033" s="20"/>
      <c r="I1033" s="22" t="s">
        <v>31</v>
      </c>
      <c r="J1033" s="20" t="s">
        <v>24</v>
      </c>
      <c r="K1033" s="20" t="s">
        <v>25</v>
      </c>
      <c r="L1033" s="20" t="s">
        <v>26</v>
      </c>
      <c r="M1033" s="19" t="s">
        <v>40</v>
      </c>
      <c r="N1033" s="19" t="s">
        <v>28</v>
      </c>
      <c r="O1033" s="20" t="s">
        <v>29</v>
      </c>
      <c r="P1033" s="20"/>
      <c r="Q1033" s="23">
        <v>45202.62013888889</v>
      </c>
      <c r="R1033" s="20" t="s">
        <v>31</v>
      </c>
      <c r="S1033" s="19" t="s">
        <v>4507</v>
      </c>
      <c r="T1033" s="26" t="s">
        <v>4508</v>
      </c>
    </row>
    <row x14ac:dyDescent="0.25" r="1034" customHeight="1" ht="19.5">
      <c r="A1034" s="18">
        <v>45202</v>
      </c>
      <c r="B1034" s="19" t="s">
        <v>4509</v>
      </c>
      <c r="C1034" s="19" t="s">
        <v>711</v>
      </c>
      <c r="D1034" s="20"/>
      <c r="E1034" s="21">
        <v>71700119706</v>
      </c>
      <c r="F1034" s="19" t="s">
        <v>4510</v>
      </c>
      <c r="G1034" s="20" t="s">
        <v>74</v>
      </c>
      <c r="H1034" s="20" t="s">
        <v>130</v>
      </c>
      <c r="I1034" s="22" t="s">
        <v>148</v>
      </c>
      <c r="J1034" s="20" t="s">
        <v>24</v>
      </c>
      <c r="K1034" s="20" t="s">
        <v>25</v>
      </c>
      <c r="L1034" s="20" t="s">
        <v>39</v>
      </c>
      <c r="M1034" s="19" t="s">
        <v>149</v>
      </c>
      <c r="N1034" s="19" t="s">
        <v>28</v>
      </c>
      <c r="O1034" s="20" t="s">
        <v>29</v>
      </c>
      <c r="P1034" s="20"/>
      <c r="Q1034" s="23">
        <v>45202.56805555556</v>
      </c>
      <c r="R1034" s="20" t="s">
        <v>42</v>
      </c>
      <c r="S1034" s="19" t="s">
        <v>4511</v>
      </c>
      <c r="T1034" s="19" t="s">
        <v>4512</v>
      </c>
    </row>
    <row x14ac:dyDescent="0.25" r="1035" customHeight="1" ht="19.5">
      <c r="A1035" s="18">
        <v>45203</v>
      </c>
      <c r="B1035" s="11" t="s">
        <v>4513</v>
      </c>
      <c r="C1035" s="11" t="s">
        <v>180</v>
      </c>
      <c r="D1035" s="12"/>
      <c r="E1035" s="13" t="s">
        <v>4514</v>
      </c>
      <c r="F1035" s="11" t="s">
        <v>4515</v>
      </c>
      <c r="G1035" s="12" t="s">
        <v>74</v>
      </c>
      <c r="H1035" s="12"/>
      <c r="I1035" s="14" t="s">
        <v>31</v>
      </c>
      <c r="J1035" s="12" t="s">
        <v>24</v>
      </c>
      <c r="K1035" s="12" t="s">
        <v>25</v>
      </c>
      <c r="L1035" s="12" t="s">
        <v>39</v>
      </c>
      <c r="M1035" s="11" t="s">
        <v>149</v>
      </c>
      <c r="N1035" s="11" t="s">
        <v>183</v>
      </c>
      <c r="O1035" s="12" t="s">
        <v>29</v>
      </c>
      <c r="P1035" s="12"/>
      <c r="Q1035" s="15" t="s">
        <v>4516</v>
      </c>
      <c r="R1035" s="12" t="s">
        <v>42</v>
      </c>
      <c r="S1035" s="11" t="s">
        <v>4517</v>
      </c>
      <c r="T1035" s="26" t="s">
        <v>4518</v>
      </c>
    </row>
    <row x14ac:dyDescent="0.25" r="1036" customHeight="1" ht="19.5">
      <c r="A1036" s="18">
        <v>45206</v>
      </c>
      <c r="B1036" s="11" t="s">
        <v>4519</v>
      </c>
      <c r="C1036" s="11" t="s">
        <v>239</v>
      </c>
      <c r="D1036" s="12"/>
      <c r="E1036" s="13">
        <v>17683707478</v>
      </c>
      <c r="F1036" s="11" t="s">
        <v>4520</v>
      </c>
      <c r="G1036" s="12" t="s">
        <v>23</v>
      </c>
      <c r="H1036" s="12"/>
      <c r="I1036" s="14" t="s">
        <v>398</v>
      </c>
      <c r="J1036" s="12" t="s">
        <v>24</v>
      </c>
      <c r="K1036" s="12" t="s">
        <v>25</v>
      </c>
      <c r="L1036" s="12" t="s">
        <v>39</v>
      </c>
      <c r="M1036" s="11" t="s">
        <v>27</v>
      </c>
      <c r="N1036" s="11" t="s">
        <v>183</v>
      </c>
      <c r="O1036" s="12" t="s">
        <v>29</v>
      </c>
      <c r="P1036" s="12"/>
      <c r="Q1036" s="15" t="s">
        <v>4521</v>
      </c>
      <c r="R1036" s="12" t="s">
        <v>51</v>
      </c>
      <c r="S1036" s="17" t="s">
        <v>4522</v>
      </c>
      <c r="T1036" s="11"/>
    </row>
    <row x14ac:dyDescent="0.25" r="1037" customHeight="1" ht="19.5">
      <c r="A1037" s="10">
        <v>45228</v>
      </c>
      <c r="B1037" s="11" t="s">
        <v>4523</v>
      </c>
      <c r="C1037" s="11" t="s">
        <v>180</v>
      </c>
      <c r="D1037" s="12"/>
      <c r="E1037" s="13">
        <v>13177094769</v>
      </c>
      <c r="F1037" s="11" t="s">
        <v>4524</v>
      </c>
      <c r="G1037" s="12" t="s">
        <v>115</v>
      </c>
      <c r="H1037" s="12"/>
      <c r="I1037" s="14" t="s">
        <v>925</v>
      </c>
      <c r="J1037" s="12" t="s">
        <v>24</v>
      </c>
      <c r="K1037" s="12" t="s">
        <v>25</v>
      </c>
      <c r="L1037" s="12" t="s">
        <v>39</v>
      </c>
      <c r="M1037" s="11" t="s">
        <v>27</v>
      </c>
      <c r="N1037" s="11" t="s">
        <v>183</v>
      </c>
      <c r="O1037" s="12" t="s">
        <v>29</v>
      </c>
      <c r="P1037" s="12"/>
      <c r="Q1037" s="15" t="s">
        <v>4525</v>
      </c>
      <c r="R1037" s="12" t="s">
        <v>51</v>
      </c>
      <c r="S1037" s="17" t="s">
        <v>4526</v>
      </c>
      <c r="T1037" s="11"/>
    </row>
    <row x14ac:dyDescent="0.25" r="1038" customHeight="1" ht="19.5">
      <c r="A1038" s="10">
        <v>45228</v>
      </c>
      <c r="B1038" s="11" t="s">
        <v>4527</v>
      </c>
      <c r="C1038" s="11" t="s">
        <v>180</v>
      </c>
      <c r="D1038" s="12"/>
      <c r="E1038" s="13">
        <v>15587925752</v>
      </c>
      <c r="F1038" s="11" t="s">
        <v>4528</v>
      </c>
      <c r="G1038" s="12" t="s">
        <v>23</v>
      </c>
      <c r="H1038" s="12"/>
      <c r="I1038" s="14" t="s">
        <v>49</v>
      </c>
      <c r="J1038" s="12" t="s">
        <v>24</v>
      </c>
      <c r="K1038" s="12" t="s">
        <v>25</v>
      </c>
      <c r="L1038" s="12" t="s">
        <v>39</v>
      </c>
      <c r="M1038" s="11" t="s">
        <v>27</v>
      </c>
      <c r="N1038" s="11" t="s">
        <v>183</v>
      </c>
      <c r="O1038" s="12" t="s">
        <v>29</v>
      </c>
      <c r="P1038" s="12"/>
      <c r="Q1038" s="15" t="s">
        <v>4529</v>
      </c>
      <c r="R1038" s="12" t="s">
        <v>51</v>
      </c>
      <c r="S1038" s="17" t="s">
        <v>4530</v>
      </c>
      <c r="T1038" s="11"/>
    </row>
    <row x14ac:dyDescent="0.25" r="1039" customHeight="1" ht="19.5">
      <c r="A1039" s="18">
        <v>45207</v>
      </c>
      <c r="B1039" s="11" t="s">
        <v>4531</v>
      </c>
      <c r="C1039" s="11" t="s">
        <v>180</v>
      </c>
      <c r="D1039" s="12"/>
      <c r="E1039" s="13">
        <v>15671068918</v>
      </c>
      <c r="F1039" s="11" t="s">
        <v>4532</v>
      </c>
      <c r="G1039" s="12" t="s">
        <v>115</v>
      </c>
      <c r="H1039" s="12"/>
      <c r="I1039" s="14" t="s">
        <v>779</v>
      </c>
      <c r="J1039" s="12" t="s">
        <v>24</v>
      </c>
      <c r="K1039" s="12" t="s">
        <v>25</v>
      </c>
      <c r="L1039" s="12" t="s">
        <v>39</v>
      </c>
      <c r="M1039" s="11" t="s">
        <v>27</v>
      </c>
      <c r="N1039" s="11" t="s">
        <v>183</v>
      </c>
      <c r="O1039" s="12" t="s">
        <v>29</v>
      </c>
      <c r="P1039" s="12"/>
      <c r="Q1039" s="15" t="s">
        <v>4533</v>
      </c>
      <c r="R1039" s="12" t="s">
        <v>51</v>
      </c>
      <c r="S1039" s="11" t="s">
        <v>4534</v>
      </c>
      <c r="T1039" s="26" t="s">
        <v>4535</v>
      </c>
    </row>
    <row x14ac:dyDescent="0.25" r="1040" customHeight="1" ht="19.5">
      <c r="A1040" s="18">
        <v>45203</v>
      </c>
      <c r="B1040" s="11" t="s">
        <v>4536</v>
      </c>
      <c r="C1040" s="11" t="s">
        <v>169</v>
      </c>
      <c r="D1040" s="12"/>
      <c r="E1040" s="13">
        <v>13177091493</v>
      </c>
      <c r="F1040" s="11" t="s">
        <v>4537</v>
      </c>
      <c r="G1040" s="12" t="s">
        <v>115</v>
      </c>
      <c r="H1040" s="12"/>
      <c r="I1040" s="14">
        <v>10015</v>
      </c>
      <c r="J1040" s="12" t="s">
        <v>24</v>
      </c>
      <c r="K1040" s="12" t="s">
        <v>69</v>
      </c>
      <c r="L1040" s="12" t="s">
        <v>26</v>
      </c>
      <c r="M1040" s="11" t="s">
        <v>40</v>
      </c>
      <c r="N1040" s="11" t="s">
        <v>28</v>
      </c>
      <c r="O1040" s="12" t="s">
        <v>29</v>
      </c>
      <c r="P1040" s="12"/>
      <c r="Q1040" s="15" t="s">
        <v>4538</v>
      </c>
      <c r="R1040" s="12" t="s">
        <v>31</v>
      </c>
      <c r="S1040" s="11" t="s">
        <v>4539</v>
      </c>
      <c r="T1040" s="11" t="s">
        <v>4540</v>
      </c>
    </row>
    <row x14ac:dyDescent="0.25" r="1041" customHeight="1" ht="19.5">
      <c r="A1041" s="18">
        <v>45203</v>
      </c>
      <c r="B1041" s="11" t="s">
        <v>4541</v>
      </c>
      <c r="C1041" s="11" t="s">
        <v>1537</v>
      </c>
      <c r="D1041" s="12"/>
      <c r="E1041" s="13" t="s">
        <v>4542</v>
      </c>
      <c r="F1041" s="11" t="s">
        <v>4537</v>
      </c>
      <c r="G1041" s="12" t="s">
        <v>74</v>
      </c>
      <c r="H1041" s="12"/>
      <c r="I1041" s="14" t="s">
        <v>148</v>
      </c>
      <c r="J1041" s="12" t="s">
        <v>24</v>
      </c>
      <c r="K1041" s="12" t="s">
        <v>25</v>
      </c>
      <c r="L1041" s="12" t="s">
        <v>39</v>
      </c>
      <c r="M1041" s="11" t="s">
        <v>149</v>
      </c>
      <c r="N1041" s="11" t="s">
        <v>28</v>
      </c>
      <c r="O1041" s="12" t="s">
        <v>29</v>
      </c>
      <c r="P1041" s="12"/>
      <c r="Q1041" s="15" t="s">
        <v>4543</v>
      </c>
      <c r="R1041" s="12" t="s">
        <v>42</v>
      </c>
      <c r="S1041" s="11" t="s">
        <v>4544</v>
      </c>
      <c r="T1041" s="11" t="s">
        <v>4545</v>
      </c>
    </row>
    <row x14ac:dyDescent="0.25" r="1042" customHeight="1" ht="19.5">
      <c r="A1042" s="10">
        <v>45215</v>
      </c>
      <c r="B1042" s="11" t="s">
        <v>4546</v>
      </c>
      <c r="C1042" s="11" t="s">
        <v>341</v>
      </c>
      <c r="D1042" s="12"/>
      <c r="E1042" s="13">
        <v>13217170702</v>
      </c>
      <c r="F1042" s="11" t="s">
        <v>4547</v>
      </c>
      <c r="G1042" s="12" t="s">
        <v>115</v>
      </c>
      <c r="H1042" s="12"/>
      <c r="I1042" s="14" t="s">
        <v>93</v>
      </c>
      <c r="J1042" s="12" t="s">
        <v>24</v>
      </c>
      <c r="K1042" s="12" t="s">
        <v>25</v>
      </c>
      <c r="L1042" s="12" t="s">
        <v>39</v>
      </c>
      <c r="M1042" s="11" t="s">
        <v>27</v>
      </c>
      <c r="N1042" s="11" t="s">
        <v>28</v>
      </c>
      <c r="O1042" s="12" t="s">
        <v>29</v>
      </c>
      <c r="P1042" s="12"/>
      <c r="Q1042" s="15" t="s">
        <v>4548</v>
      </c>
      <c r="R1042" s="12" t="s">
        <v>42</v>
      </c>
      <c r="S1042" s="17" t="s">
        <v>4549</v>
      </c>
      <c r="T1042" s="11"/>
    </row>
    <row x14ac:dyDescent="0.25" r="1043" customHeight="1" ht="19.5">
      <c r="A1043" s="18">
        <v>45204</v>
      </c>
      <c r="B1043" s="19" t="s">
        <v>4550</v>
      </c>
      <c r="C1043" s="19" t="s">
        <v>158</v>
      </c>
      <c r="D1043" s="20"/>
      <c r="E1043" s="21">
        <f>"071700155252"</f>
      </c>
      <c r="F1043" s="19" t="s">
        <v>4551</v>
      </c>
      <c r="G1043" s="20" t="s">
        <v>74</v>
      </c>
      <c r="H1043" s="20"/>
      <c r="I1043" s="22" t="s">
        <v>148</v>
      </c>
      <c r="J1043" s="20" t="s">
        <v>24</v>
      </c>
      <c r="K1043" s="20" t="s">
        <v>25</v>
      </c>
      <c r="L1043" s="20" t="s">
        <v>39</v>
      </c>
      <c r="M1043" s="19" t="s">
        <v>149</v>
      </c>
      <c r="N1043" s="19" t="s">
        <v>28</v>
      </c>
      <c r="O1043" s="20" t="s">
        <v>29</v>
      </c>
      <c r="P1043" s="20"/>
      <c r="Q1043" s="23">
        <v>45204.467673611114</v>
      </c>
      <c r="R1043" s="20" t="s">
        <v>42</v>
      </c>
      <c r="S1043" s="19" t="s">
        <v>4552</v>
      </c>
      <c r="T1043" s="26" t="s">
        <v>4553</v>
      </c>
    </row>
    <row x14ac:dyDescent="0.25" r="1044" customHeight="1" ht="19.5">
      <c r="A1044" s="18">
        <v>45204</v>
      </c>
      <c r="B1044" s="19" t="s">
        <v>4554</v>
      </c>
      <c r="C1044" s="19" t="s">
        <v>158</v>
      </c>
      <c r="D1044" s="20"/>
      <c r="E1044" s="21">
        <f>"071704236508"</f>
      </c>
      <c r="F1044" s="19" t="s">
        <v>4555</v>
      </c>
      <c r="G1044" s="20" t="s">
        <v>74</v>
      </c>
      <c r="H1044" s="20"/>
      <c r="I1044" s="22" t="s">
        <v>148</v>
      </c>
      <c r="J1044" s="20" t="s">
        <v>24</v>
      </c>
      <c r="K1044" s="20" t="s">
        <v>25</v>
      </c>
      <c r="L1044" s="20" t="s">
        <v>39</v>
      </c>
      <c r="M1044" s="19" t="s">
        <v>149</v>
      </c>
      <c r="N1044" s="19" t="s">
        <v>28</v>
      </c>
      <c r="O1044" s="20" t="s">
        <v>29</v>
      </c>
      <c r="P1044" s="20"/>
      <c r="Q1044" s="23">
        <v>45204.62535879629</v>
      </c>
      <c r="R1044" s="20" t="s">
        <v>42</v>
      </c>
      <c r="S1044" s="19" t="s">
        <v>4556</v>
      </c>
      <c r="T1044" s="19" t="s">
        <v>4557</v>
      </c>
    </row>
    <row x14ac:dyDescent="0.25" r="1045" customHeight="1" ht="19.5">
      <c r="A1045" s="18">
        <v>45206</v>
      </c>
      <c r="B1045" s="11" t="s">
        <v>4558</v>
      </c>
      <c r="C1045" s="11" t="s">
        <v>239</v>
      </c>
      <c r="D1045" s="12"/>
      <c r="E1045" s="13">
        <v>15572791515</v>
      </c>
      <c r="F1045" s="11" t="s">
        <v>4559</v>
      </c>
      <c r="G1045" s="12" t="s">
        <v>23</v>
      </c>
      <c r="H1045" s="12" t="s">
        <v>98</v>
      </c>
      <c r="I1045" s="14" t="s">
        <v>259</v>
      </c>
      <c r="J1045" s="12" t="s">
        <v>24</v>
      </c>
      <c r="K1045" s="12" t="s">
        <v>25</v>
      </c>
      <c r="L1045" s="12" t="s">
        <v>39</v>
      </c>
      <c r="M1045" s="11" t="s">
        <v>40</v>
      </c>
      <c r="N1045" s="11" t="s">
        <v>183</v>
      </c>
      <c r="O1045" s="12" t="s">
        <v>29</v>
      </c>
      <c r="P1045" s="12"/>
      <c r="Q1045" s="15" t="s">
        <v>4560</v>
      </c>
      <c r="R1045" s="12" t="s">
        <v>51</v>
      </c>
      <c r="S1045" s="17" t="s">
        <v>4561</v>
      </c>
      <c r="T1045" s="26" t="s">
        <v>4562</v>
      </c>
    </row>
    <row x14ac:dyDescent="0.25" r="1046" customHeight="1" ht="19.5">
      <c r="A1046" s="18">
        <v>45203</v>
      </c>
      <c r="B1046" s="11" t="s">
        <v>4563</v>
      </c>
      <c r="C1046" s="11" t="s">
        <v>660</v>
      </c>
      <c r="D1046" s="12"/>
      <c r="E1046" s="13" t="s">
        <v>4564</v>
      </c>
      <c r="F1046" s="11" t="s">
        <v>4565</v>
      </c>
      <c r="G1046" s="12" t="s">
        <v>74</v>
      </c>
      <c r="H1046" s="12"/>
      <c r="I1046" s="14" t="s">
        <v>148</v>
      </c>
      <c r="J1046" s="12" t="s">
        <v>24</v>
      </c>
      <c r="K1046" s="12" t="s">
        <v>25</v>
      </c>
      <c r="L1046" s="12" t="s">
        <v>39</v>
      </c>
      <c r="M1046" s="11" t="s">
        <v>149</v>
      </c>
      <c r="N1046" s="11" t="s">
        <v>624</v>
      </c>
      <c r="O1046" s="12" t="s">
        <v>29</v>
      </c>
      <c r="P1046" s="12"/>
      <c r="Q1046" s="15" t="s">
        <v>4566</v>
      </c>
      <c r="R1046" s="12" t="s">
        <v>42</v>
      </c>
      <c r="S1046" s="11" t="s">
        <v>4567</v>
      </c>
      <c r="T1046" s="11" t="s">
        <v>4568</v>
      </c>
    </row>
    <row x14ac:dyDescent="0.25" r="1047" customHeight="1" ht="19.5">
      <c r="A1047" s="18">
        <v>45206</v>
      </c>
      <c r="B1047" s="11" t="s">
        <v>4569</v>
      </c>
      <c r="C1047" s="11" t="s">
        <v>180</v>
      </c>
      <c r="D1047" s="12"/>
      <c r="E1047" s="13">
        <v>15672547018</v>
      </c>
      <c r="F1047" s="11" t="s">
        <v>4570</v>
      </c>
      <c r="G1047" s="12" t="s">
        <v>23</v>
      </c>
      <c r="H1047" s="12"/>
      <c r="I1047" s="14" t="s">
        <v>235</v>
      </c>
      <c r="J1047" s="12" t="s">
        <v>24</v>
      </c>
      <c r="K1047" s="12" t="s">
        <v>25</v>
      </c>
      <c r="L1047" s="12" t="s">
        <v>39</v>
      </c>
      <c r="M1047" s="11" t="s">
        <v>40</v>
      </c>
      <c r="N1047" s="11" t="s">
        <v>183</v>
      </c>
      <c r="O1047" s="12" t="s">
        <v>29</v>
      </c>
      <c r="P1047" s="12"/>
      <c r="Q1047" s="15" t="s">
        <v>4571</v>
      </c>
      <c r="R1047" s="12" t="s">
        <v>51</v>
      </c>
      <c r="S1047" s="17" t="s">
        <v>4572</v>
      </c>
      <c r="T1047" s="11"/>
    </row>
    <row x14ac:dyDescent="0.25" r="1048" customHeight="1" ht="19.5">
      <c r="A1048" s="18">
        <v>45206</v>
      </c>
      <c r="B1048" s="11" t="s">
        <v>4573</v>
      </c>
      <c r="C1048" s="11" t="s">
        <v>180</v>
      </c>
      <c r="D1048" s="12"/>
      <c r="E1048" s="13">
        <v>15872555039</v>
      </c>
      <c r="F1048" s="11" t="s">
        <v>4574</v>
      </c>
      <c r="G1048" s="12" t="s">
        <v>23</v>
      </c>
      <c r="H1048" s="12"/>
      <c r="I1048" s="14" t="s">
        <v>398</v>
      </c>
      <c r="J1048" s="12" t="s">
        <v>24</v>
      </c>
      <c r="K1048" s="12" t="s">
        <v>25</v>
      </c>
      <c r="L1048" s="12" t="s">
        <v>39</v>
      </c>
      <c r="M1048" s="11" t="s">
        <v>40</v>
      </c>
      <c r="N1048" s="11" t="s">
        <v>183</v>
      </c>
      <c r="O1048" s="12" t="s">
        <v>29</v>
      </c>
      <c r="P1048" s="12"/>
      <c r="Q1048" s="15" t="s">
        <v>4575</v>
      </c>
      <c r="R1048" s="12" t="s">
        <v>51</v>
      </c>
      <c r="S1048" s="17" t="s">
        <v>4576</v>
      </c>
      <c r="T1048" s="11"/>
    </row>
    <row x14ac:dyDescent="0.25" r="1049" customHeight="1" ht="19.5">
      <c r="A1049" s="25">
        <v>45209</v>
      </c>
      <c r="B1049" s="11" t="s">
        <v>4577</v>
      </c>
      <c r="C1049" s="11" t="s">
        <v>108</v>
      </c>
      <c r="D1049" s="11"/>
      <c r="E1049" s="13">
        <v>13177060162</v>
      </c>
      <c r="F1049" s="11" t="s">
        <v>4578</v>
      </c>
      <c r="G1049" s="11" t="s">
        <v>37</v>
      </c>
      <c r="H1049" s="11"/>
      <c r="I1049" s="13" t="s">
        <v>131</v>
      </c>
      <c r="J1049" s="11" t="s">
        <v>24</v>
      </c>
      <c r="K1049" s="11" t="s">
        <v>25</v>
      </c>
      <c r="L1049" s="11" t="s">
        <v>39</v>
      </c>
      <c r="M1049" s="11" t="s">
        <v>40</v>
      </c>
      <c r="N1049" s="11" t="s">
        <v>28</v>
      </c>
      <c r="O1049" s="11" t="s">
        <v>29</v>
      </c>
      <c r="P1049" s="11"/>
      <c r="Q1049" s="16" t="s">
        <v>4579</v>
      </c>
      <c r="R1049" s="11" t="s">
        <v>42</v>
      </c>
      <c r="S1049" s="17" t="s">
        <v>4580</v>
      </c>
      <c r="T1049" s="26" t="s">
        <v>4581</v>
      </c>
    </row>
    <row x14ac:dyDescent="0.25" r="1050" customHeight="1" ht="19.5">
      <c r="A1050" s="25">
        <v>45211</v>
      </c>
      <c r="B1050" s="11" t="s">
        <v>4582</v>
      </c>
      <c r="C1050" s="11" t="s">
        <v>169</v>
      </c>
      <c r="D1050" s="11"/>
      <c r="E1050" s="13">
        <v>13135828625</v>
      </c>
      <c r="F1050" s="11" t="s">
        <v>4583</v>
      </c>
      <c r="G1050" s="11" t="s">
        <v>115</v>
      </c>
      <c r="H1050" s="11"/>
      <c r="I1050" s="13">
        <v>10015</v>
      </c>
      <c r="J1050" s="11" t="s">
        <v>24</v>
      </c>
      <c r="K1050" s="11" t="s">
        <v>69</v>
      </c>
      <c r="L1050" s="11" t="s">
        <v>26</v>
      </c>
      <c r="M1050" s="11" t="s">
        <v>40</v>
      </c>
      <c r="N1050" s="11" t="s">
        <v>28</v>
      </c>
      <c r="O1050" s="11" t="s">
        <v>29</v>
      </c>
      <c r="P1050" s="11"/>
      <c r="Q1050" s="16" t="s">
        <v>4584</v>
      </c>
      <c r="R1050" s="11" t="s">
        <v>31</v>
      </c>
      <c r="S1050" s="11" t="s">
        <v>4585</v>
      </c>
      <c r="T1050" s="11" t="s">
        <v>4586</v>
      </c>
    </row>
    <row x14ac:dyDescent="0.25" r="1051" customHeight="1" ht="19.5">
      <c r="A1051" s="25">
        <v>45211</v>
      </c>
      <c r="B1051" s="11" t="s">
        <v>4587</v>
      </c>
      <c r="C1051" s="11" t="s">
        <v>660</v>
      </c>
      <c r="D1051" s="11"/>
      <c r="E1051" s="13" t="s">
        <v>4588</v>
      </c>
      <c r="F1051" s="11" t="s">
        <v>4583</v>
      </c>
      <c r="G1051" s="11" t="s">
        <v>74</v>
      </c>
      <c r="H1051" s="11"/>
      <c r="I1051" s="13" t="s">
        <v>68</v>
      </c>
      <c r="J1051" s="11" t="s">
        <v>24</v>
      </c>
      <c r="K1051" s="11" t="s">
        <v>25</v>
      </c>
      <c r="L1051" s="11" t="s">
        <v>39</v>
      </c>
      <c r="M1051" s="11" t="s">
        <v>149</v>
      </c>
      <c r="N1051" s="11" t="s">
        <v>624</v>
      </c>
      <c r="O1051" s="11" t="s">
        <v>29</v>
      </c>
      <c r="P1051" s="11"/>
      <c r="Q1051" s="16" t="s">
        <v>4589</v>
      </c>
      <c r="R1051" s="11" t="s">
        <v>42</v>
      </c>
      <c r="S1051" s="11" t="s">
        <v>4590</v>
      </c>
      <c r="T1051" s="11" t="s">
        <v>4591</v>
      </c>
    </row>
    <row x14ac:dyDescent="0.25" r="1052" customHeight="1" ht="19.5">
      <c r="A1052" s="10">
        <v>45212</v>
      </c>
      <c r="B1052" s="11" t="s">
        <v>4592</v>
      </c>
      <c r="C1052" s="11" t="s">
        <v>4593</v>
      </c>
      <c r="D1052" s="11"/>
      <c r="E1052" s="13">
        <v>18507208682</v>
      </c>
      <c r="F1052" s="11" t="s">
        <v>4594</v>
      </c>
      <c r="G1052" s="11" t="s">
        <v>115</v>
      </c>
      <c r="H1052" s="11" t="s">
        <v>98</v>
      </c>
      <c r="I1052" s="13" t="s">
        <v>290</v>
      </c>
      <c r="J1052" s="11" t="s">
        <v>24</v>
      </c>
      <c r="K1052" s="11" t="s">
        <v>25</v>
      </c>
      <c r="L1052" s="11" t="s">
        <v>39</v>
      </c>
      <c r="M1052" s="11" t="s">
        <v>40</v>
      </c>
      <c r="N1052" s="11" t="s">
        <v>28</v>
      </c>
      <c r="O1052" s="11" t="s">
        <v>29</v>
      </c>
      <c r="P1052" s="11"/>
      <c r="Q1052" s="16" t="s">
        <v>4595</v>
      </c>
      <c r="R1052" s="11" t="s">
        <v>42</v>
      </c>
      <c r="S1052" s="11" t="s">
        <v>4596</v>
      </c>
      <c r="T1052" s="11" t="s">
        <v>4597</v>
      </c>
    </row>
    <row x14ac:dyDescent="0.25" r="1053" customHeight="1" ht="19.5">
      <c r="A1053" s="10">
        <v>45213</v>
      </c>
      <c r="B1053" s="11" t="s">
        <v>4598</v>
      </c>
      <c r="C1053" s="11" t="s">
        <v>180</v>
      </c>
      <c r="D1053" s="11"/>
      <c r="E1053" s="13">
        <v>18671707926</v>
      </c>
      <c r="F1053" s="11" t="s">
        <v>4599</v>
      </c>
      <c r="G1053" s="11" t="s">
        <v>115</v>
      </c>
      <c r="H1053" s="11"/>
      <c r="I1053" s="13" t="s">
        <v>615</v>
      </c>
      <c r="J1053" s="11" t="s">
        <v>24</v>
      </c>
      <c r="K1053" s="11" t="s">
        <v>25</v>
      </c>
      <c r="L1053" s="11" t="s">
        <v>39</v>
      </c>
      <c r="M1053" s="11" t="s">
        <v>27</v>
      </c>
      <c r="N1053" s="11" t="s">
        <v>183</v>
      </c>
      <c r="O1053" s="11" t="s">
        <v>29</v>
      </c>
      <c r="P1053" s="11"/>
      <c r="Q1053" s="16" t="s">
        <v>4600</v>
      </c>
      <c r="R1053" s="11" t="s">
        <v>51</v>
      </c>
      <c r="S1053" s="17" t="s">
        <v>4601</v>
      </c>
      <c r="T1053" s="11"/>
    </row>
    <row x14ac:dyDescent="0.25" r="1054" customHeight="1" ht="19.5">
      <c r="A1054" s="10">
        <v>45215</v>
      </c>
      <c r="B1054" s="11" t="s">
        <v>4602</v>
      </c>
      <c r="C1054" s="11" t="s">
        <v>545</v>
      </c>
      <c r="D1054" s="12"/>
      <c r="E1054" s="13">
        <v>13545740076</v>
      </c>
      <c r="F1054" s="11" t="s">
        <v>4603</v>
      </c>
      <c r="G1054" s="12" t="s">
        <v>48</v>
      </c>
      <c r="H1054" s="12" t="s">
        <v>121</v>
      </c>
      <c r="I1054" s="14" t="s">
        <v>221</v>
      </c>
      <c r="J1054" s="12" t="s">
        <v>24</v>
      </c>
      <c r="K1054" s="12" t="s">
        <v>25</v>
      </c>
      <c r="L1054" s="12" t="s">
        <v>39</v>
      </c>
      <c r="M1054" s="11" t="s">
        <v>40</v>
      </c>
      <c r="N1054" s="11" t="s">
        <v>28</v>
      </c>
      <c r="O1054" s="12" t="s">
        <v>29</v>
      </c>
      <c r="P1054" s="12"/>
      <c r="Q1054" s="15" t="s">
        <v>4604</v>
      </c>
      <c r="R1054" s="12" t="s">
        <v>42</v>
      </c>
      <c r="S1054" s="11" t="s">
        <v>4605</v>
      </c>
      <c r="T1054" s="11" t="s">
        <v>4606</v>
      </c>
    </row>
    <row x14ac:dyDescent="0.25" r="1055" customHeight="1" ht="19.5">
      <c r="A1055" s="18">
        <v>45223</v>
      </c>
      <c r="B1055" s="11" t="s">
        <v>4607</v>
      </c>
      <c r="C1055" s="11" t="s">
        <v>108</v>
      </c>
      <c r="D1055" s="12"/>
      <c r="E1055" s="13">
        <v>13094168679</v>
      </c>
      <c r="F1055" s="11" t="s">
        <v>4608</v>
      </c>
      <c r="G1055" s="12" t="s">
        <v>115</v>
      </c>
      <c r="H1055" s="12"/>
      <c r="I1055" s="14" t="s">
        <v>131</v>
      </c>
      <c r="J1055" s="12" t="s">
        <v>24</v>
      </c>
      <c r="K1055" s="12" t="s">
        <v>25</v>
      </c>
      <c r="L1055" s="12" t="s">
        <v>39</v>
      </c>
      <c r="M1055" s="11" t="s">
        <v>27</v>
      </c>
      <c r="N1055" s="11" t="s">
        <v>28</v>
      </c>
      <c r="O1055" s="12" t="s">
        <v>29</v>
      </c>
      <c r="P1055" s="12"/>
      <c r="Q1055" s="15" t="s">
        <v>4609</v>
      </c>
      <c r="R1055" s="12" t="s">
        <v>42</v>
      </c>
      <c r="S1055" s="17" t="s">
        <v>4610</v>
      </c>
      <c r="T1055" s="11"/>
    </row>
    <row x14ac:dyDescent="0.25" r="1056" customHeight="1" ht="19.5">
      <c r="A1056" s="18">
        <v>45206</v>
      </c>
      <c r="B1056" s="11" t="s">
        <v>4611</v>
      </c>
      <c r="C1056" s="11" t="s">
        <v>108</v>
      </c>
      <c r="D1056" s="12"/>
      <c r="E1056" s="13">
        <v>13177067346</v>
      </c>
      <c r="F1056" s="11" t="s">
        <v>4612</v>
      </c>
      <c r="G1056" s="12" t="s">
        <v>289</v>
      </c>
      <c r="H1056" s="12"/>
      <c r="I1056" s="14" t="s">
        <v>57</v>
      </c>
      <c r="J1056" s="12" t="s">
        <v>24</v>
      </c>
      <c r="K1056" s="12" t="s">
        <v>25</v>
      </c>
      <c r="L1056" s="12" t="s">
        <v>39</v>
      </c>
      <c r="M1056" s="11" t="s">
        <v>27</v>
      </c>
      <c r="N1056" s="11" t="s">
        <v>28</v>
      </c>
      <c r="O1056" s="12" t="s">
        <v>29</v>
      </c>
      <c r="P1056" s="12"/>
      <c r="Q1056" s="15" t="s">
        <v>4613</v>
      </c>
      <c r="R1056" s="12" t="s">
        <v>51</v>
      </c>
      <c r="S1056" s="17" t="s">
        <v>4614</v>
      </c>
      <c r="T1056" s="26" t="s">
        <v>4615</v>
      </c>
    </row>
    <row x14ac:dyDescent="0.25" r="1057" customHeight="1" ht="19.5">
      <c r="A1057" s="18">
        <v>45202</v>
      </c>
      <c r="B1057" s="19" t="s">
        <v>4616</v>
      </c>
      <c r="C1057" s="19" t="s">
        <v>880</v>
      </c>
      <c r="D1057" s="20"/>
      <c r="E1057" s="21">
        <v>15871563533</v>
      </c>
      <c r="F1057" s="19" t="s">
        <v>4617</v>
      </c>
      <c r="G1057" s="20" t="s">
        <v>23</v>
      </c>
      <c r="H1057" s="20"/>
      <c r="I1057" s="22" t="s">
        <v>142</v>
      </c>
      <c r="J1057" s="20" t="s">
        <v>24</v>
      </c>
      <c r="K1057" s="20" t="s">
        <v>25</v>
      </c>
      <c r="L1057" s="20" t="s">
        <v>39</v>
      </c>
      <c r="M1057" s="19" t="s">
        <v>40</v>
      </c>
      <c r="N1057" s="19" t="s">
        <v>28</v>
      </c>
      <c r="O1057" s="20" t="s">
        <v>29</v>
      </c>
      <c r="P1057" s="20"/>
      <c r="Q1057" s="23">
        <v>45202.597916666666</v>
      </c>
      <c r="R1057" s="20" t="s">
        <v>42</v>
      </c>
      <c r="S1057" s="4" t="s">
        <v>4618</v>
      </c>
      <c r="T1057" s="19" t="s">
        <v>4619</v>
      </c>
    </row>
    <row x14ac:dyDescent="0.25" r="1058" customHeight="1" ht="19.5">
      <c r="A1058" s="18">
        <v>45206</v>
      </c>
      <c r="B1058" s="11" t="s">
        <v>4620</v>
      </c>
      <c r="C1058" s="11" t="s">
        <v>158</v>
      </c>
      <c r="D1058" s="12"/>
      <c r="E1058" s="13" t="s">
        <v>4621</v>
      </c>
      <c r="F1058" s="11" t="s">
        <v>4622</v>
      </c>
      <c r="G1058" s="12" t="s">
        <v>74</v>
      </c>
      <c r="H1058" s="12"/>
      <c r="I1058" s="14" t="s">
        <v>148</v>
      </c>
      <c r="J1058" s="12" t="s">
        <v>24</v>
      </c>
      <c r="K1058" s="12" t="s">
        <v>25</v>
      </c>
      <c r="L1058" s="12" t="s">
        <v>39</v>
      </c>
      <c r="M1058" s="11" t="s">
        <v>149</v>
      </c>
      <c r="N1058" s="11" t="s">
        <v>28</v>
      </c>
      <c r="O1058" s="12" t="s">
        <v>29</v>
      </c>
      <c r="P1058" s="12"/>
      <c r="Q1058" s="15" t="s">
        <v>4623</v>
      </c>
      <c r="R1058" s="12" t="s">
        <v>42</v>
      </c>
      <c r="S1058" s="11" t="s">
        <v>4624</v>
      </c>
      <c r="T1058" s="11" t="s">
        <v>4625</v>
      </c>
    </row>
    <row x14ac:dyDescent="0.25" r="1059" customHeight="1" ht="19.5">
      <c r="A1059" s="18">
        <v>45204</v>
      </c>
      <c r="B1059" s="19" t="s">
        <v>4626</v>
      </c>
      <c r="C1059" s="19" t="s">
        <v>239</v>
      </c>
      <c r="D1059" s="20"/>
      <c r="E1059" s="21">
        <f>"15697207987"</f>
      </c>
      <c r="F1059" s="19" t="s">
        <v>4627</v>
      </c>
      <c r="G1059" s="20" t="s">
        <v>48</v>
      </c>
      <c r="H1059" s="20"/>
      <c r="I1059" s="22" t="s">
        <v>433</v>
      </c>
      <c r="J1059" s="20" t="s">
        <v>24</v>
      </c>
      <c r="K1059" s="20" t="s">
        <v>25</v>
      </c>
      <c r="L1059" s="20" t="s">
        <v>39</v>
      </c>
      <c r="M1059" s="19" t="s">
        <v>40</v>
      </c>
      <c r="N1059" s="19" t="s">
        <v>183</v>
      </c>
      <c r="O1059" s="20" t="s">
        <v>29</v>
      </c>
      <c r="P1059" s="20"/>
      <c r="Q1059" s="23">
        <v>45204.65959490741</v>
      </c>
      <c r="R1059" s="20" t="s">
        <v>51</v>
      </c>
      <c r="S1059" s="4" t="s">
        <v>4628</v>
      </c>
      <c r="T1059" s="26" t="s">
        <v>4629</v>
      </c>
    </row>
    <row x14ac:dyDescent="0.25" r="1060" customHeight="1" ht="19.5">
      <c r="A1060" s="18">
        <v>45206</v>
      </c>
      <c r="B1060" s="11" t="s">
        <v>4630</v>
      </c>
      <c r="C1060" s="11" t="s">
        <v>158</v>
      </c>
      <c r="D1060" s="12"/>
      <c r="E1060" s="13" t="s">
        <v>4631</v>
      </c>
      <c r="F1060" s="11" t="s">
        <v>4632</v>
      </c>
      <c r="G1060" s="12" t="s">
        <v>74</v>
      </c>
      <c r="H1060" s="12"/>
      <c r="I1060" s="14" t="s">
        <v>615</v>
      </c>
      <c r="J1060" s="12" t="s">
        <v>24</v>
      </c>
      <c r="K1060" s="12" t="s">
        <v>25</v>
      </c>
      <c r="L1060" s="12" t="s">
        <v>39</v>
      </c>
      <c r="M1060" s="11" t="s">
        <v>149</v>
      </c>
      <c r="N1060" s="11" t="s">
        <v>28</v>
      </c>
      <c r="O1060" s="12" t="s">
        <v>29</v>
      </c>
      <c r="P1060" s="12"/>
      <c r="Q1060" s="15" t="s">
        <v>4633</v>
      </c>
      <c r="R1060" s="12" t="s">
        <v>42</v>
      </c>
      <c r="S1060" s="17" t="s">
        <v>4634</v>
      </c>
      <c r="T1060" s="26" t="s">
        <v>4635</v>
      </c>
    </row>
    <row x14ac:dyDescent="0.25" r="1061" customHeight="1" ht="19.5">
      <c r="A1061" s="10">
        <v>45215</v>
      </c>
      <c r="B1061" s="11" t="s">
        <v>4636</v>
      </c>
      <c r="C1061" s="11" t="s">
        <v>158</v>
      </c>
      <c r="D1061" s="12"/>
      <c r="E1061" s="13" t="s">
        <v>4637</v>
      </c>
      <c r="F1061" s="11" t="s">
        <v>4638</v>
      </c>
      <c r="G1061" s="12" t="s">
        <v>74</v>
      </c>
      <c r="H1061" s="12"/>
      <c r="I1061" s="14" t="s">
        <v>148</v>
      </c>
      <c r="J1061" s="12" t="s">
        <v>24</v>
      </c>
      <c r="K1061" s="12" t="s">
        <v>25</v>
      </c>
      <c r="L1061" s="12" t="s">
        <v>39</v>
      </c>
      <c r="M1061" s="11" t="s">
        <v>149</v>
      </c>
      <c r="N1061" s="11" t="s">
        <v>28</v>
      </c>
      <c r="O1061" s="12" t="s">
        <v>29</v>
      </c>
      <c r="P1061" s="12"/>
      <c r="Q1061" s="15" t="s">
        <v>4639</v>
      </c>
      <c r="R1061" s="12" t="s">
        <v>42</v>
      </c>
      <c r="S1061" s="17" t="s">
        <v>4640</v>
      </c>
      <c r="T1061" s="26" t="s">
        <v>4641</v>
      </c>
    </row>
    <row x14ac:dyDescent="0.25" r="1062" customHeight="1" ht="19.5">
      <c r="A1062" s="10">
        <v>45216</v>
      </c>
      <c r="B1062" s="11" t="s">
        <v>4642</v>
      </c>
      <c r="C1062" s="11" t="s">
        <v>180</v>
      </c>
      <c r="D1062" s="12"/>
      <c r="E1062" s="13" t="s">
        <v>4643</v>
      </c>
      <c r="F1062" s="11" t="s">
        <v>4644</v>
      </c>
      <c r="G1062" s="12" t="s">
        <v>74</v>
      </c>
      <c r="H1062" s="12"/>
      <c r="I1062" s="14" t="s">
        <v>148</v>
      </c>
      <c r="J1062" s="12" t="s">
        <v>24</v>
      </c>
      <c r="K1062" s="12" t="s">
        <v>25</v>
      </c>
      <c r="L1062" s="12" t="s">
        <v>39</v>
      </c>
      <c r="M1062" s="11" t="s">
        <v>149</v>
      </c>
      <c r="N1062" s="11" t="s">
        <v>183</v>
      </c>
      <c r="O1062" s="12" t="s">
        <v>29</v>
      </c>
      <c r="P1062" s="12"/>
      <c r="Q1062" s="15" t="s">
        <v>4645</v>
      </c>
      <c r="R1062" s="12" t="s">
        <v>42</v>
      </c>
      <c r="S1062" s="11" t="s">
        <v>4646</v>
      </c>
      <c r="T1062" s="26" t="s">
        <v>4647</v>
      </c>
    </row>
    <row x14ac:dyDescent="0.25" r="1063" customHeight="1" ht="19.5">
      <c r="A1063" s="10">
        <v>45218</v>
      </c>
      <c r="B1063" s="11" t="s">
        <v>4648</v>
      </c>
      <c r="C1063" s="11" t="s">
        <v>698</v>
      </c>
      <c r="D1063" s="12"/>
      <c r="E1063" s="13">
        <v>15587902688</v>
      </c>
      <c r="F1063" s="11" t="s">
        <v>4638</v>
      </c>
      <c r="G1063" s="12" t="s">
        <v>62</v>
      </c>
      <c r="H1063" s="12"/>
      <c r="I1063" s="14" t="s">
        <v>235</v>
      </c>
      <c r="J1063" s="12" t="s">
        <v>24</v>
      </c>
      <c r="K1063" s="12" t="s">
        <v>69</v>
      </c>
      <c r="L1063" s="12" t="s">
        <v>39</v>
      </c>
      <c r="M1063" s="11" t="s">
        <v>40</v>
      </c>
      <c r="N1063" s="11" t="s">
        <v>28</v>
      </c>
      <c r="O1063" s="12" t="s">
        <v>29</v>
      </c>
      <c r="P1063" s="12"/>
      <c r="Q1063" s="15" t="s">
        <v>4649</v>
      </c>
      <c r="R1063" s="12" t="s">
        <v>42</v>
      </c>
      <c r="S1063" s="11" t="s">
        <v>4650</v>
      </c>
      <c r="T1063" s="11" t="s">
        <v>4651</v>
      </c>
    </row>
    <row x14ac:dyDescent="0.25" r="1064" customHeight="1" ht="19.5">
      <c r="A1064" s="18">
        <v>45202</v>
      </c>
      <c r="B1064" s="19" t="s">
        <v>4652</v>
      </c>
      <c r="C1064" s="19" t="s">
        <v>239</v>
      </c>
      <c r="D1064" s="20"/>
      <c r="E1064" s="21">
        <v>13047161739</v>
      </c>
      <c r="F1064" s="19" t="s">
        <v>4653</v>
      </c>
      <c r="G1064" s="20" t="s">
        <v>74</v>
      </c>
      <c r="H1064" s="20"/>
      <c r="I1064" s="22" t="s">
        <v>663</v>
      </c>
      <c r="J1064" s="20" t="s">
        <v>24</v>
      </c>
      <c r="K1064" s="20" t="s">
        <v>25</v>
      </c>
      <c r="L1064" s="20" t="s">
        <v>39</v>
      </c>
      <c r="M1064" s="19" t="s">
        <v>27</v>
      </c>
      <c r="N1064" s="19" t="s">
        <v>183</v>
      </c>
      <c r="O1064" s="20" t="s">
        <v>29</v>
      </c>
      <c r="P1064" s="20"/>
      <c r="Q1064" s="23">
        <v>45202.47708333333</v>
      </c>
      <c r="R1064" s="20" t="s">
        <v>51</v>
      </c>
      <c r="S1064" s="4" t="s">
        <v>4654</v>
      </c>
      <c r="T1064" s="19"/>
    </row>
    <row x14ac:dyDescent="0.25" r="1065" customHeight="1" ht="19.5">
      <c r="A1065" s="18">
        <v>45206</v>
      </c>
      <c r="B1065" s="11" t="s">
        <v>4655</v>
      </c>
      <c r="C1065" s="11" t="s">
        <v>880</v>
      </c>
      <c r="D1065" s="12"/>
      <c r="E1065" s="13">
        <v>13986820482</v>
      </c>
      <c r="F1065" s="11" t="s">
        <v>4656</v>
      </c>
      <c r="G1065" s="12" t="s">
        <v>48</v>
      </c>
      <c r="H1065" s="12"/>
      <c r="I1065" s="14" t="s">
        <v>241</v>
      </c>
      <c r="J1065" s="12" t="s">
        <v>24</v>
      </c>
      <c r="K1065" s="12" t="s">
        <v>25</v>
      </c>
      <c r="L1065" s="12" t="s">
        <v>39</v>
      </c>
      <c r="M1065" s="11" t="s">
        <v>27</v>
      </c>
      <c r="N1065" s="11" t="s">
        <v>28</v>
      </c>
      <c r="O1065" s="12" t="s">
        <v>29</v>
      </c>
      <c r="P1065" s="12"/>
      <c r="Q1065" s="15" t="s">
        <v>4657</v>
      </c>
      <c r="R1065" s="12" t="s">
        <v>42</v>
      </c>
      <c r="S1065" s="11" t="s">
        <v>4658</v>
      </c>
      <c r="T1065" s="11" t="s">
        <v>4659</v>
      </c>
    </row>
    <row x14ac:dyDescent="0.25" r="1066" customHeight="1" ht="19.5">
      <c r="A1066" s="18">
        <v>45207</v>
      </c>
      <c r="B1066" s="11" t="s">
        <v>4660</v>
      </c>
      <c r="C1066" s="11" t="s">
        <v>2414</v>
      </c>
      <c r="D1066" s="12"/>
      <c r="E1066" s="13">
        <v>13986820482</v>
      </c>
      <c r="F1066" s="11" t="s">
        <v>4656</v>
      </c>
      <c r="G1066" s="12" t="s">
        <v>48</v>
      </c>
      <c r="H1066" s="12"/>
      <c r="I1066" s="14" t="s">
        <v>254</v>
      </c>
      <c r="J1066" s="12" t="s">
        <v>24</v>
      </c>
      <c r="K1066" s="12" t="s">
        <v>25</v>
      </c>
      <c r="L1066" s="12" t="s">
        <v>39</v>
      </c>
      <c r="M1066" s="11" t="s">
        <v>27</v>
      </c>
      <c r="N1066" s="11" t="s">
        <v>28</v>
      </c>
      <c r="O1066" s="12" t="s">
        <v>29</v>
      </c>
      <c r="P1066" s="12"/>
      <c r="Q1066" s="15" t="s">
        <v>4661</v>
      </c>
      <c r="R1066" s="12" t="s">
        <v>42</v>
      </c>
      <c r="S1066" s="11" t="s">
        <v>4662</v>
      </c>
      <c r="T1066" s="11" t="s">
        <v>4659</v>
      </c>
    </row>
    <row x14ac:dyDescent="0.25" r="1067" customHeight="1" ht="19.5">
      <c r="A1067" s="18">
        <v>45208</v>
      </c>
      <c r="B1067" s="11" t="s">
        <v>4663</v>
      </c>
      <c r="C1067" s="11" t="s">
        <v>2414</v>
      </c>
      <c r="D1067" s="12"/>
      <c r="E1067" s="13">
        <v>13986820482</v>
      </c>
      <c r="F1067" s="11" t="s">
        <v>4656</v>
      </c>
      <c r="G1067" s="12" t="s">
        <v>48</v>
      </c>
      <c r="H1067" s="12"/>
      <c r="I1067" s="14" t="s">
        <v>290</v>
      </c>
      <c r="J1067" s="12" t="s">
        <v>24</v>
      </c>
      <c r="K1067" s="12" t="s">
        <v>25</v>
      </c>
      <c r="L1067" s="12" t="s">
        <v>39</v>
      </c>
      <c r="M1067" s="11" t="s">
        <v>27</v>
      </c>
      <c r="N1067" s="11" t="s">
        <v>28</v>
      </c>
      <c r="O1067" s="12" t="s">
        <v>29</v>
      </c>
      <c r="P1067" s="12"/>
      <c r="Q1067" s="15" t="s">
        <v>4664</v>
      </c>
      <c r="R1067" s="12" t="s">
        <v>42</v>
      </c>
      <c r="S1067" s="11" t="s">
        <v>4665</v>
      </c>
      <c r="T1067" s="11" t="s">
        <v>4666</v>
      </c>
    </row>
    <row x14ac:dyDescent="0.25" r="1068" customHeight="1" ht="19.5">
      <c r="A1068" s="18">
        <v>45205</v>
      </c>
      <c r="B1068" s="11" t="s">
        <v>4667</v>
      </c>
      <c r="C1068" s="11" t="s">
        <v>158</v>
      </c>
      <c r="D1068" s="12"/>
      <c r="E1068" s="13" t="s">
        <v>4668</v>
      </c>
      <c r="F1068" s="11" t="s">
        <v>4669</v>
      </c>
      <c r="G1068" s="12" t="s">
        <v>74</v>
      </c>
      <c r="H1068" s="12"/>
      <c r="I1068" s="14" t="s">
        <v>148</v>
      </c>
      <c r="J1068" s="12" t="s">
        <v>24</v>
      </c>
      <c r="K1068" s="12" t="s">
        <v>25</v>
      </c>
      <c r="L1068" s="12" t="s">
        <v>39</v>
      </c>
      <c r="M1068" s="11" t="s">
        <v>149</v>
      </c>
      <c r="N1068" s="11" t="s">
        <v>28</v>
      </c>
      <c r="O1068" s="12" t="s">
        <v>29</v>
      </c>
      <c r="P1068" s="12"/>
      <c r="Q1068" s="15" t="s">
        <v>4670</v>
      </c>
      <c r="R1068" s="12" t="s">
        <v>42</v>
      </c>
      <c r="S1068" s="11" t="s">
        <v>4671</v>
      </c>
      <c r="T1068" s="26" t="s">
        <v>4672</v>
      </c>
    </row>
    <row x14ac:dyDescent="0.25" r="1069" customHeight="1" ht="19.5">
      <c r="A1069" s="18">
        <v>45203</v>
      </c>
      <c r="B1069" s="11" t="s">
        <v>4673</v>
      </c>
      <c r="C1069" s="11" t="s">
        <v>158</v>
      </c>
      <c r="D1069" s="12"/>
      <c r="E1069" s="13" t="s">
        <v>4674</v>
      </c>
      <c r="F1069" s="11" t="s">
        <v>4675</v>
      </c>
      <c r="G1069" s="12" t="s">
        <v>74</v>
      </c>
      <c r="H1069" s="12" t="s">
        <v>98</v>
      </c>
      <c r="I1069" s="14" t="s">
        <v>148</v>
      </c>
      <c r="J1069" s="12" t="s">
        <v>24</v>
      </c>
      <c r="K1069" s="12" t="s">
        <v>25</v>
      </c>
      <c r="L1069" s="12" t="s">
        <v>39</v>
      </c>
      <c r="M1069" s="11" t="s">
        <v>149</v>
      </c>
      <c r="N1069" s="11" t="s">
        <v>28</v>
      </c>
      <c r="O1069" s="12" t="s">
        <v>29</v>
      </c>
      <c r="P1069" s="12"/>
      <c r="Q1069" s="15" t="s">
        <v>4676</v>
      </c>
      <c r="R1069" s="12" t="s">
        <v>42</v>
      </c>
      <c r="S1069" s="11" t="s">
        <v>4677</v>
      </c>
      <c r="T1069" s="11" t="s">
        <v>4678</v>
      </c>
    </row>
    <row x14ac:dyDescent="0.25" r="1070" customHeight="1" ht="19.5">
      <c r="A1070" s="18">
        <v>45200</v>
      </c>
      <c r="B1070" s="11" t="s">
        <v>4679</v>
      </c>
      <c r="C1070" s="11" t="s">
        <v>180</v>
      </c>
      <c r="D1070" s="12"/>
      <c r="E1070" s="13">
        <v>13235628426</v>
      </c>
      <c r="F1070" s="11" t="s">
        <v>4680</v>
      </c>
      <c r="G1070" s="12" t="s">
        <v>115</v>
      </c>
      <c r="H1070" s="12" t="s">
        <v>357</v>
      </c>
      <c r="I1070" s="14" t="s">
        <v>254</v>
      </c>
      <c r="J1070" s="12" t="s">
        <v>24</v>
      </c>
      <c r="K1070" s="12" t="s">
        <v>25</v>
      </c>
      <c r="L1070" s="12" t="s">
        <v>39</v>
      </c>
      <c r="M1070" s="11" t="s">
        <v>40</v>
      </c>
      <c r="N1070" s="11" t="s">
        <v>183</v>
      </c>
      <c r="O1070" s="12" t="s">
        <v>29</v>
      </c>
      <c r="P1070" s="12"/>
      <c r="Q1070" s="15" t="s">
        <v>4681</v>
      </c>
      <c r="R1070" s="12" t="s">
        <v>51</v>
      </c>
      <c r="S1070" s="17" t="s">
        <v>4682</v>
      </c>
      <c r="T1070" s="11"/>
    </row>
    <row x14ac:dyDescent="0.25" r="1071" customHeight="1" ht="19.5">
      <c r="A1071" s="18">
        <v>45200</v>
      </c>
      <c r="B1071" s="11" t="s">
        <v>4683</v>
      </c>
      <c r="C1071" s="11" t="s">
        <v>180</v>
      </c>
      <c r="D1071" s="12"/>
      <c r="E1071" s="13" t="s">
        <v>4684</v>
      </c>
      <c r="F1071" s="11" t="s">
        <v>4685</v>
      </c>
      <c r="G1071" s="12" t="s">
        <v>74</v>
      </c>
      <c r="H1071" s="12"/>
      <c r="I1071" s="14" t="s">
        <v>235</v>
      </c>
      <c r="J1071" s="12" t="s">
        <v>24</v>
      </c>
      <c r="K1071" s="12" t="s">
        <v>25</v>
      </c>
      <c r="L1071" s="12" t="s">
        <v>39</v>
      </c>
      <c r="M1071" s="11" t="s">
        <v>40</v>
      </c>
      <c r="N1071" s="11" t="s">
        <v>183</v>
      </c>
      <c r="O1071" s="12" t="s">
        <v>29</v>
      </c>
      <c r="P1071" s="12"/>
      <c r="Q1071" s="15" t="s">
        <v>4686</v>
      </c>
      <c r="R1071" s="12" t="s">
        <v>42</v>
      </c>
      <c r="S1071" s="17" t="s">
        <v>4687</v>
      </c>
      <c r="T1071" s="26" t="s">
        <v>4688</v>
      </c>
    </row>
    <row x14ac:dyDescent="0.25" r="1072" customHeight="1" ht="19.5">
      <c r="A1072" s="18">
        <v>45207</v>
      </c>
      <c r="B1072" s="11" t="s">
        <v>4689</v>
      </c>
      <c r="C1072" s="11" t="s">
        <v>180</v>
      </c>
      <c r="D1072" s="12"/>
      <c r="E1072" s="13">
        <v>15571702186</v>
      </c>
      <c r="F1072" s="11" t="s">
        <v>4690</v>
      </c>
      <c r="G1072" s="12" t="s">
        <v>115</v>
      </c>
      <c r="H1072" s="12"/>
      <c r="I1072" s="14" t="s">
        <v>221</v>
      </c>
      <c r="J1072" s="12" t="s">
        <v>24</v>
      </c>
      <c r="K1072" s="12" t="s">
        <v>25</v>
      </c>
      <c r="L1072" s="12" t="s">
        <v>39</v>
      </c>
      <c r="M1072" s="11" t="s">
        <v>27</v>
      </c>
      <c r="N1072" s="11" t="s">
        <v>183</v>
      </c>
      <c r="O1072" s="12" t="s">
        <v>29</v>
      </c>
      <c r="P1072" s="12"/>
      <c r="Q1072" s="15" t="s">
        <v>4691</v>
      </c>
      <c r="R1072" s="12" t="s">
        <v>51</v>
      </c>
      <c r="S1072" s="17" t="s">
        <v>4692</v>
      </c>
      <c r="T1072" s="11"/>
    </row>
    <row x14ac:dyDescent="0.25" r="1073" customHeight="1" ht="19.5">
      <c r="A1073" s="10">
        <v>45214</v>
      </c>
      <c r="B1073" s="11" t="s">
        <v>4693</v>
      </c>
      <c r="C1073" s="11" t="s">
        <v>1537</v>
      </c>
      <c r="D1073" s="11"/>
      <c r="E1073" s="13">
        <v>13197330808</v>
      </c>
      <c r="F1073" s="11" t="s">
        <v>4694</v>
      </c>
      <c r="G1073" s="11" t="s">
        <v>56</v>
      </c>
      <c r="H1073" s="11" t="s">
        <v>86</v>
      </c>
      <c r="I1073" s="13" t="s">
        <v>116</v>
      </c>
      <c r="J1073" s="11" t="s">
        <v>24</v>
      </c>
      <c r="K1073" s="11" t="s">
        <v>69</v>
      </c>
      <c r="L1073" s="11" t="s">
        <v>39</v>
      </c>
      <c r="M1073" s="11" t="s">
        <v>675</v>
      </c>
      <c r="N1073" s="11" t="s">
        <v>28</v>
      </c>
      <c r="O1073" s="11" t="s">
        <v>29</v>
      </c>
      <c r="P1073" s="11"/>
      <c r="Q1073" s="16" t="s">
        <v>4695</v>
      </c>
      <c r="R1073" s="11" t="s">
        <v>42</v>
      </c>
      <c r="S1073" s="11" t="s">
        <v>4696</v>
      </c>
      <c r="T1073" s="11" t="s">
        <v>4697</v>
      </c>
    </row>
    <row x14ac:dyDescent="0.25" r="1074" customHeight="1" ht="19.5">
      <c r="A1074" s="18">
        <v>45205</v>
      </c>
      <c r="B1074" s="11" t="s">
        <v>4698</v>
      </c>
      <c r="C1074" s="11" t="s">
        <v>180</v>
      </c>
      <c r="D1074" s="12"/>
      <c r="E1074" s="13">
        <v>17507209865</v>
      </c>
      <c r="F1074" s="11" t="s">
        <v>2859</v>
      </c>
      <c r="G1074" s="12" t="s">
        <v>37</v>
      </c>
      <c r="H1074" s="12"/>
      <c r="I1074" s="14" t="s">
        <v>415</v>
      </c>
      <c r="J1074" s="12" t="s">
        <v>24</v>
      </c>
      <c r="K1074" s="12" t="s">
        <v>25</v>
      </c>
      <c r="L1074" s="12" t="s">
        <v>39</v>
      </c>
      <c r="M1074" s="11" t="s">
        <v>27</v>
      </c>
      <c r="N1074" s="11" t="s">
        <v>183</v>
      </c>
      <c r="O1074" s="12" t="s">
        <v>29</v>
      </c>
      <c r="P1074" s="12"/>
      <c r="Q1074" s="15" t="s">
        <v>4699</v>
      </c>
      <c r="R1074" s="12" t="s">
        <v>51</v>
      </c>
      <c r="S1074" s="17" t="s">
        <v>4700</v>
      </c>
      <c r="T1074" s="26" t="s">
        <v>4701</v>
      </c>
    </row>
    <row x14ac:dyDescent="0.25" r="1075" customHeight="1" ht="19.5">
      <c r="A1075" s="10">
        <v>45215</v>
      </c>
      <c r="B1075" s="11" t="s">
        <v>4702</v>
      </c>
      <c r="C1075" s="11" t="s">
        <v>158</v>
      </c>
      <c r="D1075" s="12"/>
      <c r="E1075" s="13" t="s">
        <v>4703</v>
      </c>
      <c r="F1075" s="11" t="s">
        <v>4704</v>
      </c>
      <c r="G1075" s="12" t="s">
        <v>74</v>
      </c>
      <c r="H1075" s="12"/>
      <c r="I1075" s="14" t="s">
        <v>148</v>
      </c>
      <c r="J1075" s="12" t="s">
        <v>24</v>
      </c>
      <c r="K1075" s="12" t="s">
        <v>25</v>
      </c>
      <c r="L1075" s="12" t="s">
        <v>39</v>
      </c>
      <c r="M1075" s="11" t="s">
        <v>149</v>
      </c>
      <c r="N1075" s="11" t="s">
        <v>28</v>
      </c>
      <c r="O1075" s="12" t="s">
        <v>29</v>
      </c>
      <c r="P1075" s="12"/>
      <c r="Q1075" s="15" t="s">
        <v>4705</v>
      </c>
      <c r="R1075" s="12" t="s">
        <v>42</v>
      </c>
      <c r="S1075" s="11" t="s">
        <v>4706</v>
      </c>
      <c r="T1075" s="11" t="s">
        <v>4707</v>
      </c>
    </row>
    <row x14ac:dyDescent="0.25" r="1076" customHeight="1" ht="19.5">
      <c r="A1076" s="18">
        <v>45202</v>
      </c>
      <c r="B1076" s="19" t="s">
        <v>4708</v>
      </c>
      <c r="C1076" s="19" t="s">
        <v>691</v>
      </c>
      <c r="D1076" s="20"/>
      <c r="E1076" s="21">
        <v>13135810514</v>
      </c>
      <c r="F1076" s="19" t="s">
        <v>4709</v>
      </c>
      <c r="G1076" s="20" t="s">
        <v>115</v>
      </c>
      <c r="H1076" s="20"/>
      <c r="I1076" s="22" t="s">
        <v>1623</v>
      </c>
      <c r="J1076" s="20" t="s">
        <v>24</v>
      </c>
      <c r="K1076" s="20" t="s">
        <v>25</v>
      </c>
      <c r="L1076" s="20" t="s">
        <v>39</v>
      </c>
      <c r="M1076" s="19" t="s">
        <v>40</v>
      </c>
      <c r="N1076" s="19" t="s">
        <v>28</v>
      </c>
      <c r="O1076" s="20" t="s">
        <v>29</v>
      </c>
      <c r="P1076" s="20"/>
      <c r="Q1076" s="23">
        <v>45202.6375</v>
      </c>
      <c r="R1076" s="20" t="s">
        <v>42</v>
      </c>
      <c r="S1076" s="4" t="s">
        <v>4710</v>
      </c>
      <c r="T1076" s="19" t="s">
        <v>4711</v>
      </c>
    </row>
    <row x14ac:dyDescent="0.25" r="1077" customHeight="1" ht="19.5">
      <c r="A1077" s="10">
        <v>45213</v>
      </c>
      <c r="B1077" s="11" t="s">
        <v>4712</v>
      </c>
      <c r="C1077" s="11" t="s">
        <v>180</v>
      </c>
      <c r="D1077" s="11"/>
      <c r="E1077" s="13">
        <v>18671440519</v>
      </c>
      <c r="F1077" s="11" t="s">
        <v>4713</v>
      </c>
      <c r="G1077" s="11" t="s">
        <v>23</v>
      </c>
      <c r="H1077" s="11"/>
      <c r="I1077" s="13" t="s">
        <v>235</v>
      </c>
      <c r="J1077" s="11" t="s">
        <v>24</v>
      </c>
      <c r="K1077" s="11" t="s">
        <v>25</v>
      </c>
      <c r="L1077" s="11" t="s">
        <v>39</v>
      </c>
      <c r="M1077" s="11" t="s">
        <v>27</v>
      </c>
      <c r="N1077" s="11" t="s">
        <v>183</v>
      </c>
      <c r="O1077" s="11" t="s">
        <v>29</v>
      </c>
      <c r="P1077" s="11"/>
      <c r="Q1077" s="16" t="s">
        <v>4714</v>
      </c>
      <c r="R1077" s="11" t="s">
        <v>42</v>
      </c>
      <c r="S1077" s="17" t="s">
        <v>4715</v>
      </c>
      <c r="T1077" s="26" t="s">
        <v>4716</v>
      </c>
    </row>
    <row x14ac:dyDescent="0.25" r="1078" customHeight="1" ht="19.5">
      <c r="A1078" s="18">
        <v>45207</v>
      </c>
      <c r="B1078" s="11" t="s">
        <v>4717</v>
      </c>
      <c r="C1078" s="11" t="s">
        <v>2414</v>
      </c>
      <c r="D1078" s="12"/>
      <c r="E1078" s="13">
        <v>15697270705</v>
      </c>
      <c r="F1078" s="11" t="s">
        <v>4718</v>
      </c>
      <c r="G1078" s="12" t="s">
        <v>74</v>
      </c>
      <c r="H1078" s="12"/>
      <c r="I1078" s="14" t="s">
        <v>57</v>
      </c>
      <c r="J1078" s="12" t="s">
        <v>24</v>
      </c>
      <c r="K1078" s="12" t="s">
        <v>25</v>
      </c>
      <c r="L1078" s="12" t="s">
        <v>39</v>
      </c>
      <c r="M1078" s="11" t="s">
        <v>40</v>
      </c>
      <c r="N1078" s="11" t="s">
        <v>28</v>
      </c>
      <c r="O1078" s="12" t="s">
        <v>29</v>
      </c>
      <c r="P1078" s="12"/>
      <c r="Q1078" s="15" t="s">
        <v>4719</v>
      </c>
      <c r="R1078" s="12" t="s">
        <v>42</v>
      </c>
      <c r="S1078" s="11" t="s">
        <v>4720</v>
      </c>
      <c r="T1078" s="11" t="s">
        <v>4721</v>
      </c>
    </row>
    <row x14ac:dyDescent="0.25" r="1079" customHeight="1" ht="19.5">
      <c r="A1079" s="10">
        <v>45213</v>
      </c>
      <c r="B1079" s="11" t="s">
        <v>4722</v>
      </c>
      <c r="C1079" s="11" t="s">
        <v>180</v>
      </c>
      <c r="D1079" s="11"/>
      <c r="E1079" s="13">
        <v>18695071328</v>
      </c>
      <c r="F1079" s="11" t="s">
        <v>4723</v>
      </c>
      <c r="G1079" s="11" t="s">
        <v>23</v>
      </c>
      <c r="H1079" s="11"/>
      <c r="I1079" s="13" t="s">
        <v>235</v>
      </c>
      <c r="J1079" s="11" t="s">
        <v>24</v>
      </c>
      <c r="K1079" s="11" t="s">
        <v>25</v>
      </c>
      <c r="L1079" s="11" t="s">
        <v>39</v>
      </c>
      <c r="M1079" s="11" t="s">
        <v>27</v>
      </c>
      <c r="N1079" s="11" t="s">
        <v>183</v>
      </c>
      <c r="O1079" s="11" t="s">
        <v>29</v>
      </c>
      <c r="P1079" s="11"/>
      <c r="Q1079" s="16" t="s">
        <v>4724</v>
      </c>
      <c r="R1079" s="11" t="s">
        <v>51</v>
      </c>
      <c r="S1079" s="17" t="s">
        <v>4725</v>
      </c>
      <c r="T1079" s="11"/>
    </row>
    <row x14ac:dyDescent="0.25" r="1080" customHeight="1" ht="19.5">
      <c r="A1080" s="25">
        <v>45210</v>
      </c>
      <c r="B1080" s="11" t="s">
        <v>4726</v>
      </c>
      <c r="C1080" s="11" t="s">
        <v>326</v>
      </c>
      <c r="D1080" s="11"/>
      <c r="E1080" s="13">
        <v>13047150090</v>
      </c>
      <c r="F1080" s="11" t="s">
        <v>4727</v>
      </c>
      <c r="G1080" s="11" t="s">
        <v>56</v>
      </c>
      <c r="H1080" s="11"/>
      <c r="I1080" s="13" t="s">
        <v>615</v>
      </c>
      <c r="J1080" s="11" t="s">
        <v>24</v>
      </c>
      <c r="K1080" s="11" t="s">
        <v>25</v>
      </c>
      <c r="L1080" s="11" t="s">
        <v>39</v>
      </c>
      <c r="M1080" s="11" t="s">
        <v>27</v>
      </c>
      <c r="N1080" s="11" t="s">
        <v>28</v>
      </c>
      <c r="O1080" s="11" t="s">
        <v>29</v>
      </c>
      <c r="P1080" s="11"/>
      <c r="Q1080" s="16" t="s">
        <v>4728</v>
      </c>
      <c r="R1080" s="11" t="s">
        <v>42</v>
      </c>
      <c r="S1080" s="11" t="s">
        <v>4729</v>
      </c>
      <c r="T1080" s="11" t="s">
        <v>4730</v>
      </c>
    </row>
    <row x14ac:dyDescent="0.25" r="1081" customHeight="1" ht="19.5">
      <c r="A1081" s="18">
        <v>45200</v>
      </c>
      <c r="B1081" s="11" t="s">
        <v>4731</v>
      </c>
      <c r="C1081" s="11" t="s">
        <v>180</v>
      </c>
      <c r="D1081" s="12"/>
      <c r="E1081" s="13">
        <v>13207200528</v>
      </c>
      <c r="F1081" s="11" t="s">
        <v>4732</v>
      </c>
      <c r="G1081" s="12" t="s">
        <v>23</v>
      </c>
      <c r="H1081" s="12" t="s">
        <v>357</v>
      </c>
      <c r="I1081" s="14" t="s">
        <v>254</v>
      </c>
      <c r="J1081" s="12" t="s">
        <v>24</v>
      </c>
      <c r="K1081" s="12" t="s">
        <v>25</v>
      </c>
      <c r="L1081" s="12" t="s">
        <v>39</v>
      </c>
      <c r="M1081" s="11" t="s">
        <v>40</v>
      </c>
      <c r="N1081" s="11" t="s">
        <v>183</v>
      </c>
      <c r="O1081" s="12" t="s">
        <v>29</v>
      </c>
      <c r="P1081" s="12"/>
      <c r="Q1081" s="15" t="s">
        <v>4733</v>
      </c>
      <c r="R1081" s="12" t="s">
        <v>51</v>
      </c>
      <c r="S1081" s="11" t="s">
        <v>4734</v>
      </c>
      <c r="T1081" s="26" t="s">
        <v>4735</v>
      </c>
    </row>
    <row x14ac:dyDescent="0.25" r="1082" customHeight="1" ht="19.5">
      <c r="A1082" s="18">
        <v>45203</v>
      </c>
      <c r="B1082" s="11" t="s">
        <v>4736</v>
      </c>
      <c r="C1082" s="11" t="s">
        <v>698</v>
      </c>
      <c r="D1082" s="12"/>
      <c r="E1082" s="13" t="s">
        <v>4737</v>
      </c>
      <c r="F1082" s="11" t="s">
        <v>4738</v>
      </c>
      <c r="G1082" s="12" t="s">
        <v>74</v>
      </c>
      <c r="H1082" s="12"/>
      <c r="I1082" s="14" t="s">
        <v>328</v>
      </c>
      <c r="J1082" s="12" t="s">
        <v>24</v>
      </c>
      <c r="K1082" s="12" t="s">
        <v>25</v>
      </c>
      <c r="L1082" s="12" t="s">
        <v>39</v>
      </c>
      <c r="M1082" s="11" t="s">
        <v>149</v>
      </c>
      <c r="N1082" s="11" t="s">
        <v>28</v>
      </c>
      <c r="O1082" s="12" t="s">
        <v>29</v>
      </c>
      <c r="P1082" s="12"/>
      <c r="Q1082" s="15" t="s">
        <v>4739</v>
      </c>
      <c r="R1082" s="12" t="s">
        <v>42</v>
      </c>
      <c r="S1082" s="11" t="s">
        <v>4740</v>
      </c>
      <c r="T1082" s="11" t="s">
        <v>4741</v>
      </c>
    </row>
    <row x14ac:dyDescent="0.25" r="1083" customHeight="1" ht="19.5">
      <c r="A1083" s="10">
        <v>45214</v>
      </c>
      <c r="B1083" s="11" t="s">
        <v>4742</v>
      </c>
      <c r="C1083" s="11" t="s">
        <v>341</v>
      </c>
      <c r="D1083" s="11"/>
      <c r="E1083" s="13">
        <v>13886710418</v>
      </c>
      <c r="F1083" s="11" t="s">
        <v>4743</v>
      </c>
      <c r="G1083" s="11" t="s">
        <v>23</v>
      </c>
      <c r="H1083" s="11"/>
      <c r="I1083" s="13" t="s">
        <v>182</v>
      </c>
      <c r="J1083" s="11" t="s">
        <v>24</v>
      </c>
      <c r="K1083" s="11" t="s">
        <v>25</v>
      </c>
      <c r="L1083" s="11" t="s">
        <v>39</v>
      </c>
      <c r="M1083" s="11" t="s">
        <v>40</v>
      </c>
      <c r="N1083" s="11" t="s">
        <v>28</v>
      </c>
      <c r="O1083" s="11" t="s">
        <v>29</v>
      </c>
      <c r="P1083" s="11"/>
      <c r="Q1083" s="16" t="s">
        <v>4744</v>
      </c>
      <c r="R1083" s="11" t="s">
        <v>42</v>
      </c>
      <c r="S1083" s="11" t="s">
        <v>4745</v>
      </c>
      <c r="T1083" s="11" t="s">
        <v>4746</v>
      </c>
    </row>
    <row x14ac:dyDescent="0.25" r="1084" customHeight="1" ht="19.5">
      <c r="A1084" s="18">
        <v>45223</v>
      </c>
      <c r="B1084" s="11" t="s">
        <v>4747</v>
      </c>
      <c r="C1084" s="11" t="s">
        <v>180</v>
      </c>
      <c r="D1084" s="12"/>
      <c r="E1084" s="13">
        <v>15697276926</v>
      </c>
      <c r="F1084" s="11" t="s">
        <v>4748</v>
      </c>
      <c r="G1084" s="12" t="s">
        <v>74</v>
      </c>
      <c r="H1084" s="12" t="s">
        <v>357</v>
      </c>
      <c r="I1084" s="14" t="s">
        <v>272</v>
      </c>
      <c r="J1084" s="12" t="s">
        <v>24</v>
      </c>
      <c r="K1084" s="12" t="s">
        <v>25</v>
      </c>
      <c r="L1084" s="12" t="s">
        <v>39</v>
      </c>
      <c r="M1084" s="11" t="s">
        <v>40</v>
      </c>
      <c r="N1084" s="11" t="s">
        <v>183</v>
      </c>
      <c r="O1084" s="12" t="s">
        <v>29</v>
      </c>
      <c r="P1084" s="12"/>
      <c r="Q1084" s="15" t="s">
        <v>4749</v>
      </c>
      <c r="R1084" s="12" t="s">
        <v>51</v>
      </c>
      <c r="S1084" s="17" t="s">
        <v>4750</v>
      </c>
      <c r="T1084" s="11"/>
    </row>
    <row x14ac:dyDescent="0.25" r="1085" customHeight="1" ht="19.5">
      <c r="A1085" s="10">
        <v>45213</v>
      </c>
      <c r="B1085" s="11" t="s">
        <v>4751</v>
      </c>
      <c r="C1085" s="11" t="s">
        <v>72</v>
      </c>
      <c r="D1085" s="11"/>
      <c r="E1085" s="13">
        <v>13032742279</v>
      </c>
      <c r="F1085" s="11" t="s">
        <v>3089</v>
      </c>
      <c r="G1085" s="11" t="s">
        <v>37</v>
      </c>
      <c r="H1085" s="11" t="s">
        <v>98</v>
      </c>
      <c r="I1085" s="13" t="s">
        <v>182</v>
      </c>
      <c r="J1085" s="11" t="s">
        <v>24</v>
      </c>
      <c r="K1085" s="11" t="s">
        <v>25</v>
      </c>
      <c r="L1085" s="11" t="s">
        <v>39</v>
      </c>
      <c r="M1085" s="11" t="s">
        <v>27</v>
      </c>
      <c r="N1085" s="11" t="s">
        <v>28</v>
      </c>
      <c r="O1085" s="11" t="s">
        <v>29</v>
      </c>
      <c r="P1085" s="11"/>
      <c r="Q1085" s="16" t="s">
        <v>4752</v>
      </c>
      <c r="R1085" s="11" t="s">
        <v>42</v>
      </c>
      <c r="S1085" s="11" t="s">
        <v>4753</v>
      </c>
      <c r="T1085" s="11" t="s">
        <v>4754</v>
      </c>
    </row>
    <row x14ac:dyDescent="0.25" r="1086" customHeight="1" ht="19.5">
      <c r="A1086" s="10">
        <v>45226</v>
      </c>
      <c r="B1086" s="11" t="s">
        <v>4755</v>
      </c>
      <c r="C1086" s="11" t="s">
        <v>341</v>
      </c>
      <c r="D1086" s="12"/>
      <c r="E1086" s="13">
        <v>13277173291</v>
      </c>
      <c r="F1086" s="11" t="s">
        <v>4756</v>
      </c>
      <c r="G1086" s="12" t="s">
        <v>115</v>
      </c>
      <c r="H1086" s="12"/>
      <c r="I1086" s="14" t="s">
        <v>57</v>
      </c>
      <c r="J1086" s="12" t="s">
        <v>24</v>
      </c>
      <c r="K1086" s="12" t="s">
        <v>25</v>
      </c>
      <c r="L1086" s="12" t="s">
        <v>39</v>
      </c>
      <c r="M1086" s="11" t="s">
        <v>27</v>
      </c>
      <c r="N1086" s="11" t="s">
        <v>28</v>
      </c>
      <c r="O1086" s="12" t="s">
        <v>29</v>
      </c>
      <c r="P1086" s="12"/>
      <c r="Q1086" s="15" t="s">
        <v>4757</v>
      </c>
      <c r="R1086" s="12" t="s">
        <v>42</v>
      </c>
      <c r="S1086" s="17" t="s">
        <v>4758</v>
      </c>
      <c r="T1086" s="11"/>
    </row>
    <row x14ac:dyDescent="0.25" r="1087" customHeight="1" ht="19.5">
      <c r="A1087" s="10">
        <v>45215</v>
      </c>
      <c r="B1087" s="11" t="s">
        <v>4759</v>
      </c>
      <c r="C1087" s="11" t="s">
        <v>326</v>
      </c>
      <c r="D1087" s="12"/>
      <c r="E1087" s="13">
        <v>13886710418</v>
      </c>
      <c r="F1087" s="11" t="s">
        <v>4743</v>
      </c>
      <c r="G1087" s="12" t="s">
        <v>23</v>
      </c>
      <c r="H1087" s="12" t="s">
        <v>357</v>
      </c>
      <c r="I1087" s="14" t="s">
        <v>116</v>
      </c>
      <c r="J1087" s="12" t="s">
        <v>24</v>
      </c>
      <c r="K1087" s="12" t="s">
        <v>25</v>
      </c>
      <c r="L1087" s="12" t="s">
        <v>39</v>
      </c>
      <c r="M1087" s="11" t="s">
        <v>40</v>
      </c>
      <c r="N1087" s="11" t="s">
        <v>28</v>
      </c>
      <c r="O1087" s="12" t="s">
        <v>29</v>
      </c>
      <c r="P1087" s="12"/>
      <c r="Q1087" s="15" t="s">
        <v>4760</v>
      </c>
      <c r="R1087" s="12" t="s">
        <v>42</v>
      </c>
      <c r="S1087" s="17" t="s">
        <v>4761</v>
      </c>
      <c r="T1087" s="11"/>
    </row>
    <row x14ac:dyDescent="0.25" r="1088" customHeight="1" ht="19.5">
      <c r="A1088" s="10">
        <v>45226</v>
      </c>
      <c r="B1088" s="11" t="s">
        <v>4762</v>
      </c>
      <c r="C1088" s="11" t="s">
        <v>72</v>
      </c>
      <c r="D1088" s="12"/>
      <c r="E1088" s="13">
        <v>13032715032</v>
      </c>
      <c r="F1088" s="11" t="s">
        <v>4763</v>
      </c>
      <c r="G1088" s="12" t="s">
        <v>115</v>
      </c>
      <c r="H1088" s="12"/>
      <c r="I1088" s="14" t="s">
        <v>272</v>
      </c>
      <c r="J1088" s="12" t="s">
        <v>24</v>
      </c>
      <c r="K1088" s="12" t="s">
        <v>25</v>
      </c>
      <c r="L1088" s="12" t="s">
        <v>39</v>
      </c>
      <c r="M1088" s="11" t="s">
        <v>27</v>
      </c>
      <c r="N1088" s="11" t="s">
        <v>28</v>
      </c>
      <c r="O1088" s="12" t="s">
        <v>29</v>
      </c>
      <c r="P1088" s="12"/>
      <c r="Q1088" s="15" t="s">
        <v>4764</v>
      </c>
      <c r="R1088" s="12" t="s">
        <v>42</v>
      </c>
      <c r="S1088" s="17" t="s">
        <v>4765</v>
      </c>
      <c r="T1088" s="11"/>
    </row>
    <row x14ac:dyDescent="0.25" r="1089" customHeight="1" ht="19.5">
      <c r="A1089" s="25">
        <v>45211</v>
      </c>
      <c r="B1089" s="11" t="s">
        <v>4766</v>
      </c>
      <c r="C1089" s="11" t="s">
        <v>4767</v>
      </c>
      <c r="D1089" s="11"/>
      <c r="E1089" s="13">
        <v>13277398213</v>
      </c>
      <c r="F1089" s="11" t="s">
        <v>4768</v>
      </c>
      <c r="G1089" s="11" t="s">
        <v>23</v>
      </c>
      <c r="H1089" s="11"/>
      <c r="I1089" s="13" t="s">
        <v>4769</v>
      </c>
      <c r="J1089" s="11" t="s">
        <v>24</v>
      </c>
      <c r="K1089" s="11" t="s">
        <v>25</v>
      </c>
      <c r="L1089" s="11" t="s">
        <v>39</v>
      </c>
      <c r="M1089" s="11" t="s">
        <v>40</v>
      </c>
      <c r="N1089" s="11" t="s">
        <v>4770</v>
      </c>
      <c r="O1089" s="11" t="s">
        <v>29</v>
      </c>
      <c r="P1089" s="11"/>
      <c r="Q1089" s="16" t="s">
        <v>4771</v>
      </c>
      <c r="R1089" s="11" t="s">
        <v>4769</v>
      </c>
      <c r="S1089" s="11" t="s">
        <v>4772</v>
      </c>
      <c r="T1089" s="11"/>
    </row>
    <row x14ac:dyDescent="0.25" r="1090" customHeight="1" ht="19.5">
      <c r="A1090" s="10">
        <v>45212</v>
      </c>
      <c r="B1090" s="11" t="s">
        <v>4773</v>
      </c>
      <c r="C1090" s="11" t="s">
        <v>108</v>
      </c>
      <c r="D1090" s="11"/>
      <c r="E1090" s="13">
        <v>13277398213</v>
      </c>
      <c r="F1090" s="11" t="s">
        <v>4768</v>
      </c>
      <c r="G1090" s="11" t="s">
        <v>23</v>
      </c>
      <c r="H1090" s="11"/>
      <c r="I1090" s="13" t="s">
        <v>328</v>
      </c>
      <c r="J1090" s="11" t="s">
        <v>24</v>
      </c>
      <c r="K1090" s="11" t="s">
        <v>25</v>
      </c>
      <c r="L1090" s="11" t="s">
        <v>39</v>
      </c>
      <c r="M1090" s="11" t="s">
        <v>40</v>
      </c>
      <c r="N1090" s="11" t="s">
        <v>28</v>
      </c>
      <c r="O1090" s="11" t="s">
        <v>29</v>
      </c>
      <c r="P1090" s="11"/>
      <c r="Q1090" s="16" t="s">
        <v>4774</v>
      </c>
      <c r="R1090" s="11" t="s">
        <v>51</v>
      </c>
      <c r="S1090" s="17" t="s">
        <v>4775</v>
      </c>
      <c r="T1090" s="11"/>
    </row>
    <row x14ac:dyDescent="0.25" r="1091" customHeight="1" ht="19.5">
      <c r="A1091" s="18">
        <v>45200</v>
      </c>
      <c r="B1091" s="11" t="s">
        <v>4776</v>
      </c>
      <c r="C1091" s="11" t="s">
        <v>54</v>
      </c>
      <c r="D1091" s="12"/>
      <c r="E1091" s="13">
        <v>15671026008</v>
      </c>
      <c r="F1091" s="11" t="s">
        <v>4777</v>
      </c>
      <c r="G1091" s="12" t="s">
        <v>115</v>
      </c>
      <c r="H1091" s="12"/>
      <c r="I1091" s="14" t="s">
        <v>735</v>
      </c>
      <c r="J1091" s="12" t="s">
        <v>24</v>
      </c>
      <c r="K1091" s="12" t="s">
        <v>25</v>
      </c>
      <c r="L1091" s="12" t="s">
        <v>39</v>
      </c>
      <c r="M1091" s="11" t="s">
        <v>27</v>
      </c>
      <c r="N1091" s="11" t="s">
        <v>28</v>
      </c>
      <c r="O1091" s="12" t="s">
        <v>29</v>
      </c>
      <c r="P1091" s="12"/>
      <c r="Q1091" s="15" t="s">
        <v>4778</v>
      </c>
      <c r="R1091" s="12" t="s">
        <v>42</v>
      </c>
      <c r="S1091" s="17" t="s">
        <v>4779</v>
      </c>
      <c r="T1091" s="11"/>
    </row>
    <row x14ac:dyDescent="0.25" r="1092" customHeight="1" ht="19.5">
      <c r="A1092" s="18">
        <v>45203</v>
      </c>
      <c r="B1092" s="11" t="s">
        <v>4780</v>
      </c>
      <c r="C1092" s="11" t="s">
        <v>239</v>
      </c>
      <c r="D1092" s="12"/>
      <c r="E1092" s="13">
        <v>13197301811</v>
      </c>
      <c r="F1092" s="11" t="s">
        <v>4781</v>
      </c>
      <c r="G1092" s="12" t="s">
        <v>115</v>
      </c>
      <c r="H1092" s="12"/>
      <c r="I1092" s="14" t="s">
        <v>99</v>
      </c>
      <c r="J1092" s="12" t="s">
        <v>24</v>
      </c>
      <c r="K1092" s="12" t="s">
        <v>25</v>
      </c>
      <c r="L1092" s="12" t="s">
        <v>39</v>
      </c>
      <c r="M1092" s="11" t="s">
        <v>27</v>
      </c>
      <c r="N1092" s="11" t="s">
        <v>183</v>
      </c>
      <c r="O1092" s="12" t="s">
        <v>29</v>
      </c>
      <c r="P1092" s="12"/>
      <c r="Q1092" s="15" t="s">
        <v>4782</v>
      </c>
      <c r="R1092" s="12" t="s">
        <v>51</v>
      </c>
      <c r="S1092" s="17" t="s">
        <v>4783</v>
      </c>
      <c r="T1092" s="11"/>
    </row>
    <row x14ac:dyDescent="0.25" r="1093" customHeight="1" ht="19.5">
      <c r="A1093" s="10">
        <v>45212</v>
      </c>
      <c r="B1093" s="11" t="s">
        <v>4784</v>
      </c>
      <c r="C1093" s="11" t="s">
        <v>4212</v>
      </c>
      <c r="D1093" s="11"/>
      <c r="E1093" s="13">
        <v>13177086979</v>
      </c>
      <c r="F1093" s="11" t="s">
        <v>4785</v>
      </c>
      <c r="G1093" s="11" t="s">
        <v>37</v>
      </c>
      <c r="H1093" s="11" t="s">
        <v>86</v>
      </c>
      <c r="I1093" s="13" t="s">
        <v>381</v>
      </c>
      <c r="J1093" s="11" t="s">
        <v>24</v>
      </c>
      <c r="K1093" s="11" t="s">
        <v>25</v>
      </c>
      <c r="L1093" s="11" t="s">
        <v>39</v>
      </c>
      <c r="M1093" s="11" t="s">
        <v>40</v>
      </c>
      <c r="N1093" s="11" t="s">
        <v>28</v>
      </c>
      <c r="O1093" s="11" t="s">
        <v>29</v>
      </c>
      <c r="P1093" s="11"/>
      <c r="Q1093" s="16" t="s">
        <v>4786</v>
      </c>
      <c r="R1093" s="11" t="s">
        <v>42</v>
      </c>
      <c r="S1093" s="11" t="s">
        <v>4787</v>
      </c>
      <c r="T1093" s="11" t="s">
        <v>4788</v>
      </c>
    </row>
    <row x14ac:dyDescent="0.25" r="1094" customHeight="1" ht="19.5">
      <c r="A1094" s="10">
        <v>45215</v>
      </c>
      <c r="B1094" s="11" t="s">
        <v>4789</v>
      </c>
      <c r="C1094" s="11" t="s">
        <v>341</v>
      </c>
      <c r="D1094" s="12"/>
      <c r="E1094" s="13">
        <v>15586364726</v>
      </c>
      <c r="F1094" s="11" t="s">
        <v>4790</v>
      </c>
      <c r="G1094" s="12" t="s">
        <v>37</v>
      </c>
      <c r="H1094" s="12"/>
      <c r="I1094" s="14" t="s">
        <v>352</v>
      </c>
      <c r="J1094" s="12" t="s">
        <v>24</v>
      </c>
      <c r="K1094" s="12" t="s">
        <v>25</v>
      </c>
      <c r="L1094" s="12" t="s">
        <v>39</v>
      </c>
      <c r="M1094" s="11" t="s">
        <v>27</v>
      </c>
      <c r="N1094" s="11" t="s">
        <v>28</v>
      </c>
      <c r="O1094" s="12" t="s">
        <v>29</v>
      </c>
      <c r="P1094" s="12"/>
      <c r="Q1094" s="15" t="s">
        <v>4791</v>
      </c>
      <c r="R1094" s="12" t="s">
        <v>42</v>
      </c>
      <c r="S1094" s="11" t="s">
        <v>4792</v>
      </c>
      <c r="T1094" s="11"/>
    </row>
    <row x14ac:dyDescent="0.25" r="1095" customHeight="1" ht="19.5">
      <c r="A1095" s="18">
        <v>45200</v>
      </c>
      <c r="B1095" s="11" t="s">
        <v>4793</v>
      </c>
      <c r="C1095" s="11" t="s">
        <v>341</v>
      </c>
      <c r="D1095" s="12"/>
      <c r="E1095" s="13">
        <v>18672656996</v>
      </c>
      <c r="F1095" s="11" t="s">
        <v>4794</v>
      </c>
      <c r="G1095" s="12" t="s">
        <v>56</v>
      </c>
      <c r="H1095" s="12"/>
      <c r="I1095" s="14" t="s">
        <v>182</v>
      </c>
      <c r="J1095" s="12" t="s">
        <v>24</v>
      </c>
      <c r="K1095" s="12" t="s">
        <v>25</v>
      </c>
      <c r="L1095" s="12" t="s">
        <v>39</v>
      </c>
      <c r="M1095" s="11" t="s">
        <v>40</v>
      </c>
      <c r="N1095" s="11" t="s">
        <v>28</v>
      </c>
      <c r="O1095" s="12" t="s">
        <v>29</v>
      </c>
      <c r="P1095" s="12"/>
      <c r="Q1095" s="15" t="s">
        <v>4795</v>
      </c>
      <c r="R1095" s="12" t="s">
        <v>42</v>
      </c>
      <c r="S1095" s="11" t="s">
        <v>4796</v>
      </c>
      <c r="T1095" s="11" t="s">
        <v>4797</v>
      </c>
    </row>
    <row x14ac:dyDescent="0.25" r="1096" customHeight="1" ht="19.5">
      <c r="A1096" s="18">
        <v>45200</v>
      </c>
      <c r="B1096" s="11" t="s">
        <v>4798</v>
      </c>
      <c r="C1096" s="11" t="s">
        <v>545</v>
      </c>
      <c r="D1096" s="12"/>
      <c r="E1096" s="13">
        <v>16671004060</v>
      </c>
      <c r="F1096" s="11" t="s">
        <v>4799</v>
      </c>
      <c r="G1096" s="12" t="s">
        <v>23</v>
      </c>
      <c r="H1096" s="12"/>
      <c r="I1096" s="14" t="s">
        <v>49</v>
      </c>
      <c r="J1096" s="12" t="s">
        <v>24</v>
      </c>
      <c r="K1096" s="12" t="s">
        <v>25</v>
      </c>
      <c r="L1096" s="12" t="s">
        <v>39</v>
      </c>
      <c r="M1096" s="11" t="s">
        <v>40</v>
      </c>
      <c r="N1096" s="11" t="s">
        <v>28</v>
      </c>
      <c r="O1096" s="12" t="s">
        <v>29</v>
      </c>
      <c r="P1096" s="12"/>
      <c r="Q1096" s="15" t="s">
        <v>4800</v>
      </c>
      <c r="R1096" s="12" t="s">
        <v>42</v>
      </c>
      <c r="S1096" s="11" t="s">
        <v>4801</v>
      </c>
      <c r="T1096" s="11" t="s">
        <v>4802</v>
      </c>
    </row>
    <row x14ac:dyDescent="0.25" r="1097" customHeight="1" ht="19.5">
      <c r="A1097" s="18">
        <v>45200</v>
      </c>
      <c r="B1097" s="11" t="s">
        <v>4803</v>
      </c>
      <c r="C1097" s="11" t="s">
        <v>326</v>
      </c>
      <c r="D1097" s="12"/>
      <c r="E1097" s="13">
        <v>18694097503</v>
      </c>
      <c r="F1097" s="11" t="s">
        <v>4804</v>
      </c>
      <c r="G1097" s="12" t="s">
        <v>56</v>
      </c>
      <c r="H1097" s="12" t="s">
        <v>130</v>
      </c>
      <c r="I1097" s="14" t="s">
        <v>272</v>
      </c>
      <c r="J1097" s="12" t="s">
        <v>24</v>
      </c>
      <c r="K1097" s="12" t="s">
        <v>25</v>
      </c>
      <c r="L1097" s="12" t="s">
        <v>39</v>
      </c>
      <c r="M1097" s="11" t="s">
        <v>40</v>
      </c>
      <c r="N1097" s="11" t="s">
        <v>28</v>
      </c>
      <c r="O1097" s="12" t="s">
        <v>29</v>
      </c>
      <c r="P1097" s="12"/>
      <c r="Q1097" s="15" t="s">
        <v>4805</v>
      </c>
      <c r="R1097" s="12" t="s">
        <v>42</v>
      </c>
      <c r="S1097" s="11" t="s">
        <v>4806</v>
      </c>
      <c r="T1097" s="11" t="s">
        <v>4807</v>
      </c>
    </row>
    <row x14ac:dyDescent="0.25" r="1098" customHeight="1" ht="19.5">
      <c r="A1098" s="18">
        <v>45200</v>
      </c>
      <c r="B1098" s="11" t="s">
        <v>4808</v>
      </c>
      <c r="C1098" s="11" t="s">
        <v>108</v>
      </c>
      <c r="D1098" s="12"/>
      <c r="E1098" s="13">
        <v>13094172987</v>
      </c>
      <c r="F1098" s="11" t="s">
        <v>4809</v>
      </c>
      <c r="G1098" s="12" t="s">
        <v>37</v>
      </c>
      <c r="H1098" s="12"/>
      <c r="I1098" s="14" t="s">
        <v>87</v>
      </c>
      <c r="J1098" s="12" t="s">
        <v>24</v>
      </c>
      <c r="K1098" s="12" t="s">
        <v>25</v>
      </c>
      <c r="L1098" s="12" t="s">
        <v>39</v>
      </c>
      <c r="M1098" s="11" t="s">
        <v>40</v>
      </c>
      <c r="N1098" s="11" t="s">
        <v>28</v>
      </c>
      <c r="O1098" s="12" t="s">
        <v>29</v>
      </c>
      <c r="P1098" s="12"/>
      <c r="Q1098" s="15" t="s">
        <v>4810</v>
      </c>
      <c r="R1098" s="12" t="s">
        <v>42</v>
      </c>
      <c r="S1098" s="11" t="s">
        <v>4811</v>
      </c>
      <c r="T1098" s="11" t="s">
        <v>4812</v>
      </c>
    </row>
    <row x14ac:dyDescent="0.25" r="1099" customHeight="1" ht="19.5">
      <c r="A1099" s="18">
        <v>45200</v>
      </c>
      <c r="B1099" s="11" t="s">
        <v>4813</v>
      </c>
      <c r="C1099" s="11" t="s">
        <v>691</v>
      </c>
      <c r="D1099" s="12"/>
      <c r="E1099" s="13">
        <v>13135827252</v>
      </c>
      <c r="F1099" s="11" t="s">
        <v>4814</v>
      </c>
      <c r="G1099" s="12" t="s">
        <v>115</v>
      </c>
      <c r="H1099" s="12"/>
      <c r="I1099" s="14" t="s">
        <v>433</v>
      </c>
      <c r="J1099" s="12" t="s">
        <v>24</v>
      </c>
      <c r="K1099" s="12" t="s">
        <v>25</v>
      </c>
      <c r="L1099" s="12" t="s">
        <v>39</v>
      </c>
      <c r="M1099" s="11" t="s">
        <v>40</v>
      </c>
      <c r="N1099" s="11" t="s">
        <v>28</v>
      </c>
      <c r="O1099" s="12" t="s">
        <v>29</v>
      </c>
      <c r="P1099" s="12"/>
      <c r="Q1099" s="15" t="s">
        <v>4815</v>
      </c>
      <c r="R1099" s="12" t="s">
        <v>42</v>
      </c>
      <c r="S1099" s="11" t="s">
        <v>4816</v>
      </c>
      <c r="T1099" s="11" t="s">
        <v>4817</v>
      </c>
    </row>
    <row x14ac:dyDescent="0.25" r="1100" customHeight="1" ht="19.5">
      <c r="A1100" s="18">
        <v>45200</v>
      </c>
      <c r="B1100" s="11" t="s">
        <v>4818</v>
      </c>
      <c r="C1100" s="11" t="s">
        <v>341</v>
      </c>
      <c r="D1100" s="12"/>
      <c r="E1100" s="13">
        <v>13217272291</v>
      </c>
      <c r="F1100" s="11" t="s">
        <v>4819</v>
      </c>
      <c r="G1100" s="12" t="s">
        <v>48</v>
      </c>
      <c r="H1100" s="12"/>
      <c r="I1100" s="14" t="s">
        <v>99</v>
      </c>
      <c r="J1100" s="12" t="s">
        <v>24</v>
      </c>
      <c r="K1100" s="12" t="s">
        <v>25</v>
      </c>
      <c r="L1100" s="12" t="s">
        <v>39</v>
      </c>
      <c r="M1100" s="11" t="s">
        <v>40</v>
      </c>
      <c r="N1100" s="11" t="s">
        <v>28</v>
      </c>
      <c r="O1100" s="12" t="s">
        <v>29</v>
      </c>
      <c r="P1100" s="12"/>
      <c r="Q1100" s="15" t="s">
        <v>4820</v>
      </c>
      <c r="R1100" s="12" t="s">
        <v>42</v>
      </c>
      <c r="S1100" s="11" t="s">
        <v>4821</v>
      </c>
      <c r="T1100" s="11" t="s">
        <v>4822</v>
      </c>
    </row>
    <row x14ac:dyDescent="0.25" r="1101" customHeight="1" ht="19.5">
      <c r="A1101" s="18">
        <v>45200</v>
      </c>
      <c r="B1101" s="11" t="s">
        <v>4823</v>
      </c>
      <c r="C1101" s="11" t="s">
        <v>326</v>
      </c>
      <c r="D1101" s="12"/>
      <c r="E1101" s="13">
        <v>13207206756</v>
      </c>
      <c r="F1101" s="11" t="s">
        <v>4824</v>
      </c>
      <c r="G1101" s="12" t="s">
        <v>115</v>
      </c>
      <c r="H1101" s="12"/>
      <c r="I1101" s="14" t="s">
        <v>254</v>
      </c>
      <c r="J1101" s="12" t="s">
        <v>24</v>
      </c>
      <c r="K1101" s="12" t="s">
        <v>25</v>
      </c>
      <c r="L1101" s="12" t="s">
        <v>39</v>
      </c>
      <c r="M1101" s="11" t="s">
        <v>27</v>
      </c>
      <c r="N1101" s="11" t="s">
        <v>28</v>
      </c>
      <c r="O1101" s="12" t="s">
        <v>29</v>
      </c>
      <c r="P1101" s="12"/>
      <c r="Q1101" s="15" t="s">
        <v>4825</v>
      </c>
      <c r="R1101" s="12" t="s">
        <v>42</v>
      </c>
      <c r="S1101" s="11" t="s">
        <v>4826</v>
      </c>
      <c r="T1101" s="11" t="s">
        <v>4827</v>
      </c>
    </row>
    <row x14ac:dyDescent="0.25" r="1102" customHeight="1" ht="19.5">
      <c r="A1102" s="18">
        <v>45200</v>
      </c>
      <c r="B1102" s="11" t="s">
        <v>4828</v>
      </c>
      <c r="C1102" s="11" t="s">
        <v>54</v>
      </c>
      <c r="D1102" s="12"/>
      <c r="E1102" s="13">
        <v>13264907433</v>
      </c>
      <c r="F1102" s="11" t="s">
        <v>4829</v>
      </c>
      <c r="G1102" s="12" t="s">
        <v>115</v>
      </c>
      <c r="H1102" s="12"/>
      <c r="I1102" s="14" t="s">
        <v>87</v>
      </c>
      <c r="J1102" s="12" t="s">
        <v>24</v>
      </c>
      <c r="K1102" s="12" t="s">
        <v>25</v>
      </c>
      <c r="L1102" s="12" t="s">
        <v>39</v>
      </c>
      <c r="M1102" s="11" t="s">
        <v>27</v>
      </c>
      <c r="N1102" s="11" t="s">
        <v>28</v>
      </c>
      <c r="O1102" s="12" t="s">
        <v>29</v>
      </c>
      <c r="P1102" s="12"/>
      <c r="Q1102" s="15" t="s">
        <v>4830</v>
      </c>
      <c r="R1102" s="12" t="s">
        <v>42</v>
      </c>
      <c r="S1102" s="11" t="s">
        <v>4831</v>
      </c>
      <c r="T1102" s="11" t="s">
        <v>4832</v>
      </c>
    </row>
    <row x14ac:dyDescent="0.25" r="1103" customHeight="1" ht="19.5">
      <c r="A1103" s="18">
        <v>45200</v>
      </c>
      <c r="B1103" s="11" t="s">
        <v>4833</v>
      </c>
      <c r="C1103" s="11" t="s">
        <v>545</v>
      </c>
      <c r="D1103" s="12"/>
      <c r="E1103" s="13">
        <v>15572741009</v>
      </c>
      <c r="F1103" s="11" t="s">
        <v>4834</v>
      </c>
      <c r="G1103" s="12" t="s">
        <v>37</v>
      </c>
      <c r="H1103" s="12"/>
      <c r="I1103" s="14" t="s">
        <v>663</v>
      </c>
      <c r="J1103" s="12" t="s">
        <v>24</v>
      </c>
      <c r="K1103" s="12" t="s">
        <v>25</v>
      </c>
      <c r="L1103" s="12" t="s">
        <v>39</v>
      </c>
      <c r="M1103" s="11" t="s">
        <v>40</v>
      </c>
      <c r="N1103" s="11" t="s">
        <v>28</v>
      </c>
      <c r="O1103" s="12" t="s">
        <v>29</v>
      </c>
      <c r="P1103" s="12"/>
      <c r="Q1103" s="15" t="s">
        <v>4835</v>
      </c>
      <c r="R1103" s="12" t="s">
        <v>42</v>
      </c>
      <c r="S1103" s="11" t="s">
        <v>4836</v>
      </c>
      <c r="T1103" s="11" t="s">
        <v>4837</v>
      </c>
    </row>
    <row x14ac:dyDescent="0.25" r="1104" customHeight="1" ht="19.5">
      <c r="A1104" s="18">
        <v>45200</v>
      </c>
      <c r="B1104" s="11" t="s">
        <v>4838</v>
      </c>
      <c r="C1104" s="11" t="s">
        <v>691</v>
      </c>
      <c r="D1104" s="12"/>
      <c r="E1104" s="13" t="s">
        <v>4839</v>
      </c>
      <c r="F1104" s="11" t="s">
        <v>4840</v>
      </c>
      <c r="G1104" s="12" t="s">
        <v>23</v>
      </c>
      <c r="H1104" s="12"/>
      <c r="I1104" s="14" t="s">
        <v>211</v>
      </c>
      <c r="J1104" s="12" t="s">
        <v>24</v>
      </c>
      <c r="K1104" s="12" t="s">
        <v>25</v>
      </c>
      <c r="L1104" s="12" t="s">
        <v>39</v>
      </c>
      <c r="M1104" s="11" t="s">
        <v>40</v>
      </c>
      <c r="N1104" s="11" t="s">
        <v>28</v>
      </c>
      <c r="O1104" s="12" t="s">
        <v>29</v>
      </c>
      <c r="P1104" s="12"/>
      <c r="Q1104" s="15" t="s">
        <v>4841</v>
      </c>
      <c r="R1104" s="12" t="s">
        <v>4842</v>
      </c>
      <c r="S1104" s="11" t="s">
        <v>4843</v>
      </c>
      <c r="T1104" s="11" t="s">
        <v>4844</v>
      </c>
    </row>
    <row x14ac:dyDescent="0.25" r="1105" customHeight="1" ht="19.5">
      <c r="A1105" s="18">
        <v>45200</v>
      </c>
      <c r="B1105" s="11" t="s">
        <v>4845</v>
      </c>
      <c r="C1105" s="11" t="s">
        <v>660</v>
      </c>
      <c r="D1105" s="12"/>
      <c r="E1105" s="13" t="s">
        <v>4846</v>
      </c>
      <c r="F1105" s="11" t="s">
        <v>4847</v>
      </c>
      <c r="G1105" s="12" t="s">
        <v>74</v>
      </c>
      <c r="H1105" s="12" t="s">
        <v>121</v>
      </c>
      <c r="I1105" s="14" t="s">
        <v>136</v>
      </c>
      <c r="J1105" s="12" t="s">
        <v>24</v>
      </c>
      <c r="K1105" s="12" t="s">
        <v>25</v>
      </c>
      <c r="L1105" s="12" t="s">
        <v>39</v>
      </c>
      <c r="M1105" s="11" t="s">
        <v>149</v>
      </c>
      <c r="N1105" s="11" t="s">
        <v>624</v>
      </c>
      <c r="O1105" s="12" t="s">
        <v>29</v>
      </c>
      <c r="P1105" s="12"/>
      <c r="Q1105" s="15" t="s">
        <v>4848</v>
      </c>
      <c r="R1105" s="12" t="s">
        <v>42</v>
      </c>
      <c r="S1105" s="11" t="s">
        <v>4849</v>
      </c>
      <c r="T1105" s="11" t="s">
        <v>4850</v>
      </c>
    </row>
    <row x14ac:dyDescent="0.25" r="1106" customHeight="1" ht="19.5">
      <c r="A1106" s="18">
        <v>45200</v>
      </c>
      <c r="B1106" s="11" t="s">
        <v>4851</v>
      </c>
      <c r="C1106" s="11" t="s">
        <v>326</v>
      </c>
      <c r="D1106" s="12"/>
      <c r="E1106" s="13">
        <v>16671741958</v>
      </c>
      <c r="F1106" s="11" t="s">
        <v>4852</v>
      </c>
      <c r="G1106" s="12" t="s">
        <v>48</v>
      </c>
      <c r="H1106" s="12"/>
      <c r="I1106" s="14" t="s">
        <v>131</v>
      </c>
      <c r="J1106" s="12" t="s">
        <v>24</v>
      </c>
      <c r="K1106" s="12" t="s">
        <v>25</v>
      </c>
      <c r="L1106" s="12" t="s">
        <v>39</v>
      </c>
      <c r="M1106" s="11" t="s">
        <v>40</v>
      </c>
      <c r="N1106" s="11" t="s">
        <v>28</v>
      </c>
      <c r="O1106" s="12" t="s">
        <v>29</v>
      </c>
      <c r="P1106" s="12"/>
      <c r="Q1106" s="15" t="s">
        <v>4853</v>
      </c>
      <c r="R1106" s="12" t="s">
        <v>42</v>
      </c>
      <c r="S1106" s="11" t="s">
        <v>4854</v>
      </c>
      <c r="T1106" s="11"/>
    </row>
    <row x14ac:dyDescent="0.25" r="1107" customHeight="1" ht="19.5">
      <c r="A1107" s="18">
        <v>45200</v>
      </c>
      <c r="B1107" s="11" t="s">
        <v>4855</v>
      </c>
      <c r="C1107" s="11" t="s">
        <v>4856</v>
      </c>
      <c r="D1107" s="12"/>
      <c r="E1107" s="13">
        <v>15607169560</v>
      </c>
      <c r="F1107" s="11" t="s">
        <v>4857</v>
      </c>
      <c r="G1107" s="12" t="s">
        <v>74</v>
      </c>
      <c r="H1107" s="12" t="s">
        <v>130</v>
      </c>
      <c r="I1107" s="14" t="s">
        <v>749</v>
      </c>
      <c r="J1107" s="12" t="s">
        <v>24</v>
      </c>
      <c r="K1107" s="12" t="s">
        <v>25</v>
      </c>
      <c r="L1107" s="12" t="s">
        <v>39</v>
      </c>
      <c r="M1107" s="11" t="s">
        <v>40</v>
      </c>
      <c r="N1107" s="11" t="s">
        <v>28</v>
      </c>
      <c r="O1107" s="12" t="s">
        <v>29</v>
      </c>
      <c r="P1107" s="12"/>
      <c r="Q1107" s="15" t="s">
        <v>4858</v>
      </c>
      <c r="R1107" s="12" t="s">
        <v>42</v>
      </c>
      <c r="S1107" s="11" t="s">
        <v>4859</v>
      </c>
      <c r="T1107" s="11" t="s">
        <v>4860</v>
      </c>
    </row>
    <row x14ac:dyDescent="0.25" r="1108" customHeight="1" ht="19.5">
      <c r="A1108" s="18">
        <v>45200</v>
      </c>
      <c r="B1108" s="11" t="s">
        <v>4861</v>
      </c>
      <c r="C1108" s="11" t="s">
        <v>2414</v>
      </c>
      <c r="D1108" s="12"/>
      <c r="E1108" s="13">
        <v>15587986073</v>
      </c>
      <c r="F1108" s="11" t="s">
        <v>4862</v>
      </c>
      <c r="G1108" s="12" t="s">
        <v>74</v>
      </c>
      <c r="H1108" s="12"/>
      <c r="I1108" s="14" t="s">
        <v>131</v>
      </c>
      <c r="J1108" s="12" t="s">
        <v>24</v>
      </c>
      <c r="K1108" s="12" t="s">
        <v>25</v>
      </c>
      <c r="L1108" s="12" t="s">
        <v>39</v>
      </c>
      <c r="M1108" s="11" t="s">
        <v>40</v>
      </c>
      <c r="N1108" s="11" t="s">
        <v>28</v>
      </c>
      <c r="O1108" s="12" t="s">
        <v>29</v>
      </c>
      <c r="P1108" s="12"/>
      <c r="Q1108" s="15" t="s">
        <v>4863</v>
      </c>
      <c r="R1108" s="12" t="s">
        <v>42</v>
      </c>
      <c r="S1108" s="11" t="s">
        <v>4864</v>
      </c>
      <c r="T1108" s="11" t="s">
        <v>4865</v>
      </c>
    </row>
    <row x14ac:dyDescent="0.25" r="1109" customHeight="1" ht="19.5">
      <c r="A1109" s="18">
        <v>45200</v>
      </c>
      <c r="B1109" s="11" t="s">
        <v>4866</v>
      </c>
      <c r="C1109" s="11" t="s">
        <v>4867</v>
      </c>
      <c r="D1109" s="12"/>
      <c r="E1109" s="13" t="s">
        <v>4868</v>
      </c>
      <c r="F1109" s="11" t="s">
        <v>4869</v>
      </c>
      <c r="G1109" s="12" t="s">
        <v>74</v>
      </c>
      <c r="H1109" s="12" t="s">
        <v>98</v>
      </c>
      <c r="I1109" s="14" t="s">
        <v>4870</v>
      </c>
      <c r="J1109" s="12" t="s">
        <v>24</v>
      </c>
      <c r="K1109" s="12" t="s">
        <v>25</v>
      </c>
      <c r="L1109" s="12" t="s">
        <v>39</v>
      </c>
      <c r="M1109" s="11" t="s">
        <v>149</v>
      </c>
      <c r="N1109" s="11" t="s">
        <v>4871</v>
      </c>
      <c r="O1109" s="12" t="s">
        <v>29</v>
      </c>
      <c r="P1109" s="12"/>
      <c r="Q1109" s="15" t="s">
        <v>4872</v>
      </c>
      <c r="R1109" s="12" t="s">
        <v>148</v>
      </c>
      <c r="S1109" s="11" t="s">
        <v>4873</v>
      </c>
      <c r="T1109" s="11" t="s">
        <v>4874</v>
      </c>
    </row>
    <row x14ac:dyDescent="0.25" r="1110" customHeight="1" ht="19.5">
      <c r="A1110" s="18">
        <v>45200</v>
      </c>
      <c r="B1110" s="11" t="s">
        <v>4875</v>
      </c>
      <c r="C1110" s="11" t="s">
        <v>4867</v>
      </c>
      <c r="D1110" s="12"/>
      <c r="E1110" s="13" t="s">
        <v>4876</v>
      </c>
      <c r="F1110" s="11" t="s">
        <v>4877</v>
      </c>
      <c r="G1110" s="12" t="s">
        <v>74</v>
      </c>
      <c r="H1110" s="12"/>
      <c r="I1110" s="14" t="s">
        <v>4870</v>
      </c>
      <c r="J1110" s="12" t="s">
        <v>24</v>
      </c>
      <c r="K1110" s="12" t="s">
        <v>25</v>
      </c>
      <c r="L1110" s="12" t="s">
        <v>39</v>
      </c>
      <c r="M1110" s="11" t="s">
        <v>149</v>
      </c>
      <c r="N1110" s="11" t="s">
        <v>4871</v>
      </c>
      <c r="O1110" s="12" t="s">
        <v>29</v>
      </c>
      <c r="P1110" s="12"/>
      <c r="Q1110" s="15" t="s">
        <v>4878</v>
      </c>
      <c r="R1110" s="12" t="s">
        <v>148</v>
      </c>
      <c r="S1110" s="11" t="s">
        <v>4879</v>
      </c>
      <c r="T1110" s="11" t="s">
        <v>4880</v>
      </c>
    </row>
    <row x14ac:dyDescent="0.25" r="1111" customHeight="1" ht="19.5">
      <c r="A1111" s="18">
        <v>45200</v>
      </c>
      <c r="B1111" s="11" t="s">
        <v>4881</v>
      </c>
      <c r="C1111" s="11" t="s">
        <v>4882</v>
      </c>
      <c r="D1111" s="12"/>
      <c r="E1111" s="13" t="s">
        <v>4883</v>
      </c>
      <c r="F1111" s="11" t="s">
        <v>4884</v>
      </c>
      <c r="G1111" s="12" t="s">
        <v>74</v>
      </c>
      <c r="H1111" s="12"/>
      <c r="I1111" s="14" t="s">
        <v>148</v>
      </c>
      <c r="J1111" s="12" t="s">
        <v>24</v>
      </c>
      <c r="K1111" s="12" t="s">
        <v>25</v>
      </c>
      <c r="L1111" s="12" t="s">
        <v>39</v>
      </c>
      <c r="M1111" s="11" t="s">
        <v>149</v>
      </c>
      <c r="N1111" s="11" t="s">
        <v>4871</v>
      </c>
      <c r="O1111" s="12" t="s">
        <v>29</v>
      </c>
      <c r="P1111" s="12"/>
      <c r="Q1111" s="15" t="s">
        <v>4885</v>
      </c>
      <c r="R1111" s="12" t="s">
        <v>148</v>
      </c>
      <c r="S1111" s="11" t="s">
        <v>4886</v>
      </c>
      <c r="T1111" s="11" t="s">
        <v>4887</v>
      </c>
    </row>
    <row x14ac:dyDescent="0.25" r="1112" customHeight="1" ht="19.5">
      <c r="A1112" s="18">
        <v>45200</v>
      </c>
      <c r="B1112" s="11" t="s">
        <v>4888</v>
      </c>
      <c r="C1112" s="11" t="s">
        <v>4882</v>
      </c>
      <c r="D1112" s="12"/>
      <c r="E1112" s="13" t="s">
        <v>4889</v>
      </c>
      <c r="F1112" s="11" t="s">
        <v>4890</v>
      </c>
      <c r="G1112" s="12" t="s">
        <v>74</v>
      </c>
      <c r="H1112" s="12"/>
      <c r="I1112" s="14" t="s">
        <v>148</v>
      </c>
      <c r="J1112" s="12" t="s">
        <v>24</v>
      </c>
      <c r="K1112" s="12" t="s">
        <v>25</v>
      </c>
      <c r="L1112" s="12" t="s">
        <v>39</v>
      </c>
      <c r="M1112" s="11" t="s">
        <v>149</v>
      </c>
      <c r="N1112" s="11" t="s">
        <v>4871</v>
      </c>
      <c r="O1112" s="12" t="s">
        <v>29</v>
      </c>
      <c r="P1112" s="12"/>
      <c r="Q1112" s="15" t="s">
        <v>4891</v>
      </c>
      <c r="R1112" s="12" t="s">
        <v>148</v>
      </c>
      <c r="S1112" s="11" t="s">
        <v>4892</v>
      </c>
      <c r="T1112" s="11" t="s">
        <v>4893</v>
      </c>
    </row>
    <row x14ac:dyDescent="0.25" r="1113" customHeight="1" ht="19.5">
      <c r="A1113" s="18">
        <v>45200</v>
      </c>
      <c r="B1113" s="11" t="s">
        <v>4894</v>
      </c>
      <c r="C1113" s="11" t="s">
        <v>4867</v>
      </c>
      <c r="D1113" s="12"/>
      <c r="E1113" s="13" t="s">
        <v>4895</v>
      </c>
      <c r="F1113" s="11" t="s">
        <v>4896</v>
      </c>
      <c r="G1113" s="12" t="s">
        <v>74</v>
      </c>
      <c r="H1113" s="12"/>
      <c r="I1113" s="14" t="s">
        <v>4870</v>
      </c>
      <c r="J1113" s="12" t="s">
        <v>24</v>
      </c>
      <c r="K1113" s="12" t="s">
        <v>25</v>
      </c>
      <c r="L1113" s="12" t="s">
        <v>39</v>
      </c>
      <c r="M1113" s="11" t="s">
        <v>149</v>
      </c>
      <c r="N1113" s="11" t="s">
        <v>4871</v>
      </c>
      <c r="O1113" s="12" t="s">
        <v>29</v>
      </c>
      <c r="P1113" s="12"/>
      <c r="Q1113" s="15" t="s">
        <v>4897</v>
      </c>
      <c r="R1113" s="12" t="s">
        <v>42</v>
      </c>
      <c r="S1113" s="11" t="s">
        <v>4898</v>
      </c>
      <c r="T1113" s="11" t="s">
        <v>4899</v>
      </c>
    </row>
    <row x14ac:dyDescent="0.25" r="1114" customHeight="1" ht="19.5">
      <c r="A1114" s="18">
        <v>45200</v>
      </c>
      <c r="B1114" s="11" t="s">
        <v>4900</v>
      </c>
      <c r="C1114" s="11" t="s">
        <v>4901</v>
      </c>
      <c r="D1114" s="12"/>
      <c r="E1114" s="13" t="s">
        <v>4902</v>
      </c>
      <c r="F1114" s="11" t="s">
        <v>4903</v>
      </c>
      <c r="G1114" s="12" t="s">
        <v>74</v>
      </c>
      <c r="H1114" s="12" t="s">
        <v>98</v>
      </c>
      <c r="I1114" s="14" t="s">
        <v>3454</v>
      </c>
      <c r="J1114" s="12" t="s">
        <v>24</v>
      </c>
      <c r="K1114" s="12" t="s">
        <v>25</v>
      </c>
      <c r="L1114" s="12" t="s">
        <v>39</v>
      </c>
      <c r="M1114" s="11" t="s">
        <v>149</v>
      </c>
      <c r="N1114" s="11" t="s">
        <v>4871</v>
      </c>
      <c r="O1114" s="12" t="s">
        <v>29</v>
      </c>
      <c r="P1114" s="12"/>
      <c r="Q1114" s="15" t="s">
        <v>4904</v>
      </c>
      <c r="R1114" s="12" t="s">
        <v>148</v>
      </c>
      <c r="S1114" s="11" t="s">
        <v>4905</v>
      </c>
      <c r="T1114" s="11" t="s">
        <v>4906</v>
      </c>
    </row>
    <row x14ac:dyDescent="0.25" r="1115" customHeight="1" ht="19.5">
      <c r="A1115" s="18">
        <v>45200</v>
      </c>
      <c r="B1115" s="11" t="s">
        <v>4907</v>
      </c>
      <c r="C1115" s="11" t="s">
        <v>4882</v>
      </c>
      <c r="D1115" s="12"/>
      <c r="E1115" s="13" t="s">
        <v>4908</v>
      </c>
      <c r="F1115" s="11" t="s">
        <v>4909</v>
      </c>
      <c r="G1115" s="12" t="s">
        <v>74</v>
      </c>
      <c r="H1115" s="12" t="s">
        <v>98</v>
      </c>
      <c r="I1115" s="14" t="s">
        <v>148</v>
      </c>
      <c r="J1115" s="12" t="s">
        <v>24</v>
      </c>
      <c r="K1115" s="12" t="s">
        <v>25</v>
      </c>
      <c r="L1115" s="12" t="s">
        <v>39</v>
      </c>
      <c r="M1115" s="11" t="s">
        <v>149</v>
      </c>
      <c r="N1115" s="11" t="s">
        <v>4871</v>
      </c>
      <c r="O1115" s="12" t="s">
        <v>29</v>
      </c>
      <c r="P1115" s="12"/>
      <c r="Q1115" s="15" t="s">
        <v>4910</v>
      </c>
      <c r="R1115" s="12" t="s">
        <v>148</v>
      </c>
      <c r="S1115" s="11" t="s">
        <v>4911</v>
      </c>
      <c r="T1115" s="11" t="s">
        <v>4893</v>
      </c>
    </row>
    <row x14ac:dyDescent="0.25" r="1116" customHeight="1" ht="19.5">
      <c r="A1116" s="18">
        <v>45200</v>
      </c>
      <c r="B1116" s="11" t="s">
        <v>4912</v>
      </c>
      <c r="C1116" s="11" t="s">
        <v>4867</v>
      </c>
      <c r="D1116" s="12"/>
      <c r="E1116" s="13" t="s">
        <v>4913</v>
      </c>
      <c r="F1116" s="11" t="s">
        <v>4914</v>
      </c>
      <c r="G1116" s="12" t="s">
        <v>74</v>
      </c>
      <c r="H1116" s="12"/>
      <c r="I1116" s="14" t="s">
        <v>4870</v>
      </c>
      <c r="J1116" s="12" t="s">
        <v>24</v>
      </c>
      <c r="K1116" s="12" t="s">
        <v>25</v>
      </c>
      <c r="L1116" s="12" t="s">
        <v>39</v>
      </c>
      <c r="M1116" s="11" t="s">
        <v>149</v>
      </c>
      <c r="N1116" s="11" t="s">
        <v>4871</v>
      </c>
      <c r="O1116" s="12" t="s">
        <v>29</v>
      </c>
      <c r="P1116" s="12"/>
      <c r="Q1116" s="15" t="s">
        <v>4915</v>
      </c>
      <c r="R1116" s="12" t="s">
        <v>148</v>
      </c>
      <c r="S1116" s="11" t="s">
        <v>4916</v>
      </c>
      <c r="T1116" s="11" t="s">
        <v>4893</v>
      </c>
    </row>
    <row x14ac:dyDescent="0.25" r="1117" customHeight="1" ht="19.5">
      <c r="A1117" s="18">
        <v>45200</v>
      </c>
      <c r="B1117" s="11" t="s">
        <v>4917</v>
      </c>
      <c r="C1117" s="11" t="s">
        <v>4867</v>
      </c>
      <c r="D1117" s="12"/>
      <c r="E1117" s="13" t="s">
        <v>4918</v>
      </c>
      <c r="F1117" s="11" t="s">
        <v>4919</v>
      </c>
      <c r="G1117" s="12" t="s">
        <v>74</v>
      </c>
      <c r="H1117" s="12"/>
      <c r="I1117" s="14" t="s">
        <v>4870</v>
      </c>
      <c r="J1117" s="12" t="s">
        <v>24</v>
      </c>
      <c r="K1117" s="12" t="s">
        <v>25</v>
      </c>
      <c r="L1117" s="12" t="s">
        <v>39</v>
      </c>
      <c r="M1117" s="11" t="s">
        <v>149</v>
      </c>
      <c r="N1117" s="11" t="s">
        <v>4871</v>
      </c>
      <c r="O1117" s="12" t="s">
        <v>29</v>
      </c>
      <c r="P1117" s="12"/>
      <c r="Q1117" s="15" t="s">
        <v>4920</v>
      </c>
      <c r="R1117" s="12" t="s">
        <v>148</v>
      </c>
      <c r="S1117" s="11" t="s">
        <v>4921</v>
      </c>
      <c r="T1117" s="11" t="s">
        <v>4893</v>
      </c>
    </row>
    <row x14ac:dyDescent="0.25" r="1118" customHeight="1" ht="19.5">
      <c r="A1118" s="18">
        <v>45200</v>
      </c>
      <c r="B1118" s="11" t="s">
        <v>4922</v>
      </c>
      <c r="C1118" s="11" t="s">
        <v>4923</v>
      </c>
      <c r="D1118" s="12"/>
      <c r="E1118" s="13" t="s">
        <v>4924</v>
      </c>
      <c r="F1118" s="11" t="s">
        <v>4925</v>
      </c>
      <c r="G1118" s="12" t="s">
        <v>74</v>
      </c>
      <c r="H1118" s="12" t="s">
        <v>130</v>
      </c>
      <c r="I1118" s="14" t="s">
        <v>148</v>
      </c>
      <c r="J1118" s="12" t="s">
        <v>24</v>
      </c>
      <c r="K1118" s="12" t="s">
        <v>25</v>
      </c>
      <c r="L1118" s="12" t="s">
        <v>39</v>
      </c>
      <c r="M1118" s="11" t="s">
        <v>149</v>
      </c>
      <c r="N1118" s="11" t="s">
        <v>4871</v>
      </c>
      <c r="O1118" s="12" t="s">
        <v>29</v>
      </c>
      <c r="P1118" s="12"/>
      <c r="Q1118" s="15" t="s">
        <v>4926</v>
      </c>
      <c r="R1118" s="12" t="s">
        <v>148</v>
      </c>
      <c r="S1118" s="11" t="s">
        <v>4927</v>
      </c>
      <c r="T1118" s="11" t="s">
        <v>4928</v>
      </c>
    </row>
    <row x14ac:dyDescent="0.25" r="1119" customHeight="1" ht="19.5">
      <c r="A1119" s="18">
        <v>45200</v>
      </c>
      <c r="B1119" s="11" t="s">
        <v>4929</v>
      </c>
      <c r="C1119" s="11" t="s">
        <v>4923</v>
      </c>
      <c r="D1119" s="12"/>
      <c r="E1119" s="13" t="s">
        <v>4930</v>
      </c>
      <c r="F1119" s="11" t="s">
        <v>4931</v>
      </c>
      <c r="G1119" s="12" t="s">
        <v>74</v>
      </c>
      <c r="H1119" s="12" t="s">
        <v>98</v>
      </c>
      <c r="I1119" s="14" t="s">
        <v>148</v>
      </c>
      <c r="J1119" s="12" t="s">
        <v>24</v>
      </c>
      <c r="K1119" s="12" t="s">
        <v>25</v>
      </c>
      <c r="L1119" s="12" t="s">
        <v>39</v>
      </c>
      <c r="M1119" s="11" t="s">
        <v>149</v>
      </c>
      <c r="N1119" s="11" t="s">
        <v>4871</v>
      </c>
      <c r="O1119" s="12" t="s">
        <v>29</v>
      </c>
      <c r="P1119" s="12"/>
      <c r="Q1119" s="15" t="s">
        <v>4932</v>
      </c>
      <c r="R1119" s="12" t="s">
        <v>148</v>
      </c>
      <c r="S1119" s="11" t="s">
        <v>4933</v>
      </c>
      <c r="T1119" s="11" t="s">
        <v>4934</v>
      </c>
    </row>
    <row x14ac:dyDescent="0.25" r="1120" customHeight="1" ht="19.5">
      <c r="A1120" s="18">
        <v>45200</v>
      </c>
      <c r="B1120" s="11" t="s">
        <v>4935</v>
      </c>
      <c r="C1120" s="11" t="s">
        <v>4867</v>
      </c>
      <c r="D1120" s="12"/>
      <c r="E1120" s="13" t="s">
        <v>4936</v>
      </c>
      <c r="F1120" s="11" t="s">
        <v>4937</v>
      </c>
      <c r="G1120" s="12" t="s">
        <v>74</v>
      </c>
      <c r="H1120" s="12"/>
      <c r="I1120" s="14" t="s">
        <v>4870</v>
      </c>
      <c r="J1120" s="12" t="s">
        <v>24</v>
      </c>
      <c r="K1120" s="12" t="s">
        <v>25</v>
      </c>
      <c r="L1120" s="12" t="s">
        <v>39</v>
      </c>
      <c r="M1120" s="11" t="s">
        <v>149</v>
      </c>
      <c r="N1120" s="11" t="s">
        <v>4871</v>
      </c>
      <c r="O1120" s="12" t="s">
        <v>29</v>
      </c>
      <c r="P1120" s="12"/>
      <c r="Q1120" s="15" t="s">
        <v>4938</v>
      </c>
      <c r="R1120" s="12" t="s">
        <v>148</v>
      </c>
      <c r="S1120" s="11" t="s">
        <v>4939</v>
      </c>
      <c r="T1120" s="11" t="s">
        <v>4893</v>
      </c>
    </row>
    <row x14ac:dyDescent="0.25" r="1121" customHeight="1" ht="19.5">
      <c r="A1121" s="18">
        <v>45200</v>
      </c>
      <c r="B1121" s="11" t="s">
        <v>4940</v>
      </c>
      <c r="C1121" s="11" t="s">
        <v>4882</v>
      </c>
      <c r="D1121" s="12"/>
      <c r="E1121" s="13" t="s">
        <v>4941</v>
      </c>
      <c r="F1121" s="11" t="s">
        <v>4942</v>
      </c>
      <c r="G1121" s="12" t="s">
        <v>74</v>
      </c>
      <c r="H1121" s="12"/>
      <c r="I1121" s="14" t="s">
        <v>1394</v>
      </c>
      <c r="J1121" s="12" t="s">
        <v>24</v>
      </c>
      <c r="K1121" s="12" t="s">
        <v>25</v>
      </c>
      <c r="L1121" s="12" t="s">
        <v>39</v>
      </c>
      <c r="M1121" s="11" t="s">
        <v>149</v>
      </c>
      <c r="N1121" s="11" t="s">
        <v>4871</v>
      </c>
      <c r="O1121" s="12" t="s">
        <v>29</v>
      </c>
      <c r="P1121" s="12"/>
      <c r="Q1121" s="15" t="s">
        <v>4943</v>
      </c>
      <c r="R1121" s="12" t="s">
        <v>148</v>
      </c>
      <c r="S1121" s="11" t="s">
        <v>4944</v>
      </c>
      <c r="T1121" s="11" t="s">
        <v>4928</v>
      </c>
    </row>
    <row x14ac:dyDescent="0.25" r="1122" customHeight="1" ht="19.5">
      <c r="A1122" s="18">
        <v>45200</v>
      </c>
      <c r="B1122" s="11" t="s">
        <v>4945</v>
      </c>
      <c r="C1122" s="11" t="s">
        <v>4882</v>
      </c>
      <c r="D1122" s="12"/>
      <c r="E1122" s="13" t="s">
        <v>4946</v>
      </c>
      <c r="F1122" s="11" t="s">
        <v>4947</v>
      </c>
      <c r="G1122" s="12" t="s">
        <v>74</v>
      </c>
      <c r="H1122" s="12" t="s">
        <v>130</v>
      </c>
      <c r="I1122" s="14" t="s">
        <v>148</v>
      </c>
      <c r="J1122" s="12" t="s">
        <v>24</v>
      </c>
      <c r="K1122" s="12" t="s">
        <v>25</v>
      </c>
      <c r="L1122" s="12" t="s">
        <v>39</v>
      </c>
      <c r="M1122" s="11" t="s">
        <v>149</v>
      </c>
      <c r="N1122" s="11" t="s">
        <v>4871</v>
      </c>
      <c r="O1122" s="12" t="s">
        <v>29</v>
      </c>
      <c r="P1122" s="12"/>
      <c r="Q1122" s="15" t="s">
        <v>4948</v>
      </c>
      <c r="R1122" s="12" t="s">
        <v>148</v>
      </c>
      <c r="S1122" s="11" t="s">
        <v>4949</v>
      </c>
      <c r="T1122" s="11" t="s">
        <v>4874</v>
      </c>
    </row>
    <row x14ac:dyDescent="0.25" r="1123" customHeight="1" ht="19.5">
      <c r="A1123" s="18">
        <v>45200</v>
      </c>
      <c r="B1123" s="11" t="s">
        <v>4950</v>
      </c>
      <c r="C1123" s="11" t="s">
        <v>4923</v>
      </c>
      <c r="D1123" s="12"/>
      <c r="E1123" s="13" t="s">
        <v>4951</v>
      </c>
      <c r="F1123" s="11" t="s">
        <v>4952</v>
      </c>
      <c r="G1123" s="12" t="s">
        <v>74</v>
      </c>
      <c r="H1123" s="12" t="s">
        <v>130</v>
      </c>
      <c r="I1123" s="14" t="s">
        <v>148</v>
      </c>
      <c r="J1123" s="12" t="s">
        <v>24</v>
      </c>
      <c r="K1123" s="12" t="s">
        <v>25</v>
      </c>
      <c r="L1123" s="12" t="s">
        <v>39</v>
      </c>
      <c r="M1123" s="11" t="s">
        <v>149</v>
      </c>
      <c r="N1123" s="11" t="s">
        <v>4871</v>
      </c>
      <c r="O1123" s="12" t="s">
        <v>29</v>
      </c>
      <c r="P1123" s="12"/>
      <c r="Q1123" s="15" t="s">
        <v>4953</v>
      </c>
      <c r="R1123" s="12" t="s">
        <v>148</v>
      </c>
      <c r="S1123" s="11" t="s">
        <v>4954</v>
      </c>
      <c r="T1123" s="11" t="s">
        <v>4955</v>
      </c>
    </row>
    <row x14ac:dyDescent="0.25" r="1124" customHeight="1" ht="19.5">
      <c r="A1124" s="18">
        <v>45200</v>
      </c>
      <c r="B1124" s="11" t="s">
        <v>4956</v>
      </c>
      <c r="C1124" s="11" t="s">
        <v>4867</v>
      </c>
      <c r="D1124" s="12"/>
      <c r="E1124" s="13" t="s">
        <v>4957</v>
      </c>
      <c r="F1124" s="11" t="s">
        <v>4958</v>
      </c>
      <c r="G1124" s="12" t="s">
        <v>74</v>
      </c>
      <c r="H1124" s="12"/>
      <c r="I1124" s="14" t="s">
        <v>4870</v>
      </c>
      <c r="J1124" s="12" t="s">
        <v>24</v>
      </c>
      <c r="K1124" s="12" t="s">
        <v>25</v>
      </c>
      <c r="L1124" s="12" t="s">
        <v>39</v>
      </c>
      <c r="M1124" s="11" t="s">
        <v>149</v>
      </c>
      <c r="N1124" s="11" t="s">
        <v>4871</v>
      </c>
      <c r="O1124" s="12" t="s">
        <v>29</v>
      </c>
      <c r="P1124" s="12"/>
      <c r="Q1124" s="15" t="s">
        <v>4959</v>
      </c>
      <c r="R1124" s="12" t="s">
        <v>148</v>
      </c>
      <c r="S1124" s="11" t="s">
        <v>4960</v>
      </c>
      <c r="T1124" s="11" t="s">
        <v>4961</v>
      </c>
    </row>
    <row x14ac:dyDescent="0.25" r="1125" customHeight="1" ht="19.5">
      <c r="A1125" s="18">
        <v>45200</v>
      </c>
      <c r="B1125" s="11" t="s">
        <v>4962</v>
      </c>
      <c r="C1125" s="11" t="s">
        <v>4867</v>
      </c>
      <c r="D1125" s="12"/>
      <c r="E1125" s="13" t="s">
        <v>4963</v>
      </c>
      <c r="F1125" s="11" t="s">
        <v>4964</v>
      </c>
      <c r="G1125" s="12" t="s">
        <v>74</v>
      </c>
      <c r="H1125" s="12"/>
      <c r="I1125" s="14" t="s">
        <v>4870</v>
      </c>
      <c r="J1125" s="12" t="s">
        <v>24</v>
      </c>
      <c r="K1125" s="12" t="s">
        <v>25</v>
      </c>
      <c r="L1125" s="12" t="s">
        <v>39</v>
      </c>
      <c r="M1125" s="11" t="s">
        <v>149</v>
      </c>
      <c r="N1125" s="11" t="s">
        <v>4871</v>
      </c>
      <c r="O1125" s="12" t="s">
        <v>29</v>
      </c>
      <c r="P1125" s="12"/>
      <c r="Q1125" s="15" t="s">
        <v>4965</v>
      </c>
      <c r="R1125" s="12" t="s">
        <v>148</v>
      </c>
      <c r="S1125" s="11" t="s">
        <v>4966</v>
      </c>
      <c r="T1125" s="11" t="s">
        <v>4906</v>
      </c>
    </row>
    <row x14ac:dyDescent="0.25" r="1126" customHeight="1" ht="19.5">
      <c r="A1126" s="18">
        <v>45200</v>
      </c>
      <c r="B1126" s="11" t="s">
        <v>4967</v>
      </c>
      <c r="C1126" s="11" t="s">
        <v>4867</v>
      </c>
      <c r="D1126" s="12"/>
      <c r="E1126" s="13" t="s">
        <v>4968</v>
      </c>
      <c r="F1126" s="11" t="s">
        <v>4969</v>
      </c>
      <c r="G1126" s="12" t="s">
        <v>74</v>
      </c>
      <c r="H1126" s="12" t="s">
        <v>98</v>
      </c>
      <c r="I1126" s="14" t="s">
        <v>4870</v>
      </c>
      <c r="J1126" s="12" t="s">
        <v>24</v>
      </c>
      <c r="K1126" s="12" t="s">
        <v>25</v>
      </c>
      <c r="L1126" s="12" t="s">
        <v>39</v>
      </c>
      <c r="M1126" s="11" t="s">
        <v>149</v>
      </c>
      <c r="N1126" s="11" t="s">
        <v>4871</v>
      </c>
      <c r="O1126" s="12" t="s">
        <v>29</v>
      </c>
      <c r="P1126" s="12"/>
      <c r="Q1126" s="15" t="s">
        <v>4970</v>
      </c>
      <c r="R1126" s="12" t="s">
        <v>148</v>
      </c>
      <c r="S1126" s="11" t="s">
        <v>4971</v>
      </c>
      <c r="T1126" s="11" t="s">
        <v>4928</v>
      </c>
    </row>
    <row x14ac:dyDescent="0.25" r="1127" customHeight="1" ht="19.5">
      <c r="A1127" s="18">
        <v>45200</v>
      </c>
      <c r="B1127" s="11" t="s">
        <v>4972</v>
      </c>
      <c r="C1127" s="11" t="s">
        <v>4973</v>
      </c>
      <c r="D1127" s="12"/>
      <c r="E1127" s="13" t="s">
        <v>4974</v>
      </c>
      <c r="F1127" s="11" t="s">
        <v>4727</v>
      </c>
      <c r="G1127" s="12" t="s">
        <v>74</v>
      </c>
      <c r="H1127" s="12" t="s">
        <v>130</v>
      </c>
      <c r="I1127" s="14" t="s">
        <v>4975</v>
      </c>
      <c r="J1127" s="12" t="s">
        <v>24</v>
      </c>
      <c r="K1127" s="12" t="s">
        <v>25</v>
      </c>
      <c r="L1127" s="12" t="s">
        <v>39</v>
      </c>
      <c r="M1127" s="11" t="s">
        <v>149</v>
      </c>
      <c r="N1127" s="11" t="s">
        <v>4871</v>
      </c>
      <c r="O1127" s="12" t="s">
        <v>29</v>
      </c>
      <c r="P1127" s="12"/>
      <c r="Q1127" s="15" t="s">
        <v>4976</v>
      </c>
      <c r="R1127" s="12" t="s">
        <v>148</v>
      </c>
      <c r="S1127" s="11" t="s">
        <v>4977</v>
      </c>
      <c r="T1127" s="11" t="s">
        <v>4978</v>
      </c>
    </row>
    <row x14ac:dyDescent="0.25" r="1128" customHeight="1" ht="19.5">
      <c r="A1128" s="18">
        <v>45200</v>
      </c>
      <c r="B1128" s="11" t="s">
        <v>4979</v>
      </c>
      <c r="C1128" s="11" t="s">
        <v>4973</v>
      </c>
      <c r="D1128" s="12"/>
      <c r="E1128" s="13" t="s">
        <v>4980</v>
      </c>
      <c r="F1128" s="11" t="s">
        <v>4981</v>
      </c>
      <c r="G1128" s="12" t="s">
        <v>74</v>
      </c>
      <c r="H1128" s="12" t="s">
        <v>98</v>
      </c>
      <c r="I1128" s="14" t="s">
        <v>4975</v>
      </c>
      <c r="J1128" s="12" t="s">
        <v>24</v>
      </c>
      <c r="K1128" s="12" t="s">
        <v>25</v>
      </c>
      <c r="L1128" s="12" t="s">
        <v>39</v>
      </c>
      <c r="M1128" s="11" t="s">
        <v>149</v>
      </c>
      <c r="N1128" s="11" t="s">
        <v>4871</v>
      </c>
      <c r="O1128" s="12" t="s">
        <v>29</v>
      </c>
      <c r="P1128" s="12"/>
      <c r="Q1128" s="15" t="s">
        <v>4982</v>
      </c>
      <c r="R1128" s="12" t="s">
        <v>148</v>
      </c>
      <c r="S1128" s="11" t="s">
        <v>4983</v>
      </c>
      <c r="T1128" s="11" t="s">
        <v>4893</v>
      </c>
    </row>
    <row x14ac:dyDescent="0.25" r="1129" customHeight="1" ht="19.5">
      <c r="A1129" s="18">
        <v>45200</v>
      </c>
      <c r="B1129" s="11" t="s">
        <v>4984</v>
      </c>
      <c r="C1129" s="11" t="s">
        <v>4882</v>
      </c>
      <c r="D1129" s="12"/>
      <c r="E1129" s="13" t="s">
        <v>4985</v>
      </c>
      <c r="F1129" s="11" t="s">
        <v>4986</v>
      </c>
      <c r="G1129" s="12" t="s">
        <v>74</v>
      </c>
      <c r="H1129" s="12" t="s">
        <v>121</v>
      </c>
      <c r="I1129" s="14" t="s">
        <v>148</v>
      </c>
      <c r="J1129" s="12" t="s">
        <v>24</v>
      </c>
      <c r="K1129" s="12" t="s">
        <v>25</v>
      </c>
      <c r="L1129" s="12" t="s">
        <v>39</v>
      </c>
      <c r="M1129" s="11" t="s">
        <v>149</v>
      </c>
      <c r="N1129" s="11" t="s">
        <v>4871</v>
      </c>
      <c r="O1129" s="12" t="s">
        <v>29</v>
      </c>
      <c r="P1129" s="12"/>
      <c r="Q1129" s="15" t="s">
        <v>4987</v>
      </c>
      <c r="R1129" s="12" t="s">
        <v>148</v>
      </c>
      <c r="S1129" s="11" t="s">
        <v>4988</v>
      </c>
      <c r="T1129" s="11" t="s">
        <v>4989</v>
      </c>
    </row>
    <row x14ac:dyDescent="0.25" r="1130" customHeight="1" ht="19.5">
      <c r="A1130" s="18">
        <v>45200</v>
      </c>
      <c r="B1130" s="11" t="s">
        <v>4990</v>
      </c>
      <c r="C1130" s="11" t="s">
        <v>4882</v>
      </c>
      <c r="D1130" s="12"/>
      <c r="E1130" s="13" t="s">
        <v>4991</v>
      </c>
      <c r="F1130" s="11" t="s">
        <v>4992</v>
      </c>
      <c r="G1130" s="12" t="s">
        <v>74</v>
      </c>
      <c r="H1130" s="12" t="s">
        <v>98</v>
      </c>
      <c r="I1130" s="14" t="s">
        <v>148</v>
      </c>
      <c r="J1130" s="12" t="s">
        <v>24</v>
      </c>
      <c r="K1130" s="12" t="s">
        <v>25</v>
      </c>
      <c r="L1130" s="12" t="s">
        <v>39</v>
      </c>
      <c r="M1130" s="11" t="s">
        <v>149</v>
      </c>
      <c r="N1130" s="11" t="s">
        <v>4871</v>
      </c>
      <c r="O1130" s="12" t="s">
        <v>29</v>
      </c>
      <c r="P1130" s="12"/>
      <c r="Q1130" s="15" t="s">
        <v>4993</v>
      </c>
      <c r="R1130" s="12" t="s">
        <v>148</v>
      </c>
      <c r="S1130" s="11" t="s">
        <v>4994</v>
      </c>
      <c r="T1130" s="11" t="s">
        <v>4893</v>
      </c>
    </row>
    <row x14ac:dyDescent="0.25" r="1131" customHeight="1" ht="19.5">
      <c r="A1131" s="18">
        <v>45200</v>
      </c>
      <c r="B1131" s="11" t="s">
        <v>4995</v>
      </c>
      <c r="C1131" s="11" t="s">
        <v>4923</v>
      </c>
      <c r="D1131" s="12"/>
      <c r="E1131" s="13" t="s">
        <v>4996</v>
      </c>
      <c r="F1131" s="11" t="s">
        <v>4997</v>
      </c>
      <c r="G1131" s="12" t="s">
        <v>74</v>
      </c>
      <c r="H1131" s="12"/>
      <c r="I1131" s="14" t="s">
        <v>3454</v>
      </c>
      <c r="J1131" s="12" t="s">
        <v>24</v>
      </c>
      <c r="K1131" s="12" t="s">
        <v>25</v>
      </c>
      <c r="L1131" s="12" t="s">
        <v>39</v>
      </c>
      <c r="M1131" s="11" t="s">
        <v>149</v>
      </c>
      <c r="N1131" s="11" t="s">
        <v>4871</v>
      </c>
      <c r="O1131" s="12" t="s">
        <v>29</v>
      </c>
      <c r="P1131" s="12"/>
      <c r="Q1131" s="15" t="s">
        <v>4998</v>
      </c>
      <c r="R1131" s="12" t="s">
        <v>148</v>
      </c>
      <c r="S1131" s="11" t="s">
        <v>4999</v>
      </c>
      <c r="T1131" s="11" t="s">
        <v>4928</v>
      </c>
    </row>
    <row x14ac:dyDescent="0.25" r="1132" customHeight="1" ht="19.5">
      <c r="A1132" s="18">
        <v>45200</v>
      </c>
      <c r="B1132" s="11" t="s">
        <v>5000</v>
      </c>
      <c r="C1132" s="11" t="s">
        <v>4882</v>
      </c>
      <c r="D1132" s="12"/>
      <c r="E1132" s="13" t="s">
        <v>5001</v>
      </c>
      <c r="F1132" s="11" t="s">
        <v>5002</v>
      </c>
      <c r="G1132" s="12" t="s">
        <v>74</v>
      </c>
      <c r="H1132" s="12"/>
      <c r="I1132" s="14" t="s">
        <v>148</v>
      </c>
      <c r="J1132" s="12" t="s">
        <v>24</v>
      </c>
      <c r="K1132" s="12" t="s">
        <v>25</v>
      </c>
      <c r="L1132" s="12" t="s">
        <v>39</v>
      </c>
      <c r="M1132" s="11" t="s">
        <v>149</v>
      </c>
      <c r="N1132" s="11" t="s">
        <v>4871</v>
      </c>
      <c r="O1132" s="12" t="s">
        <v>29</v>
      </c>
      <c r="P1132" s="12"/>
      <c r="Q1132" s="15" t="s">
        <v>5003</v>
      </c>
      <c r="R1132" s="12" t="s">
        <v>148</v>
      </c>
      <c r="S1132" s="11" t="s">
        <v>5004</v>
      </c>
      <c r="T1132" s="11" t="s">
        <v>4874</v>
      </c>
    </row>
    <row x14ac:dyDescent="0.25" r="1133" customHeight="1" ht="19.5">
      <c r="A1133" s="18">
        <v>45200</v>
      </c>
      <c r="B1133" s="11" t="s">
        <v>5005</v>
      </c>
      <c r="C1133" s="11" t="s">
        <v>4882</v>
      </c>
      <c r="D1133" s="12"/>
      <c r="E1133" s="13" t="s">
        <v>5006</v>
      </c>
      <c r="F1133" s="11" t="s">
        <v>5007</v>
      </c>
      <c r="G1133" s="12" t="s">
        <v>74</v>
      </c>
      <c r="H1133" s="12" t="s">
        <v>98</v>
      </c>
      <c r="I1133" s="14" t="s">
        <v>148</v>
      </c>
      <c r="J1133" s="12" t="s">
        <v>24</v>
      </c>
      <c r="K1133" s="12" t="s">
        <v>25</v>
      </c>
      <c r="L1133" s="12" t="s">
        <v>39</v>
      </c>
      <c r="M1133" s="11" t="s">
        <v>149</v>
      </c>
      <c r="N1133" s="11" t="s">
        <v>4871</v>
      </c>
      <c r="O1133" s="12" t="s">
        <v>29</v>
      </c>
      <c r="P1133" s="12"/>
      <c r="Q1133" s="15" t="s">
        <v>5008</v>
      </c>
      <c r="R1133" s="12" t="s">
        <v>148</v>
      </c>
      <c r="S1133" s="11" t="s">
        <v>5009</v>
      </c>
      <c r="T1133" s="11" t="s">
        <v>4961</v>
      </c>
    </row>
    <row x14ac:dyDescent="0.25" r="1134" customHeight="1" ht="19.5">
      <c r="A1134" s="18">
        <v>45200</v>
      </c>
      <c r="B1134" s="11" t="s">
        <v>5010</v>
      </c>
      <c r="C1134" s="11" t="s">
        <v>4867</v>
      </c>
      <c r="D1134" s="12"/>
      <c r="E1134" s="13" t="s">
        <v>5011</v>
      </c>
      <c r="F1134" s="11" t="s">
        <v>5012</v>
      </c>
      <c r="G1134" s="12" t="s">
        <v>74</v>
      </c>
      <c r="H1134" s="12" t="s">
        <v>98</v>
      </c>
      <c r="I1134" s="14" t="s">
        <v>4870</v>
      </c>
      <c r="J1134" s="12" t="s">
        <v>24</v>
      </c>
      <c r="K1134" s="12" t="s">
        <v>25</v>
      </c>
      <c r="L1134" s="12" t="s">
        <v>39</v>
      </c>
      <c r="M1134" s="11" t="s">
        <v>149</v>
      </c>
      <c r="N1134" s="11" t="s">
        <v>4871</v>
      </c>
      <c r="O1134" s="12" t="s">
        <v>29</v>
      </c>
      <c r="P1134" s="12"/>
      <c r="Q1134" s="15" t="s">
        <v>5013</v>
      </c>
      <c r="R1134" s="12" t="s">
        <v>148</v>
      </c>
      <c r="S1134" s="11" t="s">
        <v>5014</v>
      </c>
      <c r="T1134" s="11" t="s">
        <v>4906</v>
      </c>
    </row>
    <row x14ac:dyDescent="0.25" r="1135" customHeight="1" ht="19.5">
      <c r="A1135" s="18">
        <v>45200</v>
      </c>
      <c r="B1135" s="11" t="s">
        <v>5015</v>
      </c>
      <c r="C1135" s="11" t="s">
        <v>4882</v>
      </c>
      <c r="D1135" s="12"/>
      <c r="E1135" s="13" t="s">
        <v>5016</v>
      </c>
      <c r="F1135" s="11" t="s">
        <v>5017</v>
      </c>
      <c r="G1135" s="12" t="s">
        <v>74</v>
      </c>
      <c r="H1135" s="12" t="s">
        <v>130</v>
      </c>
      <c r="I1135" s="14" t="s">
        <v>615</v>
      </c>
      <c r="J1135" s="12" t="s">
        <v>24</v>
      </c>
      <c r="K1135" s="12" t="s">
        <v>25</v>
      </c>
      <c r="L1135" s="12" t="s">
        <v>39</v>
      </c>
      <c r="M1135" s="11" t="s">
        <v>149</v>
      </c>
      <c r="N1135" s="11" t="s">
        <v>4871</v>
      </c>
      <c r="O1135" s="12" t="s">
        <v>29</v>
      </c>
      <c r="P1135" s="12"/>
      <c r="Q1135" s="15" t="s">
        <v>5018</v>
      </c>
      <c r="R1135" s="12" t="s">
        <v>148</v>
      </c>
      <c r="S1135" s="11" t="s">
        <v>5019</v>
      </c>
      <c r="T1135" s="11" t="s">
        <v>4893</v>
      </c>
    </row>
    <row x14ac:dyDescent="0.25" r="1136" customHeight="1" ht="19.5">
      <c r="A1136" s="18">
        <v>45200</v>
      </c>
      <c r="B1136" s="11" t="s">
        <v>5020</v>
      </c>
      <c r="C1136" s="11" t="s">
        <v>4867</v>
      </c>
      <c r="D1136" s="12"/>
      <c r="E1136" s="13" t="s">
        <v>5021</v>
      </c>
      <c r="F1136" s="11" t="s">
        <v>5022</v>
      </c>
      <c r="G1136" s="12" t="s">
        <v>74</v>
      </c>
      <c r="H1136" s="12"/>
      <c r="I1136" s="14" t="s">
        <v>4870</v>
      </c>
      <c r="J1136" s="12" t="s">
        <v>24</v>
      </c>
      <c r="K1136" s="12" t="s">
        <v>25</v>
      </c>
      <c r="L1136" s="12" t="s">
        <v>39</v>
      </c>
      <c r="M1136" s="11" t="s">
        <v>149</v>
      </c>
      <c r="N1136" s="11" t="s">
        <v>4871</v>
      </c>
      <c r="O1136" s="12" t="s">
        <v>29</v>
      </c>
      <c r="P1136" s="12"/>
      <c r="Q1136" s="15" t="s">
        <v>5023</v>
      </c>
      <c r="R1136" s="12" t="s">
        <v>148</v>
      </c>
      <c r="S1136" s="11" t="s">
        <v>5024</v>
      </c>
      <c r="T1136" s="11" t="s">
        <v>4887</v>
      </c>
    </row>
    <row x14ac:dyDescent="0.25" r="1137" customHeight="1" ht="19.5">
      <c r="A1137" s="18">
        <v>45200</v>
      </c>
      <c r="B1137" s="11" t="s">
        <v>5025</v>
      </c>
      <c r="C1137" s="11" t="s">
        <v>4923</v>
      </c>
      <c r="D1137" s="12"/>
      <c r="E1137" s="13" t="s">
        <v>5026</v>
      </c>
      <c r="F1137" s="11" t="s">
        <v>5027</v>
      </c>
      <c r="G1137" s="12" t="s">
        <v>74</v>
      </c>
      <c r="H1137" s="12"/>
      <c r="I1137" s="14" t="s">
        <v>131</v>
      </c>
      <c r="J1137" s="12" t="s">
        <v>24</v>
      </c>
      <c r="K1137" s="12" t="s">
        <v>25</v>
      </c>
      <c r="L1137" s="12" t="s">
        <v>39</v>
      </c>
      <c r="M1137" s="11" t="s">
        <v>149</v>
      </c>
      <c r="N1137" s="11" t="s">
        <v>4871</v>
      </c>
      <c r="O1137" s="12" t="s">
        <v>29</v>
      </c>
      <c r="P1137" s="12"/>
      <c r="Q1137" s="15" t="s">
        <v>5028</v>
      </c>
      <c r="R1137" s="12" t="s">
        <v>148</v>
      </c>
      <c r="S1137" s="11" t="s">
        <v>5029</v>
      </c>
      <c r="T1137" s="11" t="s">
        <v>4978</v>
      </c>
    </row>
    <row x14ac:dyDescent="0.25" r="1138" customHeight="1" ht="19.5">
      <c r="A1138" s="18">
        <v>45200</v>
      </c>
      <c r="B1138" s="11" t="s">
        <v>5030</v>
      </c>
      <c r="C1138" s="11" t="s">
        <v>4867</v>
      </c>
      <c r="D1138" s="12"/>
      <c r="E1138" s="13" t="s">
        <v>5031</v>
      </c>
      <c r="F1138" s="11" t="s">
        <v>5027</v>
      </c>
      <c r="G1138" s="12" t="s">
        <v>74</v>
      </c>
      <c r="H1138" s="12"/>
      <c r="I1138" s="14" t="s">
        <v>4870</v>
      </c>
      <c r="J1138" s="12" t="s">
        <v>24</v>
      </c>
      <c r="K1138" s="12" t="s">
        <v>25</v>
      </c>
      <c r="L1138" s="12" t="s">
        <v>39</v>
      </c>
      <c r="M1138" s="11" t="s">
        <v>149</v>
      </c>
      <c r="N1138" s="11" t="s">
        <v>4871</v>
      </c>
      <c r="O1138" s="12" t="s">
        <v>29</v>
      </c>
      <c r="P1138" s="12"/>
      <c r="Q1138" s="15" t="s">
        <v>5032</v>
      </c>
      <c r="R1138" s="12" t="s">
        <v>148</v>
      </c>
      <c r="S1138" s="11" t="s">
        <v>5033</v>
      </c>
      <c r="T1138" s="11" t="s">
        <v>4978</v>
      </c>
    </row>
    <row x14ac:dyDescent="0.25" r="1139" customHeight="1" ht="19.5">
      <c r="A1139" s="18">
        <v>45200</v>
      </c>
      <c r="B1139" s="11" t="s">
        <v>5034</v>
      </c>
      <c r="C1139" s="11" t="s">
        <v>4882</v>
      </c>
      <c r="D1139" s="12"/>
      <c r="E1139" s="13" t="s">
        <v>5035</v>
      </c>
      <c r="F1139" s="11" t="s">
        <v>5036</v>
      </c>
      <c r="G1139" s="12" t="s">
        <v>74</v>
      </c>
      <c r="H1139" s="12"/>
      <c r="I1139" s="14" t="s">
        <v>3454</v>
      </c>
      <c r="J1139" s="12" t="s">
        <v>24</v>
      </c>
      <c r="K1139" s="12" t="s">
        <v>25</v>
      </c>
      <c r="L1139" s="12" t="s">
        <v>39</v>
      </c>
      <c r="M1139" s="11" t="s">
        <v>149</v>
      </c>
      <c r="N1139" s="11" t="s">
        <v>4871</v>
      </c>
      <c r="O1139" s="12" t="s">
        <v>29</v>
      </c>
      <c r="P1139" s="12"/>
      <c r="Q1139" s="15" t="s">
        <v>5037</v>
      </c>
      <c r="R1139" s="12" t="s">
        <v>148</v>
      </c>
      <c r="S1139" s="11" t="s">
        <v>5038</v>
      </c>
      <c r="T1139" s="11" t="s">
        <v>4906</v>
      </c>
    </row>
    <row x14ac:dyDescent="0.25" r="1140" customHeight="1" ht="19.5">
      <c r="A1140" s="18">
        <v>45200</v>
      </c>
      <c r="B1140" s="11" t="s">
        <v>5039</v>
      </c>
      <c r="C1140" s="11" t="s">
        <v>4867</v>
      </c>
      <c r="D1140" s="12"/>
      <c r="E1140" s="13" t="s">
        <v>5040</v>
      </c>
      <c r="F1140" s="11" t="s">
        <v>5041</v>
      </c>
      <c r="G1140" s="12" t="s">
        <v>74</v>
      </c>
      <c r="H1140" s="12"/>
      <c r="I1140" s="14" t="s">
        <v>4870</v>
      </c>
      <c r="J1140" s="12" t="s">
        <v>24</v>
      </c>
      <c r="K1140" s="12" t="s">
        <v>25</v>
      </c>
      <c r="L1140" s="12" t="s">
        <v>39</v>
      </c>
      <c r="M1140" s="11" t="s">
        <v>149</v>
      </c>
      <c r="N1140" s="11" t="s">
        <v>4871</v>
      </c>
      <c r="O1140" s="12" t="s">
        <v>29</v>
      </c>
      <c r="P1140" s="12"/>
      <c r="Q1140" s="15" t="s">
        <v>5042</v>
      </c>
      <c r="R1140" s="12" t="s">
        <v>148</v>
      </c>
      <c r="S1140" s="11" t="s">
        <v>5043</v>
      </c>
      <c r="T1140" s="11" t="s">
        <v>4955</v>
      </c>
    </row>
    <row x14ac:dyDescent="0.25" r="1141" customHeight="1" ht="19.5">
      <c r="A1141" s="18">
        <v>45200</v>
      </c>
      <c r="B1141" s="11" t="s">
        <v>5044</v>
      </c>
      <c r="C1141" s="11" t="s">
        <v>4923</v>
      </c>
      <c r="D1141" s="12"/>
      <c r="E1141" s="13" t="s">
        <v>5045</v>
      </c>
      <c r="F1141" s="11" t="s">
        <v>5046</v>
      </c>
      <c r="G1141" s="12" t="s">
        <v>74</v>
      </c>
      <c r="H1141" s="12" t="s">
        <v>98</v>
      </c>
      <c r="I1141" s="14" t="s">
        <v>148</v>
      </c>
      <c r="J1141" s="12" t="s">
        <v>24</v>
      </c>
      <c r="K1141" s="12" t="s">
        <v>25</v>
      </c>
      <c r="L1141" s="12" t="s">
        <v>39</v>
      </c>
      <c r="M1141" s="11" t="s">
        <v>149</v>
      </c>
      <c r="N1141" s="11" t="s">
        <v>4871</v>
      </c>
      <c r="O1141" s="12" t="s">
        <v>29</v>
      </c>
      <c r="P1141" s="12"/>
      <c r="Q1141" s="15" t="s">
        <v>5047</v>
      </c>
      <c r="R1141" s="12" t="s">
        <v>148</v>
      </c>
      <c r="S1141" s="11" t="s">
        <v>5048</v>
      </c>
      <c r="T1141" s="11" t="s">
        <v>4928</v>
      </c>
    </row>
    <row x14ac:dyDescent="0.25" r="1142" customHeight="1" ht="19.5">
      <c r="A1142" s="18">
        <v>45200</v>
      </c>
      <c r="B1142" s="11" t="s">
        <v>5049</v>
      </c>
      <c r="C1142" s="11" t="s">
        <v>4923</v>
      </c>
      <c r="D1142" s="12"/>
      <c r="E1142" s="13" t="s">
        <v>5050</v>
      </c>
      <c r="F1142" s="11" t="s">
        <v>5051</v>
      </c>
      <c r="G1142" s="12" t="s">
        <v>74</v>
      </c>
      <c r="H1142" s="12"/>
      <c r="I1142" s="14" t="s">
        <v>148</v>
      </c>
      <c r="J1142" s="12" t="s">
        <v>24</v>
      </c>
      <c r="K1142" s="12" t="s">
        <v>25</v>
      </c>
      <c r="L1142" s="12" t="s">
        <v>39</v>
      </c>
      <c r="M1142" s="11" t="s">
        <v>149</v>
      </c>
      <c r="N1142" s="11" t="s">
        <v>4871</v>
      </c>
      <c r="O1142" s="12" t="s">
        <v>29</v>
      </c>
      <c r="P1142" s="12"/>
      <c r="Q1142" s="15" t="s">
        <v>5052</v>
      </c>
      <c r="R1142" s="12" t="s">
        <v>148</v>
      </c>
      <c r="S1142" s="11" t="s">
        <v>5053</v>
      </c>
      <c r="T1142" s="11" t="s">
        <v>4955</v>
      </c>
    </row>
    <row x14ac:dyDescent="0.25" r="1143" customHeight="1" ht="19.5">
      <c r="A1143" s="18">
        <v>45200</v>
      </c>
      <c r="B1143" s="11" t="s">
        <v>5054</v>
      </c>
      <c r="C1143" s="11" t="s">
        <v>4901</v>
      </c>
      <c r="D1143" s="12"/>
      <c r="E1143" s="13" t="s">
        <v>5055</v>
      </c>
      <c r="F1143" s="11" t="s">
        <v>5056</v>
      </c>
      <c r="G1143" s="12" t="s">
        <v>74</v>
      </c>
      <c r="H1143" s="12"/>
      <c r="I1143" s="14" t="s">
        <v>42</v>
      </c>
      <c r="J1143" s="12" t="s">
        <v>24</v>
      </c>
      <c r="K1143" s="12" t="s">
        <v>25</v>
      </c>
      <c r="L1143" s="12" t="s">
        <v>39</v>
      </c>
      <c r="M1143" s="11" t="s">
        <v>149</v>
      </c>
      <c r="N1143" s="11" t="s">
        <v>4871</v>
      </c>
      <c r="O1143" s="12" t="s">
        <v>29</v>
      </c>
      <c r="P1143" s="12"/>
      <c r="Q1143" s="15" t="s">
        <v>5057</v>
      </c>
      <c r="R1143" s="12" t="s">
        <v>148</v>
      </c>
      <c r="S1143" s="11" t="s">
        <v>5058</v>
      </c>
      <c r="T1143" s="11" t="s">
        <v>4893</v>
      </c>
    </row>
    <row x14ac:dyDescent="0.25" r="1144" customHeight="1" ht="19.5">
      <c r="A1144" s="18">
        <v>45200</v>
      </c>
      <c r="B1144" s="11" t="s">
        <v>5059</v>
      </c>
      <c r="C1144" s="11" t="s">
        <v>5060</v>
      </c>
      <c r="D1144" s="12"/>
      <c r="E1144" s="13" t="s">
        <v>5061</v>
      </c>
      <c r="F1144" s="11" t="s">
        <v>5062</v>
      </c>
      <c r="G1144" s="12" t="s">
        <v>74</v>
      </c>
      <c r="H1144" s="12"/>
      <c r="I1144" s="14" t="s">
        <v>4975</v>
      </c>
      <c r="J1144" s="12" t="s">
        <v>24</v>
      </c>
      <c r="K1144" s="12" t="s">
        <v>25</v>
      </c>
      <c r="L1144" s="12" t="s">
        <v>39</v>
      </c>
      <c r="M1144" s="11" t="s">
        <v>149</v>
      </c>
      <c r="N1144" s="11" t="s">
        <v>4871</v>
      </c>
      <c r="O1144" s="12" t="s">
        <v>29</v>
      </c>
      <c r="P1144" s="12"/>
      <c r="Q1144" s="15" t="s">
        <v>5063</v>
      </c>
      <c r="R1144" s="12" t="s">
        <v>148</v>
      </c>
      <c r="S1144" s="11" t="s">
        <v>5064</v>
      </c>
      <c r="T1144" s="11" t="s">
        <v>4893</v>
      </c>
    </row>
    <row x14ac:dyDescent="0.25" r="1145" customHeight="1" ht="19.5">
      <c r="A1145" s="18">
        <v>45200</v>
      </c>
      <c r="B1145" s="11" t="s">
        <v>5065</v>
      </c>
      <c r="C1145" s="11" t="s">
        <v>4882</v>
      </c>
      <c r="D1145" s="12"/>
      <c r="E1145" s="13" t="s">
        <v>5066</v>
      </c>
      <c r="F1145" s="11" t="s">
        <v>5067</v>
      </c>
      <c r="G1145" s="12" t="s">
        <v>74</v>
      </c>
      <c r="H1145" s="12"/>
      <c r="I1145" s="14" t="s">
        <v>3454</v>
      </c>
      <c r="J1145" s="12" t="s">
        <v>24</v>
      </c>
      <c r="K1145" s="12" t="s">
        <v>25</v>
      </c>
      <c r="L1145" s="12" t="s">
        <v>39</v>
      </c>
      <c r="M1145" s="11" t="s">
        <v>149</v>
      </c>
      <c r="N1145" s="11" t="s">
        <v>4871</v>
      </c>
      <c r="O1145" s="12" t="s">
        <v>29</v>
      </c>
      <c r="P1145" s="12"/>
      <c r="Q1145" s="15" t="s">
        <v>5068</v>
      </c>
      <c r="R1145" s="12" t="s">
        <v>148</v>
      </c>
      <c r="S1145" s="11" t="s">
        <v>5069</v>
      </c>
      <c r="T1145" s="11" t="s">
        <v>4880</v>
      </c>
    </row>
    <row x14ac:dyDescent="0.25" r="1146" customHeight="1" ht="19.5">
      <c r="A1146" s="18">
        <v>45200</v>
      </c>
      <c r="B1146" s="11" t="s">
        <v>5070</v>
      </c>
      <c r="C1146" s="11" t="s">
        <v>4867</v>
      </c>
      <c r="D1146" s="12"/>
      <c r="E1146" s="13" t="s">
        <v>5071</v>
      </c>
      <c r="F1146" s="11" t="s">
        <v>5072</v>
      </c>
      <c r="G1146" s="12" t="s">
        <v>74</v>
      </c>
      <c r="H1146" s="12"/>
      <c r="I1146" s="14" t="s">
        <v>4870</v>
      </c>
      <c r="J1146" s="12" t="s">
        <v>24</v>
      </c>
      <c r="K1146" s="12" t="s">
        <v>25</v>
      </c>
      <c r="L1146" s="12" t="s">
        <v>39</v>
      </c>
      <c r="M1146" s="11" t="s">
        <v>149</v>
      </c>
      <c r="N1146" s="11" t="s">
        <v>4871</v>
      </c>
      <c r="O1146" s="12" t="s">
        <v>29</v>
      </c>
      <c r="P1146" s="12"/>
      <c r="Q1146" s="15" t="s">
        <v>5073</v>
      </c>
      <c r="R1146" s="12" t="s">
        <v>148</v>
      </c>
      <c r="S1146" s="11" t="s">
        <v>5074</v>
      </c>
      <c r="T1146" s="11" t="s">
        <v>4874</v>
      </c>
    </row>
    <row x14ac:dyDescent="0.25" r="1147" customHeight="1" ht="19.5">
      <c r="A1147" s="18">
        <v>45200</v>
      </c>
      <c r="B1147" s="11" t="s">
        <v>5075</v>
      </c>
      <c r="C1147" s="11" t="s">
        <v>4882</v>
      </c>
      <c r="D1147" s="12"/>
      <c r="E1147" s="13" t="s">
        <v>5076</v>
      </c>
      <c r="F1147" s="11" t="s">
        <v>5077</v>
      </c>
      <c r="G1147" s="12" t="s">
        <v>74</v>
      </c>
      <c r="H1147" s="12" t="s">
        <v>98</v>
      </c>
      <c r="I1147" s="14" t="s">
        <v>148</v>
      </c>
      <c r="J1147" s="12" t="s">
        <v>24</v>
      </c>
      <c r="K1147" s="12" t="s">
        <v>25</v>
      </c>
      <c r="L1147" s="12" t="s">
        <v>39</v>
      </c>
      <c r="M1147" s="11" t="s">
        <v>149</v>
      </c>
      <c r="N1147" s="11" t="s">
        <v>4871</v>
      </c>
      <c r="O1147" s="12" t="s">
        <v>29</v>
      </c>
      <c r="P1147" s="12"/>
      <c r="Q1147" s="15" t="s">
        <v>5078</v>
      </c>
      <c r="R1147" s="12" t="s">
        <v>148</v>
      </c>
      <c r="S1147" s="11" t="s">
        <v>5079</v>
      </c>
      <c r="T1147" s="11" t="s">
        <v>4880</v>
      </c>
    </row>
    <row x14ac:dyDescent="0.25" r="1148" customHeight="1" ht="19.5">
      <c r="A1148" s="18">
        <v>45200</v>
      </c>
      <c r="B1148" s="11" t="s">
        <v>5080</v>
      </c>
      <c r="C1148" s="11" t="s">
        <v>4867</v>
      </c>
      <c r="D1148" s="12"/>
      <c r="E1148" s="13" t="s">
        <v>5081</v>
      </c>
      <c r="F1148" s="11" t="s">
        <v>5082</v>
      </c>
      <c r="G1148" s="12" t="s">
        <v>74</v>
      </c>
      <c r="H1148" s="12" t="s">
        <v>130</v>
      </c>
      <c r="I1148" s="14" t="s">
        <v>4870</v>
      </c>
      <c r="J1148" s="12" t="s">
        <v>24</v>
      </c>
      <c r="K1148" s="12" t="s">
        <v>25</v>
      </c>
      <c r="L1148" s="12" t="s">
        <v>39</v>
      </c>
      <c r="M1148" s="11" t="s">
        <v>149</v>
      </c>
      <c r="N1148" s="11" t="s">
        <v>4871</v>
      </c>
      <c r="O1148" s="12" t="s">
        <v>29</v>
      </c>
      <c r="P1148" s="12"/>
      <c r="Q1148" s="15" t="s">
        <v>5083</v>
      </c>
      <c r="R1148" s="12" t="s">
        <v>42</v>
      </c>
      <c r="S1148" s="11" t="s">
        <v>5084</v>
      </c>
      <c r="T1148" s="11" t="s">
        <v>4899</v>
      </c>
    </row>
    <row x14ac:dyDescent="0.25" r="1149" customHeight="1" ht="19.5">
      <c r="A1149" s="18">
        <v>45200</v>
      </c>
      <c r="B1149" s="11" t="s">
        <v>5085</v>
      </c>
      <c r="C1149" s="11" t="s">
        <v>5086</v>
      </c>
      <c r="D1149" s="12"/>
      <c r="E1149" s="13" t="s">
        <v>5087</v>
      </c>
      <c r="F1149" s="11" t="s">
        <v>5088</v>
      </c>
      <c r="G1149" s="12" t="s">
        <v>74</v>
      </c>
      <c r="H1149" s="12"/>
      <c r="I1149" s="14" t="s">
        <v>75</v>
      </c>
      <c r="J1149" s="12" t="s">
        <v>24</v>
      </c>
      <c r="K1149" s="12" t="s">
        <v>25</v>
      </c>
      <c r="L1149" s="12" t="s">
        <v>39</v>
      </c>
      <c r="M1149" s="11" t="s">
        <v>149</v>
      </c>
      <c r="N1149" s="11" t="s">
        <v>4871</v>
      </c>
      <c r="O1149" s="12" t="s">
        <v>29</v>
      </c>
      <c r="P1149" s="12"/>
      <c r="Q1149" s="15" t="s">
        <v>5089</v>
      </c>
      <c r="R1149" s="12" t="s">
        <v>148</v>
      </c>
      <c r="S1149" s="11" t="s">
        <v>5090</v>
      </c>
      <c r="T1149" s="11" t="s">
        <v>4906</v>
      </c>
    </row>
    <row x14ac:dyDescent="0.25" r="1150" customHeight="1" ht="19.5">
      <c r="A1150" s="18">
        <v>45200</v>
      </c>
      <c r="B1150" s="11" t="s">
        <v>5091</v>
      </c>
      <c r="C1150" s="11" t="s">
        <v>4867</v>
      </c>
      <c r="D1150" s="12"/>
      <c r="E1150" s="13" t="s">
        <v>5092</v>
      </c>
      <c r="F1150" s="11" t="s">
        <v>5093</v>
      </c>
      <c r="G1150" s="12" t="s">
        <v>74</v>
      </c>
      <c r="H1150" s="12"/>
      <c r="I1150" s="14" t="s">
        <v>4870</v>
      </c>
      <c r="J1150" s="12" t="s">
        <v>24</v>
      </c>
      <c r="K1150" s="12" t="s">
        <v>25</v>
      </c>
      <c r="L1150" s="12" t="s">
        <v>39</v>
      </c>
      <c r="M1150" s="11" t="s">
        <v>149</v>
      </c>
      <c r="N1150" s="11" t="s">
        <v>4871</v>
      </c>
      <c r="O1150" s="12" t="s">
        <v>29</v>
      </c>
      <c r="P1150" s="12"/>
      <c r="Q1150" s="15" t="s">
        <v>5094</v>
      </c>
      <c r="R1150" s="12" t="s">
        <v>148</v>
      </c>
      <c r="S1150" s="11" t="s">
        <v>5095</v>
      </c>
      <c r="T1150" s="11" t="s">
        <v>4961</v>
      </c>
    </row>
    <row x14ac:dyDescent="0.25" r="1151" customHeight="1" ht="19.5">
      <c r="A1151" s="18">
        <v>45200</v>
      </c>
      <c r="B1151" s="11" t="s">
        <v>5096</v>
      </c>
      <c r="C1151" s="11" t="s">
        <v>4923</v>
      </c>
      <c r="D1151" s="12"/>
      <c r="E1151" s="13" t="s">
        <v>5097</v>
      </c>
      <c r="F1151" s="11" t="s">
        <v>5098</v>
      </c>
      <c r="G1151" s="12" t="s">
        <v>74</v>
      </c>
      <c r="H1151" s="12" t="s">
        <v>130</v>
      </c>
      <c r="I1151" s="14" t="s">
        <v>1017</v>
      </c>
      <c r="J1151" s="12" t="s">
        <v>24</v>
      </c>
      <c r="K1151" s="12" t="s">
        <v>25</v>
      </c>
      <c r="L1151" s="12" t="s">
        <v>39</v>
      </c>
      <c r="M1151" s="11" t="s">
        <v>149</v>
      </c>
      <c r="N1151" s="11" t="s">
        <v>4871</v>
      </c>
      <c r="O1151" s="12" t="s">
        <v>29</v>
      </c>
      <c r="P1151" s="12"/>
      <c r="Q1151" s="15" t="s">
        <v>5099</v>
      </c>
      <c r="R1151" s="12" t="s">
        <v>148</v>
      </c>
      <c r="S1151" s="11" t="s">
        <v>5100</v>
      </c>
      <c r="T1151" s="11" t="s">
        <v>4978</v>
      </c>
    </row>
    <row x14ac:dyDescent="0.25" r="1152" customHeight="1" ht="19.5">
      <c r="A1152" s="18">
        <v>45200</v>
      </c>
      <c r="B1152" s="11" t="s">
        <v>5101</v>
      </c>
      <c r="C1152" s="11" t="s">
        <v>4867</v>
      </c>
      <c r="D1152" s="12"/>
      <c r="E1152" s="13" t="s">
        <v>5102</v>
      </c>
      <c r="F1152" s="11" t="s">
        <v>5103</v>
      </c>
      <c r="G1152" s="12" t="s">
        <v>74</v>
      </c>
      <c r="H1152" s="12" t="s">
        <v>130</v>
      </c>
      <c r="I1152" s="14" t="s">
        <v>4870</v>
      </c>
      <c r="J1152" s="12" t="s">
        <v>24</v>
      </c>
      <c r="K1152" s="12" t="s">
        <v>25</v>
      </c>
      <c r="L1152" s="12" t="s">
        <v>39</v>
      </c>
      <c r="M1152" s="11" t="s">
        <v>149</v>
      </c>
      <c r="N1152" s="11" t="s">
        <v>4871</v>
      </c>
      <c r="O1152" s="12" t="s">
        <v>29</v>
      </c>
      <c r="P1152" s="12"/>
      <c r="Q1152" s="15" t="s">
        <v>5104</v>
      </c>
      <c r="R1152" s="12" t="s">
        <v>148</v>
      </c>
      <c r="S1152" s="11" t="s">
        <v>5105</v>
      </c>
      <c r="T1152" s="11" t="s">
        <v>4893</v>
      </c>
    </row>
    <row x14ac:dyDescent="0.25" r="1153" customHeight="1" ht="19.5">
      <c r="A1153" s="18">
        <v>45200</v>
      </c>
      <c r="B1153" s="11" t="s">
        <v>5106</v>
      </c>
      <c r="C1153" s="11" t="s">
        <v>4867</v>
      </c>
      <c r="D1153" s="12"/>
      <c r="E1153" s="13" t="s">
        <v>5107</v>
      </c>
      <c r="F1153" s="11" t="s">
        <v>5108</v>
      </c>
      <c r="G1153" s="12" t="s">
        <v>74</v>
      </c>
      <c r="H1153" s="12" t="s">
        <v>1267</v>
      </c>
      <c r="I1153" s="14" t="s">
        <v>4870</v>
      </c>
      <c r="J1153" s="12" t="s">
        <v>24</v>
      </c>
      <c r="K1153" s="12" t="s">
        <v>25</v>
      </c>
      <c r="L1153" s="12" t="s">
        <v>39</v>
      </c>
      <c r="M1153" s="11" t="s">
        <v>149</v>
      </c>
      <c r="N1153" s="11" t="s">
        <v>4871</v>
      </c>
      <c r="O1153" s="12" t="s">
        <v>29</v>
      </c>
      <c r="P1153" s="12"/>
      <c r="Q1153" s="15" t="s">
        <v>5109</v>
      </c>
      <c r="R1153" s="12" t="s">
        <v>148</v>
      </c>
      <c r="S1153" s="11" t="s">
        <v>5110</v>
      </c>
      <c r="T1153" s="11" t="s">
        <v>4906</v>
      </c>
    </row>
    <row x14ac:dyDescent="0.25" r="1154" customHeight="1" ht="19.5">
      <c r="A1154" s="18">
        <v>45200</v>
      </c>
      <c r="B1154" s="11" t="s">
        <v>5111</v>
      </c>
      <c r="C1154" s="11" t="s">
        <v>4867</v>
      </c>
      <c r="D1154" s="12"/>
      <c r="E1154" s="13" t="s">
        <v>5112</v>
      </c>
      <c r="F1154" s="11" t="s">
        <v>5113</v>
      </c>
      <c r="G1154" s="12" t="s">
        <v>74</v>
      </c>
      <c r="H1154" s="12"/>
      <c r="I1154" s="14" t="s">
        <v>4870</v>
      </c>
      <c r="J1154" s="12" t="s">
        <v>24</v>
      </c>
      <c r="K1154" s="12" t="s">
        <v>25</v>
      </c>
      <c r="L1154" s="12" t="s">
        <v>39</v>
      </c>
      <c r="M1154" s="11" t="s">
        <v>149</v>
      </c>
      <c r="N1154" s="11" t="s">
        <v>4871</v>
      </c>
      <c r="O1154" s="12" t="s">
        <v>29</v>
      </c>
      <c r="P1154" s="12"/>
      <c r="Q1154" s="15" t="s">
        <v>5114</v>
      </c>
      <c r="R1154" s="12" t="s">
        <v>148</v>
      </c>
      <c r="S1154" s="11" t="s">
        <v>5115</v>
      </c>
      <c r="T1154" s="11" t="s">
        <v>4874</v>
      </c>
    </row>
    <row x14ac:dyDescent="0.25" r="1155" customHeight="1" ht="19.5">
      <c r="A1155" s="18">
        <v>45200</v>
      </c>
      <c r="B1155" s="11" t="s">
        <v>5116</v>
      </c>
      <c r="C1155" s="11" t="s">
        <v>5117</v>
      </c>
      <c r="D1155" s="12"/>
      <c r="E1155" s="13" t="s">
        <v>5118</v>
      </c>
      <c r="F1155" s="11" t="s">
        <v>4306</v>
      </c>
      <c r="G1155" s="12" t="s">
        <v>74</v>
      </c>
      <c r="H1155" s="12"/>
      <c r="I1155" s="14" t="s">
        <v>4975</v>
      </c>
      <c r="J1155" s="12" t="s">
        <v>24</v>
      </c>
      <c r="K1155" s="12" t="s">
        <v>25</v>
      </c>
      <c r="L1155" s="12" t="s">
        <v>39</v>
      </c>
      <c r="M1155" s="11" t="s">
        <v>149</v>
      </c>
      <c r="N1155" s="11" t="s">
        <v>4871</v>
      </c>
      <c r="O1155" s="12" t="s">
        <v>29</v>
      </c>
      <c r="P1155" s="12"/>
      <c r="Q1155" s="15" t="s">
        <v>5119</v>
      </c>
      <c r="R1155" s="12" t="s">
        <v>148</v>
      </c>
      <c r="S1155" s="11" t="s">
        <v>5120</v>
      </c>
      <c r="T1155" s="11" t="s">
        <v>4934</v>
      </c>
    </row>
    <row x14ac:dyDescent="0.25" r="1156" customHeight="1" ht="19.5">
      <c r="A1156" s="18">
        <v>45200</v>
      </c>
      <c r="B1156" s="11" t="s">
        <v>5121</v>
      </c>
      <c r="C1156" s="11" t="s">
        <v>4867</v>
      </c>
      <c r="D1156" s="12"/>
      <c r="E1156" s="13" t="s">
        <v>5122</v>
      </c>
      <c r="F1156" s="11" t="s">
        <v>5123</v>
      </c>
      <c r="G1156" s="12" t="s">
        <v>74</v>
      </c>
      <c r="H1156" s="12"/>
      <c r="I1156" s="14" t="s">
        <v>4870</v>
      </c>
      <c r="J1156" s="12" t="s">
        <v>24</v>
      </c>
      <c r="K1156" s="12" t="s">
        <v>25</v>
      </c>
      <c r="L1156" s="12" t="s">
        <v>39</v>
      </c>
      <c r="M1156" s="11" t="s">
        <v>149</v>
      </c>
      <c r="N1156" s="11" t="s">
        <v>4871</v>
      </c>
      <c r="O1156" s="12" t="s">
        <v>29</v>
      </c>
      <c r="P1156" s="12"/>
      <c r="Q1156" s="15" t="s">
        <v>5124</v>
      </c>
      <c r="R1156" s="12" t="s">
        <v>148</v>
      </c>
      <c r="S1156" s="11" t="s">
        <v>5125</v>
      </c>
      <c r="T1156" s="11" t="s">
        <v>4893</v>
      </c>
    </row>
    <row x14ac:dyDescent="0.25" r="1157" customHeight="1" ht="19.5">
      <c r="A1157" s="18">
        <v>45200</v>
      </c>
      <c r="B1157" s="11" t="s">
        <v>5126</v>
      </c>
      <c r="C1157" s="11" t="s">
        <v>4882</v>
      </c>
      <c r="D1157" s="12"/>
      <c r="E1157" s="13" t="s">
        <v>5127</v>
      </c>
      <c r="F1157" s="11" t="s">
        <v>5128</v>
      </c>
      <c r="G1157" s="12" t="s">
        <v>74</v>
      </c>
      <c r="H1157" s="12" t="s">
        <v>130</v>
      </c>
      <c r="I1157" s="14" t="s">
        <v>148</v>
      </c>
      <c r="J1157" s="12" t="s">
        <v>24</v>
      </c>
      <c r="K1157" s="12" t="s">
        <v>25</v>
      </c>
      <c r="L1157" s="12" t="s">
        <v>39</v>
      </c>
      <c r="M1157" s="11" t="s">
        <v>149</v>
      </c>
      <c r="N1157" s="11" t="s">
        <v>4871</v>
      </c>
      <c r="O1157" s="12" t="s">
        <v>29</v>
      </c>
      <c r="P1157" s="12"/>
      <c r="Q1157" s="15" t="s">
        <v>5129</v>
      </c>
      <c r="R1157" s="12" t="s">
        <v>148</v>
      </c>
      <c r="S1157" s="11" t="s">
        <v>5130</v>
      </c>
      <c r="T1157" s="11" t="s">
        <v>4874</v>
      </c>
    </row>
    <row x14ac:dyDescent="0.25" r="1158" customHeight="1" ht="19.5">
      <c r="A1158" s="18">
        <v>45200</v>
      </c>
      <c r="B1158" s="11" t="s">
        <v>5131</v>
      </c>
      <c r="C1158" s="11" t="s">
        <v>4882</v>
      </c>
      <c r="D1158" s="12"/>
      <c r="E1158" s="13" t="s">
        <v>5132</v>
      </c>
      <c r="F1158" s="11" t="s">
        <v>5133</v>
      </c>
      <c r="G1158" s="12" t="s">
        <v>74</v>
      </c>
      <c r="H1158" s="12"/>
      <c r="I1158" s="14" t="s">
        <v>148</v>
      </c>
      <c r="J1158" s="12" t="s">
        <v>24</v>
      </c>
      <c r="K1158" s="12" t="s">
        <v>25</v>
      </c>
      <c r="L1158" s="12" t="s">
        <v>39</v>
      </c>
      <c r="M1158" s="11" t="s">
        <v>149</v>
      </c>
      <c r="N1158" s="11" t="s">
        <v>4871</v>
      </c>
      <c r="O1158" s="12" t="s">
        <v>29</v>
      </c>
      <c r="P1158" s="12"/>
      <c r="Q1158" s="15" t="s">
        <v>5134</v>
      </c>
      <c r="R1158" s="12" t="s">
        <v>148</v>
      </c>
      <c r="S1158" s="11" t="s">
        <v>5135</v>
      </c>
      <c r="T1158" s="11" t="s">
        <v>4887</v>
      </c>
    </row>
    <row x14ac:dyDescent="0.25" r="1159" customHeight="1" ht="19.5">
      <c r="A1159" s="18">
        <v>45200</v>
      </c>
      <c r="B1159" s="11" t="s">
        <v>5136</v>
      </c>
      <c r="C1159" s="11" t="s">
        <v>5137</v>
      </c>
      <c r="D1159" s="12"/>
      <c r="E1159" s="13" t="s">
        <v>5138</v>
      </c>
      <c r="F1159" s="11" t="s">
        <v>5139</v>
      </c>
      <c r="G1159" s="12" t="s">
        <v>2674</v>
      </c>
      <c r="H1159" s="12"/>
      <c r="I1159" s="14" t="s">
        <v>5140</v>
      </c>
      <c r="J1159" s="12" t="s">
        <v>24</v>
      </c>
      <c r="K1159" s="12" t="s">
        <v>25</v>
      </c>
      <c r="L1159" s="12" t="s">
        <v>39</v>
      </c>
      <c r="M1159" s="11" t="s">
        <v>149</v>
      </c>
      <c r="N1159" s="11" t="s">
        <v>4871</v>
      </c>
      <c r="O1159" s="12" t="s">
        <v>29</v>
      </c>
      <c r="P1159" s="12"/>
      <c r="Q1159" s="15" t="s">
        <v>5141</v>
      </c>
      <c r="R1159" s="12" t="s">
        <v>148</v>
      </c>
      <c r="S1159" s="11" t="s">
        <v>5142</v>
      </c>
      <c r="T1159" s="11" t="s">
        <v>4893</v>
      </c>
    </row>
    <row x14ac:dyDescent="0.25" r="1160" customHeight="1" ht="19.5">
      <c r="A1160" s="18">
        <v>45200</v>
      </c>
      <c r="B1160" s="11" t="s">
        <v>5143</v>
      </c>
      <c r="C1160" s="11" t="s">
        <v>4867</v>
      </c>
      <c r="D1160" s="12"/>
      <c r="E1160" s="13" t="s">
        <v>5144</v>
      </c>
      <c r="F1160" s="11" t="s">
        <v>5145</v>
      </c>
      <c r="G1160" s="12" t="s">
        <v>74</v>
      </c>
      <c r="H1160" s="12" t="s">
        <v>121</v>
      </c>
      <c r="I1160" s="14" t="s">
        <v>4870</v>
      </c>
      <c r="J1160" s="12" t="s">
        <v>24</v>
      </c>
      <c r="K1160" s="12" t="s">
        <v>25</v>
      </c>
      <c r="L1160" s="12" t="s">
        <v>39</v>
      </c>
      <c r="M1160" s="11" t="s">
        <v>149</v>
      </c>
      <c r="N1160" s="11" t="s">
        <v>4871</v>
      </c>
      <c r="O1160" s="12" t="s">
        <v>29</v>
      </c>
      <c r="P1160" s="12"/>
      <c r="Q1160" s="15" t="s">
        <v>5146</v>
      </c>
      <c r="R1160" s="12" t="s">
        <v>148</v>
      </c>
      <c r="S1160" s="11" t="s">
        <v>5147</v>
      </c>
      <c r="T1160" s="11" t="s">
        <v>4874</v>
      </c>
    </row>
    <row x14ac:dyDescent="0.25" r="1161" customHeight="1" ht="19.5">
      <c r="A1161" s="18">
        <v>45200</v>
      </c>
      <c r="B1161" s="11" t="s">
        <v>5148</v>
      </c>
      <c r="C1161" s="11" t="s">
        <v>4867</v>
      </c>
      <c r="D1161" s="12"/>
      <c r="E1161" s="13" t="s">
        <v>5149</v>
      </c>
      <c r="F1161" s="11" t="s">
        <v>5150</v>
      </c>
      <c r="G1161" s="12" t="s">
        <v>74</v>
      </c>
      <c r="H1161" s="12" t="s">
        <v>130</v>
      </c>
      <c r="I1161" s="14" t="s">
        <v>4870</v>
      </c>
      <c r="J1161" s="12" t="s">
        <v>24</v>
      </c>
      <c r="K1161" s="12" t="s">
        <v>25</v>
      </c>
      <c r="L1161" s="12" t="s">
        <v>39</v>
      </c>
      <c r="M1161" s="11" t="s">
        <v>149</v>
      </c>
      <c r="N1161" s="11" t="s">
        <v>4871</v>
      </c>
      <c r="O1161" s="12" t="s">
        <v>29</v>
      </c>
      <c r="P1161" s="12"/>
      <c r="Q1161" s="15" t="s">
        <v>5151</v>
      </c>
      <c r="R1161" s="12" t="s">
        <v>148</v>
      </c>
      <c r="S1161" s="11" t="s">
        <v>5152</v>
      </c>
      <c r="T1161" s="11" t="s">
        <v>4893</v>
      </c>
    </row>
    <row x14ac:dyDescent="0.25" r="1162" customHeight="1" ht="19.5">
      <c r="A1162" s="18">
        <v>45200</v>
      </c>
      <c r="B1162" s="11" t="s">
        <v>5153</v>
      </c>
      <c r="C1162" s="11" t="s">
        <v>4882</v>
      </c>
      <c r="D1162" s="12"/>
      <c r="E1162" s="13" t="s">
        <v>5154</v>
      </c>
      <c r="F1162" s="11" t="s">
        <v>5155</v>
      </c>
      <c r="G1162" s="12" t="s">
        <v>74</v>
      </c>
      <c r="H1162" s="12" t="s">
        <v>130</v>
      </c>
      <c r="I1162" s="14" t="s">
        <v>148</v>
      </c>
      <c r="J1162" s="12" t="s">
        <v>24</v>
      </c>
      <c r="K1162" s="12" t="s">
        <v>25</v>
      </c>
      <c r="L1162" s="12" t="s">
        <v>39</v>
      </c>
      <c r="M1162" s="11" t="s">
        <v>149</v>
      </c>
      <c r="N1162" s="11" t="s">
        <v>4871</v>
      </c>
      <c r="O1162" s="12" t="s">
        <v>29</v>
      </c>
      <c r="P1162" s="12"/>
      <c r="Q1162" s="15" t="s">
        <v>5156</v>
      </c>
      <c r="R1162" s="12" t="s">
        <v>148</v>
      </c>
      <c r="S1162" s="11" t="s">
        <v>5157</v>
      </c>
      <c r="T1162" s="11" t="s">
        <v>4906</v>
      </c>
    </row>
    <row x14ac:dyDescent="0.25" r="1163" customHeight="1" ht="19.5">
      <c r="A1163" s="18">
        <v>45200</v>
      </c>
      <c r="B1163" s="11" t="s">
        <v>5158</v>
      </c>
      <c r="C1163" s="11" t="s">
        <v>4882</v>
      </c>
      <c r="D1163" s="12"/>
      <c r="E1163" s="13" t="s">
        <v>5159</v>
      </c>
      <c r="F1163" s="11" t="s">
        <v>5160</v>
      </c>
      <c r="G1163" s="12" t="s">
        <v>74</v>
      </c>
      <c r="H1163" s="12"/>
      <c r="I1163" s="14" t="s">
        <v>148</v>
      </c>
      <c r="J1163" s="12" t="s">
        <v>24</v>
      </c>
      <c r="K1163" s="12" t="s">
        <v>25</v>
      </c>
      <c r="L1163" s="12" t="s">
        <v>39</v>
      </c>
      <c r="M1163" s="11" t="s">
        <v>149</v>
      </c>
      <c r="N1163" s="11" t="s">
        <v>4871</v>
      </c>
      <c r="O1163" s="12" t="s">
        <v>29</v>
      </c>
      <c r="P1163" s="12"/>
      <c r="Q1163" s="15" t="s">
        <v>5161</v>
      </c>
      <c r="R1163" s="12" t="s">
        <v>148</v>
      </c>
      <c r="S1163" s="11" t="s">
        <v>5162</v>
      </c>
      <c r="T1163" s="11" t="s">
        <v>4893</v>
      </c>
    </row>
    <row x14ac:dyDescent="0.25" r="1164" customHeight="1" ht="19.5">
      <c r="A1164" s="18">
        <v>45200</v>
      </c>
      <c r="B1164" s="11" t="s">
        <v>5163</v>
      </c>
      <c r="C1164" s="11" t="s">
        <v>4867</v>
      </c>
      <c r="D1164" s="12"/>
      <c r="E1164" s="13" t="s">
        <v>5164</v>
      </c>
      <c r="F1164" s="11" t="s">
        <v>5165</v>
      </c>
      <c r="G1164" s="12" t="s">
        <v>74</v>
      </c>
      <c r="H1164" s="12" t="s">
        <v>130</v>
      </c>
      <c r="I1164" s="14" t="s">
        <v>4870</v>
      </c>
      <c r="J1164" s="12" t="s">
        <v>24</v>
      </c>
      <c r="K1164" s="12" t="s">
        <v>25</v>
      </c>
      <c r="L1164" s="12" t="s">
        <v>39</v>
      </c>
      <c r="M1164" s="11" t="s">
        <v>149</v>
      </c>
      <c r="N1164" s="11" t="s">
        <v>4871</v>
      </c>
      <c r="O1164" s="12" t="s">
        <v>29</v>
      </c>
      <c r="P1164" s="12"/>
      <c r="Q1164" s="15" t="s">
        <v>5166</v>
      </c>
      <c r="R1164" s="12" t="s">
        <v>148</v>
      </c>
      <c r="S1164" s="11" t="s">
        <v>5167</v>
      </c>
      <c r="T1164" s="11" t="s">
        <v>4893</v>
      </c>
    </row>
    <row x14ac:dyDescent="0.25" r="1165" customHeight="1" ht="19.5">
      <c r="A1165" s="18">
        <v>45200</v>
      </c>
      <c r="B1165" s="11" t="s">
        <v>5168</v>
      </c>
      <c r="C1165" s="11" t="s">
        <v>5117</v>
      </c>
      <c r="D1165" s="12"/>
      <c r="E1165" s="13" t="s">
        <v>5169</v>
      </c>
      <c r="F1165" s="11" t="s">
        <v>5170</v>
      </c>
      <c r="G1165" s="12" t="s">
        <v>74</v>
      </c>
      <c r="H1165" s="12"/>
      <c r="I1165" s="14" t="s">
        <v>4975</v>
      </c>
      <c r="J1165" s="12" t="s">
        <v>24</v>
      </c>
      <c r="K1165" s="12" t="s">
        <v>25</v>
      </c>
      <c r="L1165" s="12" t="s">
        <v>39</v>
      </c>
      <c r="M1165" s="11" t="s">
        <v>149</v>
      </c>
      <c r="N1165" s="11" t="s">
        <v>4871</v>
      </c>
      <c r="O1165" s="12" t="s">
        <v>29</v>
      </c>
      <c r="P1165" s="12"/>
      <c r="Q1165" s="15" t="s">
        <v>5171</v>
      </c>
      <c r="R1165" s="12" t="s">
        <v>148</v>
      </c>
      <c r="S1165" s="11" t="s">
        <v>5172</v>
      </c>
      <c r="T1165" s="11" t="s">
        <v>4978</v>
      </c>
    </row>
    <row x14ac:dyDescent="0.25" r="1166" customHeight="1" ht="19.5">
      <c r="A1166" s="18">
        <v>45200</v>
      </c>
      <c r="B1166" s="11" t="s">
        <v>5173</v>
      </c>
      <c r="C1166" s="11" t="s">
        <v>5086</v>
      </c>
      <c r="D1166" s="12"/>
      <c r="E1166" s="13" t="s">
        <v>5174</v>
      </c>
      <c r="F1166" s="11" t="s">
        <v>5175</v>
      </c>
      <c r="G1166" s="12" t="s">
        <v>74</v>
      </c>
      <c r="H1166" s="12"/>
      <c r="I1166" s="14" t="s">
        <v>148</v>
      </c>
      <c r="J1166" s="12" t="s">
        <v>24</v>
      </c>
      <c r="K1166" s="12" t="s">
        <v>25</v>
      </c>
      <c r="L1166" s="12" t="s">
        <v>39</v>
      </c>
      <c r="M1166" s="11" t="s">
        <v>149</v>
      </c>
      <c r="N1166" s="11" t="s">
        <v>4871</v>
      </c>
      <c r="O1166" s="12" t="s">
        <v>29</v>
      </c>
      <c r="P1166" s="12"/>
      <c r="Q1166" s="15" t="s">
        <v>5176</v>
      </c>
      <c r="R1166" s="12" t="s">
        <v>148</v>
      </c>
      <c r="S1166" s="11" t="s">
        <v>5177</v>
      </c>
      <c r="T1166" s="11" t="s">
        <v>4906</v>
      </c>
    </row>
    <row x14ac:dyDescent="0.25" r="1167" customHeight="1" ht="19.5">
      <c r="A1167" s="18">
        <v>45200</v>
      </c>
      <c r="B1167" s="11" t="s">
        <v>5178</v>
      </c>
      <c r="C1167" s="11" t="s">
        <v>4923</v>
      </c>
      <c r="D1167" s="12"/>
      <c r="E1167" s="13" t="s">
        <v>5179</v>
      </c>
      <c r="F1167" s="11" t="s">
        <v>5180</v>
      </c>
      <c r="G1167" s="12" t="s">
        <v>74</v>
      </c>
      <c r="H1167" s="12"/>
      <c r="I1167" s="14" t="s">
        <v>148</v>
      </c>
      <c r="J1167" s="12" t="s">
        <v>24</v>
      </c>
      <c r="K1167" s="12" t="s">
        <v>172</v>
      </c>
      <c r="L1167" s="12"/>
      <c r="M1167" s="11" t="s">
        <v>149</v>
      </c>
      <c r="N1167" s="11" t="s">
        <v>4871</v>
      </c>
      <c r="O1167" s="12" t="s">
        <v>29</v>
      </c>
      <c r="P1167" s="12"/>
      <c r="Q1167" s="15" t="s">
        <v>5181</v>
      </c>
      <c r="R1167" s="12" t="s">
        <v>148</v>
      </c>
      <c r="S1167" s="11" t="s">
        <v>5182</v>
      </c>
      <c r="T1167" s="11" t="s">
        <v>4893</v>
      </c>
    </row>
    <row x14ac:dyDescent="0.25" r="1168" customHeight="1" ht="19.5">
      <c r="A1168" s="18">
        <v>45200</v>
      </c>
      <c r="B1168" s="11" t="s">
        <v>5183</v>
      </c>
      <c r="C1168" s="11" t="s">
        <v>4867</v>
      </c>
      <c r="D1168" s="12"/>
      <c r="E1168" s="13" t="s">
        <v>5184</v>
      </c>
      <c r="F1168" s="11" t="s">
        <v>5185</v>
      </c>
      <c r="G1168" s="12" t="s">
        <v>74</v>
      </c>
      <c r="H1168" s="12"/>
      <c r="I1168" s="14" t="s">
        <v>4870</v>
      </c>
      <c r="J1168" s="12" t="s">
        <v>24</v>
      </c>
      <c r="K1168" s="12" t="s">
        <v>25</v>
      </c>
      <c r="L1168" s="12" t="s">
        <v>39</v>
      </c>
      <c r="M1168" s="11" t="s">
        <v>149</v>
      </c>
      <c r="N1168" s="11" t="s">
        <v>4871</v>
      </c>
      <c r="O1168" s="12" t="s">
        <v>29</v>
      </c>
      <c r="P1168" s="12"/>
      <c r="Q1168" s="15" t="s">
        <v>5186</v>
      </c>
      <c r="R1168" s="12" t="s">
        <v>148</v>
      </c>
      <c r="S1168" s="11" t="s">
        <v>5187</v>
      </c>
      <c r="T1168" s="11" t="s">
        <v>4887</v>
      </c>
    </row>
    <row x14ac:dyDescent="0.25" r="1169" customHeight="1" ht="19.5">
      <c r="A1169" s="18">
        <v>45200</v>
      </c>
      <c r="B1169" s="11" t="s">
        <v>5188</v>
      </c>
      <c r="C1169" s="11" t="s">
        <v>5189</v>
      </c>
      <c r="D1169" s="12"/>
      <c r="E1169" s="13" t="s">
        <v>5190</v>
      </c>
      <c r="F1169" s="11" t="s">
        <v>5191</v>
      </c>
      <c r="G1169" s="12" t="s">
        <v>74</v>
      </c>
      <c r="H1169" s="12"/>
      <c r="I1169" s="14" t="s">
        <v>4975</v>
      </c>
      <c r="J1169" s="12" t="s">
        <v>24</v>
      </c>
      <c r="K1169" s="12" t="s">
        <v>25</v>
      </c>
      <c r="L1169" s="12" t="s">
        <v>39</v>
      </c>
      <c r="M1169" s="11" t="s">
        <v>149</v>
      </c>
      <c r="N1169" s="11" t="s">
        <v>4871</v>
      </c>
      <c r="O1169" s="12" t="s">
        <v>29</v>
      </c>
      <c r="P1169" s="12"/>
      <c r="Q1169" s="15" t="s">
        <v>5192</v>
      </c>
      <c r="R1169" s="12" t="s">
        <v>148</v>
      </c>
      <c r="S1169" s="11" t="s">
        <v>5193</v>
      </c>
      <c r="T1169" s="11" t="s">
        <v>4928</v>
      </c>
    </row>
    <row x14ac:dyDescent="0.25" r="1170" customHeight="1" ht="19.5">
      <c r="A1170" s="18">
        <v>45200</v>
      </c>
      <c r="B1170" s="11" t="s">
        <v>5194</v>
      </c>
      <c r="C1170" s="11" t="s">
        <v>4867</v>
      </c>
      <c r="D1170" s="12"/>
      <c r="E1170" s="13" t="s">
        <v>5195</v>
      </c>
      <c r="F1170" s="11" t="s">
        <v>5196</v>
      </c>
      <c r="G1170" s="12" t="s">
        <v>74</v>
      </c>
      <c r="H1170" s="12"/>
      <c r="I1170" s="14" t="s">
        <v>4870</v>
      </c>
      <c r="J1170" s="12" t="s">
        <v>24</v>
      </c>
      <c r="K1170" s="12" t="s">
        <v>25</v>
      </c>
      <c r="L1170" s="12" t="s">
        <v>39</v>
      </c>
      <c r="M1170" s="11" t="s">
        <v>149</v>
      </c>
      <c r="N1170" s="11" t="s">
        <v>4871</v>
      </c>
      <c r="O1170" s="12" t="s">
        <v>29</v>
      </c>
      <c r="P1170" s="12"/>
      <c r="Q1170" s="15" t="s">
        <v>5197</v>
      </c>
      <c r="R1170" s="12" t="s">
        <v>42</v>
      </c>
      <c r="S1170" s="11" t="s">
        <v>5198</v>
      </c>
      <c r="T1170" s="11" t="s">
        <v>4899</v>
      </c>
    </row>
    <row x14ac:dyDescent="0.25" r="1171" customHeight="1" ht="19.5">
      <c r="A1171" s="18">
        <v>45200</v>
      </c>
      <c r="B1171" s="11" t="s">
        <v>5199</v>
      </c>
      <c r="C1171" s="11" t="s">
        <v>4882</v>
      </c>
      <c r="D1171" s="12"/>
      <c r="E1171" s="13" t="s">
        <v>5200</v>
      </c>
      <c r="F1171" s="11" t="s">
        <v>5201</v>
      </c>
      <c r="G1171" s="12" t="s">
        <v>74</v>
      </c>
      <c r="H1171" s="12"/>
      <c r="I1171" s="14" t="s">
        <v>87</v>
      </c>
      <c r="J1171" s="12" t="s">
        <v>24</v>
      </c>
      <c r="K1171" s="12" t="s">
        <v>25</v>
      </c>
      <c r="L1171" s="12" t="s">
        <v>39</v>
      </c>
      <c r="M1171" s="11" t="s">
        <v>149</v>
      </c>
      <c r="N1171" s="11" t="s">
        <v>4871</v>
      </c>
      <c r="O1171" s="12" t="s">
        <v>29</v>
      </c>
      <c r="P1171" s="12"/>
      <c r="Q1171" s="15" t="s">
        <v>5202</v>
      </c>
      <c r="R1171" s="12" t="s">
        <v>42</v>
      </c>
      <c r="S1171" s="11" t="s">
        <v>5203</v>
      </c>
      <c r="T1171" s="11" t="s">
        <v>4899</v>
      </c>
    </row>
    <row x14ac:dyDescent="0.25" r="1172" customHeight="1" ht="19.5">
      <c r="A1172" s="18">
        <v>45200</v>
      </c>
      <c r="B1172" s="11" t="s">
        <v>5204</v>
      </c>
      <c r="C1172" s="11" t="s">
        <v>4867</v>
      </c>
      <c r="D1172" s="12"/>
      <c r="E1172" s="13" t="s">
        <v>5205</v>
      </c>
      <c r="F1172" s="11" t="s">
        <v>5206</v>
      </c>
      <c r="G1172" s="12" t="s">
        <v>74</v>
      </c>
      <c r="H1172" s="12" t="s">
        <v>130</v>
      </c>
      <c r="I1172" s="14" t="s">
        <v>4870</v>
      </c>
      <c r="J1172" s="12" t="s">
        <v>24</v>
      </c>
      <c r="K1172" s="12" t="s">
        <v>25</v>
      </c>
      <c r="L1172" s="12" t="s">
        <v>39</v>
      </c>
      <c r="M1172" s="11" t="s">
        <v>149</v>
      </c>
      <c r="N1172" s="11" t="s">
        <v>4871</v>
      </c>
      <c r="O1172" s="12" t="s">
        <v>29</v>
      </c>
      <c r="P1172" s="12"/>
      <c r="Q1172" s="15" t="s">
        <v>5207</v>
      </c>
      <c r="R1172" s="12" t="s">
        <v>148</v>
      </c>
      <c r="S1172" s="11" t="s">
        <v>5208</v>
      </c>
      <c r="T1172" s="11" t="s">
        <v>4880</v>
      </c>
    </row>
    <row x14ac:dyDescent="0.25" r="1173" customHeight="1" ht="19.5">
      <c r="A1173" s="18">
        <v>45200</v>
      </c>
      <c r="B1173" s="11" t="s">
        <v>5209</v>
      </c>
      <c r="C1173" s="11" t="s">
        <v>4882</v>
      </c>
      <c r="D1173" s="12"/>
      <c r="E1173" s="13" t="s">
        <v>5210</v>
      </c>
      <c r="F1173" s="11" t="s">
        <v>5211</v>
      </c>
      <c r="G1173" s="12" t="s">
        <v>74</v>
      </c>
      <c r="H1173" s="12"/>
      <c r="I1173" s="14" t="s">
        <v>42</v>
      </c>
      <c r="J1173" s="12" t="s">
        <v>24</v>
      </c>
      <c r="K1173" s="12" t="s">
        <v>25</v>
      </c>
      <c r="L1173" s="12" t="s">
        <v>39</v>
      </c>
      <c r="M1173" s="11" t="s">
        <v>149</v>
      </c>
      <c r="N1173" s="11" t="s">
        <v>4871</v>
      </c>
      <c r="O1173" s="12" t="s">
        <v>29</v>
      </c>
      <c r="P1173" s="12"/>
      <c r="Q1173" s="15" t="s">
        <v>5212</v>
      </c>
      <c r="R1173" s="12" t="s">
        <v>148</v>
      </c>
      <c r="S1173" s="11" t="s">
        <v>5213</v>
      </c>
      <c r="T1173" s="11" t="s">
        <v>4887</v>
      </c>
    </row>
    <row x14ac:dyDescent="0.25" r="1174" customHeight="1" ht="19.5">
      <c r="A1174" s="18">
        <v>45200</v>
      </c>
      <c r="B1174" s="11" t="s">
        <v>5214</v>
      </c>
      <c r="C1174" s="11" t="s">
        <v>4867</v>
      </c>
      <c r="D1174" s="12"/>
      <c r="E1174" s="13" t="s">
        <v>5215</v>
      </c>
      <c r="F1174" s="11" t="s">
        <v>5216</v>
      </c>
      <c r="G1174" s="12" t="s">
        <v>74</v>
      </c>
      <c r="H1174" s="12"/>
      <c r="I1174" s="14" t="s">
        <v>4870</v>
      </c>
      <c r="J1174" s="12" t="s">
        <v>24</v>
      </c>
      <c r="K1174" s="12" t="s">
        <v>25</v>
      </c>
      <c r="L1174" s="12" t="s">
        <v>39</v>
      </c>
      <c r="M1174" s="11" t="s">
        <v>149</v>
      </c>
      <c r="N1174" s="11" t="s">
        <v>4871</v>
      </c>
      <c r="O1174" s="12" t="s">
        <v>29</v>
      </c>
      <c r="P1174" s="12"/>
      <c r="Q1174" s="15" t="s">
        <v>5217</v>
      </c>
      <c r="R1174" s="12" t="s">
        <v>148</v>
      </c>
      <c r="S1174" s="11" t="s">
        <v>5218</v>
      </c>
      <c r="T1174" s="11" t="s">
        <v>4928</v>
      </c>
    </row>
    <row x14ac:dyDescent="0.25" r="1175" customHeight="1" ht="19.5">
      <c r="A1175" s="18">
        <v>45200</v>
      </c>
      <c r="B1175" s="11" t="s">
        <v>5219</v>
      </c>
      <c r="C1175" s="11" t="s">
        <v>4973</v>
      </c>
      <c r="D1175" s="12"/>
      <c r="E1175" s="13" t="s">
        <v>5220</v>
      </c>
      <c r="F1175" s="11" t="s">
        <v>5221</v>
      </c>
      <c r="G1175" s="12" t="s">
        <v>2674</v>
      </c>
      <c r="H1175" s="12" t="s">
        <v>130</v>
      </c>
      <c r="I1175" s="14" t="s">
        <v>5222</v>
      </c>
      <c r="J1175" s="12" t="s">
        <v>24</v>
      </c>
      <c r="K1175" s="12" t="s">
        <v>25</v>
      </c>
      <c r="L1175" s="12" t="s">
        <v>39</v>
      </c>
      <c r="M1175" s="11" t="s">
        <v>149</v>
      </c>
      <c r="N1175" s="11" t="s">
        <v>4871</v>
      </c>
      <c r="O1175" s="12" t="s">
        <v>29</v>
      </c>
      <c r="P1175" s="12"/>
      <c r="Q1175" s="15" t="s">
        <v>5223</v>
      </c>
      <c r="R1175" s="12" t="s">
        <v>148</v>
      </c>
      <c r="S1175" s="11" t="s">
        <v>5224</v>
      </c>
      <c r="T1175" s="11" t="s">
        <v>4887</v>
      </c>
    </row>
    <row x14ac:dyDescent="0.25" r="1176" customHeight="1" ht="19.5">
      <c r="A1176" s="18">
        <v>45200</v>
      </c>
      <c r="B1176" s="11" t="s">
        <v>5225</v>
      </c>
      <c r="C1176" s="11" t="s">
        <v>4867</v>
      </c>
      <c r="D1176" s="12"/>
      <c r="E1176" s="13" t="s">
        <v>5226</v>
      </c>
      <c r="F1176" s="11" t="s">
        <v>5227</v>
      </c>
      <c r="G1176" s="12" t="s">
        <v>74</v>
      </c>
      <c r="H1176" s="12" t="s">
        <v>130</v>
      </c>
      <c r="I1176" s="14" t="s">
        <v>4870</v>
      </c>
      <c r="J1176" s="12" t="s">
        <v>24</v>
      </c>
      <c r="K1176" s="12" t="s">
        <v>25</v>
      </c>
      <c r="L1176" s="12" t="s">
        <v>39</v>
      </c>
      <c r="M1176" s="11" t="s">
        <v>149</v>
      </c>
      <c r="N1176" s="11" t="s">
        <v>4871</v>
      </c>
      <c r="O1176" s="12" t="s">
        <v>29</v>
      </c>
      <c r="P1176" s="12"/>
      <c r="Q1176" s="15" t="s">
        <v>5228</v>
      </c>
      <c r="R1176" s="12" t="s">
        <v>148</v>
      </c>
      <c r="S1176" s="11" t="s">
        <v>5229</v>
      </c>
      <c r="T1176" s="11" t="s">
        <v>4893</v>
      </c>
    </row>
    <row x14ac:dyDescent="0.25" r="1177" customHeight="1" ht="19.5">
      <c r="A1177" s="18">
        <v>45200</v>
      </c>
      <c r="B1177" s="11" t="s">
        <v>5230</v>
      </c>
      <c r="C1177" s="11" t="s">
        <v>4882</v>
      </c>
      <c r="D1177" s="12"/>
      <c r="E1177" s="13" t="s">
        <v>5231</v>
      </c>
      <c r="F1177" s="11" t="s">
        <v>5232</v>
      </c>
      <c r="G1177" s="12" t="s">
        <v>74</v>
      </c>
      <c r="H1177" s="12"/>
      <c r="I1177" s="14" t="s">
        <v>148</v>
      </c>
      <c r="J1177" s="12" t="s">
        <v>24</v>
      </c>
      <c r="K1177" s="12" t="s">
        <v>25</v>
      </c>
      <c r="L1177" s="12" t="s">
        <v>39</v>
      </c>
      <c r="M1177" s="11" t="s">
        <v>149</v>
      </c>
      <c r="N1177" s="11" t="s">
        <v>4871</v>
      </c>
      <c r="O1177" s="12" t="s">
        <v>29</v>
      </c>
      <c r="P1177" s="12"/>
      <c r="Q1177" s="15" t="s">
        <v>5233</v>
      </c>
      <c r="R1177" s="12" t="s">
        <v>148</v>
      </c>
      <c r="S1177" s="11" t="s">
        <v>5234</v>
      </c>
      <c r="T1177" s="11" t="s">
        <v>4961</v>
      </c>
    </row>
    <row x14ac:dyDescent="0.25" r="1178" customHeight="1" ht="19.5">
      <c r="A1178" s="18">
        <v>45200</v>
      </c>
      <c r="B1178" s="11" t="s">
        <v>5235</v>
      </c>
      <c r="C1178" s="11" t="s">
        <v>4867</v>
      </c>
      <c r="D1178" s="12"/>
      <c r="E1178" s="13" t="s">
        <v>5236</v>
      </c>
      <c r="F1178" s="11" t="s">
        <v>5237</v>
      </c>
      <c r="G1178" s="12" t="s">
        <v>74</v>
      </c>
      <c r="H1178" s="12"/>
      <c r="I1178" s="14" t="s">
        <v>4870</v>
      </c>
      <c r="J1178" s="12" t="s">
        <v>24</v>
      </c>
      <c r="K1178" s="12" t="s">
        <v>25</v>
      </c>
      <c r="L1178" s="12" t="s">
        <v>39</v>
      </c>
      <c r="M1178" s="11" t="s">
        <v>149</v>
      </c>
      <c r="N1178" s="11" t="s">
        <v>4871</v>
      </c>
      <c r="O1178" s="12" t="s">
        <v>29</v>
      </c>
      <c r="P1178" s="12"/>
      <c r="Q1178" s="15" t="s">
        <v>5238</v>
      </c>
      <c r="R1178" s="12" t="s">
        <v>148</v>
      </c>
      <c r="S1178" s="11" t="s">
        <v>5239</v>
      </c>
      <c r="T1178" s="11" t="s">
        <v>4874</v>
      </c>
    </row>
    <row x14ac:dyDescent="0.25" r="1179" customHeight="1" ht="19.5">
      <c r="A1179" s="18">
        <v>45200</v>
      </c>
      <c r="B1179" s="11" t="s">
        <v>5240</v>
      </c>
      <c r="C1179" s="11" t="s">
        <v>4867</v>
      </c>
      <c r="D1179" s="12"/>
      <c r="E1179" s="13" t="s">
        <v>5241</v>
      </c>
      <c r="F1179" s="11" t="s">
        <v>5242</v>
      </c>
      <c r="G1179" s="12" t="s">
        <v>74</v>
      </c>
      <c r="H1179" s="12"/>
      <c r="I1179" s="14" t="s">
        <v>4870</v>
      </c>
      <c r="J1179" s="12" t="s">
        <v>24</v>
      </c>
      <c r="K1179" s="12" t="s">
        <v>25</v>
      </c>
      <c r="L1179" s="12" t="s">
        <v>39</v>
      </c>
      <c r="M1179" s="11" t="s">
        <v>149</v>
      </c>
      <c r="N1179" s="11" t="s">
        <v>4871</v>
      </c>
      <c r="O1179" s="12" t="s">
        <v>29</v>
      </c>
      <c r="P1179" s="12"/>
      <c r="Q1179" s="15" t="s">
        <v>5243</v>
      </c>
      <c r="R1179" s="12" t="s">
        <v>148</v>
      </c>
      <c r="S1179" s="11" t="s">
        <v>5244</v>
      </c>
      <c r="T1179" s="11" t="s">
        <v>4874</v>
      </c>
    </row>
    <row x14ac:dyDescent="0.25" r="1180" customHeight="1" ht="19.5">
      <c r="A1180" s="18">
        <v>45200</v>
      </c>
      <c r="B1180" s="11" t="s">
        <v>5245</v>
      </c>
      <c r="C1180" s="11" t="s">
        <v>4867</v>
      </c>
      <c r="D1180" s="12"/>
      <c r="E1180" s="13" t="s">
        <v>5246</v>
      </c>
      <c r="F1180" s="11" t="s">
        <v>5247</v>
      </c>
      <c r="G1180" s="12" t="s">
        <v>74</v>
      </c>
      <c r="H1180" s="12"/>
      <c r="I1180" s="14" t="s">
        <v>4870</v>
      </c>
      <c r="J1180" s="12" t="s">
        <v>24</v>
      </c>
      <c r="K1180" s="12" t="s">
        <v>25</v>
      </c>
      <c r="L1180" s="12" t="s">
        <v>39</v>
      </c>
      <c r="M1180" s="11" t="s">
        <v>149</v>
      </c>
      <c r="N1180" s="11" t="s">
        <v>4871</v>
      </c>
      <c r="O1180" s="12" t="s">
        <v>29</v>
      </c>
      <c r="P1180" s="12"/>
      <c r="Q1180" s="15" t="s">
        <v>5248</v>
      </c>
      <c r="R1180" s="12" t="s">
        <v>148</v>
      </c>
      <c r="S1180" s="11" t="s">
        <v>5249</v>
      </c>
      <c r="T1180" s="11" t="s">
        <v>4874</v>
      </c>
    </row>
    <row x14ac:dyDescent="0.25" r="1181" customHeight="1" ht="19.5">
      <c r="A1181" s="18">
        <v>45200</v>
      </c>
      <c r="B1181" s="11" t="s">
        <v>5250</v>
      </c>
      <c r="C1181" s="11" t="s">
        <v>4867</v>
      </c>
      <c r="D1181" s="12"/>
      <c r="E1181" s="13" t="s">
        <v>5251</v>
      </c>
      <c r="F1181" s="11" t="s">
        <v>5252</v>
      </c>
      <c r="G1181" s="12" t="s">
        <v>74</v>
      </c>
      <c r="H1181" s="12"/>
      <c r="I1181" s="14" t="s">
        <v>4870</v>
      </c>
      <c r="J1181" s="12" t="s">
        <v>24</v>
      </c>
      <c r="K1181" s="12" t="s">
        <v>25</v>
      </c>
      <c r="L1181" s="12" t="s">
        <v>39</v>
      </c>
      <c r="M1181" s="11" t="s">
        <v>149</v>
      </c>
      <c r="N1181" s="11" t="s">
        <v>4871</v>
      </c>
      <c r="O1181" s="12" t="s">
        <v>29</v>
      </c>
      <c r="P1181" s="12"/>
      <c r="Q1181" s="15" t="s">
        <v>5253</v>
      </c>
      <c r="R1181" s="12" t="s">
        <v>148</v>
      </c>
      <c r="S1181" s="11" t="s">
        <v>5254</v>
      </c>
      <c r="T1181" s="11" t="s">
        <v>4874</v>
      </c>
    </row>
    <row x14ac:dyDescent="0.25" r="1182" customHeight="1" ht="19.5">
      <c r="A1182" s="18">
        <v>45200</v>
      </c>
      <c r="B1182" s="11" t="s">
        <v>5255</v>
      </c>
      <c r="C1182" s="11" t="s">
        <v>4882</v>
      </c>
      <c r="D1182" s="12"/>
      <c r="E1182" s="13" t="s">
        <v>5256</v>
      </c>
      <c r="F1182" s="11" t="s">
        <v>5257</v>
      </c>
      <c r="G1182" s="12" t="s">
        <v>74</v>
      </c>
      <c r="H1182" s="12"/>
      <c r="I1182" s="14" t="s">
        <v>148</v>
      </c>
      <c r="J1182" s="12" t="s">
        <v>24</v>
      </c>
      <c r="K1182" s="12" t="s">
        <v>25</v>
      </c>
      <c r="L1182" s="12" t="s">
        <v>39</v>
      </c>
      <c r="M1182" s="11" t="s">
        <v>149</v>
      </c>
      <c r="N1182" s="11" t="s">
        <v>4871</v>
      </c>
      <c r="O1182" s="12" t="s">
        <v>29</v>
      </c>
      <c r="P1182" s="12"/>
      <c r="Q1182" s="15" t="s">
        <v>5258</v>
      </c>
      <c r="R1182" s="12" t="s">
        <v>148</v>
      </c>
      <c r="S1182" s="11" t="s">
        <v>5259</v>
      </c>
      <c r="T1182" s="11" t="s">
        <v>4887</v>
      </c>
    </row>
    <row x14ac:dyDescent="0.25" r="1183" customHeight="1" ht="19.5">
      <c r="A1183" s="18">
        <v>45200</v>
      </c>
      <c r="B1183" s="11" t="s">
        <v>5260</v>
      </c>
      <c r="C1183" s="11" t="s">
        <v>5261</v>
      </c>
      <c r="D1183" s="12"/>
      <c r="E1183" s="13" t="s">
        <v>5262</v>
      </c>
      <c r="F1183" s="11" t="s">
        <v>5263</v>
      </c>
      <c r="G1183" s="12" t="s">
        <v>74</v>
      </c>
      <c r="H1183" s="12"/>
      <c r="I1183" s="14" t="s">
        <v>749</v>
      </c>
      <c r="J1183" s="12" t="s">
        <v>24</v>
      </c>
      <c r="K1183" s="12" t="s">
        <v>25</v>
      </c>
      <c r="L1183" s="12" t="s">
        <v>39</v>
      </c>
      <c r="M1183" s="11" t="s">
        <v>5264</v>
      </c>
      <c r="N1183" s="11" t="s">
        <v>4871</v>
      </c>
      <c r="O1183" s="12" t="s">
        <v>29</v>
      </c>
      <c r="P1183" s="12"/>
      <c r="Q1183" s="15" t="s">
        <v>5265</v>
      </c>
      <c r="R1183" s="12" t="s">
        <v>148</v>
      </c>
      <c r="S1183" s="11" t="s">
        <v>5266</v>
      </c>
      <c r="T1183" s="11" t="s">
        <v>4874</v>
      </c>
    </row>
    <row x14ac:dyDescent="0.25" r="1184" customHeight="1" ht="19.5">
      <c r="A1184" s="18">
        <v>45200</v>
      </c>
      <c r="B1184" s="11" t="s">
        <v>5267</v>
      </c>
      <c r="C1184" s="11" t="s">
        <v>4882</v>
      </c>
      <c r="D1184" s="12"/>
      <c r="E1184" s="13" t="s">
        <v>5268</v>
      </c>
      <c r="F1184" s="11" t="s">
        <v>5269</v>
      </c>
      <c r="G1184" s="12" t="s">
        <v>74</v>
      </c>
      <c r="H1184" s="12"/>
      <c r="I1184" s="14" t="s">
        <v>148</v>
      </c>
      <c r="J1184" s="12" t="s">
        <v>24</v>
      </c>
      <c r="K1184" s="12" t="s">
        <v>25</v>
      </c>
      <c r="L1184" s="12" t="s">
        <v>39</v>
      </c>
      <c r="M1184" s="11" t="s">
        <v>149</v>
      </c>
      <c r="N1184" s="11" t="s">
        <v>4871</v>
      </c>
      <c r="O1184" s="12" t="s">
        <v>29</v>
      </c>
      <c r="P1184" s="12"/>
      <c r="Q1184" s="15" t="s">
        <v>5270</v>
      </c>
      <c r="R1184" s="12" t="s">
        <v>148</v>
      </c>
      <c r="S1184" s="11" t="s">
        <v>5271</v>
      </c>
      <c r="T1184" s="11" t="s">
        <v>4874</v>
      </c>
    </row>
    <row x14ac:dyDescent="0.25" r="1185" customHeight="1" ht="19.5">
      <c r="A1185" s="18">
        <v>45200</v>
      </c>
      <c r="B1185" s="11" t="s">
        <v>5272</v>
      </c>
      <c r="C1185" s="11" t="s">
        <v>5117</v>
      </c>
      <c r="D1185" s="12"/>
      <c r="E1185" s="13" t="s">
        <v>5273</v>
      </c>
      <c r="F1185" s="11" t="s">
        <v>5274</v>
      </c>
      <c r="G1185" s="12" t="s">
        <v>74</v>
      </c>
      <c r="H1185" s="12"/>
      <c r="I1185" s="14" t="s">
        <v>4975</v>
      </c>
      <c r="J1185" s="12" t="s">
        <v>24</v>
      </c>
      <c r="K1185" s="12" t="s">
        <v>25</v>
      </c>
      <c r="L1185" s="12" t="s">
        <v>39</v>
      </c>
      <c r="M1185" s="11" t="s">
        <v>149</v>
      </c>
      <c r="N1185" s="11" t="s">
        <v>4871</v>
      </c>
      <c r="O1185" s="12" t="s">
        <v>29</v>
      </c>
      <c r="P1185" s="12"/>
      <c r="Q1185" s="15" t="s">
        <v>5275</v>
      </c>
      <c r="R1185" s="12" t="s">
        <v>148</v>
      </c>
      <c r="S1185" s="11" t="s">
        <v>5276</v>
      </c>
      <c r="T1185" s="11" t="s">
        <v>4874</v>
      </c>
    </row>
    <row x14ac:dyDescent="0.25" r="1186" customHeight="1" ht="19.5">
      <c r="A1186" s="18">
        <v>45200</v>
      </c>
      <c r="B1186" s="11" t="s">
        <v>5277</v>
      </c>
      <c r="C1186" s="11" t="s">
        <v>4882</v>
      </c>
      <c r="D1186" s="12"/>
      <c r="E1186" s="13" t="s">
        <v>5278</v>
      </c>
      <c r="F1186" s="11" t="s">
        <v>5279</v>
      </c>
      <c r="G1186" s="12" t="s">
        <v>74</v>
      </c>
      <c r="H1186" s="12"/>
      <c r="I1186" s="14" t="s">
        <v>148</v>
      </c>
      <c r="J1186" s="12" t="s">
        <v>24</v>
      </c>
      <c r="K1186" s="12" t="s">
        <v>25</v>
      </c>
      <c r="L1186" s="12" t="s">
        <v>39</v>
      </c>
      <c r="M1186" s="11" t="s">
        <v>149</v>
      </c>
      <c r="N1186" s="11" t="s">
        <v>4871</v>
      </c>
      <c r="O1186" s="12" t="s">
        <v>29</v>
      </c>
      <c r="P1186" s="12"/>
      <c r="Q1186" s="15" t="s">
        <v>5280</v>
      </c>
      <c r="R1186" s="12" t="s">
        <v>148</v>
      </c>
      <c r="S1186" s="11" t="s">
        <v>5281</v>
      </c>
      <c r="T1186" s="11" t="s">
        <v>4874</v>
      </c>
    </row>
    <row x14ac:dyDescent="0.25" r="1187" customHeight="1" ht="19.5">
      <c r="A1187" s="18">
        <v>45200</v>
      </c>
      <c r="B1187" s="11" t="s">
        <v>5282</v>
      </c>
      <c r="C1187" s="11" t="s">
        <v>4882</v>
      </c>
      <c r="D1187" s="12"/>
      <c r="E1187" s="13" t="s">
        <v>5283</v>
      </c>
      <c r="F1187" s="11" t="s">
        <v>5284</v>
      </c>
      <c r="G1187" s="12" t="s">
        <v>74</v>
      </c>
      <c r="H1187" s="12"/>
      <c r="I1187" s="14" t="s">
        <v>148</v>
      </c>
      <c r="J1187" s="12" t="s">
        <v>24</v>
      </c>
      <c r="K1187" s="12" t="s">
        <v>25</v>
      </c>
      <c r="L1187" s="12" t="s">
        <v>39</v>
      </c>
      <c r="M1187" s="11" t="s">
        <v>149</v>
      </c>
      <c r="N1187" s="11" t="s">
        <v>4871</v>
      </c>
      <c r="O1187" s="12" t="s">
        <v>29</v>
      </c>
      <c r="P1187" s="12"/>
      <c r="Q1187" s="15" t="s">
        <v>5285</v>
      </c>
      <c r="R1187" s="12" t="s">
        <v>148</v>
      </c>
      <c r="S1187" s="11" t="s">
        <v>5286</v>
      </c>
      <c r="T1187" s="11" t="s">
        <v>4874</v>
      </c>
    </row>
    <row x14ac:dyDescent="0.25" r="1188" customHeight="1" ht="19.5">
      <c r="A1188" s="18">
        <v>45200</v>
      </c>
      <c r="B1188" s="11" t="s">
        <v>5287</v>
      </c>
      <c r="C1188" s="11" t="s">
        <v>5288</v>
      </c>
      <c r="D1188" s="12"/>
      <c r="E1188" s="13">
        <v>13477181117</v>
      </c>
      <c r="F1188" s="11"/>
      <c r="G1188" s="12"/>
      <c r="H1188" s="12"/>
      <c r="I1188" s="14" t="s">
        <v>259</v>
      </c>
      <c r="J1188" s="12" t="s">
        <v>24</v>
      </c>
      <c r="K1188" s="12" t="s">
        <v>25</v>
      </c>
      <c r="L1188" s="12" t="s">
        <v>39</v>
      </c>
      <c r="M1188" s="11" t="s">
        <v>149</v>
      </c>
      <c r="N1188" s="11" t="s">
        <v>4871</v>
      </c>
      <c r="O1188" s="12" t="s">
        <v>29</v>
      </c>
      <c r="P1188" s="12"/>
      <c r="Q1188" s="15" t="s">
        <v>5289</v>
      </c>
      <c r="R1188" s="12" t="s">
        <v>148</v>
      </c>
      <c r="S1188" s="11" t="s">
        <v>5290</v>
      </c>
      <c r="T1188" s="11" t="s">
        <v>5291</v>
      </c>
    </row>
    <row x14ac:dyDescent="0.25" r="1189" customHeight="1" ht="19.5">
      <c r="A1189" s="18">
        <v>45200</v>
      </c>
      <c r="B1189" s="11" t="s">
        <v>5292</v>
      </c>
      <c r="C1189" s="11" t="s">
        <v>4882</v>
      </c>
      <c r="D1189" s="12"/>
      <c r="E1189" s="13" t="s">
        <v>5293</v>
      </c>
      <c r="F1189" s="11" t="s">
        <v>5294</v>
      </c>
      <c r="G1189" s="12" t="s">
        <v>74</v>
      </c>
      <c r="H1189" s="12"/>
      <c r="I1189" s="14" t="s">
        <v>99</v>
      </c>
      <c r="J1189" s="12" t="s">
        <v>24</v>
      </c>
      <c r="K1189" s="12" t="s">
        <v>25</v>
      </c>
      <c r="L1189" s="12" t="s">
        <v>39</v>
      </c>
      <c r="M1189" s="11" t="s">
        <v>149</v>
      </c>
      <c r="N1189" s="11" t="s">
        <v>4871</v>
      </c>
      <c r="O1189" s="12" t="s">
        <v>29</v>
      </c>
      <c r="P1189" s="12"/>
      <c r="Q1189" s="15" t="s">
        <v>5295</v>
      </c>
      <c r="R1189" s="12" t="s">
        <v>148</v>
      </c>
      <c r="S1189" s="11" t="s">
        <v>5296</v>
      </c>
      <c r="T1189" s="11" t="s">
        <v>4874</v>
      </c>
    </row>
    <row x14ac:dyDescent="0.25" r="1190" customHeight="1" ht="19.5">
      <c r="A1190" s="18">
        <v>45200</v>
      </c>
      <c r="B1190" s="11" t="s">
        <v>5297</v>
      </c>
      <c r="C1190" s="11" t="s">
        <v>4882</v>
      </c>
      <c r="D1190" s="12"/>
      <c r="E1190" s="13" t="s">
        <v>5298</v>
      </c>
      <c r="F1190" s="11" t="s">
        <v>5299</v>
      </c>
      <c r="G1190" s="12" t="s">
        <v>74</v>
      </c>
      <c r="H1190" s="12" t="s">
        <v>121</v>
      </c>
      <c r="I1190" s="14" t="s">
        <v>148</v>
      </c>
      <c r="J1190" s="12" t="s">
        <v>24</v>
      </c>
      <c r="K1190" s="12" t="s">
        <v>25</v>
      </c>
      <c r="L1190" s="12" t="s">
        <v>39</v>
      </c>
      <c r="M1190" s="11" t="s">
        <v>149</v>
      </c>
      <c r="N1190" s="11" t="s">
        <v>4871</v>
      </c>
      <c r="O1190" s="12" t="s">
        <v>29</v>
      </c>
      <c r="P1190" s="12"/>
      <c r="Q1190" s="15" t="s">
        <v>5300</v>
      </c>
      <c r="R1190" s="12" t="s">
        <v>148</v>
      </c>
      <c r="S1190" s="11" t="s">
        <v>5301</v>
      </c>
      <c r="T1190" s="11" t="s">
        <v>4874</v>
      </c>
    </row>
    <row x14ac:dyDescent="0.25" r="1191" customHeight="1" ht="19.5">
      <c r="A1191" s="18">
        <v>45200</v>
      </c>
      <c r="B1191" s="11" t="s">
        <v>5302</v>
      </c>
      <c r="C1191" s="11" t="s">
        <v>4882</v>
      </c>
      <c r="D1191" s="12"/>
      <c r="E1191" s="13" t="s">
        <v>5303</v>
      </c>
      <c r="F1191" s="11" t="s">
        <v>5304</v>
      </c>
      <c r="G1191" s="12" t="s">
        <v>74</v>
      </c>
      <c r="H1191" s="12"/>
      <c r="I1191" s="14" t="s">
        <v>148</v>
      </c>
      <c r="J1191" s="12" t="s">
        <v>24</v>
      </c>
      <c r="K1191" s="12" t="s">
        <v>25</v>
      </c>
      <c r="L1191" s="12" t="s">
        <v>39</v>
      </c>
      <c r="M1191" s="11" t="s">
        <v>149</v>
      </c>
      <c r="N1191" s="11" t="s">
        <v>4871</v>
      </c>
      <c r="O1191" s="12" t="s">
        <v>29</v>
      </c>
      <c r="P1191" s="12"/>
      <c r="Q1191" s="15" t="s">
        <v>5305</v>
      </c>
      <c r="R1191" s="12" t="s">
        <v>148</v>
      </c>
      <c r="S1191" s="11" t="s">
        <v>5306</v>
      </c>
      <c r="T1191" s="11" t="s">
        <v>4874</v>
      </c>
    </row>
    <row x14ac:dyDescent="0.25" r="1192" customHeight="1" ht="19.5">
      <c r="A1192" s="18">
        <v>45200</v>
      </c>
      <c r="B1192" s="11" t="s">
        <v>5307</v>
      </c>
      <c r="C1192" s="11" t="s">
        <v>4867</v>
      </c>
      <c r="D1192" s="12"/>
      <c r="E1192" s="13" t="s">
        <v>5308</v>
      </c>
      <c r="F1192" s="11" t="s">
        <v>5309</v>
      </c>
      <c r="G1192" s="12" t="s">
        <v>74</v>
      </c>
      <c r="H1192" s="12" t="s">
        <v>98</v>
      </c>
      <c r="I1192" s="14" t="s">
        <v>4870</v>
      </c>
      <c r="J1192" s="12" t="s">
        <v>24</v>
      </c>
      <c r="K1192" s="12" t="s">
        <v>25</v>
      </c>
      <c r="L1192" s="12" t="s">
        <v>39</v>
      </c>
      <c r="M1192" s="11" t="s">
        <v>149</v>
      </c>
      <c r="N1192" s="11" t="s">
        <v>4871</v>
      </c>
      <c r="O1192" s="12" t="s">
        <v>29</v>
      </c>
      <c r="P1192" s="12"/>
      <c r="Q1192" s="15" t="s">
        <v>5310</v>
      </c>
      <c r="R1192" s="12" t="s">
        <v>148</v>
      </c>
      <c r="S1192" s="11" t="s">
        <v>5311</v>
      </c>
      <c r="T1192" s="11" t="s">
        <v>5312</v>
      </c>
    </row>
    <row x14ac:dyDescent="0.25" r="1193" customHeight="1" ht="19.5">
      <c r="A1193" s="18">
        <v>45200</v>
      </c>
      <c r="B1193" s="11" t="s">
        <v>5313</v>
      </c>
      <c r="C1193" s="11" t="s">
        <v>5137</v>
      </c>
      <c r="D1193" s="12"/>
      <c r="E1193" s="13" t="s">
        <v>5314</v>
      </c>
      <c r="F1193" s="11" t="s">
        <v>5315</v>
      </c>
      <c r="G1193" s="12" t="s">
        <v>2674</v>
      </c>
      <c r="H1193" s="12"/>
      <c r="I1193" s="14" t="s">
        <v>5140</v>
      </c>
      <c r="J1193" s="12" t="s">
        <v>24</v>
      </c>
      <c r="K1193" s="12" t="s">
        <v>25</v>
      </c>
      <c r="L1193" s="12" t="s">
        <v>39</v>
      </c>
      <c r="M1193" s="11" t="s">
        <v>149</v>
      </c>
      <c r="N1193" s="11" t="s">
        <v>4871</v>
      </c>
      <c r="O1193" s="12" t="s">
        <v>29</v>
      </c>
      <c r="P1193" s="12"/>
      <c r="Q1193" s="15" t="s">
        <v>5316</v>
      </c>
      <c r="R1193" s="12" t="s">
        <v>148</v>
      </c>
      <c r="S1193" s="11" t="s">
        <v>5317</v>
      </c>
      <c r="T1193" s="11" t="s">
        <v>5318</v>
      </c>
    </row>
    <row x14ac:dyDescent="0.25" r="1194" customHeight="1" ht="19.5">
      <c r="A1194" s="18">
        <v>45200</v>
      </c>
      <c r="B1194" s="11" t="s">
        <v>5319</v>
      </c>
      <c r="C1194" s="11" t="s">
        <v>4882</v>
      </c>
      <c r="D1194" s="12"/>
      <c r="E1194" s="13" t="s">
        <v>5320</v>
      </c>
      <c r="F1194" s="11" t="s">
        <v>5321</v>
      </c>
      <c r="G1194" s="12" t="s">
        <v>74</v>
      </c>
      <c r="H1194" s="12"/>
      <c r="I1194" s="14" t="s">
        <v>142</v>
      </c>
      <c r="J1194" s="12" t="s">
        <v>24</v>
      </c>
      <c r="K1194" s="12" t="s">
        <v>25</v>
      </c>
      <c r="L1194" s="12" t="s">
        <v>39</v>
      </c>
      <c r="M1194" s="11" t="s">
        <v>149</v>
      </c>
      <c r="N1194" s="11" t="s">
        <v>4871</v>
      </c>
      <c r="O1194" s="12" t="s">
        <v>29</v>
      </c>
      <c r="P1194" s="12"/>
      <c r="Q1194" s="15" t="s">
        <v>5322</v>
      </c>
      <c r="R1194" s="12" t="s">
        <v>148</v>
      </c>
      <c r="S1194" s="11" t="s">
        <v>5323</v>
      </c>
      <c r="T1194" s="11" t="s">
        <v>4887</v>
      </c>
    </row>
    <row x14ac:dyDescent="0.25" r="1195" customHeight="1" ht="19.5">
      <c r="A1195" s="18">
        <v>45200</v>
      </c>
      <c r="B1195" s="11" t="s">
        <v>5324</v>
      </c>
      <c r="C1195" s="11" t="s">
        <v>4882</v>
      </c>
      <c r="D1195" s="12"/>
      <c r="E1195" s="13" t="s">
        <v>5325</v>
      </c>
      <c r="F1195" s="11" t="s">
        <v>5326</v>
      </c>
      <c r="G1195" s="12" t="s">
        <v>74</v>
      </c>
      <c r="H1195" s="12" t="s">
        <v>98</v>
      </c>
      <c r="I1195" s="14" t="s">
        <v>148</v>
      </c>
      <c r="J1195" s="12" t="s">
        <v>24</v>
      </c>
      <c r="K1195" s="12" t="s">
        <v>25</v>
      </c>
      <c r="L1195" s="12" t="s">
        <v>39</v>
      </c>
      <c r="M1195" s="11" t="s">
        <v>149</v>
      </c>
      <c r="N1195" s="11" t="s">
        <v>4871</v>
      </c>
      <c r="O1195" s="12" t="s">
        <v>29</v>
      </c>
      <c r="P1195" s="12"/>
      <c r="Q1195" s="15" t="s">
        <v>5327</v>
      </c>
      <c r="R1195" s="12" t="s">
        <v>148</v>
      </c>
      <c r="S1195" s="11" t="s">
        <v>5328</v>
      </c>
      <c r="T1195" s="11" t="s">
        <v>4906</v>
      </c>
    </row>
    <row x14ac:dyDescent="0.25" r="1196" customHeight="1" ht="19.5">
      <c r="A1196" s="18">
        <v>45200</v>
      </c>
      <c r="B1196" s="11" t="s">
        <v>5329</v>
      </c>
      <c r="C1196" s="11" t="s">
        <v>4882</v>
      </c>
      <c r="D1196" s="12"/>
      <c r="E1196" s="13" t="s">
        <v>5330</v>
      </c>
      <c r="F1196" s="11" t="s">
        <v>5331</v>
      </c>
      <c r="G1196" s="12" t="s">
        <v>74</v>
      </c>
      <c r="H1196" s="12" t="s">
        <v>98</v>
      </c>
      <c r="I1196" s="14" t="s">
        <v>148</v>
      </c>
      <c r="J1196" s="12" t="s">
        <v>24</v>
      </c>
      <c r="K1196" s="12" t="s">
        <v>25</v>
      </c>
      <c r="L1196" s="12" t="s">
        <v>39</v>
      </c>
      <c r="M1196" s="11" t="s">
        <v>149</v>
      </c>
      <c r="N1196" s="11" t="s">
        <v>4871</v>
      </c>
      <c r="O1196" s="12" t="s">
        <v>29</v>
      </c>
      <c r="P1196" s="12"/>
      <c r="Q1196" s="15" t="s">
        <v>5332</v>
      </c>
      <c r="R1196" s="12" t="s">
        <v>148</v>
      </c>
      <c r="S1196" s="11" t="s">
        <v>5333</v>
      </c>
      <c r="T1196" s="11" t="s">
        <v>4887</v>
      </c>
    </row>
    <row x14ac:dyDescent="0.25" r="1197" customHeight="1" ht="19.5">
      <c r="A1197" s="18">
        <v>45200</v>
      </c>
      <c r="B1197" s="11" t="s">
        <v>5334</v>
      </c>
      <c r="C1197" s="11" t="s">
        <v>5261</v>
      </c>
      <c r="D1197" s="12"/>
      <c r="E1197" s="13" t="s">
        <v>5335</v>
      </c>
      <c r="F1197" s="11" t="s">
        <v>5336</v>
      </c>
      <c r="G1197" s="12" t="s">
        <v>74</v>
      </c>
      <c r="H1197" s="12" t="s">
        <v>98</v>
      </c>
      <c r="I1197" s="14" t="s">
        <v>148</v>
      </c>
      <c r="J1197" s="12" t="s">
        <v>24</v>
      </c>
      <c r="K1197" s="12" t="s">
        <v>25</v>
      </c>
      <c r="L1197" s="12" t="s">
        <v>39</v>
      </c>
      <c r="M1197" s="11" t="s">
        <v>5264</v>
      </c>
      <c r="N1197" s="11" t="s">
        <v>4871</v>
      </c>
      <c r="O1197" s="12" t="s">
        <v>29</v>
      </c>
      <c r="P1197" s="12"/>
      <c r="Q1197" s="15" t="s">
        <v>5337</v>
      </c>
      <c r="R1197" s="12" t="s">
        <v>148</v>
      </c>
      <c r="S1197" s="11" t="s">
        <v>5338</v>
      </c>
      <c r="T1197" s="11" t="s">
        <v>5339</v>
      </c>
    </row>
    <row x14ac:dyDescent="0.25" r="1198" customHeight="1" ht="19.5">
      <c r="A1198" s="18">
        <v>45200</v>
      </c>
      <c r="B1198" s="11" t="s">
        <v>5340</v>
      </c>
      <c r="C1198" s="11" t="s">
        <v>4882</v>
      </c>
      <c r="D1198" s="12"/>
      <c r="E1198" s="13" t="s">
        <v>5341</v>
      </c>
      <c r="F1198" s="11" t="s">
        <v>5342</v>
      </c>
      <c r="G1198" s="12" t="s">
        <v>74</v>
      </c>
      <c r="H1198" s="12" t="s">
        <v>98</v>
      </c>
      <c r="I1198" s="14" t="s">
        <v>148</v>
      </c>
      <c r="J1198" s="12" t="s">
        <v>24</v>
      </c>
      <c r="K1198" s="12" t="s">
        <v>25</v>
      </c>
      <c r="L1198" s="12" t="s">
        <v>39</v>
      </c>
      <c r="M1198" s="11" t="s">
        <v>149</v>
      </c>
      <c r="N1198" s="11" t="s">
        <v>4871</v>
      </c>
      <c r="O1198" s="12" t="s">
        <v>29</v>
      </c>
      <c r="P1198" s="12"/>
      <c r="Q1198" s="15" t="s">
        <v>5343</v>
      </c>
      <c r="R1198" s="12" t="s">
        <v>148</v>
      </c>
      <c r="S1198" s="11" t="s">
        <v>5344</v>
      </c>
      <c r="T1198" s="11" t="s">
        <v>4887</v>
      </c>
    </row>
    <row x14ac:dyDescent="0.25" r="1199" customHeight="1" ht="19.5">
      <c r="A1199" s="18">
        <v>45200</v>
      </c>
      <c r="B1199" s="11" t="s">
        <v>5345</v>
      </c>
      <c r="C1199" s="11" t="s">
        <v>5086</v>
      </c>
      <c r="D1199" s="12"/>
      <c r="E1199" s="13" t="s">
        <v>5346</v>
      </c>
      <c r="F1199" s="11" t="s">
        <v>5347</v>
      </c>
      <c r="G1199" s="12" t="s">
        <v>74</v>
      </c>
      <c r="H1199" s="12"/>
      <c r="I1199" s="14" t="s">
        <v>148</v>
      </c>
      <c r="J1199" s="12" t="s">
        <v>24</v>
      </c>
      <c r="K1199" s="12" t="s">
        <v>25</v>
      </c>
      <c r="L1199" s="12" t="s">
        <v>39</v>
      </c>
      <c r="M1199" s="11" t="s">
        <v>149</v>
      </c>
      <c r="N1199" s="11" t="s">
        <v>4871</v>
      </c>
      <c r="O1199" s="12" t="s">
        <v>29</v>
      </c>
      <c r="P1199" s="12"/>
      <c r="Q1199" s="15" t="s">
        <v>5348</v>
      </c>
      <c r="R1199" s="12" t="s">
        <v>148</v>
      </c>
      <c r="S1199" s="11" t="s">
        <v>5349</v>
      </c>
      <c r="T1199" s="11" t="s">
        <v>4887</v>
      </c>
    </row>
    <row x14ac:dyDescent="0.25" r="1200" customHeight="1" ht="19.5">
      <c r="A1200" s="18">
        <v>45200</v>
      </c>
      <c r="B1200" s="11" t="s">
        <v>5350</v>
      </c>
      <c r="C1200" s="11" t="s">
        <v>4882</v>
      </c>
      <c r="D1200" s="12"/>
      <c r="E1200" s="13" t="s">
        <v>5351</v>
      </c>
      <c r="F1200" s="11" t="s">
        <v>5352</v>
      </c>
      <c r="G1200" s="12" t="s">
        <v>74</v>
      </c>
      <c r="H1200" s="12"/>
      <c r="I1200" s="14" t="s">
        <v>148</v>
      </c>
      <c r="J1200" s="12" t="s">
        <v>24</v>
      </c>
      <c r="K1200" s="12" t="s">
        <v>25</v>
      </c>
      <c r="L1200" s="12" t="s">
        <v>39</v>
      </c>
      <c r="M1200" s="11" t="s">
        <v>149</v>
      </c>
      <c r="N1200" s="11" t="s">
        <v>4871</v>
      </c>
      <c r="O1200" s="12" t="s">
        <v>29</v>
      </c>
      <c r="P1200" s="12"/>
      <c r="Q1200" s="15" t="s">
        <v>5353</v>
      </c>
      <c r="R1200" s="12" t="s">
        <v>148</v>
      </c>
      <c r="S1200" s="11" t="s">
        <v>5354</v>
      </c>
      <c r="T1200" s="11" t="s">
        <v>4887</v>
      </c>
    </row>
    <row x14ac:dyDescent="0.25" r="1201" customHeight="1" ht="19.5">
      <c r="A1201" s="18">
        <v>45200</v>
      </c>
      <c r="B1201" s="11" t="s">
        <v>5355</v>
      </c>
      <c r="C1201" s="11" t="s">
        <v>5356</v>
      </c>
      <c r="D1201" s="12"/>
      <c r="E1201" s="13" t="s">
        <v>5357</v>
      </c>
      <c r="F1201" s="11" t="s">
        <v>5358</v>
      </c>
      <c r="G1201" s="12" t="s">
        <v>74</v>
      </c>
      <c r="H1201" s="12"/>
      <c r="I1201" s="14">
        <v>10015</v>
      </c>
      <c r="J1201" s="12" t="s">
        <v>24</v>
      </c>
      <c r="K1201" s="12" t="s">
        <v>25</v>
      </c>
      <c r="L1201" s="12" t="s">
        <v>26</v>
      </c>
      <c r="M1201" s="11" t="s">
        <v>149</v>
      </c>
      <c r="N1201" s="11" t="s">
        <v>28</v>
      </c>
      <c r="O1201" s="12" t="s">
        <v>29</v>
      </c>
      <c r="P1201" s="12"/>
      <c r="Q1201" s="15" t="s">
        <v>5359</v>
      </c>
      <c r="R1201" s="12" t="s">
        <v>31</v>
      </c>
      <c r="S1201" s="11" t="s">
        <v>5360</v>
      </c>
      <c r="T1201" s="11" t="s">
        <v>5361</v>
      </c>
    </row>
    <row x14ac:dyDescent="0.25" r="1202" customHeight="1" ht="19.5">
      <c r="A1202" s="18">
        <v>45200</v>
      </c>
      <c r="B1202" s="11" t="s">
        <v>5362</v>
      </c>
      <c r="C1202" s="11" t="s">
        <v>5363</v>
      </c>
      <c r="D1202" s="12"/>
      <c r="E1202" s="13">
        <v>18507207103</v>
      </c>
      <c r="F1202" s="11" t="s">
        <v>5364</v>
      </c>
      <c r="G1202" s="12" t="s">
        <v>216</v>
      </c>
      <c r="H1202" s="12"/>
      <c r="I1202" s="14" t="s">
        <v>99</v>
      </c>
      <c r="J1202" s="12" t="s">
        <v>24</v>
      </c>
      <c r="K1202" s="12" t="s">
        <v>25</v>
      </c>
      <c r="L1202" s="12" t="s">
        <v>39</v>
      </c>
      <c r="M1202" s="11" t="s">
        <v>27</v>
      </c>
      <c r="N1202" s="11" t="s">
        <v>624</v>
      </c>
      <c r="O1202" s="12" t="s">
        <v>29</v>
      </c>
      <c r="P1202" s="12"/>
      <c r="Q1202" s="15" t="s">
        <v>5365</v>
      </c>
      <c r="R1202" s="12" t="s">
        <v>42</v>
      </c>
      <c r="S1202" s="11" t="s">
        <v>5366</v>
      </c>
      <c r="T1202" s="11"/>
    </row>
    <row x14ac:dyDescent="0.25" r="1203" customHeight="1" ht="19.5">
      <c r="A1203" s="18">
        <v>45200</v>
      </c>
      <c r="B1203" s="11" t="s">
        <v>5367</v>
      </c>
      <c r="C1203" s="11" t="s">
        <v>5363</v>
      </c>
      <c r="D1203" s="12"/>
      <c r="E1203" s="13">
        <v>13040991652</v>
      </c>
      <c r="F1203" s="11" t="s">
        <v>5368</v>
      </c>
      <c r="G1203" s="12" t="s">
        <v>48</v>
      </c>
      <c r="H1203" s="12"/>
      <c r="I1203" s="14" t="s">
        <v>182</v>
      </c>
      <c r="J1203" s="12" t="s">
        <v>24</v>
      </c>
      <c r="K1203" s="12" t="s">
        <v>25</v>
      </c>
      <c r="L1203" s="12" t="s">
        <v>39</v>
      </c>
      <c r="M1203" s="11" t="s">
        <v>27</v>
      </c>
      <c r="N1203" s="11" t="s">
        <v>624</v>
      </c>
      <c r="O1203" s="12" t="s">
        <v>29</v>
      </c>
      <c r="P1203" s="12"/>
      <c r="Q1203" s="15" t="s">
        <v>5369</v>
      </c>
      <c r="R1203" s="12" t="s">
        <v>42</v>
      </c>
      <c r="S1203" s="11" t="s">
        <v>5370</v>
      </c>
      <c r="T1203" s="11" t="s">
        <v>5371</v>
      </c>
    </row>
    <row x14ac:dyDescent="0.25" r="1204" customHeight="1" ht="19.5">
      <c r="A1204" s="18">
        <v>45200</v>
      </c>
      <c r="B1204" s="11" t="s">
        <v>5372</v>
      </c>
      <c r="C1204" s="11" t="s">
        <v>5363</v>
      </c>
      <c r="D1204" s="12"/>
      <c r="E1204" s="13">
        <v>13177081537</v>
      </c>
      <c r="F1204" s="11" t="s">
        <v>5373</v>
      </c>
      <c r="G1204" s="12" t="s">
        <v>23</v>
      </c>
      <c r="H1204" s="12"/>
      <c r="I1204" s="14" t="s">
        <v>290</v>
      </c>
      <c r="J1204" s="12" t="s">
        <v>24</v>
      </c>
      <c r="K1204" s="12" t="s">
        <v>25</v>
      </c>
      <c r="L1204" s="12" t="s">
        <v>39</v>
      </c>
      <c r="M1204" s="11" t="s">
        <v>27</v>
      </c>
      <c r="N1204" s="11" t="s">
        <v>624</v>
      </c>
      <c r="O1204" s="12" t="s">
        <v>29</v>
      </c>
      <c r="P1204" s="12"/>
      <c r="Q1204" s="15" t="s">
        <v>5374</v>
      </c>
      <c r="R1204" s="12" t="s">
        <v>42</v>
      </c>
      <c r="S1204" s="11" t="s">
        <v>5375</v>
      </c>
      <c r="T1204" s="11" t="s">
        <v>5376</v>
      </c>
    </row>
    <row x14ac:dyDescent="0.25" r="1205" customHeight="1" ht="19.5">
      <c r="A1205" s="18">
        <v>45200</v>
      </c>
      <c r="B1205" s="11" t="s">
        <v>5377</v>
      </c>
      <c r="C1205" s="11" t="s">
        <v>5363</v>
      </c>
      <c r="D1205" s="12"/>
      <c r="E1205" s="13">
        <v>13872557747</v>
      </c>
      <c r="F1205" s="11" t="s">
        <v>5378</v>
      </c>
      <c r="G1205" s="12" t="s">
        <v>23</v>
      </c>
      <c r="H1205" s="12"/>
      <c r="I1205" s="14" t="s">
        <v>4501</v>
      </c>
      <c r="J1205" s="12" t="s">
        <v>24</v>
      </c>
      <c r="K1205" s="12" t="s">
        <v>25</v>
      </c>
      <c r="L1205" s="12" t="s">
        <v>39</v>
      </c>
      <c r="M1205" s="11" t="s">
        <v>27</v>
      </c>
      <c r="N1205" s="11" t="s">
        <v>624</v>
      </c>
      <c r="O1205" s="12" t="s">
        <v>29</v>
      </c>
      <c r="P1205" s="12"/>
      <c r="Q1205" s="15" t="s">
        <v>5379</v>
      </c>
      <c r="R1205" s="12" t="s">
        <v>42</v>
      </c>
      <c r="S1205" s="11" t="s">
        <v>5380</v>
      </c>
      <c r="T1205" s="11" t="s">
        <v>5381</v>
      </c>
    </row>
    <row x14ac:dyDescent="0.25" r="1206" customHeight="1" ht="19.5">
      <c r="A1206" s="18">
        <v>45200</v>
      </c>
      <c r="B1206" s="11" t="s">
        <v>5382</v>
      </c>
      <c r="C1206" s="11" t="s">
        <v>5363</v>
      </c>
      <c r="D1206" s="12"/>
      <c r="E1206" s="13">
        <v>15671060556</v>
      </c>
      <c r="F1206" s="11" t="s">
        <v>5383</v>
      </c>
      <c r="G1206" s="12" t="s">
        <v>56</v>
      </c>
      <c r="H1206" s="12"/>
      <c r="I1206" s="14" t="s">
        <v>99</v>
      </c>
      <c r="J1206" s="12" t="s">
        <v>24</v>
      </c>
      <c r="K1206" s="12" t="s">
        <v>25</v>
      </c>
      <c r="L1206" s="12" t="s">
        <v>39</v>
      </c>
      <c r="M1206" s="11" t="s">
        <v>27</v>
      </c>
      <c r="N1206" s="11" t="s">
        <v>624</v>
      </c>
      <c r="O1206" s="12" t="s">
        <v>29</v>
      </c>
      <c r="P1206" s="12"/>
      <c r="Q1206" s="15" t="s">
        <v>5384</v>
      </c>
      <c r="R1206" s="12" t="s">
        <v>42</v>
      </c>
      <c r="S1206" s="11" t="s">
        <v>5385</v>
      </c>
      <c r="T1206" s="11" t="s">
        <v>5386</v>
      </c>
    </row>
    <row x14ac:dyDescent="0.25" r="1207" customHeight="1" ht="19.5">
      <c r="A1207" s="18">
        <v>45200</v>
      </c>
      <c r="B1207" s="11" t="s">
        <v>5387</v>
      </c>
      <c r="C1207" s="11" t="s">
        <v>5363</v>
      </c>
      <c r="D1207" s="12"/>
      <c r="E1207" s="13">
        <v>18671742882</v>
      </c>
      <c r="F1207" s="11" t="s">
        <v>5388</v>
      </c>
      <c r="G1207" s="12" t="s">
        <v>115</v>
      </c>
      <c r="H1207" s="12"/>
      <c r="I1207" s="14" t="s">
        <v>486</v>
      </c>
      <c r="J1207" s="12" t="s">
        <v>24</v>
      </c>
      <c r="K1207" s="12" t="s">
        <v>25</v>
      </c>
      <c r="L1207" s="12" t="s">
        <v>39</v>
      </c>
      <c r="M1207" s="11" t="s">
        <v>27</v>
      </c>
      <c r="N1207" s="11" t="s">
        <v>624</v>
      </c>
      <c r="O1207" s="12" t="s">
        <v>29</v>
      </c>
      <c r="P1207" s="12"/>
      <c r="Q1207" s="15" t="s">
        <v>5389</v>
      </c>
      <c r="R1207" s="12" t="s">
        <v>42</v>
      </c>
      <c r="S1207" s="11" t="s">
        <v>5390</v>
      </c>
      <c r="T1207" s="11" t="s">
        <v>5391</v>
      </c>
    </row>
    <row x14ac:dyDescent="0.25" r="1208" customHeight="1" ht="19.5">
      <c r="A1208" s="18">
        <v>45200</v>
      </c>
      <c r="B1208" s="11" t="s">
        <v>5392</v>
      </c>
      <c r="C1208" s="11" t="s">
        <v>5363</v>
      </c>
      <c r="D1208" s="12"/>
      <c r="E1208" s="13">
        <v>15671020999</v>
      </c>
      <c r="F1208" s="11" t="s">
        <v>5393</v>
      </c>
      <c r="G1208" s="12" t="s">
        <v>115</v>
      </c>
      <c r="H1208" s="12"/>
      <c r="I1208" s="14" t="s">
        <v>136</v>
      </c>
      <c r="J1208" s="12" t="s">
        <v>24</v>
      </c>
      <c r="K1208" s="12" t="s">
        <v>25</v>
      </c>
      <c r="L1208" s="12" t="s">
        <v>39</v>
      </c>
      <c r="M1208" s="11" t="s">
        <v>27</v>
      </c>
      <c r="N1208" s="11" t="s">
        <v>624</v>
      </c>
      <c r="O1208" s="12" t="s">
        <v>29</v>
      </c>
      <c r="P1208" s="12"/>
      <c r="Q1208" s="15" t="s">
        <v>5394</v>
      </c>
      <c r="R1208" s="12" t="s">
        <v>42</v>
      </c>
      <c r="S1208" s="11" t="s">
        <v>5395</v>
      </c>
      <c r="T1208" s="11" t="s">
        <v>5396</v>
      </c>
    </row>
    <row x14ac:dyDescent="0.25" r="1209" customHeight="1" ht="19.5">
      <c r="A1209" s="18">
        <v>45200</v>
      </c>
      <c r="B1209" s="11" t="s">
        <v>5397</v>
      </c>
      <c r="C1209" s="11" t="s">
        <v>5363</v>
      </c>
      <c r="D1209" s="12"/>
      <c r="E1209" s="13">
        <v>13227268189</v>
      </c>
      <c r="F1209" s="11" t="s">
        <v>5398</v>
      </c>
      <c r="G1209" s="12" t="s">
        <v>48</v>
      </c>
      <c r="H1209" s="12"/>
      <c r="I1209" s="14" t="s">
        <v>4501</v>
      </c>
      <c r="J1209" s="12" t="s">
        <v>24</v>
      </c>
      <c r="K1209" s="12" t="s">
        <v>25</v>
      </c>
      <c r="L1209" s="12" t="s">
        <v>39</v>
      </c>
      <c r="M1209" s="11" t="s">
        <v>27</v>
      </c>
      <c r="N1209" s="11" t="s">
        <v>624</v>
      </c>
      <c r="O1209" s="12" t="s">
        <v>29</v>
      </c>
      <c r="P1209" s="12"/>
      <c r="Q1209" s="15" t="s">
        <v>5399</v>
      </c>
      <c r="R1209" s="12" t="s">
        <v>42</v>
      </c>
      <c r="S1209" s="11" t="s">
        <v>5400</v>
      </c>
      <c r="T1209" s="11" t="s">
        <v>5401</v>
      </c>
    </row>
    <row x14ac:dyDescent="0.25" r="1210" customHeight="1" ht="19.5">
      <c r="A1210" s="18">
        <v>45200</v>
      </c>
      <c r="B1210" s="11" t="s">
        <v>5402</v>
      </c>
      <c r="C1210" s="11" t="s">
        <v>5363</v>
      </c>
      <c r="D1210" s="12"/>
      <c r="E1210" s="13">
        <v>13177098101</v>
      </c>
      <c r="F1210" s="11" t="s">
        <v>5403</v>
      </c>
      <c r="G1210" s="12" t="s">
        <v>74</v>
      </c>
      <c r="H1210" s="12" t="s">
        <v>130</v>
      </c>
      <c r="I1210" s="14" t="s">
        <v>1024</v>
      </c>
      <c r="J1210" s="12" t="s">
        <v>24</v>
      </c>
      <c r="K1210" s="12" t="s">
        <v>25</v>
      </c>
      <c r="L1210" s="12" t="s">
        <v>39</v>
      </c>
      <c r="M1210" s="11" t="s">
        <v>40</v>
      </c>
      <c r="N1210" s="11" t="s">
        <v>624</v>
      </c>
      <c r="O1210" s="12" t="s">
        <v>29</v>
      </c>
      <c r="P1210" s="12"/>
      <c r="Q1210" s="15" t="s">
        <v>5404</v>
      </c>
      <c r="R1210" s="12" t="s">
        <v>42</v>
      </c>
      <c r="S1210" s="11" t="s">
        <v>5405</v>
      </c>
      <c r="T1210" s="11" t="s">
        <v>5406</v>
      </c>
    </row>
    <row x14ac:dyDescent="0.25" r="1211" customHeight="1" ht="19.5">
      <c r="A1211" s="18">
        <v>45200</v>
      </c>
      <c r="B1211" s="11" t="s">
        <v>5407</v>
      </c>
      <c r="C1211" s="11" t="s">
        <v>5363</v>
      </c>
      <c r="D1211" s="12"/>
      <c r="E1211" s="13">
        <v>17671939086</v>
      </c>
      <c r="F1211" s="11" t="s">
        <v>5408</v>
      </c>
      <c r="G1211" s="12" t="s">
        <v>56</v>
      </c>
      <c r="H1211" s="12"/>
      <c r="I1211" s="14" t="s">
        <v>182</v>
      </c>
      <c r="J1211" s="12" t="s">
        <v>24</v>
      </c>
      <c r="K1211" s="12" t="s">
        <v>25</v>
      </c>
      <c r="L1211" s="12" t="s">
        <v>39</v>
      </c>
      <c r="M1211" s="11" t="s">
        <v>40</v>
      </c>
      <c r="N1211" s="11" t="s">
        <v>624</v>
      </c>
      <c r="O1211" s="12" t="s">
        <v>29</v>
      </c>
      <c r="P1211" s="12"/>
      <c r="Q1211" s="15" t="s">
        <v>5409</v>
      </c>
      <c r="R1211" s="12" t="s">
        <v>42</v>
      </c>
      <c r="S1211" s="11" t="s">
        <v>5410</v>
      </c>
      <c r="T1211" s="11" t="s">
        <v>5411</v>
      </c>
    </row>
    <row x14ac:dyDescent="0.25" r="1212" customHeight="1" ht="19.5">
      <c r="A1212" s="18">
        <v>45200</v>
      </c>
      <c r="B1212" s="11" t="s">
        <v>5412</v>
      </c>
      <c r="C1212" s="11" t="s">
        <v>5363</v>
      </c>
      <c r="D1212" s="12"/>
      <c r="E1212" s="13">
        <v>18571001719</v>
      </c>
      <c r="F1212" s="11" t="s">
        <v>5413</v>
      </c>
      <c r="G1212" s="12" t="s">
        <v>74</v>
      </c>
      <c r="H1212" s="12" t="s">
        <v>98</v>
      </c>
      <c r="I1212" s="14" t="s">
        <v>57</v>
      </c>
      <c r="J1212" s="12" t="s">
        <v>24</v>
      </c>
      <c r="K1212" s="12" t="s">
        <v>25</v>
      </c>
      <c r="L1212" s="12" t="s">
        <v>39</v>
      </c>
      <c r="M1212" s="11" t="s">
        <v>40</v>
      </c>
      <c r="N1212" s="11" t="s">
        <v>624</v>
      </c>
      <c r="O1212" s="12" t="s">
        <v>29</v>
      </c>
      <c r="P1212" s="12"/>
      <c r="Q1212" s="15" t="s">
        <v>5414</v>
      </c>
      <c r="R1212" s="12" t="s">
        <v>42</v>
      </c>
      <c r="S1212" s="11" t="s">
        <v>5415</v>
      </c>
      <c r="T1212" s="11" t="s">
        <v>5416</v>
      </c>
    </row>
    <row x14ac:dyDescent="0.25" r="1213" customHeight="1" ht="19.5">
      <c r="A1213" s="18">
        <v>45200</v>
      </c>
      <c r="B1213" s="11" t="s">
        <v>5417</v>
      </c>
      <c r="C1213" s="11" t="s">
        <v>5363</v>
      </c>
      <c r="D1213" s="12"/>
      <c r="E1213" s="13">
        <v>13872540161</v>
      </c>
      <c r="F1213" s="11" t="s">
        <v>5418</v>
      </c>
      <c r="G1213" s="12" t="s">
        <v>48</v>
      </c>
      <c r="H1213" s="12"/>
      <c r="I1213" s="14" t="s">
        <v>486</v>
      </c>
      <c r="J1213" s="12" t="s">
        <v>24</v>
      </c>
      <c r="K1213" s="12" t="s">
        <v>25</v>
      </c>
      <c r="L1213" s="12" t="s">
        <v>39</v>
      </c>
      <c r="M1213" s="11" t="s">
        <v>40</v>
      </c>
      <c r="N1213" s="11" t="s">
        <v>624</v>
      </c>
      <c r="O1213" s="12" t="s">
        <v>29</v>
      </c>
      <c r="P1213" s="12"/>
      <c r="Q1213" s="15" t="s">
        <v>5419</v>
      </c>
      <c r="R1213" s="12" t="s">
        <v>42</v>
      </c>
      <c r="S1213" s="11" t="s">
        <v>5420</v>
      </c>
      <c r="T1213" s="11" t="s">
        <v>5421</v>
      </c>
    </row>
    <row x14ac:dyDescent="0.25" r="1214" customHeight="1" ht="19.5">
      <c r="A1214" s="18">
        <v>45200</v>
      </c>
      <c r="B1214" s="11" t="s">
        <v>5422</v>
      </c>
      <c r="C1214" s="11" t="s">
        <v>5363</v>
      </c>
      <c r="D1214" s="12"/>
      <c r="E1214" s="13">
        <v>13032734062</v>
      </c>
      <c r="F1214" s="11" t="s">
        <v>5423</v>
      </c>
      <c r="G1214" s="12" t="s">
        <v>48</v>
      </c>
      <c r="H1214" s="12"/>
      <c r="I1214" s="14" t="s">
        <v>182</v>
      </c>
      <c r="J1214" s="12" t="s">
        <v>24</v>
      </c>
      <c r="K1214" s="12" t="s">
        <v>25</v>
      </c>
      <c r="L1214" s="12" t="s">
        <v>39</v>
      </c>
      <c r="M1214" s="11" t="s">
        <v>40</v>
      </c>
      <c r="N1214" s="11" t="s">
        <v>624</v>
      </c>
      <c r="O1214" s="12" t="s">
        <v>29</v>
      </c>
      <c r="P1214" s="12"/>
      <c r="Q1214" s="15" t="s">
        <v>5424</v>
      </c>
      <c r="R1214" s="12" t="s">
        <v>42</v>
      </c>
      <c r="S1214" s="11" t="s">
        <v>5425</v>
      </c>
      <c r="T1214" s="11" t="s">
        <v>5426</v>
      </c>
    </row>
    <row x14ac:dyDescent="0.25" r="1215" customHeight="1" ht="19.5">
      <c r="A1215" s="18">
        <v>45200</v>
      </c>
      <c r="B1215" s="11" t="s">
        <v>5427</v>
      </c>
      <c r="C1215" s="11" t="s">
        <v>5428</v>
      </c>
      <c r="D1215" s="12"/>
      <c r="E1215" s="13">
        <v>15587970710</v>
      </c>
      <c r="F1215" s="11" t="s">
        <v>5429</v>
      </c>
      <c r="G1215" s="12" t="s">
        <v>74</v>
      </c>
      <c r="H1215" s="12"/>
      <c r="I1215" s="14" t="s">
        <v>254</v>
      </c>
      <c r="J1215" s="12" t="s">
        <v>24</v>
      </c>
      <c r="K1215" s="12" t="s">
        <v>25</v>
      </c>
      <c r="L1215" s="12" t="s">
        <v>39</v>
      </c>
      <c r="M1215" s="11" t="s">
        <v>27</v>
      </c>
      <c r="N1215" s="11" t="s">
        <v>28</v>
      </c>
      <c r="O1215" s="12" t="s">
        <v>29</v>
      </c>
      <c r="P1215" s="12" t="s">
        <v>5430</v>
      </c>
      <c r="Q1215" s="15" t="s">
        <v>5431</v>
      </c>
      <c r="R1215" s="12" t="s">
        <v>42</v>
      </c>
      <c r="S1215" s="11" t="s">
        <v>5432</v>
      </c>
      <c r="T1215" s="11" t="s">
        <v>5433</v>
      </c>
    </row>
    <row x14ac:dyDescent="0.25" r="1216" customHeight="1" ht="19.5">
      <c r="A1216" s="18">
        <v>45200</v>
      </c>
      <c r="B1216" s="11" t="s">
        <v>5434</v>
      </c>
      <c r="C1216" s="11" t="s">
        <v>5363</v>
      </c>
      <c r="D1216" s="12"/>
      <c r="E1216" s="13">
        <v>15671000018</v>
      </c>
      <c r="F1216" s="11" t="s">
        <v>5435</v>
      </c>
      <c r="G1216" s="12" t="s">
        <v>74</v>
      </c>
      <c r="H1216" s="12" t="s">
        <v>457</v>
      </c>
      <c r="I1216" s="14" t="s">
        <v>290</v>
      </c>
      <c r="J1216" s="12" t="s">
        <v>24</v>
      </c>
      <c r="K1216" s="12" t="s">
        <v>25</v>
      </c>
      <c r="L1216" s="12" t="s">
        <v>39</v>
      </c>
      <c r="M1216" s="11" t="s">
        <v>40</v>
      </c>
      <c r="N1216" s="11" t="s">
        <v>624</v>
      </c>
      <c r="O1216" s="12" t="s">
        <v>29</v>
      </c>
      <c r="P1216" s="12"/>
      <c r="Q1216" s="15" t="s">
        <v>5436</v>
      </c>
      <c r="R1216" s="12" t="s">
        <v>42</v>
      </c>
      <c r="S1216" s="11" t="s">
        <v>5437</v>
      </c>
      <c r="T1216" s="11" t="s">
        <v>5438</v>
      </c>
    </row>
    <row x14ac:dyDescent="0.25" r="1217" customHeight="1" ht="19.5">
      <c r="A1217" s="18">
        <v>45200</v>
      </c>
      <c r="B1217" s="11" t="s">
        <v>5439</v>
      </c>
      <c r="C1217" s="11" t="s">
        <v>180</v>
      </c>
      <c r="D1217" s="12"/>
      <c r="E1217" s="13">
        <v>13277178211</v>
      </c>
      <c r="F1217" s="11" t="s">
        <v>5440</v>
      </c>
      <c r="G1217" s="12" t="s">
        <v>23</v>
      </c>
      <c r="H1217" s="12"/>
      <c r="I1217" s="14" t="s">
        <v>211</v>
      </c>
      <c r="J1217" s="12" t="s">
        <v>24</v>
      </c>
      <c r="K1217" s="12" t="s">
        <v>25</v>
      </c>
      <c r="L1217" s="12" t="s">
        <v>39</v>
      </c>
      <c r="M1217" s="11" t="s">
        <v>27</v>
      </c>
      <c r="N1217" s="11" t="s">
        <v>183</v>
      </c>
      <c r="O1217" s="12" t="s">
        <v>29</v>
      </c>
      <c r="P1217" s="12"/>
      <c r="Q1217" s="15" t="s">
        <v>5441</v>
      </c>
      <c r="R1217" s="12" t="s">
        <v>51</v>
      </c>
      <c r="S1217" s="11" t="s">
        <v>5442</v>
      </c>
      <c r="T1217" s="11"/>
    </row>
    <row x14ac:dyDescent="0.25" r="1218" customHeight="1" ht="19.5">
      <c r="A1218" s="18">
        <v>45200</v>
      </c>
      <c r="B1218" s="11" t="s">
        <v>5443</v>
      </c>
      <c r="C1218" s="11" t="s">
        <v>180</v>
      </c>
      <c r="D1218" s="12"/>
      <c r="E1218" s="13" t="s">
        <v>5444</v>
      </c>
      <c r="F1218" s="11" t="s">
        <v>5445</v>
      </c>
      <c r="G1218" s="12" t="s">
        <v>74</v>
      </c>
      <c r="H1218" s="12" t="s">
        <v>98</v>
      </c>
      <c r="I1218" s="14" t="s">
        <v>259</v>
      </c>
      <c r="J1218" s="12" t="s">
        <v>24</v>
      </c>
      <c r="K1218" s="12" t="s">
        <v>25</v>
      </c>
      <c r="L1218" s="12" t="s">
        <v>39</v>
      </c>
      <c r="M1218" s="11" t="s">
        <v>149</v>
      </c>
      <c r="N1218" s="11" t="s">
        <v>183</v>
      </c>
      <c r="O1218" s="12" t="s">
        <v>29</v>
      </c>
      <c r="P1218" s="12"/>
      <c r="Q1218" s="15" t="s">
        <v>5446</v>
      </c>
      <c r="R1218" s="12" t="s">
        <v>51</v>
      </c>
      <c r="S1218" s="11" t="s">
        <v>5447</v>
      </c>
      <c r="T1218" s="11"/>
    </row>
    <row x14ac:dyDescent="0.25" r="1219" customHeight="1" ht="19.5">
      <c r="A1219" s="18">
        <v>45200</v>
      </c>
      <c r="B1219" s="11" t="s">
        <v>5448</v>
      </c>
      <c r="C1219" s="11" t="s">
        <v>3299</v>
      </c>
      <c r="D1219" s="12"/>
      <c r="E1219" s="13">
        <v>17683717368</v>
      </c>
      <c r="F1219" s="11" t="s">
        <v>5449</v>
      </c>
      <c r="G1219" s="12" t="s">
        <v>115</v>
      </c>
      <c r="H1219" s="12"/>
      <c r="I1219" s="14">
        <v>10015</v>
      </c>
      <c r="J1219" s="12" t="s">
        <v>24</v>
      </c>
      <c r="K1219" s="12" t="s">
        <v>69</v>
      </c>
      <c r="L1219" s="12" t="s">
        <v>26</v>
      </c>
      <c r="M1219" s="11" t="s">
        <v>27</v>
      </c>
      <c r="N1219" s="11" t="s">
        <v>28</v>
      </c>
      <c r="O1219" s="12" t="s">
        <v>29</v>
      </c>
      <c r="P1219" s="12"/>
      <c r="Q1219" s="15" t="s">
        <v>5450</v>
      </c>
      <c r="R1219" s="12" t="s">
        <v>31</v>
      </c>
      <c r="S1219" s="11" t="s">
        <v>5451</v>
      </c>
      <c r="T1219" s="11" t="s">
        <v>5452</v>
      </c>
    </row>
    <row x14ac:dyDescent="0.25" r="1220" customHeight="1" ht="19.5">
      <c r="A1220" s="18">
        <v>45200</v>
      </c>
      <c r="B1220" s="11" t="s">
        <v>5453</v>
      </c>
      <c r="C1220" s="11" t="s">
        <v>180</v>
      </c>
      <c r="D1220" s="12"/>
      <c r="E1220" s="13">
        <v>13177088226</v>
      </c>
      <c r="F1220" s="11" t="s">
        <v>5454</v>
      </c>
      <c r="G1220" s="12" t="s">
        <v>37</v>
      </c>
      <c r="H1220" s="12"/>
      <c r="I1220" s="14" t="s">
        <v>433</v>
      </c>
      <c r="J1220" s="12" t="s">
        <v>24</v>
      </c>
      <c r="K1220" s="12" t="s">
        <v>25</v>
      </c>
      <c r="L1220" s="12" t="s">
        <v>39</v>
      </c>
      <c r="M1220" s="11" t="s">
        <v>27</v>
      </c>
      <c r="N1220" s="11" t="s">
        <v>183</v>
      </c>
      <c r="O1220" s="12" t="s">
        <v>29</v>
      </c>
      <c r="P1220" s="12"/>
      <c r="Q1220" s="15" t="s">
        <v>5455</v>
      </c>
      <c r="R1220" s="12" t="s">
        <v>51</v>
      </c>
      <c r="S1220" s="11" t="s">
        <v>5456</v>
      </c>
      <c r="T1220" s="11"/>
    </row>
    <row x14ac:dyDescent="0.25" r="1221" customHeight="1" ht="19.5">
      <c r="A1221" s="18">
        <v>45200</v>
      </c>
      <c r="B1221" s="11" t="s">
        <v>5457</v>
      </c>
      <c r="C1221" s="11" t="s">
        <v>2547</v>
      </c>
      <c r="D1221" s="12"/>
      <c r="E1221" s="13">
        <v>13277395666</v>
      </c>
      <c r="F1221" s="11" t="s">
        <v>5458</v>
      </c>
      <c r="G1221" s="12" t="s">
        <v>216</v>
      </c>
      <c r="H1221" s="12"/>
      <c r="I1221" s="14">
        <v>10015</v>
      </c>
      <c r="J1221" s="12" t="s">
        <v>24</v>
      </c>
      <c r="K1221" s="12" t="s">
        <v>69</v>
      </c>
      <c r="L1221" s="12" t="s">
        <v>26</v>
      </c>
      <c r="M1221" s="11" t="s">
        <v>149</v>
      </c>
      <c r="N1221" s="11" t="s">
        <v>28</v>
      </c>
      <c r="O1221" s="12" t="s">
        <v>29</v>
      </c>
      <c r="P1221" s="12"/>
      <c r="Q1221" s="15" t="s">
        <v>5459</v>
      </c>
      <c r="R1221" s="12" t="s">
        <v>31</v>
      </c>
      <c r="S1221" s="11" t="s">
        <v>5460</v>
      </c>
      <c r="T1221" s="11" t="s">
        <v>5461</v>
      </c>
    </row>
    <row x14ac:dyDescent="0.25" r="1222" customHeight="1" ht="19.5">
      <c r="A1222" s="18">
        <v>45200</v>
      </c>
      <c r="B1222" s="11" t="s">
        <v>5462</v>
      </c>
      <c r="C1222" s="11" t="s">
        <v>2547</v>
      </c>
      <c r="D1222" s="12"/>
      <c r="E1222" s="13">
        <v>15587952800</v>
      </c>
      <c r="F1222" s="11" t="s">
        <v>5463</v>
      </c>
      <c r="G1222" s="12" t="s">
        <v>23</v>
      </c>
      <c r="H1222" s="12"/>
      <c r="I1222" s="14">
        <v>10015</v>
      </c>
      <c r="J1222" s="12" t="s">
        <v>24</v>
      </c>
      <c r="K1222" s="12" t="s">
        <v>69</v>
      </c>
      <c r="L1222" s="12" t="s">
        <v>26</v>
      </c>
      <c r="M1222" s="11" t="s">
        <v>27</v>
      </c>
      <c r="N1222" s="11" t="s">
        <v>28</v>
      </c>
      <c r="O1222" s="12" t="s">
        <v>29</v>
      </c>
      <c r="P1222" s="12"/>
      <c r="Q1222" s="15" t="s">
        <v>5464</v>
      </c>
      <c r="R1222" s="12" t="s">
        <v>31</v>
      </c>
      <c r="S1222" s="11" t="s">
        <v>5465</v>
      </c>
      <c r="T1222" s="11" t="s">
        <v>5466</v>
      </c>
    </row>
    <row x14ac:dyDescent="0.25" r="1223" customHeight="1" ht="19.5">
      <c r="A1223" s="18">
        <v>45200</v>
      </c>
      <c r="B1223" s="11" t="s">
        <v>5467</v>
      </c>
      <c r="C1223" s="11" t="s">
        <v>341</v>
      </c>
      <c r="D1223" s="12"/>
      <c r="E1223" s="13">
        <v>13040996917</v>
      </c>
      <c r="F1223" s="11" t="s">
        <v>5468</v>
      </c>
      <c r="G1223" s="12" t="s">
        <v>289</v>
      </c>
      <c r="H1223" s="12"/>
      <c r="I1223" s="14" t="s">
        <v>1394</v>
      </c>
      <c r="J1223" s="12" t="s">
        <v>24</v>
      </c>
      <c r="K1223" s="12" t="s">
        <v>25</v>
      </c>
      <c r="L1223" s="12" t="s">
        <v>39</v>
      </c>
      <c r="M1223" s="11" t="s">
        <v>40</v>
      </c>
      <c r="N1223" s="11" t="s">
        <v>28</v>
      </c>
      <c r="O1223" s="12" t="s">
        <v>29</v>
      </c>
      <c r="P1223" s="12"/>
      <c r="Q1223" s="15" t="s">
        <v>5469</v>
      </c>
      <c r="R1223" s="12" t="s">
        <v>42</v>
      </c>
      <c r="S1223" s="11" t="s">
        <v>5470</v>
      </c>
      <c r="T1223" s="11" t="s">
        <v>5471</v>
      </c>
    </row>
    <row x14ac:dyDescent="0.25" r="1224" customHeight="1" ht="19.5">
      <c r="A1224" s="18">
        <v>45200</v>
      </c>
      <c r="B1224" s="11" t="s">
        <v>5472</v>
      </c>
      <c r="C1224" s="11" t="s">
        <v>5473</v>
      </c>
      <c r="D1224" s="12"/>
      <c r="E1224" s="13" t="s">
        <v>5474</v>
      </c>
      <c r="F1224" s="11" t="s">
        <v>5475</v>
      </c>
      <c r="G1224" s="12" t="s">
        <v>74</v>
      </c>
      <c r="H1224" s="12"/>
      <c r="I1224" s="14" t="s">
        <v>148</v>
      </c>
      <c r="J1224" s="12" t="s">
        <v>24</v>
      </c>
      <c r="K1224" s="12" t="s">
        <v>25</v>
      </c>
      <c r="L1224" s="12" t="s">
        <v>39</v>
      </c>
      <c r="M1224" s="11" t="s">
        <v>149</v>
      </c>
      <c r="N1224" s="11" t="s">
        <v>28</v>
      </c>
      <c r="O1224" s="12" t="s">
        <v>29</v>
      </c>
      <c r="P1224" s="12"/>
      <c r="Q1224" s="15" t="s">
        <v>5476</v>
      </c>
      <c r="R1224" s="12" t="s">
        <v>42</v>
      </c>
      <c r="S1224" s="11" t="s">
        <v>5477</v>
      </c>
      <c r="T1224" s="11" t="s">
        <v>5478</v>
      </c>
    </row>
    <row x14ac:dyDescent="0.25" r="1225" customHeight="1" ht="19.5">
      <c r="A1225" s="18">
        <v>45200</v>
      </c>
      <c r="B1225" s="11" t="s">
        <v>5479</v>
      </c>
      <c r="C1225" s="11" t="s">
        <v>158</v>
      </c>
      <c r="D1225" s="12"/>
      <c r="E1225" s="13">
        <v>15629350251</v>
      </c>
      <c r="F1225" s="11" t="s">
        <v>5480</v>
      </c>
      <c r="G1225" s="12" t="s">
        <v>23</v>
      </c>
      <c r="H1225" s="12"/>
      <c r="I1225" s="14" t="s">
        <v>226</v>
      </c>
      <c r="J1225" s="12" t="s">
        <v>24</v>
      </c>
      <c r="K1225" s="12" t="s">
        <v>25</v>
      </c>
      <c r="L1225" s="12" t="s">
        <v>39</v>
      </c>
      <c r="M1225" s="11" t="s">
        <v>27</v>
      </c>
      <c r="N1225" s="11" t="s">
        <v>28</v>
      </c>
      <c r="O1225" s="12" t="s">
        <v>29</v>
      </c>
      <c r="P1225" s="12"/>
      <c r="Q1225" s="15" t="s">
        <v>5481</v>
      </c>
      <c r="R1225" s="12" t="s">
        <v>42</v>
      </c>
      <c r="S1225" s="11" t="s">
        <v>5482</v>
      </c>
      <c r="T1225" s="11" t="s">
        <v>5483</v>
      </c>
    </row>
    <row x14ac:dyDescent="0.25" r="1226" customHeight="1" ht="19.5">
      <c r="A1226" s="18">
        <v>45200</v>
      </c>
      <c r="B1226" s="11" t="s">
        <v>5484</v>
      </c>
      <c r="C1226" s="11" t="s">
        <v>180</v>
      </c>
      <c r="D1226" s="12"/>
      <c r="E1226" s="13" t="s">
        <v>5485</v>
      </c>
      <c r="F1226" s="11" t="s">
        <v>5486</v>
      </c>
      <c r="G1226" s="12" t="s">
        <v>74</v>
      </c>
      <c r="H1226" s="12"/>
      <c r="I1226" s="14" t="s">
        <v>189</v>
      </c>
      <c r="J1226" s="12" t="s">
        <v>24</v>
      </c>
      <c r="K1226" s="12" t="s">
        <v>25</v>
      </c>
      <c r="L1226" s="12" t="s">
        <v>39</v>
      </c>
      <c r="M1226" s="11" t="s">
        <v>149</v>
      </c>
      <c r="N1226" s="11" t="s">
        <v>183</v>
      </c>
      <c r="O1226" s="12" t="s">
        <v>29</v>
      </c>
      <c r="P1226" s="12"/>
      <c r="Q1226" s="15" t="s">
        <v>5487</v>
      </c>
      <c r="R1226" s="12" t="s">
        <v>42</v>
      </c>
      <c r="S1226" s="11" t="s">
        <v>5488</v>
      </c>
      <c r="T1226" s="11" t="s">
        <v>5489</v>
      </c>
    </row>
    <row x14ac:dyDescent="0.25" r="1227" customHeight="1" ht="19.5">
      <c r="A1227" s="18">
        <v>45200</v>
      </c>
      <c r="B1227" s="11" t="s">
        <v>5490</v>
      </c>
      <c r="C1227" s="11" t="s">
        <v>3299</v>
      </c>
      <c r="D1227" s="12"/>
      <c r="E1227" s="13">
        <v>15572758219</v>
      </c>
      <c r="F1227" s="11" t="s">
        <v>5491</v>
      </c>
      <c r="G1227" s="12" t="s">
        <v>115</v>
      </c>
      <c r="H1227" s="12"/>
      <c r="I1227" s="14">
        <v>10015</v>
      </c>
      <c r="J1227" s="12" t="s">
        <v>24</v>
      </c>
      <c r="K1227" s="12" t="s">
        <v>69</v>
      </c>
      <c r="L1227" s="12" t="s">
        <v>26</v>
      </c>
      <c r="M1227" s="11" t="s">
        <v>27</v>
      </c>
      <c r="N1227" s="11" t="s">
        <v>28</v>
      </c>
      <c r="O1227" s="12" t="s">
        <v>29</v>
      </c>
      <c r="P1227" s="12"/>
      <c r="Q1227" s="15" t="s">
        <v>5492</v>
      </c>
      <c r="R1227" s="12" t="s">
        <v>31</v>
      </c>
      <c r="S1227" s="11" t="s">
        <v>5493</v>
      </c>
      <c r="T1227" s="11" t="s">
        <v>5494</v>
      </c>
    </row>
    <row x14ac:dyDescent="0.25" r="1228" customHeight="1" ht="19.5">
      <c r="A1228" s="18">
        <v>45200</v>
      </c>
      <c r="B1228" s="11" t="s">
        <v>5495</v>
      </c>
      <c r="C1228" s="11" t="s">
        <v>180</v>
      </c>
      <c r="D1228" s="12"/>
      <c r="E1228" s="13">
        <v>15507200766</v>
      </c>
      <c r="F1228" s="11" t="s">
        <v>5496</v>
      </c>
      <c r="G1228" s="12" t="s">
        <v>37</v>
      </c>
      <c r="H1228" s="12"/>
      <c r="I1228" s="14" t="s">
        <v>49</v>
      </c>
      <c r="J1228" s="12" t="s">
        <v>24</v>
      </c>
      <c r="K1228" s="12" t="s">
        <v>25</v>
      </c>
      <c r="L1228" s="12" t="s">
        <v>39</v>
      </c>
      <c r="M1228" s="11" t="s">
        <v>40</v>
      </c>
      <c r="N1228" s="11" t="s">
        <v>183</v>
      </c>
      <c r="O1228" s="12" t="s">
        <v>29</v>
      </c>
      <c r="P1228" s="12"/>
      <c r="Q1228" s="15" t="s">
        <v>5497</v>
      </c>
      <c r="R1228" s="12" t="s">
        <v>51</v>
      </c>
      <c r="S1228" s="11" t="s">
        <v>5498</v>
      </c>
      <c r="T1228" s="11"/>
    </row>
    <row x14ac:dyDescent="0.25" r="1229" customHeight="1" ht="19.5">
      <c r="A1229" s="18">
        <v>45200</v>
      </c>
      <c r="B1229" s="11" t="s">
        <v>5499</v>
      </c>
      <c r="C1229" s="11" t="s">
        <v>180</v>
      </c>
      <c r="D1229" s="12"/>
      <c r="E1229" s="13">
        <v>15549280198</v>
      </c>
      <c r="F1229" s="11" t="s">
        <v>5500</v>
      </c>
      <c r="G1229" s="12" t="s">
        <v>37</v>
      </c>
      <c r="H1229" s="12"/>
      <c r="I1229" s="14" t="s">
        <v>110</v>
      </c>
      <c r="J1229" s="12" t="s">
        <v>24</v>
      </c>
      <c r="K1229" s="12" t="s">
        <v>25</v>
      </c>
      <c r="L1229" s="12" t="s">
        <v>39</v>
      </c>
      <c r="M1229" s="11" t="s">
        <v>40</v>
      </c>
      <c r="N1229" s="11" t="s">
        <v>183</v>
      </c>
      <c r="O1229" s="12" t="s">
        <v>29</v>
      </c>
      <c r="P1229" s="12"/>
      <c r="Q1229" s="15" t="s">
        <v>5501</v>
      </c>
      <c r="R1229" s="12" t="s">
        <v>51</v>
      </c>
      <c r="S1229" s="11" t="s">
        <v>5502</v>
      </c>
      <c r="T1229" s="11"/>
    </row>
    <row x14ac:dyDescent="0.25" r="1230" customHeight="1" ht="19.5">
      <c r="A1230" s="18">
        <v>45200</v>
      </c>
      <c r="B1230" s="11" t="s">
        <v>5503</v>
      </c>
      <c r="C1230" s="11" t="s">
        <v>180</v>
      </c>
      <c r="D1230" s="12"/>
      <c r="E1230" s="13">
        <v>15549323411</v>
      </c>
      <c r="F1230" s="11" t="s">
        <v>5504</v>
      </c>
      <c r="G1230" s="12" t="s">
        <v>37</v>
      </c>
      <c r="H1230" s="12" t="s">
        <v>98</v>
      </c>
      <c r="I1230" s="14" t="s">
        <v>68</v>
      </c>
      <c r="J1230" s="12" t="s">
        <v>24</v>
      </c>
      <c r="K1230" s="12" t="s">
        <v>25</v>
      </c>
      <c r="L1230" s="12" t="s">
        <v>39</v>
      </c>
      <c r="M1230" s="11" t="s">
        <v>40</v>
      </c>
      <c r="N1230" s="11" t="s">
        <v>183</v>
      </c>
      <c r="O1230" s="12" t="s">
        <v>29</v>
      </c>
      <c r="P1230" s="12"/>
      <c r="Q1230" s="15" t="s">
        <v>5505</v>
      </c>
      <c r="R1230" s="12" t="s">
        <v>51</v>
      </c>
      <c r="S1230" s="11" t="s">
        <v>5506</v>
      </c>
      <c r="T1230" s="11"/>
    </row>
    <row x14ac:dyDescent="0.25" r="1231" customHeight="1" ht="19.5">
      <c r="A1231" s="18">
        <v>45200</v>
      </c>
      <c r="B1231" s="11" t="s">
        <v>5507</v>
      </c>
      <c r="C1231" s="11" t="s">
        <v>180</v>
      </c>
      <c r="D1231" s="12"/>
      <c r="E1231" s="13" t="s">
        <v>5508</v>
      </c>
      <c r="F1231" s="11" t="s">
        <v>5509</v>
      </c>
      <c r="G1231" s="12" t="s">
        <v>74</v>
      </c>
      <c r="H1231" s="12"/>
      <c r="I1231" s="14" t="s">
        <v>148</v>
      </c>
      <c r="J1231" s="12" t="s">
        <v>24</v>
      </c>
      <c r="K1231" s="12" t="s">
        <v>25</v>
      </c>
      <c r="L1231" s="12" t="s">
        <v>39</v>
      </c>
      <c r="M1231" s="11" t="s">
        <v>149</v>
      </c>
      <c r="N1231" s="11" t="s">
        <v>183</v>
      </c>
      <c r="O1231" s="12" t="s">
        <v>29</v>
      </c>
      <c r="P1231" s="12"/>
      <c r="Q1231" s="15" t="s">
        <v>5510</v>
      </c>
      <c r="R1231" s="12" t="s">
        <v>42</v>
      </c>
      <c r="S1231" s="11" t="s">
        <v>5511</v>
      </c>
      <c r="T1231" s="11"/>
    </row>
    <row x14ac:dyDescent="0.25" r="1232" customHeight="1" ht="19.5">
      <c r="A1232" s="18">
        <v>45200</v>
      </c>
      <c r="B1232" s="11" t="s">
        <v>5512</v>
      </c>
      <c r="C1232" s="11" t="s">
        <v>5513</v>
      </c>
      <c r="D1232" s="12"/>
      <c r="E1232" s="13">
        <v>15571760731</v>
      </c>
      <c r="F1232" s="11" t="s">
        <v>5514</v>
      </c>
      <c r="G1232" s="12" t="s">
        <v>289</v>
      </c>
      <c r="H1232" s="12"/>
      <c r="I1232" s="14" t="s">
        <v>136</v>
      </c>
      <c r="J1232" s="12" t="s">
        <v>24</v>
      </c>
      <c r="K1232" s="12" t="s">
        <v>25</v>
      </c>
      <c r="L1232" s="12" t="s">
        <v>39</v>
      </c>
      <c r="M1232" s="11" t="s">
        <v>27</v>
      </c>
      <c r="N1232" s="11" t="s">
        <v>28</v>
      </c>
      <c r="O1232" s="12" t="s">
        <v>29</v>
      </c>
      <c r="P1232" s="12"/>
      <c r="Q1232" s="15" t="s">
        <v>5515</v>
      </c>
      <c r="R1232" s="12" t="s">
        <v>42</v>
      </c>
      <c r="S1232" s="11" t="s">
        <v>5516</v>
      </c>
      <c r="T1232" s="11"/>
    </row>
    <row x14ac:dyDescent="0.25" r="1233" customHeight="1" ht="19.5">
      <c r="A1233" s="18">
        <v>45200</v>
      </c>
      <c r="B1233" s="11" t="s">
        <v>5517</v>
      </c>
      <c r="C1233" s="11" t="s">
        <v>46</v>
      </c>
      <c r="D1233" s="12"/>
      <c r="E1233" s="13">
        <v>15629373858</v>
      </c>
      <c r="F1233" s="11" t="s">
        <v>5518</v>
      </c>
      <c r="G1233" s="12" t="s">
        <v>115</v>
      </c>
      <c r="H1233" s="12"/>
      <c r="I1233" s="14" t="s">
        <v>1394</v>
      </c>
      <c r="J1233" s="12" t="s">
        <v>24</v>
      </c>
      <c r="K1233" s="12" t="s">
        <v>25</v>
      </c>
      <c r="L1233" s="12" t="s">
        <v>39</v>
      </c>
      <c r="M1233" s="11" t="s">
        <v>27</v>
      </c>
      <c r="N1233" s="11" t="s">
        <v>28</v>
      </c>
      <c r="O1233" s="12" t="s">
        <v>29</v>
      </c>
      <c r="P1233" s="12"/>
      <c r="Q1233" s="15" t="s">
        <v>5519</v>
      </c>
      <c r="R1233" s="12" t="s">
        <v>42</v>
      </c>
      <c r="S1233" s="11" t="s">
        <v>5520</v>
      </c>
      <c r="T1233" s="11"/>
    </row>
    <row x14ac:dyDescent="0.25" r="1234" customHeight="1" ht="19.5">
      <c r="A1234" s="18">
        <v>45200</v>
      </c>
      <c r="B1234" s="11" t="s">
        <v>5521</v>
      </c>
      <c r="C1234" s="11" t="s">
        <v>46</v>
      </c>
      <c r="D1234" s="12"/>
      <c r="E1234" s="13">
        <v>18671729775</v>
      </c>
      <c r="F1234" s="11" t="s">
        <v>5522</v>
      </c>
      <c r="G1234" s="12" t="s">
        <v>115</v>
      </c>
      <c r="H1234" s="12"/>
      <c r="I1234" s="14" t="s">
        <v>486</v>
      </c>
      <c r="J1234" s="12" t="s">
        <v>24</v>
      </c>
      <c r="K1234" s="12" t="s">
        <v>25</v>
      </c>
      <c r="L1234" s="12" t="s">
        <v>39</v>
      </c>
      <c r="M1234" s="11" t="s">
        <v>27</v>
      </c>
      <c r="N1234" s="11" t="s">
        <v>28</v>
      </c>
      <c r="O1234" s="12" t="s">
        <v>29</v>
      </c>
      <c r="P1234" s="12"/>
      <c r="Q1234" s="15" t="s">
        <v>5523</v>
      </c>
      <c r="R1234" s="12" t="s">
        <v>42</v>
      </c>
      <c r="S1234" s="11" t="s">
        <v>5524</v>
      </c>
      <c r="T1234" s="11"/>
    </row>
    <row x14ac:dyDescent="0.25" r="1235" customHeight="1" ht="19.5">
      <c r="A1235" s="18">
        <v>45200</v>
      </c>
      <c r="B1235" s="11" t="s">
        <v>5525</v>
      </c>
      <c r="C1235" s="11" t="s">
        <v>46</v>
      </c>
      <c r="D1235" s="12"/>
      <c r="E1235" s="13">
        <v>15571721426</v>
      </c>
      <c r="F1235" s="11" t="s">
        <v>5526</v>
      </c>
      <c r="G1235" s="12" t="s">
        <v>23</v>
      </c>
      <c r="H1235" s="12"/>
      <c r="I1235" s="14" t="s">
        <v>38</v>
      </c>
      <c r="J1235" s="12" t="s">
        <v>24</v>
      </c>
      <c r="K1235" s="12" t="s">
        <v>25</v>
      </c>
      <c r="L1235" s="12" t="s">
        <v>39</v>
      </c>
      <c r="M1235" s="11" t="s">
        <v>27</v>
      </c>
      <c r="N1235" s="11" t="s">
        <v>28</v>
      </c>
      <c r="O1235" s="12" t="s">
        <v>29</v>
      </c>
      <c r="P1235" s="12"/>
      <c r="Q1235" s="15" t="s">
        <v>5527</v>
      </c>
      <c r="R1235" s="12" t="s">
        <v>51</v>
      </c>
      <c r="S1235" s="11" t="s">
        <v>5528</v>
      </c>
      <c r="T1235" s="11"/>
    </row>
    <row x14ac:dyDescent="0.25" r="1236" customHeight="1" ht="19.5">
      <c r="A1236" s="18">
        <v>45200</v>
      </c>
      <c r="B1236" s="11" t="s">
        <v>5529</v>
      </c>
      <c r="C1236" s="11" t="s">
        <v>5513</v>
      </c>
      <c r="D1236" s="12"/>
      <c r="E1236" s="13">
        <v>15572725168</v>
      </c>
      <c r="F1236" s="11" t="s">
        <v>5530</v>
      </c>
      <c r="G1236" s="12" t="s">
        <v>23</v>
      </c>
      <c r="H1236" s="12"/>
      <c r="I1236" s="14" t="s">
        <v>182</v>
      </c>
      <c r="J1236" s="12" t="s">
        <v>24</v>
      </c>
      <c r="K1236" s="12" t="s">
        <v>25</v>
      </c>
      <c r="L1236" s="12" t="s">
        <v>39</v>
      </c>
      <c r="M1236" s="11" t="s">
        <v>27</v>
      </c>
      <c r="N1236" s="11" t="s">
        <v>28</v>
      </c>
      <c r="O1236" s="12" t="s">
        <v>29</v>
      </c>
      <c r="P1236" s="12"/>
      <c r="Q1236" s="15" t="s">
        <v>5531</v>
      </c>
      <c r="R1236" s="12" t="s">
        <v>42</v>
      </c>
      <c r="S1236" s="11" t="s">
        <v>5532</v>
      </c>
      <c r="T1236" s="11" t="s">
        <v>5533</v>
      </c>
    </row>
    <row x14ac:dyDescent="0.25" r="1237" customHeight="1" ht="19.5">
      <c r="A1237" s="18">
        <v>45200</v>
      </c>
      <c r="B1237" s="11" t="s">
        <v>5534</v>
      </c>
      <c r="C1237" s="11" t="s">
        <v>5513</v>
      </c>
      <c r="D1237" s="12"/>
      <c r="E1237" s="13">
        <v>13114451288</v>
      </c>
      <c r="F1237" s="11" t="s">
        <v>5535</v>
      </c>
      <c r="G1237" s="12" t="s">
        <v>56</v>
      </c>
      <c r="H1237" s="12"/>
      <c r="I1237" s="14" t="s">
        <v>850</v>
      </c>
      <c r="J1237" s="12" t="s">
        <v>24</v>
      </c>
      <c r="K1237" s="12" t="s">
        <v>69</v>
      </c>
      <c r="L1237" s="12" t="s">
        <v>39</v>
      </c>
      <c r="M1237" s="11" t="s">
        <v>27</v>
      </c>
      <c r="N1237" s="11" t="s">
        <v>28</v>
      </c>
      <c r="O1237" s="12" t="s">
        <v>29</v>
      </c>
      <c r="P1237" s="12"/>
      <c r="Q1237" s="15" t="s">
        <v>5536</v>
      </c>
      <c r="R1237" s="12" t="s">
        <v>42</v>
      </c>
      <c r="S1237" s="11" t="s">
        <v>5537</v>
      </c>
      <c r="T1237" s="11" t="s">
        <v>5538</v>
      </c>
    </row>
    <row x14ac:dyDescent="0.25" r="1238" customHeight="1" ht="19.5">
      <c r="A1238" s="18">
        <v>45200</v>
      </c>
      <c r="B1238" s="11" t="s">
        <v>5539</v>
      </c>
      <c r="C1238" s="11" t="s">
        <v>5513</v>
      </c>
      <c r="D1238" s="12"/>
      <c r="E1238" s="13">
        <v>13197308660</v>
      </c>
      <c r="F1238" s="11" t="s">
        <v>5540</v>
      </c>
      <c r="G1238" s="12" t="s">
        <v>62</v>
      </c>
      <c r="H1238" s="12"/>
      <c r="I1238" s="14" t="s">
        <v>99</v>
      </c>
      <c r="J1238" s="12" t="s">
        <v>24</v>
      </c>
      <c r="K1238" s="12" t="s">
        <v>25</v>
      </c>
      <c r="L1238" s="12" t="s">
        <v>39</v>
      </c>
      <c r="M1238" s="11" t="s">
        <v>40</v>
      </c>
      <c r="N1238" s="11" t="s">
        <v>28</v>
      </c>
      <c r="O1238" s="12" t="s">
        <v>29</v>
      </c>
      <c r="P1238" s="12"/>
      <c r="Q1238" s="15" t="s">
        <v>5541</v>
      </c>
      <c r="R1238" s="12" t="s">
        <v>42</v>
      </c>
      <c r="S1238" s="11" t="s">
        <v>5542</v>
      </c>
      <c r="T1238" s="11" t="s">
        <v>5543</v>
      </c>
    </row>
    <row x14ac:dyDescent="0.25" r="1239" customHeight="1" ht="19.5">
      <c r="A1239" s="18">
        <v>45200</v>
      </c>
      <c r="B1239" s="11" t="s">
        <v>5544</v>
      </c>
      <c r="C1239" s="11" t="s">
        <v>5513</v>
      </c>
      <c r="D1239" s="12"/>
      <c r="E1239" s="13">
        <v>13117272538</v>
      </c>
      <c r="F1239" s="11" t="s">
        <v>5545</v>
      </c>
      <c r="G1239" s="12" t="s">
        <v>115</v>
      </c>
      <c r="H1239" s="12"/>
      <c r="I1239" s="14" t="s">
        <v>235</v>
      </c>
      <c r="J1239" s="12" t="s">
        <v>24</v>
      </c>
      <c r="K1239" s="12" t="s">
        <v>25</v>
      </c>
      <c r="L1239" s="12" t="s">
        <v>39</v>
      </c>
      <c r="M1239" s="11" t="s">
        <v>27</v>
      </c>
      <c r="N1239" s="11" t="s">
        <v>28</v>
      </c>
      <c r="O1239" s="12" t="s">
        <v>29</v>
      </c>
      <c r="P1239" s="12"/>
      <c r="Q1239" s="15" t="s">
        <v>5546</v>
      </c>
      <c r="R1239" s="12" t="s">
        <v>42</v>
      </c>
      <c r="S1239" s="11" t="s">
        <v>5547</v>
      </c>
      <c r="T1239" s="11" t="s">
        <v>5548</v>
      </c>
    </row>
    <row x14ac:dyDescent="0.25" r="1240" customHeight="1" ht="19.5">
      <c r="A1240" s="18">
        <v>45200</v>
      </c>
      <c r="B1240" s="11" t="s">
        <v>5549</v>
      </c>
      <c r="C1240" s="11" t="s">
        <v>5513</v>
      </c>
      <c r="D1240" s="12"/>
      <c r="E1240" s="13">
        <v>15549312009</v>
      </c>
      <c r="F1240" s="11" t="s">
        <v>5550</v>
      </c>
      <c r="G1240" s="12" t="s">
        <v>115</v>
      </c>
      <c r="H1240" s="12"/>
      <c r="I1240" s="14" t="s">
        <v>182</v>
      </c>
      <c r="J1240" s="12" t="s">
        <v>24</v>
      </c>
      <c r="K1240" s="12" t="s">
        <v>25</v>
      </c>
      <c r="L1240" s="12" t="s">
        <v>39</v>
      </c>
      <c r="M1240" s="11" t="s">
        <v>27</v>
      </c>
      <c r="N1240" s="11" t="s">
        <v>28</v>
      </c>
      <c r="O1240" s="12" t="s">
        <v>29</v>
      </c>
      <c r="P1240" s="12"/>
      <c r="Q1240" s="15" t="s">
        <v>5551</v>
      </c>
      <c r="R1240" s="12" t="s">
        <v>42</v>
      </c>
      <c r="S1240" s="11" t="s">
        <v>5552</v>
      </c>
      <c r="T1240" s="11" t="s">
        <v>5553</v>
      </c>
    </row>
    <row x14ac:dyDescent="0.25" r="1241" customHeight="1" ht="19.5">
      <c r="A1241" s="18">
        <v>45200</v>
      </c>
      <c r="B1241" s="11" t="s">
        <v>5554</v>
      </c>
      <c r="C1241" s="11" t="s">
        <v>4593</v>
      </c>
      <c r="D1241" s="12"/>
      <c r="E1241" s="13">
        <v>13264912895</v>
      </c>
      <c r="F1241" s="11" t="s">
        <v>5555</v>
      </c>
      <c r="G1241" s="12" t="s">
        <v>37</v>
      </c>
      <c r="H1241" s="12"/>
      <c r="I1241" s="14" t="s">
        <v>142</v>
      </c>
      <c r="J1241" s="12" t="s">
        <v>24</v>
      </c>
      <c r="K1241" s="12" t="s">
        <v>25</v>
      </c>
      <c r="L1241" s="12" t="s">
        <v>39</v>
      </c>
      <c r="M1241" s="11" t="s">
        <v>27</v>
      </c>
      <c r="N1241" s="11" t="s">
        <v>28</v>
      </c>
      <c r="O1241" s="12" t="s">
        <v>29</v>
      </c>
      <c r="P1241" s="12"/>
      <c r="Q1241" s="15" t="s">
        <v>5556</v>
      </c>
      <c r="R1241" s="12" t="s">
        <v>42</v>
      </c>
      <c r="S1241" s="11" t="s">
        <v>5557</v>
      </c>
      <c r="T1241" s="11" t="s">
        <v>5558</v>
      </c>
    </row>
    <row x14ac:dyDescent="0.25" r="1242" customHeight="1" ht="19.5">
      <c r="A1242" s="18">
        <v>45200</v>
      </c>
      <c r="B1242" s="11" t="s">
        <v>5559</v>
      </c>
      <c r="C1242" s="11" t="s">
        <v>545</v>
      </c>
      <c r="D1242" s="12"/>
      <c r="E1242" s="13">
        <v>13114460380</v>
      </c>
      <c r="F1242" s="11" t="s">
        <v>5560</v>
      </c>
      <c r="G1242" s="12" t="s">
        <v>74</v>
      </c>
      <c r="H1242" s="12"/>
      <c r="I1242" s="14" t="s">
        <v>49</v>
      </c>
      <c r="J1242" s="12" t="s">
        <v>24</v>
      </c>
      <c r="K1242" s="12" t="s">
        <v>25</v>
      </c>
      <c r="L1242" s="12" t="s">
        <v>39</v>
      </c>
      <c r="M1242" s="11" t="s">
        <v>27</v>
      </c>
      <c r="N1242" s="11" t="s">
        <v>28</v>
      </c>
      <c r="O1242" s="12" t="s">
        <v>29</v>
      </c>
      <c r="P1242" s="12"/>
      <c r="Q1242" s="15" t="s">
        <v>5561</v>
      </c>
      <c r="R1242" s="12" t="s">
        <v>42</v>
      </c>
      <c r="S1242" s="11" t="s">
        <v>5562</v>
      </c>
      <c r="T1242" s="11" t="s">
        <v>5563</v>
      </c>
    </row>
    <row x14ac:dyDescent="0.25" r="1243" customHeight="1" ht="19.5">
      <c r="A1243" s="18">
        <v>45200</v>
      </c>
      <c r="B1243" s="11" t="s">
        <v>5564</v>
      </c>
      <c r="C1243" s="11" t="s">
        <v>4459</v>
      </c>
      <c r="D1243" s="12"/>
      <c r="E1243" s="13">
        <v>18671723679</v>
      </c>
      <c r="F1243" s="11" t="s">
        <v>5565</v>
      </c>
      <c r="G1243" s="12" t="s">
        <v>62</v>
      </c>
      <c r="H1243" s="12"/>
      <c r="I1243" s="14" t="s">
        <v>4501</v>
      </c>
      <c r="J1243" s="12" t="s">
        <v>24</v>
      </c>
      <c r="K1243" s="12" t="s">
        <v>69</v>
      </c>
      <c r="L1243" s="12" t="s">
        <v>39</v>
      </c>
      <c r="M1243" s="11" t="s">
        <v>40</v>
      </c>
      <c r="N1243" s="11" t="s">
        <v>28</v>
      </c>
      <c r="O1243" s="12" t="s">
        <v>29</v>
      </c>
      <c r="P1243" s="12"/>
      <c r="Q1243" s="15" t="s">
        <v>5566</v>
      </c>
      <c r="R1243" s="12" t="s">
        <v>42</v>
      </c>
      <c r="S1243" s="11" t="s">
        <v>5567</v>
      </c>
      <c r="T1243" s="11" t="s">
        <v>5568</v>
      </c>
    </row>
    <row x14ac:dyDescent="0.25" r="1244" customHeight="1" ht="19.5">
      <c r="A1244" s="18">
        <v>45200</v>
      </c>
      <c r="B1244" s="11" t="s">
        <v>5569</v>
      </c>
      <c r="C1244" s="11" t="s">
        <v>5570</v>
      </c>
      <c r="D1244" s="12"/>
      <c r="E1244" s="13">
        <v>15571757196</v>
      </c>
      <c r="F1244" s="11" t="s">
        <v>5571</v>
      </c>
      <c r="G1244" s="12" t="s">
        <v>115</v>
      </c>
      <c r="H1244" s="12"/>
      <c r="I1244" s="14" t="s">
        <v>328</v>
      </c>
      <c r="J1244" s="12" t="s">
        <v>24</v>
      </c>
      <c r="K1244" s="12" t="s">
        <v>25</v>
      </c>
      <c r="L1244" s="12" t="s">
        <v>39</v>
      </c>
      <c r="M1244" s="11" t="s">
        <v>27</v>
      </c>
      <c r="N1244" s="11" t="s">
        <v>28</v>
      </c>
      <c r="O1244" s="12" t="s">
        <v>29</v>
      </c>
      <c r="P1244" s="12"/>
      <c r="Q1244" s="15" t="s">
        <v>5572</v>
      </c>
      <c r="R1244" s="12" t="s">
        <v>42</v>
      </c>
      <c r="S1244" s="11" t="s">
        <v>5573</v>
      </c>
      <c r="T1244" s="11" t="s">
        <v>5574</v>
      </c>
    </row>
    <row x14ac:dyDescent="0.25" r="1245" customHeight="1" ht="19.5">
      <c r="A1245" s="18">
        <v>45200</v>
      </c>
      <c r="B1245" s="11" t="s">
        <v>5575</v>
      </c>
      <c r="C1245" s="11" t="s">
        <v>46</v>
      </c>
      <c r="D1245" s="12"/>
      <c r="E1245" s="13">
        <v>15671061039</v>
      </c>
      <c r="F1245" s="11" t="s">
        <v>5576</v>
      </c>
      <c r="G1245" s="12" t="s">
        <v>289</v>
      </c>
      <c r="H1245" s="12"/>
      <c r="I1245" s="14" t="s">
        <v>328</v>
      </c>
      <c r="J1245" s="12" t="s">
        <v>24</v>
      </c>
      <c r="K1245" s="12" t="s">
        <v>25</v>
      </c>
      <c r="L1245" s="12" t="s">
        <v>39</v>
      </c>
      <c r="M1245" s="11" t="s">
        <v>40</v>
      </c>
      <c r="N1245" s="11" t="s">
        <v>28</v>
      </c>
      <c r="O1245" s="12" t="s">
        <v>29</v>
      </c>
      <c r="P1245" s="12"/>
      <c r="Q1245" s="15" t="s">
        <v>5577</v>
      </c>
      <c r="R1245" s="12" t="s">
        <v>51</v>
      </c>
      <c r="S1245" s="11" t="s">
        <v>5578</v>
      </c>
      <c r="T1245" s="11"/>
    </row>
    <row x14ac:dyDescent="0.25" r="1246" customHeight="1" ht="19.5">
      <c r="A1246" s="18">
        <v>45200</v>
      </c>
      <c r="B1246" s="11" t="s">
        <v>5579</v>
      </c>
      <c r="C1246" s="11" t="s">
        <v>46</v>
      </c>
      <c r="D1246" s="12"/>
      <c r="E1246" s="13">
        <v>13032712484</v>
      </c>
      <c r="F1246" s="11" t="s">
        <v>5580</v>
      </c>
      <c r="G1246" s="12" t="s">
        <v>115</v>
      </c>
      <c r="H1246" s="12"/>
      <c r="I1246" s="14" t="s">
        <v>328</v>
      </c>
      <c r="J1246" s="12" t="s">
        <v>24</v>
      </c>
      <c r="K1246" s="12" t="s">
        <v>25</v>
      </c>
      <c r="L1246" s="12" t="s">
        <v>39</v>
      </c>
      <c r="M1246" s="11" t="s">
        <v>27</v>
      </c>
      <c r="N1246" s="11" t="s">
        <v>28</v>
      </c>
      <c r="O1246" s="12" t="s">
        <v>29</v>
      </c>
      <c r="P1246" s="12"/>
      <c r="Q1246" s="15" t="s">
        <v>5581</v>
      </c>
      <c r="R1246" s="12" t="s">
        <v>51</v>
      </c>
      <c r="S1246" s="11" t="s">
        <v>5582</v>
      </c>
      <c r="T1246" s="11"/>
    </row>
    <row x14ac:dyDescent="0.25" r="1247" customHeight="1" ht="19.5">
      <c r="A1247" s="18">
        <v>45200</v>
      </c>
      <c r="B1247" s="11" t="s">
        <v>5583</v>
      </c>
      <c r="C1247" s="11" t="s">
        <v>46</v>
      </c>
      <c r="D1247" s="12"/>
      <c r="E1247" s="13">
        <v>18807209353</v>
      </c>
      <c r="F1247" s="11" t="s">
        <v>5584</v>
      </c>
      <c r="G1247" s="12" t="s">
        <v>23</v>
      </c>
      <c r="H1247" s="12"/>
      <c r="I1247" s="14" t="s">
        <v>68</v>
      </c>
      <c r="J1247" s="12" t="s">
        <v>24</v>
      </c>
      <c r="K1247" s="12" t="s">
        <v>25</v>
      </c>
      <c r="L1247" s="12" t="s">
        <v>39</v>
      </c>
      <c r="M1247" s="11" t="s">
        <v>40</v>
      </c>
      <c r="N1247" s="11" t="s">
        <v>28</v>
      </c>
      <c r="O1247" s="12" t="s">
        <v>29</v>
      </c>
      <c r="P1247" s="12"/>
      <c r="Q1247" s="15" t="s">
        <v>5585</v>
      </c>
      <c r="R1247" s="12" t="s">
        <v>51</v>
      </c>
      <c r="S1247" s="11" t="s">
        <v>5586</v>
      </c>
      <c r="T1247" s="11"/>
    </row>
    <row x14ac:dyDescent="0.25" r="1248" customHeight="1" ht="19.5">
      <c r="A1248" s="18">
        <v>45200</v>
      </c>
      <c r="B1248" s="11" t="s">
        <v>5587</v>
      </c>
      <c r="C1248" s="11" t="s">
        <v>46</v>
      </c>
      <c r="D1248" s="12"/>
      <c r="E1248" s="13">
        <v>18672901159</v>
      </c>
      <c r="F1248" s="11" t="s">
        <v>5588</v>
      </c>
      <c r="G1248" s="12" t="s">
        <v>62</v>
      </c>
      <c r="H1248" s="12"/>
      <c r="I1248" s="14" t="s">
        <v>110</v>
      </c>
      <c r="J1248" s="12" t="s">
        <v>24</v>
      </c>
      <c r="K1248" s="12" t="s">
        <v>25</v>
      </c>
      <c r="L1248" s="12" t="s">
        <v>39</v>
      </c>
      <c r="M1248" s="11" t="s">
        <v>40</v>
      </c>
      <c r="N1248" s="11" t="s">
        <v>28</v>
      </c>
      <c r="O1248" s="12" t="s">
        <v>29</v>
      </c>
      <c r="P1248" s="12"/>
      <c r="Q1248" s="15" t="s">
        <v>5589</v>
      </c>
      <c r="R1248" s="12" t="s">
        <v>51</v>
      </c>
      <c r="S1248" s="11" t="s">
        <v>5590</v>
      </c>
      <c r="T1248" s="11"/>
    </row>
    <row x14ac:dyDescent="0.25" r="1249" customHeight="1" ht="19.5">
      <c r="A1249" s="18">
        <v>45200</v>
      </c>
      <c r="B1249" s="11" t="s">
        <v>5591</v>
      </c>
      <c r="C1249" s="11" t="s">
        <v>46</v>
      </c>
      <c r="D1249" s="12"/>
      <c r="E1249" s="13">
        <v>18671709977</v>
      </c>
      <c r="F1249" s="11" t="s">
        <v>5592</v>
      </c>
      <c r="G1249" s="12" t="s">
        <v>62</v>
      </c>
      <c r="H1249" s="12"/>
      <c r="I1249" s="14" t="s">
        <v>182</v>
      </c>
      <c r="J1249" s="12" t="s">
        <v>24</v>
      </c>
      <c r="K1249" s="12" t="s">
        <v>25</v>
      </c>
      <c r="L1249" s="12" t="s">
        <v>39</v>
      </c>
      <c r="M1249" s="11" t="s">
        <v>40</v>
      </c>
      <c r="N1249" s="11" t="s">
        <v>28</v>
      </c>
      <c r="O1249" s="12" t="s">
        <v>29</v>
      </c>
      <c r="P1249" s="12"/>
      <c r="Q1249" s="15" t="s">
        <v>5593</v>
      </c>
      <c r="R1249" s="12" t="s">
        <v>51</v>
      </c>
      <c r="S1249" s="11" t="s">
        <v>5594</v>
      </c>
      <c r="T1249" s="11"/>
    </row>
    <row x14ac:dyDescent="0.25" r="1250" customHeight="1" ht="19.5">
      <c r="A1250" s="18">
        <v>45200</v>
      </c>
      <c r="B1250" s="11" t="s">
        <v>5595</v>
      </c>
      <c r="C1250" s="11" t="s">
        <v>691</v>
      </c>
      <c r="D1250" s="12"/>
      <c r="E1250" s="13">
        <v>13047177806</v>
      </c>
      <c r="F1250" s="11" t="s">
        <v>5596</v>
      </c>
      <c r="G1250" s="12" t="s">
        <v>62</v>
      </c>
      <c r="H1250" s="12" t="s">
        <v>130</v>
      </c>
      <c r="I1250" s="14" t="s">
        <v>615</v>
      </c>
      <c r="J1250" s="12" t="s">
        <v>24</v>
      </c>
      <c r="K1250" s="12" t="s">
        <v>69</v>
      </c>
      <c r="L1250" s="12" t="s">
        <v>39</v>
      </c>
      <c r="M1250" s="11" t="s">
        <v>27</v>
      </c>
      <c r="N1250" s="11" t="s">
        <v>28</v>
      </c>
      <c r="O1250" s="12" t="s">
        <v>29</v>
      </c>
      <c r="P1250" s="12"/>
      <c r="Q1250" s="15" t="s">
        <v>5597</v>
      </c>
      <c r="R1250" s="12" t="s">
        <v>42</v>
      </c>
      <c r="S1250" s="11" t="s">
        <v>5598</v>
      </c>
      <c r="T1250" s="11" t="s">
        <v>5599</v>
      </c>
    </row>
    <row x14ac:dyDescent="0.25" r="1251" customHeight="1" ht="19.5">
      <c r="A1251" s="18">
        <v>45200</v>
      </c>
      <c r="B1251" s="11" t="s">
        <v>5600</v>
      </c>
      <c r="C1251" s="11" t="s">
        <v>5601</v>
      </c>
      <c r="D1251" s="12"/>
      <c r="E1251" s="13">
        <v>15572785760</v>
      </c>
      <c r="F1251" s="11" t="s">
        <v>5602</v>
      </c>
      <c r="G1251" s="12" t="s">
        <v>115</v>
      </c>
      <c r="H1251" s="12"/>
      <c r="I1251" s="14" t="s">
        <v>182</v>
      </c>
      <c r="J1251" s="12" t="s">
        <v>24</v>
      </c>
      <c r="K1251" s="12" t="s">
        <v>25</v>
      </c>
      <c r="L1251" s="12" t="s">
        <v>39</v>
      </c>
      <c r="M1251" s="11" t="s">
        <v>27</v>
      </c>
      <c r="N1251" s="11" t="s">
        <v>28</v>
      </c>
      <c r="O1251" s="12" t="s">
        <v>29</v>
      </c>
      <c r="P1251" s="12"/>
      <c r="Q1251" s="15" t="s">
        <v>5603</v>
      </c>
      <c r="R1251" s="12" t="s">
        <v>42</v>
      </c>
      <c r="S1251" s="11" t="s">
        <v>5604</v>
      </c>
      <c r="T1251" s="11" t="s">
        <v>5605</v>
      </c>
    </row>
    <row x14ac:dyDescent="0.25" r="1252" customHeight="1" ht="19.5">
      <c r="A1252" s="18">
        <v>45200</v>
      </c>
      <c r="B1252" s="11" t="s">
        <v>5606</v>
      </c>
      <c r="C1252" s="11" t="s">
        <v>880</v>
      </c>
      <c r="D1252" s="12"/>
      <c r="E1252" s="13">
        <v>18972510397</v>
      </c>
      <c r="F1252" s="11" t="s">
        <v>5607</v>
      </c>
      <c r="G1252" s="12" t="s">
        <v>48</v>
      </c>
      <c r="H1252" s="12"/>
      <c r="I1252" s="14" t="s">
        <v>5608</v>
      </c>
      <c r="J1252" s="12" t="s">
        <v>24</v>
      </c>
      <c r="K1252" s="12" t="s">
        <v>25</v>
      </c>
      <c r="L1252" s="12" t="s">
        <v>39</v>
      </c>
      <c r="M1252" s="11" t="s">
        <v>149</v>
      </c>
      <c r="N1252" s="11" t="s">
        <v>28</v>
      </c>
      <c r="O1252" s="12" t="s">
        <v>29</v>
      </c>
      <c r="P1252" s="12"/>
      <c r="Q1252" s="15" t="s">
        <v>5609</v>
      </c>
      <c r="R1252" s="12" t="s">
        <v>42</v>
      </c>
      <c r="S1252" s="11" t="s">
        <v>5610</v>
      </c>
      <c r="T1252" s="11" t="s">
        <v>5611</v>
      </c>
    </row>
    <row x14ac:dyDescent="0.25" r="1253" customHeight="1" ht="19.5">
      <c r="A1253" s="18">
        <v>45200</v>
      </c>
      <c r="B1253" s="11" t="s">
        <v>5612</v>
      </c>
      <c r="C1253" s="11" t="s">
        <v>545</v>
      </c>
      <c r="D1253" s="12"/>
      <c r="E1253" s="13">
        <v>15549296619</v>
      </c>
      <c r="F1253" s="11" t="s">
        <v>5613</v>
      </c>
      <c r="G1253" s="12" t="s">
        <v>48</v>
      </c>
      <c r="H1253" s="12"/>
      <c r="I1253" s="14" t="s">
        <v>131</v>
      </c>
      <c r="J1253" s="12" t="s">
        <v>24</v>
      </c>
      <c r="K1253" s="12" t="s">
        <v>25</v>
      </c>
      <c r="L1253" s="12" t="s">
        <v>39</v>
      </c>
      <c r="M1253" s="11" t="s">
        <v>27</v>
      </c>
      <c r="N1253" s="11" t="s">
        <v>28</v>
      </c>
      <c r="O1253" s="12" t="s">
        <v>29</v>
      </c>
      <c r="P1253" s="12"/>
      <c r="Q1253" s="15" t="s">
        <v>5614</v>
      </c>
      <c r="R1253" s="12" t="s">
        <v>42</v>
      </c>
      <c r="S1253" s="11" t="s">
        <v>5615</v>
      </c>
      <c r="T1253" s="11" t="s">
        <v>5616</v>
      </c>
    </row>
    <row x14ac:dyDescent="0.25" r="1254" customHeight="1" ht="19.5">
      <c r="A1254" s="18">
        <v>45200</v>
      </c>
      <c r="B1254" s="11" t="s">
        <v>5617</v>
      </c>
      <c r="C1254" s="11" t="s">
        <v>691</v>
      </c>
      <c r="D1254" s="12"/>
      <c r="E1254" s="13">
        <v>13207206649</v>
      </c>
      <c r="F1254" s="11" t="s">
        <v>5294</v>
      </c>
      <c r="G1254" s="12" t="s">
        <v>48</v>
      </c>
      <c r="H1254" s="12"/>
      <c r="I1254" s="14" t="s">
        <v>99</v>
      </c>
      <c r="J1254" s="12" t="s">
        <v>24</v>
      </c>
      <c r="K1254" s="12" t="s">
        <v>25</v>
      </c>
      <c r="L1254" s="12" t="s">
        <v>39</v>
      </c>
      <c r="M1254" s="11" t="s">
        <v>40</v>
      </c>
      <c r="N1254" s="11" t="s">
        <v>28</v>
      </c>
      <c r="O1254" s="12" t="s">
        <v>29</v>
      </c>
      <c r="P1254" s="12"/>
      <c r="Q1254" s="15" t="s">
        <v>5618</v>
      </c>
      <c r="R1254" s="12" t="s">
        <v>42</v>
      </c>
      <c r="S1254" s="11" t="s">
        <v>5619</v>
      </c>
      <c r="T1254" s="11" t="s">
        <v>5620</v>
      </c>
    </row>
    <row x14ac:dyDescent="0.25" r="1255" customHeight="1" ht="19.5">
      <c r="A1255" s="18">
        <v>45200</v>
      </c>
      <c r="B1255" s="11" t="s">
        <v>5621</v>
      </c>
      <c r="C1255" s="11" t="s">
        <v>46</v>
      </c>
      <c r="D1255" s="12"/>
      <c r="E1255" s="13">
        <v>15671010605</v>
      </c>
      <c r="F1255" s="11" t="s">
        <v>5622</v>
      </c>
      <c r="G1255" s="12" t="s">
        <v>289</v>
      </c>
      <c r="H1255" s="12"/>
      <c r="I1255" s="14" t="s">
        <v>352</v>
      </c>
      <c r="J1255" s="12" t="s">
        <v>24</v>
      </c>
      <c r="K1255" s="12" t="s">
        <v>25</v>
      </c>
      <c r="L1255" s="12" t="s">
        <v>39</v>
      </c>
      <c r="M1255" s="11" t="s">
        <v>40</v>
      </c>
      <c r="N1255" s="11" t="s">
        <v>28</v>
      </c>
      <c r="O1255" s="12" t="s">
        <v>29</v>
      </c>
      <c r="P1255" s="12"/>
      <c r="Q1255" s="15" t="s">
        <v>5623</v>
      </c>
      <c r="R1255" s="12" t="s">
        <v>51</v>
      </c>
      <c r="S1255" s="11" t="s">
        <v>5624</v>
      </c>
      <c r="T1255" s="11"/>
    </row>
    <row x14ac:dyDescent="0.25" r="1256" customHeight="1" ht="19.5">
      <c r="A1256" s="18">
        <v>45200</v>
      </c>
      <c r="B1256" s="11" t="s">
        <v>5625</v>
      </c>
      <c r="C1256" s="11" t="s">
        <v>5626</v>
      </c>
      <c r="D1256" s="12"/>
      <c r="E1256" s="13">
        <v>15587909972</v>
      </c>
      <c r="F1256" s="11" t="s">
        <v>5627</v>
      </c>
      <c r="G1256" s="12" t="s">
        <v>62</v>
      </c>
      <c r="H1256" s="12"/>
      <c r="I1256" s="14" t="s">
        <v>182</v>
      </c>
      <c r="J1256" s="12" t="s">
        <v>24</v>
      </c>
      <c r="K1256" s="12" t="s">
        <v>69</v>
      </c>
      <c r="L1256" s="12" t="s">
        <v>39</v>
      </c>
      <c r="M1256" s="11" t="s">
        <v>27</v>
      </c>
      <c r="N1256" s="11" t="s">
        <v>28</v>
      </c>
      <c r="O1256" s="12" t="s">
        <v>29</v>
      </c>
      <c r="P1256" s="12"/>
      <c r="Q1256" s="15" t="s">
        <v>5628</v>
      </c>
      <c r="R1256" s="12" t="s">
        <v>42</v>
      </c>
      <c r="S1256" s="11" t="s">
        <v>5629</v>
      </c>
      <c r="T1256" s="11"/>
    </row>
    <row x14ac:dyDescent="0.25" r="1257" customHeight="1" ht="19.5">
      <c r="A1257" s="18">
        <v>45200</v>
      </c>
      <c r="B1257" s="11" t="s">
        <v>5630</v>
      </c>
      <c r="C1257" s="11" t="s">
        <v>5631</v>
      </c>
      <c r="D1257" s="12"/>
      <c r="E1257" s="13" t="s">
        <v>5632</v>
      </c>
      <c r="F1257" s="11" t="s">
        <v>5633</v>
      </c>
      <c r="G1257" s="12" t="s">
        <v>74</v>
      </c>
      <c r="H1257" s="12" t="s">
        <v>130</v>
      </c>
      <c r="I1257" s="14" t="s">
        <v>148</v>
      </c>
      <c r="J1257" s="12" t="s">
        <v>24</v>
      </c>
      <c r="K1257" s="12" t="s">
        <v>25</v>
      </c>
      <c r="L1257" s="12" t="s">
        <v>39</v>
      </c>
      <c r="M1257" s="11" t="s">
        <v>149</v>
      </c>
      <c r="N1257" s="11" t="s">
        <v>183</v>
      </c>
      <c r="O1257" s="12" t="s">
        <v>29</v>
      </c>
      <c r="P1257" s="12"/>
      <c r="Q1257" s="15" t="s">
        <v>5634</v>
      </c>
      <c r="R1257" s="12" t="s">
        <v>42</v>
      </c>
      <c r="S1257" s="11" t="s">
        <v>5635</v>
      </c>
      <c r="T1257" s="11" t="s">
        <v>5636</v>
      </c>
    </row>
    <row x14ac:dyDescent="0.25" r="1258" customHeight="1" ht="19.5">
      <c r="A1258" s="18">
        <v>45200</v>
      </c>
      <c r="B1258" s="11" t="s">
        <v>5637</v>
      </c>
      <c r="C1258" s="11" t="s">
        <v>5638</v>
      </c>
      <c r="D1258" s="12"/>
      <c r="E1258" s="13" t="s">
        <v>5639</v>
      </c>
      <c r="F1258" s="11" t="s">
        <v>5640</v>
      </c>
      <c r="G1258" s="12" t="s">
        <v>74</v>
      </c>
      <c r="H1258" s="12"/>
      <c r="I1258" s="14" t="s">
        <v>148</v>
      </c>
      <c r="J1258" s="12" t="s">
        <v>24</v>
      </c>
      <c r="K1258" s="12" t="s">
        <v>25</v>
      </c>
      <c r="L1258" s="12" t="s">
        <v>39</v>
      </c>
      <c r="M1258" s="11" t="s">
        <v>149</v>
      </c>
      <c r="N1258" s="11" t="s">
        <v>28</v>
      </c>
      <c r="O1258" s="12" t="s">
        <v>29</v>
      </c>
      <c r="P1258" s="12"/>
      <c r="Q1258" s="15" t="s">
        <v>5641</v>
      </c>
      <c r="R1258" s="12" t="s">
        <v>42</v>
      </c>
      <c r="S1258" s="11" t="s">
        <v>5642</v>
      </c>
      <c r="T1258" s="11" t="s">
        <v>5643</v>
      </c>
    </row>
    <row x14ac:dyDescent="0.25" r="1259" customHeight="1" ht="19.5">
      <c r="A1259" s="18">
        <v>45200</v>
      </c>
      <c r="B1259" s="11" t="s">
        <v>5644</v>
      </c>
      <c r="C1259" s="11" t="s">
        <v>5638</v>
      </c>
      <c r="D1259" s="12"/>
      <c r="E1259" s="13">
        <v>18627129341</v>
      </c>
      <c r="F1259" s="11" t="s">
        <v>5645</v>
      </c>
      <c r="G1259" s="12" t="s">
        <v>62</v>
      </c>
      <c r="H1259" s="12"/>
      <c r="I1259" s="14" t="s">
        <v>259</v>
      </c>
      <c r="J1259" s="12" t="s">
        <v>24</v>
      </c>
      <c r="K1259" s="12" t="s">
        <v>25</v>
      </c>
      <c r="L1259" s="12" t="s">
        <v>39</v>
      </c>
      <c r="M1259" s="11" t="s">
        <v>40</v>
      </c>
      <c r="N1259" s="11" t="s">
        <v>28</v>
      </c>
      <c r="O1259" s="12" t="s">
        <v>29</v>
      </c>
      <c r="P1259" s="12"/>
      <c r="Q1259" s="15" t="s">
        <v>5646</v>
      </c>
      <c r="R1259" s="12" t="s">
        <v>42</v>
      </c>
      <c r="S1259" s="11" t="s">
        <v>5647</v>
      </c>
      <c r="T1259" s="11" t="s">
        <v>5648</v>
      </c>
    </row>
    <row x14ac:dyDescent="0.25" r="1260" customHeight="1" ht="19.5">
      <c r="A1260" s="18">
        <v>45200</v>
      </c>
      <c r="B1260" s="11" t="s">
        <v>5649</v>
      </c>
      <c r="C1260" s="11" t="s">
        <v>5626</v>
      </c>
      <c r="D1260" s="12"/>
      <c r="E1260" s="13">
        <v>15572786560</v>
      </c>
      <c r="F1260" s="11" t="s">
        <v>5650</v>
      </c>
      <c r="G1260" s="12" t="s">
        <v>74</v>
      </c>
      <c r="H1260" s="12" t="s">
        <v>5651</v>
      </c>
      <c r="I1260" s="14" t="s">
        <v>38</v>
      </c>
      <c r="J1260" s="12" t="s">
        <v>24</v>
      </c>
      <c r="K1260" s="12" t="s">
        <v>25</v>
      </c>
      <c r="L1260" s="12" t="s">
        <v>39</v>
      </c>
      <c r="M1260" s="11" t="s">
        <v>40</v>
      </c>
      <c r="N1260" s="11" t="s">
        <v>28</v>
      </c>
      <c r="O1260" s="12" t="s">
        <v>29</v>
      </c>
      <c r="P1260" s="12"/>
      <c r="Q1260" s="15" t="s">
        <v>5652</v>
      </c>
      <c r="R1260" s="12" t="s">
        <v>42</v>
      </c>
      <c r="S1260" s="11" t="s">
        <v>5653</v>
      </c>
      <c r="T1260" s="11" t="s">
        <v>5654</v>
      </c>
    </row>
    <row x14ac:dyDescent="0.25" r="1261" customHeight="1" ht="19.5">
      <c r="A1261" s="18">
        <v>45200</v>
      </c>
      <c r="B1261" s="11" t="s">
        <v>5655</v>
      </c>
      <c r="C1261" s="11" t="s">
        <v>46</v>
      </c>
      <c r="D1261" s="12"/>
      <c r="E1261" s="13">
        <v>15549322930</v>
      </c>
      <c r="F1261" s="11" t="s">
        <v>5656</v>
      </c>
      <c r="G1261" s="12" t="s">
        <v>115</v>
      </c>
      <c r="H1261" s="12"/>
      <c r="I1261" s="14" t="s">
        <v>352</v>
      </c>
      <c r="J1261" s="12" t="s">
        <v>24</v>
      </c>
      <c r="K1261" s="12" t="s">
        <v>25</v>
      </c>
      <c r="L1261" s="12" t="s">
        <v>39</v>
      </c>
      <c r="M1261" s="11" t="s">
        <v>27</v>
      </c>
      <c r="N1261" s="11" t="s">
        <v>28</v>
      </c>
      <c r="O1261" s="12" t="s">
        <v>29</v>
      </c>
      <c r="P1261" s="12"/>
      <c r="Q1261" s="15" t="s">
        <v>5657</v>
      </c>
      <c r="R1261" s="12" t="s">
        <v>42</v>
      </c>
      <c r="S1261" s="11" t="s">
        <v>5658</v>
      </c>
      <c r="T1261" s="11" t="s">
        <v>5659</v>
      </c>
    </row>
    <row x14ac:dyDescent="0.25" r="1262" customHeight="1" ht="19.5">
      <c r="A1262" s="18">
        <v>45200</v>
      </c>
      <c r="B1262" s="11" t="s">
        <v>5660</v>
      </c>
      <c r="C1262" s="11" t="s">
        <v>5473</v>
      </c>
      <c r="D1262" s="12"/>
      <c r="E1262" s="13">
        <v>15572752250</v>
      </c>
      <c r="F1262" s="11" t="s">
        <v>5661</v>
      </c>
      <c r="G1262" s="12" t="s">
        <v>23</v>
      </c>
      <c r="H1262" s="12"/>
      <c r="I1262" s="14" t="s">
        <v>154</v>
      </c>
      <c r="J1262" s="12" t="s">
        <v>24</v>
      </c>
      <c r="K1262" s="12" t="s">
        <v>25</v>
      </c>
      <c r="L1262" s="12" t="s">
        <v>39</v>
      </c>
      <c r="M1262" s="11" t="s">
        <v>40</v>
      </c>
      <c r="N1262" s="11" t="s">
        <v>28</v>
      </c>
      <c r="O1262" s="12" t="s">
        <v>29</v>
      </c>
      <c r="P1262" s="12"/>
      <c r="Q1262" s="15" t="s">
        <v>5662</v>
      </c>
      <c r="R1262" s="12" t="s">
        <v>42</v>
      </c>
      <c r="S1262" s="11" t="s">
        <v>5663</v>
      </c>
      <c r="T1262" s="11" t="s">
        <v>5664</v>
      </c>
    </row>
    <row x14ac:dyDescent="0.25" r="1263" customHeight="1" ht="19.5">
      <c r="A1263" s="18">
        <v>45200</v>
      </c>
      <c r="B1263" s="11" t="s">
        <v>5665</v>
      </c>
      <c r="C1263" s="11" t="s">
        <v>72</v>
      </c>
      <c r="D1263" s="12"/>
      <c r="E1263" s="13">
        <v>15271451309</v>
      </c>
      <c r="F1263" s="11"/>
      <c r="G1263" s="12"/>
      <c r="H1263" s="12"/>
      <c r="I1263" s="14" t="s">
        <v>182</v>
      </c>
      <c r="J1263" s="12" t="s">
        <v>24</v>
      </c>
      <c r="K1263" s="12" t="s">
        <v>25</v>
      </c>
      <c r="L1263" s="12" t="s">
        <v>39</v>
      </c>
      <c r="M1263" s="11" t="s">
        <v>27</v>
      </c>
      <c r="N1263" s="11" t="s">
        <v>28</v>
      </c>
      <c r="O1263" s="12" t="s">
        <v>29</v>
      </c>
      <c r="P1263" s="12"/>
      <c r="Q1263" s="15" t="s">
        <v>5666</v>
      </c>
      <c r="R1263" s="12" t="s">
        <v>42</v>
      </c>
      <c r="S1263" s="11" t="s">
        <v>5667</v>
      </c>
      <c r="T1263" s="11" t="s">
        <v>5668</v>
      </c>
    </row>
    <row x14ac:dyDescent="0.25" r="1264" customHeight="1" ht="19.5">
      <c r="A1264" s="18">
        <v>45200</v>
      </c>
      <c r="B1264" s="11" t="s">
        <v>5669</v>
      </c>
      <c r="C1264" s="11" t="s">
        <v>5670</v>
      </c>
      <c r="D1264" s="12"/>
      <c r="E1264" s="13">
        <v>15672500226</v>
      </c>
      <c r="F1264" s="11" t="s">
        <v>5671</v>
      </c>
      <c r="G1264" s="12" t="s">
        <v>48</v>
      </c>
      <c r="H1264" s="12" t="s">
        <v>98</v>
      </c>
      <c r="I1264" s="14" t="s">
        <v>328</v>
      </c>
      <c r="J1264" s="12" t="s">
        <v>24</v>
      </c>
      <c r="K1264" s="12" t="s">
        <v>25</v>
      </c>
      <c r="L1264" s="12" t="s">
        <v>39</v>
      </c>
      <c r="M1264" s="11" t="s">
        <v>40</v>
      </c>
      <c r="N1264" s="11" t="s">
        <v>28</v>
      </c>
      <c r="O1264" s="12" t="s">
        <v>29</v>
      </c>
      <c r="P1264" s="12"/>
      <c r="Q1264" s="15" t="s">
        <v>5672</v>
      </c>
      <c r="R1264" s="12" t="s">
        <v>42</v>
      </c>
      <c r="S1264" s="11" t="s">
        <v>5673</v>
      </c>
      <c r="T1264" s="11"/>
    </row>
    <row x14ac:dyDescent="0.25" r="1265" customHeight="1" ht="19.5">
      <c r="A1265" s="18">
        <v>45200</v>
      </c>
      <c r="B1265" s="11" t="s">
        <v>5674</v>
      </c>
      <c r="C1265" s="11" t="s">
        <v>5675</v>
      </c>
      <c r="D1265" s="12"/>
      <c r="E1265" s="13">
        <v>18695077688</v>
      </c>
      <c r="F1265" s="11" t="s">
        <v>5676</v>
      </c>
      <c r="G1265" s="12" t="s">
        <v>115</v>
      </c>
      <c r="H1265" s="12"/>
      <c r="I1265" s="14">
        <v>10015</v>
      </c>
      <c r="J1265" s="12" t="s">
        <v>24</v>
      </c>
      <c r="K1265" s="12" t="s">
        <v>69</v>
      </c>
      <c r="L1265" s="12" t="s">
        <v>26</v>
      </c>
      <c r="M1265" s="11" t="s">
        <v>27</v>
      </c>
      <c r="N1265" s="11" t="s">
        <v>28</v>
      </c>
      <c r="O1265" s="12" t="s">
        <v>29</v>
      </c>
      <c r="P1265" s="12"/>
      <c r="Q1265" s="15" t="s">
        <v>5677</v>
      </c>
      <c r="R1265" s="12" t="s">
        <v>31</v>
      </c>
      <c r="S1265" s="11" t="s">
        <v>5678</v>
      </c>
      <c r="T1265" s="11"/>
    </row>
    <row x14ac:dyDescent="0.25" r="1266" customHeight="1" ht="19.5">
      <c r="A1266" s="18">
        <v>45200</v>
      </c>
      <c r="B1266" s="11" t="s">
        <v>5679</v>
      </c>
      <c r="C1266" s="11" t="s">
        <v>3899</v>
      </c>
      <c r="D1266" s="12"/>
      <c r="E1266" s="13">
        <v>15572709790</v>
      </c>
      <c r="F1266" s="11" t="s">
        <v>5680</v>
      </c>
      <c r="G1266" s="12" t="s">
        <v>37</v>
      </c>
      <c r="H1266" s="12"/>
      <c r="I1266" s="14" t="s">
        <v>4501</v>
      </c>
      <c r="J1266" s="12" t="s">
        <v>24</v>
      </c>
      <c r="K1266" s="12" t="s">
        <v>25</v>
      </c>
      <c r="L1266" s="12" t="s">
        <v>39</v>
      </c>
      <c r="M1266" s="11" t="s">
        <v>27</v>
      </c>
      <c r="N1266" s="11" t="s">
        <v>28</v>
      </c>
      <c r="O1266" s="12" t="s">
        <v>29</v>
      </c>
      <c r="P1266" s="12"/>
      <c r="Q1266" s="15" t="s">
        <v>5681</v>
      </c>
      <c r="R1266" s="12" t="s">
        <v>42</v>
      </c>
      <c r="S1266" s="11" t="s">
        <v>5682</v>
      </c>
      <c r="T1266" s="11"/>
    </row>
    <row x14ac:dyDescent="0.25" r="1267" customHeight="1" ht="19.5">
      <c r="A1267" s="18">
        <v>45200</v>
      </c>
      <c r="B1267" s="11" t="s">
        <v>5683</v>
      </c>
      <c r="C1267" s="11" t="s">
        <v>5684</v>
      </c>
      <c r="D1267" s="12"/>
      <c r="E1267" s="13">
        <v>15671051239</v>
      </c>
      <c r="F1267" s="11" t="s">
        <v>5685</v>
      </c>
      <c r="G1267" s="12" t="s">
        <v>37</v>
      </c>
      <c r="H1267" s="12"/>
      <c r="I1267" s="14" t="s">
        <v>4501</v>
      </c>
      <c r="J1267" s="12" t="s">
        <v>24</v>
      </c>
      <c r="K1267" s="12" t="s">
        <v>25</v>
      </c>
      <c r="L1267" s="12" t="s">
        <v>39</v>
      </c>
      <c r="M1267" s="11" t="s">
        <v>27</v>
      </c>
      <c r="N1267" s="11" t="s">
        <v>183</v>
      </c>
      <c r="O1267" s="12" t="s">
        <v>29</v>
      </c>
      <c r="P1267" s="12"/>
      <c r="Q1267" s="15" t="s">
        <v>5686</v>
      </c>
      <c r="R1267" s="12" t="s">
        <v>42</v>
      </c>
      <c r="S1267" s="11" t="s">
        <v>5687</v>
      </c>
      <c r="T1267" s="11"/>
    </row>
    <row x14ac:dyDescent="0.25" r="1268" customHeight="1" ht="19.5">
      <c r="A1268" s="18">
        <v>45200</v>
      </c>
      <c r="B1268" s="11" t="s">
        <v>5688</v>
      </c>
      <c r="C1268" s="11" t="s">
        <v>5684</v>
      </c>
      <c r="D1268" s="12"/>
      <c r="E1268" s="13">
        <v>13040988798</v>
      </c>
      <c r="F1268" s="11" t="s">
        <v>5689</v>
      </c>
      <c r="G1268" s="12" t="s">
        <v>115</v>
      </c>
      <c r="H1268" s="12"/>
      <c r="I1268" s="14" t="s">
        <v>663</v>
      </c>
      <c r="J1268" s="12" t="s">
        <v>24</v>
      </c>
      <c r="K1268" s="12" t="s">
        <v>25</v>
      </c>
      <c r="L1268" s="12" t="s">
        <v>39</v>
      </c>
      <c r="M1268" s="11" t="s">
        <v>27</v>
      </c>
      <c r="N1268" s="11" t="s">
        <v>183</v>
      </c>
      <c r="O1268" s="12" t="s">
        <v>29</v>
      </c>
      <c r="P1268" s="12"/>
      <c r="Q1268" s="15" t="s">
        <v>5690</v>
      </c>
      <c r="R1268" s="12" t="s">
        <v>42</v>
      </c>
      <c r="S1268" s="11" t="s">
        <v>5691</v>
      </c>
      <c r="T1268" s="11"/>
    </row>
    <row x14ac:dyDescent="0.25" r="1269" customHeight="1" ht="19.5">
      <c r="A1269" s="18">
        <v>45200</v>
      </c>
      <c r="B1269" s="11" t="s">
        <v>5692</v>
      </c>
      <c r="C1269" s="11" t="s">
        <v>5684</v>
      </c>
      <c r="D1269" s="12"/>
      <c r="E1269" s="13">
        <v>15672492201</v>
      </c>
      <c r="F1269" s="11" t="s">
        <v>5693</v>
      </c>
      <c r="G1269" s="12" t="s">
        <v>23</v>
      </c>
      <c r="H1269" s="12" t="s">
        <v>98</v>
      </c>
      <c r="I1269" s="14" t="s">
        <v>4501</v>
      </c>
      <c r="J1269" s="12" t="s">
        <v>24</v>
      </c>
      <c r="K1269" s="12" t="s">
        <v>25</v>
      </c>
      <c r="L1269" s="12" t="s">
        <v>39</v>
      </c>
      <c r="M1269" s="11" t="s">
        <v>27</v>
      </c>
      <c r="N1269" s="11" t="s">
        <v>183</v>
      </c>
      <c r="O1269" s="12" t="s">
        <v>29</v>
      </c>
      <c r="P1269" s="12"/>
      <c r="Q1269" s="15" t="s">
        <v>5694</v>
      </c>
      <c r="R1269" s="12" t="s">
        <v>42</v>
      </c>
      <c r="S1269" s="11" t="s">
        <v>5695</v>
      </c>
      <c r="T1269" s="11"/>
    </row>
    <row x14ac:dyDescent="0.25" r="1270" customHeight="1" ht="19.5">
      <c r="A1270" s="18">
        <v>45200</v>
      </c>
      <c r="B1270" s="11" t="s">
        <v>5696</v>
      </c>
      <c r="C1270" s="11" t="s">
        <v>5684</v>
      </c>
      <c r="D1270" s="12"/>
      <c r="E1270" s="13">
        <v>17671251960</v>
      </c>
      <c r="F1270" s="11" t="s">
        <v>5697</v>
      </c>
      <c r="G1270" s="12" t="s">
        <v>37</v>
      </c>
      <c r="H1270" s="12"/>
      <c r="I1270" s="14" t="s">
        <v>381</v>
      </c>
      <c r="J1270" s="12" t="s">
        <v>24</v>
      </c>
      <c r="K1270" s="12" t="s">
        <v>25</v>
      </c>
      <c r="L1270" s="12" t="s">
        <v>39</v>
      </c>
      <c r="M1270" s="11" t="s">
        <v>40</v>
      </c>
      <c r="N1270" s="11" t="s">
        <v>183</v>
      </c>
      <c r="O1270" s="12" t="s">
        <v>29</v>
      </c>
      <c r="P1270" s="12"/>
      <c r="Q1270" s="15" t="s">
        <v>5698</v>
      </c>
      <c r="R1270" s="12" t="s">
        <v>42</v>
      </c>
      <c r="S1270" s="11" t="s">
        <v>5699</v>
      </c>
      <c r="T1270" s="11"/>
    </row>
    <row x14ac:dyDescent="0.25" r="1271" customHeight="1" ht="19.5">
      <c r="A1271" s="18">
        <v>45200</v>
      </c>
      <c r="B1271" s="11" t="s">
        <v>5700</v>
      </c>
      <c r="C1271" s="11" t="s">
        <v>5675</v>
      </c>
      <c r="D1271" s="12"/>
      <c r="E1271" s="13">
        <v>13094166196</v>
      </c>
      <c r="F1271" s="11" t="s">
        <v>5701</v>
      </c>
      <c r="G1271" s="12" t="s">
        <v>37</v>
      </c>
      <c r="H1271" s="12"/>
      <c r="I1271" s="14">
        <v>10015</v>
      </c>
      <c r="J1271" s="12" t="s">
        <v>24</v>
      </c>
      <c r="K1271" s="12" t="s">
        <v>69</v>
      </c>
      <c r="L1271" s="12" t="s">
        <v>26</v>
      </c>
      <c r="M1271" s="11" t="s">
        <v>27</v>
      </c>
      <c r="N1271" s="11" t="s">
        <v>28</v>
      </c>
      <c r="O1271" s="12" t="s">
        <v>29</v>
      </c>
      <c r="P1271" s="12"/>
      <c r="Q1271" s="15" t="s">
        <v>5702</v>
      </c>
      <c r="R1271" s="12" t="s">
        <v>31</v>
      </c>
      <c r="S1271" s="11" t="s">
        <v>5703</v>
      </c>
      <c r="T1271" s="11"/>
    </row>
    <row x14ac:dyDescent="0.25" r="1272" customHeight="1" ht="19.5">
      <c r="A1272" s="18">
        <v>45200</v>
      </c>
      <c r="B1272" s="11" t="s">
        <v>5704</v>
      </c>
      <c r="C1272" s="11" t="s">
        <v>5684</v>
      </c>
      <c r="D1272" s="12"/>
      <c r="E1272" s="13">
        <v>13294246470</v>
      </c>
      <c r="F1272" s="11" t="s">
        <v>5705</v>
      </c>
      <c r="G1272" s="12" t="s">
        <v>115</v>
      </c>
      <c r="H1272" s="12"/>
      <c r="I1272" s="14" t="s">
        <v>57</v>
      </c>
      <c r="J1272" s="12" t="s">
        <v>24</v>
      </c>
      <c r="K1272" s="12" t="s">
        <v>25</v>
      </c>
      <c r="L1272" s="12" t="s">
        <v>39</v>
      </c>
      <c r="M1272" s="11" t="s">
        <v>27</v>
      </c>
      <c r="N1272" s="11" t="s">
        <v>183</v>
      </c>
      <c r="O1272" s="12" t="s">
        <v>29</v>
      </c>
      <c r="P1272" s="12"/>
      <c r="Q1272" s="15" t="s">
        <v>5706</v>
      </c>
      <c r="R1272" s="12" t="s">
        <v>42</v>
      </c>
      <c r="S1272" s="11" t="s">
        <v>5707</v>
      </c>
      <c r="T1272" s="11"/>
    </row>
    <row x14ac:dyDescent="0.25" r="1273" customHeight="1" ht="19.5">
      <c r="A1273" s="18">
        <v>45200</v>
      </c>
      <c r="B1273" s="11" t="s">
        <v>5708</v>
      </c>
      <c r="C1273" s="11" t="s">
        <v>5684</v>
      </c>
      <c r="D1273" s="12"/>
      <c r="E1273" s="13">
        <v>13040987792</v>
      </c>
      <c r="F1273" s="11" t="s">
        <v>5709</v>
      </c>
      <c r="G1273" s="12" t="s">
        <v>115</v>
      </c>
      <c r="H1273" s="12"/>
      <c r="I1273" s="14" t="s">
        <v>259</v>
      </c>
      <c r="J1273" s="12" t="s">
        <v>24</v>
      </c>
      <c r="K1273" s="12" t="s">
        <v>25</v>
      </c>
      <c r="L1273" s="12" t="s">
        <v>39</v>
      </c>
      <c r="M1273" s="11" t="s">
        <v>27</v>
      </c>
      <c r="N1273" s="11" t="s">
        <v>183</v>
      </c>
      <c r="O1273" s="12" t="s">
        <v>29</v>
      </c>
      <c r="P1273" s="12"/>
      <c r="Q1273" s="15" t="s">
        <v>5710</v>
      </c>
      <c r="R1273" s="12" t="s">
        <v>42</v>
      </c>
      <c r="S1273" s="11" t="s">
        <v>5711</v>
      </c>
      <c r="T1273" s="11"/>
    </row>
    <row x14ac:dyDescent="0.25" r="1274" customHeight="1" ht="19.5">
      <c r="A1274" s="18">
        <v>45200</v>
      </c>
      <c r="B1274" s="11" t="s">
        <v>5712</v>
      </c>
      <c r="C1274" s="11" t="s">
        <v>5684</v>
      </c>
      <c r="D1274" s="12"/>
      <c r="E1274" s="13">
        <v>18672107665</v>
      </c>
      <c r="F1274" s="11" t="s">
        <v>5713</v>
      </c>
      <c r="G1274" s="12" t="s">
        <v>23</v>
      </c>
      <c r="H1274" s="12" t="s">
        <v>98</v>
      </c>
      <c r="I1274" s="14" t="s">
        <v>433</v>
      </c>
      <c r="J1274" s="12" t="s">
        <v>24</v>
      </c>
      <c r="K1274" s="12" t="s">
        <v>25</v>
      </c>
      <c r="L1274" s="12" t="s">
        <v>39</v>
      </c>
      <c r="M1274" s="11" t="s">
        <v>27</v>
      </c>
      <c r="N1274" s="11" t="s">
        <v>183</v>
      </c>
      <c r="O1274" s="12" t="s">
        <v>29</v>
      </c>
      <c r="P1274" s="12"/>
      <c r="Q1274" s="15" t="s">
        <v>5714</v>
      </c>
      <c r="R1274" s="12" t="s">
        <v>42</v>
      </c>
      <c r="S1274" s="11" t="s">
        <v>5715</v>
      </c>
      <c r="T1274" s="11"/>
    </row>
    <row x14ac:dyDescent="0.25" r="1275" customHeight="1" ht="19.5">
      <c r="A1275" s="18">
        <v>45200</v>
      </c>
      <c r="B1275" s="11" t="s">
        <v>5716</v>
      </c>
      <c r="C1275" s="11" t="s">
        <v>5684</v>
      </c>
      <c r="D1275" s="12"/>
      <c r="E1275" s="13">
        <v>13247287520</v>
      </c>
      <c r="F1275" s="11" t="s">
        <v>5717</v>
      </c>
      <c r="G1275" s="12" t="s">
        <v>216</v>
      </c>
      <c r="H1275" s="12"/>
      <c r="I1275" s="14" t="s">
        <v>4501</v>
      </c>
      <c r="J1275" s="12" t="s">
        <v>24</v>
      </c>
      <c r="K1275" s="12" t="s">
        <v>25</v>
      </c>
      <c r="L1275" s="12" t="s">
        <v>39</v>
      </c>
      <c r="M1275" s="11" t="s">
        <v>27</v>
      </c>
      <c r="N1275" s="11" t="s">
        <v>183</v>
      </c>
      <c r="O1275" s="12" t="s">
        <v>29</v>
      </c>
      <c r="P1275" s="12"/>
      <c r="Q1275" s="15" t="s">
        <v>5718</v>
      </c>
      <c r="R1275" s="12" t="s">
        <v>42</v>
      </c>
      <c r="S1275" s="11" t="s">
        <v>5719</v>
      </c>
      <c r="T1275" s="11"/>
    </row>
    <row x14ac:dyDescent="0.25" r="1276" customHeight="1" ht="19.5">
      <c r="A1276" s="18">
        <v>45200</v>
      </c>
      <c r="B1276" s="11" t="s">
        <v>5720</v>
      </c>
      <c r="C1276" s="11" t="s">
        <v>5684</v>
      </c>
      <c r="D1276" s="12"/>
      <c r="E1276" s="13">
        <v>16608601391</v>
      </c>
      <c r="F1276" s="11" t="s">
        <v>5721</v>
      </c>
      <c r="G1276" s="12" t="s">
        <v>37</v>
      </c>
      <c r="H1276" s="12"/>
      <c r="I1276" s="14" t="s">
        <v>68</v>
      </c>
      <c r="J1276" s="12" t="s">
        <v>24</v>
      </c>
      <c r="K1276" s="12" t="s">
        <v>25</v>
      </c>
      <c r="L1276" s="12" t="s">
        <v>39</v>
      </c>
      <c r="M1276" s="11" t="s">
        <v>27</v>
      </c>
      <c r="N1276" s="11" t="s">
        <v>183</v>
      </c>
      <c r="O1276" s="12" t="s">
        <v>29</v>
      </c>
      <c r="P1276" s="12"/>
      <c r="Q1276" s="15" t="s">
        <v>5722</v>
      </c>
      <c r="R1276" s="12" t="s">
        <v>42</v>
      </c>
      <c r="S1276" s="11" t="s">
        <v>5723</v>
      </c>
      <c r="T1276" s="11"/>
    </row>
    <row x14ac:dyDescent="0.25" r="1277" customHeight="1" ht="19.5">
      <c r="A1277" s="18">
        <v>45200</v>
      </c>
      <c r="B1277" s="11" t="s">
        <v>5724</v>
      </c>
      <c r="C1277" s="11" t="s">
        <v>5684</v>
      </c>
      <c r="D1277" s="12"/>
      <c r="E1277" s="13">
        <v>15607207067</v>
      </c>
      <c r="F1277" s="11" t="s">
        <v>5725</v>
      </c>
      <c r="G1277" s="12" t="s">
        <v>37</v>
      </c>
      <c r="H1277" s="12"/>
      <c r="I1277" s="14" t="s">
        <v>57</v>
      </c>
      <c r="J1277" s="12" t="s">
        <v>24</v>
      </c>
      <c r="K1277" s="12" t="s">
        <v>25</v>
      </c>
      <c r="L1277" s="12" t="s">
        <v>39</v>
      </c>
      <c r="M1277" s="11" t="s">
        <v>27</v>
      </c>
      <c r="N1277" s="11" t="s">
        <v>183</v>
      </c>
      <c r="O1277" s="12" t="s">
        <v>29</v>
      </c>
      <c r="P1277" s="12"/>
      <c r="Q1277" s="15" t="s">
        <v>5726</v>
      </c>
      <c r="R1277" s="12" t="s">
        <v>42</v>
      </c>
      <c r="S1277" s="11" t="s">
        <v>5727</v>
      </c>
      <c r="T1277" s="11"/>
    </row>
    <row x14ac:dyDescent="0.25" r="1278" customHeight="1" ht="19.5">
      <c r="A1278" s="18">
        <v>45200</v>
      </c>
      <c r="B1278" s="11" t="s">
        <v>5728</v>
      </c>
      <c r="C1278" s="11" t="s">
        <v>5684</v>
      </c>
      <c r="D1278" s="12"/>
      <c r="E1278" s="13">
        <v>15671065188</v>
      </c>
      <c r="F1278" s="11" t="s">
        <v>5729</v>
      </c>
      <c r="G1278" s="12" t="s">
        <v>289</v>
      </c>
      <c r="H1278" s="12"/>
      <c r="I1278" s="14" t="s">
        <v>4501</v>
      </c>
      <c r="J1278" s="12" t="s">
        <v>24</v>
      </c>
      <c r="K1278" s="12" t="s">
        <v>25</v>
      </c>
      <c r="L1278" s="12" t="s">
        <v>4502</v>
      </c>
      <c r="M1278" s="11" t="s">
        <v>27</v>
      </c>
      <c r="N1278" s="11" t="s">
        <v>183</v>
      </c>
      <c r="O1278" s="12" t="s">
        <v>29</v>
      </c>
      <c r="P1278" s="12"/>
      <c r="Q1278" s="15" t="s">
        <v>5730</v>
      </c>
      <c r="R1278" s="12" t="s">
        <v>42</v>
      </c>
      <c r="S1278" s="11" t="s">
        <v>5731</v>
      </c>
      <c r="T1278" s="11"/>
    </row>
    <row x14ac:dyDescent="0.25" r="1279" customHeight="1" ht="19.5">
      <c r="A1279" s="18">
        <v>45200</v>
      </c>
      <c r="B1279" s="11" t="s">
        <v>5732</v>
      </c>
      <c r="C1279" s="11" t="s">
        <v>5684</v>
      </c>
      <c r="D1279" s="12"/>
      <c r="E1279" s="13">
        <v>16608602918</v>
      </c>
      <c r="F1279" s="11" t="s">
        <v>5733</v>
      </c>
      <c r="G1279" s="12" t="s">
        <v>74</v>
      </c>
      <c r="H1279" s="12"/>
      <c r="I1279" s="14" t="s">
        <v>4501</v>
      </c>
      <c r="J1279" s="12" t="s">
        <v>24</v>
      </c>
      <c r="K1279" s="12" t="s">
        <v>25</v>
      </c>
      <c r="L1279" s="12" t="s">
        <v>39</v>
      </c>
      <c r="M1279" s="11" t="s">
        <v>27</v>
      </c>
      <c r="N1279" s="11" t="s">
        <v>183</v>
      </c>
      <c r="O1279" s="12" t="s">
        <v>29</v>
      </c>
      <c r="P1279" s="12"/>
      <c r="Q1279" s="15" t="s">
        <v>5734</v>
      </c>
      <c r="R1279" s="12" t="s">
        <v>42</v>
      </c>
      <c r="S1279" s="11" t="s">
        <v>5735</v>
      </c>
      <c r="T1279" s="11"/>
    </row>
    <row x14ac:dyDescent="0.25" r="1280" customHeight="1" ht="19.5">
      <c r="A1280" s="18">
        <v>45200</v>
      </c>
      <c r="B1280" s="11" t="s">
        <v>5736</v>
      </c>
      <c r="C1280" s="11" t="s">
        <v>5684</v>
      </c>
      <c r="D1280" s="12"/>
      <c r="E1280" s="13">
        <v>15872596666</v>
      </c>
      <c r="F1280" s="11" t="s">
        <v>5737</v>
      </c>
      <c r="G1280" s="12" t="s">
        <v>74</v>
      </c>
      <c r="H1280" s="12"/>
      <c r="I1280" s="14" t="s">
        <v>328</v>
      </c>
      <c r="J1280" s="12" t="s">
        <v>24</v>
      </c>
      <c r="K1280" s="12" t="s">
        <v>25</v>
      </c>
      <c r="L1280" s="12" t="s">
        <v>39</v>
      </c>
      <c r="M1280" s="11" t="s">
        <v>40</v>
      </c>
      <c r="N1280" s="11" t="s">
        <v>183</v>
      </c>
      <c r="O1280" s="12" t="s">
        <v>29</v>
      </c>
      <c r="P1280" s="12"/>
      <c r="Q1280" s="15" t="s">
        <v>5738</v>
      </c>
      <c r="R1280" s="12" t="s">
        <v>42</v>
      </c>
      <c r="S1280" s="11" t="s">
        <v>5739</v>
      </c>
      <c r="T1280" s="11"/>
    </row>
    <row x14ac:dyDescent="0.25" r="1281" customHeight="1" ht="19.5">
      <c r="A1281" s="18">
        <v>45200</v>
      </c>
      <c r="B1281" s="11" t="s">
        <v>5740</v>
      </c>
      <c r="C1281" s="11" t="s">
        <v>5684</v>
      </c>
      <c r="D1281" s="12"/>
      <c r="E1281" s="13">
        <v>18694087997</v>
      </c>
      <c r="F1281" s="11" t="s">
        <v>5741</v>
      </c>
      <c r="G1281" s="12" t="s">
        <v>37</v>
      </c>
      <c r="H1281" s="12"/>
      <c r="I1281" s="14" t="s">
        <v>4501</v>
      </c>
      <c r="J1281" s="12" t="s">
        <v>24</v>
      </c>
      <c r="K1281" s="12" t="s">
        <v>25</v>
      </c>
      <c r="L1281" s="12" t="s">
        <v>39</v>
      </c>
      <c r="M1281" s="11" t="s">
        <v>27</v>
      </c>
      <c r="N1281" s="11" t="s">
        <v>183</v>
      </c>
      <c r="O1281" s="12" t="s">
        <v>29</v>
      </c>
      <c r="P1281" s="12"/>
      <c r="Q1281" s="15" t="s">
        <v>5742</v>
      </c>
      <c r="R1281" s="12" t="s">
        <v>42</v>
      </c>
      <c r="S1281" s="11" t="s">
        <v>5743</v>
      </c>
      <c r="T1281" s="11"/>
    </row>
    <row x14ac:dyDescent="0.25" r="1282" customHeight="1" ht="19.5">
      <c r="A1282" s="18">
        <v>45200</v>
      </c>
      <c r="B1282" s="11" t="s">
        <v>5744</v>
      </c>
      <c r="C1282" s="11" t="s">
        <v>5684</v>
      </c>
      <c r="D1282" s="12"/>
      <c r="E1282" s="13">
        <v>15507207519</v>
      </c>
      <c r="F1282" s="11" t="s">
        <v>5745</v>
      </c>
      <c r="G1282" s="12" t="s">
        <v>62</v>
      </c>
      <c r="H1282" s="12" t="s">
        <v>5651</v>
      </c>
      <c r="I1282" s="14" t="s">
        <v>433</v>
      </c>
      <c r="J1282" s="12" t="s">
        <v>24</v>
      </c>
      <c r="K1282" s="12" t="s">
        <v>25</v>
      </c>
      <c r="L1282" s="12" t="s">
        <v>39</v>
      </c>
      <c r="M1282" s="11" t="s">
        <v>40</v>
      </c>
      <c r="N1282" s="11" t="s">
        <v>183</v>
      </c>
      <c r="O1282" s="12" t="s">
        <v>29</v>
      </c>
      <c r="P1282" s="12"/>
      <c r="Q1282" s="15" t="s">
        <v>5746</v>
      </c>
      <c r="R1282" s="12" t="s">
        <v>42</v>
      </c>
      <c r="S1282" s="11" t="s">
        <v>5747</v>
      </c>
      <c r="T1282" s="11"/>
    </row>
    <row x14ac:dyDescent="0.25" r="1283" customHeight="1" ht="19.5">
      <c r="A1283" s="18">
        <v>45200</v>
      </c>
      <c r="B1283" s="11" t="s">
        <v>5748</v>
      </c>
      <c r="C1283" s="11" t="s">
        <v>5684</v>
      </c>
      <c r="D1283" s="12"/>
      <c r="E1283" s="13">
        <v>15671052433</v>
      </c>
      <c r="F1283" s="11" t="s">
        <v>3311</v>
      </c>
      <c r="G1283" s="12" t="s">
        <v>23</v>
      </c>
      <c r="H1283" s="12"/>
      <c r="I1283" s="14" t="s">
        <v>5749</v>
      </c>
      <c r="J1283" s="12" t="s">
        <v>24</v>
      </c>
      <c r="K1283" s="12" t="s">
        <v>25</v>
      </c>
      <c r="L1283" s="12" t="s">
        <v>4502</v>
      </c>
      <c r="M1283" s="11" t="s">
        <v>27</v>
      </c>
      <c r="N1283" s="11" t="s">
        <v>183</v>
      </c>
      <c r="O1283" s="12" t="s">
        <v>29</v>
      </c>
      <c r="P1283" s="12"/>
      <c r="Q1283" s="15" t="s">
        <v>5750</v>
      </c>
      <c r="R1283" s="12" t="s">
        <v>42</v>
      </c>
      <c r="S1283" s="11" t="s">
        <v>5751</v>
      </c>
      <c r="T1283" s="11"/>
    </row>
    <row x14ac:dyDescent="0.25" r="1284" customHeight="1" ht="19.5">
      <c r="A1284" s="18">
        <v>45200</v>
      </c>
      <c r="B1284" s="11" t="s">
        <v>5752</v>
      </c>
      <c r="C1284" s="11" t="s">
        <v>5684</v>
      </c>
      <c r="D1284" s="12"/>
      <c r="E1284" s="13">
        <v>17671939625</v>
      </c>
      <c r="F1284" s="11" t="s">
        <v>5753</v>
      </c>
      <c r="G1284" s="12" t="s">
        <v>115</v>
      </c>
      <c r="H1284" s="12"/>
      <c r="I1284" s="14" t="s">
        <v>352</v>
      </c>
      <c r="J1284" s="12" t="s">
        <v>24</v>
      </c>
      <c r="K1284" s="12" t="s">
        <v>25</v>
      </c>
      <c r="L1284" s="12" t="s">
        <v>39</v>
      </c>
      <c r="M1284" s="11" t="s">
        <v>27</v>
      </c>
      <c r="N1284" s="11" t="s">
        <v>183</v>
      </c>
      <c r="O1284" s="12" t="s">
        <v>29</v>
      </c>
      <c r="P1284" s="12"/>
      <c r="Q1284" s="15" t="s">
        <v>5754</v>
      </c>
      <c r="R1284" s="12" t="s">
        <v>42</v>
      </c>
      <c r="S1284" s="11" t="s">
        <v>5755</v>
      </c>
      <c r="T1284" s="11"/>
    </row>
    <row x14ac:dyDescent="0.25" r="1285" customHeight="1" ht="19.5">
      <c r="A1285" s="18">
        <v>45200</v>
      </c>
      <c r="B1285" s="11" t="s">
        <v>5756</v>
      </c>
      <c r="C1285" s="11" t="s">
        <v>5684</v>
      </c>
      <c r="D1285" s="12"/>
      <c r="E1285" s="13">
        <v>18672093438</v>
      </c>
      <c r="F1285" s="11" t="s">
        <v>5757</v>
      </c>
      <c r="G1285" s="12" t="s">
        <v>62</v>
      </c>
      <c r="H1285" s="12"/>
      <c r="I1285" s="14" t="s">
        <v>486</v>
      </c>
      <c r="J1285" s="12" t="s">
        <v>24</v>
      </c>
      <c r="K1285" s="12" t="s">
        <v>25</v>
      </c>
      <c r="L1285" s="12" t="s">
        <v>39</v>
      </c>
      <c r="M1285" s="11" t="s">
        <v>40</v>
      </c>
      <c r="N1285" s="11" t="s">
        <v>183</v>
      </c>
      <c r="O1285" s="12" t="s">
        <v>29</v>
      </c>
      <c r="P1285" s="12"/>
      <c r="Q1285" s="15" t="s">
        <v>5758</v>
      </c>
      <c r="R1285" s="12" t="s">
        <v>42</v>
      </c>
      <c r="S1285" s="11" t="s">
        <v>5759</v>
      </c>
      <c r="T1285" s="11" t="s">
        <v>5760</v>
      </c>
    </row>
    <row x14ac:dyDescent="0.25" r="1286" customHeight="1" ht="19.5">
      <c r="A1286" s="18">
        <v>45200</v>
      </c>
      <c r="B1286" s="11" t="s">
        <v>5761</v>
      </c>
      <c r="C1286" s="11" t="s">
        <v>5684</v>
      </c>
      <c r="D1286" s="12"/>
      <c r="E1286" s="13">
        <v>15671046325</v>
      </c>
      <c r="F1286" s="11" t="s">
        <v>5762</v>
      </c>
      <c r="G1286" s="12" t="s">
        <v>74</v>
      </c>
      <c r="H1286" s="12"/>
      <c r="I1286" s="14" t="s">
        <v>182</v>
      </c>
      <c r="J1286" s="12" t="s">
        <v>24</v>
      </c>
      <c r="K1286" s="12" t="s">
        <v>25</v>
      </c>
      <c r="L1286" s="12" t="s">
        <v>39</v>
      </c>
      <c r="M1286" s="11" t="s">
        <v>40</v>
      </c>
      <c r="N1286" s="11" t="s">
        <v>183</v>
      </c>
      <c r="O1286" s="12" t="s">
        <v>29</v>
      </c>
      <c r="P1286" s="12"/>
      <c r="Q1286" s="15" t="s">
        <v>5763</v>
      </c>
      <c r="R1286" s="12" t="s">
        <v>42</v>
      </c>
      <c r="S1286" s="11" t="s">
        <v>5764</v>
      </c>
      <c r="T1286" s="11" t="s">
        <v>5765</v>
      </c>
    </row>
    <row x14ac:dyDescent="0.25" r="1287" customHeight="1" ht="19.5">
      <c r="A1287" s="18">
        <v>45200</v>
      </c>
      <c r="B1287" s="11" t="s">
        <v>5766</v>
      </c>
      <c r="C1287" s="11" t="s">
        <v>5684</v>
      </c>
      <c r="D1287" s="12"/>
      <c r="E1287" s="13">
        <v>15571716031</v>
      </c>
      <c r="F1287" s="11" t="s">
        <v>5767</v>
      </c>
      <c r="G1287" s="12" t="s">
        <v>48</v>
      </c>
      <c r="H1287" s="12"/>
      <c r="I1287" s="14" t="s">
        <v>328</v>
      </c>
      <c r="J1287" s="12" t="s">
        <v>24</v>
      </c>
      <c r="K1287" s="12" t="s">
        <v>25</v>
      </c>
      <c r="L1287" s="12" t="s">
        <v>39</v>
      </c>
      <c r="M1287" s="11" t="s">
        <v>27</v>
      </c>
      <c r="N1287" s="11" t="s">
        <v>183</v>
      </c>
      <c r="O1287" s="12" t="s">
        <v>29</v>
      </c>
      <c r="P1287" s="12"/>
      <c r="Q1287" s="15" t="s">
        <v>5768</v>
      </c>
      <c r="R1287" s="12" t="s">
        <v>42</v>
      </c>
      <c r="S1287" s="11" t="s">
        <v>5769</v>
      </c>
      <c r="T1287" s="11" t="s">
        <v>5770</v>
      </c>
    </row>
    <row x14ac:dyDescent="0.25" r="1288" customHeight="1" ht="19.5">
      <c r="A1288" s="18">
        <v>45200</v>
      </c>
      <c r="B1288" s="11" t="s">
        <v>5771</v>
      </c>
      <c r="C1288" s="11" t="s">
        <v>5684</v>
      </c>
      <c r="D1288" s="12"/>
      <c r="E1288" s="13">
        <v>13117289543</v>
      </c>
      <c r="F1288" s="11" t="s">
        <v>5772</v>
      </c>
      <c r="G1288" s="12" t="s">
        <v>115</v>
      </c>
      <c r="H1288" s="12"/>
      <c r="I1288" s="14" t="s">
        <v>259</v>
      </c>
      <c r="J1288" s="12" t="s">
        <v>24</v>
      </c>
      <c r="K1288" s="12" t="s">
        <v>25</v>
      </c>
      <c r="L1288" s="12" t="s">
        <v>39</v>
      </c>
      <c r="M1288" s="11" t="s">
        <v>40</v>
      </c>
      <c r="N1288" s="11" t="s">
        <v>183</v>
      </c>
      <c r="O1288" s="12" t="s">
        <v>29</v>
      </c>
      <c r="P1288" s="12"/>
      <c r="Q1288" s="15" t="s">
        <v>5773</v>
      </c>
      <c r="R1288" s="12" t="s">
        <v>42</v>
      </c>
      <c r="S1288" s="11" t="s">
        <v>5774</v>
      </c>
      <c r="T1288" s="11" t="s">
        <v>5775</v>
      </c>
    </row>
    <row x14ac:dyDescent="0.25" r="1289" customHeight="1" ht="19.5">
      <c r="A1289" s="18">
        <v>45200</v>
      </c>
      <c r="B1289" s="11" t="s">
        <v>5776</v>
      </c>
      <c r="C1289" s="11" t="s">
        <v>5684</v>
      </c>
      <c r="D1289" s="12"/>
      <c r="E1289" s="13">
        <v>13040996276</v>
      </c>
      <c r="F1289" s="11" t="s">
        <v>5777</v>
      </c>
      <c r="G1289" s="12" t="s">
        <v>37</v>
      </c>
      <c r="H1289" s="12" t="s">
        <v>98</v>
      </c>
      <c r="I1289" s="14" t="s">
        <v>221</v>
      </c>
      <c r="J1289" s="12" t="s">
        <v>24</v>
      </c>
      <c r="K1289" s="12" t="s">
        <v>25</v>
      </c>
      <c r="L1289" s="12" t="s">
        <v>39</v>
      </c>
      <c r="M1289" s="11" t="s">
        <v>40</v>
      </c>
      <c r="N1289" s="11" t="s">
        <v>183</v>
      </c>
      <c r="O1289" s="12" t="s">
        <v>29</v>
      </c>
      <c r="P1289" s="12"/>
      <c r="Q1289" s="15" t="s">
        <v>5778</v>
      </c>
      <c r="R1289" s="12" t="s">
        <v>42</v>
      </c>
      <c r="S1289" s="11" t="s">
        <v>5779</v>
      </c>
      <c r="T1289" s="11" t="s">
        <v>5780</v>
      </c>
    </row>
    <row x14ac:dyDescent="0.25" r="1290" customHeight="1" ht="19.5">
      <c r="A1290" s="18">
        <v>45200</v>
      </c>
      <c r="B1290" s="11" t="s">
        <v>5781</v>
      </c>
      <c r="C1290" s="11" t="s">
        <v>5782</v>
      </c>
      <c r="D1290" s="12"/>
      <c r="E1290" s="13">
        <v>15587905400</v>
      </c>
      <c r="F1290" s="11" t="s">
        <v>5783</v>
      </c>
      <c r="G1290" s="12" t="s">
        <v>62</v>
      </c>
      <c r="H1290" s="12" t="s">
        <v>357</v>
      </c>
      <c r="I1290" s="14">
        <v>10015</v>
      </c>
      <c r="J1290" s="12" t="s">
        <v>24</v>
      </c>
      <c r="K1290" s="12" t="s">
        <v>172</v>
      </c>
      <c r="L1290" s="12" t="s">
        <v>26</v>
      </c>
      <c r="M1290" s="11" t="s">
        <v>149</v>
      </c>
      <c r="N1290" s="11" t="s">
        <v>28</v>
      </c>
      <c r="O1290" s="12" t="s">
        <v>29</v>
      </c>
      <c r="P1290" s="12"/>
      <c r="Q1290" s="15" t="s">
        <v>5784</v>
      </c>
      <c r="R1290" s="12" t="s">
        <v>31</v>
      </c>
      <c r="S1290" s="11" t="s">
        <v>5785</v>
      </c>
      <c r="T1290" s="11" t="s">
        <v>5786</v>
      </c>
    </row>
    <row x14ac:dyDescent="0.25" r="1291" customHeight="1" ht="19.5">
      <c r="A1291" s="18">
        <v>45200</v>
      </c>
      <c r="B1291" s="11" t="s">
        <v>5787</v>
      </c>
      <c r="C1291" s="11" t="s">
        <v>691</v>
      </c>
      <c r="D1291" s="12"/>
      <c r="E1291" s="13" t="s">
        <v>5788</v>
      </c>
      <c r="F1291" s="11" t="s">
        <v>5789</v>
      </c>
      <c r="G1291" s="12" t="s">
        <v>74</v>
      </c>
      <c r="H1291" s="12"/>
      <c r="I1291" s="14" t="s">
        <v>148</v>
      </c>
      <c r="J1291" s="12" t="s">
        <v>24</v>
      </c>
      <c r="K1291" s="12" t="s">
        <v>25</v>
      </c>
      <c r="L1291" s="12" t="s">
        <v>39</v>
      </c>
      <c r="M1291" s="11" t="s">
        <v>149</v>
      </c>
      <c r="N1291" s="11" t="s">
        <v>28</v>
      </c>
      <c r="O1291" s="12" t="s">
        <v>29</v>
      </c>
      <c r="P1291" s="12"/>
      <c r="Q1291" s="15" t="s">
        <v>5790</v>
      </c>
      <c r="R1291" s="12" t="s">
        <v>42</v>
      </c>
      <c r="S1291" s="11" t="s">
        <v>5791</v>
      </c>
      <c r="T1291" s="11" t="s">
        <v>5792</v>
      </c>
    </row>
    <row x14ac:dyDescent="0.25" r="1292" customHeight="1" ht="19.5">
      <c r="A1292" s="18">
        <v>45200</v>
      </c>
      <c r="B1292" s="11" t="s">
        <v>5793</v>
      </c>
      <c r="C1292" s="11" t="s">
        <v>545</v>
      </c>
      <c r="D1292" s="12"/>
      <c r="E1292" s="13">
        <v>13135812287</v>
      </c>
      <c r="F1292" s="11" t="s">
        <v>5794</v>
      </c>
      <c r="G1292" s="12" t="s">
        <v>1873</v>
      </c>
      <c r="H1292" s="12"/>
      <c r="I1292" s="14" t="s">
        <v>290</v>
      </c>
      <c r="J1292" s="12" t="s">
        <v>24</v>
      </c>
      <c r="K1292" s="12" t="s">
        <v>25</v>
      </c>
      <c r="L1292" s="12" t="s">
        <v>39</v>
      </c>
      <c r="M1292" s="11" t="s">
        <v>27</v>
      </c>
      <c r="N1292" s="11" t="s">
        <v>28</v>
      </c>
      <c r="O1292" s="12" t="s">
        <v>29</v>
      </c>
      <c r="P1292" s="12"/>
      <c r="Q1292" s="15" t="s">
        <v>5795</v>
      </c>
      <c r="R1292" s="12" t="s">
        <v>42</v>
      </c>
      <c r="S1292" s="11" t="s">
        <v>5796</v>
      </c>
      <c r="T1292" s="11" t="s">
        <v>5797</v>
      </c>
    </row>
    <row x14ac:dyDescent="0.25" r="1293" customHeight="1" ht="19.5">
      <c r="A1293" s="18">
        <v>45200</v>
      </c>
      <c r="B1293" s="11" t="s">
        <v>5798</v>
      </c>
      <c r="C1293" s="11" t="s">
        <v>5799</v>
      </c>
      <c r="D1293" s="12"/>
      <c r="E1293" s="13">
        <v>18682069159</v>
      </c>
      <c r="F1293" s="11" t="s">
        <v>5800</v>
      </c>
      <c r="G1293" s="12" t="s">
        <v>37</v>
      </c>
      <c r="H1293" s="12"/>
      <c r="I1293" s="14" t="s">
        <v>1394</v>
      </c>
      <c r="J1293" s="12" t="s">
        <v>24</v>
      </c>
      <c r="K1293" s="12" t="s">
        <v>25</v>
      </c>
      <c r="L1293" s="12" t="s">
        <v>39</v>
      </c>
      <c r="M1293" s="11" t="s">
        <v>27</v>
      </c>
      <c r="N1293" s="11" t="s">
        <v>28</v>
      </c>
      <c r="O1293" s="12" t="s">
        <v>29</v>
      </c>
      <c r="P1293" s="12" t="s">
        <v>5801</v>
      </c>
      <c r="Q1293" s="15" t="s">
        <v>5802</v>
      </c>
      <c r="R1293" s="12" t="s">
        <v>42</v>
      </c>
      <c r="S1293" s="11" t="s">
        <v>5803</v>
      </c>
      <c r="T1293" s="11"/>
    </row>
    <row x14ac:dyDescent="0.25" r="1294" customHeight="1" ht="19.5">
      <c r="A1294" s="18">
        <v>45200</v>
      </c>
      <c r="B1294" s="11" t="s">
        <v>5804</v>
      </c>
      <c r="C1294" s="11" t="s">
        <v>5805</v>
      </c>
      <c r="D1294" s="12"/>
      <c r="E1294" s="13">
        <v>15827338181</v>
      </c>
      <c r="F1294" s="11" t="s">
        <v>5806</v>
      </c>
      <c r="G1294" s="12" t="s">
        <v>23</v>
      </c>
      <c r="H1294" s="12"/>
      <c r="I1294" s="14" t="s">
        <v>486</v>
      </c>
      <c r="J1294" s="12" t="s">
        <v>24</v>
      </c>
      <c r="K1294" s="12" t="s">
        <v>25</v>
      </c>
      <c r="L1294" s="12" t="s">
        <v>39</v>
      </c>
      <c r="M1294" s="11" t="s">
        <v>40</v>
      </c>
      <c r="N1294" s="11" t="s">
        <v>28</v>
      </c>
      <c r="O1294" s="12" t="s">
        <v>29</v>
      </c>
      <c r="P1294" s="12" t="s">
        <v>5807</v>
      </c>
      <c r="Q1294" s="15" t="s">
        <v>5808</v>
      </c>
      <c r="R1294" s="12" t="s">
        <v>42</v>
      </c>
      <c r="S1294" s="11" t="s">
        <v>5809</v>
      </c>
      <c r="T1294" s="11"/>
    </row>
    <row x14ac:dyDescent="0.25" r="1295" customHeight="1" ht="19.5">
      <c r="A1295" s="18">
        <v>45200</v>
      </c>
      <c r="B1295" s="11" t="s">
        <v>5810</v>
      </c>
      <c r="C1295" s="11" t="s">
        <v>5811</v>
      </c>
      <c r="D1295" s="12"/>
      <c r="E1295" s="13">
        <v>15572737688</v>
      </c>
      <c r="F1295" s="11" t="s">
        <v>1278</v>
      </c>
      <c r="G1295" s="12" t="s">
        <v>289</v>
      </c>
      <c r="H1295" s="12" t="s">
        <v>5812</v>
      </c>
      <c r="I1295" s="14" t="s">
        <v>1024</v>
      </c>
      <c r="J1295" s="12" t="s">
        <v>24</v>
      </c>
      <c r="K1295" s="12" t="s">
        <v>25</v>
      </c>
      <c r="L1295" s="12" t="s">
        <v>39</v>
      </c>
      <c r="M1295" s="11" t="s">
        <v>40</v>
      </c>
      <c r="N1295" s="11" t="s">
        <v>28</v>
      </c>
      <c r="O1295" s="12" t="s">
        <v>29</v>
      </c>
      <c r="P1295" s="12"/>
      <c r="Q1295" s="15" t="s">
        <v>5813</v>
      </c>
      <c r="R1295" s="12" t="s">
        <v>42</v>
      </c>
      <c r="S1295" s="11" t="s">
        <v>5814</v>
      </c>
      <c r="T1295" s="11"/>
    </row>
    <row x14ac:dyDescent="0.25" r="1296" customHeight="1" ht="19.5">
      <c r="A1296" s="18">
        <v>45200</v>
      </c>
      <c r="B1296" s="11" t="s">
        <v>5815</v>
      </c>
      <c r="C1296" s="11" t="s">
        <v>5816</v>
      </c>
      <c r="D1296" s="12"/>
      <c r="E1296" s="13">
        <v>13264908853</v>
      </c>
      <c r="F1296" s="11" t="s">
        <v>5817</v>
      </c>
      <c r="G1296" s="12" t="s">
        <v>216</v>
      </c>
      <c r="H1296" s="12"/>
      <c r="I1296" s="14" t="s">
        <v>352</v>
      </c>
      <c r="J1296" s="12" t="s">
        <v>24</v>
      </c>
      <c r="K1296" s="12" t="s">
        <v>25</v>
      </c>
      <c r="L1296" s="12" t="s">
        <v>39</v>
      </c>
      <c r="M1296" s="11" t="s">
        <v>27</v>
      </c>
      <c r="N1296" s="11" t="s">
        <v>28</v>
      </c>
      <c r="O1296" s="12" t="s">
        <v>29</v>
      </c>
      <c r="P1296" s="12" t="s">
        <v>5818</v>
      </c>
      <c r="Q1296" s="15" t="s">
        <v>5819</v>
      </c>
      <c r="R1296" s="12" t="s">
        <v>42</v>
      </c>
      <c r="S1296" s="11" t="s">
        <v>5820</v>
      </c>
      <c r="T1296" s="11" t="s">
        <v>5821</v>
      </c>
    </row>
    <row x14ac:dyDescent="0.25" r="1297" customHeight="1" ht="19.5">
      <c r="A1297" s="18">
        <v>45200</v>
      </c>
      <c r="B1297" s="11" t="s">
        <v>5822</v>
      </c>
      <c r="C1297" s="11" t="s">
        <v>5823</v>
      </c>
      <c r="D1297" s="12"/>
      <c r="E1297" s="13" t="s">
        <v>5824</v>
      </c>
      <c r="F1297" s="11" t="s">
        <v>5825</v>
      </c>
      <c r="G1297" s="12" t="s">
        <v>74</v>
      </c>
      <c r="H1297" s="12"/>
      <c r="I1297" s="14">
        <v>10015</v>
      </c>
      <c r="J1297" s="12" t="s">
        <v>24</v>
      </c>
      <c r="K1297" s="12" t="s">
        <v>25</v>
      </c>
      <c r="L1297" s="12" t="s">
        <v>26</v>
      </c>
      <c r="M1297" s="11" t="s">
        <v>149</v>
      </c>
      <c r="N1297" s="11" t="s">
        <v>28</v>
      </c>
      <c r="O1297" s="12" t="s">
        <v>29</v>
      </c>
      <c r="P1297" s="12"/>
      <c r="Q1297" s="15" t="s">
        <v>5826</v>
      </c>
      <c r="R1297" s="12" t="s">
        <v>31</v>
      </c>
      <c r="S1297" s="11" t="s">
        <v>5827</v>
      </c>
      <c r="T1297" s="11" t="s">
        <v>5828</v>
      </c>
    </row>
    <row x14ac:dyDescent="0.25" r="1298" customHeight="1" ht="19.5">
      <c r="A1298" s="18">
        <v>45200</v>
      </c>
      <c r="B1298" s="11" t="s">
        <v>5829</v>
      </c>
      <c r="C1298" s="11" t="s">
        <v>5811</v>
      </c>
      <c r="D1298" s="12"/>
      <c r="E1298" s="13">
        <v>13177052334</v>
      </c>
      <c r="F1298" s="11" t="s">
        <v>5830</v>
      </c>
      <c r="G1298" s="12" t="s">
        <v>56</v>
      </c>
      <c r="H1298" s="12"/>
      <c r="I1298" s="14" t="s">
        <v>254</v>
      </c>
      <c r="J1298" s="12" t="s">
        <v>24</v>
      </c>
      <c r="K1298" s="12" t="s">
        <v>25</v>
      </c>
      <c r="L1298" s="12" t="s">
        <v>39</v>
      </c>
      <c r="M1298" s="11" t="s">
        <v>40</v>
      </c>
      <c r="N1298" s="11" t="s">
        <v>28</v>
      </c>
      <c r="O1298" s="12" t="s">
        <v>29</v>
      </c>
      <c r="P1298" s="12"/>
      <c r="Q1298" s="15" t="s">
        <v>5831</v>
      </c>
      <c r="R1298" s="12" t="s">
        <v>42</v>
      </c>
      <c r="S1298" s="11" t="s">
        <v>5832</v>
      </c>
      <c r="T1298" s="11" t="s">
        <v>5833</v>
      </c>
    </row>
    <row x14ac:dyDescent="0.25" r="1299" customHeight="1" ht="19.5">
      <c r="A1299" s="18">
        <v>45200</v>
      </c>
      <c r="B1299" s="11" t="s">
        <v>5834</v>
      </c>
      <c r="C1299" s="11" t="s">
        <v>5835</v>
      </c>
      <c r="D1299" s="12"/>
      <c r="E1299" s="13">
        <v>15571709537</v>
      </c>
      <c r="F1299" s="11" t="s">
        <v>5836</v>
      </c>
      <c r="G1299" s="12" t="s">
        <v>62</v>
      </c>
      <c r="H1299" s="12"/>
      <c r="I1299" s="14">
        <v>10015</v>
      </c>
      <c r="J1299" s="12" t="s">
        <v>24</v>
      </c>
      <c r="K1299" s="12" t="s">
        <v>172</v>
      </c>
      <c r="L1299" s="12" t="s">
        <v>26</v>
      </c>
      <c r="M1299" s="11" t="s">
        <v>149</v>
      </c>
      <c r="N1299" s="11" t="s">
        <v>28</v>
      </c>
      <c r="O1299" s="12" t="s">
        <v>29</v>
      </c>
      <c r="P1299" s="12"/>
      <c r="Q1299" s="15" t="s">
        <v>5837</v>
      </c>
      <c r="R1299" s="12" t="s">
        <v>31</v>
      </c>
      <c r="S1299" s="11" t="s">
        <v>5838</v>
      </c>
      <c r="T1299" s="11" t="s">
        <v>5839</v>
      </c>
    </row>
    <row x14ac:dyDescent="0.25" r="1300" customHeight="1" ht="19.5">
      <c r="A1300" s="18">
        <v>45200</v>
      </c>
      <c r="B1300" s="11" t="s">
        <v>5840</v>
      </c>
      <c r="C1300" s="11" t="s">
        <v>5841</v>
      </c>
      <c r="D1300" s="12"/>
      <c r="E1300" s="13">
        <v>15572789983</v>
      </c>
      <c r="F1300" s="11" t="s">
        <v>5842</v>
      </c>
      <c r="G1300" s="12" t="s">
        <v>48</v>
      </c>
      <c r="H1300" s="12"/>
      <c r="I1300" s="14">
        <v>10015</v>
      </c>
      <c r="J1300" s="12" t="s">
        <v>24</v>
      </c>
      <c r="K1300" s="12" t="s">
        <v>69</v>
      </c>
      <c r="L1300" s="12" t="s">
        <v>26</v>
      </c>
      <c r="M1300" s="11" t="s">
        <v>27</v>
      </c>
      <c r="N1300" s="11" t="s">
        <v>28</v>
      </c>
      <c r="O1300" s="12" t="s">
        <v>29</v>
      </c>
      <c r="P1300" s="12"/>
      <c r="Q1300" s="15" t="s">
        <v>5843</v>
      </c>
      <c r="R1300" s="12" t="s">
        <v>31</v>
      </c>
      <c r="S1300" s="11" t="s">
        <v>5844</v>
      </c>
      <c r="T1300" s="11" t="s">
        <v>5845</v>
      </c>
    </row>
    <row x14ac:dyDescent="0.25" r="1301" customHeight="1" ht="19.5">
      <c r="A1301" s="18">
        <v>45200</v>
      </c>
      <c r="B1301" s="11" t="s">
        <v>5846</v>
      </c>
      <c r="C1301" s="11" t="s">
        <v>4593</v>
      </c>
      <c r="D1301" s="12"/>
      <c r="E1301" s="13">
        <v>13032710333</v>
      </c>
      <c r="F1301" s="11" t="s">
        <v>5847</v>
      </c>
      <c r="G1301" s="12" t="s">
        <v>289</v>
      </c>
      <c r="H1301" s="12"/>
      <c r="I1301" s="14" t="s">
        <v>104</v>
      </c>
      <c r="J1301" s="12" t="s">
        <v>24</v>
      </c>
      <c r="K1301" s="12" t="s">
        <v>25</v>
      </c>
      <c r="L1301" s="12" t="s">
        <v>39</v>
      </c>
      <c r="M1301" s="11" t="s">
        <v>40</v>
      </c>
      <c r="N1301" s="11" t="s">
        <v>28</v>
      </c>
      <c r="O1301" s="12" t="s">
        <v>29</v>
      </c>
      <c r="P1301" s="12"/>
      <c r="Q1301" s="15" t="s">
        <v>5848</v>
      </c>
      <c r="R1301" s="12" t="s">
        <v>42</v>
      </c>
      <c r="S1301" s="11" t="s">
        <v>5849</v>
      </c>
      <c r="T1301" s="11" t="s">
        <v>5850</v>
      </c>
    </row>
    <row x14ac:dyDescent="0.25" r="1302" customHeight="1" ht="19.5">
      <c r="A1302" s="18">
        <v>45200</v>
      </c>
      <c r="B1302" s="11" t="s">
        <v>5851</v>
      </c>
      <c r="C1302" s="11" t="s">
        <v>5852</v>
      </c>
      <c r="D1302" s="12"/>
      <c r="E1302" s="13">
        <v>13032745800</v>
      </c>
      <c r="F1302" s="11" t="s">
        <v>3946</v>
      </c>
      <c r="G1302" s="12" t="s">
        <v>48</v>
      </c>
      <c r="H1302" s="12"/>
      <c r="I1302" s="14" t="s">
        <v>259</v>
      </c>
      <c r="J1302" s="12" t="s">
        <v>24</v>
      </c>
      <c r="K1302" s="12" t="s">
        <v>25</v>
      </c>
      <c r="L1302" s="12" t="s">
        <v>39</v>
      </c>
      <c r="M1302" s="11" t="s">
        <v>40</v>
      </c>
      <c r="N1302" s="11" t="s">
        <v>624</v>
      </c>
      <c r="O1302" s="12" t="s">
        <v>29</v>
      </c>
      <c r="P1302" s="12"/>
      <c r="Q1302" s="15" t="s">
        <v>5853</v>
      </c>
      <c r="R1302" s="12" t="s">
        <v>42</v>
      </c>
      <c r="S1302" s="11" t="s">
        <v>5854</v>
      </c>
      <c r="T1302" s="11"/>
    </row>
    <row x14ac:dyDescent="0.25" r="1303" customHeight="1" ht="19.5">
      <c r="A1303" s="18">
        <v>45200</v>
      </c>
      <c r="B1303" s="11" t="s">
        <v>5855</v>
      </c>
      <c r="C1303" s="11" t="s">
        <v>5852</v>
      </c>
      <c r="D1303" s="12"/>
      <c r="E1303" s="13">
        <v>15587906020</v>
      </c>
      <c r="F1303" s="11" t="s">
        <v>5856</v>
      </c>
      <c r="G1303" s="12" t="s">
        <v>74</v>
      </c>
      <c r="H1303" s="12"/>
      <c r="I1303" s="14" t="s">
        <v>4501</v>
      </c>
      <c r="J1303" s="12" t="s">
        <v>24</v>
      </c>
      <c r="K1303" s="12" t="s">
        <v>25</v>
      </c>
      <c r="L1303" s="12" t="s">
        <v>39</v>
      </c>
      <c r="M1303" s="11" t="s">
        <v>27</v>
      </c>
      <c r="N1303" s="11" t="s">
        <v>624</v>
      </c>
      <c r="O1303" s="12" t="s">
        <v>29</v>
      </c>
      <c r="P1303" s="12"/>
      <c r="Q1303" s="15" t="s">
        <v>5857</v>
      </c>
      <c r="R1303" s="12" t="s">
        <v>42</v>
      </c>
      <c r="S1303" s="11" t="s">
        <v>5858</v>
      </c>
      <c r="T1303" s="11"/>
    </row>
    <row x14ac:dyDescent="0.25" r="1304" customHeight="1" ht="19.5">
      <c r="A1304" s="18">
        <v>45200</v>
      </c>
      <c r="B1304" s="11" t="s">
        <v>5859</v>
      </c>
      <c r="C1304" s="11" t="s">
        <v>5860</v>
      </c>
      <c r="D1304" s="12"/>
      <c r="E1304" s="13">
        <v>15549347025</v>
      </c>
      <c r="F1304" s="11" t="s">
        <v>5861</v>
      </c>
      <c r="G1304" s="12" t="s">
        <v>115</v>
      </c>
      <c r="H1304" s="12"/>
      <c r="I1304" s="14">
        <v>10015</v>
      </c>
      <c r="J1304" s="12" t="s">
        <v>24</v>
      </c>
      <c r="K1304" s="12" t="s">
        <v>69</v>
      </c>
      <c r="L1304" s="12" t="s">
        <v>26</v>
      </c>
      <c r="M1304" s="11" t="s">
        <v>27</v>
      </c>
      <c r="N1304" s="11" t="s">
        <v>28</v>
      </c>
      <c r="O1304" s="12" t="s">
        <v>29</v>
      </c>
      <c r="P1304" s="12"/>
      <c r="Q1304" s="15" t="s">
        <v>5862</v>
      </c>
      <c r="R1304" s="12" t="s">
        <v>31</v>
      </c>
      <c r="S1304" s="11" t="s">
        <v>5863</v>
      </c>
      <c r="T1304" s="11"/>
    </row>
    <row x14ac:dyDescent="0.25" r="1305" customHeight="1" ht="19.5">
      <c r="A1305" s="18">
        <v>45200</v>
      </c>
      <c r="B1305" s="11" t="s">
        <v>5864</v>
      </c>
      <c r="C1305" s="11" t="s">
        <v>336</v>
      </c>
      <c r="D1305" s="12"/>
      <c r="E1305" s="13">
        <v>15571732996</v>
      </c>
      <c r="F1305" s="11" t="s">
        <v>5865</v>
      </c>
      <c r="G1305" s="12" t="s">
        <v>62</v>
      </c>
      <c r="H1305" s="12"/>
      <c r="I1305" s="14">
        <v>10015</v>
      </c>
      <c r="J1305" s="12" t="s">
        <v>24</v>
      </c>
      <c r="K1305" s="12" t="s">
        <v>172</v>
      </c>
      <c r="L1305" s="12" t="s">
        <v>26</v>
      </c>
      <c r="M1305" s="11" t="s">
        <v>27</v>
      </c>
      <c r="N1305" s="11" t="s">
        <v>28</v>
      </c>
      <c r="O1305" s="12" t="s">
        <v>29</v>
      </c>
      <c r="P1305" s="12"/>
      <c r="Q1305" s="15" t="s">
        <v>5866</v>
      </c>
      <c r="R1305" s="12" t="s">
        <v>31</v>
      </c>
      <c r="S1305" s="11" t="s">
        <v>5867</v>
      </c>
      <c r="T1305" s="11"/>
    </row>
    <row x14ac:dyDescent="0.25" r="1306" customHeight="1" ht="19.5">
      <c r="A1306" s="18">
        <v>45200</v>
      </c>
      <c r="B1306" s="11" t="s">
        <v>5868</v>
      </c>
      <c r="C1306" s="11" t="s">
        <v>5869</v>
      </c>
      <c r="D1306" s="12"/>
      <c r="E1306" s="13">
        <v>13647271039</v>
      </c>
      <c r="F1306" s="11" t="s">
        <v>5870</v>
      </c>
      <c r="G1306" s="12" t="s">
        <v>74</v>
      </c>
      <c r="H1306" s="12"/>
      <c r="I1306" s="14" t="s">
        <v>182</v>
      </c>
      <c r="J1306" s="12" t="s">
        <v>24</v>
      </c>
      <c r="K1306" s="12" t="s">
        <v>25</v>
      </c>
      <c r="L1306" s="12" t="s">
        <v>39</v>
      </c>
      <c r="M1306" s="11" t="s">
        <v>40</v>
      </c>
      <c r="N1306" s="11" t="s">
        <v>183</v>
      </c>
      <c r="O1306" s="12" t="s">
        <v>29</v>
      </c>
      <c r="P1306" s="12"/>
      <c r="Q1306" s="15" t="s">
        <v>5871</v>
      </c>
      <c r="R1306" s="12" t="s">
        <v>42</v>
      </c>
      <c r="S1306" s="11" t="s">
        <v>5872</v>
      </c>
      <c r="T1306" s="11"/>
    </row>
    <row x14ac:dyDescent="0.25" r="1307" customHeight="1" ht="19.5">
      <c r="A1307" s="18">
        <v>45200</v>
      </c>
      <c r="B1307" s="11" t="s">
        <v>5873</v>
      </c>
      <c r="C1307" s="11" t="s">
        <v>5869</v>
      </c>
      <c r="D1307" s="12"/>
      <c r="E1307" s="13">
        <v>15672505751</v>
      </c>
      <c r="F1307" s="11" t="s">
        <v>5874</v>
      </c>
      <c r="G1307" s="12" t="s">
        <v>48</v>
      </c>
      <c r="H1307" s="12"/>
      <c r="I1307" s="14" t="s">
        <v>254</v>
      </c>
      <c r="J1307" s="12" t="s">
        <v>24</v>
      </c>
      <c r="K1307" s="12" t="s">
        <v>25</v>
      </c>
      <c r="L1307" s="12" t="s">
        <v>39</v>
      </c>
      <c r="M1307" s="11" t="s">
        <v>27</v>
      </c>
      <c r="N1307" s="11" t="s">
        <v>183</v>
      </c>
      <c r="O1307" s="12" t="s">
        <v>29</v>
      </c>
      <c r="P1307" s="12"/>
      <c r="Q1307" s="15" t="s">
        <v>5875</v>
      </c>
      <c r="R1307" s="12" t="s">
        <v>42</v>
      </c>
      <c r="S1307" s="11" t="s">
        <v>5876</v>
      </c>
      <c r="T1307" s="11" t="s">
        <v>5877</v>
      </c>
    </row>
    <row x14ac:dyDescent="0.25" r="1308" customHeight="1" ht="19.5">
      <c r="A1308" s="18">
        <v>45200</v>
      </c>
      <c r="B1308" s="11" t="s">
        <v>5878</v>
      </c>
      <c r="C1308" s="11" t="s">
        <v>5869</v>
      </c>
      <c r="D1308" s="12"/>
      <c r="E1308" s="13">
        <v>15672502535</v>
      </c>
      <c r="F1308" s="11" t="s">
        <v>5879</v>
      </c>
      <c r="G1308" s="12" t="s">
        <v>216</v>
      </c>
      <c r="H1308" s="12"/>
      <c r="I1308" s="14" t="s">
        <v>749</v>
      </c>
      <c r="J1308" s="12" t="s">
        <v>24</v>
      </c>
      <c r="K1308" s="12" t="s">
        <v>25</v>
      </c>
      <c r="L1308" s="12" t="s">
        <v>39</v>
      </c>
      <c r="M1308" s="11" t="s">
        <v>40</v>
      </c>
      <c r="N1308" s="11" t="s">
        <v>183</v>
      </c>
      <c r="O1308" s="12" t="s">
        <v>29</v>
      </c>
      <c r="P1308" s="12"/>
      <c r="Q1308" s="15" t="s">
        <v>5880</v>
      </c>
      <c r="R1308" s="12" t="s">
        <v>42</v>
      </c>
      <c r="S1308" s="11" t="s">
        <v>5881</v>
      </c>
      <c r="T1308" s="11" t="s">
        <v>5882</v>
      </c>
    </row>
    <row x14ac:dyDescent="0.25" r="1309" customHeight="1" ht="19.5">
      <c r="A1309" s="18">
        <v>45200</v>
      </c>
      <c r="B1309" s="11" t="s">
        <v>5883</v>
      </c>
      <c r="C1309" s="11" t="s">
        <v>5869</v>
      </c>
      <c r="D1309" s="12"/>
      <c r="E1309" s="13">
        <v>15586373155</v>
      </c>
      <c r="F1309" s="11" t="s">
        <v>5884</v>
      </c>
      <c r="G1309" s="12" t="s">
        <v>115</v>
      </c>
      <c r="H1309" s="12" t="s">
        <v>130</v>
      </c>
      <c r="I1309" s="14" t="s">
        <v>433</v>
      </c>
      <c r="J1309" s="12" t="s">
        <v>24</v>
      </c>
      <c r="K1309" s="12" t="s">
        <v>25</v>
      </c>
      <c r="L1309" s="12" t="s">
        <v>39</v>
      </c>
      <c r="M1309" s="11" t="s">
        <v>27</v>
      </c>
      <c r="N1309" s="11" t="s">
        <v>183</v>
      </c>
      <c r="O1309" s="12" t="s">
        <v>29</v>
      </c>
      <c r="P1309" s="12"/>
      <c r="Q1309" s="15" t="s">
        <v>5885</v>
      </c>
      <c r="R1309" s="12" t="s">
        <v>42</v>
      </c>
      <c r="S1309" s="11" t="s">
        <v>5886</v>
      </c>
      <c r="T1309" s="11" t="s">
        <v>5887</v>
      </c>
    </row>
    <row x14ac:dyDescent="0.25" r="1310" customHeight="1" ht="19.5">
      <c r="A1310" s="18">
        <v>45200</v>
      </c>
      <c r="B1310" s="11" t="s">
        <v>5888</v>
      </c>
      <c r="C1310" s="11" t="s">
        <v>5684</v>
      </c>
      <c r="D1310" s="12"/>
      <c r="E1310" s="13">
        <v>15671009977</v>
      </c>
      <c r="F1310" s="11" t="s">
        <v>5889</v>
      </c>
      <c r="G1310" s="12" t="s">
        <v>171</v>
      </c>
      <c r="H1310" s="12"/>
      <c r="I1310" s="14" t="s">
        <v>254</v>
      </c>
      <c r="J1310" s="12" t="s">
        <v>24</v>
      </c>
      <c r="K1310" s="12" t="s">
        <v>25</v>
      </c>
      <c r="L1310" s="12" t="s">
        <v>39</v>
      </c>
      <c r="M1310" s="11" t="s">
        <v>40</v>
      </c>
      <c r="N1310" s="11" t="s">
        <v>183</v>
      </c>
      <c r="O1310" s="12" t="s">
        <v>29</v>
      </c>
      <c r="P1310" s="12"/>
      <c r="Q1310" s="15" t="s">
        <v>5890</v>
      </c>
      <c r="R1310" s="12" t="s">
        <v>42</v>
      </c>
      <c r="S1310" s="11" t="s">
        <v>5891</v>
      </c>
      <c r="T1310" s="11" t="s">
        <v>5892</v>
      </c>
    </row>
    <row x14ac:dyDescent="0.25" r="1311" customHeight="1" ht="19.5">
      <c r="A1311" s="18">
        <v>45200</v>
      </c>
      <c r="B1311" s="11" t="s">
        <v>5893</v>
      </c>
      <c r="C1311" s="11" t="s">
        <v>660</v>
      </c>
      <c r="D1311" s="12"/>
      <c r="E1311" s="13">
        <v>13294242356</v>
      </c>
      <c r="F1311" s="11" t="s">
        <v>5894</v>
      </c>
      <c r="G1311" s="12" t="s">
        <v>171</v>
      </c>
      <c r="H1311" s="12"/>
      <c r="I1311" s="14" t="s">
        <v>57</v>
      </c>
      <c r="J1311" s="12" t="s">
        <v>24</v>
      </c>
      <c r="K1311" s="12" t="s">
        <v>172</v>
      </c>
      <c r="L1311" s="12"/>
      <c r="M1311" s="11" t="s">
        <v>40</v>
      </c>
      <c r="N1311" s="11" t="s">
        <v>624</v>
      </c>
      <c r="O1311" s="12" t="s">
        <v>29</v>
      </c>
      <c r="P1311" s="12"/>
      <c r="Q1311" s="15" t="s">
        <v>5895</v>
      </c>
      <c r="R1311" s="12" t="s">
        <v>42</v>
      </c>
      <c r="S1311" s="11" t="s">
        <v>5896</v>
      </c>
      <c r="T1311" s="11"/>
    </row>
    <row x14ac:dyDescent="0.25" r="1312" customHeight="1" ht="19.5">
      <c r="A1312" s="18">
        <v>45200</v>
      </c>
      <c r="B1312" s="11" t="s">
        <v>5897</v>
      </c>
      <c r="C1312" s="11" t="s">
        <v>1132</v>
      </c>
      <c r="D1312" s="12"/>
      <c r="E1312" s="13">
        <v>18674272423</v>
      </c>
      <c r="F1312" s="11" t="s">
        <v>5898</v>
      </c>
      <c r="G1312" s="12" t="s">
        <v>48</v>
      </c>
      <c r="H1312" s="12"/>
      <c r="I1312" s="14" t="s">
        <v>116</v>
      </c>
      <c r="J1312" s="12" t="s">
        <v>24</v>
      </c>
      <c r="K1312" s="12" t="s">
        <v>25</v>
      </c>
      <c r="L1312" s="12" t="s">
        <v>39</v>
      </c>
      <c r="M1312" s="11" t="s">
        <v>27</v>
      </c>
      <c r="N1312" s="11" t="s">
        <v>183</v>
      </c>
      <c r="O1312" s="12" t="s">
        <v>29</v>
      </c>
      <c r="P1312" s="12"/>
      <c r="Q1312" s="15" t="s">
        <v>5899</v>
      </c>
      <c r="R1312" s="12" t="s">
        <v>51</v>
      </c>
      <c r="S1312" s="11" t="s">
        <v>5900</v>
      </c>
      <c r="T1312" s="11"/>
    </row>
    <row x14ac:dyDescent="0.25" r="1313" customHeight="1" ht="19.5">
      <c r="A1313" s="18">
        <v>45200</v>
      </c>
      <c r="B1313" s="11" t="s">
        <v>5901</v>
      </c>
      <c r="C1313" s="11" t="s">
        <v>660</v>
      </c>
      <c r="D1313" s="12"/>
      <c r="E1313" s="13">
        <v>18527204309</v>
      </c>
      <c r="F1313" s="11" t="s">
        <v>5902</v>
      </c>
      <c r="G1313" s="12" t="s">
        <v>74</v>
      </c>
      <c r="H1313" s="12"/>
      <c r="I1313" s="14" t="s">
        <v>796</v>
      </c>
      <c r="J1313" s="12" t="s">
        <v>24</v>
      </c>
      <c r="K1313" s="12" t="s">
        <v>25</v>
      </c>
      <c r="L1313" s="12" t="s">
        <v>39</v>
      </c>
      <c r="M1313" s="11" t="s">
        <v>27</v>
      </c>
      <c r="N1313" s="11" t="s">
        <v>624</v>
      </c>
      <c r="O1313" s="12" t="s">
        <v>29</v>
      </c>
      <c r="P1313" s="12"/>
      <c r="Q1313" s="15" t="s">
        <v>5903</v>
      </c>
      <c r="R1313" s="12" t="s">
        <v>42</v>
      </c>
      <c r="S1313" s="11" t="s">
        <v>5904</v>
      </c>
      <c r="T1313" s="11"/>
    </row>
    <row x14ac:dyDescent="0.25" r="1314" customHeight="1" ht="19.5">
      <c r="A1314" s="18">
        <v>45200</v>
      </c>
      <c r="B1314" s="11" t="s">
        <v>5905</v>
      </c>
      <c r="C1314" s="11" t="s">
        <v>660</v>
      </c>
      <c r="D1314" s="12"/>
      <c r="E1314" s="13">
        <v>18672093438</v>
      </c>
      <c r="F1314" s="11" t="s">
        <v>5757</v>
      </c>
      <c r="G1314" s="12" t="s">
        <v>62</v>
      </c>
      <c r="H1314" s="12"/>
      <c r="I1314" s="14" t="s">
        <v>663</v>
      </c>
      <c r="J1314" s="12" t="s">
        <v>24</v>
      </c>
      <c r="K1314" s="12" t="s">
        <v>25</v>
      </c>
      <c r="L1314" s="12" t="s">
        <v>39</v>
      </c>
      <c r="M1314" s="11" t="s">
        <v>40</v>
      </c>
      <c r="N1314" s="11" t="s">
        <v>624</v>
      </c>
      <c r="O1314" s="12" t="s">
        <v>29</v>
      </c>
      <c r="P1314" s="12"/>
      <c r="Q1314" s="15" t="s">
        <v>5906</v>
      </c>
      <c r="R1314" s="12" t="s">
        <v>42</v>
      </c>
      <c r="S1314" s="11" t="s">
        <v>5907</v>
      </c>
      <c r="T1314" s="11"/>
    </row>
    <row x14ac:dyDescent="0.25" r="1315" customHeight="1" ht="19.5">
      <c r="A1315" s="18">
        <v>45200</v>
      </c>
      <c r="B1315" s="11" t="s">
        <v>5908</v>
      </c>
      <c r="C1315" s="11" t="s">
        <v>660</v>
      </c>
      <c r="D1315" s="12"/>
      <c r="E1315" s="13" t="s">
        <v>5909</v>
      </c>
      <c r="F1315" s="11" t="s">
        <v>4197</v>
      </c>
      <c r="G1315" s="12" t="s">
        <v>37</v>
      </c>
      <c r="H1315" s="12"/>
      <c r="I1315" s="14" t="s">
        <v>182</v>
      </c>
      <c r="J1315" s="12" t="s">
        <v>24</v>
      </c>
      <c r="K1315" s="12" t="s">
        <v>25</v>
      </c>
      <c r="L1315" s="12" t="s">
        <v>39</v>
      </c>
      <c r="M1315" s="11" t="s">
        <v>27</v>
      </c>
      <c r="N1315" s="11" t="s">
        <v>624</v>
      </c>
      <c r="O1315" s="12" t="s">
        <v>29</v>
      </c>
      <c r="P1315" s="12"/>
      <c r="Q1315" s="15" t="s">
        <v>5910</v>
      </c>
      <c r="R1315" s="12" t="s">
        <v>42</v>
      </c>
      <c r="S1315" s="11" t="s">
        <v>5911</v>
      </c>
      <c r="T1315" s="11"/>
    </row>
    <row x14ac:dyDescent="0.25" r="1316" customHeight="1" ht="19.5">
      <c r="A1316" s="18">
        <v>45200</v>
      </c>
      <c r="B1316" s="11" t="s">
        <v>5912</v>
      </c>
      <c r="C1316" s="11" t="s">
        <v>660</v>
      </c>
      <c r="D1316" s="12"/>
      <c r="E1316" s="13" t="s">
        <v>5913</v>
      </c>
      <c r="F1316" s="11" t="s">
        <v>5914</v>
      </c>
      <c r="G1316" s="12" t="s">
        <v>74</v>
      </c>
      <c r="H1316" s="12"/>
      <c r="I1316" s="14" t="s">
        <v>148</v>
      </c>
      <c r="J1316" s="12" t="s">
        <v>24</v>
      </c>
      <c r="K1316" s="12" t="s">
        <v>25</v>
      </c>
      <c r="L1316" s="12" t="s">
        <v>39</v>
      </c>
      <c r="M1316" s="11" t="s">
        <v>149</v>
      </c>
      <c r="N1316" s="11" t="s">
        <v>624</v>
      </c>
      <c r="O1316" s="12" t="s">
        <v>29</v>
      </c>
      <c r="P1316" s="12"/>
      <c r="Q1316" s="15" t="s">
        <v>5915</v>
      </c>
      <c r="R1316" s="12" t="s">
        <v>42</v>
      </c>
      <c r="S1316" s="11" t="s">
        <v>5916</v>
      </c>
      <c r="T1316" s="11"/>
    </row>
    <row x14ac:dyDescent="0.25" r="1317" customHeight="1" ht="19.5">
      <c r="A1317" s="18">
        <v>45200</v>
      </c>
      <c r="B1317" s="11" t="s">
        <v>5917</v>
      </c>
      <c r="C1317" s="11" t="s">
        <v>660</v>
      </c>
      <c r="D1317" s="12"/>
      <c r="E1317" s="13">
        <v>15572735626</v>
      </c>
      <c r="F1317" s="11" t="s">
        <v>5918</v>
      </c>
      <c r="G1317" s="12" t="s">
        <v>48</v>
      </c>
      <c r="H1317" s="12"/>
      <c r="I1317" s="14" t="s">
        <v>4501</v>
      </c>
      <c r="J1317" s="12" t="s">
        <v>24</v>
      </c>
      <c r="K1317" s="12" t="s">
        <v>25</v>
      </c>
      <c r="L1317" s="12" t="s">
        <v>39</v>
      </c>
      <c r="M1317" s="11" t="s">
        <v>27</v>
      </c>
      <c r="N1317" s="11" t="s">
        <v>624</v>
      </c>
      <c r="O1317" s="12" t="s">
        <v>29</v>
      </c>
      <c r="P1317" s="12"/>
      <c r="Q1317" s="15" t="s">
        <v>5919</v>
      </c>
      <c r="R1317" s="12" t="s">
        <v>42</v>
      </c>
      <c r="S1317" s="11" t="s">
        <v>5920</v>
      </c>
      <c r="T1317" s="11"/>
    </row>
    <row x14ac:dyDescent="0.25" r="1318" customHeight="1" ht="19.5">
      <c r="A1318" s="18">
        <v>45200</v>
      </c>
      <c r="B1318" s="11" t="s">
        <v>5921</v>
      </c>
      <c r="C1318" s="11" t="s">
        <v>1132</v>
      </c>
      <c r="D1318" s="12"/>
      <c r="E1318" s="13">
        <v>13235639183</v>
      </c>
      <c r="F1318" s="11" t="s">
        <v>5922</v>
      </c>
      <c r="G1318" s="12" t="s">
        <v>23</v>
      </c>
      <c r="H1318" s="12"/>
      <c r="I1318" s="14" t="s">
        <v>182</v>
      </c>
      <c r="J1318" s="12" t="s">
        <v>24</v>
      </c>
      <c r="K1318" s="12" t="s">
        <v>25</v>
      </c>
      <c r="L1318" s="12" t="s">
        <v>39</v>
      </c>
      <c r="M1318" s="11" t="s">
        <v>40</v>
      </c>
      <c r="N1318" s="11" t="s">
        <v>183</v>
      </c>
      <c r="O1318" s="12" t="s">
        <v>29</v>
      </c>
      <c r="P1318" s="12"/>
      <c r="Q1318" s="15" t="s">
        <v>5923</v>
      </c>
      <c r="R1318" s="12" t="s">
        <v>42</v>
      </c>
      <c r="S1318" s="11" t="s">
        <v>5924</v>
      </c>
      <c r="T1318" s="11"/>
    </row>
    <row x14ac:dyDescent="0.25" r="1319" customHeight="1" ht="19.5">
      <c r="A1319" s="18">
        <v>45200</v>
      </c>
      <c r="B1319" s="11" t="s">
        <v>5925</v>
      </c>
      <c r="C1319" s="11" t="s">
        <v>1132</v>
      </c>
      <c r="D1319" s="12"/>
      <c r="E1319" s="13">
        <v>13217275219</v>
      </c>
      <c r="F1319" s="11" t="s">
        <v>5926</v>
      </c>
      <c r="G1319" s="12" t="s">
        <v>115</v>
      </c>
      <c r="H1319" s="12"/>
      <c r="I1319" s="14" t="s">
        <v>57</v>
      </c>
      <c r="J1319" s="12" t="s">
        <v>24</v>
      </c>
      <c r="K1319" s="12" t="s">
        <v>25</v>
      </c>
      <c r="L1319" s="12" t="s">
        <v>39</v>
      </c>
      <c r="M1319" s="11" t="s">
        <v>27</v>
      </c>
      <c r="N1319" s="11" t="s">
        <v>183</v>
      </c>
      <c r="O1319" s="12" t="s">
        <v>29</v>
      </c>
      <c r="P1319" s="12"/>
      <c r="Q1319" s="15" t="s">
        <v>5927</v>
      </c>
      <c r="R1319" s="12" t="s">
        <v>51</v>
      </c>
      <c r="S1319" s="11" t="s">
        <v>5928</v>
      </c>
      <c r="T1319" s="11"/>
    </row>
    <row x14ac:dyDescent="0.25" r="1320" customHeight="1" ht="19.5">
      <c r="A1320" s="18">
        <v>45200</v>
      </c>
      <c r="B1320" s="11" t="s">
        <v>5929</v>
      </c>
      <c r="C1320" s="11" t="s">
        <v>660</v>
      </c>
      <c r="D1320" s="12"/>
      <c r="E1320" s="13" t="s">
        <v>5930</v>
      </c>
      <c r="F1320" s="11" t="s">
        <v>5865</v>
      </c>
      <c r="G1320" s="12" t="s">
        <v>74</v>
      </c>
      <c r="H1320" s="12"/>
      <c r="I1320" s="14" t="s">
        <v>433</v>
      </c>
      <c r="J1320" s="12" t="s">
        <v>24</v>
      </c>
      <c r="K1320" s="12" t="s">
        <v>25</v>
      </c>
      <c r="L1320" s="12" t="s">
        <v>39</v>
      </c>
      <c r="M1320" s="11" t="s">
        <v>149</v>
      </c>
      <c r="N1320" s="11" t="s">
        <v>624</v>
      </c>
      <c r="O1320" s="12" t="s">
        <v>29</v>
      </c>
      <c r="P1320" s="12"/>
      <c r="Q1320" s="15" t="s">
        <v>5931</v>
      </c>
      <c r="R1320" s="12" t="s">
        <v>42</v>
      </c>
      <c r="S1320" s="11" t="s">
        <v>5932</v>
      </c>
      <c r="T1320" s="11"/>
    </row>
    <row x14ac:dyDescent="0.25" r="1321" customHeight="1" ht="19.5">
      <c r="A1321" s="18">
        <v>45200</v>
      </c>
      <c r="B1321" s="11" t="s">
        <v>5933</v>
      </c>
      <c r="C1321" s="11" t="s">
        <v>1132</v>
      </c>
      <c r="D1321" s="12"/>
      <c r="E1321" s="13">
        <v>13217271736</v>
      </c>
      <c r="F1321" s="11" t="s">
        <v>5934</v>
      </c>
      <c r="G1321" s="12" t="s">
        <v>74</v>
      </c>
      <c r="H1321" s="12"/>
      <c r="I1321" s="14" t="s">
        <v>87</v>
      </c>
      <c r="J1321" s="12" t="s">
        <v>24</v>
      </c>
      <c r="K1321" s="12" t="s">
        <v>25</v>
      </c>
      <c r="L1321" s="12" t="s">
        <v>39</v>
      </c>
      <c r="M1321" s="11" t="s">
        <v>40</v>
      </c>
      <c r="N1321" s="11" t="s">
        <v>183</v>
      </c>
      <c r="O1321" s="12" t="s">
        <v>29</v>
      </c>
      <c r="P1321" s="12"/>
      <c r="Q1321" s="15" t="s">
        <v>5935</v>
      </c>
      <c r="R1321" s="12" t="s">
        <v>51</v>
      </c>
      <c r="S1321" s="11" t="s">
        <v>5936</v>
      </c>
      <c r="T1321" s="11"/>
    </row>
    <row x14ac:dyDescent="0.25" r="1322" customHeight="1" ht="19.5">
      <c r="A1322" s="18">
        <v>45200</v>
      </c>
      <c r="B1322" s="11" t="s">
        <v>5937</v>
      </c>
      <c r="C1322" s="11" t="s">
        <v>5938</v>
      </c>
      <c r="D1322" s="12"/>
      <c r="E1322" s="13">
        <v>13277252154</v>
      </c>
      <c r="F1322" s="11" t="s">
        <v>5939</v>
      </c>
      <c r="G1322" s="12" t="s">
        <v>74</v>
      </c>
      <c r="H1322" s="12"/>
      <c r="I1322" s="14" t="s">
        <v>5940</v>
      </c>
      <c r="J1322" s="12" t="s">
        <v>24</v>
      </c>
      <c r="K1322" s="12" t="s">
        <v>25</v>
      </c>
      <c r="L1322" s="12" t="s">
        <v>39</v>
      </c>
      <c r="M1322" s="11" t="s">
        <v>27</v>
      </c>
      <c r="N1322" s="11" t="s">
        <v>183</v>
      </c>
      <c r="O1322" s="12" t="s">
        <v>29</v>
      </c>
      <c r="P1322" s="12"/>
      <c r="Q1322" s="15" t="s">
        <v>5941</v>
      </c>
      <c r="R1322" s="12" t="s">
        <v>42</v>
      </c>
      <c r="S1322" s="11" t="s">
        <v>5942</v>
      </c>
      <c r="T1322" s="11"/>
    </row>
    <row x14ac:dyDescent="0.25" r="1323" customHeight="1" ht="19.5">
      <c r="A1323" s="18">
        <v>45200</v>
      </c>
      <c r="B1323" s="11" t="s">
        <v>5943</v>
      </c>
      <c r="C1323" s="11" t="s">
        <v>5944</v>
      </c>
      <c r="D1323" s="12"/>
      <c r="E1323" s="13">
        <v>18671716137</v>
      </c>
      <c r="F1323" s="11" t="s">
        <v>5945</v>
      </c>
      <c r="G1323" s="12" t="s">
        <v>56</v>
      </c>
      <c r="H1323" s="12"/>
      <c r="I1323" s="14" t="s">
        <v>749</v>
      </c>
      <c r="J1323" s="12" t="s">
        <v>24</v>
      </c>
      <c r="K1323" s="12" t="s">
        <v>25</v>
      </c>
      <c r="L1323" s="12" t="s">
        <v>39</v>
      </c>
      <c r="M1323" s="11" t="s">
        <v>27</v>
      </c>
      <c r="N1323" s="11" t="s">
        <v>183</v>
      </c>
      <c r="O1323" s="12" t="s">
        <v>29</v>
      </c>
      <c r="P1323" s="12"/>
      <c r="Q1323" s="15" t="s">
        <v>5946</v>
      </c>
      <c r="R1323" s="12" t="s">
        <v>42</v>
      </c>
      <c r="S1323" s="11" t="s">
        <v>5947</v>
      </c>
      <c r="T1323" s="11"/>
    </row>
    <row x14ac:dyDescent="0.25" r="1324" customHeight="1" ht="19.5">
      <c r="A1324" s="18">
        <v>45200</v>
      </c>
      <c r="B1324" s="11" t="s">
        <v>5948</v>
      </c>
      <c r="C1324" s="11" t="s">
        <v>5949</v>
      </c>
      <c r="D1324" s="12"/>
      <c r="E1324" s="13">
        <v>18671741809</v>
      </c>
      <c r="F1324" s="11" t="s">
        <v>5950</v>
      </c>
      <c r="G1324" s="12" t="s">
        <v>62</v>
      </c>
      <c r="H1324" s="12"/>
      <c r="I1324" s="14" t="s">
        <v>99</v>
      </c>
      <c r="J1324" s="12" t="s">
        <v>24</v>
      </c>
      <c r="K1324" s="12" t="s">
        <v>25</v>
      </c>
      <c r="L1324" s="12" t="s">
        <v>39</v>
      </c>
      <c r="M1324" s="11" t="s">
        <v>27</v>
      </c>
      <c r="N1324" s="11" t="s">
        <v>183</v>
      </c>
      <c r="O1324" s="12" t="s">
        <v>29</v>
      </c>
      <c r="P1324" s="12"/>
      <c r="Q1324" s="15" t="s">
        <v>5951</v>
      </c>
      <c r="R1324" s="12" t="s">
        <v>42</v>
      </c>
      <c r="S1324" s="11" t="s">
        <v>5952</v>
      </c>
      <c r="T1324" s="11"/>
    </row>
    <row x14ac:dyDescent="0.25" r="1325" customHeight="1" ht="19.5">
      <c r="A1325" s="18">
        <v>45200</v>
      </c>
      <c r="B1325" s="11" t="s">
        <v>5953</v>
      </c>
      <c r="C1325" s="11" t="s">
        <v>1132</v>
      </c>
      <c r="D1325" s="12"/>
      <c r="E1325" s="13">
        <v>13207202870</v>
      </c>
      <c r="F1325" s="11" t="s">
        <v>1381</v>
      </c>
      <c r="G1325" s="12" t="s">
        <v>37</v>
      </c>
      <c r="H1325" s="12"/>
      <c r="I1325" s="14" t="s">
        <v>241</v>
      </c>
      <c r="J1325" s="12" t="s">
        <v>24</v>
      </c>
      <c r="K1325" s="12" t="s">
        <v>25</v>
      </c>
      <c r="L1325" s="12" t="s">
        <v>39</v>
      </c>
      <c r="M1325" s="11" t="s">
        <v>40</v>
      </c>
      <c r="N1325" s="11" t="s">
        <v>183</v>
      </c>
      <c r="O1325" s="12" t="s">
        <v>29</v>
      </c>
      <c r="P1325" s="12"/>
      <c r="Q1325" s="15" t="s">
        <v>5954</v>
      </c>
      <c r="R1325" s="12" t="s">
        <v>51</v>
      </c>
      <c r="S1325" s="11" t="s">
        <v>5955</v>
      </c>
      <c r="T1325" s="11"/>
    </row>
    <row x14ac:dyDescent="0.25" r="1326" customHeight="1" ht="19.5">
      <c r="A1326" s="18">
        <v>45200</v>
      </c>
      <c r="B1326" s="11" t="s">
        <v>5956</v>
      </c>
      <c r="C1326" s="11" t="s">
        <v>1132</v>
      </c>
      <c r="D1326" s="12"/>
      <c r="E1326" s="13">
        <v>13207215320</v>
      </c>
      <c r="F1326" s="11" t="s">
        <v>5957</v>
      </c>
      <c r="G1326" s="12" t="s">
        <v>23</v>
      </c>
      <c r="H1326" s="12"/>
      <c r="I1326" s="14" t="s">
        <v>1623</v>
      </c>
      <c r="J1326" s="12" t="s">
        <v>24</v>
      </c>
      <c r="K1326" s="12" t="s">
        <v>25</v>
      </c>
      <c r="L1326" s="12" t="s">
        <v>39</v>
      </c>
      <c r="M1326" s="11" t="s">
        <v>27</v>
      </c>
      <c r="N1326" s="11" t="s">
        <v>183</v>
      </c>
      <c r="O1326" s="12" t="s">
        <v>29</v>
      </c>
      <c r="P1326" s="12"/>
      <c r="Q1326" s="15" t="s">
        <v>5958</v>
      </c>
      <c r="R1326" s="12" t="s">
        <v>51</v>
      </c>
      <c r="S1326" s="11" t="s">
        <v>5959</v>
      </c>
      <c r="T1326" s="11"/>
    </row>
    <row x14ac:dyDescent="0.25" r="1327" customHeight="1" ht="19.5">
      <c r="A1327" s="18">
        <v>45200</v>
      </c>
      <c r="B1327" s="11" t="s">
        <v>5960</v>
      </c>
      <c r="C1327" s="11" t="s">
        <v>1132</v>
      </c>
      <c r="D1327" s="12"/>
      <c r="E1327" s="13">
        <v>15549292076</v>
      </c>
      <c r="F1327" s="11" t="s">
        <v>5961</v>
      </c>
      <c r="G1327" s="12" t="s">
        <v>115</v>
      </c>
      <c r="H1327" s="12"/>
      <c r="I1327" s="14" t="s">
        <v>290</v>
      </c>
      <c r="J1327" s="12" t="s">
        <v>24</v>
      </c>
      <c r="K1327" s="12" t="s">
        <v>25</v>
      </c>
      <c r="L1327" s="12" t="s">
        <v>39</v>
      </c>
      <c r="M1327" s="11" t="s">
        <v>27</v>
      </c>
      <c r="N1327" s="11" t="s">
        <v>183</v>
      </c>
      <c r="O1327" s="12" t="s">
        <v>29</v>
      </c>
      <c r="P1327" s="12"/>
      <c r="Q1327" s="15" t="s">
        <v>5962</v>
      </c>
      <c r="R1327" s="12" t="s">
        <v>51</v>
      </c>
      <c r="S1327" s="11" t="s">
        <v>5963</v>
      </c>
      <c r="T1327" s="11"/>
    </row>
    <row x14ac:dyDescent="0.25" r="1328" customHeight="1" ht="19.5">
      <c r="A1328" s="18">
        <v>45200</v>
      </c>
      <c r="B1328" s="11" t="s">
        <v>5964</v>
      </c>
      <c r="C1328" s="11" t="s">
        <v>5949</v>
      </c>
      <c r="D1328" s="12"/>
      <c r="E1328" s="13">
        <v>15629373858</v>
      </c>
      <c r="F1328" s="11" t="s">
        <v>5518</v>
      </c>
      <c r="G1328" s="12" t="s">
        <v>115</v>
      </c>
      <c r="H1328" s="12"/>
      <c r="I1328" s="14" t="s">
        <v>1394</v>
      </c>
      <c r="J1328" s="12" t="s">
        <v>24</v>
      </c>
      <c r="K1328" s="12" t="s">
        <v>25</v>
      </c>
      <c r="L1328" s="12" t="s">
        <v>39</v>
      </c>
      <c r="M1328" s="11" t="s">
        <v>27</v>
      </c>
      <c r="N1328" s="11" t="s">
        <v>183</v>
      </c>
      <c r="O1328" s="12" t="s">
        <v>29</v>
      </c>
      <c r="P1328" s="12"/>
      <c r="Q1328" s="15" t="s">
        <v>5965</v>
      </c>
      <c r="R1328" s="12" t="s">
        <v>42</v>
      </c>
      <c r="S1328" s="11" t="s">
        <v>5966</v>
      </c>
      <c r="T1328" s="11"/>
    </row>
    <row x14ac:dyDescent="0.25" r="1329" customHeight="1" ht="19.5">
      <c r="A1329" s="18">
        <v>45200</v>
      </c>
      <c r="B1329" s="11" t="s">
        <v>5967</v>
      </c>
      <c r="C1329" s="11" t="s">
        <v>5968</v>
      </c>
      <c r="D1329" s="12"/>
      <c r="E1329" s="13">
        <v>13032712484</v>
      </c>
      <c r="F1329" s="11" t="s">
        <v>5580</v>
      </c>
      <c r="G1329" s="12" t="s">
        <v>115</v>
      </c>
      <c r="H1329" s="12"/>
      <c r="I1329" s="14" t="s">
        <v>328</v>
      </c>
      <c r="J1329" s="12" t="s">
        <v>24</v>
      </c>
      <c r="K1329" s="12" t="s">
        <v>25</v>
      </c>
      <c r="L1329" s="12" t="s">
        <v>39</v>
      </c>
      <c r="M1329" s="11" t="s">
        <v>27</v>
      </c>
      <c r="N1329" s="11" t="s">
        <v>183</v>
      </c>
      <c r="O1329" s="12" t="s">
        <v>29</v>
      </c>
      <c r="P1329" s="12"/>
      <c r="Q1329" s="15" t="s">
        <v>5969</v>
      </c>
      <c r="R1329" s="12" t="s">
        <v>42</v>
      </c>
      <c r="S1329" s="11" t="s">
        <v>5970</v>
      </c>
      <c r="T1329" s="11"/>
    </row>
    <row x14ac:dyDescent="0.25" r="1330" customHeight="1" ht="19.5">
      <c r="A1330" s="18">
        <v>45200</v>
      </c>
      <c r="B1330" s="11" t="s">
        <v>5971</v>
      </c>
      <c r="C1330" s="11" t="s">
        <v>5972</v>
      </c>
      <c r="D1330" s="12"/>
      <c r="E1330" s="13">
        <v>15672503051</v>
      </c>
      <c r="F1330" s="11" t="s">
        <v>5973</v>
      </c>
      <c r="G1330" s="12" t="s">
        <v>23</v>
      </c>
      <c r="H1330" s="12" t="s">
        <v>130</v>
      </c>
      <c r="I1330" s="14" t="s">
        <v>49</v>
      </c>
      <c r="J1330" s="12" t="s">
        <v>24</v>
      </c>
      <c r="K1330" s="12" t="s">
        <v>25</v>
      </c>
      <c r="L1330" s="12" t="s">
        <v>39</v>
      </c>
      <c r="M1330" s="11" t="s">
        <v>40</v>
      </c>
      <c r="N1330" s="11" t="s">
        <v>183</v>
      </c>
      <c r="O1330" s="12" t="s">
        <v>29</v>
      </c>
      <c r="P1330" s="12"/>
      <c r="Q1330" s="15" t="s">
        <v>5974</v>
      </c>
      <c r="R1330" s="12" t="s">
        <v>42</v>
      </c>
      <c r="S1330" s="11" t="s">
        <v>5975</v>
      </c>
      <c r="T1330" s="11"/>
    </row>
    <row x14ac:dyDescent="0.25" r="1331" customHeight="1" ht="19.5">
      <c r="A1331" s="18">
        <v>45200</v>
      </c>
      <c r="B1331" s="11" t="s">
        <v>5976</v>
      </c>
      <c r="C1331" s="11" t="s">
        <v>5977</v>
      </c>
      <c r="D1331" s="12"/>
      <c r="E1331" s="13">
        <v>17683709273</v>
      </c>
      <c r="F1331" s="11" t="s">
        <v>5978</v>
      </c>
      <c r="G1331" s="12" t="s">
        <v>115</v>
      </c>
      <c r="H1331" s="12" t="s">
        <v>98</v>
      </c>
      <c r="I1331" s="14">
        <v>10015</v>
      </c>
      <c r="J1331" s="12" t="s">
        <v>24</v>
      </c>
      <c r="K1331" s="12" t="s">
        <v>25</v>
      </c>
      <c r="L1331" s="12" t="s">
        <v>26</v>
      </c>
      <c r="M1331" s="11" t="s">
        <v>27</v>
      </c>
      <c r="N1331" s="11" t="s">
        <v>28</v>
      </c>
      <c r="O1331" s="12" t="s">
        <v>29</v>
      </c>
      <c r="P1331" s="12"/>
      <c r="Q1331" s="15" t="s">
        <v>5979</v>
      </c>
      <c r="R1331" s="12" t="s">
        <v>31</v>
      </c>
      <c r="S1331" s="17" t="s">
        <v>5980</v>
      </c>
      <c r="T1331" s="11"/>
    </row>
    <row x14ac:dyDescent="0.25" r="1332" customHeight="1" ht="19.5">
      <c r="A1332" s="18">
        <v>45200</v>
      </c>
      <c r="B1332" s="11" t="s">
        <v>5981</v>
      </c>
      <c r="C1332" s="11" t="s">
        <v>2809</v>
      </c>
      <c r="D1332" s="12"/>
      <c r="E1332" s="13">
        <v>18672655368</v>
      </c>
      <c r="F1332" s="11" t="s">
        <v>5982</v>
      </c>
      <c r="G1332" s="12" t="s">
        <v>56</v>
      </c>
      <c r="H1332" s="12"/>
      <c r="I1332" s="14" t="s">
        <v>189</v>
      </c>
      <c r="J1332" s="12" t="s">
        <v>24</v>
      </c>
      <c r="K1332" s="12" t="s">
        <v>25</v>
      </c>
      <c r="L1332" s="12" t="s">
        <v>39</v>
      </c>
      <c r="M1332" s="11" t="s">
        <v>27</v>
      </c>
      <c r="N1332" s="11" t="s">
        <v>28</v>
      </c>
      <c r="O1332" s="12" t="s">
        <v>29</v>
      </c>
      <c r="P1332" s="12"/>
      <c r="Q1332" s="15" t="s">
        <v>5983</v>
      </c>
      <c r="R1332" s="12" t="s">
        <v>42</v>
      </c>
      <c r="S1332" s="11" t="s">
        <v>5984</v>
      </c>
      <c r="T1332" s="11"/>
    </row>
    <row x14ac:dyDescent="0.25" r="1333" customHeight="1" ht="19.5">
      <c r="A1333" s="18">
        <v>45200</v>
      </c>
      <c r="B1333" s="11" t="s">
        <v>5985</v>
      </c>
      <c r="C1333" s="11" t="s">
        <v>1132</v>
      </c>
      <c r="D1333" s="12"/>
      <c r="E1333" s="13">
        <v>15571736051</v>
      </c>
      <c r="F1333" s="11" t="s">
        <v>5986</v>
      </c>
      <c r="G1333" s="12" t="s">
        <v>74</v>
      </c>
      <c r="H1333" s="12"/>
      <c r="I1333" s="14" t="s">
        <v>38</v>
      </c>
      <c r="J1333" s="12" t="s">
        <v>24</v>
      </c>
      <c r="K1333" s="12" t="s">
        <v>25</v>
      </c>
      <c r="L1333" s="12" t="s">
        <v>39</v>
      </c>
      <c r="M1333" s="11" t="s">
        <v>27</v>
      </c>
      <c r="N1333" s="11" t="s">
        <v>183</v>
      </c>
      <c r="O1333" s="12" t="s">
        <v>29</v>
      </c>
      <c r="P1333" s="12"/>
      <c r="Q1333" s="15" t="s">
        <v>5987</v>
      </c>
      <c r="R1333" s="12" t="s">
        <v>51</v>
      </c>
      <c r="S1333" s="11" t="s">
        <v>5988</v>
      </c>
      <c r="T1333" s="11"/>
    </row>
    <row x14ac:dyDescent="0.25" r="1334" customHeight="1" ht="19.5">
      <c r="A1334" s="18">
        <v>45200</v>
      </c>
      <c r="B1334" s="11" t="s">
        <v>5989</v>
      </c>
      <c r="C1334" s="11" t="s">
        <v>1132</v>
      </c>
      <c r="D1334" s="12"/>
      <c r="E1334" s="13">
        <v>18672109676</v>
      </c>
      <c r="F1334" s="11" t="s">
        <v>4424</v>
      </c>
      <c r="G1334" s="12" t="s">
        <v>48</v>
      </c>
      <c r="H1334" s="12"/>
      <c r="I1334" s="14" t="s">
        <v>104</v>
      </c>
      <c r="J1334" s="12" t="s">
        <v>24</v>
      </c>
      <c r="K1334" s="12" t="s">
        <v>25</v>
      </c>
      <c r="L1334" s="12" t="s">
        <v>39</v>
      </c>
      <c r="M1334" s="11" t="s">
        <v>40</v>
      </c>
      <c r="N1334" s="11" t="s">
        <v>183</v>
      </c>
      <c r="O1334" s="12" t="s">
        <v>29</v>
      </c>
      <c r="P1334" s="12"/>
      <c r="Q1334" s="15" t="s">
        <v>5990</v>
      </c>
      <c r="R1334" s="12" t="s">
        <v>51</v>
      </c>
      <c r="S1334" s="11" t="s">
        <v>5991</v>
      </c>
      <c r="T1334" s="11"/>
    </row>
    <row x14ac:dyDescent="0.25" r="1335" customHeight="1" ht="19.5">
      <c r="A1335" s="18">
        <v>45200</v>
      </c>
      <c r="B1335" s="11" t="s">
        <v>5992</v>
      </c>
      <c r="C1335" s="11" t="s">
        <v>1132</v>
      </c>
      <c r="D1335" s="12"/>
      <c r="E1335" s="13">
        <v>16671701630</v>
      </c>
      <c r="F1335" s="11" t="s">
        <v>5993</v>
      </c>
      <c r="G1335" s="12" t="s">
        <v>74</v>
      </c>
      <c r="H1335" s="12" t="s">
        <v>357</v>
      </c>
      <c r="I1335" s="14" t="s">
        <v>259</v>
      </c>
      <c r="J1335" s="12" t="s">
        <v>24</v>
      </c>
      <c r="K1335" s="12" t="s">
        <v>25</v>
      </c>
      <c r="L1335" s="12" t="s">
        <v>39</v>
      </c>
      <c r="M1335" s="11" t="s">
        <v>40</v>
      </c>
      <c r="N1335" s="11" t="s">
        <v>183</v>
      </c>
      <c r="O1335" s="12" t="s">
        <v>29</v>
      </c>
      <c r="P1335" s="12"/>
      <c r="Q1335" s="15" t="s">
        <v>5994</v>
      </c>
      <c r="R1335" s="12" t="s">
        <v>51</v>
      </c>
      <c r="S1335" s="11" t="s">
        <v>5995</v>
      </c>
      <c r="T1335" s="11"/>
    </row>
    <row x14ac:dyDescent="0.25" r="1336" customHeight="1" ht="19.5">
      <c r="A1336" s="18">
        <v>45200</v>
      </c>
      <c r="B1336" s="11" t="s">
        <v>5996</v>
      </c>
      <c r="C1336" s="11" t="s">
        <v>5997</v>
      </c>
      <c r="D1336" s="12"/>
      <c r="E1336" s="13">
        <v>18671776282</v>
      </c>
      <c r="F1336" s="11" t="s">
        <v>5998</v>
      </c>
      <c r="G1336" s="12" t="s">
        <v>289</v>
      </c>
      <c r="H1336" s="12"/>
      <c r="I1336" s="14" t="s">
        <v>31</v>
      </c>
      <c r="J1336" s="12" t="s">
        <v>24</v>
      </c>
      <c r="K1336" s="12" t="s">
        <v>25</v>
      </c>
      <c r="L1336" s="12" t="s">
        <v>39</v>
      </c>
      <c r="M1336" s="11" t="s">
        <v>27</v>
      </c>
      <c r="N1336" s="11" t="s">
        <v>183</v>
      </c>
      <c r="O1336" s="12" t="s">
        <v>29</v>
      </c>
      <c r="P1336" s="12"/>
      <c r="Q1336" s="15" t="s">
        <v>5999</v>
      </c>
      <c r="R1336" s="12" t="s">
        <v>42</v>
      </c>
      <c r="S1336" s="11" t="s">
        <v>6000</v>
      </c>
      <c r="T1336" s="11"/>
    </row>
    <row x14ac:dyDescent="0.25" r="1337" customHeight="1" ht="19.5">
      <c r="A1337" s="18">
        <v>45200</v>
      </c>
      <c r="B1337" s="11" t="s">
        <v>6001</v>
      </c>
      <c r="C1337" s="11" t="s">
        <v>6002</v>
      </c>
      <c r="D1337" s="12"/>
      <c r="E1337" s="13">
        <v>15571764276</v>
      </c>
      <c r="F1337" s="11" t="s">
        <v>6003</v>
      </c>
      <c r="G1337" s="12" t="s">
        <v>115</v>
      </c>
      <c r="H1337" s="12" t="s">
        <v>98</v>
      </c>
      <c r="I1337" s="14" t="s">
        <v>68</v>
      </c>
      <c r="J1337" s="12" t="s">
        <v>24</v>
      </c>
      <c r="K1337" s="12" t="s">
        <v>25</v>
      </c>
      <c r="L1337" s="12" t="s">
        <v>39</v>
      </c>
      <c r="M1337" s="11" t="s">
        <v>27</v>
      </c>
      <c r="N1337" s="11" t="s">
        <v>183</v>
      </c>
      <c r="O1337" s="12" t="s">
        <v>29</v>
      </c>
      <c r="P1337" s="12"/>
      <c r="Q1337" s="15" t="s">
        <v>6004</v>
      </c>
      <c r="R1337" s="12" t="s">
        <v>42</v>
      </c>
      <c r="S1337" s="11" t="s">
        <v>6005</v>
      </c>
      <c r="T1337" s="11"/>
    </row>
    <row x14ac:dyDescent="0.25" r="1338" customHeight="1" ht="19.5">
      <c r="A1338" s="18">
        <v>45200</v>
      </c>
      <c r="B1338" s="11" t="s">
        <v>6006</v>
      </c>
      <c r="C1338" s="11" t="s">
        <v>1132</v>
      </c>
      <c r="D1338" s="12"/>
      <c r="E1338" s="13">
        <v>13040966090</v>
      </c>
      <c r="F1338" s="11" t="s">
        <v>6007</v>
      </c>
      <c r="G1338" s="12" t="s">
        <v>74</v>
      </c>
      <c r="H1338" s="12"/>
      <c r="I1338" s="14" t="s">
        <v>272</v>
      </c>
      <c r="J1338" s="12" t="s">
        <v>24</v>
      </c>
      <c r="K1338" s="12" t="s">
        <v>25</v>
      </c>
      <c r="L1338" s="12" t="s">
        <v>39</v>
      </c>
      <c r="M1338" s="11" t="s">
        <v>40</v>
      </c>
      <c r="N1338" s="11" t="s">
        <v>183</v>
      </c>
      <c r="O1338" s="12" t="s">
        <v>29</v>
      </c>
      <c r="P1338" s="12"/>
      <c r="Q1338" s="15" t="s">
        <v>6008</v>
      </c>
      <c r="R1338" s="12" t="s">
        <v>51</v>
      </c>
      <c r="S1338" s="11" t="s">
        <v>6009</v>
      </c>
      <c r="T1338" s="11"/>
    </row>
    <row x14ac:dyDescent="0.25" r="1339" customHeight="1" ht="19.5">
      <c r="A1339" s="18">
        <v>45200</v>
      </c>
      <c r="B1339" s="11" t="s">
        <v>6010</v>
      </c>
      <c r="C1339" s="11" t="s">
        <v>1132</v>
      </c>
      <c r="D1339" s="12"/>
      <c r="E1339" s="13">
        <v>15629331583</v>
      </c>
      <c r="F1339" s="11" t="s">
        <v>6011</v>
      </c>
      <c r="G1339" s="12" t="s">
        <v>62</v>
      </c>
      <c r="H1339" s="12"/>
      <c r="I1339" s="14" t="s">
        <v>328</v>
      </c>
      <c r="J1339" s="12" t="s">
        <v>24</v>
      </c>
      <c r="K1339" s="12" t="s">
        <v>25</v>
      </c>
      <c r="L1339" s="12" t="s">
        <v>39</v>
      </c>
      <c r="M1339" s="11" t="s">
        <v>40</v>
      </c>
      <c r="N1339" s="11" t="s">
        <v>183</v>
      </c>
      <c r="O1339" s="12" t="s">
        <v>29</v>
      </c>
      <c r="P1339" s="12"/>
      <c r="Q1339" s="15" t="s">
        <v>6012</v>
      </c>
      <c r="R1339" s="12" t="s">
        <v>51</v>
      </c>
      <c r="S1339" s="11" t="s">
        <v>6013</v>
      </c>
      <c r="T1339" s="11"/>
    </row>
    <row x14ac:dyDescent="0.25" r="1340" customHeight="1" ht="19.5">
      <c r="A1340" s="18">
        <v>45200</v>
      </c>
      <c r="B1340" s="11" t="s">
        <v>6014</v>
      </c>
      <c r="C1340" s="11" t="s">
        <v>1132</v>
      </c>
      <c r="D1340" s="12"/>
      <c r="E1340" s="13">
        <v>13349769792</v>
      </c>
      <c r="F1340" s="11" t="s">
        <v>6015</v>
      </c>
      <c r="G1340" s="12" t="s">
        <v>74</v>
      </c>
      <c r="H1340" s="12" t="s">
        <v>357</v>
      </c>
      <c r="I1340" s="14" t="s">
        <v>272</v>
      </c>
      <c r="J1340" s="12" t="s">
        <v>24</v>
      </c>
      <c r="K1340" s="12" t="s">
        <v>25</v>
      </c>
      <c r="L1340" s="12" t="s">
        <v>39</v>
      </c>
      <c r="M1340" s="11" t="s">
        <v>40</v>
      </c>
      <c r="N1340" s="11" t="s">
        <v>183</v>
      </c>
      <c r="O1340" s="12" t="s">
        <v>29</v>
      </c>
      <c r="P1340" s="12"/>
      <c r="Q1340" s="15" t="s">
        <v>6016</v>
      </c>
      <c r="R1340" s="12" t="s">
        <v>51</v>
      </c>
      <c r="S1340" s="11" t="s">
        <v>6017</v>
      </c>
      <c r="T1340" s="11"/>
    </row>
    <row x14ac:dyDescent="0.25" r="1341" customHeight="1" ht="19.5">
      <c r="A1341" s="18">
        <v>45200</v>
      </c>
      <c r="B1341" s="11" t="s">
        <v>6018</v>
      </c>
      <c r="C1341" s="11" t="s">
        <v>6019</v>
      </c>
      <c r="D1341" s="12"/>
      <c r="E1341" s="13">
        <v>16671767151</v>
      </c>
      <c r="F1341" s="11" t="s">
        <v>2390</v>
      </c>
      <c r="G1341" s="12" t="s">
        <v>23</v>
      </c>
      <c r="H1341" s="12"/>
      <c r="I1341" s="14" t="s">
        <v>433</v>
      </c>
      <c r="J1341" s="12" t="s">
        <v>24</v>
      </c>
      <c r="K1341" s="12" t="s">
        <v>25</v>
      </c>
      <c r="L1341" s="12" t="s">
        <v>39</v>
      </c>
      <c r="M1341" s="11" t="s">
        <v>27</v>
      </c>
      <c r="N1341" s="11" t="s">
        <v>624</v>
      </c>
      <c r="O1341" s="12" t="s">
        <v>29</v>
      </c>
      <c r="P1341" s="12"/>
      <c r="Q1341" s="15" t="s">
        <v>6020</v>
      </c>
      <c r="R1341" s="12" t="s">
        <v>42</v>
      </c>
      <c r="S1341" s="11" t="s">
        <v>6021</v>
      </c>
      <c r="T1341" s="11" t="s">
        <v>6022</v>
      </c>
    </row>
    <row x14ac:dyDescent="0.25" r="1342" customHeight="1" ht="19.5">
      <c r="A1342" s="18">
        <v>45200</v>
      </c>
      <c r="B1342" s="11" t="s">
        <v>6023</v>
      </c>
      <c r="C1342" s="11" t="s">
        <v>660</v>
      </c>
      <c r="D1342" s="12"/>
      <c r="E1342" s="13">
        <v>17671269853</v>
      </c>
      <c r="F1342" s="11" t="s">
        <v>6024</v>
      </c>
      <c r="G1342" s="12" t="s">
        <v>74</v>
      </c>
      <c r="H1342" s="12"/>
      <c r="I1342" s="14" t="s">
        <v>259</v>
      </c>
      <c r="J1342" s="12" t="s">
        <v>24</v>
      </c>
      <c r="K1342" s="12" t="s">
        <v>25</v>
      </c>
      <c r="L1342" s="12" t="s">
        <v>39</v>
      </c>
      <c r="M1342" s="11" t="s">
        <v>40</v>
      </c>
      <c r="N1342" s="11" t="s">
        <v>624</v>
      </c>
      <c r="O1342" s="12" t="s">
        <v>29</v>
      </c>
      <c r="P1342" s="12"/>
      <c r="Q1342" s="15" t="s">
        <v>6025</v>
      </c>
      <c r="R1342" s="12" t="s">
        <v>42</v>
      </c>
      <c r="S1342" s="11" t="s">
        <v>6026</v>
      </c>
      <c r="T1342" s="11" t="s">
        <v>6027</v>
      </c>
    </row>
    <row x14ac:dyDescent="0.25" r="1343" customHeight="1" ht="19.5">
      <c r="A1343" s="18">
        <v>45200</v>
      </c>
      <c r="B1343" s="11" t="s">
        <v>6028</v>
      </c>
      <c r="C1343" s="11" t="s">
        <v>6029</v>
      </c>
      <c r="D1343" s="12"/>
      <c r="E1343" s="13">
        <v>13085158797</v>
      </c>
      <c r="F1343" s="11" t="s">
        <v>6030</v>
      </c>
      <c r="G1343" s="12" t="s">
        <v>216</v>
      </c>
      <c r="H1343" s="12"/>
      <c r="I1343" s="14" t="s">
        <v>290</v>
      </c>
      <c r="J1343" s="12" t="s">
        <v>24</v>
      </c>
      <c r="K1343" s="12" t="s">
        <v>25</v>
      </c>
      <c r="L1343" s="12" t="s">
        <v>39</v>
      </c>
      <c r="M1343" s="11" t="s">
        <v>40</v>
      </c>
      <c r="N1343" s="11" t="s">
        <v>624</v>
      </c>
      <c r="O1343" s="12" t="s">
        <v>29</v>
      </c>
      <c r="P1343" s="12"/>
      <c r="Q1343" s="15" t="s">
        <v>6031</v>
      </c>
      <c r="R1343" s="12" t="s">
        <v>42</v>
      </c>
      <c r="S1343" s="11" t="s">
        <v>6032</v>
      </c>
      <c r="T1343" s="11" t="s">
        <v>6033</v>
      </c>
    </row>
    <row x14ac:dyDescent="0.25" r="1344" customHeight="1" ht="19.5">
      <c r="A1344" s="18">
        <v>45200</v>
      </c>
      <c r="B1344" s="11" t="s">
        <v>6034</v>
      </c>
      <c r="C1344" s="11" t="s">
        <v>660</v>
      </c>
      <c r="D1344" s="12"/>
      <c r="E1344" s="13" t="s">
        <v>6035</v>
      </c>
      <c r="F1344" s="11" t="s">
        <v>6036</v>
      </c>
      <c r="G1344" s="12" t="s">
        <v>74</v>
      </c>
      <c r="H1344" s="12" t="s">
        <v>98</v>
      </c>
      <c r="I1344" s="14" t="s">
        <v>259</v>
      </c>
      <c r="J1344" s="12" t="s">
        <v>24</v>
      </c>
      <c r="K1344" s="12" t="s">
        <v>25</v>
      </c>
      <c r="L1344" s="12" t="s">
        <v>39</v>
      </c>
      <c r="M1344" s="11" t="s">
        <v>27</v>
      </c>
      <c r="N1344" s="11" t="s">
        <v>624</v>
      </c>
      <c r="O1344" s="12" t="s">
        <v>29</v>
      </c>
      <c r="P1344" s="12"/>
      <c r="Q1344" s="15" t="s">
        <v>6037</v>
      </c>
      <c r="R1344" s="12" t="s">
        <v>42</v>
      </c>
      <c r="S1344" s="11" t="s">
        <v>6038</v>
      </c>
      <c r="T1344" s="11" t="s">
        <v>6039</v>
      </c>
    </row>
    <row x14ac:dyDescent="0.25" r="1345" customHeight="1" ht="19.5">
      <c r="A1345" s="18">
        <v>45200</v>
      </c>
      <c r="B1345" s="11" t="s">
        <v>6040</v>
      </c>
      <c r="C1345" s="11" t="s">
        <v>660</v>
      </c>
      <c r="D1345" s="12"/>
      <c r="E1345" s="13" t="s">
        <v>6041</v>
      </c>
      <c r="F1345" s="11" t="s">
        <v>6042</v>
      </c>
      <c r="G1345" s="12" t="s">
        <v>74</v>
      </c>
      <c r="H1345" s="12" t="s">
        <v>98</v>
      </c>
      <c r="I1345" s="14" t="s">
        <v>154</v>
      </c>
      <c r="J1345" s="12" t="s">
        <v>24</v>
      </c>
      <c r="K1345" s="12" t="s">
        <v>25</v>
      </c>
      <c r="L1345" s="12" t="s">
        <v>39</v>
      </c>
      <c r="M1345" s="11" t="s">
        <v>149</v>
      </c>
      <c r="N1345" s="11" t="s">
        <v>624</v>
      </c>
      <c r="O1345" s="12" t="s">
        <v>29</v>
      </c>
      <c r="P1345" s="12"/>
      <c r="Q1345" s="15" t="s">
        <v>6043</v>
      </c>
      <c r="R1345" s="12" t="s">
        <v>42</v>
      </c>
      <c r="S1345" s="11" t="s">
        <v>6044</v>
      </c>
      <c r="T1345" s="11" t="s">
        <v>6045</v>
      </c>
    </row>
    <row x14ac:dyDescent="0.25" r="1346" customHeight="1" ht="19.5">
      <c r="A1346" s="18">
        <v>45200</v>
      </c>
      <c r="B1346" s="11" t="s">
        <v>6046</v>
      </c>
      <c r="C1346" s="11" t="s">
        <v>5363</v>
      </c>
      <c r="D1346" s="12"/>
      <c r="E1346" s="13">
        <v>17683708914</v>
      </c>
      <c r="F1346" s="11" t="s">
        <v>6047</v>
      </c>
      <c r="G1346" s="12" t="s">
        <v>115</v>
      </c>
      <c r="H1346" s="12"/>
      <c r="I1346" s="14" t="s">
        <v>2649</v>
      </c>
      <c r="J1346" s="12" t="s">
        <v>24</v>
      </c>
      <c r="K1346" s="12" t="s">
        <v>25</v>
      </c>
      <c r="L1346" s="12" t="s">
        <v>39</v>
      </c>
      <c r="M1346" s="11" t="s">
        <v>27</v>
      </c>
      <c r="N1346" s="11" t="s">
        <v>624</v>
      </c>
      <c r="O1346" s="12" t="s">
        <v>29</v>
      </c>
      <c r="P1346" s="12"/>
      <c r="Q1346" s="15" t="s">
        <v>6048</v>
      </c>
      <c r="R1346" s="12" t="s">
        <v>42</v>
      </c>
      <c r="S1346" s="11" t="s">
        <v>6049</v>
      </c>
      <c r="T1346" s="11" t="s">
        <v>6050</v>
      </c>
    </row>
    <row x14ac:dyDescent="0.25" r="1347" customHeight="1" ht="19.5">
      <c r="A1347" s="18">
        <v>45200</v>
      </c>
      <c r="B1347" s="11" t="s">
        <v>6051</v>
      </c>
      <c r="C1347" s="11" t="s">
        <v>660</v>
      </c>
      <c r="D1347" s="12"/>
      <c r="E1347" s="13">
        <v>18572390469</v>
      </c>
      <c r="F1347" s="11" t="s">
        <v>6052</v>
      </c>
      <c r="G1347" s="12" t="s">
        <v>74</v>
      </c>
      <c r="H1347" s="12"/>
      <c r="I1347" s="14" t="s">
        <v>486</v>
      </c>
      <c r="J1347" s="12" t="s">
        <v>24</v>
      </c>
      <c r="K1347" s="12" t="s">
        <v>25</v>
      </c>
      <c r="L1347" s="12" t="s">
        <v>39</v>
      </c>
      <c r="M1347" s="11" t="s">
        <v>40</v>
      </c>
      <c r="N1347" s="11" t="s">
        <v>624</v>
      </c>
      <c r="O1347" s="12" t="s">
        <v>29</v>
      </c>
      <c r="P1347" s="12"/>
      <c r="Q1347" s="15" t="s">
        <v>6053</v>
      </c>
      <c r="R1347" s="12" t="s">
        <v>42</v>
      </c>
      <c r="S1347" s="11" t="s">
        <v>6054</v>
      </c>
      <c r="T1347" s="11" t="s">
        <v>6055</v>
      </c>
    </row>
    <row x14ac:dyDescent="0.25" r="1348" customHeight="1" ht="19.5">
      <c r="A1348" s="18">
        <v>45200</v>
      </c>
      <c r="B1348" s="11" t="s">
        <v>6056</v>
      </c>
      <c r="C1348" s="11" t="s">
        <v>6057</v>
      </c>
      <c r="D1348" s="12"/>
      <c r="E1348" s="13">
        <v>15586353478</v>
      </c>
      <c r="F1348" s="11" t="s">
        <v>6058</v>
      </c>
      <c r="G1348" s="12" t="s">
        <v>74</v>
      </c>
      <c r="H1348" s="12"/>
      <c r="I1348" s="14" t="s">
        <v>486</v>
      </c>
      <c r="J1348" s="12" t="s">
        <v>24</v>
      </c>
      <c r="K1348" s="12" t="s">
        <v>25</v>
      </c>
      <c r="L1348" s="12" t="s">
        <v>39</v>
      </c>
      <c r="M1348" s="11" t="s">
        <v>40</v>
      </c>
      <c r="N1348" s="11" t="s">
        <v>183</v>
      </c>
      <c r="O1348" s="12" t="s">
        <v>29</v>
      </c>
      <c r="P1348" s="12"/>
      <c r="Q1348" s="15" t="s">
        <v>6059</v>
      </c>
      <c r="R1348" s="12" t="s">
        <v>42</v>
      </c>
      <c r="S1348" s="11" t="s">
        <v>6060</v>
      </c>
      <c r="T1348" s="11" t="s">
        <v>6061</v>
      </c>
    </row>
    <row x14ac:dyDescent="0.25" r="1349" customHeight="1" ht="19.5">
      <c r="A1349" s="18">
        <v>45200</v>
      </c>
      <c r="B1349" s="11" t="s">
        <v>6062</v>
      </c>
      <c r="C1349" s="11" t="s">
        <v>6063</v>
      </c>
      <c r="D1349" s="12"/>
      <c r="E1349" s="13">
        <v>13872566935</v>
      </c>
      <c r="F1349" s="11" t="s">
        <v>6064</v>
      </c>
      <c r="G1349" s="12"/>
      <c r="H1349" s="12"/>
      <c r="I1349" s="14" t="s">
        <v>254</v>
      </c>
      <c r="J1349" s="12" t="s">
        <v>24</v>
      </c>
      <c r="K1349" s="12" t="s">
        <v>25</v>
      </c>
      <c r="L1349" s="12" t="s">
        <v>39</v>
      </c>
      <c r="M1349" s="11" t="s">
        <v>27</v>
      </c>
      <c r="N1349" s="11" t="s">
        <v>183</v>
      </c>
      <c r="O1349" s="12" t="s">
        <v>29</v>
      </c>
      <c r="P1349" s="12"/>
      <c r="Q1349" s="15" t="s">
        <v>6065</v>
      </c>
      <c r="R1349" s="12" t="s">
        <v>42</v>
      </c>
      <c r="S1349" s="11" t="s">
        <v>6066</v>
      </c>
      <c r="T1349" s="11" t="s">
        <v>6067</v>
      </c>
    </row>
    <row x14ac:dyDescent="0.25" r="1350" customHeight="1" ht="19.5">
      <c r="A1350" s="18">
        <v>45200</v>
      </c>
      <c r="B1350" s="11" t="s">
        <v>6068</v>
      </c>
      <c r="C1350" s="11" t="s">
        <v>660</v>
      </c>
      <c r="D1350" s="12"/>
      <c r="E1350" s="13">
        <v>13235639062</v>
      </c>
      <c r="F1350" s="11" t="s">
        <v>6069</v>
      </c>
      <c r="G1350" s="12" t="s">
        <v>23</v>
      </c>
      <c r="H1350" s="12"/>
      <c r="I1350" s="14" t="s">
        <v>136</v>
      </c>
      <c r="J1350" s="12" t="s">
        <v>24</v>
      </c>
      <c r="K1350" s="12" t="s">
        <v>25</v>
      </c>
      <c r="L1350" s="12" t="s">
        <v>39</v>
      </c>
      <c r="M1350" s="11" t="s">
        <v>27</v>
      </c>
      <c r="N1350" s="11" t="s">
        <v>624</v>
      </c>
      <c r="O1350" s="12" t="s">
        <v>29</v>
      </c>
      <c r="P1350" s="12"/>
      <c r="Q1350" s="15" t="s">
        <v>6070</v>
      </c>
      <c r="R1350" s="12" t="s">
        <v>42</v>
      </c>
      <c r="S1350" s="11" t="s">
        <v>6071</v>
      </c>
      <c r="T1350" s="11" t="s">
        <v>6072</v>
      </c>
    </row>
    <row x14ac:dyDescent="0.25" r="1351" customHeight="1" ht="19.5">
      <c r="A1351" s="18">
        <v>45200</v>
      </c>
      <c r="B1351" s="11" t="s">
        <v>6073</v>
      </c>
      <c r="C1351" s="11" t="s">
        <v>6057</v>
      </c>
      <c r="D1351" s="12"/>
      <c r="E1351" s="13">
        <v>18695061056</v>
      </c>
      <c r="F1351" s="11" t="s">
        <v>1290</v>
      </c>
      <c r="G1351" s="12" t="s">
        <v>56</v>
      </c>
      <c r="H1351" s="12" t="s">
        <v>130</v>
      </c>
      <c r="I1351" s="14" t="s">
        <v>49</v>
      </c>
      <c r="J1351" s="12" t="s">
        <v>24</v>
      </c>
      <c r="K1351" s="12" t="s">
        <v>25</v>
      </c>
      <c r="L1351" s="12" t="s">
        <v>39</v>
      </c>
      <c r="M1351" s="11" t="s">
        <v>40</v>
      </c>
      <c r="N1351" s="11" t="s">
        <v>183</v>
      </c>
      <c r="O1351" s="12" t="s">
        <v>29</v>
      </c>
      <c r="P1351" s="12"/>
      <c r="Q1351" s="15" t="s">
        <v>6074</v>
      </c>
      <c r="R1351" s="12" t="s">
        <v>42</v>
      </c>
      <c r="S1351" s="11" t="s">
        <v>6075</v>
      </c>
      <c r="T1351" s="11" t="s">
        <v>6076</v>
      </c>
    </row>
    <row x14ac:dyDescent="0.25" r="1352" customHeight="1" ht="19.5">
      <c r="A1352" s="18">
        <v>45200</v>
      </c>
      <c r="B1352" s="11" t="s">
        <v>6077</v>
      </c>
      <c r="C1352" s="11" t="s">
        <v>6057</v>
      </c>
      <c r="D1352" s="12"/>
      <c r="E1352" s="13">
        <v>18671773555</v>
      </c>
      <c r="F1352" s="11" t="s">
        <v>6078</v>
      </c>
      <c r="G1352" s="12" t="s">
        <v>74</v>
      </c>
      <c r="H1352" s="12"/>
      <c r="I1352" s="14" t="s">
        <v>259</v>
      </c>
      <c r="J1352" s="12" t="s">
        <v>24</v>
      </c>
      <c r="K1352" s="12" t="s">
        <v>25</v>
      </c>
      <c r="L1352" s="12" t="s">
        <v>39</v>
      </c>
      <c r="M1352" s="11" t="s">
        <v>40</v>
      </c>
      <c r="N1352" s="11" t="s">
        <v>183</v>
      </c>
      <c r="O1352" s="12" t="s">
        <v>29</v>
      </c>
      <c r="P1352" s="12"/>
      <c r="Q1352" s="15" t="s">
        <v>6079</v>
      </c>
      <c r="R1352" s="12" t="s">
        <v>42</v>
      </c>
      <c r="S1352" s="11" t="s">
        <v>6080</v>
      </c>
      <c r="T1352" s="11" t="s">
        <v>6081</v>
      </c>
    </row>
    <row x14ac:dyDescent="0.25" r="1353" customHeight="1" ht="19.5">
      <c r="A1353" s="18">
        <v>45200</v>
      </c>
      <c r="B1353" s="11" t="s">
        <v>6082</v>
      </c>
      <c r="C1353" s="11" t="s">
        <v>6002</v>
      </c>
      <c r="D1353" s="12"/>
      <c r="E1353" s="13">
        <v>18671741809</v>
      </c>
      <c r="F1353" s="11" t="s">
        <v>5950</v>
      </c>
      <c r="G1353" s="12" t="s">
        <v>62</v>
      </c>
      <c r="H1353" s="12"/>
      <c r="I1353" s="14" t="s">
        <v>352</v>
      </c>
      <c r="J1353" s="12" t="s">
        <v>24</v>
      </c>
      <c r="K1353" s="12" t="s">
        <v>25</v>
      </c>
      <c r="L1353" s="12" t="s">
        <v>39</v>
      </c>
      <c r="M1353" s="11" t="s">
        <v>27</v>
      </c>
      <c r="N1353" s="11" t="s">
        <v>183</v>
      </c>
      <c r="O1353" s="12" t="s">
        <v>29</v>
      </c>
      <c r="P1353" s="12"/>
      <c r="Q1353" s="15" t="s">
        <v>6083</v>
      </c>
      <c r="R1353" s="12" t="s">
        <v>42</v>
      </c>
      <c r="S1353" s="11" t="s">
        <v>6084</v>
      </c>
      <c r="T1353" s="11" t="s">
        <v>6085</v>
      </c>
    </row>
    <row x14ac:dyDescent="0.25" r="1354" customHeight="1" ht="19.5">
      <c r="A1354" s="18">
        <v>45200</v>
      </c>
      <c r="B1354" s="11" t="s">
        <v>6086</v>
      </c>
      <c r="C1354" s="11" t="s">
        <v>5631</v>
      </c>
      <c r="D1354" s="12"/>
      <c r="E1354" s="13" t="s">
        <v>6087</v>
      </c>
      <c r="F1354" s="11" t="s">
        <v>6088</v>
      </c>
      <c r="G1354" s="12" t="s">
        <v>74</v>
      </c>
      <c r="H1354" s="12"/>
      <c r="I1354" s="14" t="s">
        <v>99</v>
      </c>
      <c r="J1354" s="12" t="s">
        <v>24</v>
      </c>
      <c r="K1354" s="12" t="s">
        <v>25</v>
      </c>
      <c r="L1354" s="12" t="s">
        <v>39</v>
      </c>
      <c r="M1354" s="11" t="s">
        <v>149</v>
      </c>
      <c r="N1354" s="11" t="s">
        <v>183</v>
      </c>
      <c r="O1354" s="12" t="s">
        <v>29</v>
      </c>
      <c r="P1354" s="12"/>
      <c r="Q1354" s="15" t="s">
        <v>6089</v>
      </c>
      <c r="R1354" s="12" t="s">
        <v>42</v>
      </c>
      <c r="S1354" s="11" t="s">
        <v>6090</v>
      </c>
      <c r="T1354" s="11" t="s">
        <v>6091</v>
      </c>
    </row>
    <row x14ac:dyDescent="0.25" r="1355" customHeight="1" ht="19.5">
      <c r="A1355" s="18">
        <v>45200</v>
      </c>
      <c r="B1355" s="11" t="s">
        <v>6092</v>
      </c>
      <c r="C1355" s="11" t="s">
        <v>6057</v>
      </c>
      <c r="D1355" s="12"/>
      <c r="E1355" s="13">
        <v>18671701228</v>
      </c>
      <c r="F1355" s="11" t="s">
        <v>6093</v>
      </c>
      <c r="G1355" s="12" t="s">
        <v>62</v>
      </c>
      <c r="H1355" s="12"/>
      <c r="I1355" s="14" t="s">
        <v>241</v>
      </c>
      <c r="J1355" s="12" t="s">
        <v>24</v>
      </c>
      <c r="K1355" s="12" t="s">
        <v>25</v>
      </c>
      <c r="L1355" s="12" t="s">
        <v>39</v>
      </c>
      <c r="M1355" s="11" t="s">
        <v>40</v>
      </c>
      <c r="N1355" s="11" t="s">
        <v>183</v>
      </c>
      <c r="O1355" s="12" t="s">
        <v>29</v>
      </c>
      <c r="P1355" s="12"/>
      <c r="Q1355" s="15" t="s">
        <v>6094</v>
      </c>
      <c r="R1355" s="12" t="s">
        <v>42</v>
      </c>
      <c r="S1355" s="11" t="s">
        <v>6095</v>
      </c>
      <c r="T1355" s="11" t="s">
        <v>6096</v>
      </c>
    </row>
    <row x14ac:dyDescent="0.25" r="1356" customHeight="1" ht="19.5">
      <c r="A1356" s="18">
        <v>45200</v>
      </c>
      <c r="B1356" s="11" t="s">
        <v>6097</v>
      </c>
      <c r="C1356" s="11" t="s">
        <v>5869</v>
      </c>
      <c r="D1356" s="12"/>
      <c r="E1356" s="13">
        <v>13469823831</v>
      </c>
      <c r="F1356" s="11" t="s">
        <v>6098</v>
      </c>
      <c r="G1356" s="12" t="s">
        <v>48</v>
      </c>
      <c r="H1356" s="12"/>
      <c r="I1356" s="14" t="s">
        <v>259</v>
      </c>
      <c r="J1356" s="12" t="s">
        <v>24</v>
      </c>
      <c r="K1356" s="12" t="s">
        <v>25</v>
      </c>
      <c r="L1356" s="12" t="s">
        <v>39</v>
      </c>
      <c r="M1356" s="11" t="s">
        <v>40</v>
      </c>
      <c r="N1356" s="11" t="s">
        <v>183</v>
      </c>
      <c r="O1356" s="12" t="s">
        <v>29</v>
      </c>
      <c r="P1356" s="12"/>
      <c r="Q1356" s="15" t="s">
        <v>6099</v>
      </c>
      <c r="R1356" s="12" t="s">
        <v>42</v>
      </c>
      <c r="S1356" s="11" t="s">
        <v>6100</v>
      </c>
      <c r="T1356" s="11" t="s">
        <v>6101</v>
      </c>
    </row>
    <row x14ac:dyDescent="0.25" r="1357" customHeight="1" ht="19.5">
      <c r="A1357" s="18">
        <v>45200</v>
      </c>
      <c r="B1357" s="11" t="s">
        <v>6102</v>
      </c>
      <c r="C1357" s="11" t="s">
        <v>6057</v>
      </c>
      <c r="D1357" s="12"/>
      <c r="E1357" s="13">
        <v>15571776621</v>
      </c>
      <c r="F1357" s="11" t="s">
        <v>6103</v>
      </c>
      <c r="G1357" s="12" t="s">
        <v>56</v>
      </c>
      <c r="H1357" s="12"/>
      <c r="I1357" s="14" t="s">
        <v>259</v>
      </c>
      <c r="J1357" s="12" t="s">
        <v>24</v>
      </c>
      <c r="K1357" s="12" t="s">
        <v>25</v>
      </c>
      <c r="L1357" s="12" t="s">
        <v>39</v>
      </c>
      <c r="M1357" s="11" t="s">
        <v>40</v>
      </c>
      <c r="N1357" s="11" t="s">
        <v>183</v>
      </c>
      <c r="O1357" s="12" t="s">
        <v>29</v>
      </c>
      <c r="P1357" s="12"/>
      <c r="Q1357" s="15" t="s">
        <v>6104</v>
      </c>
      <c r="R1357" s="12" t="s">
        <v>42</v>
      </c>
      <c r="S1357" s="11" t="s">
        <v>6105</v>
      </c>
      <c r="T1357" s="11" t="s">
        <v>6106</v>
      </c>
    </row>
    <row x14ac:dyDescent="0.25" r="1358" customHeight="1" ht="19.5">
      <c r="A1358" s="18">
        <v>45200</v>
      </c>
      <c r="B1358" s="11" t="s">
        <v>6107</v>
      </c>
      <c r="C1358" s="11" t="s">
        <v>5684</v>
      </c>
      <c r="D1358" s="12"/>
      <c r="E1358" s="13">
        <v>13085163530</v>
      </c>
      <c r="F1358" s="11" t="s">
        <v>6108</v>
      </c>
      <c r="G1358" s="12" t="s">
        <v>37</v>
      </c>
      <c r="H1358" s="12"/>
      <c r="I1358" s="14" t="s">
        <v>4501</v>
      </c>
      <c r="J1358" s="12" t="s">
        <v>24</v>
      </c>
      <c r="K1358" s="12" t="s">
        <v>25</v>
      </c>
      <c r="L1358" s="12" t="s">
        <v>39</v>
      </c>
      <c r="M1358" s="11" t="s">
        <v>27</v>
      </c>
      <c r="N1358" s="11" t="s">
        <v>183</v>
      </c>
      <c r="O1358" s="12" t="s">
        <v>29</v>
      </c>
      <c r="P1358" s="12"/>
      <c r="Q1358" s="15" t="s">
        <v>6109</v>
      </c>
      <c r="R1358" s="12" t="s">
        <v>42</v>
      </c>
      <c r="S1358" s="11" t="s">
        <v>6110</v>
      </c>
      <c r="T1358" s="11" t="s">
        <v>6111</v>
      </c>
    </row>
    <row x14ac:dyDescent="0.25" r="1359" customHeight="1" ht="19.5">
      <c r="A1359" s="18">
        <v>45200</v>
      </c>
      <c r="B1359" s="11" t="s">
        <v>6112</v>
      </c>
      <c r="C1359" s="11" t="s">
        <v>5631</v>
      </c>
      <c r="D1359" s="12"/>
      <c r="E1359" s="13" t="s">
        <v>6113</v>
      </c>
      <c r="F1359" s="11" t="s">
        <v>6114</v>
      </c>
      <c r="G1359" s="12" t="s">
        <v>74</v>
      </c>
      <c r="H1359" s="12"/>
      <c r="I1359" s="14" t="s">
        <v>182</v>
      </c>
      <c r="J1359" s="12" t="s">
        <v>24</v>
      </c>
      <c r="K1359" s="12" t="s">
        <v>25</v>
      </c>
      <c r="L1359" s="12" t="s">
        <v>39</v>
      </c>
      <c r="M1359" s="11" t="s">
        <v>149</v>
      </c>
      <c r="N1359" s="11" t="s">
        <v>183</v>
      </c>
      <c r="O1359" s="12" t="s">
        <v>29</v>
      </c>
      <c r="P1359" s="12"/>
      <c r="Q1359" s="15" t="s">
        <v>6115</v>
      </c>
      <c r="R1359" s="12" t="s">
        <v>42</v>
      </c>
      <c r="S1359" s="11" t="s">
        <v>6116</v>
      </c>
      <c r="T1359" s="11" t="s">
        <v>6117</v>
      </c>
    </row>
    <row x14ac:dyDescent="0.25" r="1360" customHeight="1" ht="19.5">
      <c r="A1360" s="18">
        <v>45200</v>
      </c>
      <c r="B1360" s="11" t="s">
        <v>6118</v>
      </c>
      <c r="C1360" s="11" t="s">
        <v>6057</v>
      </c>
      <c r="D1360" s="12"/>
      <c r="E1360" s="13">
        <v>17786316497</v>
      </c>
      <c r="F1360" s="11" t="s">
        <v>6119</v>
      </c>
      <c r="G1360" s="12" t="s">
        <v>23</v>
      </c>
      <c r="H1360" s="12"/>
      <c r="I1360" s="14" t="s">
        <v>93</v>
      </c>
      <c r="J1360" s="12" t="s">
        <v>24</v>
      </c>
      <c r="K1360" s="12" t="s">
        <v>25</v>
      </c>
      <c r="L1360" s="12" t="s">
        <v>39</v>
      </c>
      <c r="M1360" s="11" t="s">
        <v>40</v>
      </c>
      <c r="N1360" s="11" t="s">
        <v>183</v>
      </c>
      <c r="O1360" s="12" t="s">
        <v>29</v>
      </c>
      <c r="P1360" s="12"/>
      <c r="Q1360" s="15" t="s">
        <v>6120</v>
      </c>
      <c r="R1360" s="12" t="s">
        <v>42</v>
      </c>
      <c r="S1360" s="11" t="s">
        <v>6121</v>
      </c>
      <c r="T1360" s="11" t="s">
        <v>6122</v>
      </c>
    </row>
    <row x14ac:dyDescent="0.25" r="1361" customHeight="1" ht="19.5">
      <c r="A1361" s="18">
        <v>45200</v>
      </c>
      <c r="B1361" s="11" t="s">
        <v>6123</v>
      </c>
      <c r="C1361" s="11" t="s">
        <v>660</v>
      </c>
      <c r="D1361" s="12"/>
      <c r="E1361" s="13">
        <v>15587961318</v>
      </c>
      <c r="F1361" s="11" t="s">
        <v>6124</v>
      </c>
      <c r="G1361" s="12" t="s">
        <v>74</v>
      </c>
      <c r="H1361" s="12"/>
      <c r="I1361" s="14" t="s">
        <v>486</v>
      </c>
      <c r="J1361" s="12" t="s">
        <v>24</v>
      </c>
      <c r="K1361" s="12" t="s">
        <v>25</v>
      </c>
      <c r="L1361" s="12" t="s">
        <v>39</v>
      </c>
      <c r="M1361" s="11" t="s">
        <v>40</v>
      </c>
      <c r="N1361" s="11" t="s">
        <v>624</v>
      </c>
      <c r="O1361" s="12" t="s">
        <v>29</v>
      </c>
      <c r="P1361" s="12"/>
      <c r="Q1361" s="15" t="s">
        <v>6125</v>
      </c>
      <c r="R1361" s="12" t="s">
        <v>42</v>
      </c>
      <c r="S1361" s="11" t="s">
        <v>6126</v>
      </c>
      <c r="T1361" s="11" t="s">
        <v>6127</v>
      </c>
    </row>
    <row x14ac:dyDescent="0.25" r="1362" customHeight="1" ht="19.5">
      <c r="A1362" s="18">
        <v>45200</v>
      </c>
      <c r="B1362" s="11" t="s">
        <v>6128</v>
      </c>
      <c r="C1362" s="11" t="s">
        <v>660</v>
      </c>
      <c r="D1362" s="12"/>
      <c r="E1362" s="13">
        <v>15572727361</v>
      </c>
      <c r="F1362" s="11" t="s">
        <v>6129</v>
      </c>
      <c r="G1362" s="12" t="s">
        <v>62</v>
      </c>
      <c r="H1362" s="12" t="s">
        <v>98</v>
      </c>
      <c r="I1362" s="14" t="s">
        <v>182</v>
      </c>
      <c r="J1362" s="12" t="s">
        <v>24</v>
      </c>
      <c r="K1362" s="12" t="s">
        <v>25</v>
      </c>
      <c r="L1362" s="12" t="s">
        <v>39</v>
      </c>
      <c r="M1362" s="11" t="s">
        <v>27</v>
      </c>
      <c r="N1362" s="11" t="s">
        <v>624</v>
      </c>
      <c r="O1362" s="12" t="s">
        <v>29</v>
      </c>
      <c r="P1362" s="12"/>
      <c r="Q1362" s="15" t="s">
        <v>6130</v>
      </c>
      <c r="R1362" s="12" t="s">
        <v>42</v>
      </c>
      <c r="S1362" s="11" t="s">
        <v>6131</v>
      </c>
      <c r="T1362" s="11" t="s">
        <v>6132</v>
      </c>
    </row>
    <row x14ac:dyDescent="0.25" r="1363" customHeight="1" ht="19.5">
      <c r="A1363" s="18">
        <v>45200</v>
      </c>
      <c r="B1363" s="11" t="s">
        <v>6133</v>
      </c>
      <c r="C1363" s="11" t="s">
        <v>6057</v>
      </c>
      <c r="D1363" s="12"/>
      <c r="E1363" s="13">
        <v>15571705839</v>
      </c>
      <c r="F1363" s="11" t="s">
        <v>6134</v>
      </c>
      <c r="G1363" s="12" t="s">
        <v>48</v>
      </c>
      <c r="H1363" s="12"/>
      <c r="I1363" s="14" t="s">
        <v>796</v>
      </c>
      <c r="J1363" s="12" t="s">
        <v>24</v>
      </c>
      <c r="K1363" s="12" t="s">
        <v>25</v>
      </c>
      <c r="L1363" s="12" t="s">
        <v>39</v>
      </c>
      <c r="M1363" s="11" t="s">
        <v>40</v>
      </c>
      <c r="N1363" s="11" t="s">
        <v>183</v>
      </c>
      <c r="O1363" s="12" t="s">
        <v>29</v>
      </c>
      <c r="P1363" s="12"/>
      <c r="Q1363" s="15" t="s">
        <v>6135</v>
      </c>
      <c r="R1363" s="12" t="s">
        <v>42</v>
      </c>
      <c r="S1363" s="11" t="s">
        <v>6136</v>
      </c>
      <c r="T1363" s="11" t="s">
        <v>6137</v>
      </c>
    </row>
    <row x14ac:dyDescent="0.25" r="1364" customHeight="1" ht="19.5">
      <c r="A1364" s="18">
        <v>45200</v>
      </c>
      <c r="B1364" s="11" t="s">
        <v>6138</v>
      </c>
      <c r="C1364" s="11" t="s">
        <v>6057</v>
      </c>
      <c r="D1364" s="12"/>
      <c r="E1364" s="13">
        <v>13177096066</v>
      </c>
      <c r="F1364" s="11" t="s">
        <v>6139</v>
      </c>
      <c r="G1364" s="12" t="s">
        <v>115</v>
      </c>
      <c r="H1364" s="12" t="s">
        <v>98</v>
      </c>
      <c r="I1364" s="14" t="s">
        <v>615</v>
      </c>
      <c r="J1364" s="12" t="s">
        <v>24</v>
      </c>
      <c r="K1364" s="12" t="s">
        <v>25</v>
      </c>
      <c r="L1364" s="12" t="s">
        <v>39</v>
      </c>
      <c r="M1364" s="11" t="s">
        <v>40</v>
      </c>
      <c r="N1364" s="11" t="s">
        <v>183</v>
      </c>
      <c r="O1364" s="12" t="s">
        <v>29</v>
      </c>
      <c r="P1364" s="12"/>
      <c r="Q1364" s="15" t="s">
        <v>6140</v>
      </c>
      <c r="R1364" s="12" t="s">
        <v>42</v>
      </c>
      <c r="S1364" s="11" t="s">
        <v>6141</v>
      </c>
      <c r="T1364" s="11" t="s">
        <v>6142</v>
      </c>
    </row>
    <row x14ac:dyDescent="0.25" r="1365" customHeight="1" ht="19.5">
      <c r="A1365" s="18">
        <v>45200</v>
      </c>
      <c r="B1365" s="11" t="s">
        <v>6143</v>
      </c>
      <c r="C1365" s="11" t="s">
        <v>660</v>
      </c>
      <c r="D1365" s="12"/>
      <c r="E1365" s="13">
        <v>17671270439</v>
      </c>
      <c r="F1365" s="11" t="s">
        <v>6144</v>
      </c>
      <c r="G1365" s="12" t="s">
        <v>37</v>
      </c>
      <c r="H1365" s="12"/>
      <c r="I1365" s="14" t="s">
        <v>4501</v>
      </c>
      <c r="J1365" s="12" t="s">
        <v>24</v>
      </c>
      <c r="K1365" s="12" t="s">
        <v>25</v>
      </c>
      <c r="L1365" s="12" t="s">
        <v>39</v>
      </c>
      <c r="M1365" s="11" t="s">
        <v>27</v>
      </c>
      <c r="N1365" s="11" t="s">
        <v>624</v>
      </c>
      <c r="O1365" s="12" t="s">
        <v>29</v>
      </c>
      <c r="P1365" s="12"/>
      <c r="Q1365" s="15" t="s">
        <v>6145</v>
      </c>
      <c r="R1365" s="12" t="s">
        <v>42</v>
      </c>
      <c r="S1365" s="11" t="s">
        <v>6146</v>
      </c>
      <c r="T1365" s="11" t="s">
        <v>6147</v>
      </c>
    </row>
    <row x14ac:dyDescent="0.25" r="1366" customHeight="1" ht="19.5">
      <c r="A1366" s="18">
        <v>45200</v>
      </c>
      <c r="B1366" s="11" t="s">
        <v>6148</v>
      </c>
      <c r="C1366" s="11" t="s">
        <v>6063</v>
      </c>
      <c r="D1366" s="12"/>
      <c r="E1366" s="13">
        <v>15871657765</v>
      </c>
      <c r="F1366" s="11"/>
      <c r="G1366" s="12"/>
      <c r="H1366" s="12"/>
      <c r="I1366" s="14" t="s">
        <v>328</v>
      </c>
      <c r="J1366" s="12" t="s">
        <v>24</v>
      </c>
      <c r="K1366" s="12" t="s">
        <v>25</v>
      </c>
      <c r="L1366" s="12" t="s">
        <v>39</v>
      </c>
      <c r="M1366" s="11" t="s">
        <v>27</v>
      </c>
      <c r="N1366" s="11" t="s">
        <v>183</v>
      </c>
      <c r="O1366" s="12" t="s">
        <v>29</v>
      </c>
      <c r="P1366" s="12"/>
      <c r="Q1366" s="15" t="s">
        <v>6149</v>
      </c>
      <c r="R1366" s="12" t="s">
        <v>42</v>
      </c>
      <c r="S1366" s="11" t="s">
        <v>6150</v>
      </c>
      <c r="T1366" s="11" t="s">
        <v>6151</v>
      </c>
    </row>
    <row x14ac:dyDescent="0.25" r="1367" customHeight="1" ht="19.5">
      <c r="A1367" s="18">
        <v>45200</v>
      </c>
      <c r="B1367" s="11" t="s">
        <v>6152</v>
      </c>
      <c r="C1367" s="11" t="s">
        <v>6057</v>
      </c>
      <c r="D1367" s="12"/>
      <c r="E1367" s="13">
        <v>15586369621</v>
      </c>
      <c r="F1367" s="11" t="s">
        <v>6153</v>
      </c>
      <c r="G1367" s="12" t="s">
        <v>115</v>
      </c>
      <c r="H1367" s="12"/>
      <c r="I1367" s="14" t="s">
        <v>254</v>
      </c>
      <c r="J1367" s="12" t="s">
        <v>24</v>
      </c>
      <c r="K1367" s="12" t="s">
        <v>25</v>
      </c>
      <c r="L1367" s="12" t="s">
        <v>39</v>
      </c>
      <c r="M1367" s="11" t="s">
        <v>27</v>
      </c>
      <c r="N1367" s="11" t="s">
        <v>183</v>
      </c>
      <c r="O1367" s="12" t="s">
        <v>29</v>
      </c>
      <c r="P1367" s="12"/>
      <c r="Q1367" s="15" t="s">
        <v>6154</v>
      </c>
      <c r="R1367" s="12" t="s">
        <v>42</v>
      </c>
      <c r="S1367" s="11" t="s">
        <v>6155</v>
      </c>
      <c r="T1367" s="11" t="s">
        <v>6156</v>
      </c>
    </row>
    <row x14ac:dyDescent="0.25" r="1368" customHeight="1" ht="19.5">
      <c r="A1368" s="18">
        <v>45200</v>
      </c>
      <c r="B1368" s="11" t="s">
        <v>6157</v>
      </c>
      <c r="C1368" s="11" t="s">
        <v>660</v>
      </c>
      <c r="D1368" s="12"/>
      <c r="E1368" s="13" t="s">
        <v>6158</v>
      </c>
      <c r="F1368" s="11" t="s">
        <v>6159</v>
      </c>
      <c r="G1368" s="12" t="s">
        <v>74</v>
      </c>
      <c r="H1368" s="12"/>
      <c r="I1368" s="14" t="s">
        <v>148</v>
      </c>
      <c r="J1368" s="12" t="s">
        <v>24</v>
      </c>
      <c r="K1368" s="12" t="s">
        <v>25</v>
      </c>
      <c r="L1368" s="12" t="s">
        <v>39</v>
      </c>
      <c r="M1368" s="11" t="s">
        <v>149</v>
      </c>
      <c r="N1368" s="11" t="s">
        <v>624</v>
      </c>
      <c r="O1368" s="12" t="s">
        <v>29</v>
      </c>
      <c r="P1368" s="12"/>
      <c r="Q1368" s="15" t="s">
        <v>6160</v>
      </c>
      <c r="R1368" s="12" t="s">
        <v>42</v>
      </c>
      <c r="S1368" s="11" t="s">
        <v>6161</v>
      </c>
      <c r="T1368" s="11" t="s">
        <v>6162</v>
      </c>
    </row>
    <row x14ac:dyDescent="0.25" r="1369" customHeight="1" ht="19.5">
      <c r="A1369" s="18">
        <v>45200</v>
      </c>
      <c r="B1369" s="11" t="s">
        <v>6163</v>
      </c>
      <c r="C1369" s="11" t="s">
        <v>660</v>
      </c>
      <c r="D1369" s="12"/>
      <c r="E1369" s="13">
        <v>13277170913</v>
      </c>
      <c r="F1369" s="11" t="s">
        <v>6164</v>
      </c>
      <c r="G1369" s="12" t="s">
        <v>216</v>
      </c>
      <c r="H1369" s="12"/>
      <c r="I1369" s="14" t="s">
        <v>1394</v>
      </c>
      <c r="J1369" s="12" t="s">
        <v>24</v>
      </c>
      <c r="K1369" s="12" t="s">
        <v>25</v>
      </c>
      <c r="L1369" s="12" t="s">
        <v>39</v>
      </c>
      <c r="M1369" s="11" t="s">
        <v>27</v>
      </c>
      <c r="N1369" s="11" t="s">
        <v>624</v>
      </c>
      <c r="O1369" s="12" t="s">
        <v>29</v>
      </c>
      <c r="P1369" s="12"/>
      <c r="Q1369" s="15" t="s">
        <v>6165</v>
      </c>
      <c r="R1369" s="12" t="s">
        <v>42</v>
      </c>
      <c r="S1369" s="11" t="s">
        <v>6166</v>
      </c>
      <c r="T1369" s="11" t="s">
        <v>6167</v>
      </c>
    </row>
    <row x14ac:dyDescent="0.25" r="1370" customHeight="1" ht="19.5">
      <c r="A1370" s="18">
        <v>45200</v>
      </c>
      <c r="B1370" s="11" t="s">
        <v>6168</v>
      </c>
      <c r="C1370" s="11" t="s">
        <v>6169</v>
      </c>
      <c r="D1370" s="12"/>
      <c r="E1370" s="13">
        <v>13117291380</v>
      </c>
      <c r="F1370" s="11" t="s">
        <v>6170</v>
      </c>
      <c r="G1370" s="12" t="s">
        <v>74</v>
      </c>
      <c r="H1370" s="12" t="s">
        <v>98</v>
      </c>
      <c r="I1370" s="14" t="s">
        <v>486</v>
      </c>
      <c r="J1370" s="12" t="s">
        <v>24</v>
      </c>
      <c r="K1370" s="12" t="s">
        <v>25</v>
      </c>
      <c r="L1370" s="12" t="s">
        <v>39</v>
      </c>
      <c r="M1370" s="11" t="s">
        <v>40</v>
      </c>
      <c r="N1370" s="11" t="s">
        <v>624</v>
      </c>
      <c r="O1370" s="12" t="s">
        <v>29</v>
      </c>
      <c r="P1370" s="12"/>
      <c r="Q1370" s="15" t="s">
        <v>6171</v>
      </c>
      <c r="R1370" s="12" t="s">
        <v>42</v>
      </c>
      <c r="S1370" s="11" t="s">
        <v>6172</v>
      </c>
      <c r="T1370" s="11" t="s">
        <v>6173</v>
      </c>
    </row>
    <row x14ac:dyDescent="0.25" r="1371" customHeight="1" ht="19.5">
      <c r="A1371" s="18">
        <v>45200</v>
      </c>
      <c r="B1371" s="11" t="s">
        <v>6174</v>
      </c>
      <c r="C1371" s="11" t="s">
        <v>660</v>
      </c>
      <c r="D1371" s="12"/>
      <c r="E1371" s="13" t="s">
        <v>6175</v>
      </c>
      <c r="F1371" s="11" t="s">
        <v>6176</v>
      </c>
      <c r="G1371" s="12" t="s">
        <v>74</v>
      </c>
      <c r="H1371" s="12"/>
      <c r="I1371" s="14" t="s">
        <v>148</v>
      </c>
      <c r="J1371" s="12" t="s">
        <v>24</v>
      </c>
      <c r="K1371" s="12" t="s">
        <v>25</v>
      </c>
      <c r="L1371" s="12" t="s">
        <v>39</v>
      </c>
      <c r="M1371" s="11" t="s">
        <v>149</v>
      </c>
      <c r="N1371" s="11" t="s">
        <v>624</v>
      </c>
      <c r="O1371" s="12" t="s">
        <v>29</v>
      </c>
      <c r="P1371" s="12"/>
      <c r="Q1371" s="15" t="s">
        <v>6177</v>
      </c>
      <c r="R1371" s="12" t="s">
        <v>42</v>
      </c>
      <c r="S1371" s="11" t="s">
        <v>6178</v>
      </c>
      <c r="T1371" s="11" t="s">
        <v>6179</v>
      </c>
    </row>
    <row x14ac:dyDescent="0.25" r="1372" customHeight="1" ht="19.5">
      <c r="A1372" s="18">
        <v>45200</v>
      </c>
      <c r="B1372" s="11" t="s">
        <v>6180</v>
      </c>
      <c r="C1372" s="11" t="s">
        <v>660</v>
      </c>
      <c r="D1372" s="12"/>
      <c r="E1372" s="13">
        <v>15571708898</v>
      </c>
      <c r="F1372" s="11" t="s">
        <v>6181</v>
      </c>
      <c r="G1372" s="12" t="s">
        <v>48</v>
      </c>
      <c r="H1372" s="12"/>
      <c r="I1372" s="14" t="s">
        <v>486</v>
      </c>
      <c r="J1372" s="12" t="s">
        <v>24</v>
      </c>
      <c r="K1372" s="12" t="s">
        <v>25</v>
      </c>
      <c r="L1372" s="12" t="s">
        <v>39</v>
      </c>
      <c r="M1372" s="11" t="s">
        <v>27</v>
      </c>
      <c r="N1372" s="11" t="s">
        <v>624</v>
      </c>
      <c r="O1372" s="12" t="s">
        <v>29</v>
      </c>
      <c r="P1372" s="12"/>
      <c r="Q1372" s="15" t="s">
        <v>6182</v>
      </c>
      <c r="R1372" s="12" t="s">
        <v>42</v>
      </c>
      <c r="S1372" s="11" t="s">
        <v>6183</v>
      </c>
      <c r="T1372" s="11" t="s">
        <v>6184</v>
      </c>
    </row>
    <row x14ac:dyDescent="0.25" r="1373" customHeight="1" ht="19.5">
      <c r="A1373" s="18">
        <v>45200</v>
      </c>
      <c r="B1373" s="11" t="s">
        <v>6185</v>
      </c>
      <c r="C1373" s="11" t="s">
        <v>660</v>
      </c>
      <c r="D1373" s="12"/>
      <c r="E1373" s="13">
        <v>13032710042</v>
      </c>
      <c r="F1373" s="11" t="s">
        <v>6186</v>
      </c>
      <c r="G1373" s="12" t="s">
        <v>23</v>
      </c>
      <c r="H1373" s="12" t="s">
        <v>130</v>
      </c>
      <c r="I1373" s="14" t="s">
        <v>131</v>
      </c>
      <c r="J1373" s="12" t="s">
        <v>24</v>
      </c>
      <c r="K1373" s="12" t="s">
        <v>172</v>
      </c>
      <c r="L1373" s="12"/>
      <c r="M1373" s="11" t="s">
        <v>27</v>
      </c>
      <c r="N1373" s="11" t="s">
        <v>624</v>
      </c>
      <c r="O1373" s="12" t="s">
        <v>29</v>
      </c>
      <c r="P1373" s="12"/>
      <c r="Q1373" s="15" t="s">
        <v>6187</v>
      </c>
      <c r="R1373" s="12" t="s">
        <v>42</v>
      </c>
      <c r="S1373" s="11" t="s">
        <v>6188</v>
      </c>
      <c r="T1373" s="11" t="s">
        <v>6189</v>
      </c>
    </row>
    <row x14ac:dyDescent="0.25" r="1374" customHeight="1" ht="19.5">
      <c r="A1374" s="18">
        <v>45200</v>
      </c>
      <c r="B1374" s="11" t="s">
        <v>6190</v>
      </c>
      <c r="C1374" s="11" t="s">
        <v>6191</v>
      </c>
      <c r="D1374" s="12"/>
      <c r="E1374" s="13">
        <v>19172241020</v>
      </c>
      <c r="F1374" s="11" t="s">
        <v>6192</v>
      </c>
      <c r="G1374" s="12" t="s">
        <v>23</v>
      </c>
      <c r="H1374" s="12"/>
      <c r="I1374" s="14" t="s">
        <v>93</v>
      </c>
      <c r="J1374" s="12" t="s">
        <v>24</v>
      </c>
      <c r="K1374" s="12" t="s">
        <v>25</v>
      </c>
      <c r="L1374" s="12" t="s">
        <v>39</v>
      </c>
      <c r="M1374" s="11" t="s">
        <v>40</v>
      </c>
      <c r="N1374" s="11" t="s">
        <v>624</v>
      </c>
      <c r="O1374" s="12" t="s">
        <v>29</v>
      </c>
      <c r="P1374" s="12"/>
      <c r="Q1374" s="15" t="s">
        <v>6193</v>
      </c>
      <c r="R1374" s="12" t="s">
        <v>42</v>
      </c>
      <c r="S1374" s="11" t="s">
        <v>6194</v>
      </c>
      <c r="T1374" s="11" t="s">
        <v>6195</v>
      </c>
    </row>
    <row x14ac:dyDescent="0.25" r="1375" customHeight="1" ht="19.5">
      <c r="A1375" s="18">
        <v>45200</v>
      </c>
      <c r="B1375" s="11" t="s">
        <v>6196</v>
      </c>
      <c r="C1375" s="11" t="s">
        <v>660</v>
      </c>
      <c r="D1375" s="12"/>
      <c r="E1375" s="13">
        <v>18695060905</v>
      </c>
      <c r="F1375" s="11" t="s">
        <v>6197</v>
      </c>
      <c r="G1375" s="12" t="s">
        <v>23</v>
      </c>
      <c r="H1375" s="12"/>
      <c r="I1375" s="14" t="s">
        <v>241</v>
      </c>
      <c r="J1375" s="12" t="s">
        <v>24</v>
      </c>
      <c r="K1375" s="12" t="s">
        <v>25</v>
      </c>
      <c r="L1375" s="12" t="s">
        <v>39</v>
      </c>
      <c r="M1375" s="11" t="s">
        <v>40</v>
      </c>
      <c r="N1375" s="11" t="s">
        <v>624</v>
      </c>
      <c r="O1375" s="12" t="s">
        <v>29</v>
      </c>
      <c r="P1375" s="12"/>
      <c r="Q1375" s="15" t="s">
        <v>6198</v>
      </c>
      <c r="R1375" s="12" t="s">
        <v>42</v>
      </c>
      <c r="S1375" s="11" t="s">
        <v>6199</v>
      </c>
      <c r="T1375" s="11" t="s">
        <v>6200</v>
      </c>
    </row>
    <row x14ac:dyDescent="0.25" r="1376" customHeight="1" ht="19.5">
      <c r="A1376" s="18">
        <v>45200</v>
      </c>
      <c r="B1376" s="11" t="s">
        <v>6201</v>
      </c>
      <c r="C1376" s="11" t="s">
        <v>1132</v>
      </c>
      <c r="D1376" s="12"/>
      <c r="E1376" s="13">
        <v>17671926695</v>
      </c>
      <c r="F1376" s="11" t="s">
        <v>1460</v>
      </c>
      <c r="G1376" s="12" t="s">
        <v>74</v>
      </c>
      <c r="H1376" s="12"/>
      <c r="I1376" s="14" t="s">
        <v>241</v>
      </c>
      <c r="J1376" s="12" t="s">
        <v>24</v>
      </c>
      <c r="K1376" s="12" t="s">
        <v>25</v>
      </c>
      <c r="L1376" s="12" t="s">
        <v>39</v>
      </c>
      <c r="M1376" s="11" t="s">
        <v>40</v>
      </c>
      <c r="N1376" s="11" t="s">
        <v>183</v>
      </c>
      <c r="O1376" s="12" t="s">
        <v>29</v>
      </c>
      <c r="P1376" s="12"/>
      <c r="Q1376" s="15" t="s">
        <v>6202</v>
      </c>
      <c r="R1376" s="12" t="s">
        <v>51</v>
      </c>
      <c r="S1376" s="11" t="s">
        <v>6203</v>
      </c>
      <c r="T1376" s="11"/>
    </row>
    <row x14ac:dyDescent="0.25" r="1377" customHeight="1" ht="19.5">
      <c r="A1377" s="18">
        <v>45200</v>
      </c>
      <c r="B1377" s="11" t="s">
        <v>6204</v>
      </c>
      <c r="C1377" s="11" t="s">
        <v>6205</v>
      </c>
      <c r="D1377" s="12"/>
      <c r="E1377" s="13">
        <v>13094188673</v>
      </c>
      <c r="F1377" s="11" t="s">
        <v>6206</v>
      </c>
      <c r="G1377" s="12" t="s">
        <v>62</v>
      </c>
      <c r="H1377" s="12"/>
      <c r="I1377" s="14" t="s">
        <v>328</v>
      </c>
      <c r="J1377" s="12" t="s">
        <v>24</v>
      </c>
      <c r="K1377" s="12" t="s">
        <v>69</v>
      </c>
      <c r="L1377" s="12" t="s">
        <v>39</v>
      </c>
      <c r="M1377" s="11" t="s">
        <v>40</v>
      </c>
      <c r="N1377" s="11" t="s">
        <v>28</v>
      </c>
      <c r="O1377" s="12" t="s">
        <v>29</v>
      </c>
      <c r="P1377" s="12"/>
      <c r="Q1377" s="15" t="s">
        <v>6207</v>
      </c>
      <c r="R1377" s="12" t="s">
        <v>42</v>
      </c>
      <c r="S1377" s="11" t="s">
        <v>6208</v>
      </c>
      <c r="T1377" s="11" t="s">
        <v>6209</v>
      </c>
    </row>
    <row x14ac:dyDescent="0.25" r="1378" customHeight="1" ht="19.5">
      <c r="A1378" s="18">
        <v>45200</v>
      </c>
      <c r="B1378" s="11" t="s">
        <v>6210</v>
      </c>
      <c r="C1378" s="11" t="s">
        <v>1132</v>
      </c>
      <c r="D1378" s="12"/>
      <c r="E1378" s="13">
        <v>13197313098</v>
      </c>
      <c r="F1378" s="11" t="s">
        <v>2580</v>
      </c>
      <c r="G1378" s="12" t="s">
        <v>115</v>
      </c>
      <c r="H1378" s="12" t="s">
        <v>98</v>
      </c>
      <c r="I1378" s="14" t="s">
        <v>131</v>
      </c>
      <c r="J1378" s="12" t="s">
        <v>24</v>
      </c>
      <c r="K1378" s="12" t="s">
        <v>25</v>
      </c>
      <c r="L1378" s="12" t="s">
        <v>39</v>
      </c>
      <c r="M1378" s="11" t="s">
        <v>40</v>
      </c>
      <c r="N1378" s="11" t="s">
        <v>183</v>
      </c>
      <c r="O1378" s="12" t="s">
        <v>29</v>
      </c>
      <c r="P1378" s="12"/>
      <c r="Q1378" s="15" t="s">
        <v>6211</v>
      </c>
      <c r="R1378" s="12" t="s">
        <v>51</v>
      </c>
      <c r="S1378" s="11" t="s">
        <v>6212</v>
      </c>
      <c r="T1378" s="11"/>
    </row>
    <row x14ac:dyDescent="0.25" r="1379" customHeight="1" ht="19.5">
      <c r="A1379" s="18">
        <v>45200</v>
      </c>
      <c r="B1379" s="11" t="s">
        <v>6213</v>
      </c>
      <c r="C1379" s="11" t="s">
        <v>660</v>
      </c>
      <c r="D1379" s="12"/>
      <c r="E1379" s="13">
        <v>13117278053</v>
      </c>
      <c r="F1379" s="11" t="s">
        <v>6214</v>
      </c>
      <c r="G1379" s="12" t="s">
        <v>48</v>
      </c>
      <c r="H1379" s="12"/>
      <c r="I1379" s="14" t="s">
        <v>99</v>
      </c>
      <c r="J1379" s="12" t="s">
        <v>24</v>
      </c>
      <c r="K1379" s="12" t="s">
        <v>25</v>
      </c>
      <c r="L1379" s="12" t="s">
        <v>39</v>
      </c>
      <c r="M1379" s="11" t="s">
        <v>40</v>
      </c>
      <c r="N1379" s="11" t="s">
        <v>624</v>
      </c>
      <c r="O1379" s="12" t="s">
        <v>29</v>
      </c>
      <c r="P1379" s="12"/>
      <c r="Q1379" s="15" t="s">
        <v>6215</v>
      </c>
      <c r="R1379" s="12" t="s">
        <v>42</v>
      </c>
      <c r="S1379" s="11" t="s">
        <v>6216</v>
      </c>
      <c r="T1379" s="11" t="s">
        <v>6217</v>
      </c>
    </row>
    <row x14ac:dyDescent="0.25" r="1380" customHeight="1" ht="19.5">
      <c r="A1380" s="18">
        <v>45200</v>
      </c>
      <c r="B1380" s="11" t="s">
        <v>6218</v>
      </c>
      <c r="C1380" s="11" t="s">
        <v>1132</v>
      </c>
      <c r="D1380" s="12"/>
      <c r="E1380" s="13">
        <v>18672908053</v>
      </c>
      <c r="F1380" s="11" t="s">
        <v>6219</v>
      </c>
      <c r="G1380" s="12" t="s">
        <v>48</v>
      </c>
      <c r="H1380" s="12" t="s">
        <v>130</v>
      </c>
      <c r="I1380" s="14" t="s">
        <v>38</v>
      </c>
      <c r="J1380" s="12" t="s">
        <v>24</v>
      </c>
      <c r="K1380" s="12" t="s">
        <v>25</v>
      </c>
      <c r="L1380" s="12" t="s">
        <v>39</v>
      </c>
      <c r="M1380" s="11" t="s">
        <v>40</v>
      </c>
      <c r="N1380" s="11" t="s">
        <v>183</v>
      </c>
      <c r="O1380" s="12" t="s">
        <v>29</v>
      </c>
      <c r="P1380" s="12"/>
      <c r="Q1380" s="15" t="s">
        <v>6220</v>
      </c>
      <c r="R1380" s="12" t="s">
        <v>51</v>
      </c>
      <c r="S1380" s="11" t="s">
        <v>6221</v>
      </c>
      <c r="T1380" s="11"/>
    </row>
    <row x14ac:dyDescent="0.25" r="1381" customHeight="1" ht="19.5">
      <c r="A1381" s="18">
        <v>45200</v>
      </c>
      <c r="B1381" s="11" t="s">
        <v>6222</v>
      </c>
      <c r="C1381" s="11" t="s">
        <v>6205</v>
      </c>
      <c r="D1381" s="12"/>
      <c r="E1381" s="13">
        <v>15872476103</v>
      </c>
      <c r="F1381" s="11"/>
      <c r="G1381" s="12"/>
      <c r="H1381" s="12"/>
      <c r="I1381" s="14" t="s">
        <v>381</v>
      </c>
      <c r="J1381" s="12" t="s">
        <v>24</v>
      </c>
      <c r="K1381" s="12" t="s">
        <v>25</v>
      </c>
      <c r="L1381" s="12" t="s">
        <v>39</v>
      </c>
      <c r="M1381" s="11" t="s">
        <v>27</v>
      </c>
      <c r="N1381" s="11" t="s">
        <v>28</v>
      </c>
      <c r="O1381" s="12" t="s">
        <v>29</v>
      </c>
      <c r="P1381" s="12"/>
      <c r="Q1381" s="15" t="s">
        <v>6223</v>
      </c>
      <c r="R1381" s="12" t="s">
        <v>42</v>
      </c>
      <c r="S1381" s="11" t="s">
        <v>6224</v>
      </c>
      <c r="T1381" s="11" t="s">
        <v>6225</v>
      </c>
    </row>
    <row x14ac:dyDescent="0.25" r="1382" customHeight="1" ht="19.5">
      <c r="A1382" s="18">
        <v>45200</v>
      </c>
      <c r="B1382" s="11" t="s">
        <v>6226</v>
      </c>
      <c r="C1382" s="11" t="s">
        <v>158</v>
      </c>
      <c r="D1382" s="12"/>
      <c r="E1382" s="13" t="s">
        <v>6227</v>
      </c>
      <c r="F1382" s="11" t="s">
        <v>5767</v>
      </c>
      <c r="G1382" s="12" t="s">
        <v>74</v>
      </c>
      <c r="H1382" s="12"/>
      <c r="I1382" s="14" t="s">
        <v>259</v>
      </c>
      <c r="J1382" s="12" t="s">
        <v>24</v>
      </c>
      <c r="K1382" s="12" t="s">
        <v>25</v>
      </c>
      <c r="L1382" s="12" t="s">
        <v>39</v>
      </c>
      <c r="M1382" s="11" t="s">
        <v>149</v>
      </c>
      <c r="N1382" s="11" t="s">
        <v>28</v>
      </c>
      <c r="O1382" s="12" t="s">
        <v>29</v>
      </c>
      <c r="P1382" s="12"/>
      <c r="Q1382" s="15" t="s">
        <v>6228</v>
      </c>
      <c r="R1382" s="12" t="s">
        <v>42</v>
      </c>
      <c r="S1382" s="11" t="s">
        <v>6229</v>
      </c>
      <c r="T1382" s="11" t="s">
        <v>6230</v>
      </c>
    </row>
    <row x14ac:dyDescent="0.25" r="1383" customHeight="1" ht="19.5">
      <c r="A1383" s="18">
        <v>45200</v>
      </c>
      <c r="B1383" s="11" t="s">
        <v>6231</v>
      </c>
      <c r="C1383" s="11" t="s">
        <v>108</v>
      </c>
      <c r="D1383" s="12"/>
      <c r="E1383" s="13">
        <v>18571427203</v>
      </c>
      <c r="F1383" s="11" t="s">
        <v>6232</v>
      </c>
      <c r="G1383" s="12" t="s">
        <v>48</v>
      </c>
      <c r="H1383" s="12" t="s">
        <v>130</v>
      </c>
      <c r="I1383" s="14" t="s">
        <v>381</v>
      </c>
      <c r="J1383" s="12" t="s">
        <v>24</v>
      </c>
      <c r="K1383" s="12" t="s">
        <v>25</v>
      </c>
      <c r="L1383" s="12" t="s">
        <v>39</v>
      </c>
      <c r="M1383" s="11" t="s">
        <v>27</v>
      </c>
      <c r="N1383" s="11" t="s">
        <v>28</v>
      </c>
      <c r="O1383" s="12" t="s">
        <v>29</v>
      </c>
      <c r="P1383" s="12"/>
      <c r="Q1383" s="15" t="s">
        <v>6233</v>
      </c>
      <c r="R1383" s="12" t="s">
        <v>51</v>
      </c>
      <c r="S1383" s="11" t="s">
        <v>6234</v>
      </c>
      <c r="T1383" s="11"/>
    </row>
    <row x14ac:dyDescent="0.25" r="1384" customHeight="1" ht="19.5">
      <c r="A1384" s="18">
        <v>45200</v>
      </c>
      <c r="B1384" s="11" t="s">
        <v>6235</v>
      </c>
      <c r="C1384" s="11" t="s">
        <v>239</v>
      </c>
      <c r="D1384" s="12"/>
      <c r="E1384" s="13">
        <v>18671782876</v>
      </c>
      <c r="F1384" s="11" t="s">
        <v>3195</v>
      </c>
      <c r="G1384" s="12" t="s">
        <v>23</v>
      </c>
      <c r="H1384" s="12"/>
      <c r="I1384" s="14" t="s">
        <v>241</v>
      </c>
      <c r="J1384" s="12" t="s">
        <v>24</v>
      </c>
      <c r="K1384" s="12" t="s">
        <v>25</v>
      </c>
      <c r="L1384" s="12" t="s">
        <v>39</v>
      </c>
      <c r="M1384" s="11" t="s">
        <v>40</v>
      </c>
      <c r="N1384" s="11" t="s">
        <v>183</v>
      </c>
      <c r="O1384" s="12" t="s">
        <v>29</v>
      </c>
      <c r="P1384" s="12"/>
      <c r="Q1384" s="15" t="s">
        <v>6236</v>
      </c>
      <c r="R1384" s="12" t="s">
        <v>51</v>
      </c>
      <c r="S1384" s="11" t="s">
        <v>6237</v>
      </c>
      <c r="T1384" s="11"/>
    </row>
    <row x14ac:dyDescent="0.25" r="1385" customHeight="1" ht="19.5">
      <c r="A1385" s="18">
        <v>45200</v>
      </c>
      <c r="B1385" s="11" t="s">
        <v>6238</v>
      </c>
      <c r="C1385" s="11" t="s">
        <v>180</v>
      </c>
      <c r="D1385" s="12"/>
      <c r="E1385" s="13">
        <v>13277178311</v>
      </c>
      <c r="F1385" s="11" t="s">
        <v>6239</v>
      </c>
      <c r="G1385" s="12" t="s">
        <v>115</v>
      </c>
      <c r="H1385" s="12"/>
      <c r="I1385" s="14" t="s">
        <v>486</v>
      </c>
      <c r="J1385" s="12" t="s">
        <v>24</v>
      </c>
      <c r="K1385" s="12" t="s">
        <v>25</v>
      </c>
      <c r="L1385" s="12" t="s">
        <v>39</v>
      </c>
      <c r="M1385" s="11" t="s">
        <v>27</v>
      </c>
      <c r="N1385" s="11" t="s">
        <v>183</v>
      </c>
      <c r="O1385" s="12" t="s">
        <v>29</v>
      </c>
      <c r="P1385" s="12"/>
      <c r="Q1385" s="15" t="s">
        <v>6240</v>
      </c>
      <c r="R1385" s="12" t="s">
        <v>42</v>
      </c>
      <c r="S1385" s="11" t="s">
        <v>6241</v>
      </c>
      <c r="T1385" s="11"/>
    </row>
    <row x14ac:dyDescent="0.25" r="1386" customHeight="1" ht="19.5">
      <c r="A1386" s="18">
        <v>45200</v>
      </c>
      <c r="B1386" s="11" t="s">
        <v>6242</v>
      </c>
      <c r="C1386" s="11" t="s">
        <v>46</v>
      </c>
      <c r="D1386" s="12"/>
      <c r="E1386" s="13">
        <v>17683708974</v>
      </c>
      <c r="F1386" s="11" t="s">
        <v>6243</v>
      </c>
      <c r="G1386" s="12" t="s">
        <v>62</v>
      </c>
      <c r="H1386" s="12"/>
      <c r="I1386" s="14" t="s">
        <v>352</v>
      </c>
      <c r="J1386" s="12" t="s">
        <v>24</v>
      </c>
      <c r="K1386" s="12" t="s">
        <v>25</v>
      </c>
      <c r="L1386" s="12" t="s">
        <v>39</v>
      </c>
      <c r="M1386" s="11" t="s">
        <v>27</v>
      </c>
      <c r="N1386" s="11" t="s">
        <v>28</v>
      </c>
      <c r="O1386" s="12" t="s">
        <v>29</v>
      </c>
      <c r="P1386" s="12"/>
      <c r="Q1386" s="15" t="s">
        <v>6244</v>
      </c>
      <c r="R1386" s="12" t="s">
        <v>42</v>
      </c>
      <c r="S1386" s="17" t="s">
        <v>6245</v>
      </c>
      <c r="T1386" s="11"/>
    </row>
    <row x14ac:dyDescent="0.25" r="1387" customHeight="1" ht="19.5">
      <c r="A1387" s="18">
        <v>45200</v>
      </c>
      <c r="B1387" s="11" t="s">
        <v>6246</v>
      </c>
      <c r="C1387" s="11" t="s">
        <v>545</v>
      </c>
      <c r="D1387" s="12"/>
      <c r="E1387" s="13">
        <v>15549303955</v>
      </c>
      <c r="F1387" s="11" t="s">
        <v>6247</v>
      </c>
      <c r="G1387" s="12" t="s">
        <v>37</v>
      </c>
      <c r="H1387" s="12" t="s">
        <v>6248</v>
      </c>
      <c r="I1387" s="14" t="s">
        <v>57</v>
      </c>
      <c r="J1387" s="12" t="s">
        <v>24</v>
      </c>
      <c r="K1387" s="12" t="s">
        <v>25</v>
      </c>
      <c r="L1387" s="12" t="s">
        <v>39</v>
      </c>
      <c r="M1387" s="11" t="s">
        <v>40</v>
      </c>
      <c r="N1387" s="11" t="s">
        <v>28</v>
      </c>
      <c r="O1387" s="12" t="s">
        <v>29</v>
      </c>
      <c r="P1387" s="12"/>
      <c r="Q1387" s="15" t="s">
        <v>6249</v>
      </c>
      <c r="R1387" s="12" t="s">
        <v>42</v>
      </c>
      <c r="S1387" s="11" t="s">
        <v>6250</v>
      </c>
      <c r="T1387" s="11"/>
    </row>
    <row x14ac:dyDescent="0.25" r="1388" customHeight="1" ht="19.5">
      <c r="A1388" s="18">
        <v>45200</v>
      </c>
      <c r="B1388" s="11" t="s">
        <v>6251</v>
      </c>
      <c r="C1388" s="11" t="s">
        <v>6252</v>
      </c>
      <c r="D1388" s="12"/>
      <c r="E1388" s="13">
        <v>13177072792</v>
      </c>
      <c r="F1388" s="11" t="s">
        <v>6253</v>
      </c>
      <c r="G1388" s="12" t="s">
        <v>115</v>
      </c>
      <c r="H1388" s="12" t="s">
        <v>357</v>
      </c>
      <c r="I1388" s="14">
        <v>10015</v>
      </c>
      <c r="J1388" s="12" t="s">
        <v>24</v>
      </c>
      <c r="K1388" s="12" t="s">
        <v>69</v>
      </c>
      <c r="L1388" s="12" t="s">
        <v>26</v>
      </c>
      <c r="M1388" s="11" t="s">
        <v>27</v>
      </c>
      <c r="N1388" s="11" t="s">
        <v>28</v>
      </c>
      <c r="O1388" s="12" t="s">
        <v>29</v>
      </c>
      <c r="P1388" s="12"/>
      <c r="Q1388" s="15" t="s">
        <v>6254</v>
      </c>
      <c r="R1388" s="12" t="s">
        <v>31</v>
      </c>
      <c r="S1388" s="11" t="s">
        <v>6255</v>
      </c>
      <c r="T1388" s="11"/>
    </row>
    <row x14ac:dyDescent="0.25" r="1389" customHeight="1" ht="19.5">
      <c r="A1389" s="18">
        <v>45200</v>
      </c>
      <c r="B1389" s="11" t="s">
        <v>6256</v>
      </c>
      <c r="C1389" s="11" t="s">
        <v>46</v>
      </c>
      <c r="D1389" s="12"/>
      <c r="E1389" s="13">
        <v>13197323571</v>
      </c>
      <c r="F1389" s="11" t="s">
        <v>6257</v>
      </c>
      <c r="G1389" s="12" t="s">
        <v>74</v>
      </c>
      <c r="H1389" s="12" t="s">
        <v>121</v>
      </c>
      <c r="I1389" s="14" t="s">
        <v>259</v>
      </c>
      <c r="J1389" s="12" t="s">
        <v>24</v>
      </c>
      <c r="K1389" s="12" t="s">
        <v>25</v>
      </c>
      <c r="L1389" s="12" t="s">
        <v>39</v>
      </c>
      <c r="M1389" s="11" t="s">
        <v>40</v>
      </c>
      <c r="N1389" s="11" t="s">
        <v>28</v>
      </c>
      <c r="O1389" s="12" t="s">
        <v>29</v>
      </c>
      <c r="P1389" s="12"/>
      <c r="Q1389" s="15" t="s">
        <v>6258</v>
      </c>
      <c r="R1389" s="12" t="s">
        <v>42</v>
      </c>
      <c r="S1389" s="11" t="s">
        <v>6259</v>
      </c>
      <c r="T1389" s="11"/>
    </row>
    <row x14ac:dyDescent="0.25" r="1390" customHeight="1" ht="19.5">
      <c r="A1390" s="18">
        <v>45200</v>
      </c>
      <c r="B1390" s="11" t="s">
        <v>6260</v>
      </c>
      <c r="C1390" s="11" t="s">
        <v>54</v>
      </c>
      <c r="D1390" s="12"/>
      <c r="E1390" s="13">
        <v>13227258561</v>
      </c>
      <c r="F1390" s="11" t="s">
        <v>6261</v>
      </c>
      <c r="G1390" s="12" t="s">
        <v>48</v>
      </c>
      <c r="H1390" s="12"/>
      <c r="I1390" s="14" t="s">
        <v>259</v>
      </c>
      <c r="J1390" s="12" t="s">
        <v>24</v>
      </c>
      <c r="K1390" s="12" t="s">
        <v>25</v>
      </c>
      <c r="L1390" s="12" t="s">
        <v>39</v>
      </c>
      <c r="M1390" s="11" t="s">
        <v>27</v>
      </c>
      <c r="N1390" s="11" t="s">
        <v>28</v>
      </c>
      <c r="O1390" s="12" t="s">
        <v>29</v>
      </c>
      <c r="P1390" s="12"/>
      <c r="Q1390" s="15" t="s">
        <v>6262</v>
      </c>
      <c r="R1390" s="12" t="s">
        <v>42</v>
      </c>
      <c r="S1390" s="17" t="s">
        <v>6263</v>
      </c>
      <c r="T1390" s="11"/>
    </row>
    <row x14ac:dyDescent="0.25" r="1391" customHeight="1" ht="19.5">
      <c r="A1391" s="18">
        <v>45200</v>
      </c>
      <c r="B1391" s="11" t="s">
        <v>6264</v>
      </c>
      <c r="C1391" s="11" t="s">
        <v>6265</v>
      </c>
      <c r="D1391" s="12"/>
      <c r="E1391" s="13">
        <v>15629380845</v>
      </c>
      <c r="F1391" s="11" t="s">
        <v>6266</v>
      </c>
      <c r="G1391" s="12" t="s">
        <v>74</v>
      </c>
      <c r="H1391" s="12"/>
      <c r="I1391" s="14">
        <v>10015</v>
      </c>
      <c r="J1391" s="12" t="s">
        <v>24</v>
      </c>
      <c r="K1391" s="12" t="s">
        <v>25</v>
      </c>
      <c r="L1391" s="12" t="s">
        <v>26</v>
      </c>
      <c r="M1391" s="11" t="s">
        <v>27</v>
      </c>
      <c r="N1391" s="11" t="s">
        <v>28</v>
      </c>
      <c r="O1391" s="12" t="s">
        <v>29</v>
      </c>
      <c r="P1391" s="12"/>
      <c r="Q1391" s="15" t="s">
        <v>6267</v>
      </c>
      <c r="R1391" s="12" t="s">
        <v>31</v>
      </c>
      <c r="S1391" s="11" t="s">
        <v>6268</v>
      </c>
      <c r="T1391" s="11" t="s">
        <v>6269</v>
      </c>
    </row>
    <row x14ac:dyDescent="0.25" r="1392" customHeight="1" ht="19.5">
      <c r="A1392" s="18">
        <v>45200</v>
      </c>
      <c r="B1392" s="11" t="s">
        <v>6270</v>
      </c>
      <c r="C1392" s="11" t="s">
        <v>6271</v>
      </c>
      <c r="D1392" s="12"/>
      <c r="E1392" s="13">
        <v>13177094676</v>
      </c>
      <c r="F1392" s="11" t="s">
        <v>6272</v>
      </c>
      <c r="G1392" s="12" t="s">
        <v>289</v>
      </c>
      <c r="H1392" s="12"/>
      <c r="I1392" s="14">
        <v>10015</v>
      </c>
      <c r="J1392" s="12" t="s">
        <v>24</v>
      </c>
      <c r="K1392" s="12" t="s">
        <v>69</v>
      </c>
      <c r="L1392" s="12" t="s">
        <v>26</v>
      </c>
      <c r="M1392" s="11" t="s">
        <v>27</v>
      </c>
      <c r="N1392" s="11" t="s">
        <v>28</v>
      </c>
      <c r="O1392" s="12" t="s">
        <v>29</v>
      </c>
      <c r="P1392" s="12"/>
      <c r="Q1392" s="15" t="s">
        <v>6273</v>
      </c>
      <c r="R1392" s="12" t="s">
        <v>31</v>
      </c>
      <c r="S1392" s="11" t="s">
        <v>6274</v>
      </c>
      <c r="T1392" s="11" t="s">
        <v>6275</v>
      </c>
    </row>
    <row x14ac:dyDescent="0.25" r="1393" customHeight="1" ht="19.5">
      <c r="A1393" s="18">
        <v>45200</v>
      </c>
      <c r="B1393" s="11" t="s">
        <v>6276</v>
      </c>
      <c r="C1393" s="11" t="s">
        <v>685</v>
      </c>
      <c r="D1393" s="12"/>
      <c r="E1393" s="13" t="s">
        <v>6277</v>
      </c>
      <c r="F1393" s="11" t="s">
        <v>6278</v>
      </c>
      <c r="G1393" s="12" t="s">
        <v>74</v>
      </c>
      <c r="H1393" s="12"/>
      <c r="I1393" s="14" t="s">
        <v>486</v>
      </c>
      <c r="J1393" s="12" t="s">
        <v>24</v>
      </c>
      <c r="K1393" s="12" t="s">
        <v>25</v>
      </c>
      <c r="L1393" s="12" t="s">
        <v>39</v>
      </c>
      <c r="M1393" s="11" t="s">
        <v>40</v>
      </c>
      <c r="N1393" s="11" t="s">
        <v>28</v>
      </c>
      <c r="O1393" s="12" t="s">
        <v>29</v>
      </c>
      <c r="P1393" s="12"/>
      <c r="Q1393" s="15" t="s">
        <v>6279</v>
      </c>
      <c r="R1393" s="12" t="s">
        <v>42</v>
      </c>
      <c r="S1393" s="11" t="s">
        <v>6280</v>
      </c>
      <c r="T1393" s="11" t="s">
        <v>6281</v>
      </c>
    </row>
    <row x14ac:dyDescent="0.25" r="1394" customHeight="1" ht="19.5">
      <c r="A1394" s="18">
        <v>45200</v>
      </c>
      <c r="B1394" s="11" t="s">
        <v>6282</v>
      </c>
      <c r="C1394" s="11" t="s">
        <v>880</v>
      </c>
      <c r="D1394" s="12"/>
      <c r="E1394" s="13">
        <v>18671760805</v>
      </c>
      <c r="F1394" s="11" t="s">
        <v>6283</v>
      </c>
      <c r="G1394" s="12" t="s">
        <v>74</v>
      </c>
      <c r="H1394" s="12"/>
      <c r="I1394" s="14" t="s">
        <v>259</v>
      </c>
      <c r="J1394" s="12" t="s">
        <v>24</v>
      </c>
      <c r="K1394" s="12" t="s">
        <v>25</v>
      </c>
      <c r="L1394" s="12" t="s">
        <v>39</v>
      </c>
      <c r="M1394" s="11" t="s">
        <v>40</v>
      </c>
      <c r="N1394" s="11" t="s">
        <v>28</v>
      </c>
      <c r="O1394" s="12" t="s">
        <v>29</v>
      </c>
      <c r="P1394" s="12"/>
      <c r="Q1394" s="15" t="s">
        <v>6284</v>
      </c>
      <c r="R1394" s="12" t="s">
        <v>42</v>
      </c>
      <c r="S1394" s="11" t="s">
        <v>6285</v>
      </c>
      <c r="T1394" s="11" t="s">
        <v>6286</v>
      </c>
    </row>
    <row x14ac:dyDescent="0.25" r="1395" customHeight="1" ht="19.5">
      <c r="A1395" s="18">
        <v>45200</v>
      </c>
      <c r="B1395" s="11" t="s">
        <v>6287</v>
      </c>
      <c r="C1395" s="11" t="s">
        <v>6288</v>
      </c>
      <c r="D1395" s="12"/>
      <c r="E1395" s="13">
        <v>15571730999</v>
      </c>
      <c r="F1395" s="11" t="s">
        <v>6289</v>
      </c>
      <c r="G1395" s="12" t="s">
        <v>216</v>
      </c>
      <c r="H1395" s="12"/>
      <c r="I1395" s="14" t="s">
        <v>663</v>
      </c>
      <c r="J1395" s="12" t="s">
        <v>24</v>
      </c>
      <c r="K1395" s="12" t="s">
        <v>25</v>
      </c>
      <c r="L1395" s="12" t="s">
        <v>39</v>
      </c>
      <c r="M1395" s="11" t="s">
        <v>40</v>
      </c>
      <c r="N1395" s="11" t="s">
        <v>28</v>
      </c>
      <c r="O1395" s="12" t="s">
        <v>29</v>
      </c>
      <c r="P1395" s="12"/>
      <c r="Q1395" s="15" t="s">
        <v>6290</v>
      </c>
      <c r="R1395" s="12" t="s">
        <v>42</v>
      </c>
      <c r="S1395" s="11" t="s">
        <v>6291</v>
      </c>
      <c r="T1395" s="11" t="s">
        <v>6292</v>
      </c>
    </row>
    <row x14ac:dyDescent="0.25" r="1396" customHeight="1" ht="19.5">
      <c r="A1396" s="18">
        <v>45200</v>
      </c>
      <c r="B1396" s="11" t="s">
        <v>6293</v>
      </c>
      <c r="C1396" s="11" t="s">
        <v>2492</v>
      </c>
      <c r="D1396" s="12"/>
      <c r="E1396" s="13">
        <v>15629331386</v>
      </c>
      <c r="F1396" s="11" t="s">
        <v>6294</v>
      </c>
      <c r="G1396" s="12" t="s">
        <v>115</v>
      </c>
      <c r="H1396" s="12"/>
      <c r="I1396" s="14" t="s">
        <v>272</v>
      </c>
      <c r="J1396" s="12" t="s">
        <v>24</v>
      </c>
      <c r="K1396" s="12" t="s">
        <v>25</v>
      </c>
      <c r="L1396" s="12" t="s">
        <v>39</v>
      </c>
      <c r="M1396" s="11" t="s">
        <v>27</v>
      </c>
      <c r="N1396" s="11" t="s">
        <v>28</v>
      </c>
      <c r="O1396" s="12" t="s">
        <v>29</v>
      </c>
      <c r="P1396" s="12"/>
      <c r="Q1396" s="15" t="s">
        <v>6295</v>
      </c>
      <c r="R1396" s="12" t="s">
        <v>42</v>
      </c>
      <c r="S1396" s="11" t="s">
        <v>6296</v>
      </c>
      <c r="T1396" s="11" t="s">
        <v>6297</v>
      </c>
    </row>
    <row x14ac:dyDescent="0.25" r="1397" customHeight="1" ht="19.5">
      <c r="A1397" s="18">
        <v>45200</v>
      </c>
      <c r="B1397" s="11" t="s">
        <v>6298</v>
      </c>
      <c r="C1397" s="11" t="s">
        <v>2492</v>
      </c>
      <c r="D1397" s="12"/>
      <c r="E1397" s="13">
        <v>15671057114</v>
      </c>
      <c r="F1397" s="11" t="s">
        <v>6299</v>
      </c>
      <c r="G1397" s="12" t="s">
        <v>115</v>
      </c>
      <c r="H1397" s="12"/>
      <c r="I1397" s="14" t="s">
        <v>38</v>
      </c>
      <c r="J1397" s="12" t="s">
        <v>24</v>
      </c>
      <c r="K1397" s="12" t="s">
        <v>25</v>
      </c>
      <c r="L1397" s="12" t="s">
        <v>39</v>
      </c>
      <c r="M1397" s="11" t="s">
        <v>27</v>
      </c>
      <c r="N1397" s="11" t="s">
        <v>28</v>
      </c>
      <c r="O1397" s="12" t="s">
        <v>29</v>
      </c>
      <c r="P1397" s="12"/>
      <c r="Q1397" s="15" t="s">
        <v>6300</v>
      </c>
      <c r="R1397" s="12" t="s">
        <v>42</v>
      </c>
      <c r="S1397" s="11" t="s">
        <v>6301</v>
      </c>
      <c r="T1397" s="11" t="s">
        <v>6302</v>
      </c>
    </row>
    <row x14ac:dyDescent="0.25" r="1398" customHeight="1" ht="19.5">
      <c r="A1398" s="18">
        <v>45200</v>
      </c>
      <c r="B1398" s="11" t="s">
        <v>6303</v>
      </c>
      <c r="C1398" s="11" t="s">
        <v>1079</v>
      </c>
      <c r="D1398" s="12"/>
      <c r="E1398" s="13">
        <v>15872499903</v>
      </c>
      <c r="F1398" s="11" t="s">
        <v>6304</v>
      </c>
      <c r="G1398" s="12" t="s">
        <v>23</v>
      </c>
      <c r="H1398" s="12"/>
      <c r="I1398" s="14" t="s">
        <v>352</v>
      </c>
      <c r="J1398" s="12" t="s">
        <v>24</v>
      </c>
      <c r="K1398" s="12" t="s">
        <v>25</v>
      </c>
      <c r="L1398" s="12" t="s">
        <v>39</v>
      </c>
      <c r="M1398" s="11" t="s">
        <v>40</v>
      </c>
      <c r="N1398" s="11" t="s">
        <v>28</v>
      </c>
      <c r="O1398" s="12" t="s">
        <v>29</v>
      </c>
      <c r="P1398" s="12"/>
      <c r="Q1398" s="15" t="s">
        <v>6305</v>
      </c>
      <c r="R1398" s="12" t="s">
        <v>42</v>
      </c>
      <c r="S1398" s="11" t="s">
        <v>6306</v>
      </c>
      <c r="T1398" s="11" t="s">
        <v>6307</v>
      </c>
    </row>
    <row x14ac:dyDescent="0.25" r="1399" customHeight="1" ht="19.5">
      <c r="A1399" s="18">
        <v>45200</v>
      </c>
      <c r="B1399" s="11" t="s">
        <v>6308</v>
      </c>
      <c r="C1399" s="11" t="s">
        <v>880</v>
      </c>
      <c r="D1399" s="12"/>
      <c r="E1399" s="13">
        <v>15571703867</v>
      </c>
      <c r="F1399" s="11" t="s">
        <v>6309</v>
      </c>
      <c r="G1399" s="12" t="s">
        <v>56</v>
      </c>
      <c r="H1399" s="12" t="s">
        <v>98</v>
      </c>
      <c r="I1399" s="14" t="s">
        <v>259</v>
      </c>
      <c r="J1399" s="12" t="s">
        <v>24</v>
      </c>
      <c r="K1399" s="12" t="s">
        <v>69</v>
      </c>
      <c r="L1399" s="12" t="s">
        <v>39</v>
      </c>
      <c r="M1399" s="11" t="s">
        <v>40</v>
      </c>
      <c r="N1399" s="11" t="s">
        <v>28</v>
      </c>
      <c r="O1399" s="12" t="s">
        <v>29</v>
      </c>
      <c r="P1399" s="12"/>
      <c r="Q1399" s="15" t="s">
        <v>6310</v>
      </c>
      <c r="R1399" s="12" t="s">
        <v>42</v>
      </c>
      <c r="S1399" s="11" t="s">
        <v>6311</v>
      </c>
      <c r="T1399" s="11" t="s">
        <v>6312</v>
      </c>
    </row>
    <row x14ac:dyDescent="0.25" r="1400" customHeight="1" ht="19.5">
      <c r="A1400" s="18">
        <v>45200</v>
      </c>
      <c r="B1400" s="11" t="s">
        <v>6313</v>
      </c>
      <c r="C1400" s="11" t="s">
        <v>6314</v>
      </c>
      <c r="D1400" s="12"/>
      <c r="E1400" s="13" t="s">
        <v>6315</v>
      </c>
      <c r="F1400" s="11" t="s">
        <v>6316</v>
      </c>
      <c r="G1400" s="12" t="s">
        <v>74</v>
      </c>
      <c r="H1400" s="12"/>
      <c r="I1400" s="14" t="s">
        <v>148</v>
      </c>
      <c r="J1400" s="12" t="s">
        <v>24</v>
      </c>
      <c r="K1400" s="12" t="s">
        <v>25</v>
      </c>
      <c r="L1400" s="12" t="s">
        <v>39</v>
      </c>
      <c r="M1400" s="11" t="s">
        <v>149</v>
      </c>
      <c r="N1400" s="11" t="s">
        <v>28</v>
      </c>
      <c r="O1400" s="12" t="s">
        <v>29</v>
      </c>
      <c r="P1400" s="12"/>
      <c r="Q1400" s="15" t="s">
        <v>6317</v>
      </c>
      <c r="R1400" s="12" t="s">
        <v>42</v>
      </c>
      <c r="S1400" s="11" t="s">
        <v>6318</v>
      </c>
      <c r="T1400" s="11" t="s">
        <v>6319</v>
      </c>
    </row>
    <row x14ac:dyDescent="0.25" r="1401" customHeight="1" ht="19.5">
      <c r="A1401" s="18">
        <v>45200</v>
      </c>
      <c r="B1401" s="11" t="s">
        <v>6320</v>
      </c>
      <c r="C1401" s="11" t="s">
        <v>545</v>
      </c>
      <c r="D1401" s="12"/>
      <c r="E1401" s="13">
        <v>15587982664</v>
      </c>
      <c r="F1401" s="11" t="s">
        <v>6321</v>
      </c>
      <c r="G1401" s="12" t="s">
        <v>74</v>
      </c>
      <c r="H1401" s="12"/>
      <c r="I1401" s="14" t="s">
        <v>87</v>
      </c>
      <c r="J1401" s="12" t="s">
        <v>24</v>
      </c>
      <c r="K1401" s="12" t="s">
        <v>25</v>
      </c>
      <c r="L1401" s="12" t="s">
        <v>39</v>
      </c>
      <c r="M1401" s="11" t="s">
        <v>40</v>
      </c>
      <c r="N1401" s="11" t="s">
        <v>28</v>
      </c>
      <c r="O1401" s="12" t="s">
        <v>29</v>
      </c>
      <c r="P1401" s="12"/>
      <c r="Q1401" s="15" t="s">
        <v>6322</v>
      </c>
      <c r="R1401" s="12" t="s">
        <v>42</v>
      </c>
      <c r="S1401" s="11" t="s">
        <v>6323</v>
      </c>
      <c r="T1401" s="11" t="s">
        <v>6324</v>
      </c>
    </row>
    <row x14ac:dyDescent="0.25" r="1402" customHeight="1" ht="19.5">
      <c r="A1402" s="18">
        <v>45200</v>
      </c>
      <c r="B1402" s="11" t="s">
        <v>6325</v>
      </c>
      <c r="C1402" s="11" t="s">
        <v>545</v>
      </c>
      <c r="D1402" s="12"/>
      <c r="E1402" s="13">
        <v>17671331825</v>
      </c>
      <c r="F1402" s="11" t="s">
        <v>6326</v>
      </c>
      <c r="G1402" s="12" t="s">
        <v>74</v>
      </c>
      <c r="H1402" s="12"/>
      <c r="I1402" s="14" t="s">
        <v>182</v>
      </c>
      <c r="J1402" s="12" t="s">
        <v>24</v>
      </c>
      <c r="K1402" s="12" t="s">
        <v>25</v>
      </c>
      <c r="L1402" s="12" t="s">
        <v>39</v>
      </c>
      <c r="M1402" s="11" t="s">
        <v>40</v>
      </c>
      <c r="N1402" s="11" t="s">
        <v>28</v>
      </c>
      <c r="O1402" s="12" t="s">
        <v>29</v>
      </c>
      <c r="P1402" s="12"/>
      <c r="Q1402" s="15" t="s">
        <v>6327</v>
      </c>
      <c r="R1402" s="12" t="s">
        <v>42</v>
      </c>
      <c r="S1402" s="11" t="s">
        <v>6328</v>
      </c>
      <c r="T1402" s="11" t="s">
        <v>6329</v>
      </c>
    </row>
    <row x14ac:dyDescent="0.25" r="1403" customHeight="1" ht="19.5">
      <c r="A1403" s="18">
        <v>45200</v>
      </c>
      <c r="B1403" s="11" t="s">
        <v>6330</v>
      </c>
      <c r="C1403" s="11" t="s">
        <v>691</v>
      </c>
      <c r="D1403" s="12"/>
      <c r="E1403" s="13">
        <v>18671787876</v>
      </c>
      <c r="F1403" s="11" t="s">
        <v>6331</v>
      </c>
      <c r="G1403" s="12" t="s">
        <v>37</v>
      </c>
      <c r="H1403" s="12"/>
      <c r="I1403" s="14" t="s">
        <v>99</v>
      </c>
      <c r="J1403" s="12" t="s">
        <v>24</v>
      </c>
      <c r="K1403" s="12" t="s">
        <v>25</v>
      </c>
      <c r="L1403" s="12" t="s">
        <v>39</v>
      </c>
      <c r="M1403" s="11" t="s">
        <v>27</v>
      </c>
      <c r="N1403" s="11" t="s">
        <v>28</v>
      </c>
      <c r="O1403" s="12" t="s">
        <v>29</v>
      </c>
      <c r="P1403" s="12"/>
      <c r="Q1403" s="15" t="s">
        <v>6332</v>
      </c>
      <c r="R1403" s="12" t="s">
        <v>42</v>
      </c>
      <c r="S1403" s="11" t="s">
        <v>6333</v>
      </c>
      <c r="T1403" s="11" t="s">
        <v>6334</v>
      </c>
    </row>
    <row x14ac:dyDescent="0.25" r="1404" customHeight="1" ht="19.5">
      <c r="A1404" s="18">
        <v>45200</v>
      </c>
      <c r="B1404" s="11" t="s">
        <v>6335</v>
      </c>
      <c r="C1404" s="11" t="s">
        <v>4593</v>
      </c>
      <c r="D1404" s="12"/>
      <c r="E1404" s="13">
        <v>13227285588</v>
      </c>
      <c r="F1404" s="11" t="s">
        <v>6336</v>
      </c>
      <c r="G1404" s="12" t="s">
        <v>62</v>
      </c>
      <c r="H1404" s="12" t="s">
        <v>121</v>
      </c>
      <c r="I1404" s="14" t="s">
        <v>850</v>
      </c>
      <c r="J1404" s="12" t="s">
        <v>24</v>
      </c>
      <c r="K1404" s="12" t="s">
        <v>69</v>
      </c>
      <c r="L1404" s="12" t="s">
        <v>39</v>
      </c>
      <c r="M1404" s="11" t="s">
        <v>675</v>
      </c>
      <c r="N1404" s="11" t="s">
        <v>28</v>
      </c>
      <c r="O1404" s="12" t="s">
        <v>29</v>
      </c>
      <c r="P1404" s="12"/>
      <c r="Q1404" s="15" t="s">
        <v>6337</v>
      </c>
      <c r="R1404" s="12" t="s">
        <v>42</v>
      </c>
      <c r="S1404" s="11" t="s">
        <v>6338</v>
      </c>
      <c r="T1404" s="11" t="s">
        <v>6339</v>
      </c>
    </row>
    <row x14ac:dyDescent="0.25" r="1405" customHeight="1" ht="19.5">
      <c r="A1405" s="18">
        <v>45200</v>
      </c>
      <c r="B1405" s="11" t="s">
        <v>6340</v>
      </c>
      <c r="C1405" s="11" t="s">
        <v>6341</v>
      </c>
      <c r="D1405" s="12"/>
      <c r="E1405" s="13">
        <v>18672102008</v>
      </c>
      <c r="F1405" s="11"/>
      <c r="G1405" s="12"/>
      <c r="H1405" s="12"/>
      <c r="I1405" s="14" t="s">
        <v>328</v>
      </c>
      <c r="J1405" s="12" t="s">
        <v>24</v>
      </c>
      <c r="K1405" s="12" t="s">
        <v>25</v>
      </c>
      <c r="L1405" s="12" t="s">
        <v>39</v>
      </c>
      <c r="M1405" s="11" t="s">
        <v>40</v>
      </c>
      <c r="N1405" s="11" t="s">
        <v>28</v>
      </c>
      <c r="O1405" s="12" t="s">
        <v>29</v>
      </c>
      <c r="P1405" s="12"/>
      <c r="Q1405" s="15" t="s">
        <v>6342</v>
      </c>
      <c r="R1405" s="12" t="s">
        <v>42</v>
      </c>
      <c r="S1405" s="11" t="s">
        <v>6343</v>
      </c>
      <c r="T1405" s="11" t="s">
        <v>6344</v>
      </c>
    </row>
    <row x14ac:dyDescent="0.25" r="1406" customHeight="1" ht="19.5">
      <c r="A1406" s="18">
        <v>45200</v>
      </c>
      <c r="B1406" s="11" t="s">
        <v>6345</v>
      </c>
      <c r="C1406" s="11" t="s">
        <v>336</v>
      </c>
      <c r="D1406" s="12"/>
      <c r="E1406" s="13">
        <v>15672496963</v>
      </c>
      <c r="F1406" s="11" t="s">
        <v>6346</v>
      </c>
      <c r="G1406" s="12" t="s">
        <v>62</v>
      </c>
      <c r="H1406" s="12" t="s">
        <v>98</v>
      </c>
      <c r="I1406" s="14" t="s">
        <v>259</v>
      </c>
      <c r="J1406" s="12" t="s">
        <v>24</v>
      </c>
      <c r="K1406" s="12" t="s">
        <v>25</v>
      </c>
      <c r="L1406" s="12" t="s">
        <v>39</v>
      </c>
      <c r="M1406" s="11" t="s">
        <v>27</v>
      </c>
      <c r="N1406" s="11" t="s">
        <v>28</v>
      </c>
      <c r="O1406" s="12" t="s">
        <v>29</v>
      </c>
      <c r="P1406" s="12"/>
      <c r="Q1406" s="15" t="s">
        <v>6347</v>
      </c>
      <c r="R1406" s="12" t="s">
        <v>42</v>
      </c>
      <c r="S1406" s="11" t="s">
        <v>6348</v>
      </c>
      <c r="T1406" s="11" t="s">
        <v>6349</v>
      </c>
    </row>
    <row x14ac:dyDescent="0.25" r="1407" customHeight="1" ht="19.5">
      <c r="A1407" s="18">
        <v>45200</v>
      </c>
      <c r="B1407" s="11" t="s">
        <v>6350</v>
      </c>
      <c r="C1407" s="11" t="s">
        <v>2492</v>
      </c>
      <c r="D1407" s="12"/>
      <c r="E1407" s="13">
        <v>17671257642</v>
      </c>
      <c r="F1407" s="11" t="s">
        <v>6351</v>
      </c>
      <c r="G1407" s="12" t="s">
        <v>115</v>
      </c>
      <c r="H1407" s="12"/>
      <c r="I1407" s="14" t="s">
        <v>241</v>
      </c>
      <c r="J1407" s="12" t="s">
        <v>24</v>
      </c>
      <c r="K1407" s="12" t="s">
        <v>25</v>
      </c>
      <c r="L1407" s="12" t="s">
        <v>39</v>
      </c>
      <c r="M1407" s="11" t="s">
        <v>27</v>
      </c>
      <c r="N1407" s="11" t="s">
        <v>28</v>
      </c>
      <c r="O1407" s="12" t="s">
        <v>29</v>
      </c>
      <c r="P1407" s="12"/>
      <c r="Q1407" s="15" t="s">
        <v>6352</v>
      </c>
      <c r="R1407" s="12" t="s">
        <v>42</v>
      </c>
      <c r="S1407" s="11" t="s">
        <v>6353</v>
      </c>
      <c r="T1407" s="11" t="s">
        <v>6354</v>
      </c>
    </row>
    <row x14ac:dyDescent="0.25" r="1408" customHeight="1" ht="19.5">
      <c r="A1408" s="18">
        <v>45200</v>
      </c>
      <c r="B1408" s="11" t="s">
        <v>6355</v>
      </c>
      <c r="C1408" s="11" t="s">
        <v>2492</v>
      </c>
      <c r="D1408" s="12"/>
      <c r="E1408" s="13">
        <v>15671057887</v>
      </c>
      <c r="F1408" s="11" t="s">
        <v>6356</v>
      </c>
      <c r="G1408" s="12" t="s">
        <v>56</v>
      </c>
      <c r="H1408" s="12"/>
      <c r="I1408" s="14" t="s">
        <v>381</v>
      </c>
      <c r="J1408" s="12" t="s">
        <v>24</v>
      </c>
      <c r="K1408" s="12" t="s">
        <v>25</v>
      </c>
      <c r="L1408" s="12" t="s">
        <v>39</v>
      </c>
      <c r="M1408" s="11" t="s">
        <v>40</v>
      </c>
      <c r="N1408" s="11" t="s">
        <v>28</v>
      </c>
      <c r="O1408" s="12" t="s">
        <v>29</v>
      </c>
      <c r="P1408" s="12"/>
      <c r="Q1408" s="15" t="s">
        <v>6357</v>
      </c>
      <c r="R1408" s="12" t="s">
        <v>42</v>
      </c>
      <c r="S1408" s="11" t="s">
        <v>6358</v>
      </c>
      <c r="T1408" s="11" t="s">
        <v>6359</v>
      </c>
    </row>
    <row x14ac:dyDescent="0.25" r="1409" customHeight="1" ht="19.5">
      <c r="A1409" s="18">
        <v>45200</v>
      </c>
      <c r="B1409" s="11" t="s">
        <v>6360</v>
      </c>
      <c r="C1409" s="11" t="s">
        <v>6361</v>
      </c>
      <c r="D1409" s="12"/>
      <c r="E1409" s="13">
        <v>18672100717</v>
      </c>
      <c r="F1409" s="11"/>
      <c r="G1409" s="12"/>
      <c r="H1409" s="12"/>
      <c r="I1409" s="14" t="s">
        <v>272</v>
      </c>
      <c r="J1409" s="12" t="s">
        <v>24</v>
      </c>
      <c r="K1409" s="12" t="s">
        <v>25</v>
      </c>
      <c r="L1409" s="12" t="s">
        <v>39</v>
      </c>
      <c r="M1409" s="11" t="s">
        <v>27</v>
      </c>
      <c r="N1409" s="11" t="s">
        <v>28</v>
      </c>
      <c r="O1409" s="12" t="s">
        <v>29</v>
      </c>
      <c r="P1409" s="12"/>
      <c r="Q1409" s="15" t="s">
        <v>6362</v>
      </c>
      <c r="R1409" s="12" t="s">
        <v>42</v>
      </c>
      <c r="S1409" s="11" t="s">
        <v>6363</v>
      </c>
      <c r="T1409" s="11" t="s">
        <v>6364</v>
      </c>
    </row>
    <row x14ac:dyDescent="0.25" r="1410" customHeight="1" ht="19.5">
      <c r="A1410" s="18">
        <v>45200</v>
      </c>
      <c r="B1410" s="11" t="s">
        <v>6365</v>
      </c>
      <c r="C1410" s="11" t="s">
        <v>2455</v>
      </c>
      <c r="D1410" s="12"/>
      <c r="E1410" s="13">
        <v>15671041808</v>
      </c>
      <c r="F1410" s="11"/>
      <c r="G1410" s="12"/>
      <c r="H1410" s="12"/>
      <c r="I1410" s="14" t="s">
        <v>49</v>
      </c>
      <c r="J1410" s="12" t="s">
        <v>24</v>
      </c>
      <c r="K1410" s="12" t="s">
        <v>25</v>
      </c>
      <c r="L1410" s="12" t="s">
        <v>39</v>
      </c>
      <c r="M1410" s="11" t="s">
        <v>27</v>
      </c>
      <c r="N1410" s="11" t="s">
        <v>28</v>
      </c>
      <c r="O1410" s="12" t="s">
        <v>29</v>
      </c>
      <c r="P1410" s="12"/>
      <c r="Q1410" s="15" t="s">
        <v>6366</v>
      </c>
      <c r="R1410" s="12" t="s">
        <v>42</v>
      </c>
      <c r="S1410" s="11" t="s">
        <v>6367</v>
      </c>
      <c r="T1410" s="11" t="s">
        <v>6368</v>
      </c>
    </row>
    <row x14ac:dyDescent="0.25" r="1411" customHeight="1" ht="19.5">
      <c r="A1411" s="18">
        <v>45200</v>
      </c>
      <c r="B1411" s="11" t="s">
        <v>6369</v>
      </c>
      <c r="C1411" s="11" t="s">
        <v>545</v>
      </c>
      <c r="D1411" s="12"/>
      <c r="E1411" s="13">
        <v>16671005537</v>
      </c>
      <c r="F1411" s="11" t="s">
        <v>6278</v>
      </c>
      <c r="G1411" s="12" t="s">
        <v>48</v>
      </c>
      <c r="H1411" s="12"/>
      <c r="I1411" s="14">
        <v>10015</v>
      </c>
      <c r="J1411" s="12" t="s">
        <v>24</v>
      </c>
      <c r="K1411" s="12" t="s">
        <v>69</v>
      </c>
      <c r="L1411" s="12" t="s">
        <v>26</v>
      </c>
      <c r="M1411" s="11" t="s">
        <v>40</v>
      </c>
      <c r="N1411" s="11" t="s">
        <v>28</v>
      </c>
      <c r="O1411" s="12" t="s">
        <v>29</v>
      </c>
      <c r="P1411" s="12"/>
      <c r="Q1411" s="15" t="s">
        <v>6370</v>
      </c>
      <c r="R1411" s="12" t="s">
        <v>31</v>
      </c>
      <c r="S1411" s="11" t="s">
        <v>6371</v>
      </c>
      <c r="T1411" s="11" t="s">
        <v>6372</v>
      </c>
    </row>
    <row x14ac:dyDescent="0.25" r="1412" customHeight="1" ht="19.5">
      <c r="A1412" s="18">
        <v>45200</v>
      </c>
      <c r="B1412" s="11" t="s">
        <v>6373</v>
      </c>
      <c r="C1412" s="11" t="s">
        <v>6374</v>
      </c>
      <c r="D1412" s="12"/>
      <c r="E1412" s="13">
        <v>13227289966</v>
      </c>
      <c r="F1412" s="11" t="s">
        <v>6375</v>
      </c>
      <c r="G1412" s="12" t="s">
        <v>37</v>
      </c>
      <c r="H1412" s="12"/>
      <c r="I1412" s="14">
        <v>10015</v>
      </c>
      <c r="J1412" s="12" t="s">
        <v>24</v>
      </c>
      <c r="K1412" s="12" t="s">
        <v>69</v>
      </c>
      <c r="L1412" s="12" t="s">
        <v>26</v>
      </c>
      <c r="M1412" s="11" t="s">
        <v>27</v>
      </c>
      <c r="N1412" s="11" t="s">
        <v>28</v>
      </c>
      <c r="O1412" s="12" t="s">
        <v>29</v>
      </c>
      <c r="P1412" s="12"/>
      <c r="Q1412" s="15" t="s">
        <v>6376</v>
      </c>
      <c r="R1412" s="12" t="s">
        <v>31</v>
      </c>
      <c r="S1412" s="11" t="s">
        <v>6377</v>
      </c>
      <c r="T1412" s="11" t="s">
        <v>6378</v>
      </c>
    </row>
    <row x14ac:dyDescent="0.25" r="1413" customHeight="1" ht="19.5">
      <c r="A1413" s="18">
        <v>45200</v>
      </c>
      <c r="B1413" s="11" t="s">
        <v>6379</v>
      </c>
      <c r="C1413" s="11" t="s">
        <v>691</v>
      </c>
      <c r="D1413" s="12"/>
      <c r="E1413" s="13">
        <v>13098413333</v>
      </c>
      <c r="F1413" s="11" t="s">
        <v>6380</v>
      </c>
      <c r="G1413" s="12" t="s">
        <v>56</v>
      </c>
      <c r="H1413" s="12"/>
      <c r="I1413" s="14">
        <v>10015</v>
      </c>
      <c r="J1413" s="12" t="s">
        <v>24</v>
      </c>
      <c r="K1413" s="12" t="s">
        <v>172</v>
      </c>
      <c r="L1413" s="12" t="s">
        <v>26</v>
      </c>
      <c r="M1413" s="11" t="s">
        <v>27</v>
      </c>
      <c r="N1413" s="11" t="s">
        <v>28</v>
      </c>
      <c r="O1413" s="12" t="s">
        <v>29</v>
      </c>
      <c r="P1413" s="12"/>
      <c r="Q1413" s="15" t="s">
        <v>6381</v>
      </c>
      <c r="R1413" s="12" t="s">
        <v>31</v>
      </c>
      <c r="S1413" s="11" t="s">
        <v>6382</v>
      </c>
      <c r="T1413" s="11" t="s">
        <v>6383</v>
      </c>
    </row>
    <row x14ac:dyDescent="0.25" r="1414" customHeight="1" ht="19.5">
      <c r="A1414" s="18">
        <v>45200</v>
      </c>
      <c r="B1414" s="11" t="s">
        <v>6384</v>
      </c>
      <c r="C1414" s="11" t="s">
        <v>4856</v>
      </c>
      <c r="D1414" s="12"/>
      <c r="E1414" s="13">
        <v>13177054551</v>
      </c>
      <c r="F1414" s="11" t="s">
        <v>6385</v>
      </c>
      <c r="G1414" s="12" t="s">
        <v>115</v>
      </c>
      <c r="H1414" s="12"/>
      <c r="I1414" s="14">
        <v>10015</v>
      </c>
      <c r="J1414" s="12" t="s">
        <v>24</v>
      </c>
      <c r="K1414" s="12" t="s">
        <v>69</v>
      </c>
      <c r="L1414" s="12" t="s">
        <v>26</v>
      </c>
      <c r="M1414" s="11" t="s">
        <v>27</v>
      </c>
      <c r="N1414" s="11" t="s">
        <v>28</v>
      </c>
      <c r="O1414" s="12" t="s">
        <v>29</v>
      </c>
      <c r="P1414" s="12"/>
      <c r="Q1414" s="15" t="s">
        <v>6386</v>
      </c>
      <c r="R1414" s="12" t="s">
        <v>31</v>
      </c>
      <c r="S1414" s="11" t="s">
        <v>6387</v>
      </c>
      <c r="T1414" s="11" t="s">
        <v>6388</v>
      </c>
    </row>
    <row x14ac:dyDescent="0.25" r="1415" customHeight="1" ht="19.5">
      <c r="A1415" s="18">
        <v>45200</v>
      </c>
      <c r="B1415" s="11" t="s">
        <v>6389</v>
      </c>
      <c r="C1415" s="11" t="s">
        <v>6390</v>
      </c>
      <c r="D1415" s="12"/>
      <c r="E1415" s="13" t="s">
        <v>6391</v>
      </c>
      <c r="F1415" s="11" t="s">
        <v>6392</v>
      </c>
      <c r="G1415" s="12" t="s">
        <v>74</v>
      </c>
      <c r="H1415" s="12"/>
      <c r="I1415" s="14" t="s">
        <v>148</v>
      </c>
      <c r="J1415" s="12" t="s">
        <v>24</v>
      </c>
      <c r="K1415" s="12" t="s">
        <v>25</v>
      </c>
      <c r="L1415" s="12" t="s">
        <v>39</v>
      </c>
      <c r="M1415" s="11" t="s">
        <v>149</v>
      </c>
      <c r="N1415" s="11" t="s">
        <v>28</v>
      </c>
      <c r="O1415" s="12" t="s">
        <v>29</v>
      </c>
      <c r="P1415" s="12"/>
      <c r="Q1415" s="15" t="s">
        <v>6393</v>
      </c>
      <c r="R1415" s="12" t="s">
        <v>42</v>
      </c>
      <c r="S1415" s="11" t="s">
        <v>6394</v>
      </c>
      <c r="T1415" s="11" t="s">
        <v>6395</v>
      </c>
    </row>
    <row x14ac:dyDescent="0.25" r="1416" customHeight="1" ht="19.5">
      <c r="A1416" s="18">
        <v>45200</v>
      </c>
      <c r="B1416" s="11" t="s">
        <v>6396</v>
      </c>
      <c r="C1416" s="11" t="s">
        <v>4499</v>
      </c>
      <c r="D1416" s="12"/>
      <c r="E1416" s="13">
        <v>15587925968</v>
      </c>
      <c r="F1416" s="11" t="s">
        <v>6397</v>
      </c>
      <c r="G1416" s="12" t="s">
        <v>289</v>
      </c>
      <c r="H1416" s="12"/>
      <c r="I1416" s="14" t="s">
        <v>796</v>
      </c>
      <c r="J1416" s="12" t="s">
        <v>24</v>
      </c>
      <c r="K1416" s="12" t="s">
        <v>25</v>
      </c>
      <c r="L1416" s="12" t="s">
        <v>39</v>
      </c>
      <c r="M1416" s="11" t="s">
        <v>40</v>
      </c>
      <c r="N1416" s="11" t="s">
        <v>183</v>
      </c>
      <c r="O1416" s="12" t="s">
        <v>29</v>
      </c>
      <c r="P1416" s="12"/>
      <c r="Q1416" s="15" t="s">
        <v>6398</v>
      </c>
      <c r="R1416" s="12" t="s">
        <v>42</v>
      </c>
      <c r="S1416" s="11" t="s">
        <v>6399</v>
      </c>
      <c r="T1416" s="11"/>
    </row>
    <row x14ac:dyDescent="0.25" r="1417" customHeight="1" ht="19.5">
      <c r="A1417" s="18">
        <v>45200</v>
      </c>
      <c r="B1417" s="11" t="s">
        <v>6400</v>
      </c>
      <c r="C1417" s="11" t="s">
        <v>4499</v>
      </c>
      <c r="D1417" s="12"/>
      <c r="E1417" s="13">
        <v>15697275048</v>
      </c>
      <c r="F1417" s="11" t="s">
        <v>6401</v>
      </c>
      <c r="G1417" s="12" t="s">
        <v>23</v>
      </c>
      <c r="H1417" s="12"/>
      <c r="I1417" s="14" t="s">
        <v>796</v>
      </c>
      <c r="J1417" s="12" t="s">
        <v>24</v>
      </c>
      <c r="K1417" s="12" t="s">
        <v>25</v>
      </c>
      <c r="L1417" s="12" t="s">
        <v>39</v>
      </c>
      <c r="M1417" s="11" t="s">
        <v>27</v>
      </c>
      <c r="N1417" s="11" t="s">
        <v>183</v>
      </c>
      <c r="O1417" s="12" t="s">
        <v>29</v>
      </c>
      <c r="P1417" s="12"/>
      <c r="Q1417" s="15" t="s">
        <v>6402</v>
      </c>
      <c r="R1417" s="12" t="s">
        <v>42</v>
      </c>
      <c r="S1417" s="11" t="s">
        <v>6403</v>
      </c>
      <c r="T1417" s="11"/>
    </row>
    <row x14ac:dyDescent="0.25" r="1418" customHeight="1" ht="19.5">
      <c r="A1418" s="18">
        <v>45200</v>
      </c>
      <c r="B1418" s="11" t="s">
        <v>6404</v>
      </c>
      <c r="C1418" s="11" t="s">
        <v>4499</v>
      </c>
      <c r="D1418" s="12"/>
      <c r="E1418" s="13">
        <v>15697275048</v>
      </c>
      <c r="F1418" s="11" t="s">
        <v>6401</v>
      </c>
      <c r="G1418" s="12" t="s">
        <v>23</v>
      </c>
      <c r="H1418" s="12"/>
      <c r="I1418" s="14" t="s">
        <v>779</v>
      </c>
      <c r="J1418" s="12" t="s">
        <v>24</v>
      </c>
      <c r="K1418" s="12" t="s">
        <v>25</v>
      </c>
      <c r="L1418" s="12" t="s">
        <v>39</v>
      </c>
      <c r="M1418" s="11" t="s">
        <v>27</v>
      </c>
      <c r="N1418" s="11" t="s">
        <v>183</v>
      </c>
      <c r="O1418" s="12" t="s">
        <v>29</v>
      </c>
      <c r="P1418" s="12"/>
      <c r="Q1418" s="15" t="s">
        <v>6405</v>
      </c>
      <c r="R1418" s="12" t="s">
        <v>42</v>
      </c>
      <c r="S1418" s="11" t="s">
        <v>6406</v>
      </c>
      <c r="T1418" s="11"/>
    </row>
    <row x14ac:dyDescent="0.25" r="1419" customHeight="1" ht="19.5">
      <c r="A1419" s="18">
        <v>45200</v>
      </c>
      <c r="B1419" s="11" t="s">
        <v>6407</v>
      </c>
      <c r="C1419" s="11" t="s">
        <v>1116</v>
      </c>
      <c r="D1419" s="12"/>
      <c r="E1419" s="13" t="s">
        <v>6408</v>
      </c>
      <c r="F1419" s="11" t="s">
        <v>6409</v>
      </c>
      <c r="G1419" s="12" t="s">
        <v>74</v>
      </c>
      <c r="H1419" s="12"/>
      <c r="I1419" s="14">
        <v>10015</v>
      </c>
      <c r="J1419" s="12" t="s">
        <v>24</v>
      </c>
      <c r="K1419" s="12" t="s">
        <v>25</v>
      </c>
      <c r="L1419" s="12" t="s">
        <v>26</v>
      </c>
      <c r="M1419" s="11" t="s">
        <v>40</v>
      </c>
      <c r="N1419" s="11" t="s">
        <v>28</v>
      </c>
      <c r="O1419" s="12" t="s">
        <v>29</v>
      </c>
      <c r="P1419" s="12"/>
      <c r="Q1419" s="15" t="s">
        <v>6410</v>
      </c>
      <c r="R1419" s="12" t="s">
        <v>31</v>
      </c>
      <c r="S1419" s="17" t="s">
        <v>6411</v>
      </c>
      <c r="T1419" s="11"/>
    </row>
    <row x14ac:dyDescent="0.25" r="1420" customHeight="1" ht="19.5">
      <c r="A1420" s="18">
        <v>45200</v>
      </c>
      <c r="B1420" s="11" t="s">
        <v>6412</v>
      </c>
      <c r="C1420" s="11" t="s">
        <v>4499</v>
      </c>
      <c r="D1420" s="12"/>
      <c r="E1420" s="13">
        <v>15671062698</v>
      </c>
      <c r="F1420" s="11" t="s">
        <v>6413</v>
      </c>
      <c r="G1420" s="12" t="s">
        <v>56</v>
      </c>
      <c r="H1420" s="12"/>
      <c r="I1420" s="14" t="s">
        <v>57</v>
      </c>
      <c r="J1420" s="12" t="s">
        <v>24</v>
      </c>
      <c r="K1420" s="12" t="s">
        <v>25</v>
      </c>
      <c r="L1420" s="12" t="s">
        <v>39</v>
      </c>
      <c r="M1420" s="11" t="s">
        <v>40</v>
      </c>
      <c r="N1420" s="11" t="s">
        <v>183</v>
      </c>
      <c r="O1420" s="12" t="s">
        <v>29</v>
      </c>
      <c r="P1420" s="12"/>
      <c r="Q1420" s="15" t="s">
        <v>6414</v>
      </c>
      <c r="R1420" s="12" t="s">
        <v>42</v>
      </c>
      <c r="S1420" s="11" t="s">
        <v>6415</v>
      </c>
      <c r="T1420" s="11"/>
    </row>
    <row x14ac:dyDescent="0.25" r="1421" customHeight="1" ht="19.5">
      <c r="A1421" s="18">
        <v>45200</v>
      </c>
      <c r="B1421" s="11" t="s">
        <v>6416</v>
      </c>
      <c r="C1421" s="11" t="s">
        <v>1011</v>
      </c>
      <c r="D1421" s="12"/>
      <c r="E1421" s="13">
        <v>15672501018</v>
      </c>
      <c r="F1421" s="11" t="s">
        <v>6417</v>
      </c>
      <c r="G1421" s="12" t="s">
        <v>23</v>
      </c>
      <c r="H1421" s="12"/>
      <c r="I1421" s="14">
        <v>10015</v>
      </c>
      <c r="J1421" s="12" t="s">
        <v>24</v>
      </c>
      <c r="K1421" s="12" t="s">
        <v>69</v>
      </c>
      <c r="L1421" s="12" t="s">
        <v>26</v>
      </c>
      <c r="M1421" s="11" t="s">
        <v>27</v>
      </c>
      <c r="N1421" s="11" t="s">
        <v>28</v>
      </c>
      <c r="O1421" s="12" t="s">
        <v>29</v>
      </c>
      <c r="P1421" s="12"/>
      <c r="Q1421" s="15" t="s">
        <v>6418</v>
      </c>
      <c r="R1421" s="12" t="s">
        <v>31</v>
      </c>
      <c r="S1421" s="11" t="s">
        <v>6419</v>
      </c>
      <c r="T1421" s="11"/>
    </row>
    <row x14ac:dyDescent="0.25" r="1422" customHeight="1" ht="19.5">
      <c r="A1422" s="18">
        <v>45200</v>
      </c>
      <c r="B1422" s="11" t="s">
        <v>6420</v>
      </c>
      <c r="C1422" s="11" t="s">
        <v>495</v>
      </c>
      <c r="D1422" s="12"/>
      <c r="E1422" s="13">
        <v>13264905275</v>
      </c>
      <c r="F1422" s="11" t="s">
        <v>6421</v>
      </c>
      <c r="G1422" s="12" t="s">
        <v>37</v>
      </c>
      <c r="H1422" s="12" t="s">
        <v>98</v>
      </c>
      <c r="I1422" s="14">
        <v>10015</v>
      </c>
      <c r="J1422" s="12" t="s">
        <v>24</v>
      </c>
      <c r="K1422" s="12" t="s">
        <v>69</v>
      </c>
      <c r="L1422" s="12" t="s">
        <v>26</v>
      </c>
      <c r="M1422" s="11" t="s">
        <v>40</v>
      </c>
      <c r="N1422" s="11" t="s">
        <v>28</v>
      </c>
      <c r="O1422" s="12" t="s">
        <v>29</v>
      </c>
      <c r="P1422" s="12"/>
      <c r="Q1422" s="15" t="s">
        <v>6422</v>
      </c>
      <c r="R1422" s="12" t="s">
        <v>31</v>
      </c>
      <c r="S1422" s="11" t="s">
        <v>6423</v>
      </c>
      <c r="T1422" s="11"/>
    </row>
    <row x14ac:dyDescent="0.25" r="1423" customHeight="1" ht="19.5">
      <c r="A1423" s="18">
        <v>45200</v>
      </c>
      <c r="B1423" s="11" t="s">
        <v>6424</v>
      </c>
      <c r="C1423" s="11" t="s">
        <v>4499</v>
      </c>
      <c r="D1423" s="12"/>
      <c r="E1423" s="13">
        <v>13135819860</v>
      </c>
      <c r="F1423" s="11" t="s">
        <v>6425</v>
      </c>
      <c r="G1423" s="12" t="s">
        <v>115</v>
      </c>
      <c r="H1423" s="12"/>
      <c r="I1423" s="14" t="s">
        <v>49</v>
      </c>
      <c r="J1423" s="12" t="s">
        <v>24</v>
      </c>
      <c r="K1423" s="12" t="s">
        <v>25</v>
      </c>
      <c r="L1423" s="12" t="s">
        <v>39</v>
      </c>
      <c r="M1423" s="11" t="s">
        <v>40</v>
      </c>
      <c r="N1423" s="11" t="s">
        <v>183</v>
      </c>
      <c r="O1423" s="12" t="s">
        <v>29</v>
      </c>
      <c r="P1423" s="12"/>
      <c r="Q1423" s="15" t="s">
        <v>6426</v>
      </c>
      <c r="R1423" s="12" t="s">
        <v>42</v>
      </c>
      <c r="S1423" s="11" t="s">
        <v>6427</v>
      </c>
      <c r="T1423" s="11"/>
    </row>
    <row x14ac:dyDescent="0.25" r="1424" customHeight="1" ht="19.5">
      <c r="A1424" s="18">
        <v>45200</v>
      </c>
      <c r="B1424" s="11" t="s">
        <v>6428</v>
      </c>
      <c r="C1424" s="11" t="s">
        <v>4499</v>
      </c>
      <c r="D1424" s="12"/>
      <c r="E1424" s="13">
        <v>15972690805</v>
      </c>
      <c r="F1424" s="11" t="s">
        <v>6429</v>
      </c>
      <c r="G1424" s="12" t="s">
        <v>48</v>
      </c>
      <c r="H1424" s="12"/>
      <c r="I1424" s="14" t="s">
        <v>131</v>
      </c>
      <c r="J1424" s="12" t="s">
        <v>24</v>
      </c>
      <c r="K1424" s="12" t="s">
        <v>25</v>
      </c>
      <c r="L1424" s="12" t="s">
        <v>39</v>
      </c>
      <c r="M1424" s="11" t="s">
        <v>27</v>
      </c>
      <c r="N1424" s="11" t="s">
        <v>183</v>
      </c>
      <c r="O1424" s="12" t="s">
        <v>29</v>
      </c>
      <c r="P1424" s="12"/>
      <c r="Q1424" s="15" t="s">
        <v>6430</v>
      </c>
      <c r="R1424" s="12" t="s">
        <v>42</v>
      </c>
      <c r="S1424" s="11" t="s">
        <v>6431</v>
      </c>
      <c r="T1424" s="11"/>
    </row>
    <row x14ac:dyDescent="0.25" r="1425" customHeight="1" ht="19.5">
      <c r="A1425" s="18">
        <v>45200</v>
      </c>
      <c r="B1425" s="11" t="s">
        <v>6432</v>
      </c>
      <c r="C1425" s="11" t="s">
        <v>6169</v>
      </c>
      <c r="D1425" s="12"/>
      <c r="E1425" s="13">
        <v>18572373808</v>
      </c>
      <c r="F1425" s="11" t="s">
        <v>6433</v>
      </c>
      <c r="G1425" s="12" t="s">
        <v>74</v>
      </c>
      <c r="H1425" s="12"/>
      <c r="I1425" s="14" t="s">
        <v>1024</v>
      </c>
      <c r="J1425" s="12" t="s">
        <v>24</v>
      </c>
      <c r="K1425" s="12" t="s">
        <v>25</v>
      </c>
      <c r="L1425" s="12" t="s">
        <v>39</v>
      </c>
      <c r="M1425" s="11" t="s">
        <v>27</v>
      </c>
      <c r="N1425" s="11" t="s">
        <v>624</v>
      </c>
      <c r="O1425" s="12" t="s">
        <v>29</v>
      </c>
      <c r="P1425" s="12"/>
      <c r="Q1425" s="15" t="s">
        <v>6434</v>
      </c>
      <c r="R1425" s="12" t="s">
        <v>42</v>
      </c>
      <c r="S1425" s="11" t="s">
        <v>6435</v>
      </c>
      <c r="T1425" s="11" t="s">
        <v>6436</v>
      </c>
    </row>
    <row x14ac:dyDescent="0.25" r="1426" customHeight="1" ht="19.5">
      <c r="A1426" s="18">
        <v>45200</v>
      </c>
      <c r="B1426" s="11" t="s">
        <v>6437</v>
      </c>
      <c r="C1426" s="11" t="s">
        <v>4499</v>
      </c>
      <c r="D1426" s="12"/>
      <c r="E1426" s="13">
        <v>13207208151</v>
      </c>
      <c r="F1426" s="11" t="s">
        <v>6438</v>
      </c>
      <c r="G1426" s="12" t="s">
        <v>115</v>
      </c>
      <c r="H1426" s="12"/>
      <c r="I1426" s="14" t="s">
        <v>241</v>
      </c>
      <c r="J1426" s="12" t="s">
        <v>24</v>
      </c>
      <c r="K1426" s="12" t="s">
        <v>25</v>
      </c>
      <c r="L1426" s="12" t="s">
        <v>39</v>
      </c>
      <c r="M1426" s="11" t="s">
        <v>27</v>
      </c>
      <c r="N1426" s="11" t="s">
        <v>183</v>
      </c>
      <c r="O1426" s="12" t="s">
        <v>29</v>
      </c>
      <c r="P1426" s="12"/>
      <c r="Q1426" s="15" t="s">
        <v>6439</v>
      </c>
      <c r="R1426" s="12" t="s">
        <v>42</v>
      </c>
      <c r="S1426" s="11" t="s">
        <v>6440</v>
      </c>
      <c r="T1426" s="11" t="s">
        <v>6441</v>
      </c>
    </row>
    <row x14ac:dyDescent="0.25" r="1427" customHeight="1" ht="19.5">
      <c r="A1427" s="18">
        <v>45200</v>
      </c>
      <c r="B1427" s="11" t="s">
        <v>6442</v>
      </c>
      <c r="C1427" s="11" t="s">
        <v>6443</v>
      </c>
      <c r="D1427" s="12"/>
      <c r="E1427" s="13">
        <v>17762881982</v>
      </c>
      <c r="F1427" s="11" t="s">
        <v>6444</v>
      </c>
      <c r="G1427" s="12" t="s">
        <v>48</v>
      </c>
      <c r="H1427" s="12"/>
      <c r="I1427" s="14" t="s">
        <v>4501</v>
      </c>
      <c r="J1427" s="12" t="s">
        <v>24</v>
      </c>
      <c r="K1427" s="12" t="s">
        <v>25</v>
      </c>
      <c r="L1427" s="12" t="s">
        <v>39</v>
      </c>
      <c r="M1427" s="11" t="s">
        <v>27</v>
      </c>
      <c r="N1427" s="11" t="s">
        <v>183</v>
      </c>
      <c r="O1427" s="12" t="s">
        <v>29</v>
      </c>
      <c r="P1427" s="12"/>
      <c r="Q1427" s="15" t="s">
        <v>6445</v>
      </c>
      <c r="R1427" s="12" t="s">
        <v>42</v>
      </c>
      <c r="S1427" s="11" t="s">
        <v>6446</v>
      </c>
      <c r="T1427" s="11" t="s">
        <v>6447</v>
      </c>
    </row>
    <row x14ac:dyDescent="0.25" r="1428" customHeight="1" ht="19.5">
      <c r="A1428" s="18">
        <v>45200</v>
      </c>
      <c r="B1428" s="11" t="s">
        <v>6448</v>
      </c>
      <c r="C1428" s="11" t="s">
        <v>4499</v>
      </c>
      <c r="D1428" s="12"/>
      <c r="E1428" s="13">
        <v>15872587579</v>
      </c>
      <c r="F1428" s="11" t="s">
        <v>6449</v>
      </c>
      <c r="G1428" s="12" t="s">
        <v>48</v>
      </c>
      <c r="H1428" s="12" t="s">
        <v>457</v>
      </c>
      <c r="I1428" s="14" t="s">
        <v>131</v>
      </c>
      <c r="J1428" s="12" t="s">
        <v>24</v>
      </c>
      <c r="K1428" s="12" t="s">
        <v>25</v>
      </c>
      <c r="L1428" s="12" t="s">
        <v>39</v>
      </c>
      <c r="M1428" s="11" t="s">
        <v>40</v>
      </c>
      <c r="N1428" s="11" t="s">
        <v>183</v>
      </c>
      <c r="O1428" s="12" t="s">
        <v>29</v>
      </c>
      <c r="P1428" s="12"/>
      <c r="Q1428" s="15" t="s">
        <v>6450</v>
      </c>
      <c r="R1428" s="12" t="s">
        <v>42</v>
      </c>
      <c r="S1428" s="11" t="s">
        <v>6451</v>
      </c>
      <c r="T1428" s="11" t="s">
        <v>6452</v>
      </c>
    </row>
    <row x14ac:dyDescent="0.25" r="1429" customHeight="1" ht="19.5">
      <c r="A1429" s="18">
        <v>45200</v>
      </c>
      <c r="B1429" s="11" t="s">
        <v>6453</v>
      </c>
      <c r="C1429" s="11" t="s">
        <v>4499</v>
      </c>
      <c r="D1429" s="12"/>
      <c r="E1429" s="13">
        <v>13217170505</v>
      </c>
      <c r="F1429" s="11" t="s">
        <v>6454</v>
      </c>
      <c r="G1429" s="12" t="s">
        <v>23</v>
      </c>
      <c r="H1429" s="12"/>
      <c r="I1429" s="14" t="s">
        <v>49</v>
      </c>
      <c r="J1429" s="12" t="s">
        <v>24</v>
      </c>
      <c r="K1429" s="12" t="s">
        <v>25</v>
      </c>
      <c r="L1429" s="12" t="s">
        <v>39</v>
      </c>
      <c r="M1429" s="11" t="s">
        <v>40</v>
      </c>
      <c r="N1429" s="11" t="s">
        <v>183</v>
      </c>
      <c r="O1429" s="12" t="s">
        <v>29</v>
      </c>
      <c r="P1429" s="12"/>
      <c r="Q1429" s="15" t="s">
        <v>4681</v>
      </c>
      <c r="R1429" s="12" t="s">
        <v>42</v>
      </c>
      <c r="S1429" s="11" t="s">
        <v>6455</v>
      </c>
      <c r="T1429" s="11" t="s">
        <v>6456</v>
      </c>
    </row>
    <row x14ac:dyDescent="0.25" r="1430" customHeight="1" ht="19.5">
      <c r="A1430" s="18">
        <v>45200</v>
      </c>
      <c r="B1430" s="11" t="s">
        <v>6457</v>
      </c>
      <c r="C1430" s="11" t="s">
        <v>4499</v>
      </c>
      <c r="D1430" s="12"/>
      <c r="E1430" s="13">
        <v>13032711837</v>
      </c>
      <c r="F1430" s="11" t="s">
        <v>6458</v>
      </c>
      <c r="G1430" s="12" t="s">
        <v>23</v>
      </c>
      <c r="H1430" s="12"/>
      <c r="I1430" s="14" t="s">
        <v>4501</v>
      </c>
      <c r="J1430" s="12" t="s">
        <v>24</v>
      </c>
      <c r="K1430" s="12" t="s">
        <v>25</v>
      </c>
      <c r="L1430" s="12" t="s">
        <v>4502</v>
      </c>
      <c r="M1430" s="11" t="s">
        <v>27</v>
      </c>
      <c r="N1430" s="11" t="s">
        <v>183</v>
      </c>
      <c r="O1430" s="12" t="s">
        <v>29</v>
      </c>
      <c r="P1430" s="12"/>
      <c r="Q1430" s="15" t="s">
        <v>6459</v>
      </c>
      <c r="R1430" s="12" t="s">
        <v>42</v>
      </c>
      <c r="S1430" s="11" t="s">
        <v>6460</v>
      </c>
      <c r="T1430" s="11" t="s">
        <v>6461</v>
      </c>
    </row>
    <row x14ac:dyDescent="0.25" r="1431" customHeight="1" ht="19.5">
      <c r="A1431" s="18">
        <v>45200</v>
      </c>
      <c r="B1431" s="11" t="s">
        <v>6462</v>
      </c>
      <c r="C1431" s="11" t="s">
        <v>660</v>
      </c>
      <c r="D1431" s="12"/>
      <c r="E1431" s="13" t="s">
        <v>6463</v>
      </c>
      <c r="F1431" s="11" t="s">
        <v>6464</v>
      </c>
      <c r="G1431" s="12" t="s">
        <v>74</v>
      </c>
      <c r="H1431" s="12" t="s">
        <v>130</v>
      </c>
      <c r="I1431" s="14" t="s">
        <v>148</v>
      </c>
      <c r="J1431" s="12" t="s">
        <v>24</v>
      </c>
      <c r="K1431" s="12" t="s">
        <v>25</v>
      </c>
      <c r="L1431" s="12" t="s">
        <v>39</v>
      </c>
      <c r="M1431" s="11" t="s">
        <v>149</v>
      </c>
      <c r="N1431" s="11" t="s">
        <v>624</v>
      </c>
      <c r="O1431" s="12" t="s">
        <v>29</v>
      </c>
      <c r="P1431" s="12"/>
      <c r="Q1431" s="15" t="s">
        <v>6465</v>
      </c>
      <c r="R1431" s="12" t="s">
        <v>42</v>
      </c>
      <c r="S1431" s="11" t="s">
        <v>6466</v>
      </c>
      <c r="T1431" s="11" t="s">
        <v>6467</v>
      </c>
    </row>
    <row x14ac:dyDescent="0.25" r="1432" customHeight="1" ht="19.5">
      <c r="A1432" s="18">
        <v>45200</v>
      </c>
      <c r="B1432" s="11" t="s">
        <v>6468</v>
      </c>
      <c r="C1432" s="11" t="s">
        <v>660</v>
      </c>
      <c r="D1432" s="12"/>
      <c r="E1432" s="13" t="s">
        <v>6469</v>
      </c>
      <c r="F1432" s="11" t="s">
        <v>6470</v>
      </c>
      <c r="G1432" s="12" t="s">
        <v>74</v>
      </c>
      <c r="H1432" s="12"/>
      <c r="I1432" s="14" t="s">
        <v>87</v>
      </c>
      <c r="J1432" s="12" t="s">
        <v>24</v>
      </c>
      <c r="K1432" s="12" t="s">
        <v>25</v>
      </c>
      <c r="L1432" s="12" t="s">
        <v>39</v>
      </c>
      <c r="M1432" s="11" t="s">
        <v>149</v>
      </c>
      <c r="N1432" s="11" t="s">
        <v>624</v>
      </c>
      <c r="O1432" s="12" t="s">
        <v>29</v>
      </c>
      <c r="P1432" s="12"/>
      <c r="Q1432" s="15" t="s">
        <v>6471</v>
      </c>
      <c r="R1432" s="12" t="s">
        <v>42</v>
      </c>
      <c r="S1432" s="11" t="s">
        <v>6472</v>
      </c>
      <c r="T1432" s="11" t="s">
        <v>6473</v>
      </c>
    </row>
    <row x14ac:dyDescent="0.25" r="1433" customHeight="1" ht="19.5">
      <c r="A1433" s="18">
        <v>45200</v>
      </c>
      <c r="B1433" s="11" t="s">
        <v>6474</v>
      </c>
      <c r="C1433" s="11" t="s">
        <v>660</v>
      </c>
      <c r="D1433" s="12"/>
      <c r="E1433" s="13" t="s">
        <v>6475</v>
      </c>
      <c r="F1433" s="11" t="s">
        <v>6476</v>
      </c>
      <c r="G1433" s="12" t="s">
        <v>74</v>
      </c>
      <c r="H1433" s="12"/>
      <c r="I1433" s="14" t="s">
        <v>381</v>
      </c>
      <c r="J1433" s="12" t="s">
        <v>24</v>
      </c>
      <c r="K1433" s="12" t="s">
        <v>25</v>
      </c>
      <c r="L1433" s="12" t="s">
        <v>39</v>
      </c>
      <c r="M1433" s="11" t="s">
        <v>149</v>
      </c>
      <c r="N1433" s="11" t="s">
        <v>624</v>
      </c>
      <c r="O1433" s="12" t="s">
        <v>29</v>
      </c>
      <c r="P1433" s="12"/>
      <c r="Q1433" s="15" t="s">
        <v>6477</v>
      </c>
      <c r="R1433" s="12" t="s">
        <v>42</v>
      </c>
      <c r="S1433" s="11" t="s">
        <v>6478</v>
      </c>
      <c r="T1433" s="11" t="s">
        <v>6479</v>
      </c>
    </row>
    <row x14ac:dyDescent="0.25" r="1434" customHeight="1" ht="19.5">
      <c r="A1434" s="18">
        <v>45200</v>
      </c>
      <c r="B1434" s="11" t="s">
        <v>6480</v>
      </c>
      <c r="C1434" s="11" t="s">
        <v>711</v>
      </c>
      <c r="D1434" s="12"/>
      <c r="E1434" s="13" t="s">
        <v>6481</v>
      </c>
      <c r="F1434" s="11" t="s">
        <v>6482</v>
      </c>
      <c r="G1434" s="12" t="s">
        <v>74</v>
      </c>
      <c r="H1434" s="12"/>
      <c r="I1434" s="14" t="s">
        <v>148</v>
      </c>
      <c r="J1434" s="12" t="s">
        <v>24</v>
      </c>
      <c r="K1434" s="12" t="s">
        <v>25</v>
      </c>
      <c r="L1434" s="12" t="s">
        <v>39</v>
      </c>
      <c r="M1434" s="11" t="s">
        <v>149</v>
      </c>
      <c r="N1434" s="11" t="s">
        <v>28</v>
      </c>
      <c r="O1434" s="12" t="s">
        <v>29</v>
      </c>
      <c r="P1434" s="12"/>
      <c r="Q1434" s="15" t="s">
        <v>6483</v>
      </c>
      <c r="R1434" s="12" t="s">
        <v>42</v>
      </c>
      <c r="S1434" s="11" t="s">
        <v>6484</v>
      </c>
      <c r="T1434" s="11" t="s">
        <v>6485</v>
      </c>
    </row>
    <row x14ac:dyDescent="0.25" r="1435" customHeight="1" ht="19.5">
      <c r="A1435" s="18">
        <v>45200</v>
      </c>
      <c r="B1435" s="11" t="s">
        <v>6486</v>
      </c>
      <c r="C1435" s="11" t="s">
        <v>4336</v>
      </c>
      <c r="D1435" s="12"/>
      <c r="E1435" s="13">
        <v>15671040015</v>
      </c>
      <c r="F1435" s="11" t="s">
        <v>6487</v>
      </c>
      <c r="G1435" s="12" t="s">
        <v>289</v>
      </c>
      <c r="H1435" s="12"/>
      <c r="I1435" s="14">
        <v>10015</v>
      </c>
      <c r="J1435" s="12" t="s">
        <v>24</v>
      </c>
      <c r="K1435" s="12" t="s">
        <v>69</v>
      </c>
      <c r="L1435" s="12" t="s">
        <v>26</v>
      </c>
      <c r="M1435" s="11" t="s">
        <v>27</v>
      </c>
      <c r="N1435" s="11" t="s">
        <v>28</v>
      </c>
      <c r="O1435" s="12" t="s">
        <v>29</v>
      </c>
      <c r="P1435" s="12"/>
      <c r="Q1435" s="15" t="s">
        <v>6488</v>
      </c>
      <c r="R1435" s="12" t="s">
        <v>31</v>
      </c>
      <c r="S1435" s="11" t="s">
        <v>6489</v>
      </c>
      <c r="T1435" s="11" t="s">
        <v>6490</v>
      </c>
    </row>
    <row x14ac:dyDescent="0.25" r="1436" customHeight="1" ht="19.5">
      <c r="A1436" s="18">
        <v>45200</v>
      </c>
      <c r="B1436" s="11" t="s">
        <v>6491</v>
      </c>
      <c r="C1436" s="11" t="s">
        <v>711</v>
      </c>
      <c r="D1436" s="12"/>
      <c r="E1436" s="13" t="s">
        <v>6408</v>
      </c>
      <c r="F1436" s="11" t="s">
        <v>6409</v>
      </c>
      <c r="G1436" s="12" t="s">
        <v>74</v>
      </c>
      <c r="H1436" s="12"/>
      <c r="I1436" s="14" t="s">
        <v>148</v>
      </c>
      <c r="J1436" s="12" t="s">
        <v>24</v>
      </c>
      <c r="K1436" s="12" t="s">
        <v>25</v>
      </c>
      <c r="L1436" s="12" t="s">
        <v>39</v>
      </c>
      <c r="M1436" s="11" t="s">
        <v>149</v>
      </c>
      <c r="N1436" s="11" t="s">
        <v>28</v>
      </c>
      <c r="O1436" s="12" t="s">
        <v>29</v>
      </c>
      <c r="P1436" s="12"/>
      <c r="Q1436" s="15" t="s">
        <v>6492</v>
      </c>
      <c r="R1436" s="12" t="s">
        <v>42</v>
      </c>
      <c r="S1436" s="11" t="s">
        <v>6493</v>
      </c>
      <c r="T1436" s="11" t="s">
        <v>6494</v>
      </c>
    </row>
    <row x14ac:dyDescent="0.25" r="1437" customHeight="1" ht="19.5">
      <c r="A1437" s="18">
        <v>45200</v>
      </c>
      <c r="B1437" s="11" t="s">
        <v>6495</v>
      </c>
      <c r="C1437" s="11" t="s">
        <v>660</v>
      </c>
      <c r="D1437" s="12"/>
      <c r="E1437" s="13" t="s">
        <v>6496</v>
      </c>
      <c r="F1437" s="11" t="s">
        <v>6497</v>
      </c>
      <c r="G1437" s="12" t="s">
        <v>74</v>
      </c>
      <c r="H1437" s="12" t="s">
        <v>98</v>
      </c>
      <c r="I1437" s="14" t="s">
        <v>850</v>
      </c>
      <c r="J1437" s="12" t="s">
        <v>24</v>
      </c>
      <c r="K1437" s="12" t="s">
        <v>25</v>
      </c>
      <c r="L1437" s="12" t="s">
        <v>39</v>
      </c>
      <c r="M1437" s="11" t="s">
        <v>149</v>
      </c>
      <c r="N1437" s="11" t="s">
        <v>624</v>
      </c>
      <c r="O1437" s="12" t="s">
        <v>29</v>
      </c>
      <c r="P1437" s="12"/>
      <c r="Q1437" s="15" t="s">
        <v>6498</v>
      </c>
      <c r="R1437" s="12" t="s">
        <v>42</v>
      </c>
      <c r="S1437" s="11" t="s">
        <v>6499</v>
      </c>
      <c r="T1437" s="11" t="s">
        <v>6500</v>
      </c>
    </row>
    <row x14ac:dyDescent="0.25" r="1438" customHeight="1" ht="19.5">
      <c r="A1438" s="18">
        <v>45200</v>
      </c>
      <c r="B1438" s="11" t="s">
        <v>6501</v>
      </c>
      <c r="C1438" s="11" t="s">
        <v>6502</v>
      </c>
      <c r="D1438" s="12"/>
      <c r="E1438" s="13">
        <v>17507203344</v>
      </c>
      <c r="F1438" s="11" t="s">
        <v>6503</v>
      </c>
      <c r="G1438" s="12" t="s">
        <v>62</v>
      </c>
      <c r="H1438" s="12"/>
      <c r="I1438" s="14" t="s">
        <v>290</v>
      </c>
      <c r="J1438" s="12" t="s">
        <v>24</v>
      </c>
      <c r="K1438" s="12" t="s">
        <v>25</v>
      </c>
      <c r="L1438" s="12" t="s">
        <v>39</v>
      </c>
      <c r="M1438" s="11" t="s">
        <v>27</v>
      </c>
      <c r="N1438" s="11" t="s">
        <v>28</v>
      </c>
      <c r="O1438" s="12" t="s">
        <v>29</v>
      </c>
      <c r="P1438" s="12"/>
      <c r="Q1438" s="15" t="s">
        <v>6504</v>
      </c>
      <c r="R1438" s="12" t="s">
        <v>42</v>
      </c>
      <c r="S1438" s="11" t="s">
        <v>6505</v>
      </c>
      <c r="T1438" s="11" t="s">
        <v>6506</v>
      </c>
    </row>
    <row x14ac:dyDescent="0.25" r="1439" customHeight="1" ht="19.5">
      <c r="A1439" s="18">
        <v>45200</v>
      </c>
      <c r="B1439" s="11" t="s">
        <v>6507</v>
      </c>
      <c r="C1439" s="11" t="s">
        <v>660</v>
      </c>
      <c r="D1439" s="12"/>
      <c r="E1439" s="13" t="s">
        <v>6508</v>
      </c>
      <c r="F1439" s="11" t="s">
        <v>6509</v>
      </c>
      <c r="G1439" s="12" t="s">
        <v>74</v>
      </c>
      <c r="H1439" s="12"/>
      <c r="I1439" s="14" t="s">
        <v>328</v>
      </c>
      <c r="J1439" s="12" t="s">
        <v>24</v>
      </c>
      <c r="K1439" s="12" t="s">
        <v>25</v>
      </c>
      <c r="L1439" s="12" t="s">
        <v>39</v>
      </c>
      <c r="M1439" s="11" t="s">
        <v>149</v>
      </c>
      <c r="N1439" s="11" t="s">
        <v>624</v>
      </c>
      <c r="O1439" s="12" t="s">
        <v>29</v>
      </c>
      <c r="P1439" s="12"/>
      <c r="Q1439" s="15" t="s">
        <v>6510</v>
      </c>
      <c r="R1439" s="12" t="s">
        <v>42</v>
      </c>
      <c r="S1439" s="11" t="s">
        <v>6511</v>
      </c>
      <c r="T1439" s="11" t="s">
        <v>6512</v>
      </c>
    </row>
    <row x14ac:dyDescent="0.25" r="1440" customHeight="1" ht="19.5">
      <c r="A1440" s="18">
        <v>45200</v>
      </c>
      <c r="B1440" s="11" t="s">
        <v>6513</v>
      </c>
      <c r="C1440" s="11" t="s">
        <v>4336</v>
      </c>
      <c r="D1440" s="12"/>
      <c r="E1440" s="13">
        <v>15271511152</v>
      </c>
      <c r="F1440" s="11" t="s">
        <v>6514</v>
      </c>
      <c r="G1440" s="12" t="s">
        <v>23</v>
      </c>
      <c r="H1440" s="12" t="s">
        <v>98</v>
      </c>
      <c r="I1440" s="14">
        <v>10015</v>
      </c>
      <c r="J1440" s="12" t="s">
        <v>24</v>
      </c>
      <c r="K1440" s="12" t="s">
        <v>69</v>
      </c>
      <c r="L1440" s="12" t="s">
        <v>26</v>
      </c>
      <c r="M1440" s="11" t="s">
        <v>40</v>
      </c>
      <c r="N1440" s="11" t="s">
        <v>28</v>
      </c>
      <c r="O1440" s="12" t="s">
        <v>29</v>
      </c>
      <c r="P1440" s="12"/>
      <c r="Q1440" s="15" t="s">
        <v>6515</v>
      </c>
      <c r="R1440" s="12" t="s">
        <v>31</v>
      </c>
      <c r="S1440" s="11" t="s">
        <v>6516</v>
      </c>
      <c r="T1440" s="11" t="s">
        <v>6517</v>
      </c>
    </row>
    <row x14ac:dyDescent="0.25" r="1441" customHeight="1" ht="19.5">
      <c r="A1441" s="18">
        <v>45200</v>
      </c>
      <c r="B1441" s="11" t="s">
        <v>6518</v>
      </c>
      <c r="C1441" s="11" t="s">
        <v>6519</v>
      </c>
      <c r="D1441" s="12"/>
      <c r="E1441" s="13">
        <v>15608603299</v>
      </c>
      <c r="F1441" s="11" t="s">
        <v>6520</v>
      </c>
      <c r="G1441" s="12" t="s">
        <v>62</v>
      </c>
      <c r="H1441" s="12" t="s">
        <v>98</v>
      </c>
      <c r="I1441" s="14">
        <v>10015</v>
      </c>
      <c r="J1441" s="12" t="s">
        <v>24</v>
      </c>
      <c r="K1441" s="12" t="s">
        <v>172</v>
      </c>
      <c r="L1441" s="12" t="s">
        <v>26</v>
      </c>
      <c r="M1441" s="11" t="s">
        <v>27</v>
      </c>
      <c r="N1441" s="11" t="s">
        <v>28</v>
      </c>
      <c r="O1441" s="12" t="s">
        <v>29</v>
      </c>
      <c r="P1441" s="12"/>
      <c r="Q1441" s="15" t="s">
        <v>6521</v>
      </c>
      <c r="R1441" s="12" t="s">
        <v>31</v>
      </c>
      <c r="S1441" s="11" t="s">
        <v>6522</v>
      </c>
      <c r="T1441" s="11" t="s">
        <v>6523</v>
      </c>
    </row>
    <row x14ac:dyDescent="0.25" r="1442" customHeight="1" ht="19.5">
      <c r="A1442" s="18">
        <v>45200</v>
      </c>
      <c r="B1442" s="11" t="s">
        <v>6524</v>
      </c>
      <c r="C1442" s="11" t="s">
        <v>6525</v>
      </c>
      <c r="D1442" s="12"/>
      <c r="E1442" s="13" t="s">
        <v>6526</v>
      </c>
      <c r="F1442" s="11" t="s">
        <v>6527</v>
      </c>
      <c r="G1442" s="12" t="s">
        <v>74</v>
      </c>
      <c r="H1442" s="12"/>
      <c r="I1442" s="14" t="s">
        <v>148</v>
      </c>
      <c r="J1442" s="12" t="s">
        <v>24</v>
      </c>
      <c r="K1442" s="12" t="s">
        <v>25</v>
      </c>
      <c r="L1442" s="12" t="s">
        <v>39</v>
      </c>
      <c r="M1442" s="11" t="s">
        <v>149</v>
      </c>
      <c r="N1442" s="11" t="s">
        <v>28</v>
      </c>
      <c r="O1442" s="12" t="s">
        <v>29</v>
      </c>
      <c r="P1442" s="12"/>
      <c r="Q1442" s="15" t="s">
        <v>6528</v>
      </c>
      <c r="R1442" s="12" t="s">
        <v>42</v>
      </c>
      <c r="S1442" s="11" t="s">
        <v>6529</v>
      </c>
      <c r="T1442" s="11" t="s">
        <v>6530</v>
      </c>
    </row>
    <row x14ac:dyDescent="0.25" r="1443" customHeight="1" ht="19.5">
      <c r="A1443" s="18">
        <v>45200</v>
      </c>
      <c r="B1443" s="11" t="s">
        <v>6531</v>
      </c>
      <c r="C1443" s="11" t="s">
        <v>4336</v>
      </c>
      <c r="D1443" s="12"/>
      <c r="E1443" s="13">
        <v>13047168991</v>
      </c>
      <c r="F1443" s="11" t="s">
        <v>6176</v>
      </c>
      <c r="G1443" s="12" t="s">
        <v>115</v>
      </c>
      <c r="H1443" s="12"/>
      <c r="I1443" s="14">
        <v>10015</v>
      </c>
      <c r="J1443" s="12" t="s">
        <v>24</v>
      </c>
      <c r="K1443" s="12" t="s">
        <v>69</v>
      </c>
      <c r="L1443" s="12" t="s">
        <v>26</v>
      </c>
      <c r="M1443" s="11" t="s">
        <v>40</v>
      </c>
      <c r="N1443" s="11" t="s">
        <v>28</v>
      </c>
      <c r="O1443" s="12" t="s">
        <v>29</v>
      </c>
      <c r="P1443" s="12"/>
      <c r="Q1443" s="15" t="s">
        <v>6532</v>
      </c>
      <c r="R1443" s="12" t="s">
        <v>31</v>
      </c>
      <c r="S1443" s="11" t="s">
        <v>6533</v>
      </c>
      <c r="T1443" s="11" t="s">
        <v>6534</v>
      </c>
    </row>
    <row x14ac:dyDescent="0.25" r="1444" customHeight="1" ht="19.5">
      <c r="A1444" s="18">
        <v>45200</v>
      </c>
      <c r="B1444" s="11" t="s">
        <v>6535</v>
      </c>
      <c r="C1444" s="11" t="s">
        <v>1011</v>
      </c>
      <c r="D1444" s="12"/>
      <c r="E1444" s="13">
        <v>13047168991</v>
      </c>
      <c r="F1444" s="11" t="s">
        <v>6176</v>
      </c>
      <c r="G1444" s="12" t="s">
        <v>115</v>
      </c>
      <c r="H1444" s="12"/>
      <c r="I1444" s="14">
        <v>10015</v>
      </c>
      <c r="J1444" s="12" t="s">
        <v>24</v>
      </c>
      <c r="K1444" s="12" t="s">
        <v>69</v>
      </c>
      <c r="L1444" s="12" t="s">
        <v>26</v>
      </c>
      <c r="M1444" s="11" t="s">
        <v>27</v>
      </c>
      <c r="N1444" s="11" t="s">
        <v>28</v>
      </c>
      <c r="O1444" s="12" t="s">
        <v>29</v>
      </c>
      <c r="P1444" s="12"/>
      <c r="Q1444" s="15" t="s">
        <v>6536</v>
      </c>
      <c r="R1444" s="12" t="s">
        <v>31</v>
      </c>
      <c r="S1444" s="11" t="s">
        <v>6537</v>
      </c>
      <c r="T1444" s="11" t="s">
        <v>6534</v>
      </c>
    </row>
    <row x14ac:dyDescent="0.25" r="1445" customHeight="1" ht="19.5">
      <c r="A1445" s="18">
        <v>45200</v>
      </c>
      <c r="B1445" s="11" t="s">
        <v>6538</v>
      </c>
      <c r="C1445" s="11" t="s">
        <v>6374</v>
      </c>
      <c r="D1445" s="12"/>
      <c r="E1445" s="13">
        <v>13264902858</v>
      </c>
      <c r="F1445" s="11" t="s">
        <v>4435</v>
      </c>
      <c r="G1445" s="12" t="s">
        <v>37</v>
      </c>
      <c r="H1445" s="12"/>
      <c r="I1445" s="14" t="s">
        <v>398</v>
      </c>
      <c r="J1445" s="12" t="s">
        <v>24</v>
      </c>
      <c r="K1445" s="12" t="s">
        <v>25</v>
      </c>
      <c r="L1445" s="12" t="s">
        <v>39</v>
      </c>
      <c r="M1445" s="11" t="s">
        <v>40</v>
      </c>
      <c r="N1445" s="11" t="s">
        <v>28</v>
      </c>
      <c r="O1445" s="12" t="s">
        <v>29</v>
      </c>
      <c r="P1445" s="12"/>
      <c r="Q1445" s="15" t="s">
        <v>6539</v>
      </c>
      <c r="R1445" s="12" t="s">
        <v>42</v>
      </c>
      <c r="S1445" s="11" t="s">
        <v>6540</v>
      </c>
      <c r="T1445" s="11" t="s">
        <v>6541</v>
      </c>
    </row>
    <row x14ac:dyDescent="0.25" r="1446" customHeight="1" ht="19.5">
      <c r="A1446" s="18">
        <v>45200</v>
      </c>
      <c r="B1446" s="11" t="s">
        <v>6542</v>
      </c>
      <c r="C1446" s="11" t="s">
        <v>6374</v>
      </c>
      <c r="D1446" s="12"/>
      <c r="E1446" s="13">
        <v>15571736051</v>
      </c>
      <c r="F1446" s="11" t="s">
        <v>5986</v>
      </c>
      <c r="G1446" s="12" t="s">
        <v>74</v>
      </c>
      <c r="H1446" s="12"/>
      <c r="I1446" s="14">
        <v>10015</v>
      </c>
      <c r="J1446" s="12" t="s">
        <v>24</v>
      </c>
      <c r="K1446" s="12" t="s">
        <v>25</v>
      </c>
      <c r="L1446" s="12" t="s">
        <v>26</v>
      </c>
      <c r="M1446" s="11" t="s">
        <v>27</v>
      </c>
      <c r="N1446" s="11" t="s">
        <v>28</v>
      </c>
      <c r="O1446" s="12" t="s">
        <v>29</v>
      </c>
      <c r="P1446" s="12"/>
      <c r="Q1446" s="15" t="s">
        <v>6543</v>
      </c>
      <c r="R1446" s="12" t="s">
        <v>31</v>
      </c>
      <c r="S1446" s="11" t="s">
        <v>6544</v>
      </c>
      <c r="T1446" s="11" t="s">
        <v>6545</v>
      </c>
    </row>
    <row x14ac:dyDescent="0.25" r="1447" customHeight="1" ht="19.5">
      <c r="A1447" s="18">
        <v>45200</v>
      </c>
      <c r="B1447" s="11" t="s">
        <v>6546</v>
      </c>
      <c r="C1447" s="11" t="s">
        <v>4336</v>
      </c>
      <c r="D1447" s="12"/>
      <c r="E1447" s="13" t="s">
        <v>6547</v>
      </c>
      <c r="F1447" s="11" t="s">
        <v>6548</v>
      </c>
      <c r="G1447" s="12" t="s">
        <v>74</v>
      </c>
      <c r="H1447" s="12" t="s">
        <v>98</v>
      </c>
      <c r="I1447" s="14">
        <v>10015</v>
      </c>
      <c r="J1447" s="12" t="s">
        <v>24</v>
      </c>
      <c r="K1447" s="12" t="s">
        <v>25</v>
      </c>
      <c r="L1447" s="12" t="s">
        <v>26</v>
      </c>
      <c r="M1447" s="11" t="s">
        <v>149</v>
      </c>
      <c r="N1447" s="11" t="s">
        <v>28</v>
      </c>
      <c r="O1447" s="12" t="s">
        <v>29</v>
      </c>
      <c r="P1447" s="12"/>
      <c r="Q1447" s="15" t="s">
        <v>6549</v>
      </c>
      <c r="R1447" s="12" t="s">
        <v>31</v>
      </c>
      <c r="S1447" s="11" t="s">
        <v>6550</v>
      </c>
      <c r="T1447" s="11" t="s">
        <v>6551</v>
      </c>
    </row>
    <row x14ac:dyDescent="0.25" r="1448" customHeight="1" ht="19.5">
      <c r="A1448" s="18">
        <v>45200</v>
      </c>
      <c r="B1448" s="11" t="s">
        <v>6552</v>
      </c>
      <c r="C1448" s="11" t="s">
        <v>6374</v>
      </c>
      <c r="D1448" s="12"/>
      <c r="E1448" s="13">
        <v>13886692196</v>
      </c>
      <c r="F1448" s="11" t="s">
        <v>6553</v>
      </c>
      <c r="G1448" s="12" t="s">
        <v>171</v>
      </c>
      <c r="H1448" s="12" t="s">
        <v>98</v>
      </c>
      <c r="I1448" s="14">
        <v>10015</v>
      </c>
      <c r="J1448" s="12" t="s">
        <v>24</v>
      </c>
      <c r="K1448" s="12" t="s">
        <v>172</v>
      </c>
      <c r="L1448" s="12" t="s">
        <v>26</v>
      </c>
      <c r="M1448" s="11" t="s">
        <v>40</v>
      </c>
      <c r="N1448" s="11" t="s">
        <v>28</v>
      </c>
      <c r="O1448" s="12" t="s">
        <v>29</v>
      </c>
      <c r="P1448" s="12"/>
      <c r="Q1448" s="15" t="s">
        <v>6554</v>
      </c>
      <c r="R1448" s="12" t="s">
        <v>31</v>
      </c>
      <c r="S1448" s="11" t="s">
        <v>6555</v>
      </c>
      <c r="T1448" s="11" t="s">
        <v>6556</v>
      </c>
    </row>
    <row x14ac:dyDescent="0.25" r="1449" customHeight="1" ht="19.5">
      <c r="A1449" s="18">
        <v>45200</v>
      </c>
      <c r="B1449" s="11" t="s">
        <v>6557</v>
      </c>
      <c r="C1449" s="11" t="s">
        <v>660</v>
      </c>
      <c r="D1449" s="12"/>
      <c r="E1449" s="13" t="s">
        <v>6558</v>
      </c>
      <c r="F1449" s="11" t="s">
        <v>6559</v>
      </c>
      <c r="G1449" s="12" t="s">
        <v>74</v>
      </c>
      <c r="H1449" s="12"/>
      <c r="I1449" s="14" t="s">
        <v>381</v>
      </c>
      <c r="J1449" s="12" t="s">
        <v>24</v>
      </c>
      <c r="K1449" s="12" t="s">
        <v>25</v>
      </c>
      <c r="L1449" s="12" t="s">
        <v>39</v>
      </c>
      <c r="M1449" s="11" t="s">
        <v>149</v>
      </c>
      <c r="N1449" s="11" t="s">
        <v>624</v>
      </c>
      <c r="O1449" s="12" t="s">
        <v>29</v>
      </c>
      <c r="P1449" s="12"/>
      <c r="Q1449" s="15" t="s">
        <v>6560</v>
      </c>
      <c r="R1449" s="12" t="s">
        <v>42</v>
      </c>
      <c r="S1449" s="11" t="s">
        <v>6561</v>
      </c>
      <c r="T1449" s="11" t="s">
        <v>6562</v>
      </c>
    </row>
    <row x14ac:dyDescent="0.25" r="1450" customHeight="1" ht="19.5">
      <c r="A1450" s="18">
        <v>45200</v>
      </c>
      <c r="B1450" s="11" t="s">
        <v>6563</v>
      </c>
      <c r="C1450" s="11" t="s">
        <v>6564</v>
      </c>
      <c r="D1450" s="12"/>
      <c r="E1450" s="13">
        <v>15872631459</v>
      </c>
      <c r="F1450" s="11" t="s">
        <v>6565</v>
      </c>
      <c r="G1450" s="12" t="s">
        <v>23</v>
      </c>
      <c r="H1450" s="12"/>
      <c r="I1450" s="14">
        <v>10015</v>
      </c>
      <c r="J1450" s="12" t="s">
        <v>24</v>
      </c>
      <c r="K1450" s="12" t="s">
        <v>69</v>
      </c>
      <c r="L1450" s="12" t="s">
        <v>26</v>
      </c>
      <c r="M1450" s="11" t="s">
        <v>40</v>
      </c>
      <c r="N1450" s="11" t="s">
        <v>28</v>
      </c>
      <c r="O1450" s="12" t="s">
        <v>29</v>
      </c>
      <c r="P1450" s="12"/>
      <c r="Q1450" s="15" t="s">
        <v>6566</v>
      </c>
      <c r="R1450" s="12" t="s">
        <v>31</v>
      </c>
      <c r="S1450" s="11" t="s">
        <v>6567</v>
      </c>
      <c r="T1450" s="11" t="s">
        <v>6568</v>
      </c>
    </row>
    <row x14ac:dyDescent="0.25" r="1451" customHeight="1" ht="19.5">
      <c r="A1451" s="18">
        <v>45200</v>
      </c>
      <c r="B1451" s="11" t="s">
        <v>6569</v>
      </c>
      <c r="C1451" s="11" t="s">
        <v>169</v>
      </c>
      <c r="D1451" s="12"/>
      <c r="E1451" s="13">
        <v>18608609402</v>
      </c>
      <c r="F1451" s="11" t="s">
        <v>6570</v>
      </c>
      <c r="G1451" s="12" t="s">
        <v>115</v>
      </c>
      <c r="H1451" s="12" t="s">
        <v>98</v>
      </c>
      <c r="I1451" s="14">
        <v>10015</v>
      </c>
      <c r="J1451" s="12" t="s">
        <v>24</v>
      </c>
      <c r="K1451" s="12" t="s">
        <v>25</v>
      </c>
      <c r="L1451" s="12" t="s">
        <v>26</v>
      </c>
      <c r="M1451" s="11" t="s">
        <v>27</v>
      </c>
      <c r="N1451" s="11" t="s">
        <v>28</v>
      </c>
      <c r="O1451" s="12" t="s">
        <v>29</v>
      </c>
      <c r="P1451" s="12"/>
      <c r="Q1451" s="15" t="s">
        <v>6571</v>
      </c>
      <c r="R1451" s="12" t="s">
        <v>31</v>
      </c>
      <c r="S1451" s="11" t="s">
        <v>6572</v>
      </c>
      <c r="T1451" s="11" t="s">
        <v>6573</v>
      </c>
    </row>
    <row x14ac:dyDescent="0.25" r="1452" customHeight="1" ht="19.5">
      <c r="A1452" s="18">
        <v>45200</v>
      </c>
      <c r="B1452" s="11" t="s">
        <v>6574</v>
      </c>
      <c r="C1452" s="11" t="s">
        <v>660</v>
      </c>
      <c r="D1452" s="12"/>
      <c r="E1452" s="13" t="s">
        <v>6575</v>
      </c>
      <c r="F1452" s="11" t="s">
        <v>6576</v>
      </c>
      <c r="G1452" s="12" t="s">
        <v>74</v>
      </c>
      <c r="H1452" s="12" t="s">
        <v>98</v>
      </c>
      <c r="I1452" s="14" t="s">
        <v>433</v>
      </c>
      <c r="J1452" s="12" t="s">
        <v>24</v>
      </c>
      <c r="K1452" s="12" t="s">
        <v>25</v>
      </c>
      <c r="L1452" s="12" t="s">
        <v>39</v>
      </c>
      <c r="M1452" s="11" t="s">
        <v>149</v>
      </c>
      <c r="N1452" s="11" t="s">
        <v>624</v>
      </c>
      <c r="O1452" s="12" t="s">
        <v>29</v>
      </c>
      <c r="P1452" s="12"/>
      <c r="Q1452" s="15" t="s">
        <v>6577</v>
      </c>
      <c r="R1452" s="12" t="s">
        <v>42</v>
      </c>
      <c r="S1452" s="11" t="s">
        <v>6578</v>
      </c>
      <c r="T1452" s="11" t="s">
        <v>6579</v>
      </c>
    </row>
    <row x14ac:dyDescent="0.25" r="1453" customHeight="1" ht="19.5">
      <c r="A1453" s="18">
        <v>45200</v>
      </c>
      <c r="B1453" s="11" t="s">
        <v>6580</v>
      </c>
      <c r="C1453" s="11" t="s">
        <v>5860</v>
      </c>
      <c r="D1453" s="12"/>
      <c r="E1453" s="13">
        <v>18527303974</v>
      </c>
      <c r="F1453" s="11" t="s">
        <v>6581</v>
      </c>
      <c r="G1453" s="12" t="s">
        <v>115</v>
      </c>
      <c r="H1453" s="12"/>
      <c r="I1453" s="14">
        <v>10015</v>
      </c>
      <c r="J1453" s="12" t="s">
        <v>24</v>
      </c>
      <c r="K1453" s="12" t="s">
        <v>69</v>
      </c>
      <c r="L1453" s="12" t="s">
        <v>26</v>
      </c>
      <c r="M1453" s="11" t="s">
        <v>27</v>
      </c>
      <c r="N1453" s="11" t="s">
        <v>28</v>
      </c>
      <c r="O1453" s="12" t="s">
        <v>29</v>
      </c>
      <c r="P1453" s="12"/>
      <c r="Q1453" s="15" t="s">
        <v>6582</v>
      </c>
      <c r="R1453" s="12" t="s">
        <v>31</v>
      </c>
      <c r="S1453" s="11" t="s">
        <v>6583</v>
      </c>
      <c r="T1453" s="11" t="s">
        <v>6584</v>
      </c>
    </row>
    <row x14ac:dyDescent="0.25" r="1454" customHeight="1" ht="19.5">
      <c r="A1454" s="18">
        <v>45200</v>
      </c>
      <c r="B1454" s="11" t="s">
        <v>6585</v>
      </c>
      <c r="C1454" s="11" t="s">
        <v>6519</v>
      </c>
      <c r="D1454" s="12"/>
      <c r="E1454" s="13">
        <v>18671741171</v>
      </c>
      <c r="F1454" s="11" t="s">
        <v>6586</v>
      </c>
      <c r="G1454" s="12" t="s">
        <v>74</v>
      </c>
      <c r="H1454" s="12"/>
      <c r="I1454" s="14">
        <v>10015</v>
      </c>
      <c r="J1454" s="12" t="s">
        <v>24</v>
      </c>
      <c r="K1454" s="12" t="s">
        <v>25</v>
      </c>
      <c r="L1454" s="12" t="s">
        <v>26</v>
      </c>
      <c r="M1454" s="11" t="s">
        <v>27</v>
      </c>
      <c r="N1454" s="11" t="s">
        <v>28</v>
      </c>
      <c r="O1454" s="12" t="s">
        <v>29</v>
      </c>
      <c r="P1454" s="12"/>
      <c r="Q1454" s="15" t="s">
        <v>6587</v>
      </c>
      <c r="R1454" s="12" t="s">
        <v>31</v>
      </c>
      <c r="S1454" s="11" t="s">
        <v>6588</v>
      </c>
      <c r="T1454" s="11" t="s">
        <v>6589</v>
      </c>
    </row>
    <row x14ac:dyDescent="0.25" r="1455" customHeight="1" ht="19.5">
      <c r="A1455" s="18">
        <v>45200</v>
      </c>
      <c r="B1455" s="11" t="s">
        <v>6590</v>
      </c>
      <c r="C1455" s="11" t="s">
        <v>6591</v>
      </c>
      <c r="D1455" s="12"/>
      <c r="E1455" s="13">
        <v>15872499903</v>
      </c>
      <c r="F1455" s="11" t="s">
        <v>6304</v>
      </c>
      <c r="G1455" s="12" t="s">
        <v>23</v>
      </c>
      <c r="H1455" s="12"/>
      <c r="I1455" s="14">
        <v>10015</v>
      </c>
      <c r="J1455" s="12" t="s">
        <v>24</v>
      </c>
      <c r="K1455" s="12" t="s">
        <v>25</v>
      </c>
      <c r="L1455" s="12" t="s">
        <v>26</v>
      </c>
      <c r="M1455" s="11" t="s">
        <v>27</v>
      </c>
      <c r="N1455" s="11" t="s">
        <v>28</v>
      </c>
      <c r="O1455" s="12" t="s">
        <v>29</v>
      </c>
      <c r="P1455" s="12"/>
      <c r="Q1455" s="15" t="s">
        <v>6592</v>
      </c>
      <c r="R1455" s="12" t="s">
        <v>31</v>
      </c>
      <c r="S1455" s="11" t="s">
        <v>6593</v>
      </c>
      <c r="T1455" s="11" t="s">
        <v>6594</v>
      </c>
    </row>
    <row x14ac:dyDescent="0.25" r="1456" customHeight="1" ht="19.5">
      <c r="A1456" s="18">
        <v>45200</v>
      </c>
      <c r="B1456" s="11" t="s">
        <v>6595</v>
      </c>
      <c r="C1456" s="11" t="s">
        <v>660</v>
      </c>
      <c r="D1456" s="12"/>
      <c r="E1456" s="13" t="s">
        <v>6596</v>
      </c>
      <c r="F1456" s="11" t="s">
        <v>6597</v>
      </c>
      <c r="G1456" s="12" t="s">
        <v>74</v>
      </c>
      <c r="H1456" s="12"/>
      <c r="I1456" s="14" t="s">
        <v>148</v>
      </c>
      <c r="J1456" s="12" t="s">
        <v>24</v>
      </c>
      <c r="K1456" s="12" t="s">
        <v>25</v>
      </c>
      <c r="L1456" s="12" t="s">
        <v>39</v>
      </c>
      <c r="M1456" s="11" t="s">
        <v>149</v>
      </c>
      <c r="N1456" s="11" t="s">
        <v>624</v>
      </c>
      <c r="O1456" s="12" t="s">
        <v>29</v>
      </c>
      <c r="P1456" s="12"/>
      <c r="Q1456" s="15" t="s">
        <v>6598</v>
      </c>
      <c r="R1456" s="12" t="s">
        <v>42</v>
      </c>
      <c r="S1456" s="11" t="s">
        <v>6599</v>
      </c>
      <c r="T1456" s="11" t="s">
        <v>6600</v>
      </c>
    </row>
    <row x14ac:dyDescent="0.25" r="1457" customHeight="1" ht="19.5">
      <c r="A1457" s="18">
        <v>45200</v>
      </c>
      <c r="B1457" s="11" t="s">
        <v>6601</v>
      </c>
      <c r="C1457" s="11" t="s">
        <v>660</v>
      </c>
      <c r="D1457" s="12"/>
      <c r="E1457" s="13" t="s">
        <v>6602</v>
      </c>
      <c r="F1457" s="11" t="s">
        <v>6603</v>
      </c>
      <c r="G1457" s="12" t="s">
        <v>74</v>
      </c>
      <c r="H1457" s="12" t="s">
        <v>121</v>
      </c>
      <c r="I1457" s="14" t="s">
        <v>81</v>
      </c>
      <c r="J1457" s="12" t="s">
        <v>24</v>
      </c>
      <c r="K1457" s="12" t="s">
        <v>25</v>
      </c>
      <c r="L1457" s="12" t="s">
        <v>39</v>
      </c>
      <c r="M1457" s="11" t="s">
        <v>149</v>
      </c>
      <c r="N1457" s="11" t="s">
        <v>624</v>
      </c>
      <c r="O1457" s="12" t="s">
        <v>29</v>
      </c>
      <c r="P1457" s="12"/>
      <c r="Q1457" s="15" t="s">
        <v>6604</v>
      </c>
      <c r="R1457" s="12" t="s">
        <v>42</v>
      </c>
      <c r="S1457" s="11" t="s">
        <v>6605</v>
      </c>
      <c r="T1457" s="11" t="s">
        <v>6606</v>
      </c>
    </row>
    <row x14ac:dyDescent="0.25" r="1458" customHeight="1" ht="19.5">
      <c r="A1458" s="18">
        <v>45200</v>
      </c>
      <c r="B1458" s="11" t="s">
        <v>6607</v>
      </c>
      <c r="C1458" s="11" t="s">
        <v>660</v>
      </c>
      <c r="D1458" s="12"/>
      <c r="E1458" s="13" t="s">
        <v>6608</v>
      </c>
      <c r="F1458" s="11" t="s">
        <v>6609</v>
      </c>
      <c r="G1458" s="12" t="s">
        <v>23</v>
      </c>
      <c r="H1458" s="12"/>
      <c r="I1458" s="14" t="s">
        <v>99</v>
      </c>
      <c r="J1458" s="12" t="s">
        <v>24</v>
      </c>
      <c r="K1458" s="12" t="s">
        <v>25</v>
      </c>
      <c r="L1458" s="12" t="s">
        <v>39</v>
      </c>
      <c r="M1458" s="11" t="s">
        <v>27</v>
      </c>
      <c r="N1458" s="11" t="s">
        <v>624</v>
      </c>
      <c r="O1458" s="12" t="s">
        <v>29</v>
      </c>
      <c r="P1458" s="12"/>
      <c r="Q1458" s="15" t="s">
        <v>6610</v>
      </c>
      <c r="R1458" s="12" t="s">
        <v>42</v>
      </c>
      <c r="S1458" s="11" t="s">
        <v>6611</v>
      </c>
      <c r="T1458" s="11" t="s">
        <v>6612</v>
      </c>
    </row>
    <row x14ac:dyDescent="0.25" r="1459" customHeight="1" ht="19.5">
      <c r="A1459" s="18">
        <v>45200</v>
      </c>
      <c r="B1459" s="11" t="s">
        <v>6613</v>
      </c>
      <c r="C1459" s="11" t="s">
        <v>6591</v>
      </c>
      <c r="D1459" s="12"/>
      <c r="E1459" s="13">
        <v>18671703806</v>
      </c>
      <c r="F1459" s="11" t="s">
        <v>6614</v>
      </c>
      <c r="G1459" s="12" t="s">
        <v>37</v>
      </c>
      <c r="H1459" s="12"/>
      <c r="I1459" s="14">
        <v>10015</v>
      </c>
      <c r="J1459" s="12" t="s">
        <v>24</v>
      </c>
      <c r="K1459" s="12" t="s">
        <v>25</v>
      </c>
      <c r="L1459" s="12" t="s">
        <v>26</v>
      </c>
      <c r="M1459" s="11" t="s">
        <v>27</v>
      </c>
      <c r="N1459" s="11" t="s">
        <v>28</v>
      </c>
      <c r="O1459" s="12" t="s">
        <v>29</v>
      </c>
      <c r="P1459" s="12"/>
      <c r="Q1459" s="15" t="s">
        <v>6615</v>
      </c>
      <c r="R1459" s="12" t="s">
        <v>31</v>
      </c>
      <c r="S1459" s="11" t="s">
        <v>6616</v>
      </c>
      <c r="T1459" s="11"/>
    </row>
    <row x14ac:dyDescent="0.25" r="1460" customHeight="1" ht="19.5">
      <c r="A1460" s="18">
        <v>45200</v>
      </c>
      <c r="B1460" s="11" t="s">
        <v>6617</v>
      </c>
      <c r="C1460" s="11" t="s">
        <v>6618</v>
      </c>
      <c r="D1460" s="12"/>
      <c r="E1460" s="13" t="s">
        <v>6619</v>
      </c>
      <c r="F1460" s="11" t="s">
        <v>6620</v>
      </c>
      <c r="G1460" s="12" t="s">
        <v>74</v>
      </c>
      <c r="H1460" s="12"/>
      <c r="I1460" s="14" t="s">
        <v>104</v>
      </c>
      <c r="J1460" s="12" t="s">
        <v>24</v>
      </c>
      <c r="K1460" s="12" t="s">
        <v>25</v>
      </c>
      <c r="L1460" s="12" t="s">
        <v>39</v>
      </c>
      <c r="M1460" s="11" t="s">
        <v>149</v>
      </c>
      <c r="N1460" s="11" t="s">
        <v>28</v>
      </c>
      <c r="O1460" s="12" t="s">
        <v>29</v>
      </c>
      <c r="P1460" s="12"/>
      <c r="Q1460" s="15" t="s">
        <v>6621</v>
      </c>
      <c r="R1460" s="12" t="s">
        <v>42</v>
      </c>
      <c r="S1460" s="11" t="s">
        <v>6622</v>
      </c>
      <c r="T1460" s="11" t="s">
        <v>6623</v>
      </c>
    </row>
    <row x14ac:dyDescent="0.25" r="1461" customHeight="1" ht="19.5">
      <c r="A1461" s="18">
        <v>45200</v>
      </c>
      <c r="B1461" s="11" t="s">
        <v>6624</v>
      </c>
      <c r="C1461" s="11" t="s">
        <v>655</v>
      </c>
      <c r="D1461" s="12"/>
      <c r="E1461" s="13" t="s">
        <v>6625</v>
      </c>
      <c r="F1461" s="11" t="s">
        <v>6626</v>
      </c>
      <c r="G1461" s="12" t="s">
        <v>74</v>
      </c>
      <c r="H1461" s="12"/>
      <c r="I1461" s="14" t="s">
        <v>31</v>
      </c>
      <c r="J1461" s="12" t="s">
        <v>24</v>
      </c>
      <c r="K1461" s="12" t="s">
        <v>25</v>
      </c>
      <c r="L1461" s="12" t="s">
        <v>39</v>
      </c>
      <c r="M1461" s="11" t="s">
        <v>675</v>
      </c>
      <c r="N1461" s="11" t="s">
        <v>28</v>
      </c>
      <c r="O1461" s="12" t="s">
        <v>29</v>
      </c>
      <c r="P1461" s="12"/>
      <c r="Q1461" s="15" t="s">
        <v>6627</v>
      </c>
      <c r="R1461" s="12" t="s">
        <v>42</v>
      </c>
      <c r="S1461" s="11" t="s">
        <v>6628</v>
      </c>
      <c r="T1461" s="11" t="s">
        <v>6629</v>
      </c>
    </row>
    <row x14ac:dyDescent="0.25" r="1462" customHeight="1" ht="19.5">
      <c r="A1462" s="18">
        <v>45200</v>
      </c>
      <c r="B1462" s="11" t="s">
        <v>6630</v>
      </c>
      <c r="C1462" s="11" t="s">
        <v>6631</v>
      </c>
      <c r="D1462" s="12"/>
      <c r="E1462" s="13">
        <v>15587902380</v>
      </c>
      <c r="F1462" s="11" t="s">
        <v>6632</v>
      </c>
      <c r="G1462" s="12" t="s">
        <v>74</v>
      </c>
      <c r="H1462" s="12"/>
      <c r="I1462" s="14" t="s">
        <v>182</v>
      </c>
      <c r="J1462" s="12" t="s">
        <v>24</v>
      </c>
      <c r="K1462" s="12" t="s">
        <v>25</v>
      </c>
      <c r="L1462" s="12" t="s">
        <v>39</v>
      </c>
      <c r="M1462" s="11" t="s">
        <v>40</v>
      </c>
      <c r="N1462" s="11" t="s">
        <v>624</v>
      </c>
      <c r="O1462" s="12" t="s">
        <v>29</v>
      </c>
      <c r="P1462" s="12"/>
      <c r="Q1462" s="15" t="s">
        <v>6633</v>
      </c>
      <c r="R1462" s="12" t="s">
        <v>42</v>
      </c>
      <c r="S1462" s="11" t="s">
        <v>6634</v>
      </c>
      <c r="T1462" s="11" t="s">
        <v>6635</v>
      </c>
    </row>
    <row x14ac:dyDescent="0.25" r="1463" customHeight="1" ht="19.5">
      <c r="A1463" s="18">
        <v>45200</v>
      </c>
      <c r="B1463" s="11" t="s">
        <v>6636</v>
      </c>
      <c r="C1463" s="11" t="s">
        <v>5811</v>
      </c>
      <c r="D1463" s="12"/>
      <c r="E1463" s="13">
        <v>15571739705</v>
      </c>
      <c r="F1463" s="11" t="s">
        <v>6637</v>
      </c>
      <c r="G1463" s="12" t="s">
        <v>115</v>
      </c>
      <c r="H1463" s="12"/>
      <c r="I1463" s="14" t="s">
        <v>221</v>
      </c>
      <c r="J1463" s="12" t="s">
        <v>24</v>
      </c>
      <c r="K1463" s="12" t="s">
        <v>25</v>
      </c>
      <c r="L1463" s="12" t="s">
        <v>39</v>
      </c>
      <c r="M1463" s="11" t="s">
        <v>27</v>
      </c>
      <c r="N1463" s="11" t="s">
        <v>28</v>
      </c>
      <c r="O1463" s="12" t="s">
        <v>29</v>
      </c>
      <c r="P1463" s="12"/>
      <c r="Q1463" s="15" t="s">
        <v>6638</v>
      </c>
      <c r="R1463" s="12" t="s">
        <v>42</v>
      </c>
      <c r="S1463" s="11" t="s">
        <v>6639</v>
      </c>
      <c r="T1463" s="11" t="s">
        <v>6640</v>
      </c>
    </row>
    <row x14ac:dyDescent="0.25" r="1464" customHeight="1" ht="19.5">
      <c r="A1464" s="18">
        <v>45200</v>
      </c>
      <c r="B1464" s="11" t="s">
        <v>6641</v>
      </c>
      <c r="C1464" s="11" t="s">
        <v>6642</v>
      </c>
      <c r="D1464" s="12"/>
      <c r="E1464" s="13">
        <v>13098403456</v>
      </c>
      <c r="F1464" s="11" t="s">
        <v>6643</v>
      </c>
      <c r="G1464" s="12" t="s">
        <v>37</v>
      </c>
      <c r="H1464" s="12"/>
      <c r="I1464" s="14" t="s">
        <v>142</v>
      </c>
      <c r="J1464" s="12" t="s">
        <v>24</v>
      </c>
      <c r="K1464" s="12" t="s">
        <v>25</v>
      </c>
      <c r="L1464" s="12" t="s">
        <v>39</v>
      </c>
      <c r="M1464" s="11" t="s">
        <v>27</v>
      </c>
      <c r="N1464" s="11" t="s">
        <v>28</v>
      </c>
      <c r="O1464" s="12" t="s">
        <v>29</v>
      </c>
      <c r="P1464" s="12" t="s">
        <v>5807</v>
      </c>
      <c r="Q1464" s="15" t="s">
        <v>6644</v>
      </c>
      <c r="R1464" s="12" t="s">
        <v>42</v>
      </c>
      <c r="S1464" s="11" t="s">
        <v>6645</v>
      </c>
      <c r="T1464" s="11" t="s">
        <v>6646</v>
      </c>
    </row>
    <row x14ac:dyDescent="0.25" r="1465" customHeight="1" ht="19.5">
      <c r="A1465" s="18">
        <v>45201</v>
      </c>
      <c r="B1465" s="19" t="s">
        <v>6647</v>
      </c>
      <c r="C1465" s="19" t="s">
        <v>46</v>
      </c>
      <c r="D1465" s="20"/>
      <c r="E1465" s="21">
        <f>"18671799969"</f>
      </c>
      <c r="F1465" s="19" t="s">
        <v>6648</v>
      </c>
      <c r="G1465" s="20" t="s">
        <v>115</v>
      </c>
      <c r="H1465" s="20"/>
      <c r="I1465" s="22" t="s">
        <v>735</v>
      </c>
      <c r="J1465" s="20" t="s">
        <v>24</v>
      </c>
      <c r="K1465" s="20" t="s">
        <v>25</v>
      </c>
      <c r="L1465" s="20" t="s">
        <v>39</v>
      </c>
      <c r="M1465" s="19" t="s">
        <v>27</v>
      </c>
      <c r="N1465" s="19" t="s">
        <v>28</v>
      </c>
      <c r="O1465" s="20" t="s">
        <v>29</v>
      </c>
      <c r="P1465" s="20"/>
      <c r="Q1465" s="23">
        <v>45201.61829861111</v>
      </c>
      <c r="R1465" s="20" t="s">
        <v>42</v>
      </c>
      <c r="S1465" s="19" t="s">
        <v>6649</v>
      </c>
      <c r="T1465" s="19" t="s">
        <v>6650</v>
      </c>
    </row>
    <row x14ac:dyDescent="0.25" r="1466" customHeight="1" ht="19.5">
      <c r="A1466" s="18">
        <v>45201</v>
      </c>
      <c r="B1466" s="19" t="s">
        <v>6651</v>
      </c>
      <c r="C1466" s="19" t="s">
        <v>691</v>
      </c>
      <c r="D1466" s="20"/>
      <c r="E1466" s="21">
        <f>"15572711425"</f>
      </c>
      <c r="F1466" s="19" t="s">
        <v>6652</v>
      </c>
      <c r="G1466" s="20" t="s">
        <v>115</v>
      </c>
      <c r="H1466" s="20"/>
      <c r="I1466" s="22" t="s">
        <v>99</v>
      </c>
      <c r="J1466" s="20" t="s">
        <v>24</v>
      </c>
      <c r="K1466" s="20" t="s">
        <v>25</v>
      </c>
      <c r="L1466" s="20" t="s">
        <v>39</v>
      </c>
      <c r="M1466" s="19" t="s">
        <v>40</v>
      </c>
      <c r="N1466" s="19" t="s">
        <v>28</v>
      </c>
      <c r="O1466" s="20" t="s">
        <v>29</v>
      </c>
      <c r="P1466" s="20"/>
      <c r="Q1466" s="23">
        <v>45201.67537037037</v>
      </c>
      <c r="R1466" s="20" t="s">
        <v>42</v>
      </c>
      <c r="S1466" s="19" t="s">
        <v>6653</v>
      </c>
      <c r="T1466" s="19" t="s">
        <v>6654</v>
      </c>
    </row>
    <row x14ac:dyDescent="0.25" r="1467" customHeight="1" ht="19.5">
      <c r="A1467" s="18">
        <v>45201</v>
      </c>
      <c r="B1467" s="19" t="s">
        <v>6655</v>
      </c>
      <c r="C1467" s="19" t="s">
        <v>691</v>
      </c>
      <c r="D1467" s="20"/>
      <c r="E1467" s="21">
        <f>"15507204338"</f>
      </c>
      <c r="F1467" s="19" t="s">
        <v>6656</v>
      </c>
      <c r="G1467" s="20" t="s">
        <v>23</v>
      </c>
      <c r="H1467" s="20"/>
      <c r="I1467" s="22" t="s">
        <v>136</v>
      </c>
      <c r="J1467" s="20" t="s">
        <v>24</v>
      </c>
      <c r="K1467" s="20" t="s">
        <v>25</v>
      </c>
      <c r="L1467" s="20" t="s">
        <v>39</v>
      </c>
      <c r="M1467" s="19" t="s">
        <v>675</v>
      </c>
      <c r="N1467" s="19" t="s">
        <v>28</v>
      </c>
      <c r="O1467" s="20" t="s">
        <v>29</v>
      </c>
      <c r="P1467" s="20"/>
      <c r="Q1467" s="23">
        <v>45201.5678587963</v>
      </c>
      <c r="R1467" s="20" t="s">
        <v>42</v>
      </c>
      <c r="S1467" s="19" t="s">
        <v>6657</v>
      </c>
      <c r="T1467" s="19" t="s">
        <v>6658</v>
      </c>
    </row>
    <row x14ac:dyDescent="0.25" r="1468" customHeight="1" ht="19.5">
      <c r="A1468" s="18">
        <v>45201</v>
      </c>
      <c r="B1468" s="19" t="s">
        <v>6659</v>
      </c>
      <c r="C1468" s="19" t="s">
        <v>691</v>
      </c>
      <c r="D1468" s="20"/>
      <c r="E1468" s="21">
        <f>"13047160843"</f>
      </c>
      <c r="F1468" s="19" t="s">
        <v>6660</v>
      </c>
      <c r="G1468" s="20" t="s">
        <v>37</v>
      </c>
      <c r="H1468" s="20"/>
      <c r="I1468" s="22">
        <f>"10015"</f>
      </c>
      <c r="J1468" s="20" t="s">
        <v>24</v>
      </c>
      <c r="K1468" s="20" t="s">
        <v>69</v>
      </c>
      <c r="L1468" s="20" t="s">
        <v>26</v>
      </c>
      <c r="M1468" s="19" t="s">
        <v>27</v>
      </c>
      <c r="N1468" s="19" t="s">
        <v>28</v>
      </c>
      <c r="O1468" s="20" t="s">
        <v>29</v>
      </c>
      <c r="P1468" s="20"/>
      <c r="Q1468" s="23">
        <v>45201.58896990741</v>
      </c>
      <c r="R1468" s="20" t="s">
        <v>31</v>
      </c>
      <c r="S1468" s="19" t="s">
        <v>6661</v>
      </c>
      <c r="T1468" s="19" t="s">
        <v>6662</v>
      </c>
    </row>
    <row x14ac:dyDescent="0.25" r="1469" customHeight="1" ht="19.5">
      <c r="A1469" s="18">
        <v>45201</v>
      </c>
      <c r="B1469" s="19" t="s">
        <v>6663</v>
      </c>
      <c r="C1469" s="19" t="s">
        <v>1289</v>
      </c>
      <c r="D1469" s="20"/>
      <c r="E1469" s="21">
        <f>"17671334994"</f>
      </c>
      <c r="F1469" s="19" t="s">
        <v>6664</v>
      </c>
      <c r="G1469" s="20" t="s">
        <v>56</v>
      </c>
      <c r="H1469" s="20"/>
      <c r="I1469" s="22" t="s">
        <v>182</v>
      </c>
      <c r="J1469" s="20" t="s">
        <v>24</v>
      </c>
      <c r="K1469" s="20" t="s">
        <v>69</v>
      </c>
      <c r="L1469" s="20" t="s">
        <v>39</v>
      </c>
      <c r="M1469" s="19" t="s">
        <v>27</v>
      </c>
      <c r="N1469" s="19" t="s">
        <v>28</v>
      </c>
      <c r="O1469" s="20" t="s">
        <v>29</v>
      </c>
      <c r="P1469" s="20"/>
      <c r="Q1469" s="23">
        <v>45201.49738425926</v>
      </c>
      <c r="R1469" s="20" t="s">
        <v>42</v>
      </c>
      <c r="S1469" s="19" t="s">
        <v>6665</v>
      </c>
      <c r="T1469" s="19" t="s">
        <v>6666</v>
      </c>
    </row>
    <row x14ac:dyDescent="0.25" r="1470" customHeight="1" ht="19.5">
      <c r="A1470" s="18">
        <v>45201</v>
      </c>
      <c r="B1470" s="19" t="s">
        <v>6667</v>
      </c>
      <c r="C1470" s="19" t="s">
        <v>336</v>
      </c>
      <c r="D1470" s="20"/>
      <c r="E1470" s="21">
        <f>"15572741400"</f>
      </c>
      <c r="F1470" s="19" t="s">
        <v>6668</v>
      </c>
      <c r="G1470" s="20" t="s">
        <v>115</v>
      </c>
      <c r="H1470" s="20"/>
      <c r="I1470" s="22">
        <f>"10015"</f>
      </c>
      <c r="J1470" s="20" t="s">
        <v>24</v>
      </c>
      <c r="K1470" s="20" t="s">
        <v>69</v>
      </c>
      <c r="L1470" s="20" t="s">
        <v>26</v>
      </c>
      <c r="M1470" s="19" t="s">
        <v>27</v>
      </c>
      <c r="N1470" s="19" t="s">
        <v>28</v>
      </c>
      <c r="O1470" s="20" t="s">
        <v>29</v>
      </c>
      <c r="P1470" s="20"/>
      <c r="Q1470" s="23">
        <v>45201.72545138889</v>
      </c>
      <c r="R1470" s="20" t="s">
        <v>31</v>
      </c>
      <c r="S1470" s="19" t="s">
        <v>6669</v>
      </c>
      <c r="T1470" s="19" t="s">
        <v>6670</v>
      </c>
    </row>
    <row x14ac:dyDescent="0.25" r="1471" customHeight="1" ht="19.5">
      <c r="A1471" s="18">
        <v>45201</v>
      </c>
      <c r="B1471" s="19" t="s">
        <v>6671</v>
      </c>
      <c r="C1471" s="19" t="s">
        <v>660</v>
      </c>
      <c r="D1471" s="20"/>
      <c r="E1471" s="21">
        <f>"071701042758"</f>
      </c>
      <c r="F1471" s="19" t="s">
        <v>6672</v>
      </c>
      <c r="G1471" s="20" t="s">
        <v>74</v>
      </c>
      <c r="H1471" s="20"/>
      <c r="I1471" s="22" t="s">
        <v>615</v>
      </c>
      <c r="J1471" s="20" t="s">
        <v>24</v>
      </c>
      <c r="K1471" s="20" t="s">
        <v>25</v>
      </c>
      <c r="L1471" s="20" t="s">
        <v>39</v>
      </c>
      <c r="M1471" s="19" t="s">
        <v>149</v>
      </c>
      <c r="N1471" s="19" t="s">
        <v>624</v>
      </c>
      <c r="O1471" s="20" t="s">
        <v>29</v>
      </c>
      <c r="P1471" s="20"/>
      <c r="Q1471" s="23">
        <v>45201.37584490741</v>
      </c>
      <c r="R1471" s="20" t="s">
        <v>42</v>
      </c>
      <c r="S1471" s="19" t="s">
        <v>6673</v>
      </c>
      <c r="T1471" s="19" t="s">
        <v>6674</v>
      </c>
    </row>
    <row x14ac:dyDescent="0.25" r="1472" customHeight="1" ht="19.5">
      <c r="A1472" s="18">
        <v>45201</v>
      </c>
      <c r="B1472" s="19" t="s">
        <v>6675</v>
      </c>
      <c r="C1472" s="19" t="s">
        <v>880</v>
      </c>
      <c r="D1472" s="20"/>
      <c r="E1472" s="21">
        <f>"15671002318"</f>
      </c>
      <c r="F1472" s="19" t="s">
        <v>6676</v>
      </c>
      <c r="G1472" s="20" t="s">
        <v>289</v>
      </c>
      <c r="H1472" s="20" t="s">
        <v>457</v>
      </c>
      <c r="I1472" s="22" t="s">
        <v>1394</v>
      </c>
      <c r="J1472" s="20" t="s">
        <v>24</v>
      </c>
      <c r="K1472" s="20" t="s">
        <v>25</v>
      </c>
      <c r="L1472" s="20" t="s">
        <v>39</v>
      </c>
      <c r="M1472" s="19" t="s">
        <v>40</v>
      </c>
      <c r="N1472" s="19" t="s">
        <v>28</v>
      </c>
      <c r="O1472" s="20" t="s">
        <v>29</v>
      </c>
      <c r="P1472" s="20"/>
      <c r="Q1472" s="23">
        <v>45201.707094907404</v>
      </c>
      <c r="R1472" s="20" t="s">
        <v>42</v>
      </c>
      <c r="S1472" s="19" t="s">
        <v>6677</v>
      </c>
      <c r="T1472" s="19" t="s">
        <v>6678</v>
      </c>
    </row>
    <row x14ac:dyDescent="0.25" r="1473" customHeight="1" ht="19.5">
      <c r="A1473" s="18">
        <v>45201</v>
      </c>
      <c r="B1473" s="19" t="s">
        <v>6679</v>
      </c>
      <c r="C1473" s="19" t="s">
        <v>326</v>
      </c>
      <c r="D1473" s="20"/>
      <c r="E1473" s="21">
        <f>"13294247034"</f>
      </c>
      <c r="F1473" s="19" t="s">
        <v>6680</v>
      </c>
      <c r="G1473" s="20" t="s">
        <v>37</v>
      </c>
      <c r="H1473" s="20"/>
      <c r="I1473" s="22" t="s">
        <v>142</v>
      </c>
      <c r="J1473" s="20" t="s">
        <v>24</v>
      </c>
      <c r="K1473" s="20" t="s">
        <v>25</v>
      </c>
      <c r="L1473" s="20" t="s">
        <v>39</v>
      </c>
      <c r="M1473" s="19" t="s">
        <v>27</v>
      </c>
      <c r="N1473" s="19" t="s">
        <v>28</v>
      </c>
      <c r="O1473" s="20" t="s">
        <v>29</v>
      </c>
      <c r="P1473" s="20"/>
      <c r="Q1473" s="23">
        <v>45201.71380787037</v>
      </c>
      <c r="R1473" s="20" t="s">
        <v>42</v>
      </c>
      <c r="S1473" s="19" t="s">
        <v>6681</v>
      </c>
      <c r="T1473" s="19" t="s">
        <v>6682</v>
      </c>
    </row>
    <row x14ac:dyDescent="0.25" r="1474" customHeight="1" ht="19.5">
      <c r="A1474" s="18">
        <v>45201</v>
      </c>
      <c r="B1474" s="19" t="s">
        <v>6683</v>
      </c>
      <c r="C1474" s="19" t="s">
        <v>6684</v>
      </c>
      <c r="D1474" s="20"/>
      <c r="E1474" s="21">
        <f>"13098415962"</f>
      </c>
      <c r="F1474" s="19" t="s">
        <v>2740</v>
      </c>
      <c r="G1474" s="20" t="s">
        <v>115</v>
      </c>
      <c r="H1474" s="20"/>
      <c r="I1474" s="22" t="s">
        <v>116</v>
      </c>
      <c r="J1474" s="20" t="s">
        <v>24</v>
      </c>
      <c r="K1474" s="20" t="s">
        <v>25</v>
      </c>
      <c r="L1474" s="20" t="s">
        <v>39</v>
      </c>
      <c r="M1474" s="19" t="s">
        <v>27</v>
      </c>
      <c r="N1474" s="19" t="s">
        <v>183</v>
      </c>
      <c r="O1474" s="20" t="s">
        <v>29</v>
      </c>
      <c r="P1474" s="20"/>
      <c r="Q1474" s="23">
        <v>45201.721666666665</v>
      </c>
      <c r="R1474" s="20" t="s">
        <v>42</v>
      </c>
      <c r="S1474" s="19" t="s">
        <v>6685</v>
      </c>
      <c r="T1474" s="19"/>
    </row>
    <row x14ac:dyDescent="0.25" r="1475" customHeight="1" ht="19.5">
      <c r="A1475" s="18">
        <v>45201</v>
      </c>
      <c r="B1475" s="19" t="s">
        <v>6686</v>
      </c>
      <c r="C1475" s="19" t="s">
        <v>6687</v>
      </c>
      <c r="D1475" s="20"/>
      <c r="E1475" s="21">
        <f>"18671711353"</f>
      </c>
      <c r="F1475" s="19" t="s">
        <v>6688</v>
      </c>
      <c r="G1475" s="20" t="s">
        <v>62</v>
      </c>
      <c r="H1475" s="20"/>
      <c r="I1475" s="22">
        <f>"10015"</f>
      </c>
      <c r="J1475" s="20" t="s">
        <v>24</v>
      </c>
      <c r="K1475" s="20" t="s">
        <v>172</v>
      </c>
      <c r="L1475" s="20" t="s">
        <v>26</v>
      </c>
      <c r="M1475" s="19" t="s">
        <v>27</v>
      </c>
      <c r="N1475" s="19" t="s">
        <v>28</v>
      </c>
      <c r="O1475" s="20" t="s">
        <v>29</v>
      </c>
      <c r="P1475" s="20"/>
      <c r="Q1475" s="23">
        <v>45201.478217592594</v>
      </c>
      <c r="R1475" s="20" t="s">
        <v>31</v>
      </c>
      <c r="S1475" s="19" t="s">
        <v>6689</v>
      </c>
      <c r="T1475" s="19"/>
    </row>
    <row x14ac:dyDescent="0.25" r="1476" customHeight="1" ht="19.5">
      <c r="A1476" s="18">
        <v>45201</v>
      </c>
      <c r="B1476" s="19" t="s">
        <v>6690</v>
      </c>
      <c r="C1476" s="19" t="s">
        <v>46</v>
      </c>
      <c r="D1476" s="20"/>
      <c r="E1476" s="21">
        <f>"18671782588"</f>
      </c>
      <c r="F1476" s="19" t="s">
        <v>6691</v>
      </c>
      <c r="G1476" s="20" t="s">
        <v>23</v>
      </c>
      <c r="H1476" s="20" t="s">
        <v>121</v>
      </c>
      <c r="I1476" s="22">
        <f>"10015"</f>
      </c>
      <c r="J1476" s="20" t="s">
        <v>24</v>
      </c>
      <c r="K1476" s="20" t="s">
        <v>69</v>
      </c>
      <c r="L1476" s="20" t="s">
        <v>26</v>
      </c>
      <c r="M1476" s="19" t="s">
        <v>27</v>
      </c>
      <c r="N1476" s="19" t="s">
        <v>28</v>
      </c>
      <c r="O1476" s="20" t="s">
        <v>29</v>
      </c>
      <c r="P1476" s="20"/>
      <c r="Q1476" s="23">
        <v>45201.49065972222</v>
      </c>
      <c r="R1476" s="20" t="s">
        <v>31</v>
      </c>
      <c r="S1476" s="19" t="s">
        <v>6692</v>
      </c>
      <c r="T1476" s="19" t="s">
        <v>6693</v>
      </c>
    </row>
    <row x14ac:dyDescent="0.25" r="1477" customHeight="1" ht="19.5">
      <c r="A1477" s="18">
        <v>45201</v>
      </c>
      <c r="B1477" s="19" t="s">
        <v>6694</v>
      </c>
      <c r="C1477" s="19" t="s">
        <v>6063</v>
      </c>
      <c r="D1477" s="20"/>
      <c r="E1477" s="21">
        <f>"15572783539"</f>
      </c>
      <c r="F1477" s="19" t="s">
        <v>6695</v>
      </c>
      <c r="G1477" s="20" t="s">
        <v>289</v>
      </c>
      <c r="H1477" s="20"/>
      <c r="I1477" s="22" t="s">
        <v>235</v>
      </c>
      <c r="J1477" s="20" t="s">
        <v>24</v>
      </c>
      <c r="K1477" s="20" t="s">
        <v>25</v>
      </c>
      <c r="L1477" s="20" t="s">
        <v>39</v>
      </c>
      <c r="M1477" s="19" t="s">
        <v>27</v>
      </c>
      <c r="N1477" s="19" t="s">
        <v>183</v>
      </c>
      <c r="O1477" s="20" t="s">
        <v>29</v>
      </c>
      <c r="P1477" s="20"/>
      <c r="Q1477" s="23">
        <v>45201.37751157407</v>
      </c>
      <c r="R1477" s="20" t="s">
        <v>42</v>
      </c>
      <c r="S1477" s="19" t="s">
        <v>6696</v>
      </c>
      <c r="T1477" s="19" t="s">
        <v>6697</v>
      </c>
    </row>
    <row x14ac:dyDescent="0.25" r="1478" customHeight="1" ht="19.5">
      <c r="A1478" s="18">
        <v>45201</v>
      </c>
      <c r="B1478" s="19" t="s">
        <v>6698</v>
      </c>
      <c r="C1478" s="19" t="s">
        <v>6029</v>
      </c>
      <c r="D1478" s="20"/>
      <c r="E1478" s="21">
        <f>"18572394229"</f>
      </c>
      <c r="F1478" s="19" t="s">
        <v>6699</v>
      </c>
      <c r="G1478" s="20" t="s">
        <v>74</v>
      </c>
      <c r="H1478" s="20"/>
      <c r="I1478" s="22" t="s">
        <v>6700</v>
      </c>
      <c r="J1478" s="20" t="s">
        <v>24</v>
      </c>
      <c r="K1478" s="20" t="s">
        <v>25</v>
      </c>
      <c r="L1478" s="20" t="s">
        <v>39</v>
      </c>
      <c r="M1478" s="19" t="s">
        <v>40</v>
      </c>
      <c r="N1478" s="19" t="s">
        <v>624</v>
      </c>
      <c r="O1478" s="20" t="s">
        <v>29</v>
      </c>
      <c r="P1478" s="20"/>
      <c r="Q1478" s="23">
        <v>45201.717210648145</v>
      </c>
      <c r="R1478" s="20" t="s">
        <v>42</v>
      </c>
      <c r="S1478" s="19" t="s">
        <v>6701</v>
      </c>
      <c r="T1478" s="19"/>
    </row>
    <row x14ac:dyDescent="0.25" r="1479" customHeight="1" ht="19.5">
      <c r="A1479" s="18">
        <v>45201</v>
      </c>
      <c r="B1479" s="19" t="s">
        <v>6702</v>
      </c>
      <c r="C1479" s="19" t="s">
        <v>6029</v>
      </c>
      <c r="D1479" s="20"/>
      <c r="E1479" s="21">
        <f>"15586359411"</f>
      </c>
      <c r="F1479" s="19" t="s">
        <v>6703</v>
      </c>
      <c r="G1479" s="20" t="s">
        <v>23</v>
      </c>
      <c r="H1479" s="20" t="s">
        <v>98</v>
      </c>
      <c r="I1479" s="22" t="s">
        <v>254</v>
      </c>
      <c r="J1479" s="20" t="s">
        <v>24</v>
      </c>
      <c r="K1479" s="20" t="s">
        <v>25</v>
      </c>
      <c r="L1479" s="20" t="s">
        <v>39</v>
      </c>
      <c r="M1479" s="19" t="s">
        <v>27</v>
      </c>
      <c r="N1479" s="19" t="s">
        <v>624</v>
      </c>
      <c r="O1479" s="20" t="s">
        <v>29</v>
      </c>
      <c r="P1479" s="20"/>
      <c r="Q1479" s="23">
        <v>45201.39045138889</v>
      </c>
      <c r="R1479" s="20" t="s">
        <v>42</v>
      </c>
      <c r="S1479" s="19" t="s">
        <v>6704</v>
      </c>
      <c r="T1479" s="19"/>
    </row>
    <row x14ac:dyDescent="0.25" r="1480" customHeight="1" ht="19.5">
      <c r="A1480" s="18">
        <v>45201</v>
      </c>
      <c r="B1480" s="19" t="s">
        <v>6705</v>
      </c>
      <c r="C1480" s="19" t="s">
        <v>4923</v>
      </c>
      <c r="D1480" s="20"/>
      <c r="E1480" s="21">
        <f>"071704219037"</f>
      </c>
      <c r="F1480" s="19" t="s">
        <v>6706</v>
      </c>
      <c r="G1480" s="20" t="s">
        <v>74</v>
      </c>
      <c r="H1480" s="20" t="s">
        <v>98</v>
      </c>
      <c r="I1480" s="22" t="s">
        <v>148</v>
      </c>
      <c r="J1480" s="20" t="s">
        <v>24</v>
      </c>
      <c r="K1480" s="20" t="s">
        <v>25</v>
      </c>
      <c r="L1480" s="20" t="s">
        <v>39</v>
      </c>
      <c r="M1480" s="19" t="s">
        <v>149</v>
      </c>
      <c r="N1480" s="19" t="s">
        <v>4871</v>
      </c>
      <c r="O1480" s="20" t="s">
        <v>29</v>
      </c>
      <c r="P1480" s="20"/>
      <c r="Q1480" s="23">
        <v>45201.8265625</v>
      </c>
      <c r="R1480" s="20" t="s">
        <v>148</v>
      </c>
      <c r="S1480" s="19" t="s">
        <v>6707</v>
      </c>
      <c r="T1480" s="19" t="s">
        <v>4955</v>
      </c>
    </row>
    <row x14ac:dyDescent="0.25" r="1481" customHeight="1" ht="19.5">
      <c r="A1481" s="18">
        <v>45201</v>
      </c>
      <c r="B1481" s="19" t="s">
        <v>6708</v>
      </c>
      <c r="C1481" s="19" t="s">
        <v>5117</v>
      </c>
      <c r="D1481" s="20"/>
      <c r="E1481" s="21">
        <f>"071700077554"</f>
      </c>
      <c r="F1481" s="19" t="s">
        <v>6709</v>
      </c>
      <c r="G1481" s="20" t="s">
        <v>74</v>
      </c>
      <c r="H1481" s="20" t="s">
        <v>130</v>
      </c>
      <c r="I1481" s="22" t="s">
        <v>4975</v>
      </c>
      <c r="J1481" s="20" t="s">
        <v>24</v>
      </c>
      <c r="K1481" s="20" t="s">
        <v>25</v>
      </c>
      <c r="L1481" s="20" t="s">
        <v>39</v>
      </c>
      <c r="M1481" s="19" t="s">
        <v>149</v>
      </c>
      <c r="N1481" s="19" t="s">
        <v>4871</v>
      </c>
      <c r="O1481" s="20" t="s">
        <v>29</v>
      </c>
      <c r="P1481" s="20"/>
      <c r="Q1481" s="23">
        <v>45201.909479166665</v>
      </c>
      <c r="R1481" s="20" t="s">
        <v>148</v>
      </c>
      <c r="S1481" s="19" t="s">
        <v>6710</v>
      </c>
      <c r="T1481" s="19" t="s">
        <v>4874</v>
      </c>
    </row>
    <row x14ac:dyDescent="0.25" r="1482" customHeight="1" ht="19.5">
      <c r="A1482" s="18">
        <v>45201</v>
      </c>
      <c r="B1482" s="19" t="s">
        <v>6711</v>
      </c>
      <c r="C1482" s="19" t="s">
        <v>4882</v>
      </c>
      <c r="D1482" s="20"/>
      <c r="E1482" s="21">
        <f>"071704107021"</f>
      </c>
      <c r="F1482" s="19" t="s">
        <v>6712</v>
      </c>
      <c r="G1482" s="20" t="s">
        <v>74</v>
      </c>
      <c r="H1482" s="20"/>
      <c r="I1482" s="22" t="s">
        <v>148</v>
      </c>
      <c r="J1482" s="20" t="s">
        <v>24</v>
      </c>
      <c r="K1482" s="20" t="s">
        <v>25</v>
      </c>
      <c r="L1482" s="20" t="s">
        <v>39</v>
      </c>
      <c r="M1482" s="19" t="s">
        <v>149</v>
      </c>
      <c r="N1482" s="19" t="s">
        <v>4871</v>
      </c>
      <c r="O1482" s="20" t="s">
        <v>29</v>
      </c>
      <c r="P1482" s="20"/>
      <c r="Q1482" s="23">
        <v>45201.88638888889</v>
      </c>
      <c r="R1482" s="20" t="s">
        <v>148</v>
      </c>
      <c r="S1482" s="19" t="s">
        <v>6713</v>
      </c>
      <c r="T1482" s="19" t="s">
        <v>4906</v>
      </c>
    </row>
    <row x14ac:dyDescent="0.25" r="1483" customHeight="1" ht="19.5">
      <c r="A1483" s="18">
        <v>45201</v>
      </c>
      <c r="B1483" s="19" t="s">
        <v>6714</v>
      </c>
      <c r="C1483" s="19" t="s">
        <v>4923</v>
      </c>
      <c r="D1483" s="20"/>
      <c r="E1483" s="21">
        <f>"071701000275"</f>
      </c>
      <c r="F1483" s="19" t="s">
        <v>6715</v>
      </c>
      <c r="G1483" s="20" t="s">
        <v>74</v>
      </c>
      <c r="H1483" s="20" t="s">
        <v>130</v>
      </c>
      <c r="I1483" s="22" t="s">
        <v>148</v>
      </c>
      <c r="J1483" s="20" t="s">
        <v>24</v>
      </c>
      <c r="K1483" s="20" t="s">
        <v>25</v>
      </c>
      <c r="L1483" s="20" t="s">
        <v>39</v>
      </c>
      <c r="M1483" s="19" t="s">
        <v>149</v>
      </c>
      <c r="N1483" s="19" t="s">
        <v>4871</v>
      </c>
      <c r="O1483" s="20" t="s">
        <v>29</v>
      </c>
      <c r="P1483" s="20"/>
      <c r="Q1483" s="23">
        <v>45201.77525462963</v>
      </c>
      <c r="R1483" s="20" t="s">
        <v>148</v>
      </c>
      <c r="S1483" s="19" t="s">
        <v>6716</v>
      </c>
      <c r="T1483" s="19" t="s">
        <v>4893</v>
      </c>
    </row>
    <row x14ac:dyDescent="0.25" r="1484" customHeight="1" ht="19.5">
      <c r="A1484" s="18">
        <v>45201</v>
      </c>
      <c r="B1484" s="19" t="s">
        <v>6717</v>
      </c>
      <c r="C1484" s="19" t="s">
        <v>5288</v>
      </c>
      <c r="D1484" s="20"/>
      <c r="E1484" s="21">
        <f>"18571009724"</f>
      </c>
      <c r="F1484" s="19" t="s">
        <v>6718</v>
      </c>
      <c r="G1484" s="20" t="s">
        <v>115</v>
      </c>
      <c r="H1484" s="20" t="s">
        <v>130</v>
      </c>
      <c r="I1484" s="22" t="s">
        <v>93</v>
      </c>
      <c r="J1484" s="20" t="s">
        <v>24</v>
      </c>
      <c r="K1484" s="20" t="s">
        <v>25</v>
      </c>
      <c r="L1484" s="20" t="s">
        <v>39</v>
      </c>
      <c r="M1484" s="19" t="s">
        <v>27</v>
      </c>
      <c r="N1484" s="19" t="s">
        <v>4871</v>
      </c>
      <c r="O1484" s="20" t="s">
        <v>29</v>
      </c>
      <c r="P1484" s="20"/>
      <c r="Q1484" s="23">
        <v>45201.74605324074</v>
      </c>
      <c r="R1484" s="20" t="s">
        <v>148</v>
      </c>
      <c r="S1484" s="19" t="s">
        <v>6719</v>
      </c>
      <c r="T1484" s="19" t="s">
        <v>6720</v>
      </c>
    </row>
    <row x14ac:dyDescent="0.25" r="1485" customHeight="1" ht="19.5">
      <c r="A1485" s="18">
        <v>45201</v>
      </c>
      <c r="B1485" s="19" t="s">
        <v>6721</v>
      </c>
      <c r="C1485" s="19" t="s">
        <v>4923</v>
      </c>
      <c r="D1485" s="20"/>
      <c r="E1485" s="21">
        <f>"071704238684"</f>
      </c>
      <c r="F1485" s="19" t="s">
        <v>6722</v>
      </c>
      <c r="G1485" s="20" t="s">
        <v>74</v>
      </c>
      <c r="H1485" s="20"/>
      <c r="I1485" s="22" t="s">
        <v>148</v>
      </c>
      <c r="J1485" s="20" t="s">
        <v>24</v>
      </c>
      <c r="K1485" s="20" t="s">
        <v>25</v>
      </c>
      <c r="L1485" s="20" t="s">
        <v>39</v>
      </c>
      <c r="M1485" s="19" t="s">
        <v>149</v>
      </c>
      <c r="N1485" s="19" t="s">
        <v>4871</v>
      </c>
      <c r="O1485" s="20" t="s">
        <v>29</v>
      </c>
      <c r="P1485" s="20"/>
      <c r="Q1485" s="23">
        <v>45201.754375</v>
      </c>
      <c r="R1485" s="20" t="s">
        <v>148</v>
      </c>
      <c r="S1485" s="19" t="s">
        <v>6723</v>
      </c>
      <c r="T1485" s="19" t="s">
        <v>4893</v>
      </c>
    </row>
    <row x14ac:dyDescent="0.25" r="1486" customHeight="1" ht="19.5">
      <c r="A1486" s="18">
        <v>45201</v>
      </c>
      <c r="B1486" s="19" t="s">
        <v>6724</v>
      </c>
      <c r="C1486" s="19" t="s">
        <v>6725</v>
      </c>
      <c r="D1486" s="20"/>
      <c r="E1486" s="21">
        <f>"071701028306"</f>
      </c>
      <c r="F1486" s="19" t="s">
        <v>6726</v>
      </c>
      <c r="G1486" s="20" t="s">
        <v>74</v>
      </c>
      <c r="H1486" s="20" t="s">
        <v>130</v>
      </c>
      <c r="I1486" s="22" t="s">
        <v>4975</v>
      </c>
      <c r="J1486" s="20" t="s">
        <v>24</v>
      </c>
      <c r="K1486" s="20" t="s">
        <v>25</v>
      </c>
      <c r="L1486" s="20" t="s">
        <v>39</v>
      </c>
      <c r="M1486" s="19" t="s">
        <v>149</v>
      </c>
      <c r="N1486" s="19" t="s">
        <v>4871</v>
      </c>
      <c r="O1486" s="20" t="s">
        <v>29</v>
      </c>
      <c r="P1486" s="20"/>
      <c r="Q1486" s="23">
        <v>45201.897939814815</v>
      </c>
      <c r="R1486" s="20" t="s">
        <v>148</v>
      </c>
      <c r="S1486" s="19" t="s">
        <v>6727</v>
      </c>
      <c r="T1486" s="19" t="s">
        <v>4955</v>
      </c>
    </row>
    <row x14ac:dyDescent="0.25" r="1487" customHeight="1" ht="19.5">
      <c r="A1487" s="18">
        <v>45201</v>
      </c>
      <c r="B1487" s="19" t="s">
        <v>6728</v>
      </c>
      <c r="C1487" s="19" t="s">
        <v>4882</v>
      </c>
      <c r="D1487" s="20"/>
      <c r="E1487" s="21">
        <f>"071700037923"</f>
      </c>
      <c r="F1487" s="19" t="s">
        <v>6729</v>
      </c>
      <c r="G1487" s="20" t="s">
        <v>74</v>
      </c>
      <c r="H1487" s="20"/>
      <c r="I1487" s="22" t="s">
        <v>148</v>
      </c>
      <c r="J1487" s="20" t="s">
        <v>24</v>
      </c>
      <c r="K1487" s="20" t="s">
        <v>25</v>
      </c>
      <c r="L1487" s="20" t="s">
        <v>39</v>
      </c>
      <c r="M1487" s="19" t="s">
        <v>149</v>
      </c>
      <c r="N1487" s="19" t="s">
        <v>4871</v>
      </c>
      <c r="O1487" s="20" t="s">
        <v>29</v>
      </c>
      <c r="P1487" s="20"/>
      <c r="Q1487" s="23">
        <v>45201.598125</v>
      </c>
      <c r="R1487" s="20" t="s">
        <v>148</v>
      </c>
      <c r="S1487" s="19" t="s">
        <v>6730</v>
      </c>
      <c r="T1487" s="19" t="s">
        <v>4880</v>
      </c>
    </row>
    <row x14ac:dyDescent="0.25" r="1488" customHeight="1" ht="19.5">
      <c r="A1488" s="18">
        <v>45201</v>
      </c>
      <c r="B1488" s="19" t="s">
        <v>6731</v>
      </c>
      <c r="C1488" s="19" t="s">
        <v>5117</v>
      </c>
      <c r="D1488" s="20"/>
      <c r="E1488" s="21">
        <f>"071700992919"</f>
      </c>
      <c r="F1488" s="19" t="s">
        <v>6732</v>
      </c>
      <c r="G1488" s="20" t="s">
        <v>74</v>
      </c>
      <c r="H1488" s="20"/>
      <c r="I1488" s="22" t="s">
        <v>4975</v>
      </c>
      <c r="J1488" s="20" t="s">
        <v>24</v>
      </c>
      <c r="K1488" s="20" t="s">
        <v>25</v>
      </c>
      <c r="L1488" s="20" t="s">
        <v>39</v>
      </c>
      <c r="M1488" s="19" t="s">
        <v>149</v>
      </c>
      <c r="N1488" s="19" t="s">
        <v>4871</v>
      </c>
      <c r="O1488" s="20" t="s">
        <v>29</v>
      </c>
      <c r="P1488" s="20"/>
      <c r="Q1488" s="23">
        <v>45201.54969907407</v>
      </c>
      <c r="R1488" s="20" t="s">
        <v>148</v>
      </c>
      <c r="S1488" s="19" t="s">
        <v>6733</v>
      </c>
      <c r="T1488" s="19" t="s">
        <v>4928</v>
      </c>
    </row>
    <row x14ac:dyDescent="0.25" r="1489" customHeight="1" ht="19.5">
      <c r="A1489" s="18">
        <v>45201</v>
      </c>
      <c r="B1489" s="19" t="s">
        <v>6734</v>
      </c>
      <c r="C1489" s="19" t="s">
        <v>4882</v>
      </c>
      <c r="D1489" s="20"/>
      <c r="E1489" s="21">
        <f>"071700145257"</f>
      </c>
      <c r="F1489" s="19" t="s">
        <v>6735</v>
      </c>
      <c r="G1489" s="20" t="s">
        <v>74</v>
      </c>
      <c r="H1489" s="20" t="s">
        <v>130</v>
      </c>
      <c r="I1489" s="22" t="s">
        <v>148</v>
      </c>
      <c r="J1489" s="20" t="s">
        <v>24</v>
      </c>
      <c r="K1489" s="20" t="s">
        <v>25</v>
      </c>
      <c r="L1489" s="20" t="s">
        <v>39</v>
      </c>
      <c r="M1489" s="19" t="s">
        <v>149</v>
      </c>
      <c r="N1489" s="19" t="s">
        <v>4871</v>
      </c>
      <c r="O1489" s="20" t="s">
        <v>29</v>
      </c>
      <c r="P1489" s="20"/>
      <c r="Q1489" s="23">
        <v>45201.86931712963</v>
      </c>
      <c r="R1489" s="20" t="s">
        <v>148</v>
      </c>
      <c r="S1489" s="19" t="s">
        <v>6736</v>
      </c>
      <c r="T1489" s="19" t="s">
        <v>4893</v>
      </c>
    </row>
    <row x14ac:dyDescent="0.25" r="1490" customHeight="1" ht="19.5">
      <c r="A1490" s="18">
        <v>45201</v>
      </c>
      <c r="B1490" s="19" t="s">
        <v>6737</v>
      </c>
      <c r="C1490" s="19" t="s">
        <v>4882</v>
      </c>
      <c r="D1490" s="20"/>
      <c r="E1490" s="21">
        <f>"071700829886"</f>
      </c>
      <c r="F1490" s="19" t="s">
        <v>6738</v>
      </c>
      <c r="G1490" s="20" t="s">
        <v>74</v>
      </c>
      <c r="H1490" s="20"/>
      <c r="I1490" s="22" t="s">
        <v>148</v>
      </c>
      <c r="J1490" s="20" t="s">
        <v>24</v>
      </c>
      <c r="K1490" s="20" t="s">
        <v>25</v>
      </c>
      <c r="L1490" s="20" t="s">
        <v>39</v>
      </c>
      <c r="M1490" s="19" t="s">
        <v>149</v>
      </c>
      <c r="N1490" s="19" t="s">
        <v>4871</v>
      </c>
      <c r="O1490" s="20" t="s">
        <v>29</v>
      </c>
      <c r="P1490" s="20"/>
      <c r="Q1490" s="23">
        <v>45201.68451388889</v>
      </c>
      <c r="R1490" s="20" t="s">
        <v>148</v>
      </c>
      <c r="S1490" s="19" t="s">
        <v>6739</v>
      </c>
      <c r="T1490" s="19" t="s">
        <v>4893</v>
      </c>
    </row>
    <row x14ac:dyDescent="0.25" r="1491" customHeight="1" ht="19.5">
      <c r="A1491" s="18">
        <v>45201</v>
      </c>
      <c r="B1491" s="19" t="s">
        <v>6740</v>
      </c>
      <c r="C1491" s="19" t="s">
        <v>4882</v>
      </c>
      <c r="D1491" s="20"/>
      <c r="E1491" s="21">
        <f>"071703715460"</f>
      </c>
      <c r="F1491" s="19" t="s">
        <v>6741</v>
      </c>
      <c r="G1491" s="20" t="s">
        <v>74</v>
      </c>
      <c r="H1491" s="20"/>
      <c r="I1491" s="22" t="s">
        <v>142</v>
      </c>
      <c r="J1491" s="20" t="s">
        <v>24</v>
      </c>
      <c r="K1491" s="20" t="s">
        <v>25</v>
      </c>
      <c r="L1491" s="20" t="s">
        <v>39</v>
      </c>
      <c r="M1491" s="19" t="s">
        <v>149</v>
      </c>
      <c r="N1491" s="19" t="s">
        <v>4871</v>
      </c>
      <c r="O1491" s="20" t="s">
        <v>29</v>
      </c>
      <c r="P1491" s="20"/>
      <c r="Q1491" s="23">
        <v>45201.573217592595</v>
      </c>
      <c r="R1491" s="20" t="s">
        <v>148</v>
      </c>
      <c r="S1491" s="19" t="s">
        <v>6742</v>
      </c>
      <c r="T1491" s="19" t="s">
        <v>4893</v>
      </c>
    </row>
    <row x14ac:dyDescent="0.25" r="1492" customHeight="1" ht="19.5">
      <c r="A1492" s="18">
        <v>45201</v>
      </c>
      <c r="B1492" s="19" t="s">
        <v>6743</v>
      </c>
      <c r="C1492" s="19" t="s">
        <v>6744</v>
      </c>
      <c r="D1492" s="20"/>
      <c r="E1492" s="21">
        <f>"071700054669"</f>
      </c>
      <c r="F1492" s="19" t="s">
        <v>6745</v>
      </c>
      <c r="G1492" s="20" t="s">
        <v>74</v>
      </c>
      <c r="H1492" s="20" t="s">
        <v>98</v>
      </c>
      <c r="I1492" s="22" t="s">
        <v>381</v>
      </c>
      <c r="J1492" s="20" t="s">
        <v>24</v>
      </c>
      <c r="K1492" s="20" t="s">
        <v>25</v>
      </c>
      <c r="L1492" s="20" t="s">
        <v>39</v>
      </c>
      <c r="M1492" s="19" t="s">
        <v>149</v>
      </c>
      <c r="N1492" s="19" t="s">
        <v>4871</v>
      </c>
      <c r="O1492" s="20" t="s">
        <v>29</v>
      </c>
      <c r="P1492" s="20"/>
      <c r="Q1492" s="23">
        <v>45201.708958333336</v>
      </c>
      <c r="R1492" s="20" t="s">
        <v>148</v>
      </c>
      <c r="S1492" s="19" t="s">
        <v>6746</v>
      </c>
      <c r="T1492" s="19" t="s">
        <v>4955</v>
      </c>
    </row>
    <row x14ac:dyDescent="0.25" r="1493" customHeight="1" ht="19.5">
      <c r="A1493" s="18">
        <v>45201</v>
      </c>
      <c r="B1493" s="19" t="s">
        <v>6747</v>
      </c>
      <c r="C1493" s="19" t="s">
        <v>6748</v>
      </c>
      <c r="D1493" s="20"/>
      <c r="E1493" s="21">
        <f>"071701051616"</f>
      </c>
      <c r="F1493" s="19" t="s">
        <v>6749</v>
      </c>
      <c r="G1493" s="20" t="s">
        <v>74</v>
      </c>
      <c r="H1493" s="20" t="s">
        <v>130</v>
      </c>
      <c r="I1493" s="22" t="s">
        <v>328</v>
      </c>
      <c r="J1493" s="20" t="s">
        <v>24</v>
      </c>
      <c r="K1493" s="20" t="s">
        <v>25</v>
      </c>
      <c r="L1493" s="20" t="s">
        <v>39</v>
      </c>
      <c r="M1493" s="19" t="s">
        <v>149</v>
      </c>
      <c r="N1493" s="19" t="s">
        <v>28</v>
      </c>
      <c r="O1493" s="20" t="s">
        <v>29</v>
      </c>
      <c r="P1493" s="20"/>
      <c r="Q1493" s="23">
        <v>45201.41471064815</v>
      </c>
      <c r="R1493" s="20" t="s">
        <v>42</v>
      </c>
      <c r="S1493" s="19" t="s">
        <v>6750</v>
      </c>
      <c r="T1493" s="19" t="s">
        <v>6751</v>
      </c>
    </row>
    <row x14ac:dyDescent="0.25" r="1494" customHeight="1" ht="19.5">
      <c r="A1494" s="18">
        <v>45201</v>
      </c>
      <c r="B1494" s="19" t="s">
        <v>6752</v>
      </c>
      <c r="C1494" s="19" t="s">
        <v>6753</v>
      </c>
      <c r="D1494" s="20"/>
      <c r="E1494" s="21">
        <f>"071700744967"</f>
      </c>
      <c r="F1494" s="19"/>
      <c r="G1494" s="20"/>
      <c r="H1494" s="20"/>
      <c r="I1494" s="22" t="s">
        <v>148</v>
      </c>
      <c r="J1494" s="20" t="s">
        <v>24</v>
      </c>
      <c r="K1494" s="20" t="s">
        <v>25</v>
      </c>
      <c r="L1494" s="20" t="s">
        <v>39</v>
      </c>
      <c r="M1494" s="19" t="s">
        <v>149</v>
      </c>
      <c r="N1494" s="19" t="s">
        <v>28</v>
      </c>
      <c r="O1494" s="20" t="s">
        <v>29</v>
      </c>
      <c r="P1494" s="20"/>
      <c r="Q1494" s="23">
        <v>45201.66421296296</v>
      </c>
      <c r="R1494" s="20" t="s">
        <v>42</v>
      </c>
      <c r="S1494" s="19" t="s">
        <v>6754</v>
      </c>
      <c r="T1494" s="19" t="s">
        <v>6755</v>
      </c>
    </row>
    <row x14ac:dyDescent="0.25" r="1495" customHeight="1" ht="19.5">
      <c r="A1495" s="18">
        <v>45201</v>
      </c>
      <c r="B1495" s="19" t="s">
        <v>6756</v>
      </c>
      <c r="C1495" s="19" t="s">
        <v>5823</v>
      </c>
      <c r="D1495" s="20"/>
      <c r="E1495" s="21">
        <f>"071700087807"</f>
      </c>
      <c r="F1495" s="19" t="s">
        <v>5123</v>
      </c>
      <c r="G1495" s="20" t="s">
        <v>74</v>
      </c>
      <c r="H1495" s="20"/>
      <c r="I1495" s="22">
        <f>"10015"</f>
      </c>
      <c r="J1495" s="20" t="s">
        <v>24</v>
      </c>
      <c r="K1495" s="20" t="s">
        <v>25</v>
      </c>
      <c r="L1495" s="20" t="s">
        <v>26</v>
      </c>
      <c r="M1495" s="19" t="s">
        <v>149</v>
      </c>
      <c r="N1495" s="19" t="s">
        <v>28</v>
      </c>
      <c r="O1495" s="20" t="s">
        <v>29</v>
      </c>
      <c r="P1495" s="20"/>
      <c r="Q1495" s="23">
        <v>45201.67857638889</v>
      </c>
      <c r="R1495" s="20" t="s">
        <v>31</v>
      </c>
      <c r="S1495" s="19" t="s">
        <v>6757</v>
      </c>
      <c r="T1495" s="19" t="s">
        <v>6758</v>
      </c>
    </row>
    <row x14ac:dyDescent="0.25" r="1496" customHeight="1" ht="19.5">
      <c r="A1496" s="18">
        <v>45201</v>
      </c>
      <c r="B1496" s="19" t="s">
        <v>6759</v>
      </c>
      <c r="C1496" s="19" t="s">
        <v>4882</v>
      </c>
      <c r="D1496" s="20"/>
      <c r="E1496" s="21">
        <f>"071700361506"</f>
      </c>
      <c r="F1496" s="19" t="s">
        <v>740</v>
      </c>
      <c r="G1496" s="20" t="s">
        <v>74</v>
      </c>
      <c r="H1496" s="20" t="s">
        <v>130</v>
      </c>
      <c r="I1496" s="22" t="s">
        <v>3454</v>
      </c>
      <c r="J1496" s="20" t="s">
        <v>24</v>
      </c>
      <c r="K1496" s="20" t="s">
        <v>25</v>
      </c>
      <c r="L1496" s="20" t="s">
        <v>39</v>
      </c>
      <c r="M1496" s="19" t="s">
        <v>149</v>
      </c>
      <c r="N1496" s="19" t="s">
        <v>4871</v>
      </c>
      <c r="O1496" s="20" t="s">
        <v>29</v>
      </c>
      <c r="P1496" s="20"/>
      <c r="Q1496" s="23">
        <v>45201.55693287037</v>
      </c>
      <c r="R1496" s="20" t="s">
        <v>148</v>
      </c>
      <c r="S1496" s="19" t="s">
        <v>6760</v>
      </c>
      <c r="T1496" s="19" t="s">
        <v>4893</v>
      </c>
    </row>
    <row x14ac:dyDescent="0.25" r="1497" customHeight="1" ht="19.5">
      <c r="A1497" s="18">
        <v>45201</v>
      </c>
      <c r="B1497" s="19" t="s">
        <v>6761</v>
      </c>
      <c r="C1497" s="19" t="s">
        <v>4882</v>
      </c>
      <c r="D1497" s="20"/>
      <c r="E1497" s="21">
        <f>"071700317885"</f>
      </c>
      <c r="F1497" s="19" t="s">
        <v>6762</v>
      </c>
      <c r="G1497" s="20" t="s">
        <v>74</v>
      </c>
      <c r="H1497" s="20"/>
      <c r="I1497" s="22" t="s">
        <v>148</v>
      </c>
      <c r="J1497" s="20" t="s">
        <v>24</v>
      </c>
      <c r="K1497" s="20" t="s">
        <v>25</v>
      </c>
      <c r="L1497" s="20" t="s">
        <v>39</v>
      </c>
      <c r="M1497" s="19" t="s">
        <v>149</v>
      </c>
      <c r="N1497" s="19" t="s">
        <v>4871</v>
      </c>
      <c r="O1497" s="20" t="s">
        <v>29</v>
      </c>
      <c r="P1497" s="20"/>
      <c r="Q1497" s="23">
        <v>45201.70375</v>
      </c>
      <c r="R1497" s="20" t="s">
        <v>42</v>
      </c>
      <c r="S1497" s="19" t="s">
        <v>6763</v>
      </c>
      <c r="T1497" s="19" t="s">
        <v>4899</v>
      </c>
    </row>
    <row x14ac:dyDescent="0.25" r="1498" customHeight="1" ht="19.5">
      <c r="A1498" s="18">
        <v>45201</v>
      </c>
      <c r="B1498" s="19" t="s">
        <v>6764</v>
      </c>
      <c r="C1498" s="19" t="s">
        <v>4882</v>
      </c>
      <c r="D1498" s="20"/>
      <c r="E1498" s="21">
        <f>"071700161530"</f>
      </c>
      <c r="F1498" s="19" t="s">
        <v>6765</v>
      </c>
      <c r="G1498" s="20" t="s">
        <v>74</v>
      </c>
      <c r="H1498" s="20" t="s">
        <v>98</v>
      </c>
      <c r="I1498" s="22" t="s">
        <v>1092</v>
      </c>
      <c r="J1498" s="20" t="s">
        <v>24</v>
      </c>
      <c r="K1498" s="20" t="s">
        <v>25</v>
      </c>
      <c r="L1498" s="20" t="s">
        <v>39</v>
      </c>
      <c r="M1498" s="19" t="s">
        <v>149</v>
      </c>
      <c r="N1498" s="19" t="s">
        <v>4871</v>
      </c>
      <c r="O1498" s="20" t="s">
        <v>29</v>
      </c>
      <c r="P1498" s="20"/>
      <c r="Q1498" s="23">
        <v>45201.705243055556</v>
      </c>
      <c r="R1498" s="20" t="s">
        <v>148</v>
      </c>
      <c r="S1498" s="19" t="s">
        <v>6766</v>
      </c>
      <c r="T1498" s="19" t="s">
        <v>4961</v>
      </c>
    </row>
    <row x14ac:dyDescent="0.25" r="1499" customHeight="1" ht="19.5">
      <c r="A1499" s="18">
        <v>45201</v>
      </c>
      <c r="B1499" s="19" t="s">
        <v>6767</v>
      </c>
      <c r="C1499" s="19" t="s">
        <v>4867</v>
      </c>
      <c r="D1499" s="20"/>
      <c r="E1499" s="21">
        <f>"071700362301"</f>
      </c>
      <c r="F1499" s="19" t="s">
        <v>6768</v>
      </c>
      <c r="G1499" s="20" t="s">
        <v>74</v>
      </c>
      <c r="H1499" s="20"/>
      <c r="I1499" s="22" t="s">
        <v>4870</v>
      </c>
      <c r="J1499" s="20" t="s">
        <v>24</v>
      </c>
      <c r="K1499" s="20" t="s">
        <v>25</v>
      </c>
      <c r="L1499" s="20" t="s">
        <v>39</v>
      </c>
      <c r="M1499" s="19" t="s">
        <v>149</v>
      </c>
      <c r="N1499" s="19" t="s">
        <v>4871</v>
      </c>
      <c r="O1499" s="20" t="s">
        <v>29</v>
      </c>
      <c r="P1499" s="20"/>
      <c r="Q1499" s="23">
        <v>45201.71815972222</v>
      </c>
      <c r="R1499" s="20" t="s">
        <v>42</v>
      </c>
      <c r="S1499" s="19" t="s">
        <v>6769</v>
      </c>
      <c r="T1499" s="19" t="s">
        <v>4899</v>
      </c>
    </row>
    <row x14ac:dyDescent="0.25" r="1500" customHeight="1" ht="19.5">
      <c r="A1500" s="18">
        <v>45201</v>
      </c>
      <c r="B1500" s="19" t="s">
        <v>6770</v>
      </c>
      <c r="C1500" s="19" t="s">
        <v>4882</v>
      </c>
      <c r="D1500" s="20"/>
      <c r="E1500" s="21">
        <f>"071703013334"</f>
      </c>
      <c r="F1500" s="19" t="s">
        <v>6771</v>
      </c>
      <c r="G1500" s="20" t="s">
        <v>74</v>
      </c>
      <c r="H1500" s="20"/>
      <c r="I1500" s="22" t="s">
        <v>148</v>
      </c>
      <c r="J1500" s="20" t="s">
        <v>24</v>
      </c>
      <c r="K1500" s="20" t="s">
        <v>25</v>
      </c>
      <c r="L1500" s="20" t="s">
        <v>39</v>
      </c>
      <c r="M1500" s="19" t="s">
        <v>149</v>
      </c>
      <c r="N1500" s="19" t="s">
        <v>4871</v>
      </c>
      <c r="O1500" s="20" t="s">
        <v>29</v>
      </c>
      <c r="P1500" s="20"/>
      <c r="Q1500" s="23">
        <v>45201.55446759259</v>
      </c>
      <c r="R1500" s="20" t="s">
        <v>148</v>
      </c>
      <c r="S1500" s="19" t="s">
        <v>6772</v>
      </c>
      <c r="T1500" s="19" t="s">
        <v>4893</v>
      </c>
    </row>
    <row x14ac:dyDescent="0.25" r="1501" customHeight="1" ht="19.5">
      <c r="A1501" s="18">
        <v>45201</v>
      </c>
      <c r="B1501" s="19" t="s">
        <v>6773</v>
      </c>
      <c r="C1501" s="19" t="s">
        <v>4867</v>
      </c>
      <c r="D1501" s="20"/>
      <c r="E1501" s="21">
        <f>"071700083459"</f>
      </c>
      <c r="F1501" s="19" t="s">
        <v>6774</v>
      </c>
      <c r="G1501" s="20" t="s">
        <v>74</v>
      </c>
      <c r="H1501" s="20" t="s">
        <v>130</v>
      </c>
      <c r="I1501" s="22" t="s">
        <v>4870</v>
      </c>
      <c r="J1501" s="20" t="s">
        <v>24</v>
      </c>
      <c r="K1501" s="20" t="s">
        <v>25</v>
      </c>
      <c r="L1501" s="20" t="s">
        <v>39</v>
      </c>
      <c r="M1501" s="19" t="s">
        <v>149</v>
      </c>
      <c r="N1501" s="19" t="s">
        <v>4871</v>
      </c>
      <c r="O1501" s="20" t="s">
        <v>29</v>
      </c>
      <c r="P1501" s="20"/>
      <c r="Q1501" s="23">
        <v>45201.924733796295</v>
      </c>
      <c r="R1501" s="20" t="s">
        <v>148</v>
      </c>
      <c r="S1501" s="19" t="s">
        <v>6775</v>
      </c>
      <c r="T1501" s="19" t="s">
        <v>4928</v>
      </c>
    </row>
    <row x14ac:dyDescent="0.25" r="1502" customHeight="1" ht="19.5">
      <c r="A1502" s="18">
        <v>45201</v>
      </c>
      <c r="B1502" s="19" t="s">
        <v>6776</v>
      </c>
      <c r="C1502" s="19" t="s">
        <v>4882</v>
      </c>
      <c r="D1502" s="20"/>
      <c r="E1502" s="21">
        <f>"071700380606"</f>
      </c>
      <c r="F1502" s="19" t="s">
        <v>6777</v>
      </c>
      <c r="G1502" s="20" t="s">
        <v>74</v>
      </c>
      <c r="H1502" s="20" t="s">
        <v>130</v>
      </c>
      <c r="I1502" s="22" t="s">
        <v>148</v>
      </c>
      <c r="J1502" s="20" t="s">
        <v>24</v>
      </c>
      <c r="K1502" s="20" t="s">
        <v>25</v>
      </c>
      <c r="L1502" s="20" t="s">
        <v>39</v>
      </c>
      <c r="M1502" s="19" t="s">
        <v>149</v>
      </c>
      <c r="N1502" s="19" t="s">
        <v>4871</v>
      </c>
      <c r="O1502" s="20" t="s">
        <v>29</v>
      </c>
      <c r="P1502" s="20"/>
      <c r="Q1502" s="23">
        <v>45201.546851851854</v>
      </c>
      <c r="R1502" s="20" t="s">
        <v>148</v>
      </c>
      <c r="S1502" s="19" t="s">
        <v>6778</v>
      </c>
      <c r="T1502" s="19" t="s">
        <v>4880</v>
      </c>
    </row>
    <row x14ac:dyDescent="0.25" r="1503" customHeight="1" ht="19.5">
      <c r="A1503" s="18">
        <v>45201</v>
      </c>
      <c r="B1503" s="19" t="s">
        <v>6779</v>
      </c>
      <c r="C1503" s="19" t="s">
        <v>4882</v>
      </c>
      <c r="D1503" s="20"/>
      <c r="E1503" s="21">
        <f>"071700049540"</f>
      </c>
      <c r="F1503" s="19" t="s">
        <v>6780</v>
      </c>
      <c r="G1503" s="20" t="s">
        <v>74</v>
      </c>
      <c r="H1503" s="20"/>
      <c r="I1503" s="22" t="s">
        <v>148</v>
      </c>
      <c r="J1503" s="20" t="s">
        <v>24</v>
      </c>
      <c r="K1503" s="20" t="s">
        <v>25</v>
      </c>
      <c r="L1503" s="20" t="s">
        <v>39</v>
      </c>
      <c r="M1503" s="19" t="s">
        <v>149</v>
      </c>
      <c r="N1503" s="19" t="s">
        <v>4871</v>
      </c>
      <c r="O1503" s="20" t="s">
        <v>29</v>
      </c>
      <c r="P1503" s="20"/>
      <c r="Q1503" s="23">
        <v>45201.63060185185</v>
      </c>
      <c r="R1503" s="20" t="s">
        <v>148</v>
      </c>
      <c r="S1503" s="19" t="s">
        <v>6781</v>
      </c>
      <c r="T1503" s="19" t="s">
        <v>4893</v>
      </c>
    </row>
    <row x14ac:dyDescent="0.25" r="1504" customHeight="1" ht="19.5">
      <c r="A1504" s="18">
        <v>45201</v>
      </c>
      <c r="B1504" s="19" t="s">
        <v>6782</v>
      </c>
      <c r="C1504" s="19" t="s">
        <v>4867</v>
      </c>
      <c r="D1504" s="20"/>
      <c r="E1504" s="21">
        <f>"071703641646"</f>
      </c>
      <c r="F1504" s="19" t="s">
        <v>6783</v>
      </c>
      <c r="G1504" s="20" t="s">
        <v>74</v>
      </c>
      <c r="H1504" s="20"/>
      <c r="I1504" s="22" t="s">
        <v>4870</v>
      </c>
      <c r="J1504" s="20" t="s">
        <v>24</v>
      </c>
      <c r="K1504" s="20" t="s">
        <v>25</v>
      </c>
      <c r="L1504" s="20" t="s">
        <v>39</v>
      </c>
      <c r="M1504" s="19" t="s">
        <v>149</v>
      </c>
      <c r="N1504" s="19" t="s">
        <v>4871</v>
      </c>
      <c r="O1504" s="20" t="s">
        <v>29</v>
      </c>
      <c r="P1504" s="20"/>
      <c r="Q1504" s="23">
        <v>45201.55626157407</v>
      </c>
      <c r="R1504" s="20" t="s">
        <v>148</v>
      </c>
      <c r="S1504" s="19" t="s">
        <v>6784</v>
      </c>
      <c r="T1504" s="19" t="s">
        <v>4906</v>
      </c>
    </row>
    <row x14ac:dyDescent="0.25" r="1505" customHeight="1" ht="19.5">
      <c r="A1505" s="18">
        <v>45201</v>
      </c>
      <c r="B1505" s="19" t="s">
        <v>6785</v>
      </c>
      <c r="C1505" s="19" t="s">
        <v>4882</v>
      </c>
      <c r="D1505" s="20"/>
      <c r="E1505" s="21">
        <f>"071700311044"</f>
      </c>
      <c r="F1505" s="19" t="s">
        <v>6786</v>
      </c>
      <c r="G1505" s="20" t="s">
        <v>74</v>
      </c>
      <c r="H1505" s="20"/>
      <c r="I1505" s="22" t="s">
        <v>381</v>
      </c>
      <c r="J1505" s="20" t="s">
        <v>24</v>
      </c>
      <c r="K1505" s="20" t="s">
        <v>25</v>
      </c>
      <c r="L1505" s="20" t="s">
        <v>39</v>
      </c>
      <c r="M1505" s="19" t="s">
        <v>149</v>
      </c>
      <c r="N1505" s="19" t="s">
        <v>4871</v>
      </c>
      <c r="O1505" s="20" t="s">
        <v>29</v>
      </c>
      <c r="P1505" s="20"/>
      <c r="Q1505" s="23">
        <v>45201.56219907408</v>
      </c>
      <c r="R1505" s="20" t="s">
        <v>148</v>
      </c>
      <c r="S1505" s="19" t="s">
        <v>6787</v>
      </c>
      <c r="T1505" s="19" t="s">
        <v>4893</v>
      </c>
    </row>
    <row x14ac:dyDescent="0.25" r="1506" customHeight="1" ht="19.5">
      <c r="A1506" s="18">
        <v>45201</v>
      </c>
      <c r="B1506" s="19" t="s">
        <v>6788</v>
      </c>
      <c r="C1506" s="19" t="s">
        <v>4867</v>
      </c>
      <c r="D1506" s="20"/>
      <c r="E1506" s="21">
        <f>"071701036205"</f>
      </c>
      <c r="F1506" s="19" t="s">
        <v>6789</v>
      </c>
      <c r="G1506" s="20" t="s">
        <v>74</v>
      </c>
      <c r="H1506" s="20"/>
      <c r="I1506" s="22" t="s">
        <v>4870</v>
      </c>
      <c r="J1506" s="20" t="s">
        <v>24</v>
      </c>
      <c r="K1506" s="20" t="s">
        <v>25</v>
      </c>
      <c r="L1506" s="20" t="s">
        <v>39</v>
      </c>
      <c r="M1506" s="19" t="s">
        <v>149</v>
      </c>
      <c r="N1506" s="19" t="s">
        <v>4871</v>
      </c>
      <c r="O1506" s="20" t="s">
        <v>29</v>
      </c>
      <c r="P1506" s="20"/>
      <c r="Q1506" s="23">
        <v>45201.69467592592</v>
      </c>
      <c r="R1506" s="20" t="s">
        <v>148</v>
      </c>
      <c r="S1506" s="19" t="s">
        <v>6790</v>
      </c>
      <c r="T1506" s="19" t="s">
        <v>5339</v>
      </c>
    </row>
    <row x14ac:dyDescent="0.25" r="1507" customHeight="1" ht="19.5">
      <c r="A1507" s="18">
        <v>45201</v>
      </c>
      <c r="B1507" s="19" t="s">
        <v>6791</v>
      </c>
      <c r="C1507" s="19" t="s">
        <v>4882</v>
      </c>
      <c r="D1507" s="20"/>
      <c r="E1507" s="21">
        <f>"071704028141"</f>
      </c>
      <c r="F1507" s="19" t="s">
        <v>6792</v>
      </c>
      <c r="G1507" s="20" t="s">
        <v>74</v>
      </c>
      <c r="H1507" s="20"/>
      <c r="I1507" s="22" t="s">
        <v>3454</v>
      </c>
      <c r="J1507" s="20" t="s">
        <v>24</v>
      </c>
      <c r="K1507" s="20" t="s">
        <v>25</v>
      </c>
      <c r="L1507" s="20" t="s">
        <v>39</v>
      </c>
      <c r="M1507" s="19" t="s">
        <v>149</v>
      </c>
      <c r="N1507" s="19" t="s">
        <v>4871</v>
      </c>
      <c r="O1507" s="20" t="s">
        <v>29</v>
      </c>
      <c r="P1507" s="20"/>
      <c r="Q1507" s="23">
        <v>45201.49497685185</v>
      </c>
      <c r="R1507" s="20" t="s">
        <v>148</v>
      </c>
      <c r="S1507" s="19" t="s">
        <v>6793</v>
      </c>
      <c r="T1507" s="19" t="s">
        <v>4893</v>
      </c>
    </row>
    <row x14ac:dyDescent="0.25" r="1508" customHeight="1" ht="19.5">
      <c r="A1508" s="18">
        <v>45201</v>
      </c>
      <c r="B1508" s="19" t="s">
        <v>6794</v>
      </c>
      <c r="C1508" s="19" t="s">
        <v>5117</v>
      </c>
      <c r="D1508" s="20"/>
      <c r="E1508" s="21">
        <f>"071701079782"</f>
      </c>
      <c r="F1508" s="19" t="s">
        <v>6795</v>
      </c>
      <c r="G1508" s="20" t="s">
        <v>74</v>
      </c>
      <c r="H1508" s="20" t="s">
        <v>130</v>
      </c>
      <c r="I1508" s="22" t="s">
        <v>4975</v>
      </c>
      <c r="J1508" s="20" t="s">
        <v>24</v>
      </c>
      <c r="K1508" s="20" t="s">
        <v>25</v>
      </c>
      <c r="L1508" s="20" t="s">
        <v>39</v>
      </c>
      <c r="M1508" s="19" t="s">
        <v>149</v>
      </c>
      <c r="N1508" s="19" t="s">
        <v>4871</v>
      </c>
      <c r="O1508" s="20" t="s">
        <v>29</v>
      </c>
      <c r="P1508" s="20"/>
      <c r="Q1508" s="23">
        <v>45201.59721064815</v>
      </c>
      <c r="R1508" s="20" t="s">
        <v>148</v>
      </c>
      <c r="S1508" s="19" t="s">
        <v>6796</v>
      </c>
      <c r="T1508" s="19" t="s">
        <v>4887</v>
      </c>
    </row>
    <row x14ac:dyDescent="0.25" r="1509" customHeight="1" ht="19.5">
      <c r="A1509" s="18">
        <v>45201</v>
      </c>
      <c r="B1509" s="19" t="s">
        <v>6797</v>
      </c>
      <c r="C1509" s="19" t="s">
        <v>4973</v>
      </c>
      <c r="D1509" s="20"/>
      <c r="E1509" s="21">
        <f>"071703990009"</f>
      </c>
      <c r="F1509" s="19" t="s">
        <v>6798</v>
      </c>
      <c r="G1509" s="20" t="s">
        <v>74</v>
      </c>
      <c r="H1509" s="20" t="s">
        <v>130</v>
      </c>
      <c r="I1509" s="22" t="s">
        <v>4975</v>
      </c>
      <c r="J1509" s="20" t="s">
        <v>24</v>
      </c>
      <c r="K1509" s="20" t="s">
        <v>25</v>
      </c>
      <c r="L1509" s="20" t="s">
        <v>39</v>
      </c>
      <c r="M1509" s="19" t="s">
        <v>149</v>
      </c>
      <c r="N1509" s="19" t="s">
        <v>4871</v>
      </c>
      <c r="O1509" s="20" t="s">
        <v>29</v>
      </c>
      <c r="P1509" s="20"/>
      <c r="Q1509" s="23">
        <v>45201.82164351852</v>
      </c>
      <c r="R1509" s="20" t="s">
        <v>148</v>
      </c>
      <c r="S1509" s="19" t="s">
        <v>6799</v>
      </c>
      <c r="T1509" s="19" t="s">
        <v>4893</v>
      </c>
    </row>
    <row x14ac:dyDescent="0.25" r="1510" customHeight="1" ht="19.5">
      <c r="A1510" s="18">
        <v>45201</v>
      </c>
      <c r="B1510" s="19" t="s">
        <v>6800</v>
      </c>
      <c r="C1510" s="19" t="s">
        <v>4867</v>
      </c>
      <c r="D1510" s="20"/>
      <c r="E1510" s="21">
        <f>"071700205061"</f>
      </c>
      <c r="F1510" s="19" t="s">
        <v>6801</v>
      </c>
      <c r="G1510" s="20" t="s">
        <v>74</v>
      </c>
      <c r="H1510" s="20"/>
      <c r="I1510" s="22" t="s">
        <v>4870</v>
      </c>
      <c r="J1510" s="20" t="s">
        <v>24</v>
      </c>
      <c r="K1510" s="20" t="s">
        <v>25</v>
      </c>
      <c r="L1510" s="20" t="s">
        <v>39</v>
      </c>
      <c r="M1510" s="19" t="s">
        <v>149</v>
      </c>
      <c r="N1510" s="19" t="s">
        <v>4871</v>
      </c>
      <c r="O1510" s="20" t="s">
        <v>29</v>
      </c>
      <c r="P1510" s="20"/>
      <c r="Q1510" s="23">
        <v>45201.423159722224</v>
      </c>
      <c r="R1510" s="20" t="s">
        <v>148</v>
      </c>
      <c r="S1510" s="19" t="s">
        <v>6802</v>
      </c>
      <c r="T1510" s="19" t="s">
        <v>6803</v>
      </c>
    </row>
    <row x14ac:dyDescent="0.25" r="1511" customHeight="1" ht="19.5">
      <c r="A1511" s="18">
        <v>45201</v>
      </c>
      <c r="B1511" s="19" t="s">
        <v>6804</v>
      </c>
      <c r="C1511" s="19" t="s">
        <v>4867</v>
      </c>
      <c r="D1511" s="20"/>
      <c r="E1511" s="21">
        <f>"071703961339"</f>
      </c>
      <c r="F1511" s="19" t="s">
        <v>4869</v>
      </c>
      <c r="G1511" s="20" t="s">
        <v>74</v>
      </c>
      <c r="H1511" s="20" t="s">
        <v>98</v>
      </c>
      <c r="I1511" s="22" t="s">
        <v>4870</v>
      </c>
      <c r="J1511" s="20" t="s">
        <v>24</v>
      </c>
      <c r="K1511" s="20" t="s">
        <v>25</v>
      </c>
      <c r="L1511" s="20" t="s">
        <v>39</v>
      </c>
      <c r="M1511" s="19" t="s">
        <v>149</v>
      </c>
      <c r="N1511" s="19" t="s">
        <v>4871</v>
      </c>
      <c r="O1511" s="20" t="s">
        <v>29</v>
      </c>
      <c r="P1511" s="20"/>
      <c r="Q1511" s="23">
        <v>45201.68016203704</v>
      </c>
      <c r="R1511" s="20" t="s">
        <v>148</v>
      </c>
      <c r="S1511" s="19" t="s">
        <v>4873</v>
      </c>
      <c r="T1511" s="19" t="s">
        <v>4893</v>
      </c>
    </row>
    <row x14ac:dyDescent="0.25" r="1512" customHeight="1" ht="19.5">
      <c r="A1512" s="18">
        <v>45201</v>
      </c>
      <c r="B1512" s="19" t="s">
        <v>6805</v>
      </c>
      <c r="C1512" s="19" t="s">
        <v>4923</v>
      </c>
      <c r="D1512" s="20"/>
      <c r="E1512" s="21">
        <f>"071700809087"</f>
      </c>
      <c r="F1512" s="19" t="s">
        <v>6806</v>
      </c>
      <c r="G1512" s="20" t="s">
        <v>74</v>
      </c>
      <c r="H1512" s="20" t="s">
        <v>121</v>
      </c>
      <c r="I1512" s="22" t="s">
        <v>142</v>
      </c>
      <c r="J1512" s="20" t="s">
        <v>24</v>
      </c>
      <c r="K1512" s="20" t="s">
        <v>25</v>
      </c>
      <c r="L1512" s="20" t="s">
        <v>39</v>
      </c>
      <c r="M1512" s="19" t="s">
        <v>149</v>
      </c>
      <c r="N1512" s="19" t="s">
        <v>4871</v>
      </c>
      <c r="O1512" s="20" t="s">
        <v>29</v>
      </c>
      <c r="P1512" s="20"/>
      <c r="Q1512" s="23">
        <v>45201.62585648148</v>
      </c>
      <c r="R1512" s="20" t="s">
        <v>148</v>
      </c>
      <c r="S1512" s="19" t="s">
        <v>6807</v>
      </c>
      <c r="T1512" s="19" t="s">
        <v>6808</v>
      </c>
    </row>
    <row x14ac:dyDescent="0.25" r="1513" customHeight="1" ht="19.5">
      <c r="A1513" s="18">
        <v>45201</v>
      </c>
      <c r="B1513" s="19" t="s">
        <v>6809</v>
      </c>
      <c r="C1513" s="19" t="s">
        <v>4867</v>
      </c>
      <c r="D1513" s="20"/>
      <c r="E1513" s="21">
        <f>"071700202528"</f>
      </c>
      <c r="F1513" s="19" t="s">
        <v>6810</v>
      </c>
      <c r="G1513" s="20" t="s">
        <v>74</v>
      </c>
      <c r="H1513" s="20"/>
      <c r="I1513" s="22" t="s">
        <v>4870</v>
      </c>
      <c r="J1513" s="20" t="s">
        <v>24</v>
      </c>
      <c r="K1513" s="20" t="s">
        <v>25</v>
      </c>
      <c r="L1513" s="20" t="s">
        <v>39</v>
      </c>
      <c r="M1513" s="19" t="s">
        <v>149</v>
      </c>
      <c r="N1513" s="19" t="s">
        <v>4871</v>
      </c>
      <c r="O1513" s="20" t="s">
        <v>29</v>
      </c>
      <c r="P1513" s="20"/>
      <c r="Q1513" s="23">
        <v>45201.554236111115</v>
      </c>
      <c r="R1513" s="20" t="s">
        <v>148</v>
      </c>
      <c r="S1513" s="19" t="s">
        <v>6811</v>
      </c>
      <c r="T1513" s="19" t="s">
        <v>4906</v>
      </c>
    </row>
    <row x14ac:dyDescent="0.25" r="1514" customHeight="1" ht="19.5">
      <c r="A1514" s="18">
        <v>45201</v>
      </c>
      <c r="B1514" s="19" t="s">
        <v>6812</v>
      </c>
      <c r="C1514" s="19" t="s">
        <v>5117</v>
      </c>
      <c r="D1514" s="20"/>
      <c r="E1514" s="21">
        <f>"071700207212"</f>
      </c>
      <c r="F1514" s="19" t="s">
        <v>6289</v>
      </c>
      <c r="G1514" s="20" t="s">
        <v>74</v>
      </c>
      <c r="H1514" s="20"/>
      <c r="I1514" s="22" t="s">
        <v>4975</v>
      </c>
      <c r="J1514" s="20" t="s">
        <v>24</v>
      </c>
      <c r="K1514" s="20" t="s">
        <v>25</v>
      </c>
      <c r="L1514" s="20" t="s">
        <v>39</v>
      </c>
      <c r="M1514" s="19" t="s">
        <v>149</v>
      </c>
      <c r="N1514" s="19" t="s">
        <v>4871</v>
      </c>
      <c r="O1514" s="20" t="s">
        <v>29</v>
      </c>
      <c r="P1514" s="20"/>
      <c r="Q1514" s="23">
        <v>45201.537523148145</v>
      </c>
      <c r="R1514" s="20" t="s">
        <v>148</v>
      </c>
      <c r="S1514" s="19" t="s">
        <v>6813</v>
      </c>
      <c r="T1514" s="19" t="s">
        <v>4893</v>
      </c>
    </row>
    <row x14ac:dyDescent="0.25" r="1515" customHeight="1" ht="19.5">
      <c r="A1515" s="18">
        <v>45201</v>
      </c>
      <c r="B1515" s="19" t="s">
        <v>6814</v>
      </c>
      <c r="C1515" s="19" t="s">
        <v>5117</v>
      </c>
      <c r="D1515" s="20"/>
      <c r="E1515" s="21">
        <f>"071700201629"</f>
      </c>
      <c r="F1515" s="19" t="s">
        <v>6289</v>
      </c>
      <c r="G1515" s="20" t="s">
        <v>74</v>
      </c>
      <c r="H1515" s="20"/>
      <c r="I1515" s="22" t="s">
        <v>4975</v>
      </c>
      <c r="J1515" s="20" t="s">
        <v>24</v>
      </c>
      <c r="K1515" s="20" t="s">
        <v>25</v>
      </c>
      <c r="L1515" s="20" t="s">
        <v>39</v>
      </c>
      <c r="M1515" s="19" t="s">
        <v>149</v>
      </c>
      <c r="N1515" s="19" t="s">
        <v>4871</v>
      </c>
      <c r="O1515" s="20" t="s">
        <v>29</v>
      </c>
      <c r="P1515" s="20"/>
      <c r="Q1515" s="23">
        <v>45201.38980324074</v>
      </c>
      <c r="R1515" s="20" t="s">
        <v>148</v>
      </c>
      <c r="S1515" s="19" t="s">
        <v>6815</v>
      </c>
      <c r="T1515" s="19" t="s">
        <v>4874</v>
      </c>
    </row>
    <row x14ac:dyDescent="0.25" r="1516" customHeight="1" ht="19.5">
      <c r="A1516" s="18">
        <v>45201</v>
      </c>
      <c r="B1516" s="19" t="s">
        <v>6816</v>
      </c>
      <c r="C1516" s="19" t="s">
        <v>4923</v>
      </c>
      <c r="D1516" s="20"/>
      <c r="E1516" s="21">
        <f>"071704185020"</f>
      </c>
      <c r="F1516" s="19" t="s">
        <v>4352</v>
      </c>
      <c r="G1516" s="20" t="s">
        <v>74</v>
      </c>
      <c r="H1516" s="20"/>
      <c r="I1516" s="22" t="s">
        <v>850</v>
      </c>
      <c r="J1516" s="20" t="s">
        <v>24</v>
      </c>
      <c r="K1516" s="20" t="s">
        <v>25</v>
      </c>
      <c r="L1516" s="20" t="s">
        <v>39</v>
      </c>
      <c r="M1516" s="19" t="s">
        <v>149</v>
      </c>
      <c r="N1516" s="19" t="s">
        <v>4871</v>
      </c>
      <c r="O1516" s="20" t="s">
        <v>29</v>
      </c>
      <c r="P1516" s="20"/>
      <c r="Q1516" s="23">
        <v>45201.438159722224</v>
      </c>
      <c r="R1516" s="20" t="s">
        <v>148</v>
      </c>
      <c r="S1516" s="19" t="s">
        <v>6817</v>
      </c>
      <c r="T1516" s="19" t="s">
        <v>4906</v>
      </c>
    </row>
    <row x14ac:dyDescent="0.25" r="1517" customHeight="1" ht="19.5">
      <c r="A1517" s="18">
        <v>45201</v>
      </c>
      <c r="B1517" s="19" t="s">
        <v>6818</v>
      </c>
      <c r="C1517" s="19" t="s">
        <v>4867</v>
      </c>
      <c r="D1517" s="20"/>
      <c r="E1517" s="21">
        <f>"071700387313"</f>
      </c>
      <c r="F1517" s="19" t="s">
        <v>6819</v>
      </c>
      <c r="G1517" s="20" t="s">
        <v>74</v>
      </c>
      <c r="H1517" s="20"/>
      <c r="I1517" s="22" t="s">
        <v>4870</v>
      </c>
      <c r="J1517" s="20" t="s">
        <v>24</v>
      </c>
      <c r="K1517" s="20" t="s">
        <v>25</v>
      </c>
      <c r="L1517" s="20" t="s">
        <v>39</v>
      </c>
      <c r="M1517" s="19" t="s">
        <v>149</v>
      </c>
      <c r="N1517" s="19" t="s">
        <v>4871</v>
      </c>
      <c r="O1517" s="20" t="s">
        <v>29</v>
      </c>
      <c r="P1517" s="20"/>
      <c r="Q1517" s="23">
        <v>45201.894849537035</v>
      </c>
      <c r="R1517" s="20" t="s">
        <v>148</v>
      </c>
      <c r="S1517" s="19" t="s">
        <v>6820</v>
      </c>
      <c r="T1517" s="19" t="s">
        <v>4906</v>
      </c>
    </row>
    <row x14ac:dyDescent="0.25" r="1518" customHeight="1" ht="19.5">
      <c r="A1518" s="18">
        <v>45201</v>
      </c>
      <c r="B1518" s="19" t="s">
        <v>6821</v>
      </c>
      <c r="C1518" s="19" t="s">
        <v>5117</v>
      </c>
      <c r="D1518" s="20"/>
      <c r="E1518" s="21">
        <f>"071700051380"</f>
      </c>
      <c r="F1518" s="19" t="s">
        <v>6822</v>
      </c>
      <c r="G1518" s="20" t="s">
        <v>74</v>
      </c>
      <c r="H1518" s="20"/>
      <c r="I1518" s="22" t="s">
        <v>4975</v>
      </c>
      <c r="J1518" s="20" t="s">
        <v>24</v>
      </c>
      <c r="K1518" s="20" t="s">
        <v>25</v>
      </c>
      <c r="L1518" s="20" t="s">
        <v>39</v>
      </c>
      <c r="M1518" s="19" t="s">
        <v>149</v>
      </c>
      <c r="N1518" s="19" t="s">
        <v>4871</v>
      </c>
      <c r="O1518" s="20" t="s">
        <v>29</v>
      </c>
      <c r="P1518" s="20"/>
      <c r="Q1518" s="23">
        <v>45201.547488425924</v>
      </c>
      <c r="R1518" s="20" t="s">
        <v>148</v>
      </c>
      <c r="S1518" s="19" t="s">
        <v>6823</v>
      </c>
      <c r="T1518" s="19" t="s">
        <v>6803</v>
      </c>
    </row>
    <row x14ac:dyDescent="0.25" r="1519" customHeight="1" ht="19.5">
      <c r="A1519" s="18">
        <v>45201</v>
      </c>
      <c r="B1519" s="19" t="s">
        <v>6824</v>
      </c>
      <c r="C1519" s="19" t="s">
        <v>6825</v>
      </c>
      <c r="D1519" s="20"/>
      <c r="E1519" s="21">
        <f>"07177226271"</f>
      </c>
      <c r="F1519" s="19" t="s">
        <v>6826</v>
      </c>
      <c r="G1519" s="20" t="s">
        <v>74</v>
      </c>
      <c r="H1519" s="20" t="s">
        <v>98</v>
      </c>
      <c r="I1519" s="22" t="s">
        <v>136</v>
      </c>
      <c r="J1519" s="20" t="s">
        <v>24</v>
      </c>
      <c r="K1519" s="20" t="s">
        <v>25</v>
      </c>
      <c r="L1519" s="20" t="s">
        <v>39</v>
      </c>
      <c r="M1519" s="19" t="s">
        <v>5264</v>
      </c>
      <c r="N1519" s="19" t="s">
        <v>4871</v>
      </c>
      <c r="O1519" s="20" t="s">
        <v>29</v>
      </c>
      <c r="P1519" s="20"/>
      <c r="Q1519" s="23">
        <v>45201.668287037035</v>
      </c>
      <c r="R1519" s="20" t="s">
        <v>148</v>
      </c>
      <c r="S1519" s="19" t="s">
        <v>6827</v>
      </c>
      <c r="T1519" s="19" t="s">
        <v>5339</v>
      </c>
    </row>
    <row x14ac:dyDescent="0.25" r="1520" customHeight="1" ht="19.5">
      <c r="A1520" s="18">
        <v>45201</v>
      </c>
      <c r="B1520" s="19" t="s">
        <v>6828</v>
      </c>
      <c r="C1520" s="19" t="s">
        <v>4882</v>
      </c>
      <c r="D1520" s="20"/>
      <c r="E1520" s="21">
        <f>"071700061105"</f>
      </c>
      <c r="F1520" s="19" t="s">
        <v>6829</v>
      </c>
      <c r="G1520" s="20" t="s">
        <v>74</v>
      </c>
      <c r="H1520" s="20" t="s">
        <v>130</v>
      </c>
      <c r="I1520" s="22" t="s">
        <v>241</v>
      </c>
      <c r="J1520" s="20" t="s">
        <v>24</v>
      </c>
      <c r="K1520" s="20" t="s">
        <v>25</v>
      </c>
      <c r="L1520" s="20" t="s">
        <v>39</v>
      </c>
      <c r="M1520" s="19" t="s">
        <v>149</v>
      </c>
      <c r="N1520" s="19" t="s">
        <v>4871</v>
      </c>
      <c r="O1520" s="20" t="s">
        <v>29</v>
      </c>
      <c r="P1520" s="20"/>
      <c r="Q1520" s="23">
        <v>45201.596400462964</v>
      </c>
      <c r="R1520" s="20" t="s">
        <v>148</v>
      </c>
      <c r="S1520" s="19" t="s">
        <v>6830</v>
      </c>
      <c r="T1520" s="19" t="s">
        <v>4906</v>
      </c>
    </row>
    <row x14ac:dyDescent="0.25" r="1521" customHeight="1" ht="19.5">
      <c r="A1521" s="18">
        <v>45201</v>
      </c>
      <c r="B1521" s="19" t="s">
        <v>6831</v>
      </c>
      <c r="C1521" s="19" t="s">
        <v>4867</v>
      </c>
      <c r="D1521" s="20"/>
      <c r="E1521" s="21">
        <f>"071700345210"</f>
      </c>
      <c r="F1521" s="19" t="s">
        <v>6832</v>
      </c>
      <c r="G1521" s="20" t="s">
        <v>74</v>
      </c>
      <c r="H1521" s="20" t="s">
        <v>121</v>
      </c>
      <c r="I1521" s="22" t="s">
        <v>4870</v>
      </c>
      <c r="J1521" s="20" t="s">
        <v>24</v>
      </c>
      <c r="K1521" s="20" t="s">
        <v>25</v>
      </c>
      <c r="L1521" s="20" t="s">
        <v>39</v>
      </c>
      <c r="M1521" s="19" t="s">
        <v>149</v>
      </c>
      <c r="N1521" s="19" t="s">
        <v>4871</v>
      </c>
      <c r="O1521" s="20" t="s">
        <v>29</v>
      </c>
      <c r="P1521" s="20"/>
      <c r="Q1521" s="23">
        <v>45201.557291666664</v>
      </c>
      <c r="R1521" s="20" t="s">
        <v>148</v>
      </c>
      <c r="S1521" s="19" t="s">
        <v>6833</v>
      </c>
      <c r="T1521" s="19" t="s">
        <v>4874</v>
      </c>
    </row>
    <row x14ac:dyDescent="0.25" r="1522" customHeight="1" ht="19.5">
      <c r="A1522" s="18">
        <v>45201</v>
      </c>
      <c r="B1522" s="19" t="s">
        <v>6834</v>
      </c>
      <c r="C1522" s="19" t="s">
        <v>4867</v>
      </c>
      <c r="D1522" s="20"/>
      <c r="E1522" s="21">
        <f>"071700110158"</f>
      </c>
      <c r="F1522" s="19" t="s">
        <v>6835</v>
      </c>
      <c r="G1522" s="20" t="s">
        <v>74</v>
      </c>
      <c r="H1522" s="20" t="s">
        <v>130</v>
      </c>
      <c r="I1522" s="22" t="s">
        <v>4870</v>
      </c>
      <c r="J1522" s="20" t="s">
        <v>24</v>
      </c>
      <c r="K1522" s="20" t="s">
        <v>25</v>
      </c>
      <c r="L1522" s="20" t="s">
        <v>39</v>
      </c>
      <c r="M1522" s="19" t="s">
        <v>149</v>
      </c>
      <c r="N1522" s="19" t="s">
        <v>4871</v>
      </c>
      <c r="O1522" s="20" t="s">
        <v>29</v>
      </c>
      <c r="P1522" s="20"/>
      <c r="Q1522" s="23">
        <v>45201.396006944444</v>
      </c>
      <c r="R1522" s="20" t="s">
        <v>148</v>
      </c>
      <c r="S1522" s="19" t="s">
        <v>6836</v>
      </c>
      <c r="T1522" s="19" t="s">
        <v>4989</v>
      </c>
    </row>
    <row x14ac:dyDescent="0.25" r="1523" customHeight="1" ht="19.5">
      <c r="A1523" s="18">
        <v>45201</v>
      </c>
      <c r="B1523" s="19" t="s">
        <v>6837</v>
      </c>
      <c r="C1523" s="19" t="s">
        <v>4882</v>
      </c>
      <c r="D1523" s="20"/>
      <c r="E1523" s="21">
        <f>"071703091725"</f>
      </c>
      <c r="F1523" s="19" t="s">
        <v>6838</v>
      </c>
      <c r="G1523" s="20" t="s">
        <v>74</v>
      </c>
      <c r="H1523" s="20"/>
      <c r="I1523" s="22" t="s">
        <v>148</v>
      </c>
      <c r="J1523" s="20" t="s">
        <v>24</v>
      </c>
      <c r="K1523" s="20" t="s">
        <v>25</v>
      </c>
      <c r="L1523" s="20" t="s">
        <v>39</v>
      </c>
      <c r="M1523" s="19" t="s">
        <v>149</v>
      </c>
      <c r="N1523" s="19" t="s">
        <v>4871</v>
      </c>
      <c r="O1523" s="20" t="s">
        <v>29</v>
      </c>
      <c r="P1523" s="20"/>
      <c r="Q1523" s="23">
        <v>45201.55609953704</v>
      </c>
      <c r="R1523" s="20" t="s">
        <v>148</v>
      </c>
      <c r="S1523" s="19" t="s">
        <v>6839</v>
      </c>
      <c r="T1523" s="19" t="s">
        <v>4906</v>
      </c>
    </row>
    <row x14ac:dyDescent="0.25" r="1524" customHeight="1" ht="19.5">
      <c r="A1524" s="18">
        <v>45201</v>
      </c>
      <c r="B1524" s="19" t="s">
        <v>6840</v>
      </c>
      <c r="C1524" s="19" t="s">
        <v>4923</v>
      </c>
      <c r="D1524" s="20"/>
      <c r="E1524" s="21">
        <f>"071700336385"</f>
      </c>
      <c r="F1524" s="19" t="s">
        <v>6841</v>
      </c>
      <c r="G1524" s="20" t="s">
        <v>74</v>
      </c>
      <c r="H1524" s="20" t="s">
        <v>98</v>
      </c>
      <c r="I1524" s="22" t="s">
        <v>148</v>
      </c>
      <c r="J1524" s="20" t="s">
        <v>24</v>
      </c>
      <c r="K1524" s="20" t="s">
        <v>25</v>
      </c>
      <c r="L1524" s="20" t="s">
        <v>39</v>
      </c>
      <c r="M1524" s="19" t="s">
        <v>149</v>
      </c>
      <c r="N1524" s="19" t="s">
        <v>4871</v>
      </c>
      <c r="O1524" s="20" t="s">
        <v>29</v>
      </c>
      <c r="P1524" s="20"/>
      <c r="Q1524" s="23">
        <v>45201.47021990741</v>
      </c>
      <c r="R1524" s="20" t="s">
        <v>148</v>
      </c>
      <c r="S1524" s="19" t="s">
        <v>6842</v>
      </c>
      <c r="T1524" s="19" t="s">
        <v>4893</v>
      </c>
    </row>
    <row x14ac:dyDescent="0.25" r="1525" customHeight="1" ht="19.5">
      <c r="A1525" s="18">
        <v>45201</v>
      </c>
      <c r="B1525" s="19" t="s">
        <v>6843</v>
      </c>
      <c r="C1525" s="19" t="s">
        <v>4882</v>
      </c>
      <c r="D1525" s="20"/>
      <c r="E1525" s="21">
        <f>"071700394476"</f>
      </c>
      <c r="F1525" s="19" t="s">
        <v>6844</v>
      </c>
      <c r="G1525" s="20" t="s">
        <v>74</v>
      </c>
      <c r="H1525" s="20"/>
      <c r="I1525" s="22" t="s">
        <v>148</v>
      </c>
      <c r="J1525" s="20" t="s">
        <v>24</v>
      </c>
      <c r="K1525" s="20" t="s">
        <v>25</v>
      </c>
      <c r="L1525" s="20" t="s">
        <v>39</v>
      </c>
      <c r="M1525" s="19" t="s">
        <v>149</v>
      </c>
      <c r="N1525" s="19" t="s">
        <v>4871</v>
      </c>
      <c r="O1525" s="20" t="s">
        <v>29</v>
      </c>
      <c r="P1525" s="20"/>
      <c r="Q1525" s="23">
        <v>45201.55349537037</v>
      </c>
      <c r="R1525" s="20" t="s">
        <v>148</v>
      </c>
      <c r="S1525" s="19" t="s">
        <v>6845</v>
      </c>
      <c r="T1525" s="19" t="s">
        <v>4961</v>
      </c>
    </row>
    <row x14ac:dyDescent="0.25" r="1526" customHeight="1" ht="19.5">
      <c r="A1526" s="18">
        <v>45201</v>
      </c>
      <c r="B1526" s="19" t="s">
        <v>6846</v>
      </c>
      <c r="C1526" s="19" t="s">
        <v>4882</v>
      </c>
      <c r="D1526" s="20"/>
      <c r="E1526" s="21">
        <f>"071704354565"</f>
      </c>
      <c r="F1526" s="19" t="s">
        <v>6847</v>
      </c>
      <c r="G1526" s="20" t="s">
        <v>74</v>
      </c>
      <c r="H1526" s="20"/>
      <c r="I1526" s="22" t="s">
        <v>148</v>
      </c>
      <c r="J1526" s="20" t="s">
        <v>24</v>
      </c>
      <c r="K1526" s="20" t="s">
        <v>25</v>
      </c>
      <c r="L1526" s="20" t="s">
        <v>39</v>
      </c>
      <c r="M1526" s="19" t="s">
        <v>149</v>
      </c>
      <c r="N1526" s="19" t="s">
        <v>4871</v>
      </c>
      <c r="O1526" s="20" t="s">
        <v>29</v>
      </c>
      <c r="P1526" s="20"/>
      <c r="Q1526" s="23">
        <v>45201.7341087963</v>
      </c>
      <c r="R1526" s="20" t="s">
        <v>42</v>
      </c>
      <c r="S1526" s="19" t="s">
        <v>6848</v>
      </c>
      <c r="T1526" s="19" t="s">
        <v>4899</v>
      </c>
    </row>
    <row x14ac:dyDescent="0.25" r="1527" customHeight="1" ht="19.5">
      <c r="A1527" s="18">
        <v>45201</v>
      </c>
      <c r="B1527" s="19" t="s">
        <v>6849</v>
      </c>
      <c r="C1527" s="19" t="s">
        <v>4882</v>
      </c>
      <c r="D1527" s="20"/>
      <c r="E1527" s="21">
        <f>"071700362607"</f>
      </c>
      <c r="F1527" s="19" t="s">
        <v>6850</v>
      </c>
      <c r="G1527" s="20" t="s">
        <v>74</v>
      </c>
      <c r="H1527" s="20" t="s">
        <v>121</v>
      </c>
      <c r="I1527" s="22" t="s">
        <v>148</v>
      </c>
      <c r="J1527" s="20" t="s">
        <v>24</v>
      </c>
      <c r="K1527" s="20" t="s">
        <v>25</v>
      </c>
      <c r="L1527" s="20" t="s">
        <v>39</v>
      </c>
      <c r="M1527" s="19" t="s">
        <v>149</v>
      </c>
      <c r="N1527" s="19" t="s">
        <v>4871</v>
      </c>
      <c r="O1527" s="20" t="s">
        <v>29</v>
      </c>
      <c r="P1527" s="20"/>
      <c r="Q1527" s="23">
        <v>45201.57542824074</v>
      </c>
      <c r="R1527" s="20" t="s">
        <v>148</v>
      </c>
      <c r="S1527" s="19" t="s">
        <v>6851</v>
      </c>
      <c r="T1527" s="19" t="s">
        <v>4887</v>
      </c>
    </row>
    <row x14ac:dyDescent="0.25" r="1528" customHeight="1" ht="19.5">
      <c r="A1528" s="18">
        <v>45201</v>
      </c>
      <c r="B1528" s="19" t="s">
        <v>6852</v>
      </c>
      <c r="C1528" s="19" t="s">
        <v>4867</v>
      </c>
      <c r="D1528" s="20"/>
      <c r="E1528" s="21">
        <f>"071700555865"</f>
      </c>
      <c r="F1528" s="19" t="s">
        <v>6853</v>
      </c>
      <c r="G1528" s="20" t="s">
        <v>74</v>
      </c>
      <c r="H1528" s="20"/>
      <c r="I1528" s="22" t="s">
        <v>4870</v>
      </c>
      <c r="J1528" s="20" t="s">
        <v>24</v>
      </c>
      <c r="K1528" s="20" t="s">
        <v>25</v>
      </c>
      <c r="L1528" s="20" t="s">
        <v>39</v>
      </c>
      <c r="M1528" s="19" t="s">
        <v>149</v>
      </c>
      <c r="N1528" s="19" t="s">
        <v>4871</v>
      </c>
      <c r="O1528" s="20" t="s">
        <v>29</v>
      </c>
      <c r="P1528" s="20"/>
      <c r="Q1528" s="23">
        <v>45201.44430555555</v>
      </c>
      <c r="R1528" s="20" t="s">
        <v>148</v>
      </c>
      <c r="S1528" s="19" t="s">
        <v>6854</v>
      </c>
      <c r="T1528" s="19" t="s">
        <v>4961</v>
      </c>
    </row>
    <row x14ac:dyDescent="0.25" r="1529" customHeight="1" ht="19.5">
      <c r="A1529" s="18">
        <v>45201</v>
      </c>
      <c r="B1529" s="19" t="s">
        <v>6855</v>
      </c>
      <c r="C1529" s="19" t="s">
        <v>4923</v>
      </c>
      <c r="D1529" s="20"/>
      <c r="E1529" s="21">
        <f>"071700702594"</f>
      </c>
      <c r="F1529" s="19" t="s">
        <v>6856</v>
      </c>
      <c r="G1529" s="20" t="s">
        <v>74</v>
      </c>
      <c r="H1529" s="20" t="s">
        <v>457</v>
      </c>
      <c r="I1529" s="22" t="s">
        <v>148</v>
      </c>
      <c r="J1529" s="20" t="s">
        <v>24</v>
      </c>
      <c r="K1529" s="20" t="s">
        <v>25</v>
      </c>
      <c r="L1529" s="20" t="s">
        <v>39</v>
      </c>
      <c r="M1529" s="19" t="s">
        <v>149</v>
      </c>
      <c r="N1529" s="19" t="s">
        <v>4871</v>
      </c>
      <c r="O1529" s="20" t="s">
        <v>29</v>
      </c>
      <c r="P1529" s="20"/>
      <c r="Q1529" s="23">
        <v>45201.44730324074</v>
      </c>
      <c r="R1529" s="20" t="s">
        <v>148</v>
      </c>
      <c r="S1529" s="19" t="s">
        <v>6857</v>
      </c>
      <c r="T1529" s="19" t="s">
        <v>4928</v>
      </c>
    </row>
    <row x14ac:dyDescent="0.25" r="1530" customHeight="1" ht="19.5">
      <c r="A1530" s="18">
        <v>45201</v>
      </c>
      <c r="B1530" s="19" t="s">
        <v>6858</v>
      </c>
      <c r="C1530" s="19" t="s">
        <v>6859</v>
      </c>
      <c r="D1530" s="20"/>
      <c r="E1530" s="21">
        <f>"071700091518"</f>
      </c>
      <c r="F1530" s="19" t="s">
        <v>6860</v>
      </c>
      <c r="G1530" s="20" t="s">
        <v>74</v>
      </c>
      <c r="H1530" s="20" t="s">
        <v>98</v>
      </c>
      <c r="I1530" s="22" t="s">
        <v>31</v>
      </c>
      <c r="J1530" s="20" t="s">
        <v>24</v>
      </c>
      <c r="K1530" s="20" t="s">
        <v>25</v>
      </c>
      <c r="L1530" s="20" t="s">
        <v>39</v>
      </c>
      <c r="M1530" s="19" t="s">
        <v>149</v>
      </c>
      <c r="N1530" s="19" t="s">
        <v>4871</v>
      </c>
      <c r="O1530" s="20" t="s">
        <v>29</v>
      </c>
      <c r="P1530" s="20"/>
      <c r="Q1530" s="23">
        <v>45201.562002314815</v>
      </c>
      <c r="R1530" s="20" t="s">
        <v>148</v>
      </c>
      <c r="S1530" s="19" t="s">
        <v>6861</v>
      </c>
      <c r="T1530" s="19" t="s">
        <v>4893</v>
      </c>
    </row>
    <row x14ac:dyDescent="0.25" r="1531" customHeight="1" ht="19.5">
      <c r="A1531" s="18">
        <v>45201</v>
      </c>
      <c r="B1531" s="19" t="s">
        <v>6862</v>
      </c>
      <c r="C1531" s="19" t="s">
        <v>4867</v>
      </c>
      <c r="D1531" s="20"/>
      <c r="E1531" s="21">
        <f>"071704572154"</f>
      </c>
      <c r="F1531" s="19" t="s">
        <v>6863</v>
      </c>
      <c r="G1531" s="20" t="s">
        <v>74</v>
      </c>
      <c r="H1531" s="20"/>
      <c r="I1531" s="22" t="s">
        <v>4870</v>
      </c>
      <c r="J1531" s="20" t="s">
        <v>24</v>
      </c>
      <c r="K1531" s="20" t="s">
        <v>25</v>
      </c>
      <c r="L1531" s="20" t="s">
        <v>39</v>
      </c>
      <c r="M1531" s="19" t="s">
        <v>149</v>
      </c>
      <c r="N1531" s="19" t="s">
        <v>4871</v>
      </c>
      <c r="O1531" s="20" t="s">
        <v>29</v>
      </c>
      <c r="P1531" s="20"/>
      <c r="Q1531" s="23">
        <v>45201.40415509259</v>
      </c>
      <c r="R1531" s="20" t="s">
        <v>148</v>
      </c>
      <c r="S1531" s="19" t="s">
        <v>6864</v>
      </c>
      <c r="T1531" s="19" t="s">
        <v>4893</v>
      </c>
    </row>
    <row x14ac:dyDescent="0.25" r="1532" customHeight="1" ht="19.5">
      <c r="A1532" s="18">
        <v>45201</v>
      </c>
      <c r="B1532" s="19" t="s">
        <v>6865</v>
      </c>
      <c r="C1532" s="19" t="s">
        <v>4901</v>
      </c>
      <c r="D1532" s="20"/>
      <c r="E1532" s="21">
        <f>"071700000495"</f>
      </c>
      <c r="F1532" s="19" t="s">
        <v>6866</v>
      </c>
      <c r="G1532" s="20" t="s">
        <v>74</v>
      </c>
      <c r="H1532" s="20"/>
      <c r="I1532" s="22" t="s">
        <v>148</v>
      </c>
      <c r="J1532" s="20" t="s">
        <v>24</v>
      </c>
      <c r="K1532" s="20" t="s">
        <v>25</v>
      </c>
      <c r="L1532" s="20" t="s">
        <v>39</v>
      </c>
      <c r="M1532" s="19" t="s">
        <v>149</v>
      </c>
      <c r="N1532" s="19" t="s">
        <v>4871</v>
      </c>
      <c r="O1532" s="20" t="s">
        <v>29</v>
      </c>
      <c r="P1532" s="20"/>
      <c r="Q1532" s="23">
        <v>45201.54833333333</v>
      </c>
      <c r="R1532" s="20" t="s">
        <v>148</v>
      </c>
      <c r="S1532" s="19" t="s">
        <v>6867</v>
      </c>
      <c r="T1532" s="19" t="s">
        <v>6868</v>
      </c>
    </row>
    <row x14ac:dyDescent="0.25" r="1533" customHeight="1" ht="19.5">
      <c r="A1533" s="18">
        <v>45201</v>
      </c>
      <c r="B1533" s="19" t="s">
        <v>6869</v>
      </c>
      <c r="C1533" s="19" t="s">
        <v>4882</v>
      </c>
      <c r="D1533" s="20"/>
      <c r="E1533" s="21">
        <f>"071700327879"</f>
      </c>
      <c r="F1533" s="19" t="s">
        <v>6771</v>
      </c>
      <c r="G1533" s="20" t="s">
        <v>74</v>
      </c>
      <c r="H1533" s="20"/>
      <c r="I1533" s="22" t="s">
        <v>241</v>
      </c>
      <c r="J1533" s="20" t="s">
        <v>24</v>
      </c>
      <c r="K1533" s="20" t="s">
        <v>25</v>
      </c>
      <c r="L1533" s="20" t="s">
        <v>39</v>
      </c>
      <c r="M1533" s="19" t="s">
        <v>149</v>
      </c>
      <c r="N1533" s="19" t="s">
        <v>4871</v>
      </c>
      <c r="O1533" s="20" t="s">
        <v>29</v>
      </c>
      <c r="P1533" s="20"/>
      <c r="Q1533" s="23">
        <v>45201.52061342593</v>
      </c>
      <c r="R1533" s="20" t="s">
        <v>148</v>
      </c>
      <c r="S1533" s="19" t="s">
        <v>6870</v>
      </c>
      <c r="T1533" s="19" t="s">
        <v>4893</v>
      </c>
    </row>
    <row x14ac:dyDescent="0.25" r="1534" customHeight="1" ht="19.5">
      <c r="A1534" s="18">
        <v>45201</v>
      </c>
      <c r="B1534" s="19" t="s">
        <v>6871</v>
      </c>
      <c r="C1534" s="19" t="s">
        <v>4882</v>
      </c>
      <c r="D1534" s="20"/>
      <c r="E1534" s="21">
        <f>"071700512604"</f>
      </c>
      <c r="F1534" s="19" t="s">
        <v>6872</v>
      </c>
      <c r="G1534" s="20" t="s">
        <v>74</v>
      </c>
      <c r="H1534" s="20" t="s">
        <v>130</v>
      </c>
      <c r="I1534" s="22" t="s">
        <v>148</v>
      </c>
      <c r="J1534" s="20" t="s">
        <v>24</v>
      </c>
      <c r="K1534" s="20" t="s">
        <v>25</v>
      </c>
      <c r="L1534" s="20" t="s">
        <v>39</v>
      </c>
      <c r="M1534" s="19" t="s">
        <v>149</v>
      </c>
      <c r="N1534" s="19" t="s">
        <v>4871</v>
      </c>
      <c r="O1534" s="20" t="s">
        <v>29</v>
      </c>
      <c r="P1534" s="20"/>
      <c r="Q1534" s="23">
        <v>45201.47746527778</v>
      </c>
      <c r="R1534" s="20" t="s">
        <v>148</v>
      </c>
      <c r="S1534" s="19" t="s">
        <v>6873</v>
      </c>
      <c r="T1534" s="19" t="s">
        <v>4887</v>
      </c>
    </row>
    <row x14ac:dyDescent="0.25" r="1535" customHeight="1" ht="19.5">
      <c r="A1535" s="18">
        <v>45201</v>
      </c>
      <c r="B1535" s="19" t="s">
        <v>6874</v>
      </c>
      <c r="C1535" s="19" t="s">
        <v>4867</v>
      </c>
      <c r="D1535" s="20"/>
      <c r="E1535" s="21">
        <f>"071700874799"</f>
      </c>
      <c r="F1535" s="19" t="s">
        <v>6875</v>
      </c>
      <c r="G1535" s="20" t="s">
        <v>74</v>
      </c>
      <c r="H1535" s="20"/>
      <c r="I1535" s="22" t="s">
        <v>4870</v>
      </c>
      <c r="J1535" s="20" t="s">
        <v>24</v>
      </c>
      <c r="K1535" s="20" t="s">
        <v>25</v>
      </c>
      <c r="L1535" s="20" t="s">
        <v>39</v>
      </c>
      <c r="M1535" s="19" t="s">
        <v>149</v>
      </c>
      <c r="N1535" s="19" t="s">
        <v>4871</v>
      </c>
      <c r="O1535" s="20" t="s">
        <v>29</v>
      </c>
      <c r="P1535" s="20"/>
      <c r="Q1535" s="23">
        <v>45201.41005787037</v>
      </c>
      <c r="R1535" s="20" t="s">
        <v>148</v>
      </c>
      <c r="S1535" s="19" t="s">
        <v>6876</v>
      </c>
      <c r="T1535" s="19" t="s">
        <v>4887</v>
      </c>
    </row>
    <row x14ac:dyDescent="0.25" r="1536" customHeight="1" ht="19.5">
      <c r="A1536" s="18">
        <v>45201</v>
      </c>
      <c r="B1536" s="19" t="s">
        <v>6877</v>
      </c>
      <c r="C1536" s="19" t="s">
        <v>4867</v>
      </c>
      <c r="D1536" s="20"/>
      <c r="E1536" s="21">
        <f>"071700317022"</f>
      </c>
      <c r="F1536" s="19" t="s">
        <v>6878</v>
      </c>
      <c r="G1536" s="20" t="s">
        <v>74</v>
      </c>
      <c r="H1536" s="20" t="s">
        <v>98</v>
      </c>
      <c r="I1536" s="22" t="s">
        <v>4870</v>
      </c>
      <c r="J1536" s="20" t="s">
        <v>24</v>
      </c>
      <c r="K1536" s="20" t="s">
        <v>25</v>
      </c>
      <c r="L1536" s="20" t="s">
        <v>39</v>
      </c>
      <c r="M1536" s="19" t="s">
        <v>149</v>
      </c>
      <c r="N1536" s="19" t="s">
        <v>4871</v>
      </c>
      <c r="O1536" s="20" t="s">
        <v>29</v>
      </c>
      <c r="P1536" s="20"/>
      <c r="Q1536" s="23">
        <v>45201.84783564815</v>
      </c>
      <c r="R1536" s="20" t="s">
        <v>148</v>
      </c>
      <c r="S1536" s="19" t="s">
        <v>6879</v>
      </c>
      <c r="T1536" s="19" t="s">
        <v>4874</v>
      </c>
    </row>
    <row x14ac:dyDescent="0.25" r="1537" customHeight="1" ht="19.5">
      <c r="A1537" s="18">
        <v>45201</v>
      </c>
      <c r="B1537" s="19" t="s">
        <v>6880</v>
      </c>
      <c r="C1537" s="19" t="s">
        <v>4882</v>
      </c>
      <c r="D1537" s="20"/>
      <c r="E1537" s="21">
        <f>"071700390707"</f>
      </c>
      <c r="F1537" s="19" t="s">
        <v>6881</v>
      </c>
      <c r="G1537" s="20" t="s">
        <v>74</v>
      </c>
      <c r="H1537" s="20" t="s">
        <v>98</v>
      </c>
      <c r="I1537" s="22" t="s">
        <v>1092</v>
      </c>
      <c r="J1537" s="20" t="s">
        <v>24</v>
      </c>
      <c r="K1537" s="20" t="s">
        <v>25</v>
      </c>
      <c r="L1537" s="20" t="s">
        <v>39</v>
      </c>
      <c r="M1537" s="19" t="s">
        <v>149</v>
      </c>
      <c r="N1537" s="19" t="s">
        <v>4871</v>
      </c>
      <c r="O1537" s="20" t="s">
        <v>29</v>
      </c>
      <c r="P1537" s="20"/>
      <c r="Q1537" s="23">
        <v>45201.5546875</v>
      </c>
      <c r="R1537" s="20" t="s">
        <v>148</v>
      </c>
      <c r="S1537" s="19" t="s">
        <v>6882</v>
      </c>
      <c r="T1537" s="19" t="s">
        <v>4887</v>
      </c>
    </row>
    <row x14ac:dyDescent="0.25" r="1538" customHeight="1" ht="19.5">
      <c r="A1538" s="18">
        <v>45201</v>
      </c>
      <c r="B1538" s="19" t="s">
        <v>6883</v>
      </c>
      <c r="C1538" s="19" t="s">
        <v>5117</v>
      </c>
      <c r="D1538" s="20"/>
      <c r="E1538" s="21">
        <f>"071700109721"</f>
      </c>
      <c r="F1538" s="19" t="s">
        <v>6884</v>
      </c>
      <c r="G1538" s="20" t="s">
        <v>74</v>
      </c>
      <c r="H1538" s="20"/>
      <c r="I1538" s="22" t="s">
        <v>4975</v>
      </c>
      <c r="J1538" s="20" t="s">
        <v>24</v>
      </c>
      <c r="K1538" s="20" t="s">
        <v>25</v>
      </c>
      <c r="L1538" s="20" t="s">
        <v>39</v>
      </c>
      <c r="M1538" s="19" t="s">
        <v>149</v>
      </c>
      <c r="N1538" s="19" t="s">
        <v>4871</v>
      </c>
      <c r="O1538" s="20" t="s">
        <v>29</v>
      </c>
      <c r="P1538" s="20"/>
      <c r="Q1538" s="23">
        <v>45201.72759259259</v>
      </c>
      <c r="R1538" s="20" t="s">
        <v>42</v>
      </c>
      <c r="S1538" s="19" t="s">
        <v>6885</v>
      </c>
      <c r="T1538" s="19" t="s">
        <v>4899</v>
      </c>
    </row>
    <row x14ac:dyDescent="0.25" r="1539" customHeight="1" ht="19.5">
      <c r="A1539" s="18">
        <v>45201</v>
      </c>
      <c r="B1539" s="19" t="s">
        <v>6886</v>
      </c>
      <c r="C1539" s="19" t="s">
        <v>5060</v>
      </c>
      <c r="D1539" s="20"/>
      <c r="E1539" s="21">
        <f>"071700111956"</f>
      </c>
      <c r="F1539" s="19" t="s">
        <v>6887</v>
      </c>
      <c r="G1539" s="20" t="s">
        <v>74</v>
      </c>
      <c r="H1539" s="20"/>
      <c r="I1539" s="22" t="s">
        <v>4975</v>
      </c>
      <c r="J1539" s="20" t="s">
        <v>24</v>
      </c>
      <c r="K1539" s="20" t="s">
        <v>25</v>
      </c>
      <c r="L1539" s="20" t="s">
        <v>39</v>
      </c>
      <c r="M1539" s="19" t="s">
        <v>149</v>
      </c>
      <c r="N1539" s="19" t="s">
        <v>4871</v>
      </c>
      <c r="O1539" s="20" t="s">
        <v>29</v>
      </c>
      <c r="P1539" s="20"/>
      <c r="Q1539" s="23">
        <v>45201.62834490741</v>
      </c>
      <c r="R1539" s="20" t="s">
        <v>148</v>
      </c>
      <c r="S1539" s="19" t="s">
        <v>6888</v>
      </c>
      <c r="T1539" s="19" t="s">
        <v>4893</v>
      </c>
    </row>
    <row x14ac:dyDescent="0.25" r="1540" customHeight="1" ht="19.5">
      <c r="A1540" s="18">
        <v>45201</v>
      </c>
      <c r="B1540" s="19" t="s">
        <v>6889</v>
      </c>
      <c r="C1540" s="19" t="s">
        <v>4867</v>
      </c>
      <c r="D1540" s="20"/>
      <c r="E1540" s="21">
        <f>"071703762670"</f>
      </c>
      <c r="F1540" s="19" t="s">
        <v>6890</v>
      </c>
      <c r="G1540" s="20" t="s">
        <v>74</v>
      </c>
      <c r="H1540" s="20"/>
      <c r="I1540" s="22" t="s">
        <v>4870</v>
      </c>
      <c r="J1540" s="20" t="s">
        <v>24</v>
      </c>
      <c r="K1540" s="20" t="s">
        <v>25</v>
      </c>
      <c r="L1540" s="20" t="s">
        <v>39</v>
      </c>
      <c r="M1540" s="19" t="s">
        <v>149</v>
      </c>
      <c r="N1540" s="19" t="s">
        <v>4871</v>
      </c>
      <c r="O1540" s="20" t="s">
        <v>29</v>
      </c>
      <c r="P1540" s="20"/>
      <c r="Q1540" s="23">
        <v>45201.413506944446</v>
      </c>
      <c r="R1540" s="20" t="s">
        <v>148</v>
      </c>
      <c r="S1540" s="19" t="s">
        <v>6891</v>
      </c>
      <c r="T1540" s="19" t="s">
        <v>6892</v>
      </c>
    </row>
    <row x14ac:dyDescent="0.25" r="1541" customHeight="1" ht="19.5">
      <c r="A1541" s="18">
        <v>45201</v>
      </c>
      <c r="B1541" s="19" t="s">
        <v>6893</v>
      </c>
      <c r="C1541" s="19" t="s">
        <v>4923</v>
      </c>
      <c r="D1541" s="20"/>
      <c r="E1541" s="21">
        <f>"071703986812"</f>
      </c>
      <c r="F1541" s="19" t="s">
        <v>6894</v>
      </c>
      <c r="G1541" s="20" t="s">
        <v>74</v>
      </c>
      <c r="H1541" s="20"/>
      <c r="I1541" s="22" t="s">
        <v>148</v>
      </c>
      <c r="J1541" s="20" t="s">
        <v>24</v>
      </c>
      <c r="K1541" s="20" t="s">
        <v>25</v>
      </c>
      <c r="L1541" s="20" t="s">
        <v>39</v>
      </c>
      <c r="M1541" s="19" t="s">
        <v>149</v>
      </c>
      <c r="N1541" s="19" t="s">
        <v>4871</v>
      </c>
      <c r="O1541" s="20" t="s">
        <v>29</v>
      </c>
      <c r="P1541" s="20"/>
      <c r="Q1541" s="23">
        <v>45201.671261574076</v>
      </c>
      <c r="R1541" s="20" t="s">
        <v>148</v>
      </c>
      <c r="S1541" s="19" t="s">
        <v>6895</v>
      </c>
      <c r="T1541" s="19" t="s">
        <v>4874</v>
      </c>
    </row>
    <row x14ac:dyDescent="0.25" r="1542" customHeight="1" ht="19.5">
      <c r="A1542" s="18">
        <v>45201</v>
      </c>
      <c r="B1542" s="19" t="s">
        <v>6896</v>
      </c>
      <c r="C1542" s="19" t="s">
        <v>4882</v>
      </c>
      <c r="D1542" s="20"/>
      <c r="E1542" s="21">
        <f>"071703836983"</f>
      </c>
      <c r="F1542" s="19" t="s">
        <v>6897</v>
      </c>
      <c r="G1542" s="20" t="s">
        <v>74</v>
      </c>
      <c r="H1542" s="20"/>
      <c r="I1542" s="22" t="s">
        <v>42</v>
      </c>
      <c r="J1542" s="20" t="s">
        <v>24</v>
      </c>
      <c r="K1542" s="20" t="s">
        <v>25</v>
      </c>
      <c r="L1542" s="20" t="s">
        <v>39</v>
      </c>
      <c r="M1542" s="19" t="s">
        <v>149</v>
      </c>
      <c r="N1542" s="19" t="s">
        <v>4871</v>
      </c>
      <c r="O1542" s="20" t="s">
        <v>29</v>
      </c>
      <c r="P1542" s="20"/>
      <c r="Q1542" s="23">
        <v>45201.56505787037</v>
      </c>
      <c r="R1542" s="20" t="s">
        <v>148</v>
      </c>
      <c r="S1542" s="19" t="s">
        <v>6898</v>
      </c>
      <c r="T1542" s="19" t="s">
        <v>4887</v>
      </c>
    </row>
    <row x14ac:dyDescent="0.25" r="1543" customHeight="1" ht="19.5">
      <c r="A1543" s="18">
        <v>45201</v>
      </c>
      <c r="B1543" s="19" t="s">
        <v>6899</v>
      </c>
      <c r="C1543" s="19" t="s">
        <v>4867</v>
      </c>
      <c r="D1543" s="20"/>
      <c r="E1543" s="21">
        <f>"071700634066"</f>
      </c>
      <c r="F1543" s="19" t="s">
        <v>6900</v>
      </c>
      <c r="G1543" s="20" t="s">
        <v>74</v>
      </c>
      <c r="H1543" s="20" t="s">
        <v>98</v>
      </c>
      <c r="I1543" s="22" t="s">
        <v>4870</v>
      </c>
      <c r="J1543" s="20" t="s">
        <v>24</v>
      </c>
      <c r="K1543" s="20" t="s">
        <v>25</v>
      </c>
      <c r="L1543" s="20" t="s">
        <v>39</v>
      </c>
      <c r="M1543" s="19" t="s">
        <v>149</v>
      </c>
      <c r="N1543" s="19" t="s">
        <v>4871</v>
      </c>
      <c r="O1543" s="20" t="s">
        <v>29</v>
      </c>
      <c r="P1543" s="20"/>
      <c r="Q1543" s="23">
        <v>45201.46980324074</v>
      </c>
      <c r="R1543" s="20" t="s">
        <v>148</v>
      </c>
      <c r="S1543" s="19" t="s">
        <v>6901</v>
      </c>
      <c r="T1543" s="19" t="s">
        <v>4906</v>
      </c>
    </row>
    <row x14ac:dyDescent="0.25" r="1544" customHeight="1" ht="19.5">
      <c r="A1544" s="18">
        <v>45201</v>
      </c>
      <c r="B1544" s="19" t="s">
        <v>6902</v>
      </c>
      <c r="C1544" s="19" t="s">
        <v>4867</v>
      </c>
      <c r="D1544" s="20"/>
      <c r="E1544" s="21">
        <f>"071703765028"</f>
      </c>
      <c r="F1544" s="19" t="s">
        <v>6903</v>
      </c>
      <c r="G1544" s="20" t="s">
        <v>74</v>
      </c>
      <c r="H1544" s="20"/>
      <c r="I1544" s="22" t="s">
        <v>4870</v>
      </c>
      <c r="J1544" s="20" t="s">
        <v>24</v>
      </c>
      <c r="K1544" s="20" t="s">
        <v>25</v>
      </c>
      <c r="L1544" s="20" t="s">
        <v>39</v>
      </c>
      <c r="M1544" s="19" t="s">
        <v>149</v>
      </c>
      <c r="N1544" s="19" t="s">
        <v>4871</v>
      </c>
      <c r="O1544" s="20" t="s">
        <v>29</v>
      </c>
      <c r="P1544" s="20"/>
      <c r="Q1544" s="23">
        <v>45201.43417824074</v>
      </c>
      <c r="R1544" s="20" t="s">
        <v>148</v>
      </c>
      <c r="S1544" s="19" t="s">
        <v>5254</v>
      </c>
      <c r="T1544" s="19" t="s">
        <v>4893</v>
      </c>
    </row>
    <row x14ac:dyDescent="0.25" r="1545" customHeight="1" ht="19.5">
      <c r="A1545" s="18">
        <v>45201</v>
      </c>
      <c r="B1545" s="19" t="s">
        <v>6904</v>
      </c>
      <c r="C1545" s="19" t="s">
        <v>5363</v>
      </c>
      <c r="D1545" s="20"/>
      <c r="E1545" s="21">
        <f>"15629380467"</f>
      </c>
      <c r="F1545" s="19" t="s">
        <v>6905</v>
      </c>
      <c r="G1545" s="20" t="s">
        <v>74</v>
      </c>
      <c r="H1545" s="20"/>
      <c r="I1545" s="22" t="s">
        <v>433</v>
      </c>
      <c r="J1545" s="20" t="s">
        <v>24</v>
      </c>
      <c r="K1545" s="20" t="s">
        <v>25</v>
      </c>
      <c r="L1545" s="20" t="s">
        <v>39</v>
      </c>
      <c r="M1545" s="19" t="s">
        <v>27</v>
      </c>
      <c r="N1545" s="19" t="s">
        <v>624</v>
      </c>
      <c r="O1545" s="20" t="s">
        <v>29</v>
      </c>
      <c r="P1545" s="20"/>
      <c r="Q1545" s="23">
        <v>45201.3771412037</v>
      </c>
      <c r="R1545" s="20" t="s">
        <v>42</v>
      </c>
      <c r="S1545" s="19" t="s">
        <v>6906</v>
      </c>
      <c r="T1545" s="19" t="s">
        <v>6907</v>
      </c>
    </row>
    <row x14ac:dyDescent="0.25" r="1546" customHeight="1" ht="19.5">
      <c r="A1546" s="18">
        <v>45201</v>
      </c>
      <c r="B1546" s="19" t="s">
        <v>6908</v>
      </c>
      <c r="C1546" s="19" t="s">
        <v>6205</v>
      </c>
      <c r="D1546" s="20"/>
      <c r="E1546" s="21">
        <f>"15549328565"</f>
      </c>
      <c r="F1546" s="19" t="s">
        <v>6909</v>
      </c>
      <c r="G1546" s="20" t="s">
        <v>74</v>
      </c>
      <c r="H1546" s="20" t="s">
        <v>1267</v>
      </c>
      <c r="I1546" s="22" t="s">
        <v>131</v>
      </c>
      <c r="J1546" s="20" t="s">
        <v>24</v>
      </c>
      <c r="K1546" s="20" t="s">
        <v>25</v>
      </c>
      <c r="L1546" s="20" t="s">
        <v>39</v>
      </c>
      <c r="M1546" s="19" t="s">
        <v>27</v>
      </c>
      <c r="N1546" s="19" t="s">
        <v>28</v>
      </c>
      <c r="O1546" s="20" t="s">
        <v>29</v>
      </c>
      <c r="P1546" s="20"/>
      <c r="Q1546" s="23">
        <v>45201.708506944444</v>
      </c>
      <c r="R1546" s="20" t="s">
        <v>42</v>
      </c>
      <c r="S1546" s="19" t="s">
        <v>6910</v>
      </c>
      <c r="T1546" s="19" t="s">
        <v>6911</v>
      </c>
    </row>
    <row x14ac:dyDescent="0.25" r="1547" customHeight="1" ht="19.5">
      <c r="A1547" s="18">
        <v>45201</v>
      </c>
      <c r="B1547" s="19" t="s">
        <v>6912</v>
      </c>
      <c r="C1547" s="19" t="s">
        <v>5363</v>
      </c>
      <c r="D1547" s="20"/>
      <c r="E1547" s="21">
        <f>"13098417831"</f>
      </c>
      <c r="F1547" s="19" t="s">
        <v>6913</v>
      </c>
      <c r="G1547" s="20" t="s">
        <v>74</v>
      </c>
      <c r="H1547" s="20"/>
      <c r="I1547" s="22" t="s">
        <v>99</v>
      </c>
      <c r="J1547" s="20" t="s">
        <v>24</v>
      </c>
      <c r="K1547" s="20" t="s">
        <v>25</v>
      </c>
      <c r="L1547" s="20" t="s">
        <v>39</v>
      </c>
      <c r="M1547" s="19" t="s">
        <v>40</v>
      </c>
      <c r="N1547" s="19" t="s">
        <v>624</v>
      </c>
      <c r="O1547" s="20" t="s">
        <v>29</v>
      </c>
      <c r="P1547" s="20"/>
      <c r="Q1547" s="23">
        <v>45201.53905092592</v>
      </c>
      <c r="R1547" s="20" t="s">
        <v>42</v>
      </c>
      <c r="S1547" s="19" t="s">
        <v>6914</v>
      </c>
      <c r="T1547" s="19" t="s">
        <v>6915</v>
      </c>
    </row>
    <row x14ac:dyDescent="0.25" r="1548" customHeight="1" ht="19.5">
      <c r="A1548" s="18">
        <v>45201</v>
      </c>
      <c r="B1548" s="19" t="s">
        <v>6916</v>
      </c>
      <c r="C1548" s="19" t="s">
        <v>5363</v>
      </c>
      <c r="D1548" s="20"/>
      <c r="E1548" s="21">
        <f>"16671762575"</f>
      </c>
      <c r="F1548" s="19" t="s">
        <v>6917</v>
      </c>
      <c r="G1548" s="20" t="s">
        <v>74</v>
      </c>
      <c r="H1548" s="20" t="s">
        <v>457</v>
      </c>
      <c r="I1548" s="22" t="s">
        <v>99</v>
      </c>
      <c r="J1548" s="20" t="s">
        <v>24</v>
      </c>
      <c r="K1548" s="20" t="s">
        <v>25</v>
      </c>
      <c r="L1548" s="20" t="s">
        <v>39</v>
      </c>
      <c r="M1548" s="19" t="s">
        <v>40</v>
      </c>
      <c r="N1548" s="19" t="s">
        <v>624</v>
      </c>
      <c r="O1548" s="20" t="s">
        <v>29</v>
      </c>
      <c r="P1548" s="20"/>
      <c r="Q1548" s="23">
        <v>45201.698541666665</v>
      </c>
      <c r="R1548" s="20" t="s">
        <v>42</v>
      </c>
      <c r="S1548" s="19" t="s">
        <v>6918</v>
      </c>
      <c r="T1548" s="19" t="s">
        <v>6919</v>
      </c>
    </row>
    <row x14ac:dyDescent="0.25" r="1549" customHeight="1" ht="19.5">
      <c r="A1549" s="18">
        <v>45201</v>
      </c>
      <c r="B1549" s="19" t="s">
        <v>6920</v>
      </c>
      <c r="C1549" s="19" t="s">
        <v>6921</v>
      </c>
      <c r="D1549" s="20"/>
      <c r="E1549" s="21">
        <f>"15671025676"</f>
      </c>
      <c r="F1549" s="19" t="s">
        <v>6922</v>
      </c>
      <c r="G1549" s="20" t="s">
        <v>56</v>
      </c>
      <c r="H1549" s="20"/>
      <c r="I1549" s="22" t="s">
        <v>272</v>
      </c>
      <c r="J1549" s="20" t="s">
        <v>24</v>
      </c>
      <c r="K1549" s="20" t="s">
        <v>25</v>
      </c>
      <c r="L1549" s="20" t="s">
        <v>39</v>
      </c>
      <c r="M1549" s="19" t="s">
        <v>27</v>
      </c>
      <c r="N1549" s="19" t="s">
        <v>183</v>
      </c>
      <c r="O1549" s="20" t="s">
        <v>29</v>
      </c>
      <c r="P1549" s="20"/>
      <c r="Q1549" s="23">
        <v>45201.3797337963</v>
      </c>
      <c r="R1549" s="20" t="s">
        <v>42</v>
      </c>
      <c r="S1549" s="19" t="s">
        <v>6923</v>
      </c>
      <c r="T1549" s="19" t="s">
        <v>6924</v>
      </c>
    </row>
    <row x14ac:dyDescent="0.25" r="1550" customHeight="1" ht="19.5">
      <c r="A1550" s="18">
        <v>45201</v>
      </c>
      <c r="B1550" s="19" t="s">
        <v>6925</v>
      </c>
      <c r="C1550" s="19" t="s">
        <v>6926</v>
      </c>
      <c r="D1550" s="20"/>
      <c r="E1550" s="21">
        <f>"17671939086"</f>
      </c>
      <c r="F1550" s="19" t="s">
        <v>5408</v>
      </c>
      <c r="G1550" s="20" t="s">
        <v>56</v>
      </c>
      <c r="H1550" s="20"/>
      <c r="I1550" s="22">
        <f>"10015"</f>
      </c>
      <c r="J1550" s="20" t="s">
        <v>24</v>
      </c>
      <c r="K1550" s="20" t="s">
        <v>172</v>
      </c>
      <c r="L1550" s="20" t="s">
        <v>26</v>
      </c>
      <c r="M1550" s="19" t="s">
        <v>27</v>
      </c>
      <c r="N1550" s="19" t="s">
        <v>28</v>
      </c>
      <c r="O1550" s="20" t="s">
        <v>29</v>
      </c>
      <c r="P1550" s="20"/>
      <c r="Q1550" s="23">
        <v>45201.71016203704</v>
      </c>
      <c r="R1550" s="20" t="s">
        <v>31</v>
      </c>
      <c r="S1550" s="19" t="s">
        <v>6927</v>
      </c>
      <c r="T1550" s="19" t="s">
        <v>6928</v>
      </c>
    </row>
    <row x14ac:dyDescent="0.25" r="1551" customHeight="1" ht="19.5">
      <c r="A1551" s="18">
        <v>45201</v>
      </c>
      <c r="B1551" s="19" t="s">
        <v>6929</v>
      </c>
      <c r="C1551" s="19" t="s">
        <v>5363</v>
      </c>
      <c r="D1551" s="20"/>
      <c r="E1551" s="21">
        <f>"15629345392"</f>
      </c>
      <c r="F1551" s="19" t="s">
        <v>6930</v>
      </c>
      <c r="G1551" s="20" t="s">
        <v>74</v>
      </c>
      <c r="H1551" s="20"/>
      <c r="I1551" s="22" t="s">
        <v>68</v>
      </c>
      <c r="J1551" s="20" t="s">
        <v>24</v>
      </c>
      <c r="K1551" s="20" t="s">
        <v>25</v>
      </c>
      <c r="L1551" s="20" t="s">
        <v>39</v>
      </c>
      <c r="M1551" s="19" t="s">
        <v>40</v>
      </c>
      <c r="N1551" s="19" t="s">
        <v>624</v>
      </c>
      <c r="O1551" s="20" t="s">
        <v>29</v>
      </c>
      <c r="P1551" s="20"/>
      <c r="Q1551" s="23">
        <v>45201.676620370374</v>
      </c>
      <c r="R1551" s="20" t="s">
        <v>42</v>
      </c>
      <c r="S1551" s="19" t="s">
        <v>6931</v>
      </c>
      <c r="T1551" s="19"/>
    </row>
    <row x14ac:dyDescent="0.25" r="1552" customHeight="1" ht="19.5">
      <c r="A1552" s="18">
        <v>45201</v>
      </c>
      <c r="B1552" s="19" t="s">
        <v>6932</v>
      </c>
      <c r="C1552" s="19" t="s">
        <v>180</v>
      </c>
      <c r="D1552" s="20"/>
      <c r="E1552" s="21">
        <f>"071700023062"</f>
      </c>
      <c r="F1552" s="19" t="s">
        <v>6933</v>
      </c>
      <c r="G1552" s="20" t="s">
        <v>74</v>
      </c>
      <c r="H1552" s="20" t="s">
        <v>130</v>
      </c>
      <c r="I1552" s="22" t="s">
        <v>241</v>
      </c>
      <c r="J1552" s="20" t="s">
        <v>24</v>
      </c>
      <c r="K1552" s="20" t="s">
        <v>25</v>
      </c>
      <c r="L1552" s="20" t="s">
        <v>39</v>
      </c>
      <c r="M1552" s="19" t="s">
        <v>27</v>
      </c>
      <c r="N1552" s="19" t="s">
        <v>183</v>
      </c>
      <c r="O1552" s="20" t="s">
        <v>29</v>
      </c>
      <c r="P1552" s="20"/>
      <c r="Q1552" s="23">
        <v>45201.42523148148</v>
      </c>
      <c r="R1552" s="20" t="s">
        <v>51</v>
      </c>
      <c r="S1552" s="19" t="s">
        <v>6934</v>
      </c>
      <c r="T1552" s="19"/>
    </row>
    <row x14ac:dyDescent="0.25" r="1553" customHeight="1" ht="19.5">
      <c r="A1553" s="18">
        <v>45201</v>
      </c>
      <c r="B1553" s="19" t="s">
        <v>6935</v>
      </c>
      <c r="C1553" s="19" t="s">
        <v>180</v>
      </c>
      <c r="D1553" s="20"/>
      <c r="E1553" s="21">
        <f>"071700081746"</f>
      </c>
      <c r="F1553" s="19" t="s">
        <v>6936</v>
      </c>
      <c r="G1553" s="20" t="s">
        <v>74</v>
      </c>
      <c r="H1553" s="20" t="s">
        <v>98</v>
      </c>
      <c r="I1553" s="22" t="s">
        <v>189</v>
      </c>
      <c r="J1553" s="20" t="s">
        <v>24</v>
      </c>
      <c r="K1553" s="20" t="s">
        <v>25</v>
      </c>
      <c r="L1553" s="20" t="s">
        <v>39</v>
      </c>
      <c r="M1553" s="19" t="s">
        <v>149</v>
      </c>
      <c r="N1553" s="19" t="s">
        <v>183</v>
      </c>
      <c r="O1553" s="20" t="s">
        <v>29</v>
      </c>
      <c r="P1553" s="20"/>
      <c r="Q1553" s="23">
        <v>45201.46063657408</v>
      </c>
      <c r="R1553" s="20" t="s">
        <v>51</v>
      </c>
      <c r="S1553" s="19" t="s">
        <v>6937</v>
      </c>
      <c r="T1553" s="19"/>
    </row>
    <row x14ac:dyDescent="0.25" r="1554" customHeight="1" ht="19.5">
      <c r="A1554" s="18">
        <v>45201</v>
      </c>
      <c r="B1554" s="19" t="s">
        <v>6938</v>
      </c>
      <c r="C1554" s="19" t="s">
        <v>180</v>
      </c>
      <c r="D1554" s="20"/>
      <c r="E1554" s="21">
        <f>"15629337779"</f>
      </c>
      <c r="F1554" s="19" t="s">
        <v>6939</v>
      </c>
      <c r="G1554" s="20" t="s">
        <v>37</v>
      </c>
      <c r="H1554" s="20"/>
      <c r="I1554" s="22" t="s">
        <v>796</v>
      </c>
      <c r="J1554" s="20" t="s">
        <v>24</v>
      </c>
      <c r="K1554" s="20" t="s">
        <v>25</v>
      </c>
      <c r="L1554" s="20" t="s">
        <v>39</v>
      </c>
      <c r="M1554" s="19" t="s">
        <v>27</v>
      </c>
      <c r="N1554" s="19" t="s">
        <v>183</v>
      </c>
      <c r="O1554" s="20" t="s">
        <v>29</v>
      </c>
      <c r="P1554" s="20"/>
      <c r="Q1554" s="23">
        <v>45201.72702546296</v>
      </c>
      <c r="R1554" s="20" t="s">
        <v>51</v>
      </c>
      <c r="S1554" s="19" t="s">
        <v>6940</v>
      </c>
      <c r="T1554" s="19"/>
    </row>
    <row x14ac:dyDescent="0.25" r="1555" customHeight="1" ht="19.5">
      <c r="A1555" s="18">
        <v>45201</v>
      </c>
      <c r="B1555" s="19" t="s">
        <v>6941</v>
      </c>
      <c r="C1555" s="19" t="s">
        <v>180</v>
      </c>
      <c r="D1555" s="20"/>
      <c r="E1555" s="21">
        <f>"13047154891"</f>
      </c>
      <c r="F1555" s="19" t="s">
        <v>6942</v>
      </c>
      <c r="G1555" s="20" t="s">
        <v>289</v>
      </c>
      <c r="H1555" s="20"/>
      <c r="I1555" s="22" t="s">
        <v>259</v>
      </c>
      <c r="J1555" s="20" t="s">
        <v>24</v>
      </c>
      <c r="K1555" s="20" t="s">
        <v>25</v>
      </c>
      <c r="L1555" s="20" t="s">
        <v>39</v>
      </c>
      <c r="M1555" s="19" t="s">
        <v>40</v>
      </c>
      <c r="N1555" s="19" t="s">
        <v>183</v>
      </c>
      <c r="O1555" s="20" t="s">
        <v>29</v>
      </c>
      <c r="P1555" s="20"/>
      <c r="Q1555" s="23">
        <v>45201.63574074074</v>
      </c>
      <c r="R1555" s="20" t="s">
        <v>51</v>
      </c>
      <c r="S1555" s="19" t="s">
        <v>6943</v>
      </c>
      <c r="T1555" s="19"/>
    </row>
    <row x14ac:dyDescent="0.25" r="1556" customHeight="1" ht="19.5">
      <c r="A1556" s="18">
        <v>45201</v>
      </c>
      <c r="B1556" s="19" t="s">
        <v>6944</v>
      </c>
      <c r="C1556" s="19" t="s">
        <v>180</v>
      </c>
      <c r="D1556" s="20"/>
      <c r="E1556" s="21">
        <f>"071700374316"</f>
      </c>
      <c r="F1556" s="19" t="s">
        <v>6945</v>
      </c>
      <c r="G1556" s="20" t="s">
        <v>74</v>
      </c>
      <c r="H1556" s="20"/>
      <c r="I1556" s="22" t="s">
        <v>189</v>
      </c>
      <c r="J1556" s="20" t="s">
        <v>24</v>
      </c>
      <c r="K1556" s="20" t="s">
        <v>25</v>
      </c>
      <c r="L1556" s="20" t="s">
        <v>39</v>
      </c>
      <c r="M1556" s="19" t="s">
        <v>149</v>
      </c>
      <c r="N1556" s="19" t="s">
        <v>183</v>
      </c>
      <c r="O1556" s="20" t="s">
        <v>29</v>
      </c>
      <c r="P1556" s="20"/>
      <c r="Q1556" s="23">
        <v>45201.64608796296</v>
      </c>
      <c r="R1556" s="20" t="s">
        <v>51</v>
      </c>
      <c r="S1556" s="19" t="s">
        <v>6946</v>
      </c>
      <c r="T1556" s="19"/>
    </row>
    <row x14ac:dyDescent="0.25" r="1557" customHeight="1" ht="19.5">
      <c r="A1557" s="18">
        <v>45201</v>
      </c>
      <c r="B1557" s="19" t="s">
        <v>6947</v>
      </c>
      <c r="C1557" s="19" t="s">
        <v>180</v>
      </c>
      <c r="D1557" s="20"/>
      <c r="E1557" s="21">
        <f>"071700902134"</f>
      </c>
      <c r="F1557" s="19" t="s">
        <v>6948</v>
      </c>
      <c r="G1557" s="20" t="s">
        <v>74</v>
      </c>
      <c r="H1557" s="20"/>
      <c r="I1557" s="22" t="s">
        <v>381</v>
      </c>
      <c r="J1557" s="20" t="s">
        <v>24</v>
      </c>
      <c r="K1557" s="20" t="s">
        <v>25</v>
      </c>
      <c r="L1557" s="20" t="s">
        <v>39</v>
      </c>
      <c r="M1557" s="19" t="s">
        <v>149</v>
      </c>
      <c r="N1557" s="19" t="s">
        <v>183</v>
      </c>
      <c r="O1557" s="20" t="s">
        <v>29</v>
      </c>
      <c r="P1557" s="20"/>
      <c r="Q1557" s="23">
        <v>45201.66363425926</v>
      </c>
      <c r="R1557" s="20" t="s">
        <v>51</v>
      </c>
      <c r="S1557" s="19" t="s">
        <v>6949</v>
      </c>
      <c r="T1557" s="19"/>
    </row>
    <row x14ac:dyDescent="0.25" r="1558" customHeight="1" ht="19.5">
      <c r="A1558" s="18">
        <v>45201</v>
      </c>
      <c r="B1558" s="19" t="s">
        <v>6950</v>
      </c>
      <c r="C1558" s="19" t="s">
        <v>180</v>
      </c>
      <c r="D1558" s="20"/>
      <c r="E1558" s="21">
        <f>"13032745301"</f>
      </c>
      <c r="F1558" s="19" t="s">
        <v>6951</v>
      </c>
      <c r="G1558" s="20" t="s">
        <v>74</v>
      </c>
      <c r="H1558" s="20"/>
      <c r="I1558" s="22" t="s">
        <v>136</v>
      </c>
      <c r="J1558" s="20" t="s">
        <v>24</v>
      </c>
      <c r="K1558" s="20" t="s">
        <v>25</v>
      </c>
      <c r="L1558" s="20" t="s">
        <v>39</v>
      </c>
      <c r="M1558" s="19" t="s">
        <v>27</v>
      </c>
      <c r="N1558" s="19" t="s">
        <v>183</v>
      </c>
      <c r="O1558" s="20" t="s">
        <v>29</v>
      </c>
      <c r="P1558" s="20"/>
      <c r="Q1558" s="23">
        <v>45201.71309027778</v>
      </c>
      <c r="R1558" s="20" t="s">
        <v>51</v>
      </c>
      <c r="S1558" s="19" t="s">
        <v>6952</v>
      </c>
      <c r="T1558" s="19"/>
    </row>
    <row x14ac:dyDescent="0.25" r="1559" customHeight="1" ht="19.5">
      <c r="A1559" s="18">
        <v>45201</v>
      </c>
      <c r="B1559" s="19" t="s">
        <v>6953</v>
      </c>
      <c r="C1559" s="19" t="s">
        <v>180</v>
      </c>
      <c r="D1559" s="20"/>
      <c r="E1559" s="21">
        <f>"13047164383"</f>
      </c>
      <c r="F1559" s="19" t="s">
        <v>1366</v>
      </c>
      <c r="G1559" s="20" t="s">
        <v>115</v>
      </c>
      <c r="H1559" s="20"/>
      <c r="I1559" s="22" t="s">
        <v>328</v>
      </c>
      <c r="J1559" s="20" t="s">
        <v>24</v>
      </c>
      <c r="K1559" s="20" t="s">
        <v>25</v>
      </c>
      <c r="L1559" s="20" t="s">
        <v>39</v>
      </c>
      <c r="M1559" s="19" t="s">
        <v>27</v>
      </c>
      <c r="N1559" s="19" t="s">
        <v>183</v>
      </c>
      <c r="O1559" s="20" t="s">
        <v>29</v>
      </c>
      <c r="P1559" s="20"/>
      <c r="Q1559" s="23">
        <v>45201.416921296295</v>
      </c>
      <c r="R1559" s="20" t="s">
        <v>51</v>
      </c>
      <c r="S1559" s="19" t="s">
        <v>6954</v>
      </c>
      <c r="T1559" s="19"/>
    </row>
    <row x14ac:dyDescent="0.25" r="1560" customHeight="1" ht="19.5">
      <c r="A1560" s="18">
        <v>45201</v>
      </c>
      <c r="B1560" s="19" t="s">
        <v>6955</v>
      </c>
      <c r="C1560" s="19" t="s">
        <v>180</v>
      </c>
      <c r="D1560" s="20"/>
      <c r="E1560" s="21">
        <f>"13098411303"</f>
      </c>
      <c r="F1560" s="19" t="s">
        <v>6956</v>
      </c>
      <c r="G1560" s="20" t="s">
        <v>62</v>
      </c>
      <c r="H1560" s="20"/>
      <c r="I1560" s="22" t="s">
        <v>290</v>
      </c>
      <c r="J1560" s="20" t="s">
        <v>24</v>
      </c>
      <c r="K1560" s="20" t="s">
        <v>25</v>
      </c>
      <c r="L1560" s="20" t="s">
        <v>39</v>
      </c>
      <c r="M1560" s="19" t="s">
        <v>40</v>
      </c>
      <c r="N1560" s="19" t="s">
        <v>183</v>
      </c>
      <c r="O1560" s="20" t="s">
        <v>29</v>
      </c>
      <c r="P1560" s="20"/>
      <c r="Q1560" s="23">
        <v>45201.705196759256</v>
      </c>
      <c r="R1560" s="20" t="s">
        <v>51</v>
      </c>
      <c r="S1560" s="19" t="s">
        <v>6957</v>
      </c>
      <c r="T1560" s="19"/>
    </row>
    <row x14ac:dyDescent="0.25" r="1561" customHeight="1" ht="19.5">
      <c r="A1561" s="18">
        <v>45201</v>
      </c>
      <c r="B1561" s="19" t="s">
        <v>6958</v>
      </c>
      <c r="C1561" s="19" t="s">
        <v>341</v>
      </c>
      <c r="D1561" s="20"/>
      <c r="E1561" s="21">
        <f>"17507202155"</f>
      </c>
      <c r="F1561" s="19" t="s">
        <v>6959</v>
      </c>
      <c r="G1561" s="20" t="s">
        <v>115</v>
      </c>
      <c r="H1561" s="20" t="s">
        <v>130</v>
      </c>
      <c r="I1561" s="22" t="s">
        <v>211</v>
      </c>
      <c r="J1561" s="20" t="s">
        <v>24</v>
      </c>
      <c r="K1561" s="20" t="s">
        <v>25</v>
      </c>
      <c r="L1561" s="20" t="s">
        <v>39</v>
      </c>
      <c r="M1561" s="19" t="s">
        <v>27</v>
      </c>
      <c r="N1561" s="19" t="s">
        <v>28</v>
      </c>
      <c r="O1561" s="20" t="s">
        <v>29</v>
      </c>
      <c r="P1561" s="20"/>
      <c r="Q1561" s="23">
        <v>45201.72659722222</v>
      </c>
      <c r="R1561" s="20" t="s">
        <v>42</v>
      </c>
      <c r="S1561" s="19" t="s">
        <v>6960</v>
      </c>
      <c r="T1561" s="19" t="s">
        <v>6961</v>
      </c>
    </row>
    <row x14ac:dyDescent="0.25" r="1562" customHeight="1" ht="19.5">
      <c r="A1562" s="18">
        <v>45201</v>
      </c>
      <c r="B1562" s="19" t="s">
        <v>6962</v>
      </c>
      <c r="C1562" s="19" t="s">
        <v>1537</v>
      </c>
      <c r="D1562" s="20"/>
      <c r="E1562" s="21">
        <f>"13277231079"</f>
      </c>
      <c r="F1562" s="19" t="s">
        <v>6963</v>
      </c>
      <c r="G1562" s="20" t="s">
        <v>74</v>
      </c>
      <c r="H1562" s="20"/>
      <c r="I1562" s="22" t="s">
        <v>81</v>
      </c>
      <c r="J1562" s="20" t="s">
        <v>24</v>
      </c>
      <c r="K1562" s="20" t="s">
        <v>25</v>
      </c>
      <c r="L1562" s="20" t="s">
        <v>39</v>
      </c>
      <c r="M1562" s="19" t="s">
        <v>40</v>
      </c>
      <c r="N1562" s="19" t="s">
        <v>28</v>
      </c>
      <c r="O1562" s="20" t="s">
        <v>29</v>
      </c>
      <c r="P1562" s="20"/>
      <c r="Q1562" s="23">
        <v>45201.39497685185</v>
      </c>
      <c r="R1562" s="20" t="s">
        <v>42</v>
      </c>
      <c r="S1562" s="19" t="s">
        <v>6964</v>
      </c>
      <c r="T1562" s="19" t="s">
        <v>6965</v>
      </c>
    </row>
    <row x14ac:dyDescent="0.25" r="1563" customHeight="1" ht="19.5">
      <c r="A1563" s="18">
        <v>45201</v>
      </c>
      <c r="B1563" s="19" t="s">
        <v>6966</v>
      </c>
      <c r="C1563" s="19" t="s">
        <v>72</v>
      </c>
      <c r="D1563" s="20"/>
      <c r="E1563" s="21">
        <f>"071700188440"</f>
      </c>
      <c r="F1563" s="19" t="s">
        <v>2379</v>
      </c>
      <c r="G1563" s="20" t="s">
        <v>74</v>
      </c>
      <c r="H1563" s="20" t="s">
        <v>98</v>
      </c>
      <c r="I1563" s="22" t="s">
        <v>226</v>
      </c>
      <c r="J1563" s="20" t="s">
        <v>24</v>
      </c>
      <c r="K1563" s="20" t="s">
        <v>25</v>
      </c>
      <c r="L1563" s="20" t="s">
        <v>39</v>
      </c>
      <c r="M1563" s="19" t="s">
        <v>149</v>
      </c>
      <c r="N1563" s="19" t="s">
        <v>28</v>
      </c>
      <c r="O1563" s="20" t="s">
        <v>29</v>
      </c>
      <c r="P1563" s="20"/>
      <c r="Q1563" s="23">
        <v>45201.689884259256</v>
      </c>
      <c r="R1563" s="20" t="s">
        <v>42</v>
      </c>
      <c r="S1563" s="19" t="s">
        <v>6967</v>
      </c>
      <c r="T1563" s="19" t="s">
        <v>6968</v>
      </c>
    </row>
    <row x14ac:dyDescent="0.25" r="1564" customHeight="1" ht="19.5">
      <c r="A1564" s="18">
        <v>45201</v>
      </c>
      <c r="B1564" s="19" t="s">
        <v>6969</v>
      </c>
      <c r="C1564" s="19" t="s">
        <v>180</v>
      </c>
      <c r="D1564" s="20"/>
      <c r="E1564" s="21">
        <f>"17671277361"</f>
      </c>
      <c r="F1564" s="19" t="s">
        <v>6970</v>
      </c>
      <c r="G1564" s="20" t="s">
        <v>62</v>
      </c>
      <c r="H1564" s="20"/>
      <c r="I1564" s="22" t="s">
        <v>749</v>
      </c>
      <c r="J1564" s="20" t="s">
        <v>24</v>
      </c>
      <c r="K1564" s="20" t="s">
        <v>25</v>
      </c>
      <c r="L1564" s="20" t="s">
        <v>39</v>
      </c>
      <c r="M1564" s="19" t="s">
        <v>27</v>
      </c>
      <c r="N1564" s="19" t="s">
        <v>183</v>
      </c>
      <c r="O1564" s="20" t="s">
        <v>29</v>
      </c>
      <c r="P1564" s="20"/>
      <c r="Q1564" s="23">
        <v>45201.660775462966</v>
      </c>
      <c r="R1564" s="20" t="s">
        <v>42</v>
      </c>
      <c r="S1564" s="19" t="s">
        <v>6971</v>
      </c>
      <c r="T1564" s="19" t="s">
        <v>6972</v>
      </c>
    </row>
    <row x14ac:dyDescent="0.25" r="1565" customHeight="1" ht="19.5">
      <c r="A1565" s="18">
        <v>45201</v>
      </c>
      <c r="B1565" s="19" t="s">
        <v>6973</v>
      </c>
      <c r="C1565" s="19" t="s">
        <v>180</v>
      </c>
      <c r="D1565" s="20"/>
      <c r="E1565" s="21">
        <f>"071700874988"</f>
      </c>
      <c r="F1565" s="19" t="s">
        <v>6974</v>
      </c>
      <c r="G1565" s="20" t="s">
        <v>74</v>
      </c>
      <c r="H1565" s="20"/>
      <c r="I1565" s="22" t="s">
        <v>148</v>
      </c>
      <c r="J1565" s="20" t="s">
        <v>24</v>
      </c>
      <c r="K1565" s="20" t="s">
        <v>25</v>
      </c>
      <c r="L1565" s="20" t="s">
        <v>39</v>
      </c>
      <c r="M1565" s="19" t="s">
        <v>149</v>
      </c>
      <c r="N1565" s="19" t="s">
        <v>183</v>
      </c>
      <c r="O1565" s="20" t="s">
        <v>29</v>
      </c>
      <c r="P1565" s="20"/>
      <c r="Q1565" s="23">
        <v>45201.391122685185</v>
      </c>
      <c r="R1565" s="20" t="s">
        <v>42</v>
      </c>
      <c r="S1565" s="19" t="s">
        <v>6975</v>
      </c>
      <c r="T1565" s="19" t="s">
        <v>6976</v>
      </c>
    </row>
    <row x14ac:dyDescent="0.25" r="1566" customHeight="1" ht="19.5">
      <c r="A1566" s="18">
        <v>45201</v>
      </c>
      <c r="B1566" s="19" t="s">
        <v>6977</v>
      </c>
      <c r="C1566" s="19" t="s">
        <v>341</v>
      </c>
      <c r="D1566" s="20"/>
      <c r="E1566" s="21">
        <f>"13032748051"</f>
      </c>
      <c r="F1566" s="19" t="s">
        <v>6978</v>
      </c>
      <c r="G1566" s="20" t="s">
        <v>37</v>
      </c>
      <c r="H1566" s="20"/>
      <c r="I1566" s="22" t="s">
        <v>486</v>
      </c>
      <c r="J1566" s="20" t="s">
        <v>24</v>
      </c>
      <c r="K1566" s="20" t="s">
        <v>25</v>
      </c>
      <c r="L1566" s="20" t="s">
        <v>39</v>
      </c>
      <c r="M1566" s="19" t="s">
        <v>40</v>
      </c>
      <c r="N1566" s="19" t="s">
        <v>28</v>
      </c>
      <c r="O1566" s="20" t="s">
        <v>29</v>
      </c>
      <c r="P1566" s="20"/>
      <c r="Q1566" s="23">
        <v>45201.42832175926</v>
      </c>
      <c r="R1566" s="20" t="s">
        <v>42</v>
      </c>
      <c r="S1566" s="19" t="s">
        <v>6979</v>
      </c>
      <c r="T1566" s="19" t="s">
        <v>6980</v>
      </c>
    </row>
    <row x14ac:dyDescent="0.25" r="1567" customHeight="1" ht="19.5">
      <c r="A1567" s="18">
        <v>45201</v>
      </c>
      <c r="B1567" s="19" t="s">
        <v>6981</v>
      </c>
      <c r="C1567" s="19" t="s">
        <v>698</v>
      </c>
      <c r="D1567" s="20"/>
      <c r="E1567" s="21">
        <f>"071700913768"</f>
      </c>
      <c r="F1567" s="19" t="s">
        <v>6982</v>
      </c>
      <c r="G1567" s="20" t="s">
        <v>74</v>
      </c>
      <c r="H1567" s="20" t="s">
        <v>98</v>
      </c>
      <c r="I1567" s="22" t="s">
        <v>796</v>
      </c>
      <c r="J1567" s="20" t="s">
        <v>24</v>
      </c>
      <c r="K1567" s="20" t="s">
        <v>25</v>
      </c>
      <c r="L1567" s="20" t="s">
        <v>39</v>
      </c>
      <c r="M1567" s="19" t="s">
        <v>149</v>
      </c>
      <c r="N1567" s="19" t="s">
        <v>28</v>
      </c>
      <c r="O1567" s="20" t="s">
        <v>29</v>
      </c>
      <c r="P1567" s="20"/>
      <c r="Q1567" s="23">
        <v>45201.41017361111</v>
      </c>
      <c r="R1567" s="20" t="s">
        <v>42</v>
      </c>
      <c r="S1567" s="19" t="s">
        <v>6983</v>
      </c>
      <c r="T1567" s="19" t="s">
        <v>6984</v>
      </c>
    </row>
    <row x14ac:dyDescent="0.25" r="1568" customHeight="1" ht="19.5">
      <c r="A1568" s="18">
        <v>45201</v>
      </c>
      <c r="B1568" s="19" t="s">
        <v>6985</v>
      </c>
      <c r="C1568" s="19" t="s">
        <v>6986</v>
      </c>
      <c r="D1568" s="20"/>
      <c r="E1568" s="21">
        <f>"15071765032"</f>
      </c>
      <c r="F1568" s="19"/>
      <c r="G1568" s="20"/>
      <c r="H1568" s="20"/>
      <c r="I1568" s="22" t="s">
        <v>99</v>
      </c>
      <c r="J1568" s="20" t="s">
        <v>24</v>
      </c>
      <c r="K1568" s="20" t="s">
        <v>25</v>
      </c>
      <c r="L1568" s="20" t="s">
        <v>39</v>
      </c>
      <c r="M1568" s="19" t="s">
        <v>27</v>
      </c>
      <c r="N1568" s="19" t="s">
        <v>624</v>
      </c>
      <c r="O1568" s="20" t="s">
        <v>29</v>
      </c>
      <c r="P1568" s="20"/>
      <c r="Q1568" s="23">
        <v>45201.41767361111</v>
      </c>
      <c r="R1568" s="20" t="s">
        <v>42</v>
      </c>
      <c r="S1568" s="19" t="s">
        <v>6987</v>
      </c>
      <c r="T1568" s="19" t="s">
        <v>6988</v>
      </c>
    </row>
    <row x14ac:dyDescent="0.25" r="1569" customHeight="1" ht="19.5">
      <c r="A1569" s="18">
        <v>45201</v>
      </c>
      <c r="B1569" s="19" t="s">
        <v>6989</v>
      </c>
      <c r="C1569" s="19" t="s">
        <v>239</v>
      </c>
      <c r="D1569" s="20"/>
      <c r="E1569" s="21">
        <f>"15587927853"</f>
      </c>
      <c r="F1569" s="19" t="s">
        <v>6990</v>
      </c>
      <c r="G1569" s="20" t="s">
        <v>115</v>
      </c>
      <c r="H1569" s="20" t="s">
        <v>130</v>
      </c>
      <c r="I1569" s="22" t="s">
        <v>87</v>
      </c>
      <c r="J1569" s="20" t="s">
        <v>24</v>
      </c>
      <c r="K1569" s="20" t="s">
        <v>25</v>
      </c>
      <c r="L1569" s="20" t="s">
        <v>39</v>
      </c>
      <c r="M1569" s="19" t="s">
        <v>27</v>
      </c>
      <c r="N1569" s="19" t="s">
        <v>183</v>
      </c>
      <c r="O1569" s="20" t="s">
        <v>29</v>
      </c>
      <c r="P1569" s="20"/>
      <c r="Q1569" s="23">
        <v>45201.624074074076</v>
      </c>
      <c r="R1569" s="20" t="s">
        <v>51</v>
      </c>
      <c r="S1569" s="19" t="s">
        <v>6991</v>
      </c>
      <c r="T1569" s="19"/>
    </row>
    <row x14ac:dyDescent="0.25" r="1570" customHeight="1" ht="19.5">
      <c r="A1570" s="18">
        <v>45201</v>
      </c>
      <c r="B1570" s="19" t="s">
        <v>6992</v>
      </c>
      <c r="C1570" s="19" t="s">
        <v>180</v>
      </c>
      <c r="D1570" s="20"/>
      <c r="E1570" s="21">
        <f>"15586369708"</f>
      </c>
      <c r="F1570" s="19" t="s">
        <v>6993</v>
      </c>
      <c r="G1570" s="20" t="s">
        <v>115</v>
      </c>
      <c r="H1570" s="20" t="s">
        <v>130</v>
      </c>
      <c r="I1570" s="22" t="s">
        <v>110</v>
      </c>
      <c r="J1570" s="20" t="s">
        <v>24</v>
      </c>
      <c r="K1570" s="20" t="s">
        <v>25</v>
      </c>
      <c r="L1570" s="20" t="s">
        <v>39</v>
      </c>
      <c r="M1570" s="19" t="s">
        <v>27</v>
      </c>
      <c r="N1570" s="19" t="s">
        <v>183</v>
      </c>
      <c r="O1570" s="20" t="s">
        <v>29</v>
      </c>
      <c r="P1570" s="20"/>
      <c r="Q1570" s="23">
        <v>45201.45528935185</v>
      </c>
      <c r="R1570" s="20" t="s">
        <v>51</v>
      </c>
      <c r="S1570" s="19" t="s">
        <v>6994</v>
      </c>
      <c r="T1570" s="19"/>
    </row>
    <row x14ac:dyDescent="0.25" r="1571" customHeight="1" ht="19.5">
      <c r="A1571" s="18">
        <v>45201</v>
      </c>
      <c r="B1571" s="19" t="s">
        <v>6995</v>
      </c>
      <c r="C1571" s="19" t="s">
        <v>180</v>
      </c>
      <c r="D1571" s="20"/>
      <c r="E1571" s="21">
        <f>"15607203747"</f>
      </c>
      <c r="F1571" s="19" t="s">
        <v>6996</v>
      </c>
      <c r="G1571" s="20" t="s">
        <v>289</v>
      </c>
      <c r="H1571" s="20"/>
      <c r="I1571" s="22" t="s">
        <v>49</v>
      </c>
      <c r="J1571" s="20" t="s">
        <v>24</v>
      </c>
      <c r="K1571" s="20" t="s">
        <v>25</v>
      </c>
      <c r="L1571" s="20" t="s">
        <v>39</v>
      </c>
      <c r="M1571" s="19" t="s">
        <v>40</v>
      </c>
      <c r="N1571" s="19" t="s">
        <v>183</v>
      </c>
      <c r="O1571" s="20" t="s">
        <v>29</v>
      </c>
      <c r="P1571" s="20"/>
      <c r="Q1571" s="23">
        <v>45201.70259259259</v>
      </c>
      <c r="R1571" s="20" t="s">
        <v>51</v>
      </c>
      <c r="S1571" s="19" t="s">
        <v>6997</v>
      </c>
      <c r="T1571" s="19"/>
    </row>
    <row x14ac:dyDescent="0.25" r="1572" customHeight="1" ht="19.5">
      <c r="A1572" s="18">
        <v>45201</v>
      </c>
      <c r="B1572" s="19" t="s">
        <v>6998</v>
      </c>
      <c r="C1572" s="19" t="s">
        <v>180</v>
      </c>
      <c r="D1572" s="20"/>
      <c r="E1572" s="21">
        <f>"15671034516"</f>
      </c>
      <c r="F1572" s="19" t="s">
        <v>6999</v>
      </c>
      <c r="G1572" s="20" t="s">
        <v>289</v>
      </c>
      <c r="H1572" s="20"/>
      <c r="I1572" s="22" t="s">
        <v>211</v>
      </c>
      <c r="J1572" s="20" t="s">
        <v>24</v>
      </c>
      <c r="K1572" s="20" t="s">
        <v>25</v>
      </c>
      <c r="L1572" s="20" t="s">
        <v>39</v>
      </c>
      <c r="M1572" s="19" t="s">
        <v>27</v>
      </c>
      <c r="N1572" s="19" t="s">
        <v>183</v>
      </c>
      <c r="O1572" s="20" t="s">
        <v>29</v>
      </c>
      <c r="P1572" s="20"/>
      <c r="Q1572" s="23">
        <v>45201.6396875</v>
      </c>
      <c r="R1572" s="20" t="s">
        <v>51</v>
      </c>
      <c r="S1572" s="19" t="s">
        <v>7000</v>
      </c>
      <c r="T1572" s="19"/>
    </row>
    <row x14ac:dyDescent="0.25" r="1573" customHeight="1" ht="19.5">
      <c r="A1573" s="18">
        <v>45201</v>
      </c>
      <c r="B1573" s="19" t="s">
        <v>7001</v>
      </c>
      <c r="C1573" s="19" t="s">
        <v>180</v>
      </c>
      <c r="D1573" s="20"/>
      <c r="E1573" s="21">
        <f>"15671035313"</f>
      </c>
      <c r="F1573" s="19" t="s">
        <v>7002</v>
      </c>
      <c r="G1573" s="20" t="s">
        <v>23</v>
      </c>
      <c r="H1573" s="20"/>
      <c r="I1573" s="22" t="s">
        <v>68</v>
      </c>
      <c r="J1573" s="20" t="s">
        <v>24</v>
      </c>
      <c r="K1573" s="20" t="s">
        <v>25</v>
      </c>
      <c r="L1573" s="20" t="s">
        <v>39</v>
      </c>
      <c r="M1573" s="19" t="s">
        <v>27</v>
      </c>
      <c r="N1573" s="19" t="s">
        <v>183</v>
      </c>
      <c r="O1573" s="20" t="s">
        <v>29</v>
      </c>
      <c r="P1573" s="20"/>
      <c r="Q1573" s="23">
        <v>45201.67128472222</v>
      </c>
      <c r="R1573" s="20" t="s">
        <v>51</v>
      </c>
      <c r="S1573" s="19" t="s">
        <v>7003</v>
      </c>
      <c r="T1573" s="19"/>
    </row>
    <row x14ac:dyDescent="0.25" r="1574" customHeight="1" ht="19.5">
      <c r="A1574" s="18">
        <v>45201</v>
      </c>
      <c r="B1574" s="19" t="s">
        <v>7004</v>
      </c>
      <c r="C1574" s="19" t="s">
        <v>180</v>
      </c>
      <c r="D1574" s="20"/>
      <c r="E1574" s="21">
        <f>"15672528126"</f>
      </c>
      <c r="F1574" s="19" t="s">
        <v>7005</v>
      </c>
      <c r="G1574" s="20" t="s">
        <v>171</v>
      </c>
      <c r="H1574" s="20"/>
      <c r="I1574" s="22" t="s">
        <v>87</v>
      </c>
      <c r="J1574" s="20" t="s">
        <v>24</v>
      </c>
      <c r="K1574" s="20" t="s">
        <v>25</v>
      </c>
      <c r="L1574" s="20" t="s">
        <v>39</v>
      </c>
      <c r="M1574" s="19" t="s">
        <v>27</v>
      </c>
      <c r="N1574" s="19" t="s">
        <v>183</v>
      </c>
      <c r="O1574" s="20" t="s">
        <v>29</v>
      </c>
      <c r="P1574" s="20"/>
      <c r="Q1574" s="23">
        <v>45201.72677083333</v>
      </c>
      <c r="R1574" s="20" t="s">
        <v>51</v>
      </c>
      <c r="S1574" s="19" t="s">
        <v>7006</v>
      </c>
      <c r="T1574" s="19"/>
    </row>
    <row x14ac:dyDescent="0.25" r="1575" customHeight="1" ht="19.5">
      <c r="A1575" s="18">
        <v>45201</v>
      </c>
      <c r="B1575" s="19" t="s">
        <v>7007</v>
      </c>
      <c r="C1575" s="19" t="s">
        <v>239</v>
      </c>
      <c r="D1575" s="20"/>
      <c r="E1575" s="21">
        <f>"18671733631"</f>
      </c>
      <c r="F1575" s="19" t="s">
        <v>7008</v>
      </c>
      <c r="G1575" s="20" t="s">
        <v>216</v>
      </c>
      <c r="H1575" s="20"/>
      <c r="I1575" s="22" t="s">
        <v>182</v>
      </c>
      <c r="J1575" s="20" t="s">
        <v>24</v>
      </c>
      <c r="K1575" s="20" t="s">
        <v>25</v>
      </c>
      <c r="L1575" s="20" t="s">
        <v>39</v>
      </c>
      <c r="M1575" s="19" t="s">
        <v>27</v>
      </c>
      <c r="N1575" s="19" t="s">
        <v>183</v>
      </c>
      <c r="O1575" s="20" t="s">
        <v>29</v>
      </c>
      <c r="P1575" s="20"/>
      <c r="Q1575" s="23">
        <v>45201.478125</v>
      </c>
      <c r="R1575" s="20" t="s">
        <v>51</v>
      </c>
      <c r="S1575" s="19" t="s">
        <v>7009</v>
      </c>
      <c r="T1575" s="19"/>
    </row>
    <row x14ac:dyDescent="0.25" r="1576" customHeight="1" ht="19.5">
      <c r="A1576" s="18">
        <v>45201</v>
      </c>
      <c r="B1576" s="19" t="s">
        <v>7010</v>
      </c>
      <c r="C1576" s="19" t="s">
        <v>108</v>
      </c>
      <c r="D1576" s="20"/>
      <c r="E1576" s="21">
        <f>"13294243026"</f>
      </c>
      <c r="F1576" s="19" t="s">
        <v>7011</v>
      </c>
      <c r="G1576" s="20" t="s">
        <v>115</v>
      </c>
      <c r="H1576" s="20"/>
      <c r="I1576" s="22" t="s">
        <v>486</v>
      </c>
      <c r="J1576" s="20" t="s">
        <v>24</v>
      </c>
      <c r="K1576" s="20" t="s">
        <v>25</v>
      </c>
      <c r="L1576" s="20" t="s">
        <v>39</v>
      </c>
      <c r="M1576" s="19" t="s">
        <v>40</v>
      </c>
      <c r="N1576" s="19" t="s">
        <v>28</v>
      </c>
      <c r="O1576" s="20" t="s">
        <v>29</v>
      </c>
      <c r="P1576" s="20"/>
      <c r="Q1576" s="23">
        <v>45201.453310185185</v>
      </c>
      <c r="R1576" s="20" t="s">
        <v>51</v>
      </c>
      <c r="S1576" s="4" t="s">
        <v>7012</v>
      </c>
      <c r="T1576" s="19"/>
    </row>
    <row x14ac:dyDescent="0.25" r="1577" customHeight="1" ht="19.5">
      <c r="A1577" s="18">
        <v>45201</v>
      </c>
      <c r="B1577" s="19" t="s">
        <v>7013</v>
      </c>
      <c r="C1577" s="19" t="s">
        <v>108</v>
      </c>
      <c r="D1577" s="20"/>
      <c r="E1577" s="21">
        <f>"18972031973"</f>
      </c>
      <c r="F1577" s="19" t="s">
        <v>7014</v>
      </c>
      <c r="G1577" s="20" t="s">
        <v>48</v>
      </c>
      <c r="H1577" s="20"/>
      <c r="I1577" s="22" t="s">
        <v>259</v>
      </c>
      <c r="J1577" s="20" t="s">
        <v>24</v>
      </c>
      <c r="K1577" s="20" t="s">
        <v>25</v>
      </c>
      <c r="L1577" s="20" t="s">
        <v>39</v>
      </c>
      <c r="M1577" s="19" t="s">
        <v>40</v>
      </c>
      <c r="N1577" s="19" t="s">
        <v>28</v>
      </c>
      <c r="O1577" s="20" t="s">
        <v>29</v>
      </c>
      <c r="P1577" s="20"/>
      <c r="Q1577" s="23">
        <v>45201.69789351852</v>
      </c>
      <c r="R1577" s="20" t="s">
        <v>51</v>
      </c>
      <c r="S1577" s="19" t="s">
        <v>7015</v>
      </c>
      <c r="T1577" s="19"/>
    </row>
    <row x14ac:dyDescent="0.25" r="1578" customHeight="1" ht="19.5">
      <c r="A1578" s="18">
        <v>45201</v>
      </c>
      <c r="B1578" s="19" t="s">
        <v>7016</v>
      </c>
      <c r="C1578" s="19" t="s">
        <v>239</v>
      </c>
      <c r="D1578" s="20"/>
      <c r="E1578" s="21">
        <f>"15671070053"</f>
      </c>
      <c r="F1578" s="19" t="s">
        <v>7017</v>
      </c>
      <c r="G1578" s="20" t="s">
        <v>23</v>
      </c>
      <c r="H1578" s="20"/>
      <c r="I1578" s="22" t="s">
        <v>486</v>
      </c>
      <c r="J1578" s="20" t="s">
        <v>24</v>
      </c>
      <c r="K1578" s="20" t="s">
        <v>25</v>
      </c>
      <c r="L1578" s="20" t="s">
        <v>39</v>
      </c>
      <c r="M1578" s="19" t="s">
        <v>40</v>
      </c>
      <c r="N1578" s="19" t="s">
        <v>183</v>
      </c>
      <c r="O1578" s="20" t="s">
        <v>29</v>
      </c>
      <c r="P1578" s="20"/>
      <c r="Q1578" s="23">
        <v>45201.61207175926</v>
      </c>
      <c r="R1578" s="20" t="s">
        <v>51</v>
      </c>
      <c r="S1578" s="19" t="s">
        <v>7018</v>
      </c>
      <c r="T1578" s="19"/>
    </row>
    <row x14ac:dyDescent="0.25" r="1579" customHeight="1" ht="19.5">
      <c r="A1579" s="18">
        <v>45201</v>
      </c>
      <c r="B1579" s="19" t="s">
        <v>7019</v>
      </c>
      <c r="C1579" s="19" t="s">
        <v>180</v>
      </c>
      <c r="D1579" s="20"/>
      <c r="E1579" s="21">
        <f>"071703322958"</f>
      </c>
      <c r="F1579" s="19" t="s">
        <v>7020</v>
      </c>
      <c r="G1579" s="20" t="s">
        <v>74</v>
      </c>
      <c r="H1579" s="20"/>
      <c r="I1579" s="22" t="s">
        <v>154</v>
      </c>
      <c r="J1579" s="20" t="s">
        <v>24</v>
      </c>
      <c r="K1579" s="20" t="s">
        <v>25</v>
      </c>
      <c r="L1579" s="20" t="s">
        <v>39</v>
      </c>
      <c r="M1579" s="19" t="s">
        <v>149</v>
      </c>
      <c r="N1579" s="19" t="s">
        <v>183</v>
      </c>
      <c r="O1579" s="20" t="s">
        <v>29</v>
      </c>
      <c r="P1579" s="20"/>
      <c r="Q1579" s="23">
        <v>45201.42119212963</v>
      </c>
      <c r="R1579" s="20" t="s">
        <v>51</v>
      </c>
      <c r="S1579" s="19" t="s">
        <v>7021</v>
      </c>
      <c r="T1579" s="19"/>
    </row>
    <row x14ac:dyDescent="0.25" r="1580" customHeight="1" ht="19.5">
      <c r="A1580" s="18">
        <v>45201</v>
      </c>
      <c r="B1580" s="19" t="s">
        <v>7022</v>
      </c>
      <c r="C1580" s="19" t="s">
        <v>180</v>
      </c>
      <c r="D1580" s="20"/>
      <c r="E1580" s="21">
        <f>"071700467826"</f>
      </c>
      <c r="F1580" s="19" t="s">
        <v>7023</v>
      </c>
      <c r="G1580" s="20" t="s">
        <v>74</v>
      </c>
      <c r="H1580" s="20"/>
      <c r="I1580" s="22" t="s">
        <v>148</v>
      </c>
      <c r="J1580" s="20" t="s">
        <v>24</v>
      </c>
      <c r="K1580" s="20" t="s">
        <v>25</v>
      </c>
      <c r="L1580" s="20" t="s">
        <v>39</v>
      </c>
      <c r="M1580" s="19" t="s">
        <v>149</v>
      </c>
      <c r="N1580" s="19" t="s">
        <v>183</v>
      </c>
      <c r="O1580" s="20" t="s">
        <v>29</v>
      </c>
      <c r="P1580" s="20"/>
      <c r="Q1580" s="23">
        <v>45201.60796296296</v>
      </c>
      <c r="R1580" s="20" t="s">
        <v>42</v>
      </c>
      <c r="S1580" s="19" t="s">
        <v>7024</v>
      </c>
      <c r="T1580" s="19"/>
    </row>
    <row x14ac:dyDescent="0.25" r="1581" customHeight="1" ht="19.5">
      <c r="A1581" s="18">
        <v>45201</v>
      </c>
      <c r="B1581" s="19" t="s">
        <v>7025</v>
      </c>
      <c r="C1581" s="19" t="s">
        <v>5601</v>
      </c>
      <c r="D1581" s="20"/>
      <c r="E1581" s="21">
        <f>"15549389603"</f>
      </c>
      <c r="F1581" s="19" t="s">
        <v>7026</v>
      </c>
      <c r="G1581" s="20" t="s">
        <v>23</v>
      </c>
      <c r="H1581" s="20" t="s">
        <v>130</v>
      </c>
      <c r="I1581" s="22" t="s">
        <v>272</v>
      </c>
      <c r="J1581" s="20" t="s">
        <v>24</v>
      </c>
      <c r="K1581" s="20" t="s">
        <v>25</v>
      </c>
      <c r="L1581" s="20" t="s">
        <v>39</v>
      </c>
      <c r="M1581" s="19" t="s">
        <v>27</v>
      </c>
      <c r="N1581" s="19" t="s">
        <v>28</v>
      </c>
      <c r="O1581" s="20" t="s">
        <v>29</v>
      </c>
      <c r="P1581" s="20"/>
      <c r="Q1581" s="23">
        <v>45201.705034722225</v>
      </c>
      <c r="R1581" s="20" t="s">
        <v>42</v>
      </c>
      <c r="S1581" s="19" t="s">
        <v>7027</v>
      </c>
      <c r="T1581" s="19"/>
    </row>
    <row x14ac:dyDescent="0.25" r="1582" customHeight="1" ht="19.5">
      <c r="A1582" s="18">
        <v>45201</v>
      </c>
      <c r="B1582" s="19" t="s">
        <v>7028</v>
      </c>
      <c r="C1582" s="19" t="s">
        <v>46</v>
      </c>
      <c r="D1582" s="20"/>
      <c r="E1582" s="21">
        <f>"15629333935"</f>
      </c>
      <c r="F1582" s="19" t="s">
        <v>7029</v>
      </c>
      <c r="G1582" s="20" t="s">
        <v>115</v>
      </c>
      <c r="H1582" s="20"/>
      <c r="I1582" s="22" t="s">
        <v>259</v>
      </c>
      <c r="J1582" s="20" t="s">
        <v>24</v>
      </c>
      <c r="K1582" s="20" t="s">
        <v>25</v>
      </c>
      <c r="L1582" s="20" t="s">
        <v>39</v>
      </c>
      <c r="M1582" s="19" t="s">
        <v>27</v>
      </c>
      <c r="N1582" s="19" t="s">
        <v>28</v>
      </c>
      <c r="O1582" s="20" t="s">
        <v>29</v>
      </c>
      <c r="P1582" s="20"/>
      <c r="Q1582" s="23">
        <v>45201.7025</v>
      </c>
      <c r="R1582" s="20" t="s">
        <v>51</v>
      </c>
      <c r="S1582" s="19" t="s">
        <v>7030</v>
      </c>
      <c r="T1582" s="19"/>
    </row>
    <row x14ac:dyDescent="0.25" r="1583" customHeight="1" ht="19.5">
      <c r="A1583" s="18">
        <v>45201</v>
      </c>
      <c r="B1583" s="19" t="s">
        <v>7031</v>
      </c>
      <c r="C1583" s="19" t="s">
        <v>5841</v>
      </c>
      <c r="D1583" s="20"/>
      <c r="E1583" s="21">
        <f>"15671050672"</f>
      </c>
      <c r="F1583" s="19" t="s">
        <v>7032</v>
      </c>
      <c r="G1583" s="20" t="s">
        <v>56</v>
      </c>
      <c r="H1583" s="20"/>
      <c r="I1583" s="22" t="s">
        <v>154</v>
      </c>
      <c r="J1583" s="20" t="s">
        <v>24</v>
      </c>
      <c r="K1583" s="20" t="s">
        <v>25</v>
      </c>
      <c r="L1583" s="20" t="s">
        <v>39</v>
      </c>
      <c r="M1583" s="19" t="s">
        <v>40</v>
      </c>
      <c r="N1583" s="19" t="s">
        <v>28</v>
      </c>
      <c r="O1583" s="20" t="s">
        <v>29</v>
      </c>
      <c r="P1583" s="20"/>
      <c r="Q1583" s="23">
        <v>45201.489386574074</v>
      </c>
      <c r="R1583" s="20" t="s">
        <v>42</v>
      </c>
      <c r="S1583" s="19" t="s">
        <v>7033</v>
      </c>
      <c r="T1583" s="19" t="s">
        <v>7034</v>
      </c>
    </row>
    <row x14ac:dyDescent="0.25" r="1584" customHeight="1" ht="19.5">
      <c r="A1584" s="18">
        <v>45201</v>
      </c>
      <c r="B1584" s="19" t="s">
        <v>7035</v>
      </c>
      <c r="C1584" s="19" t="s">
        <v>5513</v>
      </c>
      <c r="D1584" s="20"/>
      <c r="E1584" s="21">
        <f>"15671047275"</f>
      </c>
      <c r="F1584" s="19" t="s">
        <v>7036</v>
      </c>
      <c r="G1584" s="20" t="s">
        <v>115</v>
      </c>
      <c r="H1584" s="20" t="s">
        <v>98</v>
      </c>
      <c r="I1584" s="22" t="s">
        <v>116</v>
      </c>
      <c r="J1584" s="20" t="s">
        <v>24</v>
      </c>
      <c r="K1584" s="20" t="s">
        <v>25</v>
      </c>
      <c r="L1584" s="20" t="s">
        <v>39</v>
      </c>
      <c r="M1584" s="19" t="s">
        <v>27</v>
      </c>
      <c r="N1584" s="19" t="s">
        <v>28</v>
      </c>
      <c r="O1584" s="20" t="s">
        <v>29</v>
      </c>
      <c r="P1584" s="20"/>
      <c r="Q1584" s="23">
        <v>45201.638506944444</v>
      </c>
      <c r="R1584" s="20" t="s">
        <v>42</v>
      </c>
      <c r="S1584" s="19" t="s">
        <v>7037</v>
      </c>
      <c r="T1584" s="19" t="s">
        <v>7038</v>
      </c>
    </row>
    <row x14ac:dyDescent="0.25" r="1585" customHeight="1" ht="19.5">
      <c r="A1585" s="18">
        <v>45201</v>
      </c>
      <c r="B1585" s="19" t="s">
        <v>7039</v>
      </c>
      <c r="C1585" s="19" t="s">
        <v>5513</v>
      </c>
      <c r="D1585" s="20"/>
      <c r="E1585" s="21">
        <f>"13117271280"</f>
      </c>
      <c r="F1585" s="19" t="s">
        <v>7040</v>
      </c>
      <c r="G1585" s="20" t="s">
        <v>115</v>
      </c>
      <c r="H1585" s="20"/>
      <c r="I1585" s="22" t="s">
        <v>259</v>
      </c>
      <c r="J1585" s="20" t="s">
        <v>24</v>
      </c>
      <c r="K1585" s="20" t="s">
        <v>25</v>
      </c>
      <c r="L1585" s="20" t="s">
        <v>39</v>
      </c>
      <c r="M1585" s="19" t="s">
        <v>27</v>
      </c>
      <c r="N1585" s="19" t="s">
        <v>28</v>
      </c>
      <c r="O1585" s="20" t="s">
        <v>29</v>
      </c>
      <c r="P1585" s="20"/>
      <c r="Q1585" s="23">
        <v>45201.65319444444</v>
      </c>
      <c r="R1585" s="20" t="s">
        <v>42</v>
      </c>
      <c r="S1585" s="19" t="s">
        <v>7041</v>
      </c>
      <c r="T1585" s="19" t="s">
        <v>7042</v>
      </c>
    </row>
    <row x14ac:dyDescent="0.25" r="1586" customHeight="1" ht="19.5">
      <c r="A1586" s="18">
        <v>45201</v>
      </c>
      <c r="B1586" s="19" t="s">
        <v>7043</v>
      </c>
      <c r="C1586" s="19" t="s">
        <v>7044</v>
      </c>
      <c r="D1586" s="20"/>
      <c r="E1586" s="21">
        <f>"15571757196"</f>
      </c>
      <c r="F1586" s="19" t="s">
        <v>5571</v>
      </c>
      <c r="G1586" s="20" t="s">
        <v>115</v>
      </c>
      <c r="H1586" s="20"/>
      <c r="I1586" s="22" t="s">
        <v>211</v>
      </c>
      <c r="J1586" s="20" t="s">
        <v>24</v>
      </c>
      <c r="K1586" s="20" t="s">
        <v>25</v>
      </c>
      <c r="L1586" s="20" t="s">
        <v>39</v>
      </c>
      <c r="M1586" s="19" t="s">
        <v>27</v>
      </c>
      <c r="N1586" s="19" t="s">
        <v>28</v>
      </c>
      <c r="O1586" s="20" t="s">
        <v>29</v>
      </c>
      <c r="P1586" s="20"/>
      <c r="Q1586" s="23">
        <v>45201.674421296295</v>
      </c>
      <c r="R1586" s="20" t="s">
        <v>42</v>
      </c>
      <c r="S1586" s="19" t="s">
        <v>7045</v>
      </c>
      <c r="T1586" s="19" t="s">
        <v>7046</v>
      </c>
    </row>
    <row x14ac:dyDescent="0.25" r="1587" customHeight="1" ht="19.5">
      <c r="A1587" s="18">
        <v>45201</v>
      </c>
      <c r="B1587" s="19" t="s">
        <v>7047</v>
      </c>
      <c r="C1587" s="19" t="s">
        <v>7044</v>
      </c>
      <c r="D1587" s="20"/>
      <c r="E1587" s="21">
        <f>"17671266229"</f>
      </c>
      <c r="F1587" s="19" t="s">
        <v>7048</v>
      </c>
      <c r="G1587" s="20" t="s">
        <v>115</v>
      </c>
      <c r="H1587" s="20"/>
      <c r="I1587" s="22" t="s">
        <v>63</v>
      </c>
      <c r="J1587" s="20" t="s">
        <v>24</v>
      </c>
      <c r="K1587" s="20" t="s">
        <v>25</v>
      </c>
      <c r="L1587" s="20" t="s">
        <v>39</v>
      </c>
      <c r="M1587" s="19" t="s">
        <v>27</v>
      </c>
      <c r="N1587" s="19" t="s">
        <v>28</v>
      </c>
      <c r="O1587" s="20" t="s">
        <v>29</v>
      </c>
      <c r="P1587" s="20"/>
      <c r="Q1587" s="23">
        <v>45201.51383101852</v>
      </c>
      <c r="R1587" s="20" t="s">
        <v>42</v>
      </c>
      <c r="S1587" s="19" t="s">
        <v>7049</v>
      </c>
      <c r="T1587" s="19" t="s">
        <v>7050</v>
      </c>
    </row>
    <row x14ac:dyDescent="0.25" r="1588" customHeight="1" ht="19.5">
      <c r="A1588" s="18">
        <v>45201</v>
      </c>
      <c r="B1588" s="19" t="s">
        <v>7051</v>
      </c>
      <c r="C1588" s="19" t="s">
        <v>6271</v>
      </c>
      <c r="D1588" s="20"/>
      <c r="E1588" s="21">
        <f>"15672531676"</f>
      </c>
      <c r="F1588" s="19" t="s">
        <v>7052</v>
      </c>
      <c r="G1588" s="20" t="s">
        <v>23</v>
      </c>
      <c r="H1588" s="20"/>
      <c r="I1588" s="22">
        <f>"10015"</f>
      </c>
      <c r="J1588" s="20" t="s">
        <v>24</v>
      </c>
      <c r="K1588" s="20" t="s">
        <v>69</v>
      </c>
      <c r="L1588" s="20" t="s">
        <v>26</v>
      </c>
      <c r="M1588" s="19" t="s">
        <v>27</v>
      </c>
      <c r="N1588" s="19" t="s">
        <v>28</v>
      </c>
      <c r="O1588" s="20" t="s">
        <v>29</v>
      </c>
      <c r="P1588" s="20"/>
      <c r="Q1588" s="23">
        <v>45201.70369212963</v>
      </c>
      <c r="R1588" s="20" t="s">
        <v>31</v>
      </c>
      <c r="S1588" s="19" t="s">
        <v>7053</v>
      </c>
      <c r="T1588" s="19" t="s">
        <v>7054</v>
      </c>
    </row>
    <row x14ac:dyDescent="0.25" r="1589" customHeight="1" ht="19.5">
      <c r="A1589" s="18">
        <v>45201</v>
      </c>
      <c r="B1589" s="19" t="s">
        <v>7055</v>
      </c>
      <c r="C1589" s="19" t="s">
        <v>7056</v>
      </c>
      <c r="D1589" s="20"/>
      <c r="E1589" s="21">
        <f>"15342454522"</f>
      </c>
      <c r="F1589" s="19" t="s">
        <v>7057</v>
      </c>
      <c r="G1589" s="20" t="s">
        <v>23</v>
      </c>
      <c r="H1589" s="20" t="s">
        <v>98</v>
      </c>
      <c r="I1589" s="22" t="s">
        <v>1394</v>
      </c>
      <c r="J1589" s="20" t="s">
        <v>24</v>
      </c>
      <c r="K1589" s="20" t="s">
        <v>25</v>
      </c>
      <c r="L1589" s="20" t="s">
        <v>39</v>
      </c>
      <c r="M1589" s="19" t="s">
        <v>40</v>
      </c>
      <c r="N1589" s="19" t="s">
        <v>28</v>
      </c>
      <c r="O1589" s="20" t="s">
        <v>29</v>
      </c>
      <c r="P1589" s="20"/>
      <c r="Q1589" s="23">
        <v>45201.65431712963</v>
      </c>
      <c r="R1589" s="20" t="s">
        <v>42</v>
      </c>
      <c r="S1589" s="19" t="s">
        <v>7058</v>
      </c>
      <c r="T1589" s="19"/>
    </row>
    <row x14ac:dyDescent="0.25" r="1590" customHeight="1" ht="19.5">
      <c r="A1590" s="18">
        <v>45201</v>
      </c>
      <c r="B1590" s="19" t="s">
        <v>7059</v>
      </c>
      <c r="C1590" s="19" t="s">
        <v>46</v>
      </c>
      <c r="D1590" s="20"/>
      <c r="E1590" s="21">
        <f>"18671763950"</f>
      </c>
      <c r="F1590" s="19" t="s">
        <v>7060</v>
      </c>
      <c r="G1590" s="20" t="s">
        <v>37</v>
      </c>
      <c r="H1590" s="20"/>
      <c r="I1590" s="22" t="s">
        <v>116</v>
      </c>
      <c r="J1590" s="20" t="s">
        <v>24</v>
      </c>
      <c r="K1590" s="20" t="s">
        <v>25</v>
      </c>
      <c r="L1590" s="20" t="s">
        <v>39</v>
      </c>
      <c r="M1590" s="19" t="s">
        <v>27</v>
      </c>
      <c r="N1590" s="19" t="s">
        <v>28</v>
      </c>
      <c r="O1590" s="20" t="s">
        <v>29</v>
      </c>
      <c r="P1590" s="20"/>
      <c r="Q1590" s="23">
        <v>45201.6081712963</v>
      </c>
      <c r="R1590" s="20" t="s">
        <v>51</v>
      </c>
      <c r="S1590" s="19" t="s">
        <v>7061</v>
      </c>
      <c r="T1590" s="19"/>
    </row>
    <row x14ac:dyDescent="0.25" r="1591" customHeight="1" ht="19.5">
      <c r="A1591" s="18">
        <v>45201</v>
      </c>
      <c r="B1591" s="19" t="s">
        <v>7062</v>
      </c>
      <c r="C1591" s="19" t="s">
        <v>46</v>
      </c>
      <c r="D1591" s="20"/>
      <c r="E1591" s="21">
        <f>"15549303858"</f>
      </c>
      <c r="F1591" s="19" t="s">
        <v>7063</v>
      </c>
      <c r="G1591" s="20" t="s">
        <v>115</v>
      </c>
      <c r="H1591" s="20"/>
      <c r="I1591" s="22" t="s">
        <v>226</v>
      </c>
      <c r="J1591" s="20" t="s">
        <v>24</v>
      </c>
      <c r="K1591" s="20" t="s">
        <v>25</v>
      </c>
      <c r="L1591" s="20" t="s">
        <v>39</v>
      </c>
      <c r="M1591" s="19" t="s">
        <v>27</v>
      </c>
      <c r="N1591" s="19" t="s">
        <v>28</v>
      </c>
      <c r="O1591" s="20" t="s">
        <v>29</v>
      </c>
      <c r="P1591" s="20"/>
      <c r="Q1591" s="23">
        <v>45201.56958333333</v>
      </c>
      <c r="R1591" s="20" t="s">
        <v>51</v>
      </c>
      <c r="S1591" s="19" t="s">
        <v>7064</v>
      </c>
      <c r="T1591" s="19"/>
    </row>
    <row x14ac:dyDescent="0.25" r="1592" customHeight="1" ht="19.5">
      <c r="A1592" s="18">
        <v>45201</v>
      </c>
      <c r="B1592" s="19" t="s">
        <v>7065</v>
      </c>
      <c r="C1592" s="19" t="s">
        <v>46</v>
      </c>
      <c r="D1592" s="20"/>
      <c r="E1592" s="21">
        <f>"15671057309"</f>
      </c>
      <c r="F1592" s="19" t="s">
        <v>7066</v>
      </c>
      <c r="G1592" s="20" t="s">
        <v>37</v>
      </c>
      <c r="H1592" s="20"/>
      <c r="I1592" s="22" t="s">
        <v>81</v>
      </c>
      <c r="J1592" s="20" t="s">
        <v>24</v>
      </c>
      <c r="K1592" s="20" t="s">
        <v>25</v>
      </c>
      <c r="L1592" s="20" t="s">
        <v>39</v>
      </c>
      <c r="M1592" s="19" t="s">
        <v>27</v>
      </c>
      <c r="N1592" s="19" t="s">
        <v>28</v>
      </c>
      <c r="O1592" s="20" t="s">
        <v>29</v>
      </c>
      <c r="P1592" s="20"/>
      <c r="Q1592" s="23">
        <v>45201.5659375</v>
      </c>
      <c r="R1592" s="20" t="s">
        <v>51</v>
      </c>
      <c r="S1592" s="19" t="s">
        <v>7067</v>
      </c>
      <c r="T1592" s="19"/>
    </row>
    <row x14ac:dyDescent="0.25" r="1593" customHeight="1" ht="19.5">
      <c r="A1593" s="18">
        <v>45201</v>
      </c>
      <c r="B1593" s="19" t="s">
        <v>7068</v>
      </c>
      <c r="C1593" s="19" t="s">
        <v>46</v>
      </c>
      <c r="D1593" s="20"/>
      <c r="E1593" s="21">
        <f>"15572799295"</f>
      </c>
      <c r="F1593" s="19" t="s">
        <v>7069</v>
      </c>
      <c r="G1593" s="20" t="s">
        <v>37</v>
      </c>
      <c r="H1593" s="20"/>
      <c r="I1593" s="22" t="s">
        <v>259</v>
      </c>
      <c r="J1593" s="20" t="s">
        <v>24</v>
      </c>
      <c r="K1593" s="20" t="s">
        <v>25</v>
      </c>
      <c r="L1593" s="20" t="s">
        <v>39</v>
      </c>
      <c r="M1593" s="19" t="s">
        <v>27</v>
      </c>
      <c r="N1593" s="19" t="s">
        <v>28</v>
      </c>
      <c r="O1593" s="20" t="s">
        <v>29</v>
      </c>
      <c r="P1593" s="20"/>
      <c r="Q1593" s="23">
        <v>45201.60587962963</v>
      </c>
      <c r="R1593" s="20" t="s">
        <v>51</v>
      </c>
      <c r="S1593" s="19" t="s">
        <v>7070</v>
      </c>
      <c r="T1593" s="19"/>
    </row>
    <row x14ac:dyDescent="0.25" r="1594" customHeight="1" ht="19.5">
      <c r="A1594" s="18">
        <v>45201</v>
      </c>
      <c r="B1594" s="19" t="s">
        <v>7071</v>
      </c>
      <c r="C1594" s="19" t="s">
        <v>1289</v>
      </c>
      <c r="D1594" s="20"/>
      <c r="E1594" s="21">
        <f>"13247282370"</f>
      </c>
      <c r="F1594" s="19" t="s">
        <v>7072</v>
      </c>
      <c r="G1594" s="20" t="s">
        <v>23</v>
      </c>
      <c r="H1594" s="20"/>
      <c r="I1594" s="22" t="s">
        <v>749</v>
      </c>
      <c r="J1594" s="20" t="s">
        <v>24</v>
      </c>
      <c r="K1594" s="20" t="s">
        <v>25</v>
      </c>
      <c r="L1594" s="20" t="s">
        <v>39</v>
      </c>
      <c r="M1594" s="19" t="s">
        <v>27</v>
      </c>
      <c r="N1594" s="19" t="s">
        <v>28</v>
      </c>
      <c r="O1594" s="20" t="s">
        <v>29</v>
      </c>
      <c r="P1594" s="20"/>
      <c r="Q1594" s="23">
        <v>45201.378796296296</v>
      </c>
      <c r="R1594" s="20" t="s">
        <v>42</v>
      </c>
      <c r="S1594" s="19" t="s">
        <v>7073</v>
      </c>
      <c r="T1594" s="19" t="s">
        <v>7074</v>
      </c>
    </row>
    <row x14ac:dyDescent="0.25" r="1595" customHeight="1" ht="19.5">
      <c r="A1595" s="18">
        <v>45201</v>
      </c>
      <c r="B1595" s="19" t="s">
        <v>7075</v>
      </c>
      <c r="C1595" s="19" t="s">
        <v>2455</v>
      </c>
      <c r="D1595" s="20"/>
      <c r="E1595" s="21">
        <f>"18186429891"</f>
      </c>
      <c r="F1595" s="19"/>
      <c r="G1595" s="20"/>
      <c r="H1595" s="20"/>
      <c r="I1595" s="22">
        <f>"10015"</f>
      </c>
      <c r="J1595" s="20" t="s">
        <v>24</v>
      </c>
      <c r="K1595" s="20" t="s">
        <v>25</v>
      </c>
      <c r="L1595" s="20" t="s">
        <v>26</v>
      </c>
      <c r="M1595" s="19" t="s">
        <v>27</v>
      </c>
      <c r="N1595" s="19" t="s">
        <v>28</v>
      </c>
      <c r="O1595" s="20" t="s">
        <v>29</v>
      </c>
      <c r="P1595" s="20"/>
      <c r="Q1595" s="23">
        <v>45201.77159722222</v>
      </c>
      <c r="R1595" s="20" t="s">
        <v>31</v>
      </c>
      <c r="S1595" s="19" t="s">
        <v>7076</v>
      </c>
      <c r="T1595" s="19" t="s">
        <v>7077</v>
      </c>
    </row>
    <row x14ac:dyDescent="0.25" r="1596" customHeight="1" ht="19.5">
      <c r="A1596" s="18">
        <v>45201</v>
      </c>
      <c r="B1596" s="19" t="s">
        <v>7078</v>
      </c>
      <c r="C1596" s="19" t="s">
        <v>691</v>
      </c>
      <c r="D1596" s="20"/>
      <c r="E1596" s="21">
        <f>"18671730991"</f>
      </c>
      <c r="F1596" s="19" t="s">
        <v>7079</v>
      </c>
      <c r="G1596" s="20" t="s">
        <v>115</v>
      </c>
      <c r="H1596" s="20"/>
      <c r="I1596" s="22">
        <f>"10015"</f>
      </c>
      <c r="J1596" s="20" t="s">
        <v>24</v>
      </c>
      <c r="K1596" s="20" t="s">
        <v>69</v>
      </c>
      <c r="L1596" s="20" t="s">
        <v>26</v>
      </c>
      <c r="M1596" s="19" t="s">
        <v>27</v>
      </c>
      <c r="N1596" s="19" t="s">
        <v>28</v>
      </c>
      <c r="O1596" s="20" t="s">
        <v>29</v>
      </c>
      <c r="P1596" s="20"/>
      <c r="Q1596" s="23">
        <v>45201.4934375</v>
      </c>
      <c r="R1596" s="20" t="s">
        <v>31</v>
      </c>
      <c r="S1596" s="19" t="s">
        <v>7080</v>
      </c>
      <c r="T1596" s="19" t="s">
        <v>7081</v>
      </c>
    </row>
    <row x14ac:dyDescent="0.25" r="1597" customHeight="1" ht="19.5">
      <c r="A1597" s="18">
        <v>45201</v>
      </c>
      <c r="B1597" s="19" t="s">
        <v>7082</v>
      </c>
      <c r="C1597" s="19" t="s">
        <v>691</v>
      </c>
      <c r="D1597" s="20"/>
      <c r="E1597" s="21">
        <f>"071700975633"</f>
      </c>
      <c r="F1597" s="19" t="s">
        <v>7083</v>
      </c>
      <c r="G1597" s="20" t="s">
        <v>289</v>
      </c>
      <c r="H1597" s="20"/>
      <c r="I1597" s="22" t="s">
        <v>4501</v>
      </c>
      <c r="J1597" s="20" t="s">
        <v>24</v>
      </c>
      <c r="K1597" s="20" t="s">
        <v>25</v>
      </c>
      <c r="L1597" s="20" t="s">
        <v>39</v>
      </c>
      <c r="M1597" s="19" t="s">
        <v>149</v>
      </c>
      <c r="N1597" s="19" t="s">
        <v>28</v>
      </c>
      <c r="O1597" s="20" t="s">
        <v>29</v>
      </c>
      <c r="P1597" s="20"/>
      <c r="Q1597" s="23">
        <v>45201.457094907404</v>
      </c>
      <c r="R1597" s="20" t="s">
        <v>42</v>
      </c>
      <c r="S1597" s="19" t="s">
        <v>7084</v>
      </c>
      <c r="T1597" s="19" t="s">
        <v>7085</v>
      </c>
    </row>
    <row x14ac:dyDescent="0.25" r="1598" customHeight="1" ht="19.5">
      <c r="A1598" s="18">
        <v>45201</v>
      </c>
      <c r="B1598" s="19" t="s">
        <v>7086</v>
      </c>
      <c r="C1598" s="19" t="s">
        <v>7087</v>
      </c>
      <c r="D1598" s="20"/>
      <c r="E1598" s="21">
        <f>"18572393705"</f>
      </c>
      <c r="F1598" s="19" t="s">
        <v>7088</v>
      </c>
      <c r="G1598" s="20" t="s">
        <v>74</v>
      </c>
      <c r="H1598" s="20"/>
      <c r="I1598" s="22" t="s">
        <v>4501</v>
      </c>
      <c r="J1598" s="20" t="s">
        <v>24</v>
      </c>
      <c r="K1598" s="20" t="s">
        <v>25</v>
      </c>
      <c r="L1598" s="20" t="s">
        <v>4502</v>
      </c>
      <c r="M1598" s="19" t="s">
        <v>27</v>
      </c>
      <c r="N1598" s="19" t="s">
        <v>28</v>
      </c>
      <c r="O1598" s="20" t="s">
        <v>29</v>
      </c>
      <c r="P1598" s="20"/>
      <c r="Q1598" s="23">
        <v>45201.56778935185</v>
      </c>
      <c r="R1598" s="20" t="s">
        <v>42</v>
      </c>
      <c r="S1598" s="19" t="s">
        <v>7089</v>
      </c>
      <c r="T1598" s="19" t="s">
        <v>7090</v>
      </c>
    </row>
    <row x14ac:dyDescent="0.25" r="1599" customHeight="1" ht="19.5">
      <c r="A1599" s="18">
        <v>45201</v>
      </c>
      <c r="B1599" s="19" t="s">
        <v>7091</v>
      </c>
      <c r="C1599" s="19" t="s">
        <v>691</v>
      </c>
      <c r="D1599" s="20"/>
      <c r="E1599" s="21">
        <f>"16671000888"</f>
      </c>
      <c r="F1599" s="19" t="s">
        <v>7092</v>
      </c>
      <c r="G1599" s="20" t="s">
        <v>56</v>
      </c>
      <c r="H1599" s="20"/>
      <c r="I1599" s="22" t="s">
        <v>75</v>
      </c>
      <c r="J1599" s="20" t="s">
        <v>24</v>
      </c>
      <c r="K1599" s="20" t="s">
        <v>69</v>
      </c>
      <c r="L1599" s="20" t="s">
        <v>39</v>
      </c>
      <c r="M1599" s="19" t="s">
        <v>27</v>
      </c>
      <c r="N1599" s="19" t="s">
        <v>28</v>
      </c>
      <c r="O1599" s="20" t="s">
        <v>29</v>
      </c>
      <c r="P1599" s="20"/>
      <c r="Q1599" s="23">
        <v>45201.64747685185</v>
      </c>
      <c r="R1599" s="20" t="s">
        <v>42</v>
      </c>
      <c r="S1599" s="19" t="s">
        <v>7093</v>
      </c>
      <c r="T1599" s="19" t="s">
        <v>7094</v>
      </c>
    </row>
    <row x14ac:dyDescent="0.25" r="1600" customHeight="1" ht="19.5">
      <c r="A1600" s="18">
        <v>45201</v>
      </c>
      <c r="B1600" s="19" t="s">
        <v>7095</v>
      </c>
      <c r="C1600" s="19" t="s">
        <v>691</v>
      </c>
      <c r="D1600" s="20"/>
      <c r="E1600" s="21">
        <f>"071703299624"</f>
      </c>
      <c r="F1600" s="19" t="s">
        <v>7096</v>
      </c>
      <c r="G1600" s="20" t="s">
        <v>289</v>
      </c>
      <c r="H1600" s="20"/>
      <c r="I1600" s="22" t="s">
        <v>182</v>
      </c>
      <c r="J1600" s="20" t="s">
        <v>24</v>
      </c>
      <c r="K1600" s="20" t="s">
        <v>25</v>
      </c>
      <c r="L1600" s="20" t="s">
        <v>39</v>
      </c>
      <c r="M1600" s="19" t="s">
        <v>40</v>
      </c>
      <c r="N1600" s="19" t="s">
        <v>28</v>
      </c>
      <c r="O1600" s="20" t="s">
        <v>29</v>
      </c>
      <c r="P1600" s="20"/>
      <c r="Q1600" s="23">
        <v>45201.404490740744</v>
      </c>
      <c r="R1600" s="20" t="s">
        <v>42</v>
      </c>
      <c r="S1600" s="19" t="s">
        <v>7097</v>
      </c>
      <c r="T1600" s="19" t="s">
        <v>7098</v>
      </c>
    </row>
    <row x14ac:dyDescent="0.25" r="1601" customHeight="1" ht="19.5">
      <c r="A1601" s="18">
        <v>45201</v>
      </c>
      <c r="B1601" s="19" t="s">
        <v>7099</v>
      </c>
      <c r="C1601" s="19" t="s">
        <v>4273</v>
      </c>
      <c r="D1601" s="20"/>
      <c r="E1601" s="21">
        <f>"13040953469"</f>
      </c>
      <c r="F1601" s="19" t="s">
        <v>7100</v>
      </c>
      <c r="G1601" s="20" t="s">
        <v>115</v>
      </c>
      <c r="H1601" s="20"/>
      <c r="I1601" s="22" t="s">
        <v>663</v>
      </c>
      <c r="J1601" s="20" t="s">
        <v>24</v>
      </c>
      <c r="K1601" s="20" t="s">
        <v>25</v>
      </c>
      <c r="L1601" s="20" t="s">
        <v>39</v>
      </c>
      <c r="M1601" s="19" t="s">
        <v>27</v>
      </c>
      <c r="N1601" s="19" t="s">
        <v>28</v>
      </c>
      <c r="O1601" s="20" t="s">
        <v>29</v>
      </c>
      <c r="P1601" s="20"/>
      <c r="Q1601" s="23">
        <v>45201.45145833334</v>
      </c>
      <c r="R1601" s="20" t="s">
        <v>42</v>
      </c>
      <c r="S1601" s="19" t="s">
        <v>7101</v>
      </c>
      <c r="T1601" s="19" t="s">
        <v>7102</v>
      </c>
    </row>
    <row x14ac:dyDescent="0.25" r="1602" customHeight="1" ht="19.5">
      <c r="A1602" s="18">
        <v>45201</v>
      </c>
      <c r="B1602" s="19" t="s">
        <v>7103</v>
      </c>
      <c r="C1602" s="19" t="s">
        <v>691</v>
      </c>
      <c r="D1602" s="20"/>
      <c r="E1602" s="21">
        <f>"13094170065"</f>
      </c>
      <c r="F1602" s="19" t="s">
        <v>7104</v>
      </c>
      <c r="G1602" s="20" t="s">
        <v>48</v>
      </c>
      <c r="H1602" s="20"/>
      <c r="I1602" s="22" t="s">
        <v>226</v>
      </c>
      <c r="J1602" s="20" t="s">
        <v>24</v>
      </c>
      <c r="K1602" s="20" t="s">
        <v>25</v>
      </c>
      <c r="L1602" s="20" t="s">
        <v>39</v>
      </c>
      <c r="M1602" s="19" t="s">
        <v>40</v>
      </c>
      <c r="N1602" s="19" t="s">
        <v>28</v>
      </c>
      <c r="O1602" s="20" t="s">
        <v>29</v>
      </c>
      <c r="P1602" s="20"/>
      <c r="Q1602" s="23">
        <v>45201.67292824074</v>
      </c>
      <c r="R1602" s="20" t="s">
        <v>42</v>
      </c>
      <c r="S1602" s="19" t="s">
        <v>7105</v>
      </c>
      <c r="T1602" s="19" t="s">
        <v>7106</v>
      </c>
    </row>
    <row x14ac:dyDescent="0.25" r="1603" customHeight="1" ht="19.5">
      <c r="A1603" s="18">
        <v>45201</v>
      </c>
      <c r="B1603" s="19" t="s">
        <v>7107</v>
      </c>
      <c r="C1603" s="19" t="s">
        <v>691</v>
      </c>
      <c r="D1603" s="20"/>
      <c r="E1603" s="21">
        <f>"13094165319"</f>
      </c>
      <c r="F1603" s="19" t="s">
        <v>7108</v>
      </c>
      <c r="G1603" s="20" t="s">
        <v>37</v>
      </c>
      <c r="H1603" s="20" t="s">
        <v>98</v>
      </c>
      <c r="I1603" s="22" t="s">
        <v>49</v>
      </c>
      <c r="J1603" s="20" t="s">
        <v>24</v>
      </c>
      <c r="K1603" s="20" t="s">
        <v>25</v>
      </c>
      <c r="L1603" s="20" t="s">
        <v>39</v>
      </c>
      <c r="M1603" s="19" t="s">
        <v>27</v>
      </c>
      <c r="N1603" s="19" t="s">
        <v>28</v>
      </c>
      <c r="O1603" s="20" t="s">
        <v>29</v>
      </c>
      <c r="P1603" s="20"/>
      <c r="Q1603" s="23">
        <v>45201.57184027778</v>
      </c>
      <c r="R1603" s="20" t="s">
        <v>42</v>
      </c>
      <c r="S1603" s="19" t="s">
        <v>7109</v>
      </c>
      <c r="T1603" s="19" t="s">
        <v>7110</v>
      </c>
    </row>
    <row x14ac:dyDescent="0.25" r="1604" customHeight="1" ht="19.5">
      <c r="A1604" s="18">
        <v>45201</v>
      </c>
      <c r="B1604" s="19" t="s">
        <v>7111</v>
      </c>
      <c r="C1604" s="19" t="s">
        <v>545</v>
      </c>
      <c r="D1604" s="20"/>
      <c r="E1604" s="21">
        <f>"13227262760"</f>
      </c>
      <c r="F1604" s="19" t="s">
        <v>7112</v>
      </c>
      <c r="G1604" s="20" t="s">
        <v>56</v>
      </c>
      <c r="H1604" s="20" t="s">
        <v>98</v>
      </c>
      <c r="I1604" s="22" t="s">
        <v>259</v>
      </c>
      <c r="J1604" s="20" t="s">
        <v>24</v>
      </c>
      <c r="K1604" s="20" t="s">
        <v>25</v>
      </c>
      <c r="L1604" s="20" t="s">
        <v>39</v>
      </c>
      <c r="M1604" s="19" t="s">
        <v>40</v>
      </c>
      <c r="N1604" s="19" t="s">
        <v>28</v>
      </c>
      <c r="O1604" s="20" t="s">
        <v>29</v>
      </c>
      <c r="P1604" s="20"/>
      <c r="Q1604" s="23">
        <v>45201.69322916667</v>
      </c>
      <c r="R1604" s="20" t="s">
        <v>42</v>
      </c>
      <c r="S1604" s="19" t="s">
        <v>7113</v>
      </c>
      <c r="T1604" s="19" t="s">
        <v>7114</v>
      </c>
    </row>
    <row x14ac:dyDescent="0.25" r="1605" customHeight="1" ht="19.5">
      <c r="A1605" s="18">
        <v>45201</v>
      </c>
      <c r="B1605" s="19" t="s">
        <v>7115</v>
      </c>
      <c r="C1605" s="19" t="s">
        <v>691</v>
      </c>
      <c r="D1605" s="20"/>
      <c r="E1605" s="21">
        <f>"13872647499"</f>
      </c>
      <c r="F1605" s="19" t="s">
        <v>4450</v>
      </c>
      <c r="G1605" s="20" t="s">
        <v>48</v>
      </c>
      <c r="H1605" s="20" t="s">
        <v>98</v>
      </c>
      <c r="I1605" s="22" t="s">
        <v>75</v>
      </c>
      <c r="J1605" s="20" t="s">
        <v>24</v>
      </c>
      <c r="K1605" s="20" t="s">
        <v>25</v>
      </c>
      <c r="L1605" s="20" t="s">
        <v>39</v>
      </c>
      <c r="M1605" s="19" t="s">
        <v>40</v>
      </c>
      <c r="N1605" s="19" t="s">
        <v>28</v>
      </c>
      <c r="O1605" s="20" t="s">
        <v>29</v>
      </c>
      <c r="P1605" s="20"/>
      <c r="Q1605" s="23">
        <v>45201.66976851852</v>
      </c>
      <c r="R1605" s="20" t="s">
        <v>42</v>
      </c>
      <c r="S1605" s="19" t="s">
        <v>7116</v>
      </c>
      <c r="T1605" s="19"/>
    </row>
    <row x14ac:dyDescent="0.25" r="1606" customHeight="1" ht="19.5">
      <c r="A1606" s="18">
        <v>45201</v>
      </c>
      <c r="B1606" s="19" t="s">
        <v>7117</v>
      </c>
      <c r="C1606" s="19" t="s">
        <v>691</v>
      </c>
      <c r="D1606" s="20"/>
      <c r="E1606" s="21">
        <f>"13032737124"</f>
      </c>
      <c r="F1606" s="19" t="s">
        <v>7118</v>
      </c>
      <c r="G1606" s="20" t="s">
        <v>74</v>
      </c>
      <c r="H1606" s="20"/>
      <c r="I1606" s="22">
        <f>"10015"</f>
      </c>
      <c r="J1606" s="20" t="s">
        <v>24</v>
      </c>
      <c r="K1606" s="20" t="s">
        <v>25</v>
      </c>
      <c r="L1606" s="20" t="s">
        <v>26</v>
      </c>
      <c r="M1606" s="19" t="s">
        <v>27</v>
      </c>
      <c r="N1606" s="19" t="s">
        <v>28</v>
      </c>
      <c r="O1606" s="20" t="s">
        <v>29</v>
      </c>
      <c r="P1606" s="20"/>
      <c r="Q1606" s="23">
        <v>45201.65357638889</v>
      </c>
      <c r="R1606" s="20" t="s">
        <v>31</v>
      </c>
      <c r="S1606" s="19" t="s">
        <v>7119</v>
      </c>
      <c r="T1606" s="19"/>
    </row>
    <row x14ac:dyDescent="0.25" r="1607" customHeight="1" ht="19.5">
      <c r="A1607" s="18">
        <v>45201</v>
      </c>
      <c r="B1607" s="19" t="s">
        <v>7120</v>
      </c>
      <c r="C1607" s="19" t="s">
        <v>1079</v>
      </c>
      <c r="D1607" s="20"/>
      <c r="E1607" s="21">
        <f>"13094186418"</f>
      </c>
      <c r="F1607" s="19" t="s">
        <v>7121</v>
      </c>
      <c r="G1607" s="20" t="s">
        <v>115</v>
      </c>
      <c r="H1607" s="20" t="s">
        <v>98</v>
      </c>
      <c r="I1607" s="22">
        <f>"10015"</f>
      </c>
      <c r="J1607" s="20" t="s">
        <v>24</v>
      </c>
      <c r="K1607" s="20" t="s">
        <v>25</v>
      </c>
      <c r="L1607" s="20" t="s">
        <v>26</v>
      </c>
      <c r="M1607" s="19" t="s">
        <v>27</v>
      </c>
      <c r="N1607" s="19" t="s">
        <v>28</v>
      </c>
      <c r="O1607" s="20" t="s">
        <v>29</v>
      </c>
      <c r="P1607" s="20"/>
      <c r="Q1607" s="23">
        <v>45201.35841435185</v>
      </c>
      <c r="R1607" s="20" t="s">
        <v>31</v>
      </c>
      <c r="S1607" s="19" t="s">
        <v>7122</v>
      </c>
      <c r="T1607" s="19"/>
    </row>
    <row x14ac:dyDescent="0.25" r="1608" customHeight="1" ht="19.5">
      <c r="A1608" s="18">
        <v>45201</v>
      </c>
      <c r="B1608" s="19" t="s">
        <v>7123</v>
      </c>
      <c r="C1608" s="19" t="s">
        <v>4856</v>
      </c>
      <c r="D1608" s="20"/>
      <c r="E1608" s="21">
        <f>"18671796602"</f>
      </c>
      <c r="F1608" s="19" t="s">
        <v>7124</v>
      </c>
      <c r="G1608" s="20" t="s">
        <v>115</v>
      </c>
      <c r="H1608" s="20"/>
      <c r="I1608" s="22" t="s">
        <v>49</v>
      </c>
      <c r="J1608" s="20" t="s">
        <v>24</v>
      </c>
      <c r="K1608" s="20" t="s">
        <v>25</v>
      </c>
      <c r="L1608" s="20" t="s">
        <v>39</v>
      </c>
      <c r="M1608" s="19" t="s">
        <v>40</v>
      </c>
      <c r="N1608" s="19" t="s">
        <v>28</v>
      </c>
      <c r="O1608" s="20" t="s">
        <v>29</v>
      </c>
      <c r="P1608" s="20"/>
      <c r="Q1608" s="23">
        <v>45201.68554398148</v>
      </c>
      <c r="R1608" s="20" t="s">
        <v>42</v>
      </c>
      <c r="S1608" s="19" t="s">
        <v>7125</v>
      </c>
      <c r="T1608" s="19" t="s">
        <v>7126</v>
      </c>
    </row>
    <row x14ac:dyDescent="0.25" r="1609" customHeight="1" ht="19.5">
      <c r="A1609" s="18">
        <v>45201</v>
      </c>
      <c r="B1609" s="19" t="s">
        <v>7127</v>
      </c>
      <c r="C1609" s="19" t="s">
        <v>46</v>
      </c>
      <c r="D1609" s="20"/>
      <c r="E1609" s="21">
        <f>"13297285641"</f>
      </c>
      <c r="F1609" s="19" t="s">
        <v>7128</v>
      </c>
      <c r="G1609" s="20" t="s">
        <v>74</v>
      </c>
      <c r="H1609" s="20"/>
      <c r="I1609" s="22" t="s">
        <v>57</v>
      </c>
      <c r="J1609" s="20" t="s">
        <v>24</v>
      </c>
      <c r="K1609" s="20" t="s">
        <v>25</v>
      </c>
      <c r="L1609" s="20" t="s">
        <v>39</v>
      </c>
      <c r="M1609" s="19" t="s">
        <v>40</v>
      </c>
      <c r="N1609" s="19" t="s">
        <v>28</v>
      </c>
      <c r="O1609" s="20" t="s">
        <v>29</v>
      </c>
      <c r="P1609" s="20"/>
      <c r="Q1609" s="23">
        <v>45201.693240740744</v>
      </c>
      <c r="R1609" s="20" t="s">
        <v>51</v>
      </c>
      <c r="S1609" s="19" t="s">
        <v>7129</v>
      </c>
      <c r="T1609" s="19"/>
    </row>
    <row x14ac:dyDescent="0.25" r="1610" customHeight="1" ht="19.5">
      <c r="A1610" s="18">
        <v>45201</v>
      </c>
      <c r="B1610" s="19" t="s">
        <v>7130</v>
      </c>
      <c r="C1610" s="19" t="s">
        <v>54</v>
      </c>
      <c r="D1610" s="20"/>
      <c r="E1610" s="21">
        <f>"15607208596"</f>
      </c>
      <c r="F1610" s="19" t="s">
        <v>7131</v>
      </c>
      <c r="G1610" s="20" t="s">
        <v>62</v>
      </c>
      <c r="H1610" s="20" t="s">
        <v>98</v>
      </c>
      <c r="I1610" s="22" t="s">
        <v>7132</v>
      </c>
      <c r="J1610" s="20" t="s">
        <v>24</v>
      </c>
      <c r="K1610" s="20" t="s">
        <v>25</v>
      </c>
      <c r="L1610" s="20" t="s">
        <v>39</v>
      </c>
      <c r="M1610" s="19" t="s">
        <v>27</v>
      </c>
      <c r="N1610" s="19" t="s">
        <v>28</v>
      </c>
      <c r="O1610" s="20" t="s">
        <v>29</v>
      </c>
      <c r="P1610" s="20"/>
      <c r="Q1610" s="23">
        <v>45201.60359953704</v>
      </c>
      <c r="R1610" s="20" t="s">
        <v>42</v>
      </c>
      <c r="S1610" s="19" t="s">
        <v>7133</v>
      </c>
      <c r="T1610" s="19"/>
    </row>
    <row x14ac:dyDescent="0.25" r="1611" customHeight="1" ht="19.5">
      <c r="A1611" s="18">
        <v>45201</v>
      </c>
      <c r="B1611" s="19" t="s">
        <v>7134</v>
      </c>
      <c r="C1611" s="19" t="s">
        <v>691</v>
      </c>
      <c r="D1611" s="20"/>
      <c r="E1611" s="21">
        <f>"15629357980"</f>
      </c>
      <c r="F1611" s="19" t="s">
        <v>7135</v>
      </c>
      <c r="G1611" s="20" t="s">
        <v>216</v>
      </c>
      <c r="H1611" s="20"/>
      <c r="I1611" s="22" t="s">
        <v>254</v>
      </c>
      <c r="J1611" s="20" t="s">
        <v>24</v>
      </c>
      <c r="K1611" s="20" t="s">
        <v>25</v>
      </c>
      <c r="L1611" s="20" t="s">
        <v>39</v>
      </c>
      <c r="M1611" s="19" t="s">
        <v>40</v>
      </c>
      <c r="N1611" s="19" t="s">
        <v>28</v>
      </c>
      <c r="O1611" s="20" t="s">
        <v>29</v>
      </c>
      <c r="P1611" s="20"/>
      <c r="Q1611" s="23">
        <v>45201.437048611115</v>
      </c>
      <c r="R1611" s="20" t="s">
        <v>42</v>
      </c>
      <c r="S1611" s="19" t="s">
        <v>7136</v>
      </c>
      <c r="T1611" s="19"/>
    </row>
    <row x14ac:dyDescent="0.25" r="1612" customHeight="1" ht="19.5">
      <c r="A1612" s="18">
        <v>45201</v>
      </c>
      <c r="B1612" s="19" t="s">
        <v>7137</v>
      </c>
      <c r="C1612" s="19" t="s">
        <v>7138</v>
      </c>
      <c r="D1612" s="20"/>
      <c r="E1612" s="21">
        <f>"13098418508"</f>
      </c>
      <c r="F1612" s="19" t="s">
        <v>2637</v>
      </c>
      <c r="G1612" s="20" t="s">
        <v>115</v>
      </c>
      <c r="H1612" s="20" t="s">
        <v>130</v>
      </c>
      <c r="I1612" s="22" t="s">
        <v>110</v>
      </c>
      <c r="J1612" s="20" t="s">
        <v>24</v>
      </c>
      <c r="K1612" s="20" t="s">
        <v>25</v>
      </c>
      <c r="L1612" s="20" t="s">
        <v>39</v>
      </c>
      <c r="M1612" s="19" t="s">
        <v>40</v>
      </c>
      <c r="N1612" s="19" t="s">
        <v>4770</v>
      </c>
      <c r="O1612" s="20" t="s">
        <v>29</v>
      </c>
      <c r="P1612" s="20"/>
      <c r="Q1612" s="23">
        <v>45201.44641203704</v>
      </c>
      <c r="R1612" s="20" t="s">
        <v>7139</v>
      </c>
      <c r="S1612" s="19" t="s">
        <v>7140</v>
      </c>
      <c r="T1612" s="19"/>
    </row>
    <row x14ac:dyDescent="0.25" r="1613" customHeight="1" ht="19.5">
      <c r="A1613" s="18">
        <v>45201</v>
      </c>
      <c r="B1613" s="19" t="s">
        <v>7141</v>
      </c>
      <c r="C1613" s="19" t="s">
        <v>7142</v>
      </c>
      <c r="D1613" s="20"/>
      <c r="E1613" s="21">
        <f>"13545717648"</f>
      </c>
      <c r="F1613" s="19"/>
      <c r="G1613" s="20"/>
      <c r="H1613" s="20"/>
      <c r="I1613" s="22" t="s">
        <v>796</v>
      </c>
      <c r="J1613" s="20" t="s">
        <v>24</v>
      </c>
      <c r="K1613" s="20" t="s">
        <v>25</v>
      </c>
      <c r="L1613" s="20" t="s">
        <v>39</v>
      </c>
      <c r="M1613" s="19" t="s">
        <v>27</v>
      </c>
      <c r="N1613" s="19" t="s">
        <v>28</v>
      </c>
      <c r="O1613" s="20" t="s">
        <v>29</v>
      </c>
      <c r="P1613" s="20"/>
      <c r="Q1613" s="23">
        <v>45201.65498842593</v>
      </c>
      <c r="R1613" s="20" t="s">
        <v>42</v>
      </c>
      <c r="S1613" s="19" t="s">
        <v>7143</v>
      </c>
      <c r="T1613" s="19" t="s">
        <v>7144</v>
      </c>
    </row>
    <row x14ac:dyDescent="0.25" r="1614" customHeight="1" ht="19.5">
      <c r="A1614" s="18">
        <v>45201</v>
      </c>
      <c r="B1614" s="19" t="s">
        <v>7145</v>
      </c>
      <c r="C1614" s="19" t="s">
        <v>7146</v>
      </c>
      <c r="D1614" s="20"/>
      <c r="E1614" s="21">
        <f>"13329813008"</f>
      </c>
      <c r="F1614" s="19" t="s">
        <v>7147</v>
      </c>
      <c r="G1614" s="20" t="s">
        <v>23</v>
      </c>
      <c r="H1614" s="20" t="s">
        <v>130</v>
      </c>
      <c r="I1614" s="22" t="s">
        <v>110</v>
      </c>
      <c r="J1614" s="20" t="s">
        <v>24</v>
      </c>
      <c r="K1614" s="20" t="s">
        <v>25</v>
      </c>
      <c r="L1614" s="20" t="s">
        <v>39</v>
      </c>
      <c r="M1614" s="19" t="s">
        <v>40</v>
      </c>
      <c r="N1614" s="19" t="s">
        <v>183</v>
      </c>
      <c r="O1614" s="20" t="s">
        <v>29</v>
      </c>
      <c r="P1614" s="20"/>
      <c r="Q1614" s="23"/>
      <c r="R1614" s="20" t="s">
        <v>110</v>
      </c>
      <c r="S1614" s="19" t="s">
        <v>7148</v>
      </c>
      <c r="T1614" s="19"/>
    </row>
    <row x14ac:dyDescent="0.25" r="1615" customHeight="1" ht="19.5">
      <c r="A1615" s="18">
        <v>45201</v>
      </c>
      <c r="B1615" s="19" t="s">
        <v>7149</v>
      </c>
      <c r="C1615" s="19" t="s">
        <v>5684</v>
      </c>
      <c r="D1615" s="20"/>
      <c r="E1615" s="21">
        <f>"18671779045"</f>
      </c>
      <c r="F1615" s="19" t="s">
        <v>7150</v>
      </c>
      <c r="G1615" s="20" t="s">
        <v>62</v>
      </c>
      <c r="H1615" s="20"/>
      <c r="I1615" s="22" t="s">
        <v>415</v>
      </c>
      <c r="J1615" s="20" t="s">
        <v>24</v>
      </c>
      <c r="K1615" s="20" t="s">
        <v>25</v>
      </c>
      <c r="L1615" s="20" t="s">
        <v>39</v>
      </c>
      <c r="M1615" s="19" t="s">
        <v>27</v>
      </c>
      <c r="N1615" s="19" t="s">
        <v>183</v>
      </c>
      <c r="O1615" s="20" t="s">
        <v>29</v>
      </c>
      <c r="P1615" s="20"/>
      <c r="Q1615" s="23">
        <v>45201.73974537037</v>
      </c>
      <c r="R1615" s="20" t="s">
        <v>42</v>
      </c>
      <c r="S1615" s="19" t="s">
        <v>7151</v>
      </c>
      <c r="T1615" s="19"/>
    </row>
    <row x14ac:dyDescent="0.25" r="1616" customHeight="1" ht="19.5">
      <c r="A1616" s="18">
        <v>45201</v>
      </c>
      <c r="B1616" s="19" t="s">
        <v>7152</v>
      </c>
      <c r="C1616" s="19" t="s">
        <v>5684</v>
      </c>
      <c r="D1616" s="20"/>
      <c r="E1616" s="21">
        <f>"18671738751"</f>
      </c>
      <c r="F1616" s="19" t="s">
        <v>7153</v>
      </c>
      <c r="G1616" s="20" t="s">
        <v>62</v>
      </c>
      <c r="H1616" s="20"/>
      <c r="I1616" s="22" t="s">
        <v>7132</v>
      </c>
      <c r="J1616" s="20" t="s">
        <v>24</v>
      </c>
      <c r="K1616" s="20" t="s">
        <v>25</v>
      </c>
      <c r="L1616" s="20" t="s">
        <v>39</v>
      </c>
      <c r="M1616" s="19" t="s">
        <v>27</v>
      </c>
      <c r="N1616" s="19" t="s">
        <v>183</v>
      </c>
      <c r="O1616" s="20" t="s">
        <v>29</v>
      </c>
      <c r="P1616" s="20"/>
      <c r="Q1616" s="23">
        <v>45201.717002314814</v>
      </c>
      <c r="R1616" s="20" t="s">
        <v>42</v>
      </c>
      <c r="S1616" s="19" t="s">
        <v>7154</v>
      </c>
      <c r="T1616" s="19"/>
    </row>
    <row x14ac:dyDescent="0.25" r="1617" customHeight="1" ht="19.5">
      <c r="A1617" s="18">
        <v>45201</v>
      </c>
      <c r="B1617" s="19" t="s">
        <v>7155</v>
      </c>
      <c r="C1617" s="19" t="s">
        <v>5684</v>
      </c>
      <c r="D1617" s="20"/>
      <c r="E1617" s="21">
        <f>"18674206998"</f>
      </c>
      <c r="F1617" s="19" t="s">
        <v>7156</v>
      </c>
      <c r="G1617" s="20" t="s">
        <v>115</v>
      </c>
      <c r="H1617" s="20" t="s">
        <v>121</v>
      </c>
      <c r="I1617" s="22" t="s">
        <v>1024</v>
      </c>
      <c r="J1617" s="20" t="s">
        <v>24</v>
      </c>
      <c r="K1617" s="20" t="s">
        <v>25</v>
      </c>
      <c r="L1617" s="20" t="s">
        <v>39</v>
      </c>
      <c r="M1617" s="19" t="s">
        <v>27</v>
      </c>
      <c r="N1617" s="19" t="s">
        <v>183</v>
      </c>
      <c r="O1617" s="20" t="s">
        <v>29</v>
      </c>
      <c r="P1617" s="20"/>
      <c r="Q1617" s="23">
        <v>45201.612708333334</v>
      </c>
      <c r="R1617" s="20" t="s">
        <v>42</v>
      </c>
      <c r="S1617" s="19" t="s">
        <v>7157</v>
      </c>
      <c r="T1617" s="19"/>
    </row>
    <row x14ac:dyDescent="0.25" r="1618" customHeight="1" ht="19.5">
      <c r="A1618" s="18">
        <v>45201</v>
      </c>
      <c r="B1618" s="19" t="s">
        <v>7158</v>
      </c>
      <c r="C1618" s="19" t="s">
        <v>5684</v>
      </c>
      <c r="D1618" s="20"/>
      <c r="E1618" s="21">
        <f>"13117286472"</f>
      </c>
      <c r="F1618" s="19" t="s">
        <v>7159</v>
      </c>
      <c r="G1618" s="20" t="s">
        <v>37</v>
      </c>
      <c r="H1618" s="20"/>
      <c r="I1618" s="22" t="s">
        <v>87</v>
      </c>
      <c r="J1618" s="20" t="s">
        <v>24</v>
      </c>
      <c r="K1618" s="20" t="s">
        <v>25</v>
      </c>
      <c r="L1618" s="20" t="s">
        <v>39</v>
      </c>
      <c r="M1618" s="19" t="s">
        <v>27</v>
      </c>
      <c r="N1618" s="19" t="s">
        <v>183</v>
      </c>
      <c r="O1618" s="20" t="s">
        <v>29</v>
      </c>
      <c r="P1618" s="20"/>
      <c r="Q1618" s="23">
        <v>45201.651712962965</v>
      </c>
      <c r="R1618" s="20" t="s">
        <v>42</v>
      </c>
      <c r="S1618" s="19" t="s">
        <v>7160</v>
      </c>
      <c r="T1618" s="19"/>
    </row>
    <row x14ac:dyDescent="0.25" r="1619" customHeight="1" ht="19.5">
      <c r="A1619" s="18">
        <v>45201</v>
      </c>
      <c r="B1619" s="19" t="s">
        <v>7161</v>
      </c>
      <c r="C1619" s="19" t="s">
        <v>5684</v>
      </c>
      <c r="D1619" s="20"/>
      <c r="E1619" s="21">
        <f>"15671056628"</f>
      </c>
      <c r="F1619" s="19" t="s">
        <v>7162</v>
      </c>
      <c r="G1619" s="20" t="s">
        <v>74</v>
      </c>
      <c r="H1619" s="20"/>
      <c r="I1619" s="22" t="s">
        <v>75</v>
      </c>
      <c r="J1619" s="20" t="s">
        <v>24</v>
      </c>
      <c r="K1619" s="20" t="s">
        <v>25</v>
      </c>
      <c r="L1619" s="20" t="s">
        <v>39</v>
      </c>
      <c r="M1619" s="19" t="s">
        <v>40</v>
      </c>
      <c r="N1619" s="19" t="s">
        <v>183</v>
      </c>
      <c r="O1619" s="20" t="s">
        <v>29</v>
      </c>
      <c r="P1619" s="20"/>
      <c r="Q1619" s="23">
        <v>45201.65193287037</v>
      </c>
      <c r="R1619" s="20" t="s">
        <v>42</v>
      </c>
      <c r="S1619" s="19" t="s">
        <v>7163</v>
      </c>
      <c r="T1619" s="19"/>
    </row>
    <row x14ac:dyDescent="0.25" r="1620" customHeight="1" ht="19.5">
      <c r="A1620" s="18">
        <v>45201</v>
      </c>
      <c r="B1620" s="19" t="s">
        <v>7164</v>
      </c>
      <c r="C1620" s="19" t="s">
        <v>5684</v>
      </c>
      <c r="D1620" s="20"/>
      <c r="E1620" s="21">
        <f>"13117289549"</f>
      </c>
      <c r="F1620" s="19" t="s">
        <v>7165</v>
      </c>
      <c r="G1620" s="20" t="s">
        <v>115</v>
      </c>
      <c r="H1620" s="20"/>
      <c r="I1620" s="22" t="s">
        <v>226</v>
      </c>
      <c r="J1620" s="20" t="s">
        <v>24</v>
      </c>
      <c r="K1620" s="20" t="s">
        <v>25</v>
      </c>
      <c r="L1620" s="20" t="s">
        <v>39</v>
      </c>
      <c r="M1620" s="19" t="s">
        <v>27</v>
      </c>
      <c r="N1620" s="19" t="s">
        <v>183</v>
      </c>
      <c r="O1620" s="20" t="s">
        <v>29</v>
      </c>
      <c r="P1620" s="20"/>
      <c r="Q1620" s="23">
        <v>45201.63783564815</v>
      </c>
      <c r="R1620" s="20" t="s">
        <v>42</v>
      </c>
      <c r="S1620" s="19" t="s">
        <v>7166</v>
      </c>
      <c r="T1620" s="19"/>
    </row>
    <row x14ac:dyDescent="0.25" r="1621" customHeight="1" ht="19.5">
      <c r="A1621" s="18">
        <v>45201</v>
      </c>
      <c r="B1621" s="19" t="s">
        <v>7167</v>
      </c>
      <c r="C1621" s="19" t="s">
        <v>5684</v>
      </c>
      <c r="D1621" s="20"/>
      <c r="E1621" s="21">
        <f>"17671939967"</f>
      </c>
      <c r="F1621" s="19" t="s">
        <v>5622</v>
      </c>
      <c r="G1621" s="20" t="s">
        <v>48</v>
      </c>
      <c r="H1621" s="20"/>
      <c r="I1621" s="22" t="s">
        <v>381</v>
      </c>
      <c r="J1621" s="20" t="s">
        <v>24</v>
      </c>
      <c r="K1621" s="20" t="s">
        <v>25</v>
      </c>
      <c r="L1621" s="20" t="s">
        <v>39</v>
      </c>
      <c r="M1621" s="19" t="s">
        <v>27</v>
      </c>
      <c r="N1621" s="19" t="s">
        <v>183</v>
      </c>
      <c r="O1621" s="20" t="s">
        <v>29</v>
      </c>
      <c r="P1621" s="20"/>
      <c r="Q1621" s="23">
        <v>45201.58761574074</v>
      </c>
      <c r="R1621" s="20" t="s">
        <v>42</v>
      </c>
      <c r="S1621" s="19" t="s">
        <v>7168</v>
      </c>
      <c r="T1621" s="19"/>
    </row>
    <row x14ac:dyDescent="0.25" r="1622" customHeight="1" ht="19.5">
      <c r="A1622" s="18">
        <v>45201</v>
      </c>
      <c r="B1622" s="19" t="s">
        <v>7169</v>
      </c>
      <c r="C1622" s="19" t="s">
        <v>5684</v>
      </c>
      <c r="D1622" s="20"/>
      <c r="E1622" s="21">
        <f>"15672506330"</f>
      </c>
      <c r="F1622" s="19" t="s">
        <v>7170</v>
      </c>
      <c r="G1622" s="20" t="s">
        <v>74</v>
      </c>
      <c r="H1622" s="20"/>
      <c r="I1622" s="22" t="s">
        <v>930</v>
      </c>
      <c r="J1622" s="20" t="s">
        <v>24</v>
      </c>
      <c r="K1622" s="20" t="s">
        <v>25</v>
      </c>
      <c r="L1622" s="20" t="s">
        <v>39</v>
      </c>
      <c r="M1622" s="19" t="s">
        <v>40</v>
      </c>
      <c r="N1622" s="19" t="s">
        <v>183</v>
      </c>
      <c r="O1622" s="20" t="s">
        <v>29</v>
      </c>
      <c r="P1622" s="20"/>
      <c r="Q1622" s="23">
        <v>45201.42798611111</v>
      </c>
      <c r="R1622" s="20" t="s">
        <v>42</v>
      </c>
      <c r="S1622" s="19" t="s">
        <v>7171</v>
      </c>
      <c r="T1622" s="19"/>
    </row>
    <row x14ac:dyDescent="0.25" r="1623" customHeight="1" ht="19.5">
      <c r="A1623" s="18">
        <v>45201</v>
      </c>
      <c r="B1623" s="19" t="s">
        <v>7172</v>
      </c>
      <c r="C1623" s="19" t="s">
        <v>5684</v>
      </c>
      <c r="D1623" s="20"/>
      <c r="E1623" s="21">
        <f>"13114461157"</f>
      </c>
      <c r="F1623" s="19" t="s">
        <v>7173</v>
      </c>
      <c r="G1623" s="20" t="s">
        <v>37</v>
      </c>
      <c r="H1623" s="20"/>
      <c r="I1623" s="22" t="s">
        <v>486</v>
      </c>
      <c r="J1623" s="20" t="s">
        <v>24</v>
      </c>
      <c r="K1623" s="20" t="s">
        <v>25</v>
      </c>
      <c r="L1623" s="20" t="s">
        <v>39</v>
      </c>
      <c r="M1623" s="19" t="s">
        <v>40</v>
      </c>
      <c r="N1623" s="19" t="s">
        <v>183</v>
      </c>
      <c r="O1623" s="20" t="s">
        <v>29</v>
      </c>
      <c r="P1623" s="20"/>
      <c r="Q1623" s="23">
        <v>45201.41751157407</v>
      </c>
      <c r="R1623" s="20" t="s">
        <v>42</v>
      </c>
      <c r="S1623" s="19" t="s">
        <v>7174</v>
      </c>
      <c r="T1623" s="19"/>
    </row>
    <row x14ac:dyDescent="0.25" r="1624" customHeight="1" ht="19.5">
      <c r="A1624" s="18">
        <v>45201</v>
      </c>
      <c r="B1624" s="19" t="s">
        <v>7175</v>
      </c>
      <c r="C1624" s="19" t="s">
        <v>5684</v>
      </c>
      <c r="D1624" s="20"/>
      <c r="E1624" s="21">
        <f>"18671709311"</f>
      </c>
      <c r="F1624" s="19" t="s">
        <v>7176</v>
      </c>
      <c r="G1624" s="20" t="s">
        <v>37</v>
      </c>
      <c r="H1624" s="20"/>
      <c r="I1624" s="22" t="s">
        <v>4501</v>
      </c>
      <c r="J1624" s="20" t="s">
        <v>24</v>
      </c>
      <c r="K1624" s="20" t="s">
        <v>25</v>
      </c>
      <c r="L1624" s="20" t="s">
        <v>4502</v>
      </c>
      <c r="M1624" s="19" t="s">
        <v>27</v>
      </c>
      <c r="N1624" s="19" t="s">
        <v>183</v>
      </c>
      <c r="O1624" s="20" t="s">
        <v>29</v>
      </c>
      <c r="P1624" s="20"/>
      <c r="Q1624" s="23">
        <v>45201.39671296296</v>
      </c>
      <c r="R1624" s="20" t="s">
        <v>42</v>
      </c>
      <c r="S1624" s="19" t="s">
        <v>7177</v>
      </c>
      <c r="T1624" s="19"/>
    </row>
    <row x14ac:dyDescent="0.25" r="1625" customHeight="1" ht="19.5">
      <c r="A1625" s="18">
        <v>45201</v>
      </c>
      <c r="B1625" s="19" t="s">
        <v>7178</v>
      </c>
      <c r="C1625" s="19" t="s">
        <v>5684</v>
      </c>
      <c r="D1625" s="20"/>
      <c r="E1625" s="21">
        <f>"18674203303"</f>
      </c>
      <c r="F1625" s="19" t="s">
        <v>7179</v>
      </c>
      <c r="G1625" s="20" t="s">
        <v>62</v>
      </c>
      <c r="H1625" s="20" t="s">
        <v>130</v>
      </c>
      <c r="I1625" s="22" t="s">
        <v>2649</v>
      </c>
      <c r="J1625" s="20" t="s">
        <v>24</v>
      </c>
      <c r="K1625" s="20" t="s">
        <v>25</v>
      </c>
      <c r="L1625" s="20" t="s">
        <v>39</v>
      </c>
      <c r="M1625" s="19" t="s">
        <v>27</v>
      </c>
      <c r="N1625" s="19" t="s">
        <v>183</v>
      </c>
      <c r="O1625" s="20" t="s">
        <v>29</v>
      </c>
      <c r="P1625" s="20"/>
      <c r="Q1625" s="23">
        <v>45201.44221064815</v>
      </c>
      <c r="R1625" s="20" t="s">
        <v>42</v>
      </c>
      <c r="S1625" s="19" t="s">
        <v>7180</v>
      </c>
      <c r="T1625" s="19"/>
    </row>
    <row x14ac:dyDescent="0.25" r="1626" customHeight="1" ht="19.5">
      <c r="A1626" s="18">
        <v>45201</v>
      </c>
      <c r="B1626" s="19" t="s">
        <v>7181</v>
      </c>
      <c r="C1626" s="19" t="s">
        <v>5684</v>
      </c>
      <c r="D1626" s="20"/>
      <c r="E1626" s="21">
        <f>"18571028171"</f>
      </c>
      <c r="F1626" s="19" t="s">
        <v>7182</v>
      </c>
      <c r="G1626" s="20" t="s">
        <v>74</v>
      </c>
      <c r="H1626" s="20"/>
      <c r="I1626" s="22" t="s">
        <v>211</v>
      </c>
      <c r="J1626" s="20" t="s">
        <v>24</v>
      </c>
      <c r="K1626" s="20" t="s">
        <v>25</v>
      </c>
      <c r="L1626" s="20" t="s">
        <v>39</v>
      </c>
      <c r="M1626" s="19" t="s">
        <v>40</v>
      </c>
      <c r="N1626" s="19" t="s">
        <v>183</v>
      </c>
      <c r="O1626" s="20" t="s">
        <v>29</v>
      </c>
      <c r="P1626" s="20"/>
      <c r="Q1626" s="23">
        <v>45201.42306712963</v>
      </c>
      <c r="R1626" s="20" t="s">
        <v>42</v>
      </c>
      <c r="S1626" s="19" t="s">
        <v>7183</v>
      </c>
      <c r="T1626" s="19"/>
    </row>
    <row x14ac:dyDescent="0.25" r="1627" customHeight="1" ht="19.5">
      <c r="A1627" s="18">
        <v>45201</v>
      </c>
      <c r="B1627" s="19" t="s">
        <v>7184</v>
      </c>
      <c r="C1627" s="19" t="s">
        <v>5684</v>
      </c>
      <c r="D1627" s="20"/>
      <c r="E1627" s="21">
        <f>"15571711721"</f>
      </c>
      <c r="F1627" s="19" t="s">
        <v>7185</v>
      </c>
      <c r="G1627" s="20" t="s">
        <v>115</v>
      </c>
      <c r="H1627" s="20" t="s">
        <v>98</v>
      </c>
      <c r="I1627" s="22" t="s">
        <v>4501</v>
      </c>
      <c r="J1627" s="20" t="s">
        <v>24</v>
      </c>
      <c r="K1627" s="20" t="s">
        <v>25</v>
      </c>
      <c r="L1627" s="20" t="s">
        <v>4502</v>
      </c>
      <c r="M1627" s="19" t="s">
        <v>27</v>
      </c>
      <c r="N1627" s="19" t="s">
        <v>183</v>
      </c>
      <c r="O1627" s="20" t="s">
        <v>29</v>
      </c>
      <c r="P1627" s="20"/>
      <c r="Q1627" s="23">
        <v>45201.393900462965</v>
      </c>
      <c r="R1627" s="20" t="s">
        <v>42</v>
      </c>
      <c r="S1627" s="19" t="s">
        <v>7186</v>
      </c>
      <c r="T1627" s="19"/>
    </row>
    <row x14ac:dyDescent="0.25" r="1628" customHeight="1" ht="19.5">
      <c r="A1628" s="18">
        <v>45201</v>
      </c>
      <c r="B1628" s="19" t="s">
        <v>7187</v>
      </c>
      <c r="C1628" s="19" t="s">
        <v>7188</v>
      </c>
      <c r="D1628" s="20"/>
      <c r="E1628" s="21">
        <f>"18527203261"</f>
      </c>
      <c r="F1628" s="19" t="s">
        <v>7189</v>
      </c>
      <c r="G1628" s="20" t="s">
        <v>23</v>
      </c>
      <c r="H1628" s="20"/>
      <c r="I1628" s="22" t="s">
        <v>104</v>
      </c>
      <c r="J1628" s="20" t="s">
        <v>24</v>
      </c>
      <c r="K1628" s="20" t="s">
        <v>25</v>
      </c>
      <c r="L1628" s="20" t="s">
        <v>39</v>
      </c>
      <c r="M1628" s="19" t="s">
        <v>27</v>
      </c>
      <c r="N1628" s="19" t="s">
        <v>183</v>
      </c>
      <c r="O1628" s="20" t="s">
        <v>29</v>
      </c>
      <c r="P1628" s="20"/>
      <c r="Q1628" s="23">
        <v>45201.37679398148</v>
      </c>
      <c r="R1628" s="20" t="s">
        <v>42</v>
      </c>
      <c r="S1628" s="19" t="s">
        <v>7190</v>
      </c>
      <c r="T1628" s="19"/>
    </row>
    <row x14ac:dyDescent="0.25" r="1629" customHeight="1" ht="19.5">
      <c r="A1629" s="18">
        <v>45201</v>
      </c>
      <c r="B1629" s="19" t="s">
        <v>7191</v>
      </c>
      <c r="C1629" s="19" t="s">
        <v>5684</v>
      </c>
      <c r="D1629" s="20"/>
      <c r="E1629" s="21">
        <f>"17671933171"</f>
      </c>
      <c r="F1629" s="19" t="s">
        <v>7192</v>
      </c>
      <c r="G1629" s="20" t="s">
        <v>23</v>
      </c>
      <c r="H1629" s="20"/>
      <c r="I1629" s="22" t="s">
        <v>4501</v>
      </c>
      <c r="J1629" s="20" t="s">
        <v>24</v>
      </c>
      <c r="K1629" s="20" t="s">
        <v>25</v>
      </c>
      <c r="L1629" s="20" t="s">
        <v>39</v>
      </c>
      <c r="M1629" s="19" t="s">
        <v>27</v>
      </c>
      <c r="N1629" s="19" t="s">
        <v>183</v>
      </c>
      <c r="O1629" s="20" t="s">
        <v>29</v>
      </c>
      <c r="P1629" s="20"/>
      <c r="Q1629" s="23">
        <v>45201.608506944445</v>
      </c>
      <c r="R1629" s="20" t="s">
        <v>42</v>
      </c>
      <c r="S1629" s="19" t="s">
        <v>7193</v>
      </c>
      <c r="T1629" s="19"/>
    </row>
    <row x14ac:dyDescent="0.25" r="1630" customHeight="1" ht="19.5">
      <c r="A1630" s="18">
        <v>45201</v>
      </c>
      <c r="B1630" s="19" t="s">
        <v>7194</v>
      </c>
      <c r="C1630" s="19" t="s">
        <v>5684</v>
      </c>
      <c r="D1630" s="20"/>
      <c r="E1630" s="21">
        <f>"18527810272"</f>
      </c>
      <c r="F1630" s="19" t="s">
        <v>7195</v>
      </c>
      <c r="G1630" s="20" t="s">
        <v>48</v>
      </c>
      <c r="H1630" s="20"/>
      <c r="I1630" s="22" t="s">
        <v>259</v>
      </c>
      <c r="J1630" s="20" t="s">
        <v>24</v>
      </c>
      <c r="K1630" s="20" t="s">
        <v>25</v>
      </c>
      <c r="L1630" s="20" t="s">
        <v>39</v>
      </c>
      <c r="M1630" s="19" t="s">
        <v>40</v>
      </c>
      <c r="N1630" s="19" t="s">
        <v>183</v>
      </c>
      <c r="O1630" s="20" t="s">
        <v>29</v>
      </c>
      <c r="P1630" s="20"/>
      <c r="Q1630" s="23">
        <v>45201.44359953704</v>
      </c>
      <c r="R1630" s="20" t="s">
        <v>42</v>
      </c>
      <c r="S1630" s="19" t="s">
        <v>7196</v>
      </c>
      <c r="T1630" s="19"/>
    </row>
    <row x14ac:dyDescent="0.25" r="1631" customHeight="1" ht="19.5">
      <c r="A1631" s="18">
        <v>45201</v>
      </c>
      <c r="B1631" s="19" t="s">
        <v>7197</v>
      </c>
      <c r="C1631" s="19" t="s">
        <v>5675</v>
      </c>
      <c r="D1631" s="20"/>
      <c r="E1631" s="21">
        <f>"15672515672"</f>
      </c>
      <c r="F1631" s="19" t="s">
        <v>7198</v>
      </c>
      <c r="G1631" s="20" t="s">
        <v>48</v>
      </c>
      <c r="H1631" s="20"/>
      <c r="I1631" s="22">
        <f>"10015"</f>
      </c>
      <c r="J1631" s="20" t="s">
        <v>24</v>
      </c>
      <c r="K1631" s="20" t="s">
        <v>69</v>
      </c>
      <c r="L1631" s="20" t="s">
        <v>26</v>
      </c>
      <c r="M1631" s="19" t="s">
        <v>27</v>
      </c>
      <c r="N1631" s="19" t="s">
        <v>28</v>
      </c>
      <c r="O1631" s="20" t="s">
        <v>29</v>
      </c>
      <c r="P1631" s="20"/>
      <c r="Q1631" s="23">
        <v>45201.66881944444</v>
      </c>
      <c r="R1631" s="20" t="s">
        <v>31</v>
      </c>
      <c r="S1631" s="19" t="s">
        <v>7199</v>
      </c>
      <c r="T1631" s="19"/>
    </row>
    <row x14ac:dyDescent="0.25" r="1632" customHeight="1" ht="19.5">
      <c r="A1632" s="18">
        <v>45201</v>
      </c>
      <c r="B1632" s="19" t="s">
        <v>7200</v>
      </c>
      <c r="C1632" s="19" t="s">
        <v>5675</v>
      </c>
      <c r="D1632" s="20"/>
      <c r="E1632" s="21">
        <f>"13114466460"</f>
      </c>
      <c r="F1632" s="19" t="s">
        <v>7201</v>
      </c>
      <c r="G1632" s="20" t="s">
        <v>23</v>
      </c>
      <c r="H1632" s="20"/>
      <c r="I1632" s="22">
        <f>"10015"</f>
      </c>
      <c r="J1632" s="20" t="s">
        <v>24</v>
      </c>
      <c r="K1632" s="20" t="s">
        <v>69</v>
      </c>
      <c r="L1632" s="20" t="s">
        <v>26</v>
      </c>
      <c r="M1632" s="19" t="s">
        <v>27</v>
      </c>
      <c r="N1632" s="19" t="s">
        <v>28</v>
      </c>
      <c r="O1632" s="20" t="s">
        <v>29</v>
      </c>
      <c r="P1632" s="20"/>
      <c r="Q1632" s="23">
        <v>45201.63408564815</v>
      </c>
      <c r="R1632" s="20" t="s">
        <v>31</v>
      </c>
      <c r="S1632" s="19" t="s">
        <v>7202</v>
      </c>
      <c r="T1632" s="19"/>
    </row>
    <row x14ac:dyDescent="0.25" r="1633" customHeight="1" ht="19.5">
      <c r="A1633" s="18">
        <v>45201</v>
      </c>
      <c r="B1633" s="19" t="s">
        <v>7203</v>
      </c>
      <c r="C1633" s="19" t="s">
        <v>5684</v>
      </c>
      <c r="D1633" s="20"/>
      <c r="E1633" s="21">
        <f>"15171769312"</f>
      </c>
      <c r="F1633" s="19" t="s">
        <v>7204</v>
      </c>
      <c r="G1633" s="20" t="s">
        <v>216</v>
      </c>
      <c r="H1633" s="20"/>
      <c r="I1633" s="22" t="s">
        <v>211</v>
      </c>
      <c r="J1633" s="20" t="s">
        <v>24</v>
      </c>
      <c r="K1633" s="20" t="s">
        <v>25</v>
      </c>
      <c r="L1633" s="20" t="s">
        <v>39</v>
      </c>
      <c r="M1633" s="19" t="s">
        <v>40</v>
      </c>
      <c r="N1633" s="19" t="s">
        <v>183</v>
      </c>
      <c r="O1633" s="20" t="s">
        <v>29</v>
      </c>
      <c r="P1633" s="20"/>
      <c r="Q1633" s="23">
        <v>45201.464733796296</v>
      </c>
      <c r="R1633" s="20" t="s">
        <v>42</v>
      </c>
      <c r="S1633" s="19" t="s">
        <v>7205</v>
      </c>
      <c r="T1633" s="19" t="s">
        <v>7206</v>
      </c>
    </row>
    <row x14ac:dyDescent="0.25" r="1634" customHeight="1" ht="19.5">
      <c r="A1634" s="18">
        <v>45201</v>
      </c>
      <c r="B1634" s="19" t="s">
        <v>7207</v>
      </c>
      <c r="C1634" s="19" t="s">
        <v>5684</v>
      </c>
      <c r="D1634" s="20"/>
      <c r="E1634" s="21">
        <f>"15549380577"</f>
      </c>
      <c r="F1634" s="19" t="s">
        <v>7208</v>
      </c>
      <c r="G1634" s="20" t="s">
        <v>37</v>
      </c>
      <c r="H1634" s="20" t="s">
        <v>121</v>
      </c>
      <c r="I1634" s="22" t="s">
        <v>4501</v>
      </c>
      <c r="J1634" s="20" t="s">
        <v>24</v>
      </c>
      <c r="K1634" s="20" t="s">
        <v>25</v>
      </c>
      <c r="L1634" s="20" t="s">
        <v>39</v>
      </c>
      <c r="M1634" s="19" t="s">
        <v>27</v>
      </c>
      <c r="N1634" s="19" t="s">
        <v>183</v>
      </c>
      <c r="O1634" s="20" t="s">
        <v>29</v>
      </c>
      <c r="P1634" s="20"/>
      <c r="Q1634" s="23">
        <v>45201.379108796296</v>
      </c>
      <c r="R1634" s="20" t="s">
        <v>42</v>
      </c>
      <c r="S1634" s="19" t="s">
        <v>7209</v>
      </c>
      <c r="T1634" s="19" t="s">
        <v>7210</v>
      </c>
    </row>
    <row x14ac:dyDescent="0.25" r="1635" customHeight="1" ht="19.5">
      <c r="A1635" s="18">
        <v>45201</v>
      </c>
      <c r="B1635" s="19" t="s">
        <v>7211</v>
      </c>
      <c r="C1635" s="19" t="s">
        <v>5684</v>
      </c>
      <c r="D1635" s="20"/>
      <c r="E1635" s="21">
        <f>"15549313228"</f>
      </c>
      <c r="F1635" s="19" t="s">
        <v>721</v>
      </c>
      <c r="G1635" s="20" t="s">
        <v>62</v>
      </c>
      <c r="H1635" s="20"/>
      <c r="I1635" s="22" t="s">
        <v>189</v>
      </c>
      <c r="J1635" s="20" t="s">
        <v>24</v>
      </c>
      <c r="K1635" s="20" t="s">
        <v>25</v>
      </c>
      <c r="L1635" s="20" t="s">
        <v>39</v>
      </c>
      <c r="M1635" s="19" t="s">
        <v>40</v>
      </c>
      <c r="N1635" s="19" t="s">
        <v>183</v>
      </c>
      <c r="O1635" s="20" t="s">
        <v>29</v>
      </c>
      <c r="P1635" s="20"/>
      <c r="Q1635" s="23">
        <v>45201.58971064815</v>
      </c>
      <c r="R1635" s="20" t="s">
        <v>42</v>
      </c>
      <c r="S1635" s="19" t="s">
        <v>7212</v>
      </c>
      <c r="T1635" s="19" t="s">
        <v>7213</v>
      </c>
    </row>
    <row x14ac:dyDescent="0.25" r="1636" customHeight="1" ht="19.5">
      <c r="A1636" s="18">
        <v>45201</v>
      </c>
      <c r="B1636" s="19" t="s">
        <v>7214</v>
      </c>
      <c r="C1636" s="19" t="s">
        <v>7215</v>
      </c>
      <c r="D1636" s="20"/>
      <c r="E1636" s="21">
        <f>"18671709880"</f>
      </c>
      <c r="F1636" s="19" t="s">
        <v>7216</v>
      </c>
      <c r="G1636" s="20" t="s">
        <v>62</v>
      </c>
      <c r="H1636" s="20"/>
      <c r="I1636" s="22" t="s">
        <v>57</v>
      </c>
      <c r="J1636" s="20" t="s">
        <v>24</v>
      </c>
      <c r="K1636" s="20" t="s">
        <v>25</v>
      </c>
      <c r="L1636" s="20" t="s">
        <v>39</v>
      </c>
      <c r="M1636" s="19" t="s">
        <v>40</v>
      </c>
      <c r="N1636" s="19" t="s">
        <v>624</v>
      </c>
      <c r="O1636" s="20" t="s">
        <v>29</v>
      </c>
      <c r="P1636" s="20"/>
      <c r="Q1636" s="23">
        <v>45201.37732638889</v>
      </c>
      <c r="R1636" s="20" t="s">
        <v>42</v>
      </c>
      <c r="S1636" s="19" t="s">
        <v>7217</v>
      </c>
      <c r="T1636" s="19" t="s">
        <v>7218</v>
      </c>
    </row>
    <row x14ac:dyDescent="0.25" r="1637" customHeight="1" ht="19.5">
      <c r="A1637" s="18">
        <v>45201</v>
      </c>
      <c r="B1637" s="19" t="s">
        <v>7219</v>
      </c>
      <c r="C1637" s="19" t="s">
        <v>5684</v>
      </c>
      <c r="D1637" s="20"/>
      <c r="E1637" s="21">
        <f>"18672902903"</f>
      </c>
      <c r="F1637" s="19" t="s">
        <v>7220</v>
      </c>
      <c r="G1637" s="20" t="s">
        <v>62</v>
      </c>
      <c r="H1637" s="20"/>
      <c r="I1637" s="22" t="s">
        <v>241</v>
      </c>
      <c r="J1637" s="20" t="s">
        <v>24</v>
      </c>
      <c r="K1637" s="20" t="s">
        <v>25</v>
      </c>
      <c r="L1637" s="20" t="s">
        <v>39</v>
      </c>
      <c r="M1637" s="19" t="s">
        <v>40</v>
      </c>
      <c r="N1637" s="19" t="s">
        <v>183</v>
      </c>
      <c r="O1637" s="20" t="s">
        <v>29</v>
      </c>
      <c r="P1637" s="20"/>
      <c r="Q1637" s="23">
        <v>45201.41976851852</v>
      </c>
      <c r="R1637" s="20" t="s">
        <v>42</v>
      </c>
      <c r="S1637" s="19" t="s">
        <v>7221</v>
      </c>
      <c r="T1637" s="19" t="s">
        <v>7222</v>
      </c>
    </row>
    <row x14ac:dyDescent="0.25" r="1638" customHeight="1" ht="19.5">
      <c r="A1638" s="18">
        <v>45201</v>
      </c>
      <c r="B1638" s="19" t="s">
        <v>7223</v>
      </c>
      <c r="C1638" s="19" t="s">
        <v>5684</v>
      </c>
      <c r="D1638" s="20"/>
      <c r="E1638" s="21">
        <f>"15571706336"</f>
      </c>
      <c r="F1638" s="19" t="s">
        <v>7224</v>
      </c>
      <c r="G1638" s="20" t="s">
        <v>48</v>
      </c>
      <c r="H1638" s="20"/>
      <c r="I1638" s="22" t="s">
        <v>328</v>
      </c>
      <c r="J1638" s="20" t="s">
        <v>24</v>
      </c>
      <c r="K1638" s="20" t="s">
        <v>25</v>
      </c>
      <c r="L1638" s="20" t="s">
        <v>39</v>
      </c>
      <c r="M1638" s="19" t="s">
        <v>27</v>
      </c>
      <c r="N1638" s="19" t="s">
        <v>183</v>
      </c>
      <c r="O1638" s="20" t="s">
        <v>29</v>
      </c>
      <c r="P1638" s="20"/>
      <c r="Q1638" s="23">
        <v>45201.617210648146</v>
      </c>
      <c r="R1638" s="20" t="s">
        <v>42</v>
      </c>
      <c r="S1638" s="19" t="s">
        <v>7225</v>
      </c>
      <c r="T1638" s="19" t="s">
        <v>7226</v>
      </c>
    </row>
    <row x14ac:dyDescent="0.25" r="1639" customHeight="1" ht="19.5">
      <c r="A1639" s="18">
        <v>45201</v>
      </c>
      <c r="B1639" s="19" t="s">
        <v>7227</v>
      </c>
      <c r="C1639" s="19" t="s">
        <v>5684</v>
      </c>
      <c r="D1639" s="20"/>
      <c r="E1639" s="21">
        <f>"18671736009"</f>
      </c>
      <c r="F1639" s="19" t="s">
        <v>7228</v>
      </c>
      <c r="G1639" s="20" t="s">
        <v>37</v>
      </c>
      <c r="H1639" s="20"/>
      <c r="I1639" s="22" t="s">
        <v>4501</v>
      </c>
      <c r="J1639" s="20" t="s">
        <v>24</v>
      </c>
      <c r="K1639" s="20" t="s">
        <v>25</v>
      </c>
      <c r="L1639" s="20" t="s">
        <v>39</v>
      </c>
      <c r="M1639" s="19" t="s">
        <v>27</v>
      </c>
      <c r="N1639" s="19" t="s">
        <v>183</v>
      </c>
      <c r="O1639" s="20" t="s">
        <v>29</v>
      </c>
      <c r="P1639" s="20"/>
      <c r="Q1639" s="23">
        <v>45201.665451388886</v>
      </c>
      <c r="R1639" s="20" t="s">
        <v>42</v>
      </c>
      <c r="S1639" s="19" t="s">
        <v>7229</v>
      </c>
      <c r="T1639" s="19" t="s">
        <v>7230</v>
      </c>
    </row>
    <row x14ac:dyDescent="0.25" r="1640" customHeight="1" ht="19.5">
      <c r="A1640" s="18">
        <v>45201</v>
      </c>
      <c r="B1640" s="19" t="s">
        <v>7231</v>
      </c>
      <c r="C1640" s="19" t="s">
        <v>5684</v>
      </c>
      <c r="D1640" s="20"/>
      <c r="E1640" s="21">
        <f>"15572711426"</f>
      </c>
      <c r="F1640" s="19" t="s">
        <v>7232</v>
      </c>
      <c r="G1640" s="20" t="s">
        <v>115</v>
      </c>
      <c r="H1640" s="20"/>
      <c r="I1640" s="22" t="s">
        <v>328</v>
      </c>
      <c r="J1640" s="20" t="s">
        <v>24</v>
      </c>
      <c r="K1640" s="20" t="s">
        <v>25</v>
      </c>
      <c r="L1640" s="20" t="s">
        <v>39</v>
      </c>
      <c r="M1640" s="19" t="s">
        <v>40</v>
      </c>
      <c r="N1640" s="19" t="s">
        <v>183</v>
      </c>
      <c r="O1640" s="20" t="s">
        <v>29</v>
      </c>
      <c r="P1640" s="20"/>
      <c r="Q1640" s="23">
        <v>45201.59253472222</v>
      </c>
      <c r="R1640" s="20" t="s">
        <v>42</v>
      </c>
      <c r="S1640" s="19" t="s">
        <v>7233</v>
      </c>
      <c r="T1640" s="19" t="s">
        <v>7234</v>
      </c>
    </row>
    <row x14ac:dyDescent="0.25" r="1641" customHeight="1" ht="19.5">
      <c r="A1641" s="18">
        <v>45201</v>
      </c>
      <c r="B1641" s="19" t="s">
        <v>7235</v>
      </c>
      <c r="C1641" s="19" t="s">
        <v>5684</v>
      </c>
      <c r="D1641" s="20"/>
      <c r="E1641" s="21">
        <f>"13329801947"</f>
      </c>
      <c r="F1641" s="19" t="s">
        <v>7236</v>
      </c>
      <c r="G1641" s="20" t="s">
        <v>23</v>
      </c>
      <c r="H1641" s="20"/>
      <c r="I1641" s="22" t="s">
        <v>136</v>
      </c>
      <c r="J1641" s="20" t="s">
        <v>24</v>
      </c>
      <c r="K1641" s="20" t="s">
        <v>25</v>
      </c>
      <c r="L1641" s="20" t="s">
        <v>39</v>
      </c>
      <c r="M1641" s="19" t="s">
        <v>40</v>
      </c>
      <c r="N1641" s="19" t="s">
        <v>183</v>
      </c>
      <c r="O1641" s="20" t="s">
        <v>29</v>
      </c>
      <c r="P1641" s="20"/>
      <c r="Q1641" s="23">
        <v>45201.37671296296</v>
      </c>
      <c r="R1641" s="20" t="s">
        <v>42</v>
      </c>
      <c r="S1641" s="19" t="s">
        <v>7237</v>
      </c>
      <c r="T1641" s="19" t="s">
        <v>5780</v>
      </c>
    </row>
    <row x14ac:dyDescent="0.25" r="1642" customHeight="1" ht="19.5">
      <c r="A1642" s="18">
        <v>45201</v>
      </c>
      <c r="B1642" s="19" t="s">
        <v>7238</v>
      </c>
      <c r="C1642" s="19" t="s">
        <v>5684</v>
      </c>
      <c r="D1642" s="20"/>
      <c r="E1642" s="21">
        <f>"15629338855"</f>
      </c>
      <c r="F1642" s="19" t="s">
        <v>7239</v>
      </c>
      <c r="G1642" s="20" t="s">
        <v>23</v>
      </c>
      <c r="H1642" s="20"/>
      <c r="I1642" s="22" t="s">
        <v>4501</v>
      </c>
      <c r="J1642" s="20" t="s">
        <v>24</v>
      </c>
      <c r="K1642" s="20" t="s">
        <v>25</v>
      </c>
      <c r="L1642" s="20" t="s">
        <v>39</v>
      </c>
      <c r="M1642" s="19" t="s">
        <v>27</v>
      </c>
      <c r="N1642" s="19" t="s">
        <v>183</v>
      </c>
      <c r="O1642" s="20" t="s">
        <v>29</v>
      </c>
      <c r="P1642" s="20"/>
      <c r="Q1642" s="23">
        <v>45201.66206018518</v>
      </c>
      <c r="R1642" s="20" t="s">
        <v>42</v>
      </c>
      <c r="S1642" s="19" t="s">
        <v>7240</v>
      </c>
      <c r="T1642" s="19" t="s">
        <v>7241</v>
      </c>
    </row>
    <row x14ac:dyDescent="0.25" r="1643" customHeight="1" ht="19.5">
      <c r="A1643" s="18">
        <v>45201</v>
      </c>
      <c r="B1643" s="19" t="s">
        <v>7242</v>
      </c>
      <c r="C1643" s="19" t="s">
        <v>2492</v>
      </c>
      <c r="D1643" s="20"/>
      <c r="E1643" s="21">
        <f>"17507205366"</f>
      </c>
      <c r="F1643" s="19" t="s">
        <v>7243</v>
      </c>
      <c r="G1643" s="20" t="s">
        <v>115</v>
      </c>
      <c r="H1643" s="20" t="s">
        <v>98</v>
      </c>
      <c r="I1643" s="22">
        <f>"10015"</f>
      </c>
      <c r="J1643" s="20" t="s">
        <v>24</v>
      </c>
      <c r="K1643" s="20" t="s">
        <v>69</v>
      </c>
      <c r="L1643" s="20" t="s">
        <v>26</v>
      </c>
      <c r="M1643" s="19" t="s">
        <v>27</v>
      </c>
      <c r="N1643" s="19" t="s">
        <v>28</v>
      </c>
      <c r="O1643" s="20" t="s">
        <v>29</v>
      </c>
      <c r="P1643" s="20"/>
      <c r="Q1643" s="23">
        <v>45201.593831018516</v>
      </c>
      <c r="R1643" s="20" t="s">
        <v>31</v>
      </c>
      <c r="S1643" s="19" t="s">
        <v>7244</v>
      </c>
      <c r="T1643" s="19" t="s">
        <v>7245</v>
      </c>
    </row>
    <row x14ac:dyDescent="0.25" r="1644" customHeight="1" ht="19.5">
      <c r="A1644" s="18">
        <v>45201</v>
      </c>
      <c r="B1644" s="19" t="s">
        <v>7246</v>
      </c>
      <c r="C1644" s="19" t="s">
        <v>1011</v>
      </c>
      <c r="D1644" s="20"/>
      <c r="E1644" s="21">
        <f>"18671726082"</f>
      </c>
      <c r="F1644" s="19" t="s">
        <v>7247</v>
      </c>
      <c r="G1644" s="20" t="s">
        <v>56</v>
      </c>
      <c r="H1644" s="20" t="s">
        <v>98</v>
      </c>
      <c r="I1644" s="22">
        <f>"10015"</f>
      </c>
      <c r="J1644" s="20" t="s">
        <v>24</v>
      </c>
      <c r="K1644" s="20" t="s">
        <v>172</v>
      </c>
      <c r="L1644" s="20" t="s">
        <v>26</v>
      </c>
      <c r="M1644" s="19" t="s">
        <v>27</v>
      </c>
      <c r="N1644" s="19" t="s">
        <v>28</v>
      </c>
      <c r="O1644" s="20" t="s">
        <v>29</v>
      </c>
      <c r="P1644" s="20"/>
      <c r="Q1644" s="23">
        <v>45201.71119212963</v>
      </c>
      <c r="R1644" s="20" t="s">
        <v>31</v>
      </c>
      <c r="S1644" s="19" t="s">
        <v>7248</v>
      </c>
      <c r="T1644" s="19" t="s">
        <v>7249</v>
      </c>
    </row>
    <row x14ac:dyDescent="0.25" r="1645" customHeight="1" ht="19.5">
      <c r="A1645" s="18">
        <v>45201</v>
      </c>
      <c r="B1645" s="19" t="s">
        <v>7250</v>
      </c>
      <c r="C1645" s="19" t="s">
        <v>1537</v>
      </c>
      <c r="D1645" s="20"/>
      <c r="E1645" s="21">
        <f>"18527810528"</f>
      </c>
      <c r="F1645" s="19" t="s">
        <v>7251</v>
      </c>
      <c r="G1645" s="20" t="s">
        <v>23</v>
      </c>
      <c r="H1645" s="20"/>
      <c r="I1645" s="22" t="s">
        <v>328</v>
      </c>
      <c r="J1645" s="20" t="s">
        <v>24</v>
      </c>
      <c r="K1645" s="20" t="s">
        <v>25</v>
      </c>
      <c r="L1645" s="20" t="s">
        <v>39</v>
      </c>
      <c r="M1645" s="19" t="s">
        <v>40</v>
      </c>
      <c r="N1645" s="19" t="s">
        <v>28</v>
      </c>
      <c r="O1645" s="20" t="s">
        <v>29</v>
      </c>
      <c r="P1645" s="20"/>
      <c r="Q1645" s="23">
        <v>45201.380219907405</v>
      </c>
      <c r="R1645" s="20" t="s">
        <v>42</v>
      </c>
      <c r="S1645" s="19" t="s">
        <v>7252</v>
      </c>
      <c r="T1645" s="19" t="s">
        <v>7253</v>
      </c>
    </row>
    <row x14ac:dyDescent="0.25" r="1646" customHeight="1" ht="19.5">
      <c r="A1646" s="18">
        <v>45201</v>
      </c>
      <c r="B1646" s="19" t="s">
        <v>7254</v>
      </c>
      <c r="C1646" s="19" t="s">
        <v>5816</v>
      </c>
      <c r="D1646" s="20"/>
      <c r="E1646" s="21">
        <f>"13032704389"</f>
      </c>
      <c r="F1646" s="19" t="s">
        <v>7255</v>
      </c>
      <c r="G1646" s="20" t="s">
        <v>62</v>
      </c>
      <c r="H1646" s="20"/>
      <c r="I1646" s="22" t="s">
        <v>663</v>
      </c>
      <c r="J1646" s="20" t="s">
        <v>24</v>
      </c>
      <c r="K1646" s="20" t="s">
        <v>69</v>
      </c>
      <c r="L1646" s="20" t="s">
        <v>39</v>
      </c>
      <c r="M1646" s="19" t="s">
        <v>40</v>
      </c>
      <c r="N1646" s="19" t="s">
        <v>28</v>
      </c>
      <c r="O1646" s="20" t="s">
        <v>29</v>
      </c>
      <c r="P1646" s="20" t="s">
        <v>5807</v>
      </c>
      <c r="Q1646" s="23">
        <v>45201.44290509259</v>
      </c>
      <c r="R1646" s="20" t="s">
        <v>42</v>
      </c>
      <c r="S1646" s="19" t="s">
        <v>7256</v>
      </c>
      <c r="T1646" s="19" t="s">
        <v>7257</v>
      </c>
    </row>
    <row x14ac:dyDescent="0.25" r="1647" customHeight="1" ht="19.5">
      <c r="A1647" s="18">
        <v>45201</v>
      </c>
      <c r="B1647" s="19" t="s">
        <v>7258</v>
      </c>
      <c r="C1647" s="19" t="s">
        <v>5805</v>
      </c>
      <c r="D1647" s="20"/>
      <c r="E1647" s="21">
        <f>"15672496897"</f>
      </c>
      <c r="F1647" s="19" t="s">
        <v>7259</v>
      </c>
      <c r="G1647" s="20" t="s">
        <v>74</v>
      </c>
      <c r="H1647" s="20"/>
      <c r="I1647" s="22" t="s">
        <v>259</v>
      </c>
      <c r="J1647" s="20" t="s">
        <v>24</v>
      </c>
      <c r="K1647" s="20" t="s">
        <v>25</v>
      </c>
      <c r="L1647" s="20" t="s">
        <v>39</v>
      </c>
      <c r="M1647" s="19" t="s">
        <v>40</v>
      </c>
      <c r="N1647" s="19" t="s">
        <v>28</v>
      </c>
      <c r="O1647" s="20" t="s">
        <v>29</v>
      </c>
      <c r="P1647" s="20" t="s">
        <v>5807</v>
      </c>
      <c r="Q1647" s="23">
        <v>45201.45407407408</v>
      </c>
      <c r="R1647" s="20" t="s">
        <v>42</v>
      </c>
      <c r="S1647" s="19" t="s">
        <v>7260</v>
      </c>
      <c r="T1647" s="19" t="s">
        <v>7261</v>
      </c>
    </row>
    <row x14ac:dyDescent="0.25" r="1648" customHeight="1" ht="19.5">
      <c r="A1648" s="18">
        <v>45201</v>
      </c>
      <c r="B1648" s="19" t="s">
        <v>7262</v>
      </c>
      <c r="C1648" s="19" t="s">
        <v>5428</v>
      </c>
      <c r="D1648" s="20"/>
      <c r="E1648" s="21">
        <f>"13264900557"</f>
      </c>
      <c r="F1648" s="19" t="s">
        <v>7263</v>
      </c>
      <c r="G1648" s="20" t="s">
        <v>74</v>
      </c>
      <c r="H1648" s="20"/>
      <c r="I1648" s="22" t="s">
        <v>38</v>
      </c>
      <c r="J1648" s="20" t="s">
        <v>24</v>
      </c>
      <c r="K1648" s="20" t="s">
        <v>25</v>
      </c>
      <c r="L1648" s="20" t="s">
        <v>39</v>
      </c>
      <c r="M1648" s="19" t="s">
        <v>40</v>
      </c>
      <c r="N1648" s="19" t="s">
        <v>28</v>
      </c>
      <c r="O1648" s="20" t="s">
        <v>29</v>
      </c>
      <c r="P1648" s="20" t="s">
        <v>5807</v>
      </c>
      <c r="Q1648" s="23">
        <v>45201.726539351854</v>
      </c>
      <c r="R1648" s="20" t="s">
        <v>42</v>
      </c>
      <c r="S1648" s="19" t="s">
        <v>7264</v>
      </c>
      <c r="T1648" s="19"/>
    </row>
    <row x14ac:dyDescent="0.25" r="1649" customHeight="1" ht="19.5">
      <c r="A1649" s="18">
        <v>45201</v>
      </c>
      <c r="B1649" s="19" t="s">
        <v>7265</v>
      </c>
      <c r="C1649" s="19" t="s">
        <v>7266</v>
      </c>
      <c r="D1649" s="20"/>
      <c r="E1649" s="21">
        <f>"13114452268"</f>
      </c>
      <c r="F1649" s="19" t="s">
        <v>7267</v>
      </c>
      <c r="G1649" s="20" t="s">
        <v>74</v>
      </c>
      <c r="H1649" s="20" t="s">
        <v>98</v>
      </c>
      <c r="I1649" s="22" t="s">
        <v>1394</v>
      </c>
      <c r="J1649" s="20" t="s">
        <v>24</v>
      </c>
      <c r="K1649" s="20" t="s">
        <v>25</v>
      </c>
      <c r="L1649" s="20" t="s">
        <v>39</v>
      </c>
      <c r="M1649" s="19" t="s">
        <v>27</v>
      </c>
      <c r="N1649" s="19" t="s">
        <v>28</v>
      </c>
      <c r="O1649" s="20" t="s">
        <v>29</v>
      </c>
      <c r="P1649" s="20" t="s">
        <v>7268</v>
      </c>
      <c r="Q1649" s="23">
        <v>45201.66055555556</v>
      </c>
      <c r="R1649" s="20" t="s">
        <v>42</v>
      </c>
      <c r="S1649" s="19" t="s">
        <v>7269</v>
      </c>
      <c r="T1649" s="19"/>
    </row>
    <row x14ac:dyDescent="0.25" r="1650" customHeight="1" ht="19.5">
      <c r="A1650" s="18">
        <v>45201</v>
      </c>
      <c r="B1650" s="19" t="s">
        <v>7270</v>
      </c>
      <c r="C1650" s="19" t="s">
        <v>5816</v>
      </c>
      <c r="D1650" s="20"/>
      <c r="E1650" s="21">
        <f>"16608690123"</f>
      </c>
      <c r="F1650" s="19" t="s">
        <v>7271</v>
      </c>
      <c r="G1650" s="20" t="s">
        <v>1873</v>
      </c>
      <c r="H1650" s="20"/>
      <c r="I1650" s="22" t="s">
        <v>290</v>
      </c>
      <c r="J1650" s="20" t="s">
        <v>24</v>
      </c>
      <c r="K1650" s="20" t="s">
        <v>25</v>
      </c>
      <c r="L1650" s="20" t="s">
        <v>39</v>
      </c>
      <c r="M1650" s="19" t="s">
        <v>40</v>
      </c>
      <c r="N1650" s="19" t="s">
        <v>28</v>
      </c>
      <c r="O1650" s="20" t="s">
        <v>29</v>
      </c>
      <c r="P1650" s="20" t="s">
        <v>5818</v>
      </c>
      <c r="Q1650" s="23">
        <v>45201.468194444446</v>
      </c>
      <c r="R1650" s="20" t="s">
        <v>42</v>
      </c>
      <c r="S1650" s="19" t="s">
        <v>7272</v>
      </c>
      <c r="T1650" s="19"/>
    </row>
    <row x14ac:dyDescent="0.25" r="1651" customHeight="1" ht="19.5">
      <c r="A1651" s="18">
        <v>45201</v>
      </c>
      <c r="B1651" s="19" t="s">
        <v>7273</v>
      </c>
      <c r="C1651" s="19" t="s">
        <v>7274</v>
      </c>
      <c r="D1651" s="20"/>
      <c r="E1651" s="21">
        <f>"17671337595"</f>
      </c>
      <c r="F1651" s="19" t="s">
        <v>7275</v>
      </c>
      <c r="G1651" s="20" t="s">
        <v>74</v>
      </c>
      <c r="H1651" s="20"/>
      <c r="I1651" s="22" t="s">
        <v>142</v>
      </c>
      <c r="J1651" s="20" t="s">
        <v>24</v>
      </c>
      <c r="K1651" s="20" t="s">
        <v>25</v>
      </c>
      <c r="L1651" s="20" t="s">
        <v>39</v>
      </c>
      <c r="M1651" s="19" t="s">
        <v>40</v>
      </c>
      <c r="N1651" s="19" t="s">
        <v>28</v>
      </c>
      <c r="O1651" s="20" t="s">
        <v>29</v>
      </c>
      <c r="P1651" s="20"/>
      <c r="Q1651" s="23">
        <v>45201.56721064815</v>
      </c>
      <c r="R1651" s="20" t="s">
        <v>42</v>
      </c>
      <c r="S1651" s="19" t="s">
        <v>7276</v>
      </c>
      <c r="T1651" s="19" t="s">
        <v>7277</v>
      </c>
    </row>
    <row x14ac:dyDescent="0.25" r="1652" customHeight="1" ht="19.5">
      <c r="A1652" s="18">
        <v>45201</v>
      </c>
      <c r="B1652" s="19" t="s">
        <v>7278</v>
      </c>
      <c r="C1652" s="19" t="s">
        <v>5626</v>
      </c>
      <c r="D1652" s="20"/>
      <c r="E1652" s="21">
        <f>"15572731698"</f>
      </c>
      <c r="F1652" s="19" t="s">
        <v>7279</v>
      </c>
      <c r="G1652" s="20" t="s">
        <v>48</v>
      </c>
      <c r="H1652" s="20"/>
      <c r="I1652" s="22" t="s">
        <v>241</v>
      </c>
      <c r="J1652" s="20" t="s">
        <v>24</v>
      </c>
      <c r="K1652" s="20" t="s">
        <v>25</v>
      </c>
      <c r="L1652" s="20" t="s">
        <v>39</v>
      </c>
      <c r="M1652" s="19" t="s">
        <v>27</v>
      </c>
      <c r="N1652" s="19" t="s">
        <v>28</v>
      </c>
      <c r="O1652" s="20" t="s">
        <v>29</v>
      </c>
      <c r="P1652" s="20"/>
      <c r="Q1652" s="23">
        <v>45201.64844907408</v>
      </c>
      <c r="R1652" s="20" t="s">
        <v>42</v>
      </c>
      <c r="S1652" s="19" t="s">
        <v>7280</v>
      </c>
      <c r="T1652" s="19"/>
    </row>
    <row x14ac:dyDescent="0.25" r="1653" customHeight="1" ht="19.5">
      <c r="A1653" s="18">
        <v>45201</v>
      </c>
      <c r="B1653" s="19" t="s">
        <v>7281</v>
      </c>
      <c r="C1653" s="19" t="s">
        <v>5860</v>
      </c>
      <c r="D1653" s="20"/>
      <c r="E1653" s="21">
        <f>"13487277098"</f>
      </c>
      <c r="F1653" s="19" t="s">
        <v>7282</v>
      </c>
      <c r="G1653" s="20" t="s">
        <v>23</v>
      </c>
      <c r="H1653" s="20" t="s">
        <v>98</v>
      </c>
      <c r="I1653" s="22" t="s">
        <v>663</v>
      </c>
      <c r="J1653" s="20" t="s">
        <v>24</v>
      </c>
      <c r="K1653" s="20" t="s">
        <v>25</v>
      </c>
      <c r="L1653" s="20" t="s">
        <v>39</v>
      </c>
      <c r="M1653" s="19" t="s">
        <v>40</v>
      </c>
      <c r="N1653" s="19" t="s">
        <v>28</v>
      </c>
      <c r="O1653" s="20" t="s">
        <v>29</v>
      </c>
      <c r="P1653" s="20"/>
      <c r="Q1653" s="23">
        <v>45201.717986111114</v>
      </c>
      <c r="R1653" s="20" t="s">
        <v>42</v>
      </c>
      <c r="S1653" s="19" t="s">
        <v>7283</v>
      </c>
      <c r="T1653" s="19" t="s">
        <v>7284</v>
      </c>
    </row>
    <row x14ac:dyDescent="0.25" r="1654" customHeight="1" ht="19.5">
      <c r="A1654" s="18">
        <v>45201</v>
      </c>
      <c r="B1654" s="19" t="s">
        <v>7285</v>
      </c>
      <c r="C1654" s="19" t="s">
        <v>495</v>
      </c>
      <c r="D1654" s="20"/>
      <c r="E1654" s="21">
        <f>"15571701978"</f>
      </c>
      <c r="F1654" s="19" t="s">
        <v>7286</v>
      </c>
      <c r="G1654" s="20" t="s">
        <v>115</v>
      </c>
      <c r="H1654" s="20"/>
      <c r="I1654" s="22">
        <f>"10015"</f>
      </c>
      <c r="J1654" s="20" t="s">
        <v>24</v>
      </c>
      <c r="K1654" s="20" t="s">
        <v>69</v>
      </c>
      <c r="L1654" s="20" t="s">
        <v>26</v>
      </c>
      <c r="M1654" s="19" t="s">
        <v>27</v>
      </c>
      <c r="N1654" s="19" t="s">
        <v>28</v>
      </c>
      <c r="O1654" s="20" t="s">
        <v>29</v>
      </c>
      <c r="P1654" s="20"/>
      <c r="Q1654" s="23">
        <v>45201.56010416667</v>
      </c>
      <c r="R1654" s="20" t="s">
        <v>31</v>
      </c>
      <c r="S1654" s="19" t="s">
        <v>7287</v>
      </c>
      <c r="T1654" s="19"/>
    </row>
    <row x14ac:dyDescent="0.25" r="1655" customHeight="1" ht="19.5">
      <c r="A1655" s="18">
        <v>45201</v>
      </c>
      <c r="B1655" s="19" t="s">
        <v>7288</v>
      </c>
      <c r="C1655" s="19" t="s">
        <v>1132</v>
      </c>
      <c r="D1655" s="20"/>
      <c r="E1655" s="21">
        <f>"13117283902"</f>
      </c>
      <c r="F1655" s="19" t="s">
        <v>7289</v>
      </c>
      <c r="G1655" s="20" t="s">
        <v>115</v>
      </c>
      <c r="H1655" s="20"/>
      <c r="I1655" s="22" t="s">
        <v>57</v>
      </c>
      <c r="J1655" s="20" t="s">
        <v>24</v>
      </c>
      <c r="K1655" s="20" t="s">
        <v>25</v>
      </c>
      <c r="L1655" s="20" t="s">
        <v>39</v>
      </c>
      <c r="M1655" s="19" t="s">
        <v>27</v>
      </c>
      <c r="N1655" s="19" t="s">
        <v>183</v>
      </c>
      <c r="O1655" s="20" t="s">
        <v>29</v>
      </c>
      <c r="P1655" s="20"/>
      <c r="Q1655" s="23">
        <v>45201.62158564815</v>
      </c>
      <c r="R1655" s="20" t="s">
        <v>51</v>
      </c>
      <c r="S1655" s="19" t="s">
        <v>7290</v>
      </c>
      <c r="T1655" s="19"/>
    </row>
    <row x14ac:dyDescent="0.25" r="1656" customHeight="1" ht="19.5">
      <c r="A1656" s="18">
        <v>45201</v>
      </c>
      <c r="B1656" s="19" t="s">
        <v>7291</v>
      </c>
      <c r="C1656" s="19" t="s">
        <v>1132</v>
      </c>
      <c r="D1656" s="20"/>
      <c r="E1656" s="21">
        <f>"13277176761"</f>
      </c>
      <c r="F1656" s="19" t="s">
        <v>7292</v>
      </c>
      <c r="G1656" s="20" t="s">
        <v>115</v>
      </c>
      <c r="H1656" s="20"/>
      <c r="I1656" s="22" t="s">
        <v>850</v>
      </c>
      <c r="J1656" s="20" t="s">
        <v>24</v>
      </c>
      <c r="K1656" s="20" t="s">
        <v>25</v>
      </c>
      <c r="L1656" s="20" t="s">
        <v>39</v>
      </c>
      <c r="M1656" s="19" t="s">
        <v>27</v>
      </c>
      <c r="N1656" s="19" t="s">
        <v>183</v>
      </c>
      <c r="O1656" s="20" t="s">
        <v>29</v>
      </c>
      <c r="P1656" s="20"/>
      <c r="Q1656" s="23">
        <v>45201.430983796294</v>
      </c>
      <c r="R1656" s="20" t="s">
        <v>51</v>
      </c>
      <c r="S1656" s="19" t="s">
        <v>7293</v>
      </c>
      <c r="T1656" s="19"/>
    </row>
    <row x14ac:dyDescent="0.25" r="1657" customHeight="1" ht="19.5">
      <c r="A1657" s="18">
        <v>45201</v>
      </c>
      <c r="B1657" s="19" t="s">
        <v>7294</v>
      </c>
      <c r="C1657" s="19" t="s">
        <v>1132</v>
      </c>
      <c r="D1657" s="20"/>
      <c r="E1657" s="21">
        <f>"13227260612"</f>
      </c>
      <c r="F1657" s="19" t="s">
        <v>7295</v>
      </c>
      <c r="G1657" s="20" t="s">
        <v>289</v>
      </c>
      <c r="H1657" s="20"/>
      <c r="I1657" s="22" t="s">
        <v>272</v>
      </c>
      <c r="J1657" s="20" t="s">
        <v>24</v>
      </c>
      <c r="K1657" s="20" t="s">
        <v>25</v>
      </c>
      <c r="L1657" s="20" t="s">
        <v>39</v>
      </c>
      <c r="M1657" s="19" t="s">
        <v>27</v>
      </c>
      <c r="N1657" s="19" t="s">
        <v>183</v>
      </c>
      <c r="O1657" s="20" t="s">
        <v>29</v>
      </c>
      <c r="P1657" s="20"/>
      <c r="Q1657" s="23">
        <v>45201.63402777778</v>
      </c>
      <c r="R1657" s="20" t="s">
        <v>51</v>
      </c>
      <c r="S1657" s="19" t="s">
        <v>7296</v>
      </c>
      <c r="T1657" s="19"/>
    </row>
    <row x14ac:dyDescent="0.25" r="1658" customHeight="1" ht="19.5">
      <c r="A1658" s="18">
        <v>45201</v>
      </c>
      <c r="B1658" s="19" t="s">
        <v>7297</v>
      </c>
      <c r="C1658" s="19" t="s">
        <v>660</v>
      </c>
      <c r="D1658" s="20"/>
      <c r="E1658" s="21">
        <f>"18572390489"</f>
      </c>
      <c r="F1658" s="19" t="s">
        <v>7298</v>
      </c>
      <c r="G1658" s="20" t="s">
        <v>74</v>
      </c>
      <c r="H1658" s="20"/>
      <c r="I1658" s="22" t="s">
        <v>4501</v>
      </c>
      <c r="J1658" s="20" t="s">
        <v>24</v>
      </c>
      <c r="K1658" s="20" t="s">
        <v>25</v>
      </c>
      <c r="L1658" s="20" t="s">
        <v>39</v>
      </c>
      <c r="M1658" s="19" t="s">
        <v>27</v>
      </c>
      <c r="N1658" s="19" t="s">
        <v>624</v>
      </c>
      <c r="O1658" s="20" t="s">
        <v>29</v>
      </c>
      <c r="P1658" s="20"/>
      <c r="Q1658" s="23">
        <v>45201.378287037034</v>
      </c>
      <c r="R1658" s="20" t="s">
        <v>42</v>
      </c>
      <c r="S1658" s="19" t="s">
        <v>7299</v>
      </c>
      <c r="T1658" s="19" t="s">
        <v>7300</v>
      </c>
    </row>
    <row x14ac:dyDescent="0.25" r="1659" customHeight="1" ht="19.5">
      <c r="A1659" s="18">
        <v>45201</v>
      </c>
      <c r="B1659" s="19" t="s">
        <v>7301</v>
      </c>
      <c r="C1659" s="19" t="s">
        <v>660</v>
      </c>
      <c r="D1659" s="20"/>
      <c r="E1659" s="21">
        <f>"15587916639"</f>
      </c>
      <c r="F1659" s="19" t="s">
        <v>7302</v>
      </c>
      <c r="G1659" s="20" t="s">
        <v>48</v>
      </c>
      <c r="H1659" s="20"/>
      <c r="I1659" s="22" t="s">
        <v>189</v>
      </c>
      <c r="J1659" s="20" t="s">
        <v>24</v>
      </c>
      <c r="K1659" s="20" t="s">
        <v>25</v>
      </c>
      <c r="L1659" s="20" t="s">
        <v>39</v>
      </c>
      <c r="M1659" s="19" t="s">
        <v>27</v>
      </c>
      <c r="N1659" s="19" t="s">
        <v>624</v>
      </c>
      <c r="O1659" s="20" t="s">
        <v>29</v>
      </c>
      <c r="P1659" s="20"/>
      <c r="Q1659" s="23">
        <v>45201.37739583333</v>
      </c>
      <c r="R1659" s="20" t="s">
        <v>42</v>
      </c>
      <c r="S1659" s="19" t="s">
        <v>7303</v>
      </c>
      <c r="T1659" s="19" t="s">
        <v>7304</v>
      </c>
    </row>
    <row x14ac:dyDescent="0.25" r="1660" customHeight="1" ht="19.5">
      <c r="A1660" s="18">
        <v>45201</v>
      </c>
      <c r="B1660" s="19" t="s">
        <v>7305</v>
      </c>
      <c r="C1660" s="19" t="s">
        <v>660</v>
      </c>
      <c r="D1660" s="20"/>
      <c r="E1660" s="21">
        <f>"15629353500"</f>
      </c>
      <c r="F1660" s="19" t="s">
        <v>7306</v>
      </c>
      <c r="G1660" s="20" t="s">
        <v>48</v>
      </c>
      <c r="H1660" s="20"/>
      <c r="I1660" s="22" t="s">
        <v>2649</v>
      </c>
      <c r="J1660" s="20" t="s">
        <v>24</v>
      </c>
      <c r="K1660" s="20" t="s">
        <v>25</v>
      </c>
      <c r="L1660" s="20" t="s">
        <v>39</v>
      </c>
      <c r="M1660" s="19" t="s">
        <v>27</v>
      </c>
      <c r="N1660" s="19" t="s">
        <v>624</v>
      </c>
      <c r="O1660" s="20" t="s">
        <v>29</v>
      </c>
      <c r="P1660" s="20"/>
      <c r="Q1660" s="23">
        <v>45201.37841435185</v>
      </c>
      <c r="R1660" s="20" t="s">
        <v>42</v>
      </c>
      <c r="S1660" s="19" t="s">
        <v>7307</v>
      </c>
      <c r="T1660" s="19" t="s">
        <v>7308</v>
      </c>
    </row>
    <row x14ac:dyDescent="0.25" r="1661" customHeight="1" ht="19.5">
      <c r="A1661" s="18">
        <v>45201</v>
      </c>
      <c r="B1661" s="19" t="s">
        <v>7309</v>
      </c>
      <c r="C1661" s="19" t="s">
        <v>660</v>
      </c>
      <c r="D1661" s="20"/>
      <c r="E1661" s="21">
        <f>"15629372622"</f>
      </c>
      <c r="F1661" s="19" t="s">
        <v>7310</v>
      </c>
      <c r="G1661" s="20" t="s">
        <v>48</v>
      </c>
      <c r="H1661" s="20"/>
      <c r="I1661" s="22" t="s">
        <v>154</v>
      </c>
      <c r="J1661" s="20" t="s">
        <v>24</v>
      </c>
      <c r="K1661" s="20" t="s">
        <v>25</v>
      </c>
      <c r="L1661" s="20" t="s">
        <v>39</v>
      </c>
      <c r="M1661" s="19" t="s">
        <v>40</v>
      </c>
      <c r="N1661" s="19" t="s">
        <v>624</v>
      </c>
      <c r="O1661" s="20" t="s">
        <v>29</v>
      </c>
      <c r="P1661" s="20"/>
      <c r="Q1661" s="23">
        <v>45201.377175925925</v>
      </c>
      <c r="R1661" s="20" t="s">
        <v>42</v>
      </c>
      <c r="S1661" s="19" t="s">
        <v>7311</v>
      </c>
      <c r="T1661" s="19" t="s">
        <v>7312</v>
      </c>
    </row>
    <row x14ac:dyDescent="0.25" r="1662" customHeight="1" ht="19.5">
      <c r="A1662" s="18">
        <v>45201</v>
      </c>
      <c r="B1662" s="19" t="s">
        <v>7313</v>
      </c>
      <c r="C1662" s="19" t="s">
        <v>7314</v>
      </c>
      <c r="D1662" s="20"/>
      <c r="E1662" s="21">
        <f>"13227279900"</f>
      </c>
      <c r="F1662" s="19" t="s">
        <v>7315</v>
      </c>
      <c r="G1662" s="20" t="s">
        <v>289</v>
      </c>
      <c r="H1662" s="20"/>
      <c r="I1662" s="22" t="s">
        <v>272</v>
      </c>
      <c r="J1662" s="20" t="s">
        <v>24</v>
      </c>
      <c r="K1662" s="20" t="s">
        <v>25</v>
      </c>
      <c r="L1662" s="20" t="s">
        <v>39</v>
      </c>
      <c r="M1662" s="19" t="s">
        <v>40</v>
      </c>
      <c r="N1662" s="19" t="s">
        <v>624</v>
      </c>
      <c r="O1662" s="20" t="s">
        <v>29</v>
      </c>
      <c r="P1662" s="20"/>
      <c r="Q1662" s="23">
        <v>45201.466319444444</v>
      </c>
      <c r="R1662" s="20" t="s">
        <v>42</v>
      </c>
      <c r="S1662" s="19" t="s">
        <v>7316</v>
      </c>
      <c r="T1662" s="19" t="s">
        <v>7317</v>
      </c>
    </row>
    <row x14ac:dyDescent="0.25" r="1663" customHeight="1" ht="19.5">
      <c r="A1663" s="18">
        <v>45201</v>
      </c>
      <c r="B1663" s="19" t="s">
        <v>7318</v>
      </c>
      <c r="C1663" s="19" t="s">
        <v>660</v>
      </c>
      <c r="D1663" s="20"/>
      <c r="E1663" s="21">
        <f>"18571427486"</f>
      </c>
      <c r="F1663" s="19" t="s">
        <v>7319</v>
      </c>
      <c r="G1663" s="20" t="s">
        <v>74</v>
      </c>
      <c r="H1663" s="20"/>
      <c r="I1663" s="22" t="s">
        <v>241</v>
      </c>
      <c r="J1663" s="20" t="s">
        <v>24</v>
      </c>
      <c r="K1663" s="20" t="s">
        <v>25</v>
      </c>
      <c r="L1663" s="20" t="s">
        <v>39</v>
      </c>
      <c r="M1663" s="19" t="s">
        <v>27</v>
      </c>
      <c r="N1663" s="19" t="s">
        <v>624</v>
      </c>
      <c r="O1663" s="20" t="s">
        <v>29</v>
      </c>
      <c r="P1663" s="20"/>
      <c r="Q1663" s="23">
        <v>45201.58390046296</v>
      </c>
      <c r="R1663" s="20" t="s">
        <v>42</v>
      </c>
      <c r="S1663" s="19" t="s">
        <v>7320</v>
      </c>
      <c r="T1663" s="19" t="s">
        <v>7321</v>
      </c>
    </row>
    <row x14ac:dyDescent="0.25" r="1664" customHeight="1" ht="19.5">
      <c r="A1664" s="18">
        <v>45201</v>
      </c>
      <c r="B1664" s="19" t="s">
        <v>7322</v>
      </c>
      <c r="C1664" s="19" t="s">
        <v>660</v>
      </c>
      <c r="D1664" s="20"/>
      <c r="E1664" s="21">
        <f>"13227280302"</f>
      </c>
      <c r="F1664" s="19" t="s">
        <v>7323</v>
      </c>
      <c r="G1664" s="20" t="s">
        <v>48</v>
      </c>
      <c r="H1664" s="20"/>
      <c r="I1664" s="22" t="s">
        <v>4501</v>
      </c>
      <c r="J1664" s="20" t="s">
        <v>24</v>
      </c>
      <c r="K1664" s="20" t="s">
        <v>25</v>
      </c>
      <c r="L1664" s="20" t="s">
        <v>39</v>
      </c>
      <c r="M1664" s="19" t="s">
        <v>27</v>
      </c>
      <c r="N1664" s="19" t="s">
        <v>624</v>
      </c>
      <c r="O1664" s="20" t="s">
        <v>29</v>
      </c>
      <c r="P1664" s="20"/>
      <c r="Q1664" s="23">
        <v>45201.63560185185</v>
      </c>
      <c r="R1664" s="20" t="s">
        <v>42</v>
      </c>
      <c r="S1664" s="19" t="s">
        <v>7324</v>
      </c>
      <c r="T1664" s="19" t="s">
        <v>7325</v>
      </c>
    </row>
    <row x14ac:dyDescent="0.25" r="1665" customHeight="1" ht="19.5">
      <c r="A1665" s="18">
        <v>45201</v>
      </c>
      <c r="B1665" s="19" t="s">
        <v>7326</v>
      </c>
      <c r="C1665" s="19" t="s">
        <v>660</v>
      </c>
      <c r="D1665" s="20"/>
      <c r="E1665" s="21">
        <f>"15549398993"</f>
      </c>
      <c r="F1665" s="19" t="s">
        <v>7327</v>
      </c>
      <c r="G1665" s="20" t="s">
        <v>48</v>
      </c>
      <c r="H1665" s="20"/>
      <c r="I1665" s="22" t="s">
        <v>254</v>
      </c>
      <c r="J1665" s="20" t="s">
        <v>24</v>
      </c>
      <c r="K1665" s="20" t="s">
        <v>25</v>
      </c>
      <c r="L1665" s="20" t="s">
        <v>39</v>
      </c>
      <c r="M1665" s="19" t="s">
        <v>27</v>
      </c>
      <c r="N1665" s="19" t="s">
        <v>624</v>
      </c>
      <c r="O1665" s="20" t="s">
        <v>29</v>
      </c>
      <c r="P1665" s="20"/>
      <c r="Q1665" s="23">
        <v>45201.38181712963</v>
      </c>
      <c r="R1665" s="20" t="s">
        <v>42</v>
      </c>
      <c r="S1665" s="19" t="s">
        <v>7328</v>
      </c>
      <c r="T1665" s="19" t="s">
        <v>7329</v>
      </c>
    </row>
    <row x14ac:dyDescent="0.25" r="1666" customHeight="1" ht="19.5">
      <c r="A1666" s="18">
        <v>45201</v>
      </c>
      <c r="B1666" s="19" t="s">
        <v>7330</v>
      </c>
      <c r="C1666" s="19" t="s">
        <v>6057</v>
      </c>
      <c r="D1666" s="20"/>
      <c r="E1666" s="21">
        <f>"16671723833"</f>
      </c>
      <c r="F1666" s="19" t="s">
        <v>7331</v>
      </c>
      <c r="G1666" s="20" t="s">
        <v>23</v>
      </c>
      <c r="H1666" s="20"/>
      <c r="I1666" s="22" t="s">
        <v>381</v>
      </c>
      <c r="J1666" s="20" t="s">
        <v>24</v>
      </c>
      <c r="K1666" s="20" t="s">
        <v>25</v>
      </c>
      <c r="L1666" s="20" t="s">
        <v>39</v>
      </c>
      <c r="M1666" s="19" t="s">
        <v>40</v>
      </c>
      <c r="N1666" s="19" t="s">
        <v>183</v>
      </c>
      <c r="O1666" s="20" t="s">
        <v>29</v>
      </c>
      <c r="P1666" s="20"/>
      <c r="Q1666" s="23">
        <v>45201.59228009259</v>
      </c>
      <c r="R1666" s="20" t="s">
        <v>42</v>
      </c>
      <c r="S1666" s="19" t="s">
        <v>7332</v>
      </c>
      <c r="T1666" s="19" t="s">
        <v>7333</v>
      </c>
    </row>
    <row x14ac:dyDescent="0.25" r="1667" customHeight="1" ht="19.5">
      <c r="A1667" s="18">
        <v>45201</v>
      </c>
      <c r="B1667" s="19" t="s">
        <v>7334</v>
      </c>
      <c r="C1667" s="19" t="s">
        <v>6057</v>
      </c>
      <c r="D1667" s="20"/>
      <c r="E1667" s="21">
        <f>"13032737124"</f>
      </c>
      <c r="F1667" s="19" t="s">
        <v>7118</v>
      </c>
      <c r="G1667" s="20" t="s">
        <v>74</v>
      </c>
      <c r="H1667" s="20"/>
      <c r="I1667" s="22" t="s">
        <v>749</v>
      </c>
      <c r="J1667" s="20" t="s">
        <v>24</v>
      </c>
      <c r="K1667" s="20" t="s">
        <v>25</v>
      </c>
      <c r="L1667" s="20" t="s">
        <v>39</v>
      </c>
      <c r="M1667" s="19" t="s">
        <v>40</v>
      </c>
      <c r="N1667" s="19" t="s">
        <v>183</v>
      </c>
      <c r="O1667" s="20" t="s">
        <v>29</v>
      </c>
      <c r="P1667" s="20"/>
      <c r="Q1667" s="23">
        <v>45201.63983796296</v>
      </c>
      <c r="R1667" s="20" t="s">
        <v>42</v>
      </c>
      <c r="S1667" s="19" t="s">
        <v>7335</v>
      </c>
      <c r="T1667" s="19" t="s">
        <v>7336</v>
      </c>
    </row>
    <row x14ac:dyDescent="0.25" r="1668" customHeight="1" ht="19.5">
      <c r="A1668" s="18">
        <v>45201</v>
      </c>
      <c r="B1668" s="19" t="s">
        <v>7337</v>
      </c>
      <c r="C1668" s="19" t="s">
        <v>6443</v>
      </c>
      <c r="D1668" s="20"/>
      <c r="E1668" s="21">
        <f>"18571040015"</f>
      </c>
      <c r="F1668" s="19" t="s">
        <v>7338</v>
      </c>
      <c r="G1668" s="20" t="s">
        <v>216</v>
      </c>
      <c r="H1668" s="20"/>
      <c r="I1668" s="22" t="s">
        <v>116</v>
      </c>
      <c r="J1668" s="20" t="s">
        <v>24</v>
      </c>
      <c r="K1668" s="20" t="s">
        <v>25</v>
      </c>
      <c r="L1668" s="20" t="s">
        <v>39</v>
      </c>
      <c r="M1668" s="19" t="s">
        <v>40</v>
      </c>
      <c r="N1668" s="19" t="s">
        <v>183</v>
      </c>
      <c r="O1668" s="20" t="s">
        <v>29</v>
      </c>
      <c r="P1668" s="20"/>
      <c r="Q1668" s="23">
        <v>45201.65167824074</v>
      </c>
      <c r="R1668" s="20" t="s">
        <v>42</v>
      </c>
      <c r="S1668" s="19" t="s">
        <v>7339</v>
      </c>
      <c r="T1668" s="19" t="s">
        <v>7340</v>
      </c>
    </row>
    <row x14ac:dyDescent="0.25" r="1669" customHeight="1" ht="19.5">
      <c r="A1669" s="18">
        <v>45201</v>
      </c>
      <c r="B1669" s="19" t="s">
        <v>7341</v>
      </c>
      <c r="C1669" s="19" t="s">
        <v>6057</v>
      </c>
      <c r="D1669" s="20"/>
      <c r="E1669" s="21">
        <f>"18695061056"</f>
      </c>
      <c r="F1669" s="19" t="s">
        <v>1290</v>
      </c>
      <c r="G1669" s="20" t="s">
        <v>56</v>
      </c>
      <c r="H1669" s="20" t="s">
        <v>130</v>
      </c>
      <c r="I1669" s="22" t="s">
        <v>328</v>
      </c>
      <c r="J1669" s="20" t="s">
        <v>24</v>
      </c>
      <c r="K1669" s="20" t="s">
        <v>25</v>
      </c>
      <c r="L1669" s="20" t="s">
        <v>39</v>
      </c>
      <c r="M1669" s="19" t="s">
        <v>40</v>
      </c>
      <c r="N1669" s="19" t="s">
        <v>183</v>
      </c>
      <c r="O1669" s="20" t="s">
        <v>29</v>
      </c>
      <c r="P1669" s="20"/>
      <c r="Q1669" s="23">
        <v>45201.382199074076</v>
      </c>
      <c r="R1669" s="20" t="s">
        <v>42</v>
      </c>
      <c r="S1669" s="19" t="s">
        <v>7342</v>
      </c>
      <c r="T1669" s="19" t="s">
        <v>6076</v>
      </c>
    </row>
    <row x14ac:dyDescent="0.25" r="1670" customHeight="1" ht="19.5">
      <c r="A1670" s="18">
        <v>45201</v>
      </c>
      <c r="B1670" s="19" t="s">
        <v>7343</v>
      </c>
      <c r="C1670" s="19" t="s">
        <v>6057</v>
      </c>
      <c r="D1670" s="20"/>
      <c r="E1670" s="21">
        <f>"18571032087"</f>
      </c>
      <c r="F1670" s="19" t="s">
        <v>7344</v>
      </c>
      <c r="G1670" s="20" t="s">
        <v>23</v>
      </c>
      <c r="H1670" s="20" t="s">
        <v>130</v>
      </c>
      <c r="I1670" s="22" t="s">
        <v>328</v>
      </c>
      <c r="J1670" s="20" t="s">
        <v>24</v>
      </c>
      <c r="K1670" s="20" t="s">
        <v>25</v>
      </c>
      <c r="L1670" s="20" t="s">
        <v>39</v>
      </c>
      <c r="M1670" s="19" t="s">
        <v>40</v>
      </c>
      <c r="N1670" s="19" t="s">
        <v>183</v>
      </c>
      <c r="O1670" s="20" t="s">
        <v>29</v>
      </c>
      <c r="P1670" s="20"/>
      <c r="Q1670" s="23">
        <v>45201.3828587963</v>
      </c>
      <c r="R1670" s="20" t="s">
        <v>42</v>
      </c>
      <c r="S1670" s="19" t="s">
        <v>7345</v>
      </c>
      <c r="T1670" s="19" t="s">
        <v>7346</v>
      </c>
    </row>
    <row x14ac:dyDescent="0.25" r="1671" customHeight="1" ht="19.5">
      <c r="A1671" s="18">
        <v>45201</v>
      </c>
      <c r="B1671" s="19" t="s">
        <v>7347</v>
      </c>
      <c r="C1671" s="19" t="s">
        <v>5684</v>
      </c>
      <c r="D1671" s="20"/>
      <c r="E1671" s="21">
        <f>"13100781289"</f>
      </c>
      <c r="F1671" s="19" t="s">
        <v>7348</v>
      </c>
      <c r="G1671" s="20" t="s">
        <v>289</v>
      </c>
      <c r="H1671" s="20"/>
      <c r="I1671" s="22" t="s">
        <v>57</v>
      </c>
      <c r="J1671" s="20" t="s">
        <v>24</v>
      </c>
      <c r="K1671" s="20" t="s">
        <v>25</v>
      </c>
      <c r="L1671" s="20" t="s">
        <v>39</v>
      </c>
      <c r="M1671" s="19" t="s">
        <v>27</v>
      </c>
      <c r="N1671" s="19" t="s">
        <v>183</v>
      </c>
      <c r="O1671" s="20" t="s">
        <v>29</v>
      </c>
      <c r="P1671" s="20"/>
      <c r="Q1671" s="23">
        <v>45201.58799768519</v>
      </c>
      <c r="R1671" s="20" t="s">
        <v>42</v>
      </c>
      <c r="S1671" s="19" t="s">
        <v>7349</v>
      </c>
      <c r="T1671" s="19" t="s">
        <v>7350</v>
      </c>
    </row>
    <row x14ac:dyDescent="0.25" r="1672" customHeight="1" ht="19.5">
      <c r="A1672" s="18">
        <v>45201</v>
      </c>
      <c r="B1672" s="19" t="s">
        <v>7351</v>
      </c>
      <c r="C1672" s="19" t="s">
        <v>5631</v>
      </c>
      <c r="D1672" s="20"/>
      <c r="E1672" s="21">
        <f>"071700054346"</f>
      </c>
      <c r="F1672" s="19" t="s">
        <v>7352</v>
      </c>
      <c r="G1672" s="20" t="s">
        <v>216</v>
      </c>
      <c r="H1672" s="20"/>
      <c r="I1672" s="22" t="s">
        <v>49</v>
      </c>
      <c r="J1672" s="20" t="s">
        <v>24</v>
      </c>
      <c r="K1672" s="20" t="s">
        <v>25</v>
      </c>
      <c r="L1672" s="20" t="s">
        <v>39</v>
      </c>
      <c r="M1672" s="19" t="s">
        <v>40</v>
      </c>
      <c r="N1672" s="19" t="s">
        <v>183</v>
      </c>
      <c r="O1672" s="20" t="s">
        <v>29</v>
      </c>
      <c r="P1672" s="20"/>
      <c r="Q1672" s="23">
        <v>45201.58526620371</v>
      </c>
      <c r="R1672" s="20" t="s">
        <v>42</v>
      </c>
      <c r="S1672" s="19" t="s">
        <v>7353</v>
      </c>
      <c r="T1672" s="19" t="s">
        <v>7354</v>
      </c>
    </row>
    <row x14ac:dyDescent="0.25" r="1673" customHeight="1" ht="19.5">
      <c r="A1673" s="18">
        <v>45201</v>
      </c>
      <c r="B1673" s="19" t="s">
        <v>7355</v>
      </c>
      <c r="C1673" s="19" t="s">
        <v>6057</v>
      </c>
      <c r="D1673" s="20"/>
      <c r="E1673" s="21">
        <f>"15997640637"</f>
      </c>
      <c r="F1673" s="19" t="s">
        <v>7356</v>
      </c>
      <c r="G1673" s="20" t="s">
        <v>23</v>
      </c>
      <c r="H1673" s="20"/>
      <c r="I1673" s="22" t="s">
        <v>93</v>
      </c>
      <c r="J1673" s="20" t="s">
        <v>24</v>
      </c>
      <c r="K1673" s="20" t="s">
        <v>25</v>
      </c>
      <c r="L1673" s="20" t="s">
        <v>39</v>
      </c>
      <c r="M1673" s="19" t="s">
        <v>40</v>
      </c>
      <c r="N1673" s="19" t="s">
        <v>183</v>
      </c>
      <c r="O1673" s="20" t="s">
        <v>29</v>
      </c>
      <c r="P1673" s="20"/>
      <c r="Q1673" s="23">
        <v>45201.717511574076</v>
      </c>
      <c r="R1673" s="20" t="s">
        <v>42</v>
      </c>
      <c r="S1673" s="19" t="s">
        <v>7357</v>
      </c>
      <c r="T1673" s="19" t="s">
        <v>7358</v>
      </c>
    </row>
    <row x14ac:dyDescent="0.25" r="1674" customHeight="1" ht="19.5">
      <c r="A1674" s="18">
        <v>45201</v>
      </c>
      <c r="B1674" s="19" t="s">
        <v>7359</v>
      </c>
      <c r="C1674" s="19" t="s">
        <v>6063</v>
      </c>
      <c r="D1674" s="20"/>
      <c r="E1674" s="21">
        <f>"15629353800"</f>
      </c>
      <c r="F1674" s="19" t="s">
        <v>7360</v>
      </c>
      <c r="G1674" s="20" t="s">
        <v>216</v>
      </c>
      <c r="H1674" s="20"/>
      <c r="I1674" s="22" t="s">
        <v>328</v>
      </c>
      <c r="J1674" s="20" t="s">
        <v>24</v>
      </c>
      <c r="K1674" s="20" t="s">
        <v>25</v>
      </c>
      <c r="L1674" s="20" t="s">
        <v>39</v>
      </c>
      <c r="M1674" s="19" t="s">
        <v>27</v>
      </c>
      <c r="N1674" s="19" t="s">
        <v>183</v>
      </c>
      <c r="O1674" s="20" t="s">
        <v>29</v>
      </c>
      <c r="P1674" s="20"/>
      <c r="Q1674" s="23">
        <v>45201.413356481484</v>
      </c>
      <c r="R1674" s="20" t="s">
        <v>42</v>
      </c>
      <c r="S1674" s="19" t="s">
        <v>7361</v>
      </c>
      <c r="T1674" s="19" t="s">
        <v>7362</v>
      </c>
    </row>
    <row x14ac:dyDescent="0.25" r="1675" customHeight="1" ht="19.5">
      <c r="A1675" s="18">
        <v>45201</v>
      </c>
      <c r="B1675" s="19" t="s">
        <v>7363</v>
      </c>
      <c r="C1675" s="19" t="s">
        <v>6057</v>
      </c>
      <c r="D1675" s="20"/>
      <c r="E1675" s="21">
        <f>"18671798357"</f>
      </c>
      <c r="F1675" s="19" t="s">
        <v>7364</v>
      </c>
      <c r="G1675" s="20" t="s">
        <v>37</v>
      </c>
      <c r="H1675" s="20" t="s">
        <v>98</v>
      </c>
      <c r="I1675" s="22" t="s">
        <v>154</v>
      </c>
      <c r="J1675" s="20" t="s">
        <v>24</v>
      </c>
      <c r="K1675" s="20" t="s">
        <v>25</v>
      </c>
      <c r="L1675" s="20" t="s">
        <v>39</v>
      </c>
      <c r="M1675" s="19" t="s">
        <v>40</v>
      </c>
      <c r="N1675" s="19" t="s">
        <v>183</v>
      </c>
      <c r="O1675" s="20" t="s">
        <v>29</v>
      </c>
      <c r="P1675" s="20"/>
      <c r="Q1675" s="23">
        <v>45201.58552083333</v>
      </c>
      <c r="R1675" s="20" t="s">
        <v>42</v>
      </c>
      <c r="S1675" s="19" t="s">
        <v>7365</v>
      </c>
      <c r="T1675" s="19" t="s">
        <v>7366</v>
      </c>
    </row>
    <row x14ac:dyDescent="0.25" r="1676" customHeight="1" ht="19.5">
      <c r="A1676" s="18">
        <v>45201</v>
      </c>
      <c r="B1676" s="19" t="s">
        <v>7367</v>
      </c>
      <c r="C1676" s="19" t="s">
        <v>6057</v>
      </c>
      <c r="D1676" s="20"/>
      <c r="E1676" s="21">
        <f>"16671005536"</f>
      </c>
      <c r="F1676" s="19" t="s">
        <v>6278</v>
      </c>
      <c r="G1676" s="20" t="s">
        <v>48</v>
      </c>
      <c r="H1676" s="20"/>
      <c r="I1676" s="22" t="s">
        <v>254</v>
      </c>
      <c r="J1676" s="20" t="s">
        <v>24</v>
      </c>
      <c r="K1676" s="20" t="s">
        <v>25</v>
      </c>
      <c r="L1676" s="20" t="s">
        <v>39</v>
      </c>
      <c r="M1676" s="19" t="s">
        <v>40</v>
      </c>
      <c r="N1676" s="19" t="s">
        <v>183</v>
      </c>
      <c r="O1676" s="20" t="s">
        <v>29</v>
      </c>
      <c r="P1676" s="20"/>
      <c r="Q1676" s="23">
        <v>45201.38355324074</v>
      </c>
      <c r="R1676" s="20" t="s">
        <v>42</v>
      </c>
      <c r="S1676" s="19" t="s">
        <v>7368</v>
      </c>
      <c r="T1676" s="19" t="s">
        <v>7369</v>
      </c>
    </row>
    <row x14ac:dyDescent="0.25" r="1677" customHeight="1" ht="19.5">
      <c r="A1677" s="18">
        <v>45201</v>
      </c>
      <c r="B1677" s="19" t="s">
        <v>7370</v>
      </c>
      <c r="C1677" s="19" t="s">
        <v>6057</v>
      </c>
      <c r="D1677" s="20"/>
      <c r="E1677" s="21">
        <f>"18907206383"</f>
      </c>
      <c r="F1677" s="19" t="s">
        <v>7371</v>
      </c>
      <c r="G1677" s="20" t="s">
        <v>23</v>
      </c>
      <c r="H1677" s="20"/>
      <c r="I1677" s="22" t="s">
        <v>136</v>
      </c>
      <c r="J1677" s="20" t="s">
        <v>24</v>
      </c>
      <c r="K1677" s="20" t="s">
        <v>25</v>
      </c>
      <c r="L1677" s="20" t="s">
        <v>39</v>
      </c>
      <c r="M1677" s="19" t="s">
        <v>40</v>
      </c>
      <c r="N1677" s="19" t="s">
        <v>183</v>
      </c>
      <c r="O1677" s="20" t="s">
        <v>29</v>
      </c>
      <c r="P1677" s="20"/>
      <c r="Q1677" s="23">
        <v>45201.37892361111</v>
      </c>
      <c r="R1677" s="20" t="s">
        <v>42</v>
      </c>
      <c r="S1677" s="19" t="s">
        <v>7372</v>
      </c>
      <c r="T1677" s="19" t="s">
        <v>7373</v>
      </c>
    </row>
    <row x14ac:dyDescent="0.25" r="1678" customHeight="1" ht="19.5">
      <c r="A1678" s="18">
        <v>45201</v>
      </c>
      <c r="B1678" s="19" t="s">
        <v>7374</v>
      </c>
      <c r="C1678" s="19" t="s">
        <v>660</v>
      </c>
      <c r="D1678" s="20"/>
      <c r="E1678" s="21">
        <f>"15571724141"</f>
      </c>
      <c r="F1678" s="19" t="s">
        <v>7375</v>
      </c>
      <c r="G1678" s="20" t="s">
        <v>48</v>
      </c>
      <c r="H1678" s="20"/>
      <c r="I1678" s="22" t="s">
        <v>1504</v>
      </c>
      <c r="J1678" s="20" t="s">
        <v>24</v>
      </c>
      <c r="K1678" s="20" t="s">
        <v>25</v>
      </c>
      <c r="L1678" s="20" t="s">
        <v>39</v>
      </c>
      <c r="M1678" s="19" t="s">
        <v>27</v>
      </c>
      <c r="N1678" s="19" t="s">
        <v>624</v>
      </c>
      <c r="O1678" s="20" t="s">
        <v>29</v>
      </c>
      <c r="P1678" s="20"/>
      <c r="Q1678" s="23">
        <v>45201.435648148145</v>
      </c>
      <c r="R1678" s="20" t="s">
        <v>42</v>
      </c>
      <c r="S1678" s="19" t="s">
        <v>7376</v>
      </c>
      <c r="T1678" s="19" t="s">
        <v>7377</v>
      </c>
    </row>
    <row x14ac:dyDescent="0.25" r="1679" customHeight="1" ht="19.5">
      <c r="A1679" s="18">
        <v>45201</v>
      </c>
      <c r="B1679" s="19" t="s">
        <v>7378</v>
      </c>
      <c r="C1679" s="19" t="s">
        <v>6443</v>
      </c>
      <c r="D1679" s="20"/>
      <c r="E1679" s="21">
        <f>"13217279683"</f>
      </c>
      <c r="F1679" s="19" t="s">
        <v>7379</v>
      </c>
      <c r="G1679" s="20" t="s">
        <v>289</v>
      </c>
      <c r="H1679" s="20"/>
      <c r="I1679" s="22" t="s">
        <v>241</v>
      </c>
      <c r="J1679" s="20" t="s">
        <v>24</v>
      </c>
      <c r="K1679" s="20" t="s">
        <v>25</v>
      </c>
      <c r="L1679" s="20" t="s">
        <v>39</v>
      </c>
      <c r="M1679" s="19" t="s">
        <v>27</v>
      </c>
      <c r="N1679" s="19" t="s">
        <v>183</v>
      </c>
      <c r="O1679" s="20" t="s">
        <v>29</v>
      </c>
      <c r="P1679" s="20"/>
      <c r="Q1679" s="23">
        <v>45201.587013888886</v>
      </c>
      <c r="R1679" s="20" t="s">
        <v>42</v>
      </c>
      <c r="S1679" s="19" t="s">
        <v>7380</v>
      </c>
      <c r="T1679" s="19" t="s">
        <v>7381</v>
      </c>
    </row>
    <row x14ac:dyDescent="0.25" r="1680" customHeight="1" ht="19.5">
      <c r="A1680" s="18">
        <v>45201</v>
      </c>
      <c r="B1680" s="19" t="s">
        <v>7382</v>
      </c>
      <c r="C1680" s="19" t="s">
        <v>660</v>
      </c>
      <c r="D1680" s="20"/>
      <c r="E1680" s="21">
        <f>"18694089652"</f>
      </c>
      <c r="F1680" s="19" t="s">
        <v>7383</v>
      </c>
      <c r="G1680" s="20" t="s">
        <v>23</v>
      </c>
      <c r="H1680" s="20"/>
      <c r="I1680" s="22" t="s">
        <v>796</v>
      </c>
      <c r="J1680" s="20" t="s">
        <v>24</v>
      </c>
      <c r="K1680" s="20" t="s">
        <v>25</v>
      </c>
      <c r="L1680" s="20" t="s">
        <v>39</v>
      </c>
      <c r="M1680" s="19" t="s">
        <v>40</v>
      </c>
      <c r="N1680" s="19" t="s">
        <v>624</v>
      </c>
      <c r="O1680" s="20" t="s">
        <v>29</v>
      </c>
      <c r="P1680" s="20"/>
      <c r="Q1680" s="23">
        <v>45201.38631944444</v>
      </c>
      <c r="R1680" s="20" t="s">
        <v>42</v>
      </c>
      <c r="S1680" s="19" t="s">
        <v>7384</v>
      </c>
      <c r="T1680" s="19" t="s">
        <v>6147</v>
      </c>
    </row>
    <row x14ac:dyDescent="0.25" r="1681" customHeight="1" ht="19.5">
      <c r="A1681" s="18">
        <v>45201</v>
      </c>
      <c r="B1681" s="19" t="s">
        <v>7385</v>
      </c>
      <c r="C1681" s="19" t="s">
        <v>660</v>
      </c>
      <c r="D1681" s="20"/>
      <c r="E1681" s="21">
        <f>"15586352845"</f>
      </c>
      <c r="F1681" s="19" t="s">
        <v>7386</v>
      </c>
      <c r="G1681" s="20" t="s">
        <v>74</v>
      </c>
      <c r="H1681" s="20"/>
      <c r="I1681" s="22" t="s">
        <v>136</v>
      </c>
      <c r="J1681" s="20" t="s">
        <v>24</v>
      </c>
      <c r="K1681" s="20" t="s">
        <v>25</v>
      </c>
      <c r="L1681" s="20" t="s">
        <v>39</v>
      </c>
      <c r="M1681" s="19" t="s">
        <v>40</v>
      </c>
      <c r="N1681" s="19" t="s">
        <v>624</v>
      </c>
      <c r="O1681" s="20" t="s">
        <v>29</v>
      </c>
      <c r="P1681" s="20"/>
      <c r="Q1681" s="23">
        <v>45201.64045138889</v>
      </c>
      <c r="R1681" s="20" t="s">
        <v>42</v>
      </c>
      <c r="S1681" s="19" t="s">
        <v>7387</v>
      </c>
      <c r="T1681" s="19" t="s">
        <v>7388</v>
      </c>
    </row>
    <row x14ac:dyDescent="0.25" r="1682" customHeight="1" ht="19.5">
      <c r="A1682" s="18">
        <v>45201</v>
      </c>
      <c r="B1682" s="19" t="s">
        <v>7389</v>
      </c>
      <c r="C1682" s="19" t="s">
        <v>660</v>
      </c>
      <c r="D1682" s="20"/>
      <c r="E1682" s="21">
        <f>"071700077032"</f>
      </c>
      <c r="F1682" s="19" t="s">
        <v>7390</v>
      </c>
      <c r="G1682" s="20" t="s">
        <v>74</v>
      </c>
      <c r="H1682" s="20" t="s">
        <v>98</v>
      </c>
      <c r="I1682" s="22" t="s">
        <v>182</v>
      </c>
      <c r="J1682" s="20" t="s">
        <v>24</v>
      </c>
      <c r="K1682" s="20" t="s">
        <v>25</v>
      </c>
      <c r="L1682" s="20" t="s">
        <v>39</v>
      </c>
      <c r="M1682" s="19" t="s">
        <v>149</v>
      </c>
      <c r="N1682" s="19" t="s">
        <v>624</v>
      </c>
      <c r="O1682" s="20" t="s">
        <v>29</v>
      </c>
      <c r="P1682" s="20"/>
      <c r="Q1682" s="23">
        <v>45201.37721064815</v>
      </c>
      <c r="R1682" s="20" t="s">
        <v>42</v>
      </c>
      <c r="S1682" s="19" t="s">
        <v>7391</v>
      </c>
      <c r="T1682" s="19" t="s">
        <v>7392</v>
      </c>
    </row>
    <row x14ac:dyDescent="0.25" r="1683" customHeight="1" ht="19.5">
      <c r="A1683" s="18">
        <v>45201</v>
      </c>
      <c r="B1683" s="19" t="s">
        <v>7393</v>
      </c>
      <c r="C1683" s="19" t="s">
        <v>660</v>
      </c>
      <c r="D1683" s="20"/>
      <c r="E1683" s="21">
        <f>"13197315395"</f>
      </c>
      <c r="F1683" s="19" t="s">
        <v>7394</v>
      </c>
      <c r="G1683" s="20" t="s">
        <v>74</v>
      </c>
      <c r="H1683" s="20"/>
      <c r="I1683" s="22" t="s">
        <v>4501</v>
      </c>
      <c r="J1683" s="20" t="s">
        <v>24</v>
      </c>
      <c r="K1683" s="20" t="s">
        <v>25</v>
      </c>
      <c r="L1683" s="20" t="s">
        <v>39</v>
      </c>
      <c r="M1683" s="19" t="s">
        <v>27</v>
      </c>
      <c r="N1683" s="19" t="s">
        <v>624</v>
      </c>
      <c r="O1683" s="20" t="s">
        <v>29</v>
      </c>
      <c r="P1683" s="20"/>
      <c r="Q1683" s="23">
        <v>45201.58929398148</v>
      </c>
      <c r="R1683" s="20" t="s">
        <v>42</v>
      </c>
      <c r="S1683" s="19" t="s">
        <v>7395</v>
      </c>
      <c r="T1683" s="19" t="s">
        <v>7396</v>
      </c>
    </row>
    <row x14ac:dyDescent="0.25" r="1684" customHeight="1" ht="19.5">
      <c r="A1684" s="18">
        <v>45201</v>
      </c>
      <c r="B1684" s="19" t="s">
        <v>7397</v>
      </c>
      <c r="C1684" s="19" t="s">
        <v>7398</v>
      </c>
      <c r="D1684" s="20"/>
      <c r="E1684" s="21">
        <f>"18694080501"</f>
      </c>
      <c r="F1684" s="19" t="s">
        <v>7399</v>
      </c>
      <c r="G1684" s="20" t="s">
        <v>48</v>
      </c>
      <c r="H1684" s="20"/>
      <c r="I1684" s="22" t="s">
        <v>4501</v>
      </c>
      <c r="J1684" s="20" t="s">
        <v>24</v>
      </c>
      <c r="K1684" s="20" t="s">
        <v>25</v>
      </c>
      <c r="L1684" s="20" t="s">
        <v>39</v>
      </c>
      <c r="M1684" s="19" t="s">
        <v>27</v>
      </c>
      <c r="N1684" s="19" t="s">
        <v>624</v>
      </c>
      <c r="O1684" s="20" t="s">
        <v>29</v>
      </c>
      <c r="P1684" s="20"/>
      <c r="Q1684" s="23">
        <v>45201.58851851852</v>
      </c>
      <c r="R1684" s="20" t="s">
        <v>42</v>
      </c>
      <c r="S1684" s="19" t="s">
        <v>7400</v>
      </c>
      <c r="T1684" s="19" t="s">
        <v>7401</v>
      </c>
    </row>
    <row x14ac:dyDescent="0.25" r="1685" customHeight="1" ht="19.5">
      <c r="A1685" s="18">
        <v>45201</v>
      </c>
      <c r="B1685" s="19" t="s">
        <v>7402</v>
      </c>
      <c r="C1685" s="19" t="s">
        <v>7403</v>
      </c>
      <c r="D1685" s="20"/>
      <c r="E1685" s="21">
        <f>"15571709018"</f>
      </c>
      <c r="F1685" s="19" t="s">
        <v>7404</v>
      </c>
      <c r="G1685" s="20" t="s">
        <v>23</v>
      </c>
      <c r="H1685" s="20"/>
      <c r="I1685" s="22" t="s">
        <v>7405</v>
      </c>
      <c r="J1685" s="20" t="s">
        <v>24</v>
      </c>
      <c r="K1685" s="20" t="s">
        <v>25</v>
      </c>
      <c r="L1685" s="20" t="s">
        <v>39</v>
      </c>
      <c r="M1685" s="19" t="s">
        <v>675</v>
      </c>
      <c r="N1685" s="19" t="s">
        <v>28</v>
      </c>
      <c r="O1685" s="20" t="s">
        <v>29</v>
      </c>
      <c r="P1685" s="20"/>
      <c r="Q1685" s="23">
        <v>45201.504375</v>
      </c>
      <c r="R1685" s="20" t="s">
        <v>42</v>
      </c>
      <c r="S1685" s="19" t="s">
        <v>7406</v>
      </c>
      <c r="T1685" s="19" t="s">
        <v>7407</v>
      </c>
    </row>
    <row x14ac:dyDescent="0.25" r="1686" customHeight="1" ht="19.5">
      <c r="A1686" s="18">
        <v>45201</v>
      </c>
      <c r="B1686" s="19" t="s">
        <v>7408</v>
      </c>
      <c r="C1686" s="19" t="s">
        <v>5949</v>
      </c>
      <c r="D1686" s="20"/>
      <c r="E1686" s="21">
        <f>"13247282570"</f>
      </c>
      <c r="F1686" s="19" t="s">
        <v>7409</v>
      </c>
      <c r="G1686" s="20" t="s">
        <v>289</v>
      </c>
      <c r="H1686" s="20" t="s">
        <v>121</v>
      </c>
      <c r="I1686" s="22" t="s">
        <v>749</v>
      </c>
      <c r="J1686" s="20" t="s">
        <v>24</v>
      </c>
      <c r="K1686" s="20" t="s">
        <v>25</v>
      </c>
      <c r="L1686" s="20" t="s">
        <v>39</v>
      </c>
      <c r="M1686" s="19" t="s">
        <v>27</v>
      </c>
      <c r="N1686" s="19" t="s">
        <v>183</v>
      </c>
      <c r="O1686" s="20" t="s">
        <v>29</v>
      </c>
      <c r="P1686" s="20"/>
      <c r="Q1686" s="23">
        <v>45201.684895833336</v>
      </c>
      <c r="R1686" s="20" t="s">
        <v>42</v>
      </c>
      <c r="S1686" s="19" t="s">
        <v>7410</v>
      </c>
      <c r="T1686" s="19"/>
    </row>
    <row x14ac:dyDescent="0.25" r="1687" customHeight="1" ht="19.5">
      <c r="A1687" s="18">
        <v>45201</v>
      </c>
      <c r="B1687" s="19" t="s">
        <v>7411</v>
      </c>
      <c r="C1687" s="19" t="s">
        <v>7412</v>
      </c>
      <c r="D1687" s="20"/>
      <c r="E1687" s="21">
        <f>"17671930829"</f>
      </c>
      <c r="F1687" s="19" t="s">
        <v>7413</v>
      </c>
      <c r="G1687" s="20" t="s">
        <v>115</v>
      </c>
      <c r="H1687" s="20"/>
      <c r="I1687" s="22" t="s">
        <v>4501</v>
      </c>
      <c r="J1687" s="20" t="s">
        <v>24</v>
      </c>
      <c r="K1687" s="20" t="s">
        <v>25</v>
      </c>
      <c r="L1687" s="20" t="s">
        <v>39</v>
      </c>
      <c r="M1687" s="19" t="s">
        <v>149</v>
      </c>
      <c r="N1687" s="19" t="s">
        <v>28</v>
      </c>
      <c r="O1687" s="20" t="s">
        <v>29</v>
      </c>
      <c r="P1687" s="20"/>
      <c r="Q1687" s="23">
        <v>45201.62304398148</v>
      </c>
      <c r="R1687" s="20" t="s">
        <v>42</v>
      </c>
      <c r="S1687" s="19" t="s">
        <v>7414</v>
      </c>
      <c r="T1687" s="19" t="s">
        <v>7415</v>
      </c>
    </row>
    <row x14ac:dyDescent="0.25" r="1688" customHeight="1" ht="19.5">
      <c r="A1688" s="18">
        <v>45201</v>
      </c>
      <c r="B1688" s="19" t="s">
        <v>7416</v>
      </c>
      <c r="C1688" s="19" t="s">
        <v>5949</v>
      </c>
      <c r="D1688" s="20"/>
      <c r="E1688" s="21">
        <f>"15671013304"</f>
      </c>
      <c r="F1688" s="19" t="s">
        <v>7417</v>
      </c>
      <c r="G1688" s="20" t="s">
        <v>115</v>
      </c>
      <c r="H1688" s="20" t="s">
        <v>357</v>
      </c>
      <c r="I1688" s="22" t="s">
        <v>241</v>
      </c>
      <c r="J1688" s="20" t="s">
        <v>24</v>
      </c>
      <c r="K1688" s="20" t="s">
        <v>25</v>
      </c>
      <c r="L1688" s="20" t="s">
        <v>39</v>
      </c>
      <c r="M1688" s="19" t="s">
        <v>27</v>
      </c>
      <c r="N1688" s="19" t="s">
        <v>183</v>
      </c>
      <c r="O1688" s="20" t="s">
        <v>29</v>
      </c>
      <c r="P1688" s="20"/>
      <c r="Q1688" s="23">
        <v>45201.58697916667</v>
      </c>
      <c r="R1688" s="20" t="s">
        <v>42</v>
      </c>
      <c r="S1688" s="19" t="s">
        <v>7418</v>
      </c>
      <c r="T1688" s="19"/>
    </row>
    <row x14ac:dyDescent="0.25" r="1689" customHeight="1" ht="19.5">
      <c r="A1689" s="18">
        <v>45201</v>
      </c>
      <c r="B1689" s="19" t="s">
        <v>7419</v>
      </c>
      <c r="C1689" s="19" t="s">
        <v>1132</v>
      </c>
      <c r="D1689" s="20"/>
      <c r="E1689" s="21">
        <f>"18608604269"</f>
      </c>
      <c r="F1689" s="19" t="s">
        <v>7420</v>
      </c>
      <c r="G1689" s="20" t="s">
        <v>115</v>
      </c>
      <c r="H1689" s="20" t="s">
        <v>98</v>
      </c>
      <c r="I1689" s="22" t="s">
        <v>486</v>
      </c>
      <c r="J1689" s="20" t="s">
        <v>24</v>
      </c>
      <c r="K1689" s="20" t="s">
        <v>25</v>
      </c>
      <c r="L1689" s="20" t="s">
        <v>39</v>
      </c>
      <c r="M1689" s="19" t="s">
        <v>40</v>
      </c>
      <c r="N1689" s="19" t="s">
        <v>183</v>
      </c>
      <c r="O1689" s="20" t="s">
        <v>29</v>
      </c>
      <c r="P1689" s="20"/>
      <c r="Q1689" s="23">
        <v>45201.640173611115</v>
      </c>
      <c r="R1689" s="20" t="s">
        <v>51</v>
      </c>
      <c r="S1689" s="19" t="s">
        <v>7421</v>
      </c>
      <c r="T1689" s="19"/>
    </row>
    <row x14ac:dyDescent="0.25" r="1690" customHeight="1" ht="19.5">
      <c r="A1690" s="18">
        <v>45201</v>
      </c>
      <c r="B1690" s="19" t="s">
        <v>7422</v>
      </c>
      <c r="C1690" s="19" t="s">
        <v>7423</v>
      </c>
      <c r="D1690" s="20"/>
      <c r="E1690" s="21">
        <f>"13040966179"</f>
      </c>
      <c r="F1690" s="19" t="s">
        <v>7424</v>
      </c>
      <c r="G1690" s="20" t="s">
        <v>37</v>
      </c>
      <c r="H1690" s="20"/>
      <c r="I1690" s="22" t="s">
        <v>735</v>
      </c>
      <c r="J1690" s="20" t="s">
        <v>24</v>
      </c>
      <c r="K1690" s="20" t="s">
        <v>25</v>
      </c>
      <c r="L1690" s="20" t="s">
        <v>39</v>
      </c>
      <c r="M1690" s="19" t="s">
        <v>27</v>
      </c>
      <c r="N1690" s="19" t="s">
        <v>183</v>
      </c>
      <c r="O1690" s="20" t="s">
        <v>29</v>
      </c>
      <c r="P1690" s="20"/>
      <c r="Q1690" s="23">
        <v>45201.44290509259</v>
      </c>
      <c r="R1690" s="20" t="s">
        <v>42</v>
      </c>
      <c r="S1690" s="19" t="s">
        <v>7425</v>
      </c>
      <c r="T1690" s="19"/>
    </row>
    <row x14ac:dyDescent="0.25" r="1691" customHeight="1" ht="19.5">
      <c r="A1691" s="18">
        <v>45201</v>
      </c>
      <c r="B1691" s="19" t="s">
        <v>7426</v>
      </c>
      <c r="C1691" s="19" t="s">
        <v>6002</v>
      </c>
      <c r="D1691" s="20"/>
      <c r="E1691" s="21">
        <f>"17683709032"</f>
      </c>
      <c r="F1691" s="19" t="s">
        <v>7427</v>
      </c>
      <c r="G1691" s="20" t="s">
        <v>115</v>
      </c>
      <c r="H1691" s="20"/>
      <c r="I1691" s="22" t="s">
        <v>131</v>
      </c>
      <c r="J1691" s="20" t="s">
        <v>24</v>
      </c>
      <c r="K1691" s="20" t="s">
        <v>25</v>
      </c>
      <c r="L1691" s="20" t="s">
        <v>39</v>
      </c>
      <c r="M1691" s="19" t="s">
        <v>27</v>
      </c>
      <c r="N1691" s="19" t="s">
        <v>183</v>
      </c>
      <c r="O1691" s="20" t="s">
        <v>29</v>
      </c>
      <c r="P1691" s="20"/>
      <c r="Q1691" s="23">
        <v>45201.45450231482</v>
      </c>
      <c r="R1691" s="20" t="s">
        <v>42</v>
      </c>
      <c r="S1691" s="19" t="s">
        <v>7428</v>
      </c>
      <c r="T1691" s="19"/>
    </row>
    <row x14ac:dyDescent="0.25" r="1692" customHeight="1" ht="19.5">
      <c r="A1692" s="18">
        <v>45201</v>
      </c>
      <c r="B1692" s="19" t="s">
        <v>7429</v>
      </c>
      <c r="C1692" s="19" t="s">
        <v>5949</v>
      </c>
      <c r="D1692" s="20"/>
      <c r="E1692" s="21">
        <f>"15571745917"</f>
      </c>
      <c r="F1692" s="19" t="s">
        <v>7430</v>
      </c>
      <c r="G1692" s="20" t="s">
        <v>289</v>
      </c>
      <c r="H1692" s="20"/>
      <c r="I1692" s="22" t="s">
        <v>749</v>
      </c>
      <c r="J1692" s="20" t="s">
        <v>24</v>
      </c>
      <c r="K1692" s="20" t="s">
        <v>25</v>
      </c>
      <c r="L1692" s="20" t="s">
        <v>39</v>
      </c>
      <c r="M1692" s="19" t="s">
        <v>27</v>
      </c>
      <c r="N1692" s="19" t="s">
        <v>183</v>
      </c>
      <c r="O1692" s="20" t="s">
        <v>29</v>
      </c>
      <c r="P1692" s="20"/>
      <c r="Q1692" s="23">
        <v>45201.42313657407</v>
      </c>
      <c r="R1692" s="20" t="s">
        <v>42</v>
      </c>
      <c r="S1692" s="19" t="s">
        <v>7431</v>
      </c>
      <c r="T1692" s="19"/>
    </row>
    <row x14ac:dyDescent="0.25" r="1693" customHeight="1" ht="19.5">
      <c r="A1693" s="18">
        <v>45201</v>
      </c>
      <c r="B1693" s="19" t="s">
        <v>7432</v>
      </c>
      <c r="C1693" s="19" t="s">
        <v>1132</v>
      </c>
      <c r="D1693" s="20"/>
      <c r="E1693" s="21">
        <f>"13294247199"</f>
      </c>
      <c r="F1693" s="19" t="s">
        <v>1445</v>
      </c>
      <c r="G1693" s="20" t="s">
        <v>289</v>
      </c>
      <c r="H1693" s="20"/>
      <c r="I1693" s="22" t="s">
        <v>486</v>
      </c>
      <c r="J1693" s="20" t="s">
        <v>24</v>
      </c>
      <c r="K1693" s="20" t="s">
        <v>25</v>
      </c>
      <c r="L1693" s="20" t="s">
        <v>39</v>
      </c>
      <c r="M1693" s="19" t="s">
        <v>40</v>
      </c>
      <c r="N1693" s="19" t="s">
        <v>183</v>
      </c>
      <c r="O1693" s="20" t="s">
        <v>29</v>
      </c>
      <c r="P1693" s="20"/>
      <c r="Q1693" s="23">
        <v>45201.48837962963</v>
      </c>
      <c r="R1693" s="20" t="s">
        <v>51</v>
      </c>
      <c r="S1693" s="19" t="s">
        <v>7433</v>
      </c>
      <c r="T1693" s="19"/>
    </row>
    <row x14ac:dyDescent="0.25" r="1694" customHeight="1" ht="19.5">
      <c r="A1694" s="18">
        <v>45201</v>
      </c>
      <c r="B1694" s="19" t="s">
        <v>7434</v>
      </c>
      <c r="C1694" s="19" t="s">
        <v>1132</v>
      </c>
      <c r="D1694" s="20"/>
      <c r="E1694" s="21">
        <f>"18694081730"</f>
      </c>
      <c r="F1694" s="19" t="s">
        <v>7435</v>
      </c>
      <c r="G1694" s="20" t="s">
        <v>115</v>
      </c>
      <c r="H1694" s="20"/>
      <c r="I1694" s="22" t="s">
        <v>328</v>
      </c>
      <c r="J1694" s="20" t="s">
        <v>24</v>
      </c>
      <c r="K1694" s="20" t="s">
        <v>25</v>
      </c>
      <c r="L1694" s="20" t="s">
        <v>39</v>
      </c>
      <c r="M1694" s="19" t="s">
        <v>40</v>
      </c>
      <c r="N1694" s="19" t="s">
        <v>183</v>
      </c>
      <c r="O1694" s="20" t="s">
        <v>29</v>
      </c>
      <c r="P1694" s="20"/>
      <c r="Q1694" s="23">
        <v>45201.388506944444</v>
      </c>
      <c r="R1694" s="20" t="s">
        <v>51</v>
      </c>
      <c r="S1694" s="19" t="s">
        <v>7436</v>
      </c>
      <c r="T1694" s="19"/>
    </row>
    <row x14ac:dyDescent="0.25" r="1695" customHeight="1" ht="19.5">
      <c r="A1695" s="18">
        <v>45201</v>
      </c>
      <c r="B1695" s="19" t="s">
        <v>7437</v>
      </c>
      <c r="C1695" s="19" t="s">
        <v>1132</v>
      </c>
      <c r="D1695" s="20"/>
      <c r="E1695" s="21">
        <f>"15871652074"</f>
      </c>
      <c r="F1695" s="19" t="s">
        <v>7438</v>
      </c>
      <c r="G1695" s="20" t="s">
        <v>23</v>
      </c>
      <c r="H1695" s="20"/>
      <c r="I1695" s="22" t="s">
        <v>381</v>
      </c>
      <c r="J1695" s="20" t="s">
        <v>24</v>
      </c>
      <c r="K1695" s="20" t="s">
        <v>25</v>
      </c>
      <c r="L1695" s="20" t="s">
        <v>39</v>
      </c>
      <c r="M1695" s="19" t="s">
        <v>27</v>
      </c>
      <c r="N1695" s="19" t="s">
        <v>183</v>
      </c>
      <c r="O1695" s="20" t="s">
        <v>29</v>
      </c>
      <c r="P1695" s="20"/>
      <c r="Q1695" s="23">
        <v>45201.7006712963</v>
      </c>
      <c r="R1695" s="20" t="s">
        <v>51</v>
      </c>
      <c r="S1695" s="19" t="s">
        <v>7439</v>
      </c>
      <c r="T1695" s="19"/>
    </row>
    <row x14ac:dyDescent="0.25" r="1696" customHeight="1" ht="19.5">
      <c r="A1696" s="18">
        <v>45201</v>
      </c>
      <c r="B1696" s="19" t="s">
        <v>7440</v>
      </c>
      <c r="C1696" s="19" t="s">
        <v>1132</v>
      </c>
      <c r="D1696" s="20"/>
      <c r="E1696" s="21">
        <f>"15572752933"</f>
      </c>
      <c r="F1696" s="19" t="s">
        <v>7441</v>
      </c>
      <c r="G1696" s="20" t="s">
        <v>115</v>
      </c>
      <c r="H1696" s="20"/>
      <c r="I1696" s="22" t="s">
        <v>272</v>
      </c>
      <c r="J1696" s="20" t="s">
        <v>24</v>
      </c>
      <c r="K1696" s="20" t="s">
        <v>25</v>
      </c>
      <c r="L1696" s="20" t="s">
        <v>39</v>
      </c>
      <c r="M1696" s="19" t="s">
        <v>27</v>
      </c>
      <c r="N1696" s="19" t="s">
        <v>183</v>
      </c>
      <c r="O1696" s="20" t="s">
        <v>29</v>
      </c>
      <c r="P1696" s="20"/>
      <c r="Q1696" s="23">
        <v>45201.73170138889</v>
      </c>
      <c r="R1696" s="20" t="s">
        <v>51</v>
      </c>
      <c r="S1696" s="19" t="s">
        <v>7442</v>
      </c>
      <c r="T1696" s="19"/>
    </row>
    <row x14ac:dyDescent="0.25" r="1697" customHeight="1" ht="19.5">
      <c r="A1697" s="18">
        <v>45201</v>
      </c>
      <c r="B1697" s="19" t="s">
        <v>7443</v>
      </c>
      <c r="C1697" s="19" t="s">
        <v>1132</v>
      </c>
      <c r="D1697" s="20"/>
      <c r="E1697" s="21">
        <f>"15586377800"</f>
      </c>
      <c r="F1697" s="19" t="s">
        <v>7444</v>
      </c>
      <c r="G1697" s="20" t="s">
        <v>37</v>
      </c>
      <c r="H1697" s="20"/>
      <c r="I1697" s="22" t="s">
        <v>749</v>
      </c>
      <c r="J1697" s="20" t="s">
        <v>24</v>
      </c>
      <c r="K1697" s="20" t="s">
        <v>25</v>
      </c>
      <c r="L1697" s="20" t="s">
        <v>39</v>
      </c>
      <c r="M1697" s="19" t="s">
        <v>40</v>
      </c>
      <c r="N1697" s="19" t="s">
        <v>183</v>
      </c>
      <c r="O1697" s="20" t="s">
        <v>29</v>
      </c>
      <c r="P1697" s="20"/>
      <c r="Q1697" s="23">
        <v>45201.389398148145</v>
      </c>
      <c r="R1697" s="20" t="s">
        <v>51</v>
      </c>
      <c r="S1697" s="19" t="s">
        <v>7445</v>
      </c>
      <c r="T1697" s="19"/>
    </row>
    <row x14ac:dyDescent="0.25" r="1698" customHeight="1" ht="19.5">
      <c r="A1698" s="18">
        <v>45201</v>
      </c>
      <c r="B1698" s="19" t="s">
        <v>7446</v>
      </c>
      <c r="C1698" s="19" t="s">
        <v>1132</v>
      </c>
      <c r="D1698" s="20"/>
      <c r="E1698" s="21">
        <f>"15671013304"</f>
      </c>
      <c r="F1698" s="19" t="s">
        <v>7417</v>
      </c>
      <c r="G1698" s="20" t="s">
        <v>115</v>
      </c>
      <c r="H1698" s="20" t="s">
        <v>357</v>
      </c>
      <c r="I1698" s="22" t="s">
        <v>241</v>
      </c>
      <c r="J1698" s="20" t="s">
        <v>24</v>
      </c>
      <c r="K1698" s="20" t="s">
        <v>25</v>
      </c>
      <c r="L1698" s="20" t="s">
        <v>39</v>
      </c>
      <c r="M1698" s="19" t="s">
        <v>27</v>
      </c>
      <c r="N1698" s="19" t="s">
        <v>183</v>
      </c>
      <c r="O1698" s="20" t="s">
        <v>29</v>
      </c>
      <c r="P1698" s="20"/>
      <c r="Q1698" s="23">
        <v>45201.60513888889</v>
      </c>
      <c r="R1698" s="20" t="s">
        <v>51</v>
      </c>
      <c r="S1698" s="19" t="s">
        <v>7447</v>
      </c>
      <c r="T1698" s="19"/>
    </row>
    <row x14ac:dyDescent="0.25" r="1699" customHeight="1" ht="19.5">
      <c r="A1699" s="18">
        <v>45201</v>
      </c>
      <c r="B1699" s="19" t="s">
        <v>7448</v>
      </c>
      <c r="C1699" s="19" t="s">
        <v>1132</v>
      </c>
      <c r="D1699" s="20"/>
      <c r="E1699" s="21">
        <f>"17671935876"</f>
      </c>
      <c r="F1699" s="19" t="s">
        <v>7449</v>
      </c>
      <c r="G1699" s="20" t="s">
        <v>23</v>
      </c>
      <c r="H1699" s="20"/>
      <c r="I1699" s="22" t="s">
        <v>182</v>
      </c>
      <c r="J1699" s="20" t="s">
        <v>24</v>
      </c>
      <c r="K1699" s="20" t="s">
        <v>25</v>
      </c>
      <c r="L1699" s="20" t="s">
        <v>39</v>
      </c>
      <c r="M1699" s="19" t="s">
        <v>40</v>
      </c>
      <c r="N1699" s="19" t="s">
        <v>183</v>
      </c>
      <c r="O1699" s="20" t="s">
        <v>29</v>
      </c>
      <c r="P1699" s="20"/>
      <c r="Q1699" s="23">
        <v>45201.630324074074</v>
      </c>
      <c r="R1699" s="20" t="s">
        <v>51</v>
      </c>
      <c r="S1699" s="19" t="s">
        <v>7450</v>
      </c>
      <c r="T1699" s="19"/>
    </row>
    <row x14ac:dyDescent="0.25" r="1700" customHeight="1" ht="19.5">
      <c r="A1700" s="18">
        <v>45201</v>
      </c>
      <c r="B1700" s="19" t="s">
        <v>7451</v>
      </c>
      <c r="C1700" s="19" t="s">
        <v>1132</v>
      </c>
      <c r="D1700" s="20"/>
      <c r="E1700" s="21">
        <f>"18671751848"</f>
      </c>
      <c r="F1700" s="19" t="s">
        <v>7452</v>
      </c>
      <c r="G1700" s="20" t="s">
        <v>289</v>
      </c>
      <c r="H1700" s="20"/>
      <c r="I1700" s="22" t="s">
        <v>1394</v>
      </c>
      <c r="J1700" s="20" t="s">
        <v>24</v>
      </c>
      <c r="K1700" s="20" t="s">
        <v>25</v>
      </c>
      <c r="L1700" s="20" t="s">
        <v>39</v>
      </c>
      <c r="M1700" s="19" t="s">
        <v>40</v>
      </c>
      <c r="N1700" s="19" t="s">
        <v>183</v>
      </c>
      <c r="O1700" s="20" t="s">
        <v>29</v>
      </c>
      <c r="P1700" s="20"/>
      <c r="Q1700" s="23">
        <v>45201.59407407408</v>
      </c>
      <c r="R1700" s="20" t="s">
        <v>42</v>
      </c>
      <c r="S1700" s="19" t="s">
        <v>7453</v>
      </c>
      <c r="T1700" s="19"/>
    </row>
    <row x14ac:dyDescent="0.25" r="1701" customHeight="1" ht="19.5">
      <c r="A1701" s="18">
        <v>45201</v>
      </c>
      <c r="B1701" s="19" t="s">
        <v>7454</v>
      </c>
      <c r="C1701" s="19" t="s">
        <v>1132</v>
      </c>
      <c r="D1701" s="20"/>
      <c r="E1701" s="21">
        <f>"15549307188"</f>
      </c>
      <c r="F1701" s="19" t="s">
        <v>7455</v>
      </c>
      <c r="G1701" s="20" t="s">
        <v>115</v>
      </c>
      <c r="H1701" s="20"/>
      <c r="I1701" s="22" t="s">
        <v>235</v>
      </c>
      <c r="J1701" s="20" t="s">
        <v>24</v>
      </c>
      <c r="K1701" s="20" t="s">
        <v>25</v>
      </c>
      <c r="L1701" s="20" t="s">
        <v>39</v>
      </c>
      <c r="M1701" s="19" t="s">
        <v>40</v>
      </c>
      <c r="N1701" s="19" t="s">
        <v>183</v>
      </c>
      <c r="O1701" s="20" t="s">
        <v>29</v>
      </c>
      <c r="P1701" s="20"/>
      <c r="Q1701" s="23">
        <v>45201.386469907404</v>
      </c>
      <c r="R1701" s="20" t="s">
        <v>51</v>
      </c>
      <c r="S1701" s="19" t="s">
        <v>7456</v>
      </c>
      <c r="T1701" s="19"/>
    </row>
    <row x14ac:dyDescent="0.25" r="1702" customHeight="1" ht="19.5">
      <c r="A1702" s="18">
        <v>45201</v>
      </c>
      <c r="B1702" s="19" t="s">
        <v>7457</v>
      </c>
      <c r="C1702" s="19" t="s">
        <v>660</v>
      </c>
      <c r="D1702" s="20"/>
      <c r="E1702" s="21">
        <f>"13227287461"</f>
      </c>
      <c r="F1702" s="19" t="s">
        <v>7458</v>
      </c>
      <c r="G1702" s="20" t="s">
        <v>74</v>
      </c>
      <c r="H1702" s="20"/>
      <c r="I1702" s="22" t="s">
        <v>7459</v>
      </c>
      <c r="J1702" s="20" t="s">
        <v>24</v>
      </c>
      <c r="K1702" s="20" t="s">
        <v>25</v>
      </c>
      <c r="L1702" s="20" t="s">
        <v>39</v>
      </c>
      <c r="M1702" s="19" t="s">
        <v>27</v>
      </c>
      <c r="N1702" s="19" t="s">
        <v>624</v>
      </c>
      <c r="O1702" s="20" t="s">
        <v>29</v>
      </c>
      <c r="P1702" s="20"/>
      <c r="Q1702" s="23">
        <v>45201.72435185185</v>
      </c>
      <c r="R1702" s="20" t="s">
        <v>7460</v>
      </c>
      <c r="S1702" s="19" t="s">
        <v>7461</v>
      </c>
      <c r="T1702" s="19"/>
    </row>
    <row x14ac:dyDescent="0.25" r="1703" customHeight="1" ht="19.5">
      <c r="A1703" s="18">
        <v>45201</v>
      </c>
      <c r="B1703" s="19" t="s">
        <v>7462</v>
      </c>
      <c r="C1703" s="19" t="s">
        <v>108</v>
      </c>
      <c r="D1703" s="20"/>
      <c r="E1703" s="21">
        <f>"15671005383"</f>
      </c>
      <c r="F1703" s="19" t="s">
        <v>7463</v>
      </c>
      <c r="G1703" s="20" t="s">
        <v>23</v>
      </c>
      <c r="H1703" s="20"/>
      <c r="I1703" s="22" t="s">
        <v>211</v>
      </c>
      <c r="J1703" s="20" t="s">
        <v>24</v>
      </c>
      <c r="K1703" s="20" t="s">
        <v>25</v>
      </c>
      <c r="L1703" s="20" t="s">
        <v>39</v>
      </c>
      <c r="M1703" s="19" t="s">
        <v>40</v>
      </c>
      <c r="N1703" s="19" t="s">
        <v>28</v>
      </c>
      <c r="O1703" s="20" t="s">
        <v>29</v>
      </c>
      <c r="P1703" s="20"/>
      <c r="Q1703" s="23">
        <v>45201.45261574074</v>
      </c>
      <c r="R1703" s="20" t="s">
        <v>51</v>
      </c>
      <c r="S1703" s="4" t="s">
        <v>7464</v>
      </c>
      <c r="T1703" s="19"/>
    </row>
    <row x14ac:dyDescent="0.25" r="1704" customHeight="1" ht="19.5">
      <c r="A1704" s="18">
        <v>45201</v>
      </c>
      <c r="B1704" s="19" t="s">
        <v>7465</v>
      </c>
      <c r="C1704" s="19" t="s">
        <v>46</v>
      </c>
      <c r="D1704" s="20"/>
      <c r="E1704" s="21">
        <f>"18671722055"</f>
      </c>
      <c r="F1704" s="19" t="s">
        <v>7466</v>
      </c>
      <c r="G1704" s="20" t="s">
        <v>48</v>
      </c>
      <c r="H1704" s="20" t="s">
        <v>98</v>
      </c>
      <c r="I1704" s="22" t="s">
        <v>189</v>
      </c>
      <c r="J1704" s="20" t="s">
        <v>24</v>
      </c>
      <c r="K1704" s="20" t="s">
        <v>25</v>
      </c>
      <c r="L1704" s="20" t="s">
        <v>39</v>
      </c>
      <c r="M1704" s="19" t="s">
        <v>40</v>
      </c>
      <c r="N1704" s="19" t="s">
        <v>28</v>
      </c>
      <c r="O1704" s="20" t="s">
        <v>29</v>
      </c>
      <c r="P1704" s="20"/>
      <c r="Q1704" s="23">
        <v>45201.43770833333</v>
      </c>
      <c r="R1704" s="20" t="s">
        <v>51</v>
      </c>
      <c r="S1704" s="19" t="s">
        <v>7467</v>
      </c>
      <c r="T1704" s="19"/>
    </row>
    <row x14ac:dyDescent="0.25" r="1705" customHeight="1" ht="19.5">
      <c r="A1705" s="18">
        <v>45201</v>
      </c>
      <c r="B1705" s="19" t="s">
        <v>7468</v>
      </c>
      <c r="C1705" s="19" t="s">
        <v>180</v>
      </c>
      <c r="D1705" s="20"/>
      <c r="E1705" s="21">
        <f>"13047151889"</f>
      </c>
      <c r="F1705" s="19" t="s">
        <v>7469</v>
      </c>
      <c r="G1705" s="20" t="s">
        <v>62</v>
      </c>
      <c r="H1705" s="20"/>
      <c r="I1705" s="22" t="s">
        <v>663</v>
      </c>
      <c r="J1705" s="20" t="s">
        <v>24</v>
      </c>
      <c r="K1705" s="20" t="s">
        <v>25</v>
      </c>
      <c r="L1705" s="20" t="s">
        <v>39</v>
      </c>
      <c r="M1705" s="19" t="s">
        <v>40</v>
      </c>
      <c r="N1705" s="19" t="s">
        <v>183</v>
      </c>
      <c r="O1705" s="20" t="s">
        <v>29</v>
      </c>
      <c r="P1705" s="20"/>
      <c r="Q1705" s="23">
        <v>45201.62939814815</v>
      </c>
      <c r="R1705" s="20" t="s">
        <v>51</v>
      </c>
      <c r="S1705" s="19" t="s">
        <v>7470</v>
      </c>
      <c r="T1705" s="19"/>
    </row>
    <row x14ac:dyDescent="0.25" r="1706" customHeight="1" ht="19.5">
      <c r="A1706" s="18">
        <v>45201</v>
      </c>
      <c r="B1706" s="19" t="s">
        <v>7471</v>
      </c>
      <c r="C1706" s="19" t="s">
        <v>239</v>
      </c>
      <c r="D1706" s="20"/>
      <c r="E1706" s="21">
        <f>"13207226345"</f>
      </c>
      <c r="F1706" s="19" t="s">
        <v>7472</v>
      </c>
      <c r="G1706" s="20" t="s">
        <v>115</v>
      </c>
      <c r="H1706" s="20"/>
      <c r="I1706" s="22" t="s">
        <v>182</v>
      </c>
      <c r="J1706" s="20" t="s">
        <v>24</v>
      </c>
      <c r="K1706" s="20" t="s">
        <v>25</v>
      </c>
      <c r="L1706" s="20" t="s">
        <v>39</v>
      </c>
      <c r="M1706" s="19" t="s">
        <v>27</v>
      </c>
      <c r="N1706" s="19" t="s">
        <v>183</v>
      </c>
      <c r="O1706" s="20" t="s">
        <v>29</v>
      </c>
      <c r="P1706" s="20"/>
      <c r="Q1706" s="23">
        <v>45201.66550925926</v>
      </c>
      <c r="R1706" s="20" t="s">
        <v>51</v>
      </c>
      <c r="S1706" s="19" t="s">
        <v>7473</v>
      </c>
      <c r="T1706" s="19"/>
    </row>
    <row x14ac:dyDescent="0.25" r="1707" customHeight="1" ht="19.5">
      <c r="A1707" s="18">
        <v>45201</v>
      </c>
      <c r="B1707" s="19" t="s">
        <v>7474</v>
      </c>
      <c r="C1707" s="19" t="s">
        <v>180</v>
      </c>
      <c r="D1707" s="20"/>
      <c r="E1707" s="21">
        <f>"18571046419"</f>
      </c>
      <c r="F1707" s="19" t="s">
        <v>7475</v>
      </c>
      <c r="G1707" s="20" t="s">
        <v>23</v>
      </c>
      <c r="H1707" s="20" t="s">
        <v>98</v>
      </c>
      <c r="I1707" s="22" t="s">
        <v>110</v>
      </c>
      <c r="J1707" s="20" t="s">
        <v>24</v>
      </c>
      <c r="K1707" s="20" t="s">
        <v>25</v>
      </c>
      <c r="L1707" s="20" t="s">
        <v>39</v>
      </c>
      <c r="M1707" s="19" t="s">
        <v>27</v>
      </c>
      <c r="N1707" s="19" t="s">
        <v>183</v>
      </c>
      <c r="O1707" s="20" t="s">
        <v>29</v>
      </c>
      <c r="P1707" s="20"/>
      <c r="Q1707" s="23">
        <v>45201.634201388886</v>
      </c>
      <c r="R1707" s="20" t="s">
        <v>51</v>
      </c>
      <c r="S1707" s="19" t="s">
        <v>7476</v>
      </c>
      <c r="T1707" s="19"/>
    </row>
    <row x14ac:dyDescent="0.25" r="1708" customHeight="1" ht="19.5">
      <c r="A1708" s="18">
        <v>45201</v>
      </c>
      <c r="B1708" s="19" t="s">
        <v>7477</v>
      </c>
      <c r="C1708" s="19" t="s">
        <v>108</v>
      </c>
      <c r="D1708" s="20"/>
      <c r="E1708" s="21">
        <f>"15549389320"</f>
      </c>
      <c r="F1708" s="19" t="s">
        <v>7478</v>
      </c>
      <c r="G1708" s="20" t="s">
        <v>62</v>
      </c>
      <c r="H1708" s="20"/>
      <c r="I1708" s="22" t="s">
        <v>211</v>
      </c>
      <c r="J1708" s="20" t="s">
        <v>24</v>
      </c>
      <c r="K1708" s="20" t="s">
        <v>25</v>
      </c>
      <c r="L1708" s="20" t="s">
        <v>39</v>
      </c>
      <c r="M1708" s="19" t="s">
        <v>40</v>
      </c>
      <c r="N1708" s="19" t="s">
        <v>28</v>
      </c>
      <c r="O1708" s="20" t="s">
        <v>29</v>
      </c>
      <c r="P1708" s="20"/>
      <c r="Q1708" s="23">
        <v>45201.43832175926</v>
      </c>
      <c r="R1708" s="20" t="s">
        <v>42</v>
      </c>
      <c r="S1708" s="19" t="s">
        <v>7479</v>
      </c>
      <c r="T1708" s="19"/>
    </row>
    <row x14ac:dyDescent="0.25" r="1709" customHeight="1" ht="19.5">
      <c r="A1709" s="18">
        <v>45201</v>
      </c>
      <c r="B1709" s="19" t="s">
        <v>7480</v>
      </c>
      <c r="C1709" s="19" t="s">
        <v>54</v>
      </c>
      <c r="D1709" s="20"/>
      <c r="E1709" s="21">
        <f>"17671925865"</f>
      </c>
      <c r="F1709" s="19" t="s">
        <v>7481</v>
      </c>
      <c r="G1709" s="20" t="s">
        <v>115</v>
      </c>
      <c r="H1709" s="20"/>
      <c r="I1709" s="22" t="s">
        <v>328</v>
      </c>
      <c r="J1709" s="20" t="s">
        <v>24</v>
      </c>
      <c r="K1709" s="20" t="s">
        <v>25</v>
      </c>
      <c r="L1709" s="20" t="s">
        <v>39</v>
      </c>
      <c r="M1709" s="19" t="s">
        <v>40</v>
      </c>
      <c r="N1709" s="19" t="s">
        <v>28</v>
      </c>
      <c r="O1709" s="20" t="s">
        <v>29</v>
      </c>
      <c r="P1709" s="20"/>
      <c r="Q1709" s="23">
        <v>45201.43770833333</v>
      </c>
      <c r="R1709" s="20" t="s">
        <v>42</v>
      </c>
      <c r="S1709" s="19" t="s">
        <v>7482</v>
      </c>
      <c r="T1709" s="19"/>
    </row>
    <row x14ac:dyDescent="0.25" r="1710" customHeight="1" ht="19.5">
      <c r="A1710" s="18">
        <v>45201</v>
      </c>
      <c r="B1710" s="19" t="s">
        <v>7483</v>
      </c>
      <c r="C1710" s="19" t="s">
        <v>180</v>
      </c>
      <c r="D1710" s="20"/>
      <c r="E1710" s="21">
        <f>"18671600983"</f>
      </c>
      <c r="F1710" s="19" t="s">
        <v>7484</v>
      </c>
      <c r="G1710" s="20" t="s">
        <v>48</v>
      </c>
      <c r="H1710" s="20"/>
      <c r="I1710" s="22" t="s">
        <v>99</v>
      </c>
      <c r="J1710" s="20" t="s">
        <v>24</v>
      </c>
      <c r="K1710" s="20" t="s">
        <v>25</v>
      </c>
      <c r="L1710" s="20" t="s">
        <v>39</v>
      </c>
      <c r="M1710" s="19" t="s">
        <v>40</v>
      </c>
      <c r="N1710" s="19" t="s">
        <v>183</v>
      </c>
      <c r="O1710" s="20" t="s">
        <v>29</v>
      </c>
      <c r="P1710" s="20"/>
      <c r="Q1710" s="23">
        <v>45201.40586805555</v>
      </c>
      <c r="R1710" s="20" t="s">
        <v>51</v>
      </c>
      <c r="S1710" s="19" t="s">
        <v>7485</v>
      </c>
      <c r="T1710" s="19"/>
    </row>
    <row x14ac:dyDescent="0.25" r="1711" customHeight="1" ht="19.5">
      <c r="A1711" s="18">
        <v>45201</v>
      </c>
      <c r="B1711" s="19" t="s">
        <v>7486</v>
      </c>
      <c r="C1711" s="19" t="s">
        <v>180</v>
      </c>
      <c r="D1711" s="20"/>
      <c r="E1711" s="21">
        <f>"18671738270"</f>
      </c>
      <c r="F1711" s="19" t="s">
        <v>7487</v>
      </c>
      <c r="G1711" s="20" t="s">
        <v>216</v>
      </c>
      <c r="H1711" s="20" t="s">
        <v>98</v>
      </c>
      <c r="I1711" s="22" t="s">
        <v>99</v>
      </c>
      <c r="J1711" s="20" t="s">
        <v>24</v>
      </c>
      <c r="K1711" s="20" t="s">
        <v>25</v>
      </c>
      <c r="L1711" s="20" t="s">
        <v>39</v>
      </c>
      <c r="M1711" s="19" t="s">
        <v>40</v>
      </c>
      <c r="N1711" s="19" t="s">
        <v>183</v>
      </c>
      <c r="O1711" s="20" t="s">
        <v>29</v>
      </c>
      <c r="P1711" s="20"/>
      <c r="Q1711" s="23">
        <v>45201.37763888889</v>
      </c>
      <c r="R1711" s="20" t="s">
        <v>51</v>
      </c>
      <c r="S1711" s="19" t="s">
        <v>7488</v>
      </c>
      <c r="T1711" s="19"/>
    </row>
    <row x14ac:dyDescent="0.25" r="1712" customHeight="1" ht="19.5">
      <c r="A1712" s="18">
        <v>45201</v>
      </c>
      <c r="B1712" s="19" t="s">
        <v>7489</v>
      </c>
      <c r="C1712" s="19" t="s">
        <v>108</v>
      </c>
      <c r="D1712" s="20"/>
      <c r="E1712" s="21">
        <f>"13114453004"</f>
      </c>
      <c r="F1712" s="19" t="s">
        <v>7490</v>
      </c>
      <c r="G1712" s="20" t="s">
        <v>115</v>
      </c>
      <c r="H1712" s="20"/>
      <c r="I1712" s="22" t="s">
        <v>154</v>
      </c>
      <c r="J1712" s="20" t="s">
        <v>24</v>
      </c>
      <c r="K1712" s="20" t="s">
        <v>25</v>
      </c>
      <c r="L1712" s="20" t="s">
        <v>39</v>
      </c>
      <c r="M1712" s="19" t="s">
        <v>27</v>
      </c>
      <c r="N1712" s="19" t="s">
        <v>28</v>
      </c>
      <c r="O1712" s="20" t="s">
        <v>29</v>
      </c>
      <c r="P1712" s="20"/>
      <c r="Q1712" s="23">
        <v>45201.568078703705</v>
      </c>
      <c r="R1712" s="20" t="s">
        <v>51</v>
      </c>
      <c r="S1712" s="19" t="s">
        <v>7491</v>
      </c>
      <c r="T1712" s="19"/>
    </row>
    <row x14ac:dyDescent="0.25" r="1713" customHeight="1" ht="19.5">
      <c r="A1713" s="18">
        <v>45201</v>
      </c>
      <c r="B1713" s="19" t="s">
        <v>7492</v>
      </c>
      <c r="C1713" s="19" t="s">
        <v>239</v>
      </c>
      <c r="D1713" s="20"/>
      <c r="E1713" s="21">
        <f>"13085168924"</f>
      </c>
      <c r="F1713" s="19" t="s">
        <v>7493</v>
      </c>
      <c r="G1713" s="20" t="s">
        <v>289</v>
      </c>
      <c r="H1713" s="20"/>
      <c r="I1713" s="22" t="s">
        <v>93</v>
      </c>
      <c r="J1713" s="20" t="s">
        <v>24</v>
      </c>
      <c r="K1713" s="20" t="s">
        <v>25</v>
      </c>
      <c r="L1713" s="20" t="s">
        <v>39</v>
      </c>
      <c r="M1713" s="19" t="s">
        <v>27</v>
      </c>
      <c r="N1713" s="19" t="s">
        <v>183</v>
      </c>
      <c r="O1713" s="20" t="s">
        <v>29</v>
      </c>
      <c r="P1713" s="20"/>
      <c r="Q1713" s="23">
        <v>45201.7212037037</v>
      </c>
      <c r="R1713" s="20" t="s">
        <v>51</v>
      </c>
      <c r="S1713" s="19" t="s">
        <v>7494</v>
      </c>
      <c r="T1713" s="19"/>
    </row>
    <row x14ac:dyDescent="0.25" r="1714" customHeight="1" ht="19.5">
      <c r="A1714" s="18">
        <v>45201</v>
      </c>
      <c r="B1714" s="19" t="s">
        <v>7495</v>
      </c>
      <c r="C1714" s="19" t="s">
        <v>660</v>
      </c>
      <c r="D1714" s="20"/>
      <c r="E1714" s="21">
        <f>"071700130231"</f>
      </c>
      <c r="F1714" s="19" t="s">
        <v>7496</v>
      </c>
      <c r="G1714" s="20" t="s">
        <v>74</v>
      </c>
      <c r="H1714" s="20" t="s">
        <v>130</v>
      </c>
      <c r="I1714" s="22" t="s">
        <v>136</v>
      </c>
      <c r="J1714" s="20" t="s">
        <v>24</v>
      </c>
      <c r="K1714" s="20" t="s">
        <v>25</v>
      </c>
      <c r="L1714" s="20" t="s">
        <v>39</v>
      </c>
      <c r="M1714" s="19" t="s">
        <v>40</v>
      </c>
      <c r="N1714" s="19" t="s">
        <v>624</v>
      </c>
      <c r="O1714" s="20" t="s">
        <v>29</v>
      </c>
      <c r="P1714" s="20"/>
      <c r="Q1714" s="23">
        <v>45201.58986111111</v>
      </c>
      <c r="R1714" s="20" t="s">
        <v>42</v>
      </c>
      <c r="S1714" s="19" t="s">
        <v>7497</v>
      </c>
      <c r="T1714" s="19" t="s">
        <v>7498</v>
      </c>
    </row>
    <row x14ac:dyDescent="0.25" r="1715" customHeight="1" ht="19.5">
      <c r="A1715" s="18">
        <v>45201</v>
      </c>
      <c r="B1715" s="19" t="s">
        <v>7499</v>
      </c>
      <c r="C1715" s="19" t="s">
        <v>7500</v>
      </c>
      <c r="D1715" s="20"/>
      <c r="E1715" s="21">
        <f>"13177050119"</f>
      </c>
      <c r="F1715" s="19" t="s">
        <v>7501</v>
      </c>
      <c r="G1715" s="20" t="s">
        <v>74</v>
      </c>
      <c r="H1715" s="20"/>
      <c r="I1715" s="22" t="s">
        <v>189</v>
      </c>
      <c r="J1715" s="20" t="s">
        <v>24</v>
      </c>
      <c r="K1715" s="20" t="s">
        <v>25</v>
      </c>
      <c r="L1715" s="20" t="s">
        <v>39</v>
      </c>
      <c r="M1715" s="19" t="s">
        <v>27</v>
      </c>
      <c r="N1715" s="19" t="s">
        <v>28</v>
      </c>
      <c r="O1715" s="20" t="s">
        <v>29</v>
      </c>
      <c r="P1715" s="20"/>
      <c r="Q1715" s="23">
        <v>45201.39706018518</v>
      </c>
      <c r="R1715" s="20" t="s">
        <v>42</v>
      </c>
      <c r="S1715" s="19" t="s">
        <v>7502</v>
      </c>
      <c r="T1715" s="19" t="s">
        <v>7503</v>
      </c>
    </row>
    <row x14ac:dyDescent="0.25" r="1716" customHeight="1" ht="19.5">
      <c r="A1716" s="18">
        <v>45201</v>
      </c>
      <c r="B1716" s="19" t="s">
        <v>7504</v>
      </c>
      <c r="C1716" s="19" t="s">
        <v>1289</v>
      </c>
      <c r="D1716" s="20"/>
      <c r="E1716" s="21">
        <f>"18271302735"</f>
      </c>
      <c r="F1716" s="19" t="s">
        <v>7505</v>
      </c>
      <c r="G1716" s="20" t="s">
        <v>23</v>
      </c>
      <c r="H1716" s="20"/>
      <c r="I1716" s="22" t="s">
        <v>615</v>
      </c>
      <c r="J1716" s="20" t="s">
        <v>24</v>
      </c>
      <c r="K1716" s="20" t="s">
        <v>25</v>
      </c>
      <c r="L1716" s="20" t="s">
        <v>39</v>
      </c>
      <c r="M1716" s="19" t="s">
        <v>40</v>
      </c>
      <c r="N1716" s="19" t="s">
        <v>28</v>
      </c>
      <c r="O1716" s="20" t="s">
        <v>29</v>
      </c>
      <c r="P1716" s="20"/>
      <c r="Q1716" s="23">
        <v>45201.434166666666</v>
      </c>
      <c r="R1716" s="20" t="s">
        <v>42</v>
      </c>
      <c r="S1716" s="19" t="s">
        <v>7506</v>
      </c>
      <c r="T1716" s="19" t="s">
        <v>7507</v>
      </c>
    </row>
    <row x14ac:dyDescent="0.25" r="1717" customHeight="1" ht="19.5">
      <c r="A1717" s="18">
        <v>45201</v>
      </c>
      <c r="B1717" s="19" t="s">
        <v>7508</v>
      </c>
      <c r="C1717" s="19" t="s">
        <v>545</v>
      </c>
      <c r="D1717" s="20"/>
      <c r="E1717" s="21">
        <f>"17671321257"</f>
      </c>
      <c r="F1717" s="19" t="s">
        <v>7509</v>
      </c>
      <c r="G1717" s="20" t="s">
        <v>48</v>
      </c>
      <c r="H1717" s="20"/>
      <c r="I1717" s="22" t="s">
        <v>254</v>
      </c>
      <c r="J1717" s="20" t="s">
        <v>24</v>
      </c>
      <c r="K1717" s="20" t="s">
        <v>25</v>
      </c>
      <c r="L1717" s="20" t="s">
        <v>39</v>
      </c>
      <c r="M1717" s="19" t="s">
        <v>27</v>
      </c>
      <c r="N1717" s="19" t="s">
        <v>28</v>
      </c>
      <c r="O1717" s="20" t="s">
        <v>29</v>
      </c>
      <c r="P1717" s="20"/>
      <c r="Q1717" s="23">
        <v>45201.44987268518</v>
      </c>
      <c r="R1717" s="20" t="s">
        <v>42</v>
      </c>
      <c r="S1717" s="19" t="s">
        <v>7510</v>
      </c>
      <c r="T1717" s="19" t="s">
        <v>7511</v>
      </c>
    </row>
    <row x14ac:dyDescent="0.25" r="1718" customHeight="1" ht="19.5">
      <c r="A1718" s="18">
        <v>45201</v>
      </c>
      <c r="B1718" s="19" t="s">
        <v>7512</v>
      </c>
      <c r="C1718" s="19" t="s">
        <v>7513</v>
      </c>
      <c r="D1718" s="20"/>
      <c r="E1718" s="21">
        <f>"15587978300"</f>
      </c>
      <c r="F1718" s="19" t="s">
        <v>7514</v>
      </c>
      <c r="G1718" s="20" t="s">
        <v>48</v>
      </c>
      <c r="H1718" s="20"/>
      <c r="I1718" s="22" t="s">
        <v>328</v>
      </c>
      <c r="J1718" s="20" t="s">
        <v>24</v>
      </c>
      <c r="K1718" s="20" t="s">
        <v>25</v>
      </c>
      <c r="L1718" s="20" t="s">
        <v>39</v>
      </c>
      <c r="M1718" s="19" t="s">
        <v>27</v>
      </c>
      <c r="N1718" s="19" t="s">
        <v>28</v>
      </c>
      <c r="O1718" s="20" t="s">
        <v>29</v>
      </c>
      <c r="P1718" s="20"/>
      <c r="Q1718" s="23">
        <v>45201.419328703705</v>
      </c>
      <c r="R1718" s="20" t="s">
        <v>42</v>
      </c>
      <c r="S1718" s="19" t="s">
        <v>7515</v>
      </c>
      <c r="T1718" s="19" t="s">
        <v>7516</v>
      </c>
    </row>
    <row x14ac:dyDescent="0.25" r="1719" customHeight="1" ht="19.5">
      <c r="A1719" s="18">
        <v>45201</v>
      </c>
      <c r="B1719" s="19" t="s">
        <v>7517</v>
      </c>
      <c r="C1719" s="19" t="s">
        <v>691</v>
      </c>
      <c r="D1719" s="20"/>
      <c r="E1719" s="21">
        <f>"15629388720"</f>
      </c>
      <c r="F1719" s="19" t="s">
        <v>7518</v>
      </c>
      <c r="G1719" s="20" t="s">
        <v>74</v>
      </c>
      <c r="H1719" s="20"/>
      <c r="I1719" s="22" t="s">
        <v>328</v>
      </c>
      <c r="J1719" s="20" t="s">
        <v>24</v>
      </c>
      <c r="K1719" s="20" t="s">
        <v>25</v>
      </c>
      <c r="L1719" s="20" t="s">
        <v>39</v>
      </c>
      <c r="M1719" s="19" t="s">
        <v>40</v>
      </c>
      <c r="N1719" s="19" t="s">
        <v>28</v>
      </c>
      <c r="O1719" s="20" t="s">
        <v>29</v>
      </c>
      <c r="P1719" s="20"/>
      <c r="Q1719" s="23">
        <v>45201.465416666666</v>
      </c>
      <c r="R1719" s="20" t="s">
        <v>42</v>
      </c>
      <c r="S1719" s="19" t="s">
        <v>7519</v>
      </c>
      <c r="T1719" s="19" t="s">
        <v>7520</v>
      </c>
    </row>
    <row x14ac:dyDescent="0.25" r="1720" customHeight="1" ht="19.5">
      <c r="A1720" s="18">
        <v>45201</v>
      </c>
      <c r="B1720" s="19" t="s">
        <v>7521</v>
      </c>
      <c r="C1720" s="19" t="s">
        <v>2414</v>
      </c>
      <c r="D1720" s="20"/>
      <c r="E1720" s="21">
        <f>"13040968301"</f>
      </c>
      <c r="F1720" s="19" t="s">
        <v>7522</v>
      </c>
      <c r="G1720" s="20" t="s">
        <v>74</v>
      </c>
      <c r="H1720" s="20" t="s">
        <v>130</v>
      </c>
      <c r="I1720" s="22" t="s">
        <v>49</v>
      </c>
      <c r="J1720" s="20" t="s">
        <v>24</v>
      </c>
      <c r="K1720" s="20" t="s">
        <v>25</v>
      </c>
      <c r="L1720" s="20" t="s">
        <v>39</v>
      </c>
      <c r="M1720" s="19" t="s">
        <v>40</v>
      </c>
      <c r="N1720" s="19" t="s">
        <v>28</v>
      </c>
      <c r="O1720" s="20" t="s">
        <v>29</v>
      </c>
      <c r="P1720" s="20"/>
      <c r="Q1720" s="23">
        <v>45201.6037037037</v>
      </c>
      <c r="R1720" s="20" t="s">
        <v>42</v>
      </c>
      <c r="S1720" s="19" t="s">
        <v>7523</v>
      </c>
      <c r="T1720" s="19" t="s">
        <v>7524</v>
      </c>
    </row>
    <row x14ac:dyDescent="0.25" r="1721" customHeight="1" ht="19.5">
      <c r="A1721" s="18">
        <v>45201</v>
      </c>
      <c r="B1721" s="19" t="s">
        <v>7525</v>
      </c>
      <c r="C1721" s="19" t="s">
        <v>4856</v>
      </c>
      <c r="D1721" s="20"/>
      <c r="E1721" s="21">
        <f>"13085169946"</f>
      </c>
      <c r="F1721" s="19" t="s">
        <v>7526</v>
      </c>
      <c r="G1721" s="20" t="s">
        <v>115</v>
      </c>
      <c r="H1721" s="20" t="s">
        <v>98</v>
      </c>
      <c r="I1721" s="22" t="s">
        <v>486</v>
      </c>
      <c r="J1721" s="20" t="s">
        <v>24</v>
      </c>
      <c r="K1721" s="20" t="s">
        <v>25</v>
      </c>
      <c r="L1721" s="20" t="s">
        <v>39</v>
      </c>
      <c r="M1721" s="19" t="s">
        <v>27</v>
      </c>
      <c r="N1721" s="19" t="s">
        <v>28</v>
      </c>
      <c r="O1721" s="20" t="s">
        <v>29</v>
      </c>
      <c r="P1721" s="20"/>
      <c r="Q1721" s="23">
        <v>45201.46233796296</v>
      </c>
      <c r="R1721" s="20" t="s">
        <v>42</v>
      </c>
      <c r="S1721" s="19" t="s">
        <v>7527</v>
      </c>
      <c r="T1721" s="19" t="s">
        <v>7528</v>
      </c>
    </row>
    <row x14ac:dyDescent="0.25" r="1722" customHeight="1" ht="19.5">
      <c r="A1722" s="18">
        <v>45201</v>
      </c>
      <c r="B1722" s="19" t="s">
        <v>7529</v>
      </c>
      <c r="C1722" s="19" t="s">
        <v>169</v>
      </c>
      <c r="D1722" s="20"/>
      <c r="E1722" s="21">
        <f>"13247283644"</f>
      </c>
      <c r="F1722" s="19" t="s">
        <v>7530</v>
      </c>
      <c r="G1722" s="20" t="s">
        <v>289</v>
      </c>
      <c r="H1722" s="20"/>
      <c r="I1722" s="22" t="s">
        <v>259</v>
      </c>
      <c r="J1722" s="20" t="s">
        <v>24</v>
      </c>
      <c r="K1722" s="20" t="s">
        <v>25</v>
      </c>
      <c r="L1722" s="20" t="s">
        <v>39</v>
      </c>
      <c r="M1722" s="19" t="s">
        <v>27</v>
      </c>
      <c r="N1722" s="19" t="s">
        <v>28</v>
      </c>
      <c r="O1722" s="20" t="s">
        <v>29</v>
      </c>
      <c r="P1722" s="20"/>
      <c r="Q1722" s="23">
        <v>45201.64181712963</v>
      </c>
      <c r="R1722" s="20" t="s">
        <v>42</v>
      </c>
      <c r="S1722" s="19" t="s">
        <v>7531</v>
      </c>
      <c r="T1722" s="19" t="s">
        <v>7532</v>
      </c>
    </row>
    <row x14ac:dyDescent="0.25" r="1723" customHeight="1" ht="19.5">
      <c r="A1723" s="18">
        <v>45201</v>
      </c>
      <c r="B1723" s="19" t="s">
        <v>7533</v>
      </c>
      <c r="C1723" s="19" t="s">
        <v>711</v>
      </c>
      <c r="D1723" s="20"/>
      <c r="E1723" s="21">
        <f>"071704272786"</f>
      </c>
      <c r="F1723" s="19" t="s">
        <v>7534</v>
      </c>
      <c r="G1723" s="20" t="s">
        <v>74</v>
      </c>
      <c r="H1723" s="20"/>
      <c r="I1723" s="22" t="s">
        <v>148</v>
      </c>
      <c r="J1723" s="20" t="s">
        <v>24</v>
      </c>
      <c r="K1723" s="20" t="s">
        <v>25</v>
      </c>
      <c r="L1723" s="20" t="s">
        <v>39</v>
      </c>
      <c r="M1723" s="19" t="s">
        <v>149</v>
      </c>
      <c r="N1723" s="19" t="s">
        <v>28</v>
      </c>
      <c r="O1723" s="20" t="s">
        <v>29</v>
      </c>
      <c r="P1723" s="20"/>
      <c r="Q1723" s="23">
        <v>45201.67582175926</v>
      </c>
      <c r="R1723" s="20" t="s">
        <v>42</v>
      </c>
      <c r="S1723" s="19" t="s">
        <v>7535</v>
      </c>
      <c r="T1723" s="19" t="s">
        <v>7536</v>
      </c>
    </row>
    <row x14ac:dyDescent="0.25" r="1724" customHeight="1" ht="19.5">
      <c r="A1724" s="18">
        <v>45201</v>
      </c>
      <c r="B1724" s="19" t="s">
        <v>7537</v>
      </c>
      <c r="C1724" s="19" t="s">
        <v>158</v>
      </c>
      <c r="D1724" s="20"/>
      <c r="E1724" s="21">
        <f>"18674276319"</f>
      </c>
      <c r="F1724" s="19" t="s">
        <v>7538</v>
      </c>
      <c r="G1724" s="20" t="s">
        <v>48</v>
      </c>
      <c r="H1724" s="20"/>
      <c r="I1724" s="22" t="s">
        <v>154</v>
      </c>
      <c r="J1724" s="20" t="s">
        <v>24</v>
      </c>
      <c r="K1724" s="20" t="s">
        <v>69</v>
      </c>
      <c r="L1724" s="20" t="s">
        <v>39</v>
      </c>
      <c r="M1724" s="19" t="s">
        <v>27</v>
      </c>
      <c r="N1724" s="19" t="s">
        <v>28</v>
      </c>
      <c r="O1724" s="20" t="s">
        <v>29</v>
      </c>
      <c r="P1724" s="20"/>
      <c r="Q1724" s="23">
        <v>45201.62263888889</v>
      </c>
      <c r="R1724" s="20" t="s">
        <v>42</v>
      </c>
      <c r="S1724" s="19" t="s">
        <v>7539</v>
      </c>
      <c r="T1724" s="19" t="s">
        <v>7540</v>
      </c>
    </row>
    <row x14ac:dyDescent="0.25" r="1725" customHeight="1" ht="19.5">
      <c r="A1725" s="18">
        <v>45201</v>
      </c>
      <c r="B1725" s="19" t="s">
        <v>7541</v>
      </c>
      <c r="C1725" s="19" t="s">
        <v>4273</v>
      </c>
      <c r="D1725" s="20"/>
      <c r="E1725" s="21">
        <f>"18607201115"</f>
      </c>
      <c r="F1725" s="19" t="s">
        <v>7542</v>
      </c>
      <c r="G1725" s="20" t="s">
        <v>289</v>
      </c>
      <c r="H1725" s="20" t="s">
        <v>98</v>
      </c>
      <c r="I1725" s="22" t="s">
        <v>182</v>
      </c>
      <c r="J1725" s="20" t="s">
        <v>24</v>
      </c>
      <c r="K1725" s="20" t="s">
        <v>25</v>
      </c>
      <c r="L1725" s="20" t="s">
        <v>39</v>
      </c>
      <c r="M1725" s="19" t="s">
        <v>40</v>
      </c>
      <c r="N1725" s="19" t="s">
        <v>28</v>
      </c>
      <c r="O1725" s="20" t="s">
        <v>29</v>
      </c>
      <c r="P1725" s="20"/>
      <c r="Q1725" s="23">
        <v>45201.68090277778</v>
      </c>
      <c r="R1725" s="20" t="s">
        <v>42</v>
      </c>
      <c r="S1725" s="19" t="s">
        <v>7543</v>
      </c>
      <c r="T1725" s="19" t="s">
        <v>7544</v>
      </c>
    </row>
    <row x14ac:dyDescent="0.25" r="1726" customHeight="1" ht="19.5">
      <c r="A1726" s="18">
        <v>45201</v>
      </c>
      <c r="B1726" s="19" t="s">
        <v>7545</v>
      </c>
      <c r="C1726" s="19" t="s">
        <v>4856</v>
      </c>
      <c r="D1726" s="20"/>
      <c r="E1726" s="21">
        <f>"17679988357"</f>
      </c>
      <c r="F1726" s="19" t="s">
        <v>7546</v>
      </c>
      <c r="G1726" s="20" t="s">
        <v>62</v>
      </c>
      <c r="H1726" s="20" t="s">
        <v>98</v>
      </c>
      <c r="I1726" s="22" t="s">
        <v>241</v>
      </c>
      <c r="J1726" s="20" t="s">
        <v>24</v>
      </c>
      <c r="K1726" s="20" t="s">
        <v>25</v>
      </c>
      <c r="L1726" s="20" t="s">
        <v>39</v>
      </c>
      <c r="M1726" s="19" t="s">
        <v>27</v>
      </c>
      <c r="N1726" s="19" t="s">
        <v>28</v>
      </c>
      <c r="O1726" s="20" t="s">
        <v>29</v>
      </c>
      <c r="P1726" s="20"/>
      <c r="Q1726" s="23">
        <v>45201.474178240744</v>
      </c>
      <c r="R1726" s="20" t="s">
        <v>42</v>
      </c>
      <c r="S1726" s="19" t="s">
        <v>7547</v>
      </c>
      <c r="T1726" s="19" t="s">
        <v>7548</v>
      </c>
    </row>
    <row x14ac:dyDescent="0.25" r="1727" customHeight="1" ht="19.5">
      <c r="A1727" s="18">
        <v>45201</v>
      </c>
      <c r="B1727" s="19" t="s">
        <v>7549</v>
      </c>
      <c r="C1727" s="19" t="s">
        <v>4459</v>
      </c>
      <c r="D1727" s="20"/>
      <c r="E1727" s="21">
        <f>"13047179777"</f>
      </c>
      <c r="F1727" s="19" t="s">
        <v>7550</v>
      </c>
      <c r="G1727" s="20" t="s">
        <v>171</v>
      </c>
      <c r="H1727" s="20"/>
      <c r="I1727" s="22" t="s">
        <v>116</v>
      </c>
      <c r="J1727" s="20" t="s">
        <v>24</v>
      </c>
      <c r="K1727" s="20" t="s">
        <v>25</v>
      </c>
      <c r="L1727" s="20" t="s">
        <v>39</v>
      </c>
      <c r="M1727" s="19" t="s">
        <v>40</v>
      </c>
      <c r="N1727" s="19" t="s">
        <v>28</v>
      </c>
      <c r="O1727" s="20" t="s">
        <v>29</v>
      </c>
      <c r="P1727" s="20"/>
      <c r="Q1727" s="23">
        <v>45201.723761574074</v>
      </c>
      <c r="R1727" s="20" t="s">
        <v>42</v>
      </c>
      <c r="S1727" s="19" t="s">
        <v>7551</v>
      </c>
      <c r="T1727" s="19" t="s">
        <v>7552</v>
      </c>
    </row>
    <row x14ac:dyDescent="0.25" r="1728" customHeight="1" ht="19.5">
      <c r="A1728" s="18">
        <v>45201</v>
      </c>
      <c r="B1728" s="19" t="s">
        <v>7553</v>
      </c>
      <c r="C1728" s="19" t="s">
        <v>691</v>
      </c>
      <c r="D1728" s="20"/>
      <c r="E1728" s="21">
        <f>"13165612779"</f>
      </c>
      <c r="F1728" s="19" t="s">
        <v>7554</v>
      </c>
      <c r="G1728" s="20" t="s">
        <v>74</v>
      </c>
      <c r="H1728" s="20"/>
      <c r="I1728" s="22" t="s">
        <v>226</v>
      </c>
      <c r="J1728" s="20" t="s">
        <v>24</v>
      </c>
      <c r="K1728" s="20" t="s">
        <v>25</v>
      </c>
      <c r="L1728" s="20" t="s">
        <v>39</v>
      </c>
      <c r="M1728" s="19" t="s">
        <v>40</v>
      </c>
      <c r="N1728" s="19" t="s">
        <v>28</v>
      </c>
      <c r="O1728" s="20" t="s">
        <v>29</v>
      </c>
      <c r="P1728" s="20"/>
      <c r="Q1728" s="23">
        <v>45201.422106481485</v>
      </c>
      <c r="R1728" s="20" t="s">
        <v>42</v>
      </c>
      <c r="S1728" s="19" t="s">
        <v>7555</v>
      </c>
      <c r="T1728" s="19" t="s">
        <v>7556</v>
      </c>
    </row>
    <row x14ac:dyDescent="0.25" r="1729" customHeight="1" ht="19.5">
      <c r="A1729" s="18">
        <v>45201</v>
      </c>
      <c r="B1729" s="19" t="s">
        <v>7557</v>
      </c>
      <c r="C1729" s="19" t="s">
        <v>6205</v>
      </c>
      <c r="D1729" s="20"/>
      <c r="E1729" s="21">
        <f>"15549275745"</f>
      </c>
      <c r="F1729" s="19" t="s">
        <v>7558</v>
      </c>
      <c r="G1729" s="20" t="s">
        <v>23</v>
      </c>
      <c r="H1729" s="20"/>
      <c r="I1729" s="22" t="s">
        <v>259</v>
      </c>
      <c r="J1729" s="20" t="s">
        <v>24</v>
      </c>
      <c r="K1729" s="20" t="s">
        <v>25</v>
      </c>
      <c r="L1729" s="20" t="s">
        <v>39</v>
      </c>
      <c r="M1729" s="19" t="s">
        <v>40</v>
      </c>
      <c r="N1729" s="19" t="s">
        <v>28</v>
      </c>
      <c r="O1729" s="20" t="s">
        <v>29</v>
      </c>
      <c r="P1729" s="20"/>
      <c r="Q1729" s="23">
        <v>45201.568333333336</v>
      </c>
      <c r="R1729" s="20" t="s">
        <v>42</v>
      </c>
      <c r="S1729" s="19" t="s">
        <v>7559</v>
      </c>
      <c r="T1729" s="19" t="s">
        <v>7560</v>
      </c>
    </row>
    <row x14ac:dyDescent="0.25" r="1730" customHeight="1" ht="19.5">
      <c r="A1730" s="18">
        <v>45201</v>
      </c>
      <c r="B1730" s="19" t="s">
        <v>7561</v>
      </c>
      <c r="C1730" s="19" t="s">
        <v>1304</v>
      </c>
      <c r="D1730" s="20"/>
      <c r="E1730" s="21">
        <f>"13227274805"</f>
      </c>
      <c r="F1730" s="19" t="s">
        <v>7562</v>
      </c>
      <c r="G1730" s="20" t="s">
        <v>48</v>
      </c>
      <c r="H1730" s="20"/>
      <c r="I1730" s="22" t="s">
        <v>241</v>
      </c>
      <c r="J1730" s="20" t="s">
        <v>24</v>
      </c>
      <c r="K1730" s="20" t="s">
        <v>25</v>
      </c>
      <c r="L1730" s="20" t="s">
        <v>39</v>
      </c>
      <c r="M1730" s="19" t="s">
        <v>40</v>
      </c>
      <c r="N1730" s="19" t="s">
        <v>28</v>
      </c>
      <c r="O1730" s="20" t="s">
        <v>29</v>
      </c>
      <c r="P1730" s="20"/>
      <c r="Q1730" s="23">
        <v>45201.383414351854</v>
      </c>
      <c r="R1730" s="20" t="s">
        <v>42</v>
      </c>
      <c r="S1730" s="19" t="s">
        <v>7563</v>
      </c>
      <c r="T1730" s="19" t="s">
        <v>7564</v>
      </c>
    </row>
    <row x14ac:dyDescent="0.25" r="1731" customHeight="1" ht="19.5">
      <c r="A1731" s="18">
        <v>45201</v>
      </c>
      <c r="B1731" s="19" t="s">
        <v>7565</v>
      </c>
      <c r="C1731" s="19" t="s">
        <v>2414</v>
      </c>
      <c r="D1731" s="20"/>
      <c r="E1731" s="21">
        <f>"15572706970"</f>
      </c>
      <c r="F1731" s="19" t="s">
        <v>7566</v>
      </c>
      <c r="G1731" s="20" t="s">
        <v>74</v>
      </c>
      <c r="H1731" s="20"/>
      <c r="I1731" s="22" t="s">
        <v>486</v>
      </c>
      <c r="J1731" s="20" t="s">
        <v>24</v>
      </c>
      <c r="K1731" s="20" t="s">
        <v>25</v>
      </c>
      <c r="L1731" s="20" t="s">
        <v>39</v>
      </c>
      <c r="M1731" s="19" t="s">
        <v>40</v>
      </c>
      <c r="N1731" s="19" t="s">
        <v>28</v>
      </c>
      <c r="O1731" s="20" t="s">
        <v>29</v>
      </c>
      <c r="P1731" s="20"/>
      <c r="Q1731" s="23">
        <v>45201.6378587963</v>
      </c>
      <c r="R1731" s="20" t="s">
        <v>42</v>
      </c>
      <c r="S1731" s="19" t="s">
        <v>7567</v>
      </c>
      <c r="T1731" s="19" t="s">
        <v>7568</v>
      </c>
    </row>
    <row x14ac:dyDescent="0.25" r="1732" customHeight="1" ht="19.5">
      <c r="A1732" s="18">
        <v>45201</v>
      </c>
      <c r="B1732" s="19" t="s">
        <v>7569</v>
      </c>
      <c r="C1732" s="19" t="s">
        <v>691</v>
      </c>
      <c r="D1732" s="20"/>
      <c r="E1732" s="21">
        <f>"13972019226"</f>
      </c>
      <c r="F1732" s="19" t="s">
        <v>7570</v>
      </c>
      <c r="G1732" s="20" t="s">
        <v>48</v>
      </c>
      <c r="H1732" s="20"/>
      <c r="I1732" s="22" t="s">
        <v>211</v>
      </c>
      <c r="J1732" s="20" t="s">
        <v>24</v>
      </c>
      <c r="K1732" s="20" t="s">
        <v>25</v>
      </c>
      <c r="L1732" s="20" t="s">
        <v>39</v>
      </c>
      <c r="M1732" s="19" t="s">
        <v>675</v>
      </c>
      <c r="N1732" s="19" t="s">
        <v>28</v>
      </c>
      <c r="O1732" s="20" t="s">
        <v>29</v>
      </c>
      <c r="P1732" s="20"/>
      <c r="Q1732" s="23">
        <v>45201.70730324074</v>
      </c>
      <c r="R1732" s="20" t="s">
        <v>42</v>
      </c>
      <c r="S1732" s="19" t="s">
        <v>7571</v>
      </c>
      <c r="T1732" s="19" t="s">
        <v>7572</v>
      </c>
    </row>
    <row x14ac:dyDescent="0.25" r="1733" customHeight="1" ht="19.5">
      <c r="A1733" s="18">
        <v>45201</v>
      </c>
      <c r="B1733" s="19" t="s">
        <v>7573</v>
      </c>
      <c r="C1733" s="19" t="s">
        <v>691</v>
      </c>
      <c r="D1733" s="20"/>
      <c r="E1733" s="21">
        <f>"16671003939"</f>
      </c>
      <c r="F1733" s="19" t="s">
        <v>7574</v>
      </c>
      <c r="G1733" s="20" t="s">
        <v>62</v>
      </c>
      <c r="H1733" s="20"/>
      <c r="I1733" s="22" t="s">
        <v>235</v>
      </c>
      <c r="J1733" s="20" t="s">
        <v>24</v>
      </c>
      <c r="K1733" s="20" t="s">
        <v>25</v>
      </c>
      <c r="L1733" s="20" t="s">
        <v>39</v>
      </c>
      <c r="M1733" s="19" t="s">
        <v>40</v>
      </c>
      <c r="N1733" s="19" t="s">
        <v>28</v>
      </c>
      <c r="O1733" s="20" t="s">
        <v>29</v>
      </c>
      <c r="P1733" s="20"/>
      <c r="Q1733" s="23">
        <v>45201.564930555556</v>
      </c>
      <c r="R1733" s="20" t="s">
        <v>42</v>
      </c>
      <c r="S1733" s="19" t="s">
        <v>7575</v>
      </c>
      <c r="T1733" s="19" t="s">
        <v>7576</v>
      </c>
    </row>
    <row x14ac:dyDescent="0.25" r="1734" customHeight="1" ht="19.5">
      <c r="A1734" s="18">
        <v>45201</v>
      </c>
      <c r="B1734" s="19" t="s">
        <v>7577</v>
      </c>
      <c r="C1734" s="19" t="s">
        <v>7578</v>
      </c>
      <c r="D1734" s="20"/>
      <c r="E1734" s="21">
        <f>"13297286957"</f>
      </c>
      <c r="F1734" s="19" t="s">
        <v>7579</v>
      </c>
      <c r="G1734" s="20" t="s">
        <v>115</v>
      </c>
      <c r="H1734" s="20"/>
      <c r="I1734" s="22" t="s">
        <v>415</v>
      </c>
      <c r="J1734" s="20" t="s">
        <v>24</v>
      </c>
      <c r="K1734" s="20" t="s">
        <v>25</v>
      </c>
      <c r="L1734" s="20" t="s">
        <v>39</v>
      </c>
      <c r="M1734" s="19" t="s">
        <v>27</v>
      </c>
      <c r="N1734" s="19" t="s">
        <v>28</v>
      </c>
      <c r="O1734" s="20" t="s">
        <v>29</v>
      </c>
      <c r="P1734" s="20"/>
      <c r="Q1734" s="23">
        <v>45201.41609953704</v>
      </c>
      <c r="R1734" s="20" t="s">
        <v>42</v>
      </c>
      <c r="S1734" s="19" t="s">
        <v>7580</v>
      </c>
      <c r="T1734" s="19"/>
    </row>
    <row x14ac:dyDescent="0.25" r="1735" customHeight="1" ht="19.5">
      <c r="A1735" s="18">
        <v>45201</v>
      </c>
      <c r="B1735" s="19" t="s">
        <v>7581</v>
      </c>
      <c r="C1735" s="19" t="s">
        <v>545</v>
      </c>
      <c r="D1735" s="20"/>
      <c r="E1735" s="21">
        <f>"18695079585"</f>
      </c>
      <c r="F1735" s="19" t="s">
        <v>7582</v>
      </c>
      <c r="G1735" s="20" t="s">
        <v>74</v>
      </c>
      <c r="H1735" s="20"/>
      <c r="I1735" s="22" t="s">
        <v>99</v>
      </c>
      <c r="J1735" s="20" t="s">
        <v>24</v>
      </c>
      <c r="K1735" s="20" t="s">
        <v>25</v>
      </c>
      <c r="L1735" s="20" t="s">
        <v>39</v>
      </c>
      <c r="M1735" s="19" t="s">
        <v>27</v>
      </c>
      <c r="N1735" s="19" t="s">
        <v>28</v>
      </c>
      <c r="O1735" s="20" t="s">
        <v>29</v>
      </c>
      <c r="P1735" s="20"/>
      <c r="Q1735" s="23">
        <v>45201.42325231482</v>
      </c>
      <c r="R1735" s="20" t="s">
        <v>42</v>
      </c>
      <c r="S1735" s="19" t="s">
        <v>7583</v>
      </c>
      <c r="T1735" s="19"/>
    </row>
    <row x14ac:dyDescent="0.25" r="1736" customHeight="1" ht="19.5">
      <c r="A1736" s="18">
        <v>45201</v>
      </c>
      <c r="B1736" s="19" t="s">
        <v>7584</v>
      </c>
      <c r="C1736" s="19" t="s">
        <v>660</v>
      </c>
      <c r="D1736" s="20"/>
      <c r="E1736" s="21">
        <f>"071700362576"</f>
      </c>
      <c r="F1736" s="19" t="s">
        <v>7585</v>
      </c>
      <c r="G1736" s="20" t="s">
        <v>74</v>
      </c>
      <c r="H1736" s="20"/>
      <c r="I1736" s="22" t="s">
        <v>148</v>
      </c>
      <c r="J1736" s="20" t="s">
        <v>24</v>
      </c>
      <c r="K1736" s="20" t="s">
        <v>25</v>
      </c>
      <c r="L1736" s="20" t="s">
        <v>39</v>
      </c>
      <c r="M1736" s="19" t="s">
        <v>149</v>
      </c>
      <c r="N1736" s="19" t="s">
        <v>624</v>
      </c>
      <c r="O1736" s="20" t="s">
        <v>29</v>
      </c>
      <c r="P1736" s="20"/>
      <c r="Q1736" s="23">
        <v>45201.70711805556</v>
      </c>
      <c r="R1736" s="20" t="s">
        <v>42</v>
      </c>
      <c r="S1736" s="19" t="s">
        <v>7586</v>
      </c>
      <c r="T1736" s="19" t="s">
        <v>7587</v>
      </c>
    </row>
    <row x14ac:dyDescent="0.25" r="1737" customHeight="1" ht="19.5">
      <c r="A1737" s="18">
        <v>45201</v>
      </c>
      <c r="B1737" s="19" t="s">
        <v>7588</v>
      </c>
      <c r="C1737" s="19" t="s">
        <v>4499</v>
      </c>
      <c r="D1737" s="20"/>
      <c r="E1737" s="21">
        <f>"13094186418"</f>
      </c>
      <c r="F1737" s="19" t="s">
        <v>7121</v>
      </c>
      <c r="G1737" s="20" t="s">
        <v>115</v>
      </c>
      <c r="H1737" s="20" t="s">
        <v>98</v>
      </c>
      <c r="I1737" s="22" t="s">
        <v>226</v>
      </c>
      <c r="J1737" s="20" t="s">
        <v>24</v>
      </c>
      <c r="K1737" s="20" t="s">
        <v>25</v>
      </c>
      <c r="L1737" s="20" t="s">
        <v>39</v>
      </c>
      <c r="M1737" s="19" t="s">
        <v>27</v>
      </c>
      <c r="N1737" s="19" t="s">
        <v>183</v>
      </c>
      <c r="O1737" s="20" t="s">
        <v>29</v>
      </c>
      <c r="P1737" s="20"/>
      <c r="Q1737" s="23">
        <v>45201.37887731481</v>
      </c>
      <c r="R1737" s="20" t="s">
        <v>42</v>
      </c>
      <c r="S1737" s="19" t="s">
        <v>7589</v>
      </c>
      <c r="T1737" s="19" t="s">
        <v>7590</v>
      </c>
    </row>
    <row x14ac:dyDescent="0.25" r="1738" customHeight="1" ht="19.5">
      <c r="A1738" s="18">
        <v>45201</v>
      </c>
      <c r="B1738" s="19" t="s">
        <v>7591</v>
      </c>
      <c r="C1738" s="19" t="s">
        <v>6443</v>
      </c>
      <c r="D1738" s="20"/>
      <c r="E1738" s="21">
        <f>"15697209725"</f>
      </c>
      <c r="F1738" s="19" t="s">
        <v>7592</v>
      </c>
      <c r="G1738" s="20" t="s">
        <v>74</v>
      </c>
      <c r="H1738" s="20"/>
      <c r="I1738" s="22" t="s">
        <v>3454</v>
      </c>
      <c r="J1738" s="20" t="s">
        <v>24</v>
      </c>
      <c r="K1738" s="20" t="s">
        <v>25</v>
      </c>
      <c r="L1738" s="20" t="s">
        <v>26</v>
      </c>
      <c r="M1738" s="19" t="s">
        <v>27</v>
      </c>
      <c r="N1738" s="19" t="s">
        <v>183</v>
      </c>
      <c r="O1738" s="20" t="s">
        <v>29</v>
      </c>
      <c r="P1738" s="20"/>
      <c r="Q1738" s="23">
        <v>45201.65850694444</v>
      </c>
      <c r="R1738" s="20" t="s">
        <v>42</v>
      </c>
      <c r="S1738" s="19" t="s">
        <v>7593</v>
      </c>
      <c r="T1738" s="19" t="s">
        <v>7594</v>
      </c>
    </row>
    <row x14ac:dyDescent="0.25" r="1739" customHeight="1" ht="19.5">
      <c r="A1739" s="18">
        <v>45201</v>
      </c>
      <c r="B1739" s="19" t="s">
        <v>7595</v>
      </c>
      <c r="C1739" s="19" t="s">
        <v>4499</v>
      </c>
      <c r="D1739" s="20"/>
      <c r="E1739" s="21">
        <f>"13277236122"</f>
      </c>
      <c r="F1739" s="19" t="s">
        <v>7596</v>
      </c>
      <c r="G1739" s="20" t="s">
        <v>48</v>
      </c>
      <c r="H1739" s="20"/>
      <c r="I1739" s="22" t="s">
        <v>259</v>
      </c>
      <c r="J1739" s="20" t="s">
        <v>24</v>
      </c>
      <c r="K1739" s="20" t="s">
        <v>25</v>
      </c>
      <c r="L1739" s="20" t="s">
        <v>39</v>
      </c>
      <c r="M1739" s="19" t="s">
        <v>27</v>
      </c>
      <c r="N1739" s="19" t="s">
        <v>183</v>
      </c>
      <c r="O1739" s="20" t="s">
        <v>29</v>
      </c>
      <c r="P1739" s="20"/>
      <c r="Q1739" s="23">
        <v>45201.68494212963</v>
      </c>
      <c r="R1739" s="20" t="s">
        <v>42</v>
      </c>
      <c r="S1739" s="19" t="s">
        <v>7597</v>
      </c>
      <c r="T1739" s="19"/>
    </row>
    <row x14ac:dyDescent="0.25" r="1740" customHeight="1" ht="19.5">
      <c r="A1740" s="18">
        <v>45201</v>
      </c>
      <c r="B1740" s="19" t="s">
        <v>7598</v>
      </c>
      <c r="C1740" s="19" t="s">
        <v>660</v>
      </c>
      <c r="D1740" s="20"/>
      <c r="E1740" s="21">
        <f>"071703943946"</f>
      </c>
      <c r="F1740" s="19" t="s">
        <v>7599</v>
      </c>
      <c r="G1740" s="20" t="s">
        <v>74</v>
      </c>
      <c r="H1740" s="20"/>
      <c r="I1740" s="22" t="s">
        <v>663</v>
      </c>
      <c r="J1740" s="20" t="s">
        <v>24</v>
      </c>
      <c r="K1740" s="20" t="s">
        <v>25</v>
      </c>
      <c r="L1740" s="20" t="s">
        <v>39</v>
      </c>
      <c r="M1740" s="19" t="s">
        <v>149</v>
      </c>
      <c r="N1740" s="19" t="s">
        <v>624</v>
      </c>
      <c r="O1740" s="20" t="s">
        <v>29</v>
      </c>
      <c r="P1740" s="20"/>
      <c r="Q1740" s="23">
        <v>45201.38085648148</v>
      </c>
      <c r="R1740" s="20" t="s">
        <v>42</v>
      </c>
      <c r="S1740" s="19" t="s">
        <v>7600</v>
      </c>
      <c r="T1740" s="19" t="s">
        <v>7601</v>
      </c>
    </row>
    <row x14ac:dyDescent="0.25" r="1741" customHeight="1" ht="19.5">
      <c r="A1741" s="18">
        <v>45201</v>
      </c>
      <c r="B1741" s="19" t="s">
        <v>7602</v>
      </c>
      <c r="C1741" s="19" t="s">
        <v>4499</v>
      </c>
      <c r="D1741" s="20"/>
      <c r="E1741" s="21">
        <f>"15571768908"</f>
      </c>
      <c r="F1741" s="19" t="s">
        <v>3669</v>
      </c>
      <c r="G1741" s="20" t="s">
        <v>115</v>
      </c>
      <c r="H1741" s="20"/>
      <c r="I1741" s="22" t="s">
        <v>110</v>
      </c>
      <c r="J1741" s="20" t="s">
        <v>24</v>
      </c>
      <c r="K1741" s="20" t="s">
        <v>25</v>
      </c>
      <c r="L1741" s="20" t="s">
        <v>39</v>
      </c>
      <c r="M1741" s="19" t="s">
        <v>27</v>
      </c>
      <c r="N1741" s="19" t="s">
        <v>183</v>
      </c>
      <c r="O1741" s="20" t="s">
        <v>29</v>
      </c>
      <c r="P1741" s="20"/>
      <c r="Q1741" s="23">
        <v>45201.416284722225</v>
      </c>
      <c r="R1741" s="20" t="s">
        <v>42</v>
      </c>
      <c r="S1741" s="19" t="s">
        <v>7603</v>
      </c>
      <c r="T1741" s="19"/>
    </row>
    <row x14ac:dyDescent="0.25" r="1742" customHeight="1" ht="19.5">
      <c r="A1742" s="18">
        <v>45201</v>
      </c>
      <c r="B1742" s="19" t="s">
        <v>7604</v>
      </c>
      <c r="C1742" s="19" t="s">
        <v>4499</v>
      </c>
      <c r="D1742" s="20"/>
      <c r="E1742" s="21">
        <f>"13247282370"</f>
      </c>
      <c r="F1742" s="19" t="s">
        <v>7072</v>
      </c>
      <c r="G1742" s="20" t="s">
        <v>23</v>
      </c>
      <c r="H1742" s="20"/>
      <c r="I1742" s="22" t="s">
        <v>131</v>
      </c>
      <c r="J1742" s="20" t="s">
        <v>24</v>
      </c>
      <c r="K1742" s="20" t="s">
        <v>25</v>
      </c>
      <c r="L1742" s="20" t="s">
        <v>39</v>
      </c>
      <c r="M1742" s="19" t="s">
        <v>27</v>
      </c>
      <c r="N1742" s="19" t="s">
        <v>183</v>
      </c>
      <c r="O1742" s="20" t="s">
        <v>29</v>
      </c>
      <c r="P1742" s="20"/>
      <c r="Q1742" s="23">
        <v>45201.38017361111</v>
      </c>
      <c r="R1742" s="20" t="s">
        <v>42</v>
      </c>
      <c r="S1742" s="19" t="s">
        <v>7605</v>
      </c>
      <c r="T1742" s="19"/>
    </row>
    <row x14ac:dyDescent="0.25" r="1743" customHeight="1" ht="19.5">
      <c r="A1743" s="18">
        <v>45201</v>
      </c>
      <c r="B1743" s="19" t="s">
        <v>7606</v>
      </c>
      <c r="C1743" s="19" t="s">
        <v>660</v>
      </c>
      <c r="D1743" s="20"/>
      <c r="E1743" s="21">
        <f>"071700041842"</f>
      </c>
      <c r="F1743" s="19" t="s">
        <v>7607</v>
      </c>
      <c r="G1743" s="20" t="s">
        <v>74</v>
      </c>
      <c r="H1743" s="20"/>
      <c r="I1743" s="22" t="s">
        <v>148</v>
      </c>
      <c r="J1743" s="20" t="s">
        <v>24</v>
      </c>
      <c r="K1743" s="20" t="s">
        <v>25</v>
      </c>
      <c r="L1743" s="20" t="s">
        <v>39</v>
      </c>
      <c r="M1743" s="19" t="s">
        <v>149</v>
      </c>
      <c r="N1743" s="19" t="s">
        <v>624</v>
      </c>
      <c r="O1743" s="20" t="s">
        <v>29</v>
      </c>
      <c r="P1743" s="20"/>
      <c r="Q1743" s="23">
        <v>45201.423796296294</v>
      </c>
      <c r="R1743" s="20" t="s">
        <v>42</v>
      </c>
      <c r="S1743" s="19" t="s">
        <v>7608</v>
      </c>
      <c r="T1743" s="19" t="s">
        <v>6467</v>
      </c>
    </row>
    <row x14ac:dyDescent="0.25" r="1744" customHeight="1" ht="19.5">
      <c r="A1744" s="18">
        <v>45201</v>
      </c>
      <c r="B1744" s="19" t="s">
        <v>7609</v>
      </c>
      <c r="C1744" s="19" t="s">
        <v>660</v>
      </c>
      <c r="D1744" s="20"/>
      <c r="E1744" s="21">
        <f>"071700846317"</f>
      </c>
      <c r="F1744" s="19" t="s">
        <v>7610</v>
      </c>
      <c r="G1744" s="20" t="s">
        <v>74</v>
      </c>
      <c r="H1744" s="20"/>
      <c r="I1744" s="22" t="s">
        <v>3454</v>
      </c>
      <c r="J1744" s="20" t="s">
        <v>24</v>
      </c>
      <c r="K1744" s="20" t="s">
        <v>25</v>
      </c>
      <c r="L1744" s="20" t="s">
        <v>26</v>
      </c>
      <c r="M1744" s="19" t="s">
        <v>149</v>
      </c>
      <c r="N1744" s="19" t="s">
        <v>624</v>
      </c>
      <c r="O1744" s="20" t="s">
        <v>29</v>
      </c>
      <c r="P1744" s="20"/>
      <c r="Q1744" s="23">
        <v>45201.40802083333</v>
      </c>
      <c r="R1744" s="20" t="s">
        <v>42</v>
      </c>
      <c r="S1744" s="19" t="s">
        <v>7611</v>
      </c>
      <c r="T1744" s="19" t="s">
        <v>7612</v>
      </c>
    </row>
    <row x14ac:dyDescent="0.25" r="1745" customHeight="1" ht="19.5">
      <c r="A1745" s="18">
        <v>45201</v>
      </c>
      <c r="B1745" s="19" t="s">
        <v>7613</v>
      </c>
      <c r="C1745" s="19" t="s">
        <v>660</v>
      </c>
      <c r="D1745" s="20"/>
      <c r="E1745" s="21">
        <f>"18671700510"</f>
      </c>
      <c r="F1745" s="19" t="s">
        <v>7614</v>
      </c>
      <c r="G1745" s="20" t="s">
        <v>74</v>
      </c>
      <c r="H1745" s="20"/>
      <c r="I1745" s="22" t="s">
        <v>154</v>
      </c>
      <c r="J1745" s="20" t="s">
        <v>24</v>
      </c>
      <c r="K1745" s="20" t="s">
        <v>25</v>
      </c>
      <c r="L1745" s="20" t="s">
        <v>39</v>
      </c>
      <c r="M1745" s="19" t="s">
        <v>40</v>
      </c>
      <c r="N1745" s="19" t="s">
        <v>624</v>
      </c>
      <c r="O1745" s="20" t="s">
        <v>29</v>
      </c>
      <c r="P1745" s="20"/>
      <c r="Q1745" s="23">
        <v>45201.383518518516</v>
      </c>
      <c r="R1745" s="20" t="s">
        <v>42</v>
      </c>
      <c r="S1745" s="19" t="s">
        <v>7615</v>
      </c>
      <c r="T1745" s="19" t="s">
        <v>7616</v>
      </c>
    </row>
    <row x14ac:dyDescent="0.25" r="1746" customHeight="1" ht="19.5">
      <c r="A1746" s="18">
        <v>45201</v>
      </c>
      <c r="B1746" s="19" t="s">
        <v>7617</v>
      </c>
      <c r="C1746" s="19" t="s">
        <v>660</v>
      </c>
      <c r="D1746" s="20"/>
      <c r="E1746" s="21">
        <f>"071701071364"</f>
      </c>
      <c r="F1746" s="19" t="s">
        <v>7618</v>
      </c>
      <c r="G1746" s="20" t="s">
        <v>74</v>
      </c>
      <c r="H1746" s="20"/>
      <c r="I1746" s="22" t="s">
        <v>3454</v>
      </c>
      <c r="J1746" s="20" t="s">
        <v>24</v>
      </c>
      <c r="K1746" s="20" t="s">
        <v>25</v>
      </c>
      <c r="L1746" s="20" t="s">
        <v>26</v>
      </c>
      <c r="M1746" s="19" t="s">
        <v>40</v>
      </c>
      <c r="N1746" s="19" t="s">
        <v>624</v>
      </c>
      <c r="O1746" s="20" t="s">
        <v>29</v>
      </c>
      <c r="P1746" s="20"/>
      <c r="Q1746" s="23">
        <v>45201.66724537037</v>
      </c>
      <c r="R1746" s="20" t="s">
        <v>42</v>
      </c>
      <c r="S1746" s="19" t="s">
        <v>7619</v>
      </c>
      <c r="T1746" s="19" t="s">
        <v>7620</v>
      </c>
    </row>
    <row x14ac:dyDescent="0.25" r="1747" customHeight="1" ht="19.5">
      <c r="A1747" s="18">
        <v>45201</v>
      </c>
      <c r="B1747" s="19" t="s">
        <v>7621</v>
      </c>
      <c r="C1747" s="19" t="s">
        <v>6502</v>
      </c>
      <c r="D1747" s="20"/>
      <c r="E1747" s="21">
        <f>"15571754763"</f>
      </c>
      <c r="F1747" s="19" t="s">
        <v>7622</v>
      </c>
      <c r="G1747" s="20" t="s">
        <v>289</v>
      </c>
      <c r="H1747" s="20" t="s">
        <v>98</v>
      </c>
      <c r="I1747" s="22" t="s">
        <v>615</v>
      </c>
      <c r="J1747" s="20" t="s">
        <v>24</v>
      </c>
      <c r="K1747" s="20" t="s">
        <v>25</v>
      </c>
      <c r="L1747" s="20" t="s">
        <v>39</v>
      </c>
      <c r="M1747" s="19" t="s">
        <v>27</v>
      </c>
      <c r="N1747" s="19" t="s">
        <v>28</v>
      </c>
      <c r="O1747" s="20" t="s">
        <v>29</v>
      </c>
      <c r="P1747" s="20"/>
      <c r="Q1747" s="23">
        <v>45201.563043981485</v>
      </c>
      <c r="R1747" s="20" t="s">
        <v>42</v>
      </c>
      <c r="S1747" s="19" t="s">
        <v>7623</v>
      </c>
      <c r="T1747" s="19" t="s">
        <v>7624</v>
      </c>
    </row>
    <row x14ac:dyDescent="0.25" r="1748" customHeight="1" ht="19.5">
      <c r="A1748" s="18">
        <v>45201</v>
      </c>
      <c r="B1748" s="19" t="s">
        <v>7625</v>
      </c>
      <c r="C1748" s="19" t="s">
        <v>660</v>
      </c>
      <c r="D1748" s="20"/>
      <c r="E1748" s="21">
        <f>"071700005829"</f>
      </c>
      <c r="F1748" s="19" t="s">
        <v>7626</v>
      </c>
      <c r="G1748" s="20" t="s">
        <v>74</v>
      </c>
      <c r="H1748" s="20"/>
      <c r="I1748" s="22" t="s">
        <v>154</v>
      </c>
      <c r="J1748" s="20" t="s">
        <v>24</v>
      </c>
      <c r="K1748" s="20" t="s">
        <v>25</v>
      </c>
      <c r="L1748" s="20" t="s">
        <v>39</v>
      </c>
      <c r="M1748" s="19" t="s">
        <v>149</v>
      </c>
      <c r="N1748" s="19" t="s">
        <v>624</v>
      </c>
      <c r="O1748" s="20" t="s">
        <v>29</v>
      </c>
      <c r="P1748" s="20"/>
      <c r="Q1748" s="23">
        <v>45201.39480324074</v>
      </c>
      <c r="R1748" s="20" t="s">
        <v>42</v>
      </c>
      <c r="S1748" s="19" t="s">
        <v>7627</v>
      </c>
      <c r="T1748" s="19" t="s">
        <v>7628</v>
      </c>
    </row>
    <row x14ac:dyDescent="0.25" r="1749" customHeight="1" ht="19.5">
      <c r="A1749" s="18">
        <v>45201</v>
      </c>
      <c r="B1749" s="19" t="s">
        <v>7629</v>
      </c>
      <c r="C1749" s="19" t="s">
        <v>3061</v>
      </c>
      <c r="D1749" s="20"/>
      <c r="E1749" s="21">
        <f>"18671442998"</f>
      </c>
      <c r="F1749" s="19" t="s">
        <v>7630</v>
      </c>
      <c r="G1749" s="20" t="s">
        <v>62</v>
      </c>
      <c r="H1749" s="20"/>
      <c r="I1749" s="22">
        <f>"10015"</f>
      </c>
      <c r="J1749" s="20" t="s">
        <v>24</v>
      </c>
      <c r="K1749" s="20" t="s">
        <v>172</v>
      </c>
      <c r="L1749" s="20" t="s">
        <v>26</v>
      </c>
      <c r="M1749" s="19" t="s">
        <v>27</v>
      </c>
      <c r="N1749" s="19" t="s">
        <v>28</v>
      </c>
      <c r="O1749" s="20" t="s">
        <v>29</v>
      </c>
      <c r="P1749" s="20"/>
      <c r="Q1749" s="23">
        <v>45201.69498842592</v>
      </c>
      <c r="R1749" s="20" t="s">
        <v>31</v>
      </c>
      <c r="S1749" s="19" t="s">
        <v>7631</v>
      </c>
      <c r="T1749" s="19" t="s">
        <v>7632</v>
      </c>
    </row>
    <row x14ac:dyDescent="0.25" r="1750" customHeight="1" ht="19.5">
      <c r="A1750" s="18">
        <v>45201</v>
      </c>
      <c r="B1750" s="19" t="s">
        <v>7633</v>
      </c>
      <c r="C1750" s="19" t="s">
        <v>3465</v>
      </c>
      <c r="D1750" s="20"/>
      <c r="E1750" s="21">
        <f>"13227264388"</f>
      </c>
      <c r="F1750" s="19" t="s">
        <v>7618</v>
      </c>
      <c r="G1750" s="20" t="s">
        <v>37</v>
      </c>
      <c r="H1750" s="20"/>
      <c r="I1750" s="22">
        <f>"10015"</f>
      </c>
      <c r="J1750" s="20" t="s">
        <v>24</v>
      </c>
      <c r="K1750" s="20" t="s">
        <v>69</v>
      </c>
      <c r="L1750" s="20" t="s">
        <v>26</v>
      </c>
      <c r="M1750" s="19" t="s">
        <v>40</v>
      </c>
      <c r="N1750" s="19" t="s">
        <v>28</v>
      </c>
      <c r="O1750" s="20" t="s">
        <v>29</v>
      </c>
      <c r="P1750" s="20"/>
      <c r="Q1750" s="23">
        <v>45201.74486111111</v>
      </c>
      <c r="R1750" s="20" t="s">
        <v>31</v>
      </c>
      <c r="S1750" s="19" t="s">
        <v>7634</v>
      </c>
      <c r="T1750" s="19" t="s">
        <v>7635</v>
      </c>
    </row>
    <row x14ac:dyDescent="0.25" r="1751" customHeight="1" ht="19.5">
      <c r="A1751" s="18">
        <v>45201</v>
      </c>
      <c r="B1751" s="19" t="s">
        <v>7636</v>
      </c>
      <c r="C1751" s="19" t="s">
        <v>660</v>
      </c>
      <c r="D1751" s="20"/>
      <c r="E1751" s="21">
        <f>"071700001681"</f>
      </c>
      <c r="F1751" s="19" t="s">
        <v>7637</v>
      </c>
      <c r="G1751" s="20" t="s">
        <v>74</v>
      </c>
      <c r="H1751" s="20"/>
      <c r="I1751" s="22" t="s">
        <v>148</v>
      </c>
      <c r="J1751" s="20" t="s">
        <v>24</v>
      </c>
      <c r="K1751" s="20" t="s">
        <v>25</v>
      </c>
      <c r="L1751" s="20" t="s">
        <v>39</v>
      </c>
      <c r="M1751" s="19" t="s">
        <v>149</v>
      </c>
      <c r="N1751" s="19" t="s">
        <v>624</v>
      </c>
      <c r="O1751" s="20" t="s">
        <v>29</v>
      </c>
      <c r="P1751" s="20"/>
      <c r="Q1751" s="23">
        <v>45201.376863425925</v>
      </c>
      <c r="R1751" s="20" t="s">
        <v>42</v>
      </c>
      <c r="S1751" s="19" t="s">
        <v>7638</v>
      </c>
      <c r="T1751" s="19" t="s">
        <v>7639</v>
      </c>
    </row>
    <row x14ac:dyDescent="0.25" r="1752" customHeight="1" ht="19.5">
      <c r="A1752" s="18">
        <v>45201</v>
      </c>
      <c r="B1752" s="19" t="s">
        <v>7640</v>
      </c>
      <c r="C1752" s="19" t="s">
        <v>5860</v>
      </c>
      <c r="D1752" s="20"/>
      <c r="E1752" s="21">
        <f>"15608603299"</f>
      </c>
      <c r="F1752" s="19" t="s">
        <v>6520</v>
      </c>
      <c r="G1752" s="20" t="s">
        <v>62</v>
      </c>
      <c r="H1752" s="20" t="s">
        <v>98</v>
      </c>
      <c r="I1752" s="22">
        <f>"10015"</f>
      </c>
      <c r="J1752" s="20" t="s">
        <v>24</v>
      </c>
      <c r="K1752" s="20" t="s">
        <v>172</v>
      </c>
      <c r="L1752" s="20" t="s">
        <v>26</v>
      </c>
      <c r="M1752" s="19" t="s">
        <v>27</v>
      </c>
      <c r="N1752" s="19" t="s">
        <v>28</v>
      </c>
      <c r="O1752" s="20" t="s">
        <v>29</v>
      </c>
      <c r="P1752" s="20"/>
      <c r="Q1752" s="23">
        <v>45201.693819444445</v>
      </c>
      <c r="R1752" s="20" t="s">
        <v>31</v>
      </c>
      <c r="S1752" s="19" t="s">
        <v>7641</v>
      </c>
      <c r="T1752" s="19" t="s">
        <v>7642</v>
      </c>
    </row>
    <row x14ac:dyDescent="0.25" r="1753" customHeight="1" ht="19.5">
      <c r="A1753" s="18">
        <v>45201</v>
      </c>
      <c r="B1753" s="19" t="s">
        <v>7643</v>
      </c>
      <c r="C1753" s="19" t="s">
        <v>660</v>
      </c>
      <c r="D1753" s="20"/>
      <c r="E1753" s="21">
        <f>"071700318441"</f>
      </c>
      <c r="F1753" s="19" t="s">
        <v>7644</v>
      </c>
      <c r="G1753" s="20" t="s">
        <v>74</v>
      </c>
      <c r="H1753" s="20" t="s">
        <v>130</v>
      </c>
      <c r="I1753" s="22" t="s">
        <v>148</v>
      </c>
      <c r="J1753" s="20" t="s">
        <v>24</v>
      </c>
      <c r="K1753" s="20" t="s">
        <v>25</v>
      </c>
      <c r="L1753" s="20" t="s">
        <v>39</v>
      </c>
      <c r="M1753" s="19" t="s">
        <v>149</v>
      </c>
      <c r="N1753" s="19" t="s">
        <v>624</v>
      </c>
      <c r="O1753" s="20" t="s">
        <v>29</v>
      </c>
      <c r="P1753" s="20"/>
      <c r="Q1753" s="23">
        <v>45201.37945601852</v>
      </c>
      <c r="R1753" s="20" t="s">
        <v>42</v>
      </c>
      <c r="S1753" s="19" t="s">
        <v>7645</v>
      </c>
      <c r="T1753" s="19" t="s">
        <v>7646</v>
      </c>
    </row>
    <row x14ac:dyDescent="0.25" r="1754" customHeight="1" ht="19.5">
      <c r="A1754" s="18">
        <v>45201</v>
      </c>
      <c r="B1754" s="19" t="s">
        <v>7647</v>
      </c>
      <c r="C1754" s="19" t="s">
        <v>7648</v>
      </c>
      <c r="D1754" s="20"/>
      <c r="E1754" s="21">
        <f>"13477128797"</f>
      </c>
      <c r="F1754" s="19" t="s">
        <v>7649</v>
      </c>
      <c r="G1754" s="20" t="s">
        <v>23</v>
      </c>
      <c r="H1754" s="20" t="s">
        <v>98</v>
      </c>
      <c r="I1754" s="22">
        <f>"10015"</f>
      </c>
      <c r="J1754" s="20" t="s">
        <v>24</v>
      </c>
      <c r="K1754" s="20" t="s">
        <v>69</v>
      </c>
      <c r="L1754" s="20" t="s">
        <v>26</v>
      </c>
      <c r="M1754" s="19" t="s">
        <v>27</v>
      </c>
      <c r="N1754" s="19" t="s">
        <v>28</v>
      </c>
      <c r="O1754" s="20" t="s">
        <v>29</v>
      </c>
      <c r="P1754" s="20"/>
      <c r="Q1754" s="23">
        <v>45201.55739583333</v>
      </c>
      <c r="R1754" s="20" t="s">
        <v>31</v>
      </c>
      <c r="S1754" s="19" t="s">
        <v>7650</v>
      </c>
      <c r="T1754" s="19" t="s">
        <v>7651</v>
      </c>
    </row>
    <row x14ac:dyDescent="0.25" r="1755" customHeight="1" ht="19.5">
      <c r="A1755" s="18">
        <v>45201</v>
      </c>
      <c r="B1755" s="19" t="s">
        <v>7652</v>
      </c>
      <c r="C1755" s="19" t="s">
        <v>169</v>
      </c>
      <c r="D1755" s="20"/>
      <c r="E1755" s="21">
        <f>"15629383537"</f>
      </c>
      <c r="F1755" s="19" t="s">
        <v>7653</v>
      </c>
      <c r="G1755" s="20" t="s">
        <v>115</v>
      </c>
      <c r="H1755" s="20"/>
      <c r="I1755" s="22">
        <f>"10015"</f>
      </c>
      <c r="J1755" s="20" t="s">
        <v>24</v>
      </c>
      <c r="K1755" s="20" t="s">
        <v>69</v>
      </c>
      <c r="L1755" s="20" t="s">
        <v>26</v>
      </c>
      <c r="M1755" s="19" t="s">
        <v>27</v>
      </c>
      <c r="N1755" s="19" t="s">
        <v>28</v>
      </c>
      <c r="O1755" s="20" t="s">
        <v>29</v>
      </c>
      <c r="P1755" s="20"/>
      <c r="Q1755" s="23">
        <v>45201.47584490741</v>
      </c>
      <c r="R1755" s="20" t="s">
        <v>31</v>
      </c>
      <c r="S1755" s="19" t="s">
        <v>7654</v>
      </c>
      <c r="T1755" s="19" t="s">
        <v>7655</v>
      </c>
    </row>
    <row x14ac:dyDescent="0.25" r="1756" customHeight="1" ht="19.5">
      <c r="A1756" s="18">
        <v>45201</v>
      </c>
      <c r="B1756" s="19" t="s">
        <v>7656</v>
      </c>
      <c r="C1756" s="19" t="s">
        <v>5860</v>
      </c>
      <c r="D1756" s="20"/>
      <c r="E1756" s="21">
        <f>"15697209725"</f>
      </c>
      <c r="F1756" s="19" t="s">
        <v>7592</v>
      </c>
      <c r="G1756" s="20" t="s">
        <v>74</v>
      </c>
      <c r="H1756" s="20"/>
      <c r="I1756" s="22">
        <f>"10015"</f>
      </c>
      <c r="J1756" s="20" t="s">
        <v>24</v>
      </c>
      <c r="K1756" s="20" t="s">
        <v>25</v>
      </c>
      <c r="L1756" s="20" t="s">
        <v>26</v>
      </c>
      <c r="M1756" s="19" t="s">
        <v>27</v>
      </c>
      <c r="N1756" s="19" t="s">
        <v>28</v>
      </c>
      <c r="O1756" s="20" t="s">
        <v>29</v>
      </c>
      <c r="P1756" s="20"/>
      <c r="Q1756" s="23">
        <v>45201.66018518519</v>
      </c>
      <c r="R1756" s="20" t="s">
        <v>31</v>
      </c>
      <c r="S1756" s="19" t="s">
        <v>7657</v>
      </c>
      <c r="T1756" s="19" t="s">
        <v>7658</v>
      </c>
    </row>
    <row x14ac:dyDescent="0.25" r="1757" customHeight="1" ht="19.5">
      <c r="A1757" s="18">
        <v>45201</v>
      </c>
      <c r="B1757" s="19" t="s">
        <v>7659</v>
      </c>
      <c r="C1757" s="19" t="s">
        <v>6564</v>
      </c>
      <c r="D1757" s="20"/>
      <c r="E1757" s="21">
        <f>"15571762005"</f>
      </c>
      <c r="F1757" s="19" t="s">
        <v>5914</v>
      </c>
      <c r="G1757" s="20" t="s">
        <v>62</v>
      </c>
      <c r="H1757" s="20"/>
      <c r="I1757" s="22">
        <f>"10015"</f>
      </c>
      <c r="J1757" s="20" t="s">
        <v>24</v>
      </c>
      <c r="K1757" s="20" t="s">
        <v>172</v>
      </c>
      <c r="L1757" s="20" t="s">
        <v>26</v>
      </c>
      <c r="M1757" s="19" t="s">
        <v>40</v>
      </c>
      <c r="N1757" s="19" t="s">
        <v>28</v>
      </c>
      <c r="O1757" s="20" t="s">
        <v>29</v>
      </c>
      <c r="P1757" s="20"/>
      <c r="Q1757" s="23">
        <v>45201.673125</v>
      </c>
      <c r="R1757" s="20" t="s">
        <v>31</v>
      </c>
      <c r="S1757" s="19" t="s">
        <v>7660</v>
      </c>
      <c r="T1757" s="19" t="s">
        <v>7661</v>
      </c>
    </row>
    <row x14ac:dyDescent="0.25" r="1758" customHeight="1" ht="19.5">
      <c r="A1758" s="18">
        <v>45201</v>
      </c>
      <c r="B1758" s="19" t="s">
        <v>7662</v>
      </c>
      <c r="C1758" s="19" t="s">
        <v>660</v>
      </c>
      <c r="D1758" s="20"/>
      <c r="E1758" s="21">
        <f>"071700287321"</f>
      </c>
      <c r="F1758" s="19" t="s">
        <v>7663</v>
      </c>
      <c r="G1758" s="20" t="s">
        <v>74</v>
      </c>
      <c r="H1758" s="20"/>
      <c r="I1758" s="22" t="s">
        <v>3454</v>
      </c>
      <c r="J1758" s="20" t="s">
        <v>24</v>
      </c>
      <c r="K1758" s="20" t="s">
        <v>25</v>
      </c>
      <c r="L1758" s="20" t="s">
        <v>39</v>
      </c>
      <c r="M1758" s="19" t="s">
        <v>149</v>
      </c>
      <c r="N1758" s="19" t="s">
        <v>624</v>
      </c>
      <c r="O1758" s="20" t="s">
        <v>29</v>
      </c>
      <c r="P1758" s="20"/>
      <c r="Q1758" s="23">
        <v>45201.68090277778</v>
      </c>
      <c r="R1758" s="20" t="s">
        <v>42</v>
      </c>
      <c r="S1758" s="19" t="s">
        <v>7664</v>
      </c>
      <c r="T1758" s="19" t="s">
        <v>7665</v>
      </c>
    </row>
    <row x14ac:dyDescent="0.25" r="1759" customHeight="1" ht="19.5">
      <c r="A1759" s="18">
        <v>45201</v>
      </c>
      <c r="B1759" s="19" t="s">
        <v>7666</v>
      </c>
      <c r="C1759" s="19" t="s">
        <v>660</v>
      </c>
      <c r="D1759" s="20"/>
      <c r="E1759" s="21">
        <f>"071700274763"</f>
      </c>
      <c r="F1759" s="19" t="s">
        <v>6576</v>
      </c>
      <c r="G1759" s="20" t="s">
        <v>74</v>
      </c>
      <c r="H1759" s="20" t="s">
        <v>130</v>
      </c>
      <c r="I1759" s="22" t="s">
        <v>148</v>
      </c>
      <c r="J1759" s="20" t="s">
        <v>24</v>
      </c>
      <c r="K1759" s="20" t="s">
        <v>25</v>
      </c>
      <c r="L1759" s="20" t="s">
        <v>39</v>
      </c>
      <c r="M1759" s="19" t="s">
        <v>149</v>
      </c>
      <c r="N1759" s="19" t="s">
        <v>624</v>
      </c>
      <c r="O1759" s="20" t="s">
        <v>29</v>
      </c>
      <c r="P1759" s="20"/>
      <c r="Q1759" s="23">
        <v>45201.40850694444</v>
      </c>
      <c r="R1759" s="20" t="s">
        <v>42</v>
      </c>
      <c r="S1759" s="19" t="s">
        <v>7667</v>
      </c>
      <c r="T1759" s="19" t="s">
        <v>7668</v>
      </c>
    </row>
    <row x14ac:dyDescent="0.25" r="1760" customHeight="1" ht="19.5">
      <c r="A1760" s="18">
        <v>45201</v>
      </c>
      <c r="B1760" s="19" t="s">
        <v>7669</v>
      </c>
      <c r="C1760" s="19" t="s">
        <v>660</v>
      </c>
      <c r="D1760" s="20"/>
      <c r="E1760" s="21">
        <f>"13085167458"</f>
      </c>
      <c r="F1760" s="19" t="s">
        <v>7670</v>
      </c>
      <c r="G1760" s="20" t="s">
        <v>37</v>
      </c>
      <c r="H1760" s="20"/>
      <c r="I1760" s="22" t="s">
        <v>1394</v>
      </c>
      <c r="J1760" s="20" t="s">
        <v>24</v>
      </c>
      <c r="K1760" s="20" t="s">
        <v>25</v>
      </c>
      <c r="L1760" s="20" t="s">
        <v>39</v>
      </c>
      <c r="M1760" s="19" t="s">
        <v>40</v>
      </c>
      <c r="N1760" s="19" t="s">
        <v>624</v>
      </c>
      <c r="O1760" s="20" t="s">
        <v>29</v>
      </c>
      <c r="P1760" s="20"/>
      <c r="Q1760" s="23">
        <v>45201.59164351852</v>
      </c>
      <c r="R1760" s="20" t="s">
        <v>42</v>
      </c>
      <c r="S1760" s="19" t="s">
        <v>7671</v>
      </c>
      <c r="T1760" s="19" t="s">
        <v>7672</v>
      </c>
    </row>
    <row x14ac:dyDescent="0.25" r="1761" customHeight="1" ht="19.5">
      <c r="A1761" s="18">
        <v>45201</v>
      </c>
      <c r="B1761" s="19" t="s">
        <v>7673</v>
      </c>
      <c r="C1761" s="19" t="s">
        <v>660</v>
      </c>
      <c r="D1761" s="20"/>
      <c r="E1761" s="21">
        <f>"071703758598"</f>
      </c>
      <c r="F1761" s="19" t="s">
        <v>7674</v>
      </c>
      <c r="G1761" s="20" t="s">
        <v>74</v>
      </c>
      <c r="H1761" s="20"/>
      <c r="I1761" s="22" t="s">
        <v>148</v>
      </c>
      <c r="J1761" s="20" t="s">
        <v>24</v>
      </c>
      <c r="K1761" s="20" t="s">
        <v>25</v>
      </c>
      <c r="L1761" s="20" t="s">
        <v>39</v>
      </c>
      <c r="M1761" s="19" t="s">
        <v>149</v>
      </c>
      <c r="N1761" s="19" t="s">
        <v>624</v>
      </c>
      <c r="O1761" s="20" t="s">
        <v>29</v>
      </c>
      <c r="P1761" s="20"/>
      <c r="Q1761" s="23">
        <v>45201.3794212963</v>
      </c>
      <c r="R1761" s="20" t="s">
        <v>42</v>
      </c>
      <c r="S1761" s="19" t="s">
        <v>7675</v>
      </c>
      <c r="T1761" s="19" t="s">
        <v>7676</v>
      </c>
    </row>
    <row x14ac:dyDescent="0.25" r="1762" customHeight="1" ht="19.5">
      <c r="A1762" s="18">
        <v>45201</v>
      </c>
      <c r="B1762" s="19" t="s">
        <v>7677</v>
      </c>
      <c r="C1762" s="19" t="s">
        <v>660</v>
      </c>
      <c r="D1762" s="20"/>
      <c r="E1762" s="21">
        <f>"071703744986"</f>
      </c>
      <c r="F1762" s="19" t="s">
        <v>2548</v>
      </c>
      <c r="G1762" s="20" t="s">
        <v>74</v>
      </c>
      <c r="H1762" s="20"/>
      <c r="I1762" s="22" t="s">
        <v>148</v>
      </c>
      <c r="J1762" s="20" t="s">
        <v>24</v>
      </c>
      <c r="K1762" s="20" t="s">
        <v>25</v>
      </c>
      <c r="L1762" s="20" t="s">
        <v>39</v>
      </c>
      <c r="M1762" s="19" t="s">
        <v>149</v>
      </c>
      <c r="N1762" s="19" t="s">
        <v>624</v>
      </c>
      <c r="O1762" s="20" t="s">
        <v>29</v>
      </c>
      <c r="P1762" s="20"/>
      <c r="Q1762" s="23">
        <v>45201.377962962964</v>
      </c>
      <c r="R1762" s="20" t="s">
        <v>42</v>
      </c>
      <c r="S1762" s="19" t="s">
        <v>7678</v>
      </c>
      <c r="T1762" s="19" t="s">
        <v>7679</v>
      </c>
    </row>
    <row x14ac:dyDescent="0.25" r="1763" customHeight="1" ht="19.5">
      <c r="A1763" s="18">
        <v>45201</v>
      </c>
      <c r="B1763" s="19" t="s">
        <v>7680</v>
      </c>
      <c r="C1763" s="19" t="s">
        <v>660</v>
      </c>
      <c r="D1763" s="20"/>
      <c r="E1763" s="21">
        <f>"071703672152"</f>
      </c>
      <c r="F1763" s="19" t="s">
        <v>7681</v>
      </c>
      <c r="G1763" s="20" t="s">
        <v>74</v>
      </c>
      <c r="H1763" s="20"/>
      <c r="I1763" s="22" t="s">
        <v>433</v>
      </c>
      <c r="J1763" s="20" t="s">
        <v>24</v>
      </c>
      <c r="K1763" s="20" t="s">
        <v>25</v>
      </c>
      <c r="L1763" s="20" t="s">
        <v>39</v>
      </c>
      <c r="M1763" s="19" t="s">
        <v>149</v>
      </c>
      <c r="N1763" s="19" t="s">
        <v>624</v>
      </c>
      <c r="O1763" s="20" t="s">
        <v>29</v>
      </c>
      <c r="P1763" s="20"/>
      <c r="Q1763" s="23">
        <v>45201.402233796296</v>
      </c>
      <c r="R1763" s="20" t="s">
        <v>42</v>
      </c>
      <c r="S1763" s="19" t="s">
        <v>7682</v>
      </c>
      <c r="T1763" s="19" t="s">
        <v>7683</v>
      </c>
    </row>
    <row x14ac:dyDescent="0.25" r="1764" customHeight="1" ht="19.5">
      <c r="A1764" s="18">
        <v>45201</v>
      </c>
      <c r="B1764" s="19" t="s">
        <v>7684</v>
      </c>
      <c r="C1764" s="19" t="s">
        <v>660</v>
      </c>
      <c r="D1764" s="20"/>
      <c r="E1764" s="21">
        <f>"071703629224"</f>
      </c>
      <c r="F1764" s="19" t="s">
        <v>7685</v>
      </c>
      <c r="G1764" s="20" t="s">
        <v>74</v>
      </c>
      <c r="H1764" s="20"/>
      <c r="I1764" s="22" t="s">
        <v>148</v>
      </c>
      <c r="J1764" s="20" t="s">
        <v>24</v>
      </c>
      <c r="K1764" s="20" t="s">
        <v>25</v>
      </c>
      <c r="L1764" s="20" t="s">
        <v>39</v>
      </c>
      <c r="M1764" s="19" t="s">
        <v>149</v>
      </c>
      <c r="N1764" s="19" t="s">
        <v>624</v>
      </c>
      <c r="O1764" s="20" t="s">
        <v>29</v>
      </c>
      <c r="P1764" s="20"/>
      <c r="Q1764" s="23">
        <v>45201.37694444445</v>
      </c>
      <c r="R1764" s="20" t="s">
        <v>42</v>
      </c>
      <c r="S1764" s="19" t="s">
        <v>7686</v>
      </c>
      <c r="T1764" s="19" t="s">
        <v>7687</v>
      </c>
    </row>
    <row x14ac:dyDescent="0.25" r="1765" customHeight="1" ht="19.5">
      <c r="A1765" s="18">
        <v>45201</v>
      </c>
      <c r="B1765" s="19" t="s">
        <v>7688</v>
      </c>
      <c r="C1765" s="19" t="s">
        <v>158</v>
      </c>
      <c r="D1765" s="20"/>
      <c r="E1765" s="21">
        <f>"071700104283"</f>
      </c>
      <c r="F1765" s="19" t="s">
        <v>7689</v>
      </c>
      <c r="G1765" s="20" t="s">
        <v>74</v>
      </c>
      <c r="H1765" s="20" t="s">
        <v>98</v>
      </c>
      <c r="I1765" s="22" t="s">
        <v>148</v>
      </c>
      <c r="J1765" s="20" t="s">
        <v>24</v>
      </c>
      <c r="K1765" s="20" t="s">
        <v>25</v>
      </c>
      <c r="L1765" s="20" t="s">
        <v>39</v>
      </c>
      <c r="M1765" s="19" t="s">
        <v>149</v>
      </c>
      <c r="N1765" s="19" t="s">
        <v>28</v>
      </c>
      <c r="O1765" s="20" t="s">
        <v>29</v>
      </c>
      <c r="P1765" s="20"/>
      <c r="Q1765" s="23">
        <v>45201.584328703706</v>
      </c>
      <c r="R1765" s="20" t="s">
        <v>42</v>
      </c>
      <c r="S1765" s="19" t="s">
        <v>7690</v>
      </c>
      <c r="T1765" s="19" t="s">
        <v>7691</v>
      </c>
    </row>
    <row x14ac:dyDescent="0.25" r="1766" customHeight="1" ht="19.5">
      <c r="A1766" s="18">
        <v>45201</v>
      </c>
      <c r="B1766" s="19" t="s">
        <v>7692</v>
      </c>
      <c r="C1766" s="19" t="s">
        <v>7693</v>
      </c>
      <c r="D1766" s="20"/>
      <c r="E1766" s="21">
        <f>"18661826252"</f>
      </c>
      <c r="F1766" s="19" t="s">
        <v>7694</v>
      </c>
      <c r="G1766" s="20" t="s">
        <v>62</v>
      </c>
      <c r="H1766" s="20"/>
      <c r="I1766" s="22" t="s">
        <v>259</v>
      </c>
      <c r="J1766" s="20" t="s">
        <v>24</v>
      </c>
      <c r="K1766" s="20" t="s">
        <v>25</v>
      </c>
      <c r="L1766" s="20" t="s">
        <v>39</v>
      </c>
      <c r="M1766" s="19" t="s">
        <v>40</v>
      </c>
      <c r="N1766" s="19" t="s">
        <v>624</v>
      </c>
      <c r="O1766" s="20" t="s">
        <v>29</v>
      </c>
      <c r="P1766" s="20"/>
      <c r="Q1766" s="23">
        <v>45201.58875</v>
      </c>
      <c r="R1766" s="20" t="s">
        <v>42</v>
      </c>
      <c r="S1766" s="19" t="s">
        <v>7695</v>
      </c>
      <c r="T1766" s="19" t="s">
        <v>7696</v>
      </c>
    </row>
    <row x14ac:dyDescent="0.25" r="1767" customHeight="1" ht="19.5">
      <c r="A1767" s="18">
        <v>45201</v>
      </c>
      <c r="B1767" s="19" t="s">
        <v>7697</v>
      </c>
      <c r="C1767" s="19" t="s">
        <v>5811</v>
      </c>
      <c r="D1767" s="20"/>
      <c r="E1767" s="21">
        <f>"13117276545"</f>
      </c>
      <c r="F1767" s="19" t="s">
        <v>7698</v>
      </c>
      <c r="G1767" s="20" t="s">
        <v>115</v>
      </c>
      <c r="H1767" s="20"/>
      <c r="I1767" s="22" t="s">
        <v>99</v>
      </c>
      <c r="J1767" s="20" t="s">
        <v>24</v>
      </c>
      <c r="K1767" s="20" t="s">
        <v>25</v>
      </c>
      <c r="L1767" s="20" t="s">
        <v>39</v>
      </c>
      <c r="M1767" s="19" t="s">
        <v>27</v>
      </c>
      <c r="N1767" s="19" t="s">
        <v>28</v>
      </c>
      <c r="O1767" s="20" t="s">
        <v>29</v>
      </c>
      <c r="P1767" s="20"/>
      <c r="Q1767" s="23">
        <v>45201.398252314815</v>
      </c>
      <c r="R1767" s="20" t="s">
        <v>42</v>
      </c>
      <c r="S1767" s="19" t="s">
        <v>7699</v>
      </c>
      <c r="T1767" s="19" t="s">
        <v>7700</v>
      </c>
    </row>
    <row x14ac:dyDescent="0.25" r="1768" customHeight="1" ht="19.5">
      <c r="A1768" s="18">
        <v>45201</v>
      </c>
      <c r="B1768" s="19" t="s">
        <v>7701</v>
      </c>
      <c r="C1768" s="19" t="s">
        <v>5811</v>
      </c>
      <c r="D1768" s="20"/>
      <c r="E1768" s="21">
        <f>"18694093501"</f>
      </c>
      <c r="F1768" s="19" t="s">
        <v>7702</v>
      </c>
      <c r="G1768" s="20" t="s">
        <v>289</v>
      </c>
      <c r="H1768" s="20"/>
      <c r="I1768" s="22" t="s">
        <v>328</v>
      </c>
      <c r="J1768" s="20" t="s">
        <v>24</v>
      </c>
      <c r="K1768" s="20" t="s">
        <v>25</v>
      </c>
      <c r="L1768" s="20" t="s">
        <v>39</v>
      </c>
      <c r="M1768" s="19" t="s">
        <v>27</v>
      </c>
      <c r="N1768" s="19" t="s">
        <v>28</v>
      </c>
      <c r="O1768" s="20" t="s">
        <v>29</v>
      </c>
      <c r="P1768" s="20"/>
      <c r="Q1768" s="23">
        <v>45201.46928240741</v>
      </c>
      <c r="R1768" s="20" t="s">
        <v>42</v>
      </c>
      <c r="S1768" s="19" t="s">
        <v>7703</v>
      </c>
      <c r="T1768" s="19" t="s">
        <v>7704</v>
      </c>
    </row>
    <row x14ac:dyDescent="0.25" r="1769" customHeight="1" ht="19.5">
      <c r="A1769" s="18">
        <v>45201</v>
      </c>
      <c r="B1769" s="19" t="s">
        <v>7705</v>
      </c>
      <c r="C1769" s="19" t="s">
        <v>5811</v>
      </c>
      <c r="D1769" s="20"/>
      <c r="E1769" s="21">
        <f>"15587942037"</f>
      </c>
      <c r="F1769" s="19" t="s">
        <v>7706</v>
      </c>
      <c r="G1769" s="20" t="s">
        <v>48</v>
      </c>
      <c r="H1769" s="20"/>
      <c r="I1769" s="22" t="s">
        <v>241</v>
      </c>
      <c r="J1769" s="20" t="s">
        <v>24</v>
      </c>
      <c r="K1769" s="20" t="s">
        <v>25</v>
      </c>
      <c r="L1769" s="20" t="s">
        <v>39</v>
      </c>
      <c r="M1769" s="19" t="s">
        <v>27</v>
      </c>
      <c r="N1769" s="19" t="s">
        <v>28</v>
      </c>
      <c r="O1769" s="20" t="s">
        <v>29</v>
      </c>
      <c r="P1769" s="20"/>
      <c r="Q1769" s="23">
        <v>45201.69479166667</v>
      </c>
      <c r="R1769" s="20" t="s">
        <v>42</v>
      </c>
      <c r="S1769" s="19" t="s">
        <v>7707</v>
      </c>
      <c r="T1769" s="19" t="s">
        <v>7708</v>
      </c>
    </row>
    <row x14ac:dyDescent="0.25" r="1770" customHeight="1" ht="19.5">
      <c r="A1770" s="18">
        <v>45202</v>
      </c>
      <c r="B1770" s="19" t="s">
        <v>7709</v>
      </c>
      <c r="C1770" s="19" t="s">
        <v>691</v>
      </c>
      <c r="D1770" s="20"/>
      <c r="E1770" s="21">
        <v>15871661838</v>
      </c>
      <c r="F1770" s="19" t="s">
        <v>393</v>
      </c>
      <c r="G1770" s="20" t="s">
        <v>74</v>
      </c>
      <c r="H1770" s="20"/>
      <c r="I1770" s="22" t="s">
        <v>68</v>
      </c>
      <c r="J1770" s="20" t="s">
        <v>24</v>
      </c>
      <c r="K1770" s="20" t="s">
        <v>25</v>
      </c>
      <c r="L1770" s="20" t="s">
        <v>39</v>
      </c>
      <c r="M1770" s="19" t="s">
        <v>40</v>
      </c>
      <c r="N1770" s="19" t="s">
        <v>28</v>
      </c>
      <c r="O1770" s="20" t="s">
        <v>29</v>
      </c>
      <c r="P1770" s="20"/>
      <c r="Q1770" s="23">
        <v>45202.69930555556</v>
      </c>
      <c r="R1770" s="20" t="s">
        <v>42</v>
      </c>
      <c r="S1770" s="4" t="s">
        <v>7710</v>
      </c>
      <c r="T1770" s="19" t="s">
        <v>7711</v>
      </c>
    </row>
    <row x14ac:dyDescent="0.25" r="1771" customHeight="1" ht="19.5">
      <c r="A1771" s="18">
        <v>45202</v>
      </c>
      <c r="B1771" s="19" t="s">
        <v>7712</v>
      </c>
      <c r="C1771" s="19" t="s">
        <v>5513</v>
      </c>
      <c r="D1771" s="20"/>
      <c r="E1771" s="21">
        <v>13040968823</v>
      </c>
      <c r="F1771" s="19" t="s">
        <v>7713</v>
      </c>
      <c r="G1771" s="20" t="s">
        <v>23</v>
      </c>
      <c r="H1771" s="20"/>
      <c r="I1771" s="22">
        <v>10015</v>
      </c>
      <c r="J1771" s="20" t="s">
        <v>24</v>
      </c>
      <c r="K1771" s="20" t="s">
        <v>69</v>
      </c>
      <c r="L1771" s="20" t="s">
        <v>26</v>
      </c>
      <c r="M1771" s="19" t="s">
        <v>27</v>
      </c>
      <c r="N1771" s="19" t="s">
        <v>28</v>
      </c>
      <c r="O1771" s="20" t="s">
        <v>29</v>
      </c>
      <c r="P1771" s="20"/>
      <c r="Q1771" s="23">
        <v>45202.61319444444</v>
      </c>
      <c r="R1771" s="20" t="s">
        <v>31</v>
      </c>
      <c r="S1771" s="4" t="s">
        <v>7714</v>
      </c>
      <c r="T1771" s="4" t="s">
        <v>7715</v>
      </c>
    </row>
    <row x14ac:dyDescent="0.25" r="1772" customHeight="1" ht="19.5">
      <c r="A1772" s="18">
        <v>45202</v>
      </c>
      <c r="B1772" s="19" t="s">
        <v>7716</v>
      </c>
      <c r="C1772" s="19" t="s">
        <v>3299</v>
      </c>
      <c r="D1772" s="20"/>
      <c r="E1772" s="21">
        <v>18672098999</v>
      </c>
      <c r="F1772" s="19" t="s">
        <v>7717</v>
      </c>
      <c r="G1772" s="20" t="s">
        <v>171</v>
      </c>
      <c r="H1772" s="20"/>
      <c r="I1772" s="22">
        <v>10015</v>
      </c>
      <c r="J1772" s="20" t="s">
        <v>24</v>
      </c>
      <c r="K1772" s="20" t="s">
        <v>172</v>
      </c>
      <c r="L1772" s="20" t="s">
        <v>26</v>
      </c>
      <c r="M1772" s="19" t="s">
        <v>27</v>
      </c>
      <c r="N1772" s="19" t="s">
        <v>28</v>
      </c>
      <c r="O1772" s="20" t="s">
        <v>29</v>
      </c>
      <c r="P1772" s="20"/>
      <c r="Q1772" s="23">
        <v>45202.65694444445</v>
      </c>
      <c r="R1772" s="20" t="s">
        <v>31</v>
      </c>
      <c r="S1772" s="4" t="s">
        <v>7718</v>
      </c>
      <c r="T1772" s="4" t="s">
        <v>7719</v>
      </c>
    </row>
    <row x14ac:dyDescent="0.25" r="1773" customHeight="1" ht="19.5">
      <c r="A1773" s="18">
        <v>45202</v>
      </c>
      <c r="B1773" s="19" t="s">
        <v>7720</v>
      </c>
      <c r="C1773" s="19" t="s">
        <v>326</v>
      </c>
      <c r="D1773" s="20"/>
      <c r="E1773" s="21">
        <v>15549378345</v>
      </c>
      <c r="F1773" s="19" t="s">
        <v>7721</v>
      </c>
      <c r="G1773" s="20" t="s">
        <v>115</v>
      </c>
      <c r="H1773" s="20"/>
      <c r="I1773" s="22" t="s">
        <v>259</v>
      </c>
      <c r="J1773" s="20" t="s">
        <v>24</v>
      </c>
      <c r="K1773" s="20" t="s">
        <v>25</v>
      </c>
      <c r="L1773" s="20" t="s">
        <v>39</v>
      </c>
      <c r="M1773" s="19" t="s">
        <v>40</v>
      </c>
      <c r="N1773" s="19" t="s">
        <v>28</v>
      </c>
      <c r="O1773" s="20" t="s">
        <v>29</v>
      </c>
      <c r="P1773" s="20"/>
      <c r="Q1773" s="23">
        <v>45202.62569444445</v>
      </c>
      <c r="R1773" s="20" t="s">
        <v>42</v>
      </c>
      <c r="S1773" s="4" t="s">
        <v>7722</v>
      </c>
      <c r="T1773" s="19" t="s">
        <v>7723</v>
      </c>
    </row>
    <row x14ac:dyDescent="0.25" r="1774" customHeight="1" ht="19.5">
      <c r="A1774" s="18">
        <v>45202</v>
      </c>
      <c r="B1774" s="19" t="s">
        <v>7724</v>
      </c>
      <c r="C1774" s="19" t="s">
        <v>108</v>
      </c>
      <c r="D1774" s="20"/>
      <c r="E1774" s="21">
        <v>15549362259</v>
      </c>
      <c r="F1774" s="19" t="s">
        <v>1409</v>
      </c>
      <c r="G1774" s="20" t="s">
        <v>56</v>
      </c>
      <c r="H1774" s="20" t="s">
        <v>130</v>
      </c>
      <c r="I1774" s="22" t="s">
        <v>663</v>
      </c>
      <c r="J1774" s="20" t="s">
        <v>24</v>
      </c>
      <c r="K1774" s="20" t="s">
        <v>69</v>
      </c>
      <c r="L1774" s="20" t="s">
        <v>39</v>
      </c>
      <c r="M1774" s="19" t="s">
        <v>27</v>
      </c>
      <c r="N1774" s="19" t="s">
        <v>28</v>
      </c>
      <c r="O1774" s="20" t="s">
        <v>29</v>
      </c>
      <c r="P1774" s="20"/>
      <c r="Q1774" s="23">
        <v>45202.42916666667</v>
      </c>
      <c r="R1774" s="20" t="s">
        <v>42</v>
      </c>
      <c r="S1774" s="4" t="s">
        <v>7725</v>
      </c>
      <c r="T1774" s="19" t="s">
        <v>7726</v>
      </c>
    </row>
    <row x14ac:dyDescent="0.25" r="1775" customHeight="1" ht="19.5">
      <c r="A1775" s="18">
        <v>45202</v>
      </c>
      <c r="B1775" s="19" t="s">
        <v>7727</v>
      </c>
      <c r="C1775" s="19" t="s">
        <v>691</v>
      </c>
      <c r="D1775" s="20"/>
      <c r="E1775" s="21">
        <v>15872502311</v>
      </c>
      <c r="F1775" s="19" t="s">
        <v>7728</v>
      </c>
      <c r="G1775" s="20" t="s">
        <v>74</v>
      </c>
      <c r="H1775" s="20"/>
      <c r="I1775" s="22" t="s">
        <v>259</v>
      </c>
      <c r="J1775" s="20" t="s">
        <v>24</v>
      </c>
      <c r="K1775" s="20" t="s">
        <v>25</v>
      </c>
      <c r="L1775" s="20" t="s">
        <v>39</v>
      </c>
      <c r="M1775" s="19" t="s">
        <v>40</v>
      </c>
      <c r="N1775" s="19" t="s">
        <v>28</v>
      </c>
      <c r="O1775" s="20" t="s">
        <v>29</v>
      </c>
      <c r="P1775" s="20"/>
      <c r="Q1775" s="23">
        <v>45202.40277777778</v>
      </c>
      <c r="R1775" s="20" t="s">
        <v>42</v>
      </c>
      <c r="S1775" s="4" t="s">
        <v>7729</v>
      </c>
      <c r="T1775" s="19" t="s">
        <v>7730</v>
      </c>
    </row>
    <row x14ac:dyDescent="0.25" r="1776" customHeight="1" ht="19.5">
      <c r="A1776" s="18">
        <v>45202</v>
      </c>
      <c r="B1776" s="19" t="s">
        <v>7731</v>
      </c>
      <c r="C1776" s="19" t="s">
        <v>158</v>
      </c>
      <c r="D1776" s="20"/>
      <c r="E1776" s="21">
        <v>13040969519</v>
      </c>
      <c r="F1776" s="19" t="s">
        <v>7732</v>
      </c>
      <c r="G1776" s="20" t="s">
        <v>48</v>
      </c>
      <c r="H1776" s="20"/>
      <c r="I1776" s="22" t="s">
        <v>75</v>
      </c>
      <c r="J1776" s="20" t="s">
        <v>24</v>
      </c>
      <c r="K1776" s="20" t="s">
        <v>25</v>
      </c>
      <c r="L1776" s="20" t="s">
        <v>39</v>
      </c>
      <c r="M1776" s="19" t="s">
        <v>675</v>
      </c>
      <c r="N1776" s="19" t="s">
        <v>28</v>
      </c>
      <c r="O1776" s="20" t="s">
        <v>29</v>
      </c>
      <c r="P1776" s="20"/>
      <c r="Q1776" s="23">
        <v>45202.43194444444</v>
      </c>
      <c r="R1776" s="20" t="s">
        <v>42</v>
      </c>
      <c r="S1776" s="4" t="s">
        <v>7733</v>
      </c>
      <c r="T1776" s="19" t="s">
        <v>7734</v>
      </c>
    </row>
    <row x14ac:dyDescent="0.25" r="1777" customHeight="1" ht="19.5">
      <c r="A1777" s="18">
        <v>45202</v>
      </c>
      <c r="B1777" s="19" t="s">
        <v>7735</v>
      </c>
      <c r="C1777" s="19" t="s">
        <v>6684</v>
      </c>
      <c r="D1777" s="20"/>
      <c r="E1777" s="21">
        <v>13177053107</v>
      </c>
      <c r="F1777" s="19" t="s">
        <v>7736</v>
      </c>
      <c r="G1777" s="20" t="s">
        <v>115</v>
      </c>
      <c r="H1777" s="20"/>
      <c r="I1777" s="22" t="s">
        <v>57</v>
      </c>
      <c r="J1777" s="20" t="s">
        <v>24</v>
      </c>
      <c r="K1777" s="20" t="s">
        <v>25</v>
      </c>
      <c r="L1777" s="20" t="s">
        <v>39</v>
      </c>
      <c r="M1777" s="19" t="s">
        <v>27</v>
      </c>
      <c r="N1777" s="19" t="s">
        <v>183</v>
      </c>
      <c r="O1777" s="20" t="s">
        <v>29</v>
      </c>
      <c r="P1777" s="20"/>
      <c r="Q1777" s="23">
        <v>45202.72430555556</v>
      </c>
      <c r="R1777" s="20" t="s">
        <v>42</v>
      </c>
      <c r="S1777" s="4" t="s">
        <v>7737</v>
      </c>
      <c r="T1777" s="19"/>
    </row>
    <row x14ac:dyDescent="0.25" r="1778" customHeight="1" ht="19.5">
      <c r="A1778" s="18">
        <v>45202</v>
      </c>
      <c r="B1778" s="19" t="s">
        <v>7738</v>
      </c>
      <c r="C1778" s="19" t="s">
        <v>6684</v>
      </c>
      <c r="D1778" s="20"/>
      <c r="E1778" s="21">
        <v>13177099135</v>
      </c>
      <c r="F1778" s="19" t="s">
        <v>7739</v>
      </c>
      <c r="G1778" s="20" t="s">
        <v>289</v>
      </c>
      <c r="H1778" s="20"/>
      <c r="I1778" s="22" t="s">
        <v>136</v>
      </c>
      <c r="J1778" s="20" t="s">
        <v>24</v>
      </c>
      <c r="K1778" s="20" t="s">
        <v>25</v>
      </c>
      <c r="L1778" s="20" t="s">
        <v>39</v>
      </c>
      <c r="M1778" s="19" t="s">
        <v>149</v>
      </c>
      <c r="N1778" s="19" t="s">
        <v>183</v>
      </c>
      <c r="O1778" s="20" t="s">
        <v>29</v>
      </c>
      <c r="P1778" s="20"/>
      <c r="Q1778" s="23">
        <v>45202.379166666666</v>
      </c>
      <c r="R1778" s="20" t="s">
        <v>42</v>
      </c>
      <c r="S1778" s="4" t="s">
        <v>7740</v>
      </c>
      <c r="T1778" s="19"/>
    </row>
    <row x14ac:dyDescent="0.25" r="1779" customHeight="1" ht="19.5">
      <c r="A1779" s="18">
        <v>45202</v>
      </c>
      <c r="B1779" s="19" t="s">
        <v>7741</v>
      </c>
      <c r="C1779" s="19" t="s">
        <v>1011</v>
      </c>
      <c r="D1779" s="20"/>
      <c r="E1779" s="21">
        <v>15272103693</v>
      </c>
      <c r="F1779" s="19" t="s">
        <v>7742</v>
      </c>
      <c r="G1779" s="20" t="s">
        <v>74</v>
      </c>
      <c r="H1779" s="20"/>
      <c r="I1779" s="22" t="s">
        <v>328</v>
      </c>
      <c r="J1779" s="20" t="s">
        <v>24</v>
      </c>
      <c r="K1779" s="20" t="s">
        <v>25</v>
      </c>
      <c r="L1779" s="20" t="s">
        <v>39</v>
      </c>
      <c r="M1779" s="19" t="s">
        <v>40</v>
      </c>
      <c r="N1779" s="19" t="s">
        <v>28</v>
      </c>
      <c r="O1779" s="20" t="s">
        <v>29</v>
      </c>
      <c r="P1779" s="20"/>
      <c r="Q1779" s="23">
        <v>45202.589583333334</v>
      </c>
      <c r="R1779" s="20" t="s">
        <v>42</v>
      </c>
      <c r="S1779" s="4" t="s">
        <v>7743</v>
      </c>
      <c r="T1779" s="19" t="s">
        <v>7744</v>
      </c>
    </row>
    <row x14ac:dyDescent="0.25" r="1780" customHeight="1" ht="19.5">
      <c r="A1780" s="18">
        <v>45202</v>
      </c>
      <c r="B1780" s="19" t="s">
        <v>7745</v>
      </c>
      <c r="C1780" s="19" t="s">
        <v>6361</v>
      </c>
      <c r="D1780" s="20"/>
      <c r="E1780" s="21">
        <v>16671766900</v>
      </c>
      <c r="F1780" s="19"/>
      <c r="G1780" s="20"/>
      <c r="H1780" s="20"/>
      <c r="I1780" s="22" t="s">
        <v>221</v>
      </c>
      <c r="J1780" s="20" t="s">
        <v>24</v>
      </c>
      <c r="K1780" s="20" t="s">
        <v>25</v>
      </c>
      <c r="L1780" s="20" t="s">
        <v>39</v>
      </c>
      <c r="M1780" s="19" t="s">
        <v>27</v>
      </c>
      <c r="N1780" s="19" t="s">
        <v>28</v>
      </c>
      <c r="O1780" s="20" t="s">
        <v>29</v>
      </c>
      <c r="P1780" s="20"/>
      <c r="Q1780" s="23">
        <v>45202.67569444444</v>
      </c>
      <c r="R1780" s="20" t="s">
        <v>42</v>
      </c>
      <c r="S1780" s="4" t="s">
        <v>7746</v>
      </c>
      <c r="T1780" s="19"/>
    </row>
    <row x14ac:dyDescent="0.25" r="1781" customHeight="1" ht="19.5">
      <c r="A1781" s="18">
        <v>45202</v>
      </c>
      <c r="B1781" s="19" t="s">
        <v>7747</v>
      </c>
      <c r="C1781" s="19" t="s">
        <v>7748</v>
      </c>
      <c r="D1781" s="20"/>
      <c r="E1781" s="21">
        <v>15697201448</v>
      </c>
      <c r="F1781" s="19" t="s">
        <v>7749</v>
      </c>
      <c r="G1781" s="20" t="s">
        <v>289</v>
      </c>
      <c r="H1781" s="20"/>
      <c r="I1781" s="22" t="s">
        <v>189</v>
      </c>
      <c r="J1781" s="20" t="s">
        <v>24</v>
      </c>
      <c r="K1781" s="20" t="s">
        <v>25</v>
      </c>
      <c r="L1781" s="20" t="s">
        <v>39</v>
      </c>
      <c r="M1781" s="19" t="s">
        <v>27</v>
      </c>
      <c r="N1781" s="19" t="s">
        <v>28</v>
      </c>
      <c r="O1781" s="20" t="s">
        <v>29</v>
      </c>
      <c r="P1781" s="20"/>
      <c r="Q1781" s="23">
        <v>45202.425</v>
      </c>
      <c r="R1781" s="20" t="s">
        <v>42</v>
      </c>
      <c r="S1781" s="4" t="s">
        <v>7750</v>
      </c>
      <c r="T1781" s="19"/>
    </row>
    <row x14ac:dyDescent="0.25" r="1782" customHeight="1" ht="19.5">
      <c r="A1782" s="18">
        <v>45202</v>
      </c>
      <c r="B1782" s="19" t="s">
        <v>7751</v>
      </c>
      <c r="C1782" s="19" t="s">
        <v>6029</v>
      </c>
      <c r="D1782" s="20"/>
      <c r="E1782" s="21">
        <v>13207204460</v>
      </c>
      <c r="F1782" s="19" t="s">
        <v>7752</v>
      </c>
      <c r="G1782" s="20" t="s">
        <v>115</v>
      </c>
      <c r="H1782" s="20"/>
      <c r="I1782" s="22" t="s">
        <v>49</v>
      </c>
      <c r="J1782" s="20" t="s">
        <v>24</v>
      </c>
      <c r="K1782" s="20" t="s">
        <v>25</v>
      </c>
      <c r="L1782" s="20" t="s">
        <v>39</v>
      </c>
      <c r="M1782" s="19" t="s">
        <v>27</v>
      </c>
      <c r="N1782" s="19" t="s">
        <v>624</v>
      </c>
      <c r="O1782" s="20" t="s">
        <v>29</v>
      </c>
      <c r="P1782" s="20"/>
      <c r="Q1782" s="23">
        <v>45202.40138888889</v>
      </c>
      <c r="R1782" s="20" t="s">
        <v>42</v>
      </c>
      <c r="S1782" s="4" t="s">
        <v>7753</v>
      </c>
      <c r="T1782" s="19" t="s">
        <v>7754</v>
      </c>
    </row>
    <row x14ac:dyDescent="0.25" r="1783" customHeight="1" ht="19.5">
      <c r="A1783" s="18">
        <v>45202</v>
      </c>
      <c r="B1783" s="19" t="s">
        <v>7755</v>
      </c>
      <c r="C1783" s="19" t="s">
        <v>6029</v>
      </c>
      <c r="D1783" s="20"/>
      <c r="E1783" s="21">
        <v>13247283834</v>
      </c>
      <c r="F1783" s="19" t="s">
        <v>7756</v>
      </c>
      <c r="G1783" s="20" t="s">
        <v>37</v>
      </c>
      <c r="H1783" s="20"/>
      <c r="I1783" s="22" t="s">
        <v>259</v>
      </c>
      <c r="J1783" s="20" t="s">
        <v>24</v>
      </c>
      <c r="K1783" s="20" t="s">
        <v>25</v>
      </c>
      <c r="L1783" s="20" t="s">
        <v>39</v>
      </c>
      <c r="M1783" s="19" t="s">
        <v>27</v>
      </c>
      <c r="N1783" s="19" t="s">
        <v>624</v>
      </c>
      <c r="O1783" s="20" t="s">
        <v>29</v>
      </c>
      <c r="P1783" s="20"/>
      <c r="Q1783" s="23">
        <v>45202.62777777778</v>
      </c>
      <c r="R1783" s="20" t="s">
        <v>42</v>
      </c>
      <c r="S1783" s="4" t="s">
        <v>7757</v>
      </c>
      <c r="T1783" s="19"/>
    </row>
    <row x14ac:dyDescent="0.25" r="1784" customHeight="1" ht="19.5">
      <c r="A1784" s="18">
        <v>45202</v>
      </c>
      <c r="B1784" s="19" t="s">
        <v>7758</v>
      </c>
      <c r="C1784" s="19" t="s">
        <v>5823</v>
      </c>
      <c r="D1784" s="20"/>
      <c r="E1784" s="21">
        <v>17671335326</v>
      </c>
      <c r="F1784" s="19" t="s">
        <v>7759</v>
      </c>
      <c r="G1784" s="20" t="s">
        <v>289</v>
      </c>
      <c r="H1784" s="20"/>
      <c r="I1784" s="22">
        <v>10015</v>
      </c>
      <c r="J1784" s="20" t="s">
        <v>24</v>
      </c>
      <c r="K1784" s="20" t="s">
        <v>69</v>
      </c>
      <c r="L1784" s="20" t="s">
        <v>26</v>
      </c>
      <c r="M1784" s="19" t="s">
        <v>149</v>
      </c>
      <c r="N1784" s="19" t="s">
        <v>28</v>
      </c>
      <c r="O1784" s="20" t="s">
        <v>29</v>
      </c>
      <c r="P1784" s="20"/>
      <c r="Q1784" s="23">
        <v>45202.697916666664</v>
      </c>
      <c r="R1784" s="20" t="s">
        <v>31</v>
      </c>
      <c r="S1784" s="4" t="s">
        <v>7760</v>
      </c>
      <c r="T1784" s="4" t="s">
        <v>7761</v>
      </c>
    </row>
    <row x14ac:dyDescent="0.25" r="1785" customHeight="1" ht="19.5">
      <c r="A1785" s="18">
        <v>45202</v>
      </c>
      <c r="B1785" s="19" t="s">
        <v>7762</v>
      </c>
      <c r="C1785" s="19" t="s">
        <v>5823</v>
      </c>
      <c r="D1785" s="20"/>
      <c r="E1785" s="21">
        <v>18507202316</v>
      </c>
      <c r="F1785" s="19" t="s">
        <v>7763</v>
      </c>
      <c r="G1785" s="20" t="s">
        <v>37</v>
      </c>
      <c r="H1785" s="20"/>
      <c r="I1785" s="22">
        <v>10015</v>
      </c>
      <c r="J1785" s="20" t="s">
        <v>24</v>
      </c>
      <c r="K1785" s="20" t="s">
        <v>69</v>
      </c>
      <c r="L1785" s="20" t="s">
        <v>26</v>
      </c>
      <c r="M1785" s="19" t="s">
        <v>27</v>
      </c>
      <c r="N1785" s="19" t="s">
        <v>28</v>
      </c>
      <c r="O1785" s="20" t="s">
        <v>29</v>
      </c>
      <c r="P1785" s="20"/>
      <c r="Q1785" s="23">
        <v>45202.39722222222</v>
      </c>
      <c r="R1785" s="20" t="s">
        <v>31</v>
      </c>
      <c r="S1785" s="4" t="s">
        <v>7764</v>
      </c>
      <c r="T1785" s="4" t="s">
        <v>7765</v>
      </c>
    </row>
    <row x14ac:dyDescent="0.25" r="1786" customHeight="1" ht="19.5">
      <c r="A1786" s="18">
        <v>45202</v>
      </c>
      <c r="B1786" s="19" t="s">
        <v>7766</v>
      </c>
      <c r="C1786" s="19" t="s">
        <v>4867</v>
      </c>
      <c r="D1786" s="20"/>
      <c r="E1786" s="21">
        <v>71703707424</v>
      </c>
      <c r="F1786" s="19" t="s">
        <v>7767</v>
      </c>
      <c r="G1786" s="20" t="s">
        <v>74</v>
      </c>
      <c r="H1786" s="20"/>
      <c r="I1786" s="22" t="s">
        <v>4870</v>
      </c>
      <c r="J1786" s="20" t="s">
        <v>24</v>
      </c>
      <c r="K1786" s="20" t="s">
        <v>25</v>
      </c>
      <c r="L1786" s="20" t="s">
        <v>39</v>
      </c>
      <c r="M1786" s="19" t="s">
        <v>149</v>
      </c>
      <c r="N1786" s="19" t="s">
        <v>4871</v>
      </c>
      <c r="O1786" s="20" t="s">
        <v>29</v>
      </c>
      <c r="P1786" s="20"/>
      <c r="Q1786" s="23">
        <v>45202.75</v>
      </c>
      <c r="R1786" s="20" t="s">
        <v>148</v>
      </c>
      <c r="S1786" s="4" t="s">
        <v>7768</v>
      </c>
      <c r="T1786" s="19" t="s">
        <v>4893</v>
      </c>
    </row>
    <row x14ac:dyDescent="0.25" r="1787" customHeight="1" ht="19.5">
      <c r="A1787" s="18">
        <v>45202</v>
      </c>
      <c r="B1787" s="19" t="s">
        <v>7769</v>
      </c>
      <c r="C1787" s="19" t="s">
        <v>4973</v>
      </c>
      <c r="D1787" s="20"/>
      <c r="E1787" s="21">
        <v>71703919394</v>
      </c>
      <c r="F1787" s="19" t="s">
        <v>7770</v>
      </c>
      <c r="G1787" s="20" t="s">
        <v>74</v>
      </c>
      <c r="H1787" s="20"/>
      <c r="I1787" s="22" t="s">
        <v>4975</v>
      </c>
      <c r="J1787" s="20" t="s">
        <v>24</v>
      </c>
      <c r="K1787" s="20" t="s">
        <v>25</v>
      </c>
      <c r="L1787" s="20" t="s">
        <v>39</v>
      </c>
      <c r="M1787" s="19" t="s">
        <v>149</v>
      </c>
      <c r="N1787" s="19" t="s">
        <v>4871</v>
      </c>
      <c r="O1787" s="20" t="s">
        <v>29</v>
      </c>
      <c r="P1787" s="20"/>
      <c r="Q1787" s="23">
        <v>45202.70486111111</v>
      </c>
      <c r="R1787" s="20" t="s">
        <v>148</v>
      </c>
      <c r="S1787" s="4" t="s">
        <v>7771</v>
      </c>
      <c r="T1787" s="19" t="s">
        <v>4893</v>
      </c>
    </row>
    <row x14ac:dyDescent="0.25" r="1788" customHeight="1" ht="19.5">
      <c r="A1788" s="18">
        <v>45202</v>
      </c>
      <c r="B1788" s="19" t="s">
        <v>7772</v>
      </c>
      <c r="C1788" s="19" t="s">
        <v>4882</v>
      </c>
      <c r="D1788" s="20"/>
      <c r="E1788" s="21">
        <v>71700992623</v>
      </c>
      <c r="F1788" s="19" t="s">
        <v>7773</v>
      </c>
      <c r="G1788" s="20" t="s">
        <v>74</v>
      </c>
      <c r="H1788" s="20" t="s">
        <v>98</v>
      </c>
      <c r="I1788" s="22" t="s">
        <v>148</v>
      </c>
      <c r="J1788" s="20" t="s">
        <v>24</v>
      </c>
      <c r="K1788" s="20" t="s">
        <v>25</v>
      </c>
      <c r="L1788" s="20" t="s">
        <v>39</v>
      </c>
      <c r="M1788" s="19" t="s">
        <v>149</v>
      </c>
      <c r="N1788" s="19" t="s">
        <v>4871</v>
      </c>
      <c r="O1788" s="20" t="s">
        <v>29</v>
      </c>
      <c r="P1788" s="20"/>
      <c r="Q1788" s="23">
        <v>45202.75277777778</v>
      </c>
      <c r="R1788" s="20" t="s">
        <v>148</v>
      </c>
      <c r="S1788" s="4" t="s">
        <v>7774</v>
      </c>
      <c r="T1788" s="19" t="s">
        <v>7775</v>
      </c>
    </row>
    <row x14ac:dyDescent="0.25" r="1789" customHeight="1" ht="19.5">
      <c r="A1789" s="18">
        <v>45202</v>
      </c>
      <c r="B1789" s="19" t="s">
        <v>7776</v>
      </c>
      <c r="C1789" s="19" t="s">
        <v>5086</v>
      </c>
      <c r="D1789" s="20"/>
      <c r="E1789" s="21">
        <v>71704517035</v>
      </c>
      <c r="F1789" s="19" t="s">
        <v>7777</v>
      </c>
      <c r="G1789" s="20" t="s">
        <v>74</v>
      </c>
      <c r="H1789" s="20"/>
      <c r="I1789" s="22" t="s">
        <v>148</v>
      </c>
      <c r="J1789" s="20" t="s">
        <v>24</v>
      </c>
      <c r="K1789" s="20" t="s">
        <v>25</v>
      </c>
      <c r="L1789" s="20" t="s">
        <v>39</v>
      </c>
      <c r="M1789" s="19" t="s">
        <v>149</v>
      </c>
      <c r="N1789" s="19" t="s">
        <v>4871</v>
      </c>
      <c r="O1789" s="20" t="s">
        <v>29</v>
      </c>
      <c r="P1789" s="20"/>
      <c r="Q1789" s="23">
        <v>45202.694444444445</v>
      </c>
      <c r="R1789" s="20" t="s">
        <v>148</v>
      </c>
      <c r="S1789" s="4" t="s">
        <v>7778</v>
      </c>
      <c r="T1789" s="19" t="s">
        <v>4893</v>
      </c>
    </row>
    <row x14ac:dyDescent="0.25" r="1790" customHeight="1" ht="19.5">
      <c r="A1790" s="18">
        <v>45202</v>
      </c>
      <c r="B1790" s="19" t="s">
        <v>7779</v>
      </c>
      <c r="C1790" s="19" t="s">
        <v>4882</v>
      </c>
      <c r="D1790" s="20"/>
      <c r="E1790" s="21">
        <v>71700009831</v>
      </c>
      <c r="F1790" s="19" t="s">
        <v>7780</v>
      </c>
      <c r="G1790" s="20" t="s">
        <v>74</v>
      </c>
      <c r="H1790" s="20"/>
      <c r="I1790" s="22" t="s">
        <v>148</v>
      </c>
      <c r="J1790" s="20" t="s">
        <v>24</v>
      </c>
      <c r="K1790" s="20" t="s">
        <v>25</v>
      </c>
      <c r="L1790" s="20" t="s">
        <v>39</v>
      </c>
      <c r="M1790" s="19" t="s">
        <v>149</v>
      </c>
      <c r="N1790" s="19" t="s">
        <v>4871</v>
      </c>
      <c r="O1790" s="20" t="s">
        <v>29</v>
      </c>
      <c r="P1790" s="20"/>
      <c r="Q1790" s="23">
        <v>45202.645833333336</v>
      </c>
      <c r="R1790" s="20" t="s">
        <v>148</v>
      </c>
      <c r="S1790" s="4" t="s">
        <v>7781</v>
      </c>
      <c r="T1790" s="19" t="s">
        <v>7782</v>
      </c>
    </row>
    <row x14ac:dyDescent="0.25" r="1791" customHeight="1" ht="19.5">
      <c r="A1791" s="18">
        <v>45202</v>
      </c>
      <c r="B1791" s="19" t="s">
        <v>7783</v>
      </c>
      <c r="C1791" s="19" t="s">
        <v>4867</v>
      </c>
      <c r="D1791" s="20"/>
      <c r="E1791" s="21">
        <v>71700088147</v>
      </c>
      <c r="F1791" s="19" t="s">
        <v>6470</v>
      </c>
      <c r="G1791" s="20" t="s">
        <v>74</v>
      </c>
      <c r="H1791" s="20"/>
      <c r="I1791" s="22" t="s">
        <v>4870</v>
      </c>
      <c r="J1791" s="20" t="s">
        <v>24</v>
      </c>
      <c r="K1791" s="20" t="s">
        <v>25</v>
      </c>
      <c r="L1791" s="20" t="s">
        <v>39</v>
      </c>
      <c r="M1791" s="19" t="s">
        <v>149</v>
      </c>
      <c r="N1791" s="19" t="s">
        <v>4871</v>
      </c>
      <c r="O1791" s="20" t="s">
        <v>29</v>
      </c>
      <c r="P1791" s="20"/>
      <c r="Q1791" s="23">
        <v>45202.64513888889</v>
      </c>
      <c r="R1791" s="20" t="s">
        <v>148</v>
      </c>
      <c r="S1791" s="4" t="s">
        <v>7784</v>
      </c>
      <c r="T1791" s="19" t="s">
        <v>4887</v>
      </c>
    </row>
    <row x14ac:dyDescent="0.25" r="1792" customHeight="1" ht="19.5">
      <c r="A1792" s="18">
        <v>45202</v>
      </c>
      <c r="B1792" s="19" t="s">
        <v>7785</v>
      </c>
      <c r="C1792" s="19" t="s">
        <v>4882</v>
      </c>
      <c r="D1792" s="20"/>
      <c r="E1792" s="21">
        <v>71703391637</v>
      </c>
      <c r="F1792" s="19" t="s">
        <v>7786</v>
      </c>
      <c r="G1792" s="20" t="s">
        <v>74</v>
      </c>
      <c r="H1792" s="20"/>
      <c r="I1792" s="22" t="s">
        <v>1092</v>
      </c>
      <c r="J1792" s="20" t="s">
        <v>24</v>
      </c>
      <c r="K1792" s="20" t="s">
        <v>25</v>
      </c>
      <c r="L1792" s="20" t="s">
        <v>39</v>
      </c>
      <c r="M1792" s="19" t="s">
        <v>149</v>
      </c>
      <c r="N1792" s="19" t="s">
        <v>4871</v>
      </c>
      <c r="O1792" s="20" t="s">
        <v>29</v>
      </c>
      <c r="P1792" s="20"/>
      <c r="Q1792" s="23">
        <v>45202.69930555556</v>
      </c>
      <c r="R1792" s="20" t="s">
        <v>148</v>
      </c>
      <c r="S1792" s="4" t="s">
        <v>7787</v>
      </c>
      <c r="T1792" s="19" t="s">
        <v>4989</v>
      </c>
    </row>
    <row x14ac:dyDescent="0.25" r="1793" customHeight="1" ht="19.5">
      <c r="A1793" s="18">
        <v>45202</v>
      </c>
      <c r="B1793" s="19" t="s">
        <v>7788</v>
      </c>
      <c r="C1793" s="19" t="s">
        <v>4867</v>
      </c>
      <c r="D1793" s="20"/>
      <c r="E1793" s="21">
        <v>71700307386</v>
      </c>
      <c r="F1793" s="19" t="s">
        <v>7789</v>
      </c>
      <c r="G1793" s="20" t="s">
        <v>74</v>
      </c>
      <c r="H1793" s="20"/>
      <c r="I1793" s="22" t="s">
        <v>4870</v>
      </c>
      <c r="J1793" s="20" t="s">
        <v>24</v>
      </c>
      <c r="K1793" s="20" t="s">
        <v>25</v>
      </c>
      <c r="L1793" s="20" t="s">
        <v>39</v>
      </c>
      <c r="M1793" s="19" t="s">
        <v>149</v>
      </c>
      <c r="N1793" s="19" t="s">
        <v>4871</v>
      </c>
      <c r="O1793" s="20" t="s">
        <v>29</v>
      </c>
      <c r="P1793" s="20"/>
      <c r="Q1793" s="23">
        <v>45202.604166666664</v>
      </c>
      <c r="R1793" s="20" t="s">
        <v>148</v>
      </c>
      <c r="S1793" s="4" t="s">
        <v>7790</v>
      </c>
      <c r="T1793" s="19" t="s">
        <v>4893</v>
      </c>
    </row>
    <row x14ac:dyDescent="0.25" r="1794" customHeight="1" ht="19.5">
      <c r="A1794" s="18">
        <v>45202</v>
      </c>
      <c r="B1794" s="19" t="s">
        <v>7791</v>
      </c>
      <c r="C1794" s="19" t="s">
        <v>4882</v>
      </c>
      <c r="D1794" s="20"/>
      <c r="E1794" s="21">
        <v>71700802363</v>
      </c>
      <c r="F1794" s="19" t="s">
        <v>7792</v>
      </c>
      <c r="G1794" s="20" t="s">
        <v>74</v>
      </c>
      <c r="H1794" s="20"/>
      <c r="I1794" s="22" t="s">
        <v>381</v>
      </c>
      <c r="J1794" s="20" t="s">
        <v>24</v>
      </c>
      <c r="K1794" s="20" t="s">
        <v>25</v>
      </c>
      <c r="L1794" s="20" t="s">
        <v>39</v>
      </c>
      <c r="M1794" s="19" t="s">
        <v>149</v>
      </c>
      <c r="N1794" s="19" t="s">
        <v>4871</v>
      </c>
      <c r="O1794" s="20" t="s">
        <v>29</v>
      </c>
      <c r="P1794" s="20"/>
      <c r="Q1794" s="23">
        <v>45202.80694444444</v>
      </c>
      <c r="R1794" s="20" t="s">
        <v>148</v>
      </c>
      <c r="S1794" s="4" t="s">
        <v>7793</v>
      </c>
      <c r="T1794" s="19" t="s">
        <v>4887</v>
      </c>
    </row>
    <row x14ac:dyDescent="0.25" r="1795" customHeight="1" ht="19.5">
      <c r="A1795" s="18">
        <v>45202</v>
      </c>
      <c r="B1795" s="19" t="s">
        <v>7794</v>
      </c>
      <c r="C1795" s="19" t="s">
        <v>4882</v>
      </c>
      <c r="D1795" s="20"/>
      <c r="E1795" s="21">
        <v>71700020594</v>
      </c>
      <c r="F1795" s="19" t="s">
        <v>7795</v>
      </c>
      <c r="G1795" s="20" t="s">
        <v>74</v>
      </c>
      <c r="H1795" s="20"/>
      <c r="I1795" s="22" t="s">
        <v>148</v>
      </c>
      <c r="J1795" s="20" t="s">
        <v>24</v>
      </c>
      <c r="K1795" s="20" t="s">
        <v>25</v>
      </c>
      <c r="L1795" s="20" t="s">
        <v>39</v>
      </c>
      <c r="M1795" s="19" t="s">
        <v>149</v>
      </c>
      <c r="N1795" s="19" t="s">
        <v>4871</v>
      </c>
      <c r="O1795" s="20" t="s">
        <v>29</v>
      </c>
      <c r="P1795" s="20"/>
      <c r="Q1795" s="23">
        <v>45202.57152777778</v>
      </c>
      <c r="R1795" s="20" t="s">
        <v>148</v>
      </c>
      <c r="S1795" s="4" t="s">
        <v>7796</v>
      </c>
      <c r="T1795" s="19" t="s">
        <v>4906</v>
      </c>
    </row>
    <row x14ac:dyDescent="0.25" r="1796" customHeight="1" ht="19.5">
      <c r="A1796" s="18">
        <v>45202</v>
      </c>
      <c r="B1796" s="19" t="s">
        <v>7797</v>
      </c>
      <c r="C1796" s="19" t="s">
        <v>4882</v>
      </c>
      <c r="D1796" s="20"/>
      <c r="E1796" s="21">
        <v>71700844388</v>
      </c>
      <c r="F1796" s="19" t="s">
        <v>7798</v>
      </c>
      <c r="G1796" s="20" t="s">
        <v>74</v>
      </c>
      <c r="H1796" s="20"/>
      <c r="I1796" s="22" t="s">
        <v>148</v>
      </c>
      <c r="J1796" s="20" t="s">
        <v>24</v>
      </c>
      <c r="K1796" s="20" t="s">
        <v>25</v>
      </c>
      <c r="L1796" s="20" t="s">
        <v>39</v>
      </c>
      <c r="M1796" s="19" t="s">
        <v>149</v>
      </c>
      <c r="N1796" s="19" t="s">
        <v>4871</v>
      </c>
      <c r="O1796" s="20" t="s">
        <v>29</v>
      </c>
      <c r="P1796" s="20"/>
      <c r="Q1796" s="23">
        <v>45202.74236111111</v>
      </c>
      <c r="R1796" s="20" t="s">
        <v>148</v>
      </c>
      <c r="S1796" s="4" t="s">
        <v>7799</v>
      </c>
      <c r="T1796" s="19" t="s">
        <v>4893</v>
      </c>
    </row>
    <row x14ac:dyDescent="0.25" r="1797" customHeight="1" ht="19.5">
      <c r="A1797" s="18">
        <v>45202</v>
      </c>
      <c r="B1797" s="19" t="s">
        <v>7800</v>
      </c>
      <c r="C1797" s="19" t="s">
        <v>4923</v>
      </c>
      <c r="D1797" s="20"/>
      <c r="E1797" s="21">
        <v>71704430940</v>
      </c>
      <c r="F1797" s="19" t="s">
        <v>7801</v>
      </c>
      <c r="G1797" s="20" t="s">
        <v>74</v>
      </c>
      <c r="H1797" s="20"/>
      <c r="I1797" s="22" t="s">
        <v>148</v>
      </c>
      <c r="J1797" s="20" t="s">
        <v>24</v>
      </c>
      <c r="K1797" s="20" t="s">
        <v>25</v>
      </c>
      <c r="L1797" s="20" t="s">
        <v>39</v>
      </c>
      <c r="M1797" s="19" t="s">
        <v>149</v>
      </c>
      <c r="N1797" s="19" t="s">
        <v>4871</v>
      </c>
      <c r="O1797" s="20" t="s">
        <v>29</v>
      </c>
      <c r="P1797" s="20"/>
      <c r="Q1797" s="23">
        <v>45202.54375</v>
      </c>
      <c r="R1797" s="20" t="s">
        <v>148</v>
      </c>
      <c r="S1797" s="4" t="s">
        <v>7802</v>
      </c>
      <c r="T1797" s="19" t="s">
        <v>4955</v>
      </c>
    </row>
    <row x14ac:dyDescent="0.25" r="1798" customHeight="1" ht="19.5">
      <c r="A1798" s="18">
        <v>45202</v>
      </c>
      <c r="B1798" s="19" t="s">
        <v>7803</v>
      </c>
      <c r="C1798" s="19" t="s">
        <v>4882</v>
      </c>
      <c r="D1798" s="20"/>
      <c r="E1798" s="21">
        <v>71700321169</v>
      </c>
      <c r="F1798" s="19" t="s">
        <v>7344</v>
      </c>
      <c r="G1798" s="20" t="s">
        <v>74</v>
      </c>
      <c r="H1798" s="20" t="s">
        <v>98</v>
      </c>
      <c r="I1798" s="22" t="s">
        <v>148</v>
      </c>
      <c r="J1798" s="20" t="s">
        <v>24</v>
      </c>
      <c r="K1798" s="20" t="s">
        <v>25</v>
      </c>
      <c r="L1798" s="20" t="s">
        <v>39</v>
      </c>
      <c r="M1798" s="19" t="s">
        <v>149</v>
      </c>
      <c r="N1798" s="19" t="s">
        <v>4871</v>
      </c>
      <c r="O1798" s="20" t="s">
        <v>29</v>
      </c>
      <c r="P1798" s="20"/>
      <c r="Q1798" s="23">
        <v>45202.53402777778</v>
      </c>
      <c r="R1798" s="20" t="s">
        <v>148</v>
      </c>
      <c r="S1798" s="4" t="s">
        <v>7804</v>
      </c>
      <c r="T1798" s="19" t="s">
        <v>4893</v>
      </c>
    </row>
    <row x14ac:dyDescent="0.25" r="1799" customHeight="1" ht="19.5">
      <c r="A1799" s="18">
        <v>45202</v>
      </c>
      <c r="B1799" s="19" t="s">
        <v>7805</v>
      </c>
      <c r="C1799" s="19" t="s">
        <v>4882</v>
      </c>
      <c r="D1799" s="20"/>
      <c r="E1799" s="21">
        <v>71700027897</v>
      </c>
      <c r="F1799" s="19" t="s">
        <v>7806</v>
      </c>
      <c r="G1799" s="20" t="s">
        <v>74</v>
      </c>
      <c r="H1799" s="20"/>
      <c r="I1799" s="22" t="s">
        <v>148</v>
      </c>
      <c r="J1799" s="20" t="s">
        <v>24</v>
      </c>
      <c r="K1799" s="20" t="s">
        <v>25</v>
      </c>
      <c r="L1799" s="20" t="s">
        <v>39</v>
      </c>
      <c r="M1799" s="19" t="s">
        <v>149</v>
      </c>
      <c r="N1799" s="19" t="s">
        <v>4871</v>
      </c>
      <c r="O1799" s="20" t="s">
        <v>29</v>
      </c>
      <c r="P1799" s="20"/>
      <c r="Q1799" s="23">
        <v>45202.532638888886</v>
      </c>
      <c r="R1799" s="20" t="s">
        <v>148</v>
      </c>
      <c r="S1799" s="4" t="s">
        <v>7807</v>
      </c>
      <c r="T1799" s="19" t="s">
        <v>4906</v>
      </c>
    </row>
    <row x14ac:dyDescent="0.25" r="1800" customHeight="1" ht="19.5">
      <c r="A1800" s="18">
        <v>45202</v>
      </c>
      <c r="B1800" s="19" t="s">
        <v>7808</v>
      </c>
      <c r="C1800" s="19" t="s">
        <v>4882</v>
      </c>
      <c r="D1800" s="20"/>
      <c r="E1800" s="21">
        <v>71700206231</v>
      </c>
      <c r="F1800" s="19" t="s">
        <v>7809</v>
      </c>
      <c r="G1800" s="20" t="s">
        <v>74</v>
      </c>
      <c r="H1800" s="20" t="s">
        <v>130</v>
      </c>
      <c r="I1800" s="22" t="s">
        <v>148</v>
      </c>
      <c r="J1800" s="20" t="s">
        <v>24</v>
      </c>
      <c r="K1800" s="20" t="s">
        <v>25</v>
      </c>
      <c r="L1800" s="20" t="s">
        <v>39</v>
      </c>
      <c r="M1800" s="19" t="s">
        <v>149</v>
      </c>
      <c r="N1800" s="19" t="s">
        <v>4871</v>
      </c>
      <c r="O1800" s="20" t="s">
        <v>29</v>
      </c>
      <c r="P1800" s="20"/>
      <c r="Q1800" s="23">
        <v>45202.572222222225</v>
      </c>
      <c r="R1800" s="20" t="s">
        <v>148</v>
      </c>
      <c r="S1800" s="4" t="s">
        <v>7810</v>
      </c>
      <c r="T1800" s="19" t="s">
        <v>4906</v>
      </c>
    </row>
    <row x14ac:dyDescent="0.25" r="1801" customHeight="1" ht="19.5">
      <c r="A1801" s="18">
        <v>45202</v>
      </c>
      <c r="B1801" s="19" t="s">
        <v>7811</v>
      </c>
      <c r="C1801" s="19" t="s">
        <v>4923</v>
      </c>
      <c r="D1801" s="20"/>
      <c r="E1801" s="21">
        <v>71700851682</v>
      </c>
      <c r="F1801" s="19" t="s">
        <v>7812</v>
      </c>
      <c r="G1801" s="20" t="s">
        <v>74</v>
      </c>
      <c r="H1801" s="20"/>
      <c r="I1801" s="22" t="s">
        <v>148</v>
      </c>
      <c r="J1801" s="20" t="s">
        <v>24</v>
      </c>
      <c r="K1801" s="20" t="s">
        <v>25</v>
      </c>
      <c r="L1801" s="20" t="s">
        <v>39</v>
      </c>
      <c r="M1801" s="19" t="s">
        <v>149</v>
      </c>
      <c r="N1801" s="19" t="s">
        <v>4871</v>
      </c>
      <c r="O1801" s="20" t="s">
        <v>29</v>
      </c>
      <c r="P1801" s="20"/>
      <c r="Q1801" s="23">
        <v>45202.486805555556</v>
      </c>
      <c r="R1801" s="20" t="s">
        <v>148</v>
      </c>
      <c r="S1801" s="4" t="s">
        <v>6716</v>
      </c>
      <c r="T1801" s="19" t="s">
        <v>6808</v>
      </c>
    </row>
    <row x14ac:dyDescent="0.25" r="1802" customHeight="1" ht="19.5">
      <c r="A1802" s="18">
        <v>45202</v>
      </c>
      <c r="B1802" s="19" t="s">
        <v>7813</v>
      </c>
      <c r="C1802" s="19" t="s">
        <v>5117</v>
      </c>
      <c r="D1802" s="20"/>
      <c r="E1802" s="21">
        <v>71700188313</v>
      </c>
      <c r="F1802" s="19" t="s">
        <v>7814</v>
      </c>
      <c r="G1802" s="20" t="s">
        <v>74</v>
      </c>
      <c r="H1802" s="20" t="s">
        <v>98</v>
      </c>
      <c r="I1802" s="22" t="s">
        <v>4975</v>
      </c>
      <c r="J1802" s="20" t="s">
        <v>24</v>
      </c>
      <c r="K1802" s="20" t="s">
        <v>25</v>
      </c>
      <c r="L1802" s="20" t="s">
        <v>39</v>
      </c>
      <c r="M1802" s="19" t="s">
        <v>149</v>
      </c>
      <c r="N1802" s="19" t="s">
        <v>4871</v>
      </c>
      <c r="O1802" s="20" t="s">
        <v>29</v>
      </c>
      <c r="P1802" s="20"/>
      <c r="Q1802" s="23">
        <v>45202.48611111111</v>
      </c>
      <c r="R1802" s="20" t="s">
        <v>148</v>
      </c>
      <c r="S1802" s="4" t="s">
        <v>7815</v>
      </c>
      <c r="T1802" s="19" t="s">
        <v>5339</v>
      </c>
    </row>
    <row x14ac:dyDescent="0.25" r="1803" customHeight="1" ht="19.5">
      <c r="A1803" s="18">
        <v>45202</v>
      </c>
      <c r="B1803" s="19" t="s">
        <v>7816</v>
      </c>
      <c r="C1803" s="19" t="s">
        <v>4882</v>
      </c>
      <c r="D1803" s="20"/>
      <c r="E1803" s="21">
        <v>71700066853</v>
      </c>
      <c r="F1803" s="19" t="s">
        <v>7817</v>
      </c>
      <c r="G1803" s="20" t="s">
        <v>74</v>
      </c>
      <c r="H1803" s="20" t="s">
        <v>130</v>
      </c>
      <c r="I1803" s="22" t="s">
        <v>110</v>
      </c>
      <c r="J1803" s="20" t="s">
        <v>24</v>
      </c>
      <c r="K1803" s="20" t="s">
        <v>25</v>
      </c>
      <c r="L1803" s="20" t="s">
        <v>39</v>
      </c>
      <c r="M1803" s="19" t="s">
        <v>149</v>
      </c>
      <c r="N1803" s="19" t="s">
        <v>4871</v>
      </c>
      <c r="O1803" s="20" t="s">
        <v>29</v>
      </c>
      <c r="P1803" s="20"/>
      <c r="Q1803" s="23">
        <v>45202.72708333333</v>
      </c>
      <c r="R1803" s="20" t="s">
        <v>148</v>
      </c>
      <c r="S1803" s="4" t="s">
        <v>7818</v>
      </c>
      <c r="T1803" s="19" t="s">
        <v>4906</v>
      </c>
    </row>
    <row x14ac:dyDescent="0.25" r="1804" customHeight="1" ht="19.5">
      <c r="A1804" s="18">
        <v>45202</v>
      </c>
      <c r="B1804" s="19" t="s">
        <v>7819</v>
      </c>
      <c r="C1804" s="19" t="s">
        <v>4867</v>
      </c>
      <c r="D1804" s="20"/>
      <c r="E1804" s="21">
        <v>71700324811</v>
      </c>
      <c r="F1804" s="19" t="s">
        <v>7820</v>
      </c>
      <c r="G1804" s="20" t="s">
        <v>74</v>
      </c>
      <c r="H1804" s="20"/>
      <c r="I1804" s="22" t="s">
        <v>4870</v>
      </c>
      <c r="J1804" s="20" t="s">
        <v>24</v>
      </c>
      <c r="K1804" s="20" t="s">
        <v>25</v>
      </c>
      <c r="L1804" s="20" t="s">
        <v>39</v>
      </c>
      <c r="M1804" s="19" t="s">
        <v>149</v>
      </c>
      <c r="N1804" s="19" t="s">
        <v>4871</v>
      </c>
      <c r="O1804" s="20" t="s">
        <v>29</v>
      </c>
      <c r="P1804" s="20"/>
      <c r="Q1804" s="23">
        <v>45202.48125</v>
      </c>
      <c r="R1804" s="20" t="s">
        <v>148</v>
      </c>
      <c r="S1804" s="4" t="s">
        <v>7821</v>
      </c>
      <c r="T1804" s="19" t="s">
        <v>4880</v>
      </c>
    </row>
    <row x14ac:dyDescent="0.25" r="1805" customHeight="1" ht="19.5">
      <c r="A1805" s="18">
        <v>45202</v>
      </c>
      <c r="B1805" s="19" t="s">
        <v>7822</v>
      </c>
      <c r="C1805" s="19" t="s">
        <v>4867</v>
      </c>
      <c r="D1805" s="20"/>
      <c r="E1805" s="21">
        <v>71704555713</v>
      </c>
      <c r="F1805" s="19" t="s">
        <v>7823</v>
      </c>
      <c r="G1805" s="20" t="s">
        <v>74</v>
      </c>
      <c r="H1805" s="20"/>
      <c r="I1805" s="22" t="s">
        <v>4870</v>
      </c>
      <c r="J1805" s="20" t="s">
        <v>24</v>
      </c>
      <c r="K1805" s="20" t="s">
        <v>25</v>
      </c>
      <c r="L1805" s="20" t="s">
        <v>39</v>
      </c>
      <c r="M1805" s="19" t="s">
        <v>149</v>
      </c>
      <c r="N1805" s="19" t="s">
        <v>4871</v>
      </c>
      <c r="O1805" s="20" t="s">
        <v>29</v>
      </c>
      <c r="P1805" s="20"/>
      <c r="Q1805" s="23">
        <v>45202.46875</v>
      </c>
      <c r="R1805" s="20" t="s">
        <v>148</v>
      </c>
      <c r="S1805" s="4" t="s">
        <v>7824</v>
      </c>
      <c r="T1805" s="19" t="s">
        <v>7825</v>
      </c>
    </row>
    <row x14ac:dyDescent="0.25" r="1806" customHeight="1" ht="19.5">
      <c r="A1806" s="18">
        <v>45202</v>
      </c>
      <c r="B1806" s="19" t="s">
        <v>7826</v>
      </c>
      <c r="C1806" s="19" t="s">
        <v>4867</v>
      </c>
      <c r="D1806" s="20"/>
      <c r="E1806" s="21">
        <v>71700257984</v>
      </c>
      <c r="F1806" s="19" t="s">
        <v>7827</v>
      </c>
      <c r="G1806" s="20" t="s">
        <v>74</v>
      </c>
      <c r="H1806" s="20" t="s">
        <v>130</v>
      </c>
      <c r="I1806" s="22" t="s">
        <v>4870</v>
      </c>
      <c r="J1806" s="20" t="s">
        <v>24</v>
      </c>
      <c r="K1806" s="20" t="s">
        <v>25</v>
      </c>
      <c r="L1806" s="20" t="s">
        <v>39</v>
      </c>
      <c r="M1806" s="19" t="s">
        <v>149</v>
      </c>
      <c r="N1806" s="19" t="s">
        <v>4871</v>
      </c>
      <c r="O1806" s="20" t="s">
        <v>29</v>
      </c>
      <c r="P1806" s="20"/>
      <c r="Q1806" s="23">
        <v>45202.42152777778</v>
      </c>
      <c r="R1806" s="20" t="s">
        <v>148</v>
      </c>
      <c r="S1806" s="4" t="s">
        <v>7828</v>
      </c>
      <c r="T1806" s="19" t="s">
        <v>4961</v>
      </c>
    </row>
    <row x14ac:dyDescent="0.25" r="1807" customHeight="1" ht="19.5">
      <c r="A1807" s="18">
        <v>45202</v>
      </c>
      <c r="B1807" s="19" t="s">
        <v>7829</v>
      </c>
      <c r="C1807" s="19" t="s">
        <v>4923</v>
      </c>
      <c r="D1807" s="20"/>
      <c r="E1807" s="21">
        <v>71700304576</v>
      </c>
      <c r="F1807" s="19" t="s">
        <v>7830</v>
      </c>
      <c r="G1807" s="20" t="s">
        <v>74</v>
      </c>
      <c r="H1807" s="20"/>
      <c r="I1807" s="22" t="s">
        <v>148</v>
      </c>
      <c r="J1807" s="20" t="s">
        <v>24</v>
      </c>
      <c r="K1807" s="20" t="s">
        <v>25</v>
      </c>
      <c r="L1807" s="20" t="s">
        <v>39</v>
      </c>
      <c r="M1807" s="19" t="s">
        <v>149</v>
      </c>
      <c r="N1807" s="19" t="s">
        <v>4871</v>
      </c>
      <c r="O1807" s="20" t="s">
        <v>29</v>
      </c>
      <c r="P1807" s="20"/>
      <c r="Q1807" s="23">
        <v>45202.663194444445</v>
      </c>
      <c r="R1807" s="20" t="s">
        <v>148</v>
      </c>
      <c r="S1807" s="4" t="s">
        <v>7831</v>
      </c>
      <c r="T1807" s="19" t="s">
        <v>4955</v>
      </c>
    </row>
    <row x14ac:dyDescent="0.25" r="1808" customHeight="1" ht="19.5">
      <c r="A1808" s="18">
        <v>45202</v>
      </c>
      <c r="B1808" s="19" t="s">
        <v>7832</v>
      </c>
      <c r="C1808" s="19" t="s">
        <v>5086</v>
      </c>
      <c r="D1808" s="20"/>
      <c r="E1808" s="21">
        <v>71700225591</v>
      </c>
      <c r="F1808" s="19" t="s">
        <v>7833</v>
      </c>
      <c r="G1808" s="20" t="s">
        <v>74</v>
      </c>
      <c r="H1808" s="20" t="s">
        <v>130</v>
      </c>
      <c r="I1808" s="22" t="s">
        <v>42</v>
      </c>
      <c r="J1808" s="20" t="s">
        <v>24</v>
      </c>
      <c r="K1808" s="20" t="s">
        <v>25</v>
      </c>
      <c r="L1808" s="20" t="s">
        <v>39</v>
      </c>
      <c r="M1808" s="19" t="s">
        <v>149</v>
      </c>
      <c r="N1808" s="19" t="s">
        <v>4871</v>
      </c>
      <c r="O1808" s="20" t="s">
        <v>29</v>
      </c>
      <c r="P1808" s="20"/>
      <c r="Q1808" s="23">
        <v>45202.535416666666</v>
      </c>
      <c r="R1808" s="20" t="s">
        <v>148</v>
      </c>
      <c r="S1808" s="4" t="s">
        <v>7834</v>
      </c>
      <c r="T1808" s="19" t="s">
        <v>4906</v>
      </c>
    </row>
    <row x14ac:dyDescent="0.25" r="1809" customHeight="1" ht="19.5">
      <c r="A1809" s="18">
        <v>45202</v>
      </c>
      <c r="B1809" s="19" t="s">
        <v>7835</v>
      </c>
      <c r="C1809" s="19" t="s">
        <v>4867</v>
      </c>
      <c r="D1809" s="20"/>
      <c r="E1809" s="21">
        <v>71700833859</v>
      </c>
      <c r="F1809" s="19" t="s">
        <v>7836</v>
      </c>
      <c r="G1809" s="20" t="s">
        <v>74</v>
      </c>
      <c r="H1809" s="20" t="s">
        <v>130</v>
      </c>
      <c r="I1809" s="22" t="s">
        <v>4870</v>
      </c>
      <c r="J1809" s="20" t="s">
        <v>24</v>
      </c>
      <c r="K1809" s="20" t="s">
        <v>25</v>
      </c>
      <c r="L1809" s="20" t="s">
        <v>39</v>
      </c>
      <c r="M1809" s="19" t="s">
        <v>149</v>
      </c>
      <c r="N1809" s="19" t="s">
        <v>4871</v>
      </c>
      <c r="O1809" s="20" t="s">
        <v>29</v>
      </c>
      <c r="P1809" s="20"/>
      <c r="Q1809" s="23">
        <v>45202.495833333334</v>
      </c>
      <c r="R1809" s="20" t="s">
        <v>148</v>
      </c>
      <c r="S1809" s="4" t="s">
        <v>7837</v>
      </c>
      <c r="T1809" s="19" t="s">
        <v>4961</v>
      </c>
    </row>
    <row x14ac:dyDescent="0.25" r="1810" customHeight="1" ht="19.5">
      <c r="A1810" s="18">
        <v>45202</v>
      </c>
      <c r="B1810" s="19" t="s">
        <v>7838</v>
      </c>
      <c r="C1810" s="19" t="s">
        <v>5060</v>
      </c>
      <c r="D1810" s="20"/>
      <c r="E1810" s="21">
        <v>71701032796</v>
      </c>
      <c r="F1810" s="19" t="s">
        <v>7839</v>
      </c>
      <c r="G1810" s="20" t="s">
        <v>74</v>
      </c>
      <c r="H1810" s="20"/>
      <c r="I1810" s="22" t="s">
        <v>4975</v>
      </c>
      <c r="J1810" s="20" t="s">
        <v>24</v>
      </c>
      <c r="K1810" s="20" t="s">
        <v>25</v>
      </c>
      <c r="L1810" s="20" t="s">
        <v>39</v>
      </c>
      <c r="M1810" s="19" t="s">
        <v>149</v>
      </c>
      <c r="N1810" s="19" t="s">
        <v>4871</v>
      </c>
      <c r="O1810" s="20" t="s">
        <v>29</v>
      </c>
      <c r="P1810" s="20"/>
      <c r="Q1810" s="23">
        <v>45202.60763888889</v>
      </c>
      <c r="R1810" s="20" t="s">
        <v>148</v>
      </c>
      <c r="S1810" s="4" t="s">
        <v>7840</v>
      </c>
      <c r="T1810" s="19" t="s">
        <v>5312</v>
      </c>
    </row>
    <row x14ac:dyDescent="0.25" r="1811" customHeight="1" ht="19.5">
      <c r="A1811" s="18">
        <v>45202</v>
      </c>
      <c r="B1811" s="19" t="s">
        <v>7841</v>
      </c>
      <c r="C1811" s="19" t="s">
        <v>4867</v>
      </c>
      <c r="D1811" s="20"/>
      <c r="E1811" s="21">
        <v>71700806012</v>
      </c>
      <c r="F1811" s="19" t="s">
        <v>7842</v>
      </c>
      <c r="G1811" s="20" t="s">
        <v>74</v>
      </c>
      <c r="H1811" s="20"/>
      <c r="I1811" s="22" t="s">
        <v>4870</v>
      </c>
      <c r="J1811" s="20" t="s">
        <v>24</v>
      </c>
      <c r="K1811" s="20" t="s">
        <v>25</v>
      </c>
      <c r="L1811" s="20" t="s">
        <v>39</v>
      </c>
      <c r="M1811" s="19" t="s">
        <v>149</v>
      </c>
      <c r="N1811" s="19" t="s">
        <v>4871</v>
      </c>
      <c r="O1811" s="20" t="s">
        <v>29</v>
      </c>
      <c r="P1811" s="20"/>
      <c r="Q1811" s="23">
        <v>45202.54305555556</v>
      </c>
      <c r="R1811" s="20" t="s">
        <v>148</v>
      </c>
      <c r="S1811" s="4" t="s">
        <v>7843</v>
      </c>
      <c r="T1811" s="19" t="s">
        <v>4961</v>
      </c>
    </row>
    <row x14ac:dyDescent="0.25" r="1812" customHeight="1" ht="19.5">
      <c r="A1812" s="18">
        <v>45202</v>
      </c>
      <c r="B1812" s="19" t="s">
        <v>7844</v>
      </c>
      <c r="C1812" s="19" t="s">
        <v>4867</v>
      </c>
      <c r="D1812" s="20"/>
      <c r="E1812" s="21">
        <v>71700801490</v>
      </c>
      <c r="F1812" s="19" t="s">
        <v>7845</v>
      </c>
      <c r="G1812" s="20" t="s">
        <v>74</v>
      </c>
      <c r="H1812" s="20" t="s">
        <v>98</v>
      </c>
      <c r="I1812" s="22" t="s">
        <v>4870</v>
      </c>
      <c r="J1812" s="20" t="s">
        <v>24</v>
      </c>
      <c r="K1812" s="20" t="s">
        <v>25</v>
      </c>
      <c r="L1812" s="20" t="s">
        <v>39</v>
      </c>
      <c r="M1812" s="19" t="s">
        <v>149</v>
      </c>
      <c r="N1812" s="19" t="s">
        <v>4871</v>
      </c>
      <c r="O1812" s="20" t="s">
        <v>29</v>
      </c>
      <c r="P1812" s="20"/>
      <c r="Q1812" s="23">
        <v>45202.467361111114</v>
      </c>
      <c r="R1812" s="20" t="s">
        <v>148</v>
      </c>
      <c r="S1812" s="4" t="s">
        <v>7846</v>
      </c>
      <c r="T1812" s="19" t="s">
        <v>4961</v>
      </c>
    </row>
    <row x14ac:dyDescent="0.25" r="1813" customHeight="1" ht="19.5">
      <c r="A1813" s="18">
        <v>45202</v>
      </c>
      <c r="B1813" s="19" t="s">
        <v>7847</v>
      </c>
      <c r="C1813" s="19" t="s">
        <v>5086</v>
      </c>
      <c r="D1813" s="20"/>
      <c r="E1813" s="21">
        <v>71700004828</v>
      </c>
      <c r="F1813" s="19" t="s">
        <v>7848</v>
      </c>
      <c r="G1813" s="20" t="s">
        <v>74</v>
      </c>
      <c r="H1813" s="20" t="s">
        <v>98</v>
      </c>
      <c r="I1813" s="22" t="s">
        <v>148</v>
      </c>
      <c r="J1813" s="20" t="s">
        <v>24</v>
      </c>
      <c r="K1813" s="20" t="s">
        <v>25</v>
      </c>
      <c r="L1813" s="20" t="s">
        <v>39</v>
      </c>
      <c r="M1813" s="19" t="s">
        <v>149</v>
      </c>
      <c r="N1813" s="19" t="s">
        <v>4871</v>
      </c>
      <c r="O1813" s="20" t="s">
        <v>29</v>
      </c>
      <c r="P1813" s="20"/>
      <c r="Q1813" s="23">
        <v>45202.73819444444</v>
      </c>
      <c r="R1813" s="20" t="s">
        <v>148</v>
      </c>
      <c r="S1813" s="4" t="s">
        <v>7849</v>
      </c>
      <c r="T1813" s="19" t="s">
        <v>4874</v>
      </c>
    </row>
    <row x14ac:dyDescent="0.25" r="1814" customHeight="1" ht="19.5">
      <c r="A1814" s="18">
        <v>45202</v>
      </c>
      <c r="B1814" s="19" t="s">
        <v>7850</v>
      </c>
      <c r="C1814" s="19" t="s">
        <v>5189</v>
      </c>
      <c r="D1814" s="20"/>
      <c r="E1814" s="21">
        <v>71700035086</v>
      </c>
      <c r="F1814" s="19" t="s">
        <v>7851</v>
      </c>
      <c r="G1814" s="20" t="s">
        <v>74</v>
      </c>
      <c r="H1814" s="20" t="s">
        <v>98</v>
      </c>
      <c r="I1814" s="22" t="s">
        <v>4975</v>
      </c>
      <c r="J1814" s="20" t="s">
        <v>24</v>
      </c>
      <c r="K1814" s="20" t="s">
        <v>25</v>
      </c>
      <c r="L1814" s="20" t="s">
        <v>39</v>
      </c>
      <c r="M1814" s="19" t="s">
        <v>149</v>
      </c>
      <c r="N1814" s="19" t="s">
        <v>4871</v>
      </c>
      <c r="O1814" s="20" t="s">
        <v>29</v>
      </c>
      <c r="P1814" s="20"/>
      <c r="Q1814" s="23">
        <v>45202.46666666667</v>
      </c>
      <c r="R1814" s="20" t="s">
        <v>148</v>
      </c>
      <c r="S1814" s="4" t="s">
        <v>7852</v>
      </c>
      <c r="T1814" s="19" t="s">
        <v>4893</v>
      </c>
    </row>
    <row x14ac:dyDescent="0.25" r="1815" customHeight="1" ht="19.5">
      <c r="A1815" s="18">
        <v>45202</v>
      </c>
      <c r="B1815" s="19" t="s">
        <v>7853</v>
      </c>
      <c r="C1815" s="19" t="s">
        <v>4882</v>
      </c>
      <c r="D1815" s="20"/>
      <c r="E1815" s="21">
        <v>71700360089</v>
      </c>
      <c r="F1815" s="19" t="s">
        <v>7854</v>
      </c>
      <c r="G1815" s="20" t="s">
        <v>74</v>
      </c>
      <c r="H1815" s="20" t="s">
        <v>98</v>
      </c>
      <c r="I1815" s="22" t="s">
        <v>148</v>
      </c>
      <c r="J1815" s="20" t="s">
        <v>24</v>
      </c>
      <c r="K1815" s="20" t="s">
        <v>25</v>
      </c>
      <c r="L1815" s="20" t="s">
        <v>39</v>
      </c>
      <c r="M1815" s="19" t="s">
        <v>149</v>
      </c>
      <c r="N1815" s="19" t="s">
        <v>4871</v>
      </c>
      <c r="O1815" s="20" t="s">
        <v>29</v>
      </c>
      <c r="P1815" s="20"/>
      <c r="Q1815" s="23">
        <v>45202.666666666664</v>
      </c>
      <c r="R1815" s="20" t="s">
        <v>148</v>
      </c>
      <c r="S1815" s="4" t="s">
        <v>7855</v>
      </c>
      <c r="T1815" s="19" t="s">
        <v>4906</v>
      </c>
    </row>
    <row x14ac:dyDescent="0.25" r="1816" customHeight="1" ht="19.5">
      <c r="A1816" s="18">
        <v>45202</v>
      </c>
      <c r="B1816" s="19" t="s">
        <v>7856</v>
      </c>
      <c r="C1816" s="19" t="s">
        <v>4923</v>
      </c>
      <c r="D1816" s="20"/>
      <c r="E1816" s="21">
        <v>71700859621</v>
      </c>
      <c r="F1816" s="19" t="s">
        <v>7857</v>
      </c>
      <c r="G1816" s="20" t="s">
        <v>74</v>
      </c>
      <c r="H1816" s="20" t="s">
        <v>98</v>
      </c>
      <c r="I1816" s="22" t="s">
        <v>148</v>
      </c>
      <c r="J1816" s="20" t="s">
        <v>24</v>
      </c>
      <c r="K1816" s="20" t="s">
        <v>25</v>
      </c>
      <c r="L1816" s="20" t="s">
        <v>39</v>
      </c>
      <c r="M1816" s="19" t="s">
        <v>149</v>
      </c>
      <c r="N1816" s="19" t="s">
        <v>4871</v>
      </c>
      <c r="O1816" s="20" t="s">
        <v>29</v>
      </c>
      <c r="P1816" s="20"/>
      <c r="Q1816" s="23">
        <v>45202.479166666664</v>
      </c>
      <c r="R1816" s="20" t="s">
        <v>148</v>
      </c>
      <c r="S1816" s="4" t="s">
        <v>7858</v>
      </c>
      <c r="T1816" s="19" t="s">
        <v>4893</v>
      </c>
    </row>
    <row x14ac:dyDescent="0.25" r="1817" customHeight="1" ht="19.5">
      <c r="A1817" s="18">
        <v>45202</v>
      </c>
      <c r="B1817" s="19" t="s">
        <v>7859</v>
      </c>
      <c r="C1817" s="19" t="s">
        <v>4923</v>
      </c>
      <c r="D1817" s="20"/>
      <c r="E1817" s="21">
        <v>71704178441</v>
      </c>
      <c r="F1817" s="19" t="s">
        <v>7860</v>
      </c>
      <c r="G1817" s="20" t="s">
        <v>74</v>
      </c>
      <c r="H1817" s="20"/>
      <c r="I1817" s="22" t="s">
        <v>148</v>
      </c>
      <c r="J1817" s="20" t="s">
        <v>24</v>
      </c>
      <c r="K1817" s="20" t="s">
        <v>25</v>
      </c>
      <c r="L1817" s="20" t="s">
        <v>39</v>
      </c>
      <c r="M1817" s="19" t="s">
        <v>149</v>
      </c>
      <c r="N1817" s="19" t="s">
        <v>4871</v>
      </c>
      <c r="O1817" s="20" t="s">
        <v>29</v>
      </c>
      <c r="P1817" s="20"/>
      <c r="Q1817" s="23">
        <v>45202.54583333333</v>
      </c>
      <c r="R1817" s="20" t="s">
        <v>148</v>
      </c>
      <c r="S1817" s="4" t="s">
        <v>7861</v>
      </c>
      <c r="T1817" s="19" t="s">
        <v>4893</v>
      </c>
    </row>
    <row x14ac:dyDescent="0.25" r="1818" customHeight="1" ht="19.5">
      <c r="A1818" s="18">
        <v>45202</v>
      </c>
      <c r="B1818" s="19" t="s">
        <v>7862</v>
      </c>
      <c r="C1818" s="19" t="s">
        <v>4867</v>
      </c>
      <c r="D1818" s="20"/>
      <c r="E1818" s="21">
        <v>71700808343</v>
      </c>
      <c r="F1818" s="19" t="s">
        <v>7863</v>
      </c>
      <c r="G1818" s="20" t="s">
        <v>74</v>
      </c>
      <c r="H1818" s="20"/>
      <c r="I1818" s="22" t="s">
        <v>4870</v>
      </c>
      <c r="J1818" s="20" t="s">
        <v>24</v>
      </c>
      <c r="K1818" s="20" t="s">
        <v>25</v>
      </c>
      <c r="L1818" s="20" t="s">
        <v>39</v>
      </c>
      <c r="M1818" s="19" t="s">
        <v>149</v>
      </c>
      <c r="N1818" s="19" t="s">
        <v>4871</v>
      </c>
      <c r="O1818" s="20" t="s">
        <v>29</v>
      </c>
      <c r="P1818" s="20"/>
      <c r="Q1818" s="23">
        <v>45202.67916666667</v>
      </c>
      <c r="R1818" s="20" t="s">
        <v>148</v>
      </c>
      <c r="S1818" s="4" t="s">
        <v>7864</v>
      </c>
      <c r="T1818" s="19" t="s">
        <v>4887</v>
      </c>
    </row>
    <row x14ac:dyDescent="0.25" r="1819" customHeight="1" ht="19.5">
      <c r="A1819" s="18">
        <v>45202</v>
      </c>
      <c r="B1819" s="19" t="s">
        <v>7865</v>
      </c>
      <c r="C1819" s="19" t="s">
        <v>4882</v>
      </c>
      <c r="D1819" s="20"/>
      <c r="E1819" s="21">
        <v>71700174866</v>
      </c>
      <c r="F1819" s="19" t="s">
        <v>7866</v>
      </c>
      <c r="G1819" s="20" t="s">
        <v>74</v>
      </c>
      <c r="H1819" s="20"/>
      <c r="I1819" s="22" t="s">
        <v>148</v>
      </c>
      <c r="J1819" s="20" t="s">
        <v>24</v>
      </c>
      <c r="K1819" s="20" t="s">
        <v>25</v>
      </c>
      <c r="L1819" s="20" t="s">
        <v>39</v>
      </c>
      <c r="M1819" s="19" t="s">
        <v>149</v>
      </c>
      <c r="N1819" s="19" t="s">
        <v>4871</v>
      </c>
      <c r="O1819" s="20" t="s">
        <v>29</v>
      </c>
      <c r="P1819" s="20"/>
      <c r="Q1819" s="23">
        <v>45202.67569444444</v>
      </c>
      <c r="R1819" s="20" t="s">
        <v>148</v>
      </c>
      <c r="S1819" s="4" t="s">
        <v>7867</v>
      </c>
      <c r="T1819" s="19" t="s">
        <v>4961</v>
      </c>
    </row>
    <row x14ac:dyDescent="0.25" r="1820" customHeight="1" ht="19.5">
      <c r="A1820" s="18">
        <v>45202</v>
      </c>
      <c r="B1820" s="19" t="s">
        <v>7868</v>
      </c>
      <c r="C1820" s="19" t="s">
        <v>4867</v>
      </c>
      <c r="D1820" s="20"/>
      <c r="E1820" s="21">
        <v>71703287108</v>
      </c>
      <c r="F1820" s="19" t="s">
        <v>7869</v>
      </c>
      <c r="G1820" s="20" t="s">
        <v>74</v>
      </c>
      <c r="H1820" s="20"/>
      <c r="I1820" s="22" t="s">
        <v>4870</v>
      </c>
      <c r="J1820" s="20" t="s">
        <v>24</v>
      </c>
      <c r="K1820" s="20" t="s">
        <v>25</v>
      </c>
      <c r="L1820" s="20" t="s">
        <v>39</v>
      </c>
      <c r="M1820" s="19" t="s">
        <v>149</v>
      </c>
      <c r="N1820" s="19" t="s">
        <v>4871</v>
      </c>
      <c r="O1820" s="20" t="s">
        <v>29</v>
      </c>
      <c r="P1820" s="20"/>
      <c r="Q1820" s="23">
        <v>45202.48333333333</v>
      </c>
      <c r="R1820" s="20" t="s">
        <v>148</v>
      </c>
      <c r="S1820" s="4" t="s">
        <v>7870</v>
      </c>
      <c r="T1820" s="19" t="s">
        <v>4874</v>
      </c>
    </row>
    <row x14ac:dyDescent="0.25" r="1821" customHeight="1" ht="19.5">
      <c r="A1821" s="18">
        <v>45202</v>
      </c>
      <c r="B1821" s="19" t="s">
        <v>7871</v>
      </c>
      <c r="C1821" s="19" t="s">
        <v>5060</v>
      </c>
      <c r="D1821" s="20"/>
      <c r="E1821" s="21">
        <v>71700034665</v>
      </c>
      <c r="F1821" s="19" t="s">
        <v>7872</v>
      </c>
      <c r="G1821" s="20" t="s">
        <v>74</v>
      </c>
      <c r="H1821" s="20"/>
      <c r="I1821" s="22" t="s">
        <v>4975</v>
      </c>
      <c r="J1821" s="20" t="s">
        <v>24</v>
      </c>
      <c r="K1821" s="20" t="s">
        <v>25</v>
      </c>
      <c r="L1821" s="20" t="s">
        <v>39</v>
      </c>
      <c r="M1821" s="19" t="s">
        <v>149</v>
      </c>
      <c r="N1821" s="19" t="s">
        <v>4871</v>
      </c>
      <c r="O1821" s="20" t="s">
        <v>29</v>
      </c>
      <c r="P1821" s="20"/>
      <c r="Q1821" s="23">
        <v>45202.74444444444</v>
      </c>
      <c r="R1821" s="20" t="s">
        <v>42</v>
      </c>
      <c r="S1821" s="4" t="s">
        <v>7873</v>
      </c>
      <c r="T1821" s="19" t="s">
        <v>7874</v>
      </c>
    </row>
    <row x14ac:dyDescent="0.25" r="1822" customHeight="1" ht="19.5">
      <c r="A1822" s="18">
        <v>45202</v>
      </c>
      <c r="B1822" s="19" t="s">
        <v>7875</v>
      </c>
      <c r="C1822" s="19" t="s">
        <v>5117</v>
      </c>
      <c r="D1822" s="20"/>
      <c r="E1822" s="21">
        <v>71700109358</v>
      </c>
      <c r="F1822" s="19" t="s">
        <v>7876</v>
      </c>
      <c r="G1822" s="20" t="s">
        <v>74</v>
      </c>
      <c r="H1822" s="20" t="s">
        <v>130</v>
      </c>
      <c r="I1822" s="22" t="s">
        <v>4975</v>
      </c>
      <c r="J1822" s="20" t="s">
        <v>24</v>
      </c>
      <c r="K1822" s="20" t="s">
        <v>25</v>
      </c>
      <c r="L1822" s="20" t="s">
        <v>39</v>
      </c>
      <c r="M1822" s="19" t="s">
        <v>149</v>
      </c>
      <c r="N1822" s="19" t="s">
        <v>4871</v>
      </c>
      <c r="O1822" s="20" t="s">
        <v>29</v>
      </c>
      <c r="P1822" s="20"/>
      <c r="Q1822" s="23">
        <v>45202.78472222222</v>
      </c>
      <c r="R1822" s="20" t="s">
        <v>148</v>
      </c>
      <c r="S1822" s="4" t="s">
        <v>7877</v>
      </c>
      <c r="T1822" s="19" t="s">
        <v>7782</v>
      </c>
    </row>
    <row x14ac:dyDescent="0.25" r="1823" customHeight="1" ht="19.5">
      <c r="A1823" s="18">
        <v>45202</v>
      </c>
      <c r="B1823" s="19" t="s">
        <v>7878</v>
      </c>
      <c r="C1823" s="19" t="s">
        <v>4882</v>
      </c>
      <c r="D1823" s="20"/>
      <c r="E1823" s="21">
        <v>71704387702</v>
      </c>
      <c r="F1823" s="19" t="s">
        <v>7879</v>
      </c>
      <c r="G1823" s="20" t="s">
        <v>74</v>
      </c>
      <c r="H1823" s="20"/>
      <c r="I1823" s="22" t="s">
        <v>182</v>
      </c>
      <c r="J1823" s="20" t="s">
        <v>24</v>
      </c>
      <c r="K1823" s="20" t="s">
        <v>25</v>
      </c>
      <c r="L1823" s="20" t="s">
        <v>39</v>
      </c>
      <c r="M1823" s="19" t="s">
        <v>149</v>
      </c>
      <c r="N1823" s="19" t="s">
        <v>4871</v>
      </c>
      <c r="O1823" s="20" t="s">
        <v>29</v>
      </c>
      <c r="P1823" s="20"/>
      <c r="Q1823" s="23">
        <v>45202.427777777775</v>
      </c>
      <c r="R1823" s="20" t="s">
        <v>148</v>
      </c>
      <c r="S1823" s="4" t="s">
        <v>7880</v>
      </c>
      <c r="T1823" s="19" t="s">
        <v>5339</v>
      </c>
    </row>
    <row x14ac:dyDescent="0.25" r="1824" customHeight="1" ht="19.5">
      <c r="A1824" s="18">
        <v>45202</v>
      </c>
      <c r="B1824" s="19" t="s">
        <v>7881</v>
      </c>
      <c r="C1824" s="19" t="s">
        <v>4882</v>
      </c>
      <c r="D1824" s="20"/>
      <c r="E1824" s="21">
        <v>71703194179</v>
      </c>
      <c r="F1824" s="19" t="s">
        <v>7882</v>
      </c>
      <c r="G1824" s="20" t="s">
        <v>74</v>
      </c>
      <c r="H1824" s="20"/>
      <c r="I1824" s="22" t="s">
        <v>148</v>
      </c>
      <c r="J1824" s="20" t="s">
        <v>24</v>
      </c>
      <c r="K1824" s="20" t="s">
        <v>25</v>
      </c>
      <c r="L1824" s="20" t="s">
        <v>39</v>
      </c>
      <c r="M1824" s="19" t="s">
        <v>149</v>
      </c>
      <c r="N1824" s="19" t="s">
        <v>4871</v>
      </c>
      <c r="O1824" s="20" t="s">
        <v>29</v>
      </c>
      <c r="P1824" s="20"/>
      <c r="Q1824" s="23">
        <v>45202.53125</v>
      </c>
      <c r="R1824" s="20" t="s">
        <v>148</v>
      </c>
      <c r="S1824" s="4" t="s">
        <v>7883</v>
      </c>
      <c r="T1824" s="19" t="s">
        <v>4989</v>
      </c>
    </row>
    <row x14ac:dyDescent="0.25" r="1825" customHeight="1" ht="19.5">
      <c r="A1825" s="18">
        <v>45202</v>
      </c>
      <c r="B1825" s="19" t="s">
        <v>7884</v>
      </c>
      <c r="C1825" s="19" t="s">
        <v>4867</v>
      </c>
      <c r="D1825" s="20"/>
      <c r="E1825" s="21">
        <v>71700827820</v>
      </c>
      <c r="F1825" s="19" t="s">
        <v>7885</v>
      </c>
      <c r="G1825" s="20" t="s">
        <v>74</v>
      </c>
      <c r="H1825" s="20" t="s">
        <v>98</v>
      </c>
      <c r="I1825" s="22" t="s">
        <v>4870</v>
      </c>
      <c r="J1825" s="20" t="s">
        <v>24</v>
      </c>
      <c r="K1825" s="20" t="s">
        <v>25</v>
      </c>
      <c r="L1825" s="20" t="s">
        <v>39</v>
      </c>
      <c r="M1825" s="19" t="s">
        <v>149</v>
      </c>
      <c r="N1825" s="19" t="s">
        <v>4871</v>
      </c>
      <c r="O1825" s="20" t="s">
        <v>29</v>
      </c>
      <c r="P1825" s="20"/>
      <c r="Q1825" s="23">
        <v>45202.44930555556</v>
      </c>
      <c r="R1825" s="20" t="s">
        <v>148</v>
      </c>
      <c r="S1825" s="4" t="s">
        <v>7886</v>
      </c>
      <c r="T1825" s="19" t="s">
        <v>4893</v>
      </c>
    </row>
    <row x14ac:dyDescent="0.25" r="1826" customHeight="1" ht="19.5">
      <c r="A1826" s="18">
        <v>45202</v>
      </c>
      <c r="B1826" s="19" t="s">
        <v>7887</v>
      </c>
      <c r="C1826" s="19" t="s">
        <v>4867</v>
      </c>
      <c r="D1826" s="20"/>
      <c r="E1826" s="21">
        <v>71700800770</v>
      </c>
      <c r="F1826" s="19" t="s">
        <v>7888</v>
      </c>
      <c r="G1826" s="20" t="s">
        <v>74</v>
      </c>
      <c r="H1826" s="20" t="s">
        <v>98</v>
      </c>
      <c r="I1826" s="22" t="s">
        <v>4870</v>
      </c>
      <c r="J1826" s="20" t="s">
        <v>24</v>
      </c>
      <c r="K1826" s="20" t="s">
        <v>25</v>
      </c>
      <c r="L1826" s="20" t="s">
        <v>39</v>
      </c>
      <c r="M1826" s="19" t="s">
        <v>149</v>
      </c>
      <c r="N1826" s="19" t="s">
        <v>4871</v>
      </c>
      <c r="O1826" s="20" t="s">
        <v>29</v>
      </c>
      <c r="P1826" s="20"/>
      <c r="Q1826" s="23">
        <v>45202.399305555555</v>
      </c>
      <c r="R1826" s="20" t="s">
        <v>148</v>
      </c>
      <c r="S1826" s="4" t="s">
        <v>7889</v>
      </c>
      <c r="T1826" s="19" t="s">
        <v>4893</v>
      </c>
    </row>
    <row x14ac:dyDescent="0.25" r="1827" customHeight="1" ht="19.5">
      <c r="A1827" s="18">
        <v>45202</v>
      </c>
      <c r="B1827" s="19" t="s">
        <v>7890</v>
      </c>
      <c r="C1827" s="19" t="s">
        <v>5086</v>
      </c>
      <c r="D1827" s="20"/>
      <c r="E1827" s="21">
        <v>71703562384</v>
      </c>
      <c r="F1827" s="19" t="s">
        <v>7891</v>
      </c>
      <c r="G1827" s="20" t="s">
        <v>74</v>
      </c>
      <c r="H1827" s="20" t="s">
        <v>98</v>
      </c>
      <c r="I1827" s="22" t="s">
        <v>148</v>
      </c>
      <c r="J1827" s="20" t="s">
        <v>24</v>
      </c>
      <c r="K1827" s="20" t="s">
        <v>25</v>
      </c>
      <c r="L1827" s="20" t="s">
        <v>39</v>
      </c>
      <c r="M1827" s="19" t="s">
        <v>149</v>
      </c>
      <c r="N1827" s="19" t="s">
        <v>4871</v>
      </c>
      <c r="O1827" s="20" t="s">
        <v>29</v>
      </c>
      <c r="P1827" s="20"/>
      <c r="Q1827" s="23">
        <v>45202.41458333333</v>
      </c>
      <c r="R1827" s="20" t="s">
        <v>148</v>
      </c>
      <c r="S1827" s="4" t="s">
        <v>7892</v>
      </c>
      <c r="T1827" s="19" t="s">
        <v>4906</v>
      </c>
    </row>
    <row x14ac:dyDescent="0.25" r="1828" customHeight="1" ht="19.5">
      <c r="A1828" s="18">
        <v>45202</v>
      </c>
      <c r="B1828" s="19" t="s">
        <v>7893</v>
      </c>
      <c r="C1828" s="19" t="s">
        <v>4882</v>
      </c>
      <c r="D1828" s="20"/>
      <c r="E1828" s="21">
        <v>71700329343</v>
      </c>
      <c r="F1828" s="19" t="s">
        <v>7894</v>
      </c>
      <c r="G1828" s="20" t="s">
        <v>74</v>
      </c>
      <c r="H1828" s="20" t="s">
        <v>130</v>
      </c>
      <c r="I1828" s="22" t="s">
        <v>148</v>
      </c>
      <c r="J1828" s="20" t="s">
        <v>24</v>
      </c>
      <c r="K1828" s="20" t="s">
        <v>25</v>
      </c>
      <c r="L1828" s="20" t="s">
        <v>39</v>
      </c>
      <c r="M1828" s="19" t="s">
        <v>149</v>
      </c>
      <c r="N1828" s="19" t="s">
        <v>4871</v>
      </c>
      <c r="O1828" s="20" t="s">
        <v>29</v>
      </c>
      <c r="P1828" s="20"/>
      <c r="Q1828" s="23">
        <v>45202.52291666667</v>
      </c>
      <c r="R1828" s="20" t="s">
        <v>148</v>
      </c>
      <c r="S1828" s="4" t="s">
        <v>7895</v>
      </c>
      <c r="T1828" s="19" t="s">
        <v>4989</v>
      </c>
    </row>
    <row x14ac:dyDescent="0.25" r="1829" customHeight="1" ht="19.5">
      <c r="A1829" s="18">
        <v>45202</v>
      </c>
      <c r="B1829" s="19" t="s">
        <v>7896</v>
      </c>
      <c r="C1829" s="19" t="s">
        <v>5086</v>
      </c>
      <c r="D1829" s="20"/>
      <c r="E1829" s="21">
        <v>71704029165</v>
      </c>
      <c r="F1829" s="19" t="s">
        <v>7897</v>
      </c>
      <c r="G1829" s="20" t="s">
        <v>74</v>
      </c>
      <c r="H1829" s="20"/>
      <c r="I1829" s="22" t="s">
        <v>148</v>
      </c>
      <c r="J1829" s="20" t="s">
        <v>24</v>
      </c>
      <c r="K1829" s="20" t="s">
        <v>25</v>
      </c>
      <c r="L1829" s="20" t="s">
        <v>39</v>
      </c>
      <c r="M1829" s="19" t="s">
        <v>149</v>
      </c>
      <c r="N1829" s="19" t="s">
        <v>4871</v>
      </c>
      <c r="O1829" s="20" t="s">
        <v>29</v>
      </c>
      <c r="P1829" s="20"/>
      <c r="Q1829" s="23">
        <v>45202.56736111111</v>
      </c>
      <c r="R1829" s="20" t="s">
        <v>148</v>
      </c>
      <c r="S1829" s="4" t="s">
        <v>7898</v>
      </c>
      <c r="T1829" s="19" t="s">
        <v>6808</v>
      </c>
    </row>
    <row x14ac:dyDescent="0.25" r="1830" customHeight="1" ht="19.5">
      <c r="A1830" s="18">
        <v>45202</v>
      </c>
      <c r="B1830" s="19" t="s">
        <v>7899</v>
      </c>
      <c r="C1830" s="19" t="s">
        <v>4867</v>
      </c>
      <c r="D1830" s="20"/>
      <c r="E1830" s="21">
        <v>71700623717</v>
      </c>
      <c r="F1830" s="19" t="s">
        <v>7900</v>
      </c>
      <c r="G1830" s="20" t="s">
        <v>74</v>
      </c>
      <c r="H1830" s="20" t="s">
        <v>98</v>
      </c>
      <c r="I1830" s="22" t="s">
        <v>4870</v>
      </c>
      <c r="J1830" s="20" t="s">
        <v>24</v>
      </c>
      <c r="K1830" s="20" t="s">
        <v>25</v>
      </c>
      <c r="L1830" s="20" t="s">
        <v>39</v>
      </c>
      <c r="M1830" s="19" t="s">
        <v>149</v>
      </c>
      <c r="N1830" s="19" t="s">
        <v>4871</v>
      </c>
      <c r="O1830" s="20" t="s">
        <v>29</v>
      </c>
      <c r="P1830" s="20"/>
      <c r="Q1830" s="23">
        <v>45202.430555555555</v>
      </c>
      <c r="R1830" s="20" t="s">
        <v>148</v>
      </c>
      <c r="S1830" s="4" t="s">
        <v>7901</v>
      </c>
      <c r="T1830" s="19" t="s">
        <v>4893</v>
      </c>
    </row>
    <row x14ac:dyDescent="0.25" r="1831" customHeight="1" ht="19.5">
      <c r="A1831" s="18">
        <v>45202</v>
      </c>
      <c r="B1831" s="19" t="s">
        <v>7902</v>
      </c>
      <c r="C1831" s="19" t="s">
        <v>4882</v>
      </c>
      <c r="D1831" s="20"/>
      <c r="E1831" s="21">
        <v>71700301703</v>
      </c>
      <c r="F1831" s="19" t="s">
        <v>7100</v>
      </c>
      <c r="G1831" s="20" t="s">
        <v>74</v>
      </c>
      <c r="H1831" s="20"/>
      <c r="I1831" s="22" t="s">
        <v>148</v>
      </c>
      <c r="J1831" s="20" t="s">
        <v>24</v>
      </c>
      <c r="K1831" s="20" t="s">
        <v>25</v>
      </c>
      <c r="L1831" s="20" t="s">
        <v>39</v>
      </c>
      <c r="M1831" s="19" t="s">
        <v>149</v>
      </c>
      <c r="N1831" s="19" t="s">
        <v>4871</v>
      </c>
      <c r="O1831" s="20" t="s">
        <v>29</v>
      </c>
      <c r="P1831" s="20"/>
      <c r="Q1831" s="23">
        <v>45202.67916666667</v>
      </c>
      <c r="R1831" s="20" t="s">
        <v>148</v>
      </c>
      <c r="S1831" s="4" t="s">
        <v>7903</v>
      </c>
      <c r="T1831" s="19" t="s">
        <v>4893</v>
      </c>
    </row>
    <row x14ac:dyDescent="0.25" r="1832" customHeight="1" ht="19.5">
      <c r="A1832" s="18">
        <v>45202</v>
      </c>
      <c r="B1832" s="19" t="s">
        <v>7904</v>
      </c>
      <c r="C1832" s="19" t="s">
        <v>4867</v>
      </c>
      <c r="D1832" s="20"/>
      <c r="E1832" s="21">
        <v>71700834676</v>
      </c>
      <c r="F1832" s="19" t="s">
        <v>7905</v>
      </c>
      <c r="G1832" s="20" t="s">
        <v>74</v>
      </c>
      <c r="H1832" s="20"/>
      <c r="I1832" s="22" t="s">
        <v>4870</v>
      </c>
      <c r="J1832" s="20" t="s">
        <v>24</v>
      </c>
      <c r="K1832" s="20" t="s">
        <v>25</v>
      </c>
      <c r="L1832" s="20" t="s">
        <v>39</v>
      </c>
      <c r="M1832" s="19" t="s">
        <v>149</v>
      </c>
      <c r="N1832" s="19" t="s">
        <v>4871</v>
      </c>
      <c r="O1832" s="20" t="s">
        <v>29</v>
      </c>
      <c r="P1832" s="20"/>
      <c r="Q1832" s="23">
        <v>45202.48888888889</v>
      </c>
      <c r="R1832" s="20" t="s">
        <v>148</v>
      </c>
      <c r="S1832" s="4" t="s">
        <v>7906</v>
      </c>
      <c r="T1832" s="19" t="s">
        <v>4906</v>
      </c>
    </row>
    <row x14ac:dyDescent="0.25" r="1833" customHeight="1" ht="19.5">
      <c r="A1833" s="18">
        <v>45202</v>
      </c>
      <c r="B1833" s="19" t="s">
        <v>7907</v>
      </c>
      <c r="C1833" s="19" t="s">
        <v>6859</v>
      </c>
      <c r="D1833" s="20"/>
      <c r="E1833" s="21">
        <v>71700402623</v>
      </c>
      <c r="F1833" s="19" t="s">
        <v>7908</v>
      </c>
      <c r="G1833" s="20" t="s">
        <v>74</v>
      </c>
      <c r="H1833" s="20"/>
      <c r="I1833" s="22" t="s">
        <v>3454</v>
      </c>
      <c r="J1833" s="20" t="s">
        <v>24</v>
      </c>
      <c r="K1833" s="20" t="s">
        <v>25</v>
      </c>
      <c r="L1833" s="20" t="s">
        <v>39</v>
      </c>
      <c r="M1833" s="19" t="s">
        <v>149</v>
      </c>
      <c r="N1833" s="19" t="s">
        <v>4871</v>
      </c>
      <c r="O1833" s="20" t="s">
        <v>29</v>
      </c>
      <c r="P1833" s="20"/>
      <c r="Q1833" s="23">
        <v>45202.65972222222</v>
      </c>
      <c r="R1833" s="20" t="s">
        <v>148</v>
      </c>
      <c r="S1833" s="4" t="s">
        <v>7909</v>
      </c>
      <c r="T1833" s="19" t="s">
        <v>7910</v>
      </c>
    </row>
    <row x14ac:dyDescent="0.25" r="1834" customHeight="1" ht="19.5">
      <c r="A1834" s="18">
        <v>45202</v>
      </c>
      <c r="B1834" s="19" t="s">
        <v>7911</v>
      </c>
      <c r="C1834" s="19" t="s">
        <v>4882</v>
      </c>
      <c r="D1834" s="20"/>
      <c r="E1834" s="21">
        <v>71700159036</v>
      </c>
      <c r="F1834" s="19" t="s">
        <v>7912</v>
      </c>
      <c r="G1834" s="20" t="s">
        <v>74</v>
      </c>
      <c r="H1834" s="20" t="s">
        <v>98</v>
      </c>
      <c r="I1834" s="22" t="s">
        <v>148</v>
      </c>
      <c r="J1834" s="20" t="s">
        <v>24</v>
      </c>
      <c r="K1834" s="20" t="s">
        <v>25</v>
      </c>
      <c r="L1834" s="20" t="s">
        <v>39</v>
      </c>
      <c r="M1834" s="19" t="s">
        <v>149</v>
      </c>
      <c r="N1834" s="19" t="s">
        <v>4871</v>
      </c>
      <c r="O1834" s="20" t="s">
        <v>29</v>
      </c>
      <c r="P1834" s="20"/>
      <c r="Q1834" s="23">
        <v>45202.45138888889</v>
      </c>
      <c r="R1834" s="20" t="s">
        <v>148</v>
      </c>
      <c r="S1834" s="4" t="s">
        <v>7913</v>
      </c>
      <c r="T1834" s="19" t="s">
        <v>4880</v>
      </c>
    </row>
    <row x14ac:dyDescent="0.25" r="1835" customHeight="1" ht="19.5">
      <c r="A1835" s="18">
        <v>45202</v>
      </c>
      <c r="B1835" s="19" t="s">
        <v>7914</v>
      </c>
      <c r="C1835" s="19" t="s">
        <v>4882</v>
      </c>
      <c r="D1835" s="20"/>
      <c r="E1835" s="21">
        <v>71700200405</v>
      </c>
      <c r="F1835" s="19" t="s">
        <v>7915</v>
      </c>
      <c r="G1835" s="20" t="s">
        <v>74</v>
      </c>
      <c r="H1835" s="20"/>
      <c r="I1835" s="22" t="s">
        <v>3454</v>
      </c>
      <c r="J1835" s="20" t="s">
        <v>24</v>
      </c>
      <c r="K1835" s="20" t="s">
        <v>25</v>
      </c>
      <c r="L1835" s="20" t="s">
        <v>39</v>
      </c>
      <c r="M1835" s="19" t="s">
        <v>149</v>
      </c>
      <c r="N1835" s="19" t="s">
        <v>4871</v>
      </c>
      <c r="O1835" s="20" t="s">
        <v>29</v>
      </c>
      <c r="P1835" s="20"/>
      <c r="Q1835" s="23">
        <v>45202.67222222222</v>
      </c>
      <c r="R1835" s="20" t="s">
        <v>148</v>
      </c>
      <c r="S1835" s="4" t="s">
        <v>7916</v>
      </c>
      <c r="T1835" s="19" t="s">
        <v>4887</v>
      </c>
    </row>
    <row x14ac:dyDescent="0.25" r="1836" customHeight="1" ht="19.5">
      <c r="A1836" s="18">
        <v>45202</v>
      </c>
      <c r="B1836" s="19" t="s">
        <v>7917</v>
      </c>
      <c r="C1836" s="19" t="s">
        <v>4867</v>
      </c>
      <c r="D1836" s="20"/>
      <c r="E1836" s="21">
        <v>71700159932</v>
      </c>
      <c r="F1836" s="19" t="s">
        <v>7918</v>
      </c>
      <c r="G1836" s="20" t="s">
        <v>74</v>
      </c>
      <c r="H1836" s="20"/>
      <c r="I1836" s="22" t="s">
        <v>4870</v>
      </c>
      <c r="J1836" s="20" t="s">
        <v>24</v>
      </c>
      <c r="K1836" s="20" t="s">
        <v>25</v>
      </c>
      <c r="L1836" s="20" t="s">
        <v>39</v>
      </c>
      <c r="M1836" s="19" t="s">
        <v>149</v>
      </c>
      <c r="N1836" s="19" t="s">
        <v>4871</v>
      </c>
      <c r="O1836" s="20" t="s">
        <v>29</v>
      </c>
      <c r="P1836" s="20"/>
      <c r="Q1836" s="23">
        <v>45202.566666666666</v>
      </c>
      <c r="R1836" s="20" t="s">
        <v>148</v>
      </c>
      <c r="S1836" s="4" t="s">
        <v>7919</v>
      </c>
      <c r="T1836" s="19" t="s">
        <v>4887</v>
      </c>
    </row>
    <row x14ac:dyDescent="0.25" r="1837" customHeight="1" ht="19.5">
      <c r="A1837" s="18">
        <v>45202</v>
      </c>
      <c r="B1837" s="19" t="s">
        <v>7920</v>
      </c>
      <c r="C1837" s="19" t="s">
        <v>5288</v>
      </c>
      <c r="D1837" s="20"/>
      <c r="E1837" s="21">
        <v>17798329736</v>
      </c>
      <c r="F1837" s="19" t="s">
        <v>7921</v>
      </c>
      <c r="G1837" s="20" t="s">
        <v>48</v>
      </c>
      <c r="H1837" s="20"/>
      <c r="I1837" s="22" t="s">
        <v>328</v>
      </c>
      <c r="J1837" s="20" t="s">
        <v>24</v>
      </c>
      <c r="K1837" s="20" t="s">
        <v>25</v>
      </c>
      <c r="L1837" s="20" t="s">
        <v>39</v>
      </c>
      <c r="M1837" s="19" t="s">
        <v>40</v>
      </c>
      <c r="N1837" s="19" t="s">
        <v>4871</v>
      </c>
      <c r="O1837" s="20" t="s">
        <v>29</v>
      </c>
      <c r="P1837" s="20"/>
      <c r="Q1837" s="23">
        <v>45202.85625</v>
      </c>
      <c r="R1837" s="20" t="s">
        <v>148</v>
      </c>
      <c r="S1837" s="4" t="s">
        <v>7922</v>
      </c>
      <c r="T1837" s="19" t="s">
        <v>7923</v>
      </c>
    </row>
    <row x14ac:dyDescent="0.25" r="1838" customHeight="1" ht="19.5">
      <c r="A1838" s="18">
        <v>45202</v>
      </c>
      <c r="B1838" s="19" t="s">
        <v>7924</v>
      </c>
      <c r="C1838" s="19" t="s">
        <v>4867</v>
      </c>
      <c r="D1838" s="20"/>
      <c r="E1838" s="21">
        <v>71700867026</v>
      </c>
      <c r="F1838" s="19" t="s">
        <v>7925</v>
      </c>
      <c r="G1838" s="20" t="s">
        <v>74</v>
      </c>
      <c r="H1838" s="20" t="s">
        <v>98</v>
      </c>
      <c r="I1838" s="22" t="s">
        <v>4870</v>
      </c>
      <c r="J1838" s="20" t="s">
        <v>24</v>
      </c>
      <c r="K1838" s="20" t="s">
        <v>25</v>
      </c>
      <c r="L1838" s="20" t="s">
        <v>39</v>
      </c>
      <c r="M1838" s="19" t="s">
        <v>149</v>
      </c>
      <c r="N1838" s="19" t="s">
        <v>4871</v>
      </c>
      <c r="O1838" s="20" t="s">
        <v>29</v>
      </c>
      <c r="P1838" s="20"/>
      <c r="Q1838" s="23">
        <v>45202.475694444445</v>
      </c>
      <c r="R1838" s="20" t="s">
        <v>148</v>
      </c>
      <c r="S1838" s="4" t="s">
        <v>7926</v>
      </c>
      <c r="T1838" s="19" t="s">
        <v>4887</v>
      </c>
    </row>
    <row x14ac:dyDescent="0.25" r="1839" customHeight="1" ht="19.5">
      <c r="A1839" s="18">
        <v>45202</v>
      </c>
      <c r="B1839" s="19" t="s">
        <v>7927</v>
      </c>
      <c r="C1839" s="19" t="s">
        <v>5363</v>
      </c>
      <c r="D1839" s="20"/>
      <c r="E1839" s="21">
        <v>13040952008</v>
      </c>
      <c r="F1839" s="19" t="s">
        <v>7928</v>
      </c>
      <c r="G1839" s="20" t="s">
        <v>289</v>
      </c>
      <c r="H1839" s="20"/>
      <c r="I1839" s="22" t="s">
        <v>68</v>
      </c>
      <c r="J1839" s="20" t="s">
        <v>24</v>
      </c>
      <c r="K1839" s="20" t="s">
        <v>25</v>
      </c>
      <c r="L1839" s="20" t="s">
        <v>39</v>
      </c>
      <c r="M1839" s="19" t="s">
        <v>27</v>
      </c>
      <c r="N1839" s="19" t="s">
        <v>624</v>
      </c>
      <c r="O1839" s="20" t="s">
        <v>29</v>
      </c>
      <c r="P1839" s="20"/>
      <c r="Q1839" s="23">
        <v>45202.41875</v>
      </c>
      <c r="R1839" s="20" t="s">
        <v>42</v>
      </c>
      <c r="S1839" s="4" t="s">
        <v>7929</v>
      </c>
      <c r="T1839" s="19" t="s">
        <v>7930</v>
      </c>
    </row>
    <row x14ac:dyDescent="0.25" r="1840" customHeight="1" ht="19.5">
      <c r="A1840" s="18">
        <v>45202</v>
      </c>
      <c r="B1840" s="19" t="s">
        <v>7931</v>
      </c>
      <c r="C1840" s="19" t="s">
        <v>5363</v>
      </c>
      <c r="D1840" s="20"/>
      <c r="E1840" s="21">
        <v>15571701675</v>
      </c>
      <c r="F1840" s="19" t="s">
        <v>7932</v>
      </c>
      <c r="G1840" s="20" t="s">
        <v>289</v>
      </c>
      <c r="H1840" s="20"/>
      <c r="I1840" s="22" t="s">
        <v>4501</v>
      </c>
      <c r="J1840" s="20" t="s">
        <v>24</v>
      </c>
      <c r="K1840" s="20" t="s">
        <v>25</v>
      </c>
      <c r="L1840" s="20" t="s">
        <v>25</v>
      </c>
      <c r="M1840" s="19" t="s">
        <v>27</v>
      </c>
      <c r="N1840" s="19" t="s">
        <v>624</v>
      </c>
      <c r="O1840" s="20" t="s">
        <v>29</v>
      </c>
      <c r="P1840" s="20"/>
      <c r="Q1840" s="23">
        <v>45202.42916666667</v>
      </c>
      <c r="R1840" s="20" t="s">
        <v>42</v>
      </c>
      <c r="S1840" s="19" t="s">
        <v>7933</v>
      </c>
      <c r="T1840" s="19" t="s">
        <v>7934</v>
      </c>
    </row>
    <row x14ac:dyDescent="0.25" r="1841" customHeight="1" ht="19.5">
      <c r="A1841" s="18">
        <v>45202</v>
      </c>
      <c r="B1841" s="19" t="s">
        <v>7935</v>
      </c>
      <c r="C1841" s="19" t="s">
        <v>6926</v>
      </c>
      <c r="D1841" s="20"/>
      <c r="E1841" s="21">
        <v>15572728393</v>
      </c>
      <c r="F1841" s="19" t="s">
        <v>7936</v>
      </c>
      <c r="G1841" s="20" t="s">
        <v>56</v>
      </c>
      <c r="H1841" s="20"/>
      <c r="I1841" s="22">
        <v>10015</v>
      </c>
      <c r="J1841" s="20" t="s">
        <v>24</v>
      </c>
      <c r="K1841" s="20" t="s">
        <v>172</v>
      </c>
      <c r="L1841" s="20" t="s">
        <v>26</v>
      </c>
      <c r="M1841" s="19" t="s">
        <v>27</v>
      </c>
      <c r="N1841" s="19" t="s">
        <v>28</v>
      </c>
      <c r="O1841" s="20" t="s">
        <v>29</v>
      </c>
      <c r="P1841" s="20"/>
      <c r="Q1841" s="23">
        <v>45202.76111111111</v>
      </c>
      <c r="R1841" s="20" t="s">
        <v>31</v>
      </c>
      <c r="S1841" s="4" t="s">
        <v>7937</v>
      </c>
      <c r="T1841" s="19" t="s">
        <v>7938</v>
      </c>
    </row>
    <row x14ac:dyDescent="0.25" r="1842" customHeight="1" ht="19.5">
      <c r="A1842" s="18">
        <v>45202</v>
      </c>
      <c r="B1842" s="19" t="s">
        <v>7939</v>
      </c>
      <c r="C1842" s="19" t="s">
        <v>6205</v>
      </c>
      <c r="D1842" s="20"/>
      <c r="E1842" s="21">
        <v>15672501818</v>
      </c>
      <c r="F1842" s="19" t="s">
        <v>2528</v>
      </c>
      <c r="G1842" s="20" t="s">
        <v>62</v>
      </c>
      <c r="H1842" s="20"/>
      <c r="I1842" s="22">
        <v>10015</v>
      </c>
      <c r="J1842" s="20" t="s">
        <v>24</v>
      </c>
      <c r="K1842" s="20" t="s">
        <v>172</v>
      </c>
      <c r="L1842" s="20" t="s">
        <v>26</v>
      </c>
      <c r="M1842" s="19" t="s">
        <v>27</v>
      </c>
      <c r="N1842" s="19" t="s">
        <v>28</v>
      </c>
      <c r="O1842" s="20" t="s">
        <v>29</v>
      </c>
      <c r="P1842" s="20"/>
      <c r="Q1842" s="23">
        <v>45202.72083333333</v>
      </c>
      <c r="R1842" s="20" t="s">
        <v>31</v>
      </c>
      <c r="S1842" s="4" t="s">
        <v>7940</v>
      </c>
      <c r="T1842" s="4" t="s">
        <v>7941</v>
      </c>
    </row>
    <row x14ac:dyDescent="0.25" r="1843" customHeight="1" ht="19.5">
      <c r="A1843" s="18">
        <v>45202</v>
      </c>
      <c r="B1843" s="19" t="s">
        <v>7942</v>
      </c>
      <c r="C1843" s="19" t="s">
        <v>4856</v>
      </c>
      <c r="D1843" s="20"/>
      <c r="E1843" s="21">
        <v>15587982294</v>
      </c>
      <c r="F1843" s="19" t="s">
        <v>7943</v>
      </c>
      <c r="G1843" s="20" t="s">
        <v>74</v>
      </c>
      <c r="H1843" s="20"/>
      <c r="I1843" s="22" t="s">
        <v>4501</v>
      </c>
      <c r="J1843" s="20" t="s">
        <v>24</v>
      </c>
      <c r="K1843" s="20" t="s">
        <v>25</v>
      </c>
      <c r="L1843" s="20" t="s">
        <v>39</v>
      </c>
      <c r="M1843" s="19" t="s">
        <v>40</v>
      </c>
      <c r="N1843" s="19" t="s">
        <v>28</v>
      </c>
      <c r="O1843" s="20" t="s">
        <v>29</v>
      </c>
      <c r="P1843" s="20"/>
      <c r="Q1843" s="23">
        <v>45202.635416666664</v>
      </c>
      <c r="R1843" s="20" t="s">
        <v>42</v>
      </c>
      <c r="S1843" s="19" t="s">
        <v>7944</v>
      </c>
      <c r="T1843" s="19" t="s">
        <v>7945</v>
      </c>
    </row>
    <row x14ac:dyDescent="0.25" r="1844" customHeight="1" ht="19.5">
      <c r="A1844" s="18">
        <v>45202</v>
      </c>
      <c r="B1844" s="19" t="s">
        <v>7946</v>
      </c>
      <c r="C1844" s="19" t="s">
        <v>180</v>
      </c>
      <c r="D1844" s="20"/>
      <c r="E1844" s="21">
        <v>15629384088</v>
      </c>
      <c r="F1844" s="19" t="s">
        <v>7947</v>
      </c>
      <c r="G1844" s="20" t="s">
        <v>62</v>
      </c>
      <c r="H1844" s="20"/>
      <c r="I1844" s="22" t="s">
        <v>1024</v>
      </c>
      <c r="J1844" s="20" t="s">
        <v>24</v>
      </c>
      <c r="K1844" s="20" t="s">
        <v>25</v>
      </c>
      <c r="L1844" s="20" t="s">
        <v>39</v>
      </c>
      <c r="M1844" s="19" t="s">
        <v>40</v>
      </c>
      <c r="N1844" s="19" t="s">
        <v>183</v>
      </c>
      <c r="O1844" s="20" t="s">
        <v>29</v>
      </c>
      <c r="P1844" s="20"/>
      <c r="Q1844" s="23">
        <v>45202.425</v>
      </c>
      <c r="R1844" s="20" t="s">
        <v>51</v>
      </c>
      <c r="S1844" s="4" t="s">
        <v>7948</v>
      </c>
      <c r="T1844" s="19"/>
    </row>
    <row x14ac:dyDescent="0.25" r="1845" customHeight="1" ht="19.5">
      <c r="A1845" s="18">
        <v>45202</v>
      </c>
      <c r="B1845" s="19" t="s">
        <v>7949</v>
      </c>
      <c r="C1845" s="19" t="s">
        <v>108</v>
      </c>
      <c r="D1845" s="20"/>
      <c r="E1845" s="21">
        <v>13872585878</v>
      </c>
      <c r="F1845" s="19" t="s">
        <v>7950</v>
      </c>
      <c r="G1845" s="20" t="s">
        <v>74</v>
      </c>
      <c r="H1845" s="20"/>
      <c r="I1845" s="22" t="s">
        <v>75</v>
      </c>
      <c r="J1845" s="20" t="s">
        <v>24</v>
      </c>
      <c r="K1845" s="20" t="s">
        <v>25</v>
      </c>
      <c r="L1845" s="20" t="s">
        <v>39</v>
      </c>
      <c r="M1845" s="19" t="s">
        <v>27</v>
      </c>
      <c r="N1845" s="19" t="s">
        <v>28</v>
      </c>
      <c r="O1845" s="20" t="s">
        <v>29</v>
      </c>
      <c r="P1845" s="20"/>
      <c r="Q1845" s="23">
        <v>45202.618055555555</v>
      </c>
      <c r="R1845" s="20" t="s">
        <v>51</v>
      </c>
      <c r="S1845" s="19" t="s">
        <v>7951</v>
      </c>
      <c r="T1845" s="19"/>
    </row>
    <row x14ac:dyDescent="0.25" r="1846" customHeight="1" ht="19.5">
      <c r="A1846" s="18">
        <v>45202</v>
      </c>
      <c r="B1846" s="19" t="s">
        <v>7952</v>
      </c>
      <c r="C1846" s="19" t="s">
        <v>180</v>
      </c>
      <c r="D1846" s="20"/>
      <c r="E1846" s="21">
        <v>18986807897</v>
      </c>
      <c r="F1846" s="19" t="s">
        <v>5007</v>
      </c>
      <c r="G1846" s="20" t="s">
        <v>62</v>
      </c>
      <c r="H1846" s="20"/>
      <c r="I1846" s="22" t="s">
        <v>272</v>
      </c>
      <c r="J1846" s="20" t="s">
        <v>24</v>
      </c>
      <c r="K1846" s="20" t="s">
        <v>25</v>
      </c>
      <c r="L1846" s="20" t="s">
        <v>39</v>
      </c>
      <c r="M1846" s="19" t="s">
        <v>675</v>
      </c>
      <c r="N1846" s="19" t="s">
        <v>183</v>
      </c>
      <c r="O1846" s="20" t="s">
        <v>29</v>
      </c>
      <c r="P1846" s="20"/>
      <c r="Q1846" s="23">
        <v>45202.447916666664</v>
      </c>
      <c r="R1846" s="20" t="s">
        <v>51</v>
      </c>
      <c r="S1846" s="4" t="s">
        <v>7953</v>
      </c>
      <c r="T1846" s="19"/>
    </row>
    <row x14ac:dyDescent="0.25" r="1847" customHeight="1" ht="19.5">
      <c r="A1847" s="18">
        <v>45202</v>
      </c>
      <c r="B1847" s="19" t="s">
        <v>7954</v>
      </c>
      <c r="C1847" s="19" t="s">
        <v>180</v>
      </c>
      <c r="D1847" s="20"/>
      <c r="E1847" s="21">
        <v>18571048226</v>
      </c>
      <c r="F1847" s="19" t="s">
        <v>3242</v>
      </c>
      <c r="G1847" s="20" t="s">
        <v>48</v>
      </c>
      <c r="H1847" s="20"/>
      <c r="I1847" s="22" t="s">
        <v>182</v>
      </c>
      <c r="J1847" s="20" t="s">
        <v>24</v>
      </c>
      <c r="K1847" s="20" t="s">
        <v>25</v>
      </c>
      <c r="L1847" s="20" t="s">
        <v>39</v>
      </c>
      <c r="M1847" s="19" t="s">
        <v>40</v>
      </c>
      <c r="N1847" s="19" t="s">
        <v>183</v>
      </c>
      <c r="O1847" s="20" t="s">
        <v>29</v>
      </c>
      <c r="P1847" s="20"/>
      <c r="Q1847" s="23">
        <v>45202.72638888889</v>
      </c>
      <c r="R1847" s="20" t="s">
        <v>51</v>
      </c>
      <c r="S1847" s="4" t="s">
        <v>7955</v>
      </c>
      <c r="T1847" s="19"/>
    </row>
    <row x14ac:dyDescent="0.25" r="1848" customHeight="1" ht="19.5">
      <c r="A1848" s="18">
        <v>45202</v>
      </c>
      <c r="B1848" s="19" t="s">
        <v>7956</v>
      </c>
      <c r="C1848" s="19" t="s">
        <v>180</v>
      </c>
      <c r="D1848" s="20"/>
      <c r="E1848" s="21">
        <v>18671600719</v>
      </c>
      <c r="F1848" s="19" t="s">
        <v>7957</v>
      </c>
      <c r="G1848" s="20" t="s">
        <v>289</v>
      </c>
      <c r="H1848" s="20" t="s">
        <v>98</v>
      </c>
      <c r="I1848" s="22" t="s">
        <v>735</v>
      </c>
      <c r="J1848" s="20" t="s">
        <v>24</v>
      </c>
      <c r="K1848" s="20" t="s">
        <v>25</v>
      </c>
      <c r="L1848" s="20" t="s">
        <v>39</v>
      </c>
      <c r="M1848" s="19" t="s">
        <v>40</v>
      </c>
      <c r="N1848" s="19" t="s">
        <v>183</v>
      </c>
      <c r="O1848" s="20" t="s">
        <v>29</v>
      </c>
      <c r="P1848" s="20"/>
      <c r="Q1848" s="23">
        <v>45202.48888888889</v>
      </c>
      <c r="R1848" s="20" t="s">
        <v>51</v>
      </c>
      <c r="S1848" s="4" t="s">
        <v>7958</v>
      </c>
      <c r="T1848" s="19"/>
    </row>
    <row x14ac:dyDescent="0.25" r="1849" customHeight="1" ht="19.5">
      <c r="A1849" s="18">
        <v>45202</v>
      </c>
      <c r="B1849" s="19" t="s">
        <v>7959</v>
      </c>
      <c r="C1849" s="19" t="s">
        <v>3299</v>
      </c>
      <c r="D1849" s="20"/>
      <c r="E1849" s="21">
        <v>15549317060</v>
      </c>
      <c r="F1849" s="19" t="s">
        <v>7960</v>
      </c>
      <c r="G1849" s="20" t="s">
        <v>289</v>
      </c>
      <c r="H1849" s="20" t="s">
        <v>98</v>
      </c>
      <c r="I1849" s="22">
        <v>10015</v>
      </c>
      <c r="J1849" s="20" t="s">
        <v>24</v>
      </c>
      <c r="K1849" s="20" t="s">
        <v>69</v>
      </c>
      <c r="L1849" s="20" t="s">
        <v>26</v>
      </c>
      <c r="M1849" s="19" t="s">
        <v>27</v>
      </c>
      <c r="N1849" s="19" t="s">
        <v>28</v>
      </c>
      <c r="O1849" s="20" t="s">
        <v>29</v>
      </c>
      <c r="P1849" s="20"/>
      <c r="Q1849" s="23">
        <v>45202.72222222222</v>
      </c>
      <c r="R1849" s="20" t="s">
        <v>31</v>
      </c>
      <c r="S1849" s="4" t="s">
        <v>7961</v>
      </c>
      <c r="T1849" s="4" t="s">
        <v>7962</v>
      </c>
    </row>
    <row x14ac:dyDescent="0.25" r="1850" customHeight="1" ht="19.5">
      <c r="A1850" s="18">
        <v>45202</v>
      </c>
      <c r="B1850" s="19" t="s">
        <v>7963</v>
      </c>
      <c r="C1850" s="19" t="s">
        <v>180</v>
      </c>
      <c r="D1850" s="20"/>
      <c r="E1850" s="21">
        <v>71700375175</v>
      </c>
      <c r="F1850" s="19" t="s">
        <v>7964</v>
      </c>
      <c r="G1850" s="20" t="s">
        <v>74</v>
      </c>
      <c r="H1850" s="20" t="s">
        <v>98</v>
      </c>
      <c r="I1850" s="22" t="s">
        <v>104</v>
      </c>
      <c r="J1850" s="20" t="s">
        <v>24</v>
      </c>
      <c r="K1850" s="20" t="s">
        <v>25</v>
      </c>
      <c r="L1850" s="20" t="s">
        <v>39</v>
      </c>
      <c r="M1850" s="19" t="s">
        <v>149</v>
      </c>
      <c r="N1850" s="19" t="s">
        <v>183</v>
      </c>
      <c r="O1850" s="20" t="s">
        <v>29</v>
      </c>
      <c r="P1850" s="20"/>
      <c r="Q1850" s="23">
        <v>45202.461805555555</v>
      </c>
      <c r="R1850" s="20" t="s">
        <v>51</v>
      </c>
      <c r="S1850" s="4" t="s">
        <v>7965</v>
      </c>
      <c r="T1850" s="19"/>
    </row>
    <row x14ac:dyDescent="0.25" r="1851" customHeight="1" ht="19.5">
      <c r="A1851" s="18">
        <v>45202</v>
      </c>
      <c r="B1851" s="19" t="s">
        <v>7966</v>
      </c>
      <c r="C1851" s="19" t="s">
        <v>2547</v>
      </c>
      <c r="D1851" s="20"/>
      <c r="E1851" s="21">
        <v>17671277361</v>
      </c>
      <c r="F1851" s="19" t="s">
        <v>6970</v>
      </c>
      <c r="G1851" s="20" t="s">
        <v>62</v>
      </c>
      <c r="H1851" s="20"/>
      <c r="I1851" s="22">
        <v>10015</v>
      </c>
      <c r="J1851" s="20" t="s">
        <v>24</v>
      </c>
      <c r="K1851" s="20" t="s">
        <v>172</v>
      </c>
      <c r="L1851" s="20" t="s">
        <v>26</v>
      </c>
      <c r="M1851" s="19" t="s">
        <v>27</v>
      </c>
      <c r="N1851" s="19" t="s">
        <v>28</v>
      </c>
      <c r="O1851" s="20" t="s">
        <v>29</v>
      </c>
      <c r="P1851" s="20"/>
      <c r="Q1851" s="23">
        <v>45202.67361111111</v>
      </c>
      <c r="R1851" s="20" t="s">
        <v>31</v>
      </c>
      <c r="S1851" s="4" t="s">
        <v>7967</v>
      </c>
      <c r="T1851" s="4" t="s">
        <v>7968</v>
      </c>
    </row>
    <row x14ac:dyDescent="0.25" r="1852" customHeight="1" ht="19.5">
      <c r="A1852" s="18">
        <v>45202</v>
      </c>
      <c r="B1852" s="19" t="s">
        <v>7969</v>
      </c>
      <c r="C1852" s="19" t="s">
        <v>180</v>
      </c>
      <c r="D1852" s="20"/>
      <c r="E1852" s="21">
        <v>71700928525</v>
      </c>
      <c r="F1852" s="19" t="s">
        <v>7970</v>
      </c>
      <c r="G1852" s="20" t="s">
        <v>74</v>
      </c>
      <c r="H1852" s="20"/>
      <c r="I1852" s="22" t="s">
        <v>206</v>
      </c>
      <c r="J1852" s="20" t="s">
        <v>24</v>
      </c>
      <c r="K1852" s="20" t="s">
        <v>25</v>
      </c>
      <c r="L1852" s="20" t="s">
        <v>39</v>
      </c>
      <c r="M1852" s="19" t="s">
        <v>149</v>
      </c>
      <c r="N1852" s="19" t="s">
        <v>183</v>
      </c>
      <c r="O1852" s="20" t="s">
        <v>29</v>
      </c>
      <c r="P1852" s="20"/>
      <c r="Q1852" s="23">
        <v>45202.63333333333</v>
      </c>
      <c r="R1852" s="20" t="s">
        <v>51</v>
      </c>
      <c r="S1852" s="4" t="s">
        <v>7971</v>
      </c>
      <c r="T1852" s="19"/>
    </row>
    <row x14ac:dyDescent="0.25" r="1853" customHeight="1" ht="19.5">
      <c r="A1853" s="18">
        <v>45202</v>
      </c>
      <c r="B1853" s="19" t="s">
        <v>7972</v>
      </c>
      <c r="C1853" s="19" t="s">
        <v>545</v>
      </c>
      <c r="D1853" s="20"/>
      <c r="E1853" s="21">
        <v>15587937090</v>
      </c>
      <c r="F1853" s="19" t="s">
        <v>7973</v>
      </c>
      <c r="G1853" s="20" t="s">
        <v>115</v>
      </c>
      <c r="H1853" s="20" t="s">
        <v>98</v>
      </c>
      <c r="I1853" s="22">
        <v>10015</v>
      </c>
      <c r="J1853" s="20" t="s">
        <v>24</v>
      </c>
      <c r="K1853" s="20" t="s">
        <v>69</v>
      </c>
      <c r="L1853" s="20" t="s">
        <v>26</v>
      </c>
      <c r="M1853" s="19" t="s">
        <v>27</v>
      </c>
      <c r="N1853" s="19" t="s">
        <v>28</v>
      </c>
      <c r="O1853" s="20" t="s">
        <v>29</v>
      </c>
      <c r="P1853" s="20"/>
      <c r="Q1853" s="23">
        <v>45202.729166666664</v>
      </c>
      <c r="R1853" s="20" t="s">
        <v>31</v>
      </c>
      <c r="S1853" s="4" t="s">
        <v>7974</v>
      </c>
      <c r="T1853" s="4" t="s">
        <v>7975</v>
      </c>
    </row>
    <row x14ac:dyDescent="0.25" r="1854" customHeight="1" ht="19.5">
      <c r="A1854" s="18">
        <v>45202</v>
      </c>
      <c r="B1854" s="19" t="s">
        <v>7976</v>
      </c>
      <c r="C1854" s="19" t="s">
        <v>6591</v>
      </c>
      <c r="D1854" s="20"/>
      <c r="E1854" s="21">
        <v>13227271258</v>
      </c>
      <c r="F1854" s="19" t="s">
        <v>7977</v>
      </c>
      <c r="G1854" s="20" t="s">
        <v>289</v>
      </c>
      <c r="H1854" s="20"/>
      <c r="I1854" s="22">
        <v>10015</v>
      </c>
      <c r="J1854" s="20" t="s">
        <v>24</v>
      </c>
      <c r="K1854" s="20" t="s">
        <v>25</v>
      </c>
      <c r="L1854" s="20" t="s">
        <v>26</v>
      </c>
      <c r="M1854" s="19" t="s">
        <v>27</v>
      </c>
      <c r="N1854" s="19" t="s">
        <v>28</v>
      </c>
      <c r="O1854" s="20" t="s">
        <v>29</v>
      </c>
      <c r="P1854" s="20"/>
      <c r="Q1854" s="23">
        <v>45202.45277777778</v>
      </c>
      <c r="R1854" s="20" t="s">
        <v>31</v>
      </c>
      <c r="S1854" s="4" t="s">
        <v>7978</v>
      </c>
      <c r="T1854" s="4" t="s">
        <v>7979</v>
      </c>
    </row>
    <row x14ac:dyDescent="0.25" r="1855" customHeight="1" ht="19.5">
      <c r="A1855" s="18">
        <v>45202</v>
      </c>
      <c r="B1855" s="19" t="s">
        <v>7980</v>
      </c>
      <c r="C1855" s="19" t="s">
        <v>180</v>
      </c>
      <c r="D1855" s="20"/>
      <c r="E1855" s="21">
        <v>15671035071</v>
      </c>
      <c r="F1855" s="19" t="s">
        <v>7981</v>
      </c>
      <c r="G1855" s="20" t="s">
        <v>115</v>
      </c>
      <c r="H1855" s="20"/>
      <c r="I1855" s="22" t="s">
        <v>381</v>
      </c>
      <c r="J1855" s="20" t="s">
        <v>24</v>
      </c>
      <c r="K1855" s="20" t="s">
        <v>25</v>
      </c>
      <c r="L1855" s="20" t="s">
        <v>39</v>
      </c>
      <c r="M1855" s="19" t="s">
        <v>27</v>
      </c>
      <c r="N1855" s="19" t="s">
        <v>183</v>
      </c>
      <c r="O1855" s="20" t="s">
        <v>29</v>
      </c>
      <c r="P1855" s="20"/>
      <c r="Q1855" s="23">
        <v>45202.459027777775</v>
      </c>
      <c r="R1855" s="20" t="s">
        <v>42</v>
      </c>
      <c r="S1855" s="4" t="s">
        <v>7982</v>
      </c>
      <c r="T1855" s="19" t="s">
        <v>7983</v>
      </c>
    </row>
    <row x14ac:dyDescent="0.25" r="1856" customHeight="1" ht="19.5">
      <c r="A1856" s="18">
        <v>45202</v>
      </c>
      <c r="B1856" s="19" t="s">
        <v>7984</v>
      </c>
      <c r="C1856" s="19" t="s">
        <v>180</v>
      </c>
      <c r="D1856" s="20"/>
      <c r="E1856" s="21">
        <v>15629350030</v>
      </c>
      <c r="F1856" s="19" t="s">
        <v>7985</v>
      </c>
      <c r="G1856" s="20" t="s">
        <v>37</v>
      </c>
      <c r="H1856" s="20"/>
      <c r="I1856" s="22" t="s">
        <v>49</v>
      </c>
      <c r="J1856" s="20" t="s">
        <v>24</v>
      </c>
      <c r="K1856" s="20" t="s">
        <v>25</v>
      </c>
      <c r="L1856" s="20" t="s">
        <v>39</v>
      </c>
      <c r="M1856" s="19" t="s">
        <v>27</v>
      </c>
      <c r="N1856" s="19" t="s">
        <v>183</v>
      </c>
      <c r="O1856" s="20" t="s">
        <v>29</v>
      </c>
      <c r="P1856" s="20"/>
      <c r="Q1856" s="23">
        <v>45202.59305555555</v>
      </c>
      <c r="R1856" s="20" t="s">
        <v>42</v>
      </c>
      <c r="S1856" s="4" t="s">
        <v>7986</v>
      </c>
      <c r="T1856" s="19" t="s">
        <v>7987</v>
      </c>
    </row>
    <row x14ac:dyDescent="0.25" r="1857" customHeight="1" ht="19.5">
      <c r="A1857" s="18">
        <v>45202</v>
      </c>
      <c r="B1857" s="19" t="s">
        <v>7988</v>
      </c>
      <c r="C1857" s="19" t="s">
        <v>545</v>
      </c>
      <c r="D1857" s="20"/>
      <c r="E1857" s="21">
        <v>15572791161</v>
      </c>
      <c r="F1857" s="19" t="s">
        <v>7989</v>
      </c>
      <c r="G1857" s="20" t="s">
        <v>289</v>
      </c>
      <c r="H1857" s="20" t="s">
        <v>98</v>
      </c>
      <c r="I1857" s="22" t="s">
        <v>211</v>
      </c>
      <c r="J1857" s="20" t="s">
        <v>24</v>
      </c>
      <c r="K1857" s="20" t="s">
        <v>25</v>
      </c>
      <c r="L1857" s="20" t="s">
        <v>39</v>
      </c>
      <c r="M1857" s="19" t="s">
        <v>40</v>
      </c>
      <c r="N1857" s="19" t="s">
        <v>28</v>
      </c>
      <c r="O1857" s="20" t="s">
        <v>29</v>
      </c>
      <c r="P1857" s="20"/>
      <c r="Q1857" s="23">
        <v>45202.42569444444</v>
      </c>
      <c r="R1857" s="20" t="s">
        <v>42</v>
      </c>
      <c r="S1857" s="4" t="s">
        <v>7990</v>
      </c>
      <c r="T1857" s="19" t="s">
        <v>7991</v>
      </c>
    </row>
    <row x14ac:dyDescent="0.25" r="1858" customHeight="1" ht="19.5">
      <c r="A1858" s="18">
        <v>45202</v>
      </c>
      <c r="B1858" s="19" t="s">
        <v>7992</v>
      </c>
      <c r="C1858" s="19" t="s">
        <v>2547</v>
      </c>
      <c r="D1858" s="20"/>
      <c r="E1858" s="21">
        <v>13207217776</v>
      </c>
      <c r="F1858" s="19" t="s">
        <v>7993</v>
      </c>
      <c r="G1858" s="20" t="s">
        <v>115</v>
      </c>
      <c r="H1858" s="20" t="s">
        <v>121</v>
      </c>
      <c r="I1858" s="22" t="s">
        <v>182</v>
      </c>
      <c r="J1858" s="20" t="s">
        <v>24</v>
      </c>
      <c r="K1858" s="20" t="s">
        <v>25</v>
      </c>
      <c r="L1858" s="20" t="s">
        <v>39</v>
      </c>
      <c r="M1858" s="19" t="s">
        <v>27</v>
      </c>
      <c r="N1858" s="19" t="s">
        <v>28</v>
      </c>
      <c r="O1858" s="20" t="s">
        <v>29</v>
      </c>
      <c r="P1858" s="20"/>
      <c r="Q1858" s="23">
        <v>45202.59583333333</v>
      </c>
      <c r="R1858" s="20" t="s">
        <v>42</v>
      </c>
      <c r="S1858" s="4" t="s">
        <v>7994</v>
      </c>
      <c r="T1858" s="19" t="s">
        <v>7995</v>
      </c>
    </row>
    <row x14ac:dyDescent="0.25" r="1859" customHeight="1" ht="19.5">
      <c r="A1859" s="18">
        <v>45202</v>
      </c>
      <c r="B1859" s="19" t="s">
        <v>7996</v>
      </c>
      <c r="C1859" s="19" t="s">
        <v>180</v>
      </c>
      <c r="D1859" s="20"/>
      <c r="E1859" s="21">
        <v>13227251687</v>
      </c>
      <c r="F1859" s="19" t="s">
        <v>7997</v>
      </c>
      <c r="G1859" s="20" t="s">
        <v>23</v>
      </c>
      <c r="H1859" s="20"/>
      <c r="I1859" s="22" t="s">
        <v>259</v>
      </c>
      <c r="J1859" s="20" t="s">
        <v>24</v>
      </c>
      <c r="K1859" s="20" t="s">
        <v>25</v>
      </c>
      <c r="L1859" s="20" t="s">
        <v>39</v>
      </c>
      <c r="M1859" s="19" t="s">
        <v>27</v>
      </c>
      <c r="N1859" s="19" t="s">
        <v>183</v>
      </c>
      <c r="O1859" s="20" t="s">
        <v>29</v>
      </c>
      <c r="P1859" s="20"/>
      <c r="Q1859" s="23">
        <v>45202.72430555556</v>
      </c>
      <c r="R1859" s="20" t="s">
        <v>42</v>
      </c>
      <c r="S1859" s="4" t="s">
        <v>7998</v>
      </c>
      <c r="T1859" s="19"/>
    </row>
    <row x14ac:dyDescent="0.25" r="1860" customHeight="1" ht="19.5">
      <c r="A1860" s="18">
        <v>45202</v>
      </c>
      <c r="B1860" s="19" t="s">
        <v>7999</v>
      </c>
      <c r="C1860" s="19" t="s">
        <v>180</v>
      </c>
      <c r="D1860" s="20"/>
      <c r="E1860" s="21">
        <v>13227263069</v>
      </c>
      <c r="F1860" s="19" t="s">
        <v>8000</v>
      </c>
      <c r="G1860" s="20" t="s">
        <v>37</v>
      </c>
      <c r="H1860" s="20"/>
      <c r="I1860" s="22" t="s">
        <v>850</v>
      </c>
      <c r="J1860" s="20" t="s">
        <v>24</v>
      </c>
      <c r="K1860" s="20" t="s">
        <v>25</v>
      </c>
      <c r="L1860" s="20" t="s">
        <v>39</v>
      </c>
      <c r="M1860" s="19" t="s">
        <v>40</v>
      </c>
      <c r="N1860" s="19" t="s">
        <v>183</v>
      </c>
      <c r="O1860" s="20" t="s">
        <v>29</v>
      </c>
      <c r="P1860" s="20"/>
      <c r="Q1860" s="23">
        <v>45202.66111111111</v>
      </c>
      <c r="R1860" s="20" t="s">
        <v>51</v>
      </c>
      <c r="S1860" s="4" t="s">
        <v>8001</v>
      </c>
      <c r="T1860" s="19"/>
    </row>
    <row x14ac:dyDescent="0.25" r="1861" customHeight="1" ht="19.5">
      <c r="A1861" s="18">
        <v>45202</v>
      </c>
      <c r="B1861" s="19" t="s">
        <v>8002</v>
      </c>
      <c r="C1861" s="19" t="s">
        <v>180</v>
      </c>
      <c r="D1861" s="20"/>
      <c r="E1861" s="21">
        <v>13264915572</v>
      </c>
      <c r="F1861" s="19" t="s">
        <v>8003</v>
      </c>
      <c r="G1861" s="20" t="s">
        <v>289</v>
      </c>
      <c r="H1861" s="20" t="s">
        <v>98</v>
      </c>
      <c r="I1861" s="22" t="s">
        <v>290</v>
      </c>
      <c r="J1861" s="20" t="s">
        <v>24</v>
      </c>
      <c r="K1861" s="20" t="s">
        <v>25</v>
      </c>
      <c r="L1861" s="20" t="s">
        <v>39</v>
      </c>
      <c r="M1861" s="19" t="s">
        <v>40</v>
      </c>
      <c r="N1861" s="19" t="s">
        <v>183</v>
      </c>
      <c r="O1861" s="20" t="s">
        <v>29</v>
      </c>
      <c r="P1861" s="20"/>
      <c r="Q1861" s="23">
        <v>45202.69375</v>
      </c>
      <c r="R1861" s="20" t="s">
        <v>51</v>
      </c>
      <c r="S1861" s="4" t="s">
        <v>8004</v>
      </c>
      <c r="T1861" s="19"/>
    </row>
    <row x14ac:dyDescent="0.25" r="1862" customHeight="1" ht="19.5">
      <c r="A1862" s="18">
        <v>45202</v>
      </c>
      <c r="B1862" s="19" t="s">
        <v>8005</v>
      </c>
      <c r="C1862" s="19" t="s">
        <v>180</v>
      </c>
      <c r="D1862" s="20"/>
      <c r="E1862" s="21">
        <v>13277399708</v>
      </c>
      <c r="F1862" s="19" t="s">
        <v>8006</v>
      </c>
      <c r="G1862" s="20" t="s">
        <v>37</v>
      </c>
      <c r="H1862" s="20"/>
      <c r="I1862" s="22" t="s">
        <v>1024</v>
      </c>
      <c r="J1862" s="20" t="s">
        <v>24</v>
      </c>
      <c r="K1862" s="20" t="s">
        <v>25</v>
      </c>
      <c r="L1862" s="20" t="s">
        <v>39</v>
      </c>
      <c r="M1862" s="19" t="s">
        <v>40</v>
      </c>
      <c r="N1862" s="19" t="s">
        <v>183</v>
      </c>
      <c r="O1862" s="20" t="s">
        <v>29</v>
      </c>
      <c r="P1862" s="20"/>
      <c r="Q1862" s="23">
        <v>45202.458333333336</v>
      </c>
      <c r="R1862" s="20" t="s">
        <v>51</v>
      </c>
      <c r="S1862" s="4" t="s">
        <v>8007</v>
      </c>
      <c r="T1862" s="19"/>
    </row>
    <row x14ac:dyDescent="0.25" r="1863" customHeight="1" ht="19.5">
      <c r="A1863" s="18">
        <v>45202</v>
      </c>
      <c r="B1863" s="19" t="s">
        <v>8008</v>
      </c>
      <c r="C1863" s="19" t="s">
        <v>180</v>
      </c>
      <c r="D1863" s="20"/>
      <c r="E1863" s="21">
        <v>15549340373</v>
      </c>
      <c r="F1863" s="19" t="s">
        <v>8009</v>
      </c>
      <c r="G1863" s="20" t="s">
        <v>23</v>
      </c>
      <c r="H1863" s="20"/>
      <c r="I1863" s="22" t="s">
        <v>211</v>
      </c>
      <c r="J1863" s="20" t="s">
        <v>24</v>
      </c>
      <c r="K1863" s="20" t="s">
        <v>25</v>
      </c>
      <c r="L1863" s="20" t="s">
        <v>39</v>
      </c>
      <c r="M1863" s="19" t="s">
        <v>40</v>
      </c>
      <c r="N1863" s="19" t="s">
        <v>183</v>
      </c>
      <c r="O1863" s="20" t="s">
        <v>29</v>
      </c>
      <c r="P1863" s="20"/>
      <c r="Q1863" s="23">
        <v>45202.47430555556</v>
      </c>
      <c r="R1863" s="20" t="s">
        <v>51</v>
      </c>
      <c r="S1863" s="4" t="s">
        <v>8010</v>
      </c>
      <c r="T1863" s="19"/>
    </row>
    <row x14ac:dyDescent="0.25" r="1864" customHeight="1" ht="19.5">
      <c r="A1864" s="18">
        <v>45202</v>
      </c>
      <c r="B1864" s="19" t="s">
        <v>8011</v>
      </c>
      <c r="C1864" s="19" t="s">
        <v>180</v>
      </c>
      <c r="D1864" s="20"/>
      <c r="E1864" s="21">
        <v>15571727558</v>
      </c>
      <c r="F1864" s="19" t="s">
        <v>8012</v>
      </c>
      <c r="G1864" s="20" t="s">
        <v>171</v>
      </c>
      <c r="H1864" s="20"/>
      <c r="I1864" s="22" t="s">
        <v>75</v>
      </c>
      <c r="J1864" s="20" t="s">
        <v>24</v>
      </c>
      <c r="K1864" s="20" t="s">
        <v>25</v>
      </c>
      <c r="L1864" s="20" t="s">
        <v>39</v>
      </c>
      <c r="M1864" s="19" t="s">
        <v>40</v>
      </c>
      <c r="N1864" s="19" t="s">
        <v>183</v>
      </c>
      <c r="O1864" s="20" t="s">
        <v>29</v>
      </c>
      <c r="P1864" s="20"/>
      <c r="Q1864" s="23">
        <v>45202.73125</v>
      </c>
      <c r="R1864" s="20" t="s">
        <v>51</v>
      </c>
      <c r="S1864" s="4" t="s">
        <v>8013</v>
      </c>
      <c r="T1864" s="19"/>
    </row>
    <row x14ac:dyDescent="0.25" r="1865" customHeight="1" ht="19.5">
      <c r="A1865" s="18">
        <v>45202</v>
      </c>
      <c r="B1865" s="19" t="s">
        <v>8014</v>
      </c>
      <c r="C1865" s="19" t="s">
        <v>180</v>
      </c>
      <c r="D1865" s="20"/>
      <c r="E1865" s="21">
        <v>15572757116</v>
      </c>
      <c r="F1865" s="19" t="s">
        <v>8015</v>
      </c>
      <c r="G1865" s="20" t="s">
        <v>62</v>
      </c>
      <c r="H1865" s="20"/>
      <c r="I1865" s="22" t="s">
        <v>182</v>
      </c>
      <c r="J1865" s="20" t="s">
        <v>24</v>
      </c>
      <c r="K1865" s="20" t="s">
        <v>25</v>
      </c>
      <c r="L1865" s="20" t="s">
        <v>39</v>
      </c>
      <c r="M1865" s="19" t="s">
        <v>27</v>
      </c>
      <c r="N1865" s="19" t="s">
        <v>183</v>
      </c>
      <c r="O1865" s="20" t="s">
        <v>29</v>
      </c>
      <c r="P1865" s="20"/>
      <c r="Q1865" s="23">
        <v>45202.74722222222</v>
      </c>
      <c r="R1865" s="20" t="s">
        <v>51</v>
      </c>
      <c r="S1865" s="4" t="s">
        <v>8016</v>
      </c>
      <c r="T1865" s="19"/>
    </row>
    <row x14ac:dyDescent="0.25" r="1866" customHeight="1" ht="19.5">
      <c r="A1866" s="18">
        <v>45202</v>
      </c>
      <c r="B1866" s="19" t="s">
        <v>8017</v>
      </c>
      <c r="C1866" s="19" t="s">
        <v>180</v>
      </c>
      <c r="D1866" s="20"/>
      <c r="E1866" s="21">
        <v>15572773738</v>
      </c>
      <c r="F1866" s="19" t="s">
        <v>8018</v>
      </c>
      <c r="G1866" s="20" t="s">
        <v>115</v>
      </c>
      <c r="H1866" s="20"/>
      <c r="I1866" s="22" t="s">
        <v>63</v>
      </c>
      <c r="J1866" s="20" t="s">
        <v>24</v>
      </c>
      <c r="K1866" s="20" t="s">
        <v>25</v>
      </c>
      <c r="L1866" s="20" t="s">
        <v>39</v>
      </c>
      <c r="M1866" s="19" t="s">
        <v>27</v>
      </c>
      <c r="N1866" s="19" t="s">
        <v>183</v>
      </c>
      <c r="O1866" s="20" t="s">
        <v>29</v>
      </c>
      <c r="P1866" s="20"/>
      <c r="Q1866" s="23">
        <v>45202.49166666667</v>
      </c>
      <c r="R1866" s="20" t="s">
        <v>51</v>
      </c>
      <c r="S1866" s="4" t="s">
        <v>8019</v>
      </c>
      <c r="T1866" s="19"/>
    </row>
    <row x14ac:dyDescent="0.25" r="1867" customHeight="1" ht="19.5">
      <c r="A1867" s="18">
        <v>45202</v>
      </c>
      <c r="B1867" s="19" t="s">
        <v>8020</v>
      </c>
      <c r="C1867" s="19" t="s">
        <v>239</v>
      </c>
      <c r="D1867" s="20"/>
      <c r="E1867" s="21">
        <v>15549310000</v>
      </c>
      <c r="F1867" s="19" t="s">
        <v>8021</v>
      </c>
      <c r="G1867" s="20" t="s">
        <v>56</v>
      </c>
      <c r="H1867" s="20"/>
      <c r="I1867" s="22" t="s">
        <v>259</v>
      </c>
      <c r="J1867" s="20" t="s">
        <v>24</v>
      </c>
      <c r="K1867" s="20" t="s">
        <v>25</v>
      </c>
      <c r="L1867" s="20" t="s">
        <v>39</v>
      </c>
      <c r="M1867" s="19" t="s">
        <v>27</v>
      </c>
      <c r="N1867" s="19" t="s">
        <v>183</v>
      </c>
      <c r="O1867" s="20" t="s">
        <v>29</v>
      </c>
      <c r="P1867" s="20"/>
      <c r="Q1867" s="23">
        <v>45202.69652777778</v>
      </c>
      <c r="R1867" s="20" t="s">
        <v>51</v>
      </c>
      <c r="S1867" s="4" t="s">
        <v>8022</v>
      </c>
      <c r="T1867" s="19"/>
    </row>
    <row x14ac:dyDescent="0.25" r="1868" customHeight="1" ht="19.5">
      <c r="A1868" s="18">
        <v>45202</v>
      </c>
      <c r="B1868" s="19" t="s">
        <v>8023</v>
      </c>
      <c r="C1868" s="19" t="s">
        <v>180</v>
      </c>
      <c r="D1868" s="20"/>
      <c r="E1868" s="21">
        <v>15586369322</v>
      </c>
      <c r="F1868" s="19" t="s">
        <v>8024</v>
      </c>
      <c r="G1868" s="20" t="s">
        <v>23</v>
      </c>
      <c r="H1868" s="20"/>
      <c r="I1868" s="22" t="s">
        <v>272</v>
      </c>
      <c r="J1868" s="20" t="s">
        <v>24</v>
      </c>
      <c r="K1868" s="20" t="s">
        <v>25</v>
      </c>
      <c r="L1868" s="20" t="s">
        <v>39</v>
      </c>
      <c r="M1868" s="19" t="s">
        <v>40</v>
      </c>
      <c r="N1868" s="19" t="s">
        <v>183</v>
      </c>
      <c r="O1868" s="20" t="s">
        <v>29</v>
      </c>
      <c r="P1868" s="20"/>
      <c r="Q1868" s="23">
        <v>45202.45208333333</v>
      </c>
      <c r="R1868" s="20" t="s">
        <v>51</v>
      </c>
      <c r="S1868" s="4" t="s">
        <v>8025</v>
      </c>
      <c r="T1868" s="19"/>
    </row>
    <row x14ac:dyDescent="0.25" r="1869" customHeight="1" ht="19.5">
      <c r="A1869" s="18">
        <v>45202</v>
      </c>
      <c r="B1869" s="19" t="s">
        <v>8026</v>
      </c>
      <c r="C1869" s="19" t="s">
        <v>180</v>
      </c>
      <c r="D1869" s="20"/>
      <c r="E1869" s="21">
        <v>15629362495</v>
      </c>
      <c r="F1869" s="19" t="s">
        <v>8027</v>
      </c>
      <c r="G1869" s="20" t="s">
        <v>37</v>
      </c>
      <c r="H1869" s="20"/>
      <c r="I1869" s="22" t="s">
        <v>352</v>
      </c>
      <c r="J1869" s="20" t="s">
        <v>24</v>
      </c>
      <c r="K1869" s="20" t="s">
        <v>25</v>
      </c>
      <c r="L1869" s="20" t="s">
        <v>39</v>
      </c>
      <c r="M1869" s="19" t="s">
        <v>27</v>
      </c>
      <c r="N1869" s="19" t="s">
        <v>183</v>
      </c>
      <c r="O1869" s="20" t="s">
        <v>29</v>
      </c>
      <c r="P1869" s="20"/>
      <c r="Q1869" s="23">
        <v>45202.76180555556</v>
      </c>
      <c r="R1869" s="20" t="s">
        <v>51</v>
      </c>
      <c r="S1869" s="4" t="s">
        <v>8028</v>
      </c>
      <c r="T1869" s="19"/>
    </row>
    <row x14ac:dyDescent="0.25" r="1870" customHeight="1" ht="19.5">
      <c r="A1870" s="18">
        <v>45202</v>
      </c>
      <c r="B1870" s="19" t="s">
        <v>8029</v>
      </c>
      <c r="C1870" s="19" t="s">
        <v>180</v>
      </c>
      <c r="D1870" s="20"/>
      <c r="E1870" s="21">
        <v>15629364489</v>
      </c>
      <c r="F1870" s="19" t="s">
        <v>8030</v>
      </c>
      <c r="G1870" s="20" t="s">
        <v>115</v>
      </c>
      <c r="H1870" s="20"/>
      <c r="I1870" s="22" t="s">
        <v>110</v>
      </c>
      <c r="J1870" s="20" t="s">
        <v>24</v>
      </c>
      <c r="K1870" s="20" t="s">
        <v>25</v>
      </c>
      <c r="L1870" s="20" t="s">
        <v>39</v>
      </c>
      <c r="M1870" s="19" t="s">
        <v>40</v>
      </c>
      <c r="N1870" s="19" t="s">
        <v>183</v>
      </c>
      <c r="O1870" s="20" t="s">
        <v>29</v>
      </c>
      <c r="P1870" s="20"/>
      <c r="Q1870" s="23">
        <v>45202.60555555556</v>
      </c>
      <c r="R1870" s="20" t="s">
        <v>51</v>
      </c>
      <c r="S1870" s="4" t="s">
        <v>8031</v>
      </c>
      <c r="T1870" s="19"/>
    </row>
    <row x14ac:dyDescent="0.25" r="1871" customHeight="1" ht="19.5">
      <c r="A1871" s="18">
        <v>45202</v>
      </c>
      <c r="B1871" s="19" t="s">
        <v>8032</v>
      </c>
      <c r="C1871" s="19" t="s">
        <v>180</v>
      </c>
      <c r="D1871" s="20"/>
      <c r="E1871" s="21">
        <v>15629379736</v>
      </c>
      <c r="F1871" s="19" t="s">
        <v>8033</v>
      </c>
      <c r="G1871" s="20" t="s">
        <v>289</v>
      </c>
      <c r="H1871" s="20"/>
      <c r="I1871" s="22" t="s">
        <v>259</v>
      </c>
      <c r="J1871" s="20" t="s">
        <v>24</v>
      </c>
      <c r="K1871" s="20" t="s">
        <v>25</v>
      </c>
      <c r="L1871" s="20" t="s">
        <v>39</v>
      </c>
      <c r="M1871" s="19" t="s">
        <v>27</v>
      </c>
      <c r="N1871" s="19" t="s">
        <v>183</v>
      </c>
      <c r="O1871" s="20" t="s">
        <v>29</v>
      </c>
      <c r="P1871" s="20"/>
      <c r="Q1871" s="23">
        <v>45202.69513888889</v>
      </c>
      <c r="R1871" s="20" t="s">
        <v>51</v>
      </c>
      <c r="S1871" s="4" t="s">
        <v>8034</v>
      </c>
      <c r="T1871" s="19"/>
    </row>
    <row x14ac:dyDescent="0.25" r="1872" customHeight="1" ht="19.5">
      <c r="A1872" s="18">
        <v>45202</v>
      </c>
      <c r="B1872" s="19" t="s">
        <v>8035</v>
      </c>
      <c r="C1872" s="19" t="s">
        <v>180</v>
      </c>
      <c r="D1872" s="20"/>
      <c r="E1872" s="21">
        <v>15671076805</v>
      </c>
      <c r="F1872" s="19" t="s">
        <v>8036</v>
      </c>
      <c r="G1872" s="20" t="s">
        <v>23</v>
      </c>
      <c r="H1872" s="20"/>
      <c r="I1872" s="22" t="s">
        <v>99</v>
      </c>
      <c r="J1872" s="20" t="s">
        <v>24</v>
      </c>
      <c r="K1872" s="20" t="s">
        <v>25</v>
      </c>
      <c r="L1872" s="20" t="s">
        <v>39</v>
      </c>
      <c r="M1872" s="19" t="s">
        <v>27</v>
      </c>
      <c r="N1872" s="19" t="s">
        <v>183</v>
      </c>
      <c r="O1872" s="20" t="s">
        <v>29</v>
      </c>
      <c r="P1872" s="20"/>
      <c r="Q1872" s="23">
        <v>45202.604166666664</v>
      </c>
      <c r="R1872" s="20" t="s">
        <v>51</v>
      </c>
      <c r="S1872" s="4" t="s">
        <v>8037</v>
      </c>
      <c r="T1872" s="19"/>
    </row>
    <row x14ac:dyDescent="0.25" r="1873" customHeight="1" ht="19.5">
      <c r="A1873" s="18">
        <v>45202</v>
      </c>
      <c r="B1873" s="19" t="s">
        <v>8038</v>
      </c>
      <c r="C1873" s="19" t="s">
        <v>180</v>
      </c>
      <c r="D1873" s="20"/>
      <c r="E1873" s="21">
        <v>15672523836</v>
      </c>
      <c r="F1873" s="19" t="s">
        <v>8039</v>
      </c>
      <c r="G1873" s="20" t="s">
        <v>48</v>
      </c>
      <c r="H1873" s="20"/>
      <c r="I1873" s="22" t="s">
        <v>352</v>
      </c>
      <c r="J1873" s="20" t="s">
        <v>24</v>
      </c>
      <c r="K1873" s="20" t="s">
        <v>25</v>
      </c>
      <c r="L1873" s="20" t="s">
        <v>39</v>
      </c>
      <c r="M1873" s="19" t="s">
        <v>27</v>
      </c>
      <c r="N1873" s="19" t="s">
        <v>183</v>
      </c>
      <c r="O1873" s="20" t="s">
        <v>29</v>
      </c>
      <c r="P1873" s="20"/>
      <c r="Q1873" s="23">
        <v>45202.72152777778</v>
      </c>
      <c r="R1873" s="20" t="s">
        <v>51</v>
      </c>
      <c r="S1873" s="4" t="s">
        <v>8040</v>
      </c>
      <c r="T1873" s="19"/>
    </row>
    <row x14ac:dyDescent="0.25" r="1874" customHeight="1" ht="19.5">
      <c r="A1874" s="18">
        <v>45202</v>
      </c>
      <c r="B1874" s="19" t="s">
        <v>8041</v>
      </c>
      <c r="C1874" s="19" t="s">
        <v>180</v>
      </c>
      <c r="D1874" s="20"/>
      <c r="E1874" s="21">
        <v>18608607561</v>
      </c>
      <c r="F1874" s="19" t="s">
        <v>8042</v>
      </c>
      <c r="G1874" s="20" t="s">
        <v>56</v>
      </c>
      <c r="H1874" s="20" t="s">
        <v>457</v>
      </c>
      <c r="I1874" s="22" t="s">
        <v>259</v>
      </c>
      <c r="J1874" s="20" t="s">
        <v>24</v>
      </c>
      <c r="K1874" s="20" t="s">
        <v>25</v>
      </c>
      <c r="L1874" s="20" t="s">
        <v>39</v>
      </c>
      <c r="M1874" s="19" t="s">
        <v>27</v>
      </c>
      <c r="N1874" s="19" t="s">
        <v>183</v>
      </c>
      <c r="O1874" s="20" t="s">
        <v>29</v>
      </c>
      <c r="P1874" s="20"/>
      <c r="Q1874" s="23">
        <v>45202.73333333333</v>
      </c>
      <c r="R1874" s="20" t="s">
        <v>51</v>
      </c>
      <c r="S1874" s="4" t="s">
        <v>8043</v>
      </c>
      <c r="T1874" s="19"/>
    </row>
    <row x14ac:dyDescent="0.25" r="1875" customHeight="1" ht="19.5">
      <c r="A1875" s="18">
        <v>45202</v>
      </c>
      <c r="B1875" s="19" t="s">
        <v>8044</v>
      </c>
      <c r="C1875" s="19" t="s">
        <v>180</v>
      </c>
      <c r="D1875" s="20"/>
      <c r="E1875" s="21">
        <v>18671779596</v>
      </c>
      <c r="F1875" s="19" t="s">
        <v>8045</v>
      </c>
      <c r="G1875" s="20" t="s">
        <v>62</v>
      </c>
      <c r="H1875" s="20"/>
      <c r="I1875" s="22" t="s">
        <v>68</v>
      </c>
      <c r="J1875" s="20" t="s">
        <v>24</v>
      </c>
      <c r="K1875" s="20" t="s">
        <v>25</v>
      </c>
      <c r="L1875" s="20" t="s">
        <v>39</v>
      </c>
      <c r="M1875" s="19" t="s">
        <v>40</v>
      </c>
      <c r="N1875" s="19" t="s">
        <v>183</v>
      </c>
      <c r="O1875" s="20" t="s">
        <v>29</v>
      </c>
      <c r="P1875" s="20"/>
      <c r="Q1875" s="23">
        <v>45202.45694444444</v>
      </c>
      <c r="R1875" s="20" t="s">
        <v>51</v>
      </c>
      <c r="S1875" s="4" t="s">
        <v>8046</v>
      </c>
      <c r="T1875" s="19"/>
    </row>
    <row x14ac:dyDescent="0.25" r="1876" customHeight="1" ht="19.5">
      <c r="A1876" s="18">
        <v>45202</v>
      </c>
      <c r="B1876" s="19" t="s">
        <v>8047</v>
      </c>
      <c r="C1876" s="19" t="s">
        <v>180</v>
      </c>
      <c r="D1876" s="20"/>
      <c r="E1876" s="21">
        <v>18672098269</v>
      </c>
      <c r="F1876" s="19" t="s">
        <v>8048</v>
      </c>
      <c r="G1876" s="20" t="s">
        <v>62</v>
      </c>
      <c r="H1876" s="20"/>
      <c r="I1876" s="22" t="s">
        <v>925</v>
      </c>
      <c r="J1876" s="20" t="s">
        <v>24</v>
      </c>
      <c r="K1876" s="20" t="s">
        <v>25</v>
      </c>
      <c r="L1876" s="20" t="s">
        <v>39</v>
      </c>
      <c r="M1876" s="19" t="s">
        <v>40</v>
      </c>
      <c r="N1876" s="19" t="s">
        <v>183</v>
      </c>
      <c r="O1876" s="20" t="s">
        <v>29</v>
      </c>
      <c r="P1876" s="20"/>
      <c r="Q1876" s="23">
        <v>45202.663194444445</v>
      </c>
      <c r="R1876" s="20" t="s">
        <v>51</v>
      </c>
      <c r="S1876" s="4" t="s">
        <v>8049</v>
      </c>
      <c r="T1876" s="19"/>
    </row>
    <row x14ac:dyDescent="0.25" r="1877" customHeight="1" ht="19.5">
      <c r="A1877" s="18">
        <v>45202</v>
      </c>
      <c r="B1877" s="19" t="s">
        <v>8050</v>
      </c>
      <c r="C1877" s="19" t="s">
        <v>1079</v>
      </c>
      <c r="D1877" s="20"/>
      <c r="E1877" s="21">
        <v>18571000679</v>
      </c>
      <c r="F1877" s="19" t="s">
        <v>8051</v>
      </c>
      <c r="G1877" s="20" t="s">
        <v>48</v>
      </c>
      <c r="H1877" s="20" t="s">
        <v>98</v>
      </c>
      <c r="I1877" s="22" t="s">
        <v>5749</v>
      </c>
      <c r="J1877" s="20" t="s">
        <v>24</v>
      </c>
      <c r="K1877" s="20" t="s">
        <v>25</v>
      </c>
      <c r="L1877" s="20" t="s">
        <v>4502</v>
      </c>
      <c r="M1877" s="19" t="s">
        <v>40</v>
      </c>
      <c r="N1877" s="19" t="s">
        <v>28</v>
      </c>
      <c r="O1877" s="20" t="s">
        <v>29</v>
      </c>
      <c r="P1877" s="20"/>
      <c r="Q1877" s="23">
        <v>45202.46111111111</v>
      </c>
      <c r="R1877" s="20" t="s">
        <v>42</v>
      </c>
      <c r="S1877" s="19" t="s">
        <v>8052</v>
      </c>
      <c r="T1877" s="19"/>
    </row>
    <row x14ac:dyDescent="0.25" r="1878" customHeight="1" ht="19.5">
      <c r="A1878" s="18">
        <v>45202</v>
      </c>
      <c r="B1878" s="19" t="s">
        <v>8053</v>
      </c>
      <c r="C1878" s="19" t="s">
        <v>5977</v>
      </c>
      <c r="D1878" s="20"/>
      <c r="E1878" s="21">
        <v>71701009181</v>
      </c>
      <c r="F1878" s="19" t="s">
        <v>8054</v>
      </c>
      <c r="G1878" s="20" t="s">
        <v>74</v>
      </c>
      <c r="H1878" s="20" t="s">
        <v>130</v>
      </c>
      <c r="I1878" s="22" t="s">
        <v>735</v>
      </c>
      <c r="J1878" s="20" t="s">
        <v>24</v>
      </c>
      <c r="K1878" s="20" t="s">
        <v>25</v>
      </c>
      <c r="L1878" s="20" t="s">
        <v>39</v>
      </c>
      <c r="M1878" s="19" t="s">
        <v>149</v>
      </c>
      <c r="N1878" s="19" t="s">
        <v>28</v>
      </c>
      <c r="O1878" s="20" t="s">
        <v>29</v>
      </c>
      <c r="P1878" s="20"/>
      <c r="Q1878" s="23">
        <v>45202.56319444445</v>
      </c>
      <c r="R1878" s="20" t="s">
        <v>42</v>
      </c>
      <c r="S1878" s="4" t="s">
        <v>8055</v>
      </c>
      <c r="T1878" s="19"/>
    </row>
    <row x14ac:dyDescent="0.25" r="1879" customHeight="1" ht="19.5">
      <c r="A1879" s="18">
        <v>45202</v>
      </c>
      <c r="B1879" s="19" t="s">
        <v>8056</v>
      </c>
      <c r="C1879" s="19" t="s">
        <v>180</v>
      </c>
      <c r="D1879" s="20"/>
      <c r="E1879" s="21">
        <v>71700815716</v>
      </c>
      <c r="F1879" s="19" t="s">
        <v>8057</v>
      </c>
      <c r="G1879" s="20" t="s">
        <v>74</v>
      </c>
      <c r="H1879" s="20"/>
      <c r="I1879" s="22" t="s">
        <v>148</v>
      </c>
      <c r="J1879" s="20" t="s">
        <v>24</v>
      </c>
      <c r="K1879" s="20" t="s">
        <v>25</v>
      </c>
      <c r="L1879" s="20" t="s">
        <v>39</v>
      </c>
      <c r="M1879" s="19" t="s">
        <v>149</v>
      </c>
      <c r="N1879" s="19" t="s">
        <v>183</v>
      </c>
      <c r="O1879" s="20" t="s">
        <v>29</v>
      </c>
      <c r="P1879" s="20"/>
      <c r="Q1879" s="23">
        <v>45202.67291666667</v>
      </c>
      <c r="R1879" s="20" t="s">
        <v>42</v>
      </c>
      <c r="S1879" s="4" t="s">
        <v>8058</v>
      </c>
      <c r="T1879" s="19"/>
    </row>
    <row x14ac:dyDescent="0.25" r="1880" customHeight="1" ht="19.5">
      <c r="A1880" s="18">
        <v>45202</v>
      </c>
      <c r="B1880" s="19" t="s">
        <v>8059</v>
      </c>
      <c r="C1880" s="19" t="s">
        <v>2547</v>
      </c>
      <c r="D1880" s="20"/>
      <c r="E1880" s="21">
        <v>18571008516</v>
      </c>
      <c r="F1880" s="19" t="s">
        <v>8060</v>
      </c>
      <c r="G1880" s="20" t="s">
        <v>115</v>
      </c>
      <c r="H1880" s="20"/>
      <c r="I1880" s="22">
        <v>10015</v>
      </c>
      <c r="J1880" s="20" t="s">
        <v>24</v>
      </c>
      <c r="K1880" s="20" t="s">
        <v>69</v>
      </c>
      <c r="L1880" s="20" t="s">
        <v>26</v>
      </c>
      <c r="M1880" s="19" t="s">
        <v>40</v>
      </c>
      <c r="N1880" s="19" t="s">
        <v>28</v>
      </c>
      <c r="O1880" s="20" t="s">
        <v>29</v>
      </c>
      <c r="P1880" s="20"/>
      <c r="Q1880" s="23">
        <v>45202.683333333334</v>
      </c>
      <c r="R1880" s="20" t="s">
        <v>31</v>
      </c>
      <c r="S1880" s="4" t="s">
        <v>8061</v>
      </c>
      <c r="T1880" s="19"/>
    </row>
    <row x14ac:dyDescent="0.25" r="1881" customHeight="1" ht="19.5">
      <c r="A1881" s="18">
        <v>45202</v>
      </c>
      <c r="B1881" s="19" t="s">
        <v>8062</v>
      </c>
      <c r="C1881" s="19" t="s">
        <v>180</v>
      </c>
      <c r="D1881" s="20"/>
      <c r="E1881" s="21">
        <v>71701025604</v>
      </c>
      <c r="F1881" s="19" t="s">
        <v>8063</v>
      </c>
      <c r="G1881" s="20" t="s">
        <v>74</v>
      </c>
      <c r="H1881" s="20" t="s">
        <v>130</v>
      </c>
      <c r="I1881" s="22" t="s">
        <v>148</v>
      </c>
      <c r="J1881" s="20" t="s">
        <v>24</v>
      </c>
      <c r="K1881" s="20" t="s">
        <v>25</v>
      </c>
      <c r="L1881" s="20" t="s">
        <v>39</v>
      </c>
      <c r="M1881" s="19" t="s">
        <v>149</v>
      </c>
      <c r="N1881" s="19" t="s">
        <v>183</v>
      </c>
      <c r="O1881" s="20" t="s">
        <v>29</v>
      </c>
      <c r="P1881" s="20"/>
      <c r="Q1881" s="23">
        <v>45202.67222222222</v>
      </c>
      <c r="R1881" s="20" t="s">
        <v>42</v>
      </c>
      <c r="S1881" s="19" t="s">
        <v>8064</v>
      </c>
      <c r="T1881" s="19"/>
    </row>
    <row x14ac:dyDescent="0.25" r="1882" customHeight="1" ht="19.5">
      <c r="A1882" s="18">
        <v>45202</v>
      </c>
      <c r="B1882" s="19" t="s">
        <v>8065</v>
      </c>
      <c r="C1882" s="19" t="s">
        <v>180</v>
      </c>
      <c r="D1882" s="20"/>
      <c r="E1882" s="21">
        <v>71700505397</v>
      </c>
      <c r="F1882" s="19" t="s">
        <v>8066</v>
      </c>
      <c r="G1882" s="20" t="s">
        <v>74</v>
      </c>
      <c r="H1882" s="20"/>
      <c r="I1882" s="22" t="s">
        <v>3454</v>
      </c>
      <c r="J1882" s="20" t="s">
        <v>24</v>
      </c>
      <c r="K1882" s="20" t="s">
        <v>25</v>
      </c>
      <c r="L1882" s="20" t="s">
        <v>39</v>
      </c>
      <c r="M1882" s="19" t="s">
        <v>149</v>
      </c>
      <c r="N1882" s="19" t="s">
        <v>183</v>
      </c>
      <c r="O1882" s="20" t="s">
        <v>29</v>
      </c>
      <c r="P1882" s="20"/>
      <c r="Q1882" s="23">
        <v>45202.60902777778</v>
      </c>
      <c r="R1882" s="20" t="s">
        <v>42</v>
      </c>
      <c r="S1882" s="19" t="s">
        <v>8067</v>
      </c>
      <c r="T1882" s="19"/>
    </row>
    <row x14ac:dyDescent="0.25" r="1883" customHeight="1" ht="19.5">
      <c r="A1883" s="18">
        <v>45202</v>
      </c>
      <c r="B1883" s="19" t="s">
        <v>8068</v>
      </c>
      <c r="C1883" s="19" t="s">
        <v>6252</v>
      </c>
      <c r="D1883" s="20"/>
      <c r="E1883" s="21">
        <v>15572752355</v>
      </c>
      <c r="F1883" s="19" t="s">
        <v>8069</v>
      </c>
      <c r="G1883" s="20" t="s">
        <v>115</v>
      </c>
      <c r="H1883" s="20"/>
      <c r="I1883" s="22">
        <v>10015</v>
      </c>
      <c r="J1883" s="20" t="s">
        <v>24</v>
      </c>
      <c r="K1883" s="20" t="s">
        <v>69</v>
      </c>
      <c r="L1883" s="20" t="s">
        <v>26</v>
      </c>
      <c r="M1883" s="19" t="s">
        <v>27</v>
      </c>
      <c r="N1883" s="19" t="s">
        <v>28</v>
      </c>
      <c r="O1883" s="20" t="s">
        <v>29</v>
      </c>
      <c r="P1883" s="20"/>
      <c r="Q1883" s="23">
        <v>45202.59722222222</v>
      </c>
      <c r="R1883" s="20" t="s">
        <v>31</v>
      </c>
      <c r="S1883" s="4" t="s">
        <v>8070</v>
      </c>
      <c r="T1883" s="19" t="s">
        <v>8071</v>
      </c>
    </row>
    <row x14ac:dyDescent="0.25" r="1884" customHeight="1" ht="19.5">
      <c r="A1884" s="18">
        <v>45202</v>
      </c>
      <c r="B1884" s="19" t="s">
        <v>8072</v>
      </c>
      <c r="C1884" s="19" t="s">
        <v>5513</v>
      </c>
      <c r="D1884" s="20"/>
      <c r="E1884" s="21">
        <v>13100783500</v>
      </c>
      <c r="F1884" s="19" t="s">
        <v>8073</v>
      </c>
      <c r="G1884" s="20" t="s">
        <v>37</v>
      </c>
      <c r="H1884" s="20"/>
      <c r="I1884" s="22" t="s">
        <v>352</v>
      </c>
      <c r="J1884" s="20" t="s">
        <v>24</v>
      </c>
      <c r="K1884" s="20" t="s">
        <v>25</v>
      </c>
      <c r="L1884" s="20" t="s">
        <v>39</v>
      </c>
      <c r="M1884" s="19" t="s">
        <v>27</v>
      </c>
      <c r="N1884" s="19" t="s">
        <v>28</v>
      </c>
      <c r="O1884" s="20" t="s">
        <v>29</v>
      </c>
      <c r="P1884" s="20"/>
      <c r="Q1884" s="23">
        <v>45202.44027777778</v>
      </c>
      <c r="R1884" s="20" t="s">
        <v>42</v>
      </c>
      <c r="S1884" s="4" t="s">
        <v>8074</v>
      </c>
      <c r="T1884" s="19" t="s">
        <v>8075</v>
      </c>
    </row>
    <row x14ac:dyDescent="0.25" r="1885" customHeight="1" ht="19.5">
      <c r="A1885" s="18">
        <v>45202</v>
      </c>
      <c r="B1885" s="19" t="s">
        <v>8076</v>
      </c>
      <c r="C1885" s="19" t="s">
        <v>7274</v>
      </c>
      <c r="D1885" s="20"/>
      <c r="E1885" s="21">
        <v>15571705078</v>
      </c>
      <c r="F1885" s="19" t="s">
        <v>4992</v>
      </c>
      <c r="G1885" s="20" t="s">
        <v>37</v>
      </c>
      <c r="H1885" s="20"/>
      <c r="I1885" s="22" t="s">
        <v>235</v>
      </c>
      <c r="J1885" s="20" t="s">
        <v>24</v>
      </c>
      <c r="K1885" s="20" t="s">
        <v>25</v>
      </c>
      <c r="L1885" s="20" t="s">
        <v>39</v>
      </c>
      <c r="M1885" s="19" t="s">
        <v>27</v>
      </c>
      <c r="N1885" s="19" t="s">
        <v>28</v>
      </c>
      <c r="O1885" s="20" t="s">
        <v>29</v>
      </c>
      <c r="P1885" s="20"/>
      <c r="Q1885" s="23">
        <v>45202.68263888889</v>
      </c>
      <c r="R1885" s="20" t="s">
        <v>42</v>
      </c>
      <c r="S1885" s="4" t="s">
        <v>8077</v>
      </c>
      <c r="T1885" s="19" t="s">
        <v>8078</v>
      </c>
    </row>
    <row x14ac:dyDescent="0.25" r="1886" customHeight="1" ht="19.5">
      <c r="A1886" s="18">
        <v>45202</v>
      </c>
      <c r="B1886" s="19" t="s">
        <v>8079</v>
      </c>
      <c r="C1886" s="19" t="s">
        <v>5513</v>
      </c>
      <c r="D1886" s="20"/>
      <c r="E1886" s="21">
        <v>18695072010</v>
      </c>
      <c r="F1886" s="19" t="s">
        <v>8080</v>
      </c>
      <c r="G1886" s="20" t="s">
        <v>115</v>
      </c>
      <c r="H1886" s="20"/>
      <c r="I1886" s="22" t="s">
        <v>57</v>
      </c>
      <c r="J1886" s="20" t="s">
        <v>24</v>
      </c>
      <c r="K1886" s="20" t="s">
        <v>25</v>
      </c>
      <c r="L1886" s="20" t="s">
        <v>39</v>
      </c>
      <c r="M1886" s="19" t="s">
        <v>27</v>
      </c>
      <c r="N1886" s="19" t="s">
        <v>28</v>
      </c>
      <c r="O1886" s="20" t="s">
        <v>29</v>
      </c>
      <c r="P1886" s="20"/>
      <c r="Q1886" s="23">
        <v>45202.59583333333</v>
      </c>
      <c r="R1886" s="20" t="s">
        <v>42</v>
      </c>
      <c r="S1886" s="4" t="s">
        <v>8081</v>
      </c>
      <c r="T1886" s="19" t="s">
        <v>8082</v>
      </c>
    </row>
    <row x14ac:dyDescent="0.25" r="1887" customHeight="1" ht="19.5">
      <c r="A1887" s="18">
        <v>45202</v>
      </c>
      <c r="B1887" s="19" t="s">
        <v>8083</v>
      </c>
      <c r="C1887" s="19" t="s">
        <v>46</v>
      </c>
      <c r="D1887" s="20"/>
      <c r="E1887" s="21">
        <v>13098400444</v>
      </c>
      <c r="F1887" s="19" t="s">
        <v>8084</v>
      </c>
      <c r="G1887" s="20" t="s">
        <v>115</v>
      </c>
      <c r="H1887" s="20"/>
      <c r="I1887" s="22" t="s">
        <v>142</v>
      </c>
      <c r="J1887" s="20" t="s">
        <v>24</v>
      </c>
      <c r="K1887" s="20" t="s">
        <v>25</v>
      </c>
      <c r="L1887" s="20" t="s">
        <v>39</v>
      </c>
      <c r="M1887" s="19" t="s">
        <v>27</v>
      </c>
      <c r="N1887" s="19" t="s">
        <v>28</v>
      </c>
      <c r="O1887" s="20" t="s">
        <v>29</v>
      </c>
      <c r="P1887" s="20"/>
      <c r="Q1887" s="23">
        <v>45202.575694444444</v>
      </c>
      <c r="R1887" s="20" t="s">
        <v>42</v>
      </c>
      <c r="S1887" s="4" t="s">
        <v>8085</v>
      </c>
      <c r="T1887" s="19" t="s">
        <v>8086</v>
      </c>
    </row>
    <row x14ac:dyDescent="0.25" r="1888" customHeight="1" ht="19.5">
      <c r="A1888" s="18">
        <v>45202</v>
      </c>
      <c r="B1888" s="19" t="s">
        <v>8087</v>
      </c>
      <c r="C1888" s="19" t="s">
        <v>46</v>
      </c>
      <c r="D1888" s="20"/>
      <c r="E1888" s="21">
        <v>15629388812</v>
      </c>
      <c r="F1888" s="19" t="s">
        <v>8088</v>
      </c>
      <c r="G1888" s="20" t="s">
        <v>115</v>
      </c>
      <c r="H1888" s="20"/>
      <c r="I1888" s="22" t="s">
        <v>116</v>
      </c>
      <c r="J1888" s="20" t="s">
        <v>24</v>
      </c>
      <c r="K1888" s="20" t="s">
        <v>25</v>
      </c>
      <c r="L1888" s="20" t="s">
        <v>39</v>
      </c>
      <c r="M1888" s="19" t="s">
        <v>27</v>
      </c>
      <c r="N1888" s="19" t="s">
        <v>28</v>
      </c>
      <c r="O1888" s="20" t="s">
        <v>29</v>
      </c>
      <c r="P1888" s="20"/>
      <c r="Q1888" s="23">
        <v>45202.470138888886</v>
      </c>
      <c r="R1888" s="20" t="s">
        <v>51</v>
      </c>
      <c r="S1888" s="19" t="s">
        <v>8089</v>
      </c>
      <c r="T1888" s="19"/>
    </row>
    <row x14ac:dyDescent="0.25" r="1889" customHeight="1" ht="19.5">
      <c r="A1889" s="18">
        <v>45202</v>
      </c>
      <c r="B1889" s="19" t="s">
        <v>8090</v>
      </c>
      <c r="C1889" s="19" t="s">
        <v>46</v>
      </c>
      <c r="D1889" s="20"/>
      <c r="E1889" s="21">
        <v>13135812311</v>
      </c>
      <c r="F1889" s="19" t="s">
        <v>8091</v>
      </c>
      <c r="G1889" s="20" t="s">
        <v>115</v>
      </c>
      <c r="H1889" s="20"/>
      <c r="I1889" s="22" t="s">
        <v>615</v>
      </c>
      <c r="J1889" s="20" t="s">
        <v>24</v>
      </c>
      <c r="K1889" s="20" t="s">
        <v>25</v>
      </c>
      <c r="L1889" s="20" t="s">
        <v>39</v>
      </c>
      <c r="M1889" s="19" t="s">
        <v>27</v>
      </c>
      <c r="N1889" s="19" t="s">
        <v>28</v>
      </c>
      <c r="O1889" s="20" t="s">
        <v>29</v>
      </c>
      <c r="P1889" s="20"/>
      <c r="Q1889" s="23">
        <v>45202.58194444444</v>
      </c>
      <c r="R1889" s="20" t="s">
        <v>51</v>
      </c>
      <c r="S1889" s="19" t="s">
        <v>8092</v>
      </c>
      <c r="T1889" s="19"/>
    </row>
    <row x14ac:dyDescent="0.25" r="1890" customHeight="1" ht="19.5">
      <c r="A1890" s="18">
        <v>45202</v>
      </c>
      <c r="B1890" s="19" t="s">
        <v>8093</v>
      </c>
      <c r="C1890" s="19" t="s">
        <v>46</v>
      </c>
      <c r="D1890" s="20"/>
      <c r="E1890" s="21">
        <v>13085152517</v>
      </c>
      <c r="F1890" s="19" t="s">
        <v>2447</v>
      </c>
      <c r="G1890" s="20" t="s">
        <v>48</v>
      </c>
      <c r="H1890" s="20"/>
      <c r="I1890" s="22" t="s">
        <v>290</v>
      </c>
      <c r="J1890" s="20" t="s">
        <v>24</v>
      </c>
      <c r="K1890" s="20" t="s">
        <v>25</v>
      </c>
      <c r="L1890" s="20" t="s">
        <v>39</v>
      </c>
      <c r="M1890" s="19" t="s">
        <v>27</v>
      </c>
      <c r="N1890" s="19" t="s">
        <v>28</v>
      </c>
      <c r="O1890" s="20" t="s">
        <v>29</v>
      </c>
      <c r="P1890" s="20"/>
      <c r="Q1890" s="23">
        <v>45202.59305555555</v>
      </c>
      <c r="R1890" s="20" t="s">
        <v>51</v>
      </c>
      <c r="S1890" s="19" t="s">
        <v>8094</v>
      </c>
      <c r="T1890" s="19"/>
    </row>
    <row x14ac:dyDescent="0.25" r="1891" customHeight="1" ht="19.5">
      <c r="A1891" s="18">
        <v>45202</v>
      </c>
      <c r="B1891" s="19" t="s">
        <v>8095</v>
      </c>
      <c r="C1891" s="19" t="s">
        <v>5513</v>
      </c>
      <c r="D1891" s="20"/>
      <c r="E1891" s="21">
        <v>13085158899</v>
      </c>
      <c r="F1891" s="19" t="s">
        <v>8096</v>
      </c>
      <c r="G1891" s="20" t="s">
        <v>115</v>
      </c>
      <c r="H1891" s="20"/>
      <c r="I1891" s="22" t="s">
        <v>1024</v>
      </c>
      <c r="J1891" s="20" t="s">
        <v>24</v>
      </c>
      <c r="K1891" s="20" t="s">
        <v>25</v>
      </c>
      <c r="L1891" s="20" t="s">
        <v>39</v>
      </c>
      <c r="M1891" s="19" t="s">
        <v>27</v>
      </c>
      <c r="N1891" s="19" t="s">
        <v>28</v>
      </c>
      <c r="O1891" s="20" t="s">
        <v>29</v>
      </c>
      <c r="P1891" s="20"/>
      <c r="Q1891" s="23">
        <v>45202.410416666666</v>
      </c>
      <c r="R1891" s="20" t="s">
        <v>42</v>
      </c>
      <c r="S1891" s="4" t="s">
        <v>8097</v>
      </c>
      <c r="T1891" s="19"/>
    </row>
    <row x14ac:dyDescent="0.25" r="1892" customHeight="1" ht="19.5">
      <c r="A1892" s="18">
        <v>45202</v>
      </c>
      <c r="B1892" s="19" t="s">
        <v>8098</v>
      </c>
      <c r="C1892" s="19" t="s">
        <v>46</v>
      </c>
      <c r="D1892" s="20"/>
      <c r="E1892" s="21">
        <v>18671769347</v>
      </c>
      <c r="F1892" s="19" t="s">
        <v>8099</v>
      </c>
      <c r="G1892" s="20" t="s">
        <v>37</v>
      </c>
      <c r="H1892" s="20" t="s">
        <v>357</v>
      </c>
      <c r="I1892" s="22" t="s">
        <v>142</v>
      </c>
      <c r="J1892" s="20" t="s">
        <v>24</v>
      </c>
      <c r="K1892" s="20" t="s">
        <v>25</v>
      </c>
      <c r="L1892" s="20" t="s">
        <v>39</v>
      </c>
      <c r="M1892" s="19" t="s">
        <v>40</v>
      </c>
      <c r="N1892" s="19" t="s">
        <v>28</v>
      </c>
      <c r="O1892" s="20" t="s">
        <v>29</v>
      </c>
      <c r="P1892" s="20"/>
      <c r="Q1892" s="23">
        <v>45202.38611111111</v>
      </c>
      <c r="R1892" s="20" t="s">
        <v>51</v>
      </c>
      <c r="S1892" s="19" t="s">
        <v>8100</v>
      </c>
      <c r="T1892" s="19"/>
    </row>
    <row x14ac:dyDescent="0.25" r="1893" customHeight="1" ht="19.5">
      <c r="A1893" s="18">
        <v>45202</v>
      </c>
      <c r="B1893" s="19" t="s">
        <v>8101</v>
      </c>
      <c r="C1893" s="19" t="s">
        <v>46</v>
      </c>
      <c r="D1893" s="20"/>
      <c r="E1893" s="21">
        <v>15507202653</v>
      </c>
      <c r="F1893" s="19" t="s">
        <v>8102</v>
      </c>
      <c r="G1893" s="20" t="s">
        <v>74</v>
      </c>
      <c r="H1893" s="20"/>
      <c r="I1893" s="22" t="s">
        <v>93</v>
      </c>
      <c r="J1893" s="20" t="s">
        <v>24</v>
      </c>
      <c r="K1893" s="20" t="s">
        <v>25</v>
      </c>
      <c r="L1893" s="20" t="s">
        <v>39</v>
      </c>
      <c r="M1893" s="19" t="s">
        <v>27</v>
      </c>
      <c r="N1893" s="19" t="s">
        <v>28</v>
      </c>
      <c r="O1893" s="20" t="s">
        <v>29</v>
      </c>
      <c r="P1893" s="20"/>
      <c r="Q1893" s="23">
        <v>45202.37777777778</v>
      </c>
      <c r="R1893" s="20" t="s">
        <v>51</v>
      </c>
      <c r="S1893" s="19" t="s">
        <v>8103</v>
      </c>
      <c r="T1893" s="19"/>
    </row>
    <row x14ac:dyDescent="0.25" r="1894" customHeight="1" ht="19.5">
      <c r="A1894" s="18">
        <v>45202</v>
      </c>
      <c r="B1894" s="19" t="s">
        <v>8104</v>
      </c>
      <c r="C1894" s="19" t="s">
        <v>46</v>
      </c>
      <c r="D1894" s="20"/>
      <c r="E1894" s="21">
        <v>13227261242</v>
      </c>
      <c r="F1894" s="19" t="s">
        <v>8105</v>
      </c>
      <c r="G1894" s="20" t="s">
        <v>289</v>
      </c>
      <c r="H1894" s="20"/>
      <c r="I1894" s="22" t="s">
        <v>272</v>
      </c>
      <c r="J1894" s="20" t="s">
        <v>24</v>
      </c>
      <c r="K1894" s="20" t="s">
        <v>25</v>
      </c>
      <c r="L1894" s="20" t="s">
        <v>39</v>
      </c>
      <c r="M1894" s="19" t="s">
        <v>27</v>
      </c>
      <c r="N1894" s="19" t="s">
        <v>28</v>
      </c>
      <c r="O1894" s="20" t="s">
        <v>29</v>
      </c>
      <c r="P1894" s="20"/>
      <c r="Q1894" s="23">
        <v>45202.59930555556</v>
      </c>
      <c r="R1894" s="20" t="s">
        <v>51</v>
      </c>
      <c r="S1894" s="19" t="s">
        <v>8106</v>
      </c>
      <c r="T1894" s="19"/>
    </row>
    <row x14ac:dyDescent="0.25" r="1895" customHeight="1" ht="19.5">
      <c r="A1895" s="18">
        <v>45202</v>
      </c>
      <c r="B1895" s="19" t="s">
        <v>8107</v>
      </c>
      <c r="C1895" s="19" t="s">
        <v>46</v>
      </c>
      <c r="D1895" s="20"/>
      <c r="E1895" s="21">
        <v>13114459549</v>
      </c>
      <c r="F1895" s="19" t="s">
        <v>8108</v>
      </c>
      <c r="G1895" s="20" t="s">
        <v>115</v>
      </c>
      <c r="H1895" s="20"/>
      <c r="I1895" s="22" t="s">
        <v>110</v>
      </c>
      <c r="J1895" s="20" t="s">
        <v>24</v>
      </c>
      <c r="K1895" s="20" t="s">
        <v>25</v>
      </c>
      <c r="L1895" s="20" t="s">
        <v>39</v>
      </c>
      <c r="M1895" s="19" t="s">
        <v>27</v>
      </c>
      <c r="N1895" s="19" t="s">
        <v>28</v>
      </c>
      <c r="O1895" s="20" t="s">
        <v>29</v>
      </c>
      <c r="P1895" s="20"/>
      <c r="Q1895" s="23">
        <v>45202.57847222222</v>
      </c>
      <c r="R1895" s="20" t="s">
        <v>51</v>
      </c>
      <c r="S1895" s="19" t="s">
        <v>8109</v>
      </c>
      <c r="T1895" s="19"/>
    </row>
    <row x14ac:dyDescent="0.25" r="1896" customHeight="1" ht="19.5">
      <c r="A1896" s="18">
        <v>45202</v>
      </c>
      <c r="B1896" s="19" t="s">
        <v>8110</v>
      </c>
      <c r="C1896" s="19" t="s">
        <v>4459</v>
      </c>
      <c r="D1896" s="20"/>
      <c r="E1896" s="21">
        <v>15671052346</v>
      </c>
      <c r="F1896" s="19" t="s">
        <v>8111</v>
      </c>
      <c r="G1896" s="20" t="s">
        <v>115</v>
      </c>
      <c r="H1896" s="20"/>
      <c r="I1896" s="22" t="s">
        <v>49</v>
      </c>
      <c r="J1896" s="20" t="s">
        <v>24</v>
      </c>
      <c r="K1896" s="20" t="s">
        <v>25</v>
      </c>
      <c r="L1896" s="20" t="s">
        <v>39</v>
      </c>
      <c r="M1896" s="19" t="s">
        <v>27</v>
      </c>
      <c r="N1896" s="19" t="s">
        <v>28</v>
      </c>
      <c r="O1896" s="20" t="s">
        <v>29</v>
      </c>
      <c r="P1896" s="20"/>
      <c r="Q1896" s="23">
        <v>45202.37777777778</v>
      </c>
      <c r="R1896" s="20" t="s">
        <v>42</v>
      </c>
      <c r="S1896" s="4" t="s">
        <v>8112</v>
      </c>
      <c r="T1896" s="19"/>
    </row>
    <row x14ac:dyDescent="0.25" r="1897" customHeight="1" ht="19.5">
      <c r="A1897" s="18">
        <v>45202</v>
      </c>
      <c r="B1897" s="19" t="s">
        <v>8113</v>
      </c>
      <c r="C1897" s="19" t="s">
        <v>1289</v>
      </c>
      <c r="D1897" s="20"/>
      <c r="E1897" s="21">
        <v>15571776785</v>
      </c>
      <c r="F1897" s="19" t="s">
        <v>4393</v>
      </c>
      <c r="G1897" s="20" t="s">
        <v>115</v>
      </c>
      <c r="H1897" s="20" t="s">
        <v>130</v>
      </c>
      <c r="I1897" s="22" t="s">
        <v>211</v>
      </c>
      <c r="J1897" s="20" t="s">
        <v>24</v>
      </c>
      <c r="K1897" s="20" t="s">
        <v>25</v>
      </c>
      <c r="L1897" s="20" t="s">
        <v>39</v>
      </c>
      <c r="M1897" s="19" t="s">
        <v>27</v>
      </c>
      <c r="N1897" s="19" t="s">
        <v>28</v>
      </c>
      <c r="O1897" s="20" t="s">
        <v>29</v>
      </c>
      <c r="P1897" s="20"/>
      <c r="Q1897" s="23">
        <v>45202.64861111111</v>
      </c>
      <c r="R1897" s="20" t="s">
        <v>42</v>
      </c>
      <c r="S1897" s="4" t="s">
        <v>8114</v>
      </c>
      <c r="T1897" s="19"/>
    </row>
    <row x14ac:dyDescent="0.25" r="1898" customHeight="1" ht="19.5">
      <c r="A1898" s="18">
        <v>45202</v>
      </c>
      <c r="B1898" s="19" t="s">
        <v>8115</v>
      </c>
      <c r="C1898" s="19" t="s">
        <v>691</v>
      </c>
      <c r="D1898" s="20"/>
      <c r="E1898" s="21">
        <v>15671035529</v>
      </c>
      <c r="F1898" s="19" t="s">
        <v>8116</v>
      </c>
      <c r="G1898" s="20" t="s">
        <v>74</v>
      </c>
      <c r="H1898" s="20"/>
      <c r="I1898" s="22" t="s">
        <v>226</v>
      </c>
      <c r="J1898" s="20" t="s">
        <v>24</v>
      </c>
      <c r="K1898" s="20" t="s">
        <v>25</v>
      </c>
      <c r="L1898" s="20" t="s">
        <v>39</v>
      </c>
      <c r="M1898" s="19" t="s">
        <v>40</v>
      </c>
      <c r="N1898" s="19" t="s">
        <v>28</v>
      </c>
      <c r="O1898" s="20" t="s">
        <v>29</v>
      </c>
      <c r="P1898" s="20"/>
      <c r="Q1898" s="23">
        <v>45202.71805555555</v>
      </c>
      <c r="R1898" s="20" t="s">
        <v>42</v>
      </c>
      <c r="S1898" s="4" t="s">
        <v>8117</v>
      </c>
      <c r="T1898" s="19" t="s">
        <v>8118</v>
      </c>
    </row>
    <row x14ac:dyDescent="0.25" r="1899" customHeight="1" ht="19.5">
      <c r="A1899" s="18">
        <v>45202</v>
      </c>
      <c r="B1899" s="19" t="s">
        <v>8119</v>
      </c>
      <c r="C1899" s="19" t="s">
        <v>691</v>
      </c>
      <c r="D1899" s="20"/>
      <c r="E1899" s="21">
        <v>16607205989</v>
      </c>
      <c r="F1899" s="19" t="s">
        <v>2941</v>
      </c>
      <c r="G1899" s="20" t="s">
        <v>74</v>
      </c>
      <c r="H1899" s="20"/>
      <c r="I1899" s="22" t="s">
        <v>590</v>
      </c>
      <c r="J1899" s="20" t="s">
        <v>24</v>
      </c>
      <c r="K1899" s="20" t="s">
        <v>25</v>
      </c>
      <c r="L1899" s="20" t="s">
        <v>39</v>
      </c>
      <c r="M1899" s="19" t="s">
        <v>40</v>
      </c>
      <c r="N1899" s="19" t="s">
        <v>28</v>
      </c>
      <c r="O1899" s="20" t="s">
        <v>29</v>
      </c>
      <c r="P1899" s="20"/>
      <c r="Q1899" s="23">
        <v>45202.60833333333</v>
      </c>
      <c r="R1899" s="20" t="s">
        <v>42</v>
      </c>
      <c r="S1899" s="4" t="s">
        <v>8120</v>
      </c>
      <c r="T1899" s="19" t="s">
        <v>8121</v>
      </c>
    </row>
    <row x14ac:dyDescent="0.25" r="1900" customHeight="1" ht="19.5">
      <c r="A1900" s="18">
        <v>45202</v>
      </c>
      <c r="B1900" s="19" t="s">
        <v>8122</v>
      </c>
      <c r="C1900" s="19" t="s">
        <v>2414</v>
      </c>
      <c r="D1900" s="20"/>
      <c r="E1900" s="21">
        <v>13098415063</v>
      </c>
      <c r="F1900" s="19" t="s">
        <v>8123</v>
      </c>
      <c r="G1900" s="20" t="s">
        <v>74</v>
      </c>
      <c r="H1900" s="20"/>
      <c r="I1900" s="22" t="s">
        <v>352</v>
      </c>
      <c r="J1900" s="20" t="s">
        <v>24</v>
      </c>
      <c r="K1900" s="20" t="s">
        <v>25</v>
      </c>
      <c r="L1900" s="20" t="s">
        <v>39</v>
      </c>
      <c r="M1900" s="19" t="s">
        <v>40</v>
      </c>
      <c r="N1900" s="19" t="s">
        <v>28</v>
      </c>
      <c r="O1900" s="20" t="s">
        <v>29</v>
      </c>
      <c r="P1900" s="20"/>
      <c r="Q1900" s="23">
        <v>45202.64444444444</v>
      </c>
      <c r="R1900" s="20" t="s">
        <v>42</v>
      </c>
      <c r="S1900" s="4" t="s">
        <v>8124</v>
      </c>
      <c r="T1900" s="19" t="s">
        <v>8125</v>
      </c>
    </row>
    <row x14ac:dyDescent="0.25" r="1901" customHeight="1" ht="19.5">
      <c r="A1901" s="18">
        <v>45202</v>
      </c>
      <c r="B1901" s="19" t="s">
        <v>8126</v>
      </c>
      <c r="C1901" s="19" t="s">
        <v>2414</v>
      </c>
      <c r="D1901" s="20"/>
      <c r="E1901" s="21">
        <v>18572396197</v>
      </c>
      <c r="F1901" s="19" t="s">
        <v>8127</v>
      </c>
      <c r="G1901" s="20" t="s">
        <v>74</v>
      </c>
      <c r="H1901" s="20"/>
      <c r="I1901" s="22" t="s">
        <v>749</v>
      </c>
      <c r="J1901" s="20" t="s">
        <v>24</v>
      </c>
      <c r="K1901" s="20" t="s">
        <v>25</v>
      </c>
      <c r="L1901" s="20" t="s">
        <v>39</v>
      </c>
      <c r="M1901" s="19" t="s">
        <v>40</v>
      </c>
      <c r="N1901" s="19" t="s">
        <v>28</v>
      </c>
      <c r="O1901" s="20" t="s">
        <v>29</v>
      </c>
      <c r="P1901" s="20"/>
      <c r="Q1901" s="23">
        <v>45202.63055555556</v>
      </c>
      <c r="R1901" s="20" t="s">
        <v>42</v>
      </c>
      <c r="S1901" s="4" t="s">
        <v>8128</v>
      </c>
      <c r="T1901" s="19" t="s">
        <v>8125</v>
      </c>
    </row>
    <row x14ac:dyDescent="0.25" r="1902" customHeight="1" ht="19.5">
      <c r="A1902" s="18">
        <v>45202</v>
      </c>
      <c r="B1902" s="19" t="s">
        <v>8129</v>
      </c>
      <c r="C1902" s="19" t="s">
        <v>4856</v>
      </c>
      <c r="D1902" s="20"/>
      <c r="E1902" s="21">
        <v>18571019159</v>
      </c>
      <c r="F1902" s="19" t="s">
        <v>8130</v>
      </c>
      <c r="G1902" s="20" t="s">
        <v>115</v>
      </c>
      <c r="H1902" s="20"/>
      <c r="I1902" s="22" t="s">
        <v>735</v>
      </c>
      <c r="J1902" s="20" t="s">
        <v>24</v>
      </c>
      <c r="K1902" s="20" t="s">
        <v>25</v>
      </c>
      <c r="L1902" s="20" t="s">
        <v>39</v>
      </c>
      <c r="M1902" s="19" t="s">
        <v>27</v>
      </c>
      <c r="N1902" s="19" t="s">
        <v>28</v>
      </c>
      <c r="O1902" s="20" t="s">
        <v>29</v>
      </c>
      <c r="P1902" s="20"/>
      <c r="Q1902" s="23">
        <v>45202.472916666666</v>
      </c>
      <c r="R1902" s="20" t="s">
        <v>42</v>
      </c>
      <c r="S1902" s="4" t="s">
        <v>8131</v>
      </c>
      <c r="T1902" s="19" t="s">
        <v>8132</v>
      </c>
    </row>
    <row x14ac:dyDescent="0.25" r="1903" customHeight="1" ht="19.5">
      <c r="A1903" s="18">
        <v>45202</v>
      </c>
      <c r="B1903" s="19" t="s">
        <v>8133</v>
      </c>
      <c r="C1903" s="19" t="s">
        <v>8134</v>
      </c>
      <c r="D1903" s="20"/>
      <c r="E1903" s="21">
        <v>15629387666</v>
      </c>
      <c r="F1903" s="19" t="s">
        <v>8135</v>
      </c>
      <c r="G1903" s="20" t="s">
        <v>56</v>
      </c>
      <c r="H1903" s="20" t="s">
        <v>98</v>
      </c>
      <c r="I1903" s="22" t="s">
        <v>615</v>
      </c>
      <c r="J1903" s="20" t="s">
        <v>24</v>
      </c>
      <c r="K1903" s="20" t="s">
        <v>69</v>
      </c>
      <c r="L1903" s="20" t="s">
        <v>39</v>
      </c>
      <c r="M1903" s="19" t="s">
        <v>40</v>
      </c>
      <c r="N1903" s="19" t="s">
        <v>28</v>
      </c>
      <c r="O1903" s="20" t="s">
        <v>29</v>
      </c>
      <c r="P1903" s="20"/>
      <c r="Q1903" s="23">
        <v>45202.69861111111</v>
      </c>
      <c r="R1903" s="20" t="s">
        <v>42</v>
      </c>
      <c r="S1903" s="4" t="s">
        <v>8136</v>
      </c>
      <c r="T1903" s="19" t="s">
        <v>8137</v>
      </c>
    </row>
    <row x14ac:dyDescent="0.25" r="1904" customHeight="1" ht="19.5">
      <c r="A1904" s="18">
        <v>45202</v>
      </c>
      <c r="B1904" s="19" t="s">
        <v>8138</v>
      </c>
      <c r="C1904" s="19" t="s">
        <v>4212</v>
      </c>
      <c r="D1904" s="20"/>
      <c r="E1904" s="21">
        <v>13117270678</v>
      </c>
      <c r="F1904" s="19" t="s">
        <v>8139</v>
      </c>
      <c r="G1904" s="20" t="s">
        <v>23</v>
      </c>
      <c r="H1904" s="20"/>
      <c r="I1904" s="22" t="s">
        <v>110</v>
      </c>
      <c r="J1904" s="20" t="s">
        <v>24</v>
      </c>
      <c r="K1904" s="20" t="s">
        <v>25</v>
      </c>
      <c r="L1904" s="20" t="s">
        <v>39</v>
      </c>
      <c r="M1904" s="19" t="s">
        <v>40</v>
      </c>
      <c r="N1904" s="19" t="s">
        <v>28</v>
      </c>
      <c r="O1904" s="20" t="s">
        <v>29</v>
      </c>
      <c r="P1904" s="20"/>
      <c r="Q1904" s="23">
        <v>45202.46805555555</v>
      </c>
      <c r="R1904" s="20" t="s">
        <v>42</v>
      </c>
      <c r="S1904" s="4" t="s">
        <v>8140</v>
      </c>
      <c r="T1904" s="19" t="s">
        <v>8141</v>
      </c>
    </row>
    <row x14ac:dyDescent="0.25" r="1905" customHeight="1" ht="19.5">
      <c r="A1905" s="18">
        <v>45202</v>
      </c>
      <c r="B1905" s="19" t="s">
        <v>8142</v>
      </c>
      <c r="C1905" s="19" t="s">
        <v>3257</v>
      </c>
      <c r="D1905" s="20"/>
      <c r="E1905" s="21">
        <v>15587999950</v>
      </c>
      <c r="F1905" s="19" t="s">
        <v>8143</v>
      </c>
      <c r="G1905" s="20" t="s">
        <v>48</v>
      </c>
      <c r="H1905" s="20"/>
      <c r="I1905" s="22" t="s">
        <v>4501</v>
      </c>
      <c r="J1905" s="20" t="s">
        <v>24</v>
      </c>
      <c r="K1905" s="20" t="s">
        <v>25</v>
      </c>
      <c r="L1905" s="20" t="s">
        <v>39</v>
      </c>
      <c r="M1905" s="19" t="s">
        <v>27</v>
      </c>
      <c r="N1905" s="19" t="s">
        <v>28</v>
      </c>
      <c r="O1905" s="20" t="s">
        <v>29</v>
      </c>
      <c r="P1905" s="20"/>
      <c r="Q1905" s="23">
        <v>45202.478472222225</v>
      </c>
      <c r="R1905" s="20" t="s">
        <v>42</v>
      </c>
      <c r="S1905" s="19" t="s">
        <v>8144</v>
      </c>
      <c r="T1905" s="19" t="s">
        <v>8145</v>
      </c>
    </row>
    <row x14ac:dyDescent="0.25" r="1906" customHeight="1" ht="19.5">
      <c r="A1906" s="18">
        <v>45202</v>
      </c>
      <c r="B1906" s="19" t="s">
        <v>8146</v>
      </c>
      <c r="C1906" s="19" t="s">
        <v>4212</v>
      </c>
      <c r="D1906" s="20"/>
      <c r="E1906" s="21">
        <v>13277393909</v>
      </c>
      <c r="F1906" s="19" t="s">
        <v>634</v>
      </c>
      <c r="G1906" s="20" t="s">
        <v>115</v>
      </c>
      <c r="H1906" s="20"/>
      <c r="I1906" s="22">
        <v>10015</v>
      </c>
      <c r="J1906" s="20" t="s">
        <v>24</v>
      </c>
      <c r="K1906" s="20" t="s">
        <v>69</v>
      </c>
      <c r="L1906" s="20" t="s">
        <v>26</v>
      </c>
      <c r="M1906" s="19" t="s">
        <v>27</v>
      </c>
      <c r="N1906" s="19" t="s">
        <v>28</v>
      </c>
      <c r="O1906" s="20" t="s">
        <v>29</v>
      </c>
      <c r="P1906" s="20"/>
      <c r="Q1906" s="23">
        <v>45202.694444444445</v>
      </c>
      <c r="R1906" s="20" t="s">
        <v>31</v>
      </c>
      <c r="S1906" s="4" t="s">
        <v>8147</v>
      </c>
      <c r="T1906" s="4" t="s">
        <v>8148</v>
      </c>
    </row>
    <row x14ac:dyDescent="0.25" r="1907" customHeight="1" ht="19.5">
      <c r="A1907" s="18">
        <v>45202</v>
      </c>
      <c r="B1907" s="19" t="s">
        <v>8149</v>
      </c>
      <c r="C1907" s="19" t="s">
        <v>2414</v>
      </c>
      <c r="D1907" s="20"/>
      <c r="E1907" s="21">
        <v>13085158952</v>
      </c>
      <c r="F1907" s="19" t="s">
        <v>8150</v>
      </c>
      <c r="G1907" s="20" t="s">
        <v>23</v>
      </c>
      <c r="H1907" s="20"/>
      <c r="I1907" s="22" t="s">
        <v>110</v>
      </c>
      <c r="J1907" s="20" t="s">
        <v>24</v>
      </c>
      <c r="K1907" s="20" t="s">
        <v>25</v>
      </c>
      <c r="L1907" s="20" t="s">
        <v>39</v>
      </c>
      <c r="M1907" s="19" t="s">
        <v>27</v>
      </c>
      <c r="N1907" s="19" t="s">
        <v>28</v>
      </c>
      <c r="O1907" s="20" t="s">
        <v>29</v>
      </c>
      <c r="P1907" s="20"/>
      <c r="Q1907" s="23">
        <v>45202.44236111111</v>
      </c>
      <c r="R1907" s="20" t="s">
        <v>42</v>
      </c>
      <c r="S1907" s="4" t="s">
        <v>8151</v>
      </c>
      <c r="T1907" s="19" t="s">
        <v>8152</v>
      </c>
    </row>
    <row x14ac:dyDescent="0.25" r="1908" customHeight="1" ht="19.5">
      <c r="A1908" s="18">
        <v>45202</v>
      </c>
      <c r="B1908" s="19" t="s">
        <v>8153</v>
      </c>
      <c r="C1908" s="19" t="s">
        <v>545</v>
      </c>
      <c r="D1908" s="20"/>
      <c r="E1908" s="21">
        <v>15549329801</v>
      </c>
      <c r="F1908" s="19" t="s">
        <v>8154</v>
      </c>
      <c r="G1908" s="20" t="s">
        <v>62</v>
      </c>
      <c r="H1908" s="20"/>
      <c r="I1908" s="22" t="s">
        <v>328</v>
      </c>
      <c r="J1908" s="20" t="s">
        <v>24</v>
      </c>
      <c r="K1908" s="20" t="s">
        <v>25</v>
      </c>
      <c r="L1908" s="20" t="s">
        <v>39</v>
      </c>
      <c r="M1908" s="19" t="s">
        <v>40</v>
      </c>
      <c r="N1908" s="19" t="s">
        <v>28</v>
      </c>
      <c r="O1908" s="20" t="s">
        <v>29</v>
      </c>
      <c r="P1908" s="20"/>
      <c r="Q1908" s="23">
        <v>45202.53055555555</v>
      </c>
      <c r="R1908" s="20" t="s">
        <v>42</v>
      </c>
      <c r="S1908" s="4" t="s">
        <v>8155</v>
      </c>
      <c r="T1908" s="19" t="s">
        <v>8156</v>
      </c>
    </row>
    <row x14ac:dyDescent="0.25" r="1909" customHeight="1" ht="19.5">
      <c r="A1909" s="18">
        <v>45202</v>
      </c>
      <c r="B1909" s="19" t="s">
        <v>8157</v>
      </c>
      <c r="C1909" s="19" t="s">
        <v>691</v>
      </c>
      <c r="D1909" s="20"/>
      <c r="E1909" s="21">
        <v>13177070225</v>
      </c>
      <c r="F1909" s="19" t="s">
        <v>8158</v>
      </c>
      <c r="G1909" s="20" t="s">
        <v>171</v>
      </c>
      <c r="H1909" s="20"/>
      <c r="I1909" s="22" t="s">
        <v>142</v>
      </c>
      <c r="J1909" s="20" t="s">
        <v>24</v>
      </c>
      <c r="K1909" s="20" t="s">
        <v>69</v>
      </c>
      <c r="L1909" s="20" t="s">
        <v>39</v>
      </c>
      <c r="M1909" s="19" t="s">
        <v>40</v>
      </c>
      <c r="N1909" s="19" t="s">
        <v>28</v>
      </c>
      <c r="O1909" s="20" t="s">
        <v>29</v>
      </c>
      <c r="P1909" s="20"/>
      <c r="Q1909" s="23">
        <v>45202.47777777778</v>
      </c>
      <c r="R1909" s="20" t="s">
        <v>42</v>
      </c>
      <c r="S1909" s="4" t="s">
        <v>8159</v>
      </c>
      <c r="T1909" s="19" t="s">
        <v>8160</v>
      </c>
    </row>
    <row x14ac:dyDescent="0.25" r="1910" customHeight="1" ht="19.5">
      <c r="A1910" s="18">
        <v>45202</v>
      </c>
      <c r="B1910" s="19" t="s">
        <v>8161</v>
      </c>
      <c r="C1910" s="19" t="s">
        <v>691</v>
      </c>
      <c r="D1910" s="20"/>
      <c r="E1910" s="21">
        <v>18272269655</v>
      </c>
      <c r="F1910" s="19" t="s">
        <v>8162</v>
      </c>
      <c r="G1910" s="20" t="s">
        <v>48</v>
      </c>
      <c r="H1910" s="20"/>
      <c r="I1910" s="22" t="s">
        <v>381</v>
      </c>
      <c r="J1910" s="20" t="s">
        <v>24</v>
      </c>
      <c r="K1910" s="20" t="s">
        <v>25</v>
      </c>
      <c r="L1910" s="20" t="s">
        <v>39</v>
      </c>
      <c r="M1910" s="19" t="s">
        <v>27</v>
      </c>
      <c r="N1910" s="19" t="s">
        <v>28</v>
      </c>
      <c r="O1910" s="20" t="s">
        <v>29</v>
      </c>
      <c r="P1910" s="20"/>
      <c r="Q1910" s="23">
        <v>45202.72361111111</v>
      </c>
      <c r="R1910" s="20" t="s">
        <v>42</v>
      </c>
      <c r="S1910" s="4" t="s">
        <v>8163</v>
      </c>
      <c r="T1910" s="19" t="s">
        <v>8164</v>
      </c>
    </row>
    <row x14ac:dyDescent="0.25" r="1911" customHeight="1" ht="19.5">
      <c r="A1911" s="18">
        <v>45202</v>
      </c>
      <c r="B1911" s="19" t="s">
        <v>8165</v>
      </c>
      <c r="C1911" s="19" t="s">
        <v>691</v>
      </c>
      <c r="D1911" s="20"/>
      <c r="E1911" s="21">
        <v>13972540681</v>
      </c>
      <c r="F1911" s="19" t="s">
        <v>8166</v>
      </c>
      <c r="G1911" s="20" t="s">
        <v>23</v>
      </c>
      <c r="H1911" s="20"/>
      <c r="I1911" s="22" t="s">
        <v>154</v>
      </c>
      <c r="J1911" s="20" t="s">
        <v>24</v>
      </c>
      <c r="K1911" s="20" t="s">
        <v>25</v>
      </c>
      <c r="L1911" s="20" t="s">
        <v>39</v>
      </c>
      <c r="M1911" s="19" t="s">
        <v>40</v>
      </c>
      <c r="N1911" s="19" t="s">
        <v>28</v>
      </c>
      <c r="O1911" s="20" t="s">
        <v>29</v>
      </c>
      <c r="P1911" s="20"/>
      <c r="Q1911" s="23">
        <v>45202.728472222225</v>
      </c>
      <c r="R1911" s="20" t="s">
        <v>42</v>
      </c>
      <c r="S1911" s="4" t="s">
        <v>8167</v>
      </c>
      <c r="T1911" s="19" t="s">
        <v>8168</v>
      </c>
    </row>
    <row x14ac:dyDescent="0.25" r="1912" customHeight="1" ht="19.5">
      <c r="A1912" s="18">
        <v>45202</v>
      </c>
      <c r="B1912" s="19" t="s">
        <v>8169</v>
      </c>
      <c r="C1912" s="19" t="s">
        <v>691</v>
      </c>
      <c r="D1912" s="20"/>
      <c r="E1912" s="21">
        <v>18672105729</v>
      </c>
      <c r="F1912" s="19" t="s">
        <v>8170</v>
      </c>
      <c r="G1912" s="20" t="s">
        <v>115</v>
      </c>
      <c r="H1912" s="20" t="s">
        <v>130</v>
      </c>
      <c r="I1912" s="22" t="s">
        <v>75</v>
      </c>
      <c r="J1912" s="20" t="s">
        <v>24</v>
      </c>
      <c r="K1912" s="20" t="s">
        <v>25</v>
      </c>
      <c r="L1912" s="20" t="s">
        <v>39</v>
      </c>
      <c r="M1912" s="19" t="s">
        <v>40</v>
      </c>
      <c r="N1912" s="19" t="s">
        <v>28</v>
      </c>
      <c r="O1912" s="20" t="s">
        <v>29</v>
      </c>
      <c r="P1912" s="20"/>
      <c r="Q1912" s="23">
        <v>45202.45625</v>
      </c>
      <c r="R1912" s="20" t="s">
        <v>42</v>
      </c>
      <c r="S1912" s="4" t="s">
        <v>8171</v>
      </c>
      <c r="T1912" s="19" t="s">
        <v>8172</v>
      </c>
    </row>
    <row x14ac:dyDescent="0.25" r="1913" customHeight="1" ht="19.5">
      <c r="A1913" s="18">
        <v>45202</v>
      </c>
      <c r="B1913" s="19" t="s">
        <v>8173</v>
      </c>
      <c r="C1913" s="19" t="s">
        <v>545</v>
      </c>
      <c r="D1913" s="20"/>
      <c r="E1913" s="21">
        <v>17671261780</v>
      </c>
      <c r="F1913" s="19" t="s">
        <v>8174</v>
      </c>
      <c r="G1913" s="20" t="s">
        <v>23</v>
      </c>
      <c r="H1913" s="20"/>
      <c r="I1913" s="22" t="s">
        <v>290</v>
      </c>
      <c r="J1913" s="20" t="s">
        <v>24</v>
      </c>
      <c r="K1913" s="20" t="s">
        <v>25</v>
      </c>
      <c r="L1913" s="20" t="s">
        <v>39</v>
      </c>
      <c r="M1913" s="19" t="s">
        <v>27</v>
      </c>
      <c r="N1913" s="19" t="s">
        <v>28</v>
      </c>
      <c r="O1913" s="20" t="s">
        <v>29</v>
      </c>
      <c r="P1913" s="20"/>
      <c r="Q1913" s="23">
        <v>45202.67152777778</v>
      </c>
      <c r="R1913" s="20" t="s">
        <v>42</v>
      </c>
      <c r="S1913" s="4" t="s">
        <v>8175</v>
      </c>
      <c r="T1913" s="19"/>
    </row>
    <row x14ac:dyDescent="0.25" r="1914" customHeight="1" ht="19.5">
      <c r="A1914" s="18">
        <v>45202</v>
      </c>
      <c r="B1914" s="19" t="s">
        <v>8176</v>
      </c>
      <c r="C1914" s="19" t="s">
        <v>545</v>
      </c>
      <c r="D1914" s="20"/>
      <c r="E1914" s="21">
        <v>15672533909</v>
      </c>
      <c r="F1914" s="19" t="s">
        <v>8177</v>
      </c>
      <c r="G1914" s="20" t="s">
        <v>48</v>
      </c>
      <c r="H1914" s="20" t="s">
        <v>130</v>
      </c>
      <c r="I1914" s="22" t="s">
        <v>87</v>
      </c>
      <c r="J1914" s="20" t="s">
        <v>24</v>
      </c>
      <c r="K1914" s="20" t="s">
        <v>25</v>
      </c>
      <c r="L1914" s="20" t="s">
        <v>39</v>
      </c>
      <c r="M1914" s="19" t="s">
        <v>40</v>
      </c>
      <c r="N1914" s="19" t="s">
        <v>28</v>
      </c>
      <c r="O1914" s="20" t="s">
        <v>29</v>
      </c>
      <c r="P1914" s="20"/>
      <c r="Q1914" s="23">
        <v>45202.569444444445</v>
      </c>
      <c r="R1914" s="20" t="s">
        <v>42</v>
      </c>
      <c r="S1914" s="4" t="s">
        <v>8178</v>
      </c>
      <c r="T1914" s="19"/>
    </row>
    <row x14ac:dyDescent="0.25" r="1915" customHeight="1" ht="19.5">
      <c r="A1915" s="18">
        <v>45202</v>
      </c>
      <c r="B1915" s="19" t="s">
        <v>8179</v>
      </c>
      <c r="C1915" s="19" t="s">
        <v>691</v>
      </c>
      <c r="D1915" s="20"/>
      <c r="E1915" s="21">
        <v>17771721068</v>
      </c>
      <c r="F1915" s="19" t="s">
        <v>8180</v>
      </c>
      <c r="G1915" s="20" t="s">
        <v>48</v>
      </c>
      <c r="H1915" s="20"/>
      <c r="I1915" s="22">
        <v>10015</v>
      </c>
      <c r="J1915" s="20" t="s">
        <v>24</v>
      </c>
      <c r="K1915" s="20" t="s">
        <v>69</v>
      </c>
      <c r="L1915" s="20" t="s">
        <v>26</v>
      </c>
      <c r="M1915" s="19" t="s">
        <v>27</v>
      </c>
      <c r="N1915" s="19" t="s">
        <v>28</v>
      </c>
      <c r="O1915" s="20" t="s">
        <v>29</v>
      </c>
      <c r="P1915" s="20"/>
      <c r="Q1915" s="23">
        <v>45202.603472222225</v>
      </c>
      <c r="R1915" s="20" t="s">
        <v>31</v>
      </c>
      <c r="S1915" s="4" t="s">
        <v>8181</v>
      </c>
      <c r="T1915" s="19"/>
    </row>
    <row x14ac:dyDescent="0.25" r="1916" customHeight="1" ht="19.5">
      <c r="A1916" s="18">
        <v>45202</v>
      </c>
      <c r="B1916" s="19" t="s">
        <v>8182</v>
      </c>
      <c r="C1916" s="19" t="s">
        <v>691</v>
      </c>
      <c r="D1916" s="20"/>
      <c r="E1916" s="21">
        <v>18672903919</v>
      </c>
      <c r="F1916" s="19" t="s">
        <v>8183</v>
      </c>
      <c r="G1916" s="20" t="s">
        <v>62</v>
      </c>
      <c r="H1916" s="20"/>
      <c r="I1916" s="22" t="s">
        <v>590</v>
      </c>
      <c r="J1916" s="20" t="s">
        <v>24</v>
      </c>
      <c r="K1916" s="20" t="s">
        <v>69</v>
      </c>
      <c r="L1916" s="20" t="s">
        <v>39</v>
      </c>
      <c r="M1916" s="19" t="s">
        <v>40</v>
      </c>
      <c r="N1916" s="19" t="s">
        <v>28</v>
      </c>
      <c r="O1916" s="20" t="s">
        <v>29</v>
      </c>
      <c r="P1916" s="20"/>
      <c r="Q1916" s="23">
        <v>45202.384722222225</v>
      </c>
      <c r="R1916" s="20" t="s">
        <v>42</v>
      </c>
      <c r="S1916" s="4" t="s">
        <v>8184</v>
      </c>
      <c r="T1916" s="19"/>
    </row>
    <row x14ac:dyDescent="0.25" r="1917" customHeight="1" ht="19.5">
      <c r="A1917" s="18">
        <v>45202</v>
      </c>
      <c r="B1917" s="19" t="s">
        <v>8185</v>
      </c>
      <c r="C1917" s="19" t="s">
        <v>691</v>
      </c>
      <c r="D1917" s="20"/>
      <c r="E1917" s="21">
        <v>18571020033</v>
      </c>
      <c r="F1917" s="19" t="s">
        <v>8186</v>
      </c>
      <c r="G1917" s="20" t="s">
        <v>115</v>
      </c>
      <c r="H1917" s="20"/>
      <c r="I1917" s="22">
        <v>10015</v>
      </c>
      <c r="J1917" s="20" t="s">
        <v>24</v>
      </c>
      <c r="K1917" s="20" t="s">
        <v>69</v>
      </c>
      <c r="L1917" s="20" t="s">
        <v>26</v>
      </c>
      <c r="M1917" s="19" t="s">
        <v>27</v>
      </c>
      <c r="N1917" s="19" t="s">
        <v>28</v>
      </c>
      <c r="O1917" s="20" t="s">
        <v>29</v>
      </c>
      <c r="P1917" s="20"/>
      <c r="Q1917" s="23">
        <v>45202.745833333334</v>
      </c>
      <c r="R1917" s="20" t="s">
        <v>31</v>
      </c>
      <c r="S1917" s="4" t="s">
        <v>8187</v>
      </c>
      <c r="T1917" s="19"/>
    </row>
    <row x14ac:dyDescent="0.25" r="1918" customHeight="1" ht="19.5">
      <c r="A1918" s="18">
        <v>45202</v>
      </c>
      <c r="B1918" s="19" t="s">
        <v>8188</v>
      </c>
      <c r="C1918" s="19" t="s">
        <v>691</v>
      </c>
      <c r="D1918" s="20"/>
      <c r="E1918" s="21">
        <v>13545847850</v>
      </c>
      <c r="F1918" s="19" t="s">
        <v>8189</v>
      </c>
      <c r="G1918" s="20" t="s">
        <v>48</v>
      </c>
      <c r="H1918" s="20" t="s">
        <v>130</v>
      </c>
      <c r="I1918" s="22" t="s">
        <v>415</v>
      </c>
      <c r="J1918" s="20" t="s">
        <v>24</v>
      </c>
      <c r="K1918" s="20" t="s">
        <v>25</v>
      </c>
      <c r="L1918" s="20" t="s">
        <v>39</v>
      </c>
      <c r="M1918" s="19" t="s">
        <v>40</v>
      </c>
      <c r="N1918" s="19" t="s">
        <v>28</v>
      </c>
      <c r="O1918" s="20" t="s">
        <v>29</v>
      </c>
      <c r="P1918" s="20"/>
      <c r="Q1918" s="23">
        <v>45202.38055555556</v>
      </c>
      <c r="R1918" s="20" t="s">
        <v>42</v>
      </c>
      <c r="S1918" s="4" t="s">
        <v>8190</v>
      </c>
      <c r="T1918" s="19"/>
    </row>
    <row x14ac:dyDescent="0.25" r="1919" customHeight="1" ht="19.5">
      <c r="A1919" s="18">
        <v>45202</v>
      </c>
      <c r="B1919" s="19" t="s">
        <v>8191</v>
      </c>
      <c r="C1919" s="19" t="s">
        <v>3299</v>
      </c>
      <c r="D1919" s="20"/>
      <c r="E1919" s="21">
        <v>18671723389</v>
      </c>
      <c r="F1919" s="19" t="s">
        <v>4506</v>
      </c>
      <c r="G1919" s="20" t="s">
        <v>289</v>
      </c>
      <c r="H1919" s="20"/>
      <c r="I1919" s="22">
        <v>10015</v>
      </c>
      <c r="J1919" s="20" t="s">
        <v>24</v>
      </c>
      <c r="K1919" s="20" t="s">
        <v>69</v>
      </c>
      <c r="L1919" s="20" t="s">
        <v>26</v>
      </c>
      <c r="M1919" s="19" t="s">
        <v>27</v>
      </c>
      <c r="N1919" s="19" t="s">
        <v>28</v>
      </c>
      <c r="O1919" s="20" t="s">
        <v>29</v>
      </c>
      <c r="P1919" s="20"/>
      <c r="Q1919" s="23">
        <v>45202.67083333333</v>
      </c>
      <c r="R1919" s="20" t="s">
        <v>31</v>
      </c>
      <c r="S1919" s="4" t="s">
        <v>8192</v>
      </c>
      <c r="T1919" s="19"/>
    </row>
    <row x14ac:dyDescent="0.25" r="1920" customHeight="1" ht="19.5">
      <c r="A1920" s="18">
        <v>45202</v>
      </c>
      <c r="B1920" s="19" t="s">
        <v>8193</v>
      </c>
      <c r="C1920" s="19" t="s">
        <v>545</v>
      </c>
      <c r="D1920" s="20"/>
      <c r="E1920" s="21">
        <v>15671019092</v>
      </c>
      <c r="F1920" s="19" t="s">
        <v>8194</v>
      </c>
      <c r="G1920" s="20" t="s">
        <v>216</v>
      </c>
      <c r="H1920" s="20" t="s">
        <v>98</v>
      </c>
      <c r="I1920" s="22">
        <v>10015</v>
      </c>
      <c r="J1920" s="20" t="s">
        <v>24</v>
      </c>
      <c r="K1920" s="20" t="s">
        <v>69</v>
      </c>
      <c r="L1920" s="20" t="s">
        <v>26</v>
      </c>
      <c r="M1920" s="19" t="s">
        <v>27</v>
      </c>
      <c r="N1920" s="19" t="s">
        <v>28</v>
      </c>
      <c r="O1920" s="20" t="s">
        <v>29</v>
      </c>
      <c r="P1920" s="20"/>
      <c r="Q1920" s="23">
        <v>45202.479166666664</v>
      </c>
      <c r="R1920" s="20" t="s">
        <v>31</v>
      </c>
      <c r="S1920" s="4" t="s">
        <v>8195</v>
      </c>
      <c r="T1920" s="19"/>
    </row>
    <row x14ac:dyDescent="0.25" r="1921" customHeight="1" ht="19.5">
      <c r="A1921" s="18">
        <v>45202</v>
      </c>
      <c r="B1921" s="19" t="s">
        <v>8196</v>
      </c>
      <c r="C1921" s="19" t="s">
        <v>46</v>
      </c>
      <c r="D1921" s="20"/>
      <c r="E1921" s="21">
        <v>13227292156</v>
      </c>
      <c r="F1921" s="19" t="s">
        <v>8197</v>
      </c>
      <c r="G1921" s="20" t="s">
        <v>56</v>
      </c>
      <c r="H1921" s="20"/>
      <c r="I1921" s="22" t="s">
        <v>142</v>
      </c>
      <c r="J1921" s="20" t="s">
        <v>24</v>
      </c>
      <c r="K1921" s="20" t="s">
        <v>25</v>
      </c>
      <c r="L1921" s="20" t="s">
        <v>39</v>
      </c>
      <c r="M1921" s="19" t="s">
        <v>27</v>
      </c>
      <c r="N1921" s="19" t="s">
        <v>28</v>
      </c>
      <c r="O1921" s="20" t="s">
        <v>29</v>
      </c>
      <c r="P1921" s="20"/>
      <c r="Q1921" s="23">
        <v>45202.6</v>
      </c>
      <c r="R1921" s="20" t="s">
        <v>51</v>
      </c>
      <c r="S1921" s="19" t="s">
        <v>8198</v>
      </c>
      <c r="T1921" s="19"/>
    </row>
    <row x14ac:dyDescent="0.25" r="1922" customHeight="1" ht="19.5">
      <c r="A1922" s="18">
        <v>45202</v>
      </c>
      <c r="B1922" s="19" t="s">
        <v>8199</v>
      </c>
      <c r="C1922" s="19" t="s">
        <v>3299</v>
      </c>
      <c r="D1922" s="20"/>
      <c r="E1922" s="21">
        <v>13277396706</v>
      </c>
      <c r="F1922" s="19" t="s">
        <v>634</v>
      </c>
      <c r="G1922" s="20" t="s">
        <v>115</v>
      </c>
      <c r="H1922" s="20"/>
      <c r="I1922" s="22" t="s">
        <v>51</v>
      </c>
      <c r="J1922" s="20" t="s">
        <v>24</v>
      </c>
      <c r="K1922" s="20" t="s">
        <v>25</v>
      </c>
      <c r="L1922" s="20" t="s">
        <v>39</v>
      </c>
      <c r="M1922" s="19" t="s">
        <v>27</v>
      </c>
      <c r="N1922" s="19" t="s">
        <v>28</v>
      </c>
      <c r="O1922" s="20" t="s">
        <v>29</v>
      </c>
      <c r="P1922" s="20"/>
      <c r="Q1922" s="23">
        <v>45202.42847222222</v>
      </c>
      <c r="R1922" s="20" t="s">
        <v>42</v>
      </c>
      <c r="S1922" s="4" t="s">
        <v>8200</v>
      </c>
      <c r="T1922" s="19" t="s">
        <v>8201</v>
      </c>
    </row>
    <row x14ac:dyDescent="0.25" r="1923" customHeight="1" ht="19.5">
      <c r="A1923" s="18">
        <v>45202</v>
      </c>
      <c r="B1923" s="19" t="s">
        <v>8202</v>
      </c>
      <c r="C1923" s="19" t="s">
        <v>108</v>
      </c>
      <c r="D1923" s="20"/>
      <c r="E1923" s="21">
        <v>13277393909</v>
      </c>
      <c r="F1923" s="19" t="s">
        <v>634</v>
      </c>
      <c r="G1923" s="20" t="s">
        <v>115</v>
      </c>
      <c r="H1923" s="20"/>
      <c r="I1923" s="22" t="s">
        <v>590</v>
      </c>
      <c r="J1923" s="20" t="s">
        <v>24</v>
      </c>
      <c r="K1923" s="20" t="s">
        <v>25</v>
      </c>
      <c r="L1923" s="20" t="s">
        <v>39</v>
      </c>
      <c r="M1923" s="19" t="s">
        <v>27</v>
      </c>
      <c r="N1923" s="19" t="s">
        <v>28</v>
      </c>
      <c r="O1923" s="20" t="s">
        <v>29</v>
      </c>
      <c r="P1923" s="20"/>
      <c r="Q1923" s="23">
        <v>45202.376388888886</v>
      </c>
      <c r="R1923" s="20" t="s">
        <v>42</v>
      </c>
      <c r="S1923" s="4" t="s">
        <v>8203</v>
      </c>
      <c r="T1923" s="19" t="s">
        <v>8204</v>
      </c>
    </row>
    <row x14ac:dyDescent="0.25" r="1924" customHeight="1" ht="19.5">
      <c r="A1924" s="18">
        <v>45202</v>
      </c>
      <c r="B1924" s="19" t="s">
        <v>8205</v>
      </c>
      <c r="C1924" s="19" t="s">
        <v>5626</v>
      </c>
      <c r="D1924" s="20"/>
      <c r="E1924" s="21">
        <v>18671448002</v>
      </c>
      <c r="F1924" s="19" t="s">
        <v>8206</v>
      </c>
      <c r="G1924" s="20" t="s">
        <v>74</v>
      </c>
      <c r="H1924" s="20"/>
      <c r="I1924" s="22" t="s">
        <v>99</v>
      </c>
      <c r="J1924" s="20" t="s">
        <v>24</v>
      </c>
      <c r="K1924" s="20" t="s">
        <v>25</v>
      </c>
      <c r="L1924" s="20" t="s">
        <v>39</v>
      </c>
      <c r="M1924" s="19" t="s">
        <v>27</v>
      </c>
      <c r="N1924" s="19" t="s">
        <v>28</v>
      </c>
      <c r="O1924" s="20" t="s">
        <v>29</v>
      </c>
      <c r="P1924" s="20"/>
      <c r="Q1924" s="23">
        <v>45202.475</v>
      </c>
      <c r="R1924" s="20" t="s">
        <v>42</v>
      </c>
      <c r="S1924" s="4" t="s">
        <v>8207</v>
      </c>
      <c r="T1924" s="19" t="s">
        <v>8208</v>
      </c>
    </row>
    <row x14ac:dyDescent="0.25" r="1925" customHeight="1" ht="19.5">
      <c r="A1925" s="18">
        <v>45202</v>
      </c>
      <c r="B1925" s="19" t="s">
        <v>8209</v>
      </c>
      <c r="C1925" s="19" t="s">
        <v>239</v>
      </c>
      <c r="D1925" s="20"/>
      <c r="E1925" s="21">
        <v>15571743120</v>
      </c>
      <c r="F1925" s="19" t="s">
        <v>8210</v>
      </c>
      <c r="G1925" s="20" t="s">
        <v>216</v>
      </c>
      <c r="H1925" s="20"/>
      <c r="I1925" s="22" t="s">
        <v>259</v>
      </c>
      <c r="J1925" s="20" t="s">
        <v>24</v>
      </c>
      <c r="K1925" s="20" t="s">
        <v>25</v>
      </c>
      <c r="L1925" s="20" t="s">
        <v>39</v>
      </c>
      <c r="M1925" s="19" t="s">
        <v>27</v>
      </c>
      <c r="N1925" s="19" t="s">
        <v>183</v>
      </c>
      <c r="O1925" s="20" t="s">
        <v>29</v>
      </c>
      <c r="P1925" s="20"/>
      <c r="Q1925" s="23">
        <v>45202.388194444444</v>
      </c>
      <c r="R1925" s="20" t="s">
        <v>51</v>
      </c>
      <c r="S1925" s="4" t="s">
        <v>8211</v>
      </c>
      <c r="T1925" s="19"/>
    </row>
    <row x14ac:dyDescent="0.25" r="1926" customHeight="1" ht="19.5">
      <c r="A1926" s="18">
        <v>45202</v>
      </c>
      <c r="B1926" s="19" t="s">
        <v>8212</v>
      </c>
      <c r="C1926" s="19" t="s">
        <v>46</v>
      </c>
      <c r="D1926" s="20"/>
      <c r="E1926" s="21">
        <v>13040984051</v>
      </c>
      <c r="F1926" s="19" t="s">
        <v>8213</v>
      </c>
      <c r="G1926" s="20" t="s">
        <v>74</v>
      </c>
      <c r="H1926" s="20"/>
      <c r="I1926" s="22" t="s">
        <v>182</v>
      </c>
      <c r="J1926" s="20" t="s">
        <v>24</v>
      </c>
      <c r="K1926" s="20" t="s">
        <v>25</v>
      </c>
      <c r="L1926" s="20" t="s">
        <v>39</v>
      </c>
      <c r="M1926" s="19" t="s">
        <v>40</v>
      </c>
      <c r="N1926" s="19" t="s">
        <v>28</v>
      </c>
      <c r="O1926" s="20" t="s">
        <v>29</v>
      </c>
      <c r="P1926" s="20"/>
      <c r="Q1926" s="23">
        <v>45202.6</v>
      </c>
      <c r="R1926" s="20" t="s">
        <v>51</v>
      </c>
      <c r="S1926" s="19" t="s">
        <v>8214</v>
      </c>
      <c r="T1926" s="19"/>
    </row>
    <row x14ac:dyDescent="0.25" r="1927" customHeight="1" ht="19.5">
      <c r="A1927" s="18">
        <v>45202</v>
      </c>
      <c r="B1927" s="19" t="s">
        <v>8215</v>
      </c>
      <c r="C1927" s="19" t="s">
        <v>5631</v>
      </c>
      <c r="D1927" s="20"/>
      <c r="E1927" s="21">
        <v>71703629081</v>
      </c>
      <c r="F1927" s="19" t="s">
        <v>8216</v>
      </c>
      <c r="G1927" s="20" t="s">
        <v>74</v>
      </c>
      <c r="H1927" s="20"/>
      <c r="I1927" s="22" t="s">
        <v>148</v>
      </c>
      <c r="J1927" s="20" t="s">
        <v>24</v>
      </c>
      <c r="K1927" s="20" t="s">
        <v>25</v>
      </c>
      <c r="L1927" s="20" t="s">
        <v>39</v>
      </c>
      <c r="M1927" s="19" t="s">
        <v>149</v>
      </c>
      <c r="N1927" s="19" t="s">
        <v>183</v>
      </c>
      <c r="O1927" s="20" t="s">
        <v>29</v>
      </c>
      <c r="P1927" s="20"/>
      <c r="Q1927" s="23">
        <v>45202.41180555556</v>
      </c>
      <c r="R1927" s="20" t="s">
        <v>42</v>
      </c>
      <c r="S1927" s="19" t="s">
        <v>8217</v>
      </c>
      <c r="T1927" s="19" t="s">
        <v>8218</v>
      </c>
    </row>
    <row x14ac:dyDescent="0.25" r="1928" customHeight="1" ht="19.5">
      <c r="A1928" s="18">
        <v>45202</v>
      </c>
      <c r="B1928" s="19" t="s">
        <v>8219</v>
      </c>
      <c r="C1928" s="19" t="s">
        <v>5631</v>
      </c>
      <c r="D1928" s="20"/>
      <c r="E1928" s="21">
        <v>13264902825</v>
      </c>
      <c r="F1928" s="19" t="s">
        <v>8220</v>
      </c>
      <c r="G1928" s="20" t="s">
        <v>216</v>
      </c>
      <c r="H1928" s="20"/>
      <c r="I1928" s="22" t="s">
        <v>5749</v>
      </c>
      <c r="J1928" s="20" t="s">
        <v>24</v>
      </c>
      <c r="K1928" s="20" t="s">
        <v>25</v>
      </c>
      <c r="L1928" s="20" t="s">
        <v>39</v>
      </c>
      <c r="M1928" s="19" t="s">
        <v>149</v>
      </c>
      <c r="N1928" s="19" t="s">
        <v>183</v>
      </c>
      <c r="O1928" s="20" t="s">
        <v>29</v>
      </c>
      <c r="P1928" s="20"/>
      <c r="Q1928" s="23">
        <v>45202.376388888886</v>
      </c>
      <c r="R1928" s="20" t="s">
        <v>42</v>
      </c>
      <c r="S1928" s="19" t="s">
        <v>8221</v>
      </c>
      <c r="T1928" s="19" t="s">
        <v>8222</v>
      </c>
    </row>
    <row x14ac:dyDescent="0.25" r="1929" customHeight="1" ht="19.5">
      <c r="A1929" s="18">
        <v>45202</v>
      </c>
      <c r="B1929" s="19" t="s">
        <v>8223</v>
      </c>
      <c r="C1929" s="19" t="s">
        <v>8224</v>
      </c>
      <c r="D1929" s="20"/>
      <c r="E1929" s="21">
        <v>13801185666</v>
      </c>
      <c r="F1929" s="19"/>
      <c r="G1929" s="20"/>
      <c r="H1929" s="20"/>
      <c r="I1929" s="22" t="s">
        <v>8225</v>
      </c>
      <c r="J1929" s="20" t="s">
        <v>24</v>
      </c>
      <c r="K1929" s="20" t="s">
        <v>25</v>
      </c>
      <c r="L1929" s="20" t="s">
        <v>26</v>
      </c>
      <c r="M1929" s="19" t="s">
        <v>5264</v>
      </c>
      <c r="N1929" s="19" t="s">
        <v>8226</v>
      </c>
      <c r="O1929" s="20" t="s">
        <v>29</v>
      </c>
      <c r="P1929" s="20"/>
      <c r="Q1929" s="23">
        <v>45202.759722222225</v>
      </c>
      <c r="R1929" s="20" t="s">
        <v>8227</v>
      </c>
      <c r="S1929" s="19" t="s">
        <v>8228</v>
      </c>
      <c r="T1929" s="19"/>
    </row>
    <row x14ac:dyDescent="0.25" r="1930" customHeight="1" ht="19.5">
      <c r="A1930" s="18">
        <v>45202</v>
      </c>
      <c r="B1930" s="19" t="s">
        <v>8229</v>
      </c>
      <c r="C1930" s="19" t="s">
        <v>7138</v>
      </c>
      <c r="D1930" s="20"/>
      <c r="E1930" s="21">
        <v>13697286787</v>
      </c>
      <c r="F1930" s="19" t="s">
        <v>8230</v>
      </c>
      <c r="G1930" s="20" t="s">
        <v>23</v>
      </c>
      <c r="H1930" s="20"/>
      <c r="I1930" s="22" t="s">
        <v>93</v>
      </c>
      <c r="J1930" s="20" t="s">
        <v>24</v>
      </c>
      <c r="K1930" s="20" t="s">
        <v>25</v>
      </c>
      <c r="L1930" s="20" t="s">
        <v>39</v>
      </c>
      <c r="M1930" s="19" t="s">
        <v>40</v>
      </c>
      <c r="N1930" s="19" t="s">
        <v>4770</v>
      </c>
      <c r="O1930" s="20" t="s">
        <v>29</v>
      </c>
      <c r="P1930" s="20"/>
      <c r="Q1930" s="23">
        <v>45202.853472222225</v>
      </c>
      <c r="R1930" s="20" t="s">
        <v>7139</v>
      </c>
      <c r="S1930" s="4" t="s">
        <v>8231</v>
      </c>
      <c r="T1930" s="19"/>
    </row>
    <row x14ac:dyDescent="0.25" r="1931" customHeight="1" ht="19.5">
      <c r="A1931" s="18">
        <v>45202</v>
      </c>
      <c r="B1931" s="19" t="s">
        <v>8232</v>
      </c>
      <c r="C1931" s="19" t="s">
        <v>8233</v>
      </c>
      <c r="D1931" s="20"/>
      <c r="E1931" s="21">
        <v>13297280119</v>
      </c>
      <c r="F1931" s="19" t="s">
        <v>8234</v>
      </c>
      <c r="G1931" s="20" t="s">
        <v>216</v>
      </c>
      <c r="H1931" s="20"/>
      <c r="I1931" s="22" t="s">
        <v>235</v>
      </c>
      <c r="J1931" s="20" t="s">
        <v>24</v>
      </c>
      <c r="K1931" s="20" t="s">
        <v>25</v>
      </c>
      <c r="L1931" s="20" t="s">
        <v>39</v>
      </c>
      <c r="M1931" s="19" t="s">
        <v>40</v>
      </c>
      <c r="N1931" s="19" t="s">
        <v>28</v>
      </c>
      <c r="O1931" s="20" t="s">
        <v>29</v>
      </c>
      <c r="P1931" s="20"/>
      <c r="Q1931" s="23">
        <v>45202.47083333333</v>
      </c>
      <c r="R1931" s="20" t="s">
        <v>42</v>
      </c>
      <c r="S1931" s="4" t="s">
        <v>8235</v>
      </c>
      <c r="T1931" s="19" t="s">
        <v>8236</v>
      </c>
    </row>
    <row x14ac:dyDescent="0.25" r="1932" customHeight="1" ht="19.5">
      <c r="A1932" s="18">
        <v>45202</v>
      </c>
      <c r="B1932" s="19" t="s">
        <v>8237</v>
      </c>
      <c r="C1932" s="19" t="s">
        <v>7500</v>
      </c>
      <c r="D1932" s="20"/>
      <c r="E1932" s="21">
        <v>15572772158</v>
      </c>
      <c r="F1932" s="19" t="s">
        <v>8238</v>
      </c>
      <c r="G1932" s="20" t="s">
        <v>74</v>
      </c>
      <c r="H1932" s="20"/>
      <c r="I1932" s="22" t="s">
        <v>663</v>
      </c>
      <c r="J1932" s="20" t="s">
        <v>24</v>
      </c>
      <c r="K1932" s="20" t="s">
        <v>25</v>
      </c>
      <c r="L1932" s="20" t="s">
        <v>39</v>
      </c>
      <c r="M1932" s="19" t="s">
        <v>40</v>
      </c>
      <c r="N1932" s="19" t="s">
        <v>28</v>
      </c>
      <c r="O1932" s="20" t="s">
        <v>29</v>
      </c>
      <c r="P1932" s="20"/>
      <c r="Q1932" s="23">
        <v>45202.71666666667</v>
      </c>
      <c r="R1932" s="20" t="s">
        <v>42</v>
      </c>
      <c r="S1932" s="4" t="s">
        <v>8239</v>
      </c>
      <c r="T1932" s="19"/>
    </row>
    <row x14ac:dyDescent="0.25" r="1933" customHeight="1" ht="19.5">
      <c r="A1933" s="18">
        <v>45202</v>
      </c>
      <c r="B1933" s="19" t="s">
        <v>8240</v>
      </c>
      <c r="C1933" s="19" t="s">
        <v>5684</v>
      </c>
      <c r="D1933" s="20"/>
      <c r="E1933" s="21">
        <v>13177090957</v>
      </c>
      <c r="F1933" s="19" t="s">
        <v>8241</v>
      </c>
      <c r="G1933" s="20" t="s">
        <v>115</v>
      </c>
      <c r="H1933" s="20"/>
      <c r="I1933" s="22" t="s">
        <v>142</v>
      </c>
      <c r="J1933" s="20" t="s">
        <v>24</v>
      </c>
      <c r="K1933" s="20" t="s">
        <v>25</v>
      </c>
      <c r="L1933" s="20" t="s">
        <v>39</v>
      </c>
      <c r="M1933" s="19" t="s">
        <v>27</v>
      </c>
      <c r="N1933" s="19" t="s">
        <v>183</v>
      </c>
      <c r="O1933" s="20" t="s">
        <v>29</v>
      </c>
      <c r="P1933" s="20"/>
      <c r="Q1933" s="23">
        <v>45202.71944444445</v>
      </c>
      <c r="R1933" s="20" t="s">
        <v>42</v>
      </c>
      <c r="S1933" s="4" t="s">
        <v>8242</v>
      </c>
      <c r="T1933" s="19"/>
    </row>
    <row x14ac:dyDescent="0.25" r="1934" customHeight="1" ht="19.5">
      <c r="A1934" s="18">
        <v>45202</v>
      </c>
      <c r="B1934" s="19" t="s">
        <v>8243</v>
      </c>
      <c r="C1934" s="19" t="s">
        <v>5684</v>
      </c>
      <c r="D1934" s="20"/>
      <c r="E1934" s="21">
        <v>15549343620</v>
      </c>
      <c r="F1934" s="19" t="s">
        <v>8244</v>
      </c>
      <c r="G1934" s="20" t="s">
        <v>56</v>
      </c>
      <c r="H1934" s="20"/>
      <c r="I1934" s="22" t="s">
        <v>116</v>
      </c>
      <c r="J1934" s="20" t="s">
        <v>24</v>
      </c>
      <c r="K1934" s="20" t="s">
        <v>25</v>
      </c>
      <c r="L1934" s="20" t="s">
        <v>39</v>
      </c>
      <c r="M1934" s="19" t="s">
        <v>27</v>
      </c>
      <c r="N1934" s="19" t="s">
        <v>183</v>
      </c>
      <c r="O1934" s="20" t="s">
        <v>29</v>
      </c>
      <c r="P1934" s="20"/>
      <c r="Q1934" s="23">
        <v>45202.677777777775</v>
      </c>
      <c r="R1934" s="20" t="s">
        <v>42</v>
      </c>
      <c r="S1934" s="4" t="s">
        <v>8245</v>
      </c>
      <c r="T1934" s="19"/>
    </row>
    <row x14ac:dyDescent="0.25" r="1935" customHeight="1" ht="19.5">
      <c r="A1935" s="18">
        <v>45202</v>
      </c>
      <c r="B1935" s="19" t="s">
        <v>8246</v>
      </c>
      <c r="C1935" s="19" t="s">
        <v>5684</v>
      </c>
      <c r="D1935" s="20"/>
      <c r="E1935" s="21">
        <v>13085169125</v>
      </c>
      <c r="F1935" s="19" t="s">
        <v>8247</v>
      </c>
      <c r="G1935" s="20" t="s">
        <v>62</v>
      </c>
      <c r="H1935" s="20"/>
      <c r="I1935" s="22" t="s">
        <v>433</v>
      </c>
      <c r="J1935" s="20" t="s">
        <v>24</v>
      </c>
      <c r="K1935" s="20" t="s">
        <v>25</v>
      </c>
      <c r="L1935" s="20" t="s">
        <v>39</v>
      </c>
      <c r="M1935" s="19" t="s">
        <v>27</v>
      </c>
      <c r="N1935" s="19" t="s">
        <v>183</v>
      </c>
      <c r="O1935" s="20" t="s">
        <v>29</v>
      </c>
      <c r="P1935" s="20"/>
      <c r="Q1935" s="23">
        <v>45202.717361111114</v>
      </c>
      <c r="R1935" s="20" t="s">
        <v>42</v>
      </c>
      <c r="S1935" s="4" t="s">
        <v>8248</v>
      </c>
      <c r="T1935" s="19"/>
    </row>
    <row x14ac:dyDescent="0.25" r="1936" customHeight="1" ht="19.5">
      <c r="A1936" s="18">
        <v>45202</v>
      </c>
      <c r="B1936" s="19" t="s">
        <v>8249</v>
      </c>
      <c r="C1936" s="19" t="s">
        <v>5684</v>
      </c>
      <c r="D1936" s="20"/>
      <c r="E1936" s="21">
        <v>15572706323</v>
      </c>
      <c r="F1936" s="19" t="s">
        <v>8250</v>
      </c>
      <c r="G1936" s="20" t="s">
        <v>37</v>
      </c>
      <c r="H1936" s="20" t="s">
        <v>98</v>
      </c>
      <c r="I1936" s="22" t="s">
        <v>7132</v>
      </c>
      <c r="J1936" s="20" t="s">
        <v>24</v>
      </c>
      <c r="K1936" s="20" t="s">
        <v>25</v>
      </c>
      <c r="L1936" s="20" t="s">
        <v>39</v>
      </c>
      <c r="M1936" s="19" t="s">
        <v>27</v>
      </c>
      <c r="N1936" s="19" t="s">
        <v>183</v>
      </c>
      <c r="O1936" s="20" t="s">
        <v>29</v>
      </c>
      <c r="P1936" s="20"/>
      <c r="Q1936" s="23">
        <v>45202.60486111111</v>
      </c>
      <c r="R1936" s="20" t="s">
        <v>42</v>
      </c>
      <c r="S1936" s="19" t="s">
        <v>8251</v>
      </c>
      <c r="T1936" s="19"/>
    </row>
    <row x14ac:dyDescent="0.25" r="1937" customHeight="1" ht="19.5">
      <c r="A1937" s="18">
        <v>45202</v>
      </c>
      <c r="B1937" s="19" t="s">
        <v>8252</v>
      </c>
      <c r="C1937" s="19" t="s">
        <v>8253</v>
      </c>
      <c r="D1937" s="20"/>
      <c r="E1937" s="21">
        <v>15571723318</v>
      </c>
      <c r="F1937" s="19" t="s">
        <v>8254</v>
      </c>
      <c r="G1937" s="20" t="s">
        <v>115</v>
      </c>
      <c r="H1937" s="20"/>
      <c r="I1937" s="22" t="s">
        <v>663</v>
      </c>
      <c r="J1937" s="20" t="s">
        <v>24</v>
      </c>
      <c r="K1937" s="20" t="s">
        <v>25</v>
      </c>
      <c r="L1937" s="20" t="s">
        <v>39</v>
      </c>
      <c r="M1937" s="19" t="s">
        <v>40</v>
      </c>
      <c r="N1937" s="19" t="s">
        <v>183</v>
      </c>
      <c r="O1937" s="20" t="s">
        <v>29</v>
      </c>
      <c r="P1937" s="20"/>
      <c r="Q1937" s="23">
        <v>45202.59375</v>
      </c>
      <c r="R1937" s="20" t="s">
        <v>42</v>
      </c>
      <c r="S1937" s="4" t="s">
        <v>8255</v>
      </c>
      <c r="T1937" s="19"/>
    </row>
    <row x14ac:dyDescent="0.25" r="1938" customHeight="1" ht="19.5">
      <c r="A1938" s="18">
        <v>45202</v>
      </c>
      <c r="B1938" s="19" t="s">
        <v>8256</v>
      </c>
      <c r="C1938" s="19" t="s">
        <v>5684</v>
      </c>
      <c r="D1938" s="20"/>
      <c r="E1938" s="21">
        <v>15572747640</v>
      </c>
      <c r="F1938" s="19" t="s">
        <v>8257</v>
      </c>
      <c r="G1938" s="20" t="s">
        <v>115</v>
      </c>
      <c r="H1938" s="20"/>
      <c r="I1938" s="22" t="s">
        <v>328</v>
      </c>
      <c r="J1938" s="20" t="s">
        <v>24</v>
      </c>
      <c r="K1938" s="20" t="s">
        <v>25</v>
      </c>
      <c r="L1938" s="20" t="s">
        <v>39</v>
      </c>
      <c r="M1938" s="19" t="s">
        <v>27</v>
      </c>
      <c r="N1938" s="19" t="s">
        <v>183</v>
      </c>
      <c r="O1938" s="20" t="s">
        <v>29</v>
      </c>
      <c r="P1938" s="20"/>
      <c r="Q1938" s="23">
        <v>45202.595138888886</v>
      </c>
      <c r="R1938" s="20" t="s">
        <v>42</v>
      </c>
      <c r="S1938" s="4" t="s">
        <v>8258</v>
      </c>
      <c r="T1938" s="19"/>
    </row>
    <row x14ac:dyDescent="0.25" r="1939" customHeight="1" ht="19.5">
      <c r="A1939" s="18">
        <v>45202</v>
      </c>
      <c r="B1939" s="19" t="s">
        <v>8259</v>
      </c>
      <c r="C1939" s="19" t="s">
        <v>5684</v>
      </c>
      <c r="D1939" s="20"/>
      <c r="E1939" s="21">
        <v>13197305565</v>
      </c>
      <c r="F1939" s="19" t="s">
        <v>8260</v>
      </c>
      <c r="G1939" s="20" t="s">
        <v>62</v>
      </c>
      <c r="H1939" s="20"/>
      <c r="I1939" s="22" t="s">
        <v>352</v>
      </c>
      <c r="J1939" s="20" t="s">
        <v>24</v>
      </c>
      <c r="K1939" s="20" t="s">
        <v>25</v>
      </c>
      <c r="L1939" s="20" t="s">
        <v>39</v>
      </c>
      <c r="M1939" s="19" t="s">
        <v>27</v>
      </c>
      <c r="N1939" s="19" t="s">
        <v>183</v>
      </c>
      <c r="O1939" s="20" t="s">
        <v>29</v>
      </c>
      <c r="P1939" s="20"/>
      <c r="Q1939" s="23">
        <v>45202.59027777778</v>
      </c>
      <c r="R1939" s="20" t="s">
        <v>42</v>
      </c>
      <c r="S1939" s="4" t="s">
        <v>8261</v>
      </c>
      <c r="T1939" s="19"/>
    </row>
    <row x14ac:dyDescent="0.25" r="1940" customHeight="1" ht="19.5">
      <c r="A1940" s="18">
        <v>45202</v>
      </c>
      <c r="B1940" s="19" t="s">
        <v>8262</v>
      </c>
      <c r="C1940" s="19" t="s">
        <v>5684</v>
      </c>
      <c r="D1940" s="20"/>
      <c r="E1940" s="21">
        <v>17683719062</v>
      </c>
      <c r="F1940" s="19" t="s">
        <v>8263</v>
      </c>
      <c r="G1940" s="20" t="s">
        <v>37</v>
      </c>
      <c r="H1940" s="20" t="s">
        <v>98</v>
      </c>
      <c r="I1940" s="22" t="s">
        <v>5749</v>
      </c>
      <c r="J1940" s="20" t="s">
        <v>24</v>
      </c>
      <c r="K1940" s="20" t="s">
        <v>25</v>
      </c>
      <c r="L1940" s="20" t="s">
        <v>39</v>
      </c>
      <c r="M1940" s="19" t="s">
        <v>27</v>
      </c>
      <c r="N1940" s="19" t="s">
        <v>183</v>
      </c>
      <c r="O1940" s="20" t="s">
        <v>29</v>
      </c>
      <c r="P1940" s="20"/>
      <c r="Q1940" s="23">
        <v>45202.42916666667</v>
      </c>
      <c r="R1940" s="20" t="s">
        <v>42</v>
      </c>
      <c r="S1940" s="19" t="s">
        <v>8264</v>
      </c>
      <c r="T1940" s="19"/>
    </row>
    <row x14ac:dyDescent="0.25" r="1941" customHeight="1" ht="19.5">
      <c r="A1941" s="18">
        <v>45202</v>
      </c>
      <c r="B1941" s="19" t="s">
        <v>8265</v>
      </c>
      <c r="C1941" s="19" t="s">
        <v>5684</v>
      </c>
      <c r="D1941" s="20"/>
      <c r="E1941" s="21">
        <v>15549366349</v>
      </c>
      <c r="F1941" s="19" t="s">
        <v>8266</v>
      </c>
      <c r="G1941" s="20" t="s">
        <v>115</v>
      </c>
      <c r="H1941" s="20"/>
      <c r="I1941" s="22" t="s">
        <v>4501</v>
      </c>
      <c r="J1941" s="20" t="s">
        <v>24</v>
      </c>
      <c r="K1941" s="20" t="s">
        <v>25</v>
      </c>
      <c r="L1941" s="20" t="s">
        <v>39</v>
      </c>
      <c r="M1941" s="19" t="s">
        <v>27</v>
      </c>
      <c r="N1941" s="19" t="s">
        <v>183</v>
      </c>
      <c r="O1941" s="20" t="s">
        <v>29</v>
      </c>
      <c r="P1941" s="20"/>
      <c r="Q1941" s="23">
        <v>45202.42986111111</v>
      </c>
      <c r="R1941" s="20" t="s">
        <v>42</v>
      </c>
      <c r="S1941" s="19" t="s">
        <v>8267</v>
      </c>
      <c r="T1941" s="19"/>
    </row>
    <row x14ac:dyDescent="0.25" r="1942" customHeight="1" ht="19.5">
      <c r="A1942" s="18">
        <v>45202</v>
      </c>
      <c r="B1942" s="19" t="s">
        <v>8268</v>
      </c>
      <c r="C1942" s="19" t="s">
        <v>5684</v>
      </c>
      <c r="D1942" s="20"/>
      <c r="E1942" s="21">
        <v>15549378398</v>
      </c>
      <c r="F1942" s="19" t="s">
        <v>8269</v>
      </c>
      <c r="G1942" s="20" t="s">
        <v>115</v>
      </c>
      <c r="H1942" s="20"/>
      <c r="I1942" s="22" t="s">
        <v>87</v>
      </c>
      <c r="J1942" s="20" t="s">
        <v>24</v>
      </c>
      <c r="K1942" s="20" t="s">
        <v>25</v>
      </c>
      <c r="L1942" s="20" t="s">
        <v>39</v>
      </c>
      <c r="M1942" s="19" t="s">
        <v>27</v>
      </c>
      <c r="N1942" s="19" t="s">
        <v>183</v>
      </c>
      <c r="O1942" s="20" t="s">
        <v>29</v>
      </c>
      <c r="P1942" s="20"/>
      <c r="Q1942" s="23">
        <v>45202.41527777778</v>
      </c>
      <c r="R1942" s="20" t="s">
        <v>42</v>
      </c>
      <c r="S1942" s="4" t="s">
        <v>8270</v>
      </c>
      <c r="T1942" s="19"/>
    </row>
    <row x14ac:dyDescent="0.25" r="1943" customHeight="1" ht="19.5">
      <c r="A1943" s="18">
        <v>45202</v>
      </c>
      <c r="B1943" s="19" t="s">
        <v>8271</v>
      </c>
      <c r="C1943" s="19" t="s">
        <v>5684</v>
      </c>
      <c r="D1943" s="20"/>
      <c r="E1943" s="21">
        <v>15587943138</v>
      </c>
      <c r="F1943" s="19" t="s">
        <v>8272</v>
      </c>
      <c r="G1943" s="20" t="s">
        <v>115</v>
      </c>
      <c r="H1943" s="20"/>
      <c r="I1943" s="22" t="s">
        <v>735</v>
      </c>
      <c r="J1943" s="20" t="s">
        <v>24</v>
      </c>
      <c r="K1943" s="20" t="s">
        <v>25</v>
      </c>
      <c r="L1943" s="20" t="s">
        <v>39</v>
      </c>
      <c r="M1943" s="19" t="s">
        <v>27</v>
      </c>
      <c r="N1943" s="19" t="s">
        <v>183</v>
      </c>
      <c r="O1943" s="20" t="s">
        <v>29</v>
      </c>
      <c r="P1943" s="20"/>
      <c r="Q1943" s="23">
        <v>45202.47638888889</v>
      </c>
      <c r="R1943" s="20" t="s">
        <v>42</v>
      </c>
      <c r="S1943" s="4" t="s">
        <v>8273</v>
      </c>
      <c r="T1943" s="19"/>
    </row>
    <row x14ac:dyDescent="0.25" r="1944" customHeight="1" ht="19.5">
      <c r="A1944" s="18">
        <v>45202</v>
      </c>
      <c r="B1944" s="19" t="s">
        <v>8274</v>
      </c>
      <c r="C1944" s="19" t="s">
        <v>5684</v>
      </c>
      <c r="D1944" s="20"/>
      <c r="E1944" s="21">
        <v>15549355523</v>
      </c>
      <c r="F1944" s="19" t="s">
        <v>8275</v>
      </c>
      <c r="G1944" s="20" t="s">
        <v>115</v>
      </c>
      <c r="H1944" s="20"/>
      <c r="I1944" s="22" t="s">
        <v>116</v>
      </c>
      <c r="J1944" s="20" t="s">
        <v>24</v>
      </c>
      <c r="K1944" s="20" t="s">
        <v>25</v>
      </c>
      <c r="L1944" s="20" t="s">
        <v>39</v>
      </c>
      <c r="M1944" s="19" t="s">
        <v>27</v>
      </c>
      <c r="N1944" s="19" t="s">
        <v>183</v>
      </c>
      <c r="O1944" s="20" t="s">
        <v>29</v>
      </c>
      <c r="P1944" s="20"/>
      <c r="Q1944" s="23">
        <v>45202.381944444445</v>
      </c>
      <c r="R1944" s="20" t="s">
        <v>42</v>
      </c>
      <c r="S1944" s="4" t="s">
        <v>8276</v>
      </c>
      <c r="T1944" s="19"/>
    </row>
    <row x14ac:dyDescent="0.25" r="1945" customHeight="1" ht="19.5">
      <c r="A1945" s="18">
        <v>45202</v>
      </c>
      <c r="B1945" s="19" t="s">
        <v>8277</v>
      </c>
      <c r="C1945" s="19" t="s">
        <v>5684</v>
      </c>
      <c r="D1945" s="20"/>
      <c r="E1945" s="21">
        <v>18671722310</v>
      </c>
      <c r="F1945" s="19" t="s">
        <v>8278</v>
      </c>
      <c r="G1945" s="20" t="s">
        <v>216</v>
      </c>
      <c r="H1945" s="20"/>
      <c r="I1945" s="22" t="s">
        <v>116</v>
      </c>
      <c r="J1945" s="20" t="s">
        <v>24</v>
      </c>
      <c r="K1945" s="20" t="s">
        <v>25</v>
      </c>
      <c r="L1945" s="20" t="s">
        <v>39</v>
      </c>
      <c r="M1945" s="19" t="s">
        <v>40</v>
      </c>
      <c r="N1945" s="19" t="s">
        <v>183</v>
      </c>
      <c r="O1945" s="20" t="s">
        <v>29</v>
      </c>
      <c r="P1945" s="20"/>
      <c r="Q1945" s="23">
        <v>45202.40972222222</v>
      </c>
      <c r="R1945" s="20" t="s">
        <v>42</v>
      </c>
      <c r="S1945" s="4" t="s">
        <v>8279</v>
      </c>
      <c r="T1945" s="19"/>
    </row>
    <row x14ac:dyDescent="0.25" r="1946" customHeight="1" ht="19.5">
      <c r="A1946" s="18">
        <v>45202</v>
      </c>
      <c r="B1946" s="19" t="s">
        <v>8280</v>
      </c>
      <c r="C1946" s="19" t="s">
        <v>5684</v>
      </c>
      <c r="D1946" s="20"/>
      <c r="E1946" s="21">
        <v>13032745649</v>
      </c>
      <c r="F1946" s="19" t="s">
        <v>8281</v>
      </c>
      <c r="G1946" s="20" t="s">
        <v>23</v>
      </c>
      <c r="H1946" s="20"/>
      <c r="I1946" s="22" t="s">
        <v>4501</v>
      </c>
      <c r="J1946" s="20" t="s">
        <v>24</v>
      </c>
      <c r="K1946" s="20" t="s">
        <v>25</v>
      </c>
      <c r="L1946" s="20" t="s">
        <v>39</v>
      </c>
      <c r="M1946" s="19" t="s">
        <v>27</v>
      </c>
      <c r="N1946" s="19" t="s">
        <v>183</v>
      </c>
      <c r="O1946" s="20" t="s">
        <v>29</v>
      </c>
      <c r="P1946" s="20"/>
      <c r="Q1946" s="23">
        <v>45202.40277777778</v>
      </c>
      <c r="R1946" s="20" t="s">
        <v>42</v>
      </c>
      <c r="S1946" s="19" t="s">
        <v>7229</v>
      </c>
      <c r="T1946" s="19"/>
    </row>
    <row x14ac:dyDescent="0.25" r="1947" customHeight="1" ht="19.5">
      <c r="A1947" s="18">
        <v>45202</v>
      </c>
      <c r="B1947" s="19" t="s">
        <v>8282</v>
      </c>
      <c r="C1947" s="19" t="s">
        <v>5684</v>
      </c>
      <c r="D1947" s="20"/>
      <c r="E1947" s="21">
        <v>18671771006</v>
      </c>
      <c r="F1947" s="19" t="s">
        <v>8283</v>
      </c>
      <c r="G1947" s="20" t="s">
        <v>37</v>
      </c>
      <c r="H1947" s="20"/>
      <c r="I1947" s="22" t="s">
        <v>1914</v>
      </c>
      <c r="J1947" s="20" t="s">
        <v>24</v>
      </c>
      <c r="K1947" s="20" t="s">
        <v>25</v>
      </c>
      <c r="L1947" s="20" t="s">
        <v>39</v>
      </c>
      <c r="M1947" s="19" t="s">
        <v>27</v>
      </c>
      <c r="N1947" s="19" t="s">
        <v>183</v>
      </c>
      <c r="O1947" s="20" t="s">
        <v>29</v>
      </c>
      <c r="P1947" s="20"/>
      <c r="Q1947" s="23">
        <v>45202.444444444445</v>
      </c>
      <c r="R1947" s="20" t="s">
        <v>42</v>
      </c>
      <c r="S1947" s="4" t="s">
        <v>8284</v>
      </c>
      <c r="T1947" s="19"/>
    </row>
    <row x14ac:dyDescent="0.25" r="1948" customHeight="1" ht="19.5">
      <c r="A1948" s="18">
        <v>45202</v>
      </c>
      <c r="B1948" s="19" t="s">
        <v>8285</v>
      </c>
      <c r="C1948" s="19" t="s">
        <v>5684</v>
      </c>
      <c r="D1948" s="20"/>
      <c r="E1948" s="21">
        <v>15629362703</v>
      </c>
      <c r="F1948" s="19" t="s">
        <v>8286</v>
      </c>
      <c r="G1948" s="20" t="s">
        <v>23</v>
      </c>
      <c r="H1948" s="20" t="s">
        <v>130</v>
      </c>
      <c r="I1948" s="22" t="s">
        <v>1914</v>
      </c>
      <c r="J1948" s="20" t="s">
        <v>24</v>
      </c>
      <c r="K1948" s="20" t="s">
        <v>25</v>
      </c>
      <c r="L1948" s="20" t="s">
        <v>39</v>
      </c>
      <c r="M1948" s="19" t="s">
        <v>27</v>
      </c>
      <c r="N1948" s="19" t="s">
        <v>183</v>
      </c>
      <c r="O1948" s="20" t="s">
        <v>29</v>
      </c>
      <c r="P1948" s="20"/>
      <c r="Q1948" s="23">
        <v>45202.584027777775</v>
      </c>
      <c r="R1948" s="20" t="s">
        <v>42</v>
      </c>
      <c r="S1948" s="4" t="s">
        <v>8287</v>
      </c>
      <c r="T1948" s="19"/>
    </row>
    <row x14ac:dyDescent="0.25" r="1949" customHeight="1" ht="19.5">
      <c r="A1949" s="18">
        <v>45202</v>
      </c>
      <c r="B1949" s="19" t="s">
        <v>8288</v>
      </c>
      <c r="C1949" s="19" t="s">
        <v>5684</v>
      </c>
      <c r="D1949" s="20"/>
      <c r="E1949" s="21">
        <v>15671061314</v>
      </c>
      <c r="F1949" s="19" t="s">
        <v>8289</v>
      </c>
      <c r="G1949" s="20" t="s">
        <v>23</v>
      </c>
      <c r="H1949" s="20"/>
      <c r="I1949" s="22" t="s">
        <v>116</v>
      </c>
      <c r="J1949" s="20" t="s">
        <v>24</v>
      </c>
      <c r="K1949" s="20" t="s">
        <v>25</v>
      </c>
      <c r="L1949" s="20" t="s">
        <v>39</v>
      </c>
      <c r="M1949" s="19" t="s">
        <v>40</v>
      </c>
      <c r="N1949" s="19" t="s">
        <v>183</v>
      </c>
      <c r="O1949" s="20" t="s">
        <v>29</v>
      </c>
      <c r="P1949" s="20"/>
      <c r="Q1949" s="23">
        <v>45202.381944444445</v>
      </c>
      <c r="R1949" s="20" t="s">
        <v>42</v>
      </c>
      <c r="S1949" s="4" t="s">
        <v>8290</v>
      </c>
      <c r="T1949" s="19"/>
    </row>
    <row x14ac:dyDescent="0.25" r="1950" customHeight="1" ht="19.5">
      <c r="A1950" s="18">
        <v>45202</v>
      </c>
      <c r="B1950" s="19" t="s">
        <v>8291</v>
      </c>
      <c r="C1950" s="19" t="s">
        <v>8292</v>
      </c>
      <c r="D1950" s="20"/>
      <c r="E1950" s="21">
        <v>15571752101</v>
      </c>
      <c r="F1950" s="19" t="s">
        <v>8293</v>
      </c>
      <c r="G1950" s="20" t="s">
        <v>62</v>
      </c>
      <c r="H1950" s="20"/>
      <c r="I1950" s="22">
        <v>10015</v>
      </c>
      <c r="J1950" s="20" t="s">
        <v>24</v>
      </c>
      <c r="K1950" s="20" t="s">
        <v>172</v>
      </c>
      <c r="L1950" s="20" t="s">
        <v>26</v>
      </c>
      <c r="M1950" s="19" t="s">
        <v>27</v>
      </c>
      <c r="N1950" s="19" t="s">
        <v>28</v>
      </c>
      <c r="O1950" s="20" t="s">
        <v>29</v>
      </c>
      <c r="P1950" s="20"/>
      <c r="Q1950" s="23">
        <v>45202.45277777778</v>
      </c>
      <c r="R1950" s="20" t="s">
        <v>31</v>
      </c>
      <c r="S1950" s="4" t="s">
        <v>8294</v>
      </c>
      <c r="T1950" s="19"/>
    </row>
    <row x14ac:dyDescent="0.25" r="1951" customHeight="1" ht="19.5">
      <c r="A1951" s="18">
        <v>45202</v>
      </c>
      <c r="B1951" s="19" t="s">
        <v>8295</v>
      </c>
      <c r="C1951" s="19" t="s">
        <v>8253</v>
      </c>
      <c r="D1951" s="20"/>
      <c r="E1951" s="21">
        <v>18986825799</v>
      </c>
      <c r="F1951" s="19" t="s">
        <v>8296</v>
      </c>
      <c r="G1951" s="20" t="s">
        <v>171</v>
      </c>
      <c r="H1951" s="20" t="s">
        <v>98</v>
      </c>
      <c r="I1951" s="22" t="s">
        <v>110</v>
      </c>
      <c r="J1951" s="20" t="s">
        <v>24</v>
      </c>
      <c r="K1951" s="20" t="s">
        <v>25</v>
      </c>
      <c r="L1951" s="20" t="s">
        <v>39</v>
      </c>
      <c r="M1951" s="19" t="s">
        <v>40</v>
      </c>
      <c r="N1951" s="19" t="s">
        <v>183</v>
      </c>
      <c r="O1951" s="20" t="s">
        <v>29</v>
      </c>
      <c r="P1951" s="20"/>
      <c r="Q1951" s="23">
        <v>45202.645833333336</v>
      </c>
      <c r="R1951" s="20" t="s">
        <v>42</v>
      </c>
      <c r="S1951" s="4" t="s">
        <v>8297</v>
      </c>
      <c r="T1951" s="19" t="s">
        <v>8298</v>
      </c>
    </row>
    <row x14ac:dyDescent="0.25" r="1952" customHeight="1" ht="19.5">
      <c r="A1952" s="18">
        <v>45202</v>
      </c>
      <c r="B1952" s="19" t="s">
        <v>8299</v>
      </c>
      <c r="C1952" s="19" t="s">
        <v>5684</v>
      </c>
      <c r="D1952" s="20"/>
      <c r="E1952" s="21">
        <v>15586379210</v>
      </c>
      <c r="F1952" s="19" t="s">
        <v>8300</v>
      </c>
      <c r="G1952" s="20" t="s">
        <v>37</v>
      </c>
      <c r="H1952" s="20"/>
      <c r="I1952" s="22" t="s">
        <v>99</v>
      </c>
      <c r="J1952" s="20" t="s">
        <v>24</v>
      </c>
      <c r="K1952" s="20" t="s">
        <v>25</v>
      </c>
      <c r="L1952" s="20" t="s">
        <v>39</v>
      </c>
      <c r="M1952" s="19" t="s">
        <v>40</v>
      </c>
      <c r="N1952" s="19" t="s">
        <v>183</v>
      </c>
      <c r="O1952" s="20" t="s">
        <v>29</v>
      </c>
      <c r="P1952" s="20"/>
      <c r="Q1952" s="23">
        <v>45202.59166666667</v>
      </c>
      <c r="R1952" s="20" t="s">
        <v>42</v>
      </c>
      <c r="S1952" s="4" t="s">
        <v>8301</v>
      </c>
      <c r="T1952" s="19" t="s">
        <v>8302</v>
      </c>
    </row>
    <row x14ac:dyDescent="0.25" r="1953" customHeight="1" ht="19.5">
      <c r="A1953" s="18">
        <v>45202</v>
      </c>
      <c r="B1953" s="19" t="s">
        <v>8303</v>
      </c>
      <c r="C1953" s="19" t="s">
        <v>5852</v>
      </c>
      <c r="D1953" s="20"/>
      <c r="E1953" s="21">
        <v>13047178731</v>
      </c>
      <c r="F1953" s="19" t="s">
        <v>8304</v>
      </c>
      <c r="G1953" s="20" t="s">
        <v>62</v>
      </c>
      <c r="H1953" s="20"/>
      <c r="I1953" s="22" t="s">
        <v>87</v>
      </c>
      <c r="J1953" s="20" t="s">
        <v>24</v>
      </c>
      <c r="K1953" s="20" t="s">
        <v>25</v>
      </c>
      <c r="L1953" s="20" t="s">
        <v>39</v>
      </c>
      <c r="M1953" s="19" t="s">
        <v>40</v>
      </c>
      <c r="N1953" s="19" t="s">
        <v>624</v>
      </c>
      <c r="O1953" s="20" t="s">
        <v>29</v>
      </c>
      <c r="P1953" s="20"/>
      <c r="Q1953" s="23">
        <v>45202.666666666664</v>
      </c>
      <c r="R1953" s="20" t="s">
        <v>42</v>
      </c>
      <c r="S1953" s="19" t="s">
        <v>8305</v>
      </c>
      <c r="T1953" s="19" t="s">
        <v>8306</v>
      </c>
    </row>
    <row x14ac:dyDescent="0.25" r="1954" customHeight="1" ht="19.5">
      <c r="A1954" s="18">
        <v>45202</v>
      </c>
      <c r="B1954" s="19" t="s">
        <v>8307</v>
      </c>
      <c r="C1954" s="19" t="s">
        <v>8253</v>
      </c>
      <c r="D1954" s="20"/>
      <c r="E1954" s="21">
        <v>13197308660</v>
      </c>
      <c r="F1954" s="19" t="s">
        <v>5540</v>
      </c>
      <c r="G1954" s="20" t="s">
        <v>62</v>
      </c>
      <c r="H1954" s="20"/>
      <c r="I1954" s="22" t="s">
        <v>99</v>
      </c>
      <c r="J1954" s="20" t="s">
        <v>24</v>
      </c>
      <c r="K1954" s="20" t="s">
        <v>25</v>
      </c>
      <c r="L1954" s="20" t="s">
        <v>39</v>
      </c>
      <c r="M1954" s="19" t="s">
        <v>40</v>
      </c>
      <c r="N1954" s="19" t="s">
        <v>183</v>
      </c>
      <c r="O1954" s="20" t="s">
        <v>29</v>
      </c>
      <c r="P1954" s="20"/>
      <c r="Q1954" s="23">
        <v>45202.37986111111</v>
      </c>
      <c r="R1954" s="20" t="s">
        <v>42</v>
      </c>
      <c r="S1954" s="4" t="s">
        <v>8308</v>
      </c>
      <c r="T1954" s="19" t="s">
        <v>8309</v>
      </c>
    </row>
    <row x14ac:dyDescent="0.25" r="1955" customHeight="1" ht="19.5">
      <c r="A1955" s="18">
        <v>45202</v>
      </c>
      <c r="B1955" s="19" t="s">
        <v>8310</v>
      </c>
      <c r="C1955" s="19" t="s">
        <v>8311</v>
      </c>
      <c r="D1955" s="20"/>
      <c r="E1955" s="21">
        <v>15271517797</v>
      </c>
      <c r="F1955" s="19" t="s">
        <v>8312</v>
      </c>
      <c r="G1955" s="20" t="s">
        <v>74</v>
      </c>
      <c r="H1955" s="20"/>
      <c r="I1955" s="22" t="s">
        <v>57</v>
      </c>
      <c r="J1955" s="20" t="s">
        <v>24</v>
      </c>
      <c r="K1955" s="20" t="s">
        <v>25</v>
      </c>
      <c r="L1955" s="20" t="s">
        <v>39</v>
      </c>
      <c r="M1955" s="19" t="s">
        <v>40</v>
      </c>
      <c r="N1955" s="19" t="s">
        <v>28</v>
      </c>
      <c r="O1955" s="20" t="s">
        <v>29</v>
      </c>
      <c r="P1955" s="20" t="s">
        <v>5807</v>
      </c>
      <c r="Q1955" s="23">
        <v>45202.433333333334</v>
      </c>
      <c r="R1955" s="20" t="s">
        <v>42</v>
      </c>
      <c r="S1955" s="19" t="s">
        <v>8313</v>
      </c>
      <c r="T1955" s="19" t="s">
        <v>8314</v>
      </c>
    </row>
    <row x14ac:dyDescent="0.25" r="1956" customHeight="1" ht="19.5">
      <c r="A1956" s="18">
        <v>45202</v>
      </c>
      <c r="B1956" s="19" t="s">
        <v>8315</v>
      </c>
      <c r="C1956" s="19" t="s">
        <v>5816</v>
      </c>
      <c r="D1956" s="20"/>
      <c r="E1956" s="21">
        <v>16671006565</v>
      </c>
      <c r="F1956" s="19" t="s">
        <v>8316</v>
      </c>
      <c r="G1956" s="20" t="s">
        <v>62</v>
      </c>
      <c r="H1956" s="20" t="s">
        <v>121</v>
      </c>
      <c r="I1956" s="22" t="s">
        <v>142</v>
      </c>
      <c r="J1956" s="20" t="s">
        <v>24</v>
      </c>
      <c r="K1956" s="20" t="s">
        <v>25</v>
      </c>
      <c r="L1956" s="20" t="s">
        <v>39</v>
      </c>
      <c r="M1956" s="19" t="s">
        <v>40</v>
      </c>
      <c r="N1956" s="19" t="s">
        <v>28</v>
      </c>
      <c r="O1956" s="20" t="s">
        <v>29</v>
      </c>
      <c r="P1956" s="20" t="s">
        <v>5807</v>
      </c>
      <c r="Q1956" s="23">
        <v>45202.38055555556</v>
      </c>
      <c r="R1956" s="20" t="s">
        <v>42</v>
      </c>
      <c r="S1956" s="4" t="s">
        <v>8317</v>
      </c>
      <c r="T1956" s="19" t="s">
        <v>8318</v>
      </c>
    </row>
    <row x14ac:dyDescent="0.25" r="1957" customHeight="1" ht="19.5">
      <c r="A1957" s="18">
        <v>45202</v>
      </c>
      <c r="B1957" s="19" t="s">
        <v>8319</v>
      </c>
      <c r="C1957" s="19" t="s">
        <v>8311</v>
      </c>
      <c r="D1957" s="20"/>
      <c r="E1957" s="21">
        <v>13277259122</v>
      </c>
      <c r="F1957" s="19" t="s">
        <v>8320</v>
      </c>
      <c r="G1957" s="20" t="s">
        <v>115</v>
      </c>
      <c r="H1957" s="20"/>
      <c r="I1957" s="22" t="s">
        <v>241</v>
      </c>
      <c r="J1957" s="20" t="s">
        <v>24</v>
      </c>
      <c r="K1957" s="20" t="s">
        <v>25</v>
      </c>
      <c r="L1957" s="20" t="s">
        <v>39</v>
      </c>
      <c r="M1957" s="19" t="s">
        <v>27</v>
      </c>
      <c r="N1957" s="19" t="s">
        <v>28</v>
      </c>
      <c r="O1957" s="20" t="s">
        <v>29</v>
      </c>
      <c r="P1957" s="20" t="s">
        <v>8321</v>
      </c>
      <c r="Q1957" s="23">
        <v>45202.40972222222</v>
      </c>
      <c r="R1957" s="20" t="s">
        <v>42</v>
      </c>
      <c r="S1957" s="4" t="s">
        <v>8322</v>
      </c>
      <c r="T1957" s="19" t="s">
        <v>7257</v>
      </c>
    </row>
    <row x14ac:dyDescent="0.25" r="1958" customHeight="1" ht="19.5">
      <c r="A1958" s="18">
        <v>45202</v>
      </c>
      <c r="B1958" s="19" t="s">
        <v>8323</v>
      </c>
      <c r="C1958" s="19" t="s">
        <v>5816</v>
      </c>
      <c r="D1958" s="20"/>
      <c r="E1958" s="21">
        <v>13277397817</v>
      </c>
      <c r="F1958" s="19" t="s">
        <v>8324</v>
      </c>
      <c r="G1958" s="20" t="s">
        <v>115</v>
      </c>
      <c r="H1958" s="20"/>
      <c r="I1958" s="22" t="s">
        <v>241</v>
      </c>
      <c r="J1958" s="20" t="s">
        <v>24</v>
      </c>
      <c r="K1958" s="20" t="s">
        <v>25</v>
      </c>
      <c r="L1958" s="20" t="s">
        <v>39</v>
      </c>
      <c r="M1958" s="19" t="s">
        <v>40</v>
      </c>
      <c r="N1958" s="19" t="s">
        <v>28</v>
      </c>
      <c r="O1958" s="20" t="s">
        <v>29</v>
      </c>
      <c r="P1958" s="20" t="s">
        <v>5807</v>
      </c>
      <c r="Q1958" s="23">
        <v>45202.37986111111</v>
      </c>
      <c r="R1958" s="20" t="s">
        <v>42</v>
      </c>
      <c r="S1958" s="4" t="s">
        <v>8325</v>
      </c>
      <c r="T1958" s="19" t="s">
        <v>8326</v>
      </c>
    </row>
    <row x14ac:dyDescent="0.25" r="1959" customHeight="1" ht="19.5">
      <c r="A1959" s="18">
        <v>45202</v>
      </c>
      <c r="B1959" s="19" t="s">
        <v>8327</v>
      </c>
      <c r="C1959" s="19" t="s">
        <v>8328</v>
      </c>
      <c r="D1959" s="20"/>
      <c r="E1959" s="21">
        <v>15587989377</v>
      </c>
      <c r="F1959" s="19" t="s">
        <v>8329</v>
      </c>
      <c r="G1959" s="20" t="s">
        <v>74</v>
      </c>
      <c r="H1959" s="20"/>
      <c r="I1959" s="22" t="s">
        <v>99</v>
      </c>
      <c r="J1959" s="20" t="s">
        <v>24</v>
      </c>
      <c r="K1959" s="20" t="s">
        <v>25</v>
      </c>
      <c r="L1959" s="20" t="s">
        <v>39</v>
      </c>
      <c r="M1959" s="19" t="s">
        <v>40</v>
      </c>
      <c r="N1959" s="19" t="s">
        <v>28</v>
      </c>
      <c r="O1959" s="20" t="s">
        <v>29</v>
      </c>
      <c r="P1959" s="20" t="s">
        <v>5807</v>
      </c>
      <c r="Q1959" s="23">
        <v>45202.600694444445</v>
      </c>
      <c r="R1959" s="20" t="s">
        <v>42</v>
      </c>
      <c r="S1959" s="4" t="s">
        <v>8330</v>
      </c>
      <c r="T1959" s="19" t="s">
        <v>8331</v>
      </c>
    </row>
    <row x14ac:dyDescent="0.25" r="1960" customHeight="1" ht="19.5">
      <c r="A1960" s="18">
        <v>45202</v>
      </c>
      <c r="B1960" s="19" t="s">
        <v>8332</v>
      </c>
      <c r="C1960" s="19" t="s">
        <v>5811</v>
      </c>
      <c r="D1960" s="20"/>
      <c r="E1960" s="21">
        <v>18671445088</v>
      </c>
      <c r="F1960" s="19" t="s">
        <v>230</v>
      </c>
      <c r="G1960" s="20" t="s">
        <v>23</v>
      </c>
      <c r="H1960" s="20" t="s">
        <v>130</v>
      </c>
      <c r="I1960" s="22" t="s">
        <v>272</v>
      </c>
      <c r="J1960" s="20" t="s">
        <v>24</v>
      </c>
      <c r="K1960" s="20" t="s">
        <v>25</v>
      </c>
      <c r="L1960" s="20" t="s">
        <v>39</v>
      </c>
      <c r="M1960" s="19" t="s">
        <v>40</v>
      </c>
      <c r="N1960" s="19" t="s">
        <v>28</v>
      </c>
      <c r="O1960" s="20" t="s">
        <v>29</v>
      </c>
      <c r="P1960" s="20"/>
      <c r="Q1960" s="23">
        <v>45202.38333333333</v>
      </c>
      <c r="R1960" s="20" t="s">
        <v>42</v>
      </c>
      <c r="S1960" s="4" t="s">
        <v>8333</v>
      </c>
      <c r="T1960" s="19" t="s">
        <v>8334</v>
      </c>
    </row>
    <row x14ac:dyDescent="0.25" r="1961" customHeight="1" ht="19.5">
      <c r="A1961" s="18">
        <v>45202</v>
      </c>
      <c r="B1961" s="19" t="s">
        <v>8335</v>
      </c>
      <c r="C1961" s="19" t="s">
        <v>8336</v>
      </c>
      <c r="D1961" s="20"/>
      <c r="E1961" s="21">
        <v>15971627159</v>
      </c>
      <c r="F1961" s="19" t="s">
        <v>8337</v>
      </c>
      <c r="G1961" s="20" t="s">
        <v>23</v>
      </c>
      <c r="H1961" s="20"/>
      <c r="I1961" s="22">
        <v>10015</v>
      </c>
      <c r="J1961" s="20" t="s">
        <v>24</v>
      </c>
      <c r="K1961" s="20" t="s">
        <v>69</v>
      </c>
      <c r="L1961" s="20" t="s">
        <v>26</v>
      </c>
      <c r="M1961" s="19" t="s">
        <v>27</v>
      </c>
      <c r="N1961" s="19" t="s">
        <v>28</v>
      </c>
      <c r="O1961" s="20" t="s">
        <v>29</v>
      </c>
      <c r="P1961" s="20" t="s">
        <v>5807</v>
      </c>
      <c r="Q1961" s="23">
        <v>45202.722916666666</v>
      </c>
      <c r="R1961" s="20" t="s">
        <v>31</v>
      </c>
      <c r="S1961" s="4" t="s">
        <v>8338</v>
      </c>
      <c r="T1961" s="4" t="s">
        <v>8339</v>
      </c>
    </row>
    <row x14ac:dyDescent="0.25" r="1962" customHeight="1" ht="19.5">
      <c r="A1962" s="18">
        <v>45202</v>
      </c>
      <c r="B1962" s="19" t="s">
        <v>8340</v>
      </c>
      <c r="C1962" s="19" t="s">
        <v>8341</v>
      </c>
      <c r="D1962" s="20"/>
      <c r="E1962" s="21">
        <v>15671033185</v>
      </c>
      <c r="F1962" s="19" t="s">
        <v>8342</v>
      </c>
      <c r="G1962" s="20" t="s">
        <v>115</v>
      </c>
      <c r="H1962" s="20"/>
      <c r="I1962" s="22" t="s">
        <v>486</v>
      </c>
      <c r="J1962" s="20" t="s">
        <v>24</v>
      </c>
      <c r="K1962" s="20" t="s">
        <v>25</v>
      </c>
      <c r="L1962" s="20" t="s">
        <v>39</v>
      </c>
      <c r="M1962" s="19" t="s">
        <v>27</v>
      </c>
      <c r="N1962" s="19" t="s">
        <v>28</v>
      </c>
      <c r="O1962" s="20" t="s">
        <v>29</v>
      </c>
      <c r="P1962" s="20"/>
      <c r="Q1962" s="23">
        <v>45202.3875</v>
      </c>
      <c r="R1962" s="20" t="s">
        <v>42</v>
      </c>
      <c r="S1962" s="4" t="s">
        <v>8343</v>
      </c>
      <c r="T1962" s="19" t="s">
        <v>8344</v>
      </c>
    </row>
    <row x14ac:dyDescent="0.25" r="1963" customHeight="1" ht="19.5">
      <c r="A1963" s="18">
        <v>45202</v>
      </c>
      <c r="B1963" s="19" t="s">
        <v>8345</v>
      </c>
      <c r="C1963" s="19" t="s">
        <v>6252</v>
      </c>
      <c r="D1963" s="20"/>
      <c r="E1963" s="21">
        <v>15572756715</v>
      </c>
      <c r="F1963" s="19" t="s">
        <v>8346</v>
      </c>
      <c r="G1963" s="20" t="s">
        <v>115</v>
      </c>
      <c r="H1963" s="20"/>
      <c r="I1963" s="22" t="s">
        <v>87</v>
      </c>
      <c r="J1963" s="20" t="s">
        <v>24</v>
      </c>
      <c r="K1963" s="20" t="s">
        <v>25</v>
      </c>
      <c r="L1963" s="20" t="s">
        <v>39</v>
      </c>
      <c r="M1963" s="19" t="s">
        <v>27</v>
      </c>
      <c r="N1963" s="19" t="s">
        <v>28</v>
      </c>
      <c r="O1963" s="20" t="s">
        <v>29</v>
      </c>
      <c r="P1963" s="20"/>
      <c r="Q1963" s="23">
        <v>45202.64166666667</v>
      </c>
      <c r="R1963" s="20" t="s">
        <v>42</v>
      </c>
      <c r="S1963" s="19" t="s">
        <v>8347</v>
      </c>
      <c r="T1963" s="19" t="s">
        <v>8348</v>
      </c>
    </row>
    <row x14ac:dyDescent="0.25" r="1964" customHeight="1" ht="19.5">
      <c r="A1964" s="18">
        <v>45202</v>
      </c>
      <c r="B1964" s="19" t="s">
        <v>8349</v>
      </c>
      <c r="C1964" s="19" t="s">
        <v>8350</v>
      </c>
      <c r="D1964" s="20"/>
      <c r="E1964" s="21">
        <v>13117288008</v>
      </c>
      <c r="F1964" s="19" t="s">
        <v>8351</v>
      </c>
      <c r="G1964" s="20" t="s">
        <v>289</v>
      </c>
      <c r="H1964" s="20"/>
      <c r="I1964" s="22" t="s">
        <v>189</v>
      </c>
      <c r="J1964" s="20" t="s">
        <v>24</v>
      </c>
      <c r="K1964" s="20" t="s">
        <v>25</v>
      </c>
      <c r="L1964" s="20" t="s">
        <v>39</v>
      </c>
      <c r="M1964" s="19" t="s">
        <v>27</v>
      </c>
      <c r="N1964" s="19" t="s">
        <v>28</v>
      </c>
      <c r="O1964" s="20" t="s">
        <v>29</v>
      </c>
      <c r="P1964" s="20"/>
      <c r="Q1964" s="23">
        <v>45202.688888888886</v>
      </c>
      <c r="R1964" s="20" t="s">
        <v>42</v>
      </c>
      <c r="S1964" s="4" t="s">
        <v>8352</v>
      </c>
      <c r="T1964" s="19" t="s">
        <v>8353</v>
      </c>
    </row>
    <row x14ac:dyDescent="0.25" r="1965" customHeight="1" ht="19.5">
      <c r="A1965" s="18">
        <v>45202</v>
      </c>
      <c r="B1965" s="19" t="s">
        <v>8354</v>
      </c>
      <c r="C1965" s="19" t="s">
        <v>545</v>
      </c>
      <c r="D1965" s="20"/>
      <c r="E1965" s="21">
        <v>18695066590</v>
      </c>
      <c r="F1965" s="19" t="s">
        <v>8355</v>
      </c>
      <c r="G1965" s="20" t="s">
        <v>48</v>
      </c>
      <c r="H1965" s="20"/>
      <c r="I1965" s="22" t="s">
        <v>116</v>
      </c>
      <c r="J1965" s="20" t="s">
        <v>24</v>
      </c>
      <c r="K1965" s="20" t="s">
        <v>25</v>
      </c>
      <c r="L1965" s="20" t="s">
        <v>39</v>
      </c>
      <c r="M1965" s="19" t="s">
        <v>27</v>
      </c>
      <c r="N1965" s="19" t="s">
        <v>28</v>
      </c>
      <c r="O1965" s="20" t="s">
        <v>29</v>
      </c>
      <c r="P1965" s="20"/>
      <c r="Q1965" s="23">
        <v>45202.67152777778</v>
      </c>
      <c r="R1965" s="20" t="s">
        <v>42</v>
      </c>
      <c r="S1965" s="4" t="s">
        <v>8356</v>
      </c>
      <c r="T1965" s="19" t="s">
        <v>8357</v>
      </c>
    </row>
    <row x14ac:dyDescent="0.25" r="1966" customHeight="1" ht="19.5">
      <c r="A1966" s="18">
        <v>45202</v>
      </c>
      <c r="B1966" s="19" t="s">
        <v>8358</v>
      </c>
      <c r="C1966" s="19" t="s">
        <v>4856</v>
      </c>
      <c r="D1966" s="20"/>
      <c r="E1966" s="21">
        <v>13227290066</v>
      </c>
      <c r="F1966" s="19" t="s">
        <v>8359</v>
      </c>
      <c r="G1966" s="20" t="s">
        <v>56</v>
      </c>
      <c r="H1966" s="20"/>
      <c r="I1966" s="22">
        <v>10015</v>
      </c>
      <c r="J1966" s="20" t="s">
        <v>24</v>
      </c>
      <c r="K1966" s="20" t="s">
        <v>172</v>
      </c>
      <c r="L1966" s="20" t="s">
        <v>26</v>
      </c>
      <c r="M1966" s="19" t="s">
        <v>27</v>
      </c>
      <c r="N1966" s="19" t="s">
        <v>28</v>
      </c>
      <c r="O1966" s="20" t="s">
        <v>29</v>
      </c>
      <c r="P1966" s="20"/>
      <c r="Q1966" s="23">
        <v>45202.60833333333</v>
      </c>
      <c r="R1966" s="20" t="s">
        <v>31</v>
      </c>
      <c r="S1966" s="4" t="s">
        <v>8360</v>
      </c>
      <c r="T1966" s="4" t="s">
        <v>8361</v>
      </c>
    </row>
    <row x14ac:dyDescent="0.25" r="1967" customHeight="1" ht="19.5">
      <c r="A1967" s="18">
        <v>45202</v>
      </c>
      <c r="B1967" s="19" t="s">
        <v>8362</v>
      </c>
      <c r="C1967" s="19" t="s">
        <v>8363</v>
      </c>
      <c r="D1967" s="20"/>
      <c r="E1967" s="21">
        <v>13032744158</v>
      </c>
      <c r="F1967" s="19" t="s">
        <v>8364</v>
      </c>
      <c r="G1967" s="20" t="s">
        <v>74</v>
      </c>
      <c r="H1967" s="20" t="s">
        <v>130</v>
      </c>
      <c r="I1967" s="22" t="s">
        <v>189</v>
      </c>
      <c r="J1967" s="20" t="s">
        <v>24</v>
      </c>
      <c r="K1967" s="20" t="s">
        <v>25</v>
      </c>
      <c r="L1967" s="20" t="s">
        <v>39</v>
      </c>
      <c r="M1967" s="19" t="s">
        <v>40</v>
      </c>
      <c r="N1967" s="19" t="s">
        <v>624</v>
      </c>
      <c r="O1967" s="20" t="s">
        <v>29</v>
      </c>
      <c r="P1967" s="20"/>
      <c r="Q1967" s="23">
        <v>45202.43472222222</v>
      </c>
      <c r="R1967" s="20" t="s">
        <v>42</v>
      </c>
      <c r="S1967" s="19" t="s">
        <v>8365</v>
      </c>
      <c r="T1967" s="19"/>
    </row>
    <row x14ac:dyDescent="0.25" r="1968" customHeight="1" ht="19.5">
      <c r="A1968" s="18">
        <v>45202</v>
      </c>
      <c r="B1968" s="19" t="s">
        <v>8366</v>
      </c>
      <c r="C1968" s="19" t="s">
        <v>8367</v>
      </c>
      <c r="D1968" s="20"/>
      <c r="E1968" s="21">
        <v>13197326576</v>
      </c>
      <c r="F1968" s="19" t="s">
        <v>8368</v>
      </c>
      <c r="G1968" s="20" t="s">
        <v>115</v>
      </c>
      <c r="H1968" s="20" t="s">
        <v>121</v>
      </c>
      <c r="I1968" s="22" t="s">
        <v>3454</v>
      </c>
      <c r="J1968" s="20" t="s">
        <v>24</v>
      </c>
      <c r="K1968" s="20" t="s">
        <v>69</v>
      </c>
      <c r="L1968" s="20" t="s">
        <v>26</v>
      </c>
      <c r="M1968" s="19" t="s">
        <v>27</v>
      </c>
      <c r="N1968" s="19" t="s">
        <v>28</v>
      </c>
      <c r="O1968" s="20" t="s">
        <v>29</v>
      </c>
      <c r="P1968" s="20"/>
      <c r="Q1968" s="23">
        <v>45202.625</v>
      </c>
      <c r="R1968" s="20" t="s">
        <v>31</v>
      </c>
      <c r="S1968" s="19" t="s">
        <v>8369</v>
      </c>
      <c r="T1968" s="19" t="s">
        <v>8370</v>
      </c>
    </row>
    <row x14ac:dyDescent="0.25" r="1969" customHeight="1" ht="19.5">
      <c r="A1969" s="18">
        <v>45202</v>
      </c>
      <c r="B1969" s="19" t="s">
        <v>8371</v>
      </c>
      <c r="C1969" s="19" t="s">
        <v>8367</v>
      </c>
      <c r="D1969" s="20"/>
      <c r="E1969" s="21">
        <v>15587906020</v>
      </c>
      <c r="F1969" s="19" t="s">
        <v>5856</v>
      </c>
      <c r="G1969" s="20" t="s">
        <v>74</v>
      </c>
      <c r="H1969" s="20"/>
      <c r="I1969" s="22">
        <v>10015</v>
      </c>
      <c r="J1969" s="20" t="s">
        <v>24</v>
      </c>
      <c r="K1969" s="20" t="s">
        <v>25</v>
      </c>
      <c r="L1969" s="20" t="s">
        <v>26</v>
      </c>
      <c r="M1969" s="19" t="s">
        <v>27</v>
      </c>
      <c r="N1969" s="19" t="s">
        <v>28</v>
      </c>
      <c r="O1969" s="20" t="s">
        <v>29</v>
      </c>
      <c r="P1969" s="20"/>
      <c r="Q1969" s="23">
        <v>45202.56319444445</v>
      </c>
      <c r="R1969" s="20" t="s">
        <v>31</v>
      </c>
      <c r="S1969" s="4" t="s">
        <v>8372</v>
      </c>
      <c r="T1969" s="4" t="s">
        <v>8373</v>
      </c>
    </row>
    <row x14ac:dyDescent="0.25" r="1970" customHeight="1" ht="19.5">
      <c r="A1970" s="18">
        <v>45202</v>
      </c>
      <c r="B1970" s="19" t="s">
        <v>8374</v>
      </c>
      <c r="C1970" s="19" t="s">
        <v>2703</v>
      </c>
      <c r="D1970" s="20"/>
      <c r="E1970" s="21">
        <v>18672900226</v>
      </c>
      <c r="F1970" s="19" t="s">
        <v>8375</v>
      </c>
      <c r="G1970" s="20" t="s">
        <v>62</v>
      </c>
      <c r="H1970" s="20"/>
      <c r="I1970" s="22" t="s">
        <v>148</v>
      </c>
      <c r="J1970" s="20" t="s">
        <v>24</v>
      </c>
      <c r="K1970" s="20" t="s">
        <v>69</v>
      </c>
      <c r="L1970" s="20" t="s">
        <v>39</v>
      </c>
      <c r="M1970" s="19" t="s">
        <v>149</v>
      </c>
      <c r="N1970" s="19" t="s">
        <v>28</v>
      </c>
      <c r="O1970" s="20" t="s">
        <v>29</v>
      </c>
      <c r="P1970" s="20"/>
      <c r="Q1970" s="23">
        <v>45202.666666666664</v>
      </c>
      <c r="R1970" s="20" t="s">
        <v>42</v>
      </c>
      <c r="S1970" s="19" t="s">
        <v>8376</v>
      </c>
      <c r="T1970" s="19" t="s">
        <v>8377</v>
      </c>
    </row>
    <row x14ac:dyDescent="0.25" r="1971" customHeight="1" ht="19.5">
      <c r="A1971" s="18">
        <v>45202</v>
      </c>
      <c r="B1971" s="19" t="s">
        <v>8378</v>
      </c>
      <c r="C1971" s="19" t="s">
        <v>1132</v>
      </c>
      <c r="D1971" s="20"/>
      <c r="E1971" s="21">
        <v>15608608589</v>
      </c>
      <c r="F1971" s="19" t="s">
        <v>8379</v>
      </c>
      <c r="G1971" s="20" t="s">
        <v>37</v>
      </c>
      <c r="H1971" s="20" t="s">
        <v>121</v>
      </c>
      <c r="I1971" s="22" t="s">
        <v>206</v>
      </c>
      <c r="J1971" s="20" t="s">
        <v>24</v>
      </c>
      <c r="K1971" s="20" t="s">
        <v>25</v>
      </c>
      <c r="L1971" s="20" t="s">
        <v>39</v>
      </c>
      <c r="M1971" s="19" t="s">
        <v>27</v>
      </c>
      <c r="N1971" s="19" t="s">
        <v>183</v>
      </c>
      <c r="O1971" s="20" t="s">
        <v>29</v>
      </c>
      <c r="P1971" s="20"/>
      <c r="Q1971" s="23">
        <v>45202.6</v>
      </c>
      <c r="R1971" s="20" t="s">
        <v>51</v>
      </c>
      <c r="S1971" s="4" t="s">
        <v>8380</v>
      </c>
      <c r="T1971" s="19"/>
    </row>
    <row x14ac:dyDescent="0.25" r="1972" customHeight="1" ht="19.5">
      <c r="A1972" s="18">
        <v>45202</v>
      </c>
      <c r="B1972" s="19" t="s">
        <v>8381</v>
      </c>
      <c r="C1972" s="19" t="s">
        <v>1132</v>
      </c>
      <c r="D1972" s="20"/>
      <c r="E1972" s="21">
        <v>15549307240</v>
      </c>
      <c r="F1972" s="19" t="s">
        <v>8382</v>
      </c>
      <c r="G1972" s="20" t="s">
        <v>115</v>
      </c>
      <c r="H1972" s="20"/>
      <c r="I1972" s="22" t="s">
        <v>259</v>
      </c>
      <c r="J1972" s="20" t="s">
        <v>24</v>
      </c>
      <c r="K1972" s="20" t="s">
        <v>25</v>
      </c>
      <c r="L1972" s="20" t="s">
        <v>39</v>
      </c>
      <c r="M1972" s="19" t="s">
        <v>27</v>
      </c>
      <c r="N1972" s="19" t="s">
        <v>183</v>
      </c>
      <c r="O1972" s="20" t="s">
        <v>29</v>
      </c>
      <c r="P1972" s="20"/>
      <c r="Q1972" s="23">
        <v>45202.58541666667</v>
      </c>
      <c r="R1972" s="20" t="s">
        <v>51</v>
      </c>
      <c r="S1972" s="4" t="s">
        <v>8383</v>
      </c>
      <c r="T1972" s="19"/>
    </row>
    <row x14ac:dyDescent="0.25" r="1973" customHeight="1" ht="19.5">
      <c r="A1973" s="18">
        <v>45202</v>
      </c>
      <c r="B1973" s="19" t="s">
        <v>8384</v>
      </c>
      <c r="C1973" s="19" t="s">
        <v>8385</v>
      </c>
      <c r="D1973" s="20"/>
      <c r="E1973" s="21">
        <v>13098410023</v>
      </c>
      <c r="F1973" s="19" t="s">
        <v>6819</v>
      </c>
      <c r="G1973" s="20" t="s">
        <v>115</v>
      </c>
      <c r="H1973" s="20"/>
      <c r="I1973" s="22" t="s">
        <v>211</v>
      </c>
      <c r="J1973" s="20" t="s">
        <v>24</v>
      </c>
      <c r="K1973" s="20" t="s">
        <v>25</v>
      </c>
      <c r="L1973" s="20" t="s">
        <v>39</v>
      </c>
      <c r="M1973" s="19" t="s">
        <v>27</v>
      </c>
      <c r="N1973" s="19" t="s">
        <v>624</v>
      </c>
      <c r="O1973" s="20" t="s">
        <v>29</v>
      </c>
      <c r="P1973" s="20"/>
      <c r="Q1973" s="23">
        <v>45202.7125</v>
      </c>
      <c r="R1973" s="20" t="s">
        <v>42</v>
      </c>
      <c r="S1973" s="19" t="s">
        <v>8386</v>
      </c>
      <c r="T1973" s="19" t="s">
        <v>8387</v>
      </c>
    </row>
    <row x14ac:dyDescent="0.25" r="1974" customHeight="1" ht="19.5">
      <c r="A1974" s="18">
        <v>45202</v>
      </c>
      <c r="B1974" s="19" t="s">
        <v>8388</v>
      </c>
      <c r="C1974" s="19" t="s">
        <v>6057</v>
      </c>
      <c r="D1974" s="20"/>
      <c r="E1974" s="21">
        <v>15071827052</v>
      </c>
      <c r="F1974" s="19" t="s">
        <v>8389</v>
      </c>
      <c r="G1974" s="20" t="s">
        <v>23</v>
      </c>
      <c r="H1974" s="20"/>
      <c r="I1974" s="22" t="s">
        <v>68</v>
      </c>
      <c r="J1974" s="20" t="s">
        <v>24</v>
      </c>
      <c r="K1974" s="20" t="s">
        <v>172</v>
      </c>
      <c r="L1974" s="20"/>
      <c r="M1974" s="19" t="s">
        <v>40</v>
      </c>
      <c r="N1974" s="19" t="s">
        <v>183</v>
      </c>
      <c r="O1974" s="20" t="s">
        <v>29</v>
      </c>
      <c r="P1974" s="20"/>
      <c r="Q1974" s="23">
        <v>45202.71111111111</v>
      </c>
      <c r="R1974" s="20" t="s">
        <v>42</v>
      </c>
      <c r="S1974" s="19" t="s">
        <v>8390</v>
      </c>
      <c r="T1974" s="19" t="s">
        <v>8391</v>
      </c>
    </row>
    <row x14ac:dyDescent="0.25" r="1975" customHeight="1" ht="19.5">
      <c r="A1975" s="18">
        <v>45202</v>
      </c>
      <c r="B1975" s="19" t="s">
        <v>8392</v>
      </c>
      <c r="C1975" s="19" t="s">
        <v>6057</v>
      </c>
      <c r="D1975" s="20"/>
      <c r="E1975" s="21">
        <v>18674253352</v>
      </c>
      <c r="F1975" s="19" t="s">
        <v>8393</v>
      </c>
      <c r="G1975" s="20" t="s">
        <v>216</v>
      </c>
      <c r="H1975" s="20"/>
      <c r="I1975" s="22" t="s">
        <v>104</v>
      </c>
      <c r="J1975" s="20" t="s">
        <v>24</v>
      </c>
      <c r="K1975" s="20" t="s">
        <v>25</v>
      </c>
      <c r="L1975" s="20" t="s">
        <v>39</v>
      </c>
      <c r="M1975" s="19" t="s">
        <v>40</v>
      </c>
      <c r="N1975" s="19" t="s">
        <v>183</v>
      </c>
      <c r="O1975" s="20" t="s">
        <v>29</v>
      </c>
      <c r="P1975" s="20"/>
      <c r="Q1975" s="23">
        <v>45202.709027777775</v>
      </c>
      <c r="R1975" s="20" t="s">
        <v>42</v>
      </c>
      <c r="S1975" s="19" t="s">
        <v>8394</v>
      </c>
      <c r="T1975" s="19" t="s">
        <v>8395</v>
      </c>
    </row>
    <row x14ac:dyDescent="0.25" r="1976" customHeight="1" ht="19.5">
      <c r="A1976" s="18">
        <v>45202</v>
      </c>
      <c r="B1976" s="19" t="s">
        <v>8396</v>
      </c>
      <c r="C1976" s="19" t="s">
        <v>6057</v>
      </c>
      <c r="D1976" s="20"/>
      <c r="E1976" s="21">
        <v>18608605511</v>
      </c>
      <c r="F1976" s="19" t="s">
        <v>8397</v>
      </c>
      <c r="G1976" s="20" t="s">
        <v>62</v>
      </c>
      <c r="H1976" s="20"/>
      <c r="I1976" s="22" t="s">
        <v>749</v>
      </c>
      <c r="J1976" s="20" t="s">
        <v>24</v>
      </c>
      <c r="K1976" s="20" t="s">
        <v>25</v>
      </c>
      <c r="L1976" s="20" t="s">
        <v>39</v>
      </c>
      <c r="M1976" s="19" t="s">
        <v>40</v>
      </c>
      <c r="N1976" s="19" t="s">
        <v>183</v>
      </c>
      <c r="O1976" s="20" t="s">
        <v>29</v>
      </c>
      <c r="P1976" s="20"/>
      <c r="Q1976" s="23">
        <v>45202.660416666666</v>
      </c>
      <c r="R1976" s="20" t="s">
        <v>42</v>
      </c>
      <c r="S1976" s="19" t="s">
        <v>8398</v>
      </c>
      <c r="T1976" s="19" t="s">
        <v>8399</v>
      </c>
    </row>
    <row x14ac:dyDescent="0.25" r="1977" customHeight="1" ht="19.5">
      <c r="A1977" s="18">
        <v>45202</v>
      </c>
      <c r="B1977" s="19" t="s">
        <v>8400</v>
      </c>
      <c r="C1977" s="19" t="s">
        <v>6057</v>
      </c>
      <c r="D1977" s="20"/>
      <c r="E1977" s="21">
        <v>13177078283</v>
      </c>
      <c r="F1977" s="19" t="s">
        <v>8401</v>
      </c>
      <c r="G1977" s="20" t="s">
        <v>74</v>
      </c>
      <c r="H1977" s="20"/>
      <c r="I1977" s="22" t="s">
        <v>328</v>
      </c>
      <c r="J1977" s="20" t="s">
        <v>24</v>
      </c>
      <c r="K1977" s="20" t="s">
        <v>25</v>
      </c>
      <c r="L1977" s="20" t="s">
        <v>39</v>
      </c>
      <c r="M1977" s="19" t="s">
        <v>40</v>
      </c>
      <c r="N1977" s="19" t="s">
        <v>183</v>
      </c>
      <c r="O1977" s="20" t="s">
        <v>29</v>
      </c>
      <c r="P1977" s="20"/>
      <c r="Q1977" s="23">
        <v>45202.376388888886</v>
      </c>
      <c r="R1977" s="20" t="s">
        <v>42</v>
      </c>
      <c r="S1977" s="19" t="s">
        <v>8402</v>
      </c>
      <c r="T1977" s="19" t="s">
        <v>8403</v>
      </c>
    </row>
    <row x14ac:dyDescent="0.25" r="1978" customHeight="1" ht="19.5">
      <c r="A1978" s="18">
        <v>45202</v>
      </c>
      <c r="B1978" s="19" t="s">
        <v>8404</v>
      </c>
      <c r="C1978" s="19" t="s">
        <v>5997</v>
      </c>
      <c r="D1978" s="20"/>
      <c r="E1978" s="21">
        <v>18120351701</v>
      </c>
      <c r="F1978" s="19" t="s">
        <v>1855</v>
      </c>
      <c r="G1978" s="20" t="s">
        <v>23</v>
      </c>
      <c r="H1978" s="20"/>
      <c r="I1978" s="22" t="s">
        <v>259</v>
      </c>
      <c r="J1978" s="20" t="s">
        <v>24</v>
      </c>
      <c r="K1978" s="20" t="s">
        <v>25</v>
      </c>
      <c r="L1978" s="20" t="s">
        <v>39</v>
      </c>
      <c r="M1978" s="19" t="s">
        <v>40</v>
      </c>
      <c r="N1978" s="19" t="s">
        <v>183</v>
      </c>
      <c r="O1978" s="20" t="s">
        <v>29</v>
      </c>
      <c r="P1978" s="20"/>
      <c r="Q1978" s="23">
        <v>45202.37708333333</v>
      </c>
      <c r="R1978" s="20" t="s">
        <v>42</v>
      </c>
      <c r="S1978" s="19" t="s">
        <v>8405</v>
      </c>
      <c r="T1978" s="19" t="s">
        <v>8406</v>
      </c>
    </row>
    <row x14ac:dyDescent="0.25" r="1979" customHeight="1" ht="19.5">
      <c r="A1979" s="18">
        <v>45202</v>
      </c>
      <c r="B1979" s="19" t="s">
        <v>8407</v>
      </c>
      <c r="C1979" s="19" t="s">
        <v>6063</v>
      </c>
      <c r="D1979" s="20"/>
      <c r="E1979" s="21">
        <v>13177066009</v>
      </c>
      <c r="F1979" s="19" t="s">
        <v>8408</v>
      </c>
      <c r="G1979" s="20" t="s">
        <v>62</v>
      </c>
      <c r="H1979" s="20" t="s">
        <v>130</v>
      </c>
      <c r="I1979" s="22" t="s">
        <v>398</v>
      </c>
      <c r="J1979" s="20" t="s">
        <v>24</v>
      </c>
      <c r="K1979" s="20" t="s">
        <v>25</v>
      </c>
      <c r="L1979" s="20" t="s">
        <v>39</v>
      </c>
      <c r="M1979" s="19" t="s">
        <v>27</v>
      </c>
      <c r="N1979" s="19" t="s">
        <v>183</v>
      </c>
      <c r="O1979" s="20" t="s">
        <v>29</v>
      </c>
      <c r="P1979" s="20"/>
      <c r="Q1979" s="23">
        <v>45202.59444444445</v>
      </c>
      <c r="R1979" s="20" t="s">
        <v>42</v>
      </c>
      <c r="S1979" s="4" t="s">
        <v>8409</v>
      </c>
      <c r="T1979" s="19" t="s">
        <v>8410</v>
      </c>
    </row>
    <row x14ac:dyDescent="0.25" r="1980" customHeight="1" ht="19.5">
      <c r="A1980" s="18">
        <v>45202</v>
      </c>
      <c r="B1980" s="19" t="s">
        <v>8411</v>
      </c>
      <c r="C1980" s="19" t="s">
        <v>6057</v>
      </c>
      <c r="D1980" s="20"/>
      <c r="E1980" s="21">
        <v>15697200769</v>
      </c>
      <c r="F1980" s="19" t="s">
        <v>8412</v>
      </c>
      <c r="G1980" s="20" t="s">
        <v>23</v>
      </c>
      <c r="H1980" s="20" t="s">
        <v>98</v>
      </c>
      <c r="I1980" s="22" t="s">
        <v>796</v>
      </c>
      <c r="J1980" s="20" t="s">
        <v>24</v>
      </c>
      <c r="K1980" s="20" t="s">
        <v>25</v>
      </c>
      <c r="L1980" s="20" t="s">
        <v>39</v>
      </c>
      <c r="M1980" s="19" t="s">
        <v>40</v>
      </c>
      <c r="N1980" s="19" t="s">
        <v>183</v>
      </c>
      <c r="O1980" s="20" t="s">
        <v>29</v>
      </c>
      <c r="P1980" s="20"/>
      <c r="Q1980" s="23">
        <v>45202.59444444445</v>
      </c>
      <c r="R1980" s="20" t="s">
        <v>42</v>
      </c>
      <c r="S1980" s="19" t="s">
        <v>8413</v>
      </c>
      <c r="T1980" s="19" t="s">
        <v>8414</v>
      </c>
    </row>
    <row x14ac:dyDescent="0.25" r="1981" customHeight="1" ht="19.5">
      <c r="A1981" s="18">
        <v>45202</v>
      </c>
      <c r="B1981" s="19" t="s">
        <v>8415</v>
      </c>
      <c r="C1981" s="19" t="s">
        <v>8416</v>
      </c>
      <c r="D1981" s="20"/>
      <c r="E1981" s="21">
        <v>18671745159</v>
      </c>
      <c r="F1981" s="19" t="s">
        <v>8066</v>
      </c>
      <c r="G1981" s="20" t="s">
        <v>62</v>
      </c>
      <c r="H1981" s="20"/>
      <c r="I1981" s="22" t="s">
        <v>110</v>
      </c>
      <c r="J1981" s="20" t="s">
        <v>24</v>
      </c>
      <c r="K1981" s="20" t="s">
        <v>25</v>
      </c>
      <c r="L1981" s="20" t="s">
        <v>39</v>
      </c>
      <c r="M1981" s="19" t="s">
        <v>40</v>
      </c>
      <c r="N1981" s="19" t="s">
        <v>183</v>
      </c>
      <c r="O1981" s="20" t="s">
        <v>29</v>
      </c>
      <c r="P1981" s="20"/>
      <c r="Q1981" s="23">
        <v>45202.586805555555</v>
      </c>
      <c r="R1981" s="20" t="s">
        <v>42</v>
      </c>
      <c r="S1981" s="19" t="s">
        <v>8417</v>
      </c>
      <c r="T1981" s="19" t="s">
        <v>8418</v>
      </c>
    </row>
    <row x14ac:dyDescent="0.25" r="1982" customHeight="1" ht="19.5">
      <c r="A1982" s="18">
        <v>45202</v>
      </c>
      <c r="B1982" s="19" t="s">
        <v>8419</v>
      </c>
      <c r="C1982" s="19" t="s">
        <v>6057</v>
      </c>
      <c r="D1982" s="20"/>
      <c r="E1982" s="21">
        <v>13047159905</v>
      </c>
      <c r="F1982" s="19" t="s">
        <v>8420</v>
      </c>
      <c r="G1982" s="20" t="s">
        <v>23</v>
      </c>
      <c r="H1982" s="20"/>
      <c r="I1982" s="22" t="s">
        <v>182</v>
      </c>
      <c r="J1982" s="20" t="s">
        <v>24</v>
      </c>
      <c r="K1982" s="20" t="s">
        <v>25</v>
      </c>
      <c r="L1982" s="20" t="s">
        <v>39</v>
      </c>
      <c r="M1982" s="19" t="s">
        <v>27</v>
      </c>
      <c r="N1982" s="19" t="s">
        <v>183</v>
      </c>
      <c r="O1982" s="20" t="s">
        <v>29</v>
      </c>
      <c r="P1982" s="20"/>
      <c r="Q1982" s="23">
        <v>45202.37777777778</v>
      </c>
      <c r="R1982" s="20" t="s">
        <v>42</v>
      </c>
      <c r="S1982" s="19" t="s">
        <v>8421</v>
      </c>
      <c r="T1982" s="19" t="s">
        <v>8422</v>
      </c>
    </row>
    <row x14ac:dyDescent="0.25" r="1983" customHeight="1" ht="19.5">
      <c r="A1983" s="18">
        <v>45202</v>
      </c>
      <c r="B1983" s="19" t="s">
        <v>8423</v>
      </c>
      <c r="C1983" s="19" t="s">
        <v>6057</v>
      </c>
      <c r="D1983" s="20"/>
      <c r="E1983" s="21">
        <v>13545709932</v>
      </c>
      <c r="F1983" s="19" t="s">
        <v>8424</v>
      </c>
      <c r="G1983" s="20" t="s">
        <v>48</v>
      </c>
      <c r="H1983" s="20"/>
      <c r="I1983" s="22" t="s">
        <v>241</v>
      </c>
      <c r="J1983" s="20" t="s">
        <v>24</v>
      </c>
      <c r="K1983" s="20" t="s">
        <v>25</v>
      </c>
      <c r="L1983" s="20" t="s">
        <v>39</v>
      </c>
      <c r="M1983" s="19" t="s">
        <v>40</v>
      </c>
      <c r="N1983" s="19" t="s">
        <v>183</v>
      </c>
      <c r="O1983" s="20" t="s">
        <v>29</v>
      </c>
      <c r="P1983" s="20"/>
      <c r="Q1983" s="23">
        <v>45202.37708333333</v>
      </c>
      <c r="R1983" s="20" t="s">
        <v>42</v>
      </c>
      <c r="S1983" s="19" t="s">
        <v>8425</v>
      </c>
      <c r="T1983" s="19" t="s">
        <v>8426</v>
      </c>
    </row>
    <row x14ac:dyDescent="0.25" r="1984" customHeight="1" ht="19.5">
      <c r="A1984" s="18">
        <v>45202</v>
      </c>
      <c r="B1984" s="19" t="s">
        <v>8427</v>
      </c>
      <c r="C1984" s="19" t="s">
        <v>660</v>
      </c>
      <c r="D1984" s="20"/>
      <c r="E1984" s="21">
        <v>13235627201</v>
      </c>
      <c r="F1984" s="19" t="s">
        <v>8428</v>
      </c>
      <c r="G1984" s="20" t="s">
        <v>48</v>
      </c>
      <c r="H1984" s="20"/>
      <c r="I1984" s="22" t="s">
        <v>93</v>
      </c>
      <c r="J1984" s="20" t="s">
        <v>24</v>
      </c>
      <c r="K1984" s="20" t="s">
        <v>25</v>
      </c>
      <c r="L1984" s="20" t="s">
        <v>39</v>
      </c>
      <c r="M1984" s="19" t="s">
        <v>40</v>
      </c>
      <c r="N1984" s="19" t="s">
        <v>624</v>
      </c>
      <c r="O1984" s="20" t="s">
        <v>29</v>
      </c>
      <c r="P1984" s="20"/>
      <c r="Q1984" s="23">
        <v>45202.59166666667</v>
      </c>
      <c r="R1984" s="20" t="s">
        <v>42</v>
      </c>
      <c r="S1984" s="4" t="s">
        <v>8429</v>
      </c>
      <c r="T1984" s="19" t="s">
        <v>6132</v>
      </c>
    </row>
    <row x14ac:dyDescent="0.25" r="1985" customHeight="1" ht="19.5">
      <c r="A1985" s="18">
        <v>45202</v>
      </c>
      <c r="B1985" s="19" t="s">
        <v>8430</v>
      </c>
      <c r="C1985" s="19" t="s">
        <v>6057</v>
      </c>
      <c r="D1985" s="20"/>
      <c r="E1985" s="21">
        <v>16671729711</v>
      </c>
      <c r="F1985" s="19" t="s">
        <v>8431</v>
      </c>
      <c r="G1985" s="20" t="s">
        <v>48</v>
      </c>
      <c r="H1985" s="20"/>
      <c r="I1985" s="22" t="s">
        <v>259</v>
      </c>
      <c r="J1985" s="20" t="s">
        <v>24</v>
      </c>
      <c r="K1985" s="20" t="s">
        <v>25</v>
      </c>
      <c r="L1985" s="20" t="s">
        <v>39</v>
      </c>
      <c r="M1985" s="19" t="s">
        <v>40</v>
      </c>
      <c r="N1985" s="19" t="s">
        <v>183</v>
      </c>
      <c r="O1985" s="20" t="s">
        <v>29</v>
      </c>
      <c r="P1985" s="20"/>
      <c r="Q1985" s="23">
        <v>45202.59166666667</v>
      </c>
      <c r="R1985" s="20" t="s">
        <v>42</v>
      </c>
      <c r="S1985" s="4" t="s">
        <v>8432</v>
      </c>
      <c r="T1985" s="19" t="s">
        <v>8433</v>
      </c>
    </row>
    <row x14ac:dyDescent="0.25" r="1986" customHeight="1" ht="19.5">
      <c r="A1986" s="18">
        <v>45202</v>
      </c>
      <c r="B1986" s="19" t="s">
        <v>8434</v>
      </c>
      <c r="C1986" s="19" t="s">
        <v>6057</v>
      </c>
      <c r="D1986" s="20"/>
      <c r="E1986" s="21">
        <v>18572375961</v>
      </c>
      <c r="F1986" s="19" t="s">
        <v>8435</v>
      </c>
      <c r="G1986" s="20" t="s">
        <v>48</v>
      </c>
      <c r="H1986" s="20"/>
      <c r="I1986" s="22" t="s">
        <v>328</v>
      </c>
      <c r="J1986" s="20" t="s">
        <v>24</v>
      </c>
      <c r="K1986" s="20" t="s">
        <v>25</v>
      </c>
      <c r="L1986" s="20" t="s">
        <v>39</v>
      </c>
      <c r="M1986" s="19" t="s">
        <v>27</v>
      </c>
      <c r="N1986" s="19" t="s">
        <v>183</v>
      </c>
      <c r="O1986" s="20" t="s">
        <v>29</v>
      </c>
      <c r="P1986" s="20"/>
      <c r="Q1986" s="23">
        <v>45202.71388888889</v>
      </c>
      <c r="R1986" s="20" t="s">
        <v>42</v>
      </c>
      <c r="S1986" s="19" t="s">
        <v>8436</v>
      </c>
      <c r="T1986" s="19" t="s">
        <v>8437</v>
      </c>
    </row>
    <row x14ac:dyDescent="0.25" r="1987" customHeight="1" ht="19.5">
      <c r="A1987" s="18">
        <v>45202</v>
      </c>
      <c r="B1987" s="19" t="s">
        <v>8438</v>
      </c>
      <c r="C1987" s="19" t="s">
        <v>6057</v>
      </c>
      <c r="D1987" s="20"/>
      <c r="E1987" s="21">
        <v>18572377681</v>
      </c>
      <c r="F1987" s="19" t="s">
        <v>8439</v>
      </c>
      <c r="G1987" s="20" t="s">
        <v>23</v>
      </c>
      <c r="H1987" s="20"/>
      <c r="I1987" s="22" t="s">
        <v>182</v>
      </c>
      <c r="J1987" s="20" t="s">
        <v>24</v>
      </c>
      <c r="K1987" s="20" t="s">
        <v>25</v>
      </c>
      <c r="L1987" s="20" t="s">
        <v>39</v>
      </c>
      <c r="M1987" s="19" t="s">
        <v>27</v>
      </c>
      <c r="N1987" s="19" t="s">
        <v>183</v>
      </c>
      <c r="O1987" s="20" t="s">
        <v>29</v>
      </c>
      <c r="P1987" s="20"/>
      <c r="Q1987" s="23">
        <v>45202.645833333336</v>
      </c>
      <c r="R1987" s="20" t="s">
        <v>42</v>
      </c>
      <c r="S1987" s="4" t="s">
        <v>8440</v>
      </c>
      <c r="T1987" s="19" t="s">
        <v>8437</v>
      </c>
    </row>
    <row x14ac:dyDescent="0.25" r="1988" customHeight="1" ht="19.5">
      <c r="A1988" s="18">
        <v>45202</v>
      </c>
      <c r="B1988" s="19" t="s">
        <v>8441</v>
      </c>
      <c r="C1988" s="19" t="s">
        <v>6057</v>
      </c>
      <c r="D1988" s="20"/>
      <c r="E1988" s="21">
        <v>16671732173</v>
      </c>
      <c r="F1988" s="19" t="s">
        <v>8442</v>
      </c>
      <c r="G1988" s="20" t="s">
        <v>23</v>
      </c>
      <c r="H1988" s="20"/>
      <c r="I1988" s="22" t="s">
        <v>259</v>
      </c>
      <c r="J1988" s="20" t="s">
        <v>24</v>
      </c>
      <c r="K1988" s="20" t="s">
        <v>25</v>
      </c>
      <c r="L1988" s="20" t="s">
        <v>39</v>
      </c>
      <c r="M1988" s="19" t="s">
        <v>27</v>
      </c>
      <c r="N1988" s="19" t="s">
        <v>183</v>
      </c>
      <c r="O1988" s="20" t="s">
        <v>29</v>
      </c>
      <c r="P1988" s="20"/>
      <c r="Q1988" s="23">
        <v>45202.59166666667</v>
      </c>
      <c r="R1988" s="20" t="s">
        <v>42</v>
      </c>
      <c r="S1988" s="19" t="s">
        <v>8443</v>
      </c>
      <c r="T1988" s="19" t="s">
        <v>8444</v>
      </c>
    </row>
    <row x14ac:dyDescent="0.25" r="1989" customHeight="1" ht="19.5">
      <c r="A1989" s="18">
        <v>45202</v>
      </c>
      <c r="B1989" s="19" t="s">
        <v>8445</v>
      </c>
      <c r="C1989" s="19" t="s">
        <v>6057</v>
      </c>
      <c r="D1989" s="20"/>
      <c r="E1989" s="21">
        <v>18871723183</v>
      </c>
      <c r="F1989" s="19" t="s">
        <v>8446</v>
      </c>
      <c r="G1989" s="20" t="s">
        <v>23</v>
      </c>
      <c r="H1989" s="20"/>
      <c r="I1989" s="22" t="s">
        <v>104</v>
      </c>
      <c r="J1989" s="20" t="s">
        <v>24</v>
      </c>
      <c r="K1989" s="20" t="s">
        <v>25</v>
      </c>
      <c r="L1989" s="20" t="s">
        <v>39</v>
      </c>
      <c r="M1989" s="19" t="s">
        <v>40</v>
      </c>
      <c r="N1989" s="19" t="s">
        <v>183</v>
      </c>
      <c r="O1989" s="20" t="s">
        <v>29</v>
      </c>
      <c r="P1989" s="20"/>
      <c r="Q1989" s="23">
        <v>45202.61319444444</v>
      </c>
      <c r="R1989" s="20" t="s">
        <v>42</v>
      </c>
      <c r="S1989" s="4" t="s">
        <v>8447</v>
      </c>
      <c r="T1989" s="19" t="s">
        <v>8448</v>
      </c>
    </row>
    <row x14ac:dyDescent="0.25" r="1990" customHeight="1" ht="19.5">
      <c r="A1990" s="18">
        <v>45202</v>
      </c>
      <c r="B1990" s="19" t="s">
        <v>8449</v>
      </c>
      <c r="C1990" s="19" t="s">
        <v>2414</v>
      </c>
      <c r="D1990" s="20"/>
      <c r="E1990" s="21">
        <v>13264915621</v>
      </c>
      <c r="F1990" s="19" t="s">
        <v>8450</v>
      </c>
      <c r="G1990" s="20" t="s">
        <v>74</v>
      </c>
      <c r="H1990" s="20"/>
      <c r="I1990" s="22" t="s">
        <v>93</v>
      </c>
      <c r="J1990" s="20" t="s">
        <v>24</v>
      </c>
      <c r="K1990" s="20" t="s">
        <v>25</v>
      </c>
      <c r="L1990" s="20" t="s">
        <v>39</v>
      </c>
      <c r="M1990" s="19" t="s">
        <v>27</v>
      </c>
      <c r="N1990" s="19" t="s">
        <v>28</v>
      </c>
      <c r="O1990" s="20" t="s">
        <v>29</v>
      </c>
      <c r="P1990" s="20"/>
      <c r="Q1990" s="23">
        <v>45202.683333333334</v>
      </c>
      <c r="R1990" s="20" t="s">
        <v>42</v>
      </c>
      <c r="S1990" s="4" t="s">
        <v>8451</v>
      </c>
      <c r="T1990" s="19" t="s">
        <v>8452</v>
      </c>
    </row>
    <row x14ac:dyDescent="0.25" r="1991" customHeight="1" ht="19.5">
      <c r="A1991" s="18">
        <v>45202</v>
      </c>
      <c r="B1991" s="19" t="s">
        <v>8453</v>
      </c>
      <c r="C1991" s="19" t="s">
        <v>2455</v>
      </c>
      <c r="D1991" s="20"/>
      <c r="E1991" s="21">
        <v>18527206694</v>
      </c>
      <c r="F1991" s="19"/>
      <c r="G1991" s="20"/>
      <c r="H1991" s="20"/>
      <c r="I1991" s="22" t="s">
        <v>154</v>
      </c>
      <c r="J1991" s="20" t="s">
        <v>24</v>
      </c>
      <c r="K1991" s="20" t="s">
        <v>25</v>
      </c>
      <c r="L1991" s="20" t="s">
        <v>39</v>
      </c>
      <c r="M1991" s="19" t="s">
        <v>27</v>
      </c>
      <c r="N1991" s="19" t="s">
        <v>28</v>
      </c>
      <c r="O1991" s="20" t="s">
        <v>29</v>
      </c>
      <c r="P1991" s="20"/>
      <c r="Q1991" s="23">
        <v>45202.427083333336</v>
      </c>
      <c r="R1991" s="20" t="s">
        <v>42</v>
      </c>
      <c r="S1991" s="19" t="s">
        <v>8454</v>
      </c>
      <c r="T1991" s="19" t="s">
        <v>8455</v>
      </c>
    </row>
    <row x14ac:dyDescent="0.25" r="1992" customHeight="1" ht="19.5">
      <c r="A1992" s="18">
        <v>45202</v>
      </c>
      <c r="B1992" s="19" t="s">
        <v>8456</v>
      </c>
      <c r="C1992" s="19" t="s">
        <v>5977</v>
      </c>
      <c r="D1992" s="20"/>
      <c r="E1992" s="21">
        <v>15872631434</v>
      </c>
      <c r="F1992" s="19" t="s">
        <v>8457</v>
      </c>
      <c r="G1992" s="20" t="s">
        <v>48</v>
      </c>
      <c r="H1992" s="20"/>
      <c r="I1992" s="22" t="s">
        <v>182</v>
      </c>
      <c r="J1992" s="20" t="s">
        <v>24</v>
      </c>
      <c r="K1992" s="20" t="s">
        <v>25</v>
      </c>
      <c r="L1992" s="20" t="s">
        <v>39</v>
      </c>
      <c r="M1992" s="19" t="s">
        <v>40</v>
      </c>
      <c r="N1992" s="19" t="s">
        <v>28</v>
      </c>
      <c r="O1992" s="20" t="s">
        <v>29</v>
      </c>
      <c r="P1992" s="20"/>
      <c r="Q1992" s="23">
        <v>45202.56875</v>
      </c>
      <c r="R1992" s="20" t="s">
        <v>42</v>
      </c>
      <c r="S1992" s="4" t="s">
        <v>8458</v>
      </c>
      <c r="T1992" s="19" t="s">
        <v>8459</v>
      </c>
    </row>
    <row x14ac:dyDescent="0.25" r="1993" customHeight="1" ht="19.5">
      <c r="A1993" s="18">
        <v>45202</v>
      </c>
      <c r="B1993" s="19" t="s">
        <v>8460</v>
      </c>
      <c r="C1993" s="19" t="s">
        <v>691</v>
      </c>
      <c r="D1993" s="20"/>
      <c r="E1993" s="21">
        <v>18071303560</v>
      </c>
      <c r="F1993" s="19" t="s">
        <v>8461</v>
      </c>
      <c r="G1993" s="20" t="s">
        <v>48</v>
      </c>
      <c r="H1993" s="20" t="s">
        <v>457</v>
      </c>
      <c r="I1993" s="22" t="s">
        <v>1394</v>
      </c>
      <c r="J1993" s="20" t="s">
        <v>24</v>
      </c>
      <c r="K1993" s="20" t="s">
        <v>25</v>
      </c>
      <c r="L1993" s="20" t="s">
        <v>39</v>
      </c>
      <c r="M1993" s="19" t="s">
        <v>40</v>
      </c>
      <c r="N1993" s="19" t="s">
        <v>28</v>
      </c>
      <c r="O1993" s="20" t="s">
        <v>29</v>
      </c>
      <c r="P1993" s="20"/>
      <c r="Q1993" s="23">
        <v>45202.376388888886</v>
      </c>
      <c r="R1993" s="20" t="s">
        <v>42</v>
      </c>
      <c r="S1993" s="4" t="s">
        <v>8462</v>
      </c>
      <c r="T1993" s="19" t="s">
        <v>8463</v>
      </c>
    </row>
    <row x14ac:dyDescent="0.25" r="1994" customHeight="1" ht="19.5">
      <c r="A1994" s="18">
        <v>45202</v>
      </c>
      <c r="B1994" s="19" t="s">
        <v>8464</v>
      </c>
      <c r="C1994" s="19" t="s">
        <v>660</v>
      </c>
      <c r="D1994" s="20"/>
      <c r="E1994" s="21">
        <v>13085155453</v>
      </c>
      <c r="F1994" s="19" t="s">
        <v>8465</v>
      </c>
      <c r="G1994" s="20" t="s">
        <v>48</v>
      </c>
      <c r="H1994" s="20"/>
      <c r="I1994" s="22" t="s">
        <v>381</v>
      </c>
      <c r="J1994" s="20" t="s">
        <v>24</v>
      </c>
      <c r="K1994" s="20" t="s">
        <v>25</v>
      </c>
      <c r="L1994" s="20" t="s">
        <v>39</v>
      </c>
      <c r="M1994" s="19" t="s">
        <v>27</v>
      </c>
      <c r="N1994" s="19" t="s">
        <v>624</v>
      </c>
      <c r="O1994" s="20" t="s">
        <v>29</v>
      </c>
      <c r="P1994" s="20"/>
      <c r="Q1994" s="23">
        <v>45202.59375</v>
      </c>
      <c r="R1994" s="20" t="s">
        <v>42</v>
      </c>
      <c r="S1994" s="4" t="s">
        <v>8466</v>
      </c>
      <c r="T1994" s="19" t="s">
        <v>8467</v>
      </c>
    </row>
    <row x14ac:dyDescent="0.25" r="1995" customHeight="1" ht="19.5">
      <c r="A1995" s="18">
        <v>45202</v>
      </c>
      <c r="B1995" s="19" t="s">
        <v>8468</v>
      </c>
      <c r="C1995" s="19" t="s">
        <v>660</v>
      </c>
      <c r="D1995" s="20"/>
      <c r="E1995" s="21">
        <v>15629353376</v>
      </c>
      <c r="F1995" s="19" t="s">
        <v>1375</v>
      </c>
      <c r="G1995" s="20" t="s">
        <v>48</v>
      </c>
      <c r="H1995" s="20" t="s">
        <v>130</v>
      </c>
      <c r="I1995" s="22" t="s">
        <v>1394</v>
      </c>
      <c r="J1995" s="20" t="s">
        <v>24</v>
      </c>
      <c r="K1995" s="20" t="s">
        <v>25</v>
      </c>
      <c r="L1995" s="20" t="s">
        <v>39</v>
      </c>
      <c r="M1995" s="19" t="s">
        <v>40</v>
      </c>
      <c r="N1995" s="19" t="s">
        <v>624</v>
      </c>
      <c r="O1995" s="20" t="s">
        <v>29</v>
      </c>
      <c r="P1995" s="20"/>
      <c r="Q1995" s="23">
        <v>45202.592361111114</v>
      </c>
      <c r="R1995" s="20" t="s">
        <v>42</v>
      </c>
      <c r="S1995" s="4" t="s">
        <v>8469</v>
      </c>
      <c r="T1995" s="19" t="s">
        <v>8470</v>
      </c>
    </row>
    <row x14ac:dyDescent="0.25" r="1996" customHeight="1" ht="19.5">
      <c r="A1996" s="18">
        <v>45202</v>
      </c>
      <c r="B1996" s="19" t="s">
        <v>8471</v>
      </c>
      <c r="C1996" s="19" t="s">
        <v>691</v>
      </c>
      <c r="D1996" s="20"/>
      <c r="E1996" s="21">
        <v>13687223630</v>
      </c>
      <c r="F1996" s="19" t="s">
        <v>8472</v>
      </c>
      <c r="G1996" s="20" t="s">
        <v>48</v>
      </c>
      <c r="H1996" s="20"/>
      <c r="I1996" s="22" t="s">
        <v>116</v>
      </c>
      <c r="J1996" s="20" t="s">
        <v>24</v>
      </c>
      <c r="K1996" s="20" t="s">
        <v>25</v>
      </c>
      <c r="L1996" s="20" t="s">
        <v>39</v>
      </c>
      <c r="M1996" s="19" t="s">
        <v>40</v>
      </c>
      <c r="N1996" s="19" t="s">
        <v>28</v>
      </c>
      <c r="O1996" s="20" t="s">
        <v>29</v>
      </c>
      <c r="P1996" s="20"/>
      <c r="Q1996" s="23">
        <v>45202.626388888886</v>
      </c>
      <c r="R1996" s="20" t="s">
        <v>42</v>
      </c>
      <c r="S1996" s="4" t="s">
        <v>8473</v>
      </c>
      <c r="T1996" s="19" t="s">
        <v>8474</v>
      </c>
    </row>
    <row x14ac:dyDescent="0.25" r="1997" customHeight="1" ht="19.5">
      <c r="A1997" s="18">
        <v>45202</v>
      </c>
      <c r="B1997" s="19" t="s">
        <v>8475</v>
      </c>
      <c r="C1997" s="19" t="s">
        <v>2414</v>
      </c>
      <c r="D1997" s="20"/>
      <c r="E1997" s="21">
        <v>13697288913</v>
      </c>
      <c r="F1997" s="19" t="s">
        <v>8476</v>
      </c>
      <c r="G1997" s="20" t="s">
        <v>74</v>
      </c>
      <c r="H1997" s="20"/>
      <c r="I1997" s="22" t="s">
        <v>104</v>
      </c>
      <c r="J1997" s="20" t="s">
        <v>24</v>
      </c>
      <c r="K1997" s="20" t="s">
        <v>25</v>
      </c>
      <c r="L1997" s="20" t="s">
        <v>39</v>
      </c>
      <c r="M1997" s="19" t="s">
        <v>40</v>
      </c>
      <c r="N1997" s="19" t="s">
        <v>28</v>
      </c>
      <c r="O1997" s="20" t="s">
        <v>29</v>
      </c>
      <c r="P1997" s="20"/>
      <c r="Q1997" s="23">
        <v>45202.66111111111</v>
      </c>
      <c r="R1997" s="20" t="s">
        <v>42</v>
      </c>
      <c r="S1997" s="4" t="s">
        <v>8477</v>
      </c>
      <c r="T1997" s="19" t="s">
        <v>8478</v>
      </c>
    </row>
    <row x14ac:dyDescent="0.25" r="1998" customHeight="1" ht="19.5">
      <c r="A1998" s="18">
        <v>45202</v>
      </c>
      <c r="B1998" s="19" t="s">
        <v>8479</v>
      </c>
      <c r="C1998" s="19" t="s">
        <v>7423</v>
      </c>
      <c r="D1998" s="20"/>
      <c r="E1998" s="21">
        <v>18671757505</v>
      </c>
      <c r="F1998" s="19" t="s">
        <v>8480</v>
      </c>
      <c r="G1998" s="20" t="s">
        <v>37</v>
      </c>
      <c r="H1998" s="20"/>
      <c r="I1998" s="22" t="s">
        <v>116</v>
      </c>
      <c r="J1998" s="20" t="s">
        <v>24</v>
      </c>
      <c r="K1998" s="20" t="s">
        <v>25</v>
      </c>
      <c r="L1998" s="20" t="s">
        <v>39</v>
      </c>
      <c r="M1998" s="19" t="s">
        <v>40</v>
      </c>
      <c r="N1998" s="19" t="s">
        <v>183</v>
      </c>
      <c r="O1998" s="20" t="s">
        <v>29</v>
      </c>
      <c r="P1998" s="20"/>
      <c r="Q1998" s="23">
        <v>45202.71527777778</v>
      </c>
      <c r="R1998" s="20" t="s">
        <v>42</v>
      </c>
      <c r="S1998" s="19" t="s">
        <v>8481</v>
      </c>
      <c r="T1998" s="19"/>
    </row>
    <row x14ac:dyDescent="0.25" r="1999" customHeight="1" ht="19.5">
      <c r="A1999" s="18">
        <v>45202</v>
      </c>
      <c r="B1999" s="19" t="s">
        <v>8482</v>
      </c>
      <c r="C1999" s="19" t="s">
        <v>1132</v>
      </c>
      <c r="D1999" s="20"/>
      <c r="E1999" s="21">
        <v>17507208771</v>
      </c>
      <c r="F1999" s="19" t="s">
        <v>8483</v>
      </c>
      <c r="G1999" s="20" t="s">
        <v>48</v>
      </c>
      <c r="H1999" s="20"/>
      <c r="I1999" s="22" t="s">
        <v>182</v>
      </c>
      <c r="J1999" s="20" t="s">
        <v>24</v>
      </c>
      <c r="K1999" s="20" t="s">
        <v>25</v>
      </c>
      <c r="L1999" s="20" t="s">
        <v>39</v>
      </c>
      <c r="M1999" s="19" t="s">
        <v>27</v>
      </c>
      <c r="N1999" s="19" t="s">
        <v>183</v>
      </c>
      <c r="O1999" s="20" t="s">
        <v>29</v>
      </c>
      <c r="P1999" s="20"/>
      <c r="Q1999" s="23">
        <v>45202.736805555556</v>
      </c>
      <c r="R1999" s="20" t="s">
        <v>51</v>
      </c>
      <c r="S1999" s="4" t="s">
        <v>8484</v>
      </c>
      <c r="T1999" s="19"/>
    </row>
    <row x14ac:dyDescent="0.25" r="2000" customHeight="1" ht="19.5">
      <c r="A2000" s="18">
        <v>45202</v>
      </c>
      <c r="B2000" s="19" t="s">
        <v>8485</v>
      </c>
      <c r="C2000" s="19" t="s">
        <v>1132</v>
      </c>
      <c r="D2000" s="20"/>
      <c r="E2000" s="21">
        <v>15572796113</v>
      </c>
      <c r="F2000" s="19" t="s">
        <v>8486</v>
      </c>
      <c r="G2000" s="20" t="s">
        <v>48</v>
      </c>
      <c r="H2000" s="20"/>
      <c r="I2000" s="22" t="s">
        <v>398</v>
      </c>
      <c r="J2000" s="20" t="s">
        <v>24</v>
      </c>
      <c r="K2000" s="20" t="s">
        <v>25</v>
      </c>
      <c r="L2000" s="20" t="s">
        <v>39</v>
      </c>
      <c r="M2000" s="19" t="s">
        <v>27</v>
      </c>
      <c r="N2000" s="19" t="s">
        <v>183</v>
      </c>
      <c r="O2000" s="20" t="s">
        <v>29</v>
      </c>
      <c r="P2000" s="20"/>
      <c r="Q2000" s="23">
        <v>45202.70138888889</v>
      </c>
      <c r="R2000" s="20" t="s">
        <v>51</v>
      </c>
      <c r="S2000" s="4" t="s">
        <v>8487</v>
      </c>
      <c r="T2000" s="19"/>
    </row>
    <row x14ac:dyDescent="0.25" r="2001" customHeight="1" ht="19.5">
      <c r="A2001" s="18">
        <v>45202</v>
      </c>
      <c r="B2001" s="19" t="s">
        <v>8488</v>
      </c>
      <c r="C2001" s="19" t="s">
        <v>1132</v>
      </c>
      <c r="D2001" s="20"/>
      <c r="E2001" s="21">
        <v>18571049592</v>
      </c>
      <c r="F2001" s="19" t="s">
        <v>8489</v>
      </c>
      <c r="G2001" s="20" t="s">
        <v>74</v>
      </c>
      <c r="H2001" s="20"/>
      <c r="I2001" s="22" t="s">
        <v>87</v>
      </c>
      <c r="J2001" s="20" t="s">
        <v>24</v>
      </c>
      <c r="K2001" s="20" t="s">
        <v>25</v>
      </c>
      <c r="L2001" s="20" t="s">
        <v>39</v>
      </c>
      <c r="M2001" s="19" t="s">
        <v>27</v>
      </c>
      <c r="N2001" s="19" t="s">
        <v>183</v>
      </c>
      <c r="O2001" s="20" t="s">
        <v>29</v>
      </c>
      <c r="P2001" s="20"/>
      <c r="Q2001" s="23">
        <v>45202.677083333336</v>
      </c>
      <c r="R2001" s="20" t="s">
        <v>51</v>
      </c>
      <c r="S2001" s="4" t="s">
        <v>8490</v>
      </c>
      <c r="T2001" s="19"/>
    </row>
    <row x14ac:dyDescent="0.25" r="2002" customHeight="1" ht="19.5">
      <c r="A2002" s="18">
        <v>45202</v>
      </c>
      <c r="B2002" s="19" t="s">
        <v>8491</v>
      </c>
      <c r="C2002" s="19" t="s">
        <v>1132</v>
      </c>
      <c r="D2002" s="20"/>
      <c r="E2002" s="21">
        <v>15672536959</v>
      </c>
      <c r="F2002" s="19" t="s">
        <v>2422</v>
      </c>
      <c r="G2002" s="20" t="s">
        <v>74</v>
      </c>
      <c r="H2002" s="20"/>
      <c r="I2002" s="22" t="s">
        <v>844</v>
      </c>
      <c r="J2002" s="20" t="s">
        <v>24</v>
      </c>
      <c r="K2002" s="20" t="s">
        <v>25</v>
      </c>
      <c r="L2002" s="20" t="s">
        <v>39</v>
      </c>
      <c r="M2002" s="19" t="s">
        <v>27</v>
      </c>
      <c r="N2002" s="19" t="s">
        <v>183</v>
      </c>
      <c r="O2002" s="20" t="s">
        <v>29</v>
      </c>
      <c r="P2002" s="20"/>
      <c r="Q2002" s="23">
        <v>45202.40625</v>
      </c>
      <c r="R2002" s="20" t="s">
        <v>51</v>
      </c>
      <c r="S2002" s="4" t="s">
        <v>8492</v>
      </c>
      <c r="T2002" s="19"/>
    </row>
    <row x14ac:dyDescent="0.25" r="2003" customHeight="1" ht="19.5">
      <c r="A2003" s="18">
        <v>45202</v>
      </c>
      <c r="B2003" s="19" t="s">
        <v>8493</v>
      </c>
      <c r="C2003" s="19" t="s">
        <v>5972</v>
      </c>
      <c r="D2003" s="20"/>
      <c r="E2003" s="21">
        <v>71703802825</v>
      </c>
      <c r="F2003" s="19" t="s">
        <v>4506</v>
      </c>
      <c r="G2003" s="20" t="s">
        <v>74</v>
      </c>
      <c r="H2003" s="20"/>
      <c r="I2003" s="22" t="s">
        <v>87</v>
      </c>
      <c r="J2003" s="20" t="s">
        <v>24</v>
      </c>
      <c r="K2003" s="20" t="s">
        <v>25</v>
      </c>
      <c r="L2003" s="20" t="s">
        <v>39</v>
      </c>
      <c r="M2003" s="19" t="s">
        <v>40</v>
      </c>
      <c r="N2003" s="19" t="s">
        <v>183</v>
      </c>
      <c r="O2003" s="20" t="s">
        <v>29</v>
      </c>
      <c r="P2003" s="20"/>
      <c r="Q2003" s="23">
        <v>45202.37569444445</v>
      </c>
      <c r="R2003" s="20" t="s">
        <v>42</v>
      </c>
      <c r="S2003" s="19" t="s">
        <v>8494</v>
      </c>
      <c r="T2003" s="19"/>
    </row>
    <row x14ac:dyDescent="0.25" r="2004" customHeight="1" ht="19.5">
      <c r="A2004" s="18">
        <v>45202</v>
      </c>
      <c r="B2004" s="19" t="s">
        <v>8495</v>
      </c>
      <c r="C2004" s="19" t="s">
        <v>8496</v>
      </c>
      <c r="D2004" s="20"/>
      <c r="E2004" s="21">
        <v>13040990151</v>
      </c>
      <c r="F2004" s="19" t="s">
        <v>7542</v>
      </c>
      <c r="G2004" s="20" t="s">
        <v>115</v>
      </c>
      <c r="H2004" s="20"/>
      <c r="I2004" s="22" t="s">
        <v>49</v>
      </c>
      <c r="J2004" s="20" t="s">
        <v>24</v>
      </c>
      <c r="K2004" s="20" t="s">
        <v>25</v>
      </c>
      <c r="L2004" s="20" t="s">
        <v>39</v>
      </c>
      <c r="M2004" s="19" t="s">
        <v>27</v>
      </c>
      <c r="N2004" s="19" t="s">
        <v>183</v>
      </c>
      <c r="O2004" s="20" t="s">
        <v>29</v>
      </c>
      <c r="P2004" s="20"/>
      <c r="Q2004" s="23">
        <v>45202.37847222222</v>
      </c>
      <c r="R2004" s="20" t="s">
        <v>42</v>
      </c>
      <c r="S2004" s="19" t="s">
        <v>8497</v>
      </c>
      <c r="T2004" s="19"/>
    </row>
    <row x14ac:dyDescent="0.25" r="2005" customHeight="1" ht="19.5">
      <c r="A2005" s="18">
        <v>45202</v>
      </c>
      <c r="B2005" s="19" t="s">
        <v>8498</v>
      </c>
      <c r="C2005" s="19" t="s">
        <v>1132</v>
      </c>
      <c r="D2005" s="20"/>
      <c r="E2005" s="21">
        <v>15572758735</v>
      </c>
      <c r="F2005" s="19" t="s">
        <v>8499</v>
      </c>
      <c r="G2005" s="20" t="s">
        <v>37</v>
      </c>
      <c r="H2005" s="20"/>
      <c r="I2005" s="22" t="s">
        <v>615</v>
      </c>
      <c r="J2005" s="20" t="s">
        <v>24</v>
      </c>
      <c r="K2005" s="20" t="s">
        <v>25</v>
      </c>
      <c r="L2005" s="20" t="s">
        <v>39</v>
      </c>
      <c r="M2005" s="19" t="s">
        <v>27</v>
      </c>
      <c r="N2005" s="19" t="s">
        <v>183</v>
      </c>
      <c r="O2005" s="20" t="s">
        <v>29</v>
      </c>
      <c r="P2005" s="20"/>
      <c r="Q2005" s="23">
        <v>45202.58888888889</v>
      </c>
      <c r="R2005" s="20" t="s">
        <v>51</v>
      </c>
      <c r="S2005" s="4" t="s">
        <v>8500</v>
      </c>
      <c r="T2005" s="19"/>
    </row>
    <row x14ac:dyDescent="0.25" r="2006" customHeight="1" ht="19.5">
      <c r="A2006" s="18">
        <v>45202</v>
      </c>
      <c r="B2006" s="19" t="s">
        <v>8501</v>
      </c>
      <c r="C2006" s="19" t="s">
        <v>1132</v>
      </c>
      <c r="D2006" s="20"/>
      <c r="E2006" s="21">
        <v>18671448665</v>
      </c>
      <c r="F2006" s="19" t="s">
        <v>8502</v>
      </c>
      <c r="G2006" s="20" t="s">
        <v>37</v>
      </c>
      <c r="H2006" s="20"/>
      <c r="I2006" s="22" t="s">
        <v>272</v>
      </c>
      <c r="J2006" s="20" t="s">
        <v>24</v>
      </c>
      <c r="K2006" s="20" t="s">
        <v>25</v>
      </c>
      <c r="L2006" s="20" t="s">
        <v>39</v>
      </c>
      <c r="M2006" s="19" t="s">
        <v>27</v>
      </c>
      <c r="N2006" s="19" t="s">
        <v>183</v>
      </c>
      <c r="O2006" s="20" t="s">
        <v>29</v>
      </c>
      <c r="P2006" s="20"/>
      <c r="Q2006" s="23">
        <v>45202.49097222222</v>
      </c>
      <c r="R2006" s="20" t="s">
        <v>51</v>
      </c>
      <c r="S2006" s="4" t="s">
        <v>8503</v>
      </c>
      <c r="T2006" s="19"/>
    </row>
    <row x14ac:dyDescent="0.25" r="2007" customHeight="1" ht="19.5">
      <c r="A2007" s="18">
        <v>45202</v>
      </c>
      <c r="B2007" s="19" t="s">
        <v>8504</v>
      </c>
      <c r="C2007" s="19" t="s">
        <v>1132</v>
      </c>
      <c r="D2007" s="20"/>
      <c r="E2007" s="21">
        <v>13217176916</v>
      </c>
      <c r="F2007" s="19" t="s">
        <v>8505</v>
      </c>
      <c r="G2007" s="20" t="s">
        <v>48</v>
      </c>
      <c r="H2007" s="20" t="s">
        <v>98</v>
      </c>
      <c r="I2007" s="22" t="s">
        <v>221</v>
      </c>
      <c r="J2007" s="20" t="s">
        <v>24</v>
      </c>
      <c r="K2007" s="20" t="s">
        <v>25</v>
      </c>
      <c r="L2007" s="20" t="s">
        <v>39</v>
      </c>
      <c r="M2007" s="19" t="s">
        <v>40</v>
      </c>
      <c r="N2007" s="19" t="s">
        <v>183</v>
      </c>
      <c r="O2007" s="20" t="s">
        <v>29</v>
      </c>
      <c r="P2007" s="20"/>
      <c r="Q2007" s="23">
        <v>45202.38125</v>
      </c>
      <c r="R2007" s="20" t="s">
        <v>51</v>
      </c>
      <c r="S2007" s="4" t="s">
        <v>8506</v>
      </c>
      <c r="T2007" s="19"/>
    </row>
    <row x14ac:dyDescent="0.25" r="2008" customHeight="1" ht="19.5">
      <c r="A2008" s="18">
        <v>45202</v>
      </c>
      <c r="B2008" s="19" t="s">
        <v>8507</v>
      </c>
      <c r="C2008" s="19" t="s">
        <v>1132</v>
      </c>
      <c r="D2008" s="20"/>
      <c r="E2008" s="21">
        <v>13197313496</v>
      </c>
      <c r="F2008" s="19" t="s">
        <v>8508</v>
      </c>
      <c r="G2008" s="20" t="s">
        <v>115</v>
      </c>
      <c r="H2008" s="20"/>
      <c r="I2008" s="22" t="s">
        <v>154</v>
      </c>
      <c r="J2008" s="20" t="s">
        <v>24</v>
      </c>
      <c r="K2008" s="20" t="s">
        <v>25</v>
      </c>
      <c r="L2008" s="20" t="s">
        <v>39</v>
      </c>
      <c r="M2008" s="19" t="s">
        <v>40</v>
      </c>
      <c r="N2008" s="19" t="s">
        <v>183</v>
      </c>
      <c r="O2008" s="20" t="s">
        <v>29</v>
      </c>
      <c r="P2008" s="20"/>
      <c r="Q2008" s="23">
        <v>45202.6625</v>
      </c>
      <c r="R2008" s="20" t="s">
        <v>51</v>
      </c>
      <c r="S2008" s="4" t="s">
        <v>8509</v>
      </c>
      <c r="T2008" s="19"/>
    </row>
    <row x14ac:dyDescent="0.25" r="2009" customHeight="1" ht="19.5">
      <c r="A2009" s="18">
        <v>45202</v>
      </c>
      <c r="B2009" s="19" t="s">
        <v>8510</v>
      </c>
      <c r="C2009" s="19" t="s">
        <v>1132</v>
      </c>
      <c r="D2009" s="20"/>
      <c r="E2009" s="21">
        <v>15572772956</v>
      </c>
      <c r="F2009" s="19" t="s">
        <v>8511</v>
      </c>
      <c r="G2009" s="20" t="s">
        <v>23</v>
      </c>
      <c r="H2009" s="20"/>
      <c r="I2009" s="22" t="s">
        <v>615</v>
      </c>
      <c r="J2009" s="20" t="s">
        <v>24</v>
      </c>
      <c r="K2009" s="20" t="s">
        <v>25</v>
      </c>
      <c r="L2009" s="20" t="s">
        <v>39</v>
      </c>
      <c r="M2009" s="19" t="s">
        <v>27</v>
      </c>
      <c r="N2009" s="19" t="s">
        <v>183</v>
      </c>
      <c r="O2009" s="20" t="s">
        <v>29</v>
      </c>
      <c r="P2009" s="20"/>
      <c r="Q2009" s="23">
        <v>45202.69930555556</v>
      </c>
      <c r="R2009" s="20" t="s">
        <v>51</v>
      </c>
      <c r="S2009" s="4" t="s">
        <v>8512</v>
      </c>
      <c r="T2009" s="19"/>
    </row>
    <row x14ac:dyDescent="0.25" r="2010" customHeight="1" ht="19.5">
      <c r="A2010" s="18">
        <v>45202</v>
      </c>
      <c r="B2010" s="19" t="s">
        <v>8513</v>
      </c>
      <c r="C2010" s="19" t="s">
        <v>1132</v>
      </c>
      <c r="D2010" s="20"/>
      <c r="E2010" s="21">
        <v>15671015863</v>
      </c>
      <c r="F2010" s="19" t="s">
        <v>8514</v>
      </c>
      <c r="G2010" s="20" t="s">
        <v>115</v>
      </c>
      <c r="H2010" s="20" t="s">
        <v>98</v>
      </c>
      <c r="I2010" s="22" t="s">
        <v>182</v>
      </c>
      <c r="J2010" s="20" t="s">
        <v>24</v>
      </c>
      <c r="K2010" s="20" t="s">
        <v>25</v>
      </c>
      <c r="L2010" s="20" t="s">
        <v>39</v>
      </c>
      <c r="M2010" s="19" t="s">
        <v>27</v>
      </c>
      <c r="N2010" s="19" t="s">
        <v>183</v>
      </c>
      <c r="O2010" s="20" t="s">
        <v>29</v>
      </c>
      <c r="P2010" s="20"/>
      <c r="Q2010" s="23">
        <v>45202.39513888889</v>
      </c>
      <c r="R2010" s="20" t="s">
        <v>51</v>
      </c>
      <c r="S2010" s="4" t="s">
        <v>7456</v>
      </c>
      <c r="T2010" s="19"/>
    </row>
    <row x14ac:dyDescent="0.25" r="2011" customHeight="1" ht="19.5">
      <c r="A2011" s="18">
        <v>45202</v>
      </c>
      <c r="B2011" s="19" t="s">
        <v>8515</v>
      </c>
      <c r="C2011" s="19" t="s">
        <v>1132</v>
      </c>
      <c r="D2011" s="20"/>
      <c r="E2011" s="21">
        <v>16671003124</v>
      </c>
      <c r="F2011" s="19" t="s">
        <v>8516</v>
      </c>
      <c r="G2011" s="20" t="s">
        <v>115</v>
      </c>
      <c r="H2011" s="20"/>
      <c r="I2011" s="22" t="s">
        <v>182</v>
      </c>
      <c r="J2011" s="20" t="s">
        <v>24</v>
      </c>
      <c r="K2011" s="20" t="s">
        <v>25</v>
      </c>
      <c r="L2011" s="20" t="s">
        <v>39</v>
      </c>
      <c r="M2011" s="19" t="s">
        <v>27</v>
      </c>
      <c r="N2011" s="19" t="s">
        <v>183</v>
      </c>
      <c r="O2011" s="20" t="s">
        <v>29</v>
      </c>
      <c r="P2011" s="20"/>
      <c r="Q2011" s="23">
        <v>45202.73263888889</v>
      </c>
      <c r="R2011" s="20" t="s">
        <v>51</v>
      </c>
      <c r="S2011" s="4" t="s">
        <v>8517</v>
      </c>
      <c r="T2011" s="19"/>
    </row>
    <row x14ac:dyDescent="0.25" r="2012" customHeight="1" ht="19.5">
      <c r="A2012" s="18">
        <v>45202</v>
      </c>
      <c r="B2012" s="19" t="s">
        <v>8518</v>
      </c>
      <c r="C2012" s="19" t="s">
        <v>1132</v>
      </c>
      <c r="D2012" s="20"/>
      <c r="E2012" s="21">
        <v>18694093982</v>
      </c>
      <c r="F2012" s="19" t="s">
        <v>8519</v>
      </c>
      <c r="G2012" s="20" t="s">
        <v>171</v>
      </c>
      <c r="H2012" s="20"/>
      <c r="I2012" s="22" t="s">
        <v>221</v>
      </c>
      <c r="J2012" s="20" t="s">
        <v>24</v>
      </c>
      <c r="K2012" s="20" t="s">
        <v>25</v>
      </c>
      <c r="L2012" s="20" t="s">
        <v>39</v>
      </c>
      <c r="M2012" s="19" t="s">
        <v>40</v>
      </c>
      <c r="N2012" s="19" t="s">
        <v>183</v>
      </c>
      <c r="O2012" s="20" t="s">
        <v>29</v>
      </c>
      <c r="P2012" s="20"/>
      <c r="Q2012" s="23">
        <v>45202.75833333333</v>
      </c>
      <c r="R2012" s="20" t="s">
        <v>51</v>
      </c>
      <c r="S2012" s="4" t="s">
        <v>8520</v>
      </c>
      <c r="T2012" s="19"/>
    </row>
    <row x14ac:dyDescent="0.25" r="2013" customHeight="1" ht="19.5">
      <c r="A2013" s="18">
        <v>45202</v>
      </c>
      <c r="B2013" s="19" t="s">
        <v>8521</v>
      </c>
      <c r="C2013" s="19" t="s">
        <v>660</v>
      </c>
      <c r="D2013" s="20"/>
      <c r="E2013" s="21">
        <v>13098410023</v>
      </c>
      <c r="F2013" s="19" t="s">
        <v>6819</v>
      </c>
      <c r="G2013" s="20" t="s">
        <v>115</v>
      </c>
      <c r="H2013" s="20"/>
      <c r="I2013" s="22" t="s">
        <v>57</v>
      </c>
      <c r="J2013" s="20" t="s">
        <v>24</v>
      </c>
      <c r="K2013" s="20" t="s">
        <v>25</v>
      </c>
      <c r="L2013" s="20" t="s">
        <v>39</v>
      </c>
      <c r="M2013" s="19" t="s">
        <v>27</v>
      </c>
      <c r="N2013" s="19" t="s">
        <v>624</v>
      </c>
      <c r="O2013" s="20" t="s">
        <v>29</v>
      </c>
      <c r="P2013" s="20"/>
      <c r="Q2013" s="23">
        <v>45202.64375</v>
      </c>
      <c r="R2013" s="20" t="s">
        <v>42</v>
      </c>
      <c r="S2013" s="4" t="s">
        <v>8522</v>
      </c>
      <c r="T2013" s="19"/>
    </row>
    <row x14ac:dyDescent="0.25" r="2014" customHeight="1" ht="19.5">
      <c r="A2014" s="18">
        <v>45202</v>
      </c>
      <c r="B2014" s="19" t="s">
        <v>8523</v>
      </c>
      <c r="C2014" s="19" t="s">
        <v>660</v>
      </c>
      <c r="D2014" s="20"/>
      <c r="E2014" s="21">
        <v>15549376645</v>
      </c>
      <c r="F2014" s="19" t="s">
        <v>8524</v>
      </c>
      <c r="G2014" s="20" t="s">
        <v>74</v>
      </c>
      <c r="H2014" s="20"/>
      <c r="I2014" s="22" t="s">
        <v>142</v>
      </c>
      <c r="J2014" s="20" t="s">
        <v>24</v>
      </c>
      <c r="K2014" s="20" t="s">
        <v>25</v>
      </c>
      <c r="L2014" s="20" t="s">
        <v>39</v>
      </c>
      <c r="M2014" s="19" t="s">
        <v>27</v>
      </c>
      <c r="N2014" s="19" t="s">
        <v>624</v>
      </c>
      <c r="O2014" s="20" t="s">
        <v>29</v>
      </c>
      <c r="P2014" s="20"/>
      <c r="Q2014" s="23">
        <v>45202.59027777778</v>
      </c>
      <c r="R2014" s="20" t="s">
        <v>42</v>
      </c>
      <c r="S2014" s="4" t="s">
        <v>8525</v>
      </c>
      <c r="T2014" s="19"/>
    </row>
    <row x14ac:dyDescent="0.25" r="2015" customHeight="1" ht="19.5">
      <c r="A2015" s="18">
        <v>45202</v>
      </c>
      <c r="B2015" s="19" t="s">
        <v>8526</v>
      </c>
      <c r="C2015" s="19" t="s">
        <v>46</v>
      </c>
      <c r="D2015" s="20"/>
      <c r="E2015" s="21">
        <v>15587933029</v>
      </c>
      <c r="F2015" s="19" t="s">
        <v>8527</v>
      </c>
      <c r="G2015" s="20" t="s">
        <v>289</v>
      </c>
      <c r="H2015" s="20"/>
      <c r="I2015" s="22" t="s">
        <v>925</v>
      </c>
      <c r="J2015" s="20" t="s">
        <v>24</v>
      </c>
      <c r="K2015" s="20" t="s">
        <v>25</v>
      </c>
      <c r="L2015" s="20" t="s">
        <v>39</v>
      </c>
      <c r="M2015" s="19" t="s">
        <v>27</v>
      </c>
      <c r="N2015" s="19" t="s">
        <v>28</v>
      </c>
      <c r="O2015" s="20" t="s">
        <v>29</v>
      </c>
      <c r="P2015" s="20"/>
      <c r="Q2015" s="23">
        <v>45202.59444444445</v>
      </c>
      <c r="R2015" s="20" t="s">
        <v>51</v>
      </c>
      <c r="S2015" s="4" t="s">
        <v>8528</v>
      </c>
      <c r="T2015" s="19"/>
    </row>
    <row x14ac:dyDescent="0.25" r="2016" customHeight="1" ht="19.5">
      <c r="A2016" s="18">
        <v>45202</v>
      </c>
      <c r="B2016" s="19" t="s">
        <v>8529</v>
      </c>
      <c r="C2016" s="19" t="s">
        <v>108</v>
      </c>
      <c r="D2016" s="20"/>
      <c r="E2016" s="21">
        <v>15629377963</v>
      </c>
      <c r="F2016" s="19" t="s">
        <v>8530</v>
      </c>
      <c r="G2016" s="20" t="s">
        <v>37</v>
      </c>
      <c r="H2016" s="20"/>
      <c r="I2016" s="22" t="s">
        <v>254</v>
      </c>
      <c r="J2016" s="20" t="s">
        <v>24</v>
      </c>
      <c r="K2016" s="20" t="s">
        <v>25</v>
      </c>
      <c r="L2016" s="20" t="s">
        <v>39</v>
      </c>
      <c r="M2016" s="19" t="s">
        <v>27</v>
      </c>
      <c r="N2016" s="19" t="s">
        <v>28</v>
      </c>
      <c r="O2016" s="20" t="s">
        <v>29</v>
      </c>
      <c r="P2016" s="20"/>
      <c r="Q2016" s="23">
        <v>45202.638194444444</v>
      </c>
      <c r="R2016" s="20" t="s">
        <v>51</v>
      </c>
      <c r="S2016" s="19" t="s">
        <v>8531</v>
      </c>
      <c r="T2016" s="19"/>
    </row>
    <row x14ac:dyDescent="0.25" r="2017" customHeight="1" ht="19.5">
      <c r="A2017" s="18">
        <v>45202</v>
      </c>
      <c r="B2017" s="19" t="s">
        <v>8532</v>
      </c>
      <c r="C2017" s="19" t="s">
        <v>239</v>
      </c>
      <c r="D2017" s="20"/>
      <c r="E2017" s="21">
        <v>13227287293</v>
      </c>
      <c r="F2017" s="19" t="s">
        <v>8533</v>
      </c>
      <c r="G2017" s="20" t="s">
        <v>115</v>
      </c>
      <c r="H2017" s="20" t="s">
        <v>98</v>
      </c>
      <c r="I2017" s="22" t="s">
        <v>49</v>
      </c>
      <c r="J2017" s="20" t="s">
        <v>24</v>
      </c>
      <c r="K2017" s="20" t="s">
        <v>25</v>
      </c>
      <c r="L2017" s="20" t="s">
        <v>39</v>
      </c>
      <c r="M2017" s="19" t="s">
        <v>27</v>
      </c>
      <c r="N2017" s="19" t="s">
        <v>183</v>
      </c>
      <c r="O2017" s="20" t="s">
        <v>29</v>
      </c>
      <c r="P2017" s="20"/>
      <c r="Q2017" s="23">
        <v>45202.455555555556</v>
      </c>
      <c r="R2017" s="20" t="s">
        <v>51</v>
      </c>
      <c r="S2017" s="4" t="s">
        <v>8534</v>
      </c>
      <c r="T2017" s="19"/>
    </row>
    <row x14ac:dyDescent="0.25" r="2018" customHeight="1" ht="19.5">
      <c r="A2018" s="18">
        <v>45202</v>
      </c>
      <c r="B2018" s="19" t="s">
        <v>8535</v>
      </c>
      <c r="C2018" s="19" t="s">
        <v>180</v>
      </c>
      <c r="D2018" s="20"/>
      <c r="E2018" s="21">
        <v>13117293331</v>
      </c>
      <c r="F2018" s="19" t="s">
        <v>8536</v>
      </c>
      <c r="G2018" s="20" t="s">
        <v>56</v>
      </c>
      <c r="H2018" s="20"/>
      <c r="I2018" s="22" t="s">
        <v>49</v>
      </c>
      <c r="J2018" s="20" t="s">
        <v>24</v>
      </c>
      <c r="K2018" s="20" t="s">
        <v>25</v>
      </c>
      <c r="L2018" s="20" t="s">
        <v>39</v>
      </c>
      <c r="M2018" s="19" t="s">
        <v>40</v>
      </c>
      <c r="N2018" s="19" t="s">
        <v>183</v>
      </c>
      <c r="O2018" s="20" t="s">
        <v>29</v>
      </c>
      <c r="P2018" s="20"/>
      <c r="Q2018" s="23">
        <v>45202.47777777778</v>
      </c>
      <c r="R2018" s="20" t="s">
        <v>51</v>
      </c>
      <c r="S2018" s="4" t="s">
        <v>8537</v>
      </c>
      <c r="T2018" s="19"/>
    </row>
    <row x14ac:dyDescent="0.25" r="2019" customHeight="1" ht="19.5">
      <c r="A2019" s="18">
        <v>45202</v>
      </c>
      <c r="B2019" s="19" t="s">
        <v>8538</v>
      </c>
      <c r="C2019" s="19" t="s">
        <v>180</v>
      </c>
      <c r="D2019" s="20"/>
      <c r="E2019" s="21">
        <v>13177070735</v>
      </c>
      <c r="F2019" s="19" t="s">
        <v>8539</v>
      </c>
      <c r="G2019" s="20" t="s">
        <v>289</v>
      </c>
      <c r="H2019" s="20"/>
      <c r="I2019" s="22" t="s">
        <v>116</v>
      </c>
      <c r="J2019" s="20" t="s">
        <v>24</v>
      </c>
      <c r="K2019" s="20" t="s">
        <v>25</v>
      </c>
      <c r="L2019" s="20" t="s">
        <v>39</v>
      </c>
      <c r="M2019" s="19" t="s">
        <v>40</v>
      </c>
      <c r="N2019" s="19" t="s">
        <v>183</v>
      </c>
      <c r="O2019" s="20" t="s">
        <v>29</v>
      </c>
      <c r="P2019" s="20"/>
      <c r="Q2019" s="23">
        <v>45202.660416666666</v>
      </c>
      <c r="R2019" s="20" t="s">
        <v>51</v>
      </c>
      <c r="S2019" s="4" t="s">
        <v>8540</v>
      </c>
      <c r="T2019" s="19"/>
    </row>
    <row x14ac:dyDescent="0.25" r="2020" customHeight="1" ht="19.5">
      <c r="A2020" s="18">
        <v>45202</v>
      </c>
      <c r="B2020" s="19" t="s">
        <v>8541</v>
      </c>
      <c r="C2020" s="19" t="s">
        <v>239</v>
      </c>
      <c r="D2020" s="20"/>
      <c r="E2020" s="21">
        <v>15671077059</v>
      </c>
      <c r="F2020" s="19" t="s">
        <v>1433</v>
      </c>
      <c r="G2020" s="20" t="s">
        <v>48</v>
      </c>
      <c r="H2020" s="20" t="s">
        <v>130</v>
      </c>
      <c r="I2020" s="22" t="s">
        <v>6700</v>
      </c>
      <c r="J2020" s="20" t="s">
        <v>24</v>
      </c>
      <c r="K2020" s="20" t="s">
        <v>25</v>
      </c>
      <c r="L2020" s="20" t="s">
        <v>39</v>
      </c>
      <c r="M2020" s="19" t="s">
        <v>40</v>
      </c>
      <c r="N2020" s="19" t="s">
        <v>183</v>
      </c>
      <c r="O2020" s="20" t="s">
        <v>29</v>
      </c>
      <c r="P2020" s="20"/>
      <c r="Q2020" s="23">
        <v>45202.61944444444</v>
      </c>
      <c r="R2020" s="20" t="s">
        <v>51</v>
      </c>
      <c r="S2020" s="4" t="s">
        <v>8542</v>
      </c>
      <c r="T2020" s="19"/>
    </row>
    <row x14ac:dyDescent="0.25" r="2021" customHeight="1" ht="19.5">
      <c r="A2021" s="18">
        <v>45202</v>
      </c>
      <c r="B2021" s="19" t="s">
        <v>8543</v>
      </c>
      <c r="C2021" s="19" t="s">
        <v>180</v>
      </c>
      <c r="D2021" s="20"/>
      <c r="E2021" s="21">
        <v>13207210685</v>
      </c>
      <c r="F2021" s="19" t="s">
        <v>8544</v>
      </c>
      <c r="G2021" s="20" t="s">
        <v>289</v>
      </c>
      <c r="H2021" s="20"/>
      <c r="I2021" s="22" t="s">
        <v>241</v>
      </c>
      <c r="J2021" s="20" t="s">
        <v>24</v>
      </c>
      <c r="K2021" s="20" t="s">
        <v>25</v>
      </c>
      <c r="L2021" s="20" t="s">
        <v>39</v>
      </c>
      <c r="M2021" s="19" t="s">
        <v>27</v>
      </c>
      <c r="N2021" s="19" t="s">
        <v>183</v>
      </c>
      <c r="O2021" s="20" t="s">
        <v>29</v>
      </c>
      <c r="P2021" s="20"/>
      <c r="Q2021" s="23">
        <v>45202.646527777775</v>
      </c>
      <c r="R2021" s="20" t="s">
        <v>51</v>
      </c>
      <c r="S2021" s="4" t="s">
        <v>8545</v>
      </c>
      <c r="T2021" s="19"/>
    </row>
    <row x14ac:dyDescent="0.25" r="2022" customHeight="1" ht="19.5">
      <c r="A2022" s="18">
        <v>45202</v>
      </c>
      <c r="B2022" s="19" t="s">
        <v>8546</v>
      </c>
      <c r="C2022" s="19" t="s">
        <v>180</v>
      </c>
      <c r="D2022" s="20"/>
      <c r="E2022" s="21">
        <v>13217174784</v>
      </c>
      <c r="F2022" s="19" t="s">
        <v>8547</v>
      </c>
      <c r="G2022" s="20" t="s">
        <v>289</v>
      </c>
      <c r="H2022" s="20"/>
      <c r="I2022" s="22" t="s">
        <v>57</v>
      </c>
      <c r="J2022" s="20" t="s">
        <v>24</v>
      </c>
      <c r="K2022" s="20" t="s">
        <v>25</v>
      </c>
      <c r="L2022" s="20" t="s">
        <v>39</v>
      </c>
      <c r="M2022" s="19" t="s">
        <v>40</v>
      </c>
      <c r="N2022" s="19" t="s">
        <v>183</v>
      </c>
      <c r="O2022" s="20" t="s">
        <v>29</v>
      </c>
      <c r="P2022" s="20"/>
      <c r="Q2022" s="23">
        <v>45202.65277777778</v>
      </c>
      <c r="R2022" s="20" t="s">
        <v>51</v>
      </c>
      <c r="S2022" s="4" t="s">
        <v>8548</v>
      </c>
      <c r="T2022" s="19"/>
    </row>
    <row x14ac:dyDescent="0.25" r="2023" customHeight="1" ht="19.5">
      <c r="A2023" s="18">
        <v>45202</v>
      </c>
      <c r="B2023" s="19" t="s">
        <v>8549</v>
      </c>
      <c r="C2023" s="19" t="s">
        <v>46</v>
      </c>
      <c r="D2023" s="20"/>
      <c r="E2023" s="21">
        <v>15572771452</v>
      </c>
      <c r="F2023" s="19" t="s">
        <v>8550</v>
      </c>
      <c r="G2023" s="20" t="s">
        <v>115</v>
      </c>
      <c r="H2023" s="20" t="s">
        <v>357</v>
      </c>
      <c r="I2023" s="22" t="s">
        <v>68</v>
      </c>
      <c r="J2023" s="20" t="s">
        <v>24</v>
      </c>
      <c r="K2023" s="20" t="s">
        <v>25</v>
      </c>
      <c r="L2023" s="20" t="s">
        <v>39</v>
      </c>
      <c r="M2023" s="19" t="s">
        <v>27</v>
      </c>
      <c r="N2023" s="19" t="s">
        <v>28</v>
      </c>
      <c r="O2023" s="20" t="s">
        <v>29</v>
      </c>
      <c r="P2023" s="20"/>
      <c r="Q2023" s="23">
        <v>45202.37708333333</v>
      </c>
      <c r="R2023" s="20" t="s">
        <v>51</v>
      </c>
      <c r="S2023" s="19" t="s">
        <v>8551</v>
      </c>
      <c r="T2023" s="19"/>
    </row>
    <row x14ac:dyDescent="0.25" r="2024" customHeight="1" ht="19.5">
      <c r="A2024" s="18">
        <v>45202</v>
      </c>
      <c r="B2024" s="19" t="s">
        <v>8552</v>
      </c>
      <c r="C2024" s="19" t="s">
        <v>180</v>
      </c>
      <c r="D2024" s="20"/>
      <c r="E2024" s="21">
        <v>18608602569</v>
      </c>
      <c r="F2024" s="19" t="s">
        <v>8553</v>
      </c>
      <c r="G2024" s="20" t="s">
        <v>289</v>
      </c>
      <c r="H2024" s="20" t="s">
        <v>457</v>
      </c>
      <c r="I2024" s="22" t="s">
        <v>87</v>
      </c>
      <c r="J2024" s="20" t="s">
        <v>24</v>
      </c>
      <c r="K2024" s="20" t="s">
        <v>25</v>
      </c>
      <c r="L2024" s="20" t="s">
        <v>39</v>
      </c>
      <c r="M2024" s="19" t="s">
        <v>40</v>
      </c>
      <c r="N2024" s="19" t="s">
        <v>183</v>
      </c>
      <c r="O2024" s="20" t="s">
        <v>29</v>
      </c>
      <c r="P2024" s="20"/>
      <c r="Q2024" s="23">
        <v>45202.40902777778</v>
      </c>
      <c r="R2024" s="20" t="s">
        <v>51</v>
      </c>
      <c r="S2024" s="4" t="s">
        <v>8554</v>
      </c>
      <c r="T2024" s="19"/>
    </row>
    <row x14ac:dyDescent="0.25" r="2025" customHeight="1" ht="19.5">
      <c r="A2025" s="18">
        <v>45202</v>
      </c>
      <c r="B2025" s="19" t="s">
        <v>8555</v>
      </c>
      <c r="C2025" s="19" t="s">
        <v>108</v>
      </c>
      <c r="D2025" s="20"/>
      <c r="E2025" s="21">
        <v>13235629276</v>
      </c>
      <c r="F2025" s="19" t="s">
        <v>8556</v>
      </c>
      <c r="G2025" s="20" t="s">
        <v>37</v>
      </c>
      <c r="H2025" s="20"/>
      <c r="I2025" s="22" t="s">
        <v>87</v>
      </c>
      <c r="J2025" s="20" t="s">
        <v>24</v>
      </c>
      <c r="K2025" s="20" t="s">
        <v>25</v>
      </c>
      <c r="L2025" s="20" t="s">
        <v>39</v>
      </c>
      <c r="M2025" s="19" t="s">
        <v>40</v>
      </c>
      <c r="N2025" s="19" t="s">
        <v>28</v>
      </c>
      <c r="O2025" s="20" t="s">
        <v>29</v>
      </c>
      <c r="P2025" s="20"/>
      <c r="Q2025" s="23">
        <v>45202.43541666667</v>
      </c>
      <c r="R2025" s="20" t="s">
        <v>51</v>
      </c>
      <c r="S2025" s="19" t="s">
        <v>8557</v>
      </c>
      <c r="T2025" s="19"/>
    </row>
    <row x14ac:dyDescent="0.25" r="2026" customHeight="1" ht="19.5">
      <c r="A2026" s="18">
        <v>45202</v>
      </c>
      <c r="B2026" s="19" t="s">
        <v>8558</v>
      </c>
      <c r="C2026" s="19" t="s">
        <v>1289</v>
      </c>
      <c r="D2026" s="20"/>
      <c r="E2026" s="21">
        <v>15571765580</v>
      </c>
      <c r="F2026" s="19" t="s">
        <v>1363</v>
      </c>
      <c r="G2026" s="20" t="s">
        <v>115</v>
      </c>
      <c r="H2026" s="20"/>
      <c r="I2026" s="22">
        <v>10015</v>
      </c>
      <c r="J2026" s="20" t="s">
        <v>24</v>
      </c>
      <c r="K2026" s="20" t="s">
        <v>69</v>
      </c>
      <c r="L2026" s="20" t="s">
        <v>26</v>
      </c>
      <c r="M2026" s="19" t="s">
        <v>27</v>
      </c>
      <c r="N2026" s="19" t="s">
        <v>28</v>
      </c>
      <c r="O2026" s="20" t="s">
        <v>29</v>
      </c>
      <c r="P2026" s="20"/>
      <c r="Q2026" s="23">
        <v>45202.743055555555</v>
      </c>
      <c r="R2026" s="20" t="s">
        <v>31</v>
      </c>
      <c r="S2026" s="4" t="s">
        <v>8559</v>
      </c>
      <c r="T2026" s="19"/>
    </row>
    <row x14ac:dyDescent="0.25" r="2027" customHeight="1" ht="19.5">
      <c r="A2027" s="18">
        <v>45202</v>
      </c>
      <c r="B2027" s="19" t="s">
        <v>8560</v>
      </c>
      <c r="C2027" s="19" t="s">
        <v>46</v>
      </c>
      <c r="D2027" s="20"/>
      <c r="E2027" s="21">
        <v>15629330140</v>
      </c>
      <c r="F2027" s="19" t="s">
        <v>8561</v>
      </c>
      <c r="G2027" s="20" t="s">
        <v>48</v>
      </c>
      <c r="H2027" s="20" t="s">
        <v>357</v>
      </c>
      <c r="I2027" s="22" t="s">
        <v>189</v>
      </c>
      <c r="J2027" s="20" t="s">
        <v>24</v>
      </c>
      <c r="K2027" s="20" t="s">
        <v>25</v>
      </c>
      <c r="L2027" s="20" t="s">
        <v>39</v>
      </c>
      <c r="M2027" s="19" t="s">
        <v>40</v>
      </c>
      <c r="N2027" s="19" t="s">
        <v>28</v>
      </c>
      <c r="O2027" s="20" t="s">
        <v>29</v>
      </c>
      <c r="P2027" s="20"/>
      <c r="Q2027" s="23">
        <v>45202.59375</v>
      </c>
      <c r="R2027" s="20" t="s">
        <v>51</v>
      </c>
      <c r="S2027" s="19" t="s">
        <v>8562</v>
      </c>
      <c r="T2027" s="19"/>
    </row>
    <row x14ac:dyDescent="0.25" r="2028" customHeight="1" ht="19.5">
      <c r="A2028" s="18">
        <v>45202</v>
      </c>
      <c r="B2028" s="19" t="s">
        <v>8563</v>
      </c>
      <c r="C2028" s="19" t="s">
        <v>8564</v>
      </c>
      <c r="D2028" s="20"/>
      <c r="E2028" s="21">
        <v>17771663242</v>
      </c>
      <c r="F2028" s="19"/>
      <c r="G2028" s="20"/>
      <c r="H2028" s="20"/>
      <c r="I2028" s="22" t="s">
        <v>844</v>
      </c>
      <c r="J2028" s="20" t="s">
        <v>24</v>
      </c>
      <c r="K2028" s="20" t="s">
        <v>25</v>
      </c>
      <c r="L2028" s="20" t="s">
        <v>39</v>
      </c>
      <c r="M2028" s="19" t="s">
        <v>27</v>
      </c>
      <c r="N2028" s="19" t="s">
        <v>28</v>
      </c>
      <c r="O2028" s="20" t="s">
        <v>29</v>
      </c>
      <c r="P2028" s="20"/>
      <c r="Q2028" s="23">
        <v>45202.42013888889</v>
      </c>
      <c r="R2028" s="20" t="s">
        <v>42</v>
      </c>
      <c r="S2028" s="4" t="s">
        <v>8565</v>
      </c>
      <c r="T2028" s="19" t="s">
        <v>8566</v>
      </c>
    </row>
    <row x14ac:dyDescent="0.25" r="2029" customHeight="1" ht="19.5">
      <c r="A2029" s="18">
        <v>45202</v>
      </c>
      <c r="B2029" s="19" t="s">
        <v>8567</v>
      </c>
      <c r="C2029" s="19" t="s">
        <v>336</v>
      </c>
      <c r="D2029" s="20"/>
      <c r="E2029" s="21">
        <v>18671768759</v>
      </c>
      <c r="F2029" s="19" t="s">
        <v>8568</v>
      </c>
      <c r="G2029" s="20" t="s">
        <v>37</v>
      </c>
      <c r="H2029" s="20"/>
      <c r="I2029" s="22">
        <v>10015</v>
      </c>
      <c r="J2029" s="20" t="s">
        <v>24</v>
      </c>
      <c r="K2029" s="20" t="s">
        <v>69</v>
      </c>
      <c r="L2029" s="20" t="s">
        <v>26</v>
      </c>
      <c r="M2029" s="19" t="s">
        <v>27</v>
      </c>
      <c r="N2029" s="19" t="s">
        <v>28</v>
      </c>
      <c r="O2029" s="20" t="s">
        <v>29</v>
      </c>
      <c r="P2029" s="20"/>
      <c r="Q2029" s="23">
        <v>45202.56805555556</v>
      </c>
      <c r="R2029" s="20" t="s">
        <v>31</v>
      </c>
      <c r="S2029" s="4" t="s">
        <v>8569</v>
      </c>
      <c r="T2029" s="4" t="s">
        <v>8570</v>
      </c>
    </row>
    <row x14ac:dyDescent="0.25" r="2030" customHeight="1" ht="19.5">
      <c r="A2030" s="18">
        <v>45202</v>
      </c>
      <c r="B2030" s="19" t="s">
        <v>8571</v>
      </c>
      <c r="C2030" s="19" t="s">
        <v>660</v>
      </c>
      <c r="D2030" s="20"/>
      <c r="E2030" s="21">
        <v>18572394229</v>
      </c>
      <c r="F2030" s="19" t="s">
        <v>6699</v>
      </c>
      <c r="G2030" s="20" t="s">
        <v>74</v>
      </c>
      <c r="H2030" s="20"/>
      <c r="I2030" s="22" t="s">
        <v>398</v>
      </c>
      <c r="J2030" s="20" t="s">
        <v>24</v>
      </c>
      <c r="K2030" s="20" t="s">
        <v>25</v>
      </c>
      <c r="L2030" s="20" t="s">
        <v>39</v>
      </c>
      <c r="M2030" s="19" t="s">
        <v>40</v>
      </c>
      <c r="N2030" s="19" t="s">
        <v>624</v>
      </c>
      <c r="O2030" s="20" t="s">
        <v>29</v>
      </c>
      <c r="P2030" s="20"/>
      <c r="Q2030" s="23">
        <v>45202.58472222222</v>
      </c>
      <c r="R2030" s="20" t="s">
        <v>42</v>
      </c>
      <c r="S2030" s="4" t="s">
        <v>8572</v>
      </c>
      <c r="T2030" s="19" t="s">
        <v>8573</v>
      </c>
    </row>
    <row x14ac:dyDescent="0.25" r="2031" customHeight="1" ht="19.5">
      <c r="A2031" s="18">
        <v>45202</v>
      </c>
      <c r="B2031" s="19" t="s">
        <v>8574</v>
      </c>
      <c r="C2031" s="19" t="s">
        <v>545</v>
      </c>
      <c r="D2031" s="20"/>
      <c r="E2031" s="21">
        <v>15549398058</v>
      </c>
      <c r="F2031" s="19" t="s">
        <v>8575</v>
      </c>
      <c r="G2031" s="20" t="s">
        <v>74</v>
      </c>
      <c r="H2031" s="20"/>
      <c r="I2031" s="22" t="s">
        <v>142</v>
      </c>
      <c r="J2031" s="20" t="s">
        <v>24</v>
      </c>
      <c r="K2031" s="20" t="s">
        <v>25</v>
      </c>
      <c r="L2031" s="20" t="s">
        <v>39</v>
      </c>
      <c r="M2031" s="19" t="s">
        <v>40</v>
      </c>
      <c r="N2031" s="19" t="s">
        <v>28</v>
      </c>
      <c r="O2031" s="20" t="s">
        <v>29</v>
      </c>
      <c r="P2031" s="20"/>
      <c r="Q2031" s="23">
        <v>45202.430555555555</v>
      </c>
      <c r="R2031" s="20" t="s">
        <v>42</v>
      </c>
      <c r="S2031" s="4" t="s">
        <v>8576</v>
      </c>
      <c r="T2031" s="19" t="s">
        <v>8577</v>
      </c>
    </row>
    <row x14ac:dyDescent="0.25" r="2032" customHeight="1" ht="19.5">
      <c r="A2032" s="18">
        <v>45202</v>
      </c>
      <c r="B2032" s="19" t="s">
        <v>8578</v>
      </c>
      <c r="C2032" s="19" t="s">
        <v>691</v>
      </c>
      <c r="D2032" s="20"/>
      <c r="E2032" s="21">
        <v>71701049466</v>
      </c>
      <c r="F2032" s="19" t="s">
        <v>8579</v>
      </c>
      <c r="G2032" s="20" t="s">
        <v>74</v>
      </c>
      <c r="H2032" s="20"/>
      <c r="I2032" s="22" t="s">
        <v>49</v>
      </c>
      <c r="J2032" s="20" t="s">
        <v>24</v>
      </c>
      <c r="K2032" s="20" t="s">
        <v>25</v>
      </c>
      <c r="L2032" s="20" t="s">
        <v>39</v>
      </c>
      <c r="M2032" s="19" t="s">
        <v>675</v>
      </c>
      <c r="N2032" s="19" t="s">
        <v>28</v>
      </c>
      <c r="O2032" s="20" t="s">
        <v>29</v>
      </c>
      <c r="P2032" s="20"/>
      <c r="Q2032" s="23">
        <v>45202.65</v>
      </c>
      <c r="R2032" s="20" t="s">
        <v>42</v>
      </c>
      <c r="S2032" s="4" t="s">
        <v>8580</v>
      </c>
      <c r="T2032" s="19" t="s">
        <v>8581</v>
      </c>
    </row>
    <row x14ac:dyDescent="0.25" r="2033" customHeight="1" ht="19.5">
      <c r="A2033" s="18">
        <v>45202</v>
      </c>
      <c r="B2033" s="19" t="s">
        <v>8582</v>
      </c>
      <c r="C2033" s="19" t="s">
        <v>1289</v>
      </c>
      <c r="D2033" s="20"/>
      <c r="E2033" s="21">
        <v>15672528126</v>
      </c>
      <c r="F2033" s="19" t="s">
        <v>7005</v>
      </c>
      <c r="G2033" s="20" t="s">
        <v>171</v>
      </c>
      <c r="H2033" s="20"/>
      <c r="I2033" s="22" t="s">
        <v>749</v>
      </c>
      <c r="J2033" s="20" t="s">
        <v>24</v>
      </c>
      <c r="K2033" s="20" t="s">
        <v>69</v>
      </c>
      <c r="L2033" s="20" t="s">
        <v>39</v>
      </c>
      <c r="M2033" s="19" t="s">
        <v>27</v>
      </c>
      <c r="N2033" s="19" t="s">
        <v>28</v>
      </c>
      <c r="O2033" s="20" t="s">
        <v>29</v>
      </c>
      <c r="P2033" s="20"/>
      <c r="Q2033" s="23">
        <v>45202.592361111114</v>
      </c>
      <c r="R2033" s="20" t="s">
        <v>42</v>
      </c>
      <c r="S2033" s="4" t="s">
        <v>8583</v>
      </c>
      <c r="T2033" s="19" t="s">
        <v>8584</v>
      </c>
    </row>
    <row x14ac:dyDescent="0.25" r="2034" customHeight="1" ht="19.5">
      <c r="A2034" s="18">
        <v>45202</v>
      </c>
      <c r="B2034" s="19" t="s">
        <v>8585</v>
      </c>
      <c r="C2034" s="19" t="s">
        <v>2414</v>
      </c>
      <c r="D2034" s="20"/>
      <c r="E2034" s="21">
        <v>13100785018</v>
      </c>
      <c r="F2034" s="19" t="s">
        <v>8586</v>
      </c>
      <c r="G2034" s="20" t="s">
        <v>48</v>
      </c>
      <c r="H2034" s="20"/>
      <c r="I2034" s="22" t="s">
        <v>182</v>
      </c>
      <c r="J2034" s="20" t="s">
        <v>24</v>
      </c>
      <c r="K2034" s="20" t="s">
        <v>25</v>
      </c>
      <c r="L2034" s="20" t="s">
        <v>39</v>
      </c>
      <c r="M2034" s="19" t="s">
        <v>40</v>
      </c>
      <c r="N2034" s="19" t="s">
        <v>28</v>
      </c>
      <c r="O2034" s="20" t="s">
        <v>29</v>
      </c>
      <c r="P2034" s="20"/>
      <c r="Q2034" s="23">
        <v>45202.57638888889</v>
      </c>
      <c r="R2034" s="20" t="s">
        <v>42</v>
      </c>
      <c r="S2034" s="4" t="s">
        <v>8587</v>
      </c>
      <c r="T2034" s="19" t="s">
        <v>8588</v>
      </c>
    </row>
    <row x14ac:dyDescent="0.25" r="2035" customHeight="1" ht="19.5">
      <c r="A2035" s="18">
        <v>45202</v>
      </c>
      <c r="B2035" s="19" t="s">
        <v>8589</v>
      </c>
      <c r="C2035" s="19" t="s">
        <v>691</v>
      </c>
      <c r="D2035" s="20"/>
      <c r="E2035" s="21">
        <v>15872537189</v>
      </c>
      <c r="F2035" s="19" t="s">
        <v>8590</v>
      </c>
      <c r="G2035" s="20" t="s">
        <v>74</v>
      </c>
      <c r="H2035" s="20"/>
      <c r="I2035" s="22" t="s">
        <v>663</v>
      </c>
      <c r="J2035" s="20" t="s">
        <v>24</v>
      </c>
      <c r="K2035" s="20" t="s">
        <v>25</v>
      </c>
      <c r="L2035" s="20" t="s">
        <v>39</v>
      </c>
      <c r="M2035" s="19" t="s">
        <v>40</v>
      </c>
      <c r="N2035" s="19" t="s">
        <v>28</v>
      </c>
      <c r="O2035" s="20" t="s">
        <v>29</v>
      </c>
      <c r="P2035" s="20"/>
      <c r="Q2035" s="23">
        <v>45202.60208333333</v>
      </c>
      <c r="R2035" s="20" t="s">
        <v>42</v>
      </c>
      <c r="S2035" s="4" t="s">
        <v>8591</v>
      </c>
      <c r="T2035" s="19" t="s">
        <v>8592</v>
      </c>
    </row>
    <row x14ac:dyDescent="0.25" r="2036" customHeight="1" ht="19.5">
      <c r="A2036" s="18">
        <v>45202</v>
      </c>
      <c r="B2036" s="19" t="s">
        <v>8593</v>
      </c>
      <c r="C2036" s="19" t="s">
        <v>6502</v>
      </c>
      <c r="D2036" s="20"/>
      <c r="E2036" s="21">
        <v>71700330414</v>
      </c>
      <c r="F2036" s="19" t="s">
        <v>8594</v>
      </c>
      <c r="G2036" s="20" t="s">
        <v>74</v>
      </c>
      <c r="H2036" s="20"/>
      <c r="I2036" s="22" t="s">
        <v>148</v>
      </c>
      <c r="J2036" s="20" t="s">
        <v>24</v>
      </c>
      <c r="K2036" s="20" t="s">
        <v>25</v>
      </c>
      <c r="L2036" s="20" t="s">
        <v>39</v>
      </c>
      <c r="M2036" s="19" t="s">
        <v>149</v>
      </c>
      <c r="N2036" s="19" t="s">
        <v>28</v>
      </c>
      <c r="O2036" s="20" t="s">
        <v>29</v>
      </c>
      <c r="P2036" s="20"/>
      <c r="Q2036" s="23">
        <v>45202.6625</v>
      </c>
      <c r="R2036" s="20" t="s">
        <v>42</v>
      </c>
      <c r="S2036" s="19" t="s">
        <v>8595</v>
      </c>
      <c r="T2036" s="19" t="s">
        <v>8596</v>
      </c>
    </row>
    <row x14ac:dyDescent="0.25" r="2037" customHeight="1" ht="19.5">
      <c r="A2037" s="18">
        <v>45202</v>
      </c>
      <c r="B2037" s="19" t="s">
        <v>8597</v>
      </c>
      <c r="C2037" s="19" t="s">
        <v>2414</v>
      </c>
      <c r="D2037" s="20"/>
      <c r="E2037" s="21">
        <v>18671738843</v>
      </c>
      <c r="F2037" s="19" t="s">
        <v>8598</v>
      </c>
      <c r="G2037" s="20" t="s">
        <v>74</v>
      </c>
      <c r="H2037" s="20"/>
      <c r="I2037" s="22" t="s">
        <v>259</v>
      </c>
      <c r="J2037" s="20" t="s">
        <v>24</v>
      </c>
      <c r="K2037" s="20" t="s">
        <v>25</v>
      </c>
      <c r="L2037" s="20" t="s">
        <v>39</v>
      </c>
      <c r="M2037" s="19" t="s">
        <v>40</v>
      </c>
      <c r="N2037" s="19" t="s">
        <v>28</v>
      </c>
      <c r="O2037" s="20" t="s">
        <v>29</v>
      </c>
      <c r="P2037" s="20"/>
      <c r="Q2037" s="23">
        <v>45202.666666666664</v>
      </c>
      <c r="R2037" s="20" t="s">
        <v>42</v>
      </c>
      <c r="S2037" s="4" t="s">
        <v>8599</v>
      </c>
      <c r="T2037" s="19" t="s">
        <v>8600</v>
      </c>
    </row>
    <row x14ac:dyDescent="0.25" r="2038" customHeight="1" ht="19.5">
      <c r="A2038" s="18">
        <v>45202</v>
      </c>
      <c r="B2038" s="19" t="s">
        <v>8601</v>
      </c>
      <c r="C2038" s="19" t="s">
        <v>691</v>
      </c>
      <c r="D2038" s="20"/>
      <c r="E2038" s="21">
        <v>18671757627</v>
      </c>
      <c r="F2038" s="19" t="s">
        <v>8602</v>
      </c>
      <c r="G2038" s="20" t="s">
        <v>23</v>
      </c>
      <c r="H2038" s="20"/>
      <c r="I2038" s="22" t="s">
        <v>110</v>
      </c>
      <c r="J2038" s="20" t="s">
        <v>24</v>
      </c>
      <c r="K2038" s="20" t="s">
        <v>25</v>
      </c>
      <c r="L2038" s="20" t="s">
        <v>39</v>
      </c>
      <c r="M2038" s="19" t="s">
        <v>40</v>
      </c>
      <c r="N2038" s="19" t="s">
        <v>28</v>
      </c>
      <c r="O2038" s="20" t="s">
        <v>29</v>
      </c>
      <c r="P2038" s="20"/>
      <c r="Q2038" s="23">
        <v>45202.62430555555</v>
      </c>
      <c r="R2038" s="20" t="s">
        <v>42</v>
      </c>
      <c r="S2038" s="4" t="s">
        <v>8603</v>
      </c>
      <c r="T2038" s="19" t="s">
        <v>8604</v>
      </c>
    </row>
    <row x14ac:dyDescent="0.25" r="2039" customHeight="1" ht="19.5">
      <c r="A2039" s="18">
        <v>45202</v>
      </c>
      <c r="B2039" s="19" t="s">
        <v>8605</v>
      </c>
      <c r="C2039" s="19" t="s">
        <v>8606</v>
      </c>
      <c r="D2039" s="20"/>
      <c r="E2039" s="21">
        <v>13177066009</v>
      </c>
      <c r="F2039" s="19" t="s">
        <v>8408</v>
      </c>
      <c r="G2039" s="20" t="s">
        <v>62</v>
      </c>
      <c r="H2039" s="20" t="s">
        <v>130</v>
      </c>
      <c r="I2039" s="22" t="s">
        <v>1394</v>
      </c>
      <c r="J2039" s="20" t="s">
        <v>24</v>
      </c>
      <c r="K2039" s="20" t="s">
        <v>25</v>
      </c>
      <c r="L2039" s="20" t="s">
        <v>39</v>
      </c>
      <c r="M2039" s="19" t="s">
        <v>27</v>
      </c>
      <c r="N2039" s="19" t="s">
        <v>28</v>
      </c>
      <c r="O2039" s="20" t="s">
        <v>29</v>
      </c>
      <c r="P2039" s="20"/>
      <c r="Q2039" s="23">
        <v>45202.450694444444</v>
      </c>
      <c r="R2039" s="20" t="s">
        <v>42</v>
      </c>
      <c r="S2039" s="4" t="s">
        <v>8607</v>
      </c>
      <c r="T2039" s="19" t="s">
        <v>8608</v>
      </c>
    </row>
    <row x14ac:dyDescent="0.25" r="2040" customHeight="1" ht="19.5">
      <c r="A2040" s="18">
        <v>45202</v>
      </c>
      <c r="B2040" s="19" t="s">
        <v>8609</v>
      </c>
      <c r="C2040" s="19" t="s">
        <v>691</v>
      </c>
      <c r="D2040" s="20"/>
      <c r="E2040" s="21">
        <v>15392988078</v>
      </c>
      <c r="F2040" s="19" t="s">
        <v>8610</v>
      </c>
      <c r="G2040" s="20" t="s">
        <v>48</v>
      </c>
      <c r="H2040" s="20"/>
      <c r="I2040" s="22" t="s">
        <v>63</v>
      </c>
      <c r="J2040" s="20" t="s">
        <v>24</v>
      </c>
      <c r="K2040" s="20" t="s">
        <v>25</v>
      </c>
      <c r="L2040" s="20" t="s">
        <v>39</v>
      </c>
      <c r="M2040" s="19" t="s">
        <v>40</v>
      </c>
      <c r="N2040" s="19" t="s">
        <v>28</v>
      </c>
      <c r="O2040" s="20" t="s">
        <v>29</v>
      </c>
      <c r="P2040" s="20"/>
      <c r="Q2040" s="23">
        <v>45202.70486111111</v>
      </c>
      <c r="R2040" s="20" t="s">
        <v>42</v>
      </c>
      <c r="S2040" s="4" t="s">
        <v>8611</v>
      </c>
      <c r="T2040" s="19" t="s">
        <v>8612</v>
      </c>
    </row>
    <row x14ac:dyDescent="0.25" r="2041" customHeight="1" ht="19.5">
      <c r="A2041" s="18">
        <v>45202</v>
      </c>
      <c r="B2041" s="19" t="s">
        <v>8613</v>
      </c>
      <c r="C2041" s="19" t="s">
        <v>880</v>
      </c>
      <c r="D2041" s="20"/>
      <c r="E2041" s="21">
        <v>15337422289</v>
      </c>
      <c r="F2041" s="19" t="s">
        <v>8614</v>
      </c>
      <c r="G2041" s="20" t="s">
        <v>74</v>
      </c>
      <c r="H2041" s="20"/>
      <c r="I2041" s="22" t="s">
        <v>142</v>
      </c>
      <c r="J2041" s="20" t="s">
        <v>24</v>
      </c>
      <c r="K2041" s="20" t="s">
        <v>25</v>
      </c>
      <c r="L2041" s="20" t="s">
        <v>39</v>
      </c>
      <c r="M2041" s="19" t="s">
        <v>40</v>
      </c>
      <c r="N2041" s="19" t="s">
        <v>28</v>
      </c>
      <c r="O2041" s="20" t="s">
        <v>29</v>
      </c>
      <c r="P2041" s="20"/>
      <c r="Q2041" s="23">
        <v>45202.67986111111</v>
      </c>
      <c r="R2041" s="20" t="s">
        <v>42</v>
      </c>
      <c r="S2041" s="4" t="s">
        <v>8615</v>
      </c>
      <c r="T2041" s="19" t="s">
        <v>8616</v>
      </c>
    </row>
    <row x14ac:dyDescent="0.25" r="2042" customHeight="1" ht="19.5">
      <c r="A2042" s="18">
        <v>45202</v>
      </c>
      <c r="B2042" s="19" t="s">
        <v>8617</v>
      </c>
      <c r="C2042" s="19" t="s">
        <v>495</v>
      </c>
      <c r="D2042" s="20"/>
      <c r="E2042" s="21">
        <v>17671920906</v>
      </c>
      <c r="F2042" s="19" t="s">
        <v>8618</v>
      </c>
      <c r="G2042" s="20" t="s">
        <v>62</v>
      </c>
      <c r="H2042" s="20"/>
      <c r="I2042" s="22" t="s">
        <v>142</v>
      </c>
      <c r="J2042" s="20" t="s">
        <v>24</v>
      </c>
      <c r="K2042" s="20" t="s">
        <v>69</v>
      </c>
      <c r="L2042" s="20" t="s">
        <v>39</v>
      </c>
      <c r="M2042" s="19" t="s">
        <v>40</v>
      </c>
      <c r="N2042" s="19" t="s">
        <v>28</v>
      </c>
      <c r="O2042" s="20" t="s">
        <v>29</v>
      </c>
      <c r="P2042" s="20"/>
      <c r="Q2042" s="23">
        <v>45202.66458333333</v>
      </c>
      <c r="R2042" s="20" t="s">
        <v>42</v>
      </c>
      <c r="S2042" s="4" t="s">
        <v>8619</v>
      </c>
      <c r="T2042" s="19" t="s">
        <v>8620</v>
      </c>
    </row>
    <row x14ac:dyDescent="0.25" r="2043" customHeight="1" ht="19.5">
      <c r="A2043" s="18">
        <v>45202</v>
      </c>
      <c r="B2043" s="19" t="s">
        <v>8621</v>
      </c>
      <c r="C2043" s="19" t="s">
        <v>4459</v>
      </c>
      <c r="D2043" s="20"/>
      <c r="E2043" s="21">
        <v>15587928615</v>
      </c>
      <c r="F2043" s="19" t="s">
        <v>8622</v>
      </c>
      <c r="G2043" s="20" t="s">
        <v>23</v>
      </c>
      <c r="H2043" s="20"/>
      <c r="I2043" s="22" t="s">
        <v>328</v>
      </c>
      <c r="J2043" s="20" t="s">
        <v>24</v>
      </c>
      <c r="K2043" s="20" t="s">
        <v>25</v>
      </c>
      <c r="L2043" s="20" t="s">
        <v>39</v>
      </c>
      <c r="M2043" s="19" t="s">
        <v>27</v>
      </c>
      <c r="N2043" s="19" t="s">
        <v>28</v>
      </c>
      <c r="O2043" s="20" t="s">
        <v>29</v>
      </c>
      <c r="P2043" s="20"/>
      <c r="Q2043" s="23">
        <v>45202.37847222222</v>
      </c>
      <c r="R2043" s="20" t="s">
        <v>42</v>
      </c>
      <c r="S2043" s="4" t="s">
        <v>8623</v>
      </c>
      <c r="T2043" s="19" t="s">
        <v>8624</v>
      </c>
    </row>
    <row x14ac:dyDescent="0.25" r="2044" customHeight="1" ht="19.5">
      <c r="A2044" s="18">
        <v>45202</v>
      </c>
      <c r="B2044" s="19" t="s">
        <v>8625</v>
      </c>
      <c r="C2044" s="19" t="s">
        <v>2703</v>
      </c>
      <c r="D2044" s="20"/>
      <c r="E2044" s="21">
        <v>17671920906</v>
      </c>
      <c r="F2044" s="19" t="s">
        <v>8618</v>
      </c>
      <c r="G2044" s="20" t="s">
        <v>62</v>
      </c>
      <c r="H2044" s="20"/>
      <c r="I2044" s="22">
        <v>10015</v>
      </c>
      <c r="J2044" s="20" t="s">
        <v>24</v>
      </c>
      <c r="K2044" s="20" t="s">
        <v>172</v>
      </c>
      <c r="L2044" s="20" t="s">
        <v>26</v>
      </c>
      <c r="M2044" s="19" t="s">
        <v>40</v>
      </c>
      <c r="N2044" s="19" t="s">
        <v>28</v>
      </c>
      <c r="O2044" s="20" t="s">
        <v>29</v>
      </c>
      <c r="P2044" s="20"/>
      <c r="Q2044" s="23">
        <v>45202.589583333334</v>
      </c>
      <c r="R2044" s="20" t="s">
        <v>31</v>
      </c>
      <c r="S2044" s="4" t="s">
        <v>8626</v>
      </c>
      <c r="T2044" s="4" t="s">
        <v>8627</v>
      </c>
    </row>
    <row x14ac:dyDescent="0.25" r="2045" customHeight="1" ht="19.5">
      <c r="A2045" s="18">
        <v>45202</v>
      </c>
      <c r="B2045" s="19" t="s">
        <v>8628</v>
      </c>
      <c r="C2045" s="19" t="s">
        <v>545</v>
      </c>
      <c r="D2045" s="20"/>
      <c r="E2045" s="21">
        <v>13032700118</v>
      </c>
      <c r="F2045" s="19" t="s">
        <v>8629</v>
      </c>
      <c r="G2045" s="20" t="s">
        <v>37</v>
      </c>
      <c r="H2045" s="20"/>
      <c r="I2045" s="22" t="s">
        <v>211</v>
      </c>
      <c r="J2045" s="20" t="s">
        <v>24</v>
      </c>
      <c r="K2045" s="20" t="s">
        <v>25</v>
      </c>
      <c r="L2045" s="20" t="s">
        <v>39</v>
      </c>
      <c r="M2045" s="19" t="s">
        <v>40</v>
      </c>
      <c r="N2045" s="19" t="s">
        <v>28</v>
      </c>
      <c r="O2045" s="20" t="s">
        <v>29</v>
      </c>
      <c r="P2045" s="20"/>
      <c r="Q2045" s="23">
        <v>45202.56736111111</v>
      </c>
      <c r="R2045" s="20" t="s">
        <v>42</v>
      </c>
      <c r="S2045" s="4" t="s">
        <v>8630</v>
      </c>
      <c r="T2045" s="19" t="s">
        <v>8631</v>
      </c>
    </row>
    <row x14ac:dyDescent="0.25" r="2046" customHeight="1" ht="19.5">
      <c r="A2046" s="18">
        <v>45202</v>
      </c>
      <c r="B2046" s="19" t="s">
        <v>8632</v>
      </c>
      <c r="C2046" s="19" t="s">
        <v>4336</v>
      </c>
      <c r="D2046" s="20"/>
      <c r="E2046" s="21">
        <v>15572707185</v>
      </c>
      <c r="F2046" s="19" t="s">
        <v>8633</v>
      </c>
      <c r="G2046" s="20" t="s">
        <v>171</v>
      </c>
      <c r="H2046" s="20"/>
      <c r="I2046" s="22">
        <v>10015</v>
      </c>
      <c r="J2046" s="20" t="s">
        <v>24</v>
      </c>
      <c r="K2046" s="20" t="s">
        <v>69</v>
      </c>
      <c r="L2046" s="20" t="s">
        <v>26</v>
      </c>
      <c r="M2046" s="19" t="s">
        <v>27</v>
      </c>
      <c r="N2046" s="19" t="s">
        <v>28</v>
      </c>
      <c r="O2046" s="20" t="s">
        <v>29</v>
      </c>
      <c r="P2046" s="20"/>
      <c r="Q2046" s="23">
        <v>45202.72430555556</v>
      </c>
      <c r="R2046" s="20" t="s">
        <v>31</v>
      </c>
      <c r="S2046" s="4" t="s">
        <v>8634</v>
      </c>
      <c r="T2046" s="4" t="s">
        <v>8635</v>
      </c>
    </row>
    <row x14ac:dyDescent="0.25" r="2047" customHeight="1" ht="19.5">
      <c r="A2047" s="18">
        <v>45202</v>
      </c>
      <c r="B2047" s="19" t="s">
        <v>8636</v>
      </c>
      <c r="C2047" s="19" t="s">
        <v>3061</v>
      </c>
      <c r="D2047" s="20"/>
      <c r="E2047" s="21">
        <v>13047162888</v>
      </c>
      <c r="F2047" s="19" t="s">
        <v>8637</v>
      </c>
      <c r="G2047" s="20" t="s">
        <v>171</v>
      </c>
      <c r="H2047" s="20"/>
      <c r="I2047" s="22">
        <v>10015</v>
      </c>
      <c r="J2047" s="20" t="s">
        <v>24</v>
      </c>
      <c r="K2047" s="20" t="s">
        <v>172</v>
      </c>
      <c r="L2047" s="20" t="s">
        <v>26</v>
      </c>
      <c r="M2047" s="19" t="s">
        <v>27</v>
      </c>
      <c r="N2047" s="19" t="s">
        <v>28</v>
      </c>
      <c r="O2047" s="20" t="s">
        <v>29</v>
      </c>
      <c r="P2047" s="20"/>
      <c r="Q2047" s="23">
        <v>45202.600694444445</v>
      </c>
      <c r="R2047" s="20" t="s">
        <v>31</v>
      </c>
      <c r="S2047" s="4" t="s">
        <v>8638</v>
      </c>
      <c r="T2047" s="19" t="s">
        <v>8639</v>
      </c>
    </row>
    <row x14ac:dyDescent="0.25" r="2048" customHeight="1" ht="19.5">
      <c r="A2048" s="18">
        <v>45202</v>
      </c>
      <c r="B2048" s="19" t="s">
        <v>8640</v>
      </c>
      <c r="C2048" s="19" t="s">
        <v>5869</v>
      </c>
      <c r="D2048" s="20"/>
      <c r="E2048" s="21">
        <v>17671929589</v>
      </c>
      <c r="F2048" s="19" t="s">
        <v>1807</v>
      </c>
      <c r="G2048" s="20" t="s">
        <v>56</v>
      </c>
      <c r="H2048" s="20"/>
      <c r="I2048" s="22" t="s">
        <v>142</v>
      </c>
      <c r="J2048" s="20" t="s">
        <v>24</v>
      </c>
      <c r="K2048" s="20" t="s">
        <v>25</v>
      </c>
      <c r="L2048" s="20" t="s">
        <v>39</v>
      </c>
      <c r="M2048" s="19" t="s">
        <v>27</v>
      </c>
      <c r="N2048" s="19" t="s">
        <v>183</v>
      </c>
      <c r="O2048" s="20" t="s">
        <v>29</v>
      </c>
      <c r="P2048" s="20"/>
      <c r="Q2048" s="23">
        <v>45202.46875</v>
      </c>
      <c r="R2048" s="20" t="s">
        <v>42</v>
      </c>
      <c r="S2048" s="4" t="s">
        <v>8641</v>
      </c>
      <c r="T2048" s="19" t="s">
        <v>8642</v>
      </c>
    </row>
    <row x14ac:dyDescent="0.25" r="2049" customHeight="1" ht="19.5">
      <c r="A2049" s="18">
        <v>45202</v>
      </c>
      <c r="B2049" s="19" t="s">
        <v>8643</v>
      </c>
      <c r="C2049" s="19" t="s">
        <v>5869</v>
      </c>
      <c r="D2049" s="20"/>
      <c r="E2049" s="21">
        <v>15672502436</v>
      </c>
      <c r="F2049" s="19" t="s">
        <v>8644</v>
      </c>
      <c r="G2049" s="20" t="s">
        <v>37</v>
      </c>
      <c r="H2049" s="20"/>
      <c r="I2049" s="22" t="s">
        <v>68</v>
      </c>
      <c r="J2049" s="20" t="s">
        <v>24</v>
      </c>
      <c r="K2049" s="20" t="s">
        <v>25</v>
      </c>
      <c r="L2049" s="20" t="s">
        <v>39</v>
      </c>
      <c r="M2049" s="19" t="s">
        <v>27</v>
      </c>
      <c r="N2049" s="19" t="s">
        <v>183</v>
      </c>
      <c r="O2049" s="20" t="s">
        <v>29</v>
      </c>
      <c r="P2049" s="20"/>
      <c r="Q2049" s="23">
        <v>45202.399305555555</v>
      </c>
      <c r="R2049" s="20" t="s">
        <v>42</v>
      </c>
      <c r="S2049" s="4" t="s">
        <v>8645</v>
      </c>
      <c r="T2049" s="19" t="s">
        <v>8646</v>
      </c>
    </row>
    <row x14ac:dyDescent="0.25" r="2050" customHeight="1" ht="19.5">
      <c r="A2050" s="18">
        <v>45202</v>
      </c>
      <c r="B2050" s="19" t="s">
        <v>8647</v>
      </c>
      <c r="C2050" s="19" t="s">
        <v>660</v>
      </c>
      <c r="D2050" s="20"/>
      <c r="E2050" s="21">
        <v>71700078517</v>
      </c>
      <c r="F2050" s="19" t="s">
        <v>8648</v>
      </c>
      <c r="G2050" s="20" t="s">
        <v>74</v>
      </c>
      <c r="H2050" s="20"/>
      <c r="I2050" s="22" t="s">
        <v>4501</v>
      </c>
      <c r="J2050" s="20" t="s">
        <v>24</v>
      </c>
      <c r="K2050" s="20" t="s">
        <v>25</v>
      </c>
      <c r="L2050" s="20" t="s">
        <v>4502</v>
      </c>
      <c r="M2050" s="19" t="s">
        <v>27</v>
      </c>
      <c r="N2050" s="19" t="s">
        <v>624</v>
      </c>
      <c r="O2050" s="20" t="s">
        <v>29</v>
      </c>
      <c r="P2050" s="20"/>
      <c r="Q2050" s="23">
        <v>45202.59375</v>
      </c>
      <c r="R2050" s="20" t="s">
        <v>42</v>
      </c>
      <c r="S2050" s="19" t="s">
        <v>8649</v>
      </c>
      <c r="T2050" s="19" t="s">
        <v>8650</v>
      </c>
    </row>
    <row x14ac:dyDescent="0.25" r="2051" customHeight="1" ht="19.5">
      <c r="A2051" s="18">
        <v>45202</v>
      </c>
      <c r="B2051" s="19" t="s">
        <v>8651</v>
      </c>
      <c r="C2051" s="19" t="s">
        <v>660</v>
      </c>
      <c r="D2051" s="20"/>
      <c r="E2051" s="21">
        <v>18695079992</v>
      </c>
      <c r="F2051" s="19" t="s">
        <v>8652</v>
      </c>
      <c r="G2051" s="20" t="s">
        <v>37</v>
      </c>
      <c r="H2051" s="20"/>
      <c r="I2051" s="22" t="s">
        <v>615</v>
      </c>
      <c r="J2051" s="20" t="s">
        <v>24</v>
      </c>
      <c r="K2051" s="20" t="s">
        <v>25</v>
      </c>
      <c r="L2051" s="20" t="s">
        <v>39</v>
      </c>
      <c r="M2051" s="19" t="s">
        <v>40</v>
      </c>
      <c r="N2051" s="19" t="s">
        <v>624</v>
      </c>
      <c r="O2051" s="20" t="s">
        <v>29</v>
      </c>
      <c r="P2051" s="20"/>
      <c r="Q2051" s="23">
        <v>45202.47777777778</v>
      </c>
      <c r="R2051" s="20" t="s">
        <v>42</v>
      </c>
      <c r="S2051" s="4" t="s">
        <v>8653</v>
      </c>
      <c r="T2051" s="19" t="s">
        <v>8654</v>
      </c>
    </row>
    <row x14ac:dyDescent="0.25" r="2052" customHeight="1" ht="19.5">
      <c r="A2052" s="18">
        <v>45202</v>
      </c>
      <c r="B2052" s="19" t="s">
        <v>8655</v>
      </c>
      <c r="C2052" s="19" t="s">
        <v>660</v>
      </c>
      <c r="D2052" s="20"/>
      <c r="E2052" s="21">
        <v>18695072791</v>
      </c>
      <c r="F2052" s="19" t="s">
        <v>8656</v>
      </c>
      <c r="G2052" s="20" t="s">
        <v>37</v>
      </c>
      <c r="H2052" s="20"/>
      <c r="I2052" s="22" t="s">
        <v>104</v>
      </c>
      <c r="J2052" s="20" t="s">
        <v>24</v>
      </c>
      <c r="K2052" s="20" t="s">
        <v>25</v>
      </c>
      <c r="L2052" s="20" t="s">
        <v>39</v>
      </c>
      <c r="M2052" s="19" t="s">
        <v>27</v>
      </c>
      <c r="N2052" s="19" t="s">
        <v>624</v>
      </c>
      <c r="O2052" s="20" t="s">
        <v>29</v>
      </c>
      <c r="P2052" s="20"/>
      <c r="Q2052" s="23">
        <v>45202.46944444445</v>
      </c>
      <c r="R2052" s="20" t="s">
        <v>42</v>
      </c>
      <c r="S2052" s="4" t="s">
        <v>8657</v>
      </c>
      <c r="T2052" s="19" t="s">
        <v>8658</v>
      </c>
    </row>
    <row x14ac:dyDescent="0.25" r="2053" customHeight="1" ht="19.5">
      <c r="A2053" s="18">
        <v>45202</v>
      </c>
      <c r="B2053" s="19" t="s">
        <v>8659</v>
      </c>
      <c r="C2053" s="19" t="s">
        <v>4499</v>
      </c>
      <c r="D2053" s="20"/>
      <c r="E2053" s="21">
        <v>18671798235</v>
      </c>
      <c r="F2053" s="19" t="s">
        <v>8660</v>
      </c>
      <c r="G2053" s="20" t="s">
        <v>37</v>
      </c>
      <c r="H2053" s="20"/>
      <c r="I2053" s="22" t="s">
        <v>221</v>
      </c>
      <c r="J2053" s="20" t="s">
        <v>24</v>
      </c>
      <c r="K2053" s="20" t="s">
        <v>25</v>
      </c>
      <c r="L2053" s="20" t="s">
        <v>39</v>
      </c>
      <c r="M2053" s="19" t="s">
        <v>27</v>
      </c>
      <c r="N2053" s="19" t="s">
        <v>183</v>
      </c>
      <c r="O2053" s="20" t="s">
        <v>29</v>
      </c>
      <c r="P2053" s="20"/>
      <c r="Q2053" s="23">
        <v>45202.71666666667</v>
      </c>
      <c r="R2053" s="20" t="s">
        <v>42</v>
      </c>
      <c r="S2053" s="4" t="s">
        <v>8661</v>
      </c>
      <c r="T2053" s="19"/>
    </row>
    <row x14ac:dyDescent="0.25" r="2054" customHeight="1" ht="19.5">
      <c r="A2054" s="18">
        <v>45202</v>
      </c>
      <c r="B2054" s="19" t="s">
        <v>8662</v>
      </c>
      <c r="C2054" s="19" t="s">
        <v>660</v>
      </c>
      <c r="D2054" s="20"/>
      <c r="E2054" s="21">
        <v>71701068086</v>
      </c>
      <c r="F2054" s="19" t="s">
        <v>8663</v>
      </c>
      <c r="G2054" s="20" t="s">
        <v>74</v>
      </c>
      <c r="H2054" s="20" t="s">
        <v>121</v>
      </c>
      <c r="I2054" s="22" t="s">
        <v>148</v>
      </c>
      <c r="J2054" s="20" t="s">
        <v>24</v>
      </c>
      <c r="K2054" s="20" t="s">
        <v>25</v>
      </c>
      <c r="L2054" s="20" t="s">
        <v>39</v>
      </c>
      <c r="M2054" s="19" t="s">
        <v>149</v>
      </c>
      <c r="N2054" s="19" t="s">
        <v>624</v>
      </c>
      <c r="O2054" s="20" t="s">
        <v>29</v>
      </c>
      <c r="P2054" s="20"/>
      <c r="Q2054" s="23">
        <v>45202.58611111111</v>
      </c>
      <c r="R2054" s="20" t="s">
        <v>42</v>
      </c>
      <c r="S2054" s="19" t="s">
        <v>8664</v>
      </c>
      <c r="T2054" s="19" t="s">
        <v>8665</v>
      </c>
    </row>
    <row x14ac:dyDescent="0.25" r="2055" customHeight="1" ht="19.5">
      <c r="A2055" s="18">
        <v>45202</v>
      </c>
      <c r="B2055" s="19" t="s">
        <v>8666</v>
      </c>
      <c r="C2055" s="19" t="s">
        <v>660</v>
      </c>
      <c r="D2055" s="20"/>
      <c r="E2055" s="21">
        <v>71703817193</v>
      </c>
      <c r="F2055" s="19" t="s">
        <v>8667</v>
      </c>
      <c r="G2055" s="20" t="s">
        <v>74</v>
      </c>
      <c r="H2055" s="20" t="s">
        <v>130</v>
      </c>
      <c r="I2055" s="22" t="s">
        <v>57</v>
      </c>
      <c r="J2055" s="20" t="s">
        <v>24</v>
      </c>
      <c r="K2055" s="20" t="s">
        <v>25</v>
      </c>
      <c r="L2055" s="20" t="s">
        <v>39</v>
      </c>
      <c r="M2055" s="19" t="s">
        <v>149</v>
      </c>
      <c r="N2055" s="19" t="s">
        <v>624</v>
      </c>
      <c r="O2055" s="20" t="s">
        <v>29</v>
      </c>
      <c r="P2055" s="20"/>
      <c r="Q2055" s="23">
        <v>45202.38611111111</v>
      </c>
      <c r="R2055" s="20" t="s">
        <v>42</v>
      </c>
      <c r="S2055" s="4" t="s">
        <v>8668</v>
      </c>
      <c r="T2055" s="19" t="s">
        <v>8669</v>
      </c>
    </row>
    <row x14ac:dyDescent="0.25" r="2056" customHeight="1" ht="19.5">
      <c r="A2056" s="18">
        <v>45202</v>
      </c>
      <c r="B2056" s="19" t="s">
        <v>8670</v>
      </c>
      <c r="C2056" s="19" t="s">
        <v>4499</v>
      </c>
      <c r="D2056" s="20"/>
      <c r="E2056" s="21">
        <v>17762872006</v>
      </c>
      <c r="F2056" s="19" t="s">
        <v>8671</v>
      </c>
      <c r="G2056" s="20" t="s">
        <v>23</v>
      </c>
      <c r="H2056" s="20"/>
      <c r="I2056" s="22" t="s">
        <v>4501</v>
      </c>
      <c r="J2056" s="20" t="s">
        <v>24</v>
      </c>
      <c r="K2056" s="20" t="s">
        <v>25</v>
      </c>
      <c r="L2056" s="20" t="s">
        <v>39</v>
      </c>
      <c r="M2056" s="19" t="s">
        <v>27</v>
      </c>
      <c r="N2056" s="19" t="s">
        <v>183</v>
      </c>
      <c r="O2056" s="20" t="s">
        <v>29</v>
      </c>
      <c r="P2056" s="20"/>
      <c r="Q2056" s="23">
        <v>45202.652083333334</v>
      </c>
      <c r="R2056" s="20" t="s">
        <v>42</v>
      </c>
      <c r="S2056" s="4" t="s">
        <v>8672</v>
      </c>
      <c r="T2056" s="19"/>
    </row>
    <row x14ac:dyDescent="0.25" r="2057" customHeight="1" ht="19.5">
      <c r="A2057" s="18">
        <v>45202</v>
      </c>
      <c r="B2057" s="19" t="s">
        <v>8673</v>
      </c>
      <c r="C2057" s="19" t="s">
        <v>336</v>
      </c>
      <c r="D2057" s="20"/>
      <c r="E2057" s="21">
        <v>15671032266</v>
      </c>
      <c r="F2057" s="19" t="s">
        <v>8674</v>
      </c>
      <c r="G2057" s="20" t="s">
        <v>23</v>
      </c>
      <c r="H2057" s="20" t="s">
        <v>98</v>
      </c>
      <c r="I2057" s="22">
        <v>10015</v>
      </c>
      <c r="J2057" s="20" t="s">
        <v>24</v>
      </c>
      <c r="K2057" s="20" t="s">
        <v>69</v>
      </c>
      <c r="L2057" s="20" t="s">
        <v>26</v>
      </c>
      <c r="M2057" s="19" t="s">
        <v>27</v>
      </c>
      <c r="N2057" s="19" t="s">
        <v>28</v>
      </c>
      <c r="O2057" s="20" t="s">
        <v>29</v>
      </c>
      <c r="P2057" s="20"/>
      <c r="Q2057" s="23">
        <v>45202.63263888889</v>
      </c>
      <c r="R2057" s="20" t="s">
        <v>31</v>
      </c>
      <c r="S2057" s="4" t="s">
        <v>8675</v>
      </c>
      <c r="T2057" s="4" t="s">
        <v>8676</v>
      </c>
    </row>
    <row x14ac:dyDescent="0.25" r="2058" customHeight="1" ht="19.5">
      <c r="A2058" s="18">
        <v>45202</v>
      </c>
      <c r="B2058" s="19" t="s">
        <v>8677</v>
      </c>
      <c r="C2058" s="19" t="s">
        <v>8678</v>
      </c>
      <c r="D2058" s="20"/>
      <c r="E2058" s="21">
        <v>71703354136</v>
      </c>
      <c r="F2058" s="19" t="s">
        <v>8679</v>
      </c>
      <c r="G2058" s="20" t="s">
        <v>74</v>
      </c>
      <c r="H2058" s="20"/>
      <c r="I2058" s="22" t="s">
        <v>148</v>
      </c>
      <c r="J2058" s="20" t="s">
        <v>24</v>
      </c>
      <c r="K2058" s="20" t="s">
        <v>25</v>
      </c>
      <c r="L2058" s="20" t="s">
        <v>39</v>
      </c>
      <c r="M2058" s="19" t="s">
        <v>149</v>
      </c>
      <c r="N2058" s="19" t="s">
        <v>624</v>
      </c>
      <c r="O2058" s="20" t="s">
        <v>29</v>
      </c>
      <c r="P2058" s="20"/>
      <c r="Q2058" s="23">
        <v>45202.407638888886</v>
      </c>
      <c r="R2058" s="20" t="s">
        <v>42</v>
      </c>
      <c r="S2058" s="19" t="s">
        <v>8680</v>
      </c>
      <c r="T2058" s="19" t="s">
        <v>7628</v>
      </c>
    </row>
    <row x14ac:dyDescent="0.25" r="2059" customHeight="1" ht="19.5">
      <c r="A2059" s="18">
        <v>45202</v>
      </c>
      <c r="B2059" s="19" t="s">
        <v>8681</v>
      </c>
      <c r="C2059" s="19" t="s">
        <v>660</v>
      </c>
      <c r="D2059" s="20"/>
      <c r="E2059" s="21">
        <v>15671034711</v>
      </c>
      <c r="F2059" s="19" t="s">
        <v>8682</v>
      </c>
      <c r="G2059" s="20" t="s">
        <v>62</v>
      </c>
      <c r="H2059" s="20"/>
      <c r="I2059" s="22" t="s">
        <v>211</v>
      </c>
      <c r="J2059" s="20" t="s">
        <v>24</v>
      </c>
      <c r="K2059" s="20" t="s">
        <v>25</v>
      </c>
      <c r="L2059" s="20" t="s">
        <v>39</v>
      </c>
      <c r="M2059" s="19" t="s">
        <v>40</v>
      </c>
      <c r="N2059" s="19" t="s">
        <v>624</v>
      </c>
      <c r="O2059" s="20" t="s">
        <v>29</v>
      </c>
      <c r="P2059" s="20"/>
      <c r="Q2059" s="23">
        <v>45202.37986111111</v>
      </c>
      <c r="R2059" s="20" t="s">
        <v>42</v>
      </c>
      <c r="S2059" s="4" t="s">
        <v>8683</v>
      </c>
      <c r="T2059" s="19" t="s">
        <v>8684</v>
      </c>
    </row>
    <row x14ac:dyDescent="0.25" r="2060" customHeight="1" ht="19.5">
      <c r="A2060" s="18">
        <v>45202</v>
      </c>
      <c r="B2060" s="19" t="s">
        <v>8685</v>
      </c>
      <c r="C2060" s="19" t="s">
        <v>4336</v>
      </c>
      <c r="D2060" s="20"/>
      <c r="E2060" s="21">
        <v>15629379069</v>
      </c>
      <c r="F2060" s="19" t="s">
        <v>7585</v>
      </c>
      <c r="G2060" s="20" t="s">
        <v>37</v>
      </c>
      <c r="H2060" s="20"/>
      <c r="I2060" s="22">
        <v>10015</v>
      </c>
      <c r="J2060" s="20" t="s">
        <v>24</v>
      </c>
      <c r="K2060" s="20" t="s">
        <v>69</v>
      </c>
      <c r="L2060" s="20" t="s">
        <v>26</v>
      </c>
      <c r="M2060" s="19" t="s">
        <v>40</v>
      </c>
      <c r="N2060" s="19" t="s">
        <v>28</v>
      </c>
      <c r="O2060" s="20" t="s">
        <v>29</v>
      </c>
      <c r="P2060" s="20"/>
      <c r="Q2060" s="23">
        <v>45202.54861111111</v>
      </c>
      <c r="R2060" s="20" t="s">
        <v>31</v>
      </c>
      <c r="S2060" s="4" t="s">
        <v>8686</v>
      </c>
      <c r="T2060" s="4" t="s">
        <v>8687</v>
      </c>
    </row>
    <row x14ac:dyDescent="0.25" r="2061" customHeight="1" ht="19.5">
      <c r="A2061" s="18">
        <v>45202</v>
      </c>
      <c r="B2061" s="19" t="s">
        <v>8688</v>
      </c>
      <c r="C2061" s="19" t="s">
        <v>660</v>
      </c>
      <c r="D2061" s="20"/>
      <c r="E2061" s="21">
        <v>71703816475</v>
      </c>
      <c r="F2061" s="19" t="s">
        <v>8689</v>
      </c>
      <c r="G2061" s="20" t="s">
        <v>74</v>
      </c>
      <c r="H2061" s="20"/>
      <c r="I2061" s="22" t="s">
        <v>8690</v>
      </c>
      <c r="J2061" s="20" t="s">
        <v>24</v>
      </c>
      <c r="K2061" s="20" t="s">
        <v>25</v>
      </c>
      <c r="L2061" s="20" t="s">
        <v>39</v>
      </c>
      <c r="M2061" s="19" t="s">
        <v>27</v>
      </c>
      <c r="N2061" s="19" t="s">
        <v>624</v>
      </c>
      <c r="O2061" s="20" t="s">
        <v>29</v>
      </c>
      <c r="P2061" s="20"/>
      <c r="Q2061" s="23">
        <v>45202.43263888889</v>
      </c>
      <c r="R2061" s="20" t="s">
        <v>42</v>
      </c>
      <c r="S2061" s="4" t="s">
        <v>8691</v>
      </c>
      <c r="T2061" s="19" t="s">
        <v>8692</v>
      </c>
    </row>
    <row x14ac:dyDescent="0.25" r="2062" customHeight="1" ht="19.5">
      <c r="A2062" s="18">
        <v>45202</v>
      </c>
      <c r="B2062" s="19" t="s">
        <v>8693</v>
      </c>
      <c r="C2062" s="19" t="s">
        <v>5860</v>
      </c>
      <c r="D2062" s="20"/>
      <c r="E2062" s="21">
        <v>15607206738</v>
      </c>
      <c r="F2062" s="19" t="s">
        <v>8694</v>
      </c>
      <c r="G2062" s="20" t="s">
        <v>62</v>
      </c>
      <c r="H2062" s="20"/>
      <c r="I2062" s="22">
        <v>10015</v>
      </c>
      <c r="J2062" s="20" t="s">
        <v>24</v>
      </c>
      <c r="K2062" s="20" t="s">
        <v>172</v>
      </c>
      <c r="L2062" s="20" t="s">
        <v>26</v>
      </c>
      <c r="M2062" s="19" t="s">
        <v>40</v>
      </c>
      <c r="N2062" s="19" t="s">
        <v>28</v>
      </c>
      <c r="O2062" s="20" t="s">
        <v>29</v>
      </c>
      <c r="P2062" s="20"/>
      <c r="Q2062" s="23">
        <v>45202.56041666667</v>
      </c>
      <c r="R2062" s="20" t="s">
        <v>31</v>
      </c>
      <c r="S2062" s="4" t="s">
        <v>8695</v>
      </c>
      <c r="T2062" s="4" t="s">
        <v>8696</v>
      </c>
    </row>
    <row x14ac:dyDescent="0.25" r="2063" customHeight="1" ht="19.5">
      <c r="A2063" s="18">
        <v>45202</v>
      </c>
      <c r="B2063" s="19" t="s">
        <v>8697</v>
      </c>
      <c r="C2063" s="19" t="s">
        <v>8698</v>
      </c>
      <c r="D2063" s="20"/>
      <c r="E2063" s="21">
        <v>18695066659</v>
      </c>
      <c r="F2063" s="19" t="s">
        <v>8699</v>
      </c>
      <c r="G2063" s="20" t="s">
        <v>74</v>
      </c>
      <c r="H2063" s="20"/>
      <c r="I2063" s="22" t="s">
        <v>241</v>
      </c>
      <c r="J2063" s="20" t="s">
        <v>24</v>
      </c>
      <c r="K2063" s="20" t="s">
        <v>25</v>
      </c>
      <c r="L2063" s="20" t="s">
        <v>39</v>
      </c>
      <c r="M2063" s="19" t="s">
        <v>40</v>
      </c>
      <c r="N2063" s="19" t="s">
        <v>183</v>
      </c>
      <c r="O2063" s="20" t="s">
        <v>29</v>
      </c>
      <c r="P2063" s="20"/>
      <c r="Q2063" s="23">
        <v>45202.7125</v>
      </c>
      <c r="R2063" s="20" t="s">
        <v>42</v>
      </c>
      <c r="S2063" s="19" t="s">
        <v>8700</v>
      </c>
      <c r="T2063" s="19" t="s">
        <v>8701</v>
      </c>
    </row>
    <row x14ac:dyDescent="0.25" r="2064" customHeight="1" ht="19.5">
      <c r="A2064" s="18">
        <v>45202</v>
      </c>
      <c r="B2064" s="19" t="s">
        <v>8702</v>
      </c>
      <c r="C2064" s="19" t="s">
        <v>8703</v>
      </c>
      <c r="D2064" s="20"/>
      <c r="E2064" s="21">
        <v>15587923118</v>
      </c>
      <c r="F2064" s="19" t="s">
        <v>8704</v>
      </c>
      <c r="G2064" s="20" t="s">
        <v>216</v>
      </c>
      <c r="H2064" s="20"/>
      <c r="I2064" s="22" t="s">
        <v>57</v>
      </c>
      <c r="J2064" s="20" t="s">
        <v>24</v>
      </c>
      <c r="K2064" s="20" t="s">
        <v>25</v>
      </c>
      <c r="L2064" s="20" t="s">
        <v>39</v>
      </c>
      <c r="M2064" s="19" t="s">
        <v>40</v>
      </c>
      <c r="N2064" s="19" t="s">
        <v>624</v>
      </c>
      <c r="O2064" s="20" t="s">
        <v>29</v>
      </c>
      <c r="P2064" s="20"/>
      <c r="Q2064" s="23">
        <v>45202.68472222222</v>
      </c>
      <c r="R2064" s="20" t="s">
        <v>42</v>
      </c>
      <c r="S2064" s="19" t="s">
        <v>8705</v>
      </c>
      <c r="T2064" s="19" t="s">
        <v>8706</v>
      </c>
    </row>
    <row x14ac:dyDescent="0.25" r="2065" customHeight="1" ht="19.5">
      <c r="A2065" s="18">
        <v>45202</v>
      </c>
      <c r="B2065" s="19" t="s">
        <v>8707</v>
      </c>
      <c r="C2065" s="19" t="s">
        <v>7693</v>
      </c>
      <c r="D2065" s="20"/>
      <c r="E2065" s="21">
        <v>13235636023</v>
      </c>
      <c r="F2065" s="19" t="s">
        <v>8708</v>
      </c>
      <c r="G2065" s="20" t="s">
        <v>115</v>
      </c>
      <c r="H2065" s="20"/>
      <c r="I2065" s="22" t="s">
        <v>68</v>
      </c>
      <c r="J2065" s="20" t="s">
        <v>24</v>
      </c>
      <c r="K2065" s="20" t="s">
        <v>25</v>
      </c>
      <c r="L2065" s="20" t="s">
        <v>39</v>
      </c>
      <c r="M2065" s="19" t="s">
        <v>27</v>
      </c>
      <c r="N2065" s="19" t="s">
        <v>624</v>
      </c>
      <c r="O2065" s="20" t="s">
        <v>29</v>
      </c>
      <c r="P2065" s="20"/>
      <c r="Q2065" s="23">
        <v>45202.592361111114</v>
      </c>
      <c r="R2065" s="20" t="s">
        <v>42</v>
      </c>
      <c r="S2065" s="4" t="s">
        <v>8709</v>
      </c>
      <c r="T2065" s="19" t="s">
        <v>8710</v>
      </c>
    </row>
    <row x14ac:dyDescent="0.25" r="2066" customHeight="1" ht="19.5">
      <c r="A2066" s="18">
        <v>45202</v>
      </c>
      <c r="B2066" s="19" t="s">
        <v>8711</v>
      </c>
      <c r="C2066" s="19" t="s">
        <v>660</v>
      </c>
      <c r="D2066" s="20"/>
      <c r="E2066" s="21">
        <v>15586355837</v>
      </c>
      <c r="F2066" s="19" t="s">
        <v>8712</v>
      </c>
      <c r="G2066" s="20" t="s">
        <v>74</v>
      </c>
      <c r="H2066" s="20"/>
      <c r="I2066" s="22" t="s">
        <v>182</v>
      </c>
      <c r="J2066" s="20" t="s">
        <v>24</v>
      </c>
      <c r="K2066" s="20" t="s">
        <v>25</v>
      </c>
      <c r="L2066" s="20" t="s">
        <v>39</v>
      </c>
      <c r="M2066" s="19" t="s">
        <v>27</v>
      </c>
      <c r="N2066" s="19" t="s">
        <v>624</v>
      </c>
      <c r="O2066" s="20" t="s">
        <v>29</v>
      </c>
      <c r="P2066" s="20"/>
      <c r="Q2066" s="23">
        <v>45202.595138888886</v>
      </c>
      <c r="R2066" s="20" t="s">
        <v>42</v>
      </c>
      <c r="S2066" s="4" t="s">
        <v>8713</v>
      </c>
      <c r="T2066" s="19" t="s">
        <v>8714</v>
      </c>
    </row>
    <row x14ac:dyDescent="0.25" r="2067" customHeight="1" ht="19.5">
      <c r="A2067" s="18">
        <v>45202</v>
      </c>
      <c r="B2067" s="19" t="s">
        <v>8715</v>
      </c>
      <c r="C2067" s="19" t="s">
        <v>8716</v>
      </c>
      <c r="D2067" s="20"/>
      <c r="E2067" s="21">
        <v>16608607097</v>
      </c>
      <c r="F2067" s="19" t="s">
        <v>8717</v>
      </c>
      <c r="G2067" s="20" t="s">
        <v>48</v>
      </c>
      <c r="H2067" s="20"/>
      <c r="I2067" s="22">
        <v>10015</v>
      </c>
      <c r="J2067" s="20" t="s">
        <v>24</v>
      </c>
      <c r="K2067" s="20" t="s">
        <v>69</v>
      </c>
      <c r="L2067" s="20" t="s">
        <v>26</v>
      </c>
      <c r="M2067" s="19" t="s">
        <v>27</v>
      </c>
      <c r="N2067" s="19" t="s">
        <v>28</v>
      </c>
      <c r="O2067" s="20" t="s">
        <v>29</v>
      </c>
      <c r="P2067" s="20" t="s">
        <v>5430</v>
      </c>
      <c r="Q2067" s="23">
        <v>45202.57361111111</v>
      </c>
      <c r="R2067" s="20" t="s">
        <v>31</v>
      </c>
      <c r="S2067" s="4" t="s">
        <v>8718</v>
      </c>
      <c r="T2067" s="4" t="s">
        <v>8719</v>
      </c>
    </row>
    <row x14ac:dyDescent="0.25" r="2068" customHeight="1" ht="19.5">
      <c r="A2068" s="18">
        <v>45202</v>
      </c>
      <c r="B2068" s="19" t="s">
        <v>8720</v>
      </c>
      <c r="C2068" s="19" t="s">
        <v>8350</v>
      </c>
      <c r="D2068" s="20"/>
      <c r="E2068" s="21">
        <v>13117282567</v>
      </c>
      <c r="F2068" s="19" t="s">
        <v>8721</v>
      </c>
      <c r="G2068" s="20" t="s">
        <v>23</v>
      </c>
      <c r="H2068" s="20"/>
      <c r="I2068" s="22" t="s">
        <v>116</v>
      </c>
      <c r="J2068" s="20" t="s">
        <v>24</v>
      </c>
      <c r="K2068" s="20" t="s">
        <v>25</v>
      </c>
      <c r="L2068" s="20" t="s">
        <v>39</v>
      </c>
      <c r="M2068" s="19" t="s">
        <v>40</v>
      </c>
      <c r="N2068" s="19" t="s">
        <v>28</v>
      </c>
      <c r="O2068" s="20" t="s">
        <v>29</v>
      </c>
      <c r="P2068" s="20"/>
      <c r="Q2068" s="23">
        <v>45202.70694444444</v>
      </c>
      <c r="R2068" s="20" t="s">
        <v>42</v>
      </c>
      <c r="S2068" s="19" t="s">
        <v>8722</v>
      </c>
      <c r="T2068" s="19"/>
    </row>
    <row x14ac:dyDescent="0.25" r="2069" customHeight="1" ht="19.5">
      <c r="A2069" s="18">
        <v>45203</v>
      </c>
      <c r="B2069" s="11" t="s">
        <v>8723</v>
      </c>
      <c r="C2069" s="11" t="s">
        <v>691</v>
      </c>
      <c r="D2069" s="12"/>
      <c r="E2069" s="13">
        <v>13972048655</v>
      </c>
      <c r="F2069" s="11" t="s">
        <v>8724</v>
      </c>
      <c r="G2069" s="12" t="s">
        <v>74</v>
      </c>
      <c r="H2069" s="12"/>
      <c r="I2069" s="14" t="s">
        <v>352</v>
      </c>
      <c r="J2069" s="12" t="s">
        <v>24</v>
      </c>
      <c r="K2069" s="12" t="s">
        <v>25</v>
      </c>
      <c r="L2069" s="12" t="s">
        <v>39</v>
      </c>
      <c r="M2069" s="11" t="s">
        <v>40</v>
      </c>
      <c r="N2069" s="11" t="s">
        <v>28</v>
      </c>
      <c r="O2069" s="12" t="s">
        <v>29</v>
      </c>
      <c r="P2069" s="12"/>
      <c r="Q2069" s="15" t="s">
        <v>8725</v>
      </c>
      <c r="R2069" s="12" t="s">
        <v>42</v>
      </c>
      <c r="S2069" s="11" t="s">
        <v>8726</v>
      </c>
      <c r="T2069" s="11" t="s">
        <v>8727</v>
      </c>
    </row>
    <row x14ac:dyDescent="0.25" r="2070" customHeight="1" ht="19.5">
      <c r="A2070" s="18">
        <v>45203</v>
      </c>
      <c r="B2070" s="11" t="s">
        <v>8728</v>
      </c>
      <c r="C2070" s="11" t="s">
        <v>880</v>
      </c>
      <c r="D2070" s="12"/>
      <c r="E2070" s="13">
        <v>13177054559</v>
      </c>
      <c r="F2070" s="11" t="s">
        <v>8729</v>
      </c>
      <c r="G2070" s="12" t="s">
        <v>48</v>
      </c>
      <c r="H2070" s="12" t="s">
        <v>130</v>
      </c>
      <c r="I2070" s="14" t="s">
        <v>75</v>
      </c>
      <c r="J2070" s="12" t="s">
        <v>24</v>
      </c>
      <c r="K2070" s="12" t="s">
        <v>25</v>
      </c>
      <c r="L2070" s="12" t="s">
        <v>39</v>
      </c>
      <c r="M2070" s="11" t="s">
        <v>40</v>
      </c>
      <c r="N2070" s="11" t="s">
        <v>28</v>
      </c>
      <c r="O2070" s="12" t="s">
        <v>29</v>
      </c>
      <c r="P2070" s="12"/>
      <c r="Q2070" s="15" t="s">
        <v>8730</v>
      </c>
      <c r="R2070" s="12" t="s">
        <v>42</v>
      </c>
      <c r="S2070" s="11" t="s">
        <v>8731</v>
      </c>
      <c r="T2070" s="11" t="s">
        <v>8732</v>
      </c>
    </row>
    <row x14ac:dyDescent="0.25" r="2071" customHeight="1" ht="19.5">
      <c r="A2071" s="18">
        <v>45203</v>
      </c>
      <c r="B2071" s="11" t="s">
        <v>8733</v>
      </c>
      <c r="C2071" s="11" t="s">
        <v>108</v>
      </c>
      <c r="D2071" s="12"/>
      <c r="E2071" s="13">
        <v>18671765868</v>
      </c>
      <c r="F2071" s="11" t="s">
        <v>1533</v>
      </c>
      <c r="G2071" s="12" t="s">
        <v>115</v>
      </c>
      <c r="H2071" s="12" t="s">
        <v>98</v>
      </c>
      <c r="I2071" s="14" t="s">
        <v>590</v>
      </c>
      <c r="J2071" s="12" t="s">
        <v>24</v>
      </c>
      <c r="K2071" s="12" t="s">
        <v>25</v>
      </c>
      <c r="L2071" s="12" t="s">
        <v>39</v>
      </c>
      <c r="M2071" s="11" t="s">
        <v>27</v>
      </c>
      <c r="N2071" s="11" t="s">
        <v>28</v>
      </c>
      <c r="O2071" s="12" t="s">
        <v>29</v>
      </c>
      <c r="P2071" s="12"/>
      <c r="Q2071" s="15" t="s">
        <v>8734</v>
      </c>
      <c r="R2071" s="12" t="s">
        <v>42</v>
      </c>
      <c r="S2071" s="11" t="s">
        <v>8735</v>
      </c>
      <c r="T2071" s="11" t="s">
        <v>8736</v>
      </c>
    </row>
    <row x14ac:dyDescent="0.25" r="2072" customHeight="1" ht="19.5">
      <c r="A2072" s="18">
        <v>45203</v>
      </c>
      <c r="B2072" s="11" t="s">
        <v>8737</v>
      </c>
      <c r="C2072" s="11" t="s">
        <v>158</v>
      </c>
      <c r="D2072" s="12"/>
      <c r="E2072" s="13" t="s">
        <v>8738</v>
      </c>
      <c r="F2072" s="11" t="s">
        <v>8739</v>
      </c>
      <c r="G2072" s="12" t="s">
        <v>74</v>
      </c>
      <c r="H2072" s="12"/>
      <c r="I2072" s="14" t="s">
        <v>148</v>
      </c>
      <c r="J2072" s="12" t="s">
        <v>24</v>
      </c>
      <c r="K2072" s="12" t="s">
        <v>25</v>
      </c>
      <c r="L2072" s="12" t="s">
        <v>39</v>
      </c>
      <c r="M2072" s="11" t="s">
        <v>149</v>
      </c>
      <c r="N2072" s="11" t="s">
        <v>28</v>
      </c>
      <c r="O2072" s="12" t="s">
        <v>29</v>
      </c>
      <c r="P2072" s="12"/>
      <c r="Q2072" s="15" t="s">
        <v>8740</v>
      </c>
      <c r="R2072" s="12" t="s">
        <v>42</v>
      </c>
      <c r="S2072" s="11" t="s">
        <v>8741</v>
      </c>
      <c r="T2072" s="11" t="s">
        <v>8742</v>
      </c>
    </row>
    <row x14ac:dyDescent="0.25" r="2073" customHeight="1" ht="19.5">
      <c r="A2073" s="18">
        <v>45203</v>
      </c>
      <c r="B2073" s="11" t="s">
        <v>8743</v>
      </c>
      <c r="C2073" s="11" t="s">
        <v>341</v>
      </c>
      <c r="D2073" s="12"/>
      <c r="E2073" s="13">
        <v>15671075216</v>
      </c>
      <c r="F2073" s="11" t="s">
        <v>8744</v>
      </c>
      <c r="G2073" s="12" t="s">
        <v>289</v>
      </c>
      <c r="H2073" s="12"/>
      <c r="I2073" s="14" t="s">
        <v>116</v>
      </c>
      <c r="J2073" s="12" t="s">
        <v>24</v>
      </c>
      <c r="K2073" s="12" t="s">
        <v>25</v>
      </c>
      <c r="L2073" s="12" t="s">
        <v>39</v>
      </c>
      <c r="M2073" s="11" t="s">
        <v>40</v>
      </c>
      <c r="N2073" s="11" t="s">
        <v>28</v>
      </c>
      <c r="O2073" s="12" t="s">
        <v>29</v>
      </c>
      <c r="P2073" s="12"/>
      <c r="Q2073" s="15" t="s">
        <v>8745</v>
      </c>
      <c r="R2073" s="12" t="s">
        <v>42</v>
      </c>
      <c r="S2073" s="11" t="s">
        <v>8746</v>
      </c>
      <c r="T2073" s="11" t="s">
        <v>8747</v>
      </c>
    </row>
    <row x14ac:dyDescent="0.25" r="2074" customHeight="1" ht="19.5">
      <c r="A2074" s="18">
        <v>45203</v>
      </c>
      <c r="B2074" s="11" t="s">
        <v>8748</v>
      </c>
      <c r="C2074" s="11" t="s">
        <v>108</v>
      </c>
      <c r="D2074" s="12"/>
      <c r="E2074" s="13">
        <v>18671796247</v>
      </c>
      <c r="F2074" s="11" t="s">
        <v>8749</v>
      </c>
      <c r="G2074" s="12" t="s">
        <v>289</v>
      </c>
      <c r="H2074" s="12"/>
      <c r="I2074" s="14" t="s">
        <v>148</v>
      </c>
      <c r="J2074" s="12" t="s">
        <v>24</v>
      </c>
      <c r="K2074" s="12" t="s">
        <v>25</v>
      </c>
      <c r="L2074" s="12" t="s">
        <v>39</v>
      </c>
      <c r="M2074" s="11" t="s">
        <v>40</v>
      </c>
      <c r="N2074" s="11" t="s">
        <v>28</v>
      </c>
      <c r="O2074" s="12" t="s">
        <v>29</v>
      </c>
      <c r="P2074" s="12"/>
      <c r="Q2074" s="15" t="s">
        <v>8750</v>
      </c>
      <c r="R2074" s="12" t="s">
        <v>42</v>
      </c>
      <c r="S2074" s="11" t="s">
        <v>8751</v>
      </c>
      <c r="T2074" s="11" t="s">
        <v>8752</v>
      </c>
    </row>
    <row x14ac:dyDescent="0.25" r="2075" customHeight="1" ht="19.5">
      <c r="A2075" s="18">
        <v>45203</v>
      </c>
      <c r="B2075" s="11" t="s">
        <v>8753</v>
      </c>
      <c r="C2075" s="11" t="s">
        <v>341</v>
      </c>
      <c r="D2075" s="12"/>
      <c r="E2075" s="13">
        <v>18674203739</v>
      </c>
      <c r="F2075" s="11" t="s">
        <v>8754</v>
      </c>
      <c r="G2075" s="12" t="s">
        <v>289</v>
      </c>
      <c r="H2075" s="12"/>
      <c r="I2075" s="14" t="s">
        <v>110</v>
      </c>
      <c r="J2075" s="12" t="s">
        <v>24</v>
      </c>
      <c r="K2075" s="12" t="s">
        <v>25</v>
      </c>
      <c r="L2075" s="12" t="s">
        <v>39</v>
      </c>
      <c r="M2075" s="11" t="s">
        <v>27</v>
      </c>
      <c r="N2075" s="11" t="s">
        <v>28</v>
      </c>
      <c r="O2075" s="12" t="s">
        <v>29</v>
      </c>
      <c r="P2075" s="12"/>
      <c r="Q2075" s="15" t="s">
        <v>8755</v>
      </c>
      <c r="R2075" s="12" t="s">
        <v>42</v>
      </c>
      <c r="S2075" s="11" t="s">
        <v>8756</v>
      </c>
      <c r="T2075" s="11" t="s">
        <v>8757</v>
      </c>
    </row>
    <row x14ac:dyDescent="0.25" r="2076" customHeight="1" ht="19.5">
      <c r="A2076" s="18">
        <v>45203</v>
      </c>
      <c r="B2076" s="11" t="s">
        <v>8758</v>
      </c>
      <c r="C2076" s="11" t="s">
        <v>54</v>
      </c>
      <c r="D2076" s="12"/>
      <c r="E2076" s="13">
        <v>13197315737</v>
      </c>
      <c r="F2076" s="11" t="s">
        <v>8759</v>
      </c>
      <c r="G2076" s="12" t="s">
        <v>115</v>
      </c>
      <c r="H2076" s="12"/>
      <c r="I2076" s="14" t="s">
        <v>68</v>
      </c>
      <c r="J2076" s="12" t="s">
        <v>24</v>
      </c>
      <c r="K2076" s="12" t="s">
        <v>25</v>
      </c>
      <c r="L2076" s="12" t="s">
        <v>39</v>
      </c>
      <c r="M2076" s="11" t="s">
        <v>27</v>
      </c>
      <c r="N2076" s="11" t="s">
        <v>28</v>
      </c>
      <c r="O2076" s="12" t="s">
        <v>29</v>
      </c>
      <c r="P2076" s="12"/>
      <c r="Q2076" s="15" t="s">
        <v>8760</v>
      </c>
      <c r="R2076" s="12" t="s">
        <v>42</v>
      </c>
      <c r="S2076" s="11" t="s">
        <v>8761</v>
      </c>
      <c r="T2076" s="11" t="s">
        <v>8762</v>
      </c>
    </row>
    <row x14ac:dyDescent="0.25" r="2077" customHeight="1" ht="19.5">
      <c r="A2077" s="18">
        <v>45203</v>
      </c>
      <c r="B2077" s="11" t="s">
        <v>8763</v>
      </c>
      <c r="C2077" s="11" t="s">
        <v>336</v>
      </c>
      <c r="D2077" s="12"/>
      <c r="E2077" s="13">
        <v>15549382893</v>
      </c>
      <c r="F2077" s="11" t="s">
        <v>8764</v>
      </c>
      <c r="G2077" s="12" t="s">
        <v>56</v>
      </c>
      <c r="H2077" s="12"/>
      <c r="I2077" s="14">
        <v>10015</v>
      </c>
      <c r="J2077" s="12" t="s">
        <v>24</v>
      </c>
      <c r="K2077" s="12" t="s">
        <v>172</v>
      </c>
      <c r="L2077" s="12" t="s">
        <v>26</v>
      </c>
      <c r="M2077" s="11" t="s">
        <v>27</v>
      </c>
      <c r="N2077" s="11" t="s">
        <v>28</v>
      </c>
      <c r="O2077" s="12" t="s">
        <v>29</v>
      </c>
      <c r="P2077" s="12"/>
      <c r="Q2077" s="15" t="s">
        <v>8765</v>
      </c>
      <c r="R2077" s="12" t="s">
        <v>31</v>
      </c>
      <c r="S2077" s="11" t="s">
        <v>8766</v>
      </c>
      <c r="T2077" s="11" t="s">
        <v>8767</v>
      </c>
    </row>
    <row x14ac:dyDescent="0.25" r="2078" customHeight="1" ht="19.5">
      <c r="A2078" s="18">
        <v>45203</v>
      </c>
      <c r="B2078" s="11" t="s">
        <v>8768</v>
      </c>
      <c r="C2078" s="11" t="s">
        <v>660</v>
      </c>
      <c r="D2078" s="12"/>
      <c r="E2078" s="13" t="s">
        <v>8769</v>
      </c>
      <c r="F2078" s="11" t="s">
        <v>8770</v>
      </c>
      <c r="G2078" s="12" t="s">
        <v>74</v>
      </c>
      <c r="H2078" s="12" t="s">
        <v>130</v>
      </c>
      <c r="I2078" s="14" t="s">
        <v>241</v>
      </c>
      <c r="J2078" s="12" t="s">
        <v>24</v>
      </c>
      <c r="K2078" s="12" t="s">
        <v>25</v>
      </c>
      <c r="L2078" s="12" t="s">
        <v>39</v>
      </c>
      <c r="M2078" s="11" t="s">
        <v>149</v>
      </c>
      <c r="N2078" s="11" t="s">
        <v>624</v>
      </c>
      <c r="O2078" s="12" t="s">
        <v>29</v>
      </c>
      <c r="P2078" s="12"/>
      <c r="Q2078" s="15" t="s">
        <v>8771</v>
      </c>
      <c r="R2078" s="12" t="s">
        <v>42</v>
      </c>
      <c r="S2078" s="11" t="s">
        <v>8772</v>
      </c>
      <c r="T2078" s="11" t="s">
        <v>8773</v>
      </c>
    </row>
    <row x14ac:dyDescent="0.25" r="2079" customHeight="1" ht="19.5">
      <c r="A2079" s="18">
        <v>45203</v>
      </c>
      <c r="B2079" s="11" t="s">
        <v>8774</v>
      </c>
      <c r="C2079" s="11" t="s">
        <v>880</v>
      </c>
      <c r="D2079" s="12"/>
      <c r="E2079" s="13">
        <v>18527207569</v>
      </c>
      <c r="F2079" s="11" t="s">
        <v>8775</v>
      </c>
      <c r="G2079" s="12" t="s">
        <v>74</v>
      </c>
      <c r="H2079" s="12"/>
      <c r="I2079" s="14" t="s">
        <v>206</v>
      </c>
      <c r="J2079" s="12" t="s">
        <v>24</v>
      </c>
      <c r="K2079" s="12" t="s">
        <v>25</v>
      </c>
      <c r="L2079" s="12" t="s">
        <v>39</v>
      </c>
      <c r="M2079" s="11" t="s">
        <v>675</v>
      </c>
      <c r="N2079" s="11" t="s">
        <v>28</v>
      </c>
      <c r="O2079" s="12" t="s">
        <v>29</v>
      </c>
      <c r="P2079" s="12"/>
      <c r="Q2079" s="15" t="s">
        <v>8776</v>
      </c>
      <c r="R2079" s="12" t="s">
        <v>42</v>
      </c>
      <c r="S2079" s="11" t="s">
        <v>8777</v>
      </c>
      <c r="T2079" s="11" t="s">
        <v>8778</v>
      </c>
    </row>
    <row x14ac:dyDescent="0.25" r="2080" customHeight="1" ht="19.5">
      <c r="A2080" s="18">
        <v>45203</v>
      </c>
      <c r="B2080" s="11" t="s">
        <v>8779</v>
      </c>
      <c r="C2080" s="11" t="s">
        <v>108</v>
      </c>
      <c r="D2080" s="12"/>
      <c r="E2080" s="13">
        <v>15549307285</v>
      </c>
      <c r="F2080" s="11" t="s">
        <v>8780</v>
      </c>
      <c r="G2080" s="12" t="s">
        <v>289</v>
      </c>
      <c r="H2080" s="12"/>
      <c r="I2080" s="14" t="s">
        <v>381</v>
      </c>
      <c r="J2080" s="12" t="s">
        <v>24</v>
      </c>
      <c r="K2080" s="12" t="s">
        <v>25</v>
      </c>
      <c r="L2080" s="12" t="s">
        <v>39</v>
      </c>
      <c r="M2080" s="11" t="s">
        <v>27</v>
      </c>
      <c r="N2080" s="11" t="s">
        <v>28</v>
      </c>
      <c r="O2080" s="12" t="s">
        <v>29</v>
      </c>
      <c r="P2080" s="12"/>
      <c r="Q2080" s="15" t="s">
        <v>8781</v>
      </c>
      <c r="R2080" s="12" t="s">
        <v>42</v>
      </c>
      <c r="S2080" s="11" t="s">
        <v>8782</v>
      </c>
      <c r="T2080" s="11" t="s">
        <v>7726</v>
      </c>
    </row>
    <row x14ac:dyDescent="0.25" r="2081" customHeight="1" ht="19.5">
      <c r="A2081" s="18">
        <v>45203</v>
      </c>
      <c r="B2081" s="11" t="s">
        <v>8783</v>
      </c>
      <c r="C2081" s="11" t="s">
        <v>880</v>
      </c>
      <c r="D2081" s="12"/>
      <c r="E2081" s="13" t="s">
        <v>8784</v>
      </c>
      <c r="F2081" s="11" t="s">
        <v>8785</v>
      </c>
      <c r="G2081" s="12" t="s">
        <v>74</v>
      </c>
      <c r="H2081" s="12"/>
      <c r="I2081" s="14" t="s">
        <v>87</v>
      </c>
      <c r="J2081" s="12" t="s">
        <v>24</v>
      </c>
      <c r="K2081" s="12" t="s">
        <v>25</v>
      </c>
      <c r="L2081" s="12" t="s">
        <v>39</v>
      </c>
      <c r="M2081" s="11" t="s">
        <v>149</v>
      </c>
      <c r="N2081" s="11" t="s">
        <v>28</v>
      </c>
      <c r="O2081" s="12" t="s">
        <v>29</v>
      </c>
      <c r="P2081" s="12"/>
      <c r="Q2081" s="15" t="s">
        <v>8786</v>
      </c>
      <c r="R2081" s="12" t="s">
        <v>42</v>
      </c>
      <c r="S2081" s="11" t="s">
        <v>8787</v>
      </c>
      <c r="T2081" s="11" t="s">
        <v>8788</v>
      </c>
    </row>
    <row x14ac:dyDescent="0.25" r="2082" customHeight="1" ht="19.5">
      <c r="A2082" s="18">
        <v>45203</v>
      </c>
      <c r="B2082" s="11" t="s">
        <v>8789</v>
      </c>
      <c r="C2082" s="11" t="s">
        <v>180</v>
      </c>
      <c r="D2082" s="12"/>
      <c r="E2082" s="13">
        <v>13040953871</v>
      </c>
      <c r="F2082" s="11" t="s">
        <v>8790</v>
      </c>
      <c r="G2082" s="12" t="s">
        <v>115</v>
      </c>
      <c r="H2082" s="12"/>
      <c r="I2082" s="14" t="s">
        <v>352</v>
      </c>
      <c r="J2082" s="12" t="s">
        <v>24</v>
      </c>
      <c r="K2082" s="12" t="s">
        <v>25</v>
      </c>
      <c r="L2082" s="12" t="s">
        <v>39</v>
      </c>
      <c r="M2082" s="11" t="s">
        <v>27</v>
      </c>
      <c r="N2082" s="11" t="s">
        <v>183</v>
      </c>
      <c r="O2082" s="12" t="s">
        <v>29</v>
      </c>
      <c r="P2082" s="12"/>
      <c r="Q2082" s="15" t="s">
        <v>8791</v>
      </c>
      <c r="R2082" s="12" t="s">
        <v>42</v>
      </c>
      <c r="S2082" s="11" t="s">
        <v>8792</v>
      </c>
      <c r="T2082" s="11" t="s">
        <v>8793</v>
      </c>
    </row>
    <row x14ac:dyDescent="0.25" r="2083" customHeight="1" ht="19.5">
      <c r="A2083" s="18">
        <v>45203</v>
      </c>
      <c r="B2083" s="11" t="s">
        <v>8794</v>
      </c>
      <c r="C2083" s="11" t="s">
        <v>180</v>
      </c>
      <c r="D2083" s="12"/>
      <c r="E2083" s="13">
        <v>17771729522</v>
      </c>
      <c r="F2083" s="11" t="s">
        <v>8795</v>
      </c>
      <c r="G2083" s="12" t="s">
        <v>23</v>
      </c>
      <c r="H2083" s="12"/>
      <c r="I2083" s="14" t="s">
        <v>381</v>
      </c>
      <c r="J2083" s="12" t="s">
        <v>24</v>
      </c>
      <c r="K2083" s="12" t="s">
        <v>25</v>
      </c>
      <c r="L2083" s="12" t="s">
        <v>39</v>
      </c>
      <c r="M2083" s="11" t="s">
        <v>40</v>
      </c>
      <c r="N2083" s="11" t="s">
        <v>183</v>
      </c>
      <c r="O2083" s="12" t="s">
        <v>29</v>
      </c>
      <c r="P2083" s="12"/>
      <c r="Q2083" s="15" t="s">
        <v>8796</v>
      </c>
      <c r="R2083" s="12" t="s">
        <v>42</v>
      </c>
      <c r="S2083" s="11" t="s">
        <v>8797</v>
      </c>
      <c r="T2083" s="11" t="s">
        <v>8798</v>
      </c>
    </row>
    <row x14ac:dyDescent="0.25" r="2084" customHeight="1" ht="19.5">
      <c r="A2084" s="18">
        <v>45203</v>
      </c>
      <c r="B2084" s="11" t="s">
        <v>8799</v>
      </c>
      <c r="C2084" s="11" t="s">
        <v>6684</v>
      </c>
      <c r="D2084" s="12"/>
      <c r="E2084" s="13">
        <v>18671702171</v>
      </c>
      <c r="F2084" s="11" t="s">
        <v>1529</v>
      </c>
      <c r="G2084" s="12" t="s">
        <v>48</v>
      </c>
      <c r="H2084" s="12"/>
      <c r="I2084" s="14" t="s">
        <v>93</v>
      </c>
      <c r="J2084" s="12" t="s">
        <v>24</v>
      </c>
      <c r="K2084" s="12" t="s">
        <v>25</v>
      </c>
      <c r="L2084" s="12" t="s">
        <v>39</v>
      </c>
      <c r="M2084" s="11" t="s">
        <v>40</v>
      </c>
      <c r="N2084" s="11" t="s">
        <v>183</v>
      </c>
      <c r="O2084" s="12" t="s">
        <v>29</v>
      </c>
      <c r="P2084" s="12"/>
      <c r="Q2084" s="15" t="s">
        <v>8800</v>
      </c>
      <c r="R2084" s="12" t="s">
        <v>42</v>
      </c>
      <c r="S2084" s="11" t="s">
        <v>8801</v>
      </c>
      <c r="T2084" s="11"/>
    </row>
    <row x14ac:dyDescent="0.25" r="2085" customHeight="1" ht="19.5">
      <c r="A2085" s="18">
        <v>45203</v>
      </c>
      <c r="B2085" s="11" t="s">
        <v>8802</v>
      </c>
      <c r="C2085" s="11" t="s">
        <v>2492</v>
      </c>
      <c r="D2085" s="12"/>
      <c r="E2085" s="13">
        <v>15507204829</v>
      </c>
      <c r="F2085" s="11" t="s">
        <v>8803</v>
      </c>
      <c r="G2085" s="12" t="s">
        <v>48</v>
      </c>
      <c r="H2085" s="12"/>
      <c r="I2085" s="14" t="s">
        <v>779</v>
      </c>
      <c r="J2085" s="12" t="s">
        <v>24</v>
      </c>
      <c r="K2085" s="12" t="s">
        <v>25</v>
      </c>
      <c r="L2085" s="12" t="s">
        <v>39</v>
      </c>
      <c r="M2085" s="11" t="s">
        <v>27</v>
      </c>
      <c r="N2085" s="11" t="s">
        <v>28</v>
      </c>
      <c r="O2085" s="12" t="s">
        <v>29</v>
      </c>
      <c r="P2085" s="12"/>
      <c r="Q2085" s="15" t="s">
        <v>8804</v>
      </c>
      <c r="R2085" s="12" t="s">
        <v>42</v>
      </c>
      <c r="S2085" s="11" t="s">
        <v>8805</v>
      </c>
      <c r="T2085" s="11" t="s">
        <v>8806</v>
      </c>
    </row>
    <row x14ac:dyDescent="0.25" r="2086" customHeight="1" ht="19.5">
      <c r="A2086" s="18">
        <v>45203</v>
      </c>
      <c r="B2086" s="11" t="s">
        <v>8807</v>
      </c>
      <c r="C2086" s="11" t="s">
        <v>8341</v>
      </c>
      <c r="D2086" s="12"/>
      <c r="E2086" s="13">
        <v>15549272763</v>
      </c>
      <c r="F2086" s="11" t="s">
        <v>8808</v>
      </c>
      <c r="G2086" s="12" t="s">
        <v>62</v>
      </c>
      <c r="H2086" s="12"/>
      <c r="I2086" s="14" t="s">
        <v>290</v>
      </c>
      <c r="J2086" s="12" t="s">
        <v>24</v>
      </c>
      <c r="K2086" s="12" t="s">
        <v>25</v>
      </c>
      <c r="L2086" s="12" t="s">
        <v>39</v>
      </c>
      <c r="M2086" s="11" t="s">
        <v>27</v>
      </c>
      <c r="N2086" s="11" t="s">
        <v>28</v>
      </c>
      <c r="O2086" s="12" t="s">
        <v>29</v>
      </c>
      <c r="P2086" s="12"/>
      <c r="Q2086" s="15" t="s">
        <v>8809</v>
      </c>
      <c r="R2086" s="12" t="s">
        <v>42</v>
      </c>
      <c r="S2086" s="11" t="s">
        <v>8810</v>
      </c>
      <c r="T2086" s="11" t="s">
        <v>8811</v>
      </c>
    </row>
    <row x14ac:dyDescent="0.25" r="2087" customHeight="1" ht="19.5">
      <c r="A2087" s="18">
        <v>45203</v>
      </c>
      <c r="B2087" s="11" t="s">
        <v>8812</v>
      </c>
      <c r="C2087" s="11" t="s">
        <v>2414</v>
      </c>
      <c r="D2087" s="12"/>
      <c r="E2087" s="13">
        <v>13040965613</v>
      </c>
      <c r="F2087" s="11" t="s">
        <v>8813</v>
      </c>
      <c r="G2087" s="12" t="s">
        <v>74</v>
      </c>
      <c r="H2087" s="12"/>
      <c r="I2087" s="14" t="s">
        <v>615</v>
      </c>
      <c r="J2087" s="12" t="s">
        <v>24</v>
      </c>
      <c r="K2087" s="12" t="s">
        <v>25</v>
      </c>
      <c r="L2087" s="12" t="s">
        <v>39</v>
      </c>
      <c r="M2087" s="11" t="s">
        <v>40</v>
      </c>
      <c r="N2087" s="11" t="s">
        <v>28</v>
      </c>
      <c r="O2087" s="12" t="s">
        <v>29</v>
      </c>
      <c r="P2087" s="12"/>
      <c r="Q2087" s="15" t="s">
        <v>8814</v>
      </c>
      <c r="R2087" s="12" t="s">
        <v>42</v>
      </c>
      <c r="S2087" s="11" t="s">
        <v>8815</v>
      </c>
      <c r="T2087" s="11" t="s">
        <v>8816</v>
      </c>
    </row>
    <row x14ac:dyDescent="0.25" r="2088" customHeight="1" ht="19.5">
      <c r="A2088" s="18">
        <v>45203</v>
      </c>
      <c r="B2088" s="11" t="s">
        <v>8817</v>
      </c>
      <c r="C2088" s="11" t="s">
        <v>7513</v>
      </c>
      <c r="D2088" s="12"/>
      <c r="E2088" s="13">
        <v>18671772252</v>
      </c>
      <c r="F2088" s="11" t="s">
        <v>8818</v>
      </c>
      <c r="G2088" s="12" t="s">
        <v>48</v>
      </c>
      <c r="H2088" s="12"/>
      <c r="I2088" s="14" t="s">
        <v>259</v>
      </c>
      <c r="J2088" s="12" t="s">
        <v>24</v>
      </c>
      <c r="K2088" s="12" t="s">
        <v>25</v>
      </c>
      <c r="L2088" s="12" t="s">
        <v>39</v>
      </c>
      <c r="M2088" s="11" t="s">
        <v>40</v>
      </c>
      <c r="N2088" s="11" t="s">
        <v>28</v>
      </c>
      <c r="O2088" s="12" t="s">
        <v>29</v>
      </c>
      <c r="P2088" s="12"/>
      <c r="Q2088" s="15" t="s">
        <v>8819</v>
      </c>
      <c r="R2088" s="12" t="s">
        <v>42</v>
      </c>
      <c r="S2088" s="11" t="s">
        <v>8820</v>
      </c>
      <c r="T2088" s="11" t="s">
        <v>8821</v>
      </c>
    </row>
    <row x14ac:dyDescent="0.25" r="2089" customHeight="1" ht="19.5">
      <c r="A2089" s="18">
        <v>45203</v>
      </c>
      <c r="B2089" s="11" t="s">
        <v>8822</v>
      </c>
      <c r="C2089" s="11" t="s">
        <v>6029</v>
      </c>
      <c r="D2089" s="12"/>
      <c r="E2089" s="13">
        <v>13117290927</v>
      </c>
      <c r="F2089" s="11" t="s">
        <v>8823</v>
      </c>
      <c r="G2089" s="12" t="s">
        <v>23</v>
      </c>
      <c r="H2089" s="12"/>
      <c r="I2089" s="14" t="s">
        <v>99</v>
      </c>
      <c r="J2089" s="12" t="s">
        <v>24</v>
      </c>
      <c r="K2089" s="12" t="s">
        <v>25</v>
      </c>
      <c r="L2089" s="12" t="s">
        <v>39</v>
      </c>
      <c r="M2089" s="11" t="s">
        <v>27</v>
      </c>
      <c r="N2089" s="11" t="s">
        <v>624</v>
      </c>
      <c r="O2089" s="12" t="s">
        <v>29</v>
      </c>
      <c r="P2089" s="12"/>
      <c r="Q2089" s="15" t="s">
        <v>8824</v>
      </c>
      <c r="R2089" s="12" t="s">
        <v>42</v>
      </c>
      <c r="S2089" s="11" t="s">
        <v>8825</v>
      </c>
      <c r="T2089" s="11"/>
    </row>
    <row x14ac:dyDescent="0.25" r="2090" customHeight="1" ht="19.5">
      <c r="A2090" s="18">
        <v>45203</v>
      </c>
      <c r="B2090" s="11" t="s">
        <v>8826</v>
      </c>
      <c r="C2090" s="11" t="s">
        <v>6029</v>
      </c>
      <c r="D2090" s="12"/>
      <c r="E2090" s="13">
        <v>15571759712</v>
      </c>
      <c r="F2090" s="11" t="s">
        <v>8827</v>
      </c>
      <c r="G2090" s="12" t="s">
        <v>74</v>
      </c>
      <c r="H2090" s="12"/>
      <c r="I2090" s="14" t="s">
        <v>328</v>
      </c>
      <c r="J2090" s="12" t="s">
        <v>24</v>
      </c>
      <c r="K2090" s="12" t="s">
        <v>25</v>
      </c>
      <c r="L2090" s="12" t="s">
        <v>39</v>
      </c>
      <c r="M2090" s="11" t="s">
        <v>27</v>
      </c>
      <c r="N2090" s="11" t="s">
        <v>624</v>
      </c>
      <c r="O2090" s="12" t="s">
        <v>29</v>
      </c>
      <c r="P2090" s="12"/>
      <c r="Q2090" s="15" t="s">
        <v>8828</v>
      </c>
      <c r="R2090" s="12" t="s">
        <v>42</v>
      </c>
      <c r="S2090" s="11" t="s">
        <v>8829</v>
      </c>
      <c r="T2090" s="11"/>
    </row>
    <row x14ac:dyDescent="0.25" r="2091" customHeight="1" ht="19.5">
      <c r="A2091" s="18">
        <v>45203</v>
      </c>
      <c r="B2091" s="11" t="s">
        <v>8830</v>
      </c>
      <c r="C2091" s="11" t="s">
        <v>6029</v>
      </c>
      <c r="D2091" s="12"/>
      <c r="E2091" s="13">
        <v>15997541598</v>
      </c>
      <c r="F2091" s="11" t="s">
        <v>8831</v>
      </c>
      <c r="G2091" s="12" t="s">
        <v>1873</v>
      </c>
      <c r="H2091" s="12" t="s">
        <v>98</v>
      </c>
      <c r="I2091" s="14" t="s">
        <v>75</v>
      </c>
      <c r="J2091" s="12" t="s">
        <v>24</v>
      </c>
      <c r="K2091" s="12" t="s">
        <v>25</v>
      </c>
      <c r="L2091" s="12" t="s">
        <v>39</v>
      </c>
      <c r="M2091" s="11" t="s">
        <v>40</v>
      </c>
      <c r="N2091" s="11" t="s">
        <v>624</v>
      </c>
      <c r="O2091" s="12" t="s">
        <v>29</v>
      </c>
      <c r="P2091" s="12"/>
      <c r="Q2091" s="15" t="s">
        <v>8832</v>
      </c>
      <c r="R2091" s="12" t="s">
        <v>42</v>
      </c>
      <c r="S2091" s="11" t="s">
        <v>8833</v>
      </c>
      <c r="T2091" s="11"/>
    </row>
    <row x14ac:dyDescent="0.25" r="2092" customHeight="1" ht="19.5">
      <c r="A2092" s="18">
        <v>45203</v>
      </c>
      <c r="B2092" s="11" t="s">
        <v>8834</v>
      </c>
      <c r="C2092" s="11" t="s">
        <v>6029</v>
      </c>
      <c r="D2092" s="12"/>
      <c r="E2092" s="13">
        <v>13177082385</v>
      </c>
      <c r="F2092" s="11" t="s">
        <v>8835</v>
      </c>
      <c r="G2092" s="12" t="s">
        <v>37</v>
      </c>
      <c r="H2092" s="12"/>
      <c r="I2092" s="14" t="s">
        <v>615</v>
      </c>
      <c r="J2092" s="12" t="s">
        <v>24</v>
      </c>
      <c r="K2092" s="12" t="s">
        <v>25</v>
      </c>
      <c r="L2092" s="12" t="s">
        <v>39</v>
      </c>
      <c r="M2092" s="11" t="s">
        <v>27</v>
      </c>
      <c r="N2092" s="11" t="s">
        <v>624</v>
      </c>
      <c r="O2092" s="12" t="s">
        <v>29</v>
      </c>
      <c r="P2092" s="12"/>
      <c r="Q2092" s="15" t="s">
        <v>8836</v>
      </c>
      <c r="R2092" s="12" t="s">
        <v>42</v>
      </c>
      <c r="S2092" s="11" t="s">
        <v>8837</v>
      </c>
      <c r="T2092" s="11" t="s">
        <v>8838</v>
      </c>
    </row>
    <row x14ac:dyDescent="0.25" r="2093" customHeight="1" ht="19.5">
      <c r="A2093" s="18">
        <v>45203</v>
      </c>
      <c r="B2093" s="11" t="s">
        <v>8839</v>
      </c>
      <c r="C2093" s="11" t="s">
        <v>8840</v>
      </c>
      <c r="D2093" s="12"/>
      <c r="E2093" s="13" t="s">
        <v>8841</v>
      </c>
      <c r="F2093" s="11" t="s">
        <v>8842</v>
      </c>
      <c r="G2093" s="12" t="s">
        <v>74</v>
      </c>
      <c r="H2093" s="12" t="s">
        <v>130</v>
      </c>
      <c r="I2093" s="14" t="s">
        <v>1914</v>
      </c>
      <c r="J2093" s="12" t="s">
        <v>24</v>
      </c>
      <c r="K2093" s="12" t="s">
        <v>25</v>
      </c>
      <c r="L2093" s="12" t="s">
        <v>39</v>
      </c>
      <c r="M2093" s="11" t="s">
        <v>40</v>
      </c>
      <c r="N2093" s="11" t="s">
        <v>624</v>
      </c>
      <c r="O2093" s="12" t="s">
        <v>29</v>
      </c>
      <c r="P2093" s="12"/>
      <c r="Q2093" s="15" t="s">
        <v>8843</v>
      </c>
      <c r="R2093" s="12" t="s">
        <v>42</v>
      </c>
      <c r="S2093" s="11" t="s">
        <v>8844</v>
      </c>
      <c r="T2093" s="11" t="s">
        <v>8845</v>
      </c>
    </row>
    <row x14ac:dyDescent="0.25" r="2094" customHeight="1" ht="19.5">
      <c r="A2094" s="18">
        <v>45203</v>
      </c>
      <c r="B2094" s="11" t="s">
        <v>8846</v>
      </c>
      <c r="C2094" s="11" t="s">
        <v>5356</v>
      </c>
      <c r="D2094" s="12"/>
      <c r="E2094" s="13" t="s">
        <v>8847</v>
      </c>
      <c r="F2094" s="11" t="s">
        <v>8848</v>
      </c>
      <c r="G2094" s="12" t="s">
        <v>74</v>
      </c>
      <c r="H2094" s="12" t="s">
        <v>130</v>
      </c>
      <c r="I2094" s="14" t="s">
        <v>272</v>
      </c>
      <c r="J2094" s="12" t="s">
        <v>24</v>
      </c>
      <c r="K2094" s="12" t="s">
        <v>25</v>
      </c>
      <c r="L2094" s="12" t="s">
        <v>39</v>
      </c>
      <c r="M2094" s="11" t="s">
        <v>149</v>
      </c>
      <c r="N2094" s="11" t="s">
        <v>28</v>
      </c>
      <c r="O2094" s="12" t="s">
        <v>29</v>
      </c>
      <c r="P2094" s="12"/>
      <c r="Q2094" s="15" t="s">
        <v>8849</v>
      </c>
      <c r="R2094" s="12" t="s">
        <v>42</v>
      </c>
      <c r="S2094" s="11" t="s">
        <v>8850</v>
      </c>
      <c r="T2094" s="11" t="s">
        <v>8851</v>
      </c>
    </row>
    <row x14ac:dyDescent="0.25" r="2095" customHeight="1" ht="19.5">
      <c r="A2095" s="18">
        <v>45203</v>
      </c>
      <c r="B2095" s="11" t="s">
        <v>8852</v>
      </c>
      <c r="C2095" s="11" t="s">
        <v>5356</v>
      </c>
      <c r="D2095" s="12"/>
      <c r="E2095" s="13">
        <v>13217277673</v>
      </c>
      <c r="F2095" s="11" t="s">
        <v>8853</v>
      </c>
      <c r="G2095" s="12" t="s">
        <v>23</v>
      </c>
      <c r="H2095" s="12"/>
      <c r="I2095" s="14">
        <v>10015</v>
      </c>
      <c r="J2095" s="12" t="s">
        <v>24</v>
      </c>
      <c r="K2095" s="12" t="s">
        <v>69</v>
      </c>
      <c r="L2095" s="12" t="s">
        <v>26</v>
      </c>
      <c r="M2095" s="11" t="s">
        <v>40</v>
      </c>
      <c r="N2095" s="11" t="s">
        <v>28</v>
      </c>
      <c r="O2095" s="12" t="s">
        <v>29</v>
      </c>
      <c r="P2095" s="12"/>
      <c r="Q2095" s="15" t="s">
        <v>8854</v>
      </c>
      <c r="R2095" s="12" t="s">
        <v>31</v>
      </c>
      <c r="S2095" s="11" t="s">
        <v>8855</v>
      </c>
      <c r="T2095" s="11" t="s">
        <v>8856</v>
      </c>
    </row>
    <row x14ac:dyDescent="0.25" r="2096" customHeight="1" ht="19.5">
      <c r="A2096" s="18">
        <v>45203</v>
      </c>
      <c r="B2096" s="11" t="s">
        <v>8857</v>
      </c>
      <c r="C2096" s="11" t="s">
        <v>4867</v>
      </c>
      <c r="D2096" s="12"/>
      <c r="E2096" s="13" t="s">
        <v>8858</v>
      </c>
      <c r="F2096" s="11" t="s">
        <v>8859</v>
      </c>
      <c r="G2096" s="12" t="s">
        <v>74</v>
      </c>
      <c r="H2096" s="12" t="s">
        <v>130</v>
      </c>
      <c r="I2096" s="14" t="s">
        <v>4870</v>
      </c>
      <c r="J2096" s="12" t="s">
        <v>24</v>
      </c>
      <c r="K2096" s="12" t="s">
        <v>25</v>
      </c>
      <c r="L2096" s="12" t="s">
        <v>39</v>
      </c>
      <c r="M2096" s="11" t="s">
        <v>149</v>
      </c>
      <c r="N2096" s="11" t="s">
        <v>4871</v>
      </c>
      <c r="O2096" s="12" t="s">
        <v>29</v>
      </c>
      <c r="P2096" s="12"/>
      <c r="Q2096" s="15" t="s">
        <v>8860</v>
      </c>
      <c r="R2096" s="12" t="s">
        <v>148</v>
      </c>
      <c r="S2096" s="11" t="s">
        <v>8861</v>
      </c>
      <c r="T2096" s="11" t="s">
        <v>4906</v>
      </c>
    </row>
    <row x14ac:dyDescent="0.25" r="2097" customHeight="1" ht="19.5">
      <c r="A2097" s="18">
        <v>45203</v>
      </c>
      <c r="B2097" s="11" t="s">
        <v>8862</v>
      </c>
      <c r="C2097" s="11" t="s">
        <v>4923</v>
      </c>
      <c r="D2097" s="12"/>
      <c r="E2097" s="13" t="s">
        <v>8863</v>
      </c>
      <c r="F2097" s="11" t="s">
        <v>8864</v>
      </c>
      <c r="G2097" s="12" t="s">
        <v>74</v>
      </c>
      <c r="H2097" s="12"/>
      <c r="I2097" s="14" t="s">
        <v>148</v>
      </c>
      <c r="J2097" s="12" t="s">
        <v>24</v>
      </c>
      <c r="K2097" s="12" t="s">
        <v>25</v>
      </c>
      <c r="L2097" s="12" t="s">
        <v>39</v>
      </c>
      <c r="M2097" s="11" t="s">
        <v>149</v>
      </c>
      <c r="N2097" s="11" t="s">
        <v>4871</v>
      </c>
      <c r="O2097" s="12" t="s">
        <v>29</v>
      </c>
      <c r="P2097" s="12"/>
      <c r="Q2097" s="15" t="s">
        <v>718</v>
      </c>
      <c r="R2097" s="12" t="s">
        <v>148</v>
      </c>
      <c r="S2097" s="11" t="s">
        <v>8865</v>
      </c>
      <c r="T2097" s="11" t="s">
        <v>4955</v>
      </c>
    </row>
    <row x14ac:dyDescent="0.25" r="2098" customHeight="1" ht="19.5">
      <c r="A2098" s="18">
        <v>45203</v>
      </c>
      <c r="B2098" s="11" t="s">
        <v>8866</v>
      </c>
      <c r="C2098" s="11" t="s">
        <v>4882</v>
      </c>
      <c r="D2098" s="12"/>
      <c r="E2098" s="13" t="s">
        <v>8867</v>
      </c>
      <c r="F2098" s="11" t="s">
        <v>8868</v>
      </c>
      <c r="G2098" s="12" t="s">
        <v>74</v>
      </c>
      <c r="H2098" s="12"/>
      <c r="I2098" s="14" t="s">
        <v>42</v>
      </c>
      <c r="J2098" s="12" t="s">
        <v>24</v>
      </c>
      <c r="K2098" s="12" t="s">
        <v>25</v>
      </c>
      <c r="L2098" s="12" t="s">
        <v>39</v>
      </c>
      <c r="M2098" s="11" t="s">
        <v>149</v>
      </c>
      <c r="N2098" s="11" t="s">
        <v>4871</v>
      </c>
      <c r="O2098" s="12" t="s">
        <v>29</v>
      </c>
      <c r="P2098" s="12"/>
      <c r="Q2098" s="15" t="s">
        <v>8869</v>
      </c>
      <c r="R2098" s="12" t="s">
        <v>148</v>
      </c>
      <c r="S2098" s="11" t="s">
        <v>8870</v>
      </c>
      <c r="T2098" s="11" t="s">
        <v>4906</v>
      </c>
    </row>
    <row x14ac:dyDescent="0.25" r="2099" customHeight="1" ht="19.5">
      <c r="A2099" s="18">
        <v>45203</v>
      </c>
      <c r="B2099" s="11" t="s">
        <v>8871</v>
      </c>
      <c r="C2099" s="11" t="s">
        <v>4901</v>
      </c>
      <c r="D2099" s="12"/>
      <c r="E2099" s="13" t="s">
        <v>8872</v>
      </c>
      <c r="F2099" s="11" t="s">
        <v>8873</v>
      </c>
      <c r="G2099" s="12" t="s">
        <v>74</v>
      </c>
      <c r="H2099" s="12"/>
      <c r="I2099" s="14" t="s">
        <v>42</v>
      </c>
      <c r="J2099" s="12" t="s">
        <v>24</v>
      </c>
      <c r="K2099" s="12" t="s">
        <v>25</v>
      </c>
      <c r="L2099" s="12" t="s">
        <v>39</v>
      </c>
      <c r="M2099" s="11" t="s">
        <v>149</v>
      </c>
      <c r="N2099" s="11" t="s">
        <v>4871</v>
      </c>
      <c r="O2099" s="12" t="s">
        <v>29</v>
      </c>
      <c r="P2099" s="12"/>
      <c r="Q2099" s="15" t="s">
        <v>8874</v>
      </c>
      <c r="R2099" s="12" t="s">
        <v>148</v>
      </c>
      <c r="S2099" s="11" t="s">
        <v>8875</v>
      </c>
      <c r="T2099" s="11" t="s">
        <v>4928</v>
      </c>
    </row>
    <row x14ac:dyDescent="0.25" r="2100" customHeight="1" ht="19.5">
      <c r="A2100" s="18">
        <v>45203</v>
      </c>
      <c r="B2100" s="11" t="s">
        <v>8876</v>
      </c>
      <c r="C2100" s="11" t="s">
        <v>4923</v>
      </c>
      <c r="D2100" s="12"/>
      <c r="E2100" s="13" t="s">
        <v>8877</v>
      </c>
      <c r="F2100" s="11" t="s">
        <v>8878</v>
      </c>
      <c r="G2100" s="12" t="s">
        <v>74</v>
      </c>
      <c r="H2100" s="12"/>
      <c r="I2100" s="14" t="s">
        <v>148</v>
      </c>
      <c r="J2100" s="12" t="s">
        <v>24</v>
      </c>
      <c r="K2100" s="12" t="s">
        <v>25</v>
      </c>
      <c r="L2100" s="12" t="s">
        <v>39</v>
      </c>
      <c r="M2100" s="11" t="s">
        <v>149</v>
      </c>
      <c r="N2100" s="11" t="s">
        <v>4871</v>
      </c>
      <c r="O2100" s="12" t="s">
        <v>29</v>
      </c>
      <c r="P2100" s="12"/>
      <c r="Q2100" s="15" t="s">
        <v>8879</v>
      </c>
      <c r="R2100" s="12" t="s">
        <v>148</v>
      </c>
      <c r="S2100" s="11" t="s">
        <v>8880</v>
      </c>
      <c r="T2100" s="11" t="s">
        <v>4893</v>
      </c>
    </row>
    <row x14ac:dyDescent="0.25" r="2101" customHeight="1" ht="19.5">
      <c r="A2101" s="18">
        <v>45203</v>
      </c>
      <c r="B2101" s="11" t="s">
        <v>8881</v>
      </c>
      <c r="C2101" s="11" t="s">
        <v>4867</v>
      </c>
      <c r="D2101" s="12"/>
      <c r="E2101" s="13" t="s">
        <v>8882</v>
      </c>
      <c r="F2101" s="11" t="s">
        <v>8883</v>
      </c>
      <c r="G2101" s="12" t="s">
        <v>74</v>
      </c>
      <c r="H2101" s="12"/>
      <c r="I2101" s="14" t="s">
        <v>4870</v>
      </c>
      <c r="J2101" s="12" t="s">
        <v>24</v>
      </c>
      <c r="K2101" s="12" t="s">
        <v>25</v>
      </c>
      <c r="L2101" s="12" t="s">
        <v>39</v>
      </c>
      <c r="M2101" s="11" t="s">
        <v>149</v>
      </c>
      <c r="N2101" s="11" t="s">
        <v>4871</v>
      </c>
      <c r="O2101" s="12" t="s">
        <v>29</v>
      </c>
      <c r="P2101" s="12"/>
      <c r="Q2101" s="15" t="s">
        <v>8884</v>
      </c>
      <c r="R2101" s="12" t="s">
        <v>148</v>
      </c>
      <c r="S2101" s="11" t="s">
        <v>8885</v>
      </c>
      <c r="T2101" s="11" t="s">
        <v>4874</v>
      </c>
    </row>
    <row x14ac:dyDescent="0.25" r="2102" customHeight="1" ht="19.5">
      <c r="A2102" s="18">
        <v>45203</v>
      </c>
      <c r="B2102" s="11" t="s">
        <v>8886</v>
      </c>
      <c r="C2102" s="11" t="s">
        <v>4882</v>
      </c>
      <c r="D2102" s="12"/>
      <c r="E2102" s="13" t="s">
        <v>8887</v>
      </c>
      <c r="F2102" s="11" t="s">
        <v>8888</v>
      </c>
      <c r="G2102" s="12" t="s">
        <v>74</v>
      </c>
      <c r="H2102" s="12"/>
      <c r="I2102" s="14" t="s">
        <v>148</v>
      </c>
      <c r="J2102" s="12" t="s">
        <v>24</v>
      </c>
      <c r="K2102" s="12" t="s">
        <v>25</v>
      </c>
      <c r="L2102" s="12" t="s">
        <v>39</v>
      </c>
      <c r="M2102" s="11" t="s">
        <v>149</v>
      </c>
      <c r="N2102" s="11" t="s">
        <v>4871</v>
      </c>
      <c r="O2102" s="12" t="s">
        <v>29</v>
      </c>
      <c r="P2102" s="12"/>
      <c r="Q2102" s="15" t="s">
        <v>8889</v>
      </c>
      <c r="R2102" s="12" t="s">
        <v>148</v>
      </c>
      <c r="S2102" s="11" t="s">
        <v>8890</v>
      </c>
      <c r="T2102" s="11" t="s">
        <v>4874</v>
      </c>
    </row>
    <row x14ac:dyDescent="0.25" r="2103" customHeight="1" ht="19.5">
      <c r="A2103" s="18">
        <v>45203</v>
      </c>
      <c r="B2103" s="11" t="s">
        <v>8891</v>
      </c>
      <c r="C2103" s="11" t="s">
        <v>4867</v>
      </c>
      <c r="D2103" s="12"/>
      <c r="E2103" s="13" t="s">
        <v>8892</v>
      </c>
      <c r="F2103" s="11" t="s">
        <v>8893</v>
      </c>
      <c r="G2103" s="12" t="s">
        <v>74</v>
      </c>
      <c r="H2103" s="12"/>
      <c r="I2103" s="14" t="s">
        <v>4870</v>
      </c>
      <c r="J2103" s="12" t="s">
        <v>24</v>
      </c>
      <c r="K2103" s="12" t="s">
        <v>25</v>
      </c>
      <c r="L2103" s="12" t="s">
        <v>39</v>
      </c>
      <c r="M2103" s="11" t="s">
        <v>149</v>
      </c>
      <c r="N2103" s="11" t="s">
        <v>4871</v>
      </c>
      <c r="O2103" s="12" t="s">
        <v>29</v>
      </c>
      <c r="P2103" s="12"/>
      <c r="Q2103" s="15" t="s">
        <v>8894</v>
      </c>
      <c r="R2103" s="12" t="s">
        <v>148</v>
      </c>
      <c r="S2103" s="11" t="s">
        <v>8895</v>
      </c>
      <c r="T2103" s="11" t="s">
        <v>4961</v>
      </c>
    </row>
    <row x14ac:dyDescent="0.25" r="2104" customHeight="1" ht="19.5">
      <c r="A2104" s="18">
        <v>45203</v>
      </c>
      <c r="B2104" s="11" t="s">
        <v>8896</v>
      </c>
      <c r="C2104" s="11" t="s">
        <v>4882</v>
      </c>
      <c r="D2104" s="12"/>
      <c r="E2104" s="13" t="s">
        <v>8897</v>
      </c>
      <c r="F2104" s="11" t="s">
        <v>8898</v>
      </c>
      <c r="G2104" s="12" t="s">
        <v>74</v>
      </c>
      <c r="H2104" s="12"/>
      <c r="I2104" s="14" t="s">
        <v>148</v>
      </c>
      <c r="J2104" s="12" t="s">
        <v>24</v>
      </c>
      <c r="K2104" s="12" t="s">
        <v>25</v>
      </c>
      <c r="L2104" s="12" t="s">
        <v>39</v>
      </c>
      <c r="M2104" s="11" t="s">
        <v>149</v>
      </c>
      <c r="N2104" s="11" t="s">
        <v>4871</v>
      </c>
      <c r="O2104" s="12" t="s">
        <v>29</v>
      </c>
      <c r="P2104" s="12"/>
      <c r="Q2104" s="15" t="s">
        <v>8899</v>
      </c>
      <c r="R2104" s="12" t="s">
        <v>148</v>
      </c>
      <c r="S2104" s="11" t="s">
        <v>8900</v>
      </c>
      <c r="T2104" s="11" t="s">
        <v>4906</v>
      </c>
    </row>
    <row x14ac:dyDescent="0.25" r="2105" customHeight="1" ht="19.5">
      <c r="A2105" s="18">
        <v>45203</v>
      </c>
      <c r="B2105" s="11" t="s">
        <v>8901</v>
      </c>
      <c r="C2105" s="11" t="s">
        <v>4882</v>
      </c>
      <c r="D2105" s="12"/>
      <c r="E2105" s="13" t="s">
        <v>8902</v>
      </c>
      <c r="F2105" s="11" t="s">
        <v>8903</v>
      </c>
      <c r="G2105" s="12" t="s">
        <v>74</v>
      </c>
      <c r="H2105" s="12" t="s">
        <v>121</v>
      </c>
      <c r="I2105" s="14" t="s">
        <v>148</v>
      </c>
      <c r="J2105" s="12" t="s">
        <v>24</v>
      </c>
      <c r="K2105" s="12" t="s">
        <v>25</v>
      </c>
      <c r="L2105" s="12" t="s">
        <v>39</v>
      </c>
      <c r="M2105" s="11" t="s">
        <v>149</v>
      </c>
      <c r="N2105" s="11" t="s">
        <v>4871</v>
      </c>
      <c r="O2105" s="12" t="s">
        <v>29</v>
      </c>
      <c r="P2105" s="12"/>
      <c r="Q2105" s="15" t="s">
        <v>8904</v>
      </c>
      <c r="R2105" s="12" t="s">
        <v>148</v>
      </c>
      <c r="S2105" s="11" t="s">
        <v>8905</v>
      </c>
      <c r="T2105" s="11" t="s">
        <v>4874</v>
      </c>
    </row>
    <row x14ac:dyDescent="0.25" r="2106" customHeight="1" ht="19.5">
      <c r="A2106" s="18">
        <v>45203</v>
      </c>
      <c r="B2106" s="11" t="s">
        <v>8906</v>
      </c>
      <c r="C2106" s="11" t="s">
        <v>4867</v>
      </c>
      <c r="D2106" s="12"/>
      <c r="E2106" s="13" t="s">
        <v>8907</v>
      </c>
      <c r="F2106" s="11" t="s">
        <v>8908</v>
      </c>
      <c r="G2106" s="12" t="s">
        <v>74</v>
      </c>
      <c r="H2106" s="12" t="s">
        <v>121</v>
      </c>
      <c r="I2106" s="14" t="s">
        <v>4870</v>
      </c>
      <c r="J2106" s="12" t="s">
        <v>24</v>
      </c>
      <c r="K2106" s="12" t="s">
        <v>25</v>
      </c>
      <c r="L2106" s="12" t="s">
        <v>39</v>
      </c>
      <c r="M2106" s="11" t="s">
        <v>149</v>
      </c>
      <c r="N2106" s="11" t="s">
        <v>4871</v>
      </c>
      <c r="O2106" s="12" t="s">
        <v>29</v>
      </c>
      <c r="P2106" s="12"/>
      <c r="Q2106" s="15" t="s">
        <v>8909</v>
      </c>
      <c r="R2106" s="12" t="s">
        <v>148</v>
      </c>
      <c r="S2106" s="11" t="s">
        <v>8910</v>
      </c>
      <c r="T2106" s="11" t="s">
        <v>7782</v>
      </c>
    </row>
    <row x14ac:dyDescent="0.25" r="2107" customHeight="1" ht="19.5">
      <c r="A2107" s="18">
        <v>45203</v>
      </c>
      <c r="B2107" s="11" t="s">
        <v>8911</v>
      </c>
      <c r="C2107" s="11" t="s">
        <v>4973</v>
      </c>
      <c r="D2107" s="12"/>
      <c r="E2107" s="13" t="s">
        <v>8912</v>
      </c>
      <c r="F2107" s="11" t="s">
        <v>8913</v>
      </c>
      <c r="G2107" s="12" t="s">
        <v>74</v>
      </c>
      <c r="H2107" s="12" t="s">
        <v>130</v>
      </c>
      <c r="I2107" s="14" t="s">
        <v>4975</v>
      </c>
      <c r="J2107" s="12" t="s">
        <v>24</v>
      </c>
      <c r="K2107" s="12" t="s">
        <v>25</v>
      </c>
      <c r="L2107" s="12" t="s">
        <v>39</v>
      </c>
      <c r="M2107" s="11" t="s">
        <v>149</v>
      </c>
      <c r="N2107" s="11" t="s">
        <v>4871</v>
      </c>
      <c r="O2107" s="12" t="s">
        <v>29</v>
      </c>
      <c r="P2107" s="12"/>
      <c r="Q2107" s="15" t="s">
        <v>8914</v>
      </c>
      <c r="R2107" s="12" t="s">
        <v>148</v>
      </c>
      <c r="S2107" s="11" t="s">
        <v>8915</v>
      </c>
      <c r="T2107" s="11" t="s">
        <v>4961</v>
      </c>
    </row>
    <row x14ac:dyDescent="0.25" r="2108" customHeight="1" ht="19.5">
      <c r="A2108" s="18">
        <v>45203</v>
      </c>
      <c r="B2108" s="11" t="s">
        <v>8916</v>
      </c>
      <c r="C2108" s="11" t="s">
        <v>4923</v>
      </c>
      <c r="D2108" s="12"/>
      <c r="E2108" s="13" t="s">
        <v>8917</v>
      </c>
      <c r="F2108" s="11" t="s">
        <v>8918</v>
      </c>
      <c r="G2108" s="12" t="s">
        <v>74</v>
      </c>
      <c r="H2108" s="12"/>
      <c r="I2108" s="14" t="s">
        <v>148</v>
      </c>
      <c r="J2108" s="12" t="s">
        <v>24</v>
      </c>
      <c r="K2108" s="12" t="s">
        <v>25</v>
      </c>
      <c r="L2108" s="12" t="s">
        <v>39</v>
      </c>
      <c r="M2108" s="11" t="s">
        <v>149</v>
      </c>
      <c r="N2108" s="11" t="s">
        <v>4871</v>
      </c>
      <c r="O2108" s="12" t="s">
        <v>29</v>
      </c>
      <c r="P2108" s="12"/>
      <c r="Q2108" s="15" t="s">
        <v>8919</v>
      </c>
      <c r="R2108" s="12" t="s">
        <v>148</v>
      </c>
      <c r="S2108" s="11" t="s">
        <v>8920</v>
      </c>
      <c r="T2108" s="11" t="s">
        <v>4893</v>
      </c>
    </row>
    <row x14ac:dyDescent="0.25" r="2109" customHeight="1" ht="19.5">
      <c r="A2109" s="18">
        <v>45203</v>
      </c>
      <c r="B2109" s="11" t="s">
        <v>8921</v>
      </c>
      <c r="C2109" s="11" t="s">
        <v>5060</v>
      </c>
      <c r="D2109" s="12"/>
      <c r="E2109" s="13" t="s">
        <v>8922</v>
      </c>
      <c r="F2109" s="11" t="s">
        <v>8923</v>
      </c>
      <c r="G2109" s="12" t="s">
        <v>74</v>
      </c>
      <c r="H2109" s="12"/>
      <c r="I2109" s="14" t="s">
        <v>4975</v>
      </c>
      <c r="J2109" s="12" t="s">
        <v>24</v>
      </c>
      <c r="K2109" s="12" t="s">
        <v>25</v>
      </c>
      <c r="L2109" s="12" t="s">
        <v>39</v>
      </c>
      <c r="M2109" s="11" t="s">
        <v>149</v>
      </c>
      <c r="N2109" s="11" t="s">
        <v>4871</v>
      </c>
      <c r="O2109" s="12" t="s">
        <v>29</v>
      </c>
      <c r="P2109" s="12"/>
      <c r="Q2109" s="15" t="s">
        <v>8924</v>
      </c>
      <c r="R2109" s="12" t="s">
        <v>148</v>
      </c>
      <c r="S2109" s="11" t="s">
        <v>8925</v>
      </c>
      <c r="T2109" s="11" t="s">
        <v>4880</v>
      </c>
    </row>
    <row x14ac:dyDescent="0.25" r="2110" customHeight="1" ht="19.5">
      <c r="A2110" s="18">
        <v>45203</v>
      </c>
      <c r="B2110" s="11" t="s">
        <v>8926</v>
      </c>
      <c r="C2110" s="11" t="s">
        <v>4901</v>
      </c>
      <c r="D2110" s="12"/>
      <c r="E2110" s="13" t="s">
        <v>8841</v>
      </c>
      <c r="F2110" s="11" t="s">
        <v>8842</v>
      </c>
      <c r="G2110" s="12" t="s">
        <v>74</v>
      </c>
      <c r="H2110" s="12" t="s">
        <v>130</v>
      </c>
      <c r="I2110" s="14" t="s">
        <v>99</v>
      </c>
      <c r="J2110" s="12" t="s">
        <v>24</v>
      </c>
      <c r="K2110" s="12" t="s">
        <v>25</v>
      </c>
      <c r="L2110" s="12" t="s">
        <v>39</v>
      </c>
      <c r="M2110" s="11" t="s">
        <v>149</v>
      </c>
      <c r="N2110" s="11" t="s">
        <v>4871</v>
      </c>
      <c r="O2110" s="12" t="s">
        <v>29</v>
      </c>
      <c r="P2110" s="12"/>
      <c r="Q2110" s="15" t="s">
        <v>8927</v>
      </c>
      <c r="R2110" s="12" t="s">
        <v>148</v>
      </c>
      <c r="S2110" s="11" t="s">
        <v>8928</v>
      </c>
      <c r="T2110" s="11" t="s">
        <v>4934</v>
      </c>
    </row>
    <row x14ac:dyDescent="0.25" r="2111" customHeight="1" ht="19.5">
      <c r="A2111" s="18">
        <v>45203</v>
      </c>
      <c r="B2111" s="11" t="s">
        <v>8929</v>
      </c>
      <c r="C2111" s="11" t="s">
        <v>4882</v>
      </c>
      <c r="D2111" s="12"/>
      <c r="E2111" s="13" t="s">
        <v>8930</v>
      </c>
      <c r="F2111" s="11" t="s">
        <v>8931</v>
      </c>
      <c r="G2111" s="12" t="s">
        <v>74</v>
      </c>
      <c r="H2111" s="12" t="s">
        <v>98</v>
      </c>
      <c r="I2111" s="14" t="s">
        <v>148</v>
      </c>
      <c r="J2111" s="12" t="s">
        <v>24</v>
      </c>
      <c r="K2111" s="12" t="s">
        <v>25</v>
      </c>
      <c r="L2111" s="12" t="s">
        <v>39</v>
      </c>
      <c r="M2111" s="11" t="s">
        <v>149</v>
      </c>
      <c r="N2111" s="11" t="s">
        <v>4871</v>
      </c>
      <c r="O2111" s="12" t="s">
        <v>29</v>
      </c>
      <c r="P2111" s="12"/>
      <c r="Q2111" s="15" t="s">
        <v>8932</v>
      </c>
      <c r="R2111" s="12" t="s">
        <v>148</v>
      </c>
      <c r="S2111" s="11" t="s">
        <v>8933</v>
      </c>
      <c r="T2111" s="11" t="s">
        <v>4978</v>
      </c>
    </row>
    <row x14ac:dyDescent="0.25" r="2112" customHeight="1" ht="19.5">
      <c r="A2112" s="18">
        <v>45203</v>
      </c>
      <c r="B2112" s="11" t="s">
        <v>8934</v>
      </c>
      <c r="C2112" s="11" t="s">
        <v>4867</v>
      </c>
      <c r="D2112" s="12"/>
      <c r="E2112" s="13" t="s">
        <v>8935</v>
      </c>
      <c r="F2112" s="11" t="s">
        <v>8936</v>
      </c>
      <c r="G2112" s="12" t="s">
        <v>74</v>
      </c>
      <c r="H2112" s="12"/>
      <c r="I2112" s="14" t="s">
        <v>4870</v>
      </c>
      <c r="J2112" s="12" t="s">
        <v>24</v>
      </c>
      <c r="K2112" s="12" t="s">
        <v>25</v>
      </c>
      <c r="L2112" s="12" t="s">
        <v>39</v>
      </c>
      <c r="M2112" s="11" t="s">
        <v>149</v>
      </c>
      <c r="N2112" s="11" t="s">
        <v>4871</v>
      </c>
      <c r="O2112" s="12" t="s">
        <v>29</v>
      </c>
      <c r="P2112" s="12"/>
      <c r="Q2112" s="15" t="s">
        <v>8937</v>
      </c>
      <c r="R2112" s="12" t="s">
        <v>148</v>
      </c>
      <c r="S2112" s="11" t="s">
        <v>8938</v>
      </c>
      <c r="T2112" s="11" t="s">
        <v>4874</v>
      </c>
    </row>
    <row x14ac:dyDescent="0.25" r="2113" customHeight="1" ht="19.5">
      <c r="A2113" s="18">
        <v>45203</v>
      </c>
      <c r="B2113" s="11" t="s">
        <v>8939</v>
      </c>
      <c r="C2113" s="11" t="s">
        <v>4882</v>
      </c>
      <c r="D2113" s="12"/>
      <c r="E2113" s="13" t="s">
        <v>8940</v>
      </c>
      <c r="F2113" s="11" t="s">
        <v>8941</v>
      </c>
      <c r="G2113" s="12" t="s">
        <v>74</v>
      </c>
      <c r="H2113" s="12" t="s">
        <v>98</v>
      </c>
      <c r="I2113" s="14" t="s">
        <v>148</v>
      </c>
      <c r="J2113" s="12" t="s">
        <v>24</v>
      </c>
      <c r="K2113" s="12" t="s">
        <v>25</v>
      </c>
      <c r="L2113" s="12" t="s">
        <v>39</v>
      </c>
      <c r="M2113" s="11" t="s">
        <v>149</v>
      </c>
      <c r="N2113" s="11" t="s">
        <v>4871</v>
      </c>
      <c r="O2113" s="12" t="s">
        <v>29</v>
      </c>
      <c r="P2113" s="12"/>
      <c r="Q2113" s="15" t="s">
        <v>8942</v>
      </c>
      <c r="R2113" s="12" t="s">
        <v>148</v>
      </c>
      <c r="S2113" s="11" t="s">
        <v>8943</v>
      </c>
      <c r="T2113" s="11" t="s">
        <v>4928</v>
      </c>
    </row>
    <row x14ac:dyDescent="0.25" r="2114" customHeight="1" ht="19.5">
      <c r="A2114" s="18">
        <v>45203</v>
      </c>
      <c r="B2114" s="11" t="s">
        <v>8944</v>
      </c>
      <c r="C2114" s="11" t="s">
        <v>4901</v>
      </c>
      <c r="D2114" s="12"/>
      <c r="E2114" s="13" t="s">
        <v>8945</v>
      </c>
      <c r="F2114" s="11" t="s">
        <v>8946</v>
      </c>
      <c r="G2114" s="12" t="s">
        <v>74</v>
      </c>
      <c r="H2114" s="12" t="s">
        <v>121</v>
      </c>
      <c r="I2114" s="14" t="s">
        <v>31</v>
      </c>
      <c r="J2114" s="12" t="s">
        <v>24</v>
      </c>
      <c r="K2114" s="12" t="s">
        <v>25</v>
      </c>
      <c r="L2114" s="12" t="s">
        <v>39</v>
      </c>
      <c r="M2114" s="11" t="s">
        <v>149</v>
      </c>
      <c r="N2114" s="11" t="s">
        <v>4871</v>
      </c>
      <c r="O2114" s="12" t="s">
        <v>29</v>
      </c>
      <c r="P2114" s="12"/>
      <c r="Q2114" s="15" t="s">
        <v>8947</v>
      </c>
      <c r="R2114" s="12" t="s">
        <v>148</v>
      </c>
      <c r="S2114" s="11" t="s">
        <v>8948</v>
      </c>
      <c r="T2114" s="11" t="s">
        <v>4934</v>
      </c>
    </row>
    <row x14ac:dyDescent="0.25" r="2115" customHeight="1" ht="19.5">
      <c r="A2115" s="18">
        <v>45203</v>
      </c>
      <c r="B2115" s="11" t="s">
        <v>8949</v>
      </c>
      <c r="C2115" s="11" t="s">
        <v>4867</v>
      </c>
      <c r="D2115" s="12"/>
      <c r="E2115" s="13" t="s">
        <v>8950</v>
      </c>
      <c r="F2115" s="11" t="s">
        <v>8951</v>
      </c>
      <c r="G2115" s="12" t="s">
        <v>74</v>
      </c>
      <c r="H2115" s="12" t="s">
        <v>130</v>
      </c>
      <c r="I2115" s="14" t="s">
        <v>4870</v>
      </c>
      <c r="J2115" s="12" t="s">
        <v>24</v>
      </c>
      <c r="K2115" s="12" t="s">
        <v>25</v>
      </c>
      <c r="L2115" s="12" t="s">
        <v>39</v>
      </c>
      <c r="M2115" s="11" t="s">
        <v>149</v>
      </c>
      <c r="N2115" s="11" t="s">
        <v>4871</v>
      </c>
      <c r="O2115" s="12" t="s">
        <v>29</v>
      </c>
      <c r="P2115" s="12"/>
      <c r="Q2115" s="15" t="s">
        <v>8952</v>
      </c>
      <c r="R2115" s="12" t="s">
        <v>148</v>
      </c>
      <c r="S2115" s="11" t="s">
        <v>8953</v>
      </c>
      <c r="T2115" s="11" t="s">
        <v>4906</v>
      </c>
    </row>
    <row x14ac:dyDescent="0.25" r="2116" customHeight="1" ht="19.5">
      <c r="A2116" s="18">
        <v>45203</v>
      </c>
      <c r="B2116" s="11" t="s">
        <v>8954</v>
      </c>
      <c r="C2116" s="11" t="s">
        <v>5060</v>
      </c>
      <c r="D2116" s="12"/>
      <c r="E2116" s="13" t="s">
        <v>8955</v>
      </c>
      <c r="F2116" s="11" t="s">
        <v>8956</v>
      </c>
      <c r="G2116" s="12" t="s">
        <v>74</v>
      </c>
      <c r="H2116" s="12"/>
      <c r="I2116" s="14" t="s">
        <v>4975</v>
      </c>
      <c r="J2116" s="12" t="s">
        <v>24</v>
      </c>
      <c r="K2116" s="12" t="s">
        <v>25</v>
      </c>
      <c r="L2116" s="12" t="s">
        <v>39</v>
      </c>
      <c r="M2116" s="11" t="s">
        <v>149</v>
      </c>
      <c r="N2116" s="11" t="s">
        <v>4871</v>
      </c>
      <c r="O2116" s="12" t="s">
        <v>29</v>
      </c>
      <c r="P2116" s="12"/>
      <c r="Q2116" s="15" t="s">
        <v>8957</v>
      </c>
      <c r="R2116" s="12" t="s">
        <v>148</v>
      </c>
      <c r="S2116" s="11" t="s">
        <v>8958</v>
      </c>
      <c r="T2116" s="11" t="s">
        <v>4978</v>
      </c>
    </row>
    <row x14ac:dyDescent="0.25" r="2117" customHeight="1" ht="19.5">
      <c r="A2117" s="18">
        <v>45203</v>
      </c>
      <c r="B2117" s="11" t="s">
        <v>8959</v>
      </c>
      <c r="C2117" s="11" t="s">
        <v>4867</v>
      </c>
      <c r="D2117" s="12"/>
      <c r="E2117" s="13" t="s">
        <v>8960</v>
      </c>
      <c r="F2117" s="11" t="s">
        <v>8961</v>
      </c>
      <c r="G2117" s="12" t="s">
        <v>74</v>
      </c>
      <c r="H2117" s="12" t="s">
        <v>98</v>
      </c>
      <c r="I2117" s="14" t="s">
        <v>4870</v>
      </c>
      <c r="J2117" s="12" t="s">
        <v>24</v>
      </c>
      <c r="K2117" s="12" t="s">
        <v>25</v>
      </c>
      <c r="L2117" s="12" t="s">
        <v>39</v>
      </c>
      <c r="M2117" s="11" t="s">
        <v>149</v>
      </c>
      <c r="N2117" s="11" t="s">
        <v>4871</v>
      </c>
      <c r="O2117" s="12" t="s">
        <v>29</v>
      </c>
      <c r="P2117" s="12"/>
      <c r="Q2117" s="15" t="s">
        <v>8962</v>
      </c>
      <c r="R2117" s="12" t="s">
        <v>148</v>
      </c>
      <c r="S2117" s="11" t="s">
        <v>8963</v>
      </c>
      <c r="T2117" s="11" t="s">
        <v>4887</v>
      </c>
    </row>
    <row x14ac:dyDescent="0.25" r="2118" customHeight="1" ht="19.5">
      <c r="A2118" s="18">
        <v>45203</v>
      </c>
      <c r="B2118" s="11" t="s">
        <v>8964</v>
      </c>
      <c r="C2118" s="11" t="s">
        <v>5117</v>
      </c>
      <c r="D2118" s="12"/>
      <c r="E2118" s="13" t="s">
        <v>8965</v>
      </c>
      <c r="F2118" s="11" t="s">
        <v>8966</v>
      </c>
      <c r="G2118" s="12" t="s">
        <v>74</v>
      </c>
      <c r="H2118" s="12" t="s">
        <v>1513</v>
      </c>
      <c r="I2118" s="14" t="s">
        <v>4975</v>
      </c>
      <c r="J2118" s="12" t="s">
        <v>24</v>
      </c>
      <c r="K2118" s="12" t="s">
        <v>25</v>
      </c>
      <c r="L2118" s="12" t="s">
        <v>39</v>
      </c>
      <c r="M2118" s="11" t="s">
        <v>149</v>
      </c>
      <c r="N2118" s="11" t="s">
        <v>4871</v>
      </c>
      <c r="O2118" s="12" t="s">
        <v>29</v>
      </c>
      <c r="P2118" s="12"/>
      <c r="Q2118" s="15" t="s">
        <v>8967</v>
      </c>
      <c r="R2118" s="12" t="s">
        <v>148</v>
      </c>
      <c r="S2118" s="11" t="s">
        <v>8968</v>
      </c>
      <c r="T2118" s="11" t="s">
        <v>4880</v>
      </c>
    </row>
    <row x14ac:dyDescent="0.25" r="2119" customHeight="1" ht="19.5">
      <c r="A2119" s="18">
        <v>45203</v>
      </c>
      <c r="B2119" s="11" t="s">
        <v>8969</v>
      </c>
      <c r="C2119" s="11" t="s">
        <v>5060</v>
      </c>
      <c r="D2119" s="12"/>
      <c r="E2119" s="13" t="s">
        <v>8970</v>
      </c>
      <c r="F2119" s="11" t="s">
        <v>8971</v>
      </c>
      <c r="G2119" s="12" t="s">
        <v>74</v>
      </c>
      <c r="H2119" s="12" t="s">
        <v>98</v>
      </c>
      <c r="I2119" s="14" t="s">
        <v>4975</v>
      </c>
      <c r="J2119" s="12" t="s">
        <v>24</v>
      </c>
      <c r="K2119" s="12" t="s">
        <v>25</v>
      </c>
      <c r="L2119" s="12" t="s">
        <v>39</v>
      </c>
      <c r="M2119" s="11" t="s">
        <v>149</v>
      </c>
      <c r="N2119" s="11" t="s">
        <v>4871</v>
      </c>
      <c r="O2119" s="12" t="s">
        <v>29</v>
      </c>
      <c r="P2119" s="12"/>
      <c r="Q2119" s="15" t="s">
        <v>8972</v>
      </c>
      <c r="R2119" s="12" t="s">
        <v>148</v>
      </c>
      <c r="S2119" s="11" t="s">
        <v>8973</v>
      </c>
      <c r="T2119" s="11" t="s">
        <v>4989</v>
      </c>
    </row>
    <row x14ac:dyDescent="0.25" r="2120" customHeight="1" ht="19.5">
      <c r="A2120" s="18">
        <v>45203</v>
      </c>
      <c r="B2120" s="11" t="s">
        <v>8974</v>
      </c>
      <c r="C2120" s="11" t="s">
        <v>5117</v>
      </c>
      <c r="D2120" s="12"/>
      <c r="E2120" s="13" t="s">
        <v>8975</v>
      </c>
      <c r="F2120" s="11" t="s">
        <v>8976</v>
      </c>
      <c r="G2120" s="12" t="s">
        <v>74</v>
      </c>
      <c r="H2120" s="12"/>
      <c r="I2120" s="14" t="s">
        <v>4975</v>
      </c>
      <c r="J2120" s="12" t="s">
        <v>24</v>
      </c>
      <c r="K2120" s="12" t="s">
        <v>25</v>
      </c>
      <c r="L2120" s="12" t="s">
        <v>39</v>
      </c>
      <c r="M2120" s="11" t="s">
        <v>149</v>
      </c>
      <c r="N2120" s="11" t="s">
        <v>4871</v>
      </c>
      <c r="O2120" s="12" t="s">
        <v>29</v>
      </c>
      <c r="P2120" s="12"/>
      <c r="Q2120" s="15" t="s">
        <v>8977</v>
      </c>
      <c r="R2120" s="12" t="s">
        <v>148</v>
      </c>
      <c r="S2120" s="11" t="s">
        <v>8978</v>
      </c>
      <c r="T2120" s="11" t="s">
        <v>6808</v>
      </c>
    </row>
    <row x14ac:dyDescent="0.25" r="2121" customHeight="1" ht="19.5">
      <c r="A2121" s="18">
        <v>45203</v>
      </c>
      <c r="B2121" s="11" t="s">
        <v>8979</v>
      </c>
      <c r="C2121" s="11" t="s">
        <v>5117</v>
      </c>
      <c r="D2121" s="12"/>
      <c r="E2121" s="13" t="s">
        <v>8980</v>
      </c>
      <c r="F2121" s="11" t="s">
        <v>8981</v>
      </c>
      <c r="G2121" s="12" t="s">
        <v>74</v>
      </c>
      <c r="H2121" s="12" t="s">
        <v>130</v>
      </c>
      <c r="I2121" s="14" t="s">
        <v>4975</v>
      </c>
      <c r="J2121" s="12" t="s">
        <v>24</v>
      </c>
      <c r="K2121" s="12" t="s">
        <v>25</v>
      </c>
      <c r="L2121" s="12" t="s">
        <v>39</v>
      </c>
      <c r="M2121" s="11" t="s">
        <v>149</v>
      </c>
      <c r="N2121" s="11" t="s">
        <v>4871</v>
      </c>
      <c r="O2121" s="12" t="s">
        <v>29</v>
      </c>
      <c r="P2121" s="12"/>
      <c r="Q2121" s="15" t="s">
        <v>8982</v>
      </c>
      <c r="R2121" s="12" t="s">
        <v>148</v>
      </c>
      <c r="S2121" s="11" t="s">
        <v>8983</v>
      </c>
      <c r="T2121" s="11" t="s">
        <v>4874</v>
      </c>
    </row>
    <row x14ac:dyDescent="0.25" r="2122" customHeight="1" ht="19.5">
      <c r="A2122" s="18">
        <v>45203</v>
      </c>
      <c r="B2122" s="11" t="s">
        <v>8984</v>
      </c>
      <c r="C2122" s="11" t="s">
        <v>5060</v>
      </c>
      <c r="D2122" s="12"/>
      <c r="E2122" s="13" t="s">
        <v>8985</v>
      </c>
      <c r="F2122" s="11" t="s">
        <v>8986</v>
      </c>
      <c r="G2122" s="12" t="s">
        <v>74</v>
      </c>
      <c r="H2122" s="12"/>
      <c r="I2122" s="14" t="s">
        <v>4975</v>
      </c>
      <c r="J2122" s="12" t="s">
        <v>24</v>
      </c>
      <c r="K2122" s="12" t="s">
        <v>25</v>
      </c>
      <c r="L2122" s="12" t="s">
        <v>39</v>
      </c>
      <c r="M2122" s="11" t="s">
        <v>149</v>
      </c>
      <c r="N2122" s="11" t="s">
        <v>4871</v>
      </c>
      <c r="O2122" s="12" t="s">
        <v>29</v>
      </c>
      <c r="P2122" s="12"/>
      <c r="Q2122" s="15" t="s">
        <v>8987</v>
      </c>
      <c r="R2122" s="12" t="s">
        <v>148</v>
      </c>
      <c r="S2122" s="11" t="s">
        <v>8988</v>
      </c>
      <c r="T2122" s="11" t="s">
        <v>4906</v>
      </c>
    </row>
    <row x14ac:dyDescent="0.25" r="2123" customHeight="1" ht="19.5">
      <c r="A2123" s="18">
        <v>45203</v>
      </c>
      <c r="B2123" s="11" t="s">
        <v>8989</v>
      </c>
      <c r="C2123" s="11" t="s">
        <v>4867</v>
      </c>
      <c r="D2123" s="12"/>
      <c r="E2123" s="13" t="s">
        <v>8990</v>
      </c>
      <c r="F2123" s="11" t="s">
        <v>8991</v>
      </c>
      <c r="G2123" s="12" t="s">
        <v>74</v>
      </c>
      <c r="H2123" s="12" t="s">
        <v>98</v>
      </c>
      <c r="I2123" s="14" t="s">
        <v>4870</v>
      </c>
      <c r="J2123" s="12" t="s">
        <v>24</v>
      </c>
      <c r="K2123" s="12" t="s">
        <v>25</v>
      </c>
      <c r="L2123" s="12" t="s">
        <v>39</v>
      </c>
      <c r="M2123" s="11" t="s">
        <v>149</v>
      </c>
      <c r="N2123" s="11" t="s">
        <v>4871</v>
      </c>
      <c r="O2123" s="12" t="s">
        <v>29</v>
      </c>
      <c r="P2123" s="12"/>
      <c r="Q2123" s="15" t="s">
        <v>8992</v>
      </c>
      <c r="R2123" s="12" t="s">
        <v>148</v>
      </c>
      <c r="S2123" s="11" t="s">
        <v>8993</v>
      </c>
      <c r="T2123" s="11" t="s">
        <v>6803</v>
      </c>
    </row>
    <row x14ac:dyDescent="0.25" r="2124" customHeight="1" ht="19.5">
      <c r="A2124" s="18">
        <v>45203</v>
      </c>
      <c r="B2124" s="11" t="s">
        <v>8994</v>
      </c>
      <c r="C2124" s="11" t="s">
        <v>4882</v>
      </c>
      <c r="D2124" s="12"/>
      <c r="E2124" s="13" t="s">
        <v>8995</v>
      </c>
      <c r="F2124" s="11" t="s">
        <v>8996</v>
      </c>
      <c r="G2124" s="12" t="s">
        <v>74</v>
      </c>
      <c r="H2124" s="12" t="s">
        <v>98</v>
      </c>
      <c r="I2124" s="14" t="s">
        <v>148</v>
      </c>
      <c r="J2124" s="12" t="s">
        <v>24</v>
      </c>
      <c r="K2124" s="12" t="s">
        <v>25</v>
      </c>
      <c r="L2124" s="12" t="s">
        <v>39</v>
      </c>
      <c r="M2124" s="11" t="s">
        <v>149</v>
      </c>
      <c r="N2124" s="11" t="s">
        <v>4871</v>
      </c>
      <c r="O2124" s="12" t="s">
        <v>29</v>
      </c>
      <c r="P2124" s="12"/>
      <c r="Q2124" s="15" t="s">
        <v>8997</v>
      </c>
      <c r="R2124" s="12" t="s">
        <v>42</v>
      </c>
      <c r="S2124" s="11" t="s">
        <v>8998</v>
      </c>
      <c r="T2124" s="11" t="s">
        <v>4899</v>
      </c>
    </row>
    <row x14ac:dyDescent="0.25" r="2125" customHeight="1" ht="19.5">
      <c r="A2125" s="18">
        <v>45203</v>
      </c>
      <c r="B2125" s="11" t="s">
        <v>8999</v>
      </c>
      <c r="C2125" s="11" t="s">
        <v>4867</v>
      </c>
      <c r="D2125" s="12"/>
      <c r="E2125" s="13" t="s">
        <v>9000</v>
      </c>
      <c r="F2125" s="11" t="s">
        <v>9001</v>
      </c>
      <c r="G2125" s="12" t="s">
        <v>74</v>
      </c>
      <c r="H2125" s="12"/>
      <c r="I2125" s="14" t="s">
        <v>4870</v>
      </c>
      <c r="J2125" s="12" t="s">
        <v>24</v>
      </c>
      <c r="K2125" s="12" t="s">
        <v>25</v>
      </c>
      <c r="L2125" s="12" t="s">
        <v>39</v>
      </c>
      <c r="M2125" s="11" t="s">
        <v>149</v>
      </c>
      <c r="N2125" s="11" t="s">
        <v>4871</v>
      </c>
      <c r="O2125" s="12" t="s">
        <v>29</v>
      </c>
      <c r="P2125" s="12"/>
      <c r="Q2125" s="15" t="s">
        <v>9002</v>
      </c>
      <c r="R2125" s="12" t="s">
        <v>148</v>
      </c>
      <c r="S2125" s="11" t="s">
        <v>9003</v>
      </c>
      <c r="T2125" s="11" t="s">
        <v>4906</v>
      </c>
    </row>
    <row x14ac:dyDescent="0.25" r="2126" customHeight="1" ht="19.5">
      <c r="A2126" s="18">
        <v>45203</v>
      </c>
      <c r="B2126" s="11" t="s">
        <v>9004</v>
      </c>
      <c r="C2126" s="11" t="s">
        <v>4867</v>
      </c>
      <c r="D2126" s="12"/>
      <c r="E2126" s="13" t="s">
        <v>9005</v>
      </c>
      <c r="F2126" s="11" t="s">
        <v>9006</v>
      </c>
      <c r="G2126" s="12" t="s">
        <v>74</v>
      </c>
      <c r="H2126" s="12" t="s">
        <v>130</v>
      </c>
      <c r="I2126" s="14" t="s">
        <v>4870</v>
      </c>
      <c r="J2126" s="12" t="s">
        <v>24</v>
      </c>
      <c r="K2126" s="12" t="s">
        <v>25</v>
      </c>
      <c r="L2126" s="12" t="s">
        <v>39</v>
      </c>
      <c r="M2126" s="11" t="s">
        <v>149</v>
      </c>
      <c r="N2126" s="11" t="s">
        <v>4871</v>
      </c>
      <c r="O2126" s="12" t="s">
        <v>29</v>
      </c>
      <c r="P2126" s="12"/>
      <c r="Q2126" s="15" t="s">
        <v>9007</v>
      </c>
      <c r="R2126" s="12" t="s">
        <v>42</v>
      </c>
      <c r="S2126" s="11" t="s">
        <v>9008</v>
      </c>
      <c r="T2126" s="11" t="s">
        <v>4899</v>
      </c>
    </row>
    <row x14ac:dyDescent="0.25" r="2127" customHeight="1" ht="19.5">
      <c r="A2127" s="18">
        <v>45203</v>
      </c>
      <c r="B2127" s="11" t="s">
        <v>9009</v>
      </c>
      <c r="C2127" s="11" t="s">
        <v>4867</v>
      </c>
      <c r="D2127" s="12"/>
      <c r="E2127" s="13" t="s">
        <v>9010</v>
      </c>
      <c r="F2127" s="11" t="s">
        <v>9011</v>
      </c>
      <c r="G2127" s="12" t="s">
        <v>74</v>
      </c>
      <c r="H2127" s="12"/>
      <c r="I2127" s="14" t="s">
        <v>4870</v>
      </c>
      <c r="J2127" s="12" t="s">
        <v>24</v>
      </c>
      <c r="K2127" s="12" t="s">
        <v>25</v>
      </c>
      <c r="L2127" s="12" t="s">
        <v>39</v>
      </c>
      <c r="M2127" s="11" t="s">
        <v>149</v>
      </c>
      <c r="N2127" s="11" t="s">
        <v>4871</v>
      </c>
      <c r="O2127" s="12" t="s">
        <v>29</v>
      </c>
      <c r="P2127" s="12"/>
      <c r="Q2127" s="15" t="s">
        <v>9012</v>
      </c>
      <c r="R2127" s="12" t="s">
        <v>42</v>
      </c>
      <c r="S2127" s="11" t="s">
        <v>9013</v>
      </c>
      <c r="T2127" s="11" t="s">
        <v>4899</v>
      </c>
    </row>
    <row x14ac:dyDescent="0.25" r="2128" customHeight="1" ht="19.5">
      <c r="A2128" s="18">
        <v>45203</v>
      </c>
      <c r="B2128" s="11" t="s">
        <v>9014</v>
      </c>
      <c r="C2128" s="11" t="s">
        <v>4923</v>
      </c>
      <c r="D2128" s="12"/>
      <c r="E2128" s="13" t="s">
        <v>9015</v>
      </c>
      <c r="F2128" s="11" t="s">
        <v>9016</v>
      </c>
      <c r="G2128" s="12" t="s">
        <v>74</v>
      </c>
      <c r="H2128" s="12"/>
      <c r="I2128" s="14" t="s">
        <v>148</v>
      </c>
      <c r="J2128" s="12" t="s">
        <v>24</v>
      </c>
      <c r="K2128" s="12" t="s">
        <v>25</v>
      </c>
      <c r="L2128" s="12" t="s">
        <v>39</v>
      </c>
      <c r="M2128" s="11" t="s">
        <v>149</v>
      </c>
      <c r="N2128" s="11" t="s">
        <v>4871</v>
      </c>
      <c r="O2128" s="12" t="s">
        <v>29</v>
      </c>
      <c r="P2128" s="12"/>
      <c r="Q2128" s="15" t="s">
        <v>9017</v>
      </c>
      <c r="R2128" s="12" t="s">
        <v>148</v>
      </c>
      <c r="S2128" s="11" t="s">
        <v>9018</v>
      </c>
      <c r="T2128" s="11" t="s">
        <v>4955</v>
      </c>
    </row>
    <row x14ac:dyDescent="0.25" r="2129" customHeight="1" ht="19.5">
      <c r="A2129" s="18">
        <v>45203</v>
      </c>
      <c r="B2129" s="11" t="s">
        <v>9019</v>
      </c>
      <c r="C2129" s="11" t="s">
        <v>4867</v>
      </c>
      <c r="D2129" s="12"/>
      <c r="E2129" s="13" t="s">
        <v>9020</v>
      </c>
      <c r="F2129" s="11" t="s">
        <v>9021</v>
      </c>
      <c r="G2129" s="12" t="s">
        <v>74</v>
      </c>
      <c r="H2129" s="12" t="s">
        <v>98</v>
      </c>
      <c r="I2129" s="14" t="s">
        <v>4870</v>
      </c>
      <c r="J2129" s="12" t="s">
        <v>24</v>
      </c>
      <c r="K2129" s="12" t="s">
        <v>25</v>
      </c>
      <c r="L2129" s="12" t="s">
        <v>39</v>
      </c>
      <c r="M2129" s="11" t="s">
        <v>149</v>
      </c>
      <c r="N2129" s="11" t="s">
        <v>4871</v>
      </c>
      <c r="O2129" s="12" t="s">
        <v>29</v>
      </c>
      <c r="P2129" s="12"/>
      <c r="Q2129" s="15" t="s">
        <v>9022</v>
      </c>
      <c r="R2129" s="12" t="s">
        <v>148</v>
      </c>
      <c r="S2129" s="11" t="s">
        <v>9023</v>
      </c>
      <c r="T2129" s="11" t="s">
        <v>4893</v>
      </c>
    </row>
    <row x14ac:dyDescent="0.25" r="2130" customHeight="1" ht="19.5">
      <c r="A2130" s="18">
        <v>45203</v>
      </c>
      <c r="B2130" s="11" t="s">
        <v>9024</v>
      </c>
      <c r="C2130" s="11" t="s">
        <v>4882</v>
      </c>
      <c r="D2130" s="12"/>
      <c r="E2130" s="13" t="s">
        <v>968</v>
      </c>
      <c r="F2130" s="11" t="s">
        <v>969</v>
      </c>
      <c r="G2130" s="12" t="s">
        <v>74</v>
      </c>
      <c r="H2130" s="12"/>
      <c r="I2130" s="14" t="s">
        <v>148</v>
      </c>
      <c r="J2130" s="12" t="s">
        <v>24</v>
      </c>
      <c r="K2130" s="12" t="s">
        <v>25</v>
      </c>
      <c r="L2130" s="12" t="s">
        <v>39</v>
      </c>
      <c r="M2130" s="11" t="s">
        <v>149</v>
      </c>
      <c r="N2130" s="11" t="s">
        <v>4871</v>
      </c>
      <c r="O2130" s="12" t="s">
        <v>29</v>
      </c>
      <c r="P2130" s="12"/>
      <c r="Q2130" s="15" t="s">
        <v>9025</v>
      </c>
      <c r="R2130" s="12" t="s">
        <v>42</v>
      </c>
      <c r="S2130" s="11" t="s">
        <v>9026</v>
      </c>
      <c r="T2130" s="11" t="s">
        <v>4899</v>
      </c>
    </row>
    <row x14ac:dyDescent="0.25" r="2131" customHeight="1" ht="19.5">
      <c r="A2131" s="18">
        <v>45203</v>
      </c>
      <c r="B2131" s="11" t="s">
        <v>9027</v>
      </c>
      <c r="C2131" s="11" t="s">
        <v>4867</v>
      </c>
      <c r="D2131" s="12"/>
      <c r="E2131" s="13" t="s">
        <v>9028</v>
      </c>
      <c r="F2131" s="11" t="s">
        <v>9029</v>
      </c>
      <c r="G2131" s="12" t="s">
        <v>74</v>
      </c>
      <c r="H2131" s="12" t="s">
        <v>98</v>
      </c>
      <c r="I2131" s="14" t="s">
        <v>4870</v>
      </c>
      <c r="J2131" s="12" t="s">
        <v>24</v>
      </c>
      <c r="K2131" s="12" t="s">
        <v>25</v>
      </c>
      <c r="L2131" s="12" t="s">
        <v>39</v>
      </c>
      <c r="M2131" s="11" t="s">
        <v>149</v>
      </c>
      <c r="N2131" s="11" t="s">
        <v>4871</v>
      </c>
      <c r="O2131" s="12" t="s">
        <v>29</v>
      </c>
      <c r="P2131" s="12"/>
      <c r="Q2131" s="15" t="s">
        <v>9030</v>
      </c>
      <c r="R2131" s="12" t="s">
        <v>148</v>
      </c>
      <c r="S2131" s="11" t="s">
        <v>9031</v>
      </c>
      <c r="T2131" s="11" t="s">
        <v>5339</v>
      </c>
    </row>
    <row x14ac:dyDescent="0.25" r="2132" customHeight="1" ht="19.5">
      <c r="A2132" s="18">
        <v>45203</v>
      </c>
      <c r="B2132" s="11" t="s">
        <v>9032</v>
      </c>
      <c r="C2132" s="11" t="s">
        <v>4923</v>
      </c>
      <c r="D2132" s="12"/>
      <c r="E2132" s="13" t="s">
        <v>9033</v>
      </c>
      <c r="F2132" s="11" t="s">
        <v>9034</v>
      </c>
      <c r="G2132" s="12" t="s">
        <v>74</v>
      </c>
      <c r="H2132" s="12"/>
      <c r="I2132" s="14" t="s">
        <v>3454</v>
      </c>
      <c r="J2132" s="12" t="s">
        <v>24</v>
      </c>
      <c r="K2132" s="12" t="s">
        <v>25</v>
      </c>
      <c r="L2132" s="12" t="s">
        <v>39</v>
      </c>
      <c r="M2132" s="11" t="s">
        <v>149</v>
      </c>
      <c r="N2132" s="11" t="s">
        <v>4871</v>
      </c>
      <c r="O2132" s="12" t="s">
        <v>29</v>
      </c>
      <c r="P2132" s="12"/>
      <c r="Q2132" s="15" t="s">
        <v>9035</v>
      </c>
      <c r="R2132" s="12" t="s">
        <v>148</v>
      </c>
      <c r="S2132" s="11" t="s">
        <v>9036</v>
      </c>
      <c r="T2132" s="11" t="s">
        <v>4955</v>
      </c>
    </row>
    <row x14ac:dyDescent="0.25" r="2133" customHeight="1" ht="19.5">
      <c r="A2133" s="18">
        <v>45203</v>
      </c>
      <c r="B2133" s="11" t="s">
        <v>9037</v>
      </c>
      <c r="C2133" s="11" t="s">
        <v>4882</v>
      </c>
      <c r="D2133" s="12"/>
      <c r="E2133" s="13" t="s">
        <v>9038</v>
      </c>
      <c r="F2133" s="11" t="s">
        <v>9039</v>
      </c>
      <c r="G2133" s="12" t="s">
        <v>74</v>
      </c>
      <c r="H2133" s="12" t="s">
        <v>130</v>
      </c>
      <c r="I2133" s="14" t="s">
        <v>148</v>
      </c>
      <c r="J2133" s="12" t="s">
        <v>24</v>
      </c>
      <c r="K2133" s="12" t="s">
        <v>25</v>
      </c>
      <c r="L2133" s="12" t="s">
        <v>39</v>
      </c>
      <c r="M2133" s="11" t="s">
        <v>149</v>
      </c>
      <c r="N2133" s="11" t="s">
        <v>4871</v>
      </c>
      <c r="O2133" s="12" t="s">
        <v>29</v>
      </c>
      <c r="P2133" s="12"/>
      <c r="Q2133" s="15" t="s">
        <v>9040</v>
      </c>
      <c r="R2133" s="12" t="s">
        <v>148</v>
      </c>
      <c r="S2133" s="11" t="s">
        <v>9041</v>
      </c>
      <c r="T2133" s="11" t="s">
        <v>5339</v>
      </c>
    </row>
    <row x14ac:dyDescent="0.25" r="2134" customHeight="1" ht="19.5">
      <c r="A2134" s="18">
        <v>45203</v>
      </c>
      <c r="B2134" s="11" t="s">
        <v>9042</v>
      </c>
      <c r="C2134" s="11" t="s">
        <v>4882</v>
      </c>
      <c r="D2134" s="12"/>
      <c r="E2134" s="13" t="s">
        <v>9043</v>
      </c>
      <c r="F2134" s="11" t="s">
        <v>9044</v>
      </c>
      <c r="G2134" s="12" t="s">
        <v>74</v>
      </c>
      <c r="H2134" s="12" t="s">
        <v>130</v>
      </c>
      <c r="I2134" s="14" t="s">
        <v>9045</v>
      </c>
      <c r="J2134" s="12" t="s">
        <v>24</v>
      </c>
      <c r="K2134" s="12" t="s">
        <v>25</v>
      </c>
      <c r="L2134" s="12" t="s">
        <v>39</v>
      </c>
      <c r="M2134" s="11" t="s">
        <v>149</v>
      </c>
      <c r="N2134" s="11" t="s">
        <v>4871</v>
      </c>
      <c r="O2134" s="12" t="s">
        <v>29</v>
      </c>
      <c r="P2134" s="12"/>
      <c r="Q2134" s="15" t="s">
        <v>9046</v>
      </c>
      <c r="R2134" s="12" t="s">
        <v>148</v>
      </c>
      <c r="S2134" s="11" t="s">
        <v>9047</v>
      </c>
      <c r="T2134" s="11" t="s">
        <v>4906</v>
      </c>
    </row>
    <row x14ac:dyDescent="0.25" r="2135" customHeight="1" ht="19.5">
      <c r="A2135" s="18">
        <v>45203</v>
      </c>
      <c r="B2135" s="11" t="s">
        <v>9048</v>
      </c>
      <c r="C2135" s="11" t="s">
        <v>4867</v>
      </c>
      <c r="D2135" s="12"/>
      <c r="E2135" s="13" t="s">
        <v>9049</v>
      </c>
      <c r="F2135" s="11" t="s">
        <v>9050</v>
      </c>
      <c r="G2135" s="12" t="s">
        <v>74</v>
      </c>
      <c r="H2135" s="12" t="s">
        <v>130</v>
      </c>
      <c r="I2135" s="14" t="s">
        <v>4870</v>
      </c>
      <c r="J2135" s="12" t="s">
        <v>24</v>
      </c>
      <c r="K2135" s="12" t="s">
        <v>25</v>
      </c>
      <c r="L2135" s="12" t="s">
        <v>39</v>
      </c>
      <c r="M2135" s="11" t="s">
        <v>149</v>
      </c>
      <c r="N2135" s="11" t="s">
        <v>4871</v>
      </c>
      <c r="O2135" s="12" t="s">
        <v>29</v>
      </c>
      <c r="P2135" s="12"/>
      <c r="Q2135" s="15" t="s">
        <v>9051</v>
      </c>
      <c r="R2135" s="12" t="s">
        <v>148</v>
      </c>
      <c r="S2135" s="11" t="s">
        <v>9052</v>
      </c>
      <c r="T2135" s="11" t="s">
        <v>4893</v>
      </c>
    </row>
    <row x14ac:dyDescent="0.25" r="2136" customHeight="1" ht="19.5">
      <c r="A2136" s="18">
        <v>45203</v>
      </c>
      <c r="B2136" s="11" t="s">
        <v>9053</v>
      </c>
      <c r="C2136" s="11" t="s">
        <v>4882</v>
      </c>
      <c r="D2136" s="12"/>
      <c r="E2136" s="13" t="s">
        <v>9054</v>
      </c>
      <c r="F2136" s="11" t="s">
        <v>9055</v>
      </c>
      <c r="G2136" s="12" t="s">
        <v>74</v>
      </c>
      <c r="H2136" s="12"/>
      <c r="I2136" s="14" t="s">
        <v>148</v>
      </c>
      <c r="J2136" s="12" t="s">
        <v>24</v>
      </c>
      <c r="K2136" s="12" t="s">
        <v>25</v>
      </c>
      <c r="L2136" s="12" t="s">
        <v>39</v>
      </c>
      <c r="M2136" s="11" t="s">
        <v>149</v>
      </c>
      <c r="N2136" s="11" t="s">
        <v>4871</v>
      </c>
      <c r="O2136" s="12" t="s">
        <v>29</v>
      </c>
      <c r="P2136" s="12"/>
      <c r="Q2136" s="15" t="s">
        <v>9056</v>
      </c>
      <c r="R2136" s="12" t="s">
        <v>148</v>
      </c>
      <c r="S2136" s="11" t="s">
        <v>9057</v>
      </c>
      <c r="T2136" s="11" t="s">
        <v>4887</v>
      </c>
    </row>
    <row x14ac:dyDescent="0.25" r="2137" customHeight="1" ht="19.5">
      <c r="A2137" s="18">
        <v>45203</v>
      </c>
      <c r="B2137" s="11" t="s">
        <v>9058</v>
      </c>
      <c r="C2137" s="11" t="s">
        <v>4867</v>
      </c>
      <c r="D2137" s="12"/>
      <c r="E2137" s="13" t="s">
        <v>9059</v>
      </c>
      <c r="F2137" s="11" t="s">
        <v>9060</v>
      </c>
      <c r="G2137" s="12" t="s">
        <v>74</v>
      </c>
      <c r="H2137" s="12"/>
      <c r="I2137" s="14" t="s">
        <v>4870</v>
      </c>
      <c r="J2137" s="12" t="s">
        <v>24</v>
      </c>
      <c r="K2137" s="12" t="s">
        <v>25</v>
      </c>
      <c r="L2137" s="12" t="s">
        <v>39</v>
      </c>
      <c r="M2137" s="11" t="s">
        <v>149</v>
      </c>
      <c r="N2137" s="11" t="s">
        <v>4871</v>
      </c>
      <c r="O2137" s="12" t="s">
        <v>29</v>
      </c>
      <c r="P2137" s="12"/>
      <c r="Q2137" s="15" t="s">
        <v>9061</v>
      </c>
      <c r="R2137" s="12" t="s">
        <v>148</v>
      </c>
      <c r="S2137" s="11" t="s">
        <v>9062</v>
      </c>
      <c r="T2137" s="11" t="s">
        <v>4955</v>
      </c>
    </row>
    <row x14ac:dyDescent="0.25" r="2138" customHeight="1" ht="19.5">
      <c r="A2138" s="18">
        <v>45203</v>
      </c>
      <c r="B2138" s="11" t="s">
        <v>9063</v>
      </c>
      <c r="C2138" s="11" t="s">
        <v>4882</v>
      </c>
      <c r="D2138" s="12"/>
      <c r="E2138" s="13" t="s">
        <v>9064</v>
      </c>
      <c r="F2138" s="11" t="s">
        <v>9065</v>
      </c>
      <c r="G2138" s="12" t="s">
        <v>74</v>
      </c>
      <c r="H2138" s="12" t="s">
        <v>357</v>
      </c>
      <c r="I2138" s="14" t="s">
        <v>148</v>
      </c>
      <c r="J2138" s="12" t="s">
        <v>24</v>
      </c>
      <c r="K2138" s="12" t="s">
        <v>25</v>
      </c>
      <c r="L2138" s="12" t="s">
        <v>39</v>
      </c>
      <c r="M2138" s="11" t="s">
        <v>149</v>
      </c>
      <c r="N2138" s="11" t="s">
        <v>4871</v>
      </c>
      <c r="O2138" s="12" t="s">
        <v>29</v>
      </c>
      <c r="P2138" s="12"/>
      <c r="Q2138" s="15" t="s">
        <v>9066</v>
      </c>
      <c r="R2138" s="12" t="s">
        <v>148</v>
      </c>
      <c r="S2138" s="11" t="s">
        <v>9067</v>
      </c>
      <c r="T2138" s="11" t="s">
        <v>4961</v>
      </c>
    </row>
    <row x14ac:dyDescent="0.25" r="2139" customHeight="1" ht="19.5">
      <c r="A2139" s="18">
        <v>45203</v>
      </c>
      <c r="B2139" s="11" t="s">
        <v>9068</v>
      </c>
      <c r="C2139" s="11" t="s">
        <v>4867</v>
      </c>
      <c r="D2139" s="12"/>
      <c r="E2139" s="13" t="s">
        <v>9069</v>
      </c>
      <c r="F2139" s="11" t="s">
        <v>8853</v>
      </c>
      <c r="G2139" s="12" t="s">
        <v>74</v>
      </c>
      <c r="H2139" s="12"/>
      <c r="I2139" s="14" t="s">
        <v>4870</v>
      </c>
      <c r="J2139" s="12" t="s">
        <v>24</v>
      </c>
      <c r="K2139" s="12" t="s">
        <v>25</v>
      </c>
      <c r="L2139" s="12" t="s">
        <v>39</v>
      </c>
      <c r="M2139" s="11" t="s">
        <v>149</v>
      </c>
      <c r="N2139" s="11" t="s">
        <v>4871</v>
      </c>
      <c r="O2139" s="12" t="s">
        <v>29</v>
      </c>
      <c r="P2139" s="12"/>
      <c r="Q2139" s="15" t="s">
        <v>9070</v>
      </c>
      <c r="R2139" s="12" t="s">
        <v>148</v>
      </c>
      <c r="S2139" s="11" t="s">
        <v>9071</v>
      </c>
      <c r="T2139" s="11" t="s">
        <v>4887</v>
      </c>
    </row>
    <row x14ac:dyDescent="0.25" r="2140" customHeight="1" ht="19.5">
      <c r="A2140" s="18">
        <v>45203</v>
      </c>
      <c r="B2140" s="11" t="s">
        <v>9072</v>
      </c>
      <c r="C2140" s="11" t="s">
        <v>4867</v>
      </c>
      <c r="D2140" s="12"/>
      <c r="E2140" s="13" t="s">
        <v>9073</v>
      </c>
      <c r="F2140" s="11" t="s">
        <v>9074</v>
      </c>
      <c r="G2140" s="12" t="s">
        <v>74</v>
      </c>
      <c r="H2140" s="12"/>
      <c r="I2140" s="14" t="s">
        <v>4870</v>
      </c>
      <c r="J2140" s="12" t="s">
        <v>24</v>
      </c>
      <c r="K2140" s="12" t="s">
        <v>25</v>
      </c>
      <c r="L2140" s="12" t="s">
        <v>39</v>
      </c>
      <c r="M2140" s="11" t="s">
        <v>149</v>
      </c>
      <c r="N2140" s="11" t="s">
        <v>4871</v>
      </c>
      <c r="O2140" s="12" t="s">
        <v>29</v>
      </c>
      <c r="P2140" s="12"/>
      <c r="Q2140" s="15" t="s">
        <v>9075</v>
      </c>
      <c r="R2140" s="12" t="s">
        <v>148</v>
      </c>
      <c r="S2140" s="11" t="s">
        <v>9076</v>
      </c>
      <c r="T2140" s="11" t="s">
        <v>4874</v>
      </c>
    </row>
    <row x14ac:dyDescent="0.25" r="2141" customHeight="1" ht="19.5">
      <c r="A2141" s="18">
        <v>45203</v>
      </c>
      <c r="B2141" s="11" t="s">
        <v>9077</v>
      </c>
      <c r="C2141" s="11" t="s">
        <v>4867</v>
      </c>
      <c r="D2141" s="12"/>
      <c r="E2141" s="13" t="s">
        <v>9078</v>
      </c>
      <c r="F2141" s="11" t="s">
        <v>9079</v>
      </c>
      <c r="G2141" s="12" t="s">
        <v>74</v>
      </c>
      <c r="H2141" s="12" t="s">
        <v>130</v>
      </c>
      <c r="I2141" s="14" t="s">
        <v>4870</v>
      </c>
      <c r="J2141" s="12" t="s">
        <v>24</v>
      </c>
      <c r="K2141" s="12" t="s">
        <v>25</v>
      </c>
      <c r="L2141" s="12" t="s">
        <v>39</v>
      </c>
      <c r="M2141" s="11" t="s">
        <v>149</v>
      </c>
      <c r="N2141" s="11" t="s">
        <v>4871</v>
      </c>
      <c r="O2141" s="12" t="s">
        <v>29</v>
      </c>
      <c r="P2141" s="12"/>
      <c r="Q2141" s="15" t="s">
        <v>9080</v>
      </c>
      <c r="R2141" s="12" t="s">
        <v>148</v>
      </c>
      <c r="S2141" s="11" t="s">
        <v>9081</v>
      </c>
      <c r="T2141" s="11" t="s">
        <v>7782</v>
      </c>
    </row>
    <row x14ac:dyDescent="0.25" r="2142" customHeight="1" ht="19.5">
      <c r="A2142" s="18">
        <v>45203</v>
      </c>
      <c r="B2142" s="11" t="s">
        <v>9082</v>
      </c>
      <c r="C2142" s="11" t="s">
        <v>5060</v>
      </c>
      <c r="D2142" s="12"/>
      <c r="E2142" s="13" t="s">
        <v>9083</v>
      </c>
      <c r="F2142" s="11" t="s">
        <v>9084</v>
      </c>
      <c r="G2142" s="12" t="s">
        <v>74</v>
      </c>
      <c r="H2142" s="12"/>
      <c r="I2142" s="14" t="s">
        <v>4975</v>
      </c>
      <c r="J2142" s="12" t="s">
        <v>24</v>
      </c>
      <c r="K2142" s="12" t="s">
        <v>25</v>
      </c>
      <c r="L2142" s="12" t="s">
        <v>39</v>
      </c>
      <c r="M2142" s="11" t="s">
        <v>149</v>
      </c>
      <c r="N2142" s="11" t="s">
        <v>4871</v>
      </c>
      <c r="O2142" s="12" t="s">
        <v>29</v>
      </c>
      <c r="P2142" s="12"/>
      <c r="Q2142" s="15" t="s">
        <v>9085</v>
      </c>
      <c r="R2142" s="12" t="s">
        <v>148</v>
      </c>
      <c r="S2142" s="11" t="s">
        <v>9086</v>
      </c>
      <c r="T2142" s="11" t="s">
        <v>4928</v>
      </c>
    </row>
    <row x14ac:dyDescent="0.25" r="2143" customHeight="1" ht="19.5">
      <c r="A2143" s="18">
        <v>45203</v>
      </c>
      <c r="B2143" s="11" t="s">
        <v>9087</v>
      </c>
      <c r="C2143" s="11" t="s">
        <v>4882</v>
      </c>
      <c r="D2143" s="12"/>
      <c r="E2143" s="13" t="s">
        <v>9088</v>
      </c>
      <c r="F2143" s="11" t="s">
        <v>9089</v>
      </c>
      <c r="G2143" s="12" t="s">
        <v>74</v>
      </c>
      <c r="H2143" s="12" t="s">
        <v>98</v>
      </c>
      <c r="I2143" s="14" t="s">
        <v>148</v>
      </c>
      <c r="J2143" s="12" t="s">
        <v>24</v>
      </c>
      <c r="K2143" s="12" t="s">
        <v>25</v>
      </c>
      <c r="L2143" s="12" t="s">
        <v>39</v>
      </c>
      <c r="M2143" s="11" t="s">
        <v>149</v>
      </c>
      <c r="N2143" s="11" t="s">
        <v>4871</v>
      </c>
      <c r="O2143" s="12" t="s">
        <v>29</v>
      </c>
      <c r="P2143" s="12"/>
      <c r="Q2143" s="15" t="s">
        <v>9090</v>
      </c>
      <c r="R2143" s="12" t="s">
        <v>148</v>
      </c>
      <c r="S2143" s="11" t="s">
        <v>9091</v>
      </c>
      <c r="T2143" s="11" t="s">
        <v>4906</v>
      </c>
    </row>
    <row x14ac:dyDescent="0.25" r="2144" customHeight="1" ht="19.5">
      <c r="A2144" s="18">
        <v>45203</v>
      </c>
      <c r="B2144" s="11" t="s">
        <v>9092</v>
      </c>
      <c r="C2144" s="11" t="s">
        <v>4882</v>
      </c>
      <c r="D2144" s="12"/>
      <c r="E2144" s="13" t="s">
        <v>9093</v>
      </c>
      <c r="F2144" s="11" t="s">
        <v>3211</v>
      </c>
      <c r="G2144" s="12" t="s">
        <v>74</v>
      </c>
      <c r="H2144" s="12"/>
      <c r="I2144" s="14" t="s">
        <v>148</v>
      </c>
      <c r="J2144" s="12" t="s">
        <v>24</v>
      </c>
      <c r="K2144" s="12" t="s">
        <v>25</v>
      </c>
      <c r="L2144" s="12" t="s">
        <v>39</v>
      </c>
      <c r="M2144" s="11" t="s">
        <v>149</v>
      </c>
      <c r="N2144" s="11" t="s">
        <v>4871</v>
      </c>
      <c r="O2144" s="12" t="s">
        <v>29</v>
      </c>
      <c r="P2144" s="12"/>
      <c r="Q2144" s="15" t="s">
        <v>9094</v>
      </c>
      <c r="R2144" s="12" t="s">
        <v>148</v>
      </c>
      <c r="S2144" s="11" t="s">
        <v>9095</v>
      </c>
      <c r="T2144" s="11" t="s">
        <v>4874</v>
      </c>
    </row>
    <row x14ac:dyDescent="0.25" r="2145" customHeight="1" ht="19.5">
      <c r="A2145" s="18">
        <v>45203</v>
      </c>
      <c r="B2145" s="11" t="s">
        <v>9096</v>
      </c>
      <c r="C2145" s="11" t="s">
        <v>4882</v>
      </c>
      <c r="D2145" s="12"/>
      <c r="E2145" s="13" t="s">
        <v>9097</v>
      </c>
      <c r="F2145" s="11" t="s">
        <v>9098</v>
      </c>
      <c r="G2145" s="12" t="s">
        <v>74</v>
      </c>
      <c r="H2145" s="12"/>
      <c r="I2145" s="14" t="s">
        <v>75</v>
      </c>
      <c r="J2145" s="12" t="s">
        <v>24</v>
      </c>
      <c r="K2145" s="12" t="s">
        <v>25</v>
      </c>
      <c r="L2145" s="12" t="s">
        <v>39</v>
      </c>
      <c r="M2145" s="11" t="s">
        <v>149</v>
      </c>
      <c r="N2145" s="11" t="s">
        <v>4871</v>
      </c>
      <c r="O2145" s="12" t="s">
        <v>29</v>
      </c>
      <c r="P2145" s="12"/>
      <c r="Q2145" s="15" t="s">
        <v>9099</v>
      </c>
      <c r="R2145" s="12" t="s">
        <v>148</v>
      </c>
      <c r="S2145" s="11" t="s">
        <v>9100</v>
      </c>
      <c r="T2145" s="11" t="s">
        <v>4874</v>
      </c>
    </row>
    <row x14ac:dyDescent="0.25" r="2146" customHeight="1" ht="19.5">
      <c r="A2146" s="18">
        <v>45203</v>
      </c>
      <c r="B2146" s="11" t="s">
        <v>9101</v>
      </c>
      <c r="C2146" s="11" t="s">
        <v>4882</v>
      </c>
      <c r="D2146" s="12"/>
      <c r="E2146" s="13" t="s">
        <v>9102</v>
      </c>
      <c r="F2146" s="11" t="s">
        <v>9103</v>
      </c>
      <c r="G2146" s="12" t="s">
        <v>74</v>
      </c>
      <c r="H2146" s="12"/>
      <c r="I2146" s="14" t="s">
        <v>148</v>
      </c>
      <c r="J2146" s="12" t="s">
        <v>24</v>
      </c>
      <c r="K2146" s="12" t="s">
        <v>25</v>
      </c>
      <c r="L2146" s="12" t="s">
        <v>39</v>
      </c>
      <c r="M2146" s="11" t="s">
        <v>149</v>
      </c>
      <c r="N2146" s="11" t="s">
        <v>4871</v>
      </c>
      <c r="O2146" s="12" t="s">
        <v>29</v>
      </c>
      <c r="P2146" s="12"/>
      <c r="Q2146" s="15" t="s">
        <v>9104</v>
      </c>
      <c r="R2146" s="12" t="s">
        <v>148</v>
      </c>
      <c r="S2146" s="11" t="s">
        <v>9105</v>
      </c>
      <c r="T2146" s="11" t="s">
        <v>4887</v>
      </c>
    </row>
    <row x14ac:dyDescent="0.25" r="2147" customHeight="1" ht="19.5">
      <c r="A2147" s="18">
        <v>45203</v>
      </c>
      <c r="B2147" s="11" t="s">
        <v>9106</v>
      </c>
      <c r="C2147" s="11" t="s">
        <v>4867</v>
      </c>
      <c r="D2147" s="12"/>
      <c r="E2147" s="13" t="s">
        <v>9107</v>
      </c>
      <c r="F2147" s="11" t="s">
        <v>9108</v>
      </c>
      <c r="G2147" s="12" t="s">
        <v>74</v>
      </c>
      <c r="H2147" s="12" t="s">
        <v>98</v>
      </c>
      <c r="I2147" s="14" t="s">
        <v>4870</v>
      </c>
      <c r="J2147" s="12" t="s">
        <v>24</v>
      </c>
      <c r="K2147" s="12" t="s">
        <v>25</v>
      </c>
      <c r="L2147" s="12" t="s">
        <v>39</v>
      </c>
      <c r="M2147" s="11" t="s">
        <v>149</v>
      </c>
      <c r="N2147" s="11" t="s">
        <v>4871</v>
      </c>
      <c r="O2147" s="12" t="s">
        <v>29</v>
      </c>
      <c r="P2147" s="12"/>
      <c r="Q2147" s="15" t="s">
        <v>9109</v>
      </c>
      <c r="R2147" s="12" t="s">
        <v>148</v>
      </c>
      <c r="S2147" s="11" t="s">
        <v>9110</v>
      </c>
      <c r="T2147" s="11" t="s">
        <v>4874</v>
      </c>
    </row>
    <row x14ac:dyDescent="0.25" r="2148" customHeight="1" ht="19.5">
      <c r="A2148" s="18">
        <v>45203</v>
      </c>
      <c r="B2148" s="11" t="s">
        <v>9111</v>
      </c>
      <c r="C2148" s="11" t="s">
        <v>5117</v>
      </c>
      <c r="D2148" s="12"/>
      <c r="E2148" s="13" t="s">
        <v>9112</v>
      </c>
      <c r="F2148" s="11" t="s">
        <v>9113</v>
      </c>
      <c r="G2148" s="12" t="s">
        <v>74</v>
      </c>
      <c r="H2148" s="12" t="s">
        <v>98</v>
      </c>
      <c r="I2148" s="14" t="s">
        <v>4975</v>
      </c>
      <c r="J2148" s="12" t="s">
        <v>24</v>
      </c>
      <c r="K2148" s="12" t="s">
        <v>25</v>
      </c>
      <c r="L2148" s="12" t="s">
        <v>39</v>
      </c>
      <c r="M2148" s="11" t="s">
        <v>149</v>
      </c>
      <c r="N2148" s="11" t="s">
        <v>4871</v>
      </c>
      <c r="O2148" s="12" t="s">
        <v>29</v>
      </c>
      <c r="P2148" s="12"/>
      <c r="Q2148" s="15" t="s">
        <v>9114</v>
      </c>
      <c r="R2148" s="12" t="s">
        <v>148</v>
      </c>
      <c r="S2148" s="11" t="s">
        <v>9115</v>
      </c>
      <c r="T2148" s="11" t="s">
        <v>4906</v>
      </c>
    </row>
    <row x14ac:dyDescent="0.25" r="2149" customHeight="1" ht="19.5">
      <c r="A2149" s="18">
        <v>45203</v>
      </c>
      <c r="B2149" s="11" t="s">
        <v>9116</v>
      </c>
      <c r="C2149" s="11" t="s">
        <v>5363</v>
      </c>
      <c r="D2149" s="12"/>
      <c r="E2149" s="13">
        <v>16607202332</v>
      </c>
      <c r="F2149" s="11" t="s">
        <v>9117</v>
      </c>
      <c r="G2149" s="12" t="s">
        <v>74</v>
      </c>
      <c r="H2149" s="12"/>
      <c r="I2149" s="14" t="s">
        <v>104</v>
      </c>
      <c r="J2149" s="12" t="s">
        <v>24</v>
      </c>
      <c r="K2149" s="12" t="s">
        <v>25</v>
      </c>
      <c r="L2149" s="12" t="s">
        <v>39</v>
      </c>
      <c r="M2149" s="11" t="s">
        <v>40</v>
      </c>
      <c r="N2149" s="11" t="s">
        <v>624</v>
      </c>
      <c r="O2149" s="12" t="s">
        <v>29</v>
      </c>
      <c r="P2149" s="12"/>
      <c r="Q2149" s="15" t="s">
        <v>9118</v>
      </c>
      <c r="R2149" s="12" t="s">
        <v>42</v>
      </c>
      <c r="S2149" s="11" t="s">
        <v>9119</v>
      </c>
      <c r="T2149" s="11" t="s">
        <v>9120</v>
      </c>
    </row>
    <row x14ac:dyDescent="0.25" r="2150" customHeight="1" ht="19.5">
      <c r="A2150" s="18">
        <v>45203</v>
      </c>
      <c r="B2150" s="11" t="s">
        <v>9121</v>
      </c>
      <c r="C2150" s="11" t="s">
        <v>5363</v>
      </c>
      <c r="D2150" s="12"/>
      <c r="E2150" s="13">
        <v>18674203462</v>
      </c>
      <c r="F2150" s="11" t="s">
        <v>9122</v>
      </c>
      <c r="G2150" s="12" t="s">
        <v>74</v>
      </c>
      <c r="H2150" s="12"/>
      <c r="I2150" s="14" t="s">
        <v>4501</v>
      </c>
      <c r="J2150" s="12" t="s">
        <v>24</v>
      </c>
      <c r="K2150" s="12" t="s">
        <v>25</v>
      </c>
      <c r="L2150" s="12" t="s">
        <v>4502</v>
      </c>
      <c r="M2150" s="11" t="s">
        <v>27</v>
      </c>
      <c r="N2150" s="11" t="s">
        <v>624</v>
      </c>
      <c r="O2150" s="12" t="s">
        <v>29</v>
      </c>
      <c r="P2150" s="12"/>
      <c r="Q2150" s="15" t="s">
        <v>9123</v>
      </c>
      <c r="R2150" s="12" t="s">
        <v>42</v>
      </c>
      <c r="S2150" s="11" t="s">
        <v>9124</v>
      </c>
      <c r="T2150" s="11" t="s">
        <v>9125</v>
      </c>
    </row>
    <row x14ac:dyDescent="0.25" r="2151" customHeight="1" ht="19.5">
      <c r="A2151" s="18">
        <v>45203</v>
      </c>
      <c r="B2151" s="11" t="s">
        <v>9126</v>
      </c>
      <c r="C2151" s="11" t="s">
        <v>5363</v>
      </c>
      <c r="D2151" s="12"/>
      <c r="E2151" s="13">
        <v>15671042715</v>
      </c>
      <c r="F2151" s="11" t="s">
        <v>9127</v>
      </c>
      <c r="G2151" s="12" t="s">
        <v>74</v>
      </c>
      <c r="H2151" s="12"/>
      <c r="I2151" s="14" t="s">
        <v>154</v>
      </c>
      <c r="J2151" s="12" t="s">
        <v>24</v>
      </c>
      <c r="K2151" s="12" t="s">
        <v>25</v>
      </c>
      <c r="L2151" s="12" t="s">
        <v>39</v>
      </c>
      <c r="M2151" s="11" t="s">
        <v>40</v>
      </c>
      <c r="N2151" s="11" t="s">
        <v>624</v>
      </c>
      <c r="O2151" s="12" t="s">
        <v>29</v>
      </c>
      <c r="P2151" s="12"/>
      <c r="Q2151" s="15" t="s">
        <v>9128</v>
      </c>
      <c r="R2151" s="12" t="s">
        <v>42</v>
      </c>
      <c r="S2151" s="11" t="s">
        <v>9129</v>
      </c>
      <c r="T2151" s="11" t="s">
        <v>9130</v>
      </c>
    </row>
    <row x14ac:dyDescent="0.25" r="2152" customHeight="1" ht="19.5">
      <c r="A2152" s="18">
        <v>45203</v>
      </c>
      <c r="B2152" s="11" t="s">
        <v>9131</v>
      </c>
      <c r="C2152" s="11" t="s">
        <v>5363</v>
      </c>
      <c r="D2152" s="12"/>
      <c r="E2152" s="13">
        <v>13040984720</v>
      </c>
      <c r="F2152" s="11" t="s">
        <v>9132</v>
      </c>
      <c r="G2152" s="12" t="s">
        <v>74</v>
      </c>
      <c r="H2152" s="12"/>
      <c r="I2152" s="14" t="s">
        <v>486</v>
      </c>
      <c r="J2152" s="12" t="s">
        <v>24</v>
      </c>
      <c r="K2152" s="12" t="s">
        <v>25</v>
      </c>
      <c r="L2152" s="12" t="s">
        <v>39</v>
      </c>
      <c r="M2152" s="11" t="s">
        <v>40</v>
      </c>
      <c r="N2152" s="11" t="s">
        <v>624</v>
      </c>
      <c r="O2152" s="12" t="s">
        <v>29</v>
      </c>
      <c r="P2152" s="12"/>
      <c r="Q2152" s="15" t="s">
        <v>9133</v>
      </c>
      <c r="R2152" s="12" t="s">
        <v>42</v>
      </c>
      <c r="S2152" s="11" t="s">
        <v>9134</v>
      </c>
      <c r="T2152" s="11" t="s">
        <v>9135</v>
      </c>
    </row>
    <row x14ac:dyDescent="0.25" r="2153" customHeight="1" ht="19.5">
      <c r="A2153" s="18">
        <v>45203</v>
      </c>
      <c r="B2153" s="11" t="s">
        <v>9136</v>
      </c>
      <c r="C2153" s="11" t="s">
        <v>5363</v>
      </c>
      <c r="D2153" s="12"/>
      <c r="E2153" s="13">
        <v>18671709904</v>
      </c>
      <c r="F2153" s="11" t="s">
        <v>9137</v>
      </c>
      <c r="G2153" s="12" t="s">
        <v>74</v>
      </c>
      <c r="H2153" s="12"/>
      <c r="I2153" s="14" t="s">
        <v>182</v>
      </c>
      <c r="J2153" s="12" t="s">
        <v>24</v>
      </c>
      <c r="K2153" s="12" t="s">
        <v>25</v>
      </c>
      <c r="L2153" s="12" t="s">
        <v>39</v>
      </c>
      <c r="M2153" s="11" t="s">
        <v>27</v>
      </c>
      <c r="N2153" s="11" t="s">
        <v>624</v>
      </c>
      <c r="O2153" s="12" t="s">
        <v>29</v>
      </c>
      <c r="P2153" s="12"/>
      <c r="Q2153" s="15" t="s">
        <v>9138</v>
      </c>
      <c r="R2153" s="12" t="s">
        <v>42</v>
      </c>
      <c r="S2153" s="11" t="s">
        <v>9139</v>
      </c>
      <c r="T2153" s="11" t="s">
        <v>9140</v>
      </c>
    </row>
    <row x14ac:dyDescent="0.25" r="2154" customHeight="1" ht="19.5">
      <c r="A2154" s="18">
        <v>45203</v>
      </c>
      <c r="B2154" s="11" t="s">
        <v>9141</v>
      </c>
      <c r="C2154" s="11" t="s">
        <v>5363</v>
      </c>
      <c r="D2154" s="12"/>
      <c r="E2154" s="13">
        <v>13207216783</v>
      </c>
      <c r="F2154" s="11" t="s">
        <v>9142</v>
      </c>
      <c r="G2154" s="12" t="s">
        <v>48</v>
      </c>
      <c r="H2154" s="12"/>
      <c r="I2154" s="14" t="s">
        <v>241</v>
      </c>
      <c r="J2154" s="12" t="s">
        <v>24</v>
      </c>
      <c r="K2154" s="12" t="s">
        <v>25</v>
      </c>
      <c r="L2154" s="12" t="s">
        <v>39</v>
      </c>
      <c r="M2154" s="11" t="s">
        <v>40</v>
      </c>
      <c r="N2154" s="11" t="s">
        <v>624</v>
      </c>
      <c r="O2154" s="12" t="s">
        <v>29</v>
      </c>
      <c r="P2154" s="12"/>
      <c r="Q2154" s="15" t="s">
        <v>9143</v>
      </c>
      <c r="R2154" s="12" t="s">
        <v>42</v>
      </c>
      <c r="S2154" s="11" t="s">
        <v>9144</v>
      </c>
      <c r="T2154" s="11" t="s">
        <v>9145</v>
      </c>
    </row>
    <row x14ac:dyDescent="0.25" r="2155" customHeight="1" ht="19.5">
      <c r="A2155" s="18">
        <v>45203</v>
      </c>
      <c r="B2155" s="11" t="s">
        <v>9146</v>
      </c>
      <c r="C2155" s="11" t="s">
        <v>5363</v>
      </c>
      <c r="D2155" s="12"/>
      <c r="E2155" s="13">
        <v>15572708050</v>
      </c>
      <c r="F2155" s="11" t="s">
        <v>9147</v>
      </c>
      <c r="G2155" s="12" t="s">
        <v>48</v>
      </c>
      <c r="H2155" s="12"/>
      <c r="I2155" s="14" t="s">
        <v>142</v>
      </c>
      <c r="J2155" s="12" t="s">
        <v>24</v>
      </c>
      <c r="K2155" s="12" t="s">
        <v>25</v>
      </c>
      <c r="L2155" s="12" t="s">
        <v>39</v>
      </c>
      <c r="M2155" s="11" t="s">
        <v>27</v>
      </c>
      <c r="N2155" s="11" t="s">
        <v>624</v>
      </c>
      <c r="O2155" s="12" t="s">
        <v>29</v>
      </c>
      <c r="P2155" s="12"/>
      <c r="Q2155" s="15" t="s">
        <v>9148</v>
      </c>
      <c r="R2155" s="12" t="s">
        <v>42</v>
      </c>
      <c r="S2155" s="11" t="s">
        <v>9149</v>
      </c>
      <c r="T2155" s="11" t="s">
        <v>9150</v>
      </c>
    </row>
    <row x14ac:dyDescent="0.25" r="2156" customHeight="1" ht="19.5">
      <c r="A2156" s="18">
        <v>45203</v>
      </c>
      <c r="B2156" s="11" t="s">
        <v>9151</v>
      </c>
      <c r="C2156" s="11" t="s">
        <v>5363</v>
      </c>
      <c r="D2156" s="12"/>
      <c r="E2156" s="13">
        <v>13197348276</v>
      </c>
      <c r="F2156" s="11" t="s">
        <v>9152</v>
      </c>
      <c r="G2156" s="12" t="s">
        <v>115</v>
      </c>
      <c r="H2156" s="12" t="s">
        <v>98</v>
      </c>
      <c r="I2156" s="14" t="s">
        <v>182</v>
      </c>
      <c r="J2156" s="12" t="s">
        <v>24</v>
      </c>
      <c r="K2156" s="12" t="s">
        <v>25</v>
      </c>
      <c r="L2156" s="12" t="s">
        <v>39</v>
      </c>
      <c r="M2156" s="11" t="s">
        <v>27</v>
      </c>
      <c r="N2156" s="11" t="s">
        <v>624</v>
      </c>
      <c r="O2156" s="12" t="s">
        <v>29</v>
      </c>
      <c r="P2156" s="12"/>
      <c r="Q2156" s="15" t="s">
        <v>9153</v>
      </c>
      <c r="R2156" s="12" t="s">
        <v>42</v>
      </c>
      <c r="S2156" s="11" t="s">
        <v>9154</v>
      </c>
      <c r="T2156" s="11" t="s">
        <v>9155</v>
      </c>
    </row>
    <row x14ac:dyDescent="0.25" r="2157" customHeight="1" ht="19.5">
      <c r="A2157" s="18">
        <v>45203</v>
      </c>
      <c r="B2157" s="11" t="s">
        <v>9156</v>
      </c>
      <c r="C2157" s="11" t="s">
        <v>5363</v>
      </c>
      <c r="D2157" s="12"/>
      <c r="E2157" s="13">
        <v>16671760662</v>
      </c>
      <c r="F2157" s="11" t="s">
        <v>9157</v>
      </c>
      <c r="G2157" s="12" t="s">
        <v>74</v>
      </c>
      <c r="H2157" s="12"/>
      <c r="I2157" s="14" t="s">
        <v>615</v>
      </c>
      <c r="J2157" s="12" t="s">
        <v>24</v>
      </c>
      <c r="K2157" s="12" t="s">
        <v>25</v>
      </c>
      <c r="L2157" s="12" t="s">
        <v>39</v>
      </c>
      <c r="M2157" s="11" t="s">
        <v>40</v>
      </c>
      <c r="N2157" s="11" t="s">
        <v>624</v>
      </c>
      <c r="O2157" s="12" t="s">
        <v>29</v>
      </c>
      <c r="P2157" s="12"/>
      <c r="Q2157" s="15" t="s">
        <v>9158</v>
      </c>
      <c r="R2157" s="12" t="s">
        <v>42</v>
      </c>
      <c r="S2157" s="11" t="s">
        <v>9159</v>
      </c>
      <c r="T2157" s="11" t="s">
        <v>9160</v>
      </c>
    </row>
    <row x14ac:dyDescent="0.25" r="2158" customHeight="1" ht="19.5">
      <c r="A2158" s="18">
        <v>45203</v>
      </c>
      <c r="B2158" s="11" t="s">
        <v>9161</v>
      </c>
      <c r="C2158" s="11" t="s">
        <v>6502</v>
      </c>
      <c r="D2158" s="12"/>
      <c r="E2158" s="13">
        <v>13294244588</v>
      </c>
      <c r="F2158" s="11" t="s">
        <v>9162</v>
      </c>
      <c r="G2158" s="12" t="s">
        <v>171</v>
      </c>
      <c r="H2158" s="12" t="s">
        <v>457</v>
      </c>
      <c r="I2158" s="14" t="s">
        <v>116</v>
      </c>
      <c r="J2158" s="12" t="s">
        <v>24</v>
      </c>
      <c r="K2158" s="12" t="s">
        <v>69</v>
      </c>
      <c r="L2158" s="12" t="s">
        <v>39</v>
      </c>
      <c r="M2158" s="11" t="s">
        <v>40</v>
      </c>
      <c r="N2158" s="11" t="s">
        <v>28</v>
      </c>
      <c r="O2158" s="12" t="s">
        <v>29</v>
      </c>
      <c r="P2158" s="12"/>
      <c r="Q2158" s="15" t="s">
        <v>9163</v>
      </c>
      <c r="R2158" s="12" t="s">
        <v>42</v>
      </c>
      <c r="S2158" s="11" t="s">
        <v>9164</v>
      </c>
      <c r="T2158" s="11" t="s">
        <v>9165</v>
      </c>
    </row>
    <row x14ac:dyDescent="0.25" r="2159" customHeight="1" ht="19.5">
      <c r="A2159" s="18">
        <v>45203</v>
      </c>
      <c r="B2159" s="11" t="s">
        <v>9166</v>
      </c>
      <c r="C2159" s="11" t="s">
        <v>6502</v>
      </c>
      <c r="D2159" s="12"/>
      <c r="E2159" s="13">
        <v>18671789168</v>
      </c>
      <c r="F2159" s="11" t="s">
        <v>9167</v>
      </c>
      <c r="G2159" s="12" t="s">
        <v>74</v>
      </c>
      <c r="H2159" s="12"/>
      <c r="I2159" s="14" t="s">
        <v>75</v>
      </c>
      <c r="J2159" s="12" t="s">
        <v>24</v>
      </c>
      <c r="K2159" s="12" t="s">
        <v>25</v>
      </c>
      <c r="L2159" s="12" t="s">
        <v>39</v>
      </c>
      <c r="M2159" s="11" t="s">
        <v>40</v>
      </c>
      <c r="N2159" s="11" t="s">
        <v>28</v>
      </c>
      <c r="O2159" s="12" t="s">
        <v>29</v>
      </c>
      <c r="P2159" s="12"/>
      <c r="Q2159" s="15" t="s">
        <v>9168</v>
      </c>
      <c r="R2159" s="12" t="s">
        <v>42</v>
      </c>
      <c r="S2159" s="11" t="s">
        <v>9169</v>
      </c>
      <c r="T2159" s="11" t="s">
        <v>9170</v>
      </c>
    </row>
    <row x14ac:dyDescent="0.25" r="2160" customHeight="1" ht="19.5">
      <c r="A2160" s="18">
        <v>45203</v>
      </c>
      <c r="B2160" s="11" t="s">
        <v>9171</v>
      </c>
      <c r="C2160" s="11" t="s">
        <v>6205</v>
      </c>
      <c r="D2160" s="12"/>
      <c r="E2160" s="13">
        <v>18571000876</v>
      </c>
      <c r="F2160" s="11" t="s">
        <v>9172</v>
      </c>
      <c r="G2160" s="12" t="s">
        <v>74</v>
      </c>
      <c r="H2160" s="12"/>
      <c r="I2160" s="14" t="s">
        <v>142</v>
      </c>
      <c r="J2160" s="12" t="s">
        <v>24</v>
      </c>
      <c r="K2160" s="12" t="s">
        <v>25</v>
      </c>
      <c r="L2160" s="12" t="s">
        <v>39</v>
      </c>
      <c r="M2160" s="11" t="s">
        <v>27</v>
      </c>
      <c r="N2160" s="11" t="s">
        <v>28</v>
      </c>
      <c r="O2160" s="12" t="s">
        <v>29</v>
      </c>
      <c r="P2160" s="12"/>
      <c r="Q2160" s="15" t="s">
        <v>9173</v>
      </c>
      <c r="R2160" s="12" t="s">
        <v>42</v>
      </c>
      <c r="S2160" s="11" t="s">
        <v>9174</v>
      </c>
      <c r="T2160" s="11" t="s">
        <v>9175</v>
      </c>
    </row>
    <row x14ac:dyDescent="0.25" r="2161" customHeight="1" ht="19.5">
      <c r="A2161" s="18">
        <v>45203</v>
      </c>
      <c r="B2161" s="11" t="s">
        <v>9176</v>
      </c>
      <c r="C2161" s="11" t="s">
        <v>6205</v>
      </c>
      <c r="D2161" s="12"/>
      <c r="E2161" s="13">
        <v>13227284525</v>
      </c>
      <c r="F2161" s="11" t="s">
        <v>7663</v>
      </c>
      <c r="G2161" s="12" t="s">
        <v>74</v>
      </c>
      <c r="H2161" s="12"/>
      <c r="I2161" s="14" t="s">
        <v>259</v>
      </c>
      <c r="J2161" s="12" t="s">
        <v>24</v>
      </c>
      <c r="K2161" s="12" t="s">
        <v>25</v>
      </c>
      <c r="L2161" s="12" t="s">
        <v>39</v>
      </c>
      <c r="M2161" s="11" t="s">
        <v>27</v>
      </c>
      <c r="N2161" s="11" t="s">
        <v>28</v>
      </c>
      <c r="O2161" s="12" t="s">
        <v>29</v>
      </c>
      <c r="P2161" s="12"/>
      <c r="Q2161" s="15" t="s">
        <v>9177</v>
      </c>
      <c r="R2161" s="12" t="s">
        <v>42</v>
      </c>
      <c r="S2161" s="11" t="s">
        <v>9178</v>
      </c>
      <c r="T2161" s="11" t="s">
        <v>9179</v>
      </c>
    </row>
    <row x14ac:dyDescent="0.25" r="2162" customHeight="1" ht="19.5">
      <c r="A2162" s="18">
        <v>45203</v>
      </c>
      <c r="B2162" s="11" t="s">
        <v>9180</v>
      </c>
      <c r="C2162" s="11" t="s">
        <v>6205</v>
      </c>
      <c r="D2162" s="12"/>
      <c r="E2162" s="13">
        <v>15587915032</v>
      </c>
      <c r="F2162" s="11" t="s">
        <v>9181</v>
      </c>
      <c r="G2162" s="12" t="s">
        <v>74</v>
      </c>
      <c r="H2162" s="12"/>
      <c r="I2162" s="14" t="s">
        <v>221</v>
      </c>
      <c r="J2162" s="12" t="s">
        <v>24</v>
      </c>
      <c r="K2162" s="12" t="s">
        <v>25</v>
      </c>
      <c r="L2162" s="12" t="s">
        <v>39</v>
      </c>
      <c r="M2162" s="11" t="s">
        <v>40</v>
      </c>
      <c r="N2162" s="11" t="s">
        <v>28</v>
      </c>
      <c r="O2162" s="12" t="s">
        <v>29</v>
      </c>
      <c r="P2162" s="12"/>
      <c r="Q2162" s="15" t="s">
        <v>9182</v>
      </c>
      <c r="R2162" s="12" t="s">
        <v>42</v>
      </c>
      <c r="S2162" s="11" t="s">
        <v>9183</v>
      </c>
      <c r="T2162" s="11" t="s">
        <v>9184</v>
      </c>
    </row>
    <row x14ac:dyDescent="0.25" r="2163" customHeight="1" ht="19.5">
      <c r="A2163" s="18">
        <v>45203</v>
      </c>
      <c r="B2163" s="11" t="s">
        <v>9185</v>
      </c>
      <c r="C2163" s="11" t="s">
        <v>180</v>
      </c>
      <c r="D2163" s="12"/>
      <c r="E2163" s="13">
        <v>18571008516</v>
      </c>
      <c r="F2163" s="11" t="s">
        <v>8060</v>
      </c>
      <c r="G2163" s="12" t="s">
        <v>115</v>
      </c>
      <c r="H2163" s="12"/>
      <c r="I2163" s="14" t="s">
        <v>211</v>
      </c>
      <c r="J2163" s="12" t="s">
        <v>24</v>
      </c>
      <c r="K2163" s="12" t="s">
        <v>25</v>
      </c>
      <c r="L2163" s="12" t="s">
        <v>39</v>
      </c>
      <c r="M2163" s="11" t="s">
        <v>40</v>
      </c>
      <c r="N2163" s="11" t="s">
        <v>183</v>
      </c>
      <c r="O2163" s="12" t="s">
        <v>29</v>
      </c>
      <c r="P2163" s="12"/>
      <c r="Q2163" s="15" t="s">
        <v>9186</v>
      </c>
      <c r="R2163" s="12" t="s">
        <v>51</v>
      </c>
      <c r="S2163" s="17" t="s">
        <v>9187</v>
      </c>
      <c r="T2163" s="11"/>
    </row>
    <row x14ac:dyDescent="0.25" r="2164" customHeight="1" ht="19.5">
      <c r="A2164" s="18">
        <v>45203</v>
      </c>
      <c r="B2164" s="11" t="s">
        <v>9188</v>
      </c>
      <c r="C2164" s="11" t="s">
        <v>180</v>
      </c>
      <c r="D2164" s="12"/>
      <c r="E2164" s="13">
        <v>13040982283</v>
      </c>
      <c r="F2164" s="11" t="s">
        <v>9189</v>
      </c>
      <c r="G2164" s="12" t="s">
        <v>115</v>
      </c>
      <c r="H2164" s="12"/>
      <c r="I2164" s="14" t="s">
        <v>211</v>
      </c>
      <c r="J2164" s="12" t="s">
        <v>24</v>
      </c>
      <c r="K2164" s="12" t="s">
        <v>25</v>
      </c>
      <c r="L2164" s="12" t="s">
        <v>39</v>
      </c>
      <c r="M2164" s="11" t="s">
        <v>27</v>
      </c>
      <c r="N2164" s="11" t="s">
        <v>183</v>
      </c>
      <c r="O2164" s="12" t="s">
        <v>29</v>
      </c>
      <c r="P2164" s="12"/>
      <c r="Q2164" s="15" t="s">
        <v>9190</v>
      </c>
      <c r="R2164" s="12" t="s">
        <v>51</v>
      </c>
      <c r="S2164" s="11" t="s">
        <v>9191</v>
      </c>
      <c r="T2164" s="11"/>
    </row>
    <row x14ac:dyDescent="0.25" r="2165" customHeight="1" ht="19.5">
      <c r="A2165" s="18">
        <v>45203</v>
      </c>
      <c r="B2165" s="11" t="s">
        <v>9192</v>
      </c>
      <c r="C2165" s="11" t="s">
        <v>180</v>
      </c>
      <c r="D2165" s="12"/>
      <c r="E2165" s="13">
        <v>13047157689</v>
      </c>
      <c r="F2165" s="11" t="s">
        <v>9193</v>
      </c>
      <c r="G2165" s="12" t="s">
        <v>23</v>
      </c>
      <c r="H2165" s="12"/>
      <c r="I2165" s="14" t="s">
        <v>235</v>
      </c>
      <c r="J2165" s="12" t="s">
        <v>24</v>
      </c>
      <c r="K2165" s="12" t="s">
        <v>25</v>
      </c>
      <c r="L2165" s="12" t="s">
        <v>39</v>
      </c>
      <c r="M2165" s="11" t="s">
        <v>27</v>
      </c>
      <c r="N2165" s="11" t="s">
        <v>183</v>
      </c>
      <c r="O2165" s="12" t="s">
        <v>29</v>
      </c>
      <c r="P2165" s="12"/>
      <c r="Q2165" s="15" t="s">
        <v>9194</v>
      </c>
      <c r="R2165" s="12" t="s">
        <v>51</v>
      </c>
      <c r="S2165" s="11" t="s">
        <v>9195</v>
      </c>
      <c r="T2165" s="11"/>
    </row>
    <row x14ac:dyDescent="0.25" r="2166" customHeight="1" ht="19.5">
      <c r="A2166" s="18">
        <v>45203</v>
      </c>
      <c r="B2166" s="11" t="s">
        <v>9196</v>
      </c>
      <c r="C2166" s="11" t="s">
        <v>180</v>
      </c>
      <c r="D2166" s="12"/>
      <c r="E2166" s="13">
        <v>13100787371</v>
      </c>
      <c r="F2166" s="11" t="s">
        <v>9197</v>
      </c>
      <c r="G2166" s="12" t="s">
        <v>289</v>
      </c>
      <c r="H2166" s="12" t="s">
        <v>130</v>
      </c>
      <c r="I2166" s="14" t="s">
        <v>735</v>
      </c>
      <c r="J2166" s="12" t="s">
        <v>24</v>
      </c>
      <c r="K2166" s="12" t="s">
        <v>25</v>
      </c>
      <c r="L2166" s="12" t="s">
        <v>39</v>
      </c>
      <c r="M2166" s="11" t="s">
        <v>40</v>
      </c>
      <c r="N2166" s="11" t="s">
        <v>183</v>
      </c>
      <c r="O2166" s="12" t="s">
        <v>29</v>
      </c>
      <c r="P2166" s="12"/>
      <c r="Q2166" s="15" t="s">
        <v>9198</v>
      </c>
      <c r="R2166" s="12" t="s">
        <v>42</v>
      </c>
      <c r="S2166" s="11" t="s">
        <v>9199</v>
      </c>
      <c r="T2166" s="11"/>
    </row>
    <row x14ac:dyDescent="0.25" r="2167" customHeight="1" ht="19.5">
      <c r="A2167" s="18">
        <v>45203</v>
      </c>
      <c r="B2167" s="11" t="s">
        <v>9200</v>
      </c>
      <c r="C2167" s="11" t="s">
        <v>180</v>
      </c>
      <c r="D2167" s="12"/>
      <c r="E2167" s="13">
        <v>13114465094</v>
      </c>
      <c r="F2167" s="11" t="s">
        <v>9201</v>
      </c>
      <c r="G2167" s="12" t="s">
        <v>289</v>
      </c>
      <c r="H2167" s="12" t="s">
        <v>357</v>
      </c>
      <c r="I2167" s="14" t="s">
        <v>241</v>
      </c>
      <c r="J2167" s="12" t="s">
        <v>24</v>
      </c>
      <c r="K2167" s="12" t="s">
        <v>25</v>
      </c>
      <c r="L2167" s="12" t="s">
        <v>39</v>
      </c>
      <c r="M2167" s="11" t="s">
        <v>27</v>
      </c>
      <c r="N2167" s="11" t="s">
        <v>183</v>
      </c>
      <c r="O2167" s="12" t="s">
        <v>29</v>
      </c>
      <c r="P2167" s="12"/>
      <c r="Q2167" s="15" t="s">
        <v>9202</v>
      </c>
      <c r="R2167" s="12" t="s">
        <v>51</v>
      </c>
      <c r="S2167" s="11" t="s">
        <v>9203</v>
      </c>
      <c r="T2167" s="11"/>
    </row>
    <row x14ac:dyDescent="0.25" r="2168" customHeight="1" ht="19.5">
      <c r="A2168" s="18">
        <v>45203</v>
      </c>
      <c r="B2168" s="11" t="s">
        <v>9204</v>
      </c>
      <c r="C2168" s="11" t="s">
        <v>180</v>
      </c>
      <c r="D2168" s="12"/>
      <c r="E2168" s="13">
        <v>13117282189</v>
      </c>
      <c r="F2168" s="11" t="s">
        <v>9205</v>
      </c>
      <c r="G2168" s="12" t="s">
        <v>289</v>
      </c>
      <c r="H2168" s="12" t="s">
        <v>121</v>
      </c>
      <c r="I2168" s="14" t="s">
        <v>142</v>
      </c>
      <c r="J2168" s="12" t="s">
        <v>24</v>
      </c>
      <c r="K2168" s="12" t="s">
        <v>25</v>
      </c>
      <c r="L2168" s="12" t="s">
        <v>39</v>
      </c>
      <c r="M2168" s="11" t="s">
        <v>40</v>
      </c>
      <c r="N2168" s="11" t="s">
        <v>183</v>
      </c>
      <c r="O2168" s="12" t="s">
        <v>29</v>
      </c>
      <c r="P2168" s="12"/>
      <c r="Q2168" s="15" t="s">
        <v>9206</v>
      </c>
      <c r="R2168" s="12" t="s">
        <v>51</v>
      </c>
      <c r="S2168" s="11" t="s">
        <v>9207</v>
      </c>
      <c r="T2168" s="11"/>
    </row>
    <row x14ac:dyDescent="0.25" r="2169" customHeight="1" ht="19.5">
      <c r="A2169" s="18">
        <v>45203</v>
      </c>
      <c r="B2169" s="11" t="s">
        <v>9208</v>
      </c>
      <c r="C2169" s="11" t="s">
        <v>180</v>
      </c>
      <c r="D2169" s="12"/>
      <c r="E2169" s="13">
        <v>13177051413</v>
      </c>
      <c r="F2169" s="11" t="s">
        <v>9209</v>
      </c>
      <c r="G2169" s="12" t="s">
        <v>74</v>
      </c>
      <c r="H2169" s="12"/>
      <c r="I2169" s="14" t="s">
        <v>352</v>
      </c>
      <c r="J2169" s="12" t="s">
        <v>24</v>
      </c>
      <c r="K2169" s="12" t="s">
        <v>25</v>
      </c>
      <c r="L2169" s="12" t="s">
        <v>39</v>
      </c>
      <c r="M2169" s="11" t="s">
        <v>40</v>
      </c>
      <c r="N2169" s="11" t="s">
        <v>183</v>
      </c>
      <c r="O2169" s="12" t="s">
        <v>29</v>
      </c>
      <c r="P2169" s="12"/>
      <c r="Q2169" s="15" t="s">
        <v>9210</v>
      </c>
      <c r="R2169" s="12" t="s">
        <v>51</v>
      </c>
      <c r="S2169" s="11" t="s">
        <v>9211</v>
      </c>
      <c r="T2169" s="11"/>
    </row>
    <row x14ac:dyDescent="0.25" r="2170" customHeight="1" ht="19.5">
      <c r="A2170" s="18">
        <v>45203</v>
      </c>
      <c r="B2170" s="11" t="s">
        <v>9212</v>
      </c>
      <c r="C2170" s="11" t="s">
        <v>336</v>
      </c>
      <c r="D2170" s="12"/>
      <c r="E2170" s="13">
        <v>13207223429</v>
      </c>
      <c r="F2170" s="11" t="s">
        <v>9213</v>
      </c>
      <c r="G2170" s="12" t="s">
        <v>37</v>
      </c>
      <c r="H2170" s="12"/>
      <c r="I2170" s="14">
        <v>10015</v>
      </c>
      <c r="J2170" s="12" t="s">
        <v>24</v>
      </c>
      <c r="K2170" s="12" t="s">
        <v>69</v>
      </c>
      <c r="L2170" s="12" t="s">
        <v>26</v>
      </c>
      <c r="M2170" s="11" t="s">
        <v>27</v>
      </c>
      <c r="N2170" s="11" t="s">
        <v>28</v>
      </c>
      <c r="O2170" s="12" t="s">
        <v>29</v>
      </c>
      <c r="P2170" s="12"/>
      <c r="Q2170" s="15" t="s">
        <v>9214</v>
      </c>
      <c r="R2170" s="12" t="s">
        <v>31</v>
      </c>
      <c r="S2170" s="11" t="s">
        <v>9215</v>
      </c>
      <c r="T2170" s="11" t="s">
        <v>9216</v>
      </c>
    </row>
    <row x14ac:dyDescent="0.25" r="2171" customHeight="1" ht="19.5">
      <c r="A2171" s="18">
        <v>45203</v>
      </c>
      <c r="B2171" s="11" t="s">
        <v>9217</v>
      </c>
      <c r="C2171" s="11" t="s">
        <v>341</v>
      </c>
      <c r="D2171" s="12"/>
      <c r="E2171" s="13">
        <v>15671045663</v>
      </c>
      <c r="F2171" s="11" t="s">
        <v>9218</v>
      </c>
      <c r="G2171" s="12" t="s">
        <v>23</v>
      </c>
      <c r="H2171" s="12"/>
      <c r="I2171" s="14" t="s">
        <v>749</v>
      </c>
      <c r="J2171" s="12" t="s">
        <v>24</v>
      </c>
      <c r="K2171" s="12" t="s">
        <v>25</v>
      </c>
      <c r="L2171" s="12" t="s">
        <v>39</v>
      </c>
      <c r="M2171" s="11" t="s">
        <v>27</v>
      </c>
      <c r="N2171" s="11" t="s">
        <v>28</v>
      </c>
      <c r="O2171" s="12" t="s">
        <v>29</v>
      </c>
      <c r="P2171" s="12"/>
      <c r="Q2171" s="15" t="s">
        <v>9219</v>
      </c>
      <c r="R2171" s="12" t="s">
        <v>42</v>
      </c>
      <c r="S2171" s="11" t="s">
        <v>9220</v>
      </c>
      <c r="T2171" s="11" t="s">
        <v>9221</v>
      </c>
    </row>
    <row x14ac:dyDescent="0.25" r="2172" customHeight="1" ht="19.5">
      <c r="A2172" s="18">
        <v>45203</v>
      </c>
      <c r="B2172" s="11" t="s">
        <v>9222</v>
      </c>
      <c r="C2172" s="11" t="s">
        <v>341</v>
      </c>
      <c r="D2172" s="12"/>
      <c r="E2172" s="13">
        <v>13117282308</v>
      </c>
      <c r="F2172" s="11" t="s">
        <v>9223</v>
      </c>
      <c r="G2172" s="12" t="s">
        <v>289</v>
      </c>
      <c r="H2172" s="12"/>
      <c r="I2172" s="14" t="s">
        <v>749</v>
      </c>
      <c r="J2172" s="12" t="s">
        <v>24</v>
      </c>
      <c r="K2172" s="12" t="s">
        <v>25</v>
      </c>
      <c r="L2172" s="12" t="s">
        <v>39</v>
      </c>
      <c r="M2172" s="11" t="s">
        <v>40</v>
      </c>
      <c r="N2172" s="11" t="s">
        <v>28</v>
      </c>
      <c r="O2172" s="12" t="s">
        <v>29</v>
      </c>
      <c r="P2172" s="12"/>
      <c r="Q2172" s="15" t="s">
        <v>9224</v>
      </c>
      <c r="R2172" s="12" t="s">
        <v>42</v>
      </c>
      <c r="S2172" s="11" t="s">
        <v>9225</v>
      </c>
      <c r="T2172" s="11" t="s">
        <v>9226</v>
      </c>
    </row>
    <row x14ac:dyDescent="0.25" r="2173" customHeight="1" ht="19.5">
      <c r="A2173" s="18">
        <v>45203</v>
      </c>
      <c r="B2173" s="11" t="s">
        <v>9227</v>
      </c>
      <c r="C2173" s="11" t="s">
        <v>341</v>
      </c>
      <c r="D2173" s="12"/>
      <c r="E2173" s="13">
        <v>15672531553</v>
      </c>
      <c r="F2173" s="11" t="s">
        <v>9228</v>
      </c>
      <c r="G2173" s="12" t="s">
        <v>23</v>
      </c>
      <c r="H2173" s="12"/>
      <c r="I2173" s="14" t="s">
        <v>433</v>
      </c>
      <c r="J2173" s="12" t="s">
        <v>24</v>
      </c>
      <c r="K2173" s="12" t="s">
        <v>25</v>
      </c>
      <c r="L2173" s="12" t="s">
        <v>39</v>
      </c>
      <c r="M2173" s="11" t="s">
        <v>40</v>
      </c>
      <c r="N2173" s="11" t="s">
        <v>28</v>
      </c>
      <c r="O2173" s="12" t="s">
        <v>29</v>
      </c>
      <c r="P2173" s="12"/>
      <c r="Q2173" s="15" t="s">
        <v>9229</v>
      </c>
      <c r="R2173" s="12" t="s">
        <v>42</v>
      </c>
      <c r="S2173" s="11" t="s">
        <v>9230</v>
      </c>
      <c r="T2173" s="11" t="s">
        <v>9231</v>
      </c>
    </row>
    <row x14ac:dyDescent="0.25" r="2174" customHeight="1" ht="19.5">
      <c r="A2174" s="18">
        <v>45203</v>
      </c>
      <c r="B2174" s="11" t="s">
        <v>9232</v>
      </c>
      <c r="C2174" s="11" t="s">
        <v>1289</v>
      </c>
      <c r="D2174" s="12"/>
      <c r="E2174" s="13">
        <v>13197345793</v>
      </c>
      <c r="F2174" s="11" t="s">
        <v>9233</v>
      </c>
      <c r="G2174" s="12" t="s">
        <v>115</v>
      </c>
      <c r="H2174" s="12"/>
      <c r="I2174" s="14" t="s">
        <v>486</v>
      </c>
      <c r="J2174" s="12" t="s">
        <v>24</v>
      </c>
      <c r="K2174" s="12" t="s">
        <v>25</v>
      </c>
      <c r="L2174" s="12" t="s">
        <v>39</v>
      </c>
      <c r="M2174" s="11" t="s">
        <v>27</v>
      </c>
      <c r="N2174" s="11" t="s">
        <v>28</v>
      </c>
      <c r="O2174" s="12" t="s">
        <v>29</v>
      </c>
      <c r="P2174" s="12"/>
      <c r="Q2174" s="15" t="s">
        <v>9234</v>
      </c>
      <c r="R2174" s="12" t="s">
        <v>42</v>
      </c>
      <c r="S2174" s="11" t="s">
        <v>9235</v>
      </c>
      <c r="T2174" s="11" t="s">
        <v>9236</v>
      </c>
    </row>
    <row x14ac:dyDescent="0.25" r="2175" customHeight="1" ht="19.5">
      <c r="A2175" s="18">
        <v>45203</v>
      </c>
      <c r="B2175" s="11" t="s">
        <v>9237</v>
      </c>
      <c r="C2175" s="11" t="s">
        <v>326</v>
      </c>
      <c r="D2175" s="12"/>
      <c r="E2175" s="13">
        <v>15671053570</v>
      </c>
      <c r="F2175" s="11" t="s">
        <v>9238</v>
      </c>
      <c r="G2175" s="12" t="s">
        <v>289</v>
      </c>
      <c r="H2175" s="12" t="s">
        <v>457</v>
      </c>
      <c r="I2175" s="14" t="s">
        <v>182</v>
      </c>
      <c r="J2175" s="12" t="s">
        <v>24</v>
      </c>
      <c r="K2175" s="12" t="s">
        <v>25</v>
      </c>
      <c r="L2175" s="12" t="s">
        <v>39</v>
      </c>
      <c r="M2175" s="11" t="s">
        <v>27</v>
      </c>
      <c r="N2175" s="11" t="s">
        <v>28</v>
      </c>
      <c r="O2175" s="12" t="s">
        <v>29</v>
      </c>
      <c r="P2175" s="12"/>
      <c r="Q2175" s="15" t="s">
        <v>9239</v>
      </c>
      <c r="R2175" s="12" t="s">
        <v>42</v>
      </c>
      <c r="S2175" s="11" t="s">
        <v>9240</v>
      </c>
      <c r="T2175" s="11" t="s">
        <v>9241</v>
      </c>
    </row>
    <row x14ac:dyDescent="0.25" r="2176" customHeight="1" ht="19.5">
      <c r="A2176" s="18">
        <v>45203</v>
      </c>
      <c r="B2176" s="11" t="s">
        <v>9242</v>
      </c>
      <c r="C2176" s="11" t="s">
        <v>341</v>
      </c>
      <c r="D2176" s="12"/>
      <c r="E2176" s="13">
        <v>15671069533</v>
      </c>
      <c r="F2176" s="11" t="s">
        <v>9243</v>
      </c>
      <c r="G2176" s="12" t="s">
        <v>289</v>
      </c>
      <c r="H2176" s="12"/>
      <c r="I2176" s="14" t="s">
        <v>182</v>
      </c>
      <c r="J2176" s="12" t="s">
        <v>24</v>
      </c>
      <c r="K2176" s="12" t="s">
        <v>25</v>
      </c>
      <c r="L2176" s="12" t="s">
        <v>39</v>
      </c>
      <c r="M2176" s="11" t="s">
        <v>40</v>
      </c>
      <c r="N2176" s="11" t="s">
        <v>28</v>
      </c>
      <c r="O2176" s="12" t="s">
        <v>29</v>
      </c>
      <c r="P2176" s="12"/>
      <c r="Q2176" s="15" t="s">
        <v>9244</v>
      </c>
      <c r="R2176" s="12" t="s">
        <v>42</v>
      </c>
      <c r="S2176" s="11" t="s">
        <v>9245</v>
      </c>
      <c r="T2176" s="11" t="s">
        <v>9246</v>
      </c>
    </row>
    <row x14ac:dyDescent="0.25" r="2177" customHeight="1" ht="19.5">
      <c r="A2177" s="18">
        <v>45203</v>
      </c>
      <c r="B2177" s="11" t="s">
        <v>9247</v>
      </c>
      <c r="C2177" s="11" t="s">
        <v>3299</v>
      </c>
      <c r="D2177" s="12"/>
      <c r="E2177" s="13">
        <v>18695078287</v>
      </c>
      <c r="F2177" s="11" t="s">
        <v>9248</v>
      </c>
      <c r="G2177" s="12" t="s">
        <v>23</v>
      </c>
      <c r="H2177" s="12"/>
      <c r="I2177" s="14">
        <v>10015</v>
      </c>
      <c r="J2177" s="12" t="s">
        <v>24</v>
      </c>
      <c r="K2177" s="12" t="s">
        <v>69</v>
      </c>
      <c r="L2177" s="12" t="s">
        <v>26</v>
      </c>
      <c r="M2177" s="11" t="s">
        <v>27</v>
      </c>
      <c r="N2177" s="11" t="s">
        <v>28</v>
      </c>
      <c r="O2177" s="12" t="s">
        <v>29</v>
      </c>
      <c r="P2177" s="12"/>
      <c r="Q2177" s="15" t="s">
        <v>9249</v>
      </c>
      <c r="R2177" s="12" t="s">
        <v>31</v>
      </c>
      <c r="S2177" s="11" t="s">
        <v>9250</v>
      </c>
      <c r="T2177" s="11" t="s">
        <v>9251</v>
      </c>
    </row>
    <row x14ac:dyDescent="0.25" r="2178" customHeight="1" ht="19.5">
      <c r="A2178" s="18">
        <v>45203</v>
      </c>
      <c r="B2178" s="11" t="s">
        <v>9252</v>
      </c>
      <c r="C2178" s="11" t="s">
        <v>180</v>
      </c>
      <c r="D2178" s="12"/>
      <c r="E2178" s="13">
        <v>13227260532</v>
      </c>
      <c r="F2178" s="11" t="s">
        <v>9253</v>
      </c>
      <c r="G2178" s="12" t="s">
        <v>115</v>
      </c>
      <c r="H2178" s="12"/>
      <c r="I2178" s="14" t="s">
        <v>241</v>
      </c>
      <c r="J2178" s="12" t="s">
        <v>24</v>
      </c>
      <c r="K2178" s="12" t="s">
        <v>25</v>
      </c>
      <c r="L2178" s="12" t="s">
        <v>39</v>
      </c>
      <c r="M2178" s="11" t="s">
        <v>40</v>
      </c>
      <c r="N2178" s="11" t="s">
        <v>183</v>
      </c>
      <c r="O2178" s="12" t="s">
        <v>29</v>
      </c>
      <c r="P2178" s="12"/>
      <c r="Q2178" s="15" t="s">
        <v>9254</v>
      </c>
      <c r="R2178" s="12" t="s">
        <v>51</v>
      </c>
      <c r="S2178" s="11" t="s">
        <v>9255</v>
      </c>
      <c r="T2178" s="11"/>
    </row>
    <row x14ac:dyDescent="0.25" r="2179" customHeight="1" ht="19.5">
      <c r="A2179" s="18">
        <v>45203</v>
      </c>
      <c r="B2179" s="11" t="s">
        <v>9256</v>
      </c>
      <c r="C2179" s="11" t="s">
        <v>180</v>
      </c>
      <c r="D2179" s="12"/>
      <c r="E2179" s="13">
        <v>13227276828</v>
      </c>
      <c r="F2179" s="11" t="s">
        <v>9257</v>
      </c>
      <c r="G2179" s="12" t="s">
        <v>115</v>
      </c>
      <c r="H2179" s="12"/>
      <c r="I2179" s="14" t="s">
        <v>241</v>
      </c>
      <c r="J2179" s="12" t="s">
        <v>24</v>
      </c>
      <c r="K2179" s="12" t="s">
        <v>25</v>
      </c>
      <c r="L2179" s="12" t="s">
        <v>39</v>
      </c>
      <c r="M2179" s="11" t="s">
        <v>40</v>
      </c>
      <c r="N2179" s="11" t="s">
        <v>183</v>
      </c>
      <c r="O2179" s="12" t="s">
        <v>29</v>
      </c>
      <c r="P2179" s="12"/>
      <c r="Q2179" s="15" t="s">
        <v>9258</v>
      </c>
      <c r="R2179" s="12" t="s">
        <v>51</v>
      </c>
      <c r="S2179" s="11" t="s">
        <v>9259</v>
      </c>
      <c r="T2179" s="11"/>
    </row>
    <row x14ac:dyDescent="0.25" r="2180" customHeight="1" ht="19.5">
      <c r="A2180" s="18">
        <v>45203</v>
      </c>
      <c r="B2180" s="11" t="s">
        <v>9260</v>
      </c>
      <c r="C2180" s="11" t="s">
        <v>180</v>
      </c>
      <c r="D2180" s="12"/>
      <c r="E2180" s="13">
        <v>13277231584</v>
      </c>
      <c r="F2180" s="11" t="s">
        <v>9261</v>
      </c>
      <c r="G2180" s="12" t="s">
        <v>115</v>
      </c>
      <c r="H2180" s="12" t="s">
        <v>121</v>
      </c>
      <c r="I2180" s="14" t="s">
        <v>290</v>
      </c>
      <c r="J2180" s="12" t="s">
        <v>24</v>
      </c>
      <c r="K2180" s="12" t="s">
        <v>25</v>
      </c>
      <c r="L2180" s="12" t="s">
        <v>39</v>
      </c>
      <c r="M2180" s="11" t="s">
        <v>27</v>
      </c>
      <c r="N2180" s="11" t="s">
        <v>183</v>
      </c>
      <c r="O2180" s="12" t="s">
        <v>29</v>
      </c>
      <c r="P2180" s="12"/>
      <c r="Q2180" s="15" t="s">
        <v>9262</v>
      </c>
      <c r="R2180" s="12" t="s">
        <v>51</v>
      </c>
      <c r="S2180" s="11" t="s">
        <v>9263</v>
      </c>
      <c r="T2180" s="11"/>
    </row>
    <row x14ac:dyDescent="0.25" r="2181" customHeight="1" ht="19.5">
      <c r="A2181" s="18">
        <v>45203</v>
      </c>
      <c r="B2181" s="11" t="s">
        <v>9264</v>
      </c>
      <c r="C2181" s="11" t="s">
        <v>180</v>
      </c>
      <c r="D2181" s="12"/>
      <c r="E2181" s="13">
        <v>13886687486</v>
      </c>
      <c r="F2181" s="11" t="s">
        <v>3137</v>
      </c>
      <c r="G2181" s="12" t="s">
        <v>74</v>
      </c>
      <c r="H2181" s="12"/>
      <c r="I2181" s="14" t="s">
        <v>142</v>
      </c>
      <c r="J2181" s="12" t="s">
        <v>24</v>
      </c>
      <c r="K2181" s="12" t="s">
        <v>25</v>
      </c>
      <c r="L2181" s="12" t="s">
        <v>39</v>
      </c>
      <c r="M2181" s="11" t="s">
        <v>40</v>
      </c>
      <c r="N2181" s="11" t="s">
        <v>183</v>
      </c>
      <c r="O2181" s="12" t="s">
        <v>29</v>
      </c>
      <c r="P2181" s="12"/>
      <c r="Q2181" s="15" t="s">
        <v>9265</v>
      </c>
      <c r="R2181" s="12" t="s">
        <v>51</v>
      </c>
      <c r="S2181" s="11" t="s">
        <v>9266</v>
      </c>
      <c r="T2181" s="11"/>
    </row>
    <row x14ac:dyDescent="0.25" r="2182" customHeight="1" ht="19.5">
      <c r="A2182" s="18">
        <v>45203</v>
      </c>
      <c r="B2182" s="11" t="s">
        <v>9267</v>
      </c>
      <c r="C2182" s="11" t="s">
        <v>180</v>
      </c>
      <c r="D2182" s="12"/>
      <c r="E2182" s="13">
        <v>15549295209</v>
      </c>
      <c r="F2182" s="11" t="s">
        <v>9268</v>
      </c>
      <c r="G2182" s="12" t="s">
        <v>37</v>
      </c>
      <c r="H2182" s="12" t="s">
        <v>130</v>
      </c>
      <c r="I2182" s="14" t="s">
        <v>735</v>
      </c>
      <c r="J2182" s="12" t="s">
        <v>24</v>
      </c>
      <c r="K2182" s="12" t="s">
        <v>25</v>
      </c>
      <c r="L2182" s="12" t="s">
        <v>39</v>
      </c>
      <c r="M2182" s="11" t="s">
        <v>27</v>
      </c>
      <c r="N2182" s="11" t="s">
        <v>183</v>
      </c>
      <c r="O2182" s="12" t="s">
        <v>29</v>
      </c>
      <c r="P2182" s="12"/>
      <c r="Q2182" s="15" t="s">
        <v>9269</v>
      </c>
      <c r="R2182" s="12" t="s">
        <v>51</v>
      </c>
      <c r="S2182" s="11" t="s">
        <v>9270</v>
      </c>
      <c r="T2182" s="11"/>
    </row>
    <row x14ac:dyDescent="0.25" r="2183" customHeight="1" ht="19.5">
      <c r="A2183" s="18">
        <v>45203</v>
      </c>
      <c r="B2183" s="11" t="s">
        <v>9271</v>
      </c>
      <c r="C2183" s="11" t="s">
        <v>180</v>
      </c>
      <c r="D2183" s="12"/>
      <c r="E2183" s="13">
        <v>15549346682</v>
      </c>
      <c r="F2183" s="11" t="s">
        <v>9272</v>
      </c>
      <c r="G2183" s="12" t="s">
        <v>115</v>
      </c>
      <c r="H2183" s="12"/>
      <c r="I2183" s="14" t="s">
        <v>68</v>
      </c>
      <c r="J2183" s="12" t="s">
        <v>24</v>
      </c>
      <c r="K2183" s="12" t="s">
        <v>25</v>
      </c>
      <c r="L2183" s="12" t="s">
        <v>39</v>
      </c>
      <c r="M2183" s="11" t="s">
        <v>40</v>
      </c>
      <c r="N2183" s="11" t="s">
        <v>183</v>
      </c>
      <c r="O2183" s="12" t="s">
        <v>29</v>
      </c>
      <c r="P2183" s="12"/>
      <c r="Q2183" s="15" t="s">
        <v>9273</v>
      </c>
      <c r="R2183" s="12" t="s">
        <v>51</v>
      </c>
      <c r="S2183" s="11" t="s">
        <v>9274</v>
      </c>
      <c r="T2183" s="11"/>
    </row>
    <row x14ac:dyDescent="0.25" r="2184" customHeight="1" ht="19.5">
      <c r="A2184" s="18">
        <v>45203</v>
      </c>
      <c r="B2184" s="11" t="s">
        <v>9275</v>
      </c>
      <c r="C2184" s="11" t="s">
        <v>180</v>
      </c>
      <c r="D2184" s="12"/>
      <c r="E2184" s="13">
        <v>15572766668</v>
      </c>
      <c r="F2184" s="11" t="s">
        <v>9276</v>
      </c>
      <c r="G2184" s="12" t="s">
        <v>289</v>
      </c>
      <c r="H2184" s="12"/>
      <c r="I2184" s="14" t="s">
        <v>328</v>
      </c>
      <c r="J2184" s="12" t="s">
        <v>24</v>
      </c>
      <c r="K2184" s="12" t="s">
        <v>25</v>
      </c>
      <c r="L2184" s="12" t="s">
        <v>39</v>
      </c>
      <c r="M2184" s="11" t="s">
        <v>40</v>
      </c>
      <c r="N2184" s="11" t="s">
        <v>183</v>
      </c>
      <c r="O2184" s="12" t="s">
        <v>29</v>
      </c>
      <c r="P2184" s="12"/>
      <c r="Q2184" s="15" t="s">
        <v>9277</v>
      </c>
      <c r="R2184" s="12" t="s">
        <v>51</v>
      </c>
      <c r="S2184" s="11" t="s">
        <v>9278</v>
      </c>
      <c r="T2184" s="11"/>
    </row>
    <row x14ac:dyDescent="0.25" r="2185" customHeight="1" ht="19.5">
      <c r="A2185" s="18">
        <v>45203</v>
      </c>
      <c r="B2185" s="11" t="s">
        <v>9279</v>
      </c>
      <c r="C2185" s="11" t="s">
        <v>180</v>
      </c>
      <c r="D2185" s="12"/>
      <c r="E2185" s="13">
        <v>15572795308</v>
      </c>
      <c r="F2185" s="11" t="s">
        <v>9280</v>
      </c>
      <c r="G2185" s="12" t="s">
        <v>115</v>
      </c>
      <c r="H2185" s="12"/>
      <c r="I2185" s="14" t="s">
        <v>590</v>
      </c>
      <c r="J2185" s="12" t="s">
        <v>24</v>
      </c>
      <c r="K2185" s="12" t="s">
        <v>25</v>
      </c>
      <c r="L2185" s="12" t="s">
        <v>39</v>
      </c>
      <c r="M2185" s="11" t="s">
        <v>27</v>
      </c>
      <c r="N2185" s="11" t="s">
        <v>183</v>
      </c>
      <c r="O2185" s="12" t="s">
        <v>29</v>
      </c>
      <c r="P2185" s="12"/>
      <c r="Q2185" s="15" t="s">
        <v>9281</v>
      </c>
      <c r="R2185" s="12" t="s">
        <v>51</v>
      </c>
      <c r="S2185" s="11" t="s">
        <v>9282</v>
      </c>
      <c r="T2185" s="11"/>
    </row>
    <row x14ac:dyDescent="0.25" r="2186" customHeight="1" ht="19.5">
      <c r="A2186" s="18">
        <v>45203</v>
      </c>
      <c r="B2186" s="11" t="s">
        <v>9283</v>
      </c>
      <c r="C2186" s="11" t="s">
        <v>180</v>
      </c>
      <c r="D2186" s="12"/>
      <c r="E2186" s="13">
        <v>15587970872</v>
      </c>
      <c r="F2186" s="11" t="s">
        <v>9284</v>
      </c>
      <c r="G2186" s="12" t="s">
        <v>115</v>
      </c>
      <c r="H2186" s="12"/>
      <c r="I2186" s="14" t="s">
        <v>116</v>
      </c>
      <c r="J2186" s="12" t="s">
        <v>24</v>
      </c>
      <c r="K2186" s="12" t="s">
        <v>25</v>
      </c>
      <c r="L2186" s="12" t="s">
        <v>39</v>
      </c>
      <c r="M2186" s="11" t="s">
        <v>40</v>
      </c>
      <c r="N2186" s="11" t="s">
        <v>183</v>
      </c>
      <c r="O2186" s="12" t="s">
        <v>29</v>
      </c>
      <c r="P2186" s="12"/>
      <c r="Q2186" s="15" t="s">
        <v>9285</v>
      </c>
      <c r="R2186" s="12" t="s">
        <v>51</v>
      </c>
      <c r="S2186" s="11" t="s">
        <v>9286</v>
      </c>
      <c r="T2186" s="11"/>
    </row>
    <row x14ac:dyDescent="0.25" r="2187" customHeight="1" ht="19.5">
      <c r="A2187" s="18">
        <v>45203</v>
      </c>
      <c r="B2187" s="11" t="s">
        <v>9287</v>
      </c>
      <c r="C2187" s="11" t="s">
        <v>180</v>
      </c>
      <c r="D2187" s="12"/>
      <c r="E2187" s="13">
        <v>15671071690</v>
      </c>
      <c r="F2187" s="11" t="s">
        <v>9288</v>
      </c>
      <c r="G2187" s="12" t="s">
        <v>289</v>
      </c>
      <c r="H2187" s="12" t="s">
        <v>98</v>
      </c>
      <c r="I2187" s="14" t="s">
        <v>272</v>
      </c>
      <c r="J2187" s="12" t="s">
        <v>24</v>
      </c>
      <c r="K2187" s="12" t="s">
        <v>25</v>
      </c>
      <c r="L2187" s="12" t="s">
        <v>39</v>
      </c>
      <c r="M2187" s="11" t="s">
        <v>40</v>
      </c>
      <c r="N2187" s="11" t="s">
        <v>183</v>
      </c>
      <c r="O2187" s="12" t="s">
        <v>29</v>
      </c>
      <c r="P2187" s="12"/>
      <c r="Q2187" s="15" t="s">
        <v>9289</v>
      </c>
      <c r="R2187" s="12" t="s">
        <v>51</v>
      </c>
      <c r="S2187" s="11" t="s">
        <v>9290</v>
      </c>
      <c r="T2187" s="11"/>
    </row>
    <row x14ac:dyDescent="0.25" r="2188" customHeight="1" ht="19.5">
      <c r="A2188" s="18">
        <v>45203</v>
      </c>
      <c r="B2188" s="11" t="s">
        <v>9291</v>
      </c>
      <c r="C2188" s="11" t="s">
        <v>164</v>
      </c>
      <c r="D2188" s="12"/>
      <c r="E2188" s="13">
        <v>15572716057</v>
      </c>
      <c r="F2188" s="11" t="s">
        <v>9292</v>
      </c>
      <c r="G2188" s="12" t="s">
        <v>115</v>
      </c>
      <c r="H2188" s="12"/>
      <c r="I2188" s="14">
        <v>10015</v>
      </c>
      <c r="J2188" s="12" t="s">
        <v>24</v>
      </c>
      <c r="K2188" s="12" t="s">
        <v>25</v>
      </c>
      <c r="L2188" s="12" t="s">
        <v>26</v>
      </c>
      <c r="M2188" s="11" t="s">
        <v>27</v>
      </c>
      <c r="N2188" s="11" t="s">
        <v>28</v>
      </c>
      <c r="O2188" s="12" t="s">
        <v>29</v>
      </c>
      <c r="P2188" s="12"/>
      <c r="Q2188" s="15" t="s">
        <v>9293</v>
      </c>
      <c r="R2188" s="12" t="s">
        <v>31</v>
      </c>
      <c r="S2188" s="11" t="s">
        <v>9294</v>
      </c>
      <c r="T2188" s="11" t="s">
        <v>9295</v>
      </c>
    </row>
    <row x14ac:dyDescent="0.25" r="2189" customHeight="1" ht="19.5">
      <c r="A2189" s="18">
        <v>45203</v>
      </c>
      <c r="B2189" s="11" t="s">
        <v>9296</v>
      </c>
      <c r="C2189" s="11" t="s">
        <v>180</v>
      </c>
      <c r="D2189" s="12"/>
      <c r="E2189" s="13">
        <v>16608603096</v>
      </c>
      <c r="F2189" s="11" t="s">
        <v>9297</v>
      </c>
      <c r="G2189" s="12" t="s">
        <v>48</v>
      </c>
      <c r="H2189" s="12" t="s">
        <v>98</v>
      </c>
      <c r="I2189" s="14" t="s">
        <v>116</v>
      </c>
      <c r="J2189" s="12" t="s">
        <v>24</v>
      </c>
      <c r="K2189" s="12" t="s">
        <v>25</v>
      </c>
      <c r="L2189" s="12" t="s">
        <v>39</v>
      </c>
      <c r="M2189" s="11" t="s">
        <v>40</v>
      </c>
      <c r="N2189" s="11" t="s">
        <v>183</v>
      </c>
      <c r="O2189" s="12" t="s">
        <v>29</v>
      </c>
      <c r="P2189" s="12"/>
      <c r="Q2189" s="15" t="s">
        <v>9298</v>
      </c>
      <c r="R2189" s="12" t="s">
        <v>51</v>
      </c>
      <c r="S2189" s="11" t="s">
        <v>9299</v>
      </c>
      <c r="T2189" s="11"/>
    </row>
    <row x14ac:dyDescent="0.25" r="2190" customHeight="1" ht="19.5">
      <c r="A2190" s="18">
        <v>45203</v>
      </c>
      <c r="B2190" s="11" t="s">
        <v>9300</v>
      </c>
      <c r="C2190" s="11" t="s">
        <v>239</v>
      </c>
      <c r="D2190" s="12"/>
      <c r="E2190" s="13">
        <v>13235634802</v>
      </c>
      <c r="F2190" s="11" t="s">
        <v>9301</v>
      </c>
      <c r="G2190" s="12" t="s">
        <v>289</v>
      </c>
      <c r="H2190" s="12"/>
      <c r="I2190" s="14" t="s">
        <v>206</v>
      </c>
      <c r="J2190" s="12" t="s">
        <v>24</v>
      </c>
      <c r="K2190" s="12" t="s">
        <v>25</v>
      </c>
      <c r="L2190" s="12" t="s">
        <v>39</v>
      </c>
      <c r="M2190" s="11" t="s">
        <v>40</v>
      </c>
      <c r="N2190" s="11" t="s">
        <v>183</v>
      </c>
      <c r="O2190" s="12" t="s">
        <v>29</v>
      </c>
      <c r="P2190" s="12"/>
      <c r="Q2190" s="15" t="s">
        <v>9302</v>
      </c>
      <c r="R2190" s="12" t="s">
        <v>51</v>
      </c>
      <c r="S2190" s="11" t="s">
        <v>9303</v>
      </c>
      <c r="T2190" s="11"/>
    </row>
    <row x14ac:dyDescent="0.25" r="2191" customHeight="1" ht="19.5">
      <c r="A2191" s="18">
        <v>45203</v>
      </c>
      <c r="B2191" s="11" t="s">
        <v>9304</v>
      </c>
      <c r="C2191" s="11" t="s">
        <v>180</v>
      </c>
      <c r="D2191" s="12"/>
      <c r="E2191" s="13">
        <v>18572357825</v>
      </c>
      <c r="F2191" s="11" t="s">
        <v>9305</v>
      </c>
      <c r="G2191" s="12" t="s">
        <v>216</v>
      </c>
      <c r="H2191" s="12"/>
      <c r="I2191" s="14" t="s">
        <v>104</v>
      </c>
      <c r="J2191" s="12" t="s">
        <v>24</v>
      </c>
      <c r="K2191" s="12" t="s">
        <v>25</v>
      </c>
      <c r="L2191" s="12" t="s">
        <v>39</v>
      </c>
      <c r="M2191" s="11" t="s">
        <v>40</v>
      </c>
      <c r="N2191" s="11" t="s">
        <v>183</v>
      </c>
      <c r="O2191" s="12" t="s">
        <v>29</v>
      </c>
      <c r="P2191" s="12"/>
      <c r="Q2191" s="15" t="s">
        <v>9306</v>
      </c>
      <c r="R2191" s="12" t="s">
        <v>51</v>
      </c>
      <c r="S2191" s="11" t="s">
        <v>9307</v>
      </c>
      <c r="T2191" s="11"/>
    </row>
    <row x14ac:dyDescent="0.25" r="2192" customHeight="1" ht="19.5">
      <c r="A2192" s="18">
        <v>45203</v>
      </c>
      <c r="B2192" s="11" t="s">
        <v>9308</v>
      </c>
      <c r="C2192" s="11" t="s">
        <v>180</v>
      </c>
      <c r="D2192" s="12"/>
      <c r="E2192" s="13">
        <v>18608602895</v>
      </c>
      <c r="F2192" s="11" t="s">
        <v>9309</v>
      </c>
      <c r="G2192" s="12" t="s">
        <v>56</v>
      </c>
      <c r="H2192" s="12" t="s">
        <v>98</v>
      </c>
      <c r="I2192" s="14" t="s">
        <v>290</v>
      </c>
      <c r="J2192" s="12" t="s">
        <v>24</v>
      </c>
      <c r="K2192" s="12" t="s">
        <v>25</v>
      </c>
      <c r="L2192" s="12" t="s">
        <v>39</v>
      </c>
      <c r="M2192" s="11" t="s">
        <v>27</v>
      </c>
      <c r="N2192" s="11" t="s">
        <v>183</v>
      </c>
      <c r="O2192" s="12" t="s">
        <v>29</v>
      </c>
      <c r="P2192" s="12"/>
      <c r="Q2192" s="15" t="s">
        <v>9310</v>
      </c>
      <c r="R2192" s="12" t="s">
        <v>51</v>
      </c>
      <c r="S2192" s="11" t="s">
        <v>9311</v>
      </c>
      <c r="T2192" s="11"/>
    </row>
    <row x14ac:dyDescent="0.25" r="2193" customHeight="1" ht="19.5">
      <c r="A2193" s="18">
        <v>45203</v>
      </c>
      <c r="B2193" s="11" t="s">
        <v>9312</v>
      </c>
      <c r="C2193" s="11" t="s">
        <v>46</v>
      </c>
      <c r="D2193" s="12"/>
      <c r="E2193" s="13">
        <v>17671346701</v>
      </c>
      <c r="F2193" s="11" t="s">
        <v>9313</v>
      </c>
      <c r="G2193" s="12" t="s">
        <v>74</v>
      </c>
      <c r="H2193" s="12"/>
      <c r="I2193" s="14" t="s">
        <v>254</v>
      </c>
      <c r="J2193" s="12" t="s">
        <v>24</v>
      </c>
      <c r="K2193" s="12" t="s">
        <v>25</v>
      </c>
      <c r="L2193" s="12" t="s">
        <v>39</v>
      </c>
      <c r="M2193" s="11" t="s">
        <v>27</v>
      </c>
      <c r="N2193" s="11" t="s">
        <v>28</v>
      </c>
      <c r="O2193" s="12" t="s">
        <v>29</v>
      </c>
      <c r="P2193" s="12"/>
      <c r="Q2193" s="15" t="s">
        <v>9314</v>
      </c>
      <c r="R2193" s="12" t="s">
        <v>51</v>
      </c>
      <c r="S2193" s="11" t="s">
        <v>9315</v>
      </c>
      <c r="T2193" s="11"/>
    </row>
    <row x14ac:dyDescent="0.25" r="2194" customHeight="1" ht="19.5">
      <c r="A2194" s="18">
        <v>45203</v>
      </c>
      <c r="B2194" s="11" t="s">
        <v>9316</v>
      </c>
      <c r="C2194" s="11" t="s">
        <v>180</v>
      </c>
      <c r="D2194" s="12"/>
      <c r="E2194" s="13">
        <v>18694086597</v>
      </c>
      <c r="F2194" s="11" t="s">
        <v>9317</v>
      </c>
      <c r="G2194" s="12" t="s">
        <v>62</v>
      </c>
      <c r="H2194" s="12"/>
      <c r="I2194" s="14" t="s">
        <v>352</v>
      </c>
      <c r="J2194" s="12" t="s">
        <v>24</v>
      </c>
      <c r="K2194" s="12" t="s">
        <v>25</v>
      </c>
      <c r="L2194" s="12" t="s">
        <v>39</v>
      </c>
      <c r="M2194" s="11" t="s">
        <v>27</v>
      </c>
      <c r="N2194" s="11" t="s">
        <v>183</v>
      </c>
      <c r="O2194" s="12" t="s">
        <v>29</v>
      </c>
      <c r="P2194" s="12"/>
      <c r="Q2194" s="15" t="s">
        <v>9318</v>
      </c>
      <c r="R2194" s="12" t="s">
        <v>51</v>
      </c>
      <c r="S2194" s="11" t="s">
        <v>9319</v>
      </c>
      <c r="T2194" s="11"/>
    </row>
    <row x14ac:dyDescent="0.25" r="2195" customHeight="1" ht="19.5">
      <c r="A2195" s="18">
        <v>45203</v>
      </c>
      <c r="B2195" s="11" t="s">
        <v>9320</v>
      </c>
      <c r="C2195" s="11" t="s">
        <v>46</v>
      </c>
      <c r="D2195" s="12"/>
      <c r="E2195" s="13">
        <v>13135821480</v>
      </c>
      <c r="F2195" s="11" t="s">
        <v>9321</v>
      </c>
      <c r="G2195" s="12" t="s">
        <v>115</v>
      </c>
      <c r="H2195" s="12"/>
      <c r="I2195" s="14" t="s">
        <v>290</v>
      </c>
      <c r="J2195" s="12" t="s">
        <v>24</v>
      </c>
      <c r="K2195" s="12" t="s">
        <v>25</v>
      </c>
      <c r="L2195" s="12" t="s">
        <v>39</v>
      </c>
      <c r="M2195" s="11" t="s">
        <v>27</v>
      </c>
      <c r="N2195" s="11" t="s">
        <v>28</v>
      </c>
      <c r="O2195" s="12" t="s">
        <v>29</v>
      </c>
      <c r="P2195" s="12"/>
      <c r="Q2195" s="15" t="s">
        <v>9322</v>
      </c>
      <c r="R2195" s="12" t="s">
        <v>51</v>
      </c>
      <c r="S2195" s="11" t="s">
        <v>9323</v>
      </c>
      <c r="T2195" s="11"/>
    </row>
    <row x14ac:dyDescent="0.25" r="2196" customHeight="1" ht="19.5">
      <c r="A2196" s="18">
        <v>45203</v>
      </c>
      <c r="B2196" s="11" t="s">
        <v>9324</v>
      </c>
      <c r="C2196" s="11" t="s">
        <v>54</v>
      </c>
      <c r="D2196" s="12"/>
      <c r="E2196" s="13">
        <v>13235629108</v>
      </c>
      <c r="F2196" s="11" t="s">
        <v>9325</v>
      </c>
      <c r="G2196" s="12" t="s">
        <v>115</v>
      </c>
      <c r="H2196" s="12"/>
      <c r="I2196" s="14" t="s">
        <v>189</v>
      </c>
      <c r="J2196" s="12" t="s">
        <v>24</v>
      </c>
      <c r="K2196" s="12" t="s">
        <v>25</v>
      </c>
      <c r="L2196" s="12" t="s">
        <v>39</v>
      </c>
      <c r="M2196" s="11" t="s">
        <v>27</v>
      </c>
      <c r="N2196" s="11" t="s">
        <v>28</v>
      </c>
      <c r="O2196" s="12" t="s">
        <v>29</v>
      </c>
      <c r="P2196" s="12"/>
      <c r="Q2196" s="15" t="s">
        <v>9326</v>
      </c>
      <c r="R2196" s="12" t="s">
        <v>42</v>
      </c>
      <c r="S2196" s="11" t="s">
        <v>9327</v>
      </c>
      <c r="T2196" s="11"/>
    </row>
    <row x14ac:dyDescent="0.25" r="2197" customHeight="1" ht="19.5">
      <c r="A2197" s="18">
        <v>45203</v>
      </c>
      <c r="B2197" s="11" t="s">
        <v>9328</v>
      </c>
      <c r="C2197" s="11" t="s">
        <v>5513</v>
      </c>
      <c r="D2197" s="12"/>
      <c r="E2197" s="13">
        <v>15572725168</v>
      </c>
      <c r="F2197" s="11" t="s">
        <v>5530</v>
      </c>
      <c r="G2197" s="12" t="s">
        <v>23</v>
      </c>
      <c r="H2197" s="12"/>
      <c r="I2197" s="14" t="s">
        <v>75</v>
      </c>
      <c r="J2197" s="12" t="s">
        <v>24</v>
      </c>
      <c r="K2197" s="12" t="s">
        <v>25</v>
      </c>
      <c r="L2197" s="12" t="s">
        <v>39</v>
      </c>
      <c r="M2197" s="11" t="s">
        <v>27</v>
      </c>
      <c r="N2197" s="11" t="s">
        <v>28</v>
      </c>
      <c r="O2197" s="12" t="s">
        <v>29</v>
      </c>
      <c r="P2197" s="12"/>
      <c r="Q2197" s="15" t="s">
        <v>9329</v>
      </c>
      <c r="R2197" s="12" t="s">
        <v>42</v>
      </c>
      <c r="S2197" s="11" t="s">
        <v>9330</v>
      </c>
      <c r="T2197" s="11" t="s">
        <v>9331</v>
      </c>
    </row>
    <row x14ac:dyDescent="0.25" r="2198" customHeight="1" ht="19.5">
      <c r="A2198" s="18">
        <v>45203</v>
      </c>
      <c r="B2198" s="11" t="s">
        <v>9332</v>
      </c>
      <c r="C2198" s="11" t="s">
        <v>5513</v>
      </c>
      <c r="D2198" s="12"/>
      <c r="E2198" s="13">
        <v>17771725620</v>
      </c>
      <c r="F2198" s="11" t="s">
        <v>9333</v>
      </c>
      <c r="G2198" s="12" t="s">
        <v>23</v>
      </c>
      <c r="H2198" s="12"/>
      <c r="I2198" s="14" t="s">
        <v>131</v>
      </c>
      <c r="J2198" s="12" t="s">
        <v>24</v>
      </c>
      <c r="K2198" s="12" t="s">
        <v>25</v>
      </c>
      <c r="L2198" s="12" t="s">
        <v>39</v>
      </c>
      <c r="M2198" s="11" t="s">
        <v>27</v>
      </c>
      <c r="N2198" s="11" t="s">
        <v>28</v>
      </c>
      <c r="O2198" s="12" t="s">
        <v>29</v>
      </c>
      <c r="P2198" s="12"/>
      <c r="Q2198" s="15" t="s">
        <v>9334</v>
      </c>
      <c r="R2198" s="12" t="s">
        <v>42</v>
      </c>
      <c r="S2198" s="11" t="s">
        <v>9335</v>
      </c>
      <c r="T2198" s="11" t="s">
        <v>9336</v>
      </c>
    </row>
    <row x14ac:dyDescent="0.25" r="2199" customHeight="1" ht="19.5">
      <c r="A2199" s="18">
        <v>45203</v>
      </c>
      <c r="B2199" s="11" t="s">
        <v>9337</v>
      </c>
      <c r="C2199" s="11" t="s">
        <v>46</v>
      </c>
      <c r="D2199" s="12"/>
      <c r="E2199" s="13">
        <v>13227256809</v>
      </c>
      <c r="F2199" s="11" t="s">
        <v>5247</v>
      </c>
      <c r="G2199" s="12" t="s">
        <v>115</v>
      </c>
      <c r="H2199" s="12"/>
      <c r="I2199" s="14" t="s">
        <v>590</v>
      </c>
      <c r="J2199" s="12" t="s">
        <v>24</v>
      </c>
      <c r="K2199" s="12" t="s">
        <v>25</v>
      </c>
      <c r="L2199" s="12" t="s">
        <v>39</v>
      </c>
      <c r="M2199" s="11" t="s">
        <v>27</v>
      </c>
      <c r="N2199" s="11" t="s">
        <v>28</v>
      </c>
      <c r="O2199" s="12" t="s">
        <v>29</v>
      </c>
      <c r="P2199" s="12"/>
      <c r="Q2199" s="15" t="s">
        <v>9338</v>
      </c>
      <c r="R2199" s="12" t="s">
        <v>51</v>
      </c>
      <c r="S2199" s="11" t="s">
        <v>9339</v>
      </c>
      <c r="T2199" s="11"/>
    </row>
    <row x14ac:dyDescent="0.25" r="2200" customHeight="1" ht="19.5">
      <c r="A2200" s="18">
        <v>45203</v>
      </c>
      <c r="B2200" s="11" t="s">
        <v>9340</v>
      </c>
      <c r="C2200" s="11" t="s">
        <v>46</v>
      </c>
      <c r="D2200" s="12"/>
      <c r="E2200" s="13">
        <v>13469831877</v>
      </c>
      <c r="F2200" s="11" t="s">
        <v>9341</v>
      </c>
      <c r="G2200" s="12" t="s">
        <v>48</v>
      </c>
      <c r="H2200" s="12"/>
      <c r="I2200" s="14" t="s">
        <v>154</v>
      </c>
      <c r="J2200" s="12" t="s">
        <v>24</v>
      </c>
      <c r="K2200" s="12" t="s">
        <v>25</v>
      </c>
      <c r="L2200" s="12" t="s">
        <v>39</v>
      </c>
      <c r="M2200" s="11" t="s">
        <v>27</v>
      </c>
      <c r="N2200" s="11" t="s">
        <v>28</v>
      </c>
      <c r="O2200" s="12" t="s">
        <v>29</v>
      </c>
      <c r="P2200" s="12"/>
      <c r="Q2200" s="15" t="s">
        <v>9342</v>
      </c>
      <c r="R2200" s="12" t="s">
        <v>51</v>
      </c>
      <c r="S2200" s="11" t="s">
        <v>9343</v>
      </c>
      <c r="T2200" s="11"/>
    </row>
    <row x14ac:dyDescent="0.25" r="2201" customHeight="1" ht="19.5">
      <c r="A2201" s="18">
        <v>45203</v>
      </c>
      <c r="B2201" s="11" t="s">
        <v>9344</v>
      </c>
      <c r="C2201" s="11" t="s">
        <v>46</v>
      </c>
      <c r="D2201" s="12"/>
      <c r="E2201" s="13">
        <v>13235623862</v>
      </c>
      <c r="F2201" s="11" t="s">
        <v>9345</v>
      </c>
      <c r="G2201" s="12" t="s">
        <v>289</v>
      </c>
      <c r="H2201" s="12"/>
      <c r="I2201" s="14" t="s">
        <v>68</v>
      </c>
      <c r="J2201" s="12" t="s">
        <v>24</v>
      </c>
      <c r="K2201" s="12" t="s">
        <v>25</v>
      </c>
      <c r="L2201" s="12" t="s">
        <v>39</v>
      </c>
      <c r="M2201" s="11" t="s">
        <v>27</v>
      </c>
      <c r="N2201" s="11" t="s">
        <v>28</v>
      </c>
      <c r="O2201" s="12" t="s">
        <v>29</v>
      </c>
      <c r="P2201" s="12"/>
      <c r="Q2201" s="15" t="s">
        <v>9346</v>
      </c>
      <c r="R2201" s="12" t="s">
        <v>51</v>
      </c>
      <c r="S2201" s="11" t="s">
        <v>9347</v>
      </c>
      <c r="T2201" s="11"/>
    </row>
    <row x14ac:dyDescent="0.25" r="2202" customHeight="1" ht="19.5">
      <c r="A2202" s="18">
        <v>45203</v>
      </c>
      <c r="B2202" s="11" t="s">
        <v>9348</v>
      </c>
      <c r="C2202" s="11" t="s">
        <v>46</v>
      </c>
      <c r="D2202" s="12"/>
      <c r="E2202" s="13">
        <v>15549379597</v>
      </c>
      <c r="F2202" s="11" t="s">
        <v>7420</v>
      </c>
      <c r="G2202" s="12" t="s">
        <v>289</v>
      </c>
      <c r="H2202" s="12"/>
      <c r="I2202" s="14" t="s">
        <v>241</v>
      </c>
      <c r="J2202" s="12" t="s">
        <v>24</v>
      </c>
      <c r="K2202" s="12" t="s">
        <v>25</v>
      </c>
      <c r="L2202" s="12" t="s">
        <v>39</v>
      </c>
      <c r="M2202" s="11" t="s">
        <v>27</v>
      </c>
      <c r="N2202" s="11" t="s">
        <v>28</v>
      </c>
      <c r="O2202" s="12" t="s">
        <v>29</v>
      </c>
      <c r="P2202" s="12"/>
      <c r="Q2202" s="15" t="s">
        <v>9349</v>
      </c>
      <c r="R2202" s="12" t="s">
        <v>51</v>
      </c>
      <c r="S2202" s="11" t="s">
        <v>9350</v>
      </c>
      <c r="T2202" s="11"/>
    </row>
    <row x14ac:dyDescent="0.25" r="2203" customHeight="1" ht="19.5">
      <c r="A2203" s="18">
        <v>45203</v>
      </c>
      <c r="B2203" s="11" t="s">
        <v>9351</v>
      </c>
      <c r="C2203" s="11" t="s">
        <v>46</v>
      </c>
      <c r="D2203" s="12"/>
      <c r="E2203" s="13">
        <v>15671073095</v>
      </c>
      <c r="F2203" s="11" t="s">
        <v>9352</v>
      </c>
      <c r="G2203" s="12" t="s">
        <v>62</v>
      </c>
      <c r="H2203" s="12"/>
      <c r="I2203" s="14" t="s">
        <v>206</v>
      </c>
      <c r="J2203" s="12" t="s">
        <v>24</v>
      </c>
      <c r="K2203" s="12" t="s">
        <v>69</v>
      </c>
      <c r="L2203" s="12" t="s">
        <v>39</v>
      </c>
      <c r="M2203" s="11" t="s">
        <v>27</v>
      </c>
      <c r="N2203" s="11" t="s">
        <v>28</v>
      </c>
      <c r="O2203" s="12" t="s">
        <v>29</v>
      </c>
      <c r="P2203" s="12"/>
      <c r="Q2203" s="15" t="s">
        <v>9353</v>
      </c>
      <c r="R2203" s="12" t="s">
        <v>51</v>
      </c>
      <c r="S2203" s="11" t="s">
        <v>9354</v>
      </c>
      <c r="T2203" s="11"/>
    </row>
    <row x14ac:dyDescent="0.25" r="2204" customHeight="1" ht="19.5">
      <c r="A2204" s="18">
        <v>45203</v>
      </c>
      <c r="B2204" s="11" t="s">
        <v>9355</v>
      </c>
      <c r="C2204" s="11" t="s">
        <v>5513</v>
      </c>
      <c r="D2204" s="12"/>
      <c r="E2204" s="13">
        <v>18608605617</v>
      </c>
      <c r="F2204" s="11" t="s">
        <v>9356</v>
      </c>
      <c r="G2204" s="12" t="s">
        <v>115</v>
      </c>
      <c r="H2204" s="12"/>
      <c r="I2204" s="14">
        <v>10015</v>
      </c>
      <c r="J2204" s="12" t="s">
        <v>24</v>
      </c>
      <c r="K2204" s="12" t="s">
        <v>69</v>
      </c>
      <c r="L2204" s="12" t="s">
        <v>26</v>
      </c>
      <c r="M2204" s="11" t="s">
        <v>27</v>
      </c>
      <c r="N2204" s="11" t="s">
        <v>28</v>
      </c>
      <c r="O2204" s="12" t="s">
        <v>29</v>
      </c>
      <c r="P2204" s="12"/>
      <c r="Q2204" s="15" t="s">
        <v>9357</v>
      </c>
      <c r="R2204" s="12" t="s">
        <v>31</v>
      </c>
      <c r="S2204" s="11" t="s">
        <v>9358</v>
      </c>
      <c r="T2204" s="11"/>
    </row>
    <row x14ac:dyDescent="0.25" r="2205" customHeight="1" ht="19.5">
      <c r="A2205" s="18">
        <v>45203</v>
      </c>
      <c r="B2205" s="11" t="s">
        <v>9359</v>
      </c>
      <c r="C2205" s="11" t="s">
        <v>5601</v>
      </c>
      <c r="D2205" s="12"/>
      <c r="E2205" s="13">
        <v>13100789161</v>
      </c>
      <c r="F2205" s="11" t="s">
        <v>9360</v>
      </c>
      <c r="G2205" s="12" t="s">
        <v>289</v>
      </c>
      <c r="H2205" s="12" t="s">
        <v>98</v>
      </c>
      <c r="I2205" s="14" t="s">
        <v>433</v>
      </c>
      <c r="J2205" s="12" t="s">
        <v>24</v>
      </c>
      <c r="K2205" s="12" t="s">
        <v>25</v>
      </c>
      <c r="L2205" s="12" t="s">
        <v>39</v>
      </c>
      <c r="M2205" s="11" t="s">
        <v>27</v>
      </c>
      <c r="N2205" s="11" t="s">
        <v>28</v>
      </c>
      <c r="O2205" s="12" t="s">
        <v>29</v>
      </c>
      <c r="P2205" s="12"/>
      <c r="Q2205" s="15" t="s">
        <v>9361</v>
      </c>
      <c r="R2205" s="12" t="s">
        <v>42</v>
      </c>
      <c r="S2205" s="11" t="s">
        <v>9362</v>
      </c>
      <c r="T2205" s="11" t="s">
        <v>9363</v>
      </c>
    </row>
    <row x14ac:dyDescent="0.25" r="2206" customHeight="1" ht="19.5">
      <c r="A2206" s="18">
        <v>45203</v>
      </c>
      <c r="B2206" s="11" t="s">
        <v>9364</v>
      </c>
      <c r="C2206" s="11" t="s">
        <v>4212</v>
      </c>
      <c r="D2206" s="12"/>
      <c r="E2206" s="13">
        <v>13247288761</v>
      </c>
      <c r="F2206" s="11" t="s">
        <v>9365</v>
      </c>
      <c r="G2206" s="12" t="s">
        <v>115</v>
      </c>
      <c r="H2206" s="12"/>
      <c r="I2206" s="14" t="s">
        <v>3454</v>
      </c>
      <c r="J2206" s="12" t="s">
        <v>24</v>
      </c>
      <c r="K2206" s="12" t="s">
        <v>69</v>
      </c>
      <c r="L2206" s="12" t="s">
        <v>26</v>
      </c>
      <c r="M2206" s="11" t="s">
        <v>27</v>
      </c>
      <c r="N2206" s="11" t="s">
        <v>28</v>
      </c>
      <c r="O2206" s="12" t="s">
        <v>29</v>
      </c>
      <c r="P2206" s="12"/>
      <c r="Q2206" s="15" t="s">
        <v>9366</v>
      </c>
      <c r="R2206" s="12" t="s">
        <v>31</v>
      </c>
      <c r="S2206" s="11" t="s">
        <v>9367</v>
      </c>
      <c r="T2206" s="11" t="s">
        <v>9368</v>
      </c>
    </row>
    <row x14ac:dyDescent="0.25" r="2207" customHeight="1" ht="19.5">
      <c r="A2207" s="18">
        <v>45203</v>
      </c>
      <c r="B2207" s="11" t="s">
        <v>9369</v>
      </c>
      <c r="C2207" s="11" t="s">
        <v>9370</v>
      </c>
      <c r="D2207" s="12"/>
      <c r="E2207" s="13">
        <v>15629370708</v>
      </c>
      <c r="F2207" s="11" t="s">
        <v>9371</v>
      </c>
      <c r="G2207" s="12" t="s">
        <v>23</v>
      </c>
      <c r="H2207" s="12"/>
      <c r="I2207" s="14" t="s">
        <v>433</v>
      </c>
      <c r="J2207" s="12" t="s">
        <v>24</v>
      </c>
      <c r="K2207" s="12" t="s">
        <v>25</v>
      </c>
      <c r="L2207" s="12" t="s">
        <v>39</v>
      </c>
      <c r="M2207" s="11" t="s">
        <v>40</v>
      </c>
      <c r="N2207" s="11" t="s">
        <v>624</v>
      </c>
      <c r="O2207" s="12" t="s">
        <v>29</v>
      </c>
      <c r="P2207" s="12"/>
      <c r="Q2207" s="15" t="s">
        <v>9372</v>
      </c>
      <c r="R2207" s="12" t="s">
        <v>42</v>
      </c>
      <c r="S2207" s="11" t="s">
        <v>9373</v>
      </c>
      <c r="T2207" s="11"/>
    </row>
    <row x14ac:dyDescent="0.25" r="2208" customHeight="1" ht="19.5">
      <c r="A2208" s="18">
        <v>45203</v>
      </c>
      <c r="B2208" s="11" t="s">
        <v>9374</v>
      </c>
      <c r="C2208" s="11" t="s">
        <v>6191</v>
      </c>
      <c r="D2208" s="12"/>
      <c r="E2208" s="13">
        <v>17671328304</v>
      </c>
      <c r="F2208" s="11" t="s">
        <v>9375</v>
      </c>
      <c r="G2208" s="12" t="s">
        <v>74</v>
      </c>
      <c r="H2208" s="12"/>
      <c r="I2208" s="14" t="s">
        <v>4501</v>
      </c>
      <c r="J2208" s="12" t="s">
        <v>24</v>
      </c>
      <c r="K2208" s="12" t="s">
        <v>25</v>
      </c>
      <c r="L2208" s="12" t="s">
        <v>4502</v>
      </c>
      <c r="M2208" s="11" t="s">
        <v>27</v>
      </c>
      <c r="N2208" s="11" t="s">
        <v>624</v>
      </c>
      <c r="O2208" s="12" t="s">
        <v>29</v>
      </c>
      <c r="P2208" s="12"/>
      <c r="Q2208" s="15" t="s">
        <v>9376</v>
      </c>
      <c r="R2208" s="12" t="s">
        <v>42</v>
      </c>
      <c r="S2208" s="11" t="s">
        <v>9377</v>
      </c>
      <c r="T2208" s="11"/>
    </row>
    <row x14ac:dyDescent="0.25" r="2209" customHeight="1" ht="19.5">
      <c r="A2209" s="18">
        <v>45203</v>
      </c>
      <c r="B2209" s="11" t="s">
        <v>9378</v>
      </c>
      <c r="C2209" s="11" t="s">
        <v>545</v>
      </c>
      <c r="D2209" s="12"/>
      <c r="E2209" s="13">
        <v>13227283868</v>
      </c>
      <c r="F2209" s="11" t="s">
        <v>919</v>
      </c>
      <c r="G2209" s="12" t="s">
        <v>23</v>
      </c>
      <c r="H2209" s="12"/>
      <c r="I2209" s="14" t="s">
        <v>81</v>
      </c>
      <c r="J2209" s="12" t="s">
        <v>24</v>
      </c>
      <c r="K2209" s="12" t="s">
        <v>25</v>
      </c>
      <c r="L2209" s="12" t="s">
        <v>39</v>
      </c>
      <c r="M2209" s="11" t="s">
        <v>27</v>
      </c>
      <c r="N2209" s="11" t="s">
        <v>28</v>
      </c>
      <c r="O2209" s="12" t="s">
        <v>29</v>
      </c>
      <c r="P2209" s="12"/>
      <c r="Q2209" s="15" t="s">
        <v>9379</v>
      </c>
      <c r="R2209" s="12" t="s">
        <v>42</v>
      </c>
      <c r="S2209" s="11" t="s">
        <v>9380</v>
      </c>
      <c r="T2209" s="11"/>
    </row>
    <row x14ac:dyDescent="0.25" r="2210" customHeight="1" ht="19.5">
      <c r="A2210" s="18">
        <v>45203</v>
      </c>
      <c r="B2210" s="11" t="s">
        <v>9381</v>
      </c>
      <c r="C2210" s="11" t="s">
        <v>9382</v>
      </c>
      <c r="D2210" s="12"/>
      <c r="E2210" s="13">
        <v>13177057990</v>
      </c>
      <c r="F2210" s="11" t="s">
        <v>9383</v>
      </c>
      <c r="G2210" s="12" t="s">
        <v>62</v>
      </c>
      <c r="H2210" s="12"/>
      <c r="I2210" s="14" t="s">
        <v>57</v>
      </c>
      <c r="J2210" s="12" t="s">
        <v>24</v>
      </c>
      <c r="K2210" s="12" t="s">
        <v>25</v>
      </c>
      <c r="L2210" s="12" t="s">
        <v>39</v>
      </c>
      <c r="M2210" s="11" t="s">
        <v>40</v>
      </c>
      <c r="N2210" s="11" t="s">
        <v>624</v>
      </c>
      <c r="O2210" s="12" t="s">
        <v>29</v>
      </c>
      <c r="P2210" s="12"/>
      <c r="Q2210" s="15" t="s">
        <v>9384</v>
      </c>
      <c r="R2210" s="12" t="s">
        <v>42</v>
      </c>
      <c r="S2210" s="11" t="s">
        <v>9385</v>
      </c>
      <c r="T2210" s="11" t="s">
        <v>9386</v>
      </c>
    </row>
    <row x14ac:dyDescent="0.25" r="2211" customHeight="1" ht="19.5">
      <c r="A2211" s="18">
        <v>45203</v>
      </c>
      <c r="B2211" s="11" t="s">
        <v>9387</v>
      </c>
      <c r="C2211" s="11" t="s">
        <v>2414</v>
      </c>
      <c r="D2211" s="12"/>
      <c r="E2211" s="13">
        <v>13040967672</v>
      </c>
      <c r="F2211" s="11" t="s">
        <v>9388</v>
      </c>
      <c r="G2211" s="12" t="s">
        <v>74</v>
      </c>
      <c r="H2211" s="12"/>
      <c r="I2211" s="14">
        <v>10015</v>
      </c>
      <c r="J2211" s="12" t="s">
        <v>24</v>
      </c>
      <c r="K2211" s="12" t="s">
        <v>25</v>
      </c>
      <c r="L2211" s="12" t="s">
        <v>26</v>
      </c>
      <c r="M2211" s="11" t="s">
        <v>27</v>
      </c>
      <c r="N2211" s="11" t="s">
        <v>28</v>
      </c>
      <c r="O2211" s="12" t="s">
        <v>29</v>
      </c>
      <c r="P2211" s="12"/>
      <c r="Q2211" s="15" t="s">
        <v>9389</v>
      </c>
      <c r="R2211" s="12" t="s">
        <v>31</v>
      </c>
      <c r="S2211" s="11" t="s">
        <v>9390</v>
      </c>
      <c r="T2211" s="11" t="s">
        <v>9391</v>
      </c>
    </row>
    <row x14ac:dyDescent="0.25" r="2212" customHeight="1" ht="19.5">
      <c r="A2212" s="18">
        <v>45203</v>
      </c>
      <c r="B2212" s="11" t="s">
        <v>9392</v>
      </c>
      <c r="C2212" s="11" t="s">
        <v>691</v>
      </c>
      <c r="D2212" s="12"/>
      <c r="E2212" s="13" t="s">
        <v>9393</v>
      </c>
      <c r="F2212" s="11" t="s">
        <v>9394</v>
      </c>
      <c r="G2212" s="12" t="s">
        <v>23</v>
      </c>
      <c r="H2212" s="12"/>
      <c r="I2212" s="14" t="s">
        <v>615</v>
      </c>
      <c r="J2212" s="12" t="s">
        <v>24</v>
      </c>
      <c r="K2212" s="12" t="s">
        <v>25</v>
      </c>
      <c r="L2212" s="12" t="s">
        <v>39</v>
      </c>
      <c r="M2212" s="11" t="s">
        <v>149</v>
      </c>
      <c r="N2212" s="11" t="s">
        <v>28</v>
      </c>
      <c r="O2212" s="12" t="s">
        <v>29</v>
      </c>
      <c r="P2212" s="12"/>
      <c r="Q2212" s="15" t="s">
        <v>9395</v>
      </c>
      <c r="R2212" s="12" t="s">
        <v>42</v>
      </c>
      <c r="S2212" s="11" t="s">
        <v>9396</v>
      </c>
      <c r="T2212" s="11" t="s">
        <v>9397</v>
      </c>
    </row>
    <row x14ac:dyDescent="0.25" r="2213" customHeight="1" ht="19.5">
      <c r="A2213" s="18">
        <v>45203</v>
      </c>
      <c r="B2213" s="11" t="s">
        <v>9398</v>
      </c>
      <c r="C2213" s="11" t="s">
        <v>545</v>
      </c>
      <c r="D2213" s="12"/>
      <c r="E2213" s="13">
        <v>18694084702</v>
      </c>
      <c r="F2213" s="11" t="s">
        <v>9399</v>
      </c>
      <c r="G2213" s="12" t="s">
        <v>62</v>
      </c>
      <c r="H2213" s="12"/>
      <c r="I2213" s="14" t="s">
        <v>87</v>
      </c>
      <c r="J2213" s="12" t="s">
        <v>24</v>
      </c>
      <c r="K2213" s="12" t="s">
        <v>25</v>
      </c>
      <c r="L2213" s="12" t="s">
        <v>39</v>
      </c>
      <c r="M2213" s="11" t="s">
        <v>27</v>
      </c>
      <c r="N2213" s="11" t="s">
        <v>28</v>
      </c>
      <c r="O2213" s="12" t="s">
        <v>29</v>
      </c>
      <c r="P2213" s="12"/>
      <c r="Q2213" s="15" t="s">
        <v>9400</v>
      </c>
      <c r="R2213" s="12" t="s">
        <v>42</v>
      </c>
      <c r="S2213" s="11" t="s">
        <v>9401</v>
      </c>
      <c r="T2213" s="11" t="s">
        <v>9402</v>
      </c>
    </row>
    <row x14ac:dyDescent="0.25" r="2214" customHeight="1" ht="19.5">
      <c r="A2214" s="18">
        <v>45203</v>
      </c>
      <c r="B2214" s="11" t="s">
        <v>9403</v>
      </c>
      <c r="C2214" s="11" t="s">
        <v>4212</v>
      </c>
      <c r="D2214" s="12"/>
      <c r="E2214" s="13">
        <v>15926965818</v>
      </c>
      <c r="F2214" s="11" t="s">
        <v>9404</v>
      </c>
      <c r="G2214" s="12" t="s">
        <v>23</v>
      </c>
      <c r="H2214" s="12"/>
      <c r="I2214" s="14" t="s">
        <v>75</v>
      </c>
      <c r="J2214" s="12" t="s">
        <v>24</v>
      </c>
      <c r="K2214" s="12" t="s">
        <v>25</v>
      </c>
      <c r="L2214" s="12" t="s">
        <v>39</v>
      </c>
      <c r="M2214" s="11" t="s">
        <v>40</v>
      </c>
      <c r="N2214" s="11" t="s">
        <v>28</v>
      </c>
      <c r="O2214" s="12" t="s">
        <v>29</v>
      </c>
      <c r="P2214" s="12"/>
      <c r="Q2214" s="15" t="s">
        <v>9405</v>
      </c>
      <c r="R2214" s="12" t="s">
        <v>42</v>
      </c>
      <c r="S2214" s="11" t="s">
        <v>9406</v>
      </c>
      <c r="T2214" s="11" t="s">
        <v>9407</v>
      </c>
    </row>
    <row x14ac:dyDescent="0.25" r="2215" customHeight="1" ht="19.5">
      <c r="A2215" s="18">
        <v>45203</v>
      </c>
      <c r="B2215" s="11" t="s">
        <v>9408</v>
      </c>
      <c r="C2215" s="11" t="s">
        <v>691</v>
      </c>
      <c r="D2215" s="12"/>
      <c r="E2215" s="13" t="s">
        <v>9409</v>
      </c>
      <c r="F2215" s="11" t="s">
        <v>9410</v>
      </c>
      <c r="G2215" s="12" t="s">
        <v>74</v>
      </c>
      <c r="H2215" s="12"/>
      <c r="I2215" s="14" t="s">
        <v>381</v>
      </c>
      <c r="J2215" s="12" t="s">
        <v>24</v>
      </c>
      <c r="K2215" s="12" t="s">
        <v>25</v>
      </c>
      <c r="L2215" s="12" t="s">
        <v>39</v>
      </c>
      <c r="M2215" s="11" t="s">
        <v>40</v>
      </c>
      <c r="N2215" s="11" t="s">
        <v>28</v>
      </c>
      <c r="O2215" s="12" t="s">
        <v>29</v>
      </c>
      <c r="P2215" s="12"/>
      <c r="Q2215" s="15" t="s">
        <v>9411</v>
      </c>
      <c r="R2215" s="12" t="s">
        <v>42</v>
      </c>
      <c r="S2215" s="11" t="s">
        <v>9412</v>
      </c>
      <c r="T2215" s="11" t="s">
        <v>9413</v>
      </c>
    </row>
    <row x14ac:dyDescent="0.25" r="2216" customHeight="1" ht="19.5">
      <c r="A2216" s="18">
        <v>45203</v>
      </c>
      <c r="B2216" s="11" t="s">
        <v>9414</v>
      </c>
      <c r="C2216" s="11" t="s">
        <v>2414</v>
      </c>
      <c r="D2216" s="12"/>
      <c r="E2216" s="13">
        <v>15697274360</v>
      </c>
      <c r="F2216" s="11" t="s">
        <v>9415</v>
      </c>
      <c r="G2216" s="12" t="s">
        <v>23</v>
      </c>
      <c r="H2216" s="12"/>
      <c r="I2216" s="14" t="s">
        <v>328</v>
      </c>
      <c r="J2216" s="12" t="s">
        <v>24</v>
      </c>
      <c r="K2216" s="12" t="s">
        <v>25</v>
      </c>
      <c r="L2216" s="12" t="s">
        <v>39</v>
      </c>
      <c r="M2216" s="11" t="s">
        <v>27</v>
      </c>
      <c r="N2216" s="11" t="s">
        <v>28</v>
      </c>
      <c r="O2216" s="12" t="s">
        <v>29</v>
      </c>
      <c r="P2216" s="12"/>
      <c r="Q2216" s="15" t="s">
        <v>9416</v>
      </c>
      <c r="R2216" s="12" t="s">
        <v>42</v>
      </c>
      <c r="S2216" s="11" t="s">
        <v>9417</v>
      </c>
      <c r="T2216" s="11" t="s">
        <v>9418</v>
      </c>
    </row>
    <row x14ac:dyDescent="0.25" r="2217" customHeight="1" ht="19.5">
      <c r="A2217" s="18">
        <v>45203</v>
      </c>
      <c r="B2217" s="11" t="s">
        <v>9419</v>
      </c>
      <c r="C2217" s="11" t="s">
        <v>3299</v>
      </c>
      <c r="D2217" s="12"/>
      <c r="E2217" s="13">
        <v>15549363728</v>
      </c>
      <c r="F2217" s="11" t="s">
        <v>9420</v>
      </c>
      <c r="G2217" s="12" t="s">
        <v>37</v>
      </c>
      <c r="H2217" s="12"/>
      <c r="I2217" s="14" t="s">
        <v>663</v>
      </c>
      <c r="J2217" s="12" t="s">
        <v>24</v>
      </c>
      <c r="K2217" s="12" t="s">
        <v>25</v>
      </c>
      <c r="L2217" s="12" t="s">
        <v>39</v>
      </c>
      <c r="M2217" s="11" t="s">
        <v>27</v>
      </c>
      <c r="N2217" s="11" t="s">
        <v>28</v>
      </c>
      <c r="O2217" s="12" t="s">
        <v>29</v>
      </c>
      <c r="P2217" s="12"/>
      <c r="Q2217" s="15" t="s">
        <v>9421</v>
      </c>
      <c r="R2217" s="12" t="s">
        <v>42</v>
      </c>
      <c r="S2217" s="11" t="s">
        <v>9422</v>
      </c>
      <c r="T2217" s="11" t="s">
        <v>9423</v>
      </c>
    </row>
    <row x14ac:dyDescent="0.25" r="2218" customHeight="1" ht="19.5">
      <c r="A2218" s="18">
        <v>45203</v>
      </c>
      <c r="B2218" s="11" t="s">
        <v>9424</v>
      </c>
      <c r="C2218" s="11" t="s">
        <v>1289</v>
      </c>
      <c r="D2218" s="12"/>
      <c r="E2218" s="13">
        <v>13098415526</v>
      </c>
      <c r="F2218" s="11" t="s">
        <v>9425</v>
      </c>
      <c r="G2218" s="12" t="s">
        <v>48</v>
      </c>
      <c r="H2218" s="12"/>
      <c r="I2218" s="14" t="s">
        <v>259</v>
      </c>
      <c r="J2218" s="12" t="s">
        <v>24</v>
      </c>
      <c r="K2218" s="12" t="s">
        <v>25</v>
      </c>
      <c r="L2218" s="12" t="s">
        <v>39</v>
      </c>
      <c r="M2218" s="11" t="s">
        <v>27</v>
      </c>
      <c r="N2218" s="11" t="s">
        <v>28</v>
      </c>
      <c r="O2218" s="12" t="s">
        <v>29</v>
      </c>
      <c r="P2218" s="12"/>
      <c r="Q2218" s="15" t="s">
        <v>9426</v>
      </c>
      <c r="R2218" s="12" t="s">
        <v>42</v>
      </c>
      <c r="S2218" s="11" t="s">
        <v>9427</v>
      </c>
      <c r="T2218" s="11" t="s">
        <v>9428</v>
      </c>
    </row>
    <row x14ac:dyDescent="0.25" r="2219" customHeight="1" ht="19.5">
      <c r="A2219" s="18">
        <v>45203</v>
      </c>
      <c r="B2219" s="11" t="s">
        <v>9429</v>
      </c>
      <c r="C2219" s="11" t="s">
        <v>545</v>
      </c>
      <c r="D2219" s="12"/>
      <c r="E2219" s="13">
        <v>15607208470</v>
      </c>
      <c r="F2219" s="11" t="s">
        <v>9430</v>
      </c>
      <c r="G2219" s="12" t="s">
        <v>115</v>
      </c>
      <c r="H2219" s="12"/>
      <c r="I2219" s="14" t="s">
        <v>930</v>
      </c>
      <c r="J2219" s="12" t="s">
        <v>24</v>
      </c>
      <c r="K2219" s="12" t="s">
        <v>25</v>
      </c>
      <c r="L2219" s="12" t="s">
        <v>39</v>
      </c>
      <c r="M2219" s="11" t="s">
        <v>27</v>
      </c>
      <c r="N2219" s="11" t="s">
        <v>28</v>
      </c>
      <c r="O2219" s="12" t="s">
        <v>29</v>
      </c>
      <c r="P2219" s="12"/>
      <c r="Q2219" s="15" t="s">
        <v>9431</v>
      </c>
      <c r="R2219" s="12" t="s">
        <v>42</v>
      </c>
      <c r="S2219" s="11" t="s">
        <v>9432</v>
      </c>
      <c r="T2219" s="11" t="s">
        <v>9433</v>
      </c>
    </row>
    <row x14ac:dyDescent="0.25" r="2220" customHeight="1" ht="19.5">
      <c r="A2220" s="18">
        <v>45203</v>
      </c>
      <c r="B2220" s="11" t="s">
        <v>9434</v>
      </c>
      <c r="C2220" s="11" t="s">
        <v>691</v>
      </c>
      <c r="D2220" s="12"/>
      <c r="E2220" s="13">
        <v>15586362520</v>
      </c>
      <c r="F2220" s="11" t="s">
        <v>9435</v>
      </c>
      <c r="G2220" s="12" t="s">
        <v>62</v>
      </c>
      <c r="H2220" s="12"/>
      <c r="I2220" s="14" t="s">
        <v>68</v>
      </c>
      <c r="J2220" s="12" t="s">
        <v>24</v>
      </c>
      <c r="K2220" s="12" t="s">
        <v>69</v>
      </c>
      <c r="L2220" s="12" t="s">
        <v>39</v>
      </c>
      <c r="M2220" s="11" t="s">
        <v>40</v>
      </c>
      <c r="N2220" s="11" t="s">
        <v>28</v>
      </c>
      <c r="O2220" s="12" t="s">
        <v>29</v>
      </c>
      <c r="P2220" s="12"/>
      <c r="Q2220" s="15" t="s">
        <v>9436</v>
      </c>
      <c r="R2220" s="12" t="s">
        <v>42</v>
      </c>
      <c r="S2220" s="11" t="s">
        <v>9437</v>
      </c>
      <c r="T2220" s="11" t="s">
        <v>9438</v>
      </c>
    </row>
    <row x14ac:dyDescent="0.25" r="2221" customHeight="1" ht="19.5">
      <c r="A2221" s="18">
        <v>45203</v>
      </c>
      <c r="B2221" s="11" t="s">
        <v>9439</v>
      </c>
      <c r="C2221" s="11" t="s">
        <v>691</v>
      </c>
      <c r="D2221" s="12"/>
      <c r="E2221" s="13">
        <v>13697286787</v>
      </c>
      <c r="F2221" s="11" t="s">
        <v>8230</v>
      </c>
      <c r="G2221" s="12" t="s">
        <v>23</v>
      </c>
      <c r="H2221" s="12"/>
      <c r="I2221" s="14" t="s">
        <v>93</v>
      </c>
      <c r="J2221" s="12" t="s">
        <v>24</v>
      </c>
      <c r="K2221" s="12" t="s">
        <v>25</v>
      </c>
      <c r="L2221" s="12" t="s">
        <v>39</v>
      </c>
      <c r="M2221" s="11" t="s">
        <v>40</v>
      </c>
      <c r="N2221" s="11" t="s">
        <v>28</v>
      </c>
      <c r="O2221" s="12" t="s">
        <v>29</v>
      </c>
      <c r="P2221" s="12"/>
      <c r="Q2221" s="15" t="s">
        <v>9440</v>
      </c>
      <c r="R2221" s="12" t="s">
        <v>42</v>
      </c>
      <c r="S2221" s="11" t="s">
        <v>9441</v>
      </c>
      <c r="T2221" s="11" t="s">
        <v>9442</v>
      </c>
    </row>
    <row x14ac:dyDescent="0.25" r="2222" customHeight="1" ht="19.5">
      <c r="A2222" s="18">
        <v>45203</v>
      </c>
      <c r="B2222" s="11" t="s">
        <v>9443</v>
      </c>
      <c r="C2222" s="11" t="s">
        <v>691</v>
      </c>
      <c r="D2222" s="12"/>
      <c r="E2222" s="13">
        <v>13545847850</v>
      </c>
      <c r="F2222" s="11" t="s">
        <v>8189</v>
      </c>
      <c r="G2222" s="12" t="s">
        <v>48</v>
      </c>
      <c r="H2222" s="12" t="s">
        <v>130</v>
      </c>
      <c r="I2222" s="14" t="s">
        <v>221</v>
      </c>
      <c r="J2222" s="12" t="s">
        <v>24</v>
      </c>
      <c r="K2222" s="12" t="s">
        <v>25</v>
      </c>
      <c r="L2222" s="12" t="s">
        <v>39</v>
      </c>
      <c r="M2222" s="11" t="s">
        <v>40</v>
      </c>
      <c r="N2222" s="11" t="s">
        <v>28</v>
      </c>
      <c r="O2222" s="12" t="s">
        <v>29</v>
      </c>
      <c r="P2222" s="12"/>
      <c r="Q2222" s="15" t="s">
        <v>9444</v>
      </c>
      <c r="R2222" s="12" t="s">
        <v>42</v>
      </c>
      <c r="S2222" s="11" t="s">
        <v>9445</v>
      </c>
      <c r="T2222" s="11" t="s">
        <v>9446</v>
      </c>
    </row>
    <row x14ac:dyDescent="0.25" r="2223" customHeight="1" ht="19.5">
      <c r="A2223" s="18">
        <v>45203</v>
      </c>
      <c r="B2223" s="11" t="s">
        <v>9447</v>
      </c>
      <c r="C2223" s="11" t="s">
        <v>46</v>
      </c>
      <c r="D2223" s="12"/>
      <c r="E2223" s="13">
        <v>13032723691</v>
      </c>
      <c r="F2223" s="11" t="s">
        <v>9448</v>
      </c>
      <c r="G2223" s="12" t="s">
        <v>216</v>
      </c>
      <c r="H2223" s="12"/>
      <c r="I2223" s="14" t="s">
        <v>290</v>
      </c>
      <c r="J2223" s="12" t="s">
        <v>24</v>
      </c>
      <c r="K2223" s="12" t="s">
        <v>25</v>
      </c>
      <c r="L2223" s="12" t="s">
        <v>39</v>
      </c>
      <c r="M2223" s="11" t="s">
        <v>40</v>
      </c>
      <c r="N2223" s="11" t="s">
        <v>28</v>
      </c>
      <c r="O2223" s="12" t="s">
        <v>29</v>
      </c>
      <c r="P2223" s="12"/>
      <c r="Q2223" s="15" t="s">
        <v>9449</v>
      </c>
      <c r="R2223" s="12" t="s">
        <v>51</v>
      </c>
      <c r="S2223" s="11" t="s">
        <v>9450</v>
      </c>
      <c r="T2223" s="11"/>
    </row>
    <row x14ac:dyDescent="0.25" r="2224" customHeight="1" ht="19.5">
      <c r="A2224" s="18">
        <v>45203</v>
      </c>
      <c r="B2224" s="11" t="s">
        <v>9451</v>
      </c>
      <c r="C2224" s="11" t="s">
        <v>545</v>
      </c>
      <c r="D2224" s="12"/>
      <c r="E2224" s="13">
        <v>15271457268</v>
      </c>
      <c r="F2224" s="11" t="s">
        <v>9452</v>
      </c>
      <c r="G2224" s="12" t="s">
        <v>48</v>
      </c>
      <c r="H2224" s="12" t="s">
        <v>98</v>
      </c>
      <c r="I2224" s="14" t="s">
        <v>254</v>
      </c>
      <c r="J2224" s="12" t="s">
        <v>24</v>
      </c>
      <c r="K2224" s="12" t="s">
        <v>25</v>
      </c>
      <c r="L2224" s="12" t="s">
        <v>39</v>
      </c>
      <c r="M2224" s="11" t="s">
        <v>40</v>
      </c>
      <c r="N2224" s="11" t="s">
        <v>28</v>
      </c>
      <c r="O2224" s="12" t="s">
        <v>29</v>
      </c>
      <c r="P2224" s="12"/>
      <c r="Q2224" s="15" t="s">
        <v>9453</v>
      </c>
      <c r="R2224" s="12" t="s">
        <v>42</v>
      </c>
      <c r="S2224" s="11" t="s">
        <v>9454</v>
      </c>
      <c r="T2224" s="11" t="s">
        <v>9455</v>
      </c>
    </row>
    <row x14ac:dyDescent="0.25" r="2225" customHeight="1" ht="19.5">
      <c r="A2225" s="18">
        <v>45203</v>
      </c>
      <c r="B2225" s="11" t="s">
        <v>9456</v>
      </c>
      <c r="C2225" s="11" t="s">
        <v>2414</v>
      </c>
      <c r="D2225" s="12"/>
      <c r="E2225" s="13">
        <v>18672106100</v>
      </c>
      <c r="F2225" s="11" t="s">
        <v>9457</v>
      </c>
      <c r="G2225" s="12" t="s">
        <v>74</v>
      </c>
      <c r="H2225" s="12"/>
      <c r="I2225" s="14" t="s">
        <v>93</v>
      </c>
      <c r="J2225" s="12" t="s">
        <v>24</v>
      </c>
      <c r="K2225" s="12" t="s">
        <v>25</v>
      </c>
      <c r="L2225" s="12" t="s">
        <v>39</v>
      </c>
      <c r="M2225" s="11" t="s">
        <v>27</v>
      </c>
      <c r="N2225" s="11" t="s">
        <v>28</v>
      </c>
      <c r="O2225" s="12" t="s">
        <v>29</v>
      </c>
      <c r="P2225" s="12"/>
      <c r="Q2225" s="15" t="s">
        <v>9458</v>
      </c>
      <c r="R2225" s="12" t="s">
        <v>42</v>
      </c>
      <c r="S2225" s="11" t="s">
        <v>9459</v>
      </c>
      <c r="T2225" s="11" t="s">
        <v>9460</v>
      </c>
    </row>
    <row x14ac:dyDescent="0.25" r="2226" customHeight="1" ht="19.5">
      <c r="A2226" s="18">
        <v>45203</v>
      </c>
      <c r="B2226" s="11" t="s">
        <v>9461</v>
      </c>
      <c r="C2226" s="11" t="s">
        <v>649</v>
      </c>
      <c r="D2226" s="12"/>
      <c r="E2226" s="13">
        <v>15697279386</v>
      </c>
      <c r="F2226" s="11" t="s">
        <v>3719</v>
      </c>
      <c r="G2226" s="12" t="s">
        <v>74</v>
      </c>
      <c r="H2226" s="12"/>
      <c r="I2226" s="14" t="s">
        <v>116</v>
      </c>
      <c r="J2226" s="12" t="s">
        <v>24</v>
      </c>
      <c r="K2226" s="12" t="s">
        <v>25</v>
      </c>
      <c r="L2226" s="12" t="s">
        <v>39</v>
      </c>
      <c r="M2226" s="11" t="s">
        <v>40</v>
      </c>
      <c r="N2226" s="11" t="s">
        <v>28</v>
      </c>
      <c r="O2226" s="12" t="s">
        <v>29</v>
      </c>
      <c r="P2226" s="12"/>
      <c r="Q2226" s="15" t="s">
        <v>9462</v>
      </c>
      <c r="R2226" s="12" t="s">
        <v>42</v>
      </c>
      <c r="S2226" s="11" t="s">
        <v>9463</v>
      </c>
      <c r="T2226" s="11" t="s">
        <v>9464</v>
      </c>
    </row>
    <row x14ac:dyDescent="0.25" r="2227" customHeight="1" ht="19.5">
      <c r="A2227" s="18">
        <v>45203</v>
      </c>
      <c r="B2227" s="11" t="s">
        <v>9465</v>
      </c>
      <c r="C2227" s="11" t="s">
        <v>5473</v>
      </c>
      <c r="D2227" s="12"/>
      <c r="E2227" s="13">
        <v>13085151820</v>
      </c>
      <c r="F2227" s="11" t="s">
        <v>9466</v>
      </c>
      <c r="G2227" s="12" t="s">
        <v>37</v>
      </c>
      <c r="H2227" s="12"/>
      <c r="I2227" s="14" t="s">
        <v>749</v>
      </c>
      <c r="J2227" s="12" t="s">
        <v>24</v>
      </c>
      <c r="K2227" s="12" t="s">
        <v>25</v>
      </c>
      <c r="L2227" s="12" t="s">
        <v>39</v>
      </c>
      <c r="M2227" s="11" t="s">
        <v>27</v>
      </c>
      <c r="N2227" s="11" t="s">
        <v>28</v>
      </c>
      <c r="O2227" s="12" t="s">
        <v>29</v>
      </c>
      <c r="P2227" s="12"/>
      <c r="Q2227" s="15" t="s">
        <v>9467</v>
      </c>
      <c r="R2227" s="12" t="s">
        <v>42</v>
      </c>
      <c r="S2227" s="11" t="s">
        <v>9468</v>
      </c>
      <c r="T2227" s="11" t="s">
        <v>9469</v>
      </c>
    </row>
    <row x14ac:dyDescent="0.25" r="2228" customHeight="1" ht="19.5">
      <c r="A2228" s="18">
        <v>45203</v>
      </c>
      <c r="B2228" s="11" t="s">
        <v>9470</v>
      </c>
      <c r="C2228" s="11" t="s">
        <v>9471</v>
      </c>
      <c r="D2228" s="12"/>
      <c r="E2228" s="13">
        <v>15549297105</v>
      </c>
      <c r="F2228" s="11" t="s">
        <v>9472</v>
      </c>
      <c r="G2228" s="12" t="s">
        <v>62</v>
      </c>
      <c r="H2228" s="12"/>
      <c r="I2228" s="14">
        <v>10015</v>
      </c>
      <c r="J2228" s="12" t="s">
        <v>24</v>
      </c>
      <c r="K2228" s="12" t="s">
        <v>172</v>
      </c>
      <c r="L2228" s="12" t="s">
        <v>26</v>
      </c>
      <c r="M2228" s="11" t="s">
        <v>27</v>
      </c>
      <c r="N2228" s="11" t="s">
        <v>28</v>
      </c>
      <c r="O2228" s="12" t="s">
        <v>29</v>
      </c>
      <c r="P2228" s="12"/>
      <c r="Q2228" s="15" t="s">
        <v>9473</v>
      </c>
      <c r="R2228" s="12" t="s">
        <v>31</v>
      </c>
      <c r="S2228" s="11" t="s">
        <v>9474</v>
      </c>
      <c r="T2228" s="11"/>
    </row>
    <row x14ac:dyDescent="0.25" r="2229" customHeight="1" ht="19.5">
      <c r="A2229" s="18">
        <v>45203</v>
      </c>
      <c r="B2229" s="11" t="s">
        <v>9475</v>
      </c>
      <c r="C2229" s="11" t="s">
        <v>5675</v>
      </c>
      <c r="D2229" s="12"/>
      <c r="E2229" s="13">
        <v>15672497783</v>
      </c>
      <c r="F2229" s="11" t="s">
        <v>9476</v>
      </c>
      <c r="G2229" s="12" t="s">
        <v>37</v>
      </c>
      <c r="H2229" s="12"/>
      <c r="I2229" s="14">
        <v>10015</v>
      </c>
      <c r="J2229" s="12" t="s">
        <v>24</v>
      </c>
      <c r="K2229" s="12" t="s">
        <v>69</v>
      </c>
      <c r="L2229" s="12" t="s">
        <v>26</v>
      </c>
      <c r="M2229" s="11" t="s">
        <v>27</v>
      </c>
      <c r="N2229" s="11" t="s">
        <v>28</v>
      </c>
      <c r="O2229" s="12" t="s">
        <v>29</v>
      </c>
      <c r="P2229" s="12"/>
      <c r="Q2229" s="15" t="s">
        <v>9477</v>
      </c>
      <c r="R2229" s="12" t="s">
        <v>31</v>
      </c>
      <c r="S2229" s="11" t="s">
        <v>9478</v>
      </c>
      <c r="T2229" s="11"/>
    </row>
    <row x14ac:dyDescent="0.25" r="2230" customHeight="1" ht="19.5">
      <c r="A2230" s="18">
        <v>45203</v>
      </c>
      <c r="B2230" s="11" t="s">
        <v>9479</v>
      </c>
      <c r="C2230" s="11" t="s">
        <v>5684</v>
      </c>
      <c r="D2230" s="12"/>
      <c r="E2230" s="13">
        <v>17671331475</v>
      </c>
      <c r="F2230" s="11" t="s">
        <v>9480</v>
      </c>
      <c r="G2230" s="12" t="s">
        <v>115</v>
      </c>
      <c r="H2230" s="12"/>
      <c r="I2230" s="14" t="s">
        <v>254</v>
      </c>
      <c r="J2230" s="12" t="s">
        <v>24</v>
      </c>
      <c r="K2230" s="12" t="s">
        <v>25</v>
      </c>
      <c r="L2230" s="12" t="s">
        <v>39</v>
      </c>
      <c r="M2230" s="11" t="s">
        <v>27</v>
      </c>
      <c r="N2230" s="11" t="s">
        <v>183</v>
      </c>
      <c r="O2230" s="12" t="s">
        <v>29</v>
      </c>
      <c r="P2230" s="12"/>
      <c r="Q2230" s="15" t="s">
        <v>9481</v>
      </c>
      <c r="R2230" s="12" t="s">
        <v>42</v>
      </c>
      <c r="S2230" s="11" t="s">
        <v>9482</v>
      </c>
      <c r="T2230" s="11"/>
    </row>
    <row x14ac:dyDescent="0.25" r="2231" customHeight="1" ht="19.5">
      <c r="A2231" s="18">
        <v>45203</v>
      </c>
      <c r="B2231" s="11" t="s">
        <v>9483</v>
      </c>
      <c r="C2231" s="11" t="s">
        <v>5684</v>
      </c>
      <c r="D2231" s="12"/>
      <c r="E2231" s="13">
        <v>18507208871</v>
      </c>
      <c r="F2231" s="11" t="s">
        <v>9484</v>
      </c>
      <c r="G2231" s="12" t="s">
        <v>56</v>
      </c>
      <c r="H2231" s="12"/>
      <c r="I2231" s="14" t="s">
        <v>241</v>
      </c>
      <c r="J2231" s="12" t="s">
        <v>24</v>
      </c>
      <c r="K2231" s="12" t="s">
        <v>25</v>
      </c>
      <c r="L2231" s="12" t="s">
        <v>39</v>
      </c>
      <c r="M2231" s="11" t="s">
        <v>40</v>
      </c>
      <c r="N2231" s="11" t="s">
        <v>183</v>
      </c>
      <c r="O2231" s="12" t="s">
        <v>29</v>
      </c>
      <c r="P2231" s="12"/>
      <c r="Q2231" s="15" t="s">
        <v>9485</v>
      </c>
      <c r="R2231" s="12" t="s">
        <v>42</v>
      </c>
      <c r="S2231" s="11" t="s">
        <v>9486</v>
      </c>
      <c r="T2231" s="11"/>
    </row>
    <row x14ac:dyDescent="0.25" r="2232" customHeight="1" ht="19.5">
      <c r="A2232" s="18">
        <v>45203</v>
      </c>
      <c r="B2232" s="11" t="s">
        <v>9487</v>
      </c>
      <c r="C2232" s="11" t="s">
        <v>5684</v>
      </c>
      <c r="D2232" s="12"/>
      <c r="E2232" s="13">
        <v>13117292976</v>
      </c>
      <c r="F2232" s="11" t="s">
        <v>9488</v>
      </c>
      <c r="G2232" s="12" t="s">
        <v>115</v>
      </c>
      <c r="H2232" s="12"/>
      <c r="I2232" s="14" t="s">
        <v>2649</v>
      </c>
      <c r="J2232" s="12" t="s">
        <v>24</v>
      </c>
      <c r="K2232" s="12" t="s">
        <v>25</v>
      </c>
      <c r="L2232" s="12" t="s">
        <v>39</v>
      </c>
      <c r="M2232" s="11" t="s">
        <v>27</v>
      </c>
      <c r="N2232" s="11" t="s">
        <v>183</v>
      </c>
      <c r="O2232" s="12" t="s">
        <v>29</v>
      </c>
      <c r="P2232" s="12"/>
      <c r="Q2232" s="15" t="s">
        <v>9489</v>
      </c>
      <c r="R2232" s="12" t="s">
        <v>42</v>
      </c>
      <c r="S2232" s="11" t="s">
        <v>9490</v>
      </c>
      <c r="T2232" s="11"/>
    </row>
    <row x14ac:dyDescent="0.25" r="2233" customHeight="1" ht="19.5">
      <c r="A2233" s="18">
        <v>45203</v>
      </c>
      <c r="B2233" s="11" t="s">
        <v>9491</v>
      </c>
      <c r="C2233" s="11" t="s">
        <v>5684</v>
      </c>
      <c r="D2233" s="12"/>
      <c r="E2233" s="13">
        <v>17683708237</v>
      </c>
      <c r="F2233" s="11" t="s">
        <v>9492</v>
      </c>
      <c r="G2233" s="12" t="s">
        <v>37</v>
      </c>
      <c r="H2233" s="12"/>
      <c r="I2233" s="14" t="s">
        <v>1914</v>
      </c>
      <c r="J2233" s="12" t="s">
        <v>24</v>
      </c>
      <c r="K2233" s="12" t="s">
        <v>25</v>
      </c>
      <c r="L2233" s="12" t="s">
        <v>39</v>
      </c>
      <c r="M2233" s="11" t="s">
        <v>27</v>
      </c>
      <c r="N2233" s="11" t="s">
        <v>183</v>
      </c>
      <c r="O2233" s="12" t="s">
        <v>29</v>
      </c>
      <c r="P2233" s="12"/>
      <c r="Q2233" s="15" t="s">
        <v>9493</v>
      </c>
      <c r="R2233" s="12" t="s">
        <v>42</v>
      </c>
      <c r="S2233" s="11" t="s">
        <v>9494</v>
      </c>
      <c r="T2233" s="11"/>
    </row>
    <row x14ac:dyDescent="0.25" r="2234" customHeight="1" ht="19.5">
      <c r="A2234" s="18">
        <v>45203</v>
      </c>
      <c r="B2234" s="11" t="s">
        <v>9495</v>
      </c>
      <c r="C2234" s="11" t="s">
        <v>5684</v>
      </c>
      <c r="D2234" s="12"/>
      <c r="E2234" s="13">
        <v>18695066920</v>
      </c>
      <c r="F2234" s="11" t="s">
        <v>9496</v>
      </c>
      <c r="G2234" s="12" t="s">
        <v>23</v>
      </c>
      <c r="H2234" s="12"/>
      <c r="I2234" s="14" t="s">
        <v>99</v>
      </c>
      <c r="J2234" s="12" t="s">
        <v>24</v>
      </c>
      <c r="K2234" s="12" t="s">
        <v>25</v>
      </c>
      <c r="L2234" s="12" t="s">
        <v>39</v>
      </c>
      <c r="M2234" s="11" t="s">
        <v>27</v>
      </c>
      <c r="N2234" s="11" t="s">
        <v>183</v>
      </c>
      <c r="O2234" s="12" t="s">
        <v>29</v>
      </c>
      <c r="P2234" s="12"/>
      <c r="Q2234" s="15" t="s">
        <v>9497</v>
      </c>
      <c r="R2234" s="12" t="s">
        <v>42</v>
      </c>
      <c r="S2234" s="11" t="s">
        <v>9498</v>
      </c>
      <c r="T2234" s="11"/>
    </row>
    <row x14ac:dyDescent="0.25" r="2235" customHeight="1" ht="19.5">
      <c r="A2235" s="18">
        <v>45203</v>
      </c>
      <c r="B2235" s="11" t="s">
        <v>9499</v>
      </c>
      <c r="C2235" s="11" t="s">
        <v>5684</v>
      </c>
      <c r="D2235" s="12"/>
      <c r="E2235" s="13">
        <v>17671341652</v>
      </c>
      <c r="F2235" s="11" t="s">
        <v>9500</v>
      </c>
      <c r="G2235" s="12" t="s">
        <v>115</v>
      </c>
      <c r="H2235" s="12" t="s">
        <v>130</v>
      </c>
      <c r="I2235" s="14" t="s">
        <v>2649</v>
      </c>
      <c r="J2235" s="12" t="s">
        <v>24</v>
      </c>
      <c r="K2235" s="12" t="s">
        <v>25</v>
      </c>
      <c r="L2235" s="12" t="s">
        <v>39</v>
      </c>
      <c r="M2235" s="11" t="s">
        <v>27</v>
      </c>
      <c r="N2235" s="11" t="s">
        <v>183</v>
      </c>
      <c r="O2235" s="12" t="s">
        <v>29</v>
      </c>
      <c r="P2235" s="12"/>
      <c r="Q2235" s="15" t="s">
        <v>9501</v>
      </c>
      <c r="R2235" s="12" t="s">
        <v>42</v>
      </c>
      <c r="S2235" s="11" t="s">
        <v>9502</v>
      </c>
      <c r="T2235" s="11"/>
    </row>
    <row x14ac:dyDescent="0.25" r="2236" customHeight="1" ht="19.5">
      <c r="A2236" s="18">
        <v>45203</v>
      </c>
      <c r="B2236" s="11" t="s">
        <v>9503</v>
      </c>
      <c r="C2236" s="11" t="s">
        <v>5684</v>
      </c>
      <c r="D2236" s="12"/>
      <c r="E2236" s="13">
        <v>16608603569</v>
      </c>
      <c r="F2236" s="11" t="s">
        <v>9504</v>
      </c>
      <c r="G2236" s="12" t="s">
        <v>62</v>
      </c>
      <c r="H2236" s="12"/>
      <c r="I2236" s="14" t="s">
        <v>2649</v>
      </c>
      <c r="J2236" s="12" t="s">
        <v>24</v>
      </c>
      <c r="K2236" s="12" t="s">
        <v>25</v>
      </c>
      <c r="L2236" s="12" t="s">
        <v>39</v>
      </c>
      <c r="M2236" s="11" t="s">
        <v>27</v>
      </c>
      <c r="N2236" s="11" t="s">
        <v>183</v>
      </c>
      <c r="O2236" s="12" t="s">
        <v>29</v>
      </c>
      <c r="P2236" s="12"/>
      <c r="Q2236" s="15" t="s">
        <v>9505</v>
      </c>
      <c r="R2236" s="12" t="s">
        <v>42</v>
      </c>
      <c r="S2236" s="11" t="s">
        <v>9506</v>
      </c>
      <c r="T2236" s="11"/>
    </row>
    <row x14ac:dyDescent="0.25" r="2237" customHeight="1" ht="19.5">
      <c r="A2237" s="18">
        <v>45203</v>
      </c>
      <c r="B2237" s="11" t="s">
        <v>9507</v>
      </c>
      <c r="C2237" s="11" t="s">
        <v>5684</v>
      </c>
      <c r="D2237" s="12"/>
      <c r="E2237" s="13">
        <v>18671718490</v>
      </c>
      <c r="F2237" s="11" t="s">
        <v>9508</v>
      </c>
      <c r="G2237" s="12" t="s">
        <v>37</v>
      </c>
      <c r="H2237" s="12"/>
      <c r="I2237" s="14" t="s">
        <v>142</v>
      </c>
      <c r="J2237" s="12" t="s">
        <v>24</v>
      </c>
      <c r="K2237" s="12" t="s">
        <v>25</v>
      </c>
      <c r="L2237" s="12" t="s">
        <v>39</v>
      </c>
      <c r="M2237" s="11" t="s">
        <v>27</v>
      </c>
      <c r="N2237" s="11" t="s">
        <v>183</v>
      </c>
      <c r="O2237" s="12" t="s">
        <v>29</v>
      </c>
      <c r="P2237" s="12"/>
      <c r="Q2237" s="15" t="s">
        <v>9509</v>
      </c>
      <c r="R2237" s="12" t="s">
        <v>42</v>
      </c>
      <c r="S2237" s="11" t="s">
        <v>9510</v>
      </c>
      <c r="T2237" s="11"/>
    </row>
    <row x14ac:dyDescent="0.25" r="2238" customHeight="1" ht="19.5">
      <c r="A2238" s="18">
        <v>45203</v>
      </c>
      <c r="B2238" s="11" t="s">
        <v>9511</v>
      </c>
      <c r="C2238" s="11" t="s">
        <v>5684</v>
      </c>
      <c r="D2238" s="12"/>
      <c r="E2238" s="13">
        <v>16607208262</v>
      </c>
      <c r="F2238" s="11" t="s">
        <v>9512</v>
      </c>
      <c r="G2238" s="12" t="s">
        <v>74</v>
      </c>
      <c r="H2238" s="12"/>
      <c r="I2238" s="14" t="s">
        <v>2649</v>
      </c>
      <c r="J2238" s="12" t="s">
        <v>24</v>
      </c>
      <c r="K2238" s="12" t="s">
        <v>25</v>
      </c>
      <c r="L2238" s="12" t="s">
        <v>39</v>
      </c>
      <c r="M2238" s="11" t="s">
        <v>40</v>
      </c>
      <c r="N2238" s="11" t="s">
        <v>183</v>
      </c>
      <c r="O2238" s="12" t="s">
        <v>29</v>
      </c>
      <c r="P2238" s="12"/>
      <c r="Q2238" s="15" t="s">
        <v>9513</v>
      </c>
      <c r="R2238" s="12" t="s">
        <v>42</v>
      </c>
      <c r="S2238" s="11" t="s">
        <v>9514</v>
      </c>
      <c r="T2238" s="11"/>
    </row>
    <row x14ac:dyDescent="0.25" r="2239" customHeight="1" ht="19.5">
      <c r="A2239" s="18">
        <v>45203</v>
      </c>
      <c r="B2239" s="11" t="s">
        <v>9515</v>
      </c>
      <c r="C2239" s="11" t="s">
        <v>5684</v>
      </c>
      <c r="D2239" s="12"/>
      <c r="E2239" s="13">
        <v>15571726952</v>
      </c>
      <c r="F2239" s="11" t="s">
        <v>9516</v>
      </c>
      <c r="G2239" s="12" t="s">
        <v>115</v>
      </c>
      <c r="H2239" s="12"/>
      <c r="I2239" s="14" t="s">
        <v>142</v>
      </c>
      <c r="J2239" s="12" t="s">
        <v>24</v>
      </c>
      <c r="K2239" s="12" t="s">
        <v>25</v>
      </c>
      <c r="L2239" s="12" t="s">
        <v>39</v>
      </c>
      <c r="M2239" s="11" t="s">
        <v>27</v>
      </c>
      <c r="N2239" s="11" t="s">
        <v>183</v>
      </c>
      <c r="O2239" s="12" t="s">
        <v>29</v>
      </c>
      <c r="P2239" s="12"/>
      <c r="Q2239" s="15" t="s">
        <v>9517</v>
      </c>
      <c r="R2239" s="12" t="s">
        <v>42</v>
      </c>
      <c r="S2239" s="11" t="s">
        <v>9518</v>
      </c>
      <c r="T2239" s="11"/>
    </row>
    <row x14ac:dyDescent="0.25" r="2240" customHeight="1" ht="19.5">
      <c r="A2240" s="18">
        <v>45203</v>
      </c>
      <c r="B2240" s="11" t="s">
        <v>9519</v>
      </c>
      <c r="C2240" s="11" t="s">
        <v>5684</v>
      </c>
      <c r="D2240" s="12"/>
      <c r="E2240" s="13">
        <v>15672497783</v>
      </c>
      <c r="F2240" s="11" t="s">
        <v>9476</v>
      </c>
      <c r="G2240" s="12" t="s">
        <v>37</v>
      </c>
      <c r="H2240" s="12"/>
      <c r="I2240" s="14" t="s">
        <v>182</v>
      </c>
      <c r="J2240" s="12" t="s">
        <v>24</v>
      </c>
      <c r="K2240" s="12" t="s">
        <v>25</v>
      </c>
      <c r="L2240" s="12" t="s">
        <v>39</v>
      </c>
      <c r="M2240" s="11" t="s">
        <v>27</v>
      </c>
      <c r="N2240" s="11" t="s">
        <v>183</v>
      </c>
      <c r="O2240" s="12" t="s">
        <v>29</v>
      </c>
      <c r="P2240" s="12"/>
      <c r="Q2240" s="15" t="s">
        <v>9520</v>
      </c>
      <c r="R2240" s="12" t="s">
        <v>42</v>
      </c>
      <c r="S2240" s="11" t="s">
        <v>9521</v>
      </c>
      <c r="T2240" s="11"/>
    </row>
    <row x14ac:dyDescent="0.25" r="2241" customHeight="1" ht="19.5">
      <c r="A2241" s="18">
        <v>45203</v>
      </c>
      <c r="B2241" s="11" t="s">
        <v>9522</v>
      </c>
      <c r="C2241" s="11" t="s">
        <v>8253</v>
      </c>
      <c r="D2241" s="12"/>
      <c r="E2241" s="13">
        <v>17671326482</v>
      </c>
      <c r="F2241" s="11" t="s">
        <v>9523</v>
      </c>
      <c r="G2241" s="12" t="s">
        <v>216</v>
      </c>
      <c r="H2241" s="12"/>
      <c r="I2241" s="14" t="s">
        <v>7405</v>
      </c>
      <c r="J2241" s="12" t="s">
        <v>24</v>
      </c>
      <c r="K2241" s="12" t="s">
        <v>25</v>
      </c>
      <c r="L2241" s="12" t="s">
        <v>39</v>
      </c>
      <c r="M2241" s="11" t="s">
        <v>27</v>
      </c>
      <c r="N2241" s="11" t="s">
        <v>183</v>
      </c>
      <c r="O2241" s="12" t="s">
        <v>29</v>
      </c>
      <c r="P2241" s="12"/>
      <c r="Q2241" s="15" t="s">
        <v>9524</v>
      </c>
      <c r="R2241" s="12" t="s">
        <v>42</v>
      </c>
      <c r="S2241" s="11" t="s">
        <v>9525</v>
      </c>
      <c r="T2241" s="11"/>
    </row>
    <row x14ac:dyDescent="0.25" r="2242" customHeight="1" ht="19.5">
      <c r="A2242" s="18">
        <v>45203</v>
      </c>
      <c r="B2242" s="11" t="s">
        <v>9526</v>
      </c>
      <c r="C2242" s="11" t="s">
        <v>5684</v>
      </c>
      <c r="D2242" s="12"/>
      <c r="E2242" s="13">
        <v>13135826992</v>
      </c>
      <c r="F2242" s="11" t="s">
        <v>9527</v>
      </c>
      <c r="G2242" s="12" t="s">
        <v>115</v>
      </c>
      <c r="H2242" s="12" t="s">
        <v>98</v>
      </c>
      <c r="I2242" s="14" t="s">
        <v>1914</v>
      </c>
      <c r="J2242" s="12" t="s">
        <v>24</v>
      </c>
      <c r="K2242" s="12" t="s">
        <v>25</v>
      </c>
      <c r="L2242" s="12" t="s">
        <v>39</v>
      </c>
      <c r="M2242" s="11" t="s">
        <v>27</v>
      </c>
      <c r="N2242" s="11" t="s">
        <v>183</v>
      </c>
      <c r="O2242" s="12" t="s">
        <v>29</v>
      </c>
      <c r="P2242" s="12"/>
      <c r="Q2242" s="15" t="s">
        <v>9528</v>
      </c>
      <c r="R2242" s="12" t="s">
        <v>42</v>
      </c>
      <c r="S2242" s="11" t="s">
        <v>9529</v>
      </c>
      <c r="T2242" s="11"/>
    </row>
    <row x14ac:dyDescent="0.25" r="2243" customHeight="1" ht="19.5">
      <c r="A2243" s="18">
        <v>45203</v>
      </c>
      <c r="B2243" s="11" t="s">
        <v>9530</v>
      </c>
      <c r="C2243" s="11" t="s">
        <v>5684</v>
      </c>
      <c r="D2243" s="12"/>
      <c r="E2243" s="13">
        <v>17671274561</v>
      </c>
      <c r="F2243" s="11" t="s">
        <v>9531</v>
      </c>
      <c r="G2243" s="12" t="s">
        <v>115</v>
      </c>
      <c r="H2243" s="12" t="s">
        <v>121</v>
      </c>
      <c r="I2243" s="14" t="s">
        <v>241</v>
      </c>
      <c r="J2243" s="12" t="s">
        <v>24</v>
      </c>
      <c r="K2243" s="12" t="s">
        <v>25</v>
      </c>
      <c r="L2243" s="12" t="s">
        <v>39</v>
      </c>
      <c r="M2243" s="11" t="s">
        <v>27</v>
      </c>
      <c r="N2243" s="11" t="s">
        <v>183</v>
      </c>
      <c r="O2243" s="12" t="s">
        <v>29</v>
      </c>
      <c r="P2243" s="12"/>
      <c r="Q2243" s="15" t="s">
        <v>9532</v>
      </c>
      <c r="R2243" s="12" t="s">
        <v>42</v>
      </c>
      <c r="S2243" s="11" t="s">
        <v>9533</v>
      </c>
      <c r="T2243" s="11" t="s">
        <v>9534</v>
      </c>
    </row>
    <row x14ac:dyDescent="0.25" r="2244" customHeight="1" ht="19.5">
      <c r="A2244" s="18">
        <v>45203</v>
      </c>
      <c r="B2244" s="11" t="s">
        <v>9535</v>
      </c>
      <c r="C2244" s="11" t="s">
        <v>5684</v>
      </c>
      <c r="D2244" s="12"/>
      <c r="E2244" s="13">
        <v>18694087773</v>
      </c>
      <c r="F2244" s="11" t="s">
        <v>9536</v>
      </c>
      <c r="G2244" s="12" t="s">
        <v>115</v>
      </c>
      <c r="H2244" s="12"/>
      <c r="I2244" s="14" t="s">
        <v>38</v>
      </c>
      <c r="J2244" s="12" t="s">
        <v>24</v>
      </c>
      <c r="K2244" s="12" t="s">
        <v>25</v>
      </c>
      <c r="L2244" s="12" t="s">
        <v>39</v>
      </c>
      <c r="M2244" s="11" t="s">
        <v>27</v>
      </c>
      <c r="N2244" s="11" t="s">
        <v>183</v>
      </c>
      <c r="O2244" s="12" t="s">
        <v>29</v>
      </c>
      <c r="P2244" s="12"/>
      <c r="Q2244" s="15" t="s">
        <v>9537</v>
      </c>
      <c r="R2244" s="12" t="s">
        <v>42</v>
      </c>
      <c r="S2244" s="11" t="s">
        <v>9538</v>
      </c>
      <c r="T2244" s="11" t="s">
        <v>9539</v>
      </c>
    </row>
    <row x14ac:dyDescent="0.25" r="2245" customHeight="1" ht="19.5">
      <c r="A2245" s="18">
        <v>45203</v>
      </c>
      <c r="B2245" s="11" t="s">
        <v>9540</v>
      </c>
      <c r="C2245" s="11" t="s">
        <v>5684</v>
      </c>
      <c r="D2245" s="12"/>
      <c r="E2245" s="13">
        <v>13085161529</v>
      </c>
      <c r="F2245" s="11" t="s">
        <v>9541</v>
      </c>
      <c r="G2245" s="12" t="s">
        <v>216</v>
      </c>
      <c r="H2245" s="12" t="s">
        <v>98</v>
      </c>
      <c r="I2245" s="14" t="s">
        <v>81</v>
      </c>
      <c r="J2245" s="12" t="s">
        <v>24</v>
      </c>
      <c r="K2245" s="12" t="s">
        <v>25</v>
      </c>
      <c r="L2245" s="12" t="s">
        <v>39</v>
      </c>
      <c r="M2245" s="11" t="s">
        <v>27</v>
      </c>
      <c r="N2245" s="11" t="s">
        <v>183</v>
      </c>
      <c r="O2245" s="12" t="s">
        <v>29</v>
      </c>
      <c r="P2245" s="12"/>
      <c r="Q2245" s="15" t="s">
        <v>9542</v>
      </c>
      <c r="R2245" s="12" t="s">
        <v>42</v>
      </c>
      <c r="S2245" s="11" t="s">
        <v>9543</v>
      </c>
      <c r="T2245" s="11" t="s">
        <v>9544</v>
      </c>
    </row>
    <row x14ac:dyDescent="0.25" r="2246" customHeight="1" ht="19.5">
      <c r="A2246" s="18">
        <v>45203</v>
      </c>
      <c r="B2246" s="11" t="s">
        <v>9545</v>
      </c>
      <c r="C2246" s="11" t="s">
        <v>5684</v>
      </c>
      <c r="D2246" s="12"/>
      <c r="E2246" s="13">
        <v>13617179963</v>
      </c>
      <c r="F2246" s="11" t="s">
        <v>9546</v>
      </c>
      <c r="G2246" s="12" t="s">
        <v>23</v>
      </c>
      <c r="H2246" s="12"/>
      <c r="I2246" s="14" t="s">
        <v>211</v>
      </c>
      <c r="J2246" s="12" t="s">
        <v>24</v>
      </c>
      <c r="K2246" s="12" t="s">
        <v>25</v>
      </c>
      <c r="L2246" s="12" t="s">
        <v>39</v>
      </c>
      <c r="M2246" s="11" t="s">
        <v>40</v>
      </c>
      <c r="N2246" s="11" t="s">
        <v>183</v>
      </c>
      <c r="O2246" s="12" t="s">
        <v>29</v>
      </c>
      <c r="P2246" s="12"/>
      <c r="Q2246" s="15" t="s">
        <v>9547</v>
      </c>
      <c r="R2246" s="12" t="s">
        <v>42</v>
      </c>
      <c r="S2246" s="11" t="s">
        <v>9548</v>
      </c>
      <c r="T2246" s="11" t="s">
        <v>9549</v>
      </c>
    </row>
    <row x14ac:dyDescent="0.25" r="2247" customHeight="1" ht="19.5">
      <c r="A2247" s="18">
        <v>45203</v>
      </c>
      <c r="B2247" s="11" t="s">
        <v>9550</v>
      </c>
      <c r="C2247" s="11" t="s">
        <v>5684</v>
      </c>
      <c r="D2247" s="12"/>
      <c r="E2247" s="13">
        <v>15697279080</v>
      </c>
      <c r="F2247" s="11" t="s">
        <v>9551</v>
      </c>
      <c r="G2247" s="12" t="s">
        <v>216</v>
      </c>
      <c r="H2247" s="12" t="s">
        <v>130</v>
      </c>
      <c r="I2247" s="14" t="s">
        <v>42</v>
      </c>
      <c r="J2247" s="12" t="s">
        <v>24</v>
      </c>
      <c r="K2247" s="12" t="s">
        <v>25</v>
      </c>
      <c r="L2247" s="12" t="s">
        <v>39</v>
      </c>
      <c r="M2247" s="11" t="s">
        <v>40</v>
      </c>
      <c r="N2247" s="11" t="s">
        <v>183</v>
      </c>
      <c r="O2247" s="12" t="s">
        <v>29</v>
      </c>
      <c r="P2247" s="12"/>
      <c r="Q2247" s="15" t="s">
        <v>9552</v>
      </c>
      <c r="R2247" s="12" t="s">
        <v>42</v>
      </c>
      <c r="S2247" s="11" t="s">
        <v>9553</v>
      </c>
      <c r="T2247" s="11" t="s">
        <v>9554</v>
      </c>
    </row>
    <row x14ac:dyDescent="0.25" r="2248" customHeight="1" ht="19.5">
      <c r="A2248" s="18">
        <v>45203</v>
      </c>
      <c r="B2248" s="11" t="s">
        <v>9555</v>
      </c>
      <c r="C2248" s="11" t="s">
        <v>6057</v>
      </c>
      <c r="D2248" s="12"/>
      <c r="E2248" s="13">
        <v>13117271562</v>
      </c>
      <c r="F2248" s="11" t="s">
        <v>9556</v>
      </c>
      <c r="G2248" s="12" t="s">
        <v>115</v>
      </c>
      <c r="H2248" s="12" t="s">
        <v>121</v>
      </c>
      <c r="I2248" s="14" t="s">
        <v>99</v>
      </c>
      <c r="J2248" s="12" t="s">
        <v>24</v>
      </c>
      <c r="K2248" s="12" t="s">
        <v>25</v>
      </c>
      <c r="L2248" s="12" t="s">
        <v>39</v>
      </c>
      <c r="M2248" s="11" t="s">
        <v>40</v>
      </c>
      <c r="N2248" s="11" t="s">
        <v>183</v>
      </c>
      <c r="O2248" s="12" t="s">
        <v>29</v>
      </c>
      <c r="P2248" s="12"/>
      <c r="Q2248" s="15" t="s">
        <v>9557</v>
      </c>
      <c r="R2248" s="12" t="s">
        <v>42</v>
      </c>
      <c r="S2248" s="11" t="s">
        <v>9558</v>
      </c>
      <c r="T2248" s="11" t="s">
        <v>9559</v>
      </c>
    </row>
    <row x14ac:dyDescent="0.25" r="2249" customHeight="1" ht="19.5">
      <c r="A2249" s="18">
        <v>45203</v>
      </c>
      <c r="B2249" s="11" t="s">
        <v>9560</v>
      </c>
      <c r="C2249" s="11" t="s">
        <v>5684</v>
      </c>
      <c r="D2249" s="12"/>
      <c r="E2249" s="13">
        <v>18672903411</v>
      </c>
      <c r="F2249" s="11" t="s">
        <v>9561</v>
      </c>
      <c r="G2249" s="12" t="s">
        <v>62</v>
      </c>
      <c r="H2249" s="12" t="s">
        <v>98</v>
      </c>
      <c r="I2249" s="14" t="s">
        <v>1914</v>
      </c>
      <c r="J2249" s="12" t="s">
        <v>24</v>
      </c>
      <c r="K2249" s="12" t="s">
        <v>25</v>
      </c>
      <c r="L2249" s="12" t="s">
        <v>39</v>
      </c>
      <c r="M2249" s="11" t="s">
        <v>675</v>
      </c>
      <c r="N2249" s="11" t="s">
        <v>183</v>
      </c>
      <c r="O2249" s="12" t="s">
        <v>29</v>
      </c>
      <c r="P2249" s="12"/>
      <c r="Q2249" s="15" t="s">
        <v>9562</v>
      </c>
      <c r="R2249" s="12" t="s">
        <v>42</v>
      </c>
      <c r="S2249" s="11" t="s">
        <v>9563</v>
      </c>
      <c r="T2249" s="11" t="s">
        <v>9564</v>
      </c>
    </row>
    <row x14ac:dyDescent="0.25" r="2250" customHeight="1" ht="19.5">
      <c r="A2250" s="18">
        <v>45203</v>
      </c>
      <c r="B2250" s="11" t="s">
        <v>9565</v>
      </c>
      <c r="C2250" s="11" t="s">
        <v>5684</v>
      </c>
      <c r="D2250" s="12"/>
      <c r="E2250" s="13">
        <v>15586375103</v>
      </c>
      <c r="F2250" s="11" t="s">
        <v>9566</v>
      </c>
      <c r="G2250" s="12" t="s">
        <v>62</v>
      </c>
      <c r="H2250" s="12"/>
      <c r="I2250" s="14" t="s">
        <v>415</v>
      </c>
      <c r="J2250" s="12" t="s">
        <v>24</v>
      </c>
      <c r="K2250" s="12" t="s">
        <v>25</v>
      </c>
      <c r="L2250" s="12" t="s">
        <v>39</v>
      </c>
      <c r="M2250" s="11" t="s">
        <v>40</v>
      </c>
      <c r="N2250" s="11" t="s">
        <v>183</v>
      </c>
      <c r="O2250" s="12" t="s">
        <v>29</v>
      </c>
      <c r="P2250" s="12"/>
      <c r="Q2250" s="15" t="s">
        <v>9567</v>
      </c>
      <c r="R2250" s="12" t="s">
        <v>42</v>
      </c>
      <c r="S2250" s="11" t="s">
        <v>9568</v>
      </c>
      <c r="T2250" s="11" t="s">
        <v>9569</v>
      </c>
    </row>
    <row x14ac:dyDescent="0.25" r="2251" customHeight="1" ht="19.5">
      <c r="A2251" s="18">
        <v>45203</v>
      </c>
      <c r="B2251" s="11" t="s">
        <v>9570</v>
      </c>
      <c r="C2251" s="11" t="s">
        <v>9571</v>
      </c>
      <c r="D2251" s="12"/>
      <c r="E2251" s="13">
        <v>13197326030</v>
      </c>
      <c r="F2251" s="11" t="s">
        <v>9572</v>
      </c>
      <c r="G2251" s="12" t="s">
        <v>56</v>
      </c>
      <c r="H2251" s="12"/>
      <c r="I2251" s="14" t="s">
        <v>7132</v>
      </c>
      <c r="J2251" s="12" t="s">
        <v>24</v>
      </c>
      <c r="K2251" s="12" t="s">
        <v>25</v>
      </c>
      <c r="L2251" s="12" t="s">
        <v>39</v>
      </c>
      <c r="M2251" s="11" t="s">
        <v>27</v>
      </c>
      <c r="N2251" s="11" t="s">
        <v>624</v>
      </c>
      <c r="O2251" s="12" t="s">
        <v>29</v>
      </c>
      <c r="P2251" s="12"/>
      <c r="Q2251" s="15" t="s">
        <v>9573</v>
      </c>
      <c r="R2251" s="12" t="s">
        <v>42</v>
      </c>
      <c r="S2251" s="11" t="s">
        <v>9574</v>
      </c>
      <c r="T2251" s="11"/>
    </row>
    <row x14ac:dyDescent="0.25" r="2252" customHeight="1" ht="19.5">
      <c r="A2252" s="18">
        <v>45203</v>
      </c>
      <c r="B2252" s="11" t="s">
        <v>9575</v>
      </c>
      <c r="C2252" s="11" t="s">
        <v>5805</v>
      </c>
      <c r="D2252" s="12"/>
      <c r="E2252" s="13">
        <v>18671786095</v>
      </c>
      <c r="F2252" s="11" t="s">
        <v>9576</v>
      </c>
      <c r="G2252" s="12" t="s">
        <v>23</v>
      </c>
      <c r="H2252" s="12"/>
      <c r="I2252" s="14">
        <v>10015</v>
      </c>
      <c r="J2252" s="12" t="s">
        <v>24</v>
      </c>
      <c r="K2252" s="12" t="s">
        <v>69</v>
      </c>
      <c r="L2252" s="12" t="s">
        <v>26</v>
      </c>
      <c r="M2252" s="11" t="s">
        <v>27</v>
      </c>
      <c r="N2252" s="11" t="s">
        <v>28</v>
      </c>
      <c r="O2252" s="12" t="s">
        <v>29</v>
      </c>
      <c r="P2252" s="12" t="s">
        <v>9577</v>
      </c>
      <c r="Q2252" s="15" t="s">
        <v>9578</v>
      </c>
      <c r="R2252" s="12" t="s">
        <v>31</v>
      </c>
      <c r="S2252" s="11" t="s">
        <v>9579</v>
      </c>
      <c r="T2252" s="11"/>
    </row>
    <row x14ac:dyDescent="0.25" r="2253" customHeight="1" ht="19.5">
      <c r="A2253" s="18">
        <v>45203</v>
      </c>
      <c r="B2253" s="11" t="s">
        <v>9580</v>
      </c>
      <c r="C2253" s="11" t="s">
        <v>5811</v>
      </c>
      <c r="D2253" s="12"/>
      <c r="E2253" s="13">
        <v>18572399640</v>
      </c>
      <c r="F2253" s="11" t="s">
        <v>9581</v>
      </c>
      <c r="G2253" s="12" t="s">
        <v>74</v>
      </c>
      <c r="H2253" s="12"/>
      <c r="I2253" s="14" t="s">
        <v>221</v>
      </c>
      <c r="J2253" s="12" t="s">
        <v>24</v>
      </c>
      <c r="K2253" s="12" t="s">
        <v>25</v>
      </c>
      <c r="L2253" s="12" t="s">
        <v>39</v>
      </c>
      <c r="M2253" s="11" t="s">
        <v>40</v>
      </c>
      <c r="N2253" s="11" t="s">
        <v>28</v>
      </c>
      <c r="O2253" s="12" t="s">
        <v>29</v>
      </c>
      <c r="P2253" s="12"/>
      <c r="Q2253" s="15" t="s">
        <v>9582</v>
      </c>
      <c r="R2253" s="12" t="s">
        <v>42</v>
      </c>
      <c r="S2253" s="11" t="s">
        <v>9583</v>
      </c>
      <c r="T2253" s="11"/>
    </row>
    <row x14ac:dyDescent="0.25" r="2254" customHeight="1" ht="19.5">
      <c r="A2254" s="18">
        <v>45203</v>
      </c>
      <c r="B2254" s="11" t="s">
        <v>9584</v>
      </c>
      <c r="C2254" s="11" t="s">
        <v>5811</v>
      </c>
      <c r="D2254" s="12"/>
      <c r="E2254" s="13">
        <v>15587909891</v>
      </c>
      <c r="F2254" s="11" t="s">
        <v>9585</v>
      </c>
      <c r="G2254" s="12" t="s">
        <v>115</v>
      </c>
      <c r="H2254" s="12"/>
      <c r="I2254" s="14" t="s">
        <v>259</v>
      </c>
      <c r="J2254" s="12" t="s">
        <v>24</v>
      </c>
      <c r="K2254" s="12" t="s">
        <v>25</v>
      </c>
      <c r="L2254" s="12" t="s">
        <v>39</v>
      </c>
      <c r="M2254" s="11" t="s">
        <v>27</v>
      </c>
      <c r="N2254" s="11" t="s">
        <v>28</v>
      </c>
      <c r="O2254" s="12" t="s">
        <v>29</v>
      </c>
      <c r="P2254" s="12"/>
      <c r="Q2254" s="15" t="s">
        <v>9586</v>
      </c>
      <c r="R2254" s="12" t="s">
        <v>42</v>
      </c>
      <c r="S2254" s="11" t="s">
        <v>9587</v>
      </c>
      <c r="T2254" s="11"/>
    </row>
    <row x14ac:dyDescent="0.25" r="2255" customHeight="1" ht="19.5">
      <c r="A2255" s="18">
        <v>45203</v>
      </c>
      <c r="B2255" s="11" t="s">
        <v>9588</v>
      </c>
      <c r="C2255" s="11" t="s">
        <v>9589</v>
      </c>
      <c r="D2255" s="12"/>
      <c r="E2255" s="13">
        <v>15629333302</v>
      </c>
      <c r="F2255" s="11" t="s">
        <v>9590</v>
      </c>
      <c r="G2255" s="12" t="s">
        <v>23</v>
      </c>
      <c r="H2255" s="12"/>
      <c r="I2255" s="14" t="s">
        <v>182</v>
      </c>
      <c r="J2255" s="12" t="s">
        <v>24</v>
      </c>
      <c r="K2255" s="12" t="s">
        <v>25</v>
      </c>
      <c r="L2255" s="12" t="s">
        <v>39</v>
      </c>
      <c r="M2255" s="11" t="s">
        <v>27</v>
      </c>
      <c r="N2255" s="11" t="s">
        <v>28</v>
      </c>
      <c r="O2255" s="12" t="s">
        <v>29</v>
      </c>
      <c r="P2255" s="12" t="s">
        <v>5807</v>
      </c>
      <c r="Q2255" s="15" t="s">
        <v>9591</v>
      </c>
      <c r="R2255" s="12" t="s">
        <v>42</v>
      </c>
      <c r="S2255" s="11" t="s">
        <v>9592</v>
      </c>
      <c r="T2255" s="11" t="s">
        <v>9593</v>
      </c>
    </row>
    <row x14ac:dyDescent="0.25" r="2256" customHeight="1" ht="19.5">
      <c r="A2256" s="18">
        <v>45203</v>
      </c>
      <c r="B2256" s="11" t="s">
        <v>9594</v>
      </c>
      <c r="C2256" s="11" t="s">
        <v>5816</v>
      </c>
      <c r="D2256" s="12"/>
      <c r="E2256" s="13">
        <v>17606563996</v>
      </c>
      <c r="F2256" s="11" t="s">
        <v>9595</v>
      </c>
      <c r="G2256" s="12" t="s">
        <v>23</v>
      </c>
      <c r="H2256" s="12"/>
      <c r="I2256" s="14" t="s">
        <v>182</v>
      </c>
      <c r="J2256" s="12" t="s">
        <v>24</v>
      </c>
      <c r="K2256" s="12" t="s">
        <v>25</v>
      </c>
      <c r="L2256" s="12" t="s">
        <v>39</v>
      </c>
      <c r="M2256" s="11" t="s">
        <v>27</v>
      </c>
      <c r="N2256" s="11" t="s">
        <v>28</v>
      </c>
      <c r="O2256" s="12" t="s">
        <v>29</v>
      </c>
      <c r="P2256" s="12" t="s">
        <v>5430</v>
      </c>
      <c r="Q2256" s="15" t="s">
        <v>9596</v>
      </c>
      <c r="R2256" s="12" t="s">
        <v>42</v>
      </c>
      <c r="S2256" s="11" t="s">
        <v>9597</v>
      </c>
      <c r="T2256" s="11" t="s">
        <v>7257</v>
      </c>
    </row>
    <row x14ac:dyDescent="0.25" r="2257" customHeight="1" ht="19.5">
      <c r="A2257" s="18">
        <v>45203</v>
      </c>
      <c r="B2257" s="11" t="s">
        <v>9598</v>
      </c>
      <c r="C2257" s="11" t="s">
        <v>9599</v>
      </c>
      <c r="D2257" s="12"/>
      <c r="E2257" s="13">
        <v>13098413618</v>
      </c>
      <c r="F2257" s="11" t="s">
        <v>9600</v>
      </c>
      <c r="G2257" s="12" t="s">
        <v>115</v>
      </c>
      <c r="H2257" s="12"/>
      <c r="I2257" s="14">
        <v>10015</v>
      </c>
      <c r="J2257" s="12" t="s">
        <v>24</v>
      </c>
      <c r="K2257" s="12" t="s">
        <v>69</v>
      </c>
      <c r="L2257" s="12" t="s">
        <v>26</v>
      </c>
      <c r="M2257" s="11" t="s">
        <v>27</v>
      </c>
      <c r="N2257" s="11" t="s">
        <v>28</v>
      </c>
      <c r="O2257" s="12" t="s">
        <v>29</v>
      </c>
      <c r="P2257" s="12" t="s">
        <v>5807</v>
      </c>
      <c r="Q2257" s="15" t="s">
        <v>9601</v>
      </c>
      <c r="R2257" s="12" t="s">
        <v>31</v>
      </c>
      <c r="S2257" s="11" t="s">
        <v>9602</v>
      </c>
      <c r="T2257" s="11" t="s">
        <v>9603</v>
      </c>
    </row>
    <row x14ac:dyDescent="0.25" r="2258" customHeight="1" ht="19.5">
      <c r="A2258" s="18">
        <v>45203</v>
      </c>
      <c r="B2258" s="11" t="s">
        <v>9604</v>
      </c>
      <c r="C2258" s="11" t="s">
        <v>336</v>
      </c>
      <c r="D2258" s="12"/>
      <c r="E2258" s="13">
        <v>15608603003</v>
      </c>
      <c r="F2258" s="11" t="s">
        <v>9605</v>
      </c>
      <c r="G2258" s="12" t="s">
        <v>216</v>
      </c>
      <c r="H2258" s="12"/>
      <c r="I2258" s="14">
        <v>10015</v>
      </c>
      <c r="J2258" s="12" t="s">
        <v>24</v>
      </c>
      <c r="K2258" s="12" t="s">
        <v>69</v>
      </c>
      <c r="L2258" s="12" t="s">
        <v>26</v>
      </c>
      <c r="M2258" s="11" t="s">
        <v>27</v>
      </c>
      <c r="N2258" s="11" t="s">
        <v>28</v>
      </c>
      <c r="O2258" s="12" t="s">
        <v>29</v>
      </c>
      <c r="P2258" s="12"/>
      <c r="Q2258" s="15" t="s">
        <v>9606</v>
      </c>
      <c r="R2258" s="12" t="s">
        <v>31</v>
      </c>
      <c r="S2258" s="11" t="s">
        <v>9607</v>
      </c>
      <c r="T2258" s="11"/>
    </row>
    <row x14ac:dyDescent="0.25" r="2259" customHeight="1" ht="19.5">
      <c r="A2259" s="18">
        <v>45203</v>
      </c>
      <c r="B2259" s="11" t="s">
        <v>9608</v>
      </c>
      <c r="C2259" s="11" t="s">
        <v>9609</v>
      </c>
      <c r="D2259" s="12"/>
      <c r="E2259" s="13">
        <v>13177076150</v>
      </c>
      <c r="F2259" s="11" t="s">
        <v>9610</v>
      </c>
      <c r="G2259" s="12" t="s">
        <v>115</v>
      </c>
      <c r="H2259" s="12" t="s">
        <v>130</v>
      </c>
      <c r="I2259" s="14" t="s">
        <v>131</v>
      </c>
      <c r="J2259" s="12" t="s">
        <v>24</v>
      </c>
      <c r="K2259" s="12" t="s">
        <v>25</v>
      </c>
      <c r="L2259" s="12" t="s">
        <v>39</v>
      </c>
      <c r="M2259" s="11" t="s">
        <v>40</v>
      </c>
      <c r="N2259" s="11" t="s">
        <v>28</v>
      </c>
      <c r="O2259" s="12" t="s">
        <v>29</v>
      </c>
      <c r="P2259" s="12"/>
      <c r="Q2259" s="15" t="s">
        <v>9611</v>
      </c>
      <c r="R2259" s="12" t="s">
        <v>42</v>
      </c>
      <c r="S2259" s="11" t="s">
        <v>9612</v>
      </c>
      <c r="T2259" s="11" t="s">
        <v>9613</v>
      </c>
    </row>
    <row x14ac:dyDescent="0.25" r="2260" customHeight="1" ht="19.5">
      <c r="A2260" s="18">
        <v>45203</v>
      </c>
      <c r="B2260" s="11" t="s">
        <v>9614</v>
      </c>
      <c r="C2260" s="11" t="s">
        <v>9615</v>
      </c>
      <c r="D2260" s="12"/>
      <c r="E2260" s="13">
        <v>13032741035</v>
      </c>
      <c r="F2260" s="11" t="s">
        <v>9616</v>
      </c>
      <c r="G2260" s="12" t="s">
        <v>23</v>
      </c>
      <c r="H2260" s="12"/>
      <c r="I2260" s="14" t="s">
        <v>352</v>
      </c>
      <c r="J2260" s="12" t="s">
        <v>24</v>
      </c>
      <c r="K2260" s="12" t="s">
        <v>25</v>
      </c>
      <c r="L2260" s="12" t="s">
        <v>39</v>
      </c>
      <c r="M2260" s="11" t="s">
        <v>40</v>
      </c>
      <c r="N2260" s="11" t="s">
        <v>28</v>
      </c>
      <c r="O2260" s="12" t="s">
        <v>29</v>
      </c>
      <c r="P2260" s="12"/>
      <c r="Q2260" s="15" t="s">
        <v>9617</v>
      </c>
      <c r="R2260" s="12" t="s">
        <v>42</v>
      </c>
      <c r="S2260" s="11" t="s">
        <v>9618</v>
      </c>
      <c r="T2260" s="11" t="s">
        <v>9619</v>
      </c>
    </row>
    <row x14ac:dyDescent="0.25" r="2261" customHeight="1" ht="19.5">
      <c r="A2261" s="18">
        <v>45203</v>
      </c>
      <c r="B2261" s="11" t="s">
        <v>9620</v>
      </c>
      <c r="C2261" s="11" t="s">
        <v>9609</v>
      </c>
      <c r="D2261" s="12"/>
      <c r="E2261" s="13">
        <v>18572398212</v>
      </c>
      <c r="F2261" s="11" t="s">
        <v>9621</v>
      </c>
      <c r="G2261" s="12" t="s">
        <v>74</v>
      </c>
      <c r="H2261" s="12"/>
      <c r="I2261" s="14" t="s">
        <v>131</v>
      </c>
      <c r="J2261" s="12" t="s">
        <v>24</v>
      </c>
      <c r="K2261" s="12" t="s">
        <v>25</v>
      </c>
      <c r="L2261" s="12" t="s">
        <v>39</v>
      </c>
      <c r="M2261" s="11" t="s">
        <v>27</v>
      </c>
      <c r="N2261" s="11" t="s">
        <v>28</v>
      </c>
      <c r="O2261" s="12" t="s">
        <v>29</v>
      </c>
      <c r="P2261" s="12"/>
      <c r="Q2261" s="15" t="s">
        <v>9622</v>
      </c>
      <c r="R2261" s="12" t="s">
        <v>42</v>
      </c>
      <c r="S2261" s="11" t="s">
        <v>9623</v>
      </c>
      <c r="T2261" s="11" t="s">
        <v>9624</v>
      </c>
    </row>
    <row x14ac:dyDescent="0.25" r="2262" customHeight="1" ht="19.5">
      <c r="A2262" s="18">
        <v>45203</v>
      </c>
      <c r="B2262" s="11" t="s">
        <v>9625</v>
      </c>
      <c r="C2262" s="11" t="s">
        <v>691</v>
      </c>
      <c r="D2262" s="12"/>
      <c r="E2262" s="13">
        <v>15871569759</v>
      </c>
      <c r="F2262" s="11" t="s">
        <v>9626</v>
      </c>
      <c r="G2262" s="12" t="s">
        <v>23</v>
      </c>
      <c r="H2262" s="12"/>
      <c r="I2262" s="14" t="s">
        <v>1504</v>
      </c>
      <c r="J2262" s="12" t="s">
        <v>24</v>
      </c>
      <c r="K2262" s="12" t="s">
        <v>25</v>
      </c>
      <c r="L2262" s="12" t="s">
        <v>39</v>
      </c>
      <c r="M2262" s="11" t="s">
        <v>675</v>
      </c>
      <c r="N2262" s="11" t="s">
        <v>28</v>
      </c>
      <c r="O2262" s="12" t="s">
        <v>29</v>
      </c>
      <c r="P2262" s="12"/>
      <c r="Q2262" s="15" t="s">
        <v>9627</v>
      </c>
      <c r="R2262" s="12" t="s">
        <v>42</v>
      </c>
      <c r="S2262" s="11" t="s">
        <v>9628</v>
      </c>
      <c r="T2262" s="11" t="s">
        <v>9629</v>
      </c>
    </row>
    <row x14ac:dyDescent="0.25" r="2263" customHeight="1" ht="19.5">
      <c r="A2263" s="18">
        <v>45203</v>
      </c>
      <c r="B2263" s="11" t="s">
        <v>9630</v>
      </c>
      <c r="C2263" s="11" t="s">
        <v>6374</v>
      </c>
      <c r="D2263" s="12"/>
      <c r="E2263" s="13">
        <v>15549398668</v>
      </c>
      <c r="F2263" s="11" t="s">
        <v>4510</v>
      </c>
      <c r="G2263" s="12" t="s">
        <v>115</v>
      </c>
      <c r="H2263" s="12" t="s">
        <v>98</v>
      </c>
      <c r="I2263" s="14">
        <v>10015</v>
      </c>
      <c r="J2263" s="12" t="s">
        <v>24</v>
      </c>
      <c r="K2263" s="12" t="s">
        <v>69</v>
      </c>
      <c r="L2263" s="12" t="s">
        <v>26</v>
      </c>
      <c r="M2263" s="11" t="s">
        <v>40</v>
      </c>
      <c r="N2263" s="11" t="s">
        <v>28</v>
      </c>
      <c r="O2263" s="12" t="s">
        <v>29</v>
      </c>
      <c r="P2263" s="12"/>
      <c r="Q2263" s="15" t="s">
        <v>9631</v>
      </c>
      <c r="R2263" s="12" t="s">
        <v>31</v>
      </c>
      <c r="S2263" s="11" t="s">
        <v>9632</v>
      </c>
      <c r="T2263" s="11"/>
    </row>
    <row x14ac:dyDescent="0.25" r="2264" customHeight="1" ht="19.5">
      <c r="A2264" s="18">
        <v>45203</v>
      </c>
      <c r="B2264" s="11" t="s">
        <v>9633</v>
      </c>
      <c r="C2264" s="11" t="s">
        <v>5869</v>
      </c>
      <c r="D2264" s="12"/>
      <c r="E2264" s="13">
        <v>13040988481</v>
      </c>
      <c r="F2264" s="11" t="s">
        <v>9634</v>
      </c>
      <c r="G2264" s="12" t="s">
        <v>115</v>
      </c>
      <c r="H2264" s="12"/>
      <c r="I2264" s="14" t="s">
        <v>116</v>
      </c>
      <c r="J2264" s="12" t="s">
        <v>24</v>
      </c>
      <c r="K2264" s="12" t="s">
        <v>25</v>
      </c>
      <c r="L2264" s="12" t="s">
        <v>39</v>
      </c>
      <c r="M2264" s="11" t="s">
        <v>27</v>
      </c>
      <c r="N2264" s="11" t="s">
        <v>183</v>
      </c>
      <c r="O2264" s="12" t="s">
        <v>29</v>
      </c>
      <c r="P2264" s="12"/>
      <c r="Q2264" s="15" t="s">
        <v>9635</v>
      </c>
      <c r="R2264" s="12" t="s">
        <v>42</v>
      </c>
      <c r="S2264" s="11" t="s">
        <v>9636</v>
      </c>
      <c r="T2264" s="11"/>
    </row>
    <row x14ac:dyDescent="0.25" r="2265" customHeight="1" ht="19.5">
      <c r="A2265" s="18">
        <v>45203</v>
      </c>
      <c r="B2265" s="11" t="s">
        <v>9637</v>
      </c>
      <c r="C2265" s="11" t="s">
        <v>545</v>
      </c>
      <c r="D2265" s="12"/>
      <c r="E2265" s="13">
        <v>13177068333</v>
      </c>
      <c r="F2265" s="11" t="s">
        <v>9638</v>
      </c>
      <c r="G2265" s="12" t="s">
        <v>1873</v>
      </c>
      <c r="H2265" s="12"/>
      <c r="I2265" s="14" t="s">
        <v>38</v>
      </c>
      <c r="J2265" s="12" t="s">
        <v>24</v>
      </c>
      <c r="K2265" s="12" t="s">
        <v>25</v>
      </c>
      <c r="L2265" s="12" t="s">
        <v>39</v>
      </c>
      <c r="M2265" s="11" t="s">
        <v>40</v>
      </c>
      <c r="N2265" s="11" t="s">
        <v>28</v>
      </c>
      <c r="O2265" s="12" t="s">
        <v>29</v>
      </c>
      <c r="P2265" s="12"/>
      <c r="Q2265" s="15" t="s">
        <v>9639</v>
      </c>
      <c r="R2265" s="12" t="s">
        <v>42</v>
      </c>
      <c r="S2265" s="11" t="s">
        <v>9640</v>
      </c>
      <c r="T2265" s="11" t="s">
        <v>9641</v>
      </c>
    </row>
    <row x14ac:dyDescent="0.25" r="2266" customHeight="1" ht="19.5">
      <c r="A2266" s="18">
        <v>45203</v>
      </c>
      <c r="B2266" s="11" t="s">
        <v>9642</v>
      </c>
      <c r="C2266" s="11" t="s">
        <v>1132</v>
      </c>
      <c r="D2266" s="12"/>
      <c r="E2266" s="13">
        <v>15672511929</v>
      </c>
      <c r="F2266" s="11" t="s">
        <v>9643</v>
      </c>
      <c r="G2266" s="12" t="s">
        <v>23</v>
      </c>
      <c r="H2266" s="12"/>
      <c r="I2266" s="14" t="s">
        <v>590</v>
      </c>
      <c r="J2266" s="12" t="s">
        <v>24</v>
      </c>
      <c r="K2266" s="12" t="s">
        <v>25</v>
      </c>
      <c r="L2266" s="12" t="s">
        <v>39</v>
      </c>
      <c r="M2266" s="11" t="s">
        <v>40</v>
      </c>
      <c r="N2266" s="11" t="s">
        <v>183</v>
      </c>
      <c r="O2266" s="12" t="s">
        <v>29</v>
      </c>
      <c r="P2266" s="12"/>
      <c r="Q2266" s="15" t="s">
        <v>9644</v>
      </c>
      <c r="R2266" s="12" t="s">
        <v>51</v>
      </c>
      <c r="S2266" s="11" t="s">
        <v>9645</v>
      </c>
      <c r="T2266" s="11"/>
    </row>
    <row x14ac:dyDescent="0.25" r="2267" customHeight="1" ht="19.5">
      <c r="A2267" s="18">
        <v>45203</v>
      </c>
      <c r="B2267" s="11" t="s">
        <v>9646</v>
      </c>
      <c r="C2267" s="11" t="s">
        <v>1132</v>
      </c>
      <c r="D2267" s="12"/>
      <c r="E2267" s="13">
        <v>13032726755</v>
      </c>
      <c r="F2267" s="11" t="s">
        <v>9647</v>
      </c>
      <c r="G2267" s="12" t="s">
        <v>289</v>
      </c>
      <c r="H2267" s="12"/>
      <c r="I2267" s="14" t="s">
        <v>49</v>
      </c>
      <c r="J2267" s="12" t="s">
        <v>24</v>
      </c>
      <c r="K2267" s="12" t="s">
        <v>25</v>
      </c>
      <c r="L2267" s="12" t="s">
        <v>39</v>
      </c>
      <c r="M2267" s="11" t="s">
        <v>27</v>
      </c>
      <c r="N2267" s="11" t="s">
        <v>183</v>
      </c>
      <c r="O2267" s="12" t="s">
        <v>29</v>
      </c>
      <c r="P2267" s="12"/>
      <c r="Q2267" s="15" t="s">
        <v>9648</v>
      </c>
      <c r="R2267" s="12" t="s">
        <v>51</v>
      </c>
      <c r="S2267" s="11" t="s">
        <v>9649</v>
      </c>
      <c r="T2267" s="11"/>
    </row>
    <row x14ac:dyDescent="0.25" r="2268" customHeight="1" ht="19.5">
      <c r="A2268" s="18">
        <v>45203</v>
      </c>
      <c r="B2268" s="11" t="s">
        <v>9650</v>
      </c>
      <c r="C2268" s="11" t="s">
        <v>1132</v>
      </c>
      <c r="D2268" s="12"/>
      <c r="E2268" s="13">
        <v>13032728587</v>
      </c>
      <c r="F2268" s="11" t="s">
        <v>9651</v>
      </c>
      <c r="G2268" s="12" t="s">
        <v>115</v>
      </c>
      <c r="H2268" s="12" t="s">
        <v>121</v>
      </c>
      <c r="I2268" s="14" t="s">
        <v>142</v>
      </c>
      <c r="J2268" s="12" t="s">
        <v>24</v>
      </c>
      <c r="K2268" s="12" t="s">
        <v>25</v>
      </c>
      <c r="L2268" s="12" t="s">
        <v>39</v>
      </c>
      <c r="M2268" s="11" t="s">
        <v>27</v>
      </c>
      <c r="N2268" s="11" t="s">
        <v>183</v>
      </c>
      <c r="O2268" s="12" t="s">
        <v>29</v>
      </c>
      <c r="P2268" s="12"/>
      <c r="Q2268" s="15" t="s">
        <v>9652</v>
      </c>
      <c r="R2268" s="12" t="s">
        <v>51</v>
      </c>
      <c r="S2268" s="11" t="s">
        <v>9653</v>
      </c>
      <c r="T2268" s="11"/>
    </row>
    <row x14ac:dyDescent="0.25" r="2269" customHeight="1" ht="19.5">
      <c r="A2269" s="18">
        <v>45203</v>
      </c>
      <c r="B2269" s="11" t="s">
        <v>9654</v>
      </c>
      <c r="C2269" s="11" t="s">
        <v>660</v>
      </c>
      <c r="D2269" s="12"/>
      <c r="E2269" s="13">
        <v>15549288793</v>
      </c>
      <c r="F2269" s="11" t="s">
        <v>8424</v>
      </c>
      <c r="G2269" s="12" t="s">
        <v>48</v>
      </c>
      <c r="H2269" s="12"/>
      <c r="I2269" s="14" t="s">
        <v>272</v>
      </c>
      <c r="J2269" s="12" t="s">
        <v>24</v>
      </c>
      <c r="K2269" s="12" t="s">
        <v>25</v>
      </c>
      <c r="L2269" s="12" t="s">
        <v>39</v>
      </c>
      <c r="M2269" s="11" t="s">
        <v>27</v>
      </c>
      <c r="N2269" s="11" t="s">
        <v>624</v>
      </c>
      <c r="O2269" s="12" t="s">
        <v>29</v>
      </c>
      <c r="P2269" s="12"/>
      <c r="Q2269" s="15" t="s">
        <v>9655</v>
      </c>
      <c r="R2269" s="12" t="s">
        <v>42</v>
      </c>
      <c r="S2269" s="11" t="s">
        <v>9656</v>
      </c>
      <c r="T2269" s="11"/>
    </row>
    <row x14ac:dyDescent="0.25" r="2270" customHeight="1" ht="19.5">
      <c r="A2270" s="18">
        <v>45203</v>
      </c>
      <c r="B2270" s="11" t="s">
        <v>9657</v>
      </c>
      <c r="C2270" s="11" t="s">
        <v>660</v>
      </c>
      <c r="D2270" s="12"/>
      <c r="E2270" s="13" t="s">
        <v>9658</v>
      </c>
      <c r="F2270" s="11" t="s">
        <v>9659</v>
      </c>
      <c r="G2270" s="12" t="s">
        <v>74</v>
      </c>
      <c r="H2270" s="12"/>
      <c r="I2270" s="14" t="s">
        <v>154</v>
      </c>
      <c r="J2270" s="12" t="s">
        <v>24</v>
      </c>
      <c r="K2270" s="12" t="s">
        <v>25</v>
      </c>
      <c r="L2270" s="12" t="s">
        <v>39</v>
      </c>
      <c r="M2270" s="11" t="s">
        <v>40</v>
      </c>
      <c r="N2270" s="11" t="s">
        <v>624</v>
      </c>
      <c r="O2270" s="12" t="s">
        <v>29</v>
      </c>
      <c r="P2270" s="12"/>
      <c r="Q2270" s="15" t="s">
        <v>9660</v>
      </c>
      <c r="R2270" s="12" t="s">
        <v>42</v>
      </c>
      <c r="S2270" s="11" t="s">
        <v>9661</v>
      </c>
      <c r="T2270" s="11"/>
    </row>
    <row x14ac:dyDescent="0.25" r="2271" customHeight="1" ht="19.5">
      <c r="A2271" s="18">
        <v>45203</v>
      </c>
      <c r="B2271" s="11" t="s">
        <v>9662</v>
      </c>
      <c r="C2271" s="11" t="s">
        <v>1132</v>
      </c>
      <c r="D2271" s="12"/>
      <c r="E2271" s="13">
        <v>15672526023</v>
      </c>
      <c r="F2271" s="11" t="s">
        <v>9663</v>
      </c>
      <c r="G2271" s="12" t="s">
        <v>23</v>
      </c>
      <c r="H2271" s="12"/>
      <c r="I2271" s="14" t="s">
        <v>99</v>
      </c>
      <c r="J2271" s="12" t="s">
        <v>24</v>
      </c>
      <c r="K2271" s="12" t="s">
        <v>25</v>
      </c>
      <c r="L2271" s="12" t="s">
        <v>39</v>
      </c>
      <c r="M2271" s="11" t="s">
        <v>40</v>
      </c>
      <c r="N2271" s="11" t="s">
        <v>183</v>
      </c>
      <c r="O2271" s="12" t="s">
        <v>29</v>
      </c>
      <c r="P2271" s="12"/>
      <c r="Q2271" s="15" t="s">
        <v>9664</v>
      </c>
      <c r="R2271" s="12" t="s">
        <v>51</v>
      </c>
      <c r="S2271" s="11" t="s">
        <v>9665</v>
      </c>
      <c r="T2271" s="11"/>
    </row>
    <row x14ac:dyDescent="0.25" r="2272" customHeight="1" ht="19.5">
      <c r="A2272" s="18">
        <v>45203</v>
      </c>
      <c r="B2272" s="11" t="s">
        <v>9666</v>
      </c>
      <c r="C2272" s="11" t="s">
        <v>1132</v>
      </c>
      <c r="D2272" s="12"/>
      <c r="E2272" s="13">
        <v>13117279569</v>
      </c>
      <c r="F2272" s="11" t="s">
        <v>9667</v>
      </c>
      <c r="G2272" s="12" t="s">
        <v>48</v>
      </c>
      <c r="H2272" s="12"/>
      <c r="I2272" s="14" t="s">
        <v>116</v>
      </c>
      <c r="J2272" s="12" t="s">
        <v>24</v>
      </c>
      <c r="K2272" s="12" t="s">
        <v>25</v>
      </c>
      <c r="L2272" s="12" t="s">
        <v>39</v>
      </c>
      <c r="M2272" s="11" t="s">
        <v>40</v>
      </c>
      <c r="N2272" s="11" t="s">
        <v>183</v>
      </c>
      <c r="O2272" s="12" t="s">
        <v>29</v>
      </c>
      <c r="P2272" s="12"/>
      <c r="Q2272" s="15" t="s">
        <v>9668</v>
      </c>
      <c r="R2272" s="12" t="s">
        <v>51</v>
      </c>
      <c r="S2272" s="11" t="s">
        <v>9669</v>
      </c>
      <c r="T2272" s="11"/>
    </row>
    <row x14ac:dyDescent="0.25" r="2273" customHeight="1" ht="19.5">
      <c r="A2273" s="18">
        <v>45203</v>
      </c>
      <c r="B2273" s="11" t="s">
        <v>9670</v>
      </c>
      <c r="C2273" s="11" t="s">
        <v>1132</v>
      </c>
      <c r="D2273" s="12"/>
      <c r="E2273" s="13">
        <v>18672661015</v>
      </c>
      <c r="F2273" s="11" t="s">
        <v>9671</v>
      </c>
      <c r="G2273" s="12" t="s">
        <v>23</v>
      </c>
      <c r="H2273" s="12"/>
      <c r="I2273" s="14" t="s">
        <v>221</v>
      </c>
      <c r="J2273" s="12" t="s">
        <v>24</v>
      </c>
      <c r="K2273" s="12" t="s">
        <v>25</v>
      </c>
      <c r="L2273" s="12" t="s">
        <v>39</v>
      </c>
      <c r="M2273" s="11" t="s">
        <v>27</v>
      </c>
      <c r="N2273" s="11" t="s">
        <v>183</v>
      </c>
      <c r="O2273" s="12" t="s">
        <v>29</v>
      </c>
      <c r="P2273" s="12"/>
      <c r="Q2273" s="15" t="s">
        <v>9672</v>
      </c>
      <c r="R2273" s="12" t="s">
        <v>51</v>
      </c>
      <c r="S2273" s="11" t="s">
        <v>9673</v>
      </c>
      <c r="T2273" s="11"/>
    </row>
    <row x14ac:dyDescent="0.25" r="2274" customHeight="1" ht="19.5">
      <c r="A2274" s="18">
        <v>45203</v>
      </c>
      <c r="B2274" s="11" t="s">
        <v>9674</v>
      </c>
      <c r="C2274" s="11" t="s">
        <v>1132</v>
      </c>
      <c r="D2274" s="12"/>
      <c r="E2274" s="13">
        <v>13227283335</v>
      </c>
      <c r="F2274" s="11" t="s">
        <v>9675</v>
      </c>
      <c r="G2274" s="12" t="s">
        <v>23</v>
      </c>
      <c r="H2274" s="12"/>
      <c r="I2274" s="14" t="s">
        <v>381</v>
      </c>
      <c r="J2274" s="12" t="s">
        <v>24</v>
      </c>
      <c r="K2274" s="12" t="s">
        <v>25</v>
      </c>
      <c r="L2274" s="12" t="s">
        <v>39</v>
      </c>
      <c r="M2274" s="11" t="s">
        <v>27</v>
      </c>
      <c r="N2274" s="11" t="s">
        <v>183</v>
      </c>
      <c r="O2274" s="12" t="s">
        <v>29</v>
      </c>
      <c r="P2274" s="12"/>
      <c r="Q2274" s="15" t="s">
        <v>9676</v>
      </c>
      <c r="R2274" s="12" t="s">
        <v>51</v>
      </c>
      <c r="S2274" s="11" t="s">
        <v>9677</v>
      </c>
      <c r="T2274" s="11"/>
    </row>
    <row x14ac:dyDescent="0.25" r="2275" customHeight="1" ht="19.5">
      <c r="A2275" s="18">
        <v>45203</v>
      </c>
      <c r="B2275" s="11" t="s">
        <v>9678</v>
      </c>
      <c r="C2275" s="11" t="s">
        <v>1132</v>
      </c>
      <c r="D2275" s="12"/>
      <c r="E2275" s="13">
        <v>13197300234</v>
      </c>
      <c r="F2275" s="11" t="s">
        <v>9679</v>
      </c>
      <c r="G2275" s="12" t="s">
        <v>115</v>
      </c>
      <c r="H2275" s="12"/>
      <c r="I2275" s="14" t="s">
        <v>221</v>
      </c>
      <c r="J2275" s="12" t="s">
        <v>24</v>
      </c>
      <c r="K2275" s="12" t="s">
        <v>25</v>
      </c>
      <c r="L2275" s="12" t="s">
        <v>39</v>
      </c>
      <c r="M2275" s="11" t="s">
        <v>27</v>
      </c>
      <c r="N2275" s="11" t="s">
        <v>183</v>
      </c>
      <c r="O2275" s="12" t="s">
        <v>29</v>
      </c>
      <c r="P2275" s="12"/>
      <c r="Q2275" s="15" t="s">
        <v>9680</v>
      </c>
      <c r="R2275" s="12" t="s">
        <v>51</v>
      </c>
      <c r="S2275" s="11" t="s">
        <v>9681</v>
      </c>
      <c r="T2275" s="11"/>
    </row>
    <row x14ac:dyDescent="0.25" r="2276" customHeight="1" ht="19.5">
      <c r="A2276" s="18">
        <v>45203</v>
      </c>
      <c r="B2276" s="11" t="s">
        <v>9682</v>
      </c>
      <c r="C2276" s="11" t="s">
        <v>1132</v>
      </c>
      <c r="D2276" s="12"/>
      <c r="E2276" s="13">
        <v>18671762796</v>
      </c>
      <c r="F2276" s="11" t="s">
        <v>9683</v>
      </c>
      <c r="G2276" s="12" t="s">
        <v>48</v>
      </c>
      <c r="H2276" s="12"/>
      <c r="I2276" s="14" t="s">
        <v>352</v>
      </c>
      <c r="J2276" s="12" t="s">
        <v>24</v>
      </c>
      <c r="K2276" s="12" t="s">
        <v>25</v>
      </c>
      <c r="L2276" s="12" t="s">
        <v>39</v>
      </c>
      <c r="M2276" s="11" t="s">
        <v>27</v>
      </c>
      <c r="N2276" s="11" t="s">
        <v>183</v>
      </c>
      <c r="O2276" s="12" t="s">
        <v>29</v>
      </c>
      <c r="P2276" s="12"/>
      <c r="Q2276" s="15" t="s">
        <v>9684</v>
      </c>
      <c r="R2276" s="12" t="s">
        <v>51</v>
      </c>
      <c r="S2276" s="11" t="s">
        <v>9685</v>
      </c>
      <c r="T2276" s="11"/>
    </row>
    <row x14ac:dyDescent="0.25" r="2277" customHeight="1" ht="19.5">
      <c r="A2277" s="18">
        <v>45203</v>
      </c>
      <c r="B2277" s="11" t="s">
        <v>9686</v>
      </c>
      <c r="C2277" s="11" t="s">
        <v>5949</v>
      </c>
      <c r="D2277" s="12"/>
      <c r="E2277" s="13">
        <v>15629335072</v>
      </c>
      <c r="F2277" s="11" t="s">
        <v>9687</v>
      </c>
      <c r="G2277" s="12" t="s">
        <v>115</v>
      </c>
      <c r="H2277" s="12"/>
      <c r="I2277" s="14" t="s">
        <v>154</v>
      </c>
      <c r="J2277" s="12" t="s">
        <v>24</v>
      </c>
      <c r="K2277" s="12" t="s">
        <v>25</v>
      </c>
      <c r="L2277" s="12" t="s">
        <v>39</v>
      </c>
      <c r="M2277" s="11" t="s">
        <v>27</v>
      </c>
      <c r="N2277" s="11" t="s">
        <v>183</v>
      </c>
      <c r="O2277" s="12" t="s">
        <v>29</v>
      </c>
      <c r="P2277" s="12"/>
      <c r="Q2277" s="15" t="s">
        <v>9688</v>
      </c>
      <c r="R2277" s="12" t="s">
        <v>42</v>
      </c>
      <c r="S2277" s="11" t="s">
        <v>9689</v>
      </c>
      <c r="T2277" s="11"/>
    </row>
    <row x14ac:dyDescent="0.25" r="2278" customHeight="1" ht="19.5">
      <c r="A2278" s="18">
        <v>45203</v>
      </c>
      <c r="B2278" s="11" t="s">
        <v>9690</v>
      </c>
      <c r="C2278" s="11" t="s">
        <v>1132</v>
      </c>
      <c r="D2278" s="12"/>
      <c r="E2278" s="13">
        <v>18694087985</v>
      </c>
      <c r="F2278" s="11" t="s">
        <v>9691</v>
      </c>
      <c r="G2278" s="12" t="s">
        <v>289</v>
      </c>
      <c r="H2278" s="12"/>
      <c r="I2278" s="14" t="s">
        <v>925</v>
      </c>
      <c r="J2278" s="12" t="s">
        <v>24</v>
      </c>
      <c r="K2278" s="12" t="s">
        <v>25</v>
      </c>
      <c r="L2278" s="12" t="s">
        <v>39</v>
      </c>
      <c r="M2278" s="11" t="s">
        <v>40</v>
      </c>
      <c r="N2278" s="11" t="s">
        <v>183</v>
      </c>
      <c r="O2278" s="12" t="s">
        <v>29</v>
      </c>
      <c r="P2278" s="12"/>
      <c r="Q2278" s="15" t="s">
        <v>9692</v>
      </c>
      <c r="R2278" s="12" t="s">
        <v>51</v>
      </c>
      <c r="S2278" s="11" t="s">
        <v>9693</v>
      </c>
      <c r="T2278" s="11"/>
    </row>
    <row x14ac:dyDescent="0.25" r="2279" customHeight="1" ht="19.5">
      <c r="A2279" s="18">
        <v>45203</v>
      </c>
      <c r="B2279" s="11" t="s">
        <v>9694</v>
      </c>
      <c r="C2279" s="11" t="s">
        <v>5972</v>
      </c>
      <c r="D2279" s="12"/>
      <c r="E2279" s="13">
        <v>13227253853</v>
      </c>
      <c r="F2279" s="11" t="s">
        <v>9695</v>
      </c>
      <c r="G2279" s="12" t="s">
        <v>289</v>
      </c>
      <c r="H2279" s="12"/>
      <c r="I2279" s="14" t="s">
        <v>87</v>
      </c>
      <c r="J2279" s="12" t="s">
        <v>24</v>
      </c>
      <c r="K2279" s="12" t="s">
        <v>25</v>
      </c>
      <c r="L2279" s="12" t="s">
        <v>39</v>
      </c>
      <c r="M2279" s="11" t="s">
        <v>40</v>
      </c>
      <c r="N2279" s="11" t="s">
        <v>183</v>
      </c>
      <c r="O2279" s="12" t="s">
        <v>29</v>
      </c>
      <c r="P2279" s="12"/>
      <c r="Q2279" s="15" t="s">
        <v>9696</v>
      </c>
      <c r="R2279" s="12" t="s">
        <v>42</v>
      </c>
      <c r="S2279" s="11" t="s">
        <v>9697</v>
      </c>
      <c r="T2279" s="11"/>
    </row>
    <row x14ac:dyDescent="0.25" r="2280" customHeight="1" ht="19.5">
      <c r="A2280" s="18">
        <v>45203</v>
      </c>
      <c r="B2280" s="11" t="s">
        <v>9698</v>
      </c>
      <c r="C2280" s="11" t="s">
        <v>1132</v>
      </c>
      <c r="D2280" s="12"/>
      <c r="E2280" s="13">
        <v>13177057640</v>
      </c>
      <c r="F2280" s="11" t="s">
        <v>9699</v>
      </c>
      <c r="G2280" s="12" t="s">
        <v>115</v>
      </c>
      <c r="H2280" s="12"/>
      <c r="I2280" s="14" t="s">
        <v>272</v>
      </c>
      <c r="J2280" s="12" t="s">
        <v>24</v>
      </c>
      <c r="K2280" s="12" t="s">
        <v>25</v>
      </c>
      <c r="L2280" s="12" t="s">
        <v>39</v>
      </c>
      <c r="M2280" s="11" t="s">
        <v>27</v>
      </c>
      <c r="N2280" s="11" t="s">
        <v>183</v>
      </c>
      <c r="O2280" s="12" t="s">
        <v>29</v>
      </c>
      <c r="P2280" s="12"/>
      <c r="Q2280" s="15" t="s">
        <v>9700</v>
      </c>
      <c r="R2280" s="12" t="s">
        <v>51</v>
      </c>
      <c r="S2280" s="11" t="s">
        <v>9701</v>
      </c>
      <c r="T2280" s="11"/>
    </row>
    <row x14ac:dyDescent="0.25" r="2281" customHeight="1" ht="19.5">
      <c r="A2281" s="18">
        <v>45203</v>
      </c>
      <c r="B2281" s="11" t="s">
        <v>9702</v>
      </c>
      <c r="C2281" s="11" t="s">
        <v>1132</v>
      </c>
      <c r="D2281" s="12"/>
      <c r="E2281" s="13">
        <v>13047170915</v>
      </c>
      <c r="F2281" s="11" t="s">
        <v>1538</v>
      </c>
      <c r="G2281" s="12" t="s">
        <v>289</v>
      </c>
      <c r="H2281" s="12" t="s">
        <v>98</v>
      </c>
      <c r="I2281" s="14" t="s">
        <v>68</v>
      </c>
      <c r="J2281" s="12" t="s">
        <v>24</v>
      </c>
      <c r="K2281" s="12" t="s">
        <v>25</v>
      </c>
      <c r="L2281" s="12" t="s">
        <v>39</v>
      </c>
      <c r="M2281" s="11" t="s">
        <v>40</v>
      </c>
      <c r="N2281" s="11" t="s">
        <v>183</v>
      </c>
      <c r="O2281" s="12" t="s">
        <v>29</v>
      </c>
      <c r="P2281" s="12"/>
      <c r="Q2281" s="15" t="s">
        <v>9703</v>
      </c>
      <c r="R2281" s="12" t="s">
        <v>51</v>
      </c>
      <c r="S2281" s="11" t="s">
        <v>9704</v>
      </c>
      <c r="T2281" s="11"/>
    </row>
    <row x14ac:dyDescent="0.25" r="2282" customHeight="1" ht="19.5">
      <c r="A2282" s="18">
        <v>45203</v>
      </c>
      <c r="B2282" s="11" t="s">
        <v>9705</v>
      </c>
      <c r="C2282" s="11" t="s">
        <v>5949</v>
      </c>
      <c r="D2282" s="12"/>
      <c r="E2282" s="13">
        <v>15571775358</v>
      </c>
      <c r="F2282" s="11" t="s">
        <v>9706</v>
      </c>
      <c r="G2282" s="12" t="s">
        <v>115</v>
      </c>
      <c r="H2282" s="12"/>
      <c r="I2282" s="14" t="s">
        <v>81</v>
      </c>
      <c r="J2282" s="12" t="s">
        <v>24</v>
      </c>
      <c r="K2282" s="12" t="s">
        <v>25</v>
      </c>
      <c r="L2282" s="12" t="s">
        <v>39</v>
      </c>
      <c r="M2282" s="11" t="s">
        <v>27</v>
      </c>
      <c r="N2282" s="11" t="s">
        <v>183</v>
      </c>
      <c r="O2282" s="12" t="s">
        <v>29</v>
      </c>
      <c r="P2282" s="12"/>
      <c r="Q2282" s="15" t="s">
        <v>9707</v>
      </c>
      <c r="R2282" s="12" t="s">
        <v>42</v>
      </c>
      <c r="S2282" s="11" t="s">
        <v>9708</v>
      </c>
      <c r="T2282" s="11"/>
    </row>
    <row x14ac:dyDescent="0.25" r="2283" customHeight="1" ht="19.5">
      <c r="A2283" s="18">
        <v>45203</v>
      </c>
      <c r="B2283" s="11" t="s">
        <v>9709</v>
      </c>
      <c r="C2283" s="11" t="s">
        <v>1132</v>
      </c>
      <c r="D2283" s="12"/>
      <c r="E2283" s="13">
        <v>15549325281</v>
      </c>
      <c r="F2283" s="11" t="s">
        <v>9710</v>
      </c>
      <c r="G2283" s="12" t="s">
        <v>115</v>
      </c>
      <c r="H2283" s="12"/>
      <c r="I2283" s="14" t="s">
        <v>116</v>
      </c>
      <c r="J2283" s="12" t="s">
        <v>24</v>
      </c>
      <c r="K2283" s="12" t="s">
        <v>25</v>
      </c>
      <c r="L2283" s="12" t="s">
        <v>39</v>
      </c>
      <c r="M2283" s="11" t="s">
        <v>27</v>
      </c>
      <c r="N2283" s="11" t="s">
        <v>183</v>
      </c>
      <c r="O2283" s="12" t="s">
        <v>29</v>
      </c>
      <c r="P2283" s="12"/>
      <c r="Q2283" s="15" t="s">
        <v>9711</v>
      </c>
      <c r="R2283" s="12" t="s">
        <v>51</v>
      </c>
      <c r="S2283" s="11" t="s">
        <v>9712</v>
      </c>
      <c r="T2283" s="11"/>
    </row>
    <row x14ac:dyDescent="0.25" r="2284" customHeight="1" ht="19.5">
      <c r="A2284" s="18">
        <v>45203</v>
      </c>
      <c r="B2284" s="11" t="s">
        <v>9713</v>
      </c>
      <c r="C2284" s="11" t="s">
        <v>9714</v>
      </c>
      <c r="D2284" s="12"/>
      <c r="E2284" s="13" t="s">
        <v>9715</v>
      </c>
      <c r="F2284" s="11" t="s">
        <v>9716</v>
      </c>
      <c r="G2284" s="12" t="s">
        <v>74</v>
      </c>
      <c r="H2284" s="12"/>
      <c r="I2284" s="14" t="s">
        <v>68</v>
      </c>
      <c r="J2284" s="12" t="s">
        <v>24</v>
      </c>
      <c r="K2284" s="12" t="s">
        <v>25</v>
      </c>
      <c r="L2284" s="12" t="s">
        <v>39</v>
      </c>
      <c r="M2284" s="11" t="s">
        <v>149</v>
      </c>
      <c r="N2284" s="11" t="s">
        <v>183</v>
      </c>
      <c r="O2284" s="12" t="s">
        <v>29</v>
      </c>
      <c r="P2284" s="12"/>
      <c r="Q2284" s="15" t="s">
        <v>9717</v>
      </c>
      <c r="R2284" s="12" t="s">
        <v>42</v>
      </c>
      <c r="S2284" s="11" t="s">
        <v>9718</v>
      </c>
      <c r="T2284" s="11"/>
    </row>
    <row x14ac:dyDescent="0.25" r="2285" customHeight="1" ht="19.5">
      <c r="A2285" s="18">
        <v>45203</v>
      </c>
      <c r="B2285" s="11" t="s">
        <v>9719</v>
      </c>
      <c r="C2285" s="11" t="s">
        <v>1132</v>
      </c>
      <c r="D2285" s="12"/>
      <c r="E2285" s="13">
        <v>18571018312</v>
      </c>
      <c r="F2285" s="11" t="s">
        <v>9720</v>
      </c>
      <c r="G2285" s="12" t="s">
        <v>23</v>
      </c>
      <c r="H2285" s="12"/>
      <c r="I2285" s="14" t="s">
        <v>381</v>
      </c>
      <c r="J2285" s="12" t="s">
        <v>24</v>
      </c>
      <c r="K2285" s="12" t="s">
        <v>25</v>
      </c>
      <c r="L2285" s="12" t="s">
        <v>39</v>
      </c>
      <c r="M2285" s="11" t="s">
        <v>40</v>
      </c>
      <c r="N2285" s="11" t="s">
        <v>183</v>
      </c>
      <c r="O2285" s="12" t="s">
        <v>29</v>
      </c>
      <c r="P2285" s="12"/>
      <c r="Q2285" s="15" t="s">
        <v>9721</v>
      </c>
      <c r="R2285" s="12" t="s">
        <v>51</v>
      </c>
      <c r="S2285" s="11" t="s">
        <v>9722</v>
      </c>
      <c r="T2285" s="11"/>
    </row>
    <row x14ac:dyDescent="0.25" r="2286" customHeight="1" ht="19.5">
      <c r="A2286" s="18">
        <v>45203</v>
      </c>
      <c r="B2286" s="11" t="s">
        <v>9723</v>
      </c>
      <c r="C2286" s="11" t="s">
        <v>1132</v>
      </c>
      <c r="D2286" s="12"/>
      <c r="E2286" s="13">
        <v>13277172078</v>
      </c>
      <c r="F2286" s="11" t="s">
        <v>9724</v>
      </c>
      <c r="G2286" s="12" t="s">
        <v>74</v>
      </c>
      <c r="H2286" s="12"/>
      <c r="I2286" s="14" t="s">
        <v>272</v>
      </c>
      <c r="J2286" s="12" t="s">
        <v>24</v>
      </c>
      <c r="K2286" s="12" t="s">
        <v>25</v>
      </c>
      <c r="L2286" s="12" t="s">
        <v>39</v>
      </c>
      <c r="M2286" s="11" t="s">
        <v>40</v>
      </c>
      <c r="N2286" s="11" t="s">
        <v>183</v>
      </c>
      <c r="O2286" s="12" t="s">
        <v>29</v>
      </c>
      <c r="P2286" s="12"/>
      <c r="Q2286" s="15" t="s">
        <v>9725</v>
      </c>
      <c r="R2286" s="12" t="s">
        <v>51</v>
      </c>
      <c r="S2286" s="11" t="s">
        <v>9726</v>
      </c>
      <c r="T2286" s="11"/>
    </row>
    <row x14ac:dyDescent="0.25" r="2287" customHeight="1" ht="19.5">
      <c r="A2287" s="18">
        <v>45203</v>
      </c>
      <c r="B2287" s="11" t="s">
        <v>9727</v>
      </c>
      <c r="C2287" s="11" t="s">
        <v>1132</v>
      </c>
      <c r="D2287" s="12"/>
      <c r="E2287" s="13">
        <v>13114468409</v>
      </c>
      <c r="F2287" s="11" t="s">
        <v>9728</v>
      </c>
      <c r="G2287" s="12" t="s">
        <v>289</v>
      </c>
      <c r="H2287" s="12"/>
      <c r="I2287" s="14" t="s">
        <v>590</v>
      </c>
      <c r="J2287" s="12" t="s">
        <v>24</v>
      </c>
      <c r="K2287" s="12" t="s">
        <v>25</v>
      </c>
      <c r="L2287" s="12" t="s">
        <v>39</v>
      </c>
      <c r="M2287" s="11" t="s">
        <v>40</v>
      </c>
      <c r="N2287" s="11" t="s">
        <v>183</v>
      </c>
      <c r="O2287" s="12" t="s">
        <v>29</v>
      </c>
      <c r="P2287" s="12"/>
      <c r="Q2287" s="15" t="s">
        <v>9729</v>
      </c>
      <c r="R2287" s="12" t="s">
        <v>51</v>
      </c>
      <c r="S2287" s="11" t="s">
        <v>9730</v>
      </c>
      <c r="T2287" s="11"/>
    </row>
    <row x14ac:dyDescent="0.25" r="2288" customHeight="1" ht="19.5">
      <c r="A2288" s="18">
        <v>45203</v>
      </c>
      <c r="B2288" s="11" t="s">
        <v>9731</v>
      </c>
      <c r="C2288" s="11" t="s">
        <v>660</v>
      </c>
      <c r="D2288" s="12"/>
      <c r="E2288" s="13">
        <v>15697205051</v>
      </c>
      <c r="F2288" s="11" t="s">
        <v>9142</v>
      </c>
      <c r="G2288" s="12" t="s">
        <v>48</v>
      </c>
      <c r="H2288" s="12" t="s">
        <v>130</v>
      </c>
      <c r="I2288" s="14" t="s">
        <v>241</v>
      </c>
      <c r="J2288" s="12" t="s">
        <v>24</v>
      </c>
      <c r="K2288" s="12" t="s">
        <v>25</v>
      </c>
      <c r="L2288" s="12" t="s">
        <v>39</v>
      </c>
      <c r="M2288" s="11" t="s">
        <v>40</v>
      </c>
      <c r="N2288" s="11" t="s">
        <v>624</v>
      </c>
      <c r="O2288" s="12" t="s">
        <v>29</v>
      </c>
      <c r="P2288" s="12"/>
      <c r="Q2288" s="15" t="s">
        <v>9732</v>
      </c>
      <c r="R2288" s="12" t="s">
        <v>42</v>
      </c>
      <c r="S2288" s="11" t="s">
        <v>9733</v>
      </c>
      <c r="T2288" s="11" t="s">
        <v>9734</v>
      </c>
    </row>
    <row x14ac:dyDescent="0.25" r="2289" customHeight="1" ht="19.5">
      <c r="A2289" s="18">
        <v>45203</v>
      </c>
      <c r="B2289" s="11" t="s">
        <v>9735</v>
      </c>
      <c r="C2289" s="11" t="s">
        <v>9370</v>
      </c>
      <c r="D2289" s="12"/>
      <c r="E2289" s="13">
        <v>13098417631</v>
      </c>
      <c r="F2289" s="11" t="s">
        <v>9736</v>
      </c>
      <c r="G2289" s="12" t="s">
        <v>74</v>
      </c>
      <c r="H2289" s="12"/>
      <c r="I2289" s="14" t="s">
        <v>4501</v>
      </c>
      <c r="J2289" s="12" t="s">
        <v>24</v>
      </c>
      <c r="K2289" s="12" t="s">
        <v>25</v>
      </c>
      <c r="L2289" s="12" t="s">
        <v>39</v>
      </c>
      <c r="M2289" s="11" t="s">
        <v>27</v>
      </c>
      <c r="N2289" s="11" t="s">
        <v>624</v>
      </c>
      <c r="O2289" s="12" t="s">
        <v>29</v>
      </c>
      <c r="P2289" s="12"/>
      <c r="Q2289" s="15" t="s">
        <v>9737</v>
      </c>
      <c r="R2289" s="12" t="s">
        <v>42</v>
      </c>
      <c r="S2289" s="11" t="s">
        <v>9738</v>
      </c>
      <c r="T2289" s="11" t="s">
        <v>9739</v>
      </c>
    </row>
    <row x14ac:dyDescent="0.25" r="2290" customHeight="1" ht="19.5">
      <c r="A2290" s="18">
        <v>45203</v>
      </c>
      <c r="B2290" s="11" t="s">
        <v>9740</v>
      </c>
      <c r="C2290" s="11" t="s">
        <v>6057</v>
      </c>
      <c r="D2290" s="12"/>
      <c r="E2290" s="13">
        <v>13477866676</v>
      </c>
      <c r="F2290" s="11" t="s">
        <v>9741</v>
      </c>
      <c r="G2290" s="12" t="s">
        <v>23</v>
      </c>
      <c r="H2290" s="12"/>
      <c r="I2290" s="14" t="s">
        <v>241</v>
      </c>
      <c r="J2290" s="12" t="s">
        <v>24</v>
      </c>
      <c r="K2290" s="12" t="s">
        <v>25</v>
      </c>
      <c r="L2290" s="12" t="s">
        <v>39</v>
      </c>
      <c r="M2290" s="11" t="s">
        <v>40</v>
      </c>
      <c r="N2290" s="11" t="s">
        <v>183</v>
      </c>
      <c r="O2290" s="12" t="s">
        <v>29</v>
      </c>
      <c r="P2290" s="12"/>
      <c r="Q2290" s="15" t="s">
        <v>9742</v>
      </c>
      <c r="R2290" s="12" t="s">
        <v>42</v>
      </c>
      <c r="S2290" s="11" t="s">
        <v>9743</v>
      </c>
      <c r="T2290" s="11" t="s">
        <v>9744</v>
      </c>
    </row>
    <row x14ac:dyDescent="0.25" r="2291" customHeight="1" ht="19.5">
      <c r="A2291" s="18">
        <v>45203</v>
      </c>
      <c r="B2291" s="11" t="s">
        <v>9745</v>
      </c>
      <c r="C2291" s="11" t="s">
        <v>660</v>
      </c>
      <c r="D2291" s="12"/>
      <c r="E2291" s="13">
        <v>13040965383</v>
      </c>
      <c r="F2291" s="11" t="s">
        <v>9746</v>
      </c>
      <c r="G2291" s="12" t="s">
        <v>74</v>
      </c>
      <c r="H2291" s="12"/>
      <c r="I2291" s="14" t="s">
        <v>87</v>
      </c>
      <c r="J2291" s="12" t="s">
        <v>24</v>
      </c>
      <c r="K2291" s="12" t="s">
        <v>25</v>
      </c>
      <c r="L2291" s="12" t="s">
        <v>39</v>
      </c>
      <c r="M2291" s="11" t="s">
        <v>27</v>
      </c>
      <c r="N2291" s="11" t="s">
        <v>624</v>
      </c>
      <c r="O2291" s="12" t="s">
        <v>29</v>
      </c>
      <c r="P2291" s="12"/>
      <c r="Q2291" s="15" t="s">
        <v>9747</v>
      </c>
      <c r="R2291" s="12" t="s">
        <v>42</v>
      </c>
      <c r="S2291" s="11" t="s">
        <v>9748</v>
      </c>
      <c r="T2291" s="11" t="s">
        <v>9749</v>
      </c>
    </row>
    <row x14ac:dyDescent="0.25" r="2292" customHeight="1" ht="19.5">
      <c r="A2292" s="18">
        <v>45203</v>
      </c>
      <c r="B2292" s="11" t="s">
        <v>9750</v>
      </c>
      <c r="C2292" s="11" t="s">
        <v>5363</v>
      </c>
      <c r="D2292" s="12"/>
      <c r="E2292" s="13">
        <v>13227280302</v>
      </c>
      <c r="F2292" s="11" t="s">
        <v>7323</v>
      </c>
      <c r="G2292" s="12" t="s">
        <v>48</v>
      </c>
      <c r="H2292" s="12"/>
      <c r="I2292" s="14" t="s">
        <v>1914</v>
      </c>
      <c r="J2292" s="12" t="s">
        <v>24</v>
      </c>
      <c r="K2292" s="12" t="s">
        <v>25</v>
      </c>
      <c r="L2292" s="12" t="s">
        <v>39</v>
      </c>
      <c r="M2292" s="11" t="s">
        <v>27</v>
      </c>
      <c r="N2292" s="11" t="s">
        <v>624</v>
      </c>
      <c r="O2292" s="12" t="s">
        <v>29</v>
      </c>
      <c r="P2292" s="12"/>
      <c r="Q2292" s="15" t="s">
        <v>9751</v>
      </c>
      <c r="R2292" s="12" t="s">
        <v>42</v>
      </c>
      <c r="S2292" s="11" t="s">
        <v>9752</v>
      </c>
      <c r="T2292" s="11" t="s">
        <v>7325</v>
      </c>
    </row>
    <row x14ac:dyDescent="0.25" r="2293" customHeight="1" ht="19.5">
      <c r="A2293" s="18">
        <v>45203</v>
      </c>
      <c r="B2293" s="11" t="s">
        <v>9753</v>
      </c>
      <c r="C2293" s="11" t="s">
        <v>660</v>
      </c>
      <c r="D2293" s="12"/>
      <c r="E2293" s="13">
        <v>15671025314</v>
      </c>
      <c r="F2293" s="11" t="s">
        <v>9754</v>
      </c>
      <c r="G2293" s="12" t="s">
        <v>74</v>
      </c>
      <c r="H2293" s="12"/>
      <c r="I2293" s="14" t="s">
        <v>381</v>
      </c>
      <c r="J2293" s="12" t="s">
        <v>24</v>
      </c>
      <c r="K2293" s="12" t="s">
        <v>25</v>
      </c>
      <c r="L2293" s="12" t="s">
        <v>39</v>
      </c>
      <c r="M2293" s="11" t="s">
        <v>40</v>
      </c>
      <c r="N2293" s="11" t="s">
        <v>624</v>
      </c>
      <c r="O2293" s="12" t="s">
        <v>29</v>
      </c>
      <c r="P2293" s="12"/>
      <c r="Q2293" s="15" t="s">
        <v>9755</v>
      </c>
      <c r="R2293" s="12" t="s">
        <v>42</v>
      </c>
      <c r="S2293" s="11" t="s">
        <v>9756</v>
      </c>
      <c r="T2293" s="11" t="s">
        <v>9757</v>
      </c>
    </row>
    <row x14ac:dyDescent="0.25" r="2294" customHeight="1" ht="19.5">
      <c r="A2294" s="18">
        <v>45203</v>
      </c>
      <c r="B2294" s="11" t="s">
        <v>9758</v>
      </c>
      <c r="C2294" s="11" t="s">
        <v>660</v>
      </c>
      <c r="D2294" s="12"/>
      <c r="E2294" s="13">
        <v>13277254127</v>
      </c>
      <c r="F2294" s="11" t="s">
        <v>9759</v>
      </c>
      <c r="G2294" s="12" t="s">
        <v>74</v>
      </c>
      <c r="H2294" s="12"/>
      <c r="I2294" s="14" t="s">
        <v>352</v>
      </c>
      <c r="J2294" s="12" t="s">
        <v>24</v>
      </c>
      <c r="K2294" s="12" t="s">
        <v>25</v>
      </c>
      <c r="L2294" s="12" t="s">
        <v>39</v>
      </c>
      <c r="M2294" s="11" t="s">
        <v>40</v>
      </c>
      <c r="N2294" s="11" t="s">
        <v>624</v>
      </c>
      <c r="O2294" s="12" t="s">
        <v>29</v>
      </c>
      <c r="P2294" s="12"/>
      <c r="Q2294" s="15" t="s">
        <v>9760</v>
      </c>
      <c r="R2294" s="12" t="s">
        <v>42</v>
      </c>
      <c r="S2294" s="11" t="s">
        <v>9761</v>
      </c>
      <c r="T2294" s="11" t="s">
        <v>9762</v>
      </c>
    </row>
    <row x14ac:dyDescent="0.25" r="2295" customHeight="1" ht="19.5">
      <c r="A2295" s="18">
        <v>45203</v>
      </c>
      <c r="B2295" s="11" t="s">
        <v>9763</v>
      </c>
      <c r="C2295" s="11" t="s">
        <v>6057</v>
      </c>
      <c r="D2295" s="12"/>
      <c r="E2295" s="13">
        <v>15997519392</v>
      </c>
      <c r="F2295" s="11" t="s">
        <v>9764</v>
      </c>
      <c r="G2295" s="12" t="s">
        <v>62</v>
      </c>
      <c r="H2295" s="12"/>
      <c r="I2295" s="14" t="s">
        <v>142</v>
      </c>
      <c r="J2295" s="12" t="s">
        <v>24</v>
      </c>
      <c r="K2295" s="12" t="s">
        <v>25</v>
      </c>
      <c r="L2295" s="12" t="s">
        <v>39</v>
      </c>
      <c r="M2295" s="11" t="s">
        <v>40</v>
      </c>
      <c r="N2295" s="11" t="s">
        <v>183</v>
      </c>
      <c r="O2295" s="12" t="s">
        <v>29</v>
      </c>
      <c r="P2295" s="12"/>
      <c r="Q2295" s="15" t="s">
        <v>9765</v>
      </c>
      <c r="R2295" s="12" t="s">
        <v>42</v>
      </c>
      <c r="S2295" s="11" t="s">
        <v>9766</v>
      </c>
      <c r="T2295" s="11" t="s">
        <v>9767</v>
      </c>
    </row>
    <row x14ac:dyDescent="0.25" r="2296" customHeight="1" ht="19.5">
      <c r="A2296" s="18">
        <v>45203</v>
      </c>
      <c r="B2296" s="11" t="s">
        <v>9768</v>
      </c>
      <c r="C2296" s="11" t="s">
        <v>660</v>
      </c>
      <c r="D2296" s="12"/>
      <c r="E2296" s="13">
        <v>18694094951</v>
      </c>
      <c r="F2296" s="11" t="s">
        <v>9769</v>
      </c>
      <c r="G2296" s="12" t="s">
        <v>74</v>
      </c>
      <c r="H2296" s="12"/>
      <c r="I2296" s="14" t="s">
        <v>381</v>
      </c>
      <c r="J2296" s="12" t="s">
        <v>24</v>
      </c>
      <c r="K2296" s="12" t="s">
        <v>25</v>
      </c>
      <c r="L2296" s="12" t="s">
        <v>39</v>
      </c>
      <c r="M2296" s="11" t="s">
        <v>40</v>
      </c>
      <c r="N2296" s="11" t="s">
        <v>624</v>
      </c>
      <c r="O2296" s="12" t="s">
        <v>29</v>
      </c>
      <c r="P2296" s="12"/>
      <c r="Q2296" s="15" t="s">
        <v>9770</v>
      </c>
      <c r="R2296" s="12" t="s">
        <v>42</v>
      </c>
      <c r="S2296" s="11" t="s">
        <v>9771</v>
      </c>
      <c r="T2296" s="11" t="s">
        <v>9772</v>
      </c>
    </row>
    <row x14ac:dyDescent="0.25" r="2297" customHeight="1" ht="19.5">
      <c r="A2297" s="18">
        <v>45203</v>
      </c>
      <c r="B2297" s="11" t="s">
        <v>9773</v>
      </c>
      <c r="C2297" s="11" t="s">
        <v>6057</v>
      </c>
      <c r="D2297" s="12"/>
      <c r="E2297" s="13">
        <v>13277179276</v>
      </c>
      <c r="F2297" s="11" t="s">
        <v>9774</v>
      </c>
      <c r="G2297" s="12" t="s">
        <v>115</v>
      </c>
      <c r="H2297" s="12" t="s">
        <v>98</v>
      </c>
      <c r="I2297" s="14" t="s">
        <v>154</v>
      </c>
      <c r="J2297" s="12" t="s">
        <v>24</v>
      </c>
      <c r="K2297" s="12" t="s">
        <v>25</v>
      </c>
      <c r="L2297" s="12" t="s">
        <v>39</v>
      </c>
      <c r="M2297" s="11" t="s">
        <v>40</v>
      </c>
      <c r="N2297" s="11" t="s">
        <v>183</v>
      </c>
      <c r="O2297" s="12" t="s">
        <v>29</v>
      </c>
      <c r="P2297" s="12"/>
      <c r="Q2297" s="15" t="s">
        <v>9775</v>
      </c>
      <c r="R2297" s="12" t="s">
        <v>42</v>
      </c>
      <c r="S2297" s="11" t="s">
        <v>9776</v>
      </c>
      <c r="T2297" s="11" t="s">
        <v>9777</v>
      </c>
    </row>
    <row x14ac:dyDescent="0.25" r="2298" customHeight="1" ht="19.5">
      <c r="A2298" s="18">
        <v>45203</v>
      </c>
      <c r="B2298" s="11" t="s">
        <v>9778</v>
      </c>
      <c r="C2298" s="11" t="s">
        <v>6057</v>
      </c>
      <c r="D2298" s="12"/>
      <c r="E2298" s="13">
        <v>13277179130</v>
      </c>
      <c r="F2298" s="11" t="s">
        <v>9779</v>
      </c>
      <c r="G2298" s="12" t="s">
        <v>48</v>
      </c>
      <c r="H2298" s="12"/>
      <c r="I2298" s="14" t="s">
        <v>142</v>
      </c>
      <c r="J2298" s="12" t="s">
        <v>24</v>
      </c>
      <c r="K2298" s="12" t="s">
        <v>25</v>
      </c>
      <c r="L2298" s="12" t="s">
        <v>39</v>
      </c>
      <c r="M2298" s="11" t="s">
        <v>27</v>
      </c>
      <c r="N2298" s="11" t="s">
        <v>183</v>
      </c>
      <c r="O2298" s="12" t="s">
        <v>29</v>
      </c>
      <c r="P2298" s="12"/>
      <c r="Q2298" s="15" t="s">
        <v>9780</v>
      </c>
      <c r="R2298" s="12" t="s">
        <v>42</v>
      </c>
      <c r="S2298" s="11" t="s">
        <v>9781</v>
      </c>
      <c r="T2298" s="11" t="s">
        <v>9782</v>
      </c>
    </row>
    <row x14ac:dyDescent="0.25" r="2299" customHeight="1" ht="19.5">
      <c r="A2299" s="18">
        <v>45203</v>
      </c>
      <c r="B2299" s="11" t="s">
        <v>9783</v>
      </c>
      <c r="C2299" s="11" t="s">
        <v>6057</v>
      </c>
      <c r="D2299" s="12"/>
      <c r="E2299" s="13">
        <v>15572720627</v>
      </c>
      <c r="F2299" s="11" t="s">
        <v>9784</v>
      </c>
      <c r="G2299" s="12" t="s">
        <v>56</v>
      </c>
      <c r="H2299" s="12"/>
      <c r="I2299" s="14" t="s">
        <v>272</v>
      </c>
      <c r="J2299" s="12" t="s">
        <v>24</v>
      </c>
      <c r="K2299" s="12" t="s">
        <v>25</v>
      </c>
      <c r="L2299" s="12" t="s">
        <v>39</v>
      </c>
      <c r="M2299" s="11" t="s">
        <v>40</v>
      </c>
      <c r="N2299" s="11" t="s">
        <v>183</v>
      </c>
      <c r="O2299" s="12" t="s">
        <v>29</v>
      </c>
      <c r="P2299" s="12"/>
      <c r="Q2299" s="15" t="s">
        <v>9785</v>
      </c>
      <c r="R2299" s="12" t="s">
        <v>42</v>
      </c>
      <c r="S2299" s="11" t="s">
        <v>9786</v>
      </c>
      <c r="T2299" s="11" t="s">
        <v>9787</v>
      </c>
    </row>
    <row x14ac:dyDescent="0.25" r="2300" customHeight="1" ht="19.5">
      <c r="A2300" s="18">
        <v>45203</v>
      </c>
      <c r="B2300" s="11" t="s">
        <v>9788</v>
      </c>
      <c r="C2300" s="11" t="s">
        <v>6057</v>
      </c>
      <c r="D2300" s="12"/>
      <c r="E2300" s="13">
        <v>15571730455</v>
      </c>
      <c r="F2300" s="11" t="s">
        <v>9789</v>
      </c>
      <c r="G2300" s="12" t="s">
        <v>62</v>
      </c>
      <c r="H2300" s="12" t="s">
        <v>130</v>
      </c>
      <c r="I2300" s="14" t="s">
        <v>154</v>
      </c>
      <c r="J2300" s="12" t="s">
        <v>24</v>
      </c>
      <c r="K2300" s="12" t="s">
        <v>25</v>
      </c>
      <c r="L2300" s="12" t="s">
        <v>39</v>
      </c>
      <c r="M2300" s="11" t="s">
        <v>27</v>
      </c>
      <c r="N2300" s="11" t="s">
        <v>183</v>
      </c>
      <c r="O2300" s="12" t="s">
        <v>29</v>
      </c>
      <c r="P2300" s="12"/>
      <c r="Q2300" s="15" t="s">
        <v>9790</v>
      </c>
      <c r="R2300" s="12" t="s">
        <v>42</v>
      </c>
      <c r="S2300" s="11" t="s">
        <v>9791</v>
      </c>
      <c r="T2300" s="11" t="s">
        <v>9792</v>
      </c>
    </row>
    <row x14ac:dyDescent="0.25" r="2301" customHeight="1" ht="19.5">
      <c r="A2301" s="18">
        <v>45203</v>
      </c>
      <c r="B2301" s="11" t="s">
        <v>9793</v>
      </c>
      <c r="C2301" s="11" t="s">
        <v>6057</v>
      </c>
      <c r="D2301" s="12"/>
      <c r="E2301" s="13">
        <v>17371717750</v>
      </c>
      <c r="F2301" s="11" t="s">
        <v>9794</v>
      </c>
      <c r="G2301" s="12" t="s">
        <v>23</v>
      </c>
      <c r="H2301" s="12"/>
      <c r="I2301" s="14" t="s">
        <v>116</v>
      </c>
      <c r="J2301" s="12" t="s">
        <v>24</v>
      </c>
      <c r="K2301" s="12" t="s">
        <v>25</v>
      </c>
      <c r="L2301" s="12" t="s">
        <v>39</v>
      </c>
      <c r="M2301" s="11" t="s">
        <v>40</v>
      </c>
      <c r="N2301" s="11" t="s">
        <v>183</v>
      </c>
      <c r="O2301" s="12" t="s">
        <v>29</v>
      </c>
      <c r="P2301" s="12"/>
      <c r="Q2301" s="15" t="s">
        <v>9795</v>
      </c>
      <c r="R2301" s="12" t="s">
        <v>42</v>
      </c>
      <c r="S2301" s="11" t="s">
        <v>9796</v>
      </c>
      <c r="T2301" s="11" t="s">
        <v>9797</v>
      </c>
    </row>
    <row x14ac:dyDescent="0.25" r="2302" customHeight="1" ht="19.5">
      <c r="A2302" s="18">
        <v>45203</v>
      </c>
      <c r="B2302" s="11" t="s">
        <v>9798</v>
      </c>
      <c r="C2302" s="11" t="s">
        <v>6057</v>
      </c>
      <c r="D2302" s="12"/>
      <c r="E2302" s="13">
        <v>15997649712</v>
      </c>
      <c r="F2302" s="11" t="s">
        <v>9799</v>
      </c>
      <c r="G2302" s="12" t="s">
        <v>23</v>
      </c>
      <c r="H2302" s="12"/>
      <c r="I2302" s="14" t="s">
        <v>131</v>
      </c>
      <c r="J2302" s="12" t="s">
        <v>24</v>
      </c>
      <c r="K2302" s="12" t="s">
        <v>25</v>
      </c>
      <c r="L2302" s="12" t="s">
        <v>39</v>
      </c>
      <c r="M2302" s="11" t="s">
        <v>40</v>
      </c>
      <c r="N2302" s="11" t="s">
        <v>183</v>
      </c>
      <c r="O2302" s="12" t="s">
        <v>29</v>
      </c>
      <c r="P2302" s="12"/>
      <c r="Q2302" s="15" t="s">
        <v>9800</v>
      </c>
      <c r="R2302" s="12" t="s">
        <v>42</v>
      </c>
      <c r="S2302" s="11" t="s">
        <v>9801</v>
      </c>
      <c r="T2302" s="11" t="s">
        <v>9802</v>
      </c>
    </row>
    <row x14ac:dyDescent="0.25" r="2303" customHeight="1" ht="19.5">
      <c r="A2303" s="18">
        <v>45203</v>
      </c>
      <c r="B2303" s="11" t="s">
        <v>9803</v>
      </c>
      <c r="C2303" s="11" t="s">
        <v>6057</v>
      </c>
      <c r="D2303" s="12"/>
      <c r="E2303" s="13">
        <v>15671052350</v>
      </c>
      <c r="F2303" s="11" t="s">
        <v>9804</v>
      </c>
      <c r="G2303" s="12" t="s">
        <v>48</v>
      </c>
      <c r="H2303" s="12" t="s">
        <v>357</v>
      </c>
      <c r="I2303" s="14" t="s">
        <v>328</v>
      </c>
      <c r="J2303" s="12" t="s">
        <v>24</v>
      </c>
      <c r="K2303" s="12" t="s">
        <v>25</v>
      </c>
      <c r="L2303" s="12" t="s">
        <v>39</v>
      </c>
      <c r="M2303" s="11" t="s">
        <v>27</v>
      </c>
      <c r="N2303" s="11" t="s">
        <v>183</v>
      </c>
      <c r="O2303" s="12" t="s">
        <v>29</v>
      </c>
      <c r="P2303" s="12"/>
      <c r="Q2303" s="15" t="s">
        <v>9805</v>
      </c>
      <c r="R2303" s="12" t="s">
        <v>42</v>
      </c>
      <c r="S2303" s="11" t="s">
        <v>9806</v>
      </c>
      <c r="T2303" s="11" t="s">
        <v>9807</v>
      </c>
    </row>
    <row x14ac:dyDescent="0.25" r="2304" customHeight="1" ht="19.5">
      <c r="A2304" s="18">
        <v>45203</v>
      </c>
      <c r="B2304" s="11" t="s">
        <v>9808</v>
      </c>
      <c r="C2304" s="11" t="s">
        <v>6057</v>
      </c>
      <c r="D2304" s="12"/>
      <c r="E2304" s="13">
        <v>15671079327</v>
      </c>
      <c r="F2304" s="11" t="s">
        <v>9809</v>
      </c>
      <c r="G2304" s="12" t="s">
        <v>62</v>
      </c>
      <c r="H2304" s="12"/>
      <c r="I2304" s="14" t="s">
        <v>49</v>
      </c>
      <c r="J2304" s="12" t="s">
        <v>24</v>
      </c>
      <c r="K2304" s="12" t="s">
        <v>25</v>
      </c>
      <c r="L2304" s="12" t="s">
        <v>39</v>
      </c>
      <c r="M2304" s="11" t="s">
        <v>40</v>
      </c>
      <c r="N2304" s="11" t="s">
        <v>183</v>
      </c>
      <c r="O2304" s="12" t="s">
        <v>29</v>
      </c>
      <c r="P2304" s="12"/>
      <c r="Q2304" s="15" t="s">
        <v>9810</v>
      </c>
      <c r="R2304" s="12" t="s">
        <v>42</v>
      </c>
      <c r="S2304" s="11" t="s">
        <v>9811</v>
      </c>
      <c r="T2304" s="11" t="s">
        <v>9812</v>
      </c>
    </row>
    <row x14ac:dyDescent="0.25" r="2305" customHeight="1" ht="19.5">
      <c r="A2305" s="18">
        <v>45203</v>
      </c>
      <c r="B2305" s="11" t="s">
        <v>9813</v>
      </c>
      <c r="C2305" s="11" t="s">
        <v>9714</v>
      </c>
      <c r="D2305" s="12"/>
      <c r="E2305" s="13" t="s">
        <v>9814</v>
      </c>
      <c r="F2305" s="11" t="s">
        <v>9815</v>
      </c>
      <c r="G2305" s="12" t="s">
        <v>74</v>
      </c>
      <c r="H2305" s="12" t="s">
        <v>130</v>
      </c>
      <c r="I2305" s="14" t="s">
        <v>154</v>
      </c>
      <c r="J2305" s="12" t="s">
        <v>24</v>
      </c>
      <c r="K2305" s="12" t="s">
        <v>25</v>
      </c>
      <c r="L2305" s="12" t="s">
        <v>39</v>
      </c>
      <c r="M2305" s="11" t="s">
        <v>149</v>
      </c>
      <c r="N2305" s="11" t="s">
        <v>183</v>
      </c>
      <c r="O2305" s="12" t="s">
        <v>29</v>
      </c>
      <c r="P2305" s="12"/>
      <c r="Q2305" s="15" t="s">
        <v>9816</v>
      </c>
      <c r="R2305" s="12" t="s">
        <v>42</v>
      </c>
      <c r="S2305" s="11" t="s">
        <v>9817</v>
      </c>
      <c r="T2305" s="11" t="s">
        <v>9818</v>
      </c>
    </row>
    <row x14ac:dyDescent="0.25" r="2306" customHeight="1" ht="19.5">
      <c r="A2306" s="18">
        <v>45203</v>
      </c>
      <c r="B2306" s="11" t="s">
        <v>9819</v>
      </c>
      <c r="C2306" s="11" t="s">
        <v>9820</v>
      </c>
      <c r="D2306" s="12"/>
      <c r="E2306" s="13">
        <v>18671449840</v>
      </c>
      <c r="F2306" s="11" t="s">
        <v>9821</v>
      </c>
      <c r="G2306" s="12" t="s">
        <v>37</v>
      </c>
      <c r="H2306" s="12"/>
      <c r="I2306" s="14" t="s">
        <v>57</v>
      </c>
      <c r="J2306" s="12" t="s">
        <v>24</v>
      </c>
      <c r="K2306" s="12" t="s">
        <v>25</v>
      </c>
      <c r="L2306" s="12" t="s">
        <v>39</v>
      </c>
      <c r="M2306" s="11" t="s">
        <v>27</v>
      </c>
      <c r="N2306" s="11" t="s">
        <v>183</v>
      </c>
      <c r="O2306" s="12" t="s">
        <v>29</v>
      </c>
      <c r="P2306" s="12"/>
      <c r="Q2306" s="15" t="s">
        <v>9822</v>
      </c>
      <c r="R2306" s="12" t="s">
        <v>42</v>
      </c>
      <c r="S2306" s="11" t="s">
        <v>9823</v>
      </c>
      <c r="T2306" s="11" t="s">
        <v>9824</v>
      </c>
    </row>
    <row x14ac:dyDescent="0.25" r="2307" customHeight="1" ht="19.5">
      <c r="A2307" s="18">
        <v>45203</v>
      </c>
      <c r="B2307" s="11" t="s">
        <v>9825</v>
      </c>
      <c r="C2307" s="11" t="s">
        <v>6057</v>
      </c>
      <c r="D2307" s="12"/>
      <c r="E2307" s="13">
        <v>17354477212</v>
      </c>
      <c r="F2307" s="11" t="s">
        <v>9826</v>
      </c>
      <c r="G2307" s="12" t="s">
        <v>48</v>
      </c>
      <c r="H2307" s="12"/>
      <c r="I2307" s="14" t="s">
        <v>615</v>
      </c>
      <c r="J2307" s="12" t="s">
        <v>24</v>
      </c>
      <c r="K2307" s="12" t="s">
        <v>25</v>
      </c>
      <c r="L2307" s="12" t="s">
        <v>39</v>
      </c>
      <c r="M2307" s="11" t="s">
        <v>40</v>
      </c>
      <c r="N2307" s="11" t="s">
        <v>183</v>
      </c>
      <c r="O2307" s="12" t="s">
        <v>29</v>
      </c>
      <c r="P2307" s="12"/>
      <c r="Q2307" s="15" t="s">
        <v>9827</v>
      </c>
      <c r="R2307" s="12" t="s">
        <v>42</v>
      </c>
      <c r="S2307" s="11" t="s">
        <v>9828</v>
      </c>
      <c r="T2307" s="11" t="s">
        <v>9829</v>
      </c>
    </row>
    <row x14ac:dyDescent="0.25" r="2308" customHeight="1" ht="19.5">
      <c r="A2308" s="18">
        <v>45203</v>
      </c>
      <c r="B2308" s="11" t="s">
        <v>9830</v>
      </c>
      <c r="C2308" s="11" t="s">
        <v>6057</v>
      </c>
      <c r="D2308" s="12"/>
      <c r="E2308" s="13">
        <v>13207205948</v>
      </c>
      <c r="F2308" s="11" t="s">
        <v>9831</v>
      </c>
      <c r="G2308" s="12" t="s">
        <v>289</v>
      </c>
      <c r="H2308" s="12"/>
      <c r="I2308" s="14" t="s">
        <v>81</v>
      </c>
      <c r="J2308" s="12" t="s">
        <v>24</v>
      </c>
      <c r="K2308" s="12" t="s">
        <v>25</v>
      </c>
      <c r="L2308" s="12" t="s">
        <v>39</v>
      </c>
      <c r="M2308" s="11" t="s">
        <v>27</v>
      </c>
      <c r="N2308" s="11" t="s">
        <v>183</v>
      </c>
      <c r="O2308" s="12" t="s">
        <v>29</v>
      </c>
      <c r="P2308" s="12"/>
      <c r="Q2308" s="15" t="s">
        <v>9832</v>
      </c>
      <c r="R2308" s="12" t="s">
        <v>42</v>
      </c>
      <c r="S2308" s="11" t="s">
        <v>9833</v>
      </c>
      <c r="T2308" s="11" t="s">
        <v>9834</v>
      </c>
    </row>
    <row x14ac:dyDescent="0.25" r="2309" customHeight="1" ht="19.5">
      <c r="A2309" s="18">
        <v>45203</v>
      </c>
      <c r="B2309" s="11" t="s">
        <v>9835</v>
      </c>
      <c r="C2309" s="11" t="s">
        <v>9836</v>
      </c>
      <c r="D2309" s="12"/>
      <c r="E2309" s="13">
        <v>13117292025</v>
      </c>
      <c r="F2309" s="11" t="s">
        <v>9837</v>
      </c>
      <c r="G2309" s="12" t="s">
        <v>23</v>
      </c>
      <c r="H2309" s="12"/>
      <c r="I2309" s="14" t="s">
        <v>433</v>
      </c>
      <c r="J2309" s="12" t="s">
        <v>24</v>
      </c>
      <c r="K2309" s="12" t="s">
        <v>25</v>
      </c>
      <c r="L2309" s="12" t="s">
        <v>39</v>
      </c>
      <c r="M2309" s="11" t="s">
        <v>40</v>
      </c>
      <c r="N2309" s="11" t="s">
        <v>183</v>
      </c>
      <c r="O2309" s="12" t="s">
        <v>29</v>
      </c>
      <c r="P2309" s="12"/>
      <c r="Q2309" s="15" t="s">
        <v>9838</v>
      </c>
      <c r="R2309" s="12" t="s">
        <v>42</v>
      </c>
      <c r="S2309" s="11" t="s">
        <v>9839</v>
      </c>
      <c r="T2309" s="11" t="s">
        <v>9840</v>
      </c>
    </row>
    <row x14ac:dyDescent="0.25" r="2310" customHeight="1" ht="19.5">
      <c r="A2310" s="18">
        <v>45203</v>
      </c>
      <c r="B2310" s="11" t="s">
        <v>9841</v>
      </c>
      <c r="C2310" s="11" t="s">
        <v>6057</v>
      </c>
      <c r="D2310" s="12"/>
      <c r="E2310" s="13">
        <v>19908609286</v>
      </c>
      <c r="F2310" s="11" t="s">
        <v>9842</v>
      </c>
      <c r="G2310" s="12" t="s">
        <v>23</v>
      </c>
      <c r="H2310" s="12"/>
      <c r="I2310" s="14" t="s">
        <v>433</v>
      </c>
      <c r="J2310" s="12" t="s">
        <v>24</v>
      </c>
      <c r="K2310" s="12" t="s">
        <v>25</v>
      </c>
      <c r="L2310" s="12" t="s">
        <v>39</v>
      </c>
      <c r="M2310" s="11" t="s">
        <v>40</v>
      </c>
      <c r="N2310" s="11" t="s">
        <v>183</v>
      </c>
      <c r="O2310" s="12" t="s">
        <v>29</v>
      </c>
      <c r="P2310" s="12"/>
      <c r="Q2310" s="15" t="s">
        <v>9843</v>
      </c>
      <c r="R2310" s="12" t="s">
        <v>42</v>
      </c>
      <c r="S2310" s="11" t="s">
        <v>9844</v>
      </c>
      <c r="T2310" s="11" t="s">
        <v>9845</v>
      </c>
    </row>
    <row x14ac:dyDescent="0.25" r="2311" customHeight="1" ht="19.5">
      <c r="A2311" s="18">
        <v>45203</v>
      </c>
      <c r="B2311" s="11" t="s">
        <v>9846</v>
      </c>
      <c r="C2311" s="11" t="s">
        <v>6057</v>
      </c>
      <c r="D2311" s="12"/>
      <c r="E2311" s="13">
        <v>18694094877</v>
      </c>
      <c r="F2311" s="11" t="s">
        <v>9847</v>
      </c>
      <c r="G2311" s="12" t="s">
        <v>37</v>
      </c>
      <c r="H2311" s="12"/>
      <c r="I2311" s="14" t="s">
        <v>272</v>
      </c>
      <c r="J2311" s="12" t="s">
        <v>24</v>
      </c>
      <c r="K2311" s="12" t="s">
        <v>25</v>
      </c>
      <c r="L2311" s="12" t="s">
        <v>39</v>
      </c>
      <c r="M2311" s="11" t="s">
        <v>40</v>
      </c>
      <c r="N2311" s="11" t="s">
        <v>183</v>
      </c>
      <c r="O2311" s="12" t="s">
        <v>29</v>
      </c>
      <c r="P2311" s="12"/>
      <c r="Q2311" s="15" t="s">
        <v>9848</v>
      </c>
      <c r="R2311" s="12" t="s">
        <v>42</v>
      </c>
      <c r="S2311" s="11" t="s">
        <v>9849</v>
      </c>
      <c r="T2311" s="11" t="s">
        <v>9850</v>
      </c>
    </row>
    <row x14ac:dyDescent="0.25" r="2312" customHeight="1" ht="19.5">
      <c r="A2312" s="18">
        <v>45203</v>
      </c>
      <c r="B2312" s="11" t="s">
        <v>9851</v>
      </c>
      <c r="C2312" s="11" t="s">
        <v>6057</v>
      </c>
      <c r="D2312" s="12"/>
      <c r="E2312" s="13">
        <v>15549353599</v>
      </c>
      <c r="F2312" s="11" t="s">
        <v>4424</v>
      </c>
      <c r="G2312" s="12" t="s">
        <v>37</v>
      </c>
      <c r="H2312" s="12" t="s">
        <v>98</v>
      </c>
      <c r="I2312" s="14" t="s">
        <v>182</v>
      </c>
      <c r="J2312" s="12" t="s">
        <v>24</v>
      </c>
      <c r="K2312" s="12" t="s">
        <v>25</v>
      </c>
      <c r="L2312" s="12" t="s">
        <v>39</v>
      </c>
      <c r="M2312" s="11" t="s">
        <v>40</v>
      </c>
      <c r="N2312" s="11" t="s">
        <v>183</v>
      </c>
      <c r="O2312" s="12" t="s">
        <v>29</v>
      </c>
      <c r="P2312" s="12"/>
      <c r="Q2312" s="15" t="s">
        <v>9852</v>
      </c>
      <c r="R2312" s="12" t="s">
        <v>42</v>
      </c>
      <c r="S2312" s="11" t="s">
        <v>9853</v>
      </c>
      <c r="T2312" s="11" t="s">
        <v>9854</v>
      </c>
    </row>
    <row x14ac:dyDescent="0.25" r="2313" customHeight="1" ht="19.5">
      <c r="A2313" s="18">
        <v>45203</v>
      </c>
      <c r="B2313" s="11" t="s">
        <v>9855</v>
      </c>
      <c r="C2313" s="11" t="s">
        <v>6057</v>
      </c>
      <c r="D2313" s="12"/>
      <c r="E2313" s="13">
        <v>13872599175</v>
      </c>
      <c r="F2313" s="11" t="s">
        <v>9856</v>
      </c>
      <c r="G2313" s="12" t="s">
        <v>48</v>
      </c>
      <c r="H2313" s="12"/>
      <c r="I2313" s="14" t="s">
        <v>221</v>
      </c>
      <c r="J2313" s="12" t="s">
        <v>24</v>
      </c>
      <c r="K2313" s="12" t="s">
        <v>25</v>
      </c>
      <c r="L2313" s="12" t="s">
        <v>39</v>
      </c>
      <c r="M2313" s="11" t="s">
        <v>40</v>
      </c>
      <c r="N2313" s="11" t="s">
        <v>183</v>
      </c>
      <c r="O2313" s="12" t="s">
        <v>29</v>
      </c>
      <c r="P2313" s="12"/>
      <c r="Q2313" s="15" t="s">
        <v>9857</v>
      </c>
      <c r="R2313" s="12" t="s">
        <v>42</v>
      </c>
      <c r="S2313" s="11" t="s">
        <v>9858</v>
      </c>
      <c r="T2313" s="11" t="s">
        <v>9859</v>
      </c>
    </row>
    <row x14ac:dyDescent="0.25" r="2314" customHeight="1" ht="19.5">
      <c r="A2314" s="18">
        <v>45203</v>
      </c>
      <c r="B2314" s="11" t="s">
        <v>9860</v>
      </c>
      <c r="C2314" s="11" t="s">
        <v>6057</v>
      </c>
      <c r="D2314" s="12"/>
      <c r="E2314" s="13">
        <v>17671320611</v>
      </c>
      <c r="F2314" s="11" t="s">
        <v>9861</v>
      </c>
      <c r="G2314" s="12" t="s">
        <v>23</v>
      </c>
      <c r="H2314" s="12"/>
      <c r="I2314" s="14" t="s">
        <v>272</v>
      </c>
      <c r="J2314" s="12" t="s">
        <v>24</v>
      </c>
      <c r="K2314" s="12" t="s">
        <v>25</v>
      </c>
      <c r="L2314" s="12" t="s">
        <v>39</v>
      </c>
      <c r="M2314" s="11" t="s">
        <v>40</v>
      </c>
      <c r="N2314" s="11" t="s">
        <v>183</v>
      </c>
      <c r="O2314" s="12" t="s">
        <v>29</v>
      </c>
      <c r="P2314" s="12"/>
      <c r="Q2314" s="15" t="s">
        <v>9862</v>
      </c>
      <c r="R2314" s="12" t="s">
        <v>42</v>
      </c>
      <c r="S2314" s="11" t="s">
        <v>9863</v>
      </c>
      <c r="T2314" s="11" t="s">
        <v>9864</v>
      </c>
    </row>
    <row x14ac:dyDescent="0.25" r="2315" customHeight="1" ht="19.5">
      <c r="A2315" s="18">
        <v>45203</v>
      </c>
      <c r="B2315" s="11" t="s">
        <v>9865</v>
      </c>
      <c r="C2315" s="11" t="s">
        <v>660</v>
      </c>
      <c r="D2315" s="12"/>
      <c r="E2315" s="13">
        <v>13177059295</v>
      </c>
      <c r="F2315" s="11" t="s">
        <v>9866</v>
      </c>
      <c r="G2315" s="12" t="s">
        <v>48</v>
      </c>
      <c r="H2315" s="12" t="s">
        <v>98</v>
      </c>
      <c r="I2315" s="14" t="s">
        <v>241</v>
      </c>
      <c r="J2315" s="12" t="s">
        <v>24</v>
      </c>
      <c r="K2315" s="12" t="s">
        <v>25</v>
      </c>
      <c r="L2315" s="12" t="s">
        <v>39</v>
      </c>
      <c r="M2315" s="11" t="s">
        <v>40</v>
      </c>
      <c r="N2315" s="11" t="s">
        <v>624</v>
      </c>
      <c r="O2315" s="12" t="s">
        <v>29</v>
      </c>
      <c r="P2315" s="12"/>
      <c r="Q2315" s="15" t="s">
        <v>9867</v>
      </c>
      <c r="R2315" s="12" t="s">
        <v>42</v>
      </c>
      <c r="S2315" s="11" t="s">
        <v>9868</v>
      </c>
      <c r="T2315" s="11" t="s">
        <v>9869</v>
      </c>
    </row>
    <row x14ac:dyDescent="0.25" r="2316" customHeight="1" ht="19.5">
      <c r="A2316" s="18">
        <v>45203</v>
      </c>
      <c r="B2316" s="11" t="s">
        <v>9870</v>
      </c>
      <c r="C2316" s="11" t="s">
        <v>6191</v>
      </c>
      <c r="D2316" s="12"/>
      <c r="E2316" s="13">
        <v>15549296523</v>
      </c>
      <c r="F2316" s="11" t="s">
        <v>9871</v>
      </c>
      <c r="G2316" s="12" t="s">
        <v>23</v>
      </c>
      <c r="H2316" s="12"/>
      <c r="I2316" s="14" t="s">
        <v>57</v>
      </c>
      <c r="J2316" s="12" t="s">
        <v>24</v>
      </c>
      <c r="K2316" s="12" t="s">
        <v>25</v>
      </c>
      <c r="L2316" s="12" t="s">
        <v>39</v>
      </c>
      <c r="M2316" s="11" t="s">
        <v>27</v>
      </c>
      <c r="N2316" s="11" t="s">
        <v>624</v>
      </c>
      <c r="O2316" s="12" t="s">
        <v>29</v>
      </c>
      <c r="P2316" s="12"/>
      <c r="Q2316" s="15" t="s">
        <v>9872</v>
      </c>
      <c r="R2316" s="12" t="s">
        <v>42</v>
      </c>
      <c r="S2316" s="11" t="s">
        <v>9873</v>
      </c>
      <c r="T2316" s="11" t="s">
        <v>9874</v>
      </c>
    </row>
    <row x14ac:dyDescent="0.25" r="2317" customHeight="1" ht="19.5">
      <c r="A2317" s="18">
        <v>45203</v>
      </c>
      <c r="B2317" s="11" t="s">
        <v>9875</v>
      </c>
      <c r="C2317" s="11" t="s">
        <v>4499</v>
      </c>
      <c r="D2317" s="12"/>
      <c r="E2317" s="13">
        <v>15586365485</v>
      </c>
      <c r="F2317" s="11" t="s">
        <v>9876</v>
      </c>
      <c r="G2317" s="12" t="s">
        <v>115</v>
      </c>
      <c r="H2317" s="12"/>
      <c r="I2317" s="14" t="s">
        <v>136</v>
      </c>
      <c r="J2317" s="12" t="s">
        <v>24</v>
      </c>
      <c r="K2317" s="12" t="s">
        <v>25</v>
      </c>
      <c r="L2317" s="12" t="s">
        <v>39</v>
      </c>
      <c r="M2317" s="11" t="s">
        <v>40</v>
      </c>
      <c r="N2317" s="11" t="s">
        <v>183</v>
      </c>
      <c r="O2317" s="12" t="s">
        <v>29</v>
      </c>
      <c r="P2317" s="12"/>
      <c r="Q2317" s="15" t="s">
        <v>9877</v>
      </c>
      <c r="R2317" s="12" t="s">
        <v>42</v>
      </c>
      <c r="S2317" s="11" t="s">
        <v>9878</v>
      </c>
      <c r="T2317" s="11" t="s">
        <v>9879</v>
      </c>
    </row>
    <row x14ac:dyDescent="0.25" r="2318" customHeight="1" ht="19.5">
      <c r="A2318" s="18">
        <v>45203</v>
      </c>
      <c r="B2318" s="11" t="s">
        <v>9880</v>
      </c>
      <c r="C2318" s="11" t="s">
        <v>6057</v>
      </c>
      <c r="D2318" s="12"/>
      <c r="E2318" s="13">
        <v>13277390173</v>
      </c>
      <c r="F2318" s="11" t="s">
        <v>9881</v>
      </c>
      <c r="G2318" s="12" t="s">
        <v>74</v>
      </c>
      <c r="H2318" s="12"/>
      <c r="I2318" s="14" t="s">
        <v>381</v>
      </c>
      <c r="J2318" s="12" t="s">
        <v>24</v>
      </c>
      <c r="K2318" s="12" t="s">
        <v>25</v>
      </c>
      <c r="L2318" s="12" t="s">
        <v>39</v>
      </c>
      <c r="M2318" s="11" t="s">
        <v>40</v>
      </c>
      <c r="N2318" s="11" t="s">
        <v>183</v>
      </c>
      <c r="O2318" s="12" t="s">
        <v>29</v>
      </c>
      <c r="P2318" s="12"/>
      <c r="Q2318" s="15" t="s">
        <v>9882</v>
      </c>
      <c r="R2318" s="12" t="s">
        <v>42</v>
      </c>
      <c r="S2318" s="11" t="s">
        <v>9883</v>
      </c>
      <c r="T2318" s="11" t="s">
        <v>9884</v>
      </c>
    </row>
    <row x14ac:dyDescent="0.25" r="2319" customHeight="1" ht="19.5">
      <c r="A2319" s="18">
        <v>45203</v>
      </c>
      <c r="B2319" s="11" t="s">
        <v>9885</v>
      </c>
      <c r="C2319" s="11" t="s">
        <v>6057</v>
      </c>
      <c r="D2319" s="12"/>
      <c r="E2319" s="13">
        <v>13264907917</v>
      </c>
      <c r="F2319" s="11" t="s">
        <v>9886</v>
      </c>
      <c r="G2319" s="12" t="s">
        <v>74</v>
      </c>
      <c r="H2319" s="12"/>
      <c r="I2319" s="14" t="s">
        <v>154</v>
      </c>
      <c r="J2319" s="12" t="s">
        <v>24</v>
      </c>
      <c r="K2319" s="12" t="s">
        <v>25</v>
      </c>
      <c r="L2319" s="12" t="s">
        <v>39</v>
      </c>
      <c r="M2319" s="11" t="s">
        <v>40</v>
      </c>
      <c r="N2319" s="11" t="s">
        <v>183</v>
      </c>
      <c r="O2319" s="12" t="s">
        <v>29</v>
      </c>
      <c r="P2319" s="12"/>
      <c r="Q2319" s="15" t="s">
        <v>9887</v>
      </c>
      <c r="R2319" s="12" t="s">
        <v>42</v>
      </c>
      <c r="S2319" s="11" t="s">
        <v>9888</v>
      </c>
      <c r="T2319" s="11" t="s">
        <v>9884</v>
      </c>
    </row>
    <row x14ac:dyDescent="0.25" r="2320" customHeight="1" ht="19.5">
      <c r="A2320" s="18">
        <v>45203</v>
      </c>
      <c r="B2320" s="11" t="s">
        <v>9889</v>
      </c>
      <c r="C2320" s="11" t="s">
        <v>6057</v>
      </c>
      <c r="D2320" s="12"/>
      <c r="E2320" s="13">
        <v>15671029087</v>
      </c>
      <c r="F2320" s="11" t="s">
        <v>9890</v>
      </c>
      <c r="G2320" s="12" t="s">
        <v>48</v>
      </c>
      <c r="H2320" s="12"/>
      <c r="I2320" s="14" t="s">
        <v>154</v>
      </c>
      <c r="J2320" s="12" t="s">
        <v>24</v>
      </c>
      <c r="K2320" s="12" t="s">
        <v>172</v>
      </c>
      <c r="L2320" s="12"/>
      <c r="M2320" s="11" t="s">
        <v>40</v>
      </c>
      <c r="N2320" s="11" t="s">
        <v>183</v>
      </c>
      <c r="O2320" s="12" t="s">
        <v>29</v>
      </c>
      <c r="P2320" s="12"/>
      <c r="Q2320" s="15" t="s">
        <v>9891</v>
      </c>
      <c r="R2320" s="12" t="s">
        <v>42</v>
      </c>
      <c r="S2320" s="11" t="s">
        <v>9892</v>
      </c>
      <c r="T2320" s="11" t="s">
        <v>9893</v>
      </c>
    </row>
    <row x14ac:dyDescent="0.25" r="2321" customHeight="1" ht="19.5">
      <c r="A2321" s="18">
        <v>45203</v>
      </c>
      <c r="B2321" s="11" t="s">
        <v>9894</v>
      </c>
      <c r="C2321" s="11" t="s">
        <v>6057</v>
      </c>
      <c r="D2321" s="12"/>
      <c r="E2321" s="13">
        <v>15507203066</v>
      </c>
      <c r="F2321" s="11" t="s">
        <v>9895</v>
      </c>
      <c r="G2321" s="12" t="s">
        <v>289</v>
      </c>
      <c r="H2321" s="12"/>
      <c r="I2321" s="14" t="s">
        <v>663</v>
      </c>
      <c r="J2321" s="12" t="s">
        <v>24</v>
      </c>
      <c r="K2321" s="12" t="s">
        <v>25</v>
      </c>
      <c r="L2321" s="12" t="s">
        <v>39</v>
      </c>
      <c r="M2321" s="11" t="s">
        <v>40</v>
      </c>
      <c r="N2321" s="11" t="s">
        <v>183</v>
      </c>
      <c r="O2321" s="12" t="s">
        <v>29</v>
      </c>
      <c r="P2321" s="12"/>
      <c r="Q2321" s="15" t="s">
        <v>9896</v>
      </c>
      <c r="R2321" s="12" t="s">
        <v>42</v>
      </c>
      <c r="S2321" s="11" t="s">
        <v>9897</v>
      </c>
      <c r="T2321" s="11" t="s">
        <v>9898</v>
      </c>
    </row>
    <row x14ac:dyDescent="0.25" r="2322" customHeight="1" ht="19.5">
      <c r="A2322" s="18">
        <v>45203</v>
      </c>
      <c r="B2322" s="11" t="s">
        <v>9899</v>
      </c>
      <c r="C2322" s="11" t="s">
        <v>6057</v>
      </c>
      <c r="D2322" s="12"/>
      <c r="E2322" s="13">
        <v>15697270223</v>
      </c>
      <c r="F2322" s="11" t="s">
        <v>9900</v>
      </c>
      <c r="G2322" s="12" t="s">
        <v>48</v>
      </c>
      <c r="H2322" s="12"/>
      <c r="I2322" s="14" t="s">
        <v>749</v>
      </c>
      <c r="J2322" s="12" t="s">
        <v>24</v>
      </c>
      <c r="K2322" s="12" t="s">
        <v>25</v>
      </c>
      <c r="L2322" s="12" t="s">
        <v>39</v>
      </c>
      <c r="M2322" s="11" t="s">
        <v>40</v>
      </c>
      <c r="N2322" s="11" t="s">
        <v>183</v>
      </c>
      <c r="O2322" s="12" t="s">
        <v>29</v>
      </c>
      <c r="P2322" s="12"/>
      <c r="Q2322" s="15" t="s">
        <v>9901</v>
      </c>
      <c r="R2322" s="12" t="s">
        <v>42</v>
      </c>
      <c r="S2322" s="11" t="s">
        <v>9902</v>
      </c>
      <c r="T2322" s="11" t="s">
        <v>9903</v>
      </c>
    </row>
    <row x14ac:dyDescent="0.25" r="2323" customHeight="1" ht="19.5">
      <c r="A2323" s="18">
        <v>45203</v>
      </c>
      <c r="B2323" s="11" t="s">
        <v>9904</v>
      </c>
      <c r="C2323" s="11" t="s">
        <v>6057</v>
      </c>
      <c r="D2323" s="12"/>
      <c r="E2323" s="13">
        <v>18064231761</v>
      </c>
      <c r="F2323" s="11" t="s">
        <v>9905</v>
      </c>
      <c r="G2323" s="12" t="s">
        <v>23</v>
      </c>
      <c r="H2323" s="12"/>
      <c r="I2323" s="14" t="s">
        <v>2649</v>
      </c>
      <c r="J2323" s="12" t="s">
        <v>24</v>
      </c>
      <c r="K2323" s="12" t="s">
        <v>25</v>
      </c>
      <c r="L2323" s="12" t="s">
        <v>39</v>
      </c>
      <c r="M2323" s="11" t="s">
        <v>40</v>
      </c>
      <c r="N2323" s="11" t="s">
        <v>183</v>
      </c>
      <c r="O2323" s="12" t="s">
        <v>29</v>
      </c>
      <c r="P2323" s="12"/>
      <c r="Q2323" s="15" t="s">
        <v>9906</v>
      </c>
      <c r="R2323" s="12" t="s">
        <v>42</v>
      </c>
      <c r="S2323" s="11" t="s">
        <v>9907</v>
      </c>
      <c r="T2323" s="11" t="s">
        <v>9908</v>
      </c>
    </row>
    <row x14ac:dyDescent="0.25" r="2324" customHeight="1" ht="19.5">
      <c r="A2324" s="18">
        <v>45203</v>
      </c>
      <c r="B2324" s="11" t="s">
        <v>9909</v>
      </c>
      <c r="C2324" s="11" t="s">
        <v>6057</v>
      </c>
      <c r="D2324" s="12"/>
      <c r="E2324" s="13">
        <v>18572379175</v>
      </c>
      <c r="F2324" s="11" t="s">
        <v>9910</v>
      </c>
      <c r="G2324" s="12" t="s">
        <v>23</v>
      </c>
      <c r="H2324" s="12"/>
      <c r="I2324" s="14" t="s">
        <v>104</v>
      </c>
      <c r="J2324" s="12" t="s">
        <v>24</v>
      </c>
      <c r="K2324" s="12" t="s">
        <v>25</v>
      </c>
      <c r="L2324" s="12" t="s">
        <v>39</v>
      </c>
      <c r="M2324" s="11" t="s">
        <v>27</v>
      </c>
      <c r="N2324" s="11" t="s">
        <v>183</v>
      </c>
      <c r="O2324" s="12" t="s">
        <v>29</v>
      </c>
      <c r="P2324" s="12"/>
      <c r="Q2324" s="15" t="s">
        <v>9911</v>
      </c>
      <c r="R2324" s="12" t="s">
        <v>42</v>
      </c>
      <c r="S2324" s="11" t="s">
        <v>9912</v>
      </c>
      <c r="T2324" s="11" t="s">
        <v>9913</v>
      </c>
    </row>
    <row x14ac:dyDescent="0.25" r="2325" customHeight="1" ht="19.5">
      <c r="A2325" s="18">
        <v>45203</v>
      </c>
      <c r="B2325" s="11" t="s">
        <v>9914</v>
      </c>
      <c r="C2325" s="11" t="s">
        <v>6057</v>
      </c>
      <c r="D2325" s="12"/>
      <c r="E2325" s="13">
        <v>16671741809</v>
      </c>
      <c r="F2325" s="11" t="s">
        <v>9915</v>
      </c>
      <c r="G2325" s="12" t="s">
        <v>48</v>
      </c>
      <c r="H2325" s="12" t="s">
        <v>98</v>
      </c>
      <c r="I2325" s="14" t="s">
        <v>925</v>
      </c>
      <c r="J2325" s="12" t="s">
        <v>24</v>
      </c>
      <c r="K2325" s="12" t="s">
        <v>25</v>
      </c>
      <c r="L2325" s="12" t="s">
        <v>39</v>
      </c>
      <c r="M2325" s="11" t="s">
        <v>27</v>
      </c>
      <c r="N2325" s="11" t="s">
        <v>183</v>
      </c>
      <c r="O2325" s="12" t="s">
        <v>29</v>
      </c>
      <c r="P2325" s="12"/>
      <c r="Q2325" s="15" t="s">
        <v>9916</v>
      </c>
      <c r="R2325" s="12" t="s">
        <v>42</v>
      </c>
      <c r="S2325" s="11" t="s">
        <v>9917</v>
      </c>
      <c r="T2325" s="11" t="s">
        <v>9918</v>
      </c>
    </row>
    <row x14ac:dyDescent="0.25" r="2326" customHeight="1" ht="19.5">
      <c r="A2326" s="18">
        <v>45203</v>
      </c>
      <c r="B2326" s="11" t="s">
        <v>9919</v>
      </c>
      <c r="C2326" s="11" t="s">
        <v>6443</v>
      </c>
      <c r="D2326" s="12"/>
      <c r="E2326" s="13">
        <v>18674251985</v>
      </c>
      <c r="F2326" s="11" t="s">
        <v>9920</v>
      </c>
      <c r="G2326" s="12" t="s">
        <v>48</v>
      </c>
      <c r="H2326" s="12" t="s">
        <v>457</v>
      </c>
      <c r="I2326" s="14" t="s">
        <v>81</v>
      </c>
      <c r="J2326" s="12" t="s">
        <v>24</v>
      </c>
      <c r="K2326" s="12" t="s">
        <v>25</v>
      </c>
      <c r="L2326" s="12" t="s">
        <v>39</v>
      </c>
      <c r="M2326" s="11" t="s">
        <v>40</v>
      </c>
      <c r="N2326" s="11" t="s">
        <v>183</v>
      </c>
      <c r="O2326" s="12" t="s">
        <v>29</v>
      </c>
      <c r="P2326" s="12"/>
      <c r="Q2326" s="15" t="s">
        <v>9921</v>
      </c>
      <c r="R2326" s="12" t="s">
        <v>42</v>
      </c>
      <c r="S2326" s="11" t="s">
        <v>9922</v>
      </c>
      <c r="T2326" s="11" t="s">
        <v>9923</v>
      </c>
    </row>
    <row x14ac:dyDescent="0.25" r="2327" customHeight="1" ht="19.5">
      <c r="A2327" s="18">
        <v>45203</v>
      </c>
      <c r="B2327" s="11" t="s">
        <v>9924</v>
      </c>
      <c r="C2327" s="11" t="s">
        <v>1132</v>
      </c>
      <c r="D2327" s="12"/>
      <c r="E2327" s="13">
        <v>13135803795</v>
      </c>
      <c r="F2327" s="11" t="s">
        <v>9925</v>
      </c>
      <c r="G2327" s="12" t="s">
        <v>289</v>
      </c>
      <c r="H2327" s="12" t="s">
        <v>98</v>
      </c>
      <c r="I2327" s="14" t="s">
        <v>182</v>
      </c>
      <c r="J2327" s="12" t="s">
        <v>24</v>
      </c>
      <c r="K2327" s="12" t="s">
        <v>25</v>
      </c>
      <c r="L2327" s="12" t="s">
        <v>39</v>
      </c>
      <c r="M2327" s="11" t="s">
        <v>40</v>
      </c>
      <c r="N2327" s="11" t="s">
        <v>183</v>
      </c>
      <c r="O2327" s="12" t="s">
        <v>29</v>
      </c>
      <c r="P2327" s="12"/>
      <c r="Q2327" s="15" t="s">
        <v>9926</v>
      </c>
      <c r="R2327" s="12" t="s">
        <v>42</v>
      </c>
      <c r="S2327" s="11" t="s">
        <v>9927</v>
      </c>
      <c r="T2327" s="11" t="s">
        <v>9928</v>
      </c>
    </row>
    <row x14ac:dyDescent="0.25" r="2328" customHeight="1" ht="19.5">
      <c r="A2328" s="18">
        <v>45203</v>
      </c>
      <c r="B2328" s="11" t="s">
        <v>9929</v>
      </c>
      <c r="C2328" s="11" t="s">
        <v>6063</v>
      </c>
      <c r="D2328" s="12"/>
      <c r="E2328" s="13">
        <v>17671277766</v>
      </c>
      <c r="F2328" s="11"/>
      <c r="G2328" s="12"/>
      <c r="H2328" s="12"/>
      <c r="I2328" s="14" t="s">
        <v>68</v>
      </c>
      <c r="J2328" s="12" t="s">
        <v>24</v>
      </c>
      <c r="K2328" s="12" t="s">
        <v>25</v>
      </c>
      <c r="L2328" s="12" t="s">
        <v>39</v>
      </c>
      <c r="M2328" s="11" t="s">
        <v>27</v>
      </c>
      <c r="N2328" s="11" t="s">
        <v>183</v>
      </c>
      <c r="O2328" s="12" t="s">
        <v>29</v>
      </c>
      <c r="P2328" s="12"/>
      <c r="Q2328" s="15" t="s">
        <v>9930</v>
      </c>
      <c r="R2328" s="12" t="s">
        <v>42</v>
      </c>
      <c r="S2328" s="11" t="s">
        <v>9931</v>
      </c>
      <c r="T2328" s="11" t="s">
        <v>9932</v>
      </c>
    </row>
    <row x14ac:dyDescent="0.25" r="2329" customHeight="1" ht="19.5">
      <c r="A2329" s="18">
        <v>45203</v>
      </c>
      <c r="B2329" s="11" t="s">
        <v>9933</v>
      </c>
      <c r="C2329" s="11" t="s">
        <v>5972</v>
      </c>
      <c r="D2329" s="12"/>
      <c r="E2329" s="13">
        <v>18571004692</v>
      </c>
      <c r="F2329" s="11" t="s">
        <v>9934</v>
      </c>
      <c r="G2329" s="12" t="s">
        <v>1873</v>
      </c>
      <c r="H2329" s="12"/>
      <c r="I2329" s="14" t="s">
        <v>272</v>
      </c>
      <c r="J2329" s="12" t="s">
        <v>24</v>
      </c>
      <c r="K2329" s="12" t="s">
        <v>25</v>
      </c>
      <c r="L2329" s="12" t="s">
        <v>39</v>
      </c>
      <c r="M2329" s="11" t="s">
        <v>40</v>
      </c>
      <c r="N2329" s="11" t="s">
        <v>183</v>
      </c>
      <c r="O2329" s="12" t="s">
        <v>29</v>
      </c>
      <c r="P2329" s="12"/>
      <c r="Q2329" s="15" t="s">
        <v>9935</v>
      </c>
      <c r="R2329" s="12" t="s">
        <v>42</v>
      </c>
      <c r="S2329" s="11" t="s">
        <v>9936</v>
      </c>
      <c r="T2329" s="11" t="s">
        <v>9937</v>
      </c>
    </row>
    <row x14ac:dyDescent="0.25" r="2330" customHeight="1" ht="19.5">
      <c r="A2330" s="18">
        <v>45203</v>
      </c>
      <c r="B2330" s="11" t="s">
        <v>9938</v>
      </c>
      <c r="C2330" s="11" t="s">
        <v>6057</v>
      </c>
      <c r="D2330" s="12"/>
      <c r="E2330" s="13">
        <v>15671067042</v>
      </c>
      <c r="F2330" s="11" t="s">
        <v>9939</v>
      </c>
      <c r="G2330" s="12" t="s">
        <v>115</v>
      </c>
      <c r="H2330" s="12"/>
      <c r="I2330" s="14" t="s">
        <v>182</v>
      </c>
      <c r="J2330" s="12" t="s">
        <v>24</v>
      </c>
      <c r="K2330" s="12" t="s">
        <v>25</v>
      </c>
      <c r="L2330" s="12" t="s">
        <v>39</v>
      </c>
      <c r="M2330" s="11" t="s">
        <v>40</v>
      </c>
      <c r="N2330" s="11" t="s">
        <v>183</v>
      </c>
      <c r="O2330" s="12" t="s">
        <v>29</v>
      </c>
      <c r="P2330" s="12"/>
      <c r="Q2330" s="15" t="s">
        <v>9940</v>
      </c>
      <c r="R2330" s="12" t="s">
        <v>42</v>
      </c>
      <c r="S2330" s="11" t="s">
        <v>9941</v>
      </c>
      <c r="T2330" s="11" t="s">
        <v>9942</v>
      </c>
    </row>
    <row x14ac:dyDescent="0.25" r="2331" customHeight="1" ht="19.5">
      <c r="A2331" s="18">
        <v>45203</v>
      </c>
      <c r="B2331" s="11" t="s">
        <v>9943</v>
      </c>
      <c r="C2331" s="11" t="s">
        <v>6057</v>
      </c>
      <c r="D2331" s="12"/>
      <c r="E2331" s="13">
        <v>13387284580</v>
      </c>
      <c r="F2331" s="11" t="s">
        <v>9944</v>
      </c>
      <c r="G2331" s="12" t="s">
        <v>48</v>
      </c>
      <c r="H2331" s="12" t="s">
        <v>121</v>
      </c>
      <c r="I2331" s="14" t="s">
        <v>930</v>
      </c>
      <c r="J2331" s="12" t="s">
        <v>24</v>
      </c>
      <c r="K2331" s="12" t="s">
        <v>25</v>
      </c>
      <c r="L2331" s="12" t="s">
        <v>39</v>
      </c>
      <c r="M2331" s="11" t="s">
        <v>40</v>
      </c>
      <c r="N2331" s="11" t="s">
        <v>183</v>
      </c>
      <c r="O2331" s="12" t="s">
        <v>29</v>
      </c>
      <c r="P2331" s="12"/>
      <c r="Q2331" s="15" t="s">
        <v>9945</v>
      </c>
      <c r="R2331" s="12" t="s">
        <v>42</v>
      </c>
      <c r="S2331" s="11" t="s">
        <v>9946</v>
      </c>
      <c r="T2331" s="11" t="s">
        <v>9947</v>
      </c>
    </row>
    <row x14ac:dyDescent="0.25" r="2332" customHeight="1" ht="19.5">
      <c r="A2332" s="18">
        <v>45203</v>
      </c>
      <c r="B2332" s="11" t="s">
        <v>9948</v>
      </c>
      <c r="C2332" s="11" t="s">
        <v>6057</v>
      </c>
      <c r="D2332" s="12"/>
      <c r="E2332" s="13">
        <v>15672532655</v>
      </c>
      <c r="F2332" s="11" t="s">
        <v>9949</v>
      </c>
      <c r="G2332" s="12" t="s">
        <v>23</v>
      </c>
      <c r="H2332" s="12"/>
      <c r="I2332" s="14" t="s">
        <v>433</v>
      </c>
      <c r="J2332" s="12" t="s">
        <v>24</v>
      </c>
      <c r="K2332" s="12" t="s">
        <v>25</v>
      </c>
      <c r="L2332" s="12" t="s">
        <v>39</v>
      </c>
      <c r="M2332" s="11" t="s">
        <v>40</v>
      </c>
      <c r="N2332" s="11" t="s">
        <v>183</v>
      </c>
      <c r="O2332" s="12" t="s">
        <v>29</v>
      </c>
      <c r="P2332" s="12"/>
      <c r="Q2332" s="15" t="s">
        <v>9950</v>
      </c>
      <c r="R2332" s="12" t="s">
        <v>42</v>
      </c>
      <c r="S2332" s="11" t="s">
        <v>9951</v>
      </c>
      <c r="T2332" s="11" t="s">
        <v>9952</v>
      </c>
    </row>
    <row x14ac:dyDescent="0.25" r="2333" customHeight="1" ht="19.5">
      <c r="A2333" s="18">
        <v>45203</v>
      </c>
      <c r="B2333" s="11" t="s">
        <v>9953</v>
      </c>
      <c r="C2333" s="11" t="s">
        <v>6057</v>
      </c>
      <c r="D2333" s="12"/>
      <c r="E2333" s="13">
        <v>17671275075</v>
      </c>
      <c r="F2333" s="11" t="s">
        <v>9954</v>
      </c>
      <c r="G2333" s="12" t="s">
        <v>48</v>
      </c>
      <c r="H2333" s="12"/>
      <c r="I2333" s="14" t="s">
        <v>749</v>
      </c>
      <c r="J2333" s="12" t="s">
        <v>24</v>
      </c>
      <c r="K2333" s="12" t="s">
        <v>25</v>
      </c>
      <c r="L2333" s="12" t="s">
        <v>39</v>
      </c>
      <c r="M2333" s="11" t="s">
        <v>27</v>
      </c>
      <c r="N2333" s="11" t="s">
        <v>183</v>
      </c>
      <c r="O2333" s="12" t="s">
        <v>29</v>
      </c>
      <c r="P2333" s="12"/>
      <c r="Q2333" s="15" t="s">
        <v>9955</v>
      </c>
      <c r="R2333" s="12" t="s">
        <v>42</v>
      </c>
      <c r="S2333" s="11" t="s">
        <v>9956</v>
      </c>
      <c r="T2333" s="11" t="s">
        <v>9957</v>
      </c>
    </row>
    <row x14ac:dyDescent="0.25" r="2334" customHeight="1" ht="19.5">
      <c r="A2334" s="18">
        <v>45203</v>
      </c>
      <c r="B2334" s="11" t="s">
        <v>9958</v>
      </c>
      <c r="C2334" s="11" t="s">
        <v>6057</v>
      </c>
      <c r="D2334" s="12"/>
      <c r="E2334" s="13">
        <v>13032731665</v>
      </c>
      <c r="F2334" s="11" t="s">
        <v>9959</v>
      </c>
      <c r="G2334" s="12" t="s">
        <v>48</v>
      </c>
      <c r="H2334" s="12"/>
      <c r="I2334" s="14" t="s">
        <v>136</v>
      </c>
      <c r="J2334" s="12" t="s">
        <v>24</v>
      </c>
      <c r="K2334" s="12" t="s">
        <v>25</v>
      </c>
      <c r="L2334" s="12" t="s">
        <v>39</v>
      </c>
      <c r="M2334" s="11" t="s">
        <v>27</v>
      </c>
      <c r="N2334" s="11" t="s">
        <v>183</v>
      </c>
      <c r="O2334" s="12" t="s">
        <v>29</v>
      </c>
      <c r="P2334" s="12"/>
      <c r="Q2334" s="15" t="s">
        <v>9960</v>
      </c>
      <c r="R2334" s="12" t="s">
        <v>42</v>
      </c>
      <c r="S2334" s="11" t="s">
        <v>9961</v>
      </c>
      <c r="T2334" s="11" t="s">
        <v>9962</v>
      </c>
    </row>
    <row x14ac:dyDescent="0.25" r="2335" customHeight="1" ht="19.5">
      <c r="A2335" s="18">
        <v>45203</v>
      </c>
      <c r="B2335" s="11" t="s">
        <v>9963</v>
      </c>
      <c r="C2335" s="11" t="s">
        <v>6057</v>
      </c>
      <c r="D2335" s="12"/>
      <c r="E2335" s="13">
        <v>13264919612</v>
      </c>
      <c r="F2335" s="11" t="s">
        <v>9964</v>
      </c>
      <c r="G2335" s="12" t="s">
        <v>48</v>
      </c>
      <c r="H2335" s="12"/>
      <c r="I2335" s="14" t="s">
        <v>241</v>
      </c>
      <c r="J2335" s="12" t="s">
        <v>24</v>
      </c>
      <c r="K2335" s="12" t="s">
        <v>25</v>
      </c>
      <c r="L2335" s="12" t="s">
        <v>39</v>
      </c>
      <c r="M2335" s="11" t="s">
        <v>27</v>
      </c>
      <c r="N2335" s="11" t="s">
        <v>183</v>
      </c>
      <c r="O2335" s="12" t="s">
        <v>29</v>
      </c>
      <c r="P2335" s="12"/>
      <c r="Q2335" s="15" t="s">
        <v>9965</v>
      </c>
      <c r="R2335" s="12" t="s">
        <v>42</v>
      </c>
      <c r="S2335" s="11" t="s">
        <v>9966</v>
      </c>
      <c r="T2335" s="11" t="s">
        <v>9967</v>
      </c>
    </row>
    <row x14ac:dyDescent="0.25" r="2336" customHeight="1" ht="19.5">
      <c r="A2336" s="18">
        <v>45203</v>
      </c>
      <c r="B2336" s="11" t="s">
        <v>9968</v>
      </c>
      <c r="C2336" s="11" t="s">
        <v>6057</v>
      </c>
      <c r="D2336" s="12"/>
      <c r="E2336" s="13">
        <v>13387283910</v>
      </c>
      <c r="F2336" s="11" t="s">
        <v>9969</v>
      </c>
      <c r="G2336" s="12" t="s">
        <v>23</v>
      </c>
      <c r="H2336" s="12" t="s">
        <v>121</v>
      </c>
      <c r="I2336" s="14" t="s">
        <v>433</v>
      </c>
      <c r="J2336" s="12" t="s">
        <v>24</v>
      </c>
      <c r="K2336" s="12" t="s">
        <v>25</v>
      </c>
      <c r="L2336" s="12" t="s">
        <v>39</v>
      </c>
      <c r="M2336" s="11" t="s">
        <v>40</v>
      </c>
      <c r="N2336" s="11" t="s">
        <v>183</v>
      </c>
      <c r="O2336" s="12" t="s">
        <v>29</v>
      </c>
      <c r="P2336" s="12"/>
      <c r="Q2336" s="15" t="s">
        <v>9970</v>
      </c>
      <c r="R2336" s="12" t="s">
        <v>42</v>
      </c>
      <c r="S2336" s="11" t="s">
        <v>9971</v>
      </c>
      <c r="T2336" s="11" t="s">
        <v>9972</v>
      </c>
    </row>
    <row x14ac:dyDescent="0.25" r="2337" customHeight="1" ht="19.5">
      <c r="A2337" s="18">
        <v>45203</v>
      </c>
      <c r="B2337" s="11" t="s">
        <v>9973</v>
      </c>
      <c r="C2337" s="11" t="s">
        <v>5684</v>
      </c>
      <c r="D2337" s="12"/>
      <c r="E2337" s="13">
        <v>15587903980</v>
      </c>
      <c r="F2337" s="11" t="s">
        <v>9974</v>
      </c>
      <c r="G2337" s="12" t="s">
        <v>216</v>
      </c>
      <c r="H2337" s="12"/>
      <c r="I2337" s="14" t="s">
        <v>211</v>
      </c>
      <c r="J2337" s="12" t="s">
        <v>24</v>
      </c>
      <c r="K2337" s="12" t="s">
        <v>25</v>
      </c>
      <c r="L2337" s="12" t="s">
        <v>39</v>
      </c>
      <c r="M2337" s="11" t="s">
        <v>40</v>
      </c>
      <c r="N2337" s="11" t="s">
        <v>183</v>
      </c>
      <c r="O2337" s="12" t="s">
        <v>29</v>
      </c>
      <c r="P2337" s="12"/>
      <c r="Q2337" s="15" t="s">
        <v>9975</v>
      </c>
      <c r="R2337" s="12" t="s">
        <v>42</v>
      </c>
      <c r="S2337" s="11" t="s">
        <v>9976</v>
      </c>
      <c r="T2337" s="11" t="s">
        <v>9977</v>
      </c>
    </row>
    <row x14ac:dyDescent="0.25" r="2338" customHeight="1" ht="19.5">
      <c r="A2338" s="18">
        <v>45203</v>
      </c>
      <c r="B2338" s="11" t="s">
        <v>9978</v>
      </c>
      <c r="C2338" s="11" t="s">
        <v>660</v>
      </c>
      <c r="D2338" s="12"/>
      <c r="E2338" s="13">
        <v>18671759512</v>
      </c>
      <c r="F2338" s="11" t="s">
        <v>9979</v>
      </c>
      <c r="G2338" s="12" t="s">
        <v>74</v>
      </c>
      <c r="H2338" s="12"/>
      <c r="I2338" s="14" t="s">
        <v>142</v>
      </c>
      <c r="J2338" s="12" t="s">
        <v>24</v>
      </c>
      <c r="K2338" s="12" t="s">
        <v>25</v>
      </c>
      <c r="L2338" s="12" t="s">
        <v>39</v>
      </c>
      <c r="M2338" s="11" t="s">
        <v>27</v>
      </c>
      <c r="N2338" s="11" t="s">
        <v>624</v>
      </c>
      <c r="O2338" s="12" t="s">
        <v>29</v>
      </c>
      <c r="P2338" s="12"/>
      <c r="Q2338" s="15" t="s">
        <v>9980</v>
      </c>
      <c r="R2338" s="12" t="s">
        <v>42</v>
      </c>
      <c r="S2338" s="11" t="s">
        <v>9981</v>
      </c>
      <c r="T2338" s="11" t="s">
        <v>6132</v>
      </c>
    </row>
    <row x14ac:dyDescent="0.25" r="2339" customHeight="1" ht="19.5">
      <c r="A2339" s="18">
        <v>45203</v>
      </c>
      <c r="B2339" s="11" t="s">
        <v>9982</v>
      </c>
      <c r="C2339" s="11" t="s">
        <v>660</v>
      </c>
      <c r="D2339" s="12"/>
      <c r="E2339" s="13">
        <v>13040984051</v>
      </c>
      <c r="F2339" s="11" t="s">
        <v>8213</v>
      </c>
      <c r="G2339" s="12" t="s">
        <v>74</v>
      </c>
      <c r="H2339" s="12"/>
      <c r="I2339" s="14" t="s">
        <v>182</v>
      </c>
      <c r="J2339" s="12" t="s">
        <v>24</v>
      </c>
      <c r="K2339" s="12" t="s">
        <v>25</v>
      </c>
      <c r="L2339" s="12" t="s">
        <v>39</v>
      </c>
      <c r="M2339" s="11" t="s">
        <v>40</v>
      </c>
      <c r="N2339" s="11" t="s">
        <v>624</v>
      </c>
      <c r="O2339" s="12" t="s">
        <v>29</v>
      </c>
      <c r="P2339" s="12"/>
      <c r="Q2339" s="15" t="s">
        <v>9983</v>
      </c>
      <c r="R2339" s="12" t="s">
        <v>42</v>
      </c>
      <c r="S2339" s="11" t="s">
        <v>9984</v>
      </c>
      <c r="T2339" s="11" t="s">
        <v>9985</v>
      </c>
    </row>
    <row x14ac:dyDescent="0.25" r="2340" customHeight="1" ht="19.5">
      <c r="A2340" s="18">
        <v>45203</v>
      </c>
      <c r="B2340" s="11" t="s">
        <v>9986</v>
      </c>
      <c r="C2340" s="11" t="s">
        <v>691</v>
      </c>
      <c r="D2340" s="12"/>
      <c r="E2340" s="13">
        <v>15971651726</v>
      </c>
      <c r="F2340" s="11" t="s">
        <v>9987</v>
      </c>
      <c r="G2340" s="12" t="s">
        <v>23</v>
      </c>
      <c r="H2340" s="12"/>
      <c r="I2340" s="14" t="s">
        <v>154</v>
      </c>
      <c r="J2340" s="12" t="s">
        <v>24</v>
      </c>
      <c r="K2340" s="12" t="s">
        <v>25</v>
      </c>
      <c r="L2340" s="12" t="s">
        <v>39</v>
      </c>
      <c r="M2340" s="11" t="s">
        <v>40</v>
      </c>
      <c r="N2340" s="11" t="s">
        <v>28</v>
      </c>
      <c r="O2340" s="12" t="s">
        <v>29</v>
      </c>
      <c r="P2340" s="12"/>
      <c r="Q2340" s="15" t="s">
        <v>9988</v>
      </c>
      <c r="R2340" s="12" t="s">
        <v>42</v>
      </c>
      <c r="S2340" s="11" t="s">
        <v>9989</v>
      </c>
      <c r="T2340" s="11" t="s">
        <v>9990</v>
      </c>
    </row>
    <row x14ac:dyDescent="0.25" r="2341" customHeight="1" ht="19.5">
      <c r="A2341" s="18">
        <v>45203</v>
      </c>
      <c r="B2341" s="11" t="s">
        <v>9991</v>
      </c>
      <c r="C2341" s="11" t="s">
        <v>9992</v>
      </c>
      <c r="D2341" s="12"/>
      <c r="E2341" s="13">
        <v>18695068707</v>
      </c>
      <c r="F2341" s="11" t="s">
        <v>9993</v>
      </c>
      <c r="G2341" s="12" t="s">
        <v>1873</v>
      </c>
      <c r="H2341" s="12"/>
      <c r="I2341" s="14" t="s">
        <v>116</v>
      </c>
      <c r="J2341" s="12" t="s">
        <v>24</v>
      </c>
      <c r="K2341" s="12" t="s">
        <v>69</v>
      </c>
      <c r="L2341" s="12" t="s">
        <v>39</v>
      </c>
      <c r="M2341" s="11" t="s">
        <v>40</v>
      </c>
      <c r="N2341" s="11" t="s">
        <v>28</v>
      </c>
      <c r="O2341" s="12" t="s">
        <v>29</v>
      </c>
      <c r="P2341" s="12"/>
      <c r="Q2341" s="15" t="s">
        <v>9994</v>
      </c>
      <c r="R2341" s="12" t="s">
        <v>42</v>
      </c>
      <c r="S2341" s="11" t="s">
        <v>9995</v>
      </c>
      <c r="T2341" s="11" t="s">
        <v>9996</v>
      </c>
    </row>
    <row x14ac:dyDescent="0.25" r="2342" customHeight="1" ht="19.5">
      <c r="A2342" s="18">
        <v>45203</v>
      </c>
      <c r="B2342" s="11" t="s">
        <v>9997</v>
      </c>
      <c r="C2342" s="11" t="s">
        <v>660</v>
      </c>
      <c r="D2342" s="12"/>
      <c r="E2342" s="13">
        <v>13177057950</v>
      </c>
      <c r="F2342" s="11" t="s">
        <v>6331</v>
      </c>
      <c r="G2342" s="12" t="s">
        <v>74</v>
      </c>
      <c r="H2342" s="12" t="s">
        <v>130</v>
      </c>
      <c r="I2342" s="14" t="s">
        <v>57</v>
      </c>
      <c r="J2342" s="12" t="s">
        <v>24</v>
      </c>
      <c r="K2342" s="12" t="s">
        <v>25</v>
      </c>
      <c r="L2342" s="12" t="s">
        <v>39</v>
      </c>
      <c r="M2342" s="11" t="s">
        <v>27</v>
      </c>
      <c r="N2342" s="11" t="s">
        <v>624</v>
      </c>
      <c r="O2342" s="12" t="s">
        <v>29</v>
      </c>
      <c r="P2342" s="12"/>
      <c r="Q2342" s="15" t="s">
        <v>9998</v>
      </c>
      <c r="R2342" s="12" t="s">
        <v>42</v>
      </c>
      <c r="S2342" s="11" t="s">
        <v>9999</v>
      </c>
      <c r="T2342" s="11" t="s">
        <v>10000</v>
      </c>
    </row>
    <row x14ac:dyDescent="0.25" r="2343" customHeight="1" ht="19.5">
      <c r="A2343" s="18">
        <v>45203</v>
      </c>
      <c r="B2343" s="11" t="s">
        <v>10001</v>
      </c>
      <c r="C2343" s="11" t="s">
        <v>660</v>
      </c>
      <c r="D2343" s="12"/>
      <c r="E2343" s="13">
        <v>15586371993</v>
      </c>
      <c r="F2343" s="11" t="s">
        <v>10002</v>
      </c>
      <c r="G2343" s="12" t="s">
        <v>48</v>
      </c>
      <c r="H2343" s="12"/>
      <c r="I2343" s="14" t="s">
        <v>211</v>
      </c>
      <c r="J2343" s="12" t="s">
        <v>24</v>
      </c>
      <c r="K2343" s="12" t="s">
        <v>25</v>
      </c>
      <c r="L2343" s="12" t="s">
        <v>39</v>
      </c>
      <c r="M2343" s="11" t="s">
        <v>27</v>
      </c>
      <c r="N2343" s="11" t="s">
        <v>624</v>
      </c>
      <c r="O2343" s="12" t="s">
        <v>29</v>
      </c>
      <c r="P2343" s="12"/>
      <c r="Q2343" s="15" t="s">
        <v>10003</v>
      </c>
      <c r="R2343" s="12" t="s">
        <v>42</v>
      </c>
      <c r="S2343" s="11" t="s">
        <v>10004</v>
      </c>
      <c r="T2343" s="11" t="s">
        <v>10005</v>
      </c>
    </row>
    <row x14ac:dyDescent="0.25" r="2344" customHeight="1" ht="19.5">
      <c r="A2344" s="18">
        <v>45203</v>
      </c>
      <c r="B2344" s="11" t="s">
        <v>10006</v>
      </c>
      <c r="C2344" s="11" t="s">
        <v>1132</v>
      </c>
      <c r="D2344" s="12"/>
      <c r="E2344" s="13">
        <v>15672483378</v>
      </c>
      <c r="F2344" s="11" t="s">
        <v>10007</v>
      </c>
      <c r="G2344" s="12" t="s">
        <v>115</v>
      </c>
      <c r="H2344" s="12"/>
      <c r="I2344" s="14" t="s">
        <v>189</v>
      </c>
      <c r="J2344" s="12" t="s">
        <v>24</v>
      </c>
      <c r="K2344" s="12" t="s">
        <v>25</v>
      </c>
      <c r="L2344" s="12" t="s">
        <v>39</v>
      </c>
      <c r="M2344" s="11" t="s">
        <v>27</v>
      </c>
      <c r="N2344" s="11" t="s">
        <v>183</v>
      </c>
      <c r="O2344" s="12" t="s">
        <v>29</v>
      </c>
      <c r="P2344" s="12"/>
      <c r="Q2344" s="15" t="s">
        <v>10008</v>
      </c>
      <c r="R2344" s="12" t="s">
        <v>51</v>
      </c>
      <c r="S2344" s="11" t="s">
        <v>10009</v>
      </c>
      <c r="T2344" s="11"/>
    </row>
    <row x14ac:dyDescent="0.25" r="2345" customHeight="1" ht="19.5">
      <c r="A2345" s="18">
        <v>45203</v>
      </c>
      <c r="B2345" s="11" t="s">
        <v>10010</v>
      </c>
      <c r="C2345" s="11" t="s">
        <v>1132</v>
      </c>
      <c r="D2345" s="12"/>
      <c r="E2345" s="13">
        <v>13094162354</v>
      </c>
      <c r="F2345" s="11" t="s">
        <v>10011</v>
      </c>
      <c r="G2345" s="12" t="s">
        <v>37</v>
      </c>
      <c r="H2345" s="12" t="s">
        <v>98</v>
      </c>
      <c r="I2345" s="14" t="s">
        <v>328</v>
      </c>
      <c r="J2345" s="12" t="s">
        <v>24</v>
      </c>
      <c r="K2345" s="12" t="s">
        <v>25</v>
      </c>
      <c r="L2345" s="12" t="s">
        <v>39</v>
      </c>
      <c r="M2345" s="11" t="s">
        <v>40</v>
      </c>
      <c r="N2345" s="11" t="s">
        <v>183</v>
      </c>
      <c r="O2345" s="12" t="s">
        <v>29</v>
      </c>
      <c r="P2345" s="12"/>
      <c r="Q2345" s="15" t="s">
        <v>10012</v>
      </c>
      <c r="R2345" s="12" t="s">
        <v>51</v>
      </c>
      <c r="S2345" s="11" t="s">
        <v>10013</v>
      </c>
      <c r="T2345" s="11"/>
    </row>
    <row x14ac:dyDescent="0.25" r="2346" customHeight="1" ht="19.5">
      <c r="A2346" s="18">
        <v>45203</v>
      </c>
      <c r="B2346" s="11" t="s">
        <v>10014</v>
      </c>
      <c r="C2346" s="11" t="s">
        <v>1132</v>
      </c>
      <c r="D2346" s="12"/>
      <c r="E2346" s="13">
        <v>15608604571</v>
      </c>
      <c r="F2346" s="11" t="s">
        <v>10015</v>
      </c>
      <c r="G2346" s="12" t="s">
        <v>289</v>
      </c>
      <c r="H2346" s="12" t="s">
        <v>121</v>
      </c>
      <c r="I2346" s="14" t="s">
        <v>99</v>
      </c>
      <c r="J2346" s="12" t="s">
        <v>24</v>
      </c>
      <c r="K2346" s="12" t="s">
        <v>25</v>
      </c>
      <c r="L2346" s="12" t="s">
        <v>39</v>
      </c>
      <c r="M2346" s="11" t="s">
        <v>40</v>
      </c>
      <c r="N2346" s="11" t="s">
        <v>183</v>
      </c>
      <c r="O2346" s="12" t="s">
        <v>29</v>
      </c>
      <c r="P2346" s="12"/>
      <c r="Q2346" s="15" t="s">
        <v>10016</v>
      </c>
      <c r="R2346" s="12" t="s">
        <v>51</v>
      </c>
      <c r="S2346" s="11" t="s">
        <v>10017</v>
      </c>
      <c r="T2346" s="11"/>
    </row>
    <row x14ac:dyDescent="0.25" r="2347" customHeight="1" ht="19.5">
      <c r="A2347" s="18">
        <v>45203</v>
      </c>
      <c r="B2347" s="11" t="s">
        <v>10018</v>
      </c>
      <c r="C2347" s="11" t="s">
        <v>1132</v>
      </c>
      <c r="D2347" s="12"/>
      <c r="E2347" s="13">
        <v>18671787226</v>
      </c>
      <c r="F2347" s="11" t="s">
        <v>10015</v>
      </c>
      <c r="G2347" s="12" t="s">
        <v>56</v>
      </c>
      <c r="H2347" s="12"/>
      <c r="I2347" s="14" t="s">
        <v>99</v>
      </c>
      <c r="J2347" s="12" t="s">
        <v>24</v>
      </c>
      <c r="K2347" s="12" t="s">
        <v>25</v>
      </c>
      <c r="L2347" s="12" t="s">
        <v>39</v>
      </c>
      <c r="M2347" s="11" t="s">
        <v>40</v>
      </c>
      <c r="N2347" s="11" t="s">
        <v>183</v>
      </c>
      <c r="O2347" s="12" t="s">
        <v>29</v>
      </c>
      <c r="P2347" s="12"/>
      <c r="Q2347" s="15" t="s">
        <v>10019</v>
      </c>
      <c r="R2347" s="12" t="s">
        <v>51</v>
      </c>
      <c r="S2347" s="11" t="s">
        <v>10020</v>
      </c>
      <c r="T2347" s="11"/>
    </row>
    <row x14ac:dyDescent="0.25" r="2348" customHeight="1" ht="19.5">
      <c r="A2348" s="18">
        <v>45203</v>
      </c>
      <c r="B2348" s="11" t="s">
        <v>10021</v>
      </c>
      <c r="C2348" s="11" t="s">
        <v>3257</v>
      </c>
      <c r="D2348" s="12"/>
      <c r="E2348" s="13">
        <v>17683700812</v>
      </c>
      <c r="F2348" s="11" t="s">
        <v>10022</v>
      </c>
      <c r="G2348" s="12" t="s">
        <v>37</v>
      </c>
      <c r="H2348" s="12"/>
      <c r="I2348" s="14" t="s">
        <v>254</v>
      </c>
      <c r="J2348" s="12" t="s">
        <v>24</v>
      </c>
      <c r="K2348" s="12" t="s">
        <v>25</v>
      </c>
      <c r="L2348" s="12" t="s">
        <v>39</v>
      </c>
      <c r="M2348" s="11" t="s">
        <v>27</v>
      </c>
      <c r="N2348" s="11" t="s">
        <v>28</v>
      </c>
      <c r="O2348" s="12" t="s">
        <v>29</v>
      </c>
      <c r="P2348" s="12"/>
      <c r="Q2348" s="15" t="s">
        <v>10023</v>
      </c>
      <c r="R2348" s="12" t="s">
        <v>42</v>
      </c>
      <c r="S2348" s="11" t="s">
        <v>10024</v>
      </c>
      <c r="T2348" s="11" t="s">
        <v>10025</v>
      </c>
    </row>
    <row x14ac:dyDescent="0.25" r="2349" customHeight="1" ht="19.5">
      <c r="A2349" s="18">
        <v>45203</v>
      </c>
      <c r="B2349" s="11" t="s">
        <v>10026</v>
      </c>
      <c r="C2349" s="11" t="s">
        <v>239</v>
      </c>
      <c r="D2349" s="12"/>
      <c r="E2349" s="13">
        <v>13094169334</v>
      </c>
      <c r="F2349" s="11" t="s">
        <v>10027</v>
      </c>
      <c r="G2349" s="12" t="s">
        <v>289</v>
      </c>
      <c r="H2349" s="12"/>
      <c r="I2349" s="14" t="s">
        <v>433</v>
      </c>
      <c r="J2349" s="12" t="s">
        <v>24</v>
      </c>
      <c r="K2349" s="12" t="s">
        <v>25</v>
      </c>
      <c r="L2349" s="12" t="s">
        <v>39</v>
      </c>
      <c r="M2349" s="11" t="s">
        <v>27</v>
      </c>
      <c r="N2349" s="11" t="s">
        <v>183</v>
      </c>
      <c r="O2349" s="12" t="s">
        <v>29</v>
      </c>
      <c r="P2349" s="12"/>
      <c r="Q2349" s="15" t="s">
        <v>10028</v>
      </c>
      <c r="R2349" s="12" t="s">
        <v>51</v>
      </c>
      <c r="S2349" s="11" t="s">
        <v>10029</v>
      </c>
      <c r="T2349" s="11"/>
    </row>
    <row x14ac:dyDescent="0.25" r="2350" customHeight="1" ht="19.5">
      <c r="A2350" s="18">
        <v>45203</v>
      </c>
      <c r="B2350" s="11" t="s">
        <v>10030</v>
      </c>
      <c r="C2350" s="11" t="s">
        <v>72</v>
      </c>
      <c r="D2350" s="12"/>
      <c r="E2350" s="13">
        <v>17671936617</v>
      </c>
      <c r="F2350" s="11" t="s">
        <v>10031</v>
      </c>
      <c r="G2350" s="12" t="s">
        <v>74</v>
      </c>
      <c r="H2350" s="12"/>
      <c r="I2350" s="14" t="s">
        <v>2649</v>
      </c>
      <c r="J2350" s="12" t="s">
        <v>24</v>
      </c>
      <c r="K2350" s="12" t="s">
        <v>25</v>
      </c>
      <c r="L2350" s="12" t="s">
        <v>39</v>
      </c>
      <c r="M2350" s="11" t="s">
        <v>40</v>
      </c>
      <c r="N2350" s="11" t="s">
        <v>28</v>
      </c>
      <c r="O2350" s="12" t="s">
        <v>29</v>
      </c>
      <c r="P2350" s="12"/>
      <c r="Q2350" s="15" t="s">
        <v>10032</v>
      </c>
      <c r="R2350" s="12" t="s">
        <v>42</v>
      </c>
      <c r="S2350" s="11" t="s">
        <v>10033</v>
      </c>
      <c r="T2350" s="11" t="s">
        <v>10034</v>
      </c>
    </row>
    <row x14ac:dyDescent="0.25" r="2351" customHeight="1" ht="19.5">
      <c r="A2351" s="18">
        <v>45203</v>
      </c>
      <c r="B2351" s="11" t="s">
        <v>10035</v>
      </c>
      <c r="C2351" s="11" t="s">
        <v>691</v>
      </c>
      <c r="D2351" s="12"/>
      <c r="E2351" s="13">
        <v>15572785009</v>
      </c>
      <c r="F2351" s="11" t="s">
        <v>10036</v>
      </c>
      <c r="G2351" s="12" t="s">
        <v>115</v>
      </c>
      <c r="H2351" s="12"/>
      <c r="I2351" s="14">
        <v>10015</v>
      </c>
      <c r="J2351" s="12" t="s">
        <v>24</v>
      </c>
      <c r="K2351" s="12" t="s">
        <v>69</v>
      </c>
      <c r="L2351" s="12" t="s">
        <v>26</v>
      </c>
      <c r="M2351" s="11" t="s">
        <v>40</v>
      </c>
      <c r="N2351" s="11" t="s">
        <v>28</v>
      </c>
      <c r="O2351" s="12" t="s">
        <v>29</v>
      </c>
      <c r="P2351" s="12"/>
      <c r="Q2351" s="15" t="s">
        <v>10037</v>
      </c>
      <c r="R2351" s="12" t="s">
        <v>31</v>
      </c>
      <c r="S2351" s="11" t="s">
        <v>10038</v>
      </c>
      <c r="T2351" s="11"/>
    </row>
    <row x14ac:dyDescent="0.25" r="2352" customHeight="1" ht="19.5">
      <c r="A2352" s="18">
        <v>45203</v>
      </c>
      <c r="B2352" s="11" t="s">
        <v>10039</v>
      </c>
      <c r="C2352" s="11" t="s">
        <v>108</v>
      </c>
      <c r="D2352" s="12"/>
      <c r="E2352" s="13">
        <v>13085158076</v>
      </c>
      <c r="F2352" s="11" t="s">
        <v>10040</v>
      </c>
      <c r="G2352" s="12" t="s">
        <v>115</v>
      </c>
      <c r="H2352" s="12"/>
      <c r="I2352" s="14" t="s">
        <v>154</v>
      </c>
      <c r="J2352" s="12" t="s">
        <v>24</v>
      </c>
      <c r="K2352" s="12" t="s">
        <v>25</v>
      </c>
      <c r="L2352" s="12" t="s">
        <v>39</v>
      </c>
      <c r="M2352" s="11" t="s">
        <v>27</v>
      </c>
      <c r="N2352" s="11" t="s">
        <v>28</v>
      </c>
      <c r="O2352" s="12" t="s">
        <v>29</v>
      </c>
      <c r="P2352" s="12"/>
      <c r="Q2352" s="15" t="s">
        <v>10041</v>
      </c>
      <c r="R2352" s="12" t="s">
        <v>51</v>
      </c>
      <c r="S2352" s="11" t="s">
        <v>10042</v>
      </c>
      <c r="T2352" s="11"/>
    </row>
    <row x14ac:dyDescent="0.25" r="2353" customHeight="1" ht="19.5">
      <c r="A2353" s="18">
        <v>45203</v>
      </c>
      <c r="B2353" s="11" t="s">
        <v>10043</v>
      </c>
      <c r="C2353" s="11" t="s">
        <v>46</v>
      </c>
      <c r="D2353" s="12"/>
      <c r="E2353" s="13">
        <v>13197333861</v>
      </c>
      <c r="F2353" s="11" t="s">
        <v>10044</v>
      </c>
      <c r="G2353" s="12" t="s">
        <v>289</v>
      </c>
      <c r="H2353" s="12"/>
      <c r="I2353" s="14" t="s">
        <v>68</v>
      </c>
      <c r="J2353" s="12" t="s">
        <v>24</v>
      </c>
      <c r="K2353" s="12" t="s">
        <v>25</v>
      </c>
      <c r="L2353" s="12" t="s">
        <v>39</v>
      </c>
      <c r="M2353" s="11" t="s">
        <v>27</v>
      </c>
      <c r="N2353" s="11" t="s">
        <v>28</v>
      </c>
      <c r="O2353" s="12" t="s">
        <v>29</v>
      </c>
      <c r="P2353" s="12"/>
      <c r="Q2353" s="15" t="s">
        <v>10045</v>
      </c>
      <c r="R2353" s="12" t="s">
        <v>51</v>
      </c>
      <c r="S2353" s="11" t="s">
        <v>10046</v>
      </c>
      <c r="T2353" s="11"/>
    </row>
    <row x14ac:dyDescent="0.25" r="2354" customHeight="1" ht="19.5">
      <c r="A2354" s="18">
        <v>45203</v>
      </c>
      <c r="B2354" s="11" t="s">
        <v>10047</v>
      </c>
      <c r="C2354" s="11" t="s">
        <v>108</v>
      </c>
      <c r="D2354" s="12"/>
      <c r="E2354" s="13">
        <v>13032725654</v>
      </c>
      <c r="F2354" s="11" t="s">
        <v>10048</v>
      </c>
      <c r="G2354" s="12" t="s">
        <v>37</v>
      </c>
      <c r="H2354" s="12" t="s">
        <v>130</v>
      </c>
      <c r="I2354" s="14" t="s">
        <v>154</v>
      </c>
      <c r="J2354" s="12" t="s">
        <v>24</v>
      </c>
      <c r="K2354" s="12" t="s">
        <v>25</v>
      </c>
      <c r="L2354" s="12" t="s">
        <v>39</v>
      </c>
      <c r="M2354" s="11" t="s">
        <v>40</v>
      </c>
      <c r="N2354" s="11" t="s">
        <v>28</v>
      </c>
      <c r="O2354" s="12" t="s">
        <v>29</v>
      </c>
      <c r="P2354" s="12"/>
      <c r="Q2354" s="15" t="s">
        <v>10049</v>
      </c>
      <c r="R2354" s="12" t="s">
        <v>51</v>
      </c>
      <c r="S2354" s="11" t="s">
        <v>10050</v>
      </c>
      <c r="T2354" s="11"/>
    </row>
    <row x14ac:dyDescent="0.25" r="2355" customHeight="1" ht="19.5">
      <c r="A2355" s="18">
        <v>45203</v>
      </c>
      <c r="B2355" s="11" t="s">
        <v>10051</v>
      </c>
      <c r="C2355" s="11" t="s">
        <v>545</v>
      </c>
      <c r="D2355" s="12"/>
      <c r="E2355" s="13">
        <v>13207224629</v>
      </c>
      <c r="F2355" s="11" t="s">
        <v>10052</v>
      </c>
      <c r="G2355" s="12" t="s">
        <v>115</v>
      </c>
      <c r="H2355" s="12"/>
      <c r="I2355" s="14">
        <v>10015</v>
      </c>
      <c r="J2355" s="12" t="s">
        <v>24</v>
      </c>
      <c r="K2355" s="12" t="s">
        <v>69</v>
      </c>
      <c r="L2355" s="12" t="s">
        <v>26</v>
      </c>
      <c r="M2355" s="11" t="s">
        <v>27</v>
      </c>
      <c r="N2355" s="11" t="s">
        <v>28</v>
      </c>
      <c r="O2355" s="12" t="s">
        <v>29</v>
      </c>
      <c r="P2355" s="12"/>
      <c r="Q2355" s="15" t="s">
        <v>10053</v>
      </c>
      <c r="R2355" s="12" t="s">
        <v>31</v>
      </c>
      <c r="S2355" s="11" t="s">
        <v>10054</v>
      </c>
      <c r="T2355" s="11"/>
    </row>
    <row x14ac:dyDescent="0.25" r="2356" customHeight="1" ht="19.5">
      <c r="A2356" s="18">
        <v>45203</v>
      </c>
      <c r="B2356" s="11" t="s">
        <v>10055</v>
      </c>
      <c r="C2356" s="11" t="s">
        <v>239</v>
      </c>
      <c r="D2356" s="12"/>
      <c r="E2356" s="13">
        <v>18672661019</v>
      </c>
      <c r="F2356" s="11" t="s">
        <v>10056</v>
      </c>
      <c r="G2356" s="12" t="s">
        <v>216</v>
      </c>
      <c r="H2356" s="12"/>
      <c r="I2356" s="14" t="s">
        <v>735</v>
      </c>
      <c r="J2356" s="12" t="s">
        <v>24</v>
      </c>
      <c r="K2356" s="12" t="s">
        <v>25</v>
      </c>
      <c r="L2356" s="12" t="s">
        <v>39</v>
      </c>
      <c r="M2356" s="11" t="s">
        <v>40</v>
      </c>
      <c r="N2356" s="11" t="s">
        <v>183</v>
      </c>
      <c r="O2356" s="12" t="s">
        <v>29</v>
      </c>
      <c r="P2356" s="12"/>
      <c r="Q2356" s="15" t="s">
        <v>10057</v>
      </c>
      <c r="R2356" s="12" t="s">
        <v>51</v>
      </c>
      <c r="S2356" s="11" t="s">
        <v>10058</v>
      </c>
      <c r="T2356" s="11"/>
    </row>
    <row x14ac:dyDescent="0.25" r="2357" customHeight="1" ht="19.5">
      <c r="A2357" s="18">
        <v>45203</v>
      </c>
      <c r="B2357" s="11" t="s">
        <v>10059</v>
      </c>
      <c r="C2357" s="11" t="s">
        <v>180</v>
      </c>
      <c r="D2357" s="12"/>
      <c r="E2357" s="13">
        <v>13098405198</v>
      </c>
      <c r="F2357" s="11" t="s">
        <v>10060</v>
      </c>
      <c r="G2357" s="12" t="s">
        <v>289</v>
      </c>
      <c r="H2357" s="12"/>
      <c r="I2357" s="14" t="s">
        <v>110</v>
      </c>
      <c r="J2357" s="12" t="s">
        <v>24</v>
      </c>
      <c r="K2357" s="12" t="s">
        <v>25</v>
      </c>
      <c r="L2357" s="12" t="s">
        <v>39</v>
      </c>
      <c r="M2357" s="11" t="s">
        <v>27</v>
      </c>
      <c r="N2357" s="11" t="s">
        <v>183</v>
      </c>
      <c r="O2357" s="12" t="s">
        <v>29</v>
      </c>
      <c r="P2357" s="12"/>
      <c r="Q2357" s="15" t="s">
        <v>10061</v>
      </c>
      <c r="R2357" s="12" t="s">
        <v>51</v>
      </c>
      <c r="S2357" s="11" t="s">
        <v>10062</v>
      </c>
      <c r="T2357" s="11"/>
    </row>
    <row x14ac:dyDescent="0.25" r="2358" customHeight="1" ht="19.5">
      <c r="A2358" s="18">
        <v>45203</v>
      </c>
      <c r="B2358" s="11" t="s">
        <v>10063</v>
      </c>
      <c r="C2358" s="11" t="s">
        <v>180</v>
      </c>
      <c r="D2358" s="12"/>
      <c r="E2358" s="13">
        <v>13217177851</v>
      </c>
      <c r="F2358" s="11" t="s">
        <v>10064</v>
      </c>
      <c r="G2358" s="12" t="s">
        <v>37</v>
      </c>
      <c r="H2358" s="12"/>
      <c r="I2358" s="14" t="s">
        <v>254</v>
      </c>
      <c r="J2358" s="12" t="s">
        <v>24</v>
      </c>
      <c r="K2358" s="12" t="s">
        <v>25</v>
      </c>
      <c r="L2358" s="12" t="s">
        <v>39</v>
      </c>
      <c r="M2358" s="11" t="s">
        <v>40</v>
      </c>
      <c r="N2358" s="11" t="s">
        <v>183</v>
      </c>
      <c r="O2358" s="12" t="s">
        <v>29</v>
      </c>
      <c r="P2358" s="12"/>
      <c r="Q2358" s="15" t="s">
        <v>10065</v>
      </c>
      <c r="R2358" s="12" t="s">
        <v>51</v>
      </c>
      <c r="S2358" s="11" t="s">
        <v>10066</v>
      </c>
      <c r="T2358" s="11"/>
    </row>
    <row x14ac:dyDescent="0.25" r="2359" customHeight="1" ht="19.5">
      <c r="A2359" s="18">
        <v>45203</v>
      </c>
      <c r="B2359" s="11" t="s">
        <v>10067</v>
      </c>
      <c r="C2359" s="11" t="s">
        <v>180</v>
      </c>
      <c r="D2359" s="12"/>
      <c r="E2359" s="13">
        <v>15571707222</v>
      </c>
      <c r="F2359" s="11" t="s">
        <v>10068</v>
      </c>
      <c r="G2359" s="12" t="s">
        <v>216</v>
      </c>
      <c r="H2359" s="12"/>
      <c r="I2359" s="14" t="s">
        <v>241</v>
      </c>
      <c r="J2359" s="12" t="s">
        <v>24</v>
      </c>
      <c r="K2359" s="12" t="s">
        <v>25</v>
      </c>
      <c r="L2359" s="12" t="s">
        <v>39</v>
      </c>
      <c r="M2359" s="11" t="s">
        <v>40</v>
      </c>
      <c r="N2359" s="11" t="s">
        <v>183</v>
      </c>
      <c r="O2359" s="12" t="s">
        <v>29</v>
      </c>
      <c r="P2359" s="12"/>
      <c r="Q2359" s="15" t="s">
        <v>10069</v>
      </c>
      <c r="R2359" s="12" t="s">
        <v>51</v>
      </c>
      <c r="S2359" s="11" t="s">
        <v>10070</v>
      </c>
      <c r="T2359" s="11"/>
    </row>
    <row x14ac:dyDescent="0.25" r="2360" customHeight="1" ht="19.5">
      <c r="A2360" s="18">
        <v>45203</v>
      </c>
      <c r="B2360" s="11" t="s">
        <v>10071</v>
      </c>
      <c r="C2360" s="11" t="s">
        <v>180</v>
      </c>
      <c r="D2360" s="12"/>
      <c r="E2360" s="13">
        <v>15608601669</v>
      </c>
      <c r="F2360" s="11" t="s">
        <v>10072</v>
      </c>
      <c r="G2360" s="12" t="s">
        <v>289</v>
      </c>
      <c r="H2360" s="12"/>
      <c r="I2360" s="14" t="s">
        <v>221</v>
      </c>
      <c r="J2360" s="12" t="s">
        <v>24</v>
      </c>
      <c r="K2360" s="12" t="s">
        <v>25</v>
      </c>
      <c r="L2360" s="12" t="s">
        <v>39</v>
      </c>
      <c r="M2360" s="11" t="s">
        <v>40</v>
      </c>
      <c r="N2360" s="11" t="s">
        <v>183</v>
      </c>
      <c r="O2360" s="12" t="s">
        <v>29</v>
      </c>
      <c r="P2360" s="12"/>
      <c r="Q2360" s="15" t="s">
        <v>10073</v>
      </c>
      <c r="R2360" s="12" t="s">
        <v>51</v>
      </c>
      <c r="S2360" s="11" t="s">
        <v>10074</v>
      </c>
      <c r="T2360" s="11"/>
    </row>
    <row x14ac:dyDescent="0.25" r="2361" customHeight="1" ht="19.5">
      <c r="A2361" s="18">
        <v>45203</v>
      </c>
      <c r="B2361" s="11" t="s">
        <v>10075</v>
      </c>
      <c r="C2361" s="11" t="s">
        <v>180</v>
      </c>
      <c r="D2361" s="12"/>
      <c r="E2361" s="13">
        <v>15671070253</v>
      </c>
      <c r="F2361" s="11" t="s">
        <v>10076</v>
      </c>
      <c r="G2361" s="12" t="s">
        <v>115</v>
      </c>
      <c r="H2361" s="12"/>
      <c r="I2361" s="14" t="s">
        <v>142</v>
      </c>
      <c r="J2361" s="12" t="s">
        <v>24</v>
      </c>
      <c r="K2361" s="12" t="s">
        <v>25</v>
      </c>
      <c r="L2361" s="12" t="s">
        <v>39</v>
      </c>
      <c r="M2361" s="11" t="s">
        <v>27</v>
      </c>
      <c r="N2361" s="11" t="s">
        <v>183</v>
      </c>
      <c r="O2361" s="12" t="s">
        <v>29</v>
      </c>
      <c r="P2361" s="12"/>
      <c r="Q2361" s="15" t="s">
        <v>10077</v>
      </c>
      <c r="R2361" s="12" t="s">
        <v>51</v>
      </c>
      <c r="S2361" s="11" t="s">
        <v>10078</v>
      </c>
      <c r="T2361" s="11"/>
    </row>
    <row x14ac:dyDescent="0.25" r="2362" customHeight="1" ht="19.5">
      <c r="A2362" s="18">
        <v>45203</v>
      </c>
      <c r="B2362" s="11" t="s">
        <v>10079</v>
      </c>
      <c r="C2362" s="11" t="s">
        <v>239</v>
      </c>
      <c r="D2362" s="12"/>
      <c r="E2362" s="13">
        <v>13117280322</v>
      </c>
      <c r="F2362" s="11" t="s">
        <v>10080</v>
      </c>
      <c r="G2362" s="12" t="s">
        <v>37</v>
      </c>
      <c r="H2362" s="12"/>
      <c r="I2362" s="14" t="s">
        <v>221</v>
      </c>
      <c r="J2362" s="12" t="s">
        <v>24</v>
      </c>
      <c r="K2362" s="12" t="s">
        <v>25</v>
      </c>
      <c r="L2362" s="12" t="s">
        <v>39</v>
      </c>
      <c r="M2362" s="11" t="s">
        <v>40</v>
      </c>
      <c r="N2362" s="11" t="s">
        <v>183</v>
      </c>
      <c r="O2362" s="12" t="s">
        <v>29</v>
      </c>
      <c r="P2362" s="12"/>
      <c r="Q2362" s="15" t="s">
        <v>10081</v>
      </c>
      <c r="R2362" s="12" t="s">
        <v>51</v>
      </c>
      <c r="S2362" s="11" t="s">
        <v>10082</v>
      </c>
      <c r="T2362" s="11"/>
    </row>
    <row x14ac:dyDescent="0.25" r="2363" customHeight="1" ht="19.5">
      <c r="A2363" s="18">
        <v>45203</v>
      </c>
      <c r="B2363" s="11" t="s">
        <v>10083</v>
      </c>
      <c r="C2363" s="11" t="s">
        <v>239</v>
      </c>
      <c r="D2363" s="12"/>
      <c r="E2363" s="13">
        <v>17671325478</v>
      </c>
      <c r="F2363" s="11" t="s">
        <v>10084</v>
      </c>
      <c r="G2363" s="12" t="s">
        <v>37</v>
      </c>
      <c r="H2363" s="12"/>
      <c r="I2363" s="14" t="s">
        <v>925</v>
      </c>
      <c r="J2363" s="12" t="s">
        <v>24</v>
      </c>
      <c r="K2363" s="12" t="s">
        <v>25</v>
      </c>
      <c r="L2363" s="12"/>
      <c r="M2363" s="11" t="s">
        <v>27</v>
      </c>
      <c r="N2363" s="11" t="s">
        <v>183</v>
      </c>
      <c r="O2363" s="12" t="s">
        <v>29</v>
      </c>
      <c r="P2363" s="12"/>
      <c r="Q2363" s="15" t="s">
        <v>10085</v>
      </c>
      <c r="R2363" s="12" t="s">
        <v>51</v>
      </c>
      <c r="S2363" s="11" t="s">
        <v>10086</v>
      </c>
      <c r="T2363" s="11"/>
    </row>
    <row x14ac:dyDescent="0.25" r="2364" customHeight="1" ht="19.5">
      <c r="A2364" s="18">
        <v>45203</v>
      </c>
      <c r="B2364" s="11" t="s">
        <v>10087</v>
      </c>
      <c r="C2364" s="11" t="s">
        <v>46</v>
      </c>
      <c r="D2364" s="12"/>
      <c r="E2364" s="13">
        <v>13247289021</v>
      </c>
      <c r="F2364" s="11" t="s">
        <v>10088</v>
      </c>
      <c r="G2364" s="12" t="s">
        <v>37</v>
      </c>
      <c r="H2364" s="12"/>
      <c r="I2364" s="14" t="s">
        <v>259</v>
      </c>
      <c r="J2364" s="12" t="s">
        <v>24</v>
      </c>
      <c r="K2364" s="12" t="s">
        <v>25</v>
      </c>
      <c r="L2364" s="12" t="s">
        <v>39</v>
      </c>
      <c r="M2364" s="11" t="s">
        <v>27</v>
      </c>
      <c r="N2364" s="11" t="s">
        <v>28</v>
      </c>
      <c r="O2364" s="12" t="s">
        <v>29</v>
      </c>
      <c r="P2364" s="12"/>
      <c r="Q2364" s="15" t="s">
        <v>10089</v>
      </c>
      <c r="R2364" s="12" t="s">
        <v>51</v>
      </c>
      <c r="S2364" s="11" t="s">
        <v>10090</v>
      </c>
      <c r="T2364" s="11"/>
    </row>
    <row x14ac:dyDescent="0.25" r="2365" customHeight="1" ht="19.5">
      <c r="A2365" s="18">
        <v>45203</v>
      </c>
      <c r="B2365" s="11" t="s">
        <v>10091</v>
      </c>
      <c r="C2365" s="11" t="s">
        <v>46</v>
      </c>
      <c r="D2365" s="12"/>
      <c r="E2365" s="13">
        <v>13177061282</v>
      </c>
      <c r="F2365" s="11" t="s">
        <v>10092</v>
      </c>
      <c r="G2365" s="12" t="s">
        <v>62</v>
      </c>
      <c r="H2365" s="12"/>
      <c r="I2365" s="14" t="s">
        <v>211</v>
      </c>
      <c r="J2365" s="12" t="s">
        <v>24</v>
      </c>
      <c r="K2365" s="12" t="s">
        <v>25</v>
      </c>
      <c r="L2365" s="12" t="s">
        <v>39</v>
      </c>
      <c r="M2365" s="11" t="s">
        <v>40</v>
      </c>
      <c r="N2365" s="11" t="s">
        <v>28</v>
      </c>
      <c r="O2365" s="12" t="s">
        <v>29</v>
      </c>
      <c r="P2365" s="12"/>
      <c r="Q2365" s="15" t="s">
        <v>10093</v>
      </c>
      <c r="R2365" s="12" t="s">
        <v>51</v>
      </c>
      <c r="S2365" s="11" t="s">
        <v>10094</v>
      </c>
      <c r="T2365" s="11"/>
    </row>
    <row x14ac:dyDescent="0.25" r="2366" customHeight="1" ht="19.5">
      <c r="A2366" s="18">
        <v>45203</v>
      </c>
      <c r="B2366" s="11" t="s">
        <v>10095</v>
      </c>
      <c r="C2366" s="11" t="s">
        <v>46</v>
      </c>
      <c r="D2366" s="12"/>
      <c r="E2366" s="13">
        <v>13277237787</v>
      </c>
      <c r="F2366" s="11" t="s">
        <v>10096</v>
      </c>
      <c r="G2366" s="12" t="s">
        <v>37</v>
      </c>
      <c r="H2366" s="12"/>
      <c r="I2366" s="14" t="s">
        <v>615</v>
      </c>
      <c r="J2366" s="12" t="s">
        <v>24</v>
      </c>
      <c r="K2366" s="12" t="s">
        <v>25</v>
      </c>
      <c r="L2366" s="12" t="s">
        <v>39</v>
      </c>
      <c r="M2366" s="11" t="s">
        <v>40</v>
      </c>
      <c r="N2366" s="11" t="s">
        <v>28</v>
      </c>
      <c r="O2366" s="12" t="s">
        <v>29</v>
      </c>
      <c r="P2366" s="12"/>
      <c r="Q2366" s="15" t="s">
        <v>10097</v>
      </c>
      <c r="R2366" s="12" t="s">
        <v>51</v>
      </c>
      <c r="S2366" s="11" t="s">
        <v>10098</v>
      </c>
      <c r="T2366" s="11"/>
    </row>
    <row x14ac:dyDescent="0.25" r="2367" customHeight="1" ht="19.5">
      <c r="A2367" s="18">
        <v>45203</v>
      </c>
      <c r="B2367" s="11" t="s">
        <v>10099</v>
      </c>
      <c r="C2367" s="11" t="s">
        <v>108</v>
      </c>
      <c r="D2367" s="12"/>
      <c r="E2367" s="13">
        <v>15571728625</v>
      </c>
      <c r="F2367" s="11" t="s">
        <v>10100</v>
      </c>
      <c r="G2367" s="12" t="s">
        <v>115</v>
      </c>
      <c r="H2367" s="12"/>
      <c r="I2367" s="14" t="s">
        <v>154</v>
      </c>
      <c r="J2367" s="12" t="s">
        <v>24</v>
      </c>
      <c r="K2367" s="12" t="s">
        <v>25</v>
      </c>
      <c r="L2367" s="12" t="s">
        <v>39</v>
      </c>
      <c r="M2367" s="11" t="s">
        <v>40</v>
      </c>
      <c r="N2367" s="11" t="s">
        <v>28</v>
      </c>
      <c r="O2367" s="12" t="s">
        <v>29</v>
      </c>
      <c r="P2367" s="12"/>
      <c r="Q2367" s="15" t="s">
        <v>10101</v>
      </c>
      <c r="R2367" s="12" t="s">
        <v>51</v>
      </c>
      <c r="S2367" s="11" t="s">
        <v>10102</v>
      </c>
      <c r="T2367" s="11"/>
    </row>
    <row x14ac:dyDescent="0.25" r="2368" customHeight="1" ht="19.5">
      <c r="A2368" s="18">
        <v>45203</v>
      </c>
      <c r="B2368" s="11" t="s">
        <v>10103</v>
      </c>
      <c r="C2368" s="11" t="s">
        <v>108</v>
      </c>
      <c r="D2368" s="12"/>
      <c r="E2368" s="13">
        <v>13117292737</v>
      </c>
      <c r="F2368" s="11" t="s">
        <v>10104</v>
      </c>
      <c r="G2368" s="12" t="s">
        <v>289</v>
      </c>
      <c r="H2368" s="12"/>
      <c r="I2368" s="14" t="s">
        <v>211</v>
      </c>
      <c r="J2368" s="12" t="s">
        <v>24</v>
      </c>
      <c r="K2368" s="12" t="s">
        <v>25</v>
      </c>
      <c r="L2368" s="12" t="s">
        <v>39</v>
      </c>
      <c r="M2368" s="11" t="s">
        <v>40</v>
      </c>
      <c r="N2368" s="11" t="s">
        <v>28</v>
      </c>
      <c r="O2368" s="12" t="s">
        <v>29</v>
      </c>
      <c r="P2368" s="12"/>
      <c r="Q2368" s="15" t="s">
        <v>10105</v>
      </c>
      <c r="R2368" s="12" t="s">
        <v>51</v>
      </c>
      <c r="S2368" s="11" t="s">
        <v>10106</v>
      </c>
      <c r="T2368" s="11"/>
    </row>
    <row x14ac:dyDescent="0.25" r="2369" customHeight="1" ht="19.5">
      <c r="A2369" s="18">
        <v>45203</v>
      </c>
      <c r="B2369" s="11" t="s">
        <v>10107</v>
      </c>
      <c r="C2369" s="11" t="s">
        <v>108</v>
      </c>
      <c r="D2369" s="12"/>
      <c r="E2369" s="13">
        <v>13098405386</v>
      </c>
      <c r="F2369" s="11" t="s">
        <v>10108</v>
      </c>
      <c r="G2369" s="12" t="s">
        <v>115</v>
      </c>
      <c r="H2369" s="12"/>
      <c r="I2369" s="14" t="s">
        <v>433</v>
      </c>
      <c r="J2369" s="12" t="s">
        <v>24</v>
      </c>
      <c r="K2369" s="12" t="s">
        <v>25</v>
      </c>
      <c r="L2369" s="12" t="s">
        <v>39</v>
      </c>
      <c r="M2369" s="11" t="s">
        <v>27</v>
      </c>
      <c r="N2369" s="11" t="s">
        <v>28</v>
      </c>
      <c r="O2369" s="12" t="s">
        <v>29</v>
      </c>
      <c r="P2369" s="12"/>
      <c r="Q2369" s="15" t="s">
        <v>10109</v>
      </c>
      <c r="R2369" s="12" t="s">
        <v>51</v>
      </c>
      <c r="S2369" s="11" t="s">
        <v>10110</v>
      </c>
      <c r="T2369" s="11"/>
    </row>
    <row x14ac:dyDescent="0.25" r="2370" customHeight="1" ht="19.5">
      <c r="A2370" s="18">
        <v>45203</v>
      </c>
      <c r="B2370" s="11" t="s">
        <v>10111</v>
      </c>
      <c r="C2370" s="11" t="s">
        <v>239</v>
      </c>
      <c r="D2370" s="12"/>
      <c r="E2370" s="13">
        <v>13207220699</v>
      </c>
      <c r="F2370" s="11" t="s">
        <v>10112</v>
      </c>
      <c r="G2370" s="12" t="s">
        <v>115</v>
      </c>
      <c r="H2370" s="12"/>
      <c r="I2370" s="14" t="s">
        <v>1024</v>
      </c>
      <c r="J2370" s="12" t="s">
        <v>24</v>
      </c>
      <c r="K2370" s="12" t="s">
        <v>25</v>
      </c>
      <c r="L2370" s="12" t="s">
        <v>39</v>
      </c>
      <c r="M2370" s="11" t="s">
        <v>40</v>
      </c>
      <c r="N2370" s="11" t="s">
        <v>183</v>
      </c>
      <c r="O2370" s="12" t="s">
        <v>29</v>
      </c>
      <c r="P2370" s="12"/>
      <c r="Q2370" s="15" t="s">
        <v>10113</v>
      </c>
      <c r="R2370" s="12" t="s">
        <v>51</v>
      </c>
      <c r="S2370" s="11" t="s">
        <v>10114</v>
      </c>
      <c r="T2370" s="11"/>
    </row>
    <row x14ac:dyDescent="0.25" r="2371" customHeight="1" ht="19.5">
      <c r="A2371" s="18">
        <v>45203</v>
      </c>
      <c r="B2371" s="11" t="s">
        <v>10115</v>
      </c>
      <c r="C2371" s="11" t="s">
        <v>46</v>
      </c>
      <c r="D2371" s="12"/>
      <c r="E2371" s="13">
        <v>13264904023</v>
      </c>
      <c r="F2371" s="11" t="s">
        <v>10116</v>
      </c>
      <c r="G2371" s="12" t="s">
        <v>48</v>
      </c>
      <c r="H2371" s="12"/>
      <c r="I2371" s="14" t="s">
        <v>68</v>
      </c>
      <c r="J2371" s="12" t="s">
        <v>24</v>
      </c>
      <c r="K2371" s="12" t="s">
        <v>25</v>
      </c>
      <c r="L2371" s="12" t="s">
        <v>39</v>
      </c>
      <c r="M2371" s="11" t="s">
        <v>27</v>
      </c>
      <c r="N2371" s="11" t="s">
        <v>28</v>
      </c>
      <c r="O2371" s="12" t="s">
        <v>29</v>
      </c>
      <c r="P2371" s="12"/>
      <c r="Q2371" s="15" t="s">
        <v>10117</v>
      </c>
      <c r="R2371" s="12" t="s">
        <v>51</v>
      </c>
      <c r="S2371" s="11" t="s">
        <v>10118</v>
      </c>
      <c r="T2371" s="11"/>
    </row>
    <row x14ac:dyDescent="0.25" r="2372" customHeight="1" ht="19.5">
      <c r="A2372" s="18">
        <v>45203</v>
      </c>
      <c r="B2372" s="11" t="s">
        <v>10119</v>
      </c>
      <c r="C2372" s="11" t="s">
        <v>5841</v>
      </c>
      <c r="D2372" s="12"/>
      <c r="E2372" s="13">
        <v>16671763882</v>
      </c>
      <c r="F2372" s="11" t="s">
        <v>10120</v>
      </c>
      <c r="G2372" s="12" t="s">
        <v>74</v>
      </c>
      <c r="H2372" s="12" t="s">
        <v>130</v>
      </c>
      <c r="I2372" s="14" t="s">
        <v>381</v>
      </c>
      <c r="J2372" s="12" t="s">
        <v>24</v>
      </c>
      <c r="K2372" s="12" t="s">
        <v>25</v>
      </c>
      <c r="L2372" s="12" t="s">
        <v>39</v>
      </c>
      <c r="M2372" s="11" t="s">
        <v>40</v>
      </c>
      <c r="N2372" s="11" t="s">
        <v>28</v>
      </c>
      <c r="O2372" s="12" t="s">
        <v>29</v>
      </c>
      <c r="P2372" s="12"/>
      <c r="Q2372" s="15" t="s">
        <v>10121</v>
      </c>
      <c r="R2372" s="12" t="s">
        <v>42</v>
      </c>
      <c r="S2372" s="11" t="s">
        <v>10122</v>
      </c>
      <c r="T2372" s="11"/>
    </row>
    <row x14ac:dyDescent="0.25" r="2373" customHeight="1" ht="19.5">
      <c r="A2373" s="18">
        <v>45203</v>
      </c>
      <c r="B2373" s="11" t="s">
        <v>10123</v>
      </c>
      <c r="C2373" s="11" t="s">
        <v>2455</v>
      </c>
      <c r="D2373" s="12"/>
      <c r="E2373" s="13">
        <v>13227287461</v>
      </c>
      <c r="F2373" s="11" t="s">
        <v>7458</v>
      </c>
      <c r="G2373" s="12" t="s">
        <v>74</v>
      </c>
      <c r="H2373" s="12"/>
      <c r="I2373" s="14" t="s">
        <v>10124</v>
      </c>
      <c r="J2373" s="12" t="s">
        <v>24</v>
      </c>
      <c r="K2373" s="12" t="s">
        <v>25</v>
      </c>
      <c r="L2373" s="12" t="s">
        <v>39</v>
      </c>
      <c r="M2373" s="11" t="s">
        <v>27</v>
      </c>
      <c r="N2373" s="11" t="s">
        <v>28</v>
      </c>
      <c r="O2373" s="12" t="s">
        <v>29</v>
      </c>
      <c r="P2373" s="12"/>
      <c r="Q2373" s="15" t="s">
        <v>10125</v>
      </c>
      <c r="R2373" s="12" t="s">
        <v>7460</v>
      </c>
      <c r="S2373" s="11" t="s">
        <v>7461</v>
      </c>
      <c r="T2373" s="11" t="s">
        <v>10126</v>
      </c>
    </row>
    <row x14ac:dyDescent="0.25" r="2374" customHeight="1" ht="19.5">
      <c r="A2374" s="18">
        <v>45203</v>
      </c>
      <c r="B2374" s="11" t="s">
        <v>10127</v>
      </c>
      <c r="C2374" s="11" t="s">
        <v>7500</v>
      </c>
      <c r="D2374" s="12"/>
      <c r="E2374" s="13">
        <v>15587971018</v>
      </c>
      <c r="F2374" s="11" t="s">
        <v>10128</v>
      </c>
      <c r="G2374" s="12" t="s">
        <v>74</v>
      </c>
      <c r="H2374" s="12"/>
      <c r="I2374" s="14">
        <v>10015</v>
      </c>
      <c r="J2374" s="12" t="s">
        <v>24</v>
      </c>
      <c r="K2374" s="12" t="s">
        <v>25</v>
      </c>
      <c r="L2374" s="12" t="s">
        <v>26</v>
      </c>
      <c r="M2374" s="11" t="s">
        <v>27</v>
      </c>
      <c r="N2374" s="11" t="s">
        <v>28</v>
      </c>
      <c r="O2374" s="12" t="s">
        <v>29</v>
      </c>
      <c r="P2374" s="12"/>
      <c r="Q2374" s="15" t="s">
        <v>10129</v>
      </c>
      <c r="R2374" s="12" t="s">
        <v>31</v>
      </c>
      <c r="S2374" s="11" t="s">
        <v>10130</v>
      </c>
      <c r="T2374" s="11" t="s">
        <v>10131</v>
      </c>
    </row>
    <row x14ac:dyDescent="0.25" r="2375" customHeight="1" ht="19.5">
      <c r="A2375" s="18">
        <v>45203</v>
      </c>
      <c r="B2375" s="11" t="s">
        <v>10132</v>
      </c>
      <c r="C2375" s="11" t="s">
        <v>8703</v>
      </c>
      <c r="D2375" s="12"/>
      <c r="E2375" s="13">
        <v>13227279900</v>
      </c>
      <c r="F2375" s="11" t="s">
        <v>7315</v>
      </c>
      <c r="G2375" s="12" t="s">
        <v>289</v>
      </c>
      <c r="H2375" s="12"/>
      <c r="I2375" s="14" t="s">
        <v>131</v>
      </c>
      <c r="J2375" s="12" t="s">
        <v>24</v>
      </c>
      <c r="K2375" s="12" t="s">
        <v>25</v>
      </c>
      <c r="L2375" s="12" t="s">
        <v>39</v>
      </c>
      <c r="M2375" s="11" t="s">
        <v>40</v>
      </c>
      <c r="N2375" s="11" t="s">
        <v>624</v>
      </c>
      <c r="O2375" s="12" t="s">
        <v>29</v>
      </c>
      <c r="P2375" s="12"/>
      <c r="Q2375" s="15" t="s">
        <v>10133</v>
      </c>
      <c r="R2375" s="12" t="s">
        <v>42</v>
      </c>
      <c r="S2375" s="11" t="s">
        <v>10134</v>
      </c>
      <c r="T2375" s="11" t="s">
        <v>10135</v>
      </c>
    </row>
    <row x14ac:dyDescent="0.25" r="2376" customHeight="1" ht="19.5">
      <c r="A2376" s="18">
        <v>45203</v>
      </c>
      <c r="B2376" s="11" t="s">
        <v>10136</v>
      </c>
      <c r="C2376" s="11" t="s">
        <v>7748</v>
      </c>
      <c r="D2376" s="12"/>
      <c r="E2376" s="13">
        <v>13207205142</v>
      </c>
      <c r="F2376" s="11" t="s">
        <v>10137</v>
      </c>
      <c r="G2376" s="12" t="s">
        <v>115</v>
      </c>
      <c r="H2376" s="12"/>
      <c r="I2376" s="14" t="s">
        <v>1914</v>
      </c>
      <c r="J2376" s="12" t="s">
        <v>24</v>
      </c>
      <c r="K2376" s="12" t="s">
        <v>25</v>
      </c>
      <c r="L2376" s="12" t="s">
        <v>39</v>
      </c>
      <c r="M2376" s="11" t="s">
        <v>27</v>
      </c>
      <c r="N2376" s="11" t="s">
        <v>28</v>
      </c>
      <c r="O2376" s="12" t="s">
        <v>29</v>
      </c>
      <c r="P2376" s="12"/>
      <c r="Q2376" s="15" t="s">
        <v>10138</v>
      </c>
      <c r="R2376" s="12" t="s">
        <v>42</v>
      </c>
      <c r="S2376" s="11" t="s">
        <v>10139</v>
      </c>
      <c r="T2376" s="11" t="s">
        <v>10140</v>
      </c>
    </row>
    <row x14ac:dyDescent="0.25" r="2377" customHeight="1" ht="19.5">
      <c r="A2377" s="18">
        <v>45203</v>
      </c>
      <c r="B2377" s="11" t="s">
        <v>10141</v>
      </c>
      <c r="C2377" s="11" t="s">
        <v>10142</v>
      </c>
      <c r="D2377" s="12"/>
      <c r="E2377" s="13" t="s">
        <v>10143</v>
      </c>
      <c r="F2377" s="11" t="s">
        <v>10144</v>
      </c>
      <c r="G2377" s="12" t="s">
        <v>74</v>
      </c>
      <c r="H2377" s="12"/>
      <c r="I2377" s="14" t="s">
        <v>148</v>
      </c>
      <c r="J2377" s="12" t="s">
        <v>24</v>
      </c>
      <c r="K2377" s="12" t="s">
        <v>25</v>
      </c>
      <c r="L2377" s="12" t="s">
        <v>39</v>
      </c>
      <c r="M2377" s="11" t="s">
        <v>149</v>
      </c>
      <c r="N2377" s="11" t="s">
        <v>28</v>
      </c>
      <c r="O2377" s="12" t="s">
        <v>29</v>
      </c>
      <c r="P2377" s="12"/>
      <c r="Q2377" s="15" t="s">
        <v>10145</v>
      </c>
      <c r="R2377" s="12" t="s">
        <v>42</v>
      </c>
      <c r="S2377" s="11" t="s">
        <v>10146</v>
      </c>
      <c r="T2377" s="11" t="s">
        <v>10147</v>
      </c>
    </row>
    <row x14ac:dyDescent="0.25" r="2378" customHeight="1" ht="19.5">
      <c r="A2378" s="18">
        <v>45203</v>
      </c>
      <c r="B2378" s="11" t="s">
        <v>10148</v>
      </c>
      <c r="C2378" s="11" t="s">
        <v>691</v>
      </c>
      <c r="D2378" s="12"/>
      <c r="E2378" s="13">
        <v>13207225786</v>
      </c>
      <c r="F2378" s="11" t="s">
        <v>10149</v>
      </c>
      <c r="G2378" s="12" t="s">
        <v>62</v>
      </c>
      <c r="H2378" s="12"/>
      <c r="I2378" s="14" t="s">
        <v>68</v>
      </c>
      <c r="J2378" s="12" t="s">
        <v>24</v>
      </c>
      <c r="K2378" s="12" t="s">
        <v>25</v>
      </c>
      <c r="L2378" s="12" t="s">
        <v>39</v>
      </c>
      <c r="M2378" s="11" t="s">
        <v>40</v>
      </c>
      <c r="N2378" s="11" t="s">
        <v>28</v>
      </c>
      <c r="O2378" s="12" t="s">
        <v>29</v>
      </c>
      <c r="P2378" s="12"/>
      <c r="Q2378" s="15" t="s">
        <v>10150</v>
      </c>
      <c r="R2378" s="12" t="s">
        <v>42</v>
      </c>
      <c r="S2378" s="11" t="s">
        <v>10151</v>
      </c>
      <c r="T2378" s="11" t="s">
        <v>10152</v>
      </c>
    </row>
    <row x14ac:dyDescent="0.25" r="2379" customHeight="1" ht="19.5">
      <c r="A2379" s="18">
        <v>45203</v>
      </c>
      <c r="B2379" s="11" t="s">
        <v>10153</v>
      </c>
      <c r="C2379" s="11" t="s">
        <v>691</v>
      </c>
      <c r="D2379" s="12"/>
      <c r="E2379" s="13">
        <v>18271302735</v>
      </c>
      <c r="F2379" s="11" t="s">
        <v>7505</v>
      </c>
      <c r="G2379" s="12" t="s">
        <v>23</v>
      </c>
      <c r="H2379" s="12"/>
      <c r="I2379" s="14" t="s">
        <v>290</v>
      </c>
      <c r="J2379" s="12" t="s">
        <v>24</v>
      </c>
      <c r="K2379" s="12" t="s">
        <v>25</v>
      </c>
      <c r="L2379" s="12" t="s">
        <v>39</v>
      </c>
      <c r="M2379" s="11" t="s">
        <v>40</v>
      </c>
      <c r="N2379" s="11" t="s">
        <v>28</v>
      </c>
      <c r="O2379" s="12" t="s">
        <v>29</v>
      </c>
      <c r="P2379" s="12"/>
      <c r="Q2379" s="15" t="s">
        <v>10154</v>
      </c>
      <c r="R2379" s="12" t="s">
        <v>42</v>
      </c>
      <c r="S2379" s="11" t="s">
        <v>10155</v>
      </c>
      <c r="T2379" s="11" t="s">
        <v>7507</v>
      </c>
    </row>
    <row x14ac:dyDescent="0.25" r="2380" customHeight="1" ht="19.5">
      <c r="A2380" s="18">
        <v>45203</v>
      </c>
      <c r="B2380" s="11" t="s">
        <v>10156</v>
      </c>
      <c r="C2380" s="11" t="s">
        <v>660</v>
      </c>
      <c r="D2380" s="12"/>
      <c r="E2380" s="13">
        <v>17683705102</v>
      </c>
      <c r="F2380" s="11" t="s">
        <v>10157</v>
      </c>
      <c r="G2380" s="12" t="s">
        <v>62</v>
      </c>
      <c r="H2380" s="12" t="s">
        <v>130</v>
      </c>
      <c r="I2380" s="14" t="s">
        <v>99</v>
      </c>
      <c r="J2380" s="12" t="s">
        <v>24</v>
      </c>
      <c r="K2380" s="12" t="s">
        <v>25</v>
      </c>
      <c r="L2380" s="12" t="s">
        <v>39</v>
      </c>
      <c r="M2380" s="11" t="s">
        <v>27</v>
      </c>
      <c r="N2380" s="11" t="s">
        <v>624</v>
      </c>
      <c r="O2380" s="12" t="s">
        <v>29</v>
      </c>
      <c r="P2380" s="12"/>
      <c r="Q2380" s="15" t="s">
        <v>10158</v>
      </c>
      <c r="R2380" s="12" t="s">
        <v>42</v>
      </c>
      <c r="S2380" s="11" t="s">
        <v>10159</v>
      </c>
      <c r="T2380" s="11" t="s">
        <v>10160</v>
      </c>
    </row>
    <row x14ac:dyDescent="0.25" r="2381" customHeight="1" ht="19.5">
      <c r="A2381" s="18">
        <v>45203</v>
      </c>
      <c r="B2381" s="11" t="s">
        <v>10161</v>
      </c>
      <c r="C2381" s="11" t="s">
        <v>2455</v>
      </c>
      <c r="D2381" s="12"/>
      <c r="E2381" s="13">
        <v>13227287461</v>
      </c>
      <c r="F2381" s="11" t="s">
        <v>7458</v>
      </c>
      <c r="G2381" s="12" t="s">
        <v>74</v>
      </c>
      <c r="H2381" s="12"/>
      <c r="I2381" s="14" t="s">
        <v>10162</v>
      </c>
      <c r="J2381" s="12" t="s">
        <v>24</v>
      </c>
      <c r="K2381" s="12" t="s">
        <v>25</v>
      </c>
      <c r="L2381" s="12" t="s">
        <v>39</v>
      </c>
      <c r="M2381" s="11" t="s">
        <v>27</v>
      </c>
      <c r="N2381" s="11" t="s">
        <v>28</v>
      </c>
      <c r="O2381" s="12" t="s">
        <v>29</v>
      </c>
      <c r="P2381" s="12"/>
      <c r="Q2381" s="15" t="s">
        <v>10163</v>
      </c>
      <c r="R2381" s="12" t="s">
        <v>10162</v>
      </c>
      <c r="S2381" s="11" t="s">
        <v>10164</v>
      </c>
      <c r="T2381" s="11" t="s">
        <v>10165</v>
      </c>
    </row>
    <row x14ac:dyDescent="0.25" r="2382" customHeight="1" ht="19.5">
      <c r="A2382" s="18">
        <v>45203</v>
      </c>
      <c r="B2382" s="11" t="s">
        <v>10166</v>
      </c>
      <c r="C2382" s="11" t="s">
        <v>2414</v>
      </c>
      <c r="D2382" s="12"/>
      <c r="E2382" s="13">
        <v>18572372792</v>
      </c>
      <c r="F2382" s="11" t="s">
        <v>10167</v>
      </c>
      <c r="G2382" s="12" t="s">
        <v>74</v>
      </c>
      <c r="H2382" s="12"/>
      <c r="I2382" s="14" t="s">
        <v>211</v>
      </c>
      <c r="J2382" s="12" t="s">
        <v>24</v>
      </c>
      <c r="K2382" s="12" t="s">
        <v>25</v>
      </c>
      <c r="L2382" s="12" t="s">
        <v>39</v>
      </c>
      <c r="M2382" s="11" t="s">
        <v>40</v>
      </c>
      <c r="N2382" s="11" t="s">
        <v>28</v>
      </c>
      <c r="O2382" s="12" t="s">
        <v>29</v>
      </c>
      <c r="P2382" s="12"/>
      <c r="Q2382" s="15" t="s">
        <v>10168</v>
      </c>
      <c r="R2382" s="12" t="s">
        <v>42</v>
      </c>
      <c r="S2382" s="11" t="s">
        <v>10169</v>
      </c>
      <c r="T2382" s="11" t="s">
        <v>10170</v>
      </c>
    </row>
    <row x14ac:dyDescent="0.25" r="2383" customHeight="1" ht="19.5">
      <c r="A2383" s="18">
        <v>45203</v>
      </c>
      <c r="B2383" s="11" t="s">
        <v>10171</v>
      </c>
      <c r="C2383" s="11" t="s">
        <v>4212</v>
      </c>
      <c r="D2383" s="12"/>
      <c r="E2383" s="13">
        <v>13264903134</v>
      </c>
      <c r="F2383" s="11" t="s">
        <v>10172</v>
      </c>
      <c r="G2383" s="12" t="s">
        <v>115</v>
      </c>
      <c r="H2383" s="12"/>
      <c r="I2383" s="14" t="s">
        <v>87</v>
      </c>
      <c r="J2383" s="12" t="s">
        <v>24</v>
      </c>
      <c r="K2383" s="12" t="s">
        <v>25</v>
      </c>
      <c r="L2383" s="12" t="s">
        <v>39</v>
      </c>
      <c r="M2383" s="11" t="s">
        <v>27</v>
      </c>
      <c r="N2383" s="11" t="s">
        <v>28</v>
      </c>
      <c r="O2383" s="12" t="s">
        <v>29</v>
      </c>
      <c r="P2383" s="12"/>
      <c r="Q2383" s="15" t="s">
        <v>10173</v>
      </c>
      <c r="R2383" s="12" t="s">
        <v>42</v>
      </c>
      <c r="S2383" s="11" t="s">
        <v>10174</v>
      </c>
      <c r="T2383" s="11" t="s">
        <v>10175</v>
      </c>
    </row>
    <row x14ac:dyDescent="0.25" r="2384" customHeight="1" ht="19.5">
      <c r="A2384" s="18">
        <v>45203</v>
      </c>
      <c r="B2384" s="11" t="s">
        <v>10176</v>
      </c>
      <c r="C2384" s="11" t="s">
        <v>691</v>
      </c>
      <c r="D2384" s="12"/>
      <c r="E2384" s="13">
        <v>15572748188</v>
      </c>
      <c r="F2384" s="11" t="s">
        <v>10177</v>
      </c>
      <c r="G2384" s="12" t="s">
        <v>56</v>
      </c>
      <c r="H2384" s="12"/>
      <c r="I2384" s="14" t="s">
        <v>1024</v>
      </c>
      <c r="J2384" s="12" t="s">
        <v>24</v>
      </c>
      <c r="K2384" s="12" t="s">
        <v>69</v>
      </c>
      <c r="L2384" s="12" t="s">
        <v>39</v>
      </c>
      <c r="M2384" s="11" t="s">
        <v>27</v>
      </c>
      <c r="N2384" s="11" t="s">
        <v>28</v>
      </c>
      <c r="O2384" s="12" t="s">
        <v>29</v>
      </c>
      <c r="P2384" s="12"/>
      <c r="Q2384" s="15" t="s">
        <v>10178</v>
      </c>
      <c r="R2384" s="12" t="s">
        <v>42</v>
      </c>
      <c r="S2384" s="11" t="s">
        <v>10179</v>
      </c>
      <c r="T2384" s="11" t="s">
        <v>10180</v>
      </c>
    </row>
    <row x14ac:dyDescent="0.25" r="2385" customHeight="1" ht="19.5">
      <c r="A2385" s="18">
        <v>45203</v>
      </c>
      <c r="B2385" s="11" t="s">
        <v>10181</v>
      </c>
      <c r="C2385" s="11" t="s">
        <v>4273</v>
      </c>
      <c r="D2385" s="12"/>
      <c r="E2385" s="13">
        <v>18674263155</v>
      </c>
      <c r="F2385" s="11" t="s">
        <v>10182</v>
      </c>
      <c r="G2385" s="12" t="s">
        <v>1873</v>
      </c>
      <c r="H2385" s="12" t="s">
        <v>130</v>
      </c>
      <c r="I2385" s="14" t="s">
        <v>38</v>
      </c>
      <c r="J2385" s="12" t="s">
        <v>24</v>
      </c>
      <c r="K2385" s="12" t="s">
        <v>25</v>
      </c>
      <c r="L2385" s="12" t="s">
        <v>39</v>
      </c>
      <c r="M2385" s="11" t="s">
        <v>40</v>
      </c>
      <c r="N2385" s="11" t="s">
        <v>28</v>
      </c>
      <c r="O2385" s="12" t="s">
        <v>29</v>
      </c>
      <c r="P2385" s="12"/>
      <c r="Q2385" s="15" t="s">
        <v>10183</v>
      </c>
      <c r="R2385" s="12" t="s">
        <v>42</v>
      </c>
      <c r="S2385" s="11" t="s">
        <v>10184</v>
      </c>
      <c r="T2385" s="11" t="s">
        <v>10185</v>
      </c>
    </row>
    <row x14ac:dyDescent="0.25" r="2386" customHeight="1" ht="19.5">
      <c r="A2386" s="18">
        <v>45203</v>
      </c>
      <c r="B2386" s="11" t="s">
        <v>10186</v>
      </c>
      <c r="C2386" s="11" t="s">
        <v>6252</v>
      </c>
      <c r="D2386" s="12"/>
      <c r="E2386" s="13">
        <v>15629362272</v>
      </c>
      <c r="F2386" s="11" t="s">
        <v>10187</v>
      </c>
      <c r="G2386" s="12" t="s">
        <v>115</v>
      </c>
      <c r="H2386" s="12" t="s">
        <v>98</v>
      </c>
      <c r="I2386" s="14" t="s">
        <v>796</v>
      </c>
      <c r="J2386" s="12" t="s">
        <v>24</v>
      </c>
      <c r="K2386" s="12" t="s">
        <v>25</v>
      </c>
      <c r="L2386" s="12" t="s">
        <v>39</v>
      </c>
      <c r="M2386" s="11" t="s">
        <v>40</v>
      </c>
      <c r="N2386" s="11" t="s">
        <v>28</v>
      </c>
      <c r="O2386" s="12" t="s">
        <v>29</v>
      </c>
      <c r="P2386" s="12"/>
      <c r="Q2386" s="15" t="s">
        <v>10188</v>
      </c>
      <c r="R2386" s="12" t="s">
        <v>42</v>
      </c>
      <c r="S2386" s="11" t="s">
        <v>10189</v>
      </c>
      <c r="T2386" s="11" t="s">
        <v>10190</v>
      </c>
    </row>
    <row x14ac:dyDescent="0.25" r="2387" customHeight="1" ht="19.5">
      <c r="A2387" s="18">
        <v>45203</v>
      </c>
      <c r="B2387" s="11" t="s">
        <v>10191</v>
      </c>
      <c r="C2387" s="11" t="s">
        <v>3101</v>
      </c>
      <c r="D2387" s="12"/>
      <c r="E2387" s="13">
        <v>13016461456</v>
      </c>
      <c r="F2387" s="11" t="s">
        <v>10192</v>
      </c>
      <c r="G2387" s="12" t="s">
        <v>37</v>
      </c>
      <c r="H2387" s="12"/>
      <c r="I2387" s="14" t="s">
        <v>182</v>
      </c>
      <c r="J2387" s="12" t="s">
        <v>24</v>
      </c>
      <c r="K2387" s="12" t="s">
        <v>25</v>
      </c>
      <c r="L2387" s="12" t="s">
        <v>39</v>
      </c>
      <c r="M2387" s="11" t="s">
        <v>27</v>
      </c>
      <c r="N2387" s="11" t="s">
        <v>28</v>
      </c>
      <c r="O2387" s="12" t="s">
        <v>29</v>
      </c>
      <c r="P2387" s="12"/>
      <c r="Q2387" s="15" t="s">
        <v>10193</v>
      </c>
      <c r="R2387" s="12" t="s">
        <v>42</v>
      </c>
      <c r="S2387" s="11" t="s">
        <v>10194</v>
      </c>
      <c r="T2387" s="11" t="s">
        <v>10195</v>
      </c>
    </row>
    <row x14ac:dyDescent="0.25" r="2388" customHeight="1" ht="19.5">
      <c r="A2388" s="18">
        <v>45203</v>
      </c>
      <c r="B2388" s="11" t="s">
        <v>10196</v>
      </c>
      <c r="C2388" s="11" t="s">
        <v>4336</v>
      </c>
      <c r="D2388" s="12"/>
      <c r="E2388" s="13">
        <v>18307135678</v>
      </c>
      <c r="F2388" s="11" t="s">
        <v>10197</v>
      </c>
      <c r="G2388" s="12" t="s">
        <v>48</v>
      </c>
      <c r="H2388" s="12"/>
      <c r="I2388" s="14" t="s">
        <v>10198</v>
      </c>
      <c r="J2388" s="12" t="s">
        <v>24</v>
      </c>
      <c r="K2388" s="12" t="s">
        <v>25</v>
      </c>
      <c r="L2388" s="12" t="s">
        <v>39</v>
      </c>
      <c r="M2388" s="11" t="s">
        <v>40</v>
      </c>
      <c r="N2388" s="11" t="s">
        <v>28</v>
      </c>
      <c r="O2388" s="12" t="s">
        <v>29</v>
      </c>
      <c r="P2388" s="12"/>
      <c r="Q2388" s="15" t="s">
        <v>10199</v>
      </c>
      <c r="R2388" s="12" t="s">
        <v>7460</v>
      </c>
      <c r="S2388" s="11" t="s">
        <v>10200</v>
      </c>
      <c r="T2388" s="11" t="s">
        <v>10201</v>
      </c>
    </row>
    <row x14ac:dyDescent="0.25" r="2389" customHeight="1" ht="19.5">
      <c r="A2389" s="18">
        <v>45203</v>
      </c>
      <c r="B2389" s="11" t="s">
        <v>10202</v>
      </c>
      <c r="C2389" s="11" t="s">
        <v>2414</v>
      </c>
      <c r="D2389" s="12"/>
      <c r="E2389" s="13">
        <v>15572770110</v>
      </c>
      <c r="F2389" s="11" t="s">
        <v>10203</v>
      </c>
      <c r="G2389" s="12" t="s">
        <v>74</v>
      </c>
      <c r="H2389" s="12"/>
      <c r="I2389" s="14" t="s">
        <v>7132</v>
      </c>
      <c r="J2389" s="12" t="s">
        <v>24</v>
      </c>
      <c r="K2389" s="12" t="s">
        <v>25</v>
      </c>
      <c r="L2389" s="12" t="s">
        <v>39</v>
      </c>
      <c r="M2389" s="11" t="s">
        <v>27</v>
      </c>
      <c r="N2389" s="11" t="s">
        <v>28</v>
      </c>
      <c r="O2389" s="12" t="s">
        <v>29</v>
      </c>
      <c r="P2389" s="12"/>
      <c r="Q2389" s="15" t="s">
        <v>10204</v>
      </c>
      <c r="R2389" s="12" t="s">
        <v>42</v>
      </c>
      <c r="S2389" s="11" t="s">
        <v>10205</v>
      </c>
      <c r="T2389" s="11" t="s">
        <v>10206</v>
      </c>
    </row>
    <row x14ac:dyDescent="0.25" r="2390" customHeight="1" ht="19.5">
      <c r="A2390" s="18">
        <v>45203</v>
      </c>
      <c r="B2390" s="11" t="s">
        <v>10207</v>
      </c>
      <c r="C2390" s="11" t="s">
        <v>10208</v>
      </c>
      <c r="D2390" s="12"/>
      <c r="E2390" s="13" t="s">
        <v>10209</v>
      </c>
      <c r="F2390" s="11" t="s">
        <v>10210</v>
      </c>
      <c r="G2390" s="12" t="s">
        <v>74</v>
      </c>
      <c r="H2390" s="12"/>
      <c r="I2390" s="14" t="s">
        <v>328</v>
      </c>
      <c r="J2390" s="12" t="s">
        <v>24</v>
      </c>
      <c r="K2390" s="12" t="s">
        <v>25</v>
      </c>
      <c r="L2390" s="12" t="s">
        <v>39</v>
      </c>
      <c r="M2390" s="11" t="s">
        <v>149</v>
      </c>
      <c r="N2390" s="11" t="s">
        <v>28</v>
      </c>
      <c r="O2390" s="12" t="s">
        <v>29</v>
      </c>
      <c r="P2390" s="12"/>
      <c r="Q2390" s="15" t="s">
        <v>10211</v>
      </c>
      <c r="R2390" s="12" t="s">
        <v>42</v>
      </c>
      <c r="S2390" s="11" t="s">
        <v>10212</v>
      </c>
      <c r="T2390" s="11" t="s">
        <v>10213</v>
      </c>
    </row>
    <row x14ac:dyDescent="0.25" r="2391" customHeight="1" ht="19.5">
      <c r="A2391" s="18">
        <v>45203</v>
      </c>
      <c r="B2391" s="11" t="s">
        <v>10214</v>
      </c>
      <c r="C2391" s="11" t="s">
        <v>874</v>
      </c>
      <c r="D2391" s="12"/>
      <c r="E2391" s="13">
        <v>13117276747</v>
      </c>
      <c r="F2391" s="11" t="s">
        <v>10215</v>
      </c>
      <c r="G2391" s="12" t="s">
        <v>115</v>
      </c>
      <c r="H2391" s="12"/>
      <c r="I2391" s="14" t="s">
        <v>272</v>
      </c>
      <c r="J2391" s="12" t="s">
        <v>24</v>
      </c>
      <c r="K2391" s="12" t="s">
        <v>25</v>
      </c>
      <c r="L2391" s="12" t="s">
        <v>39</v>
      </c>
      <c r="M2391" s="11" t="s">
        <v>40</v>
      </c>
      <c r="N2391" s="11" t="s">
        <v>28</v>
      </c>
      <c r="O2391" s="12" t="s">
        <v>29</v>
      </c>
      <c r="P2391" s="12"/>
      <c r="Q2391" s="15" t="s">
        <v>10216</v>
      </c>
      <c r="R2391" s="12" t="s">
        <v>42</v>
      </c>
      <c r="S2391" s="11" t="s">
        <v>10217</v>
      </c>
      <c r="T2391" s="11" t="s">
        <v>10218</v>
      </c>
    </row>
    <row x14ac:dyDescent="0.25" r="2392" customHeight="1" ht="19.5">
      <c r="A2392" s="18">
        <v>45203</v>
      </c>
      <c r="B2392" s="11" t="s">
        <v>10219</v>
      </c>
      <c r="C2392" s="11" t="s">
        <v>336</v>
      </c>
      <c r="D2392" s="12"/>
      <c r="E2392" s="13">
        <v>17671323439</v>
      </c>
      <c r="F2392" s="11" t="s">
        <v>10220</v>
      </c>
      <c r="G2392" s="12" t="s">
        <v>62</v>
      </c>
      <c r="H2392" s="12"/>
      <c r="I2392" s="14" t="s">
        <v>1504</v>
      </c>
      <c r="J2392" s="12" t="s">
        <v>24</v>
      </c>
      <c r="K2392" s="12" t="s">
        <v>69</v>
      </c>
      <c r="L2392" s="12" t="s">
        <v>39</v>
      </c>
      <c r="M2392" s="11" t="s">
        <v>27</v>
      </c>
      <c r="N2392" s="11" t="s">
        <v>28</v>
      </c>
      <c r="O2392" s="12" t="s">
        <v>29</v>
      </c>
      <c r="P2392" s="12"/>
      <c r="Q2392" s="15" t="s">
        <v>10221</v>
      </c>
      <c r="R2392" s="12" t="s">
        <v>42</v>
      </c>
      <c r="S2392" s="11" t="s">
        <v>10222</v>
      </c>
      <c r="T2392" s="11" t="s">
        <v>10223</v>
      </c>
    </row>
    <row x14ac:dyDescent="0.25" r="2393" customHeight="1" ht="19.5">
      <c r="A2393" s="18">
        <v>45203</v>
      </c>
      <c r="B2393" s="11" t="s">
        <v>10224</v>
      </c>
      <c r="C2393" s="11" t="s">
        <v>880</v>
      </c>
      <c r="D2393" s="12"/>
      <c r="E2393" s="13">
        <v>13508608949</v>
      </c>
      <c r="F2393" s="11" t="s">
        <v>10225</v>
      </c>
      <c r="G2393" s="12" t="s">
        <v>74</v>
      </c>
      <c r="H2393" s="12"/>
      <c r="I2393" s="14" t="s">
        <v>663</v>
      </c>
      <c r="J2393" s="12" t="s">
        <v>24</v>
      </c>
      <c r="K2393" s="12" t="s">
        <v>25</v>
      </c>
      <c r="L2393" s="12" t="s">
        <v>39</v>
      </c>
      <c r="M2393" s="11" t="s">
        <v>40</v>
      </c>
      <c r="N2393" s="11" t="s">
        <v>28</v>
      </c>
      <c r="O2393" s="12" t="s">
        <v>29</v>
      </c>
      <c r="P2393" s="12"/>
      <c r="Q2393" s="15" t="s">
        <v>10226</v>
      </c>
      <c r="R2393" s="12" t="s">
        <v>42</v>
      </c>
      <c r="S2393" s="11" t="s">
        <v>10227</v>
      </c>
      <c r="T2393" s="11" t="s">
        <v>10228</v>
      </c>
    </row>
    <row x14ac:dyDescent="0.25" r="2394" customHeight="1" ht="19.5">
      <c r="A2394" s="18">
        <v>45203</v>
      </c>
      <c r="B2394" s="11" t="s">
        <v>10229</v>
      </c>
      <c r="C2394" s="11" t="s">
        <v>2414</v>
      </c>
      <c r="D2394" s="12"/>
      <c r="E2394" s="13">
        <v>13886662452</v>
      </c>
      <c r="F2394" s="11" t="s">
        <v>10230</v>
      </c>
      <c r="G2394" s="12" t="s">
        <v>74</v>
      </c>
      <c r="H2394" s="12"/>
      <c r="I2394" s="14" t="s">
        <v>486</v>
      </c>
      <c r="J2394" s="12" t="s">
        <v>24</v>
      </c>
      <c r="K2394" s="12" t="s">
        <v>25</v>
      </c>
      <c r="L2394" s="12" t="s">
        <v>39</v>
      </c>
      <c r="M2394" s="11" t="s">
        <v>27</v>
      </c>
      <c r="N2394" s="11" t="s">
        <v>28</v>
      </c>
      <c r="O2394" s="12" t="s">
        <v>29</v>
      </c>
      <c r="P2394" s="12"/>
      <c r="Q2394" s="15" t="s">
        <v>10231</v>
      </c>
      <c r="R2394" s="12" t="s">
        <v>42</v>
      </c>
      <c r="S2394" s="11" t="s">
        <v>10232</v>
      </c>
      <c r="T2394" s="11" t="s">
        <v>10233</v>
      </c>
    </row>
    <row x14ac:dyDescent="0.25" r="2395" customHeight="1" ht="19.5">
      <c r="A2395" s="18">
        <v>45203</v>
      </c>
      <c r="B2395" s="11" t="s">
        <v>10234</v>
      </c>
      <c r="C2395" s="11" t="s">
        <v>545</v>
      </c>
      <c r="D2395" s="12"/>
      <c r="E2395" s="13">
        <v>13277231546</v>
      </c>
      <c r="F2395" s="11" t="s">
        <v>10235</v>
      </c>
      <c r="G2395" s="12" t="s">
        <v>74</v>
      </c>
      <c r="H2395" s="12"/>
      <c r="I2395" s="14" t="s">
        <v>259</v>
      </c>
      <c r="J2395" s="12" t="s">
        <v>24</v>
      </c>
      <c r="K2395" s="12" t="s">
        <v>25</v>
      </c>
      <c r="L2395" s="12" t="s">
        <v>39</v>
      </c>
      <c r="M2395" s="11" t="s">
        <v>40</v>
      </c>
      <c r="N2395" s="11" t="s">
        <v>28</v>
      </c>
      <c r="O2395" s="12" t="s">
        <v>29</v>
      </c>
      <c r="P2395" s="12"/>
      <c r="Q2395" s="15" t="s">
        <v>10236</v>
      </c>
      <c r="R2395" s="12" t="s">
        <v>42</v>
      </c>
      <c r="S2395" s="11" t="s">
        <v>10237</v>
      </c>
      <c r="T2395" s="11" t="s">
        <v>10238</v>
      </c>
    </row>
    <row x14ac:dyDescent="0.25" r="2396" customHeight="1" ht="19.5">
      <c r="A2396" s="18">
        <v>45203</v>
      </c>
      <c r="B2396" s="11" t="s">
        <v>10239</v>
      </c>
      <c r="C2396" s="11" t="s">
        <v>4459</v>
      </c>
      <c r="D2396" s="12"/>
      <c r="E2396" s="13">
        <v>13227251860</v>
      </c>
      <c r="F2396" s="11" t="s">
        <v>10240</v>
      </c>
      <c r="G2396" s="12" t="s">
        <v>74</v>
      </c>
      <c r="H2396" s="12"/>
      <c r="I2396" s="14" t="s">
        <v>381</v>
      </c>
      <c r="J2396" s="12" t="s">
        <v>24</v>
      </c>
      <c r="K2396" s="12" t="s">
        <v>25</v>
      </c>
      <c r="L2396" s="12" t="s">
        <v>39</v>
      </c>
      <c r="M2396" s="11" t="s">
        <v>27</v>
      </c>
      <c r="N2396" s="11" t="s">
        <v>28</v>
      </c>
      <c r="O2396" s="12" t="s">
        <v>29</v>
      </c>
      <c r="P2396" s="12"/>
      <c r="Q2396" s="15" t="s">
        <v>10241</v>
      </c>
      <c r="R2396" s="12" t="s">
        <v>42</v>
      </c>
      <c r="S2396" s="11" t="s">
        <v>10242</v>
      </c>
      <c r="T2396" s="11" t="s">
        <v>10243</v>
      </c>
    </row>
    <row x14ac:dyDescent="0.25" r="2397" customHeight="1" ht="19.5">
      <c r="A2397" s="18">
        <v>45203</v>
      </c>
      <c r="B2397" s="11" t="s">
        <v>10244</v>
      </c>
      <c r="C2397" s="11" t="s">
        <v>545</v>
      </c>
      <c r="D2397" s="12"/>
      <c r="E2397" s="13">
        <v>15571764895</v>
      </c>
      <c r="F2397" s="11" t="s">
        <v>10245</v>
      </c>
      <c r="G2397" s="12" t="s">
        <v>37</v>
      </c>
      <c r="H2397" s="12"/>
      <c r="I2397" s="14" t="s">
        <v>154</v>
      </c>
      <c r="J2397" s="12" t="s">
        <v>24</v>
      </c>
      <c r="K2397" s="12" t="s">
        <v>25</v>
      </c>
      <c r="L2397" s="12" t="s">
        <v>39</v>
      </c>
      <c r="M2397" s="11" t="s">
        <v>27</v>
      </c>
      <c r="N2397" s="11" t="s">
        <v>28</v>
      </c>
      <c r="O2397" s="12" t="s">
        <v>29</v>
      </c>
      <c r="P2397" s="12"/>
      <c r="Q2397" s="15" t="s">
        <v>10246</v>
      </c>
      <c r="R2397" s="12" t="s">
        <v>42</v>
      </c>
      <c r="S2397" s="11" t="s">
        <v>10247</v>
      </c>
      <c r="T2397" s="11" t="s">
        <v>10248</v>
      </c>
    </row>
    <row x14ac:dyDescent="0.25" r="2398" customHeight="1" ht="19.5">
      <c r="A2398" s="18">
        <v>45203</v>
      </c>
      <c r="B2398" s="11" t="s">
        <v>10249</v>
      </c>
      <c r="C2398" s="11" t="s">
        <v>691</v>
      </c>
      <c r="D2398" s="12"/>
      <c r="E2398" s="13">
        <v>18671780828</v>
      </c>
      <c r="F2398" s="11" t="s">
        <v>10250</v>
      </c>
      <c r="G2398" s="12" t="s">
        <v>74</v>
      </c>
      <c r="H2398" s="12"/>
      <c r="I2398" s="14" t="s">
        <v>663</v>
      </c>
      <c r="J2398" s="12" t="s">
        <v>24</v>
      </c>
      <c r="K2398" s="12" t="s">
        <v>25</v>
      </c>
      <c r="L2398" s="12" t="s">
        <v>39</v>
      </c>
      <c r="M2398" s="11" t="s">
        <v>40</v>
      </c>
      <c r="N2398" s="11" t="s">
        <v>28</v>
      </c>
      <c r="O2398" s="12" t="s">
        <v>29</v>
      </c>
      <c r="P2398" s="12"/>
      <c r="Q2398" s="15" t="s">
        <v>10251</v>
      </c>
      <c r="R2398" s="12" t="s">
        <v>42</v>
      </c>
      <c r="S2398" s="11" t="s">
        <v>10252</v>
      </c>
      <c r="T2398" s="11" t="s">
        <v>10253</v>
      </c>
    </row>
    <row x14ac:dyDescent="0.25" r="2399" customHeight="1" ht="19.5">
      <c r="A2399" s="18">
        <v>45203</v>
      </c>
      <c r="B2399" s="11" t="s">
        <v>10254</v>
      </c>
      <c r="C2399" s="11" t="s">
        <v>691</v>
      </c>
      <c r="D2399" s="12"/>
      <c r="E2399" s="13">
        <v>18527207815</v>
      </c>
      <c r="F2399" s="11" t="s">
        <v>10255</v>
      </c>
      <c r="G2399" s="12" t="s">
        <v>48</v>
      </c>
      <c r="H2399" s="12" t="s">
        <v>98</v>
      </c>
      <c r="I2399" s="14" t="s">
        <v>272</v>
      </c>
      <c r="J2399" s="12" t="s">
        <v>24</v>
      </c>
      <c r="K2399" s="12" t="s">
        <v>25</v>
      </c>
      <c r="L2399" s="12" t="s">
        <v>39</v>
      </c>
      <c r="M2399" s="11" t="s">
        <v>40</v>
      </c>
      <c r="N2399" s="11" t="s">
        <v>28</v>
      </c>
      <c r="O2399" s="12" t="s">
        <v>29</v>
      </c>
      <c r="P2399" s="12"/>
      <c r="Q2399" s="15" t="s">
        <v>10256</v>
      </c>
      <c r="R2399" s="12" t="s">
        <v>42</v>
      </c>
      <c r="S2399" s="11" t="s">
        <v>10257</v>
      </c>
      <c r="T2399" s="11" t="s">
        <v>10258</v>
      </c>
    </row>
    <row x14ac:dyDescent="0.25" r="2400" customHeight="1" ht="19.5">
      <c r="A2400" s="18">
        <v>45203</v>
      </c>
      <c r="B2400" s="11" t="s">
        <v>10259</v>
      </c>
      <c r="C2400" s="11" t="s">
        <v>5473</v>
      </c>
      <c r="D2400" s="12"/>
      <c r="E2400" s="13" t="s">
        <v>10260</v>
      </c>
      <c r="F2400" s="11" t="s">
        <v>10261</v>
      </c>
      <c r="G2400" s="12" t="s">
        <v>74</v>
      </c>
      <c r="H2400" s="12"/>
      <c r="I2400" s="14" t="s">
        <v>272</v>
      </c>
      <c r="J2400" s="12" t="s">
        <v>24</v>
      </c>
      <c r="K2400" s="12" t="s">
        <v>25</v>
      </c>
      <c r="L2400" s="12" t="s">
        <v>39</v>
      </c>
      <c r="M2400" s="11" t="s">
        <v>149</v>
      </c>
      <c r="N2400" s="11" t="s">
        <v>28</v>
      </c>
      <c r="O2400" s="12" t="s">
        <v>29</v>
      </c>
      <c r="P2400" s="12"/>
      <c r="Q2400" s="15" t="s">
        <v>10262</v>
      </c>
      <c r="R2400" s="12" t="s">
        <v>42</v>
      </c>
      <c r="S2400" s="11" t="s">
        <v>10263</v>
      </c>
      <c r="T2400" s="11" t="s">
        <v>10264</v>
      </c>
    </row>
    <row x14ac:dyDescent="0.25" r="2401" customHeight="1" ht="19.5">
      <c r="A2401" s="18">
        <v>45203</v>
      </c>
      <c r="B2401" s="11" t="s">
        <v>10265</v>
      </c>
      <c r="C2401" s="11" t="s">
        <v>2414</v>
      </c>
      <c r="D2401" s="12"/>
      <c r="E2401" s="13">
        <v>15587984232</v>
      </c>
      <c r="F2401" s="11" t="s">
        <v>10266</v>
      </c>
      <c r="G2401" s="12" t="s">
        <v>74</v>
      </c>
      <c r="H2401" s="12"/>
      <c r="I2401" s="14" t="s">
        <v>221</v>
      </c>
      <c r="J2401" s="12" t="s">
        <v>24</v>
      </c>
      <c r="K2401" s="12" t="s">
        <v>25</v>
      </c>
      <c r="L2401" s="12" t="s">
        <v>39</v>
      </c>
      <c r="M2401" s="11" t="s">
        <v>40</v>
      </c>
      <c r="N2401" s="11" t="s">
        <v>28</v>
      </c>
      <c r="O2401" s="12" t="s">
        <v>29</v>
      </c>
      <c r="P2401" s="12"/>
      <c r="Q2401" s="15" t="s">
        <v>10267</v>
      </c>
      <c r="R2401" s="12" t="s">
        <v>42</v>
      </c>
      <c r="S2401" s="11" t="s">
        <v>10268</v>
      </c>
      <c r="T2401" s="11" t="s">
        <v>8600</v>
      </c>
    </row>
    <row x14ac:dyDescent="0.25" r="2402" customHeight="1" ht="19.5">
      <c r="A2402" s="18">
        <v>45203</v>
      </c>
      <c r="B2402" s="11" t="s">
        <v>10269</v>
      </c>
      <c r="C2402" s="11" t="s">
        <v>72</v>
      </c>
      <c r="D2402" s="12"/>
      <c r="E2402" s="13">
        <v>15549308350</v>
      </c>
      <c r="F2402" s="11" t="s">
        <v>10270</v>
      </c>
      <c r="G2402" s="12" t="s">
        <v>74</v>
      </c>
      <c r="H2402" s="12"/>
      <c r="I2402" s="14" t="s">
        <v>116</v>
      </c>
      <c r="J2402" s="12" t="s">
        <v>24</v>
      </c>
      <c r="K2402" s="12" t="s">
        <v>25</v>
      </c>
      <c r="L2402" s="12" t="s">
        <v>39</v>
      </c>
      <c r="M2402" s="11" t="s">
        <v>27</v>
      </c>
      <c r="N2402" s="11" t="s">
        <v>28</v>
      </c>
      <c r="O2402" s="12" t="s">
        <v>29</v>
      </c>
      <c r="P2402" s="12"/>
      <c r="Q2402" s="15" t="s">
        <v>10271</v>
      </c>
      <c r="R2402" s="12" t="s">
        <v>42</v>
      </c>
      <c r="S2402" s="11" t="s">
        <v>10272</v>
      </c>
      <c r="T2402" s="11" t="s">
        <v>8600</v>
      </c>
    </row>
    <row x14ac:dyDescent="0.25" r="2403" customHeight="1" ht="19.5">
      <c r="A2403" s="18">
        <v>45203</v>
      </c>
      <c r="B2403" s="11" t="s">
        <v>10273</v>
      </c>
      <c r="C2403" s="11" t="s">
        <v>1289</v>
      </c>
      <c r="D2403" s="12"/>
      <c r="E2403" s="13">
        <v>15549308793</v>
      </c>
      <c r="F2403" s="11" t="s">
        <v>10274</v>
      </c>
      <c r="G2403" s="12" t="s">
        <v>74</v>
      </c>
      <c r="H2403" s="12"/>
      <c r="I2403" s="14" t="s">
        <v>221</v>
      </c>
      <c r="J2403" s="12" t="s">
        <v>24</v>
      </c>
      <c r="K2403" s="12" t="s">
        <v>25</v>
      </c>
      <c r="L2403" s="12" t="s">
        <v>39</v>
      </c>
      <c r="M2403" s="11" t="s">
        <v>40</v>
      </c>
      <c r="N2403" s="11" t="s">
        <v>28</v>
      </c>
      <c r="O2403" s="12" t="s">
        <v>29</v>
      </c>
      <c r="P2403" s="12"/>
      <c r="Q2403" s="15" t="s">
        <v>10275</v>
      </c>
      <c r="R2403" s="12" t="s">
        <v>42</v>
      </c>
      <c r="S2403" s="11" t="s">
        <v>10276</v>
      </c>
      <c r="T2403" s="11" t="s">
        <v>10277</v>
      </c>
    </row>
    <row x14ac:dyDescent="0.25" r="2404" customHeight="1" ht="19.5">
      <c r="A2404" s="18">
        <v>45203</v>
      </c>
      <c r="B2404" s="11" t="s">
        <v>10278</v>
      </c>
      <c r="C2404" s="11" t="s">
        <v>2414</v>
      </c>
      <c r="D2404" s="12"/>
      <c r="E2404" s="13">
        <v>18572392046</v>
      </c>
      <c r="F2404" s="11" t="s">
        <v>10279</v>
      </c>
      <c r="G2404" s="12" t="s">
        <v>74</v>
      </c>
      <c r="H2404" s="12"/>
      <c r="I2404" s="14" t="s">
        <v>328</v>
      </c>
      <c r="J2404" s="12" t="s">
        <v>24</v>
      </c>
      <c r="K2404" s="12" t="s">
        <v>25</v>
      </c>
      <c r="L2404" s="12" t="s">
        <v>39</v>
      </c>
      <c r="M2404" s="11" t="s">
        <v>40</v>
      </c>
      <c r="N2404" s="11" t="s">
        <v>28</v>
      </c>
      <c r="O2404" s="12" t="s">
        <v>29</v>
      </c>
      <c r="P2404" s="12"/>
      <c r="Q2404" s="15" t="s">
        <v>10280</v>
      </c>
      <c r="R2404" s="12" t="s">
        <v>42</v>
      </c>
      <c r="S2404" s="11" t="s">
        <v>10281</v>
      </c>
      <c r="T2404" s="11" t="s">
        <v>10282</v>
      </c>
    </row>
    <row x14ac:dyDescent="0.25" r="2405" customHeight="1" ht="19.5">
      <c r="A2405" s="18">
        <v>45203</v>
      </c>
      <c r="B2405" s="11" t="s">
        <v>10283</v>
      </c>
      <c r="C2405" s="11" t="s">
        <v>545</v>
      </c>
      <c r="D2405" s="12"/>
      <c r="E2405" s="13">
        <v>15587944782</v>
      </c>
      <c r="F2405" s="11" t="s">
        <v>10284</v>
      </c>
      <c r="G2405" s="12" t="s">
        <v>115</v>
      </c>
      <c r="H2405" s="12"/>
      <c r="I2405" s="14" t="s">
        <v>272</v>
      </c>
      <c r="J2405" s="12" t="s">
        <v>24</v>
      </c>
      <c r="K2405" s="12" t="s">
        <v>25</v>
      </c>
      <c r="L2405" s="12" t="s">
        <v>39</v>
      </c>
      <c r="M2405" s="11" t="s">
        <v>40</v>
      </c>
      <c r="N2405" s="11" t="s">
        <v>28</v>
      </c>
      <c r="O2405" s="12" t="s">
        <v>29</v>
      </c>
      <c r="P2405" s="12"/>
      <c r="Q2405" s="15" t="s">
        <v>10285</v>
      </c>
      <c r="R2405" s="12" t="s">
        <v>42</v>
      </c>
      <c r="S2405" s="11" t="s">
        <v>10286</v>
      </c>
      <c r="T2405" s="11" t="s">
        <v>10287</v>
      </c>
    </row>
    <row x14ac:dyDescent="0.25" r="2406" customHeight="1" ht="19.5">
      <c r="A2406" s="18">
        <v>45203</v>
      </c>
      <c r="B2406" s="11" t="s">
        <v>10288</v>
      </c>
      <c r="C2406" s="11" t="s">
        <v>6205</v>
      </c>
      <c r="D2406" s="12"/>
      <c r="E2406" s="13">
        <v>15549271021</v>
      </c>
      <c r="F2406" s="11" t="s">
        <v>10289</v>
      </c>
      <c r="G2406" s="12" t="s">
        <v>74</v>
      </c>
      <c r="H2406" s="12"/>
      <c r="I2406" s="14" t="s">
        <v>272</v>
      </c>
      <c r="J2406" s="12" t="s">
        <v>24</v>
      </c>
      <c r="K2406" s="12" t="s">
        <v>25</v>
      </c>
      <c r="L2406" s="12" t="s">
        <v>39</v>
      </c>
      <c r="M2406" s="11" t="s">
        <v>40</v>
      </c>
      <c r="N2406" s="11" t="s">
        <v>28</v>
      </c>
      <c r="O2406" s="12" t="s">
        <v>29</v>
      </c>
      <c r="P2406" s="12"/>
      <c r="Q2406" s="15" t="s">
        <v>10290</v>
      </c>
      <c r="R2406" s="12" t="s">
        <v>42</v>
      </c>
      <c r="S2406" s="11" t="s">
        <v>10291</v>
      </c>
      <c r="T2406" s="11" t="s">
        <v>10292</v>
      </c>
    </row>
    <row x14ac:dyDescent="0.25" r="2407" customHeight="1" ht="19.5">
      <c r="A2407" s="18">
        <v>45203</v>
      </c>
      <c r="B2407" s="11" t="s">
        <v>10293</v>
      </c>
      <c r="C2407" s="11" t="s">
        <v>8341</v>
      </c>
      <c r="D2407" s="12"/>
      <c r="E2407" s="13">
        <v>15572723665</v>
      </c>
      <c r="F2407" s="11" t="s">
        <v>10294</v>
      </c>
      <c r="G2407" s="12" t="s">
        <v>62</v>
      </c>
      <c r="H2407" s="12"/>
      <c r="I2407" s="14" t="s">
        <v>116</v>
      </c>
      <c r="J2407" s="12" t="s">
        <v>24</v>
      </c>
      <c r="K2407" s="12" t="s">
        <v>69</v>
      </c>
      <c r="L2407" s="12" t="s">
        <v>39</v>
      </c>
      <c r="M2407" s="11" t="s">
        <v>40</v>
      </c>
      <c r="N2407" s="11" t="s">
        <v>28</v>
      </c>
      <c r="O2407" s="12" t="s">
        <v>29</v>
      </c>
      <c r="P2407" s="12"/>
      <c r="Q2407" s="15" t="s">
        <v>10295</v>
      </c>
      <c r="R2407" s="12" t="s">
        <v>42</v>
      </c>
      <c r="S2407" s="11" t="s">
        <v>10296</v>
      </c>
      <c r="T2407" s="11" t="s">
        <v>10297</v>
      </c>
    </row>
    <row x14ac:dyDescent="0.25" r="2408" customHeight="1" ht="19.5">
      <c r="A2408" s="18">
        <v>45203</v>
      </c>
      <c r="B2408" s="11" t="s">
        <v>10298</v>
      </c>
      <c r="C2408" s="11" t="s">
        <v>4336</v>
      </c>
      <c r="D2408" s="12"/>
      <c r="E2408" s="13">
        <v>18307135678</v>
      </c>
      <c r="F2408" s="11" t="s">
        <v>10197</v>
      </c>
      <c r="G2408" s="12" t="s">
        <v>48</v>
      </c>
      <c r="H2408" s="12"/>
      <c r="I2408" s="14" t="s">
        <v>10162</v>
      </c>
      <c r="J2408" s="12" t="s">
        <v>24</v>
      </c>
      <c r="K2408" s="12" t="s">
        <v>25</v>
      </c>
      <c r="L2408" s="12" t="s">
        <v>39</v>
      </c>
      <c r="M2408" s="11" t="s">
        <v>40</v>
      </c>
      <c r="N2408" s="11" t="s">
        <v>28</v>
      </c>
      <c r="O2408" s="12" t="s">
        <v>29</v>
      </c>
      <c r="P2408" s="12"/>
      <c r="Q2408" s="15" t="s">
        <v>10299</v>
      </c>
      <c r="R2408" s="12" t="s">
        <v>10162</v>
      </c>
      <c r="S2408" s="11" t="s">
        <v>10300</v>
      </c>
      <c r="T2408" s="11" t="s">
        <v>10301</v>
      </c>
    </row>
    <row x14ac:dyDescent="0.25" r="2409" customHeight="1" ht="19.5">
      <c r="A2409" s="18">
        <v>45203</v>
      </c>
      <c r="B2409" s="11" t="s">
        <v>10302</v>
      </c>
      <c r="C2409" s="11" t="s">
        <v>691</v>
      </c>
      <c r="D2409" s="12"/>
      <c r="E2409" s="13">
        <v>18671711290</v>
      </c>
      <c r="F2409" s="11" t="s">
        <v>9890</v>
      </c>
      <c r="G2409" s="12" t="s">
        <v>48</v>
      </c>
      <c r="H2409" s="12"/>
      <c r="I2409" s="14" t="s">
        <v>206</v>
      </c>
      <c r="J2409" s="12" t="s">
        <v>24</v>
      </c>
      <c r="K2409" s="12" t="s">
        <v>25</v>
      </c>
      <c r="L2409" s="12" t="s">
        <v>39</v>
      </c>
      <c r="M2409" s="11" t="s">
        <v>40</v>
      </c>
      <c r="N2409" s="11" t="s">
        <v>28</v>
      </c>
      <c r="O2409" s="12" t="s">
        <v>29</v>
      </c>
      <c r="P2409" s="12"/>
      <c r="Q2409" s="15" t="s">
        <v>10303</v>
      </c>
      <c r="R2409" s="12" t="s">
        <v>42</v>
      </c>
      <c r="S2409" s="11" t="s">
        <v>10304</v>
      </c>
      <c r="T2409" s="11" t="s">
        <v>10305</v>
      </c>
    </row>
    <row x14ac:dyDescent="0.25" r="2410" customHeight="1" ht="19.5">
      <c r="A2410" s="18">
        <v>45203</v>
      </c>
      <c r="B2410" s="11" t="s">
        <v>10306</v>
      </c>
      <c r="C2410" s="11" t="s">
        <v>336</v>
      </c>
      <c r="D2410" s="12"/>
      <c r="E2410" s="13">
        <v>18671758136</v>
      </c>
      <c r="F2410" s="11" t="s">
        <v>10307</v>
      </c>
      <c r="G2410" s="12" t="s">
        <v>115</v>
      </c>
      <c r="H2410" s="12"/>
      <c r="I2410" s="14" t="s">
        <v>116</v>
      </c>
      <c r="J2410" s="12" t="s">
        <v>24</v>
      </c>
      <c r="K2410" s="12" t="s">
        <v>25</v>
      </c>
      <c r="L2410" s="12" t="s">
        <v>39</v>
      </c>
      <c r="M2410" s="11" t="s">
        <v>40</v>
      </c>
      <c r="N2410" s="11" t="s">
        <v>28</v>
      </c>
      <c r="O2410" s="12" t="s">
        <v>29</v>
      </c>
      <c r="P2410" s="12"/>
      <c r="Q2410" s="15" t="s">
        <v>10308</v>
      </c>
      <c r="R2410" s="12" t="s">
        <v>42</v>
      </c>
      <c r="S2410" s="11" t="s">
        <v>10309</v>
      </c>
      <c r="T2410" s="11" t="s">
        <v>10310</v>
      </c>
    </row>
    <row x14ac:dyDescent="0.25" r="2411" customHeight="1" ht="19.5">
      <c r="A2411" s="18">
        <v>45203</v>
      </c>
      <c r="B2411" s="11" t="s">
        <v>10311</v>
      </c>
      <c r="C2411" s="11" t="s">
        <v>6519</v>
      </c>
      <c r="D2411" s="12"/>
      <c r="E2411" s="13">
        <v>18671759512</v>
      </c>
      <c r="F2411" s="11" t="s">
        <v>9979</v>
      </c>
      <c r="G2411" s="12" t="s">
        <v>74</v>
      </c>
      <c r="H2411" s="12"/>
      <c r="I2411" s="14">
        <v>10015</v>
      </c>
      <c r="J2411" s="12" t="s">
        <v>24</v>
      </c>
      <c r="K2411" s="12" t="s">
        <v>25</v>
      </c>
      <c r="L2411" s="12" t="s">
        <v>26</v>
      </c>
      <c r="M2411" s="11" t="s">
        <v>27</v>
      </c>
      <c r="N2411" s="11" t="s">
        <v>28</v>
      </c>
      <c r="O2411" s="12" t="s">
        <v>29</v>
      </c>
      <c r="P2411" s="12"/>
      <c r="Q2411" s="15" t="s">
        <v>10312</v>
      </c>
      <c r="R2411" s="12" t="s">
        <v>31</v>
      </c>
      <c r="S2411" s="11" t="s">
        <v>10313</v>
      </c>
      <c r="T2411" s="11" t="s">
        <v>10314</v>
      </c>
    </row>
    <row x14ac:dyDescent="0.25" r="2412" customHeight="1" ht="19.5">
      <c r="A2412" s="18">
        <v>45203</v>
      </c>
      <c r="B2412" s="11" t="s">
        <v>10315</v>
      </c>
      <c r="C2412" s="11" t="s">
        <v>711</v>
      </c>
      <c r="D2412" s="12"/>
      <c r="E2412" s="13">
        <v>15572700112</v>
      </c>
      <c r="F2412" s="11" t="s">
        <v>10316</v>
      </c>
      <c r="G2412" s="12" t="s">
        <v>37</v>
      </c>
      <c r="H2412" s="12"/>
      <c r="I2412" s="14">
        <v>10015</v>
      </c>
      <c r="J2412" s="12" t="s">
        <v>24</v>
      </c>
      <c r="K2412" s="12" t="s">
        <v>69</v>
      </c>
      <c r="L2412" s="12" t="s">
        <v>26</v>
      </c>
      <c r="M2412" s="11" t="s">
        <v>27</v>
      </c>
      <c r="N2412" s="11" t="s">
        <v>28</v>
      </c>
      <c r="O2412" s="12" t="s">
        <v>29</v>
      </c>
      <c r="P2412" s="12"/>
      <c r="Q2412" s="15" t="s">
        <v>10317</v>
      </c>
      <c r="R2412" s="12" t="s">
        <v>31</v>
      </c>
      <c r="S2412" s="11" t="s">
        <v>10318</v>
      </c>
      <c r="T2412" s="11" t="s">
        <v>10319</v>
      </c>
    </row>
    <row x14ac:dyDescent="0.25" r="2413" customHeight="1" ht="19.5">
      <c r="A2413" s="18">
        <v>45203</v>
      </c>
      <c r="B2413" s="11" t="s">
        <v>10320</v>
      </c>
      <c r="C2413" s="11" t="s">
        <v>3299</v>
      </c>
      <c r="D2413" s="12"/>
      <c r="E2413" s="13">
        <v>15572775501</v>
      </c>
      <c r="F2413" s="11" t="s">
        <v>10321</v>
      </c>
      <c r="G2413" s="12" t="s">
        <v>74</v>
      </c>
      <c r="H2413" s="12"/>
      <c r="I2413" s="14">
        <v>10015</v>
      </c>
      <c r="J2413" s="12" t="s">
        <v>24</v>
      </c>
      <c r="K2413" s="12" t="s">
        <v>25</v>
      </c>
      <c r="L2413" s="12" t="s">
        <v>26</v>
      </c>
      <c r="M2413" s="11" t="s">
        <v>27</v>
      </c>
      <c r="N2413" s="11" t="s">
        <v>28</v>
      </c>
      <c r="O2413" s="12" t="s">
        <v>29</v>
      </c>
      <c r="P2413" s="12"/>
      <c r="Q2413" s="15" t="s">
        <v>10322</v>
      </c>
      <c r="R2413" s="12" t="s">
        <v>31</v>
      </c>
      <c r="S2413" s="11" t="s">
        <v>10323</v>
      </c>
      <c r="T2413" s="11" t="s">
        <v>10324</v>
      </c>
    </row>
    <row x14ac:dyDescent="0.25" r="2414" customHeight="1" ht="19.5">
      <c r="A2414" s="18">
        <v>45203</v>
      </c>
      <c r="B2414" s="11" t="s">
        <v>10325</v>
      </c>
      <c r="C2414" s="11" t="s">
        <v>54</v>
      </c>
      <c r="D2414" s="12"/>
      <c r="E2414" s="13">
        <v>17671262091</v>
      </c>
      <c r="F2414" s="11" t="s">
        <v>10326</v>
      </c>
      <c r="G2414" s="12" t="s">
        <v>74</v>
      </c>
      <c r="H2414" s="12"/>
      <c r="I2414" s="14">
        <v>10015</v>
      </c>
      <c r="J2414" s="12" t="s">
        <v>24</v>
      </c>
      <c r="K2414" s="12" t="s">
        <v>25</v>
      </c>
      <c r="L2414" s="12" t="s">
        <v>26</v>
      </c>
      <c r="M2414" s="11" t="s">
        <v>27</v>
      </c>
      <c r="N2414" s="11" t="s">
        <v>28</v>
      </c>
      <c r="O2414" s="12" t="s">
        <v>29</v>
      </c>
      <c r="P2414" s="12"/>
      <c r="Q2414" s="15" t="s">
        <v>10327</v>
      </c>
      <c r="R2414" s="12" t="s">
        <v>31</v>
      </c>
      <c r="S2414" s="11" t="s">
        <v>10328</v>
      </c>
      <c r="T2414" s="11" t="s">
        <v>10329</v>
      </c>
    </row>
    <row x14ac:dyDescent="0.25" r="2415" customHeight="1" ht="19.5">
      <c r="A2415" s="18">
        <v>45203</v>
      </c>
      <c r="B2415" s="11" t="s">
        <v>10330</v>
      </c>
      <c r="C2415" s="11" t="s">
        <v>108</v>
      </c>
      <c r="D2415" s="12"/>
      <c r="E2415" s="13">
        <v>18986830078</v>
      </c>
      <c r="F2415" s="11" t="s">
        <v>10331</v>
      </c>
      <c r="G2415" s="12" t="s">
        <v>171</v>
      </c>
      <c r="H2415" s="12" t="s">
        <v>98</v>
      </c>
      <c r="I2415" s="14" t="s">
        <v>663</v>
      </c>
      <c r="J2415" s="12" t="s">
        <v>24</v>
      </c>
      <c r="K2415" s="12" t="s">
        <v>69</v>
      </c>
      <c r="L2415" s="12" t="s">
        <v>39</v>
      </c>
      <c r="M2415" s="11" t="s">
        <v>40</v>
      </c>
      <c r="N2415" s="11" t="s">
        <v>28</v>
      </c>
      <c r="O2415" s="12" t="s">
        <v>29</v>
      </c>
      <c r="P2415" s="12"/>
      <c r="Q2415" s="15" t="s">
        <v>10332</v>
      </c>
      <c r="R2415" s="12" t="s">
        <v>42</v>
      </c>
      <c r="S2415" s="11" t="s">
        <v>10333</v>
      </c>
      <c r="T2415" s="11" t="s">
        <v>10334</v>
      </c>
    </row>
    <row x14ac:dyDescent="0.25" r="2416" customHeight="1" ht="19.5">
      <c r="A2416" s="18">
        <v>45203</v>
      </c>
      <c r="B2416" s="11" t="s">
        <v>10335</v>
      </c>
      <c r="C2416" s="11" t="s">
        <v>2809</v>
      </c>
      <c r="D2416" s="12"/>
      <c r="E2416" s="13">
        <v>18527305148</v>
      </c>
      <c r="F2416" s="11" t="s">
        <v>9842</v>
      </c>
      <c r="G2416" s="12" t="s">
        <v>37</v>
      </c>
      <c r="H2416" s="12"/>
      <c r="I2416" s="14" t="s">
        <v>75</v>
      </c>
      <c r="J2416" s="12" t="s">
        <v>24</v>
      </c>
      <c r="K2416" s="12" t="s">
        <v>25</v>
      </c>
      <c r="L2416" s="12" t="s">
        <v>39</v>
      </c>
      <c r="M2416" s="11" t="s">
        <v>27</v>
      </c>
      <c r="N2416" s="11" t="s">
        <v>28</v>
      </c>
      <c r="O2416" s="12" t="s">
        <v>29</v>
      </c>
      <c r="P2416" s="12"/>
      <c r="Q2416" s="15" t="s">
        <v>10336</v>
      </c>
      <c r="R2416" s="12" t="s">
        <v>42</v>
      </c>
      <c r="S2416" s="11" t="s">
        <v>10337</v>
      </c>
      <c r="T2416" s="11"/>
    </row>
    <row x14ac:dyDescent="0.25" r="2417" customHeight="1" ht="19.5">
      <c r="A2417" s="18">
        <v>45203</v>
      </c>
      <c r="B2417" s="11" t="s">
        <v>10338</v>
      </c>
      <c r="C2417" s="11" t="s">
        <v>4499</v>
      </c>
      <c r="D2417" s="12"/>
      <c r="E2417" s="13">
        <v>18671716718</v>
      </c>
      <c r="F2417" s="11" t="s">
        <v>10339</v>
      </c>
      <c r="G2417" s="12" t="s">
        <v>115</v>
      </c>
      <c r="H2417" s="12"/>
      <c r="I2417" s="14" t="s">
        <v>1504</v>
      </c>
      <c r="J2417" s="12" t="s">
        <v>24</v>
      </c>
      <c r="K2417" s="12" t="s">
        <v>172</v>
      </c>
      <c r="L2417" s="12"/>
      <c r="M2417" s="11" t="s">
        <v>27</v>
      </c>
      <c r="N2417" s="11" t="s">
        <v>183</v>
      </c>
      <c r="O2417" s="12" t="s">
        <v>29</v>
      </c>
      <c r="P2417" s="12"/>
      <c r="Q2417" s="15" t="s">
        <v>10340</v>
      </c>
      <c r="R2417" s="12" t="s">
        <v>42</v>
      </c>
      <c r="S2417" s="11" t="s">
        <v>10341</v>
      </c>
      <c r="T2417" s="11"/>
    </row>
    <row x14ac:dyDescent="0.25" r="2418" customHeight="1" ht="19.5">
      <c r="A2418" s="18">
        <v>45203</v>
      </c>
      <c r="B2418" s="11" t="s">
        <v>10342</v>
      </c>
      <c r="C2418" s="11" t="s">
        <v>4499</v>
      </c>
      <c r="D2418" s="12"/>
      <c r="E2418" s="13">
        <v>13085162600</v>
      </c>
      <c r="F2418" s="11" t="s">
        <v>10343</v>
      </c>
      <c r="G2418" s="12" t="s">
        <v>115</v>
      </c>
      <c r="H2418" s="12"/>
      <c r="I2418" s="14" t="s">
        <v>381</v>
      </c>
      <c r="J2418" s="12" t="s">
        <v>24</v>
      </c>
      <c r="K2418" s="12" t="s">
        <v>25</v>
      </c>
      <c r="L2418" s="12" t="s">
        <v>39</v>
      </c>
      <c r="M2418" s="11" t="s">
        <v>27</v>
      </c>
      <c r="N2418" s="11" t="s">
        <v>183</v>
      </c>
      <c r="O2418" s="12" t="s">
        <v>29</v>
      </c>
      <c r="P2418" s="12"/>
      <c r="Q2418" s="15" t="s">
        <v>10344</v>
      </c>
      <c r="R2418" s="12" t="s">
        <v>42</v>
      </c>
      <c r="S2418" s="11" t="s">
        <v>10345</v>
      </c>
      <c r="T2418" s="11"/>
    </row>
    <row x14ac:dyDescent="0.25" r="2419" customHeight="1" ht="19.5">
      <c r="A2419" s="18">
        <v>45203</v>
      </c>
      <c r="B2419" s="11" t="s">
        <v>10346</v>
      </c>
      <c r="C2419" s="11" t="s">
        <v>4499</v>
      </c>
      <c r="D2419" s="12"/>
      <c r="E2419" s="13">
        <v>18671716718</v>
      </c>
      <c r="F2419" s="11" t="s">
        <v>10339</v>
      </c>
      <c r="G2419" s="12" t="s">
        <v>115</v>
      </c>
      <c r="H2419" s="12"/>
      <c r="I2419" s="14" t="s">
        <v>68</v>
      </c>
      <c r="J2419" s="12" t="s">
        <v>24</v>
      </c>
      <c r="K2419" s="12" t="s">
        <v>25</v>
      </c>
      <c r="L2419" s="12" t="s">
        <v>39</v>
      </c>
      <c r="M2419" s="11" t="s">
        <v>27</v>
      </c>
      <c r="N2419" s="11" t="s">
        <v>183</v>
      </c>
      <c r="O2419" s="12" t="s">
        <v>29</v>
      </c>
      <c r="P2419" s="12"/>
      <c r="Q2419" s="15" t="s">
        <v>10347</v>
      </c>
      <c r="R2419" s="12" t="s">
        <v>42</v>
      </c>
      <c r="S2419" s="11" t="s">
        <v>10348</v>
      </c>
      <c r="T2419" s="11"/>
    </row>
    <row x14ac:dyDescent="0.25" r="2420" customHeight="1" ht="19.5">
      <c r="A2420" s="18">
        <v>45203</v>
      </c>
      <c r="B2420" s="11" t="s">
        <v>10349</v>
      </c>
      <c r="C2420" s="11" t="s">
        <v>4499</v>
      </c>
      <c r="D2420" s="12"/>
      <c r="E2420" s="13">
        <v>15671001782</v>
      </c>
      <c r="F2420" s="11" t="s">
        <v>10350</v>
      </c>
      <c r="G2420" s="12" t="s">
        <v>115</v>
      </c>
      <c r="H2420" s="12"/>
      <c r="I2420" s="14" t="s">
        <v>93</v>
      </c>
      <c r="J2420" s="12" t="s">
        <v>24</v>
      </c>
      <c r="K2420" s="12" t="s">
        <v>25</v>
      </c>
      <c r="L2420" s="12" t="s">
        <v>39</v>
      </c>
      <c r="M2420" s="11" t="s">
        <v>40</v>
      </c>
      <c r="N2420" s="11" t="s">
        <v>183</v>
      </c>
      <c r="O2420" s="12" t="s">
        <v>29</v>
      </c>
      <c r="P2420" s="12"/>
      <c r="Q2420" s="15" t="s">
        <v>10351</v>
      </c>
      <c r="R2420" s="12" t="s">
        <v>42</v>
      </c>
      <c r="S2420" s="11" t="s">
        <v>10352</v>
      </c>
      <c r="T2420" s="11" t="s">
        <v>10353</v>
      </c>
    </row>
    <row x14ac:dyDescent="0.25" r="2421" customHeight="1" ht="19.5">
      <c r="A2421" s="18">
        <v>45203</v>
      </c>
      <c r="B2421" s="11" t="s">
        <v>10354</v>
      </c>
      <c r="C2421" s="11" t="s">
        <v>4499</v>
      </c>
      <c r="D2421" s="12"/>
      <c r="E2421" s="13">
        <v>15586365485</v>
      </c>
      <c r="F2421" s="11" t="s">
        <v>9876</v>
      </c>
      <c r="G2421" s="12" t="s">
        <v>115</v>
      </c>
      <c r="H2421" s="12"/>
      <c r="I2421" s="14" t="s">
        <v>136</v>
      </c>
      <c r="J2421" s="12" t="s">
        <v>24</v>
      </c>
      <c r="K2421" s="12" t="s">
        <v>25</v>
      </c>
      <c r="L2421" s="12" t="s">
        <v>39</v>
      </c>
      <c r="M2421" s="11" t="s">
        <v>40</v>
      </c>
      <c r="N2421" s="11" t="s">
        <v>183</v>
      </c>
      <c r="O2421" s="12" t="s">
        <v>29</v>
      </c>
      <c r="P2421" s="12"/>
      <c r="Q2421" s="15" t="s">
        <v>10355</v>
      </c>
      <c r="R2421" s="12" t="s">
        <v>42</v>
      </c>
      <c r="S2421" s="11" t="s">
        <v>10356</v>
      </c>
      <c r="T2421" s="11" t="s">
        <v>10357</v>
      </c>
    </row>
    <row x14ac:dyDescent="0.25" r="2422" customHeight="1" ht="19.5">
      <c r="A2422" s="18">
        <v>45203</v>
      </c>
      <c r="B2422" s="11" t="s">
        <v>10358</v>
      </c>
      <c r="C2422" s="11" t="s">
        <v>4499</v>
      </c>
      <c r="D2422" s="12"/>
      <c r="E2422" s="13">
        <v>13177089900</v>
      </c>
      <c r="F2422" s="11" t="s">
        <v>10359</v>
      </c>
      <c r="G2422" s="12" t="s">
        <v>56</v>
      </c>
      <c r="H2422" s="12"/>
      <c r="I2422" s="14" t="s">
        <v>142</v>
      </c>
      <c r="J2422" s="12" t="s">
        <v>24</v>
      </c>
      <c r="K2422" s="12" t="s">
        <v>25</v>
      </c>
      <c r="L2422" s="12" t="s">
        <v>39</v>
      </c>
      <c r="M2422" s="11" t="s">
        <v>675</v>
      </c>
      <c r="N2422" s="11" t="s">
        <v>183</v>
      </c>
      <c r="O2422" s="12" t="s">
        <v>29</v>
      </c>
      <c r="P2422" s="12"/>
      <c r="Q2422" s="15" t="s">
        <v>10360</v>
      </c>
      <c r="R2422" s="12" t="s">
        <v>42</v>
      </c>
      <c r="S2422" s="11" t="s">
        <v>10361</v>
      </c>
      <c r="T2422" s="11" t="s">
        <v>10362</v>
      </c>
    </row>
    <row x14ac:dyDescent="0.25" r="2423" customHeight="1" ht="19.5">
      <c r="A2423" s="18">
        <v>45203</v>
      </c>
      <c r="B2423" s="11" t="s">
        <v>10363</v>
      </c>
      <c r="C2423" s="11" t="s">
        <v>6443</v>
      </c>
      <c r="D2423" s="12"/>
      <c r="E2423" s="13">
        <v>18674201990</v>
      </c>
      <c r="F2423" s="11" t="s">
        <v>10364</v>
      </c>
      <c r="G2423" s="12" t="s">
        <v>48</v>
      </c>
      <c r="H2423" s="12"/>
      <c r="I2423" s="14" t="s">
        <v>241</v>
      </c>
      <c r="J2423" s="12" t="s">
        <v>24</v>
      </c>
      <c r="K2423" s="12" t="s">
        <v>25</v>
      </c>
      <c r="L2423" s="12" t="s">
        <v>39</v>
      </c>
      <c r="M2423" s="11" t="s">
        <v>40</v>
      </c>
      <c r="N2423" s="11" t="s">
        <v>183</v>
      </c>
      <c r="O2423" s="12" t="s">
        <v>29</v>
      </c>
      <c r="P2423" s="12"/>
      <c r="Q2423" s="15" t="s">
        <v>10365</v>
      </c>
      <c r="R2423" s="12" t="s">
        <v>42</v>
      </c>
      <c r="S2423" s="11" t="s">
        <v>10366</v>
      </c>
      <c r="T2423" s="11" t="s">
        <v>10367</v>
      </c>
    </row>
    <row x14ac:dyDescent="0.25" r="2424" customHeight="1" ht="19.5">
      <c r="A2424" s="18">
        <v>45203</v>
      </c>
      <c r="B2424" s="11" t="s">
        <v>10368</v>
      </c>
      <c r="C2424" s="11" t="s">
        <v>6443</v>
      </c>
      <c r="D2424" s="12"/>
      <c r="E2424" s="13">
        <v>15572786303</v>
      </c>
      <c r="F2424" s="11" t="s">
        <v>10369</v>
      </c>
      <c r="G2424" s="12" t="s">
        <v>289</v>
      </c>
      <c r="H2424" s="12"/>
      <c r="I2424" s="14" t="s">
        <v>142</v>
      </c>
      <c r="J2424" s="12" t="s">
        <v>24</v>
      </c>
      <c r="K2424" s="12" t="s">
        <v>25</v>
      </c>
      <c r="L2424" s="12" t="s">
        <v>39</v>
      </c>
      <c r="M2424" s="11" t="s">
        <v>40</v>
      </c>
      <c r="N2424" s="11" t="s">
        <v>183</v>
      </c>
      <c r="O2424" s="12" t="s">
        <v>29</v>
      </c>
      <c r="P2424" s="12"/>
      <c r="Q2424" s="15" t="s">
        <v>10370</v>
      </c>
      <c r="R2424" s="12" t="s">
        <v>42</v>
      </c>
      <c r="S2424" s="11" t="s">
        <v>10371</v>
      </c>
      <c r="T2424" s="11" t="s">
        <v>10372</v>
      </c>
    </row>
    <row x14ac:dyDescent="0.25" r="2425" customHeight="1" ht="19.5">
      <c r="A2425" s="18">
        <v>45203</v>
      </c>
      <c r="B2425" s="11" t="s">
        <v>10373</v>
      </c>
      <c r="C2425" s="11" t="s">
        <v>5869</v>
      </c>
      <c r="D2425" s="12"/>
      <c r="E2425" s="13">
        <v>15549270626</v>
      </c>
      <c r="F2425" s="11" t="s">
        <v>10374</v>
      </c>
      <c r="G2425" s="12" t="s">
        <v>62</v>
      </c>
      <c r="H2425" s="12"/>
      <c r="I2425" s="14" t="s">
        <v>254</v>
      </c>
      <c r="J2425" s="12" t="s">
        <v>24</v>
      </c>
      <c r="K2425" s="12" t="s">
        <v>25</v>
      </c>
      <c r="L2425" s="12" t="s">
        <v>39</v>
      </c>
      <c r="M2425" s="11" t="s">
        <v>40</v>
      </c>
      <c r="N2425" s="11" t="s">
        <v>183</v>
      </c>
      <c r="O2425" s="12" t="s">
        <v>29</v>
      </c>
      <c r="P2425" s="12"/>
      <c r="Q2425" s="15" t="s">
        <v>10375</v>
      </c>
      <c r="R2425" s="12" t="s">
        <v>42</v>
      </c>
      <c r="S2425" s="11" t="s">
        <v>10376</v>
      </c>
      <c r="T2425" s="11" t="s">
        <v>10377</v>
      </c>
    </row>
    <row x14ac:dyDescent="0.25" r="2426" customHeight="1" ht="19.5">
      <c r="A2426" s="18">
        <v>45203</v>
      </c>
      <c r="B2426" s="11" t="s">
        <v>10378</v>
      </c>
      <c r="C2426" s="11" t="s">
        <v>4499</v>
      </c>
      <c r="D2426" s="12"/>
      <c r="E2426" s="13">
        <v>16607206262</v>
      </c>
      <c r="F2426" s="11" t="s">
        <v>10379</v>
      </c>
      <c r="G2426" s="12" t="s">
        <v>37</v>
      </c>
      <c r="H2426" s="12"/>
      <c r="I2426" s="14" t="s">
        <v>3454</v>
      </c>
      <c r="J2426" s="12" t="s">
        <v>24</v>
      </c>
      <c r="K2426" s="12" t="s">
        <v>25</v>
      </c>
      <c r="L2426" s="12" t="s">
        <v>26</v>
      </c>
      <c r="M2426" s="11" t="s">
        <v>40</v>
      </c>
      <c r="N2426" s="11" t="s">
        <v>183</v>
      </c>
      <c r="O2426" s="12" t="s">
        <v>29</v>
      </c>
      <c r="P2426" s="12"/>
      <c r="Q2426" s="15" t="s">
        <v>9416</v>
      </c>
      <c r="R2426" s="12" t="s">
        <v>42</v>
      </c>
      <c r="S2426" s="11" t="s">
        <v>10380</v>
      </c>
      <c r="T2426" s="11" t="s">
        <v>10381</v>
      </c>
    </row>
    <row x14ac:dyDescent="0.25" r="2427" customHeight="1" ht="19.5">
      <c r="A2427" s="18">
        <v>45203</v>
      </c>
      <c r="B2427" s="11" t="s">
        <v>10382</v>
      </c>
      <c r="C2427" s="11" t="s">
        <v>5869</v>
      </c>
      <c r="D2427" s="12"/>
      <c r="E2427" s="13">
        <v>13047157339</v>
      </c>
      <c r="F2427" s="11" t="s">
        <v>10383</v>
      </c>
      <c r="G2427" s="12" t="s">
        <v>62</v>
      </c>
      <c r="H2427" s="12"/>
      <c r="I2427" s="14" t="s">
        <v>6700</v>
      </c>
      <c r="J2427" s="12" t="s">
        <v>24</v>
      </c>
      <c r="K2427" s="12" t="s">
        <v>25</v>
      </c>
      <c r="L2427" s="12" t="s">
        <v>39</v>
      </c>
      <c r="M2427" s="11" t="s">
        <v>40</v>
      </c>
      <c r="N2427" s="11" t="s">
        <v>183</v>
      </c>
      <c r="O2427" s="12" t="s">
        <v>29</v>
      </c>
      <c r="P2427" s="12"/>
      <c r="Q2427" s="15" t="s">
        <v>10384</v>
      </c>
      <c r="R2427" s="12" t="s">
        <v>42</v>
      </c>
      <c r="S2427" s="11" t="s">
        <v>10385</v>
      </c>
      <c r="T2427" s="11" t="s">
        <v>10386</v>
      </c>
    </row>
    <row x14ac:dyDescent="0.25" r="2428" customHeight="1" ht="19.5">
      <c r="A2428" s="18">
        <v>45203</v>
      </c>
      <c r="B2428" s="11" t="s">
        <v>10387</v>
      </c>
      <c r="C2428" s="11" t="s">
        <v>6443</v>
      </c>
      <c r="D2428" s="12"/>
      <c r="E2428" s="13">
        <v>15997517891</v>
      </c>
      <c r="F2428" s="11" t="s">
        <v>10388</v>
      </c>
      <c r="G2428" s="12" t="s">
        <v>48</v>
      </c>
      <c r="H2428" s="12"/>
      <c r="I2428" s="14" t="s">
        <v>68</v>
      </c>
      <c r="J2428" s="12" t="s">
        <v>24</v>
      </c>
      <c r="K2428" s="12" t="s">
        <v>25</v>
      </c>
      <c r="L2428" s="12" t="s">
        <v>39</v>
      </c>
      <c r="M2428" s="11" t="s">
        <v>40</v>
      </c>
      <c r="N2428" s="11" t="s">
        <v>183</v>
      </c>
      <c r="O2428" s="12" t="s">
        <v>29</v>
      </c>
      <c r="P2428" s="12"/>
      <c r="Q2428" s="15" t="s">
        <v>10389</v>
      </c>
      <c r="R2428" s="12" t="s">
        <v>42</v>
      </c>
      <c r="S2428" s="11" t="s">
        <v>10390</v>
      </c>
      <c r="T2428" s="11" t="s">
        <v>10391</v>
      </c>
    </row>
    <row x14ac:dyDescent="0.25" r="2429" customHeight="1" ht="19.5">
      <c r="A2429" s="18">
        <v>45203</v>
      </c>
      <c r="B2429" s="11" t="s">
        <v>10392</v>
      </c>
      <c r="C2429" s="11" t="s">
        <v>1132</v>
      </c>
      <c r="D2429" s="12"/>
      <c r="E2429" s="13">
        <v>13872514447</v>
      </c>
      <c r="F2429" s="11" t="s">
        <v>10393</v>
      </c>
      <c r="G2429" s="12" t="s">
        <v>23</v>
      </c>
      <c r="H2429" s="12"/>
      <c r="I2429" s="14" t="s">
        <v>433</v>
      </c>
      <c r="J2429" s="12" t="s">
        <v>24</v>
      </c>
      <c r="K2429" s="12" t="s">
        <v>25</v>
      </c>
      <c r="L2429" s="12" t="s">
        <v>39</v>
      </c>
      <c r="M2429" s="11" t="s">
        <v>40</v>
      </c>
      <c r="N2429" s="11" t="s">
        <v>183</v>
      </c>
      <c r="O2429" s="12" t="s">
        <v>29</v>
      </c>
      <c r="P2429" s="12"/>
      <c r="Q2429" s="15" t="s">
        <v>10394</v>
      </c>
      <c r="R2429" s="12" t="s">
        <v>42</v>
      </c>
      <c r="S2429" s="11" t="s">
        <v>10395</v>
      </c>
      <c r="T2429" s="11" t="s">
        <v>10396</v>
      </c>
    </row>
    <row x14ac:dyDescent="0.25" r="2430" customHeight="1" ht="19.5">
      <c r="A2430" s="18">
        <v>45203</v>
      </c>
      <c r="B2430" s="11" t="s">
        <v>10397</v>
      </c>
      <c r="C2430" s="11" t="s">
        <v>660</v>
      </c>
      <c r="D2430" s="12"/>
      <c r="E2430" s="13" t="s">
        <v>10398</v>
      </c>
      <c r="F2430" s="11" t="s">
        <v>10399</v>
      </c>
      <c r="G2430" s="12" t="s">
        <v>74</v>
      </c>
      <c r="H2430" s="12"/>
      <c r="I2430" s="14" t="s">
        <v>3454</v>
      </c>
      <c r="J2430" s="12" t="s">
        <v>24</v>
      </c>
      <c r="K2430" s="12" t="s">
        <v>25</v>
      </c>
      <c r="L2430" s="12" t="s">
        <v>26</v>
      </c>
      <c r="M2430" s="11" t="s">
        <v>149</v>
      </c>
      <c r="N2430" s="11" t="s">
        <v>624</v>
      </c>
      <c r="O2430" s="12" t="s">
        <v>29</v>
      </c>
      <c r="P2430" s="12"/>
      <c r="Q2430" s="15" t="s">
        <v>10400</v>
      </c>
      <c r="R2430" s="12" t="s">
        <v>42</v>
      </c>
      <c r="S2430" s="11" t="s">
        <v>10401</v>
      </c>
      <c r="T2430" s="11" t="s">
        <v>10402</v>
      </c>
    </row>
    <row x14ac:dyDescent="0.25" r="2431" customHeight="1" ht="19.5">
      <c r="A2431" s="18">
        <v>45203</v>
      </c>
      <c r="B2431" s="11" t="s">
        <v>10403</v>
      </c>
      <c r="C2431" s="11" t="s">
        <v>660</v>
      </c>
      <c r="D2431" s="12"/>
      <c r="E2431" s="13">
        <v>13032716911</v>
      </c>
      <c r="F2431" s="11" t="s">
        <v>10404</v>
      </c>
      <c r="G2431" s="12" t="s">
        <v>62</v>
      </c>
      <c r="H2431" s="12" t="s">
        <v>121</v>
      </c>
      <c r="I2431" s="14" t="s">
        <v>272</v>
      </c>
      <c r="J2431" s="12" t="s">
        <v>24</v>
      </c>
      <c r="K2431" s="12" t="s">
        <v>25</v>
      </c>
      <c r="L2431" s="12" t="s">
        <v>39</v>
      </c>
      <c r="M2431" s="11" t="s">
        <v>27</v>
      </c>
      <c r="N2431" s="11" t="s">
        <v>624</v>
      </c>
      <c r="O2431" s="12" t="s">
        <v>29</v>
      </c>
      <c r="P2431" s="12"/>
      <c r="Q2431" s="15" t="s">
        <v>10405</v>
      </c>
      <c r="R2431" s="12" t="s">
        <v>42</v>
      </c>
      <c r="S2431" s="11" t="s">
        <v>10406</v>
      </c>
      <c r="T2431" s="11" t="s">
        <v>10407</v>
      </c>
    </row>
    <row x14ac:dyDescent="0.25" r="2432" customHeight="1" ht="19.5">
      <c r="A2432" s="18">
        <v>45203</v>
      </c>
      <c r="B2432" s="11" t="s">
        <v>10408</v>
      </c>
      <c r="C2432" s="11" t="s">
        <v>660</v>
      </c>
      <c r="D2432" s="12"/>
      <c r="E2432" s="13" t="s">
        <v>10409</v>
      </c>
      <c r="F2432" s="11" t="s">
        <v>10410</v>
      </c>
      <c r="G2432" s="12" t="s">
        <v>74</v>
      </c>
      <c r="H2432" s="12"/>
      <c r="I2432" s="14" t="s">
        <v>290</v>
      </c>
      <c r="J2432" s="12" t="s">
        <v>24</v>
      </c>
      <c r="K2432" s="12" t="s">
        <v>25</v>
      </c>
      <c r="L2432" s="12" t="s">
        <v>39</v>
      </c>
      <c r="M2432" s="11" t="s">
        <v>149</v>
      </c>
      <c r="N2432" s="11" t="s">
        <v>624</v>
      </c>
      <c r="O2432" s="12" t="s">
        <v>29</v>
      </c>
      <c r="P2432" s="12"/>
      <c r="Q2432" s="15" t="s">
        <v>10411</v>
      </c>
      <c r="R2432" s="12" t="s">
        <v>42</v>
      </c>
      <c r="S2432" s="11" t="s">
        <v>10412</v>
      </c>
      <c r="T2432" s="11" t="s">
        <v>10413</v>
      </c>
    </row>
    <row x14ac:dyDescent="0.25" r="2433" customHeight="1" ht="19.5">
      <c r="A2433" s="18">
        <v>45203</v>
      </c>
      <c r="B2433" s="11" t="s">
        <v>10414</v>
      </c>
      <c r="C2433" s="11" t="s">
        <v>660</v>
      </c>
      <c r="D2433" s="12"/>
      <c r="E2433" s="13">
        <v>18671442002</v>
      </c>
      <c r="F2433" s="11" t="s">
        <v>10415</v>
      </c>
      <c r="G2433" s="12" t="s">
        <v>62</v>
      </c>
      <c r="H2433" s="12"/>
      <c r="I2433" s="14" t="s">
        <v>7132</v>
      </c>
      <c r="J2433" s="12" t="s">
        <v>24</v>
      </c>
      <c r="K2433" s="12" t="s">
        <v>25</v>
      </c>
      <c r="L2433" s="12" t="s">
        <v>39</v>
      </c>
      <c r="M2433" s="11" t="s">
        <v>675</v>
      </c>
      <c r="N2433" s="11" t="s">
        <v>624</v>
      </c>
      <c r="O2433" s="12" t="s">
        <v>29</v>
      </c>
      <c r="P2433" s="12"/>
      <c r="Q2433" s="15" t="s">
        <v>10416</v>
      </c>
      <c r="R2433" s="12" t="s">
        <v>42</v>
      </c>
      <c r="S2433" s="11" t="s">
        <v>10417</v>
      </c>
      <c r="T2433" s="11" t="s">
        <v>10418</v>
      </c>
    </row>
    <row x14ac:dyDescent="0.25" r="2434" customHeight="1" ht="19.5">
      <c r="A2434" s="18">
        <v>45203</v>
      </c>
      <c r="B2434" s="11" t="s">
        <v>10419</v>
      </c>
      <c r="C2434" s="11" t="s">
        <v>660</v>
      </c>
      <c r="D2434" s="12"/>
      <c r="E2434" s="13" t="s">
        <v>10420</v>
      </c>
      <c r="F2434" s="11" t="s">
        <v>10421</v>
      </c>
      <c r="G2434" s="12" t="s">
        <v>74</v>
      </c>
      <c r="H2434" s="12"/>
      <c r="I2434" s="14" t="s">
        <v>148</v>
      </c>
      <c r="J2434" s="12" t="s">
        <v>24</v>
      </c>
      <c r="K2434" s="12" t="s">
        <v>25</v>
      </c>
      <c r="L2434" s="12" t="s">
        <v>39</v>
      </c>
      <c r="M2434" s="11" t="s">
        <v>149</v>
      </c>
      <c r="N2434" s="11" t="s">
        <v>624</v>
      </c>
      <c r="O2434" s="12" t="s">
        <v>29</v>
      </c>
      <c r="P2434" s="12"/>
      <c r="Q2434" s="15" t="s">
        <v>10422</v>
      </c>
      <c r="R2434" s="12" t="s">
        <v>42</v>
      </c>
      <c r="S2434" s="11" t="s">
        <v>10423</v>
      </c>
      <c r="T2434" s="11" t="s">
        <v>10424</v>
      </c>
    </row>
    <row x14ac:dyDescent="0.25" r="2435" customHeight="1" ht="19.5">
      <c r="A2435" s="18">
        <v>45203</v>
      </c>
      <c r="B2435" s="11" t="s">
        <v>10425</v>
      </c>
      <c r="C2435" s="11" t="s">
        <v>660</v>
      </c>
      <c r="D2435" s="12"/>
      <c r="E2435" s="13" t="s">
        <v>10426</v>
      </c>
      <c r="F2435" s="11" t="s">
        <v>10427</v>
      </c>
      <c r="G2435" s="12" t="s">
        <v>74</v>
      </c>
      <c r="H2435" s="12"/>
      <c r="I2435" s="14" t="s">
        <v>42</v>
      </c>
      <c r="J2435" s="12" t="s">
        <v>24</v>
      </c>
      <c r="K2435" s="12" t="s">
        <v>25</v>
      </c>
      <c r="L2435" s="12" t="s">
        <v>39</v>
      </c>
      <c r="M2435" s="11" t="s">
        <v>149</v>
      </c>
      <c r="N2435" s="11" t="s">
        <v>624</v>
      </c>
      <c r="O2435" s="12" t="s">
        <v>29</v>
      </c>
      <c r="P2435" s="12"/>
      <c r="Q2435" s="15" t="s">
        <v>10428</v>
      </c>
      <c r="R2435" s="12" t="s">
        <v>42</v>
      </c>
      <c r="S2435" s="11" t="s">
        <v>10429</v>
      </c>
      <c r="T2435" s="11" t="s">
        <v>10430</v>
      </c>
    </row>
    <row x14ac:dyDescent="0.25" r="2436" customHeight="1" ht="19.5">
      <c r="A2436" s="18">
        <v>45203</v>
      </c>
      <c r="B2436" s="11" t="s">
        <v>10431</v>
      </c>
      <c r="C2436" s="11" t="s">
        <v>660</v>
      </c>
      <c r="D2436" s="12"/>
      <c r="E2436" s="13" t="s">
        <v>10432</v>
      </c>
      <c r="F2436" s="11" t="s">
        <v>10433</v>
      </c>
      <c r="G2436" s="12" t="s">
        <v>74</v>
      </c>
      <c r="H2436" s="12" t="s">
        <v>130</v>
      </c>
      <c r="I2436" s="14" t="s">
        <v>148</v>
      </c>
      <c r="J2436" s="12" t="s">
        <v>24</v>
      </c>
      <c r="K2436" s="12" t="s">
        <v>172</v>
      </c>
      <c r="L2436" s="12"/>
      <c r="M2436" s="11" t="s">
        <v>149</v>
      </c>
      <c r="N2436" s="11" t="s">
        <v>624</v>
      </c>
      <c r="O2436" s="12" t="s">
        <v>29</v>
      </c>
      <c r="P2436" s="12"/>
      <c r="Q2436" s="15" t="s">
        <v>10434</v>
      </c>
      <c r="R2436" s="12" t="s">
        <v>42</v>
      </c>
      <c r="S2436" s="11" t="s">
        <v>10435</v>
      </c>
      <c r="T2436" s="11" t="s">
        <v>10436</v>
      </c>
    </row>
    <row x14ac:dyDescent="0.25" r="2437" customHeight="1" ht="19.5">
      <c r="A2437" s="18">
        <v>45203</v>
      </c>
      <c r="B2437" s="11" t="s">
        <v>10437</v>
      </c>
      <c r="C2437" s="11" t="s">
        <v>35</v>
      </c>
      <c r="D2437" s="12"/>
      <c r="E2437" s="13" t="s">
        <v>10438</v>
      </c>
      <c r="F2437" s="11" t="s">
        <v>10439</v>
      </c>
      <c r="G2437" s="12" t="s">
        <v>74</v>
      </c>
      <c r="H2437" s="12"/>
      <c r="I2437" s="14" t="s">
        <v>31</v>
      </c>
      <c r="J2437" s="12" t="s">
        <v>24</v>
      </c>
      <c r="K2437" s="12" t="s">
        <v>25</v>
      </c>
      <c r="L2437" s="12" t="s">
        <v>39</v>
      </c>
      <c r="M2437" s="11" t="s">
        <v>149</v>
      </c>
      <c r="N2437" s="11" t="s">
        <v>28</v>
      </c>
      <c r="O2437" s="12" t="s">
        <v>29</v>
      </c>
      <c r="P2437" s="12"/>
      <c r="Q2437" s="15" t="s">
        <v>10440</v>
      </c>
      <c r="R2437" s="12" t="s">
        <v>42</v>
      </c>
      <c r="S2437" s="11" t="s">
        <v>10441</v>
      </c>
      <c r="T2437" s="11" t="s">
        <v>10442</v>
      </c>
    </row>
    <row x14ac:dyDescent="0.25" r="2438" customHeight="1" ht="19.5">
      <c r="A2438" s="18">
        <v>45203</v>
      </c>
      <c r="B2438" s="11" t="s">
        <v>10443</v>
      </c>
      <c r="C2438" s="11" t="s">
        <v>660</v>
      </c>
      <c r="D2438" s="12"/>
      <c r="E2438" s="13" t="s">
        <v>10444</v>
      </c>
      <c r="F2438" s="11" t="s">
        <v>1512</v>
      </c>
      <c r="G2438" s="12" t="s">
        <v>74</v>
      </c>
      <c r="H2438" s="12" t="s">
        <v>1513</v>
      </c>
      <c r="I2438" s="14" t="s">
        <v>148</v>
      </c>
      <c r="J2438" s="12" t="s">
        <v>24</v>
      </c>
      <c r="K2438" s="12" t="s">
        <v>25</v>
      </c>
      <c r="L2438" s="12" t="s">
        <v>39</v>
      </c>
      <c r="M2438" s="11" t="s">
        <v>149</v>
      </c>
      <c r="N2438" s="11" t="s">
        <v>624</v>
      </c>
      <c r="O2438" s="12" t="s">
        <v>29</v>
      </c>
      <c r="P2438" s="12"/>
      <c r="Q2438" s="15" t="s">
        <v>10445</v>
      </c>
      <c r="R2438" s="12" t="s">
        <v>42</v>
      </c>
      <c r="S2438" s="11" t="s">
        <v>10446</v>
      </c>
      <c r="T2438" s="11" t="s">
        <v>10447</v>
      </c>
    </row>
    <row x14ac:dyDescent="0.25" r="2439" customHeight="1" ht="19.5">
      <c r="A2439" s="18">
        <v>45203</v>
      </c>
      <c r="B2439" s="11" t="s">
        <v>10448</v>
      </c>
      <c r="C2439" s="11" t="s">
        <v>660</v>
      </c>
      <c r="D2439" s="12"/>
      <c r="E2439" s="13" t="s">
        <v>10449</v>
      </c>
      <c r="F2439" s="11" t="s">
        <v>10450</v>
      </c>
      <c r="G2439" s="12" t="s">
        <v>74</v>
      </c>
      <c r="H2439" s="12" t="s">
        <v>130</v>
      </c>
      <c r="I2439" s="14" t="s">
        <v>75</v>
      </c>
      <c r="J2439" s="12" t="s">
        <v>24</v>
      </c>
      <c r="K2439" s="12" t="s">
        <v>25</v>
      </c>
      <c r="L2439" s="12" t="s">
        <v>39</v>
      </c>
      <c r="M2439" s="11" t="s">
        <v>149</v>
      </c>
      <c r="N2439" s="11" t="s">
        <v>624</v>
      </c>
      <c r="O2439" s="12" t="s">
        <v>29</v>
      </c>
      <c r="P2439" s="12"/>
      <c r="Q2439" s="15" t="s">
        <v>10451</v>
      </c>
      <c r="R2439" s="12" t="s">
        <v>42</v>
      </c>
      <c r="S2439" s="11" t="s">
        <v>10452</v>
      </c>
      <c r="T2439" s="11" t="s">
        <v>10453</v>
      </c>
    </row>
    <row x14ac:dyDescent="0.25" r="2440" customHeight="1" ht="19.5">
      <c r="A2440" s="18">
        <v>45203</v>
      </c>
      <c r="B2440" s="11" t="s">
        <v>10454</v>
      </c>
      <c r="C2440" s="11" t="s">
        <v>10455</v>
      </c>
      <c r="D2440" s="12"/>
      <c r="E2440" s="13" t="s">
        <v>10456</v>
      </c>
      <c r="F2440" s="11" t="s">
        <v>10457</v>
      </c>
      <c r="G2440" s="12" t="s">
        <v>74</v>
      </c>
      <c r="H2440" s="12"/>
      <c r="I2440" s="14" t="s">
        <v>93</v>
      </c>
      <c r="J2440" s="12" t="s">
        <v>24</v>
      </c>
      <c r="K2440" s="12" t="s">
        <v>25</v>
      </c>
      <c r="L2440" s="12" t="s">
        <v>39</v>
      </c>
      <c r="M2440" s="11" t="s">
        <v>149</v>
      </c>
      <c r="N2440" s="11" t="s">
        <v>28</v>
      </c>
      <c r="O2440" s="12" t="s">
        <v>29</v>
      </c>
      <c r="P2440" s="12"/>
      <c r="Q2440" s="15" t="s">
        <v>10458</v>
      </c>
      <c r="R2440" s="12" t="s">
        <v>42</v>
      </c>
      <c r="S2440" s="11" t="s">
        <v>10459</v>
      </c>
      <c r="T2440" s="11" t="s">
        <v>10460</v>
      </c>
    </row>
    <row x14ac:dyDescent="0.25" r="2441" customHeight="1" ht="19.5">
      <c r="A2441" s="18">
        <v>45203</v>
      </c>
      <c r="B2441" s="11" t="s">
        <v>10461</v>
      </c>
      <c r="C2441" s="11" t="s">
        <v>336</v>
      </c>
      <c r="D2441" s="12"/>
      <c r="E2441" s="13">
        <v>13135807754</v>
      </c>
      <c r="F2441" s="11" t="s">
        <v>9659</v>
      </c>
      <c r="G2441" s="12" t="s">
        <v>37</v>
      </c>
      <c r="H2441" s="12"/>
      <c r="I2441" s="14">
        <v>10015</v>
      </c>
      <c r="J2441" s="12" t="s">
        <v>24</v>
      </c>
      <c r="K2441" s="12" t="s">
        <v>69</v>
      </c>
      <c r="L2441" s="12" t="s">
        <v>26</v>
      </c>
      <c r="M2441" s="11" t="s">
        <v>27</v>
      </c>
      <c r="N2441" s="11" t="s">
        <v>28</v>
      </c>
      <c r="O2441" s="12" t="s">
        <v>29</v>
      </c>
      <c r="P2441" s="12"/>
      <c r="Q2441" s="15" t="s">
        <v>9668</v>
      </c>
      <c r="R2441" s="12" t="s">
        <v>31</v>
      </c>
      <c r="S2441" s="11" t="s">
        <v>10462</v>
      </c>
      <c r="T2441" s="11" t="s">
        <v>10463</v>
      </c>
    </row>
    <row x14ac:dyDescent="0.25" r="2442" customHeight="1" ht="19.5">
      <c r="A2442" s="18">
        <v>45203</v>
      </c>
      <c r="B2442" s="11" t="s">
        <v>10464</v>
      </c>
      <c r="C2442" s="11" t="s">
        <v>169</v>
      </c>
      <c r="D2442" s="12"/>
      <c r="E2442" s="13">
        <v>15672528637</v>
      </c>
      <c r="F2442" s="11" t="s">
        <v>7653</v>
      </c>
      <c r="G2442" s="12" t="s">
        <v>48</v>
      </c>
      <c r="H2442" s="12"/>
      <c r="I2442" s="14">
        <v>10015</v>
      </c>
      <c r="J2442" s="12" t="s">
        <v>24</v>
      </c>
      <c r="K2442" s="12" t="s">
        <v>69</v>
      </c>
      <c r="L2442" s="12" t="s">
        <v>26</v>
      </c>
      <c r="M2442" s="11" t="s">
        <v>27</v>
      </c>
      <c r="N2442" s="11" t="s">
        <v>28</v>
      </c>
      <c r="O2442" s="12" t="s">
        <v>29</v>
      </c>
      <c r="P2442" s="12"/>
      <c r="Q2442" s="15" t="s">
        <v>10465</v>
      </c>
      <c r="R2442" s="12" t="s">
        <v>31</v>
      </c>
      <c r="S2442" s="11" t="s">
        <v>10466</v>
      </c>
      <c r="T2442" s="11" t="s">
        <v>10467</v>
      </c>
    </row>
    <row x14ac:dyDescent="0.25" r="2443" customHeight="1" ht="19.5">
      <c r="A2443" s="18">
        <v>45203</v>
      </c>
      <c r="B2443" s="11" t="s">
        <v>10468</v>
      </c>
      <c r="C2443" s="11" t="s">
        <v>6169</v>
      </c>
      <c r="D2443" s="12"/>
      <c r="E2443" s="13">
        <v>18671735141</v>
      </c>
      <c r="F2443" s="11" t="s">
        <v>10469</v>
      </c>
      <c r="G2443" s="12" t="s">
        <v>62</v>
      </c>
      <c r="H2443" s="12"/>
      <c r="I2443" s="14" t="s">
        <v>211</v>
      </c>
      <c r="J2443" s="12" t="s">
        <v>24</v>
      </c>
      <c r="K2443" s="12" t="s">
        <v>25</v>
      </c>
      <c r="L2443" s="12" t="s">
        <v>39</v>
      </c>
      <c r="M2443" s="11" t="s">
        <v>40</v>
      </c>
      <c r="N2443" s="11" t="s">
        <v>624</v>
      </c>
      <c r="O2443" s="12" t="s">
        <v>29</v>
      </c>
      <c r="P2443" s="12"/>
      <c r="Q2443" s="15" t="s">
        <v>10470</v>
      </c>
      <c r="R2443" s="12" t="s">
        <v>42</v>
      </c>
      <c r="S2443" s="11" t="s">
        <v>10471</v>
      </c>
      <c r="T2443" s="11" t="s">
        <v>10472</v>
      </c>
    </row>
    <row x14ac:dyDescent="0.25" r="2444" customHeight="1" ht="19.5">
      <c r="A2444" s="18">
        <v>45203</v>
      </c>
      <c r="B2444" s="11" t="s">
        <v>10473</v>
      </c>
      <c r="C2444" s="11" t="s">
        <v>660</v>
      </c>
      <c r="D2444" s="12"/>
      <c r="E2444" s="13" t="s">
        <v>10474</v>
      </c>
      <c r="F2444" s="11" t="s">
        <v>10475</v>
      </c>
      <c r="G2444" s="12" t="s">
        <v>74</v>
      </c>
      <c r="H2444" s="12"/>
      <c r="I2444" s="14" t="s">
        <v>148</v>
      </c>
      <c r="J2444" s="12" t="s">
        <v>24</v>
      </c>
      <c r="K2444" s="12" t="s">
        <v>25</v>
      </c>
      <c r="L2444" s="12" t="s">
        <v>39</v>
      </c>
      <c r="M2444" s="11" t="s">
        <v>149</v>
      </c>
      <c r="N2444" s="11" t="s">
        <v>624</v>
      </c>
      <c r="O2444" s="12" t="s">
        <v>29</v>
      </c>
      <c r="P2444" s="12"/>
      <c r="Q2444" s="15" t="s">
        <v>10476</v>
      </c>
      <c r="R2444" s="12" t="s">
        <v>42</v>
      </c>
      <c r="S2444" s="11" t="s">
        <v>10477</v>
      </c>
      <c r="T2444" s="11" t="s">
        <v>10478</v>
      </c>
    </row>
    <row x14ac:dyDescent="0.25" r="2445" customHeight="1" ht="19.5">
      <c r="A2445" s="18">
        <v>45203</v>
      </c>
      <c r="B2445" s="11" t="s">
        <v>10479</v>
      </c>
      <c r="C2445" s="11" t="s">
        <v>660</v>
      </c>
      <c r="D2445" s="12"/>
      <c r="E2445" s="13" t="s">
        <v>10480</v>
      </c>
      <c r="F2445" s="11" t="s">
        <v>10481</v>
      </c>
      <c r="G2445" s="12" t="s">
        <v>74</v>
      </c>
      <c r="H2445" s="12"/>
      <c r="I2445" s="14" t="s">
        <v>433</v>
      </c>
      <c r="J2445" s="12" t="s">
        <v>24</v>
      </c>
      <c r="K2445" s="12" t="s">
        <v>25</v>
      </c>
      <c r="L2445" s="12" t="s">
        <v>39</v>
      </c>
      <c r="M2445" s="11" t="s">
        <v>149</v>
      </c>
      <c r="N2445" s="11" t="s">
        <v>624</v>
      </c>
      <c r="O2445" s="12" t="s">
        <v>29</v>
      </c>
      <c r="P2445" s="12"/>
      <c r="Q2445" s="15" t="s">
        <v>10482</v>
      </c>
      <c r="R2445" s="12" t="s">
        <v>42</v>
      </c>
      <c r="S2445" s="11" t="s">
        <v>10483</v>
      </c>
      <c r="T2445" s="11" t="s">
        <v>10484</v>
      </c>
    </row>
    <row x14ac:dyDescent="0.25" r="2446" customHeight="1" ht="19.5">
      <c r="A2446" s="18">
        <v>45203</v>
      </c>
      <c r="B2446" s="11" t="s">
        <v>10485</v>
      </c>
      <c r="C2446" s="11" t="s">
        <v>336</v>
      </c>
      <c r="D2446" s="12"/>
      <c r="E2446" s="13">
        <v>13886730252</v>
      </c>
      <c r="F2446" s="11" t="s">
        <v>10486</v>
      </c>
      <c r="G2446" s="12" t="s">
        <v>48</v>
      </c>
      <c r="H2446" s="12"/>
      <c r="I2446" s="14">
        <v>10015</v>
      </c>
      <c r="J2446" s="12" t="s">
        <v>24</v>
      </c>
      <c r="K2446" s="12" t="s">
        <v>69</v>
      </c>
      <c r="L2446" s="12" t="s">
        <v>26</v>
      </c>
      <c r="M2446" s="11" t="s">
        <v>27</v>
      </c>
      <c r="N2446" s="11" t="s">
        <v>28</v>
      </c>
      <c r="O2446" s="12" t="s">
        <v>29</v>
      </c>
      <c r="P2446" s="12"/>
      <c r="Q2446" s="15" t="s">
        <v>10487</v>
      </c>
      <c r="R2446" s="12" t="s">
        <v>31</v>
      </c>
      <c r="S2446" s="11" t="s">
        <v>10488</v>
      </c>
      <c r="T2446" s="11" t="s">
        <v>10489</v>
      </c>
    </row>
    <row x14ac:dyDescent="0.25" r="2447" customHeight="1" ht="19.5">
      <c r="A2447" s="18">
        <v>45203</v>
      </c>
      <c r="B2447" s="11" t="s">
        <v>10490</v>
      </c>
      <c r="C2447" s="11" t="s">
        <v>660</v>
      </c>
      <c r="D2447" s="12"/>
      <c r="E2447" s="13" t="s">
        <v>10491</v>
      </c>
      <c r="F2447" s="11" t="s">
        <v>10492</v>
      </c>
      <c r="G2447" s="12" t="s">
        <v>74</v>
      </c>
      <c r="H2447" s="12" t="s">
        <v>130</v>
      </c>
      <c r="I2447" s="14" t="s">
        <v>211</v>
      </c>
      <c r="J2447" s="12" t="s">
        <v>24</v>
      </c>
      <c r="K2447" s="12" t="s">
        <v>25</v>
      </c>
      <c r="L2447" s="12" t="s">
        <v>39</v>
      </c>
      <c r="M2447" s="11" t="s">
        <v>149</v>
      </c>
      <c r="N2447" s="11" t="s">
        <v>624</v>
      </c>
      <c r="O2447" s="12" t="s">
        <v>29</v>
      </c>
      <c r="P2447" s="12"/>
      <c r="Q2447" s="15" t="s">
        <v>10493</v>
      </c>
      <c r="R2447" s="12" t="s">
        <v>42</v>
      </c>
      <c r="S2447" s="11" t="s">
        <v>10494</v>
      </c>
      <c r="T2447" s="11" t="s">
        <v>10495</v>
      </c>
    </row>
    <row x14ac:dyDescent="0.25" r="2448" customHeight="1" ht="19.5">
      <c r="A2448" s="18">
        <v>45203</v>
      </c>
      <c r="B2448" s="11" t="s">
        <v>10496</v>
      </c>
      <c r="C2448" s="11" t="s">
        <v>974</v>
      </c>
      <c r="D2448" s="12"/>
      <c r="E2448" s="13" t="s">
        <v>10497</v>
      </c>
      <c r="F2448" s="11" t="s">
        <v>10498</v>
      </c>
      <c r="G2448" s="12" t="s">
        <v>74</v>
      </c>
      <c r="H2448" s="12"/>
      <c r="I2448" s="14" t="s">
        <v>142</v>
      </c>
      <c r="J2448" s="12" t="s">
        <v>24</v>
      </c>
      <c r="K2448" s="12" t="s">
        <v>25</v>
      </c>
      <c r="L2448" s="12" t="s">
        <v>39</v>
      </c>
      <c r="M2448" s="11" t="s">
        <v>149</v>
      </c>
      <c r="N2448" s="11" t="s">
        <v>28</v>
      </c>
      <c r="O2448" s="12" t="s">
        <v>29</v>
      </c>
      <c r="P2448" s="12"/>
      <c r="Q2448" s="15" t="s">
        <v>10499</v>
      </c>
      <c r="R2448" s="12" t="s">
        <v>42</v>
      </c>
      <c r="S2448" s="11" t="s">
        <v>10500</v>
      </c>
      <c r="T2448" s="11" t="s">
        <v>10501</v>
      </c>
    </row>
    <row x14ac:dyDescent="0.25" r="2449" customHeight="1" ht="19.5">
      <c r="A2449" s="18">
        <v>45203</v>
      </c>
      <c r="B2449" s="11" t="s">
        <v>10502</v>
      </c>
      <c r="C2449" s="11" t="s">
        <v>158</v>
      </c>
      <c r="D2449" s="12"/>
      <c r="E2449" s="13" t="s">
        <v>10503</v>
      </c>
      <c r="F2449" s="11" t="s">
        <v>10504</v>
      </c>
      <c r="G2449" s="12" t="s">
        <v>74</v>
      </c>
      <c r="H2449" s="12"/>
      <c r="I2449" s="14" t="s">
        <v>42</v>
      </c>
      <c r="J2449" s="12" t="s">
        <v>24</v>
      </c>
      <c r="K2449" s="12" t="s">
        <v>25</v>
      </c>
      <c r="L2449" s="12" t="s">
        <v>39</v>
      </c>
      <c r="M2449" s="11" t="s">
        <v>149</v>
      </c>
      <c r="N2449" s="11" t="s">
        <v>28</v>
      </c>
      <c r="O2449" s="12" t="s">
        <v>29</v>
      </c>
      <c r="P2449" s="12"/>
      <c r="Q2449" s="15" t="s">
        <v>10505</v>
      </c>
      <c r="R2449" s="12" t="s">
        <v>42</v>
      </c>
      <c r="S2449" s="11" t="s">
        <v>10506</v>
      </c>
      <c r="T2449" s="11" t="s">
        <v>10507</v>
      </c>
    </row>
    <row x14ac:dyDescent="0.25" r="2450" customHeight="1" ht="19.5">
      <c r="A2450" s="18">
        <v>45203</v>
      </c>
      <c r="B2450" s="11" t="s">
        <v>10508</v>
      </c>
      <c r="C2450" s="11" t="s">
        <v>3465</v>
      </c>
      <c r="D2450" s="12"/>
      <c r="E2450" s="13">
        <v>18671790718</v>
      </c>
      <c r="F2450" s="11" t="s">
        <v>10504</v>
      </c>
      <c r="G2450" s="12" t="s">
        <v>37</v>
      </c>
      <c r="H2450" s="12"/>
      <c r="I2450" s="14">
        <v>10015</v>
      </c>
      <c r="J2450" s="12" t="s">
        <v>24</v>
      </c>
      <c r="K2450" s="12" t="s">
        <v>69</v>
      </c>
      <c r="L2450" s="12" t="s">
        <v>26</v>
      </c>
      <c r="M2450" s="11" t="s">
        <v>40</v>
      </c>
      <c r="N2450" s="11" t="s">
        <v>28</v>
      </c>
      <c r="O2450" s="12" t="s">
        <v>29</v>
      </c>
      <c r="P2450" s="12"/>
      <c r="Q2450" s="15" t="s">
        <v>10509</v>
      </c>
      <c r="R2450" s="12" t="s">
        <v>31</v>
      </c>
      <c r="S2450" s="11" t="s">
        <v>10510</v>
      </c>
      <c r="T2450" s="11" t="s">
        <v>10511</v>
      </c>
    </row>
    <row x14ac:dyDescent="0.25" r="2451" customHeight="1" ht="19.5">
      <c r="A2451" s="18">
        <v>45203</v>
      </c>
      <c r="B2451" s="11" t="s">
        <v>10512</v>
      </c>
      <c r="C2451" s="11" t="s">
        <v>10513</v>
      </c>
      <c r="D2451" s="12"/>
      <c r="E2451" s="13" t="s">
        <v>10514</v>
      </c>
      <c r="F2451" s="11" t="s">
        <v>10515</v>
      </c>
      <c r="G2451" s="12" t="s">
        <v>74</v>
      </c>
      <c r="H2451" s="12"/>
      <c r="I2451" s="14" t="s">
        <v>930</v>
      </c>
      <c r="J2451" s="12" t="s">
        <v>24</v>
      </c>
      <c r="K2451" s="12" t="s">
        <v>25</v>
      </c>
      <c r="L2451" s="12" t="s">
        <v>39</v>
      </c>
      <c r="M2451" s="11" t="s">
        <v>149</v>
      </c>
      <c r="N2451" s="11" t="s">
        <v>183</v>
      </c>
      <c r="O2451" s="12" t="s">
        <v>29</v>
      </c>
      <c r="P2451" s="12"/>
      <c r="Q2451" s="15" t="s">
        <v>10516</v>
      </c>
      <c r="R2451" s="12" t="s">
        <v>42</v>
      </c>
      <c r="S2451" s="11" t="s">
        <v>10517</v>
      </c>
      <c r="T2451" s="11" t="s">
        <v>10518</v>
      </c>
    </row>
    <row x14ac:dyDescent="0.25" r="2452" customHeight="1" ht="19.5">
      <c r="A2452" s="18">
        <v>45203</v>
      </c>
      <c r="B2452" s="11" t="s">
        <v>10519</v>
      </c>
      <c r="C2452" s="11" t="s">
        <v>8703</v>
      </c>
      <c r="D2452" s="12"/>
      <c r="E2452" s="13">
        <v>18671795999</v>
      </c>
      <c r="F2452" s="11" t="s">
        <v>10520</v>
      </c>
      <c r="G2452" s="12" t="s">
        <v>171</v>
      </c>
      <c r="H2452" s="12" t="s">
        <v>98</v>
      </c>
      <c r="I2452" s="14" t="s">
        <v>1504</v>
      </c>
      <c r="J2452" s="12" t="s">
        <v>24</v>
      </c>
      <c r="K2452" s="12" t="s">
        <v>172</v>
      </c>
      <c r="L2452" s="12"/>
      <c r="M2452" s="11" t="s">
        <v>40</v>
      </c>
      <c r="N2452" s="11" t="s">
        <v>624</v>
      </c>
      <c r="O2452" s="12" t="s">
        <v>29</v>
      </c>
      <c r="P2452" s="12"/>
      <c r="Q2452" s="15" t="s">
        <v>10521</v>
      </c>
      <c r="R2452" s="12" t="s">
        <v>42</v>
      </c>
      <c r="S2452" s="11" t="s">
        <v>10522</v>
      </c>
      <c r="T2452" s="11" t="s">
        <v>10523</v>
      </c>
    </row>
    <row x14ac:dyDescent="0.25" r="2453" customHeight="1" ht="19.5">
      <c r="A2453" s="18">
        <v>45204</v>
      </c>
      <c r="B2453" s="19" t="s">
        <v>10524</v>
      </c>
      <c r="C2453" s="19" t="s">
        <v>691</v>
      </c>
      <c r="D2453" s="20"/>
      <c r="E2453" s="21">
        <f>"071700605584"</f>
      </c>
      <c r="F2453" s="19" t="s">
        <v>10525</v>
      </c>
      <c r="G2453" s="20" t="s">
        <v>74</v>
      </c>
      <c r="H2453" s="20" t="s">
        <v>98</v>
      </c>
      <c r="I2453" s="22" t="s">
        <v>328</v>
      </c>
      <c r="J2453" s="20" t="s">
        <v>24</v>
      </c>
      <c r="K2453" s="20" t="s">
        <v>25</v>
      </c>
      <c r="L2453" s="20" t="s">
        <v>39</v>
      </c>
      <c r="M2453" s="19" t="s">
        <v>149</v>
      </c>
      <c r="N2453" s="19" t="s">
        <v>28</v>
      </c>
      <c r="O2453" s="20" t="s">
        <v>29</v>
      </c>
      <c r="P2453" s="20"/>
      <c r="Q2453" s="23">
        <v>45204.71393518519</v>
      </c>
      <c r="R2453" s="20" t="s">
        <v>42</v>
      </c>
      <c r="S2453" s="4" t="s">
        <v>10526</v>
      </c>
      <c r="T2453" s="19" t="s">
        <v>10527</v>
      </c>
    </row>
    <row x14ac:dyDescent="0.25" r="2454" customHeight="1" ht="19.5">
      <c r="A2454" s="18">
        <v>45204</v>
      </c>
      <c r="B2454" s="19" t="s">
        <v>10528</v>
      </c>
      <c r="C2454" s="19" t="s">
        <v>545</v>
      </c>
      <c r="D2454" s="20"/>
      <c r="E2454" s="21">
        <f>"18571038181"</f>
      </c>
      <c r="F2454" s="19" t="s">
        <v>10529</v>
      </c>
      <c r="G2454" s="20" t="s">
        <v>62</v>
      </c>
      <c r="H2454" s="20"/>
      <c r="I2454" s="22" t="s">
        <v>290</v>
      </c>
      <c r="J2454" s="20" t="s">
        <v>24</v>
      </c>
      <c r="K2454" s="20" t="s">
        <v>25</v>
      </c>
      <c r="L2454" s="20" t="s">
        <v>39</v>
      </c>
      <c r="M2454" s="19" t="s">
        <v>27</v>
      </c>
      <c r="N2454" s="19" t="s">
        <v>28</v>
      </c>
      <c r="O2454" s="20" t="s">
        <v>29</v>
      </c>
      <c r="P2454" s="20"/>
      <c r="Q2454" s="23">
        <v>45204.62099537037</v>
      </c>
      <c r="R2454" s="20" t="s">
        <v>42</v>
      </c>
      <c r="S2454" s="4" t="s">
        <v>10530</v>
      </c>
      <c r="T2454" s="19" t="s">
        <v>10531</v>
      </c>
    </row>
    <row x14ac:dyDescent="0.25" r="2455" customHeight="1" ht="19.5">
      <c r="A2455" s="18">
        <v>45204</v>
      </c>
      <c r="B2455" s="19" t="s">
        <v>10532</v>
      </c>
      <c r="C2455" s="19" t="s">
        <v>72</v>
      </c>
      <c r="D2455" s="20"/>
      <c r="E2455" s="21">
        <f>"15572771003"</f>
      </c>
      <c r="F2455" s="19" t="s">
        <v>10533</v>
      </c>
      <c r="G2455" s="20" t="s">
        <v>23</v>
      </c>
      <c r="H2455" s="20"/>
      <c r="I2455" s="22" t="s">
        <v>1623</v>
      </c>
      <c r="J2455" s="20" t="s">
        <v>24</v>
      </c>
      <c r="K2455" s="20" t="s">
        <v>25</v>
      </c>
      <c r="L2455" s="20" t="s">
        <v>39</v>
      </c>
      <c r="M2455" s="19" t="s">
        <v>40</v>
      </c>
      <c r="N2455" s="19" t="s">
        <v>28</v>
      </c>
      <c r="O2455" s="20" t="s">
        <v>29</v>
      </c>
      <c r="P2455" s="20"/>
      <c r="Q2455" s="23">
        <v>45204.64429398148</v>
      </c>
      <c r="R2455" s="20" t="s">
        <v>42</v>
      </c>
      <c r="S2455" s="4" t="s">
        <v>10534</v>
      </c>
      <c r="T2455" s="19" t="s">
        <v>10535</v>
      </c>
    </row>
    <row x14ac:dyDescent="0.25" r="2456" customHeight="1" ht="19.5">
      <c r="A2456" s="18">
        <v>45204</v>
      </c>
      <c r="B2456" s="19" t="s">
        <v>10536</v>
      </c>
      <c r="C2456" s="19" t="s">
        <v>691</v>
      </c>
      <c r="D2456" s="20"/>
      <c r="E2456" s="21">
        <f>"15872459608"</f>
      </c>
      <c r="F2456" s="19" t="s">
        <v>10537</v>
      </c>
      <c r="G2456" s="20" t="s">
        <v>74</v>
      </c>
      <c r="H2456" s="20"/>
      <c r="I2456" s="22" t="s">
        <v>182</v>
      </c>
      <c r="J2456" s="20" t="s">
        <v>24</v>
      </c>
      <c r="K2456" s="20" t="s">
        <v>25</v>
      </c>
      <c r="L2456" s="20" t="s">
        <v>39</v>
      </c>
      <c r="M2456" s="19" t="s">
        <v>40</v>
      </c>
      <c r="N2456" s="19" t="s">
        <v>28</v>
      </c>
      <c r="O2456" s="20" t="s">
        <v>29</v>
      </c>
      <c r="P2456" s="20"/>
      <c r="Q2456" s="23">
        <v>45204.63465277778</v>
      </c>
      <c r="R2456" s="20" t="s">
        <v>42</v>
      </c>
      <c r="S2456" s="4" t="s">
        <v>10538</v>
      </c>
      <c r="T2456" s="19" t="s">
        <v>10539</v>
      </c>
    </row>
    <row x14ac:dyDescent="0.25" r="2457" customHeight="1" ht="19.5">
      <c r="A2457" s="18">
        <v>45204</v>
      </c>
      <c r="B2457" s="19" t="s">
        <v>10540</v>
      </c>
      <c r="C2457" s="19" t="s">
        <v>54</v>
      </c>
      <c r="D2457" s="20"/>
      <c r="E2457" s="21">
        <f>"18671778561"</f>
      </c>
      <c r="F2457" s="19" t="s">
        <v>10541</v>
      </c>
      <c r="G2457" s="20" t="s">
        <v>37</v>
      </c>
      <c r="H2457" s="20"/>
      <c r="I2457" s="22" t="s">
        <v>93</v>
      </c>
      <c r="J2457" s="20" t="s">
        <v>24</v>
      </c>
      <c r="K2457" s="20" t="s">
        <v>25</v>
      </c>
      <c r="L2457" s="20" t="s">
        <v>39</v>
      </c>
      <c r="M2457" s="19" t="s">
        <v>27</v>
      </c>
      <c r="N2457" s="19" t="s">
        <v>28</v>
      </c>
      <c r="O2457" s="20" t="s">
        <v>29</v>
      </c>
      <c r="P2457" s="20"/>
      <c r="Q2457" s="23">
        <v>45204.693391203706</v>
      </c>
      <c r="R2457" s="20" t="s">
        <v>42</v>
      </c>
      <c r="S2457" s="4" t="s">
        <v>10542</v>
      </c>
      <c r="T2457" s="19" t="s">
        <v>10543</v>
      </c>
    </row>
    <row x14ac:dyDescent="0.25" r="2458" customHeight="1" ht="19.5">
      <c r="A2458" s="18">
        <v>45204</v>
      </c>
      <c r="B2458" s="19" t="s">
        <v>10544</v>
      </c>
      <c r="C2458" s="19" t="s">
        <v>2547</v>
      </c>
      <c r="D2458" s="20"/>
      <c r="E2458" s="21">
        <f>"15629363432"</f>
      </c>
      <c r="F2458" s="19" t="s">
        <v>6192</v>
      </c>
      <c r="G2458" s="20" t="s">
        <v>216</v>
      </c>
      <c r="H2458" s="20" t="s">
        <v>5812</v>
      </c>
      <c r="I2458" s="22" t="s">
        <v>272</v>
      </c>
      <c r="J2458" s="20" t="s">
        <v>24</v>
      </c>
      <c r="K2458" s="20" t="s">
        <v>25</v>
      </c>
      <c r="L2458" s="20" t="s">
        <v>39</v>
      </c>
      <c r="M2458" s="19" t="s">
        <v>27</v>
      </c>
      <c r="N2458" s="19" t="s">
        <v>28</v>
      </c>
      <c r="O2458" s="20" t="s">
        <v>29</v>
      </c>
      <c r="P2458" s="20"/>
      <c r="Q2458" s="23">
        <v>45204.73087962963</v>
      </c>
      <c r="R2458" s="20" t="s">
        <v>42</v>
      </c>
      <c r="S2458" s="4" t="s">
        <v>10545</v>
      </c>
      <c r="T2458" s="19" t="s">
        <v>10546</v>
      </c>
    </row>
    <row x14ac:dyDescent="0.25" r="2459" customHeight="1" ht="19.5">
      <c r="A2459" s="18">
        <v>45204</v>
      </c>
      <c r="B2459" s="19" t="s">
        <v>10547</v>
      </c>
      <c r="C2459" s="19" t="s">
        <v>495</v>
      </c>
      <c r="D2459" s="20"/>
      <c r="E2459" s="21">
        <f>"15629377751"</f>
      </c>
      <c r="F2459" s="19" t="s">
        <v>10548</v>
      </c>
      <c r="G2459" s="20" t="s">
        <v>56</v>
      </c>
      <c r="H2459" s="20"/>
      <c r="I2459" s="22" t="s">
        <v>254</v>
      </c>
      <c r="J2459" s="20" t="s">
        <v>24</v>
      </c>
      <c r="K2459" s="20" t="s">
        <v>25</v>
      </c>
      <c r="L2459" s="20" t="s">
        <v>39</v>
      </c>
      <c r="M2459" s="19" t="s">
        <v>40</v>
      </c>
      <c r="N2459" s="19" t="s">
        <v>28</v>
      </c>
      <c r="O2459" s="20" t="s">
        <v>29</v>
      </c>
      <c r="P2459" s="20"/>
      <c r="Q2459" s="23">
        <v>45204.71581018518</v>
      </c>
      <c r="R2459" s="20" t="s">
        <v>42</v>
      </c>
      <c r="S2459" s="4" t="s">
        <v>10549</v>
      </c>
      <c r="T2459" s="19" t="s">
        <v>10550</v>
      </c>
    </row>
    <row x14ac:dyDescent="0.25" r="2460" customHeight="1" ht="19.5">
      <c r="A2460" s="18">
        <v>45204</v>
      </c>
      <c r="B2460" s="19" t="s">
        <v>10551</v>
      </c>
      <c r="C2460" s="19" t="s">
        <v>326</v>
      </c>
      <c r="D2460" s="20"/>
      <c r="E2460" s="21">
        <f>"18527826039"</f>
      </c>
      <c r="F2460" s="19" t="s">
        <v>10552</v>
      </c>
      <c r="G2460" s="20" t="s">
        <v>23</v>
      </c>
      <c r="H2460" s="20"/>
      <c r="I2460" s="22" t="s">
        <v>87</v>
      </c>
      <c r="J2460" s="20" t="s">
        <v>24</v>
      </c>
      <c r="K2460" s="20" t="s">
        <v>25</v>
      </c>
      <c r="L2460" s="20" t="s">
        <v>39</v>
      </c>
      <c r="M2460" s="19" t="s">
        <v>675</v>
      </c>
      <c r="N2460" s="19" t="s">
        <v>28</v>
      </c>
      <c r="O2460" s="20" t="s">
        <v>29</v>
      </c>
      <c r="P2460" s="20"/>
      <c r="Q2460" s="23">
        <v>45204.64925925926</v>
      </c>
      <c r="R2460" s="20" t="s">
        <v>42</v>
      </c>
      <c r="S2460" s="4" t="s">
        <v>10553</v>
      </c>
      <c r="T2460" s="19" t="s">
        <v>10554</v>
      </c>
    </row>
    <row x14ac:dyDescent="0.25" r="2461" customHeight="1" ht="19.5">
      <c r="A2461" s="18">
        <v>45204</v>
      </c>
      <c r="B2461" s="19" t="s">
        <v>10555</v>
      </c>
      <c r="C2461" s="19" t="s">
        <v>660</v>
      </c>
      <c r="D2461" s="20"/>
      <c r="E2461" s="21">
        <f>"071701062049"</f>
      </c>
      <c r="F2461" s="19" t="s">
        <v>10556</v>
      </c>
      <c r="G2461" s="20" t="s">
        <v>74</v>
      </c>
      <c r="H2461" s="20" t="s">
        <v>130</v>
      </c>
      <c r="I2461" s="22" t="s">
        <v>99</v>
      </c>
      <c r="J2461" s="20" t="s">
        <v>24</v>
      </c>
      <c r="K2461" s="20" t="s">
        <v>25</v>
      </c>
      <c r="L2461" s="20" t="s">
        <v>39</v>
      </c>
      <c r="M2461" s="19" t="s">
        <v>149</v>
      </c>
      <c r="N2461" s="19" t="s">
        <v>624</v>
      </c>
      <c r="O2461" s="20" t="s">
        <v>29</v>
      </c>
      <c r="P2461" s="20"/>
      <c r="Q2461" s="23">
        <v>45204.59103009259</v>
      </c>
      <c r="R2461" s="20" t="s">
        <v>42</v>
      </c>
      <c r="S2461" s="4" t="s">
        <v>10557</v>
      </c>
      <c r="T2461" s="19" t="s">
        <v>10558</v>
      </c>
    </row>
    <row x14ac:dyDescent="0.25" r="2462" customHeight="1" ht="19.5">
      <c r="A2462" s="18">
        <v>45204</v>
      </c>
      <c r="B2462" s="19" t="s">
        <v>10559</v>
      </c>
      <c r="C2462" s="19" t="s">
        <v>46</v>
      </c>
      <c r="D2462" s="20"/>
      <c r="E2462" s="21">
        <f>"16608602293"</f>
      </c>
      <c r="F2462" s="19" t="s">
        <v>1491</v>
      </c>
      <c r="G2462" s="20" t="s">
        <v>23</v>
      </c>
      <c r="H2462" s="20" t="s">
        <v>98</v>
      </c>
      <c r="I2462" s="22">
        <f>"10015"</f>
      </c>
      <c r="J2462" s="20" t="s">
        <v>24</v>
      </c>
      <c r="K2462" s="20" t="s">
        <v>69</v>
      </c>
      <c r="L2462" s="20" t="s">
        <v>26</v>
      </c>
      <c r="M2462" s="19" t="s">
        <v>27</v>
      </c>
      <c r="N2462" s="19" t="s">
        <v>28</v>
      </c>
      <c r="O2462" s="20" t="s">
        <v>29</v>
      </c>
      <c r="P2462" s="20"/>
      <c r="Q2462" s="23">
        <v>45204.35706018518</v>
      </c>
      <c r="R2462" s="20" t="s">
        <v>31</v>
      </c>
      <c r="S2462" s="4" t="s">
        <v>10560</v>
      </c>
      <c r="T2462" s="4" t="s">
        <v>10561</v>
      </c>
    </row>
    <row x14ac:dyDescent="0.25" r="2463" customHeight="1" ht="19.5">
      <c r="A2463" s="18">
        <v>45204</v>
      </c>
      <c r="B2463" s="19" t="s">
        <v>10562</v>
      </c>
      <c r="C2463" s="19" t="s">
        <v>6684</v>
      </c>
      <c r="D2463" s="20"/>
      <c r="E2463" s="21">
        <f>"071700699518"</f>
      </c>
      <c r="F2463" s="19" t="s">
        <v>10563</v>
      </c>
      <c r="G2463" s="20" t="s">
        <v>74</v>
      </c>
      <c r="H2463" s="20" t="s">
        <v>130</v>
      </c>
      <c r="I2463" s="22" t="s">
        <v>1504</v>
      </c>
      <c r="J2463" s="20" t="s">
        <v>24</v>
      </c>
      <c r="K2463" s="20" t="s">
        <v>25</v>
      </c>
      <c r="L2463" s="20" t="s">
        <v>39</v>
      </c>
      <c r="M2463" s="19" t="s">
        <v>149</v>
      </c>
      <c r="N2463" s="19" t="s">
        <v>183</v>
      </c>
      <c r="O2463" s="20" t="s">
        <v>29</v>
      </c>
      <c r="P2463" s="20"/>
      <c r="Q2463" s="23">
        <v>45204.41490740741</v>
      </c>
      <c r="R2463" s="20" t="s">
        <v>42</v>
      </c>
      <c r="S2463" s="19" t="s">
        <v>10564</v>
      </c>
      <c r="T2463" s="19"/>
    </row>
    <row x14ac:dyDescent="0.25" r="2464" customHeight="1" ht="19.5">
      <c r="A2464" s="18">
        <v>45204</v>
      </c>
      <c r="B2464" s="19" t="s">
        <v>10565</v>
      </c>
      <c r="C2464" s="19" t="s">
        <v>6687</v>
      </c>
      <c r="D2464" s="20"/>
      <c r="E2464" s="21">
        <f>"15997641332"</f>
      </c>
      <c r="F2464" s="19" t="s">
        <v>1108</v>
      </c>
      <c r="G2464" s="20" t="s">
        <v>23</v>
      </c>
      <c r="H2464" s="20"/>
      <c r="I2464" s="22" t="s">
        <v>241</v>
      </c>
      <c r="J2464" s="20" t="s">
        <v>24</v>
      </c>
      <c r="K2464" s="20" t="s">
        <v>25</v>
      </c>
      <c r="L2464" s="20" t="s">
        <v>39</v>
      </c>
      <c r="M2464" s="19" t="s">
        <v>40</v>
      </c>
      <c r="N2464" s="19" t="s">
        <v>28</v>
      </c>
      <c r="O2464" s="20" t="s">
        <v>29</v>
      </c>
      <c r="P2464" s="20"/>
      <c r="Q2464" s="23">
        <v>45204.44293981481</v>
      </c>
      <c r="R2464" s="20" t="s">
        <v>42</v>
      </c>
      <c r="S2464" s="4" t="s">
        <v>10566</v>
      </c>
      <c r="T2464" s="19"/>
    </row>
    <row x14ac:dyDescent="0.25" r="2465" customHeight="1" ht="19.5">
      <c r="A2465" s="18">
        <v>45204</v>
      </c>
      <c r="B2465" s="19" t="s">
        <v>10567</v>
      </c>
      <c r="C2465" s="19" t="s">
        <v>10568</v>
      </c>
      <c r="D2465" s="20"/>
      <c r="E2465" s="21">
        <f>"13117295263"</f>
      </c>
      <c r="F2465" s="19" t="s">
        <v>10569</v>
      </c>
      <c r="G2465" s="20" t="s">
        <v>171</v>
      </c>
      <c r="H2465" s="20" t="s">
        <v>98</v>
      </c>
      <c r="I2465" s="22" t="s">
        <v>328</v>
      </c>
      <c r="J2465" s="20" t="s">
        <v>24</v>
      </c>
      <c r="K2465" s="20" t="s">
        <v>25</v>
      </c>
      <c r="L2465" s="20" t="s">
        <v>39</v>
      </c>
      <c r="M2465" s="19" t="s">
        <v>40</v>
      </c>
      <c r="N2465" s="19" t="s">
        <v>28</v>
      </c>
      <c r="O2465" s="20" t="s">
        <v>29</v>
      </c>
      <c r="P2465" s="20"/>
      <c r="Q2465" s="23">
        <v>45204.43854166667</v>
      </c>
      <c r="R2465" s="20" t="s">
        <v>42</v>
      </c>
      <c r="S2465" s="4" t="s">
        <v>10570</v>
      </c>
      <c r="T2465" s="19"/>
    </row>
    <row x14ac:dyDescent="0.25" r="2466" customHeight="1" ht="19.5">
      <c r="A2466" s="18">
        <v>45204</v>
      </c>
      <c r="B2466" s="19" t="s">
        <v>10571</v>
      </c>
      <c r="C2466" s="19" t="s">
        <v>2414</v>
      </c>
      <c r="D2466" s="20"/>
      <c r="E2466" s="21">
        <f>"15671029337"</f>
      </c>
      <c r="F2466" s="19" t="s">
        <v>6514</v>
      </c>
      <c r="G2466" s="20" t="s">
        <v>74</v>
      </c>
      <c r="H2466" s="20"/>
      <c r="I2466" s="22" t="s">
        <v>352</v>
      </c>
      <c r="J2466" s="20" t="s">
        <v>24</v>
      </c>
      <c r="K2466" s="20" t="s">
        <v>25</v>
      </c>
      <c r="L2466" s="20" t="s">
        <v>39</v>
      </c>
      <c r="M2466" s="19" t="s">
        <v>27</v>
      </c>
      <c r="N2466" s="19" t="s">
        <v>28</v>
      </c>
      <c r="O2466" s="20" t="s">
        <v>29</v>
      </c>
      <c r="P2466" s="20"/>
      <c r="Q2466" s="23">
        <v>45204.708703703705</v>
      </c>
      <c r="R2466" s="20" t="s">
        <v>42</v>
      </c>
      <c r="S2466" s="4" t="s">
        <v>10572</v>
      </c>
      <c r="T2466" s="19" t="s">
        <v>10573</v>
      </c>
    </row>
    <row x14ac:dyDescent="0.25" r="2467" customHeight="1" ht="19.5">
      <c r="A2467" s="18">
        <v>45204</v>
      </c>
      <c r="B2467" s="19" t="s">
        <v>10574</v>
      </c>
      <c r="C2467" s="19" t="s">
        <v>2414</v>
      </c>
      <c r="D2467" s="20"/>
      <c r="E2467" s="21">
        <f>"18694095141"</f>
      </c>
      <c r="F2467" s="19" t="s">
        <v>10575</v>
      </c>
      <c r="G2467" s="20" t="s">
        <v>74</v>
      </c>
      <c r="H2467" s="20"/>
      <c r="I2467" s="22" t="s">
        <v>290</v>
      </c>
      <c r="J2467" s="20" t="s">
        <v>24</v>
      </c>
      <c r="K2467" s="20" t="s">
        <v>25</v>
      </c>
      <c r="L2467" s="20" t="s">
        <v>39</v>
      </c>
      <c r="M2467" s="19" t="s">
        <v>40</v>
      </c>
      <c r="N2467" s="19" t="s">
        <v>28</v>
      </c>
      <c r="O2467" s="20" t="s">
        <v>29</v>
      </c>
      <c r="P2467" s="20"/>
      <c r="Q2467" s="23">
        <v>45204.68071759259</v>
      </c>
      <c r="R2467" s="20" t="s">
        <v>42</v>
      </c>
      <c r="S2467" s="4" t="s">
        <v>10576</v>
      </c>
      <c r="T2467" s="19" t="s">
        <v>10577</v>
      </c>
    </row>
    <row x14ac:dyDescent="0.25" r="2468" customHeight="1" ht="19.5">
      <c r="A2468" s="18">
        <v>45204</v>
      </c>
      <c r="B2468" s="19" t="s">
        <v>10578</v>
      </c>
      <c r="C2468" s="19" t="s">
        <v>6029</v>
      </c>
      <c r="D2468" s="20"/>
      <c r="E2468" s="21">
        <f>"17671255127"</f>
      </c>
      <c r="F2468" s="19" t="s">
        <v>10579</v>
      </c>
      <c r="G2468" s="20" t="s">
        <v>62</v>
      </c>
      <c r="H2468" s="20"/>
      <c r="I2468" s="22" t="s">
        <v>844</v>
      </c>
      <c r="J2468" s="20" t="s">
        <v>24</v>
      </c>
      <c r="K2468" s="20" t="s">
        <v>25</v>
      </c>
      <c r="L2468" s="20" t="s">
        <v>39</v>
      </c>
      <c r="M2468" s="19" t="s">
        <v>27</v>
      </c>
      <c r="N2468" s="19" t="s">
        <v>624</v>
      </c>
      <c r="O2468" s="20" t="s">
        <v>29</v>
      </c>
      <c r="P2468" s="20"/>
      <c r="Q2468" s="23">
        <v>45204.71513888889</v>
      </c>
      <c r="R2468" s="20" t="s">
        <v>42</v>
      </c>
      <c r="S2468" s="4" t="s">
        <v>10580</v>
      </c>
      <c r="T2468" s="19"/>
    </row>
    <row x14ac:dyDescent="0.25" r="2469" customHeight="1" ht="19.5">
      <c r="A2469" s="18">
        <v>45204</v>
      </c>
      <c r="B2469" s="19" t="s">
        <v>10581</v>
      </c>
      <c r="C2469" s="19" t="s">
        <v>4882</v>
      </c>
      <c r="D2469" s="20"/>
      <c r="E2469" s="21">
        <f>"071700847044"</f>
      </c>
      <c r="F2469" s="19" t="s">
        <v>10582</v>
      </c>
      <c r="G2469" s="20" t="s">
        <v>74</v>
      </c>
      <c r="H2469" s="20"/>
      <c r="I2469" s="22" t="s">
        <v>148</v>
      </c>
      <c r="J2469" s="20" t="s">
        <v>24</v>
      </c>
      <c r="K2469" s="20" t="s">
        <v>25</v>
      </c>
      <c r="L2469" s="20" t="s">
        <v>39</v>
      </c>
      <c r="M2469" s="19" t="s">
        <v>149</v>
      </c>
      <c r="N2469" s="19" t="s">
        <v>4871</v>
      </c>
      <c r="O2469" s="20" t="s">
        <v>29</v>
      </c>
      <c r="P2469" s="20"/>
      <c r="Q2469" s="23">
        <v>45204.83222222222</v>
      </c>
      <c r="R2469" s="20" t="s">
        <v>148</v>
      </c>
      <c r="S2469" s="4" t="s">
        <v>10583</v>
      </c>
      <c r="T2469" s="19" t="s">
        <v>4955</v>
      </c>
    </row>
    <row x14ac:dyDescent="0.25" r="2470" customHeight="1" ht="19.5">
      <c r="A2470" s="18">
        <v>45204</v>
      </c>
      <c r="B2470" s="19" t="s">
        <v>10584</v>
      </c>
      <c r="C2470" s="19" t="s">
        <v>4882</v>
      </c>
      <c r="D2470" s="20"/>
      <c r="E2470" s="21">
        <f>"071700025884"</f>
      </c>
      <c r="F2470" s="19" t="s">
        <v>10585</v>
      </c>
      <c r="G2470" s="20" t="s">
        <v>74</v>
      </c>
      <c r="H2470" s="20" t="s">
        <v>130</v>
      </c>
      <c r="I2470" s="22" t="s">
        <v>148</v>
      </c>
      <c r="J2470" s="20" t="s">
        <v>24</v>
      </c>
      <c r="K2470" s="20" t="s">
        <v>25</v>
      </c>
      <c r="L2470" s="20" t="s">
        <v>39</v>
      </c>
      <c r="M2470" s="19" t="s">
        <v>149</v>
      </c>
      <c r="N2470" s="19" t="s">
        <v>4871</v>
      </c>
      <c r="O2470" s="20" t="s">
        <v>29</v>
      </c>
      <c r="P2470" s="20"/>
      <c r="Q2470" s="23">
        <v>45204.82305555556</v>
      </c>
      <c r="R2470" s="20" t="s">
        <v>148</v>
      </c>
      <c r="S2470" s="4" t="s">
        <v>10586</v>
      </c>
      <c r="T2470" s="19" t="s">
        <v>4893</v>
      </c>
    </row>
    <row x14ac:dyDescent="0.25" r="2471" customHeight="1" ht="19.5">
      <c r="A2471" s="18">
        <v>45204</v>
      </c>
      <c r="B2471" s="19" t="s">
        <v>10587</v>
      </c>
      <c r="C2471" s="19" t="s">
        <v>4882</v>
      </c>
      <c r="D2471" s="20"/>
      <c r="E2471" s="21">
        <f>"071700001212"</f>
      </c>
      <c r="F2471" s="19" t="s">
        <v>10588</v>
      </c>
      <c r="G2471" s="20" t="s">
        <v>74</v>
      </c>
      <c r="H2471" s="20" t="s">
        <v>130</v>
      </c>
      <c r="I2471" s="22" t="s">
        <v>148</v>
      </c>
      <c r="J2471" s="20" t="s">
        <v>24</v>
      </c>
      <c r="K2471" s="20" t="s">
        <v>25</v>
      </c>
      <c r="L2471" s="20" t="s">
        <v>39</v>
      </c>
      <c r="M2471" s="19" t="s">
        <v>149</v>
      </c>
      <c r="N2471" s="19" t="s">
        <v>4871</v>
      </c>
      <c r="O2471" s="20" t="s">
        <v>29</v>
      </c>
      <c r="P2471" s="20"/>
      <c r="Q2471" s="23">
        <v>45204.777708333335</v>
      </c>
      <c r="R2471" s="20" t="s">
        <v>148</v>
      </c>
      <c r="S2471" s="4" t="s">
        <v>10589</v>
      </c>
      <c r="T2471" s="19" t="s">
        <v>4893</v>
      </c>
    </row>
    <row x14ac:dyDescent="0.25" r="2472" customHeight="1" ht="19.5">
      <c r="A2472" s="18">
        <v>45204</v>
      </c>
      <c r="B2472" s="19" t="s">
        <v>10590</v>
      </c>
      <c r="C2472" s="19" t="s">
        <v>4882</v>
      </c>
      <c r="D2472" s="20"/>
      <c r="E2472" s="21">
        <f>"071700832143"</f>
      </c>
      <c r="F2472" s="19" t="s">
        <v>10591</v>
      </c>
      <c r="G2472" s="20" t="s">
        <v>74</v>
      </c>
      <c r="H2472" s="20" t="s">
        <v>130</v>
      </c>
      <c r="I2472" s="22" t="s">
        <v>42</v>
      </c>
      <c r="J2472" s="20" t="s">
        <v>24</v>
      </c>
      <c r="K2472" s="20" t="s">
        <v>25</v>
      </c>
      <c r="L2472" s="20" t="s">
        <v>39</v>
      </c>
      <c r="M2472" s="19" t="s">
        <v>149</v>
      </c>
      <c r="N2472" s="19" t="s">
        <v>4871</v>
      </c>
      <c r="O2472" s="20" t="s">
        <v>29</v>
      </c>
      <c r="P2472" s="20"/>
      <c r="Q2472" s="23">
        <v>45204.739166666666</v>
      </c>
      <c r="R2472" s="20" t="s">
        <v>148</v>
      </c>
      <c r="S2472" s="4" t="s">
        <v>10592</v>
      </c>
      <c r="T2472" s="19" t="s">
        <v>4887</v>
      </c>
    </row>
    <row x14ac:dyDescent="0.25" r="2473" customHeight="1" ht="19.5">
      <c r="A2473" s="18">
        <v>45204</v>
      </c>
      <c r="B2473" s="19" t="s">
        <v>10593</v>
      </c>
      <c r="C2473" s="19" t="s">
        <v>4923</v>
      </c>
      <c r="D2473" s="20"/>
      <c r="E2473" s="21">
        <f>"071704240062"</f>
      </c>
      <c r="F2473" s="19" t="s">
        <v>10594</v>
      </c>
      <c r="G2473" s="20" t="s">
        <v>74</v>
      </c>
      <c r="H2473" s="20"/>
      <c r="I2473" s="22" t="s">
        <v>31</v>
      </c>
      <c r="J2473" s="20" t="s">
        <v>24</v>
      </c>
      <c r="K2473" s="20" t="s">
        <v>25</v>
      </c>
      <c r="L2473" s="20" t="s">
        <v>39</v>
      </c>
      <c r="M2473" s="19" t="s">
        <v>149</v>
      </c>
      <c r="N2473" s="19" t="s">
        <v>4871</v>
      </c>
      <c r="O2473" s="20" t="s">
        <v>29</v>
      </c>
      <c r="P2473" s="20"/>
      <c r="Q2473" s="23">
        <v>45204.70755787037</v>
      </c>
      <c r="R2473" s="20" t="s">
        <v>148</v>
      </c>
      <c r="S2473" s="4" t="s">
        <v>10595</v>
      </c>
      <c r="T2473" s="19" t="s">
        <v>4928</v>
      </c>
    </row>
    <row x14ac:dyDescent="0.25" r="2474" customHeight="1" ht="19.5">
      <c r="A2474" s="18">
        <v>45204</v>
      </c>
      <c r="B2474" s="19" t="s">
        <v>10596</v>
      </c>
      <c r="C2474" s="19" t="s">
        <v>4867</v>
      </c>
      <c r="D2474" s="20"/>
      <c r="E2474" s="21">
        <f>"071701032796"</f>
      </c>
      <c r="F2474" s="19" t="s">
        <v>7839</v>
      </c>
      <c r="G2474" s="20" t="s">
        <v>74</v>
      </c>
      <c r="H2474" s="20"/>
      <c r="I2474" s="22" t="s">
        <v>4870</v>
      </c>
      <c r="J2474" s="20" t="s">
        <v>24</v>
      </c>
      <c r="K2474" s="20" t="s">
        <v>25</v>
      </c>
      <c r="L2474" s="20" t="s">
        <v>39</v>
      </c>
      <c r="M2474" s="19" t="s">
        <v>149</v>
      </c>
      <c r="N2474" s="19" t="s">
        <v>4871</v>
      </c>
      <c r="O2474" s="20" t="s">
        <v>29</v>
      </c>
      <c r="P2474" s="20"/>
      <c r="Q2474" s="23">
        <v>45204.78121527778</v>
      </c>
      <c r="R2474" s="20" t="s">
        <v>148</v>
      </c>
      <c r="S2474" s="4" t="s">
        <v>10597</v>
      </c>
      <c r="T2474" s="19" t="s">
        <v>6803</v>
      </c>
    </row>
    <row x14ac:dyDescent="0.25" r="2475" customHeight="1" ht="19.5">
      <c r="A2475" s="18">
        <v>45204</v>
      </c>
      <c r="B2475" s="19" t="s">
        <v>10598</v>
      </c>
      <c r="C2475" s="19" t="s">
        <v>4867</v>
      </c>
      <c r="D2475" s="20"/>
      <c r="E2475" s="21">
        <f>"071700011022"</f>
      </c>
      <c r="F2475" s="19" t="s">
        <v>10599</v>
      </c>
      <c r="G2475" s="20" t="s">
        <v>74</v>
      </c>
      <c r="H2475" s="20"/>
      <c r="I2475" s="22" t="s">
        <v>4870</v>
      </c>
      <c r="J2475" s="20" t="s">
        <v>24</v>
      </c>
      <c r="K2475" s="20" t="s">
        <v>25</v>
      </c>
      <c r="L2475" s="20" t="s">
        <v>39</v>
      </c>
      <c r="M2475" s="19" t="s">
        <v>149</v>
      </c>
      <c r="N2475" s="19" t="s">
        <v>4871</v>
      </c>
      <c r="O2475" s="20" t="s">
        <v>29</v>
      </c>
      <c r="P2475" s="20"/>
      <c r="Q2475" s="23">
        <v>45204.688206018516</v>
      </c>
      <c r="R2475" s="20" t="s">
        <v>148</v>
      </c>
      <c r="S2475" s="4" t="s">
        <v>10600</v>
      </c>
      <c r="T2475" s="19" t="s">
        <v>4955</v>
      </c>
    </row>
    <row x14ac:dyDescent="0.25" r="2476" customHeight="1" ht="19.5">
      <c r="A2476" s="18">
        <v>45204</v>
      </c>
      <c r="B2476" s="19" t="s">
        <v>10601</v>
      </c>
      <c r="C2476" s="19" t="s">
        <v>4882</v>
      </c>
      <c r="D2476" s="20"/>
      <c r="E2476" s="21">
        <f>"071700004545"</f>
      </c>
      <c r="F2476" s="19" t="s">
        <v>10602</v>
      </c>
      <c r="G2476" s="20" t="s">
        <v>74</v>
      </c>
      <c r="H2476" s="20"/>
      <c r="I2476" s="22" t="s">
        <v>148</v>
      </c>
      <c r="J2476" s="20" t="s">
        <v>24</v>
      </c>
      <c r="K2476" s="20" t="s">
        <v>25</v>
      </c>
      <c r="L2476" s="20" t="s">
        <v>39</v>
      </c>
      <c r="M2476" s="19" t="s">
        <v>149</v>
      </c>
      <c r="N2476" s="19" t="s">
        <v>4871</v>
      </c>
      <c r="O2476" s="20" t="s">
        <v>29</v>
      </c>
      <c r="P2476" s="20"/>
      <c r="Q2476" s="23">
        <v>45204.765810185185</v>
      </c>
      <c r="R2476" s="20" t="s">
        <v>148</v>
      </c>
      <c r="S2476" s="4" t="s">
        <v>10603</v>
      </c>
      <c r="T2476" s="19" t="s">
        <v>4874</v>
      </c>
    </row>
    <row x14ac:dyDescent="0.25" r="2477" customHeight="1" ht="19.5">
      <c r="A2477" s="18">
        <v>45204</v>
      </c>
      <c r="B2477" s="19" t="s">
        <v>10604</v>
      </c>
      <c r="C2477" s="19" t="s">
        <v>4901</v>
      </c>
      <c r="D2477" s="20"/>
      <c r="E2477" s="21">
        <f>"071703824403"</f>
      </c>
      <c r="F2477" s="19" t="s">
        <v>10605</v>
      </c>
      <c r="G2477" s="20" t="s">
        <v>74</v>
      </c>
      <c r="H2477" s="20" t="s">
        <v>130</v>
      </c>
      <c r="I2477" s="22" t="s">
        <v>42</v>
      </c>
      <c r="J2477" s="20" t="s">
        <v>24</v>
      </c>
      <c r="K2477" s="20" t="s">
        <v>25</v>
      </c>
      <c r="L2477" s="20" t="s">
        <v>39</v>
      </c>
      <c r="M2477" s="19" t="s">
        <v>149</v>
      </c>
      <c r="N2477" s="19" t="s">
        <v>4871</v>
      </c>
      <c r="O2477" s="20" t="s">
        <v>29</v>
      </c>
      <c r="P2477" s="20"/>
      <c r="Q2477" s="23">
        <v>45204.70484953704</v>
      </c>
      <c r="R2477" s="20" t="s">
        <v>148</v>
      </c>
      <c r="S2477" s="4" t="s">
        <v>10606</v>
      </c>
      <c r="T2477" s="19" t="s">
        <v>4893</v>
      </c>
    </row>
    <row x14ac:dyDescent="0.25" r="2478" customHeight="1" ht="19.5">
      <c r="A2478" s="18">
        <v>45204</v>
      </c>
      <c r="B2478" s="19" t="s">
        <v>10607</v>
      </c>
      <c r="C2478" s="19" t="s">
        <v>4867</v>
      </c>
      <c r="D2478" s="20"/>
      <c r="E2478" s="21">
        <f>"071700875003"</f>
      </c>
      <c r="F2478" s="19" t="s">
        <v>10608</v>
      </c>
      <c r="G2478" s="20" t="s">
        <v>74</v>
      </c>
      <c r="H2478" s="20" t="s">
        <v>130</v>
      </c>
      <c r="I2478" s="22" t="s">
        <v>4870</v>
      </c>
      <c r="J2478" s="20" t="s">
        <v>24</v>
      </c>
      <c r="K2478" s="20" t="s">
        <v>25</v>
      </c>
      <c r="L2478" s="20" t="s">
        <v>39</v>
      </c>
      <c r="M2478" s="19" t="s">
        <v>149</v>
      </c>
      <c r="N2478" s="19" t="s">
        <v>4871</v>
      </c>
      <c r="O2478" s="20" t="s">
        <v>29</v>
      </c>
      <c r="P2478" s="20"/>
      <c r="Q2478" s="23">
        <v>45204.66164351852</v>
      </c>
      <c r="R2478" s="20" t="s">
        <v>148</v>
      </c>
      <c r="S2478" s="4" t="s">
        <v>10609</v>
      </c>
      <c r="T2478" s="19" t="s">
        <v>4887</v>
      </c>
    </row>
    <row x14ac:dyDescent="0.25" r="2479" customHeight="1" ht="19.5">
      <c r="A2479" s="18">
        <v>45204</v>
      </c>
      <c r="B2479" s="19" t="s">
        <v>10610</v>
      </c>
      <c r="C2479" s="19" t="s">
        <v>4867</v>
      </c>
      <c r="D2479" s="20"/>
      <c r="E2479" s="21">
        <f>"071700810551"</f>
      </c>
      <c r="F2479" s="19" t="s">
        <v>10611</v>
      </c>
      <c r="G2479" s="20" t="s">
        <v>74</v>
      </c>
      <c r="H2479" s="20" t="s">
        <v>130</v>
      </c>
      <c r="I2479" s="22" t="s">
        <v>4870</v>
      </c>
      <c r="J2479" s="20" t="s">
        <v>24</v>
      </c>
      <c r="K2479" s="20" t="s">
        <v>25</v>
      </c>
      <c r="L2479" s="20" t="s">
        <v>39</v>
      </c>
      <c r="M2479" s="19" t="s">
        <v>149</v>
      </c>
      <c r="N2479" s="19" t="s">
        <v>4871</v>
      </c>
      <c r="O2479" s="20" t="s">
        <v>29</v>
      </c>
      <c r="P2479" s="20"/>
      <c r="Q2479" s="23">
        <v>45204.76733796296</v>
      </c>
      <c r="R2479" s="20" t="s">
        <v>148</v>
      </c>
      <c r="S2479" s="4" t="s">
        <v>10612</v>
      </c>
      <c r="T2479" s="19" t="s">
        <v>4887</v>
      </c>
    </row>
    <row x14ac:dyDescent="0.25" r="2480" customHeight="1" ht="19.5">
      <c r="A2480" s="18">
        <v>45204</v>
      </c>
      <c r="B2480" s="19" t="s">
        <v>10613</v>
      </c>
      <c r="C2480" s="19" t="s">
        <v>4882</v>
      </c>
      <c r="D2480" s="20"/>
      <c r="E2480" s="21">
        <f>"071700034902"</f>
      </c>
      <c r="F2480" s="19" t="s">
        <v>10614</v>
      </c>
      <c r="G2480" s="20" t="s">
        <v>74</v>
      </c>
      <c r="H2480" s="20" t="s">
        <v>1267</v>
      </c>
      <c r="I2480" s="22" t="s">
        <v>148</v>
      </c>
      <c r="J2480" s="20" t="s">
        <v>24</v>
      </c>
      <c r="K2480" s="20" t="s">
        <v>25</v>
      </c>
      <c r="L2480" s="20" t="s">
        <v>39</v>
      </c>
      <c r="M2480" s="19" t="s">
        <v>149</v>
      </c>
      <c r="N2480" s="19" t="s">
        <v>4871</v>
      </c>
      <c r="O2480" s="20" t="s">
        <v>29</v>
      </c>
      <c r="P2480" s="20"/>
      <c r="Q2480" s="23">
        <v>45204.64581018518</v>
      </c>
      <c r="R2480" s="20" t="s">
        <v>148</v>
      </c>
      <c r="S2480" s="4" t="s">
        <v>10615</v>
      </c>
      <c r="T2480" s="19" t="s">
        <v>4961</v>
      </c>
    </row>
    <row x14ac:dyDescent="0.25" r="2481" customHeight="1" ht="19.5">
      <c r="A2481" s="18">
        <v>45204</v>
      </c>
      <c r="B2481" s="19" t="s">
        <v>10616</v>
      </c>
      <c r="C2481" s="19" t="s">
        <v>5117</v>
      </c>
      <c r="D2481" s="20"/>
      <c r="E2481" s="21">
        <f>"071703954591"</f>
      </c>
      <c r="F2481" s="19" t="s">
        <v>10617</v>
      </c>
      <c r="G2481" s="20" t="s">
        <v>74</v>
      </c>
      <c r="H2481" s="20"/>
      <c r="I2481" s="22" t="s">
        <v>4975</v>
      </c>
      <c r="J2481" s="20" t="s">
        <v>24</v>
      </c>
      <c r="K2481" s="20" t="s">
        <v>25</v>
      </c>
      <c r="L2481" s="20" t="s">
        <v>39</v>
      </c>
      <c r="M2481" s="19" t="s">
        <v>149</v>
      </c>
      <c r="N2481" s="19" t="s">
        <v>4871</v>
      </c>
      <c r="O2481" s="20" t="s">
        <v>29</v>
      </c>
      <c r="P2481" s="20"/>
      <c r="Q2481" s="23">
        <v>45204.692824074074</v>
      </c>
      <c r="R2481" s="20" t="s">
        <v>148</v>
      </c>
      <c r="S2481" s="4" t="s">
        <v>10618</v>
      </c>
      <c r="T2481" s="19" t="s">
        <v>4893</v>
      </c>
    </row>
    <row x14ac:dyDescent="0.25" r="2482" customHeight="1" ht="19.5">
      <c r="A2482" s="18">
        <v>45204</v>
      </c>
      <c r="B2482" s="19" t="s">
        <v>10619</v>
      </c>
      <c r="C2482" s="19" t="s">
        <v>4901</v>
      </c>
      <c r="D2482" s="20"/>
      <c r="E2482" s="21">
        <f>"071700960392"</f>
      </c>
      <c r="F2482" s="19" t="s">
        <v>10620</v>
      </c>
      <c r="G2482" s="20" t="s">
        <v>74</v>
      </c>
      <c r="H2482" s="20"/>
      <c r="I2482" s="22" t="s">
        <v>148</v>
      </c>
      <c r="J2482" s="20" t="s">
        <v>24</v>
      </c>
      <c r="K2482" s="20" t="s">
        <v>25</v>
      </c>
      <c r="L2482" s="20" t="s">
        <v>39</v>
      </c>
      <c r="M2482" s="19" t="s">
        <v>149</v>
      </c>
      <c r="N2482" s="19" t="s">
        <v>4871</v>
      </c>
      <c r="O2482" s="20" t="s">
        <v>29</v>
      </c>
      <c r="P2482" s="20"/>
      <c r="Q2482" s="23">
        <v>45204.59388888889</v>
      </c>
      <c r="R2482" s="20" t="s">
        <v>148</v>
      </c>
      <c r="S2482" s="4" t="s">
        <v>10621</v>
      </c>
      <c r="T2482" s="19" t="s">
        <v>4928</v>
      </c>
    </row>
    <row x14ac:dyDescent="0.25" r="2483" customHeight="1" ht="19.5">
      <c r="A2483" s="18">
        <v>45204</v>
      </c>
      <c r="B2483" s="19" t="s">
        <v>10622</v>
      </c>
      <c r="C2483" s="19" t="s">
        <v>4867</v>
      </c>
      <c r="D2483" s="20"/>
      <c r="E2483" s="21">
        <f>"071700134939"</f>
      </c>
      <c r="F2483" s="19" t="s">
        <v>10623</v>
      </c>
      <c r="G2483" s="20" t="s">
        <v>74</v>
      </c>
      <c r="H2483" s="20" t="s">
        <v>130</v>
      </c>
      <c r="I2483" s="22" t="s">
        <v>4870</v>
      </c>
      <c r="J2483" s="20" t="s">
        <v>24</v>
      </c>
      <c r="K2483" s="20" t="s">
        <v>25</v>
      </c>
      <c r="L2483" s="20" t="s">
        <v>39</v>
      </c>
      <c r="M2483" s="19" t="s">
        <v>149</v>
      </c>
      <c r="N2483" s="19" t="s">
        <v>4871</v>
      </c>
      <c r="O2483" s="20" t="s">
        <v>29</v>
      </c>
      <c r="P2483" s="20"/>
      <c r="Q2483" s="23">
        <v>45204.58063657407</v>
      </c>
      <c r="R2483" s="20" t="s">
        <v>148</v>
      </c>
      <c r="S2483" s="4" t="s">
        <v>10624</v>
      </c>
      <c r="T2483" s="19" t="s">
        <v>4934</v>
      </c>
    </row>
    <row x14ac:dyDescent="0.25" r="2484" customHeight="1" ht="19.5">
      <c r="A2484" s="18">
        <v>45204</v>
      </c>
      <c r="B2484" s="19" t="s">
        <v>10625</v>
      </c>
      <c r="C2484" s="19" t="s">
        <v>4882</v>
      </c>
      <c r="D2484" s="20"/>
      <c r="E2484" s="21">
        <f>"071700456198"</f>
      </c>
      <c r="F2484" s="19" t="s">
        <v>10626</v>
      </c>
      <c r="G2484" s="20" t="s">
        <v>74</v>
      </c>
      <c r="H2484" s="20"/>
      <c r="I2484" s="22" t="s">
        <v>148</v>
      </c>
      <c r="J2484" s="20" t="s">
        <v>24</v>
      </c>
      <c r="K2484" s="20" t="s">
        <v>25</v>
      </c>
      <c r="L2484" s="20" t="s">
        <v>39</v>
      </c>
      <c r="M2484" s="19" t="s">
        <v>149</v>
      </c>
      <c r="N2484" s="19" t="s">
        <v>4871</v>
      </c>
      <c r="O2484" s="20" t="s">
        <v>29</v>
      </c>
      <c r="P2484" s="20"/>
      <c r="Q2484" s="23">
        <v>45204.60267361111</v>
      </c>
      <c r="R2484" s="20" t="s">
        <v>148</v>
      </c>
      <c r="S2484" s="4" t="s">
        <v>10627</v>
      </c>
      <c r="T2484" s="19" t="s">
        <v>4893</v>
      </c>
    </row>
    <row x14ac:dyDescent="0.25" r="2485" customHeight="1" ht="19.5">
      <c r="A2485" s="18">
        <v>45204</v>
      </c>
      <c r="B2485" s="19" t="s">
        <v>10628</v>
      </c>
      <c r="C2485" s="19" t="s">
        <v>4867</v>
      </c>
      <c r="D2485" s="20"/>
      <c r="E2485" s="21">
        <f>"071700086677"</f>
      </c>
      <c r="F2485" s="19" t="s">
        <v>10629</v>
      </c>
      <c r="G2485" s="20" t="s">
        <v>74</v>
      </c>
      <c r="H2485" s="20"/>
      <c r="I2485" s="22" t="s">
        <v>4870</v>
      </c>
      <c r="J2485" s="20" t="s">
        <v>24</v>
      </c>
      <c r="K2485" s="20" t="s">
        <v>25</v>
      </c>
      <c r="L2485" s="20" t="s">
        <v>39</v>
      </c>
      <c r="M2485" s="19" t="s">
        <v>149</v>
      </c>
      <c r="N2485" s="19" t="s">
        <v>4871</v>
      </c>
      <c r="O2485" s="20" t="s">
        <v>29</v>
      </c>
      <c r="P2485" s="20"/>
      <c r="Q2485" s="23">
        <v>45204.65387731481</v>
      </c>
      <c r="R2485" s="20" t="s">
        <v>148</v>
      </c>
      <c r="S2485" s="4" t="s">
        <v>10630</v>
      </c>
      <c r="T2485" s="19" t="s">
        <v>4961</v>
      </c>
    </row>
    <row x14ac:dyDescent="0.25" r="2486" customHeight="1" ht="19.5">
      <c r="A2486" s="18">
        <v>45204</v>
      </c>
      <c r="B2486" s="19" t="s">
        <v>10631</v>
      </c>
      <c r="C2486" s="19" t="s">
        <v>5189</v>
      </c>
      <c r="D2486" s="20"/>
      <c r="E2486" s="21">
        <f>"071700007753"</f>
      </c>
      <c r="F2486" s="19" t="s">
        <v>10632</v>
      </c>
      <c r="G2486" s="20" t="s">
        <v>74</v>
      </c>
      <c r="H2486" s="20" t="s">
        <v>130</v>
      </c>
      <c r="I2486" s="22" t="s">
        <v>31</v>
      </c>
      <c r="J2486" s="20" t="s">
        <v>24</v>
      </c>
      <c r="K2486" s="20" t="s">
        <v>25</v>
      </c>
      <c r="L2486" s="20" t="s">
        <v>39</v>
      </c>
      <c r="M2486" s="19" t="s">
        <v>149</v>
      </c>
      <c r="N2486" s="19" t="s">
        <v>4871</v>
      </c>
      <c r="O2486" s="20" t="s">
        <v>29</v>
      </c>
      <c r="P2486" s="20"/>
      <c r="Q2486" s="23">
        <v>45204.61059027778</v>
      </c>
      <c r="R2486" s="20" t="s">
        <v>148</v>
      </c>
      <c r="S2486" s="4" t="s">
        <v>10633</v>
      </c>
      <c r="T2486" s="19" t="s">
        <v>5339</v>
      </c>
    </row>
    <row x14ac:dyDescent="0.25" r="2487" customHeight="1" ht="19.5">
      <c r="A2487" s="18">
        <v>45204</v>
      </c>
      <c r="B2487" s="19" t="s">
        <v>10634</v>
      </c>
      <c r="C2487" s="19" t="s">
        <v>4882</v>
      </c>
      <c r="D2487" s="20"/>
      <c r="E2487" s="21">
        <f>"15572716688"</f>
      </c>
      <c r="F2487" s="19" t="s">
        <v>10635</v>
      </c>
      <c r="G2487" s="20" t="s">
        <v>56</v>
      </c>
      <c r="H2487" s="20"/>
      <c r="I2487" s="22" t="s">
        <v>148</v>
      </c>
      <c r="J2487" s="20" t="s">
        <v>24</v>
      </c>
      <c r="K2487" s="20" t="s">
        <v>172</v>
      </c>
      <c r="L2487" s="20"/>
      <c r="M2487" s="19" t="s">
        <v>149</v>
      </c>
      <c r="N2487" s="19" t="s">
        <v>4871</v>
      </c>
      <c r="O2487" s="20" t="s">
        <v>29</v>
      </c>
      <c r="P2487" s="20"/>
      <c r="Q2487" s="23">
        <v>45204.62458333333</v>
      </c>
      <c r="R2487" s="20" t="s">
        <v>148</v>
      </c>
      <c r="S2487" s="4" t="s">
        <v>10636</v>
      </c>
      <c r="T2487" s="19" t="s">
        <v>4893</v>
      </c>
    </row>
    <row x14ac:dyDescent="0.25" r="2488" customHeight="1" ht="19.5">
      <c r="A2488" s="18">
        <v>45204</v>
      </c>
      <c r="B2488" s="19" t="s">
        <v>10637</v>
      </c>
      <c r="C2488" s="19" t="s">
        <v>5117</v>
      </c>
      <c r="D2488" s="20"/>
      <c r="E2488" s="21">
        <f>"071703502136"</f>
      </c>
      <c r="F2488" s="19" t="s">
        <v>10638</v>
      </c>
      <c r="G2488" s="20" t="s">
        <v>74</v>
      </c>
      <c r="H2488" s="20"/>
      <c r="I2488" s="22" t="s">
        <v>4975</v>
      </c>
      <c r="J2488" s="20" t="s">
        <v>24</v>
      </c>
      <c r="K2488" s="20" t="s">
        <v>25</v>
      </c>
      <c r="L2488" s="20" t="s">
        <v>39</v>
      </c>
      <c r="M2488" s="19" t="s">
        <v>149</v>
      </c>
      <c r="N2488" s="19" t="s">
        <v>4871</v>
      </c>
      <c r="O2488" s="20" t="s">
        <v>29</v>
      </c>
      <c r="P2488" s="20"/>
      <c r="Q2488" s="23">
        <v>45204.562939814816</v>
      </c>
      <c r="R2488" s="20" t="s">
        <v>148</v>
      </c>
      <c r="S2488" s="4" t="s">
        <v>10639</v>
      </c>
      <c r="T2488" s="19" t="s">
        <v>10640</v>
      </c>
    </row>
    <row x14ac:dyDescent="0.25" r="2489" customHeight="1" ht="19.5">
      <c r="A2489" s="18">
        <v>45204</v>
      </c>
      <c r="B2489" s="19" t="s">
        <v>10641</v>
      </c>
      <c r="C2489" s="19" t="s">
        <v>4882</v>
      </c>
      <c r="D2489" s="20"/>
      <c r="E2489" s="21">
        <f>"071700037137"</f>
      </c>
      <c r="F2489" s="19" t="s">
        <v>10642</v>
      </c>
      <c r="G2489" s="20" t="s">
        <v>74</v>
      </c>
      <c r="H2489" s="20" t="s">
        <v>130</v>
      </c>
      <c r="I2489" s="22" t="s">
        <v>93</v>
      </c>
      <c r="J2489" s="20" t="s">
        <v>24</v>
      </c>
      <c r="K2489" s="20" t="s">
        <v>25</v>
      </c>
      <c r="L2489" s="20" t="s">
        <v>39</v>
      </c>
      <c r="M2489" s="19" t="s">
        <v>149</v>
      </c>
      <c r="N2489" s="19" t="s">
        <v>4871</v>
      </c>
      <c r="O2489" s="20" t="s">
        <v>29</v>
      </c>
      <c r="P2489" s="20"/>
      <c r="Q2489" s="23">
        <v>45204.58033564815</v>
      </c>
      <c r="R2489" s="20" t="s">
        <v>148</v>
      </c>
      <c r="S2489" s="4" t="s">
        <v>10643</v>
      </c>
      <c r="T2489" s="19" t="s">
        <v>4874</v>
      </c>
    </row>
    <row x14ac:dyDescent="0.25" r="2490" customHeight="1" ht="19.5">
      <c r="A2490" s="18">
        <v>45204</v>
      </c>
      <c r="B2490" s="19" t="s">
        <v>10644</v>
      </c>
      <c r="C2490" s="19" t="s">
        <v>4867</v>
      </c>
      <c r="D2490" s="20"/>
      <c r="E2490" s="21">
        <f>"071701045943"</f>
      </c>
      <c r="F2490" s="19" t="s">
        <v>10645</v>
      </c>
      <c r="G2490" s="20" t="s">
        <v>74</v>
      </c>
      <c r="H2490" s="20" t="s">
        <v>1267</v>
      </c>
      <c r="I2490" s="22" t="s">
        <v>4870</v>
      </c>
      <c r="J2490" s="20" t="s">
        <v>24</v>
      </c>
      <c r="K2490" s="20" t="s">
        <v>25</v>
      </c>
      <c r="L2490" s="20" t="s">
        <v>39</v>
      </c>
      <c r="M2490" s="19" t="s">
        <v>149</v>
      </c>
      <c r="N2490" s="19" t="s">
        <v>4871</v>
      </c>
      <c r="O2490" s="20" t="s">
        <v>29</v>
      </c>
      <c r="P2490" s="20"/>
      <c r="Q2490" s="23">
        <v>45204.68599537037</v>
      </c>
      <c r="R2490" s="20" t="s">
        <v>148</v>
      </c>
      <c r="S2490" s="4" t="s">
        <v>10646</v>
      </c>
      <c r="T2490" s="19" t="s">
        <v>4961</v>
      </c>
    </row>
    <row x14ac:dyDescent="0.25" r="2491" customHeight="1" ht="19.5">
      <c r="A2491" s="18">
        <v>45204</v>
      </c>
      <c r="B2491" s="19" t="s">
        <v>10647</v>
      </c>
      <c r="C2491" s="19" t="s">
        <v>4923</v>
      </c>
      <c r="D2491" s="20"/>
      <c r="E2491" s="21">
        <f>"071701071598"</f>
      </c>
      <c r="F2491" s="19" t="s">
        <v>10648</v>
      </c>
      <c r="G2491" s="20" t="s">
        <v>74</v>
      </c>
      <c r="H2491" s="20"/>
      <c r="I2491" s="22" t="s">
        <v>87</v>
      </c>
      <c r="J2491" s="20" t="s">
        <v>24</v>
      </c>
      <c r="K2491" s="20" t="s">
        <v>25</v>
      </c>
      <c r="L2491" s="20" t="s">
        <v>39</v>
      </c>
      <c r="M2491" s="19" t="s">
        <v>149</v>
      </c>
      <c r="N2491" s="19" t="s">
        <v>4871</v>
      </c>
      <c r="O2491" s="20" t="s">
        <v>29</v>
      </c>
      <c r="P2491" s="20"/>
      <c r="Q2491" s="23">
        <v>45204.69603009259</v>
      </c>
      <c r="R2491" s="20" t="s">
        <v>148</v>
      </c>
      <c r="S2491" s="4" t="s">
        <v>10649</v>
      </c>
      <c r="T2491" s="19" t="s">
        <v>6808</v>
      </c>
    </row>
    <row x14ac:dyDescent="0.25" r="2492" customHeight="1" ht="19.5">
      <c r="A2492" s="18">
        <v>45204</v>
      </c>
      <c r="B2492" s="19" t="s">
        <v>10650</v>
      </c>
      <c r="C2492" s="19" t="s">
        <v>4867</v>
      </c>
      <c r="D2492" s="20"/>
      <c r="E2492" s="21">
        <f>"071700145789"</f>
      </c>
      <c r="F2492" s="19" t="s">
        <v>10651</v>
      </c>
      <c r="G2492" s="20" t="s">
        <v>74</v>
      </c>
      <c r="H2492" s="20" t="s">
        <v>457</v>
      </c>
      <c r="I2492" s="22" t="s">
        <v>4870</v>
      </c>
      <c r="J2492" s="20" t="s">
        <v>24</v>
      </c>
      <c r="K2492" s="20" t="s">
        <v>25</v>
      </c>
      <c r="L2492" s="20" t="s">
        <v>39</v>
      </c>
      <c r="M2492" s="19" t="s">
        <v>149</v>
      </c>
      <c r="N2492" s="19" t="s">
        <v>4871</v>
      </c>
      <c r="O2492" s="20" t="s">
        <v>29</v>
      </c>
      <c r="P2492" s="20"/>
      <c r="Q2492" s="23">
        <v>45204.55616898148</v>
      </c>
      <c r="R2492" s="20" t="s">
        <v>148</v>
      </c>
      <c r="S2492" s="4" t="s">
        <v>10652</v>
      </c>
      <c r="T2492" s="19" t="s">
        <v>4961</v>
      </c>
    </row>
    <row x14ac:dyDescent="0.25" r="2493" customHeight="1" ht="19.5">
      <c r="A2493" s="18">
        <v>45204</v>
      </c>
      <c r="B2493" s="19" t="s">
        <v>10653</v>
      </c>
      <c r="C2493" s="19" t="s">
        <v>4882</v>
      </c>
      <c r="D2493" s="20"/>
      <c r="E2493" s="21">
        <f>"071700725253"</f>
      </c>
      <c r="F2493" s="19" t="s">
        <v>10654</v>
      </c>
      <c r="G2493" s="20" t="s">
        <v>74</v>
      </c>
      <c r="H2493" s="20"/>
      <c r="I2493" s="22" t="s">
        <v>148</v>
      </c>
      <c r="J2493" s="20" t="s">
        <v>24</v>
      </c>
      <c r="K2493" s="20" t="s">
        <v>25</v>
      </c>
      <c r="L2493" s="20" t="s">
        <v>39</v>
      </c>
      <c r="M2493" s="19" t="s">
        <v>149</v>
      </c>
      <c r="N2493" s="19" t="s">
        <v>4871</v>
      </c>
      <c r="O2493" s="20" t="s">
        <v>29</v>
      </c>
      <c r="P2493" s="20"/>
      <c r="Q2493" s="23">
        <v>45204.49932870371</v>
      </c>
      <c r="R2493" s="20" t="s">
        <v>148</v>
      </c>
      <c r="S2493" s="4" t="s">
        <v>10655</v>
      </c>
      <c r="T2493" s="19" t="s">
        <v>4893</v>
      </c>
    </row>
    <row x14ac:dyDescent="0.25" r="2494" customHeight="1" ht="19.5">
      <c r="A2494" s="18">
        <v>45204</v>
      </c>
      <c r="B2494" s="19" t="s">
        <v>10656</v>
      </c>
      <c r="C2494" s="19" t="s">
        <v>5117</v>
      </c>
      <c r="D2494" s="20"/>
      <c r="E2494" s="21">
        <f>"071700540568"</f>
      </c>
      <c r="F2494" s="19" t="s">
        <v>10657</v>
      </c>
      <c r="G2494" s="20" t="s">
        <v>74</v>
      </c>
      <c r="H2494" s="20"/>
      <c r="I2494" s="22" t="s">
        <v>4975</v>
      </c>
      <c r="J2494" s="20" t="s">
        <v>24</v>
      </c>
      <c r="K2494" s="20" t="s">
        <v>25</v>
      </c>
      <c r="L2494" s="20" t="s">
        <v>39</v>
      </c>
      <c r="M2494" s="19" t="s">
        <v>149</v>
      </c>
      <c r="N2494" s="19" t="s">
        <v>4871</v>
      </c>
      <c r="O2494" s="20" t="s">
        <v>29</v>
      </c>
      <c r="P2494" s="20"/>
      <c r="Q2494" s="23">
        <v>45204.49329861111</v>
      </c>
      <c r="R2494" s="20" t="s">
        <v>148</v>
      </c>
      <c r="S2494" s="4" t="s">
        <v>10658</v>
      </c>
      <c r="T2494" s="19" t="s">
        <v>4880</v>
      </c>
    </row>
    <row x14ac:dyDescent="0.25" r="2495" customHeight="1" ht="19.5">
      <c r="A2495" s="18">
        <v>45204</v>
      </c>
      <c r="B2495" s="19" t="s">
        <v>10659</v>
      </c>
      <c r="C2495" s="19" t="s">
        <v>4867</v>
      </c>
      <c r="D2495" s="20"/>
      <c r="E2495" s="21">
        <f>"071700388412"</f>
      </c>
      <c r="F2495" s="19" t="s">
        <v>10660</v>
      </c>
      <c r="G2495" s="20" t="s">
        <v>74</v>
      </c>
      <c r="H2495" s="20"/>
      <c r="I2495" s="22" t="s">
        <v>4870</v>
      </c>
      <c r="J2495" s="20" t="s">
        <v>24</v>
      </c>
      <c r="K2495" s="20" t="s">
        <v>25</v>
      </c>
      <c r="L2495" s="20" t="s">
        <v>39</v>
      </c>
      <c r="M2495" s="19" t="s">
        <v>149</v>
      </c>
      <c r="N2495" s="19" t="s">
        <v>4871</v>
      </c>
      <c r="O2495" s="20" t="s">
        <v>29</v>
      </c>
      <c r="P2495" s="20"/>
      <c r="Q2495" s="23">
        <v>45204.48703703703</v>
      </c>
      <c r="R2495" s="20" t="s">
        <v>148</v>
      </c>
      <c r="S2495" s="4" t="s">
        <v>10661</v>
      </c>
      <c r="T2495" s="19" t="s">
        <v>4893</v>
      </c>
    </row>
    <row x14ac:dyDescent="0.25" r="2496" customHeight="1" ht="19.5">
      <c r="A2496" s="18">
        <v>45204</v>
      </c>
      <c r="B2496" s="19" t="s">
        <v>10662</v>
      </c>
      <c r="C2496" s="19" t="s">
        <v>4923</v>
      </c>
      <c r="D2496" s="20"/>
      <c r="E2496" s="21">
        <f>"071700008824"</f>
      </c>
      <c r="F2496" s="19" t="s">
        <v>10663</v>
      </c>
      <c r="G2496" s="20" t="s">
        <v>74</v>
      </c>
      <c r="H2496" s="20" t="s">
        <v>130</v>
      </c>
      <c r="I2496" s="22" t="s">
        <v>148</v>
      </c>
      <c r="J2496" s="20" t="s">
        <v>24</v>
      </c>
      <c r="K2496" s="20" t="s">
        <v>25</v>
      </c>
      <c r="L2496" s="20" t="s">
        <v>39</v>
      </c>
      <c r="M2496" s="19" t="s">
        <v>149</v>
      </c>
      <c r="N2496" s="19" t="s">
        <v>4871</v>
      </c>
      <c r="O2496" s="20" t="s">
        <v>29</v>
      </c>
      <c r="P2496" s="20"/>
      <c r="Q2496" s="23">
        <v>45204.472650462965</v>
      </c>
      <c r="R2496" s="20" t="s">
        <v>148</v>
      </c>
      <c r="S2496" s="4" t="s">
        <v>10664</v>
      </c>
      <c r="T2496" s="19" t="s">
        <v>4928</v>
      </c>
    </row>
    <row x14ac:dyDescent="0.25" r="2497" customHeight="1" ht="19.5">
      <c r="A2497" s="18">
        <v>45204</v>
      </c>
      <c r="B2497" s="19" t="s">
        <v>10665</v>
      </c>
      <c r="C2497" s="19" t="s">
        <v>5117</v>
      </c>
      <c r="D2497" s="20"/>
      <c r="E2497" s="21">
        <f>"071700960460"</f>
      </c>
      <c r="F2497" s="19" t="s">
        <v>10666</v>
      </c>
      <c r="G2497" s="20" t="s">
        <v>74</v>
      </c>
      <c r="H2497" s="20" t="s">
        <v>98</v>
      </c>
      <c r="I2497" s="22" t="s">
        <v>4975</v>
      </c>
      <c r="J2497" s="20" t="s">
        <v>24</v>
      </c>
      <c r="K2497" s="20" t="s">
        <v>25</v>
      </c>
      <c r="L2497" s="20" t="s">
        <v>39</v>
      </c>
      <c r="M2497" s="19" t="s">
        <v>149</v>
      </c>
      <c r="N2497" s="19" t="s">
        <v>4871</v>
      </c>
      <c r="O2497" s="20" t="s">
        <v>29</v>
      </c>
      <c r="P2497" s="20"/>
      <c r="Q2497" s="23">
        <v>45204.430127314816</v>
      </c>
      <c r="R2497" s="20" t="s">
        <v>148</v>
      </c>
      <c r="S2497" s="4" t="s">
        <v>10667</v>
      </c>
      <c r="T2497" s="19" t="s">
        <v>4893</v>
      </c>
    </row>
    <row x14ac:dyDescent="0.25" r="2498" customHeight="1" ht="19.5">
      <c r="A2498" s="18">
        <v>45204</v>
      </c>
      <c r="B2498" s="19" t="s">
        <v>10668</v>
      </c>
      <c r="C2498" s="19" t="s">
        <v>4882</v>
      </c>
      <c r="D2498" s="20"/>
      <c r="E2498" s="21">
        <f>"071700729028"</f>
      </c>
      <c r="F2498" s="19" t="s">
        <v>10669</v>
      </c>
      <c r="G2498" s="20" t="s">
        <v>74</v>
      </c>
      <c r="H2498" s="20"/>
      <c r="I2498" s="22" t="s">
        <v>148</v>
      </c>
      <c r="J2498" s="20" t="s">
        <v>24</v>
      </c>
      <c r="K2498" s="20" t="s">
        <v>172</v>
      </c>
      <c r="L2498" s="20"/>
      <c r="M2498" s="19" t="s">
        <v>149</v>
      </c>
      <c r="N2498" s="19" t="s">
        <v>4871</v>
      </c>
      <c r="O2498" s="20" t="s">
        <v>29</v>
      </c>
      <c r="P2498" s="20"/>
      <c r="Q2498" s="23">
        <v>45204.59663194444</v>
      </c>
      <c r="R2498" s="20" t="s">
        <v>148</v>
      </c>
      <c r="S2498" s="4" t="s">
        <v>10670</v>
      </c>
      <c r="T2498" s="19" t="s">
        <v>4887</v>
      </c>
    </row>
    <row x14ac:dyDescent="0.25" r="2499" customHeight="1" ht="19.5">
      <c r="A2499" s="18">
        <v>45204</v>
      </c>
      <c r="B2499" s="19" t="s">
        <v>10671</v>
      </c>
      <c r="C2499" s="19" t="s">
        <v>4882</v>
      </c>
      <c r="D2499" s="20"/>
      <c r="E2499" s="21">
        <f>"071700060865"</f>
      </c>
      <c r="F2499" s="19" t="s">
        <v>10672</v>
      </c>
      <c r="G2499" s="20" t="s">
        <v>74</v>
      </c>
      <c r="H2499" s="20"/>
      <c r="I2499" s="22" t="s">
        <v>148</v>
      </c>
      <c r="J2499" s="20" t="s">
        <v>24</v>
      </c>
      <c r="K2499" s="20" t="s">
        <v>25</v>
      </c>
      <c r="L2499" s="20" t="s">
        <v>39</v>
      </c>
      <c r="M2499" s="19" t="s">
        <v>149</v>
      </c>
      <c r="N2499" s="19" t="s">
        <v>4871</v>
      </c>
      <c r="O2499" s="20" t="s">
        <v>29</v>
      </c>
      <c r="P2499" s="20"/>
      <c r="Q2499" s="23">
        <v>45204.63136574074</v>
      </c>
      <c r="R2499" s="20" t="s">
        <v>148</v>
      </c>
      <c r="S2499" s="4" t="s">
        <v>10673</v>
      </c>
      <c r="T2499" s="19" t="s">
        <v>4887</v>
      </c>
    </row>
    <row x14ac:dyDescent="0.25" r="2500" customHeight="1" ht="19.5">
      <c r="A2500" s="18">
        <v>45204</v>
      </c>
      <c r="B2500" s="19" t="s">
        <v>10674</v>
      </c>
      <c r="C2500" s="19" t="s">
        <v>4867</v>
      </c>
      <c r="D2500" s="20"/>
      <c r="E2500" s="21">
        <f>"071700556357"</f>
      </c>
      <c r="F2500" s="19" t="s">
        <v>10675</v>
      </c>
      <c r="G2500" s="20" t="s">
        <v>74</v>
      </c>
      <c r="H2500" s="20"/>
      <c r="I2500" s="22" t="s">
        <v>4870</v>
      </c>
      <c r="J2500" s="20" t="s">
        <v>24</v>
      </c>
      <c r="K2500" s="20" t="s">
        <v>25</v>
      </c>
      <c r="L2500" s="20" t="s">
        <v>39</v>
      </c>
      <c r="M2500" s="19" t="s">
        <v>149</v>
      </c>
      <c r="N2500" s="19" t="s">
        <v>4871</v>
      </c>
      <c r="O2500" s="20" t="s">
        <v>29</v>
      </c>
      <c r="P2500" s="20"/>
      <c r="Q2500" s="23">
        <v>45204.49300925926</v>
      </c>
      <c r="R2500" s="20" t="s">
        <v>148</v>
      </c>
      <c r="S2500" s="4" t="s">
        <v>10676</v>
      </c>
      <c r="T2500" s="19" t="s">
        <v>4893</v>
      </c>
    </row>
    <row x14ac:dyDescent="0.25" r="2501" customHeight="1" ht="19.5">
      <c r="A2501" s="18">
        <v>45204</v>
      </c>
      <c r="B2501" s="19" t="s">
        <v>10677</v>
      </c>
      <c r="C2501" s="19" t="s">
        <v>4923</v>
      </c>
      <c r="D2501" s="20"/>
      <c r="E2501" s="21">
        <f>"071700084213"</f>
      </c>
      <c r="F2501" s="19" t="s">
        <v>10678</v>
      </c>
      <c r="G2501" s="20" t="s">
        <v>74</v>
      </c>
      <c r="H2501" s="20" t="s">
        <v>130</v>
      </c>
      <c r="I2501" s="22" t="s">
        <v>99</v>
      </c>
      <c r="J2501" s="20" t="s">
        <v>24</v>
      </c>
      <c r="K2501" s="20" t="s">
        <v>25</v>
      </c>
      <c r="L2501" s="20" t="s">
        <v>39</v>
      </c>
      <c r="M2501" s="19" t="s">
        <v>149</v>
      </c>
      <c r="N2501" s="19" t="s">
        <v>4871</v>
      </c>
      <c r="O2501" s="20" t="s">
        <v>29</v>
      </c>
      <c r="P2501" s="20"/>
      <c r="Q2501" s="23">
        <v>45204.4380787037</v>
      </c>
      <c r="R2501" s="20" t="s">
        <v>148</v>
      </c>
      <c r="S2501" s="4" t="s">
        <v>10679</v>
      </c>
      <c r="T2501" s="19" t="s">
        <v>4928</v>
      </c>
    </row>
    <row x14ac:dyDescent="0.25" r="2502" customHeight="1" ht="19.5">
      <c r="A2502" s="18">
        <v>45204</v>
      </c>
      <c r="B2502" s="19" t="s">
        <v>10680</v>
      </c>
      <c r="C2502" s="19" t="s">
        <v>4867</v>
      </c>
      <c r="D2502" s="20"/>
      <c r="E2502" s="21">
        <f>"071700859952"</f>
      </c>
      <c r="F2502" s="19" t="s">
        <v>10681</v>
      </c>
      <c r="G2502" s="20" t="s">
        <v>74</v>
      </c>
      <c r="H2502" s="20" t="s">
        <v>130</v>
      </c>
      <c r="I2502" s="22" t="s">
        <v>4870</v>
      </c>
      <c r="J2502" s="20" t="s">
        <v>24</v>
      </c>
      <c r="K2502" s="20" t="s">
        <v>25</v>
      </c>
      <c r="L2502" s="20" t="s">
        <v>39</v>
      </c>
      <c r="M2502" s="19" t="s">
        <v>149</v>
      </c>
      <c r="N2502" s="19" t="s">
        <v>4871</v>
      </c>
      <c r="O2502" s="20" t="s">
        <v>29</v>
      </c>
      <c r="P2502" s="20"/>
      <c r="Q2502" s="23">
        <v>45204.573171296295</v>
      </c>
      <c r="R2502" s="20" t="s">
        <v>148</v>
      </c>
      <c r="S2502" s="4" t="s">
        <v>10682</v>
      </c>
      <c r="T2502" s="19" t="s">
        <v>4893</v>
      </c>
    </row>
    <row x14ac:dyDescent="0.25" r="2503" customHeight="1" ht="19.5">
      <c r="A2503" s="18">
        <v>45204</v>
      </c>
      <c r="B2503" s="19" t="s">
        <v>10683</v>
      </c>
      <c r="C2503" s="19" t="s">
        <v>4973</v>
      </c>
      <c r="D2503" s="20"/>
      <c r="E2503" s="21">
        <f>"071704594959"</f>
      </c>
      <c r="F2503" s="19" t="s">
        <v>10684</v>
      </c>
      <c r="G2503" s="20" t="s">
        <v>74</v>
      </c>
      <c r="H2503" s="20"/>
      <c r="I2503" s="22" t="s">
        <v>4975</v>
      </c>
      <c r="J2503" s="20" t="s">
        <v>24</v>
      </c>
      <c r="K2503" s="20" t="s">
        <v>25</v>
      </c>
      <c r="L2503" s="20" t="s">
        <v>39</v>
      </c>
      <c r="M2503" s="19" t="s">
        <v>149</v>
      </c>
      <c r="N2503" s="19" t="s">
        <v>4871</v>
      </c>
      <c r="O2503" s="20" t="s">
        <v>29</v>
      </c>
      <c r="P2503" s="20"/>
      <c r="Q2503" s="23">
        <v>45204.552777777775</v>
      </c>
      <c r="R2503" s="20" t="s">
        <v>148</v>
      </c>
      <c r="S2503" s="4" t="s">
        <v>10685</v>
      </c>
      <c r="T2503" s="19" t="s">
        <v>10640</v>
      </c>
    </row>
    <row x14ac:dyDescent="0.25" r="2504" customHeight="1" ht="19.5">
      <c r="A2504" s="18">
        <v>45204</v>
      </c>
      <c r="B2504" s="19" t="s">
        <v>10686</v>
      </c>
      <c r="C2504" s="19" t="s">
        <v>4867</v>
      </c>
      <c r="D2504" s="20"/>
      <c r="E2504" s="21">
        <f>"071700944974"</f>
      </c>
      <c r="F2504" s="19" t="s">
        <v>10687</v>
      </c>
      <c r="G2504" s="20" t="s">
        <v>74</v>
      </c>
      <c r="H2504" s="20"/>
      <c r="I2504" s="22" t="s">
        <v>4870</v>
      </c>
      <c r="J2504" s="20" t="s">
        <v>24</v>
      </c>
      <c r="K2504" s="20" t="s">
        <v>25</v>
      </c>
      <c r="L2504" s="20" t="s">
        <v>39</v>
      </c>
      <c r="M2504" s="19" t="s">
        <v>149</v>
      </c>
      <c r="N2504" s="19" t="s">
        <v>4871</v>
      </c>
      <c r="O2504" s="20" t="s">
        <v>29</v>
      </c>
      <c r="P2504" s="20"/>
      <c r="Q2504" s="23">
        <v>45204.71028935185</v>
      </c>
      <c r="R2504" s="20" t="s">
        <v>148</v>
      </c>
      <c r="S2504" s="4" t="s">
        <v>10688</v>
      </c>
      <c r="T2504" s="19" t="s">
        <v>5318</v>
      </c>
    </row>
    <row x14ac:dyDescent="0.25" r="2505" customHeight="1" ht="19.5">
      <c r="A2505" s="18">
        <v>45204</v>
      </c>
      <c r="B2505" s="19" t="s">
        <v>10689</v>
      </c>
      <c r="C2505" s="19" t="s">
        <v>4882</v>
      </c>
      <c r="D2505" s="20"/>
      <c r="E2505" s="21">
        <f>"071700603869"</f>
      </c>
      <c r="F2505" s="19" t="s">
        <v>10690</v>
      </c>
      <c r="G2505" s="20" t="s">
        <v>74</v>
      </c>
      <c r="H2505" s="20"/>
      <c r="I2505" s="22" t="s">
        <v>142</v>
      </c>
      <c r="J2505" s="20" t="s">
        <v>24</v>
      </c>
      <c r="K2505" s="20" t="s">
        <v>25</v>
      </c>
      <c r="L2505" s="20" t="s">
        <v>39</v>
      </c>
      <c r="M2505" s="19" t="s">
        <v>149</v>
      </c>
      <c r="N2505" s="19" t="s">
        <v>4871</v>
      </c>
      <c r="O2505" s="20" t="s">
        <v>29</v>
      </c>
      <c r="P2505" s="20"/>
      <c r="Q2505" s="23">
        <v>45204.552465277775</v>
      </c>
      <c r="R2505" s="20" t="s">
        <v>148</v>
      </c>
      <c r="S2505" s="4" t="s">
        <v>10691</v>
      </c>
      <c r="T2505" s="19" t="s">
        <v>4893</v>
      </c>
    </row>
    <row x14ac:dyDescent="0.25" r="2506" customHeight="1" ht="19.5">
      <c r="A2506" s="18">
        <v>45204</v>
      </c>
      <c r="B2506" s="19" t="s">
        <v>10692</v>
      </c>
      <c r="C2506" s="19" t="s">
        <v>4973</v>
      </c>
      <c r="D2506" s="20"/>
      <c r="E2506" s="21">
        <f>"071703789989"</f>
      </c>
      <c r="F2506" s="19" t="s">
        <v>10693</v>
      </c>
      <c r="G2506" s="20" t="s">
        <v>74</v>
      </c>
      <c r="H2506" s="20"/>
      <c r="I2506" s="22" t="s">
        <v>4975</v>
      </c>
      <c r="J2506" s="20" t="s">
        <v>24</v>
      </c>
      <c r="K2506" s="20" t="s">
        <v>25</v>
      </c>
      <c r="L2506" s="20" t="s">
        <v>39</v>
      </c>
      <c r="M2506" s="19" t="s">
        <v>149</v>
      </c>
      <c r="N2506" s="19" t="s">
        <v>4871</v>
      </c>
      <c r="O2506" s="20" t="s">
        <v>29</v>
      </c>
      <c r="P2506" s="20"/>
      <c r="Q2506" s="23">
        <v>45204.650289351855</v>
      </c>
      <c r="R2506" s="20" t="s">
        <v>148</v>
      </c>
      <c r="S2506" s="4" t="s">
        <v>10694</v>
      </c>
      <c r="T2506" s="19" t="s">
        <v>4893</v>
      </c>
    </row>
    <row x14ac:dyDescent="0.25" r="2507" customHeight="1" ht="19.5">
      <c r="A2507" s="18">
        <v>45204</v>
      </c>
      <c r="B2507" s="19" t="s">
        <v>10695</v>
      </c>
      <c r="C2507" s="19" t="s">
        <v>5060</v>
      </c>
      <c r="D2507" s="20"/>
      <c r="E2507" s="21">
        <f>"071700054876"</f>
      </c>
      <c r="F2507" s="19" t="s">
        <v>10696</v>
      </c>
      <c r="G2507" s="20" t="s">
        <v>74</v>
      </c>
      <c r="H2507" s="20"/>
      <c r="I2507" s="22" t="s">
        <v>4975</v>
      </c>
      <c r="J2507" s="20" t="s">
        <v>24</v>
      </c>
      <c r="K2507" s="20" t="s">
        <v>25</v>
      </c>
      <c r="L2507" s="20" t="s">
        <v>39</v>
      </c>
      <c r="M2507" s="19" t="s">
        <v>149</v>
      </c>
      <c r="N2507" s="19" t="s">
        <v>4871</v>
      </c>
      <c r="O2507" s="20" t="s">
        <v>29</v>
      </c>
      <c r="P2507" s="20"/>
      <c r="Q2507" s="23">
        <v>45204.739907407406</v>
      </c>
      <c r="R2507" s="20" t="s">
        <v>148</v>
      </c>
      <c r="S2507" s="4" t="s">
        <v>10697</v>
      </c>
      <c r="T2507" s="19" t="s">
        <v>5339</v>
      </c>
    </row>
    <row x14ac:dyDescent="0.25" r="2508" customHeight="1" ht="19.5">
      <c r="A2508" s="18">
        <v>45204</v>
      </c>
      <c r="B2508" s="19" t="s">
        <v>10698</v>
      </c>
      <c r="C2508" s="19" t="s">
        <v>5060</v>
      </c>
      <c r="D2508" s="20"/>
      <c r="E2508" s="21">
        <f>"071700054876"</f>
      </c>
      <c r="F2508" s="19" t="s">
        <v>10696</v>
      </c>
      <c r="G2508" s="20" t="s">
        <v>74</v>
      </c>
      <c r="H2508" s="20"/>
      <c r="I2508" s="22" t="s">
        <v>4975</v>
      </c>
      <c r="J2508" s="20" t="s">
        <v>24</v>
      </c>
      <c r="K2508" s="20" t="s">
        <v>25</v>
      </c>
      <c r="L2508" s="20" t="s">
        <v>39</v>
      </c>
      <c r="M2508" s="19" t="s">
        <v>149</v>
      </c>
      <c r="N2508" s="19" t="s">
        <v>4871</v>
      </c>
      <c r="O2508" s="20" t="s">
        <v>29</v>
      </c>
      <c r="P2508" s="20"/>
      <c r="Q2508" s="23">
        <v>45204.73880787037</v>
      </c>
      <c r="R2508" s="20" t="s">
        <v>148</v>
      </c>
      <c r="S2508" s="4" t="s">
        <v>10699</v>
      </c>
      <c r="T2508" s="19" t="s">
        <v>5339</v>
      </c>
    </row>
    <row x14ac:dyDescent="0.25" r="2509" customHeight="1" ht="19.5">
      <c r="A2509" s="18">
        <v>45204</v>
      </c>
      <c r="B2509" s="19" t="s">
        <v>10700</v>
      </c>
      <c r="C2509" s="19" t="s">
        <v>5189</v>
      </c>
      <c r="D2509" s="20"/>
      <c r="E2509" s="21">
        <f>"071704425283"</f>
      </c>
      <c r="F2509" s="19" t="s">
        <v>10701</v>
      </c>
      <c r="G2509" s="20" t="s">
        <v>2674</v>
      </c>
      <c r="H2509" s="20"/>
      <c r="I2509" s="22" t="s">
        <v>5222</v>
      </c>
      <c r="J2509" s="20" t="s">
        <v>24</v>
      </c>
      <c r="K2509" s="20" t="s">
        <v>25</v>
      </c>
      <c r="L2509" s="20" t="s">
        <v>39</v>
      </c>
      <c r="M2509" s="19" t="s">
        <v>149</v>
      </c>
      <c r="N2509" s="19" t="s">
        <v>4871</v>
      </c>
      <c r="O2509" s="20" t="s">
        <v>29</v>
      </c>
      <c r="P2509" s="20"/>
      <c r="Q2509" s="23">
        <v>45204.6112037037</v>
      </c>
      <c r="R2509" s="20" t="s">
        <v>148</v>
      </c>
      <c r="S2509" s="19" t="s">
        <v>10702</v>
      </c>
      <c r="T2509" s="19" t="s">
        <v>4893</v>
      </c>
    </row>
    <row x14ac:dyDescent="0.25" r="2510" customHeight="1" ht="19.5">
      <c r="A2510" s="18">
        <v>45204</v>
      </c>
      <c r="B2510" s="19" t="s">
        <v>10703</v>
      </c>
      <c r="C2510" s="19" t="s">
        <v>4882</v>
      </c>
      <c r="D2510" s="20"/>
      <c r="E2510" s="21">
        <f>"071704251188"</f>
      </c>
      <c r="F2510" s="19" t="s">
        <v>10704</v>
      </c>
      <c r="G2510" s="20" t="s">
        <v>74</v>
      </c>
      <c r="H2510" s="20"/>
      <c r="I2510" s="22" t="s">
        <v>148</v>
      </c>
      <c r="J2510" s="20" t="s">
        <v>24</v>
      </c>
      <c r="K2510" s="20" t="s">
        <v>25</v>
      </c>
      <c r="L2510" s="20" t="s">
        <v>39</v>
      </c>
      <c r="M2510" s="19" t="s">
        <v>149</v>
      </c>
      <c r="N2510" s="19" t="s">
        <v>4871</v>
      </c>
      <c r="O2510" s="20" t="s">
        <v>29</v>
      </c>
      <c r="P2510" s="20"/>
      <c r="Q2510" s="23">
        <v>45204.446909722225</v>
      </c>
      <c r="R2510" s="20" t="s">
        <v>148</v>
      </c>
      <c r="S2510" s="4" t="s">
        <v>10705</v>
      </c>
      <c r="T2510" s="19" t="s">
        <v>4893</v>
      </c>
    </row>
    <row x14ac:dyDescent="0.25" r="2511" customHeight="1" ht="19.5">
      <c r="A2511" s="18">
        <v>45204</v>
      </c>
      <c r="B2511" s="19" t="s">
        <v>10706</v>
      </c>
      <c r="C2511" s="19" t="s">
        <v>4901</v>
      </c>
      <c r="D2511" s="20"/>
      <c r="E2511" s="21">
        <f>"071700313360"</f>
      </c>
      <c r="F2511" s="19" t="s">
        <v>10707</v>
      </c>
      <c r="G2511" s="20" t="s">
        <v>74</v>
      </c>
      <c r="H2511" s="20" t="s">
        <v>130</v>
      </c>
      <c r="I2511" s="22" t="s">
        <v>148</v>
      </c>
      <c r="J2511" s="20" t="s">
        <v>24</v>
      </c>
      <c r="K2511" s="20" t="s">
        <v>25</v>
      </c>
      <c r="L2511" s="20" t="s">
        <v>39</v>
      </c>
      <c r="M2511" s="19" t="s">
        <v>149</v>
      </c>
      <c r="N2511" s="19" t="s">
        <v>4871</v>
      </c>
      <c r="O2511" s="20" t="s">
        <v>29</v>
      </c>
      <c r="P2511" s="20"/>
      <c r="Q2511" s="23">
        <v>45204.5552662037</v>
      </c>
      <c r="R2511" s="20" t="s">
        <v>148</v>
      </c>
      <c r="S2511" s="4" t="s">
        <v>10708</v>
      </c>
      <c r="T2511" s="19" t="s">
        <v>4887</v>
      </c>
    </row>
    <row x14ac:dyDescent="0.25" r="2512" customHeight="1" ht="19.5">
      <c r="A2512" s="18">
        <v>45204</v>
      </c>
      <c r="B2512" s="19" t="s">
        <v>10709</v>
      </c>
      <c r="C2512" s="19" t="s">
        <v>4867</v>
      </c>
      <c r="D2512" s="20"/>
      <c r="E2512" s="21">
        <f>"071700085205"</f>
      </c>
      <c r="F2512" s="19" t="s">
        <v>10710</v>
      </c>
      <c r="G2512" s="20" t="s">
        <v>74</v>
      </c>
      <c r="H2512" s="20" t="s">
        <v>130</v>
      </c>
      <c r="I2512" s="22" t="s">
        <v>4870</v>
      </c>
      <c r="J2512" s="20" t="s">
        <v>24</v>
      </c>
      <c r="K2512" s="20" t="s">
        <v>25</v>
      </c>
      <c r="L2512" s="20" t="s">
        <v>39</v>
      </c>
      <c r="M2512" s="19" t="s">
        <v>149</v>
      </c>
      <c r="N2512" s="19" t="s">
        <v>4871</v>
      </c>
      <c r="O2512" s="20" t="s">
        <v>29</v>
      </c>
      <c r="P2512" s="20"/>
      <c r="Q2512" s="23">
        <v>45204.43306712963</v>
      </c>
      <c r="R2512" s="20" t="s">
        <v>148</v>
      </c>
      <c r="S2512" s="4" t="s">
        <v>10711</v>
      </c>
      <c r="T2512" s="19" t="s">
        <v>4906</v>
      </c>
    </row>
    <row x14ac:dyDescent="0.25" r="2513" customHeight="1" ht="19.5">
      <c r="A2513" s="18">
        <v>45204</v>
      </c>
      <c r="B2513" s="19" t="s">
        <v>10712</v>
      </c>
      <c r="C2513" s="19" t="s">
        <v>4882</v>
      </c>
      <c r="D2513" s="20"/>
      <c r="E2513" s="21">
        <f>"071703454102"</f>
      </c>
      <c r="F2513" s="19" t="s">
        <v>10713</v>
      </c>
      <c r="G2513" s="20" t="s">
        <v>74</v>
      </c>
      <c r="H2513" s="20"/>
      <c r="I2513" s="22" t="s">
        <v>148</v>
      </c>
      <c r="J2513" s="20" t="s">
        <v>24</v>
      </c>
      <c r="K2513" s="20" t="s">
        <v>25</v>
      </c>
      <c r="L2513" s="20" t="s">
        <v>39</v>
      </c>
      <c r="M2513" s="19" t="s">
        <v>149</v>
      </c>
      <c r="N2513" s="19" t="s">
        <v>4871</v>
      </c>
      <c r="O2513" s="20" t="s">
        <v>29</v>
      </c>
      <c r="P2513" s="20"/>
      <c r="Q2513" s="23">
        <v>45204.86817129629</v>
      </c>
      <c r="R2513" s="20" t="s">
        <v>148</v>
      </c>
      <c r="S2513" s="4" t="s">
        <v>10714</v>
      </c>
      <c r="T2513" s="19" t="s">
        <v>4887</v>
      </c>
    </row>
    <row x14ac:dyDescent="0.25" r="2514" customHeight="1" ht="19.5">
      <c r="A2514" s="18">
        <v>45204</v>
      </c>
      <c r="B2514" s="19" t="s">
        <v>10715</v>
      </c>
      <c r="C2514" s="19" t="s">
        <v>4882</v>
      </c>
      <c r="D2514" s="20"/>
      <c r="E2514" s="21">
        <f>"071704550610"</f>
      </c>
      <c r="F2514" s="19" t="s">
        <v>10716</v>
      </c>
      <c r="G2514" s="20" t="s">
        <v>74</v>
      </c>
      <c r="H2514" s="20"/>
      <c r="I2514" s="22" t="s">
        <v>148</v>
      </c>
      <c r="J2514" s="20" t="s">
        <v>24</v>
      </c>
      <c r="K2514" s="20" t="s">
        <v>25</v>
      </c>
      <c r="L2514" s="20" t="s">
        <v>39</v>
      </c>
      <c r="M2514" s="19" t="s">
        <v>149</v>
      </c>
      <c r="N2514" s="19" t="s">
        <v>4871</v>
      </c>
      <c r="O2514" s="20" t="s">
        <v>29</v>
      </c>
      <c r="P2514" s="20"/>
      <c r="Q2514" s="23">
        <v>45204.45238425926</v>
      </c>
      <c r="R2514" s="20" t="s">
        <v>148</v>
      </c>
      <c r="S2514" s="4" t="s">
        <v>10717</v>
      </c>
      <c r="T2514" s="19" t="s">
        <v>4887</v>
      </c>
    </row>
    <row x14ac:dyDescent="0.25" r="2515" customHeight="1" ht="19.5">
      <c r="A2515" s="18">
        <v>45204</v>
      </c>
      <c r="B2515" s="19" t="s">
        <v>10718</v>
      </c>
      <c r="C2515" s="19" t="s">
        <v>5117</v>
      </c>
      <c r="D2515" s="20"/>
      <c r="E2515" s="21">
        <f>"071703874848"</f>
      </c>
      <c r="F2515" s="19" t="s">
        <v>10719</v>
      </c>
      <c r="G2515" s="20" t="s">
        <v>74</v>
      </c>
      <c r="H2515" s="20"/>
      <c r="I2515" s="22" t="s">
        <v>4975</v>
      </c>
      <c r="J2515" s="20" t="s">
        <v>24</v>
      </c>
      <c r="K2515" s="20" t="s">
        <v>25</v>
      </c>
      <c r="L2515" s="20" t="s">
        <v>39</v>
      </c>
      <c r="M2515" s="19" t="s">
        <v>149</v>
      </c>
      <c r="N2515" s="19" t="s">
        <v>4871</v>
      </c>
      <c r="O2515" s="20" t="s">
        <v>29</v>
      </c>
      <c r="P2515" s="20"/>
      <c r="Q2515" s="23">
        <v>45204.39142361111</v>
      </c>
      <c r="R2515" s="20" t="s">
        <v>148</v>
      </c>
      <c r="S2515" s="4" t="s">
        <v>10720</v>
      </c>
      <c r="T2515" s="19" t="s">
        <v>5430</v>
      </c>
    </row>
    <row x14ac:dyDescent="0.25" r="2516" customHeight="1" ht="19.5">
      <c r="A2516" s="18">
        <v>45204</v>
      </c>
      <c r="B2516" s="19" t="s">
        <v>10721</v>
      </c>
      <c r="C2516" s="19" t="s">
        <v>4923</v>
      </c>
      <c r="D2516" s="20"/>
      <c r="E2516" s="21">
        <f>"071700003151"</f>
      </c>
      <c r="F2516" s="19" t="s">
        <v>10722</v>
      </c>
      <c r="G2516" s="20" t="s">
        <v>74</v>
      </c>
      <c r="H2516" s="20" t="s">
        <v>130</v>
      </c>
      <c r="I2516" s="22" t="s">
        <v>148</v>
      </c>
      <c r="J2516" s="20" t="s">
        <v>24</v>
      </c>
      <c r="K2516" s="20" t="s">
        <v>25</v>
      </c>
      <c r="L2516" s="20" t="s">
        <v>39</v>
      </c>
      <c r="M2516" s="19" t="s">
        <v>149</v>
      </c>
      <c r="N2516" s="19" t="s">
        <v>4871</v>
      </c>
      <c r="O2516" s="20" t="s">
        <v>29</v>
      </c>
      <c r="P2516" s="20"/>
      <c r="Q2516" s="23">
        <v>45204.47704861111</v>
      </c>
      <c r="R2516" s="20" t="s">
        <v>148</v>
      </c>
      <c r="S2516" s="4" t="s">
        <v>10723</v>
      </c>
      <c r="T2516" s="19" t="s">
        <v>4955</v>
      </c>
    </row>
    <row x14ac:dyDescent="0.25" r="2517" customHeight="1" ht="19.5">
      <c r="A2517" s="18">
        <v>45204</v>
      </c>
      <c r="B2517" s="19" t="s">
        <v>10724</v>
      </c>
      <c r="C2517" s="19" t="s">
        <v>4923</v>
      </c>
      <c r="D2517" s="20"/>
      <c r="E2517" s="21">
        <f>"071700020389"</f>
      </c>
      <c r="F2517" s="19" t="s">
        <v>10725</v>
      </c>
      <c r="G2517" s="20" t="s">
        <v>74</v>
      </c>
      <c r="H2517" s="20" t="s">
        <v>98</v>
      </c>
      <c r="I2517" s="22" t="s">
        <v>116</v>
      </c>
      <c r="J2517" s="20" t="s">
        <v>24</v>
      </c>
      <c r="K2517" s="20" t="s">
        <v>25</v>
      </c>
      <c r="L2517" s="20" t="s">
        <v>39</v>
      </c>
      <c r="M2517" s="19" t="s">
        <v>149</v>
      </c>
      <c r="N2517" s="19" t="s">
        <v>4871</v>
      </c>
      <c r="O2517" s="20" t="s">
        <v>29</v>
      </c>
      <c r="P2517" s="20"/>
      <c r="Q2517" s="23">
        <v>45204.6387962963</v>
      </c>
      <c r="R2517" s="20" t="s">
        <v>148</v>
      </c>
      <c r="S2517" s="4" t="s">
        <v>10726</v>
      </c>
      <c r="T2517" s="19" t="s">
        <v>4874</v>
      </c>
    </row>
    <row x14ac:dyDescent="0.25" r="2518" customHeight="1" ht="19.5">
      <c r="A2518" s="18">
        <v>45204</v>
      </c>
      <c r="B2518" s="19" t="s">
        <v>10727</v>
      </c>
      <c r="C2518" s="19" t="s">
        <v>4882</v>
      </c>
      <c r="D2518" s="20"/>
      <c r="E2518" s="21">
        <f>"071704495410"</f>
      </c>
      <c r="F2518" s="19" t="s">
        <v>10728</v>
      </c>
      <c r="G2518" s="20" t="s">
        <v>74</v>
      </c>
      <c r="H2518" s="20"/>
      <c r="I2518" s="22" t="s">
        <v>148</v>
      </c>
      <c r="J2518" s="20" t="s">
        <v>24</v>
      </c>
      <c r="K2518" s="20" t="s">
        <v>25</v>
      </c>
      <c r="L2518" s="20" t="s">
        <v>39</v>
      </c>
      <c r="M2518" s="19" t="s">
        <v>149</v>
      </c>
      <c r="N2518" s="19" t="s">
        <v>4871</v>
      </c>
      <c r="O2518" s="20" t="s">
        <v>29</v>
      </c>
      <c r="P2518" s="20"/>
      <c r="Q2518" s="23">
        <v>45204.68398148148</v>
      </c>
      <c r="R2518" s="20" t="s">
        <v>148</v>
      </c>
      <c r="S2518" s="4" t="s">
        <v>10729</v>
      </c>
      <c r="T2518" s="19" t="s">
        <v>4906</v>
      </c>
    </row>
    <row x14ac:dyDescent="0.25" r="2519" customHeight="1" ht="19.5">
      <c r="A2519" s="18">
        <v>45204</v>
      </c>
      <c r="B2519" s="19" t="s">
        <v>10730</v>
      </c>
      <c r="C2519" s="19" t="s">
        <v>4923</v>
      </c>
      <c r="D2519" s="20"/>
      <c r="E2519" s="21">
        <f>"071704185795"</f>
      </c>
      <c r="F2519" s="19" t="s">
        <v>10731</v>
      </c>
      <c r="G2519" s="20" t="s">
        <v>74</v>
      </c>
      <c r="H2519" s="20"/>
      <c r="I2519" s="22" t="s">
        <v>148</v>
      </c>
      <c r="J2519" s="20" t="s">
        <v>24</v>
      </c>
      <c r="K2519" s="20" t="s">
        <v>25</v>
      </c>
      <c r="L2519" s="20" t="s">
        <v>39</v>
      </c>
      <c r="M2519" s="19" t="s">
        <v>149</v>
      </c>
      <c r="N2519" s="19" t="s">
        <v>4871</v>
      </c>
      <c r="O2519" s="20" t="s">
        <v>29</v>
      </c>
      <c r="P2519" s="20"/>
      <c r="Q2519" s="23">
        <v>45204.5453587963</v>
      </c>
      <c r="R2519" s="20" t="s">
        <v>148</v>
      </c>
      <c r="S2519" s="4" t="s">
        <v>10732</v>
      </c>
      <c r="T2519" s="19" t="s">
        <v>4955</v>
      </c>
    </row>
    <row x14ac:dyDescent="0.25" r="2520" customHeight="1" ht="19.5">
      <c r="A2520" s="18">
        <v>45204</v>
      </c>
      <c r="B2520" s="19" t="s">
        <v>10733</v>
      </c>
      <c r="C2520" s="19" t="s">
        <v>4882</v>
      </c>
      <c r="D2520" s="20"/>
      <c r="E2520" s="21">
        <f>"071703692586"</f>
      </c>
      <c r="F2520" s="19" t="s">
        <v>10734</v>
      </c>
      <c r="G2520" s="20" t="s">
        <v>74</v>
      </c>
      <c r="H2520" s="20"/>
      <c r="I2520" s="22" t="s">
        <v>148</v>
      </c>
      <c r="J2520" s="20" t="s">
        <v>24</v>
      </c>
      <c r="K2520" s="20" t="s">
        <v>25</v>
      </c>
      <c r="L2520" s="20" t="s">
        <v>39</v>
      </c>
      <c r="M2520" s="19" t="s">
        <v>149</v>
      </c>
      <c r="N2520" s="19" t="s">
        <v>4871</v>
      </c>
      <c r="O2520" s="20" t="s">
        <v>29</v>
      </c>
      <c r="P2520" s="20"/>
      <c r="Q2520" s="23">
        <v>45204.56359953704</v>
      </c>
      <c r="R2520" s="20" t="s">
        <v>148</v>
      </c>
      <c r="S2520" s="4" t="s">
        <v>10735</v>
      </c>
      <c r="T2520" s="19" t="s">
        <v>4961</v>
      </c>
    </row>
    <row x14ac:dyDescent="0.25" r="2521" customHeight="1" ht="19.5">
      <c r="A2521" s="18">
        <v>45204</v>
      </c>
      <c r="B2521" s="19" t="s">
        <v>10736</v>
      </c>
      <c r="C2521" s="19" t="s">
        <v>5086</v>
      </c>
      <c r="D2521" s="20"/>
      <c r="E2521" s="21">
        <f>"071700709616"</f>
      </c>
      <c r="F2521" s="19" t="s">
        <v>10737</v>
      </c>
      <c r="G2521" s="20" t="s">
        <v>74</v>
      </c>
      <c r="H2521" s="20"/>
      <c r="I2521" s="22" t="s">
        <v>31</v>
      </c>
      <c r="J2521" s="20" t="s">
        <v>24</v>
      </c>
      <c r="K2521" s="20" t="s">
        <v>25</v>
      </c>
      <c r="L2521" s="20" t="s">
        <v>39</v>
      </c>
      <c r="M2521" s="19" t="s">
        <v>149</v>
      </c>
      <c r="N2521" s="19" t="s">
        <v>4871</v>
      </c>
      <c r="O2521" s="20" t="s">
        <v>29</v>
      </c>
      <c r="P2521" s="20"/>
      <c r="Q2521" s="23">
        <v>45204.70722222222</v>
      </c>
      <c r="R2521" s="20" t="s">
        <v>148</v>
      </c>
      <c r="S2521" s="4" t="s">
        <v>10738</v>
      </c>
      <c r="T2521" s="19" t="s">
        <v>10739</v>
      </c>
    </row>
    <row x14ac:dyDescent="0.25" r="2522" customHeight="1" ht="19.5">
      <c r="A2522" s="18">
        <v>45204</v>
      </c>
      <c r="B2522" s="19" t="s">
        <v>10740</v>
      </c>
      <c r="C2522" s="19" t="s">
        <v>4882</v>
      </c>
      <c r="D2522" s="20"/>
      <c r="E2522" s="21">
        <f>"071700361020"</f>
      </c>
      <c r="F2522" s="19" t="s">
        <v>10741</v>
      </c>
      <c r="G2522" s="20" t="s">
        <v>74</v>
      </c>
      <c r="H2522" s="20"/>
      <c r="I2522" s="22" t="s">
        <v>148</v>
      </c>
      <c r="J2522" s="20" t="s">
        <v>24</v>
      </c>
      <c r="K2522" s="20" t="s">
        <v>25</v>
      </c>
      <c r="L2522" s="20" t="s">
        <v>39</v>
      </c>
      <c r="M2522" s="19" t="s">
        <v>149</v>
      </c>
      <c r="N2522" s="19" t="s">
        <v>4871</v>
      </c>
      <c r="O2522" s="20" t="s">
        <v>29</v>
      </c>
      <c r="P2522" s="20"/>
      <c r="Q2522" s="23">
        <v>45204.58697916667</v>
      </c>
      <c r="R2522" s="20" t="s">
        <v>148</v>
      </c>
      <c r="S2522" s="4" t="s">
        <v>10742</v>
      </c>
      <c r="T2522" s="19" t="s">
        <v>4887</v>
      </c>
    </row>
    <row x14ac:dyDescent="0.25" r="2523" customHeight="1" ht="19.5">
      <c r="A2523" s="18">
        <v>45204</v>
      </c>
      <c r="B2523" s="19" t="s">
        <v>10743</v>
      </c>
      <c r="C2523" s="19" t="s">
        <v>4867</v>
      </c>
      <c r="D2523" s="20"/>
      <c r="E2523" s="21">
        <f>"071700015646"</f>
      </c>
      <c r="F2523" s="19" t="s">
        <v>10744</v>
      </c>
      <c r="G2523" s="20" t="s">
        <v>74</v>
      </c>
      <c r="H2523" s="20" t="s">
        <v>98</v>
      </c>
      <c r="I2523" s="22" t="s">
        <v>4870</v>
      </c>
      <c r="J2523" s="20" t="s">
        <v>24</v>
      </c>
      <c r="K2523" s="20" t="s">
        <v>25</v>
      </c>
      <c r="L2523" s="20" t="s">
        <v>39</v>
      </c>
      <c r="M2523" s="19" t="s">
        <v>149</v>
      </c>
      <c r="N2523" s="19" t="s">
        <v>4871</v>
      </c>
      <c r="O2523" s="20" t="s">
        <v>29</v>
      </c>
      <c r="P2523" s="20"/>
      <c r="Q2523" s="23">
        <v>45204.591631944444</v>
      </c>
      <c r="R2523" s="20" t="s">
        <v>148</v>
      </c>
      <c r="S2523" s="4" t="s">
        <v>10745</v>
      </c>
      <c r="T2523" s="19" t="s">
        <v>4893</v>
      </c>
    </row>
    <row x14ac:dyDescent="0.25" r="2524" customHeight="1" ht="19.5">
      <c r="A2524" s="18">
        <v>45204</v>
      </c>
      <c r="B2524" s="19" t="s">
        <v>10746</v>
      </c>
      <c r="C2524" s="19" t="s">
        <v>5137</v>
      </c>
      <c r="D2524" s="20"/>
      <c r="E2524" s="21">
        <f>"071700918198"</f>
      </c>
      <c r="F2524" s="19" t="s">
        <v>10747</v>
      </c>
      <c r="G2524" s="20" t="s">
        <v>2674</v>
      </c>
      <c r="H2524" s="20"/>
      <c r="I2524" s="22" t="s">
        <v>5140</v>
      </c>
      <c r="J2524" s="20" t="s">
        <v>24</v>
      </c>
      <c r="K2524" s="20" t="s">
        <v>25</v>
      </c>
      <c r="L2524" s="20" t="s">
        <v>39</v>
      </c>
      <c r="M2524" s="19" t="s">
        <v>149</v>
      </c>
      <c r="N2524" s="19" t="s">
        <v>4871</v>
      </c>
      <c r="O2524" s="20" t="s">
        <v>29</v>
      </c>
      <c r="P2524" s="20"/>
      <c r="Q2524" s="23">
        <v>45204.709444444445</v>
      </c>
      <c r="R2524" s="20" t="s">
        <v>148</v>
      </c>
      <c r="S2524" s="19" t="s">
        <v>10748</v>
      </c>
      <c r="T2524" s="19" t="s">
        <v>5318</v>
      </c>
    </row>
    <row x14ac:dyDescent="0.25" r="2525" customHeight="1" ht="19.5">
      <c r="A2525" s="18">
        <v>45204</v>
      </c>
      <c r="B2525" s="19" t="s">
        <v>10749</v>
      </c>
      <c r="C2525" s="19" t="s">
        <v>4882</v>
      </c>
      <c r="D2525" s="20"/>
      <c r="E2525" s="21">
        <f>"071704017062"</f>
      </c>
      <c r="F2525" s="19" t="s">
        <v>10750</v>
      </c>
      <c r="G2525" s="20" t="s">
        <v>74</v>
      </c>
      <c r="H2525" s="20"/>
      <c r="I2525" s="22" t="s">
        <v>148</v>
      </c>
      <c r="J2525" s="20" t="s">
        <v>24</v>
      </c>
      <c r="K2525" s="20" t="s">
        <v>25</v>
      </c>
      <c r="L2525" s="20" t="s">
        <v>39</v>
      </c>
      <c r="M2525" s="19" t="s">
        <v>149</v>
      </c>
      <c r="N2525" s="19" t="s">
        <v>4871</v>
      </c>
      <c r="O2525" s="20" t="s">
        <v>29</v>
      </c>
      <c r="P2525" s="20"/>
      <c r="Q2525" s="23">
        <v>45204.6609837963</v>
      </c>
      <c r="R2525" s="20" t="s">
        <v>148</v>
      </c>
      <c r="S2525" s="4" t="s">
        <v>10751</v>
      </c>
      <c r="T2525" s="19" t="s">
        <v>6803</v>
      </c>
    </row>
    <row x14ac:dyDescent="0.25" r="2526" customHeight="1" ht="19.5">
      <c r="A2526" s="18">
        <v>45204</v>
      </c>
      <c r="B2526" s="19" t="s">
        <v>10752</v>
      </c>
      <c r="C2526" s="19" t="s">
        <v>4882</v>
      </c>
      <c r="D2526" s="20"/>
      <c r="E2526" s="21">
        <f>"071700830960"</f>
      </c>
      <c r="F2526" s="19" t="s">
        <v>10753</v>
      </c>
      <c r="G2526" s="20" t="s">
        <v>74</v>
      </c>
      <c r="H2526" s="20" t="s">
        <v>130</v>
      </c>
      <c r="I2526" s="22" t="s">
        <v>148</v>
      </c>
      <c r="J2526" s="20" t="s">
        <v>24</v>
      </c>
      <c r="K2526" s="20" t="s">
        <v>25</v>
      </c>
      <c r="L2526" s="20" t="s">
        <v>39</v>
      </c>
      <c r="M2526" s="19" t="s">
        <v>149</v>
      </c>
      <c r="N2526" s="19" t="s">
        <v>4871</v>
      </c>
      <c r="O2526" s="20" t="s">
        <v>29</v>
      </c>
      <c r="P2526" s="20"/>
      <c r="Q2526" s="23">
        <v>45204.74078703704</v>
      </c>
      <c r="R2526" s="20" t="s">
        <v>42</v>
      </c>
      <c r="S2526" s="4" t="s">
        <v>10754</v>
      </c>
      <c r="T2526" s="19" t="s">
        <v>10755</v>
      </c>
    </row>
    <row x14ac:dyDescent="0.25" r="2527" customHeight="1" ht="19.5">
      <c r="A2527" s="18">
        <v>45204</v>
      </c>
      <c r="B2527" s="19" t="s">
        <v>10756</v>
      </c>
      <c r="C2527" s="19" t="s">
        <v>4882</v>
      </c>
      <c r="D2527" s="20"/>
      <c r="E2527" s="21">
        <f>"071700303247"</f>
      </c>
      <c r="F2527" s="19" t="s">
        <v>10757</v>
      </c>
      <c r="G2527" s="20" t="s">
        <v>74</v>
      </c>
      <c r="H2527" s="20"/>
      <c r="I2527" s="22" t="s">
        <v>8690</v>
      </c>
      <c r="J2527" s="20" t="s">
        <v>24</v>
      </c>
      <c r="K2527" s="20" t="s">
        <v>25</v>
      </c>
      <c r="L2527" s="20" t="s">
        <v>39</v>
      </c>
      <c r="M2527" s="19" t="s">
        <v>149</v>
      </c>
      <c r="N2527" s="19" t="s">
        <v>4871</v>
      </c>
      <c r="O2527" s="20" t="s">
        <v>29</v>
      </c>
      <c r="P2527" s="20"/>
      <c r="Q2527" s="23">
        <v>45204.45824074074</v>
      </c>
      <c r="R2527" s="20" t="s">
        <v>148</v>
      </c>
      <c r="S2527" s="4" t="s">
        <v>10758</v>
      </c>
      <c r="T2527" s="19" t="s">
        <v>4893</v>
      </c>
    </row>
    <row x14ac:dyDescent="0.25" r="2528" customHeight="1" ht="19.5">
      <c r="A2528" s="18">
        <v>45204</v>
      </c>
      <c r="B2528" s="19" t="s">
        <v>10759</v>
      </c>
      <c r="C2528" s="19" t="s">
        <v>4882</v>
      </c>
      <c r="D2528" s="20"/>
      <c r="E2528" s="21">
        <f>"071704263053"</f>
      </c>
      <c r="F2528" s="19" t="s">
        <v>10760</v>
      </c>
      <c r="G2528" s="20" t="s">
        <v>74</v>
      </c>
      <c r="H2528" s="20"/>
      <c r="I2528" s="22" t="s">
        <v>148</v>
      </c>
      <c r="J2528" s="20" t="s">
        <v>24</v>
      </c>
      <c r="K2528" s="20" t="s">
        <v>25</v>
      </c>
      <c r="L2528" s="20" t="s">
        <v>39</v>
      </c>
      <c r="M2528" s="19" t="s">
        <v>149</v>
      </c>
      <c r="N2528" s="19" t="s">
        <v>4871</v>
      </c>
      <c r="O2528" s="20" t="s">
        <v>29</v>
      </c>
      <c r="P2528" s="20"/>
      <c r="Q2528" s="23">
        <v>45204.43373842593</v>
      </c>
      <c r="R2528" s="20" t="s">
        <v>148</v>
      </c>
      <c r="S2528" s="4" t="s">
        <v>10761</v>
      </c>
      <c r="T2528" s="19" t="s">
        <v>4906</v>
      </c>
    </row>
    <row x14ac:dyDescent="0.25" r="2529" customHeight="1" ht="19.5">
      <c r="A2529" s="18">
        <v>45204</v>
      </c>
      <c r="B2529" s="19" t="s">
        <v>10762</v>
      </c>
      <c r="C2529" s="19" t="s">
        <v>4882</v>
      </c>
      <c r="D2529" s="20"/>
      <c r="E2529" s="21">
        <f>"071703429513"</f>
      </c>
      <c r="F2529" s="19" t="s">
        <v>10763</v>
      </c>
      <c r="G2529" s="20" t="s">
        <v>74</v>
      </c>
      <c r="H2529" s="20"/>
      <c r="I2529" s="22" t="s">
        <v>99</v>
      </c>
      <c r="J2529" s="20" t="s">
        <v>24</v>
      </c>
      <c r="K2529" s="20" t="s">
        <v>25</v>
      </c>
      <c r="L2529" s="20" t="s">
        <v>39</v>
      </c>
      <c r="M2529" s="19" t="s">
        <v>149</v>
      </c>
      <c r="N2529" s="19" t="s">
        <v>4871</v>
      </c>
      <c r="O2529" s="20" t="s">
        <v>29</v>
      </c>
      <c r="P2529" s="20"/>
      <c r="Q2529" s="23">
        <v>45204.598958333336</v>
      </c>
      <c r="R2529" s="20" t="s">
        <v>148</v>
      </c>
      <c r="S2529" s="4" t="s">
        <v>10764</v>
      </c>
      <c r="T2529" s="19" t="s">
        <v>4887</v>
      </c>
    </row>
    <row x14ac:dyDescent="0.25" r="2530" customHeight="1" ht="19.5">
      <c r="A2530" s="18">
        <v>45204</v>
      </c>
      <c r="B2530" s="19" t="s">
        <v>10765</v>
      </c>
      <c r="C2530" s="19" t="s">
        <v>4867</v>
      </c>
      <c r="D2530" s="20"/>
      <c r="E2530" s="21">
        <f>"071700060935"</f>
      </c>
      <c r="F2530" s="19" t="s">
        <v>8355</v>
      </c>
      <c r="G2530" s="20" t="s">
        <v>74</v>
      </c>
      <c r="H2530" s="20"/>
      <c r="I2530" s="22" t="s">
        <v>4870</v>
      </c>
      <c r="J2530" s="20" t="s">
        <v>24</v>
      </c>
      <c r="K2530" s="20" t="s">
        <v>25</v>
      </c>
      <c r="L2530" s="20" t="s">
        <v>39</v>
      </c>
      <c r="M2530" s="19" t="s">
        <v>149</v>
      </c>
      <c r="N2530" s="19" t="s">
        <v>4871</v>
      </c>
      <c r="O2530" s="20" t="s">
        <v>29</v>
      </c>
      <c r="P2530" s="20"/>
      <c r="Q2530" s="23">
        <v>45204.48789351852</v>
      </c>
      <c r="R2530" s="20" t="s">
        <v>148</v>
      </c>
      <c r="S2530" s="4" t="s">
        <v>10766</v>
      </c>
      <c r="T2530" s="19" t="s">
        <v>4893</v>
      </c>
    </row>
    <row x14ac:dyDescent="0.25" r="2531" customHeight="1" ht="19.5">
      <c r="A2531" s="18">
        <v>45204</v>
      </c>
      <c r="B2531" s="19" t="s">
        <v>10767</v>
      </c>
      <c r="C2531" s="19" t="s">
        <v>5363</v>
      </c>
      <c r="D2531" s="20"/>
      <c r="E2531" s="21">
        <f>"15549270628"</f>
      </c>
      <c r="F2531" s="19" t="s">
        <v>10768</v>
      </c>
      <c r="G2531" s="20" t="s">
        <v>115</v>
      </c>
      <c r="H2531" s="20"/>
      <c r="I2531" s="22" t="s">
        <v>415</v>
      </c>
      <c r="J2531" s="20" t="s">
        <v>24</v>
      </c>
      <c r="K2531" s="20" t="s">
        <v>25</v>
      </c>
      <c r="L2531" s="20" t="s">
        <v>4502</v>
      </c>
      <c r="M2531" s="19" t="s">
        <v>27</v>
      </c>
      <c r="N2531" s="19" t="s">
        <v>624</v>
      </c>
      <c r="O2531" s="20" t="s">
        <v>29</v>
      </c>
      <c r="P2531" s="20"/>
      <c r="Q2531" s="23">
        <v>45204.55333333334</v>
      </c>
      <c r="R2531" s="20" t="s">
        <v>42</v>
      </c>
      <c r="S2531" s="4" t="s">
        <v>10769</v>
      </c>
      <c r="T2531" s="19" t="s">
        <v>10770</v>
      </c>
    </row>
    <row x14ac:dyDescent="0.25" r="2532" customHeight="1" ht="19.5">
      <c r="A2532" s="18">
        <v>45204</v>
      </c>
      <c r="B2532" s="19" t="s">
        <v>10771</v>
      </c>
      <c r="C2532" s="19" t="s">
        <v>5363</v>
      </c>
      <c r="D2532" s="20"/>
      <c r="E2532" s="21">
        <f>"15697207325"</f>
      </c>
      <c r="F2532" s="19" t="s">
        <v>10772</v>
      </c>
      <c r="G2532" s="20" t="s">
        <v>74</v>
      </c>
      <c r="H2532" s="20"/>
      <c r="I2532" s="22" t="s">
        <v>116</v>
      </c>
      <c r="J2532" s="20" t="s">
        <v>24</v>
      </c>
      <c r="K2532" s="20" t="s">
        <v>25</v>
      </c>
      <c r="L2532" s="20" t="s">
        <v>39</v>
      </c>
      <c r="M2532" s="19" t="s">
        <v>40</v>
      </c>
      <c r="N2532" s="19" t="s">
        <v>624</v>
      </c>
      <c r="O2532" s="20" t="s">
        <v>29</v>
      </c>
      <c r="P2532" s="20"/>
      <c r="Q2532" s="23">
        <v>45204.754907407405</v>
      </c>
      <c r="R2532" s="20" t="s">
        <v>42</v>
      </c>
      <c r="S2532" s="4" t="s">
        <v>10773</v>
      </c>
      <c r="T2532" s="19" t="s">
        <v>10774</v>
      </c>
    </row>
    <row x14ac:dyDescent="0.25" r="2533" customHeight="1" ht="19.5">
      <c r="A2533" s="18">
        <v>45204</v>
      </c>
      <c r="B2533" s="19" t="s">
        <v>10775</v>
      </c>
      <c r="C2533" s="19" t="s">
        <v>5363</v>
      </c>
      <c r="D2533" s="20"/>
      <c r="E2533" s="21">
        <f>"15587947097"</f>
      </c>
      <c r="F2533" s="19" t="s">
        <v>10776</v>
      </c>
      <c r="G2533" s="20" t="s">
        <v>74</v>
      </c>
      <c r="H2533" s="20"/>
      <c r="I2533" s="22" t="s">
        <v>254</v>
      </c>
      <c r="J2533" s="20" t="s">
        <v>24</v>
      </c>
      <c r="K2533" s="20" t="s">
        <v>25</v>
      </c>
      <c r="L2533" s="20" t="s">
        <v>39</v>
      </c>
      <c r="M2533" s="19" t="s">
        <v>40</v>
      </c>
      <c r="N2533" s="19" t="s">
        <v>624</v>
      </c>
      <c r="O2533" s="20" t="s">
        <v>29</v>
      </c>
      <c r="P2533" s="20"/>
      <c r="Q2533" s="23">
        <v>45204.38149305555</v>
      </c>
      <c r="R2533" s="20" t="s">
        <v>42</v>
      </c>
      <c r="S2533" s="4" t="s">
        <v>10777</v>
      </c>
      <c r="T2533" s="19" t="s">
        <v>10778</v>
      </c>
    </row>
    <row x14ac:dyDescent="0.25" r="2534" customHeight="1" ht="19.5">
      <c r="A2534" s="18">
        <v>45204</v>
      </c>
      <c r="B2534" s="19" t="s">
        <v>10779</v>
      </c>
      <c r="C2534" s="19" t="s">
        <v>5363</v>
      </c>
      <c r="D2534" s="20"/>
      <c r="E2534" s="21">
        <f>"15697205323"</f>
      </c>
      <c r="F2534" s="19" t="s">
        <v>10780</v>
      </c>
      <c r="G2534" s="20" t="s">
        <v>74</v>
      </c>
      <c r="H2534" s="20"/>
      <c r="I2534" s="22" t="s">
        <v>272</v>
      </c>
      <c r="J2534" s="20" t="s">
        <v>24</v>
      </c>
      <c r="K2534" s="20" t="s">
        <v>25</v>
      </c>
      <c r="L2534" s="20" t="s">
        <v>39</v>
      </c>
      <c r="M2534" s="19" t="s">
        <v>40</v>
      </c>
      <c r="N2534" s="19" t="s">
        <v>624</v>
      </c>
      <c r="O2534" s="20" t="s">
        <v>29</v>
      </c>
      <c r="P2534" s="20"/>
      <c r="Q2534" s="23">
        <v>45204.382314814815</v>
      </c>
      <c r="R2534" s="20" t="s">
        <v>42</v>
      </c>
      <c r="S2534" s="4" t="s">
        <v>10781</v>
      </c>
      <c r="T2534" s="19" t="s">
        <v>10778</v>
      </c>
    </row>
    <row x14ac:dyDescent="0.25" r="2535" customHeight="1" ht="19.5">
      <c r="A2535" s="18">
        <v>45204</v>
      </c>
      <c r="B2535" s="19" t="s">
        <v>10782</v>
      </c>
      <c r="C2535" s="19" t="s">
        <v>5363</v>
      </c>
      <c r="D2535" s="20"/>
      <c r="E2535" s="21">
        <f>"16607202332"</f>
      </c>
      <c r="F2535" s="19" t="s">
        <v>9117</v>
      </c>
      <c r="G2535" s="20" t="s">
        <v>74</v>
      </c>
      <c r="H2535" s="20"/>
      <c r="I2535" s="22" t="s">
        <v>93</v>
      </c>
      <c r="J2535" s="20" t="s">
        <v>24</v>
      </c>
      <c r="K2535" s="20" t="s">
        <v>25</v>
      </c>
      <c r="L2535" s="20" t="s">
        <v>39</v>
      </c>
      <c r="M2535" s="19" t="s">
        <v>40</v>
      </c>
      <c r="N2535" s="19" t="s">
        <v>624</v>
      </c>
      <c r="O2535" s="20" t="s">
        <v>29</v>
      </c>
      <c r="P2535" s="20"/>
      <c r="Q2535" s="23">
        <v>45204.38315972222</v>
      </c>
      <c r="R2535" s="20" t="s">
        <v>42</v>
      </c>
      <c r="S2535" s="4" t="s">
        <v>10783</v>
      </c>
      <c r="T2535" s="19" t="s">
        <v>9120</v>
      </c>
    </row>
    <row x14ac:dyDescent="0.25" r="2536" customHeight="1" ht="19.5">
      <c r="A2536" s="18">
        <v>45204</v>
      </c>
      <c r="B2536" s="19" t="s">
        <v>10784</v>
      </c>
      <c r="C2536" s="19" t="s">
        <v>5363</v>
      </c>
      <c r="D2536" s="20"/>
      <c r="E2536" s="21">
        <f>"18671711621"</f>
      </c>
      <c r="F2536" s="19" t="s">
        <v>10785</v>
      </c>
      <c r="G2536" s="20" t="s">
        <v>74</v>
      </c>
      <c r="H2536" s="20"/>
      <c r="I2536" s="22" t="s">
        <v>182</v>
      </c>
      <c r="J2536" s="20" t="s">
        <v>24</v>
      </c>
      <c r="K2536" s="20" t="s">
        <v>25</v>
      </c>
      <c r="L2536" s="20" t="s">
        <v>39</v>
      </c>
      <c r="M2536" s="19" t="s">
        <v>40</v>
      </c>
      <c r="N2536" s="19" t="s">
        <v>624</v>
      </c>
      <c r="O2536" s="20" t="s">
        <v>29</v>
      </c>
      <c r="P2536" s="20"/>
      <c r="Q2536" s="23">
        <v>45204.665983796294</v>
      </c>
      <c r="R2536" s="20" t="s">
        <v>42</v>
      </c>
      <c r="S2536" s="4" t="s">
        <v>10786</v>
      </c>
      <c r="T2536" s="19" t="s">
        <v>10787</v>
      </c>
    </row>
    <row x14ac:dyDescent="0.25" r="2537" customHeight="1" ht="19.5">
      <c r="A2537" s="18">
        <v>45204</v>
      </c>
      <c r="B2537" s="19" t="s">
        <v>10788</v>
      </c>
      <c r="C2537" s="19" t="s">
        <v>5363</v>
      </c>
      <c r="D2537" s="20"/>
      <c r="E2537" s="21">
        <f>"15587993500"</f>
      </c>
      <c r="F2537" s="19" t="s">
        <v>10789</v>
      </c>
      <c r="G2537" s="20" t="s">
        <v>74</v>
      </c>
      <c r="H2537" s="20"/>
      <c r="I2537" s="22" t="s">
        <v>87</v>
      </c>
      <c r="J2537" s="20" t="s">
        <v>24</v>
      </c>
      <c r="K2537" s="20" t="s">
        <v>25</v>
      </c>
      <c r="L2537" s="20" t="s">
        <v>39</v>
      </c>
      <c r="M2537" s="19" t="s">
        <v>27</v>
      </c>
      <c r="N2537" s="19" t="s">
        <v>624</v>
      </c>
      <c r="O2537" s="20" t="s">
        <v>29</v>
      </c>
      <c r="P2537" s="20"/>
      <c r="Q2537" s="23">
        <v>45204.60233796296</v>
      </c>
      <c r="R2537" s="20" t="s">
        <v>42</v>
      </c>
      <c r="S2537" s="4" t="s">
        <v>10790</v>
      </c>
      <c r="T2537" s="19" t="s">
        <v>10787</v>
      </c>
    </row>
    <row x14ac:dyDescent="0.25" r="2538" customHeight="1" ht="19.5">
      <c r="A2538" s="18">
        <v>45204</v>
      </c>
      <c r="B2538" s="19" t="s">
        <v>10791</v>
      </c>
      <c r="C2538" s="19" t="s">
        <v>5363</v>
      </c>
      <c r="D2538" s="20"/>
      <c r="E2538" s="21">
        <f>"17671328018"</f>
      </c>
      <c r="F2538" s="19" t="s">
        <v>10792</v>
      </c>
      <c r="G2538" s="20" t="s">
        <v>216</v>
      </c>
      <c r="H2538" s="20"/>
      <c r="I2538" s="22" t="s">
        <v>398</v>
      </c>
      <c r="J2538" s="20" t="s">
        <v>24</v>
      </c>
      <c r="K2538" s="20" t="s">
        <v>25</v>
      </c>
      <c r="L2538" s="20" t="s">
        <v>39</v>
      </c>
      <c r="M2538" s="19" t="s">
        <v>27</v>
      </c>
      <c r="N2538" s="19" t="s">
        <v>624</v>
      </c>
      <c r="O2538" s="20" t="s">
        <v>29</v>
      </c>
      <c r="P2538" s="20"/>
      <c r="Q2538" s="23">
        <v>45204.56363425926</v>
      </c>
      <c r="R2538" s="20" t="s">
        <v>42</v>
      </c>
      <c r="S2538" s="4" t="s">
        <v>10793</v>
      </c>
      <c r="T2538" s="19" t="s">
        <v>10794</v>
      </c>
    </row>
    <row x14ac:dyDescent="0.25" r="2539" customHeight="1" ht="19.5">
      <c r="A2539" s="18">
        <v>45204</v>
      </c>
      <c r="B2539" s="19" t="s">
        <v>10795</v>
      </c>
      <c r="C2539" s="19" t="s">
        <v>5363</v>
      </c>
      <c r="D2539" s="20"/>
      <c r="E2539" s="21">
        <f>"15697276009"</f>
      </c>
      <c r="F2539" s="19" t="s">
        <v>10796</v>
      </c>
      <c r="G2539" s="20" t="s">
        <v>48</v>
      </c>
      <c r="H2539" s="20" t="s">
        <v>130</v>
      </c>
      <c r="I2539" s="22" t="s">
        <v>241</v>
      </c>
      <c r="J2539" s="20" t="s">
        <v>24</v>
      </c>
      <c r="K2539" s="20" t="s">
        <v>25</v>
      </c>
      <c r="L2539" s="20" t="s">
        <v>39</v>
      </c>
      <c r="M2539" s="19" t="s">
        <v>40</v>
      </c>
      <c r="N2539" s="19" t="s">
        <v>624</v>
      </c>
      <c r="O2539" s="20" t="s">
        <v>29</v>
      </c>
      <c r="P2539" s="20"/>
      <c r="Q2539" s="23">
        <v>45204.783229166664</v>
      </c>
      <c r="R2539" s="20" t="s">
        <v>42</v>
      </c>
      <c r="S2539" s="4" t="s">
        <v>10797</v>
      </c>
      <c r="T2539" s="19" t="s">
        <v>10798</v>
      </c>
    </row>
    <row x14ac:dyDescent="0.25" r="2540" customHeight="1" ht="19.5">
      <c r="A2540" s="18">
        <v>45204</v>
      </c>
      <c r="B2540" s="19" t="s">
        <v>10799</v>
      </c>
      <c r="C2540" s="19" t="s">
        <v>5363</v>
      </c>
      <c r="D2540" s="20"/>
      <c r="E2540" s="21">
        <f>"15586368686"</f>
      </c>
      <c r="F2540" s="19" t="s">
        <v>10800</v>
      </c>
      <c r="G2540" s="20" t="s">
        <v>37</v>
      </c>
      <c r="H2540" s="20"/>
      <c r="I2540" s="22" t="s">
        <v>136</v>
      </c>
      <c r="J2540" s="20" t="s">
        <v>24</v>
      </c>
      <c r="K2540" s="20" t="s">
        <v>25</v>
      </c>
      <c r="L2540" s="20" t="s">
        <v>39</v>
      </c>
      <c r="M2540" s="19" t="s">
        <v>27</v>
      </c>
      <c r="N2540" s="19" t="s">
        <v>624</v>
      </c>
      <c r="O2540" s="20" t="s">
        <v>29</v>
      </c>
      <c r="P2540" s="20"/>
      <c r="Q2540" s="23">
        <v>45204.77688657407</v>
      </c>
      <c r="R2540" s="20" t="s">
        <v>42</v>
      </c>
      <c r="S2540" s="4" t="s">
        <v>10801</v>
      </c>
      <c r="T2540" s="19" t="s">
        <v>10802</v>
      </c>
    </row>
    <row x14ac:dyDescent="0.25" r="2541" customHeight="1" ht="19.5">
      <c r="A2541" s="18">
        <v>45204</v>
      </c>
      <c r="B2541" s="19" t="s">
        <v>10803</v>
      </c>
      <c r="C2541" s="19" t="s">
        <v>10804</v>
      </c>
      <c r="D2541" s="20"/>
      <c r="E2541" s="21">
        <f>"13117279847"</f>
      </c>
      <c r="F2541" s="19" t="s">
        <v>10805</v>
      </c>
      <c r="G2541" s="20" t="s">
        <v>74</v>
      </c>
      <c r="H2541" s="20"/>
      <c r="I2541" s="22" t="s">
        <v>182</v>
      </c>
      <c r="J2541" s="20" t="s">
        <v>24</v>
      </c>
      <c r="K2541" s="20" t="s">
        <v>25</v>
      </c>
      <c r="L2541" s="20" t="s">
        <v>39</v>
      </c>
      <c r="M2541" s="19" t="s">
        <v>40</v>
      </c>
      <c r="N2541" s="19" t="s">
        <v>624</v>
      </c>
      <c r="O2541" s="20" t="s">
        <v>29</v>
      </c>
      <c r="P2541" s="20"/>
      <c r="Q2541" s="23">
        <v>45204.59107638889</v>
      </c>
      <c r="R2541" s="20" t="s">
        <v>42</v>
      </c>
      <c r="S2541" s="4" t="s">
        <v>10806</v>
      </c>
      <c r="T2541" s="19" t="s">
        <v>10807</v>
      </c>
    </row>
    <row x14ac:dyDescent="0.25" r="2542" customHeight="1" ht="19.5">
      <c r="A2542" s="18">
        <v>45204</v>
      </c>
      <c r="B2542" s="19" t="s">
        <v>10808</v>
      </c>
      <c r="C2542" s="19" t="s">
        <v>5363</v>
      </c>
      <c r="D2542" s="20"/>
      <c r="E2542" s="21">
        <f>"18694083259"</f>
      </c>
      <c r="F2542" s="19" t="s">
        <v>10809</v>
      </c>
      <c r="G2542" s="20" t="s">
        <v>74</v>
      </c>
      <c r="H2542" s="20"/>
      <c r="I2542" s="22" t="s">
        <v>796</v>
      </c>
      <c r="J2542" s="20" t="s">
        <v>24</v>
      </c>
      <c r="K2542" s="20" t="s">
        <v>25</v>
      </c>
      <c r="L2542" s="20" t="s">
        <v>39</v>
      </c>
      <c r="M2542" s="19" t="s">
        <v>27</v>
      </c>
      <c r="N2542" s="19" t="s">
        <v>624</v>
      </c>
      <c r="O2542" s="20" t="s">
        <v>29</v>
      </c>
      <c r="P2542" s="20"/>
      <c r="Q2542" s="23">
        <v>45204.79152777778</v>
      </c>
      <c r="R2542" s="20" t="s">
        <v>42</v>
      </c>
      <c r="S2542" s="4" t="s">
        <v>10810</v>
      </c>
      <c r="T2542" s="19" t="s">
        <v>10811</v>
      </c>
    </row>
    <row x14ac:dyDescent="0.25" r="2543" customHeight="1" ht="19.5">
      <c r="A2543" s="18">
        <v>45204</v>
      </c>
      <c r="B2543" s="19" t="s">
        <v>10812</v>
      </c>
      <c r="C2543" s="19" t="s">
        <v>6205</v>
      </c>
      <c r="D2543" s="20"/>
      <c r="E2543" s="21">
        <f>"18995886612"</f>
      </c>
      <c r="F2543" s="19" t="s">
        <v>10813</v>
      </c>
      <c r="G2543" s="20" t="s">
        <v>289</v>
      </c>
      <c r="H2543" s="20" t="s">
        <v>98</v>
      </c>
      <c r="I2543" s="22" t="s">
        <v>99</v>
      </c>
      <c r="J2543" s="20" t="s">
        <v>24</v>
      </c>
      <c r="K2543" s="20" t="s">
        <v>25</v>
      </c>
      <c r="L2543" s="20" t="s">
        <v>39</v>
      </c>
      <c r="M2543" s="19" t="s">
        <v>40</v>
      </c>
      <c r="N2543" s="19" t="s">
        <v>28</v>
      </c>
      <c r="O2543" s="20" t="s">
        <v>29</v>
      </c>
      <c r="P2543" s="20"/>
      <c r="Q2543" s="23">
        <v>45204.661469907405</v>
      </c>
      <c r="R2543" s="20" t="s">
        <v>42</v>
      </c>
      <c r="S2543" s="4" t="s">
        <v>10814</v>
      </c>
      <c r="T2543" s="19" t="s">
        <v>10815</v>
      </c>
    </row>
    <row x14ac:dyDescent="0.25" r="2544" customHeight="1" ht="19.5">
      <c r="A2544" s="18">
        <v>45204</v>
      </c>
      <c r="B2544" s="19" t="s">
        <v>10816</v>
      </c>
      <c r="C2544" s="19" t="s">
        <v>5363</v>
      </c>
      <c r="D2544" s="20"/>
      <c r="E2544" s="21">
        <f>"18527301549"</f>
      </c>
      <c r="F2544" s="19" t="s">
        <v>10817</v>
      </c>
      <c r="G2544" s="20" t="s">
        <v>48</v>
      </c>
      <c r="H2544" s="20"/>
      <c r="I2544" s="22" t="s">
        <v>415</v>
      </c>
      <c r="J2544" s="20" t="s">
        <v>24</v>
      </c>
      <c r="K2544" s="20" t="s">
        <v>25</v>
      </c>
      <c r="L2544" s="20" t="s">
        <v>39</v>
      </c>
      <c r="M2544" s="19" t="s">
        <v>27</v>
      </c>
      <c r="N2544" s="19" t="s">
        <v>624</v>
      </c>
      <c r="O2544" s="20" t="s">
        <v>29</v>
      </c>
      <c r="P2544" s="20"/>
      <c r="Q2544" s="23">
        <v>45204.77137731481</v>
      </c>
      <c r="R2544" s="20" t="s">
        <v>42</v>
      </c>
      <c r="S2544" s="4" t="s">
        <v>10818</v>
      </c>
      <c r="T2544" s="19" t="s">
        <v>10819</v>
      </c>
    </row>
    <row x14ac:dyDescent="0.25" r="2545" customHeight="1" ht="19.5">
      <c r="A2545" s="18">
        <v>45204</v>
      </c>
      <c r="B2545" s="19" t="s">
        <v>10820</v>
      </c>
      <c r="C2545" s="19" t="s">
        <v>108</v>
      </c>
      <c r="D2545" s="20"/>
      <c r="E2545" s="21">
        <f>"13197326288"</f>
      </c>
      <c r="F2545" s="19" t="s">
        <v>10821</v>
      </c>
      <c r="G2545" s="20" t="s">
        <v>289</v>
      </c>
      <c r="H2545" s="20"/>
      <c r="I2545" s="22" t="s">
        <v>75</v>
      </c>
      <c r="J2545" s="20" t="s">
        <v>24</v>
      </c>
      <c r="K2545" s="20" t="s">
        <v>25</v>
      </c>
      <c r="L2545" s="20" t="s">
        <v>39</v>
      </c>
      <c r="M2545" s="19" t="s">
        <v>40</v>
      </c>
      <c r="N2545" s="19" t="s">
        <v>28</v>
      </c>
      <c r="O2545" s="20" t="s">
        <v>29</v>
      </c>
      <c r="P2545" s="20"/>
      <c r="Q2545" s="23">
        <v>45204.469976851855</v>
      </c>
      <c r="R2545" s="20" t="s">
        <v>51</v>
      </c>
      <c r="S2545" s="4" t="s">
        <v>10822</v>
      </c>
      <c r="T2545" s="19"/>
    </row>
    <row x14ac:dyDescent="0.25" r="2546" customHeight="1" ht="19.5">
      <c r="A2546" s="18">
        <v>45204</v>
      </c>
      <c r="B2546" s="19" t="s">
        <v>10823</v>
      </c>
      <c r="C2546" s="19" t="s">
        <v>180</v>
      </c>
      <c r="D2546" s="20"/>
      <c r="E2546" s="21">
        <f>"071700113145"</f>
      </c>
      <c r="F2546" s="19" t="s">
        <v>10824</v>
      </c>
      <c r="G2546" s="20" t="s">
        <v>74</v>
      </c>
      <c r="H2546" s="20"/>
      <c r="I2546" s="22" t="s">
        <v>486</v>
      </c>
      <c r="J2546" s="20" t="s">
        <v>24</v>
      </c>
      <c r="K2546" s="20" t="s">
        <v>25</v>
      </c>
      <c r="L2546" s="20" t="s">
        <v>39</v>
      </c>
      <c r="M2546" s="19" t="s">
        <v>40</v>
      </c>
      <c r="N2546" s="19" t="s">
        <v>183</v>
      </c>
      <c r="O2546" s="20" t="s">
        <v>29</v>
      </c>
      <c r="P2546" s="20"/>
      <c r="Q2546" s="23">
        <v>45204.67275462963</v>
      </c>
      <c r="R2546" s="20" t="s">
        <v>51</v>
      </c>
      <c r="S2546" s="4" t="s">
        <v>10825</v>
      </c>
      <c r="T2546" s="19"/>
    </row>
    <row x14ac:dyDescent="0.25" r="2547" customHeight="1" ht="19.5">
      <c r="A2547" s="18">
        <v>45204</v>
      </c>
      <c r="B2547" s="19" t="s">
        <v>10826</v>
      </c>
      <c r="C2547" s="19" t="s">
        <v>180</v>
      </c>
      <c r="D2547" s="20"/>
      <c r="E2547" s="21">
        <f>"071700503509"</f>
      </c>
      <c r="F2547" s="19" t="s">
        <v>10827</v>
      </c>
      <c r="G2547" s="20" t="s">
        <v>74</v>
      </c>
      <c r="H2547" s="20" t="s">
        <v>98</v>
      </c>
      <c r="I2547" s="22" t="s">
        <v>99</v>
      </c>
      <c r="J2547" s="20" t="s">
        <v>24</v>
      </c>
      <c r="K2547" s="20" t="s">
        <v>25</v>
      </c>
      <c r="L2547" s="20" t="s">
        <v>39</v>
      </c>
      <c r="M2547" s="19" t="s">
        <v>40</v>
      </c>
      <c r="N2547" s="19" t="s">
        <v>183</v>
      </c>
      <c r="O2547" s="20" t="s">
        <v>29</v>
      </c>
      <c r="P2547" s="20"/>
      <c r="Q2547" s="23">
        <v>45204.4075</v>
      </c>
      <c r="R2547" s="20" t="s">
        <v>51</v>
      </c>
      <c r="S2547" s="4" t="s">
        <v>10828</v>
      </c>
      <c r="T2547" s="19"/>
    </row>
    <row x14ac:dyDescent="0.25" r="2548" customHeight="1" ht="19.5">
      <c r="A2548" s="18">
        <v>45204</v>
      </c>
      <c r="B2548" s="19" t="s">
        <v>10829</v>
      </c>
      <c r="C2548" s="19" t="s">
        <v>180</v>
      </c>
      <c r="D2548" s="20"/>
      <c r="E2548" s="21">
        <f>"071700699518"</f>
      </c>
      <c r="F2548" s="19" t="s">
        <v>10563</v>
      </c>
      <c r="G2548" s="20" t="s">
        <v>74</v>
      </c>
      <c r="H2548" s="20" t="s">
        <v>130</v>
      </c>
      <c r="I2548" s="22" t="s">
        <v>1504</v>
      </c>
      <c r="J2548" s="20" t="s">
        <v>24</v>
      </c>
      <c r="K2548" s="20" t="s">
        <v>25</v>
      </c>
      <c r="L2548" s="20" t="s">
        <v>39</v>
      </c>
      <c r="M2548" s="19" t="s">
        <v>149</v>
      </c>
      <c r="N2548" s="19" t="s">
        <v>183</v>
      </c>
      <c r="O2548" s="20" t="s">
        <v>29</v>
      </c>
      <c r="P2548" s="20"/>
      <c r="Q2548" s="23">
        <v>45204.4731712963</v>
      </c>
      <c r="R2548" s="20" t="s">
        <v>51</v>
      </c>
      <c r="S2548" s="4" t="s">
        <v>10830</v>
      </c>
      <c r="T2548" s="19"/>
    </row>
    <row x14ac:dyDescent="0.25" r="2549" customHeight="1" ht="19.5">
      <c r="A2549" s="18">
        <v>45204</v>
      </c>
      <c r="B2549" s="19" t="s">
        <v>10831</v>
      </c>
      <c r="C2549" s="19" t="s">
        <v>180</v>
      </c>
      <c r="D2549" s="20"/>
      <c r="E2549" s="21">
        <f>"071700717536"</f>
      </c>
      <c r="F2549" s="19" t="s">
        <v>4038</v>
      </c>
      <c r="G2549" s="20" t="s">
        <v>23</v>
      </c>
      <c r="H2549" s="20"/>
      <c r="I2549" s="22" t="s">
        <v>663</v>
      </c>
      <c r="J2549" s="20" t="s">
        <v>24</v>
      </c>
      <c r="K2549" s="20" t="s">
        <v>25</v>
      </c>
      <c r="L2549" s="20" t="s">
        <v>39</v>
      </c>
      <c r="M2549" s="19" t="s">
        <v>40</v>
      </c>
      <c r="N2549" s="19" t="s">
        <v>183</v>
      </c>
      <c r="O2549" s="20" t="s">
        <v>29</v>
      </c>
      <c r="P2549" s="20"/>
      <c r="Q2549" s="23">
        <v>45204.63280092592</v>
      </c>
      <c r="R2549" s="20" t="s">
        <v>51</v>
      </c>
      <c r="S2549" s="4" t="s">
        <v>10832</v>
      </c>
      <c r="T2549" s="19"/>
    </row>
    <row x14ac:dyDescent="0.25" r="2550" customHeight="1" ht="19.5">
      <c r="A2550" s="18">
        <v>45204</v>
      </c>
      <c r="B2550" s="19" t="s">
        <v>10833</v>
      </c>
      <c r="C2550" s="19" t="s">
        <v>180</v>
      </c>
      <c r="D2550" s="20"/>
      <c r="E2550" s="21">
        <f>"13040952769"</f>
      </c>
      <c r="F2550" s="19" t="s">
        <v>10834</v>
      </c>
      <c r="G2550" s="20" t="s">
        <v>37</v>
      </c>
      <c r="H2550" s="20"/>
      <c r="I2550" s="22" t="s">
        <v>925</v>
      </c>
      <c r="J2550" s="20" t="s">
        <v>24</v>
      </c>
      <c r="K2550" s="20" t="s">
        <v>25</v>
      </c>
      <c r="L2550" s="20" t="s">
        <v>39</v>
      </c>
      <c r="M2550" s="19" t="s">
        <v>40</v>
      </c>
      <c r="N2550" s="19" t="s">
        <v>183</v>
      </c>
      <c r="O2550" s="20" t="s">
        <v>29</v>
      </c>
      <c r="P2550" s="20"/>
      <c r="Q2550" s="23">
        <v>45204.46755787037</v>
      </c>
      <c r="R2550" s="20" t="s">
        <v>51</v>
      </c>
      <c r="S2550" s="4" t="s">
        <v>10835</v>
      </c>
      <c r="T2550" s="19"/>
    </row>
    <row x14ac:dyDescent="0.25" r="2551" customHeight="1" ht="19.5">
      <c r="A2551" s="18">
        <v>45204</v>
      </c>
      <c r="B2551" s="19" t="s">
        <v>10836</v>
      </c>
      <c r="C2551" s="19" t="s">
        <v>180</v>
      </c>
      <c r="D2551" s="20"/>
      <c r="E2551" s="21">
        <f>"13177051556"</f>
      </c>
      <c r="F2551" s="19" t="s">
        <v>10837</v>
      </c>
      <c r="G2551" s="20" t="s">
        <v>115</v>
      </c>
      <c r="H2551" s="20"/>
      <c r="I2551" s="22" t="s">
        <v>116</v>
      </c>
      <c r="J2551" s="20" t="s">
        <v>24</v>
      </c>
      <c r="K2551" s="20" t="s">
        <v>25</v>
      </c>
      <c r="L2551" s="20" t="s">
        <v>39</v>
      </c>
      <c r="M2551" s="19" t="s">
        <v>27</v>
      </c>
      <c r="N2551" s="19" t="s">
        <v>183</v>
      </c>
      <c r="O2551" s="20" t="s">
        <v>29</v>
      </c>
      <c r="P2551" s="20"/>
      <c r="Q2551" s="23">
        <v>45204.44116898148</v>
      </c>
      <c r="R2551" s="20" t="s">
        <v>51</v>
      </c>
      <c r="S2551" s="4" t="s">
        <v>10838</v>
      </c>
      <c r="T2551" s="19"/>
    </row>
    <row x14ac:dyDescent="0.25" r="2552" customHeight="1" ht="19.5">
      <c r="A2552" s="18">
        <v>45204</v>
      </c>
      <c r="B2552" s="19" t="s">
        <v>10839</v>
      </c>
      <c r="C2552" s="19" t="s">
        <v>180</v>
      </c>
      <c r="D2552" s="20"/>
      <c r="E2552" s="21">
        <f>"13177072195"</f>
      </c>
      <c r="F2552" s="19" t="s">
        <v>10840</v>
      </c>
      <c r="G2552" s="20" t="s">
        <v>23</v>
      </c>
      <c r="H2552" s="20"/>
      <c r="I2552" s="22" t="s">
        <v>433</v>
      </c>
      <c r="J2552" s="20" t="s">
        <v>24</v>
      </c>
      <c r="K2552" s="20" t="s">
        <v>25</v>
      </c>
      <c r="L2552" s="20" t="s">
        <v>39</v>
      </c>
      <c r="M2552" s="19" t="s">
        <v>27</v>
      </c>
      <c r="N2552" s="19" t="s">
        <v>183</v>
      </c>
      <c r="O2552" s="20" t="s">
        <v>29</v>
      </c>
      <c r="P2552" s="20"/>
      <c r="Q2552" s="23">
        <v>45204.63116898148</v>
      </c>
      <c r="R2552" s="20" t="s">
        <v>51</v>
      </c>
      <c r="S2552" s="4" t="s">
        <v>10841</v>
      </c>
      <c r="T2552" s="19"/>
    </row>
    <row x14ac:dyDescent="0.25" r="2553" customHeight="1" ht="19.5">
      <c r="A2553" s="18">
        <v>45204</v>
      </c>
      <c r="B2553" s="19" t="s">
        <v>10842</v>
      </c>
      <c r="C2553" s="19" t="s">
        <v>54</v>
      </c>
      <c r="D2553" s="20"/>
      <c r="E2553" s="21">
        <f>"15549335778"</f>
      </c>
      <c r="F2553" s="19" t="s">
        <v>10843</v>
      </c>
      <c r="G2553" s="20" t="s">
        <v>48</v>
      </c>
      <c r="H2553" s="20"/>
      <c r="I2553" s="22">
        <f>"10015"</f>
      </c>
      <c r="J2553" s="20" t="s">
        <v>24</v>
      </c>
      <c r="K2553" s="20" t="s">
        <v>69</v>
      </c>
      <c r="L2553" s="20" t="s">
        <v>26</v>
      </c>
      <c r="M2553" s="19" t="s">
        <v>27</v>
      </c>
      <c r="N2553" s="19" t="s">
        <v>28</v>
      </c>
      <c r="O2553" s="20" t="s">
        <v>29</v>
      </c>
      <c r="P2553" s="20"/>
      <c r="Q2553" s="23">
        <v>45204.47163194444</v>
      </c>
      <c r="R2553" s="20" t="s">
        <v>31</v>
      </c>
      <c r="S2553" s="4" t="s">
        <v>10844</v>
      </c>
      <c r="T2553" s="4" t="s">
        <v>10845</v>
      </c>
    </row>
    <row x14ac:dyDescent="0.25" r="2554" customHeight="1" ht="19.5">
      <c r="A2554" s="18">
        <v>45204</v>
      </c>
      <c r="B2554" s="19" t="s">
        <v>10846</v>
      </c>
      <c r="C2554" s="19" t="s">
        <v>698</v>
      </c>
      <c r="D2554" s="20"/>
      <c r="E2554" s="21">
        <f>"071700306108"</f>
      </c>
      <c r="F2554" s="19" t="s">
        <v>10847</v>
      </c>
      <c r="G2554" s="20" t="s">
        <v>74</v>
      </c>
      <c r="H2554" s="20"/>
      <c r="I2554" s="22" t="s">
        <v>272</v>
      </c>
      <c r="J2554" s="20" t="s">
        <v>24</v>
      </c>
      <c r="K2554" s="20" t="s">
        <v>25</v>
      </c>
      <c r="L2554" s="20" t="s">
        <v>39</v>
      </c>
      <c r="M2554" s="19" t="s">
        <v>149</v>
      </c>
      <c r="N2554" s="19" t="s">
        <v>28</v>
      </c>
      <c r="O2554" s="20" t="s">
        <v>29</v>
      </c>
      <c r="P2554" s="20"/>
      <c r="Q2554" s="23">
        <v>45204.59893518518</v>
      </c>
      <c r="R2554" s="20" t="s">
        <v>42</v>
      </c>
      <c r="S2554" s="4" t="s">
        <v>10848</v>
      </c>
      <c r="T2554" s="19" t="s">
        <v>10849</v>
      </c>
    </row>
    <row x14ac:dyDescent="0.25" r="2555" customHeight="1" ht="19.5">
      <c r="A2555" s="18">
        <v>45204</v>
      </c>
      <c r="B2555" s="19" t="s">
        <v>10850</v>
      </c>
      <c r="C2555" s="19" t="s">
        <v>341</v>
      </c>
      <c r="D2555" s="20"/>
      <c r="E2555" s="21">
        <f>"17671329592"</f>
      </c>
      <c r="F2555" s="19" t="s">
        <v>4285</v>
      </c>
      <c r="G2555" s="20" t="s">
        <v>62</v>
      </c>
      <c r="H2555" s="20"/>
      <c r="I2555" s="22" t="s">
        <v>486</v>
      </c>
      <c r="J2555" s="20" t="s">
        <v>24</v>
      </c>
      <c r="K2555" s="20" t="s">
        <v>25</v>
      </c>
      <c r="L2555" s="20" t="s">
        <v>39</v>
      </c>
      <c r="M2555" s="19" t="s">
        <v>40</v>
      </c>
      <c r="N2555" s="19" t="s">
        <v>28</v>
      </c>
      <c r="O2555" s="20" t="s">
        <v>29</v>
      </c>
      <c r="P2555" s="20"/>
      <c r="Q2555" s="23">
        <v>45204.56685185185</v>
      </c>
      <c r="R2555" s="20" t="s">
        <v>42</v>
      </c>
      <c r="S2555" s="4" t="s">
        <v>10851</v>
      </c>
      <c r="T2555" s="19" t="s">
        <v>10852</v>
      </c>
    </row>
    <row x14ac:dyDescent="0.25" r="2556" customHeight="1" ht="19.5">
      <c r="A2556" s="18">
        <v>45204</v>
      </c>
      <c r="B2556" s="19" t="s">
        <v>10853</v>
      </c>
      <c r="C2556" s="19" t="s">
        <v>1537</v>
      </c>
      <c r="D2556" s="20"/>
      <c r="E2556" s="21">
        <f>"13117282189"</f>
      </c>
      <c r="F2556" s="19" t="s">
        <v>9205</v>
      </c>
      <c r="G2556" s="20" t="s">
        <v>289</v>
      </c>
      <c r="H2556" s="20" t="s">
        <v>121</v>
      </c>
      <c r="I2556" s="22" t="s">
        <v>189</v>
      </c>
      <c r="J2556" s="20" t="s">
        <v>24</v>
      </c>
      <c r="K2556" s="20" t="s">
        <v>25</v>
      </c>
      <c r="L2556" s="20" t="s">
        <v>39</v>
      </c>
      <c r="M2556" s="19" t="s">
        <v>40</v>
      </c>
      <c r="N2556" s="19" t="s">
        <v>28</v>
      </c>
      <c r="O2556" s="20" t="s">
        <v>29</v>
      </c>
      <c r="P2556" s="20"/>
      <c r="Q2556" s="23">
        <v>45204.56972222222</v>
      </c>
      <c r="R2556" s="20" t="s">
        <v>42</v>
      </c>
      <c r="S2556" s="4" t="s">
        <v>10854</v>
      </c>
      <c r="T2556" s="19" t="s">
        <v>10855</v>
      </c>
    </row>
    <row x14ac:dyDescent="0.25" r="2557" customHeight="1" ht="19.5">
      <c r="A2557" s="18">
        <v>45204</v>
      </c>
      <c r="B2557" s="19" t="s">
        <v>10856</v>
      </c>
      <c r="C2557" s="19" t="s">
        <v>72</v>
      </c>
      <c r="D2557" s="20"/>
      <c r="E2557" s="21">
        <f>"13032730186"</f>
      </c>
      <c r="F2557" s="19" t="s">
        <v>10857</v>
      </c>
      <c r="G2557" s="20" t="s">
        <v>289</v>
      </c>
      <c r="H2557" s="20"/>
      <c r="I2557" s="22" t="s">
        <v>925</v>
      </c>
      <c r="J2557" s="20" t="s">
        <v>24</v>
      </c>
      <c r="K2557" s="20" t="s">
        <v>25</v>
      </c>
      <c r="L2557" s="20" t="s">
        <v>39</v>
      </c>
      <c r="M2557" s="19" t="s">
        <v>40</v>
      </c>
      <c r="N2557" s="19" t="s">
        <v>28</v>
      </c>
      <c r="O2557" s="20" t="s">
        <v>29</v>
      </c>
      <c r="P2557" s="20"/>
      <c r="Q2557" s="23">
        <v>45204.78733796296</v>
      </c>
      <c r="R2557" s="20" t="s">
        <v>42</v>
      </c>
      <c r="S2557" s="4" t="s">
        <v>10858</v>
      </c>
      <c r="T2557" s="19" t="s">
        <v>10859</v>
      </c>
    </row>
    <row x14ac:dyDescent="0.25" r="2558" customHeight="1" ht="19.5">
      <c r="A2558" s="18">
        <v>45204</v>
      </c>
      <c r="B2558" s="19" t="s">
        <v>10860</v>
      </c>
      <c r="C2558" s="19" t="s">
        <v>974</v>
      </c>
      <c r="D2558" s="20"/>
      <c r="E2558" s="21">
        <f>"13227273909"</f>
      </c>
      <c r="F2558" s="19" t="s">
        <v>10861</v>
      </c>
      <c r="G2558" s="20" t="s">
        <v>23</v>
      </c>
      <c r="H2558" s="20"/>
      <c r="I2558" s="22" t="s">
        <v>1504</v>
      </c>
      <c r="J2558" s="20" t="s">
        <v>24</v>
      </c>
      <c r="K2558" s="20" t="s">
        <v>25</v>
      </c>
      <c r="L2558" s="20" t="s">
        <v>39</v>
      </c>
      <c r="M2558" s="19" t="s">
        <v>40</v>
      </c>
      <c r="N2558" s="19" t="s">
        <v>28</v>
      </c>
      <c r="O2558" s="20" t="s">
        <v>29</v>
      </c>
      <c r="P2558" s="20"/>
      <c r="Q2558" s="23">
        <v>45204.56990740741</v>
      </c>
      <c r="R2558" s="20" t="s">
        <v>42</v>
      </c>
      <c r="S2558" s="4" t="s">
        <v>10862</v>
      </c>
      <c r="T2558" s="19" t="s">
        <v>10863</v>
      </c>
    </row>
    <row x14ac:dyDescent="0.25" r="2559" customHeight="1" ht="19.5">
      <c r="A2559" s="18">
        <v>45204</v>
      </c>
      <c r="B2559" s="19" t="s">
        <v>10864</v>
      </c>
      <c r="C2559" s="19" t="s">
        <v>2547</v>
      </c>
      <c r="D2559" s="20"/>
      <c r="E2559" s="21">
        <f>"13032733978"</f>
      </c>
      <c r="F2559" s="19" t="s">
        <v>10865</v>
      </c>
      <c r="G2559" s="20" t="s">
        <v>115</v>
      </c>
      <c r="H2559" s="20"/>
      <c r="I2559" s="22">
        <f>"10015"</f>
      </c>
      <c r="J2559" s="20" t="s">
        <v>24</v>
      </c>
      <c r="K2559" s="20" t="s">
        <v>69</v>
      </c>
      <c r="L2559" s="20" t="s">
        <v>26</v>
      </c>
      <c r="M2559" s="19" t="s">
        <v>27</v>
      </c>
      <c r="N2559" s="19" t="s">
        <v>28</v>
      </c>
      <c r="O2559" s="20" t="s">
        <v>29</v>
      </c>
      <c r="P2559" s="20"/>
      <c r="Q2559" s="23">
        <v>45204.43653935185</v>
      </c>
      <c r="R2559" s="20" t="s">
        <v>31</v>
      </c>
      <c r="S2559" s="4" t="s">
        <v>10866</v>
      </c>
      <c r="T2559" s="4" t="s">
        <v>10867</v>
      </c>
    </row>
    <row x14ac:dyDescent="0.25" r="2560" customHeight="1" ht="19.5">
      <c r="A2560" s="18">
        <v>45204</v>
      </c>
      <c r="B2560" s="19" t="s">
        <v>10868</v>
      </c>
      <c r="C2560" s="19" t="s">
        <v>912</v>
      </c>
      <c r="D2560" s="20"/>
      <c r="E2560" s="21">
        <f>"18671770061"</f>
      </c>
      <c r="F2560" s="19" t="s">
        <v>10869</v>
      </c>
      <c r="G2560" s="20" t="s">
        <v>23</v>
      </c>
      <c r="H2560" s="20"/>
      <c r="I2560" s="22">
        <f>"10015"</f>
      </c>
      <c r="J2560" s="20" t="s">
        <v>24</v>
      </c>
      <c r="K2560" s="20" t="s">
        <v>25</v>
      </c>
      <c r="L2560" s="20" t="s">
        <v>26</v>
      </c>
      <c r="M2560" s="19" t="s">
        <v>27</v>
      </c>
      <c r="N2560" s="19" t="s">
        <v>28</v>
      </c>
      <c r="O2560" s="20" t="s">
        <v>29</v>
      </c>
      <c r="P2560" s="20"/>
      <c r="Q2560" s="23">
        <v>45204.478159722225</v>
      </c>
      <c r="R2560" s="20" t="s">
        <v>31</v>
      </c>
      <c r="S2560" s="4" t="s">
        <v>10870</v>
      </c>
      <c r="T2560" s="4" t="s">
        <v>10871</v>
      </c>
    </row>
    <row x14ac:dyDescent="0.25" r="2561" customHeight="1" ht="19.5">
      <c r="A2561" s="18">
        <v>45204</v>
      </c>
      <c r="B2561" s="19" t="s">
        <v>10872</v>
      </c>
      <c r="C2561" s="19" t="s">
        <v>336</v>
      </c>
      <c r="D2561" s="20"/>
      <c r="E2561" s="21">
        <f>"18672093656"</f>
      </c>
      <c r="F2561" s="19" t="s">
        <v>10873</v>
      </c>
      <c r="G2561" s="20" t="s">
        <v>216</v>
      </c>
      <c r="H2561" s="20"/>
      <c r="I2561" s="22">
        <f>"10015"</f>
      </c>
      <c r="J2561" s="20" t="s">
        <v>24</v>
      </c>
      <c r="K2561" s="20" t="s">
        <v>69</v>
      </c>
      <c r="L2561" s="20" t="s">
        <v>26</v>
      </c>
      <c r="M2561" s="19" t="s">
        <v>27</v>
      </c>
      <c r="N2561" s="19" t="s">
        <v>28</v>
      </c>
      <c r="O2561" s="20" t="s">
        <v>29</v>
      </c>
      <c r="P2561" s="20"/>
      <c r="Q2561" s="23">
        <v>45204.63371527778</v>
      </c>
      <c r="R2561" s="20" t="s">
        <v>31</v>
      </c>
      <c r="S2561" s="4" t="s">
        <v>10874</v>
      </c>
      <c r="T2561" s="4" t="s">
        <v>10875</v>
      </c>
    </row>
    <row x14ac:dyDescent="0.25" r="2562" customHeight="1" ht="19.5">
      <c r="A2562" s="18">
        <v>45204</v>
      </c>
      <c r="B2562" s="19" t="s">
        <v>10876</v>
      </c>
      <c r="C2562" s="19" t="s">
        <v>180</v>
      </c>
      <c r="D2562" s="20"/>
      <c r="E2562" s="21">
        <f>"13197318990"</f>
      </c>
      <c r="F2562" s="19" t="s">
        <v>10877</v>
      </c>
      <c r="G2562" s="20" t="s">
        <v>37</v>
      </c>
      <c r="H2562" s="20" t="s">
        <v>357</v>
      </c>
      <c r="I2562" s="22" t="s">
        <v>328</v>
      </c>
      <c r="J2562" s="20" t="s">
        <v>24</v>
      </c>
      <c r="K2562" s="20" t="s">
        <v>25</v>
      </c>
      <c r="L2562" s="20" t="s">
        <v>39</v>
      </c>
      <c r="M2562" s="19" t="s">
        <v>40</v>
      </c>
      <c r="N2562" s="19" t="s">
        <v>183</v>
      </c>
      <c r="O2562" s="20" t="s">
        <v>29</v>
      </c>
      <c r="P2562" s="20"/>
      <c r="Q2562" s="23">
        <v>45204.65083333333</v>
      </c>
      <c r="R2562" s="20" t="s">
        <v>51</v>
      </c>
      <c r="S2562" s="4" t="s">
        <v>10878</v>
      </c>
      <c r="T2562" s="19"/>
    </row>
    <row x14ac:dyDescent="0.25" r="2563" customHeight="1" ht="19.5">
      <c r="A2563" s="18">
        <v>45204</v>
      </c>
      <c r="B2563" s="19" t="s">
        <v>10879</v>
      </c>
      <c r="C2563" s="19" t="s">
        <v>180</v>
      </c>
      <c r="D2563" s="20"/>
      <c r="E2563" s="21">
        <f>"13197330287"</f>
      </c>
      <c r="F2563" s="19" t="s">
        <v>10880</v>
      </c>
      <c r="G2563" s="20" t="s">
        <v>62</v>
      </c>
      <c r="H2563" s="20"/>
      <c r="I2563" s="22" t="s">
        <v>87</v>
      </c>
      <c r="J2563" s="20" t="s">
        <v>24</v>
      </c>
      <c r="K2563" s="20" t="s">
        <v>25</v>
      </c>
      <c r="L2563" s="20" t="s">
        <v>39</v>
      </c>
      <c r="M2563" s="19" t="s">
        <v>27</v>
      </c>
      <c r="N2563" s="19" t="s">
        <v>183</v>
      </c>
      <c r="O2563" s="20" t="s">
        <v>29</v>
      </c>
      <c r="P2563" s="20"/>
      <c r="Q2563" s="23">
        <v>45204.71648148148</v>
      </c>
      <c r="R2563" s="20" t="s">
        <v>51</v>
      </c>
      <c r="S2563" s="4" t="s">
        <v>10881</v>
      </c>
      <c r="T2563" s="19"/>
    </row>
    <row x14ac:dyDescent="0.25" r="2564" customHeight="1" ht="19.5">
      <c r="A2564" s="18">
        <v>45204</v>
      </c>
      <c r="B2564" s="19" t="s">
        <v>10882</v>
      </c>
      <c r="C2564" s="19" t="s">
        <v>180</v>
      </c>
      <c r="D2564" s="20"/>
      <c r="E2564" s="21">
        <f>"13227274272"</f>
      </c>
      <c r="F2564" s="19" t="s">
        <v>10883</v>
      </c>
      <c r="G2564" s="20" t="s">
        <v>37</v>
      </c>
      <c r="H2564" s="20" t="s">
        <v>98</v>
      </c>
      <c r="I2564" s="22" t="s">
        <v>38</v>
      </c>
      <c r="J2564" s="20" t="s">
        <v>24</v>
      </c>
      <c r="K2564" s="20" t="s">
        <v>25</v>
      </c>
      <c r="L2564" s="20" t="s">
        <v>39</v>
      </c>
      <c r="M2564" s="19" t="s">
        <v>40</v>
      </c>
      <c r="N2564" s="19" t="s">
        <v>183</v>
      </c>
      <c r="O2564" s="20" t="s">
        <v>29</v>
      </c>
      <c r="P2564" s="20"/>
      <c r="Q2564" s="23">
        <v>45204.42103009259</v>
      </c>
      <c r="R2564" s="20" t="s">
        <v>51</v>
      </c>
      <c r="S2564" s="4" t="s">
        <v>10884</v>
      </c>
      <c r="T2564" s="19"/>
    </row>
    <row x14ac:dyDescent="0.25" r="2565" customHeight="1" ht="19.5">
      <c r="A2565" s="18">
        <v>45204</v>
      </c>
      <c r="B2565" s="19" t="s">
        <v>10885</v>
      </c>
      <c r="C2565" s="19" t="s">
        <v>180</v>
      </c>
      <c r="D2565" s="20"/>
      <c r="E2565" s="21">
        <f>"13264906476"</f>
      </c>
      <c r="F2565" s="19" t="s">
        <v>10886</v>
      </c>
      <c r="G2565" s="20" t="s">
        <v>115</v>
      </c>
      <c r="H2565" s="20"/>
      <c r="I2565" s="22" t="s">
        <v>352</v>
      </c>
      <c r="J2565" s="20" t="s">
        <v>24</v>
      </c>
      <c r="K2565" s="20" t="s">
        <v>25</v>
      </c>
      <c r="L2565" s="20" t="s">
        <v>39</v>
      </c>
      <c r="M2565" s="19" t="s">
        <v>40</v>
      </c>
      <c r="N2565" s="19" t="s">
        <v>183</v>
      </c>
      <c r="O2565" s="20" t="s">
        <v>29</v>
      </c>
      <c r="P2565" s="20"/>
      <c r="Q2565" s="23">
        <v>45204.72990740741</v>
      </c>
      <c r="R2565" s="20" t="s">
        <v>51</v>
      </c>
      <c r="S2565" s="4" t="s">
        <v>10887</v>
      </c>
      <c r="T2565" s="19"/>
    </row>
    <row x14ac:dyDescent="0.25" r="2566" customHeight="1" ht="19.5">
      <c r="A2566" s="18">
        <v>45204</v>
      </c>
      <c r="B2566" s="19" t="s">
        <v>10888</v>
      </c>
      <c r="C2566" s="19" t="s">
        <v>239</v>
      </c>
      <c r="D2566" s="20"/>
      <c r="E2566" s="21">
        <f>"15549379858"</f>
      </c>
      <c r="F2566" s="19" t="s">
        <v>10889</v>
      </c>
      <c r="G2566" s="20" t="s">
        <v>289</v>
      </c>
      <c r="H2566" s="20" t="s">
        <v>130</v>
      </c>
      <c r="I2566" s="22" t="s">
        <v>116</v>
      </c>
      <c r="J2566" s="20" t="s">
        <v>24</v>
      </c>
      <c r="K2566" s="20" t="s">
        <v>25</v>
      </c>
      <c r="L2566" s="20" t="s">
        <v>39</v>
      </c>
      <c r="M2566" s="19" t="s">
        <v>40</v>
      </c>
      <c r="N2566" s="19" t="s">
        <v>183</v>
      </c>
      <c r="O2566" s="20" t="s">
        <v>29</v>
      </c>
      <c r="P2566" s="20"/>
      <c r="Q2566" s="23">
        <v>45204.64908564815</v>
      </c>
      <c r="R2566" s="20" t="s">
        <v>51</v>
      </c>
      <c r="S2566" s="4" t="s">
        <v>10890</v>
      </c>
      <c r="T2566" s="19"/>
    </row>
    <row x14ac:dyDescent="0.25" r="2567" customHeight="1" ht="19.5">
      <c r="A2567" s="18">
        <v>45204</v>
      </c>
      <c r="B2567" s="19" t="s">
        <v>10891</v>
      </c>
      <c r="C2567" s="19" t="s">
        <v>180</v>
      </c>
      <c r="D2567" s="20"/>
      <c r="E2567" s="21">
        <f>"15549320296"</f>
      </c>
      <c r="F2567" s="19" t="s">
        <v>10892</v>
      </c>
      <c r="G2567" s="20" t="s">
        <v>115</v>
      </c>
      <c r="H2567" s="20" t="s">
        <v>98</v>
      </c>
      <c r="I2567" s="22" t="s">
        <v>290</v>
      </c>
      <c r="J2567" s="20" t="s">
        <v>24</v>
      </c>
      <c r="K2567" s="20" t="s">
        <v>25</v>
      </c>
      <c r="L2567" s="20" t="s">
        <v>39</v>
      </c>
      <c r="M2567" s="19" t="s">
        <v>27</v>
      </c>
      <c r="N2567" s="19" t="s">
        <v>183</v>
      </c>
      <c r="O2567" s="20" t="s">
        <v>29</v>
      </c>
      <c r="P2567" s="20"/>
      <c r="Q2567" s="23">
        <v>45204.68813657408</v>
      </c>
      <c r="R2567" s="20" t="s">
        <v>51</v>
      </c>
      <c r="S2567" s="4" t="s">
        <v>10893</v>
      </c>
      <c r="T2567" s="19"/>
    </row>
    <row x14ac:dyDescent="0.25" r="2568" customHeight="1" ht="19.5">
      <c r="A2568" s="18">
        <v>45204</v>
      </c>
      <c r="B2568" s="19" t="s">
        <v>10894</v>
      </c>
      <c r="C2568" s="19" t="s">
        <v>180</v>
      </c>
      <c r="D2568" s="20"/>
      <c r="E2568" s="21">
        <f>"15571734700"</f>
      </c>
      <c r="F2568" s="19" t="s">
        <v>10895</v>
      </c>
      <c r="G2568" s="20" t="s">
        <v>115</v>
      </c>
      <c r="H2568" s="20"/>
      <c r="I2568" s="22" t="s">
        <v>38</v>
      </c>
      <c r="J2568" s="20" t="s">
        <v>24</v>
      </c>
      <c r="K2568" s="20" t="s">
        <v>25</v>
      </c>
      <c r="L2568" s="20" t="s">
        <v>39</v>
      </c>
      <c r="M2568" s="19" t="s">
        <v>27</v>
      </c>
      <c r="N2568" s="19" t="s">
        <v>183</v>
      </c>
      <c r="O2568" s="20" t="s">
        <v>29</v>
      </c>
      <c r="P2568" s="20"/>
      <c r="Q2568" s="23">
        <v>45204.62590277778</v>
      </c>
      <c r="R2568" s="20" t="s">
        <v>51</v>
      </c>
      <c r="S2568" s="4" t="s">
        <v>10896</v>
      </c>
      <c r="T2568" s="19"/>
    </row>
    <row x14ac:dyDescent="0.25" r="2569" customHeight="1" ht="19.5">
      <c r="A2569" s="18">
        <v>45204</v>
      </c>
      <c r="B2569" s="19" t="s">
        <v>10897</v>
      </c>
      <c r="C2569" s="19" t="s">
        <v>180</v>
      </c>
      <c r="D2569" s="20"/>
      <c r="E2569" s="21">
        <f>"15572707031"</f>
      </c>
      <c r="F2569" s="19" t="s">
        <v>10898</v>
      </c>
      <c r="G2569" s="20" t="s">
        <v>23</v>
      </c>
      <c r="H2569" s="20"/>
      <c r="I2569" s="22" t="s">
        <v>290</v>
      </c>
      <c r="J2569" s="20" t="s">
        <v>24</v>
      </c>
      <c r="K2569" s="20" t="s">
        <v>25</v>
      </c>
      <c r="L2569" s="20" t="s">
        <v>39</v>
      </c>
      <c r="M2569" s="19" t="s">
        <v>27</v>
      </c>
      <c r="N2569" s="19" t="s">
        <v>183</v>
      </c>
      <c r="O2569" s="20" t="s">
        <v>29</v>
      </c>
      <c r="P2569" s="20"/>
      <c r="Q2569" s="23">
        <v>45204.66305555555</v>
      </c>
      <c r="R2569" s="20" t="s">
        <v>51</v>
      </c>
      <c r="S2569" s="4" t="s">
        <v>10899</v>
      </c>
      <c r="T2569" s="19"/>
    </row>
    <row x14ac:dyDescent="0.25" r="2570" customHeight="1" ht="19.5">
      <c r="A2570" s="18">
        <v>45204</v>
      </c>
      <c r="B2570" s="19" t="s">
        <v>10900</v>
      </c>
      <c r="C2570" s="19" t="s">
        <v>180</v>
      </c>
      <c r="D2570" s="20"/>
      <c r="E2570" s="21">
        <f>"15572734795"</f>
      </c>
      <c r="F2570" s="19" t="s">
        <v>10901</v>
      </c>
      <c r="G2570" s="20" t="s">
        <v>37</v>
      </c>
      <c r="H2570" s="20"/>
      <c r="I2570" s="22" t="s">
        <v>116</v>
      </c>
      <c r="J2570" s="20" t="s">
        <v>24</v>
      </c>
      <c r="K2570" s="20" t="s">
        <v>25</v>
      </c>
      <c r="L2570" s="20" t="s">
        <v>39</v>
      </c>
      <c r="M2570" s="19" t="s">
        <v>27</v>
      </c>
      <c r="N2570" s="19" t="s">
        <v>183</v>
      </c>
      <c r="O2570" s="20" t="s">
        <v>29</v>
      </c>
      <c r="P2570" s="20"/>
      <c r="Q2570" s="23">
        <v>45204.727627314816</v>
      </c>
      <c r="R2570" s="20" t="s">
        <v>51</v>
      </c>
      <c r="S2570" s="4" t="s">
        <v>10902</v>
      </c>
      <c r="T2570" s="19"/>
    </row>
    <row x14ac:dyDescent="0.25" r="2571" customHeight="1" ht="19.5">
      <c r="A2571" s="18">
        <v>45204</v>
      </c>
      <c r="B2571" s="19" t="s">
        <v>10903</v>
      </c>
      <c r="C2571" s="19" t="s">
        <v>180</v>
      </c>
      <c r="D2571" s="20"/>
      <c r="E2571" s="21">
        <f>"15572791161"</f>
      </c>
      <c r="F2571" s="19" t="s">
        <v>7989</v>
      </c>
      <c r="G2571" s="20" t="s">
        <v>289</v>
      </c>
      <c r="H2571" s="20" t="s">
        <v>98</v>
      </c>
      <c r="I2571" s="22" t="s">
        <v>328</v>
      </c>
      <c r="J2571" s="20" t="s">
        <v>24</v>
      </c>
      <c r="K2571" s="20" t="s">
        <v>25</v>
      </c>
      <c r="L2571" s="20" t="s">
        <v>39</v>
      </c>
      <c r="M2571" s="19" t="s">
        <v>40</v>
      </c>
      <c r="N2571" s="19" t="s">
        <v>183</v>
      </c>
      <c r="O2571" s="20" t="s">
        <v>29</v>
      </c>
      <c r="P2571" s="20"/>
      <c r="Q2571" s="23">
        <v>45204.649375</v>
      </c>
      <c r="R2571" s="20" t="s">
        <v>51</v>
      </c>
      <c r="S2571" s="4" t="s">
        <v>10904</v>
      </c>
      <c r="T2571" s="19"/>
    </row>
    <row x14ac:dyDescent="0.25" r="2572" customHeight="1" ht="19.5">
      <c r="A2572" s="18">
        <v>45204</v>
      </c>
      <c r="B2572" s="19" t="s">
        <v>10905</v>
      </c>
      <c r="C2572" s="19" t="s">
        <v>180</v>
      </c>
      <c r="D2572" s="20"/>
      <c r="E2572" s="21">
        <f>"15671038757"</f>
      </c>
      <c r="F2572" s="19" t="s">
        <v>10906</v>
      </c>
      <c r="G2572" s="20" t="s">
        <v>37</v>
      </c>
      <c r="H2572" s="20"/>
      <c r="I2572" s="22" t="s">
        <v>99</v>
      </c>
      <c r="J2572" s="20" t="s">
        <v>24</v>
      </c>
      <c r="K2572" s="20" t="s">
        <v>25</v>
      </c>
      <c r="L2572" s="20" t="s">
        <v>39</v>
      </c>
      <c r="M2572" s="19" t="s">
        <v>27</v>
      </c>
      <c r="N2572" s="19" t="s">
        <v>183</v>
      </c>
      <c r="O2572" s="20" t="s">
        <v>29</v>
      </c>
      <c r="P2572" s="20"/>
      <c r="Q2572" s="23">
        <v>45204.673125</v>
      </c>
      <c r="R2572" s="20" t="s">
        <v>51</v>
      </c>
      <c r="S2572" s="4" t="s">
        <v>10907</v>
      </c>
      <c r="T2572" s="19"/>
    </row>
    <row x14ac:dyDescent="0.25" r="2573" customHeight="1" ht="19.5">
      <c r="A2573" s="18">
        <v>45204</v>
      </c>
      <c r="B2573" s="19" t="s">
        <v>10908</v>
      </c>
      <c r="C2573" s="19" t="s">
        <v>180</v>
      </c>
      <c r="D2573" s="20"/>
      <c r="E2573" s="21">
        <f>"15672481511"</f>
      </c>
      <c r="F2573" s="19" t="s">
        <v>10909</v>
      </c>
      <c r="G2573" s="20" t="s">
        <v>216</v>
      </c>
      <c r="H2573" s="20"/>
      <c r="I2573" s="22" t="s">
        <v>290</v>
      </c>
      <c r="J2573" s="20" t="s">
        <v>24</v>
      </c>
      <c r="K2573" s="20" t="s">
        <v>25</v>
      </c>
      <c r="L2573" s="20" t="s">
        <v>39</v>
      </c>
      <c r="M2573" s="19" t="s">
        <v>40</v>
      </c>
      <c r="N2573" s="19" t="s">
        <v>183</v>
      </c>
      <c r="O2573" s="20" t="s">
        <v>29</v>
      </c>
      <c r="P2573" s="20"/>
      <c r="Q2573" s="23">
        <v>45204.40951388889</v>
      </c>
      <c r="R2573" s="20" t="s">
        <v>51</v>
      </c>
      <c r="S2573" s="4" t="s">
        <v>10910</v>
      </c>
      <c r="T2573" s="19"/>
    </row>
    <row x14ac:dyDescent="0.25" r="2574" customHeight="1" ht="19.5">
      <c r="A2574" s="18">
        <v>45204</v>
      </c>
      <c r="B2574" s="19" t="s">
        <v>10911</v>
      </c>
      <c r="C2574" s="19" t="s">
        <v>46</v>
      </c>
      <c r="D2574" s="20"/>
      <c r="E2574" s="21">
        <f>"15872551750"</f>
      </c>
      <c r="F2574" s="19" t="s">
        <v>10912</v>
      </c>
      <c r="G2574" s="20" t="s">
        <v>48</v>
      </c>
      <c r="H2574" s="20"/>
      <c r="I2574" s="22" t="s">
        <v>63</v>
      </c>
      <c r="J2574" s="20" t="s">
        <v>24</v>
      </c>
      <c r="K2574" s="20" t="s">
        <v>25</v>
      </c>
      <c r="L2574" s="20" t="s">
        <v>39</v>
      </c>
      <c r="M2574" s="19" t="s">
        <v>40</v>
      </c>
      <c r="N2574" s="19" t="s">
        <v>28</v>
      </c>
      <c r="O2574" s="20" t="s">
        <v>29</v>
      </c>
      <c r="P2574" s="20"/>
      <c r="Q2574" s="23">
        <v>45204.42222222222</v>
      </c>
      <c r="R2574" s="20" t="s">
        <v>51</v>
      </c>
      <c r="S2574" s="19" t="s">
        <v>10913</v>
      </c>
      <c r="T2574" s="19"/>
    </row>
    <row x14ac:dyDescent="0.25" r="2575" customHeight="1" ht="19.5">
      <c r="A2575" s="18">
        <v>45204</v>
      </c>
      <c r="B2575" s="19" t="s">
        <v>10914</v>
      </c>
      <c r="C2575" s="19" t="s">
        <v>180</v>
      </c>
      <c r="D2575" s="20"/>
      <c r="E2575" s="21">
        <f>"17671931478"</f>
      </c>
      <c r="F2575" s="19" t="s">
        <v>10915</v>
      </c>
      <c r="G2575" s="20" t="s">
        <v>48</v>
      </c>
      <c r="H2575" s="20"/>
      <c r="I2575" s="22" t="s">
        <v>398</v>
      </c>
      <c r="J2575" s="20" t="s">
        <v>24</v>
      </c>
      <c r="K2575" s="20" t="s">
        <v>25</v>
      </c>
      <c r="L2575" s="20" t="s">
        <v>39</v>
      </c>
      <c r="M2575" s="19" t="s">
        <v>27</v>
      </c>
      <c r="N2575" s="19" t="s">
        <v>183</v>
      </c>
      <c r="O2575" s="20" t="s">
        <v>29</v>
      </c>
      <c r="P2575" s="20"/>
      <c r="Q2575" s="23">
        <v>45204.60539351852</v>
      </c>
      <c r="R2575" s="20" t="s">
        <v>51</v>
      </c>
      <c r="S2575" s="4" t="s">
        <v>10916</v>
      </c>
      <c r="T2575" s="19"/>
    </row>
    <row x14ac:dyDescent="0.25" r="2576" customHeight="1" ht="19.5">
      <c r="A2576" s="18">
        <v>45204</v>
      </c>
      <c r="B2576" s="19" t="s">
        <v>10917</v>
      </c>
      <c r="C2576" s="19" t="s">
        <v>180</v>
      </c>
      <c r="D2576" s="20"/>
      <c r="E2576" s="21">
        <f>"18671700571"</f>
      </c>
      <c r="F2576" s="19" t="s">
        <v>10918</v>
      </c>
      <c r="G2576" s="20" t="s">
        <v>115</v>
      </c>
      <c r="H2576" s="20" t="s">
        <v>121</v>
      </c>
      <c r="I2576" s="22" t="s">
        <v>433</v>
      </c>
      <c r="J2576" s="20" t="s">
        <v>24</v>
      </c>
      <c r="K2576" s="20" t="s">
        <v>25</v>
      </c>
      <c r="L2576" s="20" t="s">
        <v>39</v>
      </c>
      <c r="M2576" s="19" t="s">
        <v>40</v>
      </c>
      <c r="N2576" s="19" t="s">
        <v>183</v>
      </c>
      <c r="O2576" s="20" t="s">
        <v>29</v>
      </c>
      <c r="P2576" s="20"/>
      <c r="Q2576" s="23">
        <v>45204.648043981484</v>
      </c>
      <c r="R2576" s="20" t="s">
        <v>51</v>
      </c>
      <c r="S2576" s="4" t="s">
        <v>10919</v>
      </c>
      <c r="T2576" s="19"/>
    </row>
    <row x14ac:dyDescent="0.25" r="2577" customHeight="1" ht="19.5">
      <c r="A2577" s="18">
        <v>45204</v>
      </c>
      <c r="B2577" s="19" t="s">
        <v>10920</v>
      </c>
      <c r="C2577" s="19" t="s">
        <v>46</v>
      </c>
      <c r="D2577" s="20"/>
      <c r="E2577" s="21">
        <f>"15629386400"</f>
      </c>
      <c r="F2577" s="19" t="s">
        <v>10921</v>
      </c>
      <c r="G2577" s="20" t="s">
        <v>115</v>
      </c>
      <c r="H2577" s="20"/>
      <c r="I2577" s="22" t="s">
        <v>116</v>
      </c>
      <c r="J2577" s="20" t="s">
        <v>24</v>
      </c>
      <c r="K2577" s="20" t="s">
        <v>25</v>
      </c>
      <c r="L2577" s="20" t="s">
        <v>39</v>
      </c>
      <c r="M2577" s="19" t="s">
        <v>27</v>
      </c>
      <c r="N2577" s="19" t="s">
        <v>28</v>
      </c>
      <c r="O2577" s="20" t="s">
        <v>29</v>
      </c>
      <c r="P2577" s="20"/>
      <c r="Q2577" s="23">
        <v>45204.59982638889</v>
      </c>
      <c r="R2577" s="20" t="s">
        <v>51</v>
      </c>
      <c r="S2577" s="19" t="s">
        <v>10922</v>
      </c>
      <c r="T2577" s="19"/>
    </row>
    <row x14ac:dyDescent="0.25" r="2578" customHeight="1" ht="19.5">
      <c r="A2578" s="18">
        <v>45204</v>
      </c>
      <c r="B2578" s="19" t="s">
        <v>10923</v>
      </c>
      <c r="C2578" s="19" t="s">
        <v>46</v>
      </c>
      <c r="D2578" s="20"/>
      <c r="E2578" s="21">
        <f>"13094168284"</f>
      </c>
      <c r="F2578" s="19" t="s">
        <v>10924</v>
      </c>
      <c r="G2578" s="20" t="s">
        <v>115</v>
      </c>
      <c r="H2578" s="20"/>
      <c r="I2578" s="22" t="s">
        <v>211</v>
      </c>
      <c r="J2578" s="20" t="s">
        <v>24</v>
      </c>
      <c r="K2578" s="20" t="s">
        <v>25</v>
      </c>
      <c r="L2578" s="20" t="s">
        <v>39</v>
      </c>
      <c r="M2578" s="19" t="s">
        <v>27</v>
      </c>
      <c r="N2578" s="19" t="s">
        <v>28</v>
      </c>
      <c r="O2578" s="20" t="s">
        <v>29</v>
      </c>
      <c r="P2578" s="20"/>
      <c r="Q2578" s="23">
        <v>45204.401967592596</v>
      </c>
      <c r="R2578" s="20" t="s">
        <v>51</v>
      </c>
      <c r="S2578" s="19" t="s">
        <v>10925</v>
      </c>
      <c r="T2578" s="19"/>
    </row>
    <row x14ac:dyDescent="0.25" r="2579" customHeight="1" ht="19.5">
      <c r="A2579" s="18">
        <v>45204</v>
      </c>
      <c r="B2579" s="19" t="s">
        <v>10926</v>
      </c>
      <c r="C2579" s="19" t="s">
        <v>46</v>
      </c>
      <c r="D2579" s="20"/>
      <c r="E2579" s="21">
        <f>"15549327609"</f>
      </c>
      <c r="F2579" s="19" t="s">
        <v>10927</v>
      </c>
      <c r="G2579" s="20" t="s">
        <v>115</v>
      </c>
      <c r="H2579" s="20"/>
      <c r="I2579" s="22" t="s">
        <v>1394</v>
      </c>
      <c r="J2579" s="20" t="s">
        <v>24</v>
      </c>
      <c r="K2579" s="20" t="s">
        <v>25</v>
      </c>
      <c r="L2579" s="20" t="s">
        <v>39</v>
      </c>
      <c r="M2579" s="19" t="s">
        <v>27</v>
      </c>
      <c r="N2579" s="19" t="s">
        <v>28</v>
      </c>
      <c r="O2579" s="20" t="s">
        <v>29</v>
      </c>
      <c r="P2579" s="20"/>
      <c r="Q2579" s="23">
        <v>45204.58467592593</v>
      </c>
      <c r="R2579" s="20" t="s">
        <v>51</v>
      </c>
      <c r="S2579" s="19" t="s">
        <v>10928</v>
      </c>
      <c r="T2579" s="19"/>
    </row>
    <row x14ac:dyDescent="0.25" r="2580" customHeight="1" ht="19.5">
      <c r="A2580" s="18">
        <v>45204</v>
      </c>
      <c r="B2580" s="19" t="s">
        <v>10929</v>
      </c>
      <c r="C2580" s="19" t="s">
        <v>5513</v>
      </c>
      <c r="D2580" s="20"/>
      <c r="E2580" s="21">
        <f>"17671934535"</f>
      </c>
      <c r="F2580" s="19" t="s">
        <v>10930</v>
      </c>
      <c r="G2580" s="20" t="s">
        <v>216</v>
      </c>
      <c r="H2580" s="20"/>
      <c r="I2580" s="22">
        <f>"10015"</f>
      </c>
      <c r="J2580" s="20" t="s">
        <v>24</v>
      </c>
      <c r="K2580" s="20" t="s">
        <v>69</v>
      </c>
      <c r="L2580" s="20" t="s">
        <v>26</v>
      </c>
      <c r="M2580" s="19" t="s">
        <v>27</v>
      </c>
      <c r="N2580" s="19" t="s">
        <v>28</v>
      </c>
      <c r="O2580" s="20" t="s">
        <v>29</v>
      </c>
      <c r="P2580" s="20"/>
      <c r="Q2580" s="23">
        <v>45204.58232638889</v>
      </c>
      <c r="R2580" s="20" t="s">
        <v>31</v>
      </c>
      <c r="S2580" s="4" t="s">
        <v>10931</v>
      </c>
      <c r="T2580" s="19" t="s">
        <v>10932</v>
      </c>
    </row>
    <row x14ac:dyDescent="0.25" r="2581" customHeight="1" ht="19.5">
      <c r="A2581" s="18">
        <v>45204</v>
      </c>
      <c r="B2581" s="19" t="s">
        <v>10933</v>
      </c>
      <c r="C2581" s="19" t="s">
        <v>6271</v>
      </c>
      <c r="D2581" s="20"/>
      <c r="E2581" s="21">
        <f>"15587917972"</f>
      </c>
      <c r="F2581" s="19" t="s">
        <v>10934</v>
      </c>
      <c r="G2581" s="20" t="s">
        <v>62</v>
      </c>
      <c r="H2581" s="20"/>
      <c r="I2581" s="22" t="s">
        <v>116</v>
      </c>
      <c r="J2581" s="20" t="s">
        <v>24</v>
      </c>
      <c r="K2581" s="20" t="s">
        <v>25</v>
      </c>
      <c r="L2581" s="20" t="s">
        <v>39</v>
      </c>
      <c r="M2581" s="19" t="s">
        <v>40</v>
      </c>
      <c r="N2581" s="19" t="s">
        <v>28</v>
      </c>
      <c r="O2581" s="20" t="s">
        <v>29</v>
      </c>
      <c r="P2581" s="20"/>
      <c r="Q2581" s="23">
        <v>45204.56613425926</v>
      </c>
      <c r="R2581" s="20" t="s">
        <v>42</v>
      </c>
      <c r="S2581" s="4" t="s">
        <v>10935</v>
      </c>
      <c r="T2581" s="19" t="s">
        <v>10936</v>
      </c>
    </row>
    <row x14ac:dyDescent="0.25" r="2582" customHeight="1" ht="19.5">
      <c r="A2582" s="18">
        <v>45204</v>
      </c>
      <c r="B2582" s="19" t="s">
        <v>10937</v>
      </c>
      <c r="C2582" s="19" t="s">
        <v>7044</v>
      </c>
      <c r="D2582" s="20"/>
      <c r="E2582" s="21">
        <f>"18571001168"</f>
      </c>
      <c r="F2582" s="19" t="s">
        <v>10938</v>
      </c>
      <c r="G2582" s="20" t="s">
        <v>62</v>
      </c>
      <c r="H2582" s="20" t="s">
        <v>98</v>
      </c>
      <c r="I2582" s="22" t="s">
        <v>796</v>
      </c>
      <c r="J2582" s="20" t="s">
        <v>24</v>
      </c>
      <c r="K2582" s="20" t="s">
        <v>69</v>
      </c>
      <c r="L2582" s="20" t="s">
        <v>39</v>
      </c>
      <c r="M2582" s="19" t="s">
        <v>27</v>
      </c>
      <c r="N2582" s="19" t="s">
        <v>28</v>
      </c>
      <c r="O2582" s="20" t="s">
        <v>29</v>
      </c>
      <c r="P2582" s="20"/>
      <c r="Q2582" s="23">
        <v>45204.71618055556</v>
      </c>
      <c r="R2582" s="20" t="s">
        <v>42</v>
      </c>
      <c r="S2582" s="4" t="s">
        <v>10939</v>
      </c>
      <c r="T2582" s="19" t="s">
        <v>10940</v>
      </c>
    </row>
    <row x14ac:dyDescent="0.25" r="2583" customHeight="1" ht="19.5">
      <c r="A2583" s="18">
        <v>45204</v>
      </c>
      <c r="B2583" s="19" t="s">
        <v>10941</v>
      </c>
      <c r="C2583" s="19" t="s">
        <v>46</v>
      </c>
      <c r="D2583" s="20"/>
      <c r="E2583" s="21">
        <f>"13032707719"</f>
      </c>
      <c r="F2583" s="19" t="s">
        <v>10942</v>
      </c>
      <c r="G2583" s="20" t="s">
        <v>289</v>
      </c>
      <c r="H2583" s="20"/>
      <c r="I2583" s="22" t="s">
        <v>116</v>
      </c>
      <c r="J2583" s="20" t="s">
        <v>24</v>
      </c>
      <c r="K2583" s="20" t="s">
        <v>25</v>
      </c>
      <c r="L2583" s="20" t="s">
        <v>39</v>
      </c>
      <c r="M2583" s="19" t="s">
        <v>27</v>
      </c>
      <c r="N2583" s="19" t="s">
        <v>28</v>
      </c>
      <c r="O2583" s="20" t="s">
        <v>29</v>
      </c>
      <c r="P2583" s="20"/>
      <c r="Q2583" s="23">
        <v>45204.6081712963</v>
      </c>
      <c r="R2583" s="20" t="s">
        <v>51</v>
      </c>
      <c r="S2583" s="19" t="s">
        <v>10943</v>
      </c>
      <c r="T2583" s="19"/>
    </row>
    <row x14ac:dyDescent="0.25" r="2584" customHeight="1" ht="19.5">
      <c r="A2584" s="18">
        <v>45204</v>
      </c>
      <c r="B2584" s="19" t="s">
        <v>10944</v>
      </c>
      <c r="C2584" s="19" t="s">
        <v>46</v>
      </c>
      <c r="D2584" s="20"/>
      <c r="E2584" s="21">
        <f>"15629339970"</f>
      </c>
      <c r="F2584" s="19" t="s">
        <v>10945</v>
      </c>
      <c r="G2584" s="20" t="s">
        <v>289</v>
      </c>
      <c r="H2584" s="20"/>
      <c r="I2584" s="22" t="s">
        <v>68</v>
      </c>
      <c r="J2584" s="20" t="s">
        <v>24</v>
      </c>
      <c r="K2584" s="20" t="s">
        <v>25</v>
      </c>
      <c r="L2584" s="20" t="s">
        <v>39</v>
      </c>
      <c r="M2584" s="19" t="s">
        <v>27</v>
      </c>
      <c r="N2584" s="19" t="s">
        <v>28</v>
      </c>
      <c r="O2584" s="20" t="s">
        <v>29</v>
      </c>
      <c r="P2584" s="20"/>
      <c r="Q2584" s="23">
        <v>45204.6078125</v>
      </c>
      <c r="R2584" s="20" t="s">
        <v>51</v>
      </c>
      <c r="S2584" s="19" t="s">
        <v>10946</v>
      </c>
      <c r="T2584" s="19"/>
    </row>
    <row x14ac:dyDescent="0.25" r="2585" customHeight="1" ht="19.5">
      <c r="A2585" s="18">
        <v>45204</v>
      </c>
      <c r="B2585" s="19" t="s">
        <v>10947</v>
      </c>
      <c r="C2585" s="19" t="s">
        <v>6271</v>
      </c>
      <c r="D2585" s="20"/>
      <c r="E2585" s="21">
        <f>"15671070150"</f>
      </c>
      <c r="F2585" s="19" t="s">
        <v>10948</v>
      </c>
      <c r="G2585" s="20" t="s">
        <v>37</v>
      </c>
      <c r="H2585" s="20"/>
      <c r="I2585" s="22" t="s">
        <v>116</v>
      </c>
      <c r="J2585" s="20" t="s">
        <v>24</v>
      </c>
      <c r="K2585" s="20" t="s">
        <v>25</v>
      </c>
      <c r="L2585" s="20" t="s">
        <v>39</v>
      </c>
      <c r="M2585" s="19" t="s">
        <v>40</v>
      </c>
      <c r="N2585" s="19" t="s">
        <v>28</v>
      </c>
      <c r="O2585" s="20" t="s">
        <v>29</v>
      </c>
      <c r="P2585" s="20"/>
      <c r="Q2585" s="23">
        <v>45204.62258101852</v>
      </c>
      <c r="R2585" s="20" t="s">
        <v>42</v>
      </c>
      <c r="S2585" s="4" t="s">
        <v>10949</v>
      </c>
      <c r="T2585" s="19"/>
    </row>
    <row x14ac:dyDescent="0.25" r="2586" customHeight="1" ht="19.5">
      <c r="A2586" s="18">
        <v>45204</v>
      </c>
      <c r="B2586" s="19" t="s">
        <v>10950</v>
      </c>
      <c r="C2586" s="19" t="s">
        <v>46</v>
      </c>
      <c r="D2586" s="20"/>
      <c r="E2586" s="21">
        <f>"15629343378"</f>
      </c>
      <c r="F2586" s="19" t="s">
        <v>10951</v>
      </c>
      <c r="G2586" s="20" t="s">
        <v>289</v>
      </c>
      <c r="H2586" s="20"/>
      <c r="I2586" s="22" t="s">
        <v>735</v>
      </c>
      <c r="J2586" s="20" t="s">
        <v>24</v>
      </c>
      <c r="K2586" s="20" t="s">
        <v>25</v>
      </c>
      <c r="L2586" s="20" t="s">
        <v>39</v>
      </c>
      <c r="M2586" s="19" t="s">
        <v>27</v>
      </c>
      <c r="N2586" s="19" t="s">
        <v>28</v>
      </c>
      <c r="O2586" s="20" t="s">
        <v>29</v>
      </c>
      <c r="P2586" s="20"/>
      <c r="Q2586" s="23">
        <v>45204.705925925926</v>
      </c>
      <c r="R2586" s="20" t="s">
        <v>42</v>
      </c>
      <c r="S2586" s="4" t="s">
        <v>10952</v>
      </c>
      <c r="T2586" s="19"/>
    </row>
    <row x14ac:dyDescent="0.25" r="2587" customHeight="1" ht="19.5">
      <c r="A2587" s="18">
        <v>45204</v>
      </c>
      <c r="B2587" s="19" t="s">
        <v>10953</v>
      </c>
      <c r="C2587" s="19" t="s">
        <v>46</v>
      </c>
      <c r="D2587" s="20"/>
      <c r="E2587" s="21">
        <f>"13264909600"</f>
      </c>
      <c r="F2587" s="19" t="s">
        <v>10954</v>
      </c>
      <c r="G2587" s="20" t="s">
        <v>289</v>
      </c>
      <c r="H2587" s="20"/>
      <c r="I2587" s="22" t="s">
        <v>182</v>
      </c>
      <c r="J2587" s="20" t="s">
        <v>24</v>
      </c>
      <c r="K2587" s="20" t="s">
        <v>25</v>
      </c>
      <c r="L2587" s="20" t="s">
        <v>39</v>
      </c>
      <c r="M2587" s="19" t="s">
        <v>27</v>
      </c>
      <c r="N2587" s="19" t="s">
        <v>28</v>
      </c>
      <c r="O2587" s="20" t="s">
        <v>29</v>
      </c>
      <c r="P2587" s="20"/>
      <c r="Q2587" s="23">
        <v>45204.69892361111</v>
      </c>
      <c r="R2587" s="20" t="s">
        <v>51</v>
      </c>
      <c r="S2587" s="19" t="s">
        <v>10955</v>
      </c>
      <c r="T2587" s="19"/>
    </row>
    <row x14ac:dyDescent="0.25" r="2588" customHeight="1" ht="19.5">
      <c r="A2588" s="18">
        <v>45204</v>
      </c>
      <c r="B2588" s="19" t="s">
        <v>10956</v>
      </c>
      <c r="C2588" s="19" t="s">
        <v>46</v>
      </c>
      <c r="D2588" s="20"/>
      <c r="E2588" s="21">
        <f>"13085160236"</f>
      </c>
      <c r="F2588" s="19" t="s">
        <v>10957</v>
      </c>
      <c r="G2588" s="20" t="s">
        <v>115</v>
      </c>
      <c r="H2588" s="20"/>
      <c r="I2588" s="22" t="s">
        <v>328</v>
      </c>
      <c r="J2588" s="20" t="s">
        <v>24</v>
      </c>
      <c r="K2588" s="20" t="s">
        <v>25</v>
      </c>
      <c r="L2588" s="20" t="s">
        <v>39</v>
      </c>
      <c r="M2588" s="19" t="s">
        <v>27</v>
      </c>
      <c r="N2588" s="19" t="s">
        <v>28</v>
      </c>
      <c r="O2588" s="20" t="s">
        <v>29</v>
      </c>
      <c r="P2588" s="20"/>
      <c r="Q2588" s="23">
        <v>45204.59821759259</v>
      </c>
      <c r="R2588" s="20" t="s">
        <v>51</v>
      </c>
      <c r="S2588" s="19" t="s">
        <v>10958</v>
      </c>
      <c r="T2588" s="19"/>
    </row>
    <row x14ac:dyDescent="0.25" r="2589" customHeight="1" ht="19.5">
      <c r="A2589" s="18">
        <v>45204</v>
      </c>
      <c r="B2589" s="19" t="s">
        <v>10959</v>
      </c>
      <c r="C2589" s="19" t="s">
        <v>5601</v>
      </c>
      <c r="D2589" s="20"/>
      <c r="E2589" s="21">
        <f>"18608601028"</f>
      </c>
      <c r="F2589" s="19" t="s">
        <v>4058</v>
      </c>
      <c r="G2589" s="20" t="s">
        <v>115</v>
      </c>
      <c r="H2589" s="20"/>
      <c r="I2589" s="22" t="s">
        <v>925</v>
      </c>
      <c r="J2589" s="20" t="s">
        <v>24</v>
      </c>
      <c r="K2589" s="20" t="s">
        <v>25</v>
      </c>
      <c r="L2589" s="20" t="s">
        <v>39</v>
      </c>
      <c r="M2589" s="19" t="s">
        <v>27</v>
      </c>
      <c r="N2589" s="19" t="s">
        <v>28</v>
      </c>
      <c r="O2589" s="20" t="s">
        <v>29</v>
      </c>
      <c r="P2589" s="20"/>
      <c r="Q2589" s="23">
        <v>45204.56738425926</v>
      </c>
      <c r="R2589" s="20" t="s">
        <v>42</v>
      </c>
      <c r="S2589" s="4" t="s">
        <v>10960</v>
      </c>
      <c r="T2589" s="19" t="s">
        <v>10961</v>
      </c>
    </row>
    <row x14ac:dyDescent="0.25" r="2590" customHeight="1" ht="19.5">
      <c r="A2590" s="18">
        <v>45204</v>
      </c>
      <c r="B2590" s="19" t="s">
        <v>10962</v>
      </c>
      <c r="C2590" s="19" t="s">
        <v>5601</v>
      </c>
      <c r="D2590" s="20"/>
      <c r="E2590" s="21">
        <f>"15629347506"</f>
      </c>
      <c r="F2590" s="19" t="s">
        <v>10963</v>
      </c>
      <c r="G2590" s="20" t="s">
        <v>115</v>
      </c>
      <c r="H2590" s="20"/>
      <c r="I2590" s="22" t="s">
        <v>381</v>
      </c>
      <c r="J2590" s="20" t="s">
        <v>24</v>
      </c>
      <c r="K2590" s="20" t="s">
        <v>25</v>
      </c>
      <c r="L2590" s="20" t="s">
        <v>39</v>
      </c>
      <c r="M2590" s="19" t="s">
        <v>27</v>
      </c>
      <c r="N2590" s="19" t="s">
        <v>28</v>
      </c>
      <c r="O2590" s="20" t="s">
        <v>29</v>
      </c>
      <c r="P2590" s="20"/>
      <c r="Q2590" s="23">
        <v>45204.620162037034</v>
      </c>
      <c r="R2590" s="20" t="s">
        <v>42</v>
      </c>
      <c r="S2590" s="4" t="s">
        <v>10964</v>
      </c>
      <c r="T2590" s="19" t="s">
        <v>10965</v>
      </c>
    </row>
    <row x14ac:dyDescent="0.25" r="2591" customHeight="1" ht="19.5">
      <c r="A2591" s="18">
        <v>45204</v>
      </c>
      <c r="B2591" s="19" t="s">
        <v>10966</v>
      </c>
      <c r="C2591" s="19" t="s">
        <v>5513</v>
      </c>
      <c r="D2591" s="20"/>
      <c r="E2591" s="21">
        <f>"18671729775"</f>
      </c>
      <c r="F2591" s="19" t="s">
        <v>5522</v>
      </c>
      <c r="G2591" s="20" t="s">
        <v>115</v>
      </c>
      <c r="H2591" s="20"/>
      <c r="I2591" s="22" t="s">
        <v>154</v>
      </c>
      <c r="J2591" s="20" t="s">
        <v>24</v>
      </c>
      <c r="K2591" s="20" t="s">
        <v>25</v>
      </c>
      <c r="L2591" s="20" t="s">
        <v>39</v>
      </c>
      <c r="M2591" s="19" t="s">
        <v>27</v>
      </c>
      <c r="N2591" s="19" t="s">
        <v>28</v>
      </c>
      <c r="O2591" s="20" t="s">
        <v>29</v>
      </c>
      <c r="P2591" s="20"/>
      <c r="Q2591" s="23">
        <v>45204.77637731482</v>
      </c>
      <c r="R2591" s="20" t="s">
        <v>42</v>
      </c>
      <c r="S2591" s="4" t="s">
        <v>10967</v>
      </c>
      <c r="T2591" s="19" t="s">
        <v>10968</v>
      </c>
    </row>
    <row x14ac:dyDescent="0.25" r="2592" customHeight="1" ht="19.5">
      <c r="A2592" s="18">
        <v>45204</v>
      </c>
      <c r="B2592" s="19" t="s">
        <v>10969</v>
      </c>
      <c r="C2592" s="19" t="s">
        <v>108</v>
      </c>
      <c r="D2592" s="20"/>
      <c r="E2592" s="21">
        <f>"13047174800"</f>
      </c>
      <c r="F2592" s="19" t="s">
        <v>10970</v>
      </c>
      <c r="G2592" s="20" t="s">
        <v>289</v>
      </c>
      <c r="H2592" s="20"/>
      <c r="I2592" s="22" t="s">
        <v>328</v>
      </c>
      <c r="J2592" s="20" t="s">
        <v>24</v>
      </c>
      <c r="K2592" s="20" t="s">
        <v>25</v>
      </c>
      <c r="L2592" s="20" t="s">
        <v>39</v>
      </c>
      <c r="M2592" s="19" t="s">
        <v>27</v>
      </c>
      <c r="N2592" s="19" t="s">
        <v>28</v>
      </c>
      <c r="O2592" s="20" t="s">
        <v>29</v>
      </c>
      <c r="P2592" s="20"/>
      <c r="Q2592" s="23">
        <v>45204.66054398148</v>
      </c>
      <c r="R2592" s="20" t="s">
        <v>42</v>
      </c>
      <c r="S2592" s="4" t="s">
        <v>10971</v>
      </c>
      <c r="T2592" s="19"/>
    </row>
    <row x14ac:dyDescent="0.25" r="2593" customHeight="1" ht="19.5">
      <c r="A2593" s="18">
        <v>45204</v>
      </c>
      <c r="B2593" s="19" t="s">
        <v>10972</v>
      </c>
      <c r="C2593" s="19" t="s">
        <v>10973</v>
      </c>
      <c r="D2593" s="20"/>
      <c r="E2593" s="21">
        <f>"18671757774"</f>
      </c>
      <c r="F2593" s="19" t="s">
        <v>10974</v>
      </c>
      <c r="G2593" s="20" t="s">
        <v>37</v>
      </c>
      <c r="H2593" s="20"/>
      <c r="I2593" s="22" t="s">
        <v>99</v>
      </c>
      <c r="J2593" s="20" t="s">
        <v>24</v>
      </c>
      <c r="K2593" s="20" t="s">
        <v>25</v>
      </c>
      <c r="L2593" s="20" t="s">
        <v>39</v>
      </c>
      <c r="M2593" s="19" t="s">
        <v>40</v>
      </c>
      <c r="N2593" s="19" t="s">
        <v>624</v>
      </c>
      <c r="O2593" s="20" t="s">
        <v>29</v>
      </c>
      <c r="P2593" s="20"/>
      <c r="Q2593" s="23">
        <v>45204.665497685186</v>
      </c>
      <c r="R2593" s="20" t="s">
        <v>42</v>
      </c>
      <c r="S2593" s="4" t="s">
        <v>10975</v>
      </c>
      <c r="T2593" s="19" t="s">
        <v>10976</v>
      </c>
    </row>
    <row x14ac:dyDescent="0.25" r="2594" customHeight="1" ht="19.5">
      <c r="A2594" s="18">
        <v>45204</v>
      </c>
      <c r="B2594" s="19" t="s">
        <v>10977</v>
      </c>
      <c r="C2594" s="19" t="s">
        <v>10978</v>
      </c>
      <c r="D2594" s="20"/>
      <c r="E2594" s="21">
        <f>"18671605083"</f>
      </c>
      <c r="F2594" s="19" t="s">
        <v>10979</v>
      </c>
      <c r="G2594" s="20" t="s">
        <v>62</v>
      </c>
      <c r="H2594" s="20" t="s">
        <v>130</v>
      </c>
      <c r="I2594" s="22" t="s">
        <v>272</v>
      </c>
      <c r="J2594" s="20" t="s">
        <v>24</v>
      </c>
      <c r="K2594" s="20" t="s">
        <v>25</v>
      </c>
      <c r="L2594" s="20" t="s">
        <v>39</v>
      </c>
      <c r="M2594" s="19" t="s">
        <v>40</v>
      </c>
      <c r="N2594" s="19" t="s">
        <v>28</v>
      </c>
      <c r="O2594" s="20" t="s">
        <v>29</v>
      </c>
      <c r="P2594" s="20"/>
      <c r="Q2594" s="23">
        <v>45204.42554398148</v>
      </c>
      <c r="R2594" s="20" t="s">
        <v>42</v>
      </c>
      <c r="S2594" s="4" t="s">
        <v>10980</v>
      </c>
      <c r="T2594" s="19" t="s">
        <v>10981</v>
      </c>
    </row>
    <row x14ac:dyDescent="0.25" r="2595" customHeight="1" ht="19.5">
      <c r="A2595" s="18">
        <v>45204</v>
      </c>
      <c r="B2595" s="19" t="s">
        <v>10982</v>
      </c>
      <c r="C2595" s="19" t="s">
        <v>545</v>
      </c>
      <c r="D2595" s="20"/>
      <c r="E2595" s="21">
        <f>"13235629455"</f>
      </c>
      <c r="F2595" s="19" t="s">
        <v>10983</v>
      </c>
      <c r="G2595" s="20" t="s">
        <v>37</v>
      </c>
      <c r="H2595" s="20"/>
      <c r="I2595" s="22" t="s">
        <v>433</v>
      </c>
      <c r="J2595" s="20" t="s">
        <v>24</v>
      </c>
      <c r="K2595" s="20" t="s">
        <v>25</v>
      </c>
      <c r="L2595" s="20" t="s">
        <v>39</v>
      </c>
      <c r="M2595" s="19" t="s">
        <v>27</v>
      </c>
      <c r="N2595" s="19" t="s">
        <v>28</v>
      </c>
      <c r="O2595" s="20" t="s">
        <v>29</v>
      </c>
      <c r="P2595" s="20"/>
      <c r="Q2595" s="23">
        <v>45204.66247685185</v>
      </c>
      <c r="R2595" s="20" t="s">
        <v>42</v>
      </c>
      <c r="S2595" s="4" t="s">
        <v>10984</v>
      </c>
      <c r="T2595" s="19" t="s">
        <v>10985</v>
      </c>
    </row>
    <row x14ac:dyDescent="0.25" r="2596" customHeight="1" ht="19.5">
      <c r="A2596" s="18">
        <v>45204</v>
      </c>
      <c r="B2596" s="19" t="s">
        <v>10986</v>
      </c>
      <c r="C2596" s="19" t="s">
        <v>691</v>
      </c>
      <c r="D2596" s="20"/>
      <c r="E2596" s="21">
        <f>"18872518527"</f>
      </c>
      <c r="F2596" s="19" t="s">
        <v>10987</v>
      </c>
      <c r="G2596" s="20" t="s">
        <v>216</v>
      </c>
      <c r="H2596" s="20"/>
      <c r="I2596" s="22" t="s">
        <v>254</v>
      </c>
      <c r="J2596" s="20" t="s">
        <v>24</v>
      </c>
      <c r="K2596" s="20" t="s">
        <v>25</v>
      </c>
      <c r="L2596" s="20" t="s">
        <v>39</v>
      </c>
      <c r="M2596" s="19" t="s">
        <v>40</v>
      </c>
      <c r="N2596" s="19" t="s">
        <v>28</v>
      </c>
      <c r="O2596" s="20" t="s">
        <v>29</v>
      </c>
      <c r="P2596" s="20"/>
      <c r="Q2596" s="23">
        <v>45204.68648148148</v>
      </c>
      <c r="R2596" s="20" t="s">
        <v>42</v>
      </c>
      <c r="S2596" s="4" t="s">
        <v>10988</v>
      </c>
      <c r="T2596" s="19" t="s">
        <v>10989</v>
      </c>
    </row>
    <row x14ac:dyDescent="0.25" r="2597" customHeight="1" ht="19.5">
      <c r="A2597" s="18">
        <v>45204</v>
      </c>
      <c r="B2597" s="19" t="s">
        <v>10990</v>
      </c>
      <c r="C2597" s="19" t="s">
        <v>326</v>
      </c>
      <c r="D2597" s="20"/>
      <c r="E2597" s="21">
        <f>"15571703651"</f>
      </c>
      <c r="F2597" s="19" t="s">
        <v>10991</v>
      </c>
      <c r="G2597" s="20" t="s">
        <v>74</v>
      </c>
      <c r="H2597" s="20"/>
      <c r="I2597" s="22" t="s">
        <v>241</v>
      </c>
      <c r="J2597" s="20" t="s">
        <v>24</v>
      </c>
      <c r="K2597" s="20" t="s">
        <v>25</v>
      </c>
      <c r="L2597" s="20" t="s">
        <v>39</v>
      </c>
      <c r="M2597" s="19" t="s">
        <v>40</v>
      </c>
      <c r="N2597" s="19" t="s">
        <v>28</v>
      </c>
      <c r="O2597" s="20" t="s">
        <v>29</v>
      </c>
      <c r="P2597" s="20"/>
      <c r="Q2597" s="23">
        <v>45204.57016203704</v>
      </c>
      <c r="R2597" s="20" t="s">
        <v>42</v>
      </c>
      <c r="S2597" s="4" t="s">
        <v>10992</v>
      </c>
      <c r="T2597" s="19" t="s">
        <v>10993</v>
      </c>
    </row>
    <row x14ac:dyDescent="0.25" r="2598" customHeight="1" ht="19.5">
      <c r="A2598" s="18">
        <v>45204</v>
      </c>
      <c r="B2598" s="19" t="s">
        <v>10994</v>
      </c>
      <c r="C2598" s="19" t="s">
        <v>691</v>
      </c>
      <c r="D2598" s="20"/>
      <c r="E2598" s="21">
        <f>"18527306673"</f>
      </c>
      <c r="F2598" s="19" t="s">
        <v>10995</v>
      </c>
      <c r="G2598" s="20" t="s">
        <v>48</v>
      </c>
      <c r="H2598" s="20"/>
      <c r="I2598" s="22" t="s">
        <v>1623</v>
      </c>
      <c r="J2598" s="20" t="s">
        <v>24</v>
      </c>
      <c r="K2598" s="20" t="s">
        <v>25</v>
      </c>
      <c r="L2598" s="20" t="s">
        <v>39</v>
      </c>
      <c r="M2598" s="19" t="s">
        <v>27</v>
      </c>
      <c r="N2598" s="19" t="s">
        <v>28</v>
      </c>
      <c r="O2598" s="20" t="s">
        <v>29</v>
      </c>
      <c r="P2598" s="20"/>
      <c r="Q2598" s="23">
        <v>45204.45450231482</v>
      </c>
      <c r="R2598" s="20" t="s">
        <v>42</v>
      </c>
      <c r="S2598" s="4" t="s">
        <v>10996</v>
      </c>
      <c r="T2598" s="19" t="s">
        <v>10997</v>
      </c>
    </row>
    <row x14ac:dyDescent="0.25" r="2599" customHeight="1" ht="19.5">
      <c r="A2599" s="18">
        <v>45204</v>
      </c>
      <c r="B2599" s="19" t="s">
        <v>10998</v>
      </c>
      <c r="C2599" s="19" t="s">
        <v>2414</v>
      </c>
      <c r="D2599" s="20"/>
      <c r="E2599" s="21">
        <f>"15697274360"</f>
      </c>
      <c r="F2599" s="19" t="s">
        <v>9415</v>
      </c>
      <c r="G2599" s="20" t="s">
        <v>23</v>
      </c>
      <c r="H2599" s="20"/>
      <c r="I2599" s="22" t="s">
        <v>486</v>
      </c>
      <c r="J2599" s="20" t="s">
        <v>24</v>
      </c>
      <c r="K2599" s="20" t="s">
        <v>25</v>
      </c>
      <c r="L2599" s="20" t="s">
        <v>39</v>
      </c>
      <c r="M2599" s="19" t="s">
        <v>27</v>
      </c>
      <c r="N2599" s="19" t="s">
        <v>28</v>
      </c>
      <c r="O2599" s="20" t="s">
        <v>29</v>
      </c>
      <c r="P2599" s="20"/>
      <c r="Q2599" s="23">
        <v>45204.41143518518</v>
      </c>
      <c r="R2599" s="20" t="s">
        <v>42</v>
      </c>
      <c r="S2599" s="4" t="s">
        <v>10999</v>
      </c>
      <c r="T2599" s="19" t="s">
        <v>11000</v>
      </c>
    </row>
    <row x14ac:dyDescent="0.25" r="2600" customHeight="1" ht="19.5">
      <c r="A2600" s="18">
        <v>45204</v>
      </c>
      <c r="B2600" s="19" t="s">
        <v>11001</v>
      </c>
      <c r="C2600" s="19" t="s">
        <v>7403</v>
      </c>
      <c r="D2600" s="20"/>
      <c r="E2600" s="21">
        <f>"13197328279"</f>
      </c>
      <c r="F2600" s="19" t="s">
        <v>11002</v>
      </c>
      <c r="G2600" s="20" t="s">
        <v>62</v>
      </c>
      <c r="H2600" s="20" t="s">
        <v>98</v>
      </c>
      <c r="I2600" s="22" t="s">
        <v>1394</v>
      </c>
      <c r="J2600" s="20" t="s">
        <v>24</v>
      </c>
      <c r="K2600" s="20" t="s">
        <v>69</v>
      </c>
      <c r="L2600" s="20" t="s">
        <v>39</v>
      </c>
      <c r="M2600" s="19" t="s">
        <v>40</v>
      </c>
      <c r="N2600" s="19" t="s">
        <v>28</v>
      </c>
      <c r="O2600" s="20" t="s">
        <v>29</v>
      </c>
      <c r="P2600" s="20"/>
      <c r="Q2600" s="23">
        <v>45204.62721064815</v>
      </c>
      <c r="R2600" s="20" t="s">
        <v>42</v>
      </c>
      <c r="S2600" s="4" t="s">
        <v>11003</v>
      </c>
      <c r="T2600" s="19" t="s">
        <v>11004</v>
      </c>
    </row>
    <row x14ac:dyDescent="0.25" r="2601" customHeight="1" ht="19.5">
      <c r="A2601" s="18">
        <v>45204</v>
      </c>
      <c r="B2601" s="19" t="s">
        <v>11005</v>
      </c>
      <c r="C2601" s="19" t="s">
        <v>691</v>
      </c>
      <c r="D2601" s="20"/>
      <c r="E2601" s="21">
        <f>"071700015587"</f>
      </c>
      <c r="F2601" s="19" t="s">
        <v>11006</v>
      </c>
      <c r="G2601" s="20" t="s">
        <v>74</v>
      </c>
      <c r="H2601" s="20" t="s">
        <v>130</v>
      </c>
      <c r="I2601" s="22" t="s">
        <v>148</v>
      </c>
      <c r="J2601" s="20" t="s">
        <v>24</v>
      </c>
      <c r="K2601" s="20" t="s">
        <v>25</v>
      </c>
      <c r="L2601" s="20" t="s">
        <v>39</v>
      </c>
      <c r="M2601" s="19" t="s">
        <v>149</v>
      </c>
      <c r="N2601" s="19" t="s">
        <v>28</v>
      </c>
      <c r="O2601" s="20" t="s">
        <v>29</v>
      </c>
      <c r="P2601" s="20"/>
      <c r="Q2601" s="23">
        <v>45204.469988425924</v>
      </c>
      <c r="R2601" s="20" t="s">
        <v>42</v>
      </c>
      <c r="S2601" s="4" t="s">
        <v>11007</v>
      </c>
      <c r="T2601" s="19" t="s">
        <v>11008</v>
      </c>
    </row>
    <row x14ac:dyDescent="0.25" r="2602" customHeight="1" ht="19.5">
      <c r="A2602" s="18">
        <v>45204</v>
      </c>
      <c r="B2602" s="19" t="s">
        <v>11009</v>
      </c>
      <c r="C2602" s="19" t="s">
        <v>4273</v>
      </c>
      <c r="D2602" s="20"/>
      <c r="E2602" s="21">
        <f>"17671333860"</f>
      </c>
      <c r="F2602" s="19" t="s">
        <v>11010</v>
      </c>
      <c r="G2602" s="20" t="s">
        <v>37</v>
      </c>
      <c r="H2602" s="20"/>
      <c r="I2602" s="22" t="s">
        <v>241</v>
      </c>
      <c r="J2602" s="20" t="s">
        <v>24</v>
      </c>
      <c r="K2602" s="20" t="s">
        <v>25</v>
      </c>
      <c r="L2602" s="20" t="s">
        <v>39</v>
      </c>
      <c r="M2602" s="19" t="s">
        <v>675</v>
      </c>
      <c r="N2602" s="19" t="s">
        <v>28</v>
      </c>
      <c r="O2602" s="20" t="s">
        <v>29</v>
      </c>
      <c r="P2602" s="20"/>
      <c r="Q2602" s="23">
        <v>45204.66471064815</v>
      </c>
      <c r="R2602" s="20" t="s">
        <v>42</v>
      </c>
      <c r="S2602" s="4" t="s">
        <v>11011</v>
      </c>
      <c r="T2602" s="19" t="s">
        <v>11012</v>
      </c>
    </row>
    <row x14ac:dyDescent="0.25" r="2603" customHeight="1" ht="19.5">
      <c r="A2603" s="18">
        <v>45204</v>
      </c>
      <c r="B2603" s="19" t="s">
        <v>11013</v>
      </c>
      <c r="C2603" s="19" t="s">
        <v>11014</v>
      </c>
      <c r="D2603" s="20"/>
      <c r="E2603" s="21">
        <f>"13235626056"</f>
      </c>
      <c r="F2603" s="19" t="s">
        <v>1580</v>
      </c>
      <c r="G2603" s="20" t="s">
        <v>37</v>
      </c>
      <c r="H2603" s="20"/>
      <c r="I2603" s="22" t="s">
        <v>148</v>
      </c>
      <c r="J2603" s="20" t="s">
        <v>24</v>
      </c>
      <c r="K2603" s="20" t="s">
        <v>25</v>
      </c>
      <c r="L2603" s="20" t="s">
        <v>39</v>
      </c>
      <c r="M2603" s="19" t="s">
        <v>27</v>
      </c>
      <c r="N2603" s="19" t="s">
        <v>28</v>
      </c>
      <c r="O2603" s="20" t="s">
        <v>29</v>
      </c>
      <c r="P2603" s="20"/>
      <c r="Q2603" s="23">
        <v>45204.72998842593</v>
      </c>
      <c r="R2603" s="20" t="s">
        <v>42</v>
      </c>
      <c r="S2603" s="19" t="s">
        <v>11015</v>
      </c>
      <c r="T2603" s="19" t="s">
        <v>11016</v>
      </c>
    </row>
    <row x14ac:dyDescent="0.25" r="2604" customHeight="1" ht="19.5">
      <c r="A2604" s="18">
        <v>45204</v>
      </c>
      <c r="B2604" s="19" t="s">
        <v>11017</v>
      </c>
      <c r="C2604" s="19" t="s">
        <v>545</v>
      </c>
      <c r="D2604" s="20"/>
      <c r="E2604" s="21">
        <f>"15549296583"</f>
      </c>
      <c r="F2604" s="19" t="s">
        <v>11018</v>
      </c>
      <c r="G2604" s="20" t="s">
        <v>23</v>
      </c>
      <c r="H2604" s="20" t="s">
        <v>121</v>
      </c>
      <c r="I2604" s="22" t="s">
        <v>433</v>
      </c>
      <c r="J2604" s="20" t="s">
        <v>24</v>
      </c>
      <c r="K2604" s="20" t="s">
        <v>25</v>
      </c>
      <c r="L2604" s="20" t="s">
        <v>39</v>
      </c>
      <c r="M2604" s="19" t="s">
        <v>27</v>
      </c>
      <c r="N2604" s="19" t="s">
        <v>28</v>
      </c>
      <c r="O2604" s="20" t="s">
        <v>29</v>
      </c>
      <c r="P2604" s="20"/>
      <c r="Q2604" s="23">
        <v>45204.57460648148</v>
      </c>
      <c r="R2604" s="20" t="s">
        <v>42</v>
      </c>
      <c r="S2604" s="4" t="s">
        <v>11019</v>
      </c>
      <c r="T2604" s="19" t="s">
        <v>11020</v>
      </c>
    </row>
    <row x14ac:dyDescent="0.25" r="2605" customHeight="1" ht="19.5">
      <c r="A2605" s="18">
        <v>45204</v>
      </c>
      <c r="B2605" s="19" t="s">
        <v>11021</v>
      </c>
      <c r="C2605" s="19" t="s">
        <v>2414</v>
      </c>
      <c r="D2605" s="20"/>
      <c r="E2605" s="21">
        <f>"15672533198"</f>
      </c>
      <c r="F2605" s="19" t="s">
        <v>11022</v>
      </c>
      <c r="G2605" s="20" t="s">
        <v>48</v>
      </c>
      <c r="H2605" s="20"/>
      <c r="I2605" s="22" t="s">
        <v>352</v>
      </c>
      <c r="J2605" s="20" t="s">
        <v>24</v>
      </c>
      <c r="K2605" s="20" t="s">
        <v>25</v>
      </c>
      <c r="L2605" s="20" t="s">
        <v>39</v>
      </c>
      <c r="M2605" s="19" t="s">
        <v>40</v>
      </c>
      <c r="N2605" s="19" t="s">
        <v>28</v>
      </c>
      <c r="O2605" s="20" t="s">
        <v>29</v>
      </c>
      <c r="P2605" s="20"/>
      <c r="Q2605" s="23">
        <v>45204.63644675926</v>
      </c>
      <c r="R2605" s="20" t="s">
        <v>42</v>
      </c>
      <c r="S2605" s="4" t="s">
        <v>11023</v>
      </c>
      <c r="T2605" s="19" t="s">
        <v>11024</v>
      </c>
    </row>
    <row x14ac:dyDescent="0.25" r="2606" customHeight="1" ht="19.5">
      <c r="A2606" s="18">
        <v>45204</v>
      </c>
      <c r="B2606" s="19" t="s">
        <v>11025</v>
      </c>
      <c r="C2606" s="19" t="s">
        <v>880</v>
      </c>
      <c r="D2606" s="20"/>
      <c r="E2606" s="21">
        <f>"13217278658"</f>
      </c>
      <c r="F2606" s="19" t="s">
        <v>11026</v>
      </c>
      <c r="G2606" s="20" t="s">
        <v>289</v>
      </c>
      <c r="H2606" s="20"/>
      <c r="I2606" s="22" t="s">
        <v>735</v>
      </c>
      <c r="J2606" s="20" t="s">
        <v>24</v>
      </c>
      <c r="K2606" s="20" t="s">
        <v>25</v>
      </c>
      <c r="L2606" s="20" t="s">
        <v>39</v>
      </c>
      <c r="M2606" s="19" t="s">
        <v>40</v>
      </c>
      <c r="N2606" s="19" t="s">
        <v>28</v>
      </c>
      <c r="O2606" s="20" t="s">
        <v>29</v>
      </c>
      <c r="P2606" s="20"/>
      <c r="Q2606" s="23">
        <v>45204.589895833335</v>
      </c>
      <c r="R2606" s="20" t="s">
        <v>42</v>
      </c>
      <c r="S2606" s="4" t="s">
        <v>11027</v>
      </c>
      <c r="T2606" s="19" t="s">
        <v>11028</v>
      </c>
    </row>
    <row x14ac:dyDescent="0.25" r="2607" customHeight="1" ht="19.5">
      <c r="A2607" s="18">
        <v>45204</v>
      </c>
      <c r="B2607" s="19" t="s">
        <v>11029</v>
      </c>
      <c r="C2607" s="19" t="s">
        <v>11030</v>
      </c>
      <c r="D2607" s="20"/>
      <c r="E2607" s="21">
        <f>"18872532320"</f>
      </c>
      <c r="F2607" s="19" t="s">
        <v>11031</v>
      </c>
      <c r="G2607" s="20" t="s">
        <v>23</v>
      </c>
      <c r="H2607" s="20"/>
      <c r="I2607" s="22" t="s">
        <v>352</v>
      </c>
      <c r="J2607" s="20" t="s">
        <v>24</v>
      </c>
      <c r="K2607" s="20" t="s">
        <v>25</v>
      </c>
      <c r="L2607" s="20" t="s">
        <v>39</v>
      </c>
      <c r="M2607" s="19" t="s">
        <v>40</v>
      </c>
      <c r="N2607" s="19" t="s">
        <v>28</v>
      </c>
      <c r="O2607" s="20" t="s">
        <v>29</v>
      </c>
      <c r="P2607" s="20"/>
      <c r="Q2607" s="23">
        <v>45204.65592592592</v>
      </c>
      <c r="R2607" s="20" t="s">
        <v>42</v>
      </c>
      <c r="S2607" s="4" t="s">
        <v>11032</v>
      </c>
      <c r="T2607" s="19" t="s">
        <v>11033</v>
      </c>
    </row>
    <row x14ac:dyDescent="0.25" r="2608" customHeight="1" ht="19.5">
      <c r="A2608" s="18">
        <v>45204</v>
      </c>
      <c r="B2608" s="19" t="s">
        <v>11034</v>
      </c>
      <c r="C2608" s="19" t="s">
        <v>691</v>
      </c>
      <c r="D2608" s="20"/>
      <c r="E2608" s="21">
        <f>"18972604168"</f>
      </c>
      <c r="F2608" s="19" t="s">
        <v>11035</v>
      </c>
      <c r="G2608" s="20" t="s">
        <v>48</v>
      </c>
      <c r="H2608" s="20"/>
      <c r="I2608" s="22" t="s">
        <v>75</v>
      </c>
      <c r="J2608" s="20" t="s">
        <v>24</v>
      </c>
      <c r="K2608" s="20" t="s">
        <v>25</v>
      </c>
      <c r="L2608" s="20" t="s">
        <v>39</v>
      </c>
      <c r="M2608" s="19" t="s">
        <v>40</v>
      </c>
      <c r="N2608" s="19" t="s">
        <v>28</v>
      </c>
      <c r="O2608" s="20" t="s">
        <v>29</v>
      </c>
      <c r="P2608" s="20"/>
      <c r="Q2608" s="23">
        <v>45204.46350694444</v>
      </c>
      <c r="R2608" s="20" t="s">
        <v>42</v>
      </c>
      <c r="S2608" s="4" t="s">
        <v>11036</v>
      </c>
      <c r="T2608" s="19" t="s">
        <v>11037</v>
      </c>
    </row>
    <row x14ac:dyDescent="0.25" r="2609" customHeight="1" ht="19.5">
      <c r="A2609" s="18">
        <v>45204</v>
      </c>
      <c r="B2609" s="19" t="s">
        <v>11038</v>
      </c>
      <c r="C2609" s="19" t="s">
        <v>874</v>
      </c>
      <c r="D2609" s="20"/>
      <c r="E2609" s="21">
        <f>"18986821777"</f>
      </c>
      <c r="F2609" s="19" t="s">
        <v>11039</v>
      </c>
      <c r="G2609" s="20" t="s">
        <v>23</v>
      </c>
      <c r="H2609" s="20"/>
      <c r="I2609" s="22" t="s">
        <v>272</v>
      </c>
      <c r="J2609" s="20" t="s">
        <v>24</v>
      </c>
      <c r="K2609" s="20" t="s">
        <v>25</v>
      </c>
      <c r="L2609" s="20" t="s">
        <v>39</v>
      </c>
      <c r="M2609" s="19" t="s">
        <v>40</v>
      </c>
      <c r="N2609" s="19" t="s">
        <v>28</v>
      </c>
      <c r="O2609" s="20" t="s">
        <v>29</v>
      </c>
      <c r="P2609" s="20"/>
      <c r="Q2609" s="23">
        <v>45204.58734953704</v>
      </c>
      <c r="R2609" s="20" t="s">
        <v>42</v>
      </c>
      <c r="S2609" s="4" t="s">
        <v>11040</v>
      </c>
      <c r="T2609" s="19" t="s">
        <v>11041</v>
      </c>
    </row>
    <row x14ac:dyDescent="0.25" r="2610" customHeight="1" ht="19.5">
      <c r="A2610" s="18">
        <v>45204</v>
      </c>
      <c r="B2610" s="19" t="s">
        <v>11042</v>
      </c>
      <c r="C2610" s="19" t="s">
        <v>691</v>
      </c>
      <c r="D2610" s="20"/>
      <c r="E2610" s="21">
        <f>"13094187277"</f>
      </c>
      <c r="F2610" s="19" t="s">
        <v>11043</v>
      </c>
      <c r="G2610" s="20" t="s">
        <v>62</v>
      </c>
      <c r="H2610" s="20" t="s">
        <v>98</v>
      </c>
      <c r="I2610" s="22" t="s">
        <v>328</v>
      </c>
      <c r="J2610" s="20" t="s">
        <v>24</v>
      </c>
      <c r="K2610" s="20" t="s">
        <v>25</v>
      </c>
      <c r="L2610" s="20" t="s">
        <v>39</v>
      </c>
      <c r="M2610" s="19" t="s">
        <v>40</v>
      </c>
      <c r="N2610" s="19" t="s">
        <v>28</v>
      </c>
      <c r="O2610" s="20" t="s">
        <v>29</v>
      </c>
      <c r="P2610" s="20"/>
      <c r="Q2610" s="23">
        <v>45204.42265046296</v>
      </c>
      <c r="R2610" s="20" t="s">
        <v>42</v>
      </c>
      <c r="S2610" s="4" t="s">
        <v>11044</v>
      </c>
      <c r="T2610" s="19" t="s">
        <v>11045</v>
      </c>
    </row>
    <row x14ac:dyDescent="0.25" r="2611" customHeight="1" ht="19.5">
      <c r="A2611" s="18">
        <v>45204</v>
      </c>
      <c r="B2611" s="19" t="s">
        <v>11046</v>
      </c>
      <c r="C2611" s="19" t="s">
        <v>545</v>
      </c>
      <c r="D2611" s="20"/>
      <c r="E2611" s="21">
        <f>"15926991405"</f>
      </c>
      <c r="F2611" s="19" t="s">
        <v>11047</v>
      </c>
      <c r="G2611" s="20" t="s">
        <v>48</v>
      </c>
      <c r="H2611" s="20"/>
      <c r="I2611" s="22" t="s">
        <v>433</v>
      </c>
      <c r="J2611" s="20" t="s">
        <v>24</v>
      </c>
      <c r="K2611" s="20" t="s">
        <v>25</v>
      </c>
      <c r="L2611" s="20" t="s">
        <v>39</v>
      </c>
      <c r="M2611" s="19" t="s">
        <v>40</v>
      </c>
      <c r="N2611" s="19" t="s">
        <v>28</v>
      </c>
      <c r="O2611" s="20" t="s">
        <v>29</v>
      </c>
      <c r="P2611" s="20"/>
      <c r="Q2611" s="23">
        <v>45204.56983796296</v>
      </c>
      <c r="R2611" s="20" t="s">
        <v>42</v>
      </c>
      <c r="S2611" s="4" t="s">
        <v>11048</v>
      </c>
      <c r="T2611" s="19" t="s">
        <v>11049</v>
      </c>
    </row>
    <row x14ac:dyDescent="0.25" r="2612" customHeight="1" ht="19.5">
      <c r="A2612" s="18">
        <v>45204</v>
      </c>
      <c r="B2612" s="19" t="s">
        <v>11050</v>
      </c>
      <c r="C2612" s="19" t="s">
        <v>180</v>
      </c>
      <c r="D2612" s="20"/>
      <c r="E2612" s="21">
        <f>"15587921621"</f>
      </c>
      <c r="F2612" s="19" t="s">
        <v>11051</v>
      </c>
      <c r="G2612" s="20" t="s">
        <v>115</v>
      </c>
      <c r="H2612" s="20"/>
      <c r="I2612" s="22" t="s">
        <v>735</v>
      </c>
      <c r="J2612" s="20" t="s">
        <v>24</v>
      </c>
      <c r="K2612" s="20" t="s">
        <v>25</v>
      </c>
      <c r="L2612" s="20" t="s">
        <v>39</v>
      </c>
      <c r="M2612" s="19" t="s">
        <v>27</v>
      </c>
      <c r="N2612" s="19" t="s">
        <v>183</v>
      </c>
      <c r="O2612" s="20" t="s">
        <v>29</v>
      </c>
      <c r="P2612" s="20"/>
      <c r="Q2612" s="23">
        <v>45204.62795138889</v>
      </c>
      <c r="R2612" s="20" t="s">
        <v>42</v>
      </c>
      <c r="S2612" s="4" t="s">
        <v>11052</v>
      </c>
      <c r="T2612" s="19"/>
    </row>
    <row x14ac:dyDescent="0.25" r="2613" customHeight="1" ht="19.5">
      <c r="A2613" s="18">
        <v>45204</v>
      </c>
      <c r="B2613" s="19" t="s">
        <v>11053</v>
      </c>
      <c r="C2613" s="19" t="s">
        <v>2547</v>
      </c>
      <c r="D2613" s="20"/>
      <c r="E2613" s="21">
        <f>"18671708419"</f>
      </c>
      <c r="F2613" s="19" t="s">
        <v>11054</v>
      </c>
      <c r="G2613" s="20" t="s">
        <v>56</v>
      </c>
      <c r="H2613" s="20"/>
      <c r="I2613" s="22">
        <f>"10015"</f>
      </c>
      <c r="J2613" s="20" t="s">
        <v>24</v>
      </c>
      <c r="K2613" s="20" t="s">
        <v>172</v>
      </c>
      <c r="L2613" s="20" t="s">
        <v>26</v>
      </c>
      <c r="M2613" s="19" t="s">
        <v>27</v>
      </c>
      <c r="N2613" s="19" t="s">
        <v>28</v>
      </c>
      <c r="O2613" s="20" t="s">
        <v>29</v>
      </c>
      <c r="P2613" s="20"/>
      <c r="Q2613" s="23">
        <v>45204.62715277778</v>
      </c>
      <c r="R2613" s="20" t="s">
        <v>31</v>
      </c>
      <c r="S2613" s="4" t="s">
        <v>11055</v>
      </c>
      <c r="T2613" s="19"/>
    </row>
    <row x14ac:dyDescent="0.25" r="2614" customHeight="1" ht="19.5">
      <c r="A2614" s="18">
        <v>45204</v>
      </c>
      <c r="B2614" s="19" t="s">
        <v>11056</v>
      </c>
      <c r="C2614" s="19" t="s">
        <v>336</v>
      </c>
      <c r="D2614" s="20"/>
      <c r="E2614" s="21">
        <f>"17507202814"</f>
      </c>
      <c r="F2614" s="19" t="s">
        <v>11057</v>
      </c>
      <c r="G2614" s="20" t="s">
        <v>62</v>
      </c>
      <c r="H2614" s="20"/>
      <c r="I2614" s="22">
        <f>"10015"</f>
      </c>
      <c r="J2614" s="20" t="s">
        <v>24</v>
      </c>
      <c r="K2614" s="20" t="s">
        <v>172</v>
      </c>
      <c r="L2614" s="20" t="s">
        <v>26</v>
      </c>
      <c r="M2614" s="19" t="s">
        <v>27</v>
      </c>
      <c r="N2614" s="19" t="s">
        <v>28</v>
      </c>
      <c r="O2614" s="20" t="s">
        <v>29</v>
      </c>
      <c r="P2614" s="20"/>
      <c r="Q2614" s="23">
        <v>45204.46619212963</v>
      </c>
      <c r="R2614" s="20" t="s">
        <v>31</v>
      </c>
      <c r="S2614" s="4" t="s">
        <v>11058</v>
      </c>
      <c r="T2614" s="19"/>
    </row>
    <row x14ac:dyDescent="0.25" r="2615" customHeight="1" ht="19.5">
      <c r="A2615" s="18">
        <v>45204</v>
      </c>
      <c r="B2615" s="19" t="s">
        <v>11059</v>
      </c>
      <c r="C2615" s="19" t="s">
        <v>691</v>
      </c>
      <c r="D2615" s="20"/>
      <c r="E2615" s="21">
        <f>"15807201439"</f>
      </c>
      <c r="F2615" s="19" t="s">
        <v>11060</v>
      </c>
      <c r="G2615" s="20" t="s">
        <v>48</v>
      </c>
      <c r="H2615" s="20"/>
      <c r="I2615" s="22" t="s">
        <v>850</v>
      </c>
      <c r="J2615" s="20" t="s">
        <v>24</v>
      </c>
      <c r="K2615" s="20" t="s">
        <v>25</v>
      </c>
      <c r="L2615" s="20" t="s">
        <v>39</v>
      </c>
      <c r="M2615" s="19" t="s">
        <v>40</v>
      </c>
      <c r="N2615" s="19" t="s">
        <v>28</v>
      </c>
      <c r="O2615" s="20" t="s">
        <v>29</v>
      </c>
      <c r="P2615" s="20"/>
      <c r="Q2615" s="23">
        <v>45204.461435185185</v>
      </c>
      <c r="R2615" s="20" t="s">
        <v>42</v>
      </c>
      <c r="S2615" s="4" t="s">
        <v>11061</v>
      </c>
      <c r="T2615" s="19"/>
    </row>
    <row x14ac:dyDescent="0.25" r="2616" customHeight="1" ht="19.5">
      <c r="A2616" s="18">
        <v>45204</v>
      </c>
      <c r="B2616" s="19" t="s">
        <v>11062</v>
      </c>
      <c r="C2616" s="19" t="s">
        <v>7403</v>
      </c>
      <c r="D2616" s="20"/>
      <c r="E2616" s="21">
        <f>"13117286159"</f>
      </c>
      <c r="F2616" s="19" t="s">
        <v>11063</v>
      </c>
      <c r="G2616" s="20" t="s">
        <v>23</v>
      </c>
      <c r="H2616" s="20" t="s">
        <v>130</v>
      </c>
      <c r="I2616" s="22" t="s">
        <v>1024</v>
      </c>
      <c r="J2616" s="20" t="s">
        <v>24</v>
      </c>
      <c r="K2616" s="20" t="s">
        <v>25</v>
      </c>
      <c r="L2616" s="20" t="s">
        <v>39</v>
      </c>
      <c r="M2616" s="19" t="s">
        <v>40</v>
      </c>
      <c r="N2616" s="19" t="s">
        <v>28</v>
      </c>
      <c r="O2616" s="20" t="s">
        <v>29</v>
      </c>
      <c r="P2616" s="20"/>
      <c r="Q2616" s="23">
        <v>45204.60377314815</v>
      </c>
      <c r="R2616" s="20" t="s">
        <v>42</v>
      </c>
      <c r="S2616" s="4" t="s">
        <v>11064</v>
      </c>
      <c r="T2616" s="19" t="s">
        <v>11065</v>
      </c>
    </row>
    <row x14ac:dyDescent="0.25" r="2617" customHeight="1" ht="19.5">
      <c r="A2617" s="18">
        <v>45204</v>
      </c>
      <c r="B2617" s="19" t="s">
        <v>11066</v>
      </c>
      <c r="C2617" s="19" t="s">
        <v>11067</v>
      </c>
      <c r="D2617" s="20"/>
      <c r="E2617" s="21">
        <f>"13872498818"</f>
      </c>
      <c r="F2617" s="19"/>
      <c r="G2617" s="20"/>
      <c r="H2617" s="20"/>
      <c r="I2617" s="22" t="s">
        <v>31</v>
      </c>
      <c r="J2617" s="20" t="s">
        <v>24</v>
      </c>
      <c r="K2617" s="20" t="s">
        <v>25</v>
      </c>
      <c r="L2617" s="20" t="s">
        <v>39</v>
      </c>
      <c r="M2617" s="19" t="s">
        <v>149</v>
      </c>
      <c r="N2617" s="19" t="s">
        <v>28</v>
      </c>
      <c r="O2617" s="20" t="s">
        <v>29</v>
      </c>
      <c r="P2617" s="20"/>
      <c r="Q2617" s="23">
        <v>45204.70570601852</v>
      </c>
      <c r="R2617" s="20" t="s">
        <v>42</v>
      </c>
      <c r="S2617" s="19" t="s">
        <v>11068</v>
      </c>
      <c r="T2617" s="19" t="s">
        <v>11069</v>
      </c>
    </row>
    <row x14ac:dyDescent="0.25" r="2618" customHeight="1" ht="19.5">
      <c r="A2618" s="18">
        <v>45204</v>
      </c>
      <c r="B2618" s="19" t="s">
        <v>11070</v>
      </c>
      <c r="C2618" s="19" t="s">
        <v>685</v>
      </c>
      <c r="D2618" s="20"/>
      <c r="E2618" s="21">
        <f>"13707207881"</f>
      </c>
      <c r="F2618" s="19" t="s">
        <v>11071</v>
      </c>
      <c r="G2618" s="20" t="s">
        <v>74</v>
      </c>
      <c r="H2618" s="20"/>
      <c r="I2618" s="22" t="s">
        <v>254</v>
      </c>
      <c r="J2618" s="20" t="s">
        <v>24</v>
      </c>
      <c r="K2618" s="20" t="s">
        <v>25</v>
      </c>
      <c r="L2618" s="20" t="s">
        <v>39</v>
      </c>
      <c r="M2618" s="19" t="s">
        <v>40</v>
      </c>
      <c r="N2618" s="19" t="s">
        <v>28</v>
      </c>
      <c r="O2618" s="20" t="s">
        <v>29</v>
      </c>
      <c r="P2618" s="20"/>
      <c r="Q2618" s="23">
        <v>45204.65923611111</v>
      </c>
      <c r="R2618" s="20" t="s">
        <v>42</v>
      </c>
      <c r="S2618" s="4" t="s">
        <v>11072</v>
      </c>
      <c r="T2618" s="19" t="s">
        <v>11073</v>
      </c>
    </row>
    <row x14ac:dyDescent="0.25" r="2619" customHeight="1" ht="19.5">
      <c r="A2619" s="18">
        <v>45204</v>
      </c>
      <c r="B2619" s="19" t="s">
        <v>11074</v>
      </c>
      <c r="C2619" s="19" t="s">
        <v>7500</v>
      </c>
      <c r="D2619" s="20"/>
      <c r="E2619" s="21">
        <f>"13135825872"</f>
      </c>
      <c r="F2619" s="19" t="s">
        <v>11075</v>
      </c>
      <c r="G2619" s="20" t="s">
        <v>48</v>
      </c>
      <c r="H2619" s="20"/>
      <c r="I2619" s="22" t="s">
        <v>254</v>
      </c>
      <c r="J2619" s="20" t="s">
        <v>24</v>
      </c>
      <c r="K2619" s="20" t="s">
        <v>25</v>
      </c>
      <c r="L2619" s="20" t="s">
        <v>39</v>
      </c>
      <c r="M2619" s="19" t="s">
        <v>40</v>
      </c>
      <c r="N2619" s="19" t="s">
        <v>28</v>
      </c>
      <c r="O2619" s="20" t="s">
        <v>29</v>
      </c>
      <c r="P2619" s="20"/>
      <c r="Q2619" s="23">
        <v>45204.67762731481</v>
      </c>
      <c r="R2619" s="20" t="s">
        <v>42</v>
      </c>
      <c r="S2619" s="4" t="s">
        <v>11076</v>
      </c>
      <c r="T2619" s="19" t="s">
        <v>11077</v>
      </c>
    </row>
    <row x14ac:dyDescent="0.25" r="2620" customHeight="1" ht="19.5">
      <c r="A2620" s="18">
        <v>45204</v>
      </c>
      <c r="B2620" s="19" t="s">
        <v>11078</v>
      </c>
      <c r="C2620" s="19" t="s">
        <v>5684</v>
      </c>
      <c r="D2620" s="20"/>
      <c r="E2620" s="21">
        <f>"18672102353"</f>
      </c>
      <c r="F2620" s="19" t="s">
        <v>11079</v>
      </c>
      <c r="G2620" s="20" t="s">
        <v>115</v>
      </c>
      <c r="H2620" s="20"/>
      <c r="I2620" s="22" t="s">
        <v>131</v>
      </c>
      <c r="J2620" s="20" t="s">
        <v>24</v>
      </c>
      <c r="K2620" s="20" t="s">
        <v>25</v>
      </c>
      <c r="L2620" s="20" t="s">
        <v>39</v>
      </c>
      <c r="M2620" s="19" t="s">
        <v>40</v>
      </c>
      <c r="N2620" s="19" t="s">
        <v>183</v>
      </c>
      <c r="O2620" s="20" t="s">
        <v>29</v>
      </c>
      <c r="P2620" s="20"/>
      <c r="Q2620" s="23">
        <v>45204.725856481484</v>
      </c>
      <c r="R2620" s="20" t="s">
        <v>42</v>
      </c>
      <c r="S2620" s="4" t="s">
        <v>11080</v>
      </c>
      <c r="T2620" s="19"/>
    </row>
    <row x14ac:dyDescent="0.25" r="2621" customHeight="1" ht="19.5">
      <c r="A2621" s="18">
        <v>45204</v>
      </c>
      <c r="B2621" s="19" t="s">
        <v>11081</v>
      </c>
      <c r="C2621" s="19" t="s">
        <v>5684</v>
      </c>
      <c r="D2621" s="20"/>
      <c r="E2621" s="21">
        <f>"13040974615"</f>
      </c>
      <c r="F2621" s="19" t="s">
        <v>11082</v>
      </c>
      <c r="G2621" s="20" t="s">
        <v>115</v>
      </c>
      <c r="H2621" s="20"/>
      <c r="I2621" s="22" t="s">
        <v>57</v>
      </c>
      <c r="J2621" s="20" t="s">
        <v>24</v>
      </c>
      <c r="K2621" s="20" t="s">
        <v>25</v>
      </c>
      <c r="L2621" s="20" t="s">
        <v>39</v>
      </c>
      <c r="M2621" s="19" t="s">
        <v>40</v>
      </c>
      <c r="N2621" s="19" t="s">
        <v>183</v>
      </c>
      <c r="O2621" s="20" t="s">
        <v>29</v>
      </c>
      <c r="P2621" s="20"/>
      <c r="Q2621" s="23">
        <v>45204.712002314816</v>
      </c>
      <c r="R2621" s="20" t="s">
        <v>42</v>
      </c>
      <c r="S2621" s="4" t="s">
        <v>11083</v>
      </c>
      <c r="T2621" s="19"/>
    </row>
    <row x14ac:dyDescent="0.25" r="2622" customHeight="1" ht="19.5">
      <c r="A2622" s="18">
        <v>45204</v>
      </c>
      <c r="B2622" s="19" t="s">
        <v>11084</v>
      </c>
      <c r="C2622" s="19" t="s">
        <v>5684</v>
      </c>
      <c r="D2622" s="20"/>
      <c r="E2622" s="21">
        <f>"15549293112"</f>
      </c>
      <c r="F2622" s="19" t="s">
        <v>11085</v>
      </c>
      <c r="G2622" s="20" t="s">
        <v>48</v>
      </c>
      <c r="H2622" s="20"/>
      <c r="I2622" s="22" t="s">
        <v>11086</v>
      </c>
      <c r="J2622" s="20" t="s">
        <v>24</v>
      </c>
      <c r="K2622" s="20" t="s">
        <v>25</v>
      </c>
      <c r="L2622" s="20" t="s">
        <v>39</v>
      </c>
      <c r="M2622" s="19" t="s">
        <v>27</v>
      </c>
      <c r="N2622" s="19" t="s">
        <v>183</v>
      </c>
      <c r="O2622" s="20" t="s">
        <v>29</v>
      </c>
      <c r="P2622" s="20"/>
      <c r="Q2622" s="23"/>
      <c r="R2622" s="20" t="s">
        <v>11086</v>
      </c>
      <c r="S2622" s="19" t="s">
        <v>11087</v>
      </c>
      <c r="T2622" s="19"/>
    </row>
    <row x14ac:dyDescent="0.25" r="2623" customHeight="1" ht="19.5">
      <c r="A2623" s="18">
        <v>45204</v>
      </c>
      <c r="B2623" s="19" t="s">
        <v>11088</v>
      </c>
      <c r="C2623" s="19" t="s">
        <v>5684</v>
      </c>
      <c r="D2623" s="20"/>
      <c r="E2623" s="21">
        <f>"18672654943"</f>
      </c>
      <c r="F2623" s="19" t="s">
        <v>11089</v>
      </c>
      <c r="G2623" s="20" t="s">
        <v>74</v>
      </c>
      <c r="H2623" s="20"/>
      <c r="I2623" s="22" t="s">
        <v>328</v>
      </c>
      <c r="J2623" s="20" t="s">
        <v>24</v>
      </c>
      <c r="K2623" s="20" t="s">
        <v>25</v>
      </c>
      <c r="L2623" s="20" t="s">
        <v>39</v>
      </c>
      <c r="M2623" s="19" t="s">
        <v>27</v>
      </c>
      <c r="N2623" s="19" t="s">
        <v>183</v>
      </c>
      <c r="O2623" s="20" t="s">
        <v>29</v>
      </c>
      <c r="P2623" s="20"/>
      <c r="Q2623" s="23">
        <v>45204.71350694444</v>
      </c>
      <c r="R2623" s="20" t="s">
        <v>42</v>
      </c>
      <c r="S2623" s="4" t="s">
        <v>11090</v>
      </c>
      <c r="T2623" s="19"/>
    </row>
    <row x14ac:dyDescent="0.25" r="2624" customHeight="1" ht="19.5">
      <c r="A2624" s="18">
        <v>45204</v>
      </c>
      <c r="B2624" s="19" t="s">
        <v>11091</v>
      </c>
      <c r="C2624" s="19" t="s">
        <v>8253</v>
      </c>
      <c r="D2624" s="20"/>
      <c r="E2624" s="21">
        <f>"17671275882"</f>
      </c>
      <c r="F2624" s="19" t="s">
        <v>11092</v>
      </c>
      <c r="G2624" s="20" t="s">
        <v>115</v>
      </c>
      <c r="H2624" s="20"/>
      <c r="I2624" s="22" t="s">
        <v>433</v>
      </c>
      <c r="J2624" s="20" t="s">
        <v>24</v>
      </c>
      <c r="K2624" s="20" t="s">
        <v>25</v>
      </c>
      <c r="L2624" s="20" t="s">
        <v>39</v>
      </c>
      <c r="M2624" s="19" t="s">
        <v>27</v>
      </c>
      <c r="N2624" s="19" t="s">
        <v>183</v>
      </c>
      <c r="O2624" s="20" t="s">
        <v>29</v>
      </c>
      <c r="P2624" s="20"/>
      <c r="Q2624" s="23">
        <v>45204.59407407408</v>
      </c>
      <c r="R2624" s="20" t="s">
        <v>42</v>
      </c>
      <c r="S2624" s="4" t="s">
        <v>11093</v>
      </c>
      <c r="T2624" s="19"/>
    </row>
    <row x14ac:dyDescent="0.25" r="2625" customHeight="1" ht="19.5">
      <c r="A2625" s="18">
        <v>45204</v>
      </c>
      <c r="B2625" s="19" t="s">
        <v>11094</v>
      </c>
      <c r="C2625" s="19" t="s">
        <v>5684</v>
      </c>
      <c r="D2625" s="20"/>
      <c r="E2625" s="21">
        <f>"13117292440"</f>
      </c>
      <c r="F2625" s="19" t="s">
        <v>11095</v>
      </c>
      <c r="G2625" s="20" t="s">
        <v>62</v>
      </c>
      <c r="H2625" s="20"/>
      <c r="I2625" s="22" t="s">
        <v>99</v>
      </c>
      <c r="J2625" s="20" t="s">
        <v>24</v>
      </c>
      <c r="K2625" s="20" t="s">
        <v>25</v>
      </c>
      <c r="L2625" s="20" t="s">
        <v>39</v>
      </c>
      <c r="M2625" s="19" t="s">
        <v>27</v>
      </c>
      <c r="N2625" s="19" t="s">
        <v>183</v>
      </c>
      <c r="O2625" s="20" t="s">
        <v>29</v>
      </c>
      <c r="P2625" s="20"/>
      <c r="Q2625" s="23">
        <v>45204.613344907404</v>
      </c>
      <c r="R2625" s="20" t="s">
        <v>42</v>
      </c>
      <c r="S2625" s="4" t="s">
        <v>11096</v>
      </c>
      <c r="T2625" s="19"/>
    </row>
    <row x14ac:dyDescent="0.25" r="2626" customHeight="1" ht="19.5">
      <c r="A2626" s="18">
        <v>45204</v>
      </c>
      <c r="B2626" s="19" t="s">
        <v>11097</v>
      </c>
      <c r="C2626" s="19" t="s">
        <v>5684</v>
      </c>
      <c r="D2626" s="20"/>
      <c r="E2626" s="21">
        <f>"13135813931"</f>
      </c>
      <c r="F2626" s="19" t="s">
        <v>11098</v>
      </c>
      <c r="G2626" s="20" t="s">
        <v>48</v>
      </c>
      <c r="H2626" s="20"/>
      <c r="I2626" s="22" t="s">
        <v>87</v>
      </c>
      <c r="J2626" s="20" t="s">
        <v>24</v>
      </c>
      <c r="K2626" s="20" t="s">
        <v>25</v>
      </c>
      <c r="L2626" s="20" t="s">
        <v>39</v>
      </c>
      <c r="M2626" s="19" t="s">
        <v>27</v>
      </c>
      <c r="N2626" s="19" t="s">
        <v>183</v>
      </c>
      <c r="O2626" s="20" t="s">
        <v>29</v>
      </c>
      <c r="P2626" s="20"/>
      <c r="Q2626" s="23">
        <v>45204.422430555554</v>
      </c>
      <c r="R2626" s="20" t="s">
        <v>42</v>
      </c>
      <c r="S2626" s="4" t="s">
        <v>11099</v>
      </c>
      <c r="T2626" s="19"/>
    </row>
    <row x14ac:dyDescent="0.25" r="2627" customHeight="1" ht="19.5">
      <c r="A2627" s="18">
        <v>45204</v>
      </c>
      <c r="B2627" s="19" t="s">
        <v>11100</v>
      </c>
      <c r="C2627" s="19" t="s">
        <v>5684</v>
      </c>
      <c r="D2627" s="20"/>
      <c r="E2627" s="21">
        <f>"15549359008"</f>
      </c>
      <c r="F2627" s="19" t="s">
        <v>11101</v>
      </c>
      <c r="G2627" s="20" t="s">
        <v>115</v>
      </c>
      <c r="H2627" s="20" t="s">
        <v>130</v>
      </c>
      <c r="I2627" s="22" t="s">
        <v>735</v>
      </c>
      <c r="J2627" s="20" t="s">
        <v>24</v>
      </c>
      <c r="K2627" s="20" t="s">
        <v>25</v>
      </c>
      <c r="L2627" s="20" t="s">
        <v>39</v>
      </c>
      <c r="M2627" s="19" t="s">
        <v>40</v>
      </c>
      <c r="N2627" s="19" t="s">
        <v>183</v>
      </c>
      <c r="O2627" s="20" t="s">
        <v>29</v>
      </c>
      <c r="P2627" s="20"/>
      <c r="Q2627" s="23">
        <v>45204.40789351852</v>
      </c>
      <c r="R2627" s="20" t="s">
        <v>42</v>
      </c>
      <c r="S2627" s="4" t="s">
        <v>11102</v>
      </c>
      <c r="T2627" s="19"/>
    </row>
    <row x14ac:dyDescent="0.25" r="2628" customHeight="1" ht="19.5">
      <c r="A2628" s="18">
        <v>45204</v>
      </c>
      <c r="B2628" s="19" t="s">
        <v>11103</v>
      </c>
      <c r="C2628" s="19" t="s">
        <v>5684</v>
      </c>
      <c r="D2628" s="20"/>
      <c r="E2628" s="21">
        <f>"15629343669"</f>
      </c>
      <c r="F2628" s="19" t="s">
        <v>11104</v>
      </c>
      <c r="G2628" s="20" t="s">
        <v>37</v>
      </c>
      <c r="H2628" s="20"/>
      <c r="I2628" s="22" t="s">
        <v>735</v>
      </c>
      <c r="J2628" s="20" t="s">
        <v>24</v>
      </c>
      <c r="K2628" s="20" t="s">
        <v>25</v>
      </c>
      <c r="L2628" s="20" t="s">
        <v>39</v>
      </c>
      <c r="M2628" s="19" t="s">
        <v>27</v>
      </c>
      <c r="N2628" s="19" t="s">
        <v>183</v>
      </c>
      <c r="O2628" s="20" t="s">
        <v>29</v>
      </c>
      <c r="P2628" s="20"/>
      <c r="Q2628" s="23">
        <v>45204.402280092596</v>
      </c>
      <c r="R2628" s="20" t="s">
        <v>42</v>
      </c>
      <c r="S2628" s="4" t="s">
        <v>11105</v>
      </c>
      <c r="T2628" s="19"/>
    </row>
    <row x14ac:dyDescent="0.25" r="2629" customHeight="1" ht="19.5">
      <c r="A2629" s="18">
        <v>45204</v>
      </c>
      <c r="B2629" s="19" t="s">
        <v>11106</v>
      </c>
      <c r="C2629" s="19" t="s">
        <v>5684</v>
      </c>
      <c r="D2629" s="20"/>
      <c r="E2629" s="21">
        <f>"18694084873"</f>
      </c>
      <c r="F2629" s="19" t="s">
        <v>11107</v>
      </c>
      <c r="G2629" s="20" t="s">
        <v>37</v>
      </c>
      <c r="H2629" s="20"/>
      <c r="I2629" s="22" t="s">
        <v>415</v>
      </c>
      <c r="J2629" s="20" t="s">
        <v>24</v>
      </c>
      <c r="K2629" s="20" t="s">
        <v>25</v>
      </c>
      <c r="L2629" s="20" t="s">
        <v>39</v>
      </c>
      <c r="M2629" s="19" t="s">
        <v>27</v>
      </c>
      <c r="N2629" s="19" t="s">
        <v>183</v>
      </c>
      <c r="O2629" s="20" t="s">
        <v>29</v>
      </c>
      <c r="P2629" s="20"/>
      <c r="Q2629" s="23">
        <v>45204.46891203704</v>
      </c>
      <c r="R2629" s="20" t="s">
        <v>42</v>
      </c>
      <c r="S2629" s="4" t="s">
        <v>11108</v>
      </c>
      <c r="T2629" s="19"/>
    </row>
    <row x14ac:dyDescent="0.25" r="2630" customHeight="1" ht="19.5">
      <c r="A2630" s="18">
        <v>45204</v>
      </c>
      <c r="B2630" s="19" t="s">
        <v>11109</v>
      </c>
      <c r="C2630" s="19" t="s">
        <v>5675</v>
      </c>
      <c r="D2630" s="20"/>
      <c r="E2630" s="21">
        <f>"13177085131"</f>
      </c>
      <c r="F2630" s="19" t="s">
        <v>11110</v>
      </c>
      <c r="G2630" s="20" t="s">
        <v>23</v>
      </c>
      <c r="H2630" s="20"/>
      <c r="I2630" s="22">
        <f>"10015"</f>
      </c>
      <c r="J2630" s="20" t="s">
        <v>24</v>
      </c>
      <c r="K2630" s="20" t="s">
        <v>25</v>
      </c>
      <c r="L2630" s="20" t="s">
        <v>26</v>
      </c>
      <c r="M2630" s="19" t="s">
        <v>27</v>
      </c>
      <c r="N2630" s="19" t="s">
        <v>28</v>
      </c>
      <c r="O2630" s="20" t="s">
        <v>29</v>
      </c>
      <c r="P2630" s="20"/>
      <c r="Q2630" s="23">
        <v>45204.71570601852</v>
      </c>
      <c r="R2630" s="20" t="s">
        <v>31</v>
      </c>
      <c r="S2630" s="4" t="s">
        <v>11111</v>
      </c>
      <c r="T2630" s="19"/>
    </row>
    <row x14ac:dyDescent="0.25" r="2631" customHeight="1" ht="19.5">
      <c r="A2631" s="18">
        <v>45204</v>
      </c>
      <c r="B2631" s="19" t="s">
        <v>11112</v>
      </c>
      <c r="C2631" s="19" t="s">
        <v>5675</v>
      </c>
      <c r="D2631" s="20"/>
      <c r="E2631" s="21">
        <f>"18672659295"</f>
      </c>
      <c r="F2631" s="19" t="s">
        <v>9866</v>
      </c>
      <c r="G2631" s="20" t="s">
        <v>37</v>
      </c>
      <c r="H2631" s="20" t="s">
        <v>98</v>
      </c>
      <c r="I2631" s="22">
        <f>"10015"</f>
      </c>
      <c r="J2631" s="20" t="s">
        <v>24</v>
      </c>
      <c r="K2631" s="20" t="s">
        <v>69</v>
      </c>
      <c r="L2631" s="20" t="s">
        <v>26</v>
      </c>
      <c r="M2631" s="19" t="s">
        <v>27</v>
      </c>
      <c r="N2631" s="19" t="s">
        <v>28</v>
      </c>
      <c r="O2631" s="20" t="s">
        <v>29</v>
      </c>
      <c r="P2631" s="20"/>
      <c r="Q2631" s="23">
        <v>45204.58626157408</v>
      </c>
      <c r="R2631" s="20" t="s">
        <v>31</v>
      </c>
      <c r="S2631" s="4" t="s">
        <v>11113</v>
      </c>
      <c r="T2631" s="19"/>
    </row>
    <row x14ac:dyDescent="0.25" r="2632" customHeight="1" ht="19.5">
      <c r="A2632" s="18">
        <v>45204</v>
      </c>
      <c r="B2632" s="19" t="s">
        <v>11114</v>
      </c>
      <c r="C2632" s="19" t="s">
        <v>5675</v>
      </c>
      <c r="D2632" s="20"/>
      <c r="E2632" s="21">
        <f>"18695064066"</f>
      </c>
      <c r="F2632" s="19" t="s">
        <v>11115</v>
      </c>
      <c r="G2632" s="20" t="s">
        <v>23</v>
      </c>
      <c r="H2632" s="20"/>
      <c r="I2632" s="22">
        <f>"10015"</f>
      </c>
      <c r="J2632" s="20" t="s">
        <v>24</v>
      </c>
      <c r="K2632" s="20" t="s">
        <v>69</v>
      </c>
      <c r="L2632" s="20" t="s">
        <v>26</v>
      </c>
      <c r="M2632" s="19" t="s">
        <v>27</v>
      </c>
      <c r="N2632" s="19" t="s">
        <v>28</v>
      </c>
      <c r="O2632" s="20" t="s">
        <v>29</v>
      </c>
      <c r="P2632" s="20"/>
      <c r="Q2632" s="23">
        <v>45204.42538194444</v>
      </c>
      <c r="R2632" s="20" t="s">
        <v>31</v>
      </c>
      <c r="S2632" s="4" t="s">
        <v>11116</v>
      </c>
      <c r="T2632" s="19"/>
    </row>
    <row x14ac:dyDescent="0.25" r="2633" customHeight="1" ht="19.5">
      <c r="A2633" s="18">
        <v>45204</v>
      </c>
      <c r="B2633" s="19" t="s">
        <v>11117</v>
      </c>
      <c r="C2633" s="19" t="s">
        <v>5675</v>
      </c>
      <c r="D2633" s="20"/>
      <c r="E2633" s="21">
        <f>"18671761625"</f>
      </c>
      <c r="F2633" s="19" t="s">
        <v>11118</v>
      </c>
      <c r="G2633" s="20" t="s">
        <v>115</v>
      </c>
      <c r="H2633" s="20"/>
      <c r="I2633" s="22">
        <f>"10015"</f>
      </c>
      <c r="J2633" s="20" t="s">
        <v>24</v>
      </c>
      <c r="K2633" s="20" t="s">
        <v>25</v>
      </c>
      <c r="L2633" s="20" t="s">
        <v>26</v>
      </c>
      <c r="M2633" s="19" t="s">
        <v>27</v>
      </c>
      <c r="N2633" s="19" t="s">
        <v>28</v>
      </c>
      <c r="O2633" s="20" t="s">
        <v>29</v>
      </c>
      <c r="P2633" s="20"/>
      <c r="Q2633" s="23">
        <v>45204.59489583333</v>
      </c>
      <c r="R2633" s="20" t="s">
        <v>31</v>
      </c>
      <c r="S2633" s="4" t="s">
        <v>11119</v>
      </c>
      <c r="T2633" s="19"/>
    </row>
    <row x14ac:dyDescent="0.25" r="2634" customHeight="1" ht="19.5">
      <c r="A2634" s="18">
        <v>45204</v>
      </c>
      <c r="B2634" s="19" t="s">
        <v>11120</v>
      </c>
      <c r="C2634" s="19" t="s">
        <v>5684</v>
      </c>
      <c r="D2634" s="20"/>
      <c r="E2634" s="21">
        <f>"15549326888"</f>
      </c>
      <c r="F2634" s="19" t="s">
        <v>11121</v>
      </c>
      <c r="G2634" s="20" t="s">
        <v>56</v>
      </c>
      <c r="H2634" s="20"/>
      <c r="I2634" s="22" t="s">
        <v>1024</v>
      </c>
      <c r="J2634" s="20" t="s">
        <v>24</v>
      </c>
      <c r="K2634" s="20" t="s">
        <v>25</v>
      </c>
      <c r="L2634" s="20" t="s">
        <v>39</v>
      </c>
      <c r="M2634" s="19" t="s">
        <v>40</v>
      </c>
      <c r="N2634" s="19" t="s">
        <v>183</v>
      </c>
      <c r="O2634" s="20" t="s">
        <v>29</v>
      </c>
      <c r="P2634" s="20"/>
      <c r="Q2634" s="23">
        <v>45204.61005787037</v>
      </c>
      <c r="R2634" s="20" t="s">
        <v>42</v>
      </c>
      <c r="S2634" s="4" t="s">
        <v>11122</v>
      </c>
      <c r="T2634" s="19" t="s">
        <v>11123</v>
      </c>
    </row>
    <row x14ac:dyDescent="0.25" r="2635" customHeight="1" ht="19.5">
      <c r="A2635" s="18">
        <v>45204</v>
      </c>
      <c r="B2635" s="19" t="s">
        <v>11124</v>
      </c>
      <c r="C2635" s="19" t="s">
        <v>5684</v>
      </c>
      <c r="D2635" s="20"/>
      <c r="E2635" s="21">
        <f>"18695076218"</f>
      </c>
      <c r="F2635" s="19" t="s">
        <v>11125</v>
      </c>
      <c r="G2635" s="20" t="s">
        <v>37</v>
      </c>
      <c r="H2635" s="20"/>
      <c r="I2635" s="22" t="s">
        <v>81</v>
      </c>
      <c r="J2635" s="20" t="s">
        <v>24</v>
      </c>
      <c r="K2635" s="20" t="s">
        <v>25</v>
      </c>
      <c r="L2635" s="20" t="s">
        <v>39</v>
      </c>
      <c r="M2635" s="19" t="s">
        <v>27</v>
      </c>
      <c r="N2635" s="19" t="s">
        <v>183</v>
      </c>
      <c r="O2635" s="20" t="s">
        <v>29</v>
      </c>
      <c r="P2635" s="20"/>
      <c r="Q2635" s="23">
        <v>45204.65084490741</v>
      </c>
      <c r="R2635" s="20" t="s">
        <v>42</v>
      </c>
      <c r="S2635" s="4" t="s">
        <v>11126</v>
      </c>
      <c r="T2635" s="19" t="s">
        <v>11127</v>
      </c>
    </row>
    <row x14ac:dyDescent="0.25" r="2636" customHeight="1" ht="19.5">
      <c r="A2636" s="18">
        <v>45204</v>
      </c>
      <c r="B2636" s="19" t="s">
        <v>11128</v>
      </c>
      <c r="C2636" s="19" t="s">
        <v>5684</v>
      </c>
      <c r="D2636" s="20"/>
      <c r="E2636" s="21">
        <f>"18607208355"</f>
      </c>
      <c r="F2636" s="19" t="s">
        <v>11129</v>
      </c>
      <c r="G2636" s="20" t="s">
        <v>56</v>
      </c>
      <c r="H2636" s="20" t="s">
        <v>130</v>
      </c>
      <c r="I2636" s="22" t="s">
        <v>1914</v>
      </c>
      <c r="J2636" s="20" t="s">
        <v>24</v>
      </c>
      <c r="K2636" s="20" t="s">
        <v>25</v>
      </c>
      <c r="L2636" s="20" t="s">
        <v>39</v>
      </c>
      <c r="M2636" s="19" t="s">
        <v>40</v>
      </c>
      <c r="N2636" s="19" t="s">
        <v>183</v>
      </c>
      <c r="O2636" s="20" t="s">
        <v>29</v>
      </c>
      <c r="P2636" s="20"/>
      <c r="Q2636" s="23">
        <v>45204.59128472222</v>
      </c>
      <c r="R2636" s="20" t="s">
        <v>42</v>
      </c>
      <c r="S2636" s="4" t="s">
        <v>11130</v>
      </c>
      <c r="T2636" s="19" t="s">
        <v>11131</v>
      </c>
    </row>
    <row x14ac:dyDescent="0.25" r="2637" customHeight="1" ht="19.5">
      <c r="A2637" s="18">
        <v>45204</v>
      </c>
      <c r="B2637" s="19" t="s">
        <v>11132</v>
      </c>
      <c r="C2637" s="19" t="s">
        <v>5684</v>
      </c>
      <c r="D2637" s="20"/>
      <c r="E2637" s="21">
        <f>"18694095292"</f>
      </c>
      <c r="F2637" s="19" t="s">
        <v>11133</v>
      </c>
      <c r="G2637" s="20" t="s">
        <v>62</v>
      </c>
      <c r="H2637" s="20"/>
      <c r="I2637" s="22" t="s">
        <v>290</v>
      </c>
      <c r="J2637" s="20" t="s">
        <v>24</v>
      </c>
      <c r="K2637" s="20" t="s">
        <v>25</v>
      </c>
      <c r="L2637" s="20" t="s">
        <v>39</v>
      </c>
      <c r="M2637" s="19" t="s">
        <v>40</v>
      </c>
      <c r="N2637" s="19" t="s">
        <v>183</v>
      </c>
      <c r="O2637" s="20" t="s">
        <v>29</v>
      </c>
      <c r="P2637" s="20"/>
      <c r="Q2637" s="23">
        <v>45204.6096875</v>
      </c>
      <c r="R2637" s="20" t="s">
        <v>42</v>
      </c>
      <c r="S2637" s="4" t="s">
        <v>11134</v>
      </c>
      <c r="T2637" s="19" t="s">
        <v>11135</v>
      </c>
    </row>
    <row x14ac:dyDescent="0.25" r="2638" customHeight="1" ht="19.5">
      <c r="A2638" s="18">
        <v>45204</v>
      </c>
      <c r="B2638" s="19" t="s">
        <v>11136</v>
      </c>
      <c r="C2638" s="19" t="s">
        <v>5684</v>
      </c>
      <c r="D2638" s="20"/>
      <c r="E2638" s="21">
        <f>"18695077774"</f>
      </c>
      <c r="F2638" s="19" t="s">
        <v>11137</v>
      </c>
      <c r="G2638" s="20" t="s">
        <v>56</v>
      </c>
      <c r="H2638" s="20"/>
      <c r="I2638" s="22" t="s">
        <v>1623</v>
      </c>
      <c r="J2638" s="20" t="s">
        <v>24</v>
      </c>
      <c r="K2638" s="20" t="s">
        <v>25</v>
      </c>
      <c r="L2638" s="20" t="s">
        <v>39</v>
      </c>
      <c r="M2638" s="19" t="s">
        <v>40</v>
      </c>
      <c r="N2638" s="19" t="s">
        <v>183</v>
      </c>
      <c r="O2638" s="20" t="s">
        <v>29</v>
      </c>
      <c r="P2638" s="20"/>
      <c r="Q2638" s="23">
        <v>45204.70337962963</v>
      </c>
      <c r="R2638" s="20" t="s">
        <v>42</v>
      </c>
      <c r="S2638" s="4" t="s">
        <v>11138</v>
      </c>
      <c r="T2638" s="19" t="s">
        <v>11139</v>
      </c>
    </row>
    <row x14ac:dyDescent="0.25" r="2639" customHeight="1" ht="19.5">
      <c r="A2639" s="18">
        <v>45204</v>
      </c>
      <c r="B2639" s="19" t="s">
        <v>11140</v>
      </c>
      <c r="C2639" s="19" t="s">
        <v>5869</v>
      </c>
      <c r="D2639" s="20"/>
      <c r="E2639" s="21">
        <f>"18672655605"</f>
      </c>
      <c r="F2639" s="19" t="s">
        <v>11141</v>
      </c>
      <c r="G2639" s="20" t="s">
        <v>37</v>
      </c>
      <c r="H2639" s="20" t="s">
        <v>130</v>
      </c>
      <c r="I2639" s="22" t="s">
        <v>182</v>
      </c>
      <c r="J2639" s="20" t="s">
        <v>24</v>
      </c>
      <c r="K2639" s="20" t="s">
        <v>25</v>
      </c>
      <c r="L2639" s="20" t="s">
        <v>39</v>
      </c>
      <c r="M2639" s="19" t="s">
        <v>27</v>
      </c>
      <c r="N2639" s="19" t="s">
        <v>183</v>
      </c>
      <c r="O2639" s="20" t="s">
        <v>29</v>
      </c>
      <c r="P2639" s="20"/>
      <c r="Q2639" s="23">
        <v>45204.59230324074</v>
      </c>
      <c r="R2639" s="20" t="s">
        <v>42</v>
      </c>
      <c r="S2639" s="4" t="s">
        <v>11142</v>
      </c>
      <c r="T2639" s="19" t="s">
        <v>11143</v>
      </c>
    </row>
    <row x14ac:dyDescent="0.25" r="2640" customHeight="1" ht="19.5">
      <c r="A2640" s="18">
        <v>45204</v>
      </c>
      <c r="B2640" s="19" t="s">
        <v>11144</v>
      </c>
      <c r="C2640" s="19" t="s">
        <v>8311</v>
      </c>
      <c r="D2640" s="20"/>
      <c r="E2640" s="21">
        <f>"13907207793"</f>
      </c>
      <c r="F2640" s="19" t="s">
        <v>11145</v>
      </c>
      <c r="G2640" s="20" t="s">
        <v>74</v>
      </c>
      <c r="H2640" s="20"/>
      <c r="I2640" s="22" t="s">
        <v>615</v>
      </c>
      <c r="J2640" s="20" t="s">
        <v>24</v>
      </c>
      <c r="K2640" s="20" t="s">
        <v>25</v>
      </c>
      <c r="L2640" s="20" t="s">
        <v>39</v>
      </c>
      <c r="M2640" s="19" t="s">
        <v>40</v>
      </c>
      <c r="N2640" s="19" t="s">
        <v>28</v>
      </c>
      <c r="O2640" s="20" t="s">
        <v>29</v>
      </c>
      <c r="P2640" s="20" t="s">
        <v>5807</v>
      </c>
      <c r="Q2640" s="23">
        <v>45204.38366898148</v>
      </c>
      <c r="R2640" s="20" t="s">
        <v>42</v>
      </c>
      <c r="S2640" s="4" t="s">
        <v>11146</v>
      </c>
      <c r="T2640" s="19" t="s">
        <v>11147</v>
      </c>
    </row>
    <row x14ac:dyDescent="0.25" r="2641" customHeight="1" ht="19.5">
      <c r="A2641" s="18">
        <v>45204</v>
      </c>
      <c r="B2641" s="19" t="s">
        <v>11148</v>
      </c>
      <c r="C2641" s="19" t="s">
        <v>8328</v>
      </c>
      <c r="D2641" s="20"/>
      <c r="E2641" s="21">
        <f>"18071914720"</f>
      </c>
      <c r="F2641" s="19" t="s">
        <v>11149</v>
      </c>
      <c r="G2641" s="20" t="s">
        <v>74</v>
      </c>
      <c r="H2641" s="20"/>
      <c r="I2641" s="22" t="s">
        <v>99</v>
      </c>
      <c r="J2641" s="20" t="s">
        <v>24</v>
      </c>
      <c r="K2641" s="20" t="s">
        <v>25</v>
      </c>
      <c r="L2641" s="20" t="s">
        <v>39</v>
      </c>
      <c r="M2641" s="19" t="s">
        <v>40</v>
      </c>
      <c r="N2641" s="19" t="s">
        <v>28</v>
      </c>
      <c r="O2641" s="20" t="s">
        <v>29</v>
      </c>
      <c r="P2641" s="20" t="s">
        <v>5807</v>
      </c>
      <c r="Q2641" s="23">
        <v>45204.46837962963</v>
      </c>
      <c r="R2641" s="20" t="s">
        <v>42</v>
      </c>
      <c r="S2641" s="4" t="s">
        <v>11150</v>
      </c>
      <c r="T2641" s="19" t="s">
        <v>11151</v>
      </c>
    </row>
    <row x14ac:dyDescent="0.25" r="2642" customHeight="1" ht="19.5">
      <c r="A2642" s="18">
        <v>45204</v>
      </c>
      <c r="B2642" s="19" t="s">
        <v>11152</v>
      </c>
      <c r="C2642" s="19" t="s">
        <v>8716</v>
      </c>
      <c r="D2642" s="20"/>
      <c r="E2642" s="21">
        <f>"17683163458"</f>
      </c>
      <c r="F2642" s="19" t="s">
        <v>11153</v>
      </c>
      <c r="G2642" s="20" t="s">
        <v>37</v>
      </c>
      <c r="H2642" s="20"/>
      <c r="I2642" s="22" t="s">
        <v>241</v>
      </c>
      <c r="J2642" s="20" t="s">
        <v>24</v>
      </c>
      <c r="K2642" s="20" t="s">
        <v>25</v>
      </c>
      <c r="L2642" s="20" t="s">
        <v>39</v>
      </c>
      <c r="M2642" s="19" t="s">
        <v>27</v>
      </c>
      <c r="N2642" s="19" t="s">
        <v>28</v>
      </c>
      <c r="O2642" s="20" t="s">
        <v>29</v>
      </c>
      <c r="P2642" s="20" t="s">
        <v>5807</v>
      </c>
      <c r="Q2642" s="23">
        <v>45204.419375</v>
      </c>
      <c r="R2642" s="20" t="s">
        <v>42</v>
      </c>
      <c r="S2642" s="4" t="s">
        <v>11154</v>
      </c>
      <c r="T2642" s="19" t="s">
        <v>11155</v>
      </c>
    </row>
    <row x14ac:dyDescent="0.25" r="2643" customHeight="1" ht="19.5">
      <c r="A2643" s="18">
        <v>45204</v>
      </c>
      <c r="B2643" s="19" t="s">
        <v>11156</v>
      </c>
      <c r="C2643" s="19" t="s">
        <v>7266</v>
      </c>
      <c r="D2643" s="20"/>
      <c r="E2643" s="21">
        <f>"15607201561"</f>
      </c>
      <c r="F2643" s="19" t="s">
        <v>11157</v>
      </c>
      <c r="G2643" s="20" t="s">
        <v>37</v>
      </c>
      <c r="H2643" s="20"/>
      <c r="I2643" s="22">
        <f>"10015"</f>
      </c>
      <c r="J2643" s="20" t="s">
        <v>24</v>
      </c>
      <c r="K2643" s="20" t="s">
        <v>69</v>
      </c>
      <c r="L2643" s="20" t="s">
        <v>26</v>
      </c>
      <c r="M2643" s="19" t="s">
        <v>27</v>
      </c>
      <c r="N2643" s="19" t="s">
        <v>28</v>
      </c>
      <c r="O2643" s="20" t="s">
        <v>29</v>
      </c>
      <c r="P2643" s="20" t="s">
        <v>5807</v>
      </c>
      <c r="Q2643" s="23">
        <v>45204.72997685185</v>
      </c>
      <c r="R2643" s="20" t="s">
        <v>31</v>
      </c>
      <c r="S2643" s="4" t="s">
        <v>11158</v>
      </c>
      <c r="T2643" s="4" t="s">
        <v>11159</v>
      </c>
    </row>
    <row x14ac:dyDescent="0.25" r="2644" customHeight="1" ht="19.5">
      <c r="A2644" s="18">
        <v>45204</v>
      </c>
      <c r="B2644" s="19" t="s">
        <v>11160</v>
      </c>
      <c r="C2644" s="19" t="s">
        <v>5805</v>
      </c>
      <c r="D2644" s="20"/>
      <c r="E2644" s="21">
        <f>"16671743117"</f>
      </c>
      <c r="F2644" s="19" t="s">
        <v>11161</v>
      </c>
      <c r="G2644" s="20" t="s">
        <v>171</v>
      </c>
      <c r="H2644" s="20"/>
      <c r="I2644" s="22">
        <f>"10015"</f>
      </c>
      <c r="J2644" s="20" t="s">
        <v>24</v>
      </c>
      <c r="K2644" s="20" t="s">
        <v>172</v>
      </c>
      <c r="L2644" s="20" t="s">
        <v>26</v>
      </c>
      <c r="M2644" s="19" t="s">
        <v>27</v>
      </c>
      <c r="N2644" s="19" t="s">
        <v>28</v>
      </c>
      <c r="O2644" s="20" t="s">
        <v>29</v>
      </c>
      <c r="P2644" s="20" t="s">
        <v>5807</v>
      </c>
      <c r="Q2644" s="23">
        <v>45204.615694444445</v>
      </c>
      <c r="R2644" s="20" t="s">
        <v>31</v>
      </c>
      <c r="S2644" s="4" t="s">
        <v>11162</v>
      </c>
      <c r="T2644" s="4" t="s">
        <v>11163</v>
      </c>
    </row>
    <row x14ac:dyDescent="0.25" r="2645" customHeight="1" ht="19.5">
      <c r="A2645" s="18">
        <v>45204</v>
      </c>
      <c r="B2645" s="19" t="s">
        <v>11164</v>
      </c>
      <c r="C2645" s="19" t="s">
        <v>7266</v>
      </c>
      <c r="D2645" s="20"/>
      <c r="E2645" s="21">
        <f>"18671931906"</f>
      </c>
      <c r="F2645" s="19" t="s">
        <v>11165</v>
      </c>
      <c r="G2645" s="20" t="s">
        <v>62</v>
      </c>
      <c r="H2645" s="20"/>
      <c r="I2645" s="22">
        <f>"10015"</f>
      </c>
      <c r="J2645" s="20" t="s">
        <v>24</v>
      </c>
      <c r="K2645" s="20" t="s">
        <v>172</v>
      </c>
      <c r="L2645" s="20" t="s">
        <v>26</v>
      </c>
      <c r="M2645" s="19" t="s">
        <v>27</v>
      </c>
      <c r="N2645" s="19" t="s">
        <v>28</v>
      </c>
      <c r="O2645" s="20" t="s">
        <v>29</v>
      </c>
      <c r="P2645" s="20" t="s">
        <v>11166</v>
      </c>
      <c r="Q2645" s="23">
        <v>45204.81427083333</v>
      </c>
      <c r="R2645" s="20" t="s">
        <v>31</v>
      </c>
      <c r="S2645" s="4" t="s">
        <v>11167</v>
      </c>
      <c r="T2645" s="19"/>
    </row>
    <row x14ac:dyDescent="0.25" r="2646" customHeight="1" ht="19.5">
      <c r="A2646" s="18">
        <v>45204</v>
      </c>
      <c r="B2646" s="19" t="s">
        <v>11168</v>
      </c>
      <c r="C2646" s="19" t="s">
        <v>9589</v>
      </c>
      <c r="D2646" s="20"/>
      <c r="E2646" s="21">
        <f>"15672502438"</f>
      </c>
      <c r="F2646" s="19" t="s">
        <v>11169</v>
      </c>
      <c r="G2646" s="20" t="s">
        <v>115</v>
      </c>
      <c r="H2646" s="20"/>
      <c r="I2646" s="22" t="s">
        <v>189</v>
      </c>
      <c r="J2646" s="20" t="s">
        <v>24</v>
      </c>
      <c r="K2646" s="20" t="s">
        <v>25</v>
      </c>
      <c r="L2646" s="20" t="s">
        <v>39</v>
      </c>
      <c r="M2646" s="19" t="s">
        <v>27</v>
      </c>
      <c r="N2646" s="19" t="s">
        <v>28</v>
      </c>
      <c r="O2646" s="20" t="s">
        <v>29</v>
      </c>
      <c r="P2646" s="20" t="s">
        <v>8321</v>
      </c>
      <c r="Q2646" s="23">
        <v>45204.37644675926</v>
      </c>
      <c r="R2646" s="20" t="s">
        <v>42</v>
      </c>
      <c r="S2646" s="4" t="s">
        <v>11170</v>
      </c>
      <c r="T2646" s="19"/>
    </row>
    <row x14ac:dyDescent="0.25" r="2647" customHeight="1" ht="19.5">
      <c r="A2647" s="18">
        <v>45204</v>
      </c>
      <c r="B2647" s="19" t="s">
        <v>11171</v>
      </c>
      <c r="C2647" s="19" t="s">
        <v>5977</v>
      </c>
      <c r="D2647" s="20"/>
      <c r="E2647" s="21">
        <f>"13207206091"</f>
      </c>
      <c r="F2647" s="19" t="s">
        <v>11172</v>
      </c>
      <c r="G2647" s="20" t="s">
        <v>115</v>
      </c>
      <c r="H2647" s="20" t="s">
        <v>357</v>
      </c>
      <c r="I2647" s="22" t="s">
        <v>1914</v>
      </c>
      <c r="J2647" s="20" t="s">
        <v>24</v>
      </c>
      <c r="K2647" s="20" t="s">
        <v>25</v>
      </c>
      <c r="L2647" s="20" t="s">
        <v>39</v>
      </c>
      <c r="M2647" s="19" t="s">
        <v>27</v>
      </c>
      <c r="N2647" s="19" t="s">
        <v>28</v>
      </c>
      <c r="O2647" s="20" t="s">
        <v>29</v>
      </c>
      <c r="P2647" s="20"/>
      <c r="Q2647" s="23">
        <v>45204.701006944444</v>
      </c>
      <c r="R2647" s="20" t="s">
        <v>42</v>
      </c>
      <c r="S2647" s="4" t="s">
        <v>11173</v>
      </c>
      <c r="T2647" s="19" t="s">
        <v>11174</v>
      </c>
    </row>
    <row x14ac:dyDescent="0.25" r="2648" customHeight="1" ht="19.5">
      <c r="A2648" s="18">
        <v>45204</v>
      </c>
      <c r="B2648" s="19" t="s">
        <v>11175</v>
      </c>
      <c r="C2648" s="19" t="s">
        <v>5811</v>
      </c>
      <c r="D2648" s="20"/>
      <c r="E2648" s="21">
        <f>"13040981804"</f>
      </c>
      <c r="F2648" s="19" t="s">
        <v>11176</v>
      </c>
      <c r="G2648" s="20" t="s">
        <v>74</v>
      </c>
      <c r="H2648" s="20"/>
      <c r="I2648" s="22" t="s">
        <v>433</v>
      </c>
      <c r="J2648" s="20" t="s">
        <v>24</v>
      </c>
      <c r="K2648" s="20" t="s">
        <v>25</v>
      </c>
      <c r="L2648" s="20" t="s">
        <v>39</v>
      </c>
      <c r="M2648" s="19" t="s">
        <v>27</v>
      </c>
      <c r="N2648" s="19" t="s">
        <v>28</v>
      </c>
      <c r="O2648" s="20" t="s">
        <v>29</v>
      </c>
      <c r="P2648" s="20"/>
      <c r="Q2648" s="23">
        <v>45204.42623842593</v>
      </c>
      <c r="R2648" s="20" t="s">
        <v>42</v>
      </c>
      <c r="S2648" s="4" t="s">
        <v>11177</v>
      </c>
      <c r="T2648" s="19" t="s">
        <v>11178</v>
      </c>
    </row>
    <row x14ac:dyDescent="0.25" r="2649" customHeight="1" ht="19.5">
      <c r="A2649" s="18">
        <v>45204</v>
      </c>
      <c r="B2649" s="19" t="s">
        <v>11179</v>
      </c>
      <c r="C2649" s="19" t="s">
        <v>5811</v>
      </c>
      <c r="D2649" s="20"/>
      <c r="E2649" s="21">
        <f>"13117288008"</f>
      </c>
      <c r="F2649" s="19" t="s">
        <v>8351</v>
      </c>
      <c r="G2649" s="20" t="s">
        <v>289</v>
      </c>
      <c r="H2649" s="20"/>
      <c r="I2649" s="22" t="s">
        <v>81</v>
      </c>
      <c r="J2649" s="20" t="s">
        <v>24</v>
      </c>
      <c r="K2649" s="20" t="s">
        <v>25</v>
      </c>
      <c r="L2649" s="20" t="s">
        <v>39</v>
      </c>
      <c r="M2649" s="19" t="s">
        <v>27</v>
      </c>
      <c r="N2649" s="19" t="s">
        <v>28</v>
      </c>
      <c r="O2649" s="20" t="s">
        <v>29</v>
      </c>
      <c r="P2649" s="20"/>
      <c r="Q2649" s="23">
        <v>45204.6084837963</v>
      </c>
      <c r="R2649" s="20" t="s">
        <v>42</v>
      </c>
      <c r="S2649" s="4" t="s">
        <v>11180</v>
      </c>
      <c r="T2649" s="19" t="s">
        <v>11181</v>
      </c>
    </row>
    <row x14ac:dyDescent="0.25" r="2650" customHeight="1" ht="19.5">
      <c r="A2650" s="18">
        <v>45204</v>
      </c>
      <c r="B2650" s="19" t="s">
        <v>11182</v>
      </c>
      <c r="C2650" s="19" t="s">
        <v>660</v>
      </c>
      <c r="D2650" s="20"/>
      <c r="E2650" s="21">
        <f>"13094185747"</f>
      </c>
      <c r="F2650" s="19" t="s">
        <v>11183</v>
      </c>
      <c r="G2650" s="20" t="s">
        <v>37</v>
      </c>
      <c r="H2650" s="20"/>
      <c r="I2650" s="22" t="s">
        <v>99</v>
      </c>
      <c r="J2650" s="20" t="s">
        <v>24</v>
      </c>
      <c r="K2650" s="20" t="s">
        <v>25</v>
      </c>
      <c r="L2650" s="20" t="s">
        <v>39</v>
      </c>
      <c r="M2650" s="19" t="s">
        <v>40</v>
      </c>
      <c r="N2650" s="19" t="s">
        <v>624</v>
      </c>
      <c r="O2650" s="20" t="s">
        <v>29</v>
      </c>
      <c r="P2650" s="20"/>
      <c r="Q2650" s="23">
        <v>45204.59609953704</v>
      </c>
      <c r="R2650" s="20" t="s">
        <v>42</v>
      </c>
      <c r="S2650" s="4" t="s">
        <v>11184</v>
      </c>
      <c r="T2650" s="19" t="s">
        <v>11185</v>
      </c>
    </row>
    <row x14ac:dyDescent="0.25" r="2651" customHeight="1" ht="19.5">
      <c r="A2651" s="18">
        <v>45204</v>
      </c>
      <c r="B2651" s="19" t="s">
        <v>11186</v>
      </c>
      <c r="C2651" s="19" t="s">
        <v>1132</v>
      </c>
      <c r="D2651" s="20"/>
      <c r="E2651" s="21">
        <f>"15629388595"</f>
      </c>
      <c r="F2651" s="19" t="s">
        <v>11187</v>
      </c>
      <c r="G2651" s="20" t="s">
        <v>74</v>
      </c>
      <c r="H2651" s="20"/>
      <c r="I2651" s="22" t="s">
        <v>272</v>
      </c>
      <c r="J2651" s="20" t="s">
        <v>24</v>
      </c>
      <c r="K2651" s="20" t="s">
        <v>25</v>
      </c>
      <c r="L2651" s="20" t="s">
        <v>39</v>
      </c>
      <c r="M2651" s="19" t="s">
        <v>27</v>
      </c>
      <c r="N2651" s="19" t="s">
        <v>183</v>
      </c>
      <c r="O2651" s="20" t="s">
        <v>29</v>
      </c>
      <c r="P2651" s="20"/>
      <c r="Q2651" s="23">
        <v>45204.47797453704</v>
      </c>
      <c r="R2651" s="20" t="s">
        <v>51</v>
      </c>
      <c r="S2651" s="4" t="s">
        <v>11188</v>
      </c>
      <c r="T2651" s="19"/>
    </row>
    <row x14ac:dyDescent="0.25" r="2652" customHeight="1" ht="19.5">
      <c r="A2652" s="18">
        <v>45204</v>
      </c>
      <c r="B2652" s="19" t="s">
        <v>11189</v>
      </c>
      <c r="C2652" s="19" t="s">
        <v>1132</v>
      </c>
      <c r="D2652" s="20"/>
      <c r="E2652" s="21">
        <f>"13197326028"</f>
      </c>
      <c r="F2652" s="19" t="s">
        <v>11190</v>
      </c>
      <c r="G2652" s="20" t="s">
        <v>115</v>
      </c>
      <c r="H2652" s="20"/>
      <c r="I2652" s="22" t="s">
        <v>235</v>
      </c>
      <c r="J2652" s="20" t="s">
        <v>24</v>
      </c>
      <c r="K2652" s="20" t="s">
        <v>25</v>
      </c>
      <c r="L2652" s="20" t="s">
        <v>39</v>
      </c>
      <c r="M2652" s="19" t="s">
        <v>27</v>
      </c>
      <c r="N2652" s="19" t="s">
        <v>183</v>
      </c>
      <c r="O2652" s="20" t="s">
        <v>29</v>
      </c>
      <c r="P2652" s="20"/>
      <c r="Q2652" s="23">
        <v>45204.44484953704</v>
      </c>
      <c r="R2652" s="20" t="s">
        <v>51</v>
      </c>
      <c r="S2652" s="4" t="s">
        <v>11191</v>
      </c>
      <c r="T2652" s="19"/>
    </row>
    <row x14ac:dyDescent="0.25" r="2653" customHeight="1" ht="19.5">
      <c r="A2653" s="18">
        <v>45204</v>
      </c>
      <c r="B2653" s="19" t="s">
        <v>11192</v>
      </c>
      <c r="C2653" s="19" t="s">
        <v>660</v>
      </c>
      <c r="D2653" s="20"/>
      <c r="E2653" s="21">
        <f>"071700709976"</f>
      </c>
      <c r="F2653" s="19" t="s">
        <v>5067</v>
      </c>
      <c r="G2653" s="20" t="s">
        <v>74</v>
      </c>
      <c r="H2653" s="20" t="s">
        <v>1267</v>
      </c>
      <c r="I2653" s="22" t="s">
        <v>148</v>
      </c>
      <c r="J2653" s="20" t="s">
        <v>24</v>
      </c>
      <c r="K2653" s="20" t="s">
        <v>25</v>
      </c>
      <c r="L2653" s="20" t="s">
        <v>39</v>
      </c>
      <c r="M2653" s="19" t="s">
        <v>149</v>
      </c>
      <c r="N2653" s="19" t="s">
        <v>624</v>
      </c>
      <c r="O2653" s="20" t="s">
        <v>29</v>
      </c>
      <c r="P2653" s="20"/>
      <c r="Q2653" s="23">
        <v>45204.59751157407</v>
      </c>
      <c r="R2653" s="20" t="s">
        <v>42</v>
      </c>
      <c r="S2653" s="19" t="s">
        <v>11193</v>
      </c>
      <c r="T2653" s="19" t="s">
        <v>11194</v>
      </c>
    </row>
    <row x14ac:dyDescent="0.25" r="2654" customHeight="1" ht="19.5">
      <c r="A2654" s="18">
        <v>45204</v>
      </c>
      <c r="B2654" s="19" t="s">
        <v>11195</v>
      </c>
      <c r="C2654" s="19" t="s">
        <v>6057</v>
      </c>
      <c r="D2654" s="20"/>
      <c r="E2654" s="21">
        <f>"16671738236"</f>
      </c>
      <c r="F2654" s="19" t="s">
        <v>11196</v>
      </c>
      <c r="G2654" s="20" t="s">
        <v>48</v>
      </c>
      <c r="H2654" s="20"/>
      <c r="I2654" s="22" t="s">
        <v>99</v>
      </c>
      <c r="J2654" s="20" t="s">
        <v>24</v>
      </c>
      <c r="K2654" s="20" t="s">
        <v>25</v>
      </c>
      <c r="L2654" s="20" t="s">
        <v>39</v>
      </c>
      <c r="M2654" s="19" t="s">
        <v>40</v>
      </c>
      <c r="N2654" s="19" t="s">
        <v>183</v>
      </c>
      <c r="O2654" s="20" t="s">
        <v>29</v>
      </c>
      <c r="P2654" s="20"/>
      <c r="Q2654" s="23">
        <v>45204.64465277778</v>
      </c>
      <c r="R2654" s="20" t="s">
        <v>42</v>
      </c>
      <c r="S2654" s="19" t="s">
        <v>11197</v>
      </c>
      <c r="T2654" s="19" t="s">
        <v>11198</v>
      </c>
    </row>
    <row x14ac:dyDescent="0.25" r="2655" customHeight="1" ht="19.5">
      <c r="A2655" s="18">
        <v>45204</v>
      </c>
      <c r="B2655" s="19" t="s">
        <v>11199</v>
      </c>
      <c r="C2655" s="19" t="s">
        <v>660</v>
      </c>
      <c r="D2655" s="20"/>
      <c r="E2655" s="21">
        <f>"15549376645"</f>
      </c>
      <c r="F2655" s="19" t="s">
        <v>8524</v>
      </c>
      <c r="G2655" s="20" t="s">
        <v>74</v>
      </c>
      <c r="H2655" s="20"/>
      <c r="I2655" s="22" t="s">
        <v>259</v>
      </c>
      <c r="J2655" s="20" t="s">
        <v>24</v>
      </c>
      <c r="K2655" s="20" t="s">
        <v>25</v>
      </c>
      <c r="L2655" s="20" t="s">
        <v>39</v>
      </c>
      <c r="M2655" s="19" t="s">
        <v>27</v>
      </c>
      <c r="N2655" s="19" t="s">
        <v>624</v>
      </c>
      <c r="O2655" s="20" t="s">
        <v>29</v>
      </c>
      <c r="P2655" s="20"/>
      <c r="Q2655" s="23">
        <v>45204.37868055556</v>
      </c>
      <c r="R2655" s="20" t="s">
        <v>42</v>
      </c>
      <c r="S2655" s="4" t="s">
        <v>11200</v>
      </c>
      <c r="T2655" s="19" t="s">
        <v>11201</v>
      </c>
    </row>
    <row x14ac:dyDescent="0.25" r="2656" customHeight="1" ht="19.5">
      <c r="A2656" s="18">
        <v>45204</v>
      </c>
      <c r="B2656" s="19" t="s">
        <v>11202</v>
      </c>
      <c r="C2656" s="19" t="s">
        <v>6057</v>
      </c>
      <c r="D2656" s="20"/>
      <c r="E2656" s="21">
        <f>"18672660522"</f>
      </c>
      <c r="F2656" s="19" t="s">
        <v>11203</v>
      </c>
      <c r="G2656" s="20" t="s">
        <v>37</v>
      </c>
      <c r="H2656" s="20"/>
      <c r="I2656" s="22" t="s">
        <v>328</v>
      </c>
      <c r="J2656" s="20" t="s">
        <v>24</v>
      </c>
      <c r="K2656" s="20" t="s">
        <v>25</v>
      </c>
      <c r="L2656" s="20" t="s">
        <v>39</v>
      </c>
      <c r="M2656" s="19" t="s">
        <v>40</v>
      </c>
      <c r="N2656" s="19" t="s">
        <v>183</v>
      </c>
      <c r="O2656" s="20" t="s">
        <v>29</v>
      </c>
      <c r="P2656" s="20"/>
      <c r="Q2656" s="23">
        <v>45204.65017361111</v>
      </c>
      <c r="R2656" s="20" t="s">
        <v>42</v>
      </c>
      <c r="S2656" s="19" t="s">
        <v>11204</v>
      </c>
      <c r="T2656" s="19" t="s">
        <v>11205</v>
      </c>
    </row>
    <row x14ac:dyDescent="0.25" r="2657" customHeight="1" ht="19.5">
      <c r="A2657" s="18">
        <v>45204</v>
      </c>
      <c r="B2657" s="19" t="s">
        <v>11206</v>
      </c>
      <c r="C2657" s="19" t="s">
        <v>6057</v>
      </c>
      <c r="D2657" s="20"/>
      <c r="E2657" s="21">
        <f>"13207216831"</f>
      </c>
      <c r="F2657" s="19" t="s">
        <v>11207</v>
      </c>
      <c r="G2657" s="20" t="s">
        <v>216</v>
      </c>
      <c r="H2657" s="20" t="s">
        <v>130</v>
      </c>
      <c r="I2657" s="22" t="s">
        <v>352</v>
      </c>
      <c r="J2657" s="20" t="s">
        <v>24</v>
      </c>
      <c r="K2657" s="20" t="s">
        <v>25</v>
      </c>
      <c r="L2657" s="20" t="s">
        <v>39</v>
      </c>
      <c r="M2657" s="19" t="s">
        <v>40</v>
      </c>
      <c r="N2657" s="19" t="s">
        <v>183</v>
      </c>
      <c r="O2657" s="20" t="s">
        <v>29</v>
      </c>
      <c r="P2657" s="20"/>
      <c r="Q2657" s="23">
        <v>45204.587222222224</v>
      </c>
      <c r="R2657" s="20" t="s">
        <v>42</v>
      </c>
      <c r="S2657" s="4" t="s">
        <v>11208</v>
      </c>
      <c r="T2657" s="19" t="s">
        <v>11209</v>
      </c>
    </row>
    <row x14ac:dyDescent="0.25" r="2658" customHeight="1" ht="19.5">
      <c r="A2658" s="18">
        <v>45204</v>
      </c>
      <c r="B2658" s="19" t="s">
        <v>11210</v>
      </c>
      <c r="C2658" s="19" t="s">
        <v>6057</v>
      </c>
      <c r="D2658" s="20"/>
      <c r="E2658" s="21">
        <f>"18571000090"</f>
      </c>
      <c r="F2658" s="19" t="s">
        <v>11211</v>
      </c>
      <c r="G2658" s="20" t="s">
        <v>62</v>
      </c>
      <c r="H2658" s="20" t="s">
        <v>98</v>
      </c>
      <c r="I2658" s="22" t="s">
        <v>99</v>
      </c>
      <c r="J2658" s="20" t="s">
        <v>24</v>
      </c>
      <c r="K2658" s="20" t="s">
        <v>25</v>
      </c>
      <c r="L2658" s="20" t="s">
        <v>39</v>
      </c>
      <c r="M2658" s="19" t="s">
        <v>40</v>
      </c>
      <c r="N2658" s="19" t="s">
        <v>183</v>
      </c>
      <c r="O2658" s="20" t="s">
        <v>29</v>
      </c>
      <c r="P2658" s="20"/>
      <c r="Q2658" s="23">
        <v>45204.58981481481</v>
      </c>
      <c r="R2658" s="20" t="s">
        <v>42</v>
      </c>
      <c r="S2658" s="19" t="s">
        <v>11212</v>
      </c>
      <c r="T2658" s="19" t="s">
        <v>11213</v>
      </c>
    </row>
    <row x14ac:dyDescent="0.25" r="2659" customHeight="1" ht="19.5">
      <c r="A2659" s="18">
        <v>45204</v>
      </c>
      <c r="B2659" s="19" t="s">
        <v>11214</v>
      </c>
      <c r="C2659" s="19" t="s">
        <v>6057</v>
      </c>
      <c r="D2659" s="20"/>
      <c r="E2659" s="21">
        <f>"15572720627"</f>
      </c>
      <c r="F2659" s="19" t="s">
        <v>9784</v>
      </c>
      <c r="G2659" s="20" t="s">
        <v>56</v>
      </c>
      <c r="H2659" s="20"/>
      <c r="I2659" s="22" t="s">
        <v>272</v>
      </c>
      <c r="J2659" s="20" t="s">
        <v>24</v>
      </c>
      <c r="K2659" s="20" t="s">
        <v>25</v>
      </c>
      <c r="L2659" s="20" t="s">
        <v>39</v>
      </c>
      <c r="M2659" s="19" t="s">
        <v>40</v>
      </c>
      <c r="N2659" s="19" t="s">
        <v>183</v>
      </c>
      <c r="O2659" s="20" t="s">
        <v>29</v>
      </c>
      <c r="P2659" s="20"/>
      <c r="Q2659" s="23">
        <v>45204.5853587963</v>
      </c>
      <c r="R2659" s="20" t="s">
        <v>42</v>
      </c>
      <c r="S2659" s="19" t="s">
        <v>11215</v>
      </c>
      <c r="T2659" s="19" t="s">
        <v>11216</v>
      </c>
    </row>
    <row x14ac:dyDescent="0.25" r="2660" customHeight="1" ht="19.5">
      <c r="A2660" s="18">
        <v>45204</v>
      </c>
      <c r="B2660" s="19" t="s">
        <v>11217</v>
      </c>
      <c r="C2660" s="19" t="s">
        <v>6057</v>
      </c>
      <c r="D2660" s="20"/>
      <c r="E2660" s="21">
        <f>"13207208489"</f>
      </c>
      <c r="F2660" s="19" t="s">
        <v>11218</v>
      </c>
      <c r="G2660" s="20" t="s">
        <v>23</v>
      </c>
      <c r="H2660" s="20"/>
      <c r="I2660" s="22" t="s">
        <v>211</v>
      </c>
      <c r="J2660" s="20" t="s">
        <v>24</v>
      </c>
      <c r="K2660" s="20" t="s">
        <v>25</v>
      </c>
      <c r="L2660" s="20" t="s">
        <v>39</v>
      </c>
      <c r="M2660" s="19" t="s">
        <v>40</v>
      </c>
      <c r="N2660" s="19" t="s">
        <v>183</v>
      </c>
      <c r="O2660" s="20" t="s">
        <v>29</v>
      </c>
      <c r="P2660" s="20"/>
      <c r="Q2660" s="23">
        <v>45204.59878472222</v>
      </c>
      <c r="R2660" s="20" t="s">
        <v>42</v>
      </c>
      <c r="S2660" s="19" t="s">
        <v>11219</v>
      </c>
      <c r="T2660" s="19" t="s">
        <v>11220</v>
      </c>
    </row>
    <row x14ac:dyDescent="0.25" r="2661" customHeight="1" ht="19.5">
      <c r="A2661" s="18">
        <v>45204</v>
      </c>
      <c r="B2661" s="19" t="s">
        <v>11221</v>
      </c>
      <c r="C2661" s="19" t="s">
        <v>6057</v>
      </c>
      <c r="D2661" s="20"/>
      <c r="E2661" s="21">
        <f>"13277176366"</f>
      </c>
      <c r="F2661" s="19" t="s">
        <v>11222</v>
      </c>
      <c r="G2661" s="20" t="s">
        <v>48</v>
      </c>
      <c r="H2661" s="20" t="s">
        <v>130</v>
      </c>
      <c r="I2661" s="22" t="s">
        <v>1394</v>
      </c>
      <c r="J2661" s="20" t="s">
        <v>24</v>
      </c>
      <c r="K2661" s="20" t="s">
        <v>25</v>
      </c>
      <c r="L2661" s="20" t="s">
        <v>39</v>
      </c>
      <c r="M2661" s="19" t="s">
        <v>40</v>
      </c>
      <c r="N2661" s="19" t="s">
        <v>183</v>
      </c>
      <c r="O2661" s="20" t="s">
        <v>29</v>
      </c>
      <c r="P2661" s="20"/>
      <c r="Q2661" s="23">
        <v>45204.696076388886</v>
      </c>
      <c r="R2661" s="20" t="s">
        <v>42</v>
      </c>
      <c r="S2661" s="19" t="s">
        <v>11223</v>
      </c>
      <c r="T2661" s="19" t="s">
        <v>11224</v>
      </c>
    </row>
    <row x14ac:dyDescent="0.25" r="2662" customHeight="1" ht="19.5">
      <c r="A2662" s="18">
        <v>45204</v>
      </c>
      <c r="B2662" s="19" t="s">
        <v>11225</v>
      </c>
      <c r="C2662" s="19" t="s">
        <v>6057</v>
      </c>
      <c r="D2662" s="20"/>
      <c r="E2662" s="21">
        <f>"15549346442"</f>
      </c>
      <c r="F2662" s="19" t="s">
        <v>11226</v>
      </c>
      <c r="G2662" s="20" t="s">
        <v>115</v>
      </c>
      <c r="H2662" s="20"/>
      <c r="I2662" s="22" t="s">
        <v>328</v>
      </c>
      <c r="J2662" s="20" t="s">
        <v>24</v>
      </c>
      <c r="K2662" s="20" t="s">
        <v>25</v>
      </c>
      <c r="L2662" s="20" t="s">
        <v>39</v>
      </c>
      <c r="M2662" s="19" t="s">
        <v>40</v>
      </c>
      <c r="N2662" s="19" t="s">
        <v>183</v>
      </c>
      <c r="O2662" s="20" t="s">
        <v>29</v>
      </c>
      <c r="P2662" s="20"/>
      <c r="Q2662" s="23">
        <v>45204.719664351855</v>
      </c>
      <c r="R2662" s="20" t="s">
        <v>42</v>
      </c>
      <c r="S2662" s="4" t="s">
        <v>11227</v>
      </c>
      <c r="T2662" s="19" t="s">
        <v>11228</v>
      </c>
    </row>
    <row x14ac:dyDescent="0.25" r="2663" customHeight="1" ht="19.5">
      <c r="A2663" s="18">
        <v>45204</v>
      </c>
      <c r="B2663" s="19" t="s">
        <v>11229</v>
      </c>
      <c r="C2663" s="19" t="s">
        <v>6057</v>
      </c>
      <c r="D2663" s="20"/>
      <c r="E2663" s="21">
        <f>"15629341339"</f>
      </c>
      <c r="F2663" s="19" t="s">
        <v>11230</v>
      </c>
      <c r="G2663" s="20" t="s">
        <v>37</v>
      </c>
      <c r="H2663" s="20"/>
      <c r="I2663" s="22" t="s">
        <v>110</v>
      </c>
      <c r="J2663" s="20" t="s">
        <v>24</v>
      </c>
      <c r="K2663" s="20" t="s">
        <v>25</v>
      </c>
      <c r="L2663" s="20" t="s">
        <v>39</v>
      </c>
      <c r="M2663" s="19" t="s">
        <v>40</v>
      </c>
      <c r="N2663" s="19" t="s">
        <v>183</v>
      </c>
      <c r="O2663" s="20" t="s">
        <v>29</v>
      </c>
      <c r="P2663" s="20"/>
      <c r="Q2663" s="23">
        <v>45204.39545138889</v>
      </c>
      <c r="R2663" s="20" t="s">
        <v>42</v>
      </c>
      <c r="S2663" s="4" t="s">
        <v>11231</v>
      </c>
      <c r="T2663" s="19" t="s">
        <v>11232</v>
      </c>
    </row>
    <row x14ac:dyDescent="0.25" r="2664" customHeight="1" ht="19.5">
      <c r="A2664" s="18">
        <v>45204</v>
      </c>
      <c r="B2664" s="19" t="s">
        <v>11233</v>
      </c>
      <c r="C2664" s="19" t="s">
        <v>9836</v>
      </c>
      <c r="D2664" s="20"/>
      <c r="E2664" s="21">
        <f>"13207206979"</f>
      </c>
      <c r="F2664" s="19" t="s">
        <v>11234</v>
      </c>
      <c r="G2664" s="20" t="s">
        <v>115</v>
      </c>
      <c r="H2664" s="20"/>
      <c r="I2664" s="22" t="s">
        <v>779</v>
      </c>
      <c r="J2664" s="20" t="s">
        <v>24</v>
      </c>
      <c r="K2664" s="20" t="s">
        <v>25</v>
      </c>
      <c r="L2664" s="20" t="s">
        <v>39</v>
      </c>
      <c r="M2664" s="19" t="s">
        <v>40</v>
      </c>
      <c r="N2664" s="19" t="s">
        <v>183</v>
      </c>
      <c r="O2664" s="20" t="s">
        <v>29</v>
      </c>
      <c r="P2664" s="20"/>
      <c r="Q2664" s="23">
        <v>45204.701585648145</v>
      </c>
      <c r="R2664" s="20" t="s">
        <v>42</v>
      </c>
      <c r="S2664" s="4" t="s">
        <v>11235</v>
      </c>
      <c r="T2664" s="19" t="s">
        <v>11236</v>
      </c>
    </row>
    <row x14ac:dyDescent="0.25" r="2665" customHeight="1" ht="19.5">
      <c r="A2665" s="18">
        <v>45204</v>
      </c>
      <c r="B2665" s="19" t="s">
        <v>11237</v>
      </c>
      <c r="C2665" s="19" t="s">
        <v>6057</v>
      </c>
      <c r="D2665" s="20"/>
      <c r="E2665" s="21">
        <f>"13040977892"</f>
      </c>
      <c r="F2665" s="19" t="s">
        <v>11238</v>
      </c>
      <c r="G2665" s="20" t="s">
        <v>23</v>
      </c>
      <c r="H2665" s="20"/>
      <c r="I2665" s="22" t="s">
        <v>254</v>
      </c>
      <c r="J2665" s="20" t="s">
        <v>24</v>
      </c>
      <c r="K2665" s="20" t="s">
        <v>25</v>
      </c>
      <c r="L2665" s="20" t="s">
        <v>39</v>
      </c>
      <c r="M2665" s="19" t="s">
        <v>27</v>
      </c>
      <c r="N2665" s="19" t="s">
        <v>183</v>
      </c>
      <c r="O2665" s="20" t="s">
        <v>29</v>
      </c>
      <c r="P2665" s="20"/>
      <c r="Q2665" s="23">
        <v>45204.692557870374</v>
      </c>
      <c r="R2665" s="20" t="s">
        <v>42</v>
      </c>
      <c r="S2665" s="19" t="s">
        <v>11239</v>
      </c>
      <c r="T2665" s="19" t="s">
        <v>11240</v>
      </c>
    </row>
    <row x14ac:dyDescent="0.25" r="2666" customHeight="1" ht="19.5">
      <c r="A2666" s="18">
        <v>45204</v>
      </c>
      <c r="B2666" s="19" t="s">
        <v>11241</v>
      </c>
      <c r="C2666" s="19" t="s">
        <v>6057</v>
      </c>
      <c r="D2666" s="20"/>
      <c r="E2666" s="21">
        <f>"18674257956"</f>
      </c>
      <c r="F2666" s="19" t="s">
        <v>11242</v>
      </c>
      <c r="G2666" s="20" t="s">
        <v>48</v>
      </c>
      <c r="H2666" s="20" t="s">
        <v>130</v>
      </c>
      <c r="I2666" s="22" t="s">
        <v>328</v>
      </c>
      <c r="J2666" s="20" t="s">
        <v>24</v>
      </c>
      <c r="K2666" s="20" t="s">
        <v>25</v>
      </c>
      <c r="L2666" s="20" t="s">
        <v>39</v>
      </c>
      <c r="M2666" s="19" t="s">
        <v>40</v>
      </c>
      <c r="N2666" s="19" t="s">
        <v>183</v>
      </c>
      <c r="O2666" s="20" t="s">
        <v>29</v>
      </c>
      <c r="P2666" s="20"/>
      <c r="Q2666" s="23">
        <v>45204.594618055555</v>
      </c>
      <c r="R2666" s="20" t="s">
        <v>42</v>
      </c>
      <c r="S2666" s="19" t="s">
        <v>11243</v>
      </c>
      <c r="T2666" s="19" t="s">
        <v>11244</v>
      </c>
    </row>
    <row x14ac:dyDescent="0.25" r="2667" customHeight="1" ht="19.5">
      <c r="A2667" s="18">
        <v>45204</v>
      </c>
      <c r="B2667" s="19" t="s">
        <v>11245</v>
      </c>
      <c r="C2667" s="19" t="s">
        <v>691</v>
      </c>
      <c r="D2667" s="20"/>
      <c r="E2667" s="21">
        <f>"17671258054"</f>
      </c>
      <c r="F2667" s="19" t="s">
        <v>9905</v>
      </c>
      <c r="G2667" s="20" t="s">
        <v>115</v>
      </c>
      <c r="H2667" s="20" t="s">
        <v>130</v>
      </c>
      <c r="I2667" s="22" t="s">
        <v>272</v>
      </c>
      <c r="J2667" s="20" t="s">
        <v>24</v>
      </c>
      <c r="K2667" s="20" t="s">
        <v>25</v>
      </c>
      <c r="L2667" s="20" t="s">
        <v>39</v>
      </c>
      <c r="M2667" s="19" t="s">
        <v>40</v>
      </c>
      <c r="N2667" s="19" t="s">
        <v>28</v>
      </c>
      <c r="O2667" s="20" t="s">
        <v>29</v>
      </c>
      <c r="P2667" s="20"/>
      <c r="Q2667" s="23">
        <v>45204.63070601852</v>
      </c>
      <c r="R2667" s="20" t="s">
        <v>42</v>
      </c>
      <c r="S2667" s="4" t="s">
        <v>11246</v>
      </c>
      <c r="T2667" s="19" t="s">
        <v>9908</v>
      </c>
    </row>
    <row x14ac:dyDescent="0.25" r="2668" customHeight="1" ht="19.5">
      <c r="A2668" s="18">
        <v>45204</v>
      </c>
      <c r="B2668" s="19" t="s">
        <v>11247</v>
      </c>
      <c r="C2668" s="19" t="s">
        <v>1011</v>
      </c>
      <c r="D2668" s="20"/>
      <c r="E2668" s="21">
        <f>"13032730934"</f>
      </c>
      <c r="F2668" s="19" t="s">
        <v>10469</v>
      </c>
      <c r="G2668" s="20" t="s">
        <v>289</v>
      </c>
      <c r="H2668" s="20"/>
      <c r="I2668" s="22" t="s">
        <v>136</v>
      </c>
      <c r="J2668" s="20" t="s">
        <v>24</v>
      </c>
      <c r="K2668" s="20" t="s">
        <v>25</v>
      </c>
      <c r="L2668" s="20" t="s">
        <v>39</v>
      </c>
      <c r="M2668" s="19" t="s">
        <v>40</v>
      </c>
      <c r="N2668" s="19" t="s">
        <v>28</v>
      </c>
      <c r="O2668" s="20" t="s">
        <v>29</v>
      </c>
      <c r="P2668" s="20"/>
      <c r="Q2668" s="23">
        <v>45204.56880787037</v>
      </c>
      <c r="R2668" s="20" t="s">
        <v>42</v>
      </c>
      <c r="S2668" s="4" t="s">
        <v>11248</v>
      </c>
      <c r="T2668" s="19" t="s">
        <v>11249</v>
      </c>
    </row>
    <row x14ac:dyDescent="0.25" r="2669" customHeight="1" ht="19.5">
      <c r="A2669" s="18">
        <v>45204</v>
      </c>
      <c r="B2669" s="19" t="s">
        <v>11250</v>
      </c>
      <c r="C2669" s="19" t="s">
        <v>1132</v>
      </c>
      <c r="D2669" s="20"/>
      <c r="E2669" s="21">
        <f>"13207206072"</f>
      </c>
      <c r="F2669" s="19" t="s">
        <v>11251</v>
      </c>
      <c r="G2669" s="20" t="s">
        <v>74</v>
      </c>
      <c r="H2669" s="20" t="s">
        <v>457</v>
      </c>
      <c r="I2669" s="22" t="s">
        <v>254</v>
      </c>
      <c r="J2669" s="20" t="s">
        <v>24</v>
      </c>
      <c r="K2669" s="20" t="s">
        <v>25</v>
      </c>
      <c r="L2669" s="20" t="s">
        <v>39</v>
      </c>
      <c r="M2669" s="19" t="s">
        <v>27</v>
      </c>
      <c r="N2669" s="19" t="s">
        <v>183</v>
      </c>
      <c r="O2669" s="20" t="s">
        <v>29</v>
      </c>
      <c r="P2669" s="20"/>
      <c r="Q2669" s="23">
        <v>45204.68414351852</v>
      </c>
      <c r="R2669" s="20" t="s">
        <v>51</v>
      </c>
      <c r="S2669" s="4" t="s">
        <v>11252</v>
      </c>
      <c r="T2669" s="19"/>
    </row>
    <row x14ac:dyDescent="0.25" r="2670" customHeight="1" ht="19.5">
      <c r="A2670" s="18">
        <v>45204</v>
      </c>
      <c r="B2670" s="19" t="s">
        <v>11253</v>
      </c>
      <c r="C2670" s="19" t="s">
        <v>1132</v>
      </c>
      <c r="D2670" s="20"/>
      <c r="E2670" s="21">
        <f>"13387274549"</f>
      </c>
      <c r="F2670" s="19" t="s">
        <v>11254</v>
      </c>
      <c r="G2670" s="20" t="s">
        <v>48</v>
      </c>
      <c r="H2670" s="20" t="s">
        <v>98</v>
      </c>
      <c r="I2670" s="22" t="s">
        <v>57</v>
      </c>
      <c r="J2670" s="20" t="s">
        <v>24</v>
      </c>
      <c r="K2670" s="20" t="s">
        <v>25</v>
      </c>
      <c r="L2670" s="20" t="s">
        <v>39</v>
      </c>
      <c r="M2670" s="19" t="s">
        <v>40</v>
      </c>
      <c r="N2670" s="19" t="s">
        <v>183</v>
      </c>
      <c r="O2670" s="20" t="s">
        <v>29</v>
      </c>
      <c r="P2670" s="20"/>
      <c r="Q2670" s="23">
        <v>45204.690671296295</v>
      </c>
      <c r="R2670" s="20" t="s">
        <v>51</v>
      </c>
      <c r="S2670" s="4" t="s">
        <v>11255</v>
      </c>
      <c r="T2670" s="19"/>
    </row>
    <row x14ac:dyDescent="0.25" r="2671" customHeight="1" ht="19.5">
      <c r="A2671" s="18">
        <v>45204</v>
      </c>
      <c r="B2671" s="19" t="s">
        <v>11256</v>
      </c>
      <c r="C2671" s="19" t="s">
        <v>1132</v>
      </c>
      <c r="D2671" s="20"/>
      <c r="E2671" s="21">
        <f>"18071574945"</f>
      </c>
      <c r="F2671" s="19" t="s">
        <v>11254</v>
      </c>
      <c r="G2671" s="20" t="s">
        <v>48</v>
      </c>
      <c r="H2671" s="20" t="s">
        <v>98</v>
      </c>
      <c r="I2671" s="22" t="s">
        <v>57</v>
      </c>
      <c r="J2671" s="20" t="s">
        <v>24</v>
      </c>
      <c r="K2671" s="20" t="s">
        <v>25</v>
      </c>
      <c r="L2671" s="20" t="s">
        <v>39</v>
      </c>
      <c r="M2671" s="19" t="s">
        <v>40</v>
      </c>
      <c r="N2671" s="19" t="s">
        <v>183</v>
      </c>
      <c r="O2671" s="20" t="s">
        <v>29</v>
      </c>
      <c r="P2671" s="20"/>
      <c r="Q2671" s="23">
        <v>45204.738032407404</v>
      </c>
      <c r="R2671" s="20" t="s">
        <v>51</v>
      </c>
      <c r="S2671" s="4" t="s">
        <v>11255</v>
      </c>
      <c r="T2671" s="19"/>
    </row>
    <row x14ac:dyDescent="0.25" r="2672" customHeight="1" ht="19.5">
      <c r="A2672" s="18">
        <v>45204</v>
      </c>
      <c r="B2672" s="19" t="s">
        <v>11257</v>
      </c>
      <c r="C2672" s="19" t="s">
        <v>1132</v>
      </c>
      <c r="D2672" s="20"/>
      <c r="E2672" s="21">
        <f>"15549340855"</f>
      </c>
      <c r="F2672" s="19" t="s">
        <v>11258</v>
      </c>
      <c r="G2672" s="20" t="s">
        <v>289</v>
      </c>
      <c r="H2672" s="20" t="s">
        <v>130</v>
      </c>
      <c r="I2672" s="22" t="s">
        <v>211</v>
      </c>
      <c r="J2672" s="20" t="s">
        <v>24</v>
      </c>
      <c r="K2672" s="20" t="s">
        <v>25</v>
      </c>
      <c r="L2672" s="20" t="s">
        <v>39</v>
      </c>
      <c r="M2672" s="19" t="s">
        <v>40</v>
      </c>
      <c r="N2672" s="19" t="s">
        <v>183</v>
      </c>
      <c r="O2672" s="20" t="s">
        <v>29</v>
      </c>
      <c r="P2672" s="20"/>
      <c r="Q2672" s="23">
        <v>45204.40394675926</v>
      </c>
      <c r="R2672" s="20" t="s">
        <v>51</v>
      </c>
      <c r="S2672" s="4" t="s">
        <v>11259</v>
      </c>
      <c r="T2672" s="19"/>
    </row>
    <row x14ac:dyDescent="0.25" r="2673" customHeight="1" ht="19.5">
      <c r="A2673" s="18">
        <v>45204</v>
      </c>
      <c r="B2673" s="19" t="s">
        <v>11260</v>
      </c>
      <c r="C2673" s="19" t="s">
        <v>1132</v>
      </c>
      <c r="D2673" s="20"/>
      <c r="E2673" s="21">
        <f>"13227261853"</f>
      </c>
      <c r="F2673" s="19" t="s">
        <v>4169</v>
      </c>
      <c r="G2673" s="20" t="s">
        <v>37</v>
      </c>
      <c r="H2673" s="20"/>
      <c r="I2673" s="22" t="s">
        <v>433</v>
      </c>
      <c r="J2673" s="20" t="s">
        <v>24</v>
      </c>
      <c r="K2673" s="20" t="s">
        <v>25</v>
      </c>
      <c r="L2673" s="20" t="s">
        <v>39</v>
      </c>
      <c r="M2673" s="19" t="s">
        <v>27</v>
      </c>
      <c r="N2673" s="19" t="s">
        <v>183</v>
      </c>
      <c r="O2673" s="20" t="s">
        <v>29</v>
      </c>
      <c r="P2673" s="20"/>
      <c r="Q2673" s="23">
        <v>45204.630902777775</v>
      </c>
      <c r="R2673" s="20" t="s">
        <v>51</v>
      </c>
      <c r="S2673" s="4" t="s">
        <v>11261</v>
      </c>
      <c r="T2673" s="19"/>
    </row>
    <row x14ac:dyDescent="0.25" r="2674" customHeight="1" ht="19.5">
      <c r="A2674" s="18">
        <v>45204</v>
      </c>
      <c r="B2674" s="19" t="s">
        <v>11262</v>
      </c>
      <c r="C2674" s="19" t="s">
        <v>1132</v>
      </c>
      <c r="D2674" s="20"/>
      <c r="E2674" s="21">
        <f>"15571703651"</f>
      </c>
      <c r="F2674" s="19" t="s">
        <v>10991</v>
      </c>
      <c r="G2674" s="20" t="s">
        <v>74</v>
      </c>
      <c r="H2674" s="20"/>
      <c r="I2674" s="22" t="s">
        <v>49</v>
      </c>
      <c r="J2674" s="20" t="s">
        <v>24</v>
      </c>
      <c r="K2674" s="20" t="s">
        <v>25</v>
      </c>
      <c r="L2674" s="20" t="s">
        <v>39</v>
      </c>
      <c r="M2674" s="19" t="s">
        <v>40</v>
      </c>
      <c r="N2674" s="19" t="s">
        <v>183</v>
      </c>
      <c r="O2674" s="20" t="s">
        <v>29</v>
      </c>
      <c r="P2674" s="20"/>
      <c r="Q2674" s="23">
        <v>45204.42417824074</v>
      </c>
      <c r="R2674" s="20" t="s">
        <v>51</v>
      </c>
      <c r="S2674" s="4" t="s">
        <v>11263</v>
      </c>
      <c r="T2674" s="19"/>
    </row>
    <row x14ac:dyDescent="0.25" r="2675" customHeight="1" ht="19.5">
      <c r="A2675" s="18">
        <v>45204</v>
      </c>
      <c r="B2675" s="19" t="s">
        <v>11264</v>
      </c>
      <c r="C2675" s="19" t="s">
        <v>1132</v>
      </c>
      <c r="D2675" s="20"/>
      <c r="E2675" s="21">
        <f>"13264911290"</f>
      </c>
      <c r="F2675" s="19" t="s">
        <v>11265</v>
      </c>
      <c r="G2675" s="20" t="s">
        <v>23</v>
      </c>
      <c r="H2675" s="20"/>
      <c r="I2675" s="22" t="s">
        <v>104</v>
      </c>
      <c r="J2675" s="20" t="s">
        <v>24</v>
      </c>
      <c r="K2675" s="20" t="s">
        <v>25</v>
      </c>
      <c r="L2675" s="20" t="s">
        <v>39</v>
      </c>
      <c r="M2675" s="19" t="s">
        <v>27</v>
      </c>
      <c r="N2675" s="19" t="s">
        <v>183</v>
      </c>
      <c r="O2675" s="20" t="s">
        <v>29</v>
      </c>
      <c r="P2675" s="20"/>
      <c r="Q2675" s="23">
        <v>45204.65216435185</v>
      </c>
      <c r="R2675" s="20" t="s">
        <v>51</v>
      </c>
      <c r="S2675" s="4" t="s">
        <v>11266</v>
      </c>
      <c r="T2675" s="19"/>
    </row>
    <row x14ac:dyDescent="0.25" r="2676" customHeight="1" ht="19.5">
      <c r="A2676" s="18">
        <v>45204</v>
      </c>
      <c r="B2676" s="19" t="s">
        <v>11267</v>
      </c>
      <c r="C2676" s="19" t="s">
        <v>1132</v>
      </c>
      <c r="D2676" s="20"/>
      <c r="E2676" s="21">
        <f>"15586362661"</f>
      </c>
      <c r="F2676" s="19" t="s">
        <v>11268</v>
      </c>
      <c r="G2676" s="20" t="s">
        <v>115</v>
      </c>
      <c r="H2676" s="20"/>
      <c r="I2676" s="22" t="s">
        <v>272</v>
      </c>
      <c r="J2676" s="20" t="s">
        <v>24</v>
      </c>
      <c r="K2676" s="20" t="s">
        <v>25</v>
      </c>
      <c r="L2676" s="20" t="s">
        <v>39</v>
      </c>
      <c r="M2676" s="19" t="s">
        <v>27</v>
      </c>
      <c r="N2676" s="19" t="s">
        <v>183</v>
      </c>
      <c r="O2676" s="20" t="s">
        <v>29</v>
      </c>
      <c r="P2676" s="20"/>
      <c r="Q2676" s="23">
        <v>45204.485497685186</v>
      </c>
      <c r="R2676" s="20" t="s">
        <v>51</v>
      </c>
      <c r="S2676" s="4" t="s">
        <v>11269</v>
      </c>
      <c r="T2676" s="19"/>
    </row>
    <row x14ac:dyDescent="0.25" r="2677" customHeight="1" ht="19.5">
      <c r="A2677" s="18">
        <v>45204</v>
      </c>
      <c r="B2677" s="19" t="s">
        <v>11270</v>
      </c>
      <c r="C2677" s="19" t="s">
        <v>1132</v>
      </c>
      <c r="D2677" s="20"/>
      <c r="E2677" s="21">
        <f>"18671719063"</f>
      </c>
      <c r="F2677" s="19" t="s">
        <v>11271</v>
      </c>
      <c r="G2677" s="20" t="s">
        <v>23</v>
      </c>
      <c r="H2677" s="20"/>
      <c r="I2677" s="22" t="s">
        <v>381</v>
      </c>
      <c r="J2677" s="20" t="s">
        <v>24</v>
      </c>
      <c r="K2677" s="20" t="s">
        <v>25</v>
      </c>
      <c r="L2677" s="20" t="s">
        <v>39</v>
      </c>
      <c r="M2677" s="19" t="s">
        <v>27</v>
      </c>
      <c r="N2677" s="19" t="s">
        <v>183</v>
      </c>
      <c r="O2677" s="20" t="s">
        <v>29</v>
      </c>
      <c r="P2677" s="20"/>
      <c r="Q2677" s="23">
        <v>45204.403819444444</v>
      </c>
      <c r="R2677" s="20" t="s">
        <v>51</v>
      </c>
      <c r="S2677" s="4" t="s">
        <v>11272</v>
      </c>
      <c r="T2677" s="19"/>
    </row>
    <row x14ac:dyDescent="0.25" r="2678" customHeight="1" ht="19.5">
      <c r="A2678" s="18">
        <v>45204</v>
      </c>
      <c r="B2678" s="19" t="s">
        <v>11273</v>
      </c>
      <c r="C2678" s="19" t="s">
        <v>1132</v>
      </c>
      <c r="D2678" s="20"/>
      <c r="E2678" s="21">
        <f>"13264911870"</f>
      </c>
      <c r="F2678" s="19" t="s">
        <v>11274</v>
      </c>
      <c r="G2678" s="20" t="s">
        <v>37</v>
      </c>
      <c r="H2678" s="20"/>
      <c r="I2678" s="22" t="s">
        <v>182</v>
      </c>
      <c r="J2678" s="20" t="s">
        <v>24</v>
      </c>
      <c r="K2678" s="20" t="s">
        <v>25</v>
      </c>
      <c r="L2678" s="20" t="s">
        <v>39</v>
      </c>
      <c r="M2678" s="19" t="s">
        <v>40</v>
      </c>
      <c r="N2678" s="19" t="s">
        <v>183</v>
      </c>
      <c r="O2678" s="20" t="s">
        <v>29</v>
      </c>
      <c r="P2678" s="20"/>
      <c r="Q2678" s="23">
        <v>45204.477118055554</v>
      </c>
      <c r="R2678" s="20" t="s">
        <v>51</v>
      </c>
      <c r="S2678" s="4" t="s">
        <v>11275</v>
      </c>
      <c r="T2678" s="19"/>
    </row>
    <row x14ac:dyDescent="0.25" r="2679" customHeight="1" ht="19.5">
      <c r="A2679" s="18">
        <v>45204</v>
      </c>
      <c r="B2679" s="19" t="s">
        <v>11276</v>
      </c>
      <c r="C2679" s="19" t="s">
        <v>1132</v>
      </c>
      <c r="D2679" s="20"/>
      <c r="E2679" s="21">
        <f>"15629332097"</f>
      </c>
      <c r="F2679" s="19" t="s">
        <v>11277</v>
      </c>
      <c r="G2679" s="20" t="s">
        <v>37</v>
      </c>
      <c r="H2679" s="20"/>
      <c r="I2679" s="22" t="s">
        <v>142</v>
      </c>
      <c r="J2679" s="20" t="s">
        <v>24</v>
      </c>
      <c r="K2679" s="20" t="s">
        <v>172</v>
      </c>
      <c r="L2679" s="20" t="s">
        <v>4502</v>
      </c>
      <c r="M2679" s="19" t="s">
        <v>40</v>
      </c>
      <c r="N2679" s="19" t="s">
        <v>183</v>
      </c>
      <c r="O2679" s="20" t="s">
        <v>29</v>
      </c>
      <c r="P2679" s="20"/>
      <c r="Q2679" s="23">
        <v>45204.40079861111</v>
      </c>
      <c r="R2679" s="20" t="s">
        <v>51</v>
      </c>
      <c r="S2679" s="4" t="s">
        <v>11278</v>
      </c>
      <c r="T2679" s="19"/>
    </row>
    <row x14ac:dyDescent="0.25" r="2680" customHeight="1" ht="19.5">
      <c r="A2680" s="18">
        <v>45204</v>
      </c>
      <c r="B2680" s="19" t="s">
        <v>11279</v>
      </c>
      <c r="C2680" s="19" t="s">
        <v>1132</v>
      </c>
      <c r="D2680" s="20"/>
      <c r="E2680" s="21">
        <f>"13040951921"</f>
      </c>
      <c r="F2680" s="19" t="s">
        <v>11280</v>
      </c>
      <c r="G2680" s="20" t="s">
        <v>289</v>
      </c>
      <c r="H2680" s="20"/>
      <c r="I2680" s="22" t="s">
        <v>254</v>
      </c>
      <c r="J2680" s="20" t="s">
        <v>24</v>
      </c>
      <c r="K2680" s="20" t="s">
        <v>25</v>
      </c>
      <c r="L2680" s="20" t="s">
        <v>39</v>
      </c>
      <c r="M2680" s="19" t="s">
        <v>27</v>
      </c>
      <c r="N2680" s="19" t="s">
        <v>183</v>
      </c>
      <c r="O2680" s="20" t="s">
        <v>29</v>
      </c>
      <c r="P2680" s="20"/>
      <c r="Q2680" s="23">
        <v>45204.481157407405</v>
      </c>
      <c r="R2680" s="20" t="s">
        <v>51</v>
      </c>
      <c r="S2680" s="4" t="s">
        <v>11281</v>
      </c>
      <c r="T2680" s="19"/>
    </row>
    <row x14ac:dyDescent="0.25" r="2681" customHeight="1" ht="19.5">
      <c r="A2681" s="18">
        <v>45204</v>
      </c>
      <c r="B2681" s="19" t="s">
        <v>11282</v>
      </c>
      <c r="C2681" s="19" t="s">
        <v>1132</v>
      </c>
      <c r="D2681" s="20"/>
      <c r="E2681" s="21">
        <f>"18674202324"</f>
      </c>
      <c r="F2681" s="19" t="s">
        <v>11283</v>
      </c>
      <c r="G2681" s="20" t="s">
        <v>289</v>
      </c>
      <c r="H2681" s="20"/>
      <c r="I2681" s="22" t="s">
        <v>254</v>
      </c>
      <c r="J2681" s="20" t="s">
        <v>24</v>
      </c>
      <c r="K2681" s="20" t="s">
        <v>25</v>
      </c>
      <c r="L2681" s="20" t="s">
        <v>39</v>
      </c>
      <c r="M2681" s="19" t="s">
        <v>40</v>
      </c>
      <c r="N2681" s="19" t="s">
        <v>183</v>
      </c>
      <c r="O2681" s="20" t="s">
        <v>29</v>
      </c>
      <c r="P2681" s="20"/>
      <c r="Q2681" s="23">
        <v>45204.66744212963</v>
      </c>
      <c r="R2681" s="20" t="s">
        <v>51</v>
      </c>
      <c r="S2681" s="4" t="s">
        <v>11284</v>
      </c>
      <c r="T2681" s="19"/>
    </row>
    <row x14ac:dyDescent="0.25" r="2682" customHeight="1" ht="19.5">
      <c r="A2682" s="18">
        <v>45204</v>
      </c>
      <c r="B2682" s="19" t="s">
        <v>11285</v>
      </c>
      <c r="C2682" s="19" t="s">
        <v>1132</v>
      </c>
      <c r="D2682" s="20"/>
      <c r="E2682" s="21">
        <f>"13135803512"</f>
      </c>
      <c r="F2682" s="19" t="s">
        <v>11286</v>
      </c>
      <c r="G2682" s="20" t="s">
        <v>289</v>
      </c>
      <c r="H2682" s="20" t="s">
        <v>98</v>
      </c>
      <c r="I2682" s="22" t="s">
        <v>131</v>
      </c>
      <c r="J2682" s="20" t="s">
        <v>24</v>
      </c>
      <c r="K2682" s="20" t="s">
        <v>25</v>
      </c>
      <c r="L2682" s="20" t="s">
        <v>39</v>
      </c>
      <c r="M2682" s="19" t="s">
        <v>40</v>
      </c>
      <c r="N2682" s="19" t="s">
        <v>183</v>
      </c>
      <c r="O2682" s="20" t="s">
        <v>29</v>
      </c>
      <c r="P2682" s="20"/>
      <c r="Q2682" s="23">
        <v>45204.395682870374</v>
      </c>
      <c r="R2682" s="20" t="s">
        <v>51</v>
      </c>
      <c r="S2682" s="4" t="s">
        <v>11287</v>
      </c>
      <c r="T2682" s="19"/>
    </row>
    <row x14ac:dyDescent="0.25" r="2683" customHeight="1" ht="19.5">
      <c r="A2683" s="18">
        <v>45204</v>
      </c>
      <c r="B2683" s="19" t="s">
        <v>11288</v>
      </c>
      <c r="C2683" s="19" t="s">
        <v>1132</v>
      </c>
      <c r="D2683" s="20"/>
      <c r="E2683" s="21">
        <f>"13135801897"</f>
      </c>
      <c r="F2683" s="19" t="s">
        <v>11289</v>
      </c>
      <c r="G2683" s="20" t="s">
        <v>115</v>
      </c>
      <c r="H2683" s="20"/>
      <c r="I2683" s="22" t="s">
        <v>182</v>
      </c>
      <c r="J2683" s="20" t="s">
        <v>24</v>
      </c>
      <c r="K2683" s="20" t="s">
        <v>25</v>
      </c>
      <c r="L2683" s="20" t="s">
        <v>39</v>
      </c>
      <c r="M2683" s="19" t="s">
        <v>27</v>
      </c>
      <c r="N2683" s="19" t="s">
        <v>183</v>
      </c>
      <c r="O2683" s="20" t="s">
        <v>29</v>
      </c>
      <c r="P2683" s="20"/>
      <c r="Q2683" s="23">
        <v>45204.69616898148</v>
      </c>
      <c r="R2683" s="20" t="s">
        <v>51</v>
      </c>
      <c r="S2683" s="4" t="s">
        <v>11290</v>
      </c>
      <c r="T2683" s="19"/>
    </row>
    <row x14ac:dyDescent="0.25" r="2684" customHeight="1" ht="19.5">
      <c r="A2684" s="18">
        <v>45204</v>
      </c>
      <c r="B2684" s="19" t="s">
        <v>11291</v>
      </c>
      <c r="C2684" s="19" t="s">
        <v>1132</v>
      </c>
      <c r="D2684" s="20"/>
      <c r="E2684" s="21">
        <f>"13247288077"</f>
      </c>
      <c r="F2684" s="19" t="s">
        <v>11292</v>
      </c>
      <c r="G2684" s="20" t="s">
        <v>289</v>
      </c>
      <c r="H2684" s="20"/>
      <c r="I2684" s="22" t="s">
        <v>38</v>
      </c>
      <c r="J2684" s="20" t="s">
        <v>24</v>
      </c>
      <c r="K2684" s="20" t="s">
        <v>25</v>
      </c>
      <c r="L2684" s="20" t="s">
        <v>39</v>
      </c>
      <c r="M2684" s="19" t="s">
        <v>27</v>
      </c>
      <c r="N2684" s="19" t="s">
        <v>183</v>
      </c>
      <c r="O2684" s="20" t="s">
        <v>29</v>
      </c>
      <c r="P2684" s="20"/>
      <c r="Q2684" s="23">
        <v>45204.65773148148</v>
      </c>
      <c r="R2684" s="20" t="s">
        <v>51</v>
      </c>
      <c r="S2684" s="4" t="s">
        <v>11290</v>
      </c>
      <c r="T2684" s="19"/>
    </row>
    <row x14ac:dyDescent="0.25" r="2685" customHeight="1" ht="19.5">
      <c r="A2685" s="18">
        <v>45204</v>
      </c>
      <c r="B2685" s="19" t="s">
        <v>11293</v>
      </c>
      <c r="C2685" s="19" t="s">
        <v>1132</v>
      </c>
      <c r="D2685" s="20"/>
      <c r="E2685" s="21">
        <f>"15572733403"</f>
      </c>
      <c r="F2685" s="19" t="s">
        <v>11294</v>
      </c>
      <c r="G2685" s="20" t="s">
        <v>115</v>
      </c>
      <c r="H2685" s="20"/>
      <c r="I2685" s="22" t="s">
        <v>254</v>
      </c>
      <c r="J2685" s="20" t="s">
        <v>24</v>
      </c>
      <c r="K2685" s="20" t="s">
        <v>25</v>
      </c>
      <c r="L2685" s="20" t="s">
        <v>39</v>
      </c>
      <c r="M2685" s="19" t="s">
        <v>27</v>
      </c>
      <c r="N2685" s="19" t="s">
        <v>183</v>
      </c>
      <c r="O2685" s="20" t="s">
        <v>29</v>
      </c>
      <c r="P2685" s="20"/>
      <c r="Q2685" s="23">
        <v>45204.603055555555</v>
      </c>
      <c r="R2685" s="20" t="s">
        <v>51</v>
      </c>
      <c r="S2685" s="4" t="s">
        <v>11295</v>
      </c>
      <c r="T2685" s="19"/>
    </row>
    <row x14ac:dyDescent="0.25" r="2686" customHeight="1" ht="19.5">
      <c r="A2686" s="18">
        <v>45204</v>
      </c>
      <c r="B2686" s="19" t="s">
        <v>11296</v>
      </c>
      <c r="C2686" s="19" t="s">
        <v>1132</v>
      </c>
      <c r="D2686" s="20"/>
      <c r="E2686" s="21">
        <f>"15572755360"</f>
      </c>
      <c r="F2686" s="19" t="s">
        <v>11297</v>
      </c>
      <c r="G2686" s="20" t="s">
        <v>289</v>
      </c>
      <c r="H2686" s="20" t="s">
        <v>121</v>
      </c>
      <c r="I2686" s="22" t="s">
        <v>486</v>
      </c>
      <c r="J2686" s="20" t="s">
        <v>24</v>
      </c>
      <c r="K2686" s="20" t="s">
        <v>25</v>
      </c>
      <c r="L2686" s="20" t="s">
        <v>39</v>
      </c>
      <c r="M2686" s="19" t="s">
        <v>40</v>
      </c>
      <c r="N2686" s="19" t="s">
        <v>183</v>
      </c>
      <c r="O2686" s="20" t="s">
        <v>29</v>
      </c>
      <c r="P2686" s="20"/>
      <c r="Q2686" s="23">
        <v>45204.49103009259</v>
      </c>
      <c r="R2686" s="20" t="s">
        <v>51</v>
      </c>
      <c r="S2686" s="4" t="s">
        <v>11298</v>
      </c>
      <c r="T2686" s="19"/>
    </row>
    <row x14ac:dyDescent="0.25" r="2687" customHeight="1" ht="19.5">
      <c r="A2687" s="18">
        <v>45204</v>
      </c>
      <c r="B2687" s="19" t="s">
        <v>11299</v>
      </c>
      <c r="C2687" s="19" t="s">
        <v>1132</v>
      </c>
      <c r="D2687" s="20"/>
      <c r="E2687" s="21">
        <f>"15571721016"</f>
      </c>
      <c r="F2687" s="19" t="s">
        <v>1589</v>
      </c>
      <c r="G2687" s="20" t="s">
        <v>48</v>
      </c>
      <c r="H2687" s="20"/>
      <c r="I2687" s="22" t="s">
        <v>1504</v>
      </c>
      <c r="J2687" s="20" t="s">
        <v>24</v>
      </c>
      <c r="K2687" s="20" t="s">
        <v>25</v>
      </c>
      <c r="L2687" s="20" t="s">
        <v>39</v>
      </c>
      <c r="M2687" s="19" t="s">
        <v>40</v>
      </c>
      <c r="N2687" s="19" t="s">
        <v>183</v>
      </c>
      <c r="O2687" s="20" t="s">
        <v>29</v>
      </c>
      <c r="P2687" s="20"/>
      <c r="Q2687" s="23">
        <v>45204.38451388889</v>
      </c>
      <c r="R2687" s="20" t="s">
        <v>51</v>
      </c>
      <c r="S2687" s="4" t="s">
        <v>11300</v>
      </c>
      <c r="T2687" s="19"/>
    </row>
    <row x14ac:dyDescent="0.25" r="2688" customHeight="1" ht="19.5">
      <c r="A2688" s="18">
        <v>45204</v>
      </c>
      <c r="B2688" s="19" t="s">
        <v>11301</v>
      </c>
      <c r="C2688" s="19" t="s">
        <v>1132</v>
      </c>
      <c r="D2688" s="20"/>
      <c r="E2688" s="21">
        <f>"18671777119"</f>
      </c>
      <c r="F2688" s="19" t="s">
        <v>11302</v>
      </c>
      <c r="G2688" s="20" t="s">
        <v>1873</v>
      </c>
      <c r="H2688" s="20"/>
      <c r="I2688" s="22" t="s">
        <v>81</v>
      </c>
      <c r="J2688" s="20" t="s">
        <v>24</v>
      </c>
      <c r="K2688" s="20" t="s">
        <v>25</v>
      </c>
      <c r="L2688" s="20" t="s">
        <v>39</v>
      </c>
      <c r="M2688" s="19" t="s">
        <v>27</v>
      </c>
      <c r="N2688" s="19" t="s">
        <v>183</v>
      </c>
      <c r="O2688" s="20" t="s">
        <v>29</v>
      </c>
      <c r="P2688" s="20"/>
      <c r="Q2688" s="23">
        <v>45204.38175925926</v>
      </c>
      <c r="R2688" s="20" t="s">
        <v>51</v>
      </c>
      <c r="S2688" s="4" t="s">
        <v>11303</v>
      </c>
      <c r="T2688" s="19"/>
    </row>
    <row x14ac:dyDescent="0.25" r="2689" customHeight="1" ht="19.5">
      <c r="A2689" s="18">
        <v>45204</v>
      </c>
      <c r="B2689" s="19" t="s">
        <v>11304</v>
      </c>
      <c r="C2689" s="19" t="s">
        <v>660</v>
      </c>
      <c r="D2689" s="20"/>
      <c r="E2689" s="21">
        <f>"15587910911"</f>
      </c>
      <c r="F2689" s="19" t="s">
        <v>11305</v>
      </c>
      <c r="G2689" s="20" t="s">
        <v>115</v>
      </c>
      <c r="H2689" s="20"/>
      <c r="I2689" s="22" t="s">
        <v>81</v>
      </c>
      <c r="J2689" s="20" t="s">
        <v>24</v>
      </c>
      <c r="K2689" s="20" t="s">
        <v>25</v>
      </c>
      <c r="L2689" s="20" t="s">
        <v>39</v>
      </c>
      <c r="M2689" s="19" t="s">
        <v>27</v>
      </c>
      <c r="N2689" s="19" t="s">
        <v>624</v>
      </c>
      <c r="O2689" s="20" t="s">
        <v>29</v>
      </c>
      <c r="P2689" s="20"/>
      <c r="Q2689" s="23">
        <v>45204.71196759259</v>
      </c>
      <c r="R2689" s="20" t="s">
        <v>42</v>
      </c>
      <c r="S2689" s="4" t="s">
        <v>11306</v>
      </c>
      <c r="T2689" s="19"/>
    </row>
    <row x14ac:dyDescent="0.25" r="2690" customHeight="1" ht="19.5">
      <c r="A2690" s="18">
        <v>45204</v>
      </c>
      <c r="B2690" s="19" t="s">
        <v>11307</v>
      </c>
      <c r="C2690" s="19" t="s">
        <v>660</v>
      </c>
      <c r="D2690" s="20"/>
      <c r="E2690" s="21">
        <f>"071703806133"</f>
      </c>
      <c r="F2690" s="19" t="s">
        <v>11308</v>
      </c>
      <c r="G2690" s="20" t="s">
        <v>74</v>
      </c>
      <c r="H2690" s="20"/>
      <c r="I2690" s="22" t="s">
        <v>42</v>
      </c>
      <c r="J2690" s="20" t="s">
        <v>24</v>
      </c>
      <c r="K2690" s="20" t="s">
        <v>25</v>
      </c>
      <c r="L2690" s="20" t="s">
        <v>39</v>
      </c>
      <c r="M2690" s="19" t="s">
        <v>149</v>
      </c>
      <c r="N2690" s="19" t="s">
        <v>624</v>
      </c>
      <c r="O2690" s="20" t="s">
        <v>29</v>
      </c>
      <c r="P2690" s="20"/>
      <c r="Q2690" s="23">
        <v>45204.69430555555</v>
      </c>
      <c r="R2690" s="20" t="s">
        <v>42</v>
      </c>
      <c r="S2690" s="19" t="s">
        <v>11309</v>
      </c>
      <c r="T2690" s="19"/>
    </row>
    <row x14ac:dyDescent="0.25" r="2691" customHeight="1" ht="19.5">
      <c r="A2691" s="18">
        <v>45204</v>
      </c>
      <c r="B2691" s="19" t="s">
        <v>11310</v>
      </c>
      <c r="C2691" s="19" t="s">
        <v>1132</v>
      </c>
      <c r="D2691" s="20"/>
      <c r="E2691" s="21">
        <f>"17671266820"</f>
      </c>
      <c r="F2691" s="19" t="s">
        <v>1553</v>
      </c>
      <c r="G2691" s="20" t="s">
        <v>289</v>
      </c>
      <c r="H2691" s="20"/>
      <c r="I2691" s="22" t="s">
        <v>241</v>
      </c>
      <c r="J2691" s="20" t="s">
        <v>24</v>
      </c>
      <c r="K2691" s="20" t="s">
        <v>25</v>
      </c>
      <c r="L2691" s="20" t="s">
        <v>39</v>
      </c>
      <c r="M2691" s="19" t="s">
        <v>27</v>
      </c>
      <c r="N2691" s="19" t="s">
        <v>183</v>
      </c>
      <c r="O2691" s="20" t="s">
        <v>29</v>
      </c>
      <c r="P2691" s="20"/>
      <c r="Q2691" s="23">
        <v>45204.705</v>
      </c>
      <c r="R2691" s="20" t="s">
        <v>51</v>
      </c>
      <c r="S2691" s="4" t="s">
        <v>11311</v>
      </c>
      <c r="T2691" s="19"/>
    </row>
    <row x14ac:dyDescent="0.25" r="2692" customHeight="1" ht="19.5">
      <c r="A2692" s="18">
        <v>45204</v>
      </c>
      <c r="B2692" s="19" t="s">
        <v>11312</v>
      </c>
      <c r="C2692" s="19" t="s">
        <v>660</v>
      </c>
      <c r="D2692" s="20"/>
      <c r="E2692" s="21">
        <f>"18671771442"</f>
      </c>
      <c r="F2692" s="19" t="s">
        <v>11313</v>
      </c>
      <c r="G2692" s="20" t="s">
        <v>23</v>
      </c>
      <c r="H2692" s="20"/>
      <c r="I2692" s="22" t="s">
        <v>415</v>
      </c>
      <c r="J2692" s="20" t="s">
        <v>24</v>
      </c>
      <c r="K2692" s="20" t="s">
        <v>25</v>
      </c>
      <c r="L2692" s="20" t="s">
        <v>39</v>
      </c>
      <c r="M2692" s="19" t="s">
        <v>27</v>
      </c>
      <c r="N2692" s="19" t="s">
        <v>624</v>
      </c>
      <c r="O2692" s="20" t="s">
        <v>29</v>
      </c>
      <c r="P2692" s="20"/>
      <c r="Q2692" s="23">
        <v>45204.60266203704</v>
      </c>
      <c r="R2692" s="20" t="s">
        <v>42</v>
      </c>
      <c r="S2692" s="4" t="s">
        <v>11314</v>
      </c>
      <c r="T2692" s="19"/>
    </row>
    <row x14ac:dyDescent="0.25" r="2693" customHeight="1" ht="19.5">
      <c r="A2693" s="18">
        <v>45204</v>
      </c>
      <c r="B2693" s="19" t="s">
        <v>11315</v>
      </c>
      <c r="C2693" s="19" t="s">
        <v>239</v>
      </c>
      <c r="D2693" s="20"/>
      <c r="E2693" s="21">
        <f>"16671007276"</f>
      </c>
      <c r="F2693" s="19" t="s">
        <v>11316</v>
      </c>
      <c r="G2693" s="20" t="s">
        <v>48</v>
      </c>
      <c r="H2693" s="20"/>
      <c r="I2693" s="22" t="s">
        <v>221</v>
      </c>
      <c r="J2693" s="20" t="s">
        <v>24</v>
      </c>
      <c r="K2693" s="20" t="s">
        <v>25</v>
      </c>
      <c r="L2693" s="20" t="s">
        <v>39</v>
      </c>
      <c r="M2693" s="19" t="s">
        <v>27</v>
      </c>
      <c r="N2693" s="19" t="s">
        <v>183</v>
      </c>
      <c r="O2693" s="20" t="s">
        <v>29</v>
      </c>
      <c r="P2693" s="20"/>
      <c r="Q2693" s="23">
        <v>45204.490752314814</v>
      </c>
      <c r="R2693" s="20" t="s">
        <v>51</v>
      </c>
      <c r="S2693" s="4" t="s">
        <v>11317</v>
      </c>
      <c r="T2693" s="19"/>
    </row>
    <row x14ac:dyDescent="0.25" r="2694" customHeight="1" ht="19.5">
      <c r="A2694" s="18">
        <v>45204</v>
      </c>
      <c r="B2694" s="19" t="s">
        <v>11318</v>
      </c>
      <c r="C2694" s="19" t="s">
        <v>239</v>
      </c>
      <c r="D2694" s="20"/>
      <c r="E2694" s="21">
        <f>"13872699267"</f>
      </c>
      <c r="F2694" s="19" t="s">
        <v>11319</v>
      </c>
      <c r="G2694" s="20" t="s">
        <v>23</v>
      </c>
      <c r="H2694" s="20"/>
      <c r="I2694" s="22" t="s">
        <v>352</v>
      </c>
      <c r="J2694" s="20" t="s">
        <v>24</v>
      </c>
      <c r="K2694" s="20" t="s">
        <v>25</v>
      </c>
      <c r="L2694" s="20" t="s">
        <v>39</v>
      </c>
      <c r="M2694" s="19" t="s">
        <v>27</v>
      </c>
      <c r="N2694" s="19" t="s">
        <v>183</v>
      </c>
      <c r="O2694" s="20" t="s">
        <v>29</v>
      </c>
      <c r="P2694" s="20"/>
      <c r="Q2694" s="23">
        <v>45204.66984953704</v>
      </c>
      <c r="R2694" s="20" t="s">
        <v>51</v>
      </c>
      <c r="S2694" s="4" t="s">
        <v>11320</v>
      </c>
      <c r="T2694" s="19"/>
    </row>
    <row x14ac:dyDescent="0.25" r="2695" customHeight="1" ht="19.5">
      <c r="A2695" s="18">
        <v>45204</v>
      </c>
      <c r="B2695" s="19" t="s">
        <v>11321</v>
      </c>
      <c r="C2695" s="19" t="s">
        <v>108</v>
      </c>
      <c r="D2695" s="20"/>
      <c r="E2695" s="21">
        <f>"15571716335"</f>
      </c>
      <c r="F2695" s="19" t="s">
        <v>11322</v>
      </c>
      <c r="G2695" s="20" t="s">
        <v>48</v>
      </c>
      <c r="H2695" s="20"/>
      <c r="I2695" s="22" t="s">
        <v>154</v>
      </c>
      <c r="J2695" s="20" t="s">
        <v>24</v>
      </c>
      <c r="K2695" s="20" t="s">
        <v>25</v>
      </c>
      <c r="L2695" s="20" t="s">
        <v>39</v>
      </c>
      <c r="M2695" s="19" t="s">
        <v>27</v>
      </c>
      <c r="N2695" s="19" t="s">
        <v>28</v>
      </c>
      <c r="O2695" s="20" t="s">
        <v>29</v>
      </c>
      <c r="P2695" s="20"/>
      <c r="Q2695" s="23">
        <v>45204.617893518516</v>
      </c>
      <c r="R2695" s="20" t="s">
        <v>51</v>
      </c>
      <c r="S2695" s="19" t="s">
        <v>11323</v>
      </c>
      <c r="T2695" s="19"/>
    </row>
    <row x14ac:dyDescent="0.25" r="2696" customHeight="1" ht="19.5">
      <c r="A2696" s="18">
        <v>45204</v>
      </c>
      <c r="B2696" s="19" t="s">
        <v>11324</v>
      </c>
      <c r="C2696" s="19" t="s">
        <v>108</v>
      </c>
      <c r="D2696" s="20"/>
      <c r="E2696" s="21">
        <f>"15672502062"</f>
      </c>
      <c r="F2696" s="19" t="s">
        <v>11325</v>
      </c>
      <c r="G2696" s="20" t="s">
        <v>23</v>
      </c>
      <c r="H2696" s="20" t="s">
        <v>357</v>
      </c>
      <c r="I2696" s="22" t="s">
        <v>1623</v>
      </c>
      <c r="J2696" s="20" t="s">
        <v>24</v>
      </c>
      <c r="K2696" s="20" t="s">
        <v>25</v>
      </c>
      <c r="L2696" s="20" t="s">
        <v>39</v>
      </c>
      <c r="M2696" s="19" t="s">
        <v>40</v>
      </c>
      <c r="N2696" s="19" t="s">
        <v>28</v>
      </c>
      <c r="O2696" s="20" t="s">
        <v>29</v>
      </c>
      <c r="P2696" s="20"/>
      <c r="Q2696" s="23">
        <v>45204.63630787037</v>
      </c>
      <c r="R2696" s="20" t="s">
        <v>51</v>
      </c>
      <c r="S2696" s="19" t="s">
        <v>11326</v>
      </c>
      <c r="T2696" s="19"/>
    </row>
    <row x14ac:dyDescent="0.25" r="2697" customHeight="1" ht="19.5">
      <c r="A2697" s="18">
        <v>45204</v>
      </c>
      <c r="B2697" s="19" t="s">
        <v>11327</v>
      </c>
      <c r="C2697" s="19" t="s">
        <v>108</v>
      </c>
      <c r="D2697" s="20"/>
      <c r="E2697" s="21">
        <f>"13117296875"</f>
      </c>
      <c r="F2697" s="19" t="s">
        <v>11328</v>
      </c>
      <c r="G2697" s="20" t="s">
        <v>289</v>
      </c>
      <c r="H2697" s="20"/>
      <c r="I2697" s="22" t="s">
        <v>211</v>
      </c>
      <c r="J2697" s="20" t="s">
        <v>24</v>
      </c>
      <c r="K2697" s="20" t="s">
        <v>25</v>
      </c>
      <c r="L2697" s="20" t="s">
        <v>39</v>
      </c>
      <c r="M2697" s="19" t="s">
        <v>27</v>
      </c>
      <c r="N2697" s="19" t="s">
        <v>28</v>
      </c>
      <c r="O2697" s="20" t="s">
        <v>29</v>
      </c>
      <c r="P2697" s="20"/>
      <c r="Q2697" s="23">
        <v>45204.384560185186</v>
      </c>
      <c r="R2697" s="20" t="s">
        <v>51</v>
      </c>
      <c r="S2697" s="19" t="s">
        <v>11329</v>
      </c>
      <c r="T2697" s="19"/>
    </row>
    <row x14ac:dyDescent="0.25" r="2698" customHeight="1" ht="19.5">
      <c r="A2698" s="18">
        <v>45204</v>
      </c>
      <c r="B2698" s="19" t="s">
        <v>11330</v>
      </c>
      <c r="C2698" s="19" t="s">
        <v>108</v>
      </c>
      <c r="D2698" s="20"/>
      <c r="E2698" s="21">
        <f>"13032711661"</f>
      </c>
      <c r="F2698" s="19" t="s">
        <v>11331</v>
      </c>
      <c r="G2698" s="20" t="s">
        <v>289</v>
      </c>
      <c r="H2698" s="20"/>
      <c r="I2698" s="22" t="s">
        <v>254</v>
      </c>
      <c r="J2698" s="20" t="s">
        <v>24</v>
      </c>
      <c r="K2698" s="20" t="s">
        <v>25</v>
      </c>
      <c r="L2698" s="20" t="s">
        <v>39</v>
      </c>
      <c r="M2698" s="19" t="s">
        <v>40</v>
      </c>
      <c r="N2698" s="19" t="s">
        <v>28</v>
      </c>
      <c r="O2698" s="20" t="s">
        <v>29</v>
      </c>
      <c r="P2698" s="20"/>
      <c r="Q2698" s="23">
        <v>45204.64387731482</v>
      </c>
      <c r="R2698" s="20" t="s">
        <v>51</v>
      </c>
      <c r="S2698" s="19" t="s">
        <v>11332</v>
      </c>
      <c r="T2698" s="19"/>
    </row>
    <row x14ac:dyDescent="0.25" r="2699" customHeight="1" ht="19.5">
      <c r="A2699" s="18">
        <v>45204</v>
      </c>
      <c r="B2699" s="19" t="s">
        <v>11333</v>
      </c>
      <c r="C2699" s="19" t="s">
        <v>108</v>
      </c>
      <c r="D2699" s="20"/>
      <c r="E2699" s="21">
        <f>"13047174800"</f>
      </c>
      <c r="F2699" s="19" t="s">
        <v>10970</v>
      </c>
      <c r="G2699" s="20" t="s">
        <v>289</v>
      </c>
      <c r="H2699" s="20"/>
      <c r="I2699" s="22" t="s">
        <v>142</v>
      </c>
      <c r="J2699" s="20" t="s">
        <v>24</v>
      </c>
      <c r="K2699" s="20" t="s">
        <v>25</v>
      </c>
      <c r="L2699" s="20" t="s">
        <v>39</v>
      </c>
      <c r="M2699" s="19" t="s">
        <v>27</v>
      </c>
      <c r="N2699" s="19" t="s">
        <v>28</v>
      </c>
      <c r="O2699" s="20" t="s">
        <v>29</v>
      </c>
      <c r="P2699" s="20"/>
      <c r="Q2699" s="23">
        <v>45204.411261574074</v>
      </c>
      <c r="R2699" s="20" t="s">
        <v>51</v>
      </c>
      <c r="S2699" s="19" t="s">
        <v>11334</v>
      </c>
      <c r="T2699" s="19"/>
    </row>
    <row x14ac:dyDescent="0.25" r="2700" customHeight="1" ht="19.5">
      <c r="A2700" s="18">
        <v>45204</v>
      </c>
      <c r="B2700" s="19" t="s">
        <v>11335</v>
      </c>
      <c r="C2700" s="19" t="s">
        <v>108</v>
      </c>
      <c r="D2700" s="20"/>
      <c r="E2700" s="21">
        <f>"15671076308"</f>
      </c>
      <c r="F2700" s="19" t="s">
        <v>11336</v>
      </c>
      <c r="G2700" s="20" t="s">
        <v>115</v>
      </c>
      <c r="H2700" s="20"/>
      <c r="I2700" s="22" t="s">
        <v>63</v>
      </c>
      <c r="J2700" s="20" t="s">
        <v>24</v>
      </c>
      <c r="K2700" s="20" t="s">
        <v>25</v>
      </c>
      <c r="L2700" s="20" t="s">
        <v>39</v>
      </c>
      <c r="M2700" s="19" t="s">
        <v>27</v>
      </c>
      <c r="N2700" s="19" t="s">
        <v>28</v>
      </c>
      <c r="O2700" s="20" t="s">
        <v>29</v>
      </c>
      <c r="P2700" s="20"/>
      <c r="Q2700" s="23">
        <v>45204.56978009259</v>
      </c>
      <c r="R2700" s="20" t="s">
        <v>51</v>
      </c>
      <c r="S2700" s="19" t="s">
        <v>11337</v>
      </c>
      <c r="T2700" s="19"/>
    </row>
    <row x14ac:dyDescent="0.25" r="2701" customHeight="1" ht="19.5">
      <c r="A2701" s="18">
        <v>45204</v>
      </c>
      <c r="B2701" s="19" t="s">
        <v>11338</v>
      </c>
      <c r="C2701" s="19" t="s">
        <v>108</v>
      </c>
      <c r="D2701" s="20"/>
      <c r="E2701" s="21">
        <f>"13177083612"</f>
      </c>
      <c r="F2701" s="19" t="s">
        <v>11339</v>
      </c>
      <c r="G2701" s="20" t="s">
        <v>62</v>
      </c>
      <c r="H2701" s="20" t="s">
        <v>98</v>
      </c>
      <c r="I2701" s="22" t="s">
        <v>131</v>
      </c>
      <c r="J2701" s="20" t="s">
        <v>24</v>
      </c>
      <c r="K2701" s="20" t="s">
        <v>25</v>
      </c>
      <c r="L2701" s="20" t="s">
        <v>39</v>
      </c>
      <c r="M2701" s="19" t="s">
        <v>40</v>
      </c>
      <c r="N2701" s="19" t="s">
        <v>28</v>
      </c>
      <c r="O2701" s="20" t="s">
        <v>29</v>
      </c>
      <c r="P2701" s="20"/>
      <c r="Q2701" s="23">
        <v>45204.46511574074</v>
      </c>
      <c r="R2701" s="20" t="s">
        <v>51</v>
      </c>
      <c r="S2701" s="19" t="s">
        <v>11340</v>
      </c>
      <c r="T2701" s="19"/>
    </row>
    <row x14ac:dyDescent="0.25" r="2702" customHeight="1" ht="19.5">
      <c r="A2702" s="18">
        <v>45204</v>
      </c>
      <c r="B2702" s="19" t="s">
        <v>11341</v>
      </c>
      <c r="C2702" s="19" t="s">
        <v>46</v>
      </c>
      <c r="D2702" s="20"/>
      <c r="E2702" s="21">
        <f>"13227285815"</f>
      </c>
      <c r="F2702" s="19" t="s">
        <v>11342</v>
      </c>
      <c r="G2702" s="20" t="s">
        <v>62</v>
      </c>
      <c r="H2702" s="20"/>
      <c r="I2702" s="22" t="s">
        <v>116</v>
      </c>
      <c r="J2702" s="20" t="s">
        <v>24</v>
      </c>
      <c r="K2702" s="20" t="s">
        <v>25</v>
      </c>
      <c r="L2702" s="20" t="s">
        <v>39</v>
      </c>
      <c r="M2702" s="19" t="s">
        <v>40</v>
      </c>
      <c r="N2702" s="19" t="s">
        <v>28</v>
      </c>
      <c r="O2702" s="20" t="s">
        <v>29</v>
      </c>
      <c r="P2702" s="20"/>
      <c r="Q2702" s="23">
        <v>45204.43083333333</v>
      </c>
      <c r="R2702" s="20" t="s">
        <v>51</v>
      </c>
      <c r="S2702" s="4" t="s">
        <v>11343</v>
      </c>
      <c r="T2702" s="19"/>
    </row>
    <row x14ac:dyDescent="0.25" r="2703" customHeight="1" ht="19.5">
      <c r="A2703" s="18">
        <v>45204</v>
      </c>
      <c r="B2703" s="19" t="s">
        <v>11344</v>
      </c>
      <c r="C2703" s="19" t="s">
        <v>180</v>
      </c>
      <c r="D2703" s="20"/>
      <c r="E2703" s="21">
        <f>"13117285925"</f>
      </c>
      <c r="F2703" s="19" t="s">
        <v>11345</v>
      </c>
      <c r="G2703" s="20" t="s">
        <v>115</v>
      </c>
      <c r="H2703" s="20"/>
      <c r="I2703" s="22" t="s">
        <v>433</v>
      </c>
      <c r="J2703" s="20" t="s">
        <v>24</v>
      </c>
      <c r="K2703" s="20" t="s">
        <v>25</v>
      </c>
      <c r="L2703" s="20" t="s">
        <v>39</v>
      </c>
      <c r="M2703" s="19" t="s">
        <v>40</v>
      </c>
      <c r="N2703" s="19" t="s">
        <v>183</v>
      </c>
      <c r="O2703" s="20" t="s">
        <v>29</v>
      </c>
      <c r="P2703" s="20"/>
      <c r="Q2703" s="23">
        <v>45204.7046875</v>
      </c>
      <c r="R2703" s="20" t="s">
        <v>51</v>
      </c>
      <c r="S2703" s="4" t="s">
        <v>11346</v>
      </c>
      <c r="T2703" s="19"/>
    </row>
    <row x14ac:dyDescent="0.25" r="2704" customHeight="1" ht="19.5">
      <c r="A2704" s="18">
        <v>45204</v>
      </c>
      <c r="B2704" s="19" t="s">
        <v>11347</v>
      </c>
      <c r="C2704" s="19" t="s">
        <v>180</v>
      </c>
      <c r="D2704" s="20"/>
      <c r="E2704" s="21">
        <f>"13197326976"</f>
      </c>
      <c r="F2704" s="19" t="s">
        <v>11348</v>
      </c>
      <c r="G2704" s="20" t="s">
        <v>115</v>
      </c>
      <c r="H2704" s="20"/>
      <c r="I2704" s="22" t="s">
        <v>49</v>
      </c>
      <c r="J2704" s="20" t="s">
        <v>24</v>
      </c>
      <c r="K2704" s="20" t="s">
        <v>25</v>
      </c>
      <c r="L2704" s="20" t="s">
        <v>39</v>
      </c>
      <c r="M2704" s="19" t="s">
        <v>40</v>
      </c>
      <c r="N2704" s="19" t="s">
        <v>183</v>
      </c>
      <c r="O2704" s="20" t="s">
        <v>29</v>
      </c>
      <c r="P2704" s="20"/>
      <c r="Q2704" s="23">
        <v>45204.65023148148</v>
      </c>
      <c r="R2704" s="20" t="s">
        <v>51</v>
      </c>
      <c r="S2704" s="4" t="s">
        <v>11349</v>
      </c>
      <c r="T2704" s="19"/>
    </row>
    <row x14ac:dyDescent="0.25" r="2705" customHeight="1" ht="19.5">
      <c r="A2705" s="18">
        <v>45204</v>
      </c>
      <c r="B2705" s="19" t="s">
        <v>11350</v>
      </c>
      <c r="C2705" s="19" t="s">
        <v>180</v>
      </c>
      <c r="D2705" s="20"/>
      <c r="E2705" s="21">
        <f>"15586375092"</f>
      </c>
      <c r="F2705" s="19" t="s">
        <v>11351</v>
      </c>
      <c r="G2705" s="20" t="s">
        <v>23</v>
      </c>
      <c r="H2705" s="20"/>
      <c r="I2705" s="22" t="s">
        <v>290</v>
      </c>
      <c r="J2705" s="20" t="s">
        <v>24</v>
      </c>
      <c r="K2705" s="20" t="s">
        <v>25</v>
      </c>
      <c r="L2705" s="20" t="s">
        <v>39</v>
      </c>
      <c r="M2705" s="19" t="s">
        <v>27</v>
      </c>
      <c r="N2705" s="19" t="s">
        <v>183</v>
      </c>
      <c r="O2705" s="20" t="s">
        <v>29</v>
      </c>
      <c r="P2705" s="20"/>
      <c r="Q2705" s="23">
        <v>45204.75533564815</v>
      </c>
      <c r="R2705" s="20" t="s">
        <v>51</v>
      </c>
      <c r="S2705" s="4" t="s">
        <v>11352</v>
      </c>
      <c r="T2705" s="19"/>
    </row>
    <row x14ac:dyDescent="0.25" r="2706" customHeight="1" ht="19.5">
      <c r="A2706" s="18">
        <v>45204</v>
      </c>
      <c r="B2706" s="19" t="s">
        <v>11353</v>
      </c>
      <c r="C2706" s="19" t="s">
        <v>180</v>
      </c>
      <c r="D2706" s="20"/>
      <c r="E2706" s="21">
        <f>"15697275057"</f>
      </c>
      <c r="F2706" s="19" t="s">
        <v>11354</v>
      </c>
      <c r="G2706" s="20" t="s">
        <v>216</v>
      </c>
      <c r="H2706" s="20" t="s">
        <v>130</v>
      </c>
      <c r="I2706" s="22" t="s">
        <v>254</v>
      </c>
      <c r="J2706" s="20" t="s">
        <v>24</v>
      </c>
      <c r="K2706" s="20" t="s">
        <v>25</v>
      </c>
      <c r="L2706" s="20" t="s">
        <v>39</v>
      </c>
      <c r="M2706" s="19" t="s">
        <v>40</v>
      </c>
      <c r="N2706" s="19" t="s">
        <v>183</v>
      </c>
      <c r="O2706" s="20" t="s">
        <v>29</v>
      </c>
      <c r="P2706" s="20"/>
      <c r="Q2706" s="23">
        <v>45204.64496527778</v>
      </c>
      <c r="R2706" s="20" t="s">
        <v>51</v>
      </c>
      <c r="S2706" s="4" t="s">
        <v>11355</v>
      </c>
      <c r="T2706" s="19"/>
    </row>
    <row x14ac:dyDescent="0.25" r="2707" customHeight="1" ht="19.5">
      <c r="A2707" s="18">
        <v>45204</v>
      </c>
      <c r="B2707" s="19" t="s">
        <v>11356</v>
      </c>
      <c r="C2707" s="19" t="s">
        <v>46</v>
      </c>
      <c r="D2707" s="20"/>
      <c r="E2707" s="21">
        <f>"13197338078"</f>
      </c>
      <c r="F2707" s="19" t="s">
        <v>11357</v>
      </c>
      <c r="G2707" s="20" t="s">
        <v>115</v>
      </c>
      <c r="H2707" s="20"/>
      <c r="I2707" s="22" t="s">
        <v>796</v>
      </c>
      <c r="J2707" s="20" t="s">
        <v>24</v>
      </c>
      <c r="K2707" s="20" t="s">
        <v>25</v>
      </c>
      <c r="L2707" s="20" t="s">
        <v>39</v>
      </c>
      <c r="M2707" s="19" t="s">
        <v>27</v>
      </c>
      <c r="N2707" s="19" t="s">
        <v>28</v>
      </c>
      <c r="O2707" s="20" t="s">
        <v>29</v>
      </c>
      <c r="P2707" s="20"/>
      <c r="Q2707" s="23">
        <v>45204.413194444445</v>
      </c>
      <c r="R2707" s="20" t="s">
        <v>51</v>
      </c>
      <c r="S2707" s="19" t="s">
        <v>11358</v>
      </c>
      <c r="T2707" s="19"/>
    </row>
    <row x14ac:dyDescent="0.25" r="2708" customHeight="1" ht="19.5">
      <c r="A2708" s="18">
        <v>45204</v>
      </c>
      <c r="B2708" s="19" t="s">
        <v>11359</v>
      </c>
      <c r="C2708" s="19" t="s">
        <v>180</v>
      </c>
      <c r="D2708" s="20"/>
      <c r="E2708" s="21">
        <f>"18571009116"</f>
      </c>
      <c r="F2708" s="19" t="s">
        <v>11360</v>
      </c>
      <c r="G2708" s="20" t="s">
        <v>56</v>
      </c>
      <c r="H2708" s="20"/>
      <c r="I2708" s="22" t="s">
        <v>486</v>
      </c>
      <c r="J2708" s="20" t="s">
        <v>24</v>
      </c>
      <c r="K2708" s="20" t="s">
        <v>25</v>
      </c>
      <c r="L2708" s="20" t="s">
        <v>39</v>
      </c>
      <c r="M2708" s="19" t="s">
        <v>40</v>
      </c>
      <c r="N2708" s="19" t="s">
        <v>183</v>
      </c>
      <c r="O2708" s="20" t="s">
        <v>29</v>
      </c>
      <c r="P2708" s="20"/>
      <c r="Q2708" s="23">
        <v>45204.58831018519</v>
      </c>
      <c r="R2708" s="20" t="s">
        <v>51</v>
      </c>
      <c r="S2708" s="4" t="s">
        <v>11361</v>
      </c>
      <c r="T2708" s="19"/>
    </row>
    <row x14ac:dyDescent="0.25" r="2709" customHeight="1" ht="19.5">
      <c r="A2709" s="18">
        <v>45204</v>
      </c>
      <c r="B2709" s="19" t="s">
        <v>11362</v>
      </c>
      <c r="C2709" s="19" t="s">
        <v>239</v>
      </c>
      <c r="D2709" s="20"/>
      <c r="E2709" s="21">
        <f>"18671602453"</f>
      </c>
      <c r="F2709" s="19" t="s">
        <v>11363</v>
      </c>
      <c r="G2709" s="20" t="s">
        <v>115</v>
      </c>
      <c r="H2709" s="20"/>
      <c r="I2709" s="22" t="s">
        <v>254</v>
      </c>
      <c r="J2709" s="20" t="s">
        <v>24</v>
      </c>
      <c r="K2709" s="20" t="s">
        <v>25</v>
      </c>
      <c r="L2709" s="20" t="s">
        <v>39</v>
      </c>
      <c r="M2709" s="19" t="s">
        <v>27</v>
      </c>
      <c r="N2709" s="19" t="s">
        <v>183</v>
      </c>
      <c r="O2709" s="20" t="s">
        <v>29</v>
      </c>
      <c r="P2709" s="20"/>
      <c r="Q2709" s="23">
        <v>45204.47866898148</v>
      </c>
      <c r="R2709" s="20" t="s">
        <v>51</v>
      </c>
      <c r="S2709" s="4" t="s">
        <v>11364</v>
      </c>
      <c r="T2709" s="19"/>
    </row>
    <row x14ac:dyDescent="0.25" r="2710" customHeight="1" ht="19.5">
      <c r="A2710" s="18">
        <v>45204</v>
      </c>
      <c r="B2710" s="19" t="s">
        <v>11365</v>
      </c>
      <c r="C2710" s="19" t="s">
        <v>180</v>
      </c>
      <c r="D2710" s="20"/>
      <c r="E2710" s="21">
        <f>"18671795677"</f>
      </c>
      <c r="F2710" s="19" t="s">
        <v>11366</v>
      </c>
      <c r="G2710" s="20" t="s">
        <v>23</v>
      </c>
      <c r="H2710" s="20"/>
      <c r="I2710" s="22" t="s">
        <v>254</v>
      </c>
      <c r="J2710" s="20" t="s">
        <v>24</v>
      </c>
      <c r="K2710" s="20" t="s">
        <v>25</v>
      </c>
      <c r="L2710" s="20" t="s">
        <v>39</v>
      </c>
      <c r="M2710" s="19" t="s">
        <v>40</v>
      </c>
      <c r="N2710" s="19" t="s">
        <v>183</v>
      </c>
      <c r="O2710" s="20" t="s">
        <v>29</v>
      </c>
      <c r="P2710" s="20"/>
      <c r="Q2710" s="23">
        <v>45204.75184027778</v>
      </c>
      <c r="R2710" s="20" t="s">
        <v>51</v>
      </c>
      <c r="S2710" s="4" t="s">
        <v>11367</v>
      </c>
      <c r="T2710" s="19"/>
    </row>
    <row x14ac:dyDescent="0.25" r="2711" customHeight="1" ht="19.5">
      <c r="A2711" s="18">
        <v>45204</v>
      </c>
      <c r="B2711" s="19" t="s">
        <v>11368</v>
      </c>
      <c r="C2711" s="19" t="s">
        <v>239</v>
      </c>
      <c r="D2711" s="20"/>
      <c r="E2711" s="21">
        <f>"13294242596"</f>
      </c>
      <c r="F2711" s="19" t="s">
        <v>11369</v>
      </c>
      <c r="G2711" s="20" t="s">
        <v>115</v>
      </c>
      <c r="H2711" s="20"/>
      <c r="I2711" s="22" t="s">
        <v>104</v>
      </c>
      <c r="J2711" s="20" t="s">
        <v>24</v>
      </c>
      <c r="K2711" s="20" t="s">
        <v>25</v>
      </c>
      <c r="L2711" s="20" t="s">
        <v>39</v>
      </c>
      <c r="M2711" s="19" t="s">
        <v>27</v>
      </c>
      <c r="N2711" s="19" t="s">
        <v>183</v>
      </c>
      <c r="O2711" s="20" t="s">
        <v>29</v>
      </c>
      <c r="P2711" s="20"/>
      <c r="Q2711" s="23">
        <v>45204.69520833333</v>
      </c>
      <c r="R2711" s="20" t="s">
        <v>51</v>
      </c>
      <c r="S2711" s="4" t="s">
        <v>11370</v>
      </c>
      <c r="T2711" s="19"/>
    </row>
    <row x14ac:dyDescent="0.25" r="2712" customHeight="1" ht="19.5">
      <c r="A2712" s="18">
        <v>45204</v>
      </c>
      <c r="B2712" s="19" t="s">
        <v>11371</v>
      </c>
      <c r="C2712" s="19" t="s">
        <v>108</v>
      </c>
      <c r="D2712" s="20"/>
      <c r="E2712" s="21">
        <f>"13047178518"</f>
      </c>
      <c r="F2712" s="19" t="s">
        <v>11372</v>
      </c>
      <c r="G2712" s="20" t="s">
        <v>23</v>
      </c>
      <c r="H2712" s="20"/>
      <c r="I2712" s="22" t="s">
        <v>1394</v>
      </c>
      <c r="J2712" s="20" t="s">
        <v>24</v>
      </c>
      <c r="K2712" s="20" t="s">
        <v>25</v>
      </c>
      <c r="L2712" s="20" t="s">
        <v>39</v>
      </c>
      <c r="M2712" s="19" t="s">
        <v>27</v>
      </c>
      <c r="N2712" s="19" t="s">
        <v>28</v>
      </c>
      <c r="O2712" s="20" t="s">
        <v>29</v>
      </c>
      <c r="P2712" s="20"/>
      <c r="Q2712" s="23">
        <v>45204.62287037037</v>
      </c>
      <c r="R2712" s="20" t="s">
        <v>51</v>
      </c>
      <c r="S2712" s="19" t="s">
        <v>11373</v>
      </c>
      <c r="T2712" s="19"/>
    </row>
    <row x14ac:dyDescent="0.25" r="2713" customHeight="1" ht="19.5">
      <c r="A2713" s="18">
        <v>45204</v>
      </c>
      <c r="B2713" s="19" t="s">
        <v>11374</v>
      </c>
      <c r="C2713" s="19" t="s">
        <v>239</v>
      </c>
      <c r="D2713" s="20"/>
      <c r="E2713" s="21">
        <f>"13047169026"</f>
      </c>
      <c r="F2713" s="19" t="s">
        <v>11375</v>
      </c>
      <c r="G2713" s="20" t="s">
        <v>115</v>
      </c>
      <c r="H2713" s="20"/>
      <c r="I2713" s="22" t="s">
        <v>182</v>
      </c>
      <c r="J2713" s="20" t="s">
        <v>24</v>
      </c>
      <c r="K2713" s="20" t="s">
        <v>25</v>
      </c>
      <c r="L2713" s="20" t="s">
        <v>39</v>
      </c>
      <c r="M2713" s="19" t="s">
        <v>40</v>
      </c>
      <c r="N2713" s="19" t="s">
        <v>183</v>
      </c>
      <c r="O2713" s="20" t="s">
        <v>29</v>
      </c>
      <c r="P2713" s="20"/>
      <c r="Q2713" s="23">
        <v>45204.76157407407</v>
      </c>
      <c r="R2713" s="20" t="s">
        <v>51</v>
      </c>
      <c r="S2713" s="4" t="s">
        <v>11376</v>
      </c>
      <c r="T2713" s="19"/>
    </row>
    <row x14ac:dyDescent="0.25" r="2714" customHeight="1" ht="19.5">
      <c r="A2714" s="18">
        <v>45204</v>
      </c>
      <c r="B2714" s="19" t="s">
        <v>11377</v>
      </c>
      <c r="C2714" s="19" t="s">
        <v>46</v>
      </c>
      <c r="D2714" s="20"/>
      <c r="E2714" s="21">
        <f>"13047172406"</f>
      </c>
      <c r="F2714" s="19" t="s">
        <v>11378</v>
      </c>
      <c r="G2714" s="20" t="s">
        <v>37</v>
      </c>
      <c r="H2714" s="20"/>
      <c r="I2714" s="22" t="s">
        <v>254</v>
      </c>
      <c r="J2714" s="20" t="s">
        <v>24</v>
      </c>
      <c r="K2714" s="20" t="s">
        <v>25</v>
      </c>
      <c r="L2714" s="20" t="s">
        <v>39</v>
      </c>
      <c r="M2714" s="19" t="s">
        <v>40</v>
      </c>
      <c r="N2714" s="19" t="s">
        <v>28</v>
      </c>
      <c r="O2714" s="20" t="s">
        <v>29</v>
      </c>
      <c r="P2714" s="20"/>
      <c r="Q2714" s="23">
        <v>45204.715474537035</v>
      </c>
      <c r="R2714" s="20" t="s">
        <v>51</v>
      </c>
      <c r="S2714" s="19" t="s">
        <v>11379</v>
      </c>
      <c r="T2714" s="19"/>
    </row>
    <row x14ac:dyDescent="0.25" r="2715" customHeight="1" ht="19.5">
      <c r="A2715" s="18">
        <v>45204</v>
      </c>
      <c r="B2715" s="19" t="s">
        <v>11380</v>
      </c>
      <c r="C2715" s="19" t="s">
        <v>4593</v>
      </c>
      <c r="D2715" s="20"/>
      <c r="E2715" s="21">
        <f>"15007207178"</f>
      </c>
      <c r="F2715" s="19" t="s">
        <v>11381</v>
      </c>
      <c r="G2715" s="20" t="s">
        <v>48</v>
      </c>
      <c r="H2715" s="20" t="s">
        <v>98</v>
      </c>
      <c r="I2715" s="22" t="s">
        <v>63</v>
      </c>
      <c r="J2715" s="20" t="s">
        <v>24</v>
      </c>
      <c r="K2715" s="20" t="s">
        <v>25</v>
      </c>
      <c r="L2715" s="20" t="s">
        <v>39</v>
      </c>
      <c r="M2715" s="19" t="s">
        <v>40</v>
      </c>
      <c r="N2715" s="19" t="s">
        <v>28</v>
      </c>
      <c r="O2715" s="20" t="s">
        <v>29</v>
      </c>
      <c r="P2715" s="20"/>
      <c r="Q2715" s="23">
        <v>45204.713900462964</v>
      </c>
      <c r="R2715" s="20" t="s">
        <v>42</v>
      </c>
      <c r="S2715" s="4" t="s">
        <v>11382</v>
      </c>
      <c r="T2715" s="19" t="s">
        <v>11383</v>
      </c>
    </row>
    <row x14ac:dyDescent="0.25" r="2716" customHeight="1" ht="19.5">
      <c r="A2716" s="18">
        <v>45204</v>
      </c>
      <c r="B2716" s="19" t="s">
        <v>11384</v>
      </c>
      <c r="C2716" s="19" t="s">
        <v>691</v>
      </c>
      <c r="D2716" s="20"/>
      <c r="E2716" s="21">
        <f>"071704202421"</f>
      </c>
      <c r="F2716" s="19" t="s">
        <v>11385</v>
      </c>
      <c r="G2716" s="20" t="s">
        <v>74</v>
      </c>
      <c r="H2716" s="20"/>
      <c r="I2716" s="22" t="s">
        <v>226</v>
      </c>
      <c r="J2716" s="20" t="s">
        <v>24</v>
      </c>
      <c r="K2716" s="20" t="s">
        <v>25</v>
      </c>
      <c r="L2716" s="20" t="s">
        <v>39</v>
      </c>
      <c r="M2716" s="19" t="s">
        <v>149</v>
      </c>
      <c r="N2716" s="19" t="s">
        <v>28</v>
      </c>
      <c r="O2716" s="20" t="s">
        <v>29</v>
      </c>
      <c r="P2716" s="20"/>
      <c r="Q2716" s="23">
        <v>45204.63491898148</v>
      </c>
      <c r="R2716" s="20" t="s">
        <v>42</v>
      </c>
      <c r="S2716" s="4" t="s">
        <v>11386</v>
      </c>
      <c r="T2716" s="19" t="s">
        <v>11387</v>
      </c>
    </row>
    <row x14ac:dyDescent="0.25" r="2717" customHeight="1" ht="19.5">
      <c r="A2717" s="18">
        <v>45204</v>
      </c>
      <c r="B2717" s="19" t="s">
        <v>11388</v>
      </c>
      <c r="C2717" s="19" t="s">
        <v>158</v>
      </c>
      <c r="D2717" s="20"/>
      <c r="E2717" s="21">
        <f>"15571775981"</f>
      </c>
      <c r="F2717" s="19" t="s">
        <v>11389</v>
      </c>
      <c r="G2717" s="20" t="s">
        <v>289</v>
      </c>
      <c r="H2717" s="20"/>
      <c r="I2717" s="22" t="s">
        <v>381</v>
      </c>
      <c r="J2717" s="20" t="s">
        <v>24</v>
      </c>
      <c r="K2717" s="20" t="s">
        <v>25</v>
      </c>
      <c r="L2717" s="20" t="s">
        <v>39</v>
      </c>
      <c r="M2717" s="19" t="s">
        <v>40</v>
      </c>
      <c r="N2717" s="19" t="s">
        <v>28</v>
      </c>
      <c r="O2717" s="20" t="s">
        <v>29</v>
      </c>
      <c r="P2717" s="20"/>
      <c r="Q2717" s="23">
        <v>45204.56930555555</v>
      </c>
      <c r="R2717" s="20" t="s">
        <v>42</v>
      </c>
      <c r="S2717" s="4" t="s">
        <v>11390</v>
      </c>
      <c r="T2717" s="19" t="s">
        <v>11391</v>
      </c>
    </row>
    <row x14ac:dyDescent="0.25" r="2718" customHeight="1" ht="19.5">
      <c r="A2718" s="18">
        <v>45204</v>
      </c>
      <c r="B2718" s="19" t="s">
        <v>11392</v>
      </c>
      <c r="C2718" s="19" t="s">
        <v>874</v>
      </c>
      <c r="D2718" s="20"/>
      <c r="E2718" s="21">
        <f>"13117293151"</f>
      </c>
      <c r="F2718" s="19" t="s">
        <v>11393</v>
      </c>
      <c r="G2718" s="20" t="s">
        <v>48</v>
      </c>
      <c r="H2718" s="20" t="s">
        <v>130</v>
      </c>
      <c r="I2718" s="22" t="s">
        <v>290</v>
      </c>
      <c r="J2718" s="20" t="s">
        <v>24</v>
      </c>
      <c r="K2718" s="20" t="s">
        <v>25</v>
      </c>
      <c r="L2718" s="20" t="s">
        <v>39</v>
      </c>
      <c r="M2718" s="19" t="s">
        <v>40</v>
      </c>
      <c r="N2718" s="19" t="s">
        <v>28</v>
      </c>
      <c r="O2718" s="20" t="s">
        <v>29</v>
      </c>
      <c r="P2718" s="20"/>
      <c r="Q2718" s="23">
        <v>45204.6169212963</v>
      </c>
      <c r="R2718" s="20" t="s">
        <v>42</v>
      </c>
      <c r="S2718" s="4" t="s">
        <v>11394</v>
      </c>
      <c r="T2718" s="19" t="s">
        <v>11395</v>
      </c>
    </row>
    <row x14ac:dyDescent="0.25" r="2719" customHeight="1" ht="19.5">
      <c r="A2719" s="18">
        <v>45204</v>
      </c>
      <c r="B2719" s="19" t="s">
        <v>11396</v>
      </c>
      <c r="C2719" s="19" t="s">
        <v>912</v>
      </c>
      <c r="D2719" s="20"/>
      <c r="E2719" s="21">
        <f>"18972579941"</f>
      </c>
      <c r="F2719" s="19" t="s">
        <v>11397</v>
      </c>
      <c r="G2719" s="20" t="s">
        <v>216</v>
      </c>
      <c r="H2719" s="20"/>
      <c r="I2719" s="22" t="s">
        <v>221</v>
      </c>
      <c r="J2719" s="20" t="s">
        <v>24</v>
      </c>
      <c r="K2719" s="20" t="s">
        <v>25</v>
      </c>
      <c r="L2719" s="20" t="s">
        <v>39</v>
      </c>
      <c r="M2719" s="19" t="s">
        <v>27</v>
      </c>
      <c r="N2719" s="19" t="s">
        <v>28</v>
      </c>
      <c r="O2719" s="20" t="s">
        <v>29</v>
      </c>
      <c r="P2719" s="20"/>
      <c r="Q2719" s="23">
        <v>45204.3762037037</v>
      </c>
      <c r="R2719" s="20" t="s">
        <v>42</v>
      </c>
      <c r="S2719" s="4" t="s">
        <v>11398</v>
      </c>
      <c r="T2719" s="19" t="s">
        <v>11399</v>
      </c>
    </row>
    <row x14ac:dyDescent="0.25" r="2720" customHeight="1" ht="19.5">
      <c r="A2720" s="18">
        <v>45204</v>
      </c>
      <c r="B2720" s="19" t="s">
        <v>11400</v>
      </c>
      <c r="C2720" s="19" t="s">
        <v>5626</v>
      </c>
      <c r="D2720" s="20"/>
      <c r="E2720" s="21">
        <f>"18674209408"</f>
      </c>
      <c r="F2720" s="19" t="s">
        <v>11401</v>
      </c>
      <c r="G2720" s="20" t="s">
        <v>74</v>
      </c>
      <c r="H2720" s="20"/>
      <c r="I2720" s="22" t="s">
        <v>110</v>
      </c>
      <c r="J2720" s="20" t="s">
        <v>24</v>
      </c>
      <c r="K2720" s="20" t="s">
        <v>25</v>
      </c>
      <c r="L2720" s="20" t="s">
        <v>39</v>
      </c>
      <c r="M2720" s="19" t="s">
        <v>40</v>
      </c>
      <c r="N2720" s="19" t="s">
        <v>28</v>
      </c>
      <c r="O2720" s="20" t="s">
        <v>29</v>
      </c>
      <c r="P2720" s="20"/>
      <c r="Q2720" s="23">
        <v>45204.68922453704</v>
      </c>
      <c r="R2720" s="20" t="s">
        <v>42</v>
      </c>
      <c r="S2720" s="4" t="s">
        <v>11402</v>
      </c>
      <c r="T2720" s="19" t="s">
        <v>11403</v>
      </c>
    </row>
    <row x14ac:dyDescent="0.25" r="2721" customHeight="1" ht="19.5">
      <c r="A2721" s="18">
        <v>45204</v>
      </c>
      <c r="B2721" s="19" t="s">
        <v>11404</v>
      </c>
      <c r="C2721" s="19" t="s">
        <v>1304</v>
      </c>
      <c r="D2721" s="20"/>
      <c r="E2721" s="21">
        <f>"15671063941"</f>
      </c>
      <c r="F2721" s="19" t="s">
        <v>11405</v>
      </c>
      <c r="G2721" s="20" t="s">
        <v>48</v>
      </c>
      <c r="H2721" s="20"/>
      <c r="I2721" s="22" t="s">
        <v>1623</v>
      </c>
      <c r="J2721" s="20" t="s">
        <v>24</v>
      </c>
      <c r="K2721" s="20" t="s">
        <v>25</v>
      </c>
      <c r="L2721" s="20" t="s">
        <v>39</v>
      </c>
      <c r="M2721" s="19" t="s">
        <v>40</v>
      </c>
      <c r="N2721" s="19" t="s">
        <v>28</v>
      </c>
      <c r="O2721" s="20" t="s">
        <v>29</v>
      </c>
      <c r="P2721" s="20"/>
      <c r="Q2721" s="23">
        <v>45204.617939814816</v>
      </c>
      <c r="R2721" s="20" t="s">
        <v>42</v>
      </c>
      <c r="S2721" s="4" t="s">
        <v>11406</v>
      </c>
      <c r="T2721" s="19" t="s">
        <v>11407</v>
      </c>
    </row>
    <row x14ac:dyDescent="0.25" r="2722" customHeight="1" ht="19.5">
      <c r="A2722" s="18">
        <v>45204</v>
      </c>
      <c r="B2722" s="19" t="s">
        <v>11408</v>
      </c>
      <c r="C2722" s="19" t="s">
        <v>691</v>
      </c>
      <c r="D2722" s="20"/>
      <c r="E2722" s="21">
        <f>"17671263104"</f>
      </c>
      <c r="F2722" s="19" t="s">
        <v>11409</v>
      </c>
      <c r="G2722" s="20" t="s">
        <v>74</v>
      </c>
      <c r="H2722" s="20"/>
      <c r="I2722" s="22" t="s">
        <v>87</v>
      </c>
      <c r="J2722" s="20" t="s">
        <v>24</v>
      </c>
      <c r="K2722" s="20" t="s">
        <v>25</v>
      </c>
      <c r="L2722" s="20" t="s">
        <v>39</v>
      </c>
      <c r="M2722" s="19" t="s">
        <v>27</v>
      </c>
      <c r="N2722" s="19" t="s">
        <v>28</v>
      </c>
      <c r="O2722" s="20" t="s">
        <v>29</v>
      </c>
      <c r="P2722" s="20"/>
      <c r="Q2722" s="23">
        <v>45204.56815972222</v>
      </c>
      <c r="R2722" s="20" t="s">
        <v>42</v>
      </c>
      <c r="S2722" s="4" t="s">
        <v>11410</v>
      </c>
      <c r="T2722" s="19" t="s">
        <v>11411</v>
      </c>
    </row>
    <row x14ac:dyDescent="0.25" r="2723" customHeight="1" ht="19.5">
      <c r="A2723" s="18">
        <v>45204</v>
      </c>
      <c r="B2723" s="19" t="s">
        <v>11412</v>
      </c>
      <c r="C2723" s="19" t="s">
        <v>711</v>
      </c>
      <c r="D2723" s="20"/>
      <c r="E2723" s="21">
        <f>"13032706465"</f>
      </c>
      <c r="F2723" s="19" t="s">
        <v>11413</v>
      </c>
      <c r="G2723" s="20" t="s">
        <v>48</v>
      </c>
      <c r="H2723" s="20"/>
      <c r="I2723" s="22" t="s">
        <v>49</v>
      </c>
      <c r="J2723" s="20" t="s">
        <v>24</v>
      </c>
      <c r="K2723" s="20" t="s">
        <v>25</v>
      </c>
      <c r="L2723" s="20" t="s">
        <v>39</v>
      </c>
      <c r="M2723" s="19" t="s">
        <v>40</v>
      </c>
      <c r="N2723" s="19" t="s">
        <v>28</v>
      </c>
      <c r="O2723" s="20" t="s">
        <v>29</v>
      </c>
      <c r="P2723" s="20"/>
      <c r="Q2723" s="23">
        <v>45204.66127314815</v>
      </c>
      <c r="R2723" s="20" t="s">
        <v>42</v>
      </c>
      <c r="S2723" s="4" t="s">
        <v>11414</v>
      </c>
      <c r="T2723" s="19" t="s">
        <v>11415</v>
      </c>
    </row>
    <row x14ac:dyDescent="0.25" r="2724" customHeight="1" ht="19.5">
      <c r="A2724" s="18">
        <v>45204</v>
      </c>
      <c r="B2724" s="19" t="s">
        <v>11416</v>
      </c>
      <c r="C2724" s="19" t="s">
        <v>2414</v>
      </c>
      <c r="D2724" s="20"/>
      <c r="E2724" s="21">
        <f>"18572398465"</f>
      </c>
      <c r="F2724" s="19" t="s">
        <v>11417</v>
      </c>
      <c r="G2724" s="20" t="s">
        <v>74</v>
      </c>
      <c r="H2724" s="20"/>
      <c r="I2724" s="22" t="s">
        <v>398</v>
      </c>
      <c r="J2724" s="20" t="s">
        <v>24</v>
      </c>
      <c r="K2724" s="20" t="s">
        <v>25</v>
      </c>
      <c r="L2724" s="20" t="s">
        <v>39</v>
      </c>
      <c r="M2724" s="19" t="s">
        <v>40</v>
      </c>
      <c r="N2724" s="19" t="s">
        <v>28</v>
      </c>
      <c r="O2724" s="20" t="s">
        <v>29</v>
      </c>
      <c r="P2724" s="20"/>
      <c r="Q2724" s="23">
        <v>45204.564421296294</v>
      </c>
      <c r="R2724" s="20" t="s">
        <v>42</v>
      </c>
      <c r="S2724" s="4" t="s">
        <v>11418</v>
      </c>
      <c r="T2724" s="19" t="s">
        <v>8600</v>
      </c>
    </row>
    <row x14ac:dyDescent="0.25" r="2725" customHeight="1" ht="19.5">
      <c r="A2725" s="18">
        <v>45204</v>
      </c>
      <c r="B2725" s="19" t="s">
        <v>11419</v>
      </c>
      <c r="C2725" s="19" t="s">
        <v>2414</v>
      </c>
      <c r="D2725" s="20"/>
      <c r="E2725" s="21">
        <f>"18672657953"</f>
      </c>
      <c r="F2725" s="19" t="s">
        <v>11420</v>
      </c>
      <c r="G2725" s="20" t="s">
        <v>74</v>
      </c>
      <c r="H2725" s="20"/>
      <c r="I2725" s="22" t="s">
        <v>254</v>
      </c>
      <c r="J2725" s="20" t="s">
        <v>24</v>
      </c>
      <c r="K2725" s="20" t="s">
        <v>25</v>
      </c>
      <c r="L2725" s="20" t="s">
        <v>39</v>
      </c>
      <c r="M2725" s="19" t="s">
        <v>40</v>
      </c>
      <c r="N2725" s="19" t="s">
        <v>28</v>
      </c>
      <c r="O2725" s="20" t="s">
        <v>29</v>
      </c>
      <c r="P2725" s="20"/>
      <c r="Q2725" s="23">
        <v>45204.56789351852</v>
      </c>
      <c r="R2725" s="20" t="s">
        <v>42</v>
      </c>
      <c r="S2725" s="4" t="s">
        <v>11421</v>
      </c>
      <c r="T2725" s="19" t="s">
        <v>8600</v>
      </c>
    </row>
    <row x14ac:dyDescent="0.25" r="2726" customHeight="1" ht="19.5">
      <c r="A2726" s="18">
        <v>45204</v>
      </c>
      <c r="B2726" s="19" t="s">
        <v>11422</v>
      </c>
      <c r="C2726" s="19" t="s">
        <v>880</v>
      </c>
      <c r="D2726" s="20"/>
      <c r="E2726" s="21">
        <f>"13886745068"</f>
      </c>
      <c r="F2726" s="19" t="s">
        <v>11423</v>
      </c>
      <c r="G2726" s="20" t="s">
        <v>48</v>
      </c>
      <c r="H2726" s="20"/>
      <c r="I2726" s="22" t="s">
        <v>63</v>
      </c>
      <c r="J2726" s="20" t="s">
        <v>24</v>
      </c>
      <c r="K2726" s="20" t="s">
        <v>25</v>
      </c>
      <c r="L2726" s="20" t="s">
        <v>39</v>
      </c>
      <c r="M2726" s="19" t="s">
        <v>40</v>
      </c>
      <c r="N2726" s="19" t="s">
        <v>28</v>
      </c>
      <c r="O2726" s="20" t="s">
        <v>29</v>
      </c>
      <c r="P2726" s="20"/>
      <c r="Q2726" s="23">
        <v>45204.660578703704</v>
      </c>
      <c r="R2726" s="20" t="s">
        <v>42</v>
      </c>
      <c r="S2726" s="4" t="s">
        <v>11424</v>
      </c>
      <c r="T2726" s="19" t="s">
        <v>11425</v>
      </c>
    </row>
    <row x14ac:dyDescent="0.25" r="2727" customHeight="1" ht="19.5">
      <c r="A2727" s="18">
        <v>45204</v>
      </c>
      <c r="B2727" s="19" t="s">
        <v>11426</v>
      </c>
      <c r="C2727" s="19" t="s">
        <v>2414</v>
      </c>
      <c r="D2727" s="20"/>
      <c r="E2727" s="21">
        <f>"18572376790"</f>
      </c>
      <c r="F2727" s="19" t="s">
        <v>11427</v>
      </c>
      <c r="G2727" s="20" t="s">
        <v>48</v>
      </c>
      <c r="H2727" s="20"/>
      <c r="I2727" s="22" t="s">
        <v>116</v>
      </c>
      <c r="J2727" s="20" t="s">
        <v>24</v>
      </c>
      <c r="K2727" s="20" t="s">
        <v>25</v>
      </c>
      <c r="L2727" s="20" t="s">
        <v>39</v>
      </c>
      <c r="M2727" s="19" t="s">
        <v>27</v>
      </c>
      <c r="N2727" s="19" t="s">
        <v>28</v>
      </c>
      <c r="O2727" s="20" t="s">
        <v>29</v>
      </c>
      <c r="P2727" s="20"/>
      <c r="Q2727" s="23">
        <v>45204.64061342592</v>
      </c>
      <c r="R2727" s="20" t="s">
        <v>42</v>
      </c>
      <c r="S2727" s="4" t="s">
        <v>11428</v>
      </c>
      <c r="T2727" s="19" t="s">
        <v>11429</v>
      </c>
    </row>
    <row x14ac:dyDescent="0.25" r="2728" customHeight="1" ht="19.5">
      <c r="A2728" s="18">
        <v>45204</v>
      </c>
      <c r="B2728" s="19" t="s">
        <v>11430</v>
      </c>
      <c r="C2728" s="19" t="s">
        <v>545</v>
      </c>
      <c r="D2728" s="20"/>
      <c r="E2728" s="21">
        <f>"15572746120"</f>
      </c>
      <c r="F2728" s="19" t="s">
        <v>11431</v>
      </c>
      <c r="G2728" s="20" t="s">
        <v>74</v>
      </c>
      <c r="H2728" s="20"/>
      <c r="I2728" s="22" t="s">
        <v>352</v>
      </c>
      <c r="J2728" s="20" t="s">
        <v>24</v>
      </c>
      <c r="K2728" s="20" t="s">
        <v>25</v>
      </c>
      <c r="L2728" s="20" t="s">
        <v>39</v>
      </c>
      <c r="M2728" s="19" t="s">
        <v>40</v>
      </c>
      <c r="N2728" s="19" t="s">
        <v>28</v>
      </c>
      <c r="O2728" s="20" t="s">
        <v>29</v>
      </c>
      <c r="P2728" s="20"/>
      <c r="Q2728" s="23">
        <v>45204.56835648148</v>
      </c>
      <c r="R2728" s="20" t="s">
        <v>42</v>
      </c>
      <c r="S2728" s="4" t="s">
        <v>11432</v>
      </c>
      <c r="T2728" s="19" t="s">
        <v>11433</v>
      </c>
    </row>
    <row x14ac:dyDescent="0.25" r="2729" customHeight="1" ht="19.5">
      <c r="A2729" s="18">
        <v>45204</v>
      </c>
      <c r="B2729" s="19" t="s">
        <v>11434</v>
      </c>
      <c r="C2729" s="19" t="s">
        <v>691</v>
      </c>
      <c r="D2729" s="20"/>
      <c r="E2729" s="21">
        <f>"15571757018"</f>
      </c>
      <c r="F2729" s="19" t="s">
        <v>11435</v>
      </c>
      <c r="G2729" s="20" t="s">
        <v>62</v>
      </c>
      <c r="H2729" s="20"/>
      <c r="I2729" s="22">
        <f>"10015"</f>
      </c>
      <c r="J2729" s="20" t="s">
        <v>24</v>
      </c>
      <c r="K2729" s="20" t="s">
        <v>172</v>
      </c>
      <c r="L2729" s="20" t="s">
        <v>26</v>
      </c>
      <c r="M2729" s="19" t="s">
        <v>27</v>
      </c>
      <c r="N2729" s="19" t="s">
        <v>28</v>
      </c>
      <c r="O2729" s="20" t="s">
        <v>29</v>
      </c>
      <c r="P2729" s="20"/>
      <c r="Q2729" s="23">
        <v>45204.686631944445</v>
      </c>
      <c r="R2729" s="20" t="s">
        <v>31</v>
      </c>
      <c r="S2729" s="4" t="s">
        <v>11436</v>
      </c>
      <c r="T2729" s="4" t="s">
        <v>11437</v>
      </c>
    </row>
    <row x14ac:dyDescent="0.25" r="2730" customHeight="1" ht="19.5">
      <c r="A2730" s="18">
        <v>45204</v>
      </c>
      <c r="B2730" s="19" t="s">
        <v>11438</v>
      </c>
      <c r="C2730" s="19" t="s">
        <v>655</v>
      </c>
      <c r="D2730" s="20"/>
      <c r="E2730" s="21">
        <f>"15571757018"</f>
      </c>
      <c r="F2730" s="19" t="s">
        <v>11435</v>
      </c>
      <c r="G2730" s="20" t="s">
        <v>62</v>
      </c>
      <c r="H2730" s="20"/>
      <c r="I2730" s="22">
        <f>"10015"</f>
      </c>
      <c r="J2730" s="20" t="s">
        <v>24</v>
      </c>
      <c r="K2730" s="20" t="s">
        <v>172</v>
      </c>
      <c r="L2730" s="20" t="s">
        <v>26</v>
      </c>
      <c r="M2730" s="19" t="s">
        <v>27</v>
      </c>
      <c r="N2730" s="19" t="s">
        <v>28</v>
      </c>
      <c r="O2730" s="20" t="s">
        <v>29</v>
      </c>
      <c r="P2730" s="20"/>
      <c r="Q2730" s="23">
        <v>45204.686736111114</v>
      </c>
      <c r="R2730" s="20" t="s">
        <v>31</v>
      </c>
      <c r="S2730" s="4" t="s">
        <v>11439</v>
      </c>
      <c r="T2730" s="4" t="s">
        <v>11437</v>
      </c>
    </row>
    <row x14ac:dyDescent="0.25" r="2731" customHeight="1" ht="19.5">
      <c r="A2731" s="18">
        <v>45204</v>
      </c>
      <c r="B2731" s="19" t="s">
        <v>11440</v>
      </c>
      <c r="C2731" s="19" t="s">
        <v>691</v>
      </c>
      <c r="D2731" s="20"/>
      <c r="E2731" s="21">
        <f>"15871584659"</f>
      </c>
      <c r="F2731" s="19" t="s">
        <v>11441</v>
      </c>
      <c r="G2731" s="20" t="s">
        <v>48</v>
      </c>
      <c r="H2731" s="20"/>
      <c r="I2731" s="22">
        <f>"10015"</f>
      </c>
      <c r="J2731" s="20" t="s">
        <v>24</v>
      </c>
      <c r="K2731" s="20" t="s">
        <v>69</v>
      </c>
      <c r="L2731" s="20" t="s">
        <v>26</v>
      </c>
      <c r="M2731" s="19" t="s">
        <v>27</v>
      </c>
      <c r="N2731" s="19" t="s">
        <v>28</v>
      </c>
      <c r="O2731" s="20" t="s">
        <v>29</v>
      </c>
      <c r="P2731" s="20"/>
      <c r="Q2731" s="23">
        <v>45204.592777777776</v>
      </c>
      <c r="R2731" s="20" t="s">
        <v>31</v>
      </c>
      <c r="S2731" s="4" t="s">
        <v>11442</v>
      </c>
      <c r="T2731" s="4" t="s">
        <v>11443</v>
      </c>
    </row>
    <row x14ac:dyDescent="0.25" r="2732" customHeight="1" ht="19.5">
      <c r="A2732" s="18">
        <v>45204</v>
      </c>
      <c r="B2732" s="19" t="s">
        <v>11444</v>
      </c>
      <c r="C2732" s="19" t="s">
        <v>326</v>
      </c>
      <c r="D2732" s="20"/>
      <c r="E2732" s="21">
        <f>"15671059139"</f>
      </c>
      <c r="F2732" s="19" t="s">
        <v>11385</v>
      </c>
      <c r="G2732" s="20" t="s">
        <v>74</v>
      </c>
      <c r="H2732" s="20"/>
      <c r="I2732" s="22" t="s">
        <v>663</v>
      </c>
      <c r="J2732" s="20" t="s">
        <v>24</v>
      </c>
      <c r="K2732" s="20" t="s">
        <v>25</v>
      </c>
      <c r="L2732" s="20" t="s">
        <v>39</v>
      </c>
      <c r="M2732" s="19" t="s">
        <v>40</v>
      </c>
      <c r="N2732" s="19" t="s">
        <v>28</v>
      </c>
      <c r="O2732" s="20" t="s">
        <v>29</v>
      </c>
      <c r="P2732" s="20"/>
      <c r="Q2732" s="23">
        <v>45204.62724537037</v>
      </c>
      <c r="R2732" s="20" t="s">
        <v>42</v>
      </c>
      <c r="S2732" s="4" t="s">
        <v>11445</v>
      </c>
      <c r="T2732" s="19" t="s">
        <v>11446</v>
      </c>
    </row>
    <row x14ac:dyDescent="0.25" r="2733" customHeight="1" ht="19.5">
      <c r="A2733" s="18">
        <v>45204</v>
      </c>
      <c r="B2733" s="19" t="s">
        <v>11447</v>
      </c>
      <c r="C2733" s="19" t="s">
        <v>660</v>
      </c>
      <c r="D2733" s="20"/>
      <c r="E2733" s="21">
        <f>"071703656605"</f>
      </c>
      <c r="F2733" s="19" t="s">
        <v>11448</v>
      </c>
      <c r="G2733" s="20" t="s">
        <v>74</v>
      </c>
      <c r="H2733" s="20"/>
      <c r="I2733" s="22" t="s">
        <v>3454</v>
      </c>
      <c r="J2733" s="20" t="s">
        <v>24</v>
      </c>
      <c r="K2733" s="20" t="s">
        <v>25</v>
      </c>
      <c r="L2733" s="20" t="s">
        <v>26</v>
      </c>
      <c r="M2733" s="19" t="s">
        <v>149</v>
      </c>
      <c r="N2733" s="19" t="s">
        <v>624</v>
      </c>
      <c r="O2733" s="20" t="s">
        <v>29</v>
      </c>
      <c r="P2733" s="20"/>
      <c r="Q2733" s="23">
        <v>45204.59789351852</v>
      </c>
      <c r="R2733" s="20" t="s">
        <v>42</v>
      </c>
      <c r="S2733" s="19" t="s">
        <v>11449</v>
      </c>
      <c r="T2733" s="19" t="s">
        <v>11450</v>
      </c>
    </row>
    <row x14ac:dyDescent="0.25" r="2734" customHeight="1" ht="19.5">
      <c r="A2734" s="18">
        <v>45204</v>
      </c>
      <c r="B2734" s="19" t="s">
        <v>11451</v>
      </c>
      <c r="C2734" s="19" t="s">
        <v>6443</v>
      </c>
      <c r="D2734" s="20"/>
      <c r="E2734" s="21">
        <f>"15549346390"</f>
      </c>
      <c r="F2734" s="19" t="s">
        <v>11452</v>
      </c>
      <c r="G2734" s="20" t="s">
        <v>289</v>
      </c>
      <c r="H2734" s="20" t="s">
        <v>98</v>
      </c>
      <c r="I2734" s="22" t="s">
        <v>352</v>
      </c>
      <c r="J2734" s="20" t="s">
        <v>24</v>
      </c>
      <c r="K2734" s="20" t="s">
        <v>25</v>
      </c>
      <c r="L2734" s="20" t="s">
        <v>39</v>
      </c>
      <c r="M2734" s="19" t="s">
        <v>27</v>
      </c>
      <c r="N2734" s="19" t="s">
        <v>183</v>
      </c>
      <c r="O2734" s="20" t="s">
        <v>29</v>
      </c>
      <c r="P2734" s="20"/>
      <c r="Q2734" s="23">
        <v>45204.59554398148</v>
      </c>
      <c r="R2734" s="20" t="s">
        <v>42</v>
      </c>
      <c r="S2734" s="19" t="s">
        <v>11453</v>
      </c>
      <c r="T2734" s="19" t="s">
        <v>11454</v>
      </c>
    </row>
    <row x14ac:dyDescent="0.25" r="2735" customHeight="1" ht="19.5">
      <c r="A2735" s="18">
        <v>45204</v>
      </c>
      <c r="B2735" s="19" t="s">
        <v>11455</v>
      </c>
      <c r="C2735" s="19" t="s">
        <v>660</v>
      </c>
      <c r="D2735" s="20"/>
      <c r="E2735" s="21">
        <f>"071700859922"</f>
      </c>
      <c r="F2735" s="19" t="s">
        <v>1463</v>
      </c>
      <c r="G2735" s="20" t="s">
        <v>74</v>
      </c>
      <c r="H2735" s="20"/>
      <c r="I2735" s="22" t="s">
        <v>290</v>
      </c>
      <c r="J2735" s="20" t="s">
        <v>24</v>
      </c>
      <c r="K2735" s="20" t="s">
        <v>25</v>
      </c>
      <c r="L2735" s="20" t="s">
        <v>39</v>
      </c>
      <c r="M2735" s="19" t="s">
        <v>149</v>
      </c>
      <c r="N2735" s="19" t="s">
        <v>624</v>
      </c>
      <c r="O2735" s="20" t="s">
        <v>29</v>
      </c>
      <c r="P2735" s="20"/>
      <c r="Q2735" s="23">
        <v>45204.59008101852</v>
      </c>
      <c r="R2735" s="20" t="s">
        <v>42</v>
      </c>
      <c r="S2735" s="4" t="s">
        <v>11456</v>
      </c>
      <c r="T2735" s="19" t="s">
        <v>11457</v>
      </c>
    </row>
    <row x14ac:dyDescent="0.25" r="2736" customHeight="1" ht="19.5">
      <c r="A2736" s="18">
        <v>45204</v>
      </c>
      <c r="B2736" s="19" t="s">
        <v>11458</v>
      </c>
      <c r="C2736" s="19" t="s">
        <v>660</v>
      </c>
      <c r="D2736" s="20"/>
      <c r="E2736" s="21">
        <f>"071703570026"</f>
      </c>
      <c r="F2736" s="19" t="s">
        <v>11459</v>
      </c>
      <c r="G2736" s="20" t="s">
        <v>74</v>
      </c>
      <c r="H2736" s="20"/>
      <c r="I2736" s="22" t="s">
        <v>148</v>
      </c>
      <c r="J2736" s="20" t="s">
        <v>24</v>
      </c>
      <c r="K2736" s="20" t="s">
        <v>25</v>
      </c>
      <c r="L2736" s="20" t="s">
        <v>39</v>
      </c>
      <c r="M2736" s="19" t="s">
        <v>149</v>
      </c>
      <c r="N2736" s="19" t="s">
        <v>624</v>
      </c>
      <c r="O2736" s="20" t="s">
        <v>29</v>
      </c>
      <c r="P2736" s="20"/>
      <c r="Q2736" s="23">
        <v>45204.608506944445</v>
      </c>
      <c r="R2736" s="20" t="s">
        <v>42</v>
      </c>
      <c r="S2736" s="19" t="s">
        <v>11460</v>
      </c>
      <c r="T2736" s="19" t="s">
        <v>11461</v>
      </c>
    </row>
    <row x14ac:dyDescent="0.25" r="2737" customHeight="1" ht="19.5">
      <c r="A2737" s="18">
        <v>45204</v>
      </c>
      <c r="B2737" s="19" t="s">
        <v>11462</v>
      </c>
      <c r="C2737" s="19" t="s">
        <v>660</v>
      </c>
      <c r="D2737" s="20"/>
      <c r="E2737" s="21">
        <f>"071701055180"</f>
      </c>
      <c r="F2737" s="19" t="s">
        <v>11463</v>
      </c>
      <c r="G2737" s="20" t="s">
        <v>74</v>
      </c>
      <c r="H2737" s="20" t="s">
        <v>130</v>
      </c>
      <c r="I2737" s="22" t="s">
        <v>148</v>
      </c>
      <c r="J2737" s="20" t="s">
        <v>24</v>
      </c>
      <c r="K2737" s="20" t="s">
        <v>25</v>
      </c>
      <c r="L2737" s="20" t="s">
        <v>39</v>
      </c>
      <c r="M2737" s="19" t="s">
        <v>149</v>
      </c>
      <c r="N2737" s="19" t="s">
        <v>624</v>
      </c>
      <c r="O2737" s="20" t="s">
        <v>29</v>
      </c>
      <c r="P2737" s="20"/>
      <c r="Q2737" s="23">
        <v>45204.70711805556</v>
      </c>
      <c r="R2737" s="20" t="s">
        <v>42</v>
      </c>
      <c r="S2737" s="19" t="s">
        <v>11464</v>
      </c>
      <c r="T2737" s="19" t="s">
        <v>11465</v>
      </c>
    </row>
    <row x14ac:dyDescent="0.25" r="2738" customHeight="1" ht="19.5">
      <c r="A2738" s="18">
        <v>45204</v>
      </c>
      <c r="B2738" s="19" t="s">
        <v>11466</v>
      </c>
      <c r="C2738" s="19" t="s">
        <v>6205</v>
      </c>
      <c r="D2738" s="20"/>
      <c r="E2738" s="21">
        <f>"13264901530"</f>
      </c>
      <c r="F2738" s="19" t="s">
        <v>11452</v>
      </c>
      <c r="G2738" s="20" t="s">
        <v>74</v>
      </c>
      <c r="H2738" s="20"/>
      <c r="I2738" s="22" t="s">
        <v>290</v>
      </c>
      <c r="J2738" s="20" t="s">
        <v>24</v>
      </c>
      <c r="K2738" s="20" t="s">
        <v>25</v>
      </c>
      <c r="L2738" s="20" t="s">
        <v>39</v>
      </c>
      <c r="M2738" s="19" t="s">
        <v>27</v>
      </c>
      <c r="N2738" s="19" t="s">
        <v>28</v>
      </c>
      <c r="O2738" s="20" t="s">
        <v>29</v>
      </c>
      <c r="P2738" s="20"/>
      <c r="Q2738" s="23">
        <v>45204.56524305556</v>
      </c>
      <c r="R2738" s="20" t="s">
        <v>42</v>
      </c>
      <c r="S2738" s="4" t="s">
        <v>11467</v>
      </c>
      <c r="T2738" s="19" t="s">
        <v>11468</v>
      </c>
    </row>
    <row x14ac:dyDescent="0.25" r="2739" customHeight="1" ht="19.5">
      <c r="A2739" s="18">
        <v>45204</v>
      </c>
      <c r="B2739" s="19" t="s">
        <v>11469</v>
      </c>
      <c r="C2739" s="19" t="s">
        <v>169</v>
      </c>
      <c r="D2739" s="20"/>
      <c r="E2739" s="21">
        <f>"18671600372"</f>
      </c>
      <c r="F2739" s="19" t="s">
        <v>10498</v>
      </c>
      <c r="G2739" s="20" t="s">
        <v>37</v>
      </c>
      <c r="H2739" s="20"/>
      <c r="I2739" s="22">
        <f>"10015"</f>
      </c>
      <c r="J2739" s="20" t="s">
        <v>24</v>
      </c>
      <c r="K2739" s="20" t="s">
        <v>25</v>
      </c>
      <c r="L2739" s="20" t="s">
        <v>26</v>
      </c>
      <c r="M2739" s="19" t="s">
        <v>27</v>
      </c>
      <c r="N2739" s="19" t="s">
        <v>28</v>
      </c>
      <c r="O2739" s="20" t="s">
        <v>29</v>
      </c>
      <c r="P2739" s="20"/>
      <c r="Q2739" s="23">
        <v>45204.55284722222</v>
      </c>
      <c r="R2739" s="20" t="s">
        <v>31</v>
      </c>
      <c r="S2739" s="4" t="s">
        <v>11470</v>
      </c>
      <c r="T2739" s="4" t="s">
        <v>11471</v>
      </c>
    </row>
    <row x14ac:dyDescent="0.25" r="2740" customHeight="1" ht="19.5">
      <c r="A2740" s="18">
        <v>45204</v>
      </c>
      <c r="B2740" s="19" t="s">
        <v>11472</v>
      </c>
      <c r="C2740" s="19" t="s">
        <v>2809</v>
      </c>
      <c r="D2740" s="20"/>
      <c r="E2740" s="21">
        <f>"18674207999"</f>
      </c>
      <c r="F2740" s="19" t="s">
        <v>11452</v>
      </c>
      <c r="G2740" s="20" t="s">
        <v>56</v>
      </c>
      <c r="H2740" s="20"/>
      <c r="I2740" s="22" t="s">
        <v>63</v>
      </c>
      <c r="J2740" s="20" t="s">
        <v>24</v>
      </c>
      <c r="K2740" s="20" t="s">
        <v>25</v>
      </c>
      <c r="L2740" s="20" t="s">
        <v>39</v>
      </c>
      <c r="M2740" s="19" t="s">
        <v>27</v>
      </c>
      <c r="N2740" s="19" t="s">
        <v>28</v>
      </c>
      <c r="O2740" s="20" t="s">
        <v>29</v>
      </c>
      <c r="P2740" s="20"/>
      <c r="Q2740" s="23">
        <v>45204.44626157408</v>
      </c>
      <c r="R2740" s="20" t="s">
        <v>42</v>
      </c>
      <c r="S2740" s="4" t="s">
        <v>11473</v>
      </c>
      <c r="T2740" s="19" t="s">
        <v>11474</v>
      </c>
    </row>
    <row x14ac:dyDescent="0.25" r="2741" customHeight="1" ht="19.5">
      <c r="A2741" s="18">
        <v>45204</v>
      </c>
      <c r="B2741" s="19" t="s">
        <v>11475</v>
      </c>
      <c r="C2741" s="19" t="s">
        <v>660</v>
      </c>
      <c r="D2741" s="20"/>
      <c r="E2741" s="21">
        <f>"071703850167"</f>
      </c>
      <c r="F2741" s="19" t="s">
        <v>11476</v>
      </c>
      <c r="G2741" s="20" t="s">
        <v>74</v>
      </c>
      <c r="H2741" s="20" t="s">
        <v>98</v>
      </c>
      <c r="I2741" s="22" t="s">
        <v>148</v>
      </c>
      <c r="J2741" s="20" t="s">
        <v>24</v>
      </c>
      <c r="K2741" s="20" t="s">
        <v>25</v>
      </c>
      <c r="L2741" s="20" t="s">
        <v>39</v>
      </c>
      <c r="M2741" s="19" t="s">
        <v>149</v>
      </c>
      <c r="N2741" s="19" t="s">
        <v>624</v>
      </c>
      <c r="O2741" s="20" t="s">
        <v>29</v>
      </c>
      <c r="P2741" s="20"/>
      <c r="Q2741" s="23">
        <v>45204.59989583334</v>
      </c>
      <c r="R2741" s="20" t="s">
        <v>42</v>
      </c>
      <c r="S2741" s="19" t="s">
        <v>11477</v>
      </c>
      <c r="T2741" s="19" t="s">
        <v>11478</v>
      </c>
    </row>
    <row x14ac:dyDescent="0.25" r="2742" customHeight="1" ht="19.5">
      <c r="A2742" s="18">
        <v>45204</v>
      </c>
      <c r="B2742" s="19" t="s">
        <v>11479</v>
      </c>
      <c r="C2742" s="19" t="s">
        <v>6519</v>
      </c>
      <c r="D2742" s="20"/>
      <c r="E2742" s="21">
        <f>"18527201608"</f>
      </c>
      <c r="F2742" s="19" t="s">
        <v>11480</v>
      </c>
      <c r="G2742" s="20" t="s">
        <v>74</v>
      </c>
      <c r="H2742" s="20"/>
      <c r="I2742" s="22">
        <f>"10015"</f>
      </c>
      <c r="J2742" s="20" t="s">
        <v>24</v>
      </c>
      <c r="K2742" s="20" t="s">
        <v>25</v>
      </c>
      <c r="L2742" s="20" t="s">
        <v>26</v>
      </c>
      <c r="M2742" s="19" t="s">
        <v>27</v>
      </c>
      <c r="N2742" s="19" t="s">
        <v>28</v>
      </c>
      <c r="O2742" s="20" t="s">
        <v>29</v>
      </c>
      <c r="P2742" s="20"/>
      <c r="Q2742" s="23">
        <v>45204.57121527778</v>
      </c>
      <c r="R2742" s="20" t="s">
        <v>31</v>
      </c>
      <c r="S2742" s="4" t="s">
        <v>11481</v>
      </c>
      <c r="T2742" s="4" t="s">
        <v>11482</v>
      </c>
    </row>
    <row x14ac:dyDescent="0.25" r="2743" customHeight="1" ht="19.5">
      <c r="A2743" s="18">
        <v>45204</v>
      </c>
      <c r="B2743" s="19" t="s">
        <v>11483</v>
      </c>
      <c r="C2743" s="19" t="s">
        <v>7648</v>
      </c>
      <c r="D2743" s="20"/>
      <c r="E2743" s="21">
        <f>"18671736151"</f>
      </c>
      <c r="F2743" s="19" t="s">
        <v>11448</v>
      </c>
      <c r="G2743" s="20" t="s">
        <v>56</v>
      </c>
      <c r="H2743" s="20"/>
      <c r="I2743" s="22">
        <f>"10015"</f>
      </c>
      <c r="J2743" s="20" t="s">
        <v>24</v>
      </c>
      <c r="K2743" s="20" t="s">
        <v>172</v>
      </c>
      <c r="L2743" s="20" t="s">
        <v>26</v>
      </c>
      <c r="M2743" s="19" t="s">
        <v>40</v>
      </c>
      <c r="N2743" s="19" t="s">
        <v>28</v>
      </c>
      <c r="O2743" s="20" t="s">
        <v>29</v>
      </c>
      <c r="P2743" s="20"/>
      <c r="Q2743" s="23">
        <v>45204.73652777778</v>
      </c>
      <c r="R2743" s="20" t="s">
        <v>31</v>
      </c>
      <c r="S2743" s="4" t="s">
        <v>11484</v>
      </c>
      <c r="T2743" s="4" t="s">
        <v>11485</v>
      </c>
    </row>
    <row x14ac:dyDescent="0.25" r="2744" customHeight="1" ht="19.5">
      <c r="A2744" s="18">
        <v>45204</v>
      </c>
      <c r="B2744" s="19" t="s">
        <v>11486</v>
      </c>
      <c r="C2744" s="19" t="s">
        <v>6591</v>
      </c>
      <c r="D2744" s="20"/>
      <c r="E2744" s="21">
        <f>"13117290155"</f>
      </c>
      <c r="F2744" s="19" t="s">
        <v>11487</v>
      </c>
      <c r="G2744" s="20" t="s">
        <v>115</v>
      </c>
      <c r="H2744" s="20"/>
      <c r="I2744" s="22">
        <f>"10015"</f>
      </c>
      <c r="J2744" s="20" t="s">
        <v>24</v>
      </c>
      <c r="K2744" s="20" t="s">
        <v>25</v>
      </c>
      <c r="L2744" s="20" t="s">
        <v>26</v>
      </c>
      <c r="M2744" s="19" t="s">
        <v>27</v>
      </c>
      <c r="N2744" s="19" t="s">
        <v>28</v>
      </c>
      <c r="O2744" s="20" t="s">
        <v>29</v>
      </c>
      <c r="P2744" s="20"/>
      <c r="Q2744" s="23">
        <v>45204.671273148146</v>
      </c>
      <c r="R2744" s="20" t="s">
        <v>31</v>
      </c>
      <c r="S2744" s="4" t="s">
        <v>11488</v>
      </c>
      <c r="T2744" s="4" t="s">
        <v>11489</v>
      </c>
    </row>
    <row x14ac:dyDescent="0.25" r="2745" customHeight="1" ht="19.5">
      <c r="A2745" s="18">
        <v>45204</v>
      </c>
      <c r="B2745" s="19" t="s">
        <v>11490</v>
      </c>
      <c r="C2745" s="19" t="s">
        <v>4499</v>
      </c>
      <c r="D2745" s="20"/>
      <c r="E2745" s="21">
        <f>"13177085025"</f>
      </c>
      <c r="F2745" s="19" t="s">
        <v>11491</v>
      </c>
      <c r="G2745" s="20" t="s">
        <v>115</v>
      </c>
      <c r="H2745" s="20"/>
      <c r="I2745" s="22" t="s">
        <v>99</v>
      </c>
      <c r="J2745" s="20" t="s">
        <v>24</v>
      </c>
      <c r="K2745" s="20" t="s">
        <v>25</v>
      </c>
      <c r="L2745" s="20" t="s">
        <v>39</v>
      </c>
      <c r="M2745" s="19" t="s">
        <v>27</v>
      </c>
      <c r="N2745" s="19" t="s">
        <v>183</v>
      </c>
      <c r="O2745" s="20" t="s">
        <v>29</v>
      </c>
      <c r="P2745" s="20"/>
      <c r="Q2745" s="23">
        <v>45204.64461805556</v>
      </c>
      <c r="R2745" s="20" t="s">
        <v>42</v>
      </c>
      <c r="S2745" s="19" t="s">
        <v>11492</v>
      </c>
      <c r="T2745" s="19"/>
    </row>
    <row x14ac:dyDescent="0.25" r="2746" customHeight="1" ht="19.5">
      <c r="A2746" s="18">
        <v>45204</v>
      </c>
      <c r="B2746" s="19" t="s">
        <v>11493</v>
      </c>
      <c r="C2746" s="19" t="s">
        <v>4499</v>
      </c>
      <c r="D2746" s="20"/>
      <c r="E2746" s="21">
        <f>"15697208927"</f>
      </c>
      <c r="F2746" s="19" t="s">
        <v>11494</v>
      </c>
      <c r="G2746" s="20" t="s">
        <v>115</v>
      </c>
      <c r="H2746" s="20"/>
      <c r="I2746" s="22" t="s">
        <v>99</v>
      </c>
      <c r="J2746" s="20" t="s">
        <v>24</v>
      </c>
      <c r="K2746" s="20" t="s">
        <v>25</v>
      </c>
      <c r="L2746" s="20" t="s">
        <v>39</v>
      </c>
      <c r="M2746" s="19" t="s">
        <v>27</v>
      </c>
      <c r="N2746" s="19" t="s">
        <v>183</v>
      </c>
      <c r="O2746" s="20" t="s">
        <v>29</v>
      </c>
      <c r="P2746" s="20"/>
      <c r="Q2746" s="23">
        <v>45204.695497685185</v>
      </c>
      <c r="R2746" s="20" t="s">
        <v>42</v>
      </c>
      <c r="S2746" s="4" t="s">
        <v>11495</v>
      </c>
      <c r="T2746" s="19"/>
    </row>
    <row x14ac:dyDescent="0.25" r="2747" customHeight="1" ht="19.5">
      <c r="A2747" s="18">
        <v>45204</v>
      </c>
      <c r="B2747" s="19" t="s">
        <v>11496</v>
      </c>
      <c r="C2747" s="19" t="s">
        <v>4499</v>
      </c>
      <c r="D2747" s="20"/>
      <c r="E2747" s="21">
        <f>"15572738443"</f>
      </c>
      <c r="F2747" s="19" t="s">
        <v>11497</v>
      </c>
      <c r="G2747" s="20" t="s">
        <v>23</v>
      </c>
      <c r="H2747" s="20"/>
      <c r="I2747" s="22" t="s">
        <v>136</v>
      </c>
      <c r="J2747" s="20" t="s">
        <v>24</v>
      </c>
      <c r="K2747" s="20" t="s">
        <v>25</v>
      </c>
      <c r="L2747" s="20" t="s">
        <v>39</v>
      </c>
      <c r="M2747" s="19" t="s">
        <v>27</v>
      </c>
      <c r="N2747" s="19" t="s">
        <v>183</v>
      </c>
      <c r="O2747" s="20" t="s">
        <v>29</v>
      </c>
      <c r="P2747" s="20"/>
      <c r="Q2747" s="23">
        <v>45204.591990740744</v>
      </c>
      <c r="R2747" s="20" t="s">
        <v>42</v>
      </c>
      <c r="S2747" s="4" t="s">
        <v>11498</v>
      </c>
      <c r="T2747" s="19"/>
    </row>
    <row x14ac:dyDescent="0.25" r="2748" customHeight="1" ht="19.5">
      <c r="A2748" s="18">
        <v>45204</v>
      </c>
      <c r="B2748" s="19" t="s">
        <v>11499</v>
      </c>
      <c r="C2748" s="19" t="s">
        <v>35</v>
      </c>
      <c r="D2748" s="20"/>
      <c r="E2748" s="21">
        <f>"17683700282"</f>
      </c>
      <c r="F2748" s="19" t="s">
        <v>11500</v>
      </c>
      <c r="G2748" s="20" t="s">
        <v>23</v>
      </c>
      <c r="H2748" s="20"/>
      <c r="I2748" s="22">
        <f>"10015"</f>
      </c>
      <c r="J2748" s="20" t="s">
        <v>24</v>
      </c>
      <c r="K2748" s="20" t="s">
        <v>25</v>
      </c>
      <c r="L2748" s="20" t="s">
        <v>26</v>
      </c>
      <c r="M2748" s="19" t="s">
        <v>27</v>
      </c>
      <c r="N2748" s="19" t="s">
        <v>28</v>
      </c>
      <c r="O2748" s="20" t="s">
        <v>29</v>
      </c>
      <c r="P2748" s="20"/>
      <c r="Q2748" s="23">
        <v>45204.4646875</v>
      </c>
      <c r="R2748" s="20" t="s">
        <v>31</v>
      </c>
      <c r="S2748" s="4" t="s">
        <v>11501</v>
      </c>
      <c r="T2748" s="4" t="s">
        <v>11502</v>
      </c>
    </row>
    <row x14ac:dyDescent="0.25" r="2749" customHeight="1" ht="19.5">
      <c r="A2749" s="18">
        <v>45204</v>
      </c>
      <c r="B2749" s="19" t="s">
        <v>11503</v>
      </c>
      <c r="C2749" s="19" t="s">
        <v>5684</v>
      </c>
      <c r="D2749" s="20"/>
      <c r="E2749" s="21">
        <f>"18672108835"</f>
      </c>
      <c r="F2749" s="19" t="s">
        <v>11504</v>
      </c>
      <c r="G2749" s="20" t="s">
        <v>56</v>
      </c>
      <c r="H2749" s="20"/>
      <c r="I2749" s="22" t="s">
        <v>221</v>
      </c>
      <c r="J2749" s="20" t="s">
        <v>24</v>
      </c>
      <c r="K2749" s="20" t="s">
        <v>25</v>
      </c>
      <c r="L2749" s="20" t="s">
        <v>39</v>
      </c>
      <c r="M2749" s="19" t="s">
        <v>27</v>
      </c>
      <c r="N2749" s="19" t="s">
        <v>183</v>
      </c>
      <c r="O2749" s="20" t="s">
        <v>29</v>
      </c>
      <c r="P2749" s="20"/>
      <c r="Q2749" s="23">
        <v>45204.58802083333</v>
      </c>
      <c r="R2749" s="20" t="s">
        <v>42</v>
      </c>
      <c r="S2749" s="4" t="s">
        <v>11505</v>
      </c>
      <c r="T2749" s="19" t="s">
        <v>11506</v>
      </c>
    </row>
    <row x14ac:dyDescent="0.25" r="2750" customHeight="1" ht="19.5">
      <c r="A2750" s="18">
        <v>45204</v>
      </c>
      <c r="B2750" s="19" t="s">
        <v>11507</v>
      </c>
      <c r="C2750" s="19" t="s">
        <v>6169</v>
      </c>
      <c r="D2750" s="20"/>
      <c r="E2750" s="21">
        <f>"13197323555"</f>
      </c>
      <c r="F2750" s="19" t="s">
        <v>11508</v>
      </c>
      <c r="G2750" s="20" t="s">
        <v>289</v>
      </c>
      <c r="H2750" s="20"/>
      <c r="I2750" s="22" t="s">
        <v>142</v>
      </c>
      <c r="J2750" s="20" t="s">
        <v>24</v>
      </c>
      <c r="K2750" s="20" t="s">
        <v>25</v>
      </c>
      <c r="L2750" s="20" t="s">
        <v>39</v>
      </c>
      <c r="M2750" s="19" t="s">
        <v>40</v>
      </c>
      <c r="N2750" s="19" t="s">
        <v>624</v>
      </c>
      <c r="O2750" s="20" t="s">
        <v>29</v>
      </c>
      <c r="P2750" s="20"/>
      <c r="Q2750" s="23">
        <v>45204.59371527778</v>
      </c>
      <c r="R2750" s="20" t="s">
        <v>42</v>
      </c>
      <c r="S2750" s="19" t="s">
        <v>11509</v>
      </c>
      <c r="T2750" s="19" t="s">
        <v>11510</v>
      </c>
    </row>
    <row x14ac:dyDescent="0.25" r="2751" customHeight="1" ht="19.5">
      <c r="A2751" s="18">
        <v>45204</v>
      </c>
      <c r="B2751" s="19" t="s">
        <v>11511</v>
      </c>
      <c r="C2751" s="19" t="s">
        <v>11512</v>
      </c>
      <c r="D2751" s="20"/>
      <c r="E2751" s="21">
        <f>"13040979467"</f>
      </c>
      <c r="F2751" s="19" t="s">
        <v>11513</v>
      </c>
      <c r="G2751" s="20" t="s">
        <v>74</v>
      </c>
      <c r="H2751" s="20"/>
      <c r="I2751" s="22" t="s">
        <v>31</v>
      </c>
      <c r="J2751" s="20" t="s">
        <v>24</v>
      </c>
      <c r="K2751" s="20" t="s">
        <v>25</v>
      </c>
      <c r="L2751" s="20" t="s">
        <v>39</v>
      </c>
      <c r="M2751" s="19" t="s">
        <v>27</v>
      </c>
      <c r="N2751" s="19" t="s">
        <v>624</v>
      </c>
      <c r="O2751" s="20" t="s">
        <v>29</v>
      </c>
      <c r="P2751" s="20"/>
      <c r="Q2751" s="23">
        <v>45204.38228009259</v>
      </c>
      <c r="R2751" s="20" t="s">
        <v>42</v>
      </c>
      <c r="S2751" s="19" t="s">
        <v>11514</v>
      </c>
      <c r="T2751" s="19" t="s">
        <v>11515</v>
      </c>
    </row>
    <row x14ac:dyDescent="0.25" r="2752" customHeight="1" ht="19.5">
      <c r="A2752" s="18">
        <v>45204</v>
      </c>
      <c r="B2752" s="19" t="s">
        <v>11516</v>
      </c>
      <c r="C2752" s="19" t="s">
        <v>6191</v>
      </c>
      <c r="D2752" s="20"/>
      <c r="E2752" s="21">
        <f>"13277391017"</f>
      </c>
      <c r="F2752" s="19" t="s">
        <v>11517</v>
      </c>
      <c r="G2752" s="20" t="s">
        <v>56</v>
      </c>
      <c r="H2752" s="20"/>
      <c r="I2752" s="22" t="s">
        <v>142</v>
      </c>
      <c r="J2752" s="20" t="s">
        <v>24</v>
      </c>
      <c r="K2752" s="20" t="s">
        <v>25</v>
      </c>
      <c r="L2752" s="20" t="s">
        <v>39</v>
      </c>
      <c r="M2752" s="19" t="s">
        <v>40</v>
      </c>
      <c r="N2752" s="19" t="s">
        <v>624</v>
      </c>
      <c r="O2752" s="20" t="s">
        <v>29</v>
      </c>
      <c r="P2752" s="20"/>
      <c r="Q2752" s="23">
        <v>45204.38045138889</v>
      </c>
      <c r="R2752" s="20" t="s">
        <v>42</v>
      </c>
      <c r="S2752" s="19" t="s">
        <v>11518</v>
      </c>
      <c r="T2752" s="19" t="s">
        <v>11519</v>
      </c>
    </row>
    <row x14ac:dyDescent="0.25" r="2753" customHeight="1" ht="19.5">
      <c r="A2753" s="18">
        <v>45204</v>
      </c>
      <c r="B2753" s="19" t="s">
        <v>11520</v>
      </c>
      <c r="C2753" s="19" t="s">
        <v>8292</v>
      </c>
      <c r="D2753" s="20"/>
      <c r="E2753" s="21">
        <f>"15671028202"</f>
      </c>
      <c r="F2753" s="19" t="s">
        <v>11521</v>
      </c>
      <c r="G2753" s="20" t="s">
        <v>1873</v>
      </c>
      <c r="H2753" s="20" t="s">
        <v>130</v>
      </c>
      <c r="I2753" s="22" t="s">
        <v>254</v>
      </c>
      <c r="J2753" s="20" t="s">
        <v>24</v>
      </c>
      <c r="K2753" s="20" t="s">
        <v>25</v>
      </c>
      <c r="L2753" s="20" t="s">
        <v>39</v>
      </c>
      <c r="M2753" s="19" t="s">
        <v>40</v>
      </c>
      <c r="N2753" s="19" t="s">
        <v>28</v>
      </c>
      <c r="O2753" s="20" t="s">
        <v>29</v>
      </c>
      <c r="P2753" s="20"/>
      <c r="Q2753" s="23">
        <v>45204.70321759259</v>
      </c>
      <c r="R2753" s="20" t="s">
        <v>42</v>
      </c>
      <c r="S2753" s="4" t="s">
        <v>11522</v>
      </c>
      <c r="T2753" s="19"/>
    </row>
    <row x14ac:dyDescent="0.25" r="2754" customHeight="1" ht="19.5">
      <c r="A2754" s="18">
        <v>45205</v>
      </c>
      <c r="B2754" s="11" t="s">
        <v>11523</v>
      </c>
      <c r="C2754" s="11" t="s">
        <v>4767</v>
      </c>
      <c r="D2754" s="12"/>
      <c r="E2754" s="13">
        <v>13085160236</v>
      </c>
      <c r="F2754" s="11" t="s">
        <v>10957</v>
      </c>
      <c r="G2754" s="12" t="s">
        <v>115</v>
      </c>
      <c r="H2754" s="12"/>
      <c r="I2754" s="14" t="s">
        <v>51</v>
      </c>
      <c r="J2754" s="12" t="s">
        <v>24</v>
      </c>
      <c r="K2754" s="12" t="s">
        <v>25</v>
      </c>
      <c r="L2754" s="12" t="s">
        <v>39</v>
      </c>
      <c r="M2754" s="11" t="s">
        <v>27</v>
      </c>
      <c r="N2754" s="11" t="s">
        <v>4770</v>
      </c>
      <c r="O2754" s="12" t="s">
        <v>29</v>
      </c>
      <c r="P2754" s="12"/>
      <c r="Q2754" s="15" t="s">
        <v>11524</v>
      </c>
      <c r="R2754" s="12" t="s">
        <v>4769</v>
      </c>
      <c r="S2754" s="11" t="s">
        <v>11525</v>
      </c>
      <c r="T2754" s="11"/>
    </row>
    <row x14ac:dyDescent="0.25" r="2755" customHeight="1" ht="19.5">
      <c r="A2755" s="18">
        <v>45205</v>
      </c>
      <c r="B2755" s="11" t="s">
        <v>11526</v>
      </c>
      <c r="C2755" s="11" t="s">
        <v>698</v>
      </c>
      <c r="D2755" s="12"/>
      <c r="E2755" s="13" t="s">
        <v>11527</v>
      </c>
      <c r="F2755" s="11" t="s">
        <v>11528</v>
      </c>
      <c r="G2755" s="12" t="s">
        <v>74</v>
      </c>
      <c r="H2755" s="12"/>
      <c r="I2755" s="14" t="s">
        <v>148</v>
      </c>
      <c r="J2755" s="12" t="s">
        <v>24</v>
      </c>
      <c r="K2755" s="12" t="s">
        <v>25</v>
      </c>
      <c r="L2755" s="12" t="s">
        <v>39</v>
      </c>
      <c r="M2755" s="11" t="s">
        <v>149</v>
      </c>
      <c r="N2755" s="11" t="s">
        <v>28</v>
      </c>
      <c r="O2755" s="12" t="s">
        <v>29</v>
      </c>
      <c r="P2755" s="12"/>
      <c r="Q2755" s="15" t="s">
        <v>11529</v>
      </c>
      <c r="R2755" s="12" t="s">
        <v>42</v>
      </c>
      <c r="S2755" s="11" t="s">
        <v>11530</v>
      </c>
      <c r="T2755" s="11" t="s">
        <v>11531</v>
      </c>
    </row>
    <row x14ac:dyDescent="0.25" r="2756" customHeight="1" ht="19.5">
      <c r="A2756" s="18">
        <v>45205</v>
      </c>
      <c r="B2756" s="11" t="s">
        <v>11532</v>
      </c>
      <c r="C2756" s="11" t="s">
        <v>326</v>
      </c>
      <c r="D2756" s="12"/>
      <c r="E2756" s="13">
        <v>18695079351</v>
      </c>
      <c r="F2756" s="11" t="s">
        <v>11533</v>
      </c>
      <c r="G2756" s="12" t="s">
        <v>115</v>
      </c>
      <c r="H2756" s="12"/>
      <c r="I2756" s="14" t="s">
        <v>415</v>
      </c>
      <c r="J2756" s="12" t="s">
        <v>24</v>
      </c>
      <c r="K2756" s="12" t="s">
        <v>25</v>
      </c>
      <c r="L2756" s="12" t="s">
        <v>39</v>
      </c>
      <c r="M2756" s="11" t="s">
        <v>27</v>
      </c>
      <c r="N2756" s="11" t="s">
        <v>28</v>
      </c>
      <c r="O2756" s="12" t="s">
        <v>29</v>
      </c>
      <c r="P2756" s="12"/>
      <c r="Q2756" s="15" t="s">
        <v>11534</v>
      </c>
      <c r="R2756" s="12" t="s">
        <v>42</v>
      </c>
      <c r="S2756" s="11" t="s">
        <v>11535</v>
      </c>
      <c r="T2756" s="11" t="s">
        <v>11536</v>
      </c>
    </row>
    <row x14ac:dyDescent="0.25" r="2757" customHeight="1" ht="19.5">
      <c r="A2757" s="18">
        <v>45205</v>
      </c>
      <c r="B2757" s="11" t="s">
        <v>11537</v>
      </c>
      <c r="C2757" s="11" t="s">
        <v>1537</v>
      </c>
      <c r="D2757" s="12"/>
      <c r="E2757" s="13">
        <v>18671796808</v>
      </c>
      <c r="F2757" s="11" t="s">
        <v>11538</v>
      </c>
      <c r="G2757" s="12" t="s">
        <v>37</v>
      </c>
      <c r="H2757" s="12" t="s">
        <v>130</v>
      </c>
      <c r="I2757" s="14" t="s">
        <v>110</v>
      </c>
      <c r="J2757" s="12" t="s">
        <v>24</v>
      </c>
      <c r="K2757" s="12" t="s">
        <v>25</v>
      </c>
      <c r="L2757" s="12" t="s">
        <v>39</v>
      </c>
      <c r="M2757" s="11" t="s">
        <v>27</v>
      </c>
      <c r="N2757" s="11" t="s">
        <v>28</v>
      </c>
      <c r="O2757" s="12" t="s">
        <v>29</v>
      </c>
      <c r="P2757" s="12"/>
      <c r="Q2757" s="15" t="s">
        <v>11539</v>
      </c>
      <c r="R2757" s="12" t="s">
        <v>42</v>
      </c>
      <c r="S2757" s="11" t="s">
        <v>11540</v>
      </c>
      <c r="T2757" s="11" t="s">
        <v>11541</v>
      </c>
    </row>
    <row x14ac:dyDescent="0.25" r="2758" customHeight="1" ht="19.5">
      <c r="A2758" s="18">
        <v>45205</v>
      </c>
      <c r="B2758" s="11" t="s">
        <v>11542</v>
      </c>
      <c r="C2758" s="11" t="s">
        <v>691</v>
      </c>
      <c r="D2758" s="12"/>
      <c r="E2758" s="13">
        <v>15671056662</v>
      </c>
      <c r="F2758" s="11" t="s">
        <v>11543</v>
      </c>
      <c r="G2758" s="12" t="s">
        <v>62</v>
      </c>
      <c r="H2758" s="12"/>
      <c r="I2758" s="14" t="s">
        <v>930</v>
      </c>
      <c r="J2758" s="12" t="s">
        <v>24</v>
      </c>
      <c r="K2758" s="12" t="s">
        <v>25</v>
      </c>
      <c r="L2758" s="12" t="s">
        <v>39</v>
      </c>
      <c r="M2758" s="11" t="s">
        <v>40</v>
      </c>
      <c r="N2758" s="11" t="s">
        <v>28</v>
      </c>
      <c r="O2758" s="12" t="s">
        <v>29</v>
      </c>
      <c r="P2758" s="12"/>
      <c r="Q2758" s="15" t="s">
        <v>11544</v>
      </c>
      <c r="R2758" s="12" t="s">
        <v>42</v>
      </c>
      <c r="S2758" s="11" t="s">
        <v>11545</v>
      </c>
      <c r="T2758" s="11" t="s">
        <v>11546</v>
      </c>
    </row>
    <row x14ac:dyDescent="0.25" r="2759" customHeight="1" ht="19.5">
      <c r="A2759" s="18">
        <v>45205</v>
      </c>
      <c r="B2759" s="11" t="s">
        <v>11547</v>
      </c>
      <c r="C2759" s="11" t="s">
        <v>158</v>
      </c>
      <c r="D2759" s="12"/>
      <c r="E2759" s="13">
        <v>13477869629</v>
      </c>
      <c r="F2759" s="11" t="s">
        <v>11548</v>
      </c>
      <c r="G2759" s="12" t="s">
        <v>289</v>
      </c>
      <c r="H2759" s="12"/>
      <c r="I2759" s="14" t="s">
        <v>49</v>
      </c>
      <c r="J2759" s="12" t="s">
        <v>24</v>
      </c>
      <c r="K2759" s="12" t="s">
        <v>25</v>
      </c>
      <c r="L2759" s="12" t="s">
        <v>39</v>
      </c>
      <c r="M2759" s="11" t="s">
        <v>40</v>
      </c>
      <c r="N2759" s="11" t="s">
        <v>28</v>
      </c>
      <c r="O2759" s="12" t="s">
        <v>29</v>
      </c>
      <c r="P2759" s="12"/>
      <c r="Q2759" s="15" t="s">
        <v>11549</v>
      </c>
      <c r="R2759" s="12" t="s">
        <v>42</v>
      </c>
      <c r="S2759" s="11" t="s">
        <v>11550</v>
      </c>
      <c r="T2759" s="11" t="s">
        <v>11551</v>
      </c>
    </row>
    <row x14ac:dyDescent="0.25" r="2760" customHeight="1" ht="19.5">
      <c r="A2760" s="18">
        <v>45205</v>
      </c>
      <c r="B2760" s="11" t="s">
        <v>11552</v>
      </c>
      <c r="C2760" s="11" t="s">
        <v>685</v>
      </c>
      <c r="D2760" s="12"/>
      <c r="E2760" s="13" t="s">
        <v>11553</v>
      </c>
      <c r="F2760" s="11" t="s">
        <v>11554</v>
      </c>
      <c r="G2760" s="12" t="s">
        <v>74</v>
      </c>
      <c r="H2760" s="12"/>
      <c r="I2760" s="14" t="s">
        <v>1914</v>
      </c>
      <c r="J2760" s="12" t="s">
        <v>24</v>
      </c>
      <c r="K2760" s="12" t="s">
        <v>25</v>
      </c>
      <c r="L2760" s="12" t="s">
        <v>39</v>
      </c>
      <c r="M2760" s="11" t="s">
        <v>149</v>
      </c>
      <c r="N2760" s="11" t="s">
        <v>28</v>
      </c>
      <c r="O2760" s="12" t="s">
        <v>29</v>
      </c>
      <c r="P2760" s="12"/>
      <c r="Q2760" s="15" t="s">
        <v>11555</v>
      </c>
      <c r="R2760" s="12" t="s">
        <v>42</v>
      </c>
      <c r="S2760" s="11" t="s">
        <v>11556</v>
      </c>
      <c r="T2760" s="11" t="s">
        <v>11557</v>
      </c>
    </row>
    <row x14ac:dyDescent="0.25" r="2761" customHeight="1" ht="19.5">
      <c r="A2761" s="18">
        <v>45205</v>
      </c>
      <c r="B2761" s="11" t="s">
        <v>11558</v>
      </c>
      <c r="C2761" s="11" t="s">
        <v>698</v>
      </c>
      <c r="D2761" s="12"/>
      <c r="E2761" s="13" t="s">
        <v>11559</v>
      </c>
      <c r="F2761" s="11" t="s">
        <v>11560</v>
      </c>
      <c r="G2761" s="12" t="s">
        <v>74</v>
      </c>
      <c r="H2761" s="12"/>
      <c r="I2761" s="14" t="s">
        <v>352</v>
      </c>
      <c r="J2761" s="12" t="s">
        <v>24</v>
      </c>
      <c r="K2761" s="12" t="s">
        <v>25</v>
      </c>
      <c r="L2761" s="12" t="s">
        <v>39</v>
      </c>
      <c r="M2761" s="11" t="s">
        <v>149</v>
      </c>
      <c r="N2761" s="11" t="s">
        <v>28</v>
      </c>
      <c r="O2761" s="12" t="s">
        <v>29</v>
      </c>
      <c r="P2761" s="12"/>
      <c r="Q2761" s="15" t="s">
        <v>11561</v>
      </c>
      <c r="R2761" s="12" t="s">
        <v>42</v>
      </c>
      <c r="S2761" s="11" t="s">
        <v>11562</v>
      </c>
      <c r="T2761" s="11" t="s">
        <v>11563</v>
      </c>
    </row>
    <row x14ac:dyDescent="0.25" r="2762" customHeight="1" ht="19.5">
      <c r="A2762" s="18">
        <v>45205</v>
      </c>
      <c r="B2762" s="11" t="s">
        <v>11564</v>
      </c>
      <c r="C2762" s="11" t="s">
        <v>108</v>
      </c>
      <c r="D2762" s="12"/>
      <c r="E2762" s="13">
        <v>13094168685</v>
      </c>
      <c r="F2762" s="11" t="s">
        <v>11565</v>
      </c>
      <c r="G2762" s="12" t="s">
        <v>48</v>
      </c>
      <c r="H2762" s="12" t="s">
        <v>5812</v>
      </c>
      <c r="I2762" s="14" t="s">
        <v>68</v>
      </c>
      <c r="J2762" s="12" t="s">
        <v>24</v>
      </c>
      <c r="K2762" s="12" t="s">
        <v>25</v>
      </c>
      <c r="L2762" s="12" t="s">
        <v>39</v>
      </c>
      <c r="M2762" s="11" t="s">
        <v>675</v>
      </c>
      <c r="N2762" s="11" t="s">
        <v>28</v>
      </c>
      <c r="O2762" s="12" t="s">
        <v>29</v>
      </c>
      <c r="P2762" s="12"/>
      <c r="Q2762" s="15" t="s">
        <v>11566</v>
      </c>
      <c r="R2762" s="12" t="s">
        <v>42</v>
      </c>
      <c r="S2762" s="11" t="s">
        <v>11567</v>
      </c>
      <c r="T2762" s="11" t="s">
        <v>10546</v>
      </c>
    </row>
    <row x14ac:dyDescent="0.25" r="2763" customHeight="1" ht="19.5">
      <c r="A2763" s="18">
        <v>45205</v>
      </c>
      <c r="B2763" s="11" t="s">
        <v>11568</v>
      </c>
      <c r="C2763" s="11" t="s">
        <v>158</v>
      </c>
      <c r="D2763" s="12"/>
      <c r="E2763" s="13" t="s">
        <v>11569</v>
      </c>
      <c r="F2763" s="11" t="s">
        <v>11570</v>
      </c>
      <c r="G2763" s="12" t="s">
        <v>74</v>
      </c>
      <c r="H2763" s="12"/>
      <c r="I2763" s="14" t="s">
        <v>148</v>
      </c>
      <c r="J2763" s="12" t="s">
        <v>24</v>
      </c>
      <c r="K2763" s="12" t="s">
        <v>25</v>
      </c>
      <c r="L2763" s="12" t="s">
        <v>39</v>
      </c>
      <c r="M2763" s="11" t="s">
        <v>149</v>
      </c>
      <c r="N2763" s="11" t="s">
        <v>28</v>
      </c>
      <c r="O2763" s="12" t="s">
        <v>29</v>
      </c>
      <c r="P2763" s="12"/>
      <c r="Q2763" s="15" t="s">
        <v>11571</v>
      </c>
      <c r="R2763" s="12" t="s">
        <v>42</v>
      </c>
      <c r="S2763" s="11" t="s">
        <v>11572</v>
      </c>
      <c r="T2763" s="11" t="s">
        <v>11573</v>
      </c>
    </row>
    <row x14ac:dyDescent="0.25" r="2764" customHeight="1" ht="19.5">
      <c r="A2764" s="18">
        <v>45205</v>
      </c>
      <c r="B2764" s="11" t="s">
        <v>11574</v>
      </c>
      <c r="C2764" s="11" t="s">
        <v>169</v>
      </c>
      <c r="D2764" s="12"/>
      <c r="E2764" s="13">
        <v>18527306995</v>
      </c>
      <c r="F2764" s="11" t="s">
        <v>11575</v>
      </c>
      <c r="G2764" s="12" t="s">
        <v>48</v>
      </c>
      <c r="H2764" s="12"/>
      <c r="I2764" s="14" t="s">
        <v>104</v>
      </c>
      <c r="J2764" s="12" t="s">
        <v>24</v>
      </c>
      <c r="K2764" s="12" t="s">
        <v>25</v>
      </c>
      <c r="L2764" s="12" t="s">
        <v>39</v>
      </c>
      <c r="M2764" s="11" t="s">
        <v>40</v>
      </c>
      <c r="N2764" s="11" t="s">
        <v>28</v>
      </c>
      <c r="O2764" s="12" t="s">
        <v>29</v>
      </c>
      <c r="P2764" s="12"/>
      <c r="Q2764" s="15" t="s">
        <v>11576</v>
      </c>
      <c r="R2764" s="12" t="s">
        <v>42</v>
      </c>
      <c r="S2764" s="11" t="s">
        <v>11577</v>
      </c>
      <c r="T2764" s="11" t="s">
        <v>11578</v>
      </c>
    </row>
    <row x14ac:dyDescent="0.25" r="2765" customHeight="1" ht="19.5">
      <c r="A2765" s="18">
        <v>45205</v>
      </c>
      <c r="B2765" s="11" t="s">
        <v>11579</v>
      </c>
      <c r="C2765" s="11" t="s">
        <v>1537</v>
      </c>
      <c r="D2765" s="12"/>
      <c r="E2765" s="13">
        <v>13040999435</v>
      </c>
      <c r="F2765" s="11" t="s">
        <v>11580</v>
      </c>
      <c r="G2765" s="12" t="s">
        <v>62</v>
      </c>
      <c r="H2765" s="12"/>
      <c r="I2765" s="14" t="s">
        <v>328</v>
      </c>
      <c r="J2765" s="12" t="s">
        <v>24</v>
      </c>
      <c r="K2765" s="12" t="s">
        <v>25</v>
      </c>
      <c r="L2765" s="12" t="s">
        <v>39</v>
      </c>
      <c r="M2765" s="11" t="s">
        <v>40</v>
      </c>
      <c r="N2765" s="11" t="s">
        <v>28</v>
      </c>
      <c r="O2765" s="12" t="s">
        <v>29</v>
      </c>
      <c r="P2765" s="12"/>
      <c r="Q2765" s="15" t="s">
        <v>11581</v>
      </c>
      <c r="R2765" s="12" t="s">
        <v>42</v>
      </c>
      <c r="S2765" s="11" t="s">
        <v>11582</v>
      </c>
      <c r="T2765" s="11" t="s">
        <v>11583</v>
      </c>
    </row>
    <row x14ac:dyDescent="0.25" r="2766" customHeight="1" ht="19.5">
      <c r="A2766" s="18">
        <v>45205</v>
      </c>
      <c r="B2766" s="11" t="s">
        <v>11584</v>
      </c>
      <c r="C2766" s="11" t="s">
        <v>5684</v>
      </c>
      <c r="D2766" s="12"/>
      <c r="E2766" s="13">
        <v>15671071529</v>
      </c>
      <c r="F2766" s="11" t="s">
        <v>11585</v>
      </c>
      <c r="G2766" s="12" t="s">
        <v>115</v>
      </c>
      <c r="H2766" s="12"/>
      <c r="I2766" s="14" t="s">
        <v>9045</v>
      </c>
      <c r="J2766" s="12" t="s">
        <v>24</v>
      </c>
      <c r="K2766" s="12" t="s">
        <v>25</v>
      </c>
      <c r="L2766" s="12" t="s">
        <v>39</v>
      </c>
      <c r="M2766" s="11" t="s">
        <v>40</v>
      </c>
      <c r="N2766" s="11" t="s">
        <v>183</v>
      </c>
      <c r="O2766" s="12" t="s">
        <v>29</v>
      </c>
      <c r="P2766" s="12"/>
      <c r="Q2766" s="15" t="s">
        <v>11586</v>
      </c>
      <c r="R2766" s="12" t="s">
        <v>42</v>
      </c>
      <c r="S2766" s="11" t="s">
        <v>11587</v>
      </c>
      <c r="T2766" s="11" t="s">
        <v>11588</v>
      </c>
    </row>
    <row x14ac:dyDescent="0.25" r="2767" customHeight="1" ht="19.5">
      <c r="A2767" s="18">
        <v>45205</v>
      </c>
      <c r="B2767" s="11" t="s">
        <v>11589</v>
      </c>
      <c r="C2767" s="11" t="s">
        <v>6684</v>
      </c>
      <c r="D2767" s="12"/>
      <c r="E2767" s="13">
        <v>15507202486</v>
      </c>
      <c r="F2767" s="11" t="s">
        <v>1316</v>
      </c>
      <c r="G2767" s="12" t="s">
        <v>48</v>
      </c>
      <c r="H2767" s="12"/>
      <c r="I2767" s="14" t="s">
        <v>38</v>
      </c>
      <c r="J2767" s="12" t="s">
        <v>24</v>
      </c>
      <c r="K2767" s="12" t="s">
        <v>25</v>
      </c>
      <c r="L2767" s="12" t="s">
        <v>39</v>
      </c>
      <c r="M2767" s="11" t="s">
        <v>27</v>
      </c>
      <c r="N2767" s="11" t="s">
        <v>183</v>
      </c>
      <c r="O2767" s="12" t="s">
        <v>29</v>
      </c>
      <c r="P2767" s="12"/>
      <c r="Q2767" s="15" t="s">
        <v>11590</v>
      </c>
      <c r="R2767" s="12" t="s">
        <v>42</v>
      </c>
      <c r="S2767" s="11" t="s">
        <v>11591</v>
      </c>
      <c r="T2767" s="11"/>
    </row>
    <row x14ac:dyDescent="0.25" r="2768" customHeight="1" ht="19.5">
      <c r="A2768" s="18">
        <v>45205</v>
      </c>
      <c r="B2768" s="11" t="s">
        <v>11592</v>
      </c>
      <c r="C2768" s="11" t="s">
        <v>11593</v>
      </c>
      <c r="D2768" s="12"/>
      <c r="E2768" s="13">
        <v>17671277381</v>
      </c>
      <c r="F2768" s="11" t="s">
        <v>11594</v>
      </c>
      <c r="G2768" s="12" t="s">
        <v>62</v>
      </c>
      <c r="H2768" s="12"/>
      <c r="I2768" s="14">
        <v>10015</v>
      </c>
      <c r="J2768" s="12" t="s">
        <v>24</v>
      </c>
      <c r="K2768" s="12" t="s">
        <v>172</v>
      </c>
      <c r="L2768" s="12" t="s">
        <v>26</v>
      </c>
      <c r="M2768" s="11" t="s">
        <v>27</v>
      </c>
      <c r="N2768" s="11" t="s">
        <v>28</v>
      </c>
      <c r="O2768" s="12" t="s">
        <v>29</v>
      </c>
      <c r="P2768" s="12"/>
      <c r="Q2768" s="15" t="s">
        <v>11595</v>
      </c>
      <c r="R2768" s="12" t="s">
        <v>31</v>
      </c>
      <c r="S2768" s="11" t="s">
        <v>11596</v>
      </c>
      <c r="T2768" s="11"/>
    </row>
    <row x14ac:dyDescent="0.25" r="2769" customHeight="1" ht="19.5">
      <c r="A2769" s="18">
        <v>45205</v>
      </c>
      <c r="B2769" s="11" t="s">
        <v>11597</v>
      </c>
      <c r="C2769" s="11" t="s">
        <v>1537</v>
      </c>
      <c r="D2769" s="12"/>
      <c r="E2769" s="13">
        <v>13217279289</v>
      </c>
      <c r="F2769" s="11" t="s">
        <v>11598</v>
      </c>
      <c r="G2769" s="12" t="s">
        <v>62</v>
      </c>
      <c r="H2769" s="12"/>
      <c r="I2769" s="14" t="s">
        <v>735</v>
      </c>
      <c r="J2769" s="12" t="s">
        <v>24</v>
      </c>
      <c r="K2769" s="12" t="s">
        <v>25</v>
      </c>
      <c r="L2769" s="12" t="s">
        <v>39</v>
      </c>
      <c r="M2769" s="11" t="s">
        <v>40</v>
      </c>
      <c r="N2769" s="11" t="s">
        <v>28</v>
      </c>
      <c r="O2769" s="12" t="s">
        <v>29</v>
      </c>
      <c r="P2769" s="12"/>
      <c r="Q2769" s="15" t="s">
        <v>11599</v>
      </c>
      <c r="R2769" s="12" t="s">
        <v>42</v>
      </c>
      <c r="S2769" s="11" t="s">
        <v>11600</v>
      </c>
      <c r="T2769" s="11"/>
    </row>
    <row x14ac:dyDescent="0.25" r="2770" customHeight="1" ht="19.5">
      <c r="A2770" s="18">
        <v>45205</v>
      </c>
      <c r="B2770" s="11" t="s">
        <v>11601</v>
      </c>
      <c r="C2770" s="11" t="s">
        <v>8341</v>
      </c>
      <c r="D2770" s="12"/>
      <c r="E2770" s="13">
        <v>13040979780</v>
      </c>
      <c r="F2770" s="11" t="s">
        <v>11602</v>
      </c>
      <c r="G2770" s="12" t="s">
        <v>74</v>
      </c>
      <c r="H2770" s="12"/>
      <c r="I2770" s="14" t="s">
        <v>328</v>
      </c>
      <c r="J2770" s="12" t="s">
        <v>24</v>
      </c>
      <c r="K2770" s="12" t="s">
        <v>25</v>
      </c>
      <c r="L2770" s="12" t="s">
        <v>39</v>
      </c>
      <c r="M2770" s="11" t="s">
        <v>27</v>
      </c>
      <c r="N2770" s="11" t="s">
        <v>28</v>
      </c>
      <c r="O2770" s="12" t="s">
        <v>29</v>
      </c>
      <c r="P2770" s="12"/>
      <c r="Q2770" s="15" t="s">
        <v>11603</v>
      </c>
      <c r="R2770" s="12" t="s">
        <v>42</v>
      </c>
      <c r="S2770" s="11" t="s">
        <v>11604</v>
      </c>
      <c r="T2770" s="11"/>
    </row>
    <row x14ac:dyDescent="0.25" r="2771" customHeight="1" ht="19.5">
      <c r="A2771" s="18">
        <v>45205</v>
      </c>
      <c r="B2771" s="11" t="s">
        <v>11605</v>
      </c>
      <c r="C2771" s="11" t="s">
        <v>8341</v>
      </c>
      <c r="D2771" s="12"/>
      <c r="E2771" s="13">
        <v>13040951530</v>
      </c>
      <c r="F2771" s="11" t="s">
        <v>11606</v>
      </c>
      <c r="G2771" s="12" t="s">
        <v>23</v>
      </c>
      <c r="H2771" s="12"/>
      <c r="I2771" s="14" t="s">
        <v>415</v>
      </c>
      <c r="J2771" s="12" t="s">
        <v>24</v>
      </c>
      <c r="K2771" s="12" t="s">
        <v>25</v>
      </c>
      <c r="L2771" s="12" t="s">
        <v>39</v>
      </c>
      <c r="M2771" s="11" t="s">
        <v>27</v>
      </c>
      <c r="N2771" s="11" t="s">
        <v>28</v>
      </c>
      <c r="O2771" s="12" t="s">
        <v>29</v>
      </c>
      <c r="P2771" s="12"/>
      <c r="Q2771" s="15" t="s">
        <v>11607</v>
      </c>
      <c r="R2771" s="12" t="s">
        <v>42</v>
      </c>
      <c r="S2771" s="11" t="s">
        <v>11608</v>
      </c>
      <c r="T2771" s="11" t="s">
        <v>11609</v>
      </c>
    </row>
    <row x14ac:dyDescent="0.25" r="2772" customHeight="1" ht="19.5">
      <c r="A2772" s="18">
        <v>45205</v>
      </c>
      <c r="B2772" s="11" t="s">
        <v>11610</v>
      </c>
      <c r="C2772" s="11" t="s">
        <v>2414</v>
      </c>
      <c r="D2772" s="12"/>
      <c r="E2772" s="13">
        <v>13040982632</v>
      </c>
      <c r="F2772" s="11" t="s">
        <v>11611</v>
      </c>
      <c r="G2772" s="12" t="s">
        <v>74</v>
      </c>
      <c r="H2772" s="12"/>
      <c r="I2772" s="14" t="s">
        <v>290</v>
      </c>
      <c r="J2772" s="12" t="s">
        <v>24</v>
      </c>
      <c r="K2772" s="12" t="s">
        <v>25</v>
      </c>
      <c r="L2772" s="12" t="s">
        <v>39</v>
      </c>
      <c r="M2772" s="11" t="s">
        <v>40</v>
      </c>
      <c r="N2772" s="11" t="s">
        <v>28</v>
      </c>
      <c r="O2772" s="12" t="s">
        <v>29</v>
      </c>
      <c r="P2772" s="12"/>
      <c r="Q2772" s="15" t="s">
        <v>11612</v>
      </c>
      <c r="R2772" s="12" t="s">
        <v>42</v>
      </c>
      <c r="S2772" s="11" t="s">
        <v>11613</v>
      </c>
      <c r="T2772" s="11" t="s">
        <v>11614</v>
      </c>
    </row>
    <row x14ac:dyDescent="0.25" r="2773" customHeight="1" ht="19.5">
      <c r="A2773" s="18">
        <v>45205</v>
      </c>
      <c r="B2773" s="11" t="s">
        <v>11615</v>
      </c>
      <c r="C2773" s="11" t="s">
        <v>2414</v>
      </c>
      <c r="D2773" s="12"/>
      <c r="E2773" s="13">
        <v>13277236548</v>
      </c>
      <c r="F2773" s="11" t="s">
        <v>11616</v>
      </c>
      <c r="G2773" s="12" t="s">
        <v>74</v>
      </c>
      <c r="H2773" s="12"/>
      <c r="I2773" s="14" t="s">
        <v>735</v>
      </c>
      <c r="J2773" s="12" t="s">
        <v>24</v>
      </c>
      <c r="K2773" s="12" t="s">
        <v>25</v>
      </c>
      <c r="L2773" s="12" t="s">
        <v>39</v>
      </c>
      <c r="M2773" s="11" t="s">
        <v>40</v>
      </c>
      <c r="N2773" s="11" t="s">
        <v>28</v>
      </c>
      <c r="O2773" s="12" t="s">
        <v>29</v>
      </c>
      <c r="P2773" s="12"/>
      <c r="Q2773" s="15" t="s">
        <v>11617</v>
      </c>
      <c r="R2773" s="12" t="s">
        <v>42</v>
      </c>
      <c r="S2773" s="11" t="s">
        <v>11618</v>
      </c>
      <c r="T2773" s="11" t="s">
        <v>11619</v>
      </c>
    </row>
    <row x14ac:dyDescent="0.25" r="2774" customHeight="1" ht="19.5">
      <c r="A2774" s="18">
        <v>45205</v>
      </c>
      <c r="B2774" s="11" t="s">
        <v>11620</v>
      </c>
      <c r="C2774" s="11" t="s">
        <v>3878</v>
      </c>
      <c r="D2774" s="12"/>
      <c r="E2774" s="13">
        <v>13886700514</v>
      </c>
      <c r="F2774" s="11" t="s">
        <v>11621</v>
      </c>
      <c r="G2774" s="12" t="s">
        <v>23</v>
      </c>
      <c r="H2774" s="12"/>
      <c r="I2774" s="14" t="s">
        <v>211</v>
      </c>
      <c r="J2774" s="12" t="s">
        <v>24</v>
      </c>
      <c r="K2774" s="12" t="s">
        <v>25</v>
      </c>
      <c r="L2774" s="12" t="s">
        <v>39</v>
      </c>
      <c r="M2774" s="11" t="s">
        <v>40</v>
      </c>
      <c r="N2774" s="11" t="s">
        <v>28</v>
      </c>
      <c r="O2774" s="12" t="s">
        <v>29</v>
      </c>
      <c r="P2774" s="12"/>
      <c r="Q2774" s="15" t="s">
        <v>11622</v>
      </c>
      <c r="R2774" s="12" t="s">
        <v>42</v>
      </c>
      <c r="S2774" s="11" t="s">
        <v>11623</v>
      </c>
      <c r="T2774" s="11"/>
    </row>
    <row x14ac:dyDescent="0.25" r="2775" customHeight="1" ht="19.5">
      <c r="A2775" s="18">
        <v>45205</v>
      </c>
      <c r="B2775" s="11" t="s">
        <v>11624</v>
      </c>
      <c r="C2775" s="11" t="s">
        <v>6029</v>
      </c>
      <c r="D2775" s="12"/>
      <c r="E2775" s="13">
        <v>13117274324</v>
      </c>
      <c r="F2775" s="11" t="s">
        <v>11625</v>
      </c>
      <c r="G2775" s="12" t="s">
        <v>74</v>
      </c>
      <c r="H2775" s="12"/>
      <c r="I2775" s="14" t="s">
        <v>87</v>
      </c>
      <c r="J2775" s="12" t="s">
        <v>24</v>
      </c>
      <c r="K2775" s="12" t="s">
        <v>25</v>
      </c>
      <c r="L2775" s="12" t="s">
        <v>39</v>
      </c>
      <c r="M2775" s="11" t="s">
        <v>40</v>
      </c>
      <c r="N2775" s="11" t="s">
        <v>624</v>
      </c>
      <c r="O2775" s="12" t="s">
        <v>29</v>
      </c>
      <c r="P2775" s="12"/>
      <c r="Q2775" s="15" t="s">
        <v>11626</v>
      </c>
      <c r="R2775" s="12" t="s">
        <v>42</v>
      </c>
      <c r="S2775" s="11" t="s">
        <v>11627</v>
      </c>
      <c r="T2775" s="11" t="s">
        <v>11628</v>
      </c>
    </row>
    <row x14ac:dyDescent="0.25" r="2776" customHeight="1" ht="19.5">
      <c r="A2776" s="18">
        <v>45205</v>
      </c>
      <c r="B2776" s="11" t="s">
        <v>11629</v>
      </c>
      <c r="C2776" s="11" t="s">
        <v>4882</v>
      </c>
      <c r="D2776" s="12"/>
      <c r="E2776" s="13" t="s">
        <v>4889</v>
      </c>
      <c r="F2776" s="11" t="s">
        <v>4890</v>
      </c>
      <c r="G2776" s="12" t="s">
        <v>74</v>
      </c>
      <c r="H2776" s="12"/>
      <c r="I2776" s="14" t="s">
        <v>31</v>
      </c>
      <c r="J2776" s="12" t="s">
        <v>24</v>
      </c>
      <c r="K2776" s="12" t="s">
        <v>25</v>
      </c>
      <c r="L2776" s="12" t="s">
        <v>39</v>
      </c>
      <c r="M2776" s="11" t="s">
        <v>149</v>
      </c>
      <c r="N2776" s="11" t="s">
        <v>4871</v>
      </c>
      <c r="O2776" s="12" t="s">
        <v>29</v>
      </c>
      <c r="P2776" s="12"/>
      <c r="Q2776" s="15" t="s">
        <v>11630</v>
      </c>
      <c r="R2776" s="12" t="s">
        <v>148</v>
      </c>
      <c r="S2776" s="11" t="s">
        <v>11631</v>
      </c>
      <c r="T2776" s="11" t="s">
        <v>7782</v>
      </c>
    </row>
    <row x14ac:dyDescent="0.25" r="2777" customHeight="1" ht="19.5">
      <c r="A2777" s="18">
        <v>45205</v>
      </c>
      <c r="B2777" s="11" t="s">
        <v>11632</v>
      </c>
      <c r="C2777" s="11" t="s">
        <v>4882</v>
      </c>
      <c r="D2777" s="12"/>
      <c r="E2777" s="13" t="s">
        <v>11633</v>
      </c>
      <c r="F2777" s="11" t="s">
        <v>11634</v>
      </c>
      <c r="G2777" s="12" t="s">
        <v>74</v>
      </c>
      <c r="H2777" s="12" t="s">
        <v>130</v>
      </c>
      <c r="I2777" s="14" t="s">
        <v>148</v>
      </c>
      <c r="J2777" s="12" t="s">
        <v>24</v>
      </c>
      <c r="K2777" s="12" t="s">
        <v>25</v>
      </c>
      <c r="L2777" s="12" t="s">
        <v>39</v>
      </c>
      <c r="M2777" s="11" t="s">
        <v>149</v>
      </c>
      <c r="N2777" s="11" t="s">
        <v>4871</v>
      </c>
      <c r="O2777" s="12" t="s">
        <v>29</v>
      </c>
      <c r="P2777" s="12"/>
      <c r="Q2777" s="15" t="s">
        <v>11635</v>
      </c>
      <c r="R2777" s="12" t="s">
        <v>148</v>
      </c>
      <c r="S2777" s="11" t="s">
        <v>11636</v>
      </c>
      <c r="T2777" s="11" t="s">
        <v>7910</v>
      </c>
    </row>
    <row x14ac:dyDescent="0.25" r="2778" customHeight="1" ht="19.5">
      <c r="A2778" s="18">
        <v>45205</v>
      </c>
      <c r="B2778" s="11" t="s">
        <v>11637</v>
      </c>
      <c r="C2778" s="11" t="s">
        <v>5086</v>
      </c>
      <c r="D2778" s="12"/>
      <c r="E2778" s="13" t="s">
        <v>11638</v>
      </c>
      <c r="F2778" s="11" t="s">
        <v>11639</v>
      </c>
      <c r="G2778" s="12" t="s">
        <v>74</v>
      </c>
      <c r="H2778" s="12" t="s">
        <v>98</v>
      </c>
      <c r="I2778" s="14" t="s">
        <v>31</v>
      </c>
      <c r="J2778" s="12" t="s">
        <v>24</v>
      </c>
      <c r="K2778" s="12" t="s">
        <v>25</v>
      </c>
      <c r="L2778" s="12" t="s">
        <v>39</v>
      </c>
      <c r="M2778" s="11" t="s">
        <v>149</v>
      </c>
      <c r="N2778" s="11" t="s">
        <v>4871</v>
      </c>
      <c r="O2778" s="12" t="s">
        <v>29</v>
      </c>
      <c r="P2778" s="12"/>
      <c r="Q2778" s="15" t="s">
        <v>11640</v>
      </c>
      <c r="R2778" s="12" t="s">
        <v>148</v>
      </c>
      <c r="S2778" s="11" t="s">
        <v>11641</v>
      </c>
      <c r="T2778" s="11" t="s">
        <v>7910</v>
      </c>
    </row>
    <row x14ac:dyDescent="0.25" r="2779" customHeight="1" ht="19.5">
      <c r="A2779" s="18">
        <v>45205</v>
      </c>
      <c r="B2779" s="11" t="s">
        <v>11642</v>
      </c>
      <c r="C2779" s="11" t="s">
        <v>4882</v>
      </c>
      <c r="D2779" s="12"/>
      <c r="E2779" s="13" t="s">
        <v>11643</v>
      </c>
      <c r="F2779" s="11" t="s">
        <v>11644</v>
      </c>
      <c r="G2779" s="12" t="s">
        <v>74</v>
      </c>
      <c r="H2779" s="12"/>
      <c r="I2779" s="14" t="s">
        <v>259</v>
      </c>
      <c r="J2779" s="12" t="s">
        <v>24</v>
      </c>
      <c r="K2779" s="12" t="s">
        <v>25</v>
      </c>
      <c r="L2779" s="12" t="s">
        <v>39</v>
      </c>
      <c r="M2779" s="11" t="s">
        <v>149</v>
      </c>
      <c r="N2779" s="11" t="s">
        <v>4871</v>
      </c>
      <c r="O2779" s="12" t="s">
        <v>29</v>
      </c>
      <c r="P2779" s="12"/>
      <c r="Q2779" s="15" t="s">
        <v>11645</v>
      </c>
      <c r="R2779" s="12" t="s">
        <v>42</v>
      </c>
      <c r="S2779" s="11" t="s">
        <v>11646</v>
      </c>
      <c r="T2779" s="11" t="s">
        <v>11647</v>
      </c>
    </row>
    <row x14ac:dyDescent="0.25" r="2780" customHeight="1" ht="19.5">
      <c r="A2780" s="18">
        <v>45205</v>
      </c>
      <c r="B2780" s="11" t="s">
        <v>11648</v>
      </c>
      <c r="C2780" s="11" t="s">
        <v>4867</v>
      </c>
      <c r="D2780" s="12"/>
      <c r="E2780" s="13" t="s">
        <v>11649</v>
      </c>
      <c r="F2780" s="11" t="s">
        <v>11650</v>
      </c>
      <c r="G2780" s="12" t="s">
        <v>74</v>
      </c>
      <c r="H2780" s="12"/>
      <c r="I2780" s="14" t="s">
        <v>4870</v>
      </c>
      <c r="J2780" s="12" t="s">
        <v>24</v>
      </c>
      <c r="K2780" s="12" t="s">
        <v>25</v>
      </c>
      <c r="L2780" s="12" t="s">
        <v>39</v>
      </c>
      <c r="M2780" s="11" t="s">
        <v>149</v>
      </c>
      <c r="N2780" s="11" t="s">
        <v>4871</v>
      </c>
      <c r="O2780" s="12" t="s">
        <v>29</v>
      </c>
      <c r="P2780" s="12"/>
      <c r="Q2780" s="15" t="s">
        <v>11651</v>
      </c>
      <c r="R2780" s="12" t="s">
        <v>148</v>
      </c>
      <c r="S2780" s="11" t="s">
        <v>11652</v>
      </c>
      <c r="T2780" s="11" t="s">
        <v>4893</v>
      </c>
    </row>
    <row x14ac:dyDescent="0.25" r="2781" customHeight="1" ht="19.5">
      <c r="A2781" s="18">
        <v>45205</v>
      </c>
      <c r="B2781" s="11" t="s">
        <v>11653</v>
      </c>
      <c r="C2781" s="11" t="s">
        <v>4882</v>
      </c>
      <c r="D2781" s="12"/>
      <c r="E2781" s="13" t="s">
        <v>11654</v>
      </c>
      <c r="F2781" s="11" t="s">
        <v>11655</v>
      </c>
      <c r="G2781" s="12" t="s">
        <v>74</v>
      </c>
      <c r="H2781" s="12" t="s">
        <v>130</v>
      </c>
      <c r="I2781" s="14" t="s">
        <v>148</v>
      </c>
      <c r="J2781" s="12" t="s">
        <v>24</v>
      </c>
      <c r="K2781" s="12" t="s">
        <v>25</v>
      </c>
      <c r="L2781" s="12" t="s">
        <v>39</v>
      </c>
      <c r="M2781" s="11" t="s">
        <v>149</v>
      </c>
      <c r="N2781" s="11" t="s">
        <v>4871</v>
      </c>
      <c r="O2781" s="12" t="s">
        <v>29</v>
      </c>
      <c r="P2781" s="12"/>
      <c r="Q2781" s="15" t="s">
        <v>11656</v>
      </c>
      <c r="R2781" s="12" t="s">
        <v>148</v>
      </c>
      <c r="S2781" s="11" t="s">
        <v>11657</v>
      </c>
      <c r="T2781" s="11" t="s">
        <v>7910</v>
      </c>
    </row>
    <row x14ac:dyDescent="0.25" r="2782" customHeight="1" ht="19.5">
      <c r="A2782" s="18">
        <v>45205</v>
      </c>
      <c r="B2782" s="11" t="s">
        <v>11658</v>
      </c>
      <c r="C2782" s="11" t="s">
        <v>6859</v>
      </c>
      <c r="D2782" s="12"/>
      <c r="E2782" s="13" t="s">
        <v>11659</v>
      </c>
      <c r="F2782" s="11" t="s">
        <v>11660</v>
      </c>
      <c r="G2782" s="12" t="s">
        <v>74</v>
      </c>
      <c r="H2782" s="12"/>
      <c r="I2782" s="14" t="s">
        <v>148</v>
      </c>
      <c r="J2782" s="12" t="s">
        <v>24</v>
      </c>
      <c r="K2782" s="12" t="s">
        <v>25</v>
      </c>
      <c r="L2782" s="12" t="s">
        <v>39</v>
      </c>
      <c r="M2782" s="11" t="s">
        <v>149</v>
      </c>
      <c r="N2782" s="11" t="s">
        <v>4871</v>
      </c>
      <c r="O2782" s="12" t="s">
        <v>29</v>
      </c>
      <c r="P2782" s="12"/>
      <c r="Q2782" s="15" t="s">
        <v>11661</v>
      </c>
      <c r="R2782" s="12" t="s">
        <v>148</v>
      </c>
      <c r="S2782" s="11" t="s">
        <v>11662</v>
      </c>
      <c r="T2782" s="11" t="s">
        <v>4893</v>
      </c>
    </row>
    <row x14ac:dyDescent="0.25" r="2783" customHeight="1" ht="19.5">
      <c r="A2783" s="18">
        <v>45205</v>
      </c>
      <c r="B2783" s="11" t="s">
        <v>11663</v>
      </c>
      <c r="C2783" s="11" t="s">
        <v>5086</v>
      </c>
      <c r="D2783" s="12"/>
      <c r="E2783" s="13" t="s">
        <v>11664</v>
      </c>
      <c r="F2783" s="11" t="s">
        <v>11665</v>
      </c>
      <c r="G2783" s="12" t="s">
        <v>74</v>
      </c>
      <c r="H2783" s="12"/>
      <c r="I2783" s="14" t="s">
        <v>241</v>
      </c>
      <c r="J2783" s="12" t="s">
        <v>24</v>
      </c>
      <c r="K2783" s="12" t="s">
        <v>25</v>
      </c>
      <c r="L2783" s="12" t="s">
        <v>39</v>
      </c>
      <c r="M2783" s="11" t="s">
        <v>149</v>
      </c>
      <c r="N2783" s="11" t="s">
        <v>4871</v>
      </c>
      <c r="O2783" s="12" t="s">
        <v>29</v>
      </c>
      <c r="P2783" s="12"/>
      <c r="Q2783" s="15" t="s">
        <v>11666</v>
      </c>
      <c r="R2783" s="12" t="s">
        <v>148</v>
      </c>
      <c r="S2783" s="11" t="s">
        <v>11667</v>
      </c>
      <c r="T2783" s="11" t="s">
        <v>4928</v>
      </c>
    </row>
    <row x14ac:dyDescent="0.25" r="2784" customHeight="1" ht="19.5">
      <c r="A2784" s="18">
        <v>45205</v>
      </c>
      <c r="B2784" s="11" t="s">
        <v>11668</v>
      </c>
      <c r="C2784" s="11" t="s">
        <v>5117</v>
      </c>
      <c r="D2784" s="12"/>
      <c r="E2784" s="13" t="s">
        <v>11669</v>
      </c>
      <c r="F2784" s="11" t="s">
        <v>11670</v>
      </c>
      <c r="G2784" s="12" t="s">
        <v>74</v>
      </c>
      <c r="H2784" s="12" t="s">
        <v>130</v>
      </c>
      <c r="I2784" s="14" t="s">
        <v>4975</v>
      </c>
      <c r="J2784" s="12" t="s">
        <v>24</v>
      </c>
      <c r="K2784" s="12" t="s">
        <v>25</v>
      </c>
      <c r="L2784" s="12" t="s">
        <v>39</v>
      </c>
      <c r="M2784" s="11" t="s">
        <v>149</v>
      </c>
      <c r="N2784" s="11" t="s">
        <v>4871</v>
      </c>
      <c r="O2784" s="12" t="s">
        <v>29</v>
      </c>
      <c r="P2784" s="12"/>
      <c r="Q2784" s="15" t="s">
        <v>11671</v>
      </c>
      <c r="R2784" s="12" t="s">
        <v>148</v>
      </c>
      <c r="S2784" s="11" t="s">
        <v>11672</v>
      </c>
      <c r="T2784" s="11" t="s">
        <v>4928</v>
      </c>
    </row>
    <row x14ac:dyDescent="0.25" r="2785" customHeight="1" ht="19.5">
      <c r="A2785" s="18">
        <v>45205</v>
      </c>
      <c r="B2785" s="11" t="s">
        <v>11673</v>
      </c>
      <c r="C2785" s="11" t="s">
        <v>4867</v>
      </c>
      <c r="D2785" s="12"/>
      <c r="E2785" s="13" t="s">
        <v>11674</v>
      </c>
      <c r="F2785" s="11" t="s">
        <v>11675</v>
      </c>
      <c r="G2785" s="12" t="s">
        <v>74</v>
      </c>
      <c r="H2785" s="12"/>
      <c r="I2785" s="14" t="s">
        <v>4870</v>
      </c>
      <c r="J2785" s="12" t="s">
        <v>24</v>
      </c>
      <c r="K2785" s="12" t="s">
        <v>25</v>
      </c>
      <c r="L2785" s="12" t="s">
        <v>39</v>
      </c>
      <c r="M2785" s="11" t="s">
        <v>149</v>
      </c>
      <c r="N2785" s="11" t="s">
        <v>4871</v>
      </c>
      <c r="O2785" s="12" t="s">
        <v>29</v>
      </c>
      <c r="P2785" s="12"/>
      <c r="Q2785" s="15" t="s">
        <v>11676</v>
      </c>
      <c r="R2785" s="12" t="s">
        <v>148</v>
      </c>
      <c r="S2785" s="11" t="s">
        <v>11677</v>
      </c>
      <c r="T2785" s="11" t="s">
        <v>4874</v>
      </c>
    </row>
    <row x14ac:dyDescent="0.25" r="2786" customHeight="1" ht="19.5">
      <c r="A2786" s="18">
        <v>45205</v>
      </c>
      <c r="B2786" s="11" t="s">
        <v>11678</v>
      </c>
      <c r="C2786" s="11" t="s">
        <v>4882</v>
      </c>
      <c r="D2786" s="12"/>
      <c r="E2786" s="13" t="s">
        <v>11679</v>
      </c>
      <c r="F2786" s="11" t="s">
        <v>11680</v>
      </c>
      <c r="G2786" s="12" t="s">
        <v>74</v>
      </c>
      <c r="H2786" s="12" t="s">
        <v>121</v>
      </c>
      <c r="I2786" s="14" t="s">
        <v>796</v>
      </c>
      <c r="J2786" s="12" t="s">
        <v>24</v>
      </c>
      <c r="K2786" s="12" t="s">
        <v>25</v>
      </c>
      <c r="L2786" s="12" t="s">
        <v>39</v>
      </c>
      <c r="M2786" s="11" t="s">
        <v>149</v>
      </c>
      <c r="N2786" s="11" t="s">
        <v>4871</v>
      </c>
      <c r="O2786" s="12" t="s">
        <v>29</v>
      </c>
      <c r="P2786" s="12"/>
      <c r="Q2786" s="15" t="s">
        <v>11681</v>
      </c>
      <c r="R2786" s="12" t="s">
        <v>148</v>
      </c>
      <c r="S2786" s="11" t="s">
        <v>11682</v>
      </c>
      <c r="T2786" s="11" t="s">
        <v>4893</v>
      </c>
    </row>
    <row x14ac:dyDescent="0.25" r="2787" customHeight="1" ht="19.5">
      <c r="A2787" s="18">
        <v>45205</v>
      </c>
      <c r="B2787" s="11" t="s">
        <v>11683</v>
      </c>
      <c r="C2787" s="11" t="s">
        <v>4882</v>
      </c>
      <c r="D2787" s="12"/>
      <c r="E2787" s="13" t="s">
        <v>11684</v>
      </c>
      <c r="F2787" s="11" t="s">
        <v>2771</v>
      </c>
      <c r="G2787" s="12" t="s">
        <v>74</v>
      </c>
      <c r="H2787" s="12" t="s">
        <v>130</v>
      </c>
      <c r="I2787" s="14" t="s">
        <v>381</v>
      </c>
      <c r="J2787" s="12" t="s">
        <v>24</v>
      </c>
      <c r="K2787" s="12" t="s">
        <v>25</v>
      </c>
      <c r="L2787" s="12" t="s">
        <v>39</v>
      </c>
      <c r="M2787" s="11" t="s">
        <v>149</v>
      </c>
      <c r="N2787" s="11" t="s">
        <v>4871</v>
      </c>
      <c r="O2787" s="12" t="s">
        <v>29</v>
      </c>
      <c r="P2787" s="12"/>
      <c r="Q2787" s="15" t="s">
        <v>11685</v>
      </c>
      <c r="R2787" s="12" t="s">
        <v>148</v>
      </c>
      <c r="S2787" s="11" t="s">
        <v>11686</v>
      </c>
      <c r="T2787" s="11" t="s">
        <v>5339</v>
      </c>
    </row>
    <row x14ac:dyDescent="0.25" r="2788" customHeight="1" ht="19.5">
      <c r="A2788" s="18">
        <v>45205</v>
      </c>
      <c r="B2788" s="11" t="s">
        <v>11687</v>
      </c>
      <c r="C2788" s="11" t="s">
        <v>5086</v>
      </c>
      <c r="D2788" s="12"/>
      <c r="E2788" s="13" t="s">
        <v>11688</v>
      </c>
      <c r="F2788" s="11" t="s">
        <v>11689</v>
      </c>
      <c r="G2788" s="12" t="s">
        <v>74</v>
      </c>
      <c r="H2788" s="12" t="s">
        <v>98</v>
      </c>
      <c r="I2788" s="14" t="s">
        <v>148</v>
      </c>
      <c r="J2788" s="12" t="s">
        <v>24</v>
      </c>
      <c r="K2788" s="12" t="s">
        <v>25</v>
      </c>
      <c r="L2788" s="12" t="s">
        <v>39</v>
      </c>
      <c r="M2788" s="11" t="s">
        <v>149</v>
      </c>
      <c r="N2788" s="11" t="s">
        <v>4871</v>
      </c>
      <c r="O2788" s="12" t="s">
        <v>29</v>
      </c>
      <c r="P2788" s="12"/>
      <c r="Q2788" s="15" t="s">
        <v>11690</v>
      </c>
      <c r="R2788" s="12" t="s">
        <v>148</v>
      </c>
      <c r="S2788" s="11" t="s">
        <v>11691</v>
      </c>
      <c r="T2788" s="11" t="s">
        <v>4887</v>
      </c>
    </row>
    <row x14ac:dyDescent="0.25" r="2789" customHeight="1" ht="19.5">
      <c r="A2789" s="18">
        <v>45205</v>
      </c>
      <c r="B2789" s="11" t="s">
        <v>11692</v>
      </c>
      <c r="C2789" s="11" t="s">
        <v>4867</v>
      </c>
      <c r="D2789" s="12"/>
      <c r="E2789" s="13" t="s">
        <v>11693</v>
      </c>
      <c r="F2789" s="11" t="s">
        <v>11694</v>
      </c>
      <c r="G2789" s="12" t="s">
        <v>74</v>
      </c>
      <c r="H2789" s="12"/>
      <c r="I2789" s="14" t="s">
        <v>4870</v>
      </c>
      <c r="J2789" s="12" t="s">
        <v>24</v>
      </c>
      <c r="K2789" s="12" t="s">
        <v>25</v>
      </c>
      <c r="L2789" s="12" t="s">
        <v>39</v>
      </c>
      <c r="M2789" s="11" t="s">
        <v>149</v>
      </c>
      <c r="N2789" s="11" t="s">
        <v>4871</v>
      </c>
      <c r="O2789" s="12" t="s">
        <v>29</v>
      </c>
      <c r="P2789" s="12"/>
      <c r="Q2789" s="15" t="s">
        <v>11695</v>
      </c>
      <c r="R2789" s="12" t="s">
        <v>148</v>
      </c>
      <c r="S2789" s="11" t="s">
        <v>11696</v>
      </c>
      <c r="T2789" s="11" t="s">
        <v>7910</v>
      </c>
    </row>
    <row x14ac:dyDescent="0.25" r="2790" customHeight="1" ht="19.5">
      <c r="A2790" s="18">
        <v>45205</v>
      </c>
      <c r="B2790" s="11" t="s">
        <v>11697</v>
      </c>
      <c r="C2790" s="11" t="s">
        <v>5117</v>
      </c>
      <c r="D2790" s="12"/>
      <c r="E2790" s="13" t="s">
        <v>11698</v>
      </c>
      <c r="F2790" s="11" t="s">
        <v>2859</v>
      </c>
      <c r="G2790" s="12" t="s">
        <v>74</v>
      </c>
      <c r="H2790" s="12" t="s">
        <v>121</v>
      </c>
      <c r="I2790" s="14" t="s">
        <v>4975</v>
      </c>
      <c r="J2790" s="12" t="s">
        <v>24</v>
      </c>
      <c r="K2790" s="12" t="s">
        <v>25</v>
      </c>
      <c r="L2790" s="12" t="s">
        <v>39</v>
      </c>
      <c r="M2790" s="11" t="s">
        <v>149</v>
      </c>
      <c r="N2790" s="11" t="s">
        <v>4871</v>
      </c>
      <c r="O2790" s="12" t="s">
        <v>29</v>
      </c>
      <c r="P2790" s="12"/>
      <c r="Q2790" s="15" t="s">
        <v>11699</v>
      </c>
      <c r="R2790" s="12" t="s">
        <v>148</v>
      </c>
      <c r="S2790" s="11" t="s">
        <v>11700</v>
      </c>
      <c r="T2790" s="11" t="s">
        <v>4934</v>
      </c>
    </row>
    <row x14ac:dyDescent="0.25" r="2791" customHeight="1" ht="19.5">
      <c r="A2791" s="18">
        <v>45205</v>
      </c>
      <c r="B2791" s="11" t="s">
        <v>11701</v>
      </c>
      <c r="C2791" s="11" t="s">
        <v>4882</v>
      </c>
      <c r="D2791" s="12"/>
      <c r="E2791" s="13" t="s">
        <v>11702</v>
      </c>
      <c r="F2791" s="11" t="s">
        <v>11703</v>
      </c>
      <c r="G2791" s="12" t="s">
        <v>74</v>
      </c>
      <c r="H2791" s="12"/>
      <c r="I2791" s="14" t="s">
        <v>148</v>
      </c>
      <c r="J2791" s="12" t="s">
        <v>24</v>
      </c>
      <c r="K2791" s="12" t="s">
        <v>25</v>
      </c>
      <c r="L2791" s="12" t="s">
        <v>39</v>
      </c>
      <c r="M2791" s="11" t="s">
        <v>149</v>
      </c>
      <c r="N2791" s="11" t="s">
        <v>4871</v>
      </c>
      <c r="O2791" s="12" t="s">
        <v>29</v>
      </c>
      <c r="P2791" s="12"/>
      <c r="Q2791" s="15" t="s">
        <v>11704</v>
      </c>
      <c r="R2791" s="12" t="s">
        <v>148</v>
      </c>
      <c r="S2791" s="11" t="s">
        <v>11705</v>
      </c>
      <c r="T2791" s="11" t="s">
        <v>7910</v>
      </c>
    </row>
    <row x14ac:dyDescent="0.25" r="2792" customHeight="1" ht="19.5">
      <c r="A2792" s="18">
        <v>45205</v>
      </c>
      <c r="B2792" s="11" t="s">
        <v>11706</v>
      </c>
      <c r="C2792" s="11" t="s">
        <v>4923</v>
      </c>
      <c r="D2792" s="12"/>
      <c r="E2792" s="13" t="s">
        <v>11707</v>
      </c>
      <c r="F2792" s="11" t="s">
        <v>11708</v>
      </c>
      <c r="G2792" s="12" t="s">
        <v>74</v>
      </c>
      <c r="H2792" s="12" t="s">
        <v>130</v>
      </c>
      <c r="I2792" s="14" t="s">
        <v>148</v>
      </c>
      <c r="J2792" s="12" t="s">
        <v>24</v>
      </c>
      <c r="K2792" s="12" t="s">
        <v>25</v>
      </c>
      <c r="L2792" s="12" t="s">
        <v>39</v>
      </c>
      <c r="M2792" s="11" t="s">
        <v>149</v>
      </c>
      <c r="N2792" s="11" t="s">
        <v>4871</v>
      </c>
      <c r="O2792" s="12" t="s">
        <v>29</v>
      </c>
      <c r="P2792" s="12"/>
      <c r="Q2792" s="15" t="s">
        <v>11709</v>
      </c>
      <c r="R2792" s="12" t="s">
        <v>148</v>
      </c>
      <c r="S2792" s="11" t="s">
        <v>11710</v>
      </c>
      <c r="T2792" s="11" t="s">
        <v>4955</v>
      </c>
    </row>
    <row x14ac:dyDescent="0.25" r="2793" customHeight="1" ht="19.5">
      <c r="A2793" s="18">
        <v>45205</v>
      </c>
      <c r="B2793" s="11" t="s">
        <v>11711</v>
      </c>
      <c r="C2793" s="11" t="s">
        <v>4923</v>
      </c>
      <c r="D2793" s="12"/>
      <c r="E2793" s="13" t="s">
        <v>11712</v>
      </c>
      <c r="F2793" s="11" t="s">
        <v>11713</v>
      </c>
      <c r="G2793" s="12" t="s">
        <v>74</v>
      </c>
      <c r="H2793" s="12"/>
      <c r="I2793" s="14" t="s">
        <v>148</v>
      </c>
      <c r="J2793" s="12" t="s">
        <v>24</v>
      </c>
      <c r="K2793" s="12" t="s">
        <v>25</v>
      </c>
      <c r="L2793" s="12" t="s">
        <v>39</v>
      </c>
      <c r="M2793" s="11" t="s">
        <v>149</v>
      </c>
      <c r="N2793" s="11" t="s">
        <v>4871</v>
      </c>
      <c r="O2793" s="12" t="s">
        <v>29</v>
      </c>
      <c r="P2793" s="12"/>
      <c r="Q2793" s="15" t="s">
        <v>11714</v>
      </c>
      <c r="R2793" s="12" t="s">
        <v>148</v>
      </c>
      <c r="S2793" s="11" t="s">
        <v>8880</v>
      </c>
      <c r="T2793" s="11" t="s">
        <v>4955</v>
      </c>
    </row>
    <row x14ac:dyDescent="0.25" r="2794" customHeight="1" ht="19.5">
      <c r="A2794" s="18">
        <v>45205</v>
      </c>
      <c r="B2794" s="11" t="s">
        <v>11715</v>
      </c>
      <c r="C2794" s="11" t="s">
        <v>5137</v>
      </c>
      <c r="D2794" s="12"/>
      <c r="E2794" s="13" t="s">
        <v>11716</v>
      </c>
      <c r="F2794" s="11" t="s">
        <v>11717</v>
      </c>
      <c r="G2794" s="12" t="s">
        <v>2674</v>
      </c>
      <c r="H2794" s="12"/>
      <c r="I2794" s="14" t="s">
        <v>5140</v>
      </c>
      <c r="J2794" s="12" t="s">
        <v>24</v>
      </c>
      <c r="K2794" s="12" t="s">
        <v>25</v>
      </c>
      <c r="L2794" s="12" t="s">
        <v>39</v>
      </c>
      <c r="M2794" s="11" t="s">
        <v>149</v>
      </c>
      <c r="N2794" s="11" t="s">
        <v>4871</v>
      </c>
      <c r="O2794" s="12" t="s">
        <v>29</v>
      </c>
      <c r="P2794" s="12"/>
      <c r="Q2794" s="15" t="s">
        <v>11718</v>
      </c>
      <c r="R2794" s="12" t="s">
        <v>148</v>
      </c>
      <c r="S2794" s="11" t="s">
        <v>11719</v>
      </c>
      <c r="T2794" s="11" t="s">
        <v>4961</v>
      </c>
    </row>
    <row x14ac:dyDescent="0.25" r="2795" customHeight="1" ht="19.5">
      <c r="A2795" s="18">
        <v>45205</v>
      </c>
      <c r="B2795" s="11" t="s">
        <v>11720</v>
      </c>
      <c r="C2795" s="11" t="s">
        <v>4882</v>
      </c>
      <c r="D2795" s="12"/>
      <c r="E2795" s="13" t="s">
        <v>11721</v>
      </c>
      <c r="F2795" s="11" t="s">
        <v>11722</v>
      </c>
      <c r="G2795" s="12" t="s">
        <v>74</v>
      </c>
      <c r="H2795" s="12"/>
      <c r="I2795" s="14" t="s">
        <v>148</v>
      </c>
      <c r="J2795" s="12" t="s">
        <v>24</v>
      </c>
      <c r="K2795" s="12" t="s">
        <v>25</v>
      </c>
      <c r="L2795" s="12" t="s">
        <v>39</v>
      </c>
      <c r="M2795" s="11" t="s">
        <v>149</v>
      </c>
      <c r="N2795" s="11" t="s">
        <v>4871</v>
      </c>
      <c r="O2795" s="12" t="s">
        <v>29</v>
      </c>
      <c r="P2795" s="12"/>
      <c r="Q2795" s="15" t="s">
        <v>11723</v>
      </c>
      <c r="R2795" s="12" t="s">
        <v>148</v>
      </c>
      <c r="S2795" s="11" t="s">
        <v>11724</v>
      </c>
      <c r="T2795" s="11" t="s">
        <v>4978</v>
      </c>
    </row>
    <row x14ac:dyDescent="0.25" r="2796" customHeight="1" ht="19.5">
      <c r="A2796" s="18">
        <v>45205</v>
      </c>
      <c r="B2796" s="11" t="s">
        <v>11725</v>
      </c>
      <c r="C2796" s="11" t="s">
        <v>4923</v>
      </c>
      <c r="D2796" s="12"/>
      <c r="E2796" s="13" t="s">
        <v>11726</v>
      </c>
      <c r="F2796" s="11" t="s">
        <v>11727</v>
      </c>
      <c r="G2796" s="12" t="s">
        <v>74</v>
      </c>
      <c r="H2796" s="12"/>
      <c r="I2796" s="14" t="s">
        <v>148</v>
      </c>
      <c r="J2796" s="12" t="s">
        <v>24</v>
      </c>
      <c r="K2796" s="12" t="s">
        <v>25</v>
      </c>
      <c r="L2796" s="12" t="s">
        <v>39</v>
      </c>
      <c r="M2796" s="11" t="s">
        <v>149</v>
      </c>
      <c r="N2796" s="11" t="s">
        <v>4871</v>
      </c>
      <c r="O2796" s="12" t="s">
        <v>29</v>
      </c>
      <c r="P2796" s="12"/>
      <c r="Q2796" s="15" t="s">
        <v>11728</v>
      </c>
      <c r="R2796" s="12" t="s">
        <v>148</v>
      </c>
      <c r="S2796" s="11" t="s">
        <v>11729</v>
      </c>
      <c r="T2796" s="11" t="s">
        <v>4893</v>
      </c>
    </row>
    <row x14ac:dyDescent="0.25" r="2797" customHeight="1" ht="19.5">
      <c r="A2797" s="18">
        <v>45205</v>
      </c>
      <c r="B2797" s="11" t="s">
        <v>11730</v>
      </c>
      <c r="C2797" s="11" t="s">
        <v>4867</v>
      </c>
      <c r="D2797" s="12"/>
      <c r="E2797" s="13" t="s">
        <v>11731</v>
      </c>
      <c r="F2797" s="11" t="s">
        <v>11732</v>
      </c>
      <c r="G2797" s="12" t="s">
        <v>74</v>
      </c>
      <c r="H2797" s="12"/>
      <c r="I2797" s="14" t="s">
        <v>4870</v>
      </c>
      <c r="J2797" s="12" t="s">
        <v>24</v>
      </c>
      <c r="K2797" s="12" t="s">
        <v>25</v>
      </c>
      <c r="L2797" s="12" t="s">
        <v>39</v>
      </c>
      <c r="M2797" s="11" t="s">
        <v>149</v>
      </c>
      <c r="N2797" s="11" t="s">
        <v>4871</v>
      </c>
      <c r="O2797" s="12" t="s">
        <v>29</v>
      </c>
      <c r="P2797" s="12"/>
      <c r="Q2797" s="15" t="s">
        <v>11733</v>
      </c>
      <c r="R2797" s="12" t="s">
        <v>148</v>
      </c>
      <c r="S2797" s="11" t="s">
        <v>11734</v>
      </c>
      <c r="T2797" s="11" t="s">
        <v>4961</v>
      </c>
    </row>
    <row x14ac:dyDescent="0.25" r="2798" customHeight="1" ht="19.5">
      <c r="A2798" s="18">
        <v>45205</v>
      </c>
      <c r="B2798" s="11" t="s">
        <v>11735</v>
      </c>
      <c r="C2798" s="11" t="s">
        <v>4882</v>
      </c>
      <c r="D2798" s="12"/>
      <c r="E2798" s="13" t="s">
        <v>11736</v>
      </c>
      <c r="F2798" s="11" t="s">
        <v>11737</v>
      </c>
      <c r="G2798" s="12" t="s">
        <v>74</v>
      </c>
      <c r="H2798" s="12"/>
      <c r="I2798" s="14" t="s">
        <v>148</v>
      </c>
      <c r="J2798" s="12" t="s">
        <v>24</v>
      </c>
      <c r="K2798" s="12" t="s">
        <v>25</v>
      </c>
      <c r="L2798" s="12" t="s">
        <v>39</v>
      </c>
      <c r="M2798" s="11" t="s">
        <v>149</v>
      </c>
      <c r="N2798" s="11" t="s">
        <v>4871</v>
      </c>
      <c r="O2798" s="12" t="s">
        <v>29</v>
      </c>
      <c r="P2798" s="12"/>
      <c r="Q2798" s="15" t="s">
        <v>11738</v>
      </c>
      <c r="R2798" s="12" t="s">
        <v>148</v>
      </c>
      <c r="S2798" s="11" t="s">
        <v>11739</v>
      </c>
      <c r="T2798" s="11" t="s">
        <v>4928</v>
      </c>
    </row>
    <row x14ac:dyDescent="0.25" r="2799" customHeight="1" ht="19.5">
      <c r="A2799" s="18">
        <v>45205</v>
      </c>
      <c r="B2799" s="11" t="s">
        <v>11740</v>
      </c>
      <c r="C2799" s="11" t="s">
        <v>4867</v>
      </c>
      <c r="D2799" s="12"/>
      <c r="E2799" s="13" t="s">
        <v>11741</v>
      </c>
      <c r="F2799" s="11" t="s">
        <v>11742</v>
      </c>
      <c r="G2799" s="12" t="s">
        <v>74</v>
      </c>
      <c r="H2799" s="12"/>
      <c r="I2799" s="14" t="s">
        <v>4870</v>
      </c>
      <c r="J2799" s="12" t="s">
        <v>24</v>
      </c>
      <c r="K2799" s="12" t="s">
        <v>25</v>
      </c>
      <c r="L2799" s="12" t="s">
        <v>39</v>
      </c>
      <c r="M2799" s="11" t="s">
        <v>149</v>
      </c>
      <c r="N2799" s="11" t="s">
        <v>4871</v>
      </c>
      <c r="O2799" s="12" t="s">
        <v>29</v>
      </c>
      <c r="P2799" s="12"/>
      <c r="Q2799" s="15" t="s">
        <v>11743</v>
      </c>
      <c r="R2799" s="12" t="s">
        <v>42</v>
      </c>
      <c r="S2799" s="11" t="s">
        <v>11744</v>
      </c>
      <c r="T2799" s="11" t="s">
        <v>4899</v>
      </c>
    </row>
    <row x14ac:dyDescent="0.25" r="2800" customHeight="1" ht="19.5">
      <c r="A2800" s="18">
        <v>45205</v>
      </c>
      <c r="B2800" s="11" t="s">
        <v>11745</v>
      </c>
      <c r="C2800" s="11" t="s">
        <v>4882</v>
      </c>
      <c r="D2800" s="12"/>
      <c r="E2800" s="13" t="s">
        <v>11746</v>
      </c>
      <c r="F2800" s="11" t="s">
        <v>11747</v>
      </c>
      <c r="G2800" s="12" t="s">
        <v>74</v>
      </c>
      <c r="H2800" s="12"/>
      <c r="I2800" s="14" t="s">
        <v>3454</v>
      </c>
      <c r="J2800" s="12" t="s">
        <v>24</v>
      </c>
      <c r="K2800" s="12" t="s">
        <v>25</v>
      </c>
      <c r="L2800" s="12" t="s">
        <v>39</v>
      </c>
      <c r="M2800" s="11" t="s">
        <v>149</v>
      </c>
      <c r="N2800" s="11" t="s">
        <v>4871</v>
      </c>
      <c r="O2800" s="12" t="s">
        <v>29</v>
      </c>
      <c r="P2800" s="12"/>
      <c r="Q2800" s="15" t="s">
        <v>11748</v>
      </c>
      <c r="R2800" s="12" t="s">
        <v>148</v>
      </c>
      <c r="S2800" s="11" t="s">
        <v>11749</v>
      </c>
      <c r="T2800" s="11" t="s">
        <v>4874</v>
      </c>
    </row>
    <row x14ac:dyDescent="0.25" r="2801" customHeight="1" ht="19.5">
      <c r="A2801" s="18">
        <v>45205</v>
      </c>
      <c r="B2801" s="11" t="s">
        <v>11750</v>
      </c>
      <c r="C2801" s="11" t="s">
        <v>4867</v>
      </c>
      <c r="D2801" s="12"/>
      <c r="E2801" s="13" t="s">
        <v>11751</v>
      </c>
      <c r="F2801" s="11" t="s">
        <v>11752</v>
      </c>
      <c r="G2801" s="12" t="s">
        <v>74</v>
      </c>
      <c r="H2801" s="12"/>
      <c r="I2801" s="14" t="s">
        <v>4870</v>
      </c>
      <c r="J2801" s="12" t="s">
        <v>24</v>
      </c>
      <c r="K2801" s="12" t="s">
        <v>25</v>
      </c>
      <c r="L2801" s="12" t="s">
        <v>39</v>
      </c>
      <c r="M2801" s="11" t="s">
        <v>149</v>
      </c>
      <c r="N2801" s="11" t="s">
        <v>4871</v>
      </c>
      <c r="O2801" s="12" t="s">
        <v>29</v>
      </c>
      <c r="P2801" s="12"/>
      <c r="Q2801" s="15" t="s">
        <v>11753</v>
      </c>
      <c r="R2801" s="12" t="s">
        <v>148</v>
      </c>
      <c r="S2801" s="11" t="s">
        <v>11754</v>
      </c>
      <c r="T2801" s="11" t="s">
        <v>4893</v>
      </c>
    </row>
    <row x14ac:dyDescent="0.25" r="2802" customHeight="1" ht="19.5">
      <c r="A2802" s="18">
        <v>45205</v>
      </c>
      <c r="B2802" s="11" t="s">
        <v>11755</v>
      </c>
      <c r="C2802" s="11" t="s">
        <v>5117</v>
      </c>
      <c r="D2802" s="12"/>
      <c r="E2802" s="13" t="s">
        <v>11756</v>
      </c>
      <c r="F2802" s="11" t="s">
        <v>11757</v>
      </c>
      <c r="G2802" s="12" t="s">
        <v>74</v>
      </c>
      <c r="H2802" s="12" t="s">
        <v>130</v>
      </c>
      <c r="I2802" s="14" t="s">
        <v>4975</v>
      </c>
      <c r="J2802" s="12" t="s">
        <v>24</v>
      </c>
      <c r="K2802" s="12" t="s">
        <v>25</v>
      </c>
      <c r="L2802" s="12" t="s">
        <v>39</v>
      </c>
      <c r="M2802" s="11" t="s">
        <v>149</v>
      </c>
      <c r="N2802" s="11" t="s">
        <v>4871</v>
      </c>
      <c r="O2802" s="12" t="s">
        <v>29</v>
      </c>
      <c r="P2802" s="12"/>
      <c r="Q2802" s="15" t="s">
        <v>11758</v>
      </c>
      <c r="R2802" s="12" t="s">
        <v>148</v>
      </c>
      <c r="S2802" s="11" t="s">
        <v>11759</v>
      </c>
      <c r="T2802" s="11" t="s">
        <v>5339</v>
      </c>
    </row>
    <row x14ac:dyDescent="0.25" r="2803" customHeight="1" ht="19.5">
      <c r="A2803" s="18">
        <v>45205</v>
      </c>
      <c r="B2803" s="11" t="s">
        <v>11760</v>
      </c>
      <c r="C2803" s="11" t="s">
        <v>5137</v>
      </c>
      <c r="D2803" s="12"/>
      <c r="E2803" s="13" t="s">
        <v>11761</v>
      </c>
      <c r="F2803" s="11" t="s">
        <v>11762</v>
      </c>
      <c r="G2803" s="12" t="s">
        <v>2674</v>
      </c>
      <c r="H2803" s="12"/>
      <c r="I2803" s="14" t="s">
        <v>5140</v>
      </c>
      <c r="J2803" s="12" t="s">
        <v>24</v>
      </c>
      <c r="K2803" s="12" t="s">
        <v>25</v>
      </c>
      <c r="L2803" s="12" t="s">
        <v>39</v>
      </c>
      <c r="M2803" s="11" t="s">
        <v>149</v>
      </c>
      <c r="N2803" s="11" t="s">
        <v>4871</v>
      </c>
      <c r="O2803" s="12" t="s">
        <v>29</v>
      </c>
      <c r="P2803" s="12"/>
      <c r="Q2803" s="15" t="s">
        <v>11763</v>
      </c>
      <c r="R2803" s="12" t="s">
        <v>148</v>
      </c>
      <c r="S2803" s="11" t="s">
        <v>11764</v>
      </c>
      <c r="T2803" s="11" t="s">
        <v>4906</v>
      </c>
    </row>
    <row x14ac:dyDescent="0.25" r="2804" customHeight="1" ht="19.5">
      <c r="A2804" s="18">
        <v>45205</v>
      </c>
      <c r="B2804" s="11" t="s">
        <v>11765</v>
      </c>
      <c r="C2804" s="11" t="s">
        <v>4923</v>
      </c>
      <c r="D2804" s="12"/>
      <c r="E2804" s="13" t="s">
        <v>11766</v>
      </c>
      <c r="F2804" s="11" t="s">
        <v>11767</v>
      </c>
      <c r="G2804" s="12" t="s">
        <v>74</v>
      </c>
      <c r="H2804" s="12" t="s">
        <v>130</v>
      </c>
      <c r="I2804" s="14" t="s">
        <v>148</v>
      </c>
      <c r="J2804" s="12" t="s">
        <v>24</v>
      </c>
      <c r="K2804" s="12" t="s">
        <v>25</v>
      </c>
      <c r="L2804" s="12" t="s">
        <v>39</v>
      </c>
      <c r="M2804" s="11" t="s">
        <v>149</v>
      </c>
      <c r="N2804" s="11" t="s">
        <v>4871</v>
      </c>
      <c r="O2804" s="12" t="s">
        <v>29</v>
      </c>
      <c r="P2804" s="12"/>
      <c r="Q2804" s="15" t="s">
        <v>11768</v>
      </c>
      <c r="R2804" s="12" t="s">
        <v>148</v>
      </c>
      <c r="S2804" s="11" t="s">
        <v>4954</v>
      </c>
      <c r="T2804" s="11" t="s">
        <v>4955</v>
      </c>
    </row>
    <row x14ac:dyDescent="0.25" r="2805" customHeight="1" ht="19.5">
      <c r="A2805" s="18">
        <v>45205</v>
      </c>
      <c r="B2805" s="11" t="s">
        <v>11769</v>
      </c>
      <c r="C2805" s="11" t="s">
        <v>5117</v>
      </c>
      <c r="D2805" s="12"/>
      <c r="E2805" s="13" t="s">
        <v>11770</v>
      </c>
      <c r="F2805" s="11" t="s">
        <v>11771</v>
      </c>
      <c r="G2805" s="12" t="s">
        <v>74</v>
      </c>
      <c r="H2805" s="12"/>
      <c r="I2805" s="14" t="s">
        <v>4975</v>
      </c>
      <c r="J2805" s="12" t="s">
        <v>24</v>
      </c>
      <c r="K2805" s="12" t="s">
        <v>25</v>
      </c>
      <c r="L2805" s="12" t="s">
        <v>39</v>
      </c>
      <c r="M2805" s="11" t="s">
        <v>149</v>
      </c>
      <c r="N2805" s="11" t="s">
        <v>4871</v>
      </c>
      <c r="O2805" s="12" t="s">
        <v>29</v>
      </c>
      <c r="P2805" s="12"/>
      <c r="Q2805" s="15" t="s">
        <v>11772</v>
      </c>
      <c r="R2805" s="12" t="s">
        <v>148</v>
      </c>
      <c r="S2805" s="11" t="s">
        <v>11773</v>
      </c>
      <c r="T2805" s="11" t="s">
        <v>4928</v>
      </c>
    </row>
    <row x14ac:dyDescent="0.25" r="2806" customHeight="1" ht="19.5">
      <c r="A2806" s="18">
        <v>45205</v>
      </c>
      <c r="B2806" s="11" t="s">
        <v>11774</v>
      </c>
      <c r="C2806" s="11" t="s">
        <v>4867</v>
      </c>
      <c r="D2806" s="12"/>
      <c r="E2806" s="13" t="s">
        <v>11775</v>
      </c>
      <c r="F2806" s="11" t="s">
        <v>11776</v>
      </c>
      <c r="G2806" s="12" t="s">
        <v>74</v>
      </c>
      <c r="H2806" s="12"/>
      <c r="I2806" s="14" t="s">
        <v>4870</v>
      </c>
      <c r="J2806" s="12" t="s">
        <v>24</v>
      </c>
      <c r="K2806" s="12" t="s">
        <v>25</v>
      </c>
      <c r="L2806" s="12" t="s">
        <v>39</v>
      </c>
      <c r="M2806" s="11" t="s">
        <v>149</v>
      </c>
      <c r="N2806" s="11" t="s">
        <v>4871</v>
      </c>
      <c r="O2806" s="12" t="s">
        <v>29</v>
      </c>
      <c r="P2806" s="12"/>
      <c r="Q2806" s="15" t="s">
        <v>11777</v>
      </c>
      <c r="R2806" s="12" t="s">
        <v>148</v>
      </c>
      <c r="S2806" s="11" t="s">
        <v>11778</v>
      </c>
      <c r="T2806" s="11" t="s">
        <v>4893</v>
      </c>
    </row>
    <row x14ac:dyDescent="0.25" r="2807" customHeight="1" ht="19.5">
      <c r="A2807" s="18">
        <v>45205</v>
      </c>
      <c r="B2807" s="11" t="s">
        <v>11779</v>
      </c>
      <c r="C2807" s="11" t="s">
        <v>4867</v>
      </c>
      <c r="D2807" s="12"/>
      <c r="E2807" s="13" t="s">
        <v>11780</v>
      </c>
      <c r="F2807" s="11" t="s">
        <v>11781</v>
      </c>
      <c r="G2807" s="12" t="s">
        <v>74</v>
      </c>
      <c r="H2807" s="12" t="s">
        <v>130</v>
      </c>
      <c r="I2807" s="14" t="s">
        <v>4870</v>
      </c>
      <c r="J2807" s="12" t="s">
        <v>24</v>
      </c>
      <c r="K2807" s="12" t="s">
        <v>25</v>
      </c>
      <c r="L2807" s="12" t="s">
        <v>39</v>
      </c>
      <c r="M2807" s="11" t="s">
        <v>149</v>
      </c>
      <c r="N2807" s="11" t="s">
        <v>4871</v>
      </c>
      <c r="O2807" s="12" t="s">
        <v>29</v>
      </c>
      <c r="P2807" s="12"/>
      <c r="Q2807" s="15" t="s">
        <v>11782</v>
      </c>
      <c r="R2807" s="12" t="s">
        <v>148</v>
      </c>
      <c r="S2807" s="11" t="s">
        <v>11783</v>
      </c>
      <c r="T2807" s="11" t="s">
        <v>4961</v>
      </c>
    </row>
    <row x14ac:dyDescent="0.25" r="2808" customHeight="1" ht="19.5">
      <c r="A2808" s="18">
        <v>45205</v>
      </c>
      <c r="B2808" s="11" t="s">
        <v>11784</v>
      </c>
      <c r="C2808" s="11" t="s">
        <v>4923</v>
      </c>
      <c r="D2808" s="12"/>
      <c r="E2808" s="13" t="s">
        <v>11785</v>
      </c>
      <c r="F2808" s="11" t="s">
        <v>5445</v>
      </c>
      <c r="G2808" s="12" t="s">
        <v>74</v>
      </c>
      <c r="H2808" s="12" t="s">
        <v>1267</v>
      </c>
      <c r="I2808" s="14" t="s">
        <v>148</v>
      </c>
      <c r="J2808" s="12" t="s">
        <v>24</v>
      </c>
      <c r="K2808" s="12" t="s">
        <v>25</v>
      </c>
      <c r="L2808" s="12" t="s">
        <v>39</v>
      </c>
      <c r="M2808" s="11" t="s">
        <v>149</v>
      </c>
      <c r="N2808" s="11" t="s">
        <v>4871</v>
      </c>
      <c r="O2808" s="12" t="s">
        <v>29</v>
      </c>
      <c r="P2808" s="12"/>
      <c r="Q2808" s="15" t="s">
        <v>11786</v>
      </c>
      <c r="R2808" s="12" t="s">
        <v>148</v>
      </c>
      <c r="S2808" s="11" t="s">
        <v>11787</v>
      </c>
      <c r="T2808" s="11" t="s">
        <v>4893</v>
      </c>
    </row>
    <row x14ac:dyDescent="0.25" r="2809" customHeight="1" ht="19.5">
      <c r="A2809" s="18">
        <v>45205</v>
      </c>
      <c r="B2809" s="11" t="s">
        <v>11788</v>
      </c>
      <c r="C2809" s="11" t="s">
        <v>4867</v>
      </c>
      <c r="D2809" s="12"/>
      <c r="E2809" s="13" t="s">
        <v>11789</v>
      </c>
      <c r="F2809" s="11" t="s">
        <v>11790</v>
      </c>
      <c r="G2809" s="12" t="s">
        <v>74</v>
      </c>
      <c r="H2809" s="12"/>
      <c r="I2809" s="14" t="s">
        <v>4870</v>
      </c>
      <c r="J2809" s="12" t="s">
        <v>24</v>
      </c>
      <c r="K2809" s="12" t="s">
        <v>25</v>
      </c>
      <c r="L2809" s="12" t="s">
        <v>39</v>
      </c>
      <c r="M2809" s="11" t="s">
        <v>149</v>
      </c>
      <c r="N2809" s="11" t="s">
        <v>4871</v>
      </c>
      <c r="O2809" s="12" t="s">
        <v>29</v>
      </c>
      <c r="P2809" s="12"/>
      <c r="Q2809" s="15" t="s">
        <v>11791</v>
      </c>
      <c r="R2809" s="12" t="s">
        <v>148</v>
      </c>
      <c r="S2809" s="11" t="s">
        <v>11792</v>
      </c>
      <c r="T2809" s="11" t="s">
        <v>4928</v>
      </c>
    </row>
    <row x14ac:dyDescent="0.25" r="2810" customHeight="1" ht="19.5">
      <c r="A2810" s="18">
        <v>45205</v>
      </c>
      <c r="B2810" s="11" t="s">
        <v>11793</v>
      </c>
      <c r="C2810" s="11" t="s">
        <v>4867</v>
      </c>
      <c r="D2810" s="12"/>
      <c r="E2810" s="13" t="s">
        <v>11794</v>
      </c>
      <c r="F2810" s="11" t="s">
        <v>11795</v>
      </c>
      <c r="G2810" s="12" t="s">
        <v>74</v>
      </c>
      <c r="H2810" s="12" t="s">
        <v>98</v>
      </c>
      <c r="I2810" s="14" t="s">
        <v>4870</v>
      </c>
      <c r="J2810" s="12" t="s">
        <v>24</v>
      </c>
      <c r="K2810" s="12" t="s">
        <v>25</v>
      </c>
      <c r="L2810" s="12" t="s">
        <v>39</v>
      </c>
      <c r="M2810" s="11" t="s">
        <v>149</v>
      </c>
      <c r="N2810" s="11" t="s">
        <v>4871</v>
      </c>
      <c r="O2810" s="12" t="s">
        <v>29</v>
      </c>
      <c r="P2810" s="12"/>
      <c r="Q2810" s="15" t="s">
        <v>11796</v>
      </c>
      <c r="R2810" s="12" t="s">
        <v>148</v>
      </c>
      <c r="S2810" s="11" t="s">
        <v>11797</v>
      </c>
      <c r="T2810" s="11" t="s">
        <v>4893</v>
      </c>
    </row>
    <row x14ac:dyDescent="0.25" r="2811" customHeight="1" ht="19.5">
      <c r="A2811" s="18">
        <v>45205</v>
      </c>
      <c r="B2811" s="11" t="s">
        <v>11798</v>
      </c>
      <c r="C2811" s="11" t="s">
        <v>4867</v>
      </c>
      <c r="D2811" s="12"/>
      <c r="E2811" s="13" t="s">
        <v>11799</v>
      </c>
      <c r="F2811" s="11" t="s">
        <v>11800</v>
      </c>
      <c r="G2811" s="12" t="s">
        <v>74</v>
      </c>
      <c r="H2811" s="12" t="s">
        <v>98</v>
      </c>
      <c r="I2811" s="14" t="s">
        <v>4870</v>
      </c>
      <c r="J2811" s="12" t="s">
        <v>24</v>
      </c>
      <c r="K2811" s="12" t="s">
        <v>25</v>
      </c>
      <c r="L2811" s="12" t="s">
        <v>39</v>
      </c>
      <c r="M2811" s="11" t="s">
        <v>149</v>
      </c>
      <c r="N2811" s="11" t="s">
        <v>4871</v>
      </c>
      <c r="O2811" s="12" t="s">
        <v>29</v>
      </c>
      <c r="P2811" s="12"/>
      <c r="Q2811" s="15" t="s">
        <v>11801</v>
      </c>
      <c r="R2811" s="12" t="s">
        <v>148</v>
      </c>
      <c r="S2811" s="11" t="s">
        <v>11802</v>
      </c>
      <c r="T2811" s="11" t="s">
        <v>4874</v>
      </c>
    </row>
    <row x14ac:dyDescent="0.25" r="2812" customHeight="1" ht="19.5">
      <c r="A2812" s="18">
        <v>45205</v>
      </c>
      <c r="B2812" s="11" t="s">
        <v>11803</v>
      </c>
      <c r="C2812" s="11" t="s">
        <v>4867</v>
      </c>
      <c r="D2812" s="12"/>
      <c r="E2812" s="13" t="s">
        <v>11804</v>
      </c>
      <c r="F2812" s="11" t="s">
        <v>11805</v>
      </c>
      <c r="G2812" s="12" t="s">
        <v>74</v>
      </c>
      <c r="H2812" s="12" t="s">
        <v>98</v>
      </c>
      <c r="I2812" s="14" t="s">
        <v>4870</v>
      </c>
      <c r="J2812" s="12" t="s">
        <v>24</v>
      </c>
      <c r="K2812" s="12" t="s">
        <v>25</v>
      </c>
      <c r="L2812" s="12" t="s">
        <v>39</v>
      </c>
      <c r="M2812" s="11" t="s">
        <v>149</v>
      </c>
      <c r="N2812" s="11" t="s">
        <v>4871</v>
      </c>
      <c r="O2812" s="12" t="s">
        <v>29</v>
      </c>
      <c r="P2812" s="12"/>
      <c r="Q2812" s="15" t="s">
        <v>11806</v>
      </c>
      <c r="R2812" s="12" t="s">
        <v>148</v>
      </c>
      <c r="S2812" s="11" t="s">
        <v>11807</v>
      </c>
      <c r="T2812" s="11" t="s">
        <v>6803</v>
      </c>
    </row>
    <row x14ac:dyDescent="0.25" r="2813" customHeight="1" ht="19.5">
      <c r="A2813" s="18">
        <v>45205</v>
      </c>
      <c r="B2813" s="11" t="s">
        <v>11808</v>
      </c>
      <c r="C2813" s="11" t="s">
        <v>4867</v>
      </c>
      <c r="D2813" s="12"/>
      <c r="E2813" s="13" t="s">
        <v>11809</v>
      </c>
      <c r="F2813" s="11" t="s">
        <v>11810</v>
      </c>
      <c r="G2813" s="12" t="s">
        <v>74</v>
      </c>
      <c r="H2813" s="12"/>
      <c r="I2813" s="14" t="s">
        <v>4870</v>
      </c>
      <c r="J2813" s="12" t="s">
        <v>24</v>
      </c>
      <c r="K2813" s="12" t="s">
        <v>25</v>
      </c>
      <c r="L2813" s="12" t="s">
        <v>39</v>
      </c>
      <c r="M2813" s="11" t="s">
        <v>149</v>
      </c>
      <c r="N2813" s="11" t="s">
        <v>4871</v>
      </c>
      <c r="O2813" s="12" t="s">
        <v>29</v>
      </c>
      <c r="P2813" s="12"/>
      <c r="Q2813" s="15" t="s">
        <v>11811</v>
      </c>
      <c r="R2813" s="12" t="s">
        <v>148</v>
      </c>
      <c r="S2813" s="11" t="s">
        <v>11812</v>
      </c>
      <c r="T2813" s="11" t="s">
        <v>4961</v>
      </c>
    </row>
    <row x14ac:dyDescent="0.25" r="2814" customHeight="1" ht="19.5">
      <c r="A2814" s="18">
        <v>45205</v>
      </c>
      <c r="B2814" s="11" t="s">
        <v>11813</v>
      </c>
      <c r="C2814" s="11" t="s">
        <v>4923</v>
      </c>
      <c r="D2814" s="12"/>
      <c r="E2814" s="13" t="s">
        <v>11814</v>
      </c>
      <c r="F2814" s="11" t="s">
        <v>11815</v>
      </c>
      <c r="G2814" s="12" t="s">
        <v>74</v>
      </c>
      <c r="H2814" s="12" t="s">
        <v>1267</v>
      </c>
      <c r="I2814" s="14" t="s">
        <v>31</v>
      </c>
      <c r="J2814" s="12" t="s">
        <v>24</v>
      </c>
      <c r="K2814" s="12" t="s">
        <v>25</v>
      </c>
      <c r="L2814" s="12" t="s">
        <v>39</v>
      </c>
      <c r="M2814" s="11" t="s">
        <v>149</v>
      </c>
      <c r="N2814" s="11" t="s">
        <v>4871</v>
      </c>
      <c r="O2814" s="12" t="s">
        <v>29</v>
      </c>
      <c r="P2814" s="12"/>
      <c r="Q2814" s="15" t="s">
        <v>11816</v>
      </c>
      <c r="R2814" s="12" t="s">
        <v>148</v>
      </c>
      <c r="S2814" s="11" t="s">
        <v>11817</v>
      </c>
      <c r="T2814" s="11" t="s">
        <v>4955</v>
      </c>
    </row>
    <row x14ac:dyDescent="0.25" r="2815" customHeight="1" ht="19.5">
      <c r="A2815" s="18">
        <v>45205</v>
      </c>
      <c r="B2815" s="11" t="s">
        <v>11818</v>
      </c>
      <c r="C2815" s="11" t="s">
        <v>4882</v>
      </c>
      <c r="D2815" s="12"/>
      <c r="E2815" s="13" t="s">
        <v>11819</v>
      </c>
      <c r="F2815" s="11" t="s">
        <v>11820</v>
      </c>
      <c r="G2815" s="12" t="s">
        <v>74</v>
      </c>
      <c r="H2815" s="12"/>
      <c r="I2815" s="14" t="s">
        <v>328</v>
      </c>
      <c r="J2815" s="12" t="s">
        <v>24</v>
      </c>
      <c r="K2815" s="12" t="s">
        <v>25</v>
      </c>
      <c r="L2815" s="12" t="s">
        <v>39</v>
      </c>
      <c r="M2815" s="11" t="s">
        <v>149</v>
      </c>
      <c r="N2815" s="11" t="s">
        <v>4871</v>
      </c>
      <c r="O2815" s="12" t="s">
        <v>29</v>
      </c>
      <c r="P2815" s="12"/>
      <c r="Q2815" s="15" t="s">
        <v>11821</v>
      </c>
      <c r="R2815" s="12" t="s">
        <v>148</v>
      </c>
      <c r="S2815" s="11" t="s">
        <v>11822</v>
      </c>
      <c r="T2815" s="11" t="s">
        <v>4978</v>
      </c>
    </row>
    <row x14ac:dyDescent="0.25" r="2816" customHeight="1" ht="19.5">
      <c r="A2816" s="18">
        <v>45205</v>
      </c>
      <c r="B2816" s="11" t="s">
        <v>11823</v>
      </c>
      <c r="C2816" s="11" t="s">
        <v>4867</v>
      </c>
      <c r="D2816" s="12"/>
      <c r="E2816" s="13" t="s">
        <v>11643</v>
      </c>
      <c r="F2816" s="11" t="s">
        <v>11644</v>
      </c>
      <c r="G2816" s="12" t="s">
        <v>74</v>
      </c>
      <c r="H2816" s="12"/>
      <c r="I2816" s="14" t="s">
        <v>4870</v>
      </c>
      <c r="J2816" s="12" t="s">
        <v>24</v>
      </c>
      <c r="K2816" s="12" t="s">
        <v>25</v>
      </c>
      <c r="L2816" s="12" t="s">
        <v>39</v>
      </c>
      <c r="M2816" s="11" t="s">
        <v>149</v>
      </c>
      <c r="N2816" s="11" t="s">
        <v>4871</v>
      </c>
      <c r="O2816" s="12" t="s">
        <v>29</v>
      </c>
      <c r="P2816" s="12"/>
      <c r="Q2816" s="15" t="s">
        <v>11824</v>
      </c>
      <c r="R2816" s="12" t="s">
        <v>148</v>
      </c>
      <c r="S2816" s="11" t="s">
        <v>11825</v>
      </c>
      <c r="T2816" s="11" t="s">
        <v>4893</v>
      </c>
    </row>
    <row x14ac:dyDescent="0.25" r="2817" customHeight="1" ht="19.5">
      <c r="A2817" s="18">
        <v>45205</v>
      </c>
      <c r="B2817" s="11" t="s">
        <v>11826</v>
      </c>
      <c r="C2817" s="11" t="s">
        <v>5060</v>
      </c>
      <c r="D2817" s="12"/>
      <c r="E2817" s="13" t="s">
        <v>11827</v>
      </c>
      <c r="F2817" s="11" t="s">
        <v>11828</v>
      </c>
      <c r="G2817" s="12" t="s">
        <v>74</v>
      </c>
      <c r="H2817" s="12" t="s">
        <v>130</v>
      </c>
      <c r="I2817" s="14" t="s">
        <v>4975</v>
      </c>
      <c r="J2817" s="12" t="s">
        <v>24</v>
      </c>
      <c r="K2817" s="12" t="s">
        <v>25</v>
      </c>
      <c r="L2817" s="12" t="s">
        <v>39</v>
      </c>
      <c r="M2817" s="11" t="s">
        <v>149</v>
      </c>
      <c r="N2817" s="11" t="s">
        <v>4871</v>
      </c>
      <c r="O2817" s="12" t="s">
        <v>29</v>
      </c>
      <c r="P2817" s="12"/>
      <c r="Q2817" s="15" t="s">
        <v>11829</v>
      </c>
      <c r="R2817" s="12" t="s">
        <v>148</v>
      </c>
      <c r="S2817" s="11" t="s">
        <v>11830</v>
      </c>
      <c r="T2817" s="11" t="s">
        <v>4893</v>
      </c>
    </row>
    <row x14ac:dyDescent="0.25" r="2818" customHeight="1" ht="19.5">
      <c r="A2818" s="18">
        <v>45205</v>
      </c>
      <c r="B2818" s="11" t="s">
        <v>11831</v>
      </c>
      <c r="C2818" s="11" t="s">
        <v>4882</v>
      </c>
      <c r="D2818" s="12"/>
      <c r="E2818" s="13" t="s">
        <v>11832</v>
      </c>
      <c r="F2818" s="11" t="s">
        <v>6289</v>
      </c>
      <c r="G2818" s="12" t="s">
        <v>74</v>
      </c>
      <c r="H2818" s="12" t="s">
        <v>130</v>
      </c>
      <c r="I2818" s="14" t="s">
        <v>148</v>
      </c>
      <c r="J2818" s="12" t="s">
        <v>24</v>
      </c>
      <c r="K2818" s="12" t="s">
        <v>25</v>
      </c>
      <c r="L2818" s="12" t="s">
        <v>39</v>
      </c>
      <c r="M2818" s="11" t="s">
        <v>149</v>
      </c>
      <c r="N2818" s="11" t="s">
        <v>4871</v>
      </c>
      <c r="O2818" s="12" t="s">
        <v>29</v>
      </c>
      <c r="P2818" s="12"/>
      <c r="Q2818" s="15" t="s">
        <v>11833</v>
      </c>
      <c r="R2818" s="12" t="s">
        <v>148</v>
      </c>
      <c r="S2818" s="11" t="s">
        <v>11834</v>
      </c>
      <c r="T2818" s="11" t="s">
        <v>4961</v>
      </c>
    </row>
    <row x14ac:dyDescent="0.25" r="2819" customHeight="1" ht="19.5">
      <c r="A2819" s="18">
        <v>45205</v>
      </c>
      <c r="B2819" s="11" t="s">
        <v>11835</v>
      </c>
      <c r="C2819" s="11" t="s">
        <v>4882</v>
      </c>
      <c r="D2819" s="12"/>
      <c r="E2819" s="13" t="s">
        <v>11836</v>
      </c>
      <c r="F2819" s="11" t="s">
        <v>8051</v>
      </c>
      <c r="G2819" s="12" t="s">
        <v>74</v>
      </c>
      <c r="H2819" s="12" t="s">
        <v>98</v>
      </c>
      <c r="I2819" s="14" t="s">
        <v>615</v>
      </c>
      <c r="J2819" s="12" t="s">
        <v>24</v>
      </c>
      <c r="K2819" s="12" t="s">
        <v>25</v>
      </c>
      <c r="L2819" s="12" t="s">
        <v>39</v>
      </c>
      <c r="M2819" s="11" t="s">
        <v>149</v>
      </c>
      <c r="N2819" s="11" t="s">
        <v>4871</v>
      </c>
      <c r="O2819" s="12" t="s">
        <v>29</v>
      </c>
      <c r="P2819" s="12"/>
      <c r="Q2819" s="15" t="s">
        <v>11837</v>
      </c>
      <c r="R2819" s="12" t="s">
        <v>148</v>
      </c>
      <c r="S2819" s="11" t="s">
        <v>11838</v>
      </c>
      <c r="T2819" s="11" t="s">
        <v>6803</v>
      </c>
    </row>
    <row x14ac:dyDescent="0.25" r="2820" customHeight="1" ht="19.5">
      <c r="A2820" s="18">
        <v>45205</v>
      </c>
      <c r="B2820" s="11" t="s">
        <v>11839</v>
      </c>
      <c r="C2820" s="11" t="s">
        <v>4867</v>
      </c>
      <c r="D2820" s="12"/>
      <c r="E2820" s="13" t="s">
        <v>11840</v>
      </c>
      <c r="F2820" s="11" t="s">
        <v>11841</v>
      </c>
      <c r="G2820" s="12" t="s">
        <v>74</v>
      </c>
      <c r="H2820" s="12" t="s">
        <v>130</v>
      </c>
      <c r="I2820" s="14" t="s">
        <v>4870</v>
      </c>
      <c r="J2820" s="12" t="s">
        <v>24</v>
      </c>
      <c r="K2820" s="12" t="s">
        <v>25</v>
      </c>
      <c r="L2820" s="12" t="s">
        <v>39</v>
      </c>
      <c r="M2820" s="11" t="s">
        <v>149</v>
      </c>
      <c r="N2820" s="11" t="s">
        <v>4871</v>
      </c>
      <c r="O2820" s="12" t="s">
        <v>29</v>
      </c>
      <c r="P2820" s="12"/>
      <c r="Q2820" s="15" t="s">
        <v>11842</v>
      </c>
      <c r="R2820" s="12" t="s">
        <v>148</v>
      </c>
      <c r="S2820" s="11" t="s">
        <v>11843</v>
      </c>
      <c r="T2820" s="11" t="s">
        <v>4893</v>
      </c>
    </row>
    <row x14ac:dyDescent="0.25" r="2821" customHeight="1" ht="19.5">
      <c r="A2821" s="18">
        <v>45205</v>
      </c>
      <c r="B2821" s="11" t="s">
        <v>11844</v>
      </c>
      <c r="C2821" s="11" t="s">
        <v>4882</v>
      </c>
      <c r="D2821" s="12"/>
      <c r="E2821" s="13" t="s">
        <v>11845</v>
      </c>
      <c r="F2821" s="11" t="s">
        <v>2366</v>
      </c>
      <c r="G2821" s="12" t="s">
        <v>74</v>
      </c>
      <c r="H2821" s="12"/>
      <c r="I2821" s="14" t="s">
        <v>259</v>
      </c>
      <c r="J2821" s="12" t="s">
        <v>24</v>
      </c>
      <c r="K2821" s="12" t="s">
        <v>25</v>
      </c>
      <c r="L2821" s="12" t="s">
        <v>39</v>
      </c>
      <c r="M2821" s="11" t="s">
        <v>149</v>
      </c>
      <c r="N2821" s="11" t="s">
        <v>4871</v>
      </c>
      <c r="O2821" s="12" t="s">
        <v>29</v>
      </c>
      <c r="P2821" s="12"/>
      <c r="Q2821" s="15" t="s">
        <v>11846</v>
      </c>
      <c r="R2821" s="12" t="s">
        <v>148</v>
      </c>
      <c r="S2821" s="11" t="s">
        <v>11847</v>
      </c>
      <c r="T2821" s="11" t="s">
        <v>4874</v>
      </c>
    </row>
    <row x14ac:dyDescent="0.25" r="2822" customHeight="1" ht="19.5">
      <c r="A2822" s="18">
        <v>45205</v>
      </c>
      <c r="B2822" s="11" t="s">
        <v>11848</v>
      </c>
      <c r="C2822" s="11" t="s">
        <v>4867</v>
      </c>
      <c r="D2822" s="12"/>
      <c r="E2822" s="13" t="s">
        <v>11849</v>
      </c>
      <c r="F2822" s="11" t="s">
        <v>11850</v>
      </c>
      <c r="G2822" s="12" t="s">
        <v>74</v>
      </c>
      <c r="H2822" s="12"/>
      <c r="I2822" s="14" t="s">
        <v>4870</v>
      </c>
      <c r="J2822" s="12" t="s">
        <v>24</v>
      </c>
      <c r="K2822" s="12" t="s">
        <v>25</v>
      </c>
      <c r="L2822" s="12" t="s">
        <v>39</v>
      </c>
      <c r="M2822" s="11" t="s">
        <v>149</v>
      </c>
      <c r="N2822" s="11" t="s">
        <v>4871</v>
      </c>
      <c r="O2822" s="12" t="s">
        <v>29</v>
      </c>
      <c r="P2822" s="12"/>
      <c r="Q2822" s="15" t="s">
        <v>11851</v>
      </c>
      <c r="R2822" s="12" t="s">
        <v>148</v>
      </c>
      <c r="S2822" s="11" t="s">
        <v>11852</v>
      </c>
      <c r="T2822" s="11" t="s">
        <v>4893</v>
      </c>
    </row>
    <row x14ac:dyDescent="0.25" r="2823" customHeight="1" ht="19.5">
      <c r="A2823" s="18">
        <v>45205</v>
      </c>
      <c r="B2823" s="11" t="s">
        <v>11853</v>
      </c>
      <c r="C2823" s="11" t="s">
        <v>4867</v>
      </c>
      <c r="D2823" s="12"/>
      <c r="E2823" s="13" t="s">
        <v>11854</v>
      </c>
      <c r="F2823" s="11" t="s">
        <v>11855</v>
      </c>
      <c r="G2823" s="12" t="s">
        <v>74</v>
      </c>
      <c r="H2823" s="12"/>
      <c r="I2823" s="14" t="s">
        <v>4870</v>
      </c>
      <c r="J2823" s="12" t="s">
        <v>24</v>
      </c>
      <c r="K2823" s="12" t="s">
        <v>25</v>
      </c>
      <c r="L2823" s="12" t="s">
        <v>39</v>
      </c>
      <c r="M2823" s="11" t="s">
        <v>149</v>
      </c>
      <c r="N2823" s="11" t="s">
        <v>4871</v>
      </c>
      <c r="O2823" s="12" t="s">
        <v>29</v>
      </c>
      <c r="P2823" s="12"/>
      <c r="Q2823" s="15" t="s">
        <v>11856</v>
      </c>
      <c r="R2823" s="12" t="s">
        <v>148</v>
      </c>
      <c r="S2823" s="11" t="s">
        <v>11857</v>
      </c>
      <c r="T2823" s="11" t="s">
        <v>4887</v>
      </c>
    </row>
    <row x14ac:dyDescent="0.25" r="2824" customHeight="1" ht="19.5">
      <c r="A2824" s="18">
        <v>45205</v>
      </c>
      <c r="B2824" s="11" t="s">
        <v>11858</v>
      </c>
      <c r="C2824" s="11" t="s">
        <v>4867</v>
      </c>
      <c r="D2824" s="12"/>
      <c r="E2824" s="13" t="s">
        <v>11859</v>
      </c>
      <c r="F2824" s="11" t="s">
        <v>11860</v>
      </c>
      <c r="G2824" s="12" t="s">
        <v>74</v>
      </c>
      <c r="H2824" s="12" t="s">
        <v>98</v>
      </c>
      <c r="I2824" s="14" t="s">
        <v>4870</v>
      </c>
      <c r="J2824" s="12" t="s">
        <v>24</v>
      </c>
      <c r="K2824" s="12" t="s">
        <v>25</v>
      </c>
      <c r="L2824" s="12" t="s">
        <v>39</v>
      </c>
      <c r="M2824" s="11" t="s">
        <v>149</v>
      </c>
      <c r="N2824" s="11" t="s">
        <v>4871</v>
      </c>
      <c r="O2824" s="12" t="s">
        <v>29</v>
      </c>
      <c r="P2824" s="12"/>
      <c r="Q2824" s="15" t="s">
        <v>11861</v>
      </c>
      <c r="R2824" s="12" t="s">
        <v>148</v>
      </c>
      <c r="S2824" s="11" t="s">
        <v>11862</v>
      </c>
      <c r="T2824" s="11" t="s">
        <v>4928</v>
      </c>
    </row>
    <row x14ac:dyDescent="0.25" r="2825" customHeight="1" ht="19.5">
      <c r="A2825" s="18">
        <v>45205</v>
      </c>
      <c r="B2825" s="11" t="s">
        <v>11863</v>
      </c>
      <c r="C2825" s="11" t="s">
        <v>4867</v>
      </c>
      <c r="D2825" s="12"/>
      <c r="E2825" s="13" t="s">
        <v>11864</v>
      </c>
      <c r="F2825" s="11" t="s">
        <v>11865</v>
      </c>
      <c r="G2825" s="12" t="s">
        <v>74</v>
      </c>
      <c r="H2825" s="12"/>
      <c r="I2825" s="14" t="s">
        <v>4870</v>
      </c>
      <c r="J2825" s="12" t="s">
        <v>24</v>
      </c>
      <c r="K2825" s="12" t="s">
        <v>25</v>
      </c>
      <c r="L2825" s="12" t="s">
        <v>39</v>
      </c>
      <c r="M2825" s="11" t="s">
        <v>149</v>
      </c>
      <c r="N2825" s="11" t="s">
        <v>4871</v>
      </c>
      <c r="O2825" s="12" t="s">
        <v>29</v>
      </c>
      <c r="P2825" s="12"/>
      <c r="Q2825" s="15" t="s">
        <v>11866</v>
      </c>
      <c r="R2825" s="12" t="s">
        <v>148</v>
      </c>
      <c r="S2825" s="11" t="s">
        <v>11867</v>
      </c>
      <c r="T2825" s="11" t="s">
        <v>4893</v>
      </c>
    </row>
    <row x14ac:dyDescent="0.25" r="2826" customHeight="1" ht="19.5">
      <c r="A2826" s="18">
        <v>45205</v>
      </c>
      <c r="B2826" s="11" t="s">
        <v>11868</v>
      </c>
      <c r="C2826" s="11" t="s">
        <v>4867</v>
      </c>
      <c r="D2826" s="12"/>
      <c r="E2826" s="13" t="s">
        <v>11869</v>
      </c>
      <c r="F2826" s="11" t="s">
        <v>11870</v>
      </c>
      <c r="G2826" s="12" t="s">
        <v>74</v>
      </c>
      <c r="H2826" s="12" t="s">
        <v>130</v>
      </c>
      <c r="I2826" s="14" t="s">
        <v>4870</v>
      </c>
      <c r="J2826" s="12" t="s">
        <v>24</v>
      </c>
      <c r="K2826" s="12" t="s">
        <v>25</v>
      </c>
      <c r="L2826" s="12" t="s">
        <v>39</v>
      </c>
      <c r="M2826" s="11" t="s">
        <v>149</v>
      </c>
      <c r="N2826" s="11" t="s">
        <v>4871</v>
      </c>
      <c r="O2826" s="12" t="s">
        <v>29</v>
      </c>
      <c r="P2826" s="12"/>
      <c r="Q2826" s="15" t="s">
        <v>11871</v>
      </c>
      <c r="R2826" s="12" t="s">
        <v>148</v>
      </c>
      <c r="S2826" s="11" t="s">
        <v>11872</v>
      </c>
      <c r="T2826" s="11" t="s">
        <v>4893</v>
      </c>
    </row>
    <row x14ac:dyDescent="0.25" r="2827" customHeight="1" ht="19.5">
      <c r="A2827" s="18">
        <v>45205</v>
      </c>
      <c r="B2827" s="11" t="s">
        <v>11873</v>
      </c>
      <c r="C2827" s="11" t="s">
        <v>5086</v>
      </c>
      <c r="D2827" s="12"/>
      <c r="E2827" s="13" t="s">
        <v>11874</v>
      </c>
      <c r="F2827" s="11" t="s">
        <v>11875</v>
      </c>
      <c r="G2827" s="12" t="s">
        <v>74</v>
      </c>
      <c r="H2827" s="12" t="s">
        <v>98</v>
      </c>
      <c r="I2827" s="14" t="s">
        <v>148</v>
      </c>
      <c r="J2827" s="12" t="s">
        <v>24</v>
      </c>
      <c r="K2827" s="12" t="s">
        <v>25</v>
      </c>
      <c r="L2827" s="12" t="s">
        <v>39</v>
      </c>
      <c r="M2827" s="11" t="s">
        <v>149</v>
      </c>
      <c r="N2827" s="11" t="s">
        <v>4871</v>
      </c>
      <c r="O2827" s="12" t="s">
        <v>29</v>
      </c>
      <c r="P2827" s="12"/>
      <c r="Q2827" s="15" t="s">
        <v>11876</v>
      </c>
      <c r="R2827" s="12" t="s">
        <v>148</v>
      </c>
      <c r="S2827" s="11" t="s">
        <v>11877</v>
      </c>
      <c r="T2827" s="11" t="s">
        <v>4887</v>
      </c>
    </row>
    <row x14ac:dyDescent="0.25" r="2828" customHeight="1" ht="19.5">
      <c r="A2828" s="18">
        <v>45205</v>
      </c>
      <c r="B2828" s="11" t="s">
        <v>11878</v>
      </c>
      <c r="C2828" s="11" t="s">
        <v>5288</v>
      </c>
      <c r="D2828" s="12"/>
      <c r="E2828" s="13">
        <v>13507244607</v>
      </c>
      <c r="F2828" s="11"/>
      <c r="G2828" s="12"/>
      <c r="H2828" s="12"/>
      <c r="I2828" s="14" t="s">
        <v>182</v>
      </c>
      <c r="J2828" s="12" t="s">
        <v>24</v>
      </c>
      <c r="K2828" s="12" t="s">
        <v>25</v>
      </c>
      <c r="L2828" s="12" t="s">
        <v>39</v>
      </c>
      <c r="M2828" s="11" t="s">
        <v>27</v>
      </c>
      <c r="N2828" s="11" t="s">
        <v>4871</v>
      </c>
      <c r="O2828" s="12" t="s">
        <v>29</v>
      </c>
      <c r="P2828" s="12"/>
      <c r="Q2828" s="15" t="s">
        <v>11879</v>
      </c>
      <c r="R2828" s="12" t="s">
        <v>148</v>
      </c>
      <c r="S2828" s="11" t="s">
        <v>11880</v>
      </c>
      <c r="T2828" s="11" t="s">
        <v>11881</v>
      </c>
    </row>
    <row x14ac:dyDescent="0.25" r="2829" customHeight="1" ht="19.5">
      <c r="A2829" s="18">
        <v>45205</v>
      </c>
      <c r="B2829" s="11" t="s">
        <v>11882</v>
      </c>
      <c r="C2829" s="11" t="s">
        <v>4882</v>
      </c>
      <c r="D2829" s="12"/>
      <c r="E2829" s="13" t="s">
        <v>11883</v>
      </c>
      <c r="F2829" s="11" t="s">
        <v>11884</v>
      </c>
      <c r="G2829" s="12" t="s">
        <v>74</v>
      </c>
      <c r="H2829" s="12" t="s">
        <v>130</v>
      </c>
      <c r="I2829" s="14" t="s">
        <v>148</v>
      </c>
      <c r="J2829" s="12" t="s">
        <v>24</v>
      </c>
      <c r="K2829" s="12" t="s">
        <v>25</v>
      </c>
      <c r="L2829" s="12" t="s">
        <v>39</v>
      </c>
      <c r="M2829" s="11" t="s">
        <v>149</v>
      </c>
      <c r="N2829" s="11" t="s">
        <v>4871</v>
      </c>
      <c r="O2829" s="12" t="s">
        <v>29</v>
      </c>
      <c r="P2829" s="12"/>
      <c r="Q2829" s="15" t="s">
        <v>11885</v>
      </c>
      <c r="R2829" s="12" t="s">
        <v>148</v>
      </c>
      <c r="S2829" s="11" t="s">
        <v>11886</v>
      </c>
      <c r="T2829" s="11" t="s">
        <v>4934</v>
      </c>
    </row>
    <row x14ac:dyDescent="0.25" r="2830" customHeight="1" ht="19.5">
      <c r="A2830" s="18">
        <v>45205</v>
      </c>
      <c r="B2830" s="11" t="s">
        <v>11887</v>
      </c>
      <c r="C2830" s="11" t="s">
        <v>4882</v>
      </c>
      <c r="D2830" s="12"/>
      <c r="E2830" s="13" t="s">
        <v>11888</v>
      </c>
      <c r="F2830" s="11" t="s">
        <v>11889</v>
      </c>
      <c r="G2830" s="12" t="s">
        <v>74</v>
      </c>
      <c r="H2830" s="12"/>
      <c r="I2830" s="14" t="s">
        <v>148</v>
      </c>
      <c r="J2830" s="12" t="s">
        <v>24</v>
      </c>
      <c r="K2830" s="12" t="s">
        <v>25</v>
      </c>
      <c r="L2830" s="12" t="s">
        <v>39</v>
      </c>
      <c r="M2830" s="11" t="s">
        <v>149</v>
      </c>
      <c r="N2830" s="11" t="s">
        <v>4871</v>
      </c>
      <c r="O2830" s="12" t="s">
        <v>29</v>
      </c>
      <c r="P2830" s="12"/>
      <c r="Q2830" s="15" t="s">
        <v>11890</v>
      </c>
      <c r="R2830" s="12" t="s">
        <v>148</v>
      </c>
      <c r="S2830" s="11" t="s">
        <v>11891</v>
      </c>
      <c r="T2830" s="11" t="s">
        <v>4887</v>
      </c>
    </row>
    <row x14ac:dyDescent="0.25" r="2831" customHeight="1" ht="19.5">
      <c r="A2831" s="18">
        <v>45205</v>
      </c>
      <c r="B2831" s="11" t="s">
        <v>11892</v>
      </c>
      <c r="C2831" s="11" t="s">
        <v>4867</v>
      </c>
      <c r="D2831" s="12"/>
      <c r="E2831" s="13" t="s">
        <v>11893</v>
      </c>
      <c r="F2831" s="11" t="s">
        <v>11894</v>
      </c>
      <c r="G2831" s="12" t="s">
        <v>74</v>
      </c>
      <c r="H2831" s="12"/>
      <c r="I2831" s="14" t="s">
        <v>4870</v>
      </c>
      <c r="J2831" s="12" t="s">
        <v>24</v>
      </c>
      <c r="K2831" s="12" t="s">
        <v>25</v>
      </c>
      <c r="L2831" s="12" t="s">
        <v>39</v>
      </c>
      <c r="M2831" s="11" t="s">
        <v>149</v>
      </c>
      <c r="N2831" s="11" t="s">
        <v>4871</v>
      </c>
      <c r="O2831" s="12" t="s">
        <v>29</v>
      </c>
      <c r="P2831" s="12"/>
      <c r="Q2831" s="15" t="s">
        <v>11895</v>
      </c>
      <c r="R2831" s="12" t="s">
        <v>148</v>
      </c>
      <c r="S2831" s="11" t="s">
        <v>11896</v>
      </c>
      <c r="T2831" s="11" t="s">
        <v>4887</v>
      </c>
    </row>
    <row x14ac:dyDescent="0.25" r="2832" customHeight="1" ht="19.5">
      <c r="A2832" s="18">
        <v>45205</v>
      </c>
      <c r="B2832" s="11" t="s">
        <v>11897</v>
      </c>
      <c r="C2832" s="11" t="s">
        <v>4882</v>
      </c>
      <c r="D2832" s="12"/>
      <c r="E2832" s="13" t="s">
        <v>11898</v>
      </c>
      <c r="F2832" s="11" t="s">
        <v>11899</v>
      </c>
      <c r="G2832" s="12" t="s">
        <v>74</v>
      </c>
      <c r="H2832" s="12" t="s">
        <v>130</v>
      </c>
      <c r="I2832" s="14" t="s">
        <v>433</v>
      </c>
      <c r="J2832" s="12" t="s">
        <v>24</v>
      </c>
      <c r="K2832" s="12" t="s">
        <v>25</v>
      </c>
      <c r="L2832" s="12" t="s">
        <v>39</v>
      </c>
      <c r="M2832" s="11" t="s">
        <v>149</v>
      </c>
      <c r="N2832" s="11" t="s">
        <v>4871</v>
      </c>
      <c r="O2832" s="12" t="s">
        <v>29</v>
      </c>
      <c r="P2832" s="12"/>
      <c r="Q2832" s="15" t="s">
        <v>11900</v>
      </c>
      <c r="R2832" s="12" t="s">
        <v>148</v>
      </c>
      <c r="S2832" s="11" t="s">
        <v>11901</v>
      </c>
      <c r="T2832" s="11" t="s">
        <v>4928</v>
      </c>
    </row>
    <row x14ac:dyDescent="0.25" r="2833" customHeight="1" ht="19.5">
      <c r="A2833" s="18">
        <v>45205</v>
      </c>
      <c r="B2833" s="11" t="s">
        <v>11902</v>
      </c>
      <c r="C2833" s="11" t="s">
        <v>4867</v>
      </c>
      <c r="D2833" s="12"/>
      <c r="E2833" s="13" t="s">
        <v>11903</v>
      </c>
      <c r="F2833" s="11" t="s">
        <v>11904</v>
      </c>
      <c r="G2833" s="12" t="s">
        <v>74</v>
      </c>
      <c r="H2833" s="12"/>
      <c r="I2833" s="14" t="s">
        <v>4870</v>
      </c>
      <c r="J2833" s="12" t="s">
        <v>24</v>
      </c>
      <c r="K2833" s="12" t="s">
        <v>25</v>
      </c>
      <c r="L2833" s="12" t="s">
        <v>39</v>
      </c>
      <c r="M2833" s="11" t="s">
        <v>149</v>
      </c>
      <c r="N2833" s="11" t="s">
        <v>4871</v>
      </c>
      <c r="O2833" s="12" t="s">
        <v>29</v>
      </c>
      <c r="P2833" s="12"/>
      <c r="Q2833" s="15" t="s">
        <v>11905</v>
      </c>
      <c r="R2833" s="12" t="s">
        <v>148</v>
      </c>
      <c r="S2833" s="11" t="s">
        <v>11906</v>
      </c>
      <c r="T2833" s="11" t="s">
        <v>4893</v>
      </c>
    </row>
    <row x14ac:dyDescent="0.25" r="2834" customHeight="1" ht="19.5">
      <c r="A2834" s="18">
        <v>45205</v>
      </c>
      <c r="B2834" s="11" t="s">
        <v>11907</v>
      </c>
      <c r="C2834" s="11" t="s">
        <v>4882</v>
      </c>
      <c r="D2834" s="12"/>
      <c r="E2834" s="13" t="s">
        <v>11908</v>
      </c>
      <c r="F2834" s="11" t="s">
        <v>3669</v>
      </c>
      <c r="G2834" s="12" t="s">
        <v>74</v>
      </c>
      <c r="H2834" s="12" t="s">
        <v>130</v>
      </c>
      <c r="I2834" s="14" t="s">
        <v>42</v>
      </c>
      <c r="J2834" s="12" t="s">
        <v>24</v>
      </c>
      <c r="K2834" s="12" t="s">
        <v>25</v>
      </c>
      <c r="L2834" s="12" t="s">
        <v>39</v>
      </c>
      <c r="M2834" s="11" t="s">
        <v>149</v>
      </c>
      <c r="N2834" s="11" t="s">
        <v>4871</v>
      </c>
      <c r="O2834" s="12" t="s">
        <v>29</v>
      </c>
      <c r="P2834" s="12"/>
      <c r="Q2834" s="15" t="s">
        <v>11909</v>
      </c>
      <c r="R2834" s="12" t="s">
        <v>148</v>
      </c>
      <c r="S2834" s="11" t="s">
        <v>11910</v>
      </c>
      <c r="T2834" s="11" t="s">
        <v>4961</v>
      </c>
    </row>
    <row x14ac:dyDescent="0.25" r="2835" customHeight="1" ht="19.5">
      <c r="A2835" s="18">
        <v>45205</v>
      </c>
      <c r="B2835" s="11" t="s">
        <v>11911</v>
      </c>
      <c r="C2835" s="11" t="s">
        <v>4882</v>
      </c>
      <c r="D2835" s="12"/>
      <c r="E2835" s="13" t="s">
        <v>11912</v>
      </c>
      <c r="F2835" s="11" t="s">
        <v>11913</v>
      </c>
      <c r="G2835" s="12" t="s">
        <v>74</v>
      </c>
      <c r="H2835" s="12" t="s">
        <v>98</v>
      </c>
      <c r="I2835" s="14" t="s">
        <v>148</v>
      </c>
      <c r="J2835" s="12" t="s">
        <v>24</v>
      </c>
      <c r="K2835" s="12" t="s">
        <v>25</v>
      </c>
      <c r="L2835" s="12" t="s">
        <v>39</v>
      </c>
      <c r="M2835" s="11" t="s">
        <v>149</v>
      </c>
      <c r="N2835" s="11" t="s">
        <v>4871</v>
      </c>
      <c r="O2835" s="12" t="s">
        <v>29</v>
      </c>
      <c r="P2835" s="12"/>
      <c r="Q2835" s="15" t="s">
        <v>11914</v>
      </c>
      <c r="R2835" s="12" t="s">
        <v>148</v>
      </c>
      <c r="S2835" s="11" t="s">
        <v>11915</v>
      </c>
      <c r="T2835" s="11" t="s">
        <v>4961</v>
      </c>
    </row>
    <row x14ac:dyDescent="0.25" r="2836" customHeight="1" ht="19.5">
      <c r="A2836" s="18">
        <v>45205</v>
      </c>
      <c r="B2836" s="11" t="s">
        <v>11916</v>
      </c>
      <c r="C2836" s="11" t="s">
        <v>4867</v>
      </c>
      <c r="D2836" s="12"/>
      <c r="E2836" s="13" t="s">
        <v>11917</v>
      </c>
      <c r="F2836" s="11" t="s">
        <v>11918</v>
      </c>
      <c r="G2836" s="12" t="s">
        <v>74</v>
      </c>
      <c r="H2836" s="12" t="s">
        <v>98</v>
      </c>
      <c r="I2836" s="14" t="s">
        <v>4870</v>
      </c>
      <c r="J2836" s="12" t="s">
        <v>24</v>
      </c>
      <c r="K2836" s="12" t="s">
        <v>25</v>
      </c>
      <c r="L2836" s="12" t="s">
        <v>39</v>
      </c>
      <c r="M2836" s="11" t="s">
        <v>149</v>
      </c>
      <c r="N2836" s="11" t="s">
        <v>4871</v>
      </c>
      <c r="O2836" s="12" t="s">
        <v>29</v>
      </c>
      <c r="P2836" s="12"/>
      <c r="Q2836" s="15" t="s">
        <v>11919</v>
      </c>
      <c r="R2836" s="12" t="s">
        <v>148</v>
      </c>
      <c r="S2836" s="11" t="s">
        <v>11920</v>
      </c>
      <c r="T2836" s="11" t="s">
        <v>11921</v>
      </c>
    </row>
    <row x14ac:dyDescent="0.25" r="2837" customHeight="1" ht="19.5">
      <c r="A2837" s="18">
        <v>45205</v>
      </c>
      <c r="B2837" s="11" t="s">
        <v>11922</v>
      </c>
      <c r="C2837" s="11" t="s">
        <v>6744</v>
      </c>
      <c r="D2837" s="12"/>
      <c r="E2837" s="13">
        <v>13197327849</v>
      </c>
      <c r="F2837" s="11" t="s">
        <v>11923</v>
      </c>
      <c r="G2837" s="12" t="s">
        <v>115</v>
      </c>
      <c r="H2837" s="12"/>
      <c r="I2837" s="14" t="s">
        <v>31</v>
      </c>
      <c r="J2837" s="12" t="s">
        <v>24</v>
      </c>
      <c r="K2837" s="12" t="s">
        <v>25</v>
      </c>
      <c r="L2837" s="12" t="s">
        <v>39</v>
      </c>
      <c r="M2837" s="11" t="s">
        <v>149</v>
      </c>
      <c r="N2837" s="11" t="s">
        <v>4871</v>
      </c>
      <c r="O2837" s="12" t="s">
        <v>29</v>
      </c>
      <c r="P2837" s="12"/>
      <c r="Q2837" s="15" t="s">
        <v>11924</v>
      </c>
      <c r="R2837" s="12" t="s">
        <v>42</v>
      </c>
      <c r="S2837" s="11" t="s">
        <v>11925</v>
      </c>
      <c r="T2837" s="11" t="s">
        <v>4899</v>
      </c>
    </row>
    <row x14ac:dyDescent="0.25" r="2838" customHeight="1" ht="19.5">
      <c r="A2838" s="18">
        <v>45205</v>
      </c>
      <c r="B2838" s="11" t="s">
        <v>11926</v>
      </c>
      <c r="C2838" s="11" t="s">
        <v>4923</v>
      </c>
      <c r="D2838" s="12"/>
      <c r="E2838" s="13" t="s">
        <v>11927</v>
      </c>
      <c r="F2838" s="11" t="s">
        <v>11928</v>
      </c>
      <c r="G2838" s="12" t="s">
        <v>74</v>
      </c>
      <c r="H2838" s="12"/>
      <c r="I2838" s="14" t="s">
        <v>148</v>
      </c>
      <c r="J2838" s="12" t="s">
        <v>24</v>
      </c>
      <c r="K2838" s="12" t="s">
        <v>25</v>
      </c>
      <c r="L2838" s="12" t="s">
        <v>39</v>
      </c>
      <c r="M2838" s="11" t="s">
        <v>149</v>
      </c>
      <c r="N2838" s="11" t="s">
        <v>4871</v>
      </c>
      <c r="O2838" s="12" t="s">
        <v>29</v>
      </c>
      <c r="P2838" s="12"/>
      <c r="Q2838" s="15" t="s">
        <v>11929</v>
      </c>
      <c r="R2838" s="12" t="s">
        <v>148</v>
      </c>
      <c r="S2838" s="11" t="s">
        <v>11930</v>
      </c>
      <c r="T2838" s="11" t="s">
        <v>4934</v>
      </c>
    </row>
    <row x14ac:dyDescent="0.25" r="2839" customHeight="1" ht="19.5">
      <c r="A2839" s="18">
        <v>45205</v>
      </c>
      <c r="B2839" s="11" t="s">
        <v>11931</v>
      </c>
      <c r="C2839" s="11" t="s">
        <v>4882</v>
      </c>
      <c r="D2839" s="12"/>
      <c r="E2839" s="13" t="s">
        <v>11932</v>
      </c>
      <c r="F2839" s="11" t="s">
        <v>7897</v>
      </c>
      <c r="G2839" s="12" t="s">
        <v>74</v>
      </c>
      <c r="H2839" s="12"/>
      <c r="I2839" s="14" t="s">
        <v>31</v>
      </c>
      <c r="J2839" s="12" t="s">
        <v>24</v>
      </c>
      <c r="K2839" s="12" t="s">
        <v>25</v>
      </c>
      <c r="L2839" s="12" t="s">
        <v>39</v>
      </c>
      <c r="M2839" s="11" t="s">
        <v>149</v>
      </c>
      <c r="N2839" s="11" t="s">
        <v>4871</v>
      </c>
      <c r="O2839" s="12" t="s">
        <v>29</v>
      </c>
      <c r="P2839" s="12"/>
      <c r="Q2839" s="15" t="s">
        <v>11933</v>
      </c>
      <c r="R2839" s="12" t="s">
        <v>148</v>
      </c>
      <c r="S2839" s="11" t="s">
        <v>11934</v>
      </c>
      <c r="T2839" s="11" t="s">
        <v>10640</v>
      </c>
    </row>
    <row x14ac:dyDescent="0.25" r="2840" customHeight="1" ht="19.5">
      <c r="A2840" s="18">
        <v>45205</v>
      </c>
      <c r="B2840" s="11" t="s">
        <v>11935</v>
      </c>
      <c r="C2840" s="11" t="s">
        <v>4923</v>
      </c>
      <c r="D2840" s="12"/>
      <c r="E2840" s="13" t="s">
        <v>11936</v>
      </c>
      <c r="F2840" s="11" t="s">
        <v>11937</v>
      </c>
      <c r="G2840" s="12" t="s">
        <v>74</v>
      </c>
      <c r="H2840" s="12"/>
      <c r="I2840" s="14" t="s">
        <v>148</v>
      </c>
      <c r="J2840" s="12" t="s">
        <v>24</v>
      </c>
      <c r="K2840" s="12" t="s">
        <v>25</v>
      </c>
      <c r="L2840" s="12" t="s">
        <v>39</v>
      </c>
      <c r="M2840" s="11" t="s">
        <v>149</v>
      </c>
      <c r="N2840" s="11" t="s">
        <v>4871</v>
      </c>
      <c r="O2840" s="12" t="s">
        <v>29</v>
      </c>
      <c r="P2840" s="12"/>
      <c r="Q2840" s="15" t="s">
        <v>11938</v>
      </c>
      <c r="R2840" s="12" t="s">
        <v>42</v>
      </c>
      <c r="S2840" s="11" t="s">
        <v>11939</v>
      </c>
      <c r="T2840" s="11" t="s">
        <v>4899</v>
      </c>
    </row>
    <row x14ac:dyDescent="0.25" r="2841" customHeight="1" ht="19.5">
      <c r="A2841" s="18">
        <v>45205</v>
      </c>
      <c r="B2841" s="11" t="s">
        <v>11940</v>
      </c>
      <c r="C2841" s="11" t="s">
        <v>4882</v>
      </c>
      <c r="D2841" s="12"/>
      <c r="E2841" s="13" t="s">
        <v>11941</v>
      </c>
      <c r="F2841" s="11" t="s">
        <v>11942</v>
      </c>
      <c r="G2841" s="12" t="s">
        <v>74</v>
      </c>
      <c r="H2841" s="12" t="s">
        <v>121</v>
      </c>
      <c r="I2841" s="14" t="s">
        <v>254</v>
      </c>
      <c r="J2841" s="12" t="s">
        <v>24</v>
      </c>
      <c r="K2841" s="12" t="s">
        <v>25</v>
      </c>
      <c r="L2841" s="12" t="s">
        <v>39</v>
      </c>
      <c r="M2841" s="11" t="s">
        <v>149</v>
      </c>
      <c r="N2841" s="11" t="s">
        <v>4871</v>
      </c>
      <c r="O2841" s="12" t="s">
        <v>29</v>
      </c>
      <c r="P2841" s="12"/>
      <c r="Q2841" s="15" t="s">
        <v>11943</v>
      </c>
      <c r="R2841" s="12" t="s">
        <v>148</v>
      </c>
      <c r="S2841" s="11" t="s">
        <v>11944</v>
      </c>
      <c r="T2841" s="11" t="s">
        <v>4874</v>
      </c>
    </row>
    <row x14ac:dyDescent="0.25" r="2842" customHeight="1" ht="19.5">
      <c r="A2842" s="18">
        <v>45205</v>
      </c>
      <c r="B2842" s="11" t="s">
        <v>11945</v>
      </c>
      <c r="C2842" s="11" t="s">
        <v>5189</v>
      </c>
      <c r="D2842" s="12"/>
      <c r="E2842" s="13" t="s">
        <v>11946</v>
      </c>
      <c r="F2842" s="11" t="s">
        <v>11947</v>
      </c>
      <c r="G2842" s="12" t="s">
        <v>74</v>
      </c>
      <c r="H2842" s="12"/>
      <c r="I2842" s="14" t="s">
        <v>4975</v>
      </c>
      <c r="J2842" s="12" t="s">
        <v>24</v>
      </c>
      <c r="K2842" s="12" t="s">
        <v>25</v>
      </c>
      <c r="L2842" s="12" t="s">
        <v>39</v>
      </c>
      <c r="M2842" s="11" t="s">
        <v>149</v>
      </c>
      <c r="N2842" s="11" t="s">
        <v>4871</v>
      </c>
      <c r="O2842" s="12" t="s">
        <v>29</v>
      </c>
      <c r="P2842" s="12"/>
      <c r="Q2842" s="15" t="s">
        <v>11948</v>
      </c>
      <c r="R2842" s="12" t="s">
        <v>148</v>
      </c>
      <c r="S2842" s="11" t="s">
        <v>11949</v>
      </c>
      <c r="T2842" s="11" t="s">
        <v>4874</v>
      </c>
    </row>
    <row x14ac:dyDescent="0.25" r="2843" customHeight="1" ht="19.5">
      <c r="A2843" s="18">
        <v>45205</v>
      </c>
      <c r="B2843" s="11" t="s">
        <v>11950</v>
      </c>
      <c r="C2843" s="11" t="s">
        <v>4867</v>
      </c>
      <c r="D2843" s="12"/>
      <c r="E2843" s="13" t="s">
        <v>11951</v>
      </c>
      <c r="F2843" s="11" t="s">
        <v>11952</v>
      </c>
      <c r="G2843" s="12" t="s">
        <v>74</v>
      </c>
      <c r="H2843" s="12"/>
      <c r="I2843" s="14" t="s">
        <v>4870</v>
      </c>
      <c r="J2843" s="12" t="s">
        <v>24</v>
      </c>
      <c r="K2843" s="12" t="s">
        <v>25</v>
      </c>
      <c r="L2843" s="12" t="s">
        <v>39</v>
      </c>
      <c r="M2843" s="11" t="s">
        <v>149</v>
      </c>
      <c r="N2843" s="11" t="s">
        <v>4871</v>
      </c>
      <c r="O2843" s="12" t="s">
        <v>29</v>
      </c>
      <c r="P2843" s="12"/>
      <c r="Q2843" s="15" t="s">
        <v>11953</v>
      </c>
      <c r="R2843" s="12" t="s">
        <v>148</v>
      </c>
      <c r="S2843" s="11" t="s">
        <v>11954</v>
      </c>
      <c r="T2843" s="11" t="s">
        <v>4887</v>
      </c>
    </row>
    <row x14ac:dyDescent="0.25" r="2844" customHeight="1" ht="19.5">
      <c r="A2844" s="18">
        <v>45205</v>
      </c>
      <c r="B2844" s="11" t="s">
        <v>11955</v>
      </c>
      <c r="C2844" s="11" t="s">
        <v>4923</v>
      </c>
      <c r="D2844" s="12"/>
      <c r="E2844" s="13" t="s">
        <v>11956</v>
      </c>
      <c r="F2844" s="11" t="s">
        <v>11957</v>
      </c>
      <c r="G2844" s="12" t="s">
        <v>74</v>
      </c>
      <c r="H2844" s="12" t="s">
        <v>130</v>
      </c>
      <c r="I2844" s="14" t="s">
        <v>241</v>
      </c>
      <c r="J2844" s="12" t="s">
        <v>24</v>
      </c>
      <c r="K2844" s="12" t="s">
        <v>25</v>
      </c>
      <c r="L2844" s="12" t="s">
        <v>39</v>
      </c>
      <c r="M2844" s="11" t="s">
        <v>149</v>
      </c>
      <c r="N2844" s="11" t="s">
        <v>4871</v>
      </c>
      <c r="O2844" s="12" t="s">
        <v>29</v>
      </c>
      <c r="P2844" s="12"/>
      <c r="Q2844" s="15" t="s">
        <v>11958</v>
      </c>
      <c r="R2844" s="12" t="s">
        <v>42</v>
      </c>
      <c r="S2844" s="11" t="s">
        <v>11959</v>
      </c>
      <c r="T2844" s="11" t="s">
        <v>4899</v>
      </c>
    </row>
    <row x14ac:dyDescent="0.25" r="2845" customHeight="1" ht="19.5">
      <c r="A2845" s="18">
        <v>45205</v>
      </c>
      <c r="B2845" s="11" t="s">
        <v>11960</v>
      </c>
      <c r="C2845" s="11" t="s">
        <v>4882</v>
      </c>
      <c r="D2845" s="12"/>
      <c r="E2845" s="13" t="s">
        <v>11961</v>
      </c>
      <c r="F2845" s="11" t="s">
        <v>11962</v>
      </c>
      <c r="G2845" s="12" t="s">
        <v>74</v>
      </c>
      <c r="H2845" s="12" t="s">
        <v>121</v>
      </c>
      <c r="I2845" s="14" t="s">
        <v>3454</v>
      </c>
      <c r="J2845" s="12" t="s">
        <v>24</v>
      </c>
      <c r="K2845" s="12" t="s">
        <v>25</v>
      </c>
      <c r="L2845" s="12" t="s">
        <v>39</v>
      </c>
      <c r="M2845" s="11" t="s">
        <v>149</v>
      </c>
      <c r="N2845" s="11" t="s">
        <v>4871</v>
      </c>
      <c r="O2845" s="12" t="s">
        <v>29</v>
      </c>
      <c r="P2845" s="12"/>
      <c r="Q2845" s="15" t="s">
        <v>11963</v>
      </c>
      <c r="R2845" s="12" t="s">
        <v>148</v>
      </c>
      <c r="S2845" s="11" t="s">
        <v>11964</v>
      </c>
      <c r="T2845" s="11" t="s">
        <v>4887</v>
      </c>
    </row>
    <row x14ac:dyDescent="0.25" r="2846" customHeight="1" ht="19.5">
      <c r="A2846" s="18">
        <v>45205</v>
      </c>
      <c r="B2846" s="11" t="s">
        <v>11965</v>
      </c>
      <c r="C2846" s="11" t="s">
        <v>4867</v>
      </c>
      <c r="D2846" s="12"/>
      <c r="E2846" s="13" t="s">
        <v>11966</v>
      </c>
      <c r="F2846" s="11" t="s">
        <v>11967</v>
      </c>
      <c r="G2846" s="12" t="s">
        <v>74</v>
      </c>
      <c r="H2846" s="12"/>
      <c r="I2846" s="14" t="s">
        <v>4870</v>
      </c>
      <c r="J2846" s="12" t="s">
        <v>24</v>
      </c>
      <c r="K2846" s="12" t="s">
        <v>25</v>
      </c>
      <c r="L2846" s="12" t="s">
        <v>39</v>
      </c>
      <c r="M2846" s="11" t="s">
        <v>149</v>
      </c>
      <c r="N2846" s="11" t="s">
        <v>4871</v>
      </c>
      <c r="O2846" s="12" t="s">
        <v>29</v>
      </c>
      <c r="P2846" s="12"/>
      <c r="Q2846" s="15" t="s">
        <v>11968</v>
      </c>
      <c r="R2846" s="12" t="s">
        <v>148</v>
      </c>
      <c r="S2846" s="11" t="s">
        <v>11969</v>
      </c>
      <c r="T2846" s="11" t="s">
        <v>4887</v>
      </c>
    </row>
    <row x14ac:dyDescent="0.25" r="2847" customHeight="1" ht="19.5">
      <c r="A2847" s="18">
        <v>45205</v>
      </c>
      <c r="B2847" s="11" t="s">
        <v>11970</v>
      </c>
      <c r="C2847" s="11" t="s">
        <v>5363</v>
      </c>
      <c r="D2847" s="12"/>
      <c r="E2847" s="13">
        <v>15549270628</v>
      </c>
      <c r="F2847" s="11" t="s">
        <v>10768</v>
      </c>
      <c r="G2847" s="12" t="s">
        <v>115</v>
      </c>
      <c r="H2847" s="12"/>
      <c r="I2847" s="14" t="s">
        <v>63</v>
      </c>
      <c r="J2847" s="12" t="s">
        <v>24</v>
      </c>
      <c r="K2847" s="12" t="s">
        <v>25</v>
      </c>
      <c r="L2847" s="12" t="s">
        <v>39</v>
      </c>
      <c r="M2847" s="11" t="s">
        <v>27</v>
      </c>
      <c r="N2847" s="11" t="s">
        <v>624</v>
      </c>
      <c r="O2847" s="12" t="s">
        <v>29</v>
      </c>
      <c r="P2847" s="12"/>
      <c r="Q2847" s="15" t="s">
        <v>11971</v>
      </c>
      <c r="R2847" s="12" t="s">
        <v>42</v>
      </c>
      <c r="S2847" s="11" t="s">
        <v>11972</v>
      </c>
      <c r="T2847" s="11" t="s">
        <v>10770</v>
      </c>
    </row>
    <row x14ac:dyDescent="0.25" r="2848" customHeight="1" ht="19.5">
      <c r="A2848" s="18">
        <v>45205</v>
      </c>
      <c r="B2848" s="11" t="s">
        <v>11973</v>
      </c>
      <c r="C2848" s="11" t="s">
        <v>5363</v>
      </c>
      <c r="D2848" s="12"/>
      <c r="E2848" s="13">
        <v>15572749763</v>
      </c>
      <c r="F2848" s="11" t="s">
        <v>11974</v>
      </c>
      <c r="G2848" s="12" t="s">
        <v>74</v>
      </c>
      <c r="H2848" s="12"/>
      <c r="I2848" s="14" t="s">
        <v>415</v>
      </c>
      <c r="J2848" s="12" t="s">
        <v>24</v>
      </c>
      <c r="K2848" s="12" t="s">
        <v>25</v>
      </c>
      <c r="L2848" s="12" t="s">
        <v>39</v>
      </c>
      <c r="M2848" s="11" t="s">
        <v>40</v>
      </c>
      <c r="N2848" s="11" t="s">
        <v>624</v>
      </c>
      <c r="O2848" s="12" t="s">
        <v>29</v>
      </c>
      <c r="P2848" s="12"/>
      <c r="Q2848" s="15" t="s">
        <v>11975</v>
      </c>
      <c r="R2848" s="12" t="s">
        <v>42</v>
      </c>
      <c r="S2848" s="11" t="s">
        <v>11976</v>
      </c>
      <c r="T2848" s="11" t="s">
        <v>11977</v>
      </c>
    </row>
    <row x14ac:dyDescent="0.25" r="2849" customHeight="1" ht="19.5">
      <c r="A2849" s="18">
        <v>45205</v>
      </c>
      <c r="B2849" s="11" t="s">
        <v>11978</v>
      </c>
      <c r="C2849" s="11" t="s">
        <v>5363</v>
      </c>
      <c r="D2849" s="12"/>
      <c r="E2849" s="13">
        <v>18671776175</v>
      </c>
      <c r="F2849" s="11" t="s">
        <v>11979</v>
      </c>
      <c r="G2849" s="12" t="s">
        <v>74</v>
      </c>
      <c r="H2849" s="12"/>
      <c r="I2849" s="14" t="s">
        <v>87</v>
      </c>
      <c r="J2849" s="12" t="s">
        <v>24</v>
      </c>
      <c r="K2849" s="12" t="s">
        <v>25</v>
      </c>
      <c r="L2849" s="12" t="s">
        <v>39</v>
      </c>
      <c r="M2849" s="11" t="s">
        <v>40</v>
      </c>
      <c r="N2849" s="11" t="s">
        <v>624</v>
      </c>
      <c r="O2849" s="12" t="s">
        <v>29</v>
      </c>
      <c r="P2849" s="12"/>
      <c r="Q2849" s="15" t="s">
        <v>11980</v>
      </c>
      <c r="R2849" s="12" t="s">
        <v>42</v>
      </c>
      <c r="S2849" s="11" t="s">
        <v>11981</v>
      </c>
      <c r="T2849" s="11" t="s">
        <v>11982</v>
      </c>
    </row>
    <row x14ac:dyDescent="0.25" r="2850" customHeight="1" ht="19.5">
      <c r="A2850" s="18">
        <v>45205</v>
      </c>
      <c r="B2850" s="11" t="s">
        <v>11983</v>
      </c>
      <c r="C2850" s="11" t="s">
        <v>5363</v>
      </c>
      <c r="D2850" s="12"/>
      <c r="E2850" s="13">
        <v>15586372998</v>
      </c>
      <c r="F2850" s="11" t="s">
        <v>11984</v>
      </c>
      <c r="G2850" s="12" t="s">
        <v>62</v>
      </c>
      <c r="H2850" s="12"/>
      <c r="I2850" s="14" t="s">
        <v>211</v>
      </c>
      <c r="J2850" s="12" t="s">
        <v>24</v>
      </c>
      <c r="K2850" s="12" t="s">
        <v>25</v>
      </c>
      <c r="L2850" s="12" t="s">
        <v>39</v>
      </c>
      <c r="M2850" s="11" t="s">
        <v>27</v>
      </c>
      <c r="N2850" s="11" t="s">
        <v>624</v>
      </c>
      <c r="O2850" s="12" t="s">
        <v>29</v>
      </c>
      <c r="P2850" s="12"/>
      <c r="Q2850" s="15" t="s">
        <v>11985</v>
      </c>
      <c r="R2850" s="12" t="s">
        <v>42</v>
      </c>
      <c r="S2850" s="11" t="s">
        <v>11986</v>
      </c>
      <c r="T2850" s="11" t="s">
        <v>11982</v>
      </c>
    </row>
    <row x14ac:dyDescent="0.25" r="2851" customHeight="1" ht="19.5">
      <c r="A2851" s="18">
        <v>45205</v>
      </c>
      <c r="B2851" s="11" t="s">
        <v>11987</v>
      </c>
      <c r="C2851" s="11" t="s">
        <v>5363</v>
      </c>
      <c r="D2851" s="12"/>
      <c r="E2851" s="13">
        <v>17671328018</v>
      </c>
      <c r="F2851" s="11" t="s">
        <v>10792</v>
      </c>
      <c r="G2851" s="12" t="s">
        <v>216</v>
      </c>
      <c r="H2851" s="12"/>
      <c r="I2851" s="14" t="s">
        <v>63</v>
      </c>
      <c r="J2851" s="12" t="s">
        <v>24</v>
      </c>
      <c r="K2851" s="12" t="s">
        <v>25</v>
      </c>
      <c r="L2851" s="12" t="s">
        <v>39</v>
      </c>
      <c r="M2851" s="11" t="s">
        <v>27</v>
      </c>
      <c r="N2851" s="11" t="s">
        <v>624</v>
      </c>
      <c r="O2851" s="12" t="s">
        <v>29</v>
      </c>
      <c r="P2851" s="12"/>
      <c r="Q2851" s="15" t="s">
        <v>11988</v>
      </c>
      <c r="R2851" s="12" t="s">
        <v>42</v>
      </c>
      <c r="S2851" s="11" t="s">
        <v>11989</v>
      </c>
      <c r="T2851" s="11" t="s">
        <v>10778</v>
      </c>
    </row>
    <row x14ac:dyDescent="0.25" r="2852" customHeight="1" ht="19.5">
      <c r="A2852" s="18">
        <v>45205</v>
      </c>
      <c r="B2852" s="11" t="s">
        <v>11990</v>
      </c>
      <c r="C2852" s="11" t="s">
        <v>5363</v>
      </c>
      <c r="D2852" s="12"/>
      <c r="E2852" s="13">
        <v>15549289850</v>
      </c>
      <c r="F2852" s="11" t="s">
        <v>11991</v>
      </c>
      <c r="G2852" s="12" t="s">
        <v>74</v>
      </c>
      <c r="H2852" s="12"/>
      <c r="I2852" s="14" t="s">
        <v>328</v>
      </c>
      <c r="J2852" s="12" t="s">
        <v>24</v>
      </c>
      <c r="K2852" s="12" t="s">
        <v>25</v>
      </c>
      <c r="L2852" s="12" t="s">
        <v>39</v>
      </c>
      <c r="M2852" s="11" t="s">
        <v>40</v>
      </c>
      <c r="N2852" s="11" t="s">
        <v>624</v>
      </c>
      <c r="O2852" s="12" t="s">
        <v>29</v>
      </c>
      <c r="P2852" s="12"/>
      <c r="Q2852" s="15" t="s">
        <v>11992</v>
      </c>
      <c r="R2852" s="12" t="s">
        <v>42</v>
      </c>
      <c r="S2852" s="11" t="s">
        <v>11993</v>
      </c>
      <c r="T2852" s="11" t="s">
        <v>11994</v>
      </c>
    </row>
    <row x14ac:dyDescent="0.25" r="2853" customHeight="1" ht="19.5">
      <c r="A2853" s="18">
        <v>45205</v>
      </c>
      <c r="B2853" s="11" t="s">
        <v>11995</v>
      </c>
      <c r="C2853" s="11" t="s">
        <v>5363</v>
      </c>
      <c r="D2853" s="12"/>
      <c r="E2853" s="13">
        <v>15587952981</v>
      </c>
      <c r="F2853" s="11" t="s">
        <v>11996</v>
      </c>
      <c r="G2853" s="12" t="s">
        <v>74</v>
      </c>
      <c r="H2853" s="12" t="s">
        <v>98</v>
      </c>
      <c r="I2853" s="14" t="s">
        <v>352</v>
      </c>
      <c r="J2853" s="12" t="s">
        <v>24</v>
      </c>
      <c r="K2853" s="12" t="s">
        <v>25</v>
      </c>
      <c r="L2853" s="12" t="s">
        <v>39</v>
      </c>
      <c r="M2853" s="11" t="s">
        <v>27</v>
      </c>
      <c r="N2853" s="11" t="s">
        <v>624</v>
      </c>
      <c r="O2853" s="12" t="s">
        <v>29</v>
      </c>
      <c r="P2853" s="12"/>
      <c r="Q2853" s="15" t="s">
        <v>11997</v>
      </c>
      <c r="R2853" s="12" t="s">
        <v>42</v>
      </c>
      <c r="S2853" s="11" t="s">
        <v>11998</v>
      </c>
      <c r="T2853" s="11" t="s">
        <v>11999</v>
      </c>
    </row>
    <row x14ac:dyDescent="0.25" r="2854" customHeight="1" ht="19.5">
      <c r="A2854" s="18">
        <v>45205</v>
      </c>
      <c r="B2854" s="11" t="s">
        <v>12000</v>
      </c>
      <c r="C2854" s="11" t="s">
        <v>5363</v>
      </c>
      <c r="D2854" s="12"/>
      <c r="E2854" s="13">
        <v>17683715745</v>
      </c>
      <c r="F2854" s="11" t="s">
        <v>12001</v>
      </c>
      <c r="G2854" s="12" t="s">
        <v>37</v>
      </c>
      <c r="H2854" s="12"/>
      <c r="I2854" s="14" t="s">
        <v>254</v>
      </c>
      <c r="J2854" s="12" t="s">
        <v>24</v>
      </c>
      <c r="K2854" s="12" t="s">
        <v>25</v>
      </c>
      <c r="L2854" s="12" t="s">
        <v>39</v>
      </c>
      <c r="M2854" s="11" t="s">
        <v>27</v>
      </c>
      <c r="N2854" s="11" t="s">
        <v>624</v>
      </c>
      <c r="O2854" s="12" t="s">
        <v>29</v>
      </c>
      <c r="P2854" s="12"/>
      <c r="Q2854" s="15" t="s">
        <v>12002</v>
      </c>
      <c r="R2854" s="12" t="s">
        <v>42</v>
      </c>
      <c r="S2854" s="11" t="s">
        <v>12003</v>
      </c>
      <c r="T2854" s="11" t="s">
        <v>12004</v>
      </c>
    </row>
    <row x14ac:dyDescent="0.25" r="2855" customHeight="1" ht="19.5">
      <c r="A2855" s="18">
        <v>45205</v>
      </c>
      <c r="B2855" s="11" t="s">
        <v>12005</v>
      </c>
      <c r="C2855" s="11" t="s">
        <v>5363</v>
      </c>
      <c r="D2855" s="12"/>
      <c r="E2855" s="13">
        <v>15549307827</v>
      </c>
      <c r="F2855" s="11" t="s">
        <v>12006</v>
      </c>
      <c r="G2855" s="12" t="s">
        <v>74</v>
      </c>
      <c r="H2855" s="12"/>
      <c r="I2855" s="14" t="s">
        <v>131</v>
      </c>
      <c r="J2855" s="12" t="s">
        <v>24</v>
      </c>
      <c r="K2855" s="12" t="s">
        <v>25</v>
      </c>
      <c r="L2855" s="12" t="s">
        <v>39</v>
      </c>
      <c r="M2855" s="11" t="s">
        <v>40</v>
      </c>
      <c r="N2855" s="11" t="s">
        <v>624</v>
      </c>
      <c r="O2855" s="12" t="s">
        <v>29</v>
      </c>
      <c r="P2855" s="12"/>
      <c r="Q2855" s="15" t="s">
        <v>12007</v>
      </c>
      <c r="R2855" s="12" t="s">
        <v>42</v>
      </c>
      <c r="S2855" s="11" t="s">
        <v>12008</v>
      </c>
      <c r="T2855" s="11" t="s">
        <v>12009</v>
      </c>
    </row>
    <row x14ac:dyDescent="0.25" r="2856" customHeight="1" ht="19.5">
      <c r="A2856" s="18">
        <v>45205</v>
      </c>
      <c r="B2856" s="11" t="s">
        <v>12010</v>
      </c>
      <c r="C2856" s="11" t="s">
        <v>5363</v>
      </c>
      <c r="D2856" s="12"/>
      <c r="E2856" s="13">
        <v>18671771477</v>
      </c>
      <c r="F2856" s="11" t="s">
        <v>12011</v>
      </c>
      <c r="G2856" s="12" t="s">
        <v>216</v>
      </c>
      <c r="H2856" s="12"/>
      <c r="I2856" s="14" t="s">
        <v>259</v>
      </c>
      <c r="J2856" s="12" t="s">
        <v>24</v>
      </c>
      <c r="K2856" s="12" t="s">
        <v>25</v>
      </c>
      <c r="L2856" s="12" t="s">
        <v>39</v>
      </c>
      <c r="M2856" s="11" t="s">
        <v>27</v>
      </c>
      <c r="N2856" s="11" t="s">
        <v>624</v>
      </c>
      <c r="O2856" s="12" t="s">
        <v>29</v>
      </c>
      <c r="P2856" s="12"/>
      <c r="Q2856" s="15" t="s">
        <v>12012</v>
      </c>
      <c r="R2856" s="12" t="s">
        <v>42</v>
      </c>
      <c r="S2856" s="11" t="s">
        <v>12013</v>
      </c>
      <c r="T2856" s="11" t="s">
        <v>12014</v>
      </c>
    </row>
    <row x14ac:dyDescent="0.25" r="2857" customHeight="1" ht="19.5">
      <c r="A2857" s="18">
        <v>45205</v>
      </c>
      <c r="B2857" s="11" t="s">
        <v>12015</v>
      </c>
      <c r="C2857" s="11" t="s">
        <v>5363</v>
      </c>
      <c r="D2857" s="12"/>
      <c r="E2857" s="13">
        <v>13197328776</v>
      </c>
      <c r="F2857" s="11" t="s">
        <v>12016</v>
      </c>
      <c r="G2857" s="12" t="s">
        <v>74</v>
      </c>
      <c r="H2857" s="12"/>
      <c r="I2857" s="14" t="s">
        <v>352</v>
      </c>
      <c r="J2857" s="12" t="s">
        <v>24</v>
      </c>
      <c r="K2857" s="12" t="s">
        <v>25</v>
      </c>
      <c r="L2857" s="12" t="s">
        <v>39</v>
      </c>
      <c r="M2857" s="11" t="s">
        <v>27</v>
      </c>
      <c r="N2857" s="11" t="s">
        <v>624</v>
      </c>
      <c r="O2857" s="12" t="s">
        <v>29</v>
      </c>
      <c r="P2857" s="12"/>
      <c r="Q2857" s="15" t="s">
        <v>12017</v>
      </c>
      <c r="R2857" s="12" t="s">
        <v>42</v>
      </c>
      <c r="S2857" s="11" t="s">
        <v>12018</v>
      </c>
      <c r="T2857" s="11" t="s">
        <v>12019</v>
      </c>
    </row>
    <row x14ac:dyDescent="0.25" r="2858" customHeight="1" ht="19.5">
      <c r="A2858" s="18">
        <v>45205</v>
      </c>
      <c r="B2858" s="11" t="s">
        <v>12020</v>
      </c>
      <c r="C2858" s="11" t="s">
        <v>5363</v>
      </c>
      <c r="D2858" s="12"/>
      <c r="E2858" s="13">
        <v>13197304890</v>
      </c>
      <c r="F2858" s="11" t="s">
        <v>12021</v>
      </c>
      <c r="G2858" s="12" t="s">
        <v>74</v>
      </c>
      <c r="H2858" s="12"/>
      <c r="I2858" s="14" t="s">
        <v>352</v>
      </c>
      <c r="J2858" s="12" t="s">
        <v>24</v>
      </c>
      <c r="K2858" s="12" t="s">
        <v>25</v>
      </c>
      <c r="L2858" s="12" t="s">
        <v>39</v>
      </c>
      <c r="M2858" s="11" t="s">
        <v>40</v>
      </c>
      <c r="N2858" s="11" t="s">
        <v>624</v>
      </c>
      <c r="O2858" s="12" t="s">
        <v>29</v>
      </c>
      <c r="P2858" s="12"/>
      <c r="Q2858" s="15" t="s">
        <v>12022</v>
      </c>
      <c r="R2858" s="12" t="s">
        <v>42</v>
      </c>
      <c r="S2858" s="11" t="s">
        <v>12023</v>
      </c>
      <c r="T2858" s="11" t="s">
        <v>12024</v>
      </c>
    </row>
    <row x14ac:dyDescent="0.25" r="2859" customHeight="1" ht="19.5">
      <c r="A2859" s="18">
        <v>45205</v>
      </c>
      <c r="B2859" s="11" t="s">
        <v>12025</v>
      </c>
      <c r="C2859" s="11" t="s">
        <v>5363</v>
      </c>
      <c r="D2859" s="12"/>
      <c r="E2859" s="13">
        <v>15549283793</v>
      </c>
      <c r="F2859" s="11" t="s">
        <v>12026</v>
      </c>
      <c r="G2859" s="12" t="s">
        <v>74</v>
      </c>
      <c r="H2859" s="12"/>
      <c r="I2859" s="14" t="s">
        <v>259</v>
      </c>
      <c r="J2859" s="12" t="s">
        <v>24</v>
      </c>
      <c r="K2859" s="12" t="s">
        <v>25</v>
      </c>
      <c r="L2859" s="12" t="s">
        <v>39</v>
      </c>
      <c r="M2859" s="11" t="s">
        <v>40</v>
      </c>
      <c r="N2859" s="11" t="s">
        <v>624</v>
      </c>
      <c r="O2859" s="12" t="s">
        <v>29</v>
      </c>
      <c r="P2859" s="12"/>
      <c r="Q2859" s="15" t="s">
        <v>12027</v>
      </c>
      <c r="R2859" s="12" t="s">
        <v>42</v>
      </c>
      <c r="S2859" s="11" t="s">
        <v>12028</v>
      </c>
      <c r="T2859" s="11" t="s">
        <v>12029</v>
      </c>
    </row>
    <row x14ac:dyDescent="0.25" r="2860" customHeight="1" ht="19.5">
      <c r="A2860" s="18">
        <v>45205</v>
      </c>
      <c r="B2860" s="11" t="s">
        <v>12030</v>
      </c>
      <c r="C2860" s="11" t="s">
        <v>6205</v>
      </c>
      <c r="D2860" s="12"/>
      <c r="E2860" s="13">
        <v>15629381854</v>
      </c>
      <c r="F2860" s="11" t="s">
        <v>12031</v>
      </c>
      <c r="G2860" s="12" t="s">
        <v>74</v>
      </c>
      <c r="H2860" s="12"/>
      <c r="I2860" s="14" t="s">
        <v>486</v>
      </c>
      <c r="J2860" s="12" t="s">
        <v>24</v>
      </c>
      <c r="K2860" s="12" t="s">
        <v>25</v>
      </c>
      <c r="L2860" s="12" t="s">
        <v>39</v>
      </c>
      <c r="M2860" s="11" t="s">
        <v>40</v>
      </c>
      <c r="N2860" s="11" t="s">
        <v>28</v>
      </c>
      <c r="O2860" s="12" t="s">
        <v>29</v>
      </c>
      <c r="P2860" s="12"/>
      <c r="Q2860" s="15" t="s">
        <v>12032</v>
      </c>
      <c r="R2860" s="12" t="s">
        <v>42</v>
      </c>
      <c r="S2860" s="11" t="s">
        <v>12033</v>
      </c>
      <c r="T2860" s="11" t="s">
        <v>12034</v>
      </c>
    </row>
    <row x14ac:dyDescent="0.25" r="2861" customHeight="1" ht="19.5">
      <c r="A2861" s="18">
        <v>45205</v>
      </c>
      <c r="B2861" s="11" t="s">
        <v>12035</v>
      </c>
      <c r="C2861" s="11" t="s">
        <v>6205</v>
      </c>
      <c r="D2861" s="12"/>
      <c r="E2861" s="13">
        <v>18527206482</v>
      </c>
      <c r="F2861" s="11" t="s">
        <v>12036</v>
      </c>
      <c r="G2861" s="12" t="s">
        <v>74</v>
      </c>
      <c r="H2861" s="12"/>
      <c r="I2861" s="14" t="s">
        <v>116</v>
      </c>
      <c r="J2861" s="12" t="s">
        <v>24</v>
      </c>
      <c r="K2861" s="12" t="s">
        <v>25</v>
      </c>
      <c r="L2861" s="12" t="s">
        <v>39</v>
      </c>
      <c r="M2861" s="11" t="s">
        <v>40</v>
      </c>
      <c r="N2861" s="11" t="s">
        <v>28</v>
      </c>
      <c r="O2861" s="12" t="s">
        <v>29</v>
      </c>
      <c r="P2861" s="12"/>
      <c r="Q2861" s="15" t="s">
        <v>12037</v>
      </c>
      <c r="R2861" s="12" t="s">
        <v>42</v>
      </c>
      <c r="S2861" s="11" t="s">
        <v>12038</v>
      </c>
      <c r="T2861" s="11" t="s">
        <v>12039</v>
      </c>
    </row>
    <row x14ac:dyDescent="0.25" r="2862" customHeight="1" ht="19.5">
      <c r="A2862" s="18">
        <v>45205</v>
      </c>
      <c r="B2862" s="11" t="s">
        <v>12040</v>
      </c>
      <c r="C2862" s="11" t="s">
        <v>180</v>
      </c>
      <c r="D2862" s="12"/>
      <c r="E2862" s="13">
        <v>13197312373</v>
      </c>
      <c r="F2862" s="11" t="s">
        <v>12041</v>
      </c>
      <c r="G2862" s="12" t="s">
        <v>37</v>
      </c>
      <c r="H2862" s="12"/>
      <c r="I2862" s="14" t="s">
        <v>104</v>
      </c>
      <c r="J2862" s="12" t="s">
        <v>24</v>
      </c>
      <c r="K2862" s="12" t="s">
        <v>25</v>
      </c>
      <c r="L2862" s="12" t="s">
        <v>39</v>
      </c>
      <c r="M2862" s="11" t="s">
        <v>27</v>
      </c>
      <c r="N2862" s="11" t="s">
        <v>183</v>
      </c>
      <c r="O2862" s="12" t="s">
        <v>29</v>
      </c>
      <c r="P2862" s="12"/>
      <c r="Q2862" s="15" t="s">
        <v>12042</v>
      </c>
      <c r="R2862" s="12" t="s">
        <v>51</v>
      </c>
      <c r="S2862" s="11" t="s">
        <v>12043</v>
      </c>
      <c r="T2862" s="11"/>
    </row>
    <row x14ac:dyDescent="0.25" r="2863" customHeight="1" ht="19.5">
      <c r="A2863" s="18">
        <v>45205</v>
      </c>
      <c r="B2863" s="11" t="s">
        <v>12044</v>
      </c>
      <c r="C2863" s="11" t="s">
        <v>180</v>
      </c>
      <c r="D2863" s="12"/>
      <c r="E2863" s="13">
        <v>18671608890</v>
      </c>
      <c r="F2863" s="11" t="s">
        <v>12045</v>
      </c>
      <c r="G2863" s="12" t="s">
        <v>289</v>
      </c>
      <c r="H2863" s="12"/>
      <c r="I2863" s="14" t="s">
        <v>154</v>
      </c>
      <c r="J2863" s="12" t="s">
        <v>24</v>
      </c>
      <c r="K2863" s="12" t="s">
        <v>25</v>
      </c>
      <c r="L2863" s="12" t="s">
        <v>39</v>
      </c>
      <c r="M2863" s="11" t="s">
        <v>27</v>
      </c>
      <c r="N2863" s="11" t="s">
        <v>183</v>
      </c>
      <c r="O2863" s="12" t="s">
        <v>29</v>
      </c>
      <c r="P2863" s="12"/>
      <c r="Q2863" s="15" t="s">
        <v>12046</v>
      </c>
      <c r="R2863" s="12" t="s">
        <v>51</v>
      </c>
      <c r="S2863" s="11" t="s">
        <v>12047</v>
      </c>
      <c r="T2863" s="11"/>
    </row>
    <row x14ac:dyDescent="0.25" r="2864" customHeight="1" ht="19.5">
      <c r="A2864" s="18">
        <v>45205</v>
      </c>
      <c r="B2864" s="11" t="s">
        <v>12048</v>
      </c>
      <c r="C2864" s="11" t="s">
        <v>180</v>
      </c>
      <c r="D2864" s="12"/>
      <c r="E2864" s="13" t="s">
        <v>12049</v>
      </c>
      <c r="F2864" s="11" t="s">
        <v>12050</v>
      </c>
      <c r="G2864" s="12" t="s">
        <v>74</v>
      </c>
      <c r="H2864" s="12"/>
      <c r="I2864" s="14" t="s">
        <v>93</v>
      </c>
      <c r="J2864" s="12" t="s">
        <v>24</v>
      </c>
      <c r="K2864" s="12" t="s">
        <v>25</v>
      </c>
      <c r="L2864" s="12" t="s">
        <v>39</v>
      </c>
      <c r="M2864" s="11" t="s">
        <v>40</v>
      </c>
      <c r="N2864" s="11" t="s">
        <v>183</v>
      </c>
      <c r="O2864" s="12" t="s">
        <v>29</v>
      </c>
      <c r="P2864" s="12"/>
      <c r="Q2864" s="15" t="s">
        <v>12051</v>
      </c>
      <c r="R2864" s="12" t="s">
        <v>51</v>
      </c>
      <c r="S2864" s="11" t="s">
        <v>12052</v>
      </c>
      <c r="T2864" s="11"/>
    </row>
    <row x14ac:dyDescent="0.25" r="2865" customHeight="1" ht="19.5">
      <c r="A2865" s="18">
        <v>45205</v>
      </c>
      <c r="B2865" s="11" t="s">
        <v>12053</v>
      </c>
      <c r="C2865" s="11" t="s">
        <v>180</v>
      </c>
      <c r="D2865" s="12"/>
      <c r="E2865" s="13">
        <v>13040990181</v>
      </c>
      <c r="F2865" s="11" t="s">
        <v>12054</v>
      </c>
      <c r="G2865" s="12" t="s">
        <v>48</v>
      </c>
      <c r="H2865" s="12"/>
      <c r="I2865" s="14" t="s">
        <v>328</v>
      </c>
      <c r="J2865" s="12" t="s">
        <v>24</v>
      </c>
      <c r="K2865" s="12" t="s">
        <v>25</v>
      </c>
      <c r="L2865" s="12" t="s">
        <v>39</v>
      </c>
      <c r="M2865" s="11" t="s">
        <v>27</v>
      </c>
      <c r="N2865" s="11" t="s">
        <v>183</v>
      </c>
      <c r="O2865" s="12" t="s">
        <v>29</v>
      </c>
      <c r="P2865" s="12"/>
      <c r="Q2865" s="15" t="s">
        <v>12055</v>
      </c>
      <c r="R2865" s="12" t="s">
        <v>51</v>
      </c>
      <c r="S2865" s="11" t="s">
        <v>12056</v>
      </c>
      <c r="T2865" s="11"/>
    </row>
    <row x14ac:dyDescent="0.25" r="2866" customHeight="1" ht="19.5">
      <c r="A2866" s="18">
        <v>45205</v>
      </c>
      <c r="B2866" s="11" t="s">
        <v>12057</v>
      </c>
      <c r="C2866" s="11" t="s">
        <v>180</v>
      </c>
      <c r="D2866" s="12"/>
      <c r="E2866" s="13">
        <v>13085169980</v>
      </c>
      <c r="F2866" s="11" t="s">
        <v>12058</v>
      </c>
      <c r="G2866" s="12" t="s">
        <v>37</v>
      </c>
      <c r="H2866" s="12"/>
      <c r="I2866" s="14" t="s">
        <v>328</v>
      </c>
      <c r="J2866" s="12" t="s">
        <v>24</v>
      </c>
      <c r="K2866" s="12" t="s">
        <v>25</v>
      </c>
      <c r="L2866" s="12" t="s">
        <v>39</v>
      </c>
      <c r="M2866" s="11" t="s">
        <v>40</v>
      </c>
      <c r="N2866" s="11" t="s">
        <v>183</v>
      </c>
      <c r="O2866" s="12" t="s">
        <v>29</v>
      </c>
      <c r="P2866" s="12"/>
      <c r="Q2866" s="15" t="s">
        <v>12059</v>
      </c>
      <c r="R2866" s="12" t="s">
        <v>51</v>
      </c>
      <c r="S2866" s="11" t="s">
        <v>12060</v>
      </c>
      <c r="T2866" s="11"/>
    </row>
    <row x14ac:dyDescent="0.25" r="2867" customHeight="1" ht="19.5">
      <c r="A2867" s="18">
        <v>45205</v>
      </c>
      <c r="B2867" s="11" t="s">
        <v>12061</v>
      </c>
      <c r="C2867" s="11" t="s">
        <v>180</v>
      </c>
      <c r="D2867" s="12"/>
      <c r="E2867" s="13" t="s">
        <v>12062</v>
      </c>
      <c r="F2867" s="11" t="s">
        <v>12063</v>
      </c>
      <c r="G2867" s="12" t="s">
        <v>48</v>
      </c>
      <c r="H2867" s="12"/>
      <c r="I2867" s="14" t="s">
        <v>49</v>
      </c>
      <c r="J2867" s="12" t="s">
        <v>24</v>
      </c>
      <c r="K2867" s="12" t="s">
        <v>25</v>
      </c>
      <c r="L2867" s="12" t="s">
        <v>39</v>
      </c>
      <c r="M2867" s="11" t="s">
        <v>40</v>
      </c>
      <c r="N2867" s="11" t="s">
        <v>183</v>
      </c>
      <c r="O2867" s="12" t="s">
        <v>29</v>
      </c>
      <c r="P2867" s="12"/>
      <c r="Q2867" s="15" t="s">
        <v>12064</v>
      </c>
      <c r="R2867" s="12" t="s">
        <v>51</v>
      </c>
      <c r="S2867" s="11" t="s">
        <v>12065</v>
      </c>
      <c r="T2867" s="11"/>
    </row>
    <row x14ac:dyDescent="0.25" r="2868" customHeight="1" ht="19.5">
      <c r="A2868" s="18">
        <v>45205</v>
      </c>
      <c r="B2868" s="11" t="s">
        <v>12066</v>
      </c>
      <c r="C2868" s="11" t="s">
        <v>180</v>
      </c>
      <c r="D2868" s="12"/>
      <c r="E2868" s="13" t="s">
        <v>12067</v>
      </c>
      <c r="F2868" s="11" t="s">
        <v>12068</v>
      </c>
      <c r="G2868" s="12" t="s">
        <v>74</v>
      </c>
      <c r="H2868" s="12"/>
      <c r="I2868" s="14" t="s">
        <v>486</v>
      </c>
      <c r="J2868" s="12" t="s">
        <v>24</v>
      </c>
      <c r="K2868" s="12" t="s">
        <v>25</v>
      </c>
      <c r="L2868" s="12" t="s">
        <v>39</v>
      </c>
      <c r="M2868" s="11" t="s">
        <v>40</v>
      </c>
      <c r="N2868" s="11" t="s">
        <v>183</v>
      </c>
      <c r="O2868" s="12" t="s">
        <v>29</v>
      </c>
      <c r="P2868" s="12"/>
      <c r="Q2868" s="15" t="s">
        <v>12069</v>
      </c>
      <c r="R2868" s="12" t="s">
        <v>51</v>
      </c>
      <c r="S2868" s="11" t="s">
        <v>12070</v>
      </c>
      <c r="T2868" s="11"/>
    </row>
    <row x14ac:dyDescent="0.25" r="2869" customHeight="1" ht="19.5">
      <c r="A2869" s="18">
        <v>45205</v>
      </c>
      <c r="B2869" s="11" t="s">
        <v>12071</v>
      </c>
      <c r="C2869" s="11" t="s">
        <v>180</v>
      </c>
      <c r="D2869" s="12"/>
      <c r="E2869" s="13">
        <v>13085151453</v>
      </c>
      <c r="F2869" s="11" t="s">
        <v>12072</v>
      </c>
      <c r="G2869" s="12" t="s">
        <v>115</v>
      </c>
      <c r="H2869" s="12"/>
      <c r="I2869" s="14" t="s">
        <v>68</v>
      </c>
      <c r="J2869" s="12" t="s">
        <v>24</v>
      </c>
      <c r="K2869" s="12" t="s">
        <v>25</v>
      </c>
      <c r="L2869" s="12" t="s">
        <v>39</v>
      </c>
      <c r="M2869" s="11" t="s">
        <v>27</v>
      </c>
      <c r="N2869" s="11" t="s">
        <v>183</v>
      </c>
      <c r="O2869" s="12" t="s">
        <v>29</v>
      </c>
      <c r="P2869" s="12"/>
      <c r="Q2869" s="15" t="s">
        <v>12073</v>
      </c>
      <c r="R2869" s="12" t="s">
        <v>51</v>
      </c>
      <c r="S2869" s="11" t="s">
        <v>12074</v>
      </c>
      <c r="T2869" s="11"/>
    </row>
    <row x14ac:dyDescent="0.25" r="2870" customHeight="1" ht="19.5">
      <c r="A2870" s="18">
        <v>45205</v>
      </c>
      <c r="B2870" s="11" t="s">
        <v>12075</v>
      </c>
      <c r="C2870" s="11" t="s">
        <v>180</v>
      </c>
      <c r="D2870" s="12"/>
      <c r="E2870" s="13">
        <v>13094174995</v>
      </c>
      <c r="F2870" s="11" t="s">
        <v>12076</v>
      </c>
      <c r="G2870" s="12" t="s">
        <v>289</v>
      </c>
      <c r="H2870" s="12" t="s">
        <v>130</v>
      </c>
      <c r="I2870" s="14" t="s">
        <v>49</v>
      </c>
      <c r="J2870" s="12" t="s">
        <v>24</v>
      </c>
      <c r="K2870" s="12" t="s">
        <v>25</v>
      </c>
      <c r="L2870" s="12" t="s">
        <v>39</v>
      </c>
      <c r="M2870" s="11" t="s">
        <v>40</v>
      </c>
      <c r="N2870" s="11" t="s">
        <v>183</v>
      </c>
      <c r="O2870" s="12" t="s">
        <v>29</v>
      </c>
      <c r="P2870" s="12"/>
      <c r="Q2870" s="15" t="s">
        <v>12077</v>
      </c>
      <c r="R2870" s="12" t="s">
        <v>51</v>
      </c>
      <c r="S2870" s="11" t="s">
        <v>12078</v>
      </c>
      <c r="T2870" s="11"/>
    </row>
    <row x14ac:dyDescent="0.25" r="2871" customHeight="1" ht="19.5">
      <c r="A2871" s="18">
        <v>45205</v>
      </c>
      <c r="B2871" s="11" t="s">
        <v>12079</v>
      </c>
      <c r="C2871" s="11" t="s">
        <v>180</v>
      </c>
      <c r="D2871" s="12"/>
      <c r="E2871" s="13">
        <v>13100785726</v>
      </c>
      <c r="F2871" s="11" t="s">
        <v>12080</v>
      </c>
      <c r="G2871" s="12" t="s">
        <v>289</v>
      </c>
      <c r="H2871" s="12"/>
      <c r="I2871" s="14" t="s">
        <v>154</v>
      </c>
      <c r="J2871" s="12" t="s">
        <v>24</v>
      </c>
      <c r="K2871" s="12" t="s">
        <v>25</v>
      </c>
      <c r="L2871" s="12" t="s">
        <v>39</v>
      </c>
      <c r="M2871" s="11" t="s">
        <v>40</v>
      </c>
      <c r="N2871" s="11" t="s">
        <v>183</v>
      </c>
      <c r="O2871" s="12" t="s">
        <v>29</v>
      </c>
      <c r="P2871" s="12"/>
      <c r="Q2871" s="15" t="s">
        <v>12081</v>
      </c>
      <c r="R2871" s="12" t="s">
        <v>51</v>
      </c>
      <c r="S2871" s="11" t="s">
        <v>12082</v>
      </c>
      <c r="T2871" s="11"/>
    </row>
    <row x14ac:dyDescent="0.25" r="2872" customHeight="1" ht="19.5">
      <c r="A2872" s="18">
        <v>45205</v>
      </c>
      <c r="B2872" s="11" t="s">
        <v>12083</v>
      </c>
      <c r="C2872" s="11" t="s">
        <v>180</v>
      </c>
      <c r="D2872" s="12"/>
      <c r="E2872" s="13">
        <v>13100786190</v>
      </c>
      <c r="F2872" s="11" t="s">
        <v>12084</v>
      </c>
      <c r="G2872" s="12" t="s">
        <v>115</v>
      </c>
      <c r="H2872" s="12"/>
      <c r="I2872" s="14" t="s">
        <v>49</v>
      </c>
      <c r="J2872" s="12" t="s">
        <v>24</v>
      </c>
      <c r="K2872" s="12" t="s">
        <v>25</v>
      </c>
      <c r="L2872" s="12" t="s">
        <v>39</v>
      </c>
      <c r="M2872" s="11" t="s">
        <v>27</v>
      </c>
      <c r="N2872" s="11" t="s">
        <v>183</v>
      </c>
      <c r="O2872" s="12" t="s">
        <v>29</v>
      </c>
      <c r="P2872" s="12"/>
      <c r="Q2872" s="15" t="s">
        <v>12085</v>
      </c>
      <c r="R2872" s="12" t="s">
        <v>51</v>
      </c>
      <c r="S2872" s="11" t="s">
        <v>12086</v>
      </c>
      <c r="T2872" s="11"/>
    </row>
    <row x14ac:dyDescent="0.25" r="2873" customHeight="1" ht="19.5">
      <c r="A2873" s="18">
        <v>45205</v>
      </c>
      <c r="B2873" s="11" t="s">
        <v>12087</v>
      </c>
      <c r="C2873" s="11" t="s">
        <v>180</v>
      </c>
      <c r="D2873" s="12"/>
      <c r="E2873" s="13">
        <v>13197306538</v>
      </c>
      <c r="F2873" s="11" t="s">
        <v>12088</v>
      </c>
      <c r="G2873" s="12" t="s">
        <v>115</v>
      </c>
      <c r="H2873" s="12"/>
      <c r="I2873" s="14" t="s">
        <v>63</v>
      </c>
      <c r="J2873" s="12" t="s">
        <v>24</v>
      </c>
      <c r="K2873" s="12" t="s">
        <v>25</v>
      </c>
      <c r="L2873" s="12" t="s">
        <v>39</v>
      </c>
      <c r="M2873" s="11" t="s">
        <v>27</v>
      </c>
      <c r="N2873" s="11" t="s">
        <v>183</v>
      </c>
      <c r="O2873" s="12" t="s">
        <v>29</v>
      </c>
      <c r="P2873" s="12"/>
      <c r="Q2873" s="15" t="s">
        <v>12089</v>
      </c>
      <c r="R2873" s="12" t="s">
        <v>51</v>
      </c>
      <c r="S2873" s="11" t="s">
        <v>12090</v>
      </c>
      <c r="T2873" s="11"/>
    </row>
    <row x14ac:dyDescent="0.25" r="2874" customHeight="1" ht="19.5">
      <c r="A2874" s="18">
        <v>45205</v>
      </c>
      <c r="B2874" s="11" t="s">
        <v>12091</v>
      </c>
      <c r="C2874" s="11" t="s">
        <v>239</v>
      </c>
      <c r="D2874" s="12"/>
      <c r="E2874" s="13">
        <v>13135808456</v>
      </c>
      <c r="F2874" s="11" t="s">
        <v>12092</v>
      </c>
      <c r="G2874" s="12" t="s">
        <v>115</v>
      </c>
      <c r="H2874" s="12"/>
      <c r="I2874" s="14" t="s">
        <v>68</v>
      </c>
      <c r="J2874" s="12" t="s">
        <v>24</v>
      </c>
      <c r="K2874" s="12" t="s">
        <v>25</v>
      </c>
      <c r="L2874" s="12" t="s">
        <v>39</v>
      </c>
      <c r="M2874" s="11" t="s">
        <v>27</v>
      </c>
      <c r="N2874" s="11" t="s">
        <v>183</v>
      </c>
      <c r="O2874" s="12" t="s">
        <v>29</v>
      </c>
      <c r="P2874" s="12"/>
      <c r="Q2874" s="15" t="s">
        <v>12093</v>
      </c>
      <c r="R2874" s="12" t="s">
        <v>51</v>
      </c>
      <c r="S2874" s="11" t="s">
        <v>12094</v>
      </c>
      <c r="T2874" s="11"/>
    </row>
    <row x14ac:dyDescent="0.25" r="2875" customHeight="1" ht="19.5">
      <c r="A2875" s="18">
        <v>45205</v>
      </c>
      <c r="B2875" s="11" t="s">
        <v>12095</v>
      </c>
      <c r="C2875" s="11" t="s">
        <v>180</v>
      </c>
      <c r="D2875" s="12"/>
      <c r="E2875" s="13">
        <v>13227271889</v>
      </c>
      <c r="F2875" s="11" t="s">
        <v>12096</v>
      </c>
      <c r="G2875" s="12" t="s">
        <v>289</v>
      </c>
      <c r="H2875" s="12"/>
      <c r="I2875" s="14" t="s">
        <v>779</v>
      </c>
      <c r="J2875" s="12" t="s">
        <v>24</v>
      </c>
      <c r="K2875" s="12" t="s">
        <v>25</v>
      </c>
      <c r="L2875" s="12" t="s">
        <v>39</v>
      </c>
      <c r="M2875" s="11" t="s">
        <v>40</v>
      </c>
      <c r="N2875" s="11" t="s">
        <v>183</v>
      </c>
      <c r="O2875" s="12" t="s">
        <v>29</v>
      </c>
      <c r="P2875" s="12"/>
      <c r="Q2875" s="15" t="s">
        <v>12097</v>
      </c>
      <c r="R2875" s="12" t="s">
        <v>51</v>
      </c>
      <c r="S2875" s="11" t="s">
        <v>12098</v>
      </c>
      <c r="T2875" s="11"/>
    </row>
    <row x14ac:dyDescent="0.25" r="2876" customHeight="1" ht="19.5">
      <c r="A2876" s="18">
        <v>45205</v>
      </c>
      <c r="B2876" s="11" t="s">
        <v>12099</v>
      </c>
      <c r="C2876" s="11" t="s">
        <v>180</v>
      </c>
      <c r="D2876" s="12"/>
      <c r="E2876" s="13">
        <v>13264916700</v>
      </c>
      <c r="F2876" s="11" t="s">
        <v>12100</v>
      </c>
      <c r="G2876" s="12" t="s">
        <v>115</v>
      </c>
      <c r="H2876" s="12"/>
      <c r="I2876" s="14" t="s">
        <v>328</v>
      </c>
      <c r="J2876" s="12" t="s">
        <v>24</v>
      </c>
      <c r="K2876" s="12" t="s">
        <v>25</v>
      </c>
      <c r="L2876" s="12" t="s">
        <v>39</v>
      </c>
      <c r="M2876" s="11" t="s">
        <v>27</v>
      </c>
      <c r="N2876" s="11" t="s">
        <v>183</v>
      </c>
      <c r="O2876" s="12" t="s">
        <v>29</v>
      </c>
      <c r="P2876" s="12"/>
      <c r="Q2876" s="15" t="s">
        <v>12101</v>
      </c>
      <c r="R2876" s="12" t="s">
        <v>51</v>
      </c>
      <c r="S2876" s="11" t="s">
        <v>12102</v>
      </c>
      <c r="T2876" s="11"/>
    </row>
    <row x14ac:dyDescent="0.25" r="2877" customHeight="1" ht="19.5">
      <c r="A2877" s="18">
        <v>45205</v>
      </c>
      <c r="B2877" s="11" t="s">
        <v>12103</v>
      </c>
      <c r="C2877" s="11" t="s">
        <v>180</v>
      </c>
      <c r="D2877" s="12"/>
      <c r="E2877" s="13">
        <v>13343531255</v>
      </c>
      <c r="F2877" s="11" t="s">
        <v>12104</v>
      </c>
      <c r="G2877" s="12" t="s">
        <v>74</v>
      </c>
      <c r="H2877" s="12"/>
      <c r="I2877" s="14" t="s">
        <v>254</v>
      </c>
      <c r="J2877" s="12" t="s">
        <v>24</v>
      </c>
      <c r="K2877" s="12" t="s">
        <v>25</v>
      </c>
      <c r="L2877" s="12" t="s">
        <v>39</v>
      </c>
      <c r="M2877" s="11" t="s">
        <v>40</v>
      </c>
      <c r="N2877" s="11" t="s">
        <v>183</v>
      </c>
      <c r="O2877" s="12" t="s">
        <v>29</v>
      </c>
      <c r="P2877" s="12"/>
      <c r="Q2877" s="15" t="s">
        <v>12105</v>
      </c>
      <c r="R2877" s="12" t="s">
        <v>51</v>
      </c>
      <c r="S2877" s="11" t="s">
        <v>12106</v>
      </c>
      <c r="T2877" s="11"/>
    </row>
    <row x14ac:dyDescent="0.25" r="2878" customHeight="1" ht="19.5">
      <c r="A2878" s="18">
        <v>45205</v>
      </c>
      <c r="B2878" s="11" t="s">
        <v>12107</v>
      </c>
      <c r="C2878" s="11" t="s">
        <v>180</v>
      </c>
      <c r="D2878" s="12"/>
      <c r="E2878" s="13">
        <v>15549352236</v>
      </c>
      <c r="F2878" s="11" t="s">
        <v>12108</v>
      </c>
      <c r="G2878" s="12" t="s">
        <v>289</v>
      </c>
      <c r="H2878" s="12"/>
      <c r="I2878" s="14" t="s">
        <v>131</v>
      </c>
      <c r="J2878" s="12" t="s">
        <v>24</v>
      </c>
      <c r="K2878" s="12" t="s">
        <v>25</v>
      </c>
      <c r="L2878" s="12" t="s">
        <v>39</v>
      </c>
      <c r="M2878" s="11" t="s">
        <v>27</v>
      </c>
      <c r="N2878" s="11" t="s">
        <v>183</v>
      </c>
      <c r="O2878" s="12" t="s">
        <v>29</v>
      </c>
      <c r="P2878" s="12"/>
      <c r="Q2878" s="15" t="s">
        <v>12109</v>
      </c>
      <c r="R2878" s="12" t="s">
        <v>51</v>
      </c>
      <c r="S2878" s="11" t="s">
        <v>12110</v>
      </c>
      <c r="T2878" s="11"/>
    </row>
    <row x14ac:dyDescent="0.25" r="2879" customHeight="1" ht="19.5">
      <c r="A2879" s="18">
        <v>45205</v>
      </c>
      <c r="B2879" s="11" t="s">
        <v>12111</v>
      </c>
      <c r="C2879" s="11" t="s">
        <v>239</v>
      </c>
      <c r="D2879" s="12"/>
      <c r="E2879" s="13">
        <v>15629360686</v>
      </c>
      <c r="F2879" s="11" t="s">
        <v>12112</v>
      </c>
      <c r="G2879" s="12" t="s">
        <v>48</v>
      </c>
      <c r="H2879" s="12"/>
      <c r="I2879" s="14" t="s">
        <v>241</v>
      </c>
      <c r="J2879" s="12" t="s">
        <v>24</v>
      </c>
      <c r="K2879" s="12" t="s">
        <v>25</v>
      </c>
      <c r="L2879" s="12" t="s">
        <v>39</v>
      </c>
      <c r="M2879" s="11" t="s">
        <v>27</v>
      </c>
      <c r="N2879" s="11" t="s">
        <v>183</v>
      </c>
      <c r="O2879" s="12" t="s">
        <v>29</v>
      </c>
      <c r="P2879" s="12"/>
      <c r="Q2879" s="15" t="s">
        <v>12113</v>
      </c>
      <c r="R2879" s="12" t="s">
        <v>51</v>
      </c>
      <c r="S2879" s="11" t="s">
        <v>12114</v>
      </c>
      <c r="T2879" s="11"/>
    </row>
    <row x14ac:dyDescent="0.25" r="2880" customHeight="1" ht="19.5">
      <c r="A2880" s="18">
        <v>45205</v>
      </c>
      <c r="B2880" s="11" t="s">
        <v>12115</v>
      </c>
      <c r="C2880" s="11" t="s">
        <v>3299</v>
      </c>
      <c r="D2880" s="12"/>
      <c r="E2880" s="13">
        <v>15607201506</v>
      </c>
      <c r="F2880" s="11" t="s">
        <v>12116</v>
      </c>
      <c r="G2880" s="12" t="s">
        <v>37</v>
      </c>
      <c r="H2880" s="12"/>
      <c r="I2880" s="14">
        <v>10015</v>
      </c>
      <c r="J2880" s="12" t="s">
        <v>24</v>
      </c>
      <c r="K2880" s="12" t="s">
        <v>69</v>
      </c>
      <c r="L2880" s="12" t="s">
        <v>26</v>
      </c>
      <c r="M2880" s="11" t="s">
        <v>27</v>
      </c>
      <c r="N2880" s="11" t="s">
        <v>28</v>
      </c>
      <c r="O2880" s="12" t="s">
        <v>29</v>
      </c>
      <c r="P2880" s="12"/>
      <c r="Q2880" s="15" t="s">
        <v>12117</v>
      </c>
      <c r="R2880" s="12" t="s">
        <v>31</v>
      </c>
      <c r="S2880" s="11" t="s">
        <v>12118</v>
      </c>
      <c r="T2880" s="11" t="s">
        <v>12119</v>
      </c>
    </row>
    <row x14ac:dyDescent="0.25" r="2881" customHeight="1" ht="19.5">
      <c r="A2881" s="18">
        <v>45205</v>
      </c>
      <c r="B2881" s="11" t="s">
        <v>12120</v>
      </c>
      <c r="C2881" s="11" t="s">
        <v>2547</v>
      </c>
      <c r="D2881" s="12"/>
      <c r="E2881" s="13">
        <v>13277399373</v>
      </c>
      <c r="F2881" s="11" t="s">
        <v>12121</v>
      </c>
      <c r="G2881" s="12" t="s">
        <v>62</v>
      </c>
      <c r="H2881" s="12"/>
      <c r="I2881" s="14">
        <v>10015</v>
      </c>
      <c r="J2881" s="12" t="s">
        <v>24</v>
      </c>
      <c r="K2881" s="12" t="s">
        <v>172</v>
      </c>
      <c r="L2881" s="12" t="s">
        <v>26</v>
      </c>
      <c r="M2881" s="11" t="s">
        <v>27</v>
      </c>
      <c r="N2881" s="11" t="s">
        <v>28</v>
      </c>
      <c r="O2881" s="12" t="s">
        <v>29</v>
      </c>
      <c r="P2881" s="12"/>
      <c r="Q2881" s="15" t="s">
        <v>12122</v>
      </c>
      <c r="R2881" s="12" t="s">
        <v>31</v>
      </c>
      <c r="S2881" s="11" t="s">
        <v>12123</v>
      </c>
      <c r="T2881" s="11" t="s">
        <v>12124</v>
      </c>
    </row>
    <row x14ac:dyDescent="0.25" r="2882" customHeight="1" ht="19.5">
      <c r="A2882" s="18">
        <v>45205</v>
      </c>
      <c r="B2882" s="11" t="s">
        <v>12125</v>
      </c>
      <c r="C2882" s="11" t="s">
        <v>725</v>
      </c>
      <c r="D2882" s="12"/>
      <c r="E2882" s="13">
        <v>15872551750</v>
      </c>
      <c r="F2882" s="11" t="s">
        <v>10912</v>
      </c>
      <c r="G2882" s="12" t="s">
        <v>48</v>
      </c>
      <c r="H2882" s="12"/>
      <c r="I2882" s="14" t="s">
        <v>110</v>
      </c>
      <c r="J2882" s="12" t="s">
        <v>24</v>
      </c>
      <c r="K2882" s="12" t="s">
        <v>25</v>
      </c>
      <c r="L2882" s="12" t="s">
        <v>39</v>
      </c>
      <c r="M2882" s="11" t="s">
        <v>40</v>
      </c>
      <c r="N2882" s="11" t="s">
        <v>28</v>
      </c>
      <c r="O2882" s="12" t="s">
        <v>29</v>
      </c>
      <c r="P2882" s="12"/>
      <c r="Q2882" s="15" t="s">
        <v>12126</v>
      </c>
      <c r="R2882" s="12" t="s">
        <v>42</v>
      </c>
      <c r="S2882" s="11" t="s">
        <v>12127</v>
      </c>
      <c r="T2882" s="11" t="s">
        <v>12128</v>
      </c>
    </row>
    <row x14ac:dyDescent="0.25" r="2883" customHeight="1" ht="19.5">
      <c r="A2883" s="18">
        <v>45205</v>
      </c>
      <c r="B2883" s="11" t="s">
        <v>12129</v>
      </c>
      <c r="C2883" s="11" t="s">
        <v>1289</v>
      </c>
      <c r="D2883" s="12"/>
      <c r="E2883" s="13">
        <v>13032703821</v>
      </c>
      <c r="F2883" s="11" t="s">
        <v>12130</v>
      </c>
      <c r="G2883" s="12" t="s">
        <v>62</v>
      </c>
      <c r="H2883" s="12"/>
      <c r="I2883" s="14" t="s">
        <v>116</v>
      </c>
      <c r="J2883" s="12" t="s">
        <v>24</v>
      </c>
      <c r="K2883" s="12" t="s">
        <v>69</v>
      </c>
      <c r="L2883" s="12" t="s">
        <v>39</v>
      </c>
      <c r="M2883" s="11" t="s">
        <v>27</v>
      </c>
      <c r="N2883" s="11" t="s">
        <v>28</v>
      </c>
      <c r="O2883" s="12" t="s">
        <v>29</v>
      </c>
      <c r="P2883" s="12"/>
      <c r="Q2883" s="15" t="s">
        <v>12131</v>
      </c>
      <c r="R2883" s="12" t="s">
        <v>42</v>
      </c>
      <c r="S2883" s="11" t="s">
        <v>12132</v>
      </c>
      <c r="T2883" s="11" t="s">
        <v>12133</v>
      </c>
    </row>
    <row x14ac:dyDescent="0.25" r="2884" customHeight="1" ht="19.5">
      <c r="A2884" s="18">
        <v>45205</v>
      </c>
      <c r="B2884" s="11" t="s">
        <v>12134</v>
      </c>
      <c r="C2884" s="11" t="s">
        <v>72</v>
      </c>
      <c r="D2884" s="12"/>
      <c r="E2884" s="13">
        <v>13277233002</v>
      </c>
      <c r="F2884" s="11" t="s">
        <v>12135</v>
      </c>
      <c r="G2884" s="12" t="s">
        <v>115</v>
      </c>
      <c r="H2884" s="12"/>
      <c r="I2884" s="14" t="s">
        <v>87</v>
      </c>
      <c r="J2884" s="12" t="s">
        <v>24</v>
      </c>
      <c r="K2884" s="12" t="s">
        <v>25</v>
      </c>
      <c r="L2884" s="12" t="s">
        <v>39</v>
      </c>
      <c r="M2884" s="11" t="s">
        <v>27</v>
      </c>
      <c r="N2884" s="11" t="s">
        <v>28</v>
      </c>
      <c r="O2884" s="12" t="s">
        <v>29</v>
      </c>
      <c r="P2884" s="12"/>
      <c r="Q2884" s="15" t="s">
        <v>12136</v>
      </c>
      <c r="R2884" s="12" t="s">
        <v>42</v>
      </c>
      <c r="S2884" s="11" t="s">
        <v>12137</v>
      </c>
      <c r="T2884" s="11" t="s">
        <v>12138</v>
      </c>
    </row>
    <row x14ac:dyDescent="0.25" r="2885" customHeight="1" ht="19.5">
      <c r="A2885" s="18">
        <v>45205</v>
      </c>
      <c r="B2885" s="11" t="s">
        <v>12139</v>
      </c>
      <c r="C2885" s="11" t="s">
        <v>1537</v>
      </c>
      <c r="D2885" s="12"/>
      <c r="E2885" s="13">
        <v>13227295996</v>
      </c>
      <c r="F2885" s="11" t="s">
        <v>12140</v>
      </c>
      <c r="G2885" s="12" t="s">
        <v>37</v>
      </c>
      <c r="H2885" s="12" t="s">
        <v>98</v>
      </c>
      <c r="I2885" s="14" t="s">
        <v>259</v>
      </c>
      <c r="J2885" s="12" t="s">
        <v>24</v>
      </c>
      <c r="K2885" s="12" t="s">
        <v>25</v>
      </c>
      <c r="L2885" s="12" t="s">
        <v>39</v>
      </c>
      <c r="M2885" s="11" t="s">
        <v>40</v>
      </c>
      <c r="N2885" s="11" t="s">
        <v>28</v>
      </c>
      <c r="O2885" s="12" t="s">
        <v>29</v>
      </c>
      <c r="P2885" s="12"/>
      <c r="Q2885" s="15" t="s">
        <v>12141</v>
      </c>
      <c r="R2885" s="12" t="s">
        <v>42</v>
      </c>
      <c r="S2885" s="11" t="s">
        <v>12142</v>
      </c>
      <c r="T2885" s="11" t="s">
        <v>12143</v>
      </c>
    </row>
    <row x14ac:dyDescent="0.25" r="2886" customHeight="1" ht="19.5">
      <c r="A2886" s="18">
        <v>45205</v>
      </c>
      <c r="B2886" s="11" t="s">
        <v>12144</v>
      </c>
      <c r="C2886" s="11" t="s">
        <v>545</v>
      </c>
      <c r="D2886" s="12"/>
      <c r="E2886" s="13">
        <v>13177064736</v>
      </c>
      <c r="F2886" s="11" t="s">
        <v>12145</v>
      </c>
      <c r="G2886" s="12" t="s">
        <v>115</v>
      </c>
      <c r="H2886" s="12"/>
      <c r="I2886" s="14" t="s">
        <v>254</v>
      </c>
      <c r="J2886" s="12" t="s">
        <v>24</v>
      </c>
      <c r="K2886" s="12" t="s">
        <v>25</v>
      </c>
      <c r="L2886" s="12" t="s">
        <v>39</v>
      </c>
      <c r="M2886" s="11" t="s">
        <v>27</v>
      </c>
      <c r="N2886" s="11" t="s">
        <v>28</v>
      </c>
      <c r="O2886" s="12" t="s">
        <v>29</v>
      </c>
      <c r="P2886" s="12"/>
      <c r="Q2886" s="15" t="s">
        <v>12146</v>
      </c>
      <c r="R2886" s="12" t="s">
        <v>42</v>
      </c>
      <c r="S2886" s="11" t="s">
        <v>12147</v>
      </c>
      <c r="T2886" s="11" t="s">
        <v>12148</v>
      </c>
    </row>
    <row x14ac:dyDescent="0.25" r="2887" customHeight="1" ht="19.5">
      <c r="A2887" s="18">
        <v>45205</v>
      </c>
      <c r="B2887" s="11" t="s">
        <v>12149</v>
      </c>
      <c r="C2887" s="11" t="s">
        <v>341</v>
      </c>
      <c r="D2887" s="12"/>
      <c r="E2887" s="13">
        <v>15549391663</v>
      </c>
      <c r="F2887" s="11" t="s">
        <v>12150</v>
      </c>
      <c r="G2887" s="12" t="s">
        <v>115</v>
      </c>
      <c r="H2887" s="12" t="s">
        <v>130</v>
      </c>
      <c r="I2887" s="14" t="s">
        <v>259</v>
      </c>
      <c r="J2887" s="12" t="s">
        <v>24</v>
      </c>
      <c r="K2887" s="12" t="s">
        <v>25</v>
      </c>
      <c r="L2887" s="12" t="s">
        <v>39</v>
      </c>
      <c r="M2887" s="11" t="s">
        <v>40</v>
      </c>
      <c r="N2887" s="11" t="s">
        <v>28</v>
      </c>
      <c r="O2887" s="12" t="s">
        <v>29</v>
      </c>
      <c r="P2887" s="12"/>
      <c r="Q2887" s="15" t="s">
        <v>12151</v>
      </c>
      <c r="R2887" s="12" t="s">
        <v>42</v>
      </c>
      <c r="S2887" s="11" t="s">
        <v>12152</v>
      </c>
      <c r="T2887" s="11" t="s">
        <v>12153</v>
      </c>
    </row>
    <row x14ac:dyDescent="0.25" r="2888" customHeight="1" ht="19.5">
      <c r="A2888" s="18">
        <v>45205</v>
      </c>
      <c r="B2888" s="11" t="s">
        <v>12154</v>
      </c>
      <c r="C2888" s="11" t="s">
        <v>341</v>
      </c>
      <c r="D2888" s="12"/>
      <c r="E2888" s="13" t="s">
        <v>12155</v>
      </c>
      <c r="F2888" s="11" t="s">
        <v>12156</v>
      </c>
      <c r="G2888" s="12" t="s">
        <v>23</v>
      </c>
      <c r="H2888" s="12"/>
      <c r="I2888" s="14" t="s">
        <v>235</v>
      </c>
      <c r="J2888" s="12" t="s">
        <v>24</v>
      </c>
      <c r="K2888" s="12" t="s">
        <v>25</v>
      </c>
      <c r="L2888" s="12" t="s">
        <v>39</v>
      </c>
      <c r="M2888" s="11" t="s">
        <v>40</v>
      </c>
      <c r="N2888" s="11" t="s">
        <v>28</v>
      </c>
      <c r="O2888" s="12" t="s">
        <v>29</v>
      </c>
      <c r="P2888" s="12"/>
      <c r="Q2888" s="15" t="s">
        <v>12157</v>
      </c>
      <c r="R2888" s="12" t="s">
        <v>42</v>
      </c>
      <c r="S2888" s="11" t="s">
        <v>12158</v>
      </c>
      <c r="T2888" s="11" t="s">
        <v>12159</v>
      </c>
    </row>
    <row x14ac:dyDescent="0.25" r="2889" customHeight="1" ht="19.5">
      <c r="A2889" s="18">
        <v>45205</v>
      </c>
      <c r="B2889" s="11" t="s">
        <v>12160</v>
      </c>
      <c r="C2889" s="11" t="s">
        <v>685</v>
      </c>
      <c r="D2889" s="12"/>
      <c r="E2889" s="13">
        <v>18672106888</v>
      </c>
      <c r="F2889" s="11" t="s">
        <v>12161</v>
      </c>
      <c r="G2889" s="12" t="s">
        <v>1873</v>
      </c>
      <c r="H2889" s="12"/>
      <c r="I2889" s="14" t="s">
        <v>235</v>
      </c>
      <c r="J2889" s="12" t="s">
        <v>24</v>
      </c>
      <c r="K2889" s="12" t="s">
        <v>69</v>
      </c>
      <c r="L2889" s="12" t="s">
        <v>39</v>
      </c>
      <c r="M2889" s="11" t="s">
        <v>27</v>
      </c>
      <c r="N2889" s="11" t="s">
        <v>28</v>
      </c>
      <c r="O2889" s="12" t="s">
        <v>29</v>
      </c>
      <c r="P2889" s="12"/>
      <c r="Q2889" s="15" t="s">
        <v>12162</v>
      </c>
      <c r="R2889" s="12" t="s">
        <v>42</v>
      </c>
      <c r="S2889" s="11" t="s">
        <v>12163</v>
      </c>
      <c r="T2889" s="11" t="s">
        <v>12164</v>
      </c>
    </row>
    <row x14ac:dyDescent="0.25" r="2890" customHeight="1" ht="19.5">
      <c r="A2890" s="18">
        <v>45205</v>
      </c>
      <c r="B2890" s="11" t="s">
        <v>12165</v>
      </c>
      <c r="C2890" s="11" t="s">
        <v>698</v>
      </c>
      <c r="D2890" s="12"/>
      <c r="E2890" s="13" t="s">
        <v>12166</v>
      </c>
      <c r="F2890" s="11" t="s">
        <v>12167</v>
      </c>
      <c r="G2890" s="12" t="s">
        <v>74</v>
      </c>
      <c r="H2890" s="12" t="s">
        <v>98</v>
      </c>
      <c r="I2890" s="14" t="s">
        <v>49</v>
      </c>
      <c r="J2890" s="12" t="s">
        <v>24</v>
      </c>
      <c r="K2890" s="12" t="s">
        <v>25</v>
      </c>
      <c r="L2890" s="12" t="s">
        <v>39</v>
      </c>
      <c r="M2890" s="11" t="s">
        <v>40</v>
      </c>
      <c r="N2890" s="11" t="s">
        <v>28</v>
      </c>
      <c r="O2890" s="12" t="s">
        <v>29</v>
      </c>
      <c r="P2890" s="12"/>
      <c r="Q2890" s="15" t="s">
        <v>12168</v>
      </c>
      <c r="R2890" s="12" t="s">
        <v>42</v>
      </c>
      <c r="S2890" s="11" t="s">
        <v>12169</v>
      </c>
      <c r="T2890" s="11" t="s">
        <v>12170</v>
      </c>
    </row>
    <row x14ac:dyDescent="0.25" r="2891" customHeight="1" ht="19.5">
      <c r="A2891" s="18">
        <v>45205</v>
      </c>
      <c r="B2891" s="11" t="s">
        <v>12171</v>
      </c>
      <c r="C2891" s="11" t="s">
        <v>180</v>
      </c>
      <c r="D2891" s="12"/>
      <c r="E2891" s="13">
        <v>15572756311</v>
      </c>
      <c r="F2891" s="11" t="s">
        <v>12172</v>
      </c>
      <c r="G2891" s="12" t="s">
        <v>48</v>
      </c>
      <c r="H2891" s="12"/>
      <c r="I2891" s="14" t="s">
        <v>116</v>
      </c>
      <c r="J2891" s="12" t="s">
        <v>24</v>
      </c>
      <c r="K2891" s="12" t="s">
        <v>25</v>
      </c>
      <c r="L2891" s="12" t="s">
        <v>39</v>
      </c>
      <c r="M2891" s="11" t="s">
        <v>40</v>
      </c>
      <c r="N2891" s="11" t="s">
        <v>183</v>
      </c>
      <c r="O2891" s="12" t="s">
        <v>29</v>
      </c>
      <c r="P2891" s="12"/>
      <c r="Q2891" s="15" t="s">
        <v>12173</v>
      </c>
      <c r="R2891" s="12" t="s">
        <v>51</v>
      </c>
      <c r="S2891" s="11" t="s">
        <v>12174</v>
      </c>
      <c r="T2891" s="11"/>
    </row>
    <row x14ac:dyDescent="0.25" r="2892" customHeight="1" ht="19.5">
      <c r="A2892" s="18">
        <v>45205</v>
      </c>
      <c r="B2892" s="11" t="s">
        <v>12175</v>
      </c>
      <c r="C2892" s="11" t="s">
        <v>180</v>
      </c>
      <c r="D2892" s="12"/>
      <c r="E2892" s="13">
        <v>15671023250</v>
      </c>
      <c r="F2892" s="11" t="s">
        <v>12176</v>
      </c>
      <c r="G2892" s="12" t="s">
        <v>74</v>
      </c>
      <c r="H2892" s="12"/>
      <c r="I2892" s="14" t="s">
        <v>68</v>
      </c>
      <c r="J2892" s="12" t="s">
        <v>24</v>
      </c>
      <c r="K2892" s="12" t="s">
        <v>25</v>
      </c>
      <c r="L2892" s="12" t="s">
        <v>39</v>
      </c>
      <c r="M2892" s="11" t="s">
        <v>40</v>
      </c>
      <c r="N2892" s="11" t="s">
        <v>183</v>
      </c>
      <c r="O2892" s="12" t="s">
        <v>29</v>
      </c>
      <c r="P2892" s="12"/>
      <c r="Q2892" s="15" t="s">
        <v>12177</v>
      </c>
      <c r="R2892" s="12" t="s">
        <v>51</v>
      </c>
      <c r="S2892" s="11" t="s">
        <v>12178</v>
      </c>
      <c r="T2892" s="11"/>
    </row>
    <row x14ac:dyDescent="0.25" r="2893" customHeight="1" ht="19.5">
      <c r="A2893" s="18">
        <v>45205</v>
      </c>
      <c r="B2893" s="11" t="s">
        <v>12179</v>
      </c>
      <c r="C2893" s="11" t="s">
        <v>180</v>
      </c>
      <c r="D2893" s="12"/>
      <c r="E2893" s="13" t="s">
        <v>12180</v>
      </c>
      <c r="F2893" s="11" t="s">
        <v>12181</v>
      </c>
      <c r="G2893" s="12" t="s">
        <v>74</v>
      </c>
      <c r="H2893" s="12"/>
      <c r="I2893" s="14" t="s">
        <v>148</v>
      </c>
      <c r="J2893" s="12" t="s">
        <v>24</v>
      </c>
      <c r="K2893" s="12" t="s">
        <v>25</v>
      </c>
      <c r="L2893" s="12" t="s">
        <v>39</v>
      </c>
      <c r="M2893" s="11" t="s">
        <v>149</v>
      </c>
      <c r="N2893" s="11" t="s">
        <v>183</v>
      </c>
      <c r="O2893" s="12" t="s">
        <v>29</v>
      </c>
      <c r="P2893" s="12"/>
      <c r="Q2893" s="15" t="s">
        <v>12182</v>
      </c>
      <c r="R2893" s="12" t="s">
        <v>42</v>
      </c>
      <c r="S2893" s="11" t="s">
        <v>12183</v>
      </c>
      <c r="T2893" s="11"/>
    </row>
    <row x14ac:dyDescent="0.25" r="2894" customHeight="1" ht="19.5">
      <c r="A2894" s="18">
        <v>45205</v>
      </c>
      <c r="B2894" s="11" t="s">
        <v>12184</v>
      </c>
      <c r="C2894" s="11" t="s">
        <v>180</v>
      </c>
      <c r="D2894" s="12"/>
      <c r="E2894" s="13" t="s">
        <v>12185</v>
      </c>
      <c r="F2894" s="11" t="s">
        <v>12186</v>
      </c>
      <c r="G2894" s="12" t="s">
        <v>74</v>
      </c>
      <c r="H2894" s="12"/>
      <c r="I2894" s="14" t="s">
        <v>148</v>
      </c>
      <c r="J2894" s="12" t="s">
        <v>24</v>
      </c>
      <c r="K2894" s="12" t="s">
        <v>25</v>
      </c>
      <c r="L2894" s="12" t="s">
        <v>39</v>
      </c>
      <c r="M2894" s="11" t="s">
        <v>149</v>
      </c>
      <c r="N2894" s="11" t="s">
        <v>183</v>
      </c>
      <c r="O2894" s="12" t="s">
        <v>29</v>
      </c>
      <c r="P2894" s="12"/>
      <c r="Q2894" s="15" t="s">
        <v>12187</v>
      </c>
      <c r="R2894" s="12" t="s">
        <v>42</v>
      </c>
      <c r="S2894" s="11" t="s">
        <v>12188</v>
      </c>
      <c r="T2894" s="11" t="s">
        <v>12189</v>
      </c>
    </row>
    <row x14ac:dyDescent="0.25" r="2895" customHeight="1" ht="19.5">
      <c r="A2895" s="18">
        <v>45205</v>
      </c>
      <c r="B2895" s="11" t="s">
        <v>12190</v>
      </c>
      <c r="C2895" s="11" t="s">
        <v>46</v>
      </c>
      <c r="D2895" s="12"/>
      <c r="E2895" s="13">
        <v>13032744295</v>
      </c>
      <c r="F2895" s="11" t="s">
        <v>12191</v>
      </c>
      <c r="G2895" s="12" t="s">
        <v>115</v>
      </c>
      <c r="H2895" s="12"/>
      <c r="I2895" s="14" t="s">
        <v>241</v>
      </c>
      <c r="J2895" s="12" t="s">
        <v>24</v>
      </c>
      <c r="K2895" s="12" t="s">
        <v>25</v>
      </c>
      <c r="L2895" s="12" t="s">
        <v>39</v>
      </c>
      <c r="M2895" s="11" t="s">
        <v>27</v>
      </c>
      <c r="N2895" s="11" t="s">
        <v>28</v>
      </c>
      <c r="O2895" s="12" t="s">
        <v>29</v>
      </c>
      <c r="P2895" s="12"/>
      <c r="Q2895" s="15" t="s">
        <v>12192</v>
      </c>
      <c r="R2895" s="12" t="s">
        <v>51</v>
      </c>
      <c r="S2895" s="11" t="s">
        <v>12193</v>
      </c>
      <c r="T2895" s="11"/>
    </row>
    <row x14ac:dyDescent="0.25" r="2896" customHeight="1" ht="19.5">
      <c r="A2896" s="18">
        <v>45205</v>
      </c>
      <c r="B2896" s="11" t="s">
        <v>12194</v>
      </c>
      <c r="C2896" s="11" t="s">
        <v>46</v>
      </c>
      <c r="D2896" s="12"/>
      <c r="E2896" s="13">
        <v>13277176577</v>
      </c>
      <c r="F2896" s="11" t="s">
        <v>12195</v>
      </c>
      <c r="G2896" s="12" t="s">
        <v>115</v>
      </c>
      <c r="H2896" s="12"/>
      <c r="I2896" s="14" t="s">
        <v>615</v>
      </c>
      <c r="J2896" s="12" t="s">
        <v>24</v>
      </c>
      <c r="K2896" s="12" t="s">
        <v>25</v>
      </c>
      <c r="L2896" s="12" t="s">
        <v>39</v>
      </c>
      <c r="M2896" s="11" t="s">
        <v>27</v>
      </c>
      <c r="N2896" s="11" t="s">
        <v>28</v>
      </c>
      <c r="O2896" s="12" t="s">
        <v>29</v>
      </c>
      <c r="P2896" s="12"/>
      <c r="Q2896" s="15" t="s">
        <v>12196</v>
      </c>
      <c r="R2896" s="12" t="s">
        <v>51</v>
      </c>
      <c r="S2896" s="11" t="s">
        <v>12197</v>
      </c>
      <c r="T2896" s="11"/>
    </row>
    <row x14ac:dyDescent="0.25" r="2897" customHeight="1" ht="19.5">
      <c r="A2897" s="18">
        <v>45205</v>
      </c>
      <c r="B2897" s="11" t="s">
        <v>12198</v>
      </c>
      <c r="C2897" s="11" t="s">
        <v>46</v>
      </c>
      <c r="D2897" s="12"/>
      <c r="E2897" s="13">
        <v>13277252793</v>
      </c>
      <c r="F2897" s="11" t="s">
        <v>12199</v>
      </c>
      <c r="G2897" s="12" t="s">
        <v>115</v>
      </c>
      <c r="H2897" s="12"/>
      <c r="I2897" s="14" t="s">
        <v>182</v>
      </c>
      <c r="J2897" s="12" t="s">
        <v>24</v>
      </c>
      <c r="K2897" s="12" t="s">
        <v>25</v>
      </c>
      <c r="L2897" s="12" t="s">
        <v>39</v>
      </c>
      <c r="M2897" s="11" t="s">
        <v>27</v>
      </c>
      <c r="N2897" s="11" t="s">
        <v>28</v>
      </c>
      <c r="O2897" s="12" t="s">
        <v>29</v>
      </c>
      <c r="P2897" s="12"/>
      <c r="Q2897" s="15" t="s">
        <v>12200</v>
      </c>
      <c r="R2897" s="12" t="s">
        <v>51</v>
      </c>
      <c r="S2897" s="11" t="s">
        <v>12201</v>
      </c>
      <c r="T2897" s="11"/>
    </row>
    <row x14ac:dyDescent="0.25" r="2898" customHeight="1" ht="19.5">
      <c r="A2898" s="18">
        <v>45205</v>
      </c>
      <c r="B2898" s="11" t="s">
        <v>12202</v>
      </c>
      <c r="C2898" s="11" t="s">
        <v>46</v>
      </c>
      <c r="D2898" s="12"/>
      <c r="E2898" s="13">
        <v>15572739769</v>
      </c>
      <c r="F2898" s="11" t="s">
        <v>12203</v>
      </c>
      <c r="G2898" s="12" t="s">
        <v>115</v>
      </c>
      <c r="H2898" s="12"/>
      <c r="I2898" s="14" t="s">
        <v>110</v>
      </c>
      <c r="J2898" s="12" t="s">
        <v>24</v>
      </c>
      <c r="K2898" s="12" t="s">
        <v>25</v>
      </c>
      <c r="L2898" s="12" t="s">
        <v>39</v>
      </c>
      <c r="M2898" s="11" t="s">
        <v>27</v>
      </c>
      <c r="N2898" s="11" t="s">
        <v>28</v>
      </c>
      <c r="O2898" s="12" t="s">
        <v>29</v>
      </c>
      <c r="P2898" s="12"/>
      <c r="Q2898" s="15" t="s">
        <v>12204</v>
      </c>
      <c r="R2898" s="12" t="s">
        <v>51</v>
      </c>
      <c r="S2898" s="11" t="s">
        <v>12205</v>
      </c>
      <c r="T2898" s="11"/>
    </row>
    <row x14ac:dyDescent="0.25" r="2899" customHeight="1" ht="19.5">
      <c r="A2899" s="18">
        <v>45205</v>
      </c>
      <c r="B2899" s="11" t="s">
        <v>12206</v>
      </c>
      <c r="C2899" s="11" t="s">
        <v>46</v>
      </c>
      <c r="D2899" s="12"/>
      <c r="E2899" s="13">
        <v>15571763391</v>
      </c>
      <c r="F2899" s="11" t="s">
        <v>12207</v>
      </c>
      <c r="G2899" s="12" t="s">
        <v>216</v>
      </c>
      <c r="H2899" s="12"/>
      <c r="I2899" s="14" t="s">
        <v>259</v>
      </c>
      <c r="J2899" s="12" t="s">
        <v>24</v>
      </c>
      <c r="K2899" s="12" t="s">
        <v>25</v>
      </c>
      <c r="L2899" s="12" t="s">
        <v>39</v>
      </c>
      <c r="M2899" s="11" t="s">
        <v>27</v>
      </c>
      <c r="N2899" s="11" t="s">
        <v>28</v>
      </c>
      <c r="O2899" s="12" t="s">
        <v>29</v>
      </c>
      <c r="P2899" s="12"/>
      <c r="Q2899" s="15" t="s">
        <v>12208</v>
      </c>
      <c r="R2899" s="12" t="s">
        <v>51</v>
      </c>
      <c r="S2899" s="11" t="s">
        <v>12209</v>
      </c>
      <c r="T2899" s="11"/>
    </row>
    <row x14ac:dyDescent="0.25" r="2900" customHeight="1" ht="19.5">
      <c r="A2900" s="18">
        <v>45205</v>
      </c>
      <c r="B2900" s="11" t="s">
        <v>12210</v>
      </c>
      <c r="C2900" s="11" t="s">
        <v>46</v>
      </c>
      <c r="D2900" s="12"/>
      <c r="E2900" s="13">
        <v>15549318010</v>
      </c>
      <c r="F2900" s="11" t="s">
        <v>12211</v>
      </c>
      <c r="G2900" s="12" t="s">
        <v>115</v>
      </c>
      <c r="H2900" s="12"/>
      <c r="I2900" s="14" t="s">
        <v>182</v>
      </c>
      <c r="J2900" s="12" t="s">
        <v>24</v>
      </c>
      <c r="K2900" s="12" t="s">
        <v>25</v>
      </c>
      <c r="L2900" s="12" t="s">
        <v>39</v>
      </c>
      <c r="M2900" s="11" t="s">
        <v>27</v>
      </c>
      <c r="N2900" s="11" t="s">
        <v>28</v>
      </c>
      <c r="O2900" s="12" t="s">
        <v>29</v>
      </c>
      <c r="P2900" s="12"/>
      <c r="Q2900" s="15" t="s">
        <v>12212</v>
      </c>
      <c r="R2900" s="12" t="s">
        <v>51</v>
      </c>
      <c r="S2900" s="11" t="s">
        <v>12213</v>
      </c>
      <c r="T2900" s="11"/>
    </row>
    <row x14ac:dyDescent="0.25" r="2901" customHeight="1" ht="19.5">
      <c r="A2901" s="18">
        <v>45205</v>
      </c>
      <c r="B2901" s="11" t="s">
        <v>12214</v>
      </c>
      <c r="C2901" s="11" t="s">
        <v>46</v>
      </c>
      <c r="D2901" s="12"/>
      <c r="E2901" s="13">
        <v>15571703404</v>
      </c>
      <c r="F2901" s="11" t="s">
        <v>12215</v>
      </c>
      <c r="G2901" s="12" t="s">
        <v>74</v>
      </c>
      <c r="H2901" s="12"/>
      <c r="I2901" s="14" t="s">
        <v>272</v>
      </c>
      <c r="J2901" s="12" t="s">
        <v>24</v>
      </c>
      <c r="K2901" s="12" t="s">
        <v>25</v>
      </c>
      <c r="L2901" s="12" t="s">
        <v>39</v>
      </c>
      <c r="M2901" s="11" t="s">
        <v>27</v>
      </c>
      <c r="N2901" s="11" t="s">
        <v>28</v>
      </c>
      <c r="O2901" s="12" t="s">
        <v>29</v>
      </c>
      <c r="P2901" s="12"/>
      <c r="Q2901" s="15" t="s">
        <v>12216</v>
      </c>
      <c r="R2901" s="12" t="s">
        <v>42</v>
      </c>
      <c r="S2901" s="11" t="s">
        <v>12217</v>
      </c>
      <c r="T2901" s="11" t="s">
        <v>12218</v>
      </c>
    </row>
    <row x14ac:dyDescent="0.25" r="2902" customHeight="1" ht="19.5">
      <c r="A2902" s="18">
        <v>45205</v>
      </c>
      <c r="B2902" s="11" t="s">
        <v>12219</v>
      </c>
      <c r="C2902" s="11" t="s">
        <v>5513</v>
      </c>
      <c r="D2902" s="12"/>
      <c r="E2902" s="13">
        <v>15571703404</v>
      </c>
      <c r="F2902" s="11" t="s">
        <v>12215</v>
      </c>
      <c r="G2902" s="12" t="s">
        <v>74</v>
      </c>
      <c r="H2902" s="12"/>
      <c r="I2902" s="14" t="s">
        <v>1914</v>
      </c>
      <c r="J2902" s="12" t="s">
        <v>24</v>
      </c>
      <c r="K2902" s="12" t="s">
        <v>25</v>
      </c>
      <c r="L2902" s="12" t="s">
        <v>39</v>
      </c>
      <c r="M2902" s="11" t="s">
        <v>27</v>
      </c>
      <c r="N2902" s="11" t="s">
        <v>28</v>
      </c>
      <c r="O2902" s="12" t="s">
        <v>29</v>
      </c>
      <c r="P2902" s="12"/>
      <c r="Q2902" s="15" t="s">
        <v>12220</v>
      </c>
      <c r="R2902" s="12" t="s">
        <v>42</v>
      </c>
      <c r="S2902" s="11" t="s">
        <v>12221</v>
      </c>
      <c r="T2902" s="11" t="s">
        <v>12218</v>
      </c>
    </row>
    <row x14ac:dyDescent="0.25" r="2903" customHeight="1" ht="19.5">
      <c r="A2903" s="18">
        <v>45205</v>
      </c>
      <c r="B2903" s="11" t="s">
        <v>12222</v>
      </c>
      <c r="C2903" s="11" t="s">
        <v>5513</v>
      </c>
      <c r="D2903" s="12"/>
      <c r="E2903" s="13">
        <v>13277179151</v>
      </c>
      <c r="F2903" s="11" t="s">
        <v>1550</v>
      </c>
      <c r="G2903" s="12" t="s">
        <v>115</v>
      </c>
      <c r="H2903" s="12"/>
      <c r="I2903" s="14" t="s">
        <v>328</v>
      </c>
      <c r="J2903" s="12" t="s">
        <v>24</v>
      </c>
      <c r="K2903" s="12" t="s">
        <v>25</v>
      </c>
      <c r="L2903" s="12" t="s">
        <v>39</v>
      </c>
      <c r="M2903" s="11" t="s">
        <v>27</v>
      </c>
      <c r="N2903" s="11" t="s">
        <v>28</v>
      </c>
      <c r="O2903" s="12" t="s">
        <v>29</v>
      </c>
      <c r="P2903" s="12"/>
      <c r="Q2903" s="15" t="s">
        <v>12223</v>
      </c>
      <c r="R2903" s="12" t="s">
        <v>42</v>
      </c>
      <c r="S2903" s="11" t="s">
        <v>12224</v>
      </c>
      <c r="T2903" s="11" t="s">
        <v>12225</v>
      </c>
    </row>
    <row x14ac:dyDescent="0.25" r="2904" customHeight="1" ht="19.5">
      <c r="A2904" s="18">
        <v>45205</v>
      </c>
      <c r="B2904" s="11" t="s">
        <v>12226</v>
      </c>
      <c r="C2904" s="11" t="s">
        <v>7044</v>
      </c>
      <c r="D2904" s="12"/>
      <c r="E2904" s="13">
        <v>13135824188</v>
      </c>
      <c r="F2904" s="11" t="s">
        <v>12227</v>
      </c>
      <c r="G2904" s="12" t="s">
        <v>115</v>
      </c>
      <c r="H2904" s="12"/>
      <c r="I2904" s="14" t="s">
        <v>663</v>
      </c>
      <c r="J2904" s="12" t="s">
        <v>24</v>
      </c>
      <c r="K2904" s="12" t="s">
        <v>25</v>
      </c>
      <c r="L2904" s="12" t="s">
        <v>39</v>
      </c>
      <c r="M2904" s="11" t="s">
        <v>27</v>
      </c>
      <c r="N2904" s="11" t="s">
        <v>28</v>
      </c>
      <c r="O2904" s="12" t="s">
        <v>29</v>
      </c>
      <c r="P2904" s="12"/>
      <c r="Q2904" s="15" t="s">
        <v>12228</v>
      </c>
      <c r="R2904" s="12" t="s">
        <v>42</v>
      </c>
      <c r="S2904" s="11" t="s">
        <v>12229</v>
      </c>
      <c r="T2904" s="11" t="s">
        <v>12230</v>
      </c>
    </row>
    <row x14ac:dyDescent="0.25" r="2905" customHeight="1" ht="19.5">
      <c r="A2905" s="18">
        <v>45205</v>
      </c>
      <c r="B2905" s="11" t="s">
        <v>12231</v>
      </c>
      <c r="C2905" s="11" t="s">
        <v>7274</v>
      </c>
      <c r="D2905" s="12"/>
      <c r="E2905" s="13">
        <v>15572704680</v>
      </c>
      <c r="F2905" s="11" t="s">
        <v>12232</v>
      </c>
      <c r="G2905" s="12" t="s">
        <v>115</v>
      </c>
      <c r="H2905" s="12"/>
      <c r="I2905" s="14" t="s">
        <v>241</v>
      </c>
      <c r="J2905" s="12" t="s">
        <v>24</v>
      </c>
      <c r="K2905" s="12" t="s">
        <v>25</v>
      </c>
      <c r="L2905" s="12" t="s">
        <v>39</v>
      </c>
      <c r="M2905" s="11" t="s">
        <v>27</v>
      </c>
      <c r="N2905" s="11" t="s">
        <v>28</v>
      </c>
      <c r="O2905" s="12" t="s">
        <v>29</v>
      </c>
      <c r="P2905" s="12"/>
      <c r="Q2905" s="15" t="s">
        <v>12233</v>
      </c>
      <c r="R2905" s="12" t="s">
        <v>42</v>
      </c>
      <c r="S2905" s="11" t="s">
        <v>12234</v>
      </c>
      <c r="T2905" s="11" t="s">
        <v>12235</v>
      </c>
    </row>
    <row x14ac:dyDescent="0.25" r="2906" customHeight="1" ht="19.5">
      <c r="A2906" s="18">
        <v>45205</v>
      </c>
      <c r="B2906" s="11" t="s">
        <v>12236</v>
      </c>
      <c r="C2906" s="11" t="s">
        <v>5513</v>
      </c>
      <c r="D2906" s="12"/>
      <c r="E2906" s="13">
        <v>13310565778</v>
      </c>
      <c r="F2906" s="11" t="s">
        <v>12237</v>
      </c>
      <c r="G2906" s="12" t="s">
        <v>23</v>
      </c>
      <c r="H2906" s="12"/>
      <c r="I2906" s="14" t="s">
        <v>241</v>
      </c>
      <c r="J2906" s="12" t="s">
        <v>24</v>
      </c>
      <c r="K2906" s="12" t="s">
        <v>25</v>
      </c>
      <c r="L2906" s="12" t="s">
        <v>39</v>
      </c>
      <c r="M2906" s="11" t="s">
        <v>40</v>
      </c>
      <c r="N2906" s="11" t="s">
        <v>28</v>
      </c>
      <c r="O2906" s="12" t="s">
        <v>29</v>
      </c>
      <c r="P2906" s="12"/>
      <c r="Q2906" s="15" t="s">
        <v>12238</v>
      </c>
      <c r="R2906" s="12" t="s">
        <v>42</v>
      </c>
      <c r="S2906" s="11" t="s">
        <v>12239</v>
      </c>
      <c r="T2906" s="11" t="s">
        <v>12240</v>
      </c>
    </row>
    <row x14ac:dyDescent="0.25" r="2907" customHeight="1" ht="19.5">
      <c r="A2907" s="18">
        <v>45205</v>
      </c>
      <c r="B2907" s="11" t="s">
        <v>12241</v>
      </c>
      <c r="C2907" s="11" t="s">
        <v>6271</v>
      </c>
      <c r="D2907" s="12"/>
      <c r="E2907" s="13">
        <v>13235636883</v>
      </c>
      <c r="F2907" s="11" t="s">
        <v>12242</v>
      </c>
      <c r="G2907" s="12" t="s">
        <v>289</v>
      </c>
      <c r="H2907" s="12"/>
      <c r="I2907" s="14" t="s">
        <v>87</v>
      </c>
      <c r="J2907" s="12" t="s">
        <v>24</v>
      </c>
      <c r="K2907" s="12" t="s">
        <v>25</v>
      </c>
      <c r="L2907" s="12" t="s">
        <v>39</v>
      </c>
      <c r="M2907" s="11" t="s">
        <v>27</v>
      </c>
      <c r="N2907" s="11" t="s">
        <v>28</v>
      </c>
      <c r="O2907" s="12" t="s">
        <v>29</v>
      </c>
      <c r="P2907" s="12"/>
      <c r="Q2907" s="15" t="s">
        <v>12243</v>
      </c>
      <c r="R2907" s="12" t="s">
        <v>42</v>
      </c>
      <c r="S2907" s="11" t="s">
        <v>12244</v>
      </c>
      <c r="T2907" s="11" t="s">
        <v>12245</v>
      </c>
    </row>
    <row x14ac:dyDescent="0.25" r="2908" customHeight="1" ht="19.5">
      <c r="A2908" s="18">
        <v>45205</v>
      </c>
      <c r="B2908" s="11" t="s">
        <v>12246</v>
      </c>
      <c r="C2908" s="11" t="s">
        <v>5841</v>
      </c>
      <c r="D2908" s="12"/>
      <c r="E2908" s="13">
        <v>15572782869</v>
      </c>
      <c r="F2908" s="11" t="s">
        <v>11727</v>
      </c>
      <c r="G2908" s="12" t="s">
        <v>23</v>
      </c>
      <c r="H2908" s="12"/>
      <c r="I2908" s="14" t="s">
        <v>925</v>
      </c>
      <c r="J2908" s="12" t="s">
        <v>24</v>
      </c>
      <c r="K2908" s="12" t="s">
        <v>25</v>
      </c>
      <c r="L2908" s="12" t="s">
        <v>39</v>
      </c>
      <c r="M2908" s="11" t="s">
        <v>27</v>
      </c>
      <c r="N2908" s="11" t="s">
        <v>28</v>
      </c>
      <c r="O2908" s="12" t="s">
        <v>29</v>
      </c>
      <c r="P2908" s="12"/>
      <c r="Q2908" s="15" t="s">
        <v>12247</v>
      </c>
      <c r="R2908" s="12" t="s">
        <v>42</v>
      </c>
      <c r="S2908" s="11" t="s">
        <v>12248</v>
      </c>
      <c r="T2908" s="11" t="s">
        <v>12249</v>
      </c>
    </row>
    <row x14ac:dyDescent="0.25" r="2909" customHeight="1" ht="19.5">
      <c r="A2909" s="18">
        <v>45205</v>
      </c>
      <c r="B2909" s="11" t="s">
        <v>12250</v>
      </c>
      <c r="C2909" s="11" t="s">
        <v>4459</v>
      </c>
      <c r="D2909" s="12"/>
      <c r="E2909" s="13">
        <v>18571021268</v>
      </c>
      <c r="F2909" s="11" t="s">
        <v>12251</v>
      </c>
      <c r="G2909" s="12" t="s">
        <v>115</v>
      </c>
      <c r="H2909" s="12" t="s">
        <v>98</v>
      </c>
      <c r="I2909" s="14" t="s">
        <v>63</v>
      </c>
      <c r="J2909" s="12" t="s">
        <v>24</v>
      </c>
      <c r="K2909" s="12" t="s">
        <v>25</v>
      </c>
      <c r="L2909" s="12" t="s">
        <v>39</v>
      </c>
      <c r="M2909" s="11" t="s">
        <v>27</v>
      </c>
      <c r="N2909" s="11" t="s">
        <v>28</v>
      </c>
      <c r="O2909" s="12" t="s">
        <v>29</v>
      </c>
      <c r="P2909" s="12"/>
      <c r="Q2909" s="15" t="s">
        <v>12252</v>
      </c>
      <c r="R2909" s="12" t="s">
        <v>42</v>
      </c>
      <c r="S2909" s="11" t="s">
        <v>12253</v>
      </c>
      <c r="T2909" s="11" t="s">
        <v>12254</v>
      </c>
    </row>
    <row x14ac:dyDescent="0.25" r="2910" customHeight="1" ht="19.5">
      <c r="A2910" s="18">
        <v>45205</v>
      </c>
      <c r="B2910" s="11" t="s">
        <v>12255</v>
      </c>
      <c r="C2910" s="11" t="s">
        <v>4273</v>
      </c>
      <c r="D2910" s="12"/>
      <c r="E2910" s="13">
        <v>15872579908</v>
      </c>
      <c r="F2910" s="11" t="s">
        <v>12256</v>
      </c>
      <c r="G2910" s="12" t="s">
        <v>23</v>
      </c>
      <c r="H2910" s="12" t="s">
        <v>130</v>
      </c>
      <c r="I2910" s="14" t="s">
        <v>486</v>
      </c>
      <c r="J2910" s="12" t="s">
        <v>24</v>
      </c>
      <c r="K2910" s="12" t="s">
        <v>25</v>
      </c>
      <c r="L2910" s="12" t="s">
        <v>39</v>
      </c>
      <c r="M2910" s="11" t="s">
        <v>40</v>
      </c>
      <c r="N2910" s="11" t="s">
        <v>28</v>
      </c>
      <c r="O2910" s="12" t="s">
        <v>29</v>
      </c>
      <c r="P2910" s="12"/>
      <c r="Q2910" s="15" t="s">
        <v>12257</v>
      </c>
      <c r="R2910" s="12" t="s">
        <v>42</v>
      </c>
      <c r="S2910" s="11" t="s">
        <v>12258</v>
      </c>
      <c r="T2910" s="11"/>
    </row>
    <row x14ac:dyDescent="0.25" r="2911" customHeight="1" ht="19.5">
      <c r="A2911" s="18">
        <v>45205</v>
      </c>
      <c r="B2911" s="11" t="s">
        <v>12259</v>
      </c>
      <c r="C2911" s="11" t="s">
        <v>545</v>
      </c>
      <c r="D2911" s="12"/>
      <c r="E2911" s="13">
        <v>13207207938</v>
      </c>
      <c r="F2911" s="11" t="s">
        <v>12260</v>
      </c>
      <c r="G2911" s="12" t="s">
        <v>115</v>
      </c>
      <c r="H2911" s="12" t="s">
        <v>121</v>
      </c>
      <c r="I2911" s="14">
        <v>10015</v>
      </c>
      <c r="J2911" s="12" t="s">
        <v>24</v>
      </c>
      <c r="K2911" s="12" t="s">
        <v>69</v>
      </c>
      <c r="L2911" s="12" t="s">
        <v>26</v>
      </c>
      <c r="M2911" s="11" t="s">
        <v>40</v>
      </c>
      <c r="N2911" s="11" t="s">
        <v>28</v>
      </c>
      <c r="O2911" s="12" t="s">
        <v>29</v>
      </c>
      <c r="P2911" s="12"/>
      <c r="Q2911" s="15" t="s">
        <v>12261</v>
      </c>
      <c r="R2911" s="12" t="s">
        <v>31</v>
      </c>
      <c r="S2911" s="11" t="s">
        <v>12262</v>
      </c>
      <c r="T2911" s="11"/>
    </row>
    <row x14ac:dyDescent="0.25" r="2912" customHeight="1" ht="19.5">
      <c r="A2912" s="18">
        <v>45205</v>
      </c>
      <c r="B2912" s="11" t="s">
        <v>12263</v>
      </c>
      <c r="C2912" s="11" t="s">
        <v>691</v>
      </c>
      <c r="D2912" s="12"/>
      <c r="E2912" s="13">
        <v>13098403320</v>
      </c>
      <c r="F2912" s="11" t="s">
        <v>12264</v>
      </c>
      <c r="G2912" s="12" t="s">
        <v>115</v>
      </c>
      <c r="H2912" s="12"/>
      <c r="I2912" s="14" t="s">
        <v>254</v>
      </c>
      <c r="J2912" s="12" t="s">
        <v>24</v>
      </c>
      <c r="K2912" s="12" t="s">
        <v>25</v>
      </c>
      <c r="L2912" s="12" t="s">
        <v>39</v>
      </c>
      <c r="M2912" s="11" t="s">
        <v>40</v>
      </c>
      <c r="N2912" s="11" t="s">
        <v>28</v>
      </c>
      <c r="O2912" s="12" t="s">
        <v>29</v>
      </c>
      <c r="P2912" s="12"/>
      <c r="Q2912" s="15" t="s">
        <v>12265</v>
      </c>
      <c r="R2912" s="12" t="s">
        <v>42</v>
      </c>
      <c r="S2912" s="11" t="s">
        <v>12266</v>
      </c>
      <c r="T2912" s="11"/>
    </row>
    <row x14ac:dyDescent="0.25" r="2913" customHeight="1" ht="19.5">
      <c r="A2913" s="18">
        <v>45205</v>
      </c>
      <c r="B2913" s="11" t="s">
        <v>12267</v>
      </c>
      <c r="C2913" s="11" t="s">
        <v>691</v>
      </c>
      <c r="D2913" s="12"/>
      <c r="E2913" s="13">
        <v>18572358348</v>
      </c>
      <c r="F2913" s="11" t="s">
        <v>12268</v>
      </c>
      <c r="G2913" s="12" t="s">
        <v>115</v>
      </c>
      <c r="H2913" s="12"/>
      <c r="I2913" s="14" t="s">
        <v>63</v>
      </c>
      <c r="J2913" s="12" t="s">
        <v>24</v>
      </c>
      <c r="K2913" s="12" t="s">
        <v>25</v>
      </c>
      <c r="L2913" s="12" t="s">
        <v>39</v>
      </c>
      <c r="M2913" s="11" t="s">
        <v>40</v>
      </c>
      <c r="N2913" s="11" t="s">
        <v>28</v>
      </c>
      <c r="O2913" s="12" t="s">
        <v>29</v>
      </c>
      <c r="P2913" s="12"/>
      <c r="Q2913" s="15" t="s">
        <v>12269</v>
      </c>
      <c r="R2913" s="12" t="s">
        <v>42</v>
      </c>
      <c r="S2913" s="11" t="s">
        <v>12270</v>
      </c>
      <c r="T2913" s="11"/>
    </row>
    <row x14ac:dyDescent="0.25" r="2914" customHeight="1" ht="19.5">
      <c r="A2914" s="18">
        <v>45205</v>
      </c>
      <c r="B2914" s="11" t="s">
        <v>12271</v>
      </c>
      <c r="C2914" s="11" t="s">
        <v>545</v>
      </c>
      <c r="D2914" s="12"/>
      <c r="E2914" s="13">
        <v>18871796859</v>
      </c>
      <c r="F2914" s="11" t="s">
        <v>12272</v>
      </c>
      <c r="G2914" s="12" t="s">
        <v>48</v>
      </c>
      <c r="H2914" s="12"/>
      <c r="I2914" s="14" t="s">
        <v>796</v>
      </c>
      <c r="J2914" s="12" t="s">
        <v>24</v>
      </c>
      <c r="K2914" s="12" t="s">
        <v>25</v>
      </c>
      <c r="L2914" s="12" t="s">
        <v>39</v>
      </c>
      <c r="M2914" s="11" t="s">
        <v>40</v>
      </c>
      <c r="N2914" s="11" t="s">
        <v>28</v>
      </c>
      <c r="O2914" s="12" t="s">
        <v>29</v>
      </c>
      <c r="P2914" s="12"/>
      <c r="Q2914" s="15" t="s">
        <v>12273</v>
      </c>
      <c r="R2914" s="12" t="s">
        <v>42</v>
      </c>
      <c r="S2914" s="11" t="s">
        <v>12274</v>
      </c>
      <c r="T2914" s="11"/>
    </row>
    <row x14ac:dyDescent="0.25" r="2915" customHeight="1" ht="19.5">
      <c r="A2915" s="18">
        <v>45205</v>
      </c>
      <c r="B2915" s="11" t="s">
        <v>12275</v>
      </c>
      <c r="C2915" s="11" t="s">
        <v>4212</v>
      </c>
      <c r="D2915" s="12"/>
      <c r="E2915" s="13">
        <v>13047178609</v>
      </c>
      <c r="F2915" s="11" t="s">
        <v>12276</v>
      </c>
      <c r="G2915" s="12" t="s">
        <v>37</v>
      </c>
      <c r="H2915" s="12" t="s">
        <v>130</v>
      </c>
      <c r="I2915" s="14" t="s">
        <v>110</v>
      </c>
      <c r="J2915" s="12" t="s">
        <v>24</v>
      </c>
      <c r="K2915" s="12" t="s">
        <v>25</v>
      </c>
      <c r="L2915" s="12" t="s">
        <v>39</v>
      </c>
      <c r="M2915" s="11" t="s">
        <v>27</v>
      </c>
      <c r="N2915" s="11" t="s">
        <v>28</v>
      </c>
      <c r="O2915" s="12" t="s">
        <v>29</v>
      </c>
      <c r="P2915" s="12"/>
      <c r="Q2915" s="15" t="s">
        <v>12277</v>
      </c>
      <c r="R2915" s="12" t="s">
        <v>42</v>
      </c>
      <c r="S2915" s="11" t="s">
        <v>12278</v>
      </c>
      <c r="T2915" s="11"/>
    </row>
    <row x14ac:dyDescent="0.25" r="2916" customHeight="1" ht="19.5">
      <c r="A2916" s="18">
        <v>45205</v>
      </c>
      <c r="B2916" s="11" t="s">
        <v>12279</v>
      </c>
      <c r="C2916" s="11" t="s">
        <v>691</v>
      </c>
      <c r="D2916" s="12"/>
      <c r="E2916" s="13">
        <v>17707173096</v>
      </c>
      <c r="F2916" s="11" t="s">
        <v>12280</v>
      </c>
      <c r="G2916" s="12" t="s">
        <v>23</v>
      </c>
      <c r="H2916" s="12" t="s">
        <v>98</v>
      </c>
      <c r="I2916" s="14" t="s">
        <v>104</v>
      </c>
      <c r="J2916" s="12" t="s">
        <v>24</v>
      </c>
      <c r="K2916" s="12" t="s">
        <v>25</v>
      </c>
      <c r="L2916" s="12" t="s">
        <v>39</v>
      </c>
      <c r="M2916" s="11" t="s">
        <v>40</v>
      </c>
      <c r="N2916" s="11" t="s">
        <v>28</v>
      </c>
      <c r="O2916" s="12" t="s">
        <v>29</v>
      </c>
      <c r="P2916" s="12"/>
      <c r="Q2916" s="15" t="s">
        <v>12281</v>
      </c>
      <c r="R2916" s="12" t="s">
        <v>42</v>
      </c>
      <c r="S2916" s="11" t="s">
        <v>12282</v>
      </c>
      <c r="T2916" s="11"/>
    </row>
    <row x14ac:dyDescent="0.25" r="2917" customHeight="1" ht="19.5">
      <c r="A2917" s="18">
        <v>45205</v>
      </c>
      <c r="B2917" s="11" t="s">
        <v>12283</v>
      </c>
      <c r="C2917" s="11" t="s">
        <v>545</v>
      </c>
      <c r="D2917" s="12"/>
      <c r="E2917" s="13">
        <v>18607207325</v>
      </c>
      <c r="F2917" s="11" t="s">
        <v>12284</v>
      </c>
      <c r="G2917" s="12" t="s">
        <v>56</v>
      </c>
      <c r="H2917" s="12"/>
      <c r="I2917" s="14">
        <v>10015</v>
      </c>
      <c r="J2917" s="12" t="s">
        <v>24</v>
      </c>
      <c r="K2917" s="12" t="s">
        <v>172</v>
      </c>
      <c r="L2917" s="12" t="s">
        <v>26</v>
      </c>
      <c r="M2917" s="11" t="s">
        <v>27</v>
      </c>
      <c r="N2917" s="11" t="s">
        <v>28</v>
      </c>
      <c r="O2917" s="12" t="s">
        <v>29</v>
      </c>
      <c r="P2917" s="12"/>
      <c r="Q2917" s="15" t="s">
        <v>12285</v>
      </c>
      <c r="R2917" s="12" t="s">
        <v>31</v>
      </c>
      <c r="S2917" s="11" t="s">
        <v>12286</v>
      </c>
      <c r="T2917" s="11"/>
    </row>
    <row x14ac:dyDescent="0.25" r="2918" customHeight="1" ht="19.5">
      <c r="A2918" s="18">
        <v>45205</v>
      </c>
      <c r="B2918" s="11" t="s">
        <v>12287</v>
      </c>
      <c r="C2918" s="11" t="s">
        <v>2703</v>
      </c>
      <c r="D2918" s="12"/>
      <c r="E2918" s="13">
        <v>13264918516</v>
      </c>
      <c r="F2918" s="11" t="s">
        <v>1703</v>
      </c>
      <c r="G2918" s="12" t="s">
        <v>115</v>
      </c>
      <c r="H2918" s="12"/>
      <c r="I2918" s="14" t="s">
        <v>51</v>
      </c>
      <c r="J2918" s="12" t="s">
        <v>24</v>
      </c>
      <c r="K2918" s="12" t="s">
        <v>25</v>
      </c>
      <c r="L2918" s="12" t="s">
        <v>39</v>
      </c>
      <c r="M2918" s="11" t="s">
        <v>40</v>
      </c>
      <c r="N2918" s="11" t="s">
        <v>28</v>
      </c>
      <c r="O2918" s="12" t="s">
        <v>29</v>
      </c>
      <c r="P2918" s="12"/>
      <c r="Q2918" s="15" t="s">
        <v>12288</v>
      </c>
      <c r="R2918" s="12" t="s">
        <v>42</v>
      </c>
      <c r="S2918" s="11" t="s">
        <v>12289</v>
      </c>
      <c r="T2918" s="11"/>
    </row>
    <row x14ac:dyDescent="0.25" r="2919" customHeight="1" ht="19.5">
      <c r="A2919" s="18">
        <v>45205</v>
      </c>
      <c r="B2919" s="11" t="s">
        <v>12290</v>
      </c>
      <c r="C2919" s="11" t="s">
        <v>12291</v>
      </c>
      <c r="D2919" s="12"/>
      <c r="E2919" s="13">
        <v>18695072555</v>
      </c>
      <c r="F2919" s="11" t="s">
        <v>12292</v>
      </c>
      <c r="G2919" s="12" t="s">
        <v>23</v>
      </c>
      <c r="H2919" s="12" t="s">
        <v>98</v>
      </c>
      <c r="I2919" s="14">
        <v>10015</v>
      </c>
      <c r="J2919" s="12" t="s">
        <v>24</v>
      </c>
      <c r="K2919" s="12" t="s">
        <v>69</v>
      </c>
      <c r="L2919" s="12" t="s">
        <v>26</v>
      </c>
      <c r="M2919" s="11" t="s">
        <v>27</v>
      </c>
      <c r="N2919" s="11" t="s">
        <v>28</v>
      </c>
      <c r="O2919" s="12" t="s">
        <v>29</v>
      </c>
      <c r="P2919" s="12"/>
      <c r="Q2919" s="15" t="s">
        <v>12293</v>
      </c>
      <c r="R2919" s="12" t="s">
        <v>31</v>
      </c>
      <c r="S2919" s="11" t="s">
        <v>12294</v>
      </c>
      <c r="T2919" s="11"/>
    </row>
    <row x14ac:dyDescent="0.25" r="2920" customHeight="1" ht="19.5">
      <c r="A2920" s="18">
        <v>45205</v>
      </c>
      <c r="B2920" s="11" t="s">
        <v>12295</v>
      </c>
      <c r="C2920" s="11" t="s">
        <v>874</v>
      </c>
      <c r="D2920" s="12"/>
      <c r="E2920" s="13">
        <v>18671768573</v>
      </c>
      <c r="F2920" s="11" t="s">
        <v>12296</v>
      </c>
      <c r="G2920" s="12" t="s">
        <v>115</v>
      </c>
      <c r="H2920" s="12" t="s">
        <v>121</v>
      </c>
      <c r="I2920" s="14" t="s">
        <v>131</v>
      </c>
      <c r="J2920" s="12" t="s">
        <v>24</v>
      </c>
      <c r="K2920" s="12" t="s">
        <v>25</v>
      </c>
      <c r="L2920" s="12" t="s">
        <v>39</v>
      </c>
      <c r="M2920" s="11" t="s">
        <v>40</v>
      </c>
      <c r="N2920" s="11" t="s">
        <v>28</v>
      </c>
      <c r="O2920" s="12" t="s">
        <v>29</v>
      </c>
      <c r="P2920" s="12"/>
      <c r="Q2920" s="15" t="s">
        <v>12297</v>
      </c>
      <c r="R2920" s="12" t="s">
        <v>42</v>
      </c>
      <c r="S2920" s="11" t="s">
        <v>12298</v>
      </c>
      <c r="T2920" s="11"/>
    </row>
    <row x14ac:dyDescent="0.25" r="2921" customHeight="1" ht="19.5">
      <c r="A2921" s="18">
        <v>45205</v>
      </c>
      <c r="B2921" s="11" t="s">
        <v>12299</v>
      </c>
      <c r="C2921" s="11" t="s">
        <v>545</v>
      </c>
      <c r="D2921" s="12"/>
      <c r="E2921" s="13">
        <v>13040967672</v>
      </c>
      <c r="F2921" s="11" t="s">
        <v>9388</v>
      </c>
      <c r="G2921" s="12" t="s">
        <v>74</v>
      </c>
      <c r="H2921" s="12"/>
      <c r="I2921" s="14">
        <v>10015</v>
      </c>
      <c r="J2921" s="12" t="s">
        <v>24</v>
      </c>
      <c r="K2921" s="12" t="s">
        <v>25</v>
      </c>
      <c r="L2921" s="12" t="s">
        <v>26</v>
      </c>
      <c r="M2921" s="11" t="s">
        <v>27</v>
      </c>
      <c r="N2921" s="11" t="s">
        <v>28</v>
      </c>
      <c r="O2921" s="12" t="s">
        <v>29</v>
      </c>
      <c r="P2921" s="12"/>
      <c r="Q2921" s="15" t="s">
        <v>12300</v>
      </c>
      <c r="R2921" s="12" t="s">
        <v>31</v>
      </c>
      <c r="S2921" s="11" t="s">
        <v>12301</v>
      </c>
      <c r="T2921" s="11"/>
    </row>
    <row x14ac:dyDescent="0.25" r="2922" customHeight="1" ht="19.5">
      <c r="A2922" s="18">
        <v>45205</v>
      </c>
      <c r="B2922" s="11" t="s">
        <v>12302</v>
      </c>
      <c r="C2922" s="11" t="s">
        <v>691</v>
      </c>
      <c r="D2922" s="12"/>
      <c r="E2922" s="13">
        <v>18671706586</v>
      </c>
      <c r="F2922" s="11" t="s">
        <v>12303</v>
      </c>
      <c r="G2922" s="12" t="s">
        <v>74</v>
      </c>
      <c r="H2922" s="12" t="s">
        <v>121</v>
      </c>
      <c r="I2922" s="14" t="s">
        <v>254</v>
      </c>
      <c r="J2922" s="12" t="s">
        <v>24</v>
      </c>
      <c r="K2922" s="12" t="s">
        <v>25</v>
      </c>
      <c r="L2922" s="12" t="s">
        <v>39</v>
      </c>
      <c r="M2922" s="11" t="s">
        <v>40</v>
      </c>
      <c r="N2922" s="11" t="s">
        <v>28</v>
      </c>
      <c r="O2922" s="12" t="s">
        <v>29</v>
      </c>
      <c r="P2922" s="12"/>
      <c r="Q2922" s="15" t="s">
        <v>12304</v>
      </c>
      <c r="R2922" s="12" t="s">
        <v>42</v>
      </c>
      <c r="S2922" s="11" t="s">
        <v>12305</v>
      </c>
      <c r="T2922" s="11" t="s">
        <v>12306</v>
      </c>
    </row>
    <row x14ac:dyDescent="0.25" r="2923" customHeight="1" ht="19.5">
      <c r="A2923" s="18">
        <v>45205</v>
      </c>
      <c r="B2923" s="11" t="s">
        <v>12307</v>
      </c>
      <c r="C2923" s="11" t="s">
        <v>691</v>
      </c>
      <c r="D2923" s="12"/>
      <c r="E2923" s="13" t="s">
        <v>12308</v>
      </c>
      <c r="F2923" s="11" t="s">
        <v>12309</v>
      </c>
      <c r="G2923" s="12" t="s">
        <v>74</v>
      </c>
      <c r="H2923" s="12"/>
      <c r="I2923" s="14" t="s">
        <v>87</v>
      </c>
      <c r="J2923" s="12" t="s">
        <v>24</v>
      </c>
      <c r="K2923" s="12" t="s">
        <v>25</v>
      </c>
      <c r="L2923" s="12" t="s">
        <v>39</v>
      </c>
      <c r="M2923" s="11" t="s">
        <v>149</v>
      </c>
      <c r="N2923" s="11" t="s">
        <v>28</v>
      </c>
      <c r="O2923" s="12" t="s">
        <v>29</v>
      </c>
      <c r="P2923" s="12"/>
      <c r="Q2923" s="15" t="s">
        <v>12310</v>
      </c>
      <c r="R2923" s="12" t="s">
        <v>42</v>
      </c>
      <c r="S2923" s="11" t="s">
        <v>12311</v>
      </c>
      <c r="T2923" s="11" t="s">
        <v>12312</v>
      </c>
    </row>
    <row x14ac:dyDescent="0.25" r="2924" customHeight="1" ht="19.5">
      <c r="A2924" s="18">
        <v>45205</v>
      </c>
      <c r="B2924" s="11" t="s">
        <v>12313</v>
      </c>
      <c r="C2924" s="11" t="s">
        <v>691</v>
      </c>
      <c r="D2924" s="12"/>
      <c r="E2924" s="13" t="s">
        <v>12314</v>
      </c>
      <c r="F2924" s="11" t="s">
        <v>12315</v>
      </c>
      <c r="G2924" s="12" t="s">
        <v>74</v>
      </c>
      <c r="H2924" s="12" t="s">
        <v>130</v>
      </c>
      <c r="I2924" s="14" t="s">
        <v>31</v>
      </c>
      <c r="J2924" s="12" t="s">
        <v>24</v>
      </c>
      <c r="K2924" s="12" t="s">
        <v>25</v>
      </c>
      <c r="L2924" s="12" t="s">
        <v>39</v>
      </c>
      <c r="M2924" s="11" t="s">
        <v>149</v>
      </c>
      <c r="N2924" s="11" t="s">
        <v>28</v>
      </c>
      <c r="O2924" s="12" t="s">
        <v>29</v>
      </c>
      <c r="P2924" s="12"/>
      <c r="Q2924" s="15" t="s">
        <v>12316</v>
      </c>
      <c r="R2924" s="12" t="s">
        <v>42</v>
      </c>
      <c r="S2924" s="11" t="s">
        <v>12317</v>
      </c>
      <c r="T2924" s="11" t="s">
        <v>12318</v>
      </c>
    </row>
    <row x14ac:dyDescent="0.25" r="2925" customHeight="1" ht="19.5">
      <c r="A2925" s="18">
        <v>45205</v>
      </c>
      <c r="B2925" s="11" t="s">
        <v>12319</v>
      </c>
      <c r="C2925" s="11" t="s">
        <v>12320</v>
      </c>
      <c r="D2925" s="12"/>
      <c r="E2925" s="13">
        <v>18695066820</v>
      </c>
      <c r="F2925" s="11" t="s">
        <v>12321</v>
      </c>
      <c r="G2925" s="12" t="s">
        <v>62</v>
      </c>
      <c r="H2925" s="12"/>
      <c r="I2925" s="14" t="s">
        <v>381</v>
      </c>
      <c r="J2925" s="12" t="s">
        <v>24</v>
      </c>
      <c r="K2925" s="12" t="s">
        <v>69</v>
      </c>
      <c r="L2925" s="12" t="s">
        <v>39</v>
      </c>
      <c r="M2925" s="11" t="s">
        <v>40</v>
      </c>
      <c r="N2925" s="11" t="s">
        <v>28</v>
      </c>
      <c r="O2925" s="12" t="s">
        <v>29</v>
      </c>
      <c r="P2925" s="12"/>
      <c r="Q2925" s="15" t="s">
        <v>12322</v>
      </c>
      <c r="R2925" s="12" t="s">
        <v>42</v>
      </c>
      <c r="S2925" s="11" t="s">
        <v>12323</v>
      </c>
      <c r="T2925" s="11" t="s">
        <v>12324</v>
      </c>
    </row>
    <row x14ac:dyDescent="0.25" r="2926" customHeight="1" ht="19.5">
      <c r="A2926" s="18">
        <v>45205</v>
      </c>
      <c r="B2926" s="11" t="s">
        <v>12325</v>
      </c>
      <c r="C2926" s="11" t="s">
        <v>691</v>
      </c>
      <c r="D2926" s="12"/>
      <c r="E2926" s="13">
        <v>15572721626</v>
      </c>
      <c r="F2926" s="11" t="s">
        <v>12326</v>
      </c>
      <c r="G2926" s="12" t="s">
        <v>115</v>
      </c>
      <c r="H2926" s="12"/>
      <c r="I2926" s="14" t="s">
        <v>259</v>
      </c>
      <c r="J2926" s="12" t="s">
        <v>24</v>
      </c>
      <c r="K2926" s="12" t="s">
        <v>25</v>
      </c>
      <c r="L2926" s="12" t="s">
        <v>39</v>
      </c>
      <c r="M2926" s="11" t="s">
        <v>27</v>
      </c>
      <c r="N2926" s="11" t="s">
        <v>28</v>
      </c>
      <c r="O2926" s="12" t="s">
        <v>29</v>
      </c>
      <c r="P2926" s="12"/>
      <c r="Q2926" s="15" t="s">
        <v>12327</v>
      </c>
      <c r="R2926" s="12" t="s">
        <v>42</v>
      </c>
      <c r="S2926" s="11" t="s">
        <v>12328</v>
      </c>
      <c r="T2926" s="11" t="s">
        <v>12329</v>
      </c>
    </row>
    <row x14ac:dyDescent="0.25" r="2927" customHeight="1" ht="19.5">
      <c r="A2927" s="18">
        <v>45205</v>
      </c>
      <c r="B2927" s="11" t="s">
        <v>12330</v>
      </c>
      <c r="C2927" s="11" t="s">
        <v>2414</v>
      </c>
      <c r="D2927" s="12"/>
      <c r="E2927" s="13">
        <v>13100780453</v>
      </c>
      <c r="F2927" s="11" t="s">
        <v>12331</v>
      </c>
      <c r="G2927" s="12" t="s">
        <v>74</v>
      </c>
      <c r="H2927" s="12"/>
      <c r="I2927" s="14" t="s">
        <v>241</v>
      </c>
      <c r="J2927" s="12" t="s">
        <v>24</v>
      </c>
      <c r="K2927" s="12" t="s">
        <v>25</v>
      </c>
      <c r="L2927" s="12" t="s">
        <v>39</v>
      </c>
      <c r="M2927" s="11" t="s">
        <v>40</v>
      </c>
      <c r="N2927" s="11" t="s">
        <v>28</v>
      </c>
      <c r="O2927" s="12" t="s">
        <v>29</v>
      </c>
      <c r="P2927" s="12"/>
      <c r="Q2927" s="15" t="s">
        <v>12332</v>
      </c>
      <c r="R2927" s="12" t="s">
        <v>42</v>
      </c>
      <c r="S2927" s="11" t="s">
        <v>12333</v>
      </c>
      <c r="T2927" s="11" t="s">
        <v>12334</v>
      </c>
    </row>
    <row x14ac:dyDescent="0.25" r="2928" customHeight="1" ht="19.5">
      <c r="A2928" s="18">
        <v>45205</v>
      </c>
      <c r="B2928" s="11" t="s">
        <v>12335</v>
      </c>
      <c r="C2928" s="11" t="s">
        <v>3101</v>
      </c>
      <c r="D2928" s="12"/>
      <c r="E2928" s="13">
        <v>13197306295</v>
      </c>
      <c r="F2928" s="11" t="s">
        <v>12336</v>
      </c>
      <c r="G2928" s="12" t="s">
        <v>74</v>
      </c>
      <c r="H2928" s="12"/>
      <c r="I2928" s="14">
        <v>10015</v>
      </c>
      <c r="J2928" s="12" t="s">
        <v>24</v>
      </c>
      <c r="K2928" s="12" t="s">
        <v>25</v>
      </c>
      <c r="L2928" s="12" t="s">
        <v>26</v>
      </c>
      <c r="M2928" s="11" t="s">
        <v>27</v>
      </c>
      <c r="N2928" s="11" t="s">
        <v>28</v>
      </c>
      <c r="O2928" s="12" t="s">
        <v>29</v>
      </c>
      <c r="P2928" s="12"/>
      <c r="Q2928" s="15" t="s">
        <v>12337</v>
      </c>
      <c r="R2928" s="12" t="s">
        <v>31</v>
      </c>
      <c r="S2928" s="11" t="s">
        <v>12338</v>
      </c>
      <c r="T2928" s="11" t="s">
        <v>12339</v>
      </c>
    </row>
    <row x14ac:dyDescent="0.25" r="2929" customHeight="1" ht="19.5">
      <c r="A2929" s="18">
        <v>45205</v>
      </c>
      <c r="B2929" s="11" t="s">
        <v>12340</v>
      </c>
      <c r="C2929" s="11" t="s">
        <v>545</v>
      </c>
      <c r="D2929" s="12"/>
      <c r="E2929" s="13">
        <v>13997655958</v>
      </c>
      <c r="F2929" s="11" t="s">
        <v>12341</v>
      </c>
      <c r="G2929" s="12" t="s">
        <v>23</v>
      </c>
      <c r="H2929" s="12" t="s">
        <v>457</v>
      </c>
      <c r="I2929" s="14">
        <v>10015</v>
      </c>
      <c r="J2929" s="12" t="s">
        <v>24</v>
      </c>
      <c r="K2929" s="12" t="s">
        <v>69</v>
      </c>
      <c r="L2929" s="12" t="s">
        <v>26</v>
      </c>
      <c r="M2929" s="11" t="s">
        <v>27</v>
      </c>
      <c r="N2929" s="11" t="s">
        <v>28</v>
      </c>
      <c r="O2929" s="12" t="s">
        <v>29</v>
      </c>
      <c r="P2929" s="12"/>
      <c r="Q2929" s="15" t="s">
        <v>12342</v>
      </c>
      <c r="R2929" s="12" t="s">
        <v>31</v>
      </c>
      <c r="S2929" s="11" t="s">
        <v>12343</v>
      </c>
      <c r="T2929" s="11" t="s">
        <v>12344</v>
      </c>
    </row>
    <row x14ac:dyDescent="0.25" r="2930" customHeight="1" ht="19.5">
      <c r="A2930" s="18">
        <v>45205</v>
      </c>
      <c r="B2930" s="11" t="s">
        <v>12345</v>
      </c>
      <c r="C2930" s="11" t="s">
        <v>1079</v>
      </c>
      <c r="D2930" s="12"/>
      <c r="E2930" s="13">
        <v>13177090770</v>
      </c>
      <c r="F2930" s="11" t="s">
        <v>12346</v>
      </c>
      <c r="G2930" s="12" t="s">
        <v>48</v>
      </c>
      <c r="H2930" s="12"/>
      <c r="I2930" s="14">
        <v>10015</v>
      </c>
      <c r="J2930" s="12" t="s">
        <v>24</v>
      </c>
      <c r="K2930" s="12" t="s">
        <v>25</v>
      </c>
      <c r="L2930" s="12" t="s">
        <v>26</v>
      </c>
      <c r="M2930" s="11" t="s">
        <v>27</v>
      </c>
      <c r="N2930" s="11" t="s">
        <v>28</v>
      </c>
      <c r="O2930" s="12" t="s">
        <v>29</v>
      </c>
      <c r="P2930" s="12"/>
      <c r="Q2930" s="15" t="s">
        <v>12347</v>
      </c>
      <c r="R2930" s="12" t="s">
        <v>31</v>
      </c>
      <c r="S2930" s="11" t="s">
        <v>12348</v>
      </c>
      <c r="T2930" s="11" t="s">
        <v>12349</v>
      </c>
    </row>
    <row x14ac:dyDescent="0.25" r="2931" customHeight="1" ht="19.5">
      <c r="A2931" s="18">
        <v>45205</v>
      </c>
      <c r="B2931" s="11" t="s">
        <v>12350</v>
      </c>
      <c r="C2931" s="11" t="s">
        <v>4273</v>
      </c>
      <c r="D2931" s="12"/>
      <c r="E2931" s="13">
        <v>18907206665</v>
      </c>
      <c r="F2931" s="11" t="s">
        <v>12351</v>
      </c>
      <c r="G2931" s="12" t="s">
        <v>48</v>
      </c>
      <c r="H2931" s="12"/>
      <c r="I2931" s="14" t="s">
        <v>104</v>
      </c>
      <c r="J2931" s="12" t="s">
        <v>24</v>
      </c>
      <c r="K2931" s="12" t="s">
        <v>25</v>
      </c>
      <c r="L2931" s="12" t="s">
        <v>39</v>
      </c>
      <c r="M2931" s="11" t="s">
        <v>40</v>
      </c>
      <c r="N2931" s="11" t="s">
        <v>28</v>
      </c>
      <c r="O2931" s="12" t="s">
        <v>29</v>
      </c>
      <c r="P2931" s="12"/>
      <c r="Q2931" s="15" t="s">
        <v>12352</v>
      </c>
      <c r="R2931" s="12" t="s">
        <v>42</v>
      </c>
      <c r="S2931" s="11" t="s">
        <v>12353</v>
      </c>
      <c r="T2931" s="11" t="s">
        <v>12354</v>
      </c>
    </row>
    <row x14ac:dyDescent="0.25" r="2932" customHeight="1" ht="19.5">
      <c r="A2932" s="18">
        <v>45205</v>
      </c>
      <c r="B2932" s="11" t="s">
        <v>12355</v>
      </c>
      <c r="C2932" s="11" t="s">
        <v>691</v>
      </c>
      <c r="D2932" s="12"/>
      <c r="E2932" s="13">
        <v>15072514512</v>
      </c>
      <c r="F2932" s="11" t="s">
        <v>12356</v>
      </c>
      <c r="G2932" s="12" t="s">
        <v>74</v>
      </c>
      <c r="H2932" s="12"/>
      <c r="I2932" s="14" t="s">
        <v>254</v>
      </c>
      <c r="J2932" s="12" t="s">
        <v>24</v>
      </c>
      <c r="K2932" s="12" t="s">
        <v>25</v>
      </c>
      <c r="L2932" s="12" t="s">
        <v>39</v>
      </c>
      <c r="M2932" s="11" t="s">
        <v>40</v>
      </c>
      <c r="N2932" s="11" t="s">
        <v>28</v>
      </c>
      <c r="O2932" s="12" t="s">
        <v>29</v>
      </c>
      <c r="P2932" s="12"/>
      <c r="Q2932" s="15" t="s">
        <v>12357</v>
      </c>
      <c r="R2932" s="12" t="s">
        <v>42</v>
      </c>
      <c r="S2932" s="11" t="s">
        <v>12358</v>
      </c>
      <c r="T2932" s="11" t="s">
        <v>12359</v>
      </c>
    </row>
    <row x14ac:dyDescent="0.25" r="2933" customHeight="1" ht="19.5">
      <c r="A2933" s="18">
        <v>45205</v>
      </c>
      <c r="B2933" s="11" t="s">
        <v>12360</v>
      </c>
      <c r="C2933" s="11" t="s">
        <v>4273</v>
      </c>
      <c r="D2933" s="12"/>
      <c r="E2933" s="13">
        <v>18674272888</v>
      </c>
      <c r="F2933" s="11" t="s">
        <v>12361</v>
      </c>
      <c r="G2933" s="12" t="s">
        <v>216</v>
      </c>
      <c r="H2933" s="12"/>
      <c r="I2933" s="14" t="s">
        <v>1504</v>
      </c>
      <c r="J2933" s="12" t="s">
        <v>24</v>
      </c>
      <c r="K2933" s="12" t="s">
        <v>25</v>
      </c>
      <c r="L2933" s="12" t="s">
        <v>39</v>
      </c>
      <c r="M2933" s="11" t="s">
        <v>40</v>
      </c>
      <c r="N2933" s="11" t="s">
        <v>28</v>
      </c>
      <c r="O2933" s="12" t="s">
        <v>29</v>
      </c>
      <c r="P2933" s="12"/>
      <c r="Q2933" s="15" t="s">
        <v>12362</v>
      </c>
      <c r="R2933" s="12" t="s">
        <v>42</v>
      </c>
      <c r="S2933" s="11" t="s">
        <v>12363</v>
      </c>
      <c r="T2933" s="11" t="s">
        <v>12364</v>
      </c>
    </row>
    <row x14ac:dyDescent="0.25" r="2934" customHeight="1" ht="19.5">
      <c r="A2934" s="18">
        <v>45205</v>
      </c>
      <c r="B2934" s="11" t="s">
        <v>12365</v>
      </c>
      <c r="C2934" s="11" t="s">
        <v>545</v>
      </c>
      <c r="D2934" s="12"/>
      <c r="E2934" s="13">
        <v>13886722266</v>
      </c>
      <c r="F2934" s="11" t="s">
        <v>12366</v>
      </c>
      <c r="G2934" s="12" t="s">
        <v>74</v>
      </c>
      <c r="H2934" s="12"/>
      <c r="I2934" s="14" t="s">
        <v>182</v>
      </c>
      <c r="J2934" s="12" t="s">
        <v>24</v>
      </c>
      <c r="K2934" s="12" t="s">
        <v>25</v>
      </c>
      <c r="L2934" s="12" t="s">
        <v>39</v>
      </c>
      <c r="M2934" s="11" t="s">
        <v>40</v>
      </c>
      <c r="N2934" s="11" t="s">
        <v>28</v>
      </c>
      <c r="O2934" s="12" t="s">
        <v>29</v>
      </c>
      <c r="P2934" s="12"/>
      <c r="Q2934" s="15" t="s">
        <v>12367</v>
      </c>
      <c r="R2934" s="12" t="s">
        <v>42</v>
      </c>
      <c r="S2934" s="11" t="s">
        <v>12368</v>
      </c>
      <c r="T2934" s="11" t="s">
        <v>12369</v>
      </c>
    </row>
    <row x14ac:dyDescent="0.25" r="2935" customHeight="1" ht="19.5">
      <c r="A2935" s="18">
        <v>45205</v>
      </c>
      <c r="B2935" s="11" t="s">
        <v>12370</v>
      </c>
      <c r="C2935" s="11" t="s">
        <v>180</v>
      </c>
      <c r="D2935" s="12"/>
      <c r="E2935" s="13">
        <v>18671786738</v>
      </c>
      <c r="F2935" s="11" t="s">
        <v>12371</v>
      </c>
      <c r="G2935" s="12" t="s">
        <v>289</v>
      </c>
      <c r="H2935" s="12"/>
      <c r="I2935" s="14" t="s">
        <v>486</v>
      </c>
      <c r="J2935" s="12" t="s">
        <v>24</v>
      </c>
      <c r="K2935" s="12" t="s">
        <v>25</v>
      </c>
      <c r="L2935" s="12" t="s">
        <v>39</v>
      </c>
      <c r="M2935" s="11" t="s">
        <v>40</v>
      </c>
      <c r="N2935" s="11" t="s">
        <v>183</v>
      </c>
      <c r="O2935" s="12" t="s">
        <v>29</v>
      </c>
      <c r="P2935" s="12"/>
      <c r="Q2935" s="15" t="s">
        <v>12372</v>
      </c>
      <c r="R2935" s="12" t="s">
        <v>51</v>
      </c>
      <c r="S2935" s="11" t="s">
        <v>12373</v>
      </c>
      <c r="T2935" s="11"/>
    </row>
    <row x14ac:dyDescent="0.25" r="2936" customHeight="1" ht="19.5">
      <c r="A2936" s="18">
        <v>45205</v>
      </c>
      <c r="B2936" s="11" t="s">
        <v>12374</v>
      </c>
      <c r="C2936" s="11" t="s">
        <v>691</v>
      </c>
      <c r="D2936" s="12"/>
      <c r="E2936" s="13">
        <v>18672657667</v>
      </c>
      <c r="F2936" s="11" t="s">
        <v>12375</v>
      </c>
      <c r="G2936" s="12" t="s">
        <v>115</v>
      </c>
      <c r="H2936" s="12"/>
      <c r="I2936" s="14" t="s">
        <v>87</v>
      </c>
      <c r="J2936" s="12" t="s">
        <v>24</v>
      </c>
      <c r="K2936" s="12" t="s">
        <v>25</v>
      </c>
      <c r="L2936" s="12" t="s">
        <v>39</v>
      </c>
      <c r="M2936" s="11" t="s">
        <v>40</v>
      </c>
      <c r="N2936" s="11" t="s">
        <v>28</v>
      </c>
      <c r="O2936" s="12" t="s">
        <v>29</v>
      </c>
      <c r="P2936" s="12"/>
      <c r="Q2936" s="15" t="s">
        <v>12376</v>
      </c>
      <c r="R2936" s="12" t="s">
        <v>42</v>
      </c>
      <c r="S2936" s="11" t="s">
        <v>12377</v>
      </c>
      <c r="T2936" s="11" t="s">
        <v>12378</v>
      </c>
    </row>
    <row x14ac:dyDescent="0.25" r="2937" customHeight="1" ht="19.5">
      <c r="A2937" s="18">
        <v>45205</v>
      </c>
      <c r="B2937" s="11" t="s">
        <v>12379</v>
      </c>
      <c r="C2937" s="11" t="s">
        <v>691</v>
      </c>
      <c r="D2937" s="12"/>
      <c r="E2937" s="13">
        <v>13607206341</v>
      </c>
      <c r="F2937" s="11" t="s">
        <v>12380</v>
      </c>
      <c r="G2937" s="12" t="s">
        <v>23</v>
      </c>
      <c r="H2937" s="12"/>
      <c r="I2937" s="14" t="s">
        <v>328</v>
      </c>
      <c r="J2937" s="12" t="s">
        <v>24</v>
      </c>
      <c r="K2937" s="12" t="s">
        <v>25</v>
      </c>
      <c r="L2937" s="12" t="s">
        <v>39</v>
      </c>
      <c r="M2937" s="11" t="s">
        <v>40</v>
      </c>
      <c r="N2937" s="11" t="s">
        <v>28</v>
      </c>
      <c r="O2937" s="12" t="s">
        <v>29</v>
      </c>
      <c r="P2937" s="12"/>
      <c r="Q2937" s="15" t="s">
        <v>12381</v>
      </c>
      <c r="R2937" s="12" t="s">
        <v>42</v>
      </c>
      <c r="S2937" s="11" t="s">
        <v>12382</v>
      </c>
      <c r="T2937" s="11" t="s">
        <v>12383</v>
      </c>
    </row>
    <row x14ac:dyDescent="0.25" r="2938" customHeight="1" ht="19.5">
      <c r="A2938" s="18">
        <v>45205</v>
      </c>
      <c r="B2938" s="11" t="s">
        <v>12384</v>
      </c>
      <c r="C2938" s="11" t="s">
        <v>691</v>
      </c>
      <c r="D2938" s="12"/>
      <c r="E2938" s="13">
        <v>13277170997</v>
      </c>
      <c r="F2938" s="11" t="s">
        <v>12385</v>
      </c>
      <c r="G2938" s="12" t="s">
        <v>37</v>
      </c>
      <c r="H2938" s="12" t="s">
        <v>98</v>
      </c>
      <c r="I2938" s="14" t="s">
        <v>182</v>
      </c>
      <c r="J2938" s="12" t="s">
        <v>24</v>
      </c>
      <c r="K2938" s="12" t="s">
        <v>25</v>
      </c>
      <c r="L2938" s="12" t="s">
        <v>39</v>
      </c>
      <c r="M2938" s="11" t="s">
        <v>27</v>
      </c>
      <c r="N2938" s="11" t="s">
        <v>28</v>
      </c>
      <c r="O2938" s="12" t="s">
        <v>29</v>
      </c>
      <c r="P2938" s="12"/>
      <c r="Q2938" s="15" t="s">
        <v>12386</v>
      </c>
      <c r="R2938" s="12" t="s">
        <v>42</v>
      </c>
      <c r="S2938" s="11" t="s">
        <v>12387</v>
      </c>
      <c r="T2938" s="11" t="s">
        <v>12388</v>
      </c>
    </row>
    <row x14ac:dyDescent="0.25" r="2939" customHeight="1" ht="19.5">
      <c r="A2939" s="18">
        <v>45205</v>
      </c>
      <c r="B2939" s="11" t="s">
        <v>12389</v>
      </c>
      <c r="C2939" s="11" t="s">
        <v>545</v>
      </c>
      <c r="D2939" s="12"/>
      <c r="E2939" s="13">
        <v>13177090567</v>
      </c>
      <c r="F2939" s="11" t="s">
        <v>12390</v>
      </c>
      <c r="G2939" s="12" t="s">
        <v>115</v>
      </c>
      <c r="H2939" s="12"/>
      <c r="I2939" s="14" t="s">
        <v>254</v>
      </c>
      <c r="J2939" s="12" t="s">
        <v>24</v>
      </c>
      <c r="K2939" s="12" t="s">
        <v>25</v>
      </c>
      <c r="L2939" s="12" t="s">
        <v>39</v>
      </c>
      <c r="M2939" s="11" t="s">
        <v>27</v>
      </c>
      <c r="N2939" s="11" t="s">
        <v>28</v>
      </c>
      <c r="O2939" s="12" t="s">
        <v>29</v>
      </c>
      <c r="P2939" s="12"/>
      <c r="Q2939" s="15" t="s">
        <v>12391</v>
      </c>
      <c r="R2939" s="12" t="s">
        <v>42</v>
      </c>
      <c r="S2939" s="11" t="s">
        <v>12392</v>
      </c>
      <c r="T2939" s="11" t="s">
        <v>12393</v>
      </c>
    </row>
    <row x14ac:dyDescent="0.25" r="2940" customHeight="1" ht="19.5">
      <c r="A2940" s="18">
        <v>45205</v>
      </c>
      <c r="B2940" s="11" t="s">
        <v>12394</v>
      </c>
      <c r="C2940" s="11" t="s">
        <v>2414</v>
      </c>
      <c r="D2940" s="12"/>
      <c r="E2940" s="13">
        <v>15549300900</v>
      </c>
      <c r="F2940" s="11" t="s">
        <v>12395</v>
      </c>
      <c r="G2940" s="12" t="s">
        <v>23</v>
      </c>
      <c r="H2940" s="12"/>
      <c r="I2940" s="14" t="s">
        <v>241</v>
      </c>
      <c r="J2940" s="12" t="s">
        <v>24</v>
      </c>
      <c r="K2940" s="12" t="s">
        <v>25</v>
      </c>
      <c r="L2940" s="12" t="s">
        <v>39</v>
      </c>
      <c r="M2940" s="11" t="s">
        <v>40</v>
      </c>
      <c r="N2940" s="11" t="s">
        <v>28</v>
      </c>
      <c r="O2940" s="12" t="s">
        <v>29</v>
      </c>
      <c r="P2940" s="12"/>
      <c r="Q2940" s="15" t="s">
        <v>12396</v>
      </c>
      <c r="R2940" s="12" t="s">
        <v>42</v>
      </c>
      <c r="S2940" s="11" t="s">
        <v>12397</v>
      </c>
      <c r="T2940" s="11" t="s">
        <v>12398</v>
      </c>
    </row>
    <row x14ac:dyDescent="0.25" r="2941" customHeight="1" ht="19.5">
      <c r="A2941" s="18">
        <v>45205</v>
      </c>
      <c r="B2941" s="11" t="s">
        <v>12399</v>
      </c>
      <c r="C2941" s="11" t="s">
        <v>6057</v>
      </c>
      <c r="D2941" s="12"/>
      <c r="E2941" s="13">
        <v>13117277220</v>
      </c>
      <c r="F2941" s="11" t="s">
        <v>109</v>
      </c>
      <c r="G2941" s="12" t="s">
        <v>115</v>
      </c>
      <c r="H2941" s="12"/>
      <c r="I2941" s="14" t="s">
        <v>272</v>
      </c>
      <c r="J2941" s="12" t="s">
        <v>24</v>
      </c>
      <c r="K2941" s="12" t="s">
        <v>25</v>
      </c>
      <c r="L2941" s="12" t="s">
        <v>39</v>
      </c>
      <c r="M2941" s="11" t="s">
        <v>40</v>
      </c>
      <c r="N2941" s="11" t="s">
        <v>183</v>
      </c>
      <c r="O2941" s="12" t="s">
        <v>29</v>
      </c>
      <c r="P2941" s="12"/>
      <c r="Q2941" s="15" t="s">
        <v>12400</v>
      </c>
      <c r="R2941" s="12" t="s">
        <v>42</v>
      </c>
      <c r="S2941" s="11" t="s">
        <v>12401</v>
      </c>
      <c r="T2941" s="11" t="s">
        <v>12402</v>
      </c>
    </row>
    <row x14ac:dyDescent="0.25" r="2942" customHeight="1" ht="19.5">
      <c r="A2942" s="18">
        <v>45205</v>
      </c>
      <c r="B2942" s="11" t="s">
        <v>12403</v>
      </c>
      <c r="C2942" s="11" t="s">
        <v>6057</v>
      </c>
      <c r="D2942" s="12"/>
      <c r="E2942" s="13">
        <v>17707173096</v>
      </c>
      <c r="F2942" s="11" t="s">
        <v>12280</v>
      </c>
      <c r="G2942" s="12" t="s">
        <v>23</v>
      </c>
      <c r="H2942" s="12" t="s">
        <v>98</v>
      </c>
      <c r="I2942" s="14" t="s">
        <v>87</v>
      </c>
      <c r="J2942" s="12" t="s">
        <v>24</v>
      </c>
      <c r="K2942" s="12" t="s">
        <v>25</v>
      </c>
      <c r="L2942" s="12" t="s">
        <v>39</v>
      </c>
      <c r="M2942" s="11" t="s">
        <v>40</v>
      </c>
      <c r="N2942" s="11" t="s">
        <v>183</v>
      </c>
      <c r="O2942" s="12" t="s">
        <v>29</v>
      </c>
      <c r="P2942" s="12"/>
      <c r="Q2942" s="15" t="s">
        <v>12404</v>
      </c>
      <c r="R2942" s="12" t="s">
        <v>42</v>
      </c>
      <c r="S2942" s="11" t="s">
        <v>12405</v>
      </c>
      <c r="T2942" s="11" t="s">
        <v>12406</v>
      </c>
    </row>
    <row x14ac:dyDescent="0.25" r="2943" customHeight="1" ht="19.5">
      <c r="A2943" s="18">
        <v>45205</v>
      </c>
      <c r="B2943" s="11" t="s">
        <v>12407</v>
      </c>
      <c r="C2943" s="11" t="s">
        <v>874</v>
      </c>
      <c r="D2943" s="12"/>
      <c r="E2943" s="13">
        <v>13094170460</v>
      </c>
      <c r="F2943" s="11" t="s">
        <v>12408</v>
      </c>
      <c r="G2943" s="12" t="s">
        <v>289</v>
      </c>
      <c r="H2943" s="12" t="s">
        <v>130</v>
      </c>
      <c r="I2943" s="14" t="s">
        <v>241</v>
      </c>
      <c r="J2943" s="12" t="s">
        <v>24</v>
      </c>
      <c r="K2943" s="12" t="s">
        <v>25</v>
      </c>
      <c r="L2943" s="12" t="s">
        <v>39</v>
      </c>
      <c r="M2943" s="11" t="s">
        <v>675</v>
      </c>
      <c r="N2943" s="11" t="s">
        <v>28</v>
      </c>
      <c r="O2943" s="12" t="s">
        <v>29</v>
      </c>
      <c r="P2943" s="12"/>
      <c r="Q2943" s="15" t="s">
        <v>12409</v>
      </c>
      <c r="R2943" s="12" t="s">
        <v>42</v>
      </c>
      <c r="S2943" s="11" t="s">
        <v>12410</v>
      </c>
      <c r="T2943" s="11" t="s">
        <v>12411</v>
      </c>
    </row>
    <row x14ac:dyDescent="0.25" r="2944" customHeight="1" ht="19.5">
      <c r="A2944" s="18">
        <v>45205</v>
      </c>
      <c r="B2944" s="11" t="s">
        <v>12412</v>
      </c>
      <c r="C2944" s="11" t="s">
        <v>326</v>
      </c>
      <c r="D2944" s="12"/>
      <c r="E2944" s="13">
        <v>17771272179</v>
      </c>
      <c r="F2944" s="11" t="s">
        <v>12413</v>
      </c>
      <c r="G2944" s="12" t="s">
        <v>74</v>
      </c>
      <c r="H2944" s="12" t="s">
        <v>121</v>
      </c>
      <c r="I2944" s="14" t="s">
        <v>486</v>
      </c>
      <c r="J2944" s="12" t="s">
        <v>24</v>
      </c>
      <c r="K2944" s="12" t="s">
        <v>25</v>
      </c>
      <c r="L2944" s="12" t="s">
        <v>39</v>
      </c>
      <c r="M2944" s="11" t="s">
        <v>40</v>
      </c>
      <c r="N2944" s="11" t="s">
        <v>28</v>
      </c>
      <c r="O2944" s="12" t="s">
        <v>29</v>
      </c>
      <c r="P2944" s="12"/>
      <c r="Q2944" s="15" t="s">
        <v>12414</v>
      </c>
      <c r="R2944" s="12" t="s">
        <v>42</v>
      </c>
      <c r="S2944" s="11" t="s">
        <v>12415</v>
      </c>
      <c r="T2944" s="11" t="s">
        <v>12416</v>
      </c>
    </row>
    <row x14ac:dyDescent="0.25" r="2945" customHeight="1" ht="19.5">
      <c r="A2945" s="18">
        <v>45205</v>
      </c>
      <c r="B2945" s="11" t="s">
        <v>12417</v>
      </c>
      <c r="C2945" s="11" t="s">
        <v>4212</v>
      </c>
      <c r="D2945" s="12"/>
      <c r="E2945" s="13">
        <v>15629358125</v>
      </c>
      <c r="F2945" s="11" t="s">
        <v>12418</v>
      </c>
      <c r="G2945" s="12" t="s">
        <v>56</v>
      </c>
      <c r="H2945" s="12"/>
      <c r="I2945" s="14" t="s">
        <v>241</v>
      </c>
      <c r="J2945" s="12" t="s">
        <v>24</v>
      </c>
      <c r="K2945" s="12" t="s">
        <v>69</v>
      </c>
      <c r="L2945" s="12" t="s">
        <v>39</v>
      </c>
      <c r="M2945" s="11" t="s">
        <v>27</v>
      </c>
      <c r="N2945" s="11" t="s">
        <v>28</v>
      </c>
      <c r="O2945" s="12" t="s">
        <v>29</v>
      </c>
      <c r="P2945" s="12"/>
      <c r="Q2945" s="15" t="s">
        <v>12419</v>
      </c>
      <c r="R2945" s="12" t="s">
        <v>42</v>
      </c>
      <c r="S2945" s="11" t="s">
        <v>12420</v>
      </c>
      <c r="T2945" s="11" t="s">
        <v>12421</v>
      </c>
    </row>
    <row x14ac:dyDescent="0.25" r="2946" customHeight="1" ht="19.5">
      <c r="A2946" s="18">
        <v>45205</v>
      </c>
      <c r="B2946" s="11" t="s">
        <v>12422</v>
      </c>
      <c r="C2946" s="11" t="s">
        <v>180</v>
      </c>
      <c r="D2946" s="12"/>
      <c r="E2946" s="13">
        <v>13117274721</v>
      </c>
      <c r="F2946" s="11" t="s">
        <v>12423</v>
      </c>
      <c r="G2946" s="12" t="s">
        <v>74</v>
      </c>
      <c r="H2946" s="12"/>
      <c r="I2946" s="14" t="s">
        <v>182</v>
      </c>
      <c r="J2946" s="12" t="s">
        <v>24</v>
      </c>
      <c r="K2946" s="12" t="s">
        <v>25</v>
      </c>
      <c r="L2946" s="12" t="s">
        <v>39</v>
      </c>
      <c r="M2946" s="11" t="s">
        <v>40</v>
      </c>
      <c r="N2946" s="11" t="s">
        <v>183</v>
      </c>
      <c r="O2946" s="12" t="s">
        <v>29</v>
      </c>
      <c r="P2946" s="12"/>
      <c r="Q2946" s="15" t="s">
        <v>12424</v>
      </c>
      <c r="R2946" s="12" t="s">
        <v>51</v>
      </c>
      <c r="S2946" s="11" t="s">
        <v>12425</v>
      </c>
      <c r="T2946" s="11"/>
    </row>
    <row x14ac:dyDescent="0.25" r="2947" customHeight="1" ht="19.5">
      <c r="A2947" s="18">
        <v>45205</v>
      </c>
      <c r="B2947" s="11" t="s">
        <v>12426</v>
      </c>
      <c r="C2947" s="11" t="s">
        <v>341</v>
      </c>
      <c r="D2947" s="12"/>
      <c r="E2947" s="13">
        <v>13227288044</v>
      </c>
      <c r="F2947" s="11" t="s">
        <v>12427</v>
      </c>
      <c r="G2947" s="12" t="s">
        <v>115</v>
      </c>
      <c r="H2947" s="12"/>
      <c r="I2947" s="14" t="s">
        <v>290</v>
      </c>
      <c r="J2947" s="12" t="s">
        <v>24</v>
      </c>
      <c r="K2947" s="12" t="s">
        <v>25</v>
      </c>
      <c r="L2947" s="12" t="s">
        <v>39</v>
      </c>
      <c r="M2947" s="11" t="s">
        <v>27</v>
      </c>
      <c r="N2947" s="11" t="s">
        <v>28</v>
      </c>
      <c r="O2947" s="12" t="s">
        <v>29</v>
      </c>
      <c r="P2947" s="12"/>
      <c r="Q2947" s="15" t="s">
        <v>12428</v>
      </c>
      <c r="R2947" s="12" t="s">
        <v>42</v>
      </c>
      <c r="S2947" s="11" t="s">
        <v>12429</v>
      </c>
      <c r="T2947" s="11" t="s">
        <v>12430</v>
      </c>
    </row>
    <row x14ac:dyDescent="0.25" r="2948" customHeight="1" ht="19.5">
      <c r="A2948" s="18">
        <v>45205</v>
      </c>
      <c r="B2948" s="11" t="s">
        <v>12431</v>
      </c>
      <c r="C2948" s="11" t="s">
        <v>5638</v>
      </c>
      <c r="D2948" s="12"/>
      <c r="E2948" s="13" t="s">
        <v>12432</v>
      </c>
      <c r="F2948" s="11" t="s">
        <v>12433</v>
      </c>
      <c r="G2948" s="12" t="s">
        <v>74</v>
      </c>
      <c r="H2948" s="12"/>
      <c r="I2948" s="14" t="s">
        <v>3454</v>
      </c>
      <c r="J2948" s="12" t="s">
        <v>24</v>
      </c>
      <c r="K2948" s="12" t="s">
        <v>25</v>
      </c>
      <c r="L2948" s="12" t="s">
        <v>39</v>
      </c>
      <c r="M2948" s="11" t="s">
        <v>40</v>
      </c>
      <c r="N2948" s="11" t="s">
        <v>28</v>
      </c>
      <c r="O2948" s="12" t="s">
        <v>29</v>
      </c>
      <c r="P2948" s="12"/>
      <c r="Q2948" s="15" t="s">
        <v>12434</v>
      </c>
      <c r="R2948" s="12" t="s">
        <v>42</v>
      </c>
      <c r="S2948" s="11" t="s">
        <v>12435</v>
      </c>
      <c r="T2948" s="11" t="s">
        <v>12436</v>
      </c>
    </row>
    <row x14ac:dyDescent="0.25" r="2949" customHeight="1" ht="19.5">
      <c r="A2949" s="18">
        <v>45205</v>
      </c>
      <c r="B2949" s="11" t="s">
        <v>12437</v>
      </c>
      <c r="C2949" s="11" t="s">
        <v>5631</v>
      </c>
      <c r="D2949" s="12"/>
      <c r="E2949" s="13" t="s">
        <v>12438</v>
      </c>
      <c r="F2949" s="11" t="s">
        <v>12439</v>
      </c>
      <c r="G2949" s="12" t="s">
        <v>74</v>
      </c>
      <c r="H2949" s="12" t="s">
        <v>130</v>
      </c>
      <c r="I2949" s="14" t="s">
        <v>290</v>
      </c>
      <c r="J2949" s="12" t="s">
        <v>24</v>
      </c>
      <c r="K2949" s="12" t="s">
        <v>25</v>
      </c>
      <c r="L2949" s="12" t="s">
        <v>39</v>
      </c>
      <c r="M2949" s="11" t="s">
        <v>149</v>
      </c>
      <c r="N2949" s="11" t="s">
        <v>183</v>
      </c>
      <c r="O2949" s="12" t="s">
        <v>29</v>
      </c>
      <c r="P2949" s="12"/>
      <c r="Q2949" s="15" t="s">
        <v>12440</v>
      </c>
      <c r="R2949" s="12" t="s">
        <v>42</v>
      </c>
      <c r="S2949" s="11" t="s">
        <v>12441</v>
      </c>
      <c r="T2949" s="11" t="s">
        <v>12442</v>
      </c>
    </row>
    <row x14ac:dyDescent="0.25" r="2950" customHeight="1" ht="19.5">
      <c r="A2950" s="18">
        <v>45205</v>
      </c>
      <c r="B2950" s="11" t="s">
        <v>12443</v>
      </c>
      <c r="C2950" s="11" t="s">
        <v>7138</v>
      </c>
      <c r="D2950" s="12"/>
      <c r="E2950" s="13">
        <v>17707173096</v>
      </c>
      <c r="F2950" s="11" t="s">
        <v>12280</v>
      </c>
      <c r="G2950" s="12" t="s">
        <v>23</v>
      </c>
      <c r="H2950" s="12"/>
      <c r="I2950" s="14" t="s">
        <v>182</v>
      </c>
      <c r="J2950" s="12" t="s">
        <v>24</v>
      </c>
      <c r="K2950" s="12" t="s">
        <v>25</v>
      </c>
      <c r="L2950" s="12" t="s">
        <v>39</v>
      </c>
      <c r="M2950" s="11" t="s">
        <v>40</v>
      </c>
      <c r="N2950" s="11" t="s">
        <v>4770</v>
      </c>
      <c r="O2950" s="12" t="s">
        <v>29</v>
      </c>
      <c r="P2950" s="12"/>
      <c r="Q2950" s="15" t="s">
        <v>12444</v>
      </c>
      <c r="R2950" s="12" t="s">
        <v>7139</v>
      </c>
      <c r="S2950" s="11" t="s">
        <v>12445</v>
      </c>
      <c r="T2950" s="11"/>
    </row>
    <row x14ac:dyDescent="0.25" r="2951" customHeight="1" ht="19.5">
      <c r="A2951" s="18">
        <v>45205</v>
      </c>
      <c r="B2951" s="11" t="s">
        <v>12446</v>
      </c>
      <c r="C2951" s="11" t="s">
        <v>7138</v>
      </c>
      <c r="D2951" s="12"/>
      <c r="E2951" s="13">
        <v>18695064569</v>
      </c>
      <c r="F2951" s="11" t="s">
        <v>12447</v>
      </c>
      <c r="G2951" s="12" t="s">
        <v>56</v>
      </c>
      <c r="H2951" s="12" t="s">
        <v>98</v>
      </c>
      <c r="I2951" s="14" t="s">
        <v>1024</v>
      </c>
      <c r="J2951" s="12" t="s">
        <v>24</v>
      </c>
      <c r="K2951" s="12" t="s">
        <v>25</v>
      </c>
      <c r="L2951" s="12" t="s">
        <v>39</v>
      </c>
      <c r="M2951" s="11" t="s">
        <v>27</v>
      </c>
      <c r="N2951" s="11" t="s">
        <v>4770</v>
      </c>
      <c r="O2951" s="12" t="s">
        <v>29</v>
      </c>
      <c r="P2951" s="12"/>
      <c r="Q2951" s="15" t="s">
        <v>12448</v>
      </c>
      <c r="R2951" s="12" t="s">
        <v>7139</v>
      </c>
      <c r="S2951" s="11" t="s">
        <v>12449</v>
      </c>
      <c r="T2951" s="11"/>
    </row>
    <row x14ac:dyDescent="0.25" r="2952" customHeight="1" ht="19.5">
      <c r="A2952" s="18">
        <v>45205</v>
      </c>
      <c r="B2952" s="11" t="s">
        <v>12450</v>
      </c>
      <c r="C2952" s="11" t="s">
        <v>7138</v>
      </c>
      <c r="D2952" s="12"/>
      <c r="E2952" s="13">
        <v>15571754640</v>
      </c>
      <c r="F2952" s="11" t="s">
        <v>12451</v>
      </c>
      <c r="G2952" s="12" t="s">
        <v>74</v>
      </c>
      <c r="H2952" s="12"/>
      <c r="I2952" s="14" t="s">
        <v>57</v>
      </c>
      <c r="J2952" s="12" t="s">
        <v>24</v>
      </c>
      <c r="K2952" s="12" t="s">
        <v>25</v>
      </c>
      <c r="L2952" s="12" t="s">
        <v>39</v>
      </c>
      <c r="M2952" s="11" t="s">
        <v>40</v>
      </c>
      <c r="N2952" s="11" t="s">
        <v>4770</v>
      </c>
      <c r="O2952" s="12" t="s">
        <v>29</v>
      </c>
      <c r="P2952" s="12"/>
      <c r="Q2952" s="15" t="s">
        <v>12452</v>
      </c>
      <c r="R2952" s="12" t="s">
        <v>7139</v>
      </c>
      <c r="S2952" s="11" t="s">
        <v>12453</v>
      </c>
      <c r="T2952" s="11"/>
    </row>
    <row x14ac:dyDescent="0.25" r="2953" customHeight="1" ht="19.5">
      <c r="A2953" s="18">
        <v>45205</v>
      </c>
      <c r="B2953" s="11" t="s">
        <v>12454</v>
      </c>
      <c r="C2953" s="11" t="s">
        <v>7138</v>
      </c>
      <c r="D2953" s="12"/>
      <c r="E2953" s="13">
        <v>18674026896</v>
      </c>
      <c r="F2953" s="11" t="s">
        <v>12455</v>
      </c>
      <c r="G2953" s="12" t="s">
        <v>56</v>
      </c>
      <c r="H2953" s="12"/>
      <c r="I2953" s="14" t="s">
        <v>259</v>
      </c>
      <c r="J2953" s="12" t="s">
        <v>24</v>
      </c>
      <c r="K2953" s="12" t="s">
        <v>25</v>
      </c>
      <c r="L2953" s="12" t="s">
        <v>39</v>
      </c>
      <c r="M2953" s="11" t="s">
        <v>27</v>
      </c>
      <c r="N2953" s="11" t="s">
        <v>4770</v>
      </c>
      <c r="O2953" s="12" t="s">
        <v>29</v>
      </c>
      <c r="P2953" s="12"/>
      <c r="Q2953" s="15" t="s">
        <v>12456</v>
      </c>
      <c r="R2953" s="12" t="s">
        <v>7139</v>
      </c>
      <c r="S2953" s="11" t="s">
        <v>12453</v>
      </c>
      <c r="T2953" s="11"/>
    </row>
    <row x14ac:dyDescent="0.25" r="2954" customHeight="1" ht="19.5">
      <c r="A2954" s="18">
        <v>45205</v>
      </c>
      <c r="B2954" s="11" t="s">
        <v>12457</v>
      </c>
      <c r="C2954" s="11" t="s">
        <v>545</v>
      </c>
      <c r="D2954" s="12"/>
      <c r="E2954" s="13">
        <v>13114465122</v>
      </c>
      <c r="F2954" s="11" t="s">
        <v>12458</v>
      </c>
      <c r="G2954" s="12" t="s">
        <v>37</v>
      </c>
      <c r="H2954" s="12"/>
      <c r="I2954" s="14" t="s">
        <v>142</v>
      </c>
      <c r="J2954" s="12" t="s">
        <v>24</v>
      </c>
      <c r="K2954" s="12" t="s">
        <v>25</v>
      </c>
      <c r="L2954" s="12" t="s">
        <v>39</v>
      </c>
      <c r="M2954" s="11" t="s">
        <v>27</v>
      </c>
      <c r="N2954" s="11" t="s">
        <v>28</v>
      </c>
      <c r="O2954" s="12" t="s">
        <v>29</v>
      </c>
      <c r="P2954" s="12"/>
      <c r="Q2954" s="15" t="s">
        <v>12459</v>
      </c>
      <c r="R2954" s="12" t="s">
        <v>42</v>
      </c>
      <c r="S2954" s="11" t="s">
        <v>12460</v>
      </c>
      <c r="T2954" s="11" t="s">
        <v>12461</v>
      </c>
    </row>
    <row x14ac:dyDescent="0.25" r="2955" customHeight="1" ht="19.5">
      <c r="A2955" s="18">
        <v>45205</v>
      </c>
      <c r="B2955" s="11" t="s">
        <v>12462</v>
      </c>
      <c r="C2955" s="11" t="s">
        <v>691</v>
      </c>
      <c r="D2955" s="12"/>
      <c r="E2955" s="13">
        <v>13177090085</v>
      </c>
      <c r="F2955" s="11" t="s">
        <v>6777</v>
      </c>
      <c r="G2955" s="12" t="s">
        <v>56</v>
      </c>
      <c r="H2955" s="12"/>
      <c r="I2955" s="14">
        <v>10015</v>
      </c>
      <c r="J2955" s="12" t="s">
        <v>24</v>
      </c>
      <c r="K2955" s="12" t="s">
        <v>172</v>
      </c>
      <c r="L2955" s="12" t="s">
        <v>26</v>
      </c>
      <c r="M2955" s="11" t="s">
        <v>27</v>
      </c>
      <c r="N2955" s="11" t="s">
        <v>28</v>
      </c>
      <c r="O2955" s="12" t="s">
        <v>29</v>
      </c>
      <c r="P2955" s="12"/>
      <c r="Q2955" s="15" t="s">
        <v>12463</v>
      </c>
      <c r="R2955" s="12" t="s">
        <v>31</v>
      </c>
      <c r="S2955" s="11" t="s">
        <v>12464</v>
      </c>
      <c r="T2955" s="11" t="s">
        <v>12465</v>
      </c>
    </row>
    <row x14ac:dyDescent="0.25" r="2956" customHeight="1" ht="19.5">
      <c r="A2956" s="18">
        <v>45205</v>
      </c>
      <c r="B2956" s="11" t="s">
        <v>12466</v>
      </c>
      <c r="C2956" s="11" t="s">
        <v>8341</v>
      </c>
      <c r="D2956" s="12"/>
      <c r="E2956" s="13">
        <v>15549278655</v>
      </c>
      <c r="F2956" s="11" t="s">
        <v>12467</v>
      </c>
      <c r="G2956" s="12" t="s">
        <v>74</v>
      </c>
      <c r="H2956" s="12"/>
      <c r="I2956" s="14" t="s">
        <v>2649</v>
      </c>
      <c r="J2956" s="12" t="s">
        <v>24</v>
      </c>
      <c r="K2956" s="12" t="s">
        <v>25</v>
      </c>
      <c r="L2956" s="12" t="s">
        <v>39</v>
      </c>
      <c r="M2956" s="11" t="s">
        <v>27</v>
      </c>
      <c r="N2956" s="11" t="s">
        <v>28</v>
      </c>
      <c r="O2956" s="12" t="s">
        <v>29</v>
      </c>
      <c r="P2956" s="12"/>
      <c r="Q2956" s="15" t="s">
        <v>12468</v>
      </c>
      <c r="R2956" s="12" t="s">
        <v>42</v>
      </c>
      <c r="S2956" s="11" t="s">
        <v>12469</v>
      </c>
      <c r="T2956" s="11" t="s">
        <v>12470</v>
      </c>
    </row>
    <row x14ac:dyDescent="0.25" r="2957" customHeight="1" ht="19.5">
      <c r="A2957" s="18">
        <v>45205</v>
      </c>
      <c r="B2957" s="11" t="s">
        <v>12471</v>
      </c>
      <c r="C2957" s="11" t="s">
        <v>5684</v>
      </c>
      <c r="D2957" s="12"/>
      <c r="E2957" s="13">
        <v>13264916693</v>
      </c>
      <c r="F2957" s="11" t="s">
        <v>12472</v>
      </c>
      <c r="G2957" s="12" t="s">
        <v>37</v>
      </c>
      <c r="H2957" s="12"/>
      <c r="I2957" s="14" t="s">
        <v>259</v>
      </c>
      <c r="J2957" s="12" t="s">
        <v>24</v>
      </c>
      <c r="K2957" s="12" t="s">
        <v>25</v>
      </c>
      <c r="L2957" s="12" t="s">
        <v>39</v>
      </c>
      <c r="M2957" s="11" t="s">
        <v>40</v>
      </c>
      <c r="N2957" s="11" t="s">
        <v>183</v>
      </c>
      <c r="O2957" s="12" t="s">
        <v>29</v>
      </c>
      <c r="P2957" s="12"/>
      <c r="Q2957" s="15" t="s">
        <v>12473</v>
      </c>
      <c r="R2957" s="12" t="s">
        <v>42</v>
      </c>
      <c r="S2957" s="17" t="s">
        <v>12474</v>
      </c>
      <c r="T2957" s="11"/>
    </row>
    <row x14ac:dyDescent="0.25" r="2958" customHeight="1" ht="19.5">
      <c r="A2958" s="18">
        <v>45205</v>
      </c>
      <c r="B2958" s="11" t="s">
        <v>12475</v>
      </c>
      <c r="C2958" s="11" t="s">
        <v>5684</v>
      </c>
      <c r="D2958" s="12"/>
      <c r="E2958" s="13">
        <v>13227288480</v>
      </c>
      <c r="F2958" s="11" t="s">
        <v>12476</v>
      </c>
      <c r="G2958" s="12" t="s">
        <v>115</v>
      </c>
      <c r="H2958" s="12"/>
      <c r="I2958" s="14" t="s">
        <v>1914</v>
      </c>
      <c r="J2958" s="12" t="s">
        <v>24</v>
      </c>
      <c r="K2958" s="12" t="s">
        <v>25</v>
      </c>
      <c r="L2958" s="12" t="s">
        <v>39</v>
      </c>
      <c r="M2958" s="11" t="s">
        <v>40</v>
      </c>
      <c r="N2958" s="11" t="s">
        <v>183</v>
      </c>
      <c r="O2958" s="12" t="s">
        <v>29</v>
      </c>
      <c r="P2958" s="12"/>
      <c r="Q2958" s="15" t="s">
        <v>12477</v>
      </c>
      <c r="R2958" s="12" t="s">
        <v>42</v>
      </c>
      <c r="S2958" s="11" t="s">
        <v>12478</v>
      </c>
      <c r="T2958" s="11"/>
    </row>
    <row x14ac:dyDescent="0.25" r="2959" customHeight="1" ht="19.5">
      <c r="A2959" s="18">
        <v>45205</v>
      </c>
      <c r="B2959" s="11" t="s">
        <v>12479</v>
      </c>
      <c r="C2959" s="11" t="s">
        <v>5684</v>
      </c>
      <c r="D2959" s="12"/>
      <c r="E2959" s="13">
        <v>17671250827</v>
      </c>
      <c r="F2959" s="11" t="s">
        <v>12480</v>
      </c>
      <c r="G2959" s="12" t="s">
        <v>62</v>
      </c>
      <c r="H2959" s="12"/>
      <c r="I2959" s="14" t="s">
        <v>290</v>
      </c>
      <c r="J2959" s="12" t="s">
        <v>24</v>
      </c>
      <c r="K2959" s="12" t="s">
        <v>25</v>
      </c>
      <c r="L2959" s="12" t="s">
        <v>39</v>
      </c>
      <c r="M2959" s="11" t="s">
        <v>40</v>
      </c>
      <c r="N2959" s="11" t="s">
        <v>183</v>
      </c>
      <c r="O2959" s="12" t="s">
        <v>29</v>
      </c>
      <c r="P2959" s="12"/>
      <c r="Q2959" s="15" t="s">
        <v>12481</v>
      </c>
      <c r="R2959" s="12" t="s">
        <v>42</v>
      </c>
      <c r="S2959" s="11" t="s">
        <v>12482</v>
      </c>
      <c r="T2959" s="11"/>
    </row>
    <row x14ac:dyDescent="0.25" r="2960" customHeight="1" ht="19.5">
      <c r="A2960" s="18">
        <v>45205</v>
      </c>
      <c r="B2960" s="11" t="s">
        <v>12483</v>
      </c>
      <c r="C2960" s="11" t="s">
        <v>5684</v>
      </c>
      <c r="D2960" s="12"/>
      <c r="E2960" s="13">
        <v>13040959589</v>
      </c>
      <c r="F2960" s="11" t="s">
        <v>12484</v>
      </c>
      <c r="G2960" s="12" t="s">
        <v>115</v>
      </c>
      <c r="H2960" s="12"/>
      <c r="I2960" s="14" t="s">
        <v>486</v>
      </c>
      <c r="J2960" s="12" t="s">
        <v>24</v>
      </c>
      <c r="K2960" s="12" t="s">
        <v>25</v>
      </c>
      <c r="L2960" s="12" t="s">
        <v>39</v>
      </c>
      <c r="M2960" s="11" t="s">
        <v>27</v>
      </c>
      <c r="N2960" s="11" t="s">
        <v>183</v>
      </c>
      <c r="O2960" s="12" t="s">
        <v>29</v>
      </c>
      <c r="P2960" s="12"/>
      <c r="Q2960" s="15" t="s">
        <v>12485</v>
      </c>
      <c r="R2960" s="12" t="s">
        <v>42</v>
      </c>
      <c r="S2960" s="11" t="s">
        <v>12486</v>
      </c>
      <c r="T2960" s="11"/>
    </row>
    <row x14ac:dyDescent="0.25" r="2961" customHeight="1" ht="19.5">
      <c r="A2961" s="18">
        <v>45205</v>
      </c>
      <c r="B2961" s="11" t="s">
        <v>12487</v>
      </c>
      <c r="C2961" s="11" t="s">
        <v>5684</v>
      </c>
      <c r="D2961" s="12"/>
      <c r="E2961" s="13">
        <v>15672498838</v>
      </c>
      <c r="F2961" s="11" t="s">
        <v>12488</v>
      </c>
      <c r="G2961" s="12" t="s">
        <v>56</v>
      </c>
      <c r="H2961" s="12"/>
      <c r="I2961" s="14" t="s">
        <v>415</v>
      </c>
      <c r="J2961" s="12" t="s">
        <v>24</v>
      </c>
      <c r="K2961" s="12" t="s">
        <v>25</v>
      </c>
      <c r="L2961" s="12" t="s">
        <v>39</v>
      </c>
      <c r="M2961" s="11" t="s">
        <v>40</v>
      </c>
      <c r="N2961" s="11" t="s">
        <v>183</v>
      </c>
      <c r="O2961" s="12" t="s">
        <v>29</v>
      </c>
      <c r="P2961" s="12"/>
      <c r="Q2961" s="15" t="s">
        <v>12489</v>
      </c>
      <c r="R2961" s="12" t="s">
        <v>42</v>
      </c>
      <c r="S2961" s="11" t="s">
        <v>12490</v>
      </c>
      <c r="T2961" s="11"/>
    </row>
    <row x14ac:dyDescent="0.25" r="2962" customHeight="1" ht="19.5">
      <c r="A2962" s="18">
        <v>45205</v>
      </c>
      <c r="B2962" s="11" t="s">
        <v>12491</v>
      </c>
      <c r="C2962" s="11" t="s">
        <v>5684</v>
      </c>
      <c r="D2962" s="12"/>
      <c r="E2962" s="13">
        <v>15587919787</v>
      </c>
      <c r="F2962" s="11" t="s">
        <v>12492</v>
      </c>
      <c r="G2962" s="12" t="s">
        <v>74</v>
      </c>
      <c r="H2962" s="12"/>
      <c r="I2962" s="14" t="s">
        <v>352</v>
      </c>
      <c r="J2962" s="12" t="s">
        <v>24</v>
      </c>
      <c r="K2962" s="12" t="s">
        <v>25</v>
      </c>
      <c r="L2962" s="12" t="s">
        <v>39</v>
      </c>
      <c r="M2962" s="11" t="s">
        <v>40</v>
      </c>
      <c r="N2962" s="11" t="s">
        <v>183</v>
      </c>
      <c r="O2962" s="12" t="s">
        <v>29</v>
      </c>
      <c r="P2962" s="12"/>
      <c r="Q2962" s="15" t="s">
        <v>12493</v>
      </c>
      <c r="R2962" s="12" t="s">
        <v>42</v>
      </c>
      <c r="S2962" s="11" t="s">
        <v>12494</v>
      </c>
      <c r="T2962" s="11"/>
    </row>
    <row x14ac:dyDescent="0.25" r="2963" customHeight="1" ht="19.5">
      <c r="A2963" s="18">
        <v>45205</v>
      </c>
      <c r="B2963" s="11" t="s">
        <v>12495</v>
      </c>
      <c r="C2963" s="11" t="s">
        <v>5684</v>
      </c>
      <c r="D2963" s="12"/>
      <c r="E2963" s="13">
        <v>13047171826</v>
      </c>
      <c r="F2963" s="11" t="s">
        <v>12496</v>
      </c>
      <c r="G2963" s="12" t="s">
        <v>115</v>
      </c>
      <c r="H2963" s="12"/>
      <c r="I2963" s="14" t="s">
        <v>131</v>
      </c>
      <c r="J2963" s="12" t="s">
        <v>24</v>
      </c>
      <c r="K2963" s="12" t="s">
        <v>25</v>
      </c>
      <c r="L2963" s="12" t="s">
        <v>39</v>
      </c>
      <c r="M2963" s="11" t="s">
        <v>27</v>
      </c>
      <c r="N2963" s="11" t="s">
        <v>183</v>
      </c>
      <c r="O2963" s="12" t="s">
        <v>29</v>
      </c>
      <c r="P2963" s="12"/>
      <c r="Q2963" s="15" t="s">
        <v>12497</v>
      </c>
      <c r="R2963" s="12" t="s">
        <v>42</v>
      </c>
      <c r="S2963" s="11" t="s">
        <v>12498</v>
      </c>
      <c r="T2963" s="11"/>
    </row>
    <row x14ac:dyDescent="0.25" r="2964" customHeight="1" ht="19.5">
      <c r="A2964" s="18">
        <v>45205</v>
      </c>
      <c r="B2964" s="11" t="s">
        <v>12499</v>
      </c>
      <c r="C2964" s="11" t="s">
        <v>5684</v>
      </c>
      <c r="D2964" s="12"/>
      <c r="E2964" s="13">
        <v>18608605053</v>
      </c>
      <c r="F2964" s="11" t="s">
        <v>12500</v>
      </c>
      <c r="G2964" s="12" t="s">
        <v>74</v>
      </c>
      <c r="H2964" s="12"/>
      <c r="I2964" s="14" t="s">
        <v>352</v>
      </c>
      <c r="J2964" s="12" t="s">
        <v>24</v>
      </c>
      <c r="K2964" s="12" t="s">
        <v>25</v>
      </c>
      <c r="L2964" s="12" t="s">
        <v>39</v>
      </c>
      <c r="M2964" s="11" t="s">
        <v>40</v>
      </c>
      <c r="N2964" s="11" t="s">
        <v>183</v>
      </c>
      <c r="O2964" s="12" t="s">
        <v>29</v>
      </c>
      <c r="P2964" s="12"/>
      <c r="Q2964" s="15" t="s">
        <v>12501</v>
      </c>
      <c r="R2964" s="12" t="s">
        <v>42</v>
      </c>
      <c r="S2964" s="11" t="s">
        <v>12502</v>
      </c>
      <c r="T2964" s="11"/>
    </row>
    <row x14ac:dyDescent="0.25" r="2965" customHeight="1" ht="19.5">
      <c r="A2965" s="18">
        <v>45205</v>
      </c>
      <c r="B2965" s="11" t="s">
        <v>12503</v>
      </c>
      <c r="C2965" s="11" t="s">
        <v>5684</v>
      </c>
      <c r="D2965" s="12"/>
      <c r="E2965" s="13">
        <v>13135801313</v>
      </c>
      <c r="F2965" s="11" t="s">
        <v>12504</v>
      </c>
      <c r="G2965" s="12" t="s">
        <v>216</v>
      </c>
      <c r="H2965" s="12"/>
      <c r="I2965" s="14" t="s">
        <v>241</v>
      </c>
      <c r="J2965" s="12" t="s">
        <v>24</v>
      </c>
      <c r="K2965" s="12" t="s">
        <v>25</v>
      </c>
      <c r="L2965" s="12" t="s">
        <v>39</v>
      </c>
      <c r="M2965" s="11" t="s">
        <v>40</v>
      </c>
      <c r="N2965" s="11" t="s">
        <v>183</v>
      </c>
      <c r="O2965" s="12" t="s">
        <v>29</v>
      </c>
      <c r="P2965" s="12"/>
      <c r="Q2965" s="15" t="s">
        <v>12505</v>
      </c>
      <c r="R2965" s="12" t="s">
        <v>42</v>
      </c>
      <c r="S2965" s="11" t="s">
        <v>12506</v>
      </c>
      <c r="T2965" s="11"/>
    </row>
    <row x14ac:dyDescent="0.25" r="2966" customHeight="1" ht="19.5">
      <c r="A2966" s="18">
        <v>45205</v>
      </c>
      <c r="B2966" s="11" t="s">
        <v>12507</v>
      </c>
      <c r="C2966" s="11" t="s">
        <v>5684</v>
      </c>
      <c r="D2966" s="12"/>
      <c r="E2966" s="13">
        <v>15572726318</v>
      </c>
      <c r="F2966" s="11" t="s">
        <v>12508</v>
      </c>
      <c r="G2966" s="12" t="s">
        <v>171</v>
      </c>
      <c r="H2966" s="12"/>
      <c r="I2966" s="14" t="s">
        <v>235</v>
      </c>
      <c r="J2966" s="12" t="s">
        <v>24</v>
      </c>
      <c r="K2966" s="12" t="s">
        <v>25</v>
      </c>
      <c r="L2966" s="12" t="s">
        <v>39</v>
      </c>
      <c r="M2966" s="11" t="s">
        <v>40</v>
      </c>
      <c r="N2966" s="11" t="s">
        <v>183</v>
      </c>
      <c r="O2966" s="12" t="s">
        <v>29</v>
      </c>
      <c r="P2966" s="12"/>
      <c r="Q2966" s="15" t="s">
        <v>12509</v>
      </c>
      <c r="R2966" s="12" t="s">
        <v>42</v>
      </c>
      <c r="S2966" s="11" t="s">
        <v>12510</v>
      </c>
      <c r="T2966" s="11"/>
    </row>
    <row x14ac:dyDescent="0.25" r="2967" customHeight="1" ht="19.5">
      <c r="A2967" s="18">
        <v>45205</v>
      </c>
      <c r="B2967" s="11" t="s">
        <v>12511</v>
      </c>
      <c r="C2967" s="11" t="s">
        <v>5684</v>
      </c>
      <c r="D2967" s="12"/>
      <c r="E2967" s="13">
        <v>16671728735</v>
      </c>
      <c r="F2967" s="11" t="s">
        <v>12512</v>
      </c>
      <c r="G2967" s="12" t="s">
        <v>74</v>
      </c>
      <c r="H2967" s="12"/>
      <c r="I2967" s="14" t="s">
        <v>8690</v>
      </c>
      <c r="J2967" s="12" t="s">
        <v>24</v>
      </c>
      <c r="K2967" s="12" t="s">
        <v>25</v>
      </c>
      <c r="L2967" s="12" t="s">
        <v>39</v>
      </c>
      <c r="M2967" s="11" t="s">
        <v>40</v>
      </c>
      <c r="N2967" s="11" t="s">
        <v>183</v>
      </c>
      <c r="O2967" s="12" t="s">
        <v>29</v>
      </c>
      <c r="P2967" s="12"/>
      <c r="Q2967" s="15" t="s">
        <v>12513</v>
      </c>
      <c r="R2967" s="12" t="s">
        <v>42</v>
      </c>
      <c r="S2967" s="11" t="s">
        <v>12514</v>
      </c>
      <c r="T2967" s="11"/>
    </row>
    <row x14ac:dyDescent="0.25" r="2968" customHeight="1" ht="19.5">
      <c r="A2968" s="18">
        <v>45205</v>
      </c>
      <c r="B2968" s="11" t="s">
        <v>12515</v>
      </c>
      <c r="C2968" s="11" t="s">
        <v>5684</v>
      </c>
      <c r="D2968" s="12"/>
      <c r="E2968" s="13">
        <v>15629339325</v>
      </c>
      <c r="F2968" s="11" t="s">
        <v>12516</v>
      </c>
      <c r="G2968" s="12" t="s">
        <v>23</v>
      </c>
      <c r="H2968" s="12"/>
      <c r="I2968" s="14" t="s">
        <v>415</v>
      </c>
      <c r="J2968" s="12" t="s">
        <v>24</v>
      </c>
      <c r="K2968" s="12" t="s">
        <v>25</v>
      </c>
      <c r="L2968" s="12" t="s">
        <v>39</v>
      </c>
      <c r="M2968" s="11" t="s">
        <v>27</v>
      </c>
      <c r="N2968" s="11" t="s">
        <v>183</v>
      </c>
      <c r="O2968" s="12" t="s">
        <v>29</v>
      </c>
      <c r="P2968" s="12"/>
      <c r="Q2968" s="15" t="s">
        <v>12517</v>
      </c>
      <c r="R2968" s="12" t="s">
        <v>42</v>
      </c>
      <c r="S2968" s="11" t="s">
        <v>12518</v>
      </c>
      <c r="T2968" s="11"/>
    </row>
    <row x14ac:dyDescent="0.25" r="2969" customHeight="1" ht="19.5">
      <c r="A2969" s="18">
        <v>45205</v>
      </c>
      <c r="B2969" s="11" t="s">
        <v>12519</v>
      </c>
      <c r="C2969" s="11" t="s">
        <v>5684</v>
      </c>
      <c r="D2969" s="12"/>
      <c r="E2969" s="13">
        <v>18527309834</v>
      </c>
      <c r="F2969" s="11" t="s">
        <v>12520</v>
      </c>
      <c r="G2969" s="12" t="s">
        <v>62</v>
      </c>
      <c r="H2969" s="12"/>
      <c r="I2969" s="14" t="s">
        <v>254</v>
      </c>
      <c r="J2969" s="12" t="s">
        <v>24</v>
      </c>
      <c r="K2969" s="12" t="s">
        <v>25</v>
      </c>
      <c r="L2969" s="12" t="s">
        <v>39</v>
      </c>
      <c r="M2969" s="11" t="s">
        <v>40</v>
      </c>
      <c r="N2969" s="11" t="s">
        <v>183</v>
      </c>
      <c r="O2969" s="12" t="s">
        <v>29</v>
      </c>
      <c r="P2969" s="12"/>
      <c r="Q2969" s="15" t="s">
        <v>12521</v>
      </c>
      <c r="R2969" s="12" t="s">
        <v>42</v>
      </c>
      <c r="S2969" s="11" t="s">
        <v>12522</v>
      </c>
      <c r="T2969" s="11"/>
    </row>
    <row x14ac:dyDescent="0.25" r="2970" customHeight="1" ht="19.5">
      <c r="A2970" s="18">
        <v>45205</v>
      </c>
      <c r="B2970" s="11" t="s">
        <v>12523</v>
      </c>
      <c r="C2970" s="11" t="s">
        <v>5684</v>
      </c>
      <c r="D2970" s="12"/>
      <c r="E2970" s="13">
        <v>15571774205</v>
      </c>
      <c r="F2970" s="11" t="s">
        <v>6346</v>
      </c>
      <c r="G2970" s="12" t="s">
        <v>62</v>
      </c>
      <c r="H2970" s="12" t="s">
        <v>130</v>
      </c>
      <c r="I2970" s="14" t="s">
        <v>1914</v>
      </c>
      <c r="J2970" s="12" t="s">
        <v>24</v>
      </c>
      <c r="K2970" s="12" t="s">
        <v>25</v>
      </c>
      <c r="L2970" s="12" t="s">
        <v>39</v>
      </c>
      <c r="M2970" s="11" t="s">
        <v>40</v>
      </c>
      <c r="N2970" s="11" t="s">
        <v>183</v>
      </c>
      <c r="O2970" s="12" t="s">
        <v>29</v>
      </c>
      <c r="P2970" s="12"/>
      <c r="Q2970" s="15" t="s">
        <v>12524</v>
      </c>
      <c r="R2970" s="12" t="s">
        <v>42</v>
      </c>
      <c r="S2970" s="11" t="s">
        <v>12525</v>
      </c>
      <c r="T2970" s="11"/>
    </row>
    <row x14ac:dyDescent="0.25" r="2971" customHeight="1" ht="19.5">
      <c r="A2971" s="18">
        <v>45205</v>
      </c>
      <c r="B2971" s="11" t="s">
        <v>12526</v>
      </c>
      <c r="C2971" s="11" t="s">
        <v>5684</v>
      </c>
      <c r="D2971" s="12"/>
      <c r="E2971" s="13">
        <v>18695079351</v>
      </c>
      <c r="F2971" s="11" t="s">
        <v>11533</v>
      </c>
      <c r="G2971" s="12" t="s">
        <v>115</v>
      </c>
      <c r="H2971" s="12"/>
      <c r="I2971" s="14" t="s">
        <v>99</v>
      </c>
      <c r="J2971" s="12" t="s">
        <v>24</v>
      </c>
      <c r="K2971" s="12" t="s">
        <v>25</v>
      </c>
      <c r="L2971" s="12" t="s">
        <v>39</v>
      </c>
      <c r="M2971" s="11" t="s">
        <v>27</v>
      </c>
      <c r="N2971" s="11" t="s">
        <v>183</v>
      </c>
      <c r="O2971" s="12" t="s">
        <v>29</v>
      </c>
      <c r="P2971" s="12"/>
      <c r="Q2971" s="15" t="s">
        <v>12527</v>
      </c>
      <c r="R2971" s="12" t="s">
        <v>42</v>
      </c>
      <c r="S2971" s="11" t="s">
        <v>12528</v>
      </c>
      <c r="T2971" s="11"/>
    </row>
    <row x14ac:dyDescent="0.25" r="2972" customHeight="1" ht="19.5">
      <c r="A2972" s="18">
        <v>45205</v>
      </c>
      <c r="B2972" s="11" t="s">
        <v>12529</v>
      </c>
      <c r="C2972" s="11" t="s">
        <v>5684</v>
      </c>
      <c r="D2972" s="12"/>
      <c r="E2972" s="13">
        <v>18695062952</v>
      </c>
      <c r="F2972" s="11" t="s">
        <v>12530</v>
      </c>
      <c r="G2972" s="12" t="s">
        <v>115</v>
      </c>
      <c r="H2972" s="12"/>
      <c r="I2972" s="14" t="s">
        <v>154</v>
      </c>
      <c r="J2972" s="12" t="s">
        <v>24</v>
      </c>
      <c r="K2972" s="12" t="s">
        <v>25</v>
      </c>
      <c r="L2972" s="12" t="s">
        <v>39</v>
      </c>
      <c r="M2972" s="11" t="s">
        <v>27</v>
      </c>
      <c r="N2972" s="11" t="s">
        <v>183</v>
      </c>
      <c r="O2972" s="12" t="s">
        <v>29</v>
      </c>
      <c r="P2972" s="12"/>
      <c r="Q2972" s="15" t="s">
        <v>12531</v>
      </c>
      <c r="R2972" s="12" t="s">
        <v>42</v>
      </c>
      <c r="S2972" s="11" t="s">
        <v>12532</v>
      </c>
      <c r="T2972" s="11"/>
    </row>
    <row x14ac:dyDescent="0.25" r="2973" customHeight="1" ht="19.5">
      <c r="A2973" s="18">
        <v>45205</v>
      </c>
      <c r="B2973" s="11" t="s">
        <v>12533</v>
      </c>
      <c r="C2973" s="11" t="s">
        <v>5684</v>
      </c>
      <c r="D2973" s="12"/>
      <c r="E2973" s="13">
        <v>16608604301</v>
      </c>
      <c r="F2973" s="11" t="s">
        <v>12534</v>
      </c>
      <c r="G2973" s="12" t="s">
        <v>289</v>
      </c>
      <c r="H2973" s="12"/>
      <c r="I2973" s="14" t="s">
        <v>1914</v>
      </c>
      <c r="J2973" s="12" t="s">
        <v>24</v>
      </c>
      <c r="K2973" s="12" t="s">
        <v>25</v>
      </c>
      <c r="L2973" s="12" t="s">
        <v>39</v>
      </c>
      <c r="M2973" s="11" t="s">
        <v>27</v>
      </c>
      <c r="N2973" s="11" t="s">
        <v>183</v>
      </c>
      <c r="O2973" s="12" t="s">
        <v>29</v>
      </c>
      <c r="P2973" s="12"/>
      <c r="Q2973" s="15" t="s">
        <v>12535</v>
      </c>
      <c r="R2973" s="12" t="s">
        <v>42</v>
      </c>
      <c r="S2973" s="11" t="s">
        <v>12536</v>
      </c>
      <c r="T2973" s="11"/>
    </row>
    <row x14ac:dyDescent="0.25" r="2974" customHeight="1" ht="19.5">
      <c r="A2974" s="18">
        <v>45205</v>
      </c>
      <c r="B2974" s="11" t="s">
        <v>12537</v>
      </c>
      <c r="C2974" s="11" t="s">
        <v>5684</v>
      </c>
      <c r="D2974" s="12"/>
      <c r="E2974" s="13">
        <v>13085155333</v>
      </c>
      <c r="F2974" s="11" t="s">
        <v>12538</v>
      </c>
      <c r="G2974" s="12" t="s">
        <v>1873</v>
      </c>
      <c r="H2974" s="12"/>
      <c r="I2974" s="14" t="s">
        <v>328</v>
      </c>
      <c r="J2974" s="12" t="s">
        <v>24</v>
      </c>
      <c r="K2974" s="12" t="s">
        <v>25</v>
      </c>
      <c r="L2974" s="12" t="s">
        <v>39</v>
      </c>
      <c r="M2974" s="11" t="s">
        <v>40</v>
      </c>
      <c r="N2974" s="11" t="s">
        <v>183</v>
      </c>
      <c r="O2974" s="12" t="s">
        <v>29</v>
      </c>
      <c r="P2974" s="12"/>
      <c r="Q2974" s="15" t="s">
        <v>12539</v>
      </c>
      <c r="R2974" s="12" t="s">
        <v>42</v>
      </c>
      <c r="S2974" s="11" t="s">
        <v>12540</v>
      </c>
      <c r="T2974" s="11"/>
    </row>
    <row x14ac:dyDescent="0.25" r="2975" customHeight="1" ht="19.5">
      <c r="A2975" s="18">
        <v>45205</v>
      </c>
      <c r="B2975" s="11" t="s">
        <v>12541</v>
      </c>
      <c r="C2975" s="11" t="s">
        <v>7188</v>
      </c>
      <c r="D2975" s="12"/>
      <c r="E2975" s="13">
        <v>18671449840</v>
      </c>
      <c r="F2975" s="11" t="s">
        <v>9821</v>
      </c>
      <c r="G2975" s="12" t="s">
        <v>37</v>
      </c>
      <c r="H2975" s="12"/>
      <c r="I2975" s="14" t="s">
        <v>328</v>
      </c>
      <c r="J2975" s="12" t="s">
        <v>24</v>
      </c>
      <c r="K2975" s="12" t="s">
        <v>25</v>
      </c>
      <c r="L2975" s="12" t="s">
        <v>39</v>
      </c>
      <c r="M2975" s="11" t="s">
        <v>27</v>
      </c>
      <c r="N2975" s="11" t="s">
        <v>183</v>
      </c>
      <c r="O2975" s="12" t="s">
        <v>29</v>
      </c>
      <c r="P2975" s="12"/>
      <c r="Q2975" s="15" t="s">
        <v>12542</v>
      </c>
      <c r="R2975" s="12" t="s">
        <v>42</v>
      </c>
      <c r="S2975" s="11" t="s">
        <v>12543</v>
      </c>
      <c r="T2975" s="11" t="s">
        <v>12544</v>
      </c>
    </row>
    <row x14ac:dyDescent="0.25" r="2976" customHeight="1" ht="19.5">
      <c r="A2976" s="18">
        <v>45205</v>
      </c>
      <c r="B2976" s="11" t="s">
        <v>12545</v>
      </c>
      <c r="C2976" s="11" t="s">
        <v>2492</v>
      </c>
      <c r="D2976" s="12"/>
      <c r="E2976" s="13">
        <v>13387288489</v>
      </c>
      <c r="F2976" s="11" t="s">
        <v>12546</v>
      </c>
      <c r="G2976" s="12" t="s">
        <v>23</v>
      </c>
      <c r="H2976" s="12"/>
      <c r="I2976" s="14">
        <v>10015</v>
      </c>
      <c r="J2976" s="12" t="s">
        <v>24</v>
      </c>
      <c r="K2976" s="12" t="s">
        <v>69</v>
      </c>
      <c r="L2976" s="12" t="s">
        <v>26</v>
      </c>
      <c r="M2976" s="11" t="s">
        <v>40</v>
      </c>
      <c r="N2976" s="11" t="s">
        <v>28</v>
      </c>
      <c r="O2976" s="12" t="s">
        <v>29</v>
      </c>
      <c r="P2976" s="12"/>
      <c r="Q2976" s="15" t="s">
        <v>12547</v>
      </c>
      <c r="R2976" s="12" t="s">
        <v>31</v>
      </c>
      <c r="S2976" s="11" t="s">
        <v>12548</v>
      </c>
      <c r="T2976" s="11" t="s">
        <v>12549</v>
      </c>
    </row>
    <row x14ac:dyDescent="0.25" r="2977" customHeight="1" ht="19.5">
      <c r="A2977" s="18">
        <v>45205</v>
      </c>
      <c r="B2977" s="11" t="s">
        <v>12550</v>
      </c>
      <c r="C2977" s="11" t="s">
        <v>12551</v>
      </c>
      <c r="D2977" s="12"/>
      <c r="E2977" s="13">
        <v>18672902496</v>
      </c>
      <c r="F2977" s="11" t="s">
        <v>12552</v>
      </c>
      <c r="G2977" s="12" t="s">
        <v>115</v>
      </c>
      <c r="H2977" s="12"/>
      <c r="I2977" s="14">
        <v>10015</v>
      </c>
      <c r="J2977" s="12" t="s">
        <v>24</v>
      </c>
      <c r="K2977" s="12" t="s">
        <v>69</v>
      </c>
      <c r="L2977" s="12" t="s">
        <v>26</v>
      </c>
      <c r="M2977" s="11" t="s">
        <v>27</v>
      </c>
      <c r="N2977" s="11" t="s">
        <v>28</v>
      </c>
      <c r="O2977" s="12" t="s">
        <v>29</v>
      </c>
      <c r="P2977" s="12"/>
      <c r="Q2977" s="15" t="s">
        <v>12553</v>
      </c>
      <c r="R2977" s="12" t="s">
        <v>31</v>
      </c>
      <c r="S2977" s="11" t="s">
        <v>12554</v>
      </c>
      <c r="T2977" s="11" t="s">
        <v>12555</v>
      </c>
    </row>
    <row x14ac:dyDescent="0.25" r="2978" customHeight="1" ht="19.5">
      <c r="A2978" s="18">
        <v>45205</v>
      </c>
      <c r="B2978" s="11" t="s">
        <v>12556</v>
      </c>
      <c r="C2978" s="11" t="s">
        <v>4499</v>
      </c>
      <c r="D2978" s="12"/>
      <c r="E2978" s="13">
        <v>15549282518</v>
      </c>
      <c r="F2978" s="11" t="s">
        <v>12557</v>
      </c>
      <c r="G2978" s="12" t="s">
        <v>289</v>
      </c>
      <c r="H2978" s="12"/>
      <c r="I2978" s="14" t="s">
        <v>1394</v>
      </c>
      <c r="J2978" s="12" t="s">
        <v>24</v>
      </c>
      <c r="K2978" s="12" t="s">
        <v>25</v>
      </c>
      <c r="L2978" s="12" t="s">
        <v>39</v>
      </c>
      <c r="M2978" s="11" t="s">
        <v>27</v>
      </c>
      <c r="N2978" s="11" t="s">
        <v>183</v>
      </c>
      <c r="O2978" s="12" t="s">
        <v>29</v>
      </c>
      <c r="P2978" s="12"/>
      <c r="Q2978" s="15" t="s">
        <v>12558</v>
      </c>
      <c r="R2978" s="12" t="s">
        <v>42</v>
      </c>
      <c r="S2978" s="11" t="s">
        <v>12559</v>
      </c>
      <c r="T2978" s="11" t="s">
        <v>12560</v>
      </c>
    </row>
    <row x14ac:dyDescent="0.25" r="2979" customHeight="1" ht="19.5">
      <c r="A2979" s="18">
        <v>45205</v>
      </c>
      <c r="B2979" s="11" t="s">
        <v>12561</v>
      </c>
      <c r="C2979" s="11" t="s">
        <v>5684</v>
      </c>
      <c r="D2979" s="12"/>
      <c r="E2979" s="13">
        <v>15587985285</v>
      </c>
      <c r="F2979" s="11" t="s">
        <v>12562</v>
      </c>
      <c r="G2979" s="12" t="s">
        <v>37</v>
      </c>
      <c r="H2979" s="12"/>
      <c r="I2979" s="14" t="s">
        <v>87</v>
      </c>
      <c r="J2979" s="12" t="s">
        <v>24</v>
      </c>
      <c r="K2979" s="12" t="s">
        <v>25</v>
      </c>
      <c r="L2979" s="12" t="s">
        <v>39</v>
      </c>
      <c r="M2979" s="11" t="s">
        <v>40</v>
      </c>
      <c r="N2979" s="11" t="s">
        <v>183</v>
      </c>
      <c r="O2979" s="12" t="s">
        <v>29</v>
      </c>
      <c r="P2979" s="12"/>
      <c r="Q2979" s="15" t="s">
        <v>12563</v>
      </c>
      <c r="R2979" s="12" t="s">
        <v>42</v>
      </c>
      <c r="S2979" s="11" t="s">
        <v>12564</v>
      </c>
      <c r="T2979" s="11" t="s">
        <v>12565</v>
      </c>
    </row>
    <row x14ac:dyDescent="0.25" r="2980" customHeight="1" ht="19.5">
      <c r="A2980" s="18">
        <v>45205</v>
      </c>
      <c r="B2980" s="11" t="s">
        <v>12566</v>
      </c>
      <c r="C2980" s="11" t="s">
        <v>5684</v>
      </c>
      <c r="D2980" s="12"/>
      <c r="E2980" s="13">
        <v>13040961909</v>
      </c>
      <c r="F2980" s="11" t="s">
        <v>12567</v>
      </c>
      <c r="G2980" s="12" t="s">
        <v>62</v>
      </c>
      <c r="H2980" s="12" t="s">
        <v>130</v>
      </c>
      <c r="I2980" s="14" t="s">
        <v>1394</v>
      </c>
      <c r="J2980" s="12" t="s">
        <v>24</v>
      </c>
      <c r="K2980" s="12" t="s">
        <v>25</v>
      </c>
      <c r="L2980" s="12" t="s">
        <v>39</v>
      </c>
      <c r="M2980" s="11" t="s">
        <v>40</v>
      </c>
      <c r="N2980" s="11" t="s">
        <v>183</v>
      </c>
      <c r="O2980" s="12" t="s">
        <v>29</v>
      </c>
      <c r="P2980" s="12"/>
      <c r="Q2980" s="15" t="s">
        <v>12568</v>
      </c>
      <c r="R2980" s="12" t="s">
        <v>42</v>
      </c>
      <c r="S2980" s="11" t="s">
        <v>12569</v>
      </c>
      <c r="T2980" s="11" t="s">
        <v>12570</v>
      </c>
    </row>
    <row x14ac:dyDescent="0.25" r="2981" customHeight="1" ht="19.5">
      <c r="A2981" s="18">
        <v>45205</v>
      </c>
      <c r="B2981" s="11" t="s">
        <v>12571</v>
      </c>
      <c r="C2981" s="11" t="s">
        <v>5684</v>
      </c>
      <c r="D2981" s="12"/>
      <c r="E2981" s="13">
        <v>18671761293</v>
      </c>
      <c r="F2981" s="11" t="s">
        <v>12572</v>
      </c>
      <c r="G2981" s="12" t="s">
        <v>23</v>
      </c>
      <c r="H2981" s="12" t="s">
        <v>98</v>
      </c>
      <c r="I2981" s="14" t="s">
        <v>211</v>
      </c>
      <c r="J2981" s="12" t="s">
        <v>24</v>
      </c>
      <c r="K2981" s="12" t="s">
        <v>25</v>
      </c>
      <c r="L2981" s="12" t="s">
        <v>39</v>
      </c>
      <c r="M2981" s="11" t="s">
        <v>40</v>
      </c>
      <c r="N2981" s="11" t="s">
        <v>183</v>
      </c>
      <c r="O2981" s="12" t="s">
        <v>29</v>
      </c>
      <c r="P2981" s="12"/>
      <c r="Q2981" s="15" t="s">
        <v>12573</v>
      </c>
      <c r="R2981" s="12" t="s">
        <v>42</v>
      </c>
      <c r="S2981" s="11" t="s">
        <v>12574</v>
      </c>
      <c r="T2981" s="11" t="s">
        <v>12575</v>
      </c>
    </row>
    <row x14ac:dyDescent="0.25" r="2982" customHeight="1" ht="19.5">
      <c r="A2982" s="18">
        <v>45205</v>
      </c>
      <c r="B2982" s="11" t="s">
        <v>12576</v>
      </c>
      <c r="C2982" s="11" t="s">
        <v>5684</v>
      </c>
      <c r="D2982" s="12"/>
      <c r="E2982" s="13">
        <v>13197339710</v>
      </c>
      <c r="F2982" s="11" t="s">
        <v>12577</v>
      </c>
      <c r="G2982" s="12" t="s">
        <v>23</v>
      </c>
      <c r="H2982" s="12"/>
      <c r="I2982" s="14" t="s">
        <v>328</v>
      </c>
      <c r="J2982" s="12" t="s">
        <v>24</v>
      </c>
      <c r="K2982" s="12" t="s">
        <v>25</v>
      </c>
      <c r="L2982" s="12" t="s">
        <v>39</v>
      </c>
      <c r="M2982" s="11" t="s">
        <v>27</v>
      </c>
      <c r="N2982" s="11" t="s">
        <v>183</v>
      </c>
      <c r="O2982" s="12" t="s">
        <v>29</v>
      </c>
      <c r="P2982" s="12"/>
      <c r="Q2982" s="15" t="s">
        <v>12578</v>
      </c>
      <c r="R2982" s="12" t="s">
        <v>42</v>
      </c>
      <c r="S2982" s="11" t="s">
        <v>12579</v>
      </c>
      <c r="T2982" s="11" t="s">
        <v>12580</v>
      </c>
    </row>
    <row x14ac:dyDescent="0.25" r="2983" customHeight="1" ht="19.5">
      <c r="A2983" s="18">
        <v>45205</v>
      </c>
      <c r="B2983" s="11" t="s">
        <v>12581</v>
      </c>
      <c r="C2983" s="11" t="s">
        <v>5684</v>
      </c>
      <c r="D2983" s="12"/>
      <c r="E2983" s="13">
        <v>13117272059</v>
      </c>
      <c r="F2983" s="11" t="s">
        <v>12582</v>
      </c>
      <c r="G2983" s="12" t="s">
        <v>62</v>
      </c>
      <c r="H2983" s="12"/>
      <c r="I2983" s="14" t="s">
        <v>63</v>
      </c>
      <c r="J2983" s="12" t="s">
        <v>24</v>
      </c>
      <c r="K2983" s="12" t="s">
        <v>25</v>
      </c>
      <c r="L2983" s="12" t="s">
        <v>39</v>
      </c>
      <c r="M2983" s="11" t="s">
        <v>40</v>
      </c>
      <c r="N2983" s="11" t="s">
        <v>183</v>
      </c>
      <c r="O2983" s="12" t="s">
        <v>29</v>
      </c>
      <c r="P2983" s="12"/>
      <c r="Q2983" s="15" t="s">
        <v>12583</v>
      </c>
      <c r="R2983" s="12" t="s">
        <v>42</v>
      </c>
      <c r="S2983" s="11" t="s">
        <v>12584</v>
      </c>
      <c r="T2983" s="11" t="s">
        <v>12585</v>
      </c>
    </row>
    <row x14ac:dyDescent="0.25" r="2984" customHeight="1" ht="19.5">
      <c r="A2984" s="18">
        <v>45205</v>
      </c>
      <c r="B2984" s="11" t="s">
        <v>12586</v>
      </c>
      <c r="C2984" s="11" t="s">
        <v>5684</v>
      </c>
      <c r="D2984" s="12"/>
      <c r="E2984" s="13">
        <v>18672105110</v>
      </c>
      <c r="F2984" s="11" t="s">
        <v>12587</v>
      </c>
      <c r="G2984" s="12" t="s">
        <v>62</v>
      </c>
      <c r="H2984" s="12"/>
      <c r="I2984" s="14" t="s">
        <v>415</v>
      </c>
      <c r="J2984" s="12" t="s">
        <v>24</v>
      </c>
      <c r="K2984" s="12" t="s">
        <v>25</v>
      </c>
      <c r="L2984" s="12" t="s">
        <v>39</v>
      </c>
      <c r="M2984" s="11" t="s">
        <v>40</v>
      </c>
      <c r="N2984" s="11" t="s">
        <v>183</v>
      </c>
      <c r="O2984" s="12" t="s">
        <v>29</v>
      </c>
      <c r="P2984" s="12"/>
      <c r="Q2984" s="15" t="s">
        <v>12588</v>
      </c>
      <c r="R2984" s="12" t="s">
        <v>42</v>
      </c>
      <c r="S2984" s="11" t="s">
        <v>12589</v>
      </c>
      <c r="T2984" s="11" t="s">
        <v>12590</v>
      </c>
    </row>
    <row x14ac:dyDescent="0.25" r="2985" customHeight="1" ht="19.5">
      <c r="A2985" s="18">
        <v>45205</v>
      </c>
      <c r="B2985" s="11" t="s">
        <v>12591</v>
      </c>
      <c r="C2985" s="11" t="s">
        <v>5684</v>
      </c>
      <c r="D2985" s="12"/>
      <c r="E2985" s="13">
        <v>15672502062</v>
      </c>
      <c r="F2985" s="11" t="s">
        <v>11325</v>
      </c>
      <c r="G2985" s="12" t="s">
        <v>23</v>
      </c>
      <c r="H2985" s="12" t="s">
        <v>357</v>
      </c>
      <c r="I2985" s="14" t="s">
        <v>1623</v>
      </c>
      <c r="J2985" s="12" t="s">
        <v>24</v>
      </c>
      <c r="K2985" s="12" t="s">
        <v>25</v>
      </c>
      <c r="L2985" s="12" t="s">
        <v>39</v>
      </c>
      <c r="M2985" s="11" t="s">
        <v>40</v>
      </c>
      <c r="N2985" s="11" t="s">
        <v>183</v>
      </c>
      <c r="O2985" s="12" t="s">
        <v>29</v>
      </c>
      <c r="P2985" s="12"/>
      <c r="Q2985" s="15" t="s">
        <v>12592</v>
      </c>
      <c r="R2985" s="12" t="s">
        <v>42</v>
      </c>
      <c r="S2985" s="11" t="s">
        <v>12593</v>
      </c>
      <c r="T2985" s="11" t="s">
        <v>12594</v>
      </c>
    </row>
    <row x14ac:dyDescent="0.25" r="2986" customHeight="1" ht="19.5">
      <c r="A2986" s="18">
        <v>45205</v>
      </c>
      <c r="B2986" s="11" t="s">
        <v>12595</v>
      </c>
      <c r="C2986" s="11" t="s">
        <v>5684</v>
      </c>
      <c r="D2986" s="12"/>
      <c r="E2986" s="13">
        <v>18694097655</v>
      </c>
      <c r="F2986" s="11" t="s">
        <v>12596</v>
      </c>
      <c r="G2986" s="12" t="s">
        <v>74</v>
      </c>
      <c r="H2986" s="12"/>
      <c r="I2986" s="14" t="s">
        <v>254</v>
      </c>
      <c r="J2986" s="12" t="s">
        <v>24</v>
      </c>
      <c r="K2986" s="12" t="s">
        <v>25</v>
      </c>
      <c r="L2986" s="12" t="s">
        <v>39</v>
      </c>
      <c r="M2986" s="11" t="s">
        <v>40</v>
      </c>
      <c r="N2986" s="11" t="s">
        <v>183</v>
      </c>
      <c r="O2986" s="12" t="s">
        <v>29</v>
      </c>
      <c r="P2986" s="12"/>
      <c r="Q2986" s="15" t="s">
        <v>12597</v>
      </c>
      <c r="R2986" s="12" t="s">
        <v>42</v>
      </c>
      <c r="S2986" s="11" t="s">
        <v>12598</v>
      </c>
      <c r="T2986" s="11" t="s">
        <v>12599</v>
      </c>
    </row>
    <row x14ac:dyDescent="0.25" r="2987" customHeight="1" ht="19.5">
      <c r="A2987" s="18">
        <v>45205</v>
      </c>
      <c r="B2987" s="11" t="s">
        <v>12600</v>
      </c>
      <c r="C2987" s="11" t="s">
        <v>5684</v>
      </c>
      <c r="D2987" s="12"/>
      <c r="E2987" s="13">
        <v>15671028305</v>
      </c>
      <c r="F2987" s="11" t="s">
        <v>12601</v>
      </c>
      <c r="G2987" s="12" t="s">
        <v>1873</v>
      </c>
      <c r="H2987" s="12"/>
      <c r="I2987" s="14" t="s">
        <v>1914</v>
      </c>
      <c r="J2987" s="12" t="s">
        <v>24</v>
      </c>
      <c r="K2987" s="12" t="s">
        <v>25</v>
      </c>
      <c r="L2987" s="12" t="s">
        <v>39</v>
      </c>
      <c r="M2987" s="11" t="s">
        <v>40</v>
      </c>
      <c r="N2987" s="11" t="s">
        <v>183</v>
      </c>
      <c r="O2987" s="12" t="s">
        <v>29</v>
      </c>
      <c r="P2987" s="12"/>
      <c r="Q2987" s="15" t="s">
        <v>12602</v>
      </c>
      <c r="R2987" s="12" t="s">
        <v>42</v>
      </c>
      <c r="S2987" s="11" t="s">
        <v>12603</v>
      </c>
      <c r="T2987" s="11" t="s">
        <v>12604</v>
      </c>
    </row>
    <row x14ac:dyDescent="0.25" r="2988" customHeight="1" ht="19.5">
      <c r="A2988" s="18">
        <v>45205</v>
      </c>
      <c r="B2988" s="11" t="s">
        <v>12605</v>
      </c>
      <c r="C2988" s="11" t="s">
        <v>5684</v>
      </c>
      <c r="D2988" s="12"/>
      <c r="E2988" s="13">
        <v>15586358109</v>
      </c>
      <c r="F2988" s="11" t="s">
        <v>12606</v>
      </c>
      <c r="G2988" s="12" t="s">
        <v>115</v>
      </c>
      <c r="H2988" s="12"/>
      <c r="I2988" s="14" t="s">
        <v>235</v>
      </c>
      <c r="J2988" s="12" t="s">
        <v>24</v>
      </c>
      <c r="K2988" s="12" t="s">
        <v>25</v>
      </c>
      <c r="L2988" s="12" t="s">
        <v>39</v>
      </c>
      <c r="M2988" s="11" t="s">
        <v>40</v>
      </c>
      <c r="N2988" s="11" t="s">
        <v>183</v>
      </c>
      <c r="O2988" s="12" t="s">
        <v>29</v>
      </c>
      <c r="P2988" s="12"/>
      <c r="Q2988" s="15" t="s">
        <v>12607</v>
      </c>
      <c r="R2988" s="12" t="s">
        <v>42</v>
      </c>
      <c r="S2988" s="11" t="s">
        <v>12608</v>
      </c>
      <c r="T2988" s="11" t="s">
        <v>12609</v>
      </c>
    </row>
    <row x14ac:dyDescent="0.25" r="2989" customHeight="1" ht="19.5">
      <c r="A2989" s="18">
        <v>45205</v>
      </c>
      <c r="B2989" s="11" t="s">
        <v>12610</v>
      </c>
      <c r="C2989" s="11" t="s">
        <v>8336</v>
      </c>
      <c r="D2989" s="12"/>
      <c r="E2989" s="13">
        <v>15696687172</v>
      </c>
      <c r="F2989" s="11" t="s">
        <v>12611</v>
      </c>
      <c r="G2989" s="12" t="s">
        <v>23</v>
      </c>
      <c r="H2989" s="12"/>
      <c r="I2989" s="14" t="s">
        <v>663</v>
      </c>
      <c r="J2989" s="12" t="s">
        <v>24</v>
      </c>
      <c r="K2989" s="12" t="s">
        <v>25</v>
      </c>
      <c r="L2989" s="12" t="s">
        <v>39</v>
      </c>
      <c r="M2989" s="11" t="s">
        <v>40</v>
      </c>
      <c r="N2989" s="11" t="s">
        <v>28</v>
      </c>
      <c r="O2989" s="12" t="s">
        <v>29</v>
      </c>
      <c r="P2989" s="12" t="s">
        <v>5807</v>
      </c>
      <c r="Q2989" s="15" t="s">
        <v>12612</v>
      </c>
      <c r="R2989" s="12" t="s">
        <v>42</v>
      </c>
      <c r="S2989" s="11" t="s">
        <v>12613</v>
      </c>
      <c r="T2989" s="11"/>
    </row>
    <row x14ac:dyDescent="0.25" r="2990" customHeight="1" ht="19.5">
      <c r="A2990" s="18">
        <v>45205</v>
      </c>
      <c r="B2990" s="11" t="s">
        <v>12614</v>
      </c>
      <c r="C2990" s="11" t="s">
        <v>8716</v>
      </c>
      <c r="D2990" s="12"/>
      <c r="E2990" s="13">
        <v>18671776265</v>
      </c>
      <c r="F2990" s="11" t="s">
        <v>12615</v>
      </c>
      <c r="G2990" s="12" t="s">
        <v>23</v>
      </c>
      <c r="H2990" s="12"/>
      <c r="I2990" s="14" t="s">
        <v>254</v>
      </c>
      <c r="J2990" s="12" t="s">
        <v>24</v>
      </c>
      <c r="K2990" s="12" t="s">
        <v>25</v>
      </c>
      <c r="L2990" s="12" t="s">
        <v>39</v>
      </c>
      <c r="M2990" s="11" t="s">
        <v>27</v>
      </c>
      <c r="N2990" s="11" t="s">
        <v>28</v>
      </c>
      <c r="O2990" s="12" t="s">
        <v>29</v>
      </c>
      <c r="P2990" s="12" t="s">
        <v>5807</v>
      </c>
      <c r="Q2990" s="15" t="s">
        <v>12616</v>
      </c>
      <c r="R2990" s="12" t="s">
        <v>42</v>
      </c>
      <c r="S2990" s="11" t="s">
        <v>12617</v>
      </c>
      <c r="T2990" s="11"/>
    </row>
    <row x14ac:dyDescent="0.25" r="2991" customHeight="1" ht="19.5">
      <c r="A2991" s="18">
        <v>45205</v>
      </c>
      <c r="B2991" s="11" t="s">
        <v>12618</v>
      </c>
      <c r="C2991" s="11" t="s">
        <v>5816</v>
      </c>
      <c r="D2991" s="12"/>
      <c r="E2991" s="13">
        <v>13100781231</v>
      </c>
      <c r="F2991" s="11" t="s">
        <v>6289</v>
      </c>
      <c r="G2991" s="12" t="s">
        <v>289</v>
      </c>
      <c r="H2991" s="12"/>
      <c r="I2991" s="14" t="s">
        <v>272</v>
      </c>
      <c r="J2991" s="12" t="s">
        <v>24</v>
      </c>
      <c r="K2991" s="12" t="s">
        <v>25</v>
      </c>
      <c r="L2991" s="12" t="s">
        <v>39</v>
      </c>
      <c r="M2991" s="11" t="s">
        <v>40</v>
      </c>
      <c r="N2991" s="11" t="s">
        <v>28</v>
      </c>
      <c r="O2991" s="12" t="s">
        <v>29</v>
      </c>
      <c r="P2991" s="12" t="s">
        <v>5807</v>
      </c>
      <c r="Q2991" s="15" t="s">
        <v>12619</v>
      </c>
      <c r="R2991" s="12" t="s">
        <v>42</v>
      </c>
      <c r="S2991" s="11" t="s">
        <v>12620</v>
      </c>
      <c r="T2991" s="11" t="s">
        <v>12621</v>
      </c>
    </row>
    <row x14ac:dyDescent="0.25" r="2992" customHeight="1" ht="19.5">
      <c r="A2992" s="18">
        <v>45205</v>
      </c>
      <c r="B2992" s="11" t="s">
        <v>12622</v>
      </c>
      <c r="C2992" s="11" t="s">
        <v>12623</v>
      </c>
      <c r="D2992" s="12"/>
      <c r="E2992" s="13">
        <v>460016734433434</v>
      </c>
      <c r="F2992" s="11"/>
      <c r="G2992" s="12"/>
      <c r="H2992" s="12"/>
      <c r="I2992" s="14" t="s">
        <v>12624</v>
      </c>
      <c r="J2992" s="12" t="s">
        <v>24</v>
      </c>
      <c r="K2992" s="12" t="s">
        <v>25</v>
      </c>
      <c r="L2992" s="12" t="s">
        <v>39</v>
      </c>
      <c r="M2992" s="11" t="s">
        <v>27</v>
      </c>
      <c r="N2992" s="11" t="s">
        <v>28</v>
      </c>
      <c r="O2992" s="12" t="s">
        <v>29</v>
      </c>
      <c r="P2992" s="12" t="s">
        <v>5807</v>
      </c>
      <c r="Q2992" s="15" t="s">
        <v>12625</v>
      </c>
      <c r="R2992" s="12" t="s">
        <v>42</v>
      </c>
      <c r="S2992" s="11" t="s">
        <v>12626</v>
      </c>
      <c r="T2992" s="11" t="s">
        <v>12627</v>
      </c>
    </row>
    <row x14ac:dyDescent="0.25" r="2993" customHeight="1" ht="19.5">
      <c r="A2993" s="18">
        <v>45205</v>
      </c>
      <c r="B2993" s="11" t="s">
        <v>12628</v>
      </c>
      <c r="C2993" s="11" t="s">
        <v>8350</v>
      </c>
      <c r="D2993" s="12"/>
      <c r="E2993" s="13">
        <v>13032704389</v>
      </c>
      <c r="F2993" s="11" t="s">
        <v>7255</v>
      </c>
      <c r="G2993" s="12" t="s">
        <v>62</v>
      </c>
      <c r="H2993" s="12"/>
      <c r="I2993" s="14" t="s">
        <v>796</v>
      </c>
      <c r="J2993" s="12" t="s">
        <v>24</v>
      </c>
      <c r="K2993" s="12" t="s">
        <v>25</v>
      </c>
      <c r="L2993" s="12" t="s">
        <v>39</v>
      </c>
      <c r="M2993" s="11" t="s">
        <v>40</v>
      </c>
      <c r="N2993" s="11" t="s">
        <v>28</v>
      </c>
      <c r="O2993" s="12" t="s">
        <v>29</v>
      </c>
      <c r="P2993" s="12"/>
      <c r="Q2993" s="15" t="s">
        <v>12629</v>
      </c>
      <c r="R2993" s="12" t="s">
        <v>42</v>
      </c>
      <c r="S2993" s="11" t="s">
        <v>12630</v>
      </c>
      <c r="T2993" s="11" t="s">
        <v>12631</v>
      </c>
    </row>
    <row x14ac:dyDescent="0.25" r="2994" customHeight="1" ht="19.5">
      <c r="A2994" s="18">
        <v>45205</v>
      </c>
      <c r="B2994" s="11" t="s">
        <v>12632</v>
      </c>
      <c r="C2994" s="11" t="s">
        <v>5799</v>
      </c>
      <c r="D2994" s="12"/>
      <c r="E2994" s="13">
        <v>13094167514</v>
      </c>
      <c r="F2994" s="11" t="s">
        <v>12633</v>
      </c>
      <c r="G2994" s="12" t="s">
        <v>289</v>
      </c>
      <c r="H2994" s="12"/>
      <c r="I2994" s="14" t="s">
        <v>241</v>
      </c>
      <c r="J2994" s="12" t="s">
        <v>24</v>
      </c>
      <c r="K2994" s="12" t="s">
        <v>25</v>
      </c>
      <c r="L2994" s="12" t="s">
        <v>39</v>
      </c>
      <c r="M2994" s="11" t="s">
        <v>27</v>
      </c>
      <c r="N2994" s="11" t="s">
        <v>28</v>
      </c>
      <c r="O2994" s="12" t="s">
        <v>29</v>
      </c>
      <c r="P2994" s="12" t="s">
        <v>5807</v>
      </c>
      <c r="Q2994" s="15" t="s">
        <v>12634</v>
      </c>
      <c r="R2994" s="12" t="s">
        <v>42</v>
      </c>
      <c r="S2994" s="11" t="s">
        <v>12635</v>
      </c>
      <c r="T2994" s="11" t="s">
        <v>12636</v>
      </c>
    </row>
    <row x14ac:dyDescent="0.25" r="2995" customHeight="1" ht="19.5">
      <c r="A2995" s="18">
        <v>45205</v>
      </c>
      <c r="B2995" s="11" t="s">
        <v>12637</v>
      </c>
      <c r="C2995" s="11" t="s">
        <v>5626</v>
      </c>
      <c r="D2995" s="12"/>
      <c r="E2995" s="13">
        <v>15549346681</v>
      </c>
      <c r="F2995" s="11" t="s">
        <v>12638</v>
      </c>
      <c r="G2995" s="12" t="s">
        <v>37</v>
      </c>
      <c r="H2995" s="12"/>
      <c r="I2995" s="14" t="s">
        <v>99</v>
      </c>
      <c r="J2995" s="12" t="s">
        <v>24</v>
      </c>
      <c r="K2995" s="12" t="s">
        <v>25</v>
      </c>
      <c r="L2995" s="12" t="s">
        <v>39</v>
      </c>
      <c r="M2995" s="11" t="s">
        <v>40</v>
      </c>
      <c r="N2995" s="11" t="s">
        <v>28</v>
      </c>
      <c r="O2995" s="12" t="s">
        <v>29</v>
      </c>
      <c r="P2995" s="12"/>
      <c r="Q2995" s="15" t="s">
        <v>12639</v>
      </c>
      <c r="R2995" s="12" t="s">
        <v>42</v>
      </c>
      <c r="S2995" s="11" t="s">
        <v>12640</v>
      </c>
      <c r="T2995" s="11"/>
    </row>
    <row x14ac:dyDescent="0.25" r="2996" customHeight="1" ht="19.5">
      <c r="A2996" s="18">
        <v>45205</v>
      </c>
      <c r="B2996" s="11" t="s">
        <v>12641</v>
      </c>
      <c r="C2996" s="11" t="s">
        <v>12642</v>
      </c>
      <c r="D2996" s="12"/>
      <c r="E2996" s="13">
        <v>17671251162</v>
      </c>
      <c r="F2996" s="11" t="s">
        <v>12643</v>
      </c>
      <c r="G2996" s="12" t="s">
        <v>56</v>
      </c>
      <c r="H2996" s="12"/>
      <c r="I2996" s="14" t="s">
        <v>99</v>
      </c>
      <c r="J2996" s="12" t="s">
        <v>24</v>
      </c>
      <c r="K2996" s="12" t="s">
        <v>25</v>
      </c>
      <c r="L2996" s="12" t="s">
        <v>39</v>
      </c>
      <c r="M2996" s="11" t="s">
        <v>40</v>
      </c>
      <c r="N2996" s="11" t="s">
        <v>28</v>
      </c>
      <c r="O2996" s="12" t="s">
        <v>29</v>
      </c>
      <c r="P2996" s="12"/>
      <c r="Q2996" s="15" t="s">
        <v>12644</v>
      </c>
      <c r="R2996" s="12" t="s">
        <v>42</v>
      </c>
      <c r="S2996" s="11" t="s">
        <v>12645</v>
      </c>
      <c r="T2996" s="11" t="s">
        <v>12646</v>
      </c>
    </row>
    <row x14ac:dyDescent="0.25" r="2997" customHeight="1" ht="19.5">
      <c r="A2997" s="18">
        <v>45205</v>
      </c>
      <c r="B2997" s="11" t="s">
        <v>12647</v>
      </c>
      <c r="C2997" s="11" t="s">
        <v>7423</v>
      </c>
      <c r="D2997" s="12"/>
      <c r="E2997" s="13">
        <v>15572742328</v>
      </c>
      <c r="F2997" s="11" t="s">
        <v>12648</v>
      </c>
      <c r="G2997" s="12" t="s">
        <v>48</v>
      </c>
      <c r="H2997" s="12"/>
      <c r="I2997" s="14" t="s">
        <v>49</v>
      </c>
      <c r="J2997" s="12" t="s">
        <v>24</v>
      </c>
      <c r="K2997" s="12" t="s">
        <v>25</v>
      </c>
      <c r="L2997" s="12" t="s">
        <v>39</v>
      </c>
      <c r="M2997" s="11" t="s">
        <v>40</v>
      </c>
      <c r="N2997" s="11" t="s">
        <v>183</v>
      </c>
      <c r="O2997" s="12" t="s">
        <v>29</v>
      </c>
      <c r="P2997" s="12"/>
      <c r="Q2997" s="15" t="s">
        <v>12649</v>
      </c>
      <c r="R2997" s="12" t="s">
        <v>42</v>
      </c>
      <c r="S2997" s="11" t="s">
        <v>12650</v>
      </c>
      <c r="T2997" s="11"/>
    </row>
    <row x14ac:dyDescent="0.25" r="2998" customHeight="1" ht="19.5">
      <c r="A2998" s="18">
        <v>45205</v>
      </c>
      <c r="B2998" s="11" t="s">
        <v>12651</v>
      </c>
      <c r="C2998" s="11" t="s">
        <v>12652</v>
      </c>
      <c r="D2998" s="12"/>
      <c r="E2998" s="13">
        <v>15587953260</v>
      </c>
      <c r="F2998" s="11" t="s">
        <v>12653</v>
      </c>
      <c r="G2998" s="12" t="s">
        <v>74</v>
      </c>
      <c r="H2998" s="12" t="s">
        <v>98</v>
      </c>
      <c r="I2998" s="14" t="s">
        <v>259</v>
      </c>
      <c r="J2998" s="12" t="s">
        <v>24</v>
      </c>
      <c r="K2998" s="12" t="s">
        <v>25</v>
      </c>
      <c r="L2998" s="12" t="s">
        <v>39</v>
      </c>
      <c r="M2998" s="11" t="s">
        <v>27</v>
      </c>
      <c r="N2998" s="11" t="s">
        <v>28</v>
      </c>
      <c r="O2998" s="12" t="s">
        <v>29</v>
      </c>
      <c r="P2998" s="12"/>
      <c r="Q2998" s="15" t="s">
        <v>12654</v>
      </c>
      <c r="R2998" s="12" t="s">
        <v>42</v>
      </c>
      <c r="S2998" s="17" t="s">
        <v>12655</v>
      </c>
      <c r="T2998" s="11"/>
    </row>
    <row x14ac:dyDescent="0.25" r="2999" customHeight="1" ht="19.5">
      <c r="A2999" s="18">
        <v>45205</v>
      </c>
      <c r="B2999" s="11" t="s">
        <v>12656</v>
      </c>
      <c r="C2999" s="11" t="s">
        <v>12657</v>
      </c>
      <c r="D2999" s="12"/>
      <c r="E2999" s="13">
        <v>18671751003</v>
      </c>
      <c r="F2999" s="11" t="s">
        <v>12658</v>
      </c>
      <c r="G2999" s="12" t="s">
        <v>23</v>
      </c>
      <c r="H2999" s="12"/>
      <c r="I2999" s="14" t="s">
        <v>259</v>
      </c>
      <c r="J2999" s="12" t="s">
        <v>24</v>
      </c>
      <c r="K2999" s="12" t="s">
        <v>25</v>
      </c>
      <c r="L2999" s="12" t="s">
        <v>39</v>
      </c>
      <c r="M2999" s="11" t="s">
        <v>27</v>
      </c>
      <c r="N2999" s="11" t="s">
        <v>183</v>
      </c>
      <c r="O2999" s="12" t="s">
        <v>29</v>
      </c>
      <c r="P2999" s="12"/>
      <c r="Q2999" s="15" t="s">
        <v>12659</v>
      </c>
      <c r="R2999" s="12" t="s">
        <v>42</v>
      </c>
      <c r="S2999" s="11" t="s">
        <v>12660</v>
      </c>
      <c r="T2999" s="11"/>
    </row>
    <row x14ac:dyDescent="0.25" r="3000" customHeight="1" ht="19.5">
      <c r="A3000" s="18">
        <v>45205</v>
      </c>
      <c r="B3000" s="11" t="s">
        <v>12661</v>
      </c>
      <c r="C3000" s="11" t="s">
        <v>9714</v>
      </c>
      <c r="D3000" s="12"/>
      <c r="E3000" s="13" t="s">
        <v>12662</v>
      </c>
      <c r="F3000" s="11" t="s">
        <v>12663</v>
      </c>
      <c r="G3000" s="12" t="s">
        <v>74</v>
      </c>
      <c r="H3000" s="12"/>
      <c r="I3000" s="14" t="s">
        <v>104</v>
      </c>
      <c r="J3000" s="12" t="s">
        <v>24</v>
      </c>
      <c r="K3000" s="12" t="s">
        <v>25</v>
      </c>
      <c r="L3000" s="12" t="s">
        <v>39</v>
      </c>
      <c r="M3000" s="11" t="s">
        <v>149</v>
      </c>
      <c r="N3000" s="11" t="s">
        <v>183</v>
      </c>
      <c r="O3000" s="12" t="s">
        <v>29</v>
      </c>
      <c r="P3000" s="12"/>
      <c r="Q3000" s="15" t="s">
        <v>12664</v>
      </c>
      <c r="R3000" s="12" t="s">
        <v>42</v>
      </c>
      <c r="S3000" s="11" t="s">
        <v>12665</v>
      </c>
      <c r="T3000" s="11"/>
    </row>
    <row x14ac:dyDescent="0.25" r="3001" customHeight="1" ht="19.5">
      <c r="A3001" s="18">
        <v>45205</v>
      </c>
      <c r="B3001" s="11" t="s">
        <v>12666</v>
      </c>
      <c r="C3001" s="11" t="s">
        <v>5972</v>
      </c>
      <c r="D3001" s="12"/>
      <c r="E3001" s="13" t="s">
        <v>12667</v>
      </c>
      <c r="F3001" s="11" t="s">
        <v>12668</v>
      </c>
      <c r="G3001" s="12" t="s">
        <v>74</v>
      </c>
      <c r="H3001" s="12" t="s">
        <v>98</v>
      </c>
      <c r="I3001" s="14" t="s">
        <v>68</v>
      </c>
      <c r="J3001" s="12" t="s">
        <v>24</v>
      </c>
      <c r="K3001" s="12" t="s">
        <v>25</v>
      </c>
      <c r="L3001" s="12" t="s">
        <v>39</v>
      </c>
      <c r="M3001" s="11" t="s">
        <v>149</v>
      </c>
      <c r="N3001" s="11" t="s">
        <v>183</v>
      </c>
      <c r="O3001" s="12" t="s">
        <v>29</v>
      </c>
      <c r="P3001" s="12"/>
      <c r="Q3001" s="15" t="s">
        <v>12669</v>
      </c>
      <c r="R3001" s="12" t="s">
        <v>42</v>
      </c>
      <c r="S3001" s="11" t="s">
        <v>12670</v>
      </c>
      <c r="T3001" s="11"/>
    </row>
    <row x14ac:dyDescent="0.25" r="3002" customHeight="1" ht="19.5">
      <c r="A3002" s="18">
        <v>45205</v>
      </c>
      <c r="B3002" s="11" t="s">
        <v>12671</v>
      </c>
      <c r="C3002" s="11" t="s">
        <v>5972</v>
      </c>
      <c r="D3002" s="12"/>
      <c r="E3002" s="13">
        <v>15671016571</v>
      </c>
      <c r="F3002" s="11" t="s">
        <v>12672</v>
      </c>
      <c r="G3002" s="12" t="s">
        <v>115</v>
      </c>
      <c r="H3002" s="12" t="s">
        <v>130</v>
      </c>
      <c r="I3002" s="14" t="s">
        <v>433</v>
      </c>
      <c r="J3002" s="12" t="s">
        <v>24</v>
      </c>
      <c r="K3002" s="12" t="s">
        <v>25</v>
      </c>
      <c r="L3002" s="12" t="s">
        <v>39</v>
      </c>
      <c r="M3002" s="11" t="s">
        <v>40</v>
      </c>
      <c r="N3002" s="11" t="s">
        <v>183</v>
      </c>
      <c r="O3002" s="12" t="s">
        <v>29</v>
      </c>
      <c r="P3002" s="12"/>
      <c r="Q3002" s="15" t="s">
        <v>12673</v>
      </c>
      <c r="R3002" s="12" t="s">
        <v>42</v>
      </c>
      <c r="S3002" s="11" t="s">
        <v>12674</v>
      </c>
      <c r="T3002" s="11"/>
    </row>
    <row x14ac:dyDescent="0.25" r="3003" customHeight="1" ht="19.5">
      <c r="A3003" s="18">
        <v>45205</v>
      </c>
      <c r="B3003" s="11" t="s">
        <v>12675</v>
      </c>
      <c r="C3003" s="11" t="s">
        <v>9714</v>
      </c>
      <c r="D3003" s="12"/>
      <c r="E3003" s="13" t="s">
        <v>12676</v>
      </c>
      <c r="F3003" s="11" t="s">
        <v>12677</v>
      </c>
      <c r="G3003" s="12" t="s">
        <v>74</v>
      </c>
      <c r="H3003" s="12"/>
      <c r="I3003" s="14" t="s">
        <v>57</v>
      </c>
      <c r="J3003" s="12" t="s">
        <v>24</v>
      </c>
      <c r="K3003" s="12" t="s">
        <v>25</v>
      </c>
      <c r="L3003" s="12" t="s">
        <v>39</v>
      </c>
      <c r="M3003" s="11" t="s">
        <v>149</v>
      </c>
      <c r="N3003" s="11" t="s">
        <v>183</v>
      </c>
      <c r="O3003" s="12" t="s">
        <v>29</v>
      </c>
      <c r="P3003" s="12"/>
      <c r="Q3003" s="15" t="s">
        <v>12678</v>
      </c>
      <c r="R3003" s="12" t="s">
        <v>42</v>
      </c>
      <c r="S3003" s="11" t="s">
        <v>12679</v>
      </c>
      <c r="T3003" s="11"/>
    </row>
    <row x14ac:dyDescent="0.25" r="3004" customHeight="1" ht="19.5">
      <c r="A3004" s="18">
        <v>45205</v>
      </c>
      <c r="B3004" s="11" t="s">
        <v>12680</v>
      </c>
      <c r="C3004" s="11" t="s">
        <v>1132</v>
      </c>
      <c r="D3004" s="12"/>
      <c r="E3004" s="13">
        <v>18671745146</v>
      </c>
      <c r="F3004" s="11" t="s">
        <v>12681</v>
      </c>
      <c r="G3004" s="12" t="s">
        <v>48</v>
      </c>
      <c r="H3004" s="12"/>
      <c r="I3004" s="14" t="s">
        <v>226</v>
      </c>
      <c r="J3004" s="12" t="s">
        <v>24</v>
      </c>
      <c r="K3004" s="12" t="s">
        <v>25</v>
      </c>
      <c r="L3004" s="12" t="s">
        <v>39</v>
      </c>
      <c r="M3004" s="11" t="s">
        <v>40</v>
      </c>
      <c r="N3004" s="11" t="s">
        <v>183</v>
      </c>
      <c r="O3004" s="12" t="s">
        <v>29</v>
      </c>
      <c r="P3004" s="12"/>
      <c r="Q3004" s="15" t="s">
        <v>12682</v>
      </c>
      <c r="R3004" s="12" t="s">
        <v>51</v>
      </c>
      <c r="S3004" s="11" t="s">
        <v>12683</v>
      </c>
      <c r="T3004" s="11"/>
    </row>
    <row x14ac:dyDescent="0.25" r="3005" customHeight="1" ht="19.5">
      <c r="A3005" s="18">
        <v>45205</v>
      </c>
      <c r="B3005" s="11" t="s">
        <v>12684</v>
      </c>
      <c r="C3005" s="11" t="s">
        <v>1132</v>
      </c>
      <c r="D3005" s="12"/>
      <c r="E3005" s="13">
        <v>17371700682</v>
      </c>
      <c r="F3005" s="11" t="s">
        <v>12685</v>
      </c>
      <c r="G3005" s="12" t="s">
        <v>23</v>
      </c>
      <c r="H3005" s="12"/>
      <c r="I3005" s="14" t="s">
        <v>796</v>
      </c>
      <c r="J3005" s="12" t="s">
        <v>24</v>
      </c>
      <c r="K3005" s="12" t="s">
        <v>25</v>
      </c>
      <c r="L3005" s="12" t="s">
        <v>39</v>
      </c>
      <c r="M3005" s="11" t="s">
        <v>40</v>
      </c>
      <c r="N3005" s="11" t="s">
        <v>183</v>
      </c>
      <c r="O3005" s="12" t="s">
        <v>29</v>
      </c>
      <c r="P3005" s="12"/>
      <c r="Q3005" s="15" t="s">
        <v>12686</v>
      </c>
      <c r="R3005" s="12" t="s">
        <v>51</v>
      </c>
      <c r="S3005" s="11" t="s">
        <v>12687</v>
      </c>
      <c r="T3005" s="11"/>
    </row>
    <row x14ac:dyDescent="0.25" r="3006" customHeight="1" ht="19.5">
      <c r="A3006" s="18">
        <v>45205</v>
      </c>
      <c r="B3006" s="11" t="s">
        <v>12688</v>
      </c>
      <c r="C3006" s="11" t="s">
        <v>1132</v>
      </c>
      <c r="D3006" s="12"/>
      <c r="E3006" s="13">
        <v>15587941883</v>
      </c>
      <c r="F3006" s="11" t="s">
        <v>12689</v>
      </c>
      <c r="G3006" s="12" t="s">
        <v>48</v>
      </c>
      <c r="H3006" s="12"/>
      <c r="I3006" s="14" t="s">
        <v>259</v>
      </c>
      <c r="J3006" s="12" t="s">
        <v>24</v>
      </c>
      <c r="K3006" s="12" t="s">
        <v>25</v>
      </c>
      <c r="L3006" s="12" t="s">
        <v>39</v>
      </c>
      <c r="M3006" s="11" t="s">
        <v>40</v>
      </c>
      <c r="N3006" s="11" t="s">
        <v>183</v>
      </c>
      <c r="O3006" s="12" t="s">
        <v>29</v>
      </c>
      <c r="P3006" s="12"/>
      <c r="Q3006" s="15" t="s">
        <v>12690</v>
      </c>
      <c r="R3006" s="12" t="s">
        <v>51</v>
      </c>
      <c r="S3006" s="11" t="s">
        <v>12691</v>
      </c>
      <c r="T3006" s="11"/>
    </row>
    <row x14ac:dyDescent="0.25" r="3007" customHeight="1" ht="19.5">
      <c r="A3007" s="18">
        <v>45205</v>
      </c>
      <c r="B3007" s="11" t="s">
        <v>12692</v>
      </c>
      <c r="C3007" s="11" t="s">
        <v>1132</v>
      </c>
      <c r="D3007" s="12"/>
      <c r="E3007" s="13">
        <v>18572374076</v>
      </c>
      <c r="F3007" s="11" t="s">
        <v>12693</v>
      </c>
      <c r="G3007" s="12" t="s">
        <v>48</v>
      </c>
      <c r="H3007" s="12"/>
      <c r="I3007" s="14" t="s">
        <v>259</v>
      </c>
      <c r="J3007" s="12" t="s">
        <v>24</v>
      </c>
      <c r="K3007" s="12" t="s">
        <v>25</v>
      </c>
      <c r="L3007" s="12" t="s">
        <v>39</v>
      </c>
      <c r="M3007" s="11" t="s">
        <v>40</v>
      </c>
      <c r="N3007" s="11" t="s">
        <v>183</v>
      </c>
      <c r="O3007" s="12" t="s">
        <v>29</v>
      </c>
      <c r="P3007" s="12"/>
      <c r="Q3007" s="15" t="s">
        <v>12694</v>
      </c>
      <c r="R3007" s="12" t="s">
        <v>51</v>
      </c>
      <c r="S3007" s="11" t="s">
        <v>12695</v>
      </c>
      <c r="T3007" s="11"/>
    </row>
    <row x14ac:dyDescent="0.25" r="3008" customHeight="1" ht="19.5">
      <c r="A3008" s="18">
        <v>45205</v>
      </c>
      <c r="B3008" s="11" t="s">
        <v>12696</v>
      </c>
      <c r="C3008" s="11" t="s">
        <v>1132</v>
      </c>
      <c r="D3008" s="12"/>
      <c r="E3008" s="13">
        <v>13235624233</v>
      </c>
      <c r="F3008" s="11" t="s">
        <v>12697</v>
      </c>
      <c r="G3008" s="12" t="s">
        <v>115</v>
      </c>
      <c r="H3008" s="12"/>
      <c r="I3008" s="14" t="s">
        <v>272</v>
      </c>
      <c r="J3008" s="12" t="s">
        <v>24</v>
      </c>
      <c r="K3008" s="12" t="s">
        <v>25</v>
      </c>
      <c r="L3008" s="12" t="s">
        <v>39</v>
      </c>
      <c r="M3008" s="11" t="s">
        <v>27</v>
      </c>
      <c r="N3008" s="11" t="s">
        <v>183</v>
      </c>
      <c r="O3008" s="12" t="s">
        <v>29</v>
      </c>
      <c r="P3008" s="12"/>
      <c r="Q3008" s="15" t="s">
        <v>12698</v>
      </c>
      <c r="R3008" s="12" t="s">
        <v>51</v>
      </c>
      <c r="S3008" s="11" t="s">
        <v>12699</v>
      </c>
      <c r="T3008" s="11"/>
    </row>
    <row x14ac:dyDescent="0.25" r="3009" customHeight="1" ht="19.5">
      <c r="A3009" s="18">
        <v>45205</v>
      </c>
      <c r="B3009" s="11" t="s">
        <v>12700</v>
      </c>
      <c r="C3009" s="11" t="s">
        <v>1132</v>
      </c>
      <c r="D3009" s="12"/>
      <c r="E3009" s="13">
        <v>13235634220</v>
      </c>
      <c r="F3009" s="11" t="s">
        <v>1651</v>
      </c>
      <c r="G3009" s="12" t="s">
        <v>37</v>
      </c>
      <c r="H3009" s="12"/>
      <c r="I3009" s="14" t="s">
        <v>131</v>
      </c>
      <c r="J3009" s="12" t="s">
        <v>24</v>
      </c>
      <c r="K3009" s="12" t="s">
        <v>25</v>
      </c>
      <c r="L3009" s="12" t="s">
        <v>39</v>
      </c>
      <c r="M3009" s="11" t="s">
        <v>40</v>
      </c>
      <c r="N3009" s="11" t="s">
        <v>183</v>
      </c>
      <c r="O3009" s="12" t="s">
        <v>29</v>
      </c>
      <c r="P3009" s="12"/>
      <c r="Q3009" s="15" t="s">
        <v>12701</v>
      </c>
      <c r="R3009" s="12" t="s">
        <v>51</v>
      </c>
      <c r="S3009" s="11" t="s">
        <v>12702</v>
      </c>
      <c r="T3009" s="11"/>
    </row>
    <row x14ac:dyDescent="0.25" r="3010" customHeight="1" ht="19.5">
      <c r="A3010" s="18">
        <v>45205</v>
      </c>
      <c r="B3010" s="11" t="s">
        <v>12703</v>
      </c>
      <c r="C3010" s="11" t="s">
        <v>1132</v>
      </c>
      <c r="D3010" s="12"/>
      <c r="E3010" s="13">
        <v>13135812662</v>
      </c>
      <c r="F3010" s="11" t="s">
        <v>12704</v>
      </c>
      <c r="G3010" s="12" t="s">
        <v>37</v>
      </c>
      <c r="H3010" s="12"/>
      <c r="I3010" s="14" t="s">
        <v>1623</v>
      </c>
      <c r="J3010" s="12" t="s">
        <v>24</v>
      </c>
      <c r="K3010" s="12" t="s">
        <v>25</v>
      </c>
      <c r="L3010" s="12" t="s">
        <v>39</v>
      </c>
      <c r="M3010" s="11" t="s">
        <v>27</v>
      </c>
      <c r="N3010" s="11" t="s">
        <v>183</v>
      </c>
      <c r="O3010" s="12" t="s">
        <v>29</v>
      </c>
      <c r="P3010" s="12"/>
      <c r="Q3010" s="15" t="s">
        <v>12705</v>
      </c>
      <c r="R3010" s="12" t="s">
        <v>51</v>
      </c>
      <c r="S3010" s="11" t="s">
        <v>12706</v>
      </c>
      <c r="T3010" s="11"/>
    </row>
    <row x14ac:dyDescent="0.25" r="3011" customHeight="1" ht="19.5">
      <c r="A3011" s="18">
        <v>45205</v>
      </c>
      <c r="B3011" s="11" t="s">
        <v>12707</v>
      </c>
      <c r="C3011" s="11" t="s">
        <v>7215</v>
      </c>
      <c r="D3011" s="12"/>
      <c r="E3011" s="13">
        <v>13085156535</v>
      </c>
      <c r="F3011" s="11" t="s">
        <v>12708</v>
      </c>
      <c r="G3011" s="12" t="s">
        <v>289</v>
      </c>
      <c r="H3011" s="12"/>
      <c r="I3011" s="14" t="s">
        <v>57</v>
      </c>
      <c r="J3011" s="12" t="s">
        <v>24</v>
      </c>
      <c r="K3011" s="12" t="s">
        <v>25</v>
      </c>
      <c r="L3011" s="12" t="s">
        <v>39</v>
      </c>
      <c r="M3011" s="11" t="s">
        <v>27</v>
      </c>
      <c r="N3011" s="11" t="s">
        <v>624</v>
      </c>
      <c r="O3011" s="12" t="s">
        <v>29</v>
      </c>
      <c r="P3011" s="12"/>
      <c r="Q3011" s="15" t="s">
        <v>12709</v>
      </c>
      <c r="R3011" s="12" t="s">
        <v>42</v>
      </c>
      <c r="S3011" s="11" t="s">
        <v>12710</v>
      </c>
      <c r="T3011" s="11" t="s">
        <v>12711</v>
      </c>
    </row>
    <row x14ac:dyDescent="0.25" r="3012" customHeight="1" ht="19.5">
      <c r="A3012" s="18">
        <v>45205</v>
      </c>
      <c r="B3012" s="11" t="s">
        <v>12712</v>
      </c>
      <c r="C3012" s="11" t="s">
        <v>12713</v>
      </c>
      <c r="D3012" s="12"/>
      <c r="E3012" s="13" t="s">
        <v>12714</v>
      </c>
      <c r="F3012" s="11" t="s">
        <v>12715</v>
      </c>
      <c r="G3012" s="12" t="s">
        <v>48</v>
      </c>
      <c r="H3012" s="12" t="s">
        <v>1267</v>
      </c>
      <c r="I3012" s="14" t="s">
        <v>75</v>
      </c>
      <c r="J3012" s="12" t="s">
        <v>24</v>
      </c>
      <c r="K3012" s="12" t="s">
        <v>25</v>
      </c>
      <c r="L3012" s="12" t="s">
        <v>39</v>
      </c>
      <c r="M3012" s="11" t="s">
        <v>40</v>
      </c>
      <c r="N3012" s="11" t="s">
        <v>624</v>
      </c>
      <c r="O3012" s="12" t="s">
        <v>29</v>
      </c>
      <c r="P3012" s="12"/>
      <c r="Q3012" s="15" t="s">
        <v>12716</v>
      </c>
      <c r="R3012" s="12" t="s">
        <v>42</v>
      </c>
      <c r="S3012" s="11" t="s">
        <v>12717</v>
      </c>
      <c r="T3012" s="11" t="s">
        <v>12718</v>
      </c>
    </row>
    <row x14ac:dyDescent="0.25" r="3013" customHeight="1" ht="19.5">
      <c r="A3013" s="18">
        <v>45205</v>
      </c>
      <c r="B3013" s="11" t="s">
        <v>12719</v>
      </c>
      <c r="C3013" s="11" t="s">
        <v>1132</v>
      </c>
      <c r="D3013" s="12"/>
      <c r="E3013" s="13">
        <v>13117290780</v>
      </c>
      <c r="F3013" s="11" t="s">
        <v>12720</v>
      </c>
      <c r="G3013" s="12" t="s">
        <v>48</v>
      </c>
      <c r="H3013" s="12" t="s">
        <v>98</v>
      </c>
      <c r="I3013" s="14" t="s">
        <v>486</v>
      </c>
      <c r="J3013" s="12" t="s">
        <v>24</v>
      </c>
      <c r="K3013" s="12" t="s">
        <v>25</v>
      </c>
      <c r="L3013" s="12" t="s">
        <v>39</v>
      </c>
      <c r="M3013" s="11" t="s">
        <v>40</v>
      </c>
      <c r="N3013" s="11" t="s">
        <v>183</v>
      </c>
      <c r="O3013" s="12" t="s">
        <v>29</v>
      </c>
      <c r="P3013" s="12"/>
      <c r="Q3013" s="15" t="s">
        <v>12721</v>
      </c>
      <c r="R3013" s="12" t="s">
        <v>51</v>
      </c>
      <c r="S3013" s="11" t="s">
        <v>12722</v>
      </c>
      <c r="T3013" s="11"/>
    </row>
    <row x14ac:dyDescent="0.25" r="3014" customHeight="1" ht="19.5">
      <c r="A3014" s="18">
        <v>45205</v>
      </c>
      <c r="B3014" s="11" t="s">
        <v>12723</v>
      </c>
      <c r="C3014" s="11" t="s">
        <v>1132</v>
      </c>
      <c r="D3014" s="12"/>
      <c r="E3014" s="13">
        <v>15672501195</v>
      </c>
      <c r="F3014" s="11" t="s">
        <v>12724</v>
      </c>
      <c r="G3014" s="12" t="s">
        <v>48</v>
      </c>
      <c r="H3014" s="12" t="s">
        <v>98</v>
      </c>
      <c r="I3014" s="14" t="s">
        <v>925</v>
      </c>
      <c r="J3014" s="12" t="s">
        <v>24</v>
      </c>
      <c r="K3014" s="12" t="s">
        <v>25</v>
      </c>
      <c r="L3014" s="12" t="s">
        <v>39</v>
      </c>
      <c r="M3014" s="11" t="s">
        <v>40</v>
      </c>
      <c r="N3014" s="11" t="s">
        <v>183</v>
      </c>
      <c r="O3014" s="12" t="s">
        <v>29</v>
      </c>
      <c r="P3014" s="12"/>
      <c r="Q3014" s="15" t="s">
        <v>12725</v>
      </c>
      <c r="R3014" s="12" t="s">
        <v>51</v>
      </c>
      <c r="S3014" s="11" t="s">
        <v>12726</v>
      </c>
      <c r="T3014" s="11"/>
    </row>
    <row x14ac:dyDescent="0.25" r="3015" customHeight="1" ht="19.5">
      <c r="A3015" s="18">
        <v>45205</v>
      </c>
      <c r="B3015" s="11" t="s">
        <v>12727</v>
      </c>
      <c r="C3015" s="11" t="s">
        <v>660</v>
      </c>
      <c r="D3015" s="12"/>
      <c r="E3015" s="13">
        <v>18672100389</v>
      </c>
      <c r="F3015" s="11" t="s">
        <v>12728</v>
      </c>
      <c r="G3015" s="12" t="s">
        <v>23</v>
      </c>
      <c r="H3015" s="12"/>
      <c r="I3015" s="14" t="s">
        <v>241</v>
      </c>
      <c r="J3015" s="12" t="s">
        <v>24</v>
      </c>
      <c r="K3015" s="12" t="s">
        <v>25</v>
      </c>
      <c r="L3015" s="12" t="s">
        <v>39</v>
      </c>
      <c r="M3015" s="11" t="s">
        <v>40</v>
      </c>
      <c r="N3015" s="11" t="s">
        <v>624</v>
      </c>
      <c r="O3015" s="12" t="s">
        <v>29</v>
      </c>
      <c r="P3015" s="12"/>
      <c r="Q3015" s="15" t="s">
        <v>12729</v>
      </c>
      <c r="R3015" s="12" t="s">
        <v>42</v>
      </c>
      <c r="S3015" s="11" t="s">
        <v>12730</v>
      </c>
      <c r="T3015" s="11" t="s">
        <v>12731</v>
      </c>
    </row>
    <row x14ac:dyDescent="0.25" r="3016" customHeight="1" ht="19.5">
      <c r="A3016" s="18">
        <v>45205</v>
      </c>
      <c r="B3016" s="11" t="s">
        <v>12732</v>
      </c>
      <c r="C3016" s="11" t="s">
        <v>660</v>
      </c>
      <c r="D3016" s="12"/>
      <c r="E3016" s="13">
        <v>15549313228</v>
      </c>
      <c r="F3016" s="11" t="s">
        <v>721</v>
      </c>
      <c r="G3016" s="12" t="s">
        <v>62</v>
      </c>
      <c r="H3016" s="12"/>
      <c r="I3016" s="14" t="s">
        <v>1024</v>
      </c>
      <c r="J3016" s="12" t="s">
        <v>24</v>
      </c>
      <c r="K3016" s="12" t="s">
        <v>25</v>
      </c>
      <c r="L3016" s="12" t="s">
        <v>39</v>
      </c>
      <c r="M3016" s="11" t="s">
        <v>40</v>
      </c>
      <c r="N3016" s="11" t="s">
        <v>624</v>
      </c>
      <c r="O3016" s="12" t="s">
        <v>29</v>
      </c>
      <c r="P3016" s="12"/>
      <c r="Q3016" s="15" t="s">
        <v>12733</v>
      </c>
      <c r="R3016" s="12" t="s">
        <v>42</v>
      </c>
      <c r="S3016" s="11" t="s">
        <v>12734</v>
      </c>
      <c r="T3016" s="11" t="s">
        <v>12735</v>
      </c>
    </row>
    <row x14ac:dyDescent="0.25" r="3017" customHeight="1" ht="19.5">
      <c r="A3017" s="18">
        <v>45205</v>
      </c>
      <c r="B3017" s="11" t="s">
        <v>12736</v>
      </c>
      <c r="C3017" s="11" t="s">
        <v>1132</v>
      </c>
      <c r="D3017" s="12"/>
      <c r="E3017" s="13">
        <v>13177096801</v>
      </c>
      <c r="F3017" s="11" t="s">
        <v>12737</v>
      </c>
      <c r="G3017" s="12" t="s">
        <v>115</v>
      </c>
      <c r="H3017" s="12" t="s">
        <v>130</v>
      </c>
      <c r="I3017" s="14" t="s">
        <v>615</v>
      </c>
      <c r="J3017" s="12" t="s">
        <v>24</v>
      </c>
      <c r="K3017" s="12" t="s">
        <v>25</v>
      </c>
      <c r="L3017" s="12" t="s">
        <v>39</v>
      </c>
      <c r="M3017" s="11" t="s">
        <v>40</v>
      </c>
      <c r="N3017" s="11" t="s">
        <v>183</v>
      </c>
      <c r="O3017" s="12" t="s">
        <v>29</v>
      </c>
      <c r="P3017" s="12"/>
      <c r="Q3017" s="15" t="s">
        <v>12738</v>
      </c>
      <c r="R3017" s="12" t="s">
        <v>51</v>
      </c>
      <c r="S3017" s="11" t="s">
        <v>12739</v>
      </c>
      <c r="T3017" s="11"/>
    </row>
    <row x14ac:dyDescent="0.25" r="3018" customHeight="1" ht="19.5">
      <c r="A3018" s="18">
        <v>45205</v>
      </c>
      <c r="B3018" s="11" t="s">
        <v>12740</v>
      </c>
      <c r="C3018" s="11" t="s">
        <v>1132</v>
      </c>
      <c r="D3018" s="12"/>
      <c r="E3018" s="13">
        <v>17671325801</v>
      </c>
      <c r="F3018" s="11" t="s">
        <v>12741</v>
      </c>
      <c r="G3018" s="12" t="s">
        <v>115</v>
      </c>
      <c r="H3018" s="12" t="s">
        <v>130</v>
      </c>
      <c r="I3018" s="14" t="s">
        <v>182</v>
      </c>
      <c r="J3018" s="12" t="s">
        <v>24</v>
      </c>
      <c r="K3018" s="12" t="s">
        <v>25</v>
      </c>
      <c r="L3018" s="12" t="s">
        <v>39</v>
      </c>
      <c r="M3018" s="11" t="s">
        <v>27</v>
      </c>
      <c r="N3018" s="11" t="s">
        <v>183</v>
      </c>
      <c r="O3018" s="12" t="s">
        <v>29</v>
      </c>
      <c r="P3018" s="12"/>
      <c r="Q3018" s="15" t="s">
        <v>12742</v>
      </c>
      <c r="R3018" s="12" t="s">
        <v>51</v>
      </c>
      <c r="S3018" s="11" t="s">
        <v>12743</v>
      </c>
      <c r="T3018" s="11"/>
    </row>
    <row x14ac:dyDescent="0.25" r="3019" customHeight="1" ht="19.5">
      <c r="A3019" s="18">
        <v>45205</v>
      </c>
      <c r="B3019" s="11" t="s">
        <v>12744</v>
      </c>
      <c r="C3019" s="11" t="s">
        <v>6519</v>
      </c>
      <c r="D3019" s="12"/>
      <c r="E3019" s="13">
        <v>13207219697</v>
      </c>
      <c r="F3019" s="11" t="s">
        <v>3311</v>
      </c>
      <c r="G3019" s="12" t="s">
        <v>74</v>
      </c>
      <c r="H3019" s="12" t="s">
        <v>98</v>
      </c>
      <c r="I3019" s="14">
        <v>10015</v>
      </c>
      <c r="J3019" s="12" t="s">
        <v>24</v>
      </c>
      <c r="K3019" s="12" t="s">
        <v>25</v>
      </c>
      <c r="L3019" s="12" t="s">
        <v>26</v>
      </c>
      <c r="M3019" s="11" t="s">
        <v>27</v>
      </c>
      <c r="N3019" s="11" t="s">
        <v>28</v>
      </c>
      <c r="O3019" s="12" t="s">
        <v>29</v>
      </c>
      <c r="P3019" s="12"/>
      <c r="Q3019" s="15" t="s">
        <v>12745</v>
      </c>
      <c r="R3019" s="12" t="s">
        <v>31</v>
      </c>
      <c r="S3019" s="11" t="s">
        <v>12746</v>
      </c>
      <c r="T3019" s="11" t="s">
        <v>12747</v>
      </c>
    </row>
    <row x14ac:dyDescent="0.25" r="3020" customHeight="1" ht="19.5">
      <c r="A3020" s="18">
        <v>45205</v>
      </c>
      <c r="B3020" s="11" t="s">
        <v>12748</v>
      </c>
      <c r="C3020" s="11" t="s">
        <v>2492</v>
      </c>
      <c r="D3020" s="12"/>
      <c r="E3020" s="13">
        <v>15872670802</v>
      </c>
      <c r="F3020" s="11" t="s">
        <v>12749</v>
      </c>
      <c r="G3020" s="12" t="s">
        <v>48</v>
      </c>
      <c r="H3020" s="12" t="s">
        <v>98</v>
      </c>
      <c r="I3020" s="14">
        <v>10015</v>
      </c>
      <c r="J3020" s="12" t="s">
        <v>24</v>
      </c>
      <c r="K3020" s="12" t="s">
        <v>69</v>
      </c>
      <c r="L3020" s="12" t="s">
        <v>26</v>
      </c>
      <c r="M3020" s="11" t="s">
        <v>40</v>
      </c>
      <c r="N3020" s="11" t="s">
        <v>28</v>
      </c>
      <c r="O3020" s="12" t="s">
        <v>29</v>
      </c>
      <c r="P3020" s="12"/>
      <c r="Q3020" s="15" t="s">
        <v>12750</v>
      </c>
      <c r="R3020" s="12" t="s">
        <v>31</v>
      </c>
      <c r="S3020" s="11" t="s">
        <v>12751</v>
      </c>
      <c r="T3020" s="11" t="s">
        <v>12752</v>
      </c>
    </row>
    <row x14ac:dyDescent="0.25" r="3021" customHeight="1" ht="19.5">
      <c r="A3021" s="18">
        <v>45205</v>
      </c>
      <c r="B3021" s="11" t="s">
        <v>12753</v>
      </c>
      <c r="C3021" s="11" t="s">
        <v>72</v>
      </c>
      <c r="D3021" s="12"/>
      <c r="E3021" s="13">
        <v>13098413960</v>
      </c>
      <c r="F3021" s="11" t="s">
        <v>12754</v>
      </c>
      <c r="G3021" s="12" t="s">
        <v>74</v>
      </c>
      <c r="H3021" s="12"/>
      <c r="I3021" s="14" t="s">
        <v>433</v>
      </c>
      <c r="J3021" s="12" t="s">
        <v>24</v>
      </c>
      <c r="K3021" s="12" t="s">
        <v>25</v>
      </c>
      <c r="L3021" s="12" t="s">
        <v>39</v>
      </c>
      <c r="M3021" s="11" t="s">
        <v>27</v>
      </c>
      <c r="N3021" s="11" t="s">
        <v>28</v>
      </c>
      <c r="O3021" s="12" t="s">
        <v>29</v>
      </c>
      <c r="P3021" s="12"/>
      <c r="Q3021" s="15" t="s">
        <v>12755</v>
      </c>
      <c r="R3021" s="12" t="s">
        <v>42</v>
      </c>
      <c r="S3021" s="11" t="s">
        <v>12756</v>
      </c>
      <c r="T3021" s="11" t="s">
        <v>12757</v>
      </c>
    </row>
    <row x14ac:dyDescent="0.25" r="3022" customHeight="1" ht="19.5">
      <c r="A3022" s="18">
        <v>45205</v>
      </c>
      <c r="B3022" s="11" t="s">
        <v>12758</v>
      </c>
      <c r="C3022" s="11" t="s">
        <v>4336</v>
      </c>
      <c r="D3022" s="12"/>
      <c r="E3022" s="13">
        <v>15587927195</v>
      </c>
      <c r="F3022" s="11" t="s">
        <v>12759</v>
      </c>
      <c r="G3022" s="12" t="s">
        <v>48</v>
      </c>
      <c r="H3022" s="12"/>
      <c r="I3022" s="14" t="s">
        <v>352</v>
      </c>
      <c r="J3022" s="12" t="s">
        <v>24</v>
      </c>
      <c r="K3022" s="12" t="s">
        <v>25</v>
      </c>
      <c r="L3022" s="12" t="s">
        <v>39</v>
      </c>
      <c r="M3022" s="11" t="s">
        <v>40</v>
      </c>
      <c r="N3022" s="11" t="s">
        <v>28</v>
      </c>
      <c r="O3022" s="12" t="s">
        <v>29</v>
      </c>
      <c r="P3022" s="12"/>
      <c r="Q3022" s="15" t="s">
        <v>12760</v>
      </c>
      <c r="R3022" s="12" t="s">
        <v>42</v>
      </c>
      <c r="S3022" s="11" t="s">
        <v>12761</v>
      </c>
      <c r="T3022" s="11" t="s">
        <v>12762</v>
      </c>
    </row>
    <row x14ac:dyDescent="0.25" r="3023" customHeight="1" ht="19.5">
      <c r="A3023" s="18">
        <v>45205</v>
      </c>
      <c r="B3023" s="11" t="s">
        <v>12763</v>
      </c>
      <c r="C3023" s="11" t="s">
        <v>3899</v>
      </c>
      <c r="D3023" s="12"/>
      <c r="E3023" s="13">
        <v>13197312168</v>
      </c>
      <c r="F3023" s="11" t="s">
        <v>12764</v>
      </c>
      <c r="G3023" s="12" t="s">
        <v>289</v>
      </c>
      <c r="H3023" s="12" t="s">
        <v>98</v>
      </c>
      <c r="I3023" s="14" t="s">
        <v>486</v>
      </c>
      <c r="J3023" s="12" t="s">
        <v>24</v>
      </c>
      <c r="K3023" s="12" t="s">
        <v>25</v>
      </c>
      <c r="L3023" s="12" t="s">
        <v>39</v>
      </c>
      <c r="M3023" s="11" t="s">
        <v>27</v>
      </c>
      <c r="N3023" s="11" t="s">
        <v>28</v>
      </c>
      <c r="O3023" s="12" t="s">
        <v>29</v>
      </c>
      <c r="P3023" s="12"/>
      <c r="Q3023" s="15" t="s">
        <v>12765</v>
      </c>
      <c r="R3023" s="12" t="s">
        <v>42</v>
      </c>
      <c r="S3023" s="11" t="s">
        <v>12766</v>
      </c>
      <c r="T3023" s="11" t="s">
        <v>12767</v>
      </c>
    </row>
    <row x14ac:dyDescent="0.25" r="3024" customHeight="1" ht="19.5">
      <c r="A3024" s="18">
        <v>45205</v>
      </c>
      <c r="B3024" s="11" t="s">
        <v>12768</v>
      </c>
      <c r="C3024" s="11" t="s">
        <v>6057</v>
      </c>
      <c r="D3024" s="12"/>
      <c r="E3024" s="13">
        <v>19536094941</v>
      </c>
      <c r="F3024" s="11" t="s">
        <v>12769</v>
      </c>
      <c r="G3024" s="12" t="s">
        <v>23</v>
      </c>
      <c r="H3024" s="12"/>
      <c r="I3024" s="14" t="s">
        <v>68</v>
      </c>
      <c r="J3024" s="12" t="s">
        <v>24</v>
      </c>
      <c r="K3024" s="12" t="s">
        <v>25</v>
      </c>
      <c r="L3024" s="12" t="s">
        <v>39</v>
      </c>
      <c r="M3024" s="11" t="s">
        <v>40</v>
      </c>
      <c r="N3024" s="11" t="s">
        <v>183</v>
      </c>
      <c r="O3024" s="12" t="s">
        <v>29</v>
      </c>
      <c r="P3024" s="12"/>
      <c r="Q3024" s="15" t="s">
        <v>12770</v>
      </c>
      <c r="R3024" s="12" t="s">
        <v>42</v>
      </c>
      <c r="S3024" s="11" t="s">
        <v>12771</v>
      </c>
      <c r="T3024" s="11" t="s">
        <v>12772</v>
      </c>
    </row>
    <row x14ac:dyDescent="0.25" r="3025" customHeight="1" ht="19.5">
      <c r="A3025" s="18">
        <v>45205</v>
      </c>
      <c r="B3025" s="11" t="s">
        <v>12773</v>
      </c>
      <c r="C3025" s="11" t="s">
        <v>6057</v>
      </c>
      <c r="D3025" s="12"/>
      <c r="E3025" s="13">
        <v>15572723717</v>
      </c>
      <c r="F3025" s="11" t="s">
        <v>12774</v>
      </c>
      <c r="G3025" s="12" t="s">
        <v>23</v>
      </c>
      <c r="H3025" s="12"/>
      <c r="I3025" s="14" t="s">
        <v>154</v>
      </c>
      <c r="J3025" s="12" t="s">
        <v>24</v>
      </c>
      <c r="K3025" s="12" t="s">
        <v>25</v>
      </c>
      <c r="L3025" s="12" t="s">
        <v>39</v>
      </c>
      <c r="M3025" s="11" t="s">
        <v>27</v>
      </c>
      <c r="N3025" s="11" t="s">
        <v>183</v>
      </c>
      <c r="O3025" s="12" t="s">
        <v>29</v>
      </c>
      <c r="P3025" s="12"/>
      <c r="Q3025" s="15" t="s">
        <v>12775</v>
      </c>
      <c r="R3025" s="12" t="s">
        <v>42</v>
      </c>
      <c r="S3025" s="11" t="s">
        <v>12776</v>
      </c>
      <c r="T3025" s="11" t="s">
        <v>12777</v>
      </c>
    </row>
    <row x14ac:dyDescent="0.25" r="3026" customHeight="1" ht="19.5">
      <c r="A3026" s="18">
        <v>45205</v>
      </c>
      <c r="B3026" s="11" t="s">
        <v>12778</v>
      </c>
      <c r="C3026" s="11" t="s">
        <v>6063</v>
      </c>
      <c r="D3026" s="12"/>
      <c r="E3026" s="13">
        <v>18572378988</v>
      </c>
      <c r="F3026" s="11" t="s">
        <v>12779</v>
      </c>
      <c r="G3026" s="12" t="s">
        <v>216</v>
      </c>
      <c r="H3026" s="12"/>
      <c r="I3026" s="14" t="s">
        <v>779</v>
      </c>
      <c r="J3026" s="12" t="s">
        <v>24</v>
      </c>
      <c r="K3026" s="12" t="s">
        <v>25</v>
      </c>
      <c r="L3026" s="12" t="s">
        <v>39</v>
      </c>
      <c r="M3026" s="11" t="s">
        <v>40</v>
      </c>
      <c r="N3026" s="11" t="s">
        <v>183</v>
      </c>
      <c r="O3026" s="12" t="s">
        <v>29</v>
      </c>
      <c r="P3026" s="12"/>
      <c r="Q3026" s="15" t="s">
        <v>12780</v>
      </c>
      <c r="R3026" s="12" t="s">
        <v>42</v>
      </c>
      <c r="S3026" s="11" t="s">
        <v>12781</v>
      </c>
      <c r="T3026" s="11" t="s">
        <v>12782</v>
      </c>
    </row>
    <row x14ac:dyDescent="0.25" r="3027" customHeight="1" ht="19.5">
      <c r="A3027" s="18">
        <v>45205</v>
      </c>
      <c r="B3027" s="11" t="s">
        <v>12783</v>
      </c>
      <c r="C3027" s="11" t="s">
        <v>6057</v>
      </c>
      <c r="D3027" s="12"/>
      <c r="E3027" s="13">
        <v>18086370683</v>
      </c>
      <c r="F3027" s="11" t="s">
        <v>12784</v>
      </c>
      <c r="G3027" s="12" t="s">
        <v>23</v>
      </c>
      <c r="H3027" s="12"/>
      <c r="I3027" s="14" t="s">
        <v>433</v>
      </c>
      <c r="J3027" s="12" t="s">
        <v>24</v>
      </c>
      <c r="K3027" s="12" t="s">
        <v>25</v>
      </c>
      <c r="L3027" s="12" t="s">
        <v>39</v>
      </c>
      <c r="M3027" s="11" t="s">
        <v>40</v>
      </c>
      <c r="N3027" s="11" t="s">
        <v>183</v>
      </c>
      <c r="O3027" s="12" t="s">
        <v>29</v>
      </c>
      <c r="P3027" s="12"/>
      <c r="Q3027" s="15" t="s">
        <v>12785</v>
      </c>
      <c r="R3027" s="12" t="s">
        <v>42</v>
      </c>
      <c r="S3027" s="11" t="s">
        <v>12786</v>
      </c>
      <c r="T3027" s="11" t="s">
        <v>12787</v>
      </c>
    </row>
    <row x14ac:dyDescent="0.25" r="3028" customHeight="1" ht="19.5">
      <c r="A3028" s="18">
        <v>45205</v>
      </c>
      <c r="B3028" s="11" t="s">
        <v>12788</v>
      </c>
      <c r="C3028" s="11" t="s">
        <v>4499</v>
      </c>
      <c r="D3028" s="12"/>
      <c r="E3028" s="13">
        <v>18571036468</v>
      </c>
      <c r="F3028" s="11" t="s">
        <v>12789</v>
      </c>
      <c r="G3028" s="12" t="s">
        <v>56</v>
      </c>
      <c r="H3028" s="12"/>
      <c r="I3028" s="14" t="s">
        <v>796</v>
      </c>
      <c r="J3028" s="12" t="s">
        <v>24</v>
      </c>
      <c r="K3028" s="12" t="s">
        <v>25</v>
      </c>
      <c r="L3028" s="12" t="s">
        <v>39</v>
      </c>
      <c r="M3028" s="11" t="s">
        <v>40</v>
      </c>
      <c r="N3028" s="11" t="s">
        <v>183</v>
      </c>
      <c r="O3028" s="12" t="s">
        <v>29</v>
      </c>
      <c r="P3028" s="12"/>
      <c r="Q3028" s="15" t="s">
        <v>12790</v>
      </c>
      <c r="R3028" s="12" t="s">
        <v>42</v>
      </c>
      <c r="S3028" s="11" t="s">
        <v>12791</v>
      </c>
      <c r="T3028" s="11" t="s">
        <v>12792</v>
      </c>
    </row>
    <row x14ac:dyDescent="0.25" r="3029" customHeight="1" ht="19.5">
      <c r="A3029" s="18">
        <v>45205</v>
      </c>
      <c r="B3029" s="11" t="s">
        <v>12793</v>
      </c>
      <c r="C3029" s="11" t="s">
        <v>5631</v>
      </c>
      <c r="D3029" s="12"/>
      <c r="E3029" s="13" t="s">
        <v>12794</v>
      </c>
      <c r="F3029" s="11" t="s">
        <v>12795</v>
      </c>
      <c r="G3029" s="12" t="s">
        <v>62</v>
      </c>
      <c r="H3029" s="12" t="s">
        <v>121</v>
      </c>
      <c r="I3029" s="14" t="s">
        <v>182</v>
      </c>
      <c r="J3029" s="12" t="s">
        <v>24</v>
      </c>
      <c r="K3029" s="12" t="s">
        <v>25</v>
      </c>
      <c r="L3029" s="12" t="s">
        <v>39</v>
      </c>
      <c r="M3029" s="11" t="s">
        <v>40</v>
      </c>
      <c r="N3029" s="11" t="s">
        <v>183</v>
      </c>
      <c r="O3029" s="12" t="s">
        <v>29</v>
      </c>
      <c r="P3029" s="12"/>
      <c r="Q3029" s="15" t="s">
        <v>12796</v>
      </c>
      <c r="R3029" s="12" t="s">
        <v>42</v>
      </c>
      <c r="S3029" s="11" t="s">
        <v>12797</v>
      </c>
      <c r="T3029" s="11" t="s">
        <v>12798</v>
      </c>
    </row>
    <row x14ac:dyDescent="0.25" r="3030" customHeight="1" ht="19.5">
      <c r="A3030" s="18">
        <v>45205</v>
      </c>
      <c r="B3030" s="11" t="s">
        <v>12799</v>
      </c>
      <c r="C3030" s="11" t="s">
        <v>180</v>
      </c>
      <c r="D3030" s="12"/>
      <c r="E3030" s="13">
        <v>15587908800</v>
      </c>
      <c r="F3030" s="11" t="s">
        <v>12800</v>
      </c>
      <c r="G3030" s="12" t="s">
        <v>216</v>
      </c>
      <c r="H3030" s="12"/>
      <c r="I3030" s="14" t="s">
        <v>272</v>
      </c>
      <c r="J3030" s="12" t="s">
        <v>24</v>
      </c>
      <c r="K3030" s="12" t="s">
        <v>25</v>
      </c>
      <c r="L3030" s="12" t="s">
        <v>39</v>
      </c>
      <c r="M3030" s="11" t="s">
        <v>40</v>
      </c>
      <c r="N3030" s="11" t="s">
        <v>183</v>
      </c>
      <c r="O3030" s="12" t="s">
        <v>29</v>
      </c>
      <c r="P3030" s="12"/>
      <c r="Q3030" s="15" t="s">
        <v>12434</v>
      </c>
      <c r="R3030" s="12" t="s">
        <v>42</v>
      </c>
      <c r="S3030" s="11" t="s">
        <v>12801</v>
      </c>
      <c r="T3030" s="11" t="s">
        <v>12802</v>
      </c>
    </row>
    <row x14ac:dyDescent="0.25" r="3031" customHeight="1" ht="19.5">
      <c r="A3031" s="18">
        <v>45205</v>
      </c>
      <c r="B3031" s="11" t="s">
        <v>12803</v>
      </c>
      <c r="C3031" s="11" t="s">
        <v>4499</v>
      </c>
      <c r="D3031" s="12"/>
      <c r="E3031" s="13" t="s">
        <v>12804</v>
      </c>
      <c r="F3031" s="11" t="s">
        <v>12805</v>
      </c>
      <c r="G3031" s="12" t="s">
        <v>74</v>
      </c>
      <c r="H3031" s="12" t="s">
        <v>98</v>
      </c>
      <c r="I3031" s="14" t="s">
        <v>68</v>
      </c>
      <c r="J3031" s="12" t="s">
        <v>24</v>
      </c>
      <c r="K3031" s="12" t="s">
        <v>25</v>
      </c>
      <c r="L3031" s="12" t="s">
        <v>39</v>
      </c>
      <c r="M3031" s="11" t="s">
        <v>149</v>
      </c>
      <c r="N3031" s="11" t="s">
        <v>183</v>
      </c>
      <c r="O3031" s="12" t="s">
        <v>29</v>
      </c>
      <c r="P3031" s="12"/>
      <c r="Q3031" s="15" t="s">
        <v>12806</v>
      </c>
      <c r="R3031" s="12" t="s">
        <v>42</v>
      </c>
      <c r="S3031" s="11" t="s">
        <v>12807</v>
      </c>
      <c r="T3031" s="11" t="s">
        <v>12808</v>
      </c>
    </row>
    <row x14ac:dyDescent="0.25" r="3032" customHeight="1" ht="19.5">
      <c r="A3032" s="18">
        <v>45205</v>
      </c>
      <c r="B3032" s="11" t="s">
        <v>12809</v>
      </c>
      <c r="C3032" s="11" t="s">
        <v>6057</v>
      </c>
      <c r="D3032" s="12"/>
      <c r="E3032" s="13">
        <v>13886716490</v>
      </c>
      <c r="F3032" s="11" t="s">
        <v>12810</v>
      </c>
      <c r="G3032" s="12" t="s">
        <v>48</v>
      </c>
      <c r="H3032" s="12" t="s">
        <v>98</v>
      </c>
      <c r="I3032" s="14" t="s">
        <v>104</v>
      </c>
      <c r="J3032" s="12" t="s">
        <v>24</v>
      </c>
      <c r="K3032" s="12" t="s">
        <v>25</v>
      </c>
      <c r="L3032" s="12" t="s">
        <v>39</v>
      </c>
      <c r="M3032" s="11" t="s">
        <v>40</v>
      </c>
      <c r="N3032" s="11" t="s">
        <v>183</v>
      </c>
      <c r="O3032" s="12" t="s">
        <v>29</v>
      </c>
      <c r="P3032" s="12"/>
      <c r="Q3032" s="15" t="s">
        <v>12811</v>
      </c>
      <c r="R3032" s="12" t="s">
        <v>42</v>
      </c>
      <c r="S3032" s="11" t="s">
        <v>12812</v>
      </c>
      <c r="T3032" s="11" t="s">
        <v>12813</v>
      </c>
    </row>
    <row x14ac:dyDescent="0.25" r="3033" customHeight="1" ht="19.5">
      <c r="A3033" s="18">
        <v>45205</v>
      </c>
      <c r="B3033" s="11" t="s">
        <v>12814</v>
      </c>
      <c r="C3033" s="11" t="s">
        <v>6057</v>
      </c>
      <c r="D3033" s="12"/>
      <c r="E3033" s="13">
        <v>15671063789</v>
      </c>
      <c r="F3033" s="11" t="s">
        <v>6777</v>
      </c>
      <c r="G3033" s="12" t="s">
        <v>62</v>
      </c>
      <c r="H3033" s="12" t="s">
        <v>98</v>
      </c>
      <c r="I3033" s="14" t="s">
        <v>87</v>
      </c>
      <c r="J3033" s="12" t="s">
        <v>24</v>
      </c>
      <c r="K3033" s="12" t="s">
        <v>25</v>
      </c>
      <c r="L3033" s="12" t="s">
        <v>39</v>
      </c>
      <c r="M3033" s="11" t="s">
        <v>40</v>
      </c>
      <c r="N3033" s="11" t="s">
        <v>183</v>
      </c>
      <c r="O3033" s="12" t="s">
        <v>29</v>
      </c>
      <c r="P3033" s="12"/>
      <c r="Q3033" s="15" t="s">
        <v>12815</v>
      </c>
      <c r="R3033" s="12" t="s">
        <v>42</v>
      </c>
      <c r="S3033" s="11" t="s">
        <v>12816</v>
      </c>
      <c r="T3033" s="11" t="s">
        <v>12817</v>
      </c>
    </row>
    <row x14ac:dyDescent="0.25" r="3034" customHeight="1" ht="19.5">
      <c r="A3034" s="18">
        <v>45205</v>
      </c>
      <c r="B3034" s="11" t="s">
        <v>12818</v>
      </c>
      <c r="C3034" s="11" t="s">
        <v>6057</v>
      </c>
      <c r="D3034" s="12"/>
      <c r="E3034" s="13">
        <v>13264915921</v>
      </c>
      <c r="F3034" s="11" t="s">
        <v>12819</v>
      </c>
      <c r="G3034" s="12" t="s">
        <v>23</v>
      </c>
      <c r="H3034" s="12"/>
      <c r="I3034" s="14" t="s">
        <v>254</v>
      </c>
      <c r="J3034" s="12" t="s">
        <v>24</v>
      </c>
      <c r="K3034" s="12" t="s">
        <v>25</v>
      </c>
      <c r="L3034" s="12" t="s">
        <v>39</v>
      </c>
      <c r="M3034" s="11" t="s">
        <v>27</v>
      </c>
      <c r="N3034" s="11" t="s">
        <v>183</v>
      </c>
      <c r="O3034" s="12" t="s">
        <v>29</v>
      </c>
      <c r="P3034" s="12"/>
      <c r="Q3034" s="15" t="s">
        <v>12820</v>
      </c>
      <c r="R3034" s="12" t="s">
        <v>42</v>
      </c>
      <c r="S3034" s="11" t="s">
        <v>12821</v>
      </c>
      <c r="T3034" s="11" t="s">
        <v>12822</v>
      </c>
    </row>
    <row x14ac:dyDescent="0.25" r="3035" customHeight="1" ht="19.5">
      <c r="A3035" s="18">
        <v>45205</v>
      </c>
      <c r="B3035" s="11" t="s">
        <v>12823</v>
      </c>
      <c r="C3035" s="11" t="s">
        <v>6057</v>
      </c>
      <c r="D3035" s="12"/>
      <c r="E3035" s="13" t="s">
        <v>12824</v>
      </c>
      <c r="F3035" s="11" t="s">
        <v>1695</v>
      </c>
      <c r="G3035" s="12" t="s">
        <v>74</v>
      </c>
      <c r="H3035" s="12"/>
      <c r="I3035" s="14" t="s">
        <v>3454</v>
      </c>
      <c r="J3035" s="12" t="s">
        <v>24</v>
      </c>
      <c r="K3035" s="12" t="s">
        <v>25</v>
      </c>
      <c r="L3035" s="12" t="s">
        <v>39</v>
      </c>
      <c r="M3035" s="11" t="s">
        <v>149</v>
      </c>
      <c r="N3035" s="11" t="s">
        <v>183</v>
      </c>
      <c r="O3035" s="12" t="s">
        <v>29</v>
      </c>
      <c r="P3035" s="12"/>
      <c r="Q3035" s="15" t="s">
        <v>12825</v>
      </c>
      <c r="R3035" s="12" t="s">
        <v>42</v>
      </c>
      <c r="S3035" s="11" t="s">
        <v>12826</v>
      </c>
      <c r="T3035" s="11" t="s">
        <v>12827</v>
      </c>
    </row>
    <row x14ac:dyDescent="0.25" r="3036" customHeight="1" ht="19.5">
      <c r="A3036" s="18">
        <v>45205</v>
      </c>
      <c r="B3036" s="11" t="s">
        <v>12828</v>
      </c>
      <c r="C3036" s="11" t="s">
        <v>6057</v>
      </c>
      <c r="D3036" s="12"/>
      <c r="E3036" s="13">
        <v>17671330259</v>
      </c>
      <c r="F3036" s="11" t="s">
        <v>12829</v>
      </c>
      <c r="G3036" s="12" t="s">
        <v>289</v>
      </c>
      <c r="H3036" s="12" t="s">
        <v>130</v>
      </c>
      <c r="I3036" s="14" t="s">
        <v>93</v>
      </c>
      <c r="J3036" s="12" t="s">
        <v>24</v>
      </c>
      <c r="K3036" s="12" t="s">
        <v>25</v>
      </c>
      <c r="L3036" s="12" t="s">
        <v>39</v>
      </c>
      <c r="M3036" s="11" t="s">
        <v>40</v>
      </c>
      <c r="N3036" s="11" t="s">
        <v>183</v>
      </c>
      <c r="O3036" s="12" t="s">
        <v>29</v>
      </c>
      <c r="P3036" s="12"/>
      <c r="Q3036" s="15" t="s">
        <v>12830</v>
      </c>
      <c r="R3036" s="12" t="s">
        <v>42</v>
      </c>
      <c r="S3036" s="11" t="s">
        <v>12831</v>
      </c>
      <c r="T3036" s="11" t="s">
        <v>12832</v>
      </c>
    </row>
    <row x14ac:dyDescent="0.25" r="3037" customHeight="1" ht="19.5">
      <c r="A3037" s="18">
        <v>45205</v>
      </c>
      <c r="B3037" s="11" t="s">
        <v>12833</v>
      </c>
      <c r="C3037" s="11" t="s">
        <v>6057</v>
      </c>
      <c r="D3037" s="12"/>
      <c r="E3037" s="13">
        <v>15337450158</v>
      </c>
      <c r="F3037" s="11" t="s">
        <v>12834</v>
      </c>
      <c r="G3037" s="12" t="s">
        <v>23</v>
      </c>
      <c r="H3037" s="12" t="s">
        <v>130</v>
      </c>
      <c r="I3037" s="14" t="s">
        <v>110</v>
      </c>
      <c r="J3037" s="12" t="s">
        <v>24</v>
      </c>
      <c r="K3037" s="12" t="s">
        <v>25</v>
      </c>
      <c r="L3037" s="12" t="s">
        <v>39</v>
      </c>
      <c r="M3037" s="11" t="s">
        <v>40</v>
      </c>
      <c r="N3037" s="11" t="s">
        <v>183</v>
      </c>
      <c r="O3037" s="12" t="s">
        <v>29</v>
      </c>
      <c r="P3037" s="12"/>
      <c r="Q3037" s="15" t="s">
        <v>12835</v>
      </c>
      <c r="R3037" s="12" t="s">
        <v>42</v>
      </c>
      <c r="S3037" s="11" t="s">
        <v>12836</v>
      </c>
      <c r="T3037" s="11" t="s">
        <v>12837</v>
      </c>
    </row>
    <row x14ac:dyDescent="0.25" r="3038" customHeight="1" ht="19.5">
      <c r="A3038" s="18">
        <v>45205</v>
      </c>
      <c r="B3038" s="11" t="s">
        <v>12838</v>
      </c>
      <c r="C3038" s="11" t="s">
        <v>6057</v>
      </c>
      <c r="D3038" s="12"/>
      <c r="E3038" s="13">
        <v>18507201991</v>
      </c>
      <c r="F3038" s="11" t="s">
        <v>12839</v>
      </c>
      <c r="G3038" s="12" t="s">
        <v>23</v>
      </c>
      <c r="H3038" s="12"/>
      <c r="I3038" s="14" t="s">
        <v>254</v>
      </c>
      <c r="J3038" s="12" t="s">
        <v>24</v>
      </c>
      <c r="K3038" s="12" t="s">
        <v>25</v>
      </c>
      <c r="L3038" s="12" t="s">
        <v>39</v>
      </c>
      <c r="M3038" s="11" t="s">
        <v>40</v>
      </c>
      <c r="N3038" s="11" t="s">
        <v>183</v>
      </c>
      <c r="O3038" s="12" t="s">
        <v>29</v>
      </c>
      <c r="P3038" s="12"/>
      <c r="Q3038" s="15" t="s">
        <v>12840</v>
      </c>
      <c r="R3038" s="12" t="s">
        <v>42</v>
      </c>
      <c r="S3038" s="11" t="s">
        <v>12841</v>
      </c>
      <c r="T3038" s="11" t="s">
        <v>12842</v>
      </c>
    </row>
    <row x14ac:dyDescent="0.25" r="3039" customHeight="1" ht="19.5">
      <c r="A3039" s="18">
        <v>45205</v>
      </c>
      <c r="B3039" s="11" t="s">
        <v>12843</v>
      </c>
      <c r="C3039" s="11" t="s">
        <v>9836</v>
      </c>
      <c r="D3039" s="12"/>
      <c r="E3039" s="13">
        <v>18674252798</v>
      </c>
      <c r="F3039" s="11" t="s">
        <v>12844</v>
      </c>
      <c r="G3039" s="12" t="s">
        <v>23</v>
      </c>
      <c r="H3039" s="12"/>
      <c r="I3039" s="14" t="s">
        <v>131</v>
      </c>
      <c r="J3039" s="12" t="s">
        <v>24</v>
      </c>
      <c r="K3039" s="12" t="s">
        <v>25</v>
      </c>
      <c r="L3039" s="12" t="s">
        <v>39</v>
      </c>
      <c r="M3039" s="11" t="s">
        <v>40</v>
      </c>
      <c r="N3039" s="11" t="s">
        <v>183</v>
      </c>
      <c r="O3039" s="12" t="s">
        <v>29</v>
      </c>
      <c r="P3039" s="12"/>
      <c r="Q3039" s="15" t="s">
        <v>12845</v>
      </c>
      <c r="R3039" s="12" t="s">
        <v>42</v>
      </c>
      <c r="S3039" s="11" t="s">
        <v>12846</v>
      </c>
      <c r="T3039" s="11" t="s">
        <v>12847</v>
      </c>
    </row>
    <row x14ac:dyDescent="0.25" r="3040" customHeight="1" ht="19.5">
      <c r="A3040" s="18">
        <v>45205</v>
      </c>
      <c r="B3040" s="11" t="s">
        <v>12848</v>
      </c>
      <c r="C3040" s="11" t="s">
        <v>6057</v>
      </c>
      <c r="D3040" s="12"/>
      <c r="E3040" s="13">
        <v>15334066980</v>
      </c>
      <c r="F3040" s="11" t="s">
        <v>12849</v>
      </c>
      <c r="G3040" s="12" t="s">
        <v>48</v>
      </c>
      <c r="H3040" s="12"/>
      <c r="I3040" s="14" t="s">
        <v>850</v>
      </c>
      <c r="J3040" s="12" t="s">
        <v>24</v>
      </c>
      <c r="K3040" s="12" t="s">
        <v>25</v>
      </c>
      <c r="L3040" s="12" t="s">
        <v>39</v>
      </c>
      <c r="M3040" s="11" t="s">
        <v>40</v>
      </c>
      <c r="N3040" s="11" t="s">
        <v>183</v>
      </c>
      <c r="O3040" s="12" t="s">
        <v>29</v>
      </c>
      <c r="P3040" s="12"/>
      <c r="Q3040" s="15" t="s">
        <v>12850</v>
      </c>
      <c r="R3040" s="12" t="s">
        <v>42</v>
      </c>
      <c r="S3040" s="11" t="s">
        <v>12851</v>
      </c>
      <c r="T3040" s="11" t="s">
        <v>12852</v>
      </c>
    </row>
    <row x14ac:dyDescent="0.25" r="3041" customHeight="1" ht="19.5">
      <c r="A3041" s="18">
        <v>45205</v>
      </c>
      <c r="B3041" s="11" t="s">
        <v>12853</v>
      </c>
      <c r="C3041" s="11" t="s">
        <v>12854</v>
      </c>
      <c r="D3041" s="12"/>
      <c r="E3041" s="13">
        <v>15671048579</v>
      </c>
      <c r="F3041" s="11" t="s">
        <v>12855</v>
      </c>
      <c r="G3041" s="12" t="s">
        <v>115</v>
      </c>
      <c r="H3041" s="12" t="s">
        <v>121</v>
      </c>
      <c r="I3041" s="14" t="s">
        <v>110</v>
      </c>
      <c r="J3041" s="12" t="s">
        <v>24</v>
      </c>
      <c r="K3041" s="12" t="s">
        <v>25</v>
      </c>
      <c r="L3041" s="12" t="s">
        <v>39</v>
      </c>
      <c r="M3041" s="11" t="s">
        <v>27</v>
      </c>
      <c r="N3041" s="11" t="s">
        <v>183</v>
      </c>
      <c r="O3041" s="12" t="s">
        <v>29</v>
      </c>
      <c r="P3041" s="12"/>
      <c r="Q3041" s="15" t="s">
        <v>12856</v>
      </c>
      <c r="R3041" s="12" t="s">
        <v>42</v>
      </c>
      <c r="S3041" s="11" t="s">
        <v>12857</v>
      </c>
      <c r="T3041" s="11" t="s">
        <v>12858</v>
      </c>
    </row>
    <row x14ac:dyDescent="0.25" r="3042" customHeight="1" ht="19.5">
      <c r="A3042" s="18">
        <v>45205</v>
      </c>
      <c r="B3042" s="11" t="s">
        <v>12859</v>
      </c>
      <c r="C3042" s="11" t="s">
        <v>6057</v>
      </c>
      <c r="D3042" s="12"/>
      <c r="E3042" s="13">
        <v>18671735596</v>
      </c>
      <c r="F3042" s="11" t="s">
        <v>12860</v>
      </c>
      <c r="G3042" s="12" t="s">
        <v>62</v>
      </c>
      <c r="H3042" s="12"/>
      <c r="I3042" s="14" t="s">
        <v>254</v>
      </c>
      <c r="J3042" s="12" t="s">
        <v>24</v>
      </c>
      <c r="K3042" s="12" t="s">
        <v>25</v>
      </c>
      <c r="L3042" s="12" t="s">
        <v>39</v>
      </c>
      <c r="M3042" s="11" t="s">
        <v>40</v>
      </c>
      <c r="N3042" s="11" t="s">
        <v>183</v>
      </c>
      <c r="O3042" s="12" t="s">
        <v>29</v>
      </c>
      <c r="P3042" s="12"/>
      <c r="Q3042" s="15" t="s">
        <v>12861</v>
      </c>
      <c r="R3042" s="12" t="s">
        <v>42</v>
      </c>
      <c r="S3042" s="11" t="s">
        <v>12862</v>
      </c>
      <c r="T3042" s="11" t="s">
        <v>12863</v>
      </c>
    </row>
    <row x14ac:dyDescent="0.25" r="3043" customHeight="1" ht="19.5">
      <c r="A3043" s="18">
        <v>45205</v>
      </c>
      <c r="B3043" s="11" t="s">
        <v>12864</v>
      </c>
      <c r="C3043" s="11" t="s">
        <v>6057</v>
      </c>
      <c r="D3043" s="12"/>
      <c r="E3043" s="13">
        <v>18607207325</v>
      </c>
      <c r="F3043" s="11" t="s">
        <v>12284</v>
      </c>
      <c r="G3043" s="12" t="s">
        <v>56</v>
      </c>
      <c r="H3043" s="12"/>
      <c r="I3043" s="14" t="s">
        <v>136</v>
      </c>
      <c r="J3043" s="12" t="s">
        <v>24</v>
      </c>
      <c r="K3043" s="12" t="s">
        <v>25</v>
      </c>
      <c r="L3043" s="12" t="s">
        <v>39</v>
      </c>
      <c r="M3043" s="11" t="s">
        <v>40</v>
      </c>
      <c r="N3043" s="11" t="s">
        <v>183</v>
      </c>
      <c r="O3043" s="12" t="s">
        <v>29</v>
      </c>
      <c r="P3043" s="12"/>
      <c r="Q3043" s="15" t="s">
        <v>12865</v>
      </c>
      <c r="R3043" s="12" t="s">
        <v>42</v>
      </c>
      <c r="S3043" s="11" t="s">
        <v>12866</v>
      </c>
      <c r="T3043" s="11" t="s">
        <v>12867</v>
      </c>
    </row>
    <row x14ac:dyDescent="0.25" r="3044" customHeight="1" ht="19.5">
      <c r="A3044" s="18">
        <v>45205</v>
      </c>
      <c r="B3044" s="11" t="s">
        <v>12868</v>
      </c>
      <c r="C3044" s="11" t="s">
        <v>6057</v>
      </c>
      <c r="D3044" s="12"/>
      <c r="E3044" s="13">
        <v>18808605736</v>
      </c>
      <c r="F3044" s="11" t="s">
        <v>12869</v>
      </c>
      <c r="G3044" s="12" t="s">
        <v>48</v>
      </c>
      <c r="H3044" s="12"/>
      <c r="I3044" s="14" t="s">
        <v>272</v>
      </c>
      <c r="J3044" s="12" t="s">
        <v>24</v>
      </c>
      <c r="K3044" s="12" t="s">
        <v>25</v>
      </c>
      <c r="L3044" s="12" t="s">
        <v>39</v>
      </c>
      <c r="M3044" s="11" t="s">
        <v>40</v>
      </c>
      <c r="N3044" s="11" t="s">
        <v>183</v>
      </c>
      <c r="O3044" s="12" t="s">
        <v>29</v>
      </c>
      <c r="P3044" s="12"/>
      <c r="Q3044" s="15" t="s">
        <v>12870</v>
      </c>
      <c r="R3044" s="12" t="s">
        <v>42</v>
      </c>
      <c r="S3044" s="11" t="s">
        <v>12871</v>
      </c>
      <c r="T3044" s="11" t="s">
        <v>12872</v>
      </c>
    </row>
    <row x14ac:dyDescent="0.25" r="3045" customHeight="1" ht="19.5">
      <c r="A3045" s="18">
        <v>45205</v>
      </c>
      <c r="B3045" s="11" t="s">
        <v>12873</v>
      </c>
      <c r="C3045" s="11" t="s">
        <v>6057</v>
      </c>
      <c r="D3045" s="12"/>
      <c r="E3045" s="13">
        <v>13135829397</v>
      </c>
      <c r="F3045" s="11" t="s">
        <v>12874</v>
      </c>
      <c r="G3045" s="12" t="s">
        <v>23</v>
      </c>
      <c r="H3045" s="12"/>
      <c r="I3045" s="14" t="s">
        <v>116</v>
      </c>
      <c r="J3045" s="12" t="s">
        <v>24</v>
      </c>
      <c r="K3045" s="12" t="s">
        <v>25</v>
      </c>
      <c r="L3045" s="12" t="s">
        <v>39</v>
      </c>
      <c r="M3045" s="11" t="s">
        <v>27</v>
      </c>
      <c r="N3045" s="11" t="s">
        <v>183</v>
      </c>
      <c r="O3045" s="12" t="s">
        <v>29</v>
      </c>
      <c r="P3045" s="12"/>
      <c r="Q3045" s="15" t="s">
        <v>12875</v>
      </c>
      <c r="R3045" s="12" t="s">
        <v>42</v>
      </c>
      <c r="S3045" s="11" t="s">
        <v>12876</v>
      </c>
      <c r="T3045" s="11" t="s">
        <v>12877</v>
      </c>
    </row>
    <row x14ac:dyDescent="0.25" r="3046" customHeight="1" ht="19.5">
      <c r="A3046" s="18">
        <v>45205</v>
      </c>
      <c r="B3046" s="11" t="s">
        <v>12878</v>
      </c>
      <c r="C3046" s="11" t="s">
        <v>108</v>
      </c>
      <c r="D3046" s="12"/>
      <c r="E3046" s="13">
        <v>15586372521</v>
      </c>
      <c r="F3046" s="11" t="s">
        <v>12879</v>
      </c>
      <c r="G3046" s="12" t="s">
        <v>37</v>
      </c>
      <c r="H3046" s="12"/>
      <c r="I3046" s="14" t="s">
        <v>241</v>
      </c>
      <c r="J3046" s="12" t="s">
        <v>24</v>
      </c>
      <c r="K3046" s="12" t="s">
        <v>25</v>
      </c>
      <c r="L3046" s="12" t="s">
        <v>39</v>
      </c>
      <c r="M3046" s="11" t="s">
        <v>40</v>
      </c>
      <c r="N3046" s="11" t="s">
        <v>28</v>
      </c>
      <c r="O3046" s="12" t="s">
        <v>29</v>
      </c>
      <c r="P3046" s="12"/>
      <c r="Q3046" s="15" t="s">
        <v>12880</v>
      </c>
      <c r="R3046" s="12" t="s">
        <v>51</v>
      </c>
      <c r="S3046" s="17" t="s">
        <v>12881</v>
      </c>
      <c r="T3046" s="11"/>
    </row>
    <row x14ac:dyDescent="0.25" r="3047" customHeight="1" ht="19.5">
      <c r="A3047" s="18">
        <v>45205</v>
      </c>
      <c r="B3047" s="11" t="s">
        <v>12882</v>
      </c>
      <c r="C3047" s="11" t="s">
        <v>108</v>
      </c>
      <c r="D3047" s="12"/>
      <c r="E3047" s="13">
        <v>13207218017</v>
      </c>
      <c r="F3047" s="11" t="s">
        <v>12883</v>
      </c>
      <c r="G3047" s="12" t="s">
        <v>23</v>
      </c>
      <c r="H3047" s="12"/>
      <c r="I3047" s="14" t="s">
        <v>615</v>
      </c>
      <c r="J3047" s="12" t="s">
        <v>24</v>
      </c>
      <c r="K3047" s="12" t="s">
        <v>25</v>
      </c>
      <c r="L3047" s="12" t="s">
        <v>39</v>
      </c>
      <c r="M3047" s="11" t="s">
        <v>27</v>
      </c>
      <c r="N3047" s="11" t="s">
        <v>28</v>
      </c>
      <c r="O3047" s="12" t="s">
        <v>29</v>
      </c>
      <c r="P3047" s="12"/>
      <c r="Q3047" s="15" t="s">
        <v>12884</v>
      </c>
      <c r="R3047" s="12" t="s">
        <v>51</v>
      </c>
      <c r="S3047" s="11" t="s">
        <v>12885</v>
      </c>
      <c r="T3047" s="11"/>
    </row>
    <row x14ac:dyDescent="0.25" r="3048" customHeight="1" ht="19.5">
      <c r="A3048" s="18">
        <v>45205</v>
      </c>
      <c r="B3048" s="11" t="s">
        <v>12886</v>
      </c>
      <c r="C3048" s="11" t="s">
        <v>108</v>
      </c>
      <c r="D3048" s="12"/>
      <c r="E3048" s="13">
        <v>13047155723</v>
      </c>
      <c r="F3048" s="11" t="s">
        <v>12887</v>
      </c>
      <c r="G3048" s="12" t="s">
        <v>115</v>
      </c>
      <c r="H3048" s="12" t="s">
        <v>130</v>
      </c>
      <c r="I3048" s="14" t="s">
        <v>131</v>
      </c>
      <c r="J3048" s="12" t="s">
        <v>24</v>
      </c>
      <c r="K3048" s="12" t="s">
        <v>25</v>
      </c>
      <c r="L3048" s="12" t="s">
        <v>39</v>
      </c>
      <c r="M3048" s="11" t="s">
        <v>40</v>
      </c>
      <c r="N3048" s="11" t="s">
        <v>28</v>
      </c>
      <c r="O3048" s="12" t="s">
        <v>29</v>
      </c>
      <c r="P3048" s="12"/>
      <c r="Q3048" s="15" t="s">
        <v>12888</v>
      </c>
      <c r="R3048" s="12" t="s">
        <v>51</v>
      </c>
      <c r="S3048" s="11" t="s">
        <v>12889</v>
      </c>
      <c r="T3048" s="11"/>
    </row>
    <row x14ac:dyDescent="0.25" r="3049" customHeight="1" ht="19.5">
      <c r="A3049" s="18">
        <v>45205</v>
      </c>
      <c r="B3049" s="11" t="s">
        <v>12890</v>
      </c>
      <c r="C3049" s="11" t="s">
        <v>108</v>
      </c>
      <c r="D3049" s="12"/>
      <c r="E3049" s="13">
        <v>15587926011</v>
      </c>
      <c r="F3049" s="11" t="s">
        <v>12891</v>
      </c>
      <c r="G3049" s="12" t="s">
        <v>115</v>
      </c>
      <c r="H3049" s="12"/>
      <c r="I3049" s="14" t="s">
        <v>131</v>
      </c>
      <c r="J3049" s="12" t="s">
        <v>24</v>
      </c>
      <c r="K3049" s="12" t="s">
        <v>25</v>
      </c>
      <c r="L3049" s="12" t="s">
        <v>39</v>
      </c>
      <c r="M3049" s="11" t="s">
        <v>27</v>
      </c>
      <c r="N3049" s="11" t="s">
        <v>28</v>
      </c>
      <c r="O3049" s="12" t="s">
        <v>29</v>
      </c>
      <c r="P3049" s="12"/>
      <c r="Q3049" s="15" t="s">
        <v>12892</v>
      </c>
      <c r="R3049" s="12" t="s">
        <v>51</v>
      </c>
      <c r="S3049" s="17" t="s">
        <v>12893</v>
      </c>
      <c r="T3049" s="11"/>
    </row>
    <row x14ac:dyDescent="0.25" r="3050" customHeight="1" ht="19.5">
      <c r="A3050" s="18">
        <v>45205</v>
      </c>
      <c r="B3050" s="11" t="s">
        <v>12894</v>
      </c>
      <c r="C3050" s="11" t="s">
        <v>108</v>
      </c>
      <c r="D3050" s="12"/>
      <c r="E3050" s="13">
        <v>15572752151</v>
      </c>
      <c r="F3050" s="11" t="s">
        <v>12895</v>
      </c>
      <c r="G3050" s="12" t="s">
        <v>289</v>
      </c>
      <c r="H3050" s="12" t="s">
        <v>130</v>
      </c>
      <c r="I3050" s="14" t="s">
        <v>68</v>
      </c>
      <c r="J3050" s="12" t="s">
        <v>24</v>
      </c>
      <c r="K3050" s="12" t="s">
        <v>25</v>
      </c>
      <c r="L3050" s="12" t="s">
        <v>39</v>
      </c>
      <c r="M3050" s="11" t="s">
        <v>40</v>
      </c>
      <c r="N3050" s="11" t="s">
        <v>28</v>
      </c>
      <c r="O3050" s="12" t="s">
        <v>29</v>
      </c>
      <c r="P3050" s="12"/>
      <c r="Q3050" s="15" t="s">
        <v>12896</v>
      </c>
      <c r="R3050" s="12" t="s">
        <v>51</v>
      </c>
      <c r="S3050" s="11" t="s">
        <v>12897</v>
      </c>
      <c r="T3050" s="11"/>
    </row>
    <row x14ac:dyDescent="0.25" r="3051" customHeight="1" ht="19.5">
      <c r="A3051" s="18">
        <v>45205</v>
      </c>
      <c r="B3051" s="11" t="s">
        <v>12898</v>
      </c>
      <c r="C3051" s="11" t="s">
        <v>108</v>
      </c>
      <c r="D3051" s="12"/>
      <c r="E3051" s="13">
        <v>13117295505</v>
      </c>
      <c r="F3051" s="11" t="s">
        <v>12899</v>
      </c>
      <c r="G3051" s="12" t="s">
        <v>289</v>
      </c>
      <c r="H3051" s="12"/>
      <c r="I3051" s="14" t="s">
        <v>796</v>
      </c>
      <c r="J3051" s="12" t="s">
        <v>24</v>
      </c>
      <c r="K3051" s="12" t="s">
        <v>25</v>
      </c>
      <c r="L3051" s="12" t="s">
        <v>39</v>
      </c>
      <c r="M3051" s="11" t="s">
        <v>27</v>
      </c>
      <c r="N3051" s="11" t="s">
        <v>28</v>
      </c>
      <c r="O3051" s="12" t="s">
        <v>29</v>
      </c>
      <c r="P3051" s="12"/>
      <c r="Q3051" s="15" t="s">
        <v>12900</v>
      </c>
      <c r="R3051" s="12" t="s">
        <v>51</v>
      </c>
      <c r="S3051" s="11" t="s">
        <v>12901</v>
      </c>
      <c r="T3051" s="11"/>
    </row>
    <row x14ac:dyDescent="0.25" r="3052" customHeight="1" ht="19.5">
      <c r="A3052" s="18">
        <v>45205</v>
      </c>
      <c r="B3052" s="11" t="s">
        <v>12902</v>
      </c>
      <c r="C3052" s="11" t="s">
        <v>108</v>
      </c>
      <c r="D3052" s="12"/>
      <c r="E3052" s="13">
        <v>13047153812</v>
      </c>
      <c r="F3052" s="11" t="s">
        <v>12903</v>
      </c>
      <c r="G3052" s="12" t="s">
        <v>289</v>
      </c>
      <c r="H3052" s="12"/>
      <c r="I3052" s="14" t="s">
        <v>57</v>
      </c>
      <c r="J3052" s="12" t="s">
        <v>24</v>
      </c>
      <c r="K3052" s="12" t="s">
        <v>25</v>
      </c>
      <c r="L3052" s="12" t="s">
        <v>39</v>
      </c>
      <c r="M3052" s="11" t="s">
        <v>40</v>
      </c>
      <c r="N3052" s="11" t="s">
        <v>28</v>
      </c>
      <c r="O3052" s="12" t="s">
        <v>29</v>
      </c>
      <c r="P3052" s="12"/>
      <c r="Q3052" s="15" t="s">
        <v>12904</v>
      </c>
      <c r="R3052" s="12" t="s">
        <v>51</v>
      </c>
      <c r="S3052" s="11" t="s">
        <v>12905</v>
      </c>
      <c r="T3052" s="11"/>
    </row>
    <row x14ac:dyDescent="0.25" r="3053" customHeight="1" ht="19.5">
      <c r="A3053" s="18">
        <v>45205</v>
      </c>
      <c r="B3053" s="11" t="s">
        <v>12906</v>
      </c>
      <c r="C3053" s="11" t="s">
        <v>108</v>
      </c>
      <c r="D3053" s="12"/>
      <c r="E3053" s="13">
        <v>13135809222</v>
      </c>
      <c r="F3053" s="11" t="s">
        <v>12907</v>
      </c>
      <c r="G3053" s="12" t="s">
        <v>62</v>
      </c>
      <c r="H3053" s="12"/>
      <c r="I3053" s="14" t="s">
        <v>87</v>
      </c>
      <c r="J3053" s="12" t="s">
        <v>24</v>
      </c>
      <c r="K3053" s="12" t="s">
        <v>25</v>
      </c>
      <c r="L3053" s="12" t="s">
        <v>39</v>
      </c>
      <c r="M3053" s="11" t="s">
        <v>40</v>
      </c>
      <c r="N3053" s="11" t="s">
        <v>28</v>
      </c>
      <c r="O3053" s="12" t="s">
        <v>29</v>
      </c>
      <c r="P3053" s="12"/>
      <c r="Q3053" s="15" t="s">
        <v>12908</v>
      </c>
      <c r="R3053" s="12" t="s">
        <v>51</v>
      </c>
      <c r="S3053" s="11" t="s">
        <v>12909</v>
      </c>
      <c r="T3053" s="11"/>
    </row>
    <row x14ac:dyDescent="0.25" r="3054" customHeight="1" ht="19.5">
      <c r="A3054" s="18">
        <v>45205</v>
      </c>
      <c r="B3054" s="11" t="s">
        <v>12910</v>
      </c>
      <c r="C3054" s="11" t="s">
        <v>46</v>
      </c>
      <c r="D3054" s="12"/>
      <c r="E3054" s="13">
        <v>13235620908</v>
      </c>
      <c r="F3054" s="11" t="s">
        <v>12911</v>
      </c>
      <c r="G3054" s="12" t="s">
        <v>48</v>
      </c>
      <c r="H3054" s="12"/>
      <c r="I3054" s="14" t="s">
        <v>81</v>
      </c>
      <c r="J3054" s="12" t="s">
        <v>24</v>
      </c>
      <c r="K3054" s="12" t="s">
        <v>25</v>
      </c>
      <c r="L3054" s="12" t="s">
        <v>39</v>
      </c>
      <c r="M3054" s="11" t="s">
        <v>40</v>
      </c>
      <c r="N3054" s="11" t="s">
        <v>28</v>
      </c>
      <c r="O3054" s="12" t="s">
        <v>29</v>
      </c>
      <c r="P3054" s="12"/>
      <c r="Q3054" s="15" t="s">
        <v>12912</v>
      </c>
      <c r="R3054" s="12" t="s">
        <v>51</v>
      </c>
      <c r="S3054" s="11" t="s">
        <v>12913</v>
      </c>
      <c r="T3054" s="11"/>
    </row>
    <row x14ac:dyDescent="0.25" r="3055" customHeight="1" ht="19.5">
      <c r="A3055" s="18">
        <v>45205</v>
      </c>
      <c r="B3055" s="11" t="s">
        <v>12914</v>
      </c>
      <c r="C3055" s="11" t="s">
        <v>2414</v>
      </c>
      <c r="D3055" s="12"/>
      <c r="E3055" s="13">
        <v>13197307820</v>
      </c>
      <c r="F3055" s="11" t="s">
        <v>12915</v>
      </c>
      <c r="G3055" s="12" t="s">
        <v>74</v>
      </c>
      <c r="H3055" s="12"/>
      <c r="I3055" s="14" t="s">
        <v>290</v>
      </c>
      <c r="J3055" s="12" t="s">
        <v>24</v>
      </c>
      <c r="K3055" s="12" t="s">
        <v>25</v>
      </c>
      <c r="L3055" s="12" t="s">
        <v>39</v>
      </c>
      <c r="M3055" s="11" t="s">
        <v>40</v>
      </c>
      <c r="N3055" s="11" t="s">
        <v>28</v>
      </c>
      <c r="O3055" s="12" t="s">
        <v>29</v>
      </c>
      <c r="P3055" s="12"/>
      <c r="Q3055" s="15" t="s">
        <v>12916</v>
      </c>
      <c r="R3055" s="12" t="s">
        <v>42</v>
      </c>
      <c r="S3055" s="11" t="s">
        <v>12917</v>
      </c>
      <c r="T3055" s="11" t="s">
        <v>2453</v>
      </c>
    </row>
    <row x14ac:dyDescent="0.25" r="3056" customHeight="1" ht="19.5">
      <c r="A3056" s="18">
        <v>45205</v>
      </c>
      <c r="B3056" s="11" t="s">
        <v>12918</v>
      </c>
      <c r="C3056" s="11" t="s">
        <v>6205</v>
      </c>
      <c r="D3056" s="12"/>
      <c r="E3056" s="13">
        <v>15571754640</v>
      </c>
      <c r="F3056" s="11" t="s">
        <v>12451</v>
      </c>
      <c r="G3056" s="12" t="s">
        <v>74</v>
      </c>
      <c r="H3056" s="12"/>
      <c r="I3056" s="14">
        <v>10015</v>
      </c>
      <c r="J3056" s="12" t="s">
        <v>24</v>
      </c>
      <c r="K3056" s="12" t="s">
        <v>69</v>
      </c>
      <c r="L3056" s="12" t="s">
        <v>26</v>
      </c>
      <c r="M3056" s="11" t="s">
        <v>40</v>
      </c>
      <c r="N3056" s="11" t="s">
        <v>28</v>
      </c>
      <c r="O3056" s="12" t="s">
        <v>29</v>
      </c>
      <c r="P3056" s="12"/>
      <c r="Q3056" s="15" t="s">
        <v>12919</v>
      </c>
      <c r="R3056" s="12" t="s">
        <v>31</v>
      </c>
      <c r="S3056" s="11" t="s">
        <v>12920</v>
      </c>
      <c r="T3056" s="11" t="s">
        <v>12921</v>
      </c>
    </row>
    <row x14ac:dyDescent="0.25" r="3057" customHeight="1" ht="19.5">
      <c r="A3057" s="18">
        <v>45205</v>
      </c>
      <c r="B3057" s="11" t="s">
        <v>12922</v>
      </c>
      <c r="C3057" s="11" t="s">
        <v>341</v>
      </c>
      <c r="D3057" s="12"/>
      <c r="E3057" s="13">
        <v>15572766788</v>
      </c>
      <c r="F3057" s="11" t="s">
        <v>12923</v>
      </c>
      <c r="G3057" s="12" t="s">
        <v>289</v>
      </c>
      <c r="H3057" s="12" t="s">
        <v>98</v>
      </c>
      <c r="I3057" s="14" t="s">
        <v>241</v>
      </c>
      <c r="J3057" s="12" t="s">
        <v>24</v>
      </c>
      <c r="K3057" s="12" t="s">
        <v>25</v>
      </c>
      <c r="L3057" s="12" t="s">
        <v>39</v>
      </c>
      <c r="M3057" s="11" t="s">
        <v>40</v>
      </c>
      <c r="N3057" s="11" t="s">
        <v>28</v>
      </c>
      <c r="O3057" s="12" t="s">
        <v>29</v>
      </c>
      <c r="P3057" s="12"/>
      <c r="Q3057" s="15" t="s">
        <v>12924</v>
      </c>
      <c r="R3057" s="12" t="s">
        <v>42</v>
      </c>
      <c r="S3057" s="17" t="s">
        <v>12925</v>
      </c>
      <c r="T3057" s="11"/>
    </row>
    <row x14ac:dyDescent="0.25" r="3058" customHeight="1" ht="19.5">
      <c r="A3058" s="18">
        <v>45205</v>
      </c>
      <c r="B3058" s="11" t="s">
        <v>12926</v>
      </c>
      <c r="C3058" s="11" t="s">
        <v>239</v>
      </c>
      <c r="D3058" s="12"/>
      <c r="E3058" s="13">
        <v>15672504983</v>
      </c>
      <c r="F3058" s="11" t="s">
        <v>12927</v>
      </c>
      <c r="G3058" s="12" t="s">
        <v>115</v>
      </c>
      <c r="H3058" s="12"/>
      <c r="I3058" s="14" t="s">
        <v>49</v>
      </c>
      <c r="J3058" s="12" t="s">
        <v>24</v>
      </c>
      <c r="K3058" s="12" t="s">
        <v>25</v>
      </c>
      <c r="L3058" s="12" t="s">
        <v>39</v>
      </c>
      <c r="M3058" s="11" t="s">
        <v>40</v>
      </c>
      <c r="N3058" s="11" t="s">
        <v>183</v>
      </c>
      <c r="O3058" s="12" t="s">
        <v>29</v>
      </c>
      <c r="P3058" s="12"/>
      <c r="Q3058" s="15" t="s">
        <v>12928</v>
      </c>
      <c r="R3058" s="12" t="s">
        <v>51</v>
      </c>
      <c r="S3058" s="17" t="s">
        <v>12929</v>
      </c>
      <c r="T3058" s="11"/>
    </row>
    <row x14ac:dyDescent="0.25" r="3059" customHeight="1" ht="19.5">
      <c r="A3059" s="18">
        <v>45205</v>
      </c>
      <c r="B3059" s="11" t="s">
        <v>12930</v>
      </c>
      <c r="C3059" s="11" t="s">
        <v>239</v>
      </c>
      <c r="D3059" s="12"/>
      <c r="E3059" s="13">
        <v>13040955694</v>
      </c>
      <c r="F3059" s="11" t="s">
        <v>12931</v>
      </c>
      <c r="G3059" s="12" t="s">
        <v>115</v>
      </c>
      <c r="H3059" s="12"/>
      <c r="I3059" s="14" t="s">
        <v>272</v>
      </c>
      <c r="J3059" s="12" t="s">
        <v>24</v>
      </c>
      <c r="K3059" s="12" t="s">
        <v>25</v>
      </c>
      <c r="L3059" s="12" t="s">
        <v>39</v>
      </c>
      <c r="M3059" s="11" t="s">
        <v>27</v>
      </c>
      <c r="N3059" s="11" t="s">
        <v>183</v>
      </c>
      <c r="O3059" s="12" t="s">
        <v>29</v>
      </c>
      <c r="P3059" s="12"/>
      <c r="Q3059" s="15" t="s">
        <v>12932</v>
      </c>
      <c r="R3059" s="12" t="s">
        <v>51</v>
      </c>
      <c r="S3059" s="11" t="s">
        <v>12933</v>
      </c>
      <c r="T3059" s="11"/>
    </row>
    <row x14ac:dyDescent="0.25" r="3060" customHeight="1" ht="19.5">
      <c r="A3060" s="18">
        <v>45205</v>
      </c>
      <c r="B3060" s="11" t="s">
        <v>12934</v>
      </c>
      <c r="C3060" s="11" t="s">
        <v>239</v>
      </c>
      <c r="D3060" s="12"/>
      <c r="E3060" s="13">
        <v>13197319107</v>
      </c>
      <c r="F3060" s="11" t="s">
        <v>12935</v>
      </c>
      <c r="G3060" s="12" t="s">
        <v>37</v>
      </c>
      <c r="H3060" s="12" t="s">
        <v>357</v>
      </c>
      <c r="I3060" s="14" t="s">
        <v>254</v>
      </c>
      <c r="J3060" s="12" t="s">
        <v>24</v>
      </c>
      <c r="K3060" s="12" t="s">
        <v>25</v>
      </c>
      <c r="L3060" s="12" t="s">
        <v>39</v>
      </c>
      <c r="M3060" s="11" t="s">
        <v>40</v>
      </c>
      <c r="N3060" s="11" t="s">
        <v>183</v>
      </c>
      <c r="O3060" s="12" t="s">
        <v>29</v>
      </c>
      <c r="P3060" s="12"/>
      <c r="Q3060" s="15" t="s">
        <v>12936</v>
      </c>
      <c r="R3060" s="12" t="s">
        <v>51</v>
      </c>
      <c r="S3060" s="11" t="s">
        <v>12937</v>
      </c>
      <c r="T3060" s="11"/>
    </row>
    <row x14ac:dyDescent="0.25" r="3061" customHeight="1" ht="19.5">
      <c r="A3061" s="18">
        <v>45205</v>
      </c>
      <c r="B3061" s="11" t="s">
        <v>12938</v>
      </c>
      <c r="C3061" s="11" t="s">
        <v>180</v>
      </c>
      <c r="D3061" s="12"/>
      <c r="E3061" s="13">
        <v>13032723075</v>
      </c>
      <c r="F3061" s="11" t="s">
        <v>12939</v>
      </c>
      <c r="G3061" s="12" t="s">
        <v>115</v>
      </c>
      <c r="H3061" s="12"/>
      <c r="I3061" s="14" t="s">
        <v>99</v>
      </c>
      <c r="J3061" s="12" t="s">
        <v>24</v>
      </c>
      <c r="K3061" s="12" t="s">
        <v>25</v>
      </c>
      <c r="L3061" s="12" t="s">
        <v>39</v>
      </c>
      <c r="M3061" s="11" t="s">
        <v>27</v>
      </c>
      <c r="N3061" s="11" t="s">
        <v>183</v>
      </c>
      <c r="O3061" s="12" t="s">
        <v>29</v>
      </c>
      <c r="P3061" s="12"/>
      <c r="Q3061" s="15" t="s">
        <v>12940</v>
      </c>
      <c r="R3061" s="12" t="s">
        <v>51</v>
      </c>
      <c r="S3061" s="17" t="s">
        <v>12941</v>
      </c>
      <c r="T3061" s="11"/>
    </row>
    <row x14ac:dyDescent="0.25" r="3062" customHeight="1" ht="19.5">
      <c r="A3062" s="18">
        <v>45205</v>
      </c>
      <c r="B3062" s="11" t="s">
        <v>12942</v>
      </c>
      <c r="C3062" s="11" t="s">
        <v>239</v>
      </c>
      <c r="D3062" s="12"/>
      <c r="E3062" s="13">
        <v>13217176939</v>
      </c>
      <c r="F3062" s="11" t="s">
        <v>12943</v>
      </c>
      <c r="G3062" s="12" t="s">
        <v>289</v>
      </c>
      <c r="H3062" s="12" t="s">
        <v>121</v>
      </c>
      <c r="I3062" s="14" t="s">
        <v>663</v>
      </c>
      <c r="J3062" s="12" t="s">
        <v>24</v>
      </c>
      <c r="K3062" s="12" t="s">
        <v>25</v>
      </c>
      <c r="L3062" s="12" t="s">
        <v>39</v>
      </c>
      <c r="M3062" s="11" t="s">
        <v>27</v>
      </c>
      <c r="N3062" s="11" t="s">
        <v>183</v>
      </c>
      <c r="O3062" s="12" t="s">
        <v>29</v>
      </c>
      <c r="P3062" s="12"/>
      <c r="Q3062" s="15" t="s">
        <v>12944</v>
      </c>
      <c r="R3062" s="12" t="s">
        <v>51</v>
      </c>
      <c r="S3062" s="11" t="s">
        <v>12945</v>
      </c>
      <c r="T3062" s="11"/>
    </row>
    <row x14ac:dyDescent="0.25" r="3063" customHeight="1" ht="19.5">
      <c r="A3063" s="18">
        <v>45205</v>
      </c>
      <c r="B3063" s="11" t="s">
        <v>12946</v>
      </c>
      <c r="C3063" s="11" t="s">
        <v>180</v>
      </c>
      <c r="D3063" s="12"/>
      <c r="E3063" s="13">
        <v>13047150958</v>
      </c>
      <c r="F3063" s="11" t="s">
        <v>12947</v>
      </c>
      <c r="G3063" s="12" t="s">
        <v>23</v>
      </c>
      <c r="H3063" s="12"/>
      <c r="I3063" s="14" t="s">
        <v>110</v>
      </c>
      <c r="J3063" s="12" t="s">
        <v>24</v>
      </c>
      <c r="K3063" s="12" t="s">
        <v>25</v>
      </c>
      <c r="L3063" s="12" t="s">
        <v>39</v>
      </c>
      <c r="M3063" s="11" t="s">
        <v>27</v>
      </c>
      <c r="N3063" s="11" t="s">
        <v>183</v>
      </c>
      <c r="O3063" s="12" t="s">
        <v>29</v>
      </c>
      <c r="P3063" s="12"/>
      <c r="Q3063" s="15" t="s">
        <v>12948</v>
      </c>
      <c r="R3063" s="12" t="s">
        <v>51</v>
      </c>
      <c r="S3063" s="11" t="s">
        <v>12949</v>
      </c>
      <c r="T3063" s="11"/>
    </row>
    <row x14ac:dyDescent="0.25" r="3064" customHeight="1" ht="19.5">
      <c r="A3064" s="18">
        <v>45205</v>
      </c>
      <c r="B3064" s="11" t="s">
        <v>12950</v>
      </c>
      <c r="C3064" s="11" t="s">
        <v>239</v>
      </c>
      <c r="D3064" s="12"/>
      <c r="E3064" s="13">
        <v>13277177889</v>
      </c>
      <c r="F3064" s="11" t="s">
        <v>12951</v>
      </c>
      <c r="G3064" s="12" t="s">
        <v>37</v>
      </c>
      <c r="H3064" s="12"/>
      <c r="I3064" s="14" t="s">
        <v>104</v>
      </c>
      <c r="J3064" s="12" t="s">
        <v>24</v>
      </c>
      <c r="K3064" s="12" t="s">
        <v>25</v>
      </c>
      <c r="L3064" s="12" t="s">
        <v>39</v>
      </c>
      <c r="M3064" s="11" t="s">
        <v>40</v>
      </c>
      <c r="N3064" s="11" t="s">
        <v>183</v>
      </c>
      <c r="O3064" s="12" t="s">
        <v>29</v>
      </c>
      <c r="P3064" s="12"/>
      <c r="Q3064" s="15" t="s">
        <v>12952</v>
      </c>
      <c r="R3064" s="12" t="s">
        <v>51</v>
      </c>
      <c r="S3064" s="11" t="s">
        <v>12953</v>
      </c>
      <c r="T3064" s="11"/>
    </row>
    <row x14ac:dyDescent="0.25" r="3065" customHeight="1" ht="19.5">
      <c r="A3065" s="18">
        <v>45205</v>
      </c>
      <c r="B3065" s="11" t="s">
        <v>12954</v>
      </c>
      <c r="C3065" s="11" t="s">
        <v>180</v>
      </c>
      <c r="D3065" s="12"/>
      <c r="E3065" s="13">
        <v>13197326072</v>
      </c>
      <c r="F3065" s="11" t="s">
        <v>12955</v>
      </c>
      <c r="G3065" s="12" t="s">
        <v>62</v>
      </c>
      <c r="H3065" s="12"/>
      <c r="I3065" s="14" t="s">
        <v>221</v>
      </c>
      <c r="J3065" s="12" t="s">
        <v>24</v>
      </c>
      <c r="K3065" s="12" t="s">
        <v>25</v>
      </c>
      <c r="L3065" s="12" t="s">
        <v>39</v>
      </c>
      <c r="M3065" s="11" t="s">
        <v>40</v>
      </c>
      <c r="N3065" s="11" t="s">
        <v>183</v>
      </c>
      <c r="O3065" s="12" t="s">
        <v>29</v>
      </c>
      <c r="P3065" s="12"/>
      <c r="Q3065" s="15" t="s">
        <v>12956</v>
      </c>
      <c r="R3065" s="12" t="s">
        <v>51</v>
      </c>
      <c r="S3065" s="11" t="s">
        <v>12957</v>
      </c>
      <c r="T3065" s="11"/>
    </row>
    <row x14ac:dyDescent="0.25" r="3066" customHeight="1" ht="19.5">
      <c r="A3066" s="18">
        <v>45205</v>
      </c>
      <c r="B3066" s="11" t="s">
        <v>12958</v>
      </c>
      <c r="C3066" s="11" t="s">
        <v>239</v>
      </c>
      <c r="D3066" s="12"/>
      <c r="E3066" s="13">
        <v>15572725058</v>
      </c>
      <c r="F3066" s="11" t="s">
        <v>12959</v>
      </c>
      <c r="G3066" s="12" t="s">
        <v>216</v>
      </c>
      <c r="H3066" s="12"/>
      <c r="I3066" s="14" t="s">
        <v>110</v>
      </c>
      <c r="J3066" s="12" t="s">
        <v>24</v>
      </c>
      <c r="K3066" s="12" t="s">
        <v>25</v>
      </c>
      <c r="L3066" s="12" t="s">
        <v>39</v>
      </c>
      <c r="M3066" s="11" t="s">
        <v>40</v>
      </c>
      <c r="N3066" s="11" t="s">
        <v>183</v>
      </c>
      <c r="O3066" s="12" t="s">
        <v>29</v>
      </c>
      <c r="P3066" s="12"/>
      <c r="Q3066" s="15" t="s">
        <v>12960</v>
      </c>
      <c r="R3066" s="12" t="s">
        <v>51</v>
      </c>
      <c r="S3066" s="11" t="s">
        <v>12961</v>
      </c>
      <c r="T3066" s="11"/>
    </row>
    <row x14ac:dyDescent="0.25" r="3067" customHeight="1" ht="19.5">
      <c r="A3067" s="18">
        <v>45205</v>
      </c>
      <c r="B3067" s="11" t="s">
        <v>12962</v>
      </c>
      <c r="C3067" s="11" t="s">
        <v>180</v>
      </c>
      <c r="D3067" s="12"/>
      <c r="E3067" s="13">
        <v>13235639776</v>
      </c>
      <c r="F3067" s="11" t="s">
        <v>12963</v>
      </c>
      <c r="G3067" s="12" t="s">
        <v>115</v>
      </c>
      <c r="H3067" s="12"/>
      <c r="I3067" s="14" t="s">
        <v>68</v>
      </c>
      <c r="J3067" s="12" t="s">
        <v>24</v>
      </c>
      <c r="K3067" s="12" t="s">
        <v>25</v>
      </c>
      <c r="L3067" s="12" t="s">
        <v>39</v>
      </c>
      <c r="M3067" s="11" t="s">
        <v>40</v>
      </c>
      <c r="N3067" s="11" t="s">
        <v>183</v>
      </c>
      <c r="O3067" s="12" t="s">
        <v>29</v>
      </c>
      <c r="P3067" s="12"/>
      <c r="Q3067" s="15" t="s">
        <v>12964</v>
      </c>
      <c r="R3067" s="12" t="s">
        <v>51</v>
      </c>
      <c r="S3067" s="11" t="s">
        <v>12965</v>
      </c>
      <c r="T3067" s="11"/>
    </row>
    <row x14ac:dyDescent="0.25" r="3068" customHeight="1" ht="19.5">
      <c r="A3068" s="18">
        <v>45205</v>
      </c>
      <c r="B3068" s="11" t="s">
        <v>12966</v>
      </c>
      <c r="C3068" s="11" t="s">
        <v>180</v>
      </c>
      <c r="D3068" s="12"/>
      <c r="E3068" s="13">
        <v>15549308386</v>
      </c>
      <c r="F3068" s="11" t="s">
        <v>12967</v>
      </c>
      <c r="G3068" s="12" t="s">
        <v>115</v>
      </c>
      <c r="H3068" s="12"/>
      <c r="I3068" s="14" t="s">
        <v>99</v>
      </c>
      <c r="J3068" s="12" t="s">
        <v>24</v>
      </c>
      <c r="K3068" s="12" t="s">
        <v>69</v>
      </c>
      <c r="L3068" s="12" t="s">
        <v>39</v>
      </c>
      <c r="M3068" s="11" t="s">
        <v>40</v>
      </c>
      <c r="N3068" s="11" t="s">
        <v>183</v>
      </c>
      <c r="O3068" s="12" t="s">
        <v>29</v>
      </c>
      <c r="P3068" s="12"/>
      <c r="Q3068" s="15" t="s">
        <v>12968</v>
      </c>
      <c r="R3068" s="12" t="s">
        <v>51</v>
      </c>
      <c r="S3068" s="11" t="s">
        <v>12969</v>
      </c>
      <c r="T3068" s="11"/>
    </row>
    <row x14ac:dyDescent="0.25" r="3069" customHeight="1" ht="19.5">
      <c r="A3069" s="18">
        <v>45205</v>
      </c>
      <c r="B3069" s="11" t="s">
        <v>12970</v>
      </c>
      <c r="C3069" s="11" t="s">
        <v>239</v>
      </c>
      <c r="D3069" s="12"/>
      <c r="E3069" s="13">
        <v>13177062732</v>
      </c>
      <c r="F3069" s="11" t="s">
        <v>12971</v>
      </c>
      <c r="G3069" s="12" t="s">
        <v>115</v>
      </c>
      <c r="H3069" s="12"/>
      <c r="I3069" s="14" t="s">
        <v>182</v>
      </c>
      <c r="J3069" s="12" t="s">
        <v>24</v>
      </c>
      <c r="K3069" s="12" t="s">
        <v>25</v>
      </c>
      <c r="L3069" s="12" t="s">
        <v>39</v>
      </c>
      <c r="M3069" s="11" t="s">
        <v>27</v>
      </c>
      <c r="N3069" s="11" t="s">
        <v>183</v>
      </c>
      <c r="O3069" s="12" t="s">
        <v>29</v>
      </c>
      <c r="P3069" s="12"/>
      <c r="Q3069" s="15" t="s">
        <v>12972</v>
      </c>
      <c r="R3069" s="12" t="s">
        <v>51</v>
      </c>
      <c r="S3069" s="11" t="s">
        <v>12973</v>
      </c>
      <c r="T3069" s="11"/>
    </row>
    <row x14ac:dyDescent="0.25" r="3070" customHeight="1" ht="19.5">
      <c r="A3070" s="18">
        <v>45205</v>
      </c>
      <c r="B3070" s="11" t="s">
        <v>12974</v>
      </c>
      <c r="C3070" s="11" t="s">
        <v>12652</v>
      </c>
      <c r="D3070" s="12"/>
      <c r="E3070" s="13">
        <v>18694087680</v>
      </c>
      <c r="F3070" s="11" t="s">
        <v>12975</v>
      </c>
      <c r="G3070" s="12" t="s">
        <v>115</v>
      </c>
      <c r="H3070" s="12"/>
      <c r="I3070" s="14" t="s">
        <v>93</v>
      </c>
      <c r="J3070" s="12" t="s">
        <v>24</v>
      </c>
      <c r="K3070" s="12" t="s">
        <v>25</v>
      </c>
      <c r="L3070" s="12" t="s">
        <v>39</v>
      </c>
      <c r="M3070" s="11" t="s">
        <v>27</v>
      </c>
      <c r="N3070" s="11" t="s">
        <v>28</v>
      </c>
      <c r="O3070" s="12" t="s">
        <v>29</v>
      </c>
      <c r="P3070" s="12"/>
      <c r="Q3070" s="15" t="s">
        <v>12976</v>
      </c>
      <c r="R3070" s="12" t="s">
        <v>42</v>
      </c>
      <c r="S3070" s="11" t="s">
        <v>12977</v>
      </c>
      <c r="T3070" s="11"/>
    </row>
    <row x14ac:dyDescent="0.25" r="3071" customHeight="1" ht="19.5">
      <c r="A3071" s="18">
        <v>45205</v>
      </c>
      <c r="B3071" s="11" t="s">
        <v>12978</v>
      </c>
      <c r="C3071" s="11" t="s">
        <v>336</v>
      </c>
      <c r="D3071" s="12"/>
      <c r="E3071" s="13">
        <v>18671706486</v>
      </c>
      <c r="F3071" s="11" t="s">
        <v>12979</v>
      </c>
      <c r="G3071" s="12" t="s">
        <v>56</v>
      </c>
      <c r="H3071" s="12"/>
      <c r="I3071" s="14">
        <v>10015</v>
      </c>
      <c r="J3071" s="12" t="s">
        <v>24</v>
      </c>
      <c r="K3071" s="12" t="s">
        <v>172</v>
      </c>
      <c r="L3071" s="12" t="s">
        <v>26</v>
      </c>
      <c r="M3071" s="11" t="s">
        <v>27</v>
      </c>
      <c r="N3071" s="11" t="s">
        <v>28</v>
      </c>
      <c r="O3071" s="12" t="s">
        <v>29</v>
      </c>
      <c r="P3071" s="12"/>
      <c r="Q3071" s="15" t="s">
        <v>12980</v>
      </c>
      <c r="R3071" s="12" t="s">
        <v>31</v>
      </c>
      <c r="S3071" s="11" t="s">
        <v>12981</v>
      </c>
      <c r="T3071" s="11" t="s">
        <v>12982</v>
      </c>
    </row>
    <row x14ac:dyDescent="0.25" r="3072" customHeight="1" ht="19.5">
      <c r="A3072" s="18">
        <v>45205</v>
      </c>
      <c r="B3072" s="11" t="s">
        <v>12983</v>
      </c>
      <c r="C3072" s="11" t="s">
        <v>5670</v>
      </c>
      <c r="D3072" s="12"/>
      <c r="E3072" s="13">
        <v>13227279090</v>
      </c>
      <c r="F3072" s="11" t="s">
        <v>12984</v>
      </c>
      <c r="G3072" s="12" t="s">
        <v>62</v>
      </c>
      <c r="H3072" s="12" t="s">
        <v>98</v>
      </c>
      <c r="I3072" s="14" t="s">
        <v>104</v>
      </c>
      <c r="J3072" s="12" t="s">
        <v>24</v>
      </c>
      <c r="K3072" s="12" t="s">
        <v>25</v>
      </c>
      <c r="L3072" s="12" t="s">
        <v>39</v>
      </c>
      <c r="M3072" s="11" t="s">
        <v>40</v>
      </c>
      <c r="N3072" s="11" t="s">
        <v>28</v>
      </c>
      <c r="O3072" s="12" t="s">
        <v>29</v>
      </c>
      <c r="P3072" s="12"/>
      <c r="Q3072" s="15" t="s">
        <v>12985</v>
      </c>
      <c r="R3072" s="12" t="s">
        <v>42</v>
      </c>
      <c r="S3072" s="11" t="s">
        <v>12986</v>
      </c>
      <c r="T3072" s="11" t="s">
        <v>12987</v>
      </c>
    </row>
    <row x14ac:dyDescent="0.25" r="3073" customHeight="1" ht="19.5">
      <c r="A3073" s="18">
        <v>45205</v>
      </c>
      <c r="B3073" s="11" t="s">
        <v>12988</v>
      </c>
      <c r="C3073" s="11" t="s">
        <v>6288</v>
      </c>
      <c r="D3073" s="12"/>
      <c r="E3073" s="13">
        <v>15671032266</v>
      </c>
      <c r="F3073" s="11" t="s">
        <v>8674</v>
      </c>
      <c r="G3073" s="12" t="s">
        <v>23</v>
      </c>
      <c r="H3073" s="12" t="s">
        <v>98</v>
      </c>
      <c r="I3073" s="14" t="s">
        <v>328</v>
      </c>
      <c r="J3073" s="12" t="s">
        <v>24</v>
      </c>
      <c r="K3073" s="12" t="s">
        <v>25</v>
      </c>
      <c r="L3073" s="12" t="s">
        <v>39</v>
      </c>
      <c r="M3073" s="11" t="s">
        <v>27</v>
      </c>
      <c r="N3073" s="11" t="s">
        <v>28</v>
      </c>
      <c r="O3073" s="12" t="s">
        <v>29</v>
      </c>
      <c r="P3073" s="12"/>
      <c r="Q3073" s="15" t="s">
        <v>12989</v>
      </c>
      <c r="R3073" s="12" t="s">
        <v>42</v>
      </c>
      <c r="S3073" s="11" t="s">
        <v>12990</v>
      </c>
      <c r="T3073" s="11" t="s">
        <v>12991</v>
      </c>
    </row>
    <row x14ac:dyDescent="0.25" r="3074" customHeight="1" ht="19.5">
      <c r="A3074" s="18">
        <v>45205</v>
      </c>
      <c r="B3074" s="11" t="s">
        <v>12992</v>
      </c>
      <c r="C3074" s="11" t="s">
        <v>3554</v>
      </c>
      <c r="D3074" s="12"/>
      <c r="E3074" s="13">
        <v>13227287413</v>
      </c>
      <c r="F3074" s="11" t="s">
        <v>12993</v>
      </c>
      <c r="G3074" s="12" t="s">
        <v>289</v>
      </c>
      <c r="H3074" s="12" t="s">
        <v>98</v>
      </c>
      <c r="I3074" s="14" t="s">
        <v>1623</v>
      </c>
      <c r="J3074" s="12" t="s">
        <v>24</v>
      </c>
      <c r="K3074" s="12" t="s">
        <v>25</v>
      </c>
      <c r="L3074" s="12" t="s">
        <v>39</v>
      </c>
      <c r="M3074" s="11" t="s">
        <v>40</v>
      </c>
      <c r="N3074" s="11" t="s">
        <v>28</v>
      </c>
      <c r="O3074" s="12" t="s">
        <v>29</v>
      </c>
      <c r="P3074" s="12"/>
      <c r="Q3074" s="15" t="s">
        <v>12994</v>
      </c>
      <c r="R3074" s="12" t="s">
        <v>42</v>
      </c>
      <c r="S3074" s="11" t="s">
        <v>12995</v>
      </c>
      <c r="T3074" s="11" t="s">
        <v>12996</v>
      </c>
    </row>
    <row x14ac:dyDescent="0.25" r="3075" customHeight="1" ht="19.5">
      <c r="A3075" s="18">
        <v>45205</v>
      </c>
      <c r="B3075" s="11" t="s">
        <v>12997</v>
      </c>
      <c r="C3075" s="11" t="s">
        <v>2492</v>
      </c>
      <c r="D3075" s="12"/>
      <c r="E3075" s="13">
        <v>18672099147</v>
      </c>
      <c r="F3075" s="11" t="s">
        <v>12998</v>
      </c>
      <c r="G3075" s="12" t="s">
        <v>74</v>
      </c>
      <c r="H3075" s="12"/>
      <c r="I3075" s="14" t="s">
        <v>182</v>
      </c>
      <c r="J3075" s="12" t="s">
        <v>24</v>
      </c>
      <c r="K3075" s="12" t="s">
        <v>25</v>
      </c>
      <c r="L3075" s="12" t="s">
        <v>39</v>
      </c>
      <c r="M3075" s="11" t="s">
        <v>27</v>
      </c>
      <c r="N3075" s="11" t="s">
        <v>28</v>
      </c>
      <c r="O3075" s="12" t="s">
        <v>29</v>
      </c>
      <c r="P3075" s="12"/>
      <c r="Q3075" s="15" t="s">
        <v>12999</v>
      </c>
      <c r="R3075" s="12" t="s">
        <v>42</v>
      </c>
      <c r="S3075" s="11" t="s">
        <v>13000</v>
      </c>
      <c r="T3075" s="11" t="s">
        <v>13001</v>
      </c>
    </row>
    <row x14ac:dyDescent="0.25" r="3076" customHeight="1" ht="19.5">
      <c r="A3076" s="18">
        <v>45205</v>
      </c>
      <c r="B3076" s="11" t="s">
        <v>13002</v>
      </c>
      <c r="C3076" s="11" t="s">
        <v>4212</v>
      </c>
      <c r="D3076" s="12"/>
      <c r="E3076" s="13">
        <v>18527820800</v>
      </c>
      <c r="F3076" s="11" t="s">
        <v>13003</v>
      </c>
      <c r="G3076" s="12" t="s">
        <v>74</v>
      </c>
      <c r="H3076" s="12"/>
      <c r="I3076" s="14" t="s">
        <v>381</v>
      </c>
      <c r="J3076" s="12" t="s">
        <v>24</v>
      </c>
      <c r="K3076" s="12" t="s">
        <v>25</v>
      </c>
      <c r="L3076" s="12" t="s">
        <v>39</v>
      </c>
      <c r="M3076" s="11" t="s">
        <v>27</v>
      </c>
      <c r="N3076" s="11" t="s">
        <v>28</v>
      </c>
      <c r="O3076" s="12" t="s">
        <v>29</v>
      </c>
      <c r="P3076" s="12"/>
      <c r="Q3076" s="15" t="s">
        <v>13004</v>
      </c>
      <c r="R3076" s="12" t="s">
        <v>42</v>
      </c>
      <c r="S3076" s="11" t="s">
        <v>13005</v>
      </c>
      <c r="T3076" s="11" t="s">
        <v>13006</v>
      </c>
    </row>
    <row x14ac:dyDescent="0.25" r="3077" customHeight="1" ht="19.5">
      <c r="A3077" s="18">
        <v>45205</v>
      </c>
      <c r="B3077" s="11" t="s">
        <v>13007</v>
      </c>
      <c r="C3077" s="11" t="s">
        <v>13008</v>
      </c>
      <c r="D3077" s="12"/>
      <c r="E3077" s="13">
        <v>13100622922</v>
      </c>
      <c r="F3077" s="11" t="s">
        <v>13009</v>
      </c>
      <c r="G3077" s="12" t="s">
        <v>48</v>
      </c>
      <c r="H3077" s="12"/>
      <c r="I3077" s="14" t="s">
        <v>68</v>
      </c>
      <c r="J3077" s="12" t="s">
        <v>24</v>
      </c>
      <c r="K3077" s="12" t="s">
        <v>25</v>
      </c>
      <c r="L3077" s="12" t="s">
        <v>39</v>
      </c>
      <c r="M3077" s="11" t="s">
        <v>27</v>
      </c>
      <c r="N3077" s="11" t="s">
        <v>28</v>
      </c>
      <c r="O3077" s="12" t="s">
        <v>29</v>
      </c>
      <c r="P3077" s="12"/>
      <c r="Q3077" s="15" t="s">
        <v>13010</v>
      </c>
      <c r="R3077" s="12" t="s">
        <v>42</v>
      </c>
      <c r="S3077" s="11" t="s">
        <v>13011</v>
      </c>
      <c r="T3077" s="11" t="s">
        <v>13012</v>
      </c>
    </row>
    <row x14ac:dyDescent="0.25" r="3078" customHeight="1" ht="19.5">
      <c r="A3078" s="18">
        <v>45205</v>
      </c>
      <c r="B3078" s="11" t="s">
        <v>13013</v>
      </c>
      <c r="C3078" s="11" t="s">
        <v>545</v>
      </c>
      <c r="D3078" s="12"/>
      <c r="E3078" s="13">
        <v>15090910910</v>
      </c>
      <c r="F3078" s="11" t="s">
        <v>13014</v>
      </c>
      <c r="G3078" s="12" t="s">
        <v>216</v>
      </c>
      <c r="H3078" s="12" t="s">
        <v>121</v>
      </c>
      <c r="I3078" s="14" t="s">
        <v>241</v>
      </c>
      <c r="J3078" s="12" t="s">
        <v>24</v>
      </c>
      <c r="K3078" s="12" t="s">
        <v>25</v>
      </c>
      <c r="L3078" s="12" t="s">
        <v>39</v>
      </c>
      <c r="M3078" s="11" t="s">
        <v>27</v>
      </c>
      <c r="N3078" s="11" t="s">
        <v>28</v>
      </c>
      <c r="O3078" s="12" t="s">
        <v>29</v>
      </c>
      <c r="P3078" s="12"/>
      <c r="Q3078" s="15" t="s">
        <v>13015</v>
      </c>
      <c r="R3078" s="12" t="s">
        <v>42</v>
      </c>
      <c r="S3078" s="11" t="s">
        <v>13016</v>
      </c>
      <c r="T3078" s="11" t="s">
        <v>13017</v>
      </c>
    </row>
    <row x14ac:dyDescent="0.25" r="3079" customHeight="1" ht="19.5">
      <c r="A3079" s="18">
        <v>45205</v>
      </c>
      <c r="B3079" s="11" t="s">
        <v>13018</v>
      </c>
      <c r="C3079" s="11" t="s">
        <v>7044</v>
      </c>
      <c r="D3079" s="12"/>
      <c r="E3079" s="13">
        <v>18671785802</v>
      </c>
      <c r="F3079" s="11" t="s">
        <v>13019</v>
      </c>
      <c r="G3079" s="12" t="s">
        <v>37</v>
      </c>
      <c r="H3079" s="12"/>
      <c r="I3079" s="14" t="s">
        <v>99</v>
      </c>
      <c r="J3079" s="12" t="s">
        <v>24</v>
      </c>
      <c r="K3079" s="12" t="s">
        <v>25</v>
      </c>
      <c r="L3079" s="12" t="s">
        <v>39</v>
      </c>
      <c r="M3079" s="11" t="s">
        <v>40</v>
      </c>
      <c r="N3079" s="11" t="s">
        <v>28</v>
      </c>
      <c r="O3079" s="12" t="s">
        <v>29</v>
      </c>
      <c r="P3079" s="12"/>
      <c r="Q3079" s="15" t="s">
        <v>13020</v>
      </c>
      <c r="R3079" s="12" t="s">
        <v>42</v>
      </c>
      <c r="S3079" s="11" t="s">
        <v>13021</v>
      </c>
      <c r="T3079" s="11" t="s">
        <v>13022</v>
      </c>
    </row>
    <row x14ac:dyDescent="0.25" r="3080" customHeight="1" ht="19.5">
      <c r="A3080" s="18">
        <v>45205</v>
      </c>
      <c r="B3080" s="11" t="s">
        <v>13023</v>
      </c>
      <c r="C3080" s="11" t="s">
        <v>545</v>
      </c>
      <c r="D3080" s="12"/>
      <c r="E3080" s="13">
        <v>18694088589</v>
      </c>
      <c r="F3080" s="11" t="s">
        <v>13024</v>
      </c>
      <c r="G3080" s="12" t="s">
        <v>23</v>
      </c>
      <c r="H3080" s="12" t="s">
        <v>121</v>
      </c>
      <c r="I3080" s="14" t="s">
        <v>735</v>
      </c>
      <c r="J3080" s="12" t="s">
        <v>24</v>
      </c>
      <c r="K3080" s="12" t="s">
        <v>25</v>
      </c>
      <c r="L3080" s="12" t="s">
        <v>39</v>
      </c>
      <c r="M3080" s="11" t="s">
        <v>40</v>
      </c>
      <c r="N3080" s="11" t="s">
        <v>28</v>
      </c>
      <c r="O3080" s="12" t="s">
        <v>29</v>
      </c>
      <c r="P3080" s="12"/>
      <c r="Q3080" s="15" t="s">
        <v>13025</v>
      </c>
      <c r="R3080" s="12" t="s">
        <v>42</v>
      </c>
      <c r="S3080" s="11" t="s">
        <v>13026</v>
      </c>
      <c r="T3080" s="11" t="s">
        <v>13027</v>
      </c>
    </row>
    <row x14ac:dyDescent="0.25" r="3081" customHeight="1" ht="19.5">
      <c r="A3081" s="18">
        <v>45205</v>
      </c>
      <c r="B3081" s="11" t="s">
        <v>13028</v>
      </c>
      <c r="C3081" s="11" t="s">
        <v>691</v>
      </c>
      <c r="D3081" s="12"/>
      <c r="E3081" s="13">
        <v>13217172632</v>
      </c>
      <c r="F3081" s="11" t="s">
        <v>13029</v>
      </c>
      <c r="G3081" s="12" t="s">
        <v>37</v>
      </c>
      <c r="H3081" s="12"/>
      <c r="I3081" s="14" t="s">
        <v>290</v>
      </c>
      <c r="J3081" s="12" t="s">
        <v>24</v>
      </c>
      <c r="K3081" s="12" t="s">
        <v>25</v>
      </c>
      <c r="L3081" s="12" t="s">
        <v>39</v>
      </c>
      <c r="M3081" s="11" t="s">
        <v>40</v>
      </c>
      <c r="N3081" s="11" t="s">
        <v>28</v>
      </c>
      <c r="O3081" s="12" t="s">
        <v>29</v>
      </c>
      <c r="P3081" s="12"/>
      <c r="Q3081" s="15" t="s">
        <v>13030</v>
      </c>
      <c r="R3081" s="12" t="s">
        <v>42</v>
      </c>
      <c r="S3081" s="11" t="s">
        <v>13031</v>
      </c>
      <c r="T3081" s="11" t="s">
        <v>13032</v>
      </c>
    </row>
    <row x14ac:dyDescent="0.25" r="3082" customHeight="1" ht="19.5">
      <c r="A3082" s="18">
        <v>45205</v>
      </c>
      <c r="B3082" s="11" t="s">
        <v>13033</v>
      </c>
      <c r="C3082" s="11" t="s">
        <v>9609</v>
      </c>
      <c r="D3082" s="12"/>
      <c r="E3082" s="13">
        <v>15072507806</v>
      </c>
      <c r="F3082" s="11"/>
      <c r="G3082" s="12"/>
      <c r="H3082" s="12"/>
      <c r="I3082" s="14" t="s">
        <v>2649</v>
      </c>
      <c r="J3082" s="12" t="s">
        <v>24</v>
      </c>
      <c r="K3082" s="12" t="s">
        <v>25</v>
      </c>
      <c r="L3082" s="12" t="s">
        <v>39</v>
      </c>
      <c r="M3082" s="11" t="s">
        <v>27</v>
      </c>
      <c r="N3082" s="11" t="s">
        <v>28</v>
      </c>
      <c r="O3082" s="12" t="s">
        <v>29</v>
      </c>
      <c r="P3082" s="12"/>
      <c r="Q3082" s="15" t="s">
        <v>13034</v>
      </c>
      <c r="R3082" s="12" t="s">
        <v>42</v>
      </c>
      <c r="S3082" s="11" t="s">
        <v>13035</v>
      </c>
      <c r="T3082" s="11" t="s">
        <v>13036</v>
      </c>
    </row>
    <row x14ac:dyDescent="0.25" r="3083" customHeight="1" ht="19.5">
      <c r="A3083" s="18">
        <v>45205</v>
      </c>
      <c r="B3083" s="11" t="s">
        <v>13037</v>
      </c>
      <c r="C3083" s="11" t="s">
        <v>691</v>
      </c>
      <c r="D3083" s="12"/>
      <c r="E3083" s="13">
        <v>13094182266</v>
      </c>
      <c r="F3083" s="11" t="s">
        <v>13038</v>
      </c>
      <c r="G3083" s="12" t="s">
        <v>56</v>
      </c>
      <c r="H3083" s="12" t="s">
        <v>98</v>
      </c>
      <c r="I3083" s="14" t="s">
        <v>99</v>
      </c>
      <c r="J3083" s="12" t="s">
        <v>24</v>
      </c>
      <c r="K3083" s="12" t="s">
        <v>25</v>
      </c>
      <c r="L3083" s="12" t="s">
        <v>39</v>
      </c>
      <c r="M3083" s="11" t="s">
        <v>40</v>
      </c>
      <c r="N3083" s="11" t="s">
        <v>28</v>
      </c>
      <c r="O3083" s="12" t="s">
        <v>29</v>
      </c>
      <c r="P3083" s="12"/>
      <c r="Q3083" s="15" t="s">
        <v>13039</v>
      </c>
      <c r="R3083" s="12" t="s">
        <v>42</v>
      </c>
      <c r="S3083" s="11" t="s">
        <v>13040</v>
      </c>
      <c r="T3083" s="11" t="s">
        <v>13041</v>
      </c>
    </row>
    <row x14ac:dyDescent="0.25" r="3084" customHeight="1" ht="19.5">
      <c r="A3084" s="18">
        <v>45205</v>
      </c>
      <c r="B3084" s="11" t="s">
        <v>13042</v>
      </c>
      <c r="C3084" s="11" t="s">
        <v>691</v>
      </c>
      <c r="D3084" s="12"/>
      <c r="E3084" s="13">
        <v>15629345831</v>
      </c>
      <c r="F3084" s="11" t="s">
        <v>13043</v>
      </c>
      <c r="G3084" s="12" t="s">
        <v>115</v>
      </c>
      <c r="H3084" s="12"/>
      <c r="I3084" s="14" t="s">
        <v>259</v>
      </c>
      <c r="J3084" s="12" t="s">
        <v>24</v>
      </c>
      <c r="K3084" s="12" t="s">
        <v>25</v>
      </c>
      <c r="L3084" s="12" t="s">
        <v>39</v>
      </c>
      <c r="M3084" s="11" t="s">
        <v>40</v>
      </c>
      <c r="N3084" s="11" t="s">
        <v>28</v>
      </c>
      <c r="O3084" s="12" t="s">
        <v>29</v>
      </c>
      <c r="P3084" s="12"/>
      <c r="Q3084" s="15" t="s">
        <v>13044</v>
      </c>
      <c r="R3084" s="12" t="s">
        <v>42</v>
      </c>
      <c r="S3084" s="11" t="s">
        <v>13045</v>
      </c>
      <c r="T3084" s="11" t="s">
        <v>13046</v>
      </c>
    </row>
    <row x14ac:dyDescent="0.25" r="3085" customHeight="1" ht="19.5">
      <c r="A3085" s="18">
        <v>45205</v>
      </c>
      <c r="B3085" s="11" t="s">
        <v>13047</v>
      </c>
      <c r="C3085" s="11" t="s">
        <v>545</v>
      </c>
      <c r="D3085" s="12"/>
      <c r="E3085" s="13">
        <v>18671708673</v>
      </c>
      <c r="F3085" s="11" t="s">
        <v>6476</v>
      </c>
      <c r="G3085" s="12" t="s">
        <v>62</v>
      </c>
      <c r="H3085" s="12"/>
      <c r="I3085" s="14" t="s">
        <v>182</v>
      </c>
      <c r="J3085" s="12" t="s">
        <v>24</v>
      </c>
      <c r="K3085" s="12" t="s">
        <v>25</v>
      </c>
      <c r="L3085" s="12" t="s">
        <v>39</v>
      </c>
      <c r="M3085" s="11" t="s">
        <v>27</v>
      </c>
      <c r="N3085" s="11" t="s">
        <v>28</v>
      </c>
      <c r="O3085" s="12" t="s">
        <v>29</v>
      </c>
      <c r="P3085" s="12"/>
      <c r="Q3085" s="15" t="s">
        <v>13048</v>
      </c>
      <c r="R3085" s="12" t="s">
        <v>42</v>
      </c>
      <c r="S3085" s="11" t="s">
        <v>13049</v>
      </c>
      <c r="T3085" s="11" t="s">
        <v>13050</v>
      </c>
    </row>
    <row x14ac:dyDescent="0.25" r="3086" customHeight="1" ht="19.5">
      <c r="A3086" s="18">
        <v>45205</v>
      </c>
      <c r="B3086" s="11" t="s">
        <v>13051</v>
      </c>
      <c r="C3086" s="11" t="s">
        <v>6361</v>
      </c>
      <c r="D3086" s="12"/>
      <c r="E3086" s="13">
        <v>13177066009</v>
      </c>
      <c r="F3086" s="11" t="s">
        <v>8408</v>
      </c>
      <c r="G3086" s="12" t="s">
        <v>62</v>
      </c>
      <c r="H3086" s="12" t="s">
        <v>130</v>
      </c>
      <c r="I3086" s="14" t="s">
        <v>131</v>
      </c>
      <c r="J3086" s="12" t="s">
        <v>24</v>
      </c>
      <c r="K3086" s="12" t="s">
        <v>25</v>
      </c>
      <c r="L3086" s="12" t="s">
        <v>39</v>
      </c>
      <c r="M3086" s="11" t="s">
        <v>27</v>
      </c>
      <c r="N3086" s="11" t="s">
        <v>28</v>
      </c>
      <c r="O3086" s="12" t="s">
        <v>29</v>
      </c>
      <c r="P3086" s="12"/>
      <c r="Q3086" s="15" t="s">
        <v>13052</v>
      </c>
      <c r="R3086" s="12" t="s">
        <v>42</v>
      </c>
      <c r="S3086" s="11" t="s">
        <v>13053</v>
      </c>
      <c r="T3086" s="11" t="s">
        <v>8608</v>
      </c>
    </row>
    <row x14ac:dyDescent="0.25" r="3087" customHeight="1" ht="19.5">
      <c r="A3087" s="18">
        <v>45205</v>
      </c>
      <c r="B3087" s="11" t="s">
        <v>13054</v>
      </c>
      <c r="C3087" s="11" t="s">
        <v>8341</v>
      </c>
      <c r="D3087" s="12"/>
      <c r="E3087" s="13">
        <v>15572795323</v>
      </c>
      <c r="F3087" s="11" t="s">
        <v>13055</v>
      </c>
      <c r="G3087" s="12" t="s">
        <v>74</v>
      </c>
      <c r="H3087" s="12"/>
      <c r="I3087" s="14" t="s">
        <v>49</v>
      </c>
      <c r="J3087" s="12" t="s">
        <v>24</v>
      </c>
      <c r="K3087" s="12" t="s">
        <v>25</v>
      </c>
      <c r="L3087" s="12" t="s">
        <v>39</v>
      </c>
      <c r="M3087" s="11" t="s">
        <v>27</v>
      </c>
      <c r="N3087" s="11" t="s">
        <v>28</v>
      </c>
      <c r="O3087" s="12" t="s">
        <v>29</v>
      </c>
      <c r="P3087" s="12"/>
      <c r="Q3087" s="15" t="s">
        <v>13056</v>
      </c>
      <c r="R3087" s="12" t="s">
        <v>42</v>
      </c>
      <c r="S3087" s="11" t="s">
        <v>13057</v>
      </c>
      <c r="T3087" s="11" t="s">
        <v>13058</v>
      </c>
    </row>
    <row x14ac:dyDescent="0.25" r="3088" customHeight="1" ht="19.5">
      <c r="A3088" s="18">
        <v>45205</v>
      </c>
      <c r="B3088" s="11" t="s">
        <v>13059</v>
      </c>
      <c r="C3088" s="11" t="s">
        <v>2455</v>
      </c>
      <c r="D3088" s="12"/>
      <c r="E3088" s="13">
        <v>13227264535</v>
      </c>
      <c r="F3088" s="11"/>
      <c r="G3088" s="12"/>
      <c r="H3088" s="12"/>
      <c r="I3088" s="14" t="s">
        <v>290</v>
      </c>
      <c r="J3088" s="12" t="s">
        <v>24</v>
      </c>
      <c r="K3088" s="12" t="s">
        <v>25</v>
      </c>
      <c r="L3088" s="12" t="s">
        <v>39</v>
      </c>
      <c r="M3088" s="11" t="s">
        <v>27</v>
      </c>
      <c r="N3088" s="11" t="s">
        <v>28</v>
      </c>
      <c r="O3088" s="12" t="s">
        <v>29</v>
      </c>
      <c r="P3088" s="12"/>
      <c r="Q3088" s="15" t="s">
        <v>13060</v>
      </c>
      <c r="R3088" s="12" t="s">
        <v>42</v>
      </c>
      <c r="S3088" s="11" t="s">
        <v>13061</v>
      </c>
      <c r="T3088" s="11" t="s">
        <v>13062</v>
      </c>
    </row>
    <row x14ac:dyDescent="0.25" r="3089" customHeight="1" ht="19.5">
      <c r="A3089" s="18">
        <v>45205</v>
      </c>
      <c r="B3089" s="11" t="s">
        <v>13063</v>
      </c>
      <c r="C3089" s="11" t="s">
        <v>2455</v>
      </c>
      <c r="D3089" s="12"/>
      <c r="E3089" s="13">
        <v>15549304248</v>
      </c>
      <c r="F3089" s="11"/>
      <c r="G3089" s="12"/>
      <c r="H3089" s="12"/>
      <c r="I3089" s="14" t="s">
        <v>352</v>
      </c>
      <c r="J3089" s="12" t="s">
        <v>24</v>
      </c>
      <c r="K3089" s="12" t="s">
        <v>25</v>
      </c>
      <c r="L3089" s="12" t="s">
        <v>39</v>
      </c>
      <c r="M3089" s="11" t="s">
        <v>27</v>
      </c>
      <c r="N3089" s="11" t="s">
        <v>28</v>
      </c>
      <c r="O3089" s="12" t="s">
        <v>29</v>
      </c>
      <c r="P3089" s="12"/>
      <c r="Q3089" s="15" t="s">
        <v>13064</v>
      </c>
      <c r="R3089" s="12" t="s">
        <v>42</v>
      </c>
      <c r="S3089" s="11" t="s">
        <v>13065</v>
      </c>
      <c r="T3089" s="11" t="s">
        <v>13066</v>
      </c>
    </row>
    <row x14ac:dyDescent="0.25" r="3090" customHeight="1" ht="19.5">
      <c r="A3090" s="18">
        <v>45205</v>
      </c>
      <c r="B3090" s="11" t="s">
        <v>13067</v>
      </c>
      <c r="C3090" s="11" t="s">
        <v>6374</v>
      </c>
      <c r="D3090" s="12"/>
      <c r="E3090" s="13">
        <v>13197337999</v>
      </c>
      <c r="F3090" s="11" t="s">
        <v>13068</v>
      </c>
      <c r="G3090" s="12" t="s">
        <v>171</v>
      </c>
      <c r="H3090" s="12"/>
      <c r="I3090" s="14" t="s">
        <v>272</v>
      </c>
      <c r="J3090" s="12" t="s">
        <v>24</v>
      </c>
      <c r="K3090" s="12" t="s">
        <v>25</v>
      </c>
      <c r="L3090" s="12" t="s">
        <v>39</v>
      </c>
      <c r="M3090" s="11" t="s">
        <v>675</v>
      </c>
      <c r="N3090" s="11" t="s">
        <v>28</v>
      </c>
      <c r="O3090" s="12" t="s">
        <v>29</v>
      </c>
      <c r="P3090" s="12"/>
      <c r="Q3090" s="15" t="s">
        <v>12900</v>
      </c>
      <c r="R3090" s="12" t="s">
        <v>42</v>
      </c>
      <c r="S3090" s="11" t="s">
        <v>13069</v>
      </c>
      <c r="T3090" s="11" t="s">
        <v>13070</v>
      </c>
    </row>
    <row x14ac:dyDescent="0.25" r="3091" customHeight="1" ht="19.5">
      <c r="A3091" s="18">
        <v>45205</v>
      </c>
      <c r="B3091" s="11" t="s">
        <v>13071</v>
      </c>
      <c r="C3091" s="11" t="s">
        <v>685</v>
      </c>
      <c r="D3091" s="12"/>
      <c r="E3091" s="13">
        <v>13032710927</v>
      </c>
      <c r="F3091" s="11" t="s">
        <v>13072</v>
      </c>
      <c r="G3091" s="12" t="s">
        <v>48</v>
      </c>
      <c r="H3091" s="12" t="s">
        <v>130</v>
      </c>
      <c r="I3091" s="14" t="s">
        <v>182</v>
      </c>
      <c r="J3091" s="12" t="s">
        <v>24</v>
      </c>
      <c r="K3091" s="12" t="s">
        <v>25</v>
      </c>
      <c r="L3091" s="12" t="s">
        <v>39</v>
      </c>
      <c r="M3091" s="11" t="s">
        <v>40</v>
      </c>
      <c r="N3091" s="11" t="s">
        <v>28</v>
      </c>
      <c r="O3091" s="12" t="s">
        <v>29</v>
      </c>
      <c r="P3091" s="12"/>
      <c r="Q3091" s="15" t="s">
        <v>13073</v>
      </c>
      <c r="R3091" s="12" t="s">
        <v>42</v>
      </c>
      <c r="S3091" s="11" t="s">
        <v>13074</v>
      </c>
      <c r="T3091" s="11" t="s">
        <v>13075</v>
      </c>
    </row>
    <row x14ac:dyDescent="0.25" r="3092" customHeight="1" ht="19.5">
      <c r="A3092" s="18">
        <v>45205</v>
      </c>
      <c r="B3092" s="11" t="s">
        <v>13076</v>
      </c>
      <c r="C3092" s="11" t="s">
        <v>691</v>
      </c>
      <c r="D3092" s="12"/>
      <c r="E3092" s="13">
        <v>15572739581</v>
      </c>
      <c r="F3092" s="11" t="s">
        <v>13077</v>
      </c>
      <c r="G3092" s="12" t="s">
        <v>23</v>
      </c>
      <c r="H3092" s="12" t="s">
        <v>121</v>
      </c>
      <c r="I3092" s="14" t="s">
        <v>1623</v>
      </c>
      <c r="J3092" s="12" t="s">
        <v>24</v>
      </c>
      <c r="K3092" s="12" t="s">
        <v>25</v>
      </c>
      <c r="L3092" s="12" t="s">
        <v>39</v>
      </c>
      <c r="M3092" s="11" t="s">
        <v>40</v>
      </c>
      <c r="N3092" s="11" t="s">
        <v>28</v>
      </c>
      <c r="O3092" s="12" t="s">
        <v>29</v>
      </c>
      <c r="P3092" s="12"/>
      <c r="Q3092" s="15" t="s">
        <v>13078</v>
      </c>
      <c r="R3092" s="12" t="s">
        <v>42</v>
      </c>
      <c r="S3092" s="11" t="s">
        <v>13079</v>
      </c>
      <c r="T3092" s="11" t="s">
        <v>13080</v>
      </c>
    </row>
    <row x14ac:dyDescent="0.25" r="3093" customHeight="1" ht="19.5">
      <c r="A3093" s="18">
        <v>45205</v>
      </c>
      <c r="B3093" s="11" t="s">
        <v>13081</v>
      </c>
      <c r="C3093" s="11" t="s">
        <v>3101</v>
      </c>
      <c r="D3093" s="12"/>
      <c r="E3093" s="13">
        <v>13227289966</v>
      </c>
      <c r="F3093" s="11" t="s">
        <v>6375</v>
      </c>
      <c r="G3093" s="12" t="s">
        <v>37</v>
      </c>
      <c r="H3093" s="12"/>
      <c r="I3093" s="14">
        <v>10015</v>
      </c>
      <c r="J3093" s="12" t="s">
        <v>24</v>
      </c>
      <c r="K3093" s="12" t="s">
        <v>69</v>
      </c>
      <c r="L3093" s="12" t="s">
        <v>26</v>
      </c>
      <c r="M3093" s="11" t="s">
        <v>27</v>
      </c>
      <c r="N3093" s="11" t="s">
        <v>28</v>
      </c>
      <c r="O3093" s="12" t="s">
        <v>29</v>
      </c>
      <c r="P3093" s="12"/>
      <c r="Q3093" s="15" t="s">
        <v>13082</v>
      </c>
      <c r="R3093" s="12" t="s">
        <v>31</v>
      </c>
      <c r="S3093" s="11" t="s">
        <v>13083</v>
      </c>
      <c r="T3093" s="11" t="s">
        <v>13084</v>
      </c>
    </row>
    <row x14ac:dyDescent="0.25" r="3094" customHeight="1" ht="19.5">
      <c r="A3094" s="18">
        <v>45205</v>
      </c>
      <c r="B3094" s="11" t="s">
        <v>13085</v>
      </c>
      <c r="C3094" s="11" t="s">
        <v>10142</v>
      </c>
      <c r="D3094" s="12"/>
      <c r="E3094" s="13">
        <v>13177091690</v>
      </c>
      <c r="F3094" s="11" t="s">
        <v>13086</v>
      </c>
      <c r="G3094" s="12" t="s">
        <v>74</v>
      </c>
      <c r="H3094" s="12" t="s">
        <v>98</v>
      </c>
      <c r="I3094" s="14">
        <v>10015</v>
      </c>
      <c r="J3094" s="12" t="s">
        <v>24</v>
      </c>
      <c r="K3094" s="12" t="s">
        <v>25</v>
      </c>
      <c r="L3094" s="12" t="s">
        <v>26</v>
      </c>
      <c r="M3094" s="11" t="s">
        <v>40</v>
      </c>
      <c r="N3094" s="11" t="s">
        <v>28</v>
      </c>
      <c r="O3094" s="12" t="s">
        <v>29</v>
      </c>
      <c r="P3094" s="12"/>
      <c r="Q3094" s="15" t="s">
        <v>13087</v>
      </c>
      <c r="R3094" s="12" t="s">
        <v>31</v>
      </c>
      <c r="S3094" s="11" t="s">
        <v>13088</v>
      </c>
      <c r="T3094" s="11" t="s">
        <v>13089</v>
      </c>
    </row>
    <row x14ac:dyDescent="0.25" r="3095" customHeight="1" ht="19.5">
      <c r="A3095" s="18">
        <v>45205</v>
      </c>
      <c r="B3095" s="11" t="s">
        <v>13090</v>
      </c>
      <c r="C3095" s="11" t="s">
        <v>3773</v>
      </c>
      <c r="D3095" s="12"/>
      <c r="E3095" s="13">
        <v>16608601616</v>
      </c>
      <c r="F3095" s="11" t="s">
        <v>3471</v>
      </c>
      <c r="G3095" s="12" t="s">
        <v>216</v>
      </c>
      <c r="H3095" s="12"/>
      <c r="I3095" s="14">
        <v>10015</v>
      </c>
      <c r="J3095" s="12" t="s">
        <v>24</v>
      </c>
      <c r="K3095" s="12" t="s">
        <v>69</v>
      </c>
      <c r="L3095" s="12" t="s">
        <v>26</v>
      </c>
      <c r="M3095" s="11" t="s">
        <v>27</v>
      </c>
      <c r="N3095" s="11" t="s">
        <v>28</v>
      </c>
      <c r="O3095" s="12" t="s">
        <v>29</v>
      </c>
      <c r="P3095" s="12"/>
      <c r="Q3095" s="15" t="s">
        <v>13091</v>
      </c>
      <c r="R3095" s="12" t="s">
        <v>31</v>
      </c>
      <c r="S3095" s="11" t="s">
        <v>13092</v>
      </c>
      <c r="T3095" s="11" t="s">
        <v>13093</v>
      </c>
    </row>
    <row x14ac:dyDescent="0.25" r="3096" customHeight="1" ht="19.5">
      <c r="A3096" s="18">
        <v>45205</v>
      </c>
      <c r="B3096" s="11" t="s">
        <v>13094</v>
      </c>
      <c r="C3096" s="11" t="s">
        <v>336</v>
      </c>
      <c r="D3096" s="12"/>
      <c r="E3096" s="13">
        <v>13227287413</v>
      </c>
      <c r="F3096" s="11" t="s">
        <v>12993</v>
      </c>
      <c r="G3096" s="12" t="s">
        <v>289</v>
      </c>
      <c r="H3096" s="12" t="s">
        <v>98</v>
      </c>
      <c r="I3096" s="14">
        <v>10015</v>
      </c>
      <c r="J3096" s="12" t="s">
        <v>24</v>
      </c>
      <c r="K3096" s="12" t="s">
        <v>69</v>
      </c>
      <c r="L3096" s="12" t="s">
        <v>26</v>
      </c>
      <c r="M3096" s="11" t="s">
        <v>27</v>
      </c>
      <c r="N3096" s="11" t="s">
        <v>28</v>
      </c>
      <c r="O3096" s="12" t="s">
        <v>29</v>
      </c>
      <c r="P3096" s="12"/>
      <c r="Q3096" s="15" t="s">
        <v>13095</v>
      </c>
      <c r="R3096" s="12" t="s">
        <v>31</v>
      </c>
      <c r="S3096" s="11" t="s">
        <v>13096</v>
      </c>
      <c r="T3096" s="11" t="s">
        <v>13097</v>
      </c>
    </row>
    <row x14ac:dyDescent="0.25" r="3097" customHeight="1" ht="19.5">
      <c r="A3097" s="18">
        <v>45205</v>
      </c>
      <c r="B3097" s="11" t="s">
        <v>13098</v>
      </c>
      <c r="C3097" s="11" t="s">
        <v>12652</v>
      </c>
      <c r="D3097" s="12"/>
      <c r="E3097" s="13">
        <v>13207211807</v>
      </c>
      <c r="F3097" s="11" t="s">
        <v>13099</v>
      </c>
      <c r="G3097" s="12" t="s">
        <v>74</v>
      </c>
      <c r="H3097" s="12" t="s">
        <v>98</v>
      </c>
      <c r="I3097" s="14">
        <v>10015</v>
      </c>
      <c r="J3097" s="12" t="s">
        <v>24</v>
      </c>
      <c r="K3097" s="12" t="s">
        <v>25</v>
      </c>
      <c r="L3097" s="12" t="s">
        <v>26</v>
      </c>
      <c r="M3097" s="11" t="s">
        <v>27</v>
      </c>
      <c r="N3097" s="11" t="s">
        <v>28</v>
      </c>
      <c r="O3097" s="12" t="s">
        <v>29</v>
      </c>
      <c r="P3097" s="12"/>
      <c r="Q3097" s="15" t="s">
        <v>13100</v>
      </c>
      <c r="R3097" s="12" t="s">
        <v>31</v>
      </c>
      <c r="S3097" s="11" t="s">
        <v>13101</v>
      </c>
      <c r="T3097" s="11" t="s">
        <v>13102</v>
      </c>
    </row>
    <row x14ac:dyDescent="0.25" r="3098" customHeight="1" ht="19.5">
      <c r="A3098" s="18">
        <v>45205</v>
      </c>
      <c r="B3098" s="11" t="s">
        <v>13103</v>
      </c>
      <c r="C3098" s="11" t="s">
        <v>158</v>
      </c>
      <c r="D3098" s="12"/>
      <c r="E3098" s="13" t="s">
        <v>13104</v>
      </c>
      <c r="F3098" s="11" t="s">
        <v>13105</v>
      </c>
      <c r="G3098" s="12" t="s">
        <v>74</v>
      </c>
      <c r="H3098" s="12"/>
      <c r="I3098" s="14" t="s">
        <v>148</v>
      </c>
      <c r="J3098" s="12" t="s">
        <v>24</v>
      </c>
      <c r="K3098" s="12" t="s">
        <v>25</v>
      </c>
      <c r="L3098" s="12" t="s">
        <v>39</v>
      </c>
      <c r="M3098" s="11" t="s">
        <v>149</v>
      </c>
      <c r="N3098" s="11" t="s">
        <v>28</v>
      </c>
      <c r="O3098" s="12" t="s">
        <v>29</v>
      </c>
      <c r="P3098" s="12"/>
      <c r="Q3098" s="15" t="s">
        <v>13106</v>
      </c>
      <c r="R3098" s="12" t="s">
        <v>42</v>
      </c>
      <c r="S3098" s="11" t="s">
        <v>13107</v>
      </c>
      <c r="T3098" s="11" t="s">
        <v>13108</v>
      </c>
    </row>
    <row x14ac:dyDescent="0.25" r="3099" customHeight="1" ht="19.5">
      <c r="A3099" s="18">
        <v>45205</v>
      </c>
      <c r="B3099" s="11" t="s">
        <v>13109</v>
      </c>
      <c r="C3099" s="11" t="s">
        <v>4499</v>
      </c>
      <c r="D3099" s="12"/>
      <c r="E3099" s="13">
        <v>18671796564</v>
      </c>
      <c r="F3099" s="11" t="s">
        <v>13110</v>
      </c>
      <c r="G3099" s="12" t="s">
        <v>37</v>
      </c>
      <c r="H3099" s="12"/>
      <c r="I3099" s="14" t="s">
        <v>93</v>
      </c>
      <c r="J3099" s="12" t="s">
        <v>24</v>
      </c>
      <c r="K3099" s="12" t="s">
        <v>25</v>
      </c>
      <c r="L3099" s="12" t="s">
        <v>39</v>
      </c>
      <c r="M3099" s="11" t="s">
        <v>27</v>
      </c>
      <c r="N3099" s="11" t="s">
        <v>183</v>
      </c>
      <c r="O3099" s="12" t="s">
        <v>29</v>
      </c>
      <c r="P3099" s="12"/>
      <c r="Q3099" s="15" t="s">
        <v>13111</v>
      </c>
      <c r="R3099" s="12" t="s">
        <v>42</v>
      </c>
      <c r="S3099" s="11" t="s">
        <v>13112</v>
      </c>
      <c r="T3099" s="11"/>
    </row>
    <row x14ac:dyDescent="0.25" r="3100" customHeight="1" ht="19.5">
      <c r="A3100" s="18">
        <v>45205</v>
      </c>
      <c r="B3100" s="11" t="s">
        <v>13113</v>
      </c>
      <c r="C3100" s="11" t="s">
        <v>660</v>
      </c>
      <c r="D3100" s="12"/>
      <c r="E3100" s="13">
        <v>13207226330</v>
      </c>
      <c r="F3100" s="11" t="s">
        <v>13114</v>
      </c>
      <c r="G3100" s="12" t="s">
        <v>48</v>
      </c>
      <c r="H3100" s="12"/>
      <c r="I3100" s="14" t="s">
        <v>796</v>
      </c>
      <c r="J3100" s="12" t="s">
        <v>24</v>
      </c>
      <c r="K3100" s="12" t="s">
        <v>25</v>
      </c>
      <c r="L3100" s="12" t="s">
        <v>39</v>
      </c>
      <c r="M3100" s="11" t="s">
        <v>40</v>
      </c>
      <c r="N3100" s="11" t="s">
        <v>624</v>
      </c>
      <c r="O3100" s="12" t="s">
        <v>29</v>
      </c>
      <c r="P3100" s="12"/>
      <c r="Q3100" s="15" t="s">
        <v>13115</v>
      </c>
      <c r="R3100" s="12" t="s">
        <v>42</v>
      </c>
      <c r="S3100" s="11" t="s">
        <v>13116</v>
      </c>
      <c r="T3100" s="11"/>
    </row>
    <row x14ac:dyDescent="0.25" r="3101" customHeight="1" ht="19.5">
      <c r="A3101" s="18">
        <v>45205</v>
      </c>
      <c r="B3101" s="11" t="s">
        <v>13117</v>
      </c>
      <c r="C3101" s="11" t="s">
        <v>495</v>
      </c>
      <c r="D3101" s="12"/>
      <c r="E3101" s="13">
        <v>13477174856</v>
      </c>
      <c r="F3101" s="11" t="s">
        <v>13118</v>
      </c>
      <c r="G3101" s="12" t="s">
        <v>48</v>
      </c>
      <c r="H3101" s="12"/>
      <c r="I3101" s="14">
        <v>10015</v>
      </c>
      <c r="J3101" s="12" t="s">
        <v>24</v>
      </c>
      <c r="K3101" s="12" t="s">
        <v>69</v>
      </c>
      <c r="L3101" s="12" t="s">
        <v>26</v>
      </c>
      <c r="M3101" s="11" t="s">
        <v>40</v>
      </c>
      <c r="N3101" s="11" t="s">
        <v>28</v>
      </c>
      <c r="O3101" s="12" t="s">
        <v>29</v>
      </c>
      <c r="P3101" s="12"/>
      <c r="Q3101" s="15" t="s">
        <v>13119</v>
      </c>
      <c r="R3101" s="12" t="s">
        <v>31</v>
      </c>
      <c r="S3101" s="11" t="s">
        <v>13120</v>
      </c>
      <c r="T3101" s="11" t="s">
        <v>13121</v>
      </c>
    </row>
    <row x14ac:dyDescent="0.25" r="3102" customHeight="1" ht="19.5">
      <c r="A3102" s="18">
        <v>45205</v>
      </c>
      <c r="B3102" s="11" t="s">
        <v>13122</v>
      </c>
      <c r="C3102" s="11" t="s">
        <v>660</v>
      </c>
      <c r="D3102" s="12"/>
      <c r="E3102" s="13" t="s">
        <v>13123</v>
      </c>
      <c r="F3102" s="11" t="s">
        <v>13124</v>
      </c>
      <c r="G3102" s="12" t="s">
        <v>74</v>
      </c>
      <c r="H3102" s="12"/>
      <c r="I3102" s="14" t="s">
        <v>75</v>
      </c>
      <c r="J3102" s="12" t="s">
        <v>24</v>
      </c>
      <c r="K3102" s="12" t="s">
        <v>25</v>
      </c>
      <c r="L3102" s="12" t="s">
        <v>39</v>
      </c>
      <c r="M3102" s="11" t="s">
        <v>149</v>
      </c>
      <c r="N3102" s="11" t="s">
        <v>624</v>
      </c>
      <c r="O3102" s="12" t="s">
        <v>29</v>
      </c>
      <c r="P3102" s="12"/>
      <c r="Q3102" s="15" t="s">
        <v>13125</v>
      </c>
      <c r="R3102" s="12" t="s">
        <v>42</v>
      </c>
      <c r="S3102" s="11" t="s">
        <v>13126</v>
      </c>
      <c r="T3102" s="11" t="s">
        <v>13127</v>
      </c>
    </row>
    <row x14ac:dyDescent="0.25" r="3103" customHeight="1" ht="19.5">
      <c r="A3103" s="18">
        <v>45205</v>
      </c>
      <c r="B3103" s="11" t="s">
        <v>13128</v>
      </c>
      <c r="C3103" s="11" t="s">
        <v>660</v>
      </c>
      <c r="D3103" s="12"/>
      <c r="E3103" s="13" t="s">
        <v>13129</v>
      </c>
      <c r="F3103" s="11" t="s">
        <v>12068</v>
      </c>
      <c r="G3103" s="12" t="s">
        <v>74</v>
      </c>
      <c r="H3103" s="12"/>
      <c r="I3103" s="14" t="s">
        <v>290</v>
      </c>
      <c r="J3103" s="12" t="s">
        <v>24</v>
      </c>
      <c r="K3103" s="12" t="s">
        <v>25</v>
      </c>
      <c r="L3103" s="12" t="s">
        <v>39</v>
      </c>
      <c r="M3103" s="11" t="s">
        <v>27</v>
      </c>
      <c r="N3103" s="11" t="s">
        <v>624</v>
      </c>
      <c r="O3103" s="12" t="s">
        <v>29</v>
      </c>
      <c r="P3103" s="12"/>
      <c r="Q3103" s="15" t="s">
        <v>13130</v>
      </c>
      <c r="R3103" s="12" t="s">
        <v>42</v>
      </c>
      <c r="S3103" s="11" t="s">
        <v>13131</v>
      </c>
      <c r="T3103" s="11" t="s">
        <v>13132</v>
      </c>
    </row>
    <row x14ac:dyDescent="0.25" r="3104" customHeight="1" ht="19.5">
      <c r="A3104" s="18">
        <v>45205</v>
      </c>
      <c r="B3104" s="11" t="s">
        <v>13133</v>
      </c>
      <c r="C3104" s="11" t="s">
        <v>660</v>
      </c>
      <c r="D3104" s="12"/>
      <c r="E3104" s="13" t="s">
        <v>13134</v>
      </c>
      <c r="F3104" s="11" t="s">
        <v>13135</v>
      </c>
      <c r="G3104" s="12" t="s">
        <v>74</v>
      </c>
      <c r="H3104" s="12"/>
      <c r="I3104" s="14" t="s">
        <v>99</v>
      </c>
      <c r="J3104" s="12" t="s">
        <v>24</v>
      </c>
      <c r="K3104" s="12" t="s">
        <v>25</v>
      </c>
      <c r="L3104" s="12" t="s">
        <v>39</v>
      </c>
      <c r="M3104" s="11" t="s">
        <v>149</v>
      </c>
      <c r="N3104" s="11" t="s">
        <v>624</v>
      </c>
      <c r="O3104" s="12" t="s">
        <v>29</v>
      </c>
      <c r="P3104" s="12"/>
      <c r="Q3104" s="15" t="s">
        <v>13136</v>
      </c>
      <c r="R3104" s="12" t="s">
        <v>42</v>
      </c>
      <c r="S3104" s="11" t="s">
        <v>13137</v>
      </c>
      <c r="T3104" s="11" t="s">
        <v>13138</v>
      </c>
    </row>
    <row x14ac:dyDescent="0.25" r="3105" customHeight="1" ht="19.5">
      <c r="A3105" s="18">
        <v>45205</v>
      </c>
      <c r="B3105" s="11" t="s">
        <v>13139</v>
      </c>
      <c r="C3105" s="11" t="s">
        <v>660</v>
      </c>
      <c r="D3105" s="12"/>
      <c r="E3105" s="13">
        <v>13177092116</v>
      </c>
      <c r="F3105" s="11" t="s">
        <v>13140</v>
      </c>
      <c r="G3105" s="12" t="s">
        <v>48</v>
      </c>
      <c r="H3105" s="12" t="s">
        <v>98</v>
      </c>
      <c r="I3105" s="14" t="s">
        <v>486</v>
      </c>
      <c r="J3105" s="12" t="s">
        <v>24</v>
      </c>
      <c r="K3105" s="12" t="s">
        <v>25</v>
      </c>
      <c r="L3105" s="12" t="s">
        <v>39</v>
      </c>
      <c r="M3105" s="11" t="s">
        <v>40</v>
      </c>
      <c r="N3105" s="11" t="s">
        <v>624</v>
      </c>
      <c r="O3105" s="12" t="s">
        <v>29</v>
      </c>
      <c r="P3105" s="12"/>
      <c r="Q3105" s="15" t="s">
        <v>13141</v>
      </c>
      <c r="R3105" s="12" t="s">
        <v>42</v>
      </c>
      <c r="S3105" s="11" t="s">
        <v>13142</v>
      </c>
      <c r="T3105" s="11" t="s">
        <v>13143</v>
      </c>
    </row>
    <row x14ac:dyDescent="0.25" r="3106" customHeight="1" ht="19.5">
      <c r="A3106" s="18">
        <v>45205</v>
      </c>
      <c r="B3106" s="11" t="s">
        <v>13144</v>
      </c>
      <c r="C3106" s="11" t="s">
        <v>660</v>
      </c>
      <c r="D3106" s="12"/>
      <c r="E3106" s="13" t="s">
        <v>13145</v>
      </c>
      <c r="F3106" s="11" t="s">
        <v>13146</v>
      </c>
      <c r="G3106" s="12" t="s">
        <v>74</v>
      </c>
      <c r="H3106" s="12" t="s">
        <v>130</v>
      </c>
      <c r="I3106" s="14" t="s">
        <v>148</v>
      </c>
      <c r="J3106" s="12" t="s">
        <v>24</v>
      </c>
      <c r="K3106" s="12" t="s">
        <v>25</v>
      </c>
      <c r="L3106" s="12" t="s">
        <v>39</v>
      </c>
      <c r="M3106" s="11" t="s">
        <v>149</v>
      </c>
      <c r="N3106" s="11" t="s">
        <v>624</v>
      </c>
      <c r="O3106" s="12" t="s">
        <v>29</v>
      </c>
      <c r="P3106" s="12"/>
      <c r="Q3106" s="15" t="s">
        <v>13147</v>
      </c>
      <c r="R3106" s="12" t="s">
        <v>42</v>
      </c>
      <c r="S3106" s="11" t="s">
        <v>13148</v>
      </c>
      <c r="T3106" s="11" t="s">
        <v>13149</v>
      </c>
    </row>
    <row x14ac:dyDescent="0.25" r="3107" customHeight="1" ht="19.5">
      <c r="A3107" s="18">
        <v>45205</v>
      </c>
      <c r="B3107" s="11" t="s">
        <v>13150</v>
      </c>
      <c r="C3107" s="11" t="s">
        <v>660</v>
      </c>
      <c r="D3107" s="12"/>
      <c r="E3107" s="13" t="s">
        <v>13151</v>
      </c>
      <c r="F3107" s="11" t="s">
        <v>13152</v>
      </c>
      <c r="G3107" s="12" t="s">
        <v>74</v>
      </c>
      <c r="H3107" s="12" t="s">
        <v>121</v>
      </c>
      <c r="I3107" s="14" t="s">
        <v>182</v>
      </c>
      <c r="J3107" s="12" t="s">
        <v>24</v>
      </c>
      <c r="K3107" s="12" t="s">
        <v>25</v>
      </c>
      <c r="L3107" s="12" t="s">
        <v>39</v>
      </c>
      <c r="M3107" s="11" t="s">
        <v>149</v>
      </c>
      <c r="N3107" s="11" t="s">
        <v>624</v>
      </c>
      <c r="O3107" s="12" t="s">
        <v>29</v>
      </c>
      <c r="P3107" s="12"/>
      <c r="Q3107" s="15" t="s">
        <v>13153</v>
      </c>
      <c r="R3107" s="12" t="s">
        <v>42</v>
      </c>
      <c r="S3107" s="11" t="s">
        <v>13154</v>
      </c>
      <c r="T3107" s="11" t="s">
        <v>13155</v>
      </c>
    </row>
    <row x14ac:dyDescent="0.25" r="3108" customHeight="1" ht="19.5">
      <c r="A3108" s="18">
        <v>45205</v>
      </c>
      <c r="B3108" s="11" t="s">
        <v>13156</v>
      </c>
      <c r="C3108" s="11" t="s">
        <v>660</v>
      </c>
      <c r="D3108" s="12"/>
      <c r="E3108" s="13">
        <v>16671729711</v>
      </c>
      <c r="F3108" s="11" t="s">
        <v>8431</v>
      </c>
      <c r="G3108" s="12" t="s">
        <v>48</v>
      </c>
      <c r="H3108" s="12"/>
      <c r="I3108" s="14" t="s">
        <v>241</v>
      </c>
      <c r="J3108" s="12" t="s">
        <v>24</v>
      </c>
      <c r="K3108" s="12" t="s">
        <v>25</v>
      </c>
      <c r="L3108" s="12" t="s">
        <v>39</v>
      </c>
      <c r="M3108" s="11" t="s">
        <v>40</v>
      </c>
      <c r="N3108" s="11" t="s">
        <v>624</v>
      </c>
      <c r="O3108" s="12" t="s">
        <v>29</v>
      </c>
      <c r="P3108" s="12"/>
      <c r="Q3108" s="15" t="s">
        <v>13157</v>
      </c>
      <c r="R3108" s="12" t="s">
        <v>42</v>
      </c>
      <c r="S3108" s="11" t="s">
        <v>13158</v>
      </c>
      <c r="T3108" s="11" t="s">
        <v>13159</v>
      </c>
    </row>
    <row x14ac:dyDescent="0.25" r="3109" customHeight="1" ht="19.5">
      <c r="A3109" s="18">
        <v>45205</v>
      </c>
      <c r="B3109" s="11" t="s">
        <v>13160</v>
      </c>
      <c r="C3109" s="11" t="s">
        <v>660</v>
      </c>
      <c r="D3109" s="12"/>
      <c r="E3109" s="13" t="s">
        <v>13161</v>
      </c>
      <c r="F3109" s="11" t="s">
        <v>13162</v>
      </c>
      <c r="G3109" s="12" t="s">
        <v>74</v>
      </c>
      <c r="H3109" s="12" t="s">
        <v>98</v>
      </c>
      <c r="I3109" s="14" t="s">
        <v>49</v>
      </c>
      <c r="J3109" s="12" t="s">
        <v>24</v>
      </c>
      <c r="K3109" s="12" t="s">
        <v>25</v>
      </c>
      <c r="L3109" s="12" t="s">
        <v>39</v>
      </c>
      <c r="M3109" s="11" t="s">
        <v>149</v>
      </c>
      <c r="N3109" s="11" t="s">
        <v>624</v>
      </c>
      <c r="O3109" s="12" t="s">
        <v>29</v>
      </c>
      <c r="P3109" s="12"/>
      <c r="Q3109" s="15" t="s">
        <v>13163</v>
      </c>
      <c r="R3109" s="12" t="s">
        <v>42</v>
      </c>
      <c r="S3109" s="11" t="s">
        <v>13164</v>
      </c>
      <c r="T3109" s="11" t="s">
        <v>13165</v>
      </c>
    </row>
    <row x14ac:dyDescent="0.25" r="3110" customHeight="1" ht="19.5">
      <c r="A3110" s="18">
        <v>45205</v>
      </c>
      <c r="B3110" s="11" t="s">
        <v>13166</v>
      </c>
      <c r="C3110" s="11" t="s">
        <v>660</v>
      </c>
      <c r="D3110" s="12"/>
      <c r="E3110" s="13" t="s">
        <v>13167</v>
      </c>
      <c r="F3110" s="11" t="s">
        <v>11594</v>
      </c>
      <c r="G3110" s="12" t="s">
        <v>74</v>
      </c>
      <c r="H3110" s="12" t="s">
        <v>130</v>
      </c>
      <c r="I3110" s="14" t="s">
        <v>42</v>
      </c>
      <c r="J3110" s="12" t="s">
        <v>24</v>
      </c>
      <c r="K3110" s="12" t="s">
        <v>25</v>
      </c>
      <c r="L3110" s="12" t="s">
        <v>39</v>
      </c>
      <c r="M3110" s="11" t="s">
        <v>149</v>
      </c>
      <c r="N3110" s="11" t="s">
        <v>624</v>
      </c>
      <c r="O3110" s="12" t="s">
        <v>29</v>
      </c>
      <c r="P3110" s="12"/>
      <c r="Q3110" s="15" t="s">
        <v>13168</v>
      </c>
      <c r="R3110" s="12" t="s">
        <v>42</v>
      </c>
      <c r="S3110" s="11" t="s">
        <v>13169</v>
      </c>
      <c r="T3110" s="11" t="s">
        <v>13170</v>
      </c>
    </row>
    <row x14ac:dyDescent="0.25" r="3111" customHeight="1" ht="19.5">
      <c r="A3111" s="18">
        <v>45205</v>
      </c>
      <c r="B3111" s="11" t="s">
        <v>13171</v>
      </c>
      <c r="C3111" s="11" t="s">
        <v>660</v>
      </c>
      <c r="D3111" s="12"/>
      <c r="E3111" s="13" t="s">
        <v>13172</v>
      </c>
      <c r="F3111" s="11" t="s">
        <v>13173</v>
      </c>
      <c r="G3111" s="12" t="s">
        <v>74</v>
      </c>
      <c r="H3111" s="12" t="s">
        <v>98</v>
      </c>
      <c r="I3111" s="14" t="s">
        <v>328</v>
      </c>
      <c r="J3111" s="12" t="s">
        <v>24</v>
      </c>
      <c r="K3111" s="12" t="s">
        <v>25</v>
      </c>
      <c r="L3111" s="12" t="s">
        <v>39</v>
      </c>
      <c r="M3111" s="11" t="s">
        <v>149</v>
      </c>
      <c r="N3111" s="11" t="s">
        <v>624</v>
      </c>
      <c r="O3111" s="12" t="s">
        <v>29</v>
      </c>
      <c r="P3111" s="12"/>
      <c r="Q3111" s="15" t="s">
        <v>13174</v>
      </c>
      <c r="R3111" s="12" t="s">
        <v>42</v>
      </c>
      <c r="S3111" s="11" t="s">
        <v>13175</v>
      </c>
      <c r="T3111" s="11" t="s">
        <v>13176</v>
      </c>
    </row>
    <row x14ac:dyDescent="0.25" r="3112" customHeight="1" ht="19.5">
      <c r="A3112" s="18">
        <v>45205</v>
      </c>
      <c r="B3112" s="11" t="s">
        <v>13177</v>
      </c>
      <c r="C3112" s="11" t="s">
        <v>660</v>
      </c>
      <c r="D3112" s="12"/>
      <c r="E3112" s="13" t="s">
        <v>13178</v>
      </c>
      <c r="F3112" s="11" t="s">
        <v>13179</v>
      </c>
      <c r="G3112" s="12" t="s">
        <v>74</v>
      </c>
      <c r="H3112" s="12"/>
      <c r="I3112" s="14" t="s">
        <v>381</v>
      </c>
      <c r="J3112" s="12" t="s">
        <v>24</v>
      </c>
      <c r="K3112" s="12" t="s">
        <v>25</v>
      </c>
      <c r="L3112" s="12" t="s">
        <v>39</v>
      </c>
      <c r="M3112" s="11" t="s">
        <v>149</v>
      </c>
      <c r="N3112" s="11" t="s">
        <v>624</v>
      </c>
      <c r="O3112" s="12" t="s">
        <v>29</v>
      </c>
      <c r="P3112" s="12"/>
      <c r="Q3112" s="15" t="s">
        <v>13180</v>
      </c>
      <c r="R3112" s="12" t="s">
        <v>42</v>
      </c>
      <c r="S3112" s="11" t="s">
        <v>13181</v>
      </c>
      <c r="T3112" s="11" t="s">
        <v>13182</v>
      </c>
    </row>
    <row x14ac:dyDescent="0.25" r="3113" customHeight="1" ht="19.5">
      <c r="A3113" s="18">
        <v>45205</v>
      </c>
      <c r="B3113" s="11" t="s">
        <v>13183</v>
      </c>
      <c r="C3113" s="11" t="s">
        <v>6519</v>
      </c>
      <c r="D3113" s="12"/>
      <c r="E3113" s="13" t="s">
        <v>13184</v>
      </c>
      <c r="F3113" s="11" t="s">
        <v>13185</v>
      </c>
      <c r="G3113" s="12" t="s">
        <v>74</v>
      </c>
      <c r="H3113" s="12" t="s">
        <v>98</v>
      </c>
      <c r="I3113" s="14" t="s">
        <v>99</v>
      </c>
      <c r="J3113" s="12" t="s">
        <v>24</v>
      </c>
      <c r="K3113" s="12" t="s">
        <v>25</v>
      </c>
      <c r="L3113" s="12" t="s">
        <v>39</v>
      </c>
      <c r="M3113" s="11" t="s">
        <v>149</v>
      </c>
      <c r="N3113" s="11" t="s">
        <v>28</v>
      </c>
      <c r="O3113" s="12" t="s">
        <v>29</v>
      </c>
      <c r="P3113" s="12"/>
      <c r="Q3113" s="15" t="s">
        <v>13186</v>
      </c>
      <c r="R3113" s="12" t="s">
        <v>42</v>
      </c>
      <c r="S3113" s="11" t="s">
        <v>13187</v>
      </c>
      <c r="T3113" s="11" t="s">
        <v>13188</v>
      </c>
    </row>
    <row x14ac:dyDescent="0.25" r="3114" customHeight="1" ht="19.5">
      <c r="A3114" s="18">
        <v>45205</v>
      </c>
      <c r="B3114" s="11" t="s">
        <v>13189</v>
      </c>
      <c r="C3114" s="11" t="s">
        <v>2809</v>
      </c>
      <c r="D3114" s="12"/>
      <c r="E3114" s="13">
        <v>15549380955</v>
      </c>
      <c r="F3114" s="11" t="s">
        <v>13190</v>
      </c>
      <c r="G3114" s="12" t="s">
        <v>23</v>
      </c>
      <c r="H3114" s="12"/>
      <c r="I3114" s="14" t="s">
        <v>486</v>
      </c>
      <c r="J3114" s="12" t="s">
        <v>24</v>
      </c>
      <c r="K3114" s="12" t="s">
        <v>25</v>
      </c>
      <c r="L3114" s="12" t="s">
        <v>39</v>
      </c>
      <c r="M3114" s="11" t="s">
        <v>40</v>
      </c>
      <c r="N3114" s="11" t="s">
        <v>28</v>
      </c>
      <c r="O3114" s="12" t="s">
        <v>29</v>
      </c>
      <c r="P3114" s="12"/>
      <c r="Q3114" s="15" t="s">
        <v>13191</v>
      </c>
      <c r="R3114" s="12" t="s">
        <v>42</v>
      </c>
      <c r="S3114" s="11" t="s">
        <v>13192</v>
      </c>
      <c r="T3114" s="11" t="s">
        <v>13193</v>
      </c>
    </row>
    <row x14ac:dyDescent="0.25" r="3115" customHeight="1" ht="19.5">
      <c r="A3115" s="18">
        <v>45205</v>
      </c>
      <c r="B3115" s="11" t="s">
        <v>13194</v>
      </c>
      <c r="C3115" s="11" t="s">
        <v>5869</v>
      </c>
      <c r="D3115" s="12"/>
      <c r="E3115" s="13">
        <v>15549270626</v>
      </c>
      <c r="F3115" s="11" t="s">
        <v>10374</v>
      </c>
      <c r="G3115" s="12" t="s">
        <v>62</v>
      </c>
      <c r="H3115" s="12"/>
      <c r="I3115" s="14" t="s">
        <v>68</v>
      </c>
      <c r="J3115" s="12" t="s">
        <v>24</v>
      </c>
      <c r="K3115" s="12" t="s">
        <v>25</v>
      </c>
      <c r="L3115" s="12" t="s">
        <v>39</v>
      </c>
      <c r="M3115" s="11" t="s">
        <v>40</v>
      </c>
      <c r="N3115" s="11" t="s">
        <v>183</v>
      </c>
      <c r="O3115" s="12" t="s">
        <v>29</v>
      </c>
      <c r="P3115" s="12"/>
      <c r="Q3115" s="15" t="s">
        <v>13195</v>
      </c>
      <c r="R3115" s="12" t="s">
        <v>42</v>
      </c>
      <c r="S3115" s="11" t="s">
        <v>13196</v>
      </c>
      <c r="T3115" s="11" t="s">
        <v>10377</v>
      </c>
    </row>
    <row x14ac:dyDescent="0.25" r="3116" customHeight="1" ht="19.5">
      <c r="A3116" s="18">
        <v>45205</v>
      </c>
      <c r="B3116" s="11" t="s">
        <v>13197</v>
      </c>
      <c r="C3116" s="11" t="s">
        <v>336</v>
      </c>
      <c r="D3116" s="12"/>
      <c r="E3116" s="13">
        <v>18671440076</v>
      </c>
      <c r="F3116" s="11" t="s">
        <v>13198</v>
      </c>
      <c r="G3116" s="12" t="s">
        <v>62</v>
      </c>
      <c r="H3116" s="12"/>
      <c r="I3116" s="14">
        <v>10015</v>
      </c>
      <c r="J3116" s="12" t="s">
        <v>24</v>
      </c>
      <c r="K3116" s="12" t="s">
        <v>172</v>
      </c>
      <c r="L3116" s="12" t="s">
        <v>26</v>
      </c>
      <c r="M3116" s="11" t="s">
        <v>27</v>
      </c>
      <c r="N3116" s="11" t="s">
        <v>28</v>
      </c>
      <c r="O3116" s="12" t="s">
        <v>29</v>
      </c>
      <c r="P3116" s="12"/>
      <c r="Q3116" s="15" t="s">
        <v>13199</v>
      </c>
      <c r="R3116" s="12" t="s">
        <v>31</v>
      </c>
      <c r="S3116" s="11" t="s">
        <v>13200</v>
      </c>
      <c r="T3116" s="11" t="s">
        <v>13201</v>
      </c>
    </row>
    <row x14ac:dyDescent="0.25" r="3117" customHeight="1" ht="19.5">
      <c r="A3117" s="18">
        <v>45205</v>
      </c>
      <c r="B3117" s="11" t="s">
        <v>13202</v>
      </c>
      <c r="C3117" s="11" t="s">
        <v>169</v>
      </c>
      <c r="D3117" s="12"/>
      <c r="E3117" s="13">
        <v>18671789096</v>
      </c>
      <c r="F3117" s="11" t="s">
        <v>13203</v>
      </c>
      <c r="G3117" s="12" t="s">
        <v>62</v>
      </c>
      <c r="H3117" s="12" t="s">
        <v>98</v>
      </c>
      <c r="I3117" s="14">
        <v>10015</v>
      </c>
      <c r="J3117" s="12" t="s">
        <v>24</v>
      </c>
      <c r="K3117" s="12" t="s">
        <v>172</v>
      </c>
      <c r="L3117" s="12" t="s">
        <v>26</v>
      </c>
      <c r="M3117" s="11" t="s">
        <v>27</v>
      </c>
      <c r="N3117" s="11" t="s">
        <v>28</v>
      </c>
      <c r="O3117" s="12" t="s">
        <v>29</v>
      </c>
      <c r="P3117" s="12"/>
      <c r="Q3117" s="15" t="s">
        <v>13204</v>
      </c>
      <c r="R3117" s="12" t="s">
        <v>31</v>
      </c>
      <c r="S3117" s="11" t="s">
        <v>13205</v>
      </c>
      <c r="T3117" s="11" t="s">
        <v>13206</v>
      </c>
    </row>
    <row x14ac:dyDescent="0.25" r="3118" customHeight="1" ht="19.5">
      <c r="A3118" s="18">
        <v>45205</v>
      </c>
      <c r="B3118" s="11" t="s">
        <v>13207</v>
      </c>
      <c r="C3118" s="11" t="s">
        <v>4336</v>
      </c>
      <c r="D3118" s="12"/>
      <c r="E3118" s="13">
        <v>13177093462</v>
      </c>
      <c r="F3118" s="11" t="s">
        <v>13208</v>
      </c>
      <c r="G3118" s="12" t="s">
        <v>48</v>
      </c>
      <c r="H3118" s="12"/>
      <c r="I3118" s="14">
        <v>10015</v>
      </c>
      <c r="J3118" s="12" t="s">
        <v>24</v>
      </c>
      <c r="K3118" s="12" t="s">
        <v>69</v>
      </c>
      <c r="L3118" s="12" t="s">
        <v>26</v>
      </c>
      <c r="M3118" s="11" t="s">
        <v>27</v>
      </c>
      <c r="N3118" s="11" t="s">
        <v>28</v>
      </c>
      <c r="O3118" s="12" t="s">
        <v>29</v>
      </c>
      <c r="P3118" s="12"/>
      <c r="Q3118" s="15" t="s">
        <v>13209</v>
      </c>
      <c r="R3118" s="12" t="s">
        <v>31</v>
      </c>
      <c r="S3118" s="11" t="s">
        <v>13210</v>
      </c>
      <c r="T3118" s="11" t="s">
        <v>13211</v>
      </c>
    </row>
    <row x14ac:dyDescent="0.25" r="3119" customHeight="1" ht="19.5">
      <c r="A3119" s="18">
        <v>45205</v>
      </c>
      <c r="B3119" s="11" t="s">
        <v>13212</v>
      </c>
      <c r="C3119" s="11" t="s">
        <v>5869</v>
      </c>
      <c r="D3119" s="12"/>
      <c r="E3119" s="13">
        <v>18671726433</v>
      </c>
      <c r="F3119" s="11" t="s">
        <v>13213</v>
      </c>
      <c r="G3119" s="12" t="s">
        <v>62</v>
      </c>
      <c r="H3119" s="12"/>
      <c r="I3119" s="14" t="s">
        <v>241</v>
      </c>
      <c r="J3119" s="12" t="s">
        <v>24</v>
      </c>
      <c r="K3119" s="12" t="s">
        <v>25</v>
      </c>
      <c r="L3119" s="12" t="s">
        <v>39</v>
      </c>
      <c r="M3119" s="11" t="s">
        <v>27</v>
      </c>
      <c r="N3119" s="11" t="s">
        <v>183</v>
      </c>
      <c r="O3119" s="12" t="s">
        <v>29</v>
      </c>
      <c r="P3119" s="12"/>
      <c r="Q3119" s="15" t="s">
        <v>13214</v>
      </c>
      <c r="R3119" s="12" t="s">
        <v>42</v>
      </c>
      <c r="S3119" s="11" t="s">
        <v>13215</v>
      </c>
      <c r="T3119" s="11" t="s">
        <v>13216</v>
      </c>
    </row>
    <row x14ac:dyDescent="0.25" r="3120" customHeight="1" ht="19.5">
      <c r="A3120" s="18">
        <v>45205</v>
      </c>
      <c r="B3120" s="11" t="s">
        <v>13217</v>
      </c>
      <c r="C3120" s="11" t="s">
        <v>158</v>
      </c>
      <c r="D3120" s="12"/>
      <c r="E3120" s="13" t="s">
        <v>13218</v>
      </c>
      <c r="F3120" s="11" t="s">
        <v>13219</v>
      </c>
      <c r="G3120" s="12" t="s">
        <v>74</v>
      </c>
      <c r="H3120" s="12"/>
      <c r="I3120" s="14" t="s">
        <v>57</v>
      </c>
      <c r="J3120" s="12" t="s">
        <v>24</v>
      </c>
      <c r="K3120" s="12" t="s">
        <v>25</v>
      </c>
      <c r="L3120" s="12" t="s">
        <v>39</v>
      </c>
      <c r="M3120" s="11" t="s">
        <v>149</v>
      </c>
      <c r="N3120" s="11" t="s">
        <v>28</v>
      </c>
      <c r="O3120" s="12" t="s">
        <v>29</v>
      </c>
      <c r="P3120" s="12"/>
      <c r="Q3120" s="15" t="s">
        <v>13220</v>
      </c>
      <c r="R3120" s="12" t="s">
        <v>42</v>
      </c>
      <c r="S3120" s="11" t="s">
        <v>13221</v>
      </c>
      <c r="T3120" s="11" t="s">
        <v>13222</v>
      </c>
    </row>
    <row x14ac:dyDescent="0.25" r="3121" customHeight="1" ht="19.5">
      <c r="A3121" s="18">
        <v>45205</v>
      </c>
      <c r="B3121" s="11" t="s">
        <v>13223</v>
      </c>
      <c r="C3121" s="11" t="s">
        <v>13224</v>
      </c>
      <c r="D3121" s="12"/>
      <c r="E3121" s="13">
        <v>18507206667</v>
      </c>
      <c r="F3121" s="11" t="s">
        <v>13225</v>
      </c>
      <c r="G3121" s="12" t="s">
        <v>23</v>
      </c>
      <c r="H3121" s="12" t="s">
        <v>98</v>
      </c>
      <c r="I3121" s="14" t="s">
        <v>87</v>
      </c>
      <c r="J3121" s="12" t="s">
        <v>24</v>
      </c>
      <c r="K3121" s="12" t="s">
        <v>25</v>
      </c>
      <c r="L3121" s="12" t="s">
        <v>39</v>
      </c>
      <c r="M3121" s="11" t="s">
        <v>40</v>
      </c>
      <c r="N3121" s="11" t="s">
        <v>624</v>
      </c>
      <c r="O3121" s="12" t="s">
        <v>29</v>
      </c>
      <c r="P3121" s="12"/>
      <c r="Q3121" s="15" t="s">
        <v>13226</v>
      </c>
      <c r="R3121" s="12" t="s">
        <v>42</v>
      </c>
      <c r="S3121" s="11" t="s">
        <v>13227</v>
      </c>
      <c r="T3121" s="11"/>
    </row>
    <row x14ac:dyDescent="0.25" r="3122" customHeight="1" ht="19.5">
      <c r="A3122" s="18">
        <v>45205</v>
      </c>
      <c r="B3122" s="11" t="s">
        <v>13228</v>
      </c>
      <c r="C3122" s="11" t="s">
        <v>13229</v>
      </c>
      <c r="D3122" s="12"/>
      <c r="E3122" s="13">
        <v>15672498790</v>
      </c>
      <c r="F3122" s="11" t="s">
        <v>13230</v>
      </c>
      <c r="G3122" s="12" t="s">
        <v>289</v>
      </c>
      <c r="H3122" s="12" t="s">
        <v>98</v>
      </c>
      <c r="I3122" s="14" t="s">
        <v>182</v>
      </c>
      <c r="J3122" s="12" t="s">
        <v>24</v>
      </c>
      <c r="K3122" s="12" t="s">
        <v>25</v>
      </c>
      <c r="L3122" s="12" t="s">
        <v>39</v>
      </c>
      <c r="M3122" s="11" t="s">
        <v>40</v>
      </c>
      <c r="N3122" s="11" t="s">
        <v>624</v>
      </c>
      <c r="O3122" s="12" t="s">
        <v>29</v>
      </c>
      <c r="P3122" s="12"/>
      <c r="Q3122" s="15" t="s">
        <v>13231</v>
      </c>
      <c r="R3122" s="12" t="s">
        <v>42</v>
      </c>
      <c r="S3122" s="11" t="s">
        <v>13232</v>
      </c>
      <c r="T3122" s="11"/>
    </row>
    <row x14ac:dyDescent="0.25" r="3123" customHeight="1" ht="19.5">
      <c r="A3123" s="18">
        <v>45205</v>
      </c>
      <c r="B3123" s="11" t="s">
        <v>13233</v>
      </c>
      <c r="C3123" s="11" t="s">
        <v>6191</v>
      </c>
      <c r="D3123" s="12"/>
      <c r="E3123" s="13">
        <v>13032742410</v>
      </c>
      <c r="F3123" s="11" t="s">
        <v>13234</v>
      </c>
      <c r="G3123" s="12" t="s">
        <v>37</v>
      </c>
      <c r="H3123" s="12" t="s">
        <v>98</v>
      </c>
      <c r="I3123" s="14" t="s">
        <v>254</v>
      </c>
      <c r="J3123" s="12" t="s">
        <v>24</v>
      </c>
      <c r="K3123" s="12" t="s">
        <v>25</v>
      </c>
      <c r="L3123" s="12" t="s">
        <v>39</v>
      </c>
      <c r="M3123" s="11" t="s">
        <v>27</v>
      </c>
      <c r="N3123" s="11" t="s">
        <v>624</v>
      </c>
      <c r="O3123" s="12" t="s">
        <v>29</v>
      </c>
      <c r="P3123" s="12"/>
      <c r="Q3123" s="15" t="s">
        <v>13235</v>
      </c>
      <c r="R3123" s="12" t="s">
        <v>42</v>
      </c>
      <c r="S3123" s="11" t="s">
        <v>13236</v>
      </c>
      <c r="T3123" s="11" t="s">
        <v>13237</v>
      </c>
    </row>
    <row x14ac:dyDescent="0.25" r="3124" customHeight="1" ht="19.5">
      <c r="A3124" s="18">
        <v>45205</v>
      </c>
      <c r="B3124" s="11" t="s">
        <v>13238</v>
      </c>
      <c r="C3124" s="11" t="s">
        <v>8698</v>
      </c>
      <c r="D3124" s="12"/>
      <c r="E3124" s="13" t="s">
        <v>13239</v>
      </c>
      <c r="F3124" s="11" t="s">
        <v>13240</v>
      </c>
      <c r="G3124" s="12" t="s">
        <v>74</v>
      </c>
      <c r="H3124" s="12"/>
      <c r="I3124" s="14" t="s">
        <v>235</v>
      </c>
      <c r="J3124" s="12" t="s">
        <v>24</v>
      </c>
      <c r="K3124" s="12" t="s">
        <v>25</v>
      </c>
      <c r="L3124" s="12" t="s">
        <v>39</v>
      </c>
      <c r="M3124" s="11" t="s">
        <v>149</v>
      </c>
      <c r="N3124" s="11" t="s">
        <v>183</v>
      </c>
      <c r="O3124" s="12" t="s">
        <v>29</v>
      </c>
      <c r="P3124" s="12"/>
      <c r="Q3124" s="15" t="s">
        <v>13241</v>
      </c>
      <c r="R3124" s="12" t="s">
        <v>42</v>
      </c>
      <c r="S3124" s="11" t="s">
        <v>13242</v>
      </c>
      <c r="T3124" s="11" t="s">
        <v>13243</v>
      </c>
    </row>
    <row x14ac:dyDescent="0.25" r="3125" customHeight="1" ht="19.5">
      <c r="A3125" s="18">
        <v>45205</v>
      </c>
      <c r="B3125" s="11" t="s">
        <v>13244</v>
      </c>
      <c r="C3125" s="11" t="s">
        <v>5811</v>
      </c>
      <c r="D3125" s="12"/>
      <c r="E3125" s="13">
        <v>13177062630</v>
      </c>
      <c r="F3125" s="11" t="s">
        <v>13245</v>
      </c>
      <c r="G3125" s="12" t="s">
        <v>289</v>
      </c>
      <c r="H3125" s="12"/>
      <c r="I3125" s="14" t="s">
        <v>254</v>
      </c>
      <c r="J3125" s="12" t="s">
        <v>24</v>
      </c>
      <c r="K3125" s="12" t="s">
        <v>25</v>
      </c>
      <c r="L3125" s="12" t="s">
        <v>39</v>
      </c>
      <c r="M3125" s="11" t="s">
        <v>27</v>
      </c>
      <c r="N3125" s="11" t="s">
        <v>28</v>
      </c>
      <c r="O3125" s="12" t="s">
        <v>29</v>
      </c>
      <c r="P3125" s="12"/>
      <c r="Q3125" s="15" t="s">
        <v>13246</v>
      </c>
      <c r="R3125" s="12" t="s">
        <v>42</v>
      </c>
      <c r="S3125" s="11" t="s">
        <v>13247</v>
      </c>
      <c r="T3125" s="11"/>
    </row>
    <row x14ac:dyDescent="0.25" r="3126" customHeight="1" ht="19.5">
      <c r="A3126" s="18">
        <v>45205</v>
      </c>
      <c r="B3126" s="11" t="s">
        <v>13248</v>
      </c>
      <c r="C3126" s="11" t="s">
        <v>5811</v>
      </c>
      <c r="D3126" s="12"/>
      <c r="E3126" s="13">
        <v>13997723852</v>
      </c>
      <c r="F3126" s="11" t="s">
        <v>13249</v>
      </c>
      <c r="G3126" s="12" t="s">
        <v>48</v>
      </c>
      <c r="H3126" s="12" t="s">
        <v>130</v>
      </c>
      <c r="I3126" s="14" t="s">
        <v>241</v>
      </c>
      <c r="J3126" s="12" t="s">
        <v>24</v>
      </c>
      <c r="K3126" s="12" t="s">
        <v>25</v>
      </c>
      <c r="L3126" s="12" t="s">
        <v>39</v>
      </c>
      <c r="M3126" s="11" t="s">
        <v>27</v>
      </c>
      <c r="N3126" s="11" t="s">
        <v>28</v>
      </c>
      <c r="O3126" s="12" t="s">
        <v>29</v>
      </c>
      <c r="P3126" s="12"/>
      <c r="Q3126" s="15" t="s">
        <v>13250</v>
      </c>
      <c r="R3126" s="12" t="s">
        <v>42</v>
      </c>
      <c r="S3126" s="11" t="s">
        <v>13251</v>
      </c>
      <c r="T3126" s="11" t="s">
        <v>13252</v>
      </c>
    </row>
    <row x14ac:dyDescent="0.25" r="3127" customHeight="1" ht="19.5">
      <c r="A3127" s="18">
        <v>45205</v>
      </c>
      <c r="B3127" s="11" t="s">
        <v>13253</v>
      </c>
      <c r="C3127" s="11" t="s">
        <v>8350</v>
      </c>
      <c r="D3127" s="12"/>
      <c r="E3127" s="13">
        <v>13040992922</v>
      </c>
      <c r="F3127" s="11" t="s">
        <v>13254</v>
      </c>
      <c r="G3127" s="12" t="s">
        <v>23</v>
      </c>
      <c r="H3127" s="12" t="s">
        <v>121</v>
      </c>
      <c r="I3127" s="14" t="s">
        <v>104</v>
      </c>
      <c r="J3127" s="12" t="s">
        <v>24</v>
      </c>
      <c r="K3127" s="12" t="s">
        <v>25</v>
      </c>
      <c r="L3127" s="12" t="s">
        <v>39</v>
      </c>
      <c r="M3127" s="11" t="s">
        <v>40</v>
      </c>
      <c r="N3127" s="11" t="s">
        <v>28</v>
      </c>
      <c r="O3127" s="12" t="s">
        <v>29</v>
      </c>
      <c r="P3127" s="12"/>
      <c r="Q3127" s="15" t="s">
        <v>13255</v>
      </c>
      <c r="R3127" s="12" t="s">
        <v>42</v>
      </c>
      <c r="S3127" s="11" t="s">
        <v>13256</v>
      </c>
      <c r="T3127" s="11" t="s">
        <v>13252</v>
      </c>
    </row>
    <row x14ac:dyDescent="0.25" r="3128" customHeight="1" ht="19.5">
      <c r="A3128" s="18">
        <v>45205</v>
      </c>
      <c r="B3128" s="11" t="s">
        <v>13257</v>
      </c>
      <c r="C3128" s="11" t="s">
        <v>545</v>
      </c>
      <c r="D3128" s="12"/>
      <c r="E3128" s="13">
        <v>13207229387</v>
      </c>
      <c r="F3128" s="11" t="s">
        <v>13258</v>
      </c>
      <c r="G3128" s="12" t="s">
        <v>74</v>
      </c>
      <c r="H3128" s="12"/>
      <c r="I3128" s="14" t="s">
        <v>272</v>
      </c>
      <c r="J3128" s="12" t="s">
        <v>24</v>
      </c>
      <c r="K3128" s="12" t="s">
        <v>25</v>
      </c>
      <c r="L3128" s="12" t="s">
        <v>39</v>
      </c>
      <c r="M3128" s="11" t="s">
        <v>40</v>
      </c>
      <c r="N3128" s="11" t="s">
        <v>28</v>
      </c>
      <c r="O3128" s="12" t="s">
        <v>29</v>
      </c>
      <c r="P3128" s="12"/>
      <c r="Q3128" s="15" t="s">
        <v>13259</v>
      </c>
      <c r="R3128" s="12" t="s">
        <v>42</v>
      </c>
      <c r="S3128" s="11" t="s">
        <v>13260</v>
      </c>
      <c r="T3128" s="11" t="s">
        <v>13261</v>
      </c>
    </row>
    <row x14ac:dyDescent="0.25" r="3129" customHeight="1" ht="19.5">
      <c r="A3129" s="18">
        <v>45205</v>
      </c>
      <c r="B3129" s="11" t="s">
        <v>13262</v>
      </c>
      <c r="C3129" s="11" t="s">
        <v>5811</v>
      </c>
      <c r="D3129" s="12"/>
      <c r="E3129" s="13">
        <v>18671742906</v>
      </c>
      <c r="F3129" s="11" t="s">
        <v>13263</v>
      </c>
      <c r="G3129" s="12" t="s">
        <v>37</v>
      </c>
      <c r="H3129" s="12"/>
      <c r="I3129" s="14" t="s">
        <v>241</v>
      </c>
      <c r="J3129" s="12" t="s">
        <v>24</v>
      </c>
      <c r="K3129" s="12" t="s">
        <v>25</v>
      </c>
      <c r="L3129" s="12" t="s">
        <v>39</v>
      </c>
      <c r="M3129" s="11" t="s">
        <v>27</v>
      </c>
      <c r="N3129" s="11" t="s">
        <v>28</v>
      </c>
      <c r="O3129" s="12" t="s">
        <v>29</v>
      </c>
      <c r="P3129" s="12"/>
      <c r="Q3129" s="15" t="s">
        <v>13264</v>
      </c>
      <c r="R3129" s="12" t="s">
        <v>42</v>
      </c>
      <c r="S3129" s="11" t="s">
        <v>13265</v>
      </c>
      <c r="T3129" s="11" t="s">
        <v>13266</v>
      </c>
    </row>
    <row x14ac:dyDescent="0.25" r="3130" customHeight="1" ht="19.5">
      <c r="A3130" s="18">
        <v>45205</v>
      </c>
      <c r="B3130" s="11" t="s">
        <v>13267</v>
      </c>
      <c r="C3130" s="11" t="s">
        <v>5428</v>
      </c>
      <c r="D3130" s="12"/>
      <c r="E3130" s="13">
        <v>17671346100</v>
      </c>
      <c r="F3130" s="11" t="s">
        <v>13268</v>
      </c>
      <c r="G3130" s="12" t="s">
        <v>74</v>
      </c>
      <c r="H3130" s="12"/>
      <c r="I3130" s="14" t="s">
        <v>49</v>
      </c>
      <c r="J3130" s="12" t="s">
        <v>24</v>
      </c>
      <c r="K3130" s="12" t="s">
        <v>25</v>
      </c>
      <c r="L3130" s="12" t="s">
        <v>39</v>
      </c>
      <c r="M3130" s="11" t="s">
        <v>27</v>
      </c>
      <c r="N3130" s="11" t="s">
        <v>28</v>
      </c>
      <c r="O3130" s="12" t="s">
        <v>29</v>
      </c>
      <c r="P3130" s="12" t="s">
        <v>5430</v>
      </c>
      <c r="Q3130" s="15" t="s">
        <v>13269</v>
      </c>
      <c r="R3130" s="12" t="s">
        <v>42</v>
      </c>
      <c r="S3130" s="11" t="s">
        <v>13270</v>
      </c>
      <c r="T3130" s="11" t="s">
        <v>13271</v>
      </c>
    </row>
    <row x14ac:dyDescent="0.25" r="3131" customHeight="1" ht="19.5">
      <c r="A3131" s="18">
        <v>45205</v>
      </c>
      <c r="B3131" s="11" t="s">
        <v>13272</v>
      </c>
      <c r="C3131" s="11" t="s">
        <v>8328</v>
      </c>
      <c r="D3131" s="12"/>
      <c r="E3131" s="13">
        <v>15671078281</v>
      </c>
      <c r="F3131" s="11" t="s">
        <v>13273</v>
      </c>
      <c r="G3131" s="12" t="s">
        <v>74</v>
      </c>
      <c r="H3131" s="12"/>
      <c r="I3131" s="14">
        <v>10015</v>
      </c>
      <c r="J3131" s="12" t="s">
        <v>24</v>
      </c>
      <c r="K3131" s="12" t="s">
        <v>25</v>
      </c>
      <c r="L3131" s="12" t="s">
        <v>26</v>
      </c>
      <c r="M3131" s="11" t="s">
        <v>27</v>
      </c>
      <c r="N3131" s="11" t="s">
        <v>28</v>
      </c>
      <c r="O3131" s="12" t="s">
        <v>29</v>
      </c>
      <c r="P3131" s="12" t="s">
        <v>5430</v>
      </c>
      <c r="Q3131" s="15" t="s">
        <v>13274</v>
      </c>
      <c r="R3131" s="12" t="s">
        <v>31</v>
      </c>
      <c r="S3131" s="11" t="s">
        <v>13275</v>
      </c>
      <c r="T3131" s="11" t="s">
        <v>13276</v>
      </c>
    </row>
    <row x14ac:dyDescent="0.25" r="3132" customHeight="1" ht="19.5">
      <c r="A3132" s="18">
        <v>45206</v>
      </c>
      <c r="B3132" s="11" t="s">
        <v>13277</v>
      </c>
      <c r="C3132" s="11" t="s">
        <v>4767</v>
      </c>
      <c r="D3132" s="12"/>
      <c r="E3132" s="13">
        <v>18674257208</v>
      </c>
      <c r="F3132" s="11" t="s">
        <v>13278</v>
      </c>
      <c r="G3132" s="12" t="s">
        <v>48</v>
      </c>
      <c r="H3132" s="12"/>
      <c r="I3132" s="14" t="s">
        <v>663</v>
      </c>
      <c r="J3132" s="12" t="s">
        <v>24</v>
      </c>
      <c r="K3132" s="12" t="s">
        <v>25</v>
      </c>
      <c r="L3132" s="12" t="s">
        <v>39</v>
      </c>
      <c r="M3132" s="11" t="s">
        <v>40</v>
      </c>
      <c r="N3132" s="11" t="s">
        <v>4770</v>
      </c>
      <c r="O3132" s="12" t="s">
        <v>29</v>
      </c>
      <c r="P3132" s="12"/>
      <c r="Q3132" s="15" t="s">
        <v>13279</v>
      </c>
      <c r="R3132" s="12" t="s">
        <v>4769</v>
      </c>
      <c r="S3132" s="11" t="s">
        <v>13280</v>
      </c>
      <c r="T3132" s="11"/>
    </row>
    <row x14ac:dyDescent="0.25" r="3133" customHeight="1" ht="19.5">
      <c r="A3133" s="18">
        <v>45206</v>
      </c>
      <c r="B3133" s="11" t="s">
        <v>13281</v>
      </c>
      <c r="C3133" s="11" t="s">
        <v>880</v>
      </c>
      <c r="D3133" s="12"/>
      <c r="E3133" s="13">
        <v>15571768553</v>
      </c>
      <c r="F3133" s="11" t="s">
        <v>13282</v>
      </c>
      <c r="G3133" s="12" t="s">
        <v>37</v>
      </c>
      <c r="H3133" s="12"/>
      <c r="I3133" s="14" t="s">
        <v>182</v>
      </c>
      <c r="J3133" s="12" t="s">
        <v>24</v>
      </c>
      <c r="K3133" s="12" t="s">
        <v>25</v>
      </c>
      <c r="L3133" s="12" t="s">
        <v>39</v>
      </c>
      <c r="M3133" s="11" t="s">
        <v>40</v>
      </c>
      <c r="N3133" s="11" t="s">
        <v>28</v>
      </c>
      <c r="O3133" s="12" t="s">
        <v>29</v>
      </c>
      <c r="P3133" s="12"/>
      <c r="Q3133" s="15" t="s">
        <v>13283</v>
      </c>
      <c r="R3133" s="12" t="s">
        <v>42</v>
      </c>
      <c r="S3133" s="11" t="s">
        <v>13284</v>
      </c>
      <c r="T3133" s="11" t="s">
        <v>13285</v>
      </c>
    </row>
    <row x14ac:dyDescent="0.25" r="3134" customHeight="1" ht="19.5">
      <c r="A3134" s="18">
        <v>45206</v>
      </c>
      <c r="B3134" s="11" t="s">
        <v>13286</v>
      </c>
      <c r="C3134" s="11" t="s">
        <v>326</v>
      </c>
      <c r="D3134" s="12"/>
      <c r="E3134" s="13">
        <v>13235629622</v>
      </c>
      <c r="F3134" s="11" t="s">
        <v>13287</v>
      </c>
      <c r="G3134" s="12" t="s">
        <v>289</v>
      </c>
      <c r="H3134" s="12" t="s">
        <v>86</v>
      </c>
      <c r="I3134" s="14" t="s">
        <v>131</v>
      </c>
      <c r="J3134" s="12" t="s">
        <v>24</v>
      </c>
      <c r="K3134" s="12" t="s">
        <v>25</v>
      </c>
      <c r="L3134" s="12" t="s">
        <v>39</v>
      </c>
      <c r="M3134" s="11" t="s">
        <v>27</v>
      </c>
      <c r="N3134" s="11" t="s">
        <v>28</v>
      </c>
      <c r="O3134" s="12" t="s">
        <v>29</v>
      </c>
      <c r="P3134" s="12"/>
      <c r="Q3134" s="15" t="s">
        <v>13288</v>
      </c>
      <c r="R3134" s="12" t="s">
        <v>42</v>
      </c>
      <c r="S3134" s="11" t="s">
        <v>13289</v>
      </c>
      <c r="T3134" s="11" t="s">
        <v>13290</v>
      </c>
    </row>
    <row x14ac:dyDescent="0.25" r="3135" customHeight="1" ht="19.5">
      <c r="A3135" s="18">
        <v>45206</v>
      </c>
      <c r="B3135" s="11" t="s">
        <v>13291</v>
      </c>
      <c r="C3135" s="11" t="s">
        <v>691</v>
      </c>
      <c r="D3135" s="12"/>
      <c r="E3135" s="13">
        <v>13207203368</v>
      </c>
      <c r="F3135" s="11" t="s">
        <v>13292</v>
      </c>
      <c r="G3135" s="12" t="s">
        <v>62</v>
      </c>
      <c r="H3135" s="12"/>
      <c r="I3135" s="14" t="s">
        <v>136</v>
      </c>
      <c r="J3135" s="12" t="s">
        <v>24</v>
      </c>
      <c r="K3135" s="12" t="s">
        <v>25</v>
      </c>
      <c r="L3135" s="12" t="s">
        <v>39</v>
      </c>
      <c r="M3135" s="11" t="s">
        <v>40</v>
      </c>
      <c r="N3135" s="11" t="s">
        <v>28</v>
      </c>
      <c r="O3135" s="12" t="s">
        <v>29</v>
      </c>
      <c r="P3135" s="12"/>
      <c r="Q3135" s="15" t="s">
        <v>13293</v>
      </c>
      <c r="R3135" s="12" t="s">
        <v>42</v>
      </c>
      <c r="S3135" s="11" t="s">
        <v>13294</v>
      </c>
      <c r="T3135" s="11" t="s">
        <v>13295</v>
      </c>
    </row>
    <row x14ac:dyDescent="0.25" r="3136" customHeight="1" ht="19.5">
      <c r="A3136" s="18">
        <v>45206</v>
      </c>
      <c r="B3136" s="11" t="s">
        <v>13296</v>
      </c>
      <c r="C3136" s="11" t="s">
        <v>660</v>
      </c>
      <c r="D3136" s="12"/>
      <c r="E3136" s="13" t="s">
        <v>13297</v>
      </c>
      <c r="F3136" s="11" t="s">
        <v>13298</v>
      </c>
      <c r="G3136" s="12" t="s">
        <v>74</v>
      </c>
      <c r="H3136" s="12" t="s">
        <v>98</v>
      </c>
      <c r="I3136" s="14" t="s">
        <v>241</v>
      </c>
      <c r="J3136" s="12" t="s">
        <v>24</v>
      </c>
      <c r="K3136" s="12" t="s">
        <v>25</v>
      </c>
      <c r="L3136" s="12" t="s">
        <v>39</v>
      </c>
      <c r="M3136" s="11" t="s">
        <v>149</v>
      </c>
      <c r="N3136" s="11" t="s">
        <v>624</v>
      </c>
      <c r="O3136" s="12" t="s">
        <v>29</v>
      </c>
      <c r="P3136" s="12"/>
      <c r="Q3136" s="15" t="s">
        <v>13299</v>
      </c>
      <c r="R3136" s="12" t="s">
        <v>42</v>
      </c>
      <c r="S3136" s="11" t="s">
        <v>13300</v>
      </c>
      <c r="T3136" s="11" t="s">
        <v>13301</v>
      </c>
    </row>
    <row x14ac:dyDescent="0.25" r="3137" customHeight="1" ht="19.5">
      <c r="A3137" s="18">
        <v>45206</v>
      </c>
      <c r="B3137" s="11" t="s">
        <v>13302</v>
      </c>
      <c r="C3137" s="11" t="s">
        <v>660</v>
      </c>
      <c r="D3137" s="12"/>
      <c r="E3137" s="13" t="s">
        <v>13303</v>
      </c>
      <c r="F3137" s="11" t="s">
        <v>13304</v>
      </c>
      <c r="G3137" s="12" t="s">
        <v>74</v>
      </c>
      <c r="H3137" s="12"/>
      <c r="I3137" s="14" t="s">
        <v>433</v>
      </c>
      <c r="J3137" s="12" t="s">
        <v>24</v>
      </c>
      <c r="K3137" s="12" t="s">
        <v>25</v>
      </c>
      <c r="L3137" s="12" t="s">
        <v>39</v>
      </c>
      <c r="M3137" s="11" t="s">
        <v>149</v>
      </c>
      <c r="N3137" s="11" t="s">
        <v>624</v>
      </c>
      <c r="O3137" s="12" t="s">
        <v>29</v>
      </c>
      <c r="P3137" s="12"/>
      <c r="Q3137" s="15" t="s">
        <v>13305</v>
      </c>
      <c r="R3137" s="12" t="s">
        <v>42</v>
      </c>
      <c r="S3137" s="11" t="s">
        <v>13306</v>
      </c>
      <c r="T3137" s="11" t="s">
        <v>13307</v>
      </c>
    </row>
    <row x14ac:dyDescent="0.25" r="3138" customHeight="1" ht="19.5">
      <c r="A3138" s="18">
        <v>45206</v>
      </c>
      <c r="B3138" s="11" t="s">
        <v>13308</v>
      </c>
      <c r="C3138" s="11" t="s">
        <v>691</v>
      </c>
      <c r="D3138" s="12"/>
      <c r="E3138" s="13">
        <v>15549281685</v>
      </c>
      <c r="F3138" s="11" t="s">
        <v>13309</v>
      </c>
      <c r="G3138" s="12" t="s">
        <v>62</v>
      </c>
      <c r="H3138" s="12"/>
      <c r="I3138" s="14" t="s">
        <v>182</v>
      </c>
      <c r="J3138" s="12" t="s">
        <v>24</v>
      </c>
      <c r="K3138" s="12" t="s">
        <v>25</v>
      </c>
      <c r="L3138" s="12" t="s">
        <v>39</v>
      </c>
      <c r="M3138" s="11" t="s">
        <v>40</v>
      </c>
      <c r="N3138" s="11" t="s">
        <v>28</v>
      </c>
      <c r="O3138" s="12" t="s">
        <v>29</v>
      </c>
      <c r="P3138" s="12"/>
      <c r="Q3138" s="15" t="s">
        <v>13310</v>
      </c>
      <c r="R3138" s="12" t="s">
        <v>42</v>
      </c>
      <c r="S3138" s="11" t="s">
        <v>13311</v>
      </c>
      <c r="T3138" s="11" t="s">
        <v>13312</v>
      </c>
    </row>
    <row x14ac:dyDescent="0.25" r="3139" customHeight="1" ht="19.5">
      <c r="A3139" s="18">
        <v>45206</v>
      </c>
      <c r="B3139" s="11" t="s">
        <v>13313</v>
      </c>
      <c r="C3139" s="11" t="s">
        <v>1289</v>
      </c>
      <c r="D3139" s="12"/>
      <c r="E3139" s="13">
        <v>13032703821</v>
      </c>
      <c r="F3139" s="11" t="s">
        <v>12130</v>
      </c>
      <c r="G3139" s="12" t="s">
        <v>62</v>
      </c>
      <c r="H3139" s="12"/>
      <c r="I3139" s="14" t="s">
        <v>241</v>
      </c>
      <c r="J3139" s="12" t="s">
        <v>24</v>
      </c>
      <c r="K3139" s="12" t="s">
        <v>69</v>
      </c>
      <c r="L3139" s="12" t="s">
        <v>39</v>
      </c>
      <c r="M3139" s="11" t="s">
        <v>27</v>
      </c>
      <c r="N3139" s="11" t="s">
        <v>28</v>
      </c>
      <c r="O3139" s="12" t="s">
        <v>29</v>
      </c>
      <c r="P3139" s="12"/>
      <c r="Q3139" s="15" t="s">
        <v>13314</v>
      </c>
      <c r="R3139" s="12" t="s">
        <v>42</v>
      </c>
      <c r="S3139" s="11" t="s">
        <v>13315</v>
      </c>
      <c r="T3139" s="11" t="s">
        <v>13316</v>
      </c>
    </row>
    <row x14ac:dyDescent="0.25" r="3140" customHeight="1" ht="19.5">
      <c r="A3140" s="18">
        <v>45206</v>
      </c>
      <c r="B3140" s="11" t="s">
        <v>13317</v>
      </c>
      <c r="C3140" s="11" t="s">
        <v>158</v>
      </c>
      <c r="D3140" s="12"/>
      <c r="E3140" s="13" t="s">
        <v>13318</v>
      </c>
      <c r="F3140" s="11" t="s">
        <v>13319</v>
      </c>
      <c r="G3140" s="12" t="s">
        <v>74</v>
      </c>
      <c r="H3140" s="12" t="s">
        <v>86</v>
      </c>
      <c r="I3140" s="14" t="s">
        <v>136</v>
      </c>
      <c r="J3140" s="12" t="s">
        <v>24</v>
      </c>
      <c r="K3140" s="12" t="s">
        <v>25</v>
      </c>
      <c r="L3140" s="12" t="s">
        <v>39</v>
      </c>
      <c r="M3140" s="11" t="s">
        <v>27</v>
      </c>
      <c r="N3140" s="11" t="s">
        <v>28</v>
      </c>
      <c r="O3140" s="12" t="s">
        <v>29</v>
      </c>
      <c r="P3140" s="12"/>
      <c r="Q3140" s="15" t="s">
        <v>13320</v>
      </c>
      <c r="R3140" s="12" t="s">
        <v>42</v>
      </c>
      <c r="S3140" s="11" t="s">
        <v>13321</v>
      </c>
      <c r="T3140" s="11" t="s">
        <v>13322</v>
      </c>
    </row>
    <row x14ac:dyDescent="0.25" r="3141" customHeight="1" ht="19.5">
      <c r="A3141" s="18">
        <v>45206</v>
      </c>
      <c r="B3141" s="11" t="s">
        <v>13323</v>
      </c>
      <c r="C3141" s="11" t="s">
        <v>5869</v>
      </c>
      <c r="D3141" s="12"/>
      <c r="E3141" s="13">
        <v>13032735721</v>
      </c>
      <c r="F3141" s="11" t="s">
        <v>13324</v>
      </c>
      <c r="G3141" s="12" t="s">
        <v>37</v>
      </c>
      <c r="H3141" s="12"/>
      <c r="I3141" s="14" t="s">
        <v>352</v>
      </c>
      <c r="J3141" s="12" t="s">
        <v>24</v>
      </c>
      <c r="K3141" s="12" t="s">
        <v>25</v>
      </c>
      <c r="L3141" s="12" t="s">
        <v>39</v>
      </c>
      <c r="M3141" s="11" t="s">
        <v>27</v>
      </c>
      <c r="N3141" s="11" t="s">
        <v>183</v>
      </c>
      <c r="O3141" s="12" t="s">
        <v>29</v>
      </c>
      <c r="P3141" s="12"/>
      <c r="Q3141" s="15" t="s">
        <v>13325</v>
      </c>
      <c r="R3141" s="12" t="s">
        <v>42</v>
      </c>
      <c r="S3141" s="11" t="s">
        <v>13326</v>
      </c>
      <c r="T3141" s="11" t="s">
        <v>13327</v>
      </c>
    </row>
    <row x14ac:dyDescent="0.25" r="3142" customHeight="1" ht="19.5">
      <c r="A3142" s="18">
        <v>45206</v>
      </c>
      <c r="B3142" s="11" t="s">
        <v>13328</v>
      </c>
      <c r="C3142" s="11" t="s">
        <v>6684</v>
      </c>
      <c r="D3142" s="12"/>
      <c r="E3142" s="13">
        <v>13207218887</v>
      </c>
      <c r="F3142" s="11" t="s">
        <v>1807</v>
      </c>
      <c r="G3142" s="12" t="s">
        <v>56</v>
      </c>
      <c r="H3142" s="12"/>
      <c r="I3142" s="14" t="s">
        <v>615</v>
      </c>
      <c r="J3142" s="12" t="s">
        <v>24</v>
      </c>
      <c r="K3142" s="12" t="s">
        <v>25</v>
      </c>
      <c r="L3142" s="12" t="s">
        <v>39</v>
      </c>
      <c r="M3142" s="11" t="s">
        <v>40</v>
      </c>
      <c r="N3142" s="11" t="s">
        <v>183</v>
      </c>
      <c r="O3142" s="12" t="s">
        <v>29</v>
      </c>
      <c r="P3142" s="12"/>
      <c r="Q3142" s="15" t="s">
        <v>13329</v>
      </c>
      <c r="R3142" s="12" t="s">
        <v>42</v>
      </c>
      <c r="S3142" s="11" t="s">
        <v>13330</v>
      </c>
      <c r="T3142" s="11"/>
    </row>
    <row x14ac:dyDescent="0.25" r="3143" customHeight="1" ht="19.5">
      <c r="A3143" s="18">
        <v>45206</v>
      </c>
      <c r="B3143" s="11" t="s">
        <v>13331</v>
      </c>
      <c r="C3143" s="11" t="s">
        <v>6684</v>
      </c>
      <c r="D3143" s="12"/>
      <c r="E3143" s="13">
        <v>13085165356</v>
      </c>
      <c r="F3143" s="11" t="s">
        <v>1324</v>
      </c>
      <c r="G3143" s="12" t="s">
        <v>171</v>
      </c>
      <c r="H3143" s="12" t="s">
        <v>98</v>
      </c>
      <c r="I3143" s="14" t="s">
        <v>241</v>
      </c>
      <c r="J3143" s="12" t="s">
        <v>24</v>
      </c>
      <c r="K3143" s="12" t="s">
        <v>25</v>
      </c>
      <c r="L3143" s="12" t="s">
        <v>39</v>
      </c>
      <c r="M3143" s="11" t="s">
        <v>40</v>
      </c>
      <c r="N3143" s="11" t="s">
        <v>183</v>
      </c>
      <c r="O3143" s="12" t="s">
        <v>29</v>
      </c>
      <c r="P3143" s="12"/>
      <c r="Q3143" s="15" t="s">
        <v>13332</v>
      </c>
      <c r="R3143" s="12" t="s">
        <v>42</v>
      </c>
      <c r="S3143" s="11" t="s">
        <v>13333</v>
      </c>
      <c r="T3143" s="11"/>
    </row>
    <row x14ac:dyDescent="0.25" r="3144" customHeight="1" ht="19.5">
      <c r="A3144" s="18">
        <v>45206</v>
      </c>
      <c r="B3144" s="11" t="s">
        <v>13334</v>
      </c>
      <c r="C3144" s="11" t="s">
        <v>6684</v>
      </c>
      <c r="D3144" s="12"/>
      <c r="E3144" s="13">
        <v>13197335551</v>
      </c>
      <c r="F3144" s="11" t="s">
        <v>13335</v>
      </c>
      <c r="G3144" s="12" t="s">
        <v>62</v>
      </c>
      <c r="H3144" s="12"/>
      <c r="I3144" s="14" t="s">
        <v>381</v>
      </c>
      <c r="J3144" s="12" t="s">
        <v>24</v>
      </c>
      <c r="K3144" s="12" t="s">
        <v>25</v>
      </c>
      <c r="L3144" s="12" t="s">
        <v>39</v>
      </c>
      <c r="M3144" s="11" t="s">
        <v>40</v>
      </c>
      <c r="N3144" s="11" t="s">
        <v>183</v>
      </c>
      <c r="O3144" s="12" t="s">
        <v>29</v>
      </c>
      <c r="P3144" s="12"/>
      <c r="Q3144" s="15" t="s">
        <v>13336</v>
      </c>
      <c r="R3144" s="12" t="s">
        <v>42</v>
      </c>
      <c r="S3144" s="11" t="s">
        <v>13337</v>
      </c>
      <c r="T3144" s="11" t="s">
        <v>13338</v>
      </c>
    </row>
    <row x14ac:dyDescent="0.25" r="3145" customHeight="1" ht="19.5">
      <c r="A3145" s="18">
        <v>45206</v>
      </c>
      <c r="B3145" s="11" t="s">
        <v>13339</v>
      </c>
      <c r="C3145" s="11" t="s">
        <v>1132</v>
      </c>
      <c r="D3145" s="12"/>
      <c r="E3145" s="13">
        <v>13197345795</v>
      </c>
      <c r="F3145" s="11" t="s">
        <v>13340</v>
      </c>
      <c r="G3145" s="12" t="s">
        <v>37</v>
      </c>
      <c r="H3145" s="12"/>
      <c r="I3145" s="14" t="s">
        <v>254</v>
      </c>
      <c r="J3145" s="12" t="s">
        <v>24</v>
      </c>
      <c r="K3145" s="12" t="s">
        <v>25</v>
      </c>
      <c r="L3145" s="12" t="s">
        <v>39</v>
      </c>
      <c r="M3145" s="11" t="s">
        <v>40</v>
      </c>
      <c r="N3145" s="11" t="s">
        <v>183</v>
      </c>
      <c r="O3145" s="12" t="s">
        <v>29</v>
      </c>
      <c r="P3145" s="12"/>
      <c r="Q3145" s="15" t="s">
        <v>13341</v>
      </c>
      <c r="R3145" s="12" t="s">
        <v>51</v>
      </c>
      <c r="S3145" s="11" t="s">
        <v>13342</v>
      </c>
      <c r="T3145" s="11"/>
    </row>
    <row x14ac:dyDescent="0.25" r="3146" customHeight="1" ht="19.5">
      <c r="A3146" s="18">
        <v>45206</v>
      </c>
      <c r="B3146" s="11" t="s">
        <v>13343</v>
      </c>
      <c r="C3146" s="11" t="s">
        <v>336</v>
      </c>
      <c r="D3146" s="12"/>
      <c r="E3146" s="13">
        <v>15572730233</v>
      </c>
      <c r="F3146" s="11" t="s">
        <v>13344</v>
      </c>
      <c r="G3146" s="12" t="s">
        <v>289</v>
      </c>
      <c r="H3146" s="12"/>
      <c r="I3146" s="14">
        <v>10015</v>
      </c>
      <c r="J3146" s="12" t="s">
        <v>24</v>
      </c>
      <c r="K3146" s="12" t="s">
        <v>69</v>
      </c>
      <c r="L3146" s="12" t="s">
        <v>26</v>
      </c>
      <c r="M3146" s="11" t="s">
        <v>27</v>
      </c>
      <c r="N3146" s="11" t="s">
        <v>28</v>
      </c>
      <c r="O3146" s="12" t="s">
        <v>29</v>
      </c>
      <c r="P3146" s="12"/>
      <c r="Q3146" s="15" t="s">
        <v>13345</v>
      </c>
      <c r="R3146" s="12" t="s">
        <v>31</v>
      </c>
      <c r="S3146" s="11" t="s">
        <v>13346</v>
      </c>
      <c r="T3146" s="11" t="s">
        <v>13347</v>
      </c>
    </row>
    <row x14ac:dyDescent="0.25" r="3147" customHeight="1" ht="19.5">
      <c r="A3147" s="18">
        <v>45206</v>
      </c>
      <c r="B3147" s="11" t="s">
        <v>13348</v>
      </c>
      <c r="C3147" s="11" t="s">
        <v>7513</v>
      </c>
      <c r="D3147" s="12"/>
      <c r="E3147" s="13">
        <v>15587993879</v>
      </c>
      <c r="F3147" s="11" t="s">
        <v>13349</v>
      </c>
      <c r="G3147" s="12" t="s">
        <v>74</v>
      </c>
      <c r="H3147" s="12"/>
      <c r="I3147" s="14" t="s">
        <v>206</v>
      </c>
      <c r="J3147" s="12" t="s">
        <v>24</v>
      </c>
      <c r="K3147" s="12" t="s">
        <v>25</v>
      </c>
      <c r="L3147" s="12" t="s">
        <v>39</v>
      </c>
      <c r="M3147" s="11" t="s">
        <v>27</v>
      </c>
      <c r="N3147" s="11" t="s">
        <v>28</v>
      </c>
      <c r="O3147" s="12" t="s">
        <v>29</v>
      </c>
      <c r="P3147" s="12"/>
      <c r="Q3147" s="15" t="s">
        <v>13350</v>
      </c>
      <c r="R3147" s="12" t="s">
        <v>42</v>
      </c>
      <c r="S3147" s="11" t="s">
        <v>13351</v>
      </c>
      <c r="T3147" s="11" t="s">
        <v>13352</v>
      </c>
    </row>
    <row x14ac:dyDescent="0.25" r="3148" customHeight="1" ht="19.5">
      <c r="A3148" s="18">
        <v>45206</v>
      </c>
      <c r="B3148" s="11" t="s">
        <v>13353</v>
      </c>
      <c r="C3148" s="11" t="s">
        <v>2492</v>
      </c>
      <c r="D3148" s="12"/>
      <c r="E3148" s="13">
        <v>15671036761</v>
      </c>
      <c r="F3148" s="11" t="s">
        <v>13354</v>
      </c>
      <c r="G3148" s="12" t="s">
        <v>48</v>
      </c>
      <c r="H3148" s="12" t="s">
        <v>98</v>
      </c>
      <c r="I3148" s="14" t="s">
        <v>99</v>
      </c>
      <c r="J3148" s="12" t="s">
        <v>24</v>
      </c>
      <c r="K3148" s="12" t="s">
        <v>25</v>
      </c>
      <c r="L3148" s="12" t="s">
        <v>39</v>
      </c>
      <c r="M3148" s="11" t="s">
        <v>27</v>
      </c>
      <c r="N3148" s="11" t="s">
        <v>28</v>
      </c>
      <c r="O3148" s="12" t="s">
        <v>29</v>
      </c>
      <c r="P3148" s="12"/>
      <c r="Q3148" s="15" t="s">
        <v>13355</v>
      </c>
      <c r="R3148" s="12" t="s">
        <v>42</v>
      </c>
      <c r="S3148" s="11" t="s">
        <v>13356</v>
      </c>
      <c r="T3148" s="11" t="s">
        <v>13357</v>
      </c>
    </row>
    <row x14ac:dyDescent="0.25" r="3149" customHeight="1" ht="19.5">
      <c r="A3149" s="18">
        <v>45206</v>
      </c>
      <c r="B3149" s="11" t="s">
        <v>13358</v>
      </c>
      <c r="C3149" s="11" t="s">
        <v>8233</v>
      </c>
      <c r="D3149" s="12"/>
      <c r="E3149" s="13">
        <v>15172463861</v>
      </c>
      <c r="F3149" s="11"/>
      <c r="G3149" s="12"/>
      <c r="H3149" s="12"/>
      <c r="I3149" s="14" t="s">
        <v>68</v>
      </c>
      <c r="J3149" s="12" t="s">
        <v>24</v>
      </c>
      <c r="K3149" s="12" t="s">
        <v>25</v>
      </c>
      <c r="L3149" s="12" t="s">
        <v>39</v>
      </c>
      <c r="M3149" s="11" t="s">
        <v>27</v>
      </c>
      <c r="N3149" s="11" t="s">
        <v>28</v>
      </c>
      <c r="O3149" s="12" t="s">
        <v>29</v>
      </c>
      <c r="P3149" s="12"/>
      <c r="Q3149" s="15" t="s">
        <v>13359</v>
      </c>
      <c r="R3149" s="12" t="s">
        <v>42</v>
      </c>
      <c r="S3149" s="11" t="s">
        <v>13360</v>
      </c>
      <c r="T3149" s="11" t="s">
        <v>13361</v>
      </c>
    </row>
    <row x14ac:dyDescent="0.25" r="3150" customHeight="1" ht="19.5">
      <c r="A3150" s="18">
        <v>45206</v>
      </c>
      <c r="B3150" s="11" t="s">
        <v>13362</v>
      </c>
      <c r="C3150" s="11" t="s">
        <v>545</v>
      </c>
      <c r="D3150" s="12"/>
      <c r="E3150" s="13">
        <v>18672659861</v>
      </c>
      <c r="F3150" s="11" t="s">
        <v>13363</v>
      </c>
      <c r="G3150" s="12" t="s">
        <v>23</v>
      </c>
      <c r="H3150" s="12"/>
      <c r="I3150" s="14" t="s">
        <v>254</v>
      </c>
      <c r="J3150" s="12" t="s">
        <v>24</v>
      </c>
      <c r="K3150" s="12" t="s">
        <v>25</v>
      </c>
      <c r="L3150" s="12" t="s">
        <v>39</v>
      </c>
      <c r="M3150" s="11" t="s">
        <v>40</v>
      </c>
      <c r="N3150" s="11" t="s">
        <v>28</v>
      </c>
      <c r="O3150" s="12" t="s">
        <v>29</v>
      </c>
      <c r="P3150" s="12"/>
      <c r="Q3150" s="15" t="s">
        <v>13364</v>
      </c>
      <c r="R3150" s="12" t="s">
        <v>42</v>
      </c>
      <c r="S3150" s="11" t="s">
        <v>13365</v>
      </c>
      <c r="T3150" s="11"/>
    </row>
    <row x14ac:dyDescent="0.25" r="3151" customHeight="1" ht="19.5">
      <c r="A3151" s="18">
        <v>45206</v>
      </c>
      <c r="B3151" s="11" t="s">
        <v>13366</v>
      </c>
      <c r="C3151" s="11" t="s">
        <v>13367</v>
      </c>
      <c r="D3151" s="12"/>
      <c r="E3151" s="13">
        <v>15571738151</v>
      </c>
      <c r="F3151" s="11" t="s">
        <v>13368</v>
      </c>
      <c r="G3151" s="12" t="s">
        <v>74</v>
      </c>
      <c r="H3151" s="12"/>
      <c r="I3151" s="14" t="s">
        <v>136</v>
      </c>
      <c r="J3151" s="12" t="s">
        <v>24</v>
      </c>
      <c r="K3151" s="12" t="s">
        <v>25</v>
      </c>
      <c r="L3151" s="12" t="s">
        <v>39</v>
      </c>
      <c r="M3151" s="11" t="s">
        <v>27</v>
      </c>
      <c r="N3151" s="11" t="s">
        <v>28</v>
      </c>
      <c r="O3151" s="12" t="s">
        <v>29</v>
      </c>
      <c r="P3151" s="12"/>
      <c r="Q3151" s="15" t="s">
        <v>13369</v>
      </c>
      <c r="R3151" s="12" t="s">
        <v>42</v>
      </c>
      <c r="S3151" s="11" t="s">
        <v>13370</v>
      </c>
      <c r="T3151" s="11"/>
    </row>
    <row x14ac:dyDescent="0.25" r="3152" customHeight="1" ht="19.5">
      <c r="A3152" s="18">
        <v>45206</v>
      </c>
      <c r="B3152" s="11" t="s">
        <v>13371</v>
      </c>
      <c r="C3152" s="11" t="s">
        <v>6029</v>
      </c>
      <c r="D3152" s="12"/>
      <c r="E3152" s="13">
        <v>15171842392</v>
      </c>
      <c r="F3152" s="11" t="s">
        <v>13372</v>
      </c>
      <c r="G3152" s="12" t="s">
        <v>48</v>
      </c>
      <c r="H3152" s="12"/>
      <c r="I3152" s="14" t="s">
        <v>398</v>
      </c>
      <c r="J3152" s="12" t="s">
        <v>24</v>
      </c>
      <c r="K3152" s="12" t="s">
        <v>25</v>
      </c>
      <c r="L3152" s="12" t="s">
        <v>39</v>
      </c>
      <c r="M3152" s="11" t="s">
        <v>40</v>
      </c>
      <c r="N3152" s="11" t="s">
        <v>624</v>
      </c>
      <c r="O3152" s="12" t="s">
        <v>29</v>
      </c>
      <c r="P3152" s="12"/>
      <c r="Q3152" s="15" t="s">
        <v>13373</v>
      </c>
      <c r="R3152" s="12" t="s">
        <v>42</v>
      </c>
      <c r="S3152" s="11" t="s">
        <v>13374</v>
      </c>
      <c r="T3152" s="11" t="s">
        <v>13375</v>
      </c>
    </row>
    <row x14ac:dyDescent="0.25" r="3153" customHeight="1" ht="19.5">
      <c r="A3153" s="18">
        <v>45206</v>
      </c>
      <c r="B3153" s="11" t="s">
        <v>13376</v>
      </c>
      <c r="C3153" s="11" t="s">
        <v>6029</v>
      </c>
      <c r="D3153" s="12"/>
      <c r="E3153" s="13">
        <v>13177082385</v>
      </c>
      <c r="F3153" s="11" t="s">
        <v>8835</v>
      </c>
      <c r="G3153" s="12" t="s">
        <v>37</v>
      </c>
      <c r="H3153" s="12"/>
      <c r="I3153" s="14" t="s">
        <v>4276</v>
      </c>
      <c r="J3153" s="12" t="s">
        <v>24</v>
      </c>
      <c r="K3153" s="12" t="s">
        <v>25</v>
      </c>
      <c r="L3153" s="12" t="s">
        <v>39</v>
      </c>
      <c r="M3153" s="11" t="s">
        <v>27</v>
      </c>
      <c r="N3153" s="11" t="s">
        <v>624</v>
      </c>
      <c r="O3153" s="12" t="s">
        <v>29</v>
      </c>
      <c r="P3153" s="12"/>
      <c r="Q3153" s="15" t="s">
        <v>13377</v>
      </c>
      <c r="R3153" s="12" t="s">
        <v>42</v>
      </c>
      <c r="S3153" s="11" t="s">
        <v>13378</v>
      </c>
      <c r="T3153" s="11" t="s">
        <v>13379</v>
      </c>
    </row>
    <row x14ac:dyDescent="0.25" r="3154" customHeight="1" ht="19.5">
      <c r="A3154" s="18">
        <v>45206</v>
      </c>
      <c r="B3154" s="11" t="s">
        <v>13380</v>
      </c>
      <c r="C3154" s="11" t="s">
        <v>72</v>
      </c>
      <c r="D3154" s="12"/>
      <c r="E3154" s="13">
        <v>16671729097</v>
      </c>
      <c r="F3154" s="11" t="s">
        <v>13381</v>
      </c>
      <c r="G3154" s="12"/>
      <c r="H3154" s="12" t="s">
        <v>98</v>
      </c>
      <c r="I3154" s="14">
        <v>10015</v>
      </c>
      <c r="J3154" s="12" t="s">
        <v>24</v>
      </c>
      <c r="K3154" s="12" t="s">
        <v>25</v>
      </c>
      <c r="L3154" s="12" t="s">
        <v>39</v>
      </c>
      <c r="M3154" s="11" t="s">
        <v>27</v>
      </c>
      <c r="N3154" s="11" t="s">
        <v>28</v>
      </c>
      <c r="O3154" s="12" t="s">
        <v>29</v>
      </c>
      <c r="P3154" s="12"/>
      <c r="Q3154" s="15" t="s">
        <v>13382</v>
      </c>
      <c r="R3154" s="12" t="s">
        <v>31</v>
      </c>
      <c r="S3154" s="11" t="s">
        <v>13383</v>
      </c>
      <c r="T3154" s="11" t="s">
        <v>13384</v>
      </c>
    </row>
    <row x14ac:dyDescent="0.25" r="3155" customHeight="1" ht="19.5">
      <c r="A3155" s="18">
        <v>45206</v>
      </c>
      <c r="B3155" s="11" t="s">
        <v>13385</v>
      </c>
      <c r="C3155" s="11" t="s">
        <v>72</v>
      </c>
      <c r="D3155" s="12"/>
      <c r="E3155" s="13">
        <v>18671737366</v>
      </c>
      <c r="F3155" s="11" t="s">
        <v>13386</v>
      </c>
      <c r="G3155" s="12"/>
      <c r="H3155" s="12"/>
      <c r="I3155" s="14">
        <v>10015</v>
      </c>
      <c r="J3155" s="12" t="s">
        <v>24</v>
      </c>
      <c r="K3155" s="12" t="s">
        <v>25</v>
      </c>
      <c r="L3155" s="12" t="s">
        <v>39</v>
      </c>
      <c r="M3155" s="11" t="s">
        <v>27</v>
      </c>
      <c r="N3155" s="11" t="s">
        <v>28</v>
      </c>
      <c r="O3155" s="12" t="s">
        <v>29</v>
      </c>
      <c r="P3155" s="12"/>
      <c r="Q3155" s="15" t="s">
        <v>13387</v>
      </c>
      <c r="R3155" s="12" t="s">
        <v>31</v>
      </c>
      <c r="S3155" s="11" t="s">
        <v>13388</v>
      </c>
      <c r="T3155" s="11" t="s">
        <v>13389</v>
      </c>
    </row>
    <row x14ac:dyDescent="0.25" r="3156" customHeight="1" ht="19.5">
      <c r="A3156" s="18">
        <v>45206</v>
      </c>
      <c r="B3156" s="11" t="s">
        <v>13390</v>
      </c>
      <c r="C3156" s="11" t="s">
        <v>13391</v>
      </c>
      <c r="D3156" s="12"/>
      <c r="E3156" s="13">
        <v>15629381333</v>
      </c>
      <c r="F3156" s="11" t="s">
        <v>13392</v>
      </c>
      <c r="G3156" s="12" t="s">
        <v>171</v>
      </c>
      <c r="H3156" s="12"/>
      <c r="I3156" s="14">
        <v>10015</v>
      </c>
      <c r="J3156" s="12" t="s">
        <v>24</v>
      </c>
      <c r="K3156" s="12" t="s">
        <v>172</v>
      </c>
      <c r="L3156" s="12" t="s">
        <v>39</v>
      </c>
      <c r="M3156" s="11" t="s">
        <v>27</v>
      </c>
      <c r="N3156" s="11" t="s">
        <v>28</v>
      </c>
      <c r="O3156" s="12" t="s">
        <v>29</v>
      </c>
      <c r="P3156" s="12"/>
      <c r="Q3156" s="15" t="s">
        <v>13393</v>
      </c>
      <c r="R3156" s="12" t="s">
        <v>31</v>
      </c>
      <c r="S3156" s="11" t="s">
        <v>13394</v>
      </c>
      <c r="T3156" s="11" t="s">
        <v>13395</v>
      </c>
    </row>
    <row x14ac:dyDescent="0.25" r="3157" customHeight="1" ht="19.5">
      <c r="A3157" s="18">
        <v>45206</v>
      </c>
      <c r="B3157" s="11" t="s">
        <v>13396</v>
      </c>
      <c r="C3157" s="11" t="s">
        <v>13391</v>
      </c>
      <c r="D3157" s="12"/>
      <c r="E3157" s="13">
        <v>15587997777</v>
      </c>
      <c r="F3157" s="11" t="s">
        <v>13397</v>
      </c>
      <c r="G3157" s="12" t="s">
        <v>1873</v>
      </c>
      <c r="H3157" s="12"/>
      <c r="I3157" s="14">
        <v>10015</v>
      </c>
      <c r="J3157" s="12" t="s">
        <v>24</v>
      </c>
      <c r="K3157" s="12" t="s">
        <v>172</v>
      </c>
      <c r="L3157" s="12" t="s">
        <v>39</v>
      </c>
      <c r="M3157" s="11" t="s">
        <v>27</v>
      </c>
      <c r="N3157" s="11" t="s">
        <v>28</v>
      </c>
      <c r="O3157" s="12" t="s">
        <v>29</v>
      </c>
      <c r="P3157" s="12"/>
      <c r="Q3157" s="15" t="s">
        <v>13398</v>
      </c>
      <c r="R3157" s="12" t="s">
        <v>31</v>
      </c>
      <c r="S3157" s="11" t="s">
        <v>13399</v>
      </c>
      <c r="T3157" s="11" t="s">
        <v>13400</v>
      </c>
    </row>
    <row x14ac:dyDescent="0.25" r="3158" customHeight="1" ht="19.5">
      <c r="A3158" s="18">
        <v>45206</v>
      </c>
      <c r="B3158" s="11" t="s">
        <v>13401</v>
      </c>
      <c r="C3158" s="11" t="s">
        <v>72</v>
      </c>
      <c r="D3158" s="12"/>
      <c r="E3158" s="13">
        <v>15272122344</v>
      </c>
      <c r="F3158" s="11" t="s">
        <v>5918</v>
      </c>
      <c r="G3158" s="12"/>
      <c r="H3158" s="12"/>
      <c r="I3158" s="14">
        <v>10015</v>
      </c>
      <c r="J3158" s="12" t="s">
        <v>24</v>
      </c>
      <c r="K3158" s="12" t="s">
        <v>25</v>
      </c>
      <c r="L3158" s="12" t="s">
        <v>39</v>
      </c>
      <c r="M3158" s="11" t="s">
        <v>27</v>
      </c>
      <c r="N3158" s="11" t="s">
        <v>28</v>
      </c>
      <c r="O3158" s="12" t="s">
        <v>29</v>
      </c>
      <c r="P3158" s="12"/>
      <c r="Q3158" s="15" t="s">
        <v>13402</v>
      </c>
      <c r="R3158" s="12" t="s">
        <v>31</v>
      </c>
      <c r="S3158" s="11" t="s">
        <v>13403</v>
      </c>
      <c r="T3158" s="11" t="s">
        <v>13404</v>
      </c>
    </row>
    <row x14ac:dyDescent="0.25" r="3159" customHeight="1" ht="19.5">
      <c r="A3159" s="18">
        <v>45206</v>
      </c>
      <c r="B3159" s="11" t="s">
        <v>13405</v>
      </c>
      <c r="C3159" s="11" t="s">
        <v>72</v>
      </c>
      <c r="D3159" s="12"/>
      <c r="E3159" s="13">
        <v>15926998936</v>
      </c>
      <c r="F3159" s="11" t="s">
        <v>13406</v>
      </c>
      <c r="G3159" s="12"/>
      <c r="H3159" s="12"/>
      <c r="I3159" s="14">
        <v>10015</v>
      </c>
      <c r="J3159" s="12" t="s">
        <v>24</v>
      </c>
      <c r="K3159" s="12" t="s">
        <v>25</v>
      </c>
      <c r="L3159" s="12" t="s">
        <v>39</v>
      </c>
      <c r="M3159" s="11" t="s">
        <v>27</v>
      </c>
      <c r="N3159" s="11" t="s">
        <v>28</v>
      </c>
      <c r="O3159" s="12" t="s">
        <v>29</v>
      </c>
      <c r="P3159" s="12"/>
      <c r="Q3159" s="15" t="s">
        <v>13407</v>
      </c>
      <c r="R3159" s="12" t="s">
        <v>31</v>
      </c>
      <c r="S3159" s="11" t="s">
        <v>13408</v>
      </c>
      <c r="T3159" s="11" t="s">
        <v>13409</v>
      </c>
    </row>
    <row x14ac:dyDescent="0.25" r="3160" customHeight="1" ht="19.5">
      <c r="A3160" s="18">
        <v>45206</v>
      </c>
      <c r="B3160" s="11" t="s">
        <v>13410</v>
      </c>
      <c r="C3160" s="11" t="s">
        <v>72</v>
      </c>
      <c r="D3160" s="12"/>
      <c r="E3160" s="13">
        <v>15549346413</v>
      </c>
      <c r="F3160" s="11" t="s">
        <v>13411</v>
      </c>
      <c r="G3160" s="12"/>
      <c r="H3160" s="12"/>
      <c r="I3160" s="14">
        <v>10015</v>
      </c>
      <c r="J3160" s="12" t="s">
        <v>24</v>
      </c>
      <c r="K3160" s="12" t="s">
        <v>25</v>
      </c>
      <c r="L3160" s="12" t="s">
        <v>39</v>
      </c>
      <c r="M3160" s="11" t="s">
        <v>27</v>
      </c>
      <c r="N3160" s="11" t="s">
        <v>28</v>
      </c>
      <c r="O3160" s="12" t="s">
        <v>29</v>
      </c>
      <c r="P3160" s="12"/>
      <c r="Q3160" s="15" t="s">
        <v>13412</v>
      </c>
      <c r="R3160" s="12" t="s">
        <v>31</v>
      </c>
      <c r="S3160" s="11" t="s">
        <v>13413</v>
      </c>
      <c r="T3160" s="11" t="s">
        <v>13414</v>
      </c>
    </row>
    <row x14ac:dyDescent="0.25" r="3161" customHeight="1" ht="19.5">
      <c r="A3161" s="18">
        <v>45206</v>
      </c>
      <c r="B3161" s="11" t="s">
        <v>13415</v>
      </c>
      <c r="C3161" s="11" t="s">
        <v>72</v>
      </c>
      <c r="D3161" s="12"/>
      <c r="E3161" s="13">
        <v>16671757252</v>
      </c>
      <c r="F3161" s="11" t="s">
        <v>13416</v>
      </c>
      <c r="G3161" s="12"/>
      <c r="H3161" s="12"/>
      <c r="I3161" s="14">
        <v>10015</v>
      </c>
      <c r="J3161" s="12" t="s">
        <v>24</v>
      </c>
      <c r="K3161" s="12" t="s">
        <v>25</v>
      </c>
      <c r="L3161" s="12" t="s">
        <v>39</v>
      </c>
      <c r="M3161" s="11" t="s">
        <v>27</v>
      </c>
      <c r="N3161" s="11" t="s">
        <v>28</v>
      </c>
      <c r="O3161" s="12" t="s">
        <v>29</v>
      </c>
      <c r="P3161" s="12"/>
      <c r="Q3161" s="15" t="s">
        <v>13417</v>
      </c>
      <c r="R3161" s="12" t="s">
        <v>31</v>
      </c>
      <c r="S3161" s="11" t="s">
        <v>13418</v>
      </c>
      <c r="T3161" s="11" t="s">
        <v>13419</v>
      </c>
    </row>
    <row x14ac:dyDescent="0.25" r="3162" customHeight="1" ht="19.5">
      <c r="A3162" s="18">
        <v>45206</v>
      </c>
      <c r="B3162" s="11" t="s">
        <v>13420</v>
      </c>
      <c r="C3162" s="11" t="s">
        <v>72</v>
      </c>
      <c r="D3162" s="12"/>
      <c r="E3162" s="13">
        <v>18671764658</v>
      </c>
      <c r="F3162" s="11" t="s">
        <v>13421</v>
      </c>
      <c r="G3162" s="12"/>
      <c r="H3162" s="12" t="s">
        <v>98</v>
      </c>
      <c r="I3162" s="14">
        <v>10015</v>
      </c>
      <c r="J3162" s="12" t="s">
        <v>24</v>
      </c>
      <c r="K3162" s="12" t="s">
        <v>25</v>
      </c>
      <c r="L3162" s="12" t="s">
        <v>39</v>
      </c>
      <c r="M3162" s="11" t="s">
        <v>27</v>
      </c>
      <c r="N3162" s="11" t="s">
        <v>28</v>
      </c>
      <c r="O3162" s="12" t="s">
        <v>29</v>
      </c>
      <c r="P3162" s="12"/>
      <c r="Q3162" s="15" t="s">
        <v>13422</v>
      </c>
      <c r="R3162" s="12" t="s">
        <v>31</v>
      </c>
      <c r="S3162" s="11" t="s">
        <v>13423</v>
      </c>
      <c r="T3162" s="11" t="s">
        <v>13424</v>
      </c>
    </row>
    <row x14ac:dyDescent="0.25" r="3163" customHeight="1" ht="19.5">
      <c r="A3163" s="18">
        <v>45206</v>
      </c>
      <c r="B3163" s="11" t="s">
        <v>13425</v>
      </c>
      <c r="C3163" s="11" t="s">
        <v>72</v>
      </c>
      <c r="D3163" s="12"/>
      <c r="E3163" s="13">
        <v>18672098746</v>
      </c>
      <c r="F3163" s="11" t="s">
        <v>13426</v>
      </c>
      <c r="G3163" s="12"/>
      <c r="H3163" s="12"/>
      <c r="I3163" s="14">
        <v>10015</v>
      </c>
      <c r="J3163" s="12" t="s">
        <v>24</v>
      </c>
      <c r="K3163" s="12" t="s">
        <v>25</v>
      </c>
      <c r="L3163" s="12" t="s">
        <v>39</v>
      </c>
      <c r="M3163" s="11" t="s">
        <v>27</v>
      </c>
      <c r="N3163" s="11" t="s">
        <v>28</v>
      </c>
      <c r="O3163" s="12" t="s">
        <v>29</v>
      </c>
      <c r="P3163" s="12"/>
      <c r="Q3163" s="15" t="s">
        <v>13427</v>
      </c>
      <c r="R3163" s="12" t="s">
        <v>31</v>
      </c>
      <c r="S3163" s="11" t="s">
        <v>13428</v>
      </c>
      <c r="T3163" s="11" t="s">
        <v>13429</v>
      </c>
    </row>
    <row x14ac:dyDescent="0.25" r="3164" customHeight="1" ht="19.5">
      <c r="A3164" s="18">
        <v>45206</v>
      </c>
      <c r="B3164" s="11" t="s">
        <v>13430</v>
      </c>
      <c r="C3164" s="11" t="s">
        <v>72</v>
      </c>
      <c r="D3164" s="12"/>
      <c r="E3164" s="13">
        <v>18672905061</v>
      </c>
      <c r="F3164" s="11" t="s">
        <v>13431</v>
      </c>
      <c r="G3164" s="12"/>
      <c r="H3164" s="12" t="s">
        <v>98</v>
      </c>
      <c r="I3164" s="14">
        <v>10015</v>
      </c>
      <c r="J3164" s="12" t="s">
        <v>24</v>
      </c>
      <c r="K3164" s="12" t="s">
        <v>25</v>
      </c>
      <c r="L3164" s="12" t="s">
        <v>39</v>
      </c>
      <c r="M3164" s="11" t="s">
        <v>27</v>
      </c>
      <c r="N3164" s="11" t="s">
        <v>28</v>
      </c>
      <c r="O3164" s="12" t="s">
        <v>29</v>
      </c>
      <c r="P3164" s="12"/>
      <c r="Q3164" s="15" t="s">
        <v>13432</v>
      </c>
      <c r="R3164" s="12" t="s">
        <v>31</v>
      </c>
      <c r="S3164" s="11" t="s">
        <v>13433</v>
      </c>
      <c r="T3164" s="11" t="s">
        <v>13434</v>
      </c>
    </row>
    <row x14ac:dyDescent="0.25" r="3165" customHeight="1" ht="19.5">
      <c r="A3165" s="18">
        <v>45206</v>
      </c>
      <c r="B3165" s="11" t="s">
        <v>13435</v>
      </c>
      <c r="C3165" s="11" t="s">
        <v>72</v>
      </c>
      <c r="D3165" s="12"/>
      <c r="E3165" s="13">
        <v>18674209613</v>
      </c>
      <c r="F3165" s="11" t="s">
        <v>7653</v>
      </c>
      <c r="G3165" s="12"/>
      <c r="H3165" s="12"/>
      <c r="I3165" s="14">
        <v>10015</v>
      </c>
      <c r="J3165" s="12" t="s">
        <v>24</v>
      </c>
      <c r="K3165" s="12" t="s">
        <v>25</v>
      </c>
      <c r="L3165" s="12" t="s">
        <v>39</v>
      </c>
      <c r="M3165" s="11" t="s">
        <v>27</v>
      </c>
      <c r="N3165" s="11" t="s">
        <v>28</v>
      </c>
      <c r="O3165" s="12" t="s">
        <v>29</v>
      </c>
      <c r="P3165" s="12"/>
      <c r="Q3165" s="15" t="s">
        <v>13436</v>
      </c>
      <c r="R3165" s="12" t="s">
        <v>31</v>
      </c>
      <c r="S3165" s="11" t="s">
        <v>13437</v>
      </c>
      <c r="T3165" s="11" t="s">
        <v>13438</v>
      </c>
    </row>
    <row x14ac:dyDescent="0.25" r="3166" customHeight="1" ht="19.5">
      <c r="A3166" s="18">
        <v>45206</v>
      </c>
      <c r="B3166" s="11" t="s">
        <v>13439</v>
      </c>
      <c r="C3166" s="11" t="s">
        <v>72</v>
      </c>
      <c r="D3166" s="12"/>
      <c r="E3166" s="13">
        <v>18871756125</v>
      </c>
      <c r="F3166" s="11" t="s">
        <v>13440</v>
      </c>
      <c r="G3166" s="12"/>
      <c r="H3166" s="12"/>
      <c r="I3166" s="14">
        <v>10015</v>
      </c>
      <c r="J3166" s="12" t="s">
        <v>24</v>
      </c>
      <c r="K3166" s="12" t="s">
        <v>25</v>
      </c>
      <c r="L3166" s="12" t="s">
        <v>39</v>
      </c>
      <c r="M3166" s="11" t="s">
        <v>27</v>
      </c>
      <c r="N3166" s="11" t="s">
        <v>28</v>
      </c>
      <c r="O3166" s="12" t="s">
        <v>29</v>
      </c>
      <c r="P3166" s="12"/>
      <c r="Q3166" s="15" t="s">
        <v>13441</v>
      </c>
      <c r="R3166" s="12" t="s">
        <v>31</v>
      </c>
      <c r="S3166" s="11" t="s">
        <v>13442</v>
      </c>
      <c r="T3166" s="11" t="s">
        <v>13443</v>
      </c>
    </row>
    <row x14ac:dyDescent="0.25" r="3167" customHeight="1" ht="19.5">
      <c r="A3167" s="18">
        <v>45206</v>
      </c>
      <c r="B3167" s="11" t="s">
        <v>13444</v>
      </c>
      <c r="C3167" s="11" t="s">
        <v>72</v>
      </c>
      <c r="D3167" s="12"/>
      <c r="E3167" s="13">
        <v>19164222575</v>
      </c>
      <c r="F3167" s="11" t="s">
        <v>13445</v>
      </c>
      <c r="G3167" s="12"/>
      <c r="H3167" s="12"/>
      <c r="I3167" s="14">
        <v>10015</v>
      </c>
      <c r="J3167" s="12" t="s">
        <v>24</v>
      </c>
      <c r="K3167" s="12" t="s">
        <v>25</v>
      </c>
      <c r="L3167" s="12" t="s">
        <v>39</v>
      </c>
      <c r="M3167" s="11" t="s">
        <v>27</v>
      </c>
      <c r="N3167" s="11" t="s">
        <v>28</v>
      </c>
      <c r="O3167" s="12" t="s">
        <v>29</v>
      </c>
      <c r="P3167" s="12"/>
      <c r="Q3167" s="15" t="s">
        <v>13446</v>
      </c>
      <c r="R3167" s="12" t="s">
        <v>31</v>
      </c>
      <c r="S3167" s="11" t="s">
        <v>13447</v>
      </c>
      <c r="T3167" s="11" t="s">
        <v>13448</v>
      </c>
    </row>
    <row x14ac:dyDescent="0.25" r="3168" customHeight="1" ht="19.5">
      <c r="A3168" s="18">
        <v>45206</v>
      </c>
      <c r="B3168" s="11" t="s">
        <v>13449</v>
      </c>
      <c r="C3168" s="11" t="s">
        <v>3554</v>
      </c>
      <c r="D3168" s="12"/>
      <c r="E3168" s="13">
        <v>15572747503</v>
      </c>
      <c r="F3168" s="11" t="s">
        <v>13450</v>
      </c>
      <c r="G3168" s="12"/>
      <c r="H3168" s="12"/>
      <c r="I3168" s="14">
        <v>10015</v>
      </c>
      <c r="J3168" s="12" t="s">
        <v>24</v>
      </c>
      <c r="K3168" s="12" t="s">
        <v>25</v>
      </c>
      <c r="L3168" s="12" t="s">
        <v>39</v>
      </c>
      <c r="M3168" s="11" t="s">
        <v>27</v>
      </c>
      <c r="N3168" s="11" t="s">
        <v>28</v>
      </c>
      <c r="O3168" s="12" t="s">
        <v>29</v>
      </c>
      <c r="P3168" s="12"/>
      <c r="Q3168" s="15" t="s">
        <v>13451</v>
      </c>
      <c r="R3168" s="12" t="s">
        <v>31</v>
      </c>
      <c r="S3168" s="11" t="s">
        <v>13452</v>
      </c>
      <c r="T3168" s="11" t="s">
        <v>13453</v>
      </c>
    </row>
    <row x14ac:dyDescent="0.25" r="3169" customHeight="1" ht="19.5">
      <c r="A3169" s="18">
        <v>45206</v>
      </c>
      <c r="B3169" s="11" t="s">
        <v>13454</v>
      </c>
      <c r="C3169" s="11" t="s">
        <v>3554</v>
      </c>
      <c r="D3169" s="12"/>
      <c r="E3169" s="13">
        <v>18986820121</v>
      </c>
      <c r="F3169" s="11" t="s">
        <v>13455</v>
      </c>
      <c r="G3169" s="12" t="s">
        <v>216</v>
      </c>
      <c r="H3169" s="12" t="s">
        <v>13456</v>
      </c>
      <c r="I3169" s="14">
        <v>10015</v>
      </c>
      <c r="J3169" s="12" t="s">
        <v>24</v>
      </c>
      <c r="K3169" s="12" t="s">
        <v>25</v>
      </c>
      <c r="L3169" s="12" t="s">
        <v>39</v>
      </c>
      <c r="M3169" s="11" t="s">
        <v>27</v>
      </c>
      <c r="N3169" s="11" t="s">
        <v>28</v>
      </c>
      <c r="O3169" s="12" t="s">
        <v>29</v>
      </c>
      <c r="P3169" s="12"/>
      <c r="Q3169" s="15" t="s">
        <v>13457</v>
      </c>
      <c r="R3169" s="12" t="s">
        <v>31</v>
      </c>
      <c r="S3169" s="11" t="s">
        <v>13458</v>
      </c>
      <c r="T3169" s="11" t="s">
        <v>13459</v>
      </c>
    </row>
    <row x14ac:dyDescent="0.25" r="3170" customHeight="1" ht="19.5">
      <c r="A3170" s="18">
        <v>45206</v>
      </c>
      <c r="B3170" s="11" t="s">
        <v>13460</v>
      </c>
      <c r="C3170" s="11" t="s">
        <v>4867</v>
      </c>
      <c r="D3170" s="12"/>
      <c r="E3170" s="13" t="s">
        <v>13461</v>
      </c>
      <c r="F3170" s="11" t="s">
        <v>13462</v>
      </c>
      <c r="G3170" s="12" t="s">
        <v>74</v>
      </c>
      <c r="H3170" s="12" t="s">
        <v>98</v>
      </c>
      <c r="I3170" s="14" t="s">
        <v>4870</v>
      </c>
      <c r="J3170" s="12" t="s">
        <v>24</v>
      </c>
      <c r="K3170" s="12" t="s">
        <v>25</v>
      </c>
      <c r="L3170" s="12" t="s">
        <v>39</v>
      </c>
      <c r="M3170" s="11" t="s">
        <v>149</v>
      </c>
      <c r="N3170" s="11" t="s">
        <v>4871</v>
      </c>
      <c r="O3170" s="12" t="s">
        <v>29</v>
      </c>
      <c r="P3170" s="12"/>
      <c r="Q3170" s="15" t="s">
        <v>13463</v>
      </c>
      <c r="R3170" s="12" t="s">
        <v>148</v>
      </c>
      <c r="S3170" s="11" t="s">
        <v>13464</v>
      </c>
      <c r="T3170" s="11" t="s">
        <v>4887</v>
      </c>
    </row>
    <row x14ac:dyDescent="0.25" r="3171" customHeight="1" ht="19.5">
      <c r="A3171" s="18">
        <v>45206</v>
      </c>
      <c r="B3171" s="11" t="s">
        <v>13465</v>
      </c>
      <c r="C3171" s="11" t="s">
        <v>4867</v>
      </c>
      <c r="D3171" s="12"/>
      <c r="E3171" s="13" t="s">
        <v>13466</v>
      </c>
      <c r="F3171" s="11" t="s">
        <v>13467</v>
      </c>
      <c r="G3171" s="12" t="s">
        <v>74</v>
      </c>
      <c r="H3171" s="12" t="s">
        <v>13468</v>
      </c>
      <c r="I3171" s="14" t="s">
        <v>4870</v>
      </c>
      <c r="J3171" s="12" t="s">
        <v>24</v>
      </c>
      <c r="K3171" s="12" t="s">
        <v>25</v>
      </c>
      <c r="L3171" s="12" t="s">
        <v>39</v>
      </c>
      <c r="M3171" s="11" t="s">
        <v>149</v>
      </c>
      <c r="N3171" s="11" t="s">
        <v>4871</v>
      </c>
      <c r="O3171" s="12" t="s">
        <v>29</v>
      </c>
      <c r="P3171" s="12"/>
      <c r="Q3171" s="15" t="s">
        <v>13469</v>
      </c>
      <c r="R3171" s="12" t="s">
        <v>148</v>
      </c>
      <c r="S3171" s="11" t="s">
        <v>13470</v>
      </c>
      <c r="T3171" s="11" t="s">
        <v>4906</v>
      </c>
    </row>
    <row x14ac:dyDescent="0.25" r="3172" customHeight="1" ht="19.5">
      <c r="A3172" s="18">
        <v>45206</v>
      </c>
      <c r="B3172" s="11" t="s">
        <v>13471</v>
      </c>
      <c r="C3172" s="11" t="s">
        <v>5288</v>
      </c>
      <c r="D3172" s="12"/>
      <c r="E3172" s="13">
        <v>18271319148</v>
      </c>
      <c r="F3172" s="11"/>
      <c r="G3172" s="12"/>
      <c r="H3172" s="12"/>
      <c r="I3172" s="14" t="s">
        <v>142</v>
      </c>
      <c r="J3172" s="12" t="s">
        <v>24</v>
      </c>
      <c r="K3172" s="12" t="s">
        <v>25</v>
      </c>
      <c r="L3172" s="12" t="s">
        <v>39</v>
      </c>
      <c r="M3172" s="11" t="s">
        <v>149</v>
      </c>
      <c r="N3172" s="11" t="s">
        <v>4871</v>
      </c>
      <c r="O3172" s="12" t="s">
        <v>29</v>
      </c>
      <c r="P3172" s="12"/>
      <c r="Q3172" s="15" t="s">
        <v>13472</v>
      </c>
      <c r="R3172" s="12" t="s">
        <v>148</v>
      </c>
      <c r="S3172" s="11" t="s">
        <v>13473</v>
      </c>
      <c r="T3172" s="11" t="s">
        <v>13474</v>
      </c>
    </row>
    <row x14ac:dyDescent="0.25" r="3173" customHeight="1" ht="19.5">
      <c r="A3173" s="18">
        <v>45206</v>
      </c>
      <c r="B3173" s="11" t="s">
        <v>13475</v>
      </c>
      <c r="C3173" s="11" t="s">
        <v>4923</v>
      </c>
      <c r="D3173" s="12"/>
      <c r="E3173" s="13" t="s">
        <v>13476</v>
      </c>
      <c r="F3173" s="11" t="s">
        <v>13477</v>
      </c>
      <c r="G3173" s="12" t="s">
        <v>74</v>
      </c>
      <c r="H3173" s="12" t="s">
        <v>86</v>
      </c>
      <c r="I3173" s="14" t="s">
        <v>42</v>
      </c>
      <c r="J3173" s="12" t="s">
        <v>24</v>
      </c>
      <c r="K3173" s="12" t="s">
        <v>25</v>
      </c>
      <c r="L3173" s="12" t="s">
        <v>39</v>
      </c>
      <c r="M3173" s="11" t="s">
        <v>149</v>
      </c>
      <c r="N3173" s="11" t="s">
        <v>4871</v>
      </c>
      <c r="O3173" s="12" t="s">
        <v>29</v>
      </c>
      <c r="P3173" s="12"/>
      <c r="Q3173" s="15" t="s">
        <v>13478</v>
      </c>
      <c r="R3173" s="12" t="s">
        <v>148</v>
      </c>
      <c r="S3173" s="11" t="s">
        <v>13479</v>
      </c>
      <c r="T3173" s="11" t="s">
        <v>4874</v>
      </c>
    </row>
    <row x14ac:dyDescent="0.25" r="3174" customHeight="1" ht="19.5">
      <c r="A3174" s="18">
        <v>45206</v>
      </c>
      <c r="B3174" s="11" t="s">
        <v>13480</v>
      </c>
      <c r="C3174" s="11" t="s">
        <v>4867</v>
      </c>
      <c r="D3174" s="12"/>
      <c r="E3174" s="13" t="s">
        <v>13481</v>
      </c>
      <c r="F3174" s="11" t="s">
        <v>13482</v>
      </c>
      <c r="G3174" s="12" t="s">
        <v>74</v>
      </c>
      <c r="H3174" s="12"/>
      <c r="I3174" s="14" t="s">
        <v>4870</v>
      </c>
      <c r="J3174" s="12" t="s">
        <v>24</v>
      </c>
      <c r="K3174" s="12" t="s">
        <v>25</v>
      </c>
      <c r="L3174" s="12" t="s">
        <v>39</v>
      </c>
      <c r="M3174" s="11" t="s">
        <v>149</v>
      </c>
      <c r="N3174" s="11" t="s">
        <v>4871</v>
      </c>
      <c r="O3174" s="12" t="s">
        <v>29</v>
      </c>
      <c r="P3174" s="12"/>
      <c r="Q3174" s="15" t="s">
        <v>13483</v>
      </c>
      <c r="R3174" s="12" t="s">
        <v>42</v>
      </c>
      <c r="S3174" s="11" t="s">
        <v>13484</v>
      </c>
      <c r="T3174" s="11" t="s">
        <v>4899</v>
      </c>
    </row>
    <row x14ac:dyDescent="0.25" r="3175" customHeight="1" ht="19.5">
      <c r="A3175" s="18">
        <v>45206</v>
      </c>
      <c r="B3175" s="11" t="s">
        <v>13485</v>
      </c>
      <c r="C3175" s="11" t="s">
        <v>4923</v>
      </c>
      <c r="D3175" s="12"/>
      <c r="E3175" s="13" t="s">
        <v>13486</v>
      </c>
      <c r="F3175" s="11" t="s">
        <v>13487</v>
      </c>
      <c r="G3175" s="12" t="s">
        <v>74</v>
      </c>
      <c r="H3175" s="12" t="s">
        <v>86</v>
      </c>
      <c r="I3175" s="14" t="s">
        <v>42</v>
      </c>
      <c r="J3175" s="12" t="s">
        <v>24</v>
      </c>
      <c r="K3175" s="12" t="s">
        <v>25</v>
      </c>
      <c r="L3175" s="12" t="s">
        <v>39</v>
      </c>
      <c r="M3175" s="11" t="s">
        <v>149</v>
      </c>
      <c r="N3175" s="11" t="s">
        <v>4871</v>
      </c>
      <c r="O3175" s="12" t="s">
        <v>29</v>
      </c>
      <c r="P3175" s="12"/>
      <c r="Q3175" s="15" t="s">
        <v>13488</v>
      </c>
      <c r="R3175" s="12" t="s">
        <v>148</v>
      </c>
      <c r="S3175" s="11" t="s">
        <v>13489</v>
      </c>
      <c r="T3175" s="11" t="s">
        <v>4955</v>
      </c>
    </row>
    <row x14ac:dyDescent="0.25" r="3176" customHeight="1" ht="19.5">
      <c r="A3176" s="18">
        <v>45206</v>
      </c>
      <c r="B3176" s="11" t="s">
        <v>13490</v>
      </c>
      <c r="C3176" s="11" t="s">
        <v>5060</v>
      </c>
      <c r="D3176" s="12"/>
      <c r="E3176" s="13" t="s">
        <v>13491</v>
      </c>
      <c r="F3176" s="11" t="s">
        <v>10886</v>
      </c>
      <c r="G3176" s="12" t="s">
        <v>2674</v>
      </c>
      <c r="H3176" s="12" t="s">
        <v>121</v>
      </c>
      <c r="I3176" s="14" t="s">
        <v>5222</v>
      </c>
      <c r="J3176" s="12" t="s">
        <v>24</v>
      </c>
      <c r="K3176" s="12" t="s">
        <v>25</v>
      </c>
      <c r="L3176" s="12" t="s">
        <v>39</v>
      </c>
      <c r="M3176" s="11" t="s">
        <v>149</v>
      </c>
      <c r="N3176" s="11" t="s">
        <v>4871</v>
      </c>
      <c r="O3176" s="12" t="s">
        <v>29</v>
      </c>
      <c r="P3176" s="12"/>
      <c r="Q3176" s="15" t="s">
        <v>13492</v>
      </c>
      <c r="R3176" s="12" t="s">
        <v>42</v>
      </c>
      <c r="S3176" s="11" t="s">
        <v>13493</v>
      </c>
      <c r="T3176" s="11" t="s">
        <v>4899</v>
      </c>
    </row>
    <row x14ac:dyDescent="0.25" r="3177" customHeight="1" ht="19.5">
      <c r="A3177" s="18">
        <v>45206</v>
      </c>
      <c r="B3177" s="11" t="s">
        <v>13494</v>
      </c>
      <c r="C3177" s="11" t="s">
        <v>4867</v>
      </c>
      <c r="D3177" s="12"/>
      <c r="E3177" s="13" t="s">
        <v>13495</v>
      </c>
      <c r="F3177" s="11" t="s">
        <v>13496</v>
      </c>
      <c r="G3177" s="12" t="s">
        <v>74</v>
      </c>
      <c r="H3177" s="12"/>
      <c r="I3177" s="14" t="s">
        <v>4870</v>
      </c>
      <c r="J3177" s="12" t="s">
        <v>24</v>
      </c>
      <c r="K3177" s="12" t="s">
        <v>25</v>
      </c>
      <c r="L3177" s="12" t="s">
        <v>39</v>
      </c>
      <c r="M3177" s="11" t="s">
        <v>149</v>
      </c>
      <c r="N3177" s="11" t="s">
        <v>4871</v>
      </c>
      <c r="O3177" s="12" t="s">
        <v>29</v>
      </c>
      <c r="P3177" s="12"/>
      <c r="Q3177" s="15" t="s">
        <v>13497</v>
      </c>
      <c r="R3177" s="12" t="s">
        <v>148</v>
      </c>
      <c r="S3177" s="11" t="s">
        <v>13498</v>
      </c>
      <c r="T3177" s="11" t="s">
        <v>4887</v>
      </c>
    </row>
    <row x14ac:dyDescent="0.25" r="3178" customHeight="1" ht="19.5">
      <c r="A3178" s="18">
        <v>45206</v>
      </c>
      <c r="B3178" s="11" t="s">
        <v>13499</v>
      </c>
      <c r="C3178" s="11" t="s">
        <v>4882</v>
      </c>
      <c r="D3178" s="12"/>
      <c r="E3178" s="13" t="s">
        <v>13500</v>
      </c>
      <c r="F3178" s="11" t="s">
        <v>13501</v>
      </c>
      <c r="G3178" s="12" t="s">
        <v>74</v>
      </c>
      <c r="H3178" s="12"/>
      <c r="I3178" s="14" t="s">
        <v>148</v>
      </c>
      <c r="J3178" s="12" t="s">
        <v>24</v>
      </c>
      <c r="K3178" s="12" t="s">
        <v>25</v>
      </c>
      <c r="L3178" s="12" t="s">
        <v>39</v>
      </c>
      <c r="M3178" s="11" t="s">
        <v>149</v>
      </c>
      <c r="N3178" s="11" t="s">
        <v>4871</v>
      </c>
      <c r="O3178" s="12" t="s">
        <v>29</v>
      </c>
      <c r="P3178" s="12"/>
      <c r="Q3178" s="15" t="s">
        <v>13502</v>
      </c>
      <c r="R3178" s="12" t="s">
        <v>148</v>
      </c>
      <c r="S3178" s="11" t="s">
        <v>13503</v>
      </c>
      <c r="T3178" s="11" t="s">
        <v>4906</v>
      </c>
    </row>
    <row x14ac:dyDescent="0.25" r="3179" customHeight="1" ht="19.5">
      <c r="A3179" s="18">
        <v>45206</v>
      </c>
      <c r="B3179" s="11" t="s">
        <v>13504</v>
      </c>
      <c r="C3179" s="11" t="s">
        <v>4901</v>
      </c>
      <c r="D3179" s="12"/>
      <c r="E3179" s="13" t="s">
        <v>13505</v>
      </c>
      <c r="F3179" s="11" t="s">
        <v>13506</v>
      </c>
      <c r="G3179" s="12" t="s">
        <v>74</v>
      </c>
      <c r="H3179" s="12"/>
      <c r="I3179" s="14" t="s">
        <v>148</v>
      </c>
      <c r="J3179" s="12" t="s">
        <v>24</v>
      </c>
      <c r="K3179" s="12" t="s">
        <v>25</v>
      </c>
      <c r="L3179" s="12" t="s">
        <v>39</v>
      </c>
      <c r="M3179" s="11" t="s">
        <v>149</v>
      </c>
      <c r="N3179" s="11" t="s">
        <v>4871</v>
      </c>
      <c r="O3179" s="12" t="s">
        <v>29</v>
      </c>
      <c r="P3179" s="12"/>
      <c r="Q3179" s="15" t="s">
        <v>13507</v>
      </c>
      <c r="R3179" s="12" t="s">
        <v>148</v>
      </c>
      <c r="S3179" s="11" t="s">
        <v>13508</v>
      </c>
      <c r="T3179" s="11" t="s">
        <v>4893</v>
      </c>
    </row>
    <row x14ac:dyDescent="0.25" r="3180" customHeight="1" ht="19.5">
      <c r="A3180" s="18">
        <v>45206</v>
      </c>
      <c r="B3180" s="11" t="s">
        <v>13509</v>
      </c>
      <c r="C3180" s="11" t="s">
        <v>4882</v>
      </c>
      <c r="D3180" s="12"/>
      <c r="E3180" s="13" t="s">
        <v>13510</v>
      </c>
      <c r="F3180" s="11" t="s">
        <v>13511</v>
      </c>
      <c r="G3180" s="12" t="s">
        <v>74</v>
      </c>
      <c r="H3180" s="12"/>
      <c r="I3180" s="14" t="s">
        <v>42</v>
      </c>
      <c r="J3180" s="12" t="s">
        <v>24</v>
      </c>
      <c r="K3180" s="12" t="s">
        <v>25</v>
      </c>
      <c r="L3180" s="12" t="s">
        <v>39</v>
      </c>
      <c r="M3180" s="11" t="s">
        <v>149</v>
      </c>
      <c r="N3180" s="11" t="s">
        <v>4871</v>
      </c>
      <c r="O3180" s="12" t="s">
        <v>29</v>
      </c>
      <c r="P3180" s="12"/>
      <c r="Q3180" s="15" t="s">
        <v>13512</v>
      </c>
      <c r="R3180" s="12" t="s">
        <v>148</v>
      </c>
      <c r="S3180" s="11" t="s">
        <v>13513</v>
      </c>
      <c r="T3180" s="11" t="s">
        <v>4955</v>
      </c>
    </row>
    <row x14ac:dyDescent="0.25" r="3181" customHeight="1" ht="19.5">
      <c r="A3181" s="18">
        <v>45206</v>
      </c>
      <c r="B3181" s="11" t="s">
        <v>13514</v>
      </c>
      <c r="C3181" s="11" t="s">
        <v>4882</v>
      </c>
      <c r="D3181" s="12"/>
      <c r="E3181" s="13" t="s">
        <v>13515</v>
      </c>
      <c r="F3181" s="11" t="s">
        <v>13516</v>
      </c>
      <c r="G3181" s="12" t="s">
        <v>74</v>
      </c>
      <c r="H3181" s="12"/>
      <c r="I3181" s="14" t="s">
        <v>148</v>
      </c>
      <c r="J3181" s="12" t="s">
        <v>24</v>
      </c>
      <c r="K3181" s="12" t="s">
        <v>25</v>
      </c>
      <c r="L3181" s="12" t="s">
        <v>39</v>
      </c>
      <c r="M3181" s="11" t="s">
        <v>149</v>
      </c>
      <c r="N3181" s="11" t="s">
        <v>4871</v>
      </c>
      <c r="O3181" s="12" t="s">
        <v>29</v>
      </c>
      <c r="P3181" s="12"/>
      <c r="Q3181" s="15" t="s">
        <v>13517</v>
      </c>
      <c r="R3181" s="12" t="s">
        <v>148</v>
      </c>
      <c r="S3181" s="11" t="s">
        <v>13518</v>
      </c>
      <c r="T3181" s="11" t="s">
        <v>4893</v>
      </c>
    </row>
    <row x14ac:dyDescent="0.25" r="3182" customHeight="1" ht="19.5">
      <c r="A3182" s="18">
        <v>45206</v>
      </c>
      <c r="B3182" s="11" t="s">
        <v>13519</v>
      </c>
      <c r="C3182" s="11" t="s">
        <v>4882</v>
      </c>
      <c r="D3182" s="12"/>
      <c r="E3182" s="13" t="s">
        <v>13520</v>
      </c>
      <c r="F3182" s="11" t="s">
        <v>13521</v>
      </c>
      <c r="G3182" s="12" t="s">
        <v>74</v>
      </c>
      <c r="H3182" s="12"/>
      <c r="I3182" s="14" t="s">
        <v>42</v>
      </c>
      <c r="J3182" s="12" t="s">
        <v>24</v>
      </c>
      <c r="K3182" s="12" t="s">
        <v>25</v>
      </c>
      <c r="L3182" s="12" t="s">
        <v>39</v>
      </c>
      <c r="M3182" s="11" t="s">
        <v>149</v>
      </c>
      <c r="N3182" s="11" t="s">
        <v>4871</v>
      </c>
      <c r="O3182" s="12" t="s">
        <v>29</v>
      </c>
      <c r="P3182" s="12"/>
      <c r="Q3182" s="15" t="s">
        <v>13522</v>
      </c>
      <c r="R3182" s="12" t="s">
        <v>148</v>
      </c>
      <c r="S3182" s="11" t="s">
        <v>13523</v>
      </c>
      <c r="T3182" s="11" t="s">
        <v>4874</v>
      </c>
    </row>
    <row x14ac:dyDescent="0.25" r="3183" customHeight="1" ht="19.5">
      <c r="A3183" s="18">
        <v>45206</v>
      </c>
      <c r="B3183" s="11" t="s">
        <v>13524</v>
      </c>
      <c r="C3183" s="11" t="s">
        <v>4867</v>
      </c>
      <c r="D3183" s="12"/>
      <c r="E3183" s="13" t="s">
        <v>13525</v>
      </c>
      <c r="F3183" s="11" t="s">
        <v>13526</v>
      </c>
      <c r="G3183" s="12" t="s">
        <v>74</v>
      </c>
      <c r="H3183" s="12" t="s">
        <v>98</v>
      </c>
      <c r="I3183" s="14" t="s">
        <v>4870</v>
      </c>
      <c r="J3183" s="12" t="s">
        <v>24</v>
      </c>
      <c r="K3183" s="12" t="s">
        <v>25</v>
      </c>
      <c r="L3183" s="12" t="s">
        <v>39</v>
      </c>
      <c r="M3183" s="11" t="s">
        <v>149</v>
      </c>
      <c r="N3183" s="11" t="s">
        <v>4871</v>
      </c>
      <c r="O3183" s="12" t="s">
        <v>29</v>
      </c>
      <c r="P3183" s="12"/>
      <c r="Q3183" s="15" t="s">
        <v>13527</v>
      </c>
      <c r="R3183" s="12" t="s">
        <v>148</v>
      </c>
      <c r="S3183" s="11" t="s">
        <v>13528</v>
      </c>
      <c r="T3183" s="11" t="s">
        <v>4887</v>
      </c>
    </row>
    <row x14ac:dyDescent="0.25" r="3184" customHeight="1" ht="19.5">
      <c r="A3184" s="18">
        <v>45206</v>
      </c>
      <c r="B3184" s="11" t="s">
        <v>13529</v>
      </c>
      <c r="C3184" s="11" t="s">
        <v>4882</v>
      </c>
      <c r="D3184" s="12"/>
      <c r="E3184" s="13" t="s">
        <v>13530</v>
      </c>
      <c r="F3184" s="11" t="s">
        <v>13531</v>
      </c>
      <c r="G3184" s="12" t="s">
        <v>74</v>
      </c>
      <c r="H3184" s="12" t="s">
        <v>121</v>
      </c>
      <c r="I3184" s="14" t="s">
        <v>148</v>
      </c>
      <c r="J3184" s="12" t="s">
        <v>24</v>
      </c>
      <c r="K3184" s="12" t="s">
        <v>25</v>
      </c>
      <c r="L3184" s="12" t="s">
        <v>39</v>
      </c>
      <c r="M3184" s="11" t="s">
        <v>149</v>
      </c>
      <c r="N3184" s="11" t="s">
        <v>4871</v>
      </c>
      <c r="O3184" s="12" t="s">
        <v>29</v>
      </c>
      <c r="P3184" s="12"/>
      <c r="Q3184" s="15" t="s">
        <v>13532</v>
      </c>
      <c r="R3184" s="12" t="s">
        <v>148</v>
      </c>
      <c r="S3184" s="11" t="s">
        <v>13533</v>
      </c>
      <c r="T3184" s="11" t="s">
        <v>4961</v>
      </c>
    </row>
    <row x14ac:dyDescent="0.25" r="3185" customHeight="1" ht="19.5">
      <c r="A3185" s="18">
        <v>45206</v>
      </c>
      <c r="B3185" s="11" t="s">
        <v>13534</v>
      </c>
      <c r="C3185" s="11" t="s">
        <v>4882</v>
      </c>
      <c r="D3185" s="12"/>
      <c r="E3185" s="13" t="s">
        <v>13535</v>
      </c>
      <c r="F3185" s="11" t="s">
        <v>13536</v>
      </c>
      <c r="G3185" s="12" t="s">
        <v>74</v>
      </c>
      <c r="H3185" s="12"/>
      <c r="I3185" s="14" t="s">
        <v>148</v>
      </c>
      <c r="J3185" s="12" t="s">
        <v>24</v>
      </c>
      <c r="K3185" s="12" t="s">
        <v>25</v>
      </c>
      <c r="L3185" s="12" t="s">
        <v>39</v>
      </c>
      <c r="M3185" s="11" t="s">
        <v>149</v>
      </c>
      <c r="N3185" s="11" t="s">
        <v>4871</v>
      </c>
      <c r="O3185" s="12" t="s">
        <v>29</v>
      </c>
      <c r="P3185" s="12"/>
      <c r="Q3185" s="15" t="s">
        <v>13537</v>
      </c>
      <c r="R3185" s="12" t="s">
        <v>148</v>
      </c>
      <c r="S3185" s="11" t="s">
        <v>13538</v>
      </c>
      <c r="T3185" s="11" t="s">
        <v>4893</v>
      </c>
    </row>
    <row x14ac:dyDescent="0.25" r="3186" customHeight="1" ht="19.5">
      <c r="A3186" s="18">
        <v>45206</v>
      </c>
      <c r="B3186" s="11" t="s">
        <v>13539</v>
      </c>
      <c r="C3186" s="11" t="s">
        <v>4923</v>
      </c>
      <c r="D3186" s="12"/>
      <c r="E3186" s="13" t="s">
        <v>13540</v>
      </c>
      <c r="F3186" s="11" t="s">
        <v>13541</v>
      </c>
      <c r="G3186" s="12" t="s">
        <v>74</v>
      </c>
      <c r="H3186" s="12"/>
      <c r="I3186" s="14" t="s">
        <v>3454</v>
      </c>
      <c r="J3186" s="12" t="s">
        <v>24</v>
      </c>
      <c r="K3186" s="12" t="s">
        <v>25</v>
      </c>
      <c r="L3186" s="12" t="s">
        <v>39</v>
      </c>
      <c r="M3186" s="11" t="s">
        <v>149</v>
      </c>
      <c r="N3186" s="11" t="s">
        <v>4871</v>
      </c>
      <c r="O3186" s="12" t="s">
        <v>29</v>
      </c>
      <c r="P3186" s="12"/>
      <c r="Q3186" s="15" t="s">
        <v>13542</v>
      </c>
      <c r="R3186" s="12" t="s">
        <v>148</v>
      </c>
      <c r="S3186" s="11" t="s">
        <v>13543</v>
      </c>
      <c r="T3186" s="11" t="s">
        <v>4906</v>
      </c>
    </row>
    <row x14ac:dyDescent="0.25" r="3187" customHeight="1" ht="19.5">
      <c r="A3187" s="18">
        <v>45206</v>
      </c>
      <c r="B3187" s="11" t="s">
        <v>13544</v>
      </c>
      <c r="C3187" s="11" t="s">
        <v>4882</v>
      </c>
      <c r="D3187" s="12"/>
      <c r="E3187" s="13" t="s">
        <v>13545</v>
      </c>
      <c r="F3187" s="11" t="s">
        <v>2480</v>
      </c>
      <c r="G3187" s="12" t="s">
        <v>74</v>
      </c>
      <c r="H3187" s="12" t="s">
        <v>98</v>
      </c>
      <c r="I3187" s="14" t="s">
        <v>42</v>
      </c>
      <c r="J3187" s="12" t="s">
        <v>24</v>
      </c>
      <c r="K3187" s="12" t="s">
        <v>25</v>
      </c>
      <c r="L3187" s="12" t="s">
        <v>39</v>
      </c>
      <c r="M3187" s="11" t="s">
        <v>149</v>
      </c>
      <c r="N3187" s="11" t="s">
        <v>4871</v>
      </c>
      <c r="O3187" s="12" t="s">
        <v>29</v>
      </c>
      <c r="P3187" s="12"/>
      <c r="Q3187" s="15" t="s">
        <v>13546</v>
      </c>
      <c r="R3187" s="12" t="s">
        <v>148</v>
      </c>
      <c r="S3187" s="11" t="s">
        <v>13547</v>
      </c>
      <c r="T3187" s="11" t="s">
        <v>4961</v>
      </c>
    </row>
    <row x14ac:dyDescent="0.25" r="3188" customHeight="1" ht="19.5">
      <c r="A3188" s="18">
        <v>45206</v>
      </c>
      <c r="B3188" s="11" t="s">
        <v>13548</v>
      </c>
      <c r="C3188" s="11" t="s">
        <v>6725</v>
      </c>
      <c r="D3188" s="12"/>
      <c r="E3188" s="13" t="s">
        <v>13549</v>
      </c>
      <c r="F3188" s="11" t="s">
        <v>13550</v>
      </c>
      <c r="G3188" s="12" t="s">
        <v>2674</v>
      </c>
      <c r="H3188" s="12" t="s">
        <v>98</v>
      </c>
      <c r="I3188" s="14" t="s">
        <v>5222</v>
      </c>
      <c r="J3188" s="12" t="s">
        <v>24</v>
      </c>
      <c r="K3188" s="12" t="s">
        <v>25</v>
      </c>
      <c r="L3188" s="12" t="s">
        <v>39</v>
      </c>
      <c r="M3188" s="11" t="s">
        <v>149</v>
      </c>
      <c r="N3188" s="11" t="s">
        <v>4871</v>
      </c>
      <c r="O3188" s="12" t="s">
        <v>29</v>
      </c>
      <c r="P3188" s="12"/>
      <c r="Q3188" s="15" t="s">
        <v>13551</v>
      </c>
      <c r="R3188" s="12" t="s">
        <v>148</v>
      </c>
      <c r="S3188" s="11" t="s">
        <v>13552</v>
      </c>
      <c r="T3188" s="11" t="s">
        <v>4928</v>
      </c>
    </row>
    <row x14ac:dyDescent="0.25" r="3189" customHeight="1" ht="19.5">
      <c r="A3189" s="18">
        <v>45206</v>
      </c>
      <c r="B3189" s="11" t="s">
        <v>13553</v>
      </c>
      <c r="C3189" s="11" t="s">
        <v>4867</v>
      </c>
      <c r="D3189" s="12"/>
      <c r="E3189" s="13" t="s">
        <v>13554</v>
      </c>
      <c r="F3189" s="11" t="s">
        <v>13555</v>
      </c>
      <c r="G3189" s="12" t="s">
        <v>74</v>
      </c>
      <c r="H3189" s="12"/>
      <c r="I3189" s="14" t="s">
        <v>4870</v>
      </c>
      <c r="J3189" s="12" t="s">
        <v>24</v>
      </c>
      <c r="K3189" s="12" t="s">
        <v>25</v>
      </c>
      <c r="L3189" s="12" t="s">
        <v>39</v>
      </c>
      <c r="M3189" s="11" t="s">
        <v>149</v>
      </c>
      <c r="N3189" s="11" t="s">
        <v>4871</v>
      </c>
      <c r="O3189" s="12" t="s">
        <v>29</v>
      </c>
      <c r="P3189" s="12"/>
      <c r="Q3189" s="15" t="s">
        <v>13556</v>
      </c>
      <c r="R3189" s="12" t="s">
        <v>148</v>
      </c>
      <c r="S3189" s="11" t="s">
        <v>13557</v>
      </c>
      <c r="T3189" s="11" t="s">
        <v>4961</v>
      </c>
    </row>
    <row x14ac:dyDescent="0.25" r="3190" customHeight="1" ht="19.5">
      <c r="A3190" s="18">
        <v>45206</v>
      </c>
      <c r="B3190" s="11" t="s">
        <v>13558</v>
      </c>
      <c r="C3190" s="11" t="s">
        <v>4867</v>
      </c>
      <c r="D3190" s="12"/>
      <c r="E3190" s="13" t="s">
        <v>13559</v>
      </c>
      <c r="F3190" s="11" t="s">
        <v>13560</v>
      </c>
      <c r="G3190" s="12" t="s">
        <v>74</v>
      </c>
      <c r="H3190" s="12"/>
      <c r="I3190" s="14" t="s">
        <v>4870</v>
      </c>
      <c r="J3190" s="12" t="s">
        <v>24</v>
      </c>
      <c r="K3190" s="12" t="s">
        <v>25</v>
      </c>
      <c r="L3190" s="12" t="s">
        <v>39</v>
      </c>
      <c r="M3190" s="11" t="s">
        <v>149</v>
      </c>
      <c r="N3190" s="11" t="s">
        <v>4871</v>
      </c>
      <c r="O3190" s="12" t="s">
        <v>29</v>
      </c>
      <c r="P3190" s="12"/>
      <c r="Q3190" s="15" t="s">
        <v>13561</v>
      </c>
      <c r="R3190" s="12" t="s">
        <v>148</v>
      </c>
      <c r="S3190" s="11" t="s">
        <v>13562</v>
      </c>
      <c r="T3190" s="11" t="s">
        <v>6808</v>
      </c>
    </row>
    <row x14ac:dyDescent="0.25" r="3191" customHeight="1" ht="19.5">
      <c r="A3191" s="18">
        <v>45206</v>
      </c>
      <c r="B3191" s="11" t="s">
        <v>13563</v>
      </c>
      <c r="C3191" s="11" t="s">
        <v>4882</v>
      </c>
      <c r="D3191" s="12"/>
      <c r="E3191" s="13" t="s">
        <v>13564</v>
      </c>
      <c r="F3191" s="11" t="s">
        <v>13565</v>
      </c>
      <c r="G3191" s="12" t="s">
        <v>74</v>
      </c>
      <c r="H3191" s="12"/>
      <c r="I3191" s="14" t="s">
        <v>148</v>
      </c>
      <c r="J3191" s="12" t="s">
        <v>24</v>
      </c>
      <c r="K3191" s="12" t="s">
        <v>25</v>
      </c>
      <c r="L3191" s="12" t="s">
        <v>39</v>
      </c>
      <c r="M3191" s="11" t="s">
        <v>149</v>
      </c>
      <c r="N3191" s="11" t="s">
        <v>4871</v>
      </c>
      <c r="O3191" s="12" t="s">
        <v>29</v>
      </c>
      <c r="P3191" s="12"/>
      <c r="Q3191" s="15" t="s">
        <v>13566</v>
      </c>
      <c r="R3191" s="12" t="s">
        <v>42</v>
      </c>
      <c r="S3191" s="11" t="s">
        <v>13567</v>
      </c>
      <c r="T3191" s="11" t="s">
        <v>4899</v>
      </c>
    </row>
    <row x14ac:dyDescent="0.25" r="3192" customHeight="1" ht="19.5">
      <c r="A3192" s="18">
        <v>45206</v>
      </c>
      <c r="B3192" s="11" t="s">
        <v>13568</v>
      </c>
      <c r="C3192" s="11" t="s">
        <v>4867</v>
      </c>
      <c r="D3192" s="12"/>
      <c r="E3192" s="13" t="s">
        <v>13569</v>
      </c>
      <c r="F3192" s="11" t="s">
        <v>13570</v>
      </c>
      <c r="G3192" s="12" t="s">
        <v>74</v>
      </c>
      <c r="H3192" s="12" t="s">
        <v>121</v>
      </c>
      <c r="I3192" s="14" t="s">
        <v>4870</v>
      </c>
      <c r="J3192" s="12" t="s">
        <v>24</v>
      </c>
      <c r="K3192" s="12" t="s">
        <v>25</v>
      </c>
      <c r="L3192" s="12" t="s">
        <v>39</v>
      </c>
      <c r="M3192" s="11" t="s">
        <v>149</v>
      </c>
      <c r="N3192" s="11" t="s">
        <v>4871</v>
      </c>
      <c r="O3192" s="12" t="s">
        <v>29</v>
      </c>
      <c r="P3192" s="12"/>
      <c r="Q3192" s="15" t="s">
        <v>13571</v>
      </c>
      <c r="R3192" s="12" t="s">
        <v>148</v>
      </c>
      <c r="S3192" s="11" t="s">
        <v>13572</v>
      </c>
      <c r="T3192" s="11" t="s">
        <v>4893</v>
      </c>
    </row>
    <row x14ac:dyDescent="0.25" r="3193" customHeight="1" ht="19.5">
      <c r="A3193" s="18">
        <v>45206</v>
      </c>
      <c r="B3193" s="11" t="s">
        <v>13573</v>
      </c>
      <c r="C3193" s="11" t="s">
        <v>4882</v>
      </c>
      <c r="D3193" s="12"/>
      <c r="E3193" s="13" t="s">
        <v>13574</v>
      </c>
      <c r="F3193" s="11" t="s">
        <v>13575</v>
      </c>
      <c r="G3193" s="12" t="s">
        <v>74</v>
      </c>
      <c r="H3193" s="12" t="s">
        <v>86</v>
      </c>
      <c r="I3193" s="14" t="s">
        <v>148</v>
      </c>
      <c r="J3193" s="12" t="s">
        <v>24</v>
      </c>
      <c r="K3193" s="12" t="s">
        <v>25</v>
      </c>
      <c r="L3193" s="12" t="s">
        <v>39</v>
      </c>
      <c r="M3193" s="11" t="s">
        <v>149</v>
      </c>
      <c r="N3193" s="11" t="s">
        <v>4871</v>
      </c>
      <c r="O3193" s="12" t="s">
        <v>29</v>
      </c>
      <c r="P3193" s="12"/>
      <c r="Q3193" s="15" t="s">
        <v>13576</v>
      </c>
      <c r="R3193" s="12" t="s">
        <v>148</v>
      </c>
      <c r="S3193" s="11" t="s">
        <v>13577</v>
      </c>
      <c r="T3193" s="11" t="s">
        <v>5312</v>
      </c>
    </row>
    <row x14ac:dyDescent="0.25" r="3194" customHeight="1" ht="19.5">
      <c r="A3194" s="18">
        <v>45206</v>
      </c>
      <c r="B3194" s="11" t="s">
        <v>13578</v>
      </c>
      <c r="C3194" s="11" t="s">
        <v>4867</v>
      </c>
      <c r="D3194" s="12"/>
      <c r="E3194" s="13" t="s">
        <v>13579</v>
      </c>
      <c r="F3194" s="11" t="s">
        <v>13580</v>
      </c>
      <c r="G3194" s="12" t="s">
        <v>74</v>
      </c>
      <c r="H3194" s="12" t="s">
        <v>98</v>
      </c>
      <c r="I3194" s="14" t="s">
        <v>4870</v>
      </c>
      <c r="J3194" s="12" t="s">
        <v>24</v>
      </c>
      <c r="K3194" s="12" t="s">
        <v>25</v>
      </c>
      <c r="L3194" s="12" t="s">
        <v>39</v>
      </c>
      <c r="M3194" s="11" t="s">
        <v>149</v>
      </c>
      <c r="N3194" s="11" t="s">
        <v>4871</v>
      </c>
      <c r="O3194" s="12" t="s">
        <v>29</v>
      </c>
      <c r="P3194" s="12"/>
      <c r="Q3194" s="15" t="s">
        <v>13581</v>
      </c>
      <c r="R3194" s="12" t="s">
        <v>148</v>
      </c>
      <c r="S3194" s="11" t="s">
        <v>13582</v>
      </c>
      <c r="T3194" s="11" t="s">
        <v>5339</v>
      </c>
    </row>
    <row x14ac:dyDescent="0.25" r="3195" customHeight="1" ht="19.5">
      <c r="A3195" s="18">
        <v>45206</v>
      </c>
      <c r="B3195" s="11" t="s">
        <v>13583</v>
      </c>
      <c r="C3195" s="11" t="s">
        <v>4867</v>
      </c>
      <c r="D3195" s="12"/>
      <c r="E3195" s="13" t="s">
        <v>13584</v>
      </c>
      <c r="F3195" s="11" t="s">
        <v>13585</v>
      </c>
      <c r="G3195" s="12" t="s">
        <v>74</v>
      </c>
      <c r="H3195" s="12"/>
      <c r="I3195" s="14" t="s">
        <v>4870</v>
      </c>
      <c r="J3195" s="12" t="s">
        <v>24</v>
      </c>
      <c r="K3195" s="12" t="s">
        <v>25</v>
      </c>
      <c r="L3195" s="12" t="s">
        <v>39</v>
      </c>
      <c r="M3195" s="11" t="s">
        <v>149</v>
      </c>
      <c r="N3195" s="11" t="s">
        <v>4871</v>
      </c>
      <c r="O3195" s="12" t="s">
        <v>29</v>
      </c>
      <c r="P3195" s="12"/>
      <c r="Q3195" s="15" t="s">
        <v>13586</v>
      </c>
      <c r="R3195" s="12" t="s">
        <v>148</v>
      </c>
      <c r="S3195" s="11" t="s">
        <v>13587</v>
      </c>
      <c r="T3195" s="11" t="s">
        <v>4928</v>
      </c>
    </row>
    <row x14ac:dyDescent="0.25" r="3196" customHeight="1" ht="19.5">
      <c r="A3196" s="18">
        <v>45206</v>
      </c>
      <c r="B3196" s="11" t="s">
        <v>13588</v>
      </c>
      <c r="C3196" s="11" t="s">
        <v>4901</v>
      </c>
      <c r="D3196" s="12"/>
      <c r="E3196" s="13" t="s">
        <v>13589</v>
      </c>
      <c r="F3196" s="11" t="s">
        <v>13590</v>
      </c>
      <c r="G3196" s="12" t="s">
        <v>74</v>
      </c>
      <c r="H3196" s="12" t="s">
        <v>98</v>
      </c>
      <c r="I3196" s="14" t="s">
        <v>148</v>
      </c>
      <c r="J3196" s="12" t="s">
        <v>24</v>
      </c>
      <c r="K3196" s="12" t="s">
        <v>25</v>
      </c>
      <c r="L3196" s="12" t="s">
        <v>39</v>
      </c>
      <c r="M3196" s="11" t="s">
        <v>149</v>
      </c>
      <c r="N3196" s="11" t="s">
        <v>4871</v>
      </c>
      <c r="O3196" s="12" t="s">
        <v>29</v>
      </c>
      <c r="P3196" s="12"/>
      <c r="Q3196" s="15" t="s">
        <v>13591</v>
      </c>
      <c r="R3196" s="12" t="s">
        <v>148</v>
      </c>
      <c r="S3196" s="11" t="s">
        <v>13592</v>
      </c>
      <c r="T3196" s="11" t="s">
        <v>4893</v>
      </c>
    </row>
    <row x14ac:dyDescent="0.25" r="3197" customHeight="1" ht="19.5">
      <c r="A3197" s="18">
        <v>45206</v>
      </c>
      <c r="B3197" s="11" t="s">
        <v>13593</v>
      </c>
      <c r="C3197" s="11" t="s">
        <v>4867</v>
      </c>
      <c r="D3197" s="12"/>
      <c r="E3197" s="13" t="s">
        <v>13594</v>
      </c>
      <c r="F3197" s="11" t="s">
        <v>13575</v>
      </c>
      <c r="G3197" s="12" t="s">
        <v>74</v>
      </c>
      <c r="H3197" s="12" t="s">
        <v>86</v>
      </c>
      <c r="I3197" s="14" t="s">
        <v>4870</v>
      </c>
      <c r="J3197" s="12" t="s">
        <v>24</v>
      </c>
      <c r="K3197" s="12" t="s">
        <v>25</v>
      </c>
      <c r="L3197" s="12" t="s">
        <v>39</v>
      </c>
      <c r="M3197" s="11" t="s">
        <v>149</v>
      </c>
      <c r="N3197" s="11" t="s">
        <v>4871</v>
      </c>
      <c r="O3197" s="12" t="s">
        <v>29</v>
      </c>
      <c r="P3197" s="12"/>
      <c r="Q3197" s="15" t="s">
        <v>13595</v>
      </c>
      <c r="R3197" s="12" t="s">
        <v>148</v>
      </c>
      <c r="S3197" s="11" t="s">
        <v>13596</v>
      </c>
      <c r="T3197" s="11" t="s">
        <v>4978</v>
      </c>
    </row>
    <row x14ac:dyDescent="0.25" r="3198" customHeight="1" ht="19.5">
      <c r="A3198" s="18">
        <v>45206</v>
      </c>
      <c r="B3198" s="11" t="s">
        <v>13597</v>
      </c>
      <c r="C3198" s="11" t="s">
        <v>4882</v>
      </c>
      <c r="D3198" s="12"/>
      <c r="E3198" s="13" t="s">
        <v>13598</v>
      </c>
      <c r="F3198" s="11" t="s">
        <v>13599</v>
      </c>
      <c r="G3198" s="12" t="s">
        <v>74</v>
      </c>
      <c r="H3198" s="12" t="s">
        <v>98</v>
      </c>
      <c r="I3198" s="14" t="s">
        <v>148</v>
      </c>
      <c r="J3198" s="12" t="s">
        <v>24</v>
      </c>
      <c r="K3198" s="12" t="s">
        <v>25</v>
      </c>
      <c r="L3198" s="12" t="s">
        <v>39</v>
      </c>
      <c r="M3198" s="11" t="s">
        <v>149</v>
      </c>
      <c r="N3198" s="11" t="s">
        <v>4871</v>
      </c>
      <c r="O3198" s="12" t="s">
        <v>29</v>
      </c>
      <c r="P3198" s="12"/>
      <c r="Q3198" s="15" t="s">
        <v>13600</v>
      </c>
      <c r="R3198" s="12" t="s">
        <v>148</v>
      </c>
      <c r="S3198" s="11" t="s">
        <v>13601</v>
      </c>
      <c r="T3198" s="11" t="s">
        <v>5339</v>
      </c>
    </row>
    <row x14ac:dyDescent="0.25" r="3199" customHeight="1" ht="19.5">
      <c r="A3199" s="18">
        <v>45206</v>
      </c>
      <c r="B3199" s="11" t="s">
        <v>13602</v>
      </c>
      <c r="C3199" s="11" t="s">
        <v>4867</v>
      </c>
      <c r="D3199" s="12"/>
      <c r="E3199" s="13" t="s">
        <v>13603</v>
      </c>
      <c r="F3199" s="11" t="s">
        <v>13604</v>
      </c>
      <c r="G3199" s="12" t="s">
        <v>74</v>
      </c>
      <c r="H3199" s="12"/>
      <c r="I3199" s="14" t="s">
        <v>4870</v>
      </c>
      <c r="J3199" s="12" t="s">
        <v>24</v>
      </c>
      <c r="K3199" s="12" t="s">
        <v>25</v>
      </c>
      <c r="L3199" s="12" t="s">
        <v>39</v>
      </c>
      <c r="M3199" s="11" t="s">
        <v>149</v>
      </c>
      <c r="N3199" s="11" t="s">
        <v>4871</v>
      </c>
      <c r="O3199" s="12" t="s">
        <v>29</v>
      </c>
      <c r="P3199" s="12"/>
      <c r="Q3199" s="15" t="s">
        <v>13605</v>
      </c>
      <c r="R3199" s="12" t="s">
        <v>42</v>
      </c>
      <c r="S3199" s="11" t="s">
        <v>13606</v>
      </c>
      <c r="T3199" s="11" t="s">
        <v>4899</v>
      </c>
    </row>
    <row x14ac:dyDescent="0.25" r="3200" customHeight="1" ht="19.5">
      <c r="A3200" s="18">
        <v>45206</v>
      </c>
      <c r="B3200" s="11" t="s">
        <v>13607</v>
      </c>
      <c r="C3200" s="11" t="s">
        <v>5117</v>
      </c>
      <c r="D3200" s="12"/>
      <c r="E3200" s="13" t="s">
        <v>13608</v>
      </c>
      <c r="F3200" s="11" t="s">
        <v>13609</v>
      </c>
      <c r="G3200" s="12" t="s">
        <v>74</v>
      </c>
      <c r="H3200" s="12"/>
      <c r="I3200" s="14" t="s">
        <v>4975</v>
      </c>
      <c r="J3200" s="12" t="s">
        <v>24</v>
      </c>
      <c r="K3200" s="12" t="s">
        <v>25</v>
      </c>
      <c r="L3200" s="12" t="s">
        <v>39</v>
      </c>
      <c r="M3200" s="11" t="s">
        <v>149</v>
      </c>
      <c r="N3200" s="11" t="s">
        <v>4871</v>
      </c>
      <c r="O3200" s="12" t="s">
        <v>29</v>
      </c>
      <c r="P3200" s="12"/>
      <c r="Q3200" s="15" t="s">
        <v>13610</v>
      </c>
      <c r="R3200" s="12" t="s">
        <v>148</v>
      </c>
      <c r="S3200" s="11" t="s">
        <v>13611</v>
      </c>
      <c r="T3200" s="11" t="s">
        <v>6808</v>
      </c>
    </row>
    <row x14ac:dyDescent="0.25" r="3201" customHeight="1" ht="19.5">
      <c r="A3201" s="18">
        <v>45206</v>
      </c>
      <c r="B3201" s="11" t="s">
        <v>13612</v>
      </c>
      <c r="C3201" s="11" t="s">
        <v>4882</v>
      </c>
      <c r="D3201" s="12"/>
      <c r="E3201" s="13" t="s">
        <v>13613</v>
      </c>
      <c r="F3201" s="11" t="s">
        <v>13614</v>
      </c>
      <c r="G3201" s="12" t="s">
        <v>74</v>
      </c>
      <c r="H3201" s="12"/>
      <c r="I3201" s="14" t="s">
        <v>148</v>
      </c>
      <c r="J3201" s="12" t="s">
        <v>24</v>
      </c>
      <c r="K3201" s="12" t="s">
        <v>25</v>
      </c>
      <c r="L3201" s="12" t="s">
        <v>39</v>
      </c>
      <c r="M3201" s="11" t="s">
        <v>149</v>
      </c>
      <c r="N3201" s="11" t="s">
        <v>4871</v>
      </c>
      <c r="O3201" s="12" t="s">
        <v>29</v>
      </c>
      <c r="P3201" s="12"/>
      <c r="Q3201" s="15" t="s">
        <v>13615</v>
      </c>
      <c r="R3201" s="12" t="s">
        <v>148</v>
      </c>
      <c r="S3201" s="11" t="s">
        <v>13616</v>
      </c>
      <c r="T3201" s="11" t="s">
        <v>4893</v>
      </c>
    </row>
    <row x14ac:dyDescent="0.25" r="3202" customHeight="1" ht="19.5">
      <c r="A3202" s="18">
        <v>45206</v>
      </c>
      <c r="B3202" s="11" t="s">
        <v>13617</v>
      </c>
      <c r="C3202" s="11" t="s">
        <v>5086</v>
      </c>
      <c r="D3202" s="12"/>
      <c r="E3202" s="13" t="s">
        <v>13618</v>
      </c>
      <c r="F3202" s="11" t="s">
        <v>13619</v>
      </c>
      <c r="G3202" s="12" t="s">
        <v>74</v>
      </c>
      <c r="H3202" s="12"/>
      <c r="I3202" s="14" t="s">
        <v>42</v>
      </c>
      <c r="J3202" s="12" t="s">
        <v>24</v>
      </c>
      <c r="K3202" s="12" t="s">
        <v>25</v>
      </c>
      <c r="L3202" s="12" t="s">
        <v>39</v>
      </c>
      <c r="M3202" s="11" t="s">
        <v>149</v>
      </c>
      <c r="N3202" s="11" t="s">
        <v>4871</v>
      </c>
      <c r="O3202" s="12" t="s">
        <v>29</v>
      </c>
      <c r="P3202" s="12"/>
      <c r="Q3202" s="15" t="s">
        <v>13620</v>
      </c>
      <c r="R3202" s="12" t="s">
        <v>148</v>
      </c>
      <c r="S3202" s="11" t="s">
        <v>13621</v>
      </c>
      <c r="T3202" s="11" t="s">
        <v>4961</v>
      </c>
    </row>
    <row x14ac:dyDescent="0.25" r="3203" customHeight="1" ht="19.5">
      <c r="A3203" s="18">
        <v>45206</v>
      </c>
      <c r="B3203" s="11" t="s">
        <v>13622</v>
      </c>
      <c r="C3203" s="11" t="s">
        <v>4882</v>
      </c>
      <c r="D3203" s="12"/>
      <c r="E3203" s="13" t="s">
        <v>13623</v>
      </c>
      <c r="F3203" s="11" t="s">
        <v>13624</v>
      </c>
      <c r="G3203" s="12" t="s">
        <v>74</v>
      </c>
      <c r="H3203" s="12" t="s">
        <v>86</v>
      </c>
      <c r="I3203" s="14" t="s">
        <v>148</v>
      </c>
      <c r="J3203" s="12" t="s">
        <v>24</v>
      </c>
      <c r="K3203" s="12" t="s">
        <v>25</v>
      </c>
      <c r="L3203" s="12" t="s">
        <v>39</v>
      </c>
      <c r="M3203" s="11" t="s">
        <v>149</v>
      </c>
      <c r="N3203" s="11" t="s">
        <v>4871</v>
      </c>
      <c r="O3203" s="12" t="s">
        <v>29</v>
      </c>
      <c r="P3203" s="12"/>
      <c r="Q3203" s="15" t="s">
        <v>13625</v>
      </c>
      <c r="R3203" s="12" t="s">
        <v>148</v>
      </c>
      <c r="S3203" s="11" t="s">
        <v>13626</v>
      </c>
      <c r="T3203" s="11" t="s">
        <v>4893</v>
      </c>
    </row>
    <row x14ac:dyDescent="0.25" r="3204" customHeight="1" ht="19.5">
      <c r="A3204" s="18">
        <v>45206</v>
      </c>
      <c r="B3204" s="11" t="s">
        <v>13627</v>
      </c>
      <c r="C3204" s="11" t="s">
        <v>4882</v>
      </c>
      <c r="D3204" s="12"/>
      <c r="E3204" s="13" t="s">
        <v>3951</v>
      </c>
      <c r="F3204" s="11" t="s">
        <v>3952</v>
      </c>
      <c r="G3204" s="12" t="s">
        <v>74</v>
      </c>
      <c r="H3204" s="12"/>
      <c r="I3204" s="14" t="s">
        <v>221</v>
      </c>
      <c r="J3204" s="12" t="s">
        <v>24</v>
      </c>
      <c r="K3204" s="12" t="s">
        <v>25</v>
      </c>
      <c r="L3204" s="12" t="s">
        <v>39</v>
      </c>
      <c r="M3204" s="11" t="s">
        <v>149</v>
      </c>
      <c r="N3204" s="11" t="s">
        <v>4871</v>
      </c>
      <c r="O3204" s="12" t="s">
        <v>29</v>
      </c>
      <c r="P3204" s="12"/>
      <c r="Q3204" s="15" t="s">
        <v>13628</v>
      </c>
      <c r="R3204" s="12" t="s">
        <v>148</v>
      </c>
      <c r="S3204" s="11" t="s">
        <v>13629</v>
      </c>
      <c r="T3204" s="11" t="s">
        <v>5339</v>
      </c>
    </row>
    <row x14ac:dyDescent="0.25" r="3205" customHeight="1" ht="19.5">
      <c r="A3205" s="18">
        <v>45206</v>
      </c>
      <c r="B3205" s="11" t="s">
        <v>13630</v>
      </c>
      <c r="C3205" s="11" t="s">
        <v>5086</v>
      </c>
      <c r="D3205" s="12"/>
      <c r="E3205" s="13" t="s">
        <v>13631</v>
      </c>
      <c r="F3205" s="11" t="s">
        <v>13632</v>
      </c>
      <c r="G3205" s="12" t="s">
        <v>74</v>
      </c>
      <c r="H3205" s="12"/>
      <c r="I3205" s="14" t="s">
        <v>148</v>
      </c>
      <c r="J3205" s="12" t="s">
        <v>24</v>
      </c>
      <c r="K3205" s="12" t="s">
        <v>25</v>
      </c>
      <c r="L3205" s="12" t="s">
        <v>39</v>
      </c>
      <c r="M3205" s="11" t="s">
        <v>149</v>
      </c>
      <c r="N3205" s="11" t="s">
        <v>4871</v>
      </c>
      <c r="O3205" s="12" t="s">
        <v>29</v>
      </c>
      <c r="P3205" s="12"/>
      <c r="Q3205" s="15" t="s">
        <v>13633</v>
      </c>
      <c r="R3205" s="12" t="s">
        <v>42</v>
      </c>
      <c r="S3205" s="11" t="s">
        <v>13634</v>
      </c>
      <c r="T3205" s="11" t="s">
        <v>4899</v>
      </c>
    </row>
    <row x14ac:dyDescent="0.25" r="3206" customHeight="1" ht="19.5">
      <c r="A3206" s="18">
        <v>45206</v>
      </c>
      <c r="B3206" s="11" t="s">
        <v>13635</v>
      </c>
      <c r="C3206" s="11" t="s">
        <v>5137</v>
      </c>
      <c r="D3206" s="12"/>
      <c r="E3206" s="13" t="s">
        <v>13636</v>
      </c>
      <c r="F3206" s="11" t="s">
        <v>13637</v>
      </c>
      <c r="G3206" s="12" t="s">
        <v>2674</v>
      </c>
      <c r="H3206" s="12"/>
      <c r="I3206" s="14" t="s">
        <v>5140</v>
      </c>
      <c r="J3206" s="12" t="s">
        <v>24</v>
      </c>
      <c r="K3206" s="12" t="s">
        <v>25</v>
      </c>
      <c r="L3206" s="12" t="s">
        <v>39</v>
      </c>
      <c r="M3206" s="11" t="s">
        <v>149</v>
      </c>
      <c r="N3206" s="11" t="s">
        <v>4871</v>
      </c>
      <c r="O3206" s="12" t="s">
        <v>29</v>
      </c>
      <c r="P3206" s="12"/>
      <c r="Q3206" s="15" t="s">
        <v>13638</v>
      </c>
      <c r="R3206" s="12" t="s">
        <v>42</v>
      </c>
      <c r="S3206" s="11" t="s">
        <v>13639</v>
      </c>
      <c r="T3206" s="11" t="s">
        <v>4899</v>
      </c>
    </row>
    <row x14ac:dyDescent="0.25" r="3207" customHeight="1" ht="19.5">
      <c r="A3207" s="18">
        <v>45206</v>
      </c>
      <c r="B3207" s="11" t="s">
        <v>13640</v>
      </c>
      <c r="C3207" s="11" t="s">
        <v>4867</v>
      </c>
      <c r="D3207" s="12"/>
      <c r="E3207" s="13" t="s">
        <v>13641</v>
      </c>
      <c r="F3207" s="11" t="s">
        <v>13642</v>
      </c>
      <c r="G3207" s="12" t="s">
        <v>74</v>
      </c>
      <c r="H3207" s="12" t="s">
        <v>86</v>
      </c>
      <c r="I3207" s="14" t="s">
        <v>4870</v>
      </c>
      <c r="J3207" s="12" t="s">
        <v>24</v>
      </c>
      <c r="K3207" s="12" t="s">
        <v>25</v>
      </c>
      <c r="L3207" s="12" t="s">
        <v>39</v>
      </c>
      <c r="M3207" s="11" t="s">
        <v>149</v>
      </c>
      <c r="N3207" s="11" t="s">
        <v>4871</v>
      </c>
      <c r="O3207" s="12" t="s">
        <v>29</v>
      </c>
      <c r="P3207" s="12"/>
      <c r="Q3207" s="15" t="s">
        <v>13643</v>
      </c>
      <c r="R3207" s="12" t="s">
        <v>148</v>
      </c>
      <c r="S3207" s="11" t="s">
        <v>13644</v>
      </c>
      <c r="T3207" s="11" t="s">
        <v>4880</v>
      </c>
    </row>
    <row x14ac:dyDescent="0.25" r="3208" customHeight="1" ht="19.5">
      <c r="A3208" s="18">
        <v>45206</v>
      </c>
      <c r="B3208" s="11" t="s">
        <v>13645</v>
      </c>
      <c r="C3208" s="11" t="s">
        <v>4923</v>
      </c>
      <c r="D3208" s="12"/>
      <c r="E3208" s="13" t="s">
        <v>13646</v>
      </c>
      <c r="F3208" s="11" t="s">
        <v>13647</v>
      </c>
      <c r="G3208" s="12" t="s">
        <v>74</v>
      </c>
      <c r="H3208" s="12"/>
      <c r="I3208" s="14" t="s">
        <v>1394</v>
      </c>
      <c r="J3208" s="12" t="s">
        <v>24</v>
      </c>
      <c r="K3208" s="12" t="s">
        <v>25</v>
      </c>
      <c r="L3208" s="12" t="s">
        <v>39</v>
      </c>
      <c r="M3208" s="11" t="s">
        <v>149</v>
      </c>
      <c r="N3208" s="11" t="s">
        <v>4871</v>
      </c>
      <c r="O3208" s="12" t="s">
        <v>29</v>
      </c>
      <c r="P3208" s="12"/>
      <c r="Q3208" s="15" t="s">
        <v>13648</v>
      </c>
      <c r="R3208" s="12" t="s">
        <v>148</v>
      </c>
      <c r="S3208" s="11" t="s">
        <v>13649</v>
      </c>
      <c r="T3208" s="11" t="s">
        <v>4955</v>
      </c>
    </row>
    <row x14ac:dyDescent="0.25" r="3209" customHeight="1" ht="19.5">
      <c r="A3209" s="18">
        <v>45206</v>
      </c>
      <c r="B3209" s="11" t="s">
        <v>13650</v>
      </c>
      <c r="C3209" s="11" t="s">
        <v>4882</v>
      </c>
      <c r="D3209" s="12"/>
      <c r="E3209" s="13" t="s">
        <v>13651</v>
      </c>
      <c r="F3209" s="11" t="s">
        <v>8903</v>
      </c>
      <c r="G3209" s="12" t="s">
        <v>74</v>
      </c>
      <c r="H3209" s="12"/>
      <c r="I3209" s="14" t="s">
        <v>148</v>
      </c>
      <c r="J3209" s="12" t="s">
        <v>24</v>
      </c>
      <c r="K3209" s="12" t="s">
        <v>25</v>
      </c>
      <c r="L3209" s="12" t="s">
        <v>39</v>
      </c>
      <c r="M3209" s="11" t="s">
        <v>149</v>
      </c>
      <c r="N3209" s="11" t="s">
        <v>4871</v>
      </c>
      <c r="O3209" s="12" t="s">
        <v>29</v>
      </c>
      <c r="P3209" s="12"/>
      <c r="Q3209" s="15" t="s">
        <v>13652</v>
      </c>
      <c r="R3209" s="12" t="s">
        <v>148</v>
      </c>
      <c r="S3209" s="11" t="s">
        <v>13653</v>
      </c>
      <c r="T3209" s="11" t="s">
        <v>4887</v>
      </c>
    </row>
    <row x14ac:dyDescent="0.25" r="3210" customHeight="1" ht="19.5">
      <c r="A3210" s="18">
        <v>45206</v>
      </c>
      <c r="B3210" s="11" t="s">
        <v>13654</v>
      </c>
      <c r="C3210" s="11" t="s">
        <v>4867</v>
      </c>
      <c r="D3210" s="12"/>
      <c r="E3210" s="13" t="s">
        <v>11951</v>
      </c>
      <c r="F3210" s="11" t="s">
        <v>11952</v>
      </c>
      <c r="G3210" s="12" t="s">
        <v>74</v>
      </c>
      <c r="H3210" s="12"/>
      <c r="I3210" s="14" t="s">
        <v>4870</v>
      </c>
      <c r="J3210" s="12" t="s">
        <v>24</v>
      </c>
      <c r="K3210" s="12" t="s">
        <v>25</v>
      </c>
      <c r="L3210" s="12" t="s">
        <v>39</v>
      </c>
      <c r="M3210" s="11" t="s">
        <v>149</v>
      </c>
      <c r="N3210" s="11" t="s">
        <v>4871</v>
      </c>
      <c r="O3210" s="12" t="s">
        <v>29</v>
      </c>
      <c r="P3210" s="12"/>
      <c r="Q3210" s="15" t="s">
        <v>13655</v>
      </c>
      <c r="R3210" s="12" t="s">
        <v>148</v>
      </c>
      <c r="S3210" s="11" t="s">
        <v>11954</v>
      </c>
      <c r="T3210" s="11" t="s">
        <v>4887</v>
      </c>
    </row>
    <row x14ac:dyDescent="0.25" r="3211" customHeight="1" ht="19.5">
      <c r="A3211" s="18">
        <v>45206</v>
      </c>
      <c r="B3211" s="11" t="s">
        <v>13656</v>
      </c>
      <c r="C3211" s="11" t="s">
        <v>4882</v>
      </c>
      <c r="D3211" s="12"/>
      <c r="E3211" s="13" t="s">
        <v>13657</v>
      </c>
      <c r="F3211" s="11" t="s">
        <v>13658</v>
      </c>
      <c r="G3211" s="12" t="s">
        <v>74</v>
      </c>
      <c r="H3211" s="12"/>
      <c r="I3211" s="14" t="s">
        <v>272</v>
      </c>
      <c r="J3211" s="12" t="s">
        <v>24</v>
      </c>
      <c r="K3211" s="12" t="s">
        <v>25</v>
      </c>
      <c r="L3211" s="12" t="s">
        <v>39</v>
      </c>
      <c r="M3211" s="11" t="s">
        <v>149</v>
      </c>
      <c r="N3211" s="11" t="s">
        <v>4871</v>
      </c>
      <c r="O3211" s="12" t="s">
        <v>29</v>
      </c>
      <c r="P3211" s="12"/>
      <c r="Q3211" s="15" t="s">
        <v>13659</v>
      </c>
      <c r="R3211" s="12" t="s">
        <v>148</v>
      </c>
      <c r="S3211" s="11" t="s">
        <v>13660</v>
      </c>
      <c r="T3211" s="11" t="s">
        <v>4893</v>
      </c>
    </row>
    <row x14ac:dyDescent="0.25" r="3212" customHeight="1" ht="19.5">
      <c r="A3212" s="18">
        <v>45206</v>
      </c>
      <c r="B3212" s="11" t="s">
        <v>13661</v>
      </c>
      <c r="C3212" s="11" t="s">
        <v>5117</v>
      </c>
      <c r="D3212" s="12"/>
      <c r="E3212" s="13" t="s">
        <v>13662</v>
      </c>
      <c r="F3212" s="11" t="s">
        <v>13663</v>
      </c>
      <c r="G3212" s="12" t="s">
        <v>74</v>
      </c>
      <c r="H3212" s="12"/>
      <c r="I3212" s="14" t="s">
        <v>4975</v>
      </c>
      <c r="J3212" s="12" t="s">
        <v>24</v>
      </c>
      <c r="K3212" s="12" t="s">
        <v>25</v>
      </c>
      <c r="L3212" s="12" t="s">
        <v>39</v>
      </c>
      <c r="M3212" s="11" t="s">
        <v>149</v>
      </c>
      <c r="N3212" s="11" t="s">
        <v>4871</v>
      </c>
      <c r="O3212" s="12" t="s">
        <v>29</v>
      </c>
      <c r="P3212" s="12"/>
      <c r="Q3212" s="15" t="s">
        <v>13664</v>
      </c>
      <c r="R3212" s="12" t="s">
        <v>148</v>
      </c>
      <c r="S3212" s="11" t="s">
        <v>13665</v>
      </c>
      <c r="T3212" s="11" t="s">
        <v>4874</v>
      </c>
    </row>
    <row x14ac:dyDescent="0.25" r="3213" customHeight="1" ht="19.5">
      <c r="A3213" s="18">
        <v>45206</v>
      </c>
      <c r="B3213" s="11" t="s">
        <v>13666</v>
      </c>
      <c r="C3213" s="11" t="s">
        <v>5117</v>
      </c>
      <c r="D3213" s="12"/>
      <c r="E3213" s="13" t="s">
        <v>13667</v>
      </c>
      <c r="F3213" s="11" t="s">
        <v>13668</v>
      </c>
      <c r="G3213" s="12" t="s">
        <v>74</v>
      </c>
      <c r="H3213" s="12"/>
      <c r="I3213" s="14" t="s">
        <v>4975</v>
      </c>
      <c r="J3213" s="12" t="s">
        <v>24</v>
      </c>
      <c r="K3213" s="12" t="s">
        <v>25</v>
      </c>
      <c r="L3213" s="12" t="s">
        <v>39</v>
      </c>
      <c r="M3213" s="11" t="s">
        <v>149</v>
      </c>
      <c r="N3213" s="11" t="s">
        <v>4871</v>
      </c>
      <c r="O3213" s="12" t="s">
        <v>29</v>
      </c>
      <c r="P3213" s="12"/>
      <c r="Q3213" s="15" t="s">
        <v>13669</v>
      </c>
      <c r="R3213" s="12" t="s">
        <v>148</v>
      </c>
      <c r="S3213" s="11" t="s">
        <v>13670</v>
      </c>
      <c r="T3213" s="11" t="s">
        <v>4874</v>
      </c>
    </row>
    <row x14ac:dyDescent="0.25" r="3214" customHeight="1" ht="19.5">
      <c r="A3214" s="18">
        <v>45206</v>
      </c>
      <c r="B3214" s="11" t="s">
        <v>13671</v>
      </c>
      <c r="C3214" s="11" t="s">
        <v>4882</v>
      </c>
      <c r="D3214" s="12"/>
      <c r="E3214" s="13" t="s">
        <v>13672</v>
      </c>
      <c r="F3214" s="11" t="s">
        <v>13673</v>
      </c>
      <c r="G3214" s="12" t="s">
        <v>74</v>
      </c>
      <c r="H3214" s="12" t="s">
        <v>98</v>
      </c>
      <c r="I3214" s="14" t="s">
        <v>148</v>
      </c>
      <c r="J3214" s="12" t="s">
        <v>24</v>
      </c>
      <c r="K3214" s="12" t="s">
        <v>25</v>
      </c>
      <c r="L3214" s="12" t="s">
        <v>39</v>
      </c>
      <c r="M3214" s="11" t="s">
        <v>149</v>
      </c>
      <c r="N3214" s="11" t="s">
        <v>4871</v>
      </c>
      <c r="O3214" s="12" t="s">
        <v>29</v>
      </c>
      <c r="P3214" s="12"/>
      <c r="Q3214" s="15" t="s">
        <v>13674</v>
      </c>
      <c r="R3214" s="12" t="s">
        <v>148</v>
      </c>
      <c r="S3214" s="11" t="s">
        <v>13675</v>
      </c>
      <c r="T3214" s="11" t="s">
        <v>4934</v>
      </c>
    </row>
    <row x14ac:dyDescent="0.25" r="3215" customHeight="1" ht="19.5">
      <c r="A3215" s="18">
        <v>45206</v>
      </c>
      <c r="B3215" s="11" t="s">
        <v>13676</v>
      </c>
      <c r="C3215" s="11" t="s">
        <v>5189</v>
      </c>
      <c r="D3215" s="12"/>
      <c r="E3215" s="13" t="s">
        <v>13677</v>
      </c>
      <c r="F3215" s="11" t="s">
        <v>13678</v>
      </c>
      <c r="G3215" s="12" t="s">
        <v>74</v>
      </c>
      <c r="H3215" s="12" t="s">
        <v>86</v>
      </c>
      <c r="I3215" s="14" t="s">
        <v>4975</v>
      </c>
      <c r="J3215" s="12" t="s">
        <v>24</v>
      </c>
      <c r="K3215" s="12" t="s">
        <v>25</v>
      </c>
      <c r="L3215" s="12" t="s">
        <v>39</v>
      </c>
      <c r="M3215" s="11" t="s">
        <v>149</v>
      </c>
      <c r="N3215" s="11" t="s">
        <v>4871</v>
      </c>
      <c r="O3215" s="12" t="s">
        <v>29</v>
      </c>
      <c r="P3215" s="12"/>
      <c r="Q3215" s="15" t="s">
        <v>13679</v>
      </c>
      <c r="R3215" s="12" t="s">
        <v>148</v>
      </c>
      <c r="S3215" s="11" t="s">
        <v>13680</v>
      </c>
      <c r="T3215" s="11" t="s">
        <v>4955</v>
      </c>
    </row>
    <row x14ac:dyDescent="0.25" r="3216" customHeight="1" ht="19.5">
      <c r="A3216" s="18">
        <v>45206</v>
      </c>
      <c r="B3216" s="11" t="s">
        <v>13681</v>
      </c>
      <c r="C3216" s="11" t="s">
        <v>5189</v>
      </c>
      <c r="D3216" s="12"/>
      <c r="E3216" s="13" t="s">
        <v>13682</v>
      </c>
      <c r="F3216" s="11" t="s">
        <v>13683</v>
      </c>
      <c r="G3216" s="12" t="s">
        <v>74</v>
      </c>
      <c r="H3216" s="12" t="s">
        <v>86</v>
      </c>
      <c r="I3216" s="14" t="s">
        <v>4975</v>
      </c>
      <c r="J3216" s="12" t="s">
        <v>24</v>
      </c>
      <c r="K3216" s="12" t="s">
        <v>25</v>
      </c>
      <c r="L3216" s="12" t="s">
        <v>39</v>
      </c>
      <c r="M3216" s="11" t="s">
        <v>149</v>
      </c>
      <c r="N3216" s="11" t="s">
        <v>4871</v>
      </c>
      <c r="O3216" s="12" t="s">
        <v>29</v>
      </c>
      <c r="P3216" s="12"/>
      <c r="Q3216" s="15" t="s">
        <v>13684</v>
      </c>
      <c r="R3216" s="12" t="s">
        <v>148</v>
      </c>
      <c r="S3216" s="11" t="s">
        <v>13685</v>
      </c>
      <c r="T3216" s="11" t="s">
        <v>4874</v>
      </c>
    </row>
    <row x14ac:dyDescent="0.25" r="3217" customHeight="1" ht="19.5">
      <c r="A3217" s="18">
        <v>45206</v>
      </c>
      <c r="B3217" s="11" t="s">
        <v>13686</v>
      </c>
      <c r="C3217" s="11" t="s">
        <v>4867</v>
      </c>
      <c r="D3217" s="12"/>
      <c r="E3217" s="13" t="s">
        <v>13687</v>
      </c>
      <c r="F3217" s="11" t="s">
        <v>13688</v>
      </c>
      <c r="G3217" s="12" t="s">
        <v>74</v>
      </c>
      <c r="H3217" s="12" t="s">
        <v>86</v>
      </c>
      <c r="I3217" s="14" t="s">
        <v>4870</v>
      </c>
      <c r="J3217" s="12" t="s">
        <v>24</v>
      </c>
      <c r="K3217" s="12" t="s">
        <v>25</v>
      </c>
      <c r="L3217" s="12" t="s">
        <v>39</v>
      </c>
      <c r="M3217" s="11" t="s">
        <v>149</v>
      </c>
      <c r="N3217" s="11" t="s">
        <v>4871</v>
      </c>
      <c r="O3217" s="12" t="s">
        <v>29</v>
      </c>
      <c r="P3217" s="12"/>
      <c r="Q3217" s="15" t="s">
        <v>13689</v>
      </c>
      <c r="R3217" s="12" t="s">
        <v>148</v>
      </c>
      <c r="S3217" s="11" t="s">
        <v>13690</v>
      </c>
      <c r="T3217" s="11" t="s">
        <v>4906</v>
      </c>
    </row>
    <row x14ac:dyDescent="0.25" r="3218" customHeight="1" ht="19.5">
      <c r="A3218" s="18">
        <v>45206</v>
      </c>
      <c r="B3218" s="11" t="s">
        <v>13691</v>
      </c>
      <c r="C3218" s="11" t="s">
        <v>4882</v>
      </c>
      <c r="D3218" s="12"/>
      <c r="E3218" s="13" t="s">
        <v>13692</v>
      </c>
      <c r="F3218" s="11" t="s">
        <v>13693</v>
      </c>
      <c r="G3218" s="12" t="s">
        <v>74</v>
      </c>
      <c r="H3218" s="12"/>
      <c r="I3218" s="14" t="s">
        <v>148</v>
      </c>
      <c r="J3218" s="12" t="s">
        <v>24</v>
      </c>
      <c r="K3218" s="12" t="s">
        <v>25</v>
      </c>
      <c r="L3218" s="12" t="s">
        <v>39</v>
      </c>
      <c r="M3218" s="11" t="s">
        <v>149</v>
      </c>
      <c r="N3218" s="11" t="s">
        <v>4871</v>
      </c>
      <c r="O3218" s="12" t="s">
        <v>29</v>
      </c>
      <c r="P3218" s="12"/>
      <c r="Q3218" s="15" t="s">
        <v>13694</v>
      </c>
      <c r="R3218" s="12" t="s">
        <v>148</v>
      </c>
      <c r="S3218" s="11" t="s">
        <v>13695</v>
      </c>
      <c r="T3218" s="11" t="s">
        <v>4887</v>
      </c>
    </row>
    <row x14ac:dyDescent="0.25" r="3219" customHeight="1" ht="19.5">
      <c r="A3219" s="18">
        <v>45206</v>
      </c>
      <c r="B3219" s="11" t="s">
        <v>13696</v>
      </c>
      <c r="C3219" s="11" t="s">
        <v>5288</v>
      </c>
      <c r="D3219" s="12"/>
      <c r="E3219" s="13">
        <v>18671702867</v>
      </c>
      <c r="F3219" s="11" t="s">
        <v>13697</v>
      </c>
      <c r="G3219" s="12" t="s">
        <v>74</v>
      </c>
      <c r="H3219" s="12"/>
      <c r="I3219" s="14" t="s">
        <v>57</v>
      </c>
      <c r="J3219" s="12" t="s">
        <v>24</v>
      </c>
      <c r="K3219" s="12" t="s">
        <v>25</v>
      </c>
      <c r="L3219" s="12" t="s">
        <v>39</v>
      </c>
      <c r="M3219" s="11" t="s">
        <v>27</v>
      </c>
      <c r="N3219" s="11" t="s">
        <v>4871</v>
      </c>
      <c r="O3219" s="12" t="s">
        <v>29</v>
      </c>
      <c r="P3219" s="12"/>
      <c r="Q3219" s="15" t="s">
        <v>13698</v>
      </c>
      <c r="R3219" s="12" t="s">
        <v>148</v>
      </c>
      <c r="S3219" s="11" t="s">
        <v>13699</v>
      </c>
      <c r="T3219" s="11" t="s">
        <v>13700</v>
      </c>
    </row>
    <row x14ac:dyDescent="0.25" r="3220" customHeight="1" ht="19.5">
      <c r="A3220" s="18">
        <v>45206</v>
      </c>
      <c r="B3220" s="11" t="s">
        <v>13701</v>
      </c>
      <c r="C3220" s="11" t="s">
        <v>4923</v>
      </c>
      <c r="D3220" s="12"/>
      <c r="E3220" s="13" t="s">
        <v>13702</v>
      </c>
      <c r="F3220" s="11" t="s">
        <v>7872</v>
      </c>
      <c r="G3220" s="12" t="s">
        <v>74</v>
      </c>
      <c r="H3220" s="12" t="s">
        <v>98</v>
      </c>
      <c r="I3220" s="14" t="s">
        <v>779</v>
      </c>
      <c r="J3220" s="12" t="s">
        <v>24</v>
      </c>
      <c r="K3220" s="12" t="s">
        <v>25</v>
      </c>
      <c r="L3220" s="12" t="s">
        <v>39</v>
      </c>
      <c r="M3220" s="11" t="s">
        <v>149</v>
      </c>
      <c r="N3220" s="11" t="s">
        <v>4871</v>
      </c>
      <c r="O3220" s="12" t="s">
        <v>29</v>
      </c>
      <c r="P3220" s="12"/>
      <c r="Q3220" s="15" t="s">
        <v>13703</v>
      </c>
      <c r="R3220" s="12" t="s">
        <v>148</v>
      </c>
      <c r="S3220" s="11" t="s">
        <v>13704</v>
      </c>
      <c r="T3220" s="11" t="s">
        <v>4955</v>
      </c>
    </row>
    <row x14ac:dyDescent="0.25" r="3221" customHeight="1" ht="19.5">
      <c r="A3221" s="18">
        <v>45206</v>
      </c>
      <c r="B3221" s="11" t="s">
        <v>13705</v>
      </c>
      <c r="C3221" s="11" t="s">
        <v>4882</v>
      </c>
      <c r="D3221" s="12"/>
      <c r="E3221" s="13" t="s">
        <v>13706</v>
      </c>
      <c r="F3221" s="11" t="s">
        <v>13707</v>
      </c>
      <c r="G3221" s="12" t="s">
        <v>74</v>
      </c>
      <c r="H3221" s="12"/>
      <c r="I3221" s="14" t="s">
        <v>148</v>
      </c>
      <c r="J3221" s="12" t="s">
        <v>24</v>
      </c>
      <c r="K3221" s="12" t="s">
        <v>25</v>
      </c>
      <c r="L3221" s="12" t="s">
        <v>39</v>
      </c>
      <c r="M3221" s="11" t="s">
        <v>149</v>
      </c>
      <c r="N3221" s="11" t="s">
        <v>4871</v>
      </c>
      <c r="O3221" s="12" t="s">
        <v>29</v>
      </c>
      <c r="P3221" s="12"/>
      <c r="Q3221" s="15" t="s">
        <v>13708</v>
      </c>
      <c r="R3221" s="12" t="s">
        <v>148</v>
      </c>
      <c r="S3221" s="11" t="s">
        <v>13709</v>
      </c>
      <c r="T3221" s="11" t="s">
        <v>4874</v>
      </c>
    </row>
    <row x14ac:dyDescent="0.25" r="3222" customHeight="1" ht="19.5">
      <c r="A3222" s="18">
        <v>45206</v>
      </c>
      <c r="B3222" s="11" t="s">
        <v>13710</v>
      </c>
      <c r="C3222" s="11" t="s">
        <v>5261</v>
      </c>
      <c r="D3222" s="12"/>
      <c r="E3222" s="13" t="s">
        <v>13711</v>
      </c>
      <c r="F3222" s="11" t="s">
        <v>13712</v>
      </c>
      <c r="G3222" s="12" t="s">
        <v>74</v>
      </c>
      <c r="H3222" s="12" t="s">
        <v>98</v>
      </c>
      <c r="I3222" s="14" t="s">
        <v>148</v>
      </c>
      <c r="J3222" s="12" t="s">
        <v>24</v>
      </c>
      <c r="K3222" s="12" t="s">
        <v>25</v>
      </c>
      <c r="L3222" s="12" t="s">
        <v>39</v>
      </c>
      <c r="M3222" s="11" t="s">
        <v>5264</v>
      </c>
      <c r="N3222" s="11" t="s">
        <v>4871</v>
      </c>
      <c r="O3222" s="12" t="s">
        <v>29</v>
      </c>
      <c r="P3222" s="12"/>
      <c r="Q3222" s="15" t="s">
        <v>13713</v>
      </c>
      <c r="R3222" s="12" t="s">
        <v>148</v>
      </c>
      <c r="S3222" s="11" t="s">
        <v>13714</v>
      </c>
      <c r="T3222" s="11" t="s">
        <v>4893</v>
      </c>
    </row>
    <row x14ac:dyDescent="0.25" r="3223" customHeight="1" ht="19.5">
      <c r="A3223" s="18">
        <v>45206</v>
      </c>
      <c r="B3223" s="11" t="s">
        <v>13715</v>
      </c>
      <c r="C3223" s="11" t="s">
        <v>4882</v>
      </c>
      <c r="D3223" s="12"/>
      <c r="E3223" s="13" t="s">
        <v>13716</v>
      </c>
      <c r="F3223" s="11" t="s">
        <v>13717</v>
      </c>
      <c r="G3223" s="12" t="s">
        <v>74</v>
      </c>
      <c r="H3223" s="12"/>
      <c r="I3223" s="14" t="s">
        <v>148</v>
      </c>
      <c r="J3223" s="12" t="s">
        <v>24</v>
      </c>
      <c r="K3223" s="12" t="s">
        <v>25</v>
      </c>
      <c r="L3223" s="12" t="s">
        <v>39</v>
      </c>
      <c r="M3223" s="11" t="s">
        <v>149</v>
      </c>
      <c r="N3223" s="11" t="s">
        <v>4871</v>
      </c>
      <c r="O3223" s="12" t="s">
        <v>29</v>
      </c>
      <c r="P3223" s="12"/>
      <c r="Q3223" s="15" t="s">
        <v>13718</v>
      </c>
      <c r="R3223" s="12" t="s">
        <v>148</v>
      </c>
      <c r="S3223" s="11" t="s">
        <v>13719</v>
      </c>
      <c r="T3223" s="11" t="s">
        <v>4961</v>
      </c>
    </row>
    <row x14ac:dyDescent="0.25" r="3224" customHeight="1" ht="19.5">
      <c r="A3224" s="18">
        <v>45206</v>
      </c>
      <c r="B3224" s="11" t="s">
        <v>13720</v>
      </c>
      <c r="C3224" s="11" t="s">
        <v>4867</v>
      </c>
      <c r="D3224" s="12"/>
      <c r="E3224" s="13" t="s">
        <v>13721</v>
      </c>
      <c r="F3224" s="11" t="s">
        <v>13722</v>
      </c>
      <c r="G3224" s="12" t="s">
        <v>74</v>
      </c>
      <c r="H3224" s="12"/>
      <c r="I3224" s="14" t="s">
        <v>4870</v>
      </c>
      <c r="J3224" s="12" t="s">
        <v>24</v>
      </c>
      <c r="K3224" s="12" t="s">
        <v>25</v>
      </c>
      <c r="L3224" s="12" t="s">
        <v>39</v>
      </c>
      <c r="M3224" s="11" t="s">
        <v>149</v>
      </c>
      <c r="N3224" s="11" t="s">
        <v>4871</v>
      </c>
      <c r="O3224" s="12" t="s">
        <v>29</v>
      </c>
      <c r="P3224" s="12"/>
      <c r="Q3224" s="15" t="s">
        <v>13723</v>
      </c>
      <c r="R3224" s="12" t="s">
        <v>148</v>
      </c>
      <c r="S3224" s="11" t="s">
        <v>13724</v>
      </c>
      <c r="T3224" s="11" t="s">
        <v>4874</v>
      </c>
    </row>
    <row x14ac:dyDescent="0.25" r="3225" customHeight="1" ht="19.5">
      <c r="A3225" s="18">
        <v>45206</v>
      </c>
      <c r="B3225" s="11" t="s">
        <v>13725</v>
      </c>
      <c r="C3225" s="11" t="s">
        <v>4867</v>
      </c>
      <c r="D3225" s="12"/>
      <c r="E3225" s="13" t="s">
        <v>13726</v>
      </c>
      <c r="F3225" s="11" t="s">
        <v>13727</v>
      </c>
      <c r="G3225" s="12" t="s">
        <v>74</v>
      </c>
      <c r="H3225" s="12" t="s">
        <v>98</v>
      </c>
      <c r="I3225" s="14" t="s">
        <v>4870</v>
      </c>
      <c r="J3225" s="12" t="s">
        <v>24</v>
      </c>
      <c r="K3225" s="12" t="s">
        <v>25</v>
      </c>
      <c r="L3225" s="12" t="s">
        <v>39</v>
      </c>
      <c r="M3225" s="11" t="s">
        <v>149</v>
      </c>
      <c r="N3225" s="11" t="s">
        <v>4871</v>
      </c>
      <c r="O3225" s="12" t="s">
        <v>29</v>
      </c>
      <c r="P3225" s="12"/>
      <c r="Q3225" s="15" t="s">
        <v>13728</v>
      </c>
      <c r="R3225" s="12" t="s">
        <v>148</v>
      </c>
      <c r="S3225" s="11" t="s">
        <v>13729</v>
      </c>
      <c r="T3225" s="11" t="s">
        <v>4961</v>
      </c>
    </row>
    <row x14ac:dyDescent="0.25" r="3226" customHeight="1" ht="19.5">
      <c r="A3226" s="18">
        <v>45206</v>
      </c>
      <c r="B3226" s="11" t="s">
        <v>13730</v>
      </c>
      <c r="C3226" s="11" t="s">
        <v>4867</v>
      </c>
      <c r="D3226" s="12"/>
      <c r="E3226" s="13" t="s">
        <v>13731</v>
      </c>
      <c r="F3226" s="11" t="s">
        <v>13732</v>
      </c>
      <c r="G3226" s="12" t="s">
        <v>74</v>
      </c>
      <c r="H3226" s="12" t="s">
        <v>98</v>
      </c>
      <c r="I3226" s="14" t="s">
        <v>4870</v>
      </c>
      <c r="J3226" s="12" t="s">
        <v>24</v>
      </c>
      <c r="K3226" s="12" t="s">
        <v>25</v>
      </c>
      <c r="L3226" s="12" t="s">
        <v>39</v>
      </c>
      <c r="M3226" s="11" t="s">
        <v>149</v>
      </c>
      <c r="N3226" s="11" t="s">
        <v>4871</v>
      </c>
      <c r="O3226" s="12" t="s">
        <v>29</v>
      </c>
      <c r="P3226" s="12"/>
      <c r="Q3226" s="15" t="s">
        <v>13733</v>
      </c>
      <c r="R3226" s="12" t="s">
        <v>148</v>
      </c>
      <c r="S3226" s="11" t="s">
        <v>13734</v>
      </c>
      <c r="T3226" s="11" t="s">
        <v>4893</v>
      </c>
    </row>
    <row x14ac:dyDescent="0.25" r="3227" customHeight="1" ht="19.5">
      <c r="A3227" s="18">
        <v>45206</v>
      </c>
      <c r="B3227" s="11" t="s">
        <v>13735</v>
      </c>
      <c r="C3227" s="11" t="s">
        <v>5086</v>
      </c>
      <c r="D3227" s="12"/>
      <c r="E3227" s="13" t="s">
        <v>13736</v>
      </c>
      <c r="F3227" s="11" t="s">
        <v>13737</v>
      </c>
      <c r="G3227" s="12" t="s">
        <v>74</v>
      </c>
      <c r="H3227" s="12" t="s">
        <v>98</v>
      </c>
      <c r="I3227" s="14" t="s">
        <v>148</v>
      </c>
      <c r="J3227" s="12" t="s">
        <v>24</v>
      </c>
      <c r="K3227" s="12" t="s">
        <v>25</v>
      </c>
      <c r="L3227" s="12" t="s">
        <v>39</v>
      </c>
      <c r="M3227" s="11" t="s">
        <v>149</v>
      </c>
      <c r="N3227" s="11" t="s">
        <v>4871</v>
      </c>
      <c r="O3227" s="12" t="s">
        <v>29</v>
      </c>
      <c r="P3227" s="12"/>
      <c r="Q3227" s="15" t="s">
        <v>13738</v>
      </c>
      <c r="R3227" s="12" t="s">
        <v>148</v>
      </c>
      <c r="S3227" s="11" t="s">
        <v>11915</v>
      </c>
      <c r="T3227" s="11" t="s">
        <v>5318</v>
      </c>
    </row>
    <row x14ac:dyDescent="0.25" r="3228" customHeight="1" ht="19.5">
      <c r="A3228" s="18">
        <v>45206</v>
      </c>
      <c r="B3228" s="11" t="s">
        <v>13739</v>
      </c>
      <c r="C3228" s="11" t="s">
        <v>4882</v>
      </c>
      <c r="D3228" s="12"/>
      <c r="E3228" s="13" t="s">
        <v>13740</v>
      </c>
      <c r="F3228" s="11" t="s">
        <v>7908</v>
      </c>
      <c r="G3228" s="12" t="s">
        <v>74</v>
      </c>
      <c r="H3228" s="12" t="s">
        <v>98</v>
      </c>
      <c r="I3228" s="14" t="s">
        <v>49</v>
      </c>
      <c r="J3228" s="12" t="s">
        <v>24</v>
      </c>
      <c r="K3228" s="12" t="s">
        <v>25</v>
      </c>
      <c r="L3228" s="12" t="s">
        <v>39</v>
      </c>
      <c r="M3228" s="11" t="s">
        <v>149</v>
      </c>
      <c r="N3228" s="11" t="s">
        <v>4871</v>
      </c>
      <c r="O3228" s="12" t="s">
        <v>29</v>
      </c>
      <c r="P3228" s="12"/>
      <c r="Q3228" s="15" t="s">
        <v>13741</v>
      </c>
      <c r="R3228" s="12" t="s">
        <v>148</v>
      </c>
      <c r="S3228" s="11" t="s">
        <v>13742</v>
      </c>
      <c r="T3228" s="11" t="s">
        <v>7782</v>
      </c>
    </row>
    <row x14ac:dyDescent="0.25" r="3229" customHeight="1" ht="19.5">
      <c r="A3229" s="18">
        <v>45206</v>
      </c>
      <c r="B3229" s="11" t="s">
        <v>13743</v>
      </c>
      <c r="C3229" s="11" t="s">
        <v>5060</v>
      </c>
      <c r="D3229" s="12"/>
      <c r="E3229" s="13" t="s">
        <v>13744</v>
      </c>
      <c r="F3229" s="11" t="s">
        <v>13745</v>
      </c>
      <c r="G3229" s="12" t="s">
        <v>74</v>
      </c>
      <c r="H3229" s="12" t="s">
        <v>98</v>
      </c>
      <c r="I3229" s="14" t="s">
        <v>4975</v>
      </c>
      <c r="J3229" s="12" t="s">
        <v>24</v>
      </c>
      <c r="K3229" s="12" t="s">
        <v>25</v>
      </c>
      <c r="L3229" s="12" t="s">
        <v>39</v>
      </c>
      <c r="M3229" s="11" t="s">
        <v>149</v>
      </c>
      <c r="N3229" s="11" t="s">
        <v>4871</v>
      </c>
      <c r="O3229" s="12" t="s">
        <v>29</v>
      </c>
      <c r="P3229" s="12"/>
      <c r="Q3229" s="15" t="s">
        <v>13746</v>
      </c>
      <c r="R3229" s="12" t="s">
        <v>148</v>
      </c>
      <c r="S3229" s="11" t="s">
        <v>13747</v>
      </c>
      <c r="T3229" s="11" t="s">
        <v>4906</v>
      </c>
    </row>
    <row x14ac:dyDescent="0.25" r="3230" customHeight="1" ht="19.5">
      <c r="A3230" s="18">
        <v>45206</v>
      </c>
      <c r="B3230" s="11" t="s">
        <v>13748</v>
      </c>
      <c r="C3230" s="11" t="s">
        <v>4882</v>
      </c>
      <c r="D3230" s="12"/>
      <c r="E3230" s="13" t="s">
        <v>13749</v>
      </c>
      <c r="F3230" s="11" t="s">
        <v>13750</v>
      </c>
      <c r="G3230" s="12" t="s">
        <v>74</v>
      </c>
      <c r="H3230" s="12" t="s">
        <v>98</v>
      </c>
      <c r="I3230" s="14" t="s">
        <v>148</v>
      </c>
      <c r="J3230" s="12" t="s">
        <v>24</v>
      </c>
      <c r="K3230" s="12" t="s">
        <v>25</v>
      </c>
      <c r="L3230" s="12" t="s">
        <v>39</v>
      </c>
      <c r="M3230" s="11" t="s">
        <v>149</v>
      </c>
      <c r="N3230" s="11" t="s">
        <v>4871</v>
      </c>
      <c r="O3230" s="12" t="s">
        <v>29</v>
      </c>
      <c r="P3230" s="12"/>
      <c r="Q3230" s="15" t="s">
        <v>13751</v>
      </c>
      <c r="R3230" s="12" t="s">
        <v>148</v>
      </c>
      <c r="S3230" s="11" t="s">
        <v>13752</v>
      </c>
      <c r="T3230" s="11" t="s">
        <v>4893</v>
      </c>
    </row>
    <row x14ac:dyDescent="0.25" r="3231" customHeight="1" ht="19.5">
      <c r="A3231" s="18">
        <v>45206</v>
      </c>
      <c r="B3231" s="11" t="s">
        <v>13753</v>
      </c>
      <c r="C3231" s="11" t="s">
        <v>4882</v>
      </c>
      <c r="D3231" s="12"/>
      <c r="E3231" s="13" t="s">
        <v>13754</v>
      </c>
      <c r="F3231" s="11" t="s">
        <v>13755</v>
      </c>
      <c r="G3231" s="12" t="s">
        <v>74</v>
      </c>
      <c r="H3231" s="12"/>
      <c r="I3231" s="14" t="s">
        <v>148</v>
      </c>
      <c r="J3231" s="12" t="s">
        <v>24</v>
      </c>
      <c r="K3231" s="12" t="s">
        <v>25</v>
      </c>
      <c r="L3231" s="12" t="s">
        <v>39</v>
      </c>
      <c r="M3231" s="11" t="s">
        <v>149</v>
      </c>
      <c r="N3231" s="11" t="s">
        <v>4871</v>
      </c>
      <c r="O3231" s="12" t="s">
        <v>29</v>
      </c>
      <c r="P3231" s="12"/>
      <c r="Q3231" s="15" t="s">
        <v>13756</v>
      </c>
      <c r="R3231" s="12" t="s">
        <v>148</v>
      </c>
      <c r="S3231" s="11" t="s">
        <v>13757</v>
      </c>
      <c r="T3231" s="11" t="s">
        <v>6803</v>
      </c>
    </row>
    <row x14ac:dyDescent="0.25" r="3232" customHeight="1" ht="19.5">
      <c r="A3232" s="18">
        <v>45206</v>
      </c>
      <c r="B3232" s="11" t="s">
        <v>13758</v>
      </c>
      <c r="C3232" s="11" t="s">
        <v>4882</v>
      </c>
      <c r="D3232" s="12"/>
      <c r="E3232" s="13" t="s">
        <v>13759</v>
      </c>
      <c r="F3232" s="11" t="s">
        <v>13760</v>
      </c>
      <c r="G3232" s="12" t="s">
        <v>74</v>
      </c>
      <c r="H3232" s="12"/>
      <c r="I3232" s="14" t="s">
        <v>99</v>
      </c>
      <c r="J3232" s="12" t="s">
        <v>24</v>
      </c>
      <c r="K3232" s="12" t="s">
        <v>25</v>
      </c>
      <c r="L3232" s="12" t="s">
        <v>39</v>
      </c>
      <c r="M3232" s="11" t="s">
        <v>149</v>
      </c>
      <c r="N3232" s="11" t="s">
        <v>4871</v>
      </c>
      <c r="O3232" s="12" t="s">
        <v>29</v>
      </c>
      <c r="P3232" s="12"/>
      <c r="Q3232" s="15" t="s">
        <v>13761</v>
      </c>
      <c r="R3232" s="12" t="s">
        <v>148</v>
      </c>
      <c r="S3232" s="11" t="s">
        <v>13762</v>
      </c>
      <c r="T3232" s="11" t="s">
        <v>4906</v>
      </c>
    </row>
    <row x14ac:dyDescent="0.25" r="3233" customHeight="1" ht="19.5">
      <c r="A3233" s="18">
        <v>45206</v>
      </c>
      <c r="B3233" s="11" t="s">
        <v>13763</v>
      </c>
      <c r="C3233" s="11" t="s">
        <v>4867</v>
      </c>
      <c r="D3233" s="12"/>
      <c r="E3233" s="13" t="s">
        <v>13764</v>
      </c>
      <c r="F3233" s="11" t="s">
        <v>13765</v>
      </c>
      <c r="G3233" s="12" t="s">
        <v>74</v>
      </c>
      <c r="H3233" s="12" t="s">
        <v>98</v>
      </c>
      <c r="I3233" s="14" t="s">
        <v>4870</v>
      </c>
      <c r="J3233" s="12" t="s">
        <v>24</v>
      </c>
      <c r="K3233" s="12" t="s">
        <v>25</v>
      </c>
      <c r="L3233" s="12" t="s">
        <v>39</v>
      </c>
      <c r="M3233" s="11" t="s">
        <v>149</v>
      </c>
      <c r="N3233" s="11" t="s">
        <v>4871</v>
      </c>
      <c r="O3233" s="12" t="s">
        <v>29</v>
      </c>
      <c r="P3233" s="12"/>
      <c r="Q3233" s="15" t="s">
        <v>13766</v>
      </c>
      <c r="R3233" s="12" t="s">
        <v>148</v>
      </c>
      <c r="S3233" s="11" t="s">
        <v>13767</v>
      </c>
      <c r="T3233" s="11" t="s">
        <v>4887</v>
      </c>
    </row>
    <row x14ac:dyDescent="0.25" r="3234" customHeight="1" ht="19.5">
      <c r="A3234" s="18">
        <v>45206</v>
      </c>
      <c r="B3234" s="11" t="s">
        <v>13768</v>
      </c>
      <c r="C3234" s="11" t="s">
        <v>5117</v>
      </c>
      <c r="D3234" s="12"/>
      <c r="E3234" s="13" t="s">
        <v>13769</v>
      </c>
      <c r="F3234" s="11" t="s">
        <v>13770</v>
      </c>
      <c r="G3234" s="12" t="s">
        <v>74</v>
      </c>
      <c r="H3234" s="12"/>
      <c r="I3234" s="14" t="s">
        <v>4975</v>
      </c>
      <c r="J3234" s="12" t="s">
        <v>24</v>
      </c>
      <c r="K3234" s="12" t="s">
        <v>25</v>
      </c>
      <c r="L3234" s="12" t="s">
        <v>39</v>
      </c>
      <c r="M3234" s="11" t="s">
        <v>149</v>
      </c>
      <c r="N3234" s="11" t="s">
        <v>4871</v>
      </c>
      <c r="O3234" s="12" t="s">
        <v>29</v>
      </c>
      <c r="P3234" s="12"/>
      <c r="Q3234" s="15" t="s">
        <v>13771</v>
      </c>
      <c r="R3234" s="12" t="s">
        <v>148</v>
      </c>
      <c r="S3234" s="11" t="s">
        <v>8978</v>
      </c>
      <c r="T3234" s="11" t="s">
        <v>4887</v>
      </c>
    </row>
    <row x14ac:dyDescent="0.25" r="3235" customHeight="1" ht="19.5">
      <c r="A3235" s="18">
        <v>45206</v>
      </c>
      <c r="B3235" s="11" t="s">
        <v>13772</v>
      </c>
      <c r="C3235" s="11" t="s">
        <v>5117</v>
      </c>
      <c r="D3235" s="12"/>
      <c r="E3235" s="13" t="s">
        <v>13773</v>
      </c>
      <c r="F3235" s="11" t="s">
        <v>13774</v>
      </c>
      <c r="G3235" s="12" t="s">
        <v>74</v>
      </c>
      <c r="H3235" s="12" t="s">
        <v>98</v>
      </c>
      <c r="I3235" s="14" t="s">
        <v>4975</v>
      </c>
      <c r="J3235" s="12" t="s">
        <v>24</v>
      </c>
      <c r="K3235" s="12" t="s">
        <v>25</v>
      </c>
      <c r="L3235" s="12" t="s">
        <v>39</v>
      </c>
      <c r="M3235" s="11" t="s">
        <v>149</v>
      </c>
      <c r="N3235" s="11" t="s">
        <v>4871</v>
      </c>
      <c r="O3235" s="12" t="s">
        <v>29</v>
      </c>
      <c r="P3235" s="12"/>
      <c r="Q3235" s="15" t="s">
        <v>13775</v>
      </c>
      <c r="R3235" s="12" t="s">
        <v>148</v>
      </c>
      <c r="S3235" s="11" t="s">
        <v>13776</v>
      </c>
      <c r="T3235" s="11" t="s">
        <v>4887</v>
      </c>
    </row>
    <row x14ac:dyDescent="0.25" r="3236" customHeight="1" ht="19.5">
      <c r="A3236" s="18">
        <v>45206</v>
      </c>
      <c r="B3236" s="11" t="s">
        <v>13777</v>
      </c>
      <c r="C3236" s="11" t="s">
        <v>4923</v>
      </c>
      <c r="D3236" s="12"/>
      <c r="E3236" s="13" t="s">
        <v>13778</v>
      </c>
      <c r="F3236" s="11" t="s">
        <v>13779</v>
      </c>
      <c r="G3236" s="12" t="s">
        <v>74</v>
      </c>
      <c r="H3236" s="12" t="s">
        <v>13780</v>
      </c>
      <c r="I3236" s="14" t="s">
        <v>148</v>
      </c>
      <c r="J3236" s="12" t="s">
        <v>24</v>
      </c>
      <c r="K3236" s="12" t="s">
        <v>25</v>
      </c>
      <c r="L3236" s="12" t="s">
        <v>39</v>
      </c>
      <c r="M3236" s="11" t="s">
        <v>149</v>
      </c>
      <c r="N3236" s="11" t="s">
        <v>4871</v>
      </c>
      <c r="O3236" s="12" t="s">
        <v>29</v>
      </c>
      <c r="P3236" s="12"/>
      <c r="Q3236" s="15" t="s">
        <v>13781</v>
      </c>
      <c r="R3236" s="12" t="s">
        <v>148</v>
      </c>
      <c r="S3236" s="11" t="s">
        <v>13782</v>
      </c>
      <c r="T3236" s="11" t="s">
        <v>4961</v>
      </c>
    </row>
    <row x14ac:dyDescent="0.25" r="3237" customHeight="1" ht="19.5">
      <c r="A3237" s="18">
        <v>45206</v>
      </c>
      <c r="B3237" s="11" t="s">
        <v>13783</v>
      </c>
      <c r="C3237" s="11" t="s">
        <v>4923</v>
      </c>
      <c r="D3237" s="12"/>
      <c r="E3237" s="13" t="s">
        <v>13784</v>
      </c>
      <c r="F3237" s="11" t="s">
        <v>6780</v>
      </c>
      <c r="G3237" s="12" t="s">
        <v>74</v>
      </c>
      <c r="H3237" s="12"/>
      <c r="I3237" s="14" t="s">
        <v>148</v>
      </c>
      <c r="J3237" s="12" t="s">
        <v>24</v>
      </c>
      <c r="K3237" s="12" t="s">
        <v>25</v>
      </c>
      <c r="L3237" s="12" t="s">
        <v>39</v>
      </c>
      <c r="M3237" s="11" t="s">
        <v>149</v>
      </c>
      <c r="N3237" s="11" t="s">
        <v>4871</v>
      </c>
      <c r="O3237" s="12" t="s">
        <v>29</v>
      </c>
      <c r="P3237" s="12"/>
      <c r="Q3237" s="15" t="s">
        <v>13785</v>
      </c>
      <c r="R3237" s="12" t="s">
        <v>148</v>
      </c>
      <c r="S3237" s="11" t="s">
        <v>13786</v>
      </c>
      <c r="T3237" s="11" t="s">
        <v>5339</v>
      </c>
    </row>
    <row x14ac:dyDescent="0.25" r="3238" customHeight="1" ht="19.5">
      <c r="A3238" s="18">
        <v>45206</v>
      </c>
      <c r="B3238" s="11" t="s">
        <v>13787</v>
      </c>
      <c r="C3238" s="11" t="s">
        <v>4867</v>
      </c>
      <c r="D3238" s="12"/>
      <c r="E3238" s="13" t="s">
        <v>13788</v>
      </c>
      <c r="F3238" s="11" t="s">
        <v>13789</v>
      </c>
      <c r="G3238" s="12" t="s">
        <v>74</v>
      </c>
      <c r="H3238" s="12"/>
      <c r="I3238" s="14" t="s">
        <v>4870</v>
      </c>
      <c r="J3238" s="12" t="s">
        <v>24</v>
      </c>
      <c r="K3238" s="12" t="s">
        <v>25</v>
      </c>
      <c r="L3238" s="12" t="s">
        <v>39</v>
      </c>
      <c r="M3238" s="11" t="s">
        <v>149</v>
      </c>
      <c r="N3238" s="11" t="s">
        <v>4871</v>
      </c>
      <c r="O3238" s="12" t="s">
        <v>29</v>
      </c>
      <c r="P3238" s="12"/>
      <c r="Q3238" s="15" t="s">
        <v>13790</v>
      </c>
      <c r="R3238" s="12" t="s">
        <v>148</v>
      </c>
      <c r="S3238" s="11" t="s">
        <v>13791</v>
      </c>
      <c r="T3238" s="11" t="s">
        <v>5339</v>
      </c>
    </row>
    <row x14ac:dyDescent="0.25" r="3239" customHeight="1" ht="19.5">
      <c r="A3239" s="18">
        <v>45206</v>
      </c>
      <c r="B3239" s="11" t="s">
        <v>13792</v>
      </c>
      <c r="C3239" s="11" t="s">
        <v>4867</v>
      </c>
      <c r="D3239" s="12"/>
      <c r="E3239" s="13" t="s">
        <v>13793</v>
      </c>
      <c r="F3239" s="11" t="s">
        <v>13794</v>
      </c>
      <c r="G3239" s="12" t="s">
        <v>74</v>
      </c>
      <c r="H3239" s="12" t="s">
        <v>98</v>
      </c>
      <c r="I3239" s="14" t="s">
        <v>4870</v>
      </c>
      <c r="J3239" s="12" t="s">
        <v>24</v>
      </c>
      <c r="K3239" s="12" t="s">
        <v>25</v>
      </c>
      <c r="L3239" s="12" t="s">
        <v>39</v>
      </c>
      <c r="M3239" s="11" t="s">
        <v>149</v>
      </c>
      <c r="N3239" s="11" t="s">
        <v>4871</v>
      </c>
      <c r="O3239" s="12" t="s">
        <v>29</v>
      </c>
      <c r="P3239" s="12"/>
      <c r="Q3239" s="15" t="s">
        <v>13795</v>
      </c>
      <c r="R3239" s="12" t="s">
        <v>148</v>
      </c>
      <c r="S3239" s="11" t="s">
        <v>13796</v>
      </c>
      <c r="T3239" s="11" t="s">
        <v>4887</v>
      </c>
    </row>
    <row x14ac:dyDescent="0.25" r="3240" customHeight="1" ht="19.5">
      <c r="A3240" s="18">
        <v>45206</v>
      </c>
      <c r="B3240" s="11" t="s">
        <v>13797</v>
      </c>
      <c r="C3240" s="11" t="s">
        <v>4882</v>
      </c>
      <c r="D3240" s="12"/>
      <c r="E3240" s="13" t="s">
        <v>13798</v>
      </c>
      <c r="F3240" s="11" t="s">
        <v>13799</v>
      </c>
      <c r="G3240" s="12" t="s">
        <v>74</v>
      </c>
      <c r="H3240" s="12" t="s">
        <v>13780</v>
      </c>
      <c r="I3240" s="14" t="s">
        <v>3454</v>
      </c>
      <c r="J3240" s="12" t="s">
        <v>24</v>
      </c>
      <c r="K3240" s="12" t="s">
        <v>25</v>
      </c>
      <c r="L3240" s="12" t="s">
        <v>39</v>
      </c>
      <c r="M3240" s="11" t="s">
        <v>149</v>
      </c>
      <c r="N3240" s="11" t="s">
        <v>4871</v>
      </c>
      <c r="O3240" s="12" t="s">
        <v>29</v>
      </c>
      <c r="P3240" s="12"/>
      <c r="Q3240" s="15" t="s">
        <v>13800</v>
      </c>
      <c r="R3240" s="12" t="s">
        <v>148</v>
      </c>
      <c r="S3240" s="11" t="s">
        <v>13801</v>
      </c>
      <c r="T3240" s="11" t="s">
        <v>4887</v>
      </c>
    </row>
    <row x14ac:dyDescent="0.25" r="3241" customHeight="1" ht="19.5">
      <c r="A3241" s="18">
        <v>45206</v>
      </c>
      <c r="B3241" s="11" t="s">
        <v>13802</v>
      </c>
      <c r="C3241" s="11" t="s">
        <v>5086</v>
      </c>
      <c r="D3241" s="12"/>
      <c r="E3241" s="13" t="s">
        <v>13803</v>
      </c>
      <c r="F3241" s="11" t="s">
        <v>13804</v>
      </c>
      <c r="G3241" s="12" t="s">
        <v>74</v>
      </c>
      <c r="H3241" s="12" t="s">
        <v>98</v>
      </c>
      <c r="I3241" s="14" t="s">
        <v>148</v>
      </c>
      <c r="J3241" s="12" t="s">
        <v>24</v>
      </c>
      <c r="K3241" s="12" t="s">
        <v>25</v>
      </c>
      <c r="L3241" s="12" t="s">
        <v>39</v>
      </c>
      <c r="M3241" s="11" t="s">
        <v>149</v>
      </c>
      <c r="N3241" s="11" t="s">
        <v>4871</v>
      </c>
      <c r="O3241" s="12" t="s">
        <v>29</v>
      </c>
      <c r="P3241" s="12"/>
      <c r="Q3241" s="15" t="s">
        <v>13805</v>
      </c>
      <c r="R3241" s="12" t="s">
        <v>148</v>
      </c>
      <c r="S3241" s="11" t="s">
        <v>13806</v>
      </c>
      <c r="T3241" s="11" t="s">
        <v>4887</v>
      </c>
    </row>
    <row x14ac:dyDescent="0.25" r="3242" customHeight="1" ht="19.5">
      <c r="A3242" s="18">
        <v>45206</v>
      </c>
      <c r="B3242" s="11" t="s">
        <v>13807</v>
      </c>
      <c r="C3242" s="11" t="s">
        <v>4882</v>
      </c>
      <c r="D3242" s="12"/>
      <c r="E3242" s="13" t="s">
        <v>13808</v>
      </c>
      <c r="F3242" s="11" t="s">
        <v>13809</v>
      </c>
      <c r="G3242" s="12" t="s">
        <v>74</v>
      </c>
      <c r="H3242" s="12" t="s">
        <v>98</v>
      </c>
      <c r="I3242" s="14" t="s">
        <v>148</v>
      </c>
      <c r="J3242" s="12" t="s">
        <v>24</v>
      </c>
      <c r="K3242" s="12" t="s">
        <v>25</v>
      </c>
      <c r="L3242" s="12" t="s">
        <v>39</v>
      </c>
      <c r="M3242" s="11" t="s">
        <v>149</v>
      </c>
      <c r="N3242" s="11" t="s">
        <v>4871</v>
      </c>
      <c r="O3242" s="12" t="s">
        <v>29</v>
      </c>
      <c r="P3242" s="12"/>
      <c r="Q3242" s="15" t="s">
        <v>13810</v>
      </c>
      <c r="R3242" s="12" t="s">
        <v>148</v>
      </c>
      <c r="S3242" s="11" t="s">
        <v>13811</v>
      </c>
      <c r="T3242" s="11" t="s">
        <v>4874</v>
      </c>
    </row>
    <row x14ac:dyDescent="0.25" r="3243" customHeight="1" ht="19.5">
      <c r="A3243" s="18">
        <v>45206</v>
      </c>
      <c r="B3243" s="11" t="s">
        <v>13812</v>
      </c>
      <c r="C3243" s="11" t="s">
        <v>5117</v>
      </c>
      <c r="D3243" s="12"/>
      <c r="E3243" s="13" t="s">
        <v>13813</v>
      </c>
      <c r="F3243" s="11" t="s">
        <v>13814</v>
      </c>
      <c r="G3243" s="12" t="s">
        <v>74</v>
      </c>
      <c r="H3243" s="12" t="s">
        <v>86</v>
      </c>
      <c r="I3243" s="14" t="s">
        <v>4975</v>
      </c>
      <c r="J3243" s="12" t="s">
        <v>24</v>
      </c>
      <c r="K3243" s="12" t="s">
        <v>25</v>
      </c>
      <c r="L3243" s="12" t="s">
        <v>39</v>
      </c>
      <c r="M3243" s="11" t="s">
        <v>149</v>
      </c>
      <c r="N3243" s="11" t="s">
        <v>4871</v>
      </c>
      <c r="O3243" s="12" t="s">
        <v>29</v>
      </c>
      <c r="P3243" s="12"/>
      <c r="Q3243" s="15" t="s">
        <v>13815</v>
      </c>
      <c r="R3243" s="12" t="s">
        <v>148</v>
      </c>
      <c r="S3243" s="11" t="s">
        <v>13816</v>
      </c>
      <c r="T3243" s="11" t="s">
        <v>5318</v>
      </c>
    </row>
    <row x14ac:dyDescent="0.25" r="3244" customHeight="1" ht="19.5">
      <c r="A3244" s="18">
        <v>45206</v>
      </c>
      <c r="B3244" s="11" t="s">
        <v>13817</v>
      </c>
      <c r="C3244" s="11" t="s">
        <v>4882</v>
      </c>
      <c r="D3244" s="12"/>
      <c r="E3244" s="13" t="s">
        <v>13818</v>
      </c>
      <c r="F3244" s="11" t="s">
        <v>13819</v>
      </c>
      <c r="G3244" s="12" t="s">
        <v>74</v>
      </c>
      <c r="H3244" s="12" t="s">
        <v>98</v>
      </c>
      <c r="I3244" s="14" t="s">
        <v>148</v>
      </c>
      <c r="J3244" s="12" t="s">
        <v>24</v>
      </c>
      <c r="K3244" s="12" t="s">
        <v>25</v>
      </c>
      <c r="L3244" s="12" t="s">
        <v>39</v>
      </c>
      <c r="M3244" s="11" t="s">
        <v>149</v>
      </c>
      <c r="N3244" s="11" t="s">
        <v>4871</v>
      </c>
      <c r="O3244" s="12" t="s">
        <v>29</v>
      </c>
      <c r="P3244" s="12"/>
      <c r="Q3244" s="15" t="s">
        <v>13820</v>
      </c>
      <c r="R3244" s="12" t="s">
        <v>148</v>
      </c>
      <c r="S3244" s="11" t="s">
        <v>13821</v>
      </c>
      <c r="T3244" s="11" t="s">
        <v>4906</v>
      </c>
    </row>
    <row x14ac:dyDescent="0.25" r="3245" customHeight="1" ht="19.5">
      <c r="A3245" s="18">
        <v>45206</v>
      </c>
      <c r="B3245" s="11" t="s">
        <v>13822</v>
      </c>
      <c r="C3245" s="11" t="s">
        <v>5117</v>
      </c>
      <c r="D3245" s="12"/>
      <c r="E3245" s="13" t="s">
        <v>13823</v>
      </c>
      <c r="F3245" s="11" t="s">
        <v>13824</v>
      </c>
      <c r="G3245" s="12" t="s">
        <v>74</v>
      </c>
      <c r="H3245" s="12" t="s">
        <v>86</v>
      </c>
      <c r="I3245" s="14" t="s">
        <v>4975</v>
      </c>
      <c r="J3245" s="12" t="s">
        <v>24</v>
      </c>
      <c r="K3245" s="12" t="s">
        <v>25</v>
      </c>
      <c r="L3245" s="12" t="s">
        <v>39</v>
      </c>
      <c r="M3245" s="11" t="s">
        <v>149</v>
      </c>
      <c r="N3245" s="11" t="s">
        <v>4871</v>
      </c>
      <c r="O3245" s="12" t="s">
        <v>29</v>
      </c>
      <c r="P3245" s="12"/>
      <c r="Q3245" s="15" t="s">
        <v>13825</v>
      </c>
      <c r="R3245" s="12" t="s">
        <v>148</v>
      </c>
      <c r="S3245" s="11" t="s">
        <v>13826</v>
      </c>
      <c r="T3245" s="11" t="s">
        <v>4887</v>
      </c>
    </row>
    <row x14ac:dyDescent="0.25" r="3246" customHeight="1" ht="19.5">
      <c r="A3246" s="18">
        <v>45206</v>
      </c>
      <c r="B3246" s="11" t="s">
        <v>13827</v>
      </c>
      <c r="C3246" s="11" t="s">
        <v>4867</v>
      </c>
      <c r="D3246" s="12"/>
      <c r="E3246" s="13" t="s">
        <v>13828</v>
      </c>
      <c r="F3246" s="11" t="s">
        <v>13829</v>
      </c>
      <c r="G3246" s="12" t="s">
        <v>74</v>
      </c>
      <c r="H3246" s="12"/>
      <c r="I3246" s="14" t="s">
        <v>4870</v>
      </c>
      <c r="J3246" s="12" t="s">
        <v>24</v>
      </c>
      <c r="K3246" s="12" t="s">
        <v>25</v>
      </c>
      <c r="L3246" s="12" t="s">
        <v>39</v>
      </c>
      <c r="M3246" s="11" t="s">
        <v>149</v>
      </c>
      <c r="N3246" s="11" t="s">
        <v>4871</v>
      </c>
      <c r="O3246" s="12" t="s">
        <v>29</v>
      </c>
      <c r="P3246" s="12"/>
      <c r="Q3246" s="15" t="s">
        <v>13830</v>
      </c>
      <c r="R3246" s="12" t="s">
        <v>148</v>
      </c>
      <c r="S3246" s="11" t="s">
        <v>13831</v>
      </c>
      <c r="T3246" s="11" t="s">
        <v>13832</v>
      </c>
    </row>
    <row x14ac:dyDescent="0.25" r="3247" customHeight="1" ht="19.5">
      <c r="A3247" s="18">
        <v>45206</v>
      </c>
      <c r="B3247" s="11" t="s">
        <v>13833</v>
      </c>
      <c r="C3247" s="11" t="s">
        <v>6859</v>
      </c>
      <c r="D3247" s="12"/>
      <c r="E3247" s="13" t="s">
        <v>13834</v>
      </c>
      <c r="F3247" s="11" t="s">
        <v>13693</v>
      </c>
      <c r="G3247" s="12" t="s">
        <v>74</v>
      </c>
      <c r="H3247" s="12"/>
      <c r="I3247" s="14" t="s">
        <v>148</v>
      </c>
      <c r="J3247" s="12" t="s">
        <v>24</v>
      </c>
      <c r="K3247" s="12" t="s">
        <v>25</v>
      </c>
      <c r="L3247" s="12" t="s">
        <v>39</v>
      </c>
      <c r="M3247" s="11" t="s">
        <v>149</v>
      </c>
      <c r="N3247" s="11" t="s">
        <v>4871</v>
      </c>
      <c r="O3247" s="12" t="s">
        <v>29</v>
      </c>
      <c r="P3247" s="12"/>
      <c r="Q3247" s="15" t="s">
        <v>13835</v>
      </c>
      <c r="R3247" s="12" t="s">
        <v>148</v>
      </c>
      <c r="S3247" s="11" t="s">
        <v>13836</v>
      </c>
      <c r="T3247" s="11" t="s">
        <v>4887</v>
      </c>
    </row>
    <row x14ac:dyDescent="0.25" r="3248" customHeight="1" ht="19.5">
      <c r="A3248" s="18">
        <v>45206</v>
      </c>
      <c r="B3248" s="11" t="s">
        <v>13837</v>
      </c>
      <c r="C3248" s="11" t="s">
        <v>4882</v>
      </c>
      <c r="D3248" s="12"/>
      <c r="E3248" s="13" t="s">
        <v>13838</v>
      </c>
      <c r="F3248" s="11" t="s">
        <v>13839</v>
      </c>
      <c r="G3248" s="12" t="s">
        <v>74</v>
      </c>
      <c r="H3248" s="12"/>
      <c r="I3248" s="14" t="s">
        <v>148</v>
      </c>
      <c r="J3248" s="12" t="s">
        <v>24</v>
      </c>
      <c r="K3248" s="12" t="s">
        <v>25</v>
      </c>
      <c r="L3248" s="12" t="s">
        <v>39</v>
      </c>
      <c r="M3248" s="11" t="s">
        <v>149</v>
      </c>
      <c r="N3248" s="11" t="s">
        <v>4871</v>
      </c>
      <c r="O3248" s="12" t="s">
        <v>29</v>
      </c>
      <c r="P3248" s="12"/>
      <c r="Q3248" s="15" t="s">
        <v>13840</v>
      </c>
      <c r="R3248" s="12" t="s">
        <v>148</v>
      </c>
      <c r="S3248" s="11" t="s">
        <v>13841</v>
      </c>
      <c r="T3248" s="11" t="s">
        <v>4961</v>
      </c>
    </row>
    <row x14ac:dyDescent="0.25" r="3249" customHeight="1" ht="19.5">
      <c r="A3249" s="18">
        <v>45206</v>
      </c>
      <c r="B3249" s="11" t="s">
        <v>13842</v>
      </c>
      <c r="C3249" s="11" t="s">
        <v>4882</v>
      </c>
      <c r="D3249" s="12"/>
      <c r="E3249" s="13" t="s">
        <v>13843</v>
      </c>
      <c r="F3249" s="11" t="s">
        <v>13844</v>
      </c>
      <c r="G3249" s="12" t="s">
        <v>74</v>
      </c>
      <c r="H3249" s="12" t="s">
        <v>86</v>
      </c>
      <c r="I3249" s="14" t="s">
        <v>148</v>
      </c>
      <c r="J3249" s="12" t="s">
        <v>24</v>
      </c>
      <c r="K3249" s="12" t="s">
        <v>25</v>
      </c>
      <c r="L3249" s="12" t="s">
        <v>39</v>
      </c>
      <c r="M3249" s="11" t="s">
        <v>149</v>
      </c>
      <c r="N3249" s="11" t="s">
        <v>4871</v>
      </c>
      <c r="O3249" s="12" t="s">
        <v>29</v>
      </c>
      <c r="P3249" s="12"/>
      <c r="Q3249" s="15" t="s">
        <v>13845</v>
      </c>
      <c r="R3249" s="12" t="s">
        <v>148</v>
      </c>
      <c r="S3249" s="11" t="s">
        <v>13846</v>
      </c>
      <c r="T3249" s="11" t="s">
        <v>4874</v>
      </c>
    </row>
    <row x14ac:dyDescent="0.25" r="3250" customHeight="1" ht="19.5">
      <c r="A3250" s="18">
        <v>45206</v>
      </c>
      <c r="B3250" s="11" t="s">
        <v>13847</v>
      </c>
      <c r="C3250" s="11" t="s">
        <v>4867</v>
      </c>
      <c r="D3250" s="12"/>
      <c r="E3250" s="13" t="s">
        <v>13848</v>
      </c>
      <c r="F3250" s="11" t="s">
        <v>13849</v>
      </c>
      <c r="G3250" s="12" t="s">
        <v>74</v>
      </c>
      <c r="H3250" s="12"/>
      <c r="I3250" s="14" t="s">
        <v>4870</v>
      </c>
      <c r="J3250" s="12" t="s">
        <v>24</v>
      </c>
      <c r="K3250" s="12" t="s">
        <v>25</v>
      </c>
      <c r="L3250" s="12" t="s">
        <v>39</v>
      </c>
      <c r="M3250" s="11" t="s">
        <v>149</v>
      </c>
      <c r="N3250" s="11" t="s">
        <v>4871</v>
      </c>
      <c r="O3250" s="12" t="s">
        <v>29</v>
      </c>
      <c r="P3250" s="12"/>
      <c r="Q3250" s="15" t="s">
        <v>13850</v>
      </c>
      <c r="R3250" s="12" t="s">
        <v>148</v>
      </c>
      <c r="S3250" s="11" t="s">
        <v>13851</v>
      </c>
      <c r="T3250" s="11" t="s">
        <v>4906</v>
      </c>
    </row>
    <row x14ac:dyDescent="0.25" r="3251" customHeight="1" ht="19.5">
      <c r="A3251" s="18">
        <v>45206</v>
      </c>
      <c r="B3251" s="11" t="s">
        <v>13852</v>
      </c>
      <c r="C3251" s="11" t="s">
        <v>5060</v>
      </c>
      <c r="D3251" s="12"/>
      <c r="E3251" s="13" t="s">
        <v>13853</v>
      </c>
      <c r="F3251" s="11" t="s">
        <v>7872</v>
      </c>
      <c r="G3251" s="12" t="s">
        <v>74</v>
      </c>
      <c r="H3251" s="12"/>
      <c r="I3251" s="14" t="s">
        <v>4975</v>
      </c>
      <c r="J3251" s="12" t="s">
        <v>24</v>
      </c>
      <c r="K3251" s="12" t="s">
        <v>25</v>
      </c>
      <c r="L3251" s="12" t="s">
        <v>39</v>
      </c>
      <c r="M3251" s="11" t="s">
        <v>149</v>
      </c>
      <c r="N3251" s="11" t="s">
        <v>4871</v>
      </c>
      <c r="O3251" s="12" t="s">
        <v>29</v>
      </c>
      <c r="P3251" s="12"/>
      <c r="Q3251" s="15" t="s">
        <v>13854</v>
      </c>
      <c r="R3251" s="12" t="s">
        <v>148</v>
      </c>
      <c r="S3251" s="11" t="s">
        <v>13855</v>
      </c>
      <c r="T3251" s="11" t="s">
        <v>4874</v>
      </c>
    </row>
    <row x14ac:dyDescent="0.25" r="3252" customHeight="1" ht="19.5">
      <c r="A3252" s="18">
        <v>45206</v>
      </c>
      <c r="B3252" s="11" t="s">
        <v>13856</v>
      </c>
      <c r="C3252" s="11" t="s">
        <v>4867</v>
      </c>
      <c r="D3252" s="12"/>
      <c r="E3252" s="13" t="s">
        <v>13857</v>
      </c>
      <c r="F3252" s="11" t="s">
        <v>13858</v>
      </c>
      <c r="G3252" s="12" t="s">
        <v>74</v>
      </c>
      <c r="H3252" s="12"/>
      <c r="I3252" s="14" t="s">
        <v>4870</v>
      </c>
      <c r="J3252" s="12" t="s">
        <v>24</v>
      </c>
      <c r="K3252" s="12" t="s">
        <v>25</v>
      </c>
      <c r="L3252" s="12" t="s">
        <v>39</v>
      </c>
      <c r="M3252" s="11" t="s">
        <v>149</v>
      </c>
      <c r="N3252" s="11" t="s">
        <v>4871</v>
      </c>
      <c r="O3252" s="12" t="s">
        <v>29</v>
      </c>
      <c r="P3252" s="12"/>
      <c r="Q3252" s="15" t="s">
        <v>13859</v>
      </c>
      <c r="R3252" s="12" t="s">
        <v>148</v>
      </c>
      <c r="S3252" s="11" t="s">
        <v>10766</v>
      </c>
      <c r="T3252" s="11" t="s">
        <v>4874</v>
      </c>
    </row>
    <row x14ac:dyDescent="0.25" r="3253" customHeight="1" ht="19.5">
      <c r="A3253" s="18">
        <v>45206</v>
      </c>
      <c r="B3253" s="11" t="s">
        <v>13860</v>
      </c>
      <c r="C3253" s="11" t="s">
        <v>4882</v>
      </c>
      <c r="D3253" s="12"/>
      <c r="E3253" s="13" t="s">
        <v>13861</v>
      </c>
      <c r="F3253" s="11" t="s">
        <v>13862</v>
      </c>
      <c r="G3253" s="12" t="s">
        <v>74</v>
      </c>
      <c r="H3253" s="12" t="s">
        <v>13780</v>
      </c>
      <c r="I3253" s="14" t="s">
        <v>148</v>
      </c>
      <c r="J3253" s="12" t="s">
        <v>24</v>
      </c>
      <c r="K3253" s="12" t="s">
        <v>25</v>
      </c>
      <c r="L3253" s="12" t="s">
        <v>39</v>
      </c>
      <c r="M3253" s="11" t="s">
        <v>149</v>
      </c>
      <c r="N3253" s="11" t="s">
        <v>4871</v>
      </c>
      <c r="O3253" s="12" t="s">
        <v>29</v>
      </c>
      <c r="P3253" s="12"/>
      <c r="Q3253" s="15" t="s">
        <v>13863</v>
      </c>
      <c r="R3253" s="12" t="s">
        <v>148</v>
      </c>
      <c r="S3253" s="11" t="s">
        <v>13864</v>
      </c>
      <c r="T3253" s="11" t="s">
        <v>4961</v>
      </c>
    </row>
    <row x14ac:dyDescent="0.25" r="3254" customHeight="1" ht="19.5">
      <c r="A3254" s="18">
        <v>45206</v>
      </c>
      <c r="B3254" s="11" t="s">
        <v>13865</v>
      </c>
      <c r="C3254" s="11" t="s">
        <v>5356</v>
      </c>
      <c r="D3254" s="12"/>
      <c r="E3254" s="13" t="s">
        <v>13818</v>
      </c>
      <c r="F3254" s="11" t="s">
        <v>13819</v>
      </c>
      <c r="G3254" s="12" t="s">
        <v>74</v>
      </c>
      <c r="H3254" s="12" t="s">
        <v>98</v>
      </c>
      <c r="I3254" s="14">
        <v>10015</v>
      </c>
      <c r="J3254" s="12" t="s">
        <v>24</v>
      </c>
      <c r="K3254" s="12" t="s">
        <v>25</v>
      </c>
      <c r="L3254" s="12" t="s">
        <v>26</v>
      </c>
      <c r="M3254" s="11" t="s">
        <v>149</v>
      </c>
      <c r="N3254" s="11" t="s">
        <v>28</v>
      </c>
      <c r="O3254" s="12" t="s">
        <v>29</v>
      </c>
      <c r="P3254" s="12"/>
      <c r="Q3254" s="15" t="s">
        <v>13866</v>
      </c>
      <c r="R3254" s="12" t="s">
        <v>31</v>
      </c>
      <c r="S3254" s="11" t="s">
        <v>13867</v>
      </c>
      <c r="T3254" s="11" t="s">
        <v>13868</v>
      </c>
    </row>
    <row x14ac:dyDescent="0.25" r="3255" customHeight="1" ht="19.5">
      <c r="A3255" s="18">
        <v>45206</v>
      </c>
      <c r="B3255" s="11" t="s">
        <v>13869</v>
      </c>
      <c r="C3255" s="11" t="s">
        <v>13870</v>
      </c>
      <c r="D3255" s="12"/>
      <c r="E3255" s="13" t="s">
        <v>13871</v>
      </c>
      <c r="F3255" s="11" t="s">
        <v>13872</v>
      </c>
      <c r="G3255" s="12" t="s">
        <v>74</v>
      </c>
      <c r="H3255" s="12"/>
      <c r="I3255" s="14" t="s">
        <v>3454</v>
      </c>
      <c r="J3255" s="12" t="s">
        <v>24</v>
      </c>
      <c r="K3255" s="12" t="s">
        <v>25</v>
      </c>
      <c r="L3255" s="12" t="s">
        <v>39</v>
      </c>
      <c r="M3255" s="11" t="s">
        <v>149</v>
      </c>
      <c r="N3255" s="11" t="s">
        <v>28</v>
      </c>
      <c r="O3255" s="12" t="s">
        <v>29</v>
      </c>
      <c r="P3255" s="12"/>
      <c r="Q3255" s="15" t="s">
        <v>13873</v>
      </c>
      <c r="R3255" s="12" t="s">
        <v>42</v>
      </c>
      <c r="S3255" s="11" t="s">
        <v>13874</v>
      </c>
      <c r="T3255" s="11" t="s">
        <v>13875</v>
      </c>
    </row>
    <row x14ac:dyDescent="0.25" r="3256" customHeight="1" ht="19.5">
      <c r="A3256" s="18">
        <v>45206</v>
      </c>
      <c r="B3256" s="11" t="s">
        <v>13876</v>
      </c>
      <c r="C3256" s="11" t="s">
        <v>5356</v>
      </c>
      <c r="D3256" s="12"/>
      <c r="E3256" s="13">
        <v>13197309161</v>
      </c>
      <c r="F3256" s="11" t="s">
        <v>13877</v>
      </c>
      <c r="G3256" s="12" t="s">
        <v>115</v>
      </c>
      <c r="H3256" s="12"/>
      <c r="I3256" s="14" t="s">
        <v>259</v>
      </c>
      <c r="J3256" s="12" t="s">
        <v>24</v>
      </c>
      <c r="K3256" s="12" t="s">
        <v>25</v>
      </c>
      <c r="L3256" s="12" t="s">
        <v>39</v>
      </c>
      <c r="M3256" s="11" t="s">
        <v>40</v>
      </c>
      <c r="N3256" s="11" t="s">
        <v>28</v>
      </c>
      <c r="O3256" s="12" t="s">
        <v>29</v>
      </c>
      <c r="P3256" s="12"/>
      <c r="Q3256" s="15" t="s">
        <v>13878</v>
      </c>
      <c r="R3256" s="12" t="s">
        <v>42</v>
      </c>
      <c r="S3256" s="11" t="s">
        <v>13879</v>
      </c>
      <c r="T3256" s="11" t="s">
        <v>13880</v>
      </c>
    </row>
    <row x14ac:dyDescent="0.25" r="3257" customHeight="1" ht="19.5">
      <c r="A3257" s="18">
        <v>45206</v>
      </c>
      <c r="B3257" s="11" t="s">
        <v>13881</v>
      </c>
      <c r="C3257" s="11" t="s">
        <v>5356</v>
      </c>
      <c r="D3257" s="12"/>
      <c r="E3257" s="13">
        <v>18571011127</v>
      </c>
      <c r="F3257" s="11" t="s">
        <v>13819</v>
      </c>
      <c r="G3257" s="12" t="s">
        <v>62</v>
      </c>
      <c r="H3257" s="12"/>
      <c r="I3257" s="14">
        <v>10015</v>
      </c>
      <c r="J3257" s="12" t="s">
        <v>24</v>
      </c>
      <c r="K3257" s="12" t="s">
        <v>172</v>
      </c>
      <c r="L3257" s="12" t="s">
        <v>26</v>
      </c>
      <c r="M3257" s="11" t="s">
        <v>27</v>
      </c>
      <c r="N3257" s="11" t="s">
        <v>28</v>
      </c>
      <c r="O3257" s="12" t="s">
        <v>29</v>
      </c>
      <c r="P3257" s="12"/>
      <c r="Q3257" s="15" t="s">
        <v>13882</v>
      </c>
      <c r="R3257" s="12" t="s">
        <v>31</v>
      </c>
      <c r="S3257" s="11" t="s">
        <v>13883</v>
      </c>
      <c r="T3257" s="11" t="s">
        <v>13884</v>
      </c>
    </row>
    <row x14ac:dyDescent="0.25" r="3258" customHeight="1" ht="19.5">
      <c r="A3258" s="18">
        <v>45206</v>
      </c>
      <c r="B3258" s="11" t="s">
        <v>13885</v>
      </c>
      <c r="C3258" s="11" t="s">
        <v>5363</v>
      </c>
      <c r="D3258" s="12"/>
      <c r="E3258" s="13">
        <v>18674272302</v>
      </c>
      <c r="F3258" s="11" t="s">
        <v>13886</v>
      </c>
      <c r="G3258" s="12" t="s">
        <v>74</v>
      </c>
      <c r="H3258" s="12"/>
      <c r="I3258" s="14" t="s">
        <v>49</v>
      </c>
      <c r="J3258" s="12" t="s">
        <v>24</v>
      </c>
      <c r="K3258" s="12" t="s">
        <v>25</v>
      </c>
      <c r="L3258" s="12" t="s">
        <v>39</v>
      </c>
      <c r="M3258" s="11" t="s">
        <v>27</v>
      </c>
      <c r="N3258" s="11" t="s">
        <v>624</v>
      </c>
      <c r="O3258" s="12" t="s">
        <v>29</v>
      </c>
      <c r="P3258" s="12"/>
      <c r="Q3258" s="15" t="s">
        <v>13887</v>
      </c>
      <c r="R3258" s="12" t="s">
        <v>42</v>
      </c>
      <c r="S3258" s="11" t="s">
        <v>13888</v>
      </c>
      <c r="T3258" s="11"/>
    </row>
    <row x14ac:dyDescent="0.25" r="3259" customHeight="1" ht="19.5">
      <c r="A3259" s="18">
        <v>45206</v>
      </c>
      <c r="B3259" s="11" t="s">
        <v>13889</v>
      </c>
      <c r="C3259" s="11" t="s">
        <v>5363</v>
      </c>
      <c r="D3259" s="12"/>
      <c r="E3259" s="13">
        <v>15587958966</v>
      </c>
      <c r="F3259" s="11" t="s">
        <v>13890</v>
      </c>
      <c r="G3259" s="12" t="s">
        <v>74</v>
      </c>
      <c r="H3259" s="12" t="s">
        <v>457</v>
      </c>
      <c r="I3259" s="14" t="s">
        <v>486</v>
      </c>
      <c r="J3259" s="12" t="s">
        <v>24</v>
      </c>
      <c r="K3259" s="12" t="s">
        <v>25</v>
      </c>
      <c r="L3259" s="12" t="s">
        <v>39</v>
      </c>
      <c r="M3259" s="11" t="s">
        <v>40</v>
      </c>
      <c r="N3259" s="11" t="s">
        <v>624</v>
      </c>
      <c r="O3259" s="12" t="s">
        <v>29</v>
      </c>
      <c r="P3259" s="12"/>
      <c r="Q3259" s="15" t="s">
        <v>13891</v>
      </c>
      <c r="R3259" s="12" t="s">
        <v>42</v>
      </c>
      <c r="S3259" s="11" t="s">
        <v>13892</v>
      </c>
      <c r="T3259" s="11"/>
    </row>
    <row x14ac:dyDescent="0.25" r="3260" customHeight="1" ht="19.5">
      <c r="A3260" s="18">
        <v>45206</v>
      </c>
      <c r="B3260" s="11" t="s">
        <v>13893</v>
      </c>
      <c r="C3260" s="11" t="s">
        <v>5363</v>
      </c>
      <c r="D3260" s="12"/>
      <c r="E3260" s="13">
        <v>18572394378</v>
      </c>
      <c r="F3260" s="11" t="s">
        <v>13894</v>
      </c>
      <c r="G3260" s="12" t="s">
        <v>74</v>
      </c>
      <c r="H3260" s="12"/>
      <c r="I3260" s="14" t="s">
        <v>226</v>
      </c>
      <c r="J3260" s="12" t="s">
        <v>24</v>
      </c>
      <c r="K3260" s="12" t="s">
        <v>25</v>
      </c>
      <c r="L3260" s="12" t="s">
        <v>39</v>
      </c>
      <c r="M3260" s="11" t="s">
        <v>40</v>
      </c>
      <c r="N3260" s="11" t="s">
        <v>624</v>
      </c>
      <c r="O3260" s="12" t="s">
        <v>29</v>
      </c>
      <c r="P3260" s="12"/>
      <c r="Q3260" s="15" t="s">
        <v>13895</v>
      </c>
      <c r="R3260" s="12" t="s">
        <v>42</v>
      </c>
      <c r="S3260" s="11" t="s">
        <v>13896</v>
      </c>
      <c r="T3260" s="11" t="s">
        <v>13897</v>
      </c>
    </row>
    <row x14ac:dyDescent="0.25" r="3261" customHeight="1" ht="19.5">
      <c r="A3261" s="18">
        <v>45206</v>
      </c>
      <c r="B3261" s="11" t="s">
        <v>13898</v>
      </c>
      <c r="C3261" s="11" t="s">
        <v>5363</v>
      </c>
      <c r="D3261" s="12"/>
      <c r="E3261" s="13">
        <v>15671031780</v>
      </c>
      <c r="F3261" s="11" t="s">
        <v>13899</v>
      </c>
      <c r="G3261" s="12" t="s">
        <v>74</v>
      </c>
      <c r="H3261" s="12"/>
      <c r="I3261" s="14" t="s">
        <v>182</v>
      </c>
      <c r="J3261" s="12" t="s">
        <v>24</v>
      </c>
      <c r="K3261" s="12" t="s">
        <v>25</v>
      </c>
      <c r="L3261" s="12" t="s">
        <v>39</v>
      </c>
      <c r="M3261" s="11" t="s">
        <v>27</v>
      </c>
      <c r="N3261" s="11" t="s">
        <v>624</v>
      </c>
      <c r="O3261" s="12" t="s">
        <v>29</v>
      </c>
      <c r="P3261" s="12"/>
      <c r="Q3261" s="15" t="s">
        <v>13900</v>
      </c>
      <c r="R3261" s="12" t="s">
        <v>42</v>
      </c>
      <c r="S3261" s="11" t="s">
        <v>13901</v>
      </c>
      <c r="T3261" s="11" t="s">
        <v>13902</v>
      </c>
    </row>
    <row x14ac:dyDescent="0.25" r="3262" customHeight="1" ht="19.5">
      <c r="A3262" s="18">
        <v>45206</v>
      </c>
      <c r="B3262" s="11" t="s">
        <v>13903</v>
      </c>
      <c r="C3262" s="11" t="s">
        <v>5363</v>
      </c>
      <c r="D3262" s="12"/>
      <c r="E3262" s="13">
        <v>13207218288</v>
      </c>
      <c r="F3262" s="11" t="s">
        <v>13904</v>
      </c>
      <c r="G3262" s="12" t="s">
        <v>289</v>
      </c>
      <c r="H3262" s="12"/>
      <c r="I3262" s="14" t="s">
        <v>796</v>
      </c>
      <c r="J3262" s="12" t="s">
        <v>24</v>
      </c>
      <c r="K3262" s="12" t="s">
        <v>25</v>
      </c>
      <c r="L3262" s="12" t="s">
        <v>39</v>
      </c>
      <c r="M3262" s="11" t="s">
        <v>27</v>
      </c>
      <c r="N3262" s="11" t="s">
        <v>624</v>
      </c>
      <c r="O3262" s="12" t="s">
        <v>29</v>
      </c>
      <c r="P3262" s="12"/>
      <c r="Q3262" s="15" t="s">
        <v>13905</v>
      </c>
      <c r="R3262" s="12" t="s">
        <v>42</v>
      </c>
      <c r="S3262" s="11" t="s">
        <v>13906</v>
      </c>
      <c r="T3262" s="11" t="s">
        <v>13907</v>
      </c>
    </row>
    <row x14ac:dyDescent="0.25" r="3263" customHeight="1" ht="19.5">
      <c r="A3263" s="18">
        <v>45206</v>
      </c>
      <c r="B3263" s="11" t="s">
        <v>13908</v>
      </c>
      <c r="C3263" s="11" t="s">
        <v>5363</v>
      </c>
      <c r="D3263" s="12"/>
      <c r="E3263" s="13">
        <v>15671000018</v>
      </c>
      <c r="F3263" s="11" t="s">
        <v>5435</v>
      </c>
      <c r="G3263" s="12" t="s">
        <v>74</v>
      </c>
      <c r="H3263" s="12" t="s">
        <v>457</v>
      </c>
      <c r="I3263" s="14" t="s">
        <v>136</v>
      </c>
      <c r="J3263" s="12" t="s">
        <v>24</v>
      </c>
      <c r="K3263" s="12" t="s">
        <v>25</v>
      </c>
      <c r="L3263" s="12" t="s">
        <v>39</v>
      </c>
      <c r="M3263" s="11" t="s">
        <v>27</v>
      </c>
      <c r="N3263" s="11" t="s">
        <v>624</v>
      </c>
      <c r="O3263" s="12" t="s">
        <v>29</v>
      </c>
      <c r="P3263" s="12"/>
      <c r="Q3263" s="15" t="s">
        <v>13909</v>
      </c>
      <c r="R3263" s="12" t="s">
        <v>42</v>
      </c>
      <c r="S3263" s="11" t="s">
        <v>13910</v>
      </c>
      <c r="T3263" s="11" t="s">
        <v>13911</v>
      </c>
    </row>
    <row x14ac:dyDescent="0.25" r="3264" customHeight="1" ht="19.5">
      <c r="A3264" s="18">
        <v>45206</v>
      </c>
      <c r="B3264" s="11" t="s">
        <v>13912</v>
      </c>
      <c r="C3264" s="11" t="s">
        <v>180</v>
      </c>
      <c r="D3264" s="12"/>
      <c r="E3264" s="13" t="s">
        <v>13913</v>
      </c>
      <c r="F3264" s="11" t="s">
        <v>13914</v>
      </c>
      <c r="G3264" s="12" t="s">
        <v>74</v>
      </c>
      <c r="H3264" s="12"/>
      <c r="I3264" s="14" t="s">
        <v>182</v>
      </c>
      <c r="J3264" s="12" t="s">
        <v>24</v>
      </c>
      <c r="K3264" s="12" t="s">
        <v>25</v>
      </c>
      <c r="L3264" s="12" t="s">
        <v>39</v>
      </c>
      <c r="M3264" s="11" t="s">
        <v>149</v>
      </c>
      <c r="N3264" s="11" t="s">
        <v>183</v>
      </c>
      <c r="O3264" s="12" t="s">
        <v>29</v>
      </c>
      <c r="P3264" s="12"/>
      <c r="Q3264" s="15" t="s">
        <v>13915</v>
      </c>
      <c r="R3264" s="12" t="s">
        <v>51</v>
      </c>
      <c r="S3264" s="11" t="s">
        <v>13916</v>
      </c>
      <c r="T3264" s="11"/>
    </row>
    <row x14ac:dyDescent="0.25" r="3265" customHeight="1" ht="19.5">
      <c r="A3265" s="18">
        <v>45206</v>
      </c>
      <c r="B3265" s="11" t="s">
        <v>13917</v>
      </c>
      <c r="C3265" s="11" t="s">
        <v>180</v>
      </c>
      <c r="D3265" s="12"/>
      <c r="E3265" s="13" t="s">
        <v>13918</v>
      </c>
      <c r="F3265" s="11" t="s">
        <v>13919</v>
      </c>
      <c r="G3265" s="12" t="s">
        <v>74</v>
      </c>
      <c r="H3265" s="12" t="s">
        <v>86</v>
      </c>
      <c r="I3265" s="14" t="s">
        <v>290</v>
      </c>
      <c r="J3265" s="12" t="s">
        <v>24</v>
      </c>
      <c r="K3265" s="12" t="s">
        <v>25</v>
      </c>
      <c r="L3265" s="12" t="s">
        <v>39</v>
      </c>
      <c r="M3265" s="11" t="s">
        <v>27</v>
      </c>
      <c r="N3265" s="11" t="s">
        <v>183</v>
      </c>
      <c r="O3265" s="12" t="s">
        <v>29</v>
      </c>
      <c r="P3265" s="12"/>
      <c r="Q3265" s="15" t="s">
        <v>13920</v>
      </c>
      <c r="R3265" s="12" t="s">
        <v>51</v>
      </c>
      <c r="S3265" s="11" t="s">
        <v>13921</v>
      </c>
      <c r="T3265" s="11"/>
    </row>
    <row x14ac:dyDescent="0.25" r="3266" customHeight="1" ht="19.5">
      <c r="A3266" s="18">
        <v>45206</v>
      </c>
      <c r="B3266" s="11" t="s">
        <v>13922</v>
      </c>
      <c r="C3266" s="11" t="s">
        <v>180</v>
      </c>
      <c r="D3266" s="12"/>
      <c r="E3266" s="13" t="s">
        <v>13923</v>
      </c>
      <c r="F3266" s="11" t="s">
        <v>13924</v>
      </c>
      <c r="G3266" s="12" t="s">
        <v>74</v>
      </c>
      <c r="H3266" s="12"/>
      <c r="I3266" s="14" t="s">
        <v>1504</v>
      </c>
      <c r="J3266" s="12" t="s">
        <v>24</v>
      </c>
      <c r="K3266" s="12" t="s">
        <v>25</v>
      </c>
      <c r="L3266" s="12" t="s">
        <v>39</v>
      </c>
      <c r="M3266" s="11" t="s">
        <v>149</v>
      </c>
      <c r="N3266" s="11" t="s">
        <v>183</v>
      </c>
      <c r="O3266" s="12" t="s">
        <v>29</v>
      </c>
      <c r="P3266" s="12"/>
      <c r="Q3266" s="15" t="s">
        <v>13925</v>
      </c>
      <c r="R3266" s="12" t="s">
        <v>51</v>
      </c>
      <c r="S3266" s="11" t="s">
        <v>13926</v>
      </c>
      <c r="T3266" s="11"/>
    </row>
    <row x14ac:dyDescent="0.25" r="3267" customHeight="1" ht="19.5">
      <c r="A3267" s="18">
        <v>45206</v>
      </c>
      <c r="B3267" s="11" t="s">
        <v>13927</v>
      </c>
      <c r="C3267" s="11" t="s">
        <v>180</v>
      </c>
      <c r="D3267" s="12"/>
      <c r="E3267" s="13" t="s">
        <v>13928</v>
      </c>
      <c r="F3267" s="11" t="s">
        <v>13929</v>
      </c>
      <c r="G3267" s="12" t="s">
        <v>74</v>
      </c>
      <c r="H3267" s="12" t="s">
        <v>86</v>
      </c>
      <c r="I3267" s="14" t="s">
        <v>182</v>
      </c>
      <c r="J3267" s="12" t="s">
        <v>24</v>
      </c>
      <c r="K3267" s="12" t="s">
        <v>25</v>
      </c>
      <c r="L3267" s="12" t="s">
        <v>39</v>
      </c>
      <c r="M3267" s="11" t="s">
        <v>149</v>
      </c>
      <c r="N3267" s="11" t="s">
        <v>183</v>
      </c>
      <c r="O3267" s="12" t="s">
        <v>29</v>
      </c>
      <c r="P3267" s="12"/>
      <c r="Q3267" s="15" t="s">
        <v>13930</v>
      </c>
      <c r="R3267" s="12" t="s">
        <v>51</v>
      </c>
      <c r="S3267" s="11" t="s">
        <v>13931</v>
      </c>
      <c r="T3267" s="11"/>
    </row>
    <row x14ac:dyDescent="0.25" r="3268" customHeight="1" ht="19.5">
      <c r="A3268" s="18">
        <v>45206</v>
      </c>
      <c r="B3268" s="11" t="s">
        <v>13932</v>
      </c>
      <c r="C3268" s="11" t="s">
        <v>180</v>
      </c>
      <c r="D3268" s="12"/>
      <c r="E3268" s="13">
        <v>13032742321</v>
      </c>
      <c r="F3268" s="11" t="s">
        <v>13933</v>
      </c>
      <c r="G3268" s="12" t="s">
        <v>289</v>
      </c>
      <c r="H3268" s="12" t="s">
        <v>98</v>
      </c>
      <c r="I3268" s="14" t="s">
        <v>57</v>
      </c>
      <c r="J3268" s="12" t="s">
        <v>24</v>
      </c>
      <c r="K3268" s="12" t="s">
        <v>25</v>
      </c>
      <c r="L3268" s="12" t="s">
        <v>39</v>
      </c>
      <c r="M3268" s="11" t="s">
        <v>40</v>
      </c>
      <c r="N3268" s="11" t="s">
        <v>183</v>
      </c>
      <c r="O3268" s="12" t="s">
        <v>29</v>
      </c>
      <c r="P3268" s="12"/>
      <c r="Q3268" s="15" t="s">
        <v>13934</v>
      </c>
      <c r="R3268" s="12" t="s">
        <v>51</v>
      </c>
      <c r="S3268" s="11" t="s">
        <v>13935</v>
      </c>
      <c r="T3268" s="11"/>
    </row>
    <row x14ac:dyDescent="0.25" r="3269" customHeight="1" ht="19.5">
      <c r="A3269" s="18">
        <v>45206</v>
      </c>
      <c r="B3269" s="11" t="s">
        <v>13936</v>
      </c>
      <c r="C3269" s="11" t="s">
        <v>180</v>
      </c>
      <c r="D3269" s="12"/>
      <c r="E3269" s="13">
        <v>13085154665</v>
      </c>
      <c r="F3269" s="11" t="s">
        <v>13937</v>
      </c>
      <c r="G3269" s="12" t="s">
        <v>48</v>
      </c>
      <c r="H3269" s="12"/>
      <c r="I3269" s="14" t="s">
        <v>259</v>
      </c>
      <c r="J3269" s="12" t="s">
        <v>24</v>
      </c>
      <c r="K3269" s="12" t="s">
        <v>25</v>
      </c>
      <c r="L3269" s="12" t="s">
        <v>39</v>
      </c>
      <c r="M3269" s="11" t="s">
        <v>27</v>
      </c>
      <c r="N3269" s="11" t="s">
        <v>183</v>
      </c>
      <c r="O3269" s="12" t="s">
        <v>29</v>
      </c>
      <c r="P3269" s="12"/>
      <c r="Q3269" s="15" t="s">
        <v>13938</v>
      </c>
      <c r="R3269" s="12" t="s">
        <v>51</v>
      </c>
      <c r="S3269" s="11" t="s">
        <v>13939</v>
      </c>
      <c r="T3269" s="11"/>
    </row>
    <row x14ac:dyDescent="0.25" r="3270" customHeight="1" ht="19.5">
      <c r="A3270" s="18">
        <v>45206</v>
      </c>
      <c r="B3270" s="11" t="s">
        <v>13940</v>
      </c>
      <c r="C3270" s="11" t="s">
        <v>239</v>
      </c>
      <c r="D3270" s="12"/>
      <c r="E3270" s="13">
        <v>15587943915</v>
      </c>
      <c r="F3270" s="11" t="s">
        <v>13941</v>
      </c>
      <c r="G3270" s="12" t="s">
        <v>37</v>
      </c>
      <c r="H3270" s="12" t="s">
        <v>457</v>
      </c>
      <c r="I3270" s="14" t="s">
        <v>433</v>
      </c>
      <c r="J3270" s="12" t="s">
        <v>24</v>
      </c>
      <c r="K3270" s="12" t="s">
        <v>25</v>
      </c>
      <c r="L3270" s="12" t="s">
        <v>39</v>
      </c>
      <c r="M3270" s="11" t="s">
        <v>27</v>
      </c>
      <c r="N3270" s="11" t="s">
        <v>183</v>
      </c>
      <c r="O3270" s="12" t="s">
        <v>29</v>
      </c>
      <c r="P3270" s="12"/>
      <c r="Q3270" s="15" t="s">
        <v>13942</v>
      </c>
      <c r="R3270" s="12" t="s">
        <v>51</v>
      </c>
      <c r="S3270" s="11" t="s">
        <v>13943</v>
      </c>
      <c r="T3270" s="11"/>
    </row>
    <row x14ac:dyDescent="0.25" r="3271" customHeight="1" ht="19.5">
      <c r="A3271" s="18">
        <v>45206</v>
      </c>
      <c r="B3271" s="11" t="s">
        <v>13944</v>
      </c>
      <c r="C3271" s="11" t="s">
        <v>180</v>
      </c>
      <c r="D3271" s="12"/>
      <c r="E3271" s="13">
        <v>13098417268</v>
      </c>
      <c r="F3271" s="11" t="s">
        <v>13945</v>
      </c>
      <c r="G3271" s="12" t="s">
        <v>115</v>
      </c>
      <c r="H3271" s="12" t="s">
        <v>357</v>
      </c>
      <c r="I3271" s="14" t="s">
        <v>13946</v>
      </c>
      <c r="J3271" s="12" t="s">
        <v>24</v>
      </c>
      <c r="K3271" s="12" t="s">
        <v>25</v>
      </c>
      <c r="L3271" s="12" t="s">
        <v>39</v>
      </c>
      <c r="M3271" s="11" t="s">
        <v>40</v>
      </c>
      <c r="N3271" s="11" t="s">
        <v>183</v>
      </c>
      <c r="O3271" s="12" t="s">
        <v>29</v>
      </c>
      <c r="P3271" s="12"/>
      <c r="Q3271" s="15" t="s">
        <v>13947</v>
      </c>
      <c r="R3271" s="12" t="s">
        <v>51</v>
      </c>
      <c r="S3271" s="11" t="s">
        <v>13948</v>
      </c>
      <c r="T3271" s="11"/>
    </row>
    <row x14ac:dyDescent="0.25" r="3272" customHeight="1" ht="19.5">
      <c r="A3272" s="18">
        <v>45206</v>
      </c>
      <c r="B3272" s="11" t="s">
        <v>13949</v>
      </c>
      <c r="C3272" s="11" t="s">
        <v>239</v>
      </c>
      <c r="D3272" s="12"/>
      <c r="E3272" s="13">
        <v>15572773751</v>
      </c>
      <c r="F3272" s="11" t="s">
        <v>13950</v>
      </c>
      <c r="G3272" s="12" t="s">
        <v>23</v>
      </c>
      <c r="H3272" s="12" t="s">
        <v>86</v>
      </c>
      <c r="I3272" s="14" t="s">
        <v>259</v>
      </c>
      <c r="J3272" s="12" t="s">
        <v>24</v>
      </c>
      <c r="K3272" s="12" t="s">
        <v>25</v>
      </c>
      <c r="L3272" s="12" t="s">
        <v>39</v>
      </c>
      <c r="M3272" s="11" t="s">
        <v>27</v>
      </c>
      <c r="N3272" s="11" t="s">
        <v>183</v>
      </c>
      <c r="O3272" s="12" t="s">
        <v>29</v>
      </c>
      <c r="P3272" s="12"/>
      <c r="Q3272" s="15" t="s">
        <v>13951</v>
      </c>
      <c r="R3272" s="12" t="s">
        <v>51</v>
      </c>
      <c r="S3272" s="11" t="s">
        <v>13952</v>
      </c>
      <c r="T3272" s="11"/>
    </row>
    <row x14ac:dyDescent="0.25" r="3273" customHeight="1" ht="19.5">
      <c r="A3273" s="18">
        <v>45206</v>
      </c>
      <c r="B3273" s="11" t="s">
        <v>13953</v>
      </c>
      <c r="C3273" s="11" t="s">
        <v>46</v>
      </c>
      <c r="D3273" s="12"/>
      <c r="E3273" s="13">
        <v>15572773639</v>
      </c>
      <c r="F3273" s="11" t="s">
        <v>13954</v>
      </c>
      <c r="G3273" s="12" t="s">
        <v>48</v>
      </c>
      <c r="H3273" s="12"/>
      <c r="I3273" s="14" t="s">
        <v>131</v>
      </c>
      <c r="J3273" s="12" t="s">
        <v>24</v>
      </c>
      <c r="K3273" s="12" t="s">
        <v>25</v>
      </c>
      <c r="L3273" s="12" t="s">
        <v>39</v>
      </c>
      <c r="M3273" s="11" t="s">
        <v>27</v>
      </c>
      <c r="N3273" s="11" t="s">
        <v>28</v>
      </c>
      <c r="O3273" s="12" t="s">
        <v>29</v>
      </c>
      <c r="P3273" s="12"/>
      <c r="Q3273" s="15" t="s">
        <v>13955</v>
      </c>
      <c r="R3273" s="12" t="s">
        <v>51</v>
      </c>
      <c r="S3273" s="11" t="s">
        <v>13956</v>
      </c>
      <c r="T3273" s="11"/>
    </row>
    <row x14ac:dyDescent="0.25" r="3274" customHeight="1" ht="19.5">
      <c r="A3274" s="18">
        <v>45206</v>
      </c>
      <c r="B3274" s="11" t="s">
        <v>13957</v>
      </c>
      <c r="C3274" s="11" t="s">
        <v>180</v>
      </c>
      <c r="D3274" s="12"/>
      <c r="E3274" s="13">
        <v>13165619232</v>
      </c>
      <c r="F3274" s="11" t="s">
        <v>13958</v>
      </c>
      <c r="G3274" s="12" t="s">
        <v>48</v>
      </c>
      <c r="H3274" s="12"/>
      <c r="I3274" s="14" t="s">
        <v>211</v>
      </c>
      <c r="J3274" s="12" t="s">
        <v>24</v>
      </c>
      <c r="K3274" s="12" t="s">
        <v>25</v>
      </c>
      <c r="L3274" s="12" t="s">
        <v>39</v>
      </c>
      <c r="M3274" s="11" t="s">
        <v>40</v>
      </c>
      <c r="N3274" s="11" t="s">
        <v>183</v>
      </c>
      <c r="O3274" s="12" t="s">
        <v>29</v>
      </c>
      <c r="P3274" s="12"/>
      <c r="Q3274" s="15" t="s">
        <v>13959</v>
      </c>
      <c r="R3274" s="12" t="s">
        <v>51</v>
      </c>
      <c r="S3274" s="11" t="s">
        <v>13960</v>
      </c>
      <c r="T3274" s="11"/>
    </row>
    <row x14ac:dyDescent="0.25" r="3275" customHeight="1" ht="19.5">
      <c r="A3275" s="18">
        <v>45206</v>
      </c>
      <c r="B3275" s="11" t="s">
        <v>13961</v>
      </c>
      <c r="C3275" s="11" t="s">
        <v>180</v>
      </c>
      <c r="D3275" s="12"/>
      <c r="E3275" s="13">
        <v>13177080589</v>
      </c>
      <c r="F3275" s="11" t="s">
        <v>13962</v>
      </c>
      <c r="G3275" s="12" t="s">
        <v>289</v>
      </c>
      <c r="H3275" s="12"/>
      <c r="I3275" s="14" t="s">
        <v>925</v>
      </c>
      <c r="J3275" s="12" t="s">
        <v>24</v>
      </c>
      <c r="K3275" s="12" t="s">
        <v>25</v>
      </c>
      <c r="L3275" s="12" t="s">
        <v>39</v>
      </c>
      <c r="M3275" s="11" t="s">
        <v>27</v>
      </c>
      <c r="N3275" s="11" t="s">
        <v>183</v>
      </c>
      <c r="O3275" s="12" t="s">
        <v>29</v>
      </c>
      <c r="P3275" s="12"/>
      <c r="Q3275" s="15" t="s">
        <v>13963</v>
      </c>
      <c r="R3275" s="12" t="s">
        <v>51</v>
      </c>
      <c r="S3275" s="11" t="s">
        <v>13964</v>
      </c>
      <c r="T3275" s="11"/>
    </row>
    <row x14ac:dyDescent="0.25" r="3276" customHeight="1" ht="19.5">
      <c r="A3276" s="18">
        <v>45206</v>
      </c>
      <c r="B3276" s="11" t="s">
        <v>13965</v>
      </c>
      <c r="C3276" s="11" t="s">
        <v>180</v>
      </c>
      <c r="D3276" s="12"/>
      <c r="E3276" s="13">
        <v>13177080778</v>
      </c>
      <c r="F3276" s="11" t="s">
        <v>13966</v>
      </c>
      <c r="G3276" s="12" t="s">
        <v>289</v>
      </c>
      <c r="H3276" s="12"/>
      <c r="I3276" s="14" t="s">
        <v>925</v>
      </c>
      <c r="J3276" s="12" t="s">
        <v>24</v>
      </c>
      <c r="K3276" s="12" t="s">
        <v>25</v>
      </c>
      <c r="L3276" s="12" t="s">
        <v>39</v>
      </c>
      <c r="M3276" s="11" t="s">
        <v>40</v>
      </c>
      <c r="N3276" s="11" t="s">
        <v>183</v>
      </c>
      <c r="O3276" s="12" t="s">
        <v>29</v>
      </c>
      <c r="P3276" s="12"/>
      <c r="Q3276" s="15" t="s">
        <v>13967</v>
      </c>
      <c r="R3276" s="12" t="s">
        <v>51</v>
      </c>
      <c r="S3276" s="11" t="s">
        <v>13968</v>
      </c>
      <c r="T3276" s="11"/>
    </row>
    <row x14ac:dyDescent="0.25" r="3277" customHeight="1" ht="19.5">
      <c r="A3277" s="18">
        <v>45206</v>
      </c>
      <c r="B3277" s="11" t="s">
        <v>13969</v>
      </c>
      <c r="C3277" s="11" t="s">
        <v>239</v>
      </c>
      <c r="D3277" s="12"/>
      <c r="E3277" s="13">
        <v>15572715101</v>
      </c>
      <c r="F3277" s="11" t="s">
        <v>13970</v>
      </c>
      <c r="G3277" s="12" t="s">
        <v>74</v>
      </c>
      <c r="H3277" s="12"/>
      <c r="I3277" s="14" t="s">
        <v>241</v>
      </c>
      <c r="J3277" s="12" t="s">
        <v>24</v>
      </c>
      <c r="K3277" s="12" t="s">
        <v>25</v>
      </c>
      <c r="L3277" s="12" t="s">
        <v>39</v>
      </c>
      <c r="M3277" s="11" t="s">
        <v>27</v>
      </c>
      <c r="N3277" s="11" t="s">
        <v>183</v>
      </c>
      <c r="O3277" s="12" t="s">
        <v>29</v>
      </c>
      <c r="P3277" s="12"/>
      <c r="Q3277" s="15" t="s">
        <v>13971</v>
      </c>
      <c r="R3277" s="12" t="s">
        <v>51</v>
      </c>
      <c r="S3277" s="11" t="s">
        <v>13972</v>
      </c>
      <c r="T3277" s="11"/>
    </row>
    <row x14ac:dyDescent="0.25" r="3278" customHeight="1" ht="19.5">
      <c r="A3278" s="18">
        <v>45206</v>
      </c>
      <c r="B3278" s="11" t="s">
        <v>13973</v>
      </c>
      <c r="C3278" s="11" t="s">
        <v>180</v>
      </c>
      <c r="D3278" s="12"/>
      <c r="E3278" s="13">
        <v>13227256271</v>
      </c>
      <c r="F3278" s="11" t="s">
        <v>13974</v>
      </c>
      <c r="G3278" s="12" t="s">
        <v>62</v>
      </c>
      <c r="H3278" s="12" t="s">
        <v>98</v>
      </c>
      <c r="I3278" s="14" t="s">
        <v>615</v>
      </c>
      <c r="J3278" s="12" t="s">
        <v>24</v>
      </c>
      <c r="K3278" s="12" t="s">
        <v>25</v>
      </c>
      <c r="L3278" s="12" t="s">
        <v>39</v>
      </c>
      <c r="M3278" s="11" t="s">
        <v>40</v>
      </c>
      <c r="N3278" s="11" t="s">
        <v>183</v>
      </c>
      <c r="O3278" s="12" t="s">
        <v>29</v>
      </c>
      <c r="P3278" s="12"/>
      <c r="Q3278" s="15" t="s">
        <v>13975</v>
      </c>
      <c r="R3278" s="12" t="s">
        <v>51</v>
      </c>
      <c r="S3278" s="11" t="s">
        <v>13976</v>
      </c>
      <c r="T3278" s="11"/>
    </row>
    <row x14ac:dyDescent="0.25" r="3279" customHeight="1" ht="19.5">
      <c r="A3279" s="18">
        <v>45206</v>
      </c>
      <c r="B3279" s="11" t="s">
        <v>13977</v>
      </c>
      <c r="C3279" s="11" t="s">
        <v>2547</v>
      </c>
      <c r="D3279" s="12"/>
      <c r="E3279" s="13">
        <v>13277174744</v>
      </c>
      <c r="F3279" s="11" t="s">
        <v>13978</v>
      </c>
      <c r="G3279" s="12" t="s">
        <v>62</v>
      </c>
      <c r="H3279" s="12"/>
      <c r="I3279" s="14">
        <v>10015</v>
      </c>
      <c r="J3279" s="12" t="s">
        <v>24</v>
      </c>
      <c r="K3279" s="12" t="s">
        <v>172</v>
      </c>
      <c r="L3279" s="12" t="s">
        <v>26</v>
      </c>
      <c r="M3279" s="11" t="s">
        <v>27</v>
      </c>
      <c r="N3279" s="11" t="s">
        <v>28</v>
      </c>
      <c r="O3279" s="12" t="s">
        <v>29</v>
      </c>
      <c r="P3279" s="12"/>
      <c r="Q3279" s="15" t="s">
        <v>13979</v>
      </c>
      <c r="R3279" s="12" t="s">
        <v>31</v>
      </c>
      <c r="S3279" s="11" t="s">
        <v>13980</v>
      </c>
      <c r="T3279" s="11" t="s">
        <v>13981</v>
      </c>
    </row>
    <row x14ac:dyDescent="0.25" r="3280" customHeight="1" ht="19.5">
      <c r="A3280" s="18">
        <v>45206</v>
      </c>
      <c r="B3280" s="11" t="s">
        <v>13982</v>
      </c>
      <c r="C3280" s="11" t="s">
        <v>180</v>
      </c>
      <c r="D3280" s="12"/>
      <c r="E3280" s="13">
        <v>13277237425</v>
      </c>
      <c r="F3280" s="11" t="s">
        <v>13983</v>
      </c>
      <c r="G3280" s="12" t="s">
        <v>115</v>
      </c>
      <c r="H3280" s="12"/>
      <c r="I3280" s="14" t="s">
        <v>221</v>
      </c>
      <c r="J3280" s="12" t="s">
        <v>24</v>
      </c>
      <c r="K3280" s="12" t="s">
        <v>25</v>
      </c>
      <c r="L3280" s="12" t="s">
        <v>39</v>
      </c>
      <c r="M3280" s="11" t="s">
        <v>27</v>
      </c>
      <c r="N3280" s="11" t="s">
        <v>183</v>
      </c>
      <c r="O3280" s="12" t="s">
        <v>29</v>
      </c>
      <c r="P3280" s="12"/>
      <c r="Q3280" s="15" t="s">
        <v>13984</v>
      </c>
      <c r="R3280" s="12" t="s">
        <v>51</v>
      </c>
      <c r="S3280" s="11" t="s">
        <v>13985</v>
      </c>
      <c r="T3280" s="11"/>
    </row>
    <row x14ac:dyDescent="0.25" r="3281" customHeight="1" ht="19.5">
      <c r="A3281" s="18">
        <v>45206</v>
      </c>
      <c r="B3281" s="11" t="s">
        <v>13986</v>
      </c>
      <c r="C3281" s="11" t="s">
        <v>180</v>
      </c>
      <c r="D3281" s="12"/>
      <c r="E3281" s="13">
        <v>13308609647</v>
      </c>
      <c r="F3281" s="11" t="s">
        <v>13987</v>
      </c>
      <c r="G3281" s="12" t="s">
        <v>74</v>
      </c>
      <c r="H3281" s="12" t="s">
        <v>357</v>
      </c>
      <c r="I3281" s="14" t="s">
        <v>57</v>
      </c>
      <c r="J3281" s="12" t="s">
        <v>24</v>
      </c>
      <c r="K3281" s="12" t="s">
        <v>25</v>
      </c>
      <c r="L3281" s="12" t="s">
        <v>39</v>
      </c>
      <c r="M3281" s="11" t="s">
        <v>40</v>
      </c>
      <c r="N3281" s="11" t="s">
        <v>183</v>
      </c>
      <c r="O3281" s="12" t="s">
        <v>29</v>
      </c>
      <c r="P3281" s="12"/>
      <c r="Q3281" s="15" t="s">
        <v>13988</v>
      </c>
      <c r="R3281" s="12" t="s">
        <v>51</v>
      </c>
      <c r="S3281" s="11" t="s">
        <v>13989</v>
      </c>
      <c r="T3281" s="11"/>
    </row>
    <row x14ac:dyDescent="0.25" r="3282" customHeight="1" ht="19.5">
      <c r="A3282" s="18">
        <v>45206</v>
      </c>
      <c r="B3282" s="11" t="s">
        <v>13990</v>
      </c>
      <c r="C3282" s="11" t="s">
        <v>545</v>
      </c>
      <c r="D3282" s="12"/>
      <c r="E3282" s="13">
        <v>13227266876</v>
      </c>
      <c r="F3282" s="11" t="s">
        <v>13991</v>
      </c>
      <c r="G3282" s="12" t="s">
        <v>74</v>
      </c>
      <c r="H3282" s="12"/>
      <c r="I3282" s="14" t="s">
        <v>182</v>
      </c>
      <c r="J3282" s="12" t="s">
        <v>24</v>
      </c>
      <c r="K3282" s="12" t="s">
        <v>25</v>
      </c>
      <c r="L3282" s="12" t="s">
        <v>39</v>
      </c>
      <c r="M3282" s="11" t="s">
        <v>40</v>
      </c>
      <c r="N3282" s="11" t="s">
        <v>28</v>
      </c>
      <c r="O3282" s="12" t="s">
        <v>29</v>
      </c>
      <c r="P3282" s="12"/>
      <c r="Q3282" s="15" t="s">
        <v>13992</v>
      </c>
      <c r="R3282" s="12" t="s">
        <v>42</v>
      </c>
      <c r="S3282" s="11" t="s">
        <v>13993</v>
      </c>
      <c r="T3282" s="11" t="s">
        <v>13994</v>
      </c>
    </row>
    <row x14ac:dyDescent="0.25" r="3283" customHeight="1" ht="19.5">
      <c r="A3283" s="18">
        <v>45206</v>
      </c>
      <c r="B3283" s="11" t="s">
        <v>13995</v>
      </c>
      <c r="C3283" s="11" t="s">
        <v>8134</v>
      </c>
      <c r="D3283" s="12"/>
      <c r="E3283" s="13">
        <v>13235634220</v>
      </c>
      <c r="F3283" s="11" t="s">
        <v>1651</v>
      </c>
      <c r="G3283" s="12" t="s">
        <v>37</v>
      </c>
      <c r="H3283" s="12"/>
      <c r="I3283" s="14" t="s">
        <v>615</v>
      </c>
      <c r="J3283" s="12" t="s">
        <v>24</v>
      </c>
      <c r="K3283" s="12" t="s">
        <v>25</v>
      </c>
      <c r="L3283" s="12" t="s">
        <v>39</v>
      </c>
      <c r="M3283" s="11" t="s">
        <v>40</v>
      </c>
      <c r="N3283" s="11" t="s">
        <v>28</v>
      </c>
      <c r="O3283" s="12" t="s">
        <v>29</v>
      </c>
      <c r="P3283" s="12"/>
      <c r="Q3283" s="15" t="s">
        <v>13996</v>
      </c>
      <c r="R3283" s="12" t="s">
        <v>42</v>
      </c>
      <c r="S3283" s="11" t="s">
        <v>13997</v>
      </c>
      <c r="T3283" s="11" t="s">
        <v>13998</v>
      </c>
    </row>
    <row x14ac:dyDescent="0.25" r="3284" customHeight="1" ht="19.5">
      <c r="A3284" s="18">
        <v>45206</v>
      </c>
      <c r="B3284" s="11" t="s">
        <v>13999</v>
      </c>
      <c r="C3284" s="11" t="s">
        <v>341</v>
      </c>
      <c r="D3284" s="12"/>
      <c r="E3284" s="13">
        <v>17671939390</v>
      </c>
      <c r="F3284" s="11" t="s">
        <v>14000</v>
      </c>
      <c r="G3284" s="12" t="s">
        <v>23</v>
      </c>
      <c r="H3284" s="12"/>
      <c r="I3284" s="14" t="s">
        <v>749</v>
      </c>
      <c r="J3284" s="12" t="s">
        <v>24</v>
      </c>
      <c r="K3284" s="12" t="s">
        <v>25</v>
      </c>
      <c r="L3284" s="12" t="s">
        <v>39</v>
      </c>
      <c r="M3284" s="11" t="s">
        <v>40</v>
      </c>
      <c r="N3284" s="11" t="s">
        <v>28</v>
      </c>
      <c r="O3284" s="12" t="s">
        <v>29</v>
      </c>
      <c r="P3284" s="12"/>
      <c r="Q3284" s="15" t="s">
        <v>14001</v>
      </c>
      <c r="R3284" s="12" t="s">
        <v>42</v>
      </c>
      <c r="S3284" s="11" t="s">
        <v>14002</v>
      </c>
      <c r="T3284" s="11" t="s">
        <v>14003</v>
      </c>
    </row>
    <row x14ac:dyDescent="0.25" r="3285" customHeight="1" ht="19.5">
      <c r="A3285" s="18">
        <v>45206</v>
      </c>
      <c r="B3285" s="11" t="s">
        <v>14004</v>
      </c>
      <c r="C3285" s="11" t="s">
        <v>545</v>
      </c>
      <c r="D3285" s="12"/>
      <c r="E3285" s="13">
        <v>13177064736</v>
      </c>
      <c r="F3285" s="11" t="s">
        <v>12145</v>
      </c>
      <c r="G3285" s="12" t="s">
        <v>115</v>
      </c>
      <c r="H3285" s="12"/>
      <c r="I3285" s="14" t="s">
        <v>241</v>
      </c>
      <c r="J3285" s="12" t="s">
        <v>24</v>
      </c>
      <c r="K3285" s="12" t="s">
        <v>25</v>
      </c>
      <c r="L3285" s="12" t="s">
        <v>39</v>
      </c>
      <c r="M3285" s="11" t="s">
        <v>27</v>
      </c>
      <c r="N3285" s="11" t="s">
        <v>28</v>
      </c>
      <c r="O3285" s="12" t="s">
        <v>29</v>
      </c>
      <c r="P3285" s="12"/>
      <c r="Q3285" s="15" t="s">
        <v>14005</v>
      </c>
      <c r="R3285" s="12" t="s">
        <v>42</v>
      </c>
      <c r="S3285" s="11" t="s">
        <v>14006</v>
      </c>
      <c r="T3285" s="11" t="s">
        <v>14007</v>
      </c>
    </row>
    <row x14ac:dyDescent="0.25" r="3286" customHeight="1" ht="19.5">
      <c r="A3286" s="18">
        <v>45206</v>
      </c>
      <c r="B3286" s="11" t="s">
        <v>14008</v>
      </c>
      <c r="C3286" s="11" t="s">
        <v>158</v>
      </c>
      <c r="D3286" s="12"/>
      <c r="E3286" s="13" t="s">
        <v>14009</v>
      </c>
      <c r="F3286" s="11" t="s">
        <v>14010</v>
      </c>
      <c r="G3286" s="12" t="s">
        <v>74</v>
      </c>
      <c r="H3286" s="12"/>
      <c r="I3286" s="14" t="s">
        <v>148</v>
      </c>
      <c r="J3286" s="12" t="s">
        <v>24</v>
      </c>
      <c r="K3286" s="12" t="s">
        <v>25</v>
      </c>
      <c r="L3286" s="12" t="s">
        <v>39</v>
      </c>
      <c r="M3286" s="11" t="s">
        <v>149</v>
      </c>
      <c r="N3286" s="11" t="s">
        <v>28</v>
      </c>
      <c r="O3286" s="12" t="s">
        <v>29</v>
      </c>
      <c r="P3286" s="12"/>
      <c r="Q3286" s="15" t="s">
        <v>14011</v>
      </c>
      <c r="R3286" s="12" t="s">
        <v>42</v>
      </c>
      <c r="S3286" s="11" t="s">
        <v>14012</v>
      </c>
      <c r="T3286" s="11" t="s">
        <v>14013</v>
      </c>
    </row>
    <row x14ac:dyDescent="0.25" r="3287" customHeight="1" ht="19.5">
      <c r="A3287" s="18">
        <v>45206</v>
      </c>
      <c r="B3287" s="11" t="s">
        <v>14014</v>
      </c>
      <c r="C3287" s="11" t="s">
        <v>691</v>
      </c>
      <c r="D3287" s="12"/>
      <c r="E3287" s="13">
        <v>15607208358</v>
      </c>
      <c r="F3287" s="11" t="s">
        <v>14015</v>
      </c>
      <c r="G3287" s="12" t="s">
        <v>56</v>
      </c>
      <c r="H3287" s="12"/>
      <c r="I3287" s="14" t="s">
        <v>75</v>
      </c>
      <c r="J3287" s="12" t="s">
        <v>24</v>
      </c>
      <c r="K3287" s="12" t="s">
        <v>25</v>
      </c>
      <c r="L3287" s="12" t="s">
        <v>39</v>
      </c>
      <c r="M3287" s="11" t="s">
        <v>40</v>
      </c>
      <c r="N3287" s="11" t="s">
        <v>28</v>
      </c>
      <c r="O3287" s="12" t="s">
        <v>29</v>
      </c>
      <c r="P3287" s="12"/>
      <c r="Q3287" s="15" t="s">
        <v>14016</v>
      </c>
      <c r="R3287" s="12" t="s">
        <v>42</v>
      </c>
      <c r="S3287" s="11" t="s">
        <v>14017</v>
      </c>
      <c r="T3287" s="11" t="s">
        <v>14018</v>
      </c>
    </row>
    <row x14ac:dyDescent="0.25" r="3288" customHeight="1" ht="19.5">
      <c r="A3288" s="18">
        <v>45206</v>
      </c>
      <c r="B3288" s="11" t="s">
        <v>14019</v>
      </c>
      <c r="C3288" s="11" t="s">
        <v>180</v>
      </c>
      <c r="D3288" s="12"/>
      <c r="E3288" s="13">
        <v>15572789041</v>
      </c>
      <c r="F3288" s="11" t="s">
        <v>14020</v>
      </c>
      <c r="G3288" s="12" t="s">
        <v>62</v>
      </c>
      <c r="H3288" s="12"/>
      <c r="I3288" s="14" t="s">
        <v>131</v>
      </c>
      <c r="J3288" s="12" t="s">
        <v>24</v>
      </c>
      <c r="K3288" s="12" t="s">
        <v>25</v>
      </c>
      <c r="L3288" s="12" t="s">
        <v>39</v>
      </c>
      <c r="M3288" s="11" t="s">
        <v>40</v>
      </c>
      <c r="N3288" s="11" t="s">
        <v>183</v>
      </c>
      <c r="O3288" s="12" t="s">
        <v>29</v>
      </c>
      <c r="P3288" s="12"/>
      <c r="Q3288" s="15" t="s">
        <v>14021</v>
      </c>
      <c r="R3288" s="12" t="s">
        <v>51</v>
      </c>
      <c r="S3288" s="11" t="s">
        <v>14022</v>
      </c>
      <c r="T3288" s="11"/>
    </row>
    <row x14ac:dyDescent="0.25" r="3289" customHeight="1" ht="19.5">
      <c r="A3289" s="18">
        <v>45206</v>
      </c>
      <c r="B3289" s="11" t="s">
        <v>14023</v>
      </c>
      <c r="C3289" s="11" t="s">
        <v>180</v>
      </c>
      <c r="D3289" s="12"/>
      <c r="E3289" s="13">
        <v>15586374085</v>
      </c>
      <c r="F3289" s="11" t="s">
        <v>14024</v>
      </c>
      <c r="G3289" s="12" t="s">
        <v>23</v>
      </c>
      <c r="H3289" s="12"/>
      <c r="I3289" s="14" t="s">
        <v>749</v>
      </c>
      <c r="J3289" s="12" t="s">
        <v>24</v>
      </c>
      <c r="K3289" s="12" t="s">
        <v>25</v>
      </c>
      <c r="L3289" s="12" t="s">
        <v>39</v>
      </c>
      <c r="M3289" s="11" t="s">
        <v>27</v>
      </c>
      <c r="N3289" s="11" t="s">
        <v>183</v>
      </c>
      <c r="O3289" s="12" t="s">
        <v>29</v>
      </c>
      <c r="P3289" s="12"/>
      <c r="Q3289" s="15" t="s">
        <v>14025</v>
      </c>
      <c r="R3289" s="12" t="s">
        <v>51</v>
      </c>
      <c r="S3289" s="11" t="s">
        <v>14026</v>
      </c>
      <c r="T3289" s="11"/>
    </row>
    <row x14ac:dyDescent="0.25" r="3290" customHeight="1" ht="19.5">
      <c r="A3290" s="18">
        <v>45206</v>
      </c>
      <c r="B3290" s="11" t="s">
        <v>14027</v>
      </c>
      <c r="C3290" s="11" t="s">
        <v>180</v>
      </c>
      <c r="D3290" s="12"/>
      <c r="E3290" s="13">
        <v>15671053207</v>
      </c>
      <c r="F3290" s="11" t="s">
        <v>14028</v>
      </c>
      <c r="G3290" s="12" t="s">
        <v>74</v>
      </c>
      <c r="H3290" s="12"/>
      <c r="I3290" s="14" t="s">
        <v>259</v>
      </c>
      <c r="J3290" s="12" t="s">
        <v>24</v>
      </c>
      <c r="K3290" s="12" t="s">
        <v>25</v>
      </c>
      <c r="L3290" s="12" t="s">
        <v>39</v>
      </c>
      <c r="M3290" s="11" t="s">
        <v>40</v>
      </c>
      <c r="N3290" s="11" t="s">
        <v>183</v>
      </c>
      <c r="O3290" s="12" t="s">
        <v>29</v>
      </c>
      <c r="P3290" s="12"/>
      <c r="Q3290" s="15" t="s">
        <v>14029</v>
      </c>
      <c r="R3290" s="12" t="s">
        <v>51</v>
      </c>
      <c r="S3290" s="11" t="s">
        <v>14030</v>
      </c>
      <c r="T3290" s="11"/>
    </row>
    <row x14ac:dyDescent="0.25" r="3291" customHeight="1" ht="19.5">
      <c r="A3291" s="18">
        <v>45206</v>
      </c>
      <c r="B3291" s="11" t="s">
        <v>14031</v>
      </c>
      <c r="C3291" s="11" t="s">
        <v>180</v>
      </c>
      <c r="D3291" s="12"/>
      <c r="E3291" s="13">
        <v>15872567758</v>
      </c>
      <c r="F3291" s="11" t="s">
        <v>14032</v>
      </c>
      <c r="G3291" s="12" t="s">
        <v>48</v>
      </c>
      <c r="H3291" s="12" t="s">
        <v>86</v>
      </c>
      <c r="I3291" s="14" t="s">
        <v>735</v>
      </c>
      <c r="J3291" s="12" t="s">
        <v>24</v>
      </c>
      <c r="K3291" s="12" t="s">
        <v>25</v>
      </c>
      <c r="L3291" s="12" t="s">
        <v>39</v>
      </c>
      <c r="M3291" s="11" t="s">
        <v>27</v>
      </c>
      <c r="N3291" s="11" t="s">
        <v>183</v>
      </c>
      <c r="O3291" s="12" t="s">
        <v>29</v>
      </c>
      <c r="P3291" s="12"/>
      <c r="Q3291" s="15" t="s">
        <v>14033</v>
      </c>
      <c r="R3291" s="12" t="s">
        <v>51</v>
      </c>
      <c r="S3291" s="11" t="s">
        <v>14034</v>
      </c>
      <c r="T3291" s="11"/>
    </row>
    <row x14ac:dyDescent="0.25" r="3292" customHeight="1" ht="19.5">
      <c r="A3292" s="18">
        <v>45206</v>
      </c>
      <c r="B3292" s="11" t="s">
        <v>14035</v>
      </c>
      <c r="C3292" s="11" t="s">
        <v>239</v>
      </c>
      <c r="D3292" s="12"/>
      <c r="E3292" s="13">
        <v>17671268138</v>
      </c>
      <c r="F3292" s="11" t="s">
        <v>14036</v>
      </c>
      <c r="G3292" s="12" t="s">
        <v>48</v>
      </c>
      <c r="H3292" s="12"/>
      <c r="I3292" s="14" t="s">
        <v>398</v>
      </c>
      <c r="J3292" s="12" t="s">
        <v>24</v>
      </c>
      <c r="K3292" s="12" t="s">
        <v>25</v>
      </c>
      <c r="L3292" s="12" t="s">
        <v>39</v>
      </c>
      <c r="M3292" s="11" t="s">
        <v>40</v>
      </c>
      <c r="N3292" s="11" t="s">
        <v>183</v>
      </c>
      <c r="O3292" s="12" t="s">
        <v>29</v>
      </c>
      <c r="P3292" s="12"/>
      <c r="Q3292" s="15" t="s">
        <v>14037</v>
      </c>
      <c r="R3292" s="12" t="s">
        <v>51</v>
      </c>
      <c r="S3292" s="11" t="s">
        <v>14038</v>
      </c>
      <c r="T3292" s="11"/>
    </row>
    <row x14ac:dyDescent="0.25" r="3293" customHeight="1" ht="19.5">
      <c r="A3293" s="18">
        <v>45206</v>
      </c>
      <c r="B3293" s="11" t="s">
        <v>14039</v>
      </c>
      <c r="C3293" s="11" t="s">
        <v>180</v>
      </c>
      <c r="D3293" s="12"/>
      <c r="E3293" s="13">
        <v>18571004008</v>
      </c>
      <c r="F3293" s="11" t="s">
        <v>14040</v>
      </c>
      <c r="G3293" s="12" t="s">
        <v>62</v>
      </c>
      <c r="H3293" s="12" t="s">
        <v>14041</v>
      </c>
      <c r="I3293" s="14" t="s">
        <v>206</v>
      </c>
      <c r="J3293" s="12" t="s">
        <v>24</v>
      </c>
      <c r="K3293" s="12" t="s">
        <v>25</v>
      </c>
      <c r="L3293" s="12" t="s">
        <v>39</v>
      </c>
      <c r="M3293" s="11" t="s">
        <v>27</v>
      </c>
      <c r="N3293" s="11" t="s">
        <v>183</v>
      </c>
      <c r="O3293" s="12" t="s">
        <v>29</v>
      </c>
      <c r="P3293" s="12"/>
      <c r="Q3293" s="15" t="s">
        <v>14042</v>
      </c>
      <c r="R3293" s="12" t="s">
        <v>51</v>
      </c>
      <c r="S3293" s="11" t="s">
        <v>14043</v>
      </c>
      <c r="T3293" s="11"/>
    </row>
    <row x14ac:dyDescent="0.25" r="3294" customHeight="1" ht="19.5">
      <c r="A3294" s="18">
        <v>45206</v>
      </c>
      <c r="B3294" s="11" t="s">
        <v>14044</v>
      </c>
      <c r="C3294" s="11" t="s">
        <v>180</v>
      </c>
      <c r="D3294" s="12"/>
      <c r="E3294" s="13">
        <v>18672106881</v>
      </c>
      <c r="F3294" s="11" t="s">
        <v>14045</v>
      </c>
      <c r="G3294" s="12" t="s">
        <v>62</v>
      </c>
      <c r="H3294" s="12"/>
      <c r="I3294" s="14" t="s">
        <v>182</v>
      </c>
      <c r="J3294" s="12" t="s">
        <v>24</v>
      </c>
      <c r="K3294" s="12" t="s">
        <v>25</v>
      </c>
      <c r="L3294" s="12" t="s">
        <v>39</v>
      </c>
      <c r="M3294" s="11" t="s">
        <v>27</v>
      </c>
      <c r="N3294" s="11" t="s">
        <v>183</v>
      </c>
      <c r="O3294" s="12" t="s">
        <v>29</v>
      </c>
      <c r="P3294" s="12"/>
      <c r="Q3294" s="15" t="s">
        <v>14046</v>
      </c>
      <c r="R3294" s="12" t="s">
        <v>51</v>
      </c>
      <c r="S3294" s="11" t="s">
        <v>14047</v>
      </c>
      <c r="T3294" s="11"/>
    </row>
    <row x14ac:dyDescent="0.25" r="3295" customHeight="1" ht="19.5">
      <c r="A3295" s="18">
        <v>45206</v>
      </c>
      <c r="B3295" s="11" t="s">
        <v>14048</v>
      </c>
      <c r="C3295" s="11" t="s">
        <v>180</v>
      </c>
      <c r="D3295" s="12"/>
      <c r="E3295" s="13">
        <v>18672651546</v>
      </c>
      <c r="F3295" s="11" t="s">
        <v>14049</v>
      </c>
      <c r="G3295" s="12" t="s">
        <v>115</v>
      </c>
      <c r="H3295" s="12"/>
      <c r="I3295" s="14" t="s">
        <v>3607</v>
      </c>
      <c r="J3295" s="12" t="s">
        <v>24</v>
      </c>
      <c r="K3295" s="12" t="s">
        <v>25</v>
      </c>
      <c r="L3295" s="12" t="s">
        <v>39</v>
      </c>
      <c r="M3295" s="11" t="s">
        <v>27</v>
      </c>
      <c r="N3295" s="11" t="s">
        <v>183</v>
      </c>
      <c r="O3295" s="12" t="s">
        <v>29</v>
      </c>
      <c r="P3295" s="12"/>
      <c r="Q3295" s="15" t="s">
        <v>14050</v>
      </c>
      <c r="R3295" s="12" t="s">
        <v>51</v>
      </c>
      <c r="S3295" s="11" t="s">
        <v>14051</v>
      </c>
      <c r="T3295" s="11"/>
    </row>
    <row x14ac:dyDescent="0.25" r="3296" customHeight="1" ht="19.5">
      <c r="A3296" s="18">
        <v>45206</v>
      </c>
      <c r="B3296" s="11" t="s">
        <v>14052</v>
      </c>
      <c r="C3296" s="11" t="s">
        <v>46</v>
      </c>
      <c r="D3296" s="12"/>
      <c r="E3296" s="13">
        <v>13094165273</v>
      </c>
      <c r="F3296" s="11" t="s">
        <v>14053</v>
      </c>
      <c r="G3296" s="12" t="s">
        <v>62</v>
      </c>
      <c r="H3296" s="12" t="s">
        <v>98</v>
      </c>
      <c r="I3296" s="14" t="s">
        <v>99</v>
      </c>
      <c r="J3296" s="12" t="s">
        <v>24</v>
      </c>
      <c r="K3296" s="12" t="s">
        <v>69</v>
      </c>
      <c r="L3296" s="12" t="s">
        <v>39</v>
      </c>
      <c r="M3296" s="11" t="s">
        <v>40</v>
      </c>
      <c r="N3296" s="11" t="s">
        <v>28</v>
      </c>
      <c r="O3296" s="12" t="s">
        <v>29</v>
      </c>
      <c r="P3296" s="12"/>
      <c r="Q3296" s="15" t="s">
        <v>14054</v>
      </c>
      <c r="R3296" s="12" t="s">
        <v>51</v>
      </c>
      <c r="S3296" s="11" t="s">
        <v>14055</v>
      </c>
      <c r="T3296" s="11"/>
    </row>
    <row x14ac:dyDescent="0.25" r="3297" customHeight="1" ht="19.5">
      <c r="A3297" s="18">
        <v>45206</v>
      </c>
      <c r="B3297" s="11" t="s">
        <v>14056</v>
      </c>
      <c r="C3297" s="11" t="s">
        <v>46</v>
      </c>
      <c r="D3297" s="12"/>
      <c r="E3297" s="13">
        <v>13094165273</v>
      </c>
      <c r="F3297" s="11" t="s">
        <v>14053</v>
      </c>
      <c r="G3297" s="12" t="s">
        <v>62</v>
      </c>
      <c r="H3297" s="12" t="s">
        <v>98</v>
      </c>
      <c r="I3297" s="14" t="s">
        <v>99</v>
      </c>
      <c r="J3297" s="12" t="s">
        <v>24</v>
      </c>
      <c r="K3297" s="12" t="s">
        <v>25</v>
      </c>
      <c r="L3297" s="12" t="s">
        <v>39</v>
      </c>
      <c r="M3297" s="11" t="s">
        <v>27</v>
      </c>
      <c r="N3297" s="11" t="s">
        <v>28</v>
      </c>
      <c r="O3297" s="12" t="s">
        <v>29</v>
      </c>
      <c r="P3297" s="12"/>
      <c r="Q3297" s="15" t="s">
        <v>14057</v>
      </c>
      <c r="R3297" s="12" t="s">
        <v>51</v>
      </c>
      <c r="S3297" s="11" t="s">
        <v>14058</v>
      </c>
      <c r="T3297" s="11"/>
    </row>
    <row x14ac:dyDescent="0.25" r="3298" customHeight="1" ht="19.5">
      <c r="A3298" s="18">
        <v>45206</v>
      </c>
      <c r="B3298" s="11" t="s">
        <v>14059</v>
      </c>
      <c r="C3298" s="11" t="s">
        <v>46</v>
      </c>
      <c r="D3298" s="12"/>
      <c r="E3298" s="13">
        <v>13100788032</v>
      </c>
      <c r="F3298" s="11" t="s">
        <v>14060</v>
      </c>
      <c r="G3298" s="12" t="s">
        <v>289</v>
      </c>
      <c r="H3298" s="12" t="s">
        <v>98</v>
      </c>
      <c r="I3298" s="14" t="s">
        <v>352</v>
      </c>
      <c r="J3298" s="12" t="s">
        <v>24</v>
      </c>
      <c r="K3298" s="12" t="s">
        <v>25</v>
      </c>
      <c r="L3298" s="12" t="s">
        <v>39</v>
      </c>
      <c r="M3298" s="11" t="s">
        <v>40</v>
      </c>
      <c r="N3298" s="11" t="s">
        <v>28</v>
      </c>
      <c r="O3298" s="12" t="s">
        <v>29</v>
      </c>
      <c r="P3298" s="12"/>
      <c r="Q3298" s="15" t="s">
        <v>14061</v>
      </c>
      <c r="R3298" s="12" t="s">
        <v>51</v>
      </c>
      <c r="S3298" s="11" t="s">
        <v>14062</v>
      </c>
      <c r="T3298" s="11"/>
    </row>
    <row x14ac:dyDescent="0.25" r="3299" customHeight="1" ht="19.5">
      <c r="A3299" s="18">
        <v>45206</v>
      </c>
      <c r="B3299" s="11" t="s">
        <v>14063</v>
      </c>
      <c r="C3299" s="11" t="s">
        <v>46</v>
      </c>
      <c r="D3299" s="12"/>
      <c r="E3299" s="13">
        <v>13277239938</v>
      </c>
      <c r="F3299" s="11" t="s">
        <v>14064</v>
      </c>
      <c r="G3299" s="12" t="s">
        <v>37</v>
      </c>
      <c r="H3299" s="12"/>
      <c r="I3299" s="14" t="s">
        <v>57</v>
      </c>
      <c r="J3299" s="12" t="s">
        <v>24</v>
      </c>
      <c r="K3299" s="12" t="s">
        <v>25</v>
      </c>
      <c r="L3299" s="12" t="s">
        <v>39</v>
      </c>
      <c r="M3299" s="11" t="s">
        <v>27</v>
      </c>
      <c r="N3299" s="11" t="s">
        <v>28</v>
      </c>
      <c r="O3299" s="12" t="s">
        <v>29</v>
      </c>
      <c r="P3299" s="12"/>
      <c r="Q3299" s="15" t="s">
        <v>14065</v>
      </c>
      <c r="R3299" s="12" t="s">
        <v>51</v>
      </c>
      <c r="S3299" s="11" t="s">
        <v>14066</v>
      </c>
      <c r="T3299" s="11"/>
    </row>
    <row x14ac:dyDescent="0.25" r="3300" customHeight="1" ht="19.5">
      <c r="A3300" s="18">
        <v>45206</v>
      </c>
      <c r="B3300" s="11" t="s">
        <v>14067</v>
      </c>
      <c r="C3300" s="11" t="s">
        <v>46</v>
      </c>
      <c r="D3300" s="12"/>
      <c r="E3300" s="13">
        <v>13177094041</v>
      </c>
      <c r="F3300" s="11" t="s">
        <v>12371</v>
      </c>
      <c r="G3300" s="12" t="s">
        <v>115</v>
      </c>
      <c r="H3300" s="12"/>
      <c r="I3300" s="14" t="s">
        <v>254</v>
      </c>
      <c r="J3300" s="12" t="s">
        <v>24</v>
      </c>
      <c r="K3300" s="12" t="s">
        <v>25</v>
      </c>
      <c r="L3300" s="12" t="s">
        <v>39</v>
      </c>
      <c r="M3300" s="11" t="s">
        <v>40</v>
      </c>
      <c r="N3300" s="11" t="s">
        <v>28</v>
      </c>
      <c r="O3300" s="12" t="s">
        <v>29</v>
      </c>
      <c r="P3300" s="12"/>
      <c r="Q3300" s="15" t="s">
        <v>14068</v>
      </c>
      <c r="R3300" s="12" t="s">
        <v>42</v>
      </c>
      <c r="S3300" s="11" t="s">
        <v>14069</v>
      </c>
      <c r="T3300" s="11" t="s">
        <v>14070</v>
      </c>
    </row>
    <row x14ac:dyDescent="0.25" r="3301" customHeight="1" ht="19.5">
      <c r="A3301" s="18">
        <v>45206</v>
      </c>
      <c r="B3301" s="11" t="s">
        <v>14071</v>
      </c>
      <c r="C3301" s="11" t="s">
        <v>7056</v>
      </c>
      <c r="D3301" s="12"/>
      <c r="E3301" s="13">
        <v>13277176577</v>
      </c>
      <c r="F3301" s="11" t="s">
        <v>12195</v>
      </c>
      <c r="G3301" s="12" t="s">
        <v>115</v>
      </c>
      <c r="H3301" s="12" t="s">
        <v>357</v>
      </c>
      <c r="I3301" s="14" t="s">
        <v>142</v>
      </c>
      <c r="J3301" s="12" t="s">
        <v>24</v>
      </c>
      <c r="K3301" s="12" t="s">
        <v>25</v>
      </c>
      <c r="L3301" s="12" t="s">
        <v>39</v>
      </c>
      <c r="M3301" s="11" t="s">
        <v>27</v>
      </c>
      <c r="N3301" s="11" t="s">
        <v>28</v>
      </c>
      <c r="O3301" s="12" t="s">
        <v>29</v>
      </c>
      <c r="P3301" s="12"/>
      <c r="Q3301" s="15" t="s">
        <v>14072</v>
      </c>
      <c r="R3301" s="12" t="s">
        <v>42</v>
      </c>
      <c r="S3301" s="11" t="s">
        <v>14073</v>
      </c>
      <c r="T3301" s="11" t="s">
        <v>14074</v>
      </c>
    </row>
    <row x14ac:dyDescent="0.25" r="3302" customHeight="1" ht="19.5">
      <c r="A3302" s="18">
        <v>45206</v>
      </c>
      <c r="B3302" s="11" t="s">
        <v>14075</v>
      </c>
      <c r="C3302" s="11" t="s">
        <v>545</v>
      </c>
      <c r="D3302" s="12"/>
      <c r="E3302" s="13">
        <v>13177065484</v>
      </c>
      <c r="F3302" s="11" t="s">
        <v>14076</v>
      </c>
      <c r="G3302" s="12" t="s">
        <v>289</v>
      </c>
      <c r="H3302" s="12"/>
      <c r="I3302" s="14" t="s">
        <v>99</v>
      </c>
      <c r="J3302" s="12" t="s">
        <v>24</v>
      </c>
      <c r="K3302" s="12" t="s">
        <v>25</v>
      </c>
      <c r="L3302" s="12" t="s">
        <v>39</v>
      </c>
      <c r="M3302" s="11" t="s">
        <v>27</v>
      </c>
      <c r="N3302" s="11" t="s">
        <v>28</v>
      </c>
      <c r="O3302" s="12" t="s">
        <v>29</v>
      </c>
      <c r="P3302" s="12"/>
      <c r="Q3302" s="15" t="s">
        <v>14077</v>
      </c>
      <c r="R3302" s="12" t="s">
        <v>42</v>
      </c>
      <c r="S3302" s="11" t="s">
        <v>14078</v>
      </c>
      <c r="T3302" s="11" t="s">
        <v>14079</v>
      </c>
    </row>
    <row x14ac:dyDescent="0.25" r="3303" customHeight="1" ht="19.5">
      <c r="A3303" s="18">
        <v>45206</v>
      </c>
      <c r="B3303" s="11" t="s">
        <v>14080</v>
      </c>
      <c r="C3303" s="11" t="s">
        <v>7044</v>
      </c>
      <c r="D3303" s="12"/>
      <c r="E3303" s="13">
        <v>18671786545</v>
      </c>
      <c r="F3303" s="11" t="s">
        <v>14081</v>
      </c>
      <c r="G3303" s="12" t="s">
        <v>56</v>
      </c>
      <c r="H3303" s="12"/>
      <c r="I3303" s="14" t="s">
        <v>116</v>
      </c>
      <c r="J3303" s="12" t="s">
        <v>24</v>
      </c>
      <c r="K3303" s="12" t="s">
        <v>25</v>
      </c>
      <c r="L3303" s="12" t="s">
        <v>39</v>
      </c>
      <c r="M3303" s="11" t="s">
        <v>27</v>
      </c>
      <c r="N3303" s="11" t="s">
        <v>28</v>
      </c>
      <c r="O3303" s="12" t="s">
        <v>29</v>
      </c>
      <c r="P3303" s="12"/>
      <c r="Q3303" s="15" t="s">
        <v>14082</v>
      </c>
      <c r="R3303" s="12" t="s">
        <v>42</v>
      </c>
      <c r="S3303" s="11" t="s">
        <v>14083</v>
      </c>
      <c r="T3303" s="11" t="s">
        <v>14084</v>
      </c>
    </row>
    <row x14ac:dyDescent="0.25" r="3304" customHeight="1" ht="19.5">
      <c r="A3304" s="18">
        <v>45206</v>
      </c>
      <c r="B3304" s="11" t="s">
        <v>14085</v>
      </c>
      <c r="C3304" s="11" t="s">
        <v>691</v>
      </c>
      <c r="D3304" s="12"/>
      <c r="E3304" s="13">
        <v>13647171087</v>
      </c>
      <c r="F3304" s="11" t="s">
        <v>14086</v>
      </c>
      <c r="G3304" s="12" t="s">
        <v>23</v>
      </c>
      <c r="H3304" s="12"/>
      <c r="I3304" s="14">
        <v>10015</v>
      </c>
      <c r="J3304" s="12" t="s">
        <v>24</v>
      </c>
      <c r="K3304" s="12" t="s">
        <v>69</v>
      </c>
      <c r="L3304" s="12" t="s">
        <v>26</v>
      </c>
      <c r="M3304" s="11" t="s">
        <v>27</v>
      </c>
      <c r="N3304" s="11" t="s">
        <v>28</v>
      </c>
      <c r="O3304" s="12" t="s">
        <v>29</v>
      </c>
      <c r="P3304" s="12"/>
      <c r="Q3304" s="15" t="s">
        <v>14087</v>
      </c>
      <c r="R3304" s="12" t="s">
        <v>31</v>
      </c>
      <c r="S3304" s="11" t="s">
        <v>14088</v>
      </c>
      <c r="T3304" s="11" t="s">
        <v>14089</v>
      </c>
    </row>
    <row x14ac:dyDescent="0.25" r="3305" customHeight="1" ht="19.5">
      <c r="A3305" s="18">
        <v>45206</v>
      </c>
      <c r="B3305" s="11" t="s">
        <v>14090</v>
      </c>
      <c r="C3305" s="11" t="s">
        <v>1289</v>
      </c>
      <c r="D3305" s="12"/>
      <c r="E3305" s="13">
        <v>17671262695</v>
      </c>
      <c r="F3305" s="11" t="s">
        <v>14091</v>
      </c>
      <c r="G3305" s="12" t="s">
        <v>74</v>
      </c>
      <c r="H3305" s="12"/>
      <c r="I3305" s="14" t="s">
        <v>749</v>
      </c>
      <c r="J3305" s="12" t="s">
        <v>24</v>
      </c>
      <c r="K3305" s="12" t="s">
        <v>25</v>
      </c>
      <c r="L3305" s="12" t="s">
        <v>39</v>
      </c>
      <c r="M3305" s="11" t="s">
        <v>27</v>
      </c>
      <c r="N3305" s="11" t="s">
        <v>28</v>
      </c>
      <c r="O3305" s="12" t="s">
        <v>29</v>
      </c>
      <c r="P3305" s="12"/>
      <c r="Q3305" s="15" t="s">
        <v>14092</v>
      </c>
      <c r="R3305" s="12" t="s">
        <v>42</v>
      </c>
      <c r="S3305" s="11" t="s">
        <v>14093</v>
      </c>
      <c r="T3305" s="11"/>
    </row>
    <row x14ac:dyDescent="0.25" r="3306" customHeight="1" ht="19.5">
      <c r="A3306" s="18">
        <v>45206</v>
      </c>
      <c r="B3306" s="11" t="s">
        <v>14094</v>
      </c>
      <c r="C3306" s="11" t="s">
        <v>685</v>
      </c>
      <c r="D3306" s="12"/>
      <c r="E3306" s="13">
        <v>15997502109</v>
      </c>
      <c r="F3306" s="11" t="s">
        <v>14095</v>
      </c>
      <c r="G3306" s="12" t="s">
        <v>23</v>
      </c>
      <c r="H3306" s="12"/>
      <c r="I3306" s="14" t="s">
        <v>663</v>
      </c>
      <c r="J3306" s="12" t="s">
        <v>24</v>
      </c>
      <c r="K3306" s="12" t="s">
        <v>25</v>
      </c>
      <c r="L3306" s="12" t="s">
        <v>39</v>
      </c>
      <c r="M3306" s="11" t="s">
        <v>40</v>
      </c>
      <c r="N3306" s="11" t="s">
        <v>28</v>
      </c>
      <c r="O3306" s="12" t="s">
        <v>29</v>
      </c>
      <c r="P3306" s="12"/>
      <c r="Q3306" s="15" t="s">
        <v>14096</v>
      </c>
      <c r="R3306" s="12" t="s">
        <v>42</v>
      </c>
      <c r="S3306" s="11" t="s">
        <v>14097</v>
      </c>
      <c r="T3306" s="11"/>
    </row>
    <row x14ac:dyDescent="0.25" r="3307" customHeight="1" ht="19.5">
      <c r="A3307" s="18">
        <v>45206</v>
      </c>
      <c r="B3307" s="11" t="s">
        <v>14098</v>
      </c>
      <c r="C3307" s="11" t="s">
        <v>545</v>
      </c>
      <c r="D3307" s="12"/>
      <c r="E3307" s="13">
        <v>18608605665</v>
      </c>
      <c r="F3307" s="11" t="s">
        <v>14099</v>
      </c>
      <c r="G3307" s="12" t="s">
        <v>37</v>
      </c>
      <c r="H3307" s="12" t="s">
        <v>98</v>
      </c>
      <c r="I3307" s="14" t="s">
        <v>68</v>
      </c>
      <c r="J3307" s="12" t="s">
        <v>24</v>
      </c>
      <c r="K3307" s="12" t="s">
        <v>25</v>
      </c>
      <c r="L3307" s="12" t="s">
        <v>39</v>
      </c>
      <c r="M3307" s="11" t="s">
        <v>40</v>
      </c>
      <c r="N3307" s="11" t="s">
        <v>28</v>
      </c>
      <c r="O3307" s="12" t="s">
        <v>29</v>
      </c>
      <c r="P3307" s="12"/>
      <c r="Q3307" s="15" t="s">
        <v>14100</v>
      </c>
      <c r="R3307" s="12" t="s">
        <v>42</v>
      </c>
      <c r="S3307" s="11" t="s">
        <v>14101</v>
      </c>
      <c r="T3307" s="11"/>
    </row>
    <row x14ac:dyDescent="0.25" r="3308" customHeight="1" ht="19.5">
      <c r="A3308" s="18">
        <v>45206</v>
      </c>
      <c r="B3308" s="11" t="s">
        <v>14102</v>
      </c>
      <c r="C3308" s="11" t="s">
        <v>1079</v>
      </c>
      <c r="D3308" s="12"/>
      <c r="E3308" s="13">
        <v>18671724598</v>
      </c>
      <c r="F3308" s="11" t="s">
        <v>14103</v>
      </c>
      <c r="G3308" s="12" t="s">
        <v>62</v>
      </c>
      <c r="H3308" s="12" t="s">
        <v>98</v>
      </c>
      <c r="I3308" s="14">
        <v>10015</v>
      </c>
      <c r="J3308" s="12" t="s">
        <v>24</v>
      </c>
      <c r="K3308" s="12" t="s">
        <v>172</v>
      </c>
      <c r="L3308" s="12" t="s">
        <v>26</v>
      </c>
      <c r="M3308" s="11" t="s">
        <v>27</v>
      </c>
      <c r="N3308" s="11" t="s">
        <v>28</v>
      </c>
      <c r="O3308" s="12" t="s">
        <v>29</v>
      </c>
      <c r="P3308" s="12"/>
      <c r="Q3308" s="15" t="s">
        <v>14104</v>
      </c>
      <c r="R3308" s="12" t="s">
        <v>31</v>
      </c>
      <c r="S3308" s="11" t="s">
        <v>14105</v>
      </c>
      <c r="T3308" s="11"/>
    </row>
    <row x14ac:dyDescent="0.25" r="3309" customHeight="1" ht="19.5">
      <c r="A3309" s="18">
        <v>45206</v>
      </c>
      <c r="B3309" s="11" t="s">
        <v>14106</v>
      </c>
      <c r="C3309" s="11" t="s">
        <v>4212</v>
      </c>
      <c r="D3309" s="12"/>
      <c r="E3309" s="13">
        <v>15549273633</v>
      </c>
      <c r="F3309" s="11" t="s">
        <v>6346</v>
      </c>
      <c r="G3309" s="12" t="s">
        <v>74</v>
      </c>
      <c r="H3309" s="12"/>
      <c r="I3309" s="14" t="s">
        <v>259</v>
      </c>
      <c r="J3309" s="12" t="s">
        <v>24</v>
      </c>
      <c r="K3309" s="12" t="s">
        <v>25</v>
      </c>
      <c r="L3309" s="12" t="s">
        <v>39</v>
      </c>
      <c r="M3309" s="11" t="s">
        <v>27</v>
      </c>
      <c r="N3309" s="11" t="s">
        <v>28</v>
      </c>
      <c r="O3309" s="12" t="s">
        <v>29</v>
      </c>
      <c r="P3309" s="12"/>
      <c r="Q3309" s="15" t="s">
        <v>14107</v>
      </c>
      <c r="R3309" s="12" t="s">
        <v>42</v>
      </c>
      <c r="S3309" s="11" t="s">
        <v>14108</v>
      </c>
      <c r="T3309" s="11"/>
    </row>
    <row x14ac:dyDescent="0.25" r="3310" customHeight="1" ht="19.5">
      <c r="A3310" s="18">
        <v>45206</v>
      </c>
      <c r="B3310" s="11" t="s">
        <v>14109</v>
      </c>
      <c r="C3310" s="11" t="s">
        <v>691</v>
      </c>
      <c r="D3310" s="12"/>
      <c r="E3310" s="13">
        <v>15697208070</v>
      </c>
      <c r="F3310" s="11" t="s">
        <v>14110</v>
      </c>
      <c r="G3310" s="12" t="s">
        <v>23</v>
      </c>
      <c r="H3310" s="12"/>
      <c r="I3310" s="14" t="s">
        <v>99</v>
      </c>
      <c r="J3310" s="12" t="s">
        <v>24</v>
      </c>
      <c r="K3310" s="12" t="s">
        <v>25</v>
      </c>
      <c r="L3310" s="12" t="s">
        <v>39</v>
      </c>
      <c r="M3310" s="11" t="s">
        <v>40</v>
      </c>
      <c r="N3310" s="11" t="s">
        <v>28</v>
      </c>
      <c r="O3310" s="12" t="s">
        <v>29</v>
      </c>
      <c r="P3310" s="12"/>
      <c r="Q3310" s="15" t="s">
        <v>14111</v>
      </c>
      <c r="R3310" s="12" t="s">
        <v>42</v>
      </c>
      <c r="S3310" s="11" t="s">
        <v>14112</v>
      </c>
      <c r="T3310" s="11"/>
    </row>
    <row x14ac:dyDescent="0.25" r="3311" customHeight="1" ht="19.5">
      <c r="A3311" s="18">
        <v>45206</v>
      </c>
      <c r="B3311" s="11" t="s">
        <v>14113</v>
      </c>
      <c r="C3311" s="11" t="s">
        <v>685</v>
      </c>
      <c r="D3311" s="12"/>
      <c r="E3311" s="13">
        <v>13094169257</v>
      </c>
      <c r="F3311" s="11" t="s">
        <v>14114</v>
      </c>
      <c r="G3311" s="12" t="s">
        <v>62</v>
      </c>
      <c r="H3311" s="12" t="s">
        <v>86</v>
      </c>
      <c r="I3311" s="14" t="s">
        <v>433</v>
      </c>
      <c r="J3311" s="12" t="s">
        <v>24</v>
      </c>
      <c r="K3311" s="12" t="s">
        <v>69</v>
      </c>
      <c r="L3311" s="12" t="s">
        <v>39</v>
      </c>
      <c r="M3311" s="11" t="s">
        <v>40</v>
      </c>
      <c r="N3311" s="11" t="s">
        <v>28</v>
      </c>
      <c r="O3311" s="12" t="s">
        <v>29</v>
      </c>
      <c r="P3311" s="12"/>
      <c r="Q3311" s="15" t="s">
        <v>14115</v>
      </c>
      <c r="R3311" s="12" t="s">
        <v>42</v>
      </c>
      <c r="S3311" s="11" t="s">
        <v>14116</v>
      </c>
      <c r="T3311" s="11"/>
    </row>
    <row x14ac:dyDescent="0.25" r="3312" customHeight="1" ht="19.5">
      <c r="A3312" s="18">
        <v>45206</v>
      </c>
      <c r="B3312" s="11" t="s">
        <v>14117</v>
      </c>
      <c r="C3312" s="11" t="s">
        <v>54</v>
      </c>
      <c r="D3312" s="12"/>
      <c r="E3312" s="13">
        <v>13165617913</v>
      </c>
      <c r="F3312" s="11" t="s">
        <v>14118</v>
      </c>
      <c r="G3312" s="12" t="s">
        <v>37</v>
      </c>
      <c r="H3312" s="12"/>
      <c r="I3312" s="14" t="s">
        <v>254</v>
      </c>
      <c r="J3312" s="12" t="s">
        <v>24</v>
      </c>
      <c r="K3312" s="12" t="s">
        <v>25</v>
      </c>
      <c r="L3312" s="12" t="s">
        <v>39</v>
      </c>
      <c r="M3312" s="11" t="s">
        <v>40</v>
      </c>
      <c r="N3312" s="11" t="s">
        <v>28</v>
      </c>
      <c r="O3312" s="12" t="s">
        <v>29</v>
      </c>
      <c r="P3312" s="12"/>
      <c r="Q3312" s="15" t="s">
        <v>13992</v>
      </c>
      <c r="R3312" s="12" t="s">
        <v>42</v>
      </c>
      <c r="S3312" s="11" t="s">
        <v>14119</v>
      </c>
      <c r="T3312" s="11"/>
    </row>
    <row x14ac:dyDescent="0.25" r="3313" customHeight="1" ht="19.5">
      <c r="A3313" s="18">
        <v>45206</v>
      </c>
      <c r="B3313" s="11" t="s">
        <v>14120</v>
      </c>
      <c r="C3313" s="11" t="s">
        <v>691</v>
      </c>
      <c r="D3313" s="12"/>
      <c r="E3313" s="13">
        <v>15671037679</v>
      </c>
      <c r="F3313" s="11" t="s">
        <v>14121</v>
      </c>
      <c r="G3313" s="12" t="s">
        <v>74</v>
      </c>
      <c r="H3313" s="12"/>
      <c r="I3313" s="14" t="s">
        <v>398</v>
      </c>
      <c r="J3313" s="12" t="s">
        <v>24</v>
      </c>
      <c r="K3313" s="12" t="s">
        <v>25</v>
      </c>
      <c r="L3313" s="12" t="s">
        <v>39</v>
      </c>
      <c r="M3313" s="11" t="s">
        <v>40</v>
      </c>
      <c r="N3313" s="11" t="s">
        <v>28</v>
      </c>
      <c r="O3313" s="12" t="s">
        <v>29</v>
      </c>
      <c r="P3313" s="12"/>
      <c r="Q3313" s="15" t="s">
        <v>14122</v>
      </c>
      <c r="R3313" s="12" t="s">
        <v>42</v>
      </c>
      <c r="S3313" s="11" t="s">
        <v>14123</v>
      </c>
      <c r="T3313" s="11"/>
    </row>
    <row x14ac:dyDescent="0.25" r="3314" customHeight="1" ht="19.5">
      <c r="A3314" s="18">
        <v>45206</v>
      </c>
      <c r="B3314" s="11" t="s">
        <v>14124</v>
      </c>
      <c r="C3314" s="11" t="s">
        <v>691</v>
      </c>
      <c r="D3314" s="12"/>
      <c r="E3314" s="13">
        <v>18086220300</v>
      </c>
      <c r="F3314" s="11" t="s">
        <v>14125</v>
      </c>
      <c r="G3314" s="12" t="s">
        <v>23</v>
      </c>
      <c r="H3314" s="12"/>
      <c r="I3314" s="14" t="s">
        <v>182</v>
      </c>
      <c r="J3314" s="12" t="s">
        <v>24</v>
      </c>
      <c r="K3314" s="12" t="s">
        <v>25</v>
      </c>
      <c r="L3314" s="12" t="s">
        <v>39</v>
      </c>
      <c r="M3314" s="11" t="s">
        <v>40</v>
      </c>
      <c r="N3314" s="11" t="s">
        <v>28</v>
      </c>
      <c r="O3314" s="12" t="s">
        <v>29</v>
      </c>
      <c r="P3314" s="12"/>
      <c r="Q3314" s="15" t="s">
        <v>14126</v>
      </c>
      <c r="R3314" s="12" t="s">
        <v>42</v>
      </c>
      <c r="S3314" s="11" t="s">
        <v>14127</v>
      </c>
      <c r="T3314" s="11" t="s">
        <v>14128</v>
      </c>
    </row>
    <row x14ac:dyDescent="0.25" r="3315" customHeight="1" ht="19.5">
      <c r="A3315" s="18">
        <v>45206</v>
      </c>
      <c r="B3315" s="11" t="s">
        <v>14129</v>
      </c>
      <c r="C3315" s="11" t="s">
        <v>3299</v>
      </c>
      <c r="D3315" s="12"/>
      <c r="E3315" s="13">
        <v>18908608574</v>
      </c>
      <c r="F3315" s="11" t="s">
        <v>14130</v>
      </c>
      <c r="G3315" s="12" t="s">
        <v>48</v>
      </c>
      <c r="H3315" s="12" t="s">
        <v>121</v>
      </c>
      <c r="I3315" s="14">
        <v>10015</v>
      </c>
      <c r="J3315" s="12" t="s">
        <v>24</v>
      </c>
      <c r="K3315" s="12" t="s">
        <v>69</v>
      </c>
      <c r="L3315" s="12" t="s">
        <v>26</v>
      </c>
      <c r="M3315" s="11" t="s">
        <v>27</v>
      </c>
      <c r="N3315" s="11" t="s">
        <v>28</v>
      </c>
      <c r="O3315" s="12" t="s">
        <v>29</v>
      </c>
      <c r="P3315" s="12"/>
      <c r="Q3315" s="15" t="s">
        <v>14131</v>
      </c>
      <c r="R3315" s="12" t="s">
        <v>31</v>
      </c>
      <c r="S3315" s="11" t="s">
        <v>14132</v>
      </c>
      <c r="T3315" s="11" t="s">
        <v>14133</v>
      </c>
    </row>
    <row x14ac:dyDescent="0.25" r="3316" customHeight="1" ht="19.5">
      <c r="A3316" s="18">
        <v>45206</v>
      </c>
      <c r="B3316" s="11" t="s">
        <v>14134</v>
      </c>
      <c r="C3316" s="11" t="s">
        <v>691</v>
      </c>
      <c r="D3316" s="12"/>
      <c r="E3316" s="13">
        <v>13469832359</v>
      </c>
      <c r="F3316" s="11" t="s">
        <v>14135</v>
      </c>
      <c r="G3316" s="12" t="s">
        <v>74</v>
      </c>
      <c r="H3316" s="12"/>
      <c r="I3316" s="14" t="s">
        <v>850</v>
      </c>
      <c r="J3316" s="12" t="s">
        <v>24</v>
      </c>
      <c r="K3316" s="12" t="s">
        <v>25</v>
      </c>
      <c r="L3316" s="12" t="s">
        <v>39</v>
      </c>
      <c r="M3316" s="11" t="s">
        <v>40</v>
      </c>
      <c r="N3316" s="11" t="s">
        <v>28</v>
      </c>
      <c r="O3316" s="12" t="s">
        <v>29</v>
      </c>
      <c r="P3316" s="12"/>
      <c r="Q3316" s="15" t="s">
        <v>14136</v>
      </c>
      <c r="R3316" s="12" t="s">
        <v>42</v>
      </c>
      <c r="S3316" s="11" t="s">
        <v>14137</v>
      </c>
      <c r="T3316" s="11" t="s">
        <v>14138</v>
      </c>
    </row>
    <row x14ac:dyDescent="0.25" r="3317" customHeight="1" ht="19.5">
      <c r="A3317" s="18">
        <v>45206</v>
      </c>
      <c r="B3317" s="11" t="s">
        <v>14139</v>
      </c>
      <c r="C3317" s="11" t="s">
        <v>691</v>
      </c>
      <c r="D3317" s="12"/>
      <c r="E3317" s="13">
        <v>18671732880</v>
      </c>
      <c r="F3317" s="11" t="s">
        <v>14140</v>
      </c>
      <c r="G3317" s="12" t="s">
        <v>289</v>
      </c>
      <c r="H3317" s="12"/>
      <c r="I3317" s="14" t="s">
        <v>49</v>
      </c>
      <c r="J3317" s="12" t="s">
        <v>24</v>
      </c>
      <c r="K3317" s="12" t="s">
        <v>25</v>
      </c>
      <c r="L3317" s="12" t="s">
        <v>39</v>
      </c>
      <c r="M3317" s="11" t="s">
        <v>40</v>
      </c>
      <c r="N3317" s="11" t="s">
        <v>28</v>
      </c>
      <c r="O3317" s="12" t="s">
        <v>29</v>
      </c>
      <c r="P3317" s="12"/>
      <c r="Q3317" s="15" t="s">
        <v>14141</v>
      </c>
      <c r="R3317" s="12" t="s">
        <v>42</v>
      </c>
      <c r="S3317" s="11" t="s">
        <v>14142</v>
      </c>
      <c r="T3317" s="11" t="s">
        <v>14143</v>
      </c>
    </row>
    <row x14ac:dyDescent="0.25" r="3318" customHeight="1" ht="19.5">
      <c r="A3318" s="18">
        <v>45206</v>
      </c>
      <c r="B3318" s="11" t="s">
        <v>14144</v>
      </c>
      <c r="C3318" s="11" t="s">
        <v>691</v>
      </c>
      <c r="D3318" s="12"/>
      <c r="E3318" s="13">
        <v>13277257921</v>
      </c>
      <c r="F3318" s="11" t="s">
        <v>14145</v>
      </c>
      <c r="G3318" s="12" t="s">
        <v>37</v>
      </c>
      <c r="H3318" s="12"/>
      <c r="I3318" s="14" t="s">
        <v>154</v>
      </c>
      <c r="J3318" s="12" t="s">
        <v>24</v>
      </c>
      <c r="K3318" s="12" t="s">
        <v>25</v>
      </c>
      <c r="L3318" s="12" t="s">
        <v>39</v>
      </c>
      <c r="M3318" s="11" t="s">
        <v>27</v>
      </c>
      <c r="N3318" s="11" t="s">
        <v>28</v>
      </c>
      <c r="O3318" s="12" t="s">
        <v>29</v>
      </c>
      <c r="P3318" s="12"/>
      <c r="Q3318" s="15" t="s">
        <v>14146</v>
      </c>
      <c r="R3318" s="12" t="s">
        <v>42</v>
      </c>
      <c r="S3318" s="11" t="s">
        <v>14147</v>
      </c>
      <c r="T3318" s="11" t="s">
        <v>14148</v>
      </c>
    </row>
    <row x14ac:dyDescent="0.25" r="3319" customHeight="1" ht="19.5">
      <c r="A3319" s="18">
        <v>45206</v>
      </c>
      <c r="B3319" s="11" t="s">
        <v>14149</v>
      </c>
      <c r="C3319" s="11" t="s">
        <v>691</v>
      </c>
      <c r="D3319" s="12"/>
      <c r="E3319" s="13" t="s">
        <v>14150</v>
      </c>
      <c r="F3319" s="11" t="s">
        <v>14151</v>
      </c>
      <c r="G3319" s="12" t="s">
        <v>74</v>
      </c>
      <c r="H3319" s="12"/>
      <c r="I3319" s="14" t="s">
        <v>99</v>
      </c>
      <c r="J3319" s="12" t="s">
        <v>24</v>
      </c>
      <c r="K3319" s="12" t="s">
        <v>25</v>
      </c>
      <c r="L3319" s="12" t="s">
        <v>39</v>
      </c>
      <c r="M3319" s="11" t="s">
        <v>149</v>
      </c>
      <c r="N3319" s="11" t="s">
        <v>28</v>
      </c>
      <c r="O3319" s="12" t="s">
        <v>29</v>
      </c>
      <c r="P3319" s="12"/>
      <c r="Q3319" s="15" t="s">
        <v>14152</v>
      </c>
      <c r="R3319" s="12" t="s">
        <v>42</v>
      </c>
      <c r="S3319" s="11" t="s">
        <v>14153</v>
      </c>
      <c r="T3319" s="11" t="s">
        <v>14154</v>
      </c>
    </row>
    <row x14ac:dyDescent="0.25" r="3320" customHeight="1" ht="19.5">
      <c r="A3320" s="18">
        <v>45206</v>
      </c>
      <c r="B3320" s="11" t="s">
        <v>14155</v>
      </c>
      <c r="C3320" s="11" t="s">
        <v>711</v>
      </c>
      <c r="D3320" s="12"/>
      <c r="E3320" s="13" t="s">
        <v>14156</v>
      </c>
      <c r="F3320" s="11" t="s">
        <v>14157</v>
      </c>
      <c r="G3320" s="12" t="s">
        <v>74</v>
      </c>
      <c r="H3320" s="12"/>
      <c r="I3320" s="14" t="s">
        <v>148</v>
      </c>
      <c r="J3320" s="12" t="s">
        <v>24</v>
      </c>
      <c r="K3320" s="12" t="s">
        <v>25</v>
      </c>
      <c r="L3320" s="12" t="s">
        <v>39</v>
      </c>
      <c r="M3320" s="11" t="s">
        <v>149</v>
      </c>
      <c r="N3320" s="11" t="s">
        <v>28</v>
      </c>
      <c r="O3320" s="12" t="s">
        <v>29</v>
      </c>
      <c r="P3320" s="12"/>
      <c r="Q3320" s="15" t="s">
        <v>3329</v>
      </c>
      <c r="R3320" s="12" t="s">
        <v>42</v>
      </c>
      <c r="S3320" s="11" t="s">
        <v>14158</v>
      </c>
      <c r="T3320" s="11" t="s">
        <v>14159</v>
      </c>
    </row>
    <row x14ac:dyDescent="0.25" r="3321" customHeight="1" ht="19.5">
      <c r="A3321" s="18">
        <v>45206</v>
      </c>
      <c r="B3321" s="11" t="s">
        <v>14160</v>
      </c>
      <c r="C3321" s="11" t="s">
        <v>1011</v>
      </c>
      <c r="D3321" s="12"/>
      <c r="E3321" s="13">
        <v>15586372007</v>
      </c>
      <c r="F3321" s="11" t="s">
        <v>14161</v>
      </c>
      <c r="G3321" s="12" t="s">
        <v>74</v>
      </c>
      <c r="H3321" s="12"/>
      <c r="I3321" s="14" t="s">
        <v>749</v>
      </c>
      <c r="J3321" s="12" t="s">
        <v>24</v>
      </c>
      <c r="K3321" s="12" t="s">
        <v>25</v>
      </c>
      <c r="L3321" s="12" t="s">
        <v>39</v>
      </c>
      <c r="M3321" s="11" t="s">
        <v>40</v>
      </c>
      <c r="N3321" s="11" t="s">
        <v>28</v>
      </c>
      <c r="O3321" s="12" t="s">
        <v>29</v>
      </c>
      <c r="P3321" s="12"/>
      <c r="Q3321" s="15" t="s">
        <v>14162</v>
      </c>
      <c r="R3321" s="12" t="s">
        <v>42</v>
      </c>
      <c r="S3321" s="11" t="s">
        <v>14163</v>
      </c>
      <c r="T3321" s="11" t="s">
        <v>14164</v>
      </c>
    </row>
    <row x14ac:dyDescent="0.25" r="3322" customHeight="1" ht="19.5">
      <c r="A3322" s="18">
        <v>45206</v>
      </c>
      <c r="B3322" s="11" t="s">
        <v>14165</v>
      </c>
      <c r="C3322" s="11" t="s">
        <v>14166</v>
      </c>
      <c r="D3322" s="12"/>
      <c r="E3322" s="13">
        <v>15571701839</v>
      </c>
      <c r="F3322" s="11" t="s">
        <v>14167</v>
      </c>
      <c r="G3322" s="12" t="s">
        <v>289</v>
      </c>
      <c r="H3322" s="12"/>
      <c r="I3322" s="14" t="s">
        <v>206</v>
      </c>
      <c r="J3322" s="12" t="s">
        <v>24</v>
      </c>
      <c r="K3322" s="12" t="s">
        <v>25</v>
      </c>
      <c r="L3322" s="12" t="s">
        <v>39</v>
      </c>
      <c r="M3322" s="11" t="s">
        <v>40</v>
      </c>
      <c r="N3322" s="11" t="s">
        <v>28</v>
      </c>
      <c r="O3322" s="12" t="s">
        <v>29</v>
      </c>
      <c r="P3322" s="12"/>
      <c r="Q3322" s="15" t="s">
        <v>14168</v>
      </c>
      <c r="R3322" s="12" t="s">
        <v>42</v>
      </c>
      <c r="S3322" s="11" t="s">
        <v>14169</v>
      </c>
      <c r="T3322" s="11" t="s">
        <v>14170</v>
      </c>
    </row>
    <row x14ac:dyDescent="0.25" r="3323" customHeight="1" ht="19.5">
      <c r="A3323" s="18">
        <v>45206</v>
      </c>
      <c r="B3323" s="11" t="s">
        <v>14171</v>
      </c>
      <c r="C3323" s="11" t="s">
        <v>4273</v>
      </c>
      <c r="D3323" s="12"/>
      <c r="E3323" s="13">
        <v>13032745839</v>
      </c>
      <c r="F3323" s="11" t="s">
        <v>14172</v>
      </c>
      <c r="G3323" s="12" t="s">
        <v>74</v>
      </c>
      <c r="H3323" s="12"/>
      <c r="I3323" s="14" t="s">
        <v>1504</v>
      </c>
      <c r="J3323" s="12" t="s">
        <v>24</v>
      </c>
      <c r="K3323" s="12" t="s">
        <v>25</v>
      </c>
      <c r="L3323" s="12" t="s">
        <v>39</v>
      </c>
      <c r="M3323" s="11" t="s">
        <v>40</v>
      </c>
      <c r="N3323" s="11" t="s">
        <v>28</v>
      </c>
      <c r="O3323" s="12" t="s">
        <v>29</v>
      </c>
      <c r="P3323" s="12"/>
      <c r="Q3323" s="15" t="s">
        <v>14173</v>
      </c>
      <c r="R3323" s="12" t="s">
        <v>42</v>
      </c>
      <c r="S3323" s="11" t="s">
        <v>14174</v>
      </c>
      <c r="T3323" s="11" t="s">
        <v>14175</v>
      </c>
    </row>
    <row x14ac:dyDescent="0.25" r="3324" customHeight="1" ht="19.5">
      <c r="A3324" s="18">
        <v>45206</v>
      </c>
      <c r="B3324" s="11" t="s">
        <v>14176</v>
      </c>
      <c r="C3324" s="11" t="s">
        <v>691</v>
      </c>
      <c r="D3324" s="12"/>
      <c r="E3324" s="13">
        <v>18571005789</v>
      </c>
      <c r="F3324" s="11" t="s">
        <v>14177</v>
      </c>
      <c r="G3324" s="12" t="s">
        <v>37</v>
      </c>
      <c r="H3324" s="12" t="s">
        <v>98</v>
      </c>
      <c r="I3324" s="14" t="s">
        <v>398</v>
      </c>
      <c r="J3324" s="12" t="s">
        <v>24</v>
      </c>
      <c r="K3324" s="12" t="s">
        <v>25</v>
      </c>
      <c r="L3324" s="12" t="s">
        <v>39</v>
      </c>
      <c r="M3324" s="11" t="s">
        <v>27</v>
      </c>
      <c r="N3324" s="11" t="s">
        <v>28</v>
      </c>
      <c r="O3324" s="12" t="s">
        <v>29</v>
      </c>
      <c r="P3324" s="12"/>
      <c r="Q3324" s="15" t="s">
        <v>14178</v>
      </c>
      <c r="R3324" s="12" t="s">
        <v>42</v>
      </c>
      <c r="S3324" s="11" t="s">
        <v>14179</v>
      </c>
      <c r="T3324" s="11" t="s">
        <v>14180</v>
      </c>
    </row>
    <row x14ac:dyDescent="0.25" r="3325" customHeight="1" ht="19.5">
      <c r="A3325" s="18">
        <v>45206</v>
      </c>
      <c r="B3325" s="11" t="s">
        <v>14181</v>
      </c>
      <c r="C3325" s="11" t="s">
        <v>880</v>
      </c>
      <c r="D3325" s="12"/>
      <c r="E3325" s="13">
        <v>18695062360</v>
      </c>
      <c r="F3325" s="11" t="s">
        <v>14182</v>
      </c>
      <c r="G3325" s="12" t="s">
        <v>23</v>
      </c>
      <c r="H3325" s="12"/>
      <c r="I3325" s="14" t="s">
        <v>241</v>
      </c>
      <c r="J3325" s="12" t="s">
        <v>24</v>
      </c>
      <c r="K3325" s="12" t="s">
        <v>25</v>
      </c>
      <c r="L3325" s="12" t="s">
        <v>39</v>
      </c>
      <c r="M3325" s="11" t="s">
        <v>40</v>
      </c>
      <c r="N3325" s="11" t="s">
        <v>28</v>
      </c>
      <c r="O3325" s="12" t="s">
        <v>29</v>
      </c>
      <c r="P3325" s="12"/>
      <c r="Q3325" s="15" t="s">
        <v>14183</v>
      </c>
      <c r="R3325" s="12" t="s">
        <v>42</v>
      </c>
      <c r="S3325" s="11" t="s">
        <v>14184</v>
      </c>
      <c r="T3325" s="11" t="s">
        <v>14185</v>
      </c>
    </row>
    <row x14ac:dyDescent="0.25" r="3326" customHeight="1" ht="19.5">
      <c r="A3326" s="18">
        <v>45206</v>
      </c>
      <c r="B3326" s="11" t="s">
        <v>14186</v>
      </c>
      <c r="C3326" s="11" t="s">
        <v>691</v>
      </c>
      <c r="D3326" s="12"/>
      <c r="E3326" s="13">
        <v>13207210218</v>
      </c>
      <c r="F3326" s="11" t="s">
        <v>14187</v>
      </c>
      <c r="G3326" s="12" t="s">
        <v>62</v>
      </c>
      <c r="H3326" s="12"/>
      <c r="I3326" s="14">
        <v>10015</v>
      </c>
      <c r="J3326" s="12" t="s">
        <v>24</v>
      </c>
      <c r="K3326" s="12" t="s">
        <v>172</v>
      </c>
      <c r="L3326" s="12" t="s">
        <v>26</v>
      </c>
      <c r="M3326" s="11" t="s">
        <v>27</v>
      </c>
      <c r="N3326" s="11" t="s">
        <v>28</v>
      </c>
      <c r="O3326" s="12" t="s">
        <v>29</v>
      </c>
      <c r="P3326" s="12"/>
      <c r="Q3326" s="15" t="s">
        <v>14188</v>
      </c>
      <c r="R3326" s="12" t="s">
        <v>31</v>
      </c>
      <c r="S3326" s="11" t="s">
        <v>14189</v>
      </c>
      <c r="T3326" s="11" t="s">
        <v>14190</v>
      </c>
    </row>
    <row x14ac:dyDescent="0.25" r="3327" customHeight="1" ht="19.5">
      <c r="A3327" s="18">
        <v>45206</v>
      </c>
      <c r="B3327" s="11" t="s">
        <v>14191</v>
      </c>
      <c r="C3327" s="11" t="s">
        <v>336</v>
      </c>
      <c r="D3327" s="12"/>
      <c r="E3327" s="13">
        <v>18671711866</v>
      </c>
      <c r="F3327" s="11" t="s">
        <v>14192</v>
      </c>
      <c r="G3327" s="12" t="s">
        <v>56</v>
      </c>
      <c r="H3327" s="12"/>
      <c r="I3327" s="14">
        <v>10015</v>
      </c>
      <c r="J3327" s="12" t="s">
        <v>24</v>
      </c>
      <c r="K3327" s="12" t="s">
        <v>172</v>
      </c>
      <c r="L3327" s="12" t="s">
        <v>26</v>
      </c>
      <c r="M3327" s="11" t="s">
        <v>27</v>
      </c>
      <c r="N3327" s="11" t="s">
        <v>28</v>
      </c>
      <c r="O3327" s="12" t="s">
        <v>29</v>
      </c>
      <c r="P3327" s="12"/>
      <c r="Q3327" s="15" t="s">
        <v>14193</v>
      </c>
      <c r="R3327" s="12" t="s">
        <v>31</v>
      </c>
      <c r="S3327" s="11" t="s">
        <v>14194</v>
      </c>
      <c r="T3327" s="11" t="s">
        <v>14195</v>
      </c>
    </row>
    <row x14ac:dyDescent="0.25" r="3328" customHeight="1" ht="19.5">
      <c r="A3328" s="18">
        <v>45206</v>
      </c>
      <c r="B3328" s="11" t="s">
        <v>14196</v>
      </c>
      <c r="C3328" s="11" t="s">
        <v>691</v>
      </c>
      <c r="D3328" s="12"/>
      <c r="E3328" s="13">
        <v>18527822337</v>
      </c>
      <c r="F3328" s="11" t="s">
        <v>14197</v>
      </c>
      <c r="G3328" s="12" t="s">
        <v>23</v>
      </c>
      <c r="H3328" s="12"/>
      <c r="I3328" s="14" t="s">
        <v>38</v>
      </c>
      <c r="J3328" s="12" t="s">
        <v>24</v>
      </c>
      <c r="K3328" s="12" t="s">
        <v>25</v>
      </c>
      <c r="L3328" s="12" t="s">
        <v>39</v>
      </c>
      <c r="M3328" s="11" t="s">
        <v>40</v>
      </c>
      <c r="N3328" s="11" t="s">
        <v>28</v>
      </c>
      <c r="O3328" s="12" t="s">
        <v>29</v>
      </c>
      <c r="P3328" s="12"/>
      <c r="Q3328" s="15" t="s">
        <v>14198</v>
      </c>
      <c r="R3328" s="12" t="s">
        <v>42</v>
      </c>
      <c r="S3328" s="11" t="s">
        <v>14199</v>
      </c>
      <c r="T3328" s="11" t="s">
        <v>14200</v>
      </c>
    </row>
    <row x14ac:dyDescent="0.25" r="3329" customHeight="1" ht="19.5">
      <c r="A3329" s="18">
        <v>45206</v>
      </c>
      <c r="B3329" s="11" t="s">
        <v>14201</v>
      </c>
      <c r="C3329" s="11" t="s">
        <v>4593</v>
      </c>
      <c r="D3329" s="12"/>
      <c r="E3329" s="13">
        <v>13507208100</v>
      </c>
      <c r="F3329" s="11" t="s">
        <v>14202</v>
      </c>
      <c r="G3329" s="12" t="s">
        <v>74</v>
      </c>
      <c r="H3329" s="12" t="s">
        <v>86</v>
      </c>
      <c r="I3329" s="14" t="s">
        <v>486</v>
      </c>
      <c r="J3329" s="12" t="s">
        <v>24</v>
      </c>
      <c r="K3329" s="12" t="s">
        <v>25</v>
      </c>
      <c r="L3329" s="12" t="s">
        <v>39</v>
      </c>
      <c r="M3329" s="11" t="s">
        <v>40</v>
      </c>
      <c r="N3329" s="11" t="s">
        <v>28</v>
      </c>
      <c r="O3329" s="12" t="s">
        <v>29</v>
      </c>
      <c r="P3329" s="12"/>
      <c r="Q3329" s="15" t="s">
        <v>14203</v>
      </c>
      <c r="R3329" s="12" t="s">
        <v>42</v>
      </c>
      <c r="S3329" s="11" t="s">
        <v>14204</v>
      </c>
      <c r="T3329" s="11" t="s">
        <v>14205</v>
      </c>
    </row>
    <row x14ac:dyDescent="0.25" r="3330" customHeight="1" ht="19.5">
      <c r="A3330" s="18">
        <v>45206</v>
      </c>
      <c r="B3330" s="11" t="s">
        <v>14206</v>
      </c>
      <c r="C3330" s="11" t="s">
        <v>2414</v>
      </c>
      <c r="D3330" s="12"/>
      <c r="E3330" s="13">
        <v>15672485190</v>
      </c>
      <c r="F3330" s="11" t="s">
        <v>14207</v>
      </c>
      <c r="G3330" s="12" t="s">
        <v>74</v>
      </c>
      <c r="H3330" s="12" t="s">
        <v>98</v>
      </c>
      <c r="I3330" s="14" t="s">
        <v>99</v>
      </c>
      <c r="J3330" s="12" t="s">
        <v>24</v>
      </c>
      <c r="K3330" s="12" t="s">
        <v>25</v>
      </c>
      <c r="L3330" s="12" t="s">
        <v>39</v>
      </c>
      <c r="M3330" s="11" t="s">
        <v>40</v>
      </c>
      <c r="N3330" s="11" t="s">
        <v>28</v>
      </c>
      <c r="O3330" s="12" t="s">
        <v>29</v>
      </c>
      <c r="P3330" s="12"/>
      <c r="Q3330" s="15" t="s">
        <v>14208</v>
      </c>
      <c r="R3330" s="12" t="s">
        <v>42</v>
      </c>
      <c r="S3330" s="11" t="s">
        <v>14209</v>
      </c>
      <c r="T3330" s="11" t="s">
        <v>14210</v>
      </c>
    </row>
    <row x14ac:dyDescent="0.25" r="3331" customHeight="1" ht="19.5">
      <c r="A3331" s="18">
        <v>45206</v>
      </c>
      <c r="B3331" s="11" t="s">
        <v>14211</v>
      </c>
      <c r="C3331" s="11" t="s">
        <v>1289</v>
      </c>
      <c r="D3331" s="12"/>
      <c r="E3331" s="13">
        <v>18608606980</v>
      </c>
      <c r="F3331" s="11" t="s">
        <v>14212</v>
      </c>
      <c r="G3331" s="12" t="s">
        <v>115</v>
      </c>
      <c r="H3331" s="12"/>
      <c r="I3331" s="14" t="s">
        <v>328</v>
      </c>
      <c r="J3331" s="12" t="s">
        <v>24</v>
      </c>
      <c r="K3331" s="12" t="s">
        <v>25</v>
      </c>
      <c r="L3331" s="12" t="s">
        <v>39</v>
      </c>
      <c r="M3331" s="11" t="s">
        <v>40</v>
      </c>
      <c r="N3331" s="11" t="s">
        <v>28</v>
      </c>
      <c r="O3331" s="12" t="s">
        <v>29</v>
      </c>
      <c r="P3331" s="12"/>
      <c r="Q3331" s="15" t="s">
        <v>14213</v>
      </c>
      <c r="R3331" s="12" t="s">
        <v>42</v>
      </c>
      <c r="S3331" s="11" t="s">
        <v>14214</v>
      </c>
      <c r="T3331" s="11" t="s">
        <v>14215</v>
      </c>
    </row>
    <row x14ac:dyDescent="0.25" r="3332" customHeight="1" ht="19.5">
      <c r="A3332" s="18">
        <v>45206</v>
      </c>
      <c r="B3332" s="11" t="s">
        <v>14216</v>
      </c>
      <c r="C3332" s="11" t="s">
        <v>4273</v>
      </c>
      <c r="D3332" s="12"/>
      <c r="E3332" s="13">
        <v>18672665802</v>
      </c>
      <c r="F3332" s="11" t="s">
        <v>14217</v>
      </c>
      <c r="G3332" s="12" t="s">
        <v>37</v>
      </c>
      <c r="H3332" s="12"/>
      <c r="I3332" s="14" t="s">
        <v>486</v>
      </c>
      <c r="J3332" s="12" t="s">
        <v>24</v>
      </c>
      <c r="K3332" s="12" t="s">
        <v>25</v>
      </c>
      <c r="L3332" s="12" t="s">
        <v>39</v>
      </c>
      <c r="M3332" s="11" t="s">
        <v>40</v>
      </c>
      <c r="N3332" s="11" t="s">
        <v>28</v>
      </c>
      <c r="O3332" s="12" t="s">
        <v>29</v>
      </c>
      <c r="P3332" s="12"/>
      <c r="Q3332" s="15" t="s">
        <v>14218</v>
      </c>
      <c r="R3332" s="12" t="s">
        <v>42</v>
      </c>
      <c r="S3332" s="11" t="s">
        <v>14219</v>
      </c>
      <c r="T3332" s="11" t="s">
        <v>14220</v>
      </c>
    </row>
    <row x14ac:dyDescent="0.25" r="3333" customHeight="1" ht="19.5">
      <c r="A3333" s="18">
        <v>45206</v>
      </c>
      <c r="B3333" s="11" t="s">
        <v>14221</v>
      </c>
      <c r="C3333" s="11" t="s">
        <v>773</v>
      </c>
      <c r="D3333" s="12"/>
      <c r="E3333" s="13" t="s">
        <v>14222</v>
      </c>
      <c r="F3333" s="11" t="s">
        <v>14223</v>
      </c>
      <c r="G3333" s="12" t="s">
        <v>74</v>
      </c>
      <c r="H3333" s="12"/>
      <c r="I3333" s="14" t="s">
        <v>148</v>
      </c>
      <c r="J3333" s="12" t="s">
        <v>24</v>
      </c>
      <c r="K3333" s="12" t="s">
        <v>25</v>
      </c>
      <c r="L3333" s="12" t="s">
        <v>39</v>
      </c>
      <c r="M3333" s="11" t="s">
        <v>149</v>
      </c>
      <c r="N3333" s="11" t="s">
        <v>28</v>
      </c>
      <c r="O3333" s="12" t="s">
        <v>29</v>
      </c>
      <c r="P3333" s="12"/>
      <c r="Q3333" s="15" t="s">
        <v>14224</v>
      </c>
      <c r="R3333" s="12" t="s">
        <v>42</v>
      </c>
      <c r="S3333" s="11" t="s">
        <v>14225</v>
      </c>
      <c r="T3333" s="11" t="s">
        <v>14226</v>
      </c>
    </row>
    <row x14ac:dyDescent="0.25" r="3334" customHeight="1" ht="19.5">
      <c r="A3334" s="18">
        <v>45206</v>
      </c>
      <c r="B3334" s="11" t="s">
        <v>14227</v>
      </c>
      <c r="C3334" s="11" t="s">
        <v>545</v>
      </c>
      <c r="D3334" s="12"/>
      <c r="E3334" s="13">
        <v>15271453201</v>
      </c>
      <c r="F3334" s="11" t="s">
        <v>14228</v>
      </c>
      <c r="G3334" s="12" t="s">
        <v>216</v>
      </c>
      <c r="H3334" s="12" t="s">
        <v>86</v>
      </c>
      <c r="I3334" s="14" t="s">
        <v>99</v>
      </c>
      <c r="J3334" s="12" t="s">
        <v>24</v>
      </c>
      <c r="K3334" s="12" t="s">
        <v>25</v>
      </c>
      <c r="L3334" s="12" t="s">
        <v>39</v>
      </c>
      <c r="M3334" s="11" t="s">
        <v>40</v>
      </c>
      <c r="N3334" s="11" t="s">
        <v>28</v>
      </c>
      <c r="O3334" s="12" t="s">
        <v>29</v>
      </c>
      <c r="P3334" s="12"/>
      <c r="Q3334" s="15" t="s">
        <v>14229</v>
      </c>
      <c r="R3334" s="12" t="s">
        <v>42</v>
      </c>
      <c r="S3334" s="11" t="s">
        <v>14230</v>
      </c>
      <c r="T3334" s="11" t="s">
        <v>14231</v>
      </c>
    </row>
    <row x14ac:dyDescent="0.25" r="3335" customHeight="1" ht="19.5">
      <c r="A3335" s="18">
        <v>45206</v>
      </c>
      <c r="B3335" s="11" t="s">
        <v>14232</v>
      </c>
      <c r="C3335" s="11" t="s">
        <v>874</v>
      </c>
      <c r="D3335" s="12"/>
      <c r="E3335" s="13">
        <v>18671783868</v>
      </c>
      <c r="F3335" s="11" t="s">
        <v>14233</v>
      </c>
      <c r="G3335" s="12" t="s">
        <v>56</v>
      </c>
      <c r="H3335" s="12"/>
      <c r="I3335" s="14" t="s">
        <v>850</v>
      </c>
      <c r="J3335" s="12" t="s">
        <v>24</v>
      </c>
      <c r="K3335" s="12" t="s">
        <v>25</v>
      </c>
      <c r="L3335" s="12" t="s">
        <v>39</v>
      </c>
      <c r="M3335" s="11" t="s">
        <v>40</v>
      </c>
      <c r="N3335" s="11" t="s">
        <v>28</v>
      </c>
      <c r="O3335" s="12" t="s">
        <v>29</v>
      </c>
      <c r="P3335" s="12"/>
      <c r="Q3335" s="15" t="s">
        <v>14234</v>
      </c>
      <c r="R3335" s="12" t="s">
        <v>42</v>
      </c>
      <c r="S3335" s="11" t="s">
        <v>14235</v>
      </c>
      <c r="T3335" s="11" t="s">
        <v>14236</v>
      </c>
    </row>
    <row x14ac:dyDescent="0.25" r="3336" customHeight="1" ht="19.5">
      <c r="A3336" s="18">
        <v>45206</v>
      </c>
      <c r="B3336" s="11" t="s">
        <v>14237</v>
      </c>
      <c r="C3336" s="11" t="s">
        <v>545</v>
      </c>
      <c r="D3336" s="12"/>
      <c r="E3336" s="13">
        <v>15672512152</v>
      </c>
      <c r="F3336" s="11" t="s">
        <v>14238</v>
      </c>
      <c r="G3336" s="12" t="s">
        <v>23</v>
      </c>
      <c r="H3336" s="12"/>
      <c r="I3336" s="14" t="s">
        <v>272</v>
      </c>
      <c r="J3336" s="12" t="s">
        <v>24</v>
      </c>
      <c r="K3336" s="12" t="s">
        <v>25</v>
      </c>
      <c r="L3336" s="12" t="s">
        <v>39</v>
      </c>
      <c r="M3336" s="11" t="s">
        <v>40</v>
      </c>
      <c r="N3336" s="11" t="s">
        <v>28</v>
      </c>
      <c r="O3336" s="12" t="s">
        <v>29</v>
      </c>
      <c r="P3336" s="12"/>
      <c r="Q3336" s="15" t="s">
        <v>14239</v>
      </c>
      <c r="R3336" s="12" t="s">
        <v>42</v>
      </c>
      <c r="S3336" s="11" t="s">
        <v>14240</v>
      </c>
      <c r="T3336" s="11" t="s">
        <v>14241</v>
      </c>
    </row>
    <row x14ac:dyDescent="0.25" r="3337" customHeight="1" ht="19.5">
      <c r="A3337" s="18">
        <v>45206</v>
      </c>
      <c r="B3337" s="11" t="s">
        <v>14242</v>
      </c>
      <c r="C3337" s="11" t="s">
        <v>545</v>
      </c>
      <c r="D3337" s="12"/>
      <c r="E3337" s="13">
        <v>13264918027</v>
      </c>
      <c r="F3337" s="11" t="s">
        <v>14243</v>
      </c>
      <c r="G3337" s="12" t="s">
        <v>23</v>
      </c>
      <c r="H3337" s="12"/>
      <c r="I3337" s="14" t="s">
        <v>328</v>
      </c>
      <c r="J3337" s="12" t="s">
        <v>24</v>
      </c>
      <c r="K3337" s="12" t="s">
        <v>25</v>
      </c>
      <c r="L3337" s="12" t="s">
        <v>39</v>
      </c>
      <c r="M3337" s="11" t="s">
        <v>27</v>
      </c>
      <c r="N3337" s="11" t="s">
        <v>28</v>
      </c>
      <c r="O3337" s="12" t="s">
        <v>29</v>
      </c>
      <c r="P3337" s="12"/>
      <c r="Q3337" s="15" t="s">
        <v>14244</v>
      </c>
      <c r="R3337" s="12" t="s">
        <v>42</v>
      </c>
      <c r="S3337" s="11" t="s">
        <v>14245</v>
      </c>
      <c r="T3337" s="11" t="s">
        <v>14246</v>
      </c>
    </row>
    <row x14ac:dyDescent="0.25" r="3338" customHeight="1" ht="19.5">
      <c r="A3338" s="18">
        <v>45206</v>
      </c>
      <c r="B3338" s="11" t="s">
        <v>14247</v>
      </c>
      <c r="C3338" s="11" t="s">
        <v>8416</v>
      </c>
      <c r="D3338" s="12"/>
      <c r="E3338" s="13" t="s">
        <v>14248</v>
      </c>
      <c r="F3338" s="11" t="s">
        <v>14187</v>
      </c>
      <c r="G3338" s="12" t="s">
        <v>74</v>
      </c>
      <c r="H3338" s="12"/>
      <c r="I3338" s="14" t="s">
        <v>42</v>
      </c>
      <c r="J3338" s="12" t="s">
        <v>24</v>
      </c>
      <c r="K3338" s="12" t="s">
        <v>25</v>
      </c>
      <c r="L3338" s="12" t="s">
        <v>39</v>
      </c>
      <c r="M3338" s="11" t="s">
        <v>149</v>
      </c>
      <c r="N3338" s="11" t="s">
        <v>183</v>
      </c>
      <c r="O3338" s="12" t="s">
        <v>29</v>
      </c>
      <c r="P3338" s="12"/>
      <c r="Q3338" s="15" t="s">
        <v>14249</v>
      </c>
      <c r="R3338" s="12" t="s">
        <v>42</v>
      </c>
      <c r="S3338" s="11" t="s">
        <v>14250</v>
      </c>
      <c r="T3338" s="11" t="s">
        <v>14251</v>
      </c>
    </row>
    <row x14ac:dyDescent="0.25" r="3339" customHeight="1" ht="19.5">
      <c r="A3339" s="18">
        <v>45206</v>
      </c>
      <c r="B3339" s="11" t="s">
        <v>14252</v>
      </c>
      <c r="C3339" s="11" t="s">
        <v>169</v>
      </c>
      <c r="D3339" s="12"/>
      <c r="E3339" s="13">
        <v>15571775509</v>
      </c>
      <c r="F3339" s="11" t="s">
        <v>14253</v>
      </c>
      <c r="G3339" s="12" t="s">
        <v>115</v>
      </c>
      <c r="H3339" s="12" t="s">
        <v>86</v>
      </c>
      <c r="I3339" s="14" t="s">
        <v>796</v>
      </c>
      <c r="J3339" s="12" t="s">
        <v>24</v>
      </c>
      <c r="K3339" s="12" t="s">
        <v>25</v>
      </c>
      <c r="L3339" s="12" t="s">
        <v>39</v>
      </c>
      <c r="M3339" s="11" t="s">
        <v>40</v>
      </c>
      <c r="N3339" s="11" t="s">
        <v>28</v>
      </c>
      <c r="O3339" s="12" t="s">
        <v>29</v>
      </c>
      <c r="P3339" s="12"/>
      <c r="Q3339" s="15" t="s">
        <v>14254</v>
      </c>
      <c r="R3339" s="12" t="s">
        <v>42</v>
      </c>
      <c r="S3339" s="11" t="s">
        <v>14255</v>
      </c>
      <c r="T3339" s="11" t="s">
        <v>14256</v>
      </c>
    </row>
    <row x14ac:dyDescent="0.25" r="3340" customHeight="1" ht="19.5">
      <c r="A3340" s="18">
        <v>45206</v>
      </c>
      <c r="B3340" s="11" t="s">
        <v>14257</v>
      </c>
      <c r="C3340" s="11" t="s">
        <v>3878</v>
      </c>
      <c r="D3340" s="12"/>
      <c r="E3340" s="13">
        <v>18871708100</v>
      </c>
      <c r="F3340" s="11" t="s">
        <v>14258</v>
      </c>
      <c r="G3340" s="12" t="s">
        <v>216</v>
      </c>
      <c r="H3340" s="12"/>
      <c r="I3340" s="14" t="s">
        <v>259</v>
      </c>
      <c r="J3340" s="12" t="s">
        <v>24</v>
      </c>
      <c r="K3340" s="12" t="s">
        <v>25</v>
      </c>
      <c r="L3340" s="12" t="s">
        <v>39</v>
      </c>
      <c r="M3340" s="11" t="s">
        <v>40</v>
      </c>
      <c r="N3340" s="11" t="s">
        <v>28</v>
      </c>
      <c r="O3340" s="12" t="s">
        <v>29</v>
      </c>
      <c r="P3340" s="12"/>
      <c r="Q3340" s="15" t="s">
        <v>14259</v>
      </c>
      <c r="R3340" s="12" t="s">
        <v>42</v>
      </c>
      <c r="S3340" s="11" t="s">
        <v>14260</v>
      </c>
      <c r="T3340" s="11" t="s">
        <v>14261</v>
      </c>
    </row>
    <row x14ac:dyDescent="0.25" r="3341" customHeight="1" ht="19.5">
      <c r="A3341" s="18">
        <v>45206</v>
      </c>
      <c r="B3341" s="11" t="s">
        <v>14262</v>
      </c>
      <c r="C3341" s="11" t="s">
        <v>6057</v>
      </c>
      <c r="D3341" s="12"/>
      <c r="E3341" s="13">
        <v>17507208224</v>
      </c>
      <c r="F3341" s="11" t="s">
        <v>14263</v>
      </c>
      <c r="G3341" s="12" t="s">
        <v>37</v>
      </c>
      <c r="H3341" s="12"/>
      <c r="I3341" s="14" t="s">
        <v>259</v>
      </c>
      <c r="J3341" s="12" t="s">
        <v>24</v>
      </c>
      <c r="K3341" s="12" t="s">
        <v>25</v>
      </c>
      <c r="L3341" s="12" t="s">
        <v>39</v>
      </c>
      <c r="M3341" s="11" t="s">
        <v>40</v>
      </c>
      <c r="N3341" s="11" t="s">
        <v>183</v>
      </c>
      <c r="O3341" s="12" t="s">
        <v>29</v>
      </c>
      <c r="P3341" s="12"/>
      <c r="Q3341" s="15" t="s">
        <v>14264</v>
      </c>
      <c r="R3341" s="12" t="s">
        <v>42</v>
      </c>
      <c r="S3341" s="11" t="s">
        <v>14265</v>
      </c>
      <c r="T3341" s="11" t="s">
        <v>14266</v>
      </c>
    </row>
    <row x14ac:dyDescent="0.25" r="3342" customHeight="1" ht="19.5">
      <c r="A3342" s="18">
        <v>45206</v>
      </c>
      <c r="B3342" s="11" t="s">
        <v>14267</v>
      </c>
      <c r="C3342" s="11" t="s">
        <v>691</v>
      </c>
      <c r="D3342" s="12"/>
      <c r="E3342" s="13">
        <v>18672090881</v>
      </c>
      <c r="F3342" s="11" t="s">
        <v>14268</v>
      </c>
      <c r="G3342" s="12" t="s">
        <v>74</v>
      </c>
      <c r="H3342" s="12"/>
      <c r="I3342" s="14" t="s">
        <v>206</v>
      </c>
      <c r="J3342" s="12" t="s">
        <v>24</v>
      </c>
      <c r="K3342" s="12" t="s">
        <v>25</v>
      </c>
      <c r="L3342" s="12" t="s">
        <v>39</v>
      </c>
      <c r="M3342" s="11" t="s">
        <v>40</v>
      </c>
      <c r="N3342" s="11" t="s">
        <v>28</v>
      </c>
      <c r="O3342" s="12" t="s">
        <v>29</v>
      </c>
      <c r="P3342" s="12"/>
      <c r="Q3342" s="15" t="s">
        <v>14269</v>
      </c>
      <c r="R3342" s="12" t="s">
        <v>42</v>
      </c>
      <c r="S3342" s="11" t="s">
        <v>14270</v>
      </c>
      <c r="T3342" s="11" t="s">
        <v>14271</v>
      </c>
    </row>
    <row x14ac:dyDescent="0.25" r="3343" customHeight="1" ht="19.5">
      <c r="A3343" s="18">
        <v>45206</v>
      </c>
      <c r="B3343" s="11" t="s">
        <v>14272</v>
      </c>
      <c r="C3343" s="11" t="s">
        <v>691</v>
      </c>
      <c r="D3343" s="12"/>
      <c r="E3343" s="13">
        <v>13207226079</v>
      </c>
      <c r="F3343" s="11" t="s">
        <v>14273</v>
      </c>
      <c r="G3343" s="12" t="s">
        <v>289</v>
      </c>
      <c r="H3343" s="12" t="s">
        <v>98</v>
      </c>
      <c r="I3343" s="14" t="s">
        <v>57</v>
      </c>
      <c r="J3343" s="12" t="s">
        <v>24</v>
      </c>
      <c r="K3343" s="12" t="s">
        <v>25</v>
      </c>
      <c r="L3343" s="12" t="s">
        <v>39</v>
      </c>
      <c r="M3343" s="11" t="s">
        <v>40</v>
      </c>
      <c r="N3343" s="11" t="s">
        <v>28</v>
      </c>
      <c r="O3343" s="12" t="s">
        <v>29</v>
      </c>
      <c r="P3343" s="12"/>
      <c r="Q3343" s="15" t="s">
        <v>14274</v>
      </c>
      <c r="R3343" s="12" t="s">
        <v>42</v>
      </c>
      <c r="S3343" s="11" t="s">
        <v>14275</v>
      </c>
      <c r="T3343" s="11"/>
    </row>
    <row x14ac:dyDescent="0.25" r="3344" customHeight="1" ht="19.5">
      <c r="A3344" s="18">
        <v>45206</v>
      </c>
      <c r="B3344" s="11" t="s">
        <v>14276</v>
      </c>
      <c r="C3344" s="11" t="s">
        <v>158</v>
      </c>
      <c r="D3344" s="12"/>
      <c r="E3344" s="13">
        <v>15572735789</v>
      </c>
      <c r="F3344" s="11" t="s">
        <v>14277</v>
      </c>
      <c r="G3344" s="12" t="s">
        <v>62</v>
      </c>
      <c r="H3344" s="12" t="s">
        <v>98</v>
      </c>
      <c r="I3344" s="14" t="s">
        <v>148</v>
      </c>
      <c r="J3344" s="12" t="s">
        <v>24</v>
      </c>
      <c r="K3344" s="12" t="s">
        <v>172</v>
      </c>
      <c r="L3344" s="12" t="s">
        <v>39</v>
      </c>
      <c r="M3344" s="11" t="s">
        <v>40</v>
      </c>
      <c r="N3344" s="11" t="s">
        <v>28</v>
      </c>
      <c r="O3344" s="12" t="s">
        <v>29</v>
      </c>
      <c r="P3344" s="12"/>
      <c r="Q3344" s="15" t="s">
        <v>14278</v>
      </c>
      <c r="R3344" s="12" t="s">
        <v>42</v>
      </c>
      <c r="S3344" s="11" t="s">
        <v>14279</v>
      </c>
      <c r="T3344" s="11" t="s">
        <v>14280</v>
      </c>
    </row>
    <row x14ac:dyDescent="0.25" r="3345" customHeight="1" ht="19.5">
      <c r="A3345" s="18">
        <v>45206</v>
      </c>
      <c r="B3345" s="11" t="s">
        <v>14281</v>
      </c>
      <c r="C3345" s="11" t="s">
        <v>5626</v>
      </c>
      <c r="D3345" s="12"/>
      <c r="E3345" s="13">
        <v>15549317782</v>
      </c>
      <c r="F3345" s="11" t="s">
        <v>1305</v>
      </c>
      <c r="G3345" s="12" t="s">
        <v>74</v>
      </c>
      <c r="H3345" s="12" t="s">
        <v>98</v>
      </c>
      <c r="I3345" s="14" t="s">
        <v>328</v>
      </c>
      <c r="J3345" s="12" t="s">
        <v>24</v>
      </c>
      <c r="K3345" s="12" t="s">
        <v>25</v>
      </c>
      <c r="L3345" s="12" t="s">
        <v>39</v>
      </c>
      <c r="M3345" s="11" t="s">
        <v>40</v>
      </c>
      <c r="N3345" s="11" t="s">
        <v>28</v>
      </c>
      <c r="O3345" s="12" t="s">
        <v>29</v>
      </c>
      <c r="P3345" s="12"/>
      <c r="Q3345" s="15" t="s">
        <v>14282</v>
      </c>
      <c r="R3345" s="12" t="s">
        <v>42</v>
      </c>
      <c r="S3345" s="11" t="s">
        <v>14283</v>
      </c>
      <c r="T3345" s="11" t="s">
        <v>14284</v>
      </c>
    </row>
    <row x14ac:dyDescent="0.25" r="3346" customHeight="1" ht="19.5">
      <c r="A3346" s="18">
        <v>45206</v>
      </c>
      <c r="B3346" s="11" t="s">
        <v>14285</v>
      </c>
      <c r="C3346" s="11" t="s">
        <v>14286</v>
      </c>
      <c r="D3346" s="12"/>
      <c r="E3346" s="13" t="s">
        <v>14287</v>
      </c>
      <c r="F3346" s="11" t="s">
        <v>14288</v>
      </c>
      <c r="G3346" s="12" t="s">
        <v>74</v>
      </c>
      <c r="H3346" s="12" t="s">
        <v>98</v>
      </c>
      <c r="I3346" s="14" t="s">
        <v>3454</v>
      </c>
      <c r="J3346" s="12" t="s">
        <v>24</v>
      </c>
      <c r="K3346" s="12" t="s">
        <v>25</v>
      </c>
      <c r="L3346" s="12" t="s">
        <v>39</v>
      </c>
      <c r="M3346" s="11" t="s">
        <v>149</v>
      </c>
      <c r="N3346" s="11" t="s">
        <v>28</v>
      </c>
      <c r="O3346" s="12" t="s">
        <v>29</v>
      </c>
      <c r="P3346" s="12"/>
      <c r="Q3346" s="15" t="s">
        <v>14289</v>
      </c>
      <c r="R3346" s="12" t="s">
        <v>42</v>
      </c>
      <c r="S3346" s="11" t="s">
        <v>14290</v>
      </c>
      <c r="T3346" s="11" t="s">
        <v>14291</v>
      </c>
    </row>
    <row x14ac:dyDescent="0.25" r="3347" customHeight="1" ht="19.5">
      <c r="A3347" s="18">
        <v>45206</v>
      </c>
      <c r="B3347" s="11" t="s">
        <v>14292</v>
      </c>
      <c r="C3347" s="11" t="s">
        <v>5631</v>
      </c>
      <c r="D3347" s="12"/>
      <c r="E3347" s="13" t="s">
        <v>14293</v>
      </c>
      <c r="F3347" s="11" t="s">
        <v>14294</v>
      </c>
      <c r="G3347" s="12" t="s">
        <v>74</v>
      </c>
      <c r="H3347" s="12" t="s">
        <v>98</v>
      </c>
      <c r="I3347" s="14" t="s">
        <v>154</v>
      </c>
      <c r="J3347" s="12" t="s">
        <v>24</v>
      </c>
      <c r="K3347" s="12" t="s">
        <v>25</v>
      </c>
      <c r="L3347" s="12" t="s">
        <v>39</v>
      </c>
      <c r="M3347" s="11" t="s">
        <v>149</v>
      </c>
      <c r="N3347" s="11" t="s">
        <v>183</v>
      </c>
      <c r="O3347" s="12" t="s">
        <v>29</v>
      </c>
      <c r="P3347" s="12"/>
      <c r="Q3347" s="15" t="s">
        <v>985</v>
      </c>
      <c r="R3347" s="12" t="s">
        <v>42</v>
      </c>
      <c r="S3347" s="11" t="s">
        <v>14295</v>
      </c>
      <c r="T3347" s="11" t="s">
        <v>14296</v>
      </c>
    </row>
    <row x14ac:dyDescent="0.25" r="3348" customHeight="1" ht="19.5">
      <c r="A3348" s="18">
        <v>45206</v>
      </c>
      <c r="B3348" s="11" t="s">
        <v>14297</v>
      </c>
      <c r="C3348" s="11" t="s">
        <v>7138</v>
      </c>
      <c r="D3348" s="12"/>
      <c r="E3348" s="13">
        <v>15572700014</v>
      </c>
      <c r="F3348" s="11" t="s">
        <v>1311</v>
      </c>
      <c r="G3348" s="12" t="s">
        <v>74</v>
      </c>
      <c r="H3348" s="12"/>
      <c r="I3348" s="14" t="s">
        <v>749</v>
      </c>
      <c r="J3348" s="12" t="s">
        <v>24</v>
      </c>
      <c r="K3348" s="12" t="s">
        <v>25</v>
      </c>
      <c r="L3348" s="12" t="s">
        <v>39</v>
      </c>
      <c r="M3348" s="11" t="s">
        <v>40</v>
      </c>
      <c r="N3348" s="11" t="s">
        <v>4770</v>
      </c>
      <c r="O3348" s="12" t="s">
        <v>29</v>
      </c>
      <c r="P3348" s="12"/>
      <c r="Q3348" s="15" t="s">
        <v>14298</v>
      </c>
      <c r="R3348" s="12" t="s">
        <v>7139</v>
      </c>
      <c r="S3348" s="11" t="s">
        <v>12453</v>
      </c>
      <c r="T3348" s="11"/>
    </row>
    <row x14ac:dyDescent="0.25" r="3349" customHeight="1" ht="19.5">
      <c r="A3349" s="18">
        <v>45206</v>
      </c>
      <c r="B3349" s="11" t="s">
        <v>14299</v>
      </c>
      <c r="C3349" s="11" t="s">
        <v>12652</v>
      </c>
      <c r="D3349" s="12"/>
      <c r="E3349" s="13">
        <v>18608603772</v>
      </c>
      <c r="F3349" s="11" t="s">
        <v>14300</v>
      </c>
      <c r="G3349" s="12" t="s">
        <v>56</v>
      </c>
      <c r="H3349" s="12"/>
      <c r="I3349" s="14" t="s">
        <v>154</v>
      </c>
      <c r="J3349" s="12" t="s">
        <v>24</v>
      </c>
      <c r="K3349" s="12" t="s">
        <v>25</v>
      </c>
      <c r="L3349" s="12" t="s">
        <v>39</v>
      </c>
      <c r="M3349" s="11" t="s">
        <v>27</v>
      </c>
      <c r="N3349" s="11" t="s">
        <v>28</v>
      </c>
      <c r="O3349" s="12" t="s">
        <v>29</v>
      </c>
      <c r="P3349" s="12"/>
      <c r="Q3349" s="15" t="s">
        <v>14301</v>
      </c>
      <c r="R3349" s="12" t="s">
        <v>42</v>
      </c>
      <c r="S3349" s="11" t="s">
        <v>14302</v>
      </c>
      <c r="T3349" s="11" t="s">
        <v>14303</v>
      </c>
    </row>
    <row x14ac:dyDescent="0.25" r="3350" customHeight="1" ht="19.5">
      <c r="A3350" s="18">
        <v>45206</v>
      </c>
      <c r="B3350" s="11" t="s">
        <v>14304</v>
      </c>
      <c r="C3350" s="11" t="s">
        <v>5626</v>
      </c>
      <c r="D3350" s="12"/>
      <c r="E3350" s="13">
        <v>15549396619</v>
      </c>
      <c r="F3350" s="11" t="s">
        <v>14305</v>
      </c>
      <c r="G3350" s="12" t="s">
        <v>74</v>
      </c>
      <c r="H3350" s="12"/>
      <c r="I3350" s="14" t="s">
        <v>486</v>
      </c>
      <c r="J3350" s="12" t="s">
        <v>24</v>
      </c>
      <c r="K3350" s="12" t="s">
        <v>25</v>
      </c>
      <c r="L3350" s="12" t="s">
        <v>39</v>
      </c>
      <c r="M3350" s="11" t="s">
        <v>27</v>
      </c>
      <c r="N3350" s="11" t="s">
        <v>28</v>
      </c>
      <c r="O3350" s="12" t="s">
        <v>29</v>
      </c>
      <c r="P3350" s="12"/>
      <c r="Q3350" s="15" t="s">
        <v>14306</v>
      </c>
      <c r="R3350" s="12" t="s">
        <v>42</v>
      </c>
      <c r="S3350" s="11" t="s">
        <v>14307</v>
      </c>
      <c r="T3350" s="11" t="s">
        <v>14308</v>
      </c>
    </row>
    <row x14ac:dyDescent="0.25" r="3351" customHeight="1" ht="19.5">
      <c r="A3351" s="18">
        <v>45206</v>
      </c>
      <c r="B3351" s="11" t="s">
        <v>14309</v>
      </c>
      <c r="C3351" s="11" t="s">
        <v>14310</v>
      </c>
      <c r="D3351" s="12"/>
      <c r="E3351" s="13">
        <v>18672102215</v>
      </c>
      <c r="F3351" s="11" t="s">
        <v>7869</v>
      </c>
      <c r="G3351" s="12" t="s">
        <v>23</v>
      </c>
      <c r="H3351" s="12"/>
      <c r="I3351" s="14" t="s">
        <v>615</v>
      </c>
      <c r="J3351" s="12" t="s">
        <v>24</v>
      </c>
      <c r="K3351" s="12" t="s">
        <v>25</v>
      </c>
      <c r="L3351" s="12" t="s">
        <v>39</v>
      </c>
      <c r="M3351" s="11" t="s">
        <v>40</v>
      </c>
      <c r="N3351" s="11" t="s">
        <v>28</v>
      </c>
      <c r="O3351" s="12" t="s">
        <v>29</v>
      </c>
      <c r="P3351" s="12"/>
      <c r="Q3351" s="15" t="s">
        <v>14311</v>
      </c>
      <c r="R3351" s="12" t="s">
        <v>42</v>
      </c>
      <c r="S3351" s="11" t="s">
        <v>14312</v>
      </c>
      <c r="T3351" s="11"/>
    </row>
    <row x14ac:dyDescent="0.25" r="3352" customHeight="1" ht="19.5">
      <c r="A3352" s="18">
        <v>45206</v>
      </c>
      <c r="B3352" s="11" t="s">
        <v>14313</v>
      </c>
      <c r="C3352" s="11" t="s">
        <v>14314</v>
      </c>
      <c r="D3352" s="12"/>
      <c r="E3352" s="13">
        <v>13117274131</v>
      </c>
      <c r="F3352" s="11" t="s">
        <v>14315</v>
      </c>
      <c r="G3352" s="12" t="s">
        <v>74</v>
      </c>
      <c r="H3352" s="12"/>
      <c r="I3352" s="14" t="s">
        <v>254</v>
      </c>
      <c r="J3352" s="12" t="s">
        <v>24</v>
      </c>
      <c r="K3352" s="12" t="s">
        <v>25</v>
      </c>
      <c r="L3352" s="12" t="s">
        <v>39</v>
      </c>
      <c r="M3352" s="11" t="s">
        <v>27</v>
      </c>
      <c r="N3352" s="11" t="s">
        <v>183</v>
      </c>
      <c r="O3352" s="12" t="s">
        <v>29</v>
      </c>
      <c r="P3352" s="12"/>
      <c r="Q3352" s="15"/>
      <c r="R3352" s="12" t="s">
        <v>254</v>
      </c>
      <c r="S3352" s="11" t="s">
        <v>14316</v>
      </c>
      <c r="T3352" s="11"/>
    </row>
    <row x14ac:dyDescent="0.25" r="3353" customHeight="1" ht="19.5">
      <c r="A3353" s="18">
        <v>45206</v>
      </c>
      <c r="B3353" s="11" t="s">
        <v>14317</v>
      </c>
      <c r="C3353" s="11" t="s">
        <v>14318</v>
      </c>
      <c r="D3353" s="12"/>
      <c r="E3353" s="13">
        <v>13264919651</v>
      </c>
      <c r="F3353" s="11" t="s">
        <v>14319</v>
      </c>
      <c r="G3353" s="12" t="s">
        <v>48</v>
      </c>
      <c r="H3353" s="12"/>
      <c r="I3353" s="14" t="s">
        <v>182</v>
      </c>
      <c r="J3353" s="12" t="s">
        <v>24</v>
      </c>
      <c r="K3353" s="12" t="s">
        <v>25</v>
      </c>
      <c r="L3353" s="12" t="s">
        <v>39</v>
      </c>
      <c r="M3353" s="11" t="s">
        <v>27</v>
      </c>
      <c r="N3353" s="11" t="s">
        <v>183</v>
      </c>
      <c r="O3353" s="12" t="s">
        <v>29</v>
      </c>
      <c r="P3353" s="12"/>
      <c r="Q3353" s="15"/>
      <c r="R3353" s="12" t="s">
        <v>182</v>
      </c>
      <c r="S3353" s="11" t="s">
        <v>14320</v>
      </c>
      <c r="T3353" s="11"/>
    </row>
    <row x14ac:dyDescent="0.25" r="3354" customHeight="1" ht="19.5">
      <c r="A3354" s="18">
        <v>45206</v>
      </c>
      <c r="B3354" s="11" t="s">
        <v>14321</v>
      </c>
      <c r="C3354" s="11" t="s">
        <v>14318</v>
      </c>
      <c r="D3354" s="12"/>
      <c r="E3354" s="13">
        <v>18671756502</v>
      </c>
      <c r="F3354" s="11" t="s">
        <v>14322</v>
      </c>
      <c r="G3354" s="12" t="s">
        <v>37</v>
      </c>
      <c r="H3354" s="12"/>
      <c r="I3354" s="14" t="s">
        <v>254</v>
      </c>
      <c r="J3354" s="12" t="s">
        <v>24</v>
      </c>
      <c r="K3354" s="12" t="s">
        <v>25</v>
      </c>
      <c r="L3354" s="12" t="s">
        <v>39</v>
      </c>
      <c r="M3354" s="11" t="s">
        <v>27</v>
      </c>
      <c r="N3354" s="11" t="s">
        <v>183</v>
      </c>
      <c r="O3354" s="12" t="s">
        <v>29</v>
      </c>
      <c r="P3354" s="12"/>
      <c r="Q3354" s="15"/>
      <c r="R3354" s="12" t="s">
        <v>254</v>
      </c>
      <c r="S3354" s="11" t="s">
        <v>14323</v>
      </c>
      <c r="T3354" s="11"/>
    </row>
    <row x14ac:dyDescent="0.25" r="3355" customHeight="1" ht="19.5">
      <c r="A3355" s="18">
        <v>45206</v>
      </c>
      <c r="B3355" s="11" t="s">
        <v>14324</v>
      </c>
      <c r="C3355" s="11" t="s">
        <v>72</v>
      </c>
      <c r="D3355" s="12"/>
      <c r="E3355" s="13">
        <v>18694084338</v>
      </c>
      <c r="F3355" s="11" t="s">
        <v>2600</v>
      </c>
      <c r="G3355" s="12" t="s">
        <v>23</v>
      </c>
      <c r="H3355" s="12"/>
      <c r="I3355" s="14" t="s">
        <v>1394</v>
      </c>
      <c r="J3355" s="12" t="s">
        <v>24</v>
      </c>
      <c r="K3355" s="12" t="s">
        <v>25</v>
      </c>
      <c r="L3355" s="12" t="s">
        <v>39</v>
      </c>
      <c r="M3355" s="11" t="s">
        <v>40</v>
      </c>
      <c r="N3355" s="11" t="s">
        <v>28</v>
      </c>
      <c r="O3355" s="12" t="s">
        <v>29</v>
      </c>
      <c r="P3355" s="12"/>
      <c r="Q3355" s="15" t="s">
        <v>14325</v>
      </c>
      <c r="R3355" s="12" t="s">
        <v>42</v>
      </c>
      <c r="S3355" s="11" t="s">
        <v>14326</v>
      </c>
      <c r="T3355" s="11"/>
    </row>
    <row x14ac:dyDescent="0.25" r="3356" customHeight="1" ht="19.5">
      <c r="A3356" s="18">
        <v>45206</v>
      </c>
      <c r="B3356" s="11" t="s">
        <v>14327</v>
      </c>
      <c r="C3356" s="11" t="s">
        <v>5684</v>
      </c>
      <c r="D3356" s="12"/>
      <c r="E3356" s="13">
        <v>15586351391</v>
      </c>
      <c r="F3356" s="11" t="s">
        <v>14328</v>
      </c>
      <c r="G3356" s="12" t="s">
        <v>48</v>
      </c>
      <c r="H3356" s="12"/>
      <c r="I3356" s="14" t="s">
        <v>8227</v>
      </c>
      <c r="J3356" s="12" t="s">
        <v>24</v>
      </c>
      <c r="K3356" s="12" t="s">
        <v>25</v>
      </c>
      <c r="L3356" s="12" t="s">
        <v>39</v>
      </c>
      <c r="M3356" s="11" t="s">
        <v>27</v>
      </c>
      <c r="N3356" s="11" t="s">
        <v>183</v>
      </c>
      <c r="O3356" s="12" t="s">
        <v>29</v>
      </c>
      <c r="P3356" s="12"/>
      <c r="Q3356" s="15"/>
      <c r="R3356" s="12" t="s">
        <v>8227</v>
      </c>
      <c r="S3356" s="11" t="s">
        <v>14329</v>
      </c>
      <c r="T3356" s="11"/>
    </row>
    <row x14ac:dyDescent="0.25" r="3357" customHeight="1" ht="19.5">
      <c r="A3357" s="18">
        <v>45206</v>
      </c>
      <c r="B3357" s="11" t="s">
        <v>14330</v>
      </c>
      <c r="C3357" s="11" t="s">
        <v>5684</v>
      </c>
      <c r="D3357" s="12"/>
      <c r="E3357" s="13">
        <v>15587979565</v>
      </c>
      <c r="F3357" s="11" t="s">
        <v>14331</v>
      </c>
      <c r="G3357" s="12" t="s">
        <v>48</v>
      </c>
      <c r="H3357" s="12"/>
      <c r="I3357" s="14" t="s">
        <v>11086</v>
      </c>
      <c r="J3357" s="12" t="s">
        <v>24</v>
      </c>
      <c r="K3357" s="12" t="s">
        <v>25</v>
      </c>
      <c r="L3357" s="12" t="s">
        <v>39</v>
      </c>
      <c r="M3357" s="11" t="s">
        <v>27</v>
      </c>
      <c r="N3357" s="11" t="s">
        <v>183</v>
      </c>
      <c r="O3357" s="12" t="s">
        <v>29</v>
      </c>
      <c r="P3357" s="12"/>
      <c r="Q3357" s="15"/>
      <c r="R3357" s="12" t="s">
        <v>11086</v>
      </c>
      <c r="S3357" s="11" t="s">
        <v>14332</v>
      </c>
      <c r="T3357" s="11"/>
    </row>
    <row x14ac:dyDescent="0.25" r="3358" customHeight="1" ht="19.5">
      <c r="A3358" s="18">
        <v>45206</v>
      </c>
      <c r="B3358" s="11" t="s">
        <v>14333</v>
      </c>
      <c r="C3358" s="11" t="s">
        <v>5684</v>
      </c>
      <c r="D3358" s="12"/>
      <c r="E3358" s="13">
        <v>17671329015</v>
      </c>
      <c r="F3358" s="11" t="s">
        <v>14334</v>
      </c>
      <c r="G3358" s="12" t="s">
        <v>115</v>
      </c>
      <c r="H3358" s="12"/>
      <c r="I3358" s="14" t="s">
        <v>68</v>
      </c>
      <c r="J3358" s="12" t="s">
        <v>24</v>
      </c>
      <c r="K3358" s="12" t="s">
        <v>25</v>
      </c>
      <c r="L3358" s="12" t="s">
        <v>39</v>
      </c>
      <c r="M3358" s="11" t="s">
        <v>27</v>
      </c>
      <c r="N3358" s="11" t="s">
        <v>183</v>
      </c>
      <c r="O3358" s="12" t="s">
        <v>29</v>
      </c>
      <c r="P3358" s="12"/>
      <c r="Q3358" s="15" t="s">
        <v>14335</v>
      </c>
      <c r="R3358" s="12" t="s">
        <v>42</v>
      </c>
      <c r="S3358" s="11" t="s">
        <v>14336</v>
      </c>
      <c r="T3358" s="11"/>
    </row>
    <row x14ac:dyDescent="0.25" r="3359" customHeight="1" ht="19.5">
      <c r="A3359" s="18">
        <v>45206</v>
      </c>
      <c r="B3359" s="11" t="s">
        <v>14337</v>
      </c>
      <c r="C3359" s="11" t="s">
        <v>5684</v>
      </c>
      <c r="D3359" s="12"/>
      <c r="E3359" s="13">
        <v>13277259698</v>
      </c>
      <c r="F3359" s="11" t="s">
        <v>14338</v>
      </c>
      <c r="G3359" s="12" t="s">
        <v>115</v>
      </c>
      <c r="H3359" s="12"/>
      <c r="I3359" s="14" t="s">
        <v>1394</v>
      </c>
      <c r="J3359" s="12" t="s">
        <v>24</v>
      </c>
      <c r="K3359" s="12" t="s">
        <v>25</v>
      </c>
      <c r="L3359" s="12" t="s">
        <v>39</v>
      </c>
      <c r="M3359" s="11" t="s">
        <v>27</v>
      </c>
      <c r="N3359" s="11" t="s">
        <v>183</v>
      </c>
      <c r="O3359" s="12" t="s">
        <v>29</v>
      </c>
      <c r="P3359" s="12"/>
      <c r="Q3359" s="15" t="s">
        <v>14339</v>
      </c>
      <c r="R3359" s="12" t="s">
        <v>42</v>
      </c>
      <c r="S3359" s="11" t="s">
        <v>14340</v>
      </c>
      <c r="T3359" s="11"/>
    </row>
    <row x14ac:dyDescent="0.25" r="3360" customHeight="1" ht="19.5">
      <c r="A3360" s="18">
        <v>45206</v>
      </c>
      <c r="B3360" s="11" t="s">
        <v>14341</v>
      </c>
      <c r="C3360" s="11" t="s">
        <v>5684</v>
      </c>
      <c r="D3360" s="12"/>
      <c r="E3360" s="13">
        <v>18571013129</v>
      </c>
      <c r="F3360" s="11" t="s">
        <v>14342</v>
      </c>
      <c r="G3360" s="12" t="s">
        <v>48</v>
      </c>
      <c r="H3360" s="12"/>
      <c r="I3360" s="14" t="s">
        <v>925</v>
      </c>
      <c r="J3360" s="12" t="s">
        <v>24</v>
      </c>
      <c r="K3360" s="12" t="s">
        <v>25</v>
      </c>
      <c r="L3360" s="12" t="s">
        <v>39</v>
      </c>
      <c r="M3360" s="11" t="s">
        <v>40</v>
      </c>
      <c r="N3360" s="11" t="s">
        <v>183</v>
      </c>
      <c r="O3360" s="12" t="s">
        <v>29</v>
      </c>
      <c r="P3360" s="12"/>
      <c r="Q3360" s="15" t="s">
        <v>14343</v>
      </c>
      <c r="R3360" s="12" t="s">
        <v>42</v>
      </c>
      <c r="S3360" s="11" t="s">
        <v>14344</v>
      </c>
      <c r="T3360" s="11"/>
    </row>
    <row x14ac:dyDescent="0.25" r="3361" customHeight="1" ht="19.5">
      <c r="A3361" s="18">
        <v>45206</v>
      </c>
      <c r="B3361" s="11" t="s">
        <v>14345</v>
      </c>
      <c r="C3361" s="11" t="s">
        <v>5684</v>
      </c>
      <c r="D3361" s="12"/>
      <c r="E3361" s="13">
        <v>18527208412</v>
      </c>
      <c r="F3361" s="11" t="s">
        <v>14346</v>
      </c>
      <c r="G3361" s="12" t="s">
        <v>74</v>
      </c>
      <c r="H3361" s="12"/>
      <c r="I3361" s="14" t="s">
        <v>131</v>
      </c>
      <c r="J3361" s="12" t="s">
        <v>24</v>
      </c>
      <c r="K3361" s="12" t="s">
        <v>25</v>
      </c>
      <c r="L3361" s="12" t="s">
        <v>39</v>
      </c>
      <c r="M3361" s="11" t="s">
        <v>40</v>
      </c>
      <c r="N3361" s="11" t="s">
        <v>183</v>
      </c>
      <c r="O3361" s="12" t="s">
        <v>29</v>
      </c>
      <c r="P3361" s="12"/>
      <c r="Q3361" s="15" t="s">
        <v>14347</v>
      </c>
      <c r="R3361" s="12" t="s">
        <v>42</v>
      </c>
      <c r="S3361" s="11" t="s">
        <v>14348</v>
      </c>
      <c r="T3361" s="11"/>
    </row>
    <row x14ac:dyDescent="0.25" r="3362" customHeight="1" ht="19.5">
      <c r="A3362" s="18">
        <v>45206</v>
      </c>
      <c r="B3362" s="11" t="s">
        <v>14349</v>
      </c>
      <c r="C3362" s="11" t="s">
        <v>5684</v>
      </c>
      <c r="D3362" s="12"/>
      <c r="E3362" s="13">
        <v>15871658210</v>
      </c>
      <c r="F3362" s="11" t="s">
        <v>14350</v>
      </c>
      <c r="G3362" s="12" t="s">
        <v>23</v>
      </c>
      <c r="H3362" s="12"/>
      <c r="I3362" s="14" t="s">
        <v>68</v>
      </c>
      <c r="J3362" s="12" t="s">
        <v>24</v>
      </c>
      <c r="K3362" s="12" t="s">
        <v>25</v>
      </c>
      <c r="L3362" s="12" t="s">
        <v>39</v>
      </c>
      <c r="M3362" s="11" t="s">
        <v>27</v>
      </c>
      <c r="N3362" s="11" t="s">
        <v>183</v>
      </c>
      <c r="O3362" s="12" t="s">
        <v>29</v>
      </c>
      <c r="P3362" s="12"/>
      <c r="Q3362" s="15" t="s">
        <v>14351</v>
      </c>
      <c r="R3362" s="12" t="s">
        <v>42</v>
      </c>
      <c r="S3362" s="11" t="s">
        <v>14352</v>
      </c>
      <c r="T3362" s="11"/>
    </row>
    <row x14ac:dyDescent="0.25" r="3363" customHeight="1" ht="19.5">
      <c r="A3363" s="18">
        <v>45206</v>
      </c>
      <c r="B3363" s="11" t="s">
        <v>14353</v>
      </c>
      <c r="C3363" s="11" t="s">
        <v>5684</v>
      </c>
      <c r="D3363" s="12"/>
      <c r="E3363" s="13">
        <v>18671783411</v>
      </c>
      <c r="F3363" s="11" t="s">
        <v>14354</v>
      </c>
      <c r="G3363" s="12" t="s">
        <v>23</v>
      </c>
      <c r="H3363" s="12" t="s">
        <v>98</v>
      </c>
      <c r="I3363" s="14" t="s">
        <v>415</v>
      </c>
      <c r="J3363" s="12" t="s">
        <v>24</v>
      </c>
      <c r="K3363" s="12" t="s">
        <v>25</v>
      </c>
      <c r="L3363" s="12" t="s">
        <v>39</v>
      </c>
      <c r="M3363" s="11" t="s">
        <v>27</v>
      </c>
      <c r="N3363" s="11" t="s">
        <v>183</v>
      </c>
      <c r="O3363" s="12" t="s">
        <v>29</v>
      </c>
      <c r="P3363" s="12"/>
      <c r="Q3363" s="15" t="s">
        <v>14355</v>
      </c>
      <c r="R3363" s="12" t="s">
        <v>42</v>
      </c>
      <c r="S3363" s="11" t="s">
        <v>14356</v>
      </c>
      <c r="T3363" s="11"/>
    </row>
    <row x14ac:dyDescent="0.25" r="3364" customHeight="1" ht="19.5">
      <c r="A3364" s="18">
        <v>45206</v>
      </c>
      <c r="B3364" s="11" t="s">
        <v>14357</v>
      </c>
      <c r="C3364" s="11" t="s">
        <v>5684</v>
      </c>
      <c r="D3364" s="12"/>
      <c r="E3364" s="13">
        <v>15549383983</v>
      </c>
      <c r="F3364" s="11" t="s">
        <v>14358</v>
      </c>
      <c r="G3364" s="12" t="s">
        <v>48</v>
      </c>
      <c r="H3364" s="12"/>
      <c r="I3364" s="14" t="s">
        <v>104</v>
      </c>
      <c r="J3364" s="12" t="s">
        <v>24</v>
      </c>
      <c r="K3364" s="12" t="s">
        <v>25</v>
      </c>
      <c r="L3364" s="12" t="s">
        <v>39</v>
      </c>
      <c r="M3364" s="11" t="s">
        <v>27</v>
      </c>
      <c r="N3364" s="11" t="s">
        <v>183</v>
      </c>
      <c r="O3364" s="12" t="s">
        <v>29</v>
      </c>
      <c r="P3364" s="12"/>
      <c r="Q3364" s="15" t="s">
        <v>14359</v>
      </c>
      <c r="R3364" s="12" t="s">
        <v>42</v>
      </c>
      <c r="S3364" s="11" t="s">
        <v>14360</v>
      </c>
      <c r="T3364" s="11"/>
    </row>
    <row x14ac:dyDescent="0.25" r="3365" customHeight="1" ht="19.5">
      <c r="A3365" s="18">
        <v>45206</v>
      </c>
      <c r="B3365" s="11" t="s">
        <v>14361</v>
      </c>
      <c r="C3365" s="11" t="s">
        <v>5684</v>
      </c>
      <c r="D3365" s="12"/>
      <c r="E3365" s="13">
        <v>15586371859</v>
      </c>
      <c r="F3365" s="11" t="s">
        <v>14362</v>
      </c>
      <c r="G3365" s="12" t="s">
        <v>37</v>
      </c>
      <c r="H3365" s="12"/>
      <c r="I3365" s="14" t="s">
        <v>1394</v>
      </c>
      <c r="J3365" s="12" t="s">
        <v>24</v>
      </c>
      <c r="K3365" s="12" t="s">
        <v>25</v>
      </c>
      <c r="L3365" s="12" t="s">
        <v>39</v>
      </c>
      <c r="M3365" s="11" t="s">
        <v>40</v>
      </c>
      <c r="N3365" s="11" t="s">
        <v>183</v>
      </c>
      <c r="O3365" s="12" t="s">
        <v>29</v>
      </c>
      <c r="P3365" s="12"/>
      <c r="Q3365" s="15" t="s">
        <v>14363</v>
      </c>
      <c r="R3365" s="12" t="s">
        <v>42</v>
      </c>
      <c r="S3365" s="11" t="s">
        <v>14364</v>
      </c>
      <c r="T3365" s="11"/>
    </row>
    <row x14ac:dyDescent="0.25" r="3366" customHeight="1" ht="19.5">
      <c r="A3366" s="18">
        <v>45206</v>
      </c>
      <c r="B3366" s="11" t="s">
        <v>14365</v>
      </c>
      <c r="C3366" s="11" t="s">
        <v>5684</v>
      </c>
      <c r="D3366" s="12"/>
      <c r="E3366" s="13">
        <v>13094169959</v>
      </c>
      <c r="F3366" s="11" t="s">
        <v>14366</v>
      </c>
      <c r="G3366" s="12" t="s">
        <v>37</v>
      </c>
      <c r="H3366" s="12"/>
      <c r="I3366" s="14" t="s">
        <v>1914</v>
      </c>
      <c r="J3366" s="12" t="s">
        <v>24</v>
      </c>
      <c r="K3366" s="12" t="s">
        <v>25</v>
      </c>
      <c r="L3366" s="12" t="s">
        <v>39</v>
      </c>
      <c r="M3366" s="11" t="s">
        <v>40</v>
      </c>
      <c r="N3366" s="11" t="s">
        <v>183</v>
      </c>
      <c r="O3366" s="12" t="s">
        <v>29</v>
      </c>
      <c r="P3366" s="12"/>
      <c r="Q3366" s="15" t="s">
        <v>14367</v>
      </c>
      <c r="R3366" s="12" t="s">
        <v>42</v>
      </c>
      <c r="S3366" s="11" t="s">
        <v>14368</v>
      </c>
      <c r="T3366" s="11"/>
    </row>
    <row x14ac:dyDescent="0.25" r="3367" customHeight="1" ht="19.5">
      <c r="A3367" s="18">
        <v>45206</v>
      </c>
      <c r="B3367" s="11" t="s">
        <v>14369</v>
      </c>
      <c r="C3367" s="11" t="s">
        <v>5684</v>
      </c>
      <c r="D3367" s="12"/>
      <c r="E3367" s="13">
        <v>13040961610</v>
      </c>
      <c r="F3367" s="11" t="s">
        <v>14370</v>
      </c>
      <c r="G3367" s="12" t="s">
        <v>23</v>
      </c>
      <c r="H3367" s="12"/>
      <c r="I3367" s="14" t="s">
        <v>749</v>
      </c>
      <c r="J3367" s="12" t="s">
        <v>24</v>
      </c>
      <c r="K3367" s="12" t="s">
        <v>25</v>
      </c>
      <c r="L3367" s="12" t="s">
        <v>39</v>
      </c>
      <c r="M3367" s="11" t="s">
        <v>27</v>
      </c>
      <c r="N3367" s="11" t="s">
        <v>183</v>
      </c>
      <c r="O3367" s="12" t="s">
        <v>29</v>
      </c>
      <c r="P3367" s="12"/>
      <c r="Q3367" s="15" t="s">
        <v>14371</v>
      </c>
      <c r="R3367" s="12" t="s">
        <v>42</v>
      </c>
      <c r="S3367" s="11" t="s">
        <v>14372</v>
      </c>
      <c r="T3367" s="11"/>
    </row>
    <row x14ac:dyDescent="0.25" r="3368" customHeight="1" ht="19.5">
      <c r="A3368" s="18">
        <v>45206</v>
      </c>
      <c r="B3368" s="11" t="s">
        <v>14373</v>
      </c>
      <c r="C3368" s="11" t="s">
        <v>5684</v>
      </c>
      <c r="D3368" s="12"/>
      <c r="E3368" s="13">
        <v>15871664602</v>
      </c>
      <c r="F3368" s="11" t="s">
        <v>14374</v>
      </c>
      <c r="G3368" s="12" t="s">
        <v>115</v>
      </c>
      <c r="H3368" s="12"/>
      <c r="I3368" s="14" t="s">
        <v>136</v>
      </c>
      <c r="J3368" s="12" t="s">
        <v>24</v>
      </c>
      <c r="K3368" s="12" t="s">
        <v>25</v>
      </c>
      <c r="L3368" s="12" t="s">
        <v>39</v>
      </c>
      <c r="M3368" s="11" t="s">
        <v>27</v>
      </c>
      <c r="N3368" s="11" t="s">
        <v>183</v>
      </c>
      <c r="O3368" s="12" t="s">
        <v>29</v>
      </c>
      <c r="P3368" s="12"/>
      <c r="Q3368" s="15" t="s">
        <v>14375</v>
      </c>
      <c r="R3368" s="12" t="s">
        <v>42</v>
      </c>
      <c r="S3368" s="11" t="s">
        <v>14376</v>
      </c>
      <c r="T3368" s="11"/>
    </row>
    <row x14ac:dyDescent="0.25" r="3369" customHeight="1" ht="19.5">
      <c r="A3369" s="18">
        <v>45206</v>
      </c>
      <c r="B3369" s="11" t="s">
        <v>14377</v>
      </c>
      <c r="C3369" s="11" t="s">
        <v>5684</v>
      </c>
      <c r="D3369" s="12"/>
      <c r="E3369" s="13">
        <v>18674203303</v>
      </c>
      <c r="F3369" s="11" t="s">
        <v>7179</v>
      </c>
      <c r="G3369" s="12" t="s">
        <v>62</v>
      </c>
      <c r="H3369" s="12" t="s">
        <v>86</v>
      </c>
      <c r="I3369" s="14" t="s">
        <v>415</v>
      </c>
      <c r="J3369" s="12" t="s">
        <v>24</v>
      </c>
      <c r="K3369" s="12" t="s">
        <v>25</v>
      </c>
      <c r="L3369" s="12" t="s">
        <v>39</v>
      </c>
      <c r="M3369" s="11" t="s">
        <v>40</v>
      </c>
      <c r="N3369" s="11" t="s">
        <v>183</v>
      </c>
      <c r="O3369" s="12" t="s">
        <v>29</v>
      </c>
      <c r="P3369" s="12"/>
      <c r="Q3369" s="15" t="s">
        <v>14378</v>
      </c>
      <c r="R3369" s="12" t="s">
        <v>42</v>
      </c>
      <c r="S3369" s="11" t="s">
        <v>14379</v>
      </c>
      <c r="T3369" s="11"/>
    </row>
    <row x14ac:dyDescent="0.25" r="3370" customHeight="1" ht="19.5">
      <c r="A3370" s="18">
        <v>45206</v>
      </c>
      <c r="B3370" s="11" t="s">
        <v>14380</v>
      </c>
      <c r="C3370" s="11" t="s">
        <v>5684</v>
      </c>
      <c r="D3370" s="12"/>
      <c r="E3370" s="13">
        <v>15572707658</v>
      </c>
      <c r="F3370" s="11" t="s">
        <v>14381</v>
      </c>
      <c r="G3370" s="12" t="s">
        <v>62</v>
      </c>
      <c r="H3370" s="12" t="s">
        <v>357</v>
      </c>
      <c r="I3370" s="14" t="s">
        <v>415</v>
      </c>
      <c r="J3370" s="12" t="s">
        <v>24</v>
      </c>
      <c r="K3370" s="12" t="s">
        <v>25</v>
      </c>
      <c r="L3370" s="12" t="s">
        <v>39</v>
      </c>
      <c r="M3370" s="11" t="s">
        <v>27</v>
      </c>
      <c r="N3370" s="11" t="s">
        <v>183</v>
      </c>
      <c r="O3370" s="12" t="s">
        <v>29</v>
      </c>
      <c r="P3370" s="12"/>
      <c r="Q3370" s="15" t="s">
        <v>14382</v>
      </c>
      <c r="R3370" s="12" t="s">
        <v>42</v>
      </c>
      <c r="S3370" s="11" t="s">
        <v>14383</v>
      </c>
      <c r="T3370" s="11"/>
    </row>
    <row x14ac:dyDescent="0.25" r="3371" customHeight="1" ht="19.5">
      <c r="A3371" s="18">
        <v>45206</v>
      </c>
      <c r="B3371" s="11" t="s">
        <v>14384</v>
      </c>
      <c r="C3371" s="11" t="s">
        <v>5684</v>
      </c>
      <c r="D3371" s="12"/>
      <c r="E3371" s="13">
        <v>15671001103</v>
      </c>
      <c r="F3371" s="11" t="s">
        <v>14385</v>
      </c>
      <c r="G3371" s="12" t="s">
        <v>115</v>
      </c>
      <c r="H3371" s="12"/>
      <c r="I3371" s="14" t="s">
        <v>2649</v>
      </c>
      <c r="J3371" s="12" t="s">
        <v>24</v>
      </c>
      <c r="K3371" s="12" t="s">
        <v>25</v>
      </c>
      <c r="L3371" s="12" t="s">
        <v>39</v>
      </c>
      <c r="M3371" s="11" t="s">
        <v>27</v>
      </c>
      <c r="N3371" s="11" t="s">
        <v>183</v>
      </c>
      <c r="O3371" s="12" t="s">
        <v>29</v>
      </c>
      <c r="P3371" s="12"/>
      <c r="Q3371" s="15" t="s">
        <v>14386</v>
      </c>
      <c r="R3371" s="12" t="s">
        <v>42</v>
      </c>
      <c r="S3371" s="11" t="s">
        <v>14387</v>
      </c>
      <c r="T3371" s="11"/>
    </row>
    <row x14ac:dyDescent="0.25" r="3372" customHeight="1" ht="19.5">
      <c r="A3372" s="18">
        <v>45206</v>
      </c>
      <c r="B3372" s="11" t="s">
        <v>14388</v>
      </c>
      <c r="C3372" s="11" t="s">
        <v>5684</v>
      </c>
      <c r="D3372" s="12"/>
      <c r="E3372" s="13">
        <v>17671932819</v>
      </c>
      <c r="F3372" s="11" t="s">
        <v>14389</v>
      </c>
      <c r="G3372" s="12" t="s">
        <v>23</v>
      </c>
      <c r="H3372" s="12"/>
      <c r="I3372" s="14" t="s">
        <v>415</v>
      </c>
      <c r="J3372" s="12" t="s">
        <v>24</v>
      </c>
      <c r="K3372" s="12" t="s">
        <v>25</v>
      </c>
      <c r="L3372" s="12" t="s">
        <v>39</v>
      </c>
      <c r="M3372" s="11" t="s">
        <v>27</v>
      </c>
      <c r="N3372" s="11" t="s">
        <v>183</v>
      </c>
      <c r="O3372" s="12" t="s">
        <v>29</v>
      </c>
      <c r="P3372" s="12"/>
      <c r="Q3372" s="15" t="s">
        <v>14390</v>
      </c>
      <c r="R3372" s="12" t="s">
        <v>42</v>
      </c>
      <c r="S3372" s="11" t="s">
        <v>14391</v>
      </c>
      <c r="T3372" s="11"/>
    </row>
    <row x14ac:dyDescent="0.25" r="3373" customHeight="1" ht="19.5">
      <c r="A3373" s="18">
        <v>45206</v>
      </c>
      <c r="B3373" s="11" t="s">
        <v>14392</v>
      </c>
      <c r="C3373" s="11" t="s">
        <v>5684</v>
      </c>
      <c r="D3373" s="12"/>
      <c r="E3373" s="13">
        <v>18672660659</v>
      </c>
      <c r="F3373" s="11" t="s">
        <v>14393</v>
      </c>
      <c r="G3373" s="12" t="s">
        <v>56</v>
      </c>
      <c r="H3373" s="12" t="s">
        <v>86</v>
      </c>
      <c r="I3373" s="14" t="s">
        <v>796</v>
      </c>
      <c r="J3373" s="12" t="s">
        <v>24</v>
      </c>
      <c r="K3373" s="12" t="s">
        <v>25</v>
      </c>
      <c r="L3373" s="12" t="s">
        <v>39</v>
      </c>
      <c r="M3373" s="11" t="s">
        <v>27</v>
      </c>
      <c r="N3373" s="11" t="s">
        <v>183</v>
      </c>
      <c r="O3373" s="12" t="s">
        <v>29</v>
      </c>
      <c r="P3373" s="12"/>
      <c r="Q3373" s="15" t="s">
        <v>14394</v>
      </c>
      <c r="R3373" s="12" t="s">
        <v>42</v>
      </c>
      <c r="S3373" s="11" t="s">
        <v>14395</v>
      </c>
      <c r="T3373" s="11"/>
    </row>
    <row x14ac:dyDescent="0.25" r="3374" customHeight="1" ht="19.5">
      <c r="A3374" s="18">
        <v>45206</v>
      </c>
      <c r="B3374" s="11" t="s">
        <v>14396</v>
      </c>
      <c r="C3374" s="11" t="s">
        <v>6019</v>
      </c>
      <c r="D3374" s="12"/>
      <c r="E3374" s="13">
        <v>18671447077</v>
      </c>
      <c r="F3374" s="11" t="s">
        <v>14397</v>
      </c>
      <c r="G3374" s="12" t="s">
        <v>74</v>
      </c>
      <c r="H3374" s="12"/>
      <c r="I3374" s="14" t="s">
        <v>12624</v>
      </c>
      <c r="J3374" s="12" t="s">
        <v>24</v>
      </c>
      <c r="K3374" s="12" t="s">
        <v>172</v>
      </c>
      <c r="L3374" s="12"/>
      <c r="M3374" s="11" t="s">
        <v>27</v>
      </c>
      <c r="N3374" s="11" t="s">
        <v>624</v>
      </c>
      <c r="O3374" s="12" t="s">
        <v>29</v>
      </c>
      <c r="P3374" s="12"/>
      <c r="Q3374" s="15" t="s">
        <v>14398</v>
      </c>
      <c r="R3374" s="12" t="s">
        <v>42</v>
      </c>
      <c r="S3374" s="11" t="s">
        <v>14399</v>
      </c>
      <c r="T3374" s="11" t="s">
        <v>14400</v>
      </c>
    </row>
    <row x14ac:dyDescent="0.25" r="3375" customHeight="1" ht="19.5">
      <c r="A3375" s="18">
        <v>45206</v>
      </c>
      <c r="B3375" s="11" t="s">
        <v>14401</v>
      </c>
      <c r="C3375" s="11" t="s">
        <v>2809</v>
      </c>
      <c r="D3375" s="12"/>
      <c r="E3375" s="13">
        <v>13217170767</v>
      </c>
      <c r="F3375" s="11" t="s">
        <v>14402</v>
      </c>
      <c r="G3375" s="12" t="s">
        <v>62</v>
      </c>
      <c r="H3375" s="12"/>
      <c r="I3375" s="14">
        <v>10015</v>
      </c>
      <c r="J3375" s="12" t="s">
        <v>24</v>
      </c>
      <c r="K3375" s="12" t="s">
        <v>172</v>
      </c>
      <c r="L3375" s="12" t="s">
        <v>26</v>
      </c>
      <c r="M3375" s="11" t="s">
        <v>27</v>
      </c>
      <c r="N3375" s="11" t="s">
        <v>28</v>
      </c>
      <c r="O3375" s="12" t="s">
        <v>29</v>
      </c>
      <c r="P3375" s="12"/>
      <c r="Q3375" s="15" t="s">
        <v>14403</v>
      </c>
      <c r="R3375" s="12" t="s">
        <v>31</v>
      </c>
      <c r="S3375" s="11" t="s">
        <v>14404</v>
      </c>
      <c r="T3375" s="11" t="s">
        <v>14405</v>
      </c>
    </row>
    <row x14ac:dyDescent="0.25" r="3376" customHeight="1" ht="19.5">
      <c r="A3376" s="18">
        <v>45206</v>
      </c>
      <c r="B3376" s="11" t="s">
        <v>14406</v>
      </c>
      <c r="C3376" s="11" t="s">
        <v>5684</v>
      </c>
      <c r="D3376" s="12"/>
      <c r="E3376" s="13">
        <v>18672901010</v>
      </c>
      <c r="F3376" s="11" t="s">
        <v>14407</v>
      </c>
      <c r="G3376" s="12" t="s">
        <v>56</v>
      </c>
      <c r="H3376" s="12"/>
      <c r="I3376" s="14" t="s">
        <v>749</v>
      </c>
      <c r="J3376" s="12" t="s">
        <v>24</v>
      </c>
      <c r="K3376" s="12" t="s">
        <v>25</v>
      </c>
      <c r="L3376" s="12" t="s">
        <v>39</v>
      </c>
      <c r="M3376" s="11" t="s">
        <v>27</v>
      </c>
      <c r="N3376" s="11" t="s">
        <v>183</v>
      </c>
      <c r="O3376" s="12" t="s">
        <v>29</v>
      </c>
      <c r="P3376" s="12"/>
      <c r="Q3376" s="15" t="s">
        <v>14408</v>
      </c>
      <c r="R3376" s="12" t="s">
        <v>42</v>
      </c>
      <c r="S3376" s="11" t="s">
        <v>14409</v>
      </c>
      <c r="T3376" s="11" t="s">
        <v>14410</v>
      </c>
    </row>
    <row x14ac:dyDescent="0.25" r="3377" customHeight="1" ht="19.5">
      <c r="A3377" s="18">
        <v>45206</v>
      </c>
      <c r="B3377" s="11" t="s">
        <v>14411</v>
      </c>
      <c r="C3377" s="11" t="s">
        <v>5684</v>
      </c>
      <c r="D3377" s="12"/>
      <c r="E3377" s="13">
        <v>17671340680</v>
      </c>
      <c r="F3377" s="11" t="s">
        <v>14412</v>
      </c>
      <c r="G3377" s="12" t="s">
        <v>115</v>
      </c>
      <c r="H3377" s="12"/>
      <c r="I3377" s="14" t="s">
        <v>241</v>
      </c>
      <c r="J3377" s="12" t="s">
        <v>24</v>
      </c>
      <c r="K3377" s="12" t="s">
        <v>25</v>
      </c>
      <c r="L3377" s="12" t="s">
        <v>39</v>
      </c>
      <c r="M3377" s="11" t="s">
        <v>27</v>
      </c>
      <c r="N3377" s="11" t="s">
        <v>183</v>
      </c>
      <c r="O3377" s="12" t="s">
        <v>29</v>
      </c>
      <c r="P3377" s="12"/>
      <c r="Q3377" s="15" t="s">
        <v>14413</v>
      </c>
      <c r="R3377" s="12" t="s">
        <v>42</v>
      </c>
      <c r="S3377" s="11" t="s">
        <v>14414</v>
      </c>
      <c r="T3377" s="11" t="s">
        <v>14415</v>
      </c>
    </row>
    <row x14ac:dyDescent="0.25" r="3378" customHeight="1" ht="19.5">
      <c r="A3378" s="18">
        <v>45206</v>
      </c>
      <c r="B3378" s="11" t="s">
        <v>14416</v>
      </c>
      <c r="C3378" s="11" t="s">
        <v>5684</v>
      </c>
      <c r="D3378" s="12"/>
      <c r="E3378" s="13">
        <v>15971644350</v>
      </c>
      <c r="F3378" s="11" t="s">
        <v>14417</v>
      </c>
      <c r="G3378" s="12" t="s">
        <v>115</v>
      </c>
      <c r="H3378" s="12" t="s">
        <v>98</v>
      </c>
      <c r="I3378" s="14" t="s">
        <v>415</v>
      </c>
      <c r="J3378" s="12" t="s">
        <v>24</v>
      </c>
      <c r="K3378" s="12" t="s">
        <v>25</v>
      </c>
      <c r="L3378" s="12" t="s">
        <v>39</v>
      </c>
      <c r="M3378" s="11" t="s">
        <v>40</v>
      </c>
      <c r="N3378" s="11" t="s">
        <v>183</v>
      </c>
      <c r="O3378" s="12" t="s">
        <v>29</v>
      </c>
      <c r="P3378" s="12"/>
      <c r="Q3378" s="15" t="s">
        <v>14418</v>
      </c>
      <c r="R3378" s="12" t="s">
        <v>42</v>
      </c>
      <c r="S3378" s="11" t="s">
        <v>14419</v>
      </c>
      <c r="T3378" s="11" t="s">
        <v>14420</v>
      </c>
    </row>
    <row x14ac:dyDescent="0.25" r="3379" customHeight="1" ht="19.5">
      <c r="A3379" s="18">
        <v>45206</v>
      </c>
      <c r="B3379" s="11" t="s">
        <v>14421</v>
      </c>
      <c r="C3379" s="11" t="s">
        <v>5684</v>
      </c>
      <c r="D3379" s="12"/>
      <c r="E3379" s="13">
        <v>15872670857</v>
      </c>
      <c r="F3379" s="11" t="s">
        <v>14422</v>
      </c>
      <c r="G3379" s="12" t="s">
        <v>23</v>
      </c>
      <c r="H3379" s="12" t="s">
        <v>86</v>
      </c>
      <c r="I3379" s="14" t="s">
        <v>75</v>
      </c>
      <c r="J3379" s="12" t="s">
        <v>24</v>
      </c>
      <c r="K3379" s="12" t="s">
        <v>25</v>
      </c>
      <c r="L3379" s="12" t="s">
        <v>39</v>
      </c>
      <c r="M3379" s="11" t="s">
        <v>40</v>
      </c>
      <c r="N3379" s="11" t="s">
        <v>183</v>
      </c>
      <c r="O3379" s="12" t="s">
        <v>29</v>
      </c>
      <c r="P3379" s="12"/>
      <c r="Q3379" s="15" t="s">
        <v>14423</v>
      </c>
      <c r="R3379" s="12" t="s">
        <v>42</v>
      </c>
      <c r="S3379" s="11" t="s">
        <v>14424</v>
      </c>
      <c r="T3379" s="11" t="s">
        <v>14425</v>
      </c>
    </row>
    <row x14ac:dyDescent="0.25" r="3380" customHeight="1" ht="19.5">
      <c r="A3380" s="18">
        <v>45206</v>
      </c>
      <c r="B3380" s="11" t="s">
        <v>14426</v>
      </c>
      <c r="C3380" s="11" t="s">
        <v>5684</v>
      </c>
      <c r="D3380" s="12"/>
      <c r="E3380" s="13">
        <v>13197312179</v>
      </c>
      <c r="F3380" s="11" t="s">
        <v>14427</v>
      </c>
      <c r="G3380" s="12" t="s">
        <v>56</v>
      </c>
      <c r="H3380" s="12"/>
      <c r="I3380" s="14" t="s">
        <v>110</v>
      </c>
      <c r="J3380" s="12" t="s">
        <v>24</v>
      </c>
      <c r="K3380" s="12" t="s">
        <v>25</v>
      </c>
      <c r="L3380" s="12" t="s">
        <v>39</v>
      </c>
      <c r="M3380" s="11" t="s">
        <v>27</v>
      </c>
      <c r="N3380" s="11" t="s">
        <v>183</v>
      </c>
      <c r="O3380" s="12" t="s">
        <v>29</v>
      </c>
      <c r="P3380" s="12"/>
      <c r="Q3380" s="15" t="s">
        <v>14428</v>
      </c>
      <c r="R3380" s="12" t="s">
        <v>42</v>
      </c>
      <c r="S3380" s="11" t="s">
        <v>14429</v>
      </c>
      <c r="T3380" s="11" t="s">
        <v>14430</v>
      </c>
    </row>
    <row x14ac:dyDescent="0.25" r="3381" customHeight="1" ht="19.5">
      <c r="A3381" s="18">
        <v>45206</v>
      </c>
      <c r="B3381" s="11" t="s">
        <v>14431</v>
      </c>
      <c r="C3381" s="11" t="s">
        <v>5684</v>
      </c>
      <c r="D3381" s="12"/>
      <c r="E3381" s="13">
        <v>13886708988</v>
      </c>
      <c r="F3381" s="11" t="s">
        <v>14432</v>
      </c>
      <c r="G3381" s="12" t="s">
        <v>216</v>
      </c>
      <c r="H3381" s="12"/>
      <c r="I3381" s="14" t="s">
        <v>735</v>
      </c>
      <c r="J3381" s="12" t="s">
        <v>24</v>
      </c>
      <c r="K3381" s="12" t="s">
        <v>25</v>
      </c>
      <c r="L3381" s="12" t="s">
        <v>39</v>
      </c>
      <c r="M3381" s="11" t="s">
        <v>40</v>
      </c>
      <c r="N3381" s="11" t="s">
        <v>183</v>
      </c>
      <c r="O3381" s="12" t="s">
        <v>29</v>
      </c>
      <c r="P3381" s="12"/>
      <c r="Q3381" s="15" t="s">
        <v>14433</v>
      </c>
      <c r="R3381" s="12" t="s">
        <v>42</v>
      </c>
      <c r="S3381" s="11" t="s">
        <v>14434</v>
      </c>
      <c r="T3381" s="11" t="s">
        <v>14435</v>
      </c>
    </row>
    <row x14ac:dyDescent="0.25" r="3382" customHeight="1" ht="19.5">
      <c r="A3382" s="18">
        <v>45206</v>
      </c>
      <c r="B3382" s="11" t="s">
        <v>14436</v>
      </c>
      <c r="C3382" s="11" t="s">
        <v>5684</v>
      </c>
      <c r="D3382" s="12"/>
      <c r="E3382" s="13">
        <v>13032702377</v>
      </c>
      <c r="F3382" s="11" t="s">
        <v>14437</v>
      </c>
      <c r="G3382" s="12" t="s">
        <v>56</v>
      </c>
      <c r="H3382" s="12"/>
      <c r="I3382" s="14" t="s">
        <v>749</v>
      </c>
      <c r="J3382" s="12" t="s">
        <v>24</v>
      </c>
      <c r="K3382" s="12" t="s">
        <v>25</v>
      </c>
      <c r="L3382" s="12" t="s">
        <v>39</v>
      </c>
      <c r="M3382" s="11" t="s">
        <v>40</v>
      </c>
      <c r="N3382" s="11" t="s">
        <v>183</v>
      </c>
      <c r="O3382" s="12" t="s">
        <v>29</v>
      </c>
      <c r="P3382" s="12"/>
      <c r="Q3382" s="15" t="s">
        <v>14438</v>
      </c>
      <c r="R3382" s="12" t="s">
        <v>42</v>
      </c>
      <c r="S3382" s="11" t="s">
        <v>14439</v>
      </c>
      <c r="T3382" s="11" t="s">
        <v>14440</v>
      </c>
    </row>
    <row x14ac:dyDescent="0.25" r="3383" customHeight="1" ht="19.5">
      <c r="A3383" s="18">
        <v>45206</v>
      </c>
      <c r="B3383" s="11" t="s">
        <v>14441</v>
      </c>
      <c r="C3383" s="11" t="s">
        <v>5684</v>
      </c>
      <c r="D3383" s="12"/>
      <c r="E3383" s="13">
        <v>15549344518</v>
      </c>
      <c r="F3383" s="11" t="s">
        <v>14442</v>
      </c>
      <c r="G3383" s="12" t="s">
        <v>216</v>
      </c>
      <c r="H3383" s="12"/>
      <c r="I3383" s="14" t="s">
        <v>189</v>
      </c>
      <c r="J3383" s="12" t="s">
        <v>24</v>
      </c>
      <c r="K3383" s="12" t="s">
        <v>25</v>
      </c>
      <c r="L3383" s="12" t="s">
        <v>39</v>
      </c>
      <c r="M3383" s="11" t="s">
        <v>40</v>
      </c>
      <c r="N3383" s="11" t="s">
        <v>183</v>
      </c>
      <c r="O3383" s="12" t="s">
        <v>29</v>
      </c>
      <c r="P3383" s="12"/>
      <c r="Q3383" s="15" t="s">
        <v>14443</v>
      </c>
      <c r="R3383" s="12" t="s">
        <v>42</v>
      </c>
      <c r="S3383" s="11" t="s">
        <v>14444</v>
      </c>
      <c r="T3383" s="11" t="s">
        <v>14445</v>
      </c>
    </row>
    <row x14ac:dyDescent="0.25" r="3384" customHeight="1" ht="19.5">
      <c r="A3384" s="18">
        <v>45206</v>
      </c>
      <c r="B3384" s="11" t="s">
        <v>14446</v>
      </c>
      <c r="C3384" s="11" t="s">
        <v>5684</v>
      </c>
      <c r="D3384" s="12"/>
      <c r="E3384" s="13">
        <v>19813754143</v>
      </c>
      <c r="F3384" s="11" t="s">
        <v>14447</v>
      </c>
      <c r="G3384" s="12" t="s">
        <v>23</v>
      </c>
      <c r="H3384" s="12"/>
      <c r="I3384" s="14" t="s">
        <v>328</v>
      </c>
      <c r="J3384" s="12" t="s">
        <v>24</v>
      </c>
      <c r="K3384" s="12" t="s">
        <v>25</v>
      </c>
      <c r="L3384" s="12" t="s">
        <v>39</v>
      </c>
      <c r="M3384" s="11" t="s">
        <v>40</v>
      </c>
      <c r="N3384" s="11" t="s">
        <v>183</v>
      </c>
      <c r="O3384" s="12" t="s">
        <v>29</v>
      </c>
      <c r="P3384" s="12"/>
      <c r="Q3384" s="15" t="s">
        <v>14448</v>
      </c>
      <c r="R3384" s="12" t="s">
        <v>42</v>
      </c>
      <c r="S3384" s="11" t="s">
        <v>14449</v>
      </c>
      <c r="T3384" s="11" t="s">
        <v>14450</v>
      </c>
    </row>
    <row x14ac:dyDescent="0.25" r="3385" customHeight="1" ht="19.5">
      <c r="A3385" s="18">
        <v>45206</v>
      </c>
      <c r="B3385" s="11" t="s">
        <v>14451</v>
      </c>
      <c r="C3385" s="11" t="s">
        <v>5684</v>
      </c>
      <c r="D3385" s="12"/>
      <c r="E3385" s="13">
        <v>17683703886</v>
      </c>
      <c r="F3385" s="11" t="s">
        <v>14452</v>
      </c>
      <c r="G3385" s="12" t="s">
        <v>56</v>
      </c>
      <c r="H3385" s="12"/>
      <c r="I3385" s="14" t="s">
        <v>1914</v>
      </c>
      <c r="J3385" s="12" t="s">
        <v>24</v>
      </c>
      <c r="K3385" s="12" t="s">
        <v>25</v>
      </c>
      <c r="L3385" s="12" t="s">
        <v>39</v>
      </c>
      <c r="M3385" s="11" t="s">
        <v>27</v>
      </c>
      <c r="N3385" s="11" t="s">
        <v>183</v>
      </c>
      <c r="O3385" s="12" t="s">
        <v>29</v>
      </c>
      <c r="P3385" s="12"/>
      <c r="Q3385" s="15" t="s">
        <v>14453</v>
      </c>
      <c r="R3385" s="12" t="s">
        <v>42</v>
      </c>
      <c r="S3385" s="11" t="s">
        <v>14454</v>
      </c>
      <c r="T3385" s="11" t="s">
        <v>14455</v>
      </c>
    </row>
    <row x14ac:dyDescent="0.25" r="3386" customHeight="1" ht="19.5">
      <c r="A3386" s="18">
        <v>45206</v>
      </c>
      <c r="B3386" s="11" t="s">
        <v>14456</v>
      </c>
      <c r="C3386" s="11" t="s">
        <v>5684</v>
      </c>
      <c r="D3386" s="12"/>
      <c r="E3386" s="13">
        <v>13177085131</v>
      </c>
      <c r="F3386" s="11" t="s">
        <v>11110</v>
      </c>
      <c r="G3386" s="12" t="s">
        <v>23</v>
      </c>
      <c r="H3386" s="12"/>
      <c r="I3386" s="14" t="s">
        <v>8690</v>
      </c>
      <c r="J3386" s="12" t="s">
        <v>24</v>
      </c>
      <c r="K3386" s="12" t="s">
        <v>25</v>
      </c>
      <c r="L3386" s="12" t="s">
        <v>39</v>
      </c>
      <c r="M3386" s="11" t="s">
        <v>27</v>
      </c>
      <c r="N3386" s="11" t="s">
        <v>183</v>
      </c>
      <c r="O3386" s="12" t="s">
        <v>29</v>
      </c>
      <c r="P3386" s="12"/>
      <c r="Q3386" s="15" t="s">
        <v>14457</v>
      </c>
      <c r="R3386" s="12" t="s">
        <v>42</v>
      </c>
      <c r="S3386" s="11" t="s">
        <v>14458</v>
      </c>
      <c r="T3386" s="11" t="s">
        <v>14455</v>
      </c>
    </row>
    <row x14ac:dyDescent="0.25" r="3387" customHeight="1" ht="19.5">
      <c r="A3387" s="18">
        <v>45206</v>
      </c>
      <c r="B3387" s="11" t="s">
        <v>14459</v>
      </c>
      <c r="C3387" s="11" t="s">
        <v>5684</v>
      </c>
      <c r="D3387" s="12"/>
      <c r="E3387" s="13">
        <v>13227298562</v>
      </c>
      <c r="F3387" s="11" t="s">
        <v>14460</v>
      </c>
      <c r="G3387" s="12" t="s">
        <v>74</v>
      </c>
      <c r="H3387" s="12"/>
      <c r="I3387" s="14" t="s">
        <v>131</v>
      </c>
      <c r="J3387" s="12" t="s">
        <v>24</v>
      </c>
      <c r="K3387" s="12" t="s">
        <v>25</v>
      </c>
      <c r="L3387" s="12" t="s">
        <v>39</v>
      </c>
      <c r="M3387" s="11" t="s">
        <v>40</v>
      </c>
      <c r="N3387" s="11" t="s">
        <v>183</v>
      </c>
      <c r="O3387" s="12" t="s">
        <v>29</v>
      </c>
      <c r="P3387" s="12"/>
      <c r="Q3387" s="15" t="s">
        <v>14461</v>
      </c>
      <c r="R3387" s="12" t="s">
        <v>42</v>
      </c>
      <c r="S3387" s="11" t="s">
        <v>14462</v>
      </c>
      <c r="T3387" s="11" t="s">
        <v>14463</v>
      </c>
    </row>
    <row x14ac:dyDescent="0.25" r="3388" customHeight="1" ht="19.5">
      <c r="A3388" s="18">
        <v>45206</v>
      </c>
      <c r="B3388" s="11" t="s">
        <v>14464</v>
      </c>
      <c r="C3388" s="11" t="s">
        <v>6057</v>
      </c>
      <c r="D3388" s="12"/>
      <c r="E3388" s="13">
        <v>18672105350</v>
      </c>
      <c r="F3388" s="11" t="s">
        <v>14465</v>
      </c>
      <c r="G3388" s="12" t="s">
        <v>62</v>
      </c>
      <c r="H3388" s="12" t="s">
        <v>98</v>
      </c>
      <c r="I3388" s="14" t="s">
        <v>241</v>
      </c>
      <c r="J3388" s="12" t="s">
        <v>24</v>
      </c>
      <c r="K3388" s="12" t="s">
        <v>25</v>
      </c>
      <c r="L3388" s="12" t="s">
        <v>39</v>
      </c>
      <c r="M3388" s="11" t="s">
        <v>40</v>
      </c>
      <c r="N3388" s="11" t="s">
        <v>183</v>
      </c>
      <c r="O3388" s="12" t="s">
        <v>29</v>
      </c>
      <c r="P3388" s="12"/>
      <c r="Q3388" s="15" t="s">
        <v>14466</v>
      </c>
      <c r="R3388" s="12" t="s">
        <v>42</v>
      </c>
      <c r="S3388" s="11" t="s">
        <v>14467</v>
      </c>
      <c r="T3388" s="11" t="s">
        <v>14468</v>
      </c>
    </row>
    <row x14ac:dyDescent="0.25" r="3389" customHeight="1" ht="19.5">
      <c r="A3389" s="18">
        <v>45206</v>
      </c>
      <c r="B3389" s="11" t="s">
        <v>14469</v>
      </c>
      <c r="C3389" s="11" t="s">
        <v>5684</v>
      </c>
      <c r="D3389" s="12"/>
      <c r="E3389" s="13">
        <v>17671329015</v>
      </c>
      <c r="F3389" s="11" t="s">
        <v>14334</v>
      </c>
      <c r="G3389" s="12" t="s">
        <v>115</v>
      </c>
      <c r="H3389" s="12"/>
      <c r="I3389" s="14" t="s">
        <v>68</v>
      </c>
      <c r="J3389" s="12" t="s">
        <v>24</v>
      </c>
      <c r="K3389" s="12" t="s">
        <v>25</v>
      </c>
      <c r="L3389" s="12" t="s">
        <v>39</v>
      </c>
      <c r="M3389" s="11" t="s">
        <v>27</v>
      </c>
      <c r="N3389" s="11" t="s">
        <v>183</v>
      </c>
      <c r="O3389" s="12" t="s">
        <v>29</v>
      </c>
      <c r="P3389" s="12"/>
      <c r="Q3389" s="15" t="s">
        <v>14470</v>
      </c>
      <c r="R3389" s="12" t="s">
        <v>42</v>
      </c>
      <c r="S3389" s="11" t="s">
        <v>14471</v>
      </c>
      <c r="T3389" s="11" t="s">
        <v>14472</v>
      </c>
    </row>
    <row x14ac:dyDescent="0.25" r="3390" customHeight="1" ht="19.5">
      <c r="A3390" s="18">
        <v>45206</v>
      </c>
      <c r="B3390" s="11" t="s">
        <v>14473</v>
      </c>
      <c r="C3390" s="11" t="s">
        <v>8350</v>
      </c>
      <c r="D3390" s="12"/>
      <c r="E3390" s="13">
        <v>18671779052</v>
      </c>
      <c r="F3390" s="11" t="s">
        <v>14474</v>
      </c>
      <c r="G3390" s="12" t="s">
        <v>37</v>
      </c>
      <c r="H3390" s="12"/>
      <c r="I3390" s="14" t="s">
        <v>4276</v>
      </c>
      <c r="J3390" s="12" t="s">
        <v>24</v>
      </c>
      <c r="K3390" s="12" t="s">
        <v>25</v>
      </c>
      <c r="L3390" s="12" t="s">
        <v>39</v>
      </c>
      <c r="M3390" s="11" t="s">
        <v>40</v>
      </c>
      <c r="N3390" s="11" t="s">
        <v>28</v>
      </c>
      <c r="O3390" s="12" t="s">
        <v>29</v>
      </c>
      <c r="P3390" s="12" t="s">
        <v>9577</v>
      </c>
      <c r="Q3390" s="15" t="s">
        <v>14475</v>
      </c>
      <c r="R3390" s="12" t="s">
        <v>42</v>
      </c>
      <c r="S3390" s="11" t="s">
        <v>14476</v>
      </c>
      <c r="T3390" s="11"/>
    </row>
    <row x14ac:dyDescent="0.25" r="3391" customHeight="1" ht="19.5">
      <c r="A3391" s="18">
        <v>45206</v>
      </c>
      <c r="B3391" s="11" t="s">
        <v>14477</v>
      </c>
      <c r="C3391" s="11" t="s">
        <v>6271</v>
      </c>
      <c r="D3391" s="12"/>
      <c r="E3391" s="13">
        <v>15571752721</v>
      </c>
      <c r="F3391" s="11" t="s">
        <v>14478</v>
      </c>
      <c r="G3391" s="12" t="s">
        <v>74</v>
      </c>
      <c r="H3391" s="12" t="s">
        <v>98</v>
      </c>
      <c r="I3391" s="14">
        <v>10015</v>
      </c>
      <c r="J3391" s="12" t="s">
        <v>24</v>
      </c>
      <c r="K3391" s="12" t="s">
        <v>25</v>
      </c>
      <c r="L3391" s="12" t="s">
        <v>26</v>
      </c>
      <c r="M3391" s="11" t="s">
        <v>27</v>
      </c>
      <c r="N3391" s="11" t="s">
        <v>28</v>
      </c>
      <c r="O3391" s="12" t="s">
        <v>29</v>
      </c>
      <c r="P3391" s="12"/>
      <c r="Q3391" s="15" t="s">
        <v>14479</v>
      </c>
      <c r="R3391" s="12" t="s">
        <v>31</v>
      </c>
      <c r="S3391" s="11" t="s">
        <v>14480</v>
      </c>
      <c r="T3391" s="11"/>
    </row>
    <row x14ac:dyDescent="0.25" r="3392" customHeight="1" ht="19.5">
      <c r="A3392" s="18">
        <v>45206</v>
      </c>
      <c r="B3392" s="11" t="s">
        <v>14481</v>
      </c>
      <c r="C3392" s="11" t="s">
        <v>5805</v>
      </c>
      <c r="D3392" s="12"/>
      <c r="E3392" s="13">
        <v>15571731237</v>
      </c>
      <c r="F3392" s="11" t="s">
        <v>14482</v>
      </c>
      <c r="G3392" s="12" t="s">
        <v>171</v>
      </c>
      <c r="H3392" s="12"/>
      <c r="I3392" s="14">
        <v>10015</v>
      </c>
      <c r="J3392" s="12" t="s">
        <v>24</v>
      </c>
      <c r="K3392" s="12" t="s">
        <v>172</v>
      </c>
      <c r="L3392" s="12" t="s">
        <v>26</v>
      </c>
      <c r="M3392" s="11" t="s">
        <v>27</v>
      </c>
      <c r="N3392" s="11" t="s">
        <v>28</v>
      </c>
      <c r="O3392" s="12" t="s">
        <v>29</v>
      </c>
      <c r="P3392" s="12" t="s">
        <v>5807</v>
      </c>
      <c r="Q3392" s="15" t="s">
        <v>14483</v>
      </c>
      <c r="R3392" s="12" t="s">
        <v>31</v>
      </c>
      <c r="S3392" s="11" t="s">
        <v>14484</v>
      </c>
      <c r="T3392" s="11"/>
    </row>
    <row x14ac:dyDescent="0.25" r="3393" customHeight="1" ht="19.5">
      <c r="A3393" s="18">
        <v>45206</v>
      </c>
      <c r="B3393" s="11" t="s">
        <v>14485</v>
      </c>
      <c r="C3393" s="11" t="s">
        <v>5811</v>
      </c>
      <c r="D3393" s="12"/>
      <c r="E3393" s="13">
        <v>13040980616</v>
      </c>
      <c r="F3393" s="11" t="s">
        <v>14486</v>
      </c>
      <c r="G3393" s="12" t="s">
        <v>115</v>
      </c>
      <c r="H3393" s="12"/>
      <c r="I3393" s="14" t="s">
        <v>352</v>
      </c>
      <c r="J3393" s="12" t="s">
        <v>24</v>
      </c>
      <c r="K3393" s="12" t="s">
        <v>25</v>
      </c>
      <c r="L3393" s="12" t="s">
        <v>39</v>
      </c>
      <c r="M3393" s="11" t="s">
        <v>27</v>
      </c>
      <c r="N3393" s="11" t="s">
        <v>28</v>
      </c>
      <c r="O3393" s="12" t="s">
        <v>29</v>
      </c>
      <c r="P3393" s="12"/>
      <c r="Q3393" s="15" t="s">
        <v>14487</v>
      </c>
      <c r="R3393" s="12" t="s">
        <v>42</v>
      </c>
      <c r="S3393" s="11" t="s">
        <v>14488</v>
      </c>
      <c r="T3393" s="11"/>
    </row>
    <row x14ac:dyDescent="0.25" r="3394" customHeight="1" ht="19.5">
      <c r="A3394" s="18">
        <v>45206</v>
      </c>
      <c r="B3394" s="11" t="s">
        <v>14489</v>
      </c>
      <c r="C3394" s="11" t="s">
        <v>7266</v>
      </c>
      <c r="D3394" s="12"/>
      <c r="E3394" s="13">
        <v>18694052142</v>
      </c>
      <c r="F3394" s="11" t="s">
        <v>14490</v>
      </c>
      <c r="G3394" s="12" t="s">
        <v>56</v>
      </c>
      <c r="H3394" s="12"/>
      <c r="I3394" s="14">
        <v>10015</v>
      </c>
      <c r="J3394" s="12" t="s">
        <v>24</v>
      </c>
      <c r="K3394" s="12" t="s">
        <v>172</v>
      </c>
      <c r="L3394" s="12" t="s">
        <v>26</v>
      </c>
      <c r="M3394" s="11" t="s">
        <v>27</v>
      </c>
      <c r="N3394" s="11" t="s">
        <v>28</v>
      </c>
      <c r="O3394" s="12" t="s">
        <v>29</v>
      </c>
      <c r="P3394" s="12" t="s">
        <v>14491</v>
      </c>
      <c r="Q3394" s="15" t="s">
        <v>14492</v>
      </c>
      <c r="R3394" s="12" t="s">
        <v>31</v>
      </c>
      <c r="S3394" s="11" t="s">
        <v>14493</v>
      </c>
      <c r="T3394" s="11" t="s">
        <v>14494</v>
      </c>
    </row>
    <row x14ac:dyDescent="0.25" r="3395" customHeight="1" ht="19.5">
      <c r="A3395" s="18">
        <v>45206</v>
      </c>
      <c r="B3395" s="11" t="s">
        <v>14495</v>
      </c>
      <c r="C3395" s="11" t="s">
        <v>8311</v>
      </c>
      <c r="D3395" s="12"/>
      <c r="E3395" s="13">
        <v>18671796795</v>
      </c>
      <c r="F3395" s="11" t="s">
        <v>14496</v>
      </c>
      <c r="G3395" s="12" t="s">
        <v>62</v>
      </c>
      <c r="H3395" s="12" t="s">
        <v>98</v>
      </c>
      <c r="I3395" s="14" t="s">
        <v>259</v>
      </c>
      <c r="J3395" s="12" t="s">
        <v>24</v>
      </c>
      <c r="K3395" s="12" t="s">
        <v>25</v>
      </c>
      <c r="L3395" s="12" t="s">
        <v>39</v>
      </c>
      <c r="M3395" s="11" t="s">
        <v>40</v>
      </c>
      <c r="N3395" s="11" t="s">
        <v>28</v>
      </c>
      <c r="O3395" s="12" t="s">
        <v>29</v>
      </c>
      <c r="P3395" s="12" t="s">
        <v>5807</v>
      </c>
      <c r="Q3395" s="15" t="s">
        <v>14497</v>
      </c>
      <c r="R3395" s="12" t="s">
        <v>42</v>
      </c>
      <c r="S3395" s="11" t="s">
        <v>14498</v>
      </c>
      <c r="T3395" s="11" t="s">
        <v>14499</v>
      </c>
    </row>
    <row x14ac:dyDescent="0.25" r="3396" customHeight="1" ht="19.5">
      <c r="A3396" s="18">
        <v>45206</v>
      </c>
      <c r="B3396" s="11" t="s">
        <v>14500</v>
      </c>
      <c r="C3396" s="11" t="s">
        <v>9589</v>
      </c>
      <c r="D3396" s="12"/>
      <c r="E3396" s="13">
        <v>15586358286</v>
      </c>
      <c r="F3396" s="11" t="s">
        <v>14501</v>
      </c>
      <c r="G3396" s="12" t="s">
        <v>23</v>
      </c>
      <c r="H3396" s="12"/>
      <c r="I3396" s="14" t="s">
        <v>241</v>
      </c>
      <c r="J3396" s="12" t="s">
        <v>24</v>
      </c>
      <c r="K3396" s="12" t="s">
        <v>25</v>
      </c>
      <c r="L3396" s="12" t="s">
        <v>39</v>
      </c>
      <c r="M3396" s="11" t="s">
        <v>40</v>
      </c>
      <c r="N3396" s="11" t="s">
        <v>28</v>
      </c>
      <c r="O3396" s="12" t="s">
        <v>29</v>
      </c>
      <c r="P3396" s="12" t="s">
        <v>14502</v>
      </c>
      <c r="Q3396" s="15" t="s">
        <v>14503</v>
      </c>
      <c r="R3396" s="12" t="s">
        <v>42</v>
      </c>
      <c r="S3396" s="11" t="s">
        <v>14504</v>
      </c>
      <c r="T3396" s="11" t="s">
        <v>7257</v>
      </c>
    </row>
    <row x14ac:dyDescent="0.25" r="3397" customHeight="1" ht="19.5">
      <c r="A3397" s="18">
        <v>45206</v>
      </c>
      <c r="B3397" s="11" t="s">
        <v>14505</v>
      </c>
      <c r="C3397" s="11" t="s">
        <v>5811</v>
      </c>
      <c r="D3397" s="12"/>
      <c r="E3397" s="13">
        <v>15549307335</v>
      </c>
      <c r="F3397" s="11" t="s">
        <v>14506</v>
      </c>
      <c r="G3397" s="12" t="s">
        <v>115</v>
      </c>
      <c r="H3397" s="12"/>
      <c r="I3397" s="14" t="s">
        <v>49</v>
      </c>
      <c r="J3397" s="12" t="s">
        <v>24</v>
      </c>
      <c r="K3397" s="12" t="s">
        <v>25</v>
      </c>
      <c r="L3397" s="12" t="s">
        <v>39</v>
      </c>
      <c r="M3397" s="11" t="s">
        <v>27</v>
      </c>
      <c r="N3397" s="11" t="s">
        <v>28</v>
      </c>
      <c r="O3397" s="12" t="s">
        <v>29</v>
      </c>
      <c r="P3397" s="12"/>
      <c r="Q3397" s="15" t="s">
        <v>14507</v>
      </c>
      <c r="R3397" s="12" t="s">
        <v>42</v>
      </c>
      <c r="S3397" s="11" t="s">
        <v>14508</v>
      </c>
      <c r="T3397" s="11" t="s">
        <v>14509</v>
      </c>
    </row>
    <row x14ac:dyDescent="0.25" r="3398" customHeight="1" ht="19.5">
      <c r="A3398" s="18">
        <v>45206</v>
      </c>
      <c r="B3398" s="11" t="s">
        <v>14510</v>
      </c>
      <c r="C3398" s="11" t="s">
        <v>5805</v>
      </c>
      <c r="D3398" s="12"/>
      <c r="E3398" s="13">
        <v>18671708586</v>
      </c>
      <c r="F3398" s="11" t="s">
        <v>14511</v>
      </c>
      <c r="G3398" s="12" t="s">
        <v>115</v>
      </c>
      <c r="H3398" s="12" t="s">
        <v>121</v>
      </c>
      <c r="I3398" s="14" t="s">
        <v>486</v>
      </c>
      <c r="J3398" s="12" t="s">
        <v>24</v>
      </c>
      <c r="K3398" s="12" t="s">
        <v>25</v>
      </c>
      <c r="L3398" s="12" t="s">
        <v>39</v>
      </c>
      <c r="M3398" s="11" t="s">
        <v>27</v>
      </c>
      <c r="N3398" s="11" t="s">
        <v>28</v>
      </c>
      <c r="O3398" s="12" t="s">
        <v>29</v>
      </c>
      <c r="P3398" s="12" t="s">
        <v>5430</v>
      </c>
      <c r="Q3398" s="15" t="s">
        <v>14512</v>
      </c>
      <c r="R3398" s="12" t="s">
        <v>42</v>
      </c>
      <c r="S3398" s="11" t="s">
        <v>14513</v>
      </c>
      <c r="T3398" s="11" t="s">
        <v>14514</v>
      </c>
    </row>
    <row x14ac:dyDescent="0.25" r="3399" customHeight="1" ht="19.5">
      <c r="A3399" s="18">
        <v>45206</v>
      </c>
      <c r="B3399" s="11" t="s">
        <v>14515</v>
      </c>
      <c r="C3399" s="11" t="s">
        <v>5513</v>
      </c>
      <c r="D3399" s="12"/>
      <c r="E3399" s="13">
        <v>13117286554</v>
      </c>
      <c r="F3399" s="11" t="s">
        <v>14516</v>
      </c>
      <c r="G3399" s="12" t="s">
        <v>289</v>
      </c>
      <c r="H3399" s="12" t="s">
        <v>86</v>
      </c>
      <c r="I3399" s="14" t="s">
        <v>57</v>
      </c>
      <c r="J3399" s="12" t="s">
        <v>24</v>
      </c>
      <c r="K3399" s="12" t="s">
        <v>25</v>
      </c>
      <c r="L3399" s="12" t="s">
        <v>39</v>
      </c>
      <c r="M3399" s="11" t="s">
        <v>27</v>
      </c>
      <c r="N3399" s="11" t="s">
        <v>28</v>
      </c>
      <c r="O3399" s="12" t="s">
        <v>29</v>
      </c>
      <c r="P3399" s="12"/>
      <c r="Q3399" s="15" t="s">
        <v>14517</v>
      </c>
      <c r="R3399" s="12" t="s">
        <v>42</v>
      </c>
      <c r="S3399" s="11" t="s">
        <v>14518</v>
      </c>
      <c r="T3399" s="11" t="s">
        <v>14519</v>
      </c>
    </row>
    <row x14ac:dyDescent="0.25" r="3400" customHeight="1" ht="19.5">
      <c r="A3400" s="18">
        <v>45206</v>
      </c>
      <c r="B3400" s="11" t="s">
        <v>14520</v>
      </c>
      <c r="C3400" s="11" t="s">
        <v>14521</v>
      </c>
      <c r="D3400" s="12"/>
      <c r="E3400" s="13">
        <v>13094176050</v>
      </c>
      <c r="F3400" s="11" t="s">
        <v>14522</v>
      </c>
      <c r="G3400" s="12" t="s">
        <v>48</v>
      </c>
      <c r="H3400" s="12"/>
      <c r="I3400" s="14" t="s">
        <v>486</v>
      </c>
      <c r="J3400" s="12" t="s">
        <v>24</v>
      </c>
      <c r="K3400" s="12" t="s">
        <v>25</v>
      </c>
      <c r="L3400" s="12" t="s">
        <v>39</v>
      </c>
      <c r="M3400" s="11" t="s">
        <v>27</v>
      </c>
      <c r="N3400" s="11" t="s">
        <v>28</v>
      </c>
      <c r="O3400" s="12" t="s">
        <v>29</v>
      </c>
      <c r="P3400" s="12"/>
      <c r="Q3400" s="15" t="s">
        <v>14523</v>
      </c>
      <c r="R3400" s="12" t="s">
        <v>42</v>
      </c>
      <c r="S3400" s="11" t="s">
        <v>14524</v>
      </c>
      <c r="T3400" s="11" t="s">
        <v>14525</v>
      </c>
    </row>
    <row x14ac:dyDescent="0.25" r="3401" customHeight="1" ht="19.5">
      <c r="A3401" s="18">
        <v>45206</v>
      </c>
      <c r="B3401" s="11" t="s">
        <v>14526</v>
      </c>
      <c r="C3401" s="11" t="s">
        <v>2492</v>
      </c>
      <c r="D3401" s="12"/>
      <c r="E3401" s="13" t="s">
        <v>14527</v>
      </c>
      <c r="F3401" s="11" t="s">
        <v>14528</v>
      </c>
      <c r="G3401" s="12" t="s">
        <v>74</v>
      </c>
      <c r="H3401" s="12" t="s">
        <v>457</v>
      </c>
      <c r="I3401" s="14" t="s">
        <v>211</v>
      </c>
      <c r="J3401" s="12" t="s">
        <v>24</v>
      </c>
      <c r="K3401" s="12" t="s">
        <v>25</v>
      </c>
      <c r="L3401" s="12" t="s">
        <v>39</v>
      </c>
      <c r="M3401" s="11" t="s">
        <v>5264</v>
      </c>
      <c r="N3401" s="11" t="s">
        <v>28</v>
      </c>
      <c r="O3401" s="12" t="s">
        <v>29</v>
      </c>
      <c r="P3401" s="12"/>
      <c r="Q3401" s="15" t="s">
        <v>14529</v>
      </c>
      <c r="R3401" s="12" t="s">
        <v>42</v>
      </c>
      <c r="S3401" s="11" t="s">
        <v>14530</v>
      </c>
      <c r="T3401" s="11" t="s">
        <v>14531</v>
      </c>
    </row>
    <row x14ac:dyDescent="0.25" r="3402" customHeight="1" ht="19.5">
      <c r="A3402" s="18">
        <v>45206</v>
      </c>
      <c r="B3402" s="11" t="s">
        <v>14532</v>
      </c>
      <c r="C3402" s="11" t="s">
        <v>5841</v>
      </c>
      <c r="D3402" s="12"/>
      <c r="E3402" s="13">
        <v>13165615383</v>
      </c>
      <c r="F3402" s="11" t="s">
        <v>14533</v>
      </c>
      <c r="G3402" s="12" t="s">
        <v>74</v>
      </c>
      <c r="H3402" s="12"/>
      <c r="I3402" s="14" t="s">
        <v>254</v>
      </c>
      <c r="J3402" s="12" t="s">
        <v>24</v>
      </c>
      <c r="K3402" s="12" t="s">
        <v>25</v>
      </c>
      <c r="L3402" s="12" t="s">
        <v>39</v>
      </c>
      <c r="M3402" s="11" t="s">
        <v>40</v>
      </c>
      <c r="N3402" s="11" t="s">
        <v>28</v>
      </c>
      <c r="O3402" s="12" t="s">
        <v>29</v>
      </c>
      <c r="P3402" s="12"/>
      <c r="Q3402" s="15" t="s">
        <v>14534</v>
      </c>
      <c r="R3402" s="12" t="s">
        <v>42</v>
      </c>
      <c r="S3402" s="11" t="s">
        <v>14535</v>
      </c>
      <c r="T3402" s="11" t="s">
        <v>14536</v>
      </c>
    </row>
    <row x14ac:dyDescent="0.25" r="3403" customHeight="1" ht="19.5">
      <c r="A3403" s="18">
        <v>45206</v>
      </c>
      <c r="B3403" s="11" t="s">
        <v>14537</v>
      </c>
      <c r="C3403" s="11" t="s">
        <v>5473</v>
      </c>
      <c r="D3403" s="12"/>
      <c r="E3403" s="13">
        <v>18671606026</v>
      </c>
      <c r="F3403" s="11" t="s">
        <v>14233</v>
      </c>
      <c r="G3403" s="12" t="s">
        <v>56</v>
      </c>
      <c r="H3403" s="12"/>
      <c r="I3403" s="14" t="s">
        <v>328</v>
      </c>
      <c r="J3403" s="12" t="s">
        <v>24</v>
      </c>
      <c r="K3403" s="12" t="s">
        <v>25</v>
      </c>
      <c r="L3403" s="12" t="s">
        <v>39</v>
      </c>
      <c r="M3403" s="11" t="s">
        <v>675</v>
      </c>
      <c r="N3403" s="11" t="s">
        <v>28</v>
      </c>
      <c r="O3403" s="12" t="s">
        <v>29</v>
      </c>
      <c r="P3403" s="12"/>
      <c r="Q3403" s="15" t="s">
        <v>14538</v>
      </c>
      <c r="R3403" s="12" t="s">
        <v>42</v>
      </c>
      <c r="S3403" s="11" t="s">
        <v>14539</v>
      </c>
      <c r="T3403" s="11" t="s">
        <v>14540</v>
      </c>
    </row>
    <row x14ac:dyDescent="0.25" r="3404" customHeight="1" ht="19.5">
      <c r="A3404" s="18">
        <v>45206</v>
      </c>
      <c r="B3404" s="11" t="s">
        <v>14541</v>
      </c>
      <c r="C3404" s="11" t="s">
        <v>14542</v>
      </c>
      <c r="D3404" s="12"/>
      <c r="E3404" s="13">
        <v>18671796602</v>
      </c>
      <c r="F3404" s="11" t="s">
        <v>7124</v>
      </c>
      <c r="G3404" s="12" t="s">
        <v>115</v>
      </c>
      <c r="H3404" s="12"/>
      <c r="I3404" s="14">
        <v>10015</v>
      </c>
      <c r="J3404" s="12" t="s">
        <v>24</v>
      </c>
      <c r="K3404" s="12" t="s">
        <v>25</v>
      </c>
      <c r="L3404" s="12" t="s">
        <v>26</v>
      </c>
      <c r="M3404" s="11" t="s">
        <v>27</v>
      </c>
      <c r="N3404" s="11" t="s">
        <v>28</v>
      </c>
      <c r="O3404" s="12" t="s">
        <v>29</v>
      </c>
      <c r="P3404" s="12"/>
      <c r="Q3404" s="15" t="s">
        <v>14543</v>
      </c>
      <c r="R3404" s="12" t="s">
        <v>31</v>
      </c>
      <c r="S3404" s="11" t="s">
        <v>14544</v>
      </c>
      <c r="T3404" s="11" t="s">
        <v>14545</v>
      </c>
    </row>
    <row x14ac:dyDescent="0.25" r="3405" customHeight="1" ht="19.5">
      <c r="A3405" s="18">
        <v>45206</v>
      </c>
      <c r="B3405" s="11" t="s">
        <v>14546</v>
      </c>
      <c r="C3405" s="11" t="s">
        <v>5869</v>
      </c>
      <c r="D3405" s="12"/>
      <c r="E3405" s="13">
        <v>13135814191</v>
      </c>
      <c r="F3405" s="11" t="s">
        <v>14547</v>
      </c>
      <c r="G3405" s="12" t="s">
        <v>115</v>
      </c>
      <c r="H3405" s="12"/>
      <c r="I3405" s="14" t="s">
        <v>38</v>
      </c>
      <c r="J3405" s="12" t="s">
        <v>24</v>
      </c>
      <c r="K3405" s="12" t="s">
        <v>25</v>
      </c>
      <c r="L3405" s="12" t="s">
        <v>39</v>
      </c>
      <c r="M3405" s="11" t="s">
        <v>40</v>
      </c>
      <c r="N3405" s="11" t="s">
        <v>183</v>
      </c>
      <c r="O3405" s="12" t="s">
        <v>29</v>
      </c>
      <c r="P3405" s="12"/>
      <c r="Q3405" s="15" t="s">
        <v>14548</v>
      </c>
      <c r="R3405" s="12" t="s">
        <v>42</v>
      </c>
      <c r="S3405" s="11" t="s">
        <v>14549</v>
      </c>
      <c r="T3405" s="11"/>
    </row>
    <row x14ac:dyDescent="0.25" r="3406" customHeight="1" ht="19.5">
      <c r="A3406" s="18">
        <v>45206</v>
      </c>
      <c r="B3406" s="11" t="s">
        <v>14550</v>
      </c>
      <c r="C3406" s="11" t="s">
        <v>3465</v>
      </c>
      <c r="D3406" s="12"/>
      <c r="E3406" s="13">
        <v>13177098816</v>
      </c>
      <c r="F3406" s="11" t="s">
        <v>14551</v>
      </c>
      <c r="G3406" s="12" t="s">
        <v>37</v>
      </c>
      <c r="H3406" s="12"/>
      <c r="I3406" s="14" t="s">
        <v>259</v>
      </c>
      <c r="J3406" s="12" t="s">
        <v>24</v>
      </c>
      <c r="K3406" s="12" t="s">
        <v>25</v>
      </c>
      <c r="L3406" s="12" t="s">
        <v>39</v>
      </c>
      <c r="M3406" s="11" t="s">
        <v>40</v>
      </c>
      <c r="N3406" s="11" t="s">
        <v>28</v>
      </c>
      <c r="O3406" s="12" t="s">
        <v>29</v>
      </c>
      <c r="P3406" s="12"/>
      <c r="Q3406" s="15" t="s">
        <v>14552</v>
      </c>
      <c r="R3406" s="12" t="s">
        <v>42</v>
      </c>
      <c r="S3406" s="11" t="s">
        <v>14553</v>
      </c>
      <c r="T3406" s="11" t="s">
        <v>14554</v>
      </c>
    </row>
    <row x14ac:dyDescent="0.25" r="3407" customHeight="1" ht="19.5">
      <c r="A3407" s="18">
        <v>45206</v>
      </c>
      <c r="B3407" s="11" t="s">
        <v>14555</v>
      </c>
      <c r="C3407" s="11" t="s">
        <v>1132</v>
      </c>
      <c r="D3407" s="12"/>
      <c r="E3407" s="13">
        <v>15549284267</v>
      </c>
      <c r="F3407" s="11" t="s">
        <v>14556</v>
      </c>
      <c r="G3407" s="12" t="s">
        <v>115</v>
      </c>
      <c r="H3407" s="12"/>
      <c r="I3407" s="14" t="s">
        <v>57</v>
      </c>
      <c r="J3407" s="12" t="s">
        <v>24</v>
      </c>
      <c r="K3407" s="12" t="s">
        <v>25</v>
      </c>
      <c r="L3407" s="12" t="s">
        <v>39</v>
      </c>
      <c r="M3407" s="11" t="s">
        <v>27</v>
      </c>
      <c r="N3407" s="11" t="s">
        <v>183</v>
      </c>
      <c r="O3407" s="12" t="s">
        <v>29</v>
      </c>
      <c r="P3407" s="12"/>
      <c r="Q3407" s="15" t="s">
        <v>14557</v>
      </c>
      <c r="R3407" s="12" t="s">
        <v>51</v>
      </c>
      <c r="S3407" s="11" t="s">
        <v>14558</v>
      </c>
      <c r="T3407" s="11"/>
    </row>
    <row x14ac:dyDescent="0.25" r="3408" customHeight="1" ht="19.5">
      <c r="A3408" s="18">
        <v>45206</v>
      </c>
      <c r="B3408" s="11" t="s">
        <v>14559</v>
      </c>
      <c r="C3408" s="11" t="s">
        <v>1132</v>
      </c>
      <c r="D3408" s="12"/>
      <c r="E3408" s="13">
        <v>15571700601</v>
      </c>
      <c r="F3408" s="11" t="s">
        <v>14560</v>
      </c>
      <c r="G3408" s="12" t="s">
        <v>23</v>
      </c>
      <c r="H3408" s="12"/>
      <c r="I3408" s="14" t="s">
        <v>104</v>
      </c>
      <c r="J3408" s="12" t="s">
        <v>24</v>
      </c>
      <c r="K3408" s="12" t="s">
        <v>25</v>
      </c>
      <c r="L3408" s="12" t="s">
        <v>39</v>
      </c>
      <c r="M3408" s="11" t="s">
        <v>40</v>
      </c>
      <c r="N3408" s="11" t="s">
        <v>183</v>
      </c>
      <c r="O3408" s="12" t="s">
        <v>29</v>
      </c>
      <c r="P3408" s="12"/>
      <c r="Q3408" s="15" t="s">
        <v>14561</v>
      </c>
      <c r="R3408" s="12" t="s">
        <v>51</v>
      </c>
      <c r="S3408" s="11" t="s">
        <v>14562</v>
      </c>
      <c r="T3408" s="11"/>
    </row>
    <row x14ac:dyDescent="0.25" r="3409" customHeight="1" ht="19.5">
      <c r="A3409" s="18">
        <v>45206</v>
      </c>
      <c r="B3409" s="11" t="s">
        <v>14563</v>
      </c>
      <c r="C3409" s="11" t="s">
        <v>12652</v>
      </c>
      <c r="D3409" s="12"/>
      <c r="E3409" s="13">
        <v>15572781781</v>
      </c>
      <c r="F3409" s="11" t="s">
        <v>14564</v>
      </c>
      <c r="G3409" s="12" t="s">
        <v>74</v>
      </c>
      <c r="H3409" s="12" t="s">
        <v>98</v>
      </c>
      <c r="I3409" s="14" t="s">
        <v>254</v>
      </c>
      <c r="J3409" s="12" t="s">
        <v>24</v>
      </c>
      <c r="K3409" s="12" t="s">
        <v>25</v>
      </c>
      <c r="L3409" s="12" t="s">
        <v>39</v>
      </c>
      <c r="M3409" s="11" t="s">
        <v>27</v>
      </c>
      <c r="N3409" s="11" t="s">
        <v>28</v>
      </c>
      <c r="O3409" s="12" t="s">
        <v>29</v>
      </c>
      <c r="P3409" s="12"/>
      <c r="Q3409" s="15" t="s">
        <v>14565</v>
      </c>
      <c r="R3409" s="12" t="s">
        <v>42</v>
      </c>
      <c r="S3409" s="11" t="s">
        <v>14566</v>
      </c>
      <c r="T3409" s="11"/>
    </row>
    <row x14ac:dyDescent="0.25" r="3410" customHeight="1" ht="19.5">
      <c r="A3410" s="18">
        <v>45206</v>
      </c>
      <c r="B3410" s="11" t="s">
        <v>14567</v>
      </c>
      <c r="C3410" s="11" t="s">
        <v>1132</v>
      </c>
      <c r="D3410" s="12"/>
      <c r="E3410" s="13">
        <v>13114456547</v>
      </c>
      <c r="F3410" s="11" t="s">
        <v>14568</v>
      </c>
      <c r="G3410" s="12" t="s">
        <v>23</v>
      </c>
      <c r="H3410" s="12"/>
      <c r="I3410" s="14" t="s">
        <v>131</v>
      </c>
      <c r="J3410" s="12" t="s">
        <v>24</v>
      </c>
      <c r="K3410" s="12" t="s">
        <v>25</v>
      </c>
      <c r="L3410" s="12" t="s">
        <v>39</v>
      </c>
      <c r="M3410" s="11" t="s">
        <v>27</v>
      </c>
      <c r="N3410" s="11" t="s">
        <v>183</v>
      </c>
      <c r="O3410" s="12" t="s">
        <v>29</v>
      </c>
      <c r="P3410" s="12"/>
      <c r="Q3410" s="15" t="s">
        <v>14569</v>
      </c>
      <c r="R3410" s="12" t="s">
        <v>51</v>
      </c>
      <c r="S3410" s="11" t="s">
        <v>14570</v>
      </c>
      <c r="T3410" s="11"/>
    </row>
    <row x14ac:dyDescent="0.25" r="3411" customHeight="1" ht="19.5">
      <c r="A3411" s="18">
        <v>45206</v>
      </c>
      <c r="B3411" s="11" t="s">
        <v>14571</v>
      </c>
      <c r="C3411" s="11" t="s">
        <v>1132</v>
      </c>
      <c r="D3411" s="12"/>
      <c r="E3411" s="13">
        <v>13227293848</v>
      </c>
      <c r="F3411" s="11" t="s">
        <v>14572</v>
      </c>
      <c r="G3411" s="12" t="s">
        <v>115</v>
      </c>
      <c r="H3411" s="12"/>
      <c r="I3411" s="14" t="s">
        <v>189</v>
      </c>
      <c r="J3411" s="12" t="s">
        <v>24</v>
      </c>
      <c r="K3411" s="12" t="s">
        <v>25</v>
      </c>
      <c r="L3411" s="12" t="s">
        <v>39</v>
      </c>
      <c r="M3411" s="11" t="s">
        <v>27</v>
      </c>
      <c r="N3411" s="11" t="s">
        <v>183</v>
      </c>
      <c r="O3411" s="12" t="s">
        <v>29</v>
      </c>
      <c r="P3411" s="12"/>
      <c r="Q3411" s="15" t="s">
        <v>14573</v>
      </c>
      <c r="R3411" s="12" t="s">
        <v>51</v>
      </c>
      <c r="S3411" s="11" t="s">
        <v>14574</v>
      </c>
      <c r="T3411" s="11"/>
    </row>
    <row x14ac:dyDescent="0.25" r="3412" customHeight="1" ht="19.5">
      <c r="A3412" s="18">
        <v>45206</v>
      </c>
      <c r="B3412" s="11" t="s">
        <v>14575</v>
      </c>
      <c r="C3412" s="11" t="s">
        <v>1011</v>
      </c>
      <c r="D3412" s="12"/>
      <c r="E3412" s="13">
        <v>15571700601</v>
      </c>
      <c r="F3412" s="11" t="s">
        <v>14560</v>
      </c>
      <c r="G3412" s="12" t="s">
        <v>23</v>
      </c>
      <c r="H3412" s="12"/>
      <c r="I3412" s="14" t="s">
        <v>93</v>
      </c>
      <c r="J3412" s="12" t="s">
        <v>24</v>
      </c>
      <c r="K3412" s="12" t="s">
        <v>25</v>
      </c>
      <c r="L3412" s="12" t="s">
        <v>39</v>
      </c>
      <c r="M3412" s="11" t="s">
        <v>40</v>
      </c>
      <c r="N3412" s="11" t="s">
        <v>28</v>
      </c>
      <c r="O3412" s="12" t="s">
        <v>29</v>
      </c>
      <c r="P3412" s="12"/>
      <c r="Q3412" s="15" t="s">
        <v>14576</v>
      </c>
      <c r="R3412" s="12" t="s">
        <v>42</v>
      </c>
      <c r="S3412" s="11" t="s">
        <v>14577</v>
      </c>
      <c r="T3412" s="11"/>
    </row>
    <row x14ac:dyDescent="0.25" r="3413" customHeight="1" ht="19.5">
      <c r="A3413" s="18">
        <v>45206</v>
      </c>
      <c r="B3413" s="11" t="s">
        <v>14578</v>
      </c>
      <c r="C3413" s="11" t="s">
        <v>1132</v>
      </c>
      <c r="D3413" s="12"/>
      <c r="E3413" s="13">
        <v>13227299289</v>
      </c>
      <c r="F3413" s="11" t="s">
        <v>7420</v>
      </c>
      <c r="G3413" s="12" t="s">
        <v>23</v>
      </c>
      <c r="H3413" s="12"/>
      <c r="I3413" s="14" t="s">
        <v>398</v>
      </c>
      <c r="J3413" s="12" t="s">
        <v>24</v>
      </c>
      <c r="K3413" s="12" t="s">
        <v>25</v>
      </c>
      <c r="L3413" s="12" t="s">
        <v>39</v>
      </c>
      <c r="M3413" s="11" t="s">
        <v>40</v>
      </c>
      <c r="N3413" s="11" t="s">
        <v>183</v>
      </c>
      <c r="O3413" s="12" t="s">
        <v>29</v>
      </c>
      <c r="P3413" s="12"/>
      <c r="Q3413" s="15" t="s">
        <v>14579</v>
      </c>
      <c r="R3413" s="12" t="s">
        <v>51</v>
      </c>
      <c r="S3413" s="11" t="s">
        <v>14580</v>
      </c>
      <c r="T3413" s="11"/>
    </row>
    <row x14ac:dyDescent="0.25" r="3414" customHeight="1" ht="19.5">
      <c r="A3414" s="18">
        <v>45206</v>
      </c>
      <c r="B3414" s="11" t="s">
        <v>14581</v>
      </c>
      <c r="C3414" s="11" t="s">
        <v>1132</v>
      </c>
      <c r="D3414" s="12"/>
      <c r="E3414" s="13">
        <v>13227292228</v>
      </c>
      <c r="F3414" s="11" t="s">
        <v>14582</v>
      </c>
      <c r="G3414" s="12" t="s">
        <v>115</v>
      </c>
      <c r="H3414" s="12"/>
      <c r="I3414" s="14" t="s">
        <v>749</v>
      </c>
      <c r="J3414" s="12" t="s">
        <v>24</v>
      </c>
      <c r="K3414" s="12" t="s">
        <v>25</v>
      </c>
      <c r="L3414" s="12" t="s">
        <v>39</v>
      </c>
      <c r="M3414" s="11" t="s">
        <v>40</v>
      </c>
      <c r="N3414" s="11" t="s">
        <v>183</v>
      </c>
      <c r="O3414" s="12" t="s">
        <v>29</v>
      </c>
      <c r="P3414" s="12"/>
      <c r="Q3414" s="15" t="s">
        <v>14583</v>
      </c>
      <c r="R3414" s="12" t="s">
        <v>51</v>
      </c>
      <c r="S3414" s="11" t="s">
        <v>14584</v>
      </c>
      <c r="T3414" s="11"/>
    </row>
    <row x14ac:dyDescent="0.25" r="3415" customHeight="1" ht="19.5">
      <c r="A3415" s="18">
        <v>45206</v>
      </c>
      <c r="B3415" s="11" t="s">
        <v>14585</v>
      </c>
      <c r="C3415" s="11" t="s">
        <v>12854</v>
      </c>
      <c r="D3415" s="12"/>
      <c r="E3415" s="13">
        <v>16671001502</v>
      </c>
      <c r="F3415" s="11" t="s">
        <v>14586</v>
      </c>
      <c r="G3415" s="12" t="s">
        <v>23</v>
      </c>
      <c r="H3415" s="12"/>
      <c r="I3415" s="14" t="s">
        <v>796</v>
      </c>
      <c r="J3415" s="12" t="s">
        <v>24</v>
      </c>
      <c r="K3415" s="12" t="s">
        <v>25</v>
      </c>
      <c r="L3415" s="12" t="s">
        <v>39</v>
      </c>
      <c r="M3415" s="11" t="s">
        <v>27</v>
      </c>
      <c r="N3415" s="11" t="s">
        <v>183</v>
      </c>
      <c r="O3415" s="12" t="s">
        <v>29</v>
      </c>
      <c r="P3415" s="12"/>
      <c r="Q3415" s="15" t="s">
        <v>14587</v>
      </c>
      <c r="R3415" s="12" t="s">
        <v>42</v>
      </c>
      <c r="S3415" s="11" t="s">
        <v>14588</v>
      </c>
      <c r="T3415" s="11"/>
    </row>
    <row x14ac:dyDescent="0.25" r="3416" customHeight="1" ht="19.5">
      <c r="A3416" s="18">
        <v>45206</v>
      </c>
      <c r="B3416" s="11" t="s">
        <v>14589</v>
      </c>
      <c r="C3416" s="11" t="s">
        <v>9714</v>
      </c>
      <c r="D3416" s="12"/>
      <c r="E3416" s="13" t="s">
        <v>14590</v>
      </c>
      <c r="F3416" s="11" t="s">
        <v>14591</v>
      </c>
      <c r="G3416" s="12" t="s">
        <v>74</v>
      </c>
      <c r="H3416" s="12"/>
      <c r="I3416" s="14" t="s">
        <v>796</v>
      </c>
      <c r="J3416" s="12" t="s">
        <v>24</v>
      </c>
      <c r="K3416" s="12" t="s">
        <v>25</v>
      </c>
      <c r="L3416" s="12" t="s">
        <v>39</v>
      </c>
      <c r="M3416" s="11" t="s">
        <v>27</v>
      </c>
      <c r="N3416" s="11" t="s">
        <v>183</v>
      </c>
      <c r="O3416" s="12" t="s">
        <v>29</v>
      </c>
      <c r="P3416" s="12"/>
      <c r="Q3416" s="15" t="s">
        <v>14592</v>
      </c>
      <c r="R3416" s="12" t="s">
        <v>42</v>
      </c>
      <c r="S3416" s="11" t="s">
        <v>14593</v>
      </c>
      <c r="T3416" s="11"/>
    </row>
    <row x14ac:dyDescent="0.25" r="3417" customHeight="1" ht="19.5">
      <c r="A3417" s="18">
        <v>45206</v>
      </c>
      <c r="B3417" s="11" t="s">
        <v>14594</v>
      </c>
      <c r="C3417" s="11" t="s">
        <v>1132</v>
      </c>
      <c r="D3417" s="12"/>
      <c r="E3417" s="13">
        <v>13032738832</v>
      </c>
      <c r="F3417" s="11" t="s">
        <v>14595</v>
      </c>
      <c r="G3417" s="12" t="s">
        <v>37</v>
      </c>
      <c r="H3417" s="12" t="s">
        <v>98</v>
      </c>
      <c r="I3417" s="14" t="s">
        <v>226</v>
      </c>
      <c r="J3417" s="12" t="s">
        <v>24</v>
      </c>
      <c r="K3417" s="12" t="s">
        <v>25</v>
      </c>
      <c r="L3417" s="12" t="s">
        <v>39</v>
      </c>
      <c r="M3417" s="11" t="s">
        <v>27</v>
      </c>
      <c r="N3417" s="11" t="s">
        <v>183</v>
      </c>
      <c r="O3417" s="12" t="s">
        <v>29</v>
      </c>
      <c r="P3417" s="12"/>
      <c r="Q3417" s="15" t="s">
        <v>14596</v>
      </c>
      <c r="R3417" s="12" t="s">
        <v>42</v>
      </c>
      <c r="S3417" s="11" t="s">
        <v>14597</v>
      </c>
      <c r="T3417" s="11"/>
    </row>
    <row x14ac:dyDescent="0.25" r="3418" customHeight="1" ht="19.5">
      <c r="A3418" s="18">
        <v>45206</v>
      </c>
      <c r="B3418" s="11" t="s">
        <v>14598</v>
      </c>
      <c r="C3418" s="11" t="s">
        <v>1132</v>
      </c>
      <c r="D3418" s="12"/>
      <c r="E3418" s="13">
        <v>15571711763</v>
      </c>
      <c r="F3418" s="11" t="s">
        <v>14599</v>
      </c>
      <c r="G3418" s="12" t="s">
        <v>56</v>
      </c>
      <c r="H3418" s="12" t="s">
        <v>98</v>
      </c>
      <c r="I3418" s="14" t="s">
        <v>211</v>
      </c>
      <c r="J3418" s="12" t="s">
        <v>24</v>
      </c>
      <c r="K3418" s="12" t="s">
        <v>25</v>
      </c>
      <c r="L3418" s="12" t="s">
        <v>39</v>
      </c>
      <c r="M3418" s="11" t="s">
        <v>27</v>
      </c>
      <c r="N3418" s="11" t="s">
        <v>183</v>
      </c>
      <c r="O3418" s="12" t="s">
        <v>29</v>
      </c>
      <c r="P3418" s="12"/>
      <c r="Q3418" s="15" t="s">
        <v>14600</v>
      </c>
      <c r="R3418" s="12" t="s">
        <v>51</v>
      </c>
      <c r="S3418" s="11" t="s">
        <v>14601</v>
      </c>
      <c r="T3418" s="11"/>
    </row>
    <row x14ac:dyDescent="0.25" r="3419" customHeight="1" ht="19.5">
      <c r="A3419" s="18">
        <v>45206</v>
      </c>
      <c r="B3419" s="11" t="s">
        <v>14602</v>
      </c>
      <c r="C3419" s="11" t="s">
        <v>1132</v>
      </c>
      <c r="D3419" s="12"/>
      <c r="E3419" s="13">
        <v>18572375398</v>
      </c>
      <c r="F3419" s="11" t="s">
        <v>14603</v>
      </c>
      <c r="G3419" s="12" t="s">
        <v>74</v>
      </c>
      <c r="H3419" s="12" t="s">
        <v>98</v>
      </c>
      <c r="I3419" s="14" t="s">
        <v>398</v>
      </c>
      <c r="J3419" s="12" t="s">
        <v>24</v>
      </c>
      <c r="K3419" s="12" t="s">
        <v>25</v>
      </c>
      <c r="L3419" s="12" t="s">
        <v>39</v>
      </c>
      <c r="M3419" s="11" t="s">
        <v>40</v>
      </c>
      <c r="N3419" s="11" t="s">
        <v>183</v>
      </c>
      <c r="O3419" s="12" t="s">
        <v>29</v>
      </c>
      <c r="P3419" s="12"/>
      <c r="Q3419" s="15" t="s">
        <v>14604</v>
      </c>
      <c r="R3419" s="12" t="s">
        <v>51</v>
      </c>
      <c r="S3419" s="11" t="s">
        <v>14605</v>
      </c>
      <c r="T3419" s="11"/>
    </row>
    <row x14ac:dyDescent="0.25" r="3420" customHeight="1" ht="19.5">
      <c r="A3420" s="18">
        <v>45206</v>
      </c>
      <c r="B3420" s="11" t="s">
        <v>14606</v>
      </c>
      <c r="C3420" s="11" t="s">
        <v>1132</v>
      </c>
      <c r="D3420" s="12"/>
      <c r="E3420" s="13">
        <v>15671067098</v>
      </c>
      <c r="F3420" s="11" t="s">
        <v>14607</v>
      </c>
      <c r="G3420" s="12" t="s">
        <v>48</v>
      </c>
      <c r="H3420" s="12"/>
      <c r="I3420" s="14" t="s">
        <v>486</v>
      </c>
      <c r="J3420" s="12" t="s">
        <v>24</v>
      </c>
      <c r="K3420" s="12" t="s">
        <v>25</v>
      </c>
      <c r="L3420" s="12" t="s">
        <v>39</v>
      </c>
      <c r="M3420" s="11" t="s">
        <v>40</v>
      </c>
      <c r="N3420" s="11" t="s">
        <v>183</v>
      </c>
      <c r="O3420" s="12" t="s">
        <v>29</v>
      </c>
      <c r="P3420" s="12"/>
      <c r="Q3420" s="15" t="s">
        <v>14608</v>
      </c>
      <c r="R3420" s="12" t="s">
        <v>51</v>
      </c>
      <c r="S3420" s="11" t="s">
        <v>14609</v>
      </c>
      <c r="T3420" s="11"/>
    </row>
    <row x14ac:dyDescent="0.25" r="3421" customHeight="1" ht="19.5">
      <c r="A3421" s="18">
        <v>45206</v>
      </c>
      <c r="B3421" s="11" t="s">
        <v>14610</v>
      </c>
      <c r="C3421" s="11" t="s">
        <v>1132</v>
      </c>
      <c r="D3421" s="12"/>
      <c r="E3421" s="13">
        <v>15629379086</v>
      </c>
      <c r="F3421" s="11" t="s">
        <v>14611</v>
      </c>
      <c r="G3421" s="12" t="s">
        <v>23</v>
      </c>
      <c r="H3421" s="12" t="s">
        <v>121</v>
      </c>
      <c r="I3421" s="14" t="s">
        <v>779</v>
      </c>
      <c r="J3421" s="12" t="s">
        <v>24</v>
      </c>
      <c r="K3421" s="12" t="s">
        <v>25</v>
      </c>
      <c r="L3421" s="12" t="s">
        <v>39</v>
      </c>
      <c r="M3421" s="11" t="s">
        <v>40</v>
      </c>
      <c r="N3421" s="11" t="s">
        <v>183</v>
      </c>
      <c r="O3421" s="12" t="s">
        <v>29</v>
      </c>
      <c r="P3421" s="12"/>
      <c r="Q3421" s="15" t="s">
        <v>14612</v>
      </c>
      <c r="R3421" s="12" t="s">
        <v>42</v>
      </c>
      <c r="S3421" s="11" t="s">
        <v>14613</v>
      </c>
      <c r="T3421" s="11"/>
    </row>
    <row x14ac:dyDescent="0.25" r="3422" customHeight="1" ht="19.5">
      <c r="A3422" s="18">
        <v>45206</v>
      </c>
      <c r="B3422" s="11" t="s">
        <v>14614</v>
      </c>
      <c r="C3422" s="11" t="s">
        <v>1132</v>
      </c>
      <c r="D3422" s="12"/>
      <c r="E3422" s="13">
        <v>18571006366</v>
      </c>
      <c r="F3422" s="11" t="s">
        <v>14615</v>
      </c>
      <c r="G3422" s="12" t="s">
        <v>62</v>
      </c>
      <c r="H3422" s="12"/>
      <c r="I3422" s="14" t="s">
        <v>352</v>
      </c>
      <c r="J3422" s="12" t="s">
        <v>24</v>
      </c>
      <c r="K3422" s="12" t="s">
        <v>25</v>
      </c>
      <c r="L3422" s="12" t="s">
        <v>39</v>
      </c>
      <c r="M3422" s="11" t="s">
        <v>40</v>
      </c>
      <c r="N3422" s="11" t="s">
        <v>183</v>
      </c>
      <c r="O3422" s="12" t="s">
        <v>29</v>
      </c>
      <c r="P3422" s="12"/>
      <c r="Q3422" s="15" t="s">
        <v>14616</v>
      </c>
      <c r="R3422" s="12" t="s">
        <v>51</v>
      </c>
      <c r="S3422" s="11" t="s">
        <v>14617</v>
      </c>
      <c r="T3422" s="11"/>
    </row>
    <row x14ac:dyDescent="0.25" r="3423" customHeight="1" ht="19.5">
      <c r="A3423" s="18">
        <v>45206</v>
      </c>
      <c r="B3423" s="11" t="s">
        <v>14618</v>
      </c>
      <c r="C3423" s="11" t="s">
        <v>1132</v>
      </c>
      <c r="D3423" s="12"/>
      <c r="E3423" s="13">
        <v>13197327769</v>
      </c>
      <c r="F3423" s="11" t="s">
        <v>14619</v>
      </c>
      <c r="G3423" s="12" t="s">
        <v>37</v>
      </c>
      <c r="H3423" s="12"/>
      <c r="I3423" s="14" t="s">
        <v>63</v>
      </c>
      <c r="J3423" s="12" t="s">
        <v>24</v>
      </c>
      <c r="K3423" s="12" t="s">
        <v>25</v>
      </c>
      <c r="L3423" s="12" t="s">
        <v>39</v>
      </c>
      <c r="M3423" s="11" t="s">
        <v>40</v>
      </c>
      <c r="N3423" s="11" t="s">
        <v>183</v>
      </c>
      <c r="O3423" s="12" t="s">
        <v>29</v>
      </c>
      <c r="P3423" s="12"/>
      <c r="Q3423" s="15" t="s">
        <v>14620</v>
      </c>
      <c r="R3423" s="12" t="s">
        <v>51</v>
      </c>
      <c r="S3423" s="11" t="s">
        <v>14621</v>
      </c>
      <c r="T3423" s="11"/>
    </row>
    <row x14ac:dyDescent="0.25" r="3424" customHeight="1" ht="19.5">
      <c r="A3424" s="18">
        <v>45206</v>
      </c>
      <c r="B3424" s="11" t="s">
        <v>14622</v>
      </c>
      <c r="C3424" s="11" t="s">
        <v>1132</v>
      </c>
      <c r="D3424" s="12"/>
      <c r="E3424" s="13">
        <v>18571028021</v>
      </c>
      <c r="F3424" s="11" t="s">
        <v>14623</v>
      </c>
      <c r="G3424" s="12" t="s">
        <v>48</v>
      </c>
      <c r="H3424" s="12"/>
      <c r="I3424" s="14" t="s">
        <v>749</v>
      </c>
      <c r="J3424" s="12" t="s">
        <v>24</v>
      </c>
      <c r="K3424" s="12" t="s">
        <v>25</v>
      </c>
      <c r="L3424" s="12" t="s">
        <v>39</v>
      </c>
      <c r="M3424" s="11" t="s">
        <v>27</v>
      </c>
      <c r="N3424" s="11" t="s">
        <v>183</v>
      </c>
      <c r="O3424" s="12" t="s">
        <v>29</v>
      </c>
      <c r="P3424" s="12"/>
      <c r="Q3424" s="15" t="s">
        <v>14624</v>
      </c>
      <c r="R3424" s="12" t="s">
        <v>51</v>
      </c>
      <c r="S3424" s="11" t="s">
        <v>14625</v>
      </c>
      <c r="T3424" s="11"/>
    </row>
    <row x14ac:dyDescent="0.25" r="3425" customHeight="1" ht="19.5">
      <c r="A3425" s="18">
        <v>45206</v>
      </c>
      <c r="B3425" s="11" t="s">
        <v>14626</v>
      </c>
      <c r="C3425" s="11" t="s">
        <v>1132</v>
      </c>
      <c r="D3425" s="12"/>
      <c r="E3425" s="13">
        <v>18671705962</v>
      </c>
      <c r="F3425" s="11" t="s">
        <v>14627</v>
      </c>
      <c r="G3425" s="12" t="s">
        <v>23</v>
      </c>
      <c r="H3425" s="12"/>
      <c r="I3425" s="14" t="s">
        <v>328</v>
      </c>
      <c r="J3425" s="12" t="s">
        <v>24</v>
      </c>
      <c r="K3425" s="12" t="s">
        <v>25</v>
      </c>
      <c r="L3425" s="12" t="s">
        <v>39</v>
      </c>
      <c r="M3425" s="11" t="s">
        <v>27</v>
      </c>
      <c r="N3425" s="11" t="s">
        <v>183</v>
      </c>
      <c r="O3425" s="12" t="s">
        <v>29</v>
      </c>
      <c r="P3425" s="12"/>
      <c r="Q3425" s="15" t="s">
        <v>14612</v>
      </c>
      <c r="R3425" s="12" t="s">
        <v>51</v>
      </c>
      <c r="S3425" s="11" t="s">
        <v>14628</v>
      </c>
      <c r="T3425" s="11"/>
    </row>
    <row x14ac:dyDescent="0.25" r="3426" customHeight="1" ht="19.5">
      <c r="A3426" s="18">
        <v>45206</v>
      </c>
      <c r="B3426" s="11" t="s">
        <v>14629</v>
      </c>
      <c r="C3426" s="11" t="s">
        <v>1132</v>
      </c>
      <c r="D3426" s="12"/>
      <c r="E3426" s="13">
        <v>15337409284</v>
      </c>
      <c r="F3426" s="11" t="s">
        <v>14630</v>
      </c>
      <c r="G3426" s="12" t="s">
        <v>23</v>
      </c>
      <c r="H3426" s="12"/>
      <c r="I3426" s="14" t="s">
        <v>328</v>
      </c>
      <c r="J3426" s="12" t="s">
        <v>24</v>
      </c>
      <c r="K3426" s="12" t="s">
        <v>25</v>
      </c>
      <c r="L3426" s="12" t="s">
        <v>39</v>
      </c>
      <c r="M3426" s="11" t="s">
        <v>27</v>
      </c>
      <c r="N3426" s="11" t="s">
        <v>183</v>
      </c>
      <c r="O3426" s="12" t="s">
        <v>29</v>
      </c>
      <c r="P3426" s="12"/>
      <c r="Q3426" s="15" t="s">
        <v>14631</v>
      </c>
      <c r="R3426" s="12" t="s">
        <v>51</v>
      </c>
      <c r="S3426" s="11" t="s">
        <v>14632</v>
      </c>
      <c r="T3426" s="11"/>
    </row>
    <row x14ac:dyDescent="0.25" r="3427" customHeight="1" ht="19.5">
      <c r="A3427" s="18">
        <v>45206</v>
      </c>
      <c r="B3427" s="11" t="s">
        <v>14633</v>
      </c>
      <c r="C3427" s="11" t="s">
        <v>1132</v>
      </c>
      <c r="D3427" s="12"/>
      <c r="E3427" s="13">
        <v>13032741959</v>
      </c>
      <c r="F3427" s="11" t="s">
        <v>14634</v>
      </c>
      <c r="G3427" s="12" t="s">
        <v>289</v>
      </c>
      <c r="H3427" s="12"/>
      <c r="I3427" s="14" t="s">
        <v>925</v>
      </c>
      <c r="J3427" s="12" t="s">
        <v>24</v>
      </c>
      <c r="K3427" s="12" t="s">
        <v>25</v>
      </c>
      <c r="L3427" s="12" t="s">
        <v>39</v>
      </c>
      <c r="M3427" s="11" t="s">
        <v>27</v>
      </c>
      <c r="N3427" s="11" t="s">
        <v>183</v>
      </c>
      <c r="O3427" s="12" t="s">
        <v>29</v>
      </c>
      <c r="P3427" s="12"/>
      <c r="Q3427" s="15" t="s">
        <v>14635</v>
      </c>
      <c r="R3427" s="12" t="s">
        <v>51</v>
      </c>
      <c r="S3427" s="11" t="s">
        <v>14636</v>
      </c>
      <c r="T3427" s="11"/>
    </row>
    <row x14ac:dyDescent="0.25" r="3428" customHeight="1" ht="19.5">
      <c r="A3428" s="18">
        <v>45206</v>
      </c>
      <c r="B3428" s="11" t="s">
        <v>14637</v>
      </c>
      <c r="C3428" s="11" t="s">
        <v>1132</v>
      </c>
      <c r="D3428" s="12"/>
      <c r="E3428" s="13">
        <v>13032726678</v>
      </c>
      <c r="F3428" s="11" t="s">
        <v>14638</v>
      </c>
      <c r="G3428" s="12" t="s">
        <v>115</v>
      </c>
      <c r="H3428" s="12"/>
      <c r="I3428" s="14" t="s">
        <v>796</v>
      </c>
      <c r="J3428" s="12" t="s">
        <v>24</v>
      </c>
      <c r="K3428" s="12" t="s">
        <v>25</v>
      </c>
      <c r="L3428" s="12" t="s">
        <v>39</v>
      </c>
      <c r="M3428" s="11" t="s">
        <v>27</v>
      </c>
      <c r="N3428" s="11" t="s">
        <v>183</v>
      </c>
      <c r="O3428" s="12" t="s">
        <v>29</v>
      </c>
      <c r="P3428" s="12"/>
      <c r="Q3428" s="15" t="s">
        <v>14639</v>
      </c>
      <c r="R3428" s="12" t="s">
        <v>51</v>
      </c>
      <c r="S3428" s="11" t="s">
        <v>14640</v>
      </c>
      <c r="T3428" s="11"/>
    </row>
    <row x14ac:dyDescent="0.25" r="3429" customHeight="1" ht="19.5">
      <c r="A3429" s="18">
        <v>45206</v>
      </c>
      <c r="B3429" s="11" t="s">
        <v>14641</v>
      </c>
      <c r="C3429" s="11" t="s">
        <v>660</v>
      </c>
      <c r="D3429" s="12"/>
      <c r="E3429" s="13" t="s">
        <v>14642</v>
      </c>
      <c r="F3429" s="11" t="s">
        <v>14643</v>
      </c>
      <c r="G3429" s="12" t="s">
        <v>74</v>
      </c>
      <c r="H3429" s="12"/>
      <c r="I3429" s="14" t="s">
        <v>49</v>
      </c>
      <c r="J3429" s="12" t="s">
        <v>24</v>
      </c>
      <c r="K3429" s="12" t="s">
        <v>25</v>
      </c>
      <c r="L3429" s="12" t="s">
        <v>39</v>
      </c>
      <c r="M3429" s="11" t="s">
        <v>40</v>
      </c>
      <c r="N3429" s="11" t="s">
        <v>624</v>
      </c>
      <c r="O3429" s="12" t="s">
        <v>29</v>
      </c>
      <c r="P3429" s="12"/>
      <c r="Q3429" s="15" t="s">
        <v>14644</v>
      </c>
      <c r="R3429" s="12" t="s">
        <v>42</v>
      </c>
      <c r="S3429" s="11" t="s">
        <v>14645</v>
      </c>
      <c r="T3429" s="11" t="s">
        <v>14646</v>
      </c>
    </row>
    <row x14ac:dyDescent="0.25" r="3430" customHeight="1" ht="19.5">
      <c r="A3430" s="18">
        <v>45206</v>
      </c>
      <c r="B3430" s="11" t="s">
        <v>14647</v>
      </c>
      <c r="C3430" s="11" t="s">
        <v>660</v>
      </c>
      <c r="D3430" s="12"/>
      <c r="E3430" s="13">
        <v>17683719062</v>
      </c>
      <c r="F3430" s="11" t="s">
        <v>8263</v>
      </c>
      <c r="G3430" s="12" t="s">
        <v>37</v>
      </c>
      <c r="H3430" s="12" t="s">
        <v>98</v>
      </c>
      <c r="I3430" s="14" t="s">
        <v>8690</v>
      </c>
      <c r="J3430" s="12" t="s">
        <v>24</v>
      </c>
      <c r="K3430" s="12" t="s">
        <v>25</v>
      </c>
      <c r="L3430" s="12" t="s">
        <v>39</v>
      </c>
      <c r="M3430" s="11" t="s">
        <v>27</v>
      </c>
      <c r="N3430" s="11" t="s">
        <v>624</v>
      </c>
      <c r="O3430" s="12" t="s">
        <v>29</v>
      </c>
      <c r="P3430" s="12"/>
      <c r="Q3430" s="15" t="s">
        <v>14648</v>
      </c>
      <c r="R3430" s="12" t="s">
        <v>42</v>
      </c>
      <c r="S3430" s="11" t="s">
        <v>14649</v>
      </c>
      <c r="T3430" s="11" t="s">
        <v>14650</v>
      </c>
    </row>
    <row x14ac:dyDescent="0.25" r="3431" customHeight="1" ht="19.5">
      <c r="A3431" s="18">
        <v>45206</v>
      </c>
      <c r="B3431" s="11" t="s">
        <v>14651</v>
      </c>
      <c r="C3431" s="11" t="s">
        <v>660</v>
      </c>
      <c r="D3431" s="12"/>
      <c r="E3431" s="13" t="s">
        <v>14652</v>
      </c>
      <c r="F3431" s="11" t="s">
        <v>14653</v>
      </c>
      <c r="G3431" s="12" t="s">
        <v>74</v>
      </c>
      <c r="H3431" s="12"/>
      <c r="I3431" s="14" t="s">
        <v>148</v>
      </c>
      <c r="J3431" s="12" t="s">
        <v>24</v>
      </c>
      <c r="K3431" s="12" t="s">
        <v>25</v>
      </c>
      <c r="L3431" s="12" t="s">
        <v>39</v>
      </c>
      <c r="M3431" s="11" t="s">
        <v>149</v>
      </c>
      <c r="N3431" s="11" t="s">
        <v>624</v>
      </c>
      <c r="O3431" s="12" t="s">
        <v>29</v>
      </c>
      <c r="P3431" s="12"/>
      <c r="Q3431" s="15" t="s">
        <v>14654</v>
      </c>
      <c r="R3431" s="12" t="s">
        <v>42</v>
      </c>
      <c r="S3431" s="11" t="s">
        <v>14655</v>
      </c>
      <c r="T3431" s="11" t="s">
        <v>14656</v>
      </c>
    </row>
    <row x14ac:dyDescent="0.25" r="3432" customHeight="1" ht="19.5">
      <c r="A3432" s="18">
        <v>45206</v>
      </c>
      <c r="B3432" s="11" t="s">
        <v>14657</v>
      </c>
      <c r="C3432" s="11" t="s">
        <v>660</v>
      </c>
      <c r="D3432" s="12"/>
      <c r="E3432" s="13" t="s">
        <v>14658</v>
      </c>
      <c r="F3432" s="11" t="s">
        <v>14659</v>
      </c>
      <c r="G3432" s="12" t="s">
        <v>74</v>
      </c>
      <c r="H3432" s="12"/>
      <c r="I3432" s="14" t="s">
        <v>254</v>
      </c>
      <c r="J3432" s="12" t="s">
        <v>24</v>
      </c>
      <c r="K3432" s="12" t="s">
        <v>25</v>
      </c>
      <c r="L3432" s="12" t="s">
        <v>39</v>
      </c>
      <c r="M3432" s="11" t="s">
        <v>149</v>
      </c>
      <c r="N3432" s="11" t="s">
        <v>624</v>
      </c>
      <c r="O3432" s="12" t="s">
        <v>29</v>
      </c>
      <c r="P3432" s="12"/>
      <c r="Q3432" s="15" t="s">
        <v>14660</v>
      </c>
      <c r="R3432" s="12" t="s">
        <v>42</v>
      </c>
      <c r="S3432" s="11" t="s">
        <v>14661</v>
      </c>
      <c r="T3432" s="11" t="s">
        <v>14662</v>
      </c>
    </row>
    <row x14ac:dyDescent="0.25" r="3433" customHeight="1" ht="19.5">
      <c r="A3433" s="18">
        <v>45206</v>
      </c>
      <c r="B3433" s="11" t="s">
        <v>14663</v>
      </c>
      <c r="C3433" s="11" t="s">
        <v>660</v>
      </c>
      <c r="D3433" s="12"/>
      <c r="E3433" s="13">
        <v>18672662357</v>
      </c>
      <c r="F3433" s="11" t="s">
        <v>14664</v>
      </c>
      <c r="G3433" s="12" t="s">
        <v>216</v>
      </c>
      <c r="H3433" s="12" t="s">
        <v>98</v>
      </c>
      <c r="I3433" s="14" t="s">
        <v>486</v>
      </c>
      <c r="J3433" s="12" t="s">
        <v>24</v>
      </c>
      <c r="K3433" s="12" t="s">
        <v>25</v>
      </c>
      <c r="L3433" s="12" t="s">
        <v>39</v>
      </c>
      <c r="M3433" s="11" t="s">
        <v>40</v>
      </c>
      <c r="N3433" s="11" t="s">
        <v>624</v>
      </c>
      <c r="O3433" s="12" t="s">
        <v>29</v>
      </c>
      <c r="P3433" s="12"/>
      <c r="Q3433" s="15" t="s">
        <v>14665</v>
      </c>
      <c r="R3433" s="12" t="s">
        <v>42</v>
      </c>
      <c r="S3433" s="11" t="s">
        <v>14666</v>
      </c>
      <c r="T3433" s="11" t="s">
        <v>14667</v>
      </c>
    </row>
    <row x14ac:dyDescent="0.25" r="3434" customHeight="1" ht="19.5">
      <c r="A3434" s="18">
        <v>45206</v>
      </c>
      <c r="B3434" s="11" t="s">
        <v>14668</v>
      </c>
      <c r="C3434" s="11" t="s">
        <v>660</v>
      </c>
      <c r="D3434" s="12"/>
      <c r="E3434" s="13" t="s">
        <v>14669</v>
      </c>
      <c r="F3434" s="11" t="s">
        <v>14670</v>
      </c>
      <c r="G3434" s="12" t="s">
        <v>74</v>
      </c>
      <c r="H3434" s="12"/>
      <c r="I3434" s="14" t="s">
        <v>148</v>
      </c>
      <c r="J3434" s="12" t="s">
        <v>24</v>
      </c>
      <c r="K3434" s="12" t="s">
        <v>25</v>
      </c>
      <c r="L3434" s="12" t="s">
        <v>39</v>
      </c>
      <c r="M3434" s="11" t="s">
        <v>149</v>
      </c>
      <c r="N3434" s="11" t="s">
        <v>624</v>
      </c>
      <c r="O3434" s="12" t="s">
        <v>29</v>
      </c>
      <c r="P3434" s="12"/>
      <c r="Q3434" s="15" t="s">
        <v>14671</v>
      </c>
      <c r="R3434" s="12" t="s">
        <v>42</v>
      </c>
      <c r="S3434" s="11" t="s">
        <v>14672</v>
      </c>
      <c r="T3434" s="11" t="s">
        <v>14667</v>
      </c>
    </row>
    <row x14ac:dyDescent="0.25" r="3435" customHeight="1" ht="19.5">
      <c r="A3435" s="18">
        <v>45206</v>
      </c>
      <c r="B3435" s="11" t="s">
        <v>14673</v>
      </c>
      <c r="C3435" s="11" t="s">
        <v>660</v>
      </c>
      <c r="D3435" s="12"/>
      <c r="E3435" s="13" t="s">
        <v>14674</v>
      </c>
      <c r="F3435" s="11" t="s">
        <v>14675</v>
      </c>
      <c r="G3435" s="12" t="s">
        <v>74</v>
      </c>
      <c r="H3435" s="12"/>
      <c r="I3435" s="14" t="s">
        <v>148</v>
      </c>
      <c r="J3435" s="12" t="s">
        <v>24</v>
      </c>
      <c r="K3435" s="12" t="s">
        <v>25</v>
      </c>
      <c r="L3435" s="12" t="s">
        <v>39</v>
      </c>
      <c r="M3435" s="11" t="s">
        <v>675</v>
      </c>
      <c r="N3435" s="11" t="s">
        <v>624</v>
      </c>
      <c r="O3435" s="12" t="s">
        <v>29</v>
      </c>
      <c r="P3435" s="12"/>
      <c r="Q3435" s="15" t="s">
        <v>14676</v>
      </c>
      <c r="R3435" s="12" t="s">
        <v>42</v>
      </c>
      <c r="S3435" s="11" t="s">
        <v>14677</v>
      </c>
      <c r="T3435" s="11" t="s">
        <v>14678</v>
      </c>
    </row>
    <row x14ac:dyDescent="0.25" r="3436" customHeight="1" ht="19.5">
      <c r="A3436" s="18">
        <v>45206</v>
      </c>
      <c r="B3436" s="11" t="s">
        <v>14679</v>
      </c>
      <c r="C3436" s="11" t="s">
        <v>660</v>
      </c>
      <c r="D3436" s="12"/>
      <c r="E3436" s="13" t="s">
        <v>14680</v>
      </c>
      <c r="F3436" s="11" t="s">
        <v>14681</v>
      </c>
      <c r="G3436" s="12" t="s">
        <v>74</v>
      </c>
      <c r="H3436" s="12" t="s">
        <v>86</v>
      </c>
      <c r="I3436" s="14" t="s">
        <v>486</v>
      </c>
      <c r="J3436" s="12" t="s">
        <v>24</v>
      </c>
      <c r="K3436" s="12" t="s">
        <v>25</v>
      </c>
      <c r="L3436" s="12" t="s">
        <v>39</v>
      </c>
      <c r="M3436" s="11" t="s">
        <v>149</v>
      </c>
      <c r="N3436" s="11" t="s">
        <v>624</v>
      </c>
      <c r="O3436" s="12" t="s">
        <v>29</v>
      </c>
      <c r="P3436" s="12"/>
      <c r="Q3436" s="15" t="s">
        <v>14682</v>
      </c>
      <c r="R3436" s="12" t="s">
        <v>42</v>
      </c>
      <c r="S3436" s="11" t="s">
        <v>14683</v>
      </c>
      <c r="T3436" s="11" t="s">
        <v>14684</v>
      </c>
    </row>
    <row x14ac:dyDescent="0.25" r="3437" customHeight="1" ht="19.5">
      <c r="A3437" s="18">
        <v>45206</v>
      </c>
      <c r="B3437" s="11" t="s">
        <v>14685</v>
      </c>
      <c r="C3437" s="11" t="s">
        <v>660</v>
      </c>
      <c r="D3437" s="12"/>
      <c r="E3437" s="13">
        <v>18572379040</v>
      </c>
      <c r="F3437" s="11" t="s">
        <v>14686</v>
      </c>
      <c r="G3437" s="12" t="s">
        <v>48</v>
      </c>
      <c r="H3437" s="12"/>
      <c r="I3437" s="14" t="s">
        <v>1623</v>
      </c>
      <c r="J3437" s="12" t="s">
        <v>24</v>
      </c>
      <c r="K3437" s="12" t="s">
        <v>25</v>
      </c>
      <c r="L3437" s="12" t="s">
        <v>39</v>
      </c>
      <c r="M3437" s="11" t="s">
        <v>27</v>
      </c>
      <c r="N3437" s="11" t="s">
        <v>624</v>
      </c>
      <c r="O3437" s="12" t="s">
        <v>29</v>
      </c>
      <c r="P3437" s="12"/>
      <c r="Q3437" s="15" t="s">
        <v>14687</v>
      </c>
      <c r="R3437" s="12" t="s">
        <v>42</v>
      </c>
      <c r="S3437" s="11" t="s">
        <v>14688</v>
      </c>
      <c r="T3437" s="11" t="s">
        <v>14689</v>
      </c>
    </row>
    <row x14ac:dyDescent="0.25" r="3438" customHeight="1" ht="19.5">
      <c r="A3438" s="18">
        <v>45206</v>
      </c>
      <c r="B3438" s="11" t="s">
        <v>14690</v>
      </c>
      <c r="C3438" s="11" t="s">
        <v>6191</v>
      </c>
      <c r="D3438" s="12"/>
      <c r="E3438" s="13">
        <v>18671795820</v>
      </c>
      <c r="F3438" s="11" t="s">
        <v>14691</v>
      </c>
      <c r="G3438" s="12" t="s">
        <v>115</v>
      </c>
      <c r="H3438" s="12"/>
      <c r="I3438" s="14" t="s">
        <v>615</v>
      </c>
      <c r="J3438" s="12" t="s">
        <v>24</v>
      </c>
      <c r="K3438" s="12" t="s">
        <v>25</v>
      </c>
      <c r="L3438" s="12" t="s">
        <v>39</v>
      </c>
      <c r="M3438" s="11" t="s">
        <v>40</v>
      </c>
      <c r="N3438" s="11" t="s">
        <v>624</v>
      </c>
      <c r="O3438" s="12" t="s">
        <v>29</v>
      </c>
      <c r="P3438" s="12"/>
      <c r="Q3438" s="15" t="s">
        <v>14692</v>
      </c>
      <c r="R3438" s="12" t="s">
        <v>42</v>
      </c>
      <c r="S3438" s="11" t="s">
        <v>14693</v>
      </c>
      <c r="T3438" s="11" t="s">
        <v>14694</v>
      </c>
    </row>
    <row x14ac:dyDescent="0.25" r="3439" customHeight="1" ht="19.5">
      <c r="A3439" s="18">
        <v>45206</v>
      </c>
      <c r="B3439" s="11" t="s">
        <v>14695</v>
      </c>
      <c r="C3439" s="11" t="s">
        <v>660</v>
      </c>
      <c r="D3439" s="12"/>
      <c r="E3439" s="13" t="s">
        <v>14696</v>
      </c>
      <c r="F3439" s="11" t="s">
        <v>14697</v>
      </c>
      <c r="G3439" s="12" t="s">
        <v>74</v>
      </c>
      <c r="H3439" s="12"/>
      <c r="I3439" s="14" t="s">
        <v>226</v>
      </c>
      <c r="J3439" s="12" t="s">
        <v>24</v>
      </c>
      <c r="K3439" s="12" t="s">
        <v>25</v>
      </c>
      <c r="L3439" s="12" t="s">
        <v>39</v>
      </c>
      <c r="M3439" s="11" t="s">
        <v>149</v>
      </c>
      <c r="N3439" s="11" t="s">
        <v>624</v>
      </c>
      <c r="O3439" s="12" t="s">
        <v>29</v>
      </c>
      <c r="P3439" s="12"/>
      <c r="Q3439" s="15" t="s">
        <v>14698</v>
      </c>
      <c r="R3439" s="12" t="s">
        <v>42</v>
      </c>
      <c r="S3439" s="11" t="s">
        <v>14699</v>
      </c>
      <c r="T3439" s="11" t="s">
        <v>14700</v>
      </c>
    </row>
    <row x14ac:dyDescent="0.25" r="3440" customHeight="1" ht="19.5">
      <c r="A3440" s="18">
        <v>45206</v>
      </c>
      <c r="B3440" s="11" t="s">
        <v>14701</v>
      </c>
      <c r="C3440" s="11" t="s">
        <v>8363</v>
      </c>
      <c r="D3440" s="12"/>
      <c r="E3440" s="13">
        <v>13277392800</v>
      </c>
      <c r="F3440" s="11" t="s">
        <v>14702</v>
      </c>
      <c r="G3440" s="12" t="s">
        <v>289</v>
      </c>
      <c r="H3440" s="12" t="s">
        <v>141</v>
      </c>
      <c r="I3440" s="14" t="s">
        <v>259</v>
      </c>
      <c r="J3440" s="12" t="s">
        <v>24</v>
      </c>
      <c r="K3440" s="12" t="s">
        <v>25</v>
      </c>
      <c r="L3440" s="12" t="s">
        <v>39</v>
      </c>
      <c r="M3440" s="11" t="s">
        <v>40</v>
      </c>
      <c r="N3440" s="11" t="s">
        <v>624</v>
      </c>
      <c r="O3440" s="12" t="s">
        <v>29</v>
      </c>
      <c r="P3440" s="12"/>
      <c r="Q3440" s="15" t="s">
        <v>14703</v>
      </c>
      <c r="R3440" s="12" t="s">
        <v>42</v>
      </c>
      <c r="S3440" s="11" t="s">
        <v>14704</v>
      </c>
      <c r="T3440" s="11" t="s">
        <v>14705</v>
      </c>
    </row>
    <row x14ac:dyDescent="0.25" r="3441" customHeight="1" ht="19.5">
      <c r="A3441" s="18">
        <v>45206</v>
      </c>
      <c r="B3441" s="11" t="s">
        <v>14706</v>
      </c>
      <c r="C3441" s="11" t="s">
        <v>660</v>
      </c>
      <c r="D3441" s="12"/>
      <c r="E3441" s="13">
        <v>18771752204</v>
      </c>
      <c r="F3441" s="11" t="s">
        <v>14707</v>
      </c>
      <c r="G3441" s="12" t="s">
        <v>74</v>
      </c>
      <c r="H3441" s="12"/>
      <c r="I3441" s="14" t="s">
        <v>615</v>
      </c>
      <c r="J3441" s="12" t="s">
        <v>24</v>
      </c>
      <c r="K3441" s="12" t="s">
        <v>25</v>
      </c>
      <c r="L3441" s="12" t="s">
        <v>39</v>
      </c>
      <c r="M3441" s="11" t="s">
        <v>40</v>
      </c>
      <c r="N3441" s="11" t="s">
        <v>624</v>
      </c>
      <c r="O3441" s="12" t="s">
        <v>29</v>
      </c>
      <c r="P3441" s="12"/>
      <c r="Q3441" s="15" t="s">
        <v>14708</v>
      </c>
      <c r="R3441" s="12" t="s">
        <v>42</v>
      </c>
      <c r="S3441" s="11" t="s">
        <v>14709</v>
      </c>
      <c r="T3441" s="11" t="s">
        <v>14710</v>
      </c>
    </row>
    <row x14ac:dyDescent="0.25" r="3442" customHeight="1" ht="19.5">
      <c r="A3442" s="18">
        <v>45206</v>
      </c>
      <c r="B3442" s="11" t="s">
        <v>14711</v>
      </c>
      <c r="C3442" s="11" t="s">
        <v>6169</v>
      </c>
      <c r="D3442" s="12"/>
      <c r="E3442" s="13">
        <v>18271386378</v>
      </c>
      <c r="F3442" s="11" t="s">
        <v>14712</v>
      </c>
      <c r="G3442" s="12" t="s">
        <v>48</v>
      </c>
      <c r="H3442" s="12"/>
      <c r="I3442" s="14" t="s">
        <v>1024</v>
      </c>
      <c r="J3442" s="12" t="s">
        <v>24</v>
      </c>
      <c r="K3442" s="12" t="s">
        <v>25</v>
      </c>
      <c r="L3442" s="12" t="s">
        <v>39</v>
      </c>
      <c r="M3442" s="11" t="s">
        <v>40</v>
      </c>
      <c r="N3442" s="11" t="s">
        <v>624</v>
      </c>
      <c r="O3442" s="12" t="s">
        <v>29</v>
      </c>
      <c r="P3442" s="12"/>
      <c r="Q3442" s="15" t="s">
        <v>14713</v>
      </c>
      <c r="R3442" s="12" t="s">
        <v>42</v>
      </c>
      <c r="S3442" s="11" t="s">
        <v>14714</v>
      </c>
      <c r="T3442" s="11" t="s">
        <v>14715</v>
      </c>
    </row>
    <row x14ac:dyDescent="0.25" r="3443" customHeight="1" ht="19.5">
      <c r="A3443" s="18">
        <v>45206</v>
      </c>
      <c r="B3443" s="11" t="s">
        <v>14716</v>
      </c>
      <c r="C3443" s="11" t="s">
        <v>660</v>
      </c>
      <c r="D3443" s="12"/>
      <c r="E3443" s="13">
        <v>13117279942</v>
      </c>
      <c r="F3443" s="11" t="s">
        <v>14717</v>
      </c>
      <c r="G3443" s="12" t="s">
        <v>48</v>
      </c>
      <c r="H3443" s="12" t="s">
        <v>98</v>
      </c>
      <c r="I3443" s="14" t="s">
        <v>272</v>
      </c>
      <c r="J3443" s="12" t="s">
        <v>24</v>
      </c>
      <c r="K3443" s="12" t="s">
        <v>25</v>
      </c>
      <c r="L3443" s="12" t="s">
        <v>39</v>
      </c>
      <c r="M3443" s="11" t="s">
        <v>27</v>
      </c>
      <c r="N3443" s="11" t="s">
        <v>624</v>
      </c>
      <c r="O3443" s="12" t="s">
        <v>29</v>
      </c>
      <c r="P3443" s="12"/>
      <c r="Q3443" s="15" t="s">
        <v>14718</v>
      </c>
      <c r="R3443" s="12" t="s">
        <v>42</v>
      </c>
      <c r="S3443" s="11" t="s">
        <v>14719</v>
      </c>
      <c r="T3443" s="11" t="s">
        <v>14720</v>
      </c>
    </row>
    <row x14ac:dyDescent="0.25" r="3444" customHeight="1" ht="19.5">
      <c r="A3444" s="18">
        <v>45206</v>
      </c>
      <c r="B3444" s="11" t="s">
        <v>14721</v>
      </c>
      <c r="C3444" s="11" t="s">
        <v>660</v>
      </c>
      <c r="D3444" s="12"/>
      <c r="E3444" s="13" t="s">
        <v>14722</v>
      </c>
      <c r="F3444" s="11" t="s">
        <v>14723</v>
      </c>
      <c r="G3444" s="12" t="s">
        <v>74</v>
      </c>
      <c r="H3444" s="12"/>
      <c r="I3444" s="14" t="s">
        <v>254</v>
      </c>
      <c r="J3444" s="12" t="s">
        <v>24</v>
      </c>
      <c r="K3444" s="12" t="s">
        <v>25</v>
      </c>
      <c r="L3444" s="12" t="s">
        <v>39</v>
      </c>
      <c r="M3444" s="11" t="s">
        <v>149</v>
      </c>
      <c r="N3444" s="11" t="s">
        <v>624</v>
      </c>
      <c r="O3444" s="12" t="s">
        <v>29</v>
      </c>
      <c r="P3444" s="12"/>
      <c r="Q3444" s="15" t="s">
        <v>14724</v>
      </c>
      <c r="R3444" s="12" t="s">
        <v>42</v>
      </c>
      <c r="S3444" s="11" t="s">
        <v>14725</v>
      </c>
      <c r="T3444" s="11" t="s">
        <v>14726</v>
      </c>
    </row>
    <row x14ac:dyDescent="0.25" r="3445" customHeight="1" ht="19.5">
      <c r="A3445" s="18">
        <v>45206</v>
      </c>
      <c r="B3445" s="11" t="s">
        <v>14727</v>
      </c>
      <c r="C3445" s="11" t="s">
        <v>1132</v>
      </c>
      <c r="D3445" s="12"/>
      <c r="E3445" s="13">
        <v>13114456216</v>
      </c>
      <c r="F3445" s="11" t="s">
        <v>14728</v>
      </c>
      <c r="G3445" s="12" t="s">
        <v>37</v>
      </c>
      <c r="H3445" s="12" t="s">
        <v>98</v>
      </c>
      <c r="I3445" s="14" t="s">
        <v>615</v>
      </c>
      <c r="J3445" s="12" t="s">
        <v>24</v>
      </c>
      <c r="K3445" s="12" t="s">
        <v>25</v>
      </c>
      <c r="L3445" s="12" t="s">
        <v>39</v>
      </c>
      <c r="M3445" s="11" t="s">
        <v>27</v>
      </c>
      <c r="N3445" s="11" t="s">
        <v>183</v>
      </c>
      <c r="O3445" s="12" t="s">
        <v>29</v>
      </c>
      <c r="P3445" s="12"/>
      <c r="Q3445" s="15" t="s">
        <v>14729</v>
      </c>
      <c r="R3445" s="12" t="s">
        <v>51</v>
      </c>
      <c r="S3445" s="11" t="s">
        <v>14730</v>
      </c>
      <c r="T3445" s="11"/>
    </row>
    <row x14ac:dyDescent="0.25" r="3446" customHeight="1" ht="19.5">
      <c r="A3446" s="18">
        <v>45206</v>
      </c>
      <c r="B3446" s="11" t="s">
        <v>14731</v>
      </c>
      <c r="C3446" s="11" t="s">
        <v>1132</v>
      </c>
      <c r="D3446" s="12"/>
      <c r="E3446" s="13">
        <v>13297286729</v>
      </c>
      <c r="F3446" s="11" t="s">
        <v>14732</v>
      </c>
      <c r="G3446" s="12" t="s">
        <v>37</v>
      </c>
      <c r="H3446" s="12" t="s">
        <v>86</v>
      </c>
      <c r="I3446" s="14" t="s">
        <v>590</v>
      </c>
      <c r="J3446" s="12" t="s">
        <v>24</v>
      </c>
      <c r="K3446" s="12" t="s">
        <v>25</v>
      </c>
      <c r="L3446" s="12" t="s">
        <v>39</v>
      </c>
      <c r="M3446" s="11" t="s">
        <v>27</v>
      </c>
      <c r="N3446" s="11" t="s">
        <v>183</v>
      </c>
      <c r="O3446" s="12" t="s">
        <v>29</v>
      </c>
      <c r="P3446" s="12"/>
      <c r="Q3446" s="15" t="s">
        <v>14733</v>
      </c>
      <c r="R3446" s="12" t="s">
        <v>51</v>
      </c>
      <c r="S3446" s="11" t="s">
        <v>14734</v>
      </c>
      <c r="T3446" s="11"/>
    </row>
    <row x14ac:dyDescent="0.25" r="3447" customHeight="1" ht="19.5">
      <c r="A3447" s="18">
        <v>45206</v>
      </c>
      <c r="B3447" s="11" t="s">
        <v>14735</v>
      </c>
      <c r="C3447" s="11" t="s">
        <v>1132</v>
      </c>
      <c r="D3447" s="12"/>
      <c r="E3447" s="13">
        <v>18694092819</v>
      </c>
      <c r="F3447" s="11" t="s">
        <v>14736</v>
      </c>
      <c r="G3447" s="12" t="s">
        <v>56</v>
      </c>
      <c r="H3447" s="12"/>
      <c r="I3447" s="14" t="s">
        <v>235</v>
      </c>
      <c r="J3447" s="12" t="s">
        <v>24</v>
      </c>
      <c r="K3447" s="12" t="s">
        <v>25</v>
      </c>
      <c r="L3447" s="12" t="s">
        <v>39</v>
      </c>
      <c r="M3447" s="11" t="s">
        <v>40</v>
      </c>
      <c r="N3447" s="11" t="s">
        <v>183</v>
      </c>
      <c r="O3447" s="12" t="s">
        <v>29</v>
      </c>
      <c r="P3447" s="12"/>
      <c r="Q3447" s="15" t="s">
        <v>14737</v>
      </c>
      <c r="R3447" s="12" t="s">
        <v>51</v>
      </c>
      <c r="S3447" s="11" t="s">
        <v>14738</v>
      </c>
      <c r="T3447" s="11"/>
    </row>
    <row x14ac:dyDescent="0.25" r="3448" customHeight="1" ht="19.5">
      <c r="A3448" s="18">
        <v>45206</v>
      </c>
      <c r="B3448" s="11" t="s">
        <v>14739</v>
      </c>
      <c r="C3448" s="11" t="s">
        <v>691</v>
      </c>
      <c r="D3448" s="12"/>
      <c r="E3448" s="13">
        <v>18671721513</v>
      </c>
      <c r="F3448" s="11" t="s">
        <v>14740</v>
      </c>
      <c r="G3448" s="12" t="s">
        <v>289</v>
      </c>
      <c r="H3448" s="12" t="s">
        <v>86</v>
      </c>
      <c r="I3448" s="14" t="s">
        <v>259</v>
      </c>
      <c r="J3448" s="12" t="s">
        <v>24</v>
      </c>
      <c r="K3448" s="12" t="s">
        <v>25</v>
      </c>
      <c r="L3448" s="12" t="s">
        <v>39</v>
      </c>
      <c r="M3448" s="11" t="s">
        <v>40</v>
      </c>
      <c r="N3448" s="11" t="s">
        <v>28</v>
      </c>
      <c r="O3448" s="12" t="s">
        <v>29</v>
      </c>
      <c r="P3448" s="12"/>
      <c r="Q3448" s="15" t="s">
        <v>14741</v>
      </c>
      <c r="R3448" s="12" t="s">
        <v>42</v>
      </c>
      <c r="S3448" s="11" t="s">
        <v>14742</v>
      </c>
      <c r="T3448" s="11" t="s">
        <v>14743</v>
      </c>
    </row>
    <row x14ac:dyDescent="0.25" r="3449" customHeight="1" ht="19.5">
      <c r="A3449" s="18">
        <v>45206</v>
      </c>
      <c r="B3449" s="11" t="s">
        <v>14744</v>
      </c>
      <c r="C3449" s="11" t="s">
        <v>691</v>
      </c>
      <c r="D3449" s="12"/>
      <c r="E3449" s="13">
        <v>18674263518</v>
      </c>
      <c r="F3449" s="11" t="s">
        <v>14745</v>
      </c>
      <c r="G3449" s="12" t="s">
        <v>48</v>
      </c>
      <c r="H3449" s="12"/>
      <c r="I3449" s="14" t="s">
        <v>182</v>
      </c>
      <c r="J3449" s="12" t="s">
        <v>24</v>
      </c>
      <c r="K3449" s="12" t="s">
        <v>25</v>
      </c>
      <c r="L3449" s="12" t="s">
        <v>39</v>
      </c>
      <c r="M3449" s="11" t="s">
        <v>40</v>
      </c>
      <c r="N3449" s="11" t="s">
        <v>28</v>
      </c>
      <c r="O3449" s="12" t="s">
        <v>29</v>
      </c>
      <c r="P3449" s="12"/>
      <c r="Q3449" s="15" t="s">
        <v>14746</v>
      </c>
      <c r="R3449" s="12" t="s">
        <v>42</v>
      </c>
      <c r="S3449" s="11" t="s">
        <v>14747</v>
      </c>
      <c r="T3449" s="11" t="s">
        <v>14748</v>
      </c>
    </row>
    <row x14ac:dyDescent="0.25" r="3450" customHeight="1" ht="19.5">
      <c r="A3450" s="18">
        <v>45206</v>
      </c>
      <c r="B3450" s="11" t="s">
        <v>14749</v>
      </c>
      <c r="C3450" s="11" t="s">
        <v>2455</v>
      </c>
      <c r="D3450" s="12"/>
      <c r="E3450" s="13">
        <v>15671023394</v>
      </c>
      <c r="F3450" s="11"/>
      <c r="G3450" s="12"/>
      <c r="H3450" s="12"/>
      <c r="I3450" s="14" t="s">
        <v>68</v>
      </c>
      <c r="J3450" s="12" t="s">
        <v>24</v>
      </c>
      <c r="K3450" s="12" t="s">
        <v>25</v>
      </c>
      <c r="L3450" s="12" t="s">
        <v>39</v>
      </c>
      <c r="M3450" s="11" t="s">
        <v>27</v>
      </c>
      <c r="N3450" s="11" t="s">
        <v>28</v>
      </c>
      <c r="O3450" s="12" t="s">
        <v>29</v>
      </c>
      <c r="P3450" s="12"/>
      <c r="Q3450" s="15" t="s">
        <v>14750</v>
      </c>
      <c r="R3450" s="12" t="s">
        <v>42</v>
      </c>
      <c r="S3450" s="11" t="s">
        <v>14751</v>
      </c>
      <c r="T3450" s="11" t="s">
        <v>14752</v>
      </c>
    </row>
    <row x14ac:dyDescent="0.25" r="3451" customHeight="1" ht="19.5">
      <c r="A3451" s="18">
        <v>45206</v>
      </c>
      <c r="B3451" s="11" t="s">
        <v>14753</v>
      </c>
      <c r="C3451" s="11" t="s">
        <v>6057</v>
      </c>
      <c r="D3451" s="12"/>
      <c r="E3451" s="13">
        <v>13085158527</v>
      </c>
      <c r="F3451" s="11" t="s">
        <v>7814</v>
      </c>
      <c r="G3451" s="12" t="s">
        <v>23</v>
      </c>
      <c r="H3451" s="12"/>
      <c r="I3451" s="14" t="s">
        <v>142</v>
      </c>
      <c r="J3451" s="12" t="s">
        <v>24</v>
      </c>
      <c r="K3451" s="12" t="s">
        <v>25</v>
      </c>
      <c r="L3451" s="12" t="s">
        <v>39</v>
      </c>
      <c r="M3451" s="11" t="s">
        <v>27</v>
      </c>
      <c r="N3451" s="11" t="s">
        <v>183</v>
      </c>
      <c r="O3451" s="12" t="s">
        <v>29</v>
      </c>
      <c r="P3451" s="12"/>
      <c r="Q3451" s="15" t="s">
        <v>13350</v>
      </c>
      <c r="R3451" s="12" t="s">
        <v>42</v>
      </c>
      <c r="S3451" s="11" t="s">
        <v>14754</v>
      </c>
      <c r="T3451" s="11" t="s">
        <v>14755</v>
      </c>
    </row>
    <row x14ac:dyDescent="0.25" r="3452" customHeight="1" ht="19.5">
      <c r="A3452" s="18">
        <v>45206</v>
      </c>
      <c r="B3452" s="11" t="s">
        <v>14756</v>
      </c>
      <c r="C3452" s="11" t="s">
        <v>6057</v>
      </c>
      <c r="D3452" s="12"/>
      <c r="E3452" s="13">
        <v>18671746497</v>
      </c>
      <c r="F3452" s="11" t="s">
        <v>14757</v>
      </c>
      <c r="G3452" s="12" t="s">
        <v>289</v>
      </c>
      <c r="H3452" s="12" t="s">
        <v>86</v>
      </c>
      <c r="I3452" s="14" t="s">
        <v>182</v>
      </c>
      <c r="J3452" s="12" t="s">
        <v>24</v>
      </c>
      <c r="K3452" s="12" t="s">
        <v>25</v>
      </c>
      <c r="L3452" s="12" t="s">
        <v>39</v>
      </c>
      <c r="M3452" s="11" t="s">
        <v>27</v>
      </c>
      <c r="N3452" s="11" t="s">
        <v>183</v>
      </c>
      <c r="O3452" s="12" t="s">
        <v>29</v>
      </c>
      <c r="P3452" s="12"/>
      <c r="Q3452" s="15" t="s">
        <v>14758</v>
      </c>
      <c r="R3452" s="12" t="s">
        <v>42</v>
      </c>
      <c r="S3452" s="11" t="s">
        <v>14759</v>
      </c>
      <c r="T3452" s="11" t="s">
        <v>14760</v>
      </c>
    </row>
    <row x14ac:dyDescent="0.25" r="3453" customHeight="1" ht="19.5">
      <c r="A3453" s="18">
        <v>45206</v>
      </c>
      <c r="B3453" s="11" t="s">
        <v>14761</v>
      </c>
      <c r="C3453" s="11" t="s">
        <v>9836</v>
      </c>
      <c r="D3453" s="12"/>
      <c r="E3453" s="13">
        <v>15072533152</v>
      </c>
      <c r="F3453" s="11" t="s">
        <v>14762</v>
      </c>
      <c r="G3453" s="12" t="s">
        <v>23</v>
      </c>
      <c r="H3453" s="12"/>
      <c r="I3453" s="14" t="s">
        <v>63</v>
      </c>
      <c r="J3453" s="12" t="s">
        <v>24</v>
      </c>
      <c r="K3453" s="12" t="s">
        <v>25</v>
      </c>
      <c r="L3453" s="12" t="s">
        <v>39</v>
      </c>
      <c r="M3453" s="11" t="s">
        <v>40</v>
      </c>
      <c r="N3453" s="11" t="s">
        <v>183</v>
      </c>
      <c r="O3453" s="12" t="s">
        <v>29</v>
      </c>
      <c r="P3453" s="12"/>
      <c r="Q3453" s="15" t="s">
        <v>14763</v>
      </c>
      <c r="R3453" s="12" t="s">
        <v>42</v>
      </c>
      <c r="S3453" s="11" t="s">
        <v>14764</v>
      </c>
      <c r="T3453" s="11" t="s">
        <v>14765</v>
      </c>
    </row>
    <row x14ac:dyDescent="0.25" r="3454" customHeight="1" ht="19.5">
      <c r="A3454" s="18">
        <v>45206</v>
      </c>
      <c r="B3454" s="11" t="s">
        <v>14766</v>
      </c>
      <c r="C3454" s="11" t="s">
        <v>6057</v>
      </c>
      <c r="D3454" s="12"/>
      <c r="E3454" s="13">
        <v>18086239950</v>
      </c>
      <c r="F3454" s="11" t="s">
        <v>14767</v>
      </c>
      <c r="G3454" s="12" t="s">
        <v>23</v>
      </c>
      <c r="H3454" s="12" t="s">
        <v>121</v>
      </c>
      <c r="I3454" s="14" t="s">
        <v>381</v>
      </c>
      <c r="J3454" s="12" t="s">
        <v>24</v>
      </c>
      <c r="K3454" s="12" t="s">
        <v>25</v>
      </c>
      <c r="L3454" s="12" t="s">
        <v>39</v>
      </c>
      <c r="M3454" s="11" t="s">
        <v>40</v>
      </c>
      <c r="N3454" s="11" t="s">
        <v>183</v>
      </c>
      <c r="O3454" s="12" t="s">
        <v>29</v>
      </c>
      <c r="P3454" s="12"/>
      <c r="Q3454" s="15" t="s">
        <v>14768</v>
      </c>
      <c r="R3454" s="12" t="s">
        <v>42</v>
      </c>
      <c r="S3454" s="11" t="s">
        <v>14769</v>
      </c>
      <c r="T3454" s="11" t="s">
        <v>14770</v>
      </c>
    </row>
    <row x14ac:dyDescent="0.25" r="3455" customHeight="1" ht="19.5">
      <c r="A3455" s="18">
        <v>45206</v>
      </c>
      <c r="B3455" s="11" t="s">
        <v>14771</v>
      </c>
      <c r="C3455" s="11" t="s">
        <v>6057</v>
      </c>
      <c r="D3455" s="12"/>
      <c r="E3455" s="13">
        <v>18671721513</v>
      </c>
      <c r="F3455" s="11" t="s">
        <v>14740</v>
      </c>
      <c r="G3455" s="12" t="s">
        <v>289</v>
      </c>
      <c r="H3455" s="12" t="s">
        <v>86</v>
      </c>
      <c r="I3455" s="14" t="s">
        <v>259</v>
      </c>
      <c r="J3455" s="12" t="s">
        <v>24</v>
      </c>
      <c r="K3455" s="12" t="s">
        <v>25</v>
      </c>
      <c r="L3455" s="12" t="s">
        <v>39</v>
      </c>
      <c r="M3455" s="11" t="s">
        <v>40</v>
      </c>
      <c r="N3455" s="11" t="s">
        <v>183</v>
      </c>
      <c r="O3455" s="12" t="s">
        <v>29</v>
      </c>
      <c r="P3455" s="12"/>
      <c r="Q3455" s="15" t="s">
        <v>14772</v>
      </c>
      <c r="R3455" s="12" t="s">
        <v>42</v>
      </c>
      <c r="S3455" s="11" t="s">
        <v>14773</v>
      </c>
      <c r="T3455" s="11" t="s">
        <v>14743</v>
      </c>
    </row>
    <row x14ac:dyDescent="0.25" r="3456" customHeight="1" ht="19.5">
      <c r="A3456" s="18">
        <v>45206</v>
      </c>
      <c r="B3456" s="11" t="s">
        <v>14774</v>
      </c>
      <c r="C3456" s="11" t="s">
        <v>6057</v>
      </c>
      <c r="D3456" s="12"/>
      <c r="E3456" s="13">
        <v>13207217060</v>
      </c>
      <c r="F3456" s="11" t="s">
        <v>14775</v>
      </c>
      <c r="G3456" s="12" t="s">
        <v>48</v>
      </c>
      <c r="H3456" s="12"/>
      <c r="I3456" s="14" t="s">
        <v>38</v>
      </c>
      <c r="J3456" s="12" t="s">
        <v>24</v>
      </c>
      <c r="K3456" s="12" t="s">
        <v>25</v>
      </c>
      <c r="L3456" s="12" t="s">
        <v>39</v>
      </c>
      <c r="M3456" s="11" t="s">
        <v>40</v>
      </c>
      <c r="N3456" s="11" t="s">
        <v>183</v>
      </c>
      <c r="O3456" s="12" t="s">
        <v>29</v>
      </c>
      <c r="P3456" s="12"/>
      <c r="Q3456" s="15" t="s">
        <v>14776</v>
      </c>
      <c r="R3456" s="12" t="s">
        <v>42</v>
      </c>
      <c r="S3456" s="11" t="s">
        <v>14777</v>
      </c>
      <c r="T3456" s="11" t="s">
        <v>14778</v>
      </c>
    </row>
    <row x14ac:dyDescent="0.25" r="3457" customHeight="1" ht="19.5">
      <c r="A3457" s="18">
        <v>45206</v>
      </c>
      <c r="B3457" s="11" t="s">
        <v>14779</v>
      </c>
      <c r="C3457" s="11" t="s">
        <v>8698</v>
      </c>
      <c r="D3457" s="12"/>
      <c r="E3457" s="13">
        <v>15586375082</v>
      </c>
      <c r="F3457" s="11" t="s">
        <v>14780</v>
      </c>
      <c r="G3457" s="12" t="s">
        <v>171</v>
      </c>
      <c r="H3457" s="12"/>
      <c r="I3457" s="14" t="s">
        <v>259</v>
      </c>
      <c r="J3457" s="12" t="s">
        <v>24</v>
      </c>
      <c r="K3457" s="12" t="s">
        <v>25</v>
      </c>
      <c r="L3457" s="12" t="s">
        <v>39</v>
      </c>
      <c r="M3457" s="11" t="s">
        <v>40</v>
      </c>
      <c r="N3457" s="11" t="s">
        <v>183</v>
      </c>
      <c r="O3457" s="12" t="s">
        <v>29</v>
      </c>
      <c r="P3457" s="12"/>
      <c r="Q3457" s="15" t="s">
        <v>14781</v>
      </c>
      <c r="R3457" s="12" t="s">
        <v>42</v>
      </c>
      <c r="S3457" s="11" t="s">
        <v>14782</v>
      </c>
      <c r="T3457" s="11" t="s">
        <v>14783</v>
      </c>
    </row>
    <row x14ac:dyDescent="0.25" r="3458" customHeight="1" ht="19.5">
      <c r="A3458" s="18">
        <v>45206</v>
      </c>
      <c r="B3458" s="11" t="s">
        <v>14784</v>
      </c>
      <c r="C3458" s="11" t="s">
        <v>6057</v>
      </c>
      <c r="D3458" s="12"/>
      <c r="E3458" s="13">
        <v>18727207636</v>
      </c>
      <c r="F3458" s="11" t="s">
        <v>14785</v>
      </c>
      <c r="G3458" s="12" t="s">
        <v>48</v>
      </c>
      <c r="H3458" s="12"/>
      <c r="I3458" s="14" t="s">
        <v>486</v>
      </c>
      <c r="J3458" s="12" t="s">
        <v>24</v>
      </c>
      <c r="K3458" s="12" t="s">
        <v>25</v>
      </c>
      <c r="L3458" s="12" t="s">
        <v>39</v>
      </c>
      <c r="M3458" s="11" t="s">
        <v>40</v>
      </c>
      <c r="N3458" s="11" t="s">
        <v>183</v>
      </c>
      <c r="O3458" s="12" t="s">
        <v>29</v>
      </c>
      <c r="P3458" s="12"/>
      <c r="Q3458" s="15" t="s">
        <v>14786</v>
      </c>
      <c r="R3458" s="12" t="s">
        <v>42</v>
      </c>
      <c r="S3458" s="11" t="s">
        <v>14787</v>
      </c>
      <c r="T3458" s="11" t="s">
        <v>14788</v>
      </c>
    </row>
    <row x14ac:dyDescent="0.25" r="3459" customHeight="1" ht="19.5">
      <c r="A3459" s="18">
        <v>45206</v>
      </c>
      <c r="B3459" s="11" t="s">
        <v>14789</v>
      </c>
      <c r="C3459" s="11" t="s">
        <v>5944</v>
      </c>
      <c r="D3459" s="12"/>
      <c r="E3459" s="13">
        <v>15586379856</v>
      </c>
      <c r="F3459" s="11" t="s">
        <v>14790</v>
      </c>
      <c r="G3459" s="12" t="s">
        <v>62</v>
      </c>
      <c r="H3459" s="12"/>
      <c r="I3459" s="14" t="s">
        <v>615</v>
      </c>
      <c r="J3459" s="12" t="s">
        <v>24</v>
      </c>
      <c r="K3459" s="12" t="s">
        <v>25</v>
      </c>
      <c r="L3459" s="12" t="s">
        <v>39</v>
      </c>
      <c r="M3459" s="11" t="s">
        <v>27</v>
      </c>
      <c r="N3459" s="11" t="s">
        <v>183</v>
      </c>
      <c r="O3459" s="12" t="s">
        <v>29</v>
      </c>
      <c r="P3459" s="12"/>
      <c r="Q3459" s="15" t="s">
        <v>14791</v>
      </c>
      <c r="R3459" s="12" t="s">
        <v>42</v>
      </c>
      <c r="S3459" s="11" t="s">
        <v>14792</v>
      </c>
      <c r="T3459" s="11" t="s">
        <v>14793</v>
      </c>
    </row>
    <row x14ac:dyDescent="0.25" r="3460" customHeight="1" ht="19.5">
      <c r="A3460" s="18">
        <v>45206</v>
      </c>
      <c r="B3460" s="11" t="s">
        <v>14794</v>
      </c>
      <c r="C3460" s="11" t="s">
        <v>6057</v>
      </c>
      <c r="D3460" s="12"/>
      <c r="E3460" s="13">
        <v>13047173242</v>
      </c>
      <c r="F3460" s="11" t="s">
        <v>14795</v>
      </c>
      <c r="G3460" s="12" t="s">
        <v>115</v>
      </c>
      <c r="H3460" s="12"/>
      <c r="I3460" s="14" t="s">
        <v>254</v>
      </c>
      <c r="J3460" s="12" t="s">
        <v>24</v>
      </c>
      <c r="K3460" s="12" t="s">
        <v>25</v>
      </c>
      <c r="L3460" s="12" t="s">
        <v>39</v>
      </c>
      <c r="M3460" s="11" t="s">
        <v>27</v>
      </c>
      <c r="N3460" s="11" t="s">
        <v>183</v>
      </c>
      <c r="O3460" s="12" t="s">
        <v>29</v>
      </c>
      <c r="P3460" s="12"/>
      <c r="Q3460" s="15" t="s">
        <v>14796</v>
      </c>
      <c r="R3460" s="12" t="s">
        <v>42</v>
      </c>
      <c r="S3460" s="11" t="s">
        <v>14797</v>
      </c>
      <c r="T3460" s="11" t="s">
        <v>14798</v>
      </c>
    </row>
    <row x14ac:dyDescent="0.25" r="3461" customHeight="1" ht="19.5">
      <c r="A3461" s="18">
        <v>45206</v>
      </c>
      <c r="B3461" s="11" t="s">
        <v>14799</v>
      </c>
      <c r="C3461" s="11" t="s">
        <v>6443</v>
      </c>
      <c r="D3461" s="12"/>
      <c r="E3461" s="13">
        <v>18695073798</v>
      </c>
      <c r="F3461" s="11" t="s">
        <v>7239</v>
      </c>
      <c r="G3461" s="12" t="s">
        <v>48</v>
      </c>
      <c r="H3461" s="12"/>
      <c r="I3461" s="14" t="s">
        <v>415</v>
      </c>
      <c r="J3461" s="12" t="s">
        <v>24</v>
      </c>
      <c r="K3461" s="12" t="s">
        <v>25</v>
      </c>
      <c r="L3461" s="12" t="s">
        <v>39</v>
      </c>
      <c r="M3461" s="11" t="s">
        <v>40</v>
      </c>
      <c r="N3461" s="11" t="s">
        <v>183</v>
      </c>
      <c r="O3461" s="12" t="s">
        <v>29</v>
      </c>
      <c r="P3461" s="12"/>
      <c r="Q3461" s="15" t="s">
        <v>14800</v>
      </c>
      <c r="R3461" s="12" t="s">
        <v>42</v>
      </c>
      <c r="S3461" s="11" t="s">
        <v>14801</v>
      </c>
      <c r="T3461" s="11" t="s">
        <v>14802</v>
      </c>
    </row>
    <row x14ac:dyDescent="0.25" r="3462" customHeight="1" ht="19.5">
      <c r="A3462" s="18">
        <v>45206</v>
      </c>
      <c r="B3462" s="11" t="s">
        <v>14803</v>
      </c>
      <c r="C3462" s="11" t="s">
        <v>4499</v>
      </c>
      <c r="D3462" s="12"/>
      <c r="E3462" s="13" t="s">
        <v>14804</v>
      </c>
      <c r="F3462" s="11" t="s">
        <v>14805</v>
      </c>
      <c r="G3462" s="12" t="s">
        <v>74</v>
      </c>
      <c r="H3462" s="12" t="s">
        <v>86</v>
      </c>
      <c r="I3462" s="14" t="s">
        <v>844</v>
      </c>
      <c r="J3462" s="12" t="s">
        <v>24</v>
      </c>
      <c r="K3462" s="12" t="s">
        <v>25</v>
      </c>
      <c r="L3462" s="12" t="s">
        <v>39</v>
      </c>
      <c r="M3462" s="11" t="s">
        <v>27</v>
      </c>
      <c r="N3462" s="11" t="s">
        <v>183</v>
      </c>
      <c r="O3462" s="12" t="s">
        <v>29</v>
      </c>
      <c r="P3462" s="12"/>
      <c r="Q3462" s="15" t="s">
        <v>14806</v>
      </c>
      <c r="R3462" s="12" t="s">
        <v>42</v>
      </c>
      <c r="S3462" s="11" t="s">
        <v>14807</v>
      </c>
      <c r="T3462" s="11" t="s">
        <v>14808</v>
      </c>
    </row>
    <row x14ac:dyDescent="0.25" r="3463" customHeight="1" ht="19.5">
      <c r="A3463" s="18">
        <v>45206</v>
      </c>
      <c r="B3463" s="11" t="s">
        <v>14809</v>
      </c>
      <c r="C3463" s="11" t="s">
        <v>6057</v>
      </c>
      <c r="D3463" s="12"/>
      <c r="E3463" s="13">
        <v>15671078612</v>
      </c>
      <c r="F3463" s="11" t="s">
        <v>14810</v>
      </c>
      <c r="G3463" s="12" t="s">
        <v>23</v>
      </c>
      <c r="H3463" s="12"/>
      <c r="I3463" s="14" t="s">
        <v>131</v>
      </c>
      <c r="J3463" s="12" t="s">
        <v>24</v>
      </c>
      <c r="K3463" s="12" t="s">
        <v>172</v>
      </c>
      <c r="L3463" s="12"/>
      <c r="M3463" s="11" t="s">
        <v>27</v>
      </c>
      <c r="N3463" s="11" t="s">
        <v>183</v>
      </c>
      <c r="O3463" s="12" t="s">
        <v>29</v>
      </c>
      <c r="P3463" s="12"/>
      <c r="Q3463" s="15" t="s">
        <v>14811</v>
      </c>
      <c r="R3463" s="12" t="s">
        <v>42</v>
      </c>
      <c r="S3463" s="11" t="s">
        <v>14812</v>
      </c>
      <c r="T3463" s="11" t="s">
        <v>14813</v>
      </c>
    </row>
    <row x14ac:dyDescent="0.25" r="3464" customHeight="1" ht="19.5">
      <c r="A3464" s="18">
        <v>45206</v>
      </c>
      <c r="B3464" s="11" t="s">
        <v>14814</v>
      </c>
      <c r="C3464" s="11" t="s">
        <v>6057</v>
      </c>
      <c r="D3464" s="12"/>
      <c r="E3464" s="13">
        <v>15672484546</v>
      </c>
      <c r="F3464" s="11" t="s">
        <v>14815</v>
      </c>
      <c r="G3464" s="12" t="s">
        <v>37</v>
      </c>
      <c r="H3464" s="12"/>
      <c r="I3464" s="14" t="s">
        <v>844</v>
      </c>
      <c r="J3464" s="12" t="s">
        <v>24</v>
      </c>
      <c r="K3464" s="12" t="s">
        <v>25</v>
      </c>
      <c r="L3464" s="12" t="s">
        <v>39</v>
      </c>
      <c r="M3464" s="11" t="s">
        <v>40</v>
      </c>
      <c r="N3464" s="11" t="s">
        <v>183</v>
      </c>
      <c r="O3464" s="12" t="s">
        <v>29</v>
      </c>
      <c r="P3464" s="12"/>
      <c r="Q3464" s="15" t="s">
        <v>14816</v>
      </c>
      <c r="R3464" s="12" t="s">
        <v>42</v>
      </c>
      <c r="S3464" s="11" t="s">
        <v>14817</v>
      </c>
      <c r="T3464" s="11" t="s">
        <v>14818</v>
      </c>
    </row>
    <row x14ac:dyDescent="0.25" r="3465" customHeight="1" ht="19.5">
      <c r="A3465" s="18">
        <v>45206</v>
      </c>
      <c r="B3465" s="11" t="s">
        <v>14819</v>
      </c>
      <c r="C3465" s="11" t="s">
        <v>4499</v>
      </c>
      <c r="D3465" s="12"/>
      <c r="E3465" s="13">
        <v>13264918516</v>
      </c>
      <c r="F3465" s="11" t="s">
        <v>1703</v>
      </c>
      <c r="G3465" s="12" t="s">
        <v>115</v>
      </c>
      <c r="H3465" s="12"/>
      <c r="I3465" s="14" t="s">
        <v>49</v>
      </c>
      <c r="J3465" s="12" t="s">
        <v>24</v>
      </c>
      <c r="K3465" s="12" t="s">
        <v>25</v>
      </c>
      <c r="L3465" s="12" t="s">
        <v>39</v>
      </c>
      <c r="M3465" s="11" t="s">
        <v>40</v>
      </c>
      <c r="N3465" s="11" t="s">
        <v>183</v>
      </c>
      <c r="O3465" s="12" t="s">
        <v>29</v>
      </c>
      <c r="P3465" s="12"/>
      <c r="Q3465" s="15" t="s">
        <v>14820</v>
      </c>
      <c r="R3465" s="12" t="s">
        <v>42</v>
      </c>
      <c r="S3465" s="11" t="s">
        <v>14821</v>
      </c>
      <c r="T3465" s="11" t="s">
        <v>14822</v>
      </c>
    </row>
    <row x14ac:dyDescent="0.25" r="3466" customHeight="1" ht="19.5">
      <c r="A3466" s="18">
        <v>45206</v>
      </c>
      <c r="B3466" s="11" t="s">
        <v>14823</v>
      </c>
      <c r="C3466" s="11" t="s">
        <v>5631</v>
      </c>
      <c r="D3466" s="12"/>
      <c r="E3466" s="13" t="s">
        <v>14824</v>
      </c>
      <c r="F3466" s="11" t="s">
        <v>240</v>
      </c>
      <c r="G3466" s="12" t="s">
        <v>74</v>
      </c>
      <c r="H3466" s="12"/>
      <c r="I3466" s="14" t="s">
        <v>42</v>
      </c>
      <c r="J3466" s="12" t="s">
        <v>24</v>
      </c>
      <c r="K3466" s="12" t="s">
        <v>25</v>
      </c>
      <c r="L3466" s="12" t="s">
        <v>39</v>
      </c>
      <c r="M3466" s="11" t="s">
        <v>149</v>
      </c>
      <c r="N3466" s="11" t="s">
        <v>183</v>
      </c>
      <c r="O3466" s="12" t="s">
        <v>29</v>
      </c>
      <c r="P3466" s="12"/>
      <c r="Q3466" s="15" t="s">
        <v>14825</v>
      </c>
      <c r="R3466" s="12" t="s">
        <v>42</v>
      </c>
      <c r="S3466" s="11" t="s">
        <v>14826</v>
      </c>
      <c r="T3466" s="11" t="s">
        <v>14827</v>
      </c>
    </row>
    <row x14ac:dyDescent="0.25" r="3467" customHeight="1" ht="19.5">
      <c r="A3467" s="18">
        <v>45206</v>
      </c>
      <c r="B3467" s="11" t="s">
        <v>14828</v>
      </c>
      <c r="C3467" s="11" t="s">
        <v>5631</v>
      </c>
      <c r="D3467" s="12"/>
      <c r="E3467" s="13" t="s">
        <v>14829</v>
      </c>
      <c r="F3467" s="11" t="s">
        <v>14830</v>
      </c>
      <c r="G3467" s="12" t="s">
        <v>74</v>
      </c>
      <c r="H3467" s="12"/>
      <c r="I3467" s="14" t="s">
        <v>99</v>
      </c>
      <c r="J3467" s="12" t="s">
        <v>24</v>
      </c>
      <c r="K3467" s="12" t="s">
        <v>25</v>
      </c>
      <c r="L3467" s="12" t="s">
        <v>39</v>
      </c>
      <c r="M3467" s="11" t="s">
        <v>149</v>
      </c>
      <c r="N3467" s="11" t="s">
        <v>183</v>
      </c>
      <c r="O3467" s="12" t="s">
        <v>29</v>
      </c>
      <c r="P3467" s="12"/>
      <c r="Q3467" s="15" t="s">
        <v>14831</v>
      </c>
      <c r="R3467" s="12" t="s">
        <v>42</v>
      </c>
      <c r="S3467" s="11" t="s">
        <v>14832</v>
      </c>
      <c r="T3467" s="11" t="s">
        <v>14833</v>
      </c>
    </row>
    <row x14ac:dyDescent="0.25" r="3468" customHeight="1" ht="19.5">
      <c r="A3468" s="18">
        <v>45206</v>
      </c>
      <c r="B3468" s="11" t="s">
        <v>14834</v>
      </c>
      <c r="C3468" s="11" t="s">
        <v>4499</v>
      </c>
      <c r="D3468" s="12"/>
      <c r="E3468" s="13">
        <v>17671273923</v>
      </c>
      <c r="F3468" s="11" t="s">
        <v>14835</v>
      </c>
      <c r="G3468" s="12" t="s">
        <v>62</v>
      </c>
      <c r="H3468" s="12"/>
      <c r="I3468" s="14" t="s">
        <v>381</v>
      </c>
      <c r="J3468" s="12" t="s">
        <v>24</v>
      </c>
      <c r="K3468" s="12" t="s">
        <v>25</v>
      </c>
      <c r="L3468" s="12" t="s">
        <v>39</v>
      </c>
      <c r="M3468" s="11" t="s">
        <v>27</v>
      </c>
      <c r="N3468" s="11" t="s">
        <v>183</v>
      </c>
      <c r="O3468" s="12" t="s">
        <v>29</v>
      </c>
      <c r="P3468" s="12"/>
      <c r="Q3468" s="15" t="s">
        <v>14836</v>
      </c>
      <c r="R3468" s="12" t="s">
        <v>42</v>
      </c>
      <c r="S3468" s="11" t="s">
        <v>14837</v>
      </c>
      <c r="T3468" s="11" t="s">
        <v>14838</v>
      </c>
    </row>
    <row x14ac:dyDescent="0.25" r="3469" customHeight="1" ht="19.5">
      <c r="A3469" s="18">
        <v>45206</v>
      </c>
      <c r="B3469" s="11" t="s">
        <v>14839</v>
      </c>
      <c r="C3469" s="11" t="s">
        <v>6057</v>
      </c>
      <c r="D3469" s="12"/>
      <c r="E3469" s="13">
        <v>18995909655</v>
      </c>
      <c r="F3469" s="11" t="s">
        <v>14840</v>
      </c>
      <c r="G3469" s="12" t="s">
        <v>23</v>
      </c>
      <c r="H3469" s="12"/>
      <c r="I3469" s="14" t="s">
        <v>352</v>
      </c>
      <c r="J3469" s="12" t="s">
        <v>24</v>
      </c>
      <c r="K3469" s="12" t="s">
        <v>25</v>
      </c>
      <c r="L3469" s="12" t="s">
        <v>39</v>
      </c>
      <c r="M3469" s="11" t="s">
        <v>40</v>
      </c>
      <c r="N3469" s="11" t="s">
        <v>183</v>
      </c>
      <c r="O3469" s="12" t="s">
        <v>29</v>
      </c>
      <c r="P3469" s="12"/>
      <c r="Q3469" s="15" t="s">
        <v>14841</v>
      </c>
      <c r="R3469" s="12" t="s">
        <v>42</v>
      </c>
      <c r="S3469" s="11" t="s">
        <v>14842</v>
      </c>
      <c r="T3469" s="11" t="s">
        <v>14843</v>
      </c>
    </row>
    <row x14ac:dyDescent="0.25" r="3470" customHeight="1" ht="19.5">
      <c r="A3470" s="18">
        <v>45206</v>
      </c>
      <c r="B3470" s="11" t="s">
        <v>14844</v>
      </c>
      <c r="C3470" s="11" t="s">
        <v>6057</v>
      </c>
      <c r="D3470" s="12"/>
      <c r="E3470" s="13">
        <v>13477869418</v>
      </c>
      <c r="F3470" s="11" t="s">
        <v>14845</v>
      </c>
      <c r="G3470" s="12" t="s">
        <v>23</v>
      </c>
      <c r="H3470" s="12" t="s">
        <v>98</v>
      </c>
      <c r="I3470" s="14" t="s">
        <v>398</v>
      </c>
      <c r="J3470" s="12" t="s">
        <v>24</v>
      </c>
      <c r="K3470" s="12" t="s">
        <v>25</v>
      </c>
      <c r="L3470" s="12" t="s">
        <v>39</v>
      </c>
      <c r="M3470" s="11" t="s">
        <v>40</v>
      </c>
      <c r="N3470" s="11" t="s">
        <v>183</v>
      </c>
      <c r="O3470" s="12" t="s">
        <v>29</v>
      </c>
      <c r="P3470" s="12"/>
      <c r="Q3470" s="15" t="s">
        <v>14846</v>
      </c>
      <c r="R3470" s="12" t="s">
        <v>42</v>
      </c>
      <c r="S3470" s="11" t="s">
        <v>14847</v>
      </c>
      <c r="T3470" s="11" t="s">
        <v>14843</v>
      </c>
    </row>
    <row x14ac:dyDescent="0.25" r="3471" customHeight="1" ht="19.5">
      <c r="A3471" s="18">
        <v>45206</v>
      </c>
      <c r="B3471" s="11" t="s">
        <v>14848</v>
      </c>
      <c r="C3471" s="11" t="s">
        <v>6057</v>
      </c>
      <c r="D3471" s="12"/>
      <c r="E3471" s="13">
        <v>15871586652</v>
      </c>
      <c r="F3471" s="11" t="s">
        <v>14849</v>
      </c>
      <c r="G3471" s="12" t="s">
        <v>23</v>
      </c>
      <c r="H3471" s="12" t="s">
        <v>86</v>
      </c>
      <c r="I3471" s="14" t="s">
        <v>486</v>
      </c>
      <c r="J3471" s="12" t="s">
        <v>24</v>
      </c>
      <c r="K3471" s="12" t="s">
        <v>25</v>
      </c>
      <c r="L3471" s="12" t="s">
        <v>39</v>
      </c>
      <c r="M3471" s="11" t="s">
        <v>40</v>
      </c>
      <c r="N3471" s="11" t="s">
        <v>183</v>
      </c>
      <c r="O3471" s="12" t="s">
        <v>29</v>
      </c>
      <c r="P3471" s="12"/>
      <c r="Q3471" s="15" t="s">
        <v>14850</v>
      </c>
      <c r="R3471" s="12" t="s">
        <v>42</v>
      </c>
      <c r="S3471" s="11" t="s">
        <v>14851</v>
      </c>
      <c r="T3471" s="11" t="s">
        <v>14843</v>
      </c>
    </row>
    <row x14ac:dyDescent="0.25" r="3472" customHeight="1" ht="19.5">
      <c r="A3472" s="18">
        <v>45206</v>
      </c>
      <c r="B3472" s="11" t="s">
        <v>14852</v>
      </c>
      <c r="C3472" s="11" t="s">
        <v>6057</v>
      </c>
      <c r="D3472" s="12"/>
      <c r="E3472" s="13">
        <v>15871551656</v>
      </c>
      <c r="F3472" s="11" t="s">
        <v>14853</v>
      </c>
      <c r="G3472" s="12" t="s">
        <v>48</v>
      </c>
      <c r="H3472" s="12" t="s">
        <v>86</v>
      </c>
      <c r="I3472" s="14" t="s">
        <v>93</v>
      </c>
      <c r="J3472" s="12" t="s">
        <v>24</v>
      </c>
      <c r="K3472" s="12" t="s">
        <v>25</v>
      </c>
      <c r="L3472" s="12" t="s">
        <v>39</v>
      </c>
      <c r="M3472" s="11" t="s">
        <v>40</v>
      </c>
      <c r="N3472" s="11" t="s">
        <v>183</v>
      </c>
      <c r="O3472" s="12" t="s">
        <v>29</v>
      </c>
      <c r="P3472" s="12"/>
      <c r="Q3472" s="15" t="s">
        <v>14854</v>
      </c>
      <c r="R3472" s="12" t="s">
        <v>42</v>
      </c>
      <c r="S3472" s="11" t="s">
        <v>14855</v>
      </c>
      <c r="T3472" s="11" t="s">
        <v>14856</v>
      </c>
    </row>
    <row x14ac:dyDescent="0.25" r="3473" customHeight="1" ht="19.5">
      <c r="A3473" s="18">
        <v>45206</v>
      </c>
      <c r="B3473" s="11" t="s">
        <v>14857</v>
      </c>
      <c r="C3473" s="11" t="s">
        <v>6057</v>
      </c>
      <c r="D3473" s="12"/>
      <c r="E3473" s="13">
        <v>13669075941</v>
      </c>
      <c r="F3473" s="11" t="s">
        <v>14858</v>
      </c>
      <c r="G3473" s="12" t="s">
        <v>48</v>
      </c>
      <c r="H3473" s="12"/>
      <c r="I3473" s="14" t="s">
        <v>182</v>
      </c>
      <c r="J3473" s="12" t="s">
        <v>24</v>
      </c>
      <c r="K3473" s="12" t="s">
        <v>25</v>
      </c>
      <c r="L3473" s="12" t="s">
        <v>39</v>
      </c>
      <c r="M3473" s="11" t="s">
        <v>40</v>
      </c>
      <c r="N3473" s="11" t="s">
        <v>183</v>
      </c>
      <c r="O3473" s="12" t="s">
        <v>29</v>
      </c>
      <c r="P3473" s="12"/>
      <c r="Q3473" s="15" t="s">
        <v>14859</v>
      </c>
      <c r="R3473" s="12" t="s">
        <v>42</v>
      </c>
      <c r="S3473" s="11" t="s">
        <v>14860</v>
      </c>
      <c r="T3473" s="11" t="s">
        <v>14861</v>
      </c>
    </row>
    <row x14ac:dyDescent="0.25" r="3474" customHeight="1" ht="19.5">
      <c r="A3474" s="18">
        <v>45206</v>
      </c>
      <c r="B3474" s="11" t="s">
        <v>14862</v>
      </c>
      <c r="C3474" s="11" t="s">
        <v>6057</v>
      </c>
      <c r="D3474" s="12"/>
      <c r="E3474" s="13">
        <v>15549370870</v>
      </c>
      <c r="F3474" s="11" t="s">
        <v>14863</v>
      </c>
      <c r="G3474" s="12" t="s">
        <v>216</v>
      </c>
      <c r="H3474" s="12"/>
      <c r="I3474" s="14" t="s">
        <v>182</v>
      </c>
      <c r="J3474" s="12" t="s">
        <v>24</v>
      </c>
      <c r="K3474" s="12" t="s">
        <v>25</v>
      </c>
      <c r="L3474" s="12" t="s">
        <v>39</v>
      </c>
      <c r="M3474" s="11" t="s">
        <v>40</v>
      </c>
      <c r="N3474" s="11" t="s">
        <v>183</v>
      </c>
      <c r="O3474" s="12" t="s">
        <v>29</v>
      </c>
      <c r="P3474" s="12"/>
      <c r="Q3474" s="15" t="s">
        <v>14864</v>
      </c>
      <c r="R3474" s="12" t="s">
        <v>42</v>
      </c>
      <c r="S3474" s="11" t="s">
        <v>14865</v>
      </c>
      <c r="T3474" s="11" t="s">
        <v>14866</v>
      </c>
    </row>
    <row x14ac:dyDescent="0.25" r="3475" customHeight="1" ht="19.5">
      <c r="A3475" s="18">
        <v>45206</v>
      </c>
      <c r="B3475" s="11" t="s">
        <v>14867</v>
      </c>
      <c r="C3475" s="11" t="s">
        <v>6057</v>
      </c>
      <c r="D3475" s="12"/>
      <c r="E3475" s="13">
        <v>13085155123</v>
      </c>
      <c r="F3475" s="11" t="s">
        <v>14868</v>
      </c>
      <c r="G3475" s="12" t="s">
        <v>37</v>
      </c>
      <c r="H3475" s="12"/>
      <c r="I3475" s="14" t="s">
        <v>381</v>
      </c>
      <c r="J3475" s="12" t="s">
        <v>24</v>
      </c>
      <c r="K3475" s="12" t="s">
        <v>25</v>
      </c>
      <c r="L3475" s="12" t="s">
        <v>39</v>
      </c>
      <c r="M3475" s="11" t="s">
        <v>40</v>
      </c>
      <c r="N3475" s="11" t="s">
        <v>183</v>
      </c>
      <c r="O3475" s="12" t="s">
        <v>29</v>
      </c>
      <c r="P3475" s="12"/>
      <c r="Q3475" s="15" t="s">
        <v>14869</v>
      </c>
      <c r="R3475" s="12" t="s">
        <v>42</v>
      </c>
      <c r="S3475" s="11" t="s">
        <v>14870</v>
      </c>
      <c r="T3475" s="11" t="s">
        <v>14871</v>
      </c>
    </row>
    <row x14ac:dyDescent="0.25" r="3476" customHeight="1" ht="19.5">
      <c r="A3476" s="18">
        <v>45206</v>
      </c>
      <c r="B3476" s="11" t="s">
        <v>14872</v>
      </c>
      <c r="C3476" s="11" t="s">
        <v>6057</v>
      </c>
      <c r="D3476" s="12"/>
      <c r="E3476" s="13">
        <v>15672506418</v>
      </c>
      <c r="F3476" s="11" t="s">
        <v>14873</v>
      </c>
      <c r="G3476" s="12" t="s">
        <v>115</v>
      </c>
      <c r="H3476" s="12" t="s">
        <v>98</v>
      </c>
      <c r="I3476" s="14" t="s">
        <v>779</v>
      </c>
      <c r="J3476" s="12" t="s">
        <v>24</v>
      </c>
      <c r="K3476" s="12" t="s">
        <v>25</v>
      </c>
      <c r="L3476" s="12" t="s">
        <v>39</v>
      </c>
      <c r="M3476" s="11" t="s">
        <v>27</v>
      </c>
      <c r="N3476" s="11" t="s">
        <v>183</v>
      </c>
      <c r="O3476" s="12" t="s">
        <v>29</v>
      </c>
      <c r="P3476" s="12"/>
      <c r="Q3476" s="15" t="s">
        <v>14874</v>
      </c>
      <c r="R3476" s="12" t="s">
        <v>42</v>
      </c>
      <c r="S3476" s="11" t="s">
        <v>14875</v>
      </c>
      <c r="T3476" s="11" t="s">
        <v>14876</v>
      </c>
    </row>
    <row x14ac:dyDescent="0.25" r="3477" customHeight="1" ht="19.5">
      <c r="A3477" s="18">
        <v>45206</v>
      </c>
      <c r="B3477" s="11" t="s">
        <v>14877</v>
      </c>
      <c r="C3477" s="11" t="s">
        <v>9714</v>
      </c>
      <c r="D3477" s="12"/>
      <c r="E3477" s="13" t="s">
        <v>14878</v>
      </c>
      <c r="F3477" s="11" t="s">
        <v>14879</v>
      </c>
      <c r="G3477" s="12" t="s">
        <v>74</v>
      </c>
      <c r="H3477" s="12"/>
      <c r="I3477" s="14" t="s">
        <v>68</v>
      </c>
      <c r="J3477" s="12" t="s">
        <v>24</v>
      </c>
      <c r="K3477" s="12" t="s">
        <v>25</v>
      </c>
      <c r="L3477" s="12" t="s">
        <v>39</v>
      </c>
      <c r="M3477" s="11" t="s">
        <v>149</v>
      </c>
      <c r="N3477" s="11" t="s">
        <v>183</v>
      </c>
      <c r="O3477" s="12" t="s">
        <v>29</v>
      </c>
      <c r="P3477" s="12"/>
      <c r="Q3477" s="15" t="s">
        <v>14880</v>
      </c>
      <c r="R3477" s="12" t="s">
        <v>42</v>
      </c>
      <c r="S3477" s="11" t="s">
        <v>14881</v>
      </c>
      <c r="T3477" s="11" t="s">
        <v>14882</v>
      </c>
    </row>
    <row x14ac:dyDescent="0.25" r="3478" customHeight="1" ht="19.5">
      <c r="A3478" s="18">
        <v>45206</v>
      </c>
      <c r="B3478" s="11" t="s">
        <v>14883</v>
      </c>
      <c r="C3478" s="11" t="s">
        <v>6057</v>
      </c>
      <c r="D3478" s="12"/>
      <c r="E3478" s="13">
        <v>18671747957</v>
      </c>
      <c r="F3478" s="11" t="s">
        <v>14884</v>
      </c>
      <c r="G3478" s="12" t="s">
        <v>37</v>
      </c>
      <c r="H3478" s="12"/>
      <c r="I3478" s="14" t="s">
        <v>352</v>
      </c>
      <c r="J3478" s="12" t="s">
        <v>24</v>
      </c>
      <c r="K3478" s="12" t="s">
        <v>25</v>
      </c>
      <c r="L3478" s="12" t="s">
        <v>39</v>
      </c>
      <c r="M3478" s="11" t="s">
        <v>40</v>
      </c>
      <c r="N3478" s="11" t="s">
        <v>183</v>
      </c>
      <c r="O3478" s="12" t="s">
        <v>29</v>
      </c>
      <c r="P3478" s="12"/>
      <c r="Q3478" s="15" t="s">
        <v>14885</v>
      </c>
      <c r="R3478" s="12" t="s">
        <v>42</v>
      </c>
      <c r="S3478" s="11" t="s">
        <v>14886</v>
      </c>
      <c r="T3478" s="11" t="s">
        <v>14887</v>
      </c>
    </row>
    <row x14ac:dyDescent="0.25" r="3479" customHeight="1" ht="19.5">
      <c r="A3479" s="18">
        <v>45206</v>
      </c>
      <c r="B3479" s="11" t="s">
        <v>14888</v>
      </c>
      <c r="C3479" s="11" t="s">
        <v>6057</v>
      </c>
      <c r="D3479" s="12"/>
      <c r="E3479" s="13">
        <v>13277176631</v>
      </c>
      <c r="F3479" s="11" t="s">
        <v>14889</v>
      </c>
      <c r="G3479" s="12" t="s">
        <v>48</v>
      </c>
      <c r="H3479" s="12"/>
      <c r="I3479" s="14" t="s">
        <v>254</v>
      </c>
      <c r="J3479" s="12" t="s">
        <v>24</v>
      </c>
      <c r="K3479" s="12" t="s">
        <v>25</v>
      </c>
      <c r="L3479" s="12" t="s">
        <v>39</v>
      </c>
      <c r="M3479" s="11" t="s">
        <v>27</v>
      </c>
      <c r="N3479" s="11" t="s">
        <v>183</v>
      </c>
      <c r="O3479" s="12" t="s">
        <v>29</v>
      </c>
      <c r="P3479" s="12"/>
      <c r="Q3479" s="15" t="s">
        <v>14890</v>
      </c>
      <c r="R3479" s="12" t="s">
        <v>42</v>
      </c>
      <c r="S3479" s="11" t="s">
        <v>14891</v>
      </c>
      <c r="T3479" s="11" t="s">
        <v>14892</v>
      </c>
    </row>
    <row x14ac:dyDescent="0.25" r="3480" customHeight="1" ht="19.5">
      <c r="A3480" s="18">
        <v>45206</v>
      </c>
      <c r="B3480" s="11" t="s">
        <v>14893</v>
      </c>
      <c r="C3480" s="11" t="s">
        <v>6057</v>
      </c>
      <c r="D3480" s="12"/>
      <c r="E3480" s="13">
        <v>13487230655</v>
      </c>
      <c r="F3480" s="11" t="s">
        <v>14894</v>
      </c>
      <c r="G3480" s="12" t="s">
        <v>23</v>
      </c>
      <c r="H3480" s="12"/>
      <c r="I3480" s="14" t="s">
        <v>241</v>
      </c>
      <c r="J3480" s="12" t="s">
        <v>24</v>
      </c>
      <c r="K3480" s="12" t="s">
        <v>25</v>
      </c>
      <c r="L3480" s="12" t="s">
        <v>39</v>
      </c>
      <c r="M3480" s="11" t="s">
        <v>40</v>
      </c>
      <c r="N3480" s="11" t="s">
        <v>183</v>
      </c>
      <c r="O3480" s="12" t="s">
        <v>29</v>
      </c>
      <c r="P3480" s="12"/>
      <c r="Q3480" s="15" t="s">
        <v>14895</v>
      </c>
      <c r="R3480" s="12" t="s">
        <v>42</v>
      </c>
      <c r="S3480" s="11" t="s">
        <v>14896</v>
      </c>
      <c r="T3480" s="11" t="s">
        <v>14897</v>
      </c>
    </row>
    <row x14ac:dyDescent="0.25" r="3481" customHeight="1" ht="19.5">
      <c r="A3481" s="18">
        <v>45206</v>
      </c>
      <c r="B3481" s="11" t="s">
        <v>14898</v>
      </c>
      <c r="C3481" s="11" t="s">
        <v>9836</v>
      </c>
      <c r="D3481" s="12"/>
      <c r="E3481" s="13">
        <v>15629381001</v>
      </c>
      <c r="F3481" s="11" t="s">
        <v>14899</v>
      </c>
      <c r="G3481" s="12" t="s">
        <v>216</v>
      </c>
      <c r="H3481" s="12"/>
      <c r="I3481" s="14" t="s">
        <v>131</v>
      </c>
      <c r="J3481" s="12" t="s">
        <v>24</v>
      </c>
      <c r="K3481" s="12" t="s">
        <v>25</v>
      </c>
      <c r="L3481" s="12" t="s">
        <v>39</v>
      </c>
      <c r="M3481" s="11" t="s">
        <v>40</v>
      </c>
      <c r="N3481" s="11" t="s">
        <v>183</v>
      </c>
      <c r="O3481" s="12" t="s">
        <v>29</v>
      </c>
      <c r="P3481" s="12"/>
      <c r="Q3481" s="15" t="s">
        <v>14900</v>
      </c>
      <c r="R3481" s="12" t="s">
        <v>42</v>
      </c>
      <c r="S3481" s="11" t="s">
        <v>14901</v>
      </c>
      <c r="T3481" s="11" t="s">
        <v>14902</v>
      </c>
    </row>
    <row x14ac:dyDescent="0.25" r="3482" customHeight="1" ht="19.5">
      <c r="A3482" s="18">
        <v>45206</v>
      </c>
      <c r="B3482" s="11" t="s">
        <v>14903</v>
      </c>
      <c r="C3482" s="11" t="s">
        <v>14904</v>
      </c>
      <c r="D3482" s="12"/>
      <c r="E3482" s="13">
        <v>15629343378</v>
      </c>
      <c r="F3482" s="11" t="s">
        <v>10951</v>
      </c>
      <c r="G3482" s="12" t="s">
        <v>289</v>
      </c>
      <c r="H3482" s="12"/>
      <c r="I3482" s="14" t="s">
        <v>87</v>
      </c>
      <c r="J3482" s="12" t="s">
        <v>24</v>
      </c>
      <c r="K3482" s="12" t="s">
        <v>25</v>
      </c>
      <c r="L3482" s="12" t="s">
        <v>39</v>
      </c>
      <c r="M3482" s="11" t="s">
        <v>27</v>
      </c>
      <c r="N3482" s="11" t="s">
        <v>183</v>
      </c>
      <c r="O3482" s="12" t="s">
        <v>29</v>
      </c>
      <c r="P3482" s="12"/>
      <c r="Q3482" s="15" t="s">
        <v>14905</v>
      </c>
      <c r="R3482" s="12" t="s">
        <v>42</v>
      </c>
      <c r="S3482" s="11" t="s">
        <v>14906</v>
      </c>
      <c r="T3482" s="11" t="s">
        <v>14907</v>
      </c>
    </row>
    <row x14ac:dyDescent="0.25" r="3483" customHeight="1" ht="19.5">
      <c r="A3483" s="18">
        <v>45206</v>
      </c>
      <c r="B3483" s="11" t="s">
        <v>14908</v>
      </c>
      <c r="C3483" s="11" t="s">
        <v>6057</v>
      </c>
      <c r="D3483" s="12"/>
      <c r="E3483" s="13">
        <v>18672093444</v>
      </c>
      <c r="F3483" s="11" t="s">
        <v>14909</v>
      </c>
      <c r="G3483" s="12" t="s">
        <v>115</v>
      </c>
      <c r="H3483" s="12"/>
      <c r="I3483" s="14" t="s">
        <v>68</v>
      </c>
      <c r="J3483" s="12" t="s">
        <v>24</v>
      </c>
      <c r="K3483" s="12" t="s">
        <v>25</v>
      </c>
      <c r="L3483" s="12" t="s">
        <v>39</v>
      </c>
      <c r="M3483" s="11" t="s">
        <v>40</v>
      </c>
      <c r="N3483" s="11" t="s">
        <v>183</v>
      </c>
      <c r="O3483" s="12" t="s">
        <v>29</v>
      </c>
      <c r="P3483" s="12"/>
      <c r="Q3483" s="15" t="s">
        <v>14910</v>
      </c>
      <c r="R3483" s="12" t="s">
        <v>42</v>
      </c>
      <c r="S3483" s="11" t="s">
        <v>14911</v>
      </c>
      <c r="T3483" s="11" t="s">
        <v>14912</v>
      </c>
    </row>
    <row x14ac:dyDescent="0.25" r="3484" customHeight="1" ht="19.5">
      <c r="A3484" s="18">
        <v>45206</v>
      </c>
      <c r="B3484" s="11" t="s">
        <v>14913</v>
      </c>
      <c r="C3484" s="11" t="s">
        <v>6057</v>
      </c>
      <c r="D3484" s="12"/>
      <c r="E3484" s="13">
        <v>15672483387</v>
      </c>
      <c r="F3484" s="11" t="s">
        <v>14914</v>
      </c>
      <c r="G3484" s="12" t="s">
        <v>37</v>
      </c>
      <c r="H3484" s="12"/>
      <c r="I3484" s="14" t="s">
        <v>57</v>
      </c>
      <c r="J3484" s="12" t="s">
        <v>24</v>
      </c>
      <c r="K3484" s="12" t="s">
        <v>25</v>
      </c>
      <c r="L3484" s="12" t="s">
        <v>39</v>
      </c>
      <c r="M3484" s="11" t="s">
        <v>40</v>
      </c>
      <c r="N3484" s="11" t="s">
        <v>183</v>
      </c>
      <c r="O3484" s="12" t="s">
        <v>29</v>
      </c>
      <c r="P3484" s="12"/>
      <c r="Q3484" s="15" t="s">
        <v>14915</v>
      </c>
      <c r="R3484" s="12" t="s">
        <v>42</v>
      </c>
      <c r="S3484" s="11" t="s">
        <v>14916</v>
      </c>
      <c r="T3484" s="11" t="s">
        <v>14917</v>
      </c>
    </row>
    <row x14ac:dyDescent="0.25" r="3485" customHeight="1" ht="19.5">
      <c r="A3485" s="18">
        <v>45206</v>
      </c>
      <c r="B3485" s="11" t="s">
        <v>14918</v>
      </c>
      <c r="C3485" s="11" t="s">
        <v>6057</v>
      </c>
      <c r="D3485" s="12"/>
      <c r="E3485" s="13">
        <v>15572720702</v>
      </c>
      <c r="F3485" s="11" t="s">
        <v>14919</v>
      </c>
      <c r="G3485" s="12" t="s">
        <v>115</v>
      </c>
      <c r="H3485" s="12"/>
      <c r="I3485" s="14" t="s">
        <v>154</v>
      </c>
      <c r="J3485" s="12" t="s">
        <v>24</v>
      </c>
      <c r="K3485" s="12" t="s">
        <v>25</v>
      </c>
      <c r="L3485" s="12" t="s">
        <v>39</v>
      </c>
      <c r="M3485" s="11" t="s">
        <v>40</v>
      </c>
      <c r="N3485" s="11" t="s">
        <v>183</v>
      </c>
      <c r="O3485" s="12" t="s">
        <v>29</v>
      </c>
      <c r="P3485" s="12"/>
      <c r="Q3485" s="15" t="s">
        <v>14920</v>
      </c>
      <c r="R3485" s="12" t="s">
        <v>42</v>
      </c>
      <c r="S3485" s="11" t="s">
        <v>14921</v>
      </c>
      <c r="T3485" s="11" t="s">
        <v>14922</v>
      </c>
    </row>
    <row x14ac:dyDescent="0.25" r="3486" customHeight="1" ht="19.5">
      <c r="A3486" s="18">
        <v>45206</v>
      </c>
      <c r="B3486" s="11" t="s">
        <v>14923</v>
      </c>
      <c r="C3486" s="11" t="s">
        <v>6057</v>
      </c>
      <c r="D3486" s="12"/>
      <c r="E3486" s="13">
        <v>13477122038</v>
      </c>
      <c r="F3486" s="11" t="s">
        <v>14924</v>
      </c>
      <c r="G3486" s="12" t="s">
        <v>23</v>
      </c>
      <c r="H3486" s="12"/>
      <c r="I3486" s="14" t="s">
        <v>486</v>
      </c>
      <c r="J3486" s="12" t="s">
        <v>24</v>
      </c>
      <c r="K3486" s="12" t="s">
        <v>25</v>
      </c>
      <c r="L3486" s="12" t="s">
        <v>39</v>
      </c>
      <c r="M3486" s="11" t="s">
        <v>40</v>
      </c>
      <c r="N3486" s="11" t="s">
        <v>183</v>
      </c>
      <c r="O3486" s="12" t="s">
        <v>29</v>
      </c>
      <c r="P3486" s="12"/>
      <c r="Q3486" s="15" t="s">
        <v>14925</v>
      </c>
      <c r="R3486" s="12" t="s">
        <v>42</v>
      </c>
      <c r="S3486" s="11" t="s">
        <v>14926</v>
      </c>
      <c r="T3486" s="11" t="s">
        <v>14927</v>
      </c>
    </row>
    <row x14ac:dyDescent="0.25" r="3487" customHeight="1" ht="19.5">
      <c r="A3487" s="18">
        <v>45206</v>
      </c>
      <c r="B3487" s="11" t="s">
        <v>14928</v>
      </c>
      <c r="C3487" s="11" t="s">
        <v>6057</v>
      </c>
      <c r="D3487" s="12"/>
      <c r="E3487" s="13">
        <v>13986818613</v>
      </c>
      <c r="F3487" s="11" t="s">
        <v>14929</v>
      </c>
      <c r="G3487" s="12" t="s">
        <v>48</v>
      </c>
      <c r="H3487" s="12"/>
      <c r="I3487" s="14" t="s">
        <v>154</v>
      </c>
      <c r="J3487" s="12" t="s">
        <v>24</v>
      </c>
      <c r="K3487" s="12" t="s">
        <v>25</v>
      </c>
      <c r="L3487" s="12" t="s">
        <v>39</v>
      </c>
      <c r="M3487" s="11" t="s">
        <v>40</v>
      </c>
      <c r="N3487" s="11" t="s">
        <v>183</v>
      </c>
      <c r="O3487" s="12" t="s">
        <v>29</v>
      </c>
      <c r="P3487" s="12"/>
      <c r="Q3487" s="15" t="s">
        <v>14930</v>
      </c>
      <c r="R3487" s="12" t="s">
        <v>42</v>
      </c>
      <c r="S3487" s="11" t="s">
        <v>14931</v>
      </c>
      <c r="T3487" s="11" t="s">
        <v>14932</v>
      </c>
    </row>
    <row x14ac:dyDescent="0.25" r="3488" customHeight="1" ht="19.5">
      <c r="A3488" s="18">
        <v>45206</v>
      </c>
      <c r="B3488" s="11" t="s">
        <v>14933</v>
      </c>
      <c r="C3488" s="11" t="s">
        <v>6057</v>
      </c>
      <c r="D3488" s="12"/>
      <c r="E3488" s="13">
        <v>13117293127</v>
      </c>
      <c r="F3488" s="11" t="s">
        <v>14934</v>
      </c>
      <c r="G3488" s="12" t="s">
        <v>23</v>
      </c>
      <c r="H3488" s="12"/>
      <c r="I3488" s="14" t="s">
        <v>154</v>
      </c>
      <c r="J3488" s="12" t="s">
        <v>24</v>
      </c>
      <c r="K3488" s="12" t="s">
        <v>25</v>
      </c>
      <c r="L3488" s="12" t="s">
        <v>39</v>
      </c>
      <c r="M3488" s="11" t="s">
        <v>40</v>
      </c>
      <c r="N3488" s="11" t="s">
        <v>183</v>
      </c>
      <c r="O3488" s="12" t="s">
        <v>29</v>
      </c>
      <c r="P3488" s="12"/>
      <c r="Q3488" s="15" t="s">
        <v>14935</v>
      </c>
      <c r="R3488" s="12" t="s">
        <v>42</v>
      </c>
      <c r="S3488" s="11" t="s">
        <v>14936</v>
      </c>
      <c r="T3488" s="11" t="s">
        <v>14937</v>
      </c>
    </row>
    <row x14ac:dyDescent="0.25" r="3489" customHeight="1" ht="19.5">
      <c r="A3489" s="18">
        <v>45206</v>
      </c>
      <c r="B3489" s="11" t="s">
        <v>14938</v>
      </c>
      <c r="C3489" s="11" t="s">
        <v>6443</v>
      </c>
      <c r="D3489" s="12"/>
      <c r="E3489" s="13">
        <v>15572717000</v>
      </c>
      <c r="F3489" s="11" t="s">
        <v>14939</v>
      </c>
      <c r="G3489" s="12" t="s">
        <v>1873</v>
      </c>
      <c r="H3489" s="12"/>
      <c r="I3489" s="14" t="s">
        <v>433</v>
      </c>
      <c r="J3489" s="12" t="s">
        <v>24</v>
      </c>
      <c r="K3489" s="12" t="s">
        <v>25</v>
      </c>
      <c r="L3489" s="12" t="s">
        <v>39</v>
      </c>
      <c r="M3489" s="11" t="s">
        <v>40</v>
      </c>
      <c r="N3489" s="11" t="s">
        <v>183</v>
      </c>
      <c r="O3489" s="12" t="s">
        <v>29</v>
      </c>
      <c r="P3489" s="12"/>
      <c r="Q3489" s="15" t="s">
        <v>14940</v>
      </c>
      <c r="R3489" s="12" t="s">
        <v>42</v>
      </c>
      <c r="S3489" s="11" t="s">
        <v>14941</v>
      </c>
      <c r="T3489" s="11" t="s">
        <v>14942</v>
      </c>
    </row>
    <row x14ac:dyDescent="0.25" r="3490" customHeight="1" ht="19.5">
      <c r="A3490" s="18">
        <v>45206</v>
      </c>
      <c r="B3490" s="11" t="s">
        <v>14943</v>
      </c>
      <c r="C3490" s="11" t="s">
        <v>6057</v>
      </c>
      <c r="D3490" s="12"/>
      <c r="E3490" s="13">
        <v>18572377026</v>
      </c>
      <c r="F3490" s="11" t="s">
        <v>14944</v>
      </c>
      <c r="G3490" s="12" t="s">
        <v>23</v>
      </c>
      <c r="H3490" s="12"/>
      <c r="I3490" s="14" t="s">
        <v>254</v>
      </c>
      <c r="J3490" s="12" t="s">
        <v>24</v>
      </c>
      <c r="K3490" s="12" t="s">
        <v>25</v>
      </c>
      <c r="L3490" s="12" t="s">
        <v>39</v>
      </c>
      <c r="M3490" s="11" t="s">
        <v>27</v>
      </c>
      <c r="N3490" s="11" t="s">
        <v>183</v>
      </c>
      <c r="O3490" s="12" t="s">
        <v>29</v>
      </c>
      <c r="P3490" s="12"/>
      <c r="Q3490" s="15" t="s">
        <v>14945</v>
      </c>
      <c r="R3490" s="12" t="s">
        <v>42</v>
      </c>
      <c r="S3490" s="11" t="s">
        <v>14946</v>
      </c>
      <c r="T3490" s="11" t="s">
        <v>14947</v>
      </c>
    </row>
    <row x14ac:dyDescent="0.25" r="3491" customHeight="1" ht="19.5">
      <c r="A3491" s="18">
        <v>45206</v>
      </c>
      <c r="B3491" s="11" t="s">
        <v>14948</v>
      </c>
      <c r="C3491" s="11" t="s">
        <v>6057</v>
      </c>
      <c r="D3491" s="12"/>
      <c r="E3491" s="13">
        <v>13235627010</v>
      </c>
      <c r="F3491" s="11" t="s">
        <v>14949</v>
      </c>
      <c r="G3491" s="12" t="s">
        <v>23</v>
      </c>
      <c r="H3491" s="12"/>
      <c r="I3491" s="14" t="s">
        <v>75</v>
      </c>
      <c r="J3491" s="12" t="s">
        <v>24</v>
      </c>
      <c r="K3491" s="12" t="s">
        <v>25</v>
      </c>
      <c r="L3491" s="12" t="s">
        <v>39</v>
      </c>
      <c r="M3491" s="11" t="s">
        <v>40</v>
      </c>
      <c r="N3491" s="11" t="s">
        <v>183</v>
      </c>
      <c r="O3491" s="12" t="s">
        <v>29</v>
      </c>
      <c r="P3491" s="12"/>
      <c r="Q3491" s="15" t="s">
        <v>14950</v>
      </c>
      <c r="R3491" s="12" t="s">
        <v>42</v>
      </c>
      <c r="S3491" s="11" t="s">
        <v>14951</v>
      </c>
      <c r="T3491" s="11" t="s">
        <v>14952</v>
      </c>
    </row>
    <row x14ac:dyDescent="0.25" r="3492" customHeight="1" ht="19.5">
      <c r="A3492" s="18">
        <v>45206</v>
      </c>
      <c r="B3492" s="11" t="s">
        <v>14953</v>
      </c>
      <c r="C3492" s="11" t="s">
        <v>6057</v>
      </c>
      <c r="D3492" s="12"/>
      <c r="E3492" s="13">
        <v>15571716681</v>
      </c>
      <c r="F3492" s="11" t="s">
        <v>14954</v>
      </c>
      <c r="G3492" s="12" t="s">
        <v>289</v>
      </c>
      <c r="H3492" s="12"/>
      <c r="I3492" s="14" t="s">
        <v>328</v>
      </c>
      <c r="J3492" s="12" t="s">
        <v>24</v>
      </c>
      <c r="K3492" s="12" t="s">
        <v>25</v>
      </c>
      <c r="L3492" s="12" t="s">
        <v>39</v>
      </c>
      <c r="M3492" s="11" t="s">
        <v>40</v>
      </c>
      <c r="N3492" s="11" t="s">
        <v>183</v>
      </c>
      <c r="O3492" s="12" t="s">
        <v>29</v>
      </c>
      <c r="P3492" s="12"/>
      <c r="Q3492" s="15" t="s">
        <v>14955</v>
      </c>
      <c r="R3492" s="12" t="s">
        <v>42</v>
      </c>
      <c r="S3492" s="11" t="s">
        <v>14956</v>
      </c>
      <c r="T3492" s="11" t="s">
        <v>14957</v>
      </c>
    </row>
    <row x14ac:dyDescent="0.25" r="3493" customHeight="1" ht="19.5">
      <c r="A3493" s="18">
        <v>45206</v>
      </c>
      <c r="B3493" s="11" t="s">
        <v>14958</v>
      </c>
      <c r="C3493" s="11" t="s">
        <v>6057</v>
      </c>
      <c r="D3493" s="12"/>
      <c r="E3493" s="13">
        <v>18871735976</v>
      </c>
      <c r="F3493" s="11" t="s">
        <v>14959</v>
      </c>
      <c r="G3493" s="12" t="s">
        <v>23</v>
      </c>
      <c r="H3493" s="12"/>
      <c r="I3493" s="14" t="s">
        <v>154</v>
      </c>
      <c r="J3493" s="12" t="s">
        <v>24</v>
      </c>
      <c r="K3493" s="12" t="s">
        <v>25</v>
      </c>
      <c r="L3493" s="12" t="s">
        <v>39</v>
      </c>
      <c r="M3493" s="11" t="s">
        <v>40</v>
      </c>
      <c r="N3493" s="11" t="s">
        <v>183</v>
      </c>
      <c r="O3493" s="12" t="s">
        <v>29</v>
      </c>
      <c r="P3493" s="12"/>
      <c r="Q3493" s="15" t="s">
        <v>14960</v>
      </c>
      <c r="R3493" s="12" t="s">
        <v>42</v>
      </c>
      <c r="S3493" s="11" t="s">
        <v>14961</v>
      </c>
      <c r="T3493" s="11" t="s">
        <v>14962</v>
      </c>
    </row>
    <row x14ac:dyDescent="0.25" r="3494" customHeight="1" ht="19.5">
      <c r="A3494" s="18">
        <v>45206</v>
      </c>
      <c r="B3494" s="11" t="s">
        <v>14963</v>
      </c>
      <c r="C3494" s="11" t="s">
        <v>6057</v>
      </c>
      <c r="D3494" s="12"/>
      <c r="E3494" s="13">
        <v>19172212770</v>
      </c>
      <c r="F3494" s="11" t="s">
        <v>14964</v>
      </c>
      <c r="G3494" s="12" t="s">
        <v>48</v>
      </c>
      <c r="H3494" s="12"/>
      <c r="I3494" s="14" t="s">
        <v>663</v>
      </c>
      <c r="J3494" s="12" t="s">
        <v>24</v>
      </c>
      <c r="K3494" s="12" t="s">
        <v>25</v>
      </c>
      <c r="L3494" s="12" t="s">
        <v>39</v>
      </c>
      <c r="M3494" s="11" t="s">
        <v>40</v>
      </c>
      <c r="N3494" s="11" t="s">
        <v>183</v>
      </c>
      <c r="O3494" s="12" t="s">
        <v>29</v>
      </c>
      <c r="P3494" s="12"/>
      <c r="Q3494" s="15" t="s">
        <v>14965</v>
      </c>
      <c r="R3494" s="12" t="s">
        <v>42</v>
      </c>
      <c r="S3494" s="11" t="s">
        <v>14966</v>
      </c>
      <c r="T3494" s="11" t="s">
        <v>14967</v>
      </c>
    </row>
    <row x14ac:dyDescent="0.25" r="3495" customHeight="1" ht="19.5">
      <c r="A3495" s="18">
        <v>45206</v>
      </c>
      <c r="B3495" s="11" t="s">
        <v>14968</v>
      </c>
      <c r="C3495" s="11" t="s">
        <v>108</v>
      </c>
      <c r="D3495" s="12"/>
      <c r="E3495" s="13">
        <v>15671021994</v>
      </c>
      <c r="F3495" s="11" t="s">
        <v>14969</v>
      </c>
      <c r="G3495" s="12" t="s">
        <v>115</v>
      </c>
      <c r="H3495" s="12"/>
      <c r="I3495" s="14" t="s">
        <v>254</v>
      </c>
      <c r="J3495" s="12" t="s">
        <v>24</v>
      </c>
      <c r="K3495" s="12" t="s">
        <v>25</v>
      </c>
      <c r="L3495" s="12" t="s">
        <v>39</v>
      </c>
      <c r="M3495" s="11" t="s">
        <v>40</v>
      </c>
      <c r="N3495" s="11" t="s">
        <v>28</v>
      </c>
      <c r="O3495" s="12" t="s">
        <v>29</v>
      </c>
      <c r="P3495" s="12"/>
      <c r="Q3495" s="15" t="s">
        <v>14970</v>
      </c>
      <c r="R3495" s="12" t="s">
        <v>51</v>
      </c>
      <c r="S3495" s="11" t="s">
        <v>14971</v>
      </c>
      <c r="T3495" s="11"/>
    </row>
    <row x14ac:dyDescent="0.25" r="3496" customHeight="1" ht="19.5">
      <c r="A3496" s="18">
        <v>45206</v>
      </c>
      <c r="B3496" s="11" t="s">
        <v>14972</v>
      </c>
      <c r="C3496" s="11" t="s">
        <v>108</v>
      </c>
      <c r="D3496" s="12"/>
      <c r="E3496" s="13">
        <v>18671727963</v>
      </c>
      <c r="F3496" s="11" t="s">
        <v>14973</v>
      </c>
      <c r="G3496" s="12" t="s">
        <v>48</v>
      </c>
      <c r="H3496" s="12"/>
      <c r="I3496" s="14" t="s">
        <v>381</v>
      </c>
      <c r="J3496" s="12" t="s">
        <v>24</v>
      </c>
      <c r="K3496" s="12" t="s">
        <v>25</v>
      </c>
      <c r="L3496" s="12" t="s">
        <v>39</v>
      </c>
      <c r="M3496" s="11" t="s">
        <v>40</v>
      </c>
      <c r="N3496" s="11" t="s">
        <v>28</v>
      </c>
      <c r="O3496" s="12" t="s">
        <v>29</v>
      </c>
      <c r="P3496" s="12"/>
      <c r="Q3496" s="15" t="s">
        <v>14974</v>
      </c>
      <c r="R3496" s="12" t="s">
        <v>51</v>
      </c>
      <c r="S3496" s="11" t="s">
        <v>14975</v>
      </c>
      <c r="T3496" s="11"/>
    </row>
    <row x14ac:dyDescent="0.25" r="3497" customHeight="1" ht="19.5">
      <c r="A3497" s="18">
        <v>45206</v>
      </c>
      <c r="B3497" s="11" t="s">
        <v>14976</v>
      </c>
      <c r="C3497" s="11" t="s">
        <v>108</v>
      </c>
      <c r="D3497" s="12"/>
      <c r="E3497" s="13">
        <v>15672514631</v>
      </c>
      <c r="F3497" s="11" t="s">
        <v>14977</v>
      </c>
      <c r="G3497" s="12" t="s">
        <v>74</v>
      </c>
      <c r="H3497" s="12"/>
      <c r="I3497" s="14" t="s">
        <v>259</v>
      </c>
      <c r="J3497" s="12" t="s">
        <v>24</v>
      </c>
      <c r="K3497" s="12" t="s">
        <v>25</v>
      </c>
      <c r="L3497" s="12" t="s">
        <v>39</v>
      </c>
      <c r="M3497" s="11" t="s">
        <v>27</v>
      </c>
      <c r="N3497" s="11" t="s">
        <v>28</v>
      </c>
      <c r="O3497" s="12" t="s">
        <v>29</v>
      </c>
      <c r="P3497" s="12"/>
      <c r="Q3497" s="15" t="s">
        <v>14978</v>
      </c>
      <c r="R3497" s="12" t="s">
        <v>51</v>
      </c>
      <c r="S3497" s="11" t="s">
        <v>14979</v>
      </c>
      <c r="T3497" s="11"/>
    </row>
    <row x14ac:dyDescent="0.25" r="3498" customHeight="1" ht="19.5">
      <c r="A3498" s="18">
        <v>45206</v>
      </c>
      <c r="B3498" s="11" t="s">
        <v>14980</v>
      </c>
      <c r="C3498" s="11" t="s">
        <v>46</v>
      </c>
      <c r="D3498" s="12"/>
      <c r="E3498" s="13">
        <v>13227292065</v>
      </c>
      <c r="F3498" s="11" t="s">
        <v>14981</v>
      </c>
      <c r="G3498" s="12" t="s">
        <v>115</v>
      </c>
      <c r="H3498" s="12"/>
      <c r="I3498" s="14" t="s">
        <v>259</v>
      </c>
      <c r="J3498" s="12" t="s">
        <v>24</v>
      </c>
      <c r="K3498" s="12" t="s">
        <v>25</v>
      </c>
      <c r="L3498" s="12" t="s">
        <v>39</v>
      </c>
      <c r="M3498" s="11" t="s">
        <v>27</v>
      </c>
      <c r="N3498" s="11" t="s">
        <v>28</v>
      </c>
      <c r="O3498" s="12" t="s">
        <v>29</v>
      </c>
      <c r="P3498" s="12"/>
      <c r="Q3498" s="15" t="s">
        <v>14982</v>
      </c>
      <c r="R3498" s="12" t="s">
        <v>51</v>
      </c>
      <c r="S3498" s="11" t="s">
        <v>14983</v>
      </c>
      <c r="T3498" s="11"/>
    </row>
    <row x14ac:dyDescent="0.25" r="3499" customHeight="1" ht="19.5">
      <c r="A3499" s="18">
        <v>45206</v>
      </c>
      <c r="B3499" s="11" t="s">
        <v>14984</v>
      </c>
      <c r="C3499" s="11" t="s">
        <v>108</v>
      </c>
      <c r="D3499" s="12"/>
      <c r="E3499" s="13">
        <v>15629353441</v>
      </c>
      <c r="F3499" s="11" t="s">
        <v>14985</v>
      </c>
      <c r="G3499" s="12" t="s">
        <v>62</v>
      </c>
      <c r="H3499" s="12"/>
      <c r="I3499" s="14" t="s">
        <v>182</v>
      </c>
      <c r="J3499" s="12" t="s">
        <v>24</v>
      </c>
      <c r="K3499" s="12" t="s">
        <v>25</v>
      </c>
      <c r="L3499" s="12" t="s">
        <v>39</v>
      </c>
      <c r="M3499" s="11" t="s">
        <v>40</v>
      </c>
      <c r="N3499" s="11" t="s">
        <v>28</v>
      </c>
      <c r="O3499" s="12" t="s">
        <v>29</v>
      </c>
      <c r="P3499" s="12"/>
      <c r="Q3499" s="15" t="s">
        <v>14986</v>
      </c>
      <c r="R3499" s="12" t="s">
        <v>51</v>
      </c>
      <c r="S3499" s="11" t="s">
        <v>14987</v>
      </c>
      <c r="T3499" s="11"/>
    </row>
    <row x14ac:dyDescent="0.25" r="3500" customHeight="1" ht="19.5">
      <c r="A3500" s="18">
        <v>45206</v>
      </c>
      <c r="B3500" s="11" t="s">
        <v>14988</v>
      </c>
      <c r="C3500" s="11" t="s">
        <v>108</v>
      </c>
      <c r="D3500" s="12"/>
      <c r="E3500" s="13">
        <v>17683702287</v>
      </c>
      <c r="F3500" s="11" t="s">
        <v>14989</v>
      </c>
      <c r="G3500" s="12" t="s">
        <v>115</v>
      </c>
      <c r="H3500" s="12"/>
      <c r="I3500" s="14" t="s">
        <v>328</v>
      </c>
      <c r="J3500" s="12" t="s">
        <v>24</v>
      </c>
      <c r="K3500" s="12" t="s">
        <v>25</v>
      </c>
      <c r="L3500" s="12" t="s">
        <v>39</v>
      </c>
      <c r="M3500" s="11" t="s">
        <v>27</v>
      </c>
      <c r="N3500" s="11" t="s">
        <v>28</v>
      </c>
      <c r="O3500" s="12" t="s">
        <v>29</v>
      </c>
      <c r="P3500" s="12"/>
      <c r="Q3500" s="15" t="s">
        <v>14990</v>
      </c>
      <c r="R3500" s="12" t="s">
        <v>51</v>
      </c>
      <c r="S3500" s="17" t="s">
        <v>14991</v>
      </c>
      <c r="T3500" s="11"/>
    </row>
    <row x14ac:dyDescent="0.25" r="3501" customHeight="1" ht="19.5">
      <c r="A3501" s="18">
        <v>45206</v>
      </c>
      <c r="B3501" s="11" t="s">
        <v>14992</v>
      </c>
      <c r="C3501" s="11" t="s">
        <v>239</v>
      </c>
      <c r="D3501" s="12"/>
      <c r="E3501" s="13">
        <v>13094186223</v>
      </c>
      <c r="F3501" s="11" t="s">
        <v>14993</v>
      </c>
      <c r="G3501" s="12" t="s">
        <v>37</v>
      </c>
      <c r="H3501" s="12"/>
      <c r="I3501" s="14" t="s">
        <v>57</v>
      </c>
      <c r="J3501" s="12" t="s">
        <v>24</v>
      </c>
      <c r="K3501" s="12" t="s">
        <v>25</v>
      </c>
      <c r="L3501" s="12" t="s">
        <v>39</v>
      </c>
      <c r="M3501" s="11" t="s">
        <v>40</v>
      </c>
      <c r="N3501" s="11" t="s">
        <v>183</v>
      </c>
      <c r="O3501" s="12" t="s">
        <v>29</v>
      </c>
      <c r="P3501" s="12"/>
      <c r="Q3501" s="15" t="s">
        <v>14994</v>
      </c>
      <c r="R3501" s="12" t="s">
        <v>51</v>
      </c>
      <c r="S3501" s="17" t="s">
        <v>14995</v>
      </c>
      <c r="T3501" s="11"/>
    </row>
    <row x14ac:dyDescent="0.25" r="3502" customHeight="1" ht="19.5">
      <c r="A3502" s="18">
        <v>45206</v>
      </c>
      <c r="B3502" s="11" t="s">
        <v>14996</v>
      </c>
      <c r="C3502" s="11" t="s">
        <v>108</v>
      </c>
      <c r="D3502" s="12"/>
      <c r="E3502" s="13">
        <v>15697200768</v>
      </c>
      <c r="F3502" s="11" t="s">
        <v>14997</v>
      </c>
      <c r="G3502" s="12" t="s">
        <v>62</v>
      </c>
      <c r="H3502" s="12" t="s">
        <v>98</v>
      </c>
      <c r="I3502" s="14" t="s">
        <v>226</v>
      </c>
      <c r="J3502" s="12" t="s">
        <v>24</v>
      </c>
      <c r="K3502" s="12" t="s">
        <v>25</v>
      </c>
      <c r="L3502" s="12" t="s">
        <v>39</v>
      </c>
      <c r="M3502" s="11" t="s">
        <v>40</v>
      </c>
      <c r="N3502" s="11" t="s">
        <v>28</v>
      </c>
      <c r="O3502" s="12" t="s">
        <v>29</v>
      </c>
      <c r="P3502" s="12"/>
      <c r="Q3502" s="15" t="s">
        <v>14998</v>
      </c>
      <c r="R3502" s="12" t="s">
        <v>51</v>
      </c>
      <c r="S3502" s="11" t="s">
        <v>14999</v>
      </c>
      <c r="T3502" s="11"/>
    </row>
    <row x14ac:dyDescent="0.25" r="3503" customHeight="1" ht="19.5">
      <c r="A3503" s="18">
        <v>45206</v>
      </c>
      <c r="B3503" s="11" t="s">
        <v>15000</v>
      </c>
      <c r="C3503" s="11" t="s">
        <v>46</v>
      </c>
      <c r="D3503" s="12"/>
      <c r="E3503" s="13">
        <v>13165613980</v>
      </c>
      <c r="F3503" s="11" t="s">
        <v>15001</v>
      </c>
      <c r="G3503" s="12" t="s">
        <v>23</v>
      </c>
      <c r="H3503" s="12"/>
      <c r="I3503" s="14" t="s">
        <v>68</v>
      </c>
      <c r="J3503" s="12" t="s">
        <v>24</v>
      </c>
      <c r="K3503" s="12" t="s">
        <v>25</v>
      </c>
      <c r="L3503" s="12" t="s">
        <v>39</v>
      </c>
      <c r="M3503" s="11" t="s">
        <v>40</v>
      </c>
      <c r="N3503" s="11" t="s">
        <v>28</v>
      </c>
      <c r="O3503" s="12" t="s">
        <v>29</v>
      </c>
      <c r="P3503" s="12"/>
      <c r="Q3503" s="15" t="s">
        <v>15002</v>
      </c>
      <c r="R3503" s="12" t="s">
        <v>51</v>
      </c>
      <c r="S3503" s="11" t="s">
        <v>15003</v>
      </c>
      <c r="T3503" s="11"/>
    </row>
    <row x14ac:dyDescent="0.25" r="3504" customHeight="1" ht="19.5">
      <c r="A3504" s="18">
        <v>45206</v>
      </c>
      <c r="B3504" s="11" t="s">
        <v>15004</v>
      </c>
      <c r="C3504" s="11" t="s">
        <v>46</v>
      </c>
      <c r="D3504" s="12"/>
      <c r="E3504" s="13">
        <v>15629339531</v>
      </c>
      <c r="F3504" s="11" t="s">
        <v>15005</v>
      </c>
      <c r="G3504" s="12" t="s">
        <v>37</v>
      </c>
      <c r="H3504" s="12"/>
      <c r="I3504" s="14" t="s">
        <v>259</v>
      </c>
      <c r="J3504" s="12" t="s">
        <v>24</v>
      </c>
      <c r="K3504" s="12" t="s">
        <v>25</v>
      </c>
      <c r="L3504" s="12" t="s">
        <v>39</v>
      </c>
      <c r="M3504" s="11" t="s">
        <v>40</v>
      </c>
      <c r="N3504" s="11" t="s">
        <v>28</v>
      </c>
      <c r="O3504" s="12" t="s">
        <v>29</v>
      </c>
      <c r="P3504" s="12"/>
      <c r="Q3504" s="15" t="s">
        <v>15006</v>
      </c>
      <c r="R3504" s="12" t="s">
        <v>51</v>
      </c>
      <c r="S3504" s="11" t="s">
        <v>15007</v>
      </c>
      <c r="T3504" s="11"/>
    </row>
    <row x14ac:dyDescent="0.25" r="3505" customHeight="1" ht="19.5">
      <c r="A3505" s="18">
        <v>45206</v>
      </c>
      <c r="B3505" s="11" t="s">
        <v>15008</v>
      </c>
      <c r="C3505" s="11" t="s">
        <v>545</v>
      </c>
      <c r="D3505" s="12"/>
      <c r="E3505" s="13">
        <v>15871624728</v>
      </c>
      <c r="F3505" s="11" t="s">
        <v>15009</v>
      </c>
      <c r="G3505" s="12" t="s">
        <v>74</v>
      </c>
      <c r="H3505" s="12"/>
      <c r="I3505" s="14" t="s">
        <v>110</v>
      </c>
      <c r="J3505" s="12" t="s">
        <v>24</v>
      </c>
      <c r="K3505" s="12" t="s">
        <v>25</v>
      </c>
      <c r="L3505" s="12" t="s">
        <v>39</v>
      </c>
      <c r="M3505" s="11" t="s">
        <v>40</v>
      </c>
      <c r="N3505" s="11" t="s">
        <v>28</v>
      </c>
      <c r="O3505" s="12" t="s">
        <v>29</v>
      </c>
      <c r="P3505" s="12"/>
      <c r="Q3505" s="15" t="s">
        <v>15010</v>
      </c>
      <c r="R3505" s="12" t="s">
        <v>42</v>
      </c>
      <c r="S3505" s="11" t="s">
        <v>15011</v>
      </c>
      <c r="T3505" s="11" t="s">
        <v>15012</v>
      </c>
    </row>
    <row x14ac:dyDescent="0.25" r="3506" customHeight="1" ht="19.5">
      <c r="A3506" s="18">
        <v>45206</v>
      </c>
      <c r="B3506" s="11" t="s">
        <v>15013</v>
      </c>
      <c r="C3506" s="11" t="s">
        <v>239</v>
      </c>
      <c r="D3506" s="12"/>
      <c r="E3506" s="13">
        <v>15571769407</v>
      </c>
      <c r="F3506" s="11" t="s">
        <v>15014</v>
      </c>
      <c r="G3506" s="12" t="s">
        <v>37</v>
      </c>
      <c r="H3506" s="12"/>
      <c r="I3506" s="14" t="s">
        <v>154</v>
      </c>
      <c r="J3506" s="12" t="s">
        <v>24</v>
      </c>
      <c r="K3506" s="12" t="s">
        <v>25</v>
      </c>
      <c r="L3506" s="12" t="s">
        <v>39</v>
      </c>
      <c r="M3506" s="11" t="s">
        <v>40</v>
      </c>
      <c r="N3506" s="11" t="s">
        <v>183</v>
      </c>
      <c r="O3506" s="12" t="s">
        <v>29</v>
      </c>
      <c r="P3506" s="12"/>
      <c r="Q3506" s="15" t="s">
        <v>13532</v>
      </c>
      <c r="R3506" s="12" t="s">
        <v>51</v>
      </c>
      <c r="S3506" s="11" t="s">
        <v>15015</v>
      </c>
      <c r="T3506" s="11"/>
    </row>
    <row x14ac:dyDescent="0.25" r="3507" customHeight="1" ht="19.5">
      <c r="A3507" s="18">
        <v>45206</v>
      </c>
      <c r="B3507" s="11" t="s">
        <v>15016</v>
      </c>
      <c r="C3507" s="11" t="s">
        <v>239</v>
      </c>
      <c r="D3507" s="12"/>
      <c r="E3507" s="13">
        <v>13085155876</v>
      </c>
      <c r="F3507" s="11" t="s">
        <v>15017</v>
      </c>
      <c r="G3507" s="12" t="s">
        <v>289</v>
      </c>
      <c r="H3507" s="12" t="s">
        <v>357</v>
      </c>
      <c r="I3507" s="14" t="s">
        <v>241</v>
      </c>
      <c r="J3507" s="12" t="s">
        <v>24</v>
      </c>
      <c r="K3507" s="12" t="s">
        <v>25</v>
      </c>
      <c r="L3507" s="12" t="s">
        <v>39</v>
      </c>
      <c r="M3507" s="11" t="s">
        <v>40</v>
      </c>
      <c r="N3507" s="11" t="s">
        <v>183</v>
      </c>
      <c r="O3507" s="12" t="s">
        <v>29</v>
      </c>
      <c r="P3507" s="12"/>
      <c r="Q3507" s="15" t="s">
        <v>15018</v>
      </c>
      <c r="R3507" s="12" t="s">
        <v>51</v>
      </c>
      <c r="S3507" s="11" t="s">
        <v>15019</v>
      </c>
      <c r="T3507" s="11"/>
    </row>
    <row x14ac:dyDescent="0.25" r="3508" customHeight="1" ht="19.5">
      <c r="A3508" s="18">
        <v>45206</v>
      </c>
      <c r="B3508" s="11" t="s">
        <v>15020</v>
      </c>
      <c r="C3508" s="11" t="s">
        <v>54</v>
      </c>
      <c r="D3508" s="12"/>
      <c r="E3508" s="13">
        <v>15549280936</v>
      </c>
      <c r="F3508" s="11" t="s">
        <v>15021</v>
      </c>
      <c r="G3508" s="12" t="s">
        <v>289</v>
      </c>
      <c r="H3508" s="12"/>
      <c r="I3508" s="14" t="s">
        <v>254</v>
      </c>
      <c r="J3508" s="12" t="s">
        <v>24</v>
      </c>
      <c r="K3508" s="12" t="s">
        <v>25</v>
      </c>
      <c r="L3508" s="12" t="s">
        <v>39</v>
      </c>
      <c r="M3508" s="11" t="s">
        <v>27</v>
      </c>
      <c r="N3508" s="11" t="s">
        <v>28</v>
      </c>
      <c r="O3508" s="12" t="s">
        <v>29</v>
      </c>
      <c r="P3508" s="12"/>
      <c r="Q3508" s="15" t="s">
        <v>15022</v>
      </c>
      <c r="R3508" s="12" t="s">
        <v>42</v>
      </c>
      <c r="S3508" s="17" t="s">
        <v>15023</v>
      </c>
      <c r="T3508" s="11"/>
    </row>
    <row x14ac:dyDescent="0.25" r="3509" customHeight="1" ht="19.5">
      <c r="A3509" s="18">
        <v>45206</v>
      </c>
      <c r="B3509" s="11" t="s">
        <v>15024</v>
      </c>
      <c r="C3509" s="11" t="s">
        <v>180</v>
      </c>
      <c r="D3509" s="12"/>
      <c r="E3509" s="13">
        <v>13117298633</v>
      </c>
      <c r="F3509" s="11" t="s">
        <v>15025</v>
      </c>
      <c r="G3509" s="12" t="s">
        <v>48</v>
      </c>
      <c r="H3509" s="12"/>
      <c r="I3509" s="14" t="s">
        <v>57</v>
      </c>
      <c r="J3509" s="12" t="s">
        <v>24</v>
      </c>
      <c r="K3509" s="12" t="s">
        <v>25</v>
      </c>
      <c r="L3509" s="12" t="s">
        <v>39</v>
      </c>
      <c r="M3509" s="11" t="s">
        <v>40</v>
      </c>
      <c r="N3509" s="11" t="s">
        <v>183</v>
      </c>
      <c r="O3509" s="12" t="s">
        <v>29</v>
      </c>
      <c r="P3509" s="12"/>
      <c r="Q3509" s="15" t="s">
        <v>15026</v>
      </c>
      <c r="R3509" s="12" t="s">
        <v>51</v>
      </c>
      <c r="S3509" s="11" t="s">
        <v>15027</v>
      </c>
      <c r="T3509" s="11"/>
    </row>
    <row x14ac:dyDescent="0.25" r="3510" customHeight="1" ht="19.5">
      <c r="A3510" s="18">
        <v>45206</v>
      </c>
      <c r="B3510" s="11" t="s">
        <v>15028</v>
      </c>
      <c r="C3510" s="11" t="s">
        <v>180</v>
      </c>
      <c r="D3510" s="12"/>
      <c r="E3510" s="13">
        <v>13135822294</v>
      </c>
      <c r="F3510" s="11" t="s">
        <v>1889</v>
      </c>
      <c r="G3510" s="12" t="s">
        <v>115</v>
      </c>
      <c r="H3510" s="12"/>
      <c r="I3510" s="14" t="s">
        <v>182</v>
      </c>
      <c r="J3510" s="12" t="s">
        <v>24</v>
      </c>
      <c r="K3510" s="12" t="s">
        <v>25</v>
      </c>
      <c r="L3510" s="12" t="s">
        <v>39</v>
      </c>
      <c r="M3510" s="11" t="s">
        <v>27</v>
      </c>
      <c r="N3510" s="11" t="s">
        <v>183</v>
      </c>
      <c r="O3510" s="12" t="s">
        <v>29</v>
      </c>
      <c r="P3510" s="12"/>
      <c r="Q3510" s="15" t="s">
        <v>15029</v>
      </c>
      <c r="R3510" s="12" t="s">
        <v>51</v>
      </c>
      <c r="S3510" s="11" t="s">
        <v>15030</v>
      </c>
      <c r="T3510" s="11"/>
    </row>
    <row x14ac:dyDescent="0.25" r="3511" customHeight="1" ht="19.5">
      <c r="A3511" s="18">
        <v>45206</v>
      </c>
      <c r="B3511" s="11" t="s">
        <v>15031</v>
      </c>
      <c r="C3511" s="11" t="s">
        <v>239</v>
      </c>
      <c r="D3511" s="12"/>
      <c r="E3511" s="13">
        <v>13165610382</v>
      </c>
      <c r="F3511" s="11" t="s">
        <v>15032</v>
      </c>
      <c r="G3511" s="12" t="s">
        <v>62</v>
      </c>
      <c r="H3511" s="12"/>
      <c r="I3511" s="14" t="s">
        <v>254</v>
      </c>
      <c r="J3511" s="12" t="s">
        <v>24</v>
      </c>
      <c r="K3511" s="12" t="s">
        <v>25</v>
      </c>
      <c r="L3511" s="12" t="s">
        <v>39</v>
      </c>
      <c r="M3511" s="11" t="s">
        <v>27</v>
      </c>
      <c r="N3511" s="11" t="s">
        <v>183</v>
      </c>
      <c r="O3511" s="12" t="s">
        <v>29</v>
      </c>
      <c r="P3511" s="12"/>
      <c r="Q3511" s="15" t="s">
        <v>15033</v>
      </c>
      <c r="R3511" s="12" t="s">
        <v>51</v>
      </c>
      <c r="S3511" s="11" t="s">
        <v>15034</v>
      </c>
      <c r="T3511" s="11"/>
    </row>
    <row x14ac:dyDescent="0.25" r="3512" customHeight="1" ht="19.5">
      <c r="A3512" s="18">
        <v>45206</v>
      </c>
      <c r="B3512" s="11" t="s">
        <v>15035</v>
      </c>
      <c r="C3512" s="11" t="s">
        <v>180</v>
      </c>
      <c r="D3512" s="12"/>
      <c r="E3512" s="13">
        <v>13227257988</v>
      </c>
      <c r="F3512" s="11" t="s">
        <v>15036</v>
      </c>
      <c r="G3512" s="12" t="s">
        <v>37</v>
      </c>
      <c r="H3512" s="12"/>
      <c r="I3512" s="14" t="s">
        <v>63</v>
      </c>
      <c r="J3512" s="12" t="s">
        <v>24</v>
      </c>
      <c r="K3512" s="12" t="s">
        <v>25</v>
      </c>
      <c r="L3512" s="12" t="s">
        <v>39</v>
      </c>
      <c r="M3512" s="11" t="s">
        <v>40</v>
      </c>
      <c r="N3512" s="11" t="s">
        <v>183</v>
      </c>
      <c r="O3512" s="12" t="s">
        <v>29</v>
      </c>
      <c r="P3512" s="12"/>
      <c r="Q3512" s="15" t="s">
        <v>15037</v>
      </c>
      <c r="R3512" s="12" t="s">
        <v>51</v>
      </c>
      <c r="S3512" s="17" t="s">
        <v>15038</v>
      </c>
      <c r="T3512" s="11"/>
    </row>
    <row x14ac:dyDescent="0.25" r="3513" customHeight="1" ht="19.5">
      <c r="A3513" s="18">
        <v>45206</v>
      </c>
      <c r="B3513" s="11" t="s">
        <v>15039</v>
      </c>
      <c r="C3513" s="11" t="s">
        <v>180</v>
      </c>
      <c r="D3513" s="12"/>
      <c r="E3513" s="13">
        <v>15571771942</v>
      </c>
      <c r="F3513" s="11" t="s">
        <v>15040</v>
      </c>
      <c r="G3513" s="12" t="s">
        <v>37</v>
      </c>
      <c r="H3513" s="12"/>
      <c r="I3513" s="14" t="s">
        <v>154</v>
      </c>
      <c r="J3513" s="12" t="s">
        <v>24</v>
      </c>
      <c r="K3513" s="12" t="s">
        <v>25</v>
      </c>
      <c r="L3513" s="12" t="s">
        <v>39</v>
      </c>
      <c r="M3513" s="11" t="s">
        <v>40</v>
      </c>
      <c r="N3513" s="11" t="s">
        <v>183</v>
      </c>
      <c r="O3513" s="12" t="s">
        <v>29</v>
      </c>
      <c r="P3513" s="12"/>
      <c r="Q3513" s="15" t="s">
        <v>15041</v>
      </c>
      <c r="R3513" s="12" t="s">
        <v>51</v>
      </c>
      <c r="S3513" s="11" t="s">
        <v>15042</v>
      </c>
      <c r="T3513" s="11"/>
    </row>
    <row x14ac:dyDescent="0.25" r="3514" customHeight="1" ht="19.5">
      <c r="A3514" s="18">
        <v>45206</v>
      </c>
      <c r="B3514" s="11" t="s">
        <v>15043</v>
      </c>
      <c r="C3514" s="11" t="s">
        <v>180</v>
      </c>
      <c r="D3514" s="12"/>
      <c r="E3514" s="13">
        <v>18671444779</v>
      </c>
      <c r="F3514" s="11" t="s">
        <v>15044</v>
      </c>
      <c r="G3514" s="12" t="s">
        <v>289</v>
      </c>
      <c r="H3514" s="12" t="s">
        <v>121</v>
      </c>
      <c r="I3514" s="14" t="s">
        <v>486</v>
      </c>
      <c r="J3514" s="12" t="s">
        <v>24</v>
      </c>
      <c r="K3514" s="12" t="s">
        <v>25</v>
      </c>
      <c r="L3514" s="12" t="s">
        <v>39</v>
      </c>
      <c r="M3514" s="11" t="s">
        <v>40</v>
      </c>
      <c r="N3514" s="11" t="s">
        <v>183</v>
      </c>
      <c r="O3514" s="12" t="s">
        <v>29</v>
      </c>
      <c r="P3514" s="12"/>
      <c r="Q3514" s="15" t="s">
        <v>15045</v>
      </c>
      <c r="R3514" s="12" t="s">
        <v>51</v>
      </c>
      <c r="S3514" s="11" t="s">
        <v>15046</v>
      </c>
      <c r="T3514" s="11"/>
    </row>
    <row x14ac:dyDescent="0.25" r="3515" customHeight="1" ht="19.5">
      <c r="A3515" s="18">
        <v>45206</v>
      </c>
      <c r="B3515" s="11" t="s">
        <v>15047</v>
      </c>
      <c r="C3515" s="11" t="s">
        <v>180</v>
      </c>
      <c r="D3515" s="12"/>
      <c r="E3515" s="13">
        <v>18671740197</v>
      </c>
      <c r="F3515" s="11" t="s">
        <v>15048</v>
      </c>
      <c r="G3515" s="12" t="s">
        <v>62</v>
      </c>
      <c r="H3515" s="12"/>
      <c r="I3515" s="14" t="s">
        <v>352</v>
      </c>
      <c r="J3515" s="12" t="s">
        <v>24</v>
      </c>
      <c r="K3515" s="12" t="s">
        <v>25</v>
      </c>
      <c r="L3515" s="12" t="s">
        <v>39</v>
      </c>
      <c r="M3515" s="11" t="s">
        <v>40</v>
      </c>
      <c r="N3515" s="11" t="s">
        <v>183</v>
      </c>
      <c r="O3515" s="12" t="s">
        <v>29</v>
      </c>
      <c r="P3515" s="12"/>
      <c r="Q3515" s="15" t="s">
        <v>15049</v>
      </c>
      <c r="R3515" s="12" t="s">
        <v>51</v>
      </c>
      <c r="S3515" s="11" t="s">
        <v>15050</v>
      </c>
      <c r="T3515" s="11"/>
    </row>
    <row x14ac:dyDescent="0.25" r="3516" customHeight="1" ht="19.5">
      <c r="A3516" s="18">
        <v>45206</v>
      </c>
      <c r="B3516" s="11" t="s">
        <v>15051</v>
      </c>
      <c r="C3516" s="11" t="s">
        <v>15052</v>
      </c>
      <c r="D3516" s="12"/>
      <c r="E3516" s="13">
        <v>15571707996</v>
      </c>
      <c r="F3516" s="11"/>
      <c r="G3516" s="12"/>
      <c r="H3516" s="12"/>
      <c r="I3516" s="14" t="s">
        <v>226</v>
      </c>
      <c r="J3516" s="12" t="s">
        <v>24</v>
      </c>
      <c r="K3516" s="12" t="s">
        <v>25</v>
      </c>
      <c r="L3516" s="12" t="s">
        <v>39</v>
      </c>
      <c r="M3516" s="11" t="s">
        <v>27</v>
      </c>
      <c r="N3516" s="11" t="s">
        <v>28</v>
      </c>
      <c r="O3516" s="12" t="s">
        <v>29</v>
      </c>
      <c r="P3516" s="12"/>
      <c r="Q3516" s="15" t="s">
        <v>15053</v>
      </c>
      <c r="R3516" s="12" t="s">
        <v>42</v>
      </c>
      <c r="S3516" s="11" t="s">
        <v>15054</v>
      </c>
      <c r="T3516" s="11"/>
    </row>
    <row x14ac:dyDescent="0.25" r="3517" customHeight="1" ht="19.5">
      <c r="A3517" s="18">
        <v>45206</v>
      </c>
      <c r="B3517" s="11" t="s">
        <v>15055</v>
      </c>
      <c r="C3517" s="11" t="s">
        <v>6191</v>
      </c>
      <c r="D3517" s="12"/>
      <c r="E3517" s="13">
        <v>13707200068</v>
      </c>
      <c r="F3517" s="11" t="s">
        <v>15056</v>
      </c>
      <c r="G3517" s="12" t="s">
        <v>23</v>
      </c>
      <c r="H3517" s="12" t="s">
        <v>98</v>
      </c>
      <c r="I3517" s="14" t="s">
        <v>663</v>
      </c>
      <c r="J3517" s="12" t="s">
        <v>24</v>
      </c>
      <c r="K3517" s="12" t="s">
        <v>25</v>
      </c>
      <c r="L3517" s="12" t="s">
        <v>39</v>
      </c>
      <c r="M3517" s="11" t="s">
        <v>40</v>
      </c>
      <c r="N3517" s="11" t="s">
        <v>624</v>
      </c>
      <c r="O3517" s="12" t="s">
        <v>29</v>
      </c>
      <c r="P3517" s="12"/>
      <c r="Q3517" s="15" t="s">
        <v>15057</v>
      </c>
      <c r="R3517" s="12" t="s">
        <v>42</v>
      </c>
      <c r="S3517" s="11" t="s">
        <v>15058</v>
      </c>
      <c r="T3517" s="11" t="s">
        <v>15059</v>
      </c>
    </row>
    <row x14ac:dyDescent="0.25" r="3518" customHeight="1" ht="19.5">
      <c r="A3518" s="18">
        <v>45206</v>
      </c>
      <c r="B3518" s="11" t="s">
        <v>15060</v>
      </c>
      <c r="C3518" s="11" t="s">
        <v>15061</v>
      </c>
      <c r="D3518" s="12"/>
      <c r="E3518" s="13">
        <v>17671327643</v>
      </c>
      <c r="F3518" s="11" t="s">
        <v>15062</v>
      </c>
      <c r="G3518" s="12" t="s">
        <v>62</v>
      </c>
      <c r="H3518" s="12"/>
      <c r="I3518" s="14" t="s">
        <v>254</v>
      </c>
      <c r="J3518" s="12" t="s">
        <v>24</v>
      </c>
      <c r="K3518" s="12" t="s">
        <v>25</v>
      </c>
      <c r="L3518" s="12" t="s">
        <v>39</v>
      </c>
      <c r="M3518" s="11" t="s">
        <v>27</v>
      </c>
      <c r="N3518" s="11" t="s">
        <v>624</v>
      </c>
      <c r="O3518" s="12" t="s">
        <v>29</v>
      </c>
      <c r="P3518" s="12"/>
      <c r="Q3518" s="15" t="s">
        <v>15063</v>
      </c>
      <c r="R3518" s="12" t="s">
        <v>42</v>
      </c>
      <c r="S3518" s="11" t="s">
        <v>15064</v>
      </c>
      <c r="T3518" s="11" t="s">
        <v>15065</v>
      </c>
    </row>
    <row x14ac:dyDescent="0.25" r="3519" customHeight="1" ht="19.5">
      <c r="A3519" s="18">
        <v>45206</v>
      </c>
      <c r="B3519" s="11" t="s">
        <v>15066</v>
      </c>
      <c r="C3519" s="11" t="s">
        <v>8564</v>
      </c>
      <c r="D3519" s="12"/>
      <c r="E3519" s="13">
        <v>17771663242</v>
      </c>
      <c r="F3519" s="11"/>
      <c r="G3519" s="12"/>
      <c r="H3519" s="12"/>
      <c r="I3519" s="14">
        <v>10015</v>
      </c>
      <c r="J3519" s="12" t="s">
        <v>24</v>
      </c>
      <c r="K3519" s="12" t="s">
        <v>25</v>
      </c>
      <c r="L3519" s="12" t="s">
        <v>26</v>
      </c>
      <c r="M3519" s="11" t="s">
        <v>40</v>
      </c>
      <c r="N3519" s="11" t="s">
        <v>28</v>
      </c>
      <c r="O3519" s="12" t="s">
        <v>29</v>
      </c>
      <c r="P3519" s="12"/>
      <c r="Q3519" s="15" t="s">
        <v>15067</v>
      </c>
      <c r="R3519" s="12" t="s">
        <v>31</v>
      </c>
      <c r="S3519" s="11" t="s">
        <v>15068</v>
      </c>
      <c r="T3519" s="11" t="s">
        <v>15069</v>
      </c>
    </row>
    <row x14ac:dyDescent="0.25" r="3520" customHeight="1" ht="19.5">
      <c r="A3520" s="18">
        <v>45206</v>
      </c>
      <c r="B3520" s="11" t="s">
        <v>15070</v>
      </c>
      <c r="C3520" s="11" t="s">
        <v>6591</v>
      </c>
      <c r="D3520" s="12"/>
      <c r="E3520" s="13">
        <v>13227299475</v>
      </c>
      <c r="F3520" s="11" t="s">
        <v>15071</v>
      </c>
      <c r="G3520" s="12" t="s">
        <v>74</v>
      </c>
      <c r="H3520" s="12"/>
      <c r="I3520" s="14">
        <v>10015</v>
      </c>
      <c r="J3520" s="12" t="s">
        <v>24</v>
      </c>
      <c r="K3520" s="12" t="s">
        <v>25</v>
      </c>
      <c r="L3520" s="12" t="s">
        <v>26</v>
      </c>
      <c r="M3520" s="11" t="s">
        <v>27</v>
      </c>
      <c r="N3520" s="11" t="s">
        <v>28</v>
      </c>
      <c r="O3520" s="12" t="s">
        <v>29</v>
      </c>
      <c r="P3520" s="12"/>
      <c r="Q3520" s="15" t="s">
        <v>15072</v>
      </c>
      <c r="R3520" s="12" t="s">
        <v>31</v>
      </c>
      <c r="S3520" s="11" t="s">
        <v>15073</v>
      </c>
      <c r="T3520" s="11" t="s">
        <v>15074</v>
      </c>
    </row>
    <row x14ac:dyDescent="0.25" r="3521" customHeight="1" ht="19.5">
      <c r="A3521" s="18">
        <v>45206</v>
      </c>
      <c r="B3521" s="11" t="s">
        <v>15075</v>
      </c>
      <c r="C3521" s="11" t="s">
        <v>2455</v>
      </c>
      <c r="D3521" s="12"/>
      <c r="E3521" s="13">
        <v>15672532333</v>
      </c>
      <c r="F3521" s="11"/>
      <c r="G3521" s="12"/>
      <c r="H3521" s="12"/>
      <c r="I3521" s="14" t="s">
        <v>63</v>
      </c>
      <c r="J3521" s="12" t="s">
        <v>24</v>
      </c>
      <c r="K3521" s="12" t="s">
        <v>25</v>
      </c>
      <c r="L3521" s="12" t="s">
        <v>39</v>
      </c>
      <c r="M3521" s="11" t="s">
        <v>27</v>
      </c>
      <c r="N3521" s="11" t="s">
        <v>28</v>
      </c>
      <c r="O3521" s="12" t="s">
        <v>29</v>
      </c>
      <c r="P3521" s="12"/>
      <c r="Q3521" s="15" t="s">
        <v>15076</v>
      </c>
      <c r="R3521" s="12" t="s">
        <v>42</v>
      </c>
      <c r="S3521" s="11" t="s">
        <v>15077</v>
      </c>
      <c r="T3521" s="11" t="s">
        <v>15078</v>
      </c>
    </row>
    <row x14ac:dyDescent="0.25" r="3522" customHeight="1" ht="19.5">
      <c r="A3522" s="18">
        <v>45206</v>
      </c>
      <c r="B3522" s="11" t="s">
        <v>15079</v>
      </c>
      <c r="C3522" s="11" t="s">
        <v>691</v>
      </c>
      <c r="D3522" s="12"/>
      <c r="E3522" s="13">
        <v>15897536362</v>
      </c>
      <c r="F3522" s="11" t="s">
        <v>15080</v>
      </c>
      <c r="G3522" s="12" t="s">
        <v>23</v>
      </c>
      <c r="H3522" s="12" t="s">
        <v>98</v>
      </c>
      <c r="I3522" s="14" t="s">
        <v>844</v>
      </c>
      <c r="J3522" s="12" t="s">
        <v>24</v>
      </c>
      <c r="K3522" s="12" t="s">
        <v>25</v>
      </c>
      <c r="L3522" s="12" t="s">
        <v>39</v>
      </c>
      <c r="M3522" s="11" t="s">
        <v>40</v>
      </c>
      <c r="N3522" s="11" t="s">
        <v>28</v>
      </c>
      <c r="O3522" s="12" t="s">
        <v>29</v>
      </c>
      <c r="P3522" s="12"/>
      <c r="Q3522" s="15" t="s">
        <v>15081</v>
      </c>
      <c r="R3522" s="12" t="s">
        <v>42</v>
      </c>
      <c r="S3522" s="11" t="s">
        <v>15082</v>
      </c>
      <c r="T3522" s="11" t="s">
        <v>15083</v>
      </c>
    </row>
    <row x14ac:dyDescent="0.25" r="3523" customHeight="1" ht="19.5">
      <c r="A3523" s="18">
        <v>45206</v>
      </c>
      <c r="B3523" s="11" t="s">
        <v>15084</v>
      </c>
      <c r="C3523" s="11" t="s">
        <v>15085</v>
      </c>
      <c r="D3523" s="12"/>
      <c r="E3523" s="13">
        <v>18527201389</v>
      </c>
      <c r="F3523" s="11" t="s">
        <v>4727</v>
      </c>
      <c r="G3523" s="12" t="s">
        <v>74</v>
      </c>
      <c r="H3523" s="12"/>
      <c r="I3523" s="14" t="s">
        <v>63</v>
      </c>
      <c r="J3523" s="12" t="s">
        <v>24</v>
      </c>
      <c r="K3523" s="12" t="s">
        <v>25</v>
      </c>
      <c r="L3523" s="12" t="s">
        <v>39</v>
      </c>
      <c r="M3523" s="11" t="s">
        <v>40</v>
      </c>
      <c r="N3523" s="11" t="s">
        <v>28</v>
      </c>
      <c r="O3523" s="12" t="s">
        <v>29</v>
      </c>
      <c r="P3523" s="12"/>
      <c r="Q3523" s="15" t="s">
        <v>15086</v>
      </c>
      <c r="R3523" s="12" t="s">
        <v>42</v>
      </c>
      <c r="S3523" s="11" t="s">
        <v>15087</v>
      </c>
      <c r="T3523" s="11" t="s">
        <v>15088</v>
      </c>
    </row>
    <row x14ac:dyDescent="0.25" r="3524" customHeight="1" ht="19.5">
      <c r="A3524" s="18">
        <v>45206</v>
      </c>
      <c r="B3524" s="11" t="s">
        <v>15089</v>
      </c>
      <c r="C3524" s="11" t="s">
        <v>15090</v>
      </c>
      <c r="D3524" s="12"/>
      <c r="E3524" s="13">
        <v>13886680131</v>
      </c>
      <c r="F3524" s="11" t="s">
        <v>14177</v>
      </c>
      <c r="G3524" s="12" t="s">
        <v>48</v>
      </c>
      <c r="H3524" s="12"/>
      <c r="I3524" s="14" t="s">
        <v>328</v>
      </c>
      <c r="J3524" s="12" t="s">
        <v>24</v>
      </c>
      <c r="K3524" s="12" t="s">
        <v>25</v>
      </c>
      <c r="L3524" s="12" t="s">
        <v>39</v>
      </c>
      <c r="M3524" s="11" t="s">
        <v>40</v>
      </c>
      <c r="N3524" s="11" t="s">
        <v>28</v>
      </c>
      <c r="O3524" s="12" t="s">
        <v>29</v>
      </c>
      <c r="P3524" s="12"/>
      <c r="Q3524" s="15" t="s">
        <v>15091</v>
      </c>
      <c r="R3524" s="12" t="s">
        <v>42</v>
      </c>
      <c r="S3524" s="11" t="s">
        <v>15092</v>
      </c>
      <c r="T3524" s="11" t="s">
        <v>15093</v>
      </c>
    </row>
    <row x14ac:dyDescent="0.25" r="3525" customHeight="1" ht="19.5">
      <c r="A3525" s="18">
        <v>45206</v>
      </c>
      <c r="B3525" s="11" t="s">
        <v>15094</v>
      </c>
      <c r="C3525" s="11" t="s">
        <v>691</v>
      </c>
      <c r="D3525" s="12"/>
      <c r="E3525" s="13">
        <v>13235627010</v>
      </c>
      <c r="F3525" s="11" t="s">
        <v>14949</v>
      </c>
      <c r="G3525" s="12" t="s">
        <v>23</v>
      </c>
      <c r="H3525" s="12"/>
      <c r="I3525" s="14" t="s">
        <v>663</v>
      </c>
      <c r="J3525" s="12" t="s">
        <v>24</v>
      </c>
      <c r="K3525" s="12" t="s">
        <v>25</v>
      </c>
      <c r="L3525" s="12" t="s">
        <v>39</v>
      </c>
      <c r="M3525" s="11" t="s">
        <v>40</v>
      </c>
      <c r="N3525" s="11" t="s">
        <v>28</v>
      </c>
      <c r="O3525" s="12" t="s">
        <v>29</v>
      </c>
      <c r="P3525" s="12"/>
      <c r="Q3525" s="15" t="s">
        <v>15095</v>
      </c>
      <c r="R3525" s="12" t="s">
        <v>42</v>
      </c>
      <c r="S3525" s="11" t="s">
        <v>15096</v>
      </c>
      <c r="T3525" s="11" t="s">
        <v>15097</v>
      </c>
    </row>
    <row x14ac:dyDescent="0.25" r="3526" customHeight="1" ht="19.5">
      <c r="A3526" s="18">
        <v>45206</v>
      </c>
      <c r="B3526" s="11" t="s">
        <v>15098</v>
      </c>
      <c r="C3526" s="11" t="s">
        <v>691</v>
      </c>
      <c r="D3526" s="12"/>
      <c r="E3526" s="13">
        <v>13177062029</v>
      </c>
      <c r="F3526" s="11" t="s">
        <v>15099</v>
      </c>
      <c r="G3526" s="12" t="s">
        <v>74</v>
      </c>
      <c r="H3526" s="12"/>
      <c r="I3526" s="14" t="s">
        <v>49</v>
      </c>
      <c r="J3526" s="12" t="s">
        <v>24</v>
      </c>
      <c r="K3526" s="12" t="s">
        <v>25</v>
      </c>
      <c r="L3526" s="12" t="s">
        <v>39</v>
      </c>
      <c r="M3526" s="11" t="s">
        <v>40</v>
      </c>
      <c r="N3526" s="11" t="s">
        <v>28</v>
      </c>
      <c r="O3526" s="12" t="s">
        <v>29</v>
      </c>
      <c r="P3526" s="12"/>
      <c r="Q3526" s="15" t="s">
        <v>15100</v>
      </c>
      <c r="R3526" s="12" t="s">
        <v>42</v>
      </c>
      <c r="S3526" s="11" t="s">
        <v>15101</v>
      </c>
      <c r="T3526" s="11" t="s">
        <v>15102</v>
      </c>
    </row>
    <row x14ac:dyDescent="0.25" r="3527" customHeight="1" ht="19.5">
      <c r="A3527" s="18">
        <v>45206</v>
      </c>
      <c r="B3527" s="11" t="s">
        <v>15103</v>
      </c>
      <c r="C3527" s="11" t="s">
        <v>4273</v>
      </c>
      <c r="D3527" s="12"/>
      <c r="E3527" s="13">
        <v>13117278175</v>
      </c>
      <c r="F3527" s="11" t="s">
        <v>15104</v>
      </c>
      <c r="G3527" s="12" t="s">
        <v>37</v>
      </c>
      <c r="H3527" s="12"/>
      <c r="I3527" s="14" t="s">
        <v>241</v>
      </c>
      <c r="J3527" s="12" t="s">
        <v>24</v>
      </c>
      <c r="K3527" s="12" t="s">
        <v>25</v>
      </c>
      <c r="L3527" s="12" t="s">
        <v>39</v>
      </c>
      <c r="M3527" s="11" t="s">
        <v>27</v>
      </c>
      <c r="N3527" s="11" t="s">
        <v>28</v>
      </c>
      <c r="O3527" s="12" t="s">
        <v>29</v>
      </c>
      <c r="P3527" s="12"/>
      <c r="Q3527" s="15" t="s">
        <v>15105</v>
      </c>
      <c r="R3527" s="12" t="s">
        <v>42</v>
      </c>
      <c r="S3527" s="11" t="s">
        <v>15106</v>
      </c>
      <c r="T3527" s="11" t="s">
        <v>15107</v>
      </c>
    </row>
    <row x14ac:dyDescent="0.25" r="3528" customHeight="1" ht="19.5">
      <c r="A3528" s="18">
        <v>45206</v>
      </c>
      <c r="B3528" s="11" t="s">
        <v>15108</v>
      </c>
      <c r="C3528" s="11" t="s">
        <v>2414</v>
      </c>
      <c r="D3528" s="12"/>
      <c r="E3528" s="13">
        <v>17671262407</v>
      </c>
      <c r="F3528" s="11" t="s">
        <v>15109</v>
      </c>
      <c r="G3528" s="12" t="s">
        <v>74</v>
      </c>
      <c r="H3528" s="12"/>
      <c r="I3528" s="14" t="s">
        <v>486</v>
      </c>
      <c r="J3528" s="12" t="s">
        <v>24</v>
      </c>
      <c r="K3528" s="12" t="s">
        <v>25</v>
      </c>
      <c r="L3528" s="12" t="s">
        <v>39</v>
      </c>
      <c r="M3528" s="11" t="s">
        <v>40</v>
      </c>
      <c r="N3528" s="11" t="s">
        <v>28</v>
      </c>
      <c r="O3528" s="12" t="s">
        <v>29</v>
      </c>
      <c r="P3528" s="12"/>
      <c r="Q3528" s="15" t="s">
        <v>15110</v>
      </c>
      <c r="R3528" s="12" t="s">
        <v>42</v>
      </c>
      <c r="S3528" s="11" t="s">
        <v>15111</v>
      </c>
      <c r="T3528" s="11" t="s">
        <v>15112</v>
      </c>
    </row>
    <row x14ac:dyDescent="0.25" r="3529" customHeight="1" ht="19.5">
      <c r="A3529" s="18">
        <v>45206</v>
      </c>
      <c r="B3529" s="11" t="s">
        <v>15113</v>
      </c>
      <c r="C3529" s="11" t="s">
        <v>691</v>
      </c>
      <c r="D3529" s="12"/>
      <c r="E3529" s="13">
        <v>18695064569</v>
      </c>
      <c r="F3529" s="11" t="s">
        <v>12447</v>
      </c>
      <c r="G3529" s="12" t="s">
        <v>56</v>
      </c>
      <c r="H3529" s="12" t="s">
        <v>98</v>
      </c>
      <c r="I3529" s="14" t="s">
        <v>1024</v>
      </c>
      <c r="J3529" s="12" t="s">
        <v>24</v>
      </c>
      <c r="K3529" s="12" t="s">
        <v>69</v>
      </c>
      <c r="L3529" s="12" t="s">
        <v>39</v>
      </c>
      <c r="M3529" s="11" t="s">
        <v>27</v>
      </c>
      <c r="N3529" s="11" t="s">
        <v>28</v>
      </c>
      <c r="O3529" s="12" t="s">
        <v>29</v>
      </c>
      <c r="P3529" s="12"/>
      <c r="Q3529" s="15" t="s">
        <v>15114</v>
      </c>
      <c r="R3529" s="12" t="s">
        <v>42</v>
      </c>
      <c r="S3529" s="11" t="s">
        <v>15115</v>
      </c>
      <c r="T3529" s="11" t="s">
        <v>15116</v>
      </c>
    </row>
    <row x14ac:dyDescent="0.25" r="3530" customHeight="1" ht="19.5">
      <c r="A3530" s="18">
        <v>45206</v>
      </c>
      <c r="B3530" s="11" t="s">
        <v>15117</v>
      </c>
      <c r="C3530" s="11" t="s">
        <v>691</v>
      </c>
      <c r="D3530" s="12"/>
      <c r="E3530" s="13" t="s">
        <v>15118</v>
      </c>
      <c r="F3530" s="11" t="s">
        <v>15119</v>
      </c>
      <c r="G3530" s="12" t="s">
        <v>74</v>
      </c>
      <c r="H3530" s="12"/>
      <c r="I3530" s="14" t="s">
        <v>148</v>
      </c>
      <c r="J3530" s="12" t="s">
        <v>24</v>
      </c>
      <c r="K3530" s="12" t="s">
        <v>25</v>
      </c>
      <c r="L3530" s="12" t="s">
        <v>39</v>
      </c>
      <c r="M3530" s="11" t="s">
        <v>149</v>
      </c>
      <c r="N3530" s="11" t="s">
        <v>28</v>
      </c>
      <c r="O3530" s="12" t="s">
        <v>29</v>
      </c>
      <c r="P3530" s="12"/>
      <c r="Q3530" s="15" t="s">
        <v>15120</v>
      </c>
      <c r="R3530" s="12" t="s">
        <v>42</v>
      </c>
      <c r="S3530" s="11" t="s">
        <v>15121</v>
      </c>
      <c r="T3530" s="11" t="s">
        <v>15122</v>
      </c>
    </row>
    <row x14ac:dyDescent="0.25" r="3531" customHeight="1" ht="19.5">
      <c r="A3531" s="18">
        <v>45206</v>
      </c>
      <c r="B3531" s="11" t="s">
        <v>15123</v>
      </c>
      <c r="C3531" s="11" t="s">
        <v>691</v>
      </c>
      <c r="D3531" s="12"/>
      <c r="E3531" s="13">
        <v>15971662526</v>
      </c>
      <c r="F3531" s="11" t="s">
        <v>13077</v>
      </c>
      <c r="G3531" s="12" t="s">
        <v>48</v>
      </c>
      <c r="H3531" s="12" t="s">
        <v>121</v>
      </c>
      <c r="I3531" s="14" t="s">
        <v>254</v>
      </c>
      <c r="J3531" s="12" t="s">
        <v>24</v>
      </c>
      <c r="K3531" s="12" t="s">
        <v>25</v>
      </c>
      <c r="L3531" s="12" t="s">
        <v>39</v>
      </c>
      <c r="M3531" s="11" t="s">
        <v>40</v>
      </c>
      <c r="N3531" s="11" t="s">
        <v>28</v>
      </c>
      <c r="O3531" s="12" t="s">
        <v>29</v>
      </c>
      <c r="P3531" s="12"/>
      <c r="Q3531" s="15" t="s">
        <v>15124</v>
      </c>
      <c r="R3531" s="12" t="s">
        <v>42</v>
      </c>
      <c r="S3531" s="11" t="s">
        <v>15125</v>
      </c>
      <c r="T3531" s="11" t="s">
        <v>15126</v>
      </c>
    </row>
    <row x14ac:dyDescent="0.25" r="3532" customHeight="1" ht="19.5">
      <c r="A3532" s="18">
        <v>45206</v>
      </c>
      <c r="B3532" s="11" t="s">
        <v>15127</v>
      </c>
      <c r="C3532" s="11" t="s">
        <v>5841</v>
      </c>
      <c r="D3532" s="12"/>
      <c r="E3532" s="13">
        <v>18694096919</v>
      </c>
      <c r="F3532" s="11" t="s">
        <v>15128</v>
      </c>
      <c r="G3532" s="12" t="s">
        <v>289</v>
      </c>
      <c r="H3532" s="12"/>
      <c r="I3532" s="14" t="s">
        <v>1394</v>
      </c>
      <c r="J3532" s="12" t="s">
        <v>24</v>
      </c>
      <c r="K3532" s="12" t="s">
        <v>25</v>
      </c>
      <c r="L3532" s="12" t="s">
        <v>39</v>
      </c>
      <c r="M3532" s="11" t="s">
        <v>40</v>
      </c>
      <c r="N3532" s="11" t="s">
        <v>28</v>
      </c>
      <c r="O3532" s="12" t="s">
        <v>29</v>
      </c>
      <c r="P3532" s="12"/>
      <c r="Q3532" s="15" t="s">
        <v>15129</v>
      </c>
      <c r="R3532" s="12" t="s">
        <v>42</v>
      </c>
      <c r="S3532" s="11" t="s">
        <v>15130</v>
      </c>
      <c r="T3532" s="11" t="s">
        <v>15131</v>
      </c>
    </row>
    <row x14ac:dyDescent="0.25" r="3533" customHeight="1" ht="19.5">
      <c r="A3533" s="18">
        <v>45206</v>
      </c>
      <c r="B3533" s="11" t="s">
        <v>15132</v>
      </c>
      <c r="C3533" s="11" t="s">
        <v>2414</v>
      </c>
      <c r="D3533" s="12"/>
      <c r="E3533" s="13">
        <v>18572397904</v>
      </c>
      <c r="F3533" s="11" t="s">
        <v>15133</v>
      </c>
      <c r="G3533" s="12" t="s">
        <v>74</v>
      </c>
      <c r="H3533" s="12"/>
      <c r="I3533" s="14" t="s">
        <v>241</v>
      </c>
      <c r="J3533" s="12" t="s">
        <v>24</v>
      </c>
      <c r="K3533" s="12" t="s">
        <v>25</v>
      </c>
      <c r="L3533" s="12" t="s">
        <v>39</v>
      </c>
      <c r="M3533" s="11" t="s">
        <v>40</v>
      </c>
      <c r="N3533" s="11" t="s">
        <v>28</v>
      </c>
      <c r="O3533" s="12" t="s">
        <v>29</v>
      </c>
      <c r="P3533" s="12"/>
      <c r="Q3533" s="15" t="s">
        <v>15134</v>
      </c>
      <c r="R3533" s="12" t="s">
        <v>42</v>
      </c>
      <c r="S3533" s="11" t="s">
        <v>15135</v>
      </c>
      <c r="T3533" s="11" t="s">
        <v>15136</v>
      </c>
    </row>
    <row x14ac:dyDescent="0.25" r="3534" customHeight="1" ht="19.5">
      <c r="A3534" s="18">
        <v>45206</v>
      </c>
      <c r="B3534" s="11" t="s">
        <v>15137</v>
      </c>
      <c r="C3534" s="11" t="s">
        <v>691</v>
      </c>
      <c r="D3534" s="12"/>
      <c r="E3534" s="13">
        <v>15272132839</v>
      </c>
      <c r="F3534" s="11" t="s">
        <v>15138</v>
      </c>
      <c r="G3534" s="12" t="s">
        <v>74</v>
      </c>
      <c r="H3534" s="12" t="s">
        <v>98</v>
      </c>
      <c r="I3534" s="14" t="s">
        <v>235</v>
      </c>
      <c r="J3534" s="12" t="s">
        <v>24</v>
      </c>
      <c r="K3534" s="12" t="s">
        <v>25</v>
      </c>
      <c r="L3534" s="12" t="s">
        <v>39</v>
      </c>
      <c r="M3534" s="11" t="s">
        <v>40</v>
      </c>
      <c r="N3534" s="11" t="s">
        <v>28</v>
      </c>
      <c r="O3534" s="12" t="s">
        <v>29</v>
      </c>
      <c r="P3534" s="12"/>
      <c r="Q3534" s="15" t="s">
        <v>15139</v>
      </c>
      <c r="R3534" s="12" t="s">
        <v>42</v>
      </c>
      <c r="S3534" s="11" t="s">
        <v>15140</v>
      </c>
      <c r="T3534" s="11" t="s">
        <v>15141</v>
      </c>
    </row>
    <row x14ac:dyDescent="0.25" r="3535" customHeight="1" ht="19.5">
      <c r="A3535" s="18">
        <v>45206</v>
      </c>
      <c r="B3535" s="11" t="s">
        <v>15142</v>
      </c>
      <c r="C3535" s="11" t="s">
        <v>545</v>
      </c>
      <c r="D3535" s="12"/>
      <c r="E3535" s="13">
        <v>18694094510</v>
      </c>
      <c r="F3535" s="11" t="s">
        <v>15143</v>
      </c>
      <c r="G3535" s="12" t="s">
        <v>23</v>
      </c>
      <c r="H3535" s="12"/>
      <c r="I3535" s="14" t="s">
        <v>49</v>
      </c>
      <c r="J3535" s="12" t="s">
        <v>24</v>
      </c>
      <c r="K3535" s="12" t="s">
        <v>25</v>
      </c>
      <c r="L3535" s="12" t="s">
        <v>39</v>
      </c>
      <c r="M3535" s="11" t="s">
        <v>27</v>
      </c>
      <c r="N3535" s="11" t="s">
        <v>28</v>
      </c>
      <c r="O3535" s="12" t="s">
        <v>29</v>
      </c>
      <c r="P3535" s="12"/>
      <c r="Q3535" s="15" t="s">
        <v>15144</v>
      </c>
      <c r="R3535" s="12" t="s">
        <v>42</v>
      </c>
      <c r="S3535" s="11" t="s">
        <v>15145</v>
      </c>
      <c r="T3535" s="11" t="s">
        <v>15146</v>
      </c>
    </row>
    <row x14ac:dyDescent="0.25" r="3536" customHeight="1" ht="19.5">
      <c r="A3536" s="18">
        <v>45206</v>
      </c>
      <c r="B3536" s="11" t="s">
        <v>15147</v>
      </c>
      <c r="C3536" s="11" t="s">
        <v>691</v>
      </c>
      <c r="D3536" s="12"/>
      <c r="E3536" s="13">
        <v>15571775688</v>
      </c>
      <c r="F3536" s="11" t="s">
        <v>15148</v>
      </c>
      <c r="G3536" s="12" t="s">
        <v>56</v>
      </c>
      <c r="H3536" s="12"/>
      <c r="I3536" s="14" t="s">
        <v>398</v>
      </c>
      <c r="J3536" s="12" t="s">
        <v>24</v>
      </c>
      <c r="K3536" s="12" t="s">
        <v>25</v>
      </c>
      <c r="L3536" s="12" t="s">
        <v>39</v>
      </c>
      <c r="M3536" s="11" t="s">
        <v>40</v>
      </c>
      <c r="N3536" s="11" t="s">
        <v>28</v>
      </c>
      <c r="O3536" s="12" t="s">
        <v>29</v>
      </c>
      <c r="P3536" s="12"/>
      <c r="Q3536" s="15" t="s">
        <v>15149</v>
      </c>
      <c r="R3536" s="12" t="s">
        <v>42</v>
      </c>
      <c r="S3536" s="11" t="s">
        <v>15150</v>
      </c>
      <c r="T3536" s="11" t="s">
        <v>15151</v>
      </c>
    </row>
    <row x14ac:dyDescent="0.25" r="3537" customHeight="1" ht="19.5">
      <c r="A3537" s="18">
        <v>45206</v>
      </c>
      <c r="B3537" s="11" t="s">
        <v>15152</v>
      </c>
      <c r="C3537" s="11" t="s">
        <v>691</v>
      </c>
      <c r="D3537" s="12"/>
      <c r="E3537" s="13">
        <v>15007208489</v>
      </c>
      <c r="F3537" s="11" t="s">
        <v>15153</v>
      </c>
      <c r="G3537" s="12" t="s">
        <v>74</v>
      </c>
      <c r="H3537" s="12"/>
      <c r="I3537" s="14" t="s">
        <v>381</v>
      </c>
      <c r="J3537" s="12" t="s">
        <v>24</v>
      </c>
      <c r="K3537" s="12" t="s">
        <v>25</v>
      </c>
      <c r="L3537" s="12" t="s">
        <v>39</v>
      </c>
      <c r="M3537" s="11" t="s">
        <v>40</v>
      </c>
      <c r="N3537" s="11" t="s">
        <v>28</v>
      </c>
      <c r="O3537" s="12" t="s">
        <v>29</v>
      </c>
      <c r="P3537" s="12"/>
      <c r="Q3537" s="15" t="s">
        <v>15154</v>
      </c>
      <c r="R3537" s="12" t="s">
        <v>42</v>
      </c>
      <c r="S3537" s="11" t="s">
        <v>15155</v>
      </c>
      <c r="T3537" s="11" t="s">
        <v>15156</v>
      </c>
    </row>
    <row x14ac:dyDescent="0.25" r="3538" customHeight="1" ht="19.5">
      <c r="A3538" s="18">
        <v>45206</v>
      </c>
      <c r="B3538" s="11" t="s">
        <v>15157</v>
      </c>
      <c r="C3538" s="11" t="s">
        <v>1304</v>
      </c>
      <c r="D3538" s="12"/>
      <c r="E3538" s="13">
        <v>13177066069</v>
      </c>
      <c r="F3538" s="11" t="s">
        <v>15158</v>
      </c>
      <c r="G3538" s="12" t="s">
        <v>289</v>
      </c>
      <c r="H3538" s="12"/>
      <c r="I3538" s="14" t="s">
        <v>663</v>
      </c>
      <c r="J3538" s="12" t="s">
        <v>24</v>
      </c>
      <c r="K3538" s="12" t="s">
        <v>25</v>
      </c>
      <c r="L3538" s="12" t="s">
        <v>39</v>
      </c>
      <c r="M3538" s="11" t="s">
        <v>27</v>
      </c>
      <c r="N3538" s="11" t="s">
        <v>28</v>
      </c>
      <c r="O3538" s="12" t="s">
        <v>29</v>
      </c>
      <c r="P3538" s="12"/>
      <c r="Q3538" s="15" t="s">
        <v>15159</v>
      </c>
      <c r="R3538" s="12" t="s">
        <v>42</v>
      </c>
      <c r="S3538" s="11" t="s">
        <v>15160</v>
      </c>
      <c r="T3538" s="11" t="s">
        <v>15161</v>
      </c>
    </row>
    <row x14ac:dyDescent="0.25" r="3539" customHeight="1" ht="19.5">
      <c r="A3539" s="18">
        <v>45206</v>
      </c>
      <c r="B3539" s="11" t="s">
        <v>15162</v>
      </c>
      <c r="C3539" s="11" t="s">
        <v>7142</v>
      </c>
      <c r="D3539" s="12"/>
      <c r="E3539" s="13">
        <v>13040991992</v>
      </c>
      <c r="F3539" s="11" t="s">
        <v>15163</v>
      </c>
      <c r="G3539" s="12" t="s">
        <v>62</v>
      </c>
      <c r="H3539" s="12" t="s">
        <v>98</v>
      </c>
      <c r="I3539" s="14" t="s">
        <v>290</v>
      </c>
      <c r="J3539" s="12" t="s">
        <v>24</v>
      </c>
      <c r="K3539" s="12" t="s">
        <v>69</v>
      </c>
      <c r="L3539" s="12" t="s">
        <v>39</v>
      </c>
      <c r="M3539" s="11" t="s">
        <v>40</v>
      </c>
      <c r="N3539" s="11" t="s">
        <v>28</v>
      </c>
      <c r="O3539" s="12" t="s">
        <v>29</v>
      </c>
      <c r="P3539" s="12"/>
      <c r="Q3539" s="15" t="s">
        <v>15164</v>
      </c>
      <c r="R3539" s="12" t="s">
        <v>42</v>
      </c>
      <c r="S3539" s="11" t="s">
        <v>15165</v>
      </c>
      <c r="T3539" s="11" t="s">
        <v>15166</v>
      </c>
    </row>
    <row x14ac:dyDescent="0.25" r="3540" customHeight="1" ht="19.5">
      <c r="A3540" s="18">
        <v>45206</v>
      </c>
      <c r="B3540" s="11" t="s">
        <v>15167</v>
      </c>
      <c r="C3540" s="11" t="s">
        <v>12652</v>
      </c>
      <c r="D3540" s="12"/>
      <c r="E3540" s="13">
        <v>15572773429</v>
      </c>
      <c r="F3540" s="11" t="s">
        <v>15168</v>
      </c>
      <c r="G3540" s="12" t="s">
        <v>74</v>
      </c>
      <c r="H3540" s="12"/>
      <c r="I3540" s="14" t="s">
        <v>63</v>
      </c>
      <c r="J3540" s="12" t="s">
        <v>24</v>
      </c>
      <c r="K3540" s="12" t="s">
        <v>25</v>
      </c>
      <c r="L3540" s="12" t="s">
        <v>39</v>
      </c>
      <c r="M3540" s="11" t="s">
        <v>40</v>
      </c>
      <c r="N3540" s="11" t="s">
        <v>28</v>
      </c>
      <c r="O3540" s="12" t="s">
        <v>29</v>
      </c>
      <c r="P3540" s="12"/>
      <c r="Q3540" s="15" t="s">
        <v>15169</v>
      </c>
      <c r="R3540" s="12" t="s">
        <v>42</v>
      </c>
      <c r="S3540" s="11" t="s">
        <v>15170</v>
      </c>
      <c r="T3540" s="11" t="s">
        <v>15171</v>
      </c>
    </row>
    <row x14ac:dyDescent="0.25" r="3541" customHeight="1" ht="19.5">
      <c r="A3541" s="18">
        <v>45206</v>
      </c>
      <c r="B3541" s="11" t="s">
        <v>15172</v>
      </c>
      <c r="C3541" s="11" t="s">
        <v>691</v>
      </c>
      <c r="D3541" s="12"/>
      <c r="E3541" s="13">
        <v>13308605489</v>
      </c>
      <c r="F3541" s="11" t="s">
        <v>15173</v>
      </c>
      <c r="G3541" s="12" t="s">
        <v>23</v>
      </c>
      <c r="H3541" s="12"/>
      <c r="I3541" s="14" t="s">
        <v>63</v>
      </c>
      <c r="J3541" s="12" t="s">
        <v>24</v>
      </c>
      <c r="K3541" s="12" t="s">
        <v>25</v>
      </c>
      <c r="L3541" s="12" t="s">
        <v>39</v>
      </c>
      <c r="M3541" s="11" t="s">
        <v>40</v>
      </c>
      <c r="N3541" s="11" t="s">
        <v>28</v>
      </c>
      <c r="O3541" s="12" t="s">
        <v>29</v>
      </c>
      <c r="P3541" s="12"/>
      <c r="Q3541" s="15" t="s">
        <v>15174</v>
      </c>
      <c r="R3541" s="12" t="s">
        <v>42</v>
      </c>
      <c r="S3541" s="11" t="s">
        <v>15175</v>
      </c>
      <c r="T3541" s="11" t="s">
        <v>15176</v>
      </c>
    </row>
    <row x14ac:dyDescent="0.25" r="3542" customHeight="1" ht="19.5">
      <c r="A3542" s="18">
        <v>45206</v>
      </c>
      <c r="B3542" s="11" t="s">
        <v>15177</v>
      </c>
      <c r="C3542" s="11" t="s">
        <v>6642</v>
      </c>
      <c r="D3542" s="12"/>
      <c r="E3542" s="13">
        <v>13047151090</v>
      </c>
      <c r="F3542" s="11" t="s">
        <v>15178</v>
      </c>
      <c r="G3542" s="12" t="s">
        <v>74</v>
      </c>
      <c r="H3542" s="12" t="s">
        <v>98</v>
      </c>
      <c r="I3542" s="14">
        <v>10015</v>
      </c>
      <c r="J3542" s="12" t="s">
        <v>24</v>
      </c>
      <c r="K3542" s="12" t="s">
        <v>25</v>
      </c>
      <c r="L3542" s="12" t="s">
        <v>26</v>
      </c>
      <c r="M3542" s="11" t="s">
        <v>40</v>
      </c>
      <c r="N3542" s="11" t="s">
        <v>28</v>
      </c>
      <c r="O3542" s="12" t="s">
        <v>29</v>
      </c>
      <c r="P3542" s="12" t="s">
        <v>5807</v>
      </c>
      <c r="Q3542" s="15" t="s">
        <v>15179</v>
      </c>
      <c r="R3542" s="12" t="s">
        <v>31</v>
      </c>
      <c r="S3542" s="11" t="s">
        <v>15180</v>
      </c>
      <c r="T3542" s="11" t="s">
        <v>15181</v>
      </c>
    </row>
    <row x14ac:dyDescent="0.25" r="3543" customHeight="1" ht="19.5">
      <c r="A3543" s="18">
        <v>45206</v>
      </c>
      <c r="B3543" s="11" t="s">
        <v>15182</v>
      </c>
      <c r="C3543" s="11" t="s">
        <v>691</v>
      </c>
      <c r="D3543" s="12"/>
      <c r="E3543" s="13">
        <v>13098413333</v>
      </c>
      <c r="F3543" s="11" t="s">
        <v>6380</v>
      </c>
      <c r="G3543" s="12" t="s">
        <v>56</v>
      </c>
      <c r="H3543" s="12"/>
      <c r="I3543" s="14">
        <v>10015</v>
      </c>
      <c r="J3543" s="12" t="s">
        <v>24</v>
      </c>
      <c r="K3543" s="12" t="s">
        <v>172</v>
      </c>
      <c r="L3543" s="12" t="s">
        <v>26</v>
      </c>
      <c r="M3543" s="11" t="s">
        <v>27</v>
      </c>
      <c r="N3543" s="11" t="s">
        <v>28</v>
      </c>
      <c r="O3543" s="12" t="s">
        <v>29</v>
      </c>
      <c r="P3543" s="12"/>
      <c r="Q3543" s="15" t="s">
        <v>14791</v>
      </c>
      <c r="R3543" s="12" t="s">
        <v>31</v>
      </c>
      <c r="S3543" s="11" t="s">
        <v>15183</v>
      </c>
      <c r="T3543" s="11" t="s">
        <v>15184</v>
      </c>
    </row>
    <row x14ac:dyDescent="0.25" r="3544" customHeight="1" ht="19.5">
      <c r="A3544" s="18">
        <v>45206</v>
      </c>
      <c r="B3544" s="11" t="s">
        <v>15185</v>
      </c>
      <c r="C3544" s="11" t="s">
        <v>691</v>
      </c>
      <c r="D3544" s="12"/>
      <c r="E3544" s="13">
        <v>13217272267</v>
      </c>
      <c r="F3544" s="11" t="s">
        <v>5077</v>
      </c>
      <c r="G3544" s="12" t="s">
        <v>74</v>
      </c>
      <c r="H3544" s="12"/>
      <c r="I3544" s="14">
        <v>10015</v>
      </c>
      <c r="J3544" s="12" t="s">
        <v>24</v>
      </c>
      <c r="K3544" s="12" t="s">
        <v>25</v>
      </c>
      <c r="L3544" s="12" t="s">
        <v>26</v>
      </c>
      <c r="M3544" s="11" t="s">
        <v>27</v>
      </c>
      <c r="N3544" s="11" t="s">
        <v>28</v>
      </c>
      <c r="O3544" s="12" t="s">
        <v>29</v>
      </c>
      <c r="P3544" s="12"/>
      <c r="Q3544" s="15" t="s">
        <v>15186</v>
      </c>
      <c r="R3544" s="12" t="s">
        <v>31</v>
      </c>
      <c r="S3544" s="11" t="s">
        <v>15187</v>
      </c>
      <c r="T3544" s="11" t="s">
        <v>15188</v>
      </c>
    </row>
    <row x14ac:dyDescent="0.25" r="3545" customHeight="1" ht="19.5">
      <c r="A3545" s="18">
        <v>45206</v>
      </c>
      <c r="B3545" s="11" t="s">
        <v>15189</v>
      </c>
      <c r="C3545" s="11" t="s">
        <v>72</v>
      </c>
      <c r="D3545" s="12"/>
      <c r="E3545" s="13" t="s">
        <v>15190</v>
      </c>
      <c r="F3545" s="11"/>
      <c r="G3545" s="12"/>
      <c r="H3545" s="12"/>
      <c r="I3545" s="14" t="s">
        <v>433</v>
      </c>
      <c r="J3545" s="12" t="s">
        <v>24</v>
      </c>
      <c r="K3545" s="12" t="s">
        <v>25</v>
      </c>
      <c r="L3545" s="12" t="s">
        <v>39</v>
      </c>
      <c r="M3545" s="11" t="s">
        <v>5264</v>
      </c>
      <c r="N3545" s="11" t="s">
        <v>28</v>
      </c>
      <c r="O3545" s="12" t="s">
        <v>29</v>
      </c>
      <c r="P3545" s="12"/>
      <c r="Q3545" s="15" t="s">
        <v>15191</v>
      </c>
      <c r="R3545" s="12" t="s">
        <v>42</v>
      </c>
      <c r="S3545" s="11" t="s">
        <v>15192</v>
      </c>
      <c r="T3545" s="11" t="s">
        <v>15193</v>
      </c>
    </row>
    <row x14ac:dyDescent="0.25" r="3546" customHeight="1" ht="19.5">
      <c r="A3546" s="18">
        <v>45206</v>
      </c>
      <c r="B3546" s="11" t="s">
        <v>15194</v>
      </c>
      <c r="C3546" s="11" t="s">
        <v>545</v>
      </c>
      <c r="D3546" s="12"/>
      <c r="E3546" s="13">
        <v>18672906166</v>
      </c>
      <c r="F3546" s="11" t="s">
        <v>15195</v>
      </c>
      <c r="G3546" s="12" t="s">
        <v>62</v>
      </c>
      <c r="H3546" s="12" t="s">
        <v>98</v>
      </c>
      <c r="I3546" s="14" t="s">
        <v>182</v>
      </c>
      <c r="J3546" s="12" t="s">
        <v>24</v>
      </c>
      <c r="K3546" s="12" t="s">
        <v>25</v>
      </c>
      <c r="L3546" s="12" t="s">
        <v>39</v>
      </c>
      <c r="M3546" s="11" t="s">
        <v>40</v>
      </c>
      <c r="N3546" s="11" t="s">
        <v>28</v>
      </c>
      <c r="O3546" s="12" t="s">
        <v>29</v>
      </c>
      <c r="P3546" s="12"/>
      <c r="Q3546" s="15" t="s">
        <v>15196</v>
      </c>
      <c r="R3546" s="12" t="s">
        <v>42</v>
      </c>
      <c r="S3546" s="11" t="s">
        <v>15197</v>
      </c>
      <c r="T3546" s="11" t="s">
        <v>15198</v>
      </c>
    </row>
    <row x14ac:dyDescent="0.25" r="3547" customHeight="1" ht="19.5">
      <c r="A3547" s="18">
        <v>45206</v>
      </c>
      <c r="B3547" s="11" t="s">
        <v>15199</v>
      </c>
      <c r="C3547" s="11" t="s">
        <v>6002</v>
      </c>
      <c r="D3547" s="12"/>
      <c r="E3547" s="13">
        <v>17671328067</v>
      </c>
      <c r="F3547" s="11" t="s">
        <v>12215</v>
      </c>
      <c r="G3547" s="12" t="s">
        <v>62</v>
      </c>
      <c r="H3547" s="12"/>
      <c r="I3547" s="14" t="s">
        <v>486</v>
      </c>
      <c r="J3547" s="12" t="s">
        <v>24</v>
      </c>
      <c r="K3547" s="12" t="s">
        <v>25</v>
      </c>
      <c r="L3547" s="12" t="s">
        <v>39</v>
      </c>
      <c r="M3547" s="11" t="s">
        <v>27</v>
      </c>
      <c r="N3547" s="11" t="s">
        <v>183</v>
      </c>
      <c r="O3547" s="12" t="s">
        <v>29</v>
      </c>
      <c r="P3547" s="12"/>
      <c r="Q3547" s="15" t="s">
        <v>15200</v>
      </c>
      <c r="R3547" s="12" t="s">
        <v>42</v>
      </c>
      <c r="S3547" s="11" t="s">
        <v>15201</v>
      </c>
      <c r="T3547" s="11"/>
    </row>
    <row x14ac:dyDescent="0.25" r="3548" customHeight="1" ht="19.5">
      <c r="A3548" s="18">
        <v>45206</v>
      </c>
      <c r="B3548" s="11" t="s">
        <v>15202</v>
      </c>
      <c r="C3548" s="11" t="s">
        <v>660</v>
      </c>
      <c r="D3548" s="12"/>
      <c r="E3548" s="13" t="s">
        <v>15203</v>
      </c>
      <c r="F3548" s="11" t="s">
        <v>15204</v>
      </c>
      <c r="G3548" s="12" t="s">
        <v>74</v>
      </c>
      <c r="H3548" s="12" t="s">
        <v>86</v>
      </c>
      <c r="I3548" s="14" t="s">
        <v>154</v>
      </c>
      <c r="J3548" s="12" t="s">
        <v>24</v>
      </c>
      <c r="K3548" s="12" t="s">
        <v>25</v>
      </c>
      <c r="L3548" s="12" t="s">
        <v>39</v>
      </c>
      <c r="M3548" s="11" t="s">
        <v>27</v>
      </c>
      <c r="N3548" s="11" t="s">
        <v>624</v>
      </c>
      <c r="O3548" s="12" t="s">
        <v>29</v>
      </c>
      <c r="P3548" s="12"/>
      <c r="Q3548" s="15" t="s">
        <v>15205</v>
      </c>
      <c r="R3548" s="12" t="s">
        <v>42</v>
      </c>
      <c r="S3548" s="11" t="s">
        <v>15206</v>
      </c>
      <c r="T3548" s="11"/>
    </row>
    <row x14ac:dyDescent="0.25" r="3549" customHeight="1" ht="19.5">
      <c r="A3549" s="18">
        <v>45206</v>
      </c>
      <c r="B3549" s="11" t="s">
        <v>15207</v>
      </c>
      <c r="C3549" s="11" t="s">
        <v>660</v>
      </c>
      <c r="D3549" s="12"/>
      <c r="E3549" s="13" t="s">
        <v>15208</v>
      </c>
      <c r="F3549" s="11" t="s">
        <v>15209</v>
      </c>
      <c r="G3549" s="12" t="s">
        <v>74</v>
      </c>
      <c r="H3549" s="12"/>
      <c r="I3549" s="14" t="s">
        <v>182</v>
      </c>
      <c r="J3549" s="12" t="s">
        <v>24</v>
      </c>
      <c r="K3549" s="12" t="s">
        <v>25</v>
      </c>
      <c r="L3549" s="12" t="s">
        <v>39</v>
      </c>
      <c r="M3549" s="11" t="s">
        <v>40</v>
      </c>
      <c r="N3549" s="11" t="s">
        <v>624</v>
      </c>
      <c r="O3549" s="12" t="s">
        <v>29</v>
      </c>
      <c r="P3549" s="12"/>
      <c r="Q3549" s="15" t="s">
        <v>15210</v>
      </c>
      <c r="R3549" s="12" t="s">
        <v>42</v>
      </c>
      <c r="S3549" s="11" t="s">
        <v>15211</v>
      </c>
      <c r="T3549" s="11"/>
    </row>
    <row x14ac:dyDescent="0.25" r="3550" customHeight="1" ht="19.5">
      <c r="A3550" s="18">
        <v>45206</v>
      </c>
      <c r="B3550" s="11" t="s">
        <v>15212</v>
      </c>
      <c r="C3550" s="11" t="s">
        <v>660</v>
      </c>
      <c r="D3550" s="12"/>
      <c r="E3550" s="13">
        <v>15587984843</v>
      </c>
      <c r="F3550" s="11" t="s">
        <v>15213</v>
      </c>
      <c r="G3550" s="12" t="s">
        <v>74</v>
      </c>
      <c r="H3550" s="12" t="s">
        <v>98</v>
      </c>
      <c r="I3550" s="14" t="s">
        <v>154</v>
      </c>
      <c r="J3550" s="12" t="s">
        <v>24</v>
      </c>
      <c r="K3550" s="12" t="s">
        <v>25</v>
      </c>
      <c r="L3550" s="12" t="s">
        <v>39</v>
      </c>
      <c r="M3550" s="11" t="s">
        <v>40</v>
      </c>
      <c r="N3550" s="11" t="s">
        <v>624</v>
      </c>
      <c r="O3550" s="12" t="s">
        <v>29</v>
      </c>
      <c r="P3550" s="12"/>
      <c r="Q3550" s="15" t="s">
        <v>15214</v>
      </c>
      <c r="R3550" s="12" t="s">
        <v>42</v>
      </c>
      <c r="S3550" s="11" t="s">
        <v>15215</v>
      </c>
      <c r="T3550" s="11"/>
    </row>
    <row x14ac:dyDescent="0.25" r="3551" customHeight="1" ht="19.5">
      <c r="A3551" s="18">
        <v>45206</v>
      </c>
      <c r="B3551" s="11" t="s">
        <v>15216</v>
      </c>
      <c r="C3551" s="11" t="s">
        <v>4499</v>
      </c>
      <c r="D3551" s="12"/>
      <c r="E3551" s="13">
        <v>13197310231</v>
      </c>
      <c r="F3551" s="11" t="s">
        <v>15217</v>
      </c>
      <c r="G3551" s="12" t="s">
        <v>115</v>
      </c>
      <c r="H3551" s="12"/>
      <c r="I3551" s="14" t="s">
        <v>259</v>
      </c>
      <c r="J3551" s="12" t="s">
        <v>24</v>
      </c>
      <c r="K3551" s="12" t="s">
        <v>25</v>
      </c>
      <c r="L3551" s="12" t="s">
        <v>39</v>
      </c>
      <c r="M3551" s="11" t="s">
        <v>27</v>
      </c>
      <c r="N3551" s="11" t="s">
        <v>183</v>
      </c>
      <c r="O3551" s="12" t="s">
        <v>29</v>
      </c>
      <c r="P3551" s="12"/>
      <c r="Q3551" s="15" t="s">
        <v>15218</v>
      </c>
      <c r="R3551" s="12" t="s">
        <v>42</v>
      </c>
      <c r="S3551" s="11" t="s">
        <v>15219</v>
      </c>
      <c r="T3551" s="11"/>
    </row>
    <row x14ac:dyDescent="0.25" r="3552" customHeight="1" ht="19.5">
      <c r="A3552" s="18">
        <v>45206</v>
      </c>
      <c r="B3552" s="11" t="s">
        <v>15220</v>
      </c>
      <c r="C3552" s="11" t="s">
        <v>4499</v>
      </c>
      <c r="D3552" s="12"/>
      <c r="E3552" s="13">
        <v>13117279725</v>
      </c>
      <c r="F3552" s="11" t="s">
        <v>15221</v>
      </c>
      <c r="G3552" s="12" t="s">
        <v>48</v>
      </c>
      <c r="H3552" s="12" t="s">
        <v>86</v>
      </c>
      <c r="I3552" s="14" t="s">
        <v>259</v>
      </c>
      <c r="J3552" s="12" t="s">
        <v>24</v>
      </c>
      <c r="K3552" s="12" t="s">
        <v>25</v>
      </c>
      <c r="L3552" s="12" t="s">
        <v>39</v>
      </c>
      <c r="M3552" s="11" t="s">
        <v>40</v>
      </c>
      <c r="N3552" s="11" t="s">
        <v>183</v>
      </c>
      <c r="O3552" s="12" t="s">
        <v>29</v>
      </c>
      <c r="P3552" s="12"/>
      <c r="Q3552" s="15" t="s">
        <v>15222</v>
      </c>
      <c r="R3552" s="12" t="s">
        <v>42</v>
      </c>
      <c r="S3552" s="11" t="s">
        <v>15223</v>
      </c>
      <c r="T3552" s="11"/>
    </row>
    <row x14ac:dyDescent="0.25" r="3553" customHeight="1" ht="19.5">
      <c r="A3553" s="18">
        <v>45206</v>
      </c>
      <c r="B3553" s="11" t="s">
        <v>15224</v>
      </c>
      <c r="C3553" s="11" t="s">
        <v>4499</v>
      </c>
      <c r="D3553" s="12"/>
      <c r="E3553" s="13">
        <v>18671775201</v>
      </c>
      <c r="F3553" s="11" t="s">
        <v>15225</v>
      </c>
      <c r="G3553" s="12" t="s">
        <v>23</v>
      </c>
      <c r="H3553" s="12" t="s">
        <v>86</v>
      </c>
      <c r="I3553" s="14" t="s">
        <v>104</v>
      </c>
      <c r="J3553" s="12" t="s">
        <v>24</v>
      </c>
      <c r="K3553" s="12" t="s">
        <v>25</v>
      </c>
      <c r="L3553" s="12" t="s">
        <v>39</v>
      </c>
      <c r="M3553" s="11" t="s">
        <v>40</v>
      </c>
      <c r="N3553" s="11" t="s">
        <v>183</v>
      </c>
      <c r="O3553" s="12" t="s">
        <v>29</v>
      </c>
      <c r="P3553" s="12"/>
      <c r="Q3553" s="15" t="s">
        <v>15226</v>
      </c>
      <c r="R3553" s="12" t="s">
        <v>42</v>
      </c>
      <c r="S3553" s="11" t="s">
        <v>15227</v>
      </c>
      <c r="T3553" s="11"/>
    </row>
    <row x14ac:dyDescent="0.25" r="3554" customHeight="1" ht="19.5">
      <c r="A3554" s="18">
        <v>45206</v>
      </c>
      <c r="B3554" s="11" t="s">
        <v>15228</v>
      </c>
      <c r="C3554" s="11" t="s">
        <v>5860</v>
      </c>
      <c r="D3554" s="12"/>
      <c r="E3554" s="13">
        <v>18671760386</v>
      </c>
      <c r="F3554" s="11" t="s">
        <v>15229</v>
      </c>
      <c r="G3554" s="12" t="s">
        <v>115</v>
      </c>
      <c r="H3554" s="12"/>
      <c r="I3554" s="14">
        <v>10015</v>
      </c>
      <c r="J3554" s="12" t="s">
        <v>24</v>
      </c>
      <c r="K3554" s="12" t="s">
        <v>69</v>
      </c>
      <c r="L3554" s="12" t="s">
        <v>26</v>
      </c>
      <c r="M3554" s="11" t="s">
        <v>40</v>
      </c>
      <c r="N3554" s="11" t="s">
        <v>28</v>
      </c>
      <c r="O3554" s="12" t="s">
        <v>29</v>
      </c>
      <c r="P3554" s="12"/>
      <c r="Q3554" s="15" t="s">
        <v>15230</v>
      </c>
      <c r="R3554" s="12" t="s">
        <v>31</v>
      </c>
      <c r="S3554" s="11" t="s">
        <v>15231</v>
      </c>
      <c r="T3554" s="11" t="s">
        <v>15232</v>
      </c>
    </row>
    <row x14ac:dyDescent="0.25" r="3555" customHeight="1" ht="19.5">
      <c r="A3555" s="18">
        <v>45206</v>
      </c>
      <c r="B3555" s="11" t="s">
        <v>15233</v>
      </c>
      <c r="C3555" s="11" t="s">
        <v>660</v>
      </c>
      <c r="D3555" s="12"/>
      <c r="E3555" s="13" t="s">
        <v>15234</v>
      </c>
      <c r="F3555" s="11" t="s">
        <v>15235</v>
      </c>
      <c r="G3555" s="12" t="s">
        <v>74</v>
      </c>
      <c r="H3555" s="12" t="s">
        <v>98</v>
      </c>
      <c r="I3555" s="14" t="s">
        <v>68</v>
      </c>
      <c r="J3555" s="12" t="s">
        <v>24</v>
      </c>
      <c r="K3555" s="12" t="s">
        <v>25</v>
      </c>
      <c r="L3555" s="12" t="s">
        <v>39</v>
      </c>
      <c r="M3555" s="11" t="s">
        <v>149</v>
      </c>
      <c r="N3555" s="11" t="s">
        <v>624</v>
      </c>
      <c r="O3555" s="12" t="s">
        <v>29</v>
      </c>
      <c r="P3555" s="12"/>
      <c r="Q3555" s="15" t="s">
        <v>15236</v>
      </c>
      <c r="R3555" s="12" t="s">
        <v>42</v>
      </c>
      <c r="S3555" s="11" t="s">
        <v>15237</v>
      </c>
      <c r="T3555" s="11" t="s">
        <v>15238</v>
      </c>
    </row>
    <row x14ac:dyDescent="0.25" r="3556" customHeight="1" ht="19.5">
      <c r="A3556" s="18">
        <v>45206</v>
      </c>
      <c r="B3556" s="11" t="s">
        <v>15239</v>
      </c>
      <c r="C3556" s="11" t="s">
        <v>660</v>
      </c>
      <c r="D3556" s="12"/>
      <c r="E3556" s="13" t="s">
        <v>15240</v>
      </c>
      <c r="F3556" s="11" t="s">
        <v>15241</v>
      </c>
      <c r="G3556" s="12" t="s">
        <v>74</v>
      </c>
      <c r="H3556" s="12"/>
      <c r="I3556" s="14" t="s">
        <v>68</v>
      </c>
      <c r="J3556" s="12" t="s">
        <v>24</v>
      </c>
      <c r="K3556" s="12" t="s">
        <v>25</v>
      </c>
      <c r="L3556" s="12" t="s">
        <v>39</v>
      </c>
      <c r="M3556" s="11" t="s">
        <v>149</v>
      </c>
      <c r="N3556" s="11" t="s">
        <v>624</v>
      </c>
      <c r="O3556" s="12" t="s">
        <v>29</v>
      </c>
      <c r="P3556" s="12"/>
      <c r="Q3556" s="15" t="s">
        <v>14136</v>
      </c>
      <c r="R3556" s="12" t="s">
        <v>42</v>
      </c>
      <c r="S3556" s="11" t="s">
        <v>15242</v>
      </c>
      <c r="T3556" s="11" t="s">
        <v>15243</v>
      </c>
    </row>
    <row x14ac:dyDescent="0.25" r="3557" customHeight="1" ht="19.5">
      <c r="A3557" s="18">
        <v>45206</v>
      </c>
      <c r="B3557" s="11" t="s">
        <v>15244</v>
      </c>
      <c r="C3557" s="11" t="s">
        <v>660</v>
      </c>
      <c r="D3557" s="12"/>
      <c r="E3557" s="13" t="s">
        <v>15245</v>
      </c>
      <c r="F3557" s="11" t="s">
        <v>15246</v>
      </c>
      <c r="G3557" s="12" t="s">
        <v>74</v>
      </c>
      <c r="H3557" s="12"/>
      <c r="I3557" s="14" t="s">
        <v>104</v>
      </c>
      <c r="J3557" s="12" t="s">
        <v>24</v>
      </c>
      <c r="K3557" s="12" t="s">
        <v>25</v>
      </c>
      <c r="L3557" s="12" t="s">
        <v>39</v>
      </c>
      <c r="M3557" s="11" t="s">
        <v>149</v>
      </c>
      <c r="N3557" s="11" t="s">
        <v>624</v>
      </c>
      <c r="O3557" s="12" t="s">
        <v>29</v>
      </c>
      <c r="P3557" s="12"/>
      <c r="Q3557" s="15" t="s">
        <v>15247</v>
      </c>
      <c r="R3557" s="12" t="s">
        <v>42</v>
      </c>
      <c r="S3557" s="11" t="s">
        <v>15248</v>
      </c>
      <c r="T3557" s="11" t="s">
        <v>15249</v>
      </c>
    </row>
    <row x14ac:dyDescent="0.25" r="3558" customHeight="1" ht="19.5">
      <c r="A3558" s="18">
        <v>45206</v>
      </c>
      <c r="B3558" s="11" t="s">
        <v>15250</v>
      </c>
      <c r="C3558" s="11" t="s">
        <v>660</v>
      </c>
      <c r="D3558" s="12"/>
      <c r="E3558" s="13" t="s">
        <v>15251</v>
      </c>
      <c r="F3558" s="11" t="s">
        <v>15252</v>
      </c>
      <c r="G3558" s="12" t="s">
        <v>74</v>
      </c>
      <c r="H3558" s="12"/>
      <c r="I3558" s="14" t="s">
        <v>796</v>
      </c>
      <c r="J3558" s="12" t="s">
        <v>24</v>
      </c>
      <c r="K3558" s="12" t="s">
        <v>25</v>
      </c>
      <c r="L3558" s="12" t="s">
        <v>39</v>
      </c>
      <c r="M3558" s="11" t="s">
        <v>40</v>
      </c>
      <c r="N3558" s="11" t="s">
        <v>624</v>
      </c>
      <c r="O3558" s="12" t="s">
        <v>29</v>
      </c>
      <c r="P3558" s="12"/>
      <c r="Q3558" s="15" t="s">
        <v>15253</v>
      </c>
      <c r="R3558" s="12" t="s">
        <v>42</v>
      </c>
      <c r="S3558" s="11" t="s">
        <v>15254</v>
      </c>
      <c r="T3558" s="11" t="s">
        <v>15255</v>
      </c>
    </row>
    <row x14ac:dyDescent="0.25" r="3559" customHeight="1" ht="19.5">
      <c r="A3559" s="18">
        <v>45206</v>
      </c>
      <c r="B3559" s="11" t="s">
        <v>15256</v>
      </c>
      <c r="C3559" s="11" t="s">
        <v>660</v>
      </c>
      <c r="D3559" s="12"/>
      <c r="E3559" s="13">
        <v>15571750750</v>
      </c>
      <c r="F3559" s="11" t="s">
        <v>15257</v>
      </c>
      <c r="G3559" s="12" t="s">
        <v>62</v>
      </c>
      <c r="H3559" s="12"/>
      <c r="I3559" s="14" t="s">
        <v>272</v>
      </c>
      <c r="J3559" s="12" t="s">
        <v>24</v>
      </c>
      <c r="K3559" s="12" t="s">
        <v>25</v>
      </c>
      <c r="L3559" s="12" t="s">
        <v>39</v>
      </c>
      <c r="M3559" s="11" t="s">
        <v>40</v>
      </c>
      <c r="N3559" s="11" t="s">
        <v>624</v>
      </c>
      <c r="O3559" s="12" t="s">
        <v>29</v>
      </c>
      <c r="P3559" s="12"/>
      <c r="Q3559" s="15" t="s">
        <v>15258</v>
      </c>
      <c r="R3559" s="12" t="s">
        <v>42</v>
      </c>
      <c r="S3559" s="11" t="s">
        <v>15259</v>
      </c>
      <c r="T3559" s="11" t="s">
        <v>15260</v>
      </c>
    </row>
    <row x14ac:dyDescent="0.25" r="3560" customHeight="1" ht="19.5">
      <c r="A3560" s="18">
        <v>45206</v>
      </c>
      <c r="B3560" s="11" t="s">
        <v>15261</v>
      </c>
      <c r="C3560" s="11" t="s">
        <v>660</v>
      </c>
      <c r="D3560" s="12"/>
      <c r="E3560" s="13" t="s">
        <v>15262</v>
      </c>
      <c r="F3560" s="11" t="s">
        <v>15263</v>
      </c>
      <c r="G3560" s="12" t="s">
        <v>74</v>
      </c>
      <c r="H3560" s="12"/>
      <c r="I3560" s="14" t="s">
        <v>148</v>
      </c>
      <c r="J3560" s="12" t="s">
        <v>24</v>
      </c>
      <c r="K3560" s="12" t="s">
        <v>25</v>
      </c>
      <c r="L3560" s="12" t="s">
        <v>39</v>
      </c>
      <c r="M3560" s="11" t="s">
        <v>149</v>
      </c>
      <c r="N3560" s="11" t="s">
        <v>624</v>
      </c>
      <c r="O3560" s="12" t="s">
        <v>29</v>
      </c>
      <c r="P3560" s="12"/>
      <c r="Q3560" s="15" t="s">
        <v>15264</v>
      </c>
      <c r="R3560" s="12" t="s">
        <v>42</v>
      </c>
      <c r="S3560" s="11" t="s">
        <v>15265</v>
      </c>
      <c r="T3560" s="11" t="s">
        <v>15266</v>
      </c>
    </row>
    <row x14ac:dyDescent="0.25" r="3561" customHeight="1" ht="19.5">
      <c r="A3561" s="18">
        <v>45206</v>
      </c>
      <c r="B3561" s="11" t="s">
        <v>15267</v>
      </c>
      <c r="C3561" s="11" t="s">
        <v>660</v>
      </c>
      <c r="D3561" s="12"/>
      <c r="E3561" s="13">
        <v>13207204071</v>
      </c>
      <c r="F3561" s="11" t="s">
        <v>15268</v>
      </c>
      <c r="G3561" s="12" t="s">
        <v>37</v>
      </c>
      <c r="H3561" s="12"/>
      <c r="I3561" s="14" t="s">
        <v>290</v>
      </c>
      <c r="J3561" s="12" t="s">
        <v>24</v>
      </c>
      <c r="K3561" s="12" t="s">
        <v>25</v>
      </c>
      <c r="L3561" s="12" t="s">
        <v>39</v>
      </c>
      <c r="M3561" s="11" t="s">
        <v>27</v>
      </c>
      <c r="N3561" s="11" t="s">
        <v>624</v>
      </c>
      <c r="O3561" s="12" t="s">
        <v>29</v>
      </c>
      <c r="P3561" s="12"/>
      <c r="Q3561" s="15" t="s">
        <v>15269</v>
      </c>
      <c r="R3561" s="12" t="s">
        <v>42</v>
      </c>
      <c r="S3561" s="11" t="s">
        <v>15270</v>
      </c>
      <c r="T3561" s="11" t="s">
        <v>15271</v>
      </c>
    </row>
    <row x14ac:dyDescent="0.25" r="3562" customHeight="1" ht="19.5">
      <c r="A3562" s="18">
        <v>45206</v>
      </c>
      <c r="B3562" s="11" t="s">
        <v>15272</v>
      </c>
      <c r="C3562" s="11" t="s">
        <v>660</v>
      </c>
      <c r="D3562" s="12"/>
      <c r="E3562" s="13" t="s">
        <v>15273</v>
      </c>
      <c r="F3562" s="11" t="s">
        <v>15274</v>
      </c>
      <c r="G3562" s="12" t="s">
        <v>74</v>
      </c>
      <c r="H3562" s="12" t="s">
        <v>98</v>
      </c>
      <c r="I3562" s="14" t="s">
        <v>131</v>
      </c>
      <c r="J3562" s="12" t="s">
        <v>24</v>
      </c>
      <c r="K3562" s="12" t="s">
        <v>25</v>
      </c>
      <c r="L3562" s="12" t="s">
        <v>39</v>
      </c>
      <c r="M3562" s="11" t="s">
        <v>40</v>
      </c>
      <c r="N3562" s="11" t="s">
        <v>624</v>
      </c>
      <c r="O3562" s="12" t="s">
        <v>29</v>
      </c>
      <c r="P3562" s="12"/>
      <c r="Q3562" s="15" t="s">
        <v>15275</v>
      </c>
      <c r="R3562" s="12" t="s">
        <v>42</v>
      </c>
      <c r="S3562" s="11" t="s">
        <v>15276</v>
      </c>
      <c r="T3562" s="11" t="s">
        <v>15277</v>
      </c>
    </row>
    <row x14ac:dyDescent="0.25" r="3563" customHeight="1" ht="19.5">
      <c r="A3563" s="18">
        <v>45206</v>
      </c>
      <c r="B3563" s="11" t="s">
        <v>15278</v>
      </c>
      <c r="C3563" s="11" t="s">
        <v>660</v>
      </c>
      <c r="D3563" s="12"/>
      <c r="E3563" s="13" t="s">
        <v>15279</v>
      </c>
      <c r="F3563" s="11" t="s">
        <v>15221</v>
      </c>
      <c r="G3563" s="12" t="s">
        <v>74</v>
      </c>
      <c r="H3563" s="12" t="s">
        <v>86</v>
      </c>
      <c r="I3563" s="14" t="s">
        <v>3454</v>
      </c>
      <c r="J3563" s="12" t="s">
        <v>24</v>
      </c>
      <c r="K3563" s="12" t="s">
        <v>25</v>
      </c>
      <c r="L3563" s="12" t="s">
        <v>26</v>
      </c>
      <c r="M3563" s="11" t="s">
        <v>149</v>
      </c>
      <c r="N3563" s="11" t="s">
        <v>624</v>
      </c>
      <c r="O3563" s="12" t="s">
        <v>29</v>
      </c>
      <c r="P3563" s="12"/>
      <c r="Q3563" s="15" t="s">
        <v>15280</v>
      </c>
      <c r="R3563" s="12" t="s">
        <v>42</v>
      </c>
      <c r="S3563" s="11" t="s">
        <v>15281</v>
      </c>
      <c r="T3563" s="11" t="s">
        <v>15282</v>
      </c>
    </row>
    <row x14ac:dyDescent="0.25" r="3564" customHeight="1" ht="19.5">
      <c r="A3564" s="18">
        <v>45206</v>
      </c>
      <c r="B3564" s="11" t="s">
        <v>15283</v>
      </c>
      <c r="C3564" s="11" t="s">
        <v>660</v>
      </c>
      <c r="D3564" s="12"/>
      <c r="E3564" s="13" t="s">
        <v>15284</v>
      </c>
      <c r="F3564" s="11" t="s">
        <v>15285</v>
      </c>
      <c r="G3564" s="12" t="s">
        <v>74</v>
      </c>
      <c r="H3564" s="12"/>
      <c r="I3564" s="14" t="s">
        <v>3454</v>
      </c>
      <c r="J3564" s="12" t="s">
        <v>24</v>
      </c>
      <c r="K3564" s="12" t="s">
        <v>25</v>
      </c>
      <c r="L3564" s="12" t="s">
        <v>26</v>
      </c>
      <c r="M3564" s="11" t="s">
        <v>149</v>
      </c>
      <c r="N3564" s="11" t="s">
        <v>624</v>
      </c>
      <c r="O3564" s="12" t="s">
        <v>29</v>
      </c>
      <c r="P3564" s="12"/>
      <c r="Q3564" s="15" t="s">
        <v>15010</v>
      </c>
      <c r="R3564" s="12" t="s">
        <v>42</v>
      </c>
      <c r="S3564" s="11" t="s">
        <v>15286</v>
      </c>
      <c r="T3564" s="11" t="s">
        <v>15287</v>
      </c>
    </row>
    <row x14ac:dyDescent="0.25" r="3565" customHeight="1" ht="19.5">
      <c r="A3565" s="18">
        <v>45206</v>
      </c>
      <c r="B3565" s="11" t="s">
        <v>15288</v>
      </c>
      <c r="C3565" s="11" t="s">
        <v>660</v>
      </c>
      <c r="D3565" s="12"/>
      <c r="E3565" s="13" t="s">
        <v>15289</v>
      </c>
      <c r="F3565" s="11" t="s">
        <v>4343</v>
      </c>
      <c r="G3565" s="12" t="s">
        <v>74</v>
      </c>
      <c r="H3565" s="12"/>
      <c r="I3565" s="14" t="s">
        <v>3454</v>
      </c>
      <c r="J3565" s="12" t="s">
        <v>24</v>
      </c>
      <c r="K3565" s="12" t="s">
        <v>25</v>
      </c>
      <c r="L3565" s="12" t="s">
        <v>26</v>
      </c>
      <c r="M3565" s="11" t="s">
        <v>149</v>
      </c>
      <c r="N3565" s="11" t="s">
        <v>624</v>
      </c>
      <c r="O3565" s="12" t="s">
        <v>29</v>
      </c>
      <c r="P3565" s="12"/>
      <c r="Q3565" s="15" t="s">
        <v>15290</v>
      </c>
      <c r="R3565" s="12" t="s">
        <v>42</v>
      </c>
      <c r="S3565" s="11" t="s">
        <v>15291</v>
      </c>
      <c r="T3565" s="11" t="s">
        <v>15292</v>
      </c>
    </row>
    <row x14ac:dyDescent="0.25" r="3566" customHeight="1" ht="19.5">
      <c r="A3566" s="18">
        <v>45206</v>
      </c>
      <c r="B3566" s="11" t="s">
        <v>15293</v>
      </c>
      <c r="C3566" s="11" t="s">
        <v>660</v>
      </c>
      <c r="D3566" s="12"/>
      <c r="E3566" s="13">
        <v>13197345881</v>
      </c>
      <c r="F3566" s="11" t="s">
        <v>3596</v>
      </c>
      <c r="G3566" s="12" t="s">
        <v>62</v>
      </c>
      <c r="H3566" s="12"/>
      <c r="I3566" s="14" t="s">
        <v>415</v>
      </c>
      <c r="J3566" s="12" t="s">
        <v>24</v>
      </c>
      <c r="K3566" s="12" t="s">
        <v>25</v>
      </c>
      <c r="L3566" s="12" t="s">
        <v>39</v>
      </c>
      <c r="M3566" s="11" t="s">
        <v>27</v>
      </c>
      <c r="N3566" s="11" t="s">
        <v>624</v>
      </c>
      <c r="O3566" s="12" t="s">
        <v>29</v>
      </c>
      <c r="P3566" s="12"/>
      <c r="Q3566" s="15" t="s">
        <v>15294</v>
      </c>
      <c r="R3566" s="12" t="s">
        <v>42</v>
      </c>
      <c r="S3566" s="11" t="s">
        <v>15295</v>
      </c>
      <c r="T3566" s="11" t="s">
        <v>15296</v>
      </c>
    </row>
    <row x14ac:dyDescent="0.25" r="3567" customHeight="1" ht="19.5">
      <c r="A3567" s="18">
        <v>45206</v>
      </c>
      <c r="B3567" s="11" t="s">
        <v>15297</v>
      </c>
      <c r="C3567" s="11" t="s">
        <v>46</v>
      </c>
      <c r="D3567" s="12"/>
      <c r="E3567" s="13">
        <v>15572726760</v>
      </c>
      <c r="F3567" s="11" t="s">
        <v>15298</v>
      </c>
      <c r="G3567" s="12" t="s">
        <v>56</v>
      </c>
      <c r="H3567" s="12" t="s">
        <v>98</v>
      </c>
      <c r="I3567" s="14">
        <v>10015</v>
      </c>
      <c r="J3567" s="12" t="s">
        <v>24</v>
      </c>
      <c r="K3567" s="12" t="s">
        <v>172</v>
      </c>
      <c r="L3567" s="12" t="s">
        <v>26</v>
      </c>
      <c r="M3567" s="11" t="s">
        <v>27</v>
      </c>
      <c r="N3567" s="11" t="s">
        <v>28</v>
      </c>
      <c r="O3567" s="12" t="s">
        <v>29</v>
      </c>
      <c r="P3567" s="12"/>
      <c r="Q3567" s="15" t="s">
        <v>15299</v>
      </c>
      <c r="R3567" s="12" t="s">
        <v>31</v>
      </c>
      <c r="S3567" s="11" t="s">
        <v>15300</v>
      </c>
      <c r="T3567" s="11" t="s">
        <v>15301</v>
      </c>
    </row>
    <row x14ac:dyDescent="0.25" r="3568" customHeight="1" ht="19.5">
      <c r="A3568" s="18">
        <v>45206</v>
      </c>
      <c r="B3568" s="11" t="s">
        <v>15302</v>
      </c>
      <c r="C3568" s="11" t="s">
        <v>4499</v>
      </c>
      <c r="D3568" s="12"/>
      <c r="E3568" s="13">
        <v>15672493013</v>
      </c>
      <c r="F3568" s="11" t="s">
        <v>15303</v>
      </c>
      <c r="G3568" s="12" t="s">
        <v>74</v>
      </c>
      <c r="H3568" s="12"/>
      <c r="I3568" s="14" t="s">
        <v>615</v>
      </c>
      <c r="J3568" s="12" t="s">
        <v>24</v>
      </c>
      <c r="K3568" s="12" t="s">
        <v>25</v>
      </c>
      <c r="L3568" s="12" t="s">
        <v>39</v>
      </c>
      <c r="M3568" s="11" t="s">
        <v>27</v>
      </c>
      <c r="N3568" s="11" t="s">
        <v>183</v>
      </c>
      <c r="O3568" s="12" t="s">
        <v>29</v>
      </c>
      <c r="P3568" s="12"/>
      <c r="Q3568" s="15" t="s">
        <v>15304</v>
      </c>
      <c r="R3568" s="12" t="s">
        <v>42</v>
      </c>
      <c r="S3568" s="11" t="s">
        <v>15305</v>
      </c>
      <c r="T3568" s="11" t="s">
        <v>15306</v>
      </c>
    </row>
    <row x14ac:dyDescent="0.25" r="3569" customHeight="1" ht="19.5">
      <c r="A3569" s="18">
        <v>45206</v>
      </c>
      <c r="B3569" s="11" t="s">
        <v>15307</v>
      </c>
      <c r="C3569" s="11" t="s">
        <v>3899</v>
      </c>
      <c r="D3569" s="12"/>
      <c r="E3569" s="13">
        <v>15997671208</v>
      </c>
      <c r="F3569" s="11" t="s">
        <v>15308</v>
      </c>
      <c r="G3569" s="12" t="s">
        <v>48</v>
      </c>
      <c r="H3569" s="12"/>
      <c r="I3569" s="14" t="s">
        <v>63</v>
      </c>
      <c r="J3569" s="12" t="s">
        <v>24</v>
      </c>
      <c r="K3569" s="12" t="s">
        <v>25</v>
      </c>
      <c r="L3569" s="12" t="s">
        <v>39</v>
      </c>
      <c r="M3569" s="11" t="s">
        <v>40</v>
      </c>
      <c r="N3569" s="11" t="s">
        <v>28</v>
      </c>
      <c r="O3569" s="12" t="s">
        <v>29</v>
      </c>
      <c r="P3569" s="12"/>
      <c r="Q3569" s="15" t="s">
        <v>15309</v>
      </c>
      <c r="R3569" s="12" t="s">
        <v>42</v>
      </c>
      <c r="S3569" s="11" t="s">
        <v>15310</v>
      </c>
      <c r="T3569" s="11" t="s">
        <v>15311</v>
      </c>
    </row>
    <row x14ac:dyDescent="0.25" r="3570" customHeight="1" ht="19.5">
      <c r="A3570" s="18">
        <v>45206</v>
      </c>
      <c r="B3570" s="11" t="s">
        <v>15312</v>
      </c>
      <c r="C3570" s="11" t="s">
        <v>660</v>
      </c>
      <c r="D3570" s="12"/>
      <c r="E3570" s="13" t="s">
        <v>15313</v>
      </c>
      <c r="F3570" s="11" t="s">
        <v>15314</v>
      </c>
      <c r="G3570" s="12" t="s">
        <v>74</v>
      </c>
      <c r="H3570" s="12"/>
      <c r="I3570" s="14" t="s">
        <v>148</v>
      </c>
      <c r="J3570" s="12" t="s">
        <v>24</v>
      </c>
      <c r="K3570" s="12" t="s">
        <v>25</v>
      </c>
      <c r="L3570" s="12" t="s">
        <v>39</v>
      </c>
      <c r="M3570" s="11" t="s">
        <v>149</v>
      </c>
      <c r="N3570" s="11" t="s">
        <v>624</v>
      </c>
      <c r="O3570" s="12" t="s">
        <v>29</v>
      </c>
      <c r="P3570" s="12"/>
      <c r="Q3570" s="15" t="s">
        <v>15315</v>
      </c>
      <c r="R3570" s="12" t="s">
        <v>42</v>
      </c>
      <c r="S3570" s="11" t="s">
        <v>15316</v>
      </c>
      <c r="T3570" s="11" t="s">
        <v>15317</v>
      </c>
    </row>
    <row x14ac:dyDescent="0.25" r="3571" customHeight="1" ht="19.5">
      <c r="A3571" s="18">
        <v>45206</v>
      </c>
      <c r="B3571" s="11" t="s">
        <v>15318</v>
      </c>
      <c r="C3571" s="11" t="s">
        <v>4336</v>
      </c>
      <c r="D3571" s="12"/>
      <c r="E3571" s="13" t="s">
        <v>15251</v>
      </c>
      <c r="F3571" s="11" t="s">
        <v>15252</v>
      </c>
      <c r="G3571" s="12" t="s">
        <v>74</v>
      </c>
      <c r="H3571" s="12"/>
      <c r="I3571" s="14">
        <v>10015</v>
      </c>
      <c r="J3571" s="12" t="s">
        <v>24</v>
      </c>
      <c r="K3571" s="12" t="s">
        <v>25</v>
      </c>
      <c r="L3571" s="12" t="s">
        <v>26</v>
      </c>
      <c r="M3571" s="11" t="s">
        <v>40</v>
      </c>
      <c r="N3571" s="11" t="s">
        <v>28</v>
      </c>
      <c r="O3571" s="12" t="s">
        <v>29</v>
      </c>
      <c r="P3571" s="12"/>
      <c r="Q3571" s="15" t="s">
        <v>15319</v>
      </c>
      <c r="R3571" s="12" t="s">
        <v>31</v>
      </c>
      <c r="S3571" s="11" t="s">
        <v>15320</v>
      </c>
      <c r="T3571" s="11" t="s">
        <v>15321</v>
      </c>
    </row>
    <row x14ac:dyDescent="0.25" r="3572" customHeight="1" ht="19.5">
      <c r="A3572" s="18">
        <v>45206</v>
      </c>
      <c r="B3572" s="11" t="s">
        <v>15322</v>
      </c>
      <c r="C3572" s="11" t="s">
        <v>3257</v>
      </c>
      <c r="D3572" s="12"/>
      <c r="E3572" s="13">
        <v>15671027381</v>
      </c>
      <c r="F3572" s="11" t="s">
        <v>15229</v>
      </c>
      <c r="G3572" s="12" t="s">
        <v>115</v>
      </c>
      <c r="H3572" s="12"/>
      <c r="I3572" s="14" t="s">
        <v>241</v>
      </c>
      <c r="J3572" s="12" t="s">
        <v>24</v>
      </c>
      <c r="K3572" s="12" t="s">
        <v>25</v>
      </c>
      <c r="L3572" s="12" t="s">
        <v>39</v>
      </c>
      <c r="M3572" s="11" t="s">
        <v>40</v>
      </c>
      <c r="N3572" s="11" t="s">
        <v>28</v>
      </c>
      <c r="O3572" s="12" t="s">
        <v>29</v>
      </c>
      <c r="P3572" s="12"/>
      <c r="Q3572" s="15" t="s">
        <v>15323</v>
      </c>
      <c r="R3572" s="12" t="s">
        <v>42</v>
      </c>
      <c r="S3572" s="11" t="s">
        <v>15324</v>
      </c>
      <c r="T3572" s="11" t="s">
        <v>15325</v>
      </c>
    </row>
    <row x14ac:dyDescent="0.25" r="3573" customHeight="1" ht="19.5">
      <c r="A3573" s="18">
        <v>45206</v>
      </c>
      <c r="B3573" s="11" t="s">
        <v>15326</v>
      </c>
      <c r="C3573" s="11" t="s">
        <v>15327</v>
      </c>
      <c r="D3573" s="12"/>
      <c r="E3573" s="13">
        <v>13264901818</v>
      </c>
      <c r="F3573" s="11" t="s">
        <v>15328</v>
      </c>
      <c r="G3573" s="12" t="s">
        <v>23</v>
      </c>
      <c r="H3573" s="12"/>
      <c r="I3573" s="14">
        <v>10015</v>
      </c>
      <c r="J3573" s="12" t="s">
        <v>24</v>
      </c>
      <c r="K3573" s="12" t="s">
        <v>69</v>
      </c>
      <c r="L3573" s="12" t="s">
        <v>26</v>
      </c>
      <c r="M3573" s="11" t="s">
        <v>40</v>
      </c>
      <c r="N3573" s="11" t="s">
        <v>28</v>
      </c>
      <c r="O3573" s="12" t="s">
        <v>29</v>
      </c>
      <c r="P3573" s="12"/>
      <c r="Q3573" s="15" t="s">
        <v>15329</v>
      </c>
      <c r="R3573" s="12" t="s">
        <v>31</v>
      </c>
      <c r="S3573" s="11" t="s">
        <v>15330</v>
      </c>
      <c r="T3573" s="11" t="s">
        <v>15331</v>
      </c>
    </row>
    <row x14ac:dyDescent="0.25" r="3574" customHeight="1" ht="19.5">
      <c r="A3574" s="18">
        <v>45206</v>
      </c>
      <c r="B3574" s="11" t="s">
        <v>15332</v>
      </c>
      <c r="C3574" s="11" t="s">
        <v>15333</v>
      </c>
      <c r="D3574" s="12"/>
      <c r="E3574" s="13" t="s">
        <v>15334</v>
      </c>
      <c r="F3574" s="11" t="s">
        <v>15268</v>
      </c>
      <c r="G3574" s="12" t="s">
        <v>74</v>
      </c>
      <c r="H3574" s="12"/>
      <c r="I3574" s="14" t="s">
        <v>148</v>
      </c>
      <c r="J3574" s="12" t="s">
        <v>24</v>
      </c>
      <c r="K3574" s="12" t="s">
        <v>25</v>
      </c>
      <c r="L3574" s="12" t="s">
        <v>39</v>
      </c>
      <c r="M3574" s="11" t="s">
        <v>149</v>
      </c>
      <c r="N3574" s="11" t="s">
        <v>28</v>
      </c>
      <c r="O3574" s="12" t="s">
        <v>29</v>
      </c>
      <c r="P3574" s="12"/>
      <c r="Q3574" s="15" t="s">
        <v>15335</v>
      </c>
      <c r="R3574" s="12" t="s">
        <v>42</v>
      </c>
      <c r="S3574" s="11" t="s">
        <v>15336</v>
      </c>
      <c r="T3574" s="11" t="s">
        <v>15337</v>
      </c>
    </row>
    <row x14ac:dyDescent="0.25" r="3575" customHeight="1" ht="19.5">
      <c r="A3575" s="18">
        <v>45206</v>
      </c>
      <c r="B3575" s="11" t="s">
        <v>15338</v>
      </c>
      <c r="C3575" s="11" t="s">
        <v>15085</v>
      </c>
      <c r="D3575" s="12"/>
      <c r="E3575" s="13">
        <v>13207216869</v>
      </c>
      <c r="F3575" s="11" t="s">
        <v>15339</v>
      </c>
      <c r="G3575" s="12" t="s">
        <v>62</v>
      </c>
      <c r="H3575" s="12"/>
      <c r="I3575" s="14" t="s">
        <v>206</v>
      </c>
      <c r="J3575" s="12" t="s">
        <v>24</v>
      </c>
      <c r="K3575" s="12" t="s">
        <v>69</v>
      </c>
      <c r="L3575" s="12" t="s">
        <v>39</v>
      </c>
      <c r="M3575" s="11" t="s">
        <v>40</v>
      </c>
      <c r="N3575" s="11" t="s">
        <v>28</v>
      </c>
      <c r="O3575" s="12" t="s">
        <v>29</v>
      </c>
      <c r="P3575" s="12"/>
      <c r="Q3575" s="15" t="s">
        <v>14398</v>
      </c>
      <c r="R3575" s="12" t="s">
        <v>42</v>
      </c>
      <c r="S3575" s="11" t="s">
        <v>15340</v>
      </c>
      <c r="T3575" s="11" t="s">
        <v>15341</v>
      </c>
    </row>
    <row x14ac:dyDescent="0.25" r="3576" customHeight="1" ht="19.5">
      <c r="A3576" s="18">
        <v>45206</v>
      </c>
      <c r="B3576" s="11" t="s">
        <v>15342</v>
      </c>
      <c r="C3576" s="11" t="s">
        <v>1011</v>
      </c>
      <c r="D3576" s="12"/>
      <c r="E3576" s="13">
        <v>15572779346</v>
      </c>
      <c r="F3576" s="11" t="s">
        <v>15343</v>
      </c>
      <c r="G3576" s="12" t="s">
        <v>62</v>
      </c>
      <c r="H3576" s="12"/>
      <c r="I3576" s="14" t="s">
        <v>241</v>
      </c>
      <c r="J3576" s="12" t="s">
        <v>24</v>
      </c>
      <c r="K3576" s="12" t="s">
        <v>25</v>
      </c>
      <c r="L3576" s="12" t="s">
        <v>39</v>
      </c>
      <c r="M3576" s="11" t="s">
        <v>40</v>
      </c>
      <c r="N3576" s="11" t="s">
        <v>28</v>
      </c>
      <c r="O3576" s="12" t="s">
        <v>29</v>
      </c>
      <c r="P3576" s="12"/>
      <c r="Q3576" s="15" t="s">
        <v>15344</v>
      </c>
      <c r="R3576" s="12" t="s">
        <v>42</v>
      </c>
      <c r="S3576" s="11" t="s">
        <v>15345</v>
      </c>
      <c r="T3576" s="11" t="s">
        <v>15346</v>
      </c>
    </row>
    <row x14ac:dyDescent="0.25" r="3577" customHeight="1" ht="19.5">
      <c r="A3577" s="18">
        <v>45206</v>
      </c>
      <c r="B3577" s="11" t="s">
        <v>15347</v>
      </c>
      <c r="C3577" s="11" t="s">
        <v>15348</v>
      </c>
      <c r="D3577" s="12"/>
      <c r="E3577" s="13">
        <v>15571750895</v>
      </c>
      <c r="F3577" s="11" t="s">
        <v>15349</v>
      </c>
      <c r="G3577" s="12" t="s">
        <v>56</v>
      </c>
      <c r="H3577" s="12" t="s">
        <v>98</v>
      </c>
      <c r="I3577" s="14" t="s">
        <v>615</v>
      </c>
      <c r="J3577" s="12" t="s">
        <v>24</v>
      </c>
      <c r="K3577" s="12" t="s">
        <v>25</v>
      </c>
      <c r="L3577" s="12" t="s">
        <v>39</v>
      </c>
      <c r="M3577" s="11" t="s">
        <v>40</v>
      </c>
      <c r="N3577" s="11" t="s">
        <v>28</v>
      </c>
      <c r="O3577" s="12" t="s">
        <v>29</v>
      </c>
      <c r="P3577" s="12"/>
      <c r="Q3577" s="15" t="s">
        <v>15350</v>
      </c>
      <c r="R3577" s="12" t="s">
        <v>42</v>
      </c>
      <c r="S3577" s="11" t="s">
        <v>15351</v>
      </c>
      <c r="T3577" s="11" t="s">
        <v>15352</v>
      </c>
    </row>
    <row x14ac:dyDescent="0.25" r="3578" customHeight="1" ht="19.5">
      <c r="A3578" s="18">
        <v>45206</v>
      </c>
      <c r="B3578" s="11" t="s">
        <v>15353</v>
      </c>
      <c r="C3578" s="11" t="s">
        <v>158</v>
      </c>
      <c r="D3578" s="12"/>
      <c r="E3578" s="13">
        <v>15671020872</v>
      </c>
      <c r="F3578" s="11" t="s">
        <v>15209</v>
      </c>
      <c r="G3578" s="12" t="s">
        <v>62</v>
      </c>
      <c r="H3578" s="12"/>
      <c r="I3578" s="14">
        <v>10015</v>
      </c>
      <c r="J3578" s="12" t="s">
        <v>24</v>
      </c>
      <c r="K3578" s="12" t="s">
        <v>172</v>
      </c>
      <c r="L3578" s="12" t="s">
        <v>26</v>
      </c>
      <c r="M3578" s="11" t="s">
        <v>149</v>
      </c>
      <c r="N3578" s="11" t="s">
        <v>28</v>
      </c>
      <c r="O3578" s="12" t="s">
        <v>29</v>
      </c>
      <c r="P3578" s="12"/>
      <c r="Q3578" s="15" t="s">
        <v>15354</v>
      </c>
      <c r="R3578" s="12" t="s">
        <v>31</v>
      </c>
      <c r="S3578" s="11" t="s">
        <v>15355</v>
      </c>
      <c r="T3578" s="11" t="s">
        <v>15356</v>
      </c>
    </row>
    <row x14ac:dyDescent="0.25" r="3579" customHeight="1" ht="19.5">
      <c r="A3579" s="18">
        <v>45206</v>
      </c>
      <c r="B3579" s="11" t="s">
        <v>15357</v>
      </c>
      <c r="C3579" s="11" t="s">
        <v>5869</v>
      </c>
      <c r="D3579" s="12"/>
      <c r="E3579" s="13">
        <v>18986787897</v>
      </c>
      <c r="F3579" s="11" t="s">
        <v>15358</v>
      </c>
      <c r="G3579" s="12" t="s">
        <v>216</v>
      </c>
      <c r="H3579" s="12"/>
      <c r="I3579" s="14" t="s">
        <v>352</v>
      </c>
      <c r="J3579" s="12" t="s">
        <v>24</v>
      </c>
      <c r="K3579" s="12" t="s">
        <v>25</v>
      </c>
      <c r="L3579" s="12" t="s">
        <v>39</v>
      </c>
      <c r="M3579" s="11" t="s">
        <v>40</v>
      </c>
      <c r="N3579" s="11" t="s">
        <v>183</v>
      </c>
      <c r="O3579" s="12" t="s">
        <v>29</v>
      </c>
      <c r="P3579" s="12"/>
      <c r="Q3579" s="15" t="s">
        <v>15359</v>
      </c>
      <c r="R3579" s="12" t="s">
        <v>42</v>
      </c>
      <c r="S3579" s="11" t="s">
        <v>15360</v>
      </c>
      <c r="T3579" s="11" t="s">
        <v>15361</v>
      </c>
    </row>
    <row x14ac:dyDescent="0.25" r="3580" customHeight="1" ht="19.5">
      <c r="A3580" s="18">
        <v>45206</v>
      </c>
      <c r="B3580" s="11" t="s">
        <v>15362</v>
      </c>
      <c r="C3580" s="11" t="s">
        <v>169</v>
      </c>
      <c r="D3580" s="12"/>
      <c r="E3580" s="13">
        <v>15572749200</v>
      </c>
      <c r="F3580" s="11" t="s">
        <v>1512</v>
      </c>
      <c r="G3580" s="12" t="s">
        <v>56</v>
      </c>
      <c r="H3580" s="12" t="s">
        <v>2904</v>
      </c>
      <c r="I3580" s="14">
        <v>10015</v>
      </c>
      <c r="J3580" s="12" t="s">
        <v>24</v>
      </c>
      <c r="K3580" s="12" t="s">
        <v>172</v>
      </c>
      <c r="L3580" s="12" t="s">
        <v>26</v>
      </c>
      <c r="M3580" s="11" t="s">
        <v>40</v>
      </c>
      <c r="N3580" s="11" t="s">
        <v>28</v>
      </c>
      <c r="O3580" s="12" t="s">
        <v>29</v>
      </c>
      <c r="P3580" s="12"/>
      <c r="Q3580" s="15" t="s">
        <v>15363</v>
      </c>
      <c r="R3580" s="12" t="s">
        <v>31</v>
      </c>
      <c r="S3580" s="11" t="s">
        <v>15364</v>
      </c>
      <c r="T3580" s="11" t="s">
        <v>15365</v>
      </c>
    </row>
    <row x14ac:dyDescent="0.25" r="3581" customHeight="1" ht="19.5">
      <c r="A3581" s="18">
        <v>45206</v>
      </c>
      <c r="B3581" s="11" t="s">
        <v>15366</v>
      </c>
      <c r="C3581" s="11" t="s">
        <v>15367</v>
      </c>
      <c r="D3581" s="12"/>
      <c r="E3581" s="13">
        <v>18371799596</v>
      </c>
      <c r="F3581" s="11" t="s">
        <v>6514</v>
      </c>
      <c r="G3581" s="12" t="s">
        <v>23</v>
      </c>
      <c r="H3581" s="12"/>
      <c r="I3581" s="14" t="s">
        <v>57</v>
      </c>
      <c r="J3581" s="12" t="s">
        <v>24</v>
      </c>
      <c r="K3581" s="12" t="s">
        <v>25</v>
      </c>
      <c r="L3581" s="12" t="s">
        <v>39</v>
      </c>
      <c r="M3581" s="11" t="s">
        <v>40</v>
      </c>
      <c r="N3581" s="11" t="s">
        <v>624</v>
      </c>
      <c r="O3581" s="12" t="s">
        <v>29</v>
      </c>
      <c r="P3581" s="12"/>
      <c r="Q3581" s="15" t="s">
        <v>15368</v>
      </c>
      <c r="R3581" s="12" t="s">
        <v>42</v>
      </c>
      <c r="S3581" s="11" t="s">
        <v>15369</v>
      </c>
      <c r="T3581" s="11"/>
    </row>
    <row x14ac:dyDescent="0.25" r="3582" customHeight="1" ht="19.5">
      <c r="A3582" s="18">
        <v>45206</v>
      </c>
      <c r="B3582" s="11" t="s">
        <v>15370</v>
      </c>
      <c r="C3582" s="11" t="s">
        <v>10973</v>
      </c>
      <c r="D3582" s="12"/>
      <c r="E3582" s="13">
        <v>13117285855</v>
      </c>
      <c r="F3582" s="11" t="s">
        <v>15371</v>
      </c>
      <c r="G3582" s="12" t="s">
        <v>115</v>
      </c>
      <c r="H3582" s="12" t="s">
        <v>86</v>
      </c>
      <c r="I3582" s="14" t="s">
        <v>99</v>
      </c>
      <c r="J3582" s="12" t="s">
        <v>24</v>
      </c>
      <c r="K3582" s="12" t="s">
        <v>25</v>
      </c>
      <c r="L3582" s="12" t="s">
        <v>39</v>
      </c>
      <c r="M3582" s="11" t="s">
        <v>40</v>
      </c>
      <c r="N3582" s="11" t="s">
        <v>624</v>
      </c>
      <c r="O3582" s="12" t="s">
        <v>29</v>
      </c>
      <c r="P3582" s="12"/>
      <c r="Q3582" s="15" t="s">
        <v>15372</v>
      </c>
      <c r="R3582" s="12" t="s">
        <v>42</v>
      </c>
      <c r="S3582" s="11" t="s">
        <v>15373</v>
      </c>
      <c r="T3582" s="11" t="s">
        <v>15374</v>
      </c>
    </row>
    <row x14ac:dyDescent="0.25" r="3583" customHeight="1" ht="19.5">
      <c r="A3583" s="18">
        <v>45206</v>
      </c>
      <c r="B3583" s="11" t="s">
        <v>15375</v>
      </c>
      <c r="C3583" s="11" t="s">
        <v>8716</v>
      </c>
      <c r="D3583" s="12"/>
      <c r="E3583" s="13">
        <v>13997723852</v>
      </c>
      <c r="F3583" s="11" t="s">
        <v>13249</v>
      </c>
      <c r="G3583" s="12" t="s">
        <v>48</v>
      </c>
      <c r="H3583" s="12"/>
      <c r="I3583" s="14">
        <v>10015</v>
      </c>
      <c r="J3583" s="12" t="s">
        <v>24</v>
      </c>
      <c r="K3583" s="12" t="s">
        <v>69</v>
      </c>
      <c r="L3583" s="12" t="s">
        <v>26</v>
      </c>
      <c r="M3583" s="11" t="s">
        <v>27</v>
      </c>
      <c r="N3583" s="11" t="s">
        <v>28</v>
      </c>
      <c r="O3583" s="12" t="s">
        <v>29</v>
      </c>
      <c r="P3583" s="12" t="s">
        <v>5807</v>
      </c>
      <c r="Q3583" s="15" t="s">
        <v>15376</v>
      </c>
      <c r="R3583" s="12" t="s">
        <v>31</v>
      </c>
      <c r="S3583" s="11" t="s">
        <v>15377</v>
      </c>
      <c r="T3583" s="11" t="s">
        <v>15378</v>
      </c>
    </row>
    <row x14ac:dyDescent="0.25" r="3584" customHeight="1" ht="19.5">
      <c r="A3584" s="18">
        <v>45206</v>
      </c>
      <c r="B3584" s="11" t="s">
        <v>15379</v>
      </c>
      <c r="C3584" s="11" t="s">
        <v>8350</v>
      </c>
      <c r="D3584" s="12"/>
      <c r="E3584" s="13">
        <v>15671033308</v>
      </c>
      <c r="F3584" s="11" t="s">
        <v>15380</v>
      </c>
      <c r="G3584" s="12" t="s">
        <v>115</v>
      </c>
      <c r="H3584" s="12" t="s">
        <v>86</v>
      </c>
      <c r="I3584" s="14" t="s">
        <v>63</v>
      </c>
      <c r="J3584" s="12" t="s">
        <v>24</v>
      </c>
      <c r="K3584" s="12" t="s">
        <v>25</v>
      </c>
      <c r="L3584" s="12" t="s">
        <v>39</v>
      </c>
      <c r="M3584" s="11" t="s">
        <v>27</v>
      </c>
      <c r="N3584" s="11" t="s">
        <v>28</v>
      </c>
      <c r="O3584" s="12" t="s">
        <v>29</v>
      </c>
      <c r="P3584" s="12"/>
      <c r="Q3584" s="15" t="s">
        <v>15381</v>
      </c>
      <c r="R3584" s="12" t="s">
        <v>42</v>
      </c>
      <c r="S3584" s="11" t="s">
        <v>15382</v>
      </c>
      <c r="T3584" s="11" t="s">
        <v>15383</v>
      </c>
    </row>
    <row x14ac:dyDescent="0.25" r="3585" customHeight="1" ht="19.5">
      <c r="A3585" s="18">
        <v>45206</v>
      </c>
      <c r="B3585" s="11" t="s">
        <v>15384</v>
      </c>
      <c r="C3585" s="11" t="s">
        <v>5811</v>
      </c>
      <c r="D3585" s="12"/>
      <c r="E3585" s="13">
        <v>13117270678</v>
      </c>
      <c r="F3585" s="11" t="s">
        <v>8139</v>
      </c>
      <c r="G3585" s="12" t="s">
        <v>23</v>
      </c>
      <c r="H3585" s="12"/>
      <c r="I3585" s="14" t="s">
        <v>206</v>
      </c>
      <c r="J3585" s="12" t="s">
        <v>24</v>
      </c>
      <c r="K3585" s="12" t="s">
        <v>25</v>
      </c>
      <c r="L3585" s="12" t="s">
        <v>39</v>
      </c>
      <c r="M3585" s="11" t="s">
        <v>40</v>
      </c>
      <c r="N3585" s="11" t="s">
        <v>28</v>
      </c>
      <c r="O3585" s="12" t="s">
        <v>29</v>
      </c>
      <c r="P3585" s="12"/>
      <c r="Q3585" s="15" t="s">
        <v>15385</v>
      </c>
      <c r="R3585" s="12" t="s">
        <v>42</v>
      </c>
      <c r="S3585" s="11" t="s">
        <v>15386</v>
      </c>
      <c r="T3585" s="11" t="s">
        <v>15387</v>
      </c>
    </row>
    <row x14ac:dyDescent="0.25" r="3586" customHeight="1" ht="19.5">
      <c r="A3586" s="18">
        <v>45207</v>
      </c>
      <c r="B3586" s="11" t="s">
        <v>15388</v>
      </c>
      <c r="C3586" s="11" t="s">
        <v>691</v>
      </c>
      <c r="D3586" s="12"/>
      <c r="E3586" s="13">
        <v>15671061986</v>
      </c>
      <c r="F3586" s="11" t="s">
        <v>15389</v>
      </c>
      <c r="G3586" s="12" t="s">
        <v>289</v>
      </c>
      <c r="H3586" s="12"/>
      <c r="I3586" s="14" t="s">
        <v>259</v>
      </c>
      <c r="J3586" s="12" t="s">
        <v>24</v>
      </c>
      <c r="K3586" s="12" t="s">
        <v>25</v>
      </c>
      <c r="L3586" s="12" t="s">
        <v>39</v>
      </c>
      <c r="M3586" s="11" t="s">
        <v>40</v>
      </c>
      <c r="N3586" s="11" t="s">
        <v>28</v>
      </c>
      <c r="O3586" s="12" t="s">
        <v>29</v>
      </c>
      <c r="P3586" s="12"/>
      <c r="Q3586" s="15" t="s">
        <v>15390</v>
      </c>
      <c r="R3586" s="12" t="s">
        <v>42</v>
      </c>
      <c r="S3586" s="11" t="s">
        <v>15391</v>
      </c>
      <c r="T3586" s="11" t="s">
        <v>15392</v>
      </c>
    </row>
    <row x14ac:dyDescent="0.25" r="3587" customHeight="1" ht="19.5">
      <c r="A3587" s="18">
        <v>45207</v>
      </c>
      <c r="B3587" s="11" t="s">
        <v>15393</v>
      </c>
      <c r="C3587" s="11" t="s">
        <v>158</v>
      </c>
      <c r="D3587" s="12"/>
      <c r="E3587" s="13" t="s">
        <v>15394</v>
      </c>
      <c r="F3587" s="11" t="s">
        <v>14172</v>
      </c>
      <c r="G3587" s="12" t="s">
        <v>74</v>
      </c>
      <c r="H3587" s="12"/>
      <c r="I3587" s="14" t="s">
        <v>148</v>
      </c>
      <c r="J3587" s="12" t="s">
        <v>24</v>
      </c>
      <c r="K3587" s="12" t="s">
        <v>25</v>
      </c>
      <c r="L3587" s="12" t="s">
        <v>39</v>
      </c>
      <c r="M3587" s="11" t="s">
        <v>149</v>
      </c>
      <c r="N3587" s="11" t="s">
        <v>28</v>
      </c>
      <c r="O3587" s="12" t="s">
        <v>29</v>
      </c>
      <c r="P3587" s="12"/>
      <c r="Q3587" s="15" t="s">
        <v>15395</v>
      </c>
      <c r="R3587" s="12" t="s">
        <v>42</v>
      </c>
      <c r="S3587" s="11" t="s">
        <v>15396</v>
      </c>
      <c r="T3587" s="11" t="s">
        <v>15397</v>
      </c>
    </row>
    <row x14ac:dyDescent="0.25" r="3588" customHeight="1" ht="19.5">
      <c r="A3588" s="18">
        <v>45207</v>
      </c>
      <c r="B3588" s="11" t="s">
        <v>15398</v>
      </c>
      <c r="C3588" s="11" t="s">
        <v>54</v>
      </c>
      <c r="D3588" s="12"/>
      <c r="E3588" s="13">
        <v>15572709166</v>
      </c>
      <c r="F3588" s="11" t="s">
        <v>15399</v>
      </c>
      <c r="G3588" s="12" t="s">
        <v>23</v>
      </c>
      <c r="H3588" s="12"/>
      <c r="I3588" s="14" t="s">
        <v>254</v>
      </c>
      <c r="J3588" s="12" t="s">
        <v>24</v>
      </c>
      <c r="K3588" s="12" t="s">
        <v>25</v>
      </c>
      <c r="L3588" s="12" t="s">
        <v>39</v>
      </c>
      <c r="M3588" s="11" t="s">
        <v>40</v>
      </c>
      <c r="N3588" s="11" t="s">
        <v>28</v>
      </c>
      <c r="O3588" s="12" t="s">
        <v>29</v>
      </c>
      <c r="P3588" s="12"/>
      <c r="Q3588" s="15" t="s">
        <v>15400</v>
      </c>
      <c r="R3588" s="12" t="s">
        <v>42</v>
      </c>
      <c r="S3588" s="11" t="s">
        <v>15401</v>
      </c>
      <c r="T3588" s="11" t="s">
        <v>15402</v>
      </c>
    </row>
    <row x14ac:dyDescent="0.25" r="3589" customHeight="1" ht="19.5">
      <c r="A3589" s="18">
        <v>45207</v>
      </c>
      <c r="B3589" s="11" t="s">
        <v>15403</v>
      </c>
      <c r="C3589" s="11" t="s">
        <v>691</v>
      </c>
      <c r="D3589" s="12"/>
      <c r="E3589" s="13">
        <v>18986782110</v>
      </c>
      <c r="F3589" s="11" t="s">
        <v>15404</v>
      </c>
      <c r="G3589" s="12" t="s">
        <v>48</v>
      </c>
      <c r="H3589" s="12"/>
      <c r="I3589" s="14" t="s">
        <v>779</v>
      </c>
      <c r="J3589" s="12" t="s">
        <v>24</v>
      </c>
      <c r="K3589" s="12" t="s">
        <v>25</v>
      </c>
      <c r="L3589" s="12" t="s">
        <v>39</v>
      </c>
      <c r="M3589" s="11" t="s">
        <v>40</v>
      </c>
      <c r="N3589" s="11" t="s">
        <v>28</v>
      </c>
      <c r="O3589" s="12" t="s">
        <v>29</v>
      </c>
      <c r="P3589" s="12"/>
      <c r="Q3589" s="15" t="s">
        <v>15405</v>
      </c>
      <c r="R3589" s="12" t="s">
        <v>42</v>
      </c>
      <c r="S3589" s="11" t="s">
        <v>15406</v>
      </c>
      <c r="T3589" s="11" t="s">
        <v>15407</v>
      </c>
    </row>
    <row x14ac:dyDescent="0.25" r="3590" customHeight="1" ht="19.5">
      <c r="A3590" s="18">
        <v>45207</v>
      </c>
      <c r="B3590" s="11" t="s">
        <v>15408</v>
      </c>
      <c r="C3590" s="11" t="s">
        <v>108</v>
      </c>
      <c r="D3590" s="12"/>
      <c r="E3590" s="13">
        <v>15872519015</v>
      </c>
      <c r="F3590" s="11" t="s">
        <v>15409</v>
      </c>
      <c r="G3590" s="12" t="s">
        <v>48</v>
      </c>
      <c r="H3590" s="12"/>
      <c r="I3590" s="14" t="s">
        <v>486</v>
      </c>
      <c r="J3590" s="12" t="s">
        <v>24</v>
      </c>
      <c r="K3590" s="12" t="s">
        <v>25</v>
      </c>
      <c r="L3590" s="12" t="s">
        <v>39</v>
      </c>
      <c r="M3590" s="11" t="s">
        <v>40</v>
      </c>
      <c r="N3590" s="11" t="s">
        <v>28</v>
      </c>
      <c r="O3590" s="12" t="s">
        <v>29</v>
      </c>
      <c r="P3590" s="12"/>
      <c r="Q3590" s="15" t="s">
        <v>15410</v>
      </c>
      <c r="R3590" s="12" t="s">
        <v>42</v>
      </c>
      <c r="S3590" s="11" t="s">
        <v>15411</v>
      </c>
      <c r="T3590" s="11" t="s">
        <v>15412</v>
      </c>
    </row>
    <row x14ac:dyDescent="0.25" r="3591" customHeight="1" ht="19.5">
      <c r="A3591" s="18">
        <v>45207</v>
      </c>
      <c r="B3591" s="11" t="s">
        <v>15413</v>
      </c>
      <c r="C3591" s="11" t="s">
        <v>21</v>
      </c>
      <c r="D3591" s="12"/>
      <c r="E3591" s="13">
        <v>13165618863</v>
      </c>
      <c r="F3591" s="11" t="s">
        <v>15414</v>
      </c>
      <c r="G3591" s="12" t="s">
        <v>74</v>
      </c>
      <c r="H3591" s="12"/>
      <c r="I3591" s="14" t="s">
        <v>433</v>
      </c>
      <c r="J3591" s="12" t="s">
        <v>24</v>
      </c>
      <c r="K3591" s="12" t="s">
        <v>25</v>
      </c>
      <c r="L3591" s="12" t="s">
        <v>39</v>
      </c>
      <c r="M3591" s="11" t="s">
        <v>40</v>
      </c>
      <c r="N3591" s="11" t="s">
        <v>28</v>
      </c>
      <c r="O3591" s="12" t="s">
        <v>29</v>
      </c>
      <c r="P3591" s="12"/>
      <c r="Q3591" s="15" t="s">
        <v>15415</v>
      </c>
      <c r="R3591" s="12" t="s">
        <v>42</v>
      </c>
      <c r="S3591" s="11" t="s">
        <v>15416</v>
      </c>
      <c r="T3591" s="11" t="s">
        <v>15417</v>
      </c>
    </row>
    <row x14ac:dyDescent="0.25" r="3592" customHeight="1" ht="19.5">
      <c r="A3592" s="18">
        <v>45207</v>
      </c>
      <c r="B3592" s="11" t="s">
        <v>15418</v>
      </c>
      <c r="C3592" s="11" t="s">
        <v>341</v>
      </c>
      <c r="D3592" s="12"/>
      <c r="E3592" s="13">
        <v>18671766701</v>
      </c>
      <c r="F3592" s="11" t="s">
        <v>15419</v>
      </c>
      <c r="G3592" s="12" t="s">
        <v>289</v>
      </c>
      <c r="H3592" s="12" t="s">
        <v>130</v>
      </c>
      <c r="I3592" s="14" t="s">
        <v>221</v>
      </c>
      <c r="J3592" s="12" t="s">
        <v>24</v>
      </c>
      <c r="K3592" s="12" t="s">
        <v>25</v>
      </c>
      <c r="L3592" s="12" t="s">
        <v>39</v>
      </c>
      <c r="M3592" s="11" t="s">
        <v>27</v>
      </c>
      <c r="N3592" s="11" t="s">
        <v>28</v>
      </c>
      <c r="O3592" s="12" t="s">
        <v>29</v>
      </c>
      <c r="P3592" s="12"/>
      <c r="Q3592" s="15" t="s">
        <v>15420</v>
      </c>
      <c r="R3592" s="12" t="s">
        <v>42</v>
      </c>
      <c r="S3592" s="11" t="s">
        <v>15421</v>
      </c>
      <c r="T3592" s="11" t="s">
        <v>15422</v>
      </c>
    </row>
    <row x14ac:dyDescent="0.25" r="3593" customHeight="1" ht="19.5">
      <c r="A3593" s="18">
        <v>45207</v>
      </c>
      <c r="B3593" s="11" t="s">
        <v>15423</v>
      </c>
      <c r="C3593" s="11" t="s">
        <v>691</v>
      </c>
      <c r="D3593" s="12"/>
      <c r="E3593" s="13">
        <v>15090919095</v>
      </c>
      <c r="F3593" s="11" t="s">
        <v>15424</v>
      </c>
      <c r="G3593" s="12" t="s">
        <v>48</v>
      </c>
      <c r="H3593" s="12"/>
      <c r="I3593" s="14" t="s">
        <v>290</v>
      </c>
      <c r="J3593" s="12" t="s">
        <v>24</v>
      </c>
      <c r="K3593" s="12" t="s">
        <v>25</v>
      </c>
      <c r="L3593" s="12" t="s">
        <v>39</v>
      </c>
      <c r="M3593" s="11" t="s">
        <v>40</v>
      </c>
      <c r="N3593" s="11" t="s">
        <v>28</v>
      </c>
      <c r="O3593" s="12" t="s">
        <v>29</v>
      </c>
      <c r="P3593" s="12"/>
      <c r="Q3593" s="15" t="s">
        <v>15425</v>
      </c>
      <c r="R3593" s="12" t="s">
        <v>42</v>
      </c>
      <c r="S3593" s="11" t="s">
        <v>15426</v>
      </c>
      <c r="T3593" s="11" t="s">
        <v>15427</v>
      </c>
    </row>
    <row x14ac:dyDescent="0.25" r="3594" customHeight="1" ht="19.5">
      <c r="A3594" s="18">
        <v>45207</v>
      </c>
      <c r="B3594" s="11" t="s">
        <v>15428</v>
      </c>
      <c r="C3594" s="11" t="s">
        <v>691</v>
      </c>
      <c r="D3594" s="12"/>
      <c r="E3594" s="13">
        <v>13647278099</v>
      </c>
      <c r="F3594" s="11" t="s">
        <v>176</v>
      </c>
      <c r="G3594" s="12" t="s">
        <v>48</v>
      </c>
      <c r="H3594" s="12"/>
      <c r="I3594" s="14" t="s">
        <v>189</v>
      </c>
      <c r="J3594" s="12" t="s">
        <v>24</v>
      </c>
      <c r="K3594" s="12" t="s">
        <v>25</v>
      </c>
      <c r="L3594" s="12" t="s">
        <v>39</v>
      </c>
      <c r="M3594" s="11" t="s">
        <v>40</v>
      </c>
      <c r="N3594" s="11" t="s">
        <v>28</v>
      </c>
      <c r="O3594" s="12" t="s">
        <v>29</v>
      </c>
      <c r="P3594" s="12"/>
      <c r="Q3594" s="15" t="s">
        <v>15429</v>
      </c>
      <c r="R3594" s="12" t="s">
        <v>42</v>
      </c>
      <c r="S3594" s="11" t="s">
        <v>15430</v>
      </c>
      <c r="T3594" s="11" t="s">
        <v>15431</v>
      </c>
    </row>
    <row x14ac:dyDescent="0.25" r="3595" customHeight="1" ht="19.5">
      <c r="A3595" s="18">
        <v>45207</v>
      </c>
      <c r="B3595" s="11" t="s">
        <v>15432</v>
      </c>
      <c r="C3595" s="11" t="s">
        <v>698</v>
      </c>
      <c r="D3595" s="12"/>
      <c r="E3595" s="13" t="s">
        <v>15433</v>
      </c>
      <c r="F3595" s="11" t="s">
        <v>15434</v>
      </c>
      <c r="G3595" s="12" t="s">
        <v>74</v>
      </c>
      <c r="H3595" s="12"/>
      <c r="I3595" s="14" t="s">
        <v>1092</v>
      </c>
      <c r="J3595" s="12" t="s">
        <v>24</v>
      </c>
      <c r="K3595" s="12" t="s">
        <v>25</v>
      </c>
      <c r="L3595" s="12" t="s">
        <v>39</v>
      </c>
      <c r="M3595" s="11" t="s">
        <v>149</v>
      </c>
      <c r="N3595" s="11" t="s">
        <v>28</v>
      </c>
      <c r="O3595" s="12" t="s">
        <v>29</v>
      </c>
      <c r="P3595" s="12"/>
      <c r="Q3595" s="15" t="s">
        <v>15435</v>
      </c>
      <c r="R3595" s="12" t="s">
        <v>42</v>
      </c>
      <c r="S3595" s="11" t="s">
        <v>15436</v>
      </c>
      <c r="T3595" s="11" t="s">
        <v>15437</v>
      </c>
    </row>
    <row x14ac:dyDescent="0.25" r="3596" customHeight="1" ht="19.5">
      <c r="A3596" s="18">
        <v>45207</v>
      </c>
      <c r="B3596" s="11" t="s">
        <v>15438</v>
      </c>
      <c r="C3596" s="11" t="s">
        <v>158</v>
      </c>
      <c r="D3596" s="12"/>
      <c r="E3596" s="13" t="s">
        <v>15439</v>
      </c>
      <c r="F3596" s="11" t="s">
        <v>15440</v>
      </c>
      <c r="G3596" s="12" t="s">
        <v>23</v>
      </c>
      <c r="H3596" s="12"/>
      <c r="I3596" s="14" t="s">
        <v>615</v>
      </c>
      <c r="J3596" s="12" t="s">
        <v>24</v>
      </c>
      <c r="K3596" s="12" t="s">
        <v>25</v>
      </c>
      <c r="L3596" s="12" t="s">
        <v>39</v>
      </c>
      <c r="M3596" s="11" t="s">
        <v>27</v>
      </c>
      <c r="N3596" s="11" t="s">
        <v>28</v>
      </c>
      <c r="O3596" s="12" t="s">
        <v>29</v>
      </c>
      <c r="P3596" s="12"/>
      <c r="Q3596" s="15" t="s">
        <v>15441</v>
      </c>
      <c r="R3596" s="12" t="s">
        <v>42</v>
      </c>
      <c r="S3596" s="11" t="s">
        <v>15442</v>
      </c>
      <c r="T3596" s="11" t="s">
        <v>15443</v>
      </c>
    </row>
    <row x14ac:dyDescent="0.25" r="3597" customHeight="1" ht="19.5">
      <c r="A3597" s="18">
        <v>45207</v>
      </c>
      <c r="B3597" s="11" t="s">
        <v>15444</v>
      </c>
      <c r="C3597" s="11" t="s">
        <v>545</v>
      </c>
      <c r="D3597" s="12"/>
      <c r="E3597" s="13">
        <v>18674263518</v>
      </c>
      <c r="F3597" s="11" t="s">
        <v>14745</v>
      </c>
      <c r="G3597" s="12" t="s">
        <v>48</v>
      </c>
      <c r="H3597" s="12"/>
      <c r="I3597" s="14" t="s">
        <v>211</v>
      </c>
      <c r="J3597" s="12" t="s">
        <v>24</v>
      </c>
      <c r="K3597" s="12" t="s">
        <v>25</v>
      </c>
      <c r="L3597" s="12" t="s">
        <v>39</v>
      </c>
      <c r="M3597" s="11" t="s">
        <v>40</v>
      </c>
      <c r="N3597" s="11" t="s">
        <v>28</v>
      </c>
      <c r="O3597" s="12" t="s">
        <v>29</v>
      </c>
      <c r="P3597" s="12"/>
      <c r="Q3597" s="15" t="s">
        <v>15445</v>
      </c>
      <c r="R3597" s="12" t="s">
        <v>42</v>
      </c>
      <c r="S3597" s="11" t="s">
        <v>15446</v>
      </c>
      <c r="T3597" s="11" t="s">
        <v>15447</v>
      </c>
    </row>
    <row x14ac:dyDescent="0.25" r="3598" customHeight="1" ht="19.5">
      <c r="A3598" s="18">
        <v>45207</v>
      </c>
      <c r="B3598" s="11" t="s">
        <v>15448</v>
      </c>
      <c r="C3598" s="11" t="s">
        <v>341</v>
      </c>
      <c r="D3598" s="12"/>
      <c r="E3598" s="13">
        <v>18671768317</v>
      </c>
      <c r="F3598" s="11" t="s">
        <v>15449</v>
      </c>
      <c r="G3598" s="12" t="s">
        <v>289</v>
      </c>
      <c r="H3598" s="12" t="s">
        <v>130</v>
      </c>
      <c r="I3598" s="14" t="s">
        <v>221</v>
      </c>
      <c r="J3598" s="12" t="s">
        <v>24</v>
      </c>
      <c r="K3598" s="12" t="s">
        <v>25</v>
      </c>
      <c r="L3598" s="12" t="s">
        <v>39</v>
      </c>
      <c r="M3598" s="11" t="s">
        <v>27</v>
      </c>
      <c r="N3598" s="11" t="s">
        <v>28</v>
      </c>
      <c r="O3598" s="12" t="s">
        <v>29</v>
      </c>
      <c r="P3598" s="12"/>
      <c r="Q3598" s="15" t="s">
        <v>15450</v>
      </c>
      <c r="R3598" s="12" t="s">
        <v>42</v>
      </c>
      <c r="S3598" s="11" t="s">
        <v>15451</v>
      </c>
      <c r="T3598" s="11" t="s">
        <v>15452</v>
      </c>
    </row>
    <row x14ac:dyDescent="0.25" r="3599" customHeight="1" ht="19.5">
      <c r="A3599" s="18">
        <v>45207</v>
      </c>
      <c r="B3599" s="11" t="s">
        <v>15453</v>
      </c>
      <c r="C3599" s="11" t="s">
        <v>341</v>
      </c>
      <c r="D3599" s="12"/>
      <c r="E3599" s="13">
        <v>18271312912</v>
      </c>
      <c r="F3599" s="11" t="s">
        <v>15454</v>
      </c>
      <c r="G3599" s="12" t="s">
        <v>23</v>
      </c>
      <c r="H3599" s="12" t="s">
        <v>121</v>
      </c>
      <c r="I3599" s="14" t="s">
        <v>796</v>
      </c>
      <c r="J3599" s="12" t="s">
        <v>24</v>
      </c>
      <c r="K3599" s="12" t="s">
        <v>25</v>
      </c>
      <c r="L3599" s="12" t="s">
        <v>39</v>
      </c>
      <c r="M3599" s="11" t="s">
        <v>40</v>
      </c>
      <c r="N3599" s="11" t="s">
        <v>28</v>
      </c>
      <c r="O3599" s="12" t="s">
        <v>29</v>
      </c>
      <c r="P3599" s="12"/>
      <c r="Q3599" s="15" t="s">
        <v>15455</v>
      </c>
      <c r="R3599" s="12" t="s">
        <v>42</v>
      </c>
      <c r="S3599" s="11" t="s">
        <v>15456</v>
      </c>
      <c r="T3599" s="11" t="s">
        <v>15457</v>
      </c>
    </row>
    <row x14ac:dyDescent="0.25" r="3600" customHeight="1" ht="19.5">
      <c r="A3600" s="18">
        <v>45207</v>
      </c>
      <c r="B3600" s="11" t="s">
        <v>15458</v>
      </c>
      <c r="C3600" s="11" t="s">
        <v>180</v>
      </c>
      <c r="D3600" s="12"/>
      <c r="E3600" s="13">
        <v>13197326756</v>
      </c>
      <c r="F3600" s="11" t="s">
        <v>15459</v>
      </c>
      <c r="G3600" s="12" t="s">
        <v>115</v>
      </c>
      <c r="H3600" s="12"/>
      <c r="I3600" s="14" t="s">
        <v>352</v>
      </c>
      <c r="J3600" s="12" t="s">
        <v>24</v>
      </c>
      <c r="K3600" s="12" t="s">
        <v>25</v>
      </c>
      <c r="L3600" s="12" t="s">
        <v>39</v>
      </c>
      <c r="M3600" s="11" t="s">
        <v>27</v>
      </c>
      <c r="N3600" s="11" t="s">
        <v>183</v>
      </c>
      <c r="O3600" s="12" t="s">
        <v>29</v>
      </c>
      <c r="P3600" s="12"/>
      <c r="Q3600" s="15" t="s">
        <v>15460</v>
      </c>
      <c r="R3600" s="12" t="s">
        <v>42</v>
      </c>
      <c r="S3600" s="11" t="s">
        <v>15461</v>
      </c>
      <c r="T3600" s="11" t="s">
        <v>15462</v>
      </c>
    </row>
    <row x14ac:dyDescent="0.25" r="3601" customHeight="1" ht="19.5">
      <c r="A3601" s="18">
        <v>45207</v>
      </c>
      <c r="B3601" s="11" t="s">
        <v>15463</v>
      </c>
      <c r="C3601" s="11" t="s">
        <v>3101</v>
      </c>
      <c r="D3601" s="12"/>
      <c r="E3601" s="13">
        <v>15672531997</v>
      </c>
      <c r="F3601" s="11" t="s">
        <v>15464</v>
      </c>
      <c r="G3601" s="12" t="s">
        <v>1873</v>
      </c>
      <c r="H3601" s="12"/>
      <c r="I3601" s="14">
        <v>10015</v>
      </c>
      <c r="J3601" s="12" t="s">
        <v>24</v>
      </c>
      <c r="K3601" s="12" t="s">
        <v>172</v>
      </c>
      <c r="L3601" s="12" t="s">
        <v>26</v>
      </c>
      <c r="M3601" s="11" t="s">
        <v>27</v>
      </c>
      <c r="N3601" s="11" t="s">
        <v>28</v>
      </c>
      <c r="O3601" s="12" t="s">
        <v>29</v>
      </c>
      <c r="P3601" s="12"/>
      <c r="Q3601" s="15" t="s">
        <v>15465</v>
      </c>
      <c r="R3601" s="12" t="s">
        <v>31</v>
      </c>
      <c r="S3601" s="11" t="s">
        <v>15466</v>
      </c>
      <c r="T3601" s="11"/>
    </row>
    <row x14ac:dyDescent="0.25" r="3602" customHeight="1" ht="19.5">
      <c r="A3602" s="18">
        <v>45207</v>
      </c>
      <c r="B3602" s="11" t="s">
        <v>15467</v>
      </c>
      <c r="C3602" s="11" t="s">
        <v>10568</v>
      </c>
      <c r="D3602" s="12"/>
      <c r="E3602" s="13">
        <v>18671734308</v>
      </c>
      <c r="F3602" s="11" t="s">
        <v>15468</v>
      </c>
      <c r="G3602" s="12" t="s">
        <v>62</v>
      </c>
      <c r="H3602" s="12"/>
      <c r="I3602" s="14" t="s">
        <v>1504</v>
      </c>
      <c r="J3602" s="12" t="s">
        <v>24</v>
      </c>
      <c r="K3602" s="12" t="s">
        <v>25</v>
      </c>
      <c r="L3602" s="12" t="s">
        <v>39</v>
      </c>
      <c r="M3602" s="11" t="s">
        <v>40</v>
      </c>
      <c r="N3602" s="11" t="s">
        <v>28</v>
      </c>
      <c r="O3602" s="12" t="s">
        <v>29</v>
      </c>
      <c r="P3602" s="12"/>
      <c r="Q3602" s="15" t="s">
        <v>15469</v>
      </c>
      <c r="R3602" s="12" t="s">
        <v>42</v>
      </c>
      <c r="S3602" s="11" t="s">
        <v>15470</v>
      </c>
      <c r="T3602" s="11" t="s">
        <v>15471</v>
      </c>
    </row>
    <row x14ac:dyDescent="0.25" r="3603" customHeight="1" ht="19.5">
      <c r="A3603" s="18">
        <v>45207</v>
      </c>
      <c r="B3603" s="11" t="s">
        <v>15472</v>
      </c>
      <c r="C3603" s="11" t="s">
        <v>10568</v>
      </c>
      <c r="D3603" s="12"/>
      <c r="E3603" s="13">
        <v>18671711353</v>
      </c>
      <c r="F3603" s="11" t="s">
        <v>6688</v>
      </c>
      <c r="G3603" s="12" t="s">
        <v>62</v>
      </c>
      <c r="H3603" s="12"/>
      <c r="I3603" s="14">
        <v>10015</v>
      </c>
      <c r="J3603" s="12" t="s">
        <v>24</v>
      </c>
      <c r="K3603" s="12" t="s">
        <v>172</v>
      </c>
      <c r="L3603" s="12" t="s">
        <v>26</v>
      </c>
      <c r="M3603" s="11" t="s">
        <v>27</v>
      </c>
      <c r="N3603" s="11" t="s">
        <v>28</v>
      </c>
      <c r="O3603" s="12" t="s">
        <v>29</v>
      </c>
      <c r="P3603" s="12"/>
      <c r="Q3603" s="15" t="s">
        <v>15473</v>
      </c>
      <c r="R3603" s="12" t="s">
        <v>31</v>
      </c>
      <c r="S3603" s="11" t="s">
        <v>15474</v>
      </c>
      <c r="T3603" s="11" t="s">
        <v>15475</v>
      </c>
    </row>
    <row x14ac:dyDescent="0.25" r="3604" customHeight="1" ht="19.5">
      <c r="A3604" s="18">
        <v>45207</v>
      </c>
      <c r="B3604" s="11" t="s">
        <v>15476</v>
      </c>
      <c r="C3604" s="11" t="s">
        <v>336</v>
      </c>
      <c r="D3604" s="12"/>
      <c r="E3604" s="13">
        <v>13177089601</v>
      </c>
      <c r="F3604" s="11" t="s">
        <v>15477</v>
      </c>
      <c r="G3604" s="12" t="s">
        <v>62</v>
      </c>
      <c r="H3604" s="12"/>
      <c r="I3604" s="14">
        <v>10015</v>
      </c>
      <c r="J3604" s="12" t="s">
        <v>24</v>
      </c>
      <c r="K3604" s="12" t="s">
        <v>172</v>
      </c>
      <c r="L3604" s="12" t="s">
        <v>26</v>
      </c>
      <c r="M3604" s="11" t="s">
        <v>27</v>
      </c>
      <c r="N3604" s="11" t="s">
        <v>28</v>
      </c>
      <c r="O3604" s="12" t="s">
        <v>29</v>
      </c>
      <c r="P3604" s="12"/>
      <c r="Q3604" s="15" t="s">
        <v>15478</v>
      </c>
      <c r="R3604" s="12" t="s">
        <v>31</v>
      </c>
      <c r="S3604" s="11" t="s">
        <v>15479</v>
      </c>
      <c r="T3604" s="11"/>
    </row>
    <row x14ac:dyDescent="0.25" r="3605" customHeight="1" ht="19.5">
      <c r="A3605" s="18">
        <v>45207</v>
      </c>
      <c r="B3605" s="11" t="s">
        <v>15480</v>
      </c>
      <c r="C3605" s="11" t="s">
        <v>6361</v>
      </c>
      <c r="D3605" s="12"/>
      <c r="E3605" s="13">
        <v>13277252356</v>
      </c>
      <c r="F3605" s="11" t="s">
        <v>15481</v>
      </c>
      <c r="G3605" s="12" t="s">
        <v>23</v>
      </c>
      <c r="H3605" s="12"/>
      <c r="I3605" s="14" t="s">
        <v>8690</v>
      </c>
      <c r="J3605" s="12" t="s">
        <v>24</v>
      </c>
      <c r="K3605" s="12" t="s">
        <v>25</v>
      </c>
      <c r="L3605" s="12" t="s">
        <v>39</v>
      </c>
      <c r="M3605" s="11" t="s">
        <v>27</v>
      </c>
      <c r="N3605" s="11" t="s">
        <v>28</v>
      </c>
      <c r="O3605" s="12" t="s">
        <v>29</v>
      </c>
      <c r="P3605" s="12"/>
      <c r="Q3605" s="15" t="s">
        <v>15482</v>
      </c>
      <c r="R3605" s="12" t="s">
        <v>42</v>
      </c>
      <c r="S3605" s="11" t="s">
        <v>15483</v>
      </c>
      <c r="T3605" s="11"/>
    </row>
    <row x14ac:dyDescent="0.25" r="3606" customHeight="1" ht="19.5">
      <c r="A3606" s="18">
        <v>45207</v>
      </c>
      <c r="B3606" s="11" t="s">
        <v>15484</v>
      </c>
      <c r="C3606" s="11" t="s">
        <v>6361</v>
      </c>
      <c r="D3606" s="12"/>
      <c r="E3606" s="13">
        <v>13165611007</v>
      </c>
      <c r="F3606" s="11" t="s">
        <v>15485</v>
      </c>
      <c r="G3606" s="12" t="s">
        <v>1873</v>
      </c>
      <c r="H3606" s="12"/>
      <c r="I3606" s="14" t="s">
        <v>615</v>
      </c>
      <c r="J3606" s="12" t="s">
        <v>24</v>
      </c>
      <c r="K3606" s="12" t="s">
        <v>25</v>
      </c>
      <c r="L3606" s="12" t="s">
        <v>39</v>
      </c>
      <c r="M3606" s="11" t="s">
        <v>40</v>
      </c>
      <c r="N3606" s="11" t="s">
        <v>28</v>
      </c>
      <c r="O3606" s="12" t="s">
        <v>29</v>
      </c>
      <c r="P3606" s="12"/>
      <c r="Q3606" s="15" t="s">
        <v>15486</v>
      </c>
      <c r="R3606" s="12" t="s">
        <v>42</v>
      </c>
      <c r="S3606" s="11" t="s">
        <v>15487</v>
      </c>
      <c r="T3606" s="11" t="s">
        <v>15488</v>
      </c>
    </row>
    <row x14ac:dyDescent="0.25" r="3607" customHeight="1" ht="19.5">
      <c r="A3607" s="18">
        <v>45207</v>
      </c>
      <c r="B3607" s="11" t="s">
        <v>15489</v>
      </c>
      <c r="C3607" s="11" t="s">
        <v>5811</v>
      </c>
      <c r="D3607" s="12"/>
      <c r="E3607" s="13">
        <v>15572711994</v>
      </c>
      <c r="F3607" s="11" t="s">
        <v>15490</v>
      </c>
      <c r="G3607" s="12" t="s">
        <v>74</v>
      </c>
      <c r="H3607" s="12"/>
      <c r="I3607" s="14" t="s">
        <v>254</v>
      </c>
      <c r="J3607" s="12" t="s">
        <v>24</v>
      </c>
      <c r="K3607" s="12" t="s">
        <v>25</v>
      </c>
      <c r="L3607" s="12" t="s">
        <v>39</v>
      </c>
      <c r="M3607" s="11" t="s">
        <v>27</v>
      </c>
      <c r="N3607" s="11" t="s">
        <v>28</v>
      </c>
      <c r="O3607" s="12" t="s">
        <v>29</v>
      </c>
      <c r="P3607" s="12"/>
      <c r="Q3607" s="15" t="s">
        <v>15491</v>
      </c>
      <c r="R3607" s="12" t="s">
        <v>42</v>
      </c>
      <c r="S3607" s="11" t="s">
        <v>15492</v>
      </c>
      <c r="T3607" s="11" t="s">
        <v>15493</v>
      </c>
    </row>
    <row x14ac:dyDescent="0.25" r="3608" customHeight="1" ht="19.5">
      <c r="A3608" s="18">
        <v>45207</v>
      </c>
      <c r="B3608" s="11" t="s">
        <v>15494</v>
      </c>
      <c r="C3608" s="11" t="s">
        <v>72</v>
      </c>
      <c r="D3608" s="12"/>
      <c r="E3608" s="13">
        <v>13040979780</v>
      </c>
      <c r="F3608" s="11" t="s">
        <v>11602</v>
      </c>
      <c r="G3608" s="12"/>
      <c r="H3608" s="12"/>
      <c r="I3608" s="14">
        <v>10015</v>
      </c>
      <c r="J3608" s="12" t="s">
        <v>24</v>
      </c>
      <c r="K3608" s="12" t="s">
        <v>25</v>
      </c>
      <c r="L3608" s="12" t="s">
        <v>39</v>
      </c>
      <c r="M3608" s="11" t="s">
        <v>27</v>
      </c>
      <c r="N3608" s="11" t="s">
        <v>28</v>
      </c>
      <c r="O3608" s="12" t="s">
        <v>29</v>
      </c>
      <c r="P3608" s="12"/>
      <c r="Q3608" s="15" t="s">
        <v>15495</v>
      </c>
      <c r="R3608" s="12" t="s">
        <v>31</v>
      </c>
      <c r="S3608" s="11" t="s">
        <v>15496</v>
      </c>
      <c r="T3608" s="11" t="s">
        <v>15497</v>
      </c>
    </row>
    <row x14ac:dyDescent="0.25" r="3609" customHeight="1" ht="19.5">
      <c r="A3609" s="18">
        <v>45207</v>
      </c>
      <c r="B3609" s="11" t="s">
        <v>15498</v>
      </c>
      <c r="C3609" s="11" t="s">
        <v>72</v>
      </c>
      <c r="D3609" s="12"/>
      <c r="E3609" s="13">
        <v>15586366241</v>
      </c>
      <c r="F3609" s="11" t="s">
        <v>15499</v>
      </c>
      <c r="G3609" s="12"/>
      <c r="H3609" s="12"/>
      <c r="I3609" s="14">
        <v>10015</v>
      </c>
      <c r="J3609" s="12" t="s">
        <v>24</v>
      </c>
      <c r="K3609" s="12" t="s">
        <v>25</v>
      </c>
      <c r="L3609" s="12" t="s">
        <v>39</v>
      </c>
      <c r="M3609" s="11" t="s">
        <v>27</v>
      </c>
      <c r="N3609" s="11" t="s">
        <v>28</v>
      </c>
      <c r="O3609" s="12" t="s">
        <v>29</v>
      </c>
      <c r="P3609" s="12"/>
      <c r="Q3609" s="15" t="s">
        <v>15500</v>
      </c>
      <c r="R3609" s="12" t="s">
        <v>31</v>
      </c>
      <c r="S3609" s="11" t="s">
        <v>15501</v>
      </c>
      <c r="T3609" s="11" t="s">
        <v>15502</v>
      </c>
    </row>
    <row x14ac:dyDescent="0.25" r="3610" customHeight="1" ht="19.5">
      <c r="A3610" s="18">
        <v>45207</v>
      </c>
      <c r="B3610" s="11" t="s">
        <v>15503</v>
      </c>
      <c r="C3610" s="11" t="s">
        <v>72</v>
      </c>
      <c r="D3610" s="12"/>
      <c r="E3610" s="13">
        <v>17621555873</v>
      </c>
      <c r="F3610" s="11" t="s">
        <v>15504</v>
      </c>
      <c r="G3610" s="12"/>
      <c r="H3610" s="12"/>
      <c r="I3610" s="14">
        <v>10015</v>
      </c>
      <c r="J3610" s="12" t="s">
        <v>24</v>
      </c>
      <c r="K3610" s="12" t="s">
        <v>25</v>
      </c>
      <c r="L3610" s="12" t="s">
        <v>39</v>
      </c>
      <c r="M3610" s="11" t="s">
        <v>27</v>
      </c>
      <c r="N3610" s="11" t="s">
        <v>28</v>
      </c>
      <c r="O3610" s="12" t="s">
        <v>29</v>
      </c>
      <c r="P3610" s="12"/>
      <c r="Q3610" s="15" t="s">
        <v>15505</v>
      </c>
      <c r="R3610" s="12" t="s">
        <v>31</v>
      </c>
      <c r="S3610" s="11" t="s">
        <v>15506</v>
      </c>
      <c r="T3610" s="11" t="s">
        <v>15507</v>
      </c>
    </row>
    <row x14ac:dyDescent="0.25" r="3611" customHeight="1" ht="19.5">
      <c r="A3611" s="18">
        <v>45207</v>
      </c>
      <c r="B3611" s="11" t="s">
        <v>15508</v>
      </c>
      <c r="C3611" s="11" t="s">
        <v>72</v>
      </c>
      <c r="D3611" s="12"/>
      <c r="E3611" s="13">
        <v>18871625395</v>
      </c>
      <c r="F3611" s="11" t="s">
        <v>15509</v>
      </c>
      <c r="G3611" s="12"/>
      <c r="H3611" s="12"/>
      <c r="I3611" s="14">
        <v>10015</v>
      </c>
      <c r="J3611" s="12" t="s">
        <v>24</v>
      </c>
      <c r="K3611" s="12" t="s">
        <v>25</v>
      </c>
      <c r="L3611" s="12" t="s">
        <v>39</v>
      </c>
      <c r="M3611" s="11" t="s">
        <v>27</v>
      </c>
      <c r="N3611" s="11" t="s">
        <v>28</v>
      </c>
      <c r="O3611" s="12" t="s">
        <v>29</v>
      </c>
      <c r="P3611" s="12"/>
      <c r="Q3611" s="15" t="s">
        <v>15510</v>
      </c>
      <c r="R3611" s="12" t="s">
        <v>31</v>
      </c>
      <c r="S3611" s="11" t="s">
        <v>15511</v>
      </c>
      <c r="T3611" s="11" t="s">
        <v>15512</v>
      </c>
    </row>
    <row x14ac:dyDescent="0.25" r="3612" customHeight="1" ht="19.5">
      <c r="A3612" s="18">
        <v>45207</v>
      </c>
      <c r="B3612" s="11" t="s">
        <v>15513</v>
      </c>
      <c r="C3612" s="11" t="s">
        <v>72</v>
      </c>
      <c r="D3612" s="12"/>
      <c r="E3612" s="13">
        <v>18871625395</v>
      </c>
      <c r="F3612" s="11" t="s">
        <v>15509</v>
      </c>
      <c r="G3612" s="12"/>
      <c r="H3612" s="12"/>
      <c r="I3612" s="14">
        <v>10015</v>
      </c>
      <c r="J3612" s="12" t="s">
        <v>24</v>
      </c>
      <c r="K3612" s="12" t="s">
        <v>25</v>
      </c>
      <c r="L3612" s="12" t="s">
        <v>39</v>
      </c>
      <c r="M3612" s="11" t="s">
        <v>27</v>
      </c>
      <c r="N3612" s="11" t="s">
        <v>28</v>
      </c>
      <c r="O3612" s="12" t="s">
        <v>29</v>
      </c>
      <c r="P3612" s="12"/>
      <c r="Q3612" s="15" t="s">
        <v>15514</v>
      </c>
      <c r="R3612" s="12" t="s">
        <v>31</v>
      </c>
      <c r="S3612" s="11" t="s">
        <v>15515</v>
      </c>
      <c r="T3612" s="11" t="s">
        <v>15512</v>
      </c>
    </row>
    <row x14ac:dyDescent="0.25" r="3613" customHeight="1" ht="19.5">
      <c r="A3613" s="18">
        <v>45207</v>
      </c>
      <c r="B3613" s="11" t="s">
        <v>15516</v>
      </c>
      <c r="C3613" s="11" t="s">
        <v>72</v>
      </c>
      <c r="D3613" s="12"/>
      <c r="E3613" s="13">
        <v>17671341652</v>
      </c>
      <c r="F3613" s="11" t="s">
        <v>9500</v>
      </c>
      <c r="G3613" s="12"/>
      <c r="H3613" s="12" t="s">
        <v>98</v>
      </c>
      <c r="I3613" s="14">
        <v>10015</v>
      </c>
      <c r="J3613" s="12" t="s">
        <v>24</v>
      </c>
      <c r="K3613" s="12" t="s">
        <v>25</v>
      </c>
      <c r="L3613" s="12" t="s">
        <v>39</v>
      </c>
      <c r="M3613" s="11" t="s">
        <v>27</v>
      </c>
      <c r="N3613" s="11" t="s">
        <v>28</v>
      </c>
      <c r="O3613" s="12" t="s">
        <v>29</v>
      </c>
      <c r="P3613" s="12"/>
      <c r="Q3613" s="15" t="s">
        <v>15517</v>
      </c>
      <c r="R3613" s="12" t="s">
        <v>31</v>
      </c>
      <c r="S3613" s="11" t="s">
        <v>15518</v>
      </c>
      <c r="T3613" s="11" t="s">
        <v>15519</v>
      </c>
    </row>
    <row x14ac:dyDescent="0.25" r="3614" customHeight="1" ht="19.5">
      <c r="A3614" s="18">
        <v>45207</v>
      </c>
      <c r="B3614" s="11" t="s">
        <v>15520</v>
      </c>
      <c r="C3614" s="11" t="s">
        <v>72</v>
      </c>
      <c r="D3614" s="12"/>
      <c r="E3614" s="13">
        <v>18527303913</v>
      </c>
      <c r="F3614" s="11" t="s">
        <v>13152</v>
      </c>
      <c r="G3614" s="12"/>
      <c r="H3614" s="12"/>
      <c r="I3614" s="14">
        <v>10015</v>
      </c>
      <c r="J3614" s="12" t="s">
        <v>24</v>
      </c>
      <c r="K3614" s="12" t="s">
        <v>25</v>
      </c>
      <c r="L3614" s="12" t="s">
        <v>39</v>
      </c>
      <c r="M3614" s="11" t="s">
        <v>27</v>
      </c>
      <c r="N3614" s="11" t="s">
        <v>28</v>
      </c>
      <c r="O3614" s="12" t="s">
        <v>29</v>
      </c>
      <c r="P3614" s="12"/>
      <c r="Q3614" s="15" t="s">
        <v>15521</v>
      </c>
      <c r="R3614" s="12" t="s">
        <v>31</v>
      </c>
      <c r="S3614" s="11" t="s">
        <v>15522</v>
      </c>
      <c r="T3614" s="11" t="s">
        <v>15523</v>
      </c>
    </row>
    <row x14ac:dyDescent="0.25" r="3615" customHeight="1" ht="19.5">
      <c r="A3615" s="18">
        <v>45207</v>
      </c>
      <c r="B3615" s="11" t="s">
        <v>15524</v>
      </c>
      <c r="C3615" s="11" t="s">
        <v>72</v>
      </c>
      <c r="D3615" s="12"/>
      <c r="E3615" s="13">
        <v>18694094642</v>
      </c>
      <c r="F3615" s="11" t="s">
        <v>15525</v>
      </c>
      <c r="G3615" s="12"/>
      <c r="H3615" s="12"/>
      <c r="I3615" s="14">
        <v>10015</v>
      </c>
      <c r="J3615" s="12" t="s">
        <v>24</v>
      </c>
      <c r="K3615" s="12" t="s">
        <v>25</v>
      </c>
      <c r="L3615" s="12" t="s">
        <v>39</v>
      </c>
      <c r="M3615" s="11" t="s">
        <v>27</v>
      </c>
      <c r="N3615" s="11" t="s">
        <v>28</v>
      </c>
      <c r="O3615" s="12" t="s">
        <v>29</v>
      </c>
      <c r="P3615" s="12"/>
      <c r="Q3615" s="15" t="s">
        <v>15526</v>
      </c>
      <c r="R3615" s="12" t="s">
        <v>31</v>
      </c>
      <c r="S3615" s="11" t="s">
        <v>15527</v>
      </c>
      <c r="T3615" s="11" t="s">
        <v>15528</v>
      </c>
    </row>
    <row x14ac:dyDescent="0.25" r="3616" customHeight="1" ht="19.5">
      <c r="A3616" s="18">
        <v>45207</v>
      </c>
      <c r="B3616" s="11" t="s">
        <v>15529</v>
      </c>
      <c r="C3616" s="11" t="s">
        <v>72</v>
      </c>
      <c r="D3616" s="12"/>
      <c r="E3616" s="13">
        <v>17621555873</v>
      </c>
      <c r="F3616" s="11" t="s">
        <v>15504</v>
      </c>
      <c r="G3616" s="12"/>
      <c r="H3616" s="12"/>
      <c r="I3616" s="14">
        <v>10015</v>
      </c>
      <c r="J3616" s="12" t="s">
        <v>24</v>
      </c>
      <c r="K3616" s="12" t="s">
        <v>25</v>
      </c>
      <c r="L3616" s="12" t="s">
        <v>39</v>
      </c>
      <c r="M3616" s="11" t="s">
        <v>27</v>
      </c>
      <c r="N3616" s="11" t="s">
        <v>28</v>
      </c>
      <c r="O3616" s="12" t="s">
        <v>29</v>
      </c>
      <c r="P3616" s="12"/>
      <c r="Q3616" s="15" t="s">
        <v>15530</v>
      </c>
      <c r="R3616" s="12" t="s">
        <v>31</v>
      </c>
      <c r="S3616" s="11" t="s">
        <v>15531</v>
      </c>
      <c r="T3616" s="11" t="s">
        <v>15532</v>
      </c>
    </row>
    <row x14ac:dyDescent="0.25" r="3617" customHeight="1" ht="19.5">
      <c r="A3617" s="18">
        <v>45207</v>
      </c>
      <c r="B3617" s="11" t="s">
        <v>15533</v>
      </c>
      <c r="C3617" s="11" t="s">
        <v>72</v>
      </c>
      <c r="D3617" s="12"/>
      <c r="E3617" s="13">
        <v>15587918269</v>
      </c>
      <c r="F3617" s="11" t="s">
        <v>15534</v>
      </c>
      <c r="G3617" s="12" t="s">
        <v>48</v>
      </c>
      <c r="H3617" s="12"/>
      <c r="I3617" s="14">
        <v>10015</v>
      </c>
      <c r="J3617" s="12" t="s">
        <v>24</v>
      </c>
      <c r="K3617" s="12" t="s">
        <v>25</v>
      </c>
      <c r="L3617" s="12" t="s">
        <v>39</v>
      </c>
      <c r="M3617" s="11" t="s">
        <v>27</v>
      </c>
      <c r="N3617" s="11" t="s">
        <v>28</v>
      </c>
      <c r="O3617" s="12" t="s">
        <v>29</v>
      </c>
      <c r="P3617" s="12"/>
      <c r="Q3617" s="15" t="s">
        <v>15535</v>
      </c>
      <c r="R3617" s="12" t="s">
        <v>31</v>
      </c>
      <c r="S3617" s="11" t="s">
        <v>15536</v>
      </c>
      <c r="T3617" s="11" t="s">
        <v>15537</v>
      </c>
    </row>
    <row x14ac:dyDescent="0.25" r="3618" customHeight="1" ht="19.5">
      <c r="A3618" s="18">
        <v>45207</v>
      </c>
      <c r="B3618" s="11" t="s">
        <v>15538</v>
      </c>
      <c r="C3618" s="11" t="s">
        <v>72</v>
      </c>
      <c r="D3618" s="12"/>
      <c r="E3618" s="13">
        <v>18671701502</v>
      </c>
      <c r="F3618" s="11" t="s">
        <v>15539</v>
      </c>
      <c r="G3618" s="12"/>
      <c r="H3618" s="12"/>
      <c r="I3618" s="14">
        <v>10015</v>
      </c>
      <c r="J3618" s="12" t="s">
        <v>24</v>
      </c>
      <c r="K3618" s="12" t="s">
        <v>25</v>
      </c>
      <c r="L3618" s="12" t="s">
        <v>39</v>
      </c>
      <c r="M3618" s="11" t="s">
        <v>27</v>
      </c>
      <c r="N3618" s="11" t="s">
        <v>28</v>
      </c>
      <c r="O3618" s="12" t="s">
        <v>29</v>
      </c>
      <c r="P3618" s="12"/>
      <c r="Q3618" s="15" t="s">
        <v>15540</v>
      </c>
      <c r="R3618" s="12" t="s">
        <v>31</v>
      </c>
      <c r="S3618" s="11" t="s">
        <v>15541</v>
      </c>
      <c r="T3618" s="11" t="s">
        <v>15542</v>
      </c>
    </row>
    <row x14ac:dyDescent="0.25" r="3619" customHeight="1" ht="19.5">
      <c r="A3619" s="18">
        <v>45207</v>
      </c>
      <c r="B3619" s="11" t="s">
        <v>15543</v>
      </c>
      <c r="C3619" s="11" t="s">
        <v>72</v>
      </c>
      <c r="D3619" s="12"/>
      <c r="E3619" s="13">
        <v>16603871612</v>
      </c>
      <c r="F3619" s="11" t="s">
        <v>15544</v>
      </c>
      <c r="G3619" s="12"/>
      <c r="H3619" s="12"/>
      <c r="I3619" s="14">
        <v>10015</v>
      </c>
      <c r="J3619" s="12" t="s">
        <v>24</v>
      </c>
      <c r="K3619" s="12" t="s">
        <v>25</v>
      </c>
      <c r="L3619" s="12" t="s">
        <v>39</v>
      </c>
      <c r="M3619" s="11" t="s">
        <v>27</v>
      </c>
      <c r="N3619" s="11" t="s">
        <v>28</v>
      </c>
      <c r="O3619" s="12" t="s">
        <v>29</v>
      </c>
      <c r="P3619" s="12"/>
      <c r="Q3619" s="15" t="s">
        <v>15545</v>
      </c>
      <c r="R3619" s="12" t="s">
        <v>31</v>
      </c>
      <c r="S3619" s="11" t="s">
        <v>15546</v>
      </c>
      <c r="T3619" s="11" t="s">
        <v>15547</v>
      </c>
    </row>
    <row x14ac:dyDescent="0.25" r="3620" customHeight="1" ht="19.5">
      <c r="A3620" s="18">
        <v>45207</v>
      </c>
      <c r="B3620" s="11" t="s">
        <v>15548</v>
      </c>
      <c r="C3620" s="11" t="s">
        <v>72</v>
      </c>
      <c r="D3620" s="12"/>
      <c r="E3620" s="13">
        <v>13207212872</v>
      </c>
      <c r="F3620" s="11" t="s">
        <v>15549</v>
      </c>
      <c r="G3620" s="12"/>
      <c r="H3620" s="12"/>
      <c r="I3620" s="14">
        <v>10015</v>
      </c>
      <c r="J3620" s="12" t="s">
        <v>24</v>
      </c>
      <c r="K3620" s="12" t="s">
        <v>25</v>
      </c>
      <c r="L3620" s="12" t="s">
        <v>39</v>
      </c>
      <c r="M3620" s="11" t="s">
        <v>27</v>
      </c>
      <c r="N3620" s="11" t="s">
        <v>28</v>
      </c>
      <c r="O3620" s="12" t="s">
        <v>29</v>
      </c>
      <c r="P3620" s="12"/>
      <c r="Q3620" s="15" t="s">
        <v>15550</v>
      </c>
      <c r="R3620" s="12" t="s">
        <v>31</v>
      </c>
      <c r="S3620" s="11" t="s">
        <v>15551</v>
      </c>
      <c r="T3620" s="11" t="s">
        <v>15552</v>
      </c>
    </row>
    <row x14ac:dyDescent="0.25" r="3621" customHeight="1" ht="19.5">
      <c r="A3621" s="18">
        <v>45207</v>
      </c>
      <c r="B3621" s="11" t="s">
        <v>15553</v>
      </c>
      <c r="C3621" s="11" t="s">
        <v>72</v>
      </c>
      <c r="D3621" s="12"/>
      <c r="E3621" s="13">
        <v>13207212872</v>
      </c>
      <c r="F3621" s="11" t="s">
        <v>15549</v>
      </c>
      <c r="G3621" s="12"/>
      <c r="H3621" s="12"/>
      <c r="I3621" s="14">
        <v>10015</v>
      </c>
      <c r="J3621" s="12" t="s">
        <v>24</v>
      </c>
      <c r="K3621" s="12" t="s">
        <v>25</v>
      </c>
      <c r="L3621" s="12" t="s">
        <v>39</v>
      </c>
      <c r="M3621" s="11" t="s">
        <v>27</v>
      </c>
      <c r="N3621" s="11" t="s">
        <v>28</v>
      </c>
      <c r="O3621" s="12" t="s">
        <v>29</v>
      </c>
      <c r="P3621" s="12"/>
      <c r="Q3621" s="15" t="s">
        <v>15554</v>
      </c>
      <c r="R3621" s="12" t="s">
        <v>31</v>
      </c>
      <c r="S3621" s="11" t="s">
        <v>15555</v>
      </c>
      <c r="T3621" s="11" t="s">
        <v>15556</v>
      </c>
    </row>
    <row x14ac:dyDescent="0.25" r="3622" customHeight="1" ht="19.5">
      <c r="A3622" s="18">
        <v>45207</v>
      </c>
      <c r="B3622" s="11" t="s">
        <v>15557</v>
      </c>
      <c r="C3622" s="11" t="s">
        <v>72</v>
      </c>
      <c r="D3622" s="12"/>
      <c r="E3622" s="13">
        <v>13972564778</v>
      </c>
      <c r="F3622" s="11" t="s">
        <v>15558</v>
      </c>
      <c r="G3622" s="12"/>
      <c r="H3622" s="12"/>
      <c r="I3622" s="14">
        <v>10015</v>
      </c>
      <c r="J3622" s="12" t="s">
        <v>24</v>
      </c>
      <c r="K3622" s="12" t="s">
        <v>25</v>
      </c>
      <c r="L3622" s="12" t="s">
        <v>39</v>
      </c>
      <c r="M3622" s="11" t="s">
        <v>27</v>
      </c>
      <c r="N3622" s="11" t="s">
        <v>28</v>
      </c>
      <c r="O3622" s="12" t="s">
        <v>29</v>
      </c>
      <c r="P3622" s="12"/>
      <c r="Q3622" s="15" t="s">
        <v>15559</v>
      </c>
      <c r="R3622" s="12" t="s">
        <v>31</v>
      </c>
      <c r="S3622" s="11" t="s">
        <v>15560</v>
      </c>
      <c r="T3622" s="11" t="s">
        <v>15561</v>
      </c>
    </row>
    <row x14ac:dyDescent="0.25" r="3623" customHeight="1" ht="19.5">
      <c r="A3623" s="18">
        <v>45207</v>
      </c>
      <c r="B3623" s="11" t="s">
        <v>15562</v>
      </c>
      <c r="C3623" s="11" t="s">
        <v>72</v>
      </c>
      <c r="D3623" s="12"/>
      <c r="E3623" s="13">
        <v>13972564778</v>
      </c>
      <c r="F3623" s="11" t="s">
        <v>15558</v>
      </c>
      <c r="G3623" s="12"/>
      <c r="H3623" s="12"/>
      <c r="I3623" s="14">
        <v>10015</v>
      </c>
      <c r="J3623" s="12" t="s">
        <v>24</v>
      </c>
      <c r="K3623" s="12" t="s">
        <v>25</v>
      </c>
      <c r="L3623" s="12" t="s">
        <v>39</v>
      </c>
      <c r="M3623" s="11" t="s">
        <v>27</v>
      </c>
      <c r="N3623" s="11" t="s">
        <v>28</v>
      </c>
      <c r="O3623" s="12" t="s">
        <v>29</v>
      </c>
      <c r="P3623" s="12"/>
      <c r="Q3623" s="15" t="s">
        <v>15563</v>
      </c>
      <c r="R3623" s="12" t="s">
        <v>31</v>
      </c>
      <c r="S3623" s="11" t="s">
        <v>15564</v>
      </c>
      <c r="T3623" s="11" t="s">
        <v>15561</v>
      </c>
    </row>
    <row x14ac:dyDescent="0.25" r="3624" customHeight="1" ht="19.5">
      <c r="A3624" s="18">
        <v>45207</v>
      </c>
      <c r="B3624" s="11" t="s">
        <v>15565</v>
      </c>
      <c r="C3624" s="11" t="s">
        <v>72</v>
      </c>
      <c r="D3624" s="12"/>
      <c r="E3624" s="13">
        <v>15571762762</v>
      </c>
      <c r="F3624" s="11" t="s">
        <v>15566</v>
      </c>
      <c r="G3624" s="12"/>
      <c r="H3624" s="12" t="s">
        <v>98</v>
      </c>
      <c r="I3624" s="14">
        <v>10015</v>
      </c>
      <c r="J3624" s="12" t="s">
        <v>24</v>
      </c>
      <c r="K3624" s="12" t="s">
        <v>25</v>
      </c>
      <c r="L3624" s="12" t="s">
        <v>39</v>
      </c>
      <c r="M3624" s="11" t="s">
        <v>27</v>
      </c>
      <c r="N3624" s="11" t="s">
        <v>28</v>
      </c>
      <c r="O3624" s="12" t="s">
        <v>29</v>
      </c>
      <c r="P3624" s="12"/>
      <c r="Q3624" s="15" t="s">
        <v>15567</v>
      </c>
      <c r="R3624" s="12" t="s">
        <v>31</v>
      </c>
      <c r="S3624" s="11" t="s">
        <v>15568</v>
      </c>
      <c r="T3624" s="11" t="s">
        <v>15569</v>
      </c>
    </row>
    <row x14ac:dyDescent="0.25" r="3625" customHeight="1" ht="19.5">
      <c r="A3625" s="18">
        <v>45207</v>
      </c>
      <c r="B3625" s="11" t="s">
        <v>15570</v>
      </c>
      <c r="C3625" s="11" t="s">
        <v>72</v>
      </c>
      <c r="D3625" s="12"/>
      <c r="E3625" s="13">
        <v>15171906970</v>
      </c>
      <c r="F3625" s="11" t="s">
        <v>15571</v>
      </c>
      <c r="G3625" s="12"/>
      <c r="H3625" s="12"/>
      <c r="I3625" s="14">
        <v>10015</v>
      </c>
      <c r="J3625" s="12" t="s">
        <v>24</v>
      </c>
      <c r="K3625" s="12" t="s">
        <v>25</v>
      </c>
      <c r="L3625" s="12" t="s">
        <v>39</v>
      </c>
      <c r="M3625" s="11" t="s">
        <v>27</v>
      </c>
      <c r="N3625" s="11" t="s">
        <v>28</v>
      </c>
      <c r="O3625" s="12" t="s">
        <v>29</v>
      </c>
      <c r="P3625" s="12"/>
      <c r="Q3625" s="15" t="s">
        <v>15572</v>
      </c>
      <c r="R3625" s="12" t="s">
        <v>31</v>
      </c>
      <c r="S3625" s="11" t="s">
        <v>15573</v>
      </c>
      <c r="T3625" s="11" t="s">
        <v>15574</v>
      </c>
    </row>
    <row x14ac:dyDescent="0.25" r="3626" customHeight="1" ht="19.5">
      <c r="A3626" s="18">
        <v>45207</v>
      </c>
      <c r="B3626" s="11" t="s">
        <v>15575</v>
      </c>
      <c r="C3626" s="11" t="s">
        <v>72</v>
      </c>
      <c r="D3626" s="12"/>
      <c r="E3626" s="13">
        <v>18772900989</v>
      </c>
      <c r="F3626" s="11" t="s">
        <v>15576</v>
      </c>
      <c r="G3626" s="12"/>
      <c r="H3626" s="12"/>
      <c r="I3626" s="14">
        <v>10015</v>
      </c>
      <c r="J3626" s="12" t="s">
        <v>24</v>
      </c>
      <c r="K3626" s="12" t="s">
        <v>25</v>
      </c>
      <c r="L3626" s="12" t="s">
        <v>39</v>
      </c>
      <c r="M3626" s="11" t="s">
        <v>27</v>
      </c>
      <c r="N3626" s="11" t="s">
        <v>28</v>
      </c>
      <c r="O3626" s="12" t="s">
        <v>29</v>
      </c>
      <c r="P3626" s="12"/>
      <c r="Q3626" s="15" t="s">
        <v>15577</v>
      </c>
      <c r="R3626" s="12" t="s">
        <v>31</v>
      </c>
      <c r="S3626" s="11" t="s">
        <v>15578</v>
      </c>
      <c r="T3626" s="11" t="s">
        <v>15579</v>
      </c>
    </row>
    <row x14ac:dyDescent="0.25" r="3627" customHeight="1" ht="19.5">
      <c r="A3627" s="18">
        <v>45207</v>
      </c>
      <c r="B3627" s="11" t="s">
        <v>15580</v>
      </c>
      <c r="C3627" s="11" t="s">
        <v>72</v>
      </c>
      <c r="D3627" s="12"/>
      <c r="E3627" s="13">
        <v>15171059809</v>
      </c>
      <c r="F3627" s="11" t="s">
        <v>15581</v>
      </c>
      <c r="G3627" s="12"/>
      <c r="H3627" s="12"/>
      <c r="I3627" s="14">
        <v>10015</v>
      </c>
      <c r="J3627" s="12" t="s">
        <v>24</v>
      </c>
      <c r="K3627" s="12" t="s">
        <v>25</v>
      </c>
      <c r="L3627" s="12" t="s">
        <v>39</v>
      </c>
      <c r="M3627" s="11" t="s">
        <v>27</v>
      </c>
      <c r="N3627" s="11" t="s">
        <v>28</v>
      </c>
      <c r="O3627" s="12" t="s">
        <v>29</v>
      </c>
      <c r="P3627" s="12"/>
      <c r="Q3627" s="15" t="s">
        <v>15582</v>
      </c>
      <c r="R3627" s="12" t="s">
        <v>31</v>
      </c>
      <c r="S3627" s="11" t="s">
        <v>15583</v>
      </c>
      <c r="T3627" s="11" t="s">
        <v>15584</v>
      </c>
    </row>
    <row x14ac:dyDescent="0.25" r="3628" customHeight="1" ht="19.5">
      <c r="A3628" s="18">
        <v>45207</v>
      </c>
      <c r="B3628" s="11" t="s">
        <v>15585</v>
      </c>
      <c r="C3628" s="11" t="s">
        <v>72</v>
      </c>
      <c r="D3628" s="12"/>
      <c r="E3628" s="13">
        <v>15586363238</v>
      </c>
      <c r="F3628" s="11" t="s">
        <v>15586</v>
      </c>
      <c r="G3628" s="12"/>
      <c r="H3628" s="12"/>
      <c r="I3628" s="14">
        <v>10015</v>
      </c>
      <c r="J3628" s="12" t="s">
        <v>24</v>
      </c>
      <c r="K3628" s="12" t="s">
        <v>25</v>
      </c>
      <c r="L3628" s="12" t="s">
        <v>39</v>
      </c>
      <c r="M3628" s="11" t="s">
        <v>27</v>
      </c>
      <c r="N3628" s="11" t="s">
        <v>28</v>
      </c>
      <c r="O3628" s="12" t="s">
        <v>29</v>
      </c>
      <c r="P3628" s="12"/>
      <c r="Q3628" s="15" t="s">
        <v>15587</v>
      </c>
      <c r="R3628" s="12" t="s">
        <v>31</v>
      </c>
      <c r="S3628" s="11" t="s">
        <v>15588</v>
      </c>
      <c r="T3628" s="11" t="s">
        <v>15589</v>
      </c>
    </row>
    <row x14ac:dyDescent="0.25" r="3629" customHeight="1" ht="19.5">
      <c r="A3629" s="18">
        <v>45207</v>
      </c>
      <c r="B3629" s="11" t="s">
        <v>15590</v>
      </c>
      <c r="C3629" s="11" t="s">
        <v>72</v>
      </c>
      <c r="D3629" s="12"/>
      <c r="E3629" s="13">
        <v>18696281667</v>
      </c>
      <c r="F3629" s="11" t="s">
        <v>15591</v>
      </c>
      <c r="G3629" s="12"/>
      <c r="H3629" s="12"/>
      <c r="I3629" s="14">
        <v>10015</v>
      </c>
      <c r="J3629" s="12" t="s">
        <v>24</v>
      </c>
      <c r="K3629" s="12" t="s">
        <v>25</v>
      </c>
      <c r="L3629" s="12" t="s">
        <v>39</v>
      </c>
      <c r="M3629" s="11" t="s">
        <v>27</v>
      </c>
      <c r="N3629" s="11" t="s">
        <v>28</v>
      </c>
      <c r="O3629" s="12" t="s">
        <v>29</v>
      </c>
      <c r="P3629" s="12"/>
      <c r="Q3629" s="15" t="s">
        <v>15592</v>
      </c>
      <c r="R3629" s="12" t="s">
        <v>31</v>
      </c>
      <c r="S3629" s="11" t="s">
        <v>15593</v>
      </c>
      <c r="T3629" s="11" t="s">
        <v>15594</v>
      </c>
    </row>
    <row x14ac:dyDescent="0.25" r="3630" customHeight="1" ht="19.5">
      <c r="A3630" s="18">
        <v>45207</v>
      </c>
      <c r="B3630" s="11" t="s">
        <v>15595</v>
      </c>
      <c r="C3630" s="11" t="s">
        <v>72</v>
      </c>
      <c r="D3630" s="12"/>
      <c r="E3630" s="13">
        <v>15671079327</v>
      </c>
      <c r="F3630" s="11" t="s">
        <v>9809</v>
      </c>
      <c r="G3630" s="12"/>
      <c r="H3630" s="12"/>
      <c r="I3630" s="14">
        <v>10015</v>
      </c>
      <c r="J3630" s="12" t="s">
        <v>24</v>
      </c>
      <c r="K3630" s="12" t="s">
        <v>25</v>
      </c>
      <c r="L3630" s="12" t="s">
        <v>39</v>
      </c>
      <c r="M3630" s="11" t="s">
        <v>27</v>
      </c>
      <c r="N3630" s="11" t="s">
        <v>28</v>
      </c>
      <c r="O3630" s="12" t="s">
        <v>29</v>
      </c>
      <c r="P3630" s="12"/>
      <c r="Q3630" s="15" t="s">
        <v>15596</v>
      </c>
      <c r="R3630" s="12" t="s">
        <v>31</v>
      </c>
      <c r="S3630" s="11" t="s">
        <v>15597</v>
      </c>
      <c r="T3630" s="11" t="s">
        <v>15598</v>
      </c>
    </row>
    <row x14ac:dyDescent="0.25" r="3631" customHeight="1" ht="19.5">
      <c r="A3631" s="18">
        <v>45207</v>
      </c>
      <c r="B3631" s="11" t="s">
        <v>15599</v>
      </c>
      <c r="C3631" s="11" t="s">
        <v>72</v>
      </c>
      <c r="D3631" s="12"/>
      <c r="E3631" s="13">
        <v>15672501818</v>
      </c>
      <c r="F3631" s="11" t="s">
        <v>15600</v>
      </c>
      <c r="G3631" s="12"/>
      <c r="H3631" s="12"/>
      <c r="I3631" s="14">
        <v>10015</v>
      </c>
      <c r="J3631" s="12" t="s">
        <v>24</v>
      </c>
      <c r="K3631" s="12" t="s">
        <v>25</v>
      </c>
      <c r="L3631" s="12" t="s">
        <v>39</v>
      </c>
      <c r="M3631" s="11" t="s">
        <v>27</v>
      </c>
      <c r="N3631" s="11" t="s">
        <v>28</v>
      </c>
      <c r="O3631" s="12" t="s">
        <v>29</v>
      </c>
      <c r="P3631" s="12"/>
      <c r="Q3631" s="15" t="s">
        <v>15601</v>
      </c>
      <c r="R3631" s="12" t="s">
        <v>31</v>
      </c>
      <c r="S3631" s="11" t="s">
        <v>15602</v>
      </c>
      <c r="T3631" s="11" t="s">
        <v>15603</v>
      </c>
    </row>
    <row x14ac:dyDescent="0.25" r="3632" customHeight="1" ht="19.5">
      <c r="A3632" s="18">
        <v>45207</v>
      </c>
      <c r="B3632" s="11" t="s">
        <v>15604</v>
      </c>
      <c r="C3632" s="11" t="s">
        <v>72</v>
      </c>
      <c r="D3632" s="12"/>
      <c r="E3632" s="13">
        <v>16608602293</v>
      </c>
      <c r="F3632" s="11" t="s">
        <v>1491</v>
      </c>
      <c r="G3632" s="12"/>
      <c r="H3632" s="12" t="s">
        <v>98</v>
      </c>
      <c r="I3632" s="14">
        <v>10015</v>
      </c>
      <c r="J3632" s="12" t="s">
        <v>24</v>
      </c>
      <c r="K3632" s="12" t="s">
        <v>25</v>
      </c>
      <c r="L3632" s="12" t="s">
        <v>39</v>
      </c>
      <c r="M3632" s="11" t="s">
        <v>27</v>
      </c>
      <c r="N3632" s="11" t="s">
        <v>28</v>
      </c>
      <c r="O3632" s="12" t="s">
        <v>29</v>
      </c>
      <c r="P3632" s="12"/>
      <c r="Q3632" s="15" t="s">
        <v>15605</v>
      </c>
      <c r="R3632" s="12" t="s">
        <v>31</v>
      </c>
      <c r="S3632" s="11" t="s">
        <v>15606</v>
      </c>
      <c r="T3632" s="11" t="s">
        <v>15607</v>
      </c>
    </row>
    <row x14ac:dyDescent="0.25" r="3633" customHeight="1" ht="19.5">
      <c r="A3633" s="18">
        <v>45207</v>
      </c>
      <c r="B3633" s="11" t="s">
        <v>15608</v>
      </c>
      <c r="C3633" s="11" t="s">
        <v>72</v>
      </c>
      <c r="D3633" s="12"/>
      <c r="E3633" s="13">
        <v>17507208717</v>
      </c>
      <c r="F3633" s="11" t="s">
        <v>15609</v>
      </c>
      <c r="G3633" s="12"/>
      <c r="H3633" s="12"/>
      <c r="I3633" s="14">
        <v>10015</v>
      </c>
      <c r="J3633" s="12" t="s">
        <v>24</v>
      </c>
      <c r="K3633" s="12" t="s">
        <v>25</v>
      </c>
      <c r="L3633" s="12" t="s">
        <v>39</v>
      </c>
      <c r="M3633" s="11" t="s">
        <v>27</v>
      </c>
      <c r="N3633" s="11" t="s">
        <v>28</v>
      </c>
      <c r="O3633" s="12" t="s">
        <v>29</v>
      </c>
      <c r="P3633" s="12"/>
      <c r="Q3633" s="15" t="s">
        <v>15610</v>
      </c>
      <c r="R3633" s="12" t="s">
        <v>31</v>
      </c>
      <c r="S3633" s="11" t="s">
        <v>15611</v>
      </c>
      <c r="T3633" s="11" t="s">
        <v>15612</v>
      </c>
    </row>
    <row x14ac:dyDescent="0.25" r="3634" customHeight="1" ht="19.5">
      <c r="A3634" s="18">
        <v>45207</v>
      </c>
      <c r="B3634" s="11" t="s">
        <v>15613</v>
      </c>
      <c r="C3634" s="11" t="s">
        <v>72</v>
      </c>
      <c r="D3634" s="12"/>
      <c r="E3634" s="13">
        <v>17671341652</v>
      </c>
      <c r="F3634" s="11" t="s">
        <v>9500</v>
      </c>
      <c r="G3634" s="12"/>
      <c r="H3634" s="12" t="s">
        <v>98</v>
      </c>
      <c r="I3634" s="14">
        <v>10015</v>
      </c>
      <c r="J3634" s="12" t="s">
        <v>24</v>
      </c>
      <c r="K3634" s="12" t="s">
        <v>25</v>
      </c>
      <c r="L3634" s="12" t="s">
        <v>39</v>
      </c>
      <c r="M3634" s="11" t="s">
        <v>27</v>
      </c>
      <c r="N3634" s="11" t="s">
        <v>28</v>
      </c>
      <c r="O3634" s="12" t="s">
        <v>29</v>
      </c>
      <c r="P3634" s="12"/>
      <c r="Q3634" s="15" t="s">
        <v>15614</v>
      </c>
      <c r="R3634" s="12" t="s">
        <v>31</v>
      </c>
      <c r="S3634" s="11" t="s">
        <v>15615</v>
      </c>
      <c r="T3634" s="11" t="s">
        <v>15616</v>
      </c>
    </row>
    <row x14ac:dyDescent="0.25" r="3635" customHeight="1" ht="19.5">
      <c r="A3635" s="18">
        <v>45207</v>
      </c>
      <c r="B3635" s="11" t="s">
        <v>15617</v>
      </c>
      <c r="C3635" s="11" t="s">
        <v>72</v>
      </c>
      <c r="D3635" s="12"/>
      <c r="E3635" s="13">
        <v>18527303913</v>
      </c>
      <c r="F3635" s="11" t="s">
        <v>13152</v>
      </c>
      <c r="G3635" s="12"/>
      <c r="H3635" s="12"/>
      <c r="I3635" s="14">
        <v>10015</v>
      </c>
      <c r="J3635" s="12" t="s">
        <v>24</v>
      </c>
      <c r="K3635" s="12" t="s">
        <v>25</v>
      </c>
      <c r="L3635" s="12" t="s">
        <v>39</v>
      </c>
      <c r="M3635" s="11" t="s">
        <v>27</v>
      </c>
      <c r="N3635" s="11" t="s">
        <v>28</v>
      </c>
      <c r="O3635" s="12" t="s">
        <v>29</v>
      </c>
      <c r="P3635" s="12"/>
      <c r="Q3635" s="15" t="s">
        <v>15618</v>
      </c>
      <c r="R3635" s="12" t="s">
        <v>31</v>
      </c>
      <c r="S3635" s="11" t="s">
        <v>15619</v>
      </c>
      <c r="T3635" s="11" t="s">
        <v>15523</v>
      </c>
    </row>
    <row x14ac:dyDescent="0.25" r="3636" customHeight="1" ht="19.5">
      <c r="A3636" s="18">
        <v>45207</v>
      </c>
      <c r="B3636" s="11" t="s">
        <v>15620</v>
      </c>
      <c r="C3636" s="11" t="s">
        <v>72</v>
      </c>
      <c r="D3636" s="12"/>
      <c r="E3636" s="13">
        <v>13272532399</v>
      </c>
      <c r="F3636" s="11" t="s">
        <v>15621</v>
      </c>
      <c r="G3636" s="12"/>
      <c r="H3636" s="12"/>
      <c r="I3636" s="14">
        <v>10015</v>
      </c>
      <c r="J3636" s="12" t="s">
        <v>24</v>
      </c>
      <c r="K3636" s="12" t="s">
        <v>25</v>
      </c>
      <c r="L3636" s="12" t="s">
        <v>39</v>
      </c>
      <c r="M3636" s="11" t="s">
        <v>27</v>
      </c>
      <c r="N3636" s="11" t="s">
        <v>28</v>
      </c>
      <c r="O3636" s="12" t="s">
        <v>29</v>
      </c>
      <c r="P3636" s="12"/>
      <c r="Q3636" s="15" t="s">
        <v>15622</v>
      </c>
      <c r="R3636" s="12" t="s">
        <v>31</v>
      </c>
      <c r="S3636" s="11" t="s">
        <v>15623</v>
      </c>
      <c r="T3636" s="11" t="s">
        <v>15624</v>
      </c>
    </row>
    <row x14ac:dyDescent="0.25" r="3637" customHeight="1" ht="19.5">
      <c r="A3637" s="18">
        <v>45207</v>
      </c>
      <c r="B3637" s="11" t="s">
        <v>15625</v>
      </c>
      <c r="C3637" s="11" t="s">
        <v>72</v>
      </c>
      <c r="D3637" s="12"/>
      <c r="E3637" s="13">
        <v>13272532399</v>
      </c>
      <c r="F3637" s="11" t="s">
        <v>15621</v>
      </c>
      <c r="G3637" s="12"/>
      <c r="H3637" s="12"/>
      <c r="I3637" s="14">
        <v>10015</v>
      </c>
      <c r="J3637" s="12" t="s">
        <v>24</v>
      </c>
      <c r="K3637" s="12" t="s">
        <v>25</v>
      </c>
      <c r="L3637" s="12" t="s">
        <v>39</v>
      </c>
      <c r="M3637" s="11" t="s">
        <v>27</v>
      </c>
      <c r="N3637" s="11" t="s">
        <v>28</v>
      </c>
      <c r="O3637" s="12" t="s">
        <v>29</v>
      </c>
      <c r="P3637" s="12"/>
      <c r="Q3637" s="15" t="s">
        <v>15626</v>
      </c>
      <c r="R3637" s="12" t="s">
        <v>31</v>
      </c>
      <c r="S3637" s="11" t="s">
        <v>15627</v>
      </c>
      <c r="T3637" s="11" t="s">
        <v>15624</v>
      </c>
    </row>
    <row x14ac:dyDescent="0.25" r="3638" customHeight="1" ht="19.5">
      <c r="A3638" s="18">
        <v>45207</v>
      </c>
      <c r="B3638" s="11" t="s">
        <v>15628</v>
      </c>
      <c r="C3638" s="11" t="s">
        <v>72</v>
      </c>
      <c r="D3638" s="12"/>
      <c r="E3638" s="13">
        <v>18672651425</v>
      </c>
      <c r="F3638" s="11" t="s">
        <v>15629</v>
      </c>
      <c r="G3638" s="12"/>
      <c r="H3638" s="12"/>
      <c r="I3638" s="14">
        <v>10015</v>
      </c>
      <c r="J3638" s="12" t="s">
        <v>24</v>
      </c>
      <c r="K3638" s="12" t="s">
        <v>25</v>
      </c>
      <c r="L3638" s="12" t="s">
        <v>39</v>
      </c>
      <c r="M3638" s="11" t="s">
        <v>27</v>
      </c>
      <c r="N3638" s="11" t="s">
        <v>28</v>
      </c>
      <c r="O3638" s="12" t="s">
        <v>29</v>
      </c>
      <c r="P3638" s="12"/>
      <c r="Q3638" s="15" t="s">
        <v>15630</v>
      </c>
      <c r="R3638" s="12" t="s">
        <v>31</v>
      </c>
      <c r="S3638" s="11" t="s">
        <v>15631</v>
      </c>
      <c r="T3638" s="11" t="s">
        <v>15632</v>
      </c>
    </row>
    <row x14ac:dyDescent="0.25" r="3639" customHeight="1" ht="19.5">
      <c r="A3639" s="18">
        <v>45207</v>
      </c>
      <c r="B3639" s="11" t="s">
        <v>15633</v>
      </c>
      <c r="C3639" s="11" t="s">
        <v>72</v>
      </c>
      <c r="D3639" s="12"/>
      <c r="E3639" s="13">
        <v>18871718239</v>
      </c>
      <c r="F3639" s="11" t="s">
        <v>15634</v>
      </c>
      <c r="G3639" s="12"/>
      <c r="H3639" s="12"/>
      <c r="I3639" s="14">
        <v>10015</v>
      </c>
      <c r="J3639" s="12" t="s">
        <v>24</v>
      </c>
      <c r="K3639" s="12" t="s">
        <v>25</v>
      </c>
      <c r="L3639" s="12" t="s">
        <v>39</v>
      </c>
      <c r="M3639" s="11" t="s">
        <v>27</v>
      </c>
      <c r="N3639" s="11" t="s">
        <v>28</v>
      </c>
      <c r="O3639" s="12" t="s">
        <v>29</v>
      </c>
      <c r="P3639" s="12"/>
      <c r="Q3639" s="15" t="s">
        <v>15635</v>
      </c>
      <c r="R3639" s="12" t="s">
        <v>31</v>
      </c>
      <c r="S3639" s="11" t="s">
        <v>15636</v>
      </c>
      <c r="T3639" s="11" t="s">
        <v>15637</v>
      </c>
    </row>
    <row x14ac:dyDescent="0.25" r="3640" customHeight="1" ht="19.5">
      <c r="A3640" s="18">
        <v>45207</v>
      </c>
      <c r="B3640" s="11" t="s">
        <v>15638</v>
      </c>
      <c r="C3640" s="11" t="s">
        <v>72</v>
      </c>
      <c r="D3640" s="12"/>
      <c r="E3640" s="13">
        <v>15672506610</v>
      </c>
      <c r="F3640" s="11" t="s">
        <v>15639</v>
      </c>
      <c r="G3640" s="12"/>
      <c r="H3640" s="12"/>
      <c r="I3640" s="14">
        <v>10015</v>
      </c>
      <c r="J3640" s="12" t="s">
        <v>24</v>
      </c>
      <c r="K3640" s="12" t="s">
        <v>25</v>
      </c>
      <c r="L3640" s="12" t="s">
        <v>39</v>
      </c>
      <c r="M3640" s="11" t="s">
        <v>27</v>
      </c>
      <c r="N3640" s="11" t="s">
        <v>28</v>
      </c>
      <c r="O3640" s="12" t="s">
        <v>29</v>
      </c>
      <c r="P3640" s="12"/>
      <c r="Q3640" s="15" t="s">
        <v>15640</v>
      </c>
      <c r="R3640" s="12" t="s">
        <v>31</v>
      </c>
      <c r="S3640" s="11" t="s">
        <v>15641</v>
      </c>
      <c r="T3640" s="11" t="s">
        <v>15642</v>
      </c>
    </row>
    <row x14ac:dyDescent="0.25" r="3641" customHeight="1" ht="19.5">
      <c r="A3641" s="18">
        <v>45207</v>
      </c>
      <c r="B3641" s="11" t="s">
        <v>15643</v>
      </c>
      <c r="C3641" s="11" t="s">
        <v>72</v>
      </c>
      <c r="D3641" s="12"/>
      <c r="E3641" s="13">
        <v>15511987597</v>
      </c>
      <c r="F3641" s="11" t="s">
        <v>15644</v>
      </c>
      <c r="G3641" s="12"/>
      <c r="H3641" s="12"/>
      <c r="I3641" s="14">
        <v>10015</v>
      </c>
      <c r="J3641" s="12" t="s">
        <v>24</v>
      </c>
      <c r="K3641" s="12" t="s">
        <v>25</v>
      </c>
      <c r="L3641" s="12" t="s">
        <v>39</v>
      </c>
      <c r="M3641" s="11" t="s">
        <v>27</v>
      </c>
      <c r="N3641" s="11" t="s">
        <v>28</v>
      </c>
      <c r="O3641" s="12" t="s">
        <v>29</v>
      </c>
      <c r="P3641" s="12"/>
      <c r="Q3641" s="15" t="s">
        <v>15645</v>
      </c>
      <c r="R3641" s="12" t="s">
        <v>31</v>
      </c>
      <c r="S3641" s="11" t="s">
        <v>15646</v>
      </c>
      <c r="T3641" s="11" t="s">
        <v>15647</v>
      </c>
    </row>
    <row x14ac:dyDescent="0.25" r="3642" customHeight="1" ht="19.5">
      <c r="A3642" s="18">
        <v>45207</v>
      </c>
      <c r="B3642" s="11" t="s">
        <v>15648</v>
      </c>
      <c r="C3642" s="11" t="s">
        <v>4867</v>
      </c>
      <c r="D3642" s="12"/>
      <c r="E3642" s="13" t="s">
        <v>15649</v>
      </c>
      <c r="F3642" s="11" t="s">
        <v>15650</v>
      </c>
      <c r="G3642" s="12" t="s">
        <v>74</v>
      </c>
      <c r="H3642" s="12"/>
      <c r="I3642" s="14" t="s">
        <v>4870</v>
      </c>
      <c r="J3642" s="12" t="s">
        <v>24</v>
      </c>
      <c r="K3642" s="12" t="s">
        <v>25</v>
      </c>
      <c r="L3642" s="12" t="s">
        <v>39</v>
      </c>
      <c r="M3642" s="11" t="s">
        <v>149</v>
      </c>
      <c r="N3642" s="11" t="s">
        <v>4871</v>
      </c>
      <c r="O3642" s="12" t="s">
        <v>29</v>
      </c>
      <c r="P3642" s="12"/>
      <c r="Q3642" s="15" t="s">
        <v>15651</v>
      </c>
      <c r="R3642" s="12" t="s">
        <v>148</v>
      </c>
      <c r="S3642" s="11" t="s">
        <v>15652</v>
      </c>
      <c r="T3642" s="11" t="s">
        <v>5339</v>
      </c>
    </row>
    <row x14ac:dyDescent="0.25" r="3643" customHeight="1" ht="19.5">
      <c r="A3643" s="18">
        <v>45207</v>
      </c>
      <c r="B3643" s="11" t="s">
        <v>15653</v>
      </c>
      <c r="C3643" s="11" t="s">
        <v>4867</v>
      </c>
      <c r="D3643" s="12"/>
      <c r="E3643" s="13" t="s">
        <v>15654</v>
      </c>
      <c r="F3643" s="11" t="s">
        <v>11157</v>
      </c>
      <c r="G3643" s="12" t="s">
        <v>74</v>
      </c>
      <c r="H3643" s="12" t="s">
        <v>98</v>
      </c>
      <c r="I3643" s="14" t="s">
        <v>4870</v>
      </c>
      <c r="J3643" s="12" t="s">
        <v>24</v>
      </c>
      <c r="K3643" s="12" t="s">
        <v>25</v>
      </c>
      <c r="L3643" s="12" t="s">
        <v>39</v>
      </c>
      <c r="M3643" s="11" t="s">
        <v>149</v>
      </c>
      <c r="N3643" s="11" t="s">
        <v>4871</v>
      </c>
      <c r="O3643" s="12" t="s">
        <v>29</v>
      </c>
      <c r="P3643" s="12"/>
      <c r="Q3643" s="15" t="s">
        <v>15655</v>
      </c>
      <c r="R3643" s="12" t="s">
        <v>148</v>
      </c>
      <c r="S3643" s="11" t="s">
        <v>15656</v>
      </c>
      <c r="T3643" s="11" t="s">
        <v>5339</v>
      </c>
    </row>
    <row x14ac:dyDescent="0.25" r="3644" customHeight="1" ht="19.5">
      <c r="A3644" s="18">
        <v>45207</v>
      </c>
      <c r="B3644" s="11" t="s">
        <v>15657</v>
      </c>
      <c r="C3644" s="11" t="s">
        <v>4867</v>
      </c>
      <c r="D3644" s="12"/>
      <c r="E3644" s="13" t="s">
        <v>15658</v>
      </c>
      <c r="F3644" s="11" t="s">
        <v>15659</v>
      </c>
      <c r="G3644" s="12" t="s">
        <v>74</v>
      </c>
      <c r="H3644" s="12" t="s">
        <v>130</v>
      </c>
      <c r="I3644" s="14" t="s">
        <v>4870</v>
      </c>
      <c r="J3644" s="12" t="s">
        <v>24</v>
      </c>
      <c r="K3644" s="12" t="s">
        <v>25</v>
      </c>
      <c r="L3644" s="12" t="s">
        <v>39</v>
      </c>
      <c r="M3644" s="11" t="s">
        <v>149</v>
      </c>
      <c r="N3644" s="11" t="s">
        <v>4871</v>
      </c>
      <c r="O3644" s="12" t="s">
        <v>29</v>
      </c>
      <c r="P3644" s="12"/>
      <c r="Q3644" s="15" t="s">
        <v>15660</v>
      </c>
      <c r="R3644" s="12" t="s">
        <v>148</v>
      </c>
      <c r="S3644" s="11" t="s">
        <v>15661</v>
      </c>
      <c r="T3644" s="11" t="s">
        <v>4961</v>
      </c>
    </row>
    <row x14ac:dyDescent="0.25" r="3645" customHeight="1" ht="19.5">
      <c r="A3645" s="18">
        <v>45207</v>
      </c>
      <c r="B3645" s="11" t="s">
        <v>15662</v>
      </c>
      <c r="C3645" s="11" t="s">
        <v>4882</v>
      </c>
      <c r="D3645" s="12"/>
      <c r="E3645" s="13" t="s">
        <v>15663</v>
      </c>
      <c r="F3645" s="11" t="s">
        <v>15664</v>
      </c>
      <c r="G3645" s="12" t="s">
        <v>74</v>
      </c>
      <c r="H3645" s="12"/>
      <c r="I3645" s="14" t="s">
        <v>3454</v>
      </c>
      <c r="J3645" s="12" t="s">
        <v>24</v>
      </c>
      <c r="K3645" s="12" t="s">
        <v>25</v>
      </c>
      <c r="L3645" s="12" t="s">
        <v>39</v>
      </c>
      <c r="M3645" s="11" t="s">
        <v>149</v>
      </c>
      <c r="N3645" s="11" t="s">
        <v>4871</v>
      </c>
      <c r="O3645" s="12" t="s">
        <v>29</v>
      </c>
      <c r="P3645" s="12"/>
      <c r="Q3645" s="15" t="s">
        <v>15665</v>
      </c>
      <c r="R3645" s="12" t="s">
        <v>148</v>
      </c>
      <c r="S3645" s="11" t="s">
        <v>15666</v>
      </c>
      <c r="T3645" s="11" t="s">
        <v>4961</v>
      </c>
    </row>
    <row x14ac:dyDescent="0.25" r="3646" customHeight="1" ht="19.5">
      <c r="A3646" s="18">
        <v>45207</v>
      </c>
      <c r="B3646" s="11" t="s">
        <v>15667</v>
      </c>
      <c r="C3646" s="11" t="s">
        <v>4882</v>
      </c>
      <c r="D3646" s="12"/>
      <c r="E3646" s="13">
        <v>13872672305</v>
      </c>
      <c r="F3646" s="11" t="s">
        <v>6064</v>
      </c>
      <c r="G3646" s="12"/>
      <c r="H3646" s="12"/>
      <c r="I3646" s="14" t="s">
        <v>148</v>
      </c>
      <c r="J3646" s="12" t="s">
        <v>24</v>
      </c>
      <c r="K3646" s="12" t="s">
        <v>25</v>
      </c>
      <c r="L3646" s="12" t="s">
        <v>39</v>
      </c>
      <c r="M3646" s="11" t="s">
        <v>149</v>
      </c>
      <c r="N3646" s="11" t="s">
        <v>4871</v>
      </c>
      <c r="O3646" s="12" t="s">
        <v>29</v>
      </c>
      <c r="P3646" s="12"/>
      <c r="Q3646" s="15" t="s">
        <v>15668</v>
      </c>
      <c r="R3646" s="12" t="s">
        <v>148</v>
      </c>
      <c r="S3646" s="11" t="s">
        <v>15669</v>
      </c>
      <c r="T3646" s="11" t="s">
        <v>4906</v>
      </c>
    </row>
    <row x14ac:dyDescent="0.25" r="3647" customHeight="1" ht="19.5">
      <c r="A3647" s="18">
        <v>45207</v>
      </c>
      <c r="B3647" s="11" t="s">
        <v>15670</v>
      </c>
      <c r="C3647" s="11" t="s">
        <v>4882</v>
      </c>
      <c r="D3647" s="12"/>
      <c r="E3647" s="13" t="s">
        <v>15671</v>
      </c>
      <c r="F3647" s="11" t="s">
        <v>15672</v>
      </c>
      <c r="G3647" s="12" t="s">
        <v>74</v>
      </c>
      <c r="H3647" s="12"/>
      <c r="I3647" s="14" t="s">
        <v>1092</v>
      </c>
      <c r="J3647" s="12" t="s">
        <v>24</v>
      </c>
      <c r="K3647" s="12" t="s">
        <v>25</v>
      </c>
      <c r="L3647" s="12" t="s">
        <v>39</v>
      </c>
      <c r="M3647" s="11" t="s">
        <v>149</v>
      </c>
      <c r="N3647" s="11" t="s">
        <v>4871</v>
      </c>
      <c r="O3647" s="12" t="s">
        <v>29</v>
      </c>
      <c r="P3647" s="12"/>
      <c r="Q3647" s="15" t="s">
        <v>15673</v>
      </c>
      <c r="R3647" s="12" t="s">
        <v>148</v>
      </c>
      <c r="S3647" s="11" t="s">
        <v>15674</v>
      </c>
      <c r="T3647" s="11" t="s">
        <v>4893</v>
      </c>
    </row>
    <row x14ac:dyDescent="0.25" r="3648" customHeight="1" ht="19.5">
      <c r="A3648" s="18">
        <v>45207</v>
      </c>
      <c r="B3648" s="11" t="s">
        <v>15675</v>
      </c>
      <c r="C3648" s="11" t="s">
        <v>4923</v>
      </c>
      <c r="D3648" s="12"/>
      <c r="E3648" s="13" t="s">
        <v>15676</v>
      </c>
      <c r="F3648" s="11" t="s">
        <v>15677</v>
      </c>
      <c r="G3648" s="12" t="s">
        <v>74</v>
      </c>
      <c r="H3648" s="12"/>
      <c r="I3648" s="14" t="s">
        <v>148</v>
      </c>
      <c r="J3648" s="12" t="s">
        <v>24</v>
      </c>
      <c r="K3648" s="12" t="s">
        <v>25</v>
      </c>
      <c r="L3648" s="12" t="s">
        <v>39</v>
      </c>
      <c r="M3648" s="11" t="s">
        <v>149</v>
      </c>
      <c r="N3648" s="11" t="s">
        <v>4871</v>
      </c>
      <c r="O3648" s="12" t="s">
        <v>29</v>
      </c>
      <c r="P3648" s="12"/>
      <c r="Q3648" s="15" t="s">
        <v>15678</v>
      </c>
      <c r="R3648" s="12" t="s">
        <v>148</v>
      </c>
      <c r="S3648" s="11" t="s">
        <v>15679</v>
      </c>
      <c r="T3648" s="11" t="s">
        <v>4928</v>
      </c>
    </row>
    <row x14ac:dyDescent="0.25" r="3649" customHeight="1" ht="19.5">
      <c r="A3649" s="18">
        <v>45207</v>
      </c>
      <c r="B3649" s="11" t="s">
        <v>15680</v>
      </c>
      <c r="C3649" s="11" t="s">
        <v>5086</v>
      </c>
      <c r="D3649" s="12"/>
      <c r="E3649" s="13" t="s">
        <v>15681</v>
      </c>
      <c r="F3649" s="11" t="s">
        <v>15682</v>
      </c>
      <c r="G3649" s="12" t="s">
        <v>74</v>
      </c>
      <c r="H3649" s="12" t="s">
        <v>98</v>
      </c>
      <c r="I3649" s="14" t="s">
        <v>148</v>
      </c>
      <c r="J3649" s="12" t="s">
        <v>24</v>
      </c>
      <c r="K3649" s="12" t="s">
        <v>25</v>
      </c>
      <c r="L3649" s="12" t="s">
        <v>39</v>
      </c>
      <c r="M3649" s="11" t="s">
        <v>149</v>
      </c>
      <c r="N3649" s="11" t="s">
        <v>4871</v>
      </c>
      <c r="O3649" s="12" t="s">
        <v>29</v>
      </c>
      <c r="P3649" s="12"/>
      <c r="Q3649" s="15" t="s">
        <v>15683</v>
      </c>
      <c r="R3649" s="12" t="s">
        <v>148</v>
      </c>
      <c r="S3649" s="11" t="s">
        <v>15684</v>
      </c>
      <c r="T3649" s="11" t="s">
        <v>4906</v>
      </c>
    </row>
    <row x14ac:dyDescent="0.25" r="3650" customHeight="1" ht="19.5">
      <c r="A3650" s="18">
        <v>45207</v>
      </c>
      <c r="B3650" s="11" t="s">
        <v>15685</v>
      </c>
      <c r="C3650" s="11" t="s">
        <v>4882</v>
      </c>
      <c r="D3650" s="12"/>
      <c r="E3650" s="13" t="s">
        <v>15686</v>
      </c>
      <c r="F3650" s="11" t="s">
        <v>15687</v>
      </c>
      <c r="G3650" s="12" t="s">
        <v>74</v>
      </c>
      <c r="H3650" s="12" t="s">
        <v>130</v>
      </c>
      <c r="I3650" s="14" t="s">
        <v>148</v>
      </c>
      <c r="J3650" s="12" t="s">
        <v>24</v>
      </c>
      <c r="K3650" s="12" t="s">
        <v>25</v>
      </c>
      <c r="L3650" s="12" t="s">
        <v>39</v>
      </c>
      <c r="M3650" s="11" t="s">
        <v>149</v>
      </c>
      <c r="N3650" s="11" t="s">
        <v>4871</v>
      </c>
      <c r="O3650" s="12" t="s">
        <v>29</v>
      </c>
      <c r="P3650" s="12"/>
      <c r="Q3650" s="15" t="s">
        <v>15688</v>
      </c>
      <c r="R3650" s="12" t="s">
        <v>148</v>
      </c>
      <c r="S3650" s="11" t="s">
        <v>15689</v>
      </c>
      <c r="T3650" s="11" t="s">
        <v>4906</v>
      </c>
    </row>
    <row x14ac:dyDescent="0.25" r="3651" customHeight="1" ht="19.5">
      <c r="A3651" s="18">
        <v>45207</v>
      </c>
      <c r="B3651" s="11" t="s">
        <v>15690</v>
      </c>
      <c r="C3651" s="11" t="s">
        <v>4923</v>
      </c>
      <c r="D3651" s="12"/>
      <c r="E3651" s="13" t="s">
        <v>15691</v>
      </c>
      <c r="F3651" s="11" t="s">
        <v>15692</v>
      </c>
      <c r="G3651" s="12" t="s">
        <v>74</v>
      </c>
      <c r="H3651" s="12"/>
      <c r="I3651" s="14" t="s">
        <v>148</v>
      </c>
      <c r="J3651" s="12" t="s">
        <v>24</v>
      </c>
      <c r="K3651" s="12" t="s">
        <v>25</v>
      </c>
      <c r="L3651" s="12" t="s">
        <v>39</v>
      </c>
      <c r="M3651" s="11" t="s">
        <v>149</v>
      </c>
      <c r="N3651" s="11" t="s">
        <v>4871</v>
      </c>
      <c r="O3651" s="12" t="s">
        <v>29</v>
      </c>
      <c r="P3651" s="12"/>
      <c r="Q3651" s="15" t="s">
        <v>15693</v>
      </c>
      <c r="R3651" s="12" t="s">
        <v>148</v>
      </c>
      <c r="S3651" s="11" t="s">
        <v>15694</v>
      </c>
      <c r="T3651" s="11" t="s">
        <v>4893</v>
      </c>
    </row>
    <row x14ac:dyDescent="0.25" r="3652" customHeight="1" ht="19.5">
      <c r="A3652" s="18">
        <v>45207</v>
      </c>
      <c r="B3652" s="11" t="s">
        <v>15695</v>
      </c>
      <c r="C3652" s="11" t="s">
        <v>4867</v>
      </c>
      <c r="D3652" s="12"/>
      <c r="E3652" s="13" t="s">
        <v>15696</v>
      </c>
      <c r="F3652" s="11" t="s">
        <v>15697</v>
      </c>
      <c r="G3652" s="12" t="s">
        <v>74</v>
      </c>
      <c r="H3652" s="12"/>
      <c r="I3652" s="14" t="s">
        <v>4870</v>
      </c>
      <c r="J3652" s="12" t="s">
        <v>24</v>
      </c>
      <c r="K3652" s="12" t="s">
        <v>25</v>
      </c>
      <c r="L3652" s="12" t="s">
        <v>39</v>
      </c>
      <c r="M3652" s="11" t="s">
        <v>149</v>
      </c>
      <c r="N3652" s="11" t="s">
        <v>4871</v>
      </c>
      <c r="O3652" s="12" t="s">
        <v>29</v>
      </c>
      <c r="P3652" s="12"/>
      <c r="Q3652" s="15" t="s">
        <v>15698</v>
      </c>
      <c r="R3652" s="12" t="s">
        <v>148</v>
      </c>
      <c r="S3652" s="11" t="s">
        <v>15699</v>
      </c>
      <c r="T3652" s="11" t="s">
        <v>4906</v>
      </c>
    </row>
    <row x14ac:dyDescent="0.25" r="3653" customHeight="1" ht="19.5">
      <c r="A3653" s="18">
        <v>45207</v>
      </c>
      <c r="B3653" s="11" t="s">
        <v>15700</v>
      </c>
      <c r="C3653" s="11" t="s">
        <v>4882</v>
      </c>
      <c r="D3653" s="12"/>
      <c r="E3653" s="13" t="s">
        <v>15701</v>
      </c>
      <c r="F3653" s="11" t="s">
        <v>15702</v>
      </c>
      <c r="G3653" s="12" t="s">
        <v>74</v>
      </c>
      <c r="H3653" s="12" t="s">
        <v>130</v>
      </c>
      <c r="I3653" s="14" t="s">
        <v>3454</v>
      </c>
      <c r="J3653" s="12" t="s">
        <v>24</v>
      </c>
      <c r="K3653" s="12" t="s">
        <v>25</v>
      </c>
      <c r="L3653" s="12" t="s">
        <v>39</v>
      </c>
      <c r="M3653" s="11" t="s">
        <v>149</v>
      </c>
      <c r="N3653" s="11" t="s">
        <v>4871</v>
      </c>
      <c r="O3653" s="12" t="s">
        <v>29</v>
      </c>
      <c r="P3653" s="12"/>
      <c r="Q3653" s="15" t="s">
        <v>15703</v>
      </c>
      <c r="R3653" s="12" t="s">
        <v>148</v>
      </c>
      <c r="S3653" s="11" t="s">
        <v>15704</v>
      </c>
      <c r="T3653" s="11" t="s">
        <v>4906</v>
      </c>
    </row>
    <row x14ac:dyDescent="0.25" r="3654" customHeight="1" ht="19.5">
      <c r="A3654" s="18">
        <v>45207</v>
      </c>
      <c r="B3654" s="11" t="s">
        <v>15705</v>
      </c>
      <c r="C3654" s="11" t="s">
        <v>4867</v>
      </c>
      <c r="D3654" s="12"/>
      <c r="E3654" s="13" t="s">
        <v>15706</v>
      </c>
      <c r="F3654" s="11" t="s">
        <v>8130</v>
      </c>
      <c r="G3654" s="12" t="s">
        <v>74</v>
      </c>
      <c r="H3654" s="12"/>
      <c r="I3654" s="14" t="s">
        <v>4870</v>
      </c>
      <c r="J3654" s="12" t="s">
        <v>24</v>
      </c>
      <c r="K3654" s="12" t="s">
        <v>25</v>
      </c>
      <c r="L3654" s="12" t="s">
        <v>39</v>
      </c>
      <c r="M3654" s="11" t="s">
        <v>149</v>
      </c>
      <c r="N3654" s="11" t="s">
        <v>4871</v>
      </c>
      <c r="O3654" s="12" t="s">
        <v>29</v>
      </c>
      <c r="P3654" s="12"/>
      <c r="Q3654" s="15" t="s">
        <v>15707</v>
      </c>
      <c r="R3654" s="12" t="s">
        <v>42</v>
      </c>
      <c r="S3654" s="11" t="s">
        <v>15708</v>
      </c>
      <c r="T3654" s="11" t="s">
        <v>4899</v>
      </c>
    </row>
    <row x14ac:dyDescent="0.25" r="3655" customHeight="1" ht="19.5">
      <c r="A3655" s="18">
        <v>45207</v>
      </c>
      <c r="B3655" s="11" t="s">
        <v>15709</v>
      </c>
      <c r="C3655" s="11" t="s">
        <v>4882</v>
      </c>
      <c r="D3655" s="12"/>
      <c r="E3655" s="13" t="s">
        <v>15710</v>
      </c>
      <c r="F3655" s="11" t="s">
        <v>15711</v>
      </c>
      <c r="G3655" s="12" t="s">
        <v>74</v>
      </c>
      <c r="H3655" s="12" t="s">
        <v>98</v>
      </c>
      <c r="I3655" s="14" t="s">
        <v>148</v>
      </c>
      <c r="J3655" s="12" t="s">
        <v>24</v>
      </c>
      <c r="K3655" s="12" t="s">
        <v>25</v>
      </c>
      <c r="L3655" s="12" t="s">
        <v>39</v>
      </c>
      <c r="M3655" s="11" t="s">
        <v>149</v>
      </c>
      <c r="N3655" s="11" t="s">
        <v>4871</v>
      </c>
      <c r="O3655" s="12" t="s">
        <v>29</v>
      </c>
      <c r="P3655" s="12"/>
      <c r="Q3655" s="15" t="s">
        <v>15712</v>
      </c>
      <c r="R3655" s="12" t="s">
        <v>148</v>
      </c>
      <c r="S3655" s="11" t="s">
        <v>15713</v>
      </c>
      <c r="T3655" s="11" t="s">
        <v>4961</v>
      </c>
    </row>
    <row x14ac:dyDescent="0.25" r="3656" customHeight="1" ht="19.5">
      <c r="A3656" s="18">
        <v>45207</v>
      </c>
      <c r="B3656" s="11" t="s">
        <v>15714</v>
      </c>
      <c r="C3656" s="11" t="s">
        <v>4867</v>
      </c>
      <c r="D3656" s="12"/>
      <c r="E3656" s="13" t="s">
        <v>15715</v>
      </c>
      <c r="F3656" s="11" t="s">
        <v>15716</v>
      </c>
      <c r="G3656" s="12" t="s">
        <v>74</v>
      </c>
      <c r="H3656" s="12"/>
      <c r="I3656" s="14" t="s">
        <v>4870</v>
      </c>
      <c r="J3656" s="12" t="s">
        <v>24</v>
      </c>
      <c r="K3656" s="12" t="s">
        <v>25</v>
      </c>
      <c r="L3656" s="12" t="s">
        <v>39</v>
      </c>
      <c r="M3656" s="11" t="s">
        <v>149</v>
      </c>
      <c r="N3656" s="11" t="s">
        <v>4871</v>
      </c>
      <c r="O3656" s="12" t="s">
        <v>29</v>
      </c>
      <c r="P3656" s="12"/>
      <c r="Q3656" s="15" t="s">
        <v>15717</v>
      </c>
      <c r="R3656" s="12" t="s">
        <v>148</v>
      </c>
      <c r="S3656" s="11" t="s">
        <v>11792</v>
      </c>
      <c r="T3656" s="11" t="s">
        <v>4887</v>
      </c>
    </row>
    <row x14ac:dyDescent="0.25" r="3657" customHeight="1" ht="19.5">
      <c r="A3657" s="18">
        <v>45207</v>
      </c>
      <c r="B3657" s="11" t="s">
        <v>15718</v>
      </c>
      <c r="C3657" s="11" t="s">
        <v>4882</v>
      </c>
      <c r="D3657" s="12"/>
      <c r="E3657" s="13" t="s">
        <v>15719</v>
      </c>
      <c r="F3657" s="11" t="s">
        <v>15720</v>
      </c>
      <c r="G3657" s="12" t="s">
        <v>74</v>
      </c>
      <c r="H3657" s="12" t="s">
        <v>1267</v>
      </c>
      <c r="I3657" s="14" t="s">
        <v>259</v>
      </c>
      <c r="J3657" s="12" t="s">
        <v>24</v>
      </c>
      <c r="K3657" s="12" t="s">
        <v>25</v>
      </c>
      <c r="L3657" s="12" t="s">
        <v>39</v>
      </c>
      <c r="M3657" s="11" t="s">
        <v>149</v>
      </c>
      <c r="N3657" s="11" t="s">
        <v>4871</v>
      </c>
      <c r="O3657" s="12" t="s">
        <v>29</v>
      </c>
      <c r="P3657" s="12"/>
      <c r="Q3657" s="15" t="s">
        <v>15721</v>
      </c>
      <c r="R3657" s="12" t="s">
        <v>148</v>
      </c>
      <c r="S3657" s="11" t="s">
        <v>15722</v>
      </c>
      <c r="T3657" s="11" t="s">
        <v>4893</v>
      </c>
    </row>
    <row x14ac:dyDescent="0.25" r="3658" customHeight="1" ht="19.5">
      <c r="A3658" s="18">
        <v>45207</v>
      </c>
      <c r="B3658" s="11" t="s">
        <v>15723</v>
      </c>
      <c r="C3658" s="11" t="s">
        <v>4882</v>
      </c>
      <c r="D3658" s="12"/>
      <c r="E3658" s="13" t="s">
        <v>15724</v>
      </c>
      <c r="F3658" s="11" t="s">
        <v>15725</v>
      </c>
      <c r="G3658" s="12" t="s">
        <v>74</v>
      </c>
      <c r="H3658" s="12"/>
      <c r="I3658" s="14" t="s">
        <v>42</v>
      </c>
      <c r="J3658" s="12" t="s">
        <v>24</v>
      </c>
      <c r="K3658" s="12" t="s">
        <v>25</v>
      </c>
      <c r="L3658" s="12" t="s">
        <v>39</v>
      </c>
      <c r="M3658" s="11" t="s">
        <v>149</v>
      </c>
      <c r="N3658" s="11" t="s">
        <v>4871</v>
      </c>
      <c r="O3658" s="12" t="s">
        <v>29</v>
      </c>
      <c r="P3658" s="12"/>
      <c r="Q3658" s="15" t="s">
        <v>15726</v>
      </c>
      <c r="R3658" s="12" t="s">
        <v>148</v>
      </c>
      <c r="S3658" s="11" t="s">
        <v>15727</v>
      </c>
      <c r="T3658" s="11" t="s">
        <v>4893</v>
      </c>
    </row>
    <row x14ac:dyDescent="0.25" r="3659" customHeight="1" ht="19.5">
      <c r="A3659" s="18">
        <v>45207</v>
      </c>
      <c r="B3659" s="11" t="s">
        <v>15728</v>
      </c>
      <c r="C3659" s="11" t="s">
        <v>4882</v>
      </c>
      <c r="D3659" s="12"/>
      <c r="E3659" s="13" t="s">
        <v>15729</v>
      </c>
      <c r="F3659" s="11" t="s">
        <v>15730</v>
      </c>
      <c r="G3659" s="12" t="s">
        <v>74</v>
      </c>
      <c r="H3659" s="12"/>
      <c r="I3659" s="14" t="s">
        <v>749</v>
      </c>
      <c r="J3659" s="12" t="s">
        <v>24</v>
      </c>
      <c r="K3659" s="12" t="s">
        <v>25</v>
      </c>
      <c r="L3659" s="12" t="s">
        <v>39</v>
      </c>
      <c r="M3659" s="11" t="s">
        <v>149</v>
      </c>
      <c r="N3659" s="11" t="s">
        <v>4871</v>
      </c>
      <c r="O3659" s="12" t="s">
        <v>29</v>
      </c>
      <c r="P3659" s="12"/>
      <c r="Q3659" s="15" t="s">
        <v>15731</v>
      </c>
      <c r="R3659" s="12" t="s">
        <v>148</v>
      </c>
      <c r="S3659" s="11" t="s">
        <v>15732</v>
      </c>
      <c r="T3659" s="11" t="s">
        <v>4906</v>
      </c>
    </row>
    <row x14ac:dyDescent="0.25" r="3660" customHeight="1" ht="19.5">
      <c r="A3660" s="18">
        <v>45207</v>
      </c>
      <c r="B3660" s="11" t="s">
        <v>15733</v>
      </c>
      <c r="C3660" s="11" t="s">
        <v>4882</v>
      </c>
      <c r="D3660" s="12"/>
      <c r="E3660" s="13" t="s">
        <v>15734</v>
      </c>
      <c r="F3660" s="11" t="s">
        <v>15735</v>
      </c>
      <c r="G3660" s="12" t="s">
        <v>74</v>
      </c>
      <c r="H3660" s="12" t="s">
        <v>121</v>
      </c>
      <c r="I3660" s="14" t="s">
        <v>3454</v>
      </c>
      <c r="J3660" s="12" t="s">
        <v>24</v>
      </c>
      <c r="K3660" s="12" t="s">
        <v>25</v>
      </c>
      <c r="L3660" s="12" t="s">
        <v>39</v>
      </c>
      <c r="M3660" s="11" t="s">
        <v>149</v>
      </c>
      <c r="N3660" s="11" t="s">
        <v>4871</v>
      </c>
      <c r="O3660" s="12" t="s">
        <v>29</v>
      </c>
      <c r="P3660" s="12"/>
      <c r="Q3660" s="15" t="s">
        <v>15736</v>
      </c>
      <c r="R3660" s="12" t="s">
        <v>148</v>
      </c>
      <c r="S3660" s="11" t="s">
        <v>15737</v>
      </c>
      <c r="T3660" s="11" t="s">
        <v>4961</v>
      </c>
    </row>
    <row x14ac:dyDescent="0.25" r="3661" customHeight="1" ht="19.5">
      <c r="A3661" s="18">
        <v>45207</v>
      </c>
      <c r="B3661" s="11" t="s">
        <v>15738</v>
      </c>
      <c r="C3661" s="11" t="s">
        <v>4882</v>
      </c>
      <c r="D3661" s="12"/>
      <c r="E3661" s="13" t="s">
        <v>15739</v>
      </c>
      <c r="F3661" s="11" t="s">
        <v>15740</v>
      </c>
      <c r="G3661" s="12" t="s">
        <v>74</v>
      </c>
      <c r="H3661" s="12"/>
      <c r="I3661" s="14" t="s">
        <v>1092</v>
      </c>
      <c r="J3661" s="12" t="s">
        <v>24</v>
      </c>
      <c r="K3661" s="12" t="s">
        <v>25</v>
      </c>
      <c r="L3661" s="12" t="s">
        <v>39</v>
      </c>
      <c r="M3661" s="11" t="s">
        <v>149</v>
      </c>
      <c r="N3661" s="11" t="s">
        <v>4871</v>
      </c>
      <c r="O3661" s="12" t="s">
        <v>29</v>
      </c>
      <c r="P3661" s="12"/>
      <c r="Q3661" s="15" t="s">
        <v>15741</v>
      </c>
      <c r="R3661" s="12" t="s">
        <v>148</v>
      </c>
      <c r="S3661" s="11" t="s">
        <v>15742</v>
      </c>
      <c r="T3661" s="11" t="s">
        <v>4906</v>
      </c>
    </row>
    <row x14ac:dyDescent="0.25" r="3662" customHeight="1" ht="19.5">
      <c r="A3662" s="18">
        <v>45207</v>
      </c>
      <c r="B3662" s="11" t="s">
        <v>15743</v>
      </c>
      <c r="C3662" s="11" t="s">
        <v>4882</v>
      </c>
      <c r="D3662" s="12"/>
      <c r="E3662" s="13" t="s">
        <v>15744</v>
      </c>
      <c r="F3662" s="11" t="s">
        <v>15745</v>
      </c>
      <c r="G3662" s="12" t="s">
        <v>74</v>
      </c>
      <c r="H3662" s="12"/>
      <c r="I3662" s="14" t="s">
        <v>735</v>
      </c>
      <c r="J3662" s="12" t="s">
        <v>24</v>
      </c>
      <c r="K3662" s="12" t="s">
        <v>25</v>
      </c>
      <c r="L3662" s="12" t="s">
        <v>39</v>
      </c>
      <c r="M3662" s="11" t="s">
        <v>149</v>
      </c>
      <c r="N3662" s="11" t="s">
        <v>4871</v>
      </c>
      <c r="O3662" s="12" t="s">
        <v>29</v>
      </c>
      <c r="P3662" s="12"/>
      <c r="Q3662" s="15" t="s">
        <v>15746</v>
      </c>
      <c r="R3662" s="12" t="s">
        <v>148</v>
      </c>
      <c r="S3662" s="11" t="s">
        <v>15747</v>
      </c>
      <c r="T3662" s="11" t="s">
        <v>4906</v>
      </c>
    </row>
    <row x14ac:dyDescent="0.25" r="3663" customHeight="1" ht="19.5">
      <c r="A3663" s="18">
        <v>45207</v>
      </c>
      <c r="B3663" s="11" t="s">
        <v>15748</v>
      </c>
      <c r="C3663" s="11" t="s">
        <v>5288</v>
      </c>
      <c r="D3663" s="12"/>
      <c r="E3663" s="13">
        <v>13507244607</v>
      </c>
      <c r="F3663" s="11"/>
      <c r="G3663" s="12"/>
      <c r="H3663" s="12"/>
      <c r="I3663" s="14" t="s">
        <v>1504</v>
      </c>
      <c r="J3663" s="12" t="s">
        <v>24</v>
      </c>
      <c r="K3663" s="12" t="s">
        <v>25</v>
      </c>
      <c r="L3663" s="12" t="s">
        <v>39</v>
      </c>
      <c r="M3663" s="11" t="s">
        <v>27</v>
      </c>
      <c r="N3663" s="11" t="s">
        <v>4871</v>
      </c>
      <c r="O3663" s="12" t="s">
        <v>29</v>
      </c>
      <c r="P3663" s="12"/>
      <c r="Q3663" s="15" t="s">
        <v>15749</v>
      </c>
      <c r="R3663" s="12" t="s">
        <v>148</v>
      </c>
      <c r="S3663" s="11" t="s">
        <v>15750</v>
      </c>
      <c r="T3663" s="11" t="s">
        <v>11881</v>
      </c>
    </row>
    <row x14ac:dyDescent="0.25" r="3664" customHeight="1" ht="19.5">
      <c r="A3664" s="18">
        <v>45207</v>
      </c>
      <c r="B3664" s="11" t="s">
        <v>15751</v>
      </c>
      <c r="C3664" s="11" t="s">
        <v>4867</v>
      </c>
      <c r="D3664" s="12"/>
      <c r="E3664" s="13" t="s">
        <v>15752</v>
      </c>
      <c r="F3664" s="11" t="s">
        <v>15753</v>
      </c>
      <c r="G3664" s="12" t="s">
        <v>74</v>
      </c>
      <c r="H3664" s="12"/>
      <c r="I3664" s="14" t="s">
        <v>4870</v>
      </c>
      <c r="J3664" s="12" t="s">
        <v>24</v>
      </c>
      <c r="K3664" s="12" t="s">
        <v>25</v>
      </c>
      <c r="L3664" s="12" t="s">
        <v>39</v>
      </c>
      <c r="M3664" s="11" t="s">
        <v>149</v>
      </c>
      <c r="N3664" s="11" t="s">
        <v>4871</v>
      </c>
      <c r="O3664" s="12" t="s">
        <v>29</v>
      </c>
      <c r="P3664" s="12"/>
      <c r="Q3664" s="15" t="s">
        <v>15754</v>
      </c>
      <c r="R3664" s="12" t="s">
        <v>148</v>
      </c>
      <c r="S3664" s="11" t="s">
        <v>15755</v>
      </c>
      <c r="T3664" s="11" t="s">
        <v>4893</v>
      </c>
    </row>
    <row x14ac:dyDescent="0.25" r="3665" customHeight="1" ht="19.5">
      <c r="A3665" s="18">
        <v>45207</v>
      </c>
      <c r="B3665" s="11" t="s">
        <v>15756</v>
      </c>
      <c r="C3665" s="11" t="s">
        <v>4882</v>
      </c>
      <c r="D3665" s="12"/>
      <c r="E3665" s="13" t="s">
        <v>15757</v>
      </c>
      <c r="F3665" s="11" t="s">
        <v>15758</v>
      </c>
      <c r="G3665" s="12" t="s">
        <v>74</v>
      </c>
      <c r="H3665" s="12" t="s">
        <v>98</v>
      </c>
      <c r="I3665" s="14" t="s">
        <v>148</v>
      </c>
      <c r="J3665" s="12" t="s">
        <v>24</v>
      </c>
      <c r="K3665" s="12" t="s">
        <v>25</v>
      </c>
      <c r="L3665" s="12" t="s">
        <v>39</v>
      </c>
      <c r="M3665" s="11" t="s">
        <v>149</v>
      </c>
      <c r="N3665" s="11" t="s">
        <v>4871</v>
      </c>
      <c r="O3665" s="12" t="s">
        <v>29</v>
      </c>
      <c r="P3665" s="12"/>
      <c r="Q3665" s="15" t="s">
        <v>15759</v>
      </c>
      <c r="R3665" s="12" t="s">
        <v>148</v>
      </c>
      <c r="S3665" s="11" t="s">
        <v>15760</v>
      </c>
      <c r="T3665" s="11" t="s">
        <v>4893</v>
      </c>
    </row>
    <row x14ac:dyDescent="0.25" r="3666" customHeight="1" ht="19.5">
      <c r="A3666" s="18">
        <v>45207</v>
      </c>
      <c r="B3666" s="11" t="s">
        <v>15761</v>
      </c>
      <c r="C3666" s="11" t="s">
        <v>4867</v>
      </c>
      <c r="D3666" s="12"/>
      <c r="E3666" s="13" t="s">
        <v>15762</v>
      </c>
      <c r="F3666" s="11" t="s">
        <v>15763</v>
      </c>
      <c r="G3666" s="12" t="s">
        <v>74</v>
      </c>
      <c r="H3666" s="12" t="s">
        <v>121</v>
      </c>
      <c r="I3666" s="14" t="s">
        <v>4870</v>
      </c>
      <c r="J3666" s="12" t="s">
        <v>24</v>
      </c>
      <c r="K3666" s="12" t="s">
        <v>25</v>
      </c>
      <c r="L3666" s="12" t="s">
        <v>39</v>
      </c>
      <c r="M3666" s="11" t="s">
        <v>149</v>
      </c>
      <c r="N3666" s="11" t="s">
        <v>4871</v>
      </c>
      <c r="O3666" s="12" t="s">
        <v>29</v>
      </c>
      <c r="P3666" s="12"/>
      <c r="Q3666" s="15" t="s">
        <v>15764</v>
      </c>
      <c r="R3666" s="12" t="s">
        <v>148</v>
      </c>
      <c r="S3666" s="11" t="s">
        <v>15765</v>
      </c>
      <c r="T3666" s="11" t="s">
        <v>4906</v>
      </c>
    </row>
    <row x14ac:dyDescent="0.25" r="3667" customHeight="1" ht="19.5">
      <c r="A3667" s="18">
        <v>45207</v>
      </c>
      <c r="B3667" s="11" t="s">
        <v>15766</v>
      </c>
      <c r="C3667" s="11" t="s">
        <v>4867</v>
      </c>
      <c r="D3667" s="12"/>
      <c r="E3667" s="13" t="s">
        <v>13848</v>
      </c>
      <c r="F3667" s="11" t="s">
        <v>13849</v>
      </c>
      <c r="G3667" s="12" t="s">
        <v>74</v>
      </c>
      <c r="H3667" s="12"/>
      <c r="I3667" s="14" t="s">
        <v>4870</v>
      </c>
      <c r="J3667" s="12" t="s">
        <v>24</v>
      </c>
      <c r="K3667" s="12" t="s">
        <v>25</v>
      </c>
      <c r="L3667" s="12" t="s">
        <v>39</v>
      </c>
      <c r="M3667" s="11" t="s">
        <v>149</v>
      </c>
      <c r="N3667" s="11" t="s">
        <v>4871</v>
      </c>
      <c r="O3667" s="12" t="s">
        <v>29</v>
      </c>
      <c r="P3667" s="12"/>
      <c r="Q3667" s="15" t="s">
        <v>15767</v>
      </c>
      <c r="R3667" s="12" t="s">
        <v>148</v>
      </c>
      <c r="S3667" s="11" t="s">
        <v>13851</v>
      </c>
      <c r="T3667" s="11" t="s">
        <v>5430</v>
      </c>
    </row>
    <row x14ac:dyDescent="0.25" r="3668" customHeight="1" ht="19.5">
      <c r="A3668" s="18">
        <v>45207</v>
      </c>
      <c r="B3668" s="11" t="s">
        <v>15768</v>
      </c>
      <c r="C3668" s="11" t="s">
        <v>4867</v>
      </c>
      <c r="D3668" s="12"/>
      <c r="E3668" s="13" t="s">
        <v>15769</v>
      </c>
      <c r="F3668" s="11" t="s">
        <v>15770</v>
      </c>
      <c r="G3668" s="12" t="s">
        <v>74</v>
      </c>
      <c r="H3668" s="12" t="s">
        <v>130</v>
      </c>
      <c r="I3668" s="14" t="s">
        <v>4870</v>
      </c>
      <c r="J3668" s="12" t="s">
        <v>24</v>
      </c>
      <c r="K3668" s="12" t="s">
        <v>25</v>
      </c>
      <c r="L3668" s="12" t="s">
        <v>39</v>
      </c>
      <c r="M3668" s="11" t="s">
        <v>149</v>
      </c>
      <c r="N3668" s="11" t="s">
        <v>4871</v>
      </c>
      <c r="O3668" s="12" t="s">
        <v>29</v>
      </c>
      <c r="P3668" s="12"/>
      <c r="Q3668" s="15" t="s">
        <v>15771</v>
      </c>
      <c r="R3668" s="12" t="s">
        <v>148</v>
      </c>
      <c r="S3668" s="11" t="s">
        <v>15772</v>
      </c>
      <c r="T3668" s="11" t="s">
        <v>4961</v>
      </c>
    </row>
    <row x14ac:dyDescent="0.25" r="3669" customHeight="1" ht="19.5">
      <c r="A3669" s="18">
        <v>45207</v>
      </c>
      <c r="B3669" s="11" t="s">
        <v>15773</v>
      </c>
      <c r="C3669" s="11" t="s">
        <v>5288</v>
      </c>
      <c r="D3669" s="12"/>
      <c r="E3669" s="13">
        <v>15587985777</v>
      </c>
      <c r="F3669" s="11" t="s">
        <v>15774</v>
      </c>
      <c r="G3669" s="12" t="s">
        <v>171</v>
      </c>
      <c r="H3669" s="12"/>
      <c r="I3669" s="14" t="s">
        <v>182</v>
      </c>
      <c r="J3669" s="12" t="s">
        <v>24</v>
      </c>
      <c r="K3669" s="12" t="s">
        <v>25</v>
      </c>
      <c r="L3669" s="12" t="s">
        <v>39</v>
      </c>
      <c r="M3669" s="11" t="s">
        <v>40</v>
      </c>
      <c r="N3669" s="11" t="s">
        <v>4871</v>
      </c>
      <c r="O3669" s="12" t="s">
        <v>29</v>
      </c>
      <c r="P3669" s="12"/>
      <c r="Q3669" s="15" t="s">
        <v>15775</v>
      </c>
      <c r="R3669" s="12" t="s">
        <v>148</v>
      </c>
      <c r="S3669" s="11" t="s">
        <v>15776</v>
      </c>
      <c r="T3669" s="11" t="s">
        <v>15777</v>
      </c>
    </row>
    <row x14ac:dyDescent="0.25" r="3670" customHeight="1" ht="19.5">
      <c r="A3670" s="18">
        <v>45207</v>
      </c>
      <c r="B3670" s="11" t="s">
        <v>15778</v>
      </c>
      <c r="C3670" s="11" t="s">
        <v>4882</v>
      </c>
      <c r="D3670" s="12"/>
      <c r="E3670" s="13" t="s">
        <v>15779</v>
      </c>
      <c r="F3670" s="11" t="s">
        <v>15780</v>
      </c>
      <c r="G3670" s="12" t="s">
        <v>74</v>
      </c>
      <c r="H3670" s="12" t="s">
        <v>98</v>
      </c>
      <c r="I3670" s="14" t="s">
        <v>99</v>
      </c>
      <c r="J3670" s="12" t="s">
        <v>24</v>
      </c>
      <c r="K3670" s="12" t="s">
        <v>25</v>
      </c>
      <c r="L3670" s="12" t="s">
        <v>39</v>
      </c>
      <c r="M3670" s="11" t="s">
        <v>149</v>
      </c>
      <c r="N3670" s="11" t="s">
        <v>4871</v>
      </c>
      <c r="O3670" s="12" t="s">
        <v>29</v>
      </c>
      <c r="P3670" s="12"/>
      <c r="Q3670" s="15" t="s">
        <v>15781</v>
      </c>
      <c r="R3670" s="12" t="s">
        <v>148</v>
      </c>
      <c r="S3670" s="11" t="s">
        <v>15782</v>
      </c>
      <c r="T3670" s="11" t="s">
        <v>4989</v>
      </c>
    </row>
    <row x14ac:dyDescent="0.25" r="3671" customHeight="1" ht="19.5">
      <c r="A3671" s="18">
        <v>45207</v>
      </c>
      <c r="B3671" s="11" t="s">
        <v>15783</v>
      </c>
      <c r="C3671" s="11" t="s">
        <v>4973</v>
      </c>
      <c r="D3671" s="12"/>
      <c r="E3671" s="13">
        <v>15586362745</v>
      </c>
      <c r="F3671" s="11" t="s">
        <v>15784</v>
      </c>
      <c r="G3671" s="12" t="s">
        <v>62</v>
      </c>
      <c r="H3671" s="12"/>
      <c r="I3671" s="14" t="s">
        <v>221</v>
      </c>
      <c r="J3671" s="12" t="s">
        <v>24</v>
      </c>
      <c r="K3671" s="12" t="s">
        <v>25</v>
      </c>
      <c r="L3671" s="12" t="s">
        <v>39</v>
      </c>
      <c r="M3671" s="11" t="s">
        <v>149</v>
      </c>
      <c r="N3671" s="11" t="s">
        <v>4871</v>
      </c>
      <c r="O3671" s="12" t="s">
        <v>29</v>
      </c>
      <c r="P3671" s="12"/>
      <c r="Q3671" s="15" t="s">
        <v>15785</v>
      </c>
      <c r="R3671" s="12" t="s">
        <v>148</v>
      </c>
      <c r="S3671" s="11" t="s">
        <v>15786</v>
      </c>
      <c r="T3671" s="11" t="s">
        <v>4893</v>
      </c>
    </row>
    <row x14ac:dyDescent="0.25" r="3672" customHeight="1" ht="19.5">
      <c r="A3672" s="18">
        <v>45207</v>
      </c>
      <c r="B3672" s="11" t="s">
        <v>15787</v>
      </c>
      <c r="C3672" s="11" t="s">
        <v>4882</v>
      </c>
      <c r="D3672" s="12"/>
      <c r="E3672" s="13" t="s">
        <v>15788</v>
      </c>
      <c r="F3672" s="11" t="s">
        <v>2528</v>
      </c>
      <c r="G3672" s="12" t="s">
        <v>74</v>
      </c>
      <c r="H3672" s="12"/>
      <c r="I3672" s="14" t="s">
        <v>148</v>
      </c>
      <c r="J3672" s="12" t="s">
        <v>24</v>
      </c>
      <c r="K3672" s="12" t="s">
        <v>25</v>
      </c>
      <c r="L3672" s="12" t="s">
        <v>39</v>
      </c>
      <c r="M3672" s="11" t="s">
        <v>149</v>
      </c>
      <c r="N3672" s="11" t="s">
        <v>4871</v>
      </c>
      <c r="O3672" s="12" t="s">
        <v>29</v>
      </c>
      <c r="P3672" s="12"/>
      <c r="Q3672" s="15" t="s">
        <v>15789</v>
      </c>
      <c r="R3672" s="12" t="s">
        <v>148</v>
      </c>
      <c r="S3672" s="11" t="s">
        <v>15790</v>
      </c>
      <c r="T3672" s="11" t="s">
        <v>4961</v>
      </c>
    </row>
    <row x14ac:dyDescent="0.25" r="3673" customHeight="1" ht="19.5">
      <c r="A3673" s="18">
        <v>45207</v>
      </c>
      <c r="B3673" s="11" t="s">
        <v>15791</v>
      </c>
      <c r="C3673" s="11" t="s">
        <v>4867</v>
      </c>
      <c r="D3673" s="12"/>
      <c r="E3673" s="13" t="s">
        <v>15792</v>
      </c>
      <c r="F3673" s="11" t="s">
        <v>15793</v>
      </c>
      <c r="G3673" s="12" t="s">
        <v>74</v>
      </c>
      <c r="H3673" s="12" t="s">
        <v>130</v>
      </c>
      <c r="I3673" s="14" t="s">
        <v>4870</v>
      </c>
      <c r="J3673" s="12" t="s">
        <v>24</v>
      </c>
      <c r="K3673" s="12" t="s">
        <v>25</v>
      </c>
      <c r="L3673" s="12" t="s">
        <v>39</v>
      </c>
      <c r="M3673" s="11" t="s">
        <v>149</v>
      </c>
      <c r="N3673" s="11" t="s">
        <v>4871</v>
      </c>
      <c r="O3673" s="12" t="s">
        <v>29</v>
      </c>
      <c r="P3673" s="12"/>
      <c r="Q3673" s="15" t="s">
        <v>15794</v>
      </c>
      <c r="R3673" s="12" t="s">
        <v>148</v>
      </c>
      <c r="S3673" s="11" t="s">
        <v>15795</v>
      </c>
      <c r="T3673" s="11" t="s">
        <v>4961</v>
      </c>
    </row>
    <row x14ac:dyDescent="0.25" r="3674" customHeight="1" ht="19.5">
      <c r="A3674" s="18">
        <v>45207</v>
      </c>
      <c r="B3674" s="11" t="s">
        <v>15796</v>
      </c>
      <c r="C3674" s="11" t="s">
        <v>4867</v>
      </c>
      <c r="D3674" s="12"/>
      <c r="E3674" s="13" t="s">
        <v>15797</v>
      </c>
      <c r="F3674" s="11" t="s">
        <v>8130</v>
      </c>
      <c r="G3674" s="12" t="s">
        <v>74</v>
      </c>
      <c r="H3674" s="12"/>
      <c r="I3674" s="14" t="s">
        <v>4870</v>
      </c>
      <c r="J3674" s="12" t="s">
        <v>24</v>
      </c>
      <c r="K3674" s="12" t="s">
        <v>25</v>
      </c>
      <c r="L3674" s="12" t="s">
        <v>39</v>
      </c>
      <c r="M3674" s="11" t="s">
        <v>149</v>
      </c>
      <c r="N3674" s="11" t="s">
        <v>4871</v>
      </c>
      <c r="O3674" s="12" t="s">
        <v>29</v>
      </c>
      <c r="P3674" s="12"/>
      <c r="Q3674" s="15" t="s">
        <v>15798</v>
      </c>
      <c r="R3674" s="12" t="s">
        <v>148</v>
      </c>
      <c r="S3674" s="11" t="s">
        <v>15799</v>
      </c>
      <c r="T3674" s="11" t="s">
        <v>4874</v>
      </c>
    </row>
    <row x14ac:dyDescent="0.25" r="3675" customHeight="1" ht="19.5">
      <c r="A3675" s="18">
        <v>45207</v>
      </c>
      <c r="B3675" s="11" t="s">
        <v>15800</v>
      </c>
      <c r="C3675" s="11" t="s">
        <v>4867</v>
      </c>
      <c r="D3675" s="12"/>
      <c r="E3675" s="13" t="s">
        <v>15801</v>
      </c>
      <c r="F3675" s="11" t="s">
        <v>15802</v>
      </c>
      <c r="G3675" s="12" t="s">
        <v>74</v>
      </c>
      <c r="H3675" s="12"/>
      <c r="I3675" s="14" t="s">
        <v>4870</v>
      </c>
      <c r="J3675" s="12" t="s">
        <v>24</v>
      </c>
      <c r="K3675" s="12" t="s">
        <v>25</v>
      </c>
      <c r="L3675" s="12" t="s">
        <v>39</v>
      </c>
      <c r="M3675" s="11" t="s">
        <v>149</v>
      </c>
      <c r="N3675" s="11" t="s">
        <v>4871</v>
      </c>
      <c r="O3675" s="12" t="s">
        <v>29</v>
      </c>
      <c r="P3675" s="12"/>
      <c r="Q3675" s="15" t="s">
        <v>15803</v>
      </c>
      <c r="R3675" s="12" t="s">
        <v>148</v>
      </c>
      <c r="S3675" s="11" t="s">
        <v>15804</v>
      </c>
      <c r="T3675" s="11" t="s">
        <v>5312</v>
      </c>
    </row>
    <row x14ac:dyDescent="0.25" r="3676" customHeight="1" ht="19.5">
      <c r="A3676" s="18">
        <v>45207</v>
      </c>
      <c r="B3676" s="11" t="s">
        <v>15805</v>
      </c>
      <c r="C3676" s="11" t="s">
        <v>4867</v>
      </c>
      <c r="D3676" s="12"/>
      <c r="E3676" s="13" t="s">
        <v>15806</v>
      </c>
      <c r="F3676" s="11" t="s">
        <v>15807</v>
      </c>
      <c r="G3676" s="12" t="s">
        <v>74</v>
      </c>
      <c r="H3676" s="12"/>
      <c r="I3676" s="14" t="s">
        <v>4870</v>
      </c>
      <c r="J3676" s="12" t="s">
        <v>24</v>
      </c>
      <c r="K3676" s="12" t="s">
        <v>25</v>
      </c>
      <c r="L3676" s="12" t="s">
        <v>39</v>
      </c>
      <c r="M3676" s="11" t="s">
        <v>149</v>
      </c>
      <c r="N3676" s="11" t="s">
        <v>4871</v>
      </c>
      <c r="O3676" s="12" t="s">
        <v>29</v>
      </c>
      <c r="P3676" s="12"/>
      <c r="Q3676" s="15" t="s">
        <v>15808</v>
      </c>
      <c r="R3676" s="12" t="s">
        <v>148</v>
      </c>
      <c r="S3676" s="11" t="s">
        <v>15809</v>
      </c>
      <c r="T3676" s="11" t="s">
        <v>4893</v>
      </c>
    </row>
    <row x14ac:dyDescent="0.25" r="3677" customHeight="1" ht="19.5">
      <c r="A3677" s="18">
        <v>45207</v>
      </c>
      <c r="B3677" s="11" t="s">
        <v>15810</v>
      </c>
      <c r="C3677" s="11" t="s">
        <v>5060</v>
      </c>
      <c r="D3677" s="12"/>
      <c r="E3677" s="13" t="s">
        <v>15811</v>
      </c>
      <c r="F3677" s="11" t="s">
        <v>15812</v>
      </c>
      <c r="G3677" s="12" t="s">
        <v>74</v>
      </c>
      <c r="H3677" s="12" t="s">
        <v>98</v>
      </c>
      <c r="I3677" s="14" t="s">
        <v>4975</v>
      </c>
      <c r="J3677" s="12" t="s">
        <v>24</v>
      </c>
      <c r="K3677" s="12" t="s">
        <v>25</v>
      </c>
      <c r="L3677" s="12" t="s">
        <v>39</v>
      </c>
      <c r="M3677" s="11" t="s">
        <v>149</v>
      </c>
      <c r="N3677" s="11" t="s">
        <v>4871</v>
      </c>
      <c r="O3677" s="12" t="s">
        <v>29</v>
      </c>
      <c r="P3677" s="12"/>
      <c r="Q3677" s="15" t="s">
        <v>15813</v>
      </c>
      <c r="R3677" s="12" t="s">
        <v>42</v>
      </c>
      <c r="S3677" s="11" t="s">
        <v>15814</v>
      </c>
      <c r="T3677" s="11" t="s">
        <v>4899</v>
      </c>
    </row>
    <row x14ac:dyDescent="0.25" r="3678" customHeight="1" ht="19.5">
      <c r="A3678" s="18">
        <v>45207</v>
      </c>
      <c r="B3678" s="11" t="s">
        <v>15815</v>
      </c>
      <c r="C3678" s="11" t="s">
        <v>5086</v>
      </c>
      <c r="D3678" s="12"/>
      <c r="E3678" s="13" t="s">
        <v>15816</v>
      </c>
      <c r="F3678" s="11" t="s">
        <v>15817</v>
      </c>
      <c r="G3678" s="12" t="s">
        <v>74</v>
      </c>
      <c r="H3678" s="12"/>
      <c r="I3678" s="14" t="s">
        <v>148</v>
      </c>
      <c r="J3678" s="12" t="s">
        <v>24</v>
      </c>
      <c r="K3678" s="12" t="s">
        <v>25</v>
      </c>
      <c r="L3678" s="12" t="s">
        <v>39</v>
      </c>
      <c r="M3678" s="11" t="s">
        <v>149</v>
      </c>
      <c r="N3678" s="11" t="s">
        <v>4871</v>
      </c>
      <c r="O3678" s="12" t="s">
        <v>29</v>
      </c>
      <c r="P3678" s="12"/>
      <c r="Q3678" s="15" t="s">
        <v>15818</v>
      </c>
      <c r="R3678" s="12" t="s">
        <v>148</v>
      </c>
      <c r="S3678" s="11" t="s">
        <v>15819</v>
      </c>
      <c r="T3678" s="11" t="s">
        <v>4961</v>
      </c>
    </row>
    <row x14ac:dyDescent="0.25" r="3679" customHeight="1" ht="19.5">
      <c r="A3679" s="18">
        <v>45207</v>
      </c>
      <c r="B3679" s="11" t="s">
        <v>15820</v>
      </c>
      <c r="C3679" s="11" t="s">
        <v>5117</v>
      </c>
      <c r="D3679" s="12"/>
      <c r="E3679" s="13" t="s">
        <v>15821</v>
      </c>
      <c r="F3679" s="11" t="s">
        <v>15822</v>
      </c>
      <c r="G3679" s="12" t="s">
        <v>74</v>
      </c>
      <c r="H3679" s="12"/>
      <c r="I3679" s="14" t="s">
        <v>4975</v>
      </c>
      <c r="J3679" s="12" t="s">
        <v>24</v>
      </c>
      <c r="K3679" s="12" t="s">
        <v>25</v>
      </c>
      <c r="L3679" s="12" t="s">
        <v>39</v>
      </c>
      <c r="M3679" s="11" t="s">
        <v>149</v>
      </c>
      <c r="N3679" s="11" t="s">
        <v>4871</v>
      </c>
      <c r="O3679" s="12" t="s">
        <v>29</v>
      </c>
      <c r="P3679" s="12"/>
      <c r="Q3679" s="15" t="s">
        <v>15823</v>
      </c>
      <c r="R3679" s="12" t="s">
        <v>148</v>
      </c>
      <c r="S3679" s="11" t="s">
        <v>15824</v>
      </c>
      <c r="T3679" s="11" t="s">
        <v>4874</v>
      </c>
    </row>
    <row x14ac:dyDescent="0.25" r="3680" customHeight="1" ht="19.5">
      <c r="A3680" s="18">
        <v>45207</v>
      </c>
      <c r="B3680" s="11" t="s">
        <v>15825</v>
      </c>
      <c r="C3680" s="11" t="s">
        <v>5086</v>
      </c>
      <c r="D3680" s="12"/>
      <c r="E3680" s="13" t="s">
        <v>15826</v>
      </c>
      <c r="F3680" s="11" t="s">
        <v>15827</v>
      </c>
      <c r="G3680" s="12" t="s">
        <v>74</v>
      </c>
      <c r="H3680" s="12"/>
      <c r="I3680" s="14" t="s">
        <v>31</v>
      </c>
      <c r="J3680" s="12" t="s">
        <v>24</v>
      </c>
      <c r="K3680" s="12" t="s">
        <v>25</v>
      </c>
      <c r="L3680" s="12" t="s">
        <v>39</v>
      </c>
      <c r="M3680" s="11" t="s">
        <v>149</v>
      </c>
      <c r="N3680" s="11" t="s">
        <v>4871</v>
      </c>
      <c r="O3680" s="12" t="s">
        <v>29</v>
      </c>
      <c r="P3680" s="12"/>
      <c r="Q3680" s="15" t="s">
        <v>15828</v>
      </c>
      <c r="R3680" s="12" t="s">
        <v>148</v>
      </c>
      <c r="S3680" s="11" t="s">
        <v>15829</v>
      </c>
      <c r="T3680" s="11" t="s">
        <v>4887</v>
      </c>
    </row>
    <row x14ac:dyDescent="0.25" r="3681" customHeight="1" ht="19.5">
      <c r="A3681" s="18">
        <v>45207</v>
      </c>
      <c r="B3681" s="11" t="s">
        <v>15830</v>
      </c>
      <c r="C3681" s="11" t="s">
        <v>4867</v>
      </c>
      <c r="D3681" s="12"/>
      <c r="E3681" s="13" t="s">
        <v>13466</v>
      </c>
      <c r="F3681" s="11" t="s">
        <v>13467</v>
      </c>
      <c r="G3681" s="12" t="s">
        <v>74</v>
      </c>
      <c r="H3681" s="12" t="s">
        <v>3825</v>
      </c>
      <c r="I3681" s="14" t="s">
        <v>4870</v>
      </c>
      <c r="J3681" s="12" t="s">
        <v>24</v>
      </c>
      <c r="K3681" s="12" t="s">
        <v>25</v>
      </c>
      <c r="L3681" s="12" t="s">
        <v>39</v>
      </c>
      <c r="M3681" s="11" t="s">
        <v>149</v>
      </c>
      <c r="N3681" s="11" t="s">
        <v>4871</v>
      </c>
      <c r="O3681" s="12" t="s">
        <v>29</v>
      </c>
      <c r="P3681" s="12"/>
      <c r="Q3681" s="15" t="s">
        <v>15831</v>
      </c>
      <c r="R3681" s="12" t="s">
        <v>148</v>
      </c>
      <c r="S3681" s="11" t="s">
        <v>13470</v>
      </c>
      <c r="T3681" s="11" t="s">
        <v>4928</v>
      </c>
    </row>
    <row x14ac:dyDescent="0.25" r="3682" customHeight="1" ht="19.5">
      <c r="A3682" s="18">
        <v>45207</v>
      </c>
      <c r="B3682" s="11" t="s">
        <v>15832</v>
      </c>
      <c r="C3682" s="11" t="s">
        <v>4923</v>
      </c>
      <c r="D3682" s="12"/>
      <c r="E3682" s="13" t="s">
        <v>15833</v>
      </c>
      <c r="F3682" s="11" t="s">
        <v>15834</v>
      </c>
      <c r="G3682" s="12" t="s">
        <v>74</v>
      </c>
      <c r="H3682" s="12" t="s">
        <v>130</v>
      </c>
      <c r="I3682" s="14" t="s">
        <v>148</v>
      </c>
      <c r="J3682" s="12" t="s">
        <v>24</v>
      </c>
      <c r="K3682" s="12" t="s">
        <v>25</v>
      </c>
      <c r="L3682" s="12" t="s">
        <v>39</v>
      </c>
      <c r="M3682" s="11" t="s">
        <v>149</v>
      </c>
      <c r="N3682" s="11" t="s">
        <v>4871</v>
      </c>
      <c r="O3682" s="12" t="s">
        <v>29</v>
      </c>
      <c r="P3682" s="12"/>
      <c r="Q3682" s="15" t="s">
        <v>15835</v>
      </c>
      <c r="R3682" s="12" t="s">
        <v>42</v>
      </c>
      <c r="S3682" s="11" t="s">
        <v>15836</v>
      </c>
      <c r="T3682" s="11" t="s">
        <v>4899</v>
      </c>
    </row>
    <row x14ac:dyDescent="0.25" r="3683" customHeight="1" ht="19.5">
      <c r="A3683" s="18">
        <v>45207</v>
      </c>
      <c r="B3683" s="11" t="s">
        <v>15837</v>
      </c>
      <c r="C3683" s="11" t="s">
        <v>4867</v>
      </c>
      <c r="D3683" s="12"/>
      <c r="E3683" s="13" t="s">
        <v>15838</v>
      </c>
      <c r="F3683" s="11" t="s">
        <v>15839</v>
      </c>
      <c r="G3683" s="12" t="s">
        <v>74</v>
      </c>
      <c r="H3683" s="12"/>
      <c r="I3683" s="14" t="s">
        <v>4870</v>
      </c>
      <c r="J3683" s="12" t="s">
        <v>24</v>
      </c>
      <c r="K3683" s="12" t="s">
        <v>25</v>
      </c>
      <c r="L3683" s="12" t="s">
        <v>39</v>
      </c>
      <c r="M3683" s="11" t="s">
        <v>149</v>
      </c>
      <c r="N3683" s="11" t="s">
        <v>4871</v>
      </c>
      <c r="O3683" s="12" t="s">
        <v>29</v>
      </c>
      <c r="P3683" s="12"/>
      <c r="Q3683" s="15" t="s">
        <v>15840</v>
      </c>
      <c r="R3683" s="12" t="s">
        <v>148</v>
      </c>
      <c r="S3683" s="11" t="s">
        <v>15841</v>
      </c>
      <c r="T3683" s="11" t="s">
        <v>4874</v>
      </c>
    </row>
    <row x14ac:dyDescent="0.25" r="3684" customHeight="1" ht="19.5">
      <c r="A3684" s="18">
        <v>45207</v>
      </c>
      <c r="B3684" s="11" t="s">
        <v>15842</v>
      </c>
      <c r="C3684" s="11" t="s">
        <v>5086</v>
      </c>
      <c r="D3684" s="12"/>
      <c r="E3684" s="13" t="s">
        <v>15843</v>
      </c>
      <c r="F3684" s="11" t="s">
        <v>15844</v>
      </c>
      <c r="G3684" s="12" t="s">
        <v>74</v>
      </c>
      <c r="H3684" s="12" t="s">
        <v>130</v>
      </c>
      <c r="I3684" s="14" t="s">
        <v>42</v>
      </c>
      <c r="J3684" s="12" t="s">
        <v>24</v>
      </c>
      <c r="K3684" s="12" t="s">
        <v>25</v>
      </c>
      <c r="L3684" s="12" t="s">
        <v>39</v>
      </c>
      <c r="M3684" s="11" t="s">
        <v>149</v>
      </c>
      <c r="N3684" s="11" t="s">
        <v>4871</v>
      </c>
      <c r="O3684" s="12" t="s">
        <v>29</v>
      </c>
      <c r="P3684" s="12"/>
      <c r="Q3684" s="15" t="s">
        <v>15845</v>
      </c>
      <c r="R3684" s="12" t="s">
        <v>148</v>
      </c>
      <c r="S3684" s="11" t="s">
        <v>15846</v>
      </c>
      <c r="T3684" s="11" t="s">
        <v>4928</v>
      </c>
    </row>
    <row x14ac:dyDescent="0.25" r="3685" customHeight="1" ht="19.5">
      <c r="A3685" s="18">
        <v>45207</v>
      </c>
      <c r="B3685" s="11" t="s">
        <v>15847</v>
      </c>
      <c r="C3685" s="11" t="s">
        <v>4867</v>
      </c>
      <c r="D3685" s="12"/>
      <c r="E3685" s="13" t="s">
        <v>15848</v>
      </c>
      <c r="F3685" s="11" t="s">
        <v>15849</v>
      </c>
      <c r="G3685" s="12" t="s">
        <v>74</v>
      </c>
      <c r="H3685" s="12"/>
      <c r="I3685" s="14" t="s">
        <v>4870</v>
      </c>
      <c r="J3685" s="12" t="s">
        <v>24</v>
      </c>
      <c r="K3685" s="12" t="s">
        <v>25</v>
      </c>
      <c r="L3685" s="12" t="s">
        <v>39</v>
      </c>
      <c r="M3685" s="11" t="s">
        <v>149</v>
      </c>
      <c r="N3685" s="11" t="s">
        <v>4871</v>
      </c>
      <c r="O3685" s="12" t="s">
        <v>29</v>
      </c>
      <c r="P3685" s="12"/>
      <c r="Q3685" s="15" t="s">
        <v>15850</v>
      </c>
      <c r="R3685" s="12" t="s">
        <v>148</v>
      </c>
      <c r="S3685" s="11" t="s">
        <v>15851</v>
      </c>
      <c r="T3685" s="11" t="s">
        <v>4893</v>
      </c>
    </row>
    <row x14ac:dyDescent="0.25" r="3686" customHeight="1" ht="19.5">
      <c r="A3686" s="18">
        <v>45207</v>
      </c>
      <c r="B3686" s="11" t="s">
        <v>15852</v>
      </c>
      <c r="C3686" s="11" t="s">
        <v>5060</v>
      </c>
      <c r="D3686" s="12"/>
      <c r="E3686" s="13" t="s">
        <v>15853</v>
      </c>
      <c r="F3686" s="11" t="s">
        <v>8568</v>
      </c>
      <c r="G3686" s="12" t="s">
        <v>74</v>
      </c>
      <c r="H3686" s="12"/>
      <c r="I3686" s="14" t="s">
        <v>4975</v>
      </c>
      <c r="J3686" s="12" t="s">
        <v>24</v>
      </c>
      <c r="K3686" s="12" t="s">
        <v>25</v>
      </c>
      <c r="L3686" s="12" t="s">
        <v>39</v>
      </c>
      <c r="M3686" s="11" t="s">
        <v>149</v>
      </c>
      <c r="N3686" s="11" t="s">
        <v>4871</v>
      </c>
      <c r="O3686" s="12" t="s">
        <v>29</v>
      </c>
      <c r="P3686" s="12"/>
      <c r="Q3686" s="15" t="s">
        <v>15854</v>
      </c>
      <c r="R3686" s="12" t="s">
        <v>148</v>
      </c>
      <c r="S3686" s="11" t="s">
        <v>15855</v>
      </c>
      <c r="T3686" s="11" t="s">
        <v>4893</v>
      </c>
    </row>
    <row x14ac:dyDescent="0.25" r="3687" customHeight="1" ht="19.5">
      <c r="A3687" s="18">
        <v>45207</v>
      </c>
      <c r="B3687" s="11" t="s">
        <v>15856</v>
      </c>
      <c r="C3687" s="11" t="s">
        <v>5060</v>
      </c>
      <c r="D3687" s="12"/>
      <c r="E3687" s="13" t="s">
        <v>15853</v>
      </c>
      <c r="F3687" s="11" t="s">
        <v>8568</v>
      </c>
      <c r="G3687" s="12" t="s">
        <v>74</v>
      </c>
      <c r="H3687" s="12"/>
      <c r="I3687" s="14" t="s">
        <v>4975</v>
      </c>
      <c r="J3687" s="12" t="s">
        <v>24</v>
      </c>
      <c r="K3687" s="12" t="s">
        <v>25</v>
      </c>
      <c r="L3687" s="12" t="s">
        <v>39</v>
      </c>
      <c r="M3687" s="11" t="s">
        <v>149</v>
      </c>
      <c r="N3687" s="11" t="s">
        <v>4871</v>
      </c>
      <c r="O3687" s="12" t="s">
        <v>29</v>
      </c>
      <c r="P3687" s="12"/>
      <c r="Q3687" s="15" t="s">
        <v>15857</v>
      </c>
      <c r="R3687" s="12" t="s">
        <v>148</v>
      </c>
      <c r="S3687" s="11" t="s">
        <v>15858</v>
      </c>
      <c r="T3687" s="11" t="s">
        <v>4893</v>
      </c>
    </row>
    <row x14ac:dyDescent="0.25" r="3688" customHeight="1" ht="19.5">
      <c r="A3688" s="18">
        <v>45207</v>
      </c>
      <c r="B3688" s="11" t="s">
        <v>15859</v>
      </c>
      <c r="C3688" s="11" t="s">
        <v>6859</v>
      </c>
      <c r="D3688" s="12"/>
      <c r="E3688" s="13" t="s">
        <v>15860</v>
      </c>
      <c r="F3688" s="11" t="s">
        <v>15861</v>
      </c>
      <c r="G3688" s="12" t="s">
        <v>74</v>
      </c>
      <c r="H3688" s="12" t="s">
        <v>130</v>
      </c>
      <c r="I3688" s="14" t="s">
        <v>1504</v>
      </c>
      <c r="J3688" s="12" t="s">
        <v>24</v>
      </c>
      <c r="K3688" s="12" t="s">
        <v>25</v>
      </c>
      <c r="L3688" s="12" t="s">
        <v>39</v>
      </c>
      <c r="M3688" s="11" t="s">
        <v>149</v>
      </c>
      <c r="N3688" s="11" t="s">
        <v>4871</v>
      </c>
      <c r="O3688" s="12" t="s">
        <v>29</v>
      </c>
      <c r="P3688" s="12"/>
      <c r="Q3688" s="15" t="s">
        <v>15862</v>
      </c>
      <c r="R3688" s="12" t="s">
        <v>148</v>
      </c>
      <c r="S3688" s="11" t="s">
        <v>15863</v>
      </c>
      <c r="T3688" s="11" t="s">
        <v>4893</v>
      </c>
    </row>
    <row x14ac:dyDescent="0.25" r="3689" customHeight="1" ht="19.5">
      <c r="A3689" s="18">
        <v>45207</v>
      </c>
      <c r="B3689" s="11" t="s">
        <v>15864</v>
      </c>
      <c r="C3689" s="11" t="s">
        <v>5117</v>
      </c>
      <c r="D3689" s="12"/>
      <c r="E3689" s="13" t="s">
        <v>15865</v>
      </c>
      <c r="F3689" s="11" t="s">
        <v>15866</v>
      </c>
      <c r="G3689" s="12" t="s">
        <v>74</v>
      </c>
      <c r="H3689" s="12"/>
      <c r="I3689" s="14" t="s">
        <v>4975</v>
      </c>
      <c r="J3689" s="12" t="s">
        <v>24</v>
      </c>
      <c r="K3689" s="12" t="s">
        <v>25</v>
      </c>
      <c r="L3689" s="12" t="s">
        <v>39</v>
      </c>
      <c r="M3689" s="11" t="s">
        <v>149</v>
      </c>
      <c r="N3689" s="11" t="s">
        <v>4871</v>
      </c>
      <c r="O3689" s="12" t="s">
        <v>29</v>
      </c>
      <c r="P3689" s="12"/>
      <c r="Q3689" s="15" t="s">
        <v>15867</v>
      </c>
      <c r="R3689" s="12" t="s">
        <v>148</v>
      </c>
      <c r="S3689" s="11" t="s">
        <v>15868</v>
      </c>
      <c r="T3689" s="11" t="s">
        <v>4893</v>
      </c>
    </row>
    <row x14ac:dyDescent="0.25" r="3690" customHeight="1" ht="19.5">
      <c r="A3690" s="18">
        <v>45207</v>
      </c>
      <c r="B3690" s="11" t="s">
        <v>15869</v>
      </c>
      <c r="C3690" s="11" t="s">
        <v>5086</v>
      </c>
      <c r="D3690" s="12"/>
      <c r="E3690" s="13" t="s">
        <v>15870</v>
      </c>
      <c r="F3690" s="11" t="s">
        <v>15871</v>
      </c>
      <c r="G3690" s="12" t="s">
        <v>74</v>
      </c>
      <c r="H3690" s="12"/>
      <c r="I3690" s="14" t="s">
        <v>148</v>
      </c>
      <c r="J3690" s="12" t="s">
        <v>24</v>
      </c>
      <c r="K3690" s="12" t="s">
        <v>25</v>
      </c>
      <c r="L3690" s="12" t="s">
        <v>39</v>
      </c>
      <c r="M3690" s="11" t="s">
        <v>149</v>
      </c>
      <c r="N3690" s="11" t="s">
        <v>4871</v>
      </c>
      <c r="O3690" s="12" t="s">
        <v>29</v>
      </c>
      <c r="P3690" s="12"/>
      <c r="Q3690" s="15" t="s">
        <v>15872</v>
      </c>
      <c r="R3690" s="12" t="s">
        <v>148</v>
      </c>
      <c r="S3690" s="11" t="s">
        <v>15873</v>
      </c>
      <c r="T3690" s="11" t="s">
        <v>4961</v>
      </c>
    </row>
    <row x14ac:dyDescent="0.25" r="3691" customHeight="1" ht="19.5">
      <c r="A3691" s="18">
        <v>45207</v>
      </c>
      <c r="B3691" s="11" t="s">
        <v>15874</v>
      </c>
      <c r="C3691" s="11" t="s">
        <v>4923</v>
      </c>
      <c r="D3691" s="12"/>
      <c r="E3691" s="13" t="s">
        <v>15875</v>
      </c>
      <c r="F3691" s="11" t="s">
        <v>15876</v>
      </c>
      <c r="G3691" s="12" t="s">
        <v>74</v>
      </c>
      <c r="H3691" s="12"/>
      <c r="I3691" s="14" t="s">
        <v>148</v>
      </c>
      <c r="J3691" s="12" t="s">
        <v>24</v>
      </c>
      <c r="K3691" s="12" t="s">
        <v>25</v>
      </c>
      <c r="L3691" s="12" t="s">
        <v>39</v>
      </c>
      <c r="M3691" s="11" t="s">
        <v>149</v>
      </c>
      <c r="N3691" s="11" t="s">
        <v>4871</v>
      </c>
      <c r="O3691" s="12" t="s">
        <v>29</v>
      </c>
      <c r="P3691" s="12"/>
      <c r="Q3691" s="15" t="s">
        <v>15877</v>
      </c>
      <c r="R3691" s="12" t="s">
        <v>148</v>
      </c>
      <c r="S3691" s="11" t="s">
        <v>15878</v>
      </c>
      <c r="T3691" s="11" t="s">
        <v>4906</v>
      </c>
    </row>
    <row x14ac:dyDescent="0.25" r="3692" customHeight="1" ht="19.5">
      <c r="A3692" s="18">
        <v>45207</v>
      </c>
      <c r="B3692" s="11" t="s">
        <v>15879</v>
      </c>
      <c r="C3692" s="11" t="s">
        <v>4867</v>
      </c>
      <c r="D3692" s="12"/>
      <c r="E3692" s="13" t="s">
        <v>15880</v>
      </c>
      <c r="F3692" s="11" t="s">
        <v>15881</v>
      </c>
      <c r="G3692" s="12" t="s">
        <v>74</v>
      </c>
      <c r="H3692" s="12"/>
      <c r="I3692" s="14" t="s">
        <v>4870</v>
      </c>
      <c r="J3692" s="12" t="s">
        <v>24</v>
      </c>
      <c r="K3692" s="12" t="s">
        <v>25</v>
      </c>
      <c r="L3692" s="12" t="s">
        <v>39</v>
      </c>
      <c r="M3692" s="11" t="s">
        <v>149</v>
      </c>
      <c r="N3692" s="11" t="s">
        <v>4871</v>
      </c>
      <c r="O3692" s="12" t="s">
        <v>29</v>
      </c>
      <c r="P3692" s="12"/>
      <c r="Q3692" s="15" t="s">
        <v>15882</v>
      </c>
      <c r="R3692" s="12" t="s">
        <v>148</v>
      </c>
      <c r="S3692" s="11" t="s">
        <v>15883</v>
      </c>
      <c r="T3692" s="11" t="s">
        <v>4955</v>
      </c>
    </row>
    <row x14ac:dyDescent="0.25" r="3693" customHeight="1" ht="19.5">
      <c r="A3693" s="18">
        <v>45207</v>
      </c>
      <c r="B3693" s="11" t="s">
        <v>15884</v>
      </c>
      <c r="C3693" s="11" t="s">
        <v>4867</v>
      </c>
      <c r="D3693" s="12"/>
      <c r="E3693" s="13" t="s">
        <v>15885</v>
      </c>
      <c r="F3693" s="11" t="s">
        <v>15886</v>
      </c>
      <c r="G3693" s="12" t="s">
        <v>74</v>
      </c>
      <c r="H3693" s="12" t="s">
        <v>130</v>
      </c>
      <c r="I3693" s="14" t="s">
        <v>4870</v>
      </c>
      <c r="J3693" s="12" t="s">
        <v>24</v>
      </c>
      <c r="K3693" s="12" t="s">
        <v>25</v>
      </c>
      <c r="L3693" s="12" t="s">
        <v>39</v>
      </c>
      <c r="M3693" s="11" t="s">
        <v>149</v>
      </c>
      <c r="N3693" s="11" t="s">
        <v>4871</v>
      </c>
      <c r="O3693" s="12" t="s">
        <v>29</v>
      </c>
      <c r="P3693" s="12"/>
      <c r="Q3693" s="15" t="s">
        <v>15887</v>
      </c>
      <c r="R3693" s="12" t="s">
        <v>148</v>
      </c>
      <c r="S3693" s="11" t="s">
        <v>15888</v>
      </c>
      <c r="T3693" s="11" t="s">
        <v>4893</v>
      </c>
    </row>
    <row x14ac:dyDescent="0.25" r="3694" customHeight="1" ht="19.5">
      <c r="A3694" s="18">
        <v>45207</v>
      </c>
      <c r="B3694" s="11" t="s">
        <v>15889</v>
      </c>
      <c r="C3694" s="11" t="s">
        <v>4867</v>
      </c>
      <c r="D3694" s="12"/>
      <c r="E3694" s="13" t="s">
        <v>15890</v>
      </c>
      <c r="F3694" s="11" t="s">
        <v>15891</v>
      </c>
      <c r="G3694" s="12" t="s">
        <v>74</v>
      </c>
      <c r="H3694" s="12" t="s">
        <v>98</v>
      </c>
      <c r="I3694" s="14" t="s">
        <v>4870</v>
      </c>
      <c r="J3694" s="12" t="s">
        <v>24</v>
      </c>
      <c r="K3694" s="12" t="s">
        <v>25</v>
      </c>
      <c r="L3694" s="12" t="s">
        <v>39</v>
      </c>
      <c r="M3694" s="11" t="s">
        <v>149</v>
      </c>
      <c r="N3694" s="11" t="s">
        <v>4871</v>
      </c>
      <c r="O3694" s="12" t="s">
        <v>29</v>
      </c>
      <c r="P3694" s="12"/>
      <c r="Q3694" s="15" t="s">
        <v>15892</v>
      </c>
      <c r="R3694" s="12" t="s">
        <v>148</v>
      </c>
      <c r="S3694" s="11" t="s">
        <v>15893</v>
      </c>
      <c r="T3694" s="11" t="s">
        <v>4961</v>
      </c>
    </row>
    <row x14ac:dyDescent="0.25" r="3695" customHeight="1" ht="19.5">
      <c r="A3695" s="18">
        <v>45207</v>
      </c>
      <c r="B3695" s="11" t="s">
        <v>15894</v>
      </c>
      <c r="C3695" s="11" t="s">
        <v>5086</v>
      </c>
      <c r="D3695" s="12"/>
      <c r="E3695" s="13" t="s">
        <v>15895</v>
      </c>
      <c r="F3695" s="11" t="s">
        <v>15896</v>
      </c>
      <c r="G3695" s="12" t="s">
        <v>74</v>
      </c>
      <c r="H3695" s="12"/>
      <c r="I3695" s="14" t="s">
        <v>148</v>
      </c>
      <c r="J3695" s="12" t="s">
        <v>24</v>
      </c>
      <c r="K3695" s="12" t="s">
        <v>25</v>
      </c>
      <c r="L3695" s="12" t="s">
        <v>39</v>
      </c>
      <c r="M3695" s="11" t="s">
        <v>149</v>
      </c>
      <c r="N3695" s="11" t="s">
        <v>4871</v>
      </c>
      <c r="O3695" s="12" t="s">
        <v>29</v>
      </c>
      <c r="P3695" s="12"/>
      <c r="Q3695" s="15" t="s">
        <v>15897</v>
      </c>
      <c r="R3695" s="12" t="s">
        <v>148</v>
      </c>
      <c r="S3695" s="11" t="s">
        <v>15898</v>
      </c>
      <c r="T3695" s="11" t="s">
        <v>4887</v>
      </c>
    </row>
    <row x14ac:dyDescent="0.25" r="3696" customHeight="1" ht="19.5">
      <c r="A3696" s="18">
        <v>45207</v>
      </c>
      <c r="B3696" s="11" t="s">
        <v>15899</v>
      </c>
      <c r="C3696" s="11" t="s">
        <v>4867</v>
      </c>
      <c r="D3696" s="12"/>
      <c r="E3696" s="13" t="s">
        <v>15900</v>
      </c>
      <c r="F3696" s="11" t="s">
        <v>15901</v>
      </c>
      <c r="G3696" s="12" t="s">
        <v>74</v>
      </c>
      <c r="H3696" s="12"/>
      <c r="I3696" s="14" t="s">
        <v>4870</v>
      </c>
      <c r="J3696" s="12" t="s">
        <v>24</v>
      </c>
      <c r="K3696" s="12" t="s">
        <v>25</v>
      </c>
      <c r="L3696" s="12" t="s">
        <v>39</v>
      </c>
      <c r="M3696" s="11" t="s">
        <v>149</v>
      </c>
      <c r="N3696" s="11" t="s">
        <v>4871</v>
      </c>
      <c r="O3696" s="12" t="s">
        <v>29</v>
      </c>
      <c r="P3696" s="12"/>
      <c r="Q3696" s="15" t="s">
        <v>15902</v>
      </c>
      <c r="R3696" s="12" t="s">
        <v>148</v>
      </c>
      <c r="S3696" s="11" t="s">
        <v>15903</v>
      </c>
      <c r="T3696" s="11" t="s">
        <v>7782</v>
      </c>
    </row>
    <row x14ac:dyDescent="0.25" r="3697" customHeight="1" ht="19.5">
      <c r="A3697" s="18">
        <v>45207</v>
      </c>
      <c r="B3697" s="11" t="s">
        <v>15904</v>
      </c>
      <c r="C3697" s="11" t="s">
        <v>4882</v>
      </c>
      <c r="D3697" s="12"/>
      <c r="E3697" s="13" t="s">
        <v>15905</v>
      </c>
      <c r="F3697" s="11" t="s">
        <v>15906</v>
      </c>
      <c r="G3697" s="12" t="s">
        <v>74</v>
      </c>
      <c r="H3697" s="12"/>
      <c r="I3697" s="14" t="s">
        <v>148</v>
      </c>
      <c r="J3697" s="12" t="s">
        <v>24</v>
      </c>
      <c r="K3697" s="12" t="s">
        <v>25</v>
      </c>
      <c r="L3697" s="12" t="s">
        <v>39</v>
      </c>
      <c r="M3697" s="11" t="s">
        <v>149</v>
      </c>
      <c r="N3697" s="11" t="s">
        <v>4871</v>
      </c>
      <c r="O3697" s="12" t="s">
        <v>29</v>
      </c>
      <c r="P3697" s="12"/>
      <c r="Q3697" s="15" t="s">
        <v>15907</v>
      </c>
      <c r="R3697" s="12" t="s">
        <v>148</v>
      </c>
      <c r="S3697" s="11" t="s">
        <v>15908</v>
      </c>
      <c r="T3697" s="11" t="s">
        <v>4893</v>
      </c>
    </row>
    <row x14ac:dyDescent="0.25" r="3698" customHeight="1" ht="19.5">
      <c r="A3698" s="18">
        <v>45207</v>
      </c>
      <c r="B3698" s="11" t="s">
        <v>15909</v>
      </c>
      <c r="C3698" s="11" t="s">
        <v>5060</v>
      </c>
      <c r="D3698" s="12"/>
      <c r="E3698" s="13" t="s">
        <v>15910</v>
      </c>
      <c r="F3698" s="11" t="s">
        <v>15911</v>
      </c>
      <c r="G3698" s="12" t="s">
        <v>74</v>
      </c>
      <c r="H3698" s="12"/>
      <c r="I3698" s="14" t="s">
        <v>4975</v>
      </c>
      <c r="J3698" s="12" t="s">
        <v>24</v>
      </c>
      <c r="K3698" s="12" t="s">
        <v>25</v>
      </c>
      <c r="L3698" s="12" t="s">
        <v>39</v>
      </c>
      <c r="M3698" s="11" t="s">
        <v>149</v>
      </c>
      <c r="N3698" s="11" t="s">
        <v>4871</v>
      </c>
      <c r="O3698" s="12" t="s">
        <v>29</v>
      </c>
      <c r="P3698" s="12"/>
      <c r="Q3698" s="15" t="s">
        <v>15912</v>
      </c>
      <c r="R3698" s="12" t="s">
        <v>148</v>
      </c>
      <c r="S3698" s="11" t="s">
        <v>15913</v>
      </c>
      <c r="T3698" s="11" t="s">
        <v>4887</v>
      </c>
    </row>
    <row x14ac:dyDescent="0.25" r="3699" customHeight="1" ht="19.5">
      <c r="A3699" s="18">
        <v>45207</v>
      </c>
      <c r="B3699" s="11" t="s">
        <v>15914</v>
      </c>
      <c r="C3699" s="11" t="s">
        <v>4867</v>
      </c>
      <c r="D3699" s="12"/>
      <c r="E3699" s="13" t="s">
        <v>15915</v>
      </c>
      <c r="F3699" s="11" t="s">
        <v>15916</v>
      </c>
      <c r="G3699" s="12" t="s">
        <v>74</v>
      </c>
      <c r="H3699" s="12"/>
      <c r="I3699" s="14" t="s">
        <v>4870</v>
      </c>
      <c r="J3699" s="12" t="s">
        <v>24</v>
      </c>
      <c r="K3699" s="12" t="s">
        <v>25</v>
      </c>
      <c r="L3699" s="12" t="s">
        <v>39</v>
      </c>
      <c r="M3699" s="11" t="s">
        <v>149</v>
      </c>
      <c r="N3699" s="11" t="s">
        <v>4871</v>
      </c>
      <c r="O3699" s="12" t="s">
        <v>29</v>
      </c>
      <c r="P3699" s="12"/>
      <c r="Q3699" s="15" t="s">
        <v>15917</v>
      </c>
      <c r="R3699" s="12" t="s">
        <v>148</v>
      </c>
      <c r="S3699" s="11" t="s">
        <v>11792</v>
      </c>
      <c r="T3699" s="11" t="s">
        <v>4887</v>
      </c>
    </row>
    <row x14ac:dyDescent="0.25" r="3700" customHeight="1" ht="19.5">
      <c r="A3700" s="18">
        <v>45207</v>
      </c>
      <c r="B3700" s="11" t="s">
        <v>15918</v>
      </c>
      <c r="C3700" s="11" t="s">
        <v>4882</v>
      </c>
      <c r="D3700" s="12"/>
      <c r="E3700" s="13">
        <v>15902638861</v>
      </c>
      <c r="F3700" s="11" t="s">
        <v>7458</v>
      </c>
      <c r="G3700" s="12"/>
      <c r="H3700" s="12"/>
      <c r="I3700" s="14" t="s">
        <v>148</v>
      </c>
      <c r="J3700" s="12" t="s">
        <v>24</v>
      </c>
      <c r="K3700" s="12" t="s">
        <v>25</v>
      </c>
      <c r="L3700" s="12" t="s">
        <v>39</v>
      </c>
      <c r="M3700" s="11" t="s">
        <v>149</v>
      </c>
      <c r="N3700" s="11" t="s">
        <v>4871</v>
      </c>
      <c r="O3700" s="12" t="s">
        <v>29</v>
      </c>
      <c r="P3700" s="12"/>
      <c r="Q3700" s="15" t="s">
        <v>15919</v>
      </c>
      <c r="R3700" s="12" t="s">
        <v>148</v>
      </c>
      <c r="S3700" s="11" t="s">
        <v>15920</v>
      </c>
      <c r="T3700" s="11" t="s">
        <v>5339</v>
      </c>
    </row>
    <row x14ac:dyDescent="0.25" r="3701" customHeight="1" ht="19.5">
      <c r="A3701" s="18">
        <v>45207</v>
      </c>
      <c r="B3701" s="11" t="s">
        <v>15921</v>
      </c>
      <c r="C3701" s="11" t="s">
        <v>5086</v>
      </c>
      <c r="D3701" s="12"/>
      <c r="E3701" s="13" t="s">
        <v>15922</v>
      </c>
      <c r="F3701" s="11" t="s">
        <v>15923</v>
      </c>
      <c r="G3701" s="12" t="s">
        <v>74</v>
      </c>
      <c r="H3701" s="12" t="s">
        <v>98</v>
      </c>
      <c r="I3701" s="14" t="s">
        <v>148</v>
      </c>
      <c r="J3701" s="12" t="s">
        <v>24</v>
      </c>
      <c r="K3701" s="12" t="s">
        <v>25</v>
      </c>
      <c r="L3701" s="12" t="s">
        <v>39</v>
      </c>
      <c r="M3701" s="11" t="s">
        <v>149</v>
      </c>
      <c r="N3701" s="11" t="s">
        <v>4871</v>
      </c>
      <c r="O3701" s="12" t="s">
        <v>29</v>
      </c>
      <c r="P3701" s="12"/>
      <c r="Q3701" s="15" t="s">
        <v>15924</v>
      </c>
      <c r="R3701" s="12" t="s">
        <v>148</v>
      </c>
      <c r="S3701" s="11" t="s">
        <v>15925</v>
      </c>
      <c r="T3701" s="11" t="s">
        <v>4928</v>
      </c>
    </row>
    <row x14ac:dyDescent="0.25" r="3702" customHeight="1" ht="19.5">
      <c r="A3702" s="18">
        <v>45207</v>
      </c>
      <c r="B3702" s="11" t="s">
        <v>15926</v>
      </c>
      <c r="C3702" s="11" t="s">
        <v>4867</v>
      </c>
      <c r="D3702" s="12"/>
      <c r="E3702" s="13" t="s">
        <v>15927</v>
      </c>
      <c r="F3702" s="11" t="s">
        <v>15928</v>
      </c>
      <c r="G3702" s="12" t="s">
        <v>74</v>
      </c>
      <c r="H3702" s="12"/>
      <c r="I3702" s="14" t="s">
        <v>4870</v>
      </c>
      <c r="J3702" s="12" t="s">
        <v>24</v>
      </c>
      <c r="K3702" s="12" t="s">
        <v>25</v>
      </c>
      <c r="L3702" s="12" t="s">
        <v>39</v>
      </c>
      <c r="M3702" s="11" t="s">
        <v>149</v>
      </c>
      <c r="N3702" s="11" t="s">
        <v>4871</v>
      </c>
      <c r="O3702" s="12" t="s">
        <v>29</v>
      </c>
      <c r="P3702" s="12"/>
      <c r="Q3702" s="15" t="s">
        <v>4481</v>
      </c>
      <c r="R3702" s="12" t="s">
        <v>148</v>
      </c>
      <c r="S3702" s="11" t="s">
        <v>15929</v>
      </c>
      <c r="T3702" s="11" t="s">
        <v>4887</v>
      </c>
    </row>
    <row x14ac:dyDescent="0.25" r="3703" customHeight="1" ht="19.5">
      <c r="A3703" s="18">
        <v>45207</v>
      </c>
      <c r="B3703" s="11" t="s">
        <v>15930</v>
      </c>
      <c r="C3703" s="11" t="s">
        <v>4882</v>
      </c>
      <c r="D3703" s="12"/>
      <c r="E3703" s="13" t="s">
        <v>15931</v>
      </c>
      <c r="F3703" s="11" t="s">
        <v>15932</v>
      </c>
      <c r="G3703" s="12" t="s">
        <v>74</v>
      </c>
      <c r="H3703" s="12"/>
      <c r="I3703" s="14" t="s">
        <v>381</v>
      </c>
      <c r="J3703" s="12" t="s">
        <v>24</v>
      </c>
      <c r="K3703" s="12" t="s">
        <v>172</v>
      </c>
      <c r="L3703" s="12"/>
      <c r="M3703" s="11" t="s">
        <v>149</v>
      </c>
      <c r="N3703" s="11" t="s">
        <v>4871</v>
      </c>
      <c r="O3703" s="12" t="s">
        <v>29</v>
      </c>
      <c r="P3703" s="12"/>
      <c r="Q3703" s="15" t="s">
        <v>15933</v>
      </c>
      <c r="R3703" s="12" t="s">
        <v>148</v>
      </c>
      <c r="S3703" s="11" t="s">
        <v>15934</v>
      </c>
      <c r="T3703" s="11" t="s">
        <v>4906</v>
      </c>
    </row>
    <row x14ac:dyDescent="0.25" r="3704" customHeight="1" ht="19.5">
      <c r="A3704" s="18">
        <v>45207</v>
      </c>
      <c r="B3704" s="11" t="s">
        <v>15935</v>
      </c>
      <c r="C3704" s="11" t="s">
        <v>4882</v>
      </c>
      <c r="D3704" s="12"/>
      <c r="E3704" s="13" t="s">
        <v>15936</v>
      </c>
      <c r="F3704" s="11" t="s">
        <v>15937</v>
      </c>
      <c r="G3704" s="12" t="s">
        <v>74</v>
      </c>
      <c r="H3704" s="12" t="s">
        <v>130</v>
      </c>
      <c r="I3704" s="14" t="s">
        <v>148</v>
      </c>
      <c r="J3704" s="12" t="s">
        <v>24</v>
      </c>
      <c r="K3704" s="12" t="s">
        <v>25</v>
      </c>
      <c r="L3704" s="12" t="s">
        <v>39</v>
      </c>
      <c r="M3704" s="11" t="s">
        <v>149</v>
      </c>
      <c r="N3704" s="11" t="s">
        <v>4871</v>
      </c>
      <c r="O3704" s="12" t="s">
        <v>29</v>
      </c>
      <c r="P3704" s="12"/>
      <c r="Q3704" s="15" t="s">
        <v>15938</v>
      </c>
      <c r="R3704" s="12" t="s">
        <v>148</v>
      </c>
      <c r="S3704" s="11" t="s">
        <v>15939</v>
      </c>
      <c r="T3704" s="11" t="s">
        <v>4961</v>
      </c>
    </row>
    <row x14ac:dyDescent="0.25" r="3705" customHeight="1" ht="19.5">
      <c r="A3705" s="18">
        <v>45207</v>
      </c>
      <c r="B3705" s="11" t="s">
        <v>15940</v>
      </c>
      <c r="C3705" s="11" t="s">
        <v>4882</v>
      </c>
      <c r="D3705" s="12"/>
      <c r="E3705" s="13" t="s">
        <v>15941</v>
      </c>
      <c r="F3705" s="11" t="s">
        <v>15942</v>
      </c>
      <c r="G3705" s="12" t="s">
        <v>74</v>
      </c>
      <c r="H3705" s="12" t="s">
        <v>130</v>
      </c>
      <c r="I3705" s="14" t="s">
        <v>148</v>
      </c>
      <c r="J3705" s="12" t="s">
        <v>24</v>
      </c>
      <c r="K3705" s="12" t="s">
        <v>25</v>
      </c>
      <c r="L3705" s="12" t="s">
        <v>39</v>
      </c>
      <c r="M3705" s="11" t="s">
        <v>149</v>
      </c>
      <c r="N3705" s="11" t="s">
        <v>4871</v>
      </c>
      <c r="O3705" s="12" t="s">
        <v>29</v>
      </c>
      <c r="P3705" s="12"/>
      <c r="Q3705" s="15" t="s">
        <v>15943</v>
      </c>
      <c r="R3705" s="12" t="s">
        <v>148</v>
      </c>
      <c r="S3705" s="11" t="s">
        <v>15944</v>
      </c>
      <c r="T3705" s="11" t="s">
        <v>4893</v>
      </c>
    </row>
    <row x14ac:dyDescent="0.25" r="3706" customHeight="1" ht="19.5">
      <c r="A3706" s="18">
        <v>45207</v>
      </c>
      <c r="B3706" s="11" t="s">
        <v>15945</v>
      </c>
      <c r="C3706" s="11" t="s">
        <v>4867</v>
      </c>
      <c r="D3706" s="12"/>
      <c r="E3706" s="13" t="s">
        <v>15946</v>
      </c>
      <c r="F3706" s="11" t="s">
        <v>15947</v>
      </c>
      <c r="G3706" s="12" t="s">
        <v>74</v>
      </c>
      <c r="H3706" s="12"/>
      <c r="I3706" s="14" t="s">
        <v>4870</v>
      </c>
      <c r="J3706" s="12" t="s">
        <v>24</v>
      </c>
      <c r="K3706" s="12" t="s">
        <v>25</v>
      </c>
      <c r="L3706" s="12" t="s">
        <v>39</v>
      </c>
      <c r="M3706" s="11" t="s">
        <v>149</v>
      </c>
      <c r="N3706" s="11" t="s">
        <v>4871</v>
      </c>
      <c r="O3706" s="12" t="s">
        <v>29</v>
      </c>
      <c r="P3706" s="12"/>
      <c r="Q3706" s="15" t="s">
        <v>15948</v>
      </c>
      <c r="R3706" s="12" t="s">
        <v>148</v>
      </c>
      <c r="S3706" s="11" t="s">
        <v>15949</v>
      </c>
      <c r="T3706" s="11" t="s">
        <v>4961</v>
      </c>
    </row>
    <row x14ac:dyDescent="0.25" r="3707" customHeight="1" ht="19.5">
      <c r="A3707" s="18">
        <v>45207</v>
      </c>
      <c r="B3707" s="11" t="s">
        <v>15950</v>
      </c>
      <c r="C3707" s="11" t="s">
        <v>4867</v>
      </c>
      <c r="D3707" s="12"/>
      <c r="E3707" s="13" t="s">
        <v>15951</v>
      </c>
      <c r="F3707" s="11" t="s">
        <v>15952</v>
      </c>
      <c r="G3707" s="12" t="s">
        <v>74</v>
      </c>
      <c r="H3707" s="12" t="s">
        <v>130</v>
      </c>
      <c r="I3707" s="14" t="s">
        <v>4870</v>
      </c>
      <c r="J3707" s="12" t="s">
        <v>24</v>
      </c>
      <c r="K3707" s="12" t="s">
        <v>25</v>
      </c>
      <c r="L3707" s="12" t="s">
        <v>39</v>
      </c>
      <c r="M3707" s="11" t="s">
        <v>149</v>
      </c>
      <c r="N3707" s="11" t="s">
        <v>4871</v>
      </c>
      <c r="O3707" s="12" t="s">
        <v>29</v>
      </c>
      <c r="P3707" s="12"/>
      <c r="Q3707" s="15" t="s">
        <v>15953</v>
      </c>
      <c r="R3707" s="12" t="s">
        <v>148</v>
      </c>
      <c r="S3707" s="11" t="s">
        <v>15954</v>
      </c>
      <c r="T3707" s="11" t="s">
        <v>4928</v>
      </c>
    </row>
    <row x14ac:dyDescent="0.25" r="3708" customHeight="1" ht="19.5">
      <c r="A3708" s="18">
        <v>45207</v>
      </c>
      <c r="B3708" s="11" t="s">
        <v>15955</v>
      </c>
      <c r="C3708" s="11" t="s">
        <v>5086</v>
      </c>
      <c r="D3708" s="12"/>
      <c r="E3708" s="13" t="s">
        <v>15956</v>
      </c>
      <c r="F3708" s="11" t="s">
        <v>15957</v>
      </c>
      <c r="G3708" s="12" t="s">
        <v>74</v>
      </c>
      <c r="H3708" s="12"/>
      <c r="I3708" s="14" t="s">
        <v>148</v>
      </c>
      <c r="J3708" s="12" t="s">
        <v>24</v>
      </c>
      <c r="K3708" s="12" t="s">
        <v>25</v>
      </c>
      <c r="L3708" s="12" t="s">
        <v>39</v>
      </c>
      <c r="M3708" s="11" t="s">
        <v>149</v>
      </c>
      <c r="N3708" s="11" t="s">
        <v>4871</v>
      </c>
      <c r="O3708" s="12" t="s">
        <v>29</v>
      </c>
      <c r="P3708" s="12"/>
      <c r="Q3708" s="15" t="s">
        <v>15958</v>
      </c>
      <c r="R3708" s="12" t="s">
        <v>42</v>
      </c>
      <c r="S3708" s="11" t="s">
        <v>15959</v>
      </c>
      <c r="T3708" s="11" t="s">
        <v>15960</v>
      </c>
    </row>
    <row x14ac:dyDescent="0.25" r="3709" customHeight="1" ht="19.5">
      <c r="A3709" s="18">
        <v>45207</v>
      </c>
      <c r="B3709" s="11" t="s">
        <v>15961</v>
      </c>
      <c r="C3709" s="11" t="s">
        <v>4867</v>
      </c>
      <c r="D3709" s="12"/>
      <c r="E3709" s="13" t="s">
        <v>15962</v>
      </c>
      <c r="F3709" s="11" t="s">
        <v>15963</v>
      </c>
      <c r="G3709" s="12" t="s">
        <v>74</v>
      </c>
      <c r="H3709" s="12"/>
      <c r="I3709" s="14" t="s">
        <v>4870</v>
      </c>
      <c r="J3709" s="12" t="s">
        <v>24</v>
      </c>
      <c r="K3709" s="12" t="s">
        <v>25</v>
      </c>
      <c r="L3709" s="12" t="s">
        <v>39</v>
      </c>
      <c r="M3709" s="11" t="s">
        <v>149</v>
      </c>
      <c r="N3709" s="11" t="s">
        <v>4871</v>
      </c>
      <c r="O3709" s="12" t="s">
        <v>29</v>
      </c>
      <c r="P3709" s="12"/>
      <c r="Q3709" s="15" t="s">
        <v>15964</v>
      </c>
      <c r="R3709" s="12" t="s">
        <v>148</v>
      </c>
      <c r="S3709" s="11" t="s">
        <v>15965</v>
      </c>
      <c r="T3709" s="11" t="s">
        <v>4880</v>
      </c>
    </row>
    <row x14ac:dyDescent="0.25" r="3710" customHeight="1" ht="19.5">
      <c r="A3710" s="18">
        <v>45207</v>
      </c>
      <c r="B3710" s="11" t="s">
        <v>15966</v>
      </c>
      <c r="C3710" s="11" t="s">
        <v>4867</v>
      </c>
      <c r="D3710" s="12"/>
      <c r="E3710" s="13" t="s">
        <v>15967</v>
      </c>
      <c r="F3710" s="11" t="s">
        <v>15968</v>
      </c>
      <c r="G3710" s="12" t="s">
        <v>74</v>
      </c>
      <c r="H3710" s="12" t="s">
        <v>98</v>
      </c>
      <c r="I3710" s="14" t="s">
        <v>4870</v>
      </c>
      <c r="J3710" s="12" t="s">
        <v>24</v>
      </c>
      <c r="K3710" s="12" t="s">
        <v>25</v>
      </c>
      <c r="L3710" s="12" t="s">
        <v>39</v>
      </c>
      <c r="M3710" s="11" t="s">
        <v>149</v>
      </c>
      <c r="N3710" s="11" t="s">
        <v>4871</v>
      </c>
      <c r="O3710" s="12" t="s">
        <v>29</v>
      </c>
      <c r="P3710" s="12"/>
      <c r="Q3710" s="15" t="s">
        <v>15969</v>
      </c>
      <c r="R3710" s="12" t="s">
        <v>42</v>
      </c>
      <c r="S3710" s="11" t="s">
        <v>15970</v>
      </c>
      <c r="T3710" s="11" t="s">
        <v>10755</v>
      </c>
    </row>
    <row x14ac:dyDescent="0.25" r="3711" customHeight="1" ht="19.5">
      <c r="A3711" s="18">
        <v>45207</v>
      </c>
      <c r="B3711" s="11" t="s">
        <v>15971</v>
      </c>
      <c r="C3711" s="11" t="s">
        <v>4882</v>
      </c>
      <c r="D3711" s="12"/>
      <c r="E3711" s="13" t="s">
        <v>15972</v>
      </c>
      <c r="F3711" s="11" t="s">
        <v>15973</v>
      </c>
      <c r="G3711" s="12" t="s">
        <v>74</v>
      </c>
      <c r="H3711" s="12" t="s">
        <v>130</v>
      </c>
      <c r="I3711" s="14" t="s">
        <v>148</v>
      </c>
      <c r="J3711" s="12" t="s">
        <v>24</v>
      </c>
      <c r="K3711" s="12" t="s">
        <v>25</v>
      </c>
      <c r="L3711" s="12" t="s">
        <v>39</v>
      </c>
      <c r="M3711" s="11" t="s">
        <v>149</v>
      </c>
      <c r="N3711" s="11" t="s">
        <v>4871</v>
      </c>
      <c r="O3711" s="12" t="s">
        <v>29</v>
      </c>
      <c r="P3711" s="12"/>
      <c r="Q3711" s="15" t="s">
        <v>15974</v>
      </c>
      <c r="R3711" s="12" t="s">
        <v>42</v>
      </c>
      <c r="S3711" s="11" t="s">
        <v>15975</v>
      </c>
      <c r="T3711" s="11" t="s">
        <v>4899</v>
      </c>
    </row>
    <row x14ac:dyDescent="0.25" r="3712" customHeight="1" ht="19.5">
      <c r="A3712" s="18">
        <v>45207</v>
      </c>
      <c r="B3712" s="11" t="s">
        <v>15976</v>
      </c>
      <c r="C3712" s="11" t="s">
        <v>4867</v>
      </c>
      <c r="D3712" s="12"/>
      <c r="E3712" s="13" t="s">
        <v>15977</v>
      </c>
      <c r="F3712" s="11" t="s">
        <v>15978</v>
      </c>
      <c r="G3712" s="12" t="s">
        <v>74</v>
      </c>
      <c r="H3712" s="12"/>
      <c r="I3712" s="14" t="s">
        <v>4870</v>
      </c>
      <c r="J3712" s="12" t="s">
        <v>24</v>
      </c>
      <c r="K3712" s="12" t="s">
        <v>25</v>
      </c>
      <c r="L3712" s="12" t="s">
        <v>39</v>
      </c>
      <c r="M3712" s="11" t="s">
        <v>149</v>
      </c>
      <c r="N3712" s="11" t="s">
        <v>4871</v>
      </c>
      <c r="O3712" s="12" t="s">
        <v>29</v>
      </c>
      <c r="P3712" s="12"/>
      <c r="Q3712" s="15" t="s">
        <v>15979</v>
      </c>
      <c r="R3712" s="12" t="s">
        <v>148</v>
      </c>
      <c r="S3712" s="11" t="s">
        <v>15980</v>
      </c>
      <c r="T3712" s="11" t="s">
        <v>4893</v>
      </c>
    </row>
    <row x14ac:dyDescent="0.25" r="3713" customHeight="1" ht="19.5">
      <c r="A3713" s="18">
        <v>45207</v>
      </c>
      <c r="B3713" s="11" t="s">
        <v>15981</v>
      </c>
      <c r="C3713" s="11" t="s">
        <v>4882</v>
      </c>
      <c r="D3713" s="12"/>
      <c r="E3713" s="13" t="s">
        <v>15982</v>
      </c>
      <c r="F3713" s="11" t="s">
        <v>15983</v>
      </c>
      <c r="G3713" s="12" t="s">
        <v>74</v>
      </c>
      <c r="H3713" s="12"/>
      <c r="I3713" s="14" t="s">
        <v>31</v>
      </c>
      <c r="J3713" s="12" t="s">
        <v>24</v>
      </c>
      <c r="K3713" s="12" t="s">
        <v>25</v>
      </c>
      <c r="L3713" s="12" t="s">
        <v>39</v>
      </c>
      <c r="M3713" s="11" t="s">
        <v>149</v>
      </c>
      <c r="N3713" s="11" t="s">
        <v>4871</v>
      </c>
      <c r="O3713" s="12" t="s">
        <v>29</v>
      </c>
      <c r="P3713" s="12"/>
      <c r="Q3713" s="15" t="s">
        <v>15984</v>
      </c>
      <c r="R3713" s="12" t="s">
        <v>148</v>
      </c>
      <c r="S3713" s="11" t="s">
        <v>15985</v>
      </c>
      <c r="T3713" s="11" t="s">
        <v>4893</v>
      </c>
    </row>
    <row x14ac:dyDescent="0.25" r="3714" customHeight="1" ht="19.5">
      <c r="A3714" s="18">
        <v>45207</v>
      </c>
      <c r="B3714" s="11" t="s">
        <v>15986</v>
      </c>
      <c r="C3714" s="11" t="s">
        <v>4923</v>
      </c>
      <c r="D3714" s="12"/>
      <c r="E3714" s="13" t="s">
        <v>15987</v>
      </c>
      <c r="F3714" s="11" t="s">
        <v>15988</v>
      </c>
      <c r="G3714" s="12" t="s">
        <v>74</v>
      </c>
      <c r="H3714" s="12"/>
      <c r="I3714" s="14" t="s">
        <v>148</v>
      </c>
      <c r="J3714" s="12" t="s">
        <v>24</v>
      </c>
      <c r="K3714" s="12" t="s">
        <v>25</v>
      </c>
      <c r="L3714" s="12" t="s">
        <v>39</v>
      </c>
      <c r="M3714" s="11" t="s">
        <v>149</v>
      </c>
      <c r="N3714" s="11" t="s">
        <v>4871</v>
      </c>
      <c r="O3714" s="12" t="s">
        <v>29</v>
      </c>
      <c r="P3714" s="12"/>
      <c r="Q3714" s="15" t="s">
        <v>15989</v>
      </c>
      <c r="R3714" s="12" t="s">
        <v>148</v>
      </c>
      <c r="S3714" s="11" t="s">
        <v>15990</v>
      </c>
      <c r="T3714" s="11" t="s">
        <v>4887</v>
      </c>
    </row>
    <row x14ac:dyDescent="0.25" r="3715" customHeight="1" ht="19.5">
      <c r="A3715" s="18">
        <v>45207</v>
      </c>
      <c r="B3715" s="11" t="s">
        <v>15991</v>
      </c>
      <c r="C3715" s="11" t="s">
        <v>5086</v>
      </c>
      <c r="D3715" s="12"/>
      <c r="E3715" s="13" t="s">
        <v>15992</v>
      </c>
      <c r="F3715" s="11" t="s">
        <v>15993</v>
      </c>
      <c r="G3715" s="12" t="s">
        <v>74</v>
      </c>
      <c r="H3715" s="12"/>
      <c r="I3715" s="14" t="s">
        <v>148</v>
      </c>
      <c r="J3715" s="12" t="s">
        <v>24</v>
      </c>
      <c r="K3715" s="12" t="s">
        <v>25</v>
      </c>
      <c r="L3715" s="12" t="s">
        <v>39</v>
      </c>
      <c r="M3715" s="11" t="s">
        <v>149</v>
      </c>
      <c r="N3715" s="11" t="s">
        <v>4871</v>
      </c>
      <c r="O3715" s="12" t="s">
        <v>29</v>
      </c>
      <c r="P3715" s="12"/>
      <c r="Q3715" s="15" t="s">
        <v>15994</v>
      </c>
      <c r="R3715" s="12" t="s">
        <v>148</v>
      </c>
      <c r="S3715" s="11" t="s">
        <v>15995</v>
      </c>
      <c r="T3715" s="11" t="s">
        <v>4887</v>
      </c>
    </row>
    <row x14ac:dyDescent="0.25" r="3716" customHeight="1" ht="19.5">
      <c r="A3716" s="18">
        <v>45207</v>
      </c>
      <c r="B3716" s="11" t="s">
        <v>15996</v>
      </c>
      <c r="C3716" s="11" t="s">
        <v>5117</v>
      </c>
      <c r="D3716" s="12"/>
      <c r="E3716" s="13" t="s">
        <v>15997</v>
      </c>
      <c r="F3716" s="11" t="s">
        <v>15998</v>
      </c>
      <c r="G3716" s="12" t="s">
        <v>74</v>
      </c>
      <c r="H3716" s="12" t="s">
        <v>98</v>
      </c>
      <c r="I3716" s="14" t="s">
        <v>4975</v>
      </c>
      <c r="J3716" s="12" t="s">
        <v>24</v>
      </c>
      <c r="K3716" s="12" t="s">
        <v>25</v>
      </c>
      <c r="L3716" s="12" t="s">
        <v>39</v>
      </c>
      <c r="M3716" s="11" t="s">
        <v>149</v>
      </c>
      <c r="N3716" s="11" t="s">
        <v>4871</v>
      </c>
      <c r="O3716" s="12" t="s">
        <v>29</v>
      </c>
      <c r="P3716" s="12"/>
      <c r="Q3716" s="15" t="s">
        <v>15999</v>
      </c>
      <c r="R3716" s="12" t="s">
        <v>148</v>
      </c>
      <c r="S3716" s="11" t="s">
        <v>16000</v>
      </c>
      <c r="T3716" s="11" t="s">
        <v>4961</v>
      </c>
    </row>
    <row x14ac:dyDescent="0.25" r="3717" customHeight="1" ht="19.5">
      <c r="A3717" s="18">
        <v>45207</v>
      </c>
      <c r="B3717" s="11" t="s">
        <v>16001</v>
      </c>
      <c r="C3717" s="11" t="s">
        <v>4882</v>
      </c>
      <c r="D3717" s="12"/>
      <c r="E3717" s="13" t="s">
        <v>16002</v>
      </c>
      <c r="F3717" s="11" t="s">
        <v>16003</v>
      </c>
      <c r="G3717" s="12" t="s">
        <v>74</v>
      </c>
      <c r="H3717" s="12"/>
      <c r="I3717" s="14" t="s">
        <v>42</v>
      </c>
      <c r="J3717" s="12" t="s">
        <v>24</v>
      </c>
      <c r="K3717" s="12" t="s">
        <v>25</v>
      </c>
      <c r="L3717" s="12" t="s">
        <v>39</v>
      </c>
      <c r="M3717" s="11" t="s">
        <v>149</v>
      </c>
      <c r="N3717" s="11" t="s">
        <v>4871</v>
      </c>
      <c r="O3717" s="12" t="s">
        <v>29</v>
      </c>
      <c r="P3717" s="12"/>
      <c r="Q3717" s="15" t="s">
        <v>16004</v>
      </c>
      <c r="R3717" s="12" t="s">
        <v>148</v>
      </c>
      <c r="S3717" s="11" t="s">
        <v>16005</v>
      </c>
      <c r="T3717" s="11" t="s">
        <v>4874</v>
      </c>
    </row>
    <row x14ac:dyDescent="0.25" r="3718" customHeight="1" ht="19.5">
      <c r="A3718" s="18">
        <v>45207</v>
      </c>
      <c r="B3718" s="11" t="s">
        <v>16006</v>
      </c>
      <c r="C3718" s="11" t="s">
        <v>5117</v>
      </c>
      <c r="D3718" s="12"/>
      <c r="E3718" s="13" t="s">
        <v>16007</v>
      </c>
      <c r="F3718" s="11" t="s">
        <v>6777</v>
      </c>
      <c r="G3718" s="12" t="s">
        <v>74</v>
      </c>
      <c r="H3718" s="12" t="s">
        <v>130</v>
      </c>
      <c r="I3718" s="14" t="s">
        <v>4975</v>
      </c>
      <c r="J3718" s="12" t="s">
        <v>24</v>
      </c>
      <c r="K3718" s="12" t="s">
        <v>25</v>
      </c>
      <c r="L3718" s="12" t="s">
        <v>39</v>
      </c>
      <c r="M3718" s="11" t="s">
        <v>149</v>
      </c>
      <c r="N3718" s="11" t="s">
        <v>4871</v>
      </c>
      <c r="O3718" s="12" t="s">
        <v>29</v>
      </c>
      <c r="P3718" s="12"/>
      <c r="Q3718" s="15" t="s">
        <v>16008</v>
      </c>
      <c r="R3718" s="12" t="s">
        <v>148</v>
      </c>
      <c r="S3718" s="11" t="s">
        <v>16009</v>
      </c>
      <c r="T3718" s="11" t="s">
        <v>4928</v>
      </c>
    </row>
    <row x14ac:dyDescent="0.25" r="3719" customHeight="1" ht="19.5">
      <c r="A3719" s="18">
        <v>45207</v>
      </c>
      <c r="B3719" s="11" t="s">
        <v>16010</v>
      </c>
      <c r="C3719" s="11" t="s">
        <v>5117</v>
      </c>
      <c r="D3719" s="12"/>
      <c r="E3719" s="13" t="s">
        <v>16011</v>
      </c>
      <c r="F3719" s="11" t="s">
        <v>16012</v>
      </c>
      <c r="G3719" s="12" t="s">
        <v>74</v>
      </c>
      <c r="H3719" s="12"/>
      <c r="I3719" s="14" t="s">
        <v>4975</v>
      </c>
      <c r="J3719" s="12" t="s">
        <v>24</v>
      </c>
      <c r="K3719" s="12" t="s">
        <v>25</v>
      </c>
      <c r="L3719" s="12" t="s">
        <v>39</v>
      </c>
      <c r="M3719" s="11" t="s">
        <v>149</v>
      </c>
      <c r="N3719" s="11" t="s">
        <v>4871</v>
      </c>
      <c r="O3719" s="12" t="s">
        <v>29</v>
      </c>
      <c r="P3719" s="12"/>
      <c r="Q3719" s="15" t="s">
        <v>16013</v>
      </c>
      <c r="R3719" s="12" t="s">
        <v>148</v>
      </c>
      <c r="S3719" s="11" t="s">
        <v>16014</v>
      </c>
      <c r="T3719" s="11" t="s">
        <v>4874</v>
      </c>
    </row>
    <row x14ac:dyDescent="0.25" r="3720" customHeight="1" ht="19.5">
      <c r="A3720" s="18">
        <v>45207</v>
      </c>
      <c r="B3720" s="11" t="s">
        <v>16015</v>
      </c>
      <c r="C3720" s="11" t="s">
        <v>16016</v>
      </c>
      <c r="D3720" s="12"/>
      <c r="E3720" s="13">
        <v>15572746448</v>
      </c>
      <c r="F3720" s="11" t="s">
        <v>8903</v>
      </c>
      <c r="G3720" s="12" t="s">
        <v>115</v>
      </c>
      <c r="H3720" s="12"/>
      <c r="I3720" s="14">
        <v>10015</v>
      </c>
      <c r="J3720" s="12" t="s">
        <v>24</v>
      </c>
      <c r="K3720" s="12" t="s">
        <v>69</v>
      </c>
      <c r="L3720" s="12" t="s">
        <v>26</v>
      </c>
      <c r="M3720" s="11" t="s">
        <v>149</v>
      </c>
      <c r="N3720" s="11" t="s">
        <v>28</v>
      </c>
      <c r="O3720" s="12" t="s">
        <v>29</v>
      </c>
      <c r="P3720" s="12"/>
      <c r="Q3720" s="15" t="s">
        <v>16017</v>
      </c>
      <c r="R3720" s="12" t="s">
        <v>31</v>
      </c>
      <c r="S3720" s="11" t="s">
        <v>16018</v>
      </c>
      <c r="T3720" s="11" t="s">
        <v>16019</v>
      </c>
    </row>
    <row x14ac:dyDescent="0.25" r="3721" customHeight="1" ht="19.5">
      <c r="A3721" s="18">
        <v>45207</v>
      </c>
      <c r="B3721" s="11" t="s">
        <v>16020</v>
      </c>
      <c r="C3721" s="11" t="s">
        <v>5060</v>
      </c>
      <c r="D3721" s="12"/>
      <c r="E3721" s="13" t="s">
        <v>16021</v>
      </c>
      <c r="F3721" s="11" t="s">
        <v>16022</v>
      </c>
      <c r="G3721" s="12" t="s">
        <v>74</v>
      </c>
      <c r="H3721" s="12"/>
      <c r="I3721" s="14" t="s">
        <v>4975</v>
      </c>
      <c r="J3721" s="12" t="s">
        <v>24</v>
      </c>
      <c r="K3721" s="12" t="s">
        <v>25</v>
      </c>
      <c r="L3721" s="12" t="s">
        <v>39</v>
      </c>
      <c r="M3721" s="11" t="s">
        <v>149</v>
      </c>
      <c r="N3721" s="11" t="s">
        <v>4871</v>
      </c>
      <c r="O3721" s="12" t="s">
        <v>29</v>
      </c>
      <c r="P3721" s="12"/>
      <c r="Q3721" s="15" t="s">
        <v>16023</v>
      </c>
      <c r="R3721" s="12" t="s">
        <v>42</v>
      </c>
      <c r="S3721" s="11" t="s">
        <v>16024</v>
      </c>
      <c r="T3721" s="11" t="s">
        <v>4899</v>
      </c>
    </row>
    <row x14ac:dyDescent="0.25" r="3722" customHeight="1" ht="19.5">
      <c r="A3722" s="18">
        <v>45207</v>
      </c>
      <c r="B3722" s="11" t="s">
        <v>16025</v>
      </c>
      <c r="C3722" s="11" t="s">
        <v>4882</v>
      </c>
      <c r="D3722" s="12"/>
      <c r="E3722" s="13" t="s">
        <v>16026</v>
      </c>
      <c r="F3722" s="11" t="s">
        <v>16027</v>
      </c>
      <c r="G3722" s="12" t="s">
        <v>74</v>
      </c>
      <c r="H3722" s="12" t="s">
        <v>98</v>
      </c>
      <c r="I3722" s="14" t="s">
        <v>148</v>
      </c>
      <c r="J3722" s="12" t="s">
        <v>24</v>
      </c>
      <c r="K3722" s="12" t="s">
        <v>25</v>
      </c>
      <c r="L3722" s="12" t="s">
        <v>39</v>
      </c>
      <c r="M3722" s="11" t="s">
        <v>149</v>
      </c>
      <c r="N3722" s="11" t="s">
        <v>4871</v>
      </c>
      <c r="O3722" s="12" t="s">
        <v>29</v>
      </c>
      <c r="P3722" s="12"/>
      <c r="Q3722" s="15" t="s">
        <v>16028</v>
      </c>
      <c r="R3722" s="12" t="s">
        <v>148</v>
      </c>
      <c r="S3722" s="11" t="s">
        <v>16029</v>
      </c>
      <c r="T3722" s="11" t="s">
        <v>4906</v>
      </c>
    </row>
    <row x14ac:dyDescent="0.25" r="3723" customHeight="1" ht="19.5">
      <c r="A3723" s="18">
        <v>45207</v>
      </c>
      <c r="B3723" s="11" t="s">
        <v>16030</v>
      </c>
      <c r="C3723" s="11" t="s">
        <v>5823</v>
      </c>
      <c r="D3723" s="12"/>
      <c r="E3723" s="13" t="s">
        <v>16031</v>
      </c>
      <c r="F3723" s="11" t="s">
        <v>16032</v>
      </c>
      <c r="G3723" s="12" t="s">
        <v>74</v>
      </c>
      <c r="H3723" s="12" t="s">
        <v>98</v>
      </c>
      <c r="I3723" s="14" t="s">
        <v>4501</v>
      </c>
      <c r="J3723" s="12" t="s">
        <v>24</v>
      </c>
      <c r="K3723" s="12" t="s">
        <v>25</v>
      </c>
      <c r="L3723" s="12" t="s">
        <v>39</v>
      </c>
      <c r="M3723" s="11" t="s">
        <v>149</v>
      </c>
      <c r="N3723" s="11" t="s">
        <v>28</v>
      </c>
      <c r="O3723" s="12" t="s">
        <v>29</v>
      </c>
      <c r="P3723" s="12"/>
      <c r="Q3723" s="15" t="s">
        <v>16033</v>
      </c>
      <c r="R3723" s="12" t="s">
        <v>42</v>
      </c>
      <c r="S3723" s="11" t="s">
        <v>16034</v>
      </c>
      <c r="T3723" s="11" t="s">
        <v>16035</v>
      </c>
    </row>
    <row x14ac:dyDescent="0.25" r="3724" customHeight="1" ht="19.5">
      <c r="A3724" s="18">
        <v>45207</v>
      </c>
      <c r="B3724" s="11" t="s">
        <v>16036</v>
      </c>
      <c r="C3724" s="11" t="s">
        <v>4882</v>
      </c>
      <c r="D3724" s="12"/>
      <c r="E3724" s="13" t="s">
        <v>16037</v>
      </c>
      <c r="F3724" s="11" t="s">
        <v>16038</v>
      </c>
      <c r="G3724" s="12" t="s">
        <v>74</v>
      </c>
      <c r="H3724" s="12" t="s">
        <v>130</v>
      </c>
      <c r="I3724" s="14" t="s">
        <v>148</v>
      </c>
      <c r="J3724" s="12" t="s">
        <v>24</v>
      </c>
      <c r="K3724" s="12" t="s">
        <v>25</v>
      </c>
      <c r="L3724" s="12" t="s">
        <v>39</v>
      </c>
      <c r="M3724" s="11" t="s">
        <v>149</v>
      </c>
      <c r="N3724" s="11" t="s">
        <v>4871</v>
      </c>
      <c r="O3724" s="12" t="s">
        <v>29</v>
      </c>
      <c r="P3724" s="12"/>
      <c r="Q3724" s="15" t="s">
        <v>16039</v>
      </c>
      <c r="R3724" s="12" t="s">
        <v>148</v>
      </c>
      <c r="S3724" s="11" t="s">
        <v>16040</v>
      </c>
      <c r="T3724" s="11" t="s">
        <v>4893</v>
      </c>
    </row>
    <row x14ac:dyDescent="0.25" r="3725" customHeight="1" ht="19.5">
      <c r="A3725" s="18">
        <v>45207</v>
      </c>
      <c r="B3725" s="11" t="s">
        <v>16041</v>
      </c>
      <c r="C3725" s="11" t="s">
        <v>16042</v>
      </c>
      <c r="D3725" s="12"/>
      <c r="E3725" s="13" t="s">
        <v>16043</v>
      </c>
      <c r="F3725" s="11" t="s">
        <v>16044</v>
      </c>
      <c r="G3725" s="12" t="s">
        <v>74</v>
      </c>
      <c r="H3725" s="12"/>
      <c r="I3725" s="14" t="s">
        <v>49</v>
      </c>
      <c r="J3725" s="12" t="s">
        <v>24</v>
      </c>
      <c r="K3725" s="12" t="s">
        <v>25</v>
      </c>
      <c r="L3725" s="12" t="s">
        <v>39</v>
      </c>
      <c r="M3725" s="11" t="s">
        <v>149</v>
      </c>
      <c r="N3725" s="11" t="s">
        <v>28</v>
      </c>
      <c r="O3725" s="12" t="s">
        <v>29</v>
      </c>
      <c r="P3725" s="12"/>
      <c r="Q3725" s="15" t="s">
        <v>16045</v>
      </c>
      <c r="R3725" s="12" t="s">
        <v>42</v>
      </c>
      <c r="S3725" s="11" t="s">
        <v>16046</v>
      </c>
      <c r="T3725" s="11" t="s">
        <v>16047</v>
      </c>
    </row>
    <row x14ac:dyDescent="0.25" r="3726" customHeight="1" ht="19.5">
      <c r="A3726" s="18">
        <v>45207</v>
      </c>
      <c r="B3726" s="11" t="s">
        <v>16048</v>
      </c>
      <c r="C3726" s="11" t="s">
        <v>4867</v>
      </c>
      <c r="D3726" s="12"/>
      <c r="E3726" s="13" t="s">
        <v>16049</v>
      </c>
      <c r="F3726" s="11" t="s">
        <v>16050</v>
      </c>
      <c r="G3726" s="12" t="s">
        <v>74</v>
      </c>
      <c r="H3726" s="12" t="s">
        <v>130</v>
      </c>
      <c r="I3726" s="14" t="s">
        <v>4870</v>
      </c>
      <c r="J3726" s="12" t="s">
        <v>24</v>
      </c>
      <c r="K3726" s="12" t="s">
        <v>25</v>
      </c>
      <c r="L3726" s="12" t="s">
        <v>39</v>
      </c>
      <c r="M3726" s="11" t="s">
        <v>149</v>
      </c>
      <c r="N3726" s="11" t="s">
        <v>4871</v>
      </c>
      <c r="O3726" s="12" t="s">
        <v>29</v>
      </c>
      <c r="P3726" s="12"/>
      <c r="Q3726" s="15" t="s">
        <v>16051</v>
      </c>
      <c r="R3726" s="12" t="s">
        <v>148</v>
      </c>
      <c r="S3726" s="11" t="s">
        <v>16052</v>
      </c>
      <c r="T3726" s="11" t="s">
        <v>4874</v>
      </c>
    </row>
    <row x14ac:dyDescent="0.25" r="3727" customHeight="1" ht="19.5">
      <c r="A3727" s="18">
        <v>45207</v>
      </c>
      <c r="B3727" s="11" t="s">
        <v>16053</v>
      </c>
      <c r="C3727" s="11" t="s">
        <v>4882</v>
      </c>
      <c r="D3727" s="12"/>
      <c r="E3727" s="13" t="s">
        <v>16054</v>
      </c>
      <c r="F3727" s="11" t="s">
        <v>16055</v>
      </c>
      <c r="G3727" s="12" t="s">
        <v>74</v>
      </c>
      <c r="H3727" s="12" t="s">
        <v>457</v>
      </c>
      <c r="I3727" s="14" t="s">
        <v>148</v>
      </c>
      <c r="J3727" s="12" t="s">
        <v>24</v>
      </c>
      <c r="K3727" s="12" t="s">
        <v>25</v>
      </c>
      <c r="L3727" s="12" t="s">
        <v>39</v>
      </c>
      <c r="M3727" s="11" t="s">
        <v>149</v>
      </c>
      <c r="N3727" s="11" t="s">
        <v>4871</v>
      </c>
      <c r="O3727" s="12" t="s">
        <v>29</v>
      </c>
      <c r="P3727" s="12"/>
      <c r="Q3727" s="15" t="s">
        <v>16056</v>
      </c>
      <c r="R3727" s="12" t="s">
        <v>148</v>
      </c>
      <c r="S3727" s="11" t="s">
        <v>16057</v>
      </c>
      <c r="T3727" s="11" t="s">
        <v>4874</v>
      </c>
    </row>
    <row x14ac:dyDescent="0.25" r="3728" customHeight="1" ht="19.5">
      <c r="A3728" s="18">
        <v>45207</v>
      </c>
      <c r="B3728" s="11" t="s">
        <v>16058</v>
      </c>
      <c r="C3728" s="11" t="s">
        <v>5060</v>
      </c>
      <c r="D3728" s="12"/>
      <c r="E3728" s="13" t="s">
        <v>16059</v>
      </c>
      <c r="F3728" s="11" t="s">
        <v>16060</v>
      </c>
      <c r="G3728" s="12" t="s">
        <v>74</v>
      </c>
      <c r="H3728" s="12"/>
      <c r="I3728" s="14" t="s">
        <v>4975</v>
      </c>
      <c r="J3728" s="12" t="s">
        <v>24</v>
      </c>
      <c r="K3728" s="12" t="s">
        <v>25</v>
      </c>
      <c r="L3728" s="12" t="s">
        <v>39</v>
      </c>
      <c r="M3728" s="11" t="s">
        <v>149</v>
      </c>
      <c r="N3728" s="11" t="s">
        <v>4871</v>
      </c>
      <c r="O3728" s="12" t="s">
        <v>29</v>
      </c>
      <c r="P3728" s="12"/>
      <c r="Q3728" s="15" t="s">
        <v>16061</v>
      </c>
      <c r="R3728" s="12" t="s">
        <v>148</v>
      </c>
      <c r="S3728" s="11" t="s">
        <v>16062</v>
      </c>
      <c r="T3728" s="11" t="s">
        <v>4874</v>
      </c>
    </row>
    <row x14ac:dyDescent="0.25" r="3729" customHeight="1" ht="19.5">
      <c r="A3729" s="18">
        <v>45207</v>
      </c>
      <c r="B3729" s="11" t="s">
        <v>16063</v>
      </c>
      <c r="C3729" s="11" t="s">
        <v>4882</v>
      </c>
      <c r="D3729" s="12"/>
      <c r="E3729" s="13" t="s">
        <v>16064</v>
      </c>
      <c r="F3729" s="11" t="s">
        <v>16065</v>
      </c>
      <c r="G3729" s="12" t="s">
        <v>74</v>
      </c>
      <c r="H3729" s="12"/>
      <c r="I3729" s="14" t="s">
        <v>148</v>
      </c>
      <c r="J3729" s="12" t="s">
        <v>24</v>
      </c>
      <c r="K3729" s="12" t="s">
        <v>25</v>
      </c>
      <c r="L3729" s="12" t="s">
        <v>39</v>
      </c>
      <c r="M3729" s="11" t="s">
        <v>149</v>
      </c>
      <c r="N3729" s="11" t="s">
        <v>4871</v>
      </c>
      <c r="O3729" s="12" t="s">
        <v>29</v>
      </c>
      <c r="P3729" s="12"/>
      <c r="Q3729" s="15" t="s">
        <v>16066</v>
      </c>
      <c r="R3729" s="12" t="s">
        <v>148</v>
      </c>
      <c r="S3729" s="11" t="s">
        <v>16067</v>
      </c>
      <c r="T3729" s="11" t="s">
        <v>4887</v>
      </c>
    </row>
    <row x14ac:dyDescent="0.25" r="3730" customHeight="1" ht="19.5">
      <c r="A3730" s="18">
        <v>45207</v>
      </c>
      <c r="B3730" s="11" t="s">
        <v>16068</v>
      </c>
      <c r="C3730" s="11" t="s">
        <v>4867</v>
      </c>
      <c r="D3730" s="12"/>
      <c r="E3730" s="13" t="s">
        <v>16069</v>
      </c>
      <c r="F3730" s="11" t="s">
        <v>16070</v>
      </c>
      <c r="G3730" s="12" t="s">
        <v>74</v>
      </c>
      <c r="H3730" s="12"/>
      <c r="I3730" s="14" t="s">
        <v>4870</v>
      </c>
      <c r="J3730" s="12" t="s">
        <v>24</v>
      </c>
      <c r="K3730" s="12" t="s">
        <v>25</v>
      </c>
      <c r="L3730" s="12" t="s">
        <v>39</v>
      </c>
      <c r="M3730" s="11" t="s">
        <v>149</v>
      </c>
      <c r="N3730" s="11" t="s">
        <v>4871</v>
      </c>
      <c r="O3730" s="12" t="s">
        <v>29</v>
      </c>
      <c r="P3730" s="12"/>
      <c r="Q3730" s="15" t="s">
        <v>16071</v>
      </c>
      <c r="R3730" s="12" t="s">
        <v>148</v>
      </c>
      <c r="S3730" s="11" t="s">
        <v>16072</v>
      </c>
      <c r="T3730" s="11" t="s">
        <v>6803</v>
      </c>
    </row>
    <row x14ac:dyDescent="0.25" r="3731" customHeight="1" ht="19.5">
      <c r="A3731" s="18">
        <v>45207</v>
      </c>
      <c r="B3731" s="11" t="s">
        <v>16073</v>
      </c>
      <c r="C3731" s="11" t="s">
        <v>4867</v>
      </c>
      <c r="D3731" s="12"/>
      <c r="E3731" s="13" t="s">
        <v>16074</v>
      </c>
      <c r="F3731" s="11" t="s">
        <v>16075</v>
      </c>
      <c r="G3731" s="12" t="s">
        <v>74</v>
      </c>
      <c r="H3731" s="12"/>
      <c r="I3731" s="14" t="s">
        <v>4870</v>
      </c>
      <c r="J3731" s="12" t="s">
        <v>24</v>
      </c>
      <c r="K3731" s="12" t="s">
        <v>25</v>
      </c>
      <c r="L3731" s="12" t="s">
        <v>39</v>
      </c>
      <c r="M3731" s="11" t="s">
        <v>149</v>
      </c>
      <c r="N3731" s="11" t="s">
        <v>4871</v>
      </c>
      <c r="O3731" s="12" t="s">
        <v>29</v>
      </c>
      <c r="P3731" s="12"/>
      <c r="Q3731" s="15" t="s">
        <v>16076</v>
      </c>
      <c r="R3731" s="12" t="s">
        <v>148</v>
      </c>
      <c r="S3731" s="11" t="s">
        <v>16077</v>
      </c>
      <c r="T3731" s="11" t="s">
        <v>4874</v>
      </c>
    </row>
    <row x14ac:dyDescent="0.25" r="3732" customHeight="1" ht="19.5">
      <c r="A3732" s="18">
        <v>45207</v>
      </c>
      <c r="B3732" s="11" t="s">
        <v>16078</v>
      </c>
      <c r="C3732" s="11" t="s">
        <v>6744</v>
      </c>
      <c r="D3732" s="12"/>
      <c r="E3732" s="13" t="s">
        <v>16079</v>
      </c>
      <c r="F3732" s="11" t="s">
        <v>16080</v>
      </c>
      <c r="G3732" s="12" t="s">
        <v>74</v>
      </c>
      <c r="H3732" s="12" t="s">
        <v>98</v>
      </c>
      <c r="I3732" s="14" t="s">
        <v>850</v>
      </c>
      <c r="J3732" s="12" t="s">
        <v>24</v>
      </c>
      <c r="K3732" s="12" t="s">
        <v>25</v>
      </c>
      <c r="L3732" s="12" t="s">
        <v>39</v>
      </c>
      <c r="M3732" s="11" t="s">
        <v>149</v>
      </c>
      <c r="N3732" s="11" t="s">
        <v>4871</v>
      </c>
      <c r="O3732" s="12" t="s">
        <v>29</v>
      </c>
      <c r="P3732" s="12"/>
      <c r="Q3732" s="15" t="s">
        <v>16081</v>
      </c>
      <c r="R3732" s="12" t="s">
        <v>148</v>
      </c>
      <c r="S3732" s="11" t="s">
        <v>16082</v>
      </c>
      <c r="T3732" s="11" t="s">
        <v>4955</v>
      </c>
    </row>
    <row x14ac:dyDescent="0.25" r="3733" customHeight="1" ht="19.5">
      <c r="A3733" s="18">
        <v>45207</v>
      </c>
      <c r="B3733" s="11" t="s">
        <v>16083</v>
      </c>
      <c r="C3733" s="11" t="s">
        <v>4882</v>
      </c>
      <c r="D3733" s="12"/>
      <c r="E3733" s="13" t="s">
        <v>16084</v>
      </c>
      <c r="F3733" s="11" t="s">
        <v>16085</v>
      </c>
      <c r="G3733" s="12" t="s">
        <v>74</v>
      </c>
      <c r="H3733" s="12"/>
      <c r="I3733" s="14" t="s">
        <v>42</v>
      </c>
      <c r="J3733" s="12" t="s">
        <v>24</v>
      </c>
      <c r="K3733" s="12" t="s">
        <v>25</v>
      </c>
      <c r="L3733" s="12" t="s">
        <v>39</v>
      </c>
      <c r="M3733" s="11" t="s">
        <v>149</v>
      </c>
      <c r="N3733" s="11" t="s">
        <v>4871</v>
      </c>
      <c r="O3733" s="12" t="s">
        <v>29</v>
      </c>
      <c r="P3733" s="12"/>
      <c r="Q3733" s="15" t="s">
        <v>16086</v>
      </c>
      <c r="R3733" s="12" t="s">
        <v>148</v>
      </c>
      <c r="S3733" s="11" t="s">
        <v>16087</v>
      </c>
      <c r="T3733" s="11" t="s">
        <v>4874</v>
      </c>
    </row>
    <row x14ac:dyDescent="0.25" r="3734" customHeight="1" ht="19.5">
      <c r="A3734" s="18">
        <v>45207</v>
      </c>
      <c r="B3734" s="11" t="s">
        <v>16088</v>
      </c>
      <c r="C3734" s="11" t="s">
        <v>4882</v>
      </c>
      <c r="D3734" s="12"/>
      <c r="E3734" s="13" t="s">
        <v>16089</v>
      </c>
      <c r="F3734" s="11" t="s">
        <v>16090</v>
      </c>
      <c r="G3734" s="12" t="s">
        <v>74</v>
      </c>
      <c r="H3734" s="12"/>
      <c r="I3734" s="14" t="s">
        <v>148</v>
      </c>
      <c r="J3734" s="12" t="s">
        <v>24</v>
      </c>
      <c r="K3734" s="12" t="s">
        <v>25</v>
      </c>
      <c r="L3734" s="12" t="s">
        <v>39</v>
      </c>
      <c r="M3734" s="11" t="s">
        <v>149</v>
      </c>
      <c r="N3734" s="11" t="s">
        <v>4871</v>
      </c>
      <c r="O3734" s="12" t="s">
        <v>29</v>
      </c>
      <c r="P3734" s="12"/>
      <c r="Q3734" s="15" t="s">
        <v>16091</v>
      </c>
      <c r="R3734" s="12" t="s">
        <v>148</v>
      </c>
      <c r="S3734" s="11" t="s">
        <v>16092</v>
      </c>
      <c r="T3734" s="11" t="s">
        <v>6803</v>
      </c>
    </row>
    <row x14ac:dyDescent="0.25" r="3735" customHeight="1" ht="19.5">
      <c r="A3735" s="18">
        <v>45207</v>
      </c>
      <c r="B3735" s="11" t="s">
        <v>16093</v>
      </c>
      <c r="C3735" s="11" t="s">
        <v>4882</v>
      </c>
      <c r="D3735" s="12"/>
      <c r="E3735" s="13" t="s">
        <v>16094</v>
      </c>
      <c r="F3735" s="11" t="s">
        <v>3596</v>
      </c>
      <c r="G3735" s="12" t="s">
        <v>74</v>
      </c>
      <c r="H3735" s="12"/>
      <c r="I3735" s="14" t="s">
        <v>148</v>
      </c>
      <c r="J3735" s="12" t="s">
        <v>24</v>
      </c>
      <c r="K3735" s="12" t="s">
        <v>25</v>
      </c>
      <c r="L3735" s="12" t="s">
        <v>39</v>
      </c>
      <c r="M3735" s="11" t="s">
        <v>149</v>
      </c>
      <c r="N3735" s="11" t="s">
        <v>4871</v>
      </c>
      <c r="O3735" s="12" t="s">
        <v>29</v>
      </c>
      <c r="P3735" s="12"/>
      <c r="Q3735" s="15" t="s">
        <v>16095</v>
      </c>
      <c r="R3735" s="12" t="s">
        <v>42</v>
      </c>
      <c r="S3735" s="11" t="s">
        <v>16096</v>
      </c>
      <c r="T3735" s="11" t="s">
        <v>4899</v>
      </c>
    </row>
    <row x14ac:dyDescent="0.25" r="3736" customHeight="1" ht="19.5">
      <c r="A3736" s="18">
        <v>45207</v>
      </c>
      <c r="B3736" s="11" t="s">
        <v>16097</v>
      </c>
      <c r="C3736" s="11" t="s">
        <v>4973</v>
      </c>
      <c r="D3736" s="12"/>
      <c r="E3736" s="13" t="s">
        <v>16098</v>
      </c>
      <c r="F3736" s="11" t="s">
        <v>16099</v>
      </c>
      <c r="G3736" s="12" t="s">
        <v>74</v>
      </c>
      <c r="H3736" s="12"/>
      <c r="I3736" s="14" t="s">
        <v>4975</v>
      </c>
      <c r="J3736" s="12" t="s">
        <v>24</v>
      </c>
      <c r="K3736" s="12" t="s">
        <v>25</v>
      </c>
      <c r="L3736" s="12" t="s">
        <v>39</v>
      </c>
      <c r="M3736" s="11" t="s">
        <v>149</v>
      </c>
      <c r="N3736" s="11" t="s">
        <v>4871</v>
      </c>
      <c r="O3736" s="12" t="s">
        <v>29</v>
      </c>
      <c r="P3736" s="12"/>
      <c r="Q3736" s="15" t="s">
        <v>16100</v>
      </c>
      <c r="R3736" s="12" t="s">
        <v>148</v>
      </c>
      <c r="S3736" s="11" t="s">
        <v>16101</v>
      </c>
      <c r="T3736" s="11" t="s">
        <v>4874</v>
      </c>
    </row>
    <row x14ac:dyDescent="0.25" r="3737" customHeight="1" ht="19.5">
      <c r="A3737" s="18">
        <v>45207</v>
      </c>
      <c r="B3737" s="11" t="s">
        <v>16102</v>
      </c>
      <c r="C3737" s="11" t="s">
        <v>4867</v>
      </c>
      <c r="D3737" s="12"/>
      <c r="E3737" s="13" t="s">
        <v>16103</v>
      </c>
      <c r="F3737" s="11" t="s">
        <v>16104</v>
      </c>
      <c r="G3737" s="12" t="s">
        <v>74</v>
      </c>
      <c r="H3737" s="12" t="s">
        <v>98</v>
      </c>
      <c r="I3737" s="14" t="s">
        <v>4870</v>
      </c>
      <c r="J3737" s="12" t="s">
        <v>24</v>
      </c>
      <c r="K3737" s="12" t="s">
        <v>25</v>
      </c>
      <c r="L3737" s="12" t="s">
        <v>39</v>
      </c>
      <c r="M3737" s="11" t="s">
        <v>149</v>
      </c>
      <c r="N3737" s="11" t="s">
        <v>4871</v>
      </c>
      <c r="O3737" s="12" t="s">
        <v>29</v>
      </c>
      <c r="P3737" s="12"/>
      <c r="Q3737" s="15" t="s">
        <v>16105</v>
      </c>
      <c r="R3737" s="12" t="s">
        <v>148</v>
      </c>
      <c r="S3737" s="11" t="s">
        <v>16106</v>
      </c>
      <c r="T3737" s="11" t="s">
        <v>4887</v>
      </c>
    </row>
    <row x14ac:dyDescent="0.25" r="3738" customHeight="1" ht="19.5">
      <c r="A3738" s="18">
        <v>45207</v>
      </c>
      <c r="B3738" s="11" t="s">
        <v>16107</v>
      </c>
      <c r="C3738" s="11" t="s">
        <v>5117</v>
      </c>
      <c r="D3738" s="12"/>
      <c r="E3738" s="13" t="s">
        <v>16108</v>
      </c>
      <c r="F3738" s="11" t="s">
        <v>16109</v>
      </c>
      <c r="G3738" s="12" t="s">
        <v>74</v>
      </c>
      <c r="H3738" s="12" t="s">
        <v>130</v>
      </c>
      <c r="I3738" s="14" t="s">
        <v>4975</v>
      </c>
      <c r="J3738" s="12" t="s">
        <v>24</v>
      </c>
      <c r="K3738" s="12" t="s">
        <v>25</v>
      </c>
      <c r="L3738" s="12" t="s">
        <v>39</v>
      </c>
      <c r="M3738" s="11" t="s">
        <v>149</v>
      </c>
      <c r="N3738" s="11" t="s">
        <v>4871</v>
      </c>
      <c r="O3738" s="12" t="s">
        <v>29</v>
      </c>
      <c r="P3738" s="12"/>
      <c r="Q3738" s="15" t="s">
        <v>16110</v>
      </c>
      <c r="R3738" s="12" t="s">
        <v>148</v>
      </c>
      <c r="S3738" s="11" t="s">
        <v>16111</v>
      </c>
      <c r="T3738" s="11" t="s">
        <v>4874</v>
      </c>
    </row>
    <row x14ac:dyDescent="0.25" r="3739" customHeight="1" ht="19.5">
      <c r="A3739" s="18">
        <v>45207</v>
      </c>
      <c r="B3739" s="11" t="s">
        <v>16112</v>
      </c>
      <c r="C3739" s="11" t="s">
        <v>5060</v>
      </c>
      <c r="D3739" s="12"/>
      <c r="E3739" s="13" t="s">
        <v>16113</v>
      </c>
      <c r="F3739" s="11" t="s">
        <v>16114</v>
      </c>
      <c r="G3739" s="12" t="s">
        <v>74</v>
      </c>
      <c r="H3739" s="12"/>
      <c r="I3739" s="14" t="s">
        <v>4975</v>
      </c>
      <c r="J3739" s="12" t="s">
        <v>24</v>
      </c>
      <c r="K3739" s="12" t="s">
        <v>25</v>
      </c>
      <c r="L3739" s="12" t="s">
        <v>39</v>
      </c>
      <c r="M3739" s="11" t="s">
        <v>149</v>
      </c>
      <c r="N3739" s="11" t="s">
        <v>4871</v>
      </c>
      <c r="O3739" s="12" t="s">
        <v>29</v>
      </c>
      <c r="P3739" s="12"/>
      <c r="Q3739" s="15" t="s">
        <v>16115</v>
      </c>
      <c r="R3739" s="12" t="s">
        <v>148</v>
      </c>
      <c r="S3739" s="11" t="s">
        <v>16116</v>
      </c>
      <c r="T3739" s="11" t="s">
        <v>4874</v>
      </c>
    </row>
    <row x14ac:dyDescent="0.25" r="3740" customHeight="1" ht="19.5">
      <c r="A3740" s="18">
        <v>45207</v>
      </c>
      <c r="B3740" s="11" t="s">
        <v>16117</v>
      </c>
      <c r="C3740" s="11" t="s">
        <v>4867</v>
      </c>
      <c r="D3740" s="12"/>
      <c r="E3740" s="13" t="s">
        <v>16118</v>
      </c>
      <c r="F3740" s="11" t="s">
        <v>16119</v>
      </c>
      <c r="G3740" s="12" t="s">
        <v>74</v>
      </c>
      <c r="H3740" s="12" t="s">
        <v>130</v>
      </c>
      <c r="I3740" s="14" t="s">
        <v>4870</v>
      </c>
      <c r="J3740" s="12" t="s">
        <v>24</v>
      </c>
      <c r="K3740" s="12" t="s">
        <v>25</v>
      </c>
      <c r="L3740" s="12" t="s">
        <v>39</v>
      </c>
      <c r="M3740" s="11" t="s">
        <v>149</v>
      </c>
      <c r="N3740" s="11" t="s">
        <v>4871</v>
      </c>
      <c r="O3740" s="12" t="s">
        <v>29</v>
      </c>
      <c r="P3740" s="12"/>
      <c r="Q3740" s="15" t="s">
        <v>16120</v>
      </c>
      <c r="R3740" s="12" t="s">
        <v>148</v>
      </c>
      <c r="S3740" s="11" t="s">
        <v>16121</v>
      </c>
      <c r="T3740" s="11" t="s">
        <v>4874</v>
      </c>
    </row>
    <row x14ac:dyDescent="0.25" r="3741" customHeight="1" ht="19.5">
      <c r="A3741" s="18">
        <v>45207</v>
      </c>
      <c r="B3741" s="11" t="s">
        <v>16122</v>
      </c>
      <c r="C3741" s="11" t="s">
        <v>4867</v>
      </c>
      <c r="D3741" s="12"/>
      <c r="E3741" s="13" t="s">
        <v>16123</v>
      </c>
      <c r="F3741" s="11" t="s">
        <v>10284</v>
      </c>
      <c r="G3741" s="12" t="s">
        <v>74</v>
      </c>
      <c r="H3741" s="12"/>
      <c r="I3741" s="14" t="s">
        <v>4870</v>
      </c>
      <c r="J3741" s="12" t="s">
        <v>24</v>
      </c>
      <c r="K3741" s="12" t="s">
        <v>25</v>
      </c>
      <c r="L3741" s="12" t="s">
        <v>39</v>
      </c>
      <c r="M3741" s="11" t="s">
        <v>149</v>
      </c>
      <c r="N3741" s="11" t="s">
        <v>4871</v>
      </c>
      <c r="O3741" s="12" t="s">
        <v>29</v>
      </c>
      <c r="P3741" s="12"/>
      <c r="Q3741" s="15" t="s">
        <v>16124</v>
      </c>
      <c r="R3741" s="12" t="s">
        <v>148</v>
      </c>
      <c r="S3741" s="11" t="s">
        <v>16125</v>
      </c>
      <c r="T3741" s="11" t="s">
        <v>4874</v>
      </c>
    </row>
    <row x14ac:dyDescent="0.25" r="3742" customHeight="1" ht="19.5">
      <c r="A3742" s="18">
        <v>45207</v>
      </c>
      <c r="B3742" s="11" t="s">
        <v>16126</v>
      </c>
      <c r="C3742" s="11" t="s">
        <v>4882</v>
      </c>
      <c r="D3742" s="12"/>
      <c r="E3742" s="13" t="s">
        <v>16127</v>
      </c>
      <c r="F3742" s="11" t="s">
        <v>16128</v>
      </c>
      <c r="G3742" s="12" t="s">
        <v>74</v>
      </c>
      <c r="H3742" s="12"/>
      <c r="I3742" s="14" t="s">
        <v>1092</v>
      </c>
      <c r="J3742" s="12" t="s">
        <v>24</v>
      </c>
      <c r="K3742" s="12" t="s">
        <v>25</v>
      </c>
      <c r="L3742" s="12" t="s">
        <v>39</v>
      </c>
      <c r="M3742" s="11" t="s">
        <v>149</v>
      </c>
      <c r="N3742" s="11" t="s">
        <v>4871</v>
      </c>
      <c r="O3742" s="12" t="s">
        <v>29</v>
      </c>
      <c r="P3742" s="12"/>
      <c r="Q3742" s="15" t="s">
        <v>16129</v>
      </c>
      <c r="R3742" s="12" t="s">
        <v>148</v>
      </c>
      <c r="S3742" s="11" t="s">
        <v>16130</v>
      </c>
      <c r="T3742" s="11" t="s">
        <v>4906</v>
      </c>
    </row>
    <row x14ac:dyDescent="0.25" r="3743" customHeight="1" ht="19.5">
      <c r="A3743" s="18">
        <v>45207</v>
      </c>
      <c r="B3743" s="11" t="s">
        <v>16131</v>
      </c>
      <c r="C3743" s="11" t="s">
        <v>5117</v>
      </c>
      <c r="D3743" s="12"/>
      <c r="E3743" s="13" t="s">
        <v>16132</v>
      </c>
      <c r="F3743" s="11" t="s">
        <v>16133</v>
      </c>
      <c r="G3743" s="12" t="s">
        <v>74</v>
      </c>
      <c r="H3743" s="12" t="s">
        <v>130</v>
      </c>
      <c r="I3743" s="14" t="s">
        <v>4975</v>
      </c>
      <c r="J3743" s="12" t="s">
        <v>24</v>
      </c>
      <c r="K3743" s="12" t="s">
        <v>25</v>
      </c>
      <c r="L3743" s="12" t="s">
        <v>39</v>
      </c>
      <c r="M3743" s="11" t="s">
        <v>149</v>
      </c>
      <c r="N3743" s="11" t="s">
        <v>4871</v>
      </c>
      <c r="O3743" s="12" t="s">
        <v>29</v>
      </c>
      <c r="P3743" s="12"/>
      <c r="Q3743" s="15" t="s">
        <v>16134</v>
      </c>
      <c r="R3743" s="12" t="s">
        <v>148</v>
      </c>
      <c r="S3743" s="11" t="s">
        <v>16135</v>
      </c>
      <c r="T3743" s="11" t="s">
        <v>4874</v>
      </c>
    </row>
    <row x14ac:dyDescent="0.25" r="3744" customHeight="1" ht="19.5">
      <c r="A3744" s="18">
        <v>45207</v>
      </c>
      <c r="B3744" s="11" t="s">
        <v>16136</v>
      </c>
      <c r="C3744" s="11" t="s">
        <v>4882</v>
      </c>
      <c r="D3744" s="12"/>
      <c r="E3744" s="13" t="s">
        <v>16137</v>
      </c>
      <c r="F3744" s="11" t="s">
        <v>16138</v>
      </c>
      <c r="G3744" s="12" t="s">
        <v>74</v>
      </c>
      <c r="H3744" s="12"/>
      <c r="I3744" s="14" t="s">
        <v>381</v>
      </c>
      <c r="J3744" s="12" t="s">
        <v>24</v>
      </c>
      <c r="K3744" s="12" t="s">
        <v>25</v>
      </c>
      <c r="L3744" s="12" t="s">
        <v>39</v>
      </c>
      <c r="M3744" s="11" t="s">
        <v>149</v>
      </c>
      <c r="N3744" s="11" t="s">
        <v>4871</v>
      </c>
      <c r="O3744" s="12" t="s">
        <v>29</v>
      </c>
      <c r="P3744" s="12"/>
      <c r="Q3744" s="15" t="s">
        <v>16139</v>
      </c>
      <c r="R3744" s="12" t="s">
        <v>148</v>
      </c>
      <c r="S3744" s="11" t="s">
        <v>16140</v>
      </c>
      <c r="T3744" s="11" t="s">
        <v>4874</v>
      </c>
    </row>
    <row x14ac:dyDescent="0.25" r="3745" customHeight="1" ht="19.5">
      <c r="A3745" s="18">
        <v>45207</v>
      </c>
      <c r="B3745" s="11" t="s">
        <v>16141</v>
      </c>
      <c r="C3745" s="11" t="s">
        <v>4867</v>
      </c>
      <c r="D3745" s="12"/>
      <c r="E3745" s="13" t="s">
        <v>16142</v>
      </c>
      <c r="F3745" s="11" t="s">
        <v>16143</v>
      </c>
      <c r="G3745" s="12" t="s">
        <v>74</v>
      </c>
      <c r="H3745" s="12"/>
      <c r="I3745" s="14" t="s">
        <v>4870</v>
      </c>
      <c r="J3745" s="12" t="s">
        <v>24</v>
      </c>
      <c r="K3745" s="12" t="s">
        <v>25</v>
      </c>
      <c r="L3745" s="12" t="s">
        <v>39</v>
      </c>
      <c r="M3745" s="11" t="s">
        <v>149</v>
      </c>
      <c r="N3745" s="11" t="s">
        <v>4871</v>
      </c>
      <c r="O3745" s="12" t="s">
        <v>29</v>
      </c>
      <c r="P3745" s="12"/>
      <c r="Q3745" s="15" t="s">
        <v>16144</v>
      </c>
      <c r="R3745" s="12" t="s">
        <v>148</v>
      </c>
      <c r="S3745" s="11" t="s">
        <v>16145</v>
      </c>
      <c r="T3745" s="11" t="s">
        <v>4874</v>
      </c>
    </row>
    <row x14ac:dyDescent="0.25" r="3746" customHeight="1" ht="19.5">
      <c r="A3746" s="18">
        <v>45207</v>
      </c>
      <c r="B3746" s="11" t="s">
        <v>16146</v>
      </c>
      <c r="C3746" s="11" t="s">
        <v>5117</v>
      </c>
      <c r="D3746" s="12"/>
      <c r="E3746" s="13" t="s">
        <v>16147</v>
      </c>
      <c r="F3746" s="11" t="s">
        <v>16148</v>
      </c>
      <c r="G3746" s="12" t="s">
        <v>74</v>
      </c>
      <c r="H3746" s="12"/>
      <c r="I3746" s="14" t="s">
        <v>4975</v>
      </c>
      <c r="J3746" s="12" t="s">
        <v>24</v>
      </c>
      <c r="K3746" s="12" t="s">
        <v>25</v>
      </c>
      <c r="L3746" s="12" t="s">
        <v>39</v>
      </c>
      <c r="M3746" s="11" t="s">
        <v>149</v>
      </c>
      <c r="N3746" s="11" t="s">
        <v>4871</v>
      </c>
      <c r="O3746" s="12" t="s">
        <v>29</v>
      </c>
      <c r="P3746" s="12"/>
      <c r="Q3746" s="15" t="s">
        <v>16149</v>
      </c>
      <c r="R3746" s="12" t="s">
        <v>148</v>
      </c>
      <c r="S3746" s="11" t="s">
        <v>16150</v>
      </c>
      <c r="T3746" s="11" t="s">
        <v>4874</v>
      </c>
    </row>
    <row x14ac:dyDescent="0.25" r="3747" customHeight="1" ht="19.5">
      <c r="A3747" s="18">
        <v>45207</v>
      </c>
      <c r="B3747" s="11" t="s">
        <v>16151</v>
      </c>
      <c r="C3747" s="11" t="s">
        <v>4867</v>
      </c>
      <c r="D3747" s="12"/>
      <c r="E3747" s="13" t="s">
        <v>16152</v>
      </c>
      <c r="F3747" s="11" t="s">
        <v>16153</v>
      </c>
      <c r="G3747" s="12" t="s">
        <v>74</v>
      </c>
      <c r="H3747" s="12"/>
      <c r="I3747" s="14" t="s">
        <v>4870</v>
      </c>
      <c r="J3747" s="12" t="s">
        <v>24</v>
      </c>
      <c r="K3747" s="12" t="s">
        <v>25</v>
      </c>
      <c r="L3747" s="12" t="s">
        <v>39</v>
      </c>
      <c r="M3747" s="11" t="s">
        <v>149</v>
      </c>
      <c r="N3747" s="11" t="s">
        <v>4871</v>
      </c>
      <c r="O3747" s="12" t="s">
        <v>29</v>
      </c>
      <c r="P3747" s="12"/>
      <c r="Q3747" s="15" t="s">
        <v>16154</v>
      </c>
      <c r="R3747" s="12" t="s">
        <v>148</v>
      </c>
      <c r="S3747" s="11" t="s">
        <v>16155</v>
      </c>
      <c r="T3747" s="11" t="s">
        <v>4874</v>
      </c>
    </row>
    <row x14ac:dyDescent="0.25" r="3748" customHeight="1" ht="19.5">
      <c r="A3748" s="18">
        <v>45207</v>
      </c>
      <c r="B3748" s="11" t="s">
        <v>16156</v>
      </c>
      <c r="C3748" s="11" t="s">
        <v>4882</v>
      </c>
      <c r="D3748" s="12"/>
      <c r="E3748" s="13" t="s">
        <v>16157</v>
      </c>
      <c r="F3748" s="11" t="s">
        <v>16158</v>
      </c>
      <c r="G3748" s="12" t="s">
        <v>74</v>
      </c>
      <c r="H3748" s="12"/>
      <c r="I3748" s="14" t="s">
        <v>148</v>
      </c>
      <c r="J3748" s="12" t="s">
        <v>24</v>
      </c>
      <c r="K3748" s="12" t="s">
        <v>25</v>
      </c>
      <c r="L3748" s="12" t="s">
        <v>39</v>
      </c>
      <c r="M3748" s="11" t="s">
        <v>149</v>
      </c>
      <c r="N3748" s="11" t="s">
        <v>4871</v>
      </c>
      <c r="O3748" s="12" t="s">
        <v>29</v>
      </c>
      <c r="P3748" s="12"/>
      <c r="Q3748" s="15" t="s">
        <v>16159</v>
      </c>
      <c r="R3748" s="12" t="s">
        <v>148</v>
      </c>
      <c r="S3748" s="11" t="s">
        <v>16160</v>
      </c>
      <c r="T3748" s="11" t="s">
        <v>4874</v>
      </c>
    </row>
    <row x14ac:dyDescent="0.25" r="3749" customHeight="1" ht="19.5">
      <c r="A3749" s="18">
        <v>45207</v>
      </c>
      <c r="B3749" s="11" t="s">
        <v>16161</v>
      </c>
      <c r="C3749" s="11" t="s">
        <v>4867</v>
      </c>
      <c r="D3749" s="12"/>
      <c r="E3749" s="13" t="s">
        <v>16162</v>
      </c>
      <c r="F3749" s="11" t="s">
        <v>16163</v>
      </c>
      <c r="G3749" s="12" t="s">
        <v>74</v>
      </c>
      <c r="H3749" s="12"/>
      <c r="I3749" s="14" t="s">
        <v>4870</v>
      </c>
      <c r="J3749" s="12" t="s">
        <v>24</v>
      </c>
      <c r="K3749" s="12" t="s">
        <v>25</v>
      </c>
      <c r="L3749" s="12" t="s">
        <v>39</v>
      </c>
      <c r="M3749" s="11" t="s">
        <v>149</v>
      </c>
      <c r="N3749" s="11" t="s">
        <v>4871</v>
      </c>
      <c r="O3749" s="12" t="s">
        <v>29</v>
      </c>
      <c r="P3749" s="12"/>
      <c r="Q3749" s="15" t="s">
        <v>16164</v>
      </c>
      <c r="R3749" s="12" t="s">
        <v>42</v>
      </c>
      <c r="S3749" s="11" t="s">
        <v>16165</v>
      </c>
      <c r="T3749" s="11" t="s">
        <v>4899</v>
      </c>
    </row>
    <row x14ac:dyDescent="0.25" r="3750" customHeight="1" ht="19.5">
      <c r="A3750" s="18">
        <v>45207</v>
      </c>
      <c r="B3750" s="11" t="s">
        <v>16166</v>
      </c>
      <c r="C3750" s="11" t="s">
        <v>4882</v>
      </c>
      <c r="D3750" s="12"/>
      <c r="E3750" s="13" t="s">
        <v>16167</v>
      </c>
      <c r="F3750" s="11" t="s">
        <v>16168</v>
      </c>
      <c r="G3750" s="12" t="s">
        <v>74</v>
      </c>
      <c r="H3750" s="12"/>
      <c r="I3750" s="14" t="s">
        <v>148</v>
      </c>
      <c r="J3750" s="12" t="s">
        <v>24</v>
      </c>
      <c r="K3750" s="12" t="s">
        <v>25</v>
      </c>
      <c r="L3750" s="12" t="s">
        <v>39</v>
      </c>
      <c r="M3750" s="11" t="s">
        <v>149</v>
      </c>
      <c r="N3750" s="11" t="s">
        <v>4871</v>
      </c>
      <c r="O3750" s="12" t="s">
        <v>29</v>
      </c>
      <c r="P3750" s="12"/>
      <c r="Q3750" s="15" t="s">
        <v>16169</v>
      </c>
      <c r="R3750" s="12" t="s">
        <v>148</v>
      </c>
      <c r="S3750" s="11" t="s">
        <v>16170</v>
      </c>
      <c r="T3750" s="11" t="s">
        <v>4874</v>
      </c>
    </row>
    <row x14ac:dyDescent="0.25" r="3751" customHeight="1" ht="19.5">
      <c r="A3751" s="18">
        <v>45207</v>
      </c>
      <c r="B3751" s="11" t="s">
        <v>16171</v>
      </c>
      <c r="C3751" s="11" t="s">
        <v>4882</v>
      </c>
      <c r="D3751" s="12"/>
      <c r="E3751" s="13" t="s">
        <v>16172</v>
      </c>
      <c r="F3751" s="11" t="s">
        <v>16173</v>
      </c>
      <c r="G3751" s="12" t="s">
        <v>74</v>
      </c>
      <c r="H3751" s="12" t="s">
        <v>98</v>
      </c>
      <c r="I3751" s="14" t="s">
        <v>328</v>
      </c>
      <c r="J3751" s="12" t="s">
        <v>24</v>
      </c>
      <c r="K3751" s="12" t="s">
        <v>25</v>
      </c>
      <c r="L3751" s="12" t="s">
        <v>39</v>
      </c>
      <c r="M3751" s="11" t="s">
        <v>149</v>
      </c>
      <c r="N3751" s="11" t="s">
        <v>4871</v>
      </c>
      <c r="O3751" s="12" t="s">
        <v>29</v>
      </c>
      <c r="P3751" s="12"/>
      <c r="Q3751" s="15" t="s">
        <v>16174</v>
      </c>
      <c r="R3751" s="12" t="s">
        <v>148</v>
      </c>
      <c r="S3751" s="11" t="s">
        <v>16175</v>
      </c>
      <c r="T3751" s="11" t="s">
        <v>4887</v>
      </c>
    </row>
    <row x14ac:dyDescent="0.25" r="3752" customHeight="1" ht="19.5">
      <c r="A3752" s="18">
        <v>45207</v>
      </c>
      <c r="B3752" s="11" t="s">
        <v>16176</v>
      </c>
      <c r="C3752" s="11" t="s">
        <v>4882</v>
      </c>
      <c r="D3752" s="12"/>
      <c r="E3752" s="13" t="s">
        <v>16177</v>
      </c>
      <c r="F3752" s="11" t="s">
        <v>16178</v>
      </c>
      <c r="G3752" s="12" t="s">
        <v>74</v>
      </c>
      <c r="H3752" s="12"/>
      <c r="I3752" s="14" t="s">
        <v>3454</v>
      </c>
      <c r="J3752" s="12" t="s">
        <v>24</v>
      </c>
      <c r="K3752" s="12" t="s">
        <v>25</v>
      </c>
      <c r="L3752" s="12" t="s">
        <v>39</v>
      </c>
      <c r="M3752" s="11" t="s">
        <v>149</v>
      </c>
      <c r="N3752" s="11" t="s">
        <v>4871</v>
      </c>
      <c r="O3752" s="12" t="s">
        <v>29</v>
      </c>
      <c r="P3752" s="12"/>
      <c r="Q3752" s="15" t="s">
        <v>16179</v>
      </c>
      <c r="R3752" s="12" t="s">
        <v>148</v>
      </c>
      <c r="S3752" s="11" t="s">
        <v>16180</v>
      </c>
      <c r="T3752" s="11" t="s">
        <v>4874</v>
      </c>
    </row>
    <row x14ac:dyDescent="0.25" r="3753" customHeight="1" ht="19.5">
      <c r="A3753" s="18">
        <v>45207</v>
      </c>
      <c r="B3753" s="11" t="s">
        <v>16181</v>
      </c>
      <c r="C3753" s="11" t="s">
        <v>4867</v>
      </c>
      <c r="D3753" s="12"/>
      <c r="E3753" s="13" t="s">
        <v>16182</v>
      </c>
      <c r="F3753" s="11" t="s">
        <v>11575</v>
      </c>
      <c r="G3753" s="12" t="s">
        <v>74</v>
      </c>
      <c r="H3753" s="12"/>
      <c r="I3753" s="14" t="s">
        <v>4870</v>
      </c>
      <c r="J3753" s="12" t="s">
        <v>24</v>
      </c>
      <c r="K3753" s="12" t="s">
        <v>25</v>
      </c>
      <c r="L3753" s="12" t="s">
        <v>39</v>
      </c>
      <c r="M3753" s="11" t="s">
        <v>149</v>
      </c>
      <c r="N3753" s="11" t="s">
        <v>4871</v>
      </c>
      <c r="O3753" s="12" t="s">
        <v>29</v>
      </c>
      <c r="P3753" s="12"/>
      <c r="Q3753" s="15" t="s">
        <v>16183</v>
      </c>
      <c r="R3753" s="12" t="s">
        <v>148</v>
      </c>
      <c r="S3753" s="11" t="s">
        <v>16145</v>
      </c>
      <c r="T3753" s="11" t="s">
        <v>4874</v>
      </c>
    </row>
    <row x14ac:dyDescent="0.25" r="3754" customHeight="1" ht="19.5">
      <c r="A3754" s="18">
        <v>45207</v>
      </c>
      <c r="B3754" s="11" t="s">
        <v>16184</v>
      </c>
      <c r="C3754" s="11" t="s">
        <v>4882</v>
      </c>
      <c r="D3754" s="12"/>
      <c r="E3754" s="13" t="s">
        <v>16185</v>
      </c>
      <c r="F3754" s="11" t="s">
        <v>16186</v>
      </c>
      <c r="G3754" s="12" t="s">
        <v>74</v>
      </c>
      <c r="H3754" s="12"/>
      <c r="I3754" s="14" t="s">
        <v>148</v>
      </c>
      <c r="J3754" s="12" t="s">
        <v>24</v>
      </c>
      <c r="K3754" s="12" t="s">
        <v>25</v>
      </c>
      <c r="L3754" s="12" t="s">
        <v>39</v>
      </c>
      <c r="M3754" s="11" t="s">
        <v>149</v>
      </c>
      <c r="N3754" s="11" t="s">
        <v>4871</v>
      </c>
      <c r="O3754" s="12" t="s">
        <v>29</v>
      </c>
      <c r="P3754" s="12"/>
      <c r="Q3754" s="15" t="s">
        <v>16187</v>
      </c>
      <c r="R3754" s="12" t="s">
        <v>148</v>
      </c>
      <c r="S3754" s="11" t="s">
        <v>16188</v>
      </c>
      <c r="T3754" s="11" t="s">
        <v>4874</v>
      </c>
    </row>
    <row x14ac:dyDescent="0.25" r="3755" customHeight="1" ht="19.5">
      <c r="A3755" s="18">
        <v>45207</v>
      </c>
      <c r="B3755" s="11" t="s">
        <v>16189</v>
      </c>
      <c r="C3755" s="11" t="s">
        <v>4867</v>
      </c>
      <c r="D3755" s="12"/>
      <c r="E3755" s="13" t="s">
        <v>16190</v>
      </c>
      <c r="F3755" s="11" t="s">
        <v>16191</v>
      </c>
      <c r="G3755" s="12" t="s">
        <v>74</v>
      </c>
      <c r="H3755" s="12"/>
      <c r="I3755" s="14" t="s">
        <v>4870</v>
      </c>
      <c r="J3755" s="12" t="s">
        <v>24</v>
      </c>
      <c r="K3755" s="12" t="s">
        <v>25</v>
      </c>
      <c r="L3755" s="12" t="s">
        <v>39</v>
      </c>
      <c r="M3755" s="11" t="s">
        <v>149</v>
      </c>
      <c r="N3755" s="11" t="s">
        <v>4871</v>
      </c>
      <c r="O3755" s="12" t="s">
        <v>29</v>
      </c>
      <c r="P3755" s="12"/>
      <c r="Q3755" s="15" t="s">
        <v>16192</v>
      </c>
      <c r="R3755" s="12" t="s">
        <v>148</v>
      </c>
      <c r="S3755" s="11" t="s">
        <v>16193</v>
      </c>
      <c r="T3755" s="11" t="s">
        <v>4887</v>
      </c>
    </row>
    <row x14ac:dyDescent="0.25" r="3756" customHeight="1" ht="19.5">
      <c r="A3756" s="18">
        <v>45207</v>
      </c>
      <c r="B3756" s="11" t="s">
        <v>16194</v>
      </c>
      <c r="C3756" s="11" t="s">
        <v>6859</v>
      </c>
      <c r="D3756" s="12"/>
      <c r="E3756" s="13" t="s">
        <v>16195</v>
      </c>
      <c r="F3756" s="11" t="s">
        <v>16196</v>
      </c>
      <c r="G3756" s="12" t="s">
        <v>74</v>
      </c>
      <c r="H3756" s="12"/>
      <c r="I3756" s="14" t="s">
        <v>3454</v>
      </c>
      <c r="J3756" s="12" t="s">
        <v>24</v>
      </c>
      <c r="K3756" s="12" t="s">
        <v>25</v>
      </c>
      <c r="L3756" s="12" t="s">
        <v>39</v>
      </c>
      <c r="M3756" s="11" t="s">
        <v>149</v>
      </c>
      <c r="N3756" s="11" t="s">
        <v>4871</v>
      </c>
      <c r="O3756" s="12" t="s">
        <v>29</v>
      </c>
      <c r="P3756" s="12"/>
      <c r="Q3756" s="15" t="s">
        <v>15514</v>
      </c>
      <c r="R3756" s="12" t="s">
        <v>148</v>
      </c>
      <c r="S3756" s="11" t="s">
        <v>16197</v>
      </c>
      <c r="T3756" s="11" t="s">
        <v>4874</v>
      </c>
    </row>
    <row x14ac:dyDescent="0.25" r="3757" customHeight="1" ht="19.5">
      <c r="A3757" s="18">
        <v>45207</v>
      </c>
      <c r="B3757" s="11" t="s">
        <v>16198</v>
      </c>
      <c r="C3757" s="11" t="s">
        <v>5117</v>
      </c>
      <c r="D3757" s="12"/>
      <c r="E3757" s="13" t="s">
        <v>16199</v>
      </c>
      <c r="F3757" s="11" t="s">
        <v>16200</v>
      </c>
      <c r="G3757" s="12" t="s">
        <v>74</v>
      </c>
      <c r="H3757" s="12"/>
      <c r="I3757" s="14" t="s">
        <v>4975</v>
      </c>
      <c r="J3757" s="12" t="s">
        <v>24</v>
      </c>
      <c r="K3757" s="12" t="s">
        <v>25</v>
      </c>
      <c r="L3757" s="12" t="s">
        <v>39</v>
      </c>
      <c r="M3757" s="11" t="s">
        <v>149</v>
      </c>
      <c r="N3757" s="11" t="s">
        <v>4871</v>
      </c>
      <c r="O3757" s="12" t="s">
        <v>29</v>
      </c>
      <c r="P3757" s="12"/>
      <c r="Q3757" s="15" t="s">
        <v>16201</v>
      </c>
      <c r="R3757" s="12" t="s">
        <v>148</v>
      </c>
      <c r="S3757" s="11" t="s">
        <v>16202</v>
      </c>
      <c r="T3757" s="11" t="s">
        <v>4961</v>
      </c>
    </row>
    <row x14ac:dyDescent="0.25" r="3758" customHeight="1" ht="19.5">
      <c r="A3758" s="18">
        <v>45207</v>
      </c>
      <c r="B3758" s="11" t="s">
        <v>16203</v>
      </c>
      <c r="C3758" s="11" t="s">
        <v>4882</v>
      </c>
      <c r="D3758" s="12"/>
      <c r="E3758" s="13" t="s">
        <v>16204</v>
      </c>
      <c r="F3758" s="11" t="s">
        <v>11218</v>
      </c>
      <c r="G3758" s="12" t="s">
        <v>74</v>
      </c>
      <c r="H3758" s="12"/>
      <c r="I3758" s="14" t="s">
        <v>148</v>
      </c>
      <c r="J3758" s="12" t="s">
        <v>24</v>
      </c>
      <c r="K3758" s="12" t="s">
        <v>25</v>
      </c>
      <c r="L3758" s="12" t="s">
        <v>39</v>
      </c>
      <c r="M3758" s="11" t="s">
        <v>149</v>
      </c>
      <c r="N3758" s="11" t="s">
        <v>4871</v>
      </c>
      <c r="O3758" s="12" t="s">
        <v>29</v>
      </c>
      <c r="P3758" s="12"/>
      <c r="Q3758" s="15" t="s">
        <v>16205</v>
      </c>
      <c r="R3758" s="12" t="s">
        <v>148</v>
      </c>
      <c r="S3758" s="11" t="s">
        <v>16206</v>
      </c>
      <c r="T3758" s="11" t="s">
        <v>4874</v>
      </c>
    </row>
    <row x14ac:dyDescent="0.25" r="3759" customHeight="1" ht="19.5">
      <c r="A3759" s="18">
        <v>45207</v>
      </c>
      <c r="B3759" s="11" t="s">
        <v>16207</v>
      </c>
      <c r="C3759" s="11" t="s">
        <v>4882</v>
      </c>
      <c r="D3759" s="12"/>
      <c r="E3759" s="13" t="s">
        <v>16208</v>
      </c>
      <c r="F3759" s="11" t="s">
        <v>16209</v>
      </c>
      <c r="G3759" s="12" t="s">
        <v>74</v>
      </c>
      <c r="H3759" s="12"/>
      <c r="I3759" s="14" t="s">
        <v>148</v>
      </c>
      <c r="J3759" s="12" t="s">
        <v>24</v>
      </c>
      <c r="K3759" s="12" t="s">
        <v>25</v>
      </c>
      <c r="L3759" s="12" t="s">
        <v>39</v>
      </c>
      <c r="M3759" s="11" t="s">
        <v>149</v>
      </c>
      <c r="N3759" s="11" t="s">
        <v>4871</v>
      </c>
      <c r="O3759" s="12" t="s">
        <v>29</v>
      </c>
      <c r="P3759" s="12"/>
      <c r="Q3759" s="15" t="s">
        <v>16210</v>
      </c>
      <c r="R3759" s="12" t="s">
        <v>148</v>
      </c>
      <c r="S3759" s="11" t="s">
        <v>16211</v>
      </c>
      <c r="T3759" s="11" t="s">
        <v>4887</v>
      </c>
    </row>
    <row x14ac:dyDescent="0.25" r="3760" customHeight="1" ht="19.5">
      <c r="A3760" s="18">
        <v>45207</v>
      </c>
      <c r="B3760" s="11" t="s">
        <v>16212</v>
      </c>
      <c r="C3760" s="11" t="s">
        <v>5363</v>
      </c>
      <c r="D3760" s="12"/>
      <c r="E3760" s="13">
        <v>13100781994</v>
      </c>
      <c r="F3760" s="11" t="s">
        <v>16213</v>
      </c>
      <c r="G3760" s="12" t="s">
        <v>74</v>
      </c>
      <c r="H3760" s="12"/>
      <c r="I3760" s="14" t="s">
        <v>131</v>
      </c>
      <c r="J3760" s="12" t="s">
        <v>24</v>
      </c>
      <c r="K3760" s="12" t="s">
        <v>25</v>
      </c>
      <c r="L3760" s="12" t="s">
        <v>39</v>
      </c>
      <c r="M3760" s="11" t="s">
        <v>27</v>
      </c>
      <c r="N3760" s="11" t="s">
        <v>624</v>
      </c>
      <c r="O3760" s="12" t="s">
        <v>29</v>
      </c>
      <c r="P3760" s="12"/>
      <c r="Q3760" s="15" t="s">
        <v>16214</v>
      </c>
      <c r="R3760" s="12" t="s">
        <v>42</v>
      </c>
      <c r="S3760" s="11" t="s">
        <v>16215</v>
      </c>
      <c r="T3760" s="11"/>
    </row>
    <row x14ac:dyDescent="0.25" r="3761" customHeight="1" ht="19.5">
      <c r="A3761" s="18">
        <v>45207</v>
      </c>
      <c r="B3761" s="11" t="s">
        <v>16216</v>
      </c>
      <c r="C3761" s="11" t="s">
        <v>5363</v>
      </c>
      <c r="D3761" s="12"/>
      <c r="E3761" s="13">
        <v>13207224685</v>
      </c>
      <c r="F3761" s="11" t="s">
        <v>16217</v>
      </c>
      <c r="G3761" s="12" t="s">
        <v>115</v>
      </c>
      <c r="H3761" s="12"/>
      <c r="I3761" s="14" t="s">
        <v>486</v>
      </c>
      <c r="J3761" s="12" t="s">
        <v>24</v>
      </c>
      <c r="K3761" s="12" t="s">
        <v>25</v>
      </c>
      <c r="L3761" s="12" t="s">
        <v>39</v>
      </c>
      <c r="M3761" s="11" t="s">
        <v>27</v>
      </c>
      <c r="N3761" s="11" t="s">
        <v>624</v>
      </c>
      <c r="O3761" s="12" t="s">
        <v>29</v>
      </c>
      <c r="P3761" s="12"/>
      <c r="Q3761" s="15" t="s">
        <v>16218</v>
      </c>
      <c r="R3761" s="12" t="s">
        <v>42</v>
      </c>
      <c r="S3761" s="11" t="s">
        <v>16219</v>
      </c>
      <c r="T3761" s="11"/>
    </row>
    <row x14ac:dyDescent="0.25" r="3762" customHeight="1" ht="19.5">
      <c r="A3762" s="18">
        <v>45207</v>
      </c>
      <c r="B3762" s="11" t="s">
        <v>16220</v>
      </c>
      <c r="C3762" s="11" t="s">
        <v>5363</v>
      </c>
      <c r="D3762" s="12"/>
      <c r="E3762" s="13">
        <v>15629371986</v>
      </c>
      <c r="F3762" s="11" t="s">
        <v>16221</v>
      </c>
      <c r="G3762" s="12" t="s">
        <v>74</v>
      </c>
      <c r="H3762" s="12"/>
      <c r="I3762" s="14" t="s">
        <v>68</v>
      </c>
      <c r="J3762" s="12" t="s">
        <v>24</v>
      </c>
      <c r="K3762" s="12" t="s">
        <v>25</v>
      </c>
      <c r="L3762" s="12" t="s">
        <v>39</v>
      </c>
      <c r="M3762" s="11" t="s">
        <v>27</v>
      </c>
      <c r="N3762" s="11" t="s">
        <v>624</v>
      </c>
      <c r="O3762" s="12" t="s">
        <v>29</v>
      </c>
      <c r="P3762" s="12"/>
      <c r="Q3762" s="15" t="s">
        <v>16222</v>
      </c>
      <c r="R3762" s="12" t="s">
        <v>42</v>
      </c>
      <c r="S3762" s="11" t="s">
        <v>16223</v>
      </c>
      <c r="T3762" s="11"/>
    </row>
    <row x14ac:dyDescent="0.25" r="3763" customHeight="1" ht="19.5">
      <c r="A3763" s="18">
        <v>45207</v>
      </c>
      <c r="B3763" s="11" t="s">
        <v>16224</v>
      </c>
      <c r="C3763" s="11" t="s">
        <v>5363</v>
      </c>
      <c r="D3763" s="12"/>
      <c r="E3763" s="13">
        <v>18694092030</v>
      </c>
      <c r="F3763" s="11" t="s">
        <v>16225</v>
      </c>
      <c r="G3763" s="12" t="s">
        <v>56</v>
      </c>
      <c r="H3763" s="12"/>
      <c r="I3763" s="14" t="s">
        <v>381</v>
      </c>
      <c r="J3763" s="12" t="s">
        <v>24</v>
      </c>
      <c r="K3763" s="12" t="s">
        <v>25</v>
      </c>
      <c r="L3763" s="12" t="s">
        <v>39</v>
      </c>
      <c r="M3763" s="11" t="s">
        <v>40</v>
      </c>
      <c r="N3763" s="11" t="s">
        <v>624</v>
      </c>
      <c r="O3763" s="12" t="s">
        <v>29</v>
      </c>
      <c r="P3763" s="12"/>
      <c r="Q3763" s="15" t="s">
        <v>16226</v>
      </c>
      <c r="R3763" s="12" t="s">
        <v>42</v>
      </c>
      <c r="S3763" s="11" t="s">
        <v>16227</v>
      </c>
      <c r="T3763" s="11" t="s">
        <v>16228</v>
      </c>
    </row>
    <row x14ac:dyDescent="0.25" r="3764" customHeight="1" ht="19.5">
      <c r="A3764" s="18">
        <v>45207</v>
      </c>
      <c r="B3764" s="11" t="s">
        <v>16229</v>
      </c>
      <c r="C3764" s="11" t="s">
        <v>5363</v>
      </c>
      <c r="D3764" s="12"/>
      <c r="E3764" s="13">
        <v>15587953117</v>
      </c>
      <c r="F3764" s="11" t="s">
        <v>16230</v>
      </c>
      <c r="G3764" s="12" t="s">
        <v>74</v>
      </c>
      <c r="H3764" s="12"/>
      <c r="I3764" s="14" t="s">
        <v>142</v>
      </c>
      <c r="J3764" s="12" t="s">
        <v>24</v>
      </c>
      <c r="K3764" s="12" t="s">
        <v>25</v>
      </c>
      <c r="L3764" s="12" t="s">
        <v>39</v>
      </c>
      <c r="M3764" s="11" t="s">
        <v>27</v>
      </c>
      <c r="N3764" s="11" t="s">
        <v>624</v>
      </c>
      <c r="O3764" s="12" t="s">
        <v>29</v>
      </c>
      <c r="P3764" s="12"/>
      <c r="Q3764" s="15" t="s">
        <v>16231</v>
      </c>
      <c r="R3764" s="12" t="s">
        <v>42</v>
      </c>
      <c r="S3764" s="11" t="s">
        <v>16232</v>
      </c>
      <c r="T3764" s="11" t="s">
        <v>16233</v>
      </c>
    </row>
    <row x14ac:dyDescent="0.25" r="3765" customHeight="1" ht="19.5">
      <c r="A3765" s="18">
        <v>45207</v>
      </c>
      <c r="B3765" s="11" t="s">
        <v>16234</v>
      </c>
      <c r="C3765" s="11" t="s">
        <v>5363</v>
      </c>
      <c r="D3765" s="12"/>
      <c r="E3765" s="13">
        <v>13217177159</v>
      </c>
      <c r="F3765" s="11" t="s">
        <v>16235</v>
      </c>
      <c r="G3765" s="12" t="s">
        <v>74</v>
      </c>
      <c r="H3765" s="12"/>
      <c r="I3765" s="14" t="s">
        <v>1504</v>
      </c>
      <c r="J3765" s="12" t="s">
        <v>24</v>
      </c>
      <c r="K3765" s="12" t="s">
        <v>25</v>
      </c>
      <c r="L3765" s="12" t="s">
        <v>39</v>
      </c>
      <c r="M3765" s="11" t="s">
        <v>40</v>
      </c>
      <c r="N3765" s="11" t="s">
        <v>624</v>
      </c>
      <c r="O3765" s="12" t="s">
        <v>29</v>
      </c>
      <c r="P3765" s="12"/>
      <c r="Q3765" s="15" t="s">
        <v>16236</v>
      </c>
      <c r="R3765" s="12" t="s">
        <v>42</v>
      </c>
      <c r="S3765" s="11" t="s">
        <v>16237</v>
      </c>
      <c r="T3765" s="11" t="s">
        <v>16238</v>
      </c>
    </row>
    <row x14ac:dyDescent="0.25" r="3766" customHeight="1" ht="19.5">
      <c r="A3766" s="18">
        <v>45207</v>
      </c>
      <c r="B3766" s="11" t="s">
        <v>16239</v>
      </c>
      <c r="C3766" s="11" t="s">
        <v>5363</v>
      </c>
      <c r="D3766" s="12"/>
      <c r="E3766" s="13">
        <v>18572396194</v>
      </c>
      <c r="F3766" s="11" t="s">
        <v>16240</v>
      </c>
      <c r="G3766" s="12" t="s">
        <v>74</v>
      </c>
      <c r="H3766" s="12"/>
      <c r="I3766" s="14" t="s">
        <v>328</v>
      </c>
      <c r="J3766" s="12" t="s">
        <v>24</v>
      </c>
      <c r="K3766" s="12" t="s">
        <v>25</v>
      </c>
      <c r="L3766" s="12" t="s">
        <v>39</v>
      </c>
      <c r="M3766" s="11" t="s">
        <v>40</v>
      </c>
      <c r="N3766" s="11" t="s">
        <v>624</v>
      </c>
      <c r="O3766" s="12" t="s">
        <v>29</v>
      </c>
      <c r="P3766" s="12"/>
      <c r="Q3766" s="15" t="s">
        <v>16241</v>
      </c>
      <c r="R3766" s="12" t="s">
        <v>42</v>
      </c>
      <c r="S3766" s="11" t="s">
        <v>16242</v>
      </c>
      <c r="T3766" s="11" t="s">
        <v>16243</v>
      </c>
    </row>
    <row x14ac:dyDescent="0.25" r="3767" customHeight="1" ht="19.5">
      <c r="A3767" s="18">
        <v>45207</v>
      </c>
      <c r="B3767" s="11" t="s">
        <v>16244</v>
      </c>
      <c r="C3767" s="11" t="s">
        <v>5363</v>
      </c>
      <c r="D3767" s="12"/>
      <c r="E3767" s="13">
        <v>13040982331</v>
      </c>
      <c r="F3767" s="11" t="s">
        <v>16245</v>
      </c>
      <c r="G3767" s="12" t="s">
        <v>74</v>
      </c>
      <c r="H3767" s="12" t="s">
        <v>357</v>
      </c>
      <c r="I3767" s="14" t="s">
        <v>254</v>
      </c>
      <c r="J3767" s="12" t="s">
        <v>24</v>
      </c>
      <c r="K3767" s="12" t="s">
        <v>25</v>
      </c>
      <c r="L3767" s="12" t="s">
        <v>39</v>
      </c>
      <c r="M3767" s="11" t="s">
        <v>40</v>
      </c>
      <c r="N3767" s="11" t="s">
        <v>624</v>
      </c>
      <c r="O3767" s="12" t="s">
        <v>29</v>
      </c>
      <c r="P3767" s="12"/>
      <c r="Q3767" s="15" t="s">
        <v>16246</v>
      </c>
      <c r="R3767" s="12" t="s">
        <v>42</v>
      </c>
      <c r="S3767" s="11" t="s">
        <v>16247</v>
      </c>
      <c r="T3767" s="11" t="s">
        <v>16248</v>
      </c>
    </row>
    <row x14ac:dyDescent="0.25" r="3768" customHeight="1" ht="19.5">
      <c r="A3768" s="18">
        <v>45207</v>
      </c>
      <c r="B3768" s="11" t="s">
        <v>16249</v>
      </c>
      <c r="C3768" s="11" t="s">
        <v>5363</v>
      </c>
      <c r="D3768" s="12"/>
      <c r="E3768" s="13">
        <v>18674278281</v>
      </c>
      <c r="F3768" s="11" t="s">
        <v>16250</v>
      </c>
      <c r="G3768" s="12" t="s">
        <v>74</v>
      </c>
      <c r="H3768" s="12"/>
      <c r="I3768" s="14" t="s">
        <v>116</v>
      </c>
      <c r="J3768" s="12" t="s">
        <v>24</v>
      </c>
      <c r="K3768" s="12" t="s">
        <v>25</v>
      </c>
      <c r="L3768" s="12" t="s">
        <v>39</v>
      </c>
      <c r="M3768" s="11" t="s">
        <v>40</v>
      </c>
      <c r="N3768" s="11" t="s">
        <v>624</v>
      </c>
      <c r="O3768" s="12" t="s">
        <v>29</v>
      </c>
      <c r="P3768" s="12"/>
      <c r="Q3768" s="15" t="s">
        <v>16251</v>
      </c>
      <c r="R3768" s="12" t="s">
        <v>42</v>
      </c>
      <c r="S3768" s="11" t="s">
        <v>16252</v>
      </c>
      <c r="T3768" s="11" t="s">
        <v>16253</v>
      </c>
    </row>
    <row x14ac:dyDescent="0.25" r="3769" customHeight="1" ht="19.5">
      <c r="A3769" s="18">
        <v>45207</v>
      </c>
      <c r="B3769" s="11" t="s">
        <v>16254</v>
      </c>
      <c r="C3769" s="11" t="s">
        <v>5363</v>
      </c>
      <c r="D3769" s="12"/>
      <c r="E3769" s="13">
        <v>13207227946</v>
      </c>
      <c r="F3769" s="11" t="s">
        <v>16255</v>
      </c>
      <c r="G3769" s="12" t="s">
        <v>48</v>
      </c>
      <c r="H3769" s="12"/>
      <c r="I3769" s="14" t="s">
        <v>328</v>
      </c>
      <c r="J3769" s="12" t="s">
        <v>24</v>
      </c>
      <c r="K3769" s="12" t="s">
        <v>25</v>
      </c>
      <c r="L3769" s="12" t="s">
        <v>39</v>
      </c>
      <c r="M3769" s="11" t="s">
        <v>27</v>
      </c>
      <c r="N3769" s="11" t="s">
        <v>624</v>
      </c>
      <c r="O3769" s="12" t="s">
        <v>29</v>
      </c>
      <c r="P3769" s="12"/>
      <c r="Q3769" s="15" t="s">
        <v>16256</v>
      </c>
      <c r="R3769" s="12" t="s">
        <v>42</v>
      </c>
      <c r="S3769" s="11" t="s">
        <v>16257</v>
      </c>
      <c r="T3769" s="11" t="s">
        <v>16258</v>
      </c>
    </row>
    <row x14ac:dyDescent="0.25" r="3770" customHeight="1" ht="19.5">
      <c r="A3770" s="18">
        <v>45207</v>
      </c>
      <c r="B3770" s="11" t="s">
        <v>16259</v>
      </c>
      <c r="C3770" s="11" t="s">
        <v>16260</v>
      </c>
      <c r="D3770" s="12"/>
      <c r="E3770" s="13">
        <v>13277254067</v>
      </c>
      <c r="F3770" s="11" t="s">
        <v>16261</v>
      </c>
      <c r="G3770" s="12" t="s">
        <v>74</v>
      </c>
      <c r="H3770" s="12"/>
      <c r="I3770" s="14" t="s">
        <v>290</v>
      </c>
      <c r="J3770" s="12" t="s">
        <v>24</v>
      </c>
      <c r="K3770" s="12" t="s">
        <v>25</v>
      </c>
      <c r="L3770" s="12" t="s">
        <v>39</v>
      </c>
      <c r="M3770" s="11" t="s">
        <v>40</v>
      </c>
      <c r="N3770" s="11" t="s">
        <v>624</v>
      </c>
      <c r="O3770" s="12" t="s">
        <v>29</v>
      </c>
      <c r="P3770" s="12"/>
      <c r="Q3770" s="15" t="s">
        <v>16262</v>
      </c>
      <c r="R3770" s="12" t="s">
        <v>42</v>
      </c>
      <c r="S3770" s="11" t="s">
        <v>16263</v>
      </c>
      <c r="T3770" s="11" t="s">
        <v>16264</v>
      </c>
    </row>
    <row x14ac:dyDescent="0.25" r="3771" customHeight="1" ht="19.5">
      <c r="A3771" s="18">
        <v>45207</v>
      </c>
      <c r="B3771" s="11" t="s">
        <v>16265</v>
      </c>
      <c r="C3771" s="11" t="s">
        <v>5363</v>
      </c>
      <c r="D3771" s="12"/>
      <c r="E3771" s="13">
        <v>17671929919</v>
      </c>
      <c r="F3771" s="11" t="s">
        <v>16266</v>
      </c>
      <c r="G3771" s="12" t="s">
        <v>48</v>
      </c>
      <c r="H3771" s="12"/>
      <c r="I3771" s="14" t="s">
        <v>206</v>
      </c>
      <c r="J3771" s="12" t="s">
        <v>24</v>
      </c>
      <c r="K3771" s="12" t="s">
        <v>25</v>
      </c>
      <c r="L3771" s="12" t="s">
        <v>39</v>
      </c>
      <c r="M3771" s="11" t="s">
        <v>27</v>
      </c>
      <c r="N3771" s="11" t="s">
        <v>624</v>
      </c>
      <c r="O3771" s="12" t="s">
        <v>29</v>
      </c>
      <c r="P3771" s="12"/>
      <c r="Q3771" s="15" t="s">
        <v>16267</v>
      </c>
      <c r="R3771" s="12" t="s">
        <v>42</v>
      </c>
      <c r="S3771" s="11" t="s">
        <v>16268</v>
      </c>
      <c r="T3771" s="11" t="s">
        <v>16269</v>
      </c>
    </row>
    <row x14ac:dyDescent="0.25" r="3772" customHeight="1" ht="19.5">
      <c r="A3772" s="18">
        <v>45207</v>
      </c>
      <c r="B3772" s="11" t="s">
        <v>16270</v>
      </c>
      <c r="C3772" s="11" t="s">
        <v>5363</v>
      </c>
      <c r="D3772" s="12"/>
      <c r="E3772" s="13">
        <v>18671703655</v>
      </c>
      <c r="F3772" s="11" t="s">
        <v>7344</v>
      </c>
      <c r="G3772" s="12" t="s">
        <v>74</v>
      </c>
      <c r="H3772" s="12"/>
      <c r="I3772" s="14" t="s">
        <v>68</v>
      </c>
      <c r="J3772" s="12" t="s">
        <v>24</v>
      </c>
      <c r="K3772" s="12" t="s">
        <v>25</v>
      </c>
      <c r="L3772" s="12" t="s">
        <v>39</v>
      </c>
      <c r="M3772" s="11" t="s">
        <v>40</v>
      </c>
      <c r="N3772" s="11" t="s">
        <v>624</v>
      </c>
      <c r="O3772" s="12" t="s">
        <v>29</v>
      </c>
      <c r="P3772" s="12"/>
      <c r="Q3772" s="15" t="s">
        <v>16271</v>
      </c>
      <c r="R3772" s="12" t="s">
        <v>42</v>
      </c>
      <c r="S3772" s="11" t="s">
        <v>16272</v>
      </c>
      <c r="T3772" s="11" t="s">
        <v>16273</v>
      </c>
    </row>
    <row x14ac:dyDescent="0.25" r="3773" customHeight="1" ht="19.5">
      <c r="A3773" s="18">
        <v>45207</v>
      </c>
      <c r="B3773" s="11" t="s">
        <v>16274</v>
      </c>
      <c r="C3773" s="11" t="s">
        <v>6926</v>
      </c>
      <c r="D3773" s="12"/>
      <c r="E3773" s="13">
        <v>15672502650</v>
      </c>
      <c r="F3773" s="11" t="s">
        <v>16275</v>
      </c>
      <c r="G3773" s="12" t="s">
        <v>23</v>
      </c>
      <c r="H3773" s="12"/>
      <c r="I3773" s="14">
        <v>10015</v>
      </c>
      <c r="J3773" s="12" t="s">
        <v>24</v>
      </c>
      <c r="K3773" s="12" t="s">
        <v>25</v>
      </c>
      <c r="L3773" s="12" t="s">
        <v>26</v>
      </c>
      <c r="M3773" s="11" t="s">
        <v>27</v>
      </c>
      <c r="N3773" s="11" t="s">
        <v>28</v>
      </c>
      <c r="O3773" s="12" t="s">
        <v>29</v>
      </c>
      <c r="P3773" s="12"/>
      <c r="Q3773" s="15" t="s">
        <v>16276</v>
      </c>
      <c r="R3773" s="12" t="s">
        <v>31</v>
      </c>
      <c r="S3773" s="11" t="s">
        <v>16277</v>
      </c>
      <c r="T3773" s="11" t="s">
        <v>16278</v>
      </c>
    </row>
    <row x14ac:dyDescent="0.25" r="3774" customHeight="1" ht="19.5">
      <c r="A3774" s="18">
        <v>45207</v>
      </c>
      <c r="B3774" s="11" t="s">
        <v>16279</v>
      </c>
      <c r="C3774" s="11" t="s">
        <v>6926</v>
      </c>
      <c r="D3774" s="12"/>
      <c r="E3774" s="13">
        <v>15697203815</v>
      </c>
      <c r="F3774" s="11" t="s">
        <v>16280</v>
      </c>
      <c r="G3774" s="12" t="s">
        <v>74</v>
      </c>
      <c r="H3774" s="12"/>
      <c r="I3774" s="14" t="s">
        <v>38</v>
      </c>
      <c r="J3774" s="12" t="s">
        <v>24</v>
      </c>
      <c r="K3774" s="12" t="s">
        <v>25</v>
      </c>
      <c r="L3774" s="12" t="s">
        <v>39</v>
      </c>
      <c r="M3774" s="11" t="s">
        <v>27</v>
      </c>
      <c r="N3774" s="11" t="s">
        <v>28</v>
      </c>
      <c r="O3774" s="12" t="s">
        <v>29</v>
      </c>
      <c r="P3774" s="12"/>
      <c r="Q3774" s="15" t="s">
        <v>16281</v>
      </c>
      <c r="R3774" s="12" t="s">
        <v>42</v>
      </c>
      <c r="S3774" s="11" t="s">
        <v>16282</v>
      </c>
      <c r="T3774" s="11" t="s">
        <v>16283</v>
      </c>
    </row>
    <row x14ac:dyDescent="0.25" r="3775" customHeight="1" ht="19.5">
      <c r="A3775" s="18">
        <v>45207</v>
      </c>
      <c r="B3775" s="11" t="s">
        <v>16284</v>
      </c>
      <c r="C3775" s="11" t="s">
        <v>6205</v>
      </c>
      <c r="D3775" s="12"/>
      <c r="E3775" s="13">
        <v>13135801167</v>
      </c>
      <c r="F3775" s="11" t="s">
        <v>16285</v>
      </c>
      <c r="G3775" s="12" t="s">
        <v>74</v>
      </c>
      <c r="H3775" s="12" t="s">
        <v>98</v>
      </c>
      <c r="I3775" s="14" t="s">
        <v>272</v>
      </c>
      <c r="J3775" s="12" t="s">
        <v>24</v>
      </c>
      <c r="K3775" s="12" t="s">
        <v>25</v>
      </c>
      <c r="L3775" s="12" t="s">
        <v>39</v>
      </c>
      <c r="M3775" s="11" t="s">
        <v>27</v>
      </c>
      <c r="N3775" s="11" t="s">
        <v>28</v>
      </c>
      <c r="O3775" s="12" t="s">
        <v>29</v>
      </c>
      <c r="P3775" s="12"/>
      <c r="Q3775" s="15" t="s">
        <v>16286</v>
      </c>
      <c r="R3775" s="12" t="s">
        <v>42</v>
      </c>
      <c r="S3775" s="11" t="s">
        <v>16287</v>
      </c>
      <c r="T3775" s="11" t="s">
        <v>16288</v>
      </c>
    </row>
    <row x14ac:dyDescent="0.25" r="3776" customHeight="1" ht="19.5">
      <c r="A3776" s="18">
        <v>45207</v>
      </c>
      <c r="B3776" s="11" t="s">
        <v>16289</v>
      </c>
      <c r="C3776" s="11" t="s">
        <v>6205</v>
      </c>
      <c r="D3776" s="12"/>
      <c r="E3776" s="13">
        <v>15672499912</v>
      </c>
      <c r="F3776" s="11" t="s">
        <v>16290</v>
      </c>
      <c r="G3776" s="12" t="s">
        <v>171</v>
      </c>
      <c r="H3776" s="12"/>
      <c r="I3776" s="14" t="s">
        <v>206</v>
      </c>
      <c r="J3776" s="12" t="s">
        <v>24</v>
      </c>
      <c r="K3776" s="12" t="s">
        <v>69</v>
      </c>
      <c r="L3776" s="12" t="s">
        <v>39</v>
      </c>
      <c r="M3776" s="11" t="s">
        <v>27</v>
      </c>
      <c r="N3776" s="11" t="s">
        <v>28</v>
      </c>
      <c r="O3776" s="12" t="s">
        <v>29</v>
      </c>
      <c r="P3776" s="12"/>
      <c r="Q3776" s="15" t="s">
        <v>16291</v>
      </c>
      <c r="R3776" s="12" t="s">
        <v>42</v>
      </c>
      <c r="S3776" s="11" t="s">
        <v>16292</v>
      </c>
      <c r="T3776" s="11" t="s">
        <v>16293</v>
      </c>
    </row>
    <row x14ac:dyDescent="0.25" r="3777" customHeight="1" ht="19.5">
      <c r="A3777" s="18">
        <v>45207</v>
      </c>
      <c r="B3777" s="11" t="s">
        <v>16294</v>
      </c>
      <c r="C3777" s="11" t="s">
        <v>5363</v>
      </c>
      <c r="D3777" s="12"/>
      <c r="E3777" s="13">
        <v>15549302682</v>
      </c>
      <c r="F3777" s="11" t="s">
        <v>16295</v>
      </c>
      <c r="G3777" s="12" t="s">
        <v>74</v>
      </c>
      <c r="H3777" s="12"/>
      <c r="I3777" s="14" t="s">
        <v>131</v>
      </c>
      <c r="J3777" s="12" t="s">
        <v>24</v>
      </c>
      <c r="K3777" s="12" t="s">
        <v>25</v>
      </c>
      <c r="L3777" s="12" t="s">
        <v>39</v>
      </c>
      <c r="M3777" s="11" t="s">
        <v>40</v>
      </c>
      <c r="N3777" s="11" t="s">
        <v>624</v>
      </c>
      <c r="O3777" s="12" t="s">
        <v>29</v>
      </c>
      <c r="P3777" s="12"/>
      <c r="Q3777" s="15" t="s">
        <v>16296</v>
      </c>
      <c r="R3777" s="12" t="s">
        <v>42</v>
      </c>
      <c r="S3777" s="11" t="s">
        <v>16297</v>
      </c>
      <c r="T3777" s="11" t="s">
        <v>16298</v>
      </c>
    </row>
    <row x14ac:dyDescent="0.25" r="3778" customHeight="1" ht="19.5">
      <c r="A3778" s="18">
        <v>45207</v>
      </c>
      <c r="B3778" s="11" t="s">
        <v>16299</v>
      </c>
      <c r="C3778" s="11" t="s">
        <v>16300</v>
      </c>
      <c r="D3778" s="12"/>
      <c r="E3778" s="13">
        <v>18671761002</v>
      </c>
      <c r="F3778" s="11" t="s">
        <v>16301</v>
      </c>
      <c r="G3778" s="12" t="s">
        <v>48</v>
      </c>
      <c r="H3778" s="12"/>
      <c r="I3778" s="14">
        <v>10015</v>
      </c>
      <c r="J3778" s="12" t="s">
        <v>24</v>
      </c>
      <c r="K3778" s="12" t="s">
        <v>69</v>
      </c>
      <c r="L3778" s="12" t="s">
        <v>26</v>
      </c>
      <c r="M3778" s="11" t="s">
        <v>27</v>
      </c>
      <c r="N3778" s="11" t="s">
        <v>28</v>
      </c>
      <c r="O3778" s="12" t="s">
        <v>29</v>
      </c>
      <c r="P3778" s="12"/>
      <c r="Q3778" s="15" t="s">
        <v>16302</v>
      </c>
      <c r="R3778" s="12" t="s">
        <v>31</v>
      </c>
      <c r="S3778" s="11" t="s">
        <v>16303</v>
      </c>
      <c r="T3778" s="11" t="s">
        <v>16304</v>
      </c>
    </row>
    <row x14ac:dyDescent="0.25" r="3779" customHeight="1" ht="19.5">
      <c r="A3779" s="18">
        <v>45207</v>
      </c>
      <c r="B3779" s="11" t="s">
        <v>16305</v>
      </c>
      <c r="C3779" s="11" t="s">
        <v>180</v>
      </c>
      <c r="D3779" s="12"/>
      <c r="E3779" s="13" t="s">
        <v>16306</v>
      </c>
      <c r="F3779" s="11" t="s">
        <v>16307</v>
      </c>
      <c r="G3779" s="12" t="s">
        <v>74</v>
      </c>
      <c r="H3779" s="12" t="s">
        <v>130</v>
      </c>
      <c r="I3779" s="14" t="s">
        <v>328</v>
      </c>
      <c r="J3779" s="12" t="s">
        <v>24</v>
      </c>
      <c r="K3779" s="12" t="s">
        <v>25</v>
      </c>
      <c r="L3779" s="12" t="s">
        <v>39</v>
      </c>
      <c r="M3779" s="11" t="s">
        <v>675</v>
      </c>
      <c r="N3779" s="11" t="s">
        <v>183</v>
      </c>
      <c r="O3779" s="12" t="s">
        <v>29</v>
      </c>
      <c r="P3779" s="12"/>
      <c r="Q3779" s="15" t="s">
        <v>16308</v>
      </c>
      <c r="R3779" s="12" t="s">
        <v>51</v>
      </c>
      <c r="S3779" s="11" t="s">
        <v>16309</v>
      </c>
      <c r="T3779" s="11"/>
    </row>
    <row x14ac:dyDescent="0.25" r="3780" customHeight="1" ht="19.5">
      <c r="A3780" s="18">
        <v>45207</v>
      </c>
      <c r="B3780" s="11" t="s">
        <v>16310</v>
      </c>
      <c r="C3780" s="11" t="s">
        <v>180</v>
      </c>
      <c r="D3780" s="12"/>
      <c r="E3780" s="13" t="s">
        <v>16311</v>
      </c>
      <c r="F3780" s="11" t="s">
        <v>16312</v>
      </c>
      <c r="G3780" s="12" t="s">
        <v>74</v>
      </c>
      <c r="H3780" s="12" t="s">
        <v>1267</v>
      </c>
      <c r="I3780" s="14" t="s">
        <v>93</v>
      </c>
      <c r="J3780" s="12" t="s">
        <v>24</v>
      </c>
      <c r="K3780" s="12" t="s">
        <v>25</v>
      </c>
      <c r="L3780" s="12" t="s">
        <v>39</v>
      </c>
      <c r="M3780" s="11" t="s">
        <v>675</v>
      </c>
      <c r="N3780" s="11" t="s">
        <v>183</v>
      </c>
      <c r="O3780" s="12" t="s">
        <v>29</v>
      </c>
      <c r="P3780" s="12"/>
      <c r="Q3780" s="15" t="s">
        <v>16313</v>
      </c>
      <c r="R3780" s="12" t="s">
        <v>51</v>
      </c>
      <c r="S3780" s="11" t="s">
        <v>16314</v>
      </c>
      <c r="T3780" s="11"/>
    </row>
    <row x14ac:dyDescent="0.25" r="3781" customHeight="1" ht="19.5">
      <c r="A3781" s="18">
        <v>45207</v>
      </c>
      <c r="B3781" s="11" t="s">
        <v>16315</v>
      </c>
      <c r="C3781" s="11" t="s">
        <v>180</v>
      </c>
      <c r="D3781" s="12"/>
      <c r="E3781" s="13" t="s">
        <v>16316</v>
      </c>
      <c r="F3781" s="11" t="s">
        <v>16317</v>
      </c>
      <c r="G3781" s="12" t="s">
        <v>74</v>
      </c>
      <c r="H3781" s="12"/>
      <c r="I3781" s="14" t="s">
        <v>182</v>
      </c>
      <c r="J3781" s="12" t="s">
        <v>24</v>
      </c>
      <c r="K3781" s="12" t="s">
        <v>25</v>
      </c>
      <c r="L3781" s="12" t="s">
        <v>39</v>
      </c>
      <c r="M3781" s="11" t="s">
        <v>149</v>
      </c>
      <c r="N3781" s="11" t="s">
        <v>183</v>
      </c>
      <c r="O3781" s="12" t="s">
        <v>29</v>
      </c>
      <c r="P3781" s="12"/>
      <c r="Q3781" s="15" t="s">
        <v>16318</v>
      </c>
      <c r="R3781" s="12" t="s">
        <v>51</v>
      </c>
      <c r="S3781" s="11" t="s">
        <v>16319</v>
      </c>
      <c r="T3781" s="11"/>
    </row>
    <row x14ac:dyDescent="0.25" r="3782" customHeight="1" ht="19.5">
      <c r="A3782" s="18">
        <v>45207</v>
      </c>
      <c r="B3782" s="11" t="s">
        <v>16320</v>
      </c>
      <c r="C3782" s="11" t="s">
        <v>180</v>
      </c>
      <c r="D3782" s="12"/>
      <c r="E3782" s="13">
        <v>15572732509</v>
      </c>
      <c r="F3782" s="11" t="s">
        <v>16321</v>
      </c>
      <c r="G3782" s="12" t="s">
        <v>62</v>
      </c>
      <c r="H3782" s="12"/>
      <c r="I3782" s="14" t="s">
        <v>735</v>
      </c>
      <c r="J3782" s="12" t="s">
        <v>24</v>
      </c>
      <c r="K3782" s="12" t="s">
        <v>25</v>
      </c>
      <c r="L3782" s="12" t="s">
        <v>39</v>
      </c>
      <c r="M3782" s="11" t="s">
        <v>40</v>
      </c>
      <c r="N3782" s="11" t="s">
        <v>183</v>
      </c>
      <c r="O3782" s="12" t="s">
        <v>29</v>
      </c>
      <c r="P3782" s="12"/>
      <c r="Q3782" s="15" t="s">
        <v>16322</v>
      </c>
      <c r="R3782" s="12" t="s">
        <v>51</v>
      </c>
      <c r="S3782" s="11" t="s">
        <v>16323</v>
      </c>
      <c r="T3782" s="11"/>
    </row>
    <row x14ac:dyDescent="0.25" r="3783" customHeight="1" ht="19.5">
      <c r="A3783" s="18">
        <v>45207</v>
      </c>
      <c r="B3783" s="11" t="s">
        <v>16324</v>
      </c>
      <c r="C3783" s="11" t="s">
        <v>180</v>
      </c>
      <c r="D3783" s="12"/>
      <c r="E3783" s="13">
        <v>15672488998</v>
      </c>
      <c r="F3783" s="11" t="s">
        <v>16325</v>
      </c>
      <c r="G3783" s="12" t="s">
        <v>216</v>
      </c>
      <c r="H3783" s="12" t="s">
        <v>98</v>
      </c>
      <c r="I3783" s="14" t="s">
        <v>142</v>
      </c>
      <c r="J3783" s="12" t="s">
        <v>24</v>
      </c>
      <c r="K3783" s="12" t="s">
        <v>25</v>
      </c>
      <c r="L3783" s="12" t="s">
        <v>39</v>
      </c>
      <c r="M3783" s="11" t="s">
        <v>40</v>
      </c>
      <c r="N3783" s="11" t="s">
        <v>183</v>
      </c>
      <c r="O3783" s="12" t="s">
        <v>29</v>
      </c>
      <c r="P3783" s="12"/>
      <c r="Q3783" s="15" t="s">
        <v>16326</v>
      </c>
      <c r="R3783" s="12" t="s">
        <v>51</v>
      </c>
      <c r="S3783" s="11" t="s">
        <v>16327</v>
      </c>
      <c r="T3783" s="11"/>
    </row>
    <row x14ac:dyDescent="0.25" r="3784" customHeight="1" ht="19.5">
      <c r="A3784" s="18">
        <v>45207</v>
      </c>
      <c r="B3784" s="11" t="s">
        <v>16328</v>
      </c>
      <c r="C3784" s="11" t="s">
        <v>180</v>
      </c>
      <c r="D3784" s="12"/>
      <c r="E3784" s="13">
        <v>18986801530</v>
      </c>
      <c r="F3784" s="11" t="s">
        <v>16329</v>
      </c>
      <c r="G3784" s="12" t="s">
        <v>23</v>
      </c>
      <c r="H3784" s="12" t="s">
        <v>98</v>
      </c>
      <c r="I3784" s="14" t="s">
        <v>142</v>
      </c>
      <c r="J3784" s="12" t="s">
        <v>24</v>
      </c>
      <c r="K3784" s="12" t="s">
        <v>25</v>
      </c>
      <c r="L3784" s="12" t="s">
        <v>39</v>
      </c>
      <c r="M3784" s="11" t="s">
        <v>40</v>
      </c>
      <c r="N3784" s="11" t="s">
        <v>183</v>
      </c>
      <c r="O3784" s="12" t="s">
        <v>29</v>
      </c>
      <c r="P3784" s="12"/>
      <c r="Q3784" s="15" t="s">
        <v>16330</v>
      </c>
      <c r="R3784" s="12" t="s">
        <v>51</v>
      </c>
      <c r="S3784" s="11" t="s">
        <v>16331</v>
      </c>
      <c r="T3784" s="11"/>
    </row>
    <row x14ac:dyDescent="0.25" r="3785" customHeight="1" ht="19.5">
      <c r="A3785" s="18">
        <v>45207</v>
      </c>
      <c r="B3785" s="11" t="s">
        <v>16332</v>
      </c>
      <c r="C3785" s="11" t="s">
        <v>239</v>
      </c>
      <c r="D3785" s="12"/>
      <c r="E3785" s="13">
        <v>18671764816</v>
      </c>
      <c r="F3785" s="11" t="s">
        <v>16333</v>
      </c>
      <c r="G3785" s="12" t="s">
        <v>37</v>
      </c>
      <c r="H3785" s="12" t="s">
        <v>98</v>
      </c>
      <c r="I3785" s="14" t="s">
        <v>221</v>
      </c>
      <c r="J3785" s="12" t="s">
        <v>24</v>
      </c>
      <c r="K3785" s="12" t="s">
        <v>25</v>
      </c>
      <c r="L3785" s="12" t="s">
        <v>39</v>
      </c>
      <c r="M3785" s="11" t="s">
        <v>27</v>
      </c>
      <c r="N3785" s="11" t="s">
        <v>183</v>
      </c>
      <c r="O3785" s="12" t="s">
        <v>29</v>
      </c>
      <c r="P3785" s="12"/>
      <c r="Q3785" s="15" t="s">
        <v>16334</v>
      </c>
      <c r="R3785" s="12" t="s">
        <v>51</v>
      </c>
      <c r="S3785" s="17" t="s">
        <v>16335</v>
      </c>
      <c r="T3785" s="11"/>
    </row>
    <row x14ac:dyDescent="0.25" r="3786" customHeight="1" ht="19.5">
      <c r="A3786" s="18">
        <v>45207</v>
      </c>
      <c r="B3786" s="11" t="s">
        <v>16336</v>
      </c>
      <c r="C3786" s="11" t="s">
        <v>239</v>
      </c>
      <c r="D3786" s="12"/>
      <c r="E3786" s="13">
        <v>15572751350</v>
      </c>
      <c r="F3786" s="11" t="s">
        <v>16337</v>
      </c>
      <c r="G3786" s="12" t="s">
        <v>216</v>
      </c>
      <c r="H3786" s="12" t="s">
        <v>98</v>
      </c>
      <c r="I3786" s="14" t="s">
        <v>131</v>
      </c>
      <c r="J3786" s="12" t="s">
        <v>24</v>
      </c>
      <c r="K3786" s="12" t="s">
        <v>25</v>
      </c>
      <c r="L3786" s="12" t="s">
        <v>39</v>
      </c>
      <c r="M3786" s="11" t="s">
        <v>40</v>
      </c>
      <c r="N3786" s="11" t="s">
        <v>183</v>
      </c>
      <c r="O3786" s="12" t="s">
        <v>29</v>
      </c>
      <c r="P3786" s="12"/>
      <c r="Q3786" s="15" t="s">
        <v>16338</v>
      </c>
      <c r="R3786" s="12" t="s">
        <v>51</v>
      </c>
      <c r="S3786" s="11" t="s">
        <v>16339</v>
      </c>
      <c r="T3786" s="11"/>
    </row>
    <row x14ac:dyDescent="0.25" r="3787" customHeight="1" ht="19.5">
      <c r="A3787" s="18">
        <v>45207</v>
      </c>
      <c r="B3787" s="11" t="s">
        <v>16340</v>
      </c>
      <c r="C3787" s="11" t="s">
        <v>46</v>
      </c>
      <c r="D3787" s="12"/>
      <c r="E3787" s="13">
        <v>13197317908</v>
      </c>
      <c r="F3787" s="11" t="s">
        <v>16341</v>
      </c>
      <c r="G3787" s="12" t="s">
        <v>62</v>
      </c>
      <c r="H3787" s="12"/>
      <c r="I3787" s="14" t="s">
        <v>590</v>
      </c>
      <c r="J3787" s="12" t="s">
        <v>24</v>
      </c>
      <c r="K3787" s="12" t="s">
        <v>25</v>
      </c>
      <c r="L3787" s="12" t="s">
        <v>39</v>
      </c>
      <c r="M3787" s="11" t="s">
        <v>40</v>
      </c>
      <c r="N3787" s="11" t="s">
        <v>28</v>
      </c>
      <c r="O3787" s="12" t="s">
        <v>29</v>
      </c>
      <c r="P3787" s="12"/>
      <c r="Q3787" s="15" t="s">
        <v>16342</v>
      </c>
      <c r="R3787" s="12" t="s">
        <v>51</v>
      </c>
      <c r="S3787" s="11" t="s">
        <v>16343</v>
      </c>
      <c r="T3787" s="11"/>
    </row>
    <row x14ac:dyDescent="0.25" r="3788" customHeight="1" ht="19.5">
      <c r="A3788" s="18">
        <v>45207</v>
      </c>
      <c r="B3788" s="11" t="s">
        <v>16344</v>
      </c>
      <c r="C3788" s="11" t="s">
        <v>180</v>
      </c>
      <c r="D3788" s="12"/>
      <c r="E3788" s="13">
        <v>13135823918</v>
      </c>
      <c r="F3788" s="11" t="s">
        <v>16345</v>
      </c>
      <c r="G3788" s="12" t="s">
        <v>74</v>
      </c>
      <c r="H3788" s="12"/>
      <c r="I3788" s="14" t="s">
        <v>142</v>
      </c>
      <c r="J3788" s="12" t="s">
        <v>24</v>
      </c>
      <c r="K3788" s="12" t="s">
        <v>25</v>
      </c>
      <c r="L3788" s="12" t="s">
        <v>39</v>
      </c>
      <c r="M3788" s="11" t="s">
        <v>40</v>
      </c>
      <c r="N3788" s="11" t="s">
        <v>183</v>
      </c>
      <c r="O3788" s="12" t="s">
        <v>29</v>
      </c>
      <c r="P3788" s="12"/>
      <c r="Q3788" s="15" t="s">
        <v>16346</v>
      </c>
      <c r="R3788" s="12" t="s">
        <v>51</v>
      </c>
      <c r="S3788" s="11" t="s">
        <v>16347</v>
      </c>
      <c r="T3788" s="11"/>
    </row>
    <row x14ac:dyDescent="0.25" r="3789" customHeight="1" ht="19.5">
      <c r="A3789" s="18">
        <v>45207</v>
      </c>
      <c r="B3789" s="11" t="s">
        <v>16348</v>
      </c>
      <c r="C3789" s="11" t="s">
        <v>239</v>
      </c>
      <c r="D3789" s="12"/>
      <c r="E3789" s="13">
        <v>15571776098</v>
      </c>
      <c r="F3789" s="11" t="s">
        <v>16349</v>
      </c>
      <c r="G3789" s="12" t="s">
        <v>115</v>
      </c>
      <c r="H3789" s="12"/>
      <c r="I3789" s="14" t="s">
        <v>235</v>
      </c>
      <c r="J3789" s="12" t="s">
        <v>24</v>
      </c>
      <c r="K3789" s="12" t="s">
        <v>25</v>
      </c>
      <c r="L3789" s="12" t="s">
        <v>39</v>
      </c>
      <c r="M3789" s="11" t="s">
        <v>27</v>
      </c>
      <c r="N3789" s="11" t="s">
        <v>183</v>
      </c>
      <c r="O3789" s="12" t="s">
        <v>29</v>
      </c>
      <c r="P3789" s="12"/>
      <c r="Q3789" s="15" t="s">
        <v>16350</v>
      </c>
      <c r="R3789" s="12" t="s">
        <v>51</v>
      </c>
      <c r="S3789" s="11" t="s">
        <v>16351</v>
      </c>
      <c r="T3789" s="11"/>
    </row>
    <row x14ac:dyDescent="0.25" r="3790" customHeight="1" ht="19.5">
      <c r="A3790" s="18">
        <v>45207</v>
      </c>
      <c r="B3790" s="11" t="s">
        <v>16352</v>
      </c>
      <c r="C3790" s="11" t="s">
        <v>239</v>
      </c>
      <c r="D3790" s="12"/>
      <c r="E3790" s="13">
        <v>13277252341</v>
      </c>
      <c r="F3790" s="11" t="s">
        <v>16353</v>
      </c>
      <c r="G3790" s="12" t="s">
        <v>74</v>
      </c>
      <c r="H3790" s="12"/>
      <c r="I3790" s="14" t="s">
        <v>259</v>
      </c>
      <c r="J3790" s="12" t="s">
        <v>24</v>
      </c>
      <c r="K3790" s="12" t="s">
        <v>25</v>
      </c>
      <c r="L3790" s="12" t="s">
        <v>39</v>
      </c>
      <c r="M3790" s="11" t="s">
        <v>40</v>
      </c>
      <c r="N3790" s="11" t="s">
        <v>183</v>
      </c>
      <c r="O3790" s="12" t="s">
        <v>29</v>
      </c>
      <c r="P3790" s="12"/>
      <c r="Q3790" s="15" t="s">
        <v>16354</v>
      </c>
      <c r="R3790" s="12" t="s">
        <v>51</v>
      </c>
      <c r="S3790" s="11" t="s">
        <v>16355</v>
      </c>
      <c r="T3790" s="11"/>
    </row>
    <row x14ac:dyDescent="0.25" r="3791" customHeight="1" ht="19.5">
      <c r="A3791" s="18">
        <v>45207</v>
      </c>
      <c r="B3791" s="11" t="s">
        <v>16356</v>
      </c>
      <c r="C3791" s="11" t="s">
        <v>239</v>
      </c>
      <c r="D3791" s="12"/>
      <c r="E3791" s="13">
        <v>17671256059</v>
      </c>
      <c r="F3791" s="11" t="s">
        <v>16357</v>
      </c>
      <c r="G3791" s="12" t="s">
        <v>74</v>
      </c>
      <c r="H3791" s="12"/>
      <c r="I3791" s="14" t="s">
        <v>1504</v>
      </c>
      <c r="J3791" s="12" t="s">
        <v>24</v>
      </c>
      <c r="K3791" s="12" t="s">
        <v>25</v>
      </c>
      <c r="L3791" s="12" t="s">
        <v>39</v>
      </c>
      <c r="M3791" s="11" t="s">
        <v>40</v>
      </c>
      <c r="N3791" s="11" t="s">
        <v>183</v>
      </c>
      <c r="O3791" s="12" t="s">
        <v>29</v>
      </c>
      <c r="P3791" s="12"/>
      <c r="Q3791" s="15" t="s">
        <v>16358</v>
      </c>
      <c r="R3791" s="12" t="s">
        <v>51</v>
      </c>
      <c r="S3791" s="11" t="s">
        <v>16359</v>
      </c>
      <c r="T3791" s="11"/>
    </row>
    <row x14ac:dyDescent="0.25" r="3792" customHeight="1" ht="19.5">
      <c r="A3792" s="18">
        <v>45207</v>
      </c>
      <c r="B3792" s="11" t="s">
        <v>16360</v>
      </c>
      <c r="C3792" s="11" t="s">
        <v>180</v>
      </c>
      <c r="D3792" s="12"/>
      <c r="E3792" s="13">
        <v>13997660955</v>
      </c>
      <c r="F3792" s="11" t="s">
        <v>16361</v>
      </c>
      <c r="G3792" s="12" t="s">
        <v>48</v>
      </c>
      <c r="H3792" s="12" t="s">
        <v>121</v>
      </c>
      <c r="I3792" s="14" t="s">
        <v>381</v>
      </c>
      <c r="J3792" s="12" t="s">
        <v>24</v>
      </c>
      <c r="K3792" s="12" t="s">
        <v>25</v>
      </c>
      <c r="L3792" s="12" t="s">
        <v>39</v>
      </c>
      <c r="M3792" s="11" t="s">
        <v>27</v>
      </c>
      <c r="N3792" s="11" t="s">
        <v>183</v>
      </c>
      <c r="O3792" s="12" t="s">
        <v>29</v>
      </c>
      <c r="P3792" s="12"/>
      <c r="Q3792" s="15" t="s">
        <v>16362</v>
      </c>
      <c r="R3792" s="12" t="s">
        <v>51</v>
      </c>
      <c r="S3792" s="11" t="s">
        <v>16363</v>
      </c>
      <c r="T3792" s="11"/>
    </row>
    <row x14ac:dyDescent="0.25" r="3793" customHeight="1" ht="19.5">
      <c r="A3793" s="18">
        <v>45207</v>
      </c>
      <c r="B3793" s="11" t="s">
        <v>16364</v>
      </c>
      <c r="C3793" s="11" t="s">
        <v>180</v>
      </c>
      <c r="D3793" s="12"/>
      <c r="E3793" s="13">
        <v>15571701396</v>
      </c>
      <c r="F3793" s="11" t="s">
        <v>16365</v>
      </c>
      <c r="G3793" s="12" t="s">
        <v>74</v>
      </c>
      <c r="H3793" s="12"/>
      <c r="I3793" s="14" t="s">
        <v>3607</v>
      </c>
      <c r="J3793" s="12" t="s">
        <v>24</v>
      </c>
      <c r="K3793" s="12" t="s">
        <v>25</v>
      </c>
      <c r="L3793" s="12" t="s">
        <v>39</v>
      </c>
      <c r="M3793" s="11" t="s">
        <v>40</v>
      </c>
      <c r="N3793" s="11" t="s">
        <v>183</v>
      </c>
      <c r="O3793" s="12" t="s">
        <v>29</v>
      </c>
      <c r="P3793" s="12"/>
      <c r="Q3793" s="15" t="s">
        <v>16366</v>
      </c>
      <c r="R3793" s="12" t="s">
        <v>51</v>
      </c>
      <c r="S3793" s="11" t="s">
        <v>16367</v>
      </c>
      <c r="T3793" s="11"/>
    </row>
    <row x14ac:dyDescent="0.25" r="3794" customHeight="1" ht="19.5">
      <c r="A3794" s="18">
        <v>45207</v>
      </c>
      <c r="B3794" s="11" t="s">
        <v>16368</v>
      </c>
      <c r="C3794" s="11" t="s">
        <v>3101</v>
      </c>
      <c r="D3794" s="12"/>
      <c r="E3794" s="13">
        <v>15549360513</v>
      </c>
      <c r="F3794" s="11" t="s">
        <v>16369</v>
      </c>
      <c r="G3794" s="12" t="s">
        <v>115</v>
      </c>
      <c r="H3794" s="12"/>
      <c r="I3794" s="14">
        <v>10015</v>
      </c>
      <c r="J3794" s="12" t="s">
        <v>24</v>
      </c>
      <c r="K3794" s="12" t="s">
        <v>69</v>
      </c>
      <c r="L3794" s="12" t="s">
        <v>26</v>
      </c>
      <c r="M3794" s="11" t="s">
        <v>27</v>
      </c>
      <c r="N3794" s="11" t="s">
        <v>28</v>
      </c>
      <c r="O3794" s="12" t="s">
        <v>29</v>
      </c>
      <c r="P3794" s="12"/>
      <c r="Q3794" s="15" t="s">
        <v>16370</v>
      </c>
      <c r="R3794" s="12" t="s">
        <v>31</v>
      </c>
      <c r="S3794" s="11" t="s">
        <v>16371</v>
      </c>
      <c r="T3794" s="11" t="s">
        <v>16372</v>
      </c>
    </row>
    <row x14ac:dyDescent="0.25" r="3795" customHeight="1" ht="19.5">
      <c r="A3795" s="18">
        <v>45207</v>
      </c>
      <c r="B3795" s="11" t="s">
        <v>16373</v>
      </c>
      <c r="C3795" s="11" t="s">
        <v>341</v>
      </c>
      <c r="D3795" s="12"/>
      <c r="E3795" s="13">
        <v>15629345131</v>
      </c>
      <c r="F3795" s="11" t="s">
        <v>16374</v>
      </c>
      <c r="G3795" s="12" t="s">
        <v>216</v>
      </c>
      <c r="H3795" s="12"/>
      <c r="I3795" s="14" t="s">
        <v>486</v>
      </c>
      <c r="J3795" s="12" t="s">
        <v>24</v>
      </c>
      <c r="K3795" s="12" t="s">
        <v>25</v>
      </c>
      <c r="L3795" s="12" t="s">
        <v>39</v>
      </c>
      <c r="M3795" s="11" t="s">
        <v>27</v>
      </c>
      <c r="N3795" s="11" t="s">
        <v>28</v>
      </c>
      <c r="O3795" s="12" t="s">
        <v>29</v>
      </c>
      <c r="P3795" s="12"/>
      <c r="Q3795" s="15" t="s">
        <v>16375</v>
      </c>
      <c r="R3795" s="12" t="s">
        <v>42</v>
      </c>
      <c r="S3795" s="11" t="s">
        <v>16376</v>
      </c>
      <c r="T3795" s="11" t="s">
        <v>16377</v>
      </c>
    </row>
    <row x14ac:dyDescent="0.25" r="3796" customHeight="1" ht="19.5">
      <c r="A3796" s="18">
        <v>45207</v>
      </c>
      <c r="B3796" s="11" t="s">
        <v>16378</v>
      </c>
      <c r="C3796" s="11" t="s">
        <v>108</v>
      </c>
      <c r="D3796" s="12"/>
      <c r="E3796" s="13">
        <v>13047176150</v>
      </c>
      <c r="F3796" s="11" t="s">
        <v>16379</v>
      </c>
      <c r="G3796" s="12" t="s">
        <v>23</v>
      </c>
      <c r="H3796" s="12"/>
      <c r="I3796" s="14" t="s">
        <v>381</v>
      </c>
      <c r="J3796" s="12" t="s">
        <v>24</v>
      </c>
      <c r="K3796" s="12" t="s">
        <v>25</v>
      </c>
      <c r="L3796" s="12" t="s">
        <v>39</v>
      </c>
      <c r="M3796" s="11" t="s">
        <v>40</v>
      </c>
      <c r="N3796" s="11" t="s">
        <v>28</v>
      </c>
      <c r="O3796" s="12" t="s">
        <v>29</v>
      </c>
      <c r="P3796" s="12"/>
      <c r="Q3796" s="15" t="s">
        <v>16380</v>
      </c>
      <c r="R3796" s="12" t="s">
        <v>42</v>
      </c>
      <c r="S3796" s="11" t="s">
        <v>16381</v>
      </c>
      <c r="T3796" s="11" t="s">
        <v>16382</v>
      </c>
    </row>
    <row x14ac:dyDescent="0.25" r="3797" customHeight="1" ht="19.5">
      <c r="A3797" s="18">
        <v>45207</v>
      </c>
      <c r="B3797" s="11" t="s">
        <v>16383</v>
      </c>
      <c r="C3797" s="11" t="s">
        <v>341</v>
      </c>
      <c r="D3797" s="12"/>
      <c r="E3797" s="13">
        <v>13197336365</v>
      </c>
      <c r="F3797" s="11" t="s">
        <v>16384</v>
      </c>
      <c r="G3797" s="12" t="s">
        <v>48</v>
      </c>
      <c r="H3797" s="12"/>
      <c r="I3797" s="14" t="s">
        <v>615</v>
      </c>
      <c r="J3797" s="12" t="s">
        <v>24</v>
      </c>
      <c r="K3797" s="12" t="s">
        <v>25</v>
      </c>
      <c r="L3797" s="12" t="s">
        <v>39</v>
      </c>
      <c r="M3797" s="11" t="s">
        <v>40</v>
      </c>
      <c r="N3797" s="11" t="s">
        <v>28</v>
      </c>
      <c r="O3797" s="12" t="s">
        <v>29</v>
      </c>
      <c r="P3797" s="12"/>
      <c r="Q3797" s="15" t="s">
        <v>16385</v>
      </c>
      <c r="R3797" s="12" t="s">
        <v>42</v>
      </c>
      <c r="S3797" s="11" t="s">
        <v>16386</v>
      </c>
      <c r="T3797" s="11" t="s">
        <v>16387</v>
      </c>
    </row>
    <row x14ac:dyDescent="0.25" r="3798" customHeight="1" ht="19.5">
      <c r="A3798" s="18">
        <v>45207</v>
      </c>
      <c r="B3798" s="11" t="s">
        <v>16388</v>
      </c>
      <c r="C3798" s="11" t="s">
        <v>886</v>
      </c>
      <c r="D3798" s="12"/>
      <c r="E3798" s="13" t="s">
        <v>16389</v>
      </c>
      <c r="F3798" s="11" t="s">
        <v>16390</v>
      </c>
      <c r="G3798" s="12" t="s">
        <v>37</v>
      </c>
      <c r="H3798" s="12" t="s">
        <v>130</v>
      </c>
      <c r="I3798" s="14" t="s">
        <v>241</v>
      </c>
      <c r="J3798" s="12" t="s">
        <v>24</v>
      </c>
      <c r="K3798" s="12" t="s">
        <v>25</v>
      </c>
      <c r="L3798" s="12" t="s">
        <v>39</v>
      </c>
      <c r="M3798" s="11" t="s">
        <v>40</v>
      </c>
      <c r="N3798" s="11" t="s">
        <v>28</v>
      </c>
      <c r="O3798" s="12" t="s">
        <v>29</v>
      </c>
      <c r="P3798" s="12"/>
      <c r="Q3798" s="15" t="s">
        <v>16391</v>
      </c>
      <c r="R3798" s="12" t="s">
        <v>42</v>
      </c>
      <c r="S3798" s="11" t="s">
        <v>16392</v>
      </c>
      <c r="T3798" s="11" t="s">
        <v>16393</v>
      </c>
    </row>
    <row x14ac:dyDescent="0.25" r="3799" customHeight="1" ht="19.5">
      <c r="A3799" s="18">
        <v>45207</v>
      </c>
      <c r="B3799" s="11" t="s">
        <v>16394</v>
      </c>
      <c r="C3799" s="11" t="s">
        <v>341</v>
      </c>
      <c r="D3799" s="12"/>
      <c r="E3799" s="13">
        <v>13117293366</v>
      </c>
      <c r="F3799" s="11" t="s">
        <v>16395</v>
      </c>
      <c r="G3799" s="12" t="s">
        <v>62</v>
      </c>
      <c r="H3799" s="12" t="s">
        <v>98</v>
      </c>
      <c r="I3799" s="14" t="s">
        <v>352</v>
      </c>
      <c r="J3799" s="12" t="s">
        <v>24</v>
      </c>
      <c r="K3799" s="12" t="s">
        <v>25</v>
      </c>
      <c r="L3799" s="12" t="s">
        <v>39</v>
      </c>
      <c r="M3799" s="11" t="s">
        <v>40</v>
      </c>
      <c r="N3799" s="11" t="s">
        <v>28</v>
      </c>
      <c r="O3799" s="12" t="s">
        <v>29</v>
      </c>
      <c r="P3799" s="12"/>
      <c r="Q3799" s="15" t="s">
        <v>16396</v>
      </c>
      <c r="R3799" s="12" t="s">
        <v>42</v>
      </c>
      <c r="S3799" s="11" t="s">
        <v>16397</v>
      </c>
      <c r="T3799" s="11" t="s">
        <v>16398</v>
      </c>
    </row>
    <row x14ac:dyDescent="0.25" r="3800" customHeight="1" ht="19.5">
      <c r="A3800" s="18">
        <v>45207</v>
      </c>
      <c r="B3800" s="11" t="s">
        <v>16399</v>
      </c>
      <c r="C3800" s="11" t="s">
        <v>1537</v>
      </c>
      <c r="D3800" s="12"/>
      <c r="E3800" s="13">
        <v>15572766238</v>
      </c>
      <c r="F3800" s="11" t="s">
        <v>16400</v>
      </c>
      <c r="G3800" s="12" t="s">
        <v>115</v>
      </c>
      <c r="H3800" s="12"/>
      <c r="I3800" s="14" t="s">
        <v>226</v>
      </c>
      <c r="J3800" s="12" t="s">
        <v>24</v>
      </c>
      <c r="K3800" s="12" t="s">
        <v>25</v>
      </c>
      <c r="L3800" s="12" t="s">
        <v>39</v>
      </c>
      <c r="M3800" s="11" t="s">
        <v>40</v>
      </c>
      <c r="N3800" s="11" t="s">
        <v>28</v>
      </c>
      <c r="O3800" s="12" t="s">
        <v>29</v>
      </c>
      <c r="P3800" s="12"/>
      <c r="Q3800" s="15" t="s">
        <v>16401</v>
      </c>
      <c r="R3800" s="12" t="s">
        <v>42</v>
      </c>
      <c r="S3800" s="11" t="s">
        <v>16402</v>
      </c>
      <c r="T3800" s="11" t="s">
        <v>16403</v>
      </c>
    </row>
    <row x14ac:dyDescent="0.25" r="3801" customHeight="1" ht="19.5">
      <c r="A3801" s="18">
        <v>45207</v>
      </c>
      <c r="B3801" s="11" t="s">
        <v>16404</v>
      </c>
      <c r="C3801" s="11" t="s">
        <v>341</v>
      </c>
      <c r="D3801" s="12"/>
      <c r="E3801" s="13">
        <v>15571750599</v>
      </c>
      <c r="F3801" s="11" t="s">
        <v>11644</v>
      </c>
      <c r="G3801" s="12" t="s">
        <v>289</v>
      </c>
      <c r="H3801" s="12" t="s">
        <v>98</v>
      </c>
      <c r="I3801" s="14" t="s">
        <v>779</v>
      </c>
      <c r="J3801" s="12" t="s">
        <v>24</v>
      </c>
      <c r="K3801" s="12" t="s">
        <v>25</v>
      </c>
      <c r="L3801" s="12" t="s">
        <v>39</v>
      </c>
      <c r="M3801" s="11" t="s">
        <v>40</v>
      </c>
      <c r="N3801" s="11" t="s">
        <v>28</v>
      </c>
      <c r="O3801" s="12" t="s">
        <v>29</v>
      </c>
      <c r="P3801" s="12"/>
      <c r="Q3801" s="15" t="s">
        <v>16405</v>
      </c>
      <c r="R3801" s="12" t="s">
        <v>42</v>
      </c>
      <c r="S3801" s="11" t="s">
        <v>16406</v>
      </c>
      <c r="T3801" s="11" t="s">
        <v>16407</v>
      </c>
    </row>
    <row x14ac:dyDescent="0.25" r="3802" customHeight="1" ht="19.5">
      <c r="A3802" s="18">
        <v>45207</v>
      </c>
      <c r="B3802" s="11" t="s">
        <v>16408</v>
      </c>
      <c r="C3802" s="11" t="s">
        <v>341</v>
      </c>
      <c r="D3802" s="12"/>
      <c r="E3802" s="13">
        <v>15572755360</v>
      </c>
      <c r="F3802" s="11" t="s">
        <v>11297</v>
      </c>
      <c r="G3802" s="12" t="s">
        <v>289</v>
      </c>
      <c r="H3802" s="12" t="s">
        <v>121</v>
      </c>
      <c r="I3802" s="14" t="s">
        <v>131</v>
      </c>
      <c r="J3802" s="12" t="s">
        <v>24</v>
      </c>
      <c r="K3802" s="12" t="s">
        <v>25</v>
      </c>
      <c r="L3802" s="12" t="s">
        <v>39</v>
      </c>
      <c r="M3802" s="11" t="s">
        <v>40</v>
      </c>
      <c r="N3802" s="11" t="s">
        <v>28</v>
      </c>
      <c r="O3802" s="12" t="s">
        <v>29</v>
      </c>
      <c r="P3802" s="12"/>
      <c r="Q3802" s="15" t="s">
        <v>16409</v>
      </c>
      <c r="R3802" s="12" t="s">
        <v>42</v>
      </c>
      <c r="S3802" s="11" t="s">
        <v>16410</v>
      </c>
      <c r="T3802" s="11" t="s">
        <v>16411</v>
      </c>
    </row>
    <row x14ac:dyDescent="0.25" r="3803" customHeight="1" ht="19.5">
      <c r="A3803" s="18">
        <v>45207</v>
      </c>
      <c r="B3803" s="11" t="s">
        <v>16412</v>
      </c>
      <c r="C3803" s="11" t="s">
        <v>239</v>
      </c>
      <c r="D3803" s="12"/>
      <c r="E3803" s="13">
        <v>15672505071</v>
      </c>
      <c r="F3803" s="11" t="s">
        <v>16413</v>
      </c>
      <c r="G3803" s="12" t="s">
        <v>48</v>
      </c>
      <c r="H3803" s="12"/>
      <c r="I3803" s="14" t="s">
        <v>116</v>
      </c>
      <c r="J3803" s="12" t="s">
        <v>24</v>
      </c>
      <c r="K3803" s="12" t="s">
        <v>25</v>
      </c>
      <c r="L3803" s="12" t="s">
        <v>39</v>
      </c>
      <c r="M3803" s="11" t="s">
        <v>40</v>
      </c>
      <c r="N3803" s="11" t="s">
        <v>183</v>
      </c>
      <c r="O3803" s="12" t="s">
        <v>29</v>
      </c>
      <c r="P3803" s="12"/>
      <c r="Q3803" s="15" t="s">
        <v>16414</v>
      </c>
      <c r="R3803" s="12" t="s">
        <v>51</v>
      </c>
      <c r="S3803" s="17" t="s">
        <v>16415</v>
      </c>
      <c r="T3803" s="11"/>
    </row>
    <row x14ac:dyDescent="0.25" r="3804" customHeight="1" ht="19.5">
      <c r="A3804" s="18">
        <v>45207</v>
      </c>
      <c r="B3804" s="11" t="s">
        <v>16416</v>
      </c>
      <c r="C3804" s="11" t="s">
        <v>180</v>
      </c>
      <c r="D3804" s="12"/>
      <c r="E3804" s="13">
        <v>18672108835</v>
      </c>
      <c r="F3804" s="11" t="s">
        <v>11504</v>
      </c>
      <c r="G3804" s="12" t="s">
        <v>56</v>
      </c>
      <c r="H3804" s="12"/>
      <c r="I3804" s="14" t="s">
        <v>182</v>
      </c>
      <c r="J3804" s="12" t="s">
        <v>24</v>
      </c>
      <c r="K3804" s="12" t="s">
        <v>25</v>
      </c>
      <c r="L3804" s="12" t="s">
        <v>39</v>
      </c>
      <c r="M3804" s="11" t="s">
        <v>27</v>
      </c>
      <c r="N3804" s="11" t="s">
        <v>183</v>
      </c>
      <c r="O3804" s="12" t="s">
        <v>29</v>
      </c>
      <c r="P3804" s="12"/>
      <c r="Q3804" s="15" t="s">
        <v>16417</v>
      </c>
      <c r="R3804" s="12" t="s">
        <v>51</v>
      </c>
      <c r="S3804" s="11" t="s">
        <v>16418</v>
      </c>
      <c r="T3804" s="11"/>
    </row>
    <row x14ac:dyDescent="0.25" r="3805" customHeight="1" ht="19.5">
      <c r="A3805" s="18">
        <v>45207</v>
      </c>
      <c r="B3805" s="11" t="s">
        <v>16419</v>
      </c>
      <c r="C3805" s="11" t="s">
        <v>180</v>
      </c>
      <c r="D3805" s="12"/>
      <c r="E3805" s="13">
        <v>18694092637</v>
      </c>
      <c r="F3805" s="11" t="s">
        <v>16420</v>
      </c>
      <c r="G3805" s="12" t="s">
        <v>115</v>
      </c>
      <c r="H3805" s="12"/>
      <c r="I3805" s="14" t="s">
        <v>57</v>
      </c>
      <c r="J3805" s="12" t="s">
        <v>24</v>
      </c>
      <c r="K3805" s="12" t="s">
        <v>172</v>
      </c>
      <c r="L3805" s="12"/>
      <c r="M3805" s="11" t="s">
        <v>40</v>
      </c>
      <c r="N3805" s="11" t="s">
        <v>183</v>
      </c>
      <c r="O3805" s="12" t="s">
        <v>29</v>
      </c>
      <c r="P3805" s="12"/>
      <c r="Q3805" s="15" t="s">
        <v>16421</v>
      </c>
      <c r="R3805" s="12" t="s">
        <v>51</v>
      </c>
      <c r="S3805" s="11" t="s">
        <v>16422</v>
      </c>
      <c r="T3805" s="11"/>
    </row>
    <row x14ac:dyDescent="0.25" r="3806" customHeight="1" ht="19.5">
      <c r="A3806" s="18">
        <v>45207</v>
      </c>
      <c r="B3806" s="11" t="s">
        <v>16423</v>
      </c>
      <c r="C3806" s="11" t="s">
        <v>180</v>
      </c>
      <c r="D3806" s="12"/>
      <c r="E3806" s="13" t="s">
        <v>16424</v>
      </c>
      <c r="F3806" s="11" t="s">
        <v>16425</v>
      </c>
      <c r="G3806" s="12" t="s">
        <v>74</v>
      </c>
      <c r="H3806" s="12"/>
      <c r="I3806" s="14" t="s">
        <v>148</v>
      </c>
      <c r="J3806" s="12" t="s">
        <v>24</v>
      </c>
      <c r="K3806" s="12" t="s">
        <v>25</v>
      </c>
      <c r="L3806" s="12" t="s">
        <v>39</v>
      </c>
      <c r="M3806" s="11" t="s">
        <v>149</v>
      </c>
      <c r="N3806" s="11" t="s">
        <v>183</v>
      </c>
      <c r="O3806" s="12" t="s">
        <v>29</v>
      </c>
      <c r="P3806" s="12"/>
      <c r="Q3806" s="15" t="s">
        <v>16426</v>
      </c>
      <c r="R3806" s="12" t="s">
        <v>42</v>
      </c>
      <c r="S3806" s="11" t="s">
        <v>16427</v>
      </c>
      <c r="T3806" s="11"/>
    </row>
    <row x14ac:dyDescent="0.25" r="3807" customHeight="1" ht="19.5">
      <c r="A3807" s="18">
        <v>45207</v>
      </c>
      <c r="B3807" s="11" t="s">
        <v>16428</v>
      </c>
      <c r="C3807" s="11" t="s">
        <v>180</v>
      </c>
      <c r="D3807" s="12"/>
      <c r="E3807" s="13" t="s">
        <v>16429</v>
      </c>
      <c r="F3807" s="11" t="s">
        <v>16430</v>
      </c>
      <c r="G3807" s="12" t="s">
        <v>74</v>
      </c>
      <c r="H3807" s="12" t="s">
        <v>130</v>
      </c>
      <c r="I3807" s="14" t="s">
        <v>148</v>
      </c>
      <c r="J3807" s="12" t="s">
        <v>24</v>
      </c>
      <c r="K3807" s="12" t="s">
        <v>25</v>
      </c>
      <c r="L3807" s="12" t="s">
        <v>39</v>
      </c>
      <c r="M3807" s="11" t="s">
        <v>149</v>
      </c>
      <c r="N3807" s="11" t="s">
        <v>183</v>
      </c>
      <c r="O3807" s="12" t="s">
        <v>29</v>
      </c>
      <c r="P3807" s="12"/>
      <c r="Q3807" s="15" t="s">
        <v>16431</v>
      </c>
      <c r="R3807" s="12" t="s">
        <v>42</v>
      </c>
      <c r="S3807" s="11" t="s">
        <v>16432</v>
      </c>
      <c r="T3807" s="11"/>
    </row>
    <row x14ac:dyDescent="0.25" r="3808" customHeight="1" ht="19.5">
      <c r="A3808" s="18">
        <v>45207</v>
      </c>
      <c r="B3808" s="11" t="s">
        <v>16433</v>
      </c>
      <c r="C3808" s="11" t="s">
        <v>180</v>
      </c>
      <c r="D3808" s="12"/>
      <c r="E3808" s="13" t="s">
        <v>16434</v>
      </c>
      <c r="F3808" s="11" t="s">
        <v>16435</v>
      </c>
      <c r="G3808" s="12" t="s">
        <v>74</v>
      </c>
      <c r="H3808" s="12"/>
      <c r="I3808" s="14" t="s">
        <v>148</v>
      </c>
      <c r="J3808" s="12" t="s">
        <v>24</v>
      </c>
      <c r="K3808" s="12" t="s">
        <v>25</v>
      </c>
      <c r="L3808" s="12" t="s">
        <v>39</v>
      </c>
      <c r="M3808" s="11" t="s">
        <v>149</v>
      </c>
      <c r="N3808" s="11" t="s">
        <v>183</v>
      </c>
      <c r="O3808" s="12" t="s">
        <v>29</v>
      </c>
      <c r="P3808" s="12"/>
      <c r="Q3808" s="15" t="s">
        <v>16436</v>
      </c>
      <c r="R3808" s="12" t="s">
        <v>42</v>
      </c>
      <c r="S3808" s="11" t="s">
        <v>16437</v>
      </c>
      <c r="T3808" s="11"/>
    </row>
    <row x14ac:dyDescent="0.25" r="3809" customHeight="1" ht="19.5">
      <c r="A3809" s="18">
        <v>45207</v>
      </c>
      <c r="B3809" s="11" t="s">
        <v>16438</v>
      </c>
      <c r="C3809" s="11" t="s">
        <v>1132</v>
      </c>
      <c r="D3809" s="12"/>
      <c r="E3809" s="13">
        <v>15334057561</v>
      </c>
      <c r="F3809" s="11" t="s">
        <v>3311</v>
      </c>
      <c r="G3809" s="12" t="s">
        <v>48</v>
      </c>
      <c r="H3809" s="12"/>
      <c r="I3809" s="14" t="s">
        <v>486</v>
      </c>
      <c r="J3809" s="12" t="s">
        <v>24</v>
      </c>
      <c r="K3809" s="12" t="s">
        <v>25</v>
      </c>
      <c r="L3809" s="12" t="s">
        <v>39</v>
      </c>
      <c r="M3809" s="11" t="s">
        <v>40</v>
      </c>
      <c r="N3809" s="11" t="s">
        <v>183</v>
      </c>
      <c r="O3809" s="12" t="s">
        <v>29</v>
      </c>
      <c r="P3809" s="12"/>
      <c r="Q3809" s="15" t="s">
        <v>16439</v>
      </c>
      <c r="R3809" s="12" t="s">
        <v>42</v>
      </c>
      <c r="S3809" s="11" t="s">
        <v>16440</v>
      </c>
      <c r="T3809" s="11" t="s">
        <v>16441</v>
      </c>
    </row>
    <row x14ac:dyDescent="0.25" r="3810" customHeight="1" ht="19.5">
      <c r="A3810" s="18">
        <v>45207</v>
      </c>
      <c r="B3810" s="11" t="s">
        <v>16442</v>
      </c>
      <c r="C3810" s="11" t="s">
        <v>341</v>
      </c>
      <c r="D3810" s="12"/>
      <c r="E3810" s="13">
        <v>15629354271</v>
      </c>
      <c r="F3810" s="11" t="s">
        <v>7610</v>
      </c>
      <c r="G3810" s="12" t="s">
        <v>23</v>
      </c>
      <c r="H3810" s="12" t="s">
        <v>98</v>
      </c>
      <c r="I3810" s="14" t="s">
        <v>93</v>
      </c>
      <c r="J3810" s="12" t="s">
        <v>24</v>
      </c>
      <c r="K3810" s="12" t="s">
        <v>25</v>
      </c>
      <c r="L3810" s="12" t="s">
        <v>39</v>
      </c>
      <c r="M3810" s="11" t="s">
        <v>40</v>
      </c>
      <c r="N3810" s="11" t="s">
        <v>28</v>
      </c>
      <c r="O3810" s="12" t="s">
        <v>29</v>
      </c>
      <c r="P3810" s="12"/>
      <c r="Q3810" s="15" t="s">
        <v>16443</v>
      </c>
      <c r="R3810" s="12" t="s">
        <v>42</v>
      </c>
      <c r="S3810" s="11" t="s">
        <v>16444</v>
      </c>
      <c r="T3810" s="11" t="s">
        <v>16445</v>
      </c>
    </row>
    <row x14ac:dyDescent="0.25" r="3811" customHeight="1" ht="19.5">
      <c r="A3811" s="18">
        <v>45207</v>
      </c>
      <c r="B3811" s="11" t="s">
        <v>16446</v>
      </c>
      <c r="C3811" s="11" t="s">
        <v>46</v>
      </c>
      <c r="D3811" s="12"/>
      <c r="E3811" s="13">
        <v>13264902506</v>
      </c>
      <c r="F3811" s="11" t="s">
        <v>16447</v>
      </c>
      <c r="G3811" s="12" t="s">
        <v>115</v>
      </c>
      <c r="H3811" s="12"/>
      <c r="I3811" s="14" t="s">
        <v>99</v>
      </c>
      <c r="J3811" s="12" t="s">
        <v>24</v>
      </c>
      <c r="K3811" s="12" t="s">
        <v>25</v>
      </c>
      <c r="L3811" s="12" t="s">
        <v>39</v>
      </c>
      <c r="M3811" s="11" t="s">
        <v>27</v>
      </c>
      <c r="N3811" s="11" t="s">
        <v>28</v>
      </c>
      <c r="O3811" s="12" t="s">
        <v>29</v>
      </c>
      <c r="P3811" s="12"/>
      <c r="Q3811" s="15" t="s">
        <v>16448</v>
      </c>
      <c r="R3811" s="12" t="s">
        <v>51</v>
      </c>
      <c r="S3811" s="11" t="s">
        <v>16449</v>
      </c>
      <c r="T3811" s="11"/>
    </row>
    <row x14ac:dyDescent="0.25" r="3812" customHeight="1" ht="19.5">
      <c r="A3812" s="18">
        <v>45207</v>
      </c>
      <c r="B3812" s="11" t="s">
        <v>16450</v>
      </c>
      <c r="C3812" s="11" t="s">
        <v>46</v>
      </c>
      <c r="D3812" s="12"/>
      <c r="E3812" s="13">
        <v>15629372505</v>
      </c>
      <c r="F3812" s="11" t="s">
        <v>16451</v>
      </c>
      <c r="G3812" s="12" t="s">
        <v>115</v>
      </c>
      <c r="H3812" s="12"/>
      <c r="I3812" s="14" t="s">
        <v>154</v>
      </c>
      <c r="J3812" s="12" t="s">
        <v>24</v>
      </c>
      <c r="K3812" s="12" t="s">
        <v>25</v>
      </c>
      <c r="L3812" s="12" t="s">
        <v>39</v>
      </c>
      <c r="M3812" s="11" t="s">
        <v>27</v>
      </c>
      <c r="N3812" s="11" t="s">
        <v>28</v>
      </c>
      <c r="O3812" s="12" t="s">
        <v>29</v>
      </c>
      <c r="P3812" s="12"/>
      <c r="Q3812" s="15" t="s">
        <v>16452</v>
      </c>
      <c r="R3812" s="12" t="s">
        <v>51</v>
      </c>
      <c r="S3812" s="11" t="s">
        <v>16453</v>
      </c>
      <c r="T3812" s="11"/>
    </row>
    <row x14ac:dyDescent="0.25" r="3813" customHeight="1" ht="19.5">
      <c r="A3813" s="18">
        <v>45207</v>
      </c>
      <c r="B3813" s="11" t="s">
        <v>16454</v>
      </c>
      <c r="C3813" s="11" t="s">
        <v>46</v>
      </c>
      <c r="D3813" s="12"/>
      <c r="E3813" s="13">
        <v>15572765695</v>
      </c>
      <c r="F3813" s="11" t="s">
        <v>16455</v>
      </c>
      <c r="G3813" s="12" t="s">
        <v>37</v>
      </c>
      <c r="H3813" s="12"/>
      <c r="I3813" s="14" t="s">
        <v>433</v>
      </c>
      <c r="J3813" s="12" t="s">
        <v>24</v>
      </c>
      <c r="K3813" s="12" t="s">
        <v>25</v>
      </c>
      <c r="L3813" s="12" t="s">
        <v>39</v>
      </c>
      <c r="M3813" s="11" t="s">
        <v>27</v>
      </c>
      <c r="N3813" s="11" t="s">
        <v>28</v>
      </c>
      <c r="O3813" s="12" t="s">
        <v>29</v>
      </c>
      <c r="P3813" s="12"/>
      <c r="Q3813" s="15" t="s">
        <v>16456</v>
      </c>
      <c r="R3813" s="12" t="s">
        <v>51</v>
      </c>
      <c r="S3813" s="11" t="s">
        <v>16457</v>
      </c>
      <c r="T3813" s="11"/>
    </row>
    <row x14ac:dyDescent="0.25" r="3814" customHeight="1" ht="19.5">
      <c r="A3814" s="18">
        <v>45207</v>
      </c>
      <c r="B3814" s="11" t="s">
        <v>16458</v>
      </c>
      <c r="C3814" s="11" t="s">
        <v>46</v>
      </c>
      <c r="D3814" s="12"/>
      <c r="E3814" s="13">
        <v>18672651807</v>
      </c>
      <c r="F3814" s="11" t="s">
        <v>16459</v>
      </c>
      <c r="G3814" s="12" t="s">
        <v>62</v>
      </c>
      <c r="H3814" s="12" t="s">
        <v>130</v>
      </c>
      <c r="I3814" s="14" t="s">
        <v>182</v>
      </c>
      <c r="J3814" s="12" t="s">
        <v>24</v>
      </c>
      <c r="K3814" s="12" t="s">
        <v>25</v>
      </c>
      <c r="L3814" s="12" t="s">
        <v>39</v>
      </c>
      <c r="M3814" s="11" t="s">
        <v>27</v>
      </c>
      <c r="N3814" s="11" t="s">
        <v>28</v>
      </c>
      <c r="O3814" s="12" t="s">
        <v>29</v>
      </c>
      <c r="P3814" s="12"/>
      <c r="Q3814" s="15" t="s">
        <v>16460</v>
      </c>
      <c r="R3814" s="12" t="s">
        <v>51</v>
      </c>
      <c r="S3814" s="11" t="s">
        <v>16461</v>
      </c>
      <c r="T3814" s="11"/>
    </row>
    <row x14ac:dyDescent="0.25" r="3815" customHeight="1" ht="19.5">
      <c r="A3815" s="18">
        <v>45207</v>
      </c>
      <c r="B3815" s="11" t="s">
        <v>16462</v>
      </c>
      <c r="C3815" s="11" t="s">
        <v>46</v>
      </c>
      <c r="D3815" s="12"/>
      <c r="E3815" s="13">
        <v>15586357549</v>
      </c>
      <c r="F3815" s="11" t="s">
        <v>16463</v>
      </c>
      <c r="G3815" s="12" t="s">
        <v>74</v>
      </c>
      <c r="H3815" s="12"/>
      <c r="I3815" s="14" t="s">
        <v>206</v>
      </c>
      <c r="J3815" s="12" t="s">
        <v>24</v>
      </c>
      <c r="K3815" s="12" t="s">
        <v>25</v>
      </c>
      <c r="L3815" s="12" t="s">
        <v>39</v>
      </c>
      <c r="M3815" s="11" t="s">
        <v>40</v>
      </c>
      <c r="N3815" s="11" t="s">
        <v>28</v>
      </c>
      <c r="O3815" s="12" t="s">
        <v>29</v>
      </c>
      <c r="P3815" s="12"/>
      <c r="Q3815" s="15" t="s">
        <v>16464</v>
      </c>
      <c r="R3815" s="12" t="s">
        <v>51</v>
      </c>
      <c r="S3815" s="11" t="s">
        <v>16465</v>
      </c>
      <c r="T3815" s="11"/>
    </row>
    <row x14ac:dyDescent="0.25" r="3816" customHeight="1" ht="19.5">
      <c r="A3816" s="18">
        <v>45207</v>
      </c>
      <c r="B3816" s="11" t="s">
        <v>16466</v>
      </c>
      <c r="C3816" s="11" t="s">
        <v>46</v>
      </c>
      <c r="D3816" s="12"/>
      <c r="E3816" s="13">
        <v>18672092488</v>
      </c>
      <c r="F3816" s="11" t="s">
        <v>16467</v>
      </c>
      <c r="G3816" s="12" t="s">
        <v>115</v>
      </c>
      <c r="H3816" s="12"/>
      <c r="I3816" s="14" t="s">
        <v>663</v>
      </c>
      <c r="J3816" s="12" t="s">
        <v>24</v>
      </c>
      <c r="K3816" s="12" t="s">
        <v>25</v>
      </c>
      <c r="L3816" s="12" t="s">
        <v>39</v>
      </c>
      <c r="M3816" s="11" t="s">
        <v>27</v>
      </c>
      <c r="N3816" s="11" t="s">
        <v>28</v>
      </c>
      <c r="O3816" s="12" t="s">
        <v>29</v>
      </c>
      <c r="P3816" s="12"/>
      <c r="Q3816" s="15" t="s">
        <v>16468</v>
      </c>
      <c r="R3816" s="12" t="s">
        <v>51</v>
      </c>
      <c r="S3816" s="11" t="s">
        <v>16469</v>
      </c>
      <c r="T3816" s="11"/>
    </row>
    <row x14ac:dyDescent="0.25" r="3817" customHeight="1" ht="19.5">
      <c r="A3817" s="18">
        <v>45207</v>
      </c>
      <c r="B3817" s="11" t="s">
        <v>16470</v>
      </c>
      <c r="C3817" s="11" t="s">
        <v>5513</v>
      </c>
      <c r="D3817" s="12"/>
      <c r="E3817" s="13">
        <v>15629343378</v>
      </c>
      <c r="F3817" s="11" t="s">
        <v>10951</v>
      </c>
      <c r="G3817" s="12" t="s">
        <v>289</v>
      </c>
      <c r="H3817" s="12"/>
      <c r="I3817" s="14" t="s">
        <v>3495</v>
      </c>
      <c r="J3817" s="12" t="s">
        <v>24</v>
      </c>
      <c r="K3817" s="12" t="s">
        <v>25</v>
      </c>
      <c r="L3817" s="12" t="s">
        <v>39</v>
      </c>
      <c r="M3817" s="11" t="s">
        <v>27</v>
      </c>
      <c r="N3817" s="11" t="s">
        <v>28</v>
      </c>
      <c r="O3817" s="12" t="s">
        <v>29</v>
      </c>
      <c r="P3817" s="12"/>
      <c r="Q3817" s="15" t="s">
        <v>16471</v>
      </c>
      <c r="R3817" s="12" t="s">
        <v>3495</v>
      </c>
      <c r="S3817" s="11" t="s">
        <v>16472</v>
      </c>
      <c r="T3817" s="11" t="s">
        <v>16473</v>
      </c>
    </row>
    <row x14ac:dyDescent="0.25" r="3818" customHeight="1" ht="19.5">
      <c r="A3818" s="18">
        <v>45207</v>
      </c>
      <c r="B3818" s="11" t="s">
        <v>16474</v>
      </c>
      <c r="C3818" s="11" t="s">
        <v>7044</v>
      </c>
      <c r="D3818" s="12"/>
      <c r="E3818" s="13">
        <v>15587915015</v>
      </c>
      <c r="F3818" s="11" t="s">
        <v>16475</v>
      </c>
      <c r="G3818" s="12" t="s">
        <v>48</v>
      </c>
      <c r="H3818" s="12"/>
      <c r="I3818" s="14" t="s">
        <v>136</v>
      </c>
      <c r="J3818" s="12" t="s">
        <v>24</v>
      </c>
      <c r="K3818" s="12" t="s">
        <v>25</v>
      </c>
      <c r="L3818" s="12" t="s">
        <v>39</v>
      </c>
      <c r="M3818" s="11" t="s">
        <v>27</v>
      </c>
      <c r="N3818" s="11" t="s">
        <v>28</v>
      </c>
      <c r="O3818" s="12" t="s">
        <v>29</v>
      </c>
      <c r="P3818" s="12"/>
      <c r="Q3818" s="15" t="s">
        <v>16476</v>
      </c>
      <c r="R3818" s="12" t="s">
        <v>42</v>
      </c>
      <c r="S3818" s="11" t="s">
        <v>16477</v>
      </c>
      <c r="T3818" s="11" t="s">
        <v>16478</v>
      </c>
    </row>
    <row x14ac:dyDescent="0.25" r="3819" customHeight="1" ht="19.5">
      <c r="A3819" s="18">
        <v>45207</v>
      </c>
      <c r="B3819" s="11" t="s">
        <v>16479</v>
      </c>
      <c r="C3819" s="11" t="s">
        <v>5513</v>
      </c>
      <c r="D3819" s="12"/>
      <c r="E3819" s="13">
        <v>13177064736</v>
      </c>
      <c r="F3819" s="11" t="s">
        <v>12145</v>
      </c>
      <c r="G3819" s="12" t="s">
        <v>115</v>
      </c>
      <c r="H3819" s="12"/>
      <c r="I3819" s="14" t="s">
        <v>615</v>
      </c>
      <c r="J3819" s="12" t="s">
        <v>24</v>
      </c>
      <c r="K3819" s="12" t="s">
        <v>25</v>
      </c>
      <c r="L3819" s="12" t="s">
        <v>39</v>
      </c>
      <c r="M3819" s="11" t="s">
        <v>27</v>
      </c>
      <c r="N3819" s="11" t="s">
        <v>28</v>
      </c>
      <c r="O3819" s="12" t="s">
        <v>29</v>
      </c>
      <c r="P3819" s="12"/>
      <c r="Q3819" s="15" t="s">
        <v>16480</v>
      </c>
      <c r="R3819" s="12" t="s">
        <v>42</v>
      </c>
      <c r="S3819" s="11" t="s">
        <v>16481</v>
      </c>
      <c r="T3819" s="11" t="s">
        <v>16482</v>
      </c>
    </row>
    <row x14ac:dyDescent="0.25" r="3820" customHeight="1" ht="19.5">
      <c r="A3820" s="18">
        <v>45207</v>
      </c>
      <c r="B3820" s="11" t="s">
        <v>16483</v>
      </c>
      <c r="C3820" s="11" t="s">
        <v>14521</v>
      </c>
      <c r="D3820" s="12"/>
      <c r="E3820" s="13">
        <v>15571703404</v>
      </c>
      <c r="F3820" s="11" t="s">
        <v>12215</v>
      </c>
      <c r="G3820" s="12" t="s">
        <v>74</v>
      </c>
      <c r="H3820" s="12"/>
      <c r="I3820" s="14" t="s">
        <v>415</v>
      </c>
      <c r="J3820" s="12" t="s">
        <v>24</v>
      </c>
      <c r="K3820" s="12" t="s">
        <v>25</v>
      </c>
      <c r="L3820" s="12" t="s">
        <v>39</v>
      </c>
      <c r="M3820" s="11" t="s">
        <v>27</v>
      </c>
      <c r="N3820" s="11" t="s">
        <v>28</v>
      </c>
      <c r="O3820" s="12" t="s">
        <v>29</v>
      </c>
      <c r="P3820" s="12"/>
      <c r="Q3820" s="15" t="s">
        <v>16484</v>
      </c>
      <c r="R3820" s="12" t="s">
        <v>42</v>
      </c>
      <c r="S3820" s="11" t="s">
        <v>16485</v>
      </c>
      <c r="T3820" s="11" t="s">
        <v>16486</v>
      </c>
    </row>
    <row x14ac:dyDescent="0.25" r="3821" customHeight="1" ht="19.5">
      <c r="A3821" s="18">
        <v>45207</v>
      </c>
      <c r="B3821" s="11" t="s">
        <v>16487</v>
      </c>
      <c r="C3821" s="11" t="s">
        <v>6252</v>
      </c>
      <c r="D3821" s="12"/>
      <c r="E3821" s="13">
        <v>16671003836</v>
      </c>
      <c r="F3821" s="11" t="s">
        <v>16488</v>
      </c>
      <c r="G3821" s="12" t="s">
        <v>115</v>
      </c>
      <c r="H3821" s="12"/>
      <c r="I3821" s="14" t="s">
        <v>87</v>
      </c>
      <c r="J3821" s="12" t="s">
        <v>24</v>
      </c>
      <c r="K3821" s="12" t="s">
        <v>25</v>
      </c>
      <c r="L3821" s="12" t="s">
        <v>39</v>
      </c>
      <c r="M3821" s="11" t="s">
        <v>27</v>
      </c>
      <c r="N3821" s="11" t="s">
        <v>28</v>
      </c>
      <c r="O3821" s="12" t="s">
        <v>29</v>
      </c>
      <c r="P3821" s="12"/>
      <c r="Q3821" s="15" t="s">
        <v>16489</v>
      </c>
      <c r="R3821" s="12" t="s">
        <v>42</v>
      </c>
      <c r="S3821" s="11" t="s">
        <v>16490</v>
      </c>
      <c r="T3821" s="11" t="s">
        <v>16491</v>
      </c>
    </row>
    <row x14ac:dyDescent="0.25" r="3822" customHeight="1" ht="19.5">
      <c r="A3822" s="18">
        <v>45207</v>
      </c>
      <c r="B3822" s="11" t="s">
        <v>16492</v>
      </c>
      <c r="C3822" s="11" t="s">
        <v>495</v>
      </c>
      <c r="D3822" s="12"/>
      <c r="E3822" s="13">
        <v>18671604418</v>
      </c>
      <c r="F3822" s="11" t="s">
        <v>16493</v>
      </c>
      <c r="G3822" s="12" t="s">
        <v>37</v>
      </c>
      <c r="H3822" s="12"/>
      <c r="I3822" s="14">
        <v>10015</v>
      </c>
      <c r="J3822" s="12" t="s">
        <v>24</v>
      </c>
      <c r="K3822" s="12" t="s">
        <v>69</v>
      </c>
      <c r="L3822" s="12" t="s">
        <v>26</v>
      </c>
      <c r="M3822" s="11" t="s">
        <v>27</v>
      </c>
      <c r="N3822" s="11" t="s">
        <v>28</v>
      </c>
      <c r="O3822" s="12" t="s">
        <v>29</v>
      </c>
      <c r="P3822" s="12"/>
      <c r="Q3822" s="15" t="s">
        <v>16494</v>
      </c>
      <c r="R3822" s="12" t="s">
        <v>31</v>
      </c>
      <c r="S3822" s="11" t="s">
        <v>16495</v>
      </c>
      <c r="T3822" s="11"/>
    </row>
    <row x14ac:dyDescent="0.25" r="3823" customHeight="1" ht="19.5">
      <c r="A3823" s="18">
        <v>45207</v>
      </c>
      <c r="B3823" s="11" t="s">
        <v>16496</v>
      </c>
      <c r="C3823" s="11" t="s">
        <v>4593</v>
      </c>
      <c r="D3823" s="12"/>
      <c r="E3823" s="13">
        <v>13094180522</v>
      </c>
      <c r="F3823" s="11" t="s">
        <v>16497</v>
      </c>
      <c r="G3823" s="12" t="s">
        <v>56</v>
      </c>
      <c r="H3823" s="12"/>
      <c r="I3823" s="14" t="s">
        <v>241</v>
      </c>
      <c r="J3823" s="12" t="s">
        <v>24</v>
      </c>
      <c r="K3823" s="12" t="s">
        <v>25</v>
      </c>
      <c r="L3823" s="12" t="s">
        <v>39</v>
      </c>
      <c r="M3823" s="11" t="s">
        <v>40</v>
      </c>
      <c r="N3823" s="11" t="s">
        <v>28</v>
      </c>
      <c r="O3823" s="12" t="s">
        <v>29</v>
      </c>
      <c r="P3823" s="12"/>
      <c r="Q3823" s="15" t="s">
        <v>16498</v>
      </c>
      <c r="R3823" s="12" t="s">
        <v>42</v>
      </c>
      <c r="S3823" s="11" t="s">
        <v>16499</v>
      </c>
      <c r="T3823" s="11" t="s">
        <v>16500</v>
      </c>
    </row>
    <row x14ac:dyDescent="0.25" r="3824" customHeight="1" ht="19.5">
      <c r="A3824" s="18">
        <v>45207</v>
      </c>
      <c r="B3824" s="11" t="s">
        <v>16501</v>
      </c>
      <c r="C3824" s="11" t="s">
        <v>5601</v>
      </c>
      <c r="D3824" s="12"/>
      <c r="E3824" s="13">
        <v>13247288761</v>
      </c>
      <c r="F3824" s="11" t="s">
        <v>9365</v>
      </c>
      <c r="G3824" s="12" t="s">
        <v>115</v>
      </c>
      <c r="H3824" s="12"/>
      <c r="I3824" s="14" t="s">
        <v>241</v>
      </c>
      <c r="J3824" s="12" t="s">
        <v>24</v>
      </c>
      <c r="K3824" s="12" t="s">
        <v>25</v>
      </c>
      <c r="L3824" s="12" t="s">
        <v>39</v>
      </c>
      <c r="M3824" s="11" t="s">
        <v>27</v>
      </c>
      <c r="N3824" s="11" t="s">
        <v>28</v>
      </c>
      <c r="O3824" s="12" t="s">
        <v>29</v>
      </c>
      <c r="P3824" s="12"/>
      <c r="Q3824" s="15" t="s">
        <v>16502</v>
      </c>
      <c r="R3824" s="12" t="s">
        <v>42</v>
      </c>
      <c r="S3824" s="11" t="s">
        <v>16503</v>
      </c>
      <c r="T3824" s="11" t="s">
        <v>16504</v>
      </c>
    </row>
    <row x14ac:dyDescent="0.25" r="3825" customHeight="1" ht="19.5">
      <c r="A3825" s="18">
        <v>45207</v>
      </c>
      <c r="B3825" s="11" t="s">
        <v>16505</v>
      </c>
      <c r="C3825" s="11" t="s">
        <v>3878</v>
      </c>
      <c r="D3825" s="12"/>
      <c r="E3825" s="13">
        <v>18571000765</v>
      </c>
      <c r="F3825" s="11" t="s">
        <v>16506</v>
      </c>
      <c r="G3825" s="12" t="s">
        <v>56</v>
      </c>
      <c r="H3825" s="12" t="s">
        <v>98</v>
      </c>
      <c r="I3825" s="14" t="s">
        <v>433</v>
      </c>
      <c r="J3825" s="12" t="s">
        <v>24</v>
      </c>
      <c r="K3825" s="12" t="s">
        <v>25</v>
      </c>
      <c r="L3825" s="12" t="s">
        <v>39</v>
      </c>
      <c r="M3825" s="11" t="s">
        <v>40</v>
      </c>
      <c r="N3825" s="11" t="s">
        <v>28</v>
      </c>
      <c r="O3825" s="12" t="s">
        <v>29</v>
      </c>
      <c r="P3825" s="12"/>
      <c r="Q3825" s="15" t="s">
        <v>16507</v>
      </c>
      <c r="R3825" s="12" t="s">
        <v>42</v>
      </c>
      <c r="S3825" s="11" t="s">
        <v>16508</v>
      </c>
      <c r="T3825" s="11"/>
    </row>
    <row x14ac:dyDescent="0.25" r="3826" customHeight="1" ht="19.5">
      <c r="A3826" s="18">
        <v>45207</v>
      </c>
      <c r="B3826" s="11" t="s">
        <v>16509</v>
      </c>
      <c r="C3826" s="11" t="s">
        <v>3878</v>
      </c>
      <c r="D3826" s="12"/>
      <c r="E3826" s="13">
        <v>15671059028</v>
      </c>
      <c r="F3826" s="11" t="s">
        <v>9886</v>
      </c>
      <c r="G3826" s="12" t="s">
        <v>62</v>
      </c>
      <c r="H3826" s="12"/>
      <c r="I3826" s="14" t="s">
        <v>211</v>
      </c>
      <c r="J3826" s="12" t="s">
        <v>24</v>
      </c>
      <c r="K3826" s="12" t="s">
        <v>25</v>
      </c>
      <c r="L3826" s="12" t="s">
        <v>39</v>
      </c>
      <c r="M3826" s="11" t="s">
        <v>40</v>
      </c>
      <c r="N3826" s="11" t="s">
        <v>28</v>
      </c>
      <c r="O3826" s="12" t="s">
        <v>29</v>
      </c>
      <c r="P3826" s="12"/>
      <c r="Q3826" s="15" t="s">
        <v>16510</v>
      </c>
      <c r="R3826" s="12" t="s">
        <v>42</v>
      </c>
      <c r="S3826" s="11" t="s">
        <v>16511</v>
      </c>
      <c r="T3826" s="11"/>
    </row>
    <row x14ac:dyDescent="0.25" r="3827" customHeight="1" ht="19.5">
      <c r="A3827" s="18">
        <v>45207</v>
      </c>
      <c r="B3827" s="11" t="s">
        <v>16512</v>
      </c>
      <c r="C3827" s="11" t="s">
        <v>545</v>
      </c>
      <c r="D3827" s="12"/>
      <c r="E3827" s="13">
        <v>13135823240</v>
      </c>
      <c r="F3827" s="11" t="s">
        <v>2309</v>
      </c>
      <c r="G3827" s="12" t="s">
        <v>115</v>
      </c>
      <c r="H3827" s="12"/>
      <c r="I3827" s="14" t="s">
        <v>68</v>
      </c>
      <c r="J3827" s="12" t="s">
        <v>24</v>
      </c>
      <c r="K3827" s="12" t="s">
        <v>25</v>
      </c>
      <c r="L3827" s="12" t="s">
        <v>39</v>
      </c>
      <c r="M3827" s="11" t="s">
        <v>27</v>
      </c>
      <c r="N3827" s="11" t="s">
        <v>28</v>
      </c>
      <c r="O3827" s="12" t="s">
        <v>29</v>
      </c>
      <c r="P3827" s="12"/>
      <c r="Q3827" s="15" t="s">
        <v>16513</v>
      </c>
      <c r="R3827" s="12" t="s">
        <v>42</v>
      </c>
      <c r="S3827" s="11" t="s">
        <v>16514</v>
      </c>
      <c r="T3827" s="11"/>
    </row>
    <row x14ac:dyDescent="0.25" r="3828" customHeight="1" ht="19.5">
      <c r="A3828" s="18">
        <v>45207</v>
      </c>
      <c r="B3828" s="11" t="s">
        <v>16515</v>
      </c>
      <c r="C3828" s="11" t="s">
        <v>691</v>
      </c>
      <c r="D3828" s="12"/>
      <c r="E3828" s="13">
        <v>16671728818</v>
      </c>
      <c r="F3828" s="11" t="s">
        <v>16516</v>
      </c>
      <c r="G3828" s="12" t="s">
        <v>23</v>
      </c>
      <c r="H3828" s="12"/>
      <c r="I3828" s="14" t="s">
        <v>63</v>
      </c>
      <c r="J3828" s="12" t="s">
        <v>24</v>
      </c>
      <c r="K3828" s="12" t="s">
        <v>25</v>
      </c>
      <c r="L3828" s="12" t="s">
        <v>39</v>
      </c>
      <c r="M3828" s="11" t="s">
        <v>40</v>
      </c>
      <c r="N3828" s="11" t="s">
        <v>28</v>
      </c>
      <c r="O3828" s="12" t="s">
        <v>29</v>
      </c>
      <c r="P3828" s="12"/>
      <c r="Q3828" s="15" t="s">
        <v>16517</v>
      </c>
      <c r="R3828" s="12" t="s">
        <v>42</v>
      </c>
      <c r="S3828" s="11" t="s">
        <v>16518</v>
      </c>
      <c r="T3828" s="11"/>
    </row>
    <row x14ac:dyDescent="0.25" r="3829" customHeight="1" ht="19.5">
      <c r="A3829" s="18">
        <v>45207</v>
      </c>
      <c r="B3829" s="11" t="s">
        <v>16519</v>
      </c>
      <c r="C3829" s="11" t="s">
        <v>545</v>
      </c>
      <c r="D3829" s="12"/>
      <c r="E3829" s="13">
        <v>15572736988</v>
      </c>
      <c r="F3829" s="11" t="s">
        <v>16520</v>
      </c>
      <c r="G3829" s="12" t="s">
        <v>216</v>
      </c>
      <c r="H3829" s="12"/>
      <c r="I3829" s="14" t="s">
        <v>735</v>
      </c>
      <c r="J3829" s="12" t="s">
        <v>24</v>
      </c>
      <c r="K3829" s="12" t="s">
        <v>25</v>
      </c>
      <c r="L3829" s="12" t="s">
        <v>39</v>
      </c>
      <c r="M3829" s="11" t="s">
        <v>40</v>
      </c>
      <c r="N3829" s="11" t="s">
        <v>28</v>
      </c>
      <c r="O3829" s="12" t="s">
        <v>29</v>
      </c>
      <c r="P3829" s="12"/>
      <c r="Q3829" s="15" t="s">
        <v>16521</v>
      </c>
      <c r="R3829" s="12" t="s">
        <v>42</v>
      </c>
      <c r="S3829" s="11" t="s">
        <v>16522</v>
      </c>
      <c r="T3829" s="11"/>
    </row>
    <row x14ac:dyDescent="0.25" r="3830" customHeight="1" ht="19.5">
      <c r="A3830" s="18">
        <v>45207</v>
      </c>
      <c r="B3830" s="11" t="s">
        <v>16523</v>
      </c>
      <c r="C3830" s="11" t="s">
        <v>691</v>
      </c>
      <c r="D3830" s="12"/>
      <c r="E3830" s="13">
        <v>15697279080</v>
      </c>
      <c r="F3830" s="11" t="s">
        <v>9551</v>
      </c>
      <c r="G3830" s="12" t="s">
        <v>216</v>
      </c>
      <c r="H3830" s="12" t="s">
        <v>130</v>
      </c>
      <c r="I3830" s="14" t="s">
        <v>87</v>
      </c>
      <c r="J3830" s="12" t="s">
        <v>24</v>
      </c>
      <c r="K3830" s="12" t="s">
        <v>25</v>
      </c>
      <c r="L3830" s="12" t="s">
        <v>39</v>
      </c>
      <c r="M3830" s="11" t="s">
        <v>675</v>
      </c>
      <c r="N3830" s="11" t="s">
        <v>28</v>
      </c>
      <c r="O3830" s="12" t="s">
        <v>29</v>
      </c>
      <c r="P3830" s="12"/>
      <c r="Q3830" s="15" t="s">
        <v>16524</v>
      </c>
      <c r="R3830" s="12" t="s">
        <v>42</v>
      </c>
      <c r="S3830" s="11" t="s">
        <v>16525</v>
      </c>
      <c r="T3830" s="11"/>
    </row>
    <row x14ac:dyDescent="0.25" r="3831" customHeight="1" ht="19.5">
      <c r="A3831" s="18">
        <v>45207</v>
      </c>
      <c r="B3831" s="11" t="s">
        <v>16526</v>
      </c>
      <c r="C3831" s="11" t="s">
        <v>54</v>
      </c>
      <c r="D3831" s="12"/>
      <c r="E3831" s="13">
        <v>18672903187</v>
      </c>
      <c r="F3831" s="11" t="s">
        <v>16527</v>
      </c>
      <c r="G3831" s="12" t="s">
        <v>115</v>
      </c>
      <c r="H3831" s="12"/>
      <c r="I3831" s="14">
        <v>10015</v>
      </c>
      <c r="J3831" s="12" t="s">
        <v>24</v>
      </c>
      <c r="K3831" s="12" t="s">
        <v>69</v>
      </c>
      <c r="L3831" s="12" t="s">
        <v>26</v>
      </c>
      <c r="M3831" s="11" t="s">
        <v>27</v>
      </c>
      <c r="N3831" s="11" t="s">
        <v>28</v>
      </c>
      <c r="O3831" s="12" t="s">
        <v>29</v>
      </c>
      <c r="P3831" s="12"/>
      <c r="Q3831" s="15" t="s">
        <v>16528</v>
      </c>
      <c r="R3831" s="12" t="s">
        <v>31</v>
      </c>
      <c r="S3831" s="11" t="s">
        <v>16529</v>
      </c>
      <c r="T3831" s="11"/>
    </row>
    <row x14ac:dyDescent="0.25" r="3832" customHeight="1" ht="19.5">
      <c r="A3832" s="18">
        <v>45207</v>
      </c>
      <c r="B3832" s="11" t="s">
        <v>16530</v>
      </c>
      <c r="C3832" s="11" t="s">
        <v>6374</v>
      </c>
      <c r="D3832" s="12"/>
      <c r="E3832" s="13">
        <v>13972575686</v>
      </c>
      <c r="F3832" s="11" t="s">
        <v>16531</v>
      </c>
      <c r="G3832" s="12" t="s">
        <v>48</v>
      </c>
      <c r="H3832" s="12"/>
      <c r="I3832" s="14">
        <v>10015</v>
      </c>
      <c r="J3832" s="12" t="s">
        <v>24</v>
      </c>
      <c r="K3832" s="12" t="s">
        <v>69</v>
      </c>
      <c r="L3832" s="12" t="s">
        <v>26</v>
      </c>
      <c r="M3832" s="11" t="s">
        <v>40</v>
      </c>
      <c r="N3832" s="11" t="s">
        <v>28</v>
      </c>
      <c r="O3832" s="12" t="s">
        <v>29</v>
      </c>
      <c r="P3832" s="12"/>
      <c r="Q3832" s="15" t="s">
        <v>16414</v>
      </c>
      <c r="R3832" s="12" t="s">
        <v>31</v>
      </c>
      <c r="S3832" s="11" t="s">
        <v>16532</v>
      </c>
      <c r="T3832" s="11"/>
    </row>
    <row x14ac:dyDescent="0.25" r="3833" customHeight="1" ht="19.5">
      <c r="A3833" s="18">
        <v>45207</v>
      </c>
      <c r="B3833" s="11" t="s">
        <v>16533</v>
      </c>
      <c r="C3833" s="11" t="s">
        <v>6271</v>
      </c>
      <c r="D3833" s="12"/>
      <c r="E3833" s="13">
        <v>15717200903</v>
      </c>
      <c r="F3833" s="11" t="s">
        <v>16534</v>
      </c>
      <c r="G3833" s="12" t="s">
        <v>48</v>
      </c>
      <c r="H3833" s="12"/>
      <c r="I3833" s="14" t="s">
        <v>99</v>
      </c>
      <c r="J3833" s="12" t="s">
        <v>24</v>
      </c>
      <c r="K3833" s="12" t="s">
        <v>25</v>
      </c>
      <c r="L3833" s="12" t="s">
        <v>39</v>
      </c>
      <c r="M3833" s="11" t="s">
        <v>40</v>
      </c>
      <c r="N3833" s="11" t="s">
        <v>28</v>
      </c>
      <c r="O3833" s="12" t="s">
        <v>29</v>
      </c>
      <c r="P3833" s="12"/>
      <c r="Q3833" s="15" t="s">
        <v>16535</v>
      </c>
      <c r="R3833" s="12" t="s">
        <v>42</v>
      </c>
      <c r="S3833" s="11" t="s">
        <v>16536</v>
      </c>
      <c r="T3833" s="11" t="s">
        <v>16537</v>
      </c>
    </row>
    <row x14ac:dyDescent="0.25" r="3834" customHeight="1" ht="19.5">
      <c r="A3834" s="18">
        <v>45207</v>
      </c>
      <c r="B3834" s="11" t="s">
        <v>16538</v>
      </c>
      <c r="C3834" s="11" t="s">
        <v>711</v>
      </c>
      <c r="D3834" s="12"/>
      <c r="E3834" s="13">
        <v>15090900543</v>
      </c>
      <c r="F3834" s="11" t="s">
        <v>16539</v>
      </c>
      <c r="G3834" s="12" t="s">
        <v>74</v>
      </c>
      <c r="H3834" s="12"/>
      <c r="I3834" s="14" t="s">
        <v>148</v>
      </c>
      <c r="J3834" s="12" t="s">
        <v>24</v>
      </c>
      <c r="K3834" s="12" t="s">
        <v>25</v>
      </c>
      <c r="L3834" s="12" t="s">
        <v>39</v>
      </c>
      <c r="M3834" s="11" t="s">
        <v>675</v>
      </c>
      <c r="N3834" s="11" t="s">
        <v>28</v>
      </c>
      <c r="O3834" s="12" t="s">
        <v>29</v>
      </c>
      <c r="P3834" s="12"/>
      <c r="Q3834" s="15" t="s">
        <v>16540</v>
      </c>
      <c r="R3834" s="12" t="s">
        <v>42</v>
      </c>
      <c r="S3834" s="11" t="s">
        <v>16541</v>
      </c>
      <c r="T3834" s="11" t="s">
        <v>16542</v>
      </c>
    </row>
    <row x14ac:dyDescent="0.25" r="3835" customHeight="1" ht="19.5">
      <c r="A3835" s="18">
        <v>45207</v>
      </c>
      <c r="B3835" s="11" t="s">
        <v>16543</v>
      </c>
      <c r="C3835" s="11" t="s">
        <v>336</v>
      </c>
      <c r="D3835" s="12"/>
      <c r="E3835" s="13">
        <v>15672503398</v>
      </c>
      <c r="F3835" s="11" t="s">
        <v>16544</v>
      </c>
      <c r="G3835" s="12" t="s">
        <v>48</v>
      </c>
      <c r="H3835" s="12"/>
      <c r="I3835" s="14" t="s">
        <v>57</v>
      </c>
      <c r="J3835" s="12" t="s">
        <v>24</v>
      </c>
      <c r="K3835" s="12" t="s">
        <v>25</v>
      </c>
      <c r="L3835" s="12" t="s">
        <v>39</v>
      </c>
      <c r="M3835" s="11" t="s">
        <v>40</v>
      </c>
      <c r="N3835" s="11" t="s">
        <v>28</v>
      </c>
      <c r="O3835" s="12" t="s">
        <v>29</v>
      </c>
      <c r="P3835" s="12"/>
      <c r="Q3835" s="15" t="s">
        <v>16545</v>
      </c>
      <c r="R3835" s="12" t="s">
        <v>42</v>
      </c>
      <c r="S3835" s="11" t="s">
        <v>16546</v>
      </c>
      <c r="T3835" s="11" t="s">
        <v>16547</v>
      </c>
    </row>
    <row x14ac:dyDescent="0.25" r="3836" customHeight="1" ht="19.5">
      <c r="A3836" s="18">
        <v>45207</v>
      </c>
      <c r="B3836" s="11" t="s">
        <v>16548</v>
      </c>
      <c r="C3836" s="11" t="s">
        <v>691</v>
      </c>
      <c r="D3836" s="12"/>
      <c r="E3836" s="13">
        <v>13032718795</v>
      </c>
      <c r="F3836" s="11" t="s">
        <v>16549</v>
      </c>
      <c r="G3836" s="12" t="s">
        <v>115</v>
      </c>
      <c r="H3836" s="12" t="s">
        <v>98</v>
      </c>
      <c r="I3836" s="14" t="s">
        <v>4276</v>
      </c>
      <c r="J3836" s="12" t="s">
        <v>24</v>
      </c>
      <c r="K3836" s="12" t="s">
        <v>25</v>
      </c>
      <c r="L3836" s="12" t="s">
        <v>39</v>
      </c>
      <c r="M3836" s="11" t="s">
        <v>675</v>
      </c>
      <c r="N3836" s="11" t="s">
        <v>28</v>
      </c>
      <c r="O3836" s="12" t="s">
        <v>29</v>
      </c>
      <c r="P3836" s="12"/>
      <c r="Q3836" s="15" t="s">
        <v>16550</v>
      </c>
      <c r="R3836" s="12" t="s">
        <v>42</v>
      </c>
      <c r="S3836" s="11" t="s">
        <v>16551</v>
      </c>
      <c r="T3836" s="11" t="s">
        <v>16552</v>
      </c>
    </row>
    <row x14ac:dyDescent="0.25" r="3837" customHeight="1" ht="19.5">
      <c r="A3837" s="18">
        <v>45207</v>
      </c>
      <c r="B3837" s="11" t="s">
        <v>16553</v>
      </c>
      <c r="C3837" s="11" t="s">
        <v>14521</v>
      </c>
      <c r="D3837" s="12"/>
      <c r="E3837" s="13">
        <v>15671033444</v>
      </c>
      <c r="F3837" s="11" t="s">
        <v>16554</v>
      </c>
      <c r="G3837" s="12" t="s">
        <v>37</v>
      </c>
      <c r="H3837" s="12"/>
      <c r="I3837" s="14">
        <v>10015</v>
      </c>
      <c r="J3837" s="12" t="s">
        <v>24</v>
      </c>
      <c r="K3837" s="12" t="s">
        <v>69</v>
      </c>
      <c r="L3837" s="12" t="s">
        <v>26</v>
      </c>
      <c r="M3837" s="11" t="s">
        <v>27</v>
      </c>
      <c r="N3837" s="11" t="s">
        <v>28</v>
      </c>
      <c r="O3837" s="12" t="s">
        <v>29</v>
      </c>
      <c r="P3837" s="12"/>
      <c r="Q3837" s="15" t="s">
        <v>16555</v>
      </c>
      <c r="R3837" s="12" t="s">
        <v>31</v>
      </c>
      <c r="S3837" s="11" t="s">
        <v>16556</v>
      </c>
      <c r="T3837" s="11" t="s">
        <v>16557</v>
      </c>
    </row>
    <row x14ac:dyDescent="0.25" r="3838" customHeight="1" ht="19.5">
      <c r="A3838" s="18">
        <v>45207</v>
      </c>
      <c r="B3838" s="11" t="s">
        <v>16558</v>
      </c>
      <c r="C3838" s="11" t="s">
        <v>725</v>
      </c>
      <c r="D3838" s="12"/>
      <c r="E3838" s="13">
        <v>15549367258</v>
      </c>
      <c r="F3838" s="11" t="s">
        <v>16559</v>
      </c>
      <c r="G3838" s="12" t="s">
        <v>48</v>
      </c>
      <c r="H3838" s="12"/>
      <c r="I3838" s="14" t="s">
        <v>1394</v>
      </c>
      <c r="J3838" s="12" t="s">
        <v>24</v>
      </c>
      <c r="K3838" s="12" t="s">
        <v>25</v>
      </c>
      <c r="L3838" s="12" t="s">
        <v>39</v>
      </c>
      <c r="M3838" s="11" t="s">
        <v>40</v>
      </c>
      <c r="N3838" s="11" t="s">
        <v>28</v>
      </c>
      <c r="O3838" s="12" t="s">
        <v>29</v>
      </c>
      <c r="P3838" s="12"/>
      <c r="Q3838" s="15" t="s">
        <v>16560</v>
      </c>
      <c r="R3838" s="12" t="s">
        <v>42</v>
      </c>
      <c r="S3838" s="11" t="s">
        <v>16561</v>
      </c>
      <c r="T3838" s="11" t="s">
        <v>16562</v>
      </c>
    </row>
    <row x14ac:dyDescent="0.25" r="3839" customHeight="1" ht="19.5">
      <c r="A3839" s="18">
        <v>45207</v>
      </c>
      <c r="B3839" s="11" t="s">
        <v>16563</v>
      </c>
      <c r="C3839" s="11" t="s">
        <v>691</v>
      </c>
      <c r="D3839" s="12"/>
      <c r="E3839" s="13">
        <v>13207206111</v>
      </c>
      <c r="F3839" s="11" t="s">
        <v>16564</v>
      </c>
      <c r="G3839" s="12" t="s">
        <v>216</v>
      </c>
      <c r="H3839" s="12" t="s">
        <v>98</v>
      </c>
      <c r="I3839" s="14" t="s">
        <v>259</v>
      </c>
      <c r="J3839" s="12" t="s">
        <v>24</v>
      </c>
      <c r="K3839" s="12" t="s">
        <v>25</v>
      </c>
      <c r="L3839" s="12" t="s">
        <v>39</v>
      </c>
      <c r="M3839" s="11" t="s">
        <v>40</v>
      </c>
      <c r="N3839" s="11" t="s">
        <v>28</v>
      </c>
      <c r="O3839" s="12" t="s">
        <v>29</v>
      </c>
      <c r="P3839" s="12"/>
      <c r="Q3839" s="15" t="s">
        <v>16565</v>
      </c>
      <c r="R3839" s="12" t="s">
        <v>42</v>
      </c>
      <c r="S3839" s="11" t="s">
        <v>16566</v>
      </c>
      <c r="T3839" s="11" t="s">
        <v>16567</v>
      </c>
    </row>
    <row x14ac:dyDescent="0.25" r="3840" customHeight="1" ht="19.5">
      <c r="A3840" s="18">
        <v>45207</v>
      </c>
      <c r="B3840" s="11" t="s">
        <v>16568</v>
      </c>
      <c r="C3840" s="11" t="s">
        <v>691</v>
      </c>
      <c r="D3840" s="12"/>
      <c r="E3840" s="13">
        <v>15587937702</v>
      </c>
      <c r="F3840" s="11" t="s">
        <v>16569</v>
      </c>
      <c r="G3840" s="12" t="s">
        <v>74</v>
      </c>
      <c r="H3840" s="12"/>
      <c r="I3840" s="14" t="s">
        <v>3607</v>
      </c>
      <c r="J3840" s="12" t="s">
        <v>24</v>
      </c>
      <c r="K3840" s="12" t="s">
        <v>25</v>
      </c>
      <c r="L3840" s="12" t="s">
        <v>39</v>
      </c>
      <c r="M3840" s="11" t="s">
        <v>27</v>
      </c>
      <c r="N3840" s="11" t="s">
        <v>28</v>
      </c>
      <c r="O3840" s="12" t="s">
        <v>29</v>
      </c>
      <c r="P3840" s="12"/>
      <c r="Q3840" s="15" t="s">
        <v>16570</v>
      </c>
      <c r="R3840" s="12" t="s">
        <v>42</v>
      </c>
      <c r="S3840" s="11" t="s">
        <v>16571</v>
      </c>
      <c r="T3840" s="11" t="s">
        <v>16572</v>
      </c>
    </row>
    <row x14ac:dyDescent="0.25" r="3841" customHeight="1" ht="19.5">
      <c r="A3841" s="18">
        <v>45207</v>
      </c>
      <c r="B3841" s="11" t="s">
        <v>16573</v>
      </c>
      <c r="C3841" s="11" t="s">
        <v>691</v>
      </c>
      <c r="D3841" s="12"/>
      <c r="E3841" s="13">
        <v>15334057561</v>
      </c>
      <c r="F3841" s="11" t="s">
        <v>3311</v>
      </c>
      <c r="G3841" s="12" t="s">
        <v>48</v>
      </c>
      <c r="H3841" s="12"/>
      <c r="I3841" s="14" t="s">
        <v>290</v>
      </c>
      <c r="J3841" s="12" t="s">
        <v>24</v>
      </c>
      <c r="K3841" s="12" t="s">
        <v>25</v>
      </c>
      <c r="L3841" s="12" t="s">
        <v>39</v>
      </c>
      <c r="M3841" s="11" t="s">
        <v>40</v>
      </c>
      <c r="N3841" s="11" t="s">
        <v>28</v>
      </c>
      <c r="O3841" s="12" t="s">
        <v>29</v>
      </c>
      <c r="P3841" s="12"/>
      <c r="Q3841" s="15" t="s">
        <v>16574</v>
      </c>
      <c r="R3841" s="12" t="s">
        <v>42</v>
      </c>
      <c r="S3841" s="11" t="s">
        <v>16575</v>
      </c>
      <c r="T3841" s="11" t="s">
        <v>16576</v>
      </c>
    </row>
    <row x14ac:dyDescent="0.25" r="3842" customHeight="1" ht="19.5">
      <c r="A3842" s="18">
        <v>45207</v>
      </c>
      <c r="B3842" s="11" t="s">
        <v>16577</v>
      </c>
      <c r="C3842" s="11" t="s">
        <v>2414</v>
      </c>
      <c r="D3842" s="12"/>
      <c r="E3842" s="13">
        <v>18572397250</v>
      </c>
      <c r="F3842" s="11" t="s">
        <v>16578</v>
      </c>
      <c r="G3842" s="12" t="s">
        <v>74</v>
      </c>
      <c r="H3842" s="12"/>
      <c r="I3842" s="14" t="s">
        <v>131</v>
      </c>
      <c r="J3842" s="12" t="s">
        <v>24</v>
      </c>
      <c r="K3842" s="12" t="s">
        <v>25</v>
      </c>
      <c r="L3842" s="12" t="s">
        <v>39</v>
      </c>
      <c r="M3842" s="11" t="s">
        <v>27</v>
      </c>
      <c r="N3842" s="11" t="s">
        <v>28</v>
      </c>
      <c r="O3842" s="12" t="s">
        <v>29</v>
      </c>
      <c r="P3842" s="12"/>
      <c r="Q3842" s="15" t="s">
        <v>16579</v>
      </c>
      <c r="R3842" s="12" t="s">
        <v>42</v>
      </c>
      <c r="S3842" s="11" t="s">
        <v>16580</v>
      </c>
      <c r="T3842" s="11" t="s">
        <v>16581</v>
      </c>
    </row>
    <row x14ac:dyDescent="0.25" r="3843" customHeight="1" ht="19.5">
      <c r="A3843" s="18">
        <v>45207</v>
      </c>
      <c r="B3843" s="11" t="s">
        <v>16582</v>
      </c>
      <c r="C3843" s="11" t="s">
        <v>880</v>
      </c>
      <c r="D3843" s="12"/>
      <c r="E3843" s="13">
        <v>16671702183</v>
      </c>
      <c r="F3843" s="11" t="s">
        <v>16583</v>
      </c>
      <c r="G3843" s="12" t="s">
        <v>74</v>
      </c>
      <c r="H3843" s="12"/>
      <c r="I3843" s="14" t="s">
        <v>259</v>
      </c>
      <c r="J3843" s="12" t="s">
        <v>24</v>
      </c>
      <c r="K3843" s="12" t="s">
        <v>25</v>
      </c>
      <c r="L3843" s="12" t="s">
        <v>39</v>
      </c>
      <c r="M3843" s="11" t="s">
        <v>40</v>
      </c>
      <c r="N3843" s="11" t="s">
        <v>28</v>
      </c>
      <c r="O3843" s="12" t="s">
        <v>29</v>
      </c>
      <c r="P3843" s="12"/>
      <c r="Q3843" s="15" t="s">
        <v>16584</v>
      </c>
      <c r="R3843" s="12" t="s">
        <v>42</v>
      </c>
      <c r="S3843" s="11" t="s">
        <v>16585</v>
      </c>
      <c r="T3843" s="11" t="s">
        <v>16586</v>
      </c>
    </row>
    <row x14ac:dyDescent="0.25" r="3844" customHeight="1" ht="19.5">
      <c r="A3844" s="18">
        <v>45207</v>
      </c>
      <c r="B3844" s="11" t="s">
        <v>16587</v>
      </c>
      <c r="C3844" s="11" t="s">
        <v>691</v>
      </c>
      <c r="D3844" s="12"/>
      <c r="E3844" s="13">
        <v>18671799997</v>
      </c>
      <c r="F3844" s="11" t="s">
        <v>16588</v>
      </c>
      <c r="G3844" s="12" t="s">
        <v>56</v>
      </c>
      <c r="H3844" s="12" t="s">
        <v>130</v>
      </c>
      <c r="I3844" s="14" t="s">
        <v>87</v>
      </c>
      <c r="J3844" s="12" t="s">
        <v>24</v>
      </c>
      <c r="K3844" s="12" t="s">
        <v>69</v>
      </c>
      <c r="L3844" s="12" t="s">
        <v>39</v>
      </c>
      <c r="M3844" s="11" t="s">
        <v>40</v>
      </c>
      <c r="N3844" s="11" t="s">
        <v>28</v>
      </c>
      <c r="O3844" s="12" t="s">
        <v>29</v>
      </c>
      <c r="P3844" s="12"/>
      <c r="Q3844" s="15" t="s">
        <v>16589</v>
      </c>
      <c r="R3844" s="12" t="s">
        <v>42</v>
      </c>
      <c r="S3844" s="11" t="s">
        <v>16590</v>
      </c>
      <c r="T3844" s="11" t="s">
        <v>16591</v>
      </c>
    </row>
    <row x14ac:dyDescent="0.25" r="3845" customHeight="1" ht="19.5">
      <c r="A3845" s="18">
        <v>45207</v>
      </c>
      <c r="B3845" s="11" t="s">
        <v>16592</v>
      </c>
      <c r="C3845" s="11" t="s">
        <v>326</v>
      </c>
      <c r="D3845" s="12"/>
      <c r="E3845" s="13">
        <v>18986809061</v>
      </c>
      <c r="F3845" s="11" t="s">
        <v>16593</v>
      </c>
      <c r="G3845" s="12" t="s">
        <v>48</v>
      </c>
      <c r="H3845" s="12"/>
      <c r="I3845" s="14" t="s">
        <v>57</v>
      </c>
      <c r="J3845" s="12" t="s">
        <v>24</v>
      </c>
      <c r="K3845" s="12" t="s">
        <v>25</v>
      </c>
      <c r="L3845" s="12" t="s">
        <v>39</v>
      </c>
      <c r="M3845" s="11" t="s">
        <v>40</v>
      </c>
      <c r="N3845" s="11" t="s">
        <v>28</v>
      </c>
      <c r="O3845" s="12" t="s">
        <v>29</v>
      </c>
      <c r="P3845" s="12"/>
      <c r="Q3845" s="15" t="s">
        <v>16594</v>
      </c>
      <c r="R3845" s="12" t="s">
        <v>42</v>
      </c>
      <c r="S3845" s="11" t="s">
        <v>16595</v>
      </c>
      <c r="T3845" s="11" t="s">
        <v>16596</v>
      </c>
    </row>
    <row x14ac:dyDescent="0.25" r="3846" customHeight="1" ht="19.5">
      <c r="A3846" s="18">
        <v>45207</v>
      </c>
      <c r="B3846" s="11" t="s">
        <v>16597</v>
      </c>
      <c r="C3846" s="11" t="s">
        <v>691</v>
      </c>
      <c r="D3846" s="12"/>
      <c r="E3846" s="13">
        <v>18672654198</v>
      </c>
      <c r="F3846" s="11" t="s">
        <v>16598</v>
      </c>
      <c r="G3846" s="12" t="s">
        <v>115</v>
      </c>
      <c r="H3846" s="12" t="s">
        <v>98</v>
      </c>
      <c r="I3846" s="14" t="s">
        <v>189</v>
      </c>
      <c r="J3846" s="12" t="s">
        <v>24</v>
      </c>
      <c r="K3846" s="12" t="s">
        <v>25</v>
      </c>
      <c r="L3846" s="12" t="s">
        <v>39</v>
      </c>
      <c r="M3846" s="11" t="s">
        <v>27</v>
      </c>
      <c r="N3846" s="11" t="s">
        <v>28</v>
      </c>
      <c r="O3846" s="12" t="s">
        <v>29</v>
      </c>
      <c r="P3846" s="12"/>
      <c r="Q3846" s="15" t="s">
        <v>16599</v>
      </c>
      <c r="R3846" s="12" t="s">
        <v>42</v>
      </c>
      <c r="S3846" s="11" t="s">
        <v>16600</v>
      </c>
      <c r="T3846" s="11" t="s">
        <v>16601</v>
      </c>
    </row>
    <row x14ac:dyDescent="0.25" r="3847" customHeight="1" ht="19.5">
      <c r="A3847" s="18">
        <v>45207</v>
      </c>
      <c r="B3847" s="11" t="s">
        <v>16602</v>
      </c>
      <c r="C3847" s="11" t="s">
        <v>773</v>
      </c>
      <c r="D3847" s="12"/>
      <c r="E3847" s="13" t="s">
        <v>14222</v>
      </c>
      <c r="F3847" s="11" t="s">
        <v>14223</v>
      </c>
      <c r="G3847" s="12" t="s">
        <v>74</v>
      </c>
      <c r="H3847" s="12"/>
      <c r="I3847" s="14" t="s">
        <v>148</v>
      </c>
      <c r="J3847" s="12" t="s">
        <v>24</v>
      </c>
      <c r="K3847" s="12" t="s">
        <v>25</v>
      </c>
      <c r="L3847" s="12" t="s">
        <v>39</v>
      </c>
      <c r="M3847" s="11" t="s">
        <v>149</v>
      </c>
      <c r="N3847" s="11" t="s">
        <v>28</v>
      </c>
      <c r="O3847" s="12" t="s">
        <v>29</v>
      </c>
      <c r="P3847" s="12"/>
      <c r="Q3847" s="15" t="s">
        <v>16603</v>
      </c>
      <c r="R3847" s="12" t="s">
        <v>42</v>
      </c>
      <c r="S3847" s="11" t="s">
        <v>16604</v>
      </c>
      <c r="T3847" s="11" t="s">
        <v>16605</v>
      </c>
    </row>
    <row x14ac:dyDescent="0.25" r="3848" customHeight="1" ht="19.5">
      <c r="A3848" s="18">
        <v>45207</v>
      </c>
      <c r="B3848" s="11" t="s">
        <v>16606</v>
      </c>
      <c r="C3848" s="11" t="s">
        <v>691</v>
      </c>
      <c r="D3848" s="12"/>
      <c r="E3848" s="13">
        <v>15671039463</v>
      </c>
      <c r="F3848" s="11" t="s">
        <v>16607</v>
      </c>
      <c r="G3848" s="12" t="s">
        <v>23</v>
      </c>
      <c r="H3848" s="12"/>
      <c r="I3848" s="14" t="s">
        <v>590</v>
      </c>
      <c r="J3848" s="12" t="s">
        <v>24</v>
      </c>
      <c r="K3848" s="12" t="s">
        <v>25</v>
      </c>
      <c r="L3848" s="12" t="s">
        <v>39</v>
      </c>
      <c r="M3848" s="11" t="s">
        <v>40</v>
      </c>
      <c r="N3848" s="11" t="s">
        <v>28</v>
      </c>
      <c r="O3848" s="12" t="s">
        <v>29</v>
      </c>
      <c r="P3848" s="12"/>
      <c r="Q3848" s="15" t="s">
        <v>16608</v>
      </c>
      <c r="R3848" s="12" t="s">
        <v>42</v>
      </c>
      <c r="S3848" s="11" t="s">
        <v>16609</v>
      </c>
      <c r="T3848" s="11" t="s">
        <v>16610</v>
      </c>
    </row>
    <row x14ac:dyDescent="0.25" r="3849" customHeight="1" ht="19.5">
      <c r="A3849" s="18">
        <v>45207</v>
      </c>
      <c r="B3849" s="11" t="s">
        <v>16611</v>
      </c>
      <c r="C3849" s="11" t="s">
        <v>4212</v>
      </c>
      <c r="D3849" s="12"/>
      <c r="E3849" s="13">
        <v>15587982995</v>
      </c>
      <c r="F3849" s="11" t="s">
        <v>16612</v>
      </c>
      <c r="G3849" s="12" t="s">
        <v>74</v>
      </c>
      <c r="H3849" s="12"/>
      <c r="I3849" s="14" t="s">
        <v>328</v>
      </c>
      <c r="J3849" s="12" t="s">
        <v>24</v>
      </c>
      <c r="K3849" s="12" t="s">
        <v>25</v>
      </c>
      <c r="L3849" s="12" t="s">
        <v>39</v>
      </c>
      <c r="M3849" s="11" t="s">
        <v>27</v>
      </c>
      <c r="N3849" s="11" t="s">
        <v>28</v>
      </c>
      <c r="O3849" s="12" t="s">
        <v>29</v>
      </c>
      <c r="P3849" s="12"/>
      <c r="Q3849" s="15" t="s">
        <v>16613</v>
      </c>
      <c r="R3849" s="12" t="s">
        <v>42</v>
      </c>
      <c r="S3849" s="11" t="s">
        <v>16614</v>
      </c>
      <c r="T3849" s="11" t="s">
        <v>16615</v>
      </c>
    </row>
    <row x14ac:dyDescent="0.25" r="3850" customHeight="1" ht="19.5">
      <c r="A3850" s="18">
        <v>45207</v>
      </c>
      <c r="B3850" s="11" t="s">
        <v>16616</v>
      </c>
      <c r="C3850" s="11" t="s">
        <v>1289</v>
      </c>
      <c r="D3850" s="12"/>
      <c r="E3850" s="13">
        <v>13972530705</v>
      </c>
      <c r="F3850" s="11" t="s">
        <v>16617</v>
      </c>
      <c r="G3850" s="12" t="s">
        <v>48</v>
      </c>
      <c r="H3850" s="12"/>
      <c r="I3850" s="14" t="s">
        <v>116</v>
      </c>
      <c r="J3850" s="12" t="s">
        <v>24</v>
      </c>
      <c r="K3850" s="12" t="s">
        <v>25</v>
      </c>
      <c r="L3850" s="12" t="s">
        <v>39</v>
      </c>
      <c r="M3850" s="11" t="s">
        <v>27</v>
      </c>
      <c r="N3850" s="11" t="s">
        <v>28</v>
      </c>
      <c r="O3850" s="12" t="s">
        <v>29</v>
      </c>
      <c r="P3850" s="12"/>
      <c r="Q3850" s="15" t="s">
        <v>16618</v>
      </c>
      <c r="R3850" s="12" t="s">
        <v>42</v>
      </c>
      <c r="S3850" s="11" t="s">
        <v>16619</v>
      </c>
      <c r="T3850" s="11" t="s">
        <v>16620</v>
      </c>
    </row>
    <row x14ac:dyDescent="0.25" r="3851" customHeight="1" ht="19.5">
      <c r="A3851" s="18">
        <v>45207</v>
      </c>
      <c r="B3851" s="11" t="s">
        <v>16621</v>
      </c>
      <c r="C3851" s="11" t="s">
        <v>691</v>
      </c>
      <c r="D3851" s="12"/>
      <c r="E3851" s="13">
        <v>15671016941</v>
      </c>
      <c r="F3851" s="11" t="s">
        <v>16622</v>
      </c>
      <c r="G3851" s="12" t="s">
        <v>115</v>
      </c>
      <c r="H3851" s="12"/>
      <c r="I3851" s="14" t="s">
        <v>99</v>
      </c>
      <c r="J3851" s="12" t="s">
        <v>24</v>
      </c>
      <c r="K3851" s="12" t="s">
        <v>25</v>
      </c>
      <c r="L3851" s="12" t="s">
        <v>39</v>
      </c>
      <c r="M3851" s="11" t="s">
        <v>27</v>
      </c>
      <c r="N3851" s="11" t="s">
        <v>28</v>
      </c>
      <c r="O3851" s="12" t="s">
        <v>29</v>
      </c>
      <c r="P3851" s="12"/>
      <c r="Q3851" s="15" t="s">
        <v>16623</v>
      </c>
      <c r="R3851" s="12" t="s">
        <v>42</v>
      </c>
      <c r="S3851" s="11" t="s">
        <v>16624</v>
      </c>
      <c r="T3851" s="11" t="s">
        <v>16625</v>
      </c>
    </row>
    <row x14ac:dyDescent="0.25" r="3852" customHeight="1" ht="19.5">
      <c r="A3852" s="18">
        <v>45207</v>
      </c>
      <c r="B3852" s="11" t="s">
        <v>16626</v>
      </c>
      <c r="C3852" s="11" t="s">
        <v>691</v>
      </c>
      <c r="D3852" s="12"/>
      <c r="E3852" s="13">
        <v>13545830311</v>
      </c>
      <c r="F3852" s="11" t="s">
        <v>16627</v>
      </c>
      <c r="G3852" s="12" t="s">
        <v>23</v>
      </c>
      <c r="H3852" s="12"/>
      <c r="I3852" s="14" t="s">
        <v>182</v>
      </c>
      <c r="J3852" s="12" t="s">
        <v>24</v>
      </c>
      <c r="K3852" s="12" t="s">
        <v>25</v>
      </c>
      <c r="L3852" s="12" t="s">
        <v>39</v>
      </c>
      <c r="M3852" s="11" t="s">
        <v>40</v>
      </c>
      <c r="N3852" s="11" t="s">
        <v>28</v>
      </c>
      <c r="O3852" s="12" t="s">
        <v>29</v>
      </c>
      <c r="P3852" s="12"/>
      <c r="Q3852" s="15" t="s">
        <v>16628</v>
      </c>
      <c r="R3852" s="12" t="s">
        <v>42</v>
      </c>
      <c r="S3852" s="11" t="s">
        <v>16629</v>
      </c>
      <c r="T3852" s="11" t="s">
        <v>16630</v>
      </c>
    </row>
    <row x14ac:dyDescent="0.25" r="3853" customHeight="1" ht="19.5">
      <c r="A3853" s="18">
        <v>45207</v>
      </c>
      <c r="B3853" s="11" t="s">
        <v>16631</v>
      </c>
      <c r="C3853" s="11" t="s">
        <v>3101</v>
      </c>
      <c r="D3853" s="12"/>
      <c r="E3853" s="13">
        <v>18674253558</v>
      </c>
      <c r="F3853" s="11" t="s">
        <v>16632</v>
      </c>
      <c r="G3853" s="12" t="s">
        <v>48</v>
      </c>
      <c r="H3853" s="12"/>
      <c r="I3853" s="14" t="s">
        <v>1394</v>
      </c>
      <c r="J3853" s="12" t="s">
        <v>24</v>
      </c>
      <c r="K3853" s="12" t="s">
        <v>25</v>
      </c>
      <c r="L3853" s="12" t="s">
        <v>39</v>
      </c>
      <c r="M3853" s="11" t="s">
        <v>40</v>
      </c>
      <c r="N3853" s="11" t="s">
        <v>28</v>
      </c>
      <c r="O3853" s="12" t="s">
        <v>29</v>
      </c>
      <c r="P3853" s="12"/>
      <c r="Q3853" s="15" t="s">
        <v>16633</v>
      </c>
      <c r="R3853" s="12" t="s">
        <v>42</v>
      </c>
      <c r="S3853" s="11" t="s">
        <v>16634</v>
      </c>
      <c r="T3853" s="11" t="s">
        <v>16635</v>
      </c>
    </row>
    <row x14ac:dyDescent="0.25" r="3854" customHeight="1" ht="19.5">
      <c r="A3854" s="18">
        <v>45207</v>
      </c>
      <c r="B3854" s="11" t="s">
        <v>16636</v>
      </c>
      <c r="C3854" s="11" t="s">
        <v>880</v>
      </c>
      <c r="D3854" s="12"/>
      <c r="E3854" s="13">
        <v>15672539558</v>
      </c>
      <c r="F3854" s="11" t="s">
        <v>16637</v>
      </c>
      <c r="G3854" s="12" t="s">
        <v>23</v>
      </c>
      <c r="H3854" s="12"/>
      <c r="I3854" s="14" t="s">
        <v>206</v>
      </c>
      <c r="J3854" s="12" t="s">
        <v>24</v>
      </c>
      <c r="K3854" s="12" t="s">
        <v>25</v>
      </c>
      <c r="L3854" s="12" t="s">
        <v>39</v>
      </c>
      <c r="M3854" s="11" t="s">
        <v>675</v>
      </c>
      <c r="N3854" s="11" t="s">
        <v>28</v>
      </c>
      <c r="O3854" s="12" t="s">
        <v>29</v>
      </c>
      <c r="P3854" s="12"/>
      <c r="Q3854" s="15" t="s">
        <v>16638</v>
      </c>
      <c r="R3854" s="12" t="s">
        <v>42</v>
      </c>
      <c r="S3854" s="11" t="s">
        <v>16639</v>
      </c>
      <c r="T3854" s="11" t="s">
        <v>16640</v>
      </c>
    </row>
    <row x14ac:dyDescent="0.25" r="3855" customHeight="1" ht="19.5">
      <c r="A3855" s="18">
        <v>45207</v>
      </c>
      <c r="B3855" s="11" t="s">
        <v>16641</v>
      </c>
      <c r="C3855" s="11" t="s">
        <v>545</v>
      </c>
      <c r="D3855" s="12"/>
      <c r="E3855" s="13">
        <v>15572755577</v>
      </c>
      <c r="F3855" s="11" t="s">
        <v>16642</v>
      </c>
      <c r="G3855" s="12" t="s">
        <v>1873</v>
      </c>
      <c r="H3855" s="12" t="s">
        <v>121</v>
      </c>
      <c r="I3855" s="14" t="s">
        <v>63</v>
      </c>
      <c r="J3855" s="12" t="s">
        <v>24</v>
      </c>
      <c r="K3855" s="12" t="s">
        <v>25</v>
      </c>
      <c r="L3855" s="12" t="s">
        <v>39</v>
      </c>
      <c r="M3855" s="11" t="s">
        <v>40</v>
      </c>
      <c r="N3855" s="11" t="s">
        <v>28</v>
      </c>
      <c r="O3855" s="12" t="s">
        <v>29</v>
      </c>
      <c r="P3855" s="12"/>
      <c r="Q3855" s="15" t="s">
        <v>16643</v>
      </c>
      <c r="R3855" s="12" t="s">
        <v>42</v>
      </c>
      <c r="S3855" s="11" t="s">
        <v>16644</v>
      </c>
      <c r="T3855" s="11" t="s">
        <v>16645</v>
      </c>
    </row>
    <row x14ac:dyDescent="0.25" r="3856" customHeight="1" ht="19.5">
      <c r="A3856" s="18">
        <v>45207</v>
      </c>
      <c r="B3856" s="11" t="s">
        <v>16646</v>
      </c>
      <c r="C3856" s="11" t="s">
        <v>691</v>
      </c>
      <c r="D3856" s="12"/>
      <c r="E3856" s="13">
        <v>13349763956</v>
      </c>
      <c r="F3856" s="11" t="s">
        <v>16647</v>
      </c>
      <c r="G3856" s="12" t="s">
        <v>48</v>
      </c>
      <c r="H3856" s="12" t="s">
        <v>121</v>
      </c>
      <c r="I3856" s="14" t="s">
        <v>290</v>
      </c>
      <c r="J3856" s="12" t="s">
        <v>24</v>
      </c>
      <c r="K3856" s="12" t="s">
        <v>25</v>
      </c>
      <c r="L3856" s="12" t="s">
        <v>39</v>
      </c>
      <c r="M3856" s="11" t="s">
        <v>40</v>
      </c>
      <c r="N3856" s="11" t="s">
        <v>28</v>
      </c>
      <c r="O3856" s="12" t="s">
        <v>29</v>
      </c>
      <c r="P3856" s="12"/>
      <c r="Q3856" s="15" t="s">
        <v>16648</v>
      </c>
      <c r="R3856" s="12" t="s">
        <v>42</v>
      </c>
      <c r="S3856" s="11" t="s">
        <v>16649</v>
      </c>
      <c r="T3856" s="11" t="s">
        <v>16650</v>
      </c>
    </row>
    <row x14ac:dyDescent="0.25" r="3857" customHeight="1" ht="19.5">
      <c r="A3857" s="18">
        <v>45207</v>
      </c>
      <c r="B3857" s="11" t="s">
        <v>16651</v>
      </c>
      <c r="C3857" s="11" t="s">
        <v>874</v>
      </c>
      <c r="D3857" s="12"/>
      <c r="E3857" s="13">
        <v>13117273604</v>
      </c>
      <c r="F3857" s="11" t="s">
        <v>16652</v>
      </c>
      <c r="G3857" s="12" t="s">
        <v>37</v>
      </c>
      <c r="H3857" s="12" t="s">
        <v>130</v>
      </c>
      <c r="I3857" s="14" t="s">
        <v>241</v>
      </c>
      <c r="J3857" s="12" t="s">
        <v>24</v>
      </c>
      <c r="K3857" s="12" t="s">
        <v>25</v>
      </c>
      <c r="L3857" s="12" t="s">
        <v>39</v>
      </c>
      <c r="M3857" s="11" t="s">
        <v>40</v>
      </c>
      <c r="N3857" s="11" t="s">
        <v>28</v>
      </c>
      <c r="O3857" s="12" t="s">
        <v>29</v>
      </c>
      <c r="P3857" s="12"/>
      <c r="Q3857" s="15" t="s">
        <v>16653</v>
      </c>
      <c r="R3857" s="12" t="s">
        <v>42</v>
      </c>
      <c r="S3857" s="11" t="s">
        <v>16654</v>
      </c>
      <c r="T3857" s="11" t="s">
        <v>16655</v>
      </c>
    </row>
    <row x14ac:dyDescent="0.25" r="3858" customHeight="1" ht="19.5">
      <c r="A3858" s="18">
        <v>45207</v>
      </c>
      <c r="B3858" s="11" t="s">
        <v>16656</v>
      </c>
      <c r="C3858" s="11" t="s">
        <v>545</v>
      </c>
      <c r="D3858" s="12"/>
      <c r="E3858" s="13">
        <v>15907202540</v>
      </c>
      <c r="F3858" s="11" t="s">
        <v>16657</v>
      </c>
      <c r="G3858" s="12" t="s">
        <v>23</v>
      </c>
      <c r="H3858" s="12"/>
      <c r="I3858" s="14" t="s">
        <v>254</v>
      </c>
      <c r="J3858" s="12" t="s">
        <v>24</v>
      </c>
      <c r="K3858" s="12" t="s">
        <v>25</v>
      </c>
      <c r="L3858" s="12" t="s">
        <v>39</v>
      </c>
      <c r="M3858" s="11" t="s">
        <v>40</v>
      </c>
      <c r="N3858" s="11" t="s">
        <v>28</v>
      </c>
      <c r="O3858" s="12" t="s">
        <v>29</v>
      </c>
      <c r="P3858" s="12"/>
      <c r="Q3858" s="15" t="s">
        <v>16658</v>
      </c>
      <c r="R3858" s="12" t="s">
        <v>42</v>
      </c>
      <c r="S3858" s="11" t="s">
        <v>16659</v>
      </c>
      <c r="T3858" s="11" t="s">
        <v>16660</v>
      </c>
    </row>
    <row x14ac:dyDescent="0.25" r="3859" customHeight="1" ht="19.5">
      <c r="A3859" s="18">
        <v>45207</v>
      </c>
      <c r="B3859" s="11" t="s">
        <v>16661</v>
      </c>
      <c r="C3859" s="11" t="s">
        <v>691</v>
      </c>
      <c r="D3859" s="12"/>
      <c r="E3859" s="13">
        <v>13264905669</v>
      </c>
      <c r="F3859" s="11" t="s">
        <v>16662</v>
      </c>
      <c r="G3859" s="12" t="s">
        <v>115</v>
      </c>
      <c r="H3859" s="12"/>
      <c r="I3859" s="14" t="s">
        <v>779</v>
      </c>
      <c r="J3859" s="12" t="s">
        <v>24</v>
      </c>
      <c r="K3859" s="12" t="s">
        <v>25</v>
      </c>
      <c r="L3859" s="12" t="s">
        <v>39</v>
      </c>
      <c r="M3859" s="11" t="s">
        <v>40</v>
      </c>
      <c r="N3859" s="11" t="s">
        <v>28</v>
      </c>
      <c r="O3859" s="12" t="s">
        <v>29</v>
      </c>
      <c r="P3859" s="12"/>
      <c r="Q3859" s="15" t="s">
        <v>16663</v>
      </c>
      <c r="R3859" s="12" t="s">
        <v>42</v>
      </c>
      <c r="S3859" s="11" t="s">
        <v>16664</v>
      </c>
      <c r="T3859" s="11" t="s">
        <v>16665</v>
      </c>
    </row>
    <row x14ac:dyDescent="0.25" r="3860" customHeight="1" ht="19.5">
      <c r="A3860" s="18">
        <v>45207</v>
      </c>
      <c r="B3860" s="11" t="s">
        <v>16666</v>
      </c>
      <c r="C3860" s="11" t="s">
        <v>691</v>
      </c>
      <c r="D3860" s="12"/>
      <c r="E3860" s="13">
        <v>13264905669</v>
      </c>
      <c r="F3860" s="11" t="s">
        <v>16662</v>
      </c>
      <c r="G3860" s="12" t="s">
        <v>115</v>
      </c>
      <c r="H3860" s="12"/>
      <c r="I3860" s="14" t="s">
        <v>226</v>
      </c>
      <c r="J3860" s="12" t="s">
        <v>24</v>
      </c>
      <c r="K3860" s="12" t="s">
        <v>25</v>
      </c>
      <c r="L3860" s="12" t="s">
        <v>39</v>
      </c>
      <c r="M3860" s="11" t="s">
        <v>40</v>
      </c>
      <c r="N3860" s="11" t="s">
        <v>28</v>
      </c>
      <c r="O3860" s="12" t="s">
        <v>29</v>
      </c>
      <c r="P3860" s="12"/>
      <c r="Q3860" s="15" t="s">
        <v>16667</v>
      </c>
      <c r="R3860" s="12" t="s">
        <v>42</v>
      </c>
      <c r="S3860" s="11" t="s">
        <v>16668</v>
      </c>
      <c r="T3860" s="11" t="s">
        <v>16669</v>
      </c>
    </row>
    <row x14ac:dyDescent="0.25" r="3861" customHeight="1" ht="19.5">
      <c r="A3861" s="18">
        <v>45207</v>
      </c>
      <c r="B3861" s="11" t="s">
        <v>16670</v>
      </c>
      <c r="C3861" s="11" t="s">
        <v>6057</v>
      </c>
      <c r="D3861" s="12"/>
      <c r="E3861" s="13">
        <v>18771801768</v>
      </c>
      <c r="F3861" s="11" t="s">
        <v>16671</v>
      </c>
      <c r="G3861" s="12" t="s">
        <v>23</v>
      </c>
      <c r="H3861" s="12" t="s">
        <v>98</v>
      </c>
      <c r="I3861" s="14" t="s">
        <v>486</v>
      </c>
      <c r="J3861" s="12" t="s">
        <v>24</v>
      </c>
      <c r="K3861" s="12" t="s">
        <v>25</v>
      </c>
      <c r="L3861" s="12" t="s">
        <v>39</v>
      </c>
      <c r="M3861" s="11" t="s">
        <v>40</v>
      </c>
      <c r="N3861" s="11" t="s">
        <v>183</v>
      </c>
      <c r="O3861" s="12" t="s">
        <v>29</v>
      </c>
      <c r="P3861" s="12"/>
      <c r="Q3861" s="15" t="s">
        <v>16672</v>
      </c>
      <c r="R3861" s="12" t="s">
        <v>42</v>
      </c>
      <c r="S3861" s="11" t="s">
        <v>16673</v>
      </c>
      <c r="T3861" s="11" t="s">
        <v>16674</v>
      </c>
    </row>
    <row x14ac:dyDescent="0.25" r="3862" customHeight="1" ht="19.5">
      <c r="A3862" s="18">
        <v>45207</v>
      </c>
      <c r="B3862" s="11" t="s">
        <v>16675</v>
      </c>
      <c r="C3862" s="11" t="s">
        <v>6057</v>
      </c>
      <c r="D3862" s="12"/>
      <c r="E3862" s="13">
        <v>15607208418</v>
      </c>
      <c r="F3862" s="11" t="s">
        <v>16676</v>
      </c>
      <c r="G3862" s="12" t="s">
        <v>62</v>
      </c>
      <c r="H3862" s="12" t="s">
        <v>98</v>
      </c>
      <c r="I3862" s="14" t="s">
        <v>211</v>
      </c>
      <c r="J3862" s="12" t="s">
        <v>24</v>
      </c>
      <c r="K3862" s="12" t="s">
        <v>25</v>
      </c>
      <c r="L3862" s="12" t="s">
        <v>39</v>
      </c>
      <c r="M3862" s="11" t="s">
        <v>40</v>
      </c>
      <c r="N3862" s="11" t="s">
        <v>183</v>
      </c>
      <c r="O3862" s="12" t="s">
        <v>29</v>
      </c>
      <c r="P3862" s="12"/>
      <c r="Q3862" s="15" t="s">
        <v>16677</v>
      </c>
      <c r="R3862" s="12" t="s">
        <v>42</v>
      </c>
      <c r="S3862" s="11" t="s">
        <v>16678</v>
      </c>
      <c r="T3862" s="11" t="s">
        <v>16679</v>
      </c>
    </row>
    <row x14ac:dyDescent="0.25" r="3863" customHeight="1" ht="19.5">
      <c r="A3863" s="18">
        <v>45207</v>
      </c>
      <c r="B3863" s="11" t="s">
        <v>16680</v>
      </c>
      <c r="C3863" s="11" t="s">
        <v>880</v>
      </c>
      <c r="D3863" s="12"/>
      <c r="E3863" s="13">
        <v>13117289962</v>
      </c>
      <c r="F3863" s="11" t="s">
        <v>16681</v>
      </c>
      <c r="G3863" s="12" t="s">
        <v>23</v>
      </c>
      <c r="H3863" s="12"/>
      <c r="I3863" s="14" t="s">
        <v>81</v>
      </c>
      <c r="J3863" s="12" t="s">
        <v>24</v>
      </c>
      <c r="K3863" s="12" t="s">
        <v>25</v>
      </c>
      <c r="L3863" s="12" t="s">
        <v>39</v>
      </c>
      <c r="M3863" s="11" t="s">
        <v>40</v>
      </c>
      <c r="N3863" s="11" t="s">
        <v>28</v>
      </c>
      <c r="O3863" s="12" t="s">
        <v>29</v>
      </c>
      <c r="P3863" s="12"/>
      <c r="Q3863" s="15" t="s">
        <v>16682</v>
      </c>
      <c r="R3863" s="12" t="s">
        <v>42</v>
      </c>
      <c r="S3863" s="11" t="s">
        <v>16683</v>
      </c>
      <c r="T3863" s="11" t="s">
        <v>16684</v>
      </c>
    </row>
    <row x14ac:dyDescent="0.25" r="3864" customHeight="1" ht="19.5">
      <c r="A3864" s="18">
        <v>45207</v>
      </c>
      <c r="B3864" s="11" t="s">
        <v>16685</v>
      </c>
      <c r="C3864" s="11" t="s">
        <v>158</v>
      </c>
      <c r="D3864" s="12"/>
      <c r="E3864" s="13" t="s">
        <v>16686</v>
      </c>
      <c r="F3864" s="11" t="s">
        <v>16687</v>
      </c>
      <c r="G3864" s="12" t="s">
        <v>74</v>
      </c>
      <c r="H3864" s="12" t="s">
        <v>130</v>
      </c>
      <c r="I3864" s="14" t="s">
        <v>148</v>
      </c>
      <c r="J3864" s="12" t="s">
        <v>24</v>
      </c>
      <c r="K3864" s="12" t="s">
        <v>25</v>
      </c>
      <c r="L3864" s="12" t="s">
        <v>39</v>
      </c>
      <c r="M3864" s="11" t="s">
        <v>149</v>
      </c>
      <c r="N3864" s="11" t="s">
        <v>28</v>
      </c>
      <c r="O3864" s="12" t="s">
        <v>29</v>
      </c>
      <c r="P3864" s="12"/>
      <c r="Q3864" s="15" t="s">
        <v>16688</v>
      </c>
      <c r="R3864" s="12" t="s">
        <v>42</v>
      </c>
      <c r="S3864" s="11" t="s">
        <v>16689</v>
      </c>
      <c r="T3864" s="11" t="s">
        <v>16690</v>
      </c>
    </row>
    <row x14ac:dyDescent="0.25" r="3865" customHeight="1" ht="19.5">
      <c r="A3865" s="18">
        <v>45207</v>
      </c>
      <c r="B3865" s="11" t="s">
        <v>16691</v>
      </c>
      <c r="C3865" s="11" t="s">
        <v>16692</v>
      </c>
      <c r="D3865" s="12"/>
      <c r="E3865" s="13">
        <v>17671345218</v>
      </c>
      <c r="F3865" s="11" t="s">
        <v>13987</v>
      </c>
      <c r="G3865" s="12" t="s">
        <v>74</v>
      </c>
      <c r="H3865" s="12"/>
      <c r="I3865" s="14" t="s">
        <v>590</v>
      </c>
      <c r="J3865" s="12" t="s">
        <v>24</v>
      </c>
      <c r="K3865" s="12" t="s">
        <v>25</v>
      </c>
      <c r="L3865" s="12" t="s">
        <v>39</v>
      </c>
      <c r="M3865" s="11" t="s">
        <v>675</v>
      </c>
      <c r="N3865" s="11" t="s">
        <v>28</v>
      </c>
      <c r="O3865" s="12" t="s">
        <v>29</v>
      </c>
      <c r="P3865" s="12"/>
      <c r="Q3865" s="15" t="s">
        <v>16693</v>
      </c>
      <c r="R3865" s="12" t="s">
        <v>42</v>
      </c>
      <c r="S3865" s="11" t="s">
        <v>16694</v>
      </c>
      <c r="T3865" s="11" t="s">
        <v>16695</v>
      </c>
    </row>
    <row x14ac:dyDescent="0.25" r="3866" customHeight="1" ht="19.5">
      <c r="A3866" s="18">
        <v>45207</v>
      </c>
      <c r="B3866" s="11" t="s">
        <v>16696</v>
      </c>
      <c r="C3866" s="11" t="s">
        <v>12713</v>
      </c>
      <c r="D3866" s="12"/>
      <c r="E3866" s="13">
        <v>13264919593</v>
      </c>
      <c r="F3866" s="11" t="s">
        <v>16697</v>
      </c>
      <c r="G3866" s="12" t="s">
        <v>23</v>
      </c>
      <c r="H3866" s="12"/>
      <c r="I3866" s="14" t="s">
        <v>31</v>
      </c>
      <c r="J3866" s="12" t="s">
        <v>24</v>
      </c>
      <c r="K3866" s="12" t="s">
        <v>25</v>
      </c>
      <c r="L3866" s="12" t="s">
        <v>39</v>
      </c>
      <c r="M3866" s="11" t="s">
        <v>149</v>
      </c>
      <c r="N3866" s="11" t="s">
        <v>624</v>
      </c>
      <c r="O3866" s="12" t="s">
        <v>29</v>
      </c>
      <c r="P3866" s="12"/>
      <c r="Q3866" s="15" t="s">
        <v>16698</v>
      </c>
      <c r="R3866" s="12" t="s">
        <v>42</v>
      </c>
      <c r="S3866" s="11" t="s">
        <v>16699</v>
      </c>
      <c r="T3866" s="11" t="s">
        <v>16700</v>
      </c>
    </row>
    <row x14ac:dyDescent="0.25" r="3867" customHeight="1" ht="19.5">
      <c r="A3867" s="18">
        <v>45207</v>
      </c>
      <c r="B3867" s="11" t="s">
        <v>16701</v>
      </c>
      <c r="C3867" s="11" t="s">
        <v>7138</v>
      </c>
      <c r="D3867" s="12"/>
      <c r="E3867" s="13">
        <v>13247288761</v>
      </c>
      <c r="F3867" s="11" t="s">
        <v>9365</v>
      </c>
      <c r="G3867" s="12" t="s">
        <v>115</v>
      </c>
      <c r="H3867" s="12"/>
      <c r="I3867" s="14" t="s">
        <v>328</v>
      </c>
      <c r="J3867" s="12" t="s">
        <v>24</v>
      </c>
      <c r="K3867" s="12" t="s">
        <v>25</v>
      </c>
      <c r="L3867" s="12" t="s">
        <v>39</v>
      </c>
      <c r="M3867" s="11" t="s">
        <v>27</v>
      </c>
      <c r="N3867" s="11" t="s">
        <v>4770</v>
      </c>
      <c r="O3867" s="12" t="s">
        <v>29</v>
      </c>
      <c r="P3867" s="12"/>
      <c r="Q3867" s="15" t="s">
        <v>16702</v>
      </c>
      <c r="R3867" s="12" t="s">
        <v>7139</v>
      </c>
      <c r="S3867" s="11" t="s">
        <v>12453</v>
      </c>
      <c r="T3867" s="11"/>
    </row>
    <row x14ac:dyDescent="0.25" r="3868" customHeight="1" ht="19.5">
      <c r="A3868" s="18">
        <v>45207</v>
      </c>
      <c r="B3868" s="11" t="s">
        <v>16703</v>
      </c>
      <c r="C3868" s="11" t="s">
        <v>1310</v>
      </c>
      <c r="D3868" s="12"/>
      <c r="E3868" s="13">
        <v>13297992998</v>
      </c>
      <c r="F3868" s="11" t="s">
        <v>12455</v>
      </c>
      <c r="G3868" s="12" t="s">
        <v>74</v>
      </c>
      <c r="H3868" s="12" t="s">
        <v>16704</v>
      </c>
      <c r="I3868" s="14" t="s">
        <v>272</v>
      </c>
      <c r="J3868" s="12" t="s">
        <v>24</v>
      </c>
      <c r="K3868" s="12" t="s">
        <v>25</v>
      </c>
      <c r="L3868" s="12" t="s">
        <v>39</v>
      </c>
      <c r="M3868" s="11" t="s">
        <v>27</v>
      </c>
      <c r="N3868" s="11" t="s">
        <v>28</v>
      </c>
      <c r="O3868" s="12" t="s">
        <v>29</v>
      </c>
      <c r="P3868" s="12"/>
      <c r="Q3868" s="15" t="s">
        <v>16705</v>
      </c>
      <c r="R3868" s="12" t="s">
        <v>42</v>
      </c>
      <c r="S3868" s="11" t="s">
        <v>16706</v>
      </c>
      <c r="T3868" s="11" t="s">
        <v>16707</v>
      </c>
    </row>
    <row x14ac:dyDescent="0.25" r="3869" customHeight="1" ht="19.5">
      <c r="A3869" s="18">
        <v>45207</v>
      </c>
      <c r="B3869" s="11" t="s">
        <v>16708</v>
      </c>
      <c r="C3869" s="11" t="s">
        <v>7500</v>
      </c>
      <c r="D3869" s="12"/>
      <c r="E3869" s="13">
        <v>13477194515</v>
      </c>
      <c r="F3869" s="11" t="s">
        <v>16709</v>
      </c>
      <c r="G3869" s="12" t="s">
        <v>216</v>
      </c>
      <c r="H3869" s="12"/>
      <c r="I3869" s="14" t="s">
        <v>38</v>
      </c>
      <c r="J3869" s="12" t="s">
        <v>24</v>
      </c>
      <c r="K3869" s="12" t="s">
        <v>25</v>
      </c>
      <c r="L3869" s="12" t="s">
        <v>39</v>
      </c>
      <c r="M3869" s="11" t="s">
        <v>40</v>
      </c>
      <c r="N3869" s="11" t="s">
        <v>28</v>
      </c>
      <c r="O3869" s="12" t="s">
        <v>29</v>
      </c>
      <c r="P3869" s="12"/>
      <c r="Q3869" s="15" t="s">
        <v>16710</v>
      </c>
      <c r="R3869" s="12" t="s">
        <v>42</v>
      </c>
      <c r="S3869" s="11" t="s">
        <v>16711</v>
      </c>
      <c r="T3869" s="11" t="s">
        <v>16712</v>
      </c>
    </row>
    <row x14ac:dyDescent="0.25" r="3870" customHeight="1" ht="19.5">
      <c r="A3870" s="18">
        <v>45207</v>
      </c>
      <c r="B3870" s="11" t="s">
        <v>16713</v>
      </c>
      <c r="C3870" s="11" t="s">
        <v>3448</v>
      </c>
      <c r="D3870" s="12"/>
      <c r="E3870" s="13">
        <v>13098418621</v>
      </c>
      <c r="F3870" s="11" t="s">
        <v>16714</v>
      </c>
      <c r="G3870" s="12" t="s">
        <v>74</v>
      </c>
      <c r="H3870" s="12"/>
      <c r="I3870" s="14" t="s">
        <v>2649</v>
      </c>
      <c r="J3870" s="12" t="s">
        <v>24</v>
      </c>
      <c r="K3870" s="12" t="s">
        <v>25</v>
      </c>
      <c r="L3870" s="12" t="s">
        <v>39</v>
      </c>
      <c r="M3870" s="11" t="s">
        <v>40</v>
      </c>
      <c r="N3870" s="11" t="s">
        <v>28</v>
      </c>
      <c r="O3870" s="12" t="s">
        <v>29</v>
      </c>
      <c r="P3870" s="12"/>
      <c r="Q3870" s="15" t="s">
        <v>16715</v>
      </c>
      <c r="R3870" s="12" t="s">
        <v>42</v>
      </c>
      <c r="S3870" s="11" t="s">
        <v>16716</v>
      </c>
      <c r="T3870" s="11" t="s">
        <v>16717</v>
      </c>
    </row>
    <row x14ac:dyDescent="0.25" r="3871" customHeight="1" ht="19.5">
      <c r="A3871" s="18">
        <v>45207</v>
      </c>
      <c r="B3871" s="11" t="s">
        <v>16718</v>
      </c>
      <c r="C3871" s="11" t="s">
        <v>14318</v>
      </c>
      <c r="D3871" s="12"/>
      <c r="E3871" s="13">
        <v>13886656712</v>
      </c>
      <c r="F3871" s="11" t="s">
        <v>16719</v>
      </c>
      <c r="G3871" s="12" t="s">
        <v>23</v>
      </c>
      <c r="H3871" s="12" t="s">
        <v>98</v>
      </c>
      <c r="I3871" s="14" t="s">
        <v>99</v>
      </c>
      <c r="J3871" s="12" t="s">
        <v>24</v>
      </c>
      <c r="K3871" s="12" t="s">
        <v>25</v>
      </c>
      <c r="L3871" s="12" t="s">
        <v>39</v>
      </c>
      <c r="M3871" s="11" t="s">
        <v>27</v>
      </c>
      <c r="N3871" s="11" t="s">
        <v>183</v>
      </c>
      <c r="O3871" s="12" t="s">
        <v>29</v>
      </c>
      <c r="P3871" s="12"/>
      <c r="Q3871" s="15"/>
      <c r="R3871" s="12" t="s">
        <v>99</v>
      </c>
      <c r="S3871" s="11" t="s">
        <v>16720</v>
      </c>
      <c r="T3871" s="11"/>
    </row>
    <row x14ac:dyDescent="0.25" r="3872" customHeight="1" ht="19.5">
      <c r="A3872" s="18">
        <v>45207</v>
      </c>
      <c r="B3872" s="11" t="s">
        <v>16721</v>
      </c>
      <c r="C3872" s="11" t="s">
        <v>5675</v>
      </c>
      <c r="D3872" s="12"/>
      <c r="E3872" s="13">
        <v>15507200357</v>
      </c>
      <c r="F3872" s="11" t="s">
        <v>16722</v>
      </c>
      <c r="G3872" s="12" t="s">
        <v>23</v>
      </c>
      <c r="H3872" s="12"/>
      <c r="I3872" s="14">
        <v>10015</v>
      </c>
      <c r="J3872" s="12" t="s">
        <v>24</v>
      </c>
      <c r="K3872" s="12" t="s">
        <v>25</v>
      </c>
      <c r="L3872" s="12" t="s">
        <v>26</v>
      </c>
      <c r="M3872" s="11" t="s">
        <v>27</v>
      </c>
      <c r="N3872" s="11" t="s">
        <v>28</v>
      </c>
      <c r="O3872" s="12" t="s">
        <v>29</v>
      </c>
      <c r="P3872" s="12"/>
      <c r="Q3872" s="15" t="s">
        <v>16723</v>
      </c>
      <c r="R3872" s="12" t="s">
        <v>31</v>
      </c>
      <c r="S3872" s="11" t="s">
        <v>16724</v>
      </c>
      <c r="T3872" s="11"/>
    </row>
    <row x14ac:dyDescent="0.25" r="3873" customHeight="1" ht="19.5">
      <c r="A3873" s="18">
        <v>45207</v>
      </c>
      <c r="B3873" s="11" t="s">
        <v>16725</v>
      </c>
      <c r="C3873" s="11" t="s">
        <v>5684</v>
      </c>
      <c r="D3873" s="12"/>
      <c r="E3873" s="13">
        <v>17671262231</v>
      </c>
      <c r="F3873" s="11" t="s">
        <v>16726</v>
      </c>
      <c r="G3873" s="12" t="s">
        <v>115</v>
      </c>
      <c r="H3873" s="12"/>
      <c r="I3873" s="14" t="s">
        <v>116</v>
      </c>
      <c r="J3873" s="12" t="s">
        <v>24</v>
      </c>
      <c r="K3873" s="12" t="s">
        <v>25</v>
      </c>
      <c r="L3873" s="12" t="s">
        <v>39</v>
      </c>
      <c r="M3873" s="11" t="s">
        <v>27</v>
      </c>
      <c r="N3873" s="11" t="s">
        <v>183</v>
      </c>
      <c r="O3873" s="12" t="s">
        <v>29</v>
      </c>
      <c r="P3873" s="12"/>
      <c r="Q3873" s="15" t="s">
        <v>16727</v>
      </c>
      <c r="R3873" s="12" t="s">
        <v>42</v>
      </c>
      <c r="S3873" s="11" t="s">
        <v>16728</v>
      </c>
      <c r="T3873" s="11"/>
    </row>
    <row x14ac:dyDescent="0.25" r="3874" customHeight="1" ht="19.5">
      <c r="A3874" s="18">
        <v>45207</v>
      </c>
      <c r="B3874" s="11" t="s">
        <v>16729</v>
      </c>
      <c r="C3874" s="11" t="s">
        <v>5684</v>
      </c>
      <c r="D3874" s="12"/>
      <c r="E3874" s="13">
        <v>15672511999</v>
      </c>
      <c r="F3874" s="11" t="s">
        <v>16730</v>
      </c>
      <c r="G3874" s="12" t="s">
        <v>171</v>
      </c>
      <c r="H3874" s="12"/>
      <c r="I3874" s="14" t="s">
        <v>87</v>
      </c>
      <c r="J3874" s="12" t="s">
        <v>24</v>
      </c>
      <c r="K3874" s="12" t="s">
        <v>25</v>
      </c>
      <c r="L3874" s="12" t="s">
        <v>39</v>
      </c>
      <c r="M3874" s="11" t="s">
        <v>40</v>
      </c>
      <c r="N3874" s="11" t="s">
        <v>183</v>
      </c>
      <c r="O3874" s="12" t="s">
        <v>29</v>
      </c>
      <c r="P3874" s="12"/>
      <c r="Q3874" s="15" t="s">
        <v>16731</v>
      </c>
      <c r="R3874" s="12" t="s">
        <v>42</v>
      </c>
      <c r="S3874" s="11" t="s">
        <v>16732</v>
      </c>
      <c r="T3874" s="11"/>
    </row>
    <row x14ac:dyDescent="0.25" r="3875" customHeight="1" ht="19.5">
      <c r="A3875" s="18">
        <v>45207</v>
      </c>
      <c r="B3875" s="11" t="s">
        <v>16733</v>
      </c>
      <c r="C3875" s="11" t="s">
        <v>5684</v>
      </c>
      <c r="D3875" s="12"/>
      <c r="E3875" s="13">
        <v>15586362830</v>
      </c>
      <c r="F3875" s="11" t="s">
        <v>16734</v>
      </c>
      <c r="G3875" s="12" t="s">
        <v>37</v>
      </c>
      <c r="H3875" s="12"/>
      <c r="I3875" s="14" t="s">
        <v>1914</v>
      </c>
      <c r="J3875" s="12" t="s">
        <v>24</v>
      </c>
      <c r="K3875" s="12" t="s">
        <v>25</v>
      </c>
      <c r="L3875" s="12" t="s">
        <v>39</v>
      </c>
      <c r="M3875" s="11" t="s">
        <v>27</v>
      </c>
      <c r="N3875" s="11" t="s">
        <v>183</v>
      </c>
      <c r="O3875" s="12" t="s">
        <v>29</v>
      </c>
      <c r="P3875" s="12"/>
      <c r="Q3875" s="15" t="s">
        <v>16735</v>
      </c>
      <c r="R3875" s="12" t="s">
        <v>42</v>
      </c>
      <c r="S3875" s="11" t="s">
        <v>16736</v>
      </c>
      <c r="T3875" s="11"/>
    </row>
    <row x14ac:dyDescent="0.25" r="3876" customHeight="1" ht="19.5">
      <c r="A3876" s="18">
        <v>45207</v>
      </c>
      <c r="B3876" s="11" t="s">
        <v>16737</v>
      </c>
      <c r="C3876" s="11" t="s">
        <v>5684</v>
      </c>
      <c r="D3876" s="12"/>
      <c r="E3876" s="13">
        <v>15549338072</v>
      </c>
      <c r="F3876" s="11" t="s">
        <v>16738</v>
      </c>
      <c r="G3876" s="12" t="s">
        <v>115</v>
      </c>
      <c r="H3876" s="12"/>
      <c r="I3876" s="14" t="s">
        <v>99</v>
      </c>
      <c r="J3876" s="12" t="s">
        <v>24</v>
      </c>
      <c r="K3876" s="12" t="s">
        <v>25</v>
      </c>
      <c r="L3876" s="12" t="s">
        <v>39</v>
      </c>
      <c r="M3876" s="11" t="s">
        <v>27</v>
      </c>
      <c r="N3876" s="11" t="s">
        <v>183</v>
      </c>
      <c r="O3876" s="12" t="s">
        <v>29</v>
      </c>
      <c r="P3876" s="12"/>
      <c r="Q3876" s="15" t="s">
        <v>16739</v>
      </c>
      <c r="R3876" s="12" t="s">
        <v>42</v>
      </c>
      <c r="S3876" s="11" t="s">
        <v>16740</v>
      </c>
      <c r="T3876" s="11"/>
    </row>
    <row x14ac:dyDescent="0.25" r="3877" customHeight="1" ht="19.5">
      <c r="A3877" s="18">
        <v>45207</v>
      </c>
      <c r="B3877" s="11" t="s">
        <v>16741</v>
      </c>
      <c r="C3877" s="11" t="s">
        <v>5684</v>
      </c>
      <c r="D3877" s="12"/>
      <c r="E3877" s="13">
        <v>15572720077</v>
      </c>
      <c r="F3877" s="11" t="s">
        <v>16742</v>
      </c>
      <c r="G3877" s="12" t="s">
        <v>115</v>
      </c>
      <c r="H3877" s="12"/>
      <c r="I3877" s="14" t="s">
        <v>1914</v>
      </c>
      <c r="J3877" s="12" t="s">
        <v>24</v>
      </c>
      <c r="K3877" s="12" t="s">
        <v>25</v>
      </c>
      <c r="L3877" s="12" t="s">
        <v>39</v>
      </c>
      <c r="M3877" s="11" t="s">
        <v>27</v>
      </c>
      <c r="N3877" s="11" t="s">
        <v>183</v>
      </c>
      <c r="O3877" s="12" t="s">
        <v>29</v>
      </c>
      <c r="P3877" s="12"/>
      <c r="Q3877" s="15" t="s">
        <v>16743</v>
      </c>
      <c r="R3877" s="12" t="s">
        <v>42</v>
      </c>
      <c r="S3877" s="11" t="s">
        <v>16744</v>
      </c>
      <c r="T3877" s="11"/>
    </row>
    <row x14ac:dyDescent="0.25" r="3878" customHeight="1" ht="19.5">
      <c r="A3878" s="18">
        <v>45207</v>
      </c>
      <c r="B3878" s="11" t="s">
        <v>16745</v>
      </c>
      <c r="C3878" s="11" t="s">
        <v>5684</v>
      </c>
      <c r="D3878" s="12"/>
      <c r="E3878" s="13">
        <v>18672907293</v>
      </c>
      <c r="F3878" s="11" t="s">
        <v>16746</v>
      </c>
      <c r="G3878" s="12" t="s">
        <v>74</v>
      </c>
      <c r="H3878" s="12"/>
      <c r="I3878" s="14" t="s">
        <v>2649</v>
      </c>
      <c r="J3878" s="12" t="s">
        <v>24</v>
      </c>
      <c r="K3878" s="12" t="s">
        <v>25</v>
      </c>
      <c r="L3878" s="12" t="s">
        <v>39</v>
      </c>
      <c r="M3878" s="11" t="s">
        <v>40</v>
      </c>
      <c r="N3878" s="11" t="s">
        <v>183</v>
      </c>
      <c r="O3878" s="12" t="s">
        <v>29</v>
      </c>
      <c r="P3878" s="12"/>
      <c r="Q3878" s="15" t="s">
        <v>16747</v>
      </c>
      <c r="R3878" s="12" t="s">
        <v>42</v>
      </c>
      <c r="S3878" s="11" t="s">
        <v>16748</v>
      </c>
      <c r="T3878" s="11"/>
    </row>
    <row x14ac:dyDescent="0.25" r="3879" customHeight="1" ht="19.5">
      <c r="A3879" s="18">
        <v>45207</v>
      </c>
      <c r="B3879" s="11" t="s">
        <v>16749</v>
      </c>
      <c r="C3879" s="11" t="s">
        <v>5684</v>
      </c>
      <c r="D3879" s="12"/>
      <c r="E3879" s="13">
        <v>18671746323</v>
      </c>
      <c r="F3879" s="11" t="s">
        <v>16750</v>
      </c>
      <c r="G3879" s="12" t="s">
        <v>115</v>
      </c>
      <c r="H3879" s="12"/>
      <c r="I3879" s="14" t="s">
        <v>735</v>
      </c>
      <c r="J3879" s="12" t="s">
        <v>24</v>
      </c>
      <c r="K3879" s="12" t="s">
        <v>25</v>
      </c>
      <c r="L3879" s="12" t="s">
        <v>39</v>
      </c>
      <c r="M3879" s="11" t="s">
        <v>27</v>
      </c>
      <c r="N3879" s="11" t="s">
        <v>183</v>
      </c>
      <c r="O3879" s="12" t="s">
        <v>29</v>
      </c>
      <c r="P3879" s="12"/>
      <c r="Q3879" s="15" t="s">
        <v>16751</v>
      </c>
      <c r="R3879" s="12" t="s">
        <v>42</v>
      </c>
      <c r="S3879" s="11" t="s">
        <v>16752</v>
      </c>
      <c r="T3879" s="11"/>
    </row>
    <row x14ac:dyDescent="0.25" r="3880" customHeight="1" ht="19.5">
      <c r="A3880" s="18">
        <v>45207</v>
      </c>
      <c r="B3880" s="11" t="s">
        <v>16753</v>
      </c>
      <c r="C3880" s="11" t="s">
        <v>5684</v>
      </c>
      <c r="D3880" s="12"/>
      <c r="E3880" s="13">
        <v>13085169125</v>
      </c>
      <c r="F3880" s="11" t="s">
        <v>8247</v>
      </c>
      <c r="G3880" s="12" t="s">
        <v>62</v>
      </c>
      <c r="H3880" s="12"/>
      <c r="I3880" s="14" t="s">
        <v>93</v>
      </c>
      <c r="J3880" s="12" t="s">
        <v>24</v>
      </c>
      <c r="K3880" s="12" t="s">
        <v>25</v>
      </c>
      <c r="L3880" s="12" t="s">
        <v>39</v>
      </c>
      <c r="M3880" s="11" t="s">
        <v>27</v>
      </c>
      <c r="N3880" s="11" t="s">
        <v>183</v>
      </c>
      <c r="O3880" s="12" t="s">
        <v>29</v>
      </c>
      <c r="P3880" s="12"/>
      <c r="Q3880" s="15" t="s">
        <v>16754</v>
      </c>
      <c r="R3880" s="12" t="s">
        <v>42</v>
      </c>
      <c r="S3880" s="11" t="s">
        <v>16755</v>
      </c>
      <c r="T3880" s="11"/>
    </row>
    <row x14ac:dyDescent="0.25" r="3881" customHeight="1" ht="19.5">
      <c r="A3881" s="18">
        <v>45207</v>
      </c>
      <c r="B3881" s="11" t="s">
        <v>16756</v>
      </c>
      <c r="C3881" s="11" t="s">
        <v>5684</v>
      </c>
      <c r="D3881" s="12"/>
      <c r="E3881" s="13">
        <v>18695060305</v>
      </c>
      <c r="F3881" s="11" t="s">
        <v>16757</v>
      </c>
      <c r="G3881" s="12" t="s">
        <v>289</v>
      </c>
      <c r="H3881" s="12"/>
      <c r="I3881" s="14" t="s">
        <v>1914</v>
      </c>
      <c r="J3881" s="12" t="s">
        <v>24</v>
      </c>
      <c r="K3881" s="12" t="s">
        <v>25</v>
      </c>
      <c r="L3881" s="12" t="s">
        <v>39</v>
      </c>
      <c r="M3881" s="11" t="s">
        <v>27</v>
      </c>
      <c r="N3881" s="11" t="s">
        <v>183</v>
      </c>
      <c r="O3881" s="12" t="s">
        <v>29</v>
      </c>
      <c r="P3881" s="12"/>
      <c r="Q3881" s="15" t="s">
        <v>16758</v>
      </c>
      <c r="R3881" s="12" t="s">
        <v>42</v>
      </c>
      <c r="S3881" s="11" t="s">
        <v>16759</v>
      </c>
      <c r="T3881" s="11"/>
    </row>
    <row x14ac:dyDescent="0.25" r="3882" customHeight="1" ht="19.5">
      <c r="A3882" s="18">
        <v>45207</v>
      </c>
      <c r="B3882" s="11" t="s">
        <v>16760</v>
      </c>
      <c r="C3882" s="11" t="s">
        <v>5684</v>
      </c>
      <c r="D3882" s="12"/>
      <c r="E3882" s="13">
        <v>17671262750</v>
      </c>
      <c r="F3882" s="11" t="s">
        <v>16761</v>
      </c>
      <c r="G3882" s="12" t="s">
        <v>115</v>
      </c>
      <c r="H3882" s="12"/>
      <c r="I3882" s="14" t="s">
        <v>8690</v>
      </c>
      <c r="J3882" s="12" t="s">
        <v>24</v>
      </c>
      <c r="K3882" s="12" t="s">
        <v>25</v>
      </c>
      <c r="L3882" s="12" t="s">
        <v>39</v>
      </c>
      <c r="M3882" s="11" t="s">
        <v>27</v>
      </c>
      <c r="N3882" s="11" t="s">
        <v>183</v>
      </c>
      <c r="O3882" s="12" t="s">
        <v>29</v>
      </c>
      <c r="P3882" s="12"/>
      <c r="Q3882" s="15" t="s">
        <v>15857</v>
      </c>
      <c r="R3882" s="12" t="s">
        <v>42</v>
      </c>
      <c r="S3882" s="11" t="s">
        <v>16762</v>
      </c>
      <c r="T3882" s="11"/>
    </row>
    <row x14ac:dyDescent="0.25" r="3883" customHeight="1" ht="19.5">
      <c r="A3883" s="18">
        <v>45207</v>
      </c>
      <c r="B3883" s="11" t="s">
        <v>16763</v>
      </c>
      <c r="C3883" s="11" t="s">
        <v>5684</v>
      </c>
      <c r="D3883" s="12"/>
      <c r="E3883" s="13">
        <v>17671272876</v>
      </c>
      <c r="F3883" s="11" t="s">
        <v>16764</v>
      </c>
      <c r="G3883" s="12" t="s">
        <v>37</v>
      </c>
      <c r="H3883" s="12"/>
      <c r="I3883" s="14" t="s">
        <v>8690</v>
      </c>
      <c r="J3883" s="12" t="s">
        <v>24</v>
      </c>
      <c r="K3883" s="12" t="s">
        <v>25</v>
      </c>
      <c r="L3883" s="12" t="s">
        <v>39</v>
      </c>
      <c r="M3883" s="11" t="s">
        <v>40</v>
      </c>
      <c r="N3883" s="11" t="s">
        <v>183</v>
      </c>
      <c r="O3883" s="12" t="s">
        <v>29</v>
      </c>
      <c r="P3883" s="12"/>
      <c r="Q3883" s="15" t="s">
        <v>16765</v>
      </c>
      <c r="R3883" s="12" t="s">
        <v>42</v>
      </c>
      <c r="S3883" s="11" t="s">
        <v>16766</v>
      </c>
      <c r="T3883" s="11"/>
    </row>
    <row x14ac:dyDescent="0.25" r="3884" customHeight="1" ht="19.5">
      <c r="A3884" s="18">
        <v>45207</v>
      </c>
      <c r="B3884" s="11" t="s">
        <v>16767</v>
      </c>
      <c r="C3884" s="11" t="s">
        <v>5684</v>
      </c>
      <c r="D3884" s="12"/>
      <c r="E3884" s="13">
        <v>13135806589</v>
      </c>
      <c r="F3884" s="11" t="s">
        <v>16768</v>
      </c>
      <c r="G3884" s="12" t="s">
        <v>115</v>
      </c>
      <c r="H3884" s="12" t="s">
        <v>121</v>
      </c>
      <c r="I3884" s="14" t="s">
        <v>63</v>
      </c>
      <c r="J3884" s="12" t="s">
        <v>24</v>
      </c>
      <c r="K3884" s="12" t="s">
        <v>25</v>
      </c>
      <c r="L3884" s="12" t="s">
        <v>39</v>
      </c>
      <c r="M3884" s="11" t="s">
        <v>27</v>
      </c>
      <c r="N3884" s="11" t="s">
        <v>183</v>
      </c>
      <c r="O3884" s="12" t="s">
        <v>29</v>
      </c>
      <c r="P3884" s="12"/>
      <c r="Q3884" s="15" t="s">
        <v>16769</v>
      </c>
      <c r="R3884" s="12" t="s">
        <v>42</v>
      </c>
      <c r="S3884" s="11" t="s">
        <v>16770</v>
      </c>
      <c r="T3884" s="11"/>
    </row>
    <row x14ac:dyDescent="0.25" r="3885" customHeight="1" ht="19.5">
      <c r="A3885" s="18">
        <v>45207</v>
      </c>
      <c r="B3885" s="11" t="s">
        <v>16771</v>
      </c>
      <c r="C3885" s="11" t="s">
        <v>5684</v>
      </c>
      <c r="D3885" s="12"/>
      <c r="E3885" s="13">
        <v>18694094250</v>
      </c>
      <c r="F3885" s="11" t="s">
        <v>16772</v>
      </c>
      <c r="G3885" s="12" t="s">
        <v>115</v>
      </c>
      <c r="H3885" s="12"/>
      <c r="I3885" s="14" t="s">
        <v>2649</v>
      </c>
      <c r="J3885" s="12" t="s">
        <v>24</v>
      </c>
      <c r="K3885" s="12" t="s">
        <v>25</v>
      </c>
      <c r="L3885" s="12" t="s">
        <v>39</v>
      </c>
      <c r="M3885" s="11" t="s">
        <v>27</v>
      </c>
      <c r="N3885" s="11" t="s">
        <v>183</v>
      </c>
      <c r="O3885" s="12" t="s">
        <v>29</v>
      </c>
      <c r="P3885" s="12"/>
      <c r="Q3885" s="15" t="s">
        <v>16773</v>
      </c>
      <c r="R3885" s="12" t="s">
        <v>42</v>
      </c>
      <c r="S3885" s="11" t="s">
        <v>16774</v>
      </c>
      <c r="T3885" s="11"/>
    </row>
    <row x14ac:dyDescent="0.25" r="3886" customHeight="1" ht="19.5">
      <c r="A3886" s="18">
        <v>45207</v>
      </c>
      <c r="B3886" s="11" t="s">
        <v>16775</v>
      </c>
      <c r="C3886" s="11" t="s">
        <v>5684</v>
      </c>
      <c r="D3886" s="12"/>
      <c r="E3886" s="13">
        <v>13207221027</v>
      </c>
      <c r="F3886" s="11" t="s">
        <v>16776</v>
      </c>
      <c r="G3886" s="12" t="s">
        <v>289</v>
      </c>
      <c r="H3886" s="12"/>
      <c r="I3886" s="14" t="s">
        <v>2649</v>
      </c>
      <c r="J3886" s="12" t="s">
        <v>24</v>
      </c>
      <c r="K3886" s="12" t="s">
        <v>25</v>
      </c>
      <c r="L3886" s="12" t="s">
        <v>39</v>
      </c>
      <c r="M3886" s="11" t="s">
        <v>27</v>
      </c>
      <c r="N3886" s="11" t="s">
        <v>183</v>
      </c>
      <c r="O3886" s="12" t="s">
        <v>29</v>
      </c>
      <c r="P3886" s="12"/>
      <c r="Q3886" s="15" t="s">
        <v>16777</v>
      </c>
      <c r="R3886" s="12" t="s">
        <v>42</v>
      </c>
      <c r="S3886" s="11" t="s">
        <v>16778</v>
      </c>
      <c r="T3886" s="11"/>
    </row>
    <row x14ac:dyDescent="0.25" r="3887" customHeight="1" ht="19.5">
      <c r="A3887" s="18">
        <v>45207</v>
      </c>
      <c r="B3887" s="11" t="s">
        <v>16779</v>
      </c>
      <c r="C3887" s="11" t="s">
        <v>5684</v>
      </c>
      <c r="D3887" s="12"/>
      <c r="E3887" s="13">
        <v>17671256459</v>
      </c>
      <c r="F3887" s="11" t="s">
        <v>16780</v>
      </c>
      <c r="G3887" s="12" t="s">
        <v>115</v>
      </c>
      <c r="H3887" s="12"/>
      <c r="I3887" s="14" t="s">
        <v>8690</v>
      </c>
      <c r="J3887" s="12" t="s">
        <v>24</v>
      </c>
      <c r="K3887" s="12" t="s">
        <v>25</v>
      </c>
      <c r="L3887" s="12" t="s">
        <v>39</v>
      </c>
      <c r="M3887" s="11" t="s">
        <v>27</v>
      </c>
      <c r="N3887" s="11" t="s">
        <v>183</v>
      </c>
      <c r="O3887" s="12" t="s">
        <v>29</v>
      </c>
      <c r="P3887" s="12"/>
      <c r="Q3887" s="15" t="s">
        <v>16781</v>
      </c>
      <c r="R3887" s="12" t="s">
        <v>42</v>
      </c>
      <c r="S3887" s="11" t="s">
        <v>16782</v>
      </c>
      <c r="T3887" s="11"/>
    </row>
    <row x14ac:dyDescent="0.25" r="3888" customHeight="1" ht="19.5">
      <c r="A3888" s="18">
        <v>45207</v>
      </c>
      <c r="B3888" s="11" t="s">
        <v>16783</v>
      </c>
      <c r="C3888" s="11" t="s">
        <v>5684</v>
      </c>
      <c r="D3888" s="12"/>
      <c r="E3888" s="13">
        <v>13032739298</v>
      </c>
      <c r="F3888" s="11" t="s">
        <v>7872</v>
      </c>
      <c r="G3888" s="12" t="s">
        <v>289</v>
      </c>
      <c r="H3888" s="12" t="s">
        <v>98</v>
      </c>
      <c r="I3888" s="14" t="s">
        <v>2649</v>
      </c>
      <c r="J3888" s="12" t="s">
        <v>24</v>
      </c>
      <c r="K3888" s="12" t="s">
        <v>25</v>
      </c>
      <c r="L3888" s="12" t="s">
        <v>39</v>
      </c>
      <c r="M3888" s="11" t="s">
        <v>27</v>
      </c>
      <c r="N3888" s="11" t="s">
        <v>183</v>
      </c>
      <c r="O3888" s="12" t="s">
        <v>29</v>
      </c>
      <c r="P3888" s="12"/>
      <c r="Q3888" s="15" t="s">
        <v>16784</v>
      </c>
      <c r="R3888" s="12" t="s">
        <v>42</v>
      </c>
      <c r="S3888" s="11" t="s">
        <v>16785</v>
      </c>
      <c r="T3888" s="11"/>
    </row>
    <row x14ac:dyDescent="0.25" r="3889" customHeight="1" ht="19.5">
      <c r="A3889" s="18">
        <v>45207</v>
      </c>
      <c r="B3889" s="11" t="s">
        <v>16786</v>
      </c>
      <c r="C3889" s="11" t="s">
        <v>5684</v>
      </c>
      <c r="D3889" s="12"/>
      <c r="E3889" s="13">
        <v>13040974741</v>
      </c>
      <c r="F3889" s="11" t="s">
        <v>16787</v>
      </c>
      <c r="G3889" s="12" t="s">
        <v>37</v>
      </c>
      <c r="H3889" s="12"/>
      <c r="I3889" s="14" t="s">
        <v>57</v>
      </c>
      <c r="J3889" s="12" t="s">
        <v>24</v>
      </c>
      <c r="K3889" s="12" t="s">
        <v>25</v>
      </c>
      <c r="L3889" s="12" t="s">
        <v>39</v>
      </c>
      <c r="M3889" s="11" t="s">
        <v>40</v>
      </c>
      <c r="N3889" s="11" t="s">
        <v>183</v>
      </c>
      <c r="O3889" s="12" t="s">
        <v>29</v>
      </c>
      <c r="P3889" s="12"/>
      <c r="Q3889" s="15" t="s">
        <v>16788</v>
      </c>
      <c r="R3889" s="12" t="s">
        <v>42</v>
      </c>
      <c r="S3889" s="11" t="s">
        <v>16789</v>
      </c>
      <c r="T3889" s="11"/>
    </row>
    <row x14ac:dyDescent="0.25" r="3890" customHeight="1" ht="19.5">
      <c r="A3890" s="18">
        <v>45207</v>
      </c>
      <c r="B3890" s="11" t="s">
        <v>16790</v>
      </c>
      <c r="C3890" s="11" t="s">
        <v>5684</v>
      </c>
      <c r="D3890" s="12"/>
      <c r="E3890" s="13">
        <v>18695068083</v>
      </c>
      <c r="F3890" s="11" t="s">
        <v>16791</v>
      </c>
      <c r="G3890" s="12" t="s">
        <v>115</v>
      </c>
      <c r="H3890" s="12" t="s">
        <v>130</v>
      </c>
      <c r="I3890" s="14" t="s">
        <v>749</v>
      </c>
      <c r="J3890" s="12" t="s">
        <v>24</v>
      </c>
      <c r="K3890" s="12" t="s">
        <v>25</v>
      </c>
      <c r="L3890" s="12" t="s">
        <v>39</v>
      </c>
      <c r="M3890" s="11" t="s">
        <v>27</v>
      </c>
      <c r="N3890" s="11" t="s">
        <v>183</v>
      </c>
      <c r="O3890" s="12" t="s">
        <v>29</v>
      </c>
      <c r="P3890" s="12"/>
      <c r="Q3890" s="15" t="s">
        <v>16792</v>
      </c>
      <c r="R3890" s="12" t="s">
        <v>42</v>
      </c>
      <c r="S3890" s="11" t="s">
        <v>16793</v>
      </c>
      <c r="T3890" s="11"/>
    </row>
    <row x14ac:dyDescent="0.25" r="3891" customHeight="1" ht="19.5">
      <c r="A3891" s="18">
        <v>45207</v>
      </c>
      <c r="B3891" s="11" t="s">
        <v>16794</v>
      </c>
      <c r="C3891" s="11" t="s">
        <v>5684</v>
      </c>
      <c r="D3891" s="12"/>
      <c r="E3891" s="13">
        <v>13040978361</v>
      </c>
      <c r="F3891" s="11" t="s">
        <v>16795</v>
      </c>
      <c r="G3891" s="12" t="s">
        <v>23</v>
      </c>
      <c r="H3891" s="12"/>
      <c r="I3891" s="14" t="s">
        <v>749</v>
      </c>
      <c r="J3891" s="12" t="s">
        <v>24</v>
      </c>
      <c r="K3891" s="12" t="s">
        <v>25</v>
      </c>
      <c r="L3891" s="12" t="s">
        <v>39</v>
      </c>
      <c r="M3891" s="11" t="s">
        <v>27</v>
      </c>
      <c r="N3891" s="11" t="s">
        <v>183</v>
      </c>
      <c r="O3891" s="12" t="s">
        <v>29</v>
      </c>
      <c r="P3891" s="12"/>
      <c r="Q3891" s="15" t="s">
        <v>16796</v>
      </c>
      <c r="R3891" s="12" t="s">
        <v>42</v>
      </c>
      <c r="S3891" s="11" t="s">
        <v>16797</v>
      </c>
      <c r="T3891" s="11"/>
    </row>
    <row x14ac:dyDescent="0.25" r="3892" customHeight="1" ht="19.5">
      <c r="A3892" s="18">
        <v>45207</v>
      </c>
      <c r="B3892" s="11" t="s">
        <v>16798</v>
      </c>
      <c r="C3892" s="11" t="s">
        <v>6591</v>
      </c>
      <c r="D3892" s="12"/>
      <c r="E3892" s="13">
        <v>18671718991</v>
      </c>
      <c r="F3892" s="11" t="s">
        <v>16799</v>
      </c>
      <c r="G3892" s="12" t="s">
        <v>56</v>
      </c>
      <c r="H3892" s="12"/>
      <c r="I3892" s="14">
        <v>10015</v>
      </c>
      <c r="J3892" s="12" t="s">
        <v>24</v>
      </c>
      <c r="K3892" s="12" t="s">
        <v>172</v>
      </c>
      <c r="L3892" s="12" t="s">
        <v>26</v>
      </c>
      <c r="M3892" s="11" t="s">
        <v>27</v>
      </c>
      <c r="N3892" s="11" t="s">
        <v>28</v>
      </c>
      <c r="O3892" s="12" t="s">
        <v>29</v>
      </c>
      <c r="P3892" s="12"/>
      <c r="Q3892" s="15" t="s">
        <v>16800</v>
      </c>
      <c r="R3892" s="12" t="s">
        <v>31</v>
      </c>
      <c r="S3892" s="11" t="s">
        <v>16801</v>
      </c>
      <c r="T3892" s="11" t="s">
        <v>16802</v>
      </c>
    </row>
    <row x14ac:dyDescent="0.25" r="3893" customHeight="1" ht="19.5">
      <c r="A3893" s="18">
        <v>45207</v>
      </c>
      <c r="B3893" s="11" t="s">
        <v>16803</v>
      </c>
      <c r="C3893" s="11" t="s">
        <v>1011</v>
      </c>
      <c r="D3893" s="12"/>
      <c r="E3893" s="13">
        <v>18507203802</v>
      </c>
      <c r="F3893" s="11" t="s">
        <v>16804</v>
      </c>
      <c r="G3893" s="12" t="s">
        <v>56</v>
      </c>
      <c r="H3893" s="12"/>
      <c r="I3893" s="14">
        <v>10015</v>
      </c>
      <c r="J3893" s="12" t="s">
        <v>24</v>
      </c>
      <c r="K3893" s="12" t="s">
        <v>172</v>
      </c>
      <c r="L3893" s="12" t="s">
        <v>26</v>
      </c>
      <c r="M3893" s="11" t="s">
        <v>27</v>
      </c>
      <c r="N3893" s="11" t="s">
        <v>28</v>
      </c>
      <c r="O3893" s="12" t="s">
        <v>29</v>
      </c>
      <c r="P3893" s="12"/>
      <c r="Q3893" s="15" t="s">
        <v>16805</v>
      </c>
      <c r="R3893" s="12" t="s">
        <v>31</v>
      </c>
      <c r="S3893" s="11" t="s">
        <v>16806</v>
      </c>
      <c r="T3893" s="11" t="s">
        <v>16807</v>
      </c>
    </row>
    <row x14ac:dyDescent="0.25" r="3894" customHeight="1" ht="19.5">
      <c r="A3894" s="18">
        <v>45207</v>
      </c>
      <c r="B3894" s="11" t="s">
        <v>16808</v>
      </c>
      <c r="C3894" s="11" t="s">
        <v>14542</v>
      </c>
      <c r="D3894" s="12"/>
      <c r="E3894" s="13">
        <v>15672531676</v>
      </c>
      <c r="F3894" s="11" t="s">
        <v>7052</v>
      </c>
      <c r="G3894" s="12" t="s">
        <v>23</v>
      </c>
      <c r="H3894" s="12"/>
      <c r="I3894" s="14">
        <v>10015</v>
      </c>
      <c r="J3894" s="12" t="s">
        <v>24</v>
      </c>
      <c r="K3894" s="12" t="s">
        <v>25</v>
      </c>
      <c r="L3894" s="12" t="s">
        <v>26</v>
      </c>
      <c r="M3894" s="11" t="s">
        <v>27</v>
      </c>
      <c r="N3894" s="11" t="s">
        <v>28</v>
      </c>
      <c r="O3894" s="12" t="s">
        <v>29</v>
      </c>
      <c r="P3894" s="12"/>
      <c r="Q3894" s="15" t="s">
        <v>16809</v>
      </c>
      <c r="R3894" s="12" t="s">
        <v>31</v>
      </c>
      <c r="S3894" s="11" t="s">
        <v>16810</v>
      </c>
      <c r="T3894" s="11" t="s">
        <v>16811</v>
      </c>
    </row>
    <row x14ac:dyDescent="0.25" r="3895" customHeight="1" ht="19.5">
      <c r="A3895" s="18">
        <v>45207</v>
      </c>
      <c r="B3895" s="11" t="s">
        <v>16812</v>
      </c>
      <c r="C3895" s="11" t="s">
        <v>8253</v>
      </c>
      <c r="D3895" s="12"/>
      <c r="E3895" s="13">
        <v>17671256410</v>
      </c>
      <c r="F3895" s="11" t="s">
        <v>16813</v>
      </c>
      <c r="G3895" s="12" t="s">
        <v>37</v>
      </c>
      <c r="H3895" s="12"/>
      <c r="I3895" s="14" t="s">
        <v>142</v>
      </c>
      <c r="J3895" s="12" t="s">
        <v>24</v>
      </c>
      <c r="K3895" s="12" t="s">
        <v>25</v>
      </c>
      <c r="L3895" s="12" t="s">
        <v>39</v>
      </c>
      <c r="M3895" s="11" t="s">
        <v>27</v>
      </c>
      <c r="N3895" s="11" t="s">
        <v>183</v>
      </c>
      <c r="O3895" s="12" t="s">
        <v>29</v>
      </c>
      <c r="P3895" s="12"/>
      <c r="Q3895" s="15" t="s">
        <v>16814</v>
      </c>
      <c r="R3895" s="12" t="s">
        <v>42</v>
      </c>
      <c r="S3895" s="11" t="s">
        <v>16815</v>
      </c>
      <c r="T3895" s="11" t="s">
        <v>16816</v>
      </c>
    </row>
    <row x14ac:dyDescent="0.25" r="3896" customHeight="1" ht="19.5">
      <c r="A3896" s="18">
        <v>45207</v>
      </c>
      <c r="B3896" s="11" t="s">
        <v>16817</v>
      </c>
      <c r="C3896" s="11" t="s">
        <v>5684</v>
      </c>
      <c r="D3896" s="12"/>
      <c r="E3896" s="13">
        <v>15572768930</v>
      </c>
      <c r="F3896" s="11" t="s">
        <v>16818</v>
      </c>
      <c r="G3896" s="12" t="s">
        <v>56</v>
      </c>
      <c r="H3896" s="12"/>
      <c r="I3896" s="14" t="s">
        <v>749</v>
      </c>
      <c r="J3896" s="12" t="s">
        <v>24</v>
      </c>
      <c r="K3896" s="12" t="s">
        <v>25</v>
      </c>
      <c r="L3896" s="12" t="s">
        <v>39</v>
      </c>
      <c r="M3896" s="11" t="s">
        <v>40</v>
      </c>
      <c r="N3896" s="11" t="s">
        <v>183</v>
      </c>
      <c r="O3896" s="12" t="s">
        <v>29</v>
      </c>
      <c r="P3896" s="12"/>
      <c r="Q3896" s="15" t="s">
        <v>16819</v>
      </c>
      <c r="R3896" s="12" t="s">
        <v>42</v>
      </c>
      <c r="S3896" s="11" t="s">
        <v>16820</v>
      </c>
      <c r="T3896" s="11" t="s">
        <v>16821</v>
      </c>
    </row>
    <row x14ac:dyDescent="0.25" r="3897" customHeight="1" ht="19.5">
      <c r="A3897" s="18">
        <v>45207</v>
      </c>
      <c r="B3897" s="11" t="s">
        <v>16822</v>
      </c>
      <c r="C3897" s="11" t="s">
        <v>5684</v>
      </c>
      <c r="D3897" s="12"/>
      <c r="E3897" s="13">
        <v>18671700769</v>
      </c>
      <c r="F3897" s="11" t="s">
        <v>16823</v>
      </c>
      <c r="G3897" s="12" t="s">
        <v>62</v>
      </c>
      <c r="H3897" s="12"/>
      <c r="I3897" s="14" t="s">
        <v>925</v>
      </c>
      <c r="J3897" s="12" t="s">
        <v>24</v>
      </c>
      <c r="K3897" s="12" t="s">
        <v>25</v>
      </c>
      <c r="L3897" s="12" t="s">
        <v>39</v>
      </c>
      <c r="M3897" s="11" t="s">
        <v>40</v>
      </c>
      <c r="N3897" s="11" t="s">
        <v>183</v>
      </c>
      <c r="O3897" s="12" t="s">
        <v>29</v>
      </c>
      <c r="P3897" s="12"/>
      <c r="Q3897" s="15" t="s">
        <v>16824</v>
      </c>
      <c r="R3897" s="12" t="s">
        <v>42</v>
      </c>
      <c r="S3897" s="11" t="s">
        <v>16825</v>
      </c>
      <c r="T3897" s="11" t="s">
        <v>16826</v>
      </c>
    </row>
    <row x14ac:dyDescent="0.25" r="3898" customHeight="1" ht="19.5">
      <c r="A3898" s="18">
        <v>45207</v>
      </c>
      <c r="B3898" s="11" t="s">
        <v>16827</v>
      </c>
      <c r="C3898" s="11" t="s">
        <v>5684</v>
      </c>
      <c r="D3898" s="12"/>
      <c r="E3898" s="13">
        <v>15671051796</v>
      </c>
      <c r="F3898" s="11" t="s">
        <v>16828</v>
      </c>
      <c r="G3898" s="12" t="s">
        <v>23</v>
      </c>
      <c r="H3898" s="12"/>
      <c r="I3898" s="14" t="s">
        <v>142</v>
      </c>
      <c r="J3898" s="12" t="s">
        <v>24</v>
      </c>
      <c r="K3898" s="12" t="s">
        <v>25</v>
      </c>
      <c r="L3898" s="12" t="s">
        <v>39</v>
      </c>
      <c r="M3898" s="11" t="s">
        <v>27</v>
      </c>
      <c r="N3898" s="11" t="s">
        <v>183</v>
      </c>
      <c r="O3898" s="12" t="s">
        <v>29</v>
      </c>
      <c r="P3898" s="12"/>
      <c r="Q3898" s="15" t="s">
        <v>16829</v>
      </c>
      <c r="R3898" s="12" t="s">
        <v>42</v>
      </c>
      <c r="S3898" s="11" t="s">
        <v>16830</v>
      </c>
      <c r="T3898" s="11" t="s">
        <v>16831</v>
      </c>
    </row>
    <row x14ac:dyDescent="0.25" r="3899" customHeight="1" ht="19.5">
      <c r="A3899" s="18">
        <v>45207</v>
      </c>
      <c r="B3899" s="11" t="s">
        <v>16832</v>
      </c>
      <c r="C3899" s="11" t="s">
        <v>5684</v>
      </c>
      <c r="D3899" s="12"/>
      <c r="E3899" s="13">
        <v>17671921619</v>
      </c>
      <c r="F3899" s="11" t="s">
        <v>16833</v>
      </c>
      <c r="G3899" s="12" t="s">
        <v>62</v>
      </c>
      <c r="H3899" s="12"/>
      <c r="I3899" s="14" t="s">
        <v>2649</v>
      </c>
      <c r="J3899" s="12" t="s">
        <v>24</v>
      </c>
      <c r="K3899" s="12" t="s">
        <v>25</v>
      </c>
      <c r="L3899" s="12" t="s">
        <v>39</v>
      </c>
      <c r="M3899" s="11" t="s">
        <v>27</v>
      </c>
      <c r="N3899" s="11" t="s">
        <v>183</v>
      </c>
      <c r="O3899" s="12" t="s">
        <v>29</v>
      </c>
      <c r="P3899" s="12"/>
      <c r="Q3899" s="15" t="s">
        <v>16834</v>
      </c>
      <c r="R3899" s="12" t="s">
        <v>42</v>
      </c>
      <c r="S3899" s="11" t="s">
        <v>16835</v>
      </c>
      <c r="T3899" s="11" t="s">
        <v>16836</v>
      </c>
    </row>
    <row x14ac:dyDescent="0.25" r="3900" customHeight="1" ht="19.5">
      <c r="A3900" s="18">
        <v>45207</v>
      </c>
      <c r="B3900" s="11" t="s">
        <v>16837</v>
      </c>
      <c r="C3900" s="11" t="s">
        <v>5684</v>
      </c>
      <c r="D3900" s="12"/>
      <c r="E3900" s="13">
        <v>13997740215</v>
      </c>
      <c r="F3900" s="11" t="s">
        <v>16838</v>
      </c>
      <c r="G3900" s="12" t="s">
        <v>23</v>
      </c>
      <c r="H3900" s="12"/>
      <c r="I3900" s="14" t="s">
        <v>241</v>
      </c>
      <c r="J3900" s="12" t="s">
        <v>24</v>
      </c>
      <c r="K3900" s="12" t="s">
        <v>25</v>
      </c>
      <c r="L3900" s="12" t="s">
        <v>39</v>
      </c>
      <c r="M3900" s="11" t="s">
        <v>40</v>
      </c>
      <c r="N3900" s="11" t="s">
        <v>183</v>
      </c>
      <c r="O3900" s="12" t="s">
        <v>29</v>
      </c>
      <c r="P3900" s="12"/>
      <c r="Q3900" s="15" t="s">
        <v>16839</v>
      </c>
      <c r="R3900" s="12" t="s">
        <v>42</v>
      </c>
      <c r="S3900" s="11" t="s">
        <v>16840</v>
      </c>
      <c r="T3900" s="11" t="s">
        <v>16841</v>
      </c>
    </row>
    <row x14ac:dyDescent="0.25" r="3901" customHeight="1" ht="19.5">
      <c r="A3901" s="18">
        <v>45207</v>
      </c>
      <c r="B3901" s="11" t="s">
        <v>16842</v>
      </c>
      <c r="C3901" s="11" t="s">
        <v>5684</v>
      </c>
      <c r="D3901" s="12"/>
      <c r="E3901" s="13">
        <v>13117282477</v>
      </c>
      <c r="F3901" s="11" t="s">
        <v>16843</v>
      </c>
      <c r="G3901" s="12" t="s">
        <v>56</v>
      </c>
      <c r="H3901" s="12"/>
      <c r="I3901" s="14" t="s">
        <v>486</v>
      </c>
      <c r="J3901" s="12" t="s">
        <v>24</v>
      </c>
      <c r="K3901" s="12" t="s">
        <v>25</v>
      </c>
      <c r="L3901" s="12" t="s">
        <v>39</v>
      </c>
      <c r="M3901" s="11" t="s">
        <v>40</v>
      </c>
      <c r="N3901" s="11" t="s">
        <v>183</v>
      </c>
      <c r="O3901" s="12" t="s">
        <v>29</v>
      </c>
      <c r="P3901" s="12"/>
      <c r="Q3901" s="15" t="s">
        <v>16844</v>
      </c>
      <c r="R3901" s="12" t="s">
        <v>42</v>
      </c>
      <c r="S3901" s="11" t="s">
        <v>16845</v>
      </c>
      <c r="T3901" s="11" t="s">
        <v>16846</v>
      </c>
    </row>
    <row x14ac:dyDescent="0.25" r="3902" customHeight="1" ht="19.5">
      <c r="A3902" s="18">
        <v>45207</v>
      </c>
      <c r="B3902" s="11" t="s">
        <v>16847</v>
      </c>
      <c r="C3902" s="11" t="s">
        <v>5684</v>
      </c>
      <c r="D3902" s="12"/>
      <c r="E3902" s="13">
        <v>15671031802</v>
      </c>
      <c r="F3902" s="11" t="s">
        <v>864</v>
      </c>
      <c r="G3902" s="12" t="s">
        <v>62</v>
      </c>
      <c r="H3902" s="12"/>
      <c r="I3902" s="14" t="s">
        <v>241</v>
      </c>
      <c r="J3902" s="12" t="s">
        <v>24</v>
      </c>
      <c r="K3902" s="12" t="s">
        <v>25</v>
      </c>
      <c r="L3902" s="12" t="s">
        <v>39</v>
      </c>
      <c r="M3902" s="11" t="s">
        <v>675</v>
      </c>
      <c r="N3902" s="11" t="s">
        <v>183</v>
      </c>
      <c r="O3902" s="12" t="s">
        <v>29</v>
      </c>
      <c r="P3902" s="12"/>
      <c r="Q3902" s="15" t="s">
        <v>16848</v>
      </c>
      <c r="R3902" s="12" t="s">
        <v>42</v>
      </c>
      <c r="S3902" s="11" t="s">
        <v>16849</v>
      </c>
      <c r="T3902" s="11" t="s">
        <v>16850</v>
      </c>
    </row>
    <row x14ac:dyDescent="0.25" r="3903" customHeight="1" ht="19.5">
      <c r="A3903" s="18">
        <v>45207</v>
      </c>
      <c r="B3903" s="11" t="s">
        <v>16851</v>
      </c>
      <c r="C3903" s="11" t="s">
        <v>6057</v>
      </c>
      <c r="D3903" s="12"/>
      <c r="E3903" s="13">
        <v>15997553864</v>
      </c>
      <c r="F3903" s="11" t="s">
        <v>16852</v>
      </c>
      <c r="G3903" s="12" t="s">
        <v>289</v>
      </c>
      <c r="H3903" s="12" t="s">
        <v>98</v>
      </c>
      <c r="I3903" s="14" t="s">
        <v>131</v>
      </c>
      <c r="J3903" s="12" t="s">
        <v>24</v>
      </c>
      <c r="K3903" s="12" t="s">
        <v>25</v>
      </c>
      <c r="L3903" s="12" t="s">
        <v>39</v>
      </c>
      <c r="M3903" s="11" t="s">
        <v>40</v>
      </c>
      <c r="N3903" s="11" t="s">
        <v>183</v>
      </c>
      <c r="O3903" s="12" t="s">
        <v>29</v>
      </c>
      <c r="P3903" s="12"/>
      <c r="Q3903" s="15" t="s">
        <v>16853</v>
      </c>
      <c r="R3903" s="12" t="s">
        <v>42</v>
      </c>
      <c r="S3903" s="11" t="s">
        <v>16854</v>
      </c>
      <c r="T3903" s="11" t="s">
        <v>16855</v>
      </c>
    </row>
    <row x14ac:dyDescent="0.25" r="3904" customHeight="1" ht="19.5">
      <c r="A3904" s="18">
        <v>45207</v>
      </c>
      <c r="B3904" s="11" t="s">
        <v>16856</v>
      </c>
      <c r="C3904" s="11" t="s">
        <v>7266</v>
      </c>
      <c r="D3904" s="12"/>
      <c r="E3904" s="13">
        <v>15572769777</v>
      </c>
      <c r="F3904" s="11" t="s">
        <v>16857</v>
      </c>
      <c r="G3904" s="12" t="s">
        <v>56</v>
      </c>
      <c r="H3904" s="12"/>
      <c r="I3904" s="14">
        <v>10015</v>
      </c>
      <c r="J3904" s="12" t="s">
        <v>24</v>
      </c>
      <c r="K3904" s="12" t="s">
        <v>172</v>
      </c>
      <c r="L3904" s="12" t="s">
        <v>26</v>
      </c>
      <c r="M3904" s="11" t="s">
        <v>27</v>
      </c>
      <c r="N3904" s="11" t="s">
        <v>28</v>
      </c>
      <c r="O3904" s="12" t="s">
        <v>29</v>
      </c>
      <c r="P3904" s="12" t="s">
        <v>16858</v>
      </c>
      <c r="Q3904" s="15" t="s">
        <v>16859</v>
      </c>
      <c r="R3904" s="12" t="s">
        <v>31</v>
      </c>
      <c r="S3904" s="11" t="s">
        <v>16860</v>
      </c>
      <c r="T3904" s="11"/>
    </row>
    <row x14ac:dyDescent="0.25" r="3905" customHeight="1" ht="19.5">
      <c r="A3905" s="18">
        <v>45207</v>
      </c>
      <c r="B3905" s="11" t="s">
        <v>16861</v>
      </c>
      <c r="C3905" s="11" t="s">
        <v>5799</v>
      </c>
      <c r="D3905" s="12"/>
      <c r="E3905" s="13">
        <v>18871796859</v>
      </c>
      <c r="F3905" s="11" t="s">
        <v>12272</v>
      </c>
      <c r="G3905" s="12" t="s">
        <v>48</v>
      </c>
      <c r="H3905" s="12"/>
      <c r="I3905" s="14" t="s">
        <v>42</v>
      </c>
      <c r="J3905" s="12" t="s">
        <v>24</v>
      </c>
      <c r="K3905" s="12" t="s">
        <v>25</v>
      </c>
      <c r="L3905" s="12" t="s">
        <v>39</v>
      </c>
      <c r="M3905" s="11" t="s">
        <v>40</v>
      </c>
      <c r="N3905" s="11" t="s">
        <v>28</v>
      </c>
      <c r="O3905" s="12" t="s">
        <v>29</v>
      </c>
      <c r="P3905" s="12" t="s">
        <v>5807</v>
      </c>
      <c r="Q3905" s="15" t="s">
        <v>16862</v>
      </c>
      <c r="R3905" s="12" t="s">
        <v>42</v>
      </c>
      <c r="S3905" s="11" t="s">
        <v>16863</v>
      </c>
      <c r="T3905" s="11" t="s">
        <v>16864</v>
      </c>
    </row>
    <row x14ac:dyDescent="0.25" r="3906" customHeight="1" ht="19.5">
      <c r="A3906" s="18">
        <v>45207</v>
      </c>
      <c r="B3906" s="11" t="s">
        <v>16865</v>
      </c>
      <c r="C3906" s="11" t="s">
        <v>5805</v>
      </c>
      <c r="D3906" s="12"/>
      <c r="E3906" s="13">
        <v>15337408588</v>
      </c>
      <c r="F3906" s="11" t="s">
        <v>16866</v>
      </c>
      <c r="G3906" s="12" t="s">
        <v>56</v>
      </c>
      <c r="H3906" s="12"/>
      <c r="I3906" s="14" t="s">
        <v>328</v>
      </c>
      <c r="J3906" s="12" t="s">
        <v>24</v>
      </c>
      <c r="K3906" s="12" t="s">
        <v>25</v>
      </c>
      <c r="L3906" s="12" t="s">
        <v>39</v>
      </c>
      <c r="M3906" s="11" t="s">
        <v>40</v>
      </c>
      <c r="N3906" s="11" t="s">
        <v>28</v>
      </c>
      <c r="O3906" s="12" t="s">
        <v>29</v>
      </c>
      <c r="P3906" s="12" t="s">
        <v>5430</v>
      </c>
      <c r="Q3906" s="15" t="s">
        <v>16867</v>
      </c>
      <c r="R3906" s="12" t="s">
        <v>42</v>
      </c>
      <c r="S3906" s="11" t="s">
        <v>16868</v>
      </c>
      <c r="T3906" s="11" t="s">
        <v>16869</v>
      </c>
    </row>
    <row x14ac:dyDescent="0.25" r="3907" customHeight="1" ht="19.5">
      <c r="A3907" s="18">
        <v>45207</v>
      </c>
      <c r="B3907" s="11" t="s">
        <v>16870</v>
      </c>
      <c r="C3907" s="11" t="s">
        <v>5805</v>
      </c>
      <c r="D3907" s="12"/>
      <c r="E3907" s="13">
        <v>17671385195</v>
      </c>
      <c r="F3907" s="11" t="s">
        <v>16871</v>
      </c>
      <c r="G3907" s="12" t="s">
        <v>37</v>
      </c>
      <c r="H3907" s="12"/>
      <c r="I3907" s="14" t="s">
        <v>57</v>
      </c>
      <c r="J3907" s="12" t="s">
        <v>24</v>
      </c>
      <c r="K3907" s="12" t="s">
        <v>25</v>
      </c>
      <c r="L3907" s="12" t="s">
        <v>39</v>
      </c>
      <c r="M3907" s="11" t="s">
        <v>27</v>
      </c>
      <c r="N3907" s="11" t="s">
        <v>28</v>
      </c>
      <c r="O3907" s="12" t="s">
        <v>29</v>
      </c>
      <c r="P3907" s="12" t="s">
        <v>5807</v>
      </c>
      <c r="Q3907" s="15" t="s">
        <v>16872</v>
      </c>
      <c r="R3907" s="12" t="s">
        <v>42</v>
      </c>
      <c r="S3907" s="11" t="s">
        <v>16873</v>
      </c>
      <c r="T3907" s="11" t="s">
        <v>7257</v>
      </c>
    </row>
    <row x14ac:dyDescent="0.25" r="3908" customHeight="1" ht="19.5">
      <c r="A3908" s="18">
        <v>45207</v>
      </c>
      <c r="B3908" s="11" t="s">
        <v>16874</v>
      </c>
      <c r="C3908" s="11" t="s">
        <v>8311</v>
      </c>
      <c r="D3908" s="12"/>
      <c r="E3908" s="13">
        <v>15697206161</v>
      </c>
      <c r="F3908" s="11" t="s">
        <v>16875</v>
      </c>
      <c r="G3908" s="12" t="s">
        <v>115</v>
      </c>
      <c r="H3908" s="12" t="s">
        <v>98</v>
      </c>
      <c r="I3908" s="14" t="s">
        <v>154</v>
      </c>
      <c r="J3908" s="12" t="s">
        <v>24</v>
      </c>
      <c r="K3908" s="12" t="s">
        <v>25</v>
      </c>
      <c r="L3908" s="12" t="s">
        <v>39</v>
      </c>
      <c r="M3908" s="11" t="s">
        <v>27</v>
      </c>
      <c r="N3908" s="11" t="s">
        <v>28</v>
      </c>
      <c r="O3908" s="12" t="s">
        <v>29</v>
      </c>
      <c r="P3908" s="12" t="s">
        <v>5430</v>
      </c>
      <c r="Q3908" s="15" t="s">
        <v>16876</v>
      </c>
      <c r="R3908" s="12" t="s">
        <v>42</v>
      </c>
      <c r="S3908" s="11" t="s">
        <v>16877</v>
      </c>
      <c r="T3908" s="11" t="s">
        <v>16878</v>
      </c>
    </row>
    <row x14ac:dyDescent="0.25" r="3909" customHeight="1" ht="19.5">
      <c r="A3909" s="18">
        <v>45207</v>
      </c>
      <c r="B3909" s="11" t="s">
        <v>16879</v>
      </c>
      <c r="C3909" s="11" t="s">
        <v>5805</v>
      </c>
      <c r="D3909" s="12"/>
      <c r="E3909" s="13">
        <v>13308603019</v>
      </c>
      <c r="F3909" s="11" t="s">
        <v>16880</v>
      </c>
      <c r="G3909" s="12" t="s">
        <v>23</v>
      </c>
      <c r="H3909" s="12" t="s">
        <v>98</v>
      </c>
      <c r="I3909" s="14" t="s">
        <v>16881</v>
      </c>
      <c r="J3909" s="12" t="s">
        <v>24</v>
      </c>
      <c r="K3909" s="12" t="s">
        <v>25</v>
      </c>
      <c r="L3909" s="12" t="s">
        <v>39</v>
      </c>
      <c r="M3909" s="11" t="s">
        <v>40</v>
      </c>
      <c r="N3909" s="11" t="s">
        <v>28</v>
      </c>
      <c r="O3909" s="12" t="s">
        <v>29</v>
      </c>
      <c r="P3909" s="12" t="s">
        <v>5430</v>
      </c>
      <c r="Q3909" s="15" t="s">
        <v>16882</v>
      </c>
      <c r="R3909" s="12" t="s">
        <v>42</v>
      </c>
      <c r="S3909" s="11" t="s">
        <v>16883</v>
      </c>
      <c r="T3909" s="11" t="s">
        <v>16884</v>
      </c>
    </row>
    <row x14ac:dyDescent="0.25" r="3910" customHeight="1" ht="19.5">
      <c r="A3910" s="18">
        <v>45207</v>
      </c>
      <c r="B3910" s="11" t="s">
        <v>16885</v>
      </c>
      <c r="C3910" s="11" t="s">
        <v>9599</v>
      </c>
      <c r="D3910" s="12"/>
      <c r="E3910" s="13">
        <v>15587937702</v>
      </c>
      <c r="F3910" s="11" t="s">
        <v>16569</v>
      </c>
      <c r="G3910" s="12" t="s">
        <v>74</v>
      </c>
      <c r="H3910" s="12"/>
      <c r="I3910" s="14">
        <v>10015</v>
      </c>
      <c r="J3910" s="12" t="s">
        <v>24</v>
      </c>
      <c r="K3910" s="12" t="s">
        <v>25</v>
      </c>
      <c r="L3910" s="12" t="s">
        <v>26</v>
      </c>
      <c r="M3910" s="11" t="s">
        <v>27</v>
      </c>
      <c r="N3910" s="11" t="s">
        <v>28</v>
      </c>
      <c r="O3910" s="12" t="s">
        <v>29</v>
      </c>
      <c r="P3910" s="12" t="s">
        <v>5807</v>
      </c>
      <c r="Q3910" s="15" t="s">
        <v>16886</v>
      </c>
      <c r="R3910" s="12" t="s">
        <v>31</v>
      </c>
      <c r="S3910" s="11" t="s">
        <v>16887</v>
      </c>
      <c r="T3910" s="11" t="s">
        <v>16888</v>
      </c>
    </row>
    <row x14ac:dyDescent="0.25" r="3911" customHeight="1" ht="19.5">
      <c r="A3911" s="18">
        <v>45207</v>
      </c>
      <c r="B3911" s="11" t="s">
        <v>16889</v>
      </c>
      <c r="C3911" s="11" t="s">
        <v>5811</v>
      </c>
      <c r="D3911" s="12"/>
      <c r="E3911" s="13">
        <v>13094179427</v>
      </c>
      <c r="F3911" s="11" t="s">
        <v>16539</v>
      </c>
      <c r="G3911" s="12" t="s">
        <v>62</v>
      </c>
      <c r="H3911" s="12"/>
      <c r="I3911" s="14" t="s">
        <v>182</v>
      </c>
      <c r="J3911" s="12" t="s">
        <v>24</v>
      </c>
      <c r="K3911" s="12" t="s">
        <v>25</v>
      </c>
      <c r="L3911" s="12" t="s">
        <v>39</v>
      </c>
      <c r="M3911" s="11" t="s">
        <v>27</v>
      </c>
      <c r="N3911" s="11" t="s">
        <v>28</v>
      </c>
      <c r="O3911" s="12" t="s">
        <v>29</v>
      </c>
      <c r="P3911" s="12"/>
      <c r="Q3911" s="15" t="s">
        <v>16890</v>
      </c>
      <c r="R3911" s="12" t="s">
        <v>42</v>
      </c>
      <c r="S3911" s="11" t="s">
        <v>16891</v>
      </c>
      <c r="T3911" s="11" t="s">
        <v>16892</v>
      </c>
    </row>
    <row x14ac:dyDescent="0.25" r="3912" customHeight="1" ht="19.5">
      <c r="A3912" s="18">
        <v>45207</v>
      </c>
      <c r="B3912" s="11" t="s">
        <v>16893</v>
      </c>
      <c r="C3912" s="11" t="s">
        <v>5816</v>
      </c>
      <c r="D3912" s="12"/>
      <c r="E3912" s="13">
        <v>15586358849</v>
      </c>
      <c r="F3912" s="11" t="s">
        <v>16894</v>
      </c>
      <c r="G3912" s="12" t="s">
        <v>74</v>
      </c>
      <c r="H3912" s="12"/>
      <c r="I3912" s="14" t="s">
        <v>398</v>
      </c>
      <c r="J3912" s="12" t="s">
        <v>24</v>
      </c>
      <c r="K3912" s="12" t="s">
        <v>25</v>
      </c>
      <c r="L3912" s="12" t="s">
        <v>39</v>
      </c>
      <c r="M3912" s="11" t="s">
        <v>27</v>
      </c>
      <c r="N3912" s="11" t="s">
        <v>28</v>
      </c>
      <c r="O3912" s="12" t="s">
        <v>29</v>
      </c>
      <c r="P3912" s="12" t="s">
        <v>5807</v>
      </c>
      <c r="Q3912" s="15" t="s">
        <v>16895</v>
      </c>
      <c r="R3912" s="12" t="s">
        <v>42</v>
      </c>
      <c r="S3912" s="11" t="s">
        <v>16896</v>
      </c>
      <c r="T3912" s="11" t="s">
        <v>16897</v>
      </c>
    </row>
    <row x14ac:dyDescent="0.25" r="3913" customHeight="1" ht="19.5">
      <c r="A3913" s="18">
        <v>45207</v>
      </c>
      <c r="B3913" s="11" t="s">
        <v>16898</v>
      </c>
      <c r="C3913" s="11" t="s">
        <v>5816</v>
      </c>
      <c r="D3913" s="12"/>
      <c r="E3913" s="13">
        <v>18672101588</v>
      </c>
      <c r="F3913" s="11" t="s">
        <v>16899</v>
      </c>
      <c r="G3913" s="12" t="s">
        <v>115</v>
      </c>
      <c r="H3913" s="12"/>
      <c r="I3913" s="14" t="s">
        <v>749</v>
      </c>
      <c r="J3913" s="12" t="s">
        <v>24</v>
      </c>
      <c r="K3913" s="12" t="s">
        <v>25</v>
      </c>
      <c r="L3913" s="12" t="s">
        <v>39</v>
      </c>
      <c r="M3913" s="11" t="s">
        <v>40</v>
      </c>
      <c r="N3913" s="11" t="s">
        <v>28</v>
      </c>
      <c r="O3913" s="12" t="s">
        <v>29</v>
      </c>
      <c r="P3913" s="12" t="s">
        <v>5807</v>
      </c>
      <c r="Q3913" s="15" t="s">
        <v>16900</v>
      </c>
      <c r="R3913" s="12" t="s">
        <v>42</v>
      </c>
      <c r="S3913" s="11" t="s">
        <v>16901</v>
      </c>
      <c r="T3913" s="11" t="s">
        <v>16902</v>
      </c>
    </row>
    <row x14ac:dyDescent="0.25" r="3914" customHeight="1" ht="19.5">
      <c r="A3914" s="18">
        <v>45207</v>
      </c>
      <c r="B3914" s="11" t="s">
        <v>16903</v>
      </c>
      <c r="C3914" s="11" t="s">
        <v>16904</v>
      </c>
      <c r="D3914" s="12"/>
      <c r="E3914" s="13">
        <v>13264912292</v>
      </c>
      <c r="F3914" s="11" t="s">
        <v>16905</v>
      </c>
      <c r="G3914" s="12" t="s">
        <v>115</v>
      </c>
      <c r="H3914" s="12"/>
      <c r="I3914" s="14" t="s">
        <v>290</v>
      </c>
      <c r="J3914" s="12" t="s">
        <v>24</v>
      </c>
      <c r="K3914" s="12" t="s">
        <v>25</v>
      </c>
      <c r="L3914" s="12" t="s">
        <v>39</v>
      </c>
      <c r="M3914" s="11" t="s">
        <v>27</v>
      </c>
      <c r="N3914" s="11" t="s">
        <v>624</v>
      </c>
      <c r="O3914" s="12" t="s">
        <v>29</v>
      </c>
      <c r="P3914" s="12"/>
      <c r="Q3914" s="15" t="s">
        <v>16906</v>
      </c>
      <c r="R3914" s="12" t="s">
        <v>42</v>
      </c>
      <c r="S3914" s="11" t="s">
        <v>16907</v>
      </c>
      <c r="T3914" s="11"/>
    </row>
    <row x14ac:dyDescent="0.25" r="3915" customHeight="1" ht="19.5">
      <c r="A3915" s="18">
        <v>45207</v>
      </c>
      <c r="B3915" s="11" t="s">
        <v>16908</v>
      </c>
      <c r="C3915" s="11" t="s">
        <v>16909</v>
      </c>
      <c r="D3915" s="12"/>
      <c r="E3915" s="13">
        <v>15090872027</v>
      </c>
      <c r="F3915" s="11" t="s">
        <v>16910</v>
      </c>
      <c r="G3915" s="12" t="s">
        <v>74</v>
      </c>
      <c r="H3915" s="12"/>
      <c r="I3915" s="14" t="s">
        <v>211</v>
      </c>
      <c r="J3915" s="12" t="s">
        <v>24</v>
      </c>
      <c r="K3915" s="12" t="s">
        <v>25</v>
      </c>
      <c r="L3915" s="12" t="s">
        <v>39</v>
      </c>
      <c r="M3915" s="11" t="s">
        <v>40</v>
      </c>
      <c r="N3915" s="11" t="s">
        <v>28</v>
      </c>
      <c r="O3915" s="12" t="s">
        <v>29</v>
      </c>
      <c r="P3915" s="12"/>
      <c r="Q3915" s="15" t="s">
        <v>16911</v>
      </c>
      <c r="R3915" s="12" t="s">
        <v>42</v>
      </c>
      <c r="S3915" s="11" t="s">
        <v>16912</v>
      </c>
      <c r="T3915" s="11" t="s">
        <v>16913</v>
      </c>
    </row>
    <row x14ac:dyDescent="0.25" r="3916" customHeight="1" ht="19.5">
      <c r="A3916" s="18">
        <v>45207</v>
      </c>
      <c r="B3916" s="11" t="s">
        <v>16914</v>
      </c>
      <c r="C3916" s="11" t="s">
        <v>3785</v>
      </c>
      <c r="D3916" s="12"/>
      <c r="E3916" s="13" t="s">
        <v>16915</v>
      </c>
      <c r="F3916" s="11" t="s">
        <v>11694</v>
      </c>
      <c r="G3916" s="12" t="s">
        <v>74</v>
      </c>
      <c r="H3916" s="12"/>
      <c r="I3916" s="14" t="s">
        <v>3454</v>
      </c>
      <c r="J3916" s="12" t="s">
        <v>24</v>
      </c>
      <c r="K3916" s="12" t="s">
        <v>25</v>
      </c>
      <c r="L3916" s="12" t="s">
        <v>39</v>
      </c>
      <c r="M3916" s="11" t="s">
        <v>149</v>
      </c>
      <c r="N3916" s="11" t="s">
        <v>28</v>
      </c>
      <c r="O3916" s="12" t="s">
        <v>29</v>
      </c>
      <c r="P3916" s="12"/>
      <c r="Q3916" s="15" t="s">
        <v>16916</v>
      </c>
      <c r="R3916" s="12" t="s">
        <v>42</v>
      </c>
      <c r="S3916" s="11" t="s">
        <v>16917</v>
      </c>
      <c r="T3916" s="11" t="s">
        <v>16918</v>
      </c>
    </row>
    <row x14ac:dyDescent="0.25" r="3917" customHeight="1" ht="19.5">
      <c r="A3917" s="18">
        <v>45207</v>
      </c>
      <c r="B3917" s="11" t="s">
        <v>16919</v>
      </c>
      <c r="C3917" s="11" t="s">
        <v>9609</v>
      </c>
      <c r="D3917" s="12"/>
      <c r="E3917" s="13">
        <v>13264915664</v>
      </c>
      <c r="F3917" s="11" t="s">
        <v>16920</v>
      </c>
      <c r="G3917" s="12" t="s">
        <v>37</v>
      </c>
      <c r="H3917" s="12" t="s">
        <v>98</v>
      </c>
      <c r="I3917" s="14" t="s">
        <v>211</v>
      </c>
      <c r="J3917" s="12" t="s">
        <v>24</v>
      </c>
      <c r="K3917" s="12" t="s">
        <v>25</v>
      </c>
      <c r="L3917" s="12" t="s">
        <v>39</v>
      </c>
      <c r="M3917" s="11" t="s">
        <v>27</v>
      </c>
      <c r="N3917" s="11" t="s">
        <v>28</v>
      </c>
      <c r="O3917" s="12" t="s">
        <v>29</v>
      </c>
      <c r="P3917" s="12"/>
      <c r="Q3917" s="15" t="s">
        <v>16921</v>
      </c>
      <c r="R3917" s="12" t="s">
        <v>42</v>
      </c>
      <c r="S3917" s="11" t="s">
        <v>16922</v>
      </c>
      <c r="T3917" s="11" t="s">
        <v>16923</v>
      </c>
    </row>
    <row x14ac:dyDescent="0.25" r="3918" customHeight="1" ht="19.5">
      <c r="A3918" s="18">
        <v>45207</v>
      </c>
      <c r="B3918" s="11" t="s">
        <v>16924</v>
      </c>
      <c r="C3918" s="11" t="s">
        <v>14521</v>
      </c>
      <c r="D3918" s="12"/>
      <c r="E3918" s="13">
        <v>13872487229</v>
      </c>
      <c r="F3918" s="11" t="s">
        <v>12395</v>
      </c>
      <c r="G3918" s="12" t="s">
        <v>289</v>
      </c>
      <c r="H3918" s="12"/>
      <c r="I3918" s="14">
        <v>10015</v>
      </c>
      <c r="J3918" s="12" t="s">
        <v>24</v>
      </c>
      <c r="K3918" s="12" t="s">
        <v>69</v>
      </c>
      <c r="L3918" s="12" t="s">
        <v>26</v>
      </c>
      <c r="M3918" s="11" t="s">
        <v>27</v>
      </c>
      <c r="N3918" s="11" t="s">
        <v>28</v>
      </c>
      <c r="O3918" s="12" t="s">
        <v>29</v>
      </c>
      <c r="P3918" s="12"/>
      <c r="Q3918" s="15" t="s">
        <v>16925</v>
      </c>
      <c r="R3918" s="12" t="s">
        <v>31</v>
      </c>
      <c r="S3918" s="11" t="s">
        <v>16926</v>
      </c>
      <c r="T3918" s="11" t="s">
        <v>16927</v>
      </c>
    </row>
    <row x14ac:dyDescent="0.25" r="3919" customHeight="1" ht="19.5">
      <c r="A3919" s="18">
        <v>45207</v>
      </c>
      <c r="B3919" s="11" t="s">
        <v>16928</v>
      </c>
      <c r="C3919" s="11" t="s">
        <v>6921</v>
      </c>
      <c r="D3919" s="12"/>
      <c r="E3919" s="13">
        <v>18607204582</v>
      </c>
      <c r="F3919" s="11" t="s">
        <v>16929</v>
      </c>
      <c r="G3919" s="12" t="s">
        <v>56</v>
      </c>
      <c r="H3919" s="12"/>
      <c r="I3919" s="14" t="s">
        <v>381</v>
      </c>
      <c r="J3919" s="12" t="s">
        <v>24</v>
      </c>
      <c r="K3919" s="12" t="s">
        <v>25</v>
      </c>
      <c r="L3919" s="12" t="s">
        <v>39</v>
      </c>
      <c r="M3919" s="11" t="s">
        <v>40</v>
      </c>
      <c r="N3919" s="11" t="s">
        <v>183</v>
      </c>
      <c r="O3919" s="12" t="s">
        <v>29</v>
      </c>
      <c r="P3919" s="12"/>
      <c r="Q3919" s="15" t="s">
        <v>16930</v>
      </c>
      <c r="R3919" s="12" t="s">
        <v>42</v>
      </c>
      <c r="S3919" s="11" t="s">
        <v>16931</v>
      </c>
      <c r="T3919" s="11" t="s">
        <v>16932</v>
      </c>
    </row>
    <row x14ac:dyDescent="0.25" r="3920" customHeight="1" ht="19.5">
      <c r="A3920" s="18">
        <v>45207</v>
      </c>
      <c r="B3920" s="11" t="s">
        <v>16933</v>
      </c>
      <c r="C3920" s="11" t="s">
        <v>6374</v>
      </c>
      <c r="D3920" s="12"/>
      <c r="E3920" s="13">
        <v>18671446579</v>
      </c>
      <c r="F3920" s="11" t="s">
        <v>16934</v>
      </c>
      <c r="G3920" s="12" t="s">
        <v>115</v>
      </c>
      <c r="H3920" s="12" t="s">
        <v>121</v>
      </c>
      <c r="I3920" s="14">
        <v>10015</v>
      </c>
      <c r="J3920" s="12" t="s">
        <v>24</v>
      </c>
      <c r="K3920" s="12" t="s">
        <v>69</v>
      </c>
      <c r="L3920" s="12" t="s">
        <v>26</v>
      </c>
      <c r="M3920" s="11" t="s">
        <v>40</v>
      </c>
      <c r="N3920" s="11" t="s">
        <v>28</v>
      </c>
      <c r="O3920" s="12" t="s">
        <v>29</v>
      </c>
      <c r="P3920" s="12"/>
      <c r="Q3920" s="15" t="s">
        <v>16935</v>
      </c>
      <c r="R3920" s="12" t="s">
        <v>31</v>
      </c>
      <c r="S3920" s="11" t="s">
        <v>16936</v>
      </c>
      <c r="T3920" s="11"/>
    </row>
    <row x14ac:dyDescent="0.25" r="3921" customHeight="1" ht="19.5">
      <c r="A3921" s="18">
        <v>45207</v>
      </c>
      <c r="B3921" s="11" t="s">
        <v>16937</v>
      </c>
      <c r="C3921" s="11" t="s">
        <v>4499</v>
      </c>
      <c r="D3921" s="12"/>
      <c r="E3921" s="13">
        <v>15571711888</v>
      </c>
      <c r="F3921" s="11" t="s">
        <v>16938</v>
      </c>
      <c r="G3921" s="12" t="s">
        <v>62</v>
      </c>
      <c r="H3921" s="12"/>
      <c r="I3921" s="14" t="s">
        <v>1024</v>
      </c>
      <c r="J3921" s="12" t="s">
        <v>24</v>
      </c>
      <c r="K3921" s="12" t="s">
        <v>25</v>
      </c>
      <c r="L3921" s="12" t="s">
        <v>39</v>
      </c>
      <c r="M3921" s="11" t="s">
        <v>40</v>
      </c>
      <c r="N3921" s="11" t="s">
        <v>183</v>
      </c>
      <c r="O3921" s="12" t="s">
        <v>29</v>
      </c>
      <c r="P3921" s="12"/>
      <c r="Q3921" s="15" t="s">
        <v>16939</v>
      </c>
      <c r="R3921" s="12" t="s">
        <v>42</v>
      </c>
      <c r="S3921" s="11" t="s">
        <v>16940</v>
      </c>
      <c r="T3921" s="11" t="s">
        <v>16941</v>
      </c>
    </row>
    <row x14ac:dyDescent="0.25" r="3922" customHeight="1" ht="19.5">
      <c r="A3922" s="18">
        <v>45207</v>
      </c>
      <c r="B3922" s="11" t="s">
        <v>16942</v>
      </c>
      <c r="C3922" s="11" t="s">
        <v>1132</v>
      </c>
      <c r="D3922" s="12"/>
      <c r="E3922" s="13">
        <v>13040957646</v>
      </c>
      <c r="F3922" s="11" t="s">
        <v>16943</v>
      </c>
      <c r="G3922" s="12" t="s">
        <v>115</v>
      </c>
      <c r="H3922" s="12"/>
      <c r="I3922" s="14" t="s">
        <v>57</v>
      </c>
      <c r="J3922" s="12" t="s">
        <v>24</v>
      </c>
      <c r="K3922" s="12" t="s">
        <v>25</v>
      </c>
      <c r="L3922" s="12" t="s">
        <v>39</v>
      </c>
      <c r="M3922" s="11" t="s">
        <v>27</v>
      </c>
      <c r="N3922" s="11" t="s">
        <v>183</v>
      </c>
      <c r="O3922" s="12" t="s">
        <v>29</v>
      </c>
      <c r="P3922" s="12"/>
      <c r="Q3922" s="15" t="s">
        <v>16944</v>
      </c>
      <c r="R3922" s="12" t="s">
        <v>51</v>
      </c>
      <c r="S3922" s="11" t="s">
        <v>16945</v>
      </c>
      <c r="T3922" s="11"/>
    </row>
    <row x14ac:dyDescent="0.25" r="3923" customHeight="1" ht="19.5">
      <c r="A3923" s="18">
        <v>45207</v>
      </c>
      <c r="B3923" s="11" t="s">
        <v>16946</v>
      </c>
      <c r="C3923" s="11" t="s">
        <v>1132</v>
      </c>
      <c r="D3923" s="12"/>
      <c r="E3923" s="13">
        <v>15572704005</v>
      </c>
      <c r="F3923" s="11" t="s">
        <v>16947</v>
      </c>
      <c r="G3923" s="12" t="s">
        <v>37</v>
      </c>
      <c r="H3923" s="12"/>
      <c r="I3923" s="14" t="s">
        <v>211</v>
      </c>
      <c r="J3923" s="12" t="s">
        <v>24</v>
      </c>
      <c r="K3923" s="12" t="s">
        <v>25</v>
      </c>
      <c r="L3923" s="12" t="s">
        <v>39</v>
      </c>
      <c r="M3923" s="11" t="s">
        <v>40</v>
      </c>
      <c r="N3923" s="11" t="s">
        <v>183</v>
      </c>
      <c r="O3923" s="12" t="s">
        <v>29</v>
      </c>
      <c r="P3923" s="12"/>
      <c r="Q3923" s="15" t="s">
        <v>16948</v>
      </c>
      <c r="R3923" s="12" t="s">
        <v>51</v>
      </c>
      <c r="S3923" s="11" t="s">
        <v>16949</v>
      </c>
      <c r="T3923" s="11"/>
    </row>
    <row x14ac:dyDescent="0.25" r="3924" customHeight="1" ht="19.5">
      <c r="A3924" s="18">
        <v>45207</v>
      </c>
      <c r="B3924" s="11" t="s">
        <v>16950</v>
      </c>
      <c r="C3924" s="11" t="s">
        <v>1132</v>
      </c>
      <c r="D3924" s="12"/>
      <c r="E3924" s="13">
        <v>13294246690</v>
      </c>
      <c r="F3924" s="11" t="s">
        <v>16951</v>
      </c>
      <c r="G3924" s="12" t="s">
        <v>115</v>
      </c>
      <c r="H3924" s="12"/>
      <c r="I3924" s="14" t="s">
        <v>182</v>
      </c>
      <c r="J3924" s="12" t="s">
        <v>24</v>
      </c>
      <c r="K3924" s="12" t="s">
        <v>25</v>
      </c>
      <c r="L3924" s="12" t="s">
        <v>39</v>
      </c>
      <c r="M3924" s="11" t="s">
        <v>40</v>
      </c>
      <c r="N3924" s="11" t="s">
        <v>183</v>
      </c>
      <c r="O3924" s="12" t="s">
        <v>29</v>
      </c>
      <c r="P3924" s="12"/>
      <c r="Q3924" s="15" t="s">
        <v>16952</v>
      </c>
      <c r="R3924" s="12" t="s">
        <v>51</v>
      </c>
      <c r="S3924" s="11" t="s">
        <v>16953</v>
      </c>
      <c r="T3924" s="11"/>
    </row>
    <row x14ac:dyDescent="0.25" r="3925" customHeight="1" ht="19.5">
      <c r="A3925" s="18">
        <v>45207</v>
      </c>
      <c r="B3925" s="11" t="s">
        <v>16954</v>
      </c>
      <c r="C3925" s="11" t="s">
        <v>1132</v>
      </c>
      <c r="D3925" s="12"/>
      <c r="E3925" s="13">
        <v>13100788768</v>
      </c>
      <c r="F3925" s="11" t="s">
        <v>16955</v>
      </c>
      <c r="G3925" s="12" t="s">
        <v>37</v>
      </c>
      <c r="H3925" s="12" t="s">
        <v>98</v>
      </c>
      <c r="I3925" s="14" t="s">
        <v>235</v>
      </c>
      <c r="J3925" s="12" t="s">
        <v>24</v>
      </c>
      <c r="K3925" s="12" t="s">
        <v>25</v>
      </c>
      <c r="L3925" s="12" t="s">
        <v>39</v>
      </c>
      <c r="M3925" s="11" t="s">
        <v>27</v>
      </c>
      <c r="N3925" s="11" t="s">
        <v>183</v>
      </c>
      <c r="O3925" s="12" t="s">
        <v>29</v>
      </c>
      <c r="P3925" s="12"/>
      <c r="Q3925" s="15" t="s">
        <v>16956</v>
      </c>
      <c r="R3925" s="12" t="s">
        <v>51</v>
      </c>
      <c r="S3925" s="11" t="s">
        <v>16957</v>
      </c>
      <c r="T3925" s="11"/>
    </row>
    <row x14ac:dyDescent="0.25" r="3926" customHeight="1" ht="19.5">
      <c r="A3926" s="18">
        <v>45207</v>
      </c>
      <c r="B3926" s="11" t="s">
        <v>16958</v>
      </c>
      <c r="C3926" s="11" t="s">
        <v>1132</v>
      </c>
      <c r="D3926" s="12"/>
      <c r="E3926" s="13">
        <v>13197300076</v>
      </c>
      <c r="F3926" s="11" t="s">
        <v>16959</v>
      </c>
      <c r="G3926" s="12" t="s">
        <v>289</v>
      </c>
      <c r="H3926" s="12"/>
      <c r="I3926" s="14" t="s">
        <v>590</v>
      </c>
      <c r="J3926" s="12" t="s">
        <v>24</v>
      </c>
      <c r="K3926" s="12" t="s">
        <v>25</v>
      </c>
      <c r="L3926" s="12" t="s">
        <v>39</v>
      </c>
      <c r="M3926" s="11" t="s">
        <v>40</v>
      </c>
      <c r="N3926" s="11" t="s">
        <v>183</v>
      </c>
      <c r="O3926" s="12" t="s">
        <v>29</v>
      </c>
      <c r="P3926" s="12"/>
      <c r="Q3926" s="15" t="s">
        <v>16960</v>
      </c>
      <c r="R3926" s="12" t="s">
        <v>51</v>
      </c>
      <c r="S3926" s="11" t="s">
        <v>16961</v>
      </c>
      <c r="T3926" s="11"/>
    </row>
    <row x14ac:dyDescent="0.25" r="3927" customHeight="1" ht="19.5">
      <c r="A3927" s="18">
        <v>45207</v>
      </c>
      <c r="B3927" s="11" t="s">
        <v>16962</v>
      </c>
      <c r="C3927" s="11" t="s">
        <v>1132</v>
      </c>
      <c r="D3927" s="12"/>
      <c r="E3927" s="13">
        <v>18672099559</v>
      </c>
      <c r="F3927" s="11" t="s">
        <v>16963</v>
      </c>
      <c r="G3927" s="12" t="s">
        <v>48</v>
      </c>
      <c r="H3927" s="12"/>
      <c r="I3927" s="14" t="s">
        <v>131</v>
      </c>
      <c r="J3927" s="12" t="s">
        <v>24</v>
      </c>
      <c r="K3927" s="12" t="s">
        <v>25</v>
      </c>
      <c r="L3927" s="12" t="s">
        <v>39</v>
      </c>
      <c r="M3927" s="11" t="s">
        <v>27</v>
      </c>
      <c r="N3927" s="11" t="s">
        <v>183</v>
      </c>
      <c r="O3927" s="12" t="s">
        <v>29</v>
      </c>
      <c r="P3927" s="12"/>
      <c r="Q3927" s="15" t="s">
        <v>16964</v>
      </c>
      <c r="R3927" s="12" t="s">
        <v>51</v>
      </c>
      <c r="S3927" s="11" t="s">
        <v>16965</v>
      </c>
      <c r="T3927" s="11"/>
    </row>
    <row x14ac:dyDescent="0.25" r="3928" customHeight="1" ht="19.5">
      <c r="A3928" s="18">
        <v>45207</v>
      </c>
      <c r="B3928" s="11" t="s">
        <v>16966</v>
      </c>
      <c r="C3928" s="11" t="s">
        <v>1132</v>
      </c>
      <c r="D3928" s="12"/>
      <c r="E3928" s="13">
        <v>13032738832</v>
      </c>
      <c r="F3928" s="11" t="s">
        <v>14595</v>
      </c>
      <c r="G3928" s="12" t="s">
        <v>37</v>
      </c>
      <c r="H3928" s="12" t="s">
        <v>98</v>
      </c>
      <c r="I3928" s="14" t="s">
        <v>57</v>
      </c>
      <c r="J3928" s="12" t="s">
        <v>24</v>
      </c>
      <c r="K3928" s="12" t="s">
        <v>25</v>
      </c>
      <c r="L3928" s="12" t="s">
        <v>39</v>
      </c>
      <c r="M3928" s="11" t="s">
        <v>40</v>
      </c>
      <c r="N3928" s="11" t="s">
        <v>183</v>
      </c>
      <c r="O3928" s="12" t="s">
        <v>29</v>
      </c>
      <c r="P3928" s="12"/>
      <c r="Q3928" s="15" t="s">
        <v>16967</v>
      </c>
      <c r="R3928" s="12" t="s">
        <v>51</v>
      </c>
      <c r="S3928" s="11" t="s">
        <v>16968</v>
      </c>
      <c r="T3928" s="11"/>
    </row>
    <row x14ac:dyDescent="0.25" r="3929" customHeight="1" ht="19.5">
      <c r="A3929" s="18">
        <v>45207</v>
      </c>
      <c r="B3929" s="11" t="s">
        <v>16969</v>
      </c>
      <c r="C3929" s="11" t="s">
        <v>16970</v>
      </c>
      <c r="D3929" s="12"/>
      <c r="E3929" s="13">
        <v>15671063588</v>
      </c>
      <c r="F3929" s="11" t="s">
        <v>16971</v>
      </c>
      <c r="G3929" s="12" t="s">
        <v>56</v>
      </c>
      <c r="H3929" s="12"/>
      <c r="I3929" s="14" t="s">
        <v>925</v>
      </c>
      <c r="J3929" s="12" t="s">
        <v>24</v>
      </c>
      <c r="K3929" s="12" t="s">
        <v>25</v>
      </c>
      <c r="L3929" s="12" t="s">
        <v>39</v>
      </c>
      <c r="M3929" s="11" t="s">
        <v>27</v>
      </c>
      <c r="N3929" s="11" t="s">
        <v>183</v>
      </c>
      <c r="O3929" s="12" t="s">
        <v>29</v>
      </c>
      <c r="P3929" s="12"/>
      <c r="Q3929" s="15" t="s">
        <v>16972</v>
      </c>
      <c r="R3929" s="12" t="s">
        <v>42</v>
      </c>
      <c r="S3929" s="11" t="s">
        <v>16973</v>
      </c>
      <c r="T3929" s="11"/>
    </row>
    <row x14ac:dyDescent="0.25" r="3930" customHeight="1" ht="19.5">
      <c r="A3930" s="18">
        <v>45207</v>
      </c>
      <c r="B3930" s="11" t="s">
        <v>16974</v>
      </c>
      <c r="C3930" s="11" t="s">
        <v>6921</v>
      </c>
      <c r="D3930" s="12"/>
      <c r="E3930" s="13">
        <v>15572797320</v>
      </c>
      <c r="F3930" s="11" t="s">
        <v>16975</v>
      </c>
      <c r="G3930" s="12" t="s">
        <v>216</v>
      </c>
      <c r="H3930" s="12"/>
      <c r="I3930" s="14" t="s">
        <v>182</v>
      </c>
      <c r="J3930" s="12" t="s">
        <v>24</v>
      </c>
      <c r="K3930" s="12" t="s">
        <v>25</v>
      </c>
      <c r="L3930" s="12" t="s">
        <v>39</v>
      </c>
      <c r="M3930" s="11" t="s">
        <v>27</v>
      </c>
      <c r="N3930" s="11" t="s">
        <v>183</v>
      </c>
      <c r="O3930" s="12" t="s">
        <v>29</v>
      </c>
      <c r="P3930" s="12"/>
      <c r="Q3930" s="15" t="s">
        <v>16976</v>
      </c>
      <c r="R3930" s="12" t="s">
        <v>42</v>
      </c>
      <c r="S3930" s="11" t="s">
        <v>16977</v>
      </c>
      <c r="T3930" s="11"/>
    </row>
    <row x14ac:dyDescent="0.25" r="3931" customHeight="1" ht="19.5">
      <c r="A3931" s="18">
        <v>45207</v>
      </c>
      <c r="B3931" s="11" t="s">
        <v>16978</v>
      </c>
      <c r="C3931" s="11" t="s">
        <v>9714</v>
      </c>
      <c r="D3931" s="12"/>
      <c r="E3931" s="13" t="s">
        <v>16979</v>
      </c>
      <c r="F3931" s="11" t="s">
        <v>16980</v>
      </c>
      <c r="G3931" s="12" t="s">
        <v>74</v>
      </c>
      <c r="H3931" s="12"/>
      <c r="I3931" s="14" t="s">
        <v>99</v>
      </c>
      <c r="J3931" s="12" t="s">
        <v>24</v>
      </c>
      <c r="K3931" s="12" t="s">
        <v>25</v>
      </c>
      <c r="L3931" s="12" t="s">
        <v>39</v>
      </c>
      <c r="M3931" s="11" t="s">
        <v>40</v>
      </c>
      <c r="N3931" s="11" t="s">
        <v>183</v>
      </c>
      <c r="O3931" s="12" t="s">
        <v>29</v>
      </c>
      <c r="P3931" s="12"/>
      <c r="Q3931" s="15" t="s">
        <v>15882</v>
      </c>
      <c r="R3931" s="12" t="s">
        <v>42</v>
      </c>
      <c r="S3931" s="11" t="s">
        <v>16981</v>
      </c>
      <c r="T3931" s="11"/>
    </row>
    <row x14ac:dyDescent="0.25" r="3932" customHeight="1" ht="19.5">
      <c r="A3932" s="18">
        <v>45207</v>
      </c>
      <c r="B3932" s="11" t="s">
        <v>16982</v>
      </c>
      <c r="C3932" s="11" t="s">
        <v>1132</v>
      </c>
      <c r="D3932" s="12"/>
      <c r="E3932" s="13">
        <v>15672513498</v>
      </c>
      <c r="F3932" s="11" t="s">
        <v>16983</v>
      </c>
      <c r="G3932" s="12" t="s">
        <v>48</v>
      </c>
      <c r="H3932" s="12"/>
      <c r="I3932" s="14" t="s">
        <v>1394</v>
      </c>
      <c r="J3932" s="12" t="s">
        <v>24</v>
      </c>
      <c r="K3932" s="12" t="s">
        <v>25</v>
      </c>
      <c r="L3932" s="12" t="s">
        <v>39</v>
      </c>
      <c r="M3932" s="11" t="s">
        <v>40</v>
      </c>
      <c r="N3932" s="11" t="s">
        <v>183</v>
      </c>
      <c r="O3932" s="12" t="s">
        <v>29</v>
      </c>
      <c r="P3932" s="12"/>
      <c r="Q3932" s="15" t="s">
        <v>16984</v>
      </c>
      <c r="R3932" s="12" t="s">
        <v>51</v>
      </c>
      <c r="S3932" s="11" t="s">
        <v>16985</v>
      </c>
      <c r="T3932" s="11"/>
    </row>
    <row x14ac:dyDescent="0.25" r="3933" customHeight="1" ht="19.5">
      <c r="A3933" s="18">
        <v>45207</v>
      </c>
      <c r="B3933" s="11" t="s">
        <v>16986</v>
      </c>
      <c r="C3933" s="11" t="s">
        <v>9714</v>
      </c>
      <c r="D3933" s="12"/>
      <c r="E3933" s="13">
        <v>15572701021</v>
      </c>
      <c r="F3933" s="11" t="s">
        <v>16987</v>
      </c>
      <c r="G3933" s="12" t="s">
        <v>37</v>
      </c>
      <c r="H3933" s="12"/>
      <c r="I3933" s="14" t="s">
        <v>615</v>
      </c>
      <c r="J3933" s="12" t="s">
        <v>24</v>
      </c>
      <c r="K3933" s="12" t="s">
        <v>25</v>
      </c>
      <c r="L3933" s="12" t="s">
        <v>39</v>
      </c>
      <c r="M3933" s="11" t="s">
        <v>27</v>
      </c>
      <c r="N3933" s="11" t="s">
        <v>183</v>
      </c>
      <c r="O3933" s="12" t="s">
        <v>29</v>
      </c>
      <c r="P3933" s="12"/>
      <c r="Q3933" s="15" t="s">
        <v>16988</v>
      </c>
      <c r="R3933" s="12" t="s">
        <v>42</v>
      </c>
      <c r="S3933" s="11" t="s">
        <v>16989</v>
      </c>
      <c r="T3933" s="11"/>
    </row>
    <row x14ac:dyDescent="0.25" r="3934" customHeight="1" ht="19.5">
      <c r="A3934" s="18">
        <v>45207</v>
      </c>
      <c r="B3934" s="11" t="s">
        <v>16990</v>
      </c>
      <c r="C3934" s="11" t="s">
        <v>1132</v>
      </c>
      <c r="D3934" s="12"/>
      <c r="E3934" s="13">
        <v>15671012016</v>
      </c>
      <c r="F3934" s="11" t="s">
        <v>16991</v>
      </c>
      <c r="G3934" s="12" t="s">
        <v>115</v>
      </c>
      <c r="H3934" s="12"/>
      <c r="I3934" s="14" t="s">
        <v>241</v>
      </c>
      <c r="J3934" s="12" t="s">
        <v>24</v>
      </c>
      <c r="K3934" s="12" t="s">
        <v>25</v>
      </c>
      <c r="L3934" s="12" t="s">
        <v>39</v>
      </c>
      <c r="M3934" s="11" t="s">
        <v>40</v>
      </c>
      <c r="N3934" s="11" t="s">
        <v>183</v>
      </c>
      <c r="O3934" s="12" t="s">
        <v>29</v>
      </c>
      <c r="P3934" s="12"/>
      <c r="Q3934" s="15" t="s">
        <v>16992</v>
      </c>
      <c r="R3934" s="12" t="s">
        <v>51</v>
      </c>
      <c r="S3934" s="11" t="s">
        <v>16993</v>
      </c>
      <c r="T3934" s="11"/>
    </row>
    <row x14ac:dyDescent="0.25" r="3935" customHeight="1" ht="19.5">
      <c r="A3935" s="18">
        <v>45207</v>
      </c>
      <c r="B3935" s="11" t="s">
        <v>16994</v>
      </c>
      <c r="C3935" s="11" t="s">
        <v>336</v>
      </c>
      <c r="D3935" s="12"/>
      <c r="E3935" s="13">
        <v>18120353035</v>
      </c>
      <c r="F3935" s="11" t="s">
        <v>16995</v>
      </c>
      <c r="G3935" s="12" t="s">
        <v>48</v>
      </c>
      <c r="H3935" s="12"/>
      <c r="I3935" s="14">
        <v>10015</v>
      </c>
      <c r="J3935" s="12" t="s">
        <v>24</v>
      </c>
      <c r="K3935" s="12" t="s">
        <v>69</v>
      </c>
      <c r="L3935" s="12" t="s">
        <v>26</v>
      </c>
      <c r="M3935" s="11" t="s">
        <v>27</v>
      </c>
      <c r="N3935" s="11" t="s">
        <v>28</v>
      </c>
      <c r="O3935" s="12" t="s">
        <v>29</v>
      </c>
      <c r="P3935" s="12"/>
      <c r="Q3935" s="15" t="s">
        <v>16996</v>
      </c>
      <c r="R3935" s="12" t="s">
        <v>31</v>
      </c>
      <c r="S3935" s="11" t="s">
        <v>16997</v>
      </c>
      <c r="T3935" s="11" t="s">
        <v>16998</v>
      </c>
    </row>
    <row x14ac:dyDescent="0.25" r="3936" customHeight="1" ht="19.5">
      <c r="A3936" s="18">
        <v>45207</v>
      </c>
      <c r="B3936" s="11" t="s">
        <v>16999</v>
      </c>
      <c r="C3936" s="11" t="s">
        <v>1132</v>
      </c>
      <c r="D3936" s="12"/>
      <c r="E3936" s="13">
        <v>13872474650</v>
      </c>
      <c r="F3936" s="11" t="s">
        <v>17000</v>
      </c>
      <c r="G3936" s="12" t="s">
        <v>23</v>
      </c>
      <c r="H3936" s="12"/>
      <c r="I3936" s="14" t="s">
        <v>57</v>
      </c>
      <c r="J3936" s="12" t="s">
        <v>24</v>
      </c>
      <c r="K3936" s="12" t="s">
        <v>25</v>
      </c>
      <c r="L3936" s="12" t="s">
        <v>39</v>
      </c>
      <c r="M3936" s="11" t="s">
        <v>40</v>
      </c>
      <c r="N3936" s="11" t="s">
        <v>183</v>
      </c>
      <c r="O3936" s="12" t="s">
        <v>29</v>
      </c>
      <c r="P3936" s="12"/>
      <c r="Q3936" s="15" t="s">
        <v>17001</v>
      </c>
      <c r="R3936" s="12" t="s">
        <v>51</v>
      </c>
      <c r="S3936" s="11" t="s">
        <v>17002</v>
      </c>
      <c r="T3936" s="11"/>
    </row>
    <row x14ac:dyDescent="0.25" r="3937" customHeight="1" ht="19.5">
      <c r="A3937" s="18">
        <v>45207</v>
      </c>
      <c r="B3937" s="11" t="s">
        <v>17003</v>
      </c>
      <c r="C3937" s="11" t="s">
        <v>1132</v>
      </c>
      <c r="D3937" s="12"/>
      <c r="E3937" s="13">
        <v>15572782501</v>
      </c>
      <c r="F3937" s="11" t="s">
        <v>17004</v>
      </c>
      <c r="G3937" s="12" t="s">
        <v>289</v>
      </c>
      <c r="H3937" s="12"/>
      <c r="I3937" s="14" t="s">
        <v>226</v>
      </c>
      <c r="J3937" s="12" t="s">
        <v>24</v>
      </c>
      <c r="K3937" s="12" t="s">
        <v>25</v>
      </c>
      <c r="L3937" s="12" t="s">
        <v>39</v>
      </c>
      <c r="M3937" s="11" t="s">
        <v>40</v>
      </c>
      <c r="N3937" s="11" t="s">
        <v>183</v>
      </c>
      <c r="O3937" s="12" t="s">
        <v>29</v>
      </c>
      <c r="P3937" s="12"/>
      <c r="Q3937" s="15" t="s">
        <v>17005</v>
      </c>
      <c r="R3937" s="12" t="s">
        <v>51</v>
      </c>
      <c r="S3937" s="11" t="s">
        <v>17006</v>
      </c>
      <c r="T3937" s="11"/>
    </row>
    <row x14ac:dyDescent="0.25" r="3938" customHeight="1" ht="19.5">
      <c r="A3938" s="18">
        <v>45207</v>
      </c>
      <c r="B3938" s="11" t="s">
        <v>17007</v>
      </c>
      <c r="C3938" s="11" t="s">
        <v>1132</v>
      </c>
      <c r="D3938" s="12"/>
      <c r="E3938" s="13">
        <v>15671027246</v>
      </c>
      <c r="F3938" s="11" t="s">
        <v>1964</v>
      </c>
      <c r="G3938" s="12" t="s">
        <v>37</v>
      </c>
      <c r="H3938" s="12"/>
      <c r="I3938" s="14" t="s">
        <v>104</v>
      </c>
      <c r="J3938" s="12" t="s">
        <v>24</v>
      </c>
      <c r="K3938" s="12" t="s">
        <v>25</v>
      </c>
      <c r="L3938" s="12" t="s">
        <v>39</v>
      </c>
      <c r="M3938" s="11" t="s">
        <v>40</v>
      </c>
      <c r="N3938" s="11" t="s">
        <v>183</v>
      </c>
      <c r="O3938" s="12" t="s">
        <v>29</v>
      </c>
      <c r="P3938" s="12"/>
      <c r="Q3938" s="15" t="s">
        <v>17008</v>
      </c>
      <c r="R3938" s="12" t="s">
        <v>51</v>
      </c>
      <c r="S3938" s="11" t="s">
        <v>14628</v>
      </c>
      <c r="T3938" s="11"/>
    </row>
    <row x14ac:dyDescent="0.25" r="3939" customHeight="1" ht="19.5">
      <c r="A3939" s="18">
        <v>45207</v>
      </c>
      <c r="B3939" s="11" t="s">
        <v>17009</v>
      </c>
      <c r="C3939" s="11" t="s">
        <v>1132</v>
      </c>
      <c r="D3939" s="12"/>
      <c r="E3939" s="13">
        <v>18571045259</v>
      </c>
      <c r="F3939" s="11" t="s">
        <v>17010</v>
      </c>
      <c r="G3939" s="12" t="s">
        <v>48</v>
      </c>
      <c r="H3939" s="12"/>
      <c r="I3939" s="14" t="s">
        <v>211</v>
      </c>
      <c r="J3939" s="12" t="s">
        <v>24</v>
      </c>
      <c r="K3939" s="12" t="s">
        <v>25</v>
      </c>
      <c r="L3939" s="12" t="s">
        <v>39</v>
      </c>
      <c r="M3939" s="11" t="s">
        <v>40</v>
      </c>
      <c r="N3939" s="11" t="s">
        <v>183</v>
      </c>
      <c r="O3939" s="12" t="s">
        <v>29</v>
      </c>
      <c r="P3939" s="12"/>
      <c r="Q3939" s="15" t="s">
        <v>17011</v>
      </c>
      <c r="R3939" s="12" t="s">
        <v>51</v>
      </c>
      <c r="S3939" s="11" t="s">
        <v>17012</v>
      </c>
      <c r="T3939" s="11"/>
    </row>
    <row x14ac:dyDescent="0.25" r="3940" customHeight="1" ht="19.5">
      <c r="A3940" s="18">
        <v>45207</v>
      </c>
      <c r="B3940" s="11" t="s">
        <v>17013</v>
      </c>
      <c r="C3940" s="11" t="s">
        <v>1132</v>
      </c>
      <c r="D3940" s="12"/>
      <c r="E3940" s="13">
        <v>19972758018</v>
      </c>
      <c r="F3940" s="11" t="s">
        <v>17014</v>
      </c>
      <c r="G3940" s="12" t="s">
        <v>48</v>
      </c>
      <c r="H3940" s="12"/>
      <c r="I3940" s="14" t="s">
        <v>796</v>
      </c>
      <c r="J3940" s="12" t="s">
        <v>24</v>
      </c>
      <c r="K3940" s="12" t="s">
        <v>25</v>
      </c>
      <c r="L3940" s="12" t="s">
        <v>39</v>
      </c>
      <c r="M3940" s="11" t="s">
        <v>40</v>
      </c>
      <c r="N3940" s="11" t="s">
        <v>183</v>
      </c>
      <c r="O3940" s="12" t="s">
        <v>29</v>
      </c>
      <c r="P3940" s="12"/>
      <c r="Q3940" s="15" t="s">
        <v>17015</v>
      </c>
      <c r="R3940" s="12" t="s">
        <v>51</v>
      </c>
      <c r="S3940" s="11" t="s">
        <v>17016</v>
      </c>
      <c r="T3940" s="11"/>
    </row>
    <row x14ac:dyDescent="0.25" r="3941" customHeight="1" ht="19.5">
      <c r="A3941" s="18">
        <v>45207</v>
      </c>
      <c r="B3941" s="11" t="s">
        <v>17017</v>
      </c>
      <c r="C3941" s="11" t="s">
        <v>1132</v>
      </c>
      <c r="D3941" s="12"/>
      <c r="E3941" s="13">
        <v>15572716392</v>
      </c>
      <c r="F3941" s="11" t="s">
        <v>3345</v>
      </c>
      <c r="G3941" s="12" t="s">
        <v>289</v>
      </c>
      <c r="H3941" s="12" t="s">
        <v>98</v>
      </c>
      <c r="I3941" s="14" t="s">
        <v>221</v>
      </c>
      <c r="J3941" s="12" t="s">
        <v>24</v>
      </c>
      <c r="K3941" s="12" t="s">
        <v>25</v>
      </c>
      <c r="L3941" s="12" t="s">
        <v>39</v>
      </c>
      <c r="M3941" s="11" t="s">
        <v>27</v>
      </c>
      <c r="N3941" s="11" t="s">
        <v>183</v>
      </c>
      <c r="O3941" s="12" t="s">
        <v>29</v>
      </c>
      <c r="P3941" s="12"/>
      <c r="Q3941" s="15" t="s">
        <v>17018</v>
      </c>
      <c r="R3941" s="12" t="s">
        <v>51</v>
      </c>
      <c r="S3941" s="11" t="s">
        <v>14588</v>
      </c>
      <c r="T3941" s="11"/>
    </row>
    <row x14ac:dyDescent="0.25" r="3942" customHeight="1" ht="19.5">
      <c r="A3942" s="18">
        <v>45207</v>
      </c>
      <c r="B3942" s="11" t="s">
        <v>17019</v>
      </c>
      <c r="C3942" s="11" t="s">
        <v>660</v>
      </c>
      <c r="D3942" s="12"/>
      <c r="E3942" s="13">
        <v>15629382030</v>
      </c>
      <c r="F3942" s="11" t="s">
        <v>17020</v>
      </c>
      <c r="G3942" s="12" t="s">
        <v>23</v>
      </c>
      <c r="H3942" s="12"/>
      <c r="I3942" s="14" t="s">
        <v>57</v>
      </c>
      <c r="J3942" s="12" t="s">
        <v>24</v>
      </c>
      <c r="K3942" s="12" t="s">
        <v>25</v>
      </c>
      <c r="L3942" s="12" t="s">
        <v>39</v>
      </c>
      <c r="M3942" s="11" t="s">
        <v>40</v>
      </c>
      <c r="N3942" s="11" t="s">
        <v>624</v>
      </c>
      <c r="O3942" s="12" t="s">
        <v>29</v>
      </c>
      <c r="P3942" s="12"/>
      <c r="Q3942" s="15" t="s">
        <v>17021</v>
      </c>
      <c r="R3942" s="12" t="s">
        <v>42</v>
      </c>
      <c r="S3942" s="11" t="s">
        <v>17022</v>
      </c>
      <c r="T3942" s="11" t="s">
        <v>17023</v>
      </c>
    </row>
    <row x14ac:dyDescent="0.25" r="3943" customHeight="1" ht="19.5">
      <c r="A3943" s="18">
        <v>45207</v>
      </c>
      <c r="B3943" s="11" t="s">
        <v>17024</v>
      </c>
      <c r="C3943" s="11" t="s">
        <v>660</v>
      </c>
      <c r="D3943" s="12"/>
      <c r="E3943" s="13">
        <v>15571754298</v>
      </c>
      <c r="F3943" s="11" t="s">
        <v>17025</v>
      </c>
      <c r="G3943" s="12" t="s">
        <v>48</v>
      </c>
      <c r="H3943" s="12" t="s">
        <v>121</v>
      </c>
      <c r="I3943" s="14" t="s">
        <v>590</v>
      </c>
      <c r="J3943" s="12" t="s">
        <v>24</v>
      </c>
      <c r="K3943" s="12" t="s">
        <v>25</v>
      </c>
      <c r="L3943" s="12" t="s">
        <v>39</v>
      </c>
      <c r="M3943" s="11" t="s">
        <v>40</v>
      </c>
      <c r="N3943" s="11" t="s">
        <v>624</v>
      </c>
      <c r="O3943" s="12" t="s">
        <v>29</v>
      </c>
      <c r="P3943" s="12"/>
      <c r="Q3943" s="15" t="s">
        <v>17026</v>
      </c>
      <c r="R3943" s="12" t="s">
        <v>42</v>
      </c>
      <c r="S3943" s="11" t="s">
        <v>17027</v>
      </c>
      <c r="T3943" s="11" t="s">
        <v>17028</v>
      </c>
    </row>
    <row x14ac:dyDescent="0.25" r="3944" customHeight="1" ht="19.5">
      <c r="A3944" s="18">
        <v>45207</v>
      </c>
      <c r="B3944" s="11" t="s">
        <v>17029</v>
      </c>
      <c r="C3944" s="11" t="s">
        <v>660</v>
      </c>
      <c r="D3944" s="12"/>
      <c r="E3944" s="13">
        <v>15572736023</v>
      </c>
      <c r="F3944" s="11" t="s">
        <v>17030</v>
      </c>
      <c r="G3944" s="12" t="s">
        <v>48</v>
      </c>
      <c r="H3944" s="12"/>
      <c r="I3944" s="14" t="s">
        <v>104</v>
      </c>
      <c r="J3944" s="12" t="s">
        <v>24</v>
      </c>
      <c r="K3944" s="12" t="s">
        <v>25</v>
      </c>
      <c r="L3944" s="12" t="s">
        <v>39</v>
      </c>
      <c r="M3944" s="11" t="s">
        <v>27</v>
      </c>
      <c r="N3944" s="11" t="s">
        <v>624</v>
      </c>
      <c r="O3944" s="12" t="s">
        <v>29</v>
      </c>
      <c r="P3944" s="12"/>
      <c r="Q3944" s="15" t="s">
        <v>17031</v>
      </c>
      <c r="R3944" s="12" t="s">
        <v>42</v>
      </c>
      <c r="S3944" s="11" t="s">
        <v>17032</v>
      </c>
      <c r="T3944" s="11" t="s">
        <v>6132</v>
      </c>
    </row>
    <row x14ac:dyDescent="0.25" r="3945" customHeight="1" ht="19.5">
      <c r="A3945" s="18">
        <v>45207</v>
      </c>
      <c r="B3945" s="11" t="s">
        <v>17033</v>
      </c>
      <c r="C3945" s="11" t="s">
        <v>660</v>
      </c>
      <c r="D3945" s="12"/>
      <c r="E3945" s="13">
        <v>18527203932</v>
      </c>
      <c r="F3945" s="11" t="s">
        <v>17034</v>
      </c>
      <c r="G3945" s="12" t="s">
        <v>48</v>
      </c>
      <c r="H3945" s="12" t="s">
        <v>98</v>
      </c>
      <c r="I3945" s="14" t="s">
        <v>57</v>
      </c>
      <c r="J3945" s="12" t="s">
        <v>24</v>
      </c>
      <c r="K3945" s="12" t="s">
        <v>25</v>
      </c>
      <c r="L3945" s="12" t="s">
        <v>39</v>
      </c>
      <c r="M3945" s="11" t="s">
        <v>40</v>
      </c>
      <c r="N3945" s="11" t="s">
        <v>624</v>
      </c>
      <c r="O3945" s="12" t="s">
        <v>29</v>
      </c>
      <c r="P3945" s="12"/>
      <c r="Q3945" s="15" t="s">
        <v>17035</v>
      </c>
      <c r="R3945" s="12" t="s">
        <v>42</v>
      </c>
      <c r="S3945" s="11" t="s">
        <v>17036</v>
      </c>
      <c r="T3945" s="11" t="s">
        <v>6147</v>
      </c>
    </row>
    <row x14ac:dyDescent="0.25" r="3946" customHeight="1" ht="19.5">
      <c r="A3946" s="18">
        <v>45207</v>
      </c>
      <c r="B3946" s="11" t="s">
        <v>17037</v>
      </c>
      <c r="C3946" s="11" t="s">
        <v>6191</v>
      </c>
      <c r="D3946" s="12"/>
      <c r="E3946" s="13">
        <v>13235620313</v>
      </c>
      <c r="F3946" s="11" t="s">
        <v>17038</v>
      </c>
      <c r="G3946" s="12" t="s">
        <v>23</v>
      </c>
      <c r="H3946" s="12"/>
      <c r="I3946" s="14" t="s">
        <v>99</v>
      </c>
      <c r="J3946" s="12" t="s">
        <v>24</v>
      </c>
      <c r="K3946" s="12" t="s">
        <v>25</v>
      </c>
      <c r="L3946" s="12" t="s">
        <v>39</v>
      </c>
      <c r="M3946" s="11" t="s">
        <v>40</v>
      </c>
      <c r="N3946" s="11" t="s">
        <v>624</v>
      </c>
      <c r="O3946" s="12" t="s">
        <v>29</v>
      </c>
      <c r="P3946" s="12"/>
      <c r="Q3946" s="15" t="s">
        <v>17039</v>
      </c>
      <c r="R3946" s="12" t="s">
        <v>42</v>
      </c>
      <c r="S3946" s="11" t="s">
        <v>17040</v>
      </c>
      <c r="T3946" s="11" t="s">
        <v>17041</v>
      </c>
    </row>
    <row x14ac:dyDescent="0.25" r="3947" customHeight="1" ht="19.5">
      <c r="A3947" s="18">
        <v>45207</v>
      </c>
      <c r="B3947" s="11" t="s">
        <v>17042</v>
      </c>
      <c r="C3947" s="11" t="s">
        <v>660</v>
      </c>
      <c r="D3947" s="12"/>
      <c r="E3947" s="13">
        <v>15572706877</v>
      </c>
      <c r="F3947" s="11" t="s">
        <v>17043</v>
      </c>
      <c r="G3947" s="12" t="s">
        <v>48</v>
      </c>
      <c r="H3947" s="12"/>
      <c r="I3947" s="14" t="s">
        <v>182</v>
      </c>
      <c r="J3947" s="12" t="s">
        <v>24</v>
      </c>
      <c r="K3947" s="12" t="s">
        <v>25</v>
      </c>
      <c r="L3947" s="12" t="s">
        <v>39</v>
      </c>
      <c r="M3947" s="11" t="s">
        <v>675</v>
      </c>
      <c r="N3947" s="11" t="s">
        <v>624</v>
      </c>
      <c r="O3947" s="12" t="s">
        <v>29</v>
      </c>
      <c r="P3947" s="12"/>
      <c r="Q3947" s="15" t="s">
        <v>17044</v>
      </c>
      <c r="R3947" s="12" t="s">
        <v>42</v>
      </c>
      <c r="S3947" s="11" t="s">
        <v>17045</v>
      </c>
      <c r="T3947" s="11" t="s">
        <v>17046</v>
      </c>
    </row>
    <row x14ac:dyDescent="0.25" r="3948" customHeight="1" ht="19.5">
      <c r="A3948" s="18">
        <v>45207</v>
      </c>
      <c r="B3948" s="11" t="s">
        <v>17047</v>
      </c>
      <c r="C3948" s="11" t="s">
        <v>6191</v>
      </c>
      <c r="D3948" s="12"/>
      <c r="E3948" s="13">
        <v>13477191210</v>
      </c>
      <c r="F3948" s="11" t="s">
        <v>17048</v>
      </c>
      <c r="G3948" s="12" t="s">
        <v>48</v>
      </c>
      <c r="H3948" s="12"/>
      <c r="I3948" s="14" t="s">
        <v>99</v>
      </c>
      <c r="J3948" s="12" t="s">
        <v>24</v>
      </c>
      <c r="K3948" s="12" t="s">
        <v>25</v>
      </c>
      <c r="L3948" s="12" t="s">
        <v>39</v>
      </c>
      <c r="M3948" s="11" t="s">
        <v>27</v>
      </c>
      <c r="N3948" s="11" t="s">
        <v>624</v>
      </c>
      <c r="O3948" s="12" t="s">
        <v>29</v>
      </c>
      <c r="P3948" s="12"/>
      <c r="Q3948" s="15" t="s">
        <v>17049</v>
      </c>
      <c r="R3948" s="12" t="s">
        <v>42</v>
      </c>
      <c r="S3948" s="11" t="s">
        <v>17050</v>
      </c>
      <c r="T3948" s="11" t="s">
        <v>17051</v>
      </c>
    </row>
    <row x14ac:dyDescent="0.25" r="3949" customHeight="1" ht="19.5">
      <c r="A3949" s="18">
        <v>45207</v>
      </c>
      <c r="B3949" s="11" t="s">
        <v>17052</v>
      </c>
      <c r="C3949" s="11" t="s">
        <v>4336</v>
      </c>
      <c r="D3949" s="12"/>
      <c r="E3949" s="13">
        <v>18307135678</v>
      </c>
      <c r="F3949" s="11" t="s">
        <v>10197</v>
      </c>
      <c r="G3949" s="12" t="s">
        <v>48</v>
      </c>
      <c r="H3949" s="12"/>
      <c r="I3949" s="14" t="s">
        <v>17053</v>
      </c>
      <c r="J3949" s="12" t="s">
        <v>24</v>
      </c>
      <c r="K3949" s="12" t="s">
        <v>25</v>
      </c>
      <c r="L3949" s="12" t="s">
        <v>39</v>
      </c>
      <c r="M3949" s="11" t="s">
        <v>40</v>
      </c>
      <c r="N3949" s="11" t="s">
        <v>28</v>
      </c>
      <c r="O3949" s="12" t="s">
        <v>29</v>
      </c>
      <c r="P3949" s="12"/>
      <c r="Q3949" s="15" t="s">
        <v>17054</v>
      </c>
      <c r="R3949" s="12" t="s">
        <v>7460</v>
      </c>
      <c r="S3949" s="11" t="s">
        <v>17055</v>
      </c>
      <c r="T3949" s="11" t="s">
        <v>17056</v>
      </c>
    </row>
    <row x14ac:dyDescent="0.25" r="3950" customHeight="1" ht="19.5">
      <c r="A3950" s="18">
        <v>45207</v>
      </c>
      <c r="B3950" s="11" t="s">
        <v>17057</v>
      </c>
      <c r="C3950" s="11" t="s">
        <v>1132</v>
      </c>
      <c r="D3950" s="12"/>
      <c r="E3950" s="13">
        <v>15549376023</v>
      </c>
      <c r="F3950" s="11" t="s">
        <v>17058</v>
      </c>
      <c r="G3950" s="12" t="s">
        <v>289</v>
      </c>
      <c r="H3950" s="12"/>
      <c r="I3950" s="14" t="s">
        <v>352</v>
      </c>
      <c r="J3950" s="12" t="s">
        <v>24</v>
      </c>
      <c r="K3950" s="12" t="s">
        <v>25</v>
      </c>
      <c r="L3950" s="12" t="s">
        <v>39</v>
      </c>
      <c r="M3950" s="11" t="s">
        <v>27</v>
      </c>
      <c r="N3950" s="11" t="s">
        <v>183</v>
      </c>
      <c r="O3950" s="12" t="s">
        <v>29</v>
      </c>
      <c r="P3950" s="12"/>
      <c r="Q3950" s="15" t="s">
        <v>17059</v>
      </c>
      <c r="R3950" s="12" t="s">
        <v>51</v>
      </c>
      <c r="S3950" s="11" t="s">
        <v>17060</v>
      </c>
      <c r="T3950" s="11"/>
    </row>
    <row x14ac:dyDescent="0.25" r="3951" customHeight="1" ht="19.5">
      <c r="A3951" s="18">
        <v>45207</v>
      </c>
      <c r="B3951" s="11" t="s">
        <v>17061</v>
      </c>
      <c r="C3951" s="11" t="s">
        <v>660</v>
      </c>
      <c r="D3951" s="12"/>
      <c r="E3951" s="13">
        <v>13207205720</v>
      </c>
      <c r="F3951" s="11" t="s">
        <v>17062</v>
      </c>
      <c r="G3951" s="12" t="s">
        <v>48</v>
      </c>
      <c r="H3951" s="12" t="s">
        <v>130</v>
      </c>
      <c r="I3951" s="14" t="s">
        <v>131</v>
      </c>
      <c r="J3951" s="12" t="s">
        <v>24</v>
      </c>
      <c r="K3951" s="12" t="s">
        <v>172</v>
      </c>
      <c r="L3951" s="12"/>
      <c r="M3951" s="11" t="s">
        <v>27</v>
      </c>
      <c r="N3951" s="11" t="s">
        <v>624</v>
      </c>
      <c r="O3951" s="12" t="s">
        <v>29</v>
      </c>
      <c r="P3951" s="12"/>
      <c r="Q3951" s="15" t="s">
        <v>17063</v>
      </c>
      <c r="R3951" s="12" t="s">
        <v>42</v>
      </c>
      <c r="S3951" s="11" t="s">
        <v>17064</v>
      </c>
      <c r="T3951" s="11" t="s">
        <v>17065</v>
      </c>
    </row>
    <row x14ac:dyDescent="0.25" r="3952" customHeight="1" ht="19.5">
      <c r="A3952" s="18">
        <v>45207</v>
      </c>
      <c r="B3952" s="11" t="s">
        <v>17066</v>
      </c>
      <c r="C3952" s="11" t="s">
        <v>17067</v>
      </c>
      <c r="D3952" s="12"/>
      <c r="E3952" s="13">
        <v>15586362843</v>
      </c>
      <c r="F3952" s="11" t="s">
        <v>17068</v>
      </c>
      <c r="G3952" s="12" t="s">
        <v>23</v>
      </c>
      <c r="H3952" s="12"/>
      <c r="I3952" s="14" t="s">
        <v>381</v>
      </c>
      <c r="J3952" s="12" t="s">
        <v>24</v>
      </c>
      <c r="K3952" s="12" t="s">
        <v>25</v>
      </c>
      <c r="L3952" s="12" t="s">
        <v>39</v>
      </c>
      <c r="M3952" s="11" t="s">
        <v>27</v>
      </c>
      <c r="N3952" s="11" t="s">
        <v>624</v>
      </c>
      <c r="O3952" s="12" t="s">
        <v>29</v>
      </c>
      <c r="P3952" s="12"/>
      <c r="Q3952" s="15" t="s">
        <v>17069</v>
      </c>
      <c r="R3952" s="12" t="s">
        <v>42</v>
      </c>
      <c r="S3952" s="11" t="s">
        <v>17070</v>
      </c>
      <c r="T3952" s="11" t="s">
        <v>17071</v>
      </c>
    </row>
    <row x14ac:dyDescent="0.25" r="3953" customHeight="1" ht="19.5">
      <c r="A3953" s="18">
        <v>45207</v>
      </c>
      <c r="B3953" s="11" t="s">
        <v>17072</v>
      </c>
      <c r="C3953" s="11" t="s">
        <v>6191</v>
      </c>
      <c r="D3953" s="12"/>
      <c r="E3953" s="13">
        <v>13227281246</v>
      </c>
      <c r="F3953" s="11" t="s">
        <v>17073</v>
      </c>
      <c r="G3953" s="12" t="s">
        <v>74</v>
      </c>
      <c r="H3953" s="12"/>
      <c r="I3953" s="14" t="s">
        <v>415</v>
      </c>
      <c r="J3953" s="12" t="s">
        <v>24</v>
      </c>
      <c r="K3953" s="12" t="s">
        <v>25</v>
      </c>
      <c r="L3953" s="12" t="s">
        <v>39</v>
      </c>
      <c r="M3953" s="11" t="s">
        <v>40</v>
      </c>
      <c r="N3953" s="11" t="s">
        <v>624</v>
      </c>
      <c r="O3953" s="12" t="s">
        <v>29</v>
      </c>
      <c r="P3953" s="12"/>
      <c r="Q3953" s="15" t="s">
        <v>17074</v>
      </c>
      <c r="R3953" s="12" t="s">
        <v>42</v>
      </c>
      <c r="S3953" s="11" t="s">
        <v>17075</v>
      </c>
      <c r="T3953" s="11" t="s">
        <v>17076</v>
      </c>
    </row>
    <row x14ac:dyDescent="0.25" r="3954" customHeight="1" ht="19.5">
      <c r="A3954" s="18">
        <v>45207</v>
      </c>
      <c r="B3954" s="11" t="s">
        <v>17077</v>
      </c>
      <c r="C3954" s="11" t="s">
        <v>1132</v>
      </c>
      <c r="D3954" s="12"/>
      <c r="E3954" s="13">
        <v>13094185998</v>
      </c>
      <c r="F3954" s="11" t="s">
        <v>17078</v>
      </c>
      <c r="G3954" s="12" t="s">
        <v>37</v>
      </c>
      <c r="H3954" s="12" t="s">
        <v>98</v>
      </c>
      <c r="I3954" s="14" t="s">
        <v>1394</v>
      </c>
      <c r="J3954" s="12" t="s">
        <v>24</v>
      </c>
      <c r="K3954" s="12" t="s">
        <v>25</v>
      </c>
      <c r="L3954" s="12" t="s">
        <v>39</v>
      </c>
      <c r="M3954" s="11" t="s">
        <v>40</v>
      </c>
      <c r="N3954" s="11" t="s">
        <v>183</v>
      </c>
      <c r="O3954" s="12" t="s">
        <v>29</v>
      </c>
      <c r="P3954" s="12"/>
      <c r="Q3954" s="15" t="s">
        <v>17079</v>
      </c>
      <c r="R3954" s="12" t="s">
        <v>51</v>
      </c>
      <c r="S3954" s="11" t="s">
        <v>17080</v>
      </c>
      <c r="T3954" s="11"/>
    </row>
    <row x14ac:dyDescent="0.25" r="3955" customHeight="1" ht="19.5">
      <c r="A3955" s="18">
        <v>45207</v>
      </c>
      <c r="B3955" s="11" t="s">
        <v>17081</v>
      </c>
      <c r="C3955" s="11" t="s">
        <v>1132</v>
      </c>
      <c r="D3955" s="12"/>
      <c r="E3955" s="13">
        <v>18671718463</v>
      </c>
      <c r="F3955" s="11" t="s">
        <v>13750</v>
      </c>
      <c r="G3955" s="12" t="s">
        <v>115</v>
      </c>
      <c r="H3955" s="12" t="s">
        <v>98</v>
      </c>
      <c r="I3955" s="14" t="s">
        <v>486</v>
      </c>
      <c r="J3955" s="12" t="s">
        <v>24</v>
      </c>
      <c r="K3955" s="12" t="s">
        <v>25</v>
      </c>
      <c r="L3955" s="12" t="s">
        <v>39</v>
      </c>
      <c r="M3955" s="11" t="s">
        <v>40</v>
      </c>
      <c r="N3955" s="11" t="s">
        <v>183</v>
      </c>
      <c r="O3955" s="12" t="s">
        <v>29</v>
      </c>
      <c r="P3955" s="12"/>
      <c r="Q3955" s="15" t="s">
        <v>17082</v>
      </c>
      <c r="R3955" s="12" t="s">
        <v>51</v>
      </c>
      <c r="S3955" s="11" t="s">
        <v>17083</v>
      </c>
      <c r="T3955" s="11"/>
    </row>
    <row x14ac:dyDescent="0.25" r="3956" customHeight="1" ht="19.5">
      <c r="A3956" s="18">
        <v>45207</v>
      </c>
      <c r="B3956" s="11" t="s">
        <v>17084</v>
      </c>
      <c r="C3956" s="11" t="s">
        <v>1132</v>
      </c>
      <c r="D3956" s="12"/>
      <c r="E3956" s="13">
        <v>18671706201</v>
      </c>
      <c r="F3956" s="11" t="s">
        <v>17085</v>
      </c>
      <c r="G3956" s="12" t="s">
        <v>74</v>
      </c>
      <c r="H3956" s="12" t="s">
        <v>130</v>
      </c>
      <c r="I3956" s="14" t="s">
        <v>68</v>
      </c>
      <c r="J3956" s="12" t="s">
        <v>24</v>
      </c>
      <c r="K3956" s="12" t="s">
        <v>25</v>
      </c>
      <c r="L3956" s="12" t="s">
        <v>39</v>
      </c>
      <c r="M3956" s="11" t="s">
        <v>40</v>
      </c>
      <c r="N3956" s="11" t="s">
        <v>183</v>
      </c>
      <c r="O3956" s="12" t="s">
        <v>29</v>
      </c>
      <c r="P3956" s="12"/>
      <c r="Q3956" s="15" t="s">
        <v>17086</v>
      </c>
      <c r="R3956" s="12" t="s">
        <v>42</v>
      </c>
      <c r="S3956" s="11" t="s">
        <v>17087</v>
      </c>
      <c r="T3956" s="11"/>
    </row>
    <row x14ac:dyDescent="0.25" r="3957" customHeight="1" ht="19.5">
      <c r="A3957" s="18">
        <v>45207</v>
      </c>
      <c r="B3957" s="11" t="s">
        <v>17088</v>
      </c>
      <c r="C3957" s="11" t="s">
        <v>1132</v>
      </c>
      <c r="D3957" s="12"/>
      <c r="E3957" s="13">
        <v>13277257205</v>
      </c>
      <c r="F3957" s="11" t="s">
        <v>17089</v>
      </c>
      <c r="G3957" s="12" t="s">
        <v>62</v>
      </c>
      <c r="H3957" s="12" t="s">
        <v>130</v>
      </c>
      <c r="I3957" s="14" t="s">
        <v>259</v>
      </c>
      <c r="J3957" s="12" t="s">
        <v>24</v>
      </c>
      <c r="K3957" s="12" t="s">
        <v>25</v>
      </c>
      <c r="L3957" s="12" t="s">
        <v>39</v>
      </c>
      <c r="M3957" s="11" t="s">
        <v>40</v>
      </c>
      <c r="N3957" s="11" t="s">
        <v>183</v>
      </c>
      <c r="O3957" s="12" t="s">
        <v>29</v>
      </c>
      <c r="P3957" s="12"/>
      <c r="Q3957" s="15" t="s">
        <v>17090</v>
      </c>
      <c r="R3957" s="12" t="s">
        <v>51</v>
      </c>
      <c r="S3957" s="11" t="s">
        <v>17091</v>
      </c>
      <c r="T3957" s="11"/>
    </row>
    <row x14ac:dyDescent="0.25" r="3958" customHeight="1" ht="19.5">
      <c r="A3958" s="18">
        <v>45207</v>
      </c>
      <c r="B3958" s="11" t="s">
        <v>17092</v>
      </c>
      <c r="C3958" s="11" t="s">
        <v>16692</v>
      </c>
      <c r="D3958" s="12"/>
      <c r="E3958" s="13">
        <v>18671775426</v>
      </c>
      <c r="F3958" s="11" t="s">
        <v>17093</v>
      </c>
      <c r="G3958" s="12" t="s">
        <v>74</v>
      </c>
      <c r="H3958" s="12"/>
      <c r="I3958" s="14" t="s">
        <v>259</v>
      </c>
      <c r="J3958" s="12" t="s">
        <v>24</v>
      </c>
      <c r="K3958" s="12" t="s">
        <v>25</v>
      </c>
      <c r="L3958" s="12" t="s">
        <v>39</v>
      </c>
      <c r="M3958" s="11" t="s">
        <v>40</v>
      </c>
      <c r="N3958" s="11" t="s">
        <v>28</v>
      </c>
      <c r="O3958" s="12" t="s">
        <v>29</v>
      </c>
      <c r="P3958" s="12"/>
      <c r="Q3958" s="15" t="s">
        <v>17094</v>
      </c>
      <c r="R3958" s="12" t="s">
        <v>42</v>
      </c>
      <c r="S3958" s="11" t="s">
        <v>17095</v>
      </c>
      <c r="T3958" s="11" t="s">
        <v>17096</v>
      </c>
    </row>
    <row x14ac:dyDescent="0.25" r="3959" customHeight="1" ht="19.5">
      <c r="A3959" s="18">
        <v>45207</v>
      </c>
      <c r="B3959" s="11" t="s">
        <v>17097</v>
      </c>
      <c r="C3959" s="11" t="s">
        <v>691</v>
      </c>
      <c r="D3959" s="12"/>
      <c r="E3959" s="13">
        <v>15337458540</v>
      </c>
      <c r="F3959" s="11" t="s">
        <v>17098</v>
      </c>
      <c r="G3959" s="12" t="s">
        <v>23</v>
      </c>
      <c r="H3959" s="12"/>
      <c r="I3959" s="14" t="s">
        <v>486</v>
      </c>
      <c r="J3959" s="12" t="s">
        <v>24</v>
      </c>
      <c r="K3959" s="12" t="s">
        <v>25</v>
      </c>
      <c r="L3959" s="12" t="s">
        <v>39</v>
      </c>
      <c r="M3959" s="11" t="s">
        <v>40</v>
      </c>
      <c r="N3959" s="11" t="s">
        <v>28</v>
      </c>
      <c r="O3959" s="12" t="s">
        <v>29</v>
      </c>
      <c r="P3959" s="12"/>
      <c r="Q3959" s="15" t="s">
        <v>17099</v>
      </c>
      <c r="R3959" s="12" t="s">
        <v>42</v>
      </c>
      <c r="S3959" s="11" t="s">
        <v>17100</v>
      </c>
      <c r="T3959" s="11" t="s">
        <v>17101</v>
      </c>
    </row>
    <row x14ac:dyDescent="0.25" r="3960" customHeight="1" ht="19.5">
      <c r="A3960" s="18">
        <v>45207</v>
      </c>
      <c r="B3960" s="11" t="s">
        <v>17102</v>
      </c>
      <c r="C3960" s="11" t="s">
        <v>691</v>
      </c>
      <c r="D3960" s="12"/>
      <c r="E3960" s="13">
        <v>15071796857</v>
      </c>
      <c r="F3960" s="11" t="s">
        <v>17103</v>
      </c>
      <c r="G3960" s="12" t="s">
        <v>23</v>
      </c>
      <c r="H3960" s="12"/>
      <c r="I3960" s="14" t="s">
        <v>131</v>
      </c>
      <c r="J3960" s="12" t="s">
        <v>24</v>
      </c>
      <c r="K3960" s="12" t="s">
        <v>25</v>
      </c>
      <c r="L3960" s="12" t="s">
        <v>39</v>
      </c>
      <c r="M3960" s="11" t="s">
        <v>40</v>
      </c>
      <c r="N3960" s="11" t="s">
        <v>28</v>
      </c>
      <c r="O3960" s="12" t="s">
        <v>29</v>
      </c>
      <c r="P3960" s="12"/>
      <c r="Q3960" s="15" t="s">
        <v>17104</v>
      </c>
      <c r="R3960" s="12" t="s">
        <v>42</v>
      </c>
      <c r="S3960" s="11" t="s">
        <v>17105</v>
      </c>
      <c r="T3960" s="11" t="s">
        <v>17106</v>
      </c>
    </row>
    <row x14ac:dyDescent="0.25" r="3961" customHeight="1" ht="19.5">
      <c r="A3961" s="18">
        <v>45207</v>
      </c>
      <c r="B3961" s="11" t="s">
        <v>17107</v>
      </c>
      <c r="C3961" s="11" t="s">
        <v>6519</v>
      </c>
      <c r="D3961" s="12"/>
      <c r="E3961" s="13">
        <v>15671028145</v>
      </c>
      <c r="F3961" s="11" t="s">
        <v>17108</v>
      </c>
      <c r="G3961" s="12" t="s">
        <v>74</v>
      </c>
      <c r="H3961" s="12"/>
      <c r="I3961" s="14" t="s">
        <v>221</v>
      </c>
      <c r="J3961" s="12" t="s">
        <v>24</v>
      </c>
      <c r="K3961" s="12" t="s">
        <v>25</v>
      </c>
      <c r="L3961" s="12" t="s">
        <v>39</v>
      </c>
      <c r="M3961" s="11" t="s">
        <v>27</v>
      </c>
      <c r="N3961" s="11" t="s">
        <v>28</v>
      </c>
      <c r="O3961" s="12" t="s">
        <v>29</v>
      </c>
      <c r="P3961" s="12"/>
      <c r="Q3961" s="15" t="s">
        <v>17109</v>
      </c>
      <c r="R3961" s="12" t="s">
        <v>42</v>
      </c>
      <c r="S3961" s="11" t="s">
        <v>17110</v>
      </c>
      <c r="T3961" s="11" t="s">
        <v>17111</v>
      </c>
    </row>
    <row x14ac:dyDescent="0.25" r="3962" customHeight="1" ht="19.5">
      <c r="A3962" s="18">
        <v>45207</v>
      </c>
      <c r="B3962" s="11" t="s">
        <v>17112</v>
      </c>
      <c r="C3962" s="11" t="s">
        <v>912</v>
      </c>
      <c r="D3962" s="12"/>
      <c r="E3962" s="13">
        <v>15572777209</v>
      </c>
      <c r="F3962" s="11" t="s">
        <v>17113</v>
      </c>
      <c r="G3962" s="12" t="s">
        <v>115</v>
      </c>
      <c r="H3962" s="12" t="s">
        <v>130</v>
      </c>
      <c r="I3962" s="14" t="s">
        <v>189</v>
      </c>
      <c r="J3962" s="12" t="s">
        <v>24</v>
      </c>
      <c r="K3962" s="12" t="s">
        <v>25</v>
      </c>
      <c r="L3962" s="12" t="s">
        <v>39</v>
      </c>
      <c r="M3962" s="11" t="s">
        <v>40</v>
      </c>
      <c r="N3962" s="11" t="s">
        <v>28</v>
      </c>
      <c r="O3962" s="12" t="s">
        <v>29</v>
      </c>
      <c r="P3962" s="12"/>
      <c r="Q3962" s="15" t="s">
        <v>17114</v>
      </c>
      <c r="R3962" s="12" t="s">
        <v>42</v>
      </c>
      <c r="S3962" s="11" t="s">
        <v>17115</v>
      </c>
      <c r="T3962" s="11" t="s">
        <v>17116</v>
      </c>
    </row>
    <row x14ac:dyDescent="0.25" r="3963" customHeight="1" ht="19.5">
      <c r="A3963" s="18">
        <v>45207</v>
      </c>
      <c r="B3963" s="11" t="s">
        <v>17117</v>
      </c>
      <c r="C3963" s="11" t="s">
        <v>336</v>
      </c>
      <c r="D3963" s="12"/>
      <c r="E3963" s="13" t="s">
        <v>17118</v>
      </c>
      <c r="F3963" s="11" t="s">
        <v>14202</v>
      </c>
      <c r="G3963" s="12" t="s">
        <v>74</v>
      </c>
      <c r="H3963" s="12" t="s">
        <v>130</v>
      </c>
      <c r="I3963" s="14" t="s">
        <v>148</v>
      </c>
      <c r="J3963" s="12" t="s">
        <v>24</v>
      </c>
      <c r="K3963" s="12" t="s">
        <v>25</v>
      </c>
      <c r="L3963" s="12" t="s">
        <v>39</v>
      </c>
      <c r="M3963" s="11" t="s">
        <v>149</v>
      </c>
      <c r="N3963" s="11" t="s">
        <v>28</v>
      </c>
      <c r="O3963" s="12" t="s">
        <v>29</v>
      </c>
      <c r="P3963" s="12"/>
      <c r="Q3963" s="15" t="s">
        <v>17119</v>
      </c>
      <c r="R3963" s="12" t="s">
        <v>42</v>
      </c>
      <c r="S3963" s="11" t="s">
        <v>17120</v>
      </c>
      <c r="T3963" s="11" t="s">
        <v>17121</v>
      </c>
    </row>
    <row x14ac:dyDescent="0.25" r="3964" customHeight="1" ht="19.5">
      <c r="A3964" s="18">
        <v>45207</v>
      </c>
      <c r="B3964" s="11" t="s">
        <v>17122</v>
      </c>
      <c r="C3964" s="11" t="s">
        <v>2492</v>
      </c>
      <c r="D3964" s="12"/>
      <c r="E3964" s="13">
        <v>18527203195</v>
      </c>
      <c r="F3964" s="11" t="s">
        <v>17123</v>
      </c>
      <c r="G3964" s="12" t="s">
        <v>74</v>
      </c>
      <c r="H3964" s="12"/>
      <c r="I3964" s="14" t="s">
        <v>99</v>
      </c>
      <c r="J3964" s="12" t="s">
        <v>24</v>
      </c>
      <c r="K3964" s="12" t="s">
        <v>25</v>
      </c>
      <c r="L3964" s="12" t="s">
        <v>39</v>
      </c>
      <c r="M3964" s="11" t="s">
        <v>40</v>
      </c>
      <c r="N3964" s="11" t="s">
        <v>28</v>
      </c>
      <c r="O3964" s="12" t="s">
        <v>29</v>
      </c>
      <c r="P3964" s="12"/>
      <c r="Q3964" s="15" t="s">
        <v>17124</v>
      </c>
      <c r="R3964" s="12" t="s">
        <v>42</v>
      </c>
      <c r="S3964" s="11" t="s">
        <v>17125</v>
      </c>
      <c r="T3964" s="11" t="s">
        <v>17126</v>
      </c>
    </row>
    <row x14ac:dyDescent="0.25" r="3965" customHeight="1" ht="19.5">
      <c r="A3965" s="18">
        <v>45207</v>
      </c>
      <c r="B3965" s="11" t="s">
        <v>17127</v>
      </c>
      <c r="C3965" s="11" t="s">
        <v>5823</v>
      </c>
      <c r="D3965" s="12"/>
      <c r="E3965" s="13" t="s">
        <v>13769</v>
      </c>
      <c r="F3965" s="11" t="s">
        <v>13770</v>
      </c>
      <c r="G3965" s="12" t="s">
        <v>74</v>
      </c>
      <c r="H3965" s="12"/>
      <c r="I3965" s="14">
        <v>10015</v>
      </c>
      <c r="J3965" s="12" t="s">
        <v>24</v>
      </c>
      <c r="K3965" s="12" t="s">
        <v>25</v>
      </c>
      <c r="L3965" s="12" t="s">
        <v>26</v>
      </c>
      <c r="M3965" s="11" t="s">
        <v>149</v>
      </c>
      <c r="N3965" s="11" t="s">
        <v>28</v>
      </c>
      <c r="O3965" s="12" t="s">
        <v>29</v>
      </c>
      <c r="P3965" s="12"/>
      <c r="Q3965" s="15" t="s">
        <v>17128</v>
      </c>
      <c r="R3965" s="12" t="s">
        <v>31</v>
      </c>
      <c r="S3965" s="11" t="s">
        <v>17129</v>
      </c>
      <c r="T3965" s="11" t="s">
        <v>17130</v>
      </c>
    </row>
    <row x14ac:dyDescent="0.25" r="3966" customHeight="1" ht="19.5">
      <c r="A3966" s="18">
        <v>45207</v>
      </c>
      <c r="B3966" s="11" t="s">
        <v>17131</v>
      </c>
      <c r="C3966" s="11" t="s">
        <v>6057</v>
      </c>
      <c r="D3966" s="12"/>
      <c r="E3966" s="13">
        <v>13349763957</v>
      </c>
      <c r="F3966" s="11" t="s">
        <v>16647</v>
      </c>
      <c r="G3966" s="12" t="s">
        <v>23</v>
      </c>
      <c r="H3966" s="12" t="s">
        <v>121</v>
      </c>
      <c r="I3966" s="14" t="s">
        <v>290</v>
      </c>
      <c r="J3966" s="12" t="s">
        <v>24</v>
      </c>
      <c r="K3966" s="12" t="s">
        <v>25</v>
      </c>
      <c r="L3966" s="12" t="s">
        <v>39</v>
      </c>
      <c r="M3966" s="11" t="s">
        <v>40</v>
      </c>
      <c r="N3966" s="11" t="s">
        <v>183</v>
      </c>
      <c r="O3966" s="12" t="s">
        <v>29</v>
      </c>
      <c r="P3966" s="12"/>
      <c r="Q3966" s="15" t="s">
        <v>17132</v>
      </c>
      <c r="R3966" s="12" t="s">
        <v>42</v>
      </c>
      <c r="S3966" s="11" t="s">
        <v>17133</v>
      </c>
      <c r="T3966" s="11" t="s">
        <v>17134</v>
      </c>
    </row>
    <row x14ac:dyDescent="0.25" r="3967" customHeight="1" ht="19.5">
      <c r="A3967" s="18">
        <v>45207</v>
      </c>
      <c r="B3967" s="11" t="s">
        <v>17135</v>
      </c>
      <c r="C3967" s="11" t="s">
        <v>6057</v>
      </c>
      <c r="D3967" s="12"/>
      <c r="E3967" s="13">
        <v>15572782981</v>
      </c>
      <c r="F3967" s="11" t="s">
        <v>17136</v>
      </c>
      <c r="G3967" s="12" t="s">
        <v>48</v>
      </c>
      <c r="H3967" s="12"/>
      <c r="I3967" s="14" t="s">
        <v>182</v>
      </c>
      <c r="J3967" s="12" t="s">
        <v>24</v>
      </c>
      <c r="K3967" s="12" t="s">
        <v>25</v>
      </c>
      <c r="L3967" s="12" t="s">
        <v>39</v>
      </c>
      <c r="M3967" s="11" t="s">
        <v>40</v>
      </c>
      <c r="N3967" s="11" t="s">
        <v>183</v>
      </c>
      <c r="O3967" s="12" t="s">
        <v>29</v>
      </c>
      <c r="P3967" s="12"/>
      <c r="Q3967" s="15" t="s">
        <v>17137</v>
      </c>
      <c r="R3967" s="12" t="s">
        <v>42</v>
      </c>
      <c r="S3967" s="11" t="s">
        <v>17138</v>
      </c>
      <c r="T3967" s="11" t="s">
        <v>17139</v>
      </c>
    </row>
    <row x14ac:dyDescent="0.25" r="3968" customHeight="1" ht="19.5">
      <c r="A3968" s="18">
        <v>45207</v>
      </c>
      <c r="B3968" s="11" t="s">
        <v>17140</v>
      </c>
      <c r="C3968" s="11" t="s">
        <v>5938</v>
      </c>
      <c r="D3968" s="12"/>
      <c r="E3968" s="13">
        <v>13227277237</v>
      </c>
      <c r="F3968" s="11" t="s">
        <v>17141</v>
      </c>
      <c r="G3968" s="12" t="s">
        <v>115</v>
      </c>
      <c r="H3968" s="12" t="s">
        <v>5812</v>
      </c>
      <c r="I3968" s="14" t="s">
        <v>68</v>
      </c>
      <c r="J3968" s="12" t="s">
        <v>24</v>
      </c>
      <c r="K3968" s="12" t="s">
        <v>25</v>
      </c>
      <c r="L3968" s="12" t="s">
        <v>39</v>
      </c>
      <c r="M3968" s="11" t="s">
        <v>40</v>
      </c>
      <c r="N3968" s="11" t="s">
        <v>183</v>
      </c>
      <c r="O3968" s="12" t="s">
        <v>29</v>
      </c>
      <c r="P3968" s="12"/>
      <c r="Q3968" s="15" t="s">
        <v>17142</v>
      </c>
      <c r="R3968" s="12" t="s">
        <v>42</v>
      </c>
      <c r="S3968" s="11" t="s">
        <v>17143</v>
      </c>
      <c r="T3968" s="11" t="s">
        <v>17144</v>
      </c>
    </row>
    <row x14ac:dyDescent="0.25" r="3969" customHeight="1" ht="19.5">
      <c r="A3969" s="18">
        <v>45207</v>
      </c>
      <c r="B3969" s="11" t="s">
        <v>17145</v>
      </c>
      <c r="C3969" s="11" t="s">
        <v>6057</v>
      </c>
      <c r="D3969" s="12"/>
      <c r="E3969" s="13">
        <v>15337407539</v>
      </c>
      <c r="F3969" s="11" t="s">
        <v>17146</v>
      </c>
      <c r="G3969" s="12" t="s">
        <v>23</v>
      </c>
      <c r="H3969" s="12"/>
      <c r="I3969" s="14" t="s">
        <v>779</v>
      </c>
      <c r="J3969" s="12" t="s">
        <v>24</v>
      </c>
      <c r="K3969" s="12" t="s">
        <v>25</v>
      </c>
      <c r="L3969" s="12" t="s">
        <v>39</v>
      </c>
      <c r="M3969" s="11" t="s">
        <v>40</v>
      </c>
      <c r="N3969" s="11" t="s">
        <v>183</v>
      </c>
      <c r="O3969" s="12" t="s">
        <v>29</v>
      </c>
      <c r="P3969" s="12"/>
      <c r="Q3969" s="15" t="s">
        <v>17147</v>
      </c>
      <c r="R3969" s="12" t="s">
        <v>42</v>
      </c>
      <c r="S3969" s="11" t="s">
        <v>17148</v>
      </c>
      <c r="T3969" s="11" t="s">
        <v>17149</v>
      </c>
    </row>
    <row x14ac:dyDescent="0.25" r="3970" customHeight="1" ht="19.5">
      <c r="A3970" s="18">
        <v>45207</v>
      </c>
      <c r="B3970" s="11" t="s">
        <v>17150</v>
      </c>
      <c r="C3970" s="11" t="s">
        <v>6057</v>
      </c>
      <c r="D3970" s="12"/>
      <c r="E3970" s="13">
        <v>13032713723</v>
      </c>
      <c r="F3970" s="11" t="s">
        <v>17151</v>
      </c>
      <c r="G3970" s="12" t="s">
        <v>115</v>
      </c>
      <c r="H3970" s="12"/>
      <c r="I3970" s="14" t="s">
        <v>254</v>
      </c>
      <c r="J3970" s="12" t="s">
        <v>24</v>
      </c>
      <c r="K3970" s="12" t="s">
        <v>25</v>
      </c>
      <c r="L3970" s="12" t="s">
        <v>39</v>
      </c>
      <c r="M3970" s="11" t="s">
        <v>40</v>
      </c>
      <c r="N3970" s="11" t="s">
        <v>183</v>
      </c>
      <c r="O3970" s="12" t="s">
        <v>29</v>
      </c>
      <c r="P3970" s="12"/>
      <c r="Q3970" s="15" t="s">
        <v>17152</v>
      </c>
      <c r="R3970" s="12" t="s">
        <v>42</v>
      </c>
      <c r="S3970" s="11" t="s">
        <v>17153</v>
      </c>
      <c r="T3970" s="11" t="s">
        <v>17154</v>
      </c>
    </row>
    <row x14ac:dyDescent="0.25" r="3971" customHeight="1" ht="19.5">
      <c r="A3971" s="18">
        <v>45207</v>
      </c>
      <c r="B3971" s="11" t="s">
        <v>17155</v>
      </c>
      <c r="C3971" s="11" t="s">
        <v>6057</v>
      </c>
      <c r="D3971" s="12"/>
      <c r="E3971" s="13">
        <v>18272446329</v>
      </c>
      <c r="F3971" s="11" t="s">
        <v>17156</v>
      </c>
      <c r="G3971" s="12" t="s">
        <v>48</v>
      </c>
      <c r="H3971" s="12"/>
      <c r="I3971" s="14" t="s">
        <v>1504</v>
      </c>
      <c r="J3971" s="12" t="s">
        <v>24</v>
      </c>
      <c r="K3971" s="12" t="s">
        <v>25</v>
      </c>
      <c r="L3971" s="12" t="s">
        <v>39</v>
      </c>
      <c r="M3971" s="11" t="s">
        <v>40</v>
      </c>
      <c r="N3971" s="11" t="s">
        <v>183</v>
      </c>
      <c r="O3971" s="12" t="s">
        <v>29</v>
      </c>
      <c r="P3971" s="12"/>
      <c r="Q3971" s="15" t="s">
        <v>17157</v>
      </c>
      <c r="R3971" s="12" t="s">
        <v>42</v>
      </c>
      <c r="S3971" s="11" t="s">
        <v>17158</v>
      </c>
      <c r="T3971" s="11" t="s">
        <v>17159</v>
      </c>
    </row>
    <row x14ac:dyDescent="0.25" r="3972" customHeight="1" ht="19.5">
      <c r="A3972" s="18">
        <v>45207</v>
      </c>
      <c r="B3972" s="11" t="s">
        <v>17160</v>
      </c>
      <c r="C3972" s="11" t="s">
        <v>6063</v>
      </c>
      <c r="D3972" s="12"/>
      <c r="E3972" s="13">
        <v>16671761964</v>
      </c>
      <c r="F3972" s="11"/>
      <c r="G3972" s="12"/>
      <c r="H3972" s="12"/>
      <c r="I3972" s="14" t="s">
        <v>49</v>
      </c>
      <c r="J3972" s="12" t="s">
        <v>24</v>
      </c>
      <c r="K3972" s="12" t="s">
        <v>25</v>
      </c>
      <c r="L3972" s="12" t="s">
        <v>39</v>
      </c>
      <c r="M3972" s="11" t="s">
        <v>27</v>
      </c>
      <c r="N3972" s="11" t="s">
        <v>183</v>
      </c>
      <c r="O3972" s="12" t="s">
        <v>29</v>
      </c>
      <c r="P3972" s="12"/>
      <c r="Q3972" s="15" t="s">
        <v>17161</v>
      </c>
      <c r="R3972" s="12" t="s">
        <v>42</v>
      </c>
      <c r="S3972" s="11" t="s">
        <v>17162</v>
      </c>
      <c r="T3972" s="11" t="s">
        <v>17163</v>
      </c>
    </row>
    <row x14ac:dyDescent="0.25" r="3973" customHeight="1" ht="19.5">
      <c r="A3973" s="18">
        <v>45207</v>
      </c>
      <c r="B3973" s="11" t="s">
        <v>17164</v>
      </c>
      <c r="C3973" s="11" t="s">
        <v>6057</v>
      </c>
      <c r="D3973" s="12"/>
      <c r="E3973" s="13">
        <v>18672108835</v>
      </c>
      <c r="F3973" s="11" t="s">
        <v>11504</v>
      </c>
      <c r="G3973" s="12" t="s">
        <v>56</v>
      </c>
      <c r="H3973" s="12"/>
      <c r="I3973" s="14" t="s">
        <v>272</v>
      </c>
      <c r="J3973" s="12" t="s">
        <v>24</v>
      </c>
      <c r="K3973" s="12" t="s">
        <v>25</v>
      </c>
      <c r="L3973" s="12" t="s">
        <v>39</v>
      </c>
      <c r="M3973" s="11" t="s">
        <v>27</v>
      </c>
      <c r="N3973" s="11" t="s">
        <v>183</v>
      </c>
      <c r="O3973" s="12" t="s">
        <v>29</v>
      </c>
      <c r="P3973" s="12"/>
      <c r="Q3973" s="15" t="s">
        <v>17165</v>
      </c>
      <c r="R3973" s="12" t="s">
        <v>42</v>
      </c>
      <c r="S3973" s="11" t="s">
        <v>17166</v>
      </c>
      <c r="T3973" s="11" t="s">
        <v>17167</v>
      </c>
    </row>
    <row x14ac:dyDescent="0.25" r="3974" customHeight="1" ht="19.5">
      <c r="A3974" s="18">
        <v>45207</v>
      </c>
      <c r="B3974" s="11" t="s">
        <v>17168</v>
      </c>
      <c r="C3974" s="11" t="s">
        <v>5631</v>
      </c>
      <c r="D3974" s="12"/>
      <c r="E3974" s="13">
        <v>13227283962</v>
      </c>
      <c r="F3974" s="11" t="s">
        <v>17169</v>
      </c>
      <c r="G3974" s="12" t="s">
        <v>23</v>
      </c>
      <c r="H3974" s="12"/>
      <c r="I3974" s="14" t="s">
        <v>42</v>
      </c>
      <c r="J3974" s="12" t="s">
        <v>24</v>
      </c>
      <c r="K3974" s="12" t="s">
        <v>25</v>
      </c>
      <c r="L3974" s="12" t="s">
        <v>39</v>
      </c>
      <c r="M3974" s="11" t="s">
        <v>40</v>
      </c>
      <c r="N3974" s="11" t="s">
        <v>183</v>
      </c>
      <c r="O3974" s="12" t="s">
        <v>29</v>
      </c>
      <c r="P3974" s="12"/>
      <c r="Q3974" s="15" t="s">
        <v>17170</v>
      </c>
      <c r="R3974" s="12" t="s">
        <v>42</v>
      </c>
      <c r="S3974" s="11" t="s">
        <v>17171</v>
      </c>
      <c r="T3974" s="11" t="s">
        <v>17172</v>
      </c>
    </row>
    <row x14ac:dyDescent="0.25" r="3975" customHeight="1" ht="19.5">
      <c r="A3975" s="18">
        <v>45207</v>
      </c>
      <c r="B3975" s="11" t="s">
        <v>17173</v>
      </c>
      <c r="C3975" s="11" t="s">
        <v>6057</v>
      </c>
      <c r="D3975" s="12"/>
      <c r="E3975" s="13">
        <v>13247289361</v>
      </c>
      <c r="F3975" s="11" t="s">
        <v>17174</v>
      </c>
      <c r="G3975" s="12" t="s">
        <v>23</v>
      </c>
      <c r="H3975" s="12"/>
      <c r="I3975" s="14" t="s">
        <v>87</v>
      </c>
      <c r="J3975" s="12" t="s">
        <v>24</v>
      </c>
      <c r="K3975" s="12" t="s">
        <v>25</v>
      </c>
      <c r="L3975" s="12" t="s">
        <v>39</v>
      </c>
      <c r="M3975" s="11" t="s">
        <v>27</v>
      </c>
      <c r="N3975" s="11" t="s">
        <v>183</v>
      </c>
      <c r="O3975" s="12" t="s">
        <v>29</v>
      </c>
      <c r="P3975" s="12"/>
      <c r="Q3975" s="15" t="s">
        <v>17175</v>
      </c>
      <c r="R3975" s="12" t="s">
        <v>42</v>
      </c>
      <c r="S3975" s="11" t="s">
        <v>17176</v>
      </c>
      <c r="T3975" s="11" t="s">
        <v>6096</v>
      </c>
    </row>
    <row x14ac:dyDescent="0.25" r="3976" customHeight="1" ht="19.5">
      <c r="A3976" s="18">
        <v>45207</v>
      </c>
      <c r="B3976" s="11" t="s">
        <v>17177</v>
      </c>
      <c r="C3976" s="11" t="s">
        <v>6057</v>
      </c>
      <c r="D3976" s="12"/>
      <c r="E3976" s="13">
        <v>18808609621</v>
      </c>
      <c r="F3976" s="11" t="s">
        <v>17178</v>
      </c>
      <c r="G3976" s="12" t="s">
        <v>23</v>
      </c>
      <c r="H3976" s="12"/>
      <c r="I3976" s="14" t="s">
        <v>57</v>
      </c>
      <c r="J3976" s="12" t="s">
        <v>24</v>
      </c>
      <c r="K3976" s="12" t="s">
        <v>25</v>
      </c>
      <c r="L3976" s="12" t="s">
        <v>39</v>
      </c>
      <c r="M3976" s="11" t="s">
        <v>40</v>
      </c>
      <c r="N3976" s="11" t="s">
        <v>183</v>
      </c>
      <c r="O3976" s="12" t="s">
        <v>29</v>
      </c>
      <c r="P3976" s="12"/>
      <c r="Q3976" s="15" t="s">
        <v>17179</v>
      </c>
      <c r="R3976" s="12" t="s">
        <v>42</v>
      </c>
      <c r="S3976" s="11" t="s">
        <v>17180</v>
      </c>
      <c r="T3976" s="11" t="s">
        <v>14843</v>
      </c>
    </row>
    <row x14ac:dyDescent="0.25" r="3977" customHeight="1" ht="19.5">
      <c r="A3977" s="18">
        <v>45207</v>
      </c>
      <c r="B3977" s="11" t="s">
        <v>17181</v>
      </c>
      <c r="C3977" s="11" t="s">
        <v>6057</v>
      </c>
      <c r="D3977" s="12"/>
      <c r="E3977" s="13">
        <v>13277252625</v>
      </c>
      <c r="F3977" s="11" t="s">
        <v>17182</v>
      </c>
      <c r="G3977" s="12" t="s">
        <v>37</v>
      </c>
      <c r="H3977" s="12"/>
      <c r="I3977" s="14" t="s">
        <v>142</v>
      </c>
      <c r="J3977" s="12" t="s">
        <v>24</v>
      </c>
      <c r="K3977" s="12" t="s">
        <v>25</v>
      </c>
      <c r="L3977" s="12" t="s">
        <v>39</v>
      </c>
      <c r="M3977" s="11" t="s">
        <v>40</v>
      </c>
      <c r="N3977" s="11" t="s">
        <v>183</v>
      </c>
      <c r="O3977" s="12" t="s">
        <v>29</v>
      </c>
      <c r="P3977" s="12"/>
      <c r="Q3977" s="15" t="s">
        <v>17183</v>
      </c>
      <c r="R3977" s="12" t="s">
        <v>42</v>
      </c>
      <c r="S3977" s="11" t="s">
        <v>17184</v>
      </c>
      <c r="T3977" s="11" t="s">
        <v>17185</v>
      </c>
    </row>
    <row x14ac:dyDescent="0.25" r="3978" customHeight="1" ht="19.5">
      <c r="A3978" s="18">
        <v>45207</v>
      </c>
      <c r="B3978" s="11" t="s">
        <v>17186</v>
      </c>
      <c r="C3978" s="11" t="s">
        <v>6057</v>
      </c>
      <c r="D3978" s="12"/>
      <c r="E3978" s="13">
        <v>13294248957</v>
      </c>
      <c r="F3978" s="11" t="s">
        <v>17187</v>
      </c>
      <c r="G3978" s="12" t="s">
        <v>48</v>
      </c>
      <c r="H3978" s="12"/>
      <c r="I3978" s="14" t="s">
        <v>241</v>
      </c>
      <c r="J3978" s="12" t="s">
        <v>24</v>
      </c>
      <c r="K3978" s="12" t="s">
        <v>25</v>
      </c>
      <c r="L3978" s="12" t="s">
        <v>39</v>
      </c>
      <c r="M3978" s="11" t="s">
        <v>27</v>
      </c>
      <c r="N3978" s="11" t="s">
        <v>183</v>
      </c>
      <c r="O3978" s="12" t="s">
        <v>29</v>
      </c>
      <c r="P3978" s="12"/>
      <c r="Q3978" s="15" t="s">
        <v>17188</v>
      </c>
      <c r="R3978" s="12" t="s">
        <v>42</v>
      </c>
      <c r="S3978" s="11" t="s">
        <v>17189</v>
      </c>
      <c r="T3978" s="11" t="s">
        <v>17190</v>
      </c>
    </row>
    <row x14ac:dyDescent="0.25" r="3979" customHeight="1" ht="19.5">
      <c r="A3979" s="18">
        <v>45207</v>
      </c>
      <c r="B3979" s="11" t="s">
        <v>17191</v>
      </c>
      <c r="C3979" s="11" t="s">
        <v>6057</v>
      </c>
      <c r="D3979" s="12"/>
      <c r="E3979" s="13">
        <v>15872652410</v>
      </c>
      <c r="F3979" s="11" t="s">
        <v>17192</v>
      </c>
      <c r="G3979" s="12" t="s">
        <v>23</v>
      </c>
      <c r="H3979" s="12"/>
      <c r="I3979" s="14" t="s">
        <v>87</v>
      </c>
      <c r="J3979" s="12" t="s">
        <v>24</v>
      </c>
      <c r="K3979" s="12" t="s">
        <v>25</v>
      </c>
      <c r="L3979" s="12" t="s">
        <v>39</v>
      </c>
      <c r="M3979" s="11" t="s">
        <v>40</v>
      </c>
      <c r="N3979" s="11" t="s">
        <v>183</v>
      </c>
      <c r="O3979" s="12" t="s">
        <v>29</v>
      </c>
      <c r="P3979" s="12"/>
      <c r="Q3979" s="15" t="s">
        <v>17193</v>
      </c>
      <c r="R3979" s="12" t="s">
        <v>42</v>
      </c>
      <c r="S3979" s="11" t="s">
        <v>17194</v>
      </c>
      <c r="T3979" s="11" t="s">
        <v>17195</v>
      </c>
    </row>
    <row x14ac:dyDescent="0.25" r="3980" customHeight="1" ht="19.5">
      <c r="A3980" s="18">
        <v>45207</v>
      </c>
      <c r="B3980" s="11" t="s">
        <v>17196</v>
      </c>
      <c r="C3980" s="11" t="s">
        <v>6057</v>
      </c>
      <c r="D3980" s="12"/>
      <c r="E3980" s="13">
        <v>13872697231</v>
      </c>
      <c r="F3980" s="11" t="s">
        <v>17197</v>
      </c>
      <c r="G3980" s="12" t="s">
        <v>48</v>
      </c>
      <c r="H3980" s="12"/>
      <c r="I3980" s="14" t="s">
        <v>486</v>
      </c>
      <c r="J3980" s="12" t="s">
        <v>24</v>
      </c>
      <c r="K3980" s="12" t="s">
        <v>25</v>
      </c>
      <c r="L3980" s="12" t="s">
        <v>39</v>
      </c>
      <c r="M3980" s="11" t="s">
        <v>40</v>
      </c>
      <c r="N3980" s="11" t="s">
        <v>183</v>
      </c>
      <c r="O3980" s="12" t="s">
        <v>29</v>
      </c>
      <c r="P3980" s="12"/>
      <c r="Q3980" s="15" t="s">
        <v>17198</v>
      </c>
      <c r="R3980" s="12" t="s">
        <v>42</v>
      </c>
      <c r="S3980" s="11" t="s">
        <v>17199</v>
      </c>
      <c r="T3980" s="11" t="s">
        <v>17051</v>
      </c>
    </row>
    <row x14ac:dyDescent="0.25" r="3981" customHeight="1" ht="19.5">
      <c r="A3981" s="18">
        <v>45207</v>
      </c>
      <c r="B3981" s="11" t="s">
        <v>17200</v>
      </c>
      <c r="C3981" s="11" t="s">
        <v>6057</v>
      </c>
      <c r="D3981" s="12"/>
      <c r="E3981" s="13">
        <v>13545704326</v>
      </c>
      <c r="F3981" s="11" t="s">
        <v>17201</v>
      </c>
      <c r="G3981" s="12" t="s">
        <v>48</v>
      </c>
      <c r="H3981" s="12"/>
      <c r="I3981" s="14" t="s">
        <v>93</v>
      </c>
      <c r="J3981" s="12" t="s">
        <v>24</v>
      </c>
      <c r="K3981" s="12" t="s">
        <v>25</v>
      </c>
      <c r="L3981" s="12" t="s">
        <v>39</v>
      </c>
      <c r="M3981" s="11" t="s">
        <v>40</v>
      </c>
      <c r="N3981" s="11" t="s">
        <v>183</v>
      </c>
      <c r="O3981" s="12" t="s">
        <v>29</v>
      </c>
      <c r="P3981" s="12"/>
      <c r="Q3981" s="15" t="s">
        <v>17202</v>
      </c>
      <c r="R3981" s="12" t="s">
        <v>42</v>
      </c>
      <c r="S3981" s="11" t="s">
        <v>17203</v>
      </c>
      <c r="T3981" s="11" t="s">
        <v>17204</v>
      </c>
    </row>
    <row x14ac:dyDescent="0.25" r="3982" customHeight="1" ht="19.5">
      <c r="A3982" s="18">
        <v>45207</v>
      </c>
      <c r="B3982" s="11" t="s">
        <v>17205</v>
      </c>
      <c r="C3982" s="11" t="s">
        <v>6057</v>
      </c>
      <c r="D3982" s="12"/>
      <c r="E3982" s="13">
        <v>13094174516</v>
      </c>
      <c r="F3982" s="11" t="s">
        <v>17206</v>
      </c>
      <c r="G3982" s="12" t="s">
        <v>23</v>
      </c>
      <c r="H3982" s="12"/>
      <c r="I3982" s="14" t="s">
        <v>290</v>
      </c>
      <c r="J3982" s="12" t="s">
        <v>24</v>
      </c>
      <c r="K3982" s="12" t="s">
        <v>25</v>
      </c>
      <c r="L3982" s="12" t="s">
        <v>39</v>
      </c>
      <c r="M3982" s="11" t="s">
        <v>40</v>
      </c>
      <c r="N3982" s="11" t="s">
        <v>183</v>
      </c>
      <c r="O3982" s="12" t="s">
        <v>29</v>
      </c>
      <c r="P3982" s="12"/>
      <c r="Q3982" s="15" t="s">
        <v>17207</v>
      </c>
      <c r="R3982" s="12" t="s">
        <v>42</v>
      </c>
      <c r="S3982" s="11" t="s">
        <v>17208</v>
      </c>
      <c r="T3982" s="11" t="s">
        <v>17209</v>
      </c>
    </row>
    <row x14ac:dyDescent="0.25" r="3983" customHeight="1" ht="19.5">
      <c r="A3983" s="18">
        <v>45207</v>
      </c>
      <c r="B3983" s="11" t="s">
        <v>17210</v>
      </c>
      <c r="C3983" s="11" t="s">
        <v>6057</v>
      </c>
      <c r="D3983" s="12"/>
      <c r="E3983" s="13">
        <v>15727170252</v>
      </c>
      <c r="F3983" s="11" t="s">
        <v>17211</v>
      </c>
      <c r="G3983" s="12" t="s">
        <v>23</v>
      </c>
      <c r="H3983" s="12"/>
      <c r="I3983" s="14" t="s">
        <v>182</v>
      </c>
      <c r="J3983" s="12" t="s">
        <v>24</v>
      </c>
      <c r="K3983" s="12" t="s">
        <v>25</v>
      </c>
      <c r="L3983" s="12" t="s">
        <v>39</v>
      </c>
      <c r="M3983" s="11" t="s">
        <v>40</v>
      </c>
      <c r="N3983" s="11" t="s">
        <v>183</v>
      </c>
      <c r="O3983" s="12" t="s">
        <v>29</v>
      </c>
      <c r="P3983" s="12"/>
      <c r="Q3983" s="15" t="s">
        <v>17212</v>
      </c>
      <c r="R3983" s="12" t="s">
        <v>42</v>
      </c>
      <c r="S3983" s="11" t="s">
        <v>17213</v>
      </c>
      <c r="T3983" s="11" t="s">
        <v>17214</v>
      </c>
    </row>
    <row x14ac:dyDescent="0.25" r="3984" customHeight="1" ht="19.5">
      <c r="A3984" s="18">
        <v>45207</v>
      </c>
      <c r="B3984" s="11" t="s">
        <v>17215</v>
      </c>
      <c r="C3984" s="11" t="s">
        <v>6057</v>
      </c>
      <c r="D3984" s="12"/>
      <c r="E3984" s="13">
        <v>13545744127</v>
      </c>
      <c r="F3984" s="11" t="s">
        <v>17216</v>
      </c>
      <c r="G3984" s="12" t="s">
        <v>23</v>
      </c>
      <c r="H3984" s="12"/>
      <c r="I3984" s="14" t="s">
        <v>57</v>
      </c>
      <c r="J3984" s="12" t="s">
        <v>24</v>
      </c>
      <c r="K3984" s="12" t="s">
        <v>25</v>
      </c>
      <c r="L3984" s="12" t="s">
        <v>39</v>
      </c>
      <c r="M3984" s="11" t="s">
        <v>40</v>
      </c>
      <c r="N3984" s="11" t="s">
        <v>183</v>
      </c>
      <c r="O3984" s="12" t="s">
        <v>29</v>
      </c>
      <c r="P3984" s="12"/>
      <c r="Q3984" s="15" t="s">
        <v>17217</v>
      </c>
      <c r="R3984" s="12" t="s">
        <v>42</v>
      </c>
      <c r="S3984" s="11" t="s">
        <v>17218</v>
      </c>
      <c r="T3984" s="11" t="s">
        <v>17219</v>
      </c>
    </row>
    <row x14ac:dyDescent="0.25" r="3985" customHeight="1" ht="19.5">
      <c r="A3985" s="18">
        <v>45207</v>
      </c>
      <c r="B3985" s="11" t="s">
        <v>17220</v>
      </c>
      <c r="C3985" s="11" t="s">
        <v>6057</v>
      </c>
      <c r="D3985" s="12"/>
      <c r="E3985" s="13">
        <v>13177079929</v>
      </c>
      <c r="F3985" s="11" t="s">
        <v>17221</v>
      </c>
      <c r="G3985" s="12" t="s">
        <v>115</v>
      </c>
      <c r="H3985" s="12"/>
      <c r="I3985" s="14" t="s">
        <v>189</v>
      </c>
      <c r="J3985" s="12" t="s">
        <v>24</v>
      </c>
      <c r="K3985" s="12" t="s">
        <v>25</v>
      </c>
      <c r="L3985" s="12" t="s">
        <v>39</v>
      </c>
      <c r="M3985" s="11" t="s">
        <v>27</v>
      </c>
      <c r="N3985" s="11" t="s">
        <v>183</v>
      </c>
      <c r="O3985" s="12" t="s">
        <v>29</v>
      </c>
      <c r="P3985" s="12"/>
      <c r="Q3985" s="15" t="s">
        <v>17222</v>
      </c>
      <c r="R3985" s="12" t="s">
        <v>42</v>
      </c>
      <c r="S3985" s="11" t="s">
        <v>17223</v>
      </c>
      <c r="T3985" s="11" t="s">
        <v>17224</v>
      </c>
    </row>
    <row x14ac:dyDescent="0.25" r="3986" customHeight="1" ht="19.5">
      <c r="A3986" s="18">
        <v>45207</v>
      </c>
      <c r="B3986" s="11" t="s">
        <v>17225</v>
      </c>
      <c r="C3986" s="11" t="s">
        <v>6063</v>
      </c>
      <c r="D3986" s="12"/>
      <c r="E3986" s="13">
        <v>18771754556</v>
      </c>
      <c r="F3986" s="11" t="s">
        <v>17226</v>
      </c>
      <c r="G3986" s="12" t="s">
        <v>48</v>
      </c>
      <c r="H3986" s="12"/>
      <c r="I3986" s="14" t="s">
        <v>486</v>
      </c>
      <c r="J3986" s="12" t="s">
        <v>24</v>
      </c>
      <c r="K3986" s="12" t="s">
        <v>25</v>
      </c>
      <c r="L3986" s="12" t="s">
        <v>39</v>
      </c>
      <c r="M3986" s="11" t="s">
        <v>40</v>
      </c>
      <c r="N3986" s="11" t="s">
        <v>183</v>
      </c>
      <c r="O3986" s="12" t="s">
        <v>29</v>
      </c>
      <c r="P3986" s="12"/>
      <c r="Q3986" s="15" t="s">
        <v>17227</v>
      </c>
      <c r="R3986" s="12" t="s">
        <v>42</v>
      </c>
      <c r="S3986" s="11" t="s">
        <v>17228</v>
      </c>
      <c r="T3986" s="11" t="s">
        <v>17229</v>
      </c>
    </row>
    <row x14ac:dyDescent="0.25" r="3987" customHeight="1" ht="19.5">
      <c r="A3987" s="18">
        <v>45207</v>
      </c>
      <c r="B3987" s="11" t="s">
        <v>17230</v>
      </c>
      <c r="C3987" s="11" t="s">
        <v>6057</v>
      </c>
      <c r="D3987" s="12"/>
      <c r="E3987" s="13">
        <v>18672651218</v>
      </c>
      <c r="F3987" s="11" t="s">
        <v>17231</v>
      </c>
      <c r="G3987" s="12" t="s">
        <v>56</v>
      </c>
      <c r="H3987" s="12"/>
      <c r="I3987" s="14" t="s">
        <v>63</v>
      </c>
      <c r="J3987" s="12" t="s">
        <v>24</v>
      </c>
      <c r="K3987" s="12" t="s">
        <v>25</v>
      </c>
      <c r="L3987" s="12" t="s">
        <v>39</v>
      </c>
      <c r="M3987" s="11" t="s">
        <v>40</v>
      </c>
      <c r="N3987" s="11" t="s">
        <v>183</v>
      </c>
      <c r="O3987" s="12" t="s">
        <v>29</v>
      </c>
      <c r="P3987" s="12"/>
      <c r="Q3987" s="15" t="s">
        <v>17232</v>
      </c>
      <c r="R3987" s="12" t="s">
        <v>42</v>
      </c>
      <c r="S3987" s="11" t="s">
        <v>17233</v>
      </c>
      <c r="T3987" s="11" t="s">
        <v>17234</v>
      </c>
    </row>
    <row x14ac:dyDescent="0.25" r="3988" customHeight="1" ht="19.5">
      <c r="A3988" s="18">
        <v>45207</v>
      </c>
      <c r="B3988" s="11" t="s">
        <v>17235</v>
      </c>
      <c r="C3988" s="11" t="s">
        <v>6057</v>
      </c>
      <c r="D3988" s="12"/>
      <c r="E3988" s="13">
        <v>13117274982</v>
      </c>
      <c r="F3988" s="11" t="s">
        <v>17236</v>
      </c>
      <c r="G3988" s="12" t="s">
        <v>115</v>
      </c>
      <c r="H3988" s="12"/>
      <c r="I3988" s="14" t="s">
        <v>749</v>
      </c>
      <c r="J3988" s="12" t="s">
        <v>24</v>
      </c>
      <c r="K3988" s="12" t="s">
        <v>25</v>
      </c>
      <c r="L3988" s="12" t="s">
        <v>39</v>
      </c>
      <c r="M3988" s="11" t="s">
        <v>40</v>
      </c>
      <c r="N3988" s="11" t="s">
        <v>183</v>
      </c>
      <c r="O3988" s="12" t="s">
        <v>29</v>
      </c>
      <c r="P3988" s="12"/>
      <c r="Q3988" s="15" t="s">
        <v>17237</v>
      </c>
      <c r="R3988" s="12" t="s">
        <v>42</v>
      </c>
      <c r="S3988" s="11" t="s">
        <v>17238</v>
      </c>
      <c r="T3988" s="11" t="s">
        <v>17239</v>
      </c>
    </row>
    <row x14ac:dyDescent="0.25" r="3989" customHeight="1" ht="19.5">
      <c r="A3989" s="18">
        <v>45207</v>
      </c>
      <c r="B3989" s="11" t="s">
        <v>17240</v>
      </c>
      <c r="C3989" s="11" t="s">
        <v>6057</v>
      </c>
      <c r="D3989" s="12"/>
      <c r="E3989" s="13">
        <v>13135802282</v>
      </c>
      <c r="F3989" s="11" t="s">
        <v>17241</v>
      </c>
      <c r="G3989" s="12" t="s">
        <v>23</v>
      </c>
      <c r="H3989" s="12"/>
      <c r="I3989" s="14" t="s">
        <v>290</v>
      </c>
      <c r="J3989" s="12" t="s">
        <v>24</v>
      </c>
      <c r="K3989" s="12" t="s">
        <v>25</v>
      </c>
      <c r="L3989" s="12" t="s">
        <v>39</v>
      </c>
      <c r="M3989" s="11" t="s">
        <v>40</v>
      </c>
      <c r="N3989" s="11" t="s">
        <v>183</v>
      </c>
      <c r="O3989" s="12" t="s">
        <v>29</v>
      </c>
      <c r="P3989" s="12"/>
      <c r="Q3989" s="15" t="s">
        <v>17242</v>
      </c>
      <c r="R3989" s="12" t="s">
        <v>42</v>
      </c>
      <c r="S3989" s="11" t="s">
        <v>17243</v>
      </c>
      <c r="T3989" s="11" t="s">
        <v>17244</v>
      </c>
    </row>
    <row x14ac:dyDescent="0.25" r="3990" customHeight="1" ht="19.5">
      <c r="A3990" s="18">
        <v>45207</v>
      </c>
      <c r="B3990" s="11" t="s">
        <v>17245</v>
      </c>
      <c r="C3990" s="11" t="s">
        <v>6057</v>
      </c>
      <c r="D3990" s="12"/>
      <c r="E3990" s="13">
        <v>15071809007</v>
      </c>
      <c r="F3990" s="11" t="s">
        <v>17246</v>
      </c>
      <c r="G3990" s="12" t="s">
        <v>23</v>
      </c>
      <c r="H3990" s="12"/>
      <c r="I3990" s="14" t="s">
        <v>486</v>
      </c>
      <c r="J3990" s="12" t="s">
        <v>24</v>
      </c>
      <c r="K3990" s="12" t="s">
        <v>25</v>
      </c>
      <c r="L3990" s="12" t="s">
        <v>39</v>
      </c>
      <c r="M3990" s="11" t="s">
        <v>40</v>
      </c>
      <c r="N3990" s="11" t="s">
        <v>183</v>
      </c>
      <c r="O3990" s="12" t="s">
        <v>29</v>
      </c>
      <c r="P3990" s="12"/>
      <c r="Q3990" s="15" t="s">
        <v>17247</v>
      </c>
      <c r="R3990" s="12" t="s">
        <v>42</v>
      </c>
      <c r="S3990" s="11" t="s">
        <v>17248</v>
      </c>
      <c r="T3990" s="11" t="s">
        <v>17249</v>
      </c>
    </row>
    <row x14ac:dyDescent="0.25" r="3991" customHeight="1" ht="19.5">
      <c r="A3991" s="18">
        <v>45207</v>
      </c>
      <c r="B3991" s="11" t="s">
        <v>17250</v>
      </c>
      <c r="C3991" s="11" t="s">
        <v>46</v>
      </c>
      <c r="D3991" s="12"/>
      <c r="E3991" s="13">
        <v>15671042676</v>
      </c>
      <c r="F3991" s="11" t="s">
        <v>17251</v>
      </c>
      <c r="G3991" s="12" t="s">
        <v>289</v>
      </c>
      <c r="H3991" s="12"/>
      <c r="I3991" s="14" t="s">
        <v>116</v>
      </c>
      <c r="J3991" s="12" t="s">
        <v>24</v>
      </c>
      <c r="K3991" s="12" t="s">
        <v>25</v>
      </c>
      <c r="L3991" s="12" t="s">
        <v>39</v>
      </c>
      <c r="M3991" s="11" t="s">
        <v>40</v>
      </c>
      <c r="N3991" s="11" t="s">
        <v>28</v>
      </c>
      <c r="O3991" s="12" t="s">
        <v>29</v>
      </c>
      <c r="P3991" s="12"/>
      <c r="Q3991" s="15" t="s">
        <v>17252</v>
      </c>
      <c r="R3991" s="12" t="s">
        <v>51</v>
      </c>
      <c r="S3991" s="17" t="s">
        <v>17253</v>
      </c>
      <c r="T3991" s="11"/>
    </row>
    <row x14ac:dyDescent="0.25" r="3992" customHeight="1" ht="19.5">
      <c r="A3992" s="18">
        <v>45207</v>
      </c>
      <c r="B3992" s="11" t="s">
        <v>17254</v>
      </c>
      <c r="C3992" s="11" t="s">
        <v>108</v>
      </c>
      <c r="D3992" s="12"/>
      <c r="E3992" s="13">
        <v>18674201783</v>
      </c>
      <c r="F3992" s="11" t="s">
        <v>17255</v>
      </c>
      <c r="G3992" s="12" t="s">
        <v>37</v>
      </c>
      <c r="H3992" s="12" t="s">
        <v>98</v>
      </c>
      <c r="I3992" s="14" t="s">
        <v>57</v>
      </c>
      <c r="J3992" s="12" t="s">
        <v>24</v>
      </c>
      <c r="K3992" s="12" t="s">
        <v>25</v>
      </c>
      <c r="L3992" s="12" t="s">
        <v>39</v>
      </c>
      <c r="M3992" s="11" t="s">
        <v>40</v>
      </c>
      <c r="N3992" s="11" t="s">
        <v>28</v>
      </c>
      <c r="O3992" s="12" t="s">
        <v>29</v>
      </c>
      <c r="P3992" s="12"/>
      <c r="Q3992" s="15" t="s">
        <v>17256</v>
      </c>
      <c r="R3992" s="12" t="s">
        <v>51</v>
      </c>
      <c r="S3992" s="11" t="s">
        <v>17257</v>
      </c>
      <c r="T3992" s="11"/>
    </row>
    <row x14ac:dyDescent="0.25" r="3993" customHeight="1" ht="19.5">
      <c r="A3993" s="18">
        <v>45207</v>
      </c>
      <c r="B3993" s="11" t="s">
        <v>17258</v>
      </c>
      <c r="C3993" s="11" t="s">
        <v>108</v>
      </c>
      <c r="D3993" s="12"/>
      <c r="E3993" s="13">
        <v>13207200179</v>
      </c>
      <c r="F3993" s="11" t="s">
        <v>17259</v>
      </c>
      <c r="G3993" s="12" t="s">
        <v>289</v>
      </c>
      <c r="H3993" s="12"/>
      <c r="I3993" s="14" t="s">
        <v>63</v>
      </c>
      <c r="J3993" s="12" t="s">
        <v>24</v>
      </c>
      <c r="K3993" s="12" t="s">
        <v>25</v>
      </c>
      <c r="L3993" s="12" t="s">
        <v>39</v>
      </c>
      <c r="M3993" s="11" t="s">
        <v>27</v>
      </c>
      <c r="N3993" s="11" t="s">
        <v>28</v>
      </c>
      <c r="O3993" s="12" t="s">
        <v>29</v>
      </c>
      <c r="P3993" s="12"/>
      <c r="Q3993" s="15" t="s">
        <v>17260</v>
      </c>
      <c r="R3993" s="12" t="s">
        <v>51</v>
      </c>
      <c r="S3993" s="11" t="s">
        <v>17261</v>
      </c>
      <c r="T3993" s="11"/>
    </row>
    <row x14ac:dyDescent="0.25" r="3994" customHeight="1" ht="19.5">
      <c r="A3994" s="18">
        <v>45207</v>
      </c>
      <c r="B3994" s="11" t="s">
        <v>17262</v>
      </c>
      <c r="C3994" s="11" t="s">
        <v>108</v>
      </c>
      <c r="D3994" s="12"/>
      <c r="E3994" s="13">
        <v>13040994275</v>
      </c>
      <c r="F3994" s="11" t="s">
        <v>17263</v>
      </c>
      <c r="G3994" s="12" t="s">
        <v>37</v>
      </c>
      <c r="H3994" s="12" t="s">
        <v>98</v>
      </c>
      <c r="I3994" s="14" t="s">
        <v>154</v>
      </c>
      <c r="J3994" s="12" t="s">
        <v>24</v>
      </c>
      <c r="K3994" s="12" t="s">
        <v>25</v>
      </c>
      <c r="L3994" s="12" t="s">
        <v>39</v>
      </c>
      <c r="M3994" s="11" t="s">
        <v>40</v>
      </c>
      <c r="N3994" s="11" t="s">
        <v>28</v>
      </c>
      <c r="O3994" s="12" t="s">
        <v>29</v>
      </c>
      <c r="P3994" s="12"/>
      <c r="Q3994" s="15" t="s">
        <v>17264</v>
      </c>
      <c r="R3994" s="12" t="s">
        <v>51</v>
      </c>
      <c r="S3994" s="11" t="s">
        <v>17265</v>
      </c>
      <c r="T3994" s="11"/>
    </row>
    <row x14ac:dyDescent="0.25" r="3995" customHeight="1" ht="19.5">
      <c r="A3995" s="18">
        <v>45207</v>
      </c>
      <c r="B3995" s="11" t="s">
        <v>17266</v>
      </c>
      <c r="C3995" s="11" t="s">
        <v>108</v>
      </c>
      <c r="D3995" s="12"/>
      <c r="E3995" s="13">
        <v>15671001910</v>
      </c>
      <c r="F3995" s="11" t="s">
        <v>17267</v>
      </c>
      <c r="G3995" s="12" t="s">
        <v>37</v>
      </c>
      <c r="H3995" s="12"/>
      <c r="I3995" s="14" t="s">
        <v>290</v>
      </c>
      <c r="J3995" s="12" t="s">
        <v>24</v>
      </c>
      <c r="K3995" s="12" t="s">
        <v>25</v>
      </c>
      <c r="L3995" s="12" t="s">
        <v>39</v>
      </c>
      <c r="M3995" s="11" t="s">
        <v>40</v>
      </c>
      <c r="N3995" s="11" t="s">
        <v>28</v>
      </c>
      <c r="O3995" s="12" t="s">
        <v>29</v>
      </c>
      <c r="P3995" s="12"/>
      <c r="Q3995" s="15" t="s">
        <v>17268</v>
      </c>
      <c r="R3995" s="12" t="s">
        <v>51</v>
      </c>
      <c r="S3995" s="11" t="s">
        <v>17269</v>
      </c>
      <c r="T3995" s="11"/>
    </row>
    <row x14ac:dyDescent="0.25" r="3996" customHeight="1" ht="19.5">
      <c r="A3996" s="18">
        <v>45207</v>
      </c>
      <c r="B3996" s="11" t="s">
        <v>17270</v>
      </c>
      <c r="C3996" s="11" t="s">
        <v>108</v>
      </c>
      <c r="D3996" s="12"/>
      <c r="E3996" s="13">
        <v>13094160370</v>
      </c>
      <c r="F3996" s="11" t="s">
        <v>17271</v>
      </c>
      <c r="G3996" s="12" t="s">
        <v>37</v>
      </c>
      <c r="H3996" s="12"/>
      <c r="I3996" s="14" t="s">
        <v>328</v>
      </c>
      <c r="J3996" s="12" t="s">
        <v>24</v>
      </c>
      <c r="K3996" s="12" t="s">
        <v>25</v>
      </c>
      <c r="L3996" s="12" t="s">
        <v>39</v>
      </c>
      <c r="M3996" s="11" t="s">
        <v>40</v>
      </c>
      <c r="N3996" s="11" t="s">
        <v>28</v>
      </c>
      <c r="O3996" s="12" t="s">
        <v>29</v>
      </c>
      <c r="P3996" s="12"/>
      <c r="Q3996" s="15" t="s">
        <v>17272</v>
      </c>
      <c r="R3996" s="12" t="s">
        <v>51</v>
      </c>
      <c r="S3996" s="11" t="s">
        <v>17273</v>
      </c>
      <c r="T3996" s="11"/>
    </row>
    <row x14ac:dyDescent="0.25" r="3997" customHeight="1" ht="19.5">
      <c r="A3997" s="18">
        <v>45207</v>
      </c>
      <c r="B3997" s="11" t="s">
        <v>17274</v>
      </c>
      <c r="C3997" s="11" t="s">
        <v>2414</v>
      </c>
      <c r="D3997" s="12"/>
      <c r="E3997" s="13">
        <v>18672103460</v>
      </c>
      <c r="F3997" s="11" t="s">
        <v>17275</v>
      </c>
      <c r="G3997" s="12" t="s">
        <v>74</v>
      </c>
      <c r="H3997" s="12"/>
      <c r="I3997" s="14" t="s">
        <v>290</v>
      </c>
      <c r="J3997" s="12" t="s">
        <v>24</v>
      </c>
      <c r="K3997" s="12" t="s">
        <v>25</v>
      </c>
      <c r="L3997" s="12" t="s">
        <v>39</v>
      </c>
      <c r="M3997" s="11" t="s">
        <v>40</v>
      </c>
      <c r="N3997" s="11" t="s">
        <v>28</v>
      </c>
      <c r="O3997" s="12" t="s">
        <v>29</v>
      </c>
      <c r="P3997" s="12"/>
      <c r="Q3997" s="15" t="s">
        <v>17276</v>
      </c>
      <c r="R3997" s="12" t="s">
        <v>42</v>
      </c>
      <c r="S3997" s="11" t="s">
        <v>17277</v>
      </c>
      <c r="T3997" s="11" t="s">
        <v>17278</v>
      </c>
    </row>
    <row x14ac:dyDescent="0.25" r="3998" customHeight="1" ht="19.5">
      <c r="A3998" s="18">
        <v>45207</v>
      </c>
      <c r="B3998" s="11" t="s">
        <v>17279</v>
      </c>
      <c r="C3998" s="11" t="s">
        <v>691</v>
      </c>
      <c r="D3998" s="12"/>
      <c r="E3998" s="13">
        <v>18695060436</v>
      </c>
      <c r="F3998" s="11" t="s">
        <v>17280</v>
      </c>
      <c r="G3998" s="12" t="s">
        <v>37</v>
      </c>
      <c r="H3998" s="12"/>
      <c r="I3998" s="14" t="s">
        <v>615</v>
      </c>
      <c r="J3998" s="12" t="s">
        <v>24</v>
      </c>
      <c r="K3998" s="12" t="s">
        <v>25</v>
      </c>
      <c r="L3998" s="12" t="s">
        <v>39</v>
      </c>
      <c r="M3998" s="11" t="s">
        <v>40</v>
      </c>
      <c r="N3998" s="11" t="s">
        <v>28</v>
      </c>
      <c r="O3998" s="12" t="s">
        <v>29</v>
      </c>
      <c r="P3998" s="12"/>
      <c r="Q3998" s="15" t="s">
        <v>17281</v>
      </c>
      <c r="R3998" s="12" t="s">
        <v>42</v>
      </c>
      <c r="S3998" s="11" t="s">
        <v>17282</v>
      </c>
      <c r="T3998" s="11" t="s">
        <v>17283</v>
      </c>
    </row>
    <row x14ac:dyDescent="0.25" r="3999" customHeight="1" ht="19.5">
      <c r="A3999" s="18">
        <v>45207</v>
      </c>
      <c r="B3999" s="11" t="s">
        <v>17284</v>
      </c>
      <c r="C3999" s="11" t="s">
        <v>880</v>
      </c>
      <c r="D3999" s="12"/>
      <c r="E3999" s="13">
        <v>13235629435</v>
      </c>
      <c r="F3999" s="11" t="s">
        <v>17285</v>
      </c>
      <c r="G3999" s="12" t="s">
        <v>23</v>
      </c>
      <c r="H3999" s="12"/>
      <c r="I3999" s="14" t="s">
        <v>182</v>
      </c>
      <c r="J3999" s="12" t="s">
        <v>24</v>
      </c>
      <c r="K3999" s="12" t="s">
        <v>25</v>
      </c>
      <c r="L3999" s="12" t="s">
        <v>39</v>
      </c>
      <c r="M3999" s="11" t="s">
        <v>40</v>
      </c>
      <c r="N3999" s="11" t="s">
        <v>28</v>
      </c>
      <c r="O3999" s="12" t="s">
        <v>29</v>
      </c>
      <c r="P3999" s="12"/>
      <c r="Q3999" s="15" t="s">
        <v>17286</v>
      </c>
      <c r="R3999" s="12" t="s">
        <v>42</v>
      </c>
      <c r="S3999" s="11" t="s">
        <v>17287</v>
      </c>
      <c r="T3999" s="11" t="s">
        <v>17288</v>
      </c>
    </row>
    <row x14ac:dyDescent="0.25" r="4000" customHeight="1" ht="19.5">
      <c r="A4000" s="18">
        <v>45207</v>
      </c>
      <c r="B4000" s="11" t="s">
        <v>17289</v>
      </c>
      <c r="C4000" s="11" t="s">
        <v>341</v>
      </c>
      <c r="D4000" s="12"/>
      <c r="E4000" s="13">
        <v>13197312545</v>
      </c>
      <c r="F4000" s="11" t="s">
        <v>17290</v>
      </c>
      <c r="G4000" s="12" t="s">
        <v>37</v>
      </c>
      <c r="H4000" s="12"/>
      <c r="I4000" s="14" t="s">
        <v>68</v>
      </c>
      <c r="J4000" s="12" t="s">
        <v>24</v>
      </c>
      <c r="K4000" s="12" t="s">
        <v>25</v>
      </c>
      <c r="L4000" s="12" t="s">
        <v>39</v>
      </c>
      <c r="M4000" s="11" t="s">
        <v>40</v>
      </c>
      <c r="N4000" s="11" t="s">
        <v>28</v>
      </c>
      <c r="O4000" s="12" t="s">
        <v>29</v>
      </c>
      <c r="P4000" s="12"/>
      <c r="Q4000" s="15" t="s">
        <v>17291</v>
      </c>
      <c r="R4000" s="12" t="s">
        <v>42</v>
      </c>
      <c r="S4000" s="17" t="s">
        <v>17292</v>
      </c>
      <c r="T4000" s="11"/>
    </row>
    <row x14ac:dyDescent="0.25" r="4001" customHeight="1" ht="19.5">
      <c r="A4001" s="18">
        <v>45207</v>
      </c>
      <c r="B4001" s="11" t="s">
        <v>17293</v>
      </c>
      <c r="C4001" s="11" t="s">
        <v>974</v>
      </c>
      <c r="D4001" s="12"/>
      <c r="E4001" s="13">
        <v>18674264969</v>
      </c>
      <c r="F4001" s="11" t="s">
        <v>17294</v>
      </c>
      <c r="G4001" s="12" t="s">
        <v>23</v>
      </c>
      <c r="H4001" s="12"/>
      <c r="I4001" s="14">
        <v>10015</v>
      </c>
      <c r="J4001" s="12" t="s">
        <v>24</v>
      </c>
      <c r="K4001" s="12" t="s">
        <v>69</v>
      </c>
      <c r="L4001" s="12" t="s">
        <v>26</v>
      </c>
      <c r="M4001" s="11" t="s">
        <v>27</v>
      </c>
      <c r="N4001" s="11" t="s">
        <v>28</v>
      </c>
      <c r="O4001" s="12" t="s">
        <v>29</v>
      </c>
      <c r="P4001" s="12"/>
      <c r="Q4001" s="15" t="s">
        <v>17295</v>
      </c>
      <c r="R4001" s="12" t="s">
        <v>31</v>
      </c>
      <c r="S4001" s="17" t="s">
        <v>17296</v>
      </c>
      <c r="T4001" s="11"/>
    </row>
    <row x14ac:dyDescent="0.25" r="4002" customHeight="1" ht="19.5">
      <c r="A4002" s="18">
        <v>45207</v>
      </c>
      <c r="B4002" s="11" t="s">
        <v>17297</v>
      </c>
      <c r="C4002" s="11" t="s">
        <v>2547</v>
      </c>
      <c r="D4002" s="12"/>
      <c r="E4002" s="13">
        <v>15571755800</v>
      </c>
      <c r="F4002" s="11" t="s">
        <v>17298</v>
      </c>
      <c r="G4002" s="12" t="s">
        <v>62</v>
      </c>
      <c r="H4002" s="12" t="s">
        <v>130</v>
      </c>
      <c r="I4002" s="14" t="s">
        <v>182</v>
      </c>
      <c r="J4002" s="12" t="s">
        <v>24</v>
      </c>
      <c r="K4002" s="12" t="s">
        <v>25</v>
      </c>
      <c r="L4002" s="12" t="s">
        <v>39</v>
      </c>
      <c r="M4002" s="11" t="s">
        <v>40</v>
      </c>
      <c r="N4002" s="11" t="s">
        <v>28</v>
      </c>
      <c r="O4002" s="12" t="s">
        <v>29</v>
      </c>
      <c r="P4002" s="12"/>
      <c r="Q4002" s="15" t="s">
        <v>17299</v>
      </c>
      <c r="R4002" s="12" t="s">
        <v>42</v>
      </c>
      <c r="S4002" s="11" t="s">
        <v>17300</v>
      </c>
      <c r="T4002" s="11"/>
    </row>
    <row x14ac:dyDescent="0.25" r="4003" customHeight="1" ht="19.5">
      <c r="A4003" s="18">
        <v>45207</v>
      </c>
      <c r="B4003" s="11" t="s">
        <v>17301</v>
      </c>
      <c r="C4003" s="11" t="s">
        <v>341</v>
      </c>
      <c r="D4003" s="12"/>
      <c r="E4003" s="13">
        <v>18671716732</v>
      </c>
      <c r="F4003" s="11" t="s">
        <v>17302</v>
      </c>
      <c r="G4003" s="12" t="s">
        <v>289</v>
      </c>
      <c r="H4003" s="12"/>
      <c r="I4003" s="14" t="s">
        <v>486</v>
      </c>
      <c r="J4003" s="12" t="s">
        <v>24</v>
      </c>
      <c r="K4003" s="12" t="s">
        <v>25</v>
      </c>
      <c r="L4003" s="12" t="s">
        <v>39</v>
      </c>
      <c r="M4003" s="11" t="s">
        <v>27</v>
      </c>
      <c r="N4003" s="11" t="s">
        <v>28</v>
      </c>
      <c r="O4003" s="12" t="s">
        <v>29</v>
      </c>
      <c r="P4003" s="12"/>
      <c r="Q4003" s="15" t="s">
        <v>17303</v>
      </c>
      <c r="R4003" s="12" t="s">
        <v>42</v>
      </c>
      <c r="S4003" s="17" t="s">
        <v>17304</v>
      </c>
      <c r="T4003" s="11"/>
    </row>
    <row x14ac:dyDescent="0.25" r="4004" customHeight="1" ht="19.5">
      <c r="A4004" s="18">
        <v>45207</v>
      </c>
      <c r="B4004" s="11" t="s">
        <v>17305</v>
      </c>
      <c r="C4004" s="11" t="s">
        <v>239</v>
      </c>
      <c r="D4004" s="12"/>
      <c r="E4004" s="13">
        <v>18674208458</v>
      </c>
      <c r="F4004" s="11" t="s">
        <v>17306</v>
      </c>
      <c r="G4004" s="12" t="s">
        <v>62</v>
      </c>
      <c r="H4004" s="12" t="s">
        <v>130</v>
      </c>
      <c r="I4004" s="14" t="s">
        <v>189</v>
      </c>
      <c r="J4004" s="12" t="s">
        <v>24</v>
      </c>
      <c r="K4004" s="12" t="s">
        <v>25</v>
      </c>
      <c r="L4004" s="12" t="s">
        <v>39</v>
      </c>
      <c r="M4004" s="11" t="s">
        <v>40</v>
      </c>
      <c r="N4004" s="11" t="s">
        <v>183</v>
      </c>
      <c r="O4004" s="12" t="s">
        <v>29</v>
      </c>
      <c r="P4004" s="12"/>
      <c r="Q4004" s="15" t="s">
        <v>17307</v>
      </c>
      <c r="R4004" s="12" t="s">
        <v>51</v>
      </c>
      <c r="S4004" s="11" t="s">
        <v>17308</v>
      </c>
      <c r="T4004" s="11"/>
    </row>
    <row x14ac:dyDescent="0.25" r="4005" customHeight="1" ht="19.5">
      <c r="A4005" s="18">
        <v>45207</v>
      </c>
      <c r="B4005" s="11" t="s">
        <v>17309</v>
      </c>
      <c r="C4005" s="11" t="s">
        <v>180</v>
      </c>
      <c r="D4005" s="12"/>
      <c r="E4005" s="13">
        <v>13235621561</v>
      </c>
      <c r="F4005" s="11" t="s">
        <v>17310</v>
      </c>
      <c r="G4005" s="12" t="s">
        <v>37</v>
      </c>
      <c r="H4005" s="12"/>
      <c r="I4005" s="14" t="s">
        <v>241</v>
      </c>
      <c r="J4005" s="12" t="s">
        <v>24</v>
      </c>
      <c r="K4005" s="12" t="s">
        <v>25</v>
      </c>
      <c r="L4005" s="12" t="s">
        <v>39</v>
      </c>
      <c r="M4005" s="11" t="s">
        <v>40</v>
      </c>
      <c r="N4005" s="11" t="s">
        <v>183</v>
      </c>
      <c r="O4005" s="12" t="s">
        <v>29</v>
      </c>
      <c r="P4005" s="12"/>
      <c r="Q4005" s="15" t="s">
        <v>17311</v>
      </c>
      <c r="R4005" s="12" t="s">
        <v>51</v>
      </c>
      <c r="S4005" s="11" t="s">
        <v>17312</v>
      </c>
      <c r="T4005" s="11"/>
    </row>
    <row x14ac:dyDescent="0.25" r="4006" customHeight="1" ht="19.5">
      <c r="A4006" s="18">
        <v>45207</v>
      </c>
      <c r="B4006" s="11" t="s">
        <v>17313</v>
      </c>
      <c r="C4006" s="11" t="s">
        <v>180</v>
      </c>
      <c r="D4006" s="12"/>
      <c r="E4006" s="13">
        <v>13277238391</v>
      </c>
      <c r="F4006" s="11" t="s">
        <v>17314</v>
      </c>
      <c r="G4006" s="12" t="s">
        <v>289</v>
      </c>
      <c r="H4006" s="12"/>
      <c r="I4006" s="14" t="s">
        <v>131</v>
      </c>
      <c r="J4006" s="12" t="s">
        <v>24</v>
      </c>
      <c r="K4006" s="12" t="s">
        <v>25</v>
      </c>
      <c r="L4006" s="12" t="s">
        <v>39</v>
      </c>
      <c r="M4006" s="11" t="s">
        <v>40</v>
      </c>
      <c r="N4006" s="11" t="s">
        <v>183</v>
      </c>
      <c r="O4006" s="12" t="s">
        <v>29</v>
      </c>
      <c r="P4006" s="12"/>
      <c r="Q4006" s="15" t="s">
        <v>17315</v>
      </c>
      <c r="R4006" s="12" t="s">
        <v>51</v>
      </c>
      <c r="S4006" s="17" t="s">
        <v>17316</v>
      </c>
      <c r="T4006" s="11"/>
    </row>
    <row x14ac:dyDescent="0.25" r="4007" customHeight="1" ht="19.5">
      <c r="A4007" s="18">
        <v>45207</v>
      </c>
      <c r="B4007" s="11" t="s">
        <v>17317</v>
      </c>
      <c r="C4007" s="11" t="s">
        <v>180</v>
      </c>
      <c r="D4007" s="12"/>
      <c r="E4007" s="13">
        <v>15507202003</v>
      </c>
      <c r="F4007" s="11" t="s">
        <v>17318</v>
      </c>
      <c r="G4007" s="12" t="s">
        <v>289</v>
      </c>
      <c r="H4007" s="12" t="s">
        <v>130</v>
      </c>
      <c r="I4007" s="14" t="s">
        <v>182</v>
      </c>
      <c r="J4007" s="12" t="s">
        <v>24</v>
      </c>
      <c r="K4007" s="12" t="s">
        <v>25</v>
      </c>
      <c r="L4007" s="12" t="s">
        <v>39</v>
      </c>
      <c r="M4007" s="11" t="s">
        <v>27</v>
      </c>
      <c r="N4007" s="11" t="s">
        <v>183</v>
      </c>
      <c r="O4007" s="12" t="s">
        <v>29</v>
      </c>
      <c r="P4007" s="12"/>
      <c r="Q4007" s="15" t="s">
        <v>17319</v>
      </c>
      <c r="R4007" s="12" t="s">
        <v>51</v>
      </c>
      <c r="S4007" s="11" t="s">
        <v>17320</v>
      </c>
      <c r="T4007" s="11"/>
    </row>
    <row x14ac:dyDescent="0.25" r="4008" customHeight="1" ht="19.5">
      <c r="A4008" s="18">
        <v>45207</v>
      </c>
      <c r="B4008" s="11" t="s">
        <v>17321</v>
      </c>
      <c r="C4008" s="11" t="s">
        <v>239</v>
      </c>
      <c r="D4008" s="12"/>
      <c r="E4008" s="13">
        <v>15671013677</v>
      </c>
      <c r="F4008" s="11" t="s">
        <v>17322</v>
      </c>
      <c r="G4008" s="12" t="s">
        <v>289</v>
      </c>
      <c r="H4008" s="12"/>
      <c r="I4008" s="14" t="s">
        <v>99</v>
      </c>
      <c r="J4008" s="12" t="s">
        <v>24</v>
      </c>
      <c r="K4008" s="12" t="s">
        <v>69</v>
      </c>
      <c r="L4008" s="12" t="s">
        <v>39</v>
      </c>
      <c r="M4008" s="11" t="s">
        <v>40</v>
      </c>
      <c r="N4008" s="11" t="s">
        <v>183</v>
      </c>
      <c r="O4008" s="12" t="s">
        <v>29</v>
      </c>
      <c r="P4008" s="12"/>
      <c r="Q4008" s="15" t="s">
        <v>17323</v>
      </c>
      <c r="R4008" s="12" t="s">
        <v>51</v>
      </c>
      <c r="S4008" s="11" t="s">
        <v>17324</v>
      </c>
      <c r="T4008" s="11"/>
    </row>
    <row x14ac:dyDescent="0.25" r="4009" customHeight="1" ht="19.5">
      <c r="A4009" s="18">
        <v>45207</v>
      </c>
      <c r="B4009" s="11" t="s">
        <v>17325</v>
      </c>
      <c r="C4009" s="11" t="s">
        <v>180</v>
      </c>
      <c r="D4009" s="12"/>
      <c r="E4009" s="13">
        <v>17671347385</v>
      </c>
      <c r="F4009" s="11" t="s">
        <v>17326</v>
      </c>
      <c r="G4009" s="12" t="s">
        <v>115</v>
      </c>
      <c r="H4009" s="12"/>
      <c r="I4009" s="14" t="s">
        <v>328</v>
      </c>
      <c r="J4009" s="12" t="s">
        <v>24</v>
      </c>
      <c r="K4009" s="12" t="s">
        <v>25</v>
      </c>
      <c r="L4009" s="12" t="s">
        <v>39</v>
      </c>
      <c r="M4009" s="11" t="s">
        <v>27</v>
      </c>
      <c r="N4009" s="11" t="s">
        <v>183</v>
      </c>
      <c r="O4009" s="12" t="s">
        <v>29</v>
      </c>
      <c r="P4009" s="12"/>
      <c r="Q4009" s="15" t="s">
        <v>17327</v>
      </c>
      <c r="R4009" s="12" t="s">
        <v>51</v>
      </c>
      <c r="S4009" s="11" t="s">
        <v>17328</v>
      </c>
      <c r="T4009" s="11"/>
    </row>
    <row x14ac:dyDescent="0.25" r="4010" customHeight="1" ht="19.5">
      <c r="A4010" s="18">
        <v>45207</v>
      </c>
      <c r="B4010" s="11" t="s">
        <v>17329</v>
      </c>
      <c r="C4010" s="11" t="s">
        <v>239</v>
      </c>
      <c r="D4010" s="12"/>
      <c r="E4010" s="13">
        <v>13177073466</v>
      </c>
      <c r="F4010" s="11" t="s">
        <v>17330</v>
      </c>
      <c r="G4010" s="12" t="s">
        <v>289</v>
      </c>
      <c r="H4010" s="12"/>
      <c r="I4010" s="14" t="s">
        <v>142</v>
      </c>
      <c r="J4010" s="12" t="s">
        <v>24</v>
      </c>
      <c r="K4010" s="12" t="s">
        <v>25</v>
      </c>
      <c r="L4010" s="12" t="s">
        <v>39</v>
      </c>
      <c r="M4010" s="11" t="s">
        <v>27</v>
      </c>
      <c r="N4010" s="11" t="s">
        <v>183</v>
      </c>
      <c r="O4010" s="12" t="s">
        <v>29</v>
      </c>
      <c r="P4010" s="12"/>
      <c r="Q4010" s="15" t="s">
        <v>17331</v>
      </c>
      <c r="R4010" s="12" t="s">
        <v>51</v>
      </c>
      <c r="S4010" s="11" t="s">
        <v>17332</v>
      </c>
      <c r="T4010" s="11"/>
    </row>
    <row x14ac:dyDescent="0.25" r="4011" customHeight="1" ht="19.5">
      <c r="A4011" s="18">
        <v>45207</v>
      </c>
      <c r="B4011" s="11" t="s">
        <v>17333</v>
      </c>
      <c r="C4011" s="11" t="s">
        <v>1310</v>
      </c>
      <c r="D4011" s="12"/>
      <c r="E4011" s="13">
        <v>18571420115</v>
      </c>
      <c r="F4011" s="11" t="s">
        <v>10938</v>
      </c>
      <c r="G4011" s="12" t="s">
        <v>74</v>
      </c>
      <c r="H4011" s="12"/>
      <c r="I4011" s="14" t="s">
        <v>381</v>
      </c>
      <c r="J4011" s="12" t="s">
        <v>24</v>
      </c>
      <c r="K4011" s="12" t="s">
        <v>25</v>
      </c>
      <c r="L4011" s="12" t="s">
        <v>39</v>
      </c>
      <c r="M4011" s="11" t="s">
        <v>27</v>
      </c>
      <c r="N4011" s="11" t="s">
        <v>28</v>
      </c>
      <c r="O4011" s="12" t="s">
        <v>29</v>
      </c>
      <c r="P4011" s="12"/>
      <c r="Q4011" s="15" t="s">
        <v>17334</v>
      </c>
      <c r="R4011" s="12" t="s">
        <v>42</v>
      </c>
      <c r="S4011" s="11" t="s">
        <v>17335</v>
      </c>
      <c r="T4011" s="11"/>
    </row>
    <row x14ac:dyDescent="0.25" r="4012" customHeight="1" ht="19.5">
      <c r="A4012" s="18">
        <v>45207</v>
      </c>
      <c r="B4012" s="11" t="s">
        <v>17336</v>
      </c>
      <c r="C4012" s="11" t="s">
        <v>6169</v>
      </c>
      <c r="D4012" s="12"/>
      <c r="E4012" s="13">
        <v>13177066009</v>
      </c>
      <c r="F4012" s="11" t="s">
        <v>8408</v>
      </c>
      <c r="G4012" s="12" t="s">
        <v>62</v>
      </c>
      <c r="H4012" s="12" t="s">
        <v>130</v>
      </c>
      <c r="I4012" s="14" t="s">
        <v>590</v>
      </c>
      <c r="J4012" s="12" t="s">
        <v>24</v>
      </c>
      <c r="K4012" s="12" t="s">
        <v>25</v>
      </c>
      <c r="L4012" s="12" t="s">
        <v>39</v>
      </c>
      <c r="M4012" s="11" t="s">
        <v>675</v>
      </c>
      <c r="N4012" s="11" t="s">
        <v>624</v>
      </c>
      <c r="O4012" s="12" t="s">
        <v>29</v>
      </c>
      <c r="P4012" s="12"/>
      <c r="Q4012" s="15" t="s">
        <v>17337</v>
      </c>
      <c r="R4012" s="12" t="s">
        <v>42</v>
      </c>
      <c r="S4012" s="11" t="s">
        <v>17338</v>
      </c>
      <c r="T4012" s="11" t="s">
        <v>17339</v>
      </c>
    </row>
    <row x14ac:dyDescent="0.25" r="4013" customHeight="1" ht="19.5">
      <c r="A4013" s="18">
        <v>45207</v>
      </c>
      <c r="B4013" s="11" t="s">
        <v>17340</v>
      </c>
      <c r="C4013" s="11" t="s">
        <v>6205</v>
      </c>
      <c r="D4013" s="12"/>
      <c r="E4013" s="13">
        <v>15571754640</v>
      </c>
      <c r="F4013" s="11" t="s">
        <v>12451</v>
      </c>
      <c r="G4013" s="12" t="s">
        <v>74</v>
      </c>
      <c r="H4013" s="12"/>
      <c r="I4013" s="14" t="s">
        <v>779</v>
      </c>
      <c r="J4013" s="12" t="s">
        <v>24</v>
      </c>
      <c r="K4013" s="12" t="s">
        <v>25</v>
      </c>
      <c r="L4013" s="12" t="s">
        <v>39</v>
      </c>
      <c r="M4013" s="11" t="s">
        <v>40</v>
      </c>
      <c r="N4013" s="11" t="s">
        <v>28</v>
      </c>
      <c r="O4013" s="12" t="s">
        <v>29</v>
      </c>
      <c r="P4013" s="12"/>
      <c r="Q4013" s="15" t="s">
        <v>17341</v>
      </c>
      <c r="R4013" s="12" t="s">
        <v>42</v>
      </c>
      <c r="S4013" s="11" t="s">
        <v>17342</v>
      </c>
      <c r="T4013" s="11" t="s">
        <v>17343</v>
      </c>
    </row>
    <row x14ac:dyDescent="0.25" r="4014" customHeight="1" ht="19.5">
      <c r="A4014" s="18">
        <v>45207</v>
      </c>
      <c r="B4014" s="11" t="s">
        <v>17344</v>
      </c>
      <c r="C4014" s="11" t="s">
        <v>4459</v>
      </c>
      <c r="D4014" s="12"/>
      <c r="E4014" s="13">
        <v>15549380685</v>
      </c>
      <c r="F4014" s="11" t="s">
        <v>17345</v>
      </c>
      <c r="G4014" s="12" t="s">
        <v>115</v>
      </c>
      <c r="H4014" s="12"/>
      <c r="I4014" s="14" t="s">
        <v>154</v>
      </c>
      <c r="J4014" s="12" t="s">
        <v>24</v>
      </c>
      <c r="K4014" s="12" t="s">
        <v>25</v>
      </c>
      <c r="L4014" s="12" t="s">
        <v>39</v>
      </c>
      <c r="M4014" s="11" t="s">
        <v>27</v>
      </c>
      <c r="N4014" s="11" t="s">
        <v>28</v>
      </c>
      <c r="O4014" s="12" t="s">
        <v>29</v>
      </c>
      <c r="P4014" s="12"/>
      <c r="Q4014" s="15" t="s">
        <v>17346</v>
      </c>
      <c r="R4014" s="12" t="s">
        <v>42</v>
      </c>
      <c r="S4014" s="11" t="s">
        <v>17347</v>
      </c>
      <c r="T4014" s="11" t="s">
        <v>17348</v>
      </c>
    </row>
    <row x14ac:dyDescent="0.25" r="4015" customHeight="1" ht="19.5">
      <c r="A4015" s="18">
        <v>45207</v>
      </c>
      <c r="B4015" s="11" t="s">
        <v>17349</v>
      </c>
      <c r="C4015" s="11" t="s">
        <v>685</v>
      </c>
      <c r="D4015" s="12"/>
      <c r="E4015" s="13">
        <v>15572739727</v>
      </c>
      <c r="F4015" s="11" t="s">
        <v>17350</v>
      </c>
      <c r="G4015" s="12" t="s">
        <v>115</v>
      </c>
      <c r="H4015" s="12" t="s">
        <v>130</v>
      </c>
      <c r="I4015" s="14" t="s">
        <v>290</v>
      </c>
      <c r="J4015" s="12" t="s">
        <v>24</v>
      </c>
      <c r="K4015" s="12" t="s">
        <v>25</v>
      </c>
      <c r="L4015" s="12" t="s">
        <v>39</v>
      </c>
      <c r="M4015" s="11" t="s">
        <v>40</v>
      </c>
      <c r="N4015" s="11" t="s">
        <v>28</v>
      </c>
      <c r="O4015" s="12" t="s">
        <v>29</v>
      </c>
      <c r="P4015" s="12"/>
      <c r="Q4015" s="15" t="s">
        <v>17351</v>
      </c>
      <c r="R4015" s="12" t="s">
        <v>42</v>
      </c>
      <c r="S4015" s="11" t="s">
        <v>17352</v>
      </c>
      <c r="T4015" s="11" t="s">
        <v>17353</v>
      </c>
    </row>
    <row x14ac:dyDescent="0.25" r="4016" customHeight="1" ht="19.5">
      <c r="A4016" s="18">
        <v>45207</v>
      </c>
      <c r="B4016" s="11" t="s">
        <v>17354</v>
      </c>
      <c r="C4016" s="11" t="s">
        <v>545</v>
      </c>
      <c r="D4016" s="12"/>
      <c r="E4016" s="13">
        <v>15171742385</v>
      </c>
      <c r="F4016" s="11" t="s">
        <v>17355</v>
      </c>
      <c r="G4016" s="12" t="s">
        <v>48</v>
      </c>
      <c r="H4016" s="12"/>
      <c r="I4016" s="14" t="s">
        <v>254</v>
      </c>
      <c r="J4016" s="12" t="s">
        <v>24</v>
      </c>
      <c r="K4016" s="12" t="s">
        <v>25</v>
      </c>
      <c r="L4016" s="12" t="s">
        <v>39</v>
      </c>
      <c r="M4016" s="11" t="s">
        <v>40</v>
      </c>
      <c r="N4016" s="11" t="s">
        <v>28</v>
      </c>
      <c r="O4016" s="12" t="s">
        <v>29</v>
      </c>
      <c r="P4016" s="12"/>
      <c r="Q4016" s="15" t="s">
        <v>17356</v>
      </c>
      <c r="R4016" s="12" t="s">
        <v>42</v>
      </c>
      <c r="S4016" s="11" t="s">
        <v>17357</v>
      </c>
      <c r="T4016" s="11" t="s">
        <v>17358</v>
      </c>
    </row>
    <row x14ac:dyDescent="0.25" r="4017" customHeight="1" ht="19.5">
      <c r="A4017" s="18">
        <v>45207</v>
      </c>
      <c r="B4017" s="11" t="s">
        <v>17359</v>
      </c>
      <c r="C4017" s="11" t="s">
        <v>2414</v>
      </c>
      <c r="D4017" s="12"/>
      <c r="E4017" s="13">
        <v>13135820822</v>
      </c>
      <c r="F4017" s="11" t="s">
        <v>17360</v>
      </c>
      <c r="G4017" s="12" t="s">
        <v>115</v>
      </c>
      <c r="H4017" s="12"/>
      <c r="I4017" s="14" t="s">
        <v>221</v>
      </c>
      <c r="J4017" s="12" t="s">
        <v>24</v>
      </c>
      <c r="K4017" s="12" t="s">
        <v>25</v>
      </c>
      <c r="L4017" s="12" t="s">
        <v>39</v>
      </c>
      <c r="M4017" s="11" t="s">
        <v>27</v>
      </c>
      <c r="N4017" s="11" t="s">
        <v>28</v>
      </c>
      <c r="O4017" s="12" t="s">
        <v>29</v>
      </c>
      <c r="P4017" s="12"/>
      <c r="Q4017" s="15" t="s">
        <v>17361</v>
      </c>
      <c r="R4017" s="12" t="s">
        <v>42</v>
      </c>
      <c r="S4017" s="11" t="s">
        <v>17362</v>
      </c>
      <c r="T4017" s="11" t="s">
        <v>17363</v>
      </c>
    </row>
    <row x14ac:dyDescent="0.25" r="4018" customHeight="1" ht="19.5">
      <c r="A4018" s="18">
        <v>45207</v>
      </c>
      <c r="B4018" s="11" t="s">
        <v>17364</v>
      </c>
      <c r="C4018" s="11" t="s">
        <v>17365</v>
      </c>
      <c r="D4018" s="12"/>
      <c r="E4018" s="13">
        <v>15671031870</v>
      </c>
      <c r="F4018" s="11" t="s">
        <v>17366</v>
      </c>
      <c r="G4018" s="12" t="s">
        <v>74</v>
      </c>
      <c r="H4018" s="12"/>
      <c r="I4018" s="14" t="s">
        <v>221</v>
      </c>
      <c r="J4018" s="12" t="s">
        <v>24</v>
      </c>
      <c r="K4018" s="12" t="s">
        <v>25</v>
      </c>
      <c r="L4018" s="12" t="s">
        <v>39</v>
      </c>
      <c r="M4018" s="11" t="s">
        <v>27</v>
      </c>
      <c r="N4018" s="11" t="s">
        <v>28</v>
      </c>
      <c r="O4018" s="12" t="s">
        <v>29</v>
      </c>
      <c r="P4018" s="12"/>
      <c r="Q4018" s="15" t="s">
        <v>17367</v>
      </c>
      <c r="R4018" s="12" t="s">
        <v>42</v>
      </c>
      <c r="S4018" s="11" t="s">
        <v>17368</v>
      </c>
      <c r="T4018" s="11" t="s">
        <v>17369</v>
      </c>
    </row>
    <row x14ac:dyDescent="0.25" r="4019" customHeight="1" ht="19.5">
      <c r="A4019" s="18">
        <v>45207</v>
      </c>
      <c r="B4019" s="11" t="s">
        <v>17370</v>
      </c>
      <c r="C4019" s="11" t="s">
        <v>1011</v>
      </c>
      <c r="D4019" s="12"/>
      <c r="E4019" s="13">
        <v>15672501615</v>
      </c>
      <c r="F4019" s="11" t="s">
        <v>17371</v>
      </c>
      <c r="G4019" s="12" t="s">
        <v>74</v>
      </c>
      <c r="H4019" s="12"/>
      <c r="I4019" s="14" t="s">
        <v>68</v>
      </c>
      <c r="J4019" s="12" t="s">
        <v>24</v>
      </c>
      <c r="K4019" s="12" t="s">
        <v>25</v>
      </c>
      <c r="L4019" s="12" t="s">
        <v>39</v>
      </c>
      <c r="M4019" s="11" t="s">
        <v>27</v>
      </c>
      <c r="N4019" s="11" t="s">
        <v>28</v>
      </c>
      <c r="O4019" s="12" t="s">
        <v>29</v>
      </c>
      <c r="P4019" s="12"/>
      <c r="Q4019" s="15" t="s">
        <v>17372</v>
      </c>
      <c r="R4019" s="12" t="s">
        <v>42</v>
      </c>
      <c r="S4019" s="11" t="s">
        <v>17373</v>
      </c>
      <c r="T4019" s="11" t="s">
        <v>17374</v>
      </c>
    </row>
    <row x14ac:dyDescent="0.25" r="4020" customHeight="1" ht="19.5">
      <c r="A4020" s="18">
        <v>45207</v>
      </c>
      <c r="B4020" s="11" t="s">
        <v>17375</v>
      </c>
      <c r="C4020" s="11" t="s">
        <v>545</v>
      </c>
      <c r="D4020" s="12"/>
      <c r="E4020" s="13">
        <v>15071798392</v>
      </c>
      <c r="F4020" s="11" t="s">
        <v>17376</v>
      </c>
      <c r="G4020" s="12" t="s">
        <v>23</v>
      </c>
      <c r="H4020" s="12"/>
      <c r="I4020" s="14" t="s">
        <v>328</v>
      </c>
      <c r="J4020" s="12" t="s">
        <v>24</v>
      </c>
      <c r="K4020" s="12" t="s">
        <v>25</v>
      </c>
      <c r="L4020" s="12" t="s">
        <v>39</v>
      </c>
      <c r="M4020" s="11" t="s">
        <v>40</v>
      </c>
      <c r="N4020" s="11" t="s">
        <v>28</v>
      </c>
      <c r="O4020" s="12" t="s">
        <v>29</v>
      </c>
      <c r="P4020" s="12"/>
      <c r="Q4020" s="15" t="s">
        <v>17377</v>
      </c>
      <c r="R4020" s="12" t="s">
        <v>42</v>
      </c>
      <c r="S4020" s="11" t="s">
        <v>17378</v>
      </c>
      <c r="T4020" s="11" t="s">
        <v>17379</v>
      </c>
    </row>
    <row x14ac:dyDescent="0.25" r="4021" customHeight="1" ht="19.5">
      <c r="A4021" s="18">
        <v>45207</v>
      </c>
      <c r="B4021" s="11" t="s">
        <v>17380</v>
      </c>
      <c r="C4021" s="11" t="s">
        <v>3878</v>
      </c>
      <c r="D4021" s="12"/>
      <c r="E4021" s="13">
        <v>18572377026</v>
      </c>
      <c r="F4021" s="11" t="s">
        <v>14944</v>
      </c>
      <c r="G4021" s="12" t="s">
        <v>23</v>
      </c>
      <c r="H4021" s="12"/>
      <c r="I4021" s="14" t="s">
        <v>259</v>
      </c>
      <c r="J4021" s="12" t="s">
        <v>24</v>
      </c>
      <c r="K4021" s="12" t="s">
        <v>25</v>
      </c>
      <c r="L4021" s="12" t="s">
        <v>39</v>
      </c>
      <c r="M4021" s="11" t="s">
        <v>27</v>
      </c>
      <c r="N4021" s="11" t="s">
        <v>28</v>
      </c>
      <c r="O4021" s="12" t="s">
        <v>29</v>
      </c>
      <c r="P4021" s="12"/>
      <c r="Q4021" s="15" t="s">
        <v>17381</v>
      </c>
      <c r="R4021" s="12" t="s">
        <v>42</v>
      </c>
      <c r="S4021" s="11" t="s">
        <v>17382</v>
      </c>
      <c r="T4021" s="11" t="s">
        <v>17383</v>
      </c>
    </row>
    <row x14ac:dyDescent="0.25" r="4022" customHeight="1" ht="19.5">
      <c r="A4022" s="18">
        <v>45207</v>
      </c>
      <c r="B4022" s="11" t="s">
        <v>17384</v>
      </c>
      <c r="C4022" s="11" t="s">
        <v>711</v>
      </c>
      <c r="D4022" s="12"/>
      <c r="E4022" s="13" t="s">
        <v>17385</v>
      </c>
      <c r="F4022" s="11" t="s">
        <v>17386</v>
      </c>
      <c r="G4022" s="12" t="s">
        <v>74</v>
      </c>
      <c r="H4022" s="12"/>
      <c r="I4022" s="14" t="s">
        <v>148</v>
      </c>
      <c r="J4022" s="12" t="s">
        <v>24</v>
      </c>
      <c r="K4022" s="12" t="s">
        <v>25</v>
      </c>
      <c r="L4022" s="12" t="s">
        <v>39</v>
      </c>
      <c r="M4022" s="11" t="s">
        <v>149</v>
      </c>
      <c r="N4022" s="11" t="s">
        <v>28</v>
      </c>
      <c r="O4022" s="12" t="s">
        <v>29</v>
      </c>
      <c r="P4022" s="12"/>
      <c r="Q4022" s="15" t="s">
        <v>17387</v>
      </c>
      <c r="R4022" s="12" t="s">
        <v>42</v>
      </c>
      <c r="S4022" s="11" t="s">
        <v>17388</v>
      </c>
      <c r="T4022" s="11" t="s">
        <v>17389</v>
      </c>
    </row>
    <row x14ac:dyDescent="0.25" r="4023" customHeight="1" ht="19.5">
      <c r="A4023" s="18">
        <v>45207</v>
      </c>
      <c r="B4023" s="11" t="s">
        <v>17390</v>
      </c>
      <c r="C4023" s="11" t="s">
        <v>691</v>
      </c>
      <c r="D4023" s="12"/>
      <c r="E4023" s="13">
        <v>18527823152</v>
      </c>
      <c r="F4023" s="11"/>
      <c r="G4023" s="12"/>
      <c r="H4023" s="12"/>
      <c r="I4023" s="14" t="s">
        <v>68</v>
      </c>
      <c r="J4023" s="12" t="s">
        <v>24</v>
      </c>
      <c r="K4023" s="12" t="s">
        <v>25</v>
      </c>
      <c r="L4023" s="12" t="s">
        <v>39</v>
      </c>
      <c r="M4023" s="11" t="s">
        <v>40</v>
      </c>
      <c r="N4023" s="11" t="s">
        <v>28</v>
      </c>
      <c r="O4023" s="12" t="s">
        <v>29</v>
      </c>
      <c r="P4023" s="12"/>
      <c r="Q4023" s="15" t="s">
        <v>17391</v>
      </c>
      <c r="R4023" s="12" t="s">
        <v>42</v>
      </c>
      <c r="S4023" s="11" t="s">
        <v>17392</v>
      </c>
      <c r="T4023" s="11" t="s">
        <v>17393</v>
      </c>
    </row>
    <row x14ac:dyDescent="0.25" r="4024" customHeight="1" ht="19.5">
      <c r="A4024" s="18">
        <v>45207</v>
      </c>
      <c r="B4024" s="11" t="s">
        <v>17394</v>
      </c>
      <c r="C4024" s="11" t="s">
        <v>6205</v>
      </c>
      <c r="D4024" s="12"/>
      <c r="E4024" s="13">
        <v>15672513421</v>
      </c>
      <c r="F4024" s="11" t="s">
        <v>17395</v>
      </c>
      <c r="G4024" s="12" t="s">
        <v>48</v>
      </c>
      <c r="H4024" s="12"/>
      <c r="I4024" s="14" t="s">
        <v>433</v>
      </c>
      <c r="J4024" s="12" t="s">
        <v>24</v>
      </c>
      <c r="K4024" s="12" t="s">
        <v>25</v>
      </c>
      <c r="L4024" s="12" t="s">
        <v>39</v>
      </c>
      <c r="M4024" s="11" t="s">
        <v>27</v>
      </c>
      <c r="N4024" s="11" t="s">
        <v>28</v>
      </c>
      <c r="O4024" s="12" t="s">
        <v>29</v>
      </c>
      <c r="P4024" s="12"/>
      <c r="Q4024" s="15" t="s">
        <v>17396</v>
      </c>
      <c r="R4024" s="12" t="s">
        <v>42</v>
      </c>
      <c r="S4024" s="11" t="s">
        <v>17397</v>
      </c>
      <c r="T4024" s="11" t="s">
        <v>17398</v>
      </c>
    </row>
    <row x14ac:dyDescent="0.25" r="4025" customHeight="1" ht="19.5">
      <c r="A4025" s="18">
        <v>45207</v>
      </c>
      <c r="B4025" s="11" t="s">
        <v>17399</v>
      </c>
      <c r="C4025" s="11" t="s">
        <v>341</v>
      </c>
      <c r="D4025" s="12"/>
      <c r="E4025" s="13">
        <v>18571012717</v>
      </c>
      <c r="F4025" s="11" t="s">
        <v>17400</v>
      </c>
      <c r="G4025" s="12" t="s">
        <v>115</v>
      </c>
      <c r="H4025" s="12"/>
      <c r="I4025" s="14" t="s">
        <v>99</v>
      </c>
      <c r="J4025" s="12" t="s">
        <v>24</v>
      </c>
      <c r="K4025" s="12" t="s">
        <v>25</v>
      </c>
      <c r="L4025" s="12" t="s">
        <v>39</v>
      </c>
      <c r="M4025" s="11" t="s">
        <v>27</v>
      </c>
      <c r="N4025" s="11" t="s">
        <v>28</v>
      </c>
      <c r="O4025" s="12" t="s">
        <v>29</v>
      </c>
      <c r="P4025" s="12"/>
      <c r="Q4025" s="15" t="s">
        <v>17401</v>
      </c>
      <c r="R4025" s="12" t="s">
        <v>42</v>
      </c>
      <c r="S4025" s="11" t="s">
        <v>17402</v>
      </c>
      <c r="T4025" s="11" t="s">
        <v>17403</v>
      </c>
    </row>
    <row x14ac:dyDescent="0.25" r="4026" customHeight="1" ht="19.5">
      <c r="A4026" s="18">
        <v>45207</v>
      </c>
      <c r="B4026" s="11" t="s">
        <v>17404</v>
      </c>
      <c r="C4026" s="11" t="s">
        <v>12652</v>
      </c>
      <c r="D4026" s="12"/>
      <c r="E4026" s="13">
        <v>15697270705</v>
      </c>
      <c r="F4026" s="11" t="s">
        <v>4718</v>
      </c>
      <c r="G4026" s="12" t="s">
        <v>74</v>
      </c>
      <c r="H4026" s="12"/>
      <c r="I4026" s="14" t="s">
        <v>57</v>
      </c>
      <c r="J4026" s="12" t="s">
        <v>24</v>
      </c>
      <c r="K4026" s="12" t="s">
        <v>25</v>
      </c>
      <c r="L4026" s="12" t="s">
        <v>39</v>
      </c>
      <c r="M4026" s="11" t="s">
        <v>40</v>
      </c>
      <c r="N4026" s="11" t="s">
        <v>28</v>
      </c>
      <c r="O4026" s="12" t="s">
        <v>29</v>
      </c>
      <c r="P4026" s="12"/>
      <c r="Q4026" s="15" t="s">
        <v>17405</v>
      </c>
      <c r="R4026" s="12" t="s">
        <v>42</v>
      </c>
      <c r="S4026" s="11" t="s">
        <v>17406</v>
      </c>
      <c r="T4026" s="11" t="s">
        <v>17407</v>
      </c>
    </row>
    <row x14ac:dyDescent="0.25" r="4027" customHeight="1" ht="19.5">
      <c r="A4027" s="18">
        <v>45207</v>
      </c>
      <c r="B4027" s="11" t="s">
        <v>17408</v>
      </c>
      <c r="C4027" s="11" t="s">
        <v>1138</v>
      </c>
      <c r="D4027" s="12"/>
      <c r="E4027" s="13">
        <v>17671250761</v>
      </c>
      <c r="F4027" s="11" t="s">
        <v>17409</v>
      </c>
      <c r="G4027" s="12" t="s">
        <v>23</v>
      </c>
      <c r="H4027" s="12"/>
      <c r="I4027" s="14" t="s">
        <v>63</v>
      </c>
      <c r="J4027" s="12" t="s">
        <v>24</v>
      </c>
      <c r="K4027" s="12" t="s">
        <v>25</v>
      </c>
      <c r="L4027" s="12" t="s">
        <v>39</v>
      </c>
      <c r="M4027" s="11" t="s">
        <v>40</v>
      </c>
      <c r="N4027" s="11" t="s">
        <v>28</v>
      </c>
      <c r="O4027" s="12" t="s">
        <v>29</v>
      </c>
      <c r="P4027" s="12"/>
      <c r="Q4027" s="15" t="s">
        <v>17410</v>
      </c>
      <c r="R4027" s="12" t="s">
        <v>42</v>
      </c>
      <c r="S4027" s="11" t="s">
        <v>17411</v>
      </c>
      <c r="T4027" s="11" t="s">
        <v>17412</v>
      </c>
    </row>
    <row x14ac:dyDescent="0.25" r="4028" customHeight="1" ht="19.5">
      <c r="A4028" s="18">
        <v>45207</v>
      </c>
      <c r="B4028" s="11" t="s">
        <v>17413</v>
      </c>
      <c r="C4028" s="11" t="s">
        <v>17414</v>
      </c>
      <c r="D4028" s="12"/>
      <c r="E4028" s="13">
        <v>18695072897</v>
      </c>
      <c r="F4028" s="11" t="s">
        <v>17415</v>
      </c>
      <c r="G4028" s="12" t="s">
        <v>74</v>
      </c>
      <c r="H4028" s="12"/>
      <c r="I4028" s="14" t="s">
        <v>38</v>
      </c>
      <c r="J4028" s="12" t="s">
        <v>24</v>
      </c>
      <c r="K4028" s="12" t="s">
        <v>25</v>
      </c>
      <c r="L4028" s="12" t="s">
        <v>39</v>
      </c>
      <c r="M4028" s="11" t="s">
        <v>40</v>
      </c>
      <c r="N4028" s="11" t="s">
        <v>28</v>
      </c>
      <c r="O4028" s="12" t="s">
        <v>29</v>
      </c>
      <c r="P4028" s="12"/>
      <c r="Q4028" s="15" t="s">
        <v>17416</v>
      </c>
      <c r="R4028" s="12" t="s">
        <v>42</v>
      </c>
      <c r="S4028" s="11" t="s">
        <v>17417</v>
      </c>
      <c r="T4028" s="11" t="s">
        <v>17418</v>
      </c>
    </row>
    <row x14ac:dyDescent="0.25" r="4029" customHeight="1" ht="19.5">
      <c r="A4029" s="18">
        <v>45207</v>
      </c>
      <c r="B4029" s="11" t="s">
        <v>17419</v>
      </c>
      <c r="C4029" s="11" t="s">
        <v>6205</v>
      </c>
      <c r="D4029" s="12"/>
      <c r="E4029" s="13">
        <v>15572740270</v>
      </c>
      <c r="F4029" s="11" t="s">
        <v>17420</v>
      </c>
      <c r="G4029" s="12" t="s">
        <v>37</v>
      </c>
      <c r="H4029" s="12" t="s">
        <v>98</v>
      </c>
      <c r="I4029" s="14" t="s">
        <v>182</v>
      </c>
      <c r="J4029" s="12" t="s">
        <v>24</v>
      </c>
      <c r="K4029" s="12" t="s">
        <v>25</v>
      </c>
      <c r="L4029" s="12" t="s">
        <v>39</v>
      </c>
      <c r="M4029" s="11" t="s">
        <v>27</v>
      </c>
      <c r="N4029" s="11" t="s">
        <v>28</v>
      </c>
      <c r="O4029" s="12" t="s">
        <v>29</v>
      </c>
      <c r="P4029" s="12"/>
      <c r="Q4029" s="15" t="s">
        <v>17421</v>
      </c>
      <c r="R4029" s="12" t="s">
        <v>42</v>
      </c>
      <c r="S4029" s="11" t="s">
        <v>17422</v>
      </c>
      <c r="T4029" s="11" t="s">
        <v>17423</v>
      </c>
    </row>
    <row x14ac:dyDescent="0.25" r="4030" customHeight="1" ht="19.5">
      <c r="A4030" s="18">
        <v>45207</v>
      </c>
      <c r="B4030" s="11" t="s">
        <v>17424</v>
      </c>
      <c r="C4030" s="11" t="s">
        <v>14521</v>
      </c>
      <c r="D4030" s="12"/>
      <c r="E4030" s="13">
        <v>16607207238</v>
      </c>
      <c r="F4030" s="11" t="s">
        <v>17425</v>
      </c>
      <c r="G4030" s="12" t="s">
        <v>74</v>
      </c>
      <c r="H4030" s="12"/>
      <c r="I4030" s="14" t="s">
        <v>63</v>
      </c>
      <c r="J4030" s="12" t="s">
        <v>24</v>
      </c>
      <c r="K4030" s="12" t="s">
        <v>25</v>
      </c>
      <c r="L4030" s="12" t="s">
        <v>39</v>
      </c>
      <c r="M4030" s="11" t="s">
        <v>40</v>
      </c>
      <c r="N4030" s="11" t="s">
        <v>28</v>
      </c>
      <c r="O4030" s="12" t="s">
        <v>29</v>
      </c>
      <c r="P4030" s="12"/>
      <c r="Q4030" s="15" t="s">
        <v>17426</v>
      </c>
      <c r="R4030" s="12" t="s">
        <v>42</v>
      </c>
      <c r="S4030" s="11" t="s">
        <v>17427</v>
      </c>
      <c r="T4030" s="11" t="s">
        <v>17428</v>
      </c>
    </row>
    <row x14ac:dyDescent="0.25" r="4031" customHeight="1" ht="19.5">
      <c r="A4031" s="18">
        <v>45207</v>
      </c>
      <c r="B4031" s="11" t="s">
        <v>17429</v>
      </c>
      <c r="C4031" s="11" t="s">
        <v>16909</v>
      </c>
      <c r="D4031" s="12"/>
      <c r="E4031" s="13">
        <v>15549309900</v>
      </c>
      <c r="F4031" s="11" t="s">
        <v>17430</v>
      </c>
      <c r="G4031" s="12" t="s">
        <v>74</v>
      </c>
      <c r="H4031" s="12"/>
      <c r="I4031" s="14" t="s">
        <v>99</v>
      </c>
      <c r="J4031" s="12" t="s">
        <v>24</v>
      </c>
      <c r="K4031" s="12" t="s">
        <v>25</v>
      </c>
      <c r="L4031" s="12" t="s">
        <v>39</v>
      </c>
      <c r="M4031" s="11" t="s">
        <v>40</v>
      </c>
      <c r="N4031" s="11" t="s">
        <v>28</v>
      </c>
      <c r="O4031" s="12" t="s">
        <v>29</v>
      </c>
      <c r="P4031" s="12"/>
      <c r="Q4031" s="15" t="s">
        <v>17431</v>
      </c>
      <c r="R4031" s="12" t="s">
        <v>42</v>
      </c>
      <c r="S4031" s="11" t="s">
        <v>17432</v>
      </c>
      <c r="T4031" s="11" t="s">
        <v>17433</v>
      </c>
    </row>
    <row x14ac:dyDescent="0.25" r="4032" customHeight="1" ht="19.5">
      <c r="A4032" s="18">
        <v>45207</v>
      </c>
      <c r="B4032" s="11" t="s">
        <v>17434</v>
      </c>
      <c r="C4032" s="11" t="s">
        <v>4336</v>
      </c>
      <c r="D4032" s="12"/>
      <c r="E4032" s="13">
        <v>18307135678</v>
      </c>
      <c r="F4032" s="11" t="s">
        <v>10197</v>
      </c>
      <c r="G4032" s="12" t="s">
        <v>48</v>
      </c>
      <c r="H4032" s="12"/>
      <c r="I4032" s="14" t="s">
        <v>10162</v>
      </c>
      <c r="J4032" s="12" t="s">
        <v>24</v>
      </c>
      <c r="K4032" s="12" t="s">
        <v>25</v>
      </c>
      <c r="L4032" s="12" t="s">
        <v>39</v>
      </c>
      <c r="M4032" s="11" t="s">
        <v>40</v>
      </c>
      <c r="N4032" s="11" t="s">
        <v>28</v>
      </c>
      <c r="O4032" s="12" t="s">
        <v>29</v>
      </c>
      <c r="P4032" s="12"/>
      <c r="Q4032" s="15" t="s">
        <v>17435</v>
      </c>
      <c r="R4032" s="12" t="s">
        <v>10162</v>
      </c>
      <c r="S4032" s="11" t="s">
        <v>17055</v>
      </c>
      <c r="T4032" s="11" t="s">
        <v>17436</v>
      </c>
    </row>
    <row x14ac:dyDescent="0.25" r="4033" customHeight="1" ht="19.5">
      <c r="A4033" s="18">
        <v>45207</v>
      </c>
      <c r="B4033" s="11" t="s">
        <v>17437</v>
      </c>
      <c r="C4033" s="11" t="s">
        <v>72</v>
      </c>
      <c r="D4033" s="12"/>
      <c r="E4033" s="13">
        <v>18671790906</v>
      </c>
      <c r="F4033" s="11" t="s">
        <v>17438</v>
      </c>
      <c r="G4033" s="12" t="s">
        <v>74</v>
      </c>
      <c r="H4033" s="12"/>
      <c r="I4033" s="14" t="s">
        <v>99</v>
      </c>
      <c r="J4033" s="12" t="s">
        <v>24</v>
      </c>
      <c r="K4033" s="12" t="s">
        <v>25</v>
      </c>
      <c r="L4033" s="12" t="s">
        <v>39</v>
      </c>
      <c r="M4033" s="11" t="s">
        <v>40</v>
      </c>
      <c r="N4033" s="11" t="s">
        <v>28</v>
      </c>
      <c r="O4033" s="12" t="s">
        <v>29</v>
      </c>
      <c r="P4033" s="12"/>
      <c r="Q4033" s="15" t="s">
        <v>17439</v>
      </c>
      <c r="R4033" s="12" t="s">
        <v>42</v>
      </c>
      <c r="S4033" s="11" t="s">
        <v>17440</v>
      </c>
      <c r="T4033" s="11" t="s">
        <v>17441</v>
      </c>
    </row>
    <row x14ac:dyDescent="0.25" r="4034" customHeight="1" ht="19.5">
      <c r="A4034" s="18">
        <v>45207</v>
      </c>
      <c r="B4034" s="11" t="s">
        <v>17442</v>
      </c>
      <c r="C4034" s="11" t="s">
        <v>4212</v>
      </c>
      <c r="D4034" s="12"/>
      <c r="E4034" s="13">
        <v>18672102229</v>
      </c>
      <c r="F4034" s="11" t="s">
        <v>17443</v>
      </c>
      <c r="G4034" s="12" t="s">
        <v>23</v>
      </c>
      <c r="H4034" s="12"/>
      <c r="I4034" s="14" t="s">
        <v>254</v>
      </c>
      <c r="J4034" s="12" t="s">
        <v>24</v>
      </c>
      <c r="K4034" s="12" t="s">
        <v>25</v>
      </c>
      <c r="L4034" s="12" t="s">
        <v>39</v>
      </c>
      <c r="M4034" s="11" t="s">
        <v>40</v>
      </c>
      <c r="N4034" s="11" t="s">
        <v>28</v>
      </c>
      <c r="O4034" s="12" t="s">
        <v>29</v>
      </c>
      <c r="P4034" s="12"/>
      <c r="Q4034" s="15" t="s">
        <v>17444</v>
      </c>
      <c r="R4034" s="12" t="s">
        <v>42</v>
      </c>
      <c r="S4034" s="11" t="s">
        <v>17445</v>
      </c>
      <c r="T4034" s="11" t="s">
        <v>17446</v>
      </c>
    </row>
    <row x14ac:dyDescent="0.25" r="4035" customHeight="1" ht="19.5">
      <c r="A4035" s="18">
        <v>45207</v>
      </c>
      <c r="B4035" s="11" t="s">
        <v>17447</v>
      </c>
      <c r="C4035" s="11" t="s">
        <v>169</v>
      </c>
      <c r="D4035" s="12"/>
      <c r="E4035" s="13">
        <v>18371799596</v>
      </c>
      <c r="F4035" s="11" t="s">
        <v>6514</v>
      </c>
      <c r="G4035" s="12" t="s">
        <v>23</v>
      </c>
      <c r="H4035" s="12"/>
      <c r="I4035" s="14" t="s">
        <v>241</v>
      </c>
      <c r="J4035" s="12" t="s">
        <v>24</v>
      </c>
      <c r="K4035" s="12" t="s">
        <v>25</v>
      </c>
      <c r="L4035" s="12" t="s">
        <v>39</v>
      </c>
      <c r="M4035" s="11" t="s">
        <v>40</v>
      </c>
      <c r="N4035" s="11" t="s">
        <v>28</v>
      </c>
      <c r="O4035" s="12" t="s">
        <v>29</v>
      </c>
      <c r="P4035" s="12"/>
      <c r="Q4035" s="15" t="s">
        <v>17448</v>
      </c>
      <c r="R4035" s="12" t="s">
        <v>42</v>
      </c>
      <c r="S4035" s="11" t="s">
        <v>17449</v>
      </c>
      <c r="T4035" s="11" t="s">
        <v>17450</v>
      </c>
    </row>
    <row x14ac:dyDescent="0.25" r="4036" customHeight="1" ht="19.5">
      <c r="A4036" s="18">
        <v>45207</v>
      </c>
      <c r="B4036" s="11" t="s">
        <v>17451</v>
      </c>
      <c r="C4036" s="11" t="s">
        <v>16692</v>
      </c>
      <c r="D4036" s="12"/>
      <c r="E4036" s="13">
        <v>13886651003</v>
      </c>
      <c r="F4036" s="11" t="s">
        <v>17452</v>
      </c>
      <c r="G4036" s="12" t="s">
        <v>48</v>
      </c>
      <c r="H4036" s="12"/>
      <c r="I4036" s="14" t="s">
        <v>290</v>
      </c>
      <c r="J4036" s="12" t="s">
        <v>24</v>
      </c>
      <c r="K4036" s="12" t="s">
        <v>25</v>
      </c>
      <c r="L4036" s="12" t="s">
        <v>39</v>
      </c>
      <c r="M4036" s="11" t="s">
        <v>40</v>
      </c>
      <c r="N4036" s="11" t="s">
        <v>28</v>
      </c>
      <c r="O4036" s="12" t="s">
        <v>29</v>
      </c>
      <c r="P4036" s="12"/>
      <c r="Q4036" s="15" t="s">
        <v>17453</v>
      </c>
      <c r="R4036" s="12" t="s">
        <v>42</v>
      </c>
      <c r="S4036" s="11" t="s">
        <v>17454</v>
      </c>
      <c r="T4036" s="11" t="s">
        <v>17455</v>
      </c>
    </row>
    <row x14ac:dyDescent="0.25" r="4037" customHeight="1" ht="19.5">
      <c r="A4037" s="18">
        <v>45207</v>
      </c>
      <c r="B4037" s="11" t="s">
        <v>17456</v>
      </c>
      <c r="C4037" s="11" t="s">
        <v>16909</v>
      </c>
      <c r="D4037" s="12"/>
      <c r="E4037" s="13">
        <v>15697274339</v>
      </c>
      <c r="F4037" s="11" t="s">
        <v>17457</v>
      </c>
      <c r="G4037" s="12" t="s">
        <v>23</v>
      </c>
      <c r="H4037" s="12"/>
      <c r="I4037" s="14" t="s">
        <v>796</v>
      </c>
      <c r="J4037" s="12" t="s">
        <v>24</v>
      </c>
      <c r="K4037" s="12" t="s">
        <v>25</v>
      </c>
      <c r="L4037" s="12" t="s">
        <v>39</v>
      </c>
      <c r="M4037" s="11" t="s">
        <v>27</v>
      </c>
      <c r="N4037" s="11" t="s">
        <v>28</v>
      </c>
      <c r="O4037" s="12" t="s">
        <v>29</v>
      </c>
      <c r="P4037" s="12"/>
      <c r="Q4037" s="15" t="s">
        <v>17458</v>
      </c>
      <c r="R4037" s="12" t="s">
        <v>42</v>
      </c>
      <c r="S4037" s="11" t="s">
        <v>17459</v>
      </c>
      <c r="T4037" s="11" t="s">
        <v>17460</v>
      </c>
    </row>
    <row x14ac:dyDescent="0.25" r="4038" customHeight="1" ht="19.5">
      <c r="A4038" s="18">
        <v>45207</v>
      </c>
      <c r="B4038" s="11" t="s">
        <v>17461</v>
      </c>
      <c r="C4038" s="11" t="s">
        <v>336</v>
      </c>
      <c r="D4038" s="12"/>
      <c r="E4038" s="13">
        <v>15586353780</v>
      </c>
      <c r="F4038" s="11" t="s">
        <v>17462</v>
      </c>
      <c r="G4038" s="12" t="s">
        <v>216</v>
      </c>
      <c r="H4038" s="12" t="s">
        <v>98</v>
      </c>
      <c r="I4038" s="14" t="s">
        <v>796</v>
      </c>
      <c r="J4038" s="12" t="s">
        <v>24</v>
      </c>
      <c r="K4038" s="12" t="s">
        <v>25</v>
      </c>
      <c r="L4038" s="12" t="s">
        <v>39</v>
      </c>
      <c r="M4038" s="11" t="s">
        <v>40</v>
      </c>
      <c r="N4038" s="11" t="s">
        <v>28</v>
      </c>
      <c r="O4038" s="12" t="s">
        <v>29</v>
      </c>
      <c r="P4038" s="12"/>
      <c r="Q4038" s="15" t="s">
        <v>17463</v>
      </c>
      <c r="R4038" s="12" t="s">
        <v>42</v>
      </c>
      <c r="S4038" s="11" t="s">
        <v>17464</v>
      </c>
      <c r="T4038" s="11" t="s">
        <v>17465</v>
      </c>
    </row>
    <row x14ac:dyDescent="0.25" r="4039" customHeight="1" ht="19.5">
      <c r="A4039" s="18">
        <v>45207</v>
      </c>
      <c r="B4039" s="11" t="s">
        <v>17466</v>
      </c>
      <c r="C4039" s="11" t="s">
        <v>2492</v>
      </c>
      <c r="D4039" s="12"/>
      <c r="E4039" s="13">
        <v>15571726042</v>
      </c>
      <c r="F4039" s="11" t="s">
        <v>17467</v>
      </c>
      <c r="G4039" s="12" t="s">
        <v>216</v>
      </c>
      <c r="H4039" s="12"/>
      <c r="I4039" s="14">
        <v>10015</v>
      </c>
      <c r="J4039" s="12" t="s">
        <v>24</v>
      </c>
      <c r="K4039" s="12" t="s">
        <v>25</v>
      </c>
      <c r="L4039" s="12" t="s">
        <v>26</v>
      </c>
      <c r="M4039" s="11" t="s">
        <v>27</v>
      </c>
      <c r="N4039" s="11" t="s">
        <v>28</v>
      </c>
      <c r="O4039" s="12" t="s">
        <v>29</v>
      </c>
      <c r="P4039" s="12"/>
      <c r="Q4039" s="15" t="s">
        <v>17468</v>
      </c>
      <c r="R4039" s="12" t="s">
        <v>31</v>
      </c>
      <c r="S4039" s="11" t="s">
        <v>17469</v>
      </c>
      <c r="T4039" s="11" t="s">
        <v>17470</v>
      </c>
    </row>
    <row x14ac:dyDescent="0.25" r="4040" customHeight="1" ht="19.5">
      <c r="A4040" s="18">
        <v>45207</v>
      </c>
      <c r="B4040" s="11" t="s">
        <v>17471</v>
      </c>
      <c r="C4040" s="11" t="s">
        <v>3465</v>
      </c>
      <c r="D4040" s="12"/>
      <c r="E4040" s="13">
        <v>15671032266</v>
      </c>
      <c r="F4040" s="11" t="s">
        <v>8674</v>
      </c>
      <c r="G4040" s="12" t="s">
        <v>23</v>
      </c>
      <c r="H4040" s="12" t="s">
        <v>98</v>
      </c>
      <c r="I4040" s="14">
        <v>10015</v>
      </c>
      <c r="J4040" s="12" t="s">
        <v>24</v>
      </c>
      <c r="K4040" s="12" t="s">
        <v>69</v>
      </c>
      <c r="L4040" s="12" t="s">
        <v>26</v>
      </c>
      <c r="M4040" s="11" t="s">
        <v>27</v>
      </c>
      <c r="N4040" s="11" t="s">
        <v>28</v>
      </c>
      <c r="O4040" s="12" t="s">
        <v>29</v>
      </c>
      <c r="P4040" s="12"/>
      <c r="Q4040" s="15" t="s">
        <v>17472</v>
      </c>
      <c r="R4040" s="12" t="s">
        <v>31</v>
      </c>
      <c r="S4040" s="11" t="s">
        <v>17473</v>
      </c>
      <c r="T4040" s="11" t="s">
        <v>17474</v>
      </c>
    </row>
    <row x14ac:dyDescent="0.25" r="4041" customHeight="1" ht="19.5">
      <c r="A4041" s="18">
        <v>45207</v>
      </c>
      <c r="B4041" s="11" t="s">
        <v>17475</v>
      </c>
      <c r="C4041" s="11" t="s">
        <v>691</v>
      </c>
      <c r="D4041" s="12"/>
      <c r="E4041" s="13">
        <v>15071735393</v>
      </c>
      <c r="F4041" s="11" t="s">
        <v>17476</v>
      </c>
      <c r="G4041" s="12" t="s">
        <v>74</v>
      </c>
      <c r="H4041" s="12"/>
      <c r="I4041" s="14" t="s">
        <v>241</v>
      </c>
      <c r="J4041" s="12" t="s">
        <v>24</v>
      </c>
      <c r="K4041" s="12" t="s">
        <v>25</v>
      </c>
      <c r="L4041" s="12" t="s">
        <v>39</v>
      </c>
      <c r="M4041" s="11" t="s">
        <v>40</v>
      </c>
      <c r="N4041" s="11" t="s">
        <v>28</v>
      </c>
      <c r="O4041" s="12" t="s">
        <v>29</v>
      </c>
      <c r="P4041" s="12"/>
      <c r="Q4041" s="15" t="s">
        <v>17477</v>
      </c>
      <c r="R4041" s="12" t="s">
        <v>42</v>
      </c>
      <c r="S4041" s="11" t="s">
        <v>17478</v>
      </c>
      <c r="T4041" s="11" t="s">
        <v>17479</v>
      </c>
    </row>
    <row x14ac:dyDescent="0.25" r="4042" customHeight="1" ht="19.5">
      <c r="A4042" s="18">
        <v>45207</v>
      </c>
      <c r="B4042" s="11" t="s">
        <v>17480</v>
      </c>
      <c r="C4042" s="11" t="s">
        <v>660</v>
      </c>
      <c r="D4042" s="12"/>
      <c r="E4042" s="13" t="s">
        <v>17481</v>
      </c>
      <c r="F4042" s="11" t="s">
        <v>17482</v>
      </c>
      <c r="G4042" s="12" t="s">
        <v>74</v>
      </c>
      <c r="H4042" s="12"/>
      <c r="I4042" s="14" t="s">
        <v>1092</v>
      </c>
      <c r="J4042" s="12" t="s">
        <v>24</v>
      </c>
      <c r="K4042" s="12" t="s">
        <v>25</v>
      </c>
      <c r="L4042" s="12" t="s">
        <v>39</v>
      </c>
      <c r="M4042" s="11" t="s">
        <v>149</v>
      </c>
      <c r="N4042" s="11" t="s">
        <v>624</v>
      </c>
      <c r="O4042" s="12" t="s">
        <v>29</v>
      </c>
      <c r="P4042" s="12"/>
      <c r="Q4042" s="15" t="s">
        <v>17483</v>
      </c>
      <c r="R4042" s="12" t="s">
        <v>42</v>
      </c>
      <c r="S4042" s="11" t="s">
        <v>17484</v>
      </c>
      <c r="T4042" s="11"/>
    </row>
    <row x14ac:dyDescent="0.25" r="4043" customHeight="1" ht="19.5">
      <c r="A4043" s="18">
        <v>45207</v>
      </c>
      <c r="B4043" s="11" t="s">
        <v>17485</v>
      </c>
      <c r="C4043" s="11" t="s">
        <v>660</v>
      </c>
      <c r="D4043" s="12"/>
      <c r="E4043" s="13">
        <v>18671732491</v>
      </c>
      <c r="F4043" s="11" t="s">
        <v>17486</v>
      </c>
      <c r="G4043" s="12" t="s">
        <v>74</v>
      </c>
      <c r="H4043" s="12"/>
      <c r="I4043" s="14" t="s">
        <v>1914</v>
      </c>
      <c r="J4043" s="12" t="s">
        <v>24</v>
      </c>
      <c r="K4043" s="12" t="s">
        <v>25</v>
      </c>
      <c r="L4043" s="12" t="s">
        <v>39</v>
      </c>
      <c r="M4043" s="11" t="s">
        <v>27</v>
      </c>
      <c r="N4043" s="11" t="s">
        <v>624</v>
      </c>
      <c r="O4043" s="12" t="s">
        <v>29</v>
      </c>
      <c r="P4043" s="12"/>
      <c r="Q4043" s="15" t="s">
        <v>17487</v>
      </c>
      <c r="R4043" s="12" t="s">
        <v>42</v>
      </c>
      <c r="S4043" s="11" t="s">
        <v>17488</v>
      </c>
      <c r="T4043" s="11"/>
    </row>
    <row x14ac:dyDescent="0.25" r="4044" customHeight="1" ht="19.5">
      <c r="A4044" s="18">
        <v>45207</v>
      </c>
      <c r="B4044" s="11" t="s">
        <v>17489</v>
      </c>
      <c r="C4044" s="11" t="s">
        <v>4499</v>
      </c>
      <c r="D4044" s="12"/>
      <c r="E4044" s="13">
        <v>18671744769</v>
      </c>
      <c r="F4044" s="11" t="s">
        <v>17490</v>
      </c>
      <c r="G4044" s="12" t="s">
        <v>115</v>
      </c>
      <c r="H4044" s="12"/>
      <c r="I4044" s="14" t="s">
        <v>8690</v>
      </c>
      <c r="J4044" s="12" t="s">
        <v>24</v>
      </c>
      <c r="K4044" s="12" t="s">
        <v>25</v>
      </c>
      <c r="L4044" s="12" t="s">
        <v>39</v>
      </c>
      <c r="M4044" s="11" t="s">
        <v>27</v>
      </c>
      <c r="N4044" s="11" t="s">
        <v>183</v>
      </c>
      <c r="O4044" s="12" t="s">
        <v>29</v>
      </c>
      <c r="P4044" s="12"/>
      <c r="Q4044" s="15" t="s">
        <v>17491</v>
      </c>
      <c r="R4044" s="12" t="s">
        <v>42</v>
      </c>
      <c r="S4044" s="11" t="s">
        <v>17492</v>
      </c>
      <c r="T4044" s="11"/>
    </row>
    <row x14ac:dyDescent="0.25" r="4045" customHeight="1" ht="19.5">
      <c r="A4045" s="18">
        <v>45207</v>
      </c>
      <c r="B4045" s="11" t="s">
        <v>17493</v>
      </c>
      <c r="C4045" s="11" t="s">
        <v>4499</v>
      </c>
      <c r="D4045" s="12"/>
      <c r="E4045" s="13">
        <v>13972564778</v>
      </c>
      <c r="F4045" s="11" t="s">
        <v>15558</v>
      </c>
      <c r="G4045" s="12" t="s">
        <v>23</v>
      </c>
      <c r="H4045" s="12"/>
      <c r="I4045" s="14" t="s">
        <v>925</v>
      </c>
      <c r="J4045" s="12" t="s">
        <v>24</v>
      </c>
      <c r="K4045" s="12" t="s">
        <v>25</v>
      </c>
      <c r="L4045" s="12" t="s">
        <v>39</v>
      </c>
      <c r="M4045" s="11" t="s">
        <v>40</v>
      </c>
      <c r="N4045" s="11" t="s">
        <v>183</v>
      </c>
      <c r="O4045" s="12" t="s">
        <v>29</v>
      </c>
      <c r="P4045" s="12"/>
      <c r="Q4045" s="15" t="s">
        <v>17494</v>
      </c>
      <c r="R4045" s="12" t="s">
        <v>42</v>
      </c>
      <c r="S4045" s="11" t="s">
        <v>17495</v>
      </c>
      <c r="T4045" s="11"/>
    </row>
    <row x14ac:dyDescent="0.25" r="4046" customHeight="1" ht="19.5">
      <c r="A4046" s="18">
        <v>45207</v>
      </c>
      <c r="B4046" s="11" t="s">
        <v>17496</v>
      </c>
      <c r="C4046" s="11" t="s">
        <v>17497</v>
      </c>
      <c r="D4046" s="12"/>
      <c r="E4046" s="13">
        <v>13207227006</v>
      </c>
      <c r="F4046" s="11" t="s">
        <v>17498</v>
      </c>
      <c r="G4046" s="12" t="s">
        <v>216</v>
      </c>
      <c r="H4046" s="12"/>
      <c r="I4046" s="14">
        <v>10015</v>
      </c>
      <c r="J4046" s="12" t="s">
        <v>24</v>
      </c>
      <c r="K4046" s="12" t="s">
        <v>69</v>
      </c>
      <c r="L4046" s="12" t="s">
        <v>26</v>
      </c>
      <c r="M4046" s="11" t="s">
        <v>40</v>
      </c>
      <c r="N4046" s="11" t="s">
        <v>28</v>
      </c>
      <c r="O4046" s="12" t="s">
        <v>29</v>
      </c>
      <c r="P4046" s="12"/>
      <c r="Q4046" s="15" t="s">
        <v>17499</v>
      </c>
      <c r="R4046" s="12" t="s">
        <v>31</v>
      </c>
      <c r="S4046" s="11" t="s">
        <v>17500</v>
      </c>
      <c r="T4046" s="11" t="s">
        <v>17501</v>
      </c>
    </row>
    <row x14ac:dyDescent="0.25" r="4047" customHeight="1" ht="19.5">
      <c r="A4047" s="18">
        <v>45207</v>
      </c>
      <c r="B4047" s="11" t="s">
        <v>17502</v>
      </c>
      <c r="C4047" s="11" t="s">
        <v>4336</v>
      </c>
      <c r="D4047" s="12"/>
      <c r="E4047" s="13">
        <v>13227251578</v>
      </c>
      <c r="F4047" s="11" t="s">
        <v>17503</v>
      </c>
      <c r="G4047" s="12" t="s">
        <v>115</v>
      </c>
      <c r="H4047" s="12"/>
      <c r="I4047" s="14">
        <v>10015</v>
      </c>
      <c r="J4047" s="12" t="s">
        <v>24</v>
      </c>
      <c r="K4047" s="12" t="s">
        <v>69</v>
      </c>
      <c r="L4047" s="12" t="s">
        <v>26</v>
      </c>
      <c r="M4047" s="11" t="s">
        <v>27</v>
      </c>
      <c r="N4047" s="11" t="s">
        <v>28</v>
      </c>
      <c r="O4047" s="12" t="s">
        <v>29</v>
      </c>
      <c r="P4047" s="12"/>
      <c r="Q4047" s="15" t="s">
        <v>17504</v>
      </c>
      <c r="R4047" s="12" t="s">
        <v>31</v>
      </c>
      <c r="S4047" s="11" t="s">
        <v>17505</v>
      </c>
      <c r="T4047" s="11" t="s">
        <v>17506</v>
      </c>
    </row>
    <row x14ac:dyDescent="0.25" r="4048" customHeight="1" ht="19.5">
      <c r="A4048" s="18">
        <v>45207</v>
      </c>
      <c r="B4048" s="11" t="s">
        <v>17507</v>
      </c>
      <c r="C4048" s="11" t="s">
        <v>660</v>
      </c>
      <c r="D4048" s="12"/>
      <c r="E4048" s="13" t="s">
        <v>17508</v>
      </c>
      <c r="F4048" s="11" t="s">
        <v>17509</v>
      </c>
      <c r="G4048" s="12" t="s">
        <v>74</v>
      </c>
      <c r="H4048" s="12" t="s">
        <v>121</v>
      </c>
      <c r="I4048" s="14" t="s">
        <v>148</v>
      </c>
      <c r="J4048" s="12" t="s">
        <v>24</v>
      </c>
      <c r="K4048" s="12" t="s">
        <v>25</v>
      </c>
      <c r="L4048" s="12" t="s">
        <v>39</v>
      </c>
      <c r="M4048" s="11" t="s">
        <v>149</v>
      </c>
      <c r="N4048" s="11" t="s">
        <v>624</v>
      </c>
      <c r="O4048" s="12" t="s">
        <v>29</v>
      </c>
      <c r="P4048" s="12"/>
      <c r="Q4048" s="15" t="s">
        <v>17510</v>
      </c>
      <c r="R4048" s="12" t="s">
        <v>42</v>
      </c>
      <c r="S4048" s="11" t="s">
        <v>17511</v>
      </c>
      <c r="T4048" s="11" t="s">
        <v>17512</v>
      </c>
    </row>
    <row x14ac:dyDescent="0.25" r="4049" customHeight="1" ht="19.5">
      <c r="A4049" s="18">
        <v>45207</v>
      </c>
      <c r="B4049" s="11" t="s">
        <v>17513</v>
      </c>
      <c r="C4049" s="11" t="s">
        <v>660</v>
      </c>
      <c r="D4049" s="12"/>
      <c r="E4049" s="13" t="s">
        <v>17514</v>
      </c>
      <c r="F4049" s="11" t="s">
        <v>17515</v>
      </c>
      <c r="G4049" s="12" t="s">
        <v>74</v>
      </c>
      <c r="H4049" s="12" t="s">
        <v>98</v>
      </c>
      <c r="I4049" s="14" t="s">
        <v>148</v>
      </c>
      <c r="J4049" s="12" t="s">
        <v>24</v>
      </c>
      <c r="K4049" s="12" t="s">
        <v>25</v>
      </c>
      <c r="L4049" s="12" t="s">
        <v>39</v>
      </c>
      <c r="M4049" s="11" t="s">
        <v>149</v>
      </c>
      <c r="N4049" s="11" t="s">
        <v>624</v>
      </c>
      <c r="O4049" s="12" t="s">
        <v>29</v>
      </c>
      <c r="P4049" s="12"/>
      <c r="Q4049" s="15" t="s">
        <v>17516</v>
      </c>
      <c r="R4049" s="12" t="s">
        <v>42</v>
      </c>
      <c r="S4049" s="11" t="s">
        <v>17517</v>
      </c>
      <c r="T4049" s="11" t="s">
        <v>17518</v>
      </c>
    </row>
    <row x14ac:dyDescent="0.25" r="4050" customHeight="1" ht="19.5">
      <c r="A4050" s="18">
        <v>45207</v>
      </c>
      <c r="B4050" s="11" t="s">
        <v>17519</v>
      </c>
      <c r="C4050" s="11" t="s">
        <v>660</v>
      </c>
      <c r="D4050" s="12"/>
      <c r="E4050" s="13" t="s">
        <v>17520</v>
      </c>
      <c r="F4050" s="11" t="s">
        <v>17521</v>
      </c>
      <c r="G4050" s="12" t="s">
        <v>74</v>
      </c>
      <c r="H4050" s="12" t="s">
        <v>130</v>
      </c>
      <c r="I4050" s="14" t="s">
        <v>415</v>
      </c>
      <c r="J4050" s="12" t="s">
        <v>24</v>
      </c>
      <c r="K4050" s="12" t="s">
        <v>25</v>
      </c>
      <c r="L4050" s="12" t="s">
        <v>39</v>
      </c>
      <c r="M4050" s="11" t="s">
        <v>27</v>
      </c>
      <c r="N4050" s="11" t="s">
        <v>624</v>
      </c>
      <c r="O4050" s="12" t="s">
        <v>29</v>
      </c>
      <c r="P4050" s="12"/>
      <c r="Q4050" s="15" t="s">
        <v>17522</v>
      </c>
      <c r="R4050" s="12" t="s">
        <v>42</v>
      </c>
      <c r="S4050" s="11" t="s">
        <v>17523</v>
      </c>
      <c r="T4050" s="11" t="s">
        <v>17524</v>
      </c>
    </row>
    <row x14ac:dyDescent="0.25" r="4051" customHeight="1" ht="19.5">
      <c r="A4051" s="18">
        <v>45207</v>
      </c>
      <c r="B4051" s="11" t="s">
        <v>17525</v>
      </c>
      <c r="C4051" s="11" t="s">
        <v>660</v>
      </c>
      <c r="D4051" s="12"/>
      <c r="E4051" s="13" t="s">
        <v>17526</v>
      </c>
      <c r="F4051" s="11" t="s">
        <v>17527</v>
      </c>
      <c r="G4051" s="12" t="s">
        <v>74</v>
      </c>
      <c r="H4051" s="12"/>
      <c r="I4051" s="14" t="s">
        <v>148</v>
      </c>
      <c r="J4051" s="12" t="s">
        <v>24</v>
      </c>
      <c r="K4051" s="12" t="s">
        <v>25</v>
      </c>
      <c r="L4051" s="12" t="s">
        <v>39</v>
      </c>
      <c r="M4051" s="11" t="s">
        <v>149</v>
      </c>
      <c r="N4051" s="11" t="s">
        <v>624</v>
      </c>
      <c r="O4051" s="12" t="s">
        <v>29</v>
      </c>
      <c r="P4051" s="12"/>
      <c r="Q4051" s="15" t="s">
        <v>17528</v>
      </c>
      <c r="R4051" s="12" t="s">
        <v>42</v>
      </c>
      <c r="S4051" s="11" t="s">
        <v>17529</v>
      </c>
      <c r="T4051" s="11" t="s">
        <v>17530</v>
      </c>
    </row>
    <row x14ac:dyDescent="0.25" r="4052" customHeight="1" ht="19.5">
      <c r="A4052" s="18">
        <v>45207</v>
      </c>
      <c r="B4052" s="11" t="s">
        <v>17531</v>
      </c>
      <c r="C4052" s="11" t="s">
        <v>660</v>
      </c>
      <c r="D4052" s="12"/>
      <c r="E4052" s="13">
        <v>13227289975</v>
      </c>
      <c r="F4052" s="11" t="s">
        <v>17532</v>
      </c>
      <c r="G4052" s="12" t="s">
        <v>37</v>
      </c>
      <c r="H4052" s="12"/>
      <c r="I4052" s="14" t="s">
        <v>3607</v>
      </c>
      <c r="J4052" s="12" t="s">
        <v>24</v>
      </c>
      <c r="K4052" s="12" t="s">
        <v>25</v>
      </c>
      <c r="L4052" s="12" t="s">
        <v>39</v>
      </c>
      <c r="M4052" s="11" t="s">
        <v>40</v>
      </c>
      <c r="N4052" s="11" t="s">
        <v>624</v>
      </c>
      <c r="O4052" s="12" t="s">
        <v>29</v>
      </c>
      <c r="P4052" s="12"/>
      <c r="Q4052" s="15" t="s">
        <v>17533</v>
      </c>
      <c r="R4052" s="12" t="s">
        <v>42</v>
      </c>
      <c r="S4052" s="11" t="s">
        <v>17534</v>
      </c>
      <c r="T4052" s="11" t="s">
        <v>17535</v>
      </c>
    </row>
    <row x14ac:dyDescent="0.25" r="4053" customHeight="1" ht="19.5">
      <c r="A4053" s="18">
        <v>45207</v>
      </c>
      <c r="B4053" s="11" t="s">
        <v>17536</v>
      </c>
      <c r="C4053" s="11" t="s">
        <v>660</v>
      </c>
      <c r="D4053" s="12"/>
      <c r="E4053" s="13" t="s">
        <v>17537</v>
      </c>
      <c r="F4053" s="11" t="s">
        <v>17538</v>
      </c>
      <c r="G4053" s="12" t="s">
        <v>74</v>
      </c>
      <c r="H4053" s="12" t="s">
        <v>130</v>
      </c>
      <c r="I4053" s="14" t="s">
        <v>259</v>
      </c>
      <c r="J4053" s="12" t="s">
        <v>24</v>
      </c>
      <c r="K4053" s="12" t="s">
        <v>25</v>
      </c>
      <c r="L4053" s="12" t="s">
        <v>39</v>
      </c>
      <c r="M4053" s="11" t="s">
        <v>149</v>
      </c>
      <c r="N4053" s="11" t="s">
        <v>624</v>
      </c>
      <c r="O4053" s="12" t="s">
        <v>29</v>
      </c>
      <c r="P4053" s="12"/>
      <c r="Q4053" s="15" t="s">
        <v>17539</v>
      </c>
      <c r="R4053" s="12" t="s">
        <v>42</v>
      </c>
      <c r="S4053" s="11" t="s">
        <v>17540</v>
      </c>
      <c r="T4053" s="11" t="s">
        <v>17541</v>
      </c>
    </row>
    <row x14ac:dyDescent="0.25" r="4054" customHeight="1" ht="19.5">
      <c r="A4054" s="18">
        <v>45207</v>
      </c>
      <c r="B4054" s="11" t="s">
        <v>17542</v>
      </c>
      <c r="C4054" s="11" t="s">
        <v>660</v>
      </c>
      <c r="D4054" s="12"/>
      <c r="E4054" s="13" t="s">
        <v>17543</v>
      </c>
      <c r="F4054" s="11" t="s">
        <v>17544</v>
      </c>
      <c r="G4054" s="12" t="s">
        <v>74</v>
      </c>
      <c r="H4054" s="12" t="s">
        <v>98</v>
      </c>
      <c r="I4054" s="14" t="s">
        <v>182</v>
      </c>
      <c r="J4054" s="12" t="s">
        <v>24</v>
      </c>
      <c r="K4054" s="12" t="s">
        <v>25</v>
      </c>
      <c r="L4054" s="12" t="s">
        <v>39</v>
      </c>
      <c r="M4054" s="11" t="s">
        <v>149</v>
      </c>
      <c r="N4054" s="11" t="s">
        <v>624</v>
      </c>
      <c r="O4054" s="12" t="s">
        <v>29</v>
      </c>
      <c r="P4054" s="12"/>
      <c r="Q4054" s="15" t="s">
        <v>17545</v>
      </c>
      <c r="R4054" s="12" t="s">
        <v>42</v>
      </c>
      <c r="S4054" s="11" t="s">
        <v>17546</v>
      </c>
      <c r="T4054" s="11" t="s">
        <v>17547</v>
      </c>
    </row>
    <row x14ac:dyDescent="0.25" r="4055" customHeight="1" ht="19.5">
      <c r="A4055" s="18">
        <v>45207</v>
      </c>
      <c r="B4055" s="11" t="s">
        <v>17548</v>
      </c>
      <c r="C4055" s="11" t="s">
        <v>660</v>
      </c>
      <c r="D4055" s="12"/>
      <c r="E4055" s="13" t="s">
        <v>17549</v>
      </c>
      <c r="F4055" s="11" t="s">
        <v>17550</v>
      </c>
      <c r="G4055" s="12" t="s">
        <v>74</v>
      </c>
      <c r="H4055" s="12"/>
      <c r="I4055" s="14" t="s">
        <v>13946</v>
      </c>
      <c r="J4055" s="12" t="s">
        <v>24</v>
      </c>
      <c r="K4055" s="12" t="s">
        <v>25</v>
      </c>
      <c r="L4055" s="12" t="s">
        <v>39</v>
      </c>
      <c r="M4055" s="11" t="s">
        <v>149</v>
      </c>
      <c r="N4055" s="11" t="s">
        <v>624</v>
      </c>
      <c r="O4055" s="12" t="s">
        <v>29</v>
      </c>
      <c r="P4055" s="12"/>
      <c r="Q4055" s="15" t="s">
        <v>17551</v>
      </c>
      <c r="R4055" s="12" t="s">
        <v>42</v>
      </c>
      <c r="S4055" s="11" t="s">
        <v>17552</v>
      </c>
      <c r="T4055" s="11" t="s">
        <v>17553</v>
      </c>
    </row>
    <row x14ac:dyDescent="0.25" r="4056" customHeight="1" ht="19.5">
      <c r="A4056" s="18">
        <v>45207</v>
      </c>
      <c r="B4056" s="11" t="s">
        <v>17554</v>
      </c>
      <c r="C4056" s="11" t="s">
        <v>660</v>
      </c>
      <c r="D4056" s="12"/>
      <c r="E4056" s="13" t="s">
        <v>17555</v>
      </c>
      <c r="F4056" s="11" t="s">
        <v>17556</v>
      </c>
      <c r="G4056" s="12" t="s">
        <v>74</v>
      </c>
      <c r="H4056" s="12"/>
      <c r="I4056" s="14" t="s">
        <v>415</v>
      </c>
      <c r="J4056" s="12" t="s">
        <v>24</v>
      </c>
      <c r="K4056" s="12" t="s">
        <v>25</v>
      </c>
      <c r="L4056" s="12" t="s">
        <v>39</v>
      </c>
      <c r="M4056" s="11" t="s">
        <v>27</v>
      </c>
      <c r="N4056" s="11" t="s">
        <v>624</v>
      </c>
      <c r="O4056" s="12" t="s">
        <v>29</v>
      </c>
      <c r="P4056" s="12"/>
      <c r="Q4056" s="15" t="s">
        <v>17557</v>
      </c>
      <c r="R4056" s="12" t="s">
        <v>42</v>
      </c>
      <c r="S4056" s="11" t="s">
        <v>17558</v>
      </c>
      <c r="T4056" s="11" t="s">
        <v>17559</v>
      </c>
    </row>
    <row x14ac:dyDescent="0.25" r="4057" customHeight="1" ht="19.5">
      <c r="A4057" s="18">
        <v>45207</v>
      </c>
      <c r="B4057" s="11" t="s">
        <v>17560</v>
      </c>
      <c r="C4057" s="11" t="s">
        <v>660</v>
      </c>
      <c r="D4057" s="12"/>
      <c r="E4057" s="13" t="s">
        <v>17561</v>
      </c>
      <c r="F4057" s="11" t="s">
        <v>17562</v>
      </c>
      <c r="G4057" s="12" t="s">
        <v>74</v>
      </c>
      <c r="H4057" s="12"/>
      <c r="I4057" s="14" t="s">
        <v>148</v>
      </c>
      <c r="J4057" s="12" t="s">
        <v>24</v>
      </c>
      <c r="K4057" s="12" t="s">
        <v>25</v>
      </c>
      <c r="L4057" s="12" t="s">
        <v>39</v>
      </c>
      <c r="M4057" s="11" t="s">
        <v>149</v>
      </c>
      <c r="N4057" s="11" t="s">
        <v>624</v>
      </c>
      <c r="O4057" s="12" t="s">
        <v>29</v>
      </c>
      <c r="P4057" s="12"/>
      <c r="Q4057" s="15" t="s">
        <v>17563</v>
      </c>
      <c r="R4057" s="12" t="s">
        <v>42</v>
      </c>
      <c r="S4057" s="11" t="s">
        <v>17564</v>
      </c>
      <c r="T4057" s="11" t="s">
        <v>17565</v>
      </c>
    </row>
    <row x14ac:dyDescent="0.25" r="4058" customHeight="1" ht="19.5">
      <c r="A4058" s="18">
        <v>45207</v>
      </c>
      <c r="B4058" s="11" t="s">
        <v>17566</v>
      </c>
      <c r="C4058" s="11" t="s">
        <v>4499</v>
      </c>
      <c r="D4058" s="12"/>
      <c r="E4058" s="13">
        <v>17386508772</v>
      </c>
      <c r="F4058" s="11" t="s">
        <v>17567</v>
      </c>
      <c r="G4058" s="12" t="s">
        <v>23</v>
      </c>
      <c r="H4058" s="12"/>
      <c r="I4058" s="14" t="s">
        <v>290</v>
      </c>
      <c r="J4058" s="12" t="s">
        <v>24</v>
      </c>
      <c r="K4058" s="12" t="s">
        <v>25</v>
      </c>
      <c r="L4058" s="12" t="s">
        <v>39</v>
      </c>
      <c r="M4058" s="11" t="s">
        <v>40</v>
      </c>
      <c r="N4058" s="11" t="s">
        <v>183</v>
      </c>
      <c r="O4058" s="12" t="s">
        <v>29</v>
      </c>
      <c r="P4058" s="12"/>
      <c r="Q4058" s="15" t="s">
        <v>17568</v>
      </c>
      <c r="R4058" s="12" t="s">
        <v>42</v>
      </c>
      <c r="S4058" s="11" t="s">
        <v>17569</v>
      </c>
      <c r="T4058" s="11" t="s">
        <v>17570</v>
      </c>
    </row>
    <row x14ac:dyDescent="0.25" r="4059" customHeight="1" ht="19.5">
      <c r="A4059" s="18">
        <v>45207</v>
      </c>
      <c r="B4059" s="11" t="s">
        <v>17571</v>
      </c>
      <c r="C4059" s="11" t="s">
        <v>8134</v>
      </c>
      <c r="D4059" s="12"/>
      <c r="E4059" s="13" t="s">
        <v>17572</v>
      </c>
      <c r="F4059" s="11" t="s">
        <v>17503</v>
      </c>
      <c r="G4059" s="12" t="s">
        <v>74</v>
      </c>
      <c r="H4059" s="12"/>
      <c r="I4059" s="14" t="s">
        <v>148</v>
      </c>
      <c r="J4059" s="12" t="s">
        <v>24</v>
      </c>
      <c r="K4059" s="12" t="s">
        <v>25</v>
      </c>
      <c r="L4059" s="12" t="s">
        <v>39</v>
      </c>
      <c r="M4059" s="11" t="s">
        <v>149</v>
      </c>
      <c r="N4059" s="11" t="s">
        <v>28</v>
      </c>
      <c r="O4059" s="12" t="s">
        <v>29</v>
      </c>
      <c r="P4059" s="12"/>
      <c r="Q4059" s="15" t="s">
        <v>17573</v>
      </c>
      <c r="R4059" s="12" t="s">
        <v>42</v>
      </c>
      <c r="S4059" s="11" t="s">
        <v>17574</v>
      </c>
      <c r="T4059" s="11" t="s">
        <v>17575</v>
      </c>
    </row>
    <row x14ac:dyDescent="0.25" r="4060" customHeight="1" ht="19.5">
      <c r="A4060" s="18">
        <v>45207</v>
      </c>
      <c r="B4060" s="11" t="s">
        <v>17576</v>
      </c>
      <c r="C4060" s="11" t="s">
        <v>4336</v>
      </c>
      <c r="D4060" s="12"/>
      <c r="E4060" s="13">
        <v>15572741945</v>
      </c>
      <c r="F4060" s="11" t="s">
        <v>17577</v>
      </c>
      <c r="G4060" s="12" t="s">
        <v>23</v>
      </c>
      <c r="H4060" s="12" t="s">
        <v>457</v>
      </c>
      <c r="I4060" s="14" t="s">
        <v>749</v>
      </c>
      <c r="J4060" s="12" t="s">
        <v>24</v>
      </c>
      <c r="K4060" s="12" t="s">
        <v>25</v>
      </c>
      <c r="L4060" s="12" t="s">
        <v>39</v>
      </c>
      <c r="M4060" s="11" t="s">
        <v>27</v>
      </c>
      <c r="N4060" s="11" t="s">
        <v>28</v>
      </c>
      <c r="O4060" s="12" t="s">
        <v>29</v>
      </c>
      <c r="P4060" s="12"/>
      <c r="Q4060" s="15" t="s">
        <v>17578</v>
      </c>
      <c r="R4060" s="12" t="s">
        <v>42</v>
      </c>
      <c r="S4060" s="11" t="s">
        <v>17579</v>
      </c>
      <c r="T4060" s="11" t="s">
        <v>17580</v>
      </c>
    </row>
    <row x14ac:dyDescent="0.25" r="4061" customHeight="1" ht="19.5">
      <c r="A4061" s="18">
        <v>45207</v>
      </c>
      <c r="B4061" s="11" t="s">
        <v>17581</v>
      </c>
      <c r="C4061" s="11" t="s">
        <v>3899</v>
      </c>
      <c r="D4061" s="12"/>
      <c r="E4061" s="13">
        <v>15629338855</v>
      </c>
      <c r="F4061" s="11" t="s">
        <v>7239</v>
      </c>
      <c r="G4061" s="12" t="s">
        <v>23</v>
      </c>
      <c r="H4061" s="12"/>
      <c r="I4061" s="14" t="s">
        <v>8690</v>
      </c>
      <c r="J4061" s="12" t="s">
        <v>24</v>
      </c>
      <c r="K4061" s="12" t="s">
        <v>25</v>
      </c>
      <c r="L4061" s="12" t="s">
        <v>39</v>
      </c>
      <c r="M4061" s="11" t="s">
        <v>40</v>
      </c>
      <c r="N4061" s="11" t="s">
        <v>28</v>
      </c>
      <c r="O4061" s="12" t="s">
        <v>29</v>
      </c>
      <c r="P4061" s="12"/>
      <c r="Q4061" s="15" t="s">
        <v>17582</v>
      </c>
      <c r="R4061" s="12" t="s">
        <v>42</v>
      </c>
      <c r="S4061" s="11" t="s">
        <v>17583</v>
      </c>
      <c r="T4061" s="11" t="s">
        <v>17584</v>
      </c>
    </row>
    <row x14ac:dyDescent="0.25" r="4062" customHeight="1" ht="19.5">
      <c r="A4062" s="18">
        <v>45207</v>
      </c>
      <c r="B4062" s="11" t="s">
        <v>17585</v>
      </c>
      <c r="C4062" s="11" t="s">
        <v>1683</v>
      </c>
      <c r="D4062" s="12"/>
      <c r="E4062" s="13">
        <v>13264900537</v>
      </c>
      <c r="F4062" s="11" t="s">
        <v>17586</v>
      </c>
      <c r="G4062" s="12" t="s">
        <v>289</v>
      </c>
      <c r="H4062" s="12"/>
      <c r="I4062" s="14" t="s">
        <v>49</v>
      </c>
      <c r="J4062" s="12" t="s">
        <v>24</v>
      </c>
      <c r="K4062" s="12" t="s">
        <v>25</v>
      </c>
      <c r="L4062" s="12" t="s">
        <v>39</v>
      </c>
      <c r="M4062" s="11" t="s">
        <v>675</v>
      </c>
      <c r="N4062" s="11" t="s">
        <v>28</v>
      </c>
      <c r="O4062" s="12" t="s">
        <v>29</v>
      </c>
      <c r="P4062" s="12"/>
      <c r="Q4062" s="15" t="s">
        <v>17587</v>
      </c>
      <c r="R4062" s="12" t="s">
        <v>42</v>
      </c>
      <c r="S4062" s="11" t="s">
        <v>17588</v>
      </c>
      <c r="T4062" s="11" t="s">
        <v>17589</v>
      </c>
    </row>
    <row x14ac:dyDescent="0.25" r="4063" customHeight="1" ht="19.5">
      <c r="A4063" s="18">
        <v>45207</v>
      </c>
      <c r="B4063" s="11" t="s">
        <v>17590</v>
      </c>
      <c r="C4063" s="11" t="s">
        <v>1011</v>
      </c>
      <c r="D4063" s="12"/>
      <c r="E4063" s="13">
        <v>13264907702</v>
      </c>
      <c r="F4063" s="11" t="s">
        <v>15204</v>
      </c>
      <c r="G4063" s="12" t="s">
        <v>62</v>
      </c>
      <c r="H4063" s="12" t="s">
        <v>98</v>
      </c>
      <c r="I4063" s="14">
        <v>10015</v>
      </c>
      <c r="J4063" s="12" t="s">
        <v>24</v>
      </c>
      <c r="K4063" s="12" t="s">
        <v>172</v>
      </c>
      <c r="L4063" s="12" t="s">
        <v>26</v>
      </c>
      <c r="M4063" s="11" t="s">
        <v>27</v>
      </c>
      <c r="N4063" s="11" t="s">
        <v>28</v>
      </c>
      <c r="O4063" s="12" t="s">
        <v>29</v>
      </c>
      <c r="P4063" s="12"/>
      <c r="Q4063" s="15" t="s">
        <v>17591</v>
      </c>
      <c r="R4063" s="12" t="s">
        <v>31</v>
      </c>
      <c r="S4063" s="11" t="s">
        <v>17592</v>
      </c>
      <c r="T4063" s="11" t="s">
        <v>17593</v>
      </c>
    </row>
    <row x14ac:dyDescent="0.25" r="4064" customHeight="1" ht="19.5">
      <c r="A4064" s="18">
        <v>45207</v>
      </c>
      <c r="B4064" s="11" t="s">
        <v>17594</v>
      </c>
      <c r="C4064" s="11" t="s">
        <v>6564</v>
      </c>
      <c r="D4064" s="12"/>
      <c r="E4064" s="13">
        <v>15549307853</v>
      </c>
      <c r="F4064" s="11" t="s">
        <v>17595</v>
      </c>
      <c r="G4064" s="12" t="s">
        <v>115</v>
      </c>
      <c r="H4064" s="12"/>
      <c r="I4064" s="14">
        <v>10015</v>
      </c>
      <c r="J4064" s="12" t="s">
        <v>24</v>
      </c>
      <c r="K4064" s="12" t="s">
        <v>69</v>
      </c>
      <c r="L4064" s="12" t="s">
        <v>26</v>
      </c>
      <c r="M4064" s="11" t="s">
        <v>27</v>
      </c>
      <c r="N4064" s="11" t="s">
        <v>28</v>
      </c>
      <c r="O4064" s="12" t="s">
        <v>29</v>
      </c>
      <c r="P4064" s="12"/>
      <c r="Q4064" s="15" t="s">
        <v>17596</v>
      </c>
      <c r="R4064" s="12" t="s">
        <v>31</v>
      </c>
      <c r="S4064" s="11" t="s">
        <v>17597</v>
      </c>
      <c r="T4064" s="11" t="s">
        <v>17598</v>
      </c>
    </row>
    <row x14ac:dyDescent="0.25" r="4065" customHeight="1" ht="19.5">
      <c r="A4065" s="18">
        <v>45207</v>
      </c>
      <c r="B4065" s="11" t="s">
        <v>17599</v>
      </c>
      <c r="C4065" s="11" t="s">
        <v>711</v>
      </c>
      <c r="D4065" s="12"/>
      <c r="E4065" s="13" t="s">
        <v>17600</v>
      </c>
      <c r="F4065" s="11" t="s">
        <v>17601</v>
      </c>
      <c r="G4065" s="12" t="s">
        <v>74</v>
      </c>
      <c r="H4065" s="12"/>
      <c r="I4065" s="14" t="s">
        <v>49</v>
      </c>
      <c r="J4065" s="12" t="s">
        <v>24</v>
      </c>
      <c r="K4065" s="12" t="s">
        <v>25</v>
      </c>
      <c r="L4065" s="12" t="s">
        <v>39</v>
      </c>
      <c r="M4065" s="11" t="s">
        <v>149</v>
      </c>
      <c r="N4065" s="11" t="s">
        <v>28</v>
      </c>
      <c r="O4065" s="12" t="s">
        <v>29</v>
      </c>
      <c r="P4065" s="12"/>
      <c r="Q4065" s="15" t="s">
        <v>17602</v>
      </c>
      <c r="R4065" s="12" t="s">
        <v>42</v>
      </c>
      <c r="S4065" s="11" t="s">
        <v>17603</v>
      </c>
      <c r="T4065" s="11" t="s">
        <v>17604</v>
      </c>
    </row>
    <row x14ac:dyDescent="0.25" r="4066" customHeight="1" ht="19.5">
      <c r="A4066" s="18">
        <v>45207</v>
      </c>
      <c r="B4066" s="11" t="s">
        <v>17605</v>
      </c>
      <c r="C4066" s="11" t="s">
        <v>17606</v>
      </c>
      <c r="D4066" s="12"/>
      <c r="E4066" s="13">
        <v>15629333381</v>
      </c>
      <c r="F4066" s="11" t="s">
        <v>17607</v>
      </c>
      <c r="G4066" s="12" t="s">
        <v>115</v>
      </c>
      <c r="H4066" s="12"/>
      <c r="I4066" s="14" t="s">
        <v>1914</v>
      </c>
      <c r="J4066" s="12" t="s">
        <v>24</v>
      </c>
      <c r="K4066" s="12" t="s">
        <v>25</v>
      </c>
      <c r="L4066" s="12" t="s">
        <v>39</v>
      </c>
      <c r="M4066" s="11" t="s">
        <v>27</v>
      </c>
      <c r="N4066" s="11" t="s">
        <v>624</v>
      </c>
      <c r="O4066" s="12" t="s">
        <v>29</v>
      </c>
      <c r="P4066" s="12"/>
      <c r="Q4066" s="15" t="s">
        <v>17608</v>
      </c>
      <c r="R4066" s="12" t="s">
        <v>42</v>
      </c>
      <c r="S4066" s="11" t="s">
        <v>17609</v>
      </c>
      <c r="T4066" s="11"/>
    </row>
    <row x14ac:dyDescent="0.25" r="4067" customHeight="1" ht="19.5">
      <c r="A4067" s="18">
        <v>45207</v>
      </c>
      <c r="B4067" s="11" t="s">
        <v>17610</v>
      </c>
      <c r="C4067" s="11" t="s">
        <v>15061</v>
      </c>
      <c r="D4067" s="12"/>
      <c r="E4067" s="13">
        <v>13197333346</v>
      </c>
      <c r="F4067" s="11" t="s">
        <v>17611</v>
      </c>
      <c r="G4067" s="12" t="s">
        <v>74</v>
      </c>
      <c r="H4067" s="12"/>
      <c r="I4067" s="14" t="s">
        <v>154</v>
      </c>
      <c r="J4067" s="12" t="s">
        <v>24</v>
      </c>
      <c r="K4067" s="12" t="s">
        <v>172</v>
      </c>
      <c r="L4067" s="12"/>
      <c r="M4067" s="11" t="s">
        <v>27</v>
      </c>
      <c r="N4067" s="11" t="s">
        <v>624</v>
      </c>
      <c r="O4067" s="12" t="s">
        <v>29</v>
      </c>
      <c r="P4067" s="12"/>
      <c r="Q4067" s="15" t="s">
        <v>17612</v>
      </c>
      <c r="R4067" s="12" t="s">
        <v>42</v>
      </c>
      <c r="S4067" s="11" t="s">
        <v>17613</v>
      </c>
      <c r="T4067" s="11" t="s">
        <v>17614</v>
      </c>
    </row>
    <row x14ac:dyDescent="0.25" r="4068" customHeight="1" ht="19.5">
      <c r="A4068" s="18">
        <v>45207</v>
      </c>
      <c r="B4068" s="11" t="s">
        <v>17615</v>
      </c>
      <c r="C4068" s="11" t="s">
        <v>17616</v>
      </c>
      <c r="D4068" s="12"/>
      <c r="E4068" s="13">
        <v>13235634220</v>
      </c>
      <c r="F4068" s="11" t="s">
        <v>1651</v>
      </c>
      <c r="G4068" s="12" t="s">
        <v>37</v>
      </c>
      <c r="H4068" s="12"/>
      <c r="I4068" s="14" t="s">
        <v>254</v>
      </c>
      <c r="J4068" s="12" t="s">
        <v>24</v>
      </c>
      <c r="K4068" s="12" t="s">
        <v>25</v>
      </c>
      <c r="L4068" s="12" t="s">
        <v>39</v>
      </c>
      <c r="M4068" s="11" t="s">
        <v>40</v>
      </c>
      <c r="N4068" s="11" t="s">
        <v>624</v>
      </c>
      <c r="O4068" s="12" t="s">
        <v>29</v>
      </c>
      <c r="P4068" s="12"/>
      <c r="Q4068" s="15" t="s">
        <v>17617</v>
      </c>
      <c r="R4068" s="12" t="s">
        <v>42</v>
      </c>
      <c r="S4068" s="11" t="s">
        <v>17618</v>
      </c>
      <c r="T4068" s="11" t="s">
        <v>17619</v>
      </c>
    </row>
    <row x14ac:dyDescent="0.25" r="4069" customHeight="1" ht="19.5">
      <c r="A4069" s="18">
        <v>45207</v>
      </c>
      <c r="B4069" s="11" t="s">
        <v>17620</v>
      </c>
      <c r="C4069" s="11" t="s">
        <v>660</v>
      </c>
      <c r="D4069" s="12"/>
      <c r="E4069" s="13">
        <v>15571778389</v>
      </c>
      <c r="F4069" s="11" t="s">
        <v>17621</v>
      </c>
      <c r="G4069" s="12" t="s">
        <v>48</v>
      </c>
      <c r="H4069" s="12"/>
      <c r="I4069" s="14" t="s">
        <v>182</v>
      </c>
      <c r="J4069" s="12" t="s">
        <v>24</v>
      </c>
      <c r="K4069" s="12" t="s">
        <v>25</v>
      </c>
      <c r="L4069" s="12" t="s">
        <v>39</v>
      </c>
      <c r="M4069" s="11" t="s">
        <v>40</v>
      </c>
      <c r="N4069" s="11" t="s">
        <v>624</v>
      </c>
      <c r="O4069" s="12" t="s">
        <v>29</v>
      </c>
      <c r="P4069" s="12"/>
      <c r="Q4069" s="15" t="s">
        <v>17622</v>
      </c>
      <c r="R4069" s="12" t="s">
        <v>42</v>
      </c>
      <c r="S4069" s="11" t="s">
        <v>17623</v>
      </c>
      <c r="T4069" s="11" t="s">
        <v>17624</v>
      </c>
    </row>
    <row x14ac:dyDescent="0.25" r="4070" customHeight="1" ht="19.5">
      <c r="A4070" s="18">
        <v>45207</v>
      </c>
      <c r="B4070" s="11" t="s">
        <v>17625</v>
      </c>
      <c r="C4070" s="11" t="s">
        <v>6057</v>
      </c>
      <c r="D4070" s="12"/>
      <c r="E4070" s="13">
        <v>18672900065</v>
      </c>
      <c r="F4070" s="11" t="s">
        <v>17626</v>
      </c>
      <c r="G4070" s="12" t="s">
        <v>62</v>
      </c>
      <c r="H4070" s="12" t="s">
        <v>98</v>
      </c>
      <c r="I4070" s="14" t="s">
        <v>182</v>
      </c>
      <c r="J4070" s="12" t="s">
        <v>24</v>
      </c>
      <c r="K4070" s="12" t="s">
        <v>25</v>
      </c>
      <c r="L4070" s="12" t="s">
        <v>39</v>
      </c>
      <c r="M4070" s="11" t="s">
        <v>40</v>
      </c>
      <c r="N4070" s="11" t="s">
        <v>183</v>
      </c>
      <c r="O4070" s="12" t="s">
        <v>29</v>
      </c>
      <c r="P4070" s="12"/>
      <c r="Q4070" s="15" t="s">
        <v>17627</v>
      </c>
      <c r="R4070" s="12" t="s">
        <v>42</v>
      </c>
      <c r="S4070" s="11" t="s">
        <v>17628</v>
      </c>
      <c r="T4070" s="11" t="s">
        <v>17629</v>
      </c>
    </row>
    <row x14ac:dyDescent="0.25" r="4071" customHeight="1" ht="19.5">
      <c r="A4071" s="18">
        <v>45207</v>
      </c>
      <c r="B4071" s="11" t="s">
        <v>17630</v>
      </c>
      <c r="C4071" s="11" t="s">
        <v>5811</v>
      </c>
      <c r="D4071" s="12"/>
      <c r="E4071" s="13">
        <v>13085156282</v>
      </c>
      <c r="F4071" s="11" t="s">
        <v>17631</v>
      </c>
      <c r="G4071" s="12" t="s">
        <v>115</v>
      </c>
      <c r="H4071" s="12"/>
      <c r="I4071" s="14" t="s">
        <v>352</v>
      </c>
      <c r="J4071" s="12" t="s">
        <v>24</v>
      </c>
      <c r="K4071" s="12" t="s">
        <v>25</v>
      </c>
      <c r="L4071" s="12" t="s">
        <v>39</v>
      </c>
      <c r="M4071" s="11" t="s">
        <v>27</v>
      </c>
      <c r="N4071" s="11" t="s">
        <v>28</v>
      </c>
      <c r="O4071" s="12" t="s">
        <v>29</v>
      </c>
      <c r="P4071" s="12"/>
      <c r="Q4071" s="15" t="s">
        <v>17632</v>
      </c>
      <c r="R4071" s="12" t="s">
        <v>42</v>
      </c>
      <c r="S4071" s="11" t="s">
        <v>17633</v>
      </c>
      <c r="T4071" s="11"/>
    </row>
    <row x14ac:dyDescent="0.25" r="4072" customHeight="1" ht="19.5">
      <c r="A4072" s="18">
        <v>45207</v>
      </c>
      <c r="B4072" s="11" t="s">
        <v>17634</v>
      </c>
      <c r="C4072" s="11" t="s">
        <v>8350</v>
      </c>
      <c r="D4072" s="12"/>
      <c r="E4072" s="13">
        <v>13872538758</v>
      </c>
      <c r="F4072" s="11" t="s">
        <v>17635</v>
      </c>
      <c r="G4072" s="12" t="s">
        <v>289</v>
      </c>
      <c r="H4072" s="12" t="s">
        <v>98</v>
      </c>
      <c r="I4072" s="14" t="s">
        <v>81</v>
      </c>
      <c r="J4072" s="12" t="s">
        <v>24</v>
      </c>
      <c r="K4072" s="12" t="s">
        <v>25</v>
      </c>
      <c r="L4072" s="12" t="s">
        <v>39</v>
      </c>
      <c r="M4072" s="11" t="s">
        <v>27</v>
      </c>
      <c r="N4072" s="11" t="s">
        <v>28</v>
      </c>
      <c r="O4072" s="12" t="s">
        <v>29</v>
      </c>
      <c r="P4072" s="12"/>
      <c r="Q4072" s="15" t="s">
        <v>17636</v>
      </c>
      <c r="R4072" s="12" t="s">
        <v>42</v>
      </c>
      <c r="S4072" s="11" t="s">
        <v>17637</v>
      </c>
      <c r="T4072" s="11" t="s">
        <v>17638</v>
      </c>
    </row>
    <row x14ac:dyDescent="0.25" r="4073" customHeight="1" ht="19.5">
      <c r="A4073" s="18">
        <v>45207</v>
      </c>
      <c r="B4073" s="11" t="s">
        <v>17639</v>
      </c>
      <c r="C4073" s="11" t="s">
        <v>5811</v>
      </c>
      <c r="D4073" s="12"/>
      <c r="E4073" s="13">
        <v>15587942037</v>
      </c>
      <c r="F4073" s="11" t="s">
        <v>7706</v>
      </c>
      <c r="G4073" s="12" t="s">
        <v>48</v>
      </c>
      <c r="H4073" s="12" t="s">
        <v>98</v>
      </c>
      <c r="I4073" s="14" t="s">
        <v>116</v>
      </c>
      <c r="J4073" s="12" t="s">
        <v>24</v>
      </c>
      <c r="K4073" s="12" t="s">
        <v>25</v>
      </c>
      <c r="L4073" s="12" t="s">
        <v>39</v>
      </c>
      <c r="M4073" s="11" t="s">
        <v>27</v>
      </c>
      <c r="N4073" s="11" t="s">
        <v>28</v>
      </c>
      <c r="O4073" s="12" t="s">
        <v>29</v>
      </c>
      <c r="P4073" s="12"/>
      <c r="Q4073" s="15" t="s">
        <v>17640</v>
      </c>
      <c r="R4073" s="12" t="s">
        <v>42</v>
      </c>
      <c r="S4073" s="11" t="s">
        <v>17641</v>
      </c>
      <c r="T4073" s="11" t="s">
        <v>7708</v>
      </c>
    </row>
    <row x14ac:dyDescent="0.25" r="4074" customHeight="1" ht="19.5">
      <c r="A4074" s="18">
        <v>45208</v>
      </c>
      <c r="B4074" s="11" t="s">
        <v>17642</v>
      </c>
      <c r="C4074" s="11" t="s">
        <v>545</v>
      </c>
      <c r="D4074" s="12"/>
      <c r="E4074" s="13">
        <v>13085169143</v>
      </c>
      <c r="F4074" s="11" t="s">
        <v>17643</v>
      </c>
      <c r="G4074" s="12" t="s">
        <v>115</v>
      </c>
      <c r="H4074" s="12"/>
      <c r="I4074" s="14" t="s">
        <v>99</v>
      </c>
      <c r="J4074" s="12" t="s">
        <v>24</v>
      </c>
      <c r="K4074" s="12" t="s">
        <v>25</v>
      </c>
      <c r="L4074" s="12" t="s">
        <v>39</v>
      </c>
      <c r="M4074" s="11" t="s">
        <v>40</v>
      </c>
      <c r="N4074" s="11" t="s">
        <v>28</v>
      </c>
      <c r="O4074" s="12" t="s">
        <v>29</v>
      </c>
      <c r="P4074" s="12"/>
      <c r="Q4074" s="15" t="s">
        <v>17644</v>
      </c>
      <c r="R4074" s="12" t="s">
        <v>42</v>
      </c>
      <c r="S4074" s="11" t="s">
        <v>17645</v>
      </c>
      <c r="T4074" s="11" t="s">
        <v>17646</v>
      </c>
    </row>
    <row x14ac:dyDescent="0.25" r="4075" customHeight="1" ht="19.5">
      <c r="A4075" s="18">
        <v>45208</v>
      </c>
      <c r="B4075" s="11" t="s">
        <v>17647</v>
      </c>
      <c r="C4075" s="11" t="s">
        <v>3299</v>
      </c>
      <c r="D4075" s="12"/>
      <c r="E4075" s="13">
        <v>18527301619</v>
      </c>
      <c r="F4075" s="11" t="s">
        <v>17648</v>
      </c>
      <c r="G4075" s="12" t="s">
        <v>115</v>
      </c>
      <c r="H4075" s="12"/>
      <c r="I4075" s="14">
        <v>10015</v>
      </c>
      <c r="J4075" s="12" t="s">
        <v>24</v>
      </c>
      <c r="K4075" s="12" t="s">
        <v>69</v>
      </c>
      <c r="L4075" s="12" t="s">
        <v>26</v>
      </c>
      <c r="M4075" s="11" t="s">
        <v>27</v>
      </c>
      <c r="N4075" s="11" t="s">
        <v>28</v>
      </c>
      <c r="O4075" s="12" t="s">
        <v>29</v>
      </c>
      <c r="P4075" s="12"/>
      <c r="Q4075" s="15" t="s">
        <v>17649</v>
      </c>
      <c r="R4075" s="12" t="s">
        <v>31</v>
      </c>
      <c r="S4075" s="11" t="s">
        <v>17650</v>
      </c>
      <c r="T4075" s="11" t="s">
        <v>17651</v>
      </c>
    </row>
    <row x14ac:dyDescent="0.25" r="4076" customHeight="1" ht="19.5">
      <c r="A4076" s="18">
        <v>45208</v>
      </c>
      <c r="B4076" s="11" t="s">
        <v>17652</v>
      </c>
      <c r="C4076" s="11" t="s">
        <v>545</v>
      </c>
      <c r="D4076" s="12"/>
      <c r="E4076" s="13">
        <v>13872679080</v>
      </c>
      <c r="F4076" s="11" t="s">
        <v>17653</v>
      </c>
      <c r="G4076" s="12" t="s">
        <v>23</v>
      </c>
      <c r="H4076" s="12"/>
      <c r="I4076" s="14" t="s">
        <v>221</v>
      </c>
      <c r="J4076" s="12" t="s">
        <v>24</v>
      </c>
      <c r="K4076" s="12" t="s">
        <v>25</v>
      </c>
      <c r="L4076" s="12" t="s">
        <v>39</v>
      </c>
      <c r="M4076" s="11" t="s">
        <v>40</v>
      </c>
      <c r="N4076" s="11" t="s">
        <v>28</v>
      </c>
      <c r="O4076" s="12" t="s">
        <v>29</v>
      </c>
      <c r="P4076" s="12"/>
      <c r="Q4076" s="15" t="s">
        <v>17654</v>
      </c>
      <c r="R4076" s="12" t="s">
        <v>42</v>
      </c>
      <c r="S4076" s="11" t="s">
        <v>17655</v>
      </c>
      <c r="T4076" s="11" t="s">
        <v>17656</v>
      </c>
    </row>
    <row x14ac:dyDescent="0.25" r="4077" customHeight="1" ht="19.5">
      <c r="A4077" s="18">
        <v>45208</v>
      </c>
      <c r="B4077" s="11" t="s">
        <v>17657</v>
      </c>
      <c r="C4077" s="11" t="s">
        <v>698</v>
      </c>
      <c r="D4077" s="12"/>
      <c r="E4077" s="13" t="s">
        <v>17658</v>
      </c>
      <c r="F4077" s="11" t="s">
        <v>17659</v>
      </c>
      <c r="G4077" s="12" t="s">
        <v>74</v>
      </c>
      <c r="H4077" s="12"/>
      <c r="I4077" s="14" t="s">
        <v>68</v>
      </c>
      <c r="J4077" s="12" t="s">
        <v>24</v>
      </c>
      <c r="K4077" s="12" t="s">
        <v>25</v>
      </c>
      <c r="L4077" s="12" t="s">
        <v>39</v>
      </c>
      <c r="M4077" s="11" t="s">
        <v>149</v>
      </c>
      <c r="N4077" s="11" t="s">
        <v>28</v>
      </c>
      <c r="O4077" s="12" t="s">
        <v>29</v>
      </c>
      <c r="P4077" s="12"/>
      <c r="Q4077" s="15" t="s">
        <v>17660</v>
      </c>
      <c r="R4077" s="12" t="s">
        <v>42</v>
      </c>
      <c r="S4077" s="11" t="s">
        <v>17661</v>
      </c>
      <c r="T4077" s="11" t="s">
        <v>17662</v>
      </c>
    </row>
    <row x14ac:dyDescent="0.25" r="4078" customHeight="1" ht="19.5">
      <c r="A4078" s="18">
        <v>45208</v>
      </c>
      <c r="B4078" s="11" t="s">
        <v>17663</v>
      </c>
      <c r="C4078" s="11" t="s">
        <v>54</v>
      </c>
      <c r="D4078" s="12"/>
      <c r="E4078" s="13">
        <v>13177080028</v>
      </c>
      <c r="F4078" s="11" t="s">
        <v>17664</v>
      </c>
      <c r="G4078" s="12" t="s">
        <v>115</v>
      </c>
      <c r="H4078" s="12"/>
      <c r="I4078" s="14" t="s">
        <v>796</v>
      </c>
      <c r="J4078" s="12" t="s">
        <v>24</v>
      </c>
      <c r="K4078" s="12" t="s">
        <v>25</v>
      </c>
      <c r="L4078" s="12" t="s">
        <v>39</v>
      </c>
      <c r="M4078" s="11" t="s">
        <v>27</v>
      </c>
      <c r="N4078" s="11" t="s">
        <v>28</v>
      </c>
      <c r="O4078" s="12" t="s">
        <v>29</v>
      </c>
      <c r="P4078" s="12"/>
      <c r="Q4078" s="15" t="s">
        <v>17665</v>
      </c>
      <c r="R4078" s="12" t="s">
        <v>42</v>
      </c>
      <c r="S4078" s="11" t="s">
        <v>17666</v>
      </c>
      <c r="T4078" s="11" t="s">
        <v>17667</v>
      </c>
    </row>
    <row x14ac:dyDescent="0.25" r="4079" customHeight="1" ht="19.5">
      <c r="A4079" s="18">
        <v>45208</v>
      </c>
      <c r="B4079" s="11" t="s">
        <v>17668</v>
      </c>
      <c r="C4079" s="11" t="s">
        <v>158</v>
      </c>
      <c r="D4079" s="12"/>
      <c r="E4079" s="13">
        <v>13277179338</v>
      </c>
      <c r="F4079" s="11" t="s">
        <v>17669</v>
      </c>
      <c r="G4079" s="12" t="s">
        <v>62</v>
      </c>
      <c r="H4079" s="12"/>
      <c r="I4079" s="14" t="s">
        <v>1394</v>
      </c>
      <c r="J4079" s="12" t="s">
        <v>24</v>
      </c>
      <c r="K4079" s="12" t="s">
        <v>69</v>
      </c>
      <c r="L4079" s="12" t="s">
        <v>39</v>
      </c>
      <c r="M4079" s="11" t="s">
        <v>40</v>
      </c>
      <c r="N4079" s="11" t="s">
        <v>28</v>
      </c>
      <c r="O4079" s="12" t="s">
        <v>29</v>
      </c>
      <c r="P4079" s="12"/>
      <c r="Q4079" s="15" t="s">
        <v>17670</v>
      </c>
      <c r="R4079" s="12" t="s">
        <v>42</v>
      </c>
      <c r="S4079" s="11" t="s">
        <v>17671</v>
      </c>
      <c r="T4079" s="11" t="s">
        <v>17672</v>
      </c>
    </row>
    <row x14ac:dyDescent="0.25" r="4080" customHeight="1" ht="19.5">
      <c r="A4080" s="18">
        <v>45208</v>
      </c>
      <c r="B4080" s="11" t="s">
        <v>17673</v>
      </c>
      <c r="C4080" s="11" t="s">
        <v>698</v>
      </c>
      <c r="D4080" s="12"/>
      <c r="E4080" s="13" t="s">
        <v>17674</v>
      </c>
      <c r="F4080" s="11" t="s">
        <v>17675</v>
      </c>
      <c r="G4080" s="12" t="s">
        <v>74</v>
      </c>
      <c r="H4080" s="12"/>
      <c r="I4080" s="14" t="s">
        <v>68</v>
      </c>
      <c r="J4080" s="12" t="s">
        <v>24</v>
      </c>
      <c r="K4080" s="12" t="s">
        <v>25</v>
      </c>
      <c r="L4080" s="12" t="s">
        <v>39</v>
      </c>
      <c r="M4080" s="11" t="s">
        <v>40</v>
      </c>
      <c r="N4080" s="11" t="s">
        <v>28</v>
      </c>
      <c r="O4080" s="12" t="s">
        <v>29</v>
      </c>
      <c r="P4080" s="12"/>
      <c r="Q4080" s="15" t="s">
        <v>17676</v>
      </c>
      <c r="R4080" s="12" t="s">
        <v>42</v>
      </c>
      <c r="S4080" s="11" t="s">
        <v>17677</v>
      </c>
      <c r="T4080" s="11" t="s">
        <v>17678</v>
      </c>
    </row>
    <row x14ac:dyDescent="0.25" r="4081" customHeight="1" ht="19.5">
      <c r="A4081" s="18">
        <v>45208</v>
      </c>
      <c r="B4081" s="11" t="s">
        <v>17679</v>
      </c>
      <c r="C4081" s="11" t="s">
        <v>158</v>
      </c>
      <c r="D4081" s="12"/>
      <c r="E4081" s="13" t="s">
        <v>17680</v>
      </c>
      <c r="F4081" s="11" t="s">
        <v>17681</v>
      </c>
      <c r="G4081" s="12" t="s">
        <v>74</v>
      </c>
      <c r="H4081" s="12"/>
      <c r="I4081" s="14" t="s">
        <v>148</v>
      </c>
      <c r="J4081" s="12" t="s">
        <v>24</v>
      </c>
      <c r="K4081" s="12" t="s">
        <v>25</v>
      </c>
      <c r="L4081" s="12" t="s">
        <v>39</v>
      </c>
      <c r="M4081" s="11" t="s">
        <v>149</v>
      </c>
      <c r="N4081" s="11" t="s">
        <v>28</v>
      </c>
      <c r="O4081" s="12" t="s">
        <v>29</v>
      </c>
      <c r="P4081" s="12"/>
      <c r="Q4081" s="15" t="s">
        <v>17682</v>
      </c>
      <c r="R4081" s="12" t="s">
        <v>42</v>
      </c>
      <c r="S4081" s="11" t="s">
        <v>17683</v>
      </c>
      <c r="T4081" s="11" t="s">
        <v>17684</v>
      </c>
    </row>
    <row x14ac:dyDescent="0.25" r="4082" customHeight="1" ht="19.5">
      <c r="A4082" s="18">
        <v>45208</v>
      </c>
      <c r="B4082" s="11" t="s">
        <v>17685</v>
      </c>
      <c r="C4082" s="11" t="s">
        <v>169</v>
      </c>
      <c r="D4082" s="12"/>
      <c r="E4082" s="13">
        <v>15171810837</v>
      </c>
      <c r="F4082" s="11" t="s">
        <v>17686</v>
      </c>
      <c r="G4082" s="12" t="s">
        <v>48</v>
      </c>
      <c r="H4082" s="12"/>
      <c r="I4082" s="14" t="s">
        <v>381</v>
      </c>
      <c r="J4082" s="12" t="s">
        <v>24</v>
      </c>
      <c r="K4082" s="12" t="s">
        <v>25</v>
      </c>
      <c r="L4082" s="12" t="s">
        <v>39</v>
      </c>
      <c r="M4082" s="11" t="s">
        <v>40</v>
      </c>
      <c r="N4082" s="11" t="s">
        <v>28</v>
      </c>
      <c r="O4082" s="12" t="s">
        <v>29</v>
      </c>
      <c r="P4082" s="12"/>
      <c r="Q4082" s="15" t="s">
        <v>17687</v>
      </c>
      <c r="R4082" s="12" t="s">
        <v>42</v>
      </c>
      <c r="S4082" s="11" t="s">
        <v>17688</v>
      </c>
      <c r="T4082" s="11" t="s">
        <v>17689</v>
      </c>
    </row>
    <row x14ac:dyDescent="0.25" r="4083" customHeight="1" ht="19.5">
      <c r="A4083" s="18">
        <v>45208</v>
      </c>
      <c r="B4083" s="11" t="s">
        <v>17690</v>
      </c>
      <c r="C4083" s="11" t="s">
        <v>5684</v>
      </c>
      <c r="D4083" s="12"/>
      <c r="E4083" s="13">
        <v>18527827060</v>
      </c>
      <c r="F4083" s="11" t="s">
        <v>17691</v>
      </c>
      <c r="G4083" s="12" t="s">
        <v>23</v>
      </c>
      <c r="H4083" s="12"/>
      <c r="I4083" s="14" t="s">
        <v>99</v>
      </c>
      <c r="J4083" s="12" t="s">
        <v>24</v>
      </c>
      <c r="K4083" s="12" t="s">
        <v>25</v>
      </c>
      <c r="L4083" s="12" t="s">
        <v>39</v>
      </c>
      <c r="M4083" s="11" t="s">
        <v>40</v>
      </c>
      <c r="N4083" s="11" t="s">
        <v>183</v>
      </c>
      <c r="O4083" s="12" t="s">
        <v>29</v>
      </c>
      <c r="P4083" s="12"/>
      <c r="Q4083" s="15" t="s">
        <v>17692</v>
      </c>
      <c r="R4083" s="12" t="s">
        <v>42</v>
      </c>
      <c r="S4083" s="11" t="s">
        <v>17693</v>
      </c>
      <c r="T4083" s="11" t="s">
        <v>17694</v>
      </c>
    </row>
    <row x14ac:dyDescent="0.25" r="4084" customHeight="1" ht="19.5">
      <c r="A4084" s="18">
        <v>45208</v>
      </c>
      <c r="B4084" s="11" t="s">
        <v>17695</v>
      </c>
      <c r="C4084" s="11" t="s">
        <v>6684</v>
      </c>
      <c r="D4084" s="12"/>
      <c r="E4084" s="13">
        <v>15671037931</v>
      </c>
      <c r="F4084" s="11" t="s">
        <v>17696</v>
      </c>
      <c r="G4084" s="12" t="s">
        <v>289</v>
      </c>
      <c r="H4084" s="12"/>
      <c r="I4084" s="14" t="s">
        <v>352</v>
      </c>
      <c r="J4084" s="12" t="s">
        <v>24</v>
      </c>
      <c r="K4084" s="12" t="s">
        <v>25</v>
      </c>
      <c r="L4084" s="12" t="s">
        <v>39</v>
      </c>
      <c r="M4084" s="11" t="s">
        <v>40</v>
      </c>
      <c r="N4084" s="11" t="s">
        <v>183</v>
      </c>
      <c r="O4084" s="12" t="s">
        <v>29</v>
      </c>
      <c r="P4084" s="12"/>
      <c r="Q4084" s="15" t="s">
        <v>17697</v>
      </c>
      <c r="R4084" s="12" t="s">
        <v>42</v>
      </c>
      <c r="S4084" s="11" t="s">
        <v>17698</v>
      </c>
      <c r="T4084" s="11"/>
    </row>
    <row x14ac:dyDescent="0.25" r="4085" customHeight="1" ht="19.5">
      <c r="A4085" s="18">
        <v>45208</v>
      </c>
      <c r="B4085" s="11" t="s">
        <v>17699</v>
      </c>
      <c r="C4085" s="11" t="s">
        <v>6684</v>
      </c>
      <c r="D4085" s="12"/>
      <c r="E4085" s="13">
        <v>15549308386</v>
      </c>
      <c r="F4085" s="11" t="s">
        <v>12967</v>
      </c>
      <c r="G4085" s="12" t="s">
        <v>115</v>
      </c>
      <c r="H4085" s="12"/>
      <c r="I4085" s="14" t="s">
        <v>221</v>
      </c>
      <c r="J4085" s="12" t="s">
        <v>24</v>
      </c>
      <c r="K4085" s="12" t="s">
        <v>25</v>
      </c>
      <c r="L4085" s="12" t="s">
        <v>39</v>
      </c>
      <c r="M4085" s="11" t="s">
        <v>40</v>
      </c>
      <c r="N4085" s="11" t="s">
        <v>183</v>
      </c>
      <c r="O4085" s="12" t="s">
        <v>29</v>
      </c>
      <c r="P4085" s="12"/>
      <c r="Q4085" s="15" t="s">
        <v>17700</v>
      </c>
      <c r="R4085" s="12" t="s">
        <v>42</v>
      </c>
      <c r="S4085" s="11" t="s">
        <v>17701</v>
      </c>
      <c r="T4085" s="11"/>
    </row>
    <row x14ac:dyDescent="0.25" r="4086" customHeight="1" ht="19.5">
      <c r="A4086" s="18">
        <v>45208</v>
      </c>
      <c r="B4086" s="11" t="s">
        <v>17702</v>
      </c>
      <c r="C4086" s="11" t="s">
        <v>6684</v>
      </c>
      <c r="D4086" s="12"/>
      <c r="E4086" s="13">
        <v>15507205739</v>
      </c>
      <c r="F4086" s="11" t="s">
        <v>1316</v>
      </c>
      <c r="G4086" s="12" t="s">
        <v>74</v>
      </c>
      <c r="H4086" s="12"/>
      <c r="I4086" s="14" t="s">
        <v>486</v>
      </c>
      <c r="J4086" s="12" t="s">
        <v>24</v>
      </c>
      <c r="K4086" s="12" t="s">
        <v>25</v>
      </c>
      <c r="L4086" s="12" t="s">
        <v>39</v>
      </c>
      <c r="M4086" s="11" t="s">
        <v>27</v>
      </c>
      <c r="N4086" s="11" t="s">
        <v>183</v>
      </c>
      <c r="O4086" s="12" t="s">
        <v>29</v>
      </c>
      <c r="P4086" s="12"/>
      <c r="Q4086" s="15" t="s">
        <v>17703</v>
      </c>
      <c r="R4086" s="12" t="s">
        <v>42</v>
      </c>
      <c r="S4086" s="11" t="s">
        <v>17704</v>
      </c>
      <c r="T4086" s="11"/>
    </row>
    <row x14ac:dyDescent="0.25" r="4087" customHeight="1" ht="19.5">
      <c r="A4087" s="18">
        <v>45208</v>
      </c>
      <c r="B4087" s="11" t="s">
        <v>17705</v>
      </c>
      <c r="C4087" s="11" t="s">
        <v>5670</v>
      </c>
      <c r="D4087" s="12"/>
      <c r="E4087" s="13">
        <v>16608607753</v>
      </c>
      <c r="F4087" s="11" t="s">
        <v>17706</v>
      </c>
      <c r="G4087" s="12" t="s">
        <v>115</v>
      </c>
      <c r="H4087" s="12"/>
      <c r="I4087" s="14">
        <v>10015</v>
      </c>
      <c r="J4087" s="12" t="s">
        <v>24</v>
      </c>
      <c r="K4087" s="12" t="s">
        <v>25</v>
      </c>
      <c r="L4087" s="12" t="s">
        <v>26</v>
      </c>
      <c r="M4087" s="11" t="s">
        <v>27</v>
      </c>
      <c r="N4087" s="11" t="s">
        <v>28</v>
      </c>
      <c r="O4087" s="12" t="s">
        <v>29</v>
      </c>
      <c r="P4087" s="12"/>
      <c r="Q4087" s="15" t="s">
        <v>17707</v>
      </c>
      <c r="R4087" s="12" t="s">
        <v>31</v>
      </c>
      <c r="S4087" s="11" t="s">
        <v>17708</v>
      </c>
      <c r="T4087" s="11" t="s">
        <v>17709</v>
      </c>
    </row>
    <row x14ac:dyDescent="0.25" r="4088" customHeight="1" ht="19.5">
      <c r="A4088" s="18">
        <v>45208</v>
      </c>
      <c r="B4088" s="11" t="s">
        <v>17710</v>
      </c>
      <c r="C4088" s="11" t="s">
        <v>4856</v>
      </c>
      <c r="D4088" s="12"/>
      <c r="E4088" s="13">
        <v>18671766656</v>
      </c>
      <c r="F4088" s="11" t="s">
        <v>17711</v>
      </c>
      <c r="G4088" s="12" t="s">
        <v>37</v>
      </c>
      <c r="H4088" s="12"/>
      <c r="I4088" s="14" t="s">
        <v>290</v>
      </c>
      <c r="J4088" s="12" t="s">
        <v>24</v>
      </c>
      <c r="K4088" s="12" t="s">
        <v>25</v>
      </c>
      <c r="L4088" s="12" t="s">
        <v>39</v>
      </c>
      <c r="M4088" s="11" t="s">
        <v>40</v>
      </c>
      <c r="N4088" s="11" t="s">
        <v>28</v>
      </c>
      <c r="O4088" s="12" t="s">
        <v>29</v>
      </c>
      <c r="P4088" s="12"/>
      <c r="Q4088" s="15" t="s">
        <v>17712</v>
      </c>
      <c r="R4088" s="12" t="s">
        <v>42</v>
      </c>
      <c r="S4088" s="11" t="s">
        <v>17713</v>
      </c>
      <c r="T4088" s="11" t="s">
        <v>17714</v>
      </c>
    </row>
    <row x14ac:dyDescent="0.25" r="4089" customHeight="1" ht="19.5">
      <c r="A4089" s="18">
        <v>45208</v>
      </c>
      <c r="B4089" s="11" t="s">
        <v>17715</v>
      </c>
      <c r="C4089" s="11" t="s">
        <v>4856</v>
      </c>
      <c r="D4089" s="12"/>
      <c r="E4089" s="13">
        <v>15587905400</v>
      </c>
      <c r="F4089" s="11" t="s">
        <v>5783</v>
      </c>
      <c r="G4089" s="12" t="s">
        <v>62</v>
      </c>
      <c r="H4089" s="12" t="s">
        <v>357</v>
      </c>
      <c r="I4089" s="14" t="s">
        <v>8690</v>
      </c>
      <c r="J4089" s="12" t="s">
        <v>24</v>
      </c>
      <c r="K4089" s="12" t="s">
        <v>25</v>
      </c>
      <c r="L4089" s="12" t="s">
        <v>39</v>
      </c>
      <c r="M4089" s="11" t="s">
        <v>40</v>
      </c>
      <c r="N4089" s="11" t="s">
        <v>28</v>
      </c>
      <c r="O4089" s="12" t="s">
        <v>29</v>
      </c>
      <c r="P4089" s="12"/>
      <c r="Q4089" s="15" t="s">
        <v>17716</v>
      </c>
      <c r="R4089" s="12" t="s">
        <v>42</v>
      </c>
      <c r="S4089" s="11" t="s">
        <v>17717</v>
      </c>
      <c r="T4089" s="11"/>
    </row>
    <row x14ac:dyDescent="0.25" r="4090" customHeight="1" ht="19.5">
      <c r="A4090" s="18">
        <v>45208</v>
      </c>
      <c r="B4090" s="11" t="s">
        <v>17718</v>
      </c>
      <c r="C4090" s="11" t="s">
        <v>15327</v>
      </c>
      <c r="D4090" s="12"/>
      <c r="E4090" s="13">
        <v>17671921949</v>
      </c>
      <c r="F4090" s="11" t="s">
        <v>17719</v>
      </c>
      <c r="G4090" s="12" t="s">
        <v>37</v>
      </c>
      <c r="H4090" s="12"/>
      <c r="I4090" s="14">
        <v>10015</v>
      </c>
      <c r="J4090" s="12" t="s">
        <v>24</v>
      </c>
      <c r="K4090" s="12" t="s">
        <v>69</v>
      </c>
      <c r="L4090" s="12" t="s">
        <v>26</v>
      </c>
      <c r="M4090" s="11" t="s">
        <v>40</v>
      </c>
      <c r="N4090" s="11" t="s">
        <v>28</v>
      </c>
      <c r="O4090" s="12" t="s">
        <v>29</v>
      </c>
      <c r="P4090" s="12"/>
      <c r="Q4090" s="15" t="s">
        <v>17720</v>
      </c>
      <c r="R4090" s="12" t="s">
        <v>31</v>
      </c>
      <c r="S4090" s="11" t="s">
        <v>17721</v>
      </c>
      <c r="T4090" s="11"/>
    </row>
    <row x14ac:dyDescent="0.25" r="4091" customHeight="1" ht="19.5">
      <c r="A4091" s="18">
        <v>45208</v>
      </c>
      <c r="B4091" s="11" t="s">
        <v>17722</v>
      </c>
      <c r="C4091" s="11" t="s">
        <v>6361</v>
      </c>
      <c r="D4091" s="12"/>
      <c r="E4091" s="13">
        <v>13277177342</v>
      </c>
      <c r="F4091" s="11" t="s">
        <v>17723</v>
      </c>
      <c r="G4091" s="12" t="s">
        <v>56</v>
      </c>
      <c r="H4091" s="12"/>
      <c r="I4091" s="14" t="s">
        <v>49</v>
      </c>
      <c r="J4091" s="12" t="s">
        <v>24</v>
      </c>
      <c r="K4091" s="12" t="s">
        <v>25</v>
      </c>
      <c r="L4091" s="12" t="s">
        <v>39</v>
      </c>
      <c r="M4091" s="11" t="s">
        <v>27</v>
      </c>
      <c r="N4091" s="11" t="s">
        <v>28</v>
      </c>
      <c r="O4091" s="12" t="s">
        <v>29</v>
      </c>
      <c r="P4091" s="12"/>
      <c r="Q4091" s="15" t="s">
        <v>17724</v>
      </c>
      <c r="R4091" s="12" t="s">
        <v>42</v>
      </c>
      <c r="S4091" s="11" t="s">
        <v>17725</v>
      </c>
      <c r="T4091" s="11"/>
    </row>
    <row x14ac:dyDescent="0.25" r="4092" customHeight="1" ht="19.5">
      <c r="A4092" s="18">
        <v>45208</v>
      </c>
      <c r="B4092" s="11" t="s">
        <v>17726</v>
      </c>
      <c r="C4092" s="11" t="s">
        <v>628</v>
      </c>
      <c r="D4092" s="12"/>
      <c r="E4092" s="13">
        <v>16671009991</v>
      </c>
      <c r="F4092" s="11" t="s">
        <v>17727</v>
      </c>
      <c r="G4092" s="12" t="s">
        <v>23</v>
      </c>
      <c r="H4092" s="12"/>
      <c r="I4092" s="14" t="s">
        <v>87</v>
      </c>
      <c r="J4092" s="12" t="s">
        <v>24</v>
      </c>
      <c r="K4092" s="12" t="s">
        <v>25</v>
      </c>
      <c r="L4092" s="12" t="s">
        <v>39</v>
      </c>
      <c r="M4092" s="11" t="s">
        <v>27</v>
      </c>
      <c r="N4092" s="11" t="s">
        <v>28</v>
      </c>
      <c r="O4092" s="12" t="s">
        <v>29</v>
      </c>
      <c r="P4092" s="12"/>
      <c r="Q4092" s="15" t="s">
        <v>17728</v>
      </c>
      <c r="R4092" s="12" t="s">
        <v>42</v>
      </c>
      <c r="S4092" s="11" t="s">
        <v>17729</v>
      </c>
      <c r="T4092" s="11"/>
    </row>
    <row x14ac:dyDescent="0.25" r="4093" customHeight="1" ht="19.5">
      <c r="A4093" s="18">
        <v>45208</v>
      </c>
      <c r="B4093" s="11" t="s">
        <v>17730</v>
      </c>
      <c r="C4093" s="11" t="s">
        <v>6361</v>
      </c>
      <c r="D4093" s="12"/>
      <c r="E4093" s="13">
        <v>13277233772</v>
      </c>
      <c r="F4093" s="11" t="s">
        <v>17731</v>
      </c>
      <c r="G4093" s="12" t="s">
        <v>216</v>
      </c>
      <c r="H4093" s="12"/>
      <c r="I4093" s="14" t="s">
        <v>68</v>
      </c>
      <c r="J4093" s="12" t="s">
        <v>24</v>
      </c>
      <c r="K4093" s="12" t="s">
        <v>25</v>
      </c>
      <c r="L4093" s="12" t="s">
        <v>39</v>
      </c>
      <c r="M4093" s="11" t="s">
        <v>40</v>
      </c>
      <c r="N4093" s="11" t="s">
        <v>28</v>
      </c>
      <c r="O4093" s="12" t="s">
        <v>29</v>
      </c>
      <c r="P4093" s="12"/>
      <c r="Q4093" s="15" t="s">
        <v>17732</v>
      </c>
      <c r="R4093" s="12" t="s">
        <v>42</v>
      </c>
      <c r="S4093" s="11" t="s">
        <v>17733</v>
      </c>
      <c r="T4093" s="11"/>
    </row>
    <row x14ac:dyDescent="0.25" r="4094" customHeight="1" ht="19.5">
      <c r="A4094" s="18">
        <v>45208</v>
      </c>
      <c r="B4094" s="11" t="s">
        <v>17734</v>
      </c>
      <c r="C4094" s="11" t="s">
        <v>4856</v>
      </c>
      <c r="D4094" s="12"/>
      <c r="E4094" s="13">
        <v>16605121818</v>
      </c>
      <c r="F4094" s="11" t="s">
        <v>17735</v>
      </c>
      <c r="G4094" s="12" t="s">
        <v>115</v>
      </c>
      <c r="H4094" s="12"/>
      <c r="I4094" s="14" t="s">
        <v>663</v>
      </c>
      <c r="J4094" s="12" t="s">
        <v>24</v>
      </c>
      <c r="K4094" s="12" t="s">
        <v>25</v>
      </c>
      <c r="L4094" s="12" t="s">
        <v>39</v>
      </c>
      <c r="M4094" s="11" t="s">
        <v>27</v>
      </c>
      <c r="N4094" s="11" t="s">
        <v>28</v>
      </c>
      <c r="O4094" s="12" t="s">
        <v>29</v>
      </c>
      <c r="P4094" s="12"/>
      <c r="Q4094" s="15" t="s">
        <v>17736</v>
      </c>
      <c r="R4094" s="12" t="s">
        <v>42</v>
      </c>
      <c r="S4094" s="11" t="s">
        <v>17737</v>
      </c>
      <c r="T4094" s="11" t="s">
        <v>17738</v>
      </c>
    </row>
    <row x14ac:dyDescent="0.25" r="4095" customHeight="1" ht="19.5">
      <c r="A4095" s="18">
        <v>45208</v>
      </c>
      <c r="B4095" s="11" t="s">
        <v>17739</v>
      </c>
      <c r="C4095" s="11" t="s">
        <v>7513</v>
      </c>
      <c r="D4095" s="12"/>
      <c r="E4095" s="13">
        <v>13545832455</v>
      </c>
      <c r="F4095" s="11" t="s">
        <v>578</v>
      </c>
      <c r="G4095" s="12" t="s">
        <v>48</v>
      </c>
      <c r="H4095" s="12"/>
      <c r="I4095" s="14" t="s">
        <v>352</v>
      </c>
      <c r="J4095" s="12" t="s">
        <v>24</v>
      </c>
      <c r="K4095" s="12" t="s">
        <v>25</v>
      </c>
      <c r="L4095" s="12" t="s">
        <v>39</v>
      </c>
      <c r="M4095" s="11" t="s">
        <v>40</v>
      </c>
      <c r="N4095" s="11" t="s">
        <v>28</v>
      </c>
      <c r="O4095" s="12" t="s">
        <v>29</v>
      </c>
      <c r="P4095" s="12"/>
      <c r="Q4095" s="15" t="s">
        <v>17740</v>
      </c>
      <c r="R4095" s="12" t="s">
        <v>42</v>
      </c>
      <c r="S4095" s="11" t="s">
        <v>17741</v>
      </c>
      <c r="T4095" s="11"/>
    </row>
    <row x14ac:dyDescent="0.25" r="4096" customHeight="1" ht="19.5">
      <c r="A4096" s="18">
        <v>45208</v>
      </c>
      <c r="B4096" s="11" t="s">
        <v>17742</v>
      </c>
      <c r="C4096" s="11" t="s">
        <v>8341</v>
      </c>
      <c r="D4096" s="12"/>
      <c r="E4096" s="13">
        <v>18672901559</v>
      </c>
      <c r="F4096" s="11" t="s">
        <v>17743</v>
      </c>
      <c r="G4096" s="12" t="s">
        <v>62</v>
      </c>
      <c r="H4096" s="12" t="s">
        <v>86</v>
      </c>
      <c r="I4096" s="14" t="s">
        <v>735</v>
      </c>
      <c r="J4096" s="12" t="s">
        <v>24</v>
      </c>
      <c r="K4096" s="12" t="s">
        <v>25</v>
      </c>
      <c r="L4096" s="12" t="s">
        <v>39</v>
      </c>
      <c r="M4096" s="11" t="s">
        <v>27</v>
      </c>
      <c r="N4096" s="11" t="s">
        <v>28</v>
      </c>
      <c r="O4096" s="12" t="s">
        <v>29</v>
      </c>
      <c r="P4096" s="12"/>
      <c r="Q4096" s="15" t="s">
        <v>17744</v>
      </c>
      <c r="R4096" s="12" t="s">
        <v>42</v>
      </c>
      <c r="S4096" s="11" t="s">
        <v>17745</v>
      </c>
      <c r="T4096" s="11"/>
    </row>
    <row x14ac:dyDescent="0.25" r="4097" customHeight="1" ht="19.5">
      <c r="A4097" s="18">
        <v>45208</v>
      </c>
      <c r="B4097" s="11" t="s">
        <v>17746</v>
      </c>
      <c r="C4097" s="11" t="s">
        <v>691</v>
      </c>
      <c r="D4097" s="12"/>
      <c r="E4097" s="13">
        <v>18807201505</v>
      </c>
      <c r="F4097" s="11" t="s">
        <v>17747</v>
      </c>
      <c r="G4097" s="12" t="s">
        <v>23</v>
      </c>
      <c r="H4097" s="12"/>
      <c r="I4097" s="14" t="s">
        <v>182</v>
      </c>
      <c r="J4097" s="12" t="s">
        <v>24</v>
      </c>
      <c r="K4097" s="12" t="s">
        <v>25</v>
      </c>
      <c r="L4097" s="12" t="s">
        <v>39</v>
      </c>
      <c r="M4097" s="11" t="s">
        <v>40</v>
      </c>
      <c r="N4097" s="11" t="s">
        <v>28</v>
      </c>
      <c r="O4097" s="12" t="s">
        <v>29</v>
      </c>
      <c r="P4097" s="12"/>
      <c r="Q4097" s="15" t="s">
        <v>17748</v>
      </c>
      <c r="R4097" s="12" t="s">
        <v>42</v>
      </c>
      <c r="S4097" s="11" t="s">
        <v>17749</v>
      </c>
      <c r="T4097" s="11"/>
    </row>
    <row x14ac:dyDescent="0.25" r="4098" customHeight="1" ht="19.5">
      <c r="A4098" s="18">
        <v>45208</v>
      </c>
      <c r="B4098" s="11" t="s">
        <v>17750</v>
      </c>
      <c r="C4098" s="11" t="s">
        <v>6029</v>
      </c>
      <c r="D4098" s="12"/>
      <c r="E4098" s="13">
        <v>13177077770</v>
      </c>
      <c r="F4098" s="11" t="s">
        <v>17751</v>
      </c>
      <c r="G4098" s="12" t="s">
        <v>37</v>
      </c>
      <c r="H4098" s="12"/>
      <c r="I4098" s="14" t="s">
        <v>211</v>
      </c>
      <c r="J4098" s="12" t="s">
        <v>24</v>
      </c>
      <c r="K4098" s="12" t="s">
        <v>25</v>
      </c>
      <c r="L4098" s="12" t="s">
        <v>39</v>
      </c>
      <c r="M4098" s="11" t="s">
        <v>27</v>
      </c>
      <c r="N4098" s="11" t="s">
        <v>624</v>
      </c>
      <c r="O4098" s="12" t="s">
        <v>29</v>
      </c>
      <c r="P4098" s="12"/>
      <c r="Q4098" s="15" t="s">
        <v>17752</v>
      </c>
      <c r="R4098" s="12" t="s">
        <v>42</v>
      </c>
      <c r="S4098" s="11" t="s">
        <v>17753</v>
      </c>
      <c r="T4098" s="11"/>
    </row>
    <row x14ac:dyDescent="0.25" r="4099" customHeight="1" ht="19.5">
      <c r="A4099" s="18">
        <v>45208</v>
      </c>
      <c r="B4099" s="11" t="s">
        <v>17754</v>
      </c>
      <c r="C4099" s="11" t="s">
        <v>6029</v>
      </c>
      <c r="D4099" s="12"/>
      <c r="E4099" s="13">
        <v>18694080135</v>
      </c>
      <c r="F4099" s="11" t="s">
        <v>17755</v>
      </c>
      <c r="G4099" s="12" t="s">
        <v>1873</v>
      </c>
      <c r="H4099" s="12"/>
      <c r="I4099" s="14" t="s">
        <v>615</v>
      </c>
      <c r="J4099" s="12" t="s">
        <v>24</v>
      </c>
      <c r="K4099" s="12" t="s">
        <v>25</v>
      </c>
      <c r="L4099" s="12" t="s">
        <v>39</v>
      </c>
      <c r="M4099" s="11" t="s">
        <v>27</v>
      </c>
      <c r="N4099" s="11" t="s">
        <v>624</v>
      </c>
      <c r="O4099" s="12" t="s">
        <v>29</v>
      </c>
      <c r="P4099" s="12"/>
      <c r="Q4099" s="15" t="s">
        <v>17756</v>
      </c>
      <c r="R4099" s="12" t="s">
        <v>42</v>
      </c>
      <c r="S4099" s="11" t="s">
        <v>17757</v>
      </c>
      <c r="T4099" s="11" t="s">
        <v>17758</v>
      </c>
    </row>
    <row x14ac:dyDescent="0.25" r="4100" customHeight="1" ht="19.5">
      <c r="A4100" s="18">
        <v>45208</v>
      </c>
      <c r="B4100" s="11" t="s">
        <v>17759</v>
      </c>
      <c r="C4100" s="11" t="s">
        <v>6029</v>
      </c>
      <c r="D4100" s="12"/>
      <c r="E4100" s="13">
        <v>15571745792</v>
      </c>
      <c r="F4100" s="11" t="s">
        <v>17760</v>
      </c>
      <c r="G4100" s="12" t="s">
        <v>216</v>
      </c>
      <c r="H4100" s="12"/>
      <c r="I4100" s="14" t="s">
        <v>68</v>
      </c>
      <c r="J4100" s="12" t="s">
        <v>24</v>
      </c>
      <c r="K4100" s="12" t="s">
        <v>25</v>
      </c>
      <c r="L4100" s="12" t="s">
        <v>39</v>
      </c>
      <c r="M4100" s="11" t="s">
        <v>27</v>
      </c>
      <c r="N4100" s="11" t="s">
        <v>624</v>
      </c>
      <c r="O4100" s="12" t="s">
        <v>29</v>
      </c>
      <c r="P4100" s="12"/>
      <c r="Q4100" s="15" t="s">
        <v>17761</v>
      </c>
      <c r="R4100" s="12" t="s">
        <v>42</v>
      </c>
      <c r="S4100" s="11" t="s">
        <v>17762</v>
      </c>
      <c r="T4100" s="11" t="s">
        <v>17758</v>
      </c>
    </row>
    <row x14ac:dyDescent="0.25" r="4101" customHeight="1" ht="19.5">
      <c r="A4101" s="18">
        <v>45208</v>
      </c>
      <c r="B4101" s="11" t="s">
        <v>17763</v>
      </c>
      <c r="C4101" s="11" t="s">
        <v>2809</v>
      </c>
      <c r="D4101" s="12"/>
      <c r="E4101" s="13">
        <v>13135807359</v>
      </c>
      <c r="F4101" s="11" t="s">
        <v>17764</v>
      </c>
      <c r="G4101" s="12"/>
      <c r="H4101" s="12" t="s">
        <v>98</v>
      </c>
      <c r="I4101" s="14">
        <v>10015</v>
      </c>
      <c r="J4101" s="12" t="s">
        <v>24</v>
      </c>
      <c r="K4101" s="12" t="s">
        <v>25</v>
      </c>
      <c r="L4101" s="12" t="s">
        <v>39</v>
      </c>
      <c r="M4101" s="11" t="s">
        <v>27</v>
      </c>
      <c r="N4101" s="11" t="s">
        <v>28</v>
      </c>
      <c r="O4101" s="12" t="s">
        <v>29</v>
      </c>
      <c r="P4101" s="12"/>
      <c r="Q4101" s="15" t="s">
        <v>17765</v>
      </c>
      <c r="R4101" s="12" t="s">
        <v>31</v>
      </c>
      <c r="S4101" s="11" t="s">
        <v>17766</v>
      </c>
      <c r="T4101" s="11" t="s">
        <v>17767</v>
      </c>
    </row>
    <row x14ac:dyDescent="0.25" r="4102" customHeight="1" ht="19.5">
      <c r="A4102" s="18">
        <v>45208</v>
      </c>
      <c r="B4102" s="11" t="s">
        <v>17768</v>
      </c>
      <c r="C4102" s="11" t="s">
        <v>2703</v>
      </c>
      <c r="D4102" s="12"/>
      <c r="E4102" s="13">
        <v>13227289966</v>
      </c>
      <c r="F4102" s="11" t="s">
        <v>6375</v>
      </c>
      <c r="G4102" s="12" t="s">
        <v>37</v>
      </c>
      <c r="H4102" s="12"/>
      <c r="I4102" s="14">
        <v>10015</v>
      </c>
      <c r="J4102" s="12" t="s">
        <v>24</v>
      </c>
      <c r="K4102" s="12" t="s">
        <v>25</v>
      </c>
      <c r="L4102" s="12" t="s">
        <v>39</v>
      </c>
      <c r="M4102" s="11" t="s">
        <v>27</v>
      </c>
      <c r="N4102" s="11" t="s">
        <v>28</v>
      </c>
      <c r="O4102" s="12" t="s">
        <v>29</v>
      </c>
      <c r="P4102" s="12"/>
      <c r="Q4102" s="15" t="s">
        <v>17769</v>
      </c>
      <c r="R4102" s="12" t="s">
        <v>31</v>
      </c>
      <c r="S4102" s="11" t="s">
        <v>17770</v>
      </c>
      <c r="T4102" s="11" t="s">
        <v>17771</v>
      </c>
    </row>
    <row x14ac:dyDescent="0.25" r="4103" customHeight="1" ht="19.5">
      <c r="A4103" s="18">
        <v>45208</v>
      </c>
      <c r="B4103" s="11" t="s">
        <v>17772</v>
      </c>
      <c r="C4103" s="11" t="s">
        <v>341</v>
      </c>
      <c r="D4103" s="12"/>
      <c r="E4103" s="13">
        <v>18694090432</v>
      </c>
      <c r="F4103" s="11" t="s">
        <v>17773</v>
      </c>
      <c r="G4103" s="12" t="s">
        <v>37</v>
      </c>
      <c r="H4103" s="12"/>
      <c r="I4103" s="14" t="s">
        <v>31</v>
      </c>
      <c r="J4103" s="12" t="s">
        <v>24</v>
      </c>
      <c r="K4103" s="12" t="s">
        <v>25</v>
      </c>
      <c r="L4103" s="12" t="s">
        <v>39</v>
      </c>
      <c r="M4103" s="11" t="s">
        <v>27</v>
      </c>
      <c r="N4103" s="11" t="s">
        <v>28</v>
      </c>
      <c r="O4103" s="12" t="s">
        <v>29</v>
      </c>
      <c r="P4103" s="12"/>
      <c r="Q4103" s="15" t="s">
        <v>17774</v>
      </c>
      <c r="R4103" s="12" t="s">
        <v>31</v>
      </c>
      <c r="S4103" s="11" t="s">
        <v>17775</v>
      </c>
      <c r="T4103" s="11" t="s">
        <v>15537</v>
      </c>
    </row>
    <row x14ac:dyDescent="0.25" r="4104" customHeight="1" ht="19.5">
      <c r="A4104" s="18">
        <v>45208</v>
      </c>
      <c r="B4104" s="11" t="s">
        <v>17776</v>
      </c>
      <c r="C4104" s="11" t="s">
        <v>341</v>
      </c>
      <c r="D4104" s="12"/>
      <c r="E4104" s="13">
        <v>18671775232</v>
      </c>
      <c r="F4104" s="11" t="s">
        <v>17777</v>
      </c>
      <c r="G4104" s="12" t="s">
        <v>171</v>
      </c>
      <c r="H4104" s="12"/>
      <c r="I4104" s="14" t="s">
        <v>31</v>
      </c>
      <c r="J4104" s="12" t="s">
        <v>24</v>
      </c>
      <c r="K4104" s="12" t="s">
        <v>69</v>
      </c>
      <c r="L4104" s="12" t="s">
        <v>39</v>
      </c>
      <c r="M4104" s="11" t="s">
        <v>27</v>
      </c>
      <c r="N4104" s="11" t="s">
        <v>28</v>
      </c>
      <c r="O4104" s="12" t="s">
        <v>29</v>
      </c>
      <c r="P4104" s="12"/>
      <c r="Q4104" s="15" t="s">
        <v>17778</v>
      </c>
      <c r="R4104" s="12" t="s">
        <v>31</v>
      </c>
      <c r="S4104" s="11" t="s">
        <v>17779</v>
      </c>
      <c r="T4104" s="11" t="s">
        <v>15537</v>
      </c>
    </row>
    <row x14ac:dyDescent="0.25" r="4105" customHeight="1" ht="19.5">
      <c r="A4105" s="18">
        <v>45208</v>
      </c>
      <c r="B4105" s="11" t="s">
        <v>17780</v>
      </c>
      <c r="C4105" s="11" t="s">
        <v>4923</v>
      </c>
      <c r="D4105" s="12"/>
      <c r="E4105" s="13" t="s">
        <v>17781</v>
      </c>
      <c r="F4105" s="11" t="s">
        <v>6632</v>
      </c>
      <c r="G4105" s="12" t="s">
        <v>74</v>
      </c>
      <c r="H4105" s="12"/>
      <c r="I4105" s="14" t="s">
        <v>3454</v>
      </c>
      <c r="J4105" s="12" t="s">
        <v>24</v>
      </c>
      <c r="K4105" s="12" t="s">
        <v>25</v>
      </c>
      <c r="L4105" s="12" t="s">
        <v>39</v>
      </c>
      <c r="M4105" s="11" t="s">
        <v>149</v>
      </c>
      <c r="N4105" s="11" t="s">
        <v>4871</v>
      </c>
      <c r="O4105" s="12" t="s">
        <v>29</v>
      </c>
      <c r="P4105" s="12"/>
      <c r="Q4105" s="15" t="s">
        <v>17782</v>
      </c>
      <c r="R4105" s="12" t="s">
        <v>148</v>
      </c>
      <c r="S4105" s="11" t="s">
        <v>17783</v>
      </c>
      <c r="T4105" s="11" t="s">
        <v>4928</v>
      </c>
    </row>
    <row x14ac:dyDescent="0.25" r="4106" customHeight="1" ht="19.5">
      <c r="A4106" s="18">
        <v>45208</v>
      </c>
      <c r="B4106" s="11" t="s">
        <v>17784</v>
      </c>
      <c r="C4106" s="11" t="s">
        <v>4882</v>
      </c>
      <c r="D4106" s="12"/>
      <c r="E4106" s="13" t="s">
        <v>17785</v>
      </c>
      <c r="F4106" s="11" t="s">
        <v>17786</v>
      </c>
      <c r="G4106" s="12" t="s">
        <v>74</v>
      </c>
      <c r="H4106" s="12"/>
      <c r="I4106" s="14" t="s">
        <v>148</v>
      </c>
      <c r="J4106" s="12" t="s">
        <v>24</v>
      </c>
      <c r="K4106" s="12" t="s">
        <v>25</v>
      </c>
      <c r="L4106" s="12" t="s">
        <v>39</v>
      </c>
      <c r="M4106" s="11" t="s">
        <v>149</v>
      </c>
      <c r="N4106" s="11" t="s">
        <v>4871</v>
      </c>
      <c r="O4106" s="12" t="s">
        <v>29</v>
      </c>
      <c r="P4106" s="12"/>
      <c r="Q4106" s="15" t="s">
        <v>17787</v>
      </c>
      <c r="R4106" s="12" t="s">
        <v>148</v>
      </c>
      <c r="S4106" s="11" t="s">
        <v>17788</v>
      </c>
      <c r="T4106" s="11" t="s">
        <v>4961</v>
      </c>
    </row>
    <row x14ac:dyDescent="0.25" r="4107" customHeight="1" ht="19.5">
      <c r="A4107" s="18">
        <v>45208</v>
      </c>
      <c r="B4107" s="11" t="s">
        <v>17789</v>
      </c>
      <c r="C4107" s="11" t="s">
        <v>4882</v>
      </c>
      <c r="D4107" s="12"/>
      <c r="E4107" s="13" t="s">
        <v>17790</v>
      </c>
      <c r="F4107" s="11" t="s">
        <v>17791</v>
      </c>
      <c r="G4107" s="12" t="s">
        <v>74</v>
      </c>
      <c r="H4107" s="12"/>
      <c r="I4107" s="14" t="s">
        <v>148</v>
      </c>
      <c r="J4107" s="12" t="s">
        <v>24</v>
      </c>
      <c r="K4107" s="12" t="s">
        <v>25</v>
      </c>
      <c r="L4107" s="12" t="s">
        <v>39</v>
      </c>
      <c r="M4107" s="11" t="s">
        <v>149</v>
      </c>
      <c r="N4107" s="11" t="s">
        <v>4871</v>
      </c>
      <c r="O4107" s="12" t="s">
        <v>29</v>
      </c>
      <c r="P4107" s="12"/>
      <c r="Q4107" s="15" t="s">
        <v>17792</v>
      </c>
      <c r="R4107" s="12" t="s">
        <v>148</v>
      </c>
      <c r="S4107" s="11" t="s">
        <v>17793</v>
      </c>
      <c r="T4107" s="11" t="s">
        <v>4906</v>
      </c>
    </row>
    <row x14ac:dyDescent="0.25" r="4108" customHeight="1" ht="19.5">
      <c r="A4108" s="18">
        <v>45208</v>
      </c>
      <c r="B4108" s="11" t="s">
        <v>17794</v>
      </c>
      <c r="C4108" s="11" t="s">
        <v>4923</v>
      </c>
      <c r="D4108" s="12"/>
      <c r="E4108" s="13" t="s">
        <v>17795</v>
      </c>
      <c r="F4108" s="11" t="s">
        <v>17796</v>
      </c>
      <c r="G4108" s="12" t="s">
        <v>74</v>
      </c>
      <c r="H4108" s="12"/>
      <c r="I4108" s="14" t="s">
        <v>148</v>
      </c>
      <c r="J4108" s="12" t="s">
        <v>24</v>
      </c>
      <c r="K4108" s="12" t="s">
        <v>25</v>
      </c>
      <c r="L4108" s="12" t="s">
        <v>39</v>
      </c>
      <c r="M4108" s="11" t="s">
        <v>149</v>
      </c>
      <c r="N4108" s="11" t="s">
        <v>4871</v>
      </c>
      <c r="O4108" s="12" t="s">
        <v>29</v>
      </c>
      <c r="P4108" s="12"/>
      <c r="Q4108" s="15" t="s">
        <v>17797</v>
      </c>
      <c r="R4108" s="12" t="s">
        <v>148</v>
      </c>
      <c r="S4108" s="11" t="s">
        <v>17798</v>
      </c>
      <c r="T4108" s="11" t="s">
        <v>4955</v>
      </c>
    </row>
    <row x14ac:dyDescent="0.25" r="4109" customHeight="1" ht="19.5">
      <c r="A4109" s="18">
        <v>45208</v>
      </c>
      <c r="B4109" s="11" t="s">
        <v>17799</v>
      </c>
      <c r="C4109" s="11" t="s">
        <v>4867</v>
      </c>
      <c r="D4109" s="12"/>
      <c r="E4109" s="13" t="s">
        <v>17800</v>
      </c>
      <c r="F4109" s="11" t="s">
        <v>17801</v>
      </c>
      <c r="G4109" s="12" t="s">
        <v>74</v>
      </c>
      <c r="H4109" s="12" t="s">
        <v>98</v>
      </c>
      <c r="I4109" s="14" t="s">
        <v>4870</v>
      </c>
      <c r="J4109" s="12" t="s">
        <v>24</v>
      </c>
      <c r="K4109" s="12" t="s">
        <v>25</v>
      </c>
      <c r="L4109" s="12" t="s">
        <v>39</v>
      </c>
      <c r="M4109" s="11" t="s">
        <v>149</v>
      </c>
      <c r="N4109" s="11" t="s">
        <v>4871</v>
      </c>
      <c r="O4109" s="12" t="s">
        <v>29</v>
      </c>
      <c r="P4109" s="12"/>
      <c r="Q4109" s="15" t="s">
        <v>17802</v>
      </c>
      <c r="R4109" s="12" t="s">
        <v>148</v>
      </c>
      <c r="S4109" s="11" t="s">
        <v>17803</v>
      </c>
      <c r="T4109" s="11" t="s">
        <v>4887</v>
      </c>
    </row>
    <row x14ac:dyDescent="0.25" r="4110" customHeight="1" ht="19.5">
      <c r="A4110" s="18">
        <v>45208</v>
      </c>
      <c r="B4110" s="11" t="s">
        <v>17804</v>
      </c>
      <c r="C4110" s="11" t="s">
        <v>5117</v>
      </c>
      <c r="D4110" s="12"/>
      <c r="E4110" s="13" t="s">
        <v>17805</v>
      </c>
      <c r="F4110" s="11" t="s">
        <v>17806</v>
      </c>
      <c r="G4110" s="12" t="s">
        <v>74</v>
      </c>
      <c r="H4110" s="12"/>
      <c r="I4110" s="14" t="s">
        <v>4975</v>
      </c>
      <c r="J4110" s="12" t="s">
        <v>24</v>
      </c>
      <c r="K4110" s="12" t="s">
        <v>25</v>
      </c>
      <c r="L4110" s="12" t="s">
        <v>39</v>
      </c>
      <c r="M4110" s="11" t="s">
        <v>149</v>
      </c>
      <c r="N4110" s="11" t="s">
        <v>4871</v>
      </c>
      <c r="O4110" s="12" t="s">
        <v>29</v>
      </c>
      <c r="P4110" s="12"/>
      <c r="Q4110" s="15" t="s">
        <v>17807</v>
      </c>
      <c r="R4110" s="12" t="s">
        <v>148</v>
      </c>
      <c r="S4110" s="11" t="s">
        <v>17808</v>
      </c>
      <c r="T4110" s="11" t="s">
        <v>4893</v>
      </c>
    </row>
    <row x14ac:dyDescent="0.25" r="4111" customHeight="1" ht="19.5">
      <c r="A4111" s="18">
        <v>45208</v>
      </c>
      <c r="B4111" s="11" t="s">
        <v>17809</v>
      </c>
      <c r="C4111" s="11" t="s">
        <v>5189</v>
      </c>
      <c r="D4111" s="12"/>
      <c r="E4111" s="13" t="s">
        <v>17810</v>
      </c>
      <c r="F4111" s="11" t="s">
        <v>17811</v>
      </c>
      <c r="G4111" s="12" t="s">
        <v>74</v>
      </c>
      <c r="H4111" s="12"/>
      <c r="I4111" s="14" t="s">
        <v>4975</v>
      </c>
      <c r="J4111" s="12" t="s">
        <v>24</v>
      </c>
      <c r="K4111" s="12" t="s">
        <v>25</v>
      </c>
      <c r="L4111" s="12" t="s">
        <v>39</v>
      </c>
      <c r="M4111" s="11" t="s">
        <v>149</v>
      </c>
      <c r="N4111" s="11" t="s">
        <v>4871</v>
      </c>
      <c r="O4111" s="12" t="s">
        <v>29</v>
      </c>
      <c r="P4111" s="12"/>
      <c r="Q4111" s="15" t="s">
        <v>17812</v>
      </c>
      <c r="R4111" s="12" t="s">
        <v>148</v>
      </c>
      <c r="S4111" s="11" t="s">
        <v>17813</v>
      </c>
      <c r="T4111" s="11" t="s">
        <v>5339</v>
      </c>
    </row>
    <row x14ac:dyDescent="0.25" r="4112" customHeight="1" ht="19.5">
      <c r="A4112" s="18">
        <v>45208</v>
      </c>
      <c r="B4112" s="11" t="s">
        <v>17814</v>
      </c>
      <c r="C4112" s="11" t="s">
        <v>4882</v>
      </c>
      <c r="D4112" s="12"/>
      <c r="E4112" s="13" t="s">
        <v>17815</v>
      </c>
      <c r="F4112" s="11" t="s">
        <v>17816</v>
      </c>
      <c r="G4112" s="12" t="s">
        <v>74</v>
      </c>
      <c r="H4112" s="12"/>
      <c r="I4112" s="14" t="s">
        <v>1092</v>
      </c>
      <c r="J4112" s="12" t="s">
        <v>24</v>
      </c>
      <c r="K4112" s="12" t="s">
        <v>25</v>
      </c>
      <c r="L4112" s="12" t="s">
        <v>39</v>
      </c>
      <c r="M4112" s="11" t="s">
        <v>149</v>
      </c>
      <c r="N4112" s="11" t="s">
        <v>4871</v>
      </c>
      <c r="O4112" s="12" t="s">
        <v>29</v>
      </c>
      <c r="P4112" s="12"/>
      <c r="Q4112" s="15" t="s">
        <v>17817</v>
      </c>
      <c r="R4112" s="12" t="s">
        <v>148</v>
      </c>
      <c r="S4112" s="11" t="s">
        <v>17818</v>
      </c>
      <c r="T4112" s="11" t="s">
        <v>4893</v>
      </c>
    </row>
    <row x14ac:dyDescent="0.25" r="4113" customHeight="1" ht="19.5">
      <c r="A4113" s="18">
        <v>45208</v>
      </c>
      <c r="B4113" s="11" t="s">
        <v>17819</v>
      </c>
      <c r="C4113" s="11" t="s">
        <v>5086</v>
      </c>
      <c r="D4113" s="12"/>
      <c r="E4113" s="13" t="s">
        <v>17820</v>
      </c>
      <c r="F4113" s="11" t="s">
        <v>17821</v>
      </c>
      <c r="G4113" s="12" t="s">
        <v>74</v>
      </c>
      <c r="H4113" s="12" t="s">
        <v>17822</v>
      </c>
      <c r="I4113" s="14" t="s">
        <v>148</v>
      </c>
      <c r="J4113" s="12" t="s">
        <v>24</v>
      </c>
      <c r="K4113" s="12" t="s">
        <v>25</v>
      </c>
      <c r="L4113" s="12" t="s">
        <v>39</v>
      </c>
      <c r="M4113" s="11" t="s">
        <v>149</v>
      </c>
      <c r="N4113" s="11" t="s">
        <v>4871</v>
      </c>
      <c r="O4113" s="12" t="s">
        <v>29</v>
      </c>
      <c r="P4113" s="12"/>
      <c r="Q4113" s="15" t="s">
        <v>17823</v>
      </c>
      <c r="R4113" s="12" t="s">
        <v>148</v>
      </c>
      <c r="S4113" s="11" t="s">
        <v>17824</v>
      </c>
      <c r="T4113" s="11" t="s">
        <v>4887</v>
      </c>
    </row>
    <row x14ac:dyDescent="0.25" r="4114" customHeight="1" ht="19.5">
      <c r="A4114" s="18">
        <v>45208</v>
      </c>
      <c r="B4114" s="11" t="s">
        <v>17825</v>
      </c>
      <c r="C4114" s="11" t="s">
        <v>4867</v>
      </c>
      <c r="D4114" s="12"/>
      <c r="E4114" s="13" t="s">
        <v>17826</v>
      </c>
      <c r="F4114" s="11" t="s">
        <v>17827</v>
      </c>
      <c r="G4114" s="12" t="s">
        <v>74</v>
      </c>
      <c r="H4114" s="12"/>
      <c r="I4114" s="14" t="s">
        <v>4870</v>
      </c>
      <c r="J4114" s="12" t="s">
        <v>24</v>
      </c>
      <c r="K4114" s="12" t="s">
        <v>25</v>
      </c>
      <c r="L4114" s="12" t="s">
        <v>39</v>
      </c>
      <c r="M4114" s="11" t="s">
        <v>149</v>
      </c>
      <c r="N4114" s="11" t="s">
        <v>4871</v>
      </c>
      <c r="O4114" s="12" t="s">
        <v>29</v>
      </c>
      <c r="P4114" s="12"/>
      <c r="Q4114" s="15" t="s">
        <v>17828</v>
      </c>
      <c r="R4114" s="12" t="s">
        <v>148</v>
      </c>
      <c r="S4114" s="11" t="s">
        <v>17829</v>
      </c>
      <c r="T4114" s="11" t="s">
        <v>4893</v>
      </c>
    </row>
    <row x14ac:dyDescent="0.25" r="4115" customHeight="1" ht="19.5">
      <c r="A4115" s="18">
        <v>45208</v>
      </c>
      <c r="B4115" s="11" t="s">
        <v>17830</v>
      </c>
      <c r="C4115" s="11" t="s">
        <v>4882</v>
      </c>
      <c r="D4115" s="12"/>
      <c r="E4115" s="13" t="s">
        <v>17831</v>
      </c>
      <c r="F4115" s="11" t="s">
        <v>17832</v>
      </c>
      <c r="G4115" s="12" t="s">
        <v>74</v>
      </c>
      <c r="H4115" s="12"/>
      <c r="I4115" s="14" t="s">
        <v>148</v>
      </c>
      <c r="J4115" s="12" t="s">
        <v>24</v>
      </c>
      <c r="K4115" s="12" t="s">
        <v>25</v>
      </c>
      <c r="L4115" s="12" t="s">
        <v>39</v>
      </c>
      <c r="M4115" s="11" t="s">
        <v>149</v>
      </c>
      <c r="N4115" s="11" t="s">
        <v>4871</v>
      </c>
      <c r="O4115" s="12" t="s">
        <v>29</v>
      </c>
      <c r="P4115" s="12"/>
      <c r="Q4115" s="15" t="s">
        <v>17833</v>
      </c>
      <c r="R4115" s="12" t="s">
        <v>148</v>
      </c>
      <c r="S4115" s="11" t="s">
        <v>17834</v>
      </c>
      <c r="T4115" s="11" t="s">
        <v>4887</v>
      </c>
    </row>
    <row x14ac:dyDescent="0.25" r="4116" customHeight="1" ht="19.5">
      <c r="A4116" s="18">
        <v>45208</v>
      </c>
      <c r="B4116" s="11" t="s">
        <v>17835</v>
      </c>
      <c r="C4116" s="11" t="s">
        <v>4882</v>
      </c>
      <c r="D4116" s="12"/>
      <c r="E4116" s="13" t="s">
        <v>17836</v>
      </c>
      <c r="F4116" s="11" t="s">
        <v>17837</v>
      </c>
      <c r="G4116" s="12" t="s">
        <v>74</v>
      </c>
      <c r="H4116" s="12"/>
      <c r="I4116" s="14" t="s">
        <v>148</v>
      </c>
      <c r="J4116" s="12" t="s">
        <v>24</v>
      </c>
      <c r="K4116" s="12" t="s">
        <v>25</v>
      </c>
      <c r="L4116" s="12" t="s">
        <v>39</v>
      </c>
      <c r="M4116" s="11" t="s">
        <v>149</v>
      </c>
      <c r="N4116" s="11" t="s">
        <v>4871</v>
      </c>
      <c r="O4116" s="12" t="s">
        <v>29</v>
      </c>
      <c r="P4116" s="12"/>
      <c r="Q4116" s="15" t="s">
        <v>17838</v>
      </c>
      <c r="R4116" s="12" t="s">
        <v>148</v>
      </c>
      <c r="S4116" s="11" t="s">
        <v>17839</v>
      </c>
      <c r="T4116" s="11" t="s">
        <v>4887</v>
      </c>
    </row>
    <row x14ac:dyDescent="0.25" r="4117" customHeight="1" ht="19.5">
      <c r="A4117" s="18">
        <v>45208</v>
      </c>
      <c r="B4117" s="11" t="s">
        <v>17840</v>
      </c>
      <c r="C4117" s="11" t="s">
        <v>4882</v>
      </c>
      <c r="D4117" s="12"/>
      <c r="E4117" s="13" t="s">
        <v>17841</v>
      </c>
      <c r="F4117" s="11" t="s">
        <v>17842</v>
      </c>
      <c r="G4117" s="12" t="s">
        <v>74</v>
      </c>
      <c r="H4117" s="12"/>
      <c r="I4117" s="14" t="s">
        <v>148</v>
      </c>
      <c r="J4117" s="12" t="s">
        <v>24</v>
      </c>
      <c r="K4117" s="12" t="s">
        <v>25</v>
      </c>
      <c r="L4117" s="12" t="s">
        <v>39</v>
      </c>
      <c r="M4117" s="11" t="s">
        <v>149</v>
      </c>
      <c r="N4117" s="11" t="s">
        <v>4871</v>
      </c>
      <c r="O4117" s="12" t="s">
        <v>29</v>
      </c>
      <c r="P4117" s="12"/>
      <c r="Q4117" s="15" t="s">
        <v>17843</v>
      </c>
      <c r="R4117" s="12" t="s">
        <v>148</v>
      </c>
      <c r="S4117" s="11" t="s">
        <v>17844</v>
      </c>
      <c r="T4117" s="11" t="s">
        <v>4934</v>
      </c>
    </row>
    <row x14ac:dyDescent="0.25" r="4118" customHeight="1" ht="19.5">
      <c r="A4118" s="18">
        <v>45208</v>
      </c>
      <c r="B4118" s="11" t="s">
        <v>17845</v>
      </c>
      <c r="C4118" s="11" t="s">
        <v>4882</v>
      </c>
      <c r="D4118" s="12"/>
      <c r="E4118" s="13" t="s">
        <v>17846</v>
      </c>
      <c r="F4118" s="11" t="s">
        <v>17847</v>
      </c>
      <c r="G4118" s="12" t="s">
        <v>74</v>
      </c>
      <c r="H4118" s="12"/>
      <c r="I4118" s="14" t="s">
        <v>148</v>
      </c>
      <c r="J4118" s="12" t="s">
        <v>24</v>
      </c>
      <c r="K4118" s="12" t="s">
        <v>25</v>
      </c>
      <c r="L4118" s="12" t="s">
        <v>39</v>
      </c>
      <c r="M4118" s="11" t="s">
        <v>149</v>
      </c>
      <c r="N4118" s="11" t="s">
        <v>4871</v>
      </c>
      <c r="O4118" s="12" t="s">
        <v>29</v>
      </c>
      <c r="P4118" s="12"/>
      <c r="Q4118" s="15" t="s">
        <v>17848</v>
      </c>
      <c r="R4118" s="12" t="s">
        <v>148</v>
      </c>
      <c r="S4118" s="11" t="s">
        <v>17849</v>
      </c>
      <c r="T4118" s="11" t="s">
        <v>6808</v>
      </c>
    </row>
    <row x14ac:dyDescent="0.25" r="4119" customHeight="1" ht="19.5">
      <c r="A4119" s="18">
        <v>45208</v>
      </c>
      <c r="B4119" s="11" t="s">
        <v>17850</v>
      </c>
      <c r="C4119" s="11" t="s">
        <v>4882</v>
      </c>
      <c r="D4119" s="12"/>
      <c r="E4119" s="13" t="s">
        <v>17851</v>
      </c>
      <c r="F4119" s="11" t="s">
        <v>17852</v>
      </c>
      <c r="G4119" s="12" t="s">
        <v>74</v>
      </c>
      <c r="H4119" s="12" t="s">
        <v>98</v>
      </c>
      <c r="I4119" s="14" t="s">
        <v>221</v>
      </c>
      <c r="J4119" s="12" t="s">
        <v>24</v>
      </c>
      <c r="K4119" s="12" t="s">
        <v>25</v>
      </c>
      <c r="L4119" s="12" t="s">
        <v>39</v>
      </c>
      <c r="M4119" s="11" t="s">
        <v>149</v>
      </c>
      <c r="N4119" s="11" t="s">
        <v>4871</v>
      </c>
      <c r="O4119" s="12" t="s">
        <v>29</v>
      </c>
      <c r="P4119" s="12"/>
      <c r="Q4119" s="15" t="s">
        <v>17853</v>
      </c>
      <c r="R4119" s="12" t="s">
        <v>148</v>
      </c>
      <c r="S4119" s="11" t="s">
        <v>17854</v>
      </c>
      <c r="T4119" s="11" t="s">
        <v>4893</v>
      </c>
    </row>
    <row x14ac:dyDescent="0.25" r="4120" customHeight="1" ht="19.5">
      <c r="A4120" s="18">
        <v>45208</v>
      </c>
      <c r="B4120" s="11" t="s">
        <v>17855</v>
      </c>
      <c r="C4120" s="11" t="s">
        <v>4882</v>
      </c>
      <c r="D4120" s="12"/>
      <c r="E4120" s="13" t="s">
        <v>17856</v>
      </c>
      <c r="F4120" s="11" t="s">
        <v>17857</v>
      </c>
      <c r="G4120" s="12" t="s">
        <v>74</v>
      </c>
      <c r="H4120" s="12"/>
      <c r="I4120" s="14" t="s">
        <v>148</v>
      </c>
      <c r="J4120" s="12" t="s">
        <v>24</v>
      </c>
      <c r="K4120" s="12" t="s">
        <v>25</v>
      </c>
      <c r="L4120" s="12" t="s">
        <v>39</v>
      </c>
      <c r="M4120" s="11" t="s">
        <v>149</v>
      </c>
      <c r="N4120" s="11" t="s">
        <v>4871</v>
      </c>
      <c r="O4120" s="12" t="s">
        <v>29</v>
      </c>
      <c r="P4120" s="12"/>
      <c r="Q4120" s="15" t="s">
        <v>17858</v>
      </c>
      <c r="R4120" s="12" t="s">
        <v>148</v>
      </c>
      <c r="S4120" s="11" t="s">
        <v>17859</v>
      </c>
      <c r="T4120" s="11" t="s">
        <v>4893</v>
      </c>
    </row>
    <row x14ac:dyDescent="0.25" r="4121" customHeight="1" ht="19.5">
      <c r="A4121" s="18">
        <v>45208</v>
      </c>
      <c r="B4121" s="11" t="s">
        <v>17860</v>
      </c>
      <c r="C4121" s="11" t="s">
        <v>4882</v>
      </c>
      <c r="D4121" s="12"/>
      <c r="E4121" s="13" t="s">
        <v>13515</v>
      </c>
      <c r="F4121" s="11" t="s">
        <v>13516</v>
      </c>
      <c r="G4121" s="12" t="s">
        <v>74</v>
      </c>
      <c r="H4121" s="12"/>
      <c r="I4121" s="14" t="s">
        <v>148</v>
      </c>
      <c r="J4121" s="12" t="s">
        <v>24</v>
      </c>
      <c r="K4121" s="12" t="s">
        <v>25</v>
      </c>
      <c r="L4121" s="12" t="s">
        <v>39</v>
      </c>
      <c r="M4121" s="11" t="s">
        <v>149</v>
      </c>
      <c r="N4121" s="11" t="s">
        <v>4871</v>
      </c>
      <c r="O4121" s="12" t="s">
        <v>29</v>
      </c>
      <c r="P4121" s="12"/>
      <c r="Q4121" s="15" t="s">
        <v>17861</v>
      </c>
      <c r="R4121" s="12" t="s">
        <v>148</v>
      </c>
      <c r="S4121" s="11" t="s">
        <v>17862</v>
      </c>
      <c r="T4121" s="11" t="s">
        <v>4893</v>
      </c>
    </row>
    <row x14ac:dyDescent="0.25" r="4122" customHeight="1" ht="19.5">
      <c r="A4122" s="18">
        <v>45208</v>
      </c>
      <c r="B4122" s="11" t="s">
        <v>17863</v>
      </c>
      <c r="C4122" s="11" t="s">
        <v>5117</v>
      </c>
      <c r="D4122" s="12"/>
      <c r="E4122" s="13" t="s">
        <v>17864</v>
      </c>
      <c r="F4122" s="11" t="s">
        <v>17865</v>
      </c>
      <c r="G4122" s="12" t="s">
        <v>74</v>
      </c>
      <c r="H4122" s="12" t="s">
        <v>86</v>
      </c>
      <c r="I4122" s="14" t="s">
        <v>4975</v>
      </c>
      <c r="J4122" s="12" t="s">
        <v>24</v>
      </c>
      <c r="K4122" s="12" t="s">
        <v>25</v>
      </c>
      <c r="L4122" s="12" t="s">
        <v>39</v>
      </c>
      <c r="M4122" s="11" t="s">
        <v>149</v>
      </c>
      <c r="N4122" s="11" t="s">
        <v>4871</v>
      </c>
      <c r="O4122" s="12" t="s">
        <v>29</v>
      </c>
      <c r="P4122" s="12"/>
      <c r="Q4122" s="15" t="s">
        <v>17866</v>
      </c>
      <c r="R4122" s="12" t="s">
        <v>148</v>
      </c>
      <c r="S4122" s="11" t="s">
        <v>17867</v>
      </c>
      <c r="T4122" s="11" t="s">
        <v>4906</v>
      </c>
    </row>
    <row x14ac:dyDescent="0.25" r="4123" customHeight="1" ht="19.5">
      <c r="A4123" s="18">
        <v>45208</v>
      </c>
      <c r="B4123" s="11" t="s">
        <v>17868</v>
      </c>
      <c r="C4123" s="11" t="s">
        <v>4923</v>
      </c>
      <c r="D4123" s="12"/>
      <c r="E4123" s="13" t="s">
        <v>17869</v>
      </c>
      <c r="F4123" s="11" t="s">
        <v>14381</v>
      </c>
      <c r="G4123" s="12" t="s">
        <v>74</v>
      </c>
      <c r="H4123" s="12" t="s">
        <v>98</v>
      </c>
      <c r="I4123" s="14" t="s">
        <v>148</v>
      </c>
      <c r="J4123" s="12" t="s">
        <v>24</v>
      </c>
      <c r="K4123" s="12" t="s">
        <v>25</v>
      </c>
      <c r="L4123" s="12" t="s">
        <v>39</v>
      </c>
      <c r="M4123" s="11" t="s">
        <v>149</v>
      </c>
      <c r="N4123" s="11" t="s">
        <v>4871</v>
      </c>
      <c r="O4123" s="12" t="s">
        <v>29</v>
      </c>
      <c r="P4123" s="12"/>
      <c r="Q4123" s="15" t="s">
        <v>17870</v>
      </c>
      <c r="R4123" s="12" t="s">
        <v>148</v>
      </c>
      <c r="S4123" s="11" t="s">
        <v>17871</v>
      </c>
      <c r="T4123" s="11" t="s">
        <v>4955</v>
      </c>
    </row>
    <row x14ac:dyDescent="0.25" r="4124" customHeight="1" ht="19.5">
      <c r="A4124" s="18">
        <v>45208</v>
      </c>
      <c r="B4124" s="11" t="s">
        <v>17872</v>
      </c>
      <c r="C4124" s="11" t="s">
        <v>4901</v>
      </c>
      <c r="D4124" s="12"/>
      <c r="E4124" s="13" t="s">
        <v>17873</v>
      </c>
      <c r="F4124" s="11" t="s">
        <v>17874</v>
      </c>
      <c r="G4124" s="12" t="s">
        <v>74</v>
      </c>
      <c r="H4124" s="12" t="s">
        <v>98</v>
      </c>
      <c r="I4124" s="14" t="s">
        <v>110</v>
      </c>
      <c r="J4124" s="12" t="s">
        <v>24</v>
      </c>
      <c r="K4124" s="12" t="s">
        <v>25</v>
      </c>
      <c r="L4124" s="12" t="s">
        <v>39</v>
      </c>
      <c r="M4124" s="11" t="s">
        <v>149</v>
      </c>
      <c r="N4124" s="11" t="s">
        <v>4871</v>
      </c>
      <c r="O4124" s="12" t="s">
        <v>29</v>
      </c>
      <c r="P4124" s="12"/>
      <c r="Q4124" s="15" t="s">
        <v>17875</v>
      </c>
      <c r="R4124" s="12" t="s">
        <v>148</v>
      </c>
      <c r="S4124" s="11" t="s">
        <v>17876</v>
      </c>
      <c r="T4124" s="11" t="s">
        <v>6803</v>
      </c>
    </row>
    <row x14ac:dyDescent="0.25" r="4125" customHeight="1" ht="19.5">
      <c r="A4125" s="18">
        <v>45208</v>
      </c>
      <c r="B4125" s="11" t="s">
        <v>17877</v>
      </c>
      <c r="C4125" s="11" t="s">
        <v>4882</v>
      </c>
      <c r="D4125" s="12"/>
      <c r="E4125" s="13" t="s">
        <v>17878</v>
      </c>
      <c r="F4125" s="11" t="s">
        <v>17879</v>
      </c>
      <c r="G4125" s="12" t="s">
        <v>74</v>
      </c>
      <c r="H4125" s="12" t="s">
        <v>141</v>
      </c>
      <c r="I4125" s="14" t="s">
        <v>148</v>
      </c>
      <c r="J4125" s="12" t="s">
        <v>24</v>
      </c>
      <c r="K4125" s="12" t="s">
        <v>25</v>
      </c>
      <c r="L4125" s="12" t="s">
        <v>39</v>
      </c>
      <c r="M4125" s="11" t="s">
        <v>149</v>
      </c>
      <c r="N4125" s="11" t="s">
        <v>4871</v>
      </c>
      <c r="O4125" s="12" t="s">
        <v>29</v>
      </c>
      <c r="P4125" s="12"/>
      <c r="Q4125" s="15" t="s">
        <v>17880</v>
      </c>
      <c r="R4125" s="12" t="s">
        <v>148</v>
      </c>
      <c r="S4125" s="11" t="s">
        <v>17881</v>
      </c>
      <c r="T4125" s="11" t="s">
        <v>4961</v>
      </c>
    </row>
    <row x14ac:dyDescent="0.25" r="4126" customHeight="1" ht="19.5">
      <c r="A4126" s="18">
        <v>45208</v>
      </c>
      <c r="B4126" s="11" t="s">
        <v>17882</v>
      </c>
      <c r="C4126" s="11" t="s">
        <v>4923</v>
      </c>
      <c r="D4126" s="12"/>
      <c r="E4126" s="13" t="s">
        <v>17883</v>
      </c>
      <c r="F4126" s="11" t="s">
        <v>17884</v>
      </c>
      <c r="G4126" s="12" t="s">
        <v>74</v>
      </c>
      <c r="H4126" s="12"/>
      <c r="I4126" s="14" t="s">
        <v>148</v>
      </c>
      <c r="J4126" s="12" t="s">
        <v>24</v>
      </c>
      <c r="K4126" s="12" t="s">
        <v>25</v>
      </c>
      <c r="L4126" s="12" t="s">
        <v>39</v>
      </c>
      <c r="M4126" s="11" t="s">
        <v>149</v>
      </c>
      <c r="N4126" s="11" t="s">
        <v>4871</v>
      </c>
      <c r="O4126" s="12" t="s">
        <v>29</v>
      </c>
      <c r="P4126" s="12"/>
      <c r="Q4126" s="15" t="s">
        <v>17885</v>
      </c>
      <c r="R4126" s="12" t="s">
        <v>148</v>
      </c>
      <c r="S4126" s="11" t="s">
        <v>17886</v>
      </c>
      <c r="T4126" s="11" t="s">
        <v>4893</v>
      </c>
    </row>
    <row x14ac:dyDescent="0.25" r="4127" customHeight="1" ht="19.5">
      <c r="A4127" s="18">
        <v>45208</v>
      </c>
      <c r="B4127" s="11" t="s">
        <v>17887</v>
      </c>
      <c r="C4127" s="11" t="s">
        <v>4882</v>
      </c>
      <c r="D4127" s="12"/>
      <c r="E4127" s="13" t="s">
        <v>17888</v>
      </c>
      <c r="F4127" s="11" t="s">
        <v>17889</v>
      </c>
      <c r="G4127" s="12" t="s">
        <v>74</v>
      </c>
      <c r="H4127" s="12"/>
      <c r="I4127" s="14" t="s">
        <v>3454</v>
      </c>
      <c r="J4127" s="12" t="s">
        <v>24</v>
      </c>
      <c r="K4127" s="12" t="s">
        <v>25</v>
      </c>
      <c r="L4127" s="12" t="s">
        <v>39</v>
      </c>
      <c r="M4127" s="11" t="s">
        <v>149</v>
      </c>
      <c r="N4127" s="11" t="s">
        <v>4871</v>
      </c>
      <c r="O4127" s="12" t="s">
        <v>29</v>
      </c>
      <c r="P4127" s="12"/>
      <c r="Q4127" s="15" t="s">
        <v>17890</v>
      </c>
      <c r="R4127" s="12" t="s">
        <v>148</v>
      </c>
      <c r="S4127" s="11" t="s">
        <v>17891</v>
      </c>
      <c r="T4127" s="11" t="s">
        <v>4893</v>
      </c>
    </row>
    <row x14ac:dyDescent="0.25" r="4128" customHeight="1" ht="19.5">
      <c r="A4128" s="18">
        <v>45208</v>
      </c>
      <c r="B4128" s="11" t="s">
        <v>17892</v>
      </c>
      <c r="C4128" s="11" t="s">
        <v>4882</v>
      </c>
      <c r="D4128" s="12"/>
      <c r="E4128" s="13" t="s">
        <v>17893</v>
      </c>
      <c r="F4128" s="11" t="s">
        <v>17894</v>
      </c>
      <c r="G4128" s="12" t="s">
        <v>74</v>
      </c>
      <c r="H4128" s="12" t="s">
        <v>98</v>
      </c>
      <c r="I4128" s="14" t="s">
        <v>148</v>
      </c>
      <c r="J4128" s="12" t="s">
        <v>24</v>
      </c>
      <c r="K4128" s="12" t="s">
        <v>25</v>
      </c>
      <c r="L4128" s="12" t="s">
        <v>39</v>
      </c>
      <c r="M4128" s="11" t="s">
        <v>149</v>
      </c>
      <c r="N4128" s="11" t="s">
        <v>4871</v>
      </c>
      <c r="O4128" s="12" t="s">
        <v>29</v>
      </c>
      <c r="P4128" s="12"/>
      <c r="Q4128" s="15" t="s">
        <v>17895</v>
      </c>
      <c r="R4128" s="12" t="s">
        <v>42</v>
      </c>
      <c r="S4128" s="11" t="s">
        <v>17896</v>
      </c>
      <c r="T4128" s="11" t="s">
        <v>4899</v>
      </c>
    </row>
    <row x14ac:dyDescent="0.25" r="4129" customHeight="1" ht="19.5">
      <c r="A4129" s="18">
        <v>45208</v>
      </c>
      <c r="B4129" s="11" t="s">
        <v>17897</v>
      </c>
      <c r="C4129" s="11" t="s">
        <v>4867</v>
      </c>
      <c r="D4129" s="12"/>
      <c r="E4129" s="13" t="s">
        <v>17898</v>
      </c>
      <c r="F4129" s="11" t="s">
        <v>17899</v>
      </c>
      <c r="G4129" s="12" t="s">
        <v>74</v>
      </c>
      <c r="H4129" s="12" t="s">
        <v>86</v>
      </c>
      <c r="I4129" s="14" t="s">
        <v>4870</v>
      </c>
      <c r="J4129" s="12" t="s">
        <v>24</v>
      </c>
      <c r="K4129" s="12" t="s">
        <v>25</v>
      </c>
      <c r="L4129" s="12" t="s">
        <v>39</v>
      </c>
      <c r="M4129" s="11" t="s">
        <v>149</v>
      </c>
      <c r="N4129" s="11" t="s">
        <v>4871</v>
      </c>
      <c r="O4129" s="12" t="s">
        <v>29</v>
      </c>
      <c r="P4129" s="12"/>
      <c r="Q4129" s="15" t="s">
        <v>17900</v>
      </c>
      <c r="R4129" s="12" t="s">
        <v>42</v>
      </c>
      <c r="S4129" s="11" t="s">
        <v>17901</v>
      </c>
      <c r="T4129" s="11" t="s">
        <v>17902</v>
      </c>
    </row>
    <row x14ac:dyDescent="0.25" r="4130" customHeight="1" ht="19.5">
      <c r="A4130" s="18">
        <v>45208</v>
      </c>
      <c r="B4130" s="11" t="s">
        <v>17903</v>
      </c>
      <c r="C4130" s="11" t="s">
        <v>4882</v>
      </c>
      <c r="D4130" s="12"/>
      <c r="E4130" s="13" t="s">
        <v>17904</v>
      </c>
      <c r="F4130" s="11" t="s">
        <v>17905</v>
      </c>
      <c r="G4130" s="12" t="s">
        <v>74</v>
      </c>
      <c r="H4130" s="12"/>
      <c r="I4130" s="14" t="s">
        <v>148</v>
      </c>
      <c r="J4130" s="12" t="s">
        <v>24</v>
      </c>
      <c r="K4130" s="12" t="s">
        <v>25</v>
      </c>
      <c r="L4130" s="12" t="s">
        <v>39</v>
      </c>
      <c r="M4130" s="11" t="s">
        <v>149</v>
      </c>
      <c r="N4130" s="11" t="s">
        <v>4871</v>
      </c>
      <c r="O4130" s="12" t="s">
        <v>29</v>
      </c>
      <c r="P4130" s="12"/>
      <c r="Q4130" s="15" t="s">
        <v>17906</v>
      </c>
      <c r="R4130" s="12" t="s">
        <v>148</v>
      </c>
      <c r="S4130" s="11" t="s">
        <v>17907</v>
      </c>
      <c r="T4130" s="11" t="s">
        <v>4893</v>
      </c>
    </row>
    <row x14ac:dyDescent="0.25" r="4131" customHeight="1" ht="19.5">
      <c r="A4131" s="18">
        <v>45208</v>
      </c>
      <c r="B4131" s="11" t="s">
        <v>17908</v>
      </c>
      <c r="C4131" s="11" t="s">
        <v>4882</v>
      </c>
      <c r="D4131" s="12"/>
      <c r="E4131" s="13" t="s">
        <v>17909</v>
      </c>
      <c r="F4131" s="11" t="s">
        <v>17910</v>
      </c>
      <c r="G4131" s="12" t="s">
        <v>74</v>
      </c>
      <c r="H4131" s="12" t="s">
        <v>98</v>
      </c>
      <c r="I4131" s="14" t="s">
        <v>42</v>
      </c>
      <c r="J4131" s="12" t="s">
        <v>24</v>
      </c>
      <c r="K4131" s="12" t="s">
        <v>25</v>
      </c>
      <c r="L4131" s="12" t="s">
        <v>39</v>
      </c>
      <c r="M4131" s="11" t="s">
        <v>149</v>
      </c>
      <c r="N4131" s="11" t="s">
        <v>4871</v>
      </c>
      <c r="O4131" s="12" t="s">
        <v>29</v>
      </c>
      <c r="P4131" s="12"/>
      <c r="Q4131" s="15" t="s">
        <v>17911</v>
      </c>
      <c r="R4131" s="12" t="s">
        <v>148</v>
      </c>
      <c r="S4131" s="11" t="s">
        <v>17912</v>
      </c>
      <c r="T4131" s="11" t="s">
        <v>4906</v>
      </c>
    </row>
    <row x14ac:dyDescent="0.25" r="4132" customHeight="1" ht="19.5">
      <c r="A4132" s="18">
        <v>45208</v>
      </c>
      <c r="B4132" s="11" t="s">
        <v>17913</v>
      </c>
      <c r="C4132" s="11" t="s">
        <v>5137</v>
      </c>
      <c r="D4132" s="12"/>
      <c r="E4132" s="13" t="s">
        <v>17914</v>
      </c>
      <c r="F4132" s="11" t="s">
        <v>17915</v>
      </c>
      <c r="G4132" s="12" t="s">
        <v>2674</v>
      </c>
      <c r="H4132" s="12"/>
      <c r="I4132" s="14" t="s">
        <v>5140</v>
      </c>
      <c r="J4132" s="12" t="s">
        <v>24</v>
      </c>
      <c r="K4132" s="12" t="s">
        <v>25</v>
      </c>
      <c r="L4132" s="12" t="s">
        <v>39</v>
      </c>
      <c r="M4132" s="11" t="s">
        <v>149</v>
      </c>
      <c r="N4132" s="11" t="s">
        <v>4871</v>
      </c>
      <c r="O4132" s="12" t="s">
        <v>29</v>
      </c>
      <c r="P4132" s="12"/>
      <c r="Q4132" s="15" t="s">
        <v>17916</v>
      </c>
      <c r="R4132" s="12" t="s">
        <v>148</v>
      </c>
      <c r="S4132" s="11" t="s">
        <v>17917</v>
      </c>
      <c r="T4132" s="11" t="s">
        <v>4906</v>
      </c>
    </row>
    <row x14ac:dyDescent="0.25" r="4133" customHeight="1" ht="19.5">
      <c r="A4133" s="18">
        <v>45208</v>
      </c>
      <c r="B4133" s="11" t="s">
        <v>17918</v>
      </c>
      <c r="C4133" s="11" t="s">
        <v>4923</v>
      </c>
      <c r="D4133" s="12"/>
      <c r="E4133" s="13" t="s">
        <v>17919</v>
      </c>
      <c r="F4133" s="11" t="s">
        <v>17920</v>
      </c>
      <c r="G4133" s="12" t="s">
        <v>74</v>
      </c>
      <c r="H4133" s="12"/>
      <c r="I4133" s="14" t="s">
        <v>148</v>
      </c>
      <c r="J4133" s="12" t="s">
        <v>24</v>
      </c>
      <c r="K4133" s="12" t="s">
        <v>25</v>
      </c>
      <c r="L4133" s="12" t="s">
        <v>39</v>
      </c>
      <c r="M4133" s="11" t="s">
        <v>149</v>
      </c>
      <c r="N4133" s="11" t="s">
        <v>4871</v>
      </c>
      <c r="O4133" s="12" t="s">
        <v>29</v>
      </c>
      <c r="P4133" s="12"/>
      <c r="Q4133" s="15" t="s">
        <v>17921</v>
      </c>
      <c r="R4133" s="12" t="s">
        <v>148</v>
      </c>
      <c r="S4133" s="11" t="s">
        <v>5053</v>
      </c>
      <c r="T4133" s="11" t="s">
        <v>4893</v>
      </c>
    </row>
    <row x14ac:dyDescent="0.25" r="4134" customHeight="1" ht="19.5">
      <c r="A4134" s="18">
        <v>45208</v>
      </c>
      <c r="B4134" s="11" t="s">
        <v>17922</v>
      </c>
      <c r="C4134" s="11" t="s">
        <v>4882</v>
      </c>
      <c r="D4134" s="12"/>
      <c r="E4134" s="13" t="s">
        <v>17923</v>
      </c>
      <c r="F4134" s="11" t="s">
        <v>17924</v>
      </c>
      <c r="G4134" s="12" t="s">
        <v>74</v>
      </c>
      <c r="H4134" s="12"/>
      <c r="I4134" s="14" t="s">
        <v>3454</v>
      </c>
      <c r="J4134" s="12" t="s">
        <v>24</v>
      </c>
      <c r="K4134" s="12" t="s">
        <v>25</v>
      </c>
      <c r="L4134" s="12" t="s">
        <v>39</v>
      </c>
      <c r="M4134" s="11" t="s">
        <v>149</v>
      </c>
      <c r="N4134" s="11" t="s">
        <v>4871</v>
      </c>
      <c r="O4134" s="12" t="s">
        <v>29</v>
      </c>
      <c r="P4134" s="12"/>
      <c r="Q4134" s="15" t="s">
        <v>17925</v>
      </c>
      <c r="R4134" s="12" t="s">
        <v>148</v>
      </c>
      <c r="S4134" s="11" t="s">
        <v>17926</v>
      </c>
      <c r="T4134" s="11" t="s">
        <v>4906</v>
      </c>
    </row>
    <row x14ac:dyDescent="0.25" r="4135" customHeight="1" ht="19.5">
      <c r="A4135" s="18">
        <v>45208</v>
      </c>
      <c r="B4135" s="11" t="s">
        <v>17927</v>
      </c>
      <c r="C4135" s="11" t="s">
        <v>4882</v>
      </c>
      <c r="D4135" s="12"/>
      <c r="E4135" s="13" t="s">
        <v>17928</v>
      </c>
      <c r="F4135" s="11" t="s">
        <v>17929</v>
      </c>
      <c r="G4135" s="12" t="s">
        <v>74</v>
      </c>
      <c r="H4135" s="12" t="s">
        <v>121</v>
      </c>
      <c r="I4135" s="14" t="s">
        <v>148</v>
      </c>
      <c r="J4135" s="12" t="s">
        <v>24</v>
      </c>
      <c r="K4135" s="12" t="s">
        <v>25</v>
      </c>
      <c r="L4135" s="12" t="s">
        <v>39</v>
      </c>
      <c r="M4135" s="11" t="s">
        <v>149</v>
      </c>
      <c r="N4135" s="11" t="s">
        <v>4871</v>
      </c>
      <c r="O4135" s="12" t="s">
        <v>29</v>
      </c>
      <c r="P4135" s="12"/>
      <c r="Q4135" s="15" t="s">
        <v>17930</v>
      </c>
      <c r="R4135" s="12" t="s">
        <v>148</v>
      </c>
      <c r="S4135" s="11" t="s">
        <v>17931</v>
      </c>
      <c r="T4135" s="11" t="s">
        <v>4893</v>
      </c>
    </row>
    <row x14ac:dyDescent="0.25" r="4136" customHeight="1" ht="19.5">
      <c r="A4136" s="18">
        <v>45208</v>
      </c>
      <c r="B4136" s="11" t="s">
        <v>17932</v>
      </c>
      <c r="C4136" s="11" t="s">
        <v>5086</v>
      </c>
      <c r="D4136" s="12"/>
      <c r="E4136" s="13" t="s">
        <v>17933</v>
      </c>
      <c r="F4136" s="11" t="s">
        <v>17934</v>
      </c>
      <c r="G4136" s="12" t="s">
        <v>74</v>
      </c>
      <c r="H4136" s="12"/>
      <c r="I4136" s="14" t="s">
        <v>42</v>
      </c>
      <c r="J4136" s="12" t="s">
        <v>24</v>
      </c>
      <c r="K4136" s="12" t="s">
        <v>25</v>
      </c>
      <c r="L4136" s="12" t="s">
        <v>39</v>
      </c>
      <c r="M4136" s="11" t="s">
        <v>149</v>
      </c>
      <c r="N4136" s="11" t="s">
        <v>4871</v>
      </c>
      <c r="O4136" s="12" t="s">
        <v>29</v>
      </c>
      <c r="P4136" s="12"/>
      <c r="Q4136" s="15" t="s">
        <v>17935</v>
      </c>
      <c r="R4136" s="12" t="s">
        <v>148</v>
      </c>
      <c r="S4136" s="11" t="s">
        <v>17936</v>
      </c>
      <c r="T4136" s="11" t="s">
        <v>4961</v>
      </c>
    </row>
    <row x14ac:dyDescent="0.25" r="4137" customHeight="1" ht="19.5">
      <c r="A4137" s="18">
        <v>45208</v>
      </c>
      <c r="B4137" s="11" t="s">
        <v>17937</v>
      </c>
      <c r="C4137" s="11" t="s">
        <v>4867</v>
      </c>
      <c r="D4137" s="12"/>
      <c r="E4137" s="13" t="s">
        <v>17938</v>
      </c>
      <c r="F4137" s="11" t="s">
        <v>17939</v>
      </c>
      <c r="G4137" s="12" t="s">
        <v>74</v>
      </c>
      <c r="H4137" s="12" t="s">
        <v>98</v>
      </c>
      <c r="I4137" s="14" t="s">
        <v>4870</v>
      </c>
      <c r="J4137" s="12" t="s">
        <v>24</v>
      </c>
      <c r="K4137" s="12" t="s">
        <v>25</v>
      </c>
      <c r="L4137" s="12" t="s">
        <v>39</v>
      </c>
      <c r="M4137" s="11" t="s">
        <v>149</v>
      </c>
      <c r="N4137" s="11" t="s">
        <v>4871</v>
      </c>
      <c r="O4137" s="12" t="s">
        <v>29</v>
      </c>
      <c r="P4137" s="12"/>
      <c r="Q4137" s="15" t="s">
        <v>17940</v>
      </c>
      <c r="R4137" s="12" t="s">
        <v>148</v>
      </c>
      <c r="S4137" s="11" t="s">
        <v>17941</v>
      </c>
      <c r="T4137" s="11" t="s">
        <v>6808</v>
      </c>
    </row>
    <row x14ac:dyDescent="0.25" r="4138" customHeight="1" ht="19.5">
      <c r="A4138" s="18">
        <v>45208</v>
      </c>
      <c r="B4138" s="11" t="s">
        <v>17942</v>
      </c>
      <c r="C4138" s="11" t="s">
        <v>4867</v>
      </c>
      <c r="D4138" s="12"/>
      <c r="E4138" s="13" t="s">
        <v>17943</v>
      </c>
      <c r="F4138" s="11" t="s">
        <v>17944</v>
      </c>
      <c r="G4138" s="12" t="s">
        <v>74</v>
      </c>
      <c r="H4138" s="12"/>
      <c r="I4138" s="14" t="s">
        <v>4870</v>
      </c>
      <c r="J4138" s="12" t="s">
        <v>24</v>
      </c>
      <c r="K4138" s="12" t="s">
        <v>25</v>
      </c>
      <c r="L4138" s="12" t="s">
        <v>39</v>
      </c>
      <c r="M4138" s="11" t="s">
        <v>149</v>
      </c>
      <c r="N4138" s="11" t="s">
        <v>4871</v>
      </c>
      <c r="O4138" s="12" t="s">
        <v>29</v>
      </c>
      <c r="P4138" s="12"/>
      <c r="Q4138" s="15" t="s">
        <v>17945</v>
      </c>
      <c r="R4138" s="12" t="s">
        <v>148</v>
      </c>
      <c r="S4138" s="11" t="s">
        <v>17946</v>
      </c>
      <c r="T4138" s="11" t="s">
        <v>4961</v>
      </c>
    </row>
    <row x14ac:dyDescent="0.25" r="4139" customHeight="1" ht="19.5">
      <c r="A4139" s="18">
        <v>45208</v>
      </c>
      <c r="B4139" s="11" t="s">
        <v>17947</v>
      </c>
      <c r="C4139" s="11" t="s">
        <v>5288</v>
      </c>
      <c r="D4139" s="12"/>
      <c r="E4139" s="13">
        <v>18071310440</v>
      </c>
      <c r="F4139" s="11"/>
      <c r="G4139" s="12"/>
      <c r="H4139" s="12"/>
      <c r="I4139" s="14" t="s">
        <v>99</v>
      </c>
      <c r="J4139" s="12" t="s">
        <v>24</v>
      </c>
      <c r="K4139" s="12" t="s">
        <v>25</v>
      </c>
      <c r="L4139" s="12" t="s">
        <v>39</v>
      </c>
      <c r="M4139" s="11" t="s">
        <v>149</v>
      </c>
      <c r="N4139" s="11" t="s">
        <v>4871</v>
      </c>
      <c r="O4139" s="12" t="s">
        <v>29</v>
      </c>
      <c r="P4139" s="12"/>
      <c r="Q4139" s="15" t="s">
        <v>17948</v>
      </c>
      <c r="R4139" s="12" t="s">
        <v>148</v>
      </c>
      <c r="S4139" s="11" t="s">
        <v>17949</v>
      </c>
      <c r="T4139" s="11" t="s">
        <v>13474</v>
      </c>
    </row>
    <row x14ac:dyDescent="0.25" r="4140" customHeight="1" ht="19.5">
      <c r="A4140" s="18">
        <v>45208</v>
      </c>
      <c r="B4140" s="11" t="s">
        <v>17950</v>
      </c>
      <c r="C4140" s="11" t="s">
        <v>4867</v>
      </c>
      <c r="D4140" s="12"/>
      <c r="E4140" s="13" t="s">
        <v>17951</v>
      </c>
      <c r="F4140" s="11" t="s">
        <v>17952</v>
      </c>
      <c r="G4140" s="12" t="s">
        <v>74</v>
      </c>
      <c r="H4140" s="12"/>
      <c r="I4140" s="14" t="s">
        <v>4870</v>
      </c>
      <c r="J4140" s="12" t="s">
        <v>24</v>
      </c>
      <c r="K4140" s="12" t="s">
        <v>25</v>
      </c>
      <c r="L4140" s="12" t="s">
        <v>39</v>
      </c>
      <c r="M4140" s="11" t="s">
        <v>149</v>
      </c>
      <c r="N4140" s="11" t="s">
        <v>4871</v>
      </c>
      <c r="O4140" s="12" t="s">
        <v>29</v>
      </c>
      <c r="P4140" s="12"/>
      <c r="Q4140" s="15" t="s">
        <v>17953</v>
      </c>
      <c r="R4140" s="12" t="s">
        <v>148</v>
      </c>
      <c r="S4140" s="11" t="s">
        <v>17954</v>
      </c>
      <c r="T4140" s="11" t="s">
        <v>7775</v>
      </c>
    </row>
    <row x14ac:dyDescent="0.25" r="4141" customHeight="1" ht="19.5">
      <c r="A4141" s="18">
        <v>45208</v>
      </c>
      <c r="B4141" s="11" t="s">
        <v>17955</v>
      </c>
      <c r="C4141" s="11" t="s">
        <v>4867</v>
      </c>
      <c r="D4141" s="12"/>
      <c r="E4141" s="13" t="s">
        <v>17956</v>
      </c>
      <c r="F4141" s="11" t="s">
        <v>17957</v>
      </c>
      <c r="G4141" s="12" t="s">
        <v>74</v>
      </c>
      <c r="H4141" s="12" t="s">
        <v>86</v>
      </c>
      <c r="I4141" s="14" t="s">
        <v>4870</v>
      </c>
      <c r="J4141" s="12" t="s">
        <v>24</v>
      </c>
      <c r="K4141" s="12" t="s">
        <v>25</v>
      </c>
      <c r="L4141" s="12" t="s">
        <v>39</v>
      </c>
      <c r="M4141" s="11" t="s">
        <v>149</v>
      </c>
      <c r="N4141" s="11" t="s">
        <v>4871</v>
      </c>
      <c r="O4141" s="12" t="s">
        <v>29</v>
      </c>
      <c r="P4141" s="12"/>
      <c r="Q4141" s="15" t="s">
        <v>17958</v>
      </c>
      <c r="R4141" s="12" t="s">
        <v>148</v>
      </c>
      <c r="S4141" s="11" t="s">
        <v>17959</v>
      </c>
      <c r="T4141" s="11" t="s">
        <v>4989</v>
      </c>
    </row>
    <row x14ac:dyDescent="0.25" r="4142" customHeight="1" ht="19.5">
      <c r="A4142" s="18">
        <v>45208</v>
      </c>
      <c r="B4142" s="11" t="s">
        <v>17960</v>
      </c>
      <c r="C4142" s="11" t="s">
        <v>4867</v>
      </c>
      <c r="D4142" s="12"/>
      <c r="E4142" s="13" t="s">
        <v>17961</v>
      </c>
      <c r="F4142" s="11" t="s">
        <v>17962</v>
      </c>
      <c r="G4142" s="12" t="s">
        <v>74</v>
      </c>
      <c r="H4142" s="12"/>
      <c r="I4142" s="14" t="s">
        <v>4870</v>
      </c>
      <c r="J4142" s="12" t="s">
        <v>24</v>
      </c>
      <c r="K4142" s="12" t="s">
        <v>25</v>
      </c>
      <c r="L4142" s="12" t="s">
        <v>39</v>
      </c>
      <c r="M4142" s="11" t="s">
        <v>149</v>
      </c>
      <c r="N4142" s="11" t="s">
        <v>4871</v>
      </c>
      <c r="O4142" s="12" t="s">
        <v>29</v>
      </c>
      <c r="P4142" s="12"/>
      <c r="Q4142" s="15" t="s">
        <v>17963</v>
      </c>
      <c r="R4142" s="12" t="s">
        <v>148</v>
      </c>
      <c r="S4142" s="11" t="s">
        <v>17964</v>
      </c>
      <c r="T4142" s="11" t="s">
        <v>4961</v>
      </c>
    </row>
    <row x14ac:dyDescent="0.25" r="4143" customHeight="1" ht="19.5">
      <c r="A4143" s="18">
        <v>45208</v>
      </c>
      <c r="B4143" s="11" t="s">
        <v>17965</v>
      </c>
      <c r="C4143" s="11" t="s">
        <v>4867</v>
      </c>
      <c r="D4143" s="12"/>
      <c r="E4143" s="13" t="s">
        <v>17966</v>
      </c>
      <c r="F4143" s="11" t="s">
        <v>17967</v>
      </c>
      <c r="G4143" s="12" t="s">
        <v>74</v>
      </c>
      <c r="H4143" s="12" t="s">
        <v>98</v>
      </c>
      <c r="I4143" s="14" t="s">
        <v>4870</v>
      </c>
      <c r="J4143" s="12" t="s">
        <v>24</v>
      </c>
      <c r="K4143" s="12" t="s">
        <v>25</v>
      </c>
      <c r="L4143" s="12" t="s">
        <v>39</v>
      </c>
      <c r="M4143" s="11" t="s">
        <v>149</v>
      </c>
      <c r="N4143" s="11" t="s">
        <v>4871</v>
      </c>
      <c r="O4143" s="12" t="s">
        <v>29</v>
      </c>
      <c r="P4143" s="12"/>
      <c r="Q4143" s="15" t="s">
        <v>17968</v>
      </c>
      <c r="R4143" s="12" t="s">
        <v>148</v>
      </c>
      <c r="S4143" s="11" t="s">
        <v>17969</v>
      </c>
      <c r="T4143" s="11" t="s">
        <v>4874</v>
      </c>
    </row>
    <row x14ac:dyDescent="0.25" r="4144" customHeight="1" ht="19.5">
      <c r="A4144" s="18">
        <v>45208</v>
      </c>
      <c r="B4144" s="11" t="s">
        <v>17970</v>
      </c>
      <c r="C4144" s="11" t="s">
        <v>4867</v>
      </c>
      <c r="D4144" s="12"/>
      <c r="E4144" s="13" t="s">
        <v>17971</v>
      </c>
      <c r="F4144" s="11" t="s">
        <v>17972</v>
      </c>
      <c r="G4144" s="12" t="s">
        <v>74</v>
      </c>
      <c r="H4144" s="12" t="s">
        <v>86</v>
      </c>
      <c r="I4144" s="14" t="s">
        <v>4870</v>
      </c>
      <c r="J4144" s="12" t="s">
        <v>24</v>
      </c>
      <c r="K4144" s="12" t="s">
        <v>25</v>
      </c>
      <c r="L4144" s="12" t="s">
        <v>39</v>
      </c>
      <c r="M4144" s="11" t="s">
        <v>149</v>
      </c>
      <c r="N4144" s="11" t="s">
        <v>4871</v>
      </c>
      <c r="O4144" s="12" t="s">
        <v>29</v>
      </c>
      <c r="P4144" s="12"/>
      <c r="Q4144" s="15" t="s">
        <v>17973</v>
      </c>
      <c r="R4144" s="12" t="s">
        <v>148</v>
      </c>
      <c r="S4144" s="11" t="s">
        <v>17974</v>
      </c>
      <c r="T4144" s="11" t="s">
        <v>4961</v>
      </c>
    </row>
    <row x14ac:dyDescent="0.25" r="4145" customHeight="1" ht="19.5">
      <c r="A4145" s="18">
        <v>45208</v>
      </c>
      <c r="B4145" s="11" t="s">
        <v>17975</v>
      </c>
      <c r="C4145" s="11" t="s">
        <v>4882</v>
      </c>
      <c r="D4145" s="12"/>
      <c r="E4145" s="13" t="s">
        <v>17976</v>
      </c>
      <c r="F4145" s="11" t="s">
        <v>17977</v>
      </c>
      <c r="G4145" s="12" t="s">
        <v>74</v>
      </c>
      <c r="H4145" s="12"/>
      <c r="I4145" s="14" t="s">
        <v>148</v>
      </c>
      <c r="J4145" s="12" t="s">
        <v>24</v>
      </c>
      <c r="K4145" s="12" t="s">
        <v>25</v>
      </c>
      <c r="L4145" s="12" t="s">
        <v>39</v>
      </c>
      <c r="M4145" s="11" t="s">
        <v>149</v>
      </c>
      <c r="N4145" s="11" t="s">
        <v>4871</v>
      </c>
      <c r="O4145" s="12" t="s">
        <v>29</v>
      </c>
      <c r="P4145" s="12"/>
      <c r="Q4145" s="15" t="s">
        <v>17978</v>
      </c>
      <c r="R4145" s="12" t="s">
        <v>148</v>
      </c>
      <c r="S4145" s="11" t="s">
        <v>17979</v>
      </c>
      <c r="T4145" s="11" t="s">
        <v>4928</v>
      </c>
    </row>
    <row x14ac:dyDescent="0.25" r="4146" customHeight="1" ht="19.5">
      <c r="A4146" s="18">
        <v>45208</v>
      </c>
      <c r="B4146" s="11" t="s">
        <v>17980</v>
      </c>
      <c r="C4146" s="11" t="s">
        <v>4867</v>
      </c>
      <c r="D4146" s="12"/>
      <c r="E4146" s="13" t="s">
        <v>17981</v>
      </c>
      <c r="F4146" s="11" t="s">
        <v>17982</v>
      </c>
      <c r="G4146" s="12" t="s">
        <v>74</v>
      </c>
      <c r="H4146" s="12" t="s">
        <v>86</v>
      </c>
      <c r="I4146" s="14" t="s">
        <v>4870</v>
      </c>
      <c r="J4146" s="12" t="s">
        <v>24</v>
      </c>
      <c r="K4146" s="12" t="s">
        <v>25</v>
      </c>
      <c r="L4146" s="12" t="s">
        <v>39</v>
      </c>
      <c r="M4146" s="11" t="s">
        <v>149</v>
      </c>
      <c r="N4146" s="11" t="s">
        <v>4871</v>
      </c>
      <c r="O4146" s="12" t="s">
        <v>29</v>
      </c>
      <c r="P4146" s="12"/>
      <c r="Q4146" s="15" t="s">
        <v>17983</v>
      </c>
      <c r="R4146" s="12" t="s">
        <v>148</v>
      </c>
      <c r="S4146" s="11" t="s">
        <v>17984</v>
      </c>
      <c r="T4146" s="11" t="s">
        <v>4906</v>
      </c>
    </row>
    <row x14ac:dyDescent="0.25" r="4147" customHeight="1" ht="19.5">
      <c r="A4147" s="18">
        <v>45208</v>
      </c>
      <c r="B4147" s="11" t="s">
        <v>17985</v>
      </c>
      <c r="C4147" s="11" t="s">
        <v>4867</v>
      </c>
      <c r="D4147" s="12"/>
      <c r="E4147" s="13" t="s">
        <v>17986</v>
      </c>
      <c r="F4147" s="11" t="s">
        <v>17987</v>
      </c>
      <c r="G4147" s="12" t="s">
        <v>74</v>
      </c>
      <c r="H4147" s="12"/>
      <c r="I4147" s="14" t="s">
        <v>4870</v>
      </c>
      <c r="J4147" s="12" t="s">
        <v>24</v>
      </c>
      <c r="K4147" s="12" t="s">
        <v>25</v>
      </c>
      <c r="L4147" s="12" t="s">
        <v>39</v>
      </c>
      <c r="M4147" s="11" t="s">
        <v>149</v>
      </c>
      <c r="N4147" s="11" t="s">
        <v>4871</v>
      </c>
      <c r="O4147" s="12" t="s">
        <v>29</v>
      </c>
      <c r="P4147" s="12"/>
      <c r="Q4147" s="15" t="s">
        <v>17988</v>
      </c>
      <c r="R4147" s="12" t="s">
        <v>148</v>
      </c>
      <c r="S4147" s="11" t="s">
        <v>17989</v>
      </c>
      <c r="T4147" s="11" t="s">
        <v>4906</v>
      </c>
    </row>
    <row x14ac:dyDescent="0.25" r="4148" customHeight="1" ht="19.5">
      <c r="A4148" s="18">
        <v>45208</v>
      </c>
      <c r="B4148" s="11" t="s">
        <v>17990</v>
      </c>
      <c r="C4148" s="11" t="s">
        <v>4882</v>
      </c>
      <c r="D4148" s="12"/>
      <c r="E4148" s="13" t="s">
        <v>17991</v>
      </c>
      <c r="F4148" s="11" t="s">
        <v>17992</v>
      </c>
      <c r="G4148" s="12" t="s">
        <v>74</v>
      </c>
      <c r="H4148" s="12"/>
      <c r="I4148" s="14" t="s">
        <v>57</v>
      </c>
      <c r="J4148" s="12" t="s">
        <v>24</v>
      </c>
      <c r="K4148" s="12" t="s">
        <v>25</v>
      </c>
      <c r="L4148" s="12" t="s">
        <v>39</v>
      </c>
      <c r="M4148" s="11" t="s">
        <v>149</v>
      </c>
      <c r="N4148" s="11" t="s">
        <v>4871</v>
      </c>
      <c r="O4148" s="12" t="s">
        <v>29</v>
      </c>
      <c r="P4148" s="12"/>
      <c r="Q4148" s="15" t="s">
        <v>17748</v>
      </c>
      <c r="R4148" s="12" t="s">
        <v>148</v>
      </c>
      <c r="S4148" s="11" t="s">
        <v>17993</v>
      </c>
      <c r="T4148" s="11" t="s">
        <v>4961</v>
      </c>
    </row>
    <row x14ac:dyDescent="0.25" r="4149" customHeight="1" ht="19.5">
      <c r="A4149" s="18">
        <v>45208</v>
      </c>
      <c r="B4149" s="11" t="s">
        <v>17994</v>
      </c>
      <c r="C4149" s="11" t="s">
        <v>4882</v>
      </c>
      <c r="D4149" s="12"/>
      <c r="E4149" s="13" t="s">
        <v>17995</v>
      </c>
      <c r="F4149" s="11" t="s">
        <v>17996</v>
      </c>
      <c r="G4149" s="12" t="s">
        <v>74</v>
      </c>
      <c r="H4149" s="12"/>
      <c r="I4149" s="14" t="s">
        <v>148</v>
      </c>
      <c r="J4149" s="12" t="s">
        <v>24</v>
      </c>
      <c r="K4149" s="12" t="s">
        <v>25</v>
      </c>
      <c r="L4149" s="12" t="s">
        <v>39</v>
      </c>
      <c r="M4149" s="11" t="s">
        <v>149</v>
      </c>
      <c r="N4149" s="11" t="s">
        <v>4871</v>
      </c>
      <c r="O4149" s="12" t="s">
        <v>29</v>
      </c>
      <c r="P4149" s="12"/>
      <c r="Q4149" s="15" t="s">
        <v>17997</v>
      </c>
      <c r="R4149" s="12" t="s">
        <v>148</v>
      </c>
      <c r="S4149" s="11" t="s">
        <v>17998</v>
      </c>
      <c r="T4149" s="11" t="s">
        <v>4893</v>
      </c>
    </row>
    <row x14ac:dyDescent="0.25" r="4150" customHeight="1" ht="19.5">
      <c r="A4150" s="18">
        <v>45208</v>
      </c>
      <c r="B4150" s="11" t="s">
        <v>17999</v>
      </c>
      <c r="C4150" s="11" t="s">
        <v>4867</v>
      </c>
      <c r="D4150" s="12"/>
      <c r="E4150" s="13" t="s">
        <v>18000</v>
      </c>
      <c r="F4150" s="11" t="s">
        <v>17977</v>
      </c>
      <c r="G4150" s="12" t="s">
        <v>74</v>
      </c>
      <c r="H4150" s="12"/>
      <c r="I4150" s="14" t="s">
        <v>4870</v>
      </c>
      <c r="J4150" s="12" t="s">
        <v>24</v>
      </c>
      <c r="K4150" s="12" t="s">
        <v>25</v>
      </c>
      <c r="L4150" s="12" t="s">
        <v>39</v>
      </c>
      <c r="M4150" s="11" t="s">
        <v>149</v>
      </c>
      <c r="N4150" s="11" t="s">
        <v>4871</v>
      </c>
      <c r="O4150" s="12" t="s">
        <v>29</v>
      </c>
      <c r="P4150" s="12"/>
      <c r="Q4150" s="15" t="s">
        <v>18001</v>
      </c>
      <c r="R4150" s="12" t="s">
        <v>148</v>
      </c>
      <c r="S4150" s="11" t="s">
        <v>18002</v>
      </c>
      <c r="T4150" s="11" t="s">
        <v>4906</v>
      </c>
    </row>
    <row x14ac:dyDescent="0.25" r="4151" customHeight="1" ht="19.5">
      <c r="A4151" s="18">
        <v>45208</v>
      </c>
      <c r="B4151" s="11" t="s">
        <v>18003</v>
      </c>
      <c r="C4151" s="11" t="s">
        <v>4882</v>
      </c>
      <c r="D4151" s="12"/>
      <c r="E4151" s="13" t="s">
        <v>18004</v>
      </c>
      <c r="F4151" s="11" t="s">
        <v>18005</v>
      </c>
      <c r="G4151" s="12" t="s">
        <v>74</v>
      </c>
      <c r="H4151" s="12"/>
      <c r="I4151" s="14" t="s">
        <v>42</v>
      </c>
      <c r="J4151" s="12" t="s">
        <v>24</v>
      </c>
      <c r="K4151" s="12" t="s">
        <v>25</v>
      </c>
      <c r="L4151" s="12" t="s">
        <v>39</v>
      </c>
      <c r="M4151" s="11" t="s">
        <v>149</v>
      </c>
      <c r="N4151" s="11" t="s">
        <v>4871</v>
      </c>
      <c r="O4151" s="12" t="s">
        <v>29</v>
      </c>
      <c r="P4151" s="12"/>
      <c r="Q4151" s="15" t="s">
        <v>18006</v>
      </c>
      <c r="R4151" s="12" t="s">
        <v>148</v>
      </c>
      <c r="S4151" s="11" t="s">
        <v>18007</v>
      </c>
      <c r="T4151" s="11" t="s">
        <v>4893</v>
      </c>
    </row>
    <row x14ac:dyDescent="0.25" r="4152" customHeight="1" ht="19.5">
      <c r="A4152" s="18">
        <v>45208</v>
      </c>
      <c r="B4152" s="11" t="s">
        <v>18008</v>
      </c>
      <c r="C4152" s="11" t="s">
        <v>4882</v>
      </c>
      <c r="D4152" s="12"/>
      <c r="E4152" s="13" t="s">
        <v>18009</v>
      </c>
      <c r="F4152" s="11" t="s">
        <v>4632</v>
      </c>
      <c r="G4152" s="12" t="s">
        <v>74</v>
      </c>
      <c r="H4152" s="12" t="s">
        <v>86</v>
      </c>
      <c r="I4152" s="14" t="s">
        <v>148</v>
      </c>
      <c r="J4152" s="12" t="s">
        <v>24</v>
      </c>
      <c r="K4152" s="12" t="s">
        <v>25</v>
      </c>
      <c r="L4152" s="12" t="s">
        <v>39</v>
      </c>
      <c r="M4152" s="11" t="s">
        <v>149</v>
      </c>
      <c r="N4152" s="11" t="s">
        <v>4871</v>
      </c>
      <c r="O4152" s="12" t="s">
        <v>29</v>
      </c>
      <c r="P4152" s="12"/>
      <c r="Q4152" s="15" t="s">
        <v>18010</v>
      </c>
      <c r="R4152" s="12" t="s">
        <v>148</v>
      </c>
      <c r="S4152" s="11" t="s">
        <v>18011</v>
      </c>
      <c r="T4152" s="11" t="s">
        <v>4961</v>
      </c>
    </row>
    <row x14ac:dyDescent="0.25" r="4153" customHeight="1" ht="19.5">
      <c r="A4153" s="18">
        <v>45208</v>
      </c>
      <c r="B4153" s="11" t="s">
        <v>18012</v>
      </c>
      <c r="C4153" s="11" t="s">
        <v>4867</v>
      </c>
      <c r="D4153" s="12"/>
      <c r="E4153" s="13" t="s">
        <v>18013</v>
      </c>
      <c r="F4153" s="11" t="s">
        <v>18014</v>
      </c>
      <c r="G4153" s="12" t="s">
        <v>74</v>
      </c>
      <c r="H4153" s="12"/>
      <c r="I4153" s="14" t="s">
        <v>4870</v>
      </c>
      <c r="J4153" s="12" t="s">
        <v>24</v>
      </c>
      <c r="K4153" s="12" t="s">
        <v>25</v>
      </c>
      <c r="L4153" s="12" t="s">
        <v>39</v>
      </c>
      <c r="M4153" s="11" t="s">
        <v>149</v>
      </c>
      <c r="N4153" s="11" t="s">
        <v>4871</v>
      </c>
      <c r="O4153" s="12" t="s">
        <v>29</v>
      </c>
      <c r="P4153" s="12"/>
      <c r="Q4153" s="15" t="s">
        <v>18015</v>
      </c>
      <c r="R4153" s="12" t="s">
        <v>148</v>
      </c>
      <c r="S4153" s="11" t="s">
        <v>18016</v>
      </c>
      <c r="T4153" s="11" t="s">
        <v>4961</v>
      </c>
    </row>
    <row x14ac:dyDescent="0.25" r="4154" customHeight="1" ht="19.5">
      <c r="A4154" s="18">
        <v>45208</v>
      </c>
      <c r="B4154" s="11" t="s">
        <v>18017</v>
      </c>
      <c r="C4154" s="11" t="s">
        <v>4867</v>
      </c>
      <c r="D4154" s="12"/>
      <c r="E4154" s="13" t="s">
        <v>18018</v>
      </c>
      <c r="F4154" s="11" t="s">
        <v>18019</v>
      </c>
      <c r="G4154" s="12" t="s">
        <v>74</v>
      </c>
      <c r="H4154" s="12" t="s">
        <v>121</v>
      </c>
      <c r="I4154" s="14" t="s">
        <v>4870</v>
      </c>
      <c r="J4154" s="12" t="s">
        <v>24</v>
      </c>
      <c r="K4154" s="12" t="s">
        <v>25</v>
      </c>
      <c r="L4154" s="12" t="s">
        <v>39</v>
      </c>
      <c r="M4154" s="11" t="s">
        <v>149</v>
      </c>
      <c r="N4154" s="11" t="s">
        <v>4871</v>
      </c>
      <c r="O4154" s="12" t="s">
        <v>29</v>
      </c>
      <c r="P4154" s="12"/>
      <c r="Q4154" s="15" t="s">
        <v>18020</v>
      </c>
      <c r="R4154" s="12" t="s">
        <v>148</v>
      </c>
      <c r="S4154" s="11" t="s">
        <v>18021</v>
      </c>
      <c r="T4154" s="11" t="s">
        <v>4880</v>
      </c>
    </row>
    <row x14ac:dyDescent="0.25" r="4155" customHeight="1" ht="19.5">
      <c r="A4155" s="18">
        <v>45208</v>
      </c>
      <c r="B4155" s="11" t="s">
        <v>18022</v>
      </c>
      <c r="C4155" s="11" t="s">
        <v>4867</v>
      </c>
      <c r="D4155" s="12"/>
      <c r="E4155" s="13" t="s">
        <v>18023</v>
      </c>
      <c r="F4155" s="11" t="s">
        <v>18024</v>
      </c>
      <c r="G4155" s="12" t="s">
        <v>74</v>
      </c>
      <c r="H4155" s="12"/>
      <c r="I4155" s="14" t="s">
        <v>4870</v>
      </c>
      <c r="J4155" s="12" t="s">
        <v>24</v>
      </c>
      <c r="K4155" s="12" t="s">
        <v>25</v>
      </c>
      <c r="L4155" s="12" t="s">
        <v>39</v>
      </c>
      <c r="M4155" s="11" t="s">
        <v>149</v>
      </c>
      <c r="N4155" s="11" t="s">
        <v>4871</v>
      </c>
      <c r="O4155" s="12" t="s">
        <v>29</v>
      </c>
      <c r="P4155" s="12"/>
      <c r="Q4155" s="15" t="s">
        <v>18025</v>
      </c>
      <c r="R4155" s="12" t="s">
        <v>148</v>
      </c>
      <c r="S4155" s="11" t="s">
        <v>18026</v>
      </c>
      <c r="T4155" s="11" t="s">
        <v>5312</v>
      </c>
    </row>
    <row x14ac:dyDescent="0.25" r="4156" customHeight="1" ht="19.5">
      <c r="A4156" s="18">
        <v>45208</v>
      </c>
      <c r="B4156" s="11" t="s">
        <v>18027</v>
      </c>
      <c r="C4156" s="11" t="s">
        <v>4882</v>
      </c>
      <c r="D4156" s="12"/>
      <c r="E4156" s="13" t="s">
        <v>18028</v>
      </c>
      <c r="F4156" s="11" t="s">
        <v>18029</v>
      </c>
      <c r="G4156" s="12" t="s">
        <v>74</v>
      </c>
      <c r="H4156" s="12"/>
      <c r="I4156" s="14" t="s">
        <v>148</v>
      </c>
      <c r="J4156" s="12" t="s">
        <v>24</v>
      </c>
      <c r="K4156" s="12" t="s">
        <v>25</v>
      </c>
      <c r="L4156" s="12" t="s">
        <v>39</v>
      </c>
      <c r="M4156" s="11" t="s">
        <v>149</v>
      </c>
      <c r="N4156" s="11" t="s">
        <v>4871</v>
      </c>
      <c r="O4156" s="12" t="s">
        <v>29</v>
      </c>
      <c r="P4156" s="12"/>
      <c r="Q4156" s="15" t="s">
        <v>18030</v>
      </c>
      <c r="R4156" s="12" t="s">
        <v>148</v>
      </c>
      <c r="S4156" s="11" t="s">
        <v>18031</v>
      </c>
      <c r="T4156" s="11" t="s">
        <v>4880</v>
      </c>
    </row>
    <row x14ac:dyDescent="0.25" r="4157" customHeight="1" ht="19.5">
      <c r="A4157" s="18">
        <v>45208</v>
      </c>
      <c r="B4157" s="11" t="s">
        <v>18032</v>
      </c>
      <c r="C4157" s="11" t="s">
        <v>4882</v>
      </c>
      <c r="D4157" s="12"/>
      <c r="E4157" s="13" t="s">
        <v>17831</v>
      </c>
      <c r="F4157" s="11" t="s">
        <v>17832</v>
      </c>
      <c r="G4157" s="12" t="s">
        <v>74</v>
      </c>
      <c r="H4157" s="12"/>
      <c r="I4157" s="14" t="s">
        <v>148</v>
      </c>
      <c r="J4157" s="12" t="s">
        <v>24</v>
      </c>
      <c r="K4157" s="12" t="s">
        <v>25</v>
      </c>
      <c r="L4157" s="12" t="s">
        <v>39</v>
      </c>
      <c r="M4157" s="11" t="s">
        <v>149</v>
      </c>
      <c r="N4157" s="11" t="s">
        <v>4871</v>
      </c>
      <c r="O4157" s="12" t="s">
        <v>29</v>
      </c>
      <c r="P4157" s="12"/>
      <c r="Q4157" s="15" t="s">
        <v>18033</v>
      </c>
      <c r="R4157" s="12" t="s">
        <v>148</v>
      </c>
      <c r="S4157" s="11" t="s">
        <v>18034</v>
      </c>
      <c r="T4157" s="11" t="s">
        <v>4880</v>
      </c>
    </row>
    <row x14ac:dyDescent="0.25" r="4158" customHeight="1" ht="19.5">
      <c r="A4158" s="18">
        <v>45208</v>
      </c>
      <c r="B4158" s="11" t="s">
        <v>18035</v>
      </c>
      <c r="C4158" s="11" t="s">
        <v>4882</v>
      </c>
      <c r="D4158" s="12"/>
      <c r="E4158" s="13" t="s">
        <v>13828</v>
      </c>
      <c r="F4158" s="11" t="s">
        <v>13829</v>
      </c>
      <c r="G4158" s="12" t="s">
        <v>74</v>
      </c>
      <c r="H4158" s="12"/>
      <c r="I4158" s="14" t="s">
        <v>189</v>
      </c>
      <c r="J4158" s="12" t="s">
        <v>24</v>
      </c>
      <c r="K4158" s="12" t="s">
        <v>25</v>
      </c>
      <c r="L4158" s="12" t="s">
        <v>39</v>
      </c>
      <c r="M4158" s="11" t="s">
        <v>149</v>
      </c>
      <c r="N4158" s="11" t="s">
        <v>4871</v>
      </c>
      <c r="O4158" s="12" t="s">
        <v>29</v>
      </c>
      <c r="P4158" s="12"/>
      <c r="Q4158" s="15" t="s">
        <v>18036</v>
      </c>
      <c r="R4158" s="12" t="s">
        <v>148</v>
      </c>
      <c r="S4158" s="11" t="s">
        <v>18037</v>
      </c>
      <c r="T4158" s="11" t="s">
        <v>5339</v>
      </c>
    </row>
    <row x14ac:dyDescent="0.25" r="4159" customHeight="1" ht="19.5">
      <c r="A4159" s="18">
        <v>45208</v>
      </c>
      <c r="B4159" s="11" t="s">
        <v>18038</v>
      </c>
      <c r="C4159" s="11" t="s">
        <v>4867</v>
      </c>
      <c r="D4159" s="12"/>
      <c r="E4159" s="13" t="s">
        <v>18039</v>
      </c>
      <c r="F4159" s="11" t="s">
        <v>18040</v>
      </c>
      <c r="G4159" s="12" t="s">
        <v>74</v>
      </c>
      <c r="H4159" s="12"/>
      <c r="I4159" s="14" t="s">
        <v>4870</v>
      </c>
      <c r="J4159" s="12" t="s">
        <v>24</v>
      </c>
      <c r="K4159" s="12" t="s">
        <v>25</v>
      </c>
      <c r="L4159" s="12" t="s">
        <v>39</v>
      </c>
      <c r="M4159" s="11" t="s">
        <v>149</v>
      </c>
      <c r="N4159" s="11" t="s">
        <v>4871</v>
      </c>
      <c r="O4159" s="12" t="s">
        <v>29</v>
      </c>
      <c r="P4159" s="12"/>
      <c r="Q4159" s="15" t="s">
        <v>18041</v>
      </c>
      <c r="R4159" s="12" t="s">
        <v>148</v>
      </c>
      <c r="S4159" s="11" t="s">
        <v>18042</v>
      </c>
      <c r="T4159" s="11" t="s">
        <v>6803</v>
      </c>
    </row>
    <row x14ac:dyDescent="0.25" r="4160" customHeight="1" ht="19.5">
      <c r="A4160" s="18">
        <v>45208</v>
      </c>
      <c r="B4160" s="11" t="s">
        <v>18043</v>
      </c>
      <c r="C4160" s="11" t="s">
        <v>4867</v>
      </c>
      <c r="D4160" s="12"/>
      <c r="E4160" s="13" t="s">
        <v>18044</v>
      </c>
      <c r="F4160" s="11" t="s">
        <v>18045</v>
      </c>
      <c r="G4160" s="12" t="s">
        <v>74</v>
      </c>
      <c r="H4160" s="12"/>
      <c r="I4160" s="14" t="s">
        <v>4870</v>
      </c>
      <c r="J4160" s="12" t="s">
        <v>24</v>
      </c>
      <c r="K4160" s="12" t="s">
        <v>25</v>
      </c>
      <c r="L4160" s="12" t="s">
        <v>39</v>
      </c>
      <c r="M4160" s="11" t="s">
        <v>149</v>
      </c>
      <c r="N4160" s="11" t="s">
        <v>4871</v>
      </c>
      <c r="O4160" s="12" t="s">
        <v>29</v>
      </c>
      <c r="P4160" s="12"/>
      <c r="Q4160" s="15" t="s">
        <v>18046</v>
      </c>
      <c r="R4160" s="12" t="s">
        <v>148</v>
      </c>
      <c r="S4160" s="11" t="s">
        <v>18047</v>
      </c>
      <c r="T4160" s="11" t="s">
        <v>4893</v>
      </c>
    </row>
    <row x14ac:dyDescent="0.25" r="4161" customHeight="1" ht="19.5">
      <c r="A4161" s="18">
        <v>45208</v>
      </c>
      <c r="B4161" s="11" t="s">
        <v>18048</v>
      </c>
      <c r="C4161" s="11" t="s">
        <v>4882</v>
      </c>
      <c r="D4161" s="12"/>
      <c r="E4161" s="13" t="s">
        <v>18049</v>
      </c>
      <c r="F4161" s="11" t="s">
        <v>3311</v>
      </c>
      <c r="G4161" s="12" t="s">
        <v>74</v>
      </c>
      <c r="H4161" s="12"/>
      <c r="I4161" s="14" t="s">
        <v>68</v>
      </c>
      <c r="J4161" s="12" t="s">
        <v>24</v>
      </c>
      <c r="K4161" s="12" t="s">
        <v>25</v>
      </c>
      <c r="L4161" s="12" t="s">
        <v>39</v>
      </c>
      <c r="M4161" s="11" t="s">
        <v>149</v>
      </c>
      <c r="N4161" s="11" t="s">
        <v>4871</v>
      </c>
      <c r="O4161" s="12" t="s">
        <v>29</v>
      </c>
      <c r="P4161" s="12"/>
      <c r="Q4161" s="15" t="s">
        <v>18050</v>
      </c>
      <c r="R4161" s="12" t="s">
        <v>148</v>
      </c>
      <c r="S4161" s="11" t="s">
        <v>18051</v>
      </c>
      <c r="T4161" s="11" t="s">
        <v>4893</v>
      </c>
    </row>
    <row x14ac:dyDescent="0.25" r="4162" customHeight="1" ht="19.5">
      <c r="A4162" s="18">
        <v>45208</v>
      </c>
      <c r="B4162" s="11" t="s">
        <v>18052</v>
      </c>
      <c r="C4162" s="11" t="s">
        <v>4882</v>
      </c>
      <c r="D4162" s="12"/>
      <c r="E4162" s="13" t="s">
        <v>18053</v>
      </c>
      <c r="F4162" s="11" t="s">
        <v>10270</v>
      </c>
      <c r="G4162" s="12" t="s">
        <v>74</v>
      </c>
      <c r="H4162" s="12"/>
      <c r="I4162" s="14" t="s">
        <v>272</v>
      </c>
      <c r="J4162" s="12" t="s">
        <v>24</v>
      </c>
      <c r="K4162" s="12" t="s">
        <v>25</v>
      </c>
      <c r="L4162" s="12" t="s">
        <v>39</v>
      </c>
      <c r="M4162" s="11" t="s">
        <v>149</v>
      </c>
      <c r="N4162" s="11" t="s">
        <v>4871</v>
      </c>
      <c r="O4162" s="12" t="s">
        <v>29</v>
      </c>
      <c r="P4162" s="12"/>
      <c r="Q4162" s="15" t="s">
        <v>18054</v>
      </c>
      <c r="R4162" s="12" t="s">
        <v>148</v>
      </c>
      <c r="S4162" s="11" t="s">
        <v>18055</v>
      </c>
      <c r="T4162" s="11" t="s">
        <v>4874</v>
      </c>
    </row>
    <row x14ac:dyDescent="0.25" r="4163" customHeight="1" ht="19.5">
      <c r="A4163" s="18">
        <v>45208</v>
      </c>
      <c r="B4163" s="11" t="s">
        <v>18056</v>
      </c>
      <c r="C4163" s="11" t="s">
        <v>4973</v>
      </c>
      <c r="D4163" s="12"/>
      <c r="E4163" s="13" t="s">
        <v>18057</v>
      </c>
      <c r="F4163" s="11" t="s">
        <v>18058</v>
      </c>
      <c r="G4163" s="12" t="s">
        <v>74</v>
      </c>
      <c r="H4163" s="12"/>
      <c r="I4163" s="14" t="s">
        <v>4975</v>
      </c>
      <c r="J4163" s="12" t="s">
        <v>24</v>
      </c>
      <c r="K4163" s="12" t="s">
        <v>25</v>
      </c>
      <c r="L4163" s="12" t="s">
        <v>39</v>
      </c>
      <c r="M4163" s="11" t="s">
        <v>149</v>
      </c>
      <c r="N4163" s="11" t="s">
        <v>4871</v>
      </c>
      <c r="O4163" s="12" t="s">
        <v>29</v>
      </c>
      <c r="P4163" s="12"/>
      <c r="Q4163" s="15" t="s">
        <v>18059</v>
      </c>
      <c r="R4163" s="12" t="s">
        <v>148</v>
      </c>
      <c r="S4163" s="11" t="s">
        <v>18060</v>
      </c>
      <c r="T4163" s="11" t="s">
        <v>4893</v>
      </c>
    </row>
    <row x14ac:dyDescent="0.25" r="4164" customHeight="1" ht="19.5">
      <c r="A4164" s="18">
        <v>45208</v>
      </c>
      <c r="B4164" s="11" t="s">
        <v>18061</v>
      </c>
      <c r="C4164" s="11" t="s">
        <v>4867</v>
      </c>
      <c r="D4164" s="12"/>
      <c r="E4164" s="13" t="s">
        <v>18062</v>
      </c>
      <c r="F4164" s="11" t="s">
        <v>17924</v>
      </c>
      <c r="G4164" s="12" t="s">
        <v>74</v>
      </c>
      <c r="H4164" s="12"/>
      <c r="I4164" s="14" t="s">
        <v>4870</v>
      </c>
      <c r="J4164" s="12" t="s">
        <v>24</v>
      </c>
      <c r="K4164" s="12" t="s">
        <v>25</v>
      </c>
      <c r="L4164" s="12" t="s">
        <v>39</v>
      </c>
      <c r="M4164" s="11" t="s">
        <v>149</v>
      </c>
      <c r="N4164" s="11" t="s">
        <v>4871</v>
      </c>
      <c r="O4164" s="12" t="s">
        <v>29</v>
      </c>
      <c r="P4164" s="12"/>
      <c r="Q4164" s="15" t="s">
        <v>18063</v>
      </c>
      <c r="R4164" s="12" t="s">
        <v>148</v>
      </c>
      <c r="S4164" s="11" t="s">
        <v>18064</v>
      </c>
      <c r="T4164" s="11" t="s">
        <v>4874</v>
      </c>
    </row>
    <row x14ac:dyDescent="0.25" r="4165" customHeight="1" ht="19.5">
      <c r="A4165" s="18">
        <v>45208</v>
      </c>
      <c r="B4165" s="11" t="s">
        <v>18065</v>
      </c>
      <c r="C4165" s="11" t="s">
        <v>4867</v>
      </c>
      <c r="D4165" s="12"/>
      <c r="E4165" s="13" t="s">
        <v>18066</v>
      </c>
      <c r="F4165" s="11" t="s">
        <v>18067</v>
      </c>
      <c r="G4165" s="12" t="s">
        <v>74</v>
      </c>
      <c r="H4165" s="12" t="s">
        <v>121</v>
      </c>
      <c r="I4165" s="14" t="s">
        <v>4870</v>
      </c>
      <c r="J4165" s="12" t="s">
        <v>24</v>
      </c>
      <c r="K4165" s="12" t="s">
        <v>25</v>
      </c>
      <c r="L4165" s="12" t="s">
        <v>39</v>
      </c>
      <c r="M4165" s="11" t="s">
        <v>149</v>
      </c>
      <c r="N4165" s="11" t="s">
        <v>4871</v>
      </c>
      <c r="O4165" s="12" t="s">
        <v>29</v>
      </c>
      <c r="P4165" s="12"/>
      <c r="Q4165" s="15" t="s">
        <v>18068</v>
      </c>
      <c r="R4165" s="12" t="s">
        <v>148</v>
      </c>
      <c r="S4165" s="11" t="s">
        <v>18069</v>
      </c>
      <c r="T4165" s="11" t="s">
        <v>4893</v>
      </c>
    </row>
    <row x14ac:dyDescent="0.25" r="4166" customHeight="1" ht="19.5">
      <c r="A4166" s="18">
        <v>45208</v>
      </c>
      <c r="B4166" s="11" t="s">
        <v>18070</v>
      </c>
      <c r="C4166" s="11" t="s">
        <v>4867</v>
      </c>
      <c r="D4166" s="12"/>
      <c r="E4166" s="13" t="s">
        <v>18071</v>
      </c>
      <c r="F4166" s="11" t="s">
        <v>18072</v>
      </c>
      <c r="G4166" s="12" t="s">
        <v>74</v>
      </c>
      <c r="H4166" s="12" t="s">
        <v>86</v>
      </c>
      <c r="I4166" s="14" t="s">
        <v>4870</v>
      </c>
      <c r="J4166" s="12" t="s">
        <v>24</v>
      </c>
      <c r="K4166" s="12" t="s">
        <v>25</v>
      </c>
      <c r="L4166" s="12" t="s">
        <v>39</v>
      </c>
      <c r="M4166" s="11" t="s">
        <v>149</v>
      </c>
      <c r="N4166" s="11" t="s">
        <v>4871</v>
      </c>
      <c r="O4166" s="12" t="s">
        <v>29</v>
      </c>
      <c r="P4166" s="12"/>
      <c r="Q4166" s="15" t="s">
        <v>18073</v>
      </c>
      <c r="R4166" s="12" t="s">
        <v>148</v>
      </c>
      <c r="S4166" s="11" t="s">
        <v>18074</v>
      </c>
      <c r="T4166" s="11" t="s">
        <v>4893</v>
      </c>
    </row>
    <row x14ac:dyDescent="0.25" r="4167" customHeight="1" ht="19.5">
      <c r="A4167" s="18">
        <v>45208</v>
      </c>
      <c r="B4167" s="11" t="s">
        <v>18075</v>
      </c>
      <c r="C4167" s="11" t="s">
        <v>4882</v>
      </c>
      <c r="D4167" s="12"/>
      <c r="E4167" s="13" t="s">
        <v>18076</v>
      </c>
      <c r="F4167" s="11" t="s">
        <v>18077</v>
      </c>
      <c r="G4167" s="12" t="s">
        <v>74</v>
      </c>
      <c r="H4167" s="12" t="s">
        <v>98</v>
      </c>
      <c r="I4167" s="14" t="s">
        <v>148</v>
      </c>
      <c r="J4167" s="12" t="s">
        <v>24</v>
      </c>
      <c r="K4167" s="12" t="s">
        <v>25</v>
      </c>
      <c r="L4167" s="12" t="s">
        <v>39</v>
      </c>
      <c r="M4167" s="11" t="s">
        <v>149</v>
      </c>
      <c r="N4167" s="11" t="s">
        <v>4871</v>
      </c>
      <c r="O4167" s="12" t="s">
        <v>29</v>
      </c>
      <c r="P4167" s="12"/>
      <c r="Q4167" s="15" t="s">
        <v>18078</v>
      </c>
      <c r="R4167" s="12" t="s">
        <v>42</v>
      </c>
      <c r="S4167" s="11" t="s">
        <v>18079</v>
      </c>
      <c r="T4167" s="11" t="s">
        <v>4899</v>
      </c>
    </row>
    <row x14ac:dyDescent="0.25" r="4168" customHeight="1" ht="19.5">
      <c r="A4168" s="18">
        <v>45208</v>
      </c>
      <c r="B4168" s="11" t="s">
        <v>18080</v>
      </c>
      <c r="C4168" s="11" t="s">
        <v>5189</v>
      </c>
      <c r="D4168" s="12"/>
      <c r="E4168" s="13" t="s">
        <v>18081</v>
      </c>
      <c r="F4168" s="11" t="s">
        <v>18082</v>
      </c>
      <c r="G4168" s="12" t="s">
        <v>74</v>
      </c>
      <c r="H4168" s="12" t="s">
        <v>98</v>
      </c>
      <c r="I4168" s="14" t="s">
        <v>4975</v>
      </c>
      <c r="J4168" s="12" t="s">
        <v>24</v>
      </c>
      <c r="K4168" s="12" t="s">
        <v>25</v>
      </c>
      <c r="L4168" s="12" t="s">
        <v>39</v>
      </c>
      <c r="M4168" s="11" t="s">
        <v>149</v>
      </c>
      <c r="N4168" s="11" t="s">
        <v>4871</v>
      </c>
      <c r="O4168" s="12" t="s">
        <v>29</v>
      </c>
      <c r="P4168" s="12"/>
      <c r="Q4168" s="15" t="s">
        <v>18083</v>
      </c>
      <c r="R4168" s="12" t="s">
        <v>148</v>
      </c>
      <c r="S4168" s="11" t="s">
        <v>18084</v>
      </c>
      <c r="T4168" s="11" t="s">
        <v>4955</v>
      </c>
    </row>
    <row x14ac:dyDescent="0.25" r="4169" customHeight="1" ht="19.5">
      <c r="A4169" s="18">
        <v>45208</v>
      </c>
      <c r="B4169" s="11" t="s">
        <v>18085</v>
      </c>
      <c r="C4169" s="11" t="s">
        <v>5086</v>
      </c>
      <c r="D4169" s="12"/>
      <c r="E4169" s="13" t="s">
        <v>16094</v>
      </c>
      <c r="F4169" s="11" t="s">
        <v>3596</v>
      </c>
      <c r="G4169" s="12" t="s">
        <v>74</v>
      </c>
      <c r="H4169" s="12"/>
      <c r="I4169" s="14" t="s">
        <v>148</v>
      </c>
      <c r="J4169" s="12" t="s">
        <v>24</v>
      </c>
      <c r="K4169" s="12" t="s">
        <v>25</v>
      </c>
      <c r="L4169" s="12" t="s">
        <v>39</v>
      </c>
      <c r="M4169" s="11" t="s">
        <v>149</v>
      </c>
      <c r="N4169" s="11" t="s">
        <v>4871</v>
      </c>
      <c r="O4169" s="12" t="s">
        <v>29</v>
      </c>
      <c r="P4169" s="12"/>
      <c r="Q4169" s="15" t="s">
        <v>18086</v>
      </c>
      <c r="R4169" s="12" t="s">
        <v>148</v>
      </c>
      <c r="S4169" s="11" t="s">
        <v>18087</v>
      </c>
      <c r="T4169" s="11" t="s">
        <v>4906</v>
      </c>
    </row>
    <row x14ac:dyDescent="0.25" r="4170" customHeight="1" ht="19.5">
      <c r="A4170" s="18">
        <v>45208</v>
      </c>
      <c r="B4170" s="11" t="s">
        <v>18088</v>
      </c>
      <c r="C4170" s="11" t="s">
        <v>4867</v>
      </c>
      <c r="D4170" s="12"/>
      <c r="E4170" s="13" t="s">
        <v>18089</v>
      </c>
      <c r="F4170" s="11" t="s">
        <v>18090</v>
      </c>
      <c r="G4170" s="12" t="s">
        <v>74</v>
      </c>
      <c r="H4170" s="12" t="s">
        <v>86</v>
      </c>
      <c r="I4170" s="14" t="s">
        <v>4870</v>
      </c>
      <c r="J4170" s="12" t="s">
        <v>24</v>
      </c>
      <c r="K4170" s="12" t="s">
        <v>25</v>
      </c>
      <c r="L4170" s="12" t="s">
        <v>39</v>
      </c>
      <c r="M4170" s="11" t="s">
        <v>149</v>
      </c>
      <c r="N4170" s="11" t="s">
        <v>4871</v>
      </c>
      <c r="O4170" s="12" t="s">
        <v>29</v>
      </c>
      <c r="P4170" s="12"/>
      <c r="Q4170" s="15" t="s">
        <v>18091</v>
      </c>
      <c r="R4170" s="12" t="s">
        <v>148</v>
      </c>
      <c r="S4170" s="11" t="s">
        <v>18092</v>
      </c>
      <c r="T4170" s="11" t="s">
        <v>4880</v>
      </c>
    </row>
    <row x14ac:dyDescent="0.25" r="4171" customHeight="1" ht="19.5">
      <c r="A4171" s="18">
        <v>45208</v>
      </c>
      <c r="B4171" s="11" t="s">
        <v>18093</v>
      </c>
      <c r="C4171" s="11" t="s">
        <v>4867</v>
      </c>
      <c r="D4171" s="12"/>
      <c r="E4171" s="13" t="s">
        <v>18094</v>
      </c>
      <c r="F4171" s="11" t="s">
        <v>18095</v>
      </c>
      <c r="G4171" s="12" t="s">
        <v>74</v>
      </c>
      <c r="H4171" s="12" t="s">
        <v>98</v>
      </c>
      <c r="I4171" s="14" t="s">
        <v>4870</v>
      </c>
      <c r="J4171" s="12" t="s">
        <v>24</v>
      </c>
      <c r="K4171" s="12" t="s">
        <v>25</v>
      </c>
      <c r="L4171" s="12" t="s">
        <v>39</v>
      </c>
      <c r="M4171" s="11" t="s">
        <v>149</v>
      </c>
      <c r="N4171" s="11" t="s">
        <v>4871</v>
      </c>
      <c r="O4171" s="12" t="s">
        <v>29</v>
      </c>
      <c r="P4171" s="12"/>
      <c r="Q4171" s="15" t="s">
        <v>18096</v>
      </c>
      <c r="R4171" s="12" t="s">
        <v>148</v>
      </c>
      <c r="S4171" s="11" t="s">
        <v>18097</v>
      </c>
      <c r="T4171" s="11" t="s">
        <v>4955</v>
      </c>
    </row>
    <row x14ac:dyDescent="0.25" r="4172" customHeight="1" ht="19.5">
      <c r="A4172" s="18">
        <v>45208</v>
      </c>
      <c r="B4172" s="11" t="s">
        <v>18098</v>
      </c>
      <c r="C4172" s="11" t="s">
        <v>4867</v>
      </c>
      <c r="D4172" s="12"/>
      <c r="E4172" s="13" t="s">
        <v>18099</v>
      </c>
      <c r="F4172" s="11" t="s">
        <v>18100</v>
      </c>
      <c r="G4172" s="12" t="s">
        <v>74</v>
      </c>
      <c r="H4172" s="12" t="s">
        <v>86</v>
      </c>
      <c r="I4172" s="14" t="s">
        <v>4870</v>
      </c>
      <c r="J4172" s="12" t="s">
        <v>24</v>
      </c>
      <c r="K4172" s="12" t="s">
        <v>25</v>
      </c>
      <c r="L4172" s="12" t="s">
        <v>39</v>
      </c>
      <c r="M4172" s="11" t="s">
        <v>149</v>
      </c>
      <c r="N4172" s="11" t="s">
        <v>4871</v>
      </c>
      <c r="O4172" s="12" t="s">
        <v>29</v>
      </c>
      <c r="P4172" s="12"/>
      <c r="Q4172" s="15" t="s">
        <v>18101</v>
      </c>
      <c r="R4172" s="12" t="s">
        <v>148</v>
      </c>
      <c r="S4172" s="11" t="s">
        <v>18102</v>
      </c>
      <c r="T4172" s="11" t="s">
        <v>4906</v>
      </c>
    </row>
    <row x14ac:dyDescent="0.25" r="4173" customHeight="1" ht="19.5">
      <c r="A4173" s="18">
        <v>45208</v>
      </c>
      <c r="B4173" s="11" t="s">
        <v>18103</v>
      </c>
      <c r="C4173" s="11" t="s">
        <v>4867</v>
      </c>
      <c r="D4173" s="12"/>
      <c r="E4173" s="13" t="s">
        <v>18104</v>
      </c>
      <c r="F4173" s="11" t="s">
        <v>7060</v>
      </c>
      <c r="G4173" s="12" t="s">
        <v>74</v>
      </c>
      <c r="H4173" s="12" t="s">
        <v>98</v>
      </c>
      <c r="I4173" s="14" t="s">
        <v>4870</v>
      </c>
      <c r="J4173" s="12" t="s">
        <v>24</v>
      </c>
      <c r="K4173" s="12" t="s">
        <v>25</v>
      </c>
      <c r="L4173" s="12" t="s">
        <v>39</v>
      </c>
      <c r="M4173" s="11" t="s">
        <v>149</v>
      </c>
      <c r="N4173" s="11" t="s">
        <v>4871</v>
      </c>
      <c r="O4173" s="12" t="s">
        <v>29</v>
      </c>
      <c r="P4173" s="12"/>
      <c r="Q4173" s="15" t="s">
        <v>18105</v>
      </c>
      <c r="R4173" s="12" t="s">
        <v>148</v>
      </c>
      <c r="S4173" s="11" t="s">
        <v>18106</v>
      </c>
      <c r="T4173" s="11" t="s">
        <v>4906</v>
      </c>
    </row>
    <row x14ac:dyDescent="0.25" r="4174" customHeight="1" ht="19.5">
      <c r="A4174" s="18">
        <v>45208</v>
      </c>
      <c r="B4174" s="11" t="s">
        <v>18107</v>
      </c>
      <c r="C4174" s="11" t="s">
        <v>5261</v>
      </c>
      <c r="D4174" s="12"/>
      <c r="E4174" s="13" t="s">
        <v>18108</v>
      </c>
      <c r="F4174" s="11" t="s">
        <v>18109</v>
      </c>
      <c r="G4174" s="12" t="s">
        <v>74</v>
      </c>
      <c r="H4174" s="12" t="s">
        <v>2904</v>
      </c>
      <c r="I4174" s="14" t="s">
        <v>38</v>
      </c>
      <c r="J4174" s="12" t="s">
        <v>24</v>
      </c>
      <c r="K4174" s="12" t="s">
        <v>25</v>
      </c>
      <c r="L4174" s="12" t="s">
        <v>39</v>
      </c>
      <c r="M4174" s="11" t="s">
        <v>5264</v>
      </c>
      <c r="N4174" s="11" t="s">
        <v>4871</v>
      </c>
      <c r="O4174" s="12" t="s">
        <v>29</v>
      </c>
      <c r="P4174" s="12"/>
      <c r="Q4174" s="15" t="s">
        <v>18110</v>
      </c>
      <c r="R4174" s="12" t="s">
        <v>148</v>
      </c>
      <c r="S4174" s="11" t="s">
        <v>18111</v>
      </c>
      <c r="T4174" s="11" t="s">
        <v>4961</v>
      </c>
    </row>
    <row x14ac:dyDescent="0.25" r="4175" customHeight="1" ht="19.5">
      <c r="A4175" s="18">
        <v>45208</v>
      </c>
      <c r="B4175" s="11" t="s">
        <v>18112</v>
      </c>
      <c r="C4175" s="11" t="s">
        <v>4882</v>
      </c>
      <c r="D4175" s="12"/>
      <c r="E4175" s="13" t="s">
        <v>18113</v>
      </c>
      <c r="F4175" s="11" t="s">
        <v>18114</v>
      </c>
      <c r="G4175" s="12" t="s">
        <v>74</v>
      </c>
      <c r="H4175" s="12" t="s">
        <v>98</v>
      </c>
      <c r="I4175" s="14" t="s">
        <v>148</v>
      </c>
      <c r="J4175" s="12" t="s">
        <v>24</v>
      </c>
      <c r="K4175" s="12" t="s">
        <v>25</v>
      </c>
      <c r="L4175" s="12" t="s">
        <v>39</v>
      </c>
      <c r="M4175" s="11" t="s">
        <v>149</v>
      </c>
      <c r="N4175" s="11" t="s">
        <v>4871</v>
      </c>
      <c r="O4175" s="12" t="s">
        <v>29</v>
      </c>
      <c r="P4175" s="12"/>
      <c r="Q4175" s="15" t="s">
        <v>18115</v>
      </c>
      <c r="R4175" s="12" t="s">
        <v>148</v>
      </c>
      <c r="S4175" s="11" t="s">
        <v>18116</v>
      </c>
      <c r="T4175" s="11" t="s">
        <v>4961</v>
      </c>
    </row>
    <row x14ac:dyDescent="0.25" r="4176" customHeight="1" ht="19.5">
      <c r="A4176" s="18">
        <v>45208</v>
      </c>
      <c r="B4176" s="11" t="s">
        <v>18117</v>
      </c>
      <c r="C4176" s="11" t="s">
        <v>4882</v>
      </c>
      <c r="D4176" s="12"/>
      <c r="E4176" s="13" t="s">
        <v>18118</v>
      </c>
      <c r="F4176" s="11" t="s">
        <v>18119</v>
      </c>
      <c r="G4176" s="12" t="s">
        <v>74</v>
      </c>
      <c r="H4176" s="12"/>
      <c r="I4176" s="14" t="s">
        <v>148</v>
      </c>
      <c r="J4176" s="12" t="s">
        <v>24</v>
      </c>
      <c r="K4176" s="12" t="s">
        <v>25</v>
      </c>
      <c r="L4176" s="12" t="s">
        <v>39</v>
      </c>
      <c r="M4176" s="11" t="s">
        <v>149</v>
      </c>
      <c r="N4176" s="11" t="s">
        <v>4871</v>
      </c>
      <c r="O4176" s="12" t="s">
        <v>29</v>
      </c>
      <c r="P4176" s="12"/>
      <c r="Q4176" s="15" t="s">
        <v>18120</v>
      </c>
      <c r="R4176" s="12" t="s">
        <v>148</v>
      </c>
      <c r="S4176" s="11" t="s">
        <v>18121</v>
      </c>
      <c r="T4176" s="11" t="s">
        <v>4893</v>
      </c>
    </row>
    <row x14ac:dyDescent="0.25" r="4177" customHeight="1" ht="19.5">
      <c r="A4177" s="18">
        <v>45208</v>
      </c>
      <c r="B4177" s="11" t="s">
        <v>18122</v>
      </c>
      <c r="C4177" s="11" t="s">
        <v>4867</v>
      </c>
      <c r="D4177" s="12"/>
      <c r="E4177" s="13" t="s">
        <v>18123</v>
      </c>
      <c r="F4177" s="11" t="s">
        <v>18124</v>
      </c>
      <c r="G4177" s="12" t="s">
        <v>74</v>
      </c>
      <c r="H4177" s="12"/>
      <c r="I4177" s="14" t="s">
        <v>4870</v>
      </c>
      <c r="J4177" s="12" t="s">
        <v>24</v>
      </c>
      <c r="K4177" s="12" t="s">
        <v>25</v>
      </c>
      <c r="L4177" s="12" t="s">
        <v>39</v>
      </c>
      <c r="M4177" s="11" t="s">
        <v>149</v>
      </c>
      <c r="N4177" s="11" t="s">
        <v>4871</v>
      </c>
      <c r="O4177" s="12" t="s">
        <v>29</v>
      </c>
      <c r="P4177" s="12"/>
      <c r="Q4177" s="15" t="s">
        <v>18125</v>
      </c>
      <c r="R4177" s="12" t="s">
        <v>148</v>
      </c>
      <c r="S4177" s="11" t="s">
        <v>18126</v>
      </c>
      <c r="T4177" s="11" t="s">
        <v>4906</v>
      </c>
    </row>
    <row x14ac:dyDescent="0.25" r="4178" customHeight="1" ht="19.5">
      <c r="A4178" s="18">
        <v>45208</v>
      </c>
      <c r="B4178" s="11" t="s">
        <v>18127</v>
      </c>
      <c r="C4178" s="11" t="s">
        <v>4901</v>
      </c>
      <c r="D4178" s="12"/>
      <c r="E4178" s="13" t="s">
        <v>18128</v>
      </c>
      <c r="F4178" s="11" t="s">
        <v>18129</v>
      </c>
      <c r="G4178" s="12" t="s">
        <v>74</v>
      </c>
      <c r="H4178" s="12"/>
      <c r="I4178" s="14" t="s">
        <v>99</v>
      </c>
      <c r="J4178" s="12" t="s">
        <v>24</v>
      </c>
      <c r="K4178" s="12" t="s">
        <v>69</v>
      </c>
      <c r="L4178" s="12" t="s">
        <v>39</v>
      </c>
      <c r="M4178" s="11" t="s">
        <v>149</v>
      </c>
      <c r="N4178" s="11" t="s">
        <v>4871</v>
      </c>
      <c r="O4178" s="12" t="s">
        <v>29</v>
      </c>
      <c r="P4178" s="12"/>
      <c r="Q4178" s="15" t="s">
        <v>18130</v>
      </c>
      <c r="R4178" s="12" t="s">
        <v>148</v>
      </c>
      <c r="S4178" s="11" t="s">
        <v>18131</v>
      </c>
      <c r="T4178" s="11" t="s">
        <v>18132</v>
      </c>
    </row>
    <row x14ac:dyDescent="0.25" r="4179" customHeight="1" ht="19.5">
      <c r="A4179" s="18">
        <v>45208</v>
      </c>
      <c r="B4179" s="11" t="s">
        <v>18133</v>
      </c>
      <c r="C4179" s="11" t="s">
        <v>5117</v>
      </c>
      <c r="D4179" s="12"/>
      <c r="E4179" s="13" t="s">
        <v>18134</v>
      </c>
      <c r="F4179" s="11" t="s">
        <v>18135</v>
      </c>
      <c r="G4179" s="12" t="s">
        <v>74</v>
      </c>
      <c r="H4179" s="12" t="s">
        <v>86</v>
      </c>
      <c r="I4179" s="14" t="s">
        <v>4975</v>
      </c>
      <c r="J4179" s="12" t="s">
        <v>24</v>
      </c>
      <c r="K4179" s="12" t="s">
        <v>25</v>
      </c>
      <c r="L4179" s="12" t="s">
        <v>39</v>
      </c>
      <c r="M4179" s="11" t="s">
        <v>149</v>
      </c>
      <c r="N4179" s="11" t="s">
        <v>4871</v>
      </c>
      <c r="O4179" s="12" t="s">
        <v>29</v>
      </c>
      <c r="P4179" s="12"/>
      <c r="Q4179" s="15" t="s">
        <v>18136</v>
      </c>
      <c r="R4179" s="12" t="s">
        <v>42</v>
      </c>
      <c r="S4179" s="11" t="s">
        <v>18137</v>
      </c>
      <c r="T4179" s="11" t="s">
        <v>4899</v>
      </c>
    </row>
    <row x14ac:dyDescent="0.25" r="4180" customHeight="1" ht="19.5">
      <c r="A4180" s="18">
        <v>45208</v>
      </c>
      <c r="B4180" s="11" t="s">
        <v>18138</v>
      </c>
      <c r="C4180" s="11" t="s">
        <v>4923</v>
      </c>
      <c r="D4180" s="12"/>
      <c r="E4180" s="13" t="s">
        <v>18139</v>
      </c>
      <c r="F4180" s="11" t="s">
        <v>18140</v>
      </c>
      <c r="G4180" s="12" t="s">
        <v>74</v>
      </c>
      <c r="H4180" s="12" t="s">
        <v>98</v>
      </c>
      <c r="I4180" s="14" t="s">
        <v>148</v>
      </c>
      <c r="J4180" s="12" t="s">
        <v>24</v>
      </c>
      <c r="K4180" s="12" t="s">
        <v>25</v>
      </c>
      <c r="L4180" s="12" t="s">
        <v>39</v>
      </c>
      <c r="M4180" s="11" t="s">
        <v>149</v>
      </c>
      <c r="N4180" s="11" t="s">
        <v>4871</v>
      </c>
      <c r="O4180" s="12" t="s">
        <v>29</v>
      </c>
      <c r="P4180" s="12"/>
      <c r="Q4180" s="15" t="s">
        <v>18141</v>
      </c>
      <c r="R4180" s="12" t="s">
        <v>148</v>
      </c>
      <c r="S4180" s="11" t="s">
        <v>18142</v>
      </c>
      <c r="T4180" s="11" t="s">
        <v>4887</v>
      </c>
    </row>
    <row x14ac:dyDescent="0.25" r="4181" customHeight="1" ht="19.5">
      <c r="A4181" s="18">
        <v>45208</v>
      </c>
      <c r="B4181" s="11" t="s">
        <v>18143</v>
      </c>
      <c r="C4181" s="11" t="s">
        <v>4882</v>
      </c>
      <c r="D4181" s="12"/>
      <c r="E4181" s="13" t="s">
        <v>18144</v>
      </c>
      <c r="F4181" s="11" t="s">
        <v>18145</v>
      </c>
      <c r="G4181" s="12" t="s">
        <v>74</v>
      </c>
      <c r="H4181" s="12" t="s">
        <v>98</v>
      </c>
      <c r="I4181" s="14" t="s">
        <v>57</v>
      </c>
      <c r="J4181" s="12" t="s">
        <v>24</v>
      </c>
      <c r="K4181" s="12" t="s">
        <v>25</v>
      </c>
      <c r="L4181" s="12" t="s">
        <v>39</v>
      </c>
      <c r="M4181" s="11" t="s">
        <v>149</v>
      </c>
      <c r="N4181" s="11" t="s">
        <v>4871</v>
      </c>
      <c r="O4181" s="12" t="s">
        <v>29</v>
      </c>
      <c r="P4181" s="12"/>
      <c r="Q4181" s="15" t="s">
        <v>18146</v>
      </c>
      <c r="R4181" s="12" t="s">
        <v>42</v>
      </c>
      <c r="S4181" s="11" t="s">
        <v>18147</v>
      </c>
      <c r="T4181" s="11" t="s">
        <v>10755</v>
      </c>
    </row>
    <row x14ac:dyDescent="0.25" r="4182" customHeight="1" ht="19.5">
      <c r="A4182" s="18">
        <v>45208</v>
      </c>
      <c r="B4182" s="11" t="s">
        <v>18148</v>
      </c>
      <c r="C4182" s="11" t="s">
        <v>4882</v>
      </c>
      <c r="D4182" s="12"/>
      <c r="E4182" s="13" t="s">
        <v>18149</v>
      </c>
      <c r="F4182" s="11" t="s">
        <v>18150</v>
      </c>
      <c r="G4182" s="12" t="s">
        <v>74</v>
      </c>
      <c r="H4182" s="12"/>
      <c r="I4182" s="14" t="s">
        <v>148</v>
      </c>
      <c r="J4182" s="12" t="s">
        <v>24</v>
      </c>
      <c r="K4182" s="12" t="s">
        <v>25</v>
      </c>
      <c r="L4182" s="12" t="s">
        <v>39</v>
      </c>
      <c r="M4182" s="11" t="s">
        <v>149</v>
      </c>
      <c r="N4182" s="11" t="s">
        <v>4871</v>
      </c>
      <c r="O4182" s="12" t="s">
        <v>29</v>
      </c>
      <c r="P4182" s="12"/>
      <c r="Q4182" s="15" t="s">
        <v>18151</v>
      </c>
      <c r="R4182" s="12" t="s">
        <v>148</v>
      </c>
      <c r="S4182" s="11" t="s">
        <v>18152</v>
      </c>
      <c r="T4182" s="11" t="s">
        <v>5339</v>
      </c>
    </row>
    <row x14ac:dyDescent="0.25" r="4183" customHeight="1" ht="19.5">
      <c r="A4183" s="18">
        <v>45208</v>
      </c>
      <c r="B4183" s="11" t="s">
        <v>18153</v>
      </c>
      <c r="C4183" s="11" t="s">
        <v>4867</v>
      </c>
      <c r="D4183" s="12"/>
      <c r="E4183" s="13" t="s">
        <v>18154</v>
      </c>
      <c r="F4183" s="11" t="s">
        <v>18155</v>
      </c>
      <c r="G4183" s="12" t="s">
        <v>74</v>
      </c>
      <c r="H4183" s="12" t="s">
        <v>98</v>
      </c>
      <c r="I4183" s="14" t="s">
        <v>4870</v>
      </c>
      <c r="J4183" s="12" t="s">
        <v>24</v>
      </c>
      <c r="K4183" s="12" t="s">
        <v>25</v>
      </c>
      <c r="L4183" s="12" t="s">
        <v>39</v>
      </c>
      <c r="M4183" s="11" t="s">
        <v>149</v>
      </c>
      <c r="N4183" s="11" t="s">
        <v>4871</v>
      </c>
      <c r="O4183" s="12" t="s">
        <v>29</v>
      </c>
      <c r="P4183" s="12"/>
      <c r="Q4183" s="15" t="s">
        <v>18156</v>
      </c>
      <c r="R4183" s="12" t="s">
        <v>148</v>
      </c>
      <c r="S4183" s="11" t="s">
        <v>18157</v>
      </c>
      <c r="T4183" s="11" t="s">
        <v>4893</v>
      </c>
    </row>
    <row x14ac:dyDescent="0.25" r="4184" customHeight="1" ht="19.5">
      <c r="A4184" s="18">
        <v>45208</v>
      </c>
      <c r="B4184" s="11" t="s">
        <v>18158</v>
      </c>
      <c r="C4184" s="11" t="s">
        <v>4867</v>
      </c>
      <c r="D4184" s="12"/>
      <c r="E4184" s="13" t="s">
        <v>18159</v>
      </c>
      <c r="F4184" s="11" t="s">
        <v>18160</v>
      </c>
      <c r="G4184" s="12" t="s">
        <v>74</v>
      </c>
      <c r="H4184" s="12"/>
      <c r="I4184" s="14" t="s">
        <v>4870</v>
      </c>
      <c r="J4184" s="12" t="s">
        <v>24</v>
      </c>
      <c r="K4184" s="12" t="s">
        <v>25</v>
      </c>
      <c r="L4184" s="12" t="s">
        <v>39</v>
      </c>
      <c r="M4184" s="11" t="s">
        <v>149</v>
      </c>
      <c r="N4184" s="11" t="s">
        <v>4871</v>
      </c>
      <c r="O4184" s="12" t="s">
        <v>29</v>
      </c>
      <c r="P4184" s="12"/>
      <c r="Q4184" s="15" t="s">
        <v>18161</v>
      </c>
      <c r="R4184" s="12" t="s">
        <v>42</v>
      </c>
      <c r="S4184" s="11" t="s">
        <v>16145</v>
      </c>
      <c r="T4184" s="11" t="s">
        <v>4899</v>
      </c>
    </row>
    <row x14ac:dyDescent="0.25" r="4185" customHeight="1" ht="19.5">
      <c r="A4185" s="18">
        <v>45208</v>
      </c>
      <c r="B4185" s="11" t="s">
        <v>18162</v>
      </c>
      <c r="C4185" s="11" t="s">
        <v>4882</v>
      </c>
      <c r="D4185" s="12"/>
      <c r="E4185" s="13" t="s">
        <v>18163</v>
      </c>
      <c r="F4185" s="11" t="s">
        <v>18164</v>
      </c>
      <c r="G4185" s="12" t="s">
        <v>74</v>
      </c>
      <c r="H4185" s="12"/>
      <c r="I4185" s="14" t="s">
        <v>148</v>
      </c>
      <c r="J4185" s="12" t="s">
        <v>24</v>
      </c>
      <c r="K4185" s="12" t="s">
        <v>25</v>
      </c>
      <c r="L4185" s="12" t="s">
        <v>39</v>
      </c>
      <c r="M4185" s="11" t="s">
        <v>149</v>
      </c>
      <c r="N4185" s="11" t="s">
        <v>4871</v>
      </c>
      <c r="O4185" s="12" t="s">
        <v>29</v>
      </c>
      <c r="P4185" s="12"/>
      <c r="Q4185" s="15" t="s">
        <v>18165</v>
      </c>
      <c r="R4185" s="12" t="s">
        <v>148</v>
      </c>
      <c r="S4185" s="11" t="s">
        <v>18166</v>
      </c>
      <c r="T4185" s="11" t="s">
        <v>6803</v>
      </c>
    </row>
    <row x14ac:dyDescent="0.25" r="4186" customHeight="1" ht="19.5">
      <c r="A4186" s="18">
        <v>45208</v>
      </c>
      <c r="B4186" s="11" t="s">
        <v>18167</v>
      </c>
      <c r="C4186" s="11" t="s">
        <v>4882</v>
      </c>
      <c r="D4186" s="12"/>
      <c r="E4186" s="13" t="s">
        <v>18168</v>
      </c>
      <c r="F4186" s="11" t="s">
        <v>18169</v>
      </c>
      <c r="G4186" s="12" t="s">
        <v>74</v>
      </c>
      <c r="H4186" s="12"/>
      <c r="I4186" s="14" t="s">
        <v>104</v>
      </c>
      <c r="J4186" s="12" t="s">
        <v>24</v>
      </c>
      <c r="K4186" s="12" t="s">
        <v>25</v>
      </c>
      <c r="L4186" s="12" t="s">
        <v>39</v>
      </c>
      <c r="M4186" s="11" t="s">
        <v>149</v>
      </c>
      <c r="N4186" s="11" t="s">
        <v>4871</v>
      </c>
      <c r="O4186" s="12" t="s">
        <v>29</v>
      </c>
      <c r="P4186" s="12"/>
      <c r="Q4186" s="15" t="s">
        <v>18170</v>
      </c>
      <c r="R4186" s="12" t="s">
        <v>148</v>
      </c>
      <c r="S4186" s="11" t="s">
        <v>18171</v>
      </c>
      <c r="T4186" s="11" t="s">
        <v>4874</v>
      </c>
    </row>
    <row x14ac:dyDescent="0.25" r="4187" customHeight="1" ht="19.5">
      <c r="A4187" s="18">
        <v>45208</v>
      </c>
      <c r="B4187" s="11" t="s">
        <v>18172</v>
      </c>
      <c r="C4187" s="11" t="s">
        <v>5086</v>
      </c>
      <c r="D4187" s="12"/>
      <c r="E4187" s="13">
        <v>18671798694</v>
      </c>
      <c r="F4187" s="11" t="s">
        <v>18173</v>
      </c>
      <c r="G4187" s="12" t="s">
        <v>74</v>
      </c>
      <c r="H4187" s="12"/>
      <c r="I4187" s="14" t="s">
        <v>221</v>
      </c>
      <c r="J4187" s="12" t="s">
        <v>24</v>
      </c>
      <c r="K4187" s="12" t="s">
        <v>25</v>
      </c>
      <c r="L4187" s="12" t="s">
        <v>39</v>
      </c>
      <c r="M4187" s="11" t="s">
        <v>149</v>
      </c>
      <c r="N4187" s="11" t="s">
        <v>4871</v>
      </c>
      <c r="O4187" s="12" t="s">
        <v>29</v>
      </c>
      <c r="P4187" s="12"/>
      <c r="Q4187" s="15" t="s">
        <v>18174</v>
      </c>
      <c r="R4187" s="12" t="s">
        <v>148</v>
      </c>
      <c r="S4187" s="11" t="s">
        <v>18175</v>
      </c>
      <c r="T4187" s="11" t="s">
        <v>4874</v>
      </c>
    </row>
    <row x14ac:dyDescent="0.25" r="4188" customHeight="1" ht="19.5">
      <c r="A4188" s="18">
        <v>45208</v>
      </c>
      <c r="B4188" s="11" t="s">
        <v>18176</v>
      </c>
      <c r="C4188" s="11" t="s">
        <v>5189</v>
      </c>
      <c r="D4188" s="12"/>
      <c r="E4188" s="13" t="s">
        <v>18177</v>
      </c>
      <c r="F4188" s="11" t="s">
        <v>18178</v>
      </c>
      <c r="G4188" s="12" t="s">
        <v>74</v>
      </c>
      <c r="H4188" s="12" t="s">
        <v>86</v>
      </c>
      <c r="I4188" s="14" t="s">
        <v>4975</v>
      </c>
      <c r="J4188" s="12" t="s">
        <v>24</v>
      </c>
      <c r="K4188" s="12" t="s">
        <v>25</v>
      </c>
      <c r="L4188" s="12" t="s">
        <v>39</v>
      </c>
      <c r="M4188" s="11" t="s">
        <v>149</v>
      </c>
      <c r="N4188" s="11" t="s">
        <v>4871</v>
      </c>
      <c r="O4188" s="12" t="s">
        <v>29</v>
      </c>
      <c r="P4188" s="12"/>
      <c r="Q4188" s="15" t="s">
        <v>18179</v>
      </c>
      <c r="R4188" s="12" t="s">
        <v>148</v>
      </c>
      <c r="S4188" s="11" t="s">
        <v>18180</v>
      </c>
      <c r="T4188" s="11" t="s">
        <v>4874</v>
      </c>
    </row>
    <row x14ac:dyDescent="0.25" r="4189" customHeight="1" ht="19.5">
      <c r="A4189" s="18">
        <v>45208</v>
      </c>
      <c r="B4189" s="11" t="s">
        <v>18181</v>
      </c>
      <c r="C4189" s="11" t="s">
        <v>4882</v>
      </c>
      <c r="D4189" s="12"/>
      <c r="E4189" s="13" t="s">
        <v>18182</v>
      </c>
      <c r="F4189" s="11" t="s">
        <v>18183</v>
      </c>
      <c r="G4189" s="12" t="s">
        <v>74</v>
      </c>
      <c r="H4189" s="12"/>
      <c r="I4189" s="14" t="s">
        <v>142</v>
      </c>
      <c r="J4189" s="12" t="s">
        <v>24</v>
      </c>
      <c r="K4189" s="12" t="s">
        <v>25</v>
      </c>
      <c r="L4189" s="12" t="s">
        <v>39</v>
      </c>
      <c r="M4189" s="11" t="s">
        <v>149</v>
      </c>
      <c r="N4189" s="11" t="s">
        <v>4871</v>
      </c>
      <c r="O4189" s="12" t="s">
        <v>29</v>
      </c>
      <c r="P4189" s="12"/>
      <c r="Q4189" s="15" t="s">
        <v>18184</v>
      </c>
      <c r="R4189" s="12" t="s">
        <v>148</v>
      </c>
      <c r="S4189" s="11" t="s">
        <v>18185</v>
      </c>
      <c r="T4189" s="11" t="s">
        <v>5312</v>
      </c>
    </row>
    <row x14ac:dyDescent="0.25" r="4190" customHeight="1" ht="19.5">
      <c r="A4190" s="18">
        <v>45208</v>
      </c>
      <c r="B4190" s="11" t="s">
        <v>18186</v>
      </c>
      <c r="C4190" s="11" t="s">
        <v>4867</v>
      </c>
      <c r="D4190" s="12"/>
      <c r="E4190" s="13" t="s">
        <v>18187</v>
      </c>
      <c r="F4190" s="11" t="s">
        <v>18188</v>
      </c>
      <c r="G4190" s="12" t="s">
        <v>74</v>
      </c>
      <c r="H4190" s="12"/>
      <c r="I4190" s="14" t="s">
        <v>4870</v>
      </c>
      <c r="J4190" s="12" t="s">
        <v>24</v>
      </c>
      <c r="K4190" s="12" t="s">
        <v>25</v>
      </c>
      <c r="L4190" s="12" t="s">
        <v>39</v>
      </c>
      <c r="M4190" s="11" t="s">
        <v>149</v>
      </c>
      <c r="N4190" s="11" t="s">
        <v>4871</v>
      </c>
      <c r="O4190" s="12" t="s">
        <v>29</v>
      </c>
      <c r="P4190" s="12"/>
      <c r="Q4190" s="15" t="s">
        <v>18189</v>
      </c>
      <c r="R4190" s="12" t="s">
        <v>148</v>
      </c>
      <c r="S4190" s="11" t="s">
        <v>18190</v>
      </c>
      <c r="T4190" s="11" t="s">
        <v>5312</v>
      </c>
    </row>
    <row x14ac:dyDescent="0.25" r="4191" customHeight="1" ht="19.5">
      <c r="A4191" s="18">
        <v>45208</v>
      </c>
      <c r="B4191" s="11" t="s">
        <v>18191</v>
      </c>
      <c r="C4191" s="11" t="s">
        <v>4882</v>
      </c>
      <c r="D4191" s="12"/>
      <c r="E4191" s="13" t="s">
        <v>18192</v>
      </c>
      <c r="F4191" s="11" t="s">
        <v>18193</v>
      </c>
      <c r="G4191" s="12" t="s">
        <v>74</v>
      </c>
      <c r="H4191" s="12"/>
      <c r="I4191" s="14" t="s">
        <v>99</v>
      </c>
      <c r="J4191" s="12" t="s">
        <v>24</v>
      </c>
      <c r="K4191" s="12" t="s">
        <v>25</v>
      </c>
      <c r="L4191" s="12" t="s">
        <v>39</v>
      </c>
      <c r="M4191" s="11" t="s">
        <v>149</v>
      </c>
      <c r="N4191" s="11" t="s">
        <v>4871</v>
      </c>
      <c r="O4191" s="12" t="s">
        <v>29</v>
      </c>
      <c r="P4191" s="12"/>
      <c r="Q4191" s="15" t="s">
        <v>18194</v>
      </c>
      <c r="R4191" s="12" t="s">
        <v>42</v>
      </c>
      <c r="S4191" s="11" t="s">
        <v>18195</v>
      </c>
      <c r="T4191" s="11" t="s">
        <v>4899</v>
      </c>
    </row>
    <row x14ac:dyDescent="0.25" r="4192" customHeight="1" ht="19.5">
      <c r="A4192" s="18">
        <v>45208</v>
      </c>
      <c r="B4192" s="11" t="s">
        <v>18196</v>
      </c>
      <c r="C4192" s="11" t="s">
        <v>4867</v>
      </c>
      <c r="D4192" s="12"/>
      <c r="E4192" s="13" t="s">
        <v>18197</v>
      </c>
      <c r="F4192" s="11" t="s">
        <v>18198</v>
      </c>
      <c r="G4192" s="12" t="s">
        <v>74</v>
      </c>
      <c r="H4192" s="12"/>
      <c r="I4192" s="14" t="s">
        <v>4870</v>
      </c>
      <c r="J4192" s="12" t="s">
        <v>24</v>
      </c>
      <c r="K4192" s="12" t="s">
        <v>25</v>
      </c>
      <c r="L4192" s="12" t="s">
        <v>39</v>
      </c>
      <c r="M4192" s="11" t="s">
        <v>149</v>
      </c>
      <c r="N4192" s="11" t="s">
        <v>4871</v>
      </c>
      <c r="O4192" s="12" t="s">
        <v>29</v>
      </c>
      <c r="P4192" s="12"/>
      <c r="Q4192" s="15" t="s">
        <v>18199</v>
      </c>
      <c r="R4192" s="12" t="s">
        <v>148</v>
      </c>
      <c r="S4192" s="11" t="s">
        <v>18200</v>
      </c>
      <c r="T4192" s="11" t="s">
        <v>4906</v>
      </c>
    </row>
    <row x14ac:dyDescent="0.25" r="4193" customHeight="1" ht="19.5">
      <c r="A4193" s="18">
        <v>45208</v>
      </c>
      <c r="B4193" s="11" t="s">
        <v>18201</v>
      </c>
      <c r="C4193" s="11" t="s">
        <v>4882</v>
      </c>
      <c r="D4193" s="12"/>
      <c r="E4193" s="13" t="s">
        <v>18202</v>
      </c>
      <c r="F4193" s="11" t="s">
        <v>18203</v>
      </c>
      <c r="G4193" s="12" t="s">
        <v>74</v>
      </c>
      <c r="H4193" s="12"/>
      <c r="I4193" s="14" t="s">
        <v>148</v>
      </c>
      <c r="J4193" s="12" t="s">
        <v>24</v>
      </c>
      <c r="K4193" s="12" t="s">
        <v>25</v>
      </c>
      <c r="L4193" s="12" t="s">
        <v>39</v>
      </c>
      <c r="M4193" s="11" t="s">
        <v>149</v>
      </c>
      <c r="N4193" s="11" t="s">
        <v>4871</v>
      </c>
      <c r="O4193" s="12" t="s">
        <v>29</v>
      </c>
      <c r="P4193" s="12"/>
      <c r="Q4193" s="15" t="s">
        <v>18204</v>
      </c>
      <c r="R4193" s="12" t="s">
        <v>148</v>
      </c>
      <c r="S4193" s="11" t="s">
        <v>18205</v>
      </c>
      <c r="T4193" s="11" t="s">
        <v>4887</v>
      </c>
    </row>
    <row x14ac:dyDescent="0.25" r="4194" customHeight="1" ht="19.5">
      <c r="A4194" s="18">
        <v>45208</v>
      </c>
      <c r="B4194" s="11" t="s">
        <v>18206</v>
      </c>
      <c r="C4194" s="11" t="s">
        <v>4882</v>
      </c>
      <c r="D4194" s="12"/>
      <c r="E4194" s="13" t="s">
        <v>18207</v>
      </c>
      <c r="F4194" s="11" t="s">
        <v>18208</v>
      </c>
      <c r="G4194" s="12" t="s">
        <v>74</v>
      </c>
      <c r="H4194" s="12"/>
      <c r="I4194" s="14" t="s">
        <v>148</v>
      </c>
      <c r="J4194" s="12" t="s">
        <v>24</v>
      </c>
      <c r="K4194" s="12" t="s">
        <v>25</v>
      </c>
      <c r="L4194" s="12" t="s">
        <v>39</v>
      </c>
      <c r="M4194" s="11" t="s">
        <v>149</v>
      </c>
      <c r="N4194" s="11" t="s">
        <v>4871</v>
      </c>
      <c r="O4194" s="12" t="s">
        <v>29</v>
      </c>
      <c r="P4194" s="12"/>
      <c r="Q4194" s="15" t="s">
        <v>18209</v>
      </c>
      <c r="R4194" s="12" t="s">
        <v>148</v>
      </c>
      <c r="S4194" s="11" t="s">
        <v>18210</v>
      </c>
      <c r="T4194" s="11" t="s">
        <v>4887</v>
      </c>
    </row>
    <row x14ac:dyDescent="0.25" r="4195" customHeight="1" ht="19.5">
      <c r="A4195" s="18">
        <v>45208</v>
      </c>
      <c r="B4195" s="11" t="s">
        <v>18211</v>
      </c>
      <c r="C4195" s="11" t="s">
        <v>5189</v>
      </c>
      <c r="D4195" s="12"/>
      <c r="E4195" s="13" t="s">
        <v>18212</v>
      </c>
      <c r="F4195" s="11" t="s">
        <v>18213</v>
      </c>
      <c r="G4195" s="12" t="s">
        <v>2674</v>
      </c>
      <c r="H4195" s="12"/>
      <c r="I4195" s="14" t="s">
        <v>5222</v>
      </c>
      <c r="J4195" s="12" t="s">
        <v>24</v>
      </c>
      <c r="K4195" s="12" t="s">
        <v>25</v>
      </c>
      <c r="L4195" s="12" t="s">
        <v>39</v>
      </c>
      <c r="M4195" s="11" t="s">
        <v>149</v>
      </c>
      <c r="N4195" s="11" t="s">
        <v>4871</v>
      </c>
      <c r="O4195" s="12" t="s">
        <v>29</v>
      </c>
      <c r="P4195" s="12"/>
      <c r="Q4195" s="15" t="s">
        <v>18214</v>
      </c>
      <c r="R4195" s="12" t="s">
        <v>148</v>
      </c>
      <c r="S4195" s="11" t="s">
        <v>10702</v>
      </c>
      <c r="T4195" s="11" t="s">
        <v>7825</v>
      </c>
    </row>
    <row x14ac:dyDescent="0.25" r="4196" customHeight="1" ht="19.5">
      <c r="A4196" s="18">
        <v>45208</v>
      </c>
      <c r="B4196" s="11" t="s">
        <v>18215</v>
      </c>
      <c r="C4196" s="11" t="s">
        <v>5363</v>
      </c>
      <c r="D4196" s="12"/>
      <c r="E4196" s="13">
        <v>15587953121</v>
      </c>
      <c r="F4196" s="11" t="s">
        <v>18216</v>
      </c>
      <c r="G4196" s="12" t="s">
        <v>74</v>
      </c>
      <c r="H4196" s="12"/>
      <c r="I4196" s="14" t="s">
        <v>254</v>
      </c>
      <c r="J4196" s="12" t="s">
        <v>24</v>
      </c>
      <c r="K4196" s="12" t="s">
        <v>25</v>
      </c>
      <c r="L4196" s="12" t="s">
        <v>39</v>
      </c>
      <c r="M4196" s="11" t="s">
        <v>27</v>
      </c>
      <c r="N4196" s="11" t="s">
        <v>624</v>
      </c>
      <c r="O4196" s="12" t="s">
        <v>29</v>
      </c>
      <c r="P4196" s="12"/>
      <c r="Q4196" s="15" t="s">
        <v>18217</v>
      </c>
      <c r="R4196" s="12" t="s">
        <v>42</v>
      </c>
      <c r="S4196" s="11" t="s">
        <v>18218</v>
      </c>
      <c r="T4196" s="11"/>
    </row>
    <row x14ac:dyDescent="0.25" r="4197" customHeight="1" ht="19.5">
      <c r="A4197" s="18">
        <v>45208</v>
      </c>
      <c r="B4197" s="11" t="s">
        <v>18219</v>
      </c>
      <c r="C4197" s="11" t="s">
        <v>5363</v>
      </c>
      <c r="D4197" s="12"/>
      <c r="E4197" s="13">
        <v>15587953017</v>
      </c>
      <c r="F4197" s="11" t="s">
        <v>18220</v>
      </c>
      <c r="G4197" s="12" t="s">
        <v>74</v>
      </c>
      <c r="H4197" s="12"/>
      <c r="I4197" s="14" t="s">
        <v>328</v>
      </c>
      <c r="J4197" s="12" t="s">
        <v>24</v>
      </c>
      <c r="K4197" s="12" t="s">
        <v>25</v>
      </c>
      <c r="L4197" s="12" t="s">
        <v>39</v>
      </c>
      <c r="M4197" s="11" t="s">
        <v>27</v>
      </c>
      <c r="N4197" s="11" t="s">
        <v>624</v>
      </c>
      <c r="O4197" s="12" t="s">
        <v>29</v>
      </c>
      <c r="P4197" s="12"/>
      <c r="Q4197" s="15" t="s">
        <v>18221</v>
      </c>
      <c r="R4197" s="12" t="s">
        <v>42</v>
      </c>
      <c r="S4197" s="11" t="s">
        <v>18222</v>
      </c>
      <c r="T4197" s="11"/>
    </row>
    <row x14ac:dyDescent="0.25" r="4198" customHeight="1" ht="19.5">
      <c r="A4198" s="18">
        <v>45208</v>
      </c>
      <c r="B4198" s="11" t="s">
        <v>18223</v>
      </c>
      <c r="C4198" s="11" t="s">
        <v>5363</v>
      </c>
      <c r="D4198" s="12"/>
      <c r="E4198" s="13">
        <v>15587950519</v>
      </c>
      <c r="F4198" s="11" t="s">
        <v>18224</v>
      </c>
      <c r="G4198" s="12" t="s">
        <v>115</v>
      </c>
      <c r="H4198" s="12"/>
      <c r="I4198" s="14" t="s">
        <v>290</v>
      </c>
      <c r="J4198" s="12" t="s">
        <v>24</v>
      </c>
      <c r="K4198" s="12" t="s">
        <v>25</v>
      </c>
      <c r="L4198" s="12" t="s">
        <v>39</v>
      </c>
      <c r="M4198" s="11" t="s">
        <v>27</v>
      </c>
      <c r="N4198" s="11" t="s">
        <v>624</v>
      </c>
      <c r="O4198" s="12" t="s">
        <v>29</v>
      </c>
      <c r="P4198" s="12"/>
      <c r="Q4198" s="15" t="s">
        <v>18225</v>
      </c>
      <c r="R4198" s="12" t="s">
        <v>42</v>
      </c>
      <c r="S4198" s="11" t="s">
        <v>18226</v>
      </c>
      <c r="T4198" s="11" t="s">
        <v>18227</v>
      </c>
    </row>
    <row x14ac:dyDescent="0.25" r="4199" customHeight="1" ht="19.5">
      <c r="A4199" s="18">
        <v>45208</v>
      </c>
      <c r="B4199" s="11" t="s">
        <v>18228</v>
      </c>
      <c r="C4199" s="11" t="s">
        <v>5363</v>
      </c>
      <c r="D4199" s="12"/>
      <c r="E4199" s="13">
        <v>15697275449</v>
      </c>
      <c r="F4199" s="11" t="s">
        <v>18229</v>
      </c>
      <c r="G4199" s="12" t="s">
        <v>74</v>
      </c>
      <c r="H4199" s="12"/>
      <c r="I4199" s="14" t="s">
        <v>590</v>
      </c>
      <c r="J4199" s="12" t="s">
        <v>24</v>
      </c>
      <c r="K4199" s="12" t="s">
        <v>25</v>
      </c>
      <c r="L4199" s="12" t="s">
        <v>39</v>
      </c>
      <c r="M4199" s="11" t="s">
        <v>27</v>
      </c>
      <c r="N4199" s="11" t="s">
        <v>624</v>
      </c>
      <c r="O4199" s="12" t="s">
        <v>29</v>
      </c>
      <c r="P4199" s="12"/>
      <c r="Q4199" s="15" t="s">
        <v>18230</v>
      </c>
      <c r="R4199" s="12" t="s">
        <v>42</v>
      </c>
      <c r="S4199" s="11" t="s">
        <v>18231</v>
      </c>
      <c r="T4199" s="11" t="s">
        <v>18232</v>
      </c>
    </row>
    <row x14ac:dyDescent="0.25" r="4200" customHeight="1" ht="19.5">
      <c r="A4200" s="18">
        <v>45208</v>
      </c>
      <c r="B4200" s="11" t="s">
        <v>18233</v>
      </c>
      <c r="C4200" s="11" t="s">
        <v>5363</v>
      </c>
      <c r="D4200" s="12"/>
      <c r="E4200" s="13">
        <v>13117283813</v>
      </c>
      <c r="F4200" s="11" t="s">
        <v>18234</v>
      </c>
      <c r="G4200" s="12" t="s">
        <v>289</v>
      </c>
      <c r="H4200" s="12"/>
      <c r="I4200" s="14" t="s">
        <v>131</v>
      </c>
      <c r="J4200" s="12" t="s">
        <v>24</v>
      </c>
      <c r="K4200" s="12" t="s">
        <v>25</v>
      </c>
      <c r="L4200" s="12" t="s">
        <v>39</v>
      </c>
      <c r="M4200" s="11" t="s">
        <v>27</v>
      </c>
      <c r="N4200" s="11" t="s">
        <v>624</v>
      </c>
      <c r="O4200" s="12" t="s">
        <v>29</v>
      </c>
      <c r="P4200" s="12"/>
      <c r="Q4200" s="15" t="s">
        <v>18235</v>
      </c>
      <c r="R4200" s="12" t="s">
        <v>42</v>
      </c>
      <c r="S4200" s="11" t="s">
        <v>18236</v>
      </c>
      <c r="T4200" s="11" t="s">
        <v>18237</v>
      </c>
    </row>
    <row x14ac:dyDescent="0.25" r="4201" customHeight="1" ht="19.5">
      <c r="A4201" s="18">
        <v>45208</v>
      </c>
      <c r="B4201" s="11" t="s">
        <v>18238</v>
      </c>
      <c r="C4201" s="11" t="s">
        <v>5363</v>
      </c>
      <c r="D4201" s="12"/>
      <c r="E4201" s="13">
        <v>13197345732</v>
      </c>
      <c r="F4201" s="11" t="s">
        <v>18239</v>
      </c>
      <c r="G4201" s="12" t="s">
        <v>74</v>
      </c>
      <c r="H4201" s="12"/>
      <c r="I4201" s="14" t="s">
        <v>131</v>
      </c>
      <c r="J4201" s="12" t="s">
        <v>24</v>
      </c>
      <c r="K4201" s="12" t="s">
        <v>25</v>
      </c>
      <c r="L4201" s="12" t="s">
        <v>39</v>
      </c>
      <c r="M4201" s="11" t="s">
        <v>40</v>
      </c>
      <c r="N4201" s="11" t="s">
        <v>624</v>
      </c>
      <c r="O4201" s="12" t="s">
        <v>29</v>
      </c>
      <c r="P4201" s="12"/>
      <c r="Q4201" s="15" t="s">
        <v>18240</v>
      </c>
      <c r="R4201" s="12" t="s">
        <v>42</v>
      </c>
      <c r="S4201" s="11" t="s">
        <v>18241</v>
      </c>
      <c r="T4201" s="11" t="s">
        <v>18242</v>
      </c>
    </row>
    <row x14ac:dyDescent="0.25" r="4202" customHeight="1" ht="19.5">
      <c r="A4202" s="18">
        <v>45208</v>
      </c>
      <c r="B4202" s="11" t="s">
        <v>18243</v>
      </c>
      <c r="C4202" s="11" t="s">
        <v>5363</v>
      </c>
      <c r="D4202" s="12"/>
      <c r="E4202" s="13">
        <v>18571001337</v>
      </c>
      <c r="F4202" s="11" t="s">
        <v>18244</v>
      </c>
      <c r="G4202" s="12" t="s">
        <v>48</v>
      </c>
      <c r="H4202" s="12"/>
      <c r="I4202" s="14" t="s">
        <v>925</v>
      </c>
      <c r="J4202" s="12" t="s">
        <v>24</v>
      </c>
      <c r="K4202" s="12" t="s">
        <v>25</v>
      </c>
      <c r="L4202" s="12" t="s">
        <v>39</v>
      </c>
      <c r="M4202" s="11" t="s">
        <v>40</v>
      </c>
      <c r="N4202" s="11" t="s">
        <v>624</v>
      </c>
      <c r="O4202" s="12" t="s">
        <v>29</v>
      </c>
      <c r="P4202" s="12"/>
      <c r="Q4202" s="15" t="s">
        <v>18245</v>
      </c>
      <c r="R4202" s="12" t="s">
        <v>42</v>
      </c>
      <c r="S4202" s="11" t="s">
        <v>18246</v>
      </c>
      <c r="T4202" s="11" t="s">
        <v>18242</v>
      </c>
    </row>
    <row x14ac:dyDescent="0.25" r="4203" customHeight="1" ht="19.5">
      <c r="A4203" s="18">
        <v>45208</v>
      </c>
      <c r="B4203" s="11" t="s">
        <v>18247</v>
      </c>
      <c r="C4203" s="11" t="s">
        <v>5363</v>
      </c>
      <c r="D4203" s="12"/>
      <c r="E4203" s="13">
        <v>13227261698</v>
      </c>
      <c r="F4203" s="11" t="s">
        <v>18248</v>
      </c>
      <c r="G4203" s="12" t="s">
        <v>74</v>
      </c>
      <c r="H4203" s="12" t="s">
        <v>457</v>
      </c>
      <c r="I4203" s="14" t="s">
        <v>87</v>
      </c>
      <c r="J4203" s="12" t="s">
        <v>24</v>
      </c>
      <c r="K4203" s="12" t="s">
        <v>25</v>
      </c>
      <c r="L4203" s="12" t="s">
        <v>39</v>
      </c>
      <c r="M4203" s="11" t="s">
        <v>40</v>
      </c>
      <c r="N4203" s="11" t="s">
        <v>624</v>
      </c>
      <c r="O4203" s="12" t="s">
        <v>29</v>
      </c>
      <c r="P4203" s="12"/>
      <c r="Q4203" s="15" t="s">
        <v>18249</v>
      </c>
      <c r="R4203" s="12" t="s">
        <v>42</v>
      </c>
      <c r="S4203" s="11" t="s">
        <v>18250</v>
      </c>
      <c r="T4203" s="11" t="s">
        <v>18251</v>
      </c>
    </row>
    <row x14ac:dyDescent="0.25" r="4204" customHeight="1" ht="19.5">
      <c r="A4204" s="18">
        <v>45208</v>
      </c>
      <c r="B4204" s="11" t="s">
        <v>18252</v>
      </c>
      <c r="C4204" s="11" t="s">
        <v>5363</v>
      </c>
      <c r="D4204" s="12"/>
      <c r="E4204" s="13">
        <v>17671270333</v>
      </c>
      <c r="F4204" s="11" t="s">
        <v>18253</v>
      </c>
      <c r="G4204" s="12" t="s">
        <v>56</v>
      </c>
      <c r="H4204" s="12"/>
      <c r="I4204" s="14" t="s">
        <v>136</v>
      </c>
      <c r="J4204" s="12" t="s">
        <v>24</v>
      </c>
      <c r="K4204" s="12" t="s">
        <v>25</v>
      </c>
      <c r="L4204" s="12" t="s">
        <v>39</v>
      </c>
      <c r="M4204" s="11" t="s">
        <v>40</v>
      </c>
      <c r="N4204" s="11" t="s">
        <v>624</v>
      </c>
      <c r="O4204" s="12" t="s">
        <v>29</v>
      </c>
      <c r="P4204" s="12"/>
      <c r="Q4204" s="15" t="s">
        <v>18254</v>
      </c>
      <c r="R4204" s="12" t="s">
        <v>42</v>
      </c>
      <c r="S4204" s="11" t="s">
        <v>18255</v>
      </c>
      <c r="T4204" s="11" t="s">
        <v>18256</v>
      </c>
    </row>
    <row x14ac:dyDescent="0.25" r="4205" customHeight="1" ht="19.5">
      <c r="A4205" s="18">
        <v>45208</v>
      </c>
      <c r="B4205" s="11" t="s">
        <v>18257</v>
      </c>
      <c r="C4205" s="11" t="s">
        <v>5363</v>
      </c>
      <c r="D4205" s="12"/>
      <c r="E4205" s="13">
        <v>15587958966</v>
      </c>
      <c r="F4205" s="11" t="s">
        <v>13890</v>
      </c>
      <c r="G4205" s="12" t="s">
        <v>74</v>
      </c>
      <c r="H4205" s="12" t="s">
        <v>457</v>
      </c>
      <c r="I4205" s="14" t="s">
        <v>142</v>
      </c>
      <c r="J4205" s="12" t="s">
        <v>24</v>
      </c>
      <c r="K4205" s="12" t="s">
        <v>25</v>
      </c>
      <c r="L4205" s="12" t="s">
        <v>39</v>
      </c>
      <c r="M4205" s="11" t="s">
        <v>40</v>
      </c>
      <c r="N4205" s="11" t="s">
        <v>624</v>
      </c>
      <c r="O4205" s="12" t="s">
        <v>29</v>
      </c>
      <c r="P4205" s="12"/>
      <c r="Q4205" s="15" t="s">
        <v>18258</v>
      </c>
      <c r="R4205" s="12" t="s">
        <v>42</v>
      </c>
      <c r="S4205" s="11" t="s">
        <v>18259</v>
      </c>
      <c r="T4205" s="11" t="s">
        <v>18260</v>
      </c>
    </row>
    <row x14ac:dyDescent="0.25" r="4206" customHeight="1" ht="19.5">
      <c r="A4206" s="18">
        <v>45208</v>
      </c>
      <c r="B4206" s="11" t="s">
        <v>18261</v>
      </c>
      <c r="C4206" s="11" t="s">
        <v>6502</v>
      </c>
      <c r="D4206" s="12"/>
      <c r="E4206" s="13">
        <v>15571711191</v>
      </c>
      <c r="F4206" s="11" t="s">
        <v>18262</v>
      </c>
      <c r="G4206" s="12" t="s">
        <v>115</v>
      </c>
      <c r="H4206" s="12" t="s">
        <v>98</v>
      </c>
      <c r="I4206" s="14" t="s">
        <v>381</v>
      </c>
      <c r="J4206" s="12" t="s">
        <v>24</v>
      </c>
      <c r="K4206" s="12" t="s">
        <v>25</v>
      </c>
      <c r="L4206" s="12" t="s">
        <v>39</v>
      </c>
      <c r="M4206" s="11" t="s">
        <v>27</v>
      </c>
      <c r="N4206" s="11" t="s">
        <v>28</v>
      </c>
      <c r="O4206" s="12" t="s">
        <v>29</v>
      </c>
      <c r="P4206" s="12"/>
      <c r="Q4206" s="15" t="s">
        <v>18263</v>
      </c>
      <c r="R4206" s="12" t="s">
        <v>42</v>
      </c>
      <c r="S4206" s="11" t="s">
        <v>18264</v>
      </c>
      <c r="T4206" s="11" t="s">
        <v>16293</v>
      </c>
    </row>
    <row x14ac:dyDescent="0.25" r="4207" customHeight="1" ht="19.5">
      <c r="A4207" s="18">
        <v>45208</v>
      </c>
      <c r="B4207" s="11" t="s">
        <v>18265</v>
      </c>
      <c r="C4207" s="11" t="s">
        <v>6926</v>
      </c>
      <c r="D4207" s="12"/>
      <c r="E4207" s="13">
        <v>15587953117</v>
      </c>
      <c r="F4207" s="11" t="s">
        <v>16230</v>
      </c>
      <c r="G4207" s="12" t="s">
        <v>74</v>
      </c>
      <c r="H4207" s="12"/>
      <c r="I4207" s="14">
        <v>10015</v>
      </c>
      <c r="J4207" s="12" t="s">
        <v>24</v>
      </c>
      <c r="K4207" s="12" t="s">
        <v>69</v>
      </c>
      <c r="L4207" s="12" t="s">
        <v>26</v>
      </c>
      <c r="M4207" s="11" t="s">
        <v>27</v>
      </c>
      <c r="N4207" s="11" t="s">
        <v>28</v>
      </c>
      <c r="O4207" s="12" t="s">
        <v>29</v>
      </c>
      <c r="P4207" s="12"/>
      <c r="Q4207" s="15" t="s">
        <v>18266</v>
      </c>
      <c r="R4207" s="12" t="s">
        <v>31</v>
      </c>
      <c r="S4207" s="11" t="s">
        <v>18267</v>
      </c>
      <c r="T4207" s="11" t="s">
        <v>18268</v>
      </c>
    </row>
    <row x14ac:dyDescent="0.25" r="4208" customHeight="1" ht="19.5">
      <c r="A4208" s="18">
        <v>45208</v>
      </c>
      <c r="B4208" s="11" t="s">
        <v>18269</v>
      </c>
      <c r="C4208" s="11" t="s">
        <v>180</v>
      </c>
      <c r="D4208" s="12"/>
      <c r="E4208" s="13" t="s">
        <v>14804</v>
      </c>
      <c r="F4208" s="11" t="s">
        <v>14805</v>
      </c>
      <c r="G4208" s="12" t="s">
        <v>74</v>
      </c>
      <c r="H4208" s="12" t="s">
        <v>86</v>
      </c>
      <c r="I4208" s="14" t="s">
        <v>148</v>
      </c>
      <c r="J4208" s="12" t="s">
        <v>24</v>
      </c>
      <c r="K4208" s="12" t="s">
        <v>25</v>
      </c>
      <c r="L4208" s="12" t="s">
        <v>39</v>
      </c>
      <c r="M4208" s="11" t="s">
        <v>149</v>
      </c>
      <c r="N4208" s="11" t="s">
        <v>183</v>
      </c>
      <c r="O4208" s="12" t="s">
        <v>29</v>
      </c>
      <c r="P4208" s="12"/>
      <c r="Q4208" s="15" t="s">
        <v>18270</v>
      </c>
      <c r="R4208" s="12" t="s">
        <v>42</v>
      </c>
      <c r="S4208" s="11" t="s">
        <v>18271</v>
      </c>
      <c r="T4208" s="11"/>
    </row>
    <row x14ac:dyDescent="0.25" r="4209" customHeight="1" ht="19.5">
      <c r="A4209" s="18">
        <v>45208</v>
      </c>
      <c r="B4209" s="11" t="s">
        <v>18272</v>
      </c>
      <c r="C4209" s="11" t="s">
        <v>180</v>
      </c>
      <c r="D4209" s="12"/>
      <c r="E4209" s="13" t="s">
        <v>18273</v>
      </c>
      <c r="F4209" s="11" t="s">
        <v>18274</v>
      </c>
      <c r="G4209" s="12" t="s">
        <v>74</v>
      </c>
      <c r="H4209" s="12" t="s">
        <v>98</v>
      </c>
      <c r="I4209" s="14" t="s">
        <v>221</v>
      </c>
      <c r="J4209" s="12" t="s">
        <v>24</v>
      </c>
      <c r="K4209" s="12" t="s">
        <v>25</v>
      </c>
      <c r="L4209" s="12" t="s">
        <v>39</v>
      </c>
      <c r="M4209" s="11" t="s">
        <v>149</v>
      </c>
      <c r="N4209" s="11" t="s">
        <v>183</v>
      </c>
      <c r="O4209" s="12" t="s">
        <v>29</v>
      </c>
      <c r="P4209" s="12"/>
      <c r="Q4209" s="15" t="s">
        <v>18275</v>
      </c>
      <c r="R4209" s="12" t="s">
        <v>51</v>
      </c>
      <c r="S4209" s="11" t="s">
        <v>18276</v>
      </c>
      <c r="T4209" s="11"/>
    </row>
    <row x14ac:dyDescent="0.25" r="4210" customHeight="1" ht="19.5">
      <c r="A4210" s="18">
        <v>45208</v>
      </c>
      <c r="B4210" s="11" t="s">
        <v>18277</v>
      </c>
      <c r="C4210" s="11" t="s">
        <v>180</v>
      </c>
      <c r="D4210" s="12"/>
      <c r="E4210" s="13">
        <v>13098417416</v>
      </c>
      <c r="F4210" s="11" t="s">
        <v>18278</v>
      </c>
      <c r="G4210" s="12" t="s">
        <v>37</v>
      </c>
      <c r="H4210" s="12" t="s">
        <v>98</v>
      </c>
      <c r="I4210" s="14" t="s">
        <v>259</v>
      </c>
      <c r="J4210" s="12" t="s">
        <v>24</v>
      </c>
      <c r="K4210" s="12" t="s">
        <v>25</v>
      </c>
      <c r="L4210" s="12" t="s">
        <v>39</v>
      </c>
      <c r="M4210" s="11" t="s">
        <v>40</v>
      </c>
      <c r="N4210" s="11" t="s">
        <v>183</v>
      </c>
      <c r="O4210" s="12" t="s">
        <v>29</v>
      </c>
      <c r="P4210" s="12"/>
      <c r="Q4210" s="15" t="s">
        <v>18279</v>
      </c>
      <c r="R4210" s="12" t="s">
        <v>51</v>
      </c>
      <c r="S4210" s="11" t="s">
        <v>18280</v>
      </c>
      <c r="T4210" s="11"/>
    </row>
    <row x14ac:dyDescent="0.25" r="4211" customHeight="1" ht="19.5">
      <c r="A4211" s="18">
        <v>45208</v>
      </c>
      <c r="B4211" s="11" t="s">
        <v>18281</v>
      </c>
      <c r="C4211" s="11" t="s">
        <v>180</v>
      </c>
      <c r="D4211" s="12"/>
      <c r="E4211" s="13">
        <v>15572713680</v>
      </c>
      <c r="F4211" s="11" t="s">
        <v>18282</v>
      </c>
      <c r="G4211" s="12" t="s">
        <v>48</v>
      </c>
      <c r="H4211" s="12"/>
      <c r="I4211" s="14" t="s">
        <v>290</v>
      </c>
      <c r="J4211" s="12" t="s">
        <v>24</v>
      </c>
      <c r="K4211" s="12" t="s">
        <v>25</v>
      </c>
      <c r="L4211" s="12" t="s">
        <v>39</v>
      </c>
      <c r="M4211" s="11" t="s">
        <v>40</v>
      </c>
      <c r="N4211" s="11" t="s">
        <v>183</v>
      </c>
      <c r="O4211" s="12" t="s">
        <v>29</v>
      </c>
      <c r="P4211" s="12"/>
      <c r="Q4211" s="15" t="s">
        <v>18283</v>
      </c>
      <c r="R4211" s="12" t="s">
        <v>51</v>
      </c>
      <c r="S4211" s="11" t="s">
        <v>18284</v>
      </c>
      <c r="T4211" s="11"/>
    </row>
    <row x14ac:dyDescent="0.25" r="4212" customHeight="1" ht="19.5">
      <c r="A4212" s="18">
        <v>45208</v>
      </c>
      <c r="B4212" s="11" t="s">
        <v>18285</v>
      </c>
      <c r="C4212" s="11" t="s">
        <v>180</v>
      </c>
      <c r="D4212" s="12"/>
      <c r="E4212" s="13">
        <v>13207214205</v>
      </c>
      <c r="F4212" s="11" t="s">
        <v>18286</v>
      </c>
      <c r="G4212" s="12" t="s">
        <v>37</v>
      </c>
      <c r="H4212" s="12" t="s">
        <v>98</v>
      </c>
      <c r="I4212" s="14" t="s">
        <v>99</v>
      </c>
      <c r="J4212" s="12" t="s">
        <v>24</v>
      </c>
      <c r="K4212" s="12" t="s">
        <v>25</v>
      </c>
      <c r="L4212" s="12" t="s">
        <v>39</v>
      </c>
      <c r="M4212" s="11" t="s">
        <v>40</v>
      </c>
      <c r="N4212" s="11" t="s">
        <v>183</v>
      </c>
      <c r="O4212" s="12" t="s">
        <v>29</v>
      </c>
      <c r="P4212" s="12"/>
      <c r="Q4212" s="15" t="s">
        <v>18287</v>
      </c>
      <c r="R4212" s="12" t="s">
        <v>51</v>
      </c>
      <c r="S4212" s="11" t="s">
        <v>18288</v>
      </c>
      <c r="T4212" s="11"/>
    </row>
    <row x14ac:dyDescent="0.25" r="4213" customHeight="1" ht="19.5">
      <c r="A4213" s="18">
        <v>45208</v>
      </c>
      <c r="B4213" s="11" t="s">
        <v>18289</v>
      </c>
      <c r="C4213" s="11" t="s">
        <v>180</v>
      </c>
      <c r="D4213" s="12"/>
      <c r="E4213" s="13">
        <v>13247281472</v>
      </c>
      <c r="F4213" s="11" t="s">
        <v>18290</v>
      </c>
      <c r="G4213" s="12" t="s">
        <v>23</v>
      </c>
      <c r="H4213" s="12"/>
      <c r="I4213" s="14" t="s">
        <v>290</v>
      </c>
      <c r="J4213" s="12" t="s">
        <v>24</v>
      </c>
      <c r="K4213" s="12" t="s">
        <v>25</v>
      </c>
      <c r="L4213" s="12" t="s">
        <v>39</v>
      </c>
      <c r="M4213" s="11" t="s">
        <v>27</v>
      </c>
      <c r="N4213" s="11" t="s">
        <v>183</v>
      </c>
      <c r="O4213" s="12" t="s">
        <v>29</v>
      </c>
      <c r="P4213" s="12"/>
      <c r="Q4213" s="15" t="s">
        <v>18291</v>
      </c>
      <c r="R4213" s="12" t="s">
        <v>51</v>
      </c>
      <c r="S4213" s="11" t="s">
        <v>18292</v>
      </c>
      <c r="T4213" s="11"/>
    </row>
    <row x14ac:dyDescent="0.25" r="4214" customHeight="1" ht="19.5">
      <c r="A4214" s="18">
        <v>45208</v>
      </c>
      <c r="B4214" s="11" t="s">
        <v>18293</v>
      </c>
      <c r="C4214" s="11" t="s">
        <v>180</v>
      </c>
      <c r="D4214" s="12"/>
      <c r="E4214" s="13">
        <v>13247287170</v>
      </c>
      <c r="F4214" s="11" t="s">
        <v>18294</v>
      </c>
      <c r="G4214" s="12" t="s">
        <v>115</v>
      </c>
      <c r="H4214" s="12"/>
      <c r="I4214" s="14" t="s">
        <v>221</v>
      </c>
      <c r="J4214" s="12" t="s">
        <v>24</v>
      </c>
      <c r="K4214" s="12" t="s">
        <v>25</v>
      </c>
      <c r="L4214" s="12" t="s">
        <v>39</v>
      </c>
      <c r="M4214" s="11" t="s">
        <v>27</v>
      </c>
      <c r="N4214" s="11" t="s">
        <v>183</v>
      </c>
      <c r="O4214" s="12" t="s">
        <v>29</v>
      </c>
      <c r="P4214" s="12"/>
      <c r="Q4214" s="15" t="s">
        <v>18295</v>
      </c>
      <c r="R4214" s="12" t="s">
        <v>51</v>
      </c>
      <c r="S4214" s="11" t="s">
        <v>18296</v>
      </c>
      <c r="T4214" s="11"/>
    </row>
    <row x14ac:dyDescent="0.25" r="4215" customHeight="1" ht="19.5">
      <c r="A4215" s="18">
        <v>45208</v>
      </c>
      <c r="B4215" s="11" t="s">
        <v>18297</v>
      </c>
      <c r="C4215" s="11" t="s">
        <v>180</v>
      </c>
      <c r="D4215" s="12"/>
      <c r="E4215" s="13">
        <v>15549290042</v>
      </c>
      <c r="F4215" s="11" t="s">
        <v>18298</v>
      </c>
      <c r="G4215" s="12" t="s">
        <v>37</v>
      </c>
      <c r="H4215" s="12"/>
      <c r="I4215" s="14" t="s">
        <v>433</v>
      </c>
      <c r="J4215" s="12" t="s">
        <v>24</v>
      </c>
      <c r="K4215" s="12" t="s">
        <v>25</v>
      </c>
      <c r="L4215" s="12" t="s">
        <v>39</v>
      </c>
      <c r="M4215" s="11" t="s">
        <v>27</v>
      </c>
      <c r="N4215" s="11" t="s">
        <v>183</v>
      </c>
      <c r="O4215" s="12" t="s">
        <v>29</v>
      </c>
      <c r="P4215" s="12"/>
      <c r="Q4215" s="15" t="s">
        <v>18299</v>
      </c>
      <c r="R4215" s="12" t="s">
        <v>51</v>
      </c>
      <c r="S4215" s="11" t="s">
        <v>18300</v>
      </c>
      <c r="T4215" s="11"/>
    </row>
    <row x14ac:dyDescent="0.25" r="4216" customHeight="1" ht="19.5">
      <c r="A4216" s="18">
        <v>45208</v>
      </c>
      <c r="B4216" s="11" t="s">
        <v>18301</v>
      </c>
      <c r="C4216" s="11" t="s">
        <v>180</v>
      </c>
      <c r="D4216" s="12"/>
      <c r="E4216" s="13">
        <v>15549319696</v>
      </c>
      <c r="F4216" s="11" t="s">
        <v>18302</v>
      </c>
      <c r="G4216" s="12" t="s">
        <v>289</v>
      </c>
      <c r="H4216" s="12"/>
      <c r="I4216" s="14" t="s">
        <v>290</v>
      </c>
      <c r="J4216" s="12" t="s">
        <v>24</v>
      </c>
      <c r="K4216" s="12" t="s">
        <v>25</v>
      </c>
      <c r="L4216" s="12" t="s">
        <v>39</v>
      </c>
      <c r="M4216" s="11" t="s">
        <v>40</v>
      </c>
      <c r="N4216" s="11" t="s">
        <v>183</v>
      </c>
      <c r="O4216" s="12" t="s">
        <v>29</v>
      </c>
      <c r="P4216" s="12"/>
      <c r="Q4216" s="15" t="s">
        <v>18303</v>
      </c>
      <c r="R4216" s="12" t="s">
        <v>51</v>
      </c>
      <c r="S4216" s="11" t="s">
        <v>18304</v>
      </c>
      <c r="T4216" s="11"/>
    </row>
    <row x14ac:dyDescent="0.25" r="4217" customHeight="1" ht="19.5">
      <c r="A4217" s="18">
        <v>45208</v>
      </c>
      <c r="B4217" s="11" t="s">
        <v>18305</v>
      </c>
      <c r="C4217" s="11" t="s">
        <v>2547</v>
      </c>
      <c r="D4217" s="12"/>
      <c r="E4217" s="13">
        <v>13040993346</v>
      </c>
      <c r="F4217" s="11" t="s">
        <v>18306</v>
      </c>
      <c r="G4217" s="12" t="s">
        <v>23</v>
      </c>
      <c r="H4217" s="12"/>
      <c r="I4217" s="14" t="s">
        <v>182</v>
      </c>
      <c r="J4217" s="12" t="s">
        <v>24</v>
      </c>
      <c r="K4217" s="12" t="s">
        <v>25</v>
      </c>
      <c r="L4217" s="12" t="s">
        <v>39</v>
      </c>
      <c r="M4217" s="11" t="s">
        <v>27</v>
      </c>
      <c r="N4217" s="11" t="s">
        <v>28</v>
      </c>
      <c r="O4217" s="12" t="s">
        <v>29</v>
      </c>
      <c r="P4217" s="12"/>
      <c r="Q4217" s="15" t="s">
        <v>18307</v>
      </c>
      <c r="R4217" s="12" t="s">
        <v>42</v>
      </c>
      <c r="S4217" s="11" t="s">
        <v>18308</v>
      </c>
      <c r="T4217" s="11" t="s">
        <v>18309</v>
      </c>
    </row>
    <row x14ac:dyDescent="0.25" r="4218" customHeight="1" ht="19.5">
      <c r="A4218" s="18">
        <v>45208</v>
      </c>
      <c r="B4218" s="11" t="s">
        <v>18310</v>
      </c>
      <c r="C4218" s="11" t="s">
        <v>341</v>
      </c>
      <c r="D4218" s="12"/>
      <c r="E4218" s="13">
        <v>18671714261</v>
      </c>
      <c r="F4218" s="11" t="s">
        <v>18311</v>
      </c>
      <c r="G4218" s="12" t="s">
        <v>115</v>
      </c>
      <c r="H4218" s="12"/>
      <c r="I4218" s="14" t="s">
        <v>272</v>
      </c>
      <c r="J4218" s="12" t="s">
        <v>24</v>
      </c>
      <c r="K4218" s="12" t="s">
        <v>25</v>
      </c>
      <c r="L4218" s="12" t="s">
        <v>39</v>
      </c>
      <c r="M4218" s="11" t="s">
        <v>27</v>
      </c>
      <c r="N4218" s="11" t="s">
        <v>28</v>
      </c>
      <c r="O4218" s="12" t="s">
        <v>29</v>
      </c>
      <c r="P4218" s="12"/>
      <c r="Q4218" s="15" t="s">
        <v>18312</v>
      </c>
      <c r="R4218" s="12" t="s">
        <v>42</v>
      </c>
      <c r="S4218" s="11" t="s">
        <v>18313</v>
      </c>
      <c r="T4218" s="11" t="s">
        <v>18314</v>
      </c>
    </row>
    <row x14ac:dyDescent="0.25" r="4219" customHeight="1" ht="19.5">
      <c r="A4219" s="18">
        <v>45208</v>
      </c>
      <c r="B4219" s="11" t="s">
        <v>18315</v>
      </c>
      <c r="C4219" s="11" t="s">
        <v>341</v>
      </c>
      <c r="D4219" s="12"/>
      <c r="E4219" s="13">
        <v>15629366136</v>
      </c>
      <c r="F4219" s="11" t="s">
        <v>18316</v>
      </c>
      <c r="G4219" s="12" t="s">
        <v>74</v>
      </c>
      <c r="H4219" s="12"/>
      <c r="I4219" s="14" t="s">
        <v>398</v>
      </c>
      <c r="J4219" s="12" t="s">
        <v>24</v>
      </c>
      <c r="K4219" s="12" t="s">
        <v>25</v>
      </c>
      <c r="L4219" s="12" t="s">
        <v>39</v>
      </c>
      <c r="M4219" s="11" t="s">
        <v>27</v>
      </c>
      <c r="N4219" s="11" t="s">
        <v>28</v>
      </c>
      <c r="O4219" s="12" t="s">
        <v>29</v>
      </c>
      <c r="P4219" s="12"/>
      <c r="Q4219" s="15" t="s">
        <v>18317</v>
      </c>
      <c r="R4219" s="12" t="s">
        <v>42</v>
      </c>
      <c r="S4219" s="11" t="s">
        <v>18318</v>
      </c>
      <c r="T4219" s="11" t="s">
        <v>18319</v>
      </c>
    </row>
    <row x14ac:dyDescent="0.25" r="4220" customHeight="1" ht="19.5">
      <c r="A4220" s="18">
        <v>45208</v>
      </c>
      <c r="B4220" s="11" t="s">
        <v>18320</v>
      </c>
      <c r="C4220" s="11" t="s">
        <v>698</v>
      </c>
      <c r="D4220" s="12"/>
      <c r="E4220" s="13" t="s">
        <v>18321</v>
      </c>
      <c r="F4220" s="11" t="s">
        <v>18322</v>
      </c>
      <c r="G4220" s="12" t="s">
        <v>74</v>
      </c>
      <c r="H4220" s="12" t="s">
        <v>86</v>
      </c>
      <c r="I4220" s="14" t="s">
        <v>290</v>
      </c>
      <c r="J4220" s="12" t="s">
        <v>24</v>
      </c>
      <c r="K4220" s="12" t="s">
        <v>25</v>
      </c>
      <c r="L4220" s="12" t="s">
        <v>39</v>
      </c>
      <c r="M4220" s="11" t="s">
        <v>149</v>
      </c>
      <c r="N4220" s="11" t="s">
        <v>28</v>
      </c>
      <c r="O4220" s="12" t="s">
        <v>29</v>
      </c>
      <c r="P4220" s="12"/>
      <c r="Q4220" s="15" t="s">
        <v>18323</v>
      </c>
      <c r="R4220" s="12" t="s">
        <v>42</v>
      </c>
      <c r="S4220" s="11" t="s">
        <v>18324</v>
      </c>
      <c r="T4220" s="11" t="s">
        <v>18325</v>
      </c>
    </row>
    <row x14ac:dyDescent="0.25" r="4221" customHeight="1" ht="19.5">
      <c r="A4221" s="18">
        <v>45208</v>
      </c>
      <c r="B4221" s="11" t="s">
        <v>18326</v>
      </c>
      <c r="C4221" s="11" t="s">
        <v>341</v>
      </c>
      <c r="D4221" s="12"/>
      <c r="E4221" s="13">
        <v>15572785818</v>
      </c>
      <c r="F4221" s="11" t="s">
        <v>18327</v>
      </c>
      <c r="G4221" s="12" t="s">
        <v>115</v>
      </c>
      <c r="H4221" s="12"/>
      <c r="I4221" s="14" t="s">
        <v>1394</v>
      </c>
      <c r="J4221" s="12" t="s">
        <v>24</v>
      </c>
      <c r="K4221" s="12" t="s">
        <v>25</v>
      </c>
      <c r="L4221" s="12" t="s">
        <v>39</v>
      </c>
      <c r="M4221" s="11" t="s">
        <v>40</v>
      </c>
      <c r="N4221" s="11" t="s">
        <v>28</v>
      </c>
      <c r="O4221" s="12" t="s">
        <v>29</v>
      </c>
      <c r="P4221" s="12"/>
      <c r="Q4221" s="15" t="s">
        <v>18328</v>
      </c>
      <c r="R4221" s="12" t="s">
        <v>42</v>
      </c>
      <c r="S4221" s="11" t="s">
        <v>18329</v>
      </c>
      <c r="T4221" s="11" t="s">
        <v>18330</v>
      </c>
    </row>
    <row x14ac:dyDescent="0.25" r="4222" customHeight="1" ht="19.5">
      <c r="A4222" s="18">
        <v>45208</v>
      </c>
      <c r="B4222" s="11" t="s">
        <v>18331</v>
      </c>
      <c r="C4222" s="11" t="s">
        <v>180</v>
      </c>
      <c r="D4222" s="12"/>
      <c r="E4222" s="13">
        <v>15586370468</v>
      </c>
      <c r="F4222" s="11" t="s">
        <v>18332</v>
      </c>
      <c r="G4222" s="12" t="s">
        <v>115</v>
      </c>
      <c r="H4222" s="12"/>
      <c r="I4222" s="14" t="s">
        <v>49</v>
      </c>
      <c r="J4222" s="12" t="s">
        <v>24</v>
      </c>
      <c r="K4222" s="12" t="s">
        <v>25</v>
      </c>
      <c r="L4222" s="12" t="s">
        <v>39</v>
      </c>
      <c r="M4222" s="11" t="s">
        <v>27</v>
      </c>
      <c r="N4222" s="11" t="s">
        <v>183</v>
      </c>
      <c r="O4222" s="12" t="s">
        <v>29</v>
      </c>
      <c r="P4222" s="12"/>
      <c r="Q4222" s="15" t="s">
        <v>18333</v>
      </c>
      <c r="R4222" s="12" t="s">
        <v>51</v>
      </c>
      <c r="S4222" s="11" t="s">
        <v>18334</v>
      </c>
      <c r="T4222" s="11"/>
    </row>
    <row x14ac:dyDescent="0.25" r="4223" customHeight="1" ht="19.5">
      <c r="A4223" s="18">
        <v>45208</v>
      </c>
      <c r="B4223" s="11" t="s">
        <v>18335</v>
      </c>
      <c r="C4223" s="11" t="s">
        <v>180</v>
      </c>
      <c r="D4223" s="12"/>
      <c r="E4223" s="13">
        <v>15697279287</v>
      </c>
      <c r="F4223" s="11" t="s">
        <v>18336</v>
      </c>
      <c r="G4223" s="12" t="s">
        <v>74</v>
      </c>
      <c r="H4223" s="12"/>
      <c r="I4223" s="14" t="s">
        <v>352</v>
      </c>
      <c r="J4223" s="12" t="s">
        <v>24</v>
      </c>
      <c r="K4223" s="12" t="s">
        <v>25</v>
      </c>
      <c r="L4223" s="12" t="s">
        <v>39</v>
      </c>
      <c r="M4223" s="11" t="s">
        <v>40</v>
      </c>
      <c r="N4223" s="11" t="s">
        <v>183</v>
      </c>
      <c r="O4223" s="12" t="s">
        <v>29</v>
      </c>
      <c r="P4223" s="12"/>
      <c r="Q4223" s="15" t="s">
        <v>18337</v>
      </c>
      <c r="R4223" s="12" t="s">
        <v>51</v>
      </c>
      <c r="S4223" s="11" t="s">
        <v>18338</v>
      </c>
      <c r="T4223" s="11"/>
    </row>
    <row x14ac:dyDescent="0.25" r="4224" customHeight="1" ht="19.5">
      <c r="A4224" s="18">
        <v>45208</v>
      </c>
      <c r="B4224" s="11" t="s">
        <v>18339</v>
      </c>
      <c r="C4224" s="11" t="s">
        <v>180</v>
      </c>
      <c r="D4224" s="12"/>
      <c r="E4224" s="13">
        <v>17671929966</v>
      </c>
      <c r="F4224" s="11" t="s">
        <v>18340</v>
      </c>
      <c r="G4224" s="12" t="s">
        <v>171</v>
      </c>
      <c r="H4224" s="12"/>
      <c r="I4224" s="14" t="s">
        <v>99</v>
      </c>
      <c r="J4224" s="12" t="s">
        <v>24</v>
      </c>
      <c r="K4224" s="12" t="s">
        <v>25</v>
      </c>
      <c r="L4224" s="12" t="s">
        <v>39</v>
      </c>
      <c r="M4224" s="11" t="s">
        <v>27</v>
      </c>
      <c r="N4224" s="11" t="s">
        <v>183</v>
      </c>
      <c r="O4224" s="12" t="s">
        <v>29</v>
      </c>
      <c r="P4224" s="12"/>
      <c r="Q4224" s="15" t="s">
        <v>18341</v>
      </c>
      <c r="R4224" s="12" t="s">
        <v>51</v>
      </c>
      <c r="S4224" s="11" t="s">
        <v>18342</v>
      </c>
      <c r="T4224" s="11"/>
    </row>
    <row x14ac:dyDescent="0.25" r="4225" customHeight="1" ht="19.5">
      <c r="A4225" s="18">
        <v>45208</v>
      </c>
      <c r="B4225" s="11" t="s">
        <v>18343</v>
      </c>
      <c r="C4225" s="11" t="s">
        <v>180</v>
      </c>
      <c r="D4225" s="12"/>
      <c r="E4225" s="13">
        <v>18671706201</v>
      </c>
      <c r="F4225" s="11" t="s">
        <v>17085</v>
      </c>
      <c r="G4225" s="12" t="s">
        <v>74</v>
      </c>
      <c r="H4225" s="12" t="s">
        <v>86</v>
      </c>
      <c r="I4225" s="14" t="s">
        <v>110</v>
      </c>
      <c r="J4225" s="12" t="s">
        <v>24</v>
      </c>
      <c r="K4225" s="12" t="s">
        <v>25</v>
      </c>
      <c r="L4225" s="12" t="s">
        <v>39</v>
      </c>
      <c r="M4225" s="11" t="s">
        <v>40</v>
      </c>
      <c r="N4225" s="11" t="s">
        <v>183</v>
      </c>
      <c r="O4225" s="12" t="s">
        <v>29</v>
      </c>
      <c r="P4225" s="12"/>
      <c r="Q4225" s="15" t="s">
        <v>18344</v>
      </c>
      <c r="R4225" s="12" t="s">
        <v>51</v>
      </c>
      <c r="S4225" s="11" t="s">
        <v>18345</v>
      </c>
      <c r="T4225" s="11"/>
    </row>
    <row x14ac:dyDescent="0.25" r="4226" customHeight="1" ht="19.5">
      <c r="A4226" s="18">
        <v>45208</v>
      </c>
      <c r="B4226" s="11" t="s">
        <v>18346</v>
      </c>
      <c r="C4226" s="11" t="s">
        <v>180</v>
      </c>
      <c r="D4226" s="12"/>
      <c r="E4226" s="13">
        <v>18672661883</v>
      </c>
      <c r="F4226" s="11" t="s">
        <v>18347</v>
      </c>
      <c r="G4226" s="12" t="s">
        <v>37</v>
      </c>
      <c r="H4226" s="12"/>
      <c r="I4226" s="14" t="s">
        <v>87</v>
      </c>
      <c r="J4226" s="12" t="s">
        <v>24</v>
      </c>
      <c r="K4226" s="12" t="s">
        <v>25</v>
      </c>
      <c r="L4226" s="12" t="s">
        <v>39</v>
      </c>
      <c r="M4226" s="11" t="s">
        <v>40</v>
      </c>
      <c r="N4226" s="11" t="s">
        <v>183</v>
      </c>
      <c r="O4226" s="12" t="s">
        <v>29</v>
      </c>
      <c r="P4226" s="12"/>
      <c r="Q4226" s="15" t="s">
        <v>18348</v>
      </c>
      <c r="R4226" s="12" t="s">
        <v>51</v>
      </c>
      <c r="S4226" s="11" t="s">
        <v>18349</v>
      </c>
      <c r="T4226" s="11"/>
    </row>
    <row x14ac:dyDescent="0.25" r="4227" customHeight="1" ht="19.5">
      <c r="A4227" s="18">
        <v>45208</v>
      </c>
      <c r="B4227" s="11" t="s">
        <v>18350</v>
      </c>
      <c r="C4227" s="11" t="s">
        <v>180</v>
      </c>
      <c r="D4227" s="12"/>
      <c r="E4227" s="13">
        <v>18672901482</v>
      </c>
      <c r="F4227" s="11" t="s">
        <v>18351</v>
      </c>
      <c r="G4227" s="12" t="s">
        <v>115</v>
      </c>
      <c r="H4227" s="12"/>
      <c r="I4227" s="14" t="s">
        <v>615</v>
      </c>
      <c r="J4227" s="12" t="s">
        <v>24</v>
      </c>
      <c r="K4227" s="12" t="s">
        <v>25</v>
      </c>
      <c r="L4227" s="12" t="s">
        <v>39</v>
      </c>
      <c r="M4227" s="11" t="s">
        <v>27</v>
      </c>
      <c r="N4227" s="11" t="s">
        <v>183</v>
      </c>
      <c r="O4227" s="12" t="s">
        <v>29</v>
      </c>
      <c r="P4227" s="12"/>
      <c r="Q4227" s="15" t="s">
        <v>18352</v>
      </c>
      <c r="R4227" s="12" t="s">
        <v>51</v>
      </c>
      <c r="S4227" s="11" t="s">
        <v>18353</v>
      </c>
      <c r="T4227" s="11"/>
    </row>
    <row x14ac:dyDescent="0.25" r="4228" customHeight="1" ht="19.5">
      <c r="A4228" s="18">
        <v>45208</v>
      </c>
      <c r="B4228" s="11" t="s">
        <v>18354</v>
      </c>
      <c r="C4228" s="11" t="s">
        <v>336</v>
      </c>
      <c r="D4228" s="12"/>
      <c r="E4228" s="13">
        <v>15572737926</v>
      </c>
      <c r="F4228" s="11" t="s">
        <v>18355</v>
      </c>
      <c r="G4228" s="12" t="s">
        <v>216</v>
      </c>
      <c r="H4228" s="12"/>
      <c r="I4228" s="14">
        <v>10015</v>
      </c>
      <c r="J4228" s="12" t="s">
        <v>24</v>
      </c>
      <c r="K4228" s="12" t="s">
        <v>69</v>
      </c>
      <c r="L4228" s="12" t="s">
        <v>26</v>
      </c>
      <c r="M4228" s="11" t="s">
        <v>27</v>
      </c>
      <c r="N4228" s="11" t="s">
        <v>28</v>
      </c>
      <c r="O4228" s="12" t="s">
        <v>29</v>
      </c>
      <c r="P4228" s="12"/>
      <c r="Q4228" s="15" t="s">
        <v>18356</v>
      </c>
      <c r="R4228" s="12" t="s">
        <v>31</v>
      </c>
      <c r="S4228" s="11" t="s">
        <v>18357</v>
      </c>
      <c r="T4228" s="11"/>
    </row>
    <row x14ac:dyDescent="0.25" r="4229" customHeight="1" ht="19.5">
      <c r="A4229" s="18">
        <v>45208</v>
      </c>
      <c r="B4229" s="11" t="s">
        <v>18358</v>
      </c>
      <c r="C4229" s="11" t="s">
        <v>46</v>
      </c>
      <c r="D4229" s="12"/>
      <c r="E4229" s="13">
        <v>15572786694</v>
      </c>
      <c r="F4229" s="11" t="s">
        <v>18359</v>
      </c>
      <c r="G4229" s="12" t="s">
        <v>289</v>
      </c>
      <c r="H4229" s="12"/>
      <c r="I4229" s="14" t="s">
        <v>116</v>
      </c>
      <c r="J4229" s="12" t="s">
        <v>24</v>
      </c>
      <c r="K4229" s="12" t="s">
        <v>25</v>
      </c>
      <c r="L4229" s="12" t="s">
        <v>39</v>
      </c>
      <c r="M4229" s="11" t="s">
        <v>27</v>
      </c>
      <c r="N4229" s="11" t="s">
        <v>28</v>
      </c>
      <c r="O4229" s="12" t="s">
        <v>29</v>
      </c>
      <c r="P4229" s="12"/>
      <c r="Q4229" s="15" t="s">
        <v>18360</v>
      </c>
      <c r="R4229" s="12" t="s">
        <v>51</v>
      </c>
      <c r="S4229" s="11" t="s">
        <v>18361</v>
      </c>
      <c r="T4229" s="11"/>
    </row>
    <row x14ac:dyDescent="0.25" r="4230" customHeight="1" ht="19.5">
      <c r="A4230" s="18">
        <v>45208</v>
      </c>
      <c r="B4230" s="11" t="s">
        <v>18362</v>
      </c>
      <c r="C4230" s="11" t="s">
        <v>5513</v>
      </c>
      <c r="D4230" s="12"/>
      <c r="E4230" s="13">
        <v>15572702154</v>
      </c>
      <c r="F4230" s="11" t="s">
        <v>18363</v>
      </c>
      <c r="G4230" s="12" t="s">
        <v>115</v>
      </c>
      <c r="H4230" s="12"/>
      <c r="I4230" s="14" t="s">
        <v>615</v>
      </c>
      <c r="J4230" s="12" t="s">
        <v>24</v>
      </c>
      <c r="K4230" s="12" t="s">
        <v>25</v>
      </c>
      <c r="L4230" s="12" t="s">
        <v>39</v>
      </c>
      <c r="M4230" s="11" t="s">
        <v>27</v>
      </c>
      <c r="N4230" s="11" t="s">
        <v>28</v>
      </c>
      <c r="O4230" s="12" t="s">
        <v>29</v>
      </c>
      <c r="P4230" s="12"/>
      <c r="Q4230" s="15" t="s">
        <v>18364</v>
      </c>
      <c r="R4230" s="12" t="s">
        <v>42</v>
      </c>
      <c r="S4230" s="11" t="s">
        <v>18365</v>
      </c>
      <c r="T4230" s="11"/>
    </row>
    <row x14ac:dyDescent="0.25" r="4231" customHeight="1" ht="19.5">
      <c r="A4231" s="18">
        <v>45208</v>
      </c>
      <c r="B4231" s="11" t="s">
        <v>18366</v>
      </c>
      <c r="C4231" s="11" t="s">
        <v>46</v>
      </c>
      <c r="D4231" s="12"/>
      <c r="E4231" s="13">
        <v>18671730430</v>
      </c>
      <c r="F4231" s="11" t="s">
        <v>18367</v>
      </c>
      <c r="G4231" s="12" t="s">
        <v>48</v>
      </c>
      <c r="H4231" s="12"/>
      <c r="I4231" s="14" t="s">
        <v>136</v>
      </c>
      <c r="J4231" s="12" t="s">
        <v>24</v>
      </c>
      <c r="K4231" s="12" t="s">
        <v>25</v>
      </c>
      <c r="L4231" s="12" t="s">
        <v>39</v>
      </c>
      <c r="M4231" s="11" t="s">
        <v>27</v>
      </c>
      <c r="N4231" s="11" t="s">
        <v>28</v>
      </c>
      <c r="O4231" s="12" t="s">
        <v>29</v>
      </c>
      <c r="P4231" s="12"/>
      <c r="Q4231" s="15" t="s">
        <v>18368</v>
      </c>
      <c r="R4231" s="12" t="s">
        <v>51</v>
      </c>
      <c r="S4231" s="11" t="s">
        <v>18369</v>
      </c>
      <c r="T4231" s="11"/>
    </row>
    <row x14ac:dyDescent="0.25" r="4232" customHeight="1" ht="19.5">
      <c r="A4232" s="18">
        <v>45208</v>
      </c>
      <c r="B4232" s="11" t="s">
        <v>18370</v>
      </c>
      <c r="C4232" s="11" t="s">
        <v>5513</v>
      </c>
      <c r="D4232" s="12"/>
      <c r="E4232" s="13">
        <v>18986800701</v>
      </c>
      <c r="F4232" s="11" t="s">
        <v>18371</v>
      </c>
      <c r="G4232" s="12" t="s">
        <v>48</v>
      </c>
      <c r="H4232" s="12" t="s">
        <v>98</v>
      </c>
      <c r="I4232" s="14" t="s">
        <v>75</v>
      </c>
      <c r="J4232" s="12" t="s">
        <v>24</v>
      </c>
      <c r="K4232" s="12" t="s">
        <v>25</v>
      </c>
      <c r="L4232" s="12" t="s">
        <v>39</v>
      </c>
      <c r="M4232" s="11" t="s">
        <v>40</v>
      </c>
      <c r="N4232" s="11" t="s">
        <v>28</v>
      </c>
      <c r="O4232" s="12" t="s">
        <v>29</v>
      </c>
      <c r="P4232" s="12"/>
      <c r="Q4232" s="15" t="s">
        <v>18372</v>
      </c>
      <c r="R4232" s="12" t="s">
        <v>42</v>
      </c>
      <c r="S4232" s="11" t="s">
        <v>18373</v>
      </c>
      <c r="T4232" s="11" t="s">
        <v>18374</v>
      </c>
    </row>
    <row x14ac:dyDescent="0.25" r="4233" customHeight="1" ht="19.5">
      <c r="A4233" s="18">
        <v>45208</v>
      </c>
      <c r="B4233" s="11" t="s">
        <v>18375</v>
      </c>
      <c r="C4233" s="11" t="s">
        <v>46</v>
      </c>
      <c r="D4233" s="12"/>
      <c r="E4233" s="13">
        <v>18671760303</v>
      </c>
      <c r="F4233" s="11" t="s">
        <v>18376</v>
      </c>
      <c r="G4233" s="12" t="s">
        <v>23</v>
      </c>
      <c r="H4233" s="12"/>
      <c r="I4233" s="14" t="s">
        <v>272</v>
      </c>
      <c r="J4233" s="12" t="s">
        <v>24</v>
      </c>
      <c r="K4233" s="12" t="s">
        <v>25</v>
      </c>
      <c r="L4233" s="12" t="s">
        <v>39</v>
      </c>
      <c r="M4233" s="11" t="s">
        <v>27</v>
      </c>
      <c r="N4233" s="11" t="s">
        <v>28</v>
      </c>
      <c r="O4233" s="12" t="s">
        <v>29</v>
      </c>
      <c r="P4233" s="12"/>
      <c r="Q4233" s="15" t="s">
        <v>18377</v>
      </c>
      <c r="R4233" s="12" t="s">
        <v>42</v>
      </c>
      <c r="S4233" s="11" t="s">
        <v>18378</v>
      </c>
      <c r="T4233" s="11" t="s">
        <v>18379</v>
      </c>
    </row>
    <row x14ac:dyDescent="0.25" r="4234" customHeight="1" ht="19.5">
      <c r="A4234" s="18">
        <v>45208</v>
      </c>
      <c r="B4234" s="11" t="s">
        <v>18380</v>
      </c>
      <c r="C4234" s="11" t="s">
        <v>5513</v>
      </c>
      <c r="D4234" s="12"/>
      <c r="E4234" s="13">
        <v>13177064736</v>
      </c>
      <c r="F4234" s="11" t="s">
        <v>12145</v>
      </c>
      <c r="G4234" s="12" t="s">
        <v>115</v>
      </c>
      <c r="H4234" s="12"/>
      <c r="I4234" s="14" t="s">
        <v>99</v>
      </c>
      <c r="J4234" s="12" t="s">
        <v>24</v>
      </c>
      <c r="K4234" s="12" t="s">
        <v>25</v>
      </c>
      <c r="L4234" s="12" t="s">
        <v>39</v>
      </c>
      <c r="M4234" s="11" t="s">
        <v>27</v>
      </c>
      <c r="N4234" s="11" t="s">
        <v>28</v>
      </c>
      <c r="O4234" s="12" t="s">
        <v>29</v>
      </c>
      <c r="P4234" s="12"/>
      <c r="Q4234" s="15" t="s">
        <v>18381</v>
      </c>
      <c r="R4234" s="12" t="s">
        <v>42</v>
      </c>
      <c r="S4234" s="11" t="s">
        <v>18382</v>
      </c>
      <c r="T4234" s="11" t="s">
        <v>18383</v>
      </c>
    </row>
    <row x14ac:dyDescent="0.25" r="4235" customHeight="1" ht="19.5">
      <c r="A4235" s="18">
        <v>45208</v>
      </c>
      <c r="B4235" s="11" t="s">
        <v>18384</v>
      </c>
      <c r="C4235" s="11" t="s">
        <v>5513</v>
      </c>
      <c r="D4235" s="12"/>
      <c r="E4235" s="13">
        <v>18695063640</v>
      </c>
      <c r="F4235" s="11" t="s">
        <v>18385</v>
      </c>
      <c r="G4235" s="12" t="s">
        <v>62</v>
      </c>
      <c r="H4235" s="12"/>
      <c r="I4235" s="14" t="s">
        <v>116</v>
      </c>
      <c r="J4235" s="12" t="s">
        <v>24</v>
      </c>
      <c r="K4235" s="12" t="s">
        <v>69</v>
      </c>
      <c r="L4235" s="12" t="s">
        <v>39</v>
      </c>
      <c r="M4235" s="11" t="s">
        <v>27</v>
      </c>
      <c r="N4235" s="11" t="s">
        <v>28</v>
      </c>
      <c r="O4235" s="12" t="s">
        <v>29</v>
      </c>
      <c r="P4235" s="12"/>
      <c r="Q4235" s="15" t="s">
        <v>18386</v>
      </c>
      <c r="R4235" s="12" t="s">
        <v>42</v>
      </c>
      <c r="S4235" s="11" t="s">
        <v>18387</v>
      </c>
      <c r="T4235" s="11" t="s">
        <v>18388</v>
      </c>
    </row>
    <row x14ac:dyDescent="0.25" r="4236" customHeight="1" ht="19.5">
      <c r="A4236" s="18">
        <v>45208</v>
      </c>
      <c r="B4236" s="11" t="s">
        <v>18389</v>
      </c>
      <c r="C4236" s="11" t="s">
        <v>5513</v>
      </c>
      <c r="D4236" s="12"/>
      <c r="E4236" s="13">
        <v>17683715274</v>
      </c>
      <c r="F4236" s="11" t="s">
        <v>18390</v>
      </c>
      <c r="G4236" s="12" t="s">
        <v>62</v>
      </c>
      <c r="H4236" s="12"/>
      <c r="I4236" s="14">
        <v>10015</v>
      </c>
      <c r="J4236" s="12" t="s">
        <v>24</v>
      </c>
      <c r="K4236" s="12" t="s">
        <v>172</v>
      </c>
      <c r="L4236" s="12" t="s">
        <v>26</v>
      </c>
      <c r="M4236" s="11" t="s">
        <v>27</v>
      </c>
      <c r="N4236" s="11" t="s">
        <v>28</v>
      </c>
      <c r="O4236" s="12" t="s">
        <v>29</v>
      </c>
      <c r="P4236" s="12"/>
      <c r="Q4236" s="15" t="s">
        <v>18391</v>
      </c>
      <c r="R4236" s="12" t="s">
        <v>31</v>
      </c>
      <c r="S4236" s="11" t="s">
        <v>18392</v>
      </c>
      <c r="T4236" s="11" t="s">
        <v>18393</v>
      </c>
    </row>
    <row x14ac:dyDescent="0.25" r="4237" customHeight="1" ht="19.5">
      <c r="A4237" s="18">
        <v>45208</v>
      </c>
      <c r="B4237" s="11" t="s">
        <v>18394</v>
      </c>
      <c r="C4237" s="11" t="s">
        <v>7044</v>
      </c>
      <c r="D4237" s="12"/>
      <c r="E4237" s="13">
        <v>15587979568</v>
      </c>
      <c r="F4237" s="11" t="s">
        <v>18395</v>
      </c>
      <c r="G4237" s="12" t="s">
        <v>48</v>
      </c>
      <c r="H4237" s="12"/>
      <c r="I4237" s="14" t="s">
        <v>1914</v>
      </c>
      <c r="J4237" s="12" t="s">
        <v>24</v>
      </c>
      <c r="K4237" s="12" t="s">
        <v>25</v>
      </c>
      <c r="L4237" s="12" t="s">
        <v>39</v>
      </c>
      <c r="M4237" s="11" t="s">
        <v>27</v>
      </c>
      <c r="N4237" s="11" t="s">
        <v>28</v>
      </c>
      <c r="O4237" s="12" t="s">
        <v>29</v>
      </c>
      <c r="P4237" s="12"/>
      <c r="Q4237" s="15" t="s">
        <v>18396</v>
      </c>
      <c r="R4237" s="12" t="s">
        <v>42</v>
      </c>
      <c r="S4237" s="11" t="s">
        <v>18397</v>
      </c>
      <c r="T4237" s="11" t="s">
        <v>18398</v>
      </c>
    </row>
    <row x14ac:dyDescent="0.25" r="4238" customHeight="1" ht="19.5">
      <c r="A4238" s="18">
        <v>45208</v>
      </c>
      <c r="B4238" s="11" t="s">
        <v>18399</v>
      </c>
      <c r="C4238" s="11" t="s">
        <v>5601</v>
      </c>
      <c r="D4238" s="12"/>
      <c r="E4238" s="13">
        <v>15672503930</v>
      </c>
      <c r="F4238" s="11" t="s">
        <v>18400</v>
      </c>
      <c r="G4238" s="12" t="s">
        <v>115</v>
      </c>
      <c r="H4238" s="12"/>
      <c r="I4238" s="14" t="s">
        <v>352</v>
      </c>
      <c r="J4238" s="12" t="s">
        <v>24</v>
      </c>
      <c r="K4238" s="12" t="s">
        <v>25</v>
      </c>
      <c r="L4238" s="12" t="s">
        <v>39</v>
      </c>
      <c r="M4238" s="11" t="s">
        <v>27</v>
      </c>
      <c r="N4238" s="11" t="s">
        <v>28</v>
      </c>
      <c r="O4238" s="12" t="s">
        <v>29</v>
      </c>
      <c r="P4238" s="12"/>
      <c r="Q4238" s="15" t="s">
        <v>18401</v>
      </c>
      <c r="R4238" s="12" t="s">
        <v>42</v>
      </c>
      <c r="S4238" s="11" t="s">
        <v>18402</v>
      </c>
      <c r="T4238" s="11"/>
    </row>
    <row x14ac:dyDescent="0.25" r="4239" customHeight="1" ht="19.5">
      <c r="A4239" s="18">
        <v>45208</v>
      </c>
      <c r="B4239" s="11" t="s">
        <v>18403</v>
      </c>
      <c r="C4239" s="11" t="s">
        <v>5601</v>
      </c>
      <c r="D4239" s="12"/>
      <c r="E4239" s="13">
        <v>15571752810</v>
      </c>
      <c r="F4239" s="11" t="s">
        <v>18404</v>
      </c>
      <c r="G4239" s="12" t="s">
        <v>48</v>
      </c>
      <c r="H4239" s="12"/>
      <c r="I4239" s="14" t="s">
        <v>221</v>
      </c>
      <c r="J4239" s="12" t="s">
        <v>24</v>
      </c>
      <c r="K4239" s="12" t="s">
        <v>25</v>
      </c>
      <c r="L4239" s="12" t="s">
        <v>39</v>
      </c>
      <c r="M4239" s="11" t="s">
        <v>27</v>
      </c>
      <c r="N4239" s="11" t="s">
        <v>28</v>
      </c>
      <c r="O4239" s="12" t="s">
        <v>29</v>
      </c>
      <c r="P4239" s="12"/>
      <c r="Q4239" s="15" t="s">
        <v>18405</v>
      </c>
      <c r="R4239" s="12" t="s">
        <v>42</v>
      </c>
      <c r="S4239" s="11" t="s">
        <v>18406</v>
      </c>
      <c r="T4239" s="11" t="s">
        <v>18407</v>
      </c>
    </row>
    <row x14ac:dyDescent="0.25" r="4240" customHeight="1" ht="19.5">
      <c r="A4240" s="18">
        <v>45208</v>
      </c>
      <c r="B4240" s="11" t="s">
        <v>18408</v>
      </c>
      <c r="C4240" s="11" t="s">
        <v>4212</v>
      </c>
      <c r="D4240" s="12"/>
      <c r="E4240" s="13">
        <v>13247288761</v>
      </c>
      <c r="F4240" s="11" t="s">
        <v>9365</v>
      </c>
      <c r="G4240" s="12" t="s">
        <v>115</v>
      </c>
      <c r="H4240" s="12"/>
      <c r="I4240" s="14" t="s">
        <v>99</v>
      </c>
      <c r="J4240" s="12" t="s">
        <v>24</v>
      </c>
      <c r="K4240" s="12" t="s">
        <v>25</v>
      </c>
      <c r="L4240" s="12" t="s">
        <v>39</v>
      </c>
      <c r="M4240" s="11" t="s">
        <v>27</v>
      </c>
      <c r="N4240" s="11" t="s">
        <v>28</v>
      </c>
      <c r="O4240" s="12" t="s">
        <v>29</v>
      </c>
      <c r="P4240" s="12"/>
      <c r="Q4240" s="15" t="s">
        <v>18409</v>
      </c>
      <c r="R4240" s="12" t="s">
        <v>42</v>
      </c>
      <c r="S4240" s="11" t="s">
        <v>18410</v>
      </c>
      <c r="T4240" s="11" t="s">
        <v>16504</v>
      </c>
    </row>
    <row x14ac:dyDescent="0.25" r="4241" customHeight="1" ht="19.5">
      <c r="A4241" s="18">
        <v>45208</v>
      </c>
      <c r="B4241" s="11" t="s">
        <v>18411</v>
      </c>
      <c r="C4241" s="11" t="s">
        <v>545</v>
      </c>
      <c r="D4241" s="12"/>
      <c r="E4241" s="13">
        <v>15629371823</v>
      </c>
      <c r="F4241" s="11" t="s">
        <v>18412</v>
      </c>
      <c r="G4241" s="12" t="s">
        <v>48</v>
      </c>
      <c r="H4241" s="12"/>
      <c r="I4241" s="14" t="s">
        <v>290</v>
      </c>
      <c r="J4241" s="12" t="s">
        <v>24</v>
      </c>
      <c r="K4241" s="12" t="s">
        <v>25</v>
      </c>
      <c r="L4241" s="12" t="s">
        <v>39</v>
      </c>
      <c r="M4241" s="11" t="s">
        <v>27</v>
      </c>
      <c r="N4241" s="11" t="s">
        <v>28</v>
      </c>
      <c r="O4241" s="12" t="s">
        <v>29</v>
      </c>
      <c r="P4241" s="12"/>
      <c r="Q4241" s="15" t="s">
        <v>18413</v>
      </c>
      <c r="R4241" s="12" t="s">
        <v>42</v>
      </c>
      <c r="S4241" s="11" t="s">
        <v>18414</v>
      </c>
      <c r="T4241" s="11" t="s">
        <v>18415</v>
      </c>
    </row>
    <row x14ac:dyDescent="0.25" r="4242" customHeight="1" ht="19.5">
      <c r="A4242" s="18">
        <v>45208</v>
      </c>
      <c r="B4242" s="11" t="s">
        <v>18416</v>
      </c>
      <c r="C4242" s="11" t="s">
        <v>691</v>
      </c>
      <c r="D4242" s="12"/>
      <c r="E4242" s="13">
        <v>15337402868</v>
      </c>
      <c r="F4242" s="11" t="s">
        <v>18417</v>
      </c>
      <c r="G4242" s="12" t="s">
        <v>23</v>
      </c>
      <c r="H4242" s="12" t="s">
        <v>98</v>
      </c>
      <c r="I4242" s="14" t="s">
        <v>87</v>
      </c>
      <c r="J4242" s="12" t="s">
        <v>24</v>
      </c>
      <c r="K4242" s="12" t="s">
        <v>25</v>
      </c>
      <c r="L4242" s="12" t="s">
        <v>39</v>
      </c>
      <c r="M4242" s="11" t="s">
        <v>40</v>
      </c>
      <c r="N4242" s="11" t="s">
        <v>28</v>
      </c>
      <c r="O4242" s="12" t="s">
        <v>29</v>
      </c>
      <c r="P4242" s="12"/>
      <c r="Q4242" s="15" t="s">
        <v>18418</v>
      </c>
      <c r="R4242" s="12" t="s">
        <v>42</v>
      </c>
      <c r="S4242" s="11" t="s">
        <v>18419</v>
      </c>
      <c r="T4242" s="11"/>
    </row>
    <row x14ac:dyDescent="0.25" r="4243" customHeight="1" ht="19.5">
      <c r="A4243" s="18">
        <v>45208</v>
      </c>
      <c r="B4243" s="11" t="s">
        <v>18420</v>
      </c>
      <c r="C4243" s="11" t="s">
        <v>18421</v>
      </c>
      <c r="D4243" s="12"/>
      <c r="E4243" s="13">
        <v>18671772590</v>
      </c>
      <c r="F4243" s="11" t="s">
        <v>13580</v>
      </c>
      <c r="G4243" s="12" t="s">
        <v>115</v>
      </c>
      <c r="H4243" s="12"/>
      <c r="I4243" s="14" t="s">
        <v>381</v>
      </c>
      <c r="J4243" s="12" t="s">
        <v>24</v>
      </c>
      <c r="K4243" s="12" t="s">
        <v>25</v>
      </c>
      <c r="L4243" s="12" t="s">
        <v>39</v>
      </c>
      <c r="M4243" s="11" t="s">
        <v>40</v>
      </c>
      <c r="N4243" s="11" t="s">
        <v>28</v>
      </c>
      <c r="O4243" s="12" t="s">
        <v>29</v>
      </c>
      <c r="P4243" s="12"/>
      <c r="Q4243" s="15" t="s">
        <v>18422</v>
      </c>
      <c r="R4243" s="12" t="s">
        <v>42</v>
      </c>
      <c r="S4243" s="11" t="s">
        <v>18423</v>
      </c>
      <c r="T4243" s="11"/>
    </row>
    <row x14ac:dyDescent="0.25" r="4244" customHeight="1" ht="19.5">
      <c r="A4244" s="18">
        <v>45208</v>
      </c>
      <c r="B4244" s="11" t="s">
        <v>18424</v>
      </c>
      <c r="C4244" s="11" t="s">
        <v>691</v>
      </c>
      <c r="D4244" s="12"/>
      <c r="E4244" s="13">
        <v>13135803179</v>
      </c>
      <c r="F4244" s="11" t="s">
        <v>18425</v>
      </c>
      <c r="G4244" s="12" t="s">
        <v>289</v>
      </c>
      <c r="H4244" s="12"/>
      <c r="I4244" s="14" t="s">
        <v>99</v>
      </c>
      <c r="J4244" s="12" t="s">
        <v>24</v>
      </c>
      <c r="K4244" s="12" t="s">
        <v>25</v>
      </c>
      <c r="L4244" s="12" t="s">
        <v>39</v>
      </c>
      <c r="M4244" s="11" t="s">
        <v>40</v>
      </c>
      <c r="N4244" s="11" t="s">
        <v>28</v>
      </c>
      <c r="O4244" s="12" t="s">
        <v>29</v>
      </c>
      <c r="P4244" s="12"/>
      <c r="Q4244" s="15" t="s">
        <v>18426</v>
      </c>
      <c r="R4244" s="12" t="s">
        <v>42</v>
      </c>
      <c r="S4244" s="11" t="s">
        <v>18427</v>
      </c>
      <c r="T4244" s="11"/>
    </row>
    <row x14ac:dyDescent="0.25" r="4245" customHeight="1" ht="19.5">
      <c r="A4245" s="18">
        <v>45208</v>
      </c>
      <c r="B4245" s="11" t="s">
        <v>18428</v>
      </c>
      <c r="C4245" s="11" t="s">
        <v>874</v>
      </c>
      <c r="D4245" s="12"/>
      <c r="E4245" s="13">
        <v>15327664490</v>
      </c>
      <c r="F4245" s="11" t="s">
        <v>18429</v>
      </c>
      <c r="G4245" s="12" t="s">
        <v>23</v>
      </c>
      <c r="H4245" s="12" t="s">
        <v>98</v>
      </c>
      <c r="I4245" s="14" t="s">
        <v>381</v>
      </c>
      <c r="J4245" s="12" t="s">
        <v>24</v>
      </c>
      <c r="K4245" s="12" t="s">
        <v>25</v>
      </c>
      <c r="L4245" s="12" t="s">
        <v>39</v>
      </c>
      <c r="M4245" s="11" t="s">
        <v>40</v>
      </c>
      <c r="N4245" s="11" t="s">
        <v>28</v>
      </c>
      <c r="O4245" s="12" t="s">
        <v>29</v>
      </c>
      <c r="P4245" s="12"/>
      <c r="Q4245" s="15" t="s">
        <v>18430</v>
      </c>
      <c r="R4245" s="12" t="s">
        <v>42</v>
      </c>
      <c r="S4245" s="11" t="s">
        <v>18431</v>
      </c>
      <c r="T4245" s="11"/>
    </row>
    <row x14ac:dyDescent="0.25" r="4246" customHeight="1" ht="19.5">
      <c r="A4246" s="18">
        <v>45208</v>
      </c>
      <c r="B4246" s="11" t="s">
        <v>18432</v>
      </c>
      <c r="C4246" s="11" t="s">
        <v>3101</v>
      </c>
      <c r="D4246" s="12"/>
      <c r="E4246" s="13">
        <v>15629350137</v>
      </c>
      <c r="F4246" s="11" t="s">
        <v>18433</v>
      </c>
      <c r="G4246" s="12" t="s">
        <v>23</v>
      </c>
      <c r="H4246" s="12"/>
      <c r="I4246" s="14">
        <v>10015</v>
      </c>
      <c r="J4246" s="12" t="s">
        <v>24</v>
      </c>
      <c r="K4246" s="12" t="s">
        <v>69</v>
      </c>
      <c r="L4246" s="12" t="s">
        <v>26</v>
      </c>
      <c r="M4246" s="11" t="s">
        <v>27</v>
      </c>
      <c r="N4246" s="11" t="s">
        <v>28</v>
      </c>
      <c r="O4246" s="12" t="s">
        <v>29</v>
      </c>
      <c r="P4246" s="12"/>
      <c r="Q4246" s="15" t="s">
        <v>18434</v>
      </c>
      <c r="R4246" s="12" t="s">
        <v>31</v>
      </c>
      <c r="S4246" s="11" t="s">
        <v>18435</v>
      </c>
      <c r="T4246" s="11"/>
    </row>
    <row x14ac:dyDescent="0.25" r="4247" customHeight="1" ht="19.5">
      <c r="A4247" s="18">
        <v>45208</v>
      </c>
      <c r="B4247" s="11" t="s">
        <v>18436</v>
      </c>
      <c r="C4247" s="11" t="s">
        <v>17606</v>
      </c>
      <c r="D4247" s="12"/>
      <c r="E4247" s="13">
        <v>18572394851</v>
      </c>
      <c r="F4247" s="11" t="s">
        <v>18437</v>
      </c>
      <c r="G4247" s="12" t="s">
        <v>74</v>
      </c>
      <c r="H4247" s="12"/>
      <c r="I4247" s="14" t="s">
        <v>18438</v>
      </c>
      <c r="J4247" s="12" t="s">
        <v>24</v>
      </c>
      <c r="K4247" s="12" t="s">
        <v>25</v>
      </c>
      <c r="L4247" s="12" t="s">
        <v>39</v>
      </c>
      <c r="M4247" s="11" t="s">
        <v>40</v>
      </c>
      <c r="N4247" s="11" t="s">
        <v>624</v>
      </c>
      <c r="O4247" s="12" t="s">
        <v>29</v>
      </c>
      <c r="P4247" s="12"/>
      <c r="Q4247" s="15" t="s">
        <v>18439</v>
      </c>
      <c r="R4247" s="12" t="s">
        <v>42</v>
      </c>
      <c r="S4247" s="11" t="s">
        <v>18440</v>
      </c>
      <c r="T4247" s="11" t="s">
        <v>18441</v>
      </c>
    </row>
    <row x14ac:dyDescent="0.25" r="4248" customHeight="1" ht="19.5">
      <c r="A4248" s="18">
        <v>45208</v>
      </c>
      <c r="B4248" s="11" t="s">
        <v>18442</v>
      </c>
      <c r="C4248" s="11" t="s">
        <v>691</v>
      </c>
      <c r="D4248" s="12"/>
      <c r="E4248" s="13">
        <v>13207200160</v>
      </c>
      <c r="F4248" s="11" t="s">
        <v>18443</v>
      </c>
      <c r="G4248" s="12" t="s">
        <v>62</v>
      </c>
      <c r="H4248" s="12"/>
      <c r="I4248" s="14" t="s">
        <v>290</v>
      </c>
      <c r="J4248" s="12" t="s">
        <v>24</v>
      </c>
      <c r="K4248" s="12" t="s">
        <v>25</v>
      </c>
      <c r="L4248" s="12" t="s">
        <v>39</v>
      </c>
      <c r="M4248" s="11" t="s">
        <v>40</v>
      </c>
      <c r="N4248" s="11" t="s">
        <v>28</v>
      </c>
      <c r="O4248" s="12" t="s">
        <v>29</v>
      </c>
      <c r="P4248" s="12"/>
      <c r="Q4248" s="15" t="s">
        <v>18444</v>
      </c>
      <c r="R4248" s="12" t="s">
        <v>42</v>
      </c>
      <c r="S4248" s="11" t="s">
        <v>18445</v>
      </c>
      <c r="T4248" s="11" t="s">
        <v>18446</v>
      </c>
    </row>
    <row x14ac:dyDescent="0.25" r="4249" customHeight="1" ht="19.5">
      <c r="A4249" s="18">
        <v>45208</v>
      </c>
      <c r="B4249" s="11" t="s">
        <v>18447</v>
      </c>
      <c r="C4249" s="11" t="s">
        <v>545</v>
      </c>
      <c r="D4249" s="12"/>
      <c r="E4249" s="13">
        <v>13343531513</v>
      </c>
      <c r="F4249" s="11" t="s">
        <v>18448</v>
      </c>
      <c r="G4249" s="12" t="s">
        <v>74</v>
      </c>
      <c r="H4249" s="12"/>
      <c r="I4249" s="14" t="s">
        <v>254</v>
      </c>
      <c r="J4249" s="12" t="s">
        <v>24</v>
      </c>
      <c r="K4249" s="12" t="s">
        <v>25</v>
      </c>
      <c r="L4249" s="12" t="s">
        <v>39</v>
      </c>
      <c r="M4249" s="11" t="s">
        <v>40</v>
      </c>
      <c r="N4249" s="11" t="s">
        <v>28</v>
      </c>
      <c r="O4249" s="12" t="s">
        <v>29</v>
      </c>
      <c r="P4249" s="12"/>
      <c r="Q4249" s="15" t="s">
        <v>18449</v>
      </c>
      <c r="R4249" s="12" t="s">
        <v>42</v>
      </c>
      <c r="S4249" s="11" t="s">
        <v>18450</v>
      </c>
      <c r="T4249" s="11" t="s">
        <v>18451</v>
      </c>
    </row>
    <row x14ac:dyDescent="0.25" r="4250" customHeight="1" ht="19.5">
      <c r="A4250" s="18">
        <v>45208</v>
      </c>
      <c r="B4250" s="11" t="s">
        <v>18452</v>
      </c>
      <c r="C4250" s="11" t="s">
        <v>691</v>
      </c>
      <c r="D4250" s="12"/>
      <c r="E4250" s="13">
        <v>18972016981</v>
      </c>
      <c r="F4250" s="11" t="s">
        <v>18453</v>
      </c>
      <c r="G4250" s="12" t="s">
        <v>74</v>
      </c>
      <c r="H4250" s="12"/>
      <c r="I4250" s="14" t="s">
        <v>486</v>
      </c>
      <c r="J4250" s="12" t="s">
        <v>24</v>
      </c>
      <c r="K4250" s="12" t="s">
        <v>25</v>
      </c>
      <c r="L4250" s="12" t="s">
        <v>39</v>
      </c>
      <c r="M4250" s="11" t="s">
        <v>40</v>
      </c>
      <c r="N4250" s="11" t="s">
        <v>28</v>
      </c>
      <c r="O4250" s="12" t="s">
        <v>29</v>
      </c>
      <c r="P4250" s="12"/>
      <c r="Q4250" s="15" t="s">
        <v>18454</v>
      </c>
      <c r="R4250" s="12" t="s">
        <v>42</v>
      </c>
      <c r="S4250" s="11" t="s">
        <v>18455</v>
      </c>
      <c r="T4250" s="11" t="s">
        <v>18456</v>
      </c>
    </row>
    <row x14ac:dyDescent="0.25" r="4251" customHeight="1" ht="19.5">
      <c r="A4251" s="18">
        <v>45208</v>
      </c>
      <c r="B4251" s="11" t="s">
        <v>18457</v>
      </c>
      <c r="C4251" s="11" t="s">
        <v>3101</v>
      </c>
      <c r="D4251" s="12"/>
      <c r="E4251" s="13">
        <v>18671605249</v>
      </c>
      <c r="F4251" s="11" t="s">
        <v>18458</v>
      </c>
      <c r="G4251" s="12" t="s">
        <v>56</v>
      </c>
      <c r="H4251" s="12"/>
      <c r="I4251" s="14" t="s">
        <v>796</v>
      </c>
      <c r="J4251" s="12" t="s">
        <v>24</v>
      </c>
      <c r="K4251" s="12" t="s">
        <v>25</v>
      </c>
      <c r="L4251" s="12" t="s">
        <v>39</v>
      </c>
      <c r="M4251" s="11" t="s">
        <v>40</v>
      </c>
      <c r="N4251" s="11" t="s">
        <v>28</v>
      </c>
      <c r="O4251" s="12" t="s">
        <v>29</v>
      </c>
      <c r="P4251" s="12"/>
      <c r="Q4251" s="15" t="s">
        <v>18459</v>
      </c>
      <c r="R4251" s="12" t="s">
        <v>42</v>
      </c>
      <c r="S4251" s="11" t="s">
        <v>18460</v>
      </c>
      <c r="T4251" s="11" t="s">
        <v>18461</v>
      </c>
    </row>
    <row x14ac:dyDescent="0.25" r="4252" customHeight="1" ht="19.5">
      <c r="A4252" s="18">
        <v>45208</v>
      </c>
      <c r="B4252" s="11" t="s">
        <v>18462</v>
      </c>
      <c r="C4252" s="11" t="s">
        <v>545</v>
      </c>
      <c r="D4252" s="12"/>
      <c r="E4252" s="13">
        <v>13177077070</v>
      </c>
      <c r="F4252" s="11" t="s">
        <v>18463</v>
      </c>
      <c r="G4252" s="12" t="s">
        <v>62</v>
      </c>
      <c r="H4252" s="12"/>
      <c r="I4252" s="14" t="s">
        <v>433</v>
      </c>
      <c r="J4252" s="12" t="s">
        <v>24</v>
      </c>
      <c r="K4252" s="12" t="s">
        <v>25</v>
      </c>
      <c r="L4252" s="12" t="s">
        <v>39</v>
      </c>
      <c r="M4252" s="11" t="s">
        <v>40</v>
      </c>
      <c r="N4252" s="11" t="s">
        <v>28</v>
      </c>
      <c r="O4252" s="12" t="s">
        <v>29</v>
      </c>
      <c r="P4252" s="12"/>
      <c r="Q4252" s="15" t="s">
        <v>18464</v>
      </c>
      <c r="R4252" s="12" t="s">
        <v>42</v>
      </c>
      <c r="S4252" s="11" t="s">
        <v>18465</v>
      </c>
      <c r="T4252" s="11" t="s">
        <v>18466</v>
      </c>
    </row>
    <row x14ac:dyDescent="0.25" r="4253" customHeight="1" ht="19.5">
      <c r="A4253" s="18">
        <v>45208</v>
      </c>
      <c r="B4253" s="11" t="s">
        <v>18467</v>
      </c>
      <c r="C4253" s="11" t="s">
        <v>6057</v>
      </c>
      <c r="D4253" s="12"/>
      <c r="E4253" s="13">
        <v>15572721598</v>
      </c>
      <c r="F4253" s="11" t="s">
        <v>18468</v>
      </c>
      <c r="G4253" s="12" t="s">
        <v>37</v>
      </c>
      <c r="H4253" s="12"/>
      <c r="I4253" s="14" t="s">
        <v>235</v>
      </c>
      <c r="J4253" s="12" t="s">
        <v>24</v>
      </c>
      <c r="K4253" s="12" t="s">
        <v>25</v>
      </c>
      <c r="L4253" s="12" t="s">
        <v>39</v>
      </c>
      <c r="M4253" s="11" t="s">
        <v>40</v>
      </c>
      <c r="N4253" s="11" t="s">
        <v>183</v>
      </c>
      <c r="O4253" s="12" t="s">
        <v>29</v>
      </c>
      <c r="P4253" s="12"/>
      <c r="Q4253" s="15" t="s">
        <v>18469</v>
      </c>
      <c r="R4253" s="12" t="s">
        <v>42</v>
      </c>
      <c r="S4253" s="11" t="s">
        <v>18470</v>
      </c>
      <c r="T4253" s="11" t="s">
        <v>18471</v>
      </c>
    </row>
    <row x14ac:dyDescent="0.25" r="4254" customHeight="1" ht="19.5">
      <c r="A4254" s="18">
        <v>45208</v>
      </c>
      <c r="B4254" s="11" t="s">
        <v>18472</v>
      </c>
      <c r="C4254" s="11" t="s">
        <v>4273</v>
      </c>
      <c r="D4254" s="12"/>
      <c r="E4254" s="13">
        <v>13177074294</v>
      </c>
      <c r="F4254" s="11" t="s">
        <v>1457</v>
      </c>
      <c r="G4254" s="12" t="s">
        <v>289</v>
      </c>
      <c r="H4254" s="12" t="s">
        <v>98</v>
      </c>
      <c r="I4254" s="14">
        <v>10015</v>
      </c>
      <c r="J4254" s="12" t="s">
        <v>24</v>
      </c>
      <c r="K4254" s="12" t="s">
        <v>69</v>
      </c>
      <c r="L4254" s="12" t="s">
        <v>26</v>
      </c>
      <c r="M4254" s="11" t="s">
        <v>675</v>
      </c>
      <c r="N4254" s="11" t="s">
        <v>28</v>
      </c>
      <c r="O4254" s="12" t="s">
        <v>29</v>
      </c>
      <c r="P4254" s="12"/>
      <c r="Q4254" s="15" t="s">
        <v>18473</v>
      </c>
      <c r="R4254" s="12" t="s">
        <v>31</v>
      </c>
      <c r="S4254" s="11" t="s">
        <v>18474</v>
      </c>
      <c r="T4254" s="11"/>
    </row>
    <row x14ac:dyDescent="0.25" r="4255" customHeight="1" ht="19.5">
      <c r="A4255" s="18">
        <v>45208</v>
      </c>
      <c r="B4255" s="11" t="s">
        <v>18475</v>
      </c>
      <c r="C4255" s="11" t="s">
        <v>46</v>
      </c>
      <c r="D4255" s="12"/>
      <c r="E4255" s="13">
        <v>13227280919</v>
      </c>
      <c r="F4255" s="11" t="s">
        <v>18476</v>
      </c>
      <c r="G4255" s="12" t="s">
        <v>289</v>
      </c>
      <c r="H4255" s="12" t="s">
        <v>121</v>
      </c>
      <c r="I4255" s="14">
        <v>10015</v>
      </c>
      <c r="J4255" s="12" t="s">
        <v>24</v>
      </c>
      <c r="K4255" s="12" t="s">
        <v>69</v>
      </c>
      <c r="L4255" s="12" t="s">
        <v>26</v>
      </c>
      <c r="M4255" s="11" t="s">
        <v>27</v>
      </c>
      <c r="N4255" s="11" t="s">
        <v>28</v>
      </c>
      <c r="O4255" s="12" t="s">
        <v>29</v>
      </c>
      <c r="P4255" s="12"/>
      <c r="Q4255" s="15" t="s">
        <v>18477</v>
      </c>
      <c r="R4255" s="12" t="s">
        <v>31</v>
      </c>
      <c r="S4255" s="11" t="s">
        <v>18478</v>
      </c>
      <c r="T4255" s="11" t="s">
        <v>18479</v>
      </c>
    </row>
    <row x14ac:dyDescent="0.25" r="4256" customHeight="1" ht="19.5">
      <c r="A4256" s="18">
        <v>45208</v>
      </c>
      <c r="B4256" s="11" t="s">
        <v>18480</v>
      </c>
      <c r="C4256" s="11" t="s">
        <v>18481</v>
      </c>
      <c r="D4256" s="12"/>
      <c r="E4256" s="13">
        <v>15671036243</v>
      </c>
      <c r="F4256" s="11" t="s">
        <v>18482</v>
      </c>
      <c r="G4256" s="12" t="s">
        <v>48</v>
      </c>
      <c r="H4256" s="12"/>
      <c r="I4256" s="14" t="s">
        <v>8225</v>
      </c>
      <c r="J4256" s="12" t="s">
        <v>24</v>
      </c>
      <c r="K4256" s="12" t="s">
        <v>25</v>
      </c>
      <c r="L4256" s="12" t="s">
        <v>26</v>
      </c>
      <c r="M4256" s="11" t="s">
        <v>18483</v>
      </c>
      <c r="N4256" s="11" t="s">
        <v>8226</v>
      </c>
      <c r="O4256" s="12" t="s">
        <v>29</v>
      </c>
      <c r="P4256" s="12"/>
      <c r="Q4256" s="15" t="s">
        <v>18484</v>
      </c>
      <c r="R4256" s="12" t="s">
        <v>8227</v>
      </c>
      <c r="S4256" s="11" t="s">
        <v>18485</v>
      </c>
      <c r="T4256" s="11"/>
    </row>
    <row x14ac:dyDescent="0.25" r="4257" customHeight="1" ht="19.5">
      <c r="A4257" s="18">
        <v>45208</v>
      </c>
      <c r="B4257" s="11" t="s">
        <v>18486</v>
      </c>
      <c r="C4257" s="11" t="s">
        <v>7138</v>
      </c>
      <c r="D4257" s="12"/>
      <c r="E4257" s="13">
        <v>13247288761</v>
      </c>
      <c r="F4257" s="11" t="s">
        <v>9365</v>
      </c>
      <c r="G4257" s="12" t="s">
        <v>115</v>
      </c>
      <c r="H4257" s="12"/>
      <c r="I4257" s="14" t="s">
        <v>328</v>
      </c>
      <c r="J4257" s="12" t="s">
        <v>24</v>
      </c>
      <c r="K4257" s="12" t="s">
        <v>25</v>
      </c>
      <c r="L4257" s="12" t="s">
        <v>39</v>
      </c>
      <c r="M4257" s="11" t="s">
        <v>27</v>
      </c>
      <c r="N4257" s="11" t="s">
        <v>4770</v>
      </c>
      <c r="O4257" s="12" t="s">
        <v>29</v>
      </c>
      <c r="P4257" s="12"/>
      <c r="Q4257" s="15" t="s">
        <v>18487</v>
      </c>
      <c r="R4257" s="12" t="s">
        <v>7139</v>
      </c>
      <c r="S4257" s="11" t="s">
        <v>12453</v>
      </c>
      <c r="T4257" s="11"/>
    </row>
    <row x14ac:dyDescent="0.25" r="4258" customHeight="1" ht="19.5">
      <c r="A4258" s="18">
        <v>45208</v>
      </c>
      <c r="B4258" s="11" t="s">
        <v>18488</v>
      </c>
      <c r="C4258" s="11" t="s">
        <v>72</v>
      </c>
      <c r="D4258" s="12"/>
      <c r="E4258" s="13">
        <v>19164289116</v>
      </c>
      <c r="F4258" s="11" t="s">
        <v>18489</v>
      </c>
      <c r="G4258" s="12"/>
      <c r="H4258" s="12"/>
      <c r="I4258" s="14">
        <v>10015</v>
      </c>
      <c r="J4258" s="12" t="s">
        <v>24</v>
      </c>
      <c r="K4258" s="12" t="s">
        <v>25</v>
      </c>
      <c r="L4258" s="12" t="s">
        <v>39</v>
      </c>
      <c r="M4258" s="11" t="s">
        <v>27</v>
      </c>
      <c r="N4258" s="11" t="s">
        <v>28</v>
      </c>
      <c r="O4258" s="12" t="s">
        <v>29</v>
      </c>
      <c r="P4258" s="12"/>
      <c r="Q4258" s="15" t="s">
        <v>18490</v>
      </c>
      <c r="R4258" s="12" t="s">
        <v>31</v>
      </c>
      <c r="S4258" s="11" t="s">
        <v>18491</v>
      </c>
      <c r="T4258" s="11" t="s">
        <v>18492</v>
      </c>
    </row>
    <row x14ac:dyDescent="0.25" r="4259" customHeight="1" ht="19.5">
      <c r="A4259" s="18">
        <v>45208</v>
      </c>
      <c r="B4259" s="11" t="s">
        <v>18493</v>
      </c>
      <c r="C4259" s="11" t="s">
        <v>545</v>
      </c>
      <c r="D4259" s="12"/>
      <c r="E4259" s="13">
        <v>13277178276</v>
      </c>
      <c r="F4259" s="11" t="s">
        <v>8139</v>
      </c>
      <c r="G4259" s="12" t="s">
        <v>289</v>
      </c>
      <c r="H4259" s="12" t="s">
        <v>98</v>
      </c>
      <c r="I4259" s="14" t="s">
        <v>99</v>
      </c>
      <c r="J4259" s="12" t="s">
        <v>24</v>
      </c>
      <c r="K4259" s="12" t="s">
        <v>25</v>
      </c>
      <c r="L4259" s="12" t="s">
        <v>39</v>
      </c>
      <c r="M4259" s="11" t="s">
        <v>27</v>
      </c>
      <c r="N4259" s="11" t="s">
        <v>28</v>
      </c>
      <c r="O4259" s="12" t="s">
        <v>29</v>
      </c>
      <c r="P4259" s="12"/>
      <c r="Q4259" s="15" t="s">
        <v>18494</v>
      </c>
      <c r="R4259" s="12" t="s">
        <v>42</v>
      </c>
      <c r="S4259" s="11" t="s">
        <v>18495</v>
      </c>
      <c r="T4259" s="11" t="s">
        <v>18496</v>
      </c>
    </row>
    <row x14ac:dyDescent="0.25" r="4260" customHeight="1" ht="19.5">
      <c r="A4260" s="18">
        <v>45208</v>
      </c>
      <c r="B4260" s="11" t="s">
        <v>18497</v>
      </c>
      <c r="C4260" s="11" t="s">
        <v>5626</v>
      </c>
      <c r="D4260" s="12"/>
      <c r="E4260" s="13">
        <v>18671768608</v>
      </c>
      <c r="F4260" s="11" t="s">
        <v>18498</v>
      </c>
      <c r="G4260" s="12" t="s">
        <v>48</v>
      </c>
      <c r="H4260" s="12"/>
      <c r="I4260" s="14" t="s">
        <v>221</v>
      </c>
      <c r="J4260" s="12" t="s">
        <v>24</v>
      </c>
      <c r="K4260" s="12" t="s">
        <v>25</v>
      </c>
      <c r="L4260" s="12" t="s">
        <v>39</v>
      </c>
      <c r="M4260" s="11" t="s">
        <v>40</v>
      </c>
      <c r="N4260" s="11" t="s">
        <v>28</v>
      </c>
      <c r="O4260" s="12" t="s">
        <v>29</v>
      </c>
      <c r="P4260" s="12"/>
      <c r="Q4260" s="15" t="s">
        <v>18499</v>
      </c>
      <c r="R4260" s="12" t="s">
        <v>42</v>
      </c>
      <c r="S4260" s="11" t="s">
        <v>18500</v>
      </c>
      <c r="T4260" s="11" t="s">
        <v>18501</v>
      </c>
    </row>
    <row x14ac:dyDescent="0.25" r="4261" customHeight="1" ht="19.5">
      <c r="A4261" s="18">
        <v>45208</v>
      </c>
      <c r="B4261" s="11" t="s">
        <v>18502</v>
      </c>
      <c r="C4261" s="11" t="s">
        <v>54</v>
      </c>
      <c r="D4261" s="12"/>
      <c r="E4261" s="13">
        <v>15572776730</v>
      </c>
      <c r="F4261" s="11" t="s">
        <v>18503</v>
      </c>
      <c r="G4261" s="12" t="s">
        <v>23</v>
      </c>
      <c r="H4261" s="12"/>
      <c r="I4261" s="14" t="s">
        <v>68</v>
      </c>
      <c r="J4261" s="12" t="s">
        <v>24</v>
      </c>
      <c r="K4261" s="12" t="s">
        <v>25</v>
      </c>
      <c r="L4261" s="12" t="s">
        <v>39</v>
      </c>
      <c r="M4261" s="11" t="s">
        <v>40</v>
      </c>
      <c r="N4261" s="11" t="s">
        <v>28</v>
      </c>
      <c r="O4261" s="12" t="s">
        <v>29</v>
      </c>
      <c r="P4261" s="12"/>
      <c r="Q4261" s="15" t="s">
        <v>18504</v>
      </c>
      <c r="R4261" s="12" t="s">
        <v>42</v>
      </c>
      <c r="S4261" s="11" t="s">
        <v>18505</v>
      </c>
      <c r="T4261" s="11" t="s">
        <v>18506</v>
      </c>
    </row>
    <row x14ac:dyDescent="0.25" r="4262" customHeight="1" ht="19.5">
      <c r="A4262" s="18">
        <v>45208</v>
      </c>
      <c r="B4262" s="11" t="s">
        <v>18507</v>
      </c>
      <c r="C4262" s="11" t="s">
        <v>7578</v>
      </c>
      <c r="D4262" s="12"/>
      <c r="E4262" s="13">
        <v>13487290288</v>
      </c>
      <c r="F4262" s="11" t="s">
        <v>18508</v>
      </c>
      <c r="G4262" s="12" t="s">
        <v>23</v>
      </c>
      <c r="H4262" s="12"/>
      <c r="I4262" s="14" t="s">
        <v>142</v>
      </c>
      <c r="J4262" s="12" t="s">
        <v>24</v>
      </c>
      <c r="K4262" s="12" t="s">
        <v>25</v>
      </c>
      <c r="L4262" s="12" t="s">
        <v>39</v>
      </c>
      <c r="M4262" s="11" t="s">
        <v>40</v>
      </c>
      <c r="N4262" s="11" t="s">
        <v>28</v>
      </c>
      <c r="O4262" s="12" t="s">
        <v>29</v>
      </c>
      <c r="P4262" s="12"/>
      <c r="Q4262" s="15" t="s">
        <v>18509</v>
      </c>
      <c r="R4262" s="12" t="s">
        <v>42</v>
      </c>
      <c r="S4262" s="11" t="s">
        <v>18510</v>
      </c>
      <c r="T4262" s="11" t="s">
        <v>18511</v>
      </c>
    </row>
    <row x14ac:dyDescent="0.25" r="4263" customHeight="1" ht="19.5">
      <c r="A4263" s="18">
        <v>45208</v>
      </c>
      <c r="B4263" s="11" t="s">
        <v>18512</v>
      </c>
      <c r="C4263" s="11" t="s">
        <v>5473</v>
      </c>
      <c r="D4263" s="12"/>
      <c r="E4263" s="13" t="s">
        <v>18513</v>
      </c>
      <c r="F4263" s="11" t="s">
        <v>18514</v>
      </c>
      <c r="G4263" s="12" t="s">
        <v>74</v>
      </c>
      <c r="H4263" s="12"/>
      <c r="I4263" s="14" t="s">
        <v>148</v>
      </c>
      <c r="J4263" s="12" t="s">
        <v>24</v>
      </c>
      <c r="K4263" s="12" t="s">
        <v>25</v>
      </c>
      <c r="L4263" s="12" t="s">
        <v>39</v>
      </c>
      <c r="M4263" s="11" t="s">
        <v>149</v>
      </c>
      <c r="N4263" s="11" t="s">
        <v>28</v>
      </c>
      <c r="O4263" s="12" t="s">
        <v>29</v>
      </c>
      <c r="P4263" s="12"/>
      <c r="Q4263" s="15" t="s">
        <v>18515</v>
      </c>
      <c r="R4263" s="12" t="s">
        <v>42</v>
      </c>
      <c r="S4263" s="11" t="s">
        <v>18516</v>
      </c>
      <c r="T4263" s="11" t="s">
        <v>18517</v>
      </c>
    </row>
    <row x14ac:dyDescent="0.25" r="4264" customHeight="1" ht="19.5">
      <c r="A4264" s="18">
        <v>45208</v>
      </c>
      <c r="B4264" s="11" t="s">
        <v>18518</v>
      </c>
      <c r="C4264" s="11" t="s">
        <v>12652</v>
      </c>
      <c r="D4264" s="12"/>
      <c r="E4264" s="13">
        <v>13277257209</v>
      </c>
      <c r="F4264" s="11" t="s">
        <v>5067</v>
      </c>
      <c r="G4264" s="12" t="s">
        <v>48</v>
      </c>
      <c r="H4264" s="12"/>
      <c r="I4264" s="14" t="s">
        <v>1504</v>
      </c>
      <c r="J4264" s="12" t="s">
        <v>24</v>
      </c>
      <c r="K4264" s="12" t="s">
        <v>25</v>
      </c>
      <c r="L4264" s="12" t="s">
        <v>39</v>
      </c>
      <c r="M4264" s="11" t="s">
        <v>40</v>
      </c>
      <c r="N4264" s="11" t="s">
        <v>28</v>
      </c>
      <c r="O4264" s="12" t="s">
        <v>29</v>
      </c>
      <c r="P4264" s="12"/>
      <c r="Q4264" s="15" t="s">
        <v>18519</v>
      </c>
      <c r="R4264" s="12" t="s">
        <v>42</v>
      </c>
      <c r="S4264" s="11" t="s">
        <v>18520</v>
      </c>
      <c r="T4264" s="11" t="s">
        <v>18521</v>
      </c>
    </row>
    <row x14ac:dyDescent="0.25" r="4265" customHeight="1" ht="19.5">
      <c r="A4265" s="18">
        <v>45208</v>
      </c>
      <c r="B4265" s="11" t="s">
        <v>18522</v>
      </c>
      <c r="C4265" s="11" t="s">
        <v>5670</v>
      </c>
      <c r="D4265" s="12"/>
      <c r="E4265" s="13">
        <v>18571003553</v>
      </c>
      <c r="F4265" s="11" t="s">
        <v>18523</v>
      </c>
      <c r="G4265" s="12" t="s">
        <v>62</v>
      </c>
      <c r="H4265" s="12"/>
      <c r="I4265" s="14" t="s">
        <v>615</v>
      </c>
      <c r="J4265" s="12" t="s">
        <v>24</v>
      </c>
      <c r="K4265" s="12" t="s">
        <v>25</v>
      </c>
      <c r="L4265" s="12" t="s">
        <v>39</v>
      </c>
      <c r="M4265" s="11" t="s">
        <v>40</v>
      </c>
      <c r="N4265" s="11" t="s">
        <v>28</v>
      </c>
      <c r="O4265" s="12" t="s">
        <v>29</v>
      </c>
      <c r="P4265" s="12"/>
      <c r="Q4265" s="15" t="s">
        <v>18524</v>
      </c>
      <c r="R4265" s="12" t="s">
        <v>42</v>
      </c>
      <c r="S4265" s="11" t="s">
        <v>18525</v>
      </c>
      <c r="T4265" s="11"/>
    </row>
    <row x14ac:dyDescent="0.25" r="4266" customHeight="1" ht="19.5">
      <c r="A4266" s="18">
        <v>45208</v>
      </c>
      <c r="B4266" s="11" t="s">
        <v>18526</v>
      </c>
      <c r="C4266" s="11" t="s">
        <v>5675</v>
      </c>
      <c r="D4266" s="12"/>
      <c r="E4266" s="13">
        <v>13297280492</v>
      </c>
      <c r="F4266" s="11" t="s">
        <v>18527</v>
      </c>
      <c r="G4266" s="12" t="s">
        <v>62</v>
      </c>
      <c r="H4266" s="12" t="s">
        <v>98</v>
      </c>
      <c r="I4266" s="14">
        <v>10015</v>
      </c>
      <c r="J4266" s="12" t="s">
        <v>24</v>
      </c>
      <c r="K4266" s="12" t="s">
        <v>172</v>
      </c>
      <c r="L4266" s="12" t="s">
        <v>26</v>
      </c>
      <c r="M4266" s="11" t="s">
        <v>27</v>
      </c>
      <c r="N4266" s="11" t="s">
        <v>28</v>
      </c>
      <c r="O4266" s="12" t="s">
        <v>29</v>
      </c>
      <c r="P4266" s="12"/>
      <c r="Q4266" s="15" t="s">
        <v>18528</v>
      </c>
      <c r="R4266" s="12" t="s">
        <v>31</v>
      </c>
      <c r="S4266" s="11" t="s">
        <v>18529</v>
      </c>
      <c r="T4266" s="11"/>
    </row>
    <row x14ac:dyDescent="0.25" r="4267" customHeight="1" ht="19.5">
      <c r="A4267" s="18">
        <v>45208</v>
      </c>
      <c r="B4267" s="11" t="s">
        <v>18530</v>
      </c>
      <c r="C4267" s="11" t="s">
        <v>5675</v>
      </c>
      <c r="D4267" s="12"/>
      <c r="E4267" s="13">
        <v>18671792476</v>
      </c>
      <c r="F4267" s="11" t="s">
        <v>18531</v>
      </c>
      <c r="G4267" s="12" t="s">
        <v>115</v>
      </c>
      <c r="H4267" s="12"/>
      <c r="I4267" s="14">
        <v>10015</v>
      </c>
      <c r="J4267" s="12" t="s">
        <v>24</v>
      </c>
      <c r="K4267" s="12" t="s">
        <v>25</v>
      </c>
      <c r="L4267" s="12" t="s">
        <v>26</v>
      </c>
      <c r="M4267" s="11" t="s">
        <v>27</v>
      </c>
      <c r="N4267" s="11" t="s">
        <v>28</v>
      </c>
      <c r="O4267" s="12" t="s">
        <v>29</v>
      </c>
      <c r="P4267" s="12"/>
      <c r="Q4267" s="15" t="s">
        <v>18532</v>
      </c>
      <c r="R4267" s="12" t="s">
        <v>31</v>
      </c>
      <c r="S4267" s="11" t="s">
        <v>18533</v>
      </c>
      <c r="T4267" s="11"/>
    </row>
    <row x14ac:dyDescent="0.25" r="4268" customHeight="1" ht="19.5">
      <c r="A4268" s="18">
        <v>45208</v>
      </c>
      <c r="B4268" s="11" t="s">
        <v>18534</v>
      </c>
      <c r="C4268" s="11" t="s">
        <v>5684</v>
      </c>
      <c r="D4268" s="12"/>
      <c r="E4268" s="13">
        <v>18571044943</v>
      </c>
      <c r="F4268" s="11" t="s">
        <v>18535</v>
      </c>
      <c r="G4268" s="12" t="s">
        <v>216</v>
      </c>
      <c r="H4268" s="12"/>
      <c r="I4268" s="14" t="s">
        <v>8690</v>
      </c>
      <c r="J4268" s="12" t="s">
        <v>24</v>
      </c>
      <c r="K4268" s="12" t="s">
        <v>25</v>
      </c>
      <c r="L4268" s="12" t="s">
        <v>39</v>
      </c>
      <c r="M4268" s="11" t="s">
        <v>40</v>
      </c>
      <c r="N4268" s="11" t="s">
        <v>183</v>
      </c>
      <c r="O4268" s="12" t="s">
        <v>29</v>
      </c>
      <c r="P4268" s="12"/>
      <c r="Q4268" s="15" t="s">
        <v>18536</v>
      </c>
      <c r="R4268" s="12" t="s">
        <v>42</v>
      </c>
      <c r="S4268" s="11" t="s">
        <v>18537</v>
      </c>
      <c r="T4268" s="11"/>
    </row>
    <row x14ac:dyDescent="0.25" r="4269" customHeight="1" ht="19.5">
      <c r="A4269" s="18">
        <v>45208</v>
      </c>
      <c r="B4269" s="11" t="s">
        <v>18538</v>
      </c>
      <c r="C4269" s="11" t="s">
        <v>5684</v>
      </c>
      <c r="D4269" s="12"/>
      <c r="E4269" s="13">
        <v>13135812795</v>
      </c>
      <c r="F4269" s="11" t="s">
        <v>18539</v>
      </c>
      <c r="G4269" s="12" t="s">
        <v>115</v>
      </c>
      <c r="H4269" s="12"/>
      <c r="I4269" s="14" t="s">
        <v>49</v>
      </c>
      <c r="J4269" s="12" t="s">
        <v>24</v>
      </c>
      <c r="K4269" s="12" t="s">
        <v>25</v>
      </c>
      <c r="L4269" s="12" t="s">
        <v>39</v>
      </c>
      <c r="M4269" s="11" t="s">
        <v>27</v>
      </c>
      <c r="N4269" s="11" t="s">
        <v>183</v>
      </c>
      <c r="O4269" s="12" t="s">
        <v>29</v>
      </c>
      <c r="P4269" s="12"/>
      <c r="Q4269" s="15" t="s">
        <v>18540</v>
      </c>
      <c r="R4269" s="12" t="s">
        <v>42</v>
      </c>
      <c r="S4269" s="11" t="s">
        <v>18541</v>
      </c>
      <c r="T4269" s="11"/>
    </row>
    <row x14ac:dyDescent="0.25" r="4270" customHeight="1" ht="19.5">
      <c r="A4270" s="18">
        <v>45208</v>
      </c>
      <c r="B4270" s="11" t="s">
        <v>18542</v>
      </c>
      <c r="C4270" s="11" t="s">
        <v>5684</v>
      </c>
      <c r="D4270" s="12"/>
      <c r="E4270" s="13">
        <v>13177058520</v>
      </c>
      <c r="F4270" s="11" t="s">
        <v>18543</v>
      </c>
      <c r="G4270" s="12" t="s">
        <v>216</v>
      </c>
      <c r="H4270" s="12"/>
      <c r="I4270" s="14" t="s">
        <v>4276</v>
      </c>
      <c r="J4270" s="12" t="s">
        <v>24</v>
      </c>
      <c r="K4270" s="12" t="s">
        <v>25</v>
      </c>
      <c r="L4270" s="12" t="s">
        <v>39</v>
      </c>
      <c r="M4270" s="11" t="s">
        <v>27</v>
      </c>
      <c r="N4270" s="11" t="s">
        <v>183</v>
      </c>
      <c r="O4270" s="12" t="s">
        <v>29</v>
      </c>
      <c r="P4270" s="12"/>
      <c r="Q4270" s="15" t="s">
        <v>18544</v>
      </c>
      <c r="R4270" s="12" t="s">
        <v>42</v>
      </c>
      <c r="S4270" s="11" t="s">
        <v>18545</v>
      </c>
      <c r="T4270" s="11"/>
    </row>
    <row x14ac:dyDescent="0.25" r="4271" customHeight="1" ht="19.5">
      <c r="A4271" s="18">
        <v>45208</v>
      </c>
      <c r="B4271" s="11" t="s">
        <v>18546</v>
      </c>
      <c r="C4271" s="11" t="s">
        <v>5684</v>
      </c>
      <c r="D4271" s="12"/>
      <c r="E4271" s="13">
        <v>13247284077</v>
      </c>
      <c r="F4271" s="11" t="s">
        <v>18547</v>
      </c>
      <c r="G4271" s="12" t="s">
        <v>74</v>
      </c>
      <c r="H4271" s="12"/>
      <c r="I4271" s="14" t="s">
        <v>352</v>
      </c>
      <c r="J4271" s="12" t="s">
        <v>24</v>
      </c>
      <c r="K4271" s="12" t="s">
        <v>25</v>
      </c>
      <c r="L4271" s="12" t="s">
        <v>39</v>
      </c>
      <c r="M4271" s="11" t="s">
        <v>27</v>
      </c>
      <c r="N4271" s="11" t="s">
        <v>183</v>
      </c>
      <c r="O4271" s="12" t="s">
        <v>29</v>
      </c>
      <c r="P4271" s="12"/>
      <c r="Q4271" s="15" t="s">
        <v>18548</v>
      </c>
      <c r="R4271" s="12" t="s">
        <v>42</v>
      </c>
      <c r="S4271" s="11" t="s">
        <v>18549</v>
      </c>
      <c r="T4271" s="11"/>
    </row>
    <row x14ac:dyDescent="0.25" r="4272" customHeight="1" ht="19.5">
      <c r="A4272" s="18">
        <v>45208</v>
      </c>
      <c r="B4272" s="11" t="s">
        <v>18550</v>
      </c>
      <c r="C4272" s="11" t="s">
        <v>5684</v>
      </c>
      <c r="D4272" s="12"/>
      <c r="E4272" s="13">
        <v>18608603877</v>
      </c>
      <c r="F4272" s="11" t="s">
        <v>18551</v>
      </c>
      <c r="G4272" s="12" t="s">
        <v>74</v>
      </c>
      <c r="H4272" s="12"/>
      <c r="I4272" s="14" t="s">
        <v>415</v>
      </c>
      <c r="J4272" s="12" t="s">
        <v>24</v>
      </c>
      <c r="K4272" s="12" t="s">
        <v>25</v>
      </c>
      <c r="L4272" s="12" t="s">
        <v>39</v>
      </c>
      <c r="M4272" s="11" t="s">
        <v>40</v>
      </c>
      <c r="N4272" s="11" t="s">
        <v>183</v>
      </c>
      <c r="O4272" s="12" t="s">
        <v>29</v>
      </c>
      <c r="P4272" s="12"/>
      <c r="Q4272" s="15" t="s">
        <v>18552</v>
      </c>
      <c r="R4272" s="12" t="s">
        <v>42</v>
      </c>
      <c r="S4272" s="11" t="s">
        <v>18553</v>
      </c>
      <c r="T4272" s="11"/>
    </row>
    <row x14ac:dyDescent="0.25" r="4273" customHeight="1" ht="19.5">
      <c r="A4273" s="18">
        <v>45208</v>
      </c>
      <c r="B4273" s="11" t="s">
        <v>18554</v>
      </c>
      <c r="C4273" s="11" t="s">
        <v>5684</v>
      </c>
      <c r="D4273" s="12"/>
      <c r="E4273" s="13">
        <v>13047172194</v>
      </c>
      <c r="F4273" s="11" t="s">
        <v>18555</v>
      </c>
      <c r="G4273" s="12" t="s">
        <v>115</v>
      </c>
      <c r="H4273" s="12"/>
      <c r="I4273" s="14" t="s">
        <v>87</v>
      </c>
      <c r="J4273" s="12" t="s">
        <v>24</v>
      </c>
      <c r="K4273" s="12" t="s">
        <v>25</v>
      </c>
      <c r="L4273" s="12" t="s">
        <v>39</v>
      </c>
      <c r="M4273" s="11" t="s">
        <v>27</v>
      </c>
      <c r="N4273" s="11" t="s">
        <v>183</v>
      </c>
      <c r="O4273" s="12" t="s">
        <v>29</v>
      </c>
      <c r="P4273" s="12"/>
      <c r="Q4273" s="15" t="s">
        <v>18556</v>
      </c>
      <c r="R4273" s="12" t="s">
        <v>42</v>
      </c>
      <c r="S4273" s="11" t="s">
        <v>18557</v>
      </c>
      <c r="T4273" s="11"/>
    </row>
    <row x14ac:dyDescent="0.25" r="4274" customHeight="1" ht="19.5">
      <c r="A4274" s="18">
        <v>45208</v>
      </c>
      <c r="B4274" s="11" t="s">
        <v>18558</v>
      </c>
      <c r="C4274" s="11" t="s">
        <v>5684</v>
      </c>
      <c r="D4274" s="12"/>
      <c r="E4274" s="13">
        <v>18671707987</v>
      </c>
      <c r="F4274" s="11" t="s">
        <v>1066</v>
      </c>
      <c r="G4274" s="12" t="s">
        <v>115</v>
      </c>
      <c r="H4274" s="12"/>
      <c r="I4274" s="14" t="s">
        <v>1914</v>
      </c>
      <c r="J4274" s="12" t="s">
        <v>24</v>
      </c>
      <c r="K4274" s="12" t="s">
        <v>25</v>
      </c>
      <c r="L4274" s="12" t="s">
        <v>39</v>
      </c>
      <c r="M4274" s="11" t="s">
        <v>27</v>
      </c>
      <c r="N4274" s="11" t="s">
        <v>183</v>
      </c>
      <c r="O4274" s="12" t="s">
        <v>29</v>
      </c>
      <c r="P4274" s="12"/>
      <c r="Q4274" s="15" t="s">
        <v>18559</v>
      </c>
      <c r="R4274" s="12" t="s">
        <v>42</v>
      </c>
      <c r="S4274" s="11" t="s">
        <v>18560</v>
      </c>
      <c r="T4274" s="11"/>
    </row>
    <row x14ac:dyDescent="0.25" r="4275" customHeight="1" ht="19.5">
      <c r="A4275" s="18">
        <v>45208</v>
      </c>
      <c r="B4275" s="11" t="s">
        <v>18561</v>
      </c>
      <c r="C4275" s="11" t="s">
        <v>5684</v>
      </c>
      <c r="D4275" s="12"/>
      <c r="E4275" s="13">
        <v>17671333394</v>
      </c>
      <c r="F4275" s="11" t="s">
        <v>18562</v>
      </c>
      <c r="G4275" s="12" t="s">
        <v>62</v>
      </c>
      <c r="H4275" s="12"/>
      <c r="I4275" s="14" t="s">
        <v>221</v>
      </c>
      <c r="J4275" s="12" t="s">
        <v>24</v>
      </c>
      <c r="K4275" s="12" t="s">
        <v>25</v>
      </c>
      <c r="L4275" s="12" t="s">
        <v>39</v>
      </c>
      <c r="M4275" s="11" t="s">
        <v>27</v>
      </c>
      <c r="N4275" s="11" t="s">
        <v>183</v>
      </c>
      <c r="O4275" s="12" t="s">
        <v>29</v>
      </c>
      <c r="P4275" s="12"/>
      <c r="Q4275" s="15" t="s">
        <v>18515</v>
      </c>
      <c r="R4275" s="12" t="s">
        <v>42</v>
      </c>
      <c r="S4275" s="11" t="s">
        <v>18563</v>
      </c>
      <c r="T4275" s="11"/>
    </row>
    <row x14ac:dyDescent="0.25" r="4276" customHeight="1" ht="19.5">
      <c r="A4276" s="18">
        <v>45208</v>
      </c>
      <c r="B4276" s="11" t="s">
        <v>18564</v>
      </c>
      <c r="C4276" s="11" t="s">
        <v>5684</v>
      </c>
      <c r="D4276" s="12"/>
      <c r="E4276" s="13">
        <v>18671708170</v>
      </c>
      <c r="F4276" s="11" t="s">
        <v>18565</v>
      </c>
      <c r="G4276" s="12" t="s">
        <v>56</v>
      </c>
      <c r="H4276" s="12"/>
      <c r="I4276" s="14" t="s">
        <v>381</v>
      </c>
      <c r="J4276" s="12" t="s">
        <v>24</v>
      </c>
      <c r="K4276" s="12" t="s">
        <v>25</v>
      </c>
      <c r="L4276" s="12" t="s">
        <v>39</v>
      </c>
      <c r="M4276" s="11" t="s">
        <v>40</v>
      </c>
      <c r="N4276" s="11" t="s">
        <v>183</v>
      </c>
      <c r="O4276" s="12" t="s">
        <v>29</v>
      </c>
      <c r="P4276" s="12"/>
      <c r="Q4276" s="15" t="s">
        <v>18566</v>
      </c>
      <c r="R4276" s="12" t="s">
        <v>42</v>
      </c>
      <c r="S4276" s="11" t="s">
        <v>18567</v>
      </c>
      <c r="T4276" s="11"/>
    </row>
    <row x14ac:dyDescent="0.25" r="4277" customHeight="1" ht="19.5">
      <c r="A4277" s="18">
        <v>45208</v>
      </c>
      <c r="B4277" s="11" t="s">
        <v>18568</v>
      </c>
      <c r="C4277" s="11" t="s">
        <v>5684</v>
      </c>
      <c r="D4277" s="12"/>
      <c r="E4277" s="13">
        <v>17671920225</v>
      </c>
      <c r="F4277" s="11" t="s">
        <v>18569</v>
      </c>
      <c r="G4277" s="12" t="s">
        <v>216</v>
      </c>
      <c r="H4277" s="12"/>
      <c r="I4277" s="14" t="s">
        <v>328</v>
      </c>
      <c r="J4277" s="12" t="s">
        <v>24</v>
      </c>
      <c r="K4277" s="12" t="s">
        <v>25</v>
      </c>
      <c r="L4277" s="12" t="s">
        <v>39</v>
      </c>
      <c r="M4277" s="11" t="s">
        <v>27</v>
      </c>
      <c r="N4277" s="11" t="s">
        <v>183</v>
      </c>
      <c r="O4277" s="12" t="s">
        <v>29</v>
      </c>
      <c r="P4277" s="12"/>
      <c r="Q4277" s="15" t="s">
        <v>18570</v>
      </c>
      <c r="R4277" s="12" t="s">
        <v>42</v>
      </c>
      <c r="S4277" s="11" t="s">
        <v>18571</v>
      </c>
      <c r="T4277" s="11"/>
    </row>
    <row x14ac:dyDescent="0.25" r="4278" customHeight="1" ht="19.5">
      <c r="A4278" s="18">
        <v>45208</v>
      </c>
      <c r="B4278" s="11" t="s">
        <v>18572</v>
      </c>
      <c r="C4278" s="11" t="s">
        <v>5684</v>
      </c>
      <c r="D4278" s="12"/>
      <c r="E4278" s="13">
        <v>15586379010</v>
      </c>
      <c r="F4278" s="11" t="s">
        <v>5388</v>
      </c>
      <c r="G4278" s="12" t="s">
        <v>62</v>
      </c>
      <c r="H4278" s="12"/>
      <c r="I4278" s="14" t="s">
        <v>272</v>
      </c>
      <c r="J4278" s="12" t="s">
        <v>24</v>
      </c>
      <c r="K4278" s="12" t="s">
        <v>25</v>
      </c>
      <c r="L4278" s="12" t="s">
        <v>39</v>
      </c>
      <c r="M4278" s="11" t="s">
        <v>27</v>
      </c>
      <c r="N4278" s="11" t="s">
        <v>183</v>
      </c>
      <c r="O4278" s="12" t="s">
        <v>29</v>
      </c>
      <c r="P4278" s="12"/>
      <c r="Q4278" s="15" t="s">
        <v>18573</v>
      </c>
      <c r="R4278" s="12" t="s">
        <v>42</v>
      </c>
      <c r="S4278" s="11" t="s">
        <v>18574</v>
      </c>
      <c r="T4278" s="11"/>
    </row>
    <row x14ac:dyDescent="0.25" r="4279" customHeight="1" ht="19.5">
      <c r="A4279" s="18">
        <v>45208</v>
      </c>
      <c r="B4279" s="11" t="s">
        <v>18575</v>
      </c>
      <c r="C4279" s="11" t="s">
        <v>5684</v>
      </c>
      <c r="D4279" s="12"/>
      <c r="E4279" s="13">
        <v>13207204700</v>
      </c>
      <c r="F4279" s="11" t="s">
        <v>18576</v>
      </c>
      <c r="G4279" s="12" t="s">
        <v>216</v>
      </c>
      <c r="H4279" s="12" t="s">
        <v>86</v>
      </c>
      <c r="I4279" s="14" t="s">
        <v>290</v>
      </c>
      <c r="J4279" s="12" t="s">
        <v>24</v>
      </c>
      <c r="K4279" s="12" t="s">
        <v>25</v>
      </c>
      <c r="L4279" s="12" t="s">
        <v>39</v>
      </c>
      <c r="M4279" s="11" t="s">
        <v>40</v>
      </c>
      <c r="N4279" s="11" t="s">
        <v>183</v>
      </c>
      <c r="O4279" s="12" t="s">
        <v>29</v>
      </c>
      <c r="P4279" s="12"/>
      <c r="Q4279" s="15" t="s">
        <v>18577</v>
      </c>
      <c r="R4279" s="12" t="s">
        <v>42</v>
      </c>
      <c r="S4279" s="11" t="s">
        <v>18578</v>
      </c>
      <c r="T4279" s="11"/>
    </row>
    <row x14ac:dyDescent="0.25" r="4280" customHeight="1" ht="19.5">
      <c r="A4280" s="18">
        <v>45208</v>
      </c>
      <c r="B4280" s="11" t="s">
        <v>18579</v>
      </c>
      <c r="C4280" s="11" t="s">
        <v>7215</v>
      </c>
      <c r="D4280" s="12"/>
      <c r="E4280" s="13">
        <v>18672091685</v>
      </c>
      <c r="F4280" s="11" t="s">
        <v>16963</v>
      </c>
      <c r="G4280" s="12" t="s">
        <v>62</v>
      </c>
      <c r="H4280" s="12"/>
      <c r="I4280" s="14" t="s">
        <v>131</v>
      </c>
      <c r="J4280" s="12" t="s">
        <v>24</v>
      </c>
      <c r="K4280" s="12" t="s">
        <v>25</v>
      </c>
      <c r="L4280" s="12" t="s">
        <v>39</v>
      </c>
      <c r="M4280" s="11" t="s">
        <v>27</v>
      </c>
      <c r="N4280" s="11" t="s">
        <v>624</v>
      </c>
      <c r="O4280" s="12" t="s">
        <v>29</v>
      </c>
      <c r="P4280" s="12"/>
      <c r="Q4280" s="15" t="s">
        <v>18580</v>
      </c>
      <c r="R4280" s="12" t="s">
        <v>42</v>
      </c>
      <c r="S4280" s="11" t="s">
        <v>18581</v>
      </c>
      <c r="T4280" s="11" t="s">
        <v>18582</v>
      </c>
    </row>
    <row x14ac:dyDescent="0.25" r="4281" customHeight="1" ht="19.5">
      <c r="A4281" s="18">
        <v>45208</v>
      </c>
      <c r="B4281" s="11" t="s">
        <v>18583</v>
      </c>
      <c r="C4281" s="11" t="s">
        <v>13367</v>
      </c>
      <c r="D4281" s="12"/>
      <c r="E4281" s="13">
        <v>18062383182</v>
      </c>
      <c r="F4281" s="11"/>
      <c r="G4281" s="12"/>
      <c r="H4281" s="12"/>
      <c r="I4281" s="14" t="s">
        <v>136</v>
      </c>
      <c r="J4281" s="12" t="s">
        <v>24</v>
      </c>
      <c r="K4281" s="12" t="s">
        <v>25</v>
      </c>
      <c r="L4281" s="12" t="s">
        <v>39</v>
      </c>
      <c r="M4281" s="11" t="s">
        <v>675</v>
      </c>
      <c r="N4281" s="11" t="s">
        <v>28</v>
      </c>
      <c r="O4281" s="12" t="s">
        <v>29</v>
      </c>
      <c r="P4281" s="12"/>
      <c r="Q4281" s="15" t="s">
        <v>18584</v>
      </c>
      <c r="R4281" s="12" t="s">
        <v>42</v>
      </c>
      <c r="S4281" s="11" t="s">
        <v>18585</v>
      </c>
      <c r="T4281" s="11" t="s">
        <v>18586</v>
      </c>
    </row>
    <row x14ac:dyDescent="0.25" r="4282" customHeight="1" ht="19.5">
      <c r="A4282" s="18">
        <v>45208</v>
      </c>
      <c r="B4282" s="11" t="s">
        <v>18587</v>
      </c>
      <c r="C4282" s="11" t="s">
        <v>5684</v>
      </c>
      <c r="D4282" s="12"/>
      <c r="E4282" s="13">
        <v>18571010128</v>
      </c>
      <c r="F4282" s="11" t="s">
        <v>18588</v>
      </c>
      <c r="G4282" s="12" t="s">
        <v>171</v>
      </c>
      <c r="H4282" s="12"/>
      <c r="I4282" s="14" t="s">
        <v>131</v>
      </c>
      <c r="J4282" s="12" t="s">
        <v>24</v>
      </c>
      <c r="K4282" s="12" t="s">
        <v>25</v>
      </c>
      <c r="L4282" s="12" t="s">
        <v>39</v>
      </c>
      <c r="M4282" s="11" t="s">
        <v>40</v>
      </c>
      <c r="N4282" s="11" t="s">
        <v>183</v>
      </c>
      <c r="O4282" s="12" t="s">
        <v>29</v>
      </c>
      <c r="P4282" s="12"/>
      <c r="Q4282" s="15" t="s">
        <v>18589</v>
      </c>
      <c r="R4282" s="12" t="s">
        <v>42</v>
      </c>
      <c r="S4282" s="11" t="s">
        <v>18590</v>
      </c>
      <c r="T4282" s="11" t="s">
        <v>18591</v>
      </c>
    </row>
    <row x14ac:dyDescent="0.25" r="4283" customHeight="1" ht="19.5">
      <c r="A4283" s="18">
        <v>45208</v>
      </c>
      <c r="B4283" s="11" t="s">
        <v>18592</v>
      </c>
      <c r="C4283" s="11" t="s">
        <v>5684</v>
      </c>
      <c r="D4283" s="12"/>
      <c r="E4283" s="13">
        <v>15549292600</v>
      </c>
      <c r="F4283" s="11" t="s">
        <v>18593</v>
      </c>
      <c r="G4283" s="12" t="s">
        <v>48</v>
      </c>
      <c r="H4283" s="12"/>
      <c r="I4283" s="14" t="s">
        <v>2649</v>
      </c>
      <c r="J4283" s="12" t="s">
        <v>24</v>
      </c>
      <c r="K4283" s="12" t="s">
        <v>25</v>
      </c>
      <c r="L4283" s="12" t="s">
        <v>39</v>
      </c>
      <c r="M4283" s="11" t="s">
        <v>27</v>
      </c>
      <c r="N4283" s="11" t="s">
        <v>183</v>
      </c>
      <c r="O4283" s="12" t="s">
        <v>29</v>
      </c>
      <c r="P4283" s="12"/>
      <c r="Q4283" s="15" t="s">
        <v>18594</v>
      </c>
      <c r="R4283" s="12" t="s">
        <v>42</v>
      </c>
      <c r="S4283" s="11" t="s">
        <v>18595</v>
      </c>
      <c r="T4283" s="11" t="s">
        <v>18596</v>
      </c>
    </row>
    <row x14ac:dyDescent="0.25" r="4284" customHeight="1" ht="19.5">
      <c r="A4284" s="18">
        <v>45208</v>
      </c>
      <c r="B4284" s="11" t="s">
        <v>18597</v>
      </c>
      <c r="C4284" s="11" t="s">
        <v>5684</v>
      </c>
      <c r="D4284" s="12"/>
      <c r="E4284" s="13">
        <v>18571020081</v>
      </c>
      <c r="F4284" s="11" t="s">
        <v>18598</v>
      </c>
      <c r="G4284" s="12" t="s">
        <v>56</v>
      </c>
      <c r="H4284" s="12" t="s">
        <v>86</v>
      </c>
      <c r="I4284" s="14" t="s">
        <v>154</v>
      </c>
      <c r="J4284" s="12" t="s">
        <v>24</v>
      </c>
      <c r="K4284" s="12" t="s">
        <v>25</v>
      </c>
      <c r="L4284" s="12" t="s">
        <v>39</v>
      </c>
      <c r="M4284" s="11" t="s">
        <v>40</v>
      </c>
      <c r="N4284" s="11" t="s">
        <v>183</v>
      </c>
      <c r="O4284" s="12" t="s">
        <v>29</v>
      </c>
      <c r="P4284" s="12"/>
      <c r="Q4284" s="15" t="s">
        <v>18599</v>
      </c>
      <c r="R4284" s="12" t="s">
        <v>42</v>
      </c>
      <c r="S4284" s="11" t="s">
        <v>18600</v>
      </c>
      <c r="T4284" s="11" t="s">
        <v>18601</v>
      </c>
    </row>
    <row x14ac:dyDescent="0.25" r="4285" customHeight="1" ht="19.5">
      <c r="A4285" s="18">
        <v>45208</v>
      </c>
      <c r="B4285" s="11" t="s">
        <v>18602</v>
      </c>
      <c r="C4285" s="11" t="s">
        <v>5684</v>
      </c>
      <c r="D4285" s="12"/>
      <c r="E4285" s="13">
        <v>18694089521</v>
      </c>
      <c r="F4285" s="11" t="s">
        <v>18603</v>
      </c>
      <c r="G4285" s="12" t="s">
        <v>171</v>
      </c>
      <c r="H4285" s="12"/>
      <c r="I4285" s="14" t="s">
        <v>290</v>
      </c>
      <c r="J4285" s="12" t="s">
        <v>24</v>
      </c>
      <c r="K4285" s="12" t="s">
        <v>25</v>
      </c>
      <c r="L4285" s="12" t="s">
        <v>39</v>
      </c>
      <c r="M4285" s="11" t="s">
        <v>40</v>
      </c>
      <c r="N4285" s="11" t="s">
        <v>183</v>
      </c>
      <c r="O4285" s="12" t="s">
        <v>29</v>
      </c>
      <c r="P4285" s="12"/>
      <c r="Q4285" s="15" t="s">
        <v>18604</v>
      </c>
      <c r="R4285" s="12" t="s">
        <v>42</v>
      </c>
      <c r="S4285" s="11" t="s">
        <v>18605</v>
      </c>
      <c r="T4285" s="11" t="s">
        <v>18606</v>
      </c>
    </row>
    <row x14ac:dyDescent="0.25" r="4286" customHeight="1" ht="19.5">
      <c r="A4286" s="18">
        <v>45208</v>
      </c>
      <c r="B4286" s="11" t="s">
        <v>18607</v>
      </c>
      <c r="C4286" s="11" t="s">
        <v>5684</v>
      </c>
      <c r="D4286" s="12"/>
      <c r="E4286" s="13">
        <v>16671001900</v>
      </c>
      <c r="F4286" s="11" t="s">
        <v>393</v>
      </c>
      <c r="G4286" s="12" t="s">
        <v>115</v>
      </c>
      <c r="H4286" s="12"/>
      <c r="I4286" s="14" t="s">
        <v>8690</v>
      </c>
      <c r="J4286" s="12" t="s">
        <v>24</v>
      </c>
      <c r="K4286" s="12" t="s">
        <v>25</v>
      </c>
      <c r="L4286" s="12" t="s">
        <v>39</v>
      </c>
      <c r="M4286" s="11" t="s">
        <v>27</v>
      </c>
      <c r="N4286" s="11" t="s">
        <v>183</v>
      </c>
      <c r="O4286" s="12" t="s">
        <v>29</v>
      </c>
      <c r="P4286" s="12"/>
      <c r="Q4286" s="15" t="s">
        <v>18608</v>
      </c>
      <c r="R4286" s="12" t="s">
        <v>42</v>
      </c>
      <c r="S4286" s="11" t="s">
        <v>18609</v>
      </c>
      <c r="T4286" s="11" t="s">
        <v>18610</v>
      </c>
    </row>
    <row x14ac:dyDescent="0.25" r="4287" customHeight="1" ht="19.5">
      <c r="A4287" s="18">
        <v>45208</v>
      </c>
      <c r="B4287" s="11" t="s">
        <v>18611</v>
      </c>
      <c r="C4287" s="11" t="s">
        <v>5684</v>
      </c>
      <c r="D4287" s="12"/>
      <c r="E4287" s="13">
        <v>13197330758</v>
      </c>
      <c r="F4287" s="11" t="s">
        <v>18612</v>
      </c>
      <c r="G4287" s="12" t="s">
        <v>115</v>
      </c>
      <c r="H4287" s="12"/>
      <c r="I4287" s="14" t="s">
        <v>81</v>
      </c>
      <c r="J4287" s="12" t="s">
        <v>24</v>
      </c>
      <c r="K4287" s="12" t="s">
        <v>25</v>
      </c>
      <c r="L4287" s="12" t="s">
        <v>39</v>
      </c>
      <c r="M4287" s="11" t="s">
        <v>40</v>
      </c>
      <c r="N4287" s="11" t="s">
        <v>183</v>
      </c>
      <c r="O4287" s="12" t="s">
        <v>29</v>
      </c>
      <c r="P4287" s="12"/>
      <c r="Q4287" s="15" t="s">
        <v>18613</v>
      </c>
      <c r="R4287" s="12" t="s">
        <v>42</v>
      </c>
      <c r="S4287" s="11" t="s">
        <v>18614</v>
      </c>
      <c r="T4287" s="11" t="s">
        <v>18615</v>
      </c>
    </row>
    <row x14ac:dyDescent="0.25" r="4288" customHeight="1" ht="19.5">
      <c r="A4288" s="18">
        <v>45208</v>
      </c>
      <c r="B4288" s="11" t="s">
        <v>18616</v>
      </c>
      <c r="C4288" s="11" t="s">
        <v>5684</v>
      </c>
      <c r="D4288" s="12"/>
      <c r="E4288" s="13">
        <v>15572789265</v>
      </c>
      <c r="F4288" s="11" t="s">
        <v>18617</v>
      </c>
      <c r="G4288" s="12" t="s">
        <v>115</v>
      </c>
      <c r="H4288" s="12" t="s">
        <v>98</v>
      </c>
      <c r="I4288" s="14" t="s">
        <v>221</v>
      </c>
      <c r="J4288" s="12" t="s">
        <v>24</v>
      </c>
      <c r="K4288" s="12" t="s">
        <v>25</v>
      </c>
      <c r="L4288" s="12" t="s">
        <v>39</v>
      </c>
      <c r="M4288" s="11" t="s">
        <v>40</v>
      </c>
      <c r="N4288" s="11" t="s">
        <v>183</v>
      </c>
      <c r="O4288" s="12" t="s">
        <v>29</v>
      </c>
      <c r="P4288" s="12"/>
      <c r="Q4288" s="15" t="s">
        <v>18618</v>
      </c>
      <c r="R4288" s="12" t="s">
        <v>42</v>
      </c>
      <c r="S4288" s="11" t="s">
        <v>18619</v>
      </c>
      <c r="T4288" s="11" t="s">
        <v>18620</v>
      </c>
    </row>
    <row x14ac:dyDescent="0.25" r="4289" customHeight="1" ht="19.5">
      <c r="A4289" s="18">
        <v>45208</v>
      </c>
      <c r="B4289" s="11" t="s">
        <v>18621</v>
      </c>
      <c r="C4289" s="11" t="s">
        <v>5684</v>
      </c>
      <c r="D4289" s="12"/>
      <c r="E4289" s="13">
        <v>13277255793</v>
      </c>
      <c r="F4289" s="11" t="s">
        <v>18622</v>
      </c>
      <c r="G4289" s="12" t="s">
        <v>62</v>
      </c>
      <c r="H4289" s="12"/>
      <c r="I4289" s="14" t="s">
        <v>93</v>
      </c>
      <c r="J4289" s="12" t="s">
        <v>24</v>
      </c>
      <c r="K4289" s="12" t="s">
        <v>25</v>
      </c>
      <c r="L4289" s="12" t="s">
        <v>39</v>
      </c>
      <c r="M4289" s="11" t="s">
        <v>40</v>
      </c>
      <c r="N4289" s="11" t="s">
        <v>183</v>
      </c>
      <c r="O4289" s="12" t="s">
        <v>29</v>
      </c>
      <c r="P4289" s="12"/>
      <c r="Q4289" s="15" t="s">
        <v>18623</v>
      </c>
      <c r="R4289" s="12" t="s">
        <v>42</v>
      </c>
      <c r="S4289" s="11" t="s">
        <v>18624</v>
      </c>
      <c r="T4289" s="11" t="s">
        <v>18625</v>
      </c>
    </row>
    <row x14ac:dyDescent="0.25" r="4290" customHeight="1" ht="19.5">
      <c r="A4290" s="18">
        <v>45208</v>
      </c>
      <c r="B4290" s="11" t="s">
        <v>18626</v>
      </c>
      <c r="C4290" s="11" t="s">
        <v>5684</v>
      </c>
      <c r="D4290" s="12"/>
      <c r="E4290" s="13">
        <v>15572784871</v>
      </c>
      <c r="F4290" s="11" t="s">
        <v>18627</v>
      </c>
      <c r="G4290" s="12" t="s">
        <v>62</v>
      </c>
      <c r="H4290" s="12"/>
      <c r="I4290" s="14" t="s">
        <v>328</v>
      </c>
      <c r="J4290" s="12" t="s">
        <v>24</v>
      </c>
      <c r="K4290" s="12" t="s">
        <v>25</v>
      </c>
      <c r="L4290" s="12" t="s">
        <v>39</v>
      </c>
      <c r="M4290" s="11" t="s">
        <v>40</v>
      </c>
      <c r="N4290" s="11" t="s">
        <v>183</v>
      </c>
      <c r="O4290" s="12" t="s">
        <v>29</v>
      </c>
      <c r="P4290" s="12"/>
      <c r="Q4290" s="15" t="s">
        <v>18628</v>
      </c>
      <c r="R4290" s="12" t="s">
        <v>42</v>
      </c>
      <c r="S4290" s="11" t="s">
        <v>18629</v>
      </c>
      <c r="T4290" s="11" t="s">
        <v>18630</v>
      </c>
    </row>
    <row x14ac:dyDescent="0.25" r="4291" customHeight="1" ht="19.5">
      <c r="A4291" s="18">
        <v>45208</v>
      </c>
      <c r="B4291" s="11" t="s">
        <v>18631</v>
      </c>
      <c r="C4291" s="11" t="s">
        <v>5684</v>
      </c>
      <c r="D4291" s="12"/>
      <c r="E4291" s="13">
        <v>18671768389</v>
      </c>
      <c r="F4291" s="11" t="s">
        <v>18632</v>
      </c>
      <c r="G4291" s="12" t="s">
        <v>37</v>
      </c>
      <c r="H4291" s="12"/>
      <c r="I4291" s="14" t="s">
        <v>63</v>
      </c>
      <c r="J4291" s="12" t="s">
        <v>24</v>
      </c>
      <c r="K4291" s="12" t="s">
        <v>25</v>
      </c>
      <c r="L4291" s="12" t="s">
        <v>39</v>
      </c>
      <c r="M4291" s="11" t="s">
        <v>40</v>
      </c>
      <c r="N4291" s="11" t="s">
        <v>183</v>
      </c>
      <c r="O4291" s="12" t="s">
        <v>29</v>
      </c>
      <c r="P4291" s="12"/>
      <c r="Q4291" s="15" t="s">
        <v>18633</v>
      </c>
      <c r="R4291" s="12" t="s">
        <v>42</v>
      </c>
      <c r="S4291" s="11" t="s">
        <v>18634</v>
      </c>
      <c r="T4291" s="11" t="s">
        <v>18635</v>
      </c>
    </row>
    <row x14ac:dyDescent="0.25" r="4292" customHeight="1" ht="19.5">
      <c r="A4292" s="18">
        <v>45208</v>
      </c>
      <c r="B4292" s="11" t="s">
        <v>18636</v>
      </c>
      <c r="C4292" s="11" t="s">
        <v>8253</v>
      </c>
      <c r="D4292" s="12"/>
      <c r="E4292" s="13">
        <v>16607203816</v>
      </c>
      <c r="F4292" s="11" t="s">
        <v>1592</v>
      </c>
      <c r="G4292" s="12" t="s">
        <v>62</v>
      </c>
      <c r="H4292" s="12" t="s">
        <v>98</v>
      </c>
      <c r="I4292" s="14" t="s">
        <v>272</v>
      </c>
      <c r="J4292" s="12" t="s">
        <v>24</v>
      </c>
      <c r="K4292" s="12" t="s">
        <v>25</v>
      </c>
      <c r="L4292" s="12" t="s">
        <v>39</v>
      </c>
      <c r="M4292" s="11" t="s">
        <v>40</v>
      </c>
      <c r="N4292" s="11" t="s">
        <v>183</v>
      </c>
      <c r="O4292" s="12" t="s">
        <v>29</v>
      </c>
      <c r="P4292" s="12"/>
      <c r="Q4292" s="15" t="s">
        <v>18637</v>
      </c>
      <c r="R4292" s="12" t="s">
        <v>42</v>
      </c>
      <c r="S4292" s="11" t="s">
        <v>18638</v>
      </c>
      <c r="T4292" s="11" t="s">
        <v>18639</v>
      </c>
    </row>
    <row x14ac:dyDescent="0.25" r="4293" customHeight="1" ht="19.5">
      <c r="A4293" s="18">
        <v>45208</v>
      </c>
      <c r="B4293" s="11" t="s">
        <v>18640</v>
      </c>
      <c r="C4293" s="11" t="s">
        <v>5684</v>
      </c>
      <c r="D4293" s="12"/>
      <c r="E4293" s="13">
        <v>15572701128</v>
      </c>
      <c r="F4293" s="11" t="s">
        <v>18641</v>
      </c>
      <c r="G4293" s="12" t="s">
        <v>171</v>
      </c>
      <c r="H4293" s="12"/>
      <c r="I4293" s="14" t="s">
        <v>235</v>
      </c>
      <c r="J4293" s="12" t="s">
        <v>24</v>
      </c>
      <c r="K4293" s="12" t="s">
        <v>25</v>
      </c>
      <c r="L4293" s="12" t="s">
        <v>39</v>
      </c>
      <c r="M4293" s="11" t="s">
        <v>40</v>
      </c>
      <c r="N4293" s="11" t="s">
        <v>183</v>
      </c>
      <c r="O4293" s="12" t="s">
        <v>29</v>
      </c>
      <c r="P4293" s="12"/>
      <c r="Q4293" s="15" t="s">
        <v>18642</v>
      </c>
      <c r="R4293" s="12" t="s">
        <v>42</v>
      </c>
      <c r="S4293" s="11" t="s">
        <v>18643</v>
      </c>
      <c r="T4293" s="11" t="s">
        <v>18644</v>
      </c>
    </row>
    <row x14ac:dyDescent="0.25" r="4294" customHeight="1" ht="19.5">
      <c r="A4294" s="18">
        <v>45208</v>
      </c>
      <c r="B4294" s="11" t="s">
        <v>18645</v>
      </c>
      <c r="C4294" s="11" t="s">
        <v>5684</v>
      </c>
      <c r="D4294" s="12"/>
      <c r="E4294" s="13">
        <v>13227252988</v>
      </c>
      <c r="F4294" s="11" t="s">
        <v>18646</v>
      </c>
      <c r="G4294" s="12" t="s">
        <v>23</v>
      </c>
      <c r="H4294" s="12"/>
      <c r="I4294" s="14" t="s">
        <v>779</v>
      </c>
      <c r="J4294" s="12" t="s">
        <v>24</v>
      </c>
      <c r="K4294" s="12" t="s">
        <v>25</v>
      </c>
      <c r="L4294" s="12" t="s">
        <v>39</v>
      </c>
      <c r="M4294" s="11" t="s">
        <v>40</v>
      </c>
      <c r="N4294" s="11" t="s">
        <v>183</v>
      </c>
      <c r="O4294" s="12" t="s">
        <v>29</v>
      </c>
      <c r="P4294" s="12"/>
      <c r="Q4294" s="15" t="s">
        <v>18647</v>
      </c>
      <c r="R4294" s="12" t="s">
        <v>42</v>
      </c>
      <c r="S4294" s="11" t="s">
        <v>18648</v>
      </c>
      <c r="T4294" s="11" t="s">
        <v>18649</v>
      </c>
    </row>
    <row x14ac:dyDescent="0.25" r="4295" customHeight="1" ht="19.5">
      <c r="A4295" s="18">
        <v>45208</v>
      </c>
      <c r="B4295" s="11" t="s">
        <v>18650</v>
      </c>
      <c r="C4295" s="11" t="s">
        <v>5684</v>
      </c>
      <c r="D4295" s="12"/>
      <c r="E4295" s="13">
        <v>13040988959</v>
      </c>
      <c r="F4295" s="11" t="s">
        <v>18651</v>
      </c>
      <c r="G4295" s="12" t="s">
        <v>115</v>
      </c>
      <c r="H4295" s="12" t="s">
        <v>86</v>
      </c>
      <c r="I4295" s="14" t="s">
        <v>735</v>
      </c>
      <c r="J4295" s="12" t="s">
        <v>24</v>
      </c>
      <c r="K4295" s="12" t="s">
        <v>25</v>
      </c>
      <c r="L4295" s="12" t="s">
        <v>39</v>
      </c>
      <c r="M4295" s="11" t="s">
        <v>27</v>
      </c>
      <c r="N4295" s="11" t="s">
        <v>183</v>
      </c>
      <c r="O4295" s="12" t="s">
        <v>29</v>
      </c>
      <c r="P4295" s="12"/>
      <c r="Q4295" s="15" t="s">
        <v>18652</v>
      </c>
      <c r="R4295" s="12" t="s">
        <v>42</v>
      </c>
      <c r="S4295" s="11" t="s">
        <v>18653</v>
      </c>
      <c r="T4295" s="11" t="s">
        <v>18649</v>
      </c>
    </row>
    <row x14ac:dyDescent="0.25" r="4296" customHeight="1" ht="19.5">
      <c r="A4296" s="18">
        <v>45208</v>
      </c>
      <c r="B4296" s="11" t="s">
        <v>18654</v>
      </c>
      <c r="C4296" s="11" t="s">
        <v>5684</v>
      </c>
      <c r="D4296" s="12"/>
      <c r="E4296" s="13">
        <v>18671700539</v>
      </c>
      <c r="F4296" s="11" t="s">
        <v>18655</v>
      </c>
      <c r="G4296" s="12" t="s">
        <v>56</v>
      </c>
      <c r="H4296" s="12"/>
      <c r="I4296" s="14" t="s">
        <v>81</v>
      </c>
      <c r="J4296" s="12" t="s">
        <v>24</v>
      </c>
      <c r="K4296" s="12" t="s">
        <v>25</v>
      </c>
      <c r="L4296" s="12" t="s">
        <v>39</v>
      </c>
      <c r="M4296" s="11" t="s">
        <v>40</v>
      </c>
      <c r="N4296" s="11" t="s">
        <v>183</v>
      </c>
      <c r="O4296" s="12" t="s">
        <v>29</v>
      </c>
      <c r="P4296" s="12"/>
      <c r="Q4296" s="15" t="s">
        <v>18656</v>
      </c>
      <c r="R4296" s="12" t="s">
        <v>42</v>
      </c>
      <c r="S4296" s="11" t="s">
        <v>18657</v>
      </c>
      <c r="T4296" s="11" t="s">
        <v>18658</v>
      </c>
    </row>
    <row x14ac:dyDescent="0.25" r="4297" customHeight="1" ht="19.5">
      <c r="A4297" s="18">
        <v>45208</v>
      </c>
      <c r="B4297" s="11" t="s">
        <v>18659</v>
      </c>
      <c r="C4297" s="11" t="s">
        <v>5684</v>
      </c>
      <c r="D4297" s="12"/>
      <c r="E4297" s="13">
        <v>18671601170</v>
      </c>
      <c r="F4297" s="11" t="s">
        <v>18660</v>
      </c>
      <c r="G4297" s="12" t="s">
        <v>56</v>
      </c>
      <c r="H4297" s="12"/>
      <c r="I4297" s="14" t="s">
        <v>87</v>
      </c>
      <c r="J4297" s="12" t="s">
        <v>24</v>
      </c>
      <c r="K4297" s="12" t="s">
        <v>25</v>
      </c>
      <c r="L4297" s="12" t="s">
        <v>39</v>
      </c>
      <c r="M4297" s="11" t="s">
        <v>40</v>
      </c>
      <c r="N4297" s="11" t="s">
        <v>183</v>
      </c>
      <c r="O4297" s="12" t="s">
        <v>29</v>
      </c>
      <c r="P4297" s="12"/>
      <c r="Q4297" s="15" t="s">
        <v>18661</v>
      </c>
      <c r="R4297" s="12" t="s">
        <v>42</v>
      </c>
      <c r="S4297" s="11" t="s">
        <v>18662</v>
      </c>
      <c r="T4297" s="11" t="s">
        <v>18663</v>
      </c>
    </row>
    <row x14ac:dyDescent="0.25" r="4298" customHeight="1" ht="19.5">
      <c r="A4298" s="18">
        <v>45208</v>
      </c>
      <c r="B4298" s="11" t="s">
        <v>18664</v>
      </c>
      <c r="C4298" s="11" t="s">
        <v>5811</v>
      </c>
      <c r="D4298" s="12"/>
      <c r="E4298" s="13">
        <v>15587977162</v>
      </c>
      <c r="F4298" s="11" t="s">
        <v>18665</v>
      </c>
      <c r="G4298" s="12" t="s">
        <v>74</v>
      </c>
      <c r="H4298" s="12" t="s">
        <v>98</v>
      </c>
      <c r="I4298" s="14" t="s">
        <v>221</v>
      </c>
      <c r="J4298" s="12" t="s">
        <v>24</v>
      </c>
      <c r="K4298" s="12" t="s">
        <v>25</v>
      </c>
      <c r="L4298" s="12" t="s">
        <v>39</v>
      </c>
      <c r="M4298" s="11" t="s">
        <v>40</v>
      </c>
      <c r="N4298" s="11" t="s">
        <v>28</v>
      </c>
      <c r="O4298" s="12" t="s">
        <v>29</v>
      </c>
      <c r="P4298" s="12"/>
      <c r="Q4298" s="15" t="s">
        <v>18666</v>
      </c>
      <c r="R4298" s="12" t="s">
        <v>42</v>
      </c>
      <c r="S4298" s="11" t="s">
        <v>18667</v>
      </c>
      <c r="T4298" s="11"/>
    </row>
    <row x14ac:dyDescent="0.25" r="4299" customHeight="1" ht="19.5">
      <c r="A4299" s="18">
        <v>45208</v>
      </c>
      <c r="B4299" s="11" t="s">
        <v>18668</v>
      </c>
      <c r="C4299" s="11" t="s">
        <v>5805</v>
      </c>
      <c r="D4299" s="12"/>
      <c r="E4299" s="13">
        <v>18657428169</v>
      </c>
      <c r="F4299" s="11" t="s">
        <v>18669</v>
      </c>
      <c r="G4299" s="12" t="s">
        <v>62</v>
      </c>
      <c r="H4299" s="12"/>
      <c r="I4299" s="14" t="s">
        <v>18670</v>
      </c>
      <c r="J4299" s="12" t="s">
        <v>24</v>
      </c>
      <c r="K4299" s="12" t="s">
        <v>25</v>
      </c>
      <c r="L4299" s="12" t="s">
        <v>39</v>
      </c>
      <c r="M4299" s="11" t="s">
        <v>27</v>
      </c>
      <c r="N4299" s="11" t="s">
        <v>28</v>
      </c>
      <c r="O4299" s="12" t="s">
        <v>29</v>
      </c>
      <c r="P4299" s="12" t="s">
        <v>5807</v>
      </c>
      <c r="Q4299" s="15" t="s">
        <v>18671</v>
      </c>
      <c r="R4299" s="12" t="s">
        <v>42</v>
      </c>
      <c r="S4299" s="11" t="s">
        <v>18672</v>
      </c>
      <c r="T4299" s="11"/>
    </row>
    <row x14ac:dyDescent="0.25" r="4300" customHeight="1" ht="19.5">
      <c r="A4300" s="18">
        <v>45208</v>
      </c>
      <c r="B4300" s="11" t="s">
        <v>18673</v>
      </c>
      <c r="C4300" s="11" t="s">
        <v>8716</v>
      </c>
      <c r="D4300" s="12"/>
      <c r="E4300" s="13">
        <v>18694084702</v>
      </c>
      <c r="F4300" s="11" t="s">
        <v>9399</v>
      </c>
      <c r="G4300" s="12" t="s">
        <v>62</v>
      </c>
      <c r="H4300" s="12"/>
      <c r="I4300" s="14" t="s">
        <v>57</v>
      </c>
      <c r="J4300" s="12" t="s">
        <v>24</v>
      </c>
      <c r="K4300" s="12" t="s">
        <v>25</v>
      </c>
      <c r="L4300" s="12" t="s">
        <v>39</v>
      </c>
      <c r="M4300" s="11" t="s">
        <v>27</v>
      </c>
      <c r="N4300" s="11" t="s">
        <v>28</v>
      </c>
      <c r="O4300" s="12" t="s">
        <v>29</v>
      </c>
      <c r="P4300" s="12" t="s">
        <v>5807</v>
      </c>
      <c r="Q4300" s="15" t="s">
        <v>18674</v>
      </c>
      <c r="R4300" s="12" t="s">
        <v>42</v>
      </c>
      <c r="S4300" s="11" t="s">
        <v>18675</v>
      </c>
      <c r="T4300" s="11"/>
    </row>
    <row x14ac:dyDescent="0.25" r="4301" customHeight="1" ht="19.5">
      <c r="A4301" s="18">
        <v>45208</v>
      </c>
      <c r="B4301" s="11" t="s">
        <v>18676</v>
      </c>
      <c r="C4301" s="11" t="s">
        <v>8328</v>
      </c>
      <c r="D4301" s="12"/>
      <c r="E4301" s="13">
        <v>15587972151</v>
      </c>
      <c r="F4301" s="11" t="s">
        <v>18677</v>
      </c>
      <c r="G4301" s="12" t="s">
        <v>74</v>
      </c>
      <c r="H4301" s="12"/>
      <c r="I4301" s="14" t="s">
        <v>99</v>
      </c>
      <c r="J4301" s="12" t="s">
        <v>24</v>
      </c>
      <c r="K4301" s="12" t="s">
        <v>25</v>
      </c>
      <c r="L4301" s="12" t="s">
        <v>39</v>
      </c>
      <c r="M4301" s="11" t="s">
        <v>27</v>
      </c>
      <c r="N4301" s="11" t="s">
        <v>28</v>
      </c>
      <c r="O4301" s="12" t="s">
        <v>29</v>
      </c>
      <c r="P4301" s="12" t="s">
        <v>18678</v>
      </c>
      <c r="Q4301" s="15" t="s">
        <v>18679</v>
      </c>
      <c r="R4301" s="12" t="s">
        <v>42</v>
      </c>
      <c r="S4301" s="11" t="s">
        <v>18680</v>
      </c>
      <c r="T4301" s="11" t="s">
        <v>18681</v>
      </c>
    </row>
    <row x14ac:dyDescent="0.25" r="4302" customHeight="1" ht="19.5">
      <c r="A4302" s="18">
        <v>45208</v>
      </c>
      <c r="B4302" s="11" t="s">
        <v>18682</v>
      </c>
      <c r="C4302" s="11" t="s">
        <v>5811</v>
      </c>
      <c r="D4302" s="12"/>
      <c r="E4302" s="13">
        <v>13197326515</v>
      </c>
      <c r="F4302" s="11" t="s">
        <v>18683</v>
      </c>
      <c r="G4302" s="12" t="s">
        <v>37</v>
      </c>
      <c r="H4302" s="12"/>
      <c r="I4302" s="14" t="s">
        <v>142</v>
      </c>
      <c r="J4302" s="12" t="s">
        <v>24</v>
      </c>
      <c r="K4302" s="12" t="s">
        <v>25</v>
      </c>
      <c r="L4302" s="12" t="s">
        <v>39</v>
      </c>
      <c r="M4302" s="11" t="s">
        <v>40</v>
      </c>
      <c r="N4302" s="11" t="s">
        <v>28</v>
      </c>
      <c r="O4302" s="12" t="s">
        <v>29</v>
      </c>
      <c r="P4302" s="12"/>
      <c r="Q4302" s="15" t="s">
        <v>18684</v>
      </c>
      <c r="R4302" s="12" t="s">
        <v>42</v>
      </c>
      <c r="S4302" s="11" t="s">
        <v>18685</v>
      </c>
      <c r="T4302" s="11" t="s">
        <v>18686</v>
      </c>
    </row>
    <row x14ac:dyDescent="0.25" r="4303" customHeight="1" ht="19.5">
      <c r="A4303" s="18">
        <v>45208</v>
      </c>
      <c r="B4303" s="11" t="s">
        <v>18687</v>
      </c>
      <c r="C4303" s="11" t="s">
        <v>8311</v>
      </c>
      <c r="D4303" s="12"/>
      <c r="E4303" s="13">
        <v>18507200249</v>
      </c>
      <c r="F4303" s="11" t="s">
        <v>18688</v>
      </c>
      <c r="G4303" s="12" t="s">
        <v>74</v>
      </c>
      <c r="H4303" s="12"/>
      <c r="I4303" s="14" t="s">
        <v>206</v>
      </c>
      <c r="J4303" s="12" t="s">
        <v>24</v>
      </c>
      <c r="K4303" s="12" t="s">
        <v>25</v>
      </c>
      <c r="L4303" s="12" t="s">
        <v>39</v>
      </c>
      <c r="M4303" s="11" t="s">
        <v>40</v>
      </c>
      <c r="N4303" s="11" t="s">
        <v>28</v>
      </c>
      <c r="O4303" s="12" t="s">
        <v>29</v>
      </c>
      <c r="P4303" s="12" t="s">
        <v>8321</v>
      </c>
      <c r="Q4303" s="15" t="s">
        <v>18689</v>
      </c>
      <c r="R4303" s="12" t="s">
        <v>42</v>
      </c>
      <c r="S4303" s="11" t="s">
        <v>18690</v>
      </c>
      <c r="T4303" s="11" t="s">
        <v>18691</v>
      </c>
    </row>
    <row x14ac:dyDescent="0.25" r="4304" customHeight="1" ht="19.5">
      <c r="A4304" s="18">
        <v>45208</v>
      </c>
      <c r="B4304" s="11" t="s">
        <v>18692</v>
      </c>
      <c r="C4304" s="11" t="s">
        <v>8311</v>
      </c>
      <c r="D4304" s="12"/>
      <c r="E4304" s="13">
        <v>15571750013</v>
      </c>
      <c r="F4304" s="11" t="s">
        <v>18693</v>
      </c>
      <c r="G4304" s="12" t="s">
        <v>289</v>
      </c>
      <c r="H4304" s="12"/>
      <c r="I4304" s="14" t="s">
        <v>131</v>
      </c>
      <c r="J4304" s="12" t="s">
        <v>24</v>
      </c>
      <c r="K4304" s="12" t="s">
        <v>25</v>
      </c>
      <c r="L4304" s="12" t="s">
        <v>39</v>
      </c>
      <c r="M4304" s="11" t="s">
        <v>40</v>
      </c>
      <c r="N4304" s="11" t="s">
        <v>28</v>
      </c>
      <c r="O4304" s="12" t="s">
        <v>29</v>
      </c>
      <c r="P4304" s="12" t="s">
        <v>5807</v>
      </c>
      <c r="Q4304" s="15" t="s">
        <v>18694</v>
      </c>
      <c r="R4304" s="12" t="s">
        <v>42</v>
      </c>
      <c r="S4304" s="11" t="s">
        <v>18695</v>
      </c>
      <c r="T4304" s="11" t="s">
        <v>18696</v>
      </c>
    </row>
    <row x14ac:dyDescent="0.25" r="4305" customHeight="1" ht="19.5">
      <c r="A4305" s="18">
        <v>45208</v>
      </c>
      <c r="B4305" s="11" t="s">
        <v>18697</v>
      </c>
      <c r="C4305" s="11" t="s">
        <v>7266</v>
      </c>
      <c r="D4305" s="12"/>
      <c r="E4305" s="13">
        <v>13032704389</v>
      </c>
      <c r="F4305" s="11" t="s">
        <v>7255</v>
      </c>
      <c r="G4305" s="12" t="s">
        <v>62</v>
      </c>
      <c r="H4305" s="12"/>
      <c r="I4305" s="14" t="s">
        <v>735</v>
      </c>
      <c r="J4305" s="12" t="s">
        <v>24</v>
      </c>
      <c r="K4305" s="12" t="s">
        <v>25</v>
      </c>
      <c r="L4305" s="12" t="s">
        <v>39</v>
      </c>
      <c r="M4305" s="11" t="s">
        <v>40</v>
      </c>
      <c r="N4305" s="11" t="s">
        <v>28</v>
      </c>
      <c r="O4305" s="12" t="s">
        <v>29</v>
      </c>
      <c r="P4305" s="12" t="s">
        <v>5807</v>
      </c>
      <c r="Q4305" s="15" t="s">
        <v>18698</v>
      </c>
      <c r="R4305" s="12" t="s">
        <v>42</v>
      </c>
      <c r="S4305" s="11" t="s">
        <v>18699</v>
      </c>
      <c r="T4305" s="11" t="s">
        <v>7257</v>
      </c>
    </row>
    <row x14ac:dyDescent="0.25" r="4306" customHeight="1" ht="19.5">
      <c r="A4306" s="18">
        <v>45208</v>
      </c>
      <c r="B4306" s="11" t="s">
        <v>18700</v>
      </c>
      <c r="C4306" s="11" t="s">
        <v>12623</v>
      </c>
      <c r="D4306" s="12"/>
      <c r="E4306" s="13">
        <v>460016734433434</v>
      </c>
      <c r="F4306" s="11"/>
      <c r="G4306" s="12"/>
      <c r="H4306" s="12"/>
      <c r="I4306" s="14" t="s">
        <v>12624</v>
      </c>
      <c r="J4306" s="12" t="s">
        <v>24</v>
      </c>
      <c r="K4306" s="12" t="s">
        <v>25</v>
      </c>
      <c r="L4306" s="12" t="s">
        <v>39</v>
      </c>
      <c r="M4306" s="11" t="s">
        <v>18701</v>
      </c>
      <c r="N4306" s="11" t="s">
        <v>28</v>
      </c>
      <c r="O4306" s="12" t="s">
        <v>29</v>
      </c>
      <c r="P4306" s="12" t="s">
        <v>5807</v>
      </c>
      <c r="Q4306" s="15" t="s">
        <v>18702</v>
      </c>
      <c r="R4306" s="12" t="s">
        <v>42</v>
      </c>
      <c r="S4306" s="11" t="s">
        <v>18703</v>
      </c>
      <c r="T4306" s="11" t="s">
        <v>18704</v>
      </c>
    </row>
    <row x14ac:dyDescent="0.25" r="4307" customHeight="1" ht="19.5">
      <c r="A4307" s="18">
        <v>45208</v>
      </c>
      <c r="B4307" s="11" t="s">
        <v>18705</v>
      </c>
      <c r="C4307" s="11" t="s">
        <v>8716</v>
      </c>
      <c r="D4307" s="12"/>
      <c r="E4307" s="13">
        <v>15572742163</v>
      </c>
      <c r="F4307" s="11" t="s">
        <v>18706</v>
      </c>
      <c r="G4307" s="12" t="s">
        <v>74</v>
      </c>
      <c r="H4307" s="12"/>
      <c r="I4307" s="14">
        <v>10015</v>
      </c>
      <c r="J4307" s="12" t="s">
        <v>24</v>
      </c>
      <c r="K4307" s="12" t="s">
        <v>25</v>
      </c>
      <c r="L4307" s="12" t="s">
        <v>26</v>
      </c>
      <c r="M4307" s="11" t="s">
        <v>27</v>
      </c>
      <c r="N4307" s="11" t="s">
        <v>28</v>
      </c>
      <c r="O4307" s="12" t="s">
        <v>29</v>
      </c>
      <c r="P4307" s="12" t="s">
        <v>5430</v>
      </c>
      <c r="Q4307" s="15" t="s">
        <v>18707</v>
      </c>
      <c r="R4307" s="12" t="s">
        <v>31</v>
      </c>
      <c r="S4307" s="11" t="s">
        <v>18708</v>
      </c>
      <c r="T4307" s="11" t="s">
        <v>18709</v>
      </c>
    </row>
    <row x14ac:dyDescent="0.25" r="4308" customHeight="1" ht="19.5">
      <c r="A4308" s="18">
        <v>45208</v>
      </c>
      <c r="B4308" s="11" t="s">
        <v>18710</v>
      </c>
      <c r="C4308" s="11" t="s">
        <v>16904</v>
      </c>
      <c r="D4308" s="12"/>
      <c r="E4308" s="13">
        <v>13264912292</v>
      </c>
      <c r="F4308" s="11" t="s">
        <v>16905</v>
      </c>
      <c r="G4308" s="12" t="s">
        <v>115</v>
      </c>
      <c r="H4308" s="12"/>
      <c r="I4308" s="14" t="s">
        <v>154</v>
      </c>
      <c r="J4308" s="12" t="s">
        <v>24</v>
      </c>
      <c r="K4308" s="12" t="s">
        <v>25</v>
      </c>
      <c r="L4308" s="12" t="s">
        <v>39</v>
      </c>
      <c r="M4308" s="11" t="s">
        <v>27</v>
      </c>
      <c r="N4308" s="11" t="s">
        <v>624</v>
      </c>
      <c r="O4308" s="12" t="s">
        <v>29</v>
      </c>
      <c r="P4308" s="12"/>
      <c r="Q4308" s="15" t="s">
        <v>18711</v>
      </c>
      <c r="R4308" s="12" t="s">
        <v>42</v>
      </c>
      <c r="S4308" s="11" t="s">
        <v>18712</v>
      </c>
      <c r="T4308" s="11"/>
    </row>
    <row x14ac:dyDescent="0.25" r="4309" customHeight="1" ht="19.5">
      <c r="A4309" s="18">
        <v>45208</v>
      </c>
      <c r="B4309" s="11" t="s">
        <v>18713</v>
      </c>
      <c r="C4309" s="11" t="s">
        <v>18714</v>
      </c>
      <c r="D4309" s="12"/>
      <c r="E4309" s="13">
        <v>13277257790</v>
      </c>
      <c r="F4309" s="11" t="s">
        <v>18715</v>
      </c>
      <c r="G4309" s="12" t="s">
        <v>74</v>
      </c>
      <c r="H4309" s="12"/>
      <c r="I4309" s="14" t="s">
        <v>486</v>
      </c>
      <c r="J4309" s="12" t="s">
        <v>24</v>
      </c>
      <c r="K4309" s="12" t="s">
        <v>25</v>
      </c>
      <c r="L4309" s="12" t="s">
        <v>39</v>
      </c>
      <c r="M4309" s="11" t="s">
        <v>27</v>
      </c>
      <c r="N4309" s="11" t="s">
        <v>28</v>
      </c>
      <c r="O4309" s="12" t="s">
        <v>29</v>
      </c>
      <c r="P4309" s="12"/>
      <c r="Q4309" s="15" t="s">
        <v>18716</v>
      </c>
      <c r="R4309" s="12" t="s">
        <v>42</v>
      </c>
      <c r="S4309" s="11" t="s">
        <v>18717</v>
      </c>
      <c r="T4309" s="11"/>
    </row>
    <row x14ac:dyDescent="0.25" r="4310" customHeight="1" ht="19.5">
      <c r="A4310" s="18">
        <v>45208</v>
      </c>
      <c r="B4310" s="11" t="s">
        <v>18718</v>
      </c>
      <c r="C4310" s="11" t="s">
        <v>14521</v>
      </c>
      <c r="D4310" s="12"/>
      <c r="E4310" s="13">
        <v>16671727326</v>
      </c>
      <c r="F4310" s="11" t="s">
        <v>18719</v>
      </c>
      <c r="G4310" s="12" t="s">
        <v>74</v>
      </c>
      <c r="H4310" s="12"/>
      <c r="I4310" s="14" t="s">
        <v>930</v>
      </c>
      <c r="J4310" s="12" t="s">
        <v>24</v>
      </c>
      <c r="K4310" s="12" t="s">
        <v>25</v>
      </c>
      <c r="L4310" s="12" t="s">
        <v>39</v>
      </c>
      <c r="M4310" s="11" t="s">
        <v>40</v>
      </c>
      <c r="N4310" s="11" t="s">
        <v>28</v>
      </c>
      <c r="O4310" s="12" t="s">
        <v>29</v>
      </c>
      <c r="P4310" s="12"/>
      <c r="Q4310" s="15" t="s">
        <v>18720</v>
      </c>
      <c r="R4310" s="12" t="s">
        <v>42</v>
      </c>
      <c r="S4310" s="11" t="s">
        <v>18721</v>
      </c>
      <c r="T4310" s="11" t="s">
        <v>18722</v>
      </c>
    </row>
    <row x14ac:dyDescent="0.25" r="4311" customHeight="1" ht="19.5">
      <c r="A4311" s="18">
        <v>45208</v>
      </c>
      <c r="B4311" s="11" t="s">
        <v>18723</v>
      </c>
      <c r="C4311" s="11" t="s">
        <v>7274</v>
      </c>
      <c r="D4311" s="12"/>
      <c r="E4311" s="13">
        <v>15549308732</v>
      </c>
      <c r="F4311" s="11" t="s">
        <v>18724</v>
      </c>
      <c r="G4311" s="12" t="s">
        <v>74</v>
      </c>
      <c r="H4311" s="12"/>
      <c r="I4311" s="14" t="s">
        <v>1914</v>
      </c>
      <c r="J4311" s="12" t="s">
        <v>24</v>
      </c>
      <c r="K4311" s="12" t="s">
        <v>25</v>
      </c>
      <c r="L4311" s="12" t="s">
        <v>39</v>
      </c>
      <c r="M4311" s="11" t="s">
        <v>40</v>
      </c>
      <c r="N4311" s="11" t="s">
        <v>28</v>
      </c>
      <c r="O4311" s="12" t="s">
        <v>29</v>
      </c>
      <c r="P4311" s="12"/>
      <c r="Q4311" s="15" t="s">
        <v>18725</v>
      </c>
      <c r="R4311" s="12" t="s">
        <v>42</v>
      </c>
      <c r="S4311" s="11" t="s">
        <v>18726</v>
      </c>
      <c r="T4311" s="11" t="s">
        <v>18727</v>
      </c>
    </row>
    <row x14ac:dyDescent="0.25" r="4312" customHeight="1" ht="19.5">
      <c r="A4312" s="18">
        <v>45208</v>
      </c>
      <c r="B4312" s="11" t="s">
        <v>18728</v>
      </c>
      <c r="C4312" s="11" t="s">
        <v>6057</v>
      </c>
      <c r="D4312" s="12"/>
      <c r="E4312" s="13">
        <v>13047152293</v>
      </c>
      <c r="F4312" s="11" t="s">
        <v>18729</v>
      </c>
      <c r="G4312" s="12" t="s">
        <v>115</v>
      </c>
      <c r="H4312" s="12"/>
      <c r="I4312" s="14" t="s">
        <v>221</v>
      </c>
      <c r="J4312" s="12" t="s">
        <v>24</v>
      </c>
      <c r="K4312" s="12" t="s">
        <v>25</v>
      </c>
      <c r="L4312" s="12" t="s">
        <v>39</v>
      </c>
      <c r="M4312" s="11" t="s">
        <v>27</v>
      </c>
      <c r="N4312" s="11" t="s">
        <v>183</v>
      </c>
      <c r="O4312" s="12" t="s">
        <v>29</v>
      </c>
      <c r="P4312" s="12"/>
      <c r="Q4312" s="15" t="s">
        <v>18730</v>
      </c>
      <c r="R4312" s="12" t="s">
        <v>42</v>
      </c>
      <c r="S4312" s="11" t="s">
        <v>18731</v>
      </c>
      <c r="T4312" s="11" t="s">
        <v>18732</v>
      </c>
    </row>
    <row x14ac:dyDescent="0.25" r="4313" customHeight="1" ht="19.5">
      <c r="A4313" s="18">
        <v>45208</v>
      </c>
      <c r="B4313" s="11" t="s">
        <v>18733</v>
      </c>
      <c r="C4313" s="11" t="s">
        <v>6374</v>
      </c>
      <c r="D4313" s="12"/>
      <c r="E4313" s="13">
        <v>15572780512</v>
      </c>
      <c r="F4313" s="11" t="s">
        <v>10369</v>
      </c>
      <c r="G4313" s="12" t="s">
        <v>115</v>
      </c>
      <c r="H4313" s="12"/>
      <c r="I4313" s="14">
        <v>10015</v>
      </c>
      <c r="J4313" s="12" t="s">
        <v>24</v>
      </c>
      <c r="K4313" s="12" t="s">
        <v>69</v>
      </c>
      <c r="L4313" s="12" t="s">
        <v>26</v>
      </c>
      <c r="M4313" s="11" t="s">
        <v>40</v>
      </c>
      <c r="N4313" s="11" t="s">
        <v>28</v>
      </c>
      <c r="O4313" s="12" t="s">
        <v>29</v>
      </c>
      <c r="P4313" s="12"/>
      <c r="Q4313" s="15" t="s">
        <v>18734</v>
      </c>
      <c r="R4313" s="12" t="s">
        <v>31</v>
      </c>
      <c r="S4313" s="11" t="s">
        <v>18735</v>
      </c>
      <c r="T4313" s="11"/>
    </row>
    <row x14ac:dyDescent="0.25" r="4314" customHeight="1" ht="19.5">
      <c r="A4314" s="18">
        <v>45208</v>
      </c>
      <c r="B4314" s="11" t="s">
        <v>18736</v>
      </c>
      <c r="C4314" s="11" t="s">
        <v>5869</v>
      </c>
      <c r="D4314" s="12"/>
      <c r="E4314" s="13">
        <v>18671444694</v>
      </c>
      <c r="F4314" s="11" t="s">
        <v>18737</v>
      </c>
      <c r="G4314" s="12" t="s">
        <v>1873</v>
      </c>
      <c r="H4314" s="12"/>
      <c r="I4314" s="14" t="s">
        <v>99</v>
      </c>
      <c r="J4314" s="12" t="s">
        <v>24</v>
      </c>
      <c r="K4314" s="12" t="s">
        <v>25</v>
      </c>
      <c r="L4314" s="12" t="s">
        <v>39</v>
      </c>
      <c r="M4314" s="11" t="s">
        <v>27</v>
      </c>
      <c r="N4314" s="11" t="s">
        <v>183</v>
      </c>
      <c r="O4314" s="12" t="s">
        <v>29</v>
      </c>
      <c r="P4314" s="12"/>
      <c r="Q4314" s="15" t="s">
        <v>18738</v>
      </c>
      <c r="R4314" s="12" t="s">
        <v>42</v>
      </c>
      <c r="S4314" s="11" t="s">
        <v>18739</v>
      </c>
      <c r="T4314" s="11" t="s">
        <v>18740</v>
      </c>
    </row>
    <row x14ac:dyDescent="0.25" r="4315" customHeight="1" ht="19.5">
      <c r="A4315" s="18">
        <v>45208</v>
      </c>
      <c r="B4315" s="11" t="s">
        <v>18741</v>
      </c>
      <c r="C4315" s="11" t="s">
        <v>5869</v>
      </c>
      <c r="D4315" s="12"/>
      <c r="E4315" s="13">
        <v>18271331643</v>
      </c>
      <c r="F4315" s="11" t="s">
        <v>18742</v>
      </c>
      <c r="G4315" s="12" t="s">
        <v>23</v>
      </c>
      <c r="H4315" s="12"/>
      <c r="I4315" s="14" t="s">
        <v>433</v>
      </c>
      <c r="J4315" s="12" t="s">
        <v>24</v>
      </c>
      <c r="K4315" s="12" t="s">
        <v>25</v>
      </c>
      <c r="L4315" s="12" t="s">
        <v>39</v>
      </c>
      <c r="M4315" s="11" t="s">
        <v>40</v>
      </c>
      <c r="N4315" s="11" t="s">
        <v>183</v>
      </c>
      <c r="O4315" s="12" t="s">
        <v>29</v>
      </c>
      <c r="P4315" s="12"/>
      <c r="Q4315" s="15" t="s">
        <v>18743</v>
      </c>
      <c r="R4315" s="12" t="s">
        <v>42</v>
      </c>
      <c r="S4315" s="11" t="s">
        <v>18744</v>
      </c>
      <c r="T4315" s="11" t="s">
        <v>18745</v>
      </c>
    </row>
    <row x14ac:dyDescent="0.25" r="4316" customHeight="1" ht="19.5">
      <c r="A4316" s="18">
        <v>45208</v>
      </c>
      <c r="B4316" s="11" t="s">
        <v>18746</v>
      </c>
      <c r="C4316" s="11" t="s">
        <v>3299</v>
      </c>
      <c r="D4316" s="12"/>
      <c r="E4316" s="13">
        <v>18571012398</v>
      </c>
      <c r="F4316" s="11" t="s">
        <v>18747</v>
      </c>
      <c r="G4316" s="12" t="s">
        <v>37</v>
      </c>
      <c r="H4316" s="12"/>
      <c r="I4316" s="14">
        <v>10015</v>
      </c>
      <c r="J4316" s="12" t="s">
        <v>24</v>
      </c>
      <c r="K4316" s="12" t="s">
        <v>69</v>
      </c>
      <c r="L4316" s="12" t="s">
        <v>26</v>
      </c>
      <c r="M4316" s="11" t="s">
        <v>27</v>
      </c>
      <c r="N4316" s="11" t="s">
        <v>28</v>
      </c>
      <c r="O4316" s="12" t="s">
        <v>29</v>
      </c>
      <c r="P4316" s="12"/>
      <c r="Q4316" s="15" t="s">
        <v>18748</v>
      </c>
      <c r="R4316" s="12" t="s">
        <v>31</v>
      </c>
      <c r="S4316" s="11" t="s">
        <v>18749</v>
      </c>
      <c r="T4316" s="11" t="s">
        <v>18750</v>
      </c>
    </row>
    <row x14ac:dyDescent="0.25" r="4317" customHeight="1" ht="19.5">
      <c r="A4317" s="18">
        <v>45208</v>
      </c>
      <c r="B4317" s="11" t="s">
        <v>18751</v>
      </c>
      <c r="C4317" s="11" t="s">
        <v>1132</v>
      </c>
      <c r="D4317" s="12"/>
      <c r="E4317" s="13">
        <v>13032712535</v>
      </c>
      <c r="F4317" s="11" t="s">
        <v>18752</v>
      </c>
      <c r="G4317" s="12" t="s">
        <v>48</v>
      </c>
      <c r="H4317" s="12"/>
      <c r="I4317" s="14" t="s">
        <v>796</v>
      </c>
      <c r="J4317" s="12" t="s">
        <v>24</v>
      </c>
      <c r="K4317" s="12" t="s">
        <v>25</v>
      </c>
      <c r="L4317" s="12" t="s">
        <v>39</v>
      </c>
      <c r="M4317" s="11" t="s">
        <v>40</v>
      </c>
      <c r="N4317" s="11" t="s">
        <v>183</v>
      </c>
      <c r="O4317" s="12" t="s">
        <v>29</v>
      </c>
      <c r="P4317" s="12"/>
      <c r="Q4317" s="15" t="s">
        <v>18753</v>
      </c>
      <c r="R4317" s="12" t="s">
        <v>51</v>
      </c>
      <c r="S4317" s="11" t="s">
        <v>18754</v>
      </c>
      <c r="T4317" s="11"/>
    </row>
    <row x14ac:dyDescent="0.25" r="4318" customHeight="1" ht="19.5">
      <c r="A4318" s="18">
        <v>45208</v>
      </c>
      <c r="B4318" s="11" t="s">
        <v>18755</v>
      </c>
      <c r="C4318" s="11" t="s">
        <v>1132</v>
      </c>
      <c r="D4318" s="12"/>
      <c r="E4318" s="13">
        <v>18671449840</v>
      </c>
      <c r="F4318" s="11" t="s">
        <v>9821</v>
      </c>
      <c r="G4318" s="12" t="s">
        <v>37</v>
      </c>
      <c r="H4318" s="12"/>
      <c r="I4318" s="14" t="s">
        <v>259</v>
      </c>
      <c r="J4318" s="12" t="s">
        <v>24</v>
      </c>
      <c r="K4318" s="12" t="s">
        <v>25</v>
      </c>
      <c r="L4318" s="12" t="s">
        <v>39</v>
      </c>
      <c r="M4318" s="11" t="s">
        <v>40</v>
      </c>
      <c r="N4318" s="11" t="s">
        <v>183</v>
      </c>
      <c r="O4318" s="12" t="s">
        <v>29</v>
      </c>
      <c r="P4318" s="12"/>
      <c r="Q4318" s="15" t="s">
        <v>18756</v>
      </c>
      <c r="R4318" s="12" t="s">
        <v>51</v>
      </c>
      <c r="S4318" s="11" t="s">
        <v>18757</v>
      </c>
      <c r="T4318" s="11"/>
    </row>
    <row x14ac:dyDescent="0.25" r="4319" customHeight="1" ht="19.5">
      <c r="A4319" s="18">
        <v>45208</v>
      </c>
      <c r="B4319" s="11" t="s">
        <v>18758</v>
      </c>
      <c r="C4319" s="11" t="s">
        <v>3899</v>
      </c>
      <c r="D4319" s="12"/>
      <c r="E4319" s="13">
        <v>15672503398</v>
      </c>
      <c r="F4319" s="11" t="s">
        <v>16544</v>
      </c>
      <c r="G4319" s="12" t="s">
        <v>48</v>
      </c>
      <c r="H4319" s="12"/>
      <c r="I4319" s="14" t="s">
        <v>398</v>
      </c>
      <c r="J4319" s="12" t="s">
        <v>24</v>
      </c>
      <c r="K4319" s="12" t="s">
        <v>25</v>
      </c>
      <c r="L4319" s="12" t="s">
        <v>39</v>
      </c>
      <c r="M4319" s="11" t="s">
        <v>27</v>
      </c>
      <c r="N4319" s="11" t="s">
        <v>28</v>
      </c>
      <c r="O4319" s="12" t="s">
        <v>29</v>
      </c>
      <c r="P4319" s="12"/>
      <c r="Q4319" s="15" t="s">
        <v>18759</v>
      </c>
      <c r="R4319" s="12" t="s">
        <v>42</v>
      </c>
      <c r="S4319" s="11" t="s">
        <v>18760</v>
      </c>
      <c r="T4319" s="11"/>
    </row>
    <row x14ac:dyDescent="0.25" r="4320" customHeight="1" ht="19.5">
      <c r="A4320" s="18">
        <v>45208</v>
      </c>
      <c r="B4320" s="11" t="s">
        <v>18761</v>
      </c>
      <c r="C4320" s="11" t="s">
        <v>1132</v>
      </c>
      <c r="D4320" s="12"/>
      <c r="E4320" s="13">
        <v>13040957862</v>
      </c>
      <c r="F4320" s="11" t="s">
        <v>18762</v>
      </c>
      <c r="G4320" s="12" t="s">
        <v>115</v>
      </c>
      <c r="H4320" s="12"/>
      <c r="I4320" s="14" t="s">
        <v>290</v>
      </c>
      <c r="J4320" s="12" t="s">
        <v>24</v>
      </c>
      <c r="K4320" s="12" t="s">
        <v>25</v>
      </c>
      <c r="L4320" s="12" t="s">
        <v>39</v>
      </c>
      <c r="M4320" s="11" t="s">
        <v>27</v>
      </c>
      <c r="N4320" s="11" t="s">
        <v>183</v>
      </c>
      <c r="O4320" s="12" t="s">
        <v>29</v>
      </c>
      <c r="P4320" s="12"/>
      <c r="Q4320" s="15" t="s">
        <v>18763</v>
      </c>
      <c r="R4320" s="12" t="s">
        <v>51</v>
      </c>
      <c r="S4320" s="11" t="s">
        <v>18764</v>
      </c>
      <c r="T4320" s="11"/>
    </row>
    <row x14ac:dyDescent="0.25" r="4321" customHeight="1" ht="19.5">
      <c r="A4321" s="18">
        <v>45208</v>
      </c>
      <c r="B4321" s="11" t="s">
        <v>18765</v>
      </c>
      <c r="C4321" s="11" t="s">
        <v>1132</v>
      </c>
      <c r="D4321" s="12"/>
      <c r="E4321" s="13">
        <v>16671747706</v>
      </c>
      <c r="F4321" s="11" t="s">
        <v>18766</v>
      </c>
      <c r="G4321" s="12" t="s">
        <v>74</v>
      </c>
      <c r="H4321" s="12"/>
      <c r="I4321" s="14" t="s">
        <v>328</v>
      </c>
      <c r="J4321" s="12" t="s">
        <v>24</v>
      </c>
      <c r="K4321" s="12" t="s">
        <v>25</v>
      </c>
      <c r="L4321" s="12" t="s">
        <v>39</v>
      </c>
      <c r="M4321" s="11" t="s">
        <v>27</v>
      </c>
      <c r="N4321" s="11" t="s">
        <v>183</v>
      </c>
      <c r="O4321" s="12" t="s">
        <v>29</v>
      </c>
      <c r="P4321" s="12"/>
      <c r="Q4321" s="15" t="s">
        <v>18767</v>
      </c>
      <c r="R4321" s="12" t="s">
        <v>51</v>
      </c>
      <c r="S4321" s="11" t="s">
        <v>18768</v>
      </c>
      <c r="T4321" s="11"/>
    </row>
    <row x14ac:dyDescent="0.25" r="4322" customHeight="1" ht="19.5">
      <c r="A4322" s="18">
        <v>45208</v>
      </c>
      <c r="B4322" s="11" t="s">
        <v>18769</v>
      </c>
      <c r="C4322" s="11" t="s">
        <v>1132</v>
      </c>
      <c r="D4322" s="12"/>
      <c r="E4322" s="13">
        <v>13135812906</v>
      </c>
      <c r="F4322" s="11" t="s">
        <v>18770</v>
      </c>
      <c r="G4322" s="12" t="s">
        <v>23</v>
      </c>
      <c r="H4322" s="12"/>
      <c r="I4322" s="14" t="s">
        <v>290</v>
      </c>
      <c r="J4322" s="12" t="s">
        <v>24</v>
      </c>
      <c r="K4322" s="12" t="s">
        <v>25</v>
      </c>
      <c r="L4322" s="12" t="s">
        <v>39</v>
      </c>
      <c r="M4322" s="11" t="s">
        <v>40</v>
      </c>
      <c r="N4322" s="11" t="s">
        <v>183</v>
      </c>
      <c r="O4322" s="12" t="s">
        <v>29</v>
      </c>
      <c r="P4322" s="12"/>
      <c r="Q4322" s="15" t="s">
        <v>18771</v>
      </c>
      <c r="R4322" s="12" t="s">
        <v>42</v>
      </c>
      <c r="S4322" s="11" t="s">
        <v>18772</v>
      </c>
      <c r="T4322" s="11"/>
    </row>
    <row x14ac:dyDescent="0.25" r="4323" customHeight="1" ht="19.5">
      <c r="A4323" s="18">
        <v>45208</v>
      </c>
      <c r="B4323" s="11" t="s">
        <v>18773</v>
      </c>
      <c r="C4323" s="11" t="s">
        <v>1132</v>
      </c>
      <c r="D4323" s="12"/>
      <c r="E4323" s="13">
        <v>13177051060</v>
      </c>
      <c r="F4323" s="11" t="s">
        <v>18774</v>
      </c>
      <c r="G4323" s="12" t="s">
        <v>115</v>
      </c>
      <c r="H4323" s="12"/>
      <c r="I4323" s="14" t="s">
        <v>796</v>
      </c>
      <c r="J4323" s="12" t="s">
        <v>24</v>
      </c>
      <c r="K4323" s="12" t="s">
        <v>25</v>
      </c>
      <c r="L4323" s="12" t="s">
        <v>39</v>
      </c>
      <c r="M4323" s="11" t="s">
        <v>40</v>
      </c>
      <c r="N4323" s="11" t="s">
        <v>183</v>
      </c>
      <c r="O4323" s="12" t="s">
        <v>29</v>
      </c>
      <c r="P4323" s="12"/>
      <c r="Q4323" s="15" t="s">
        <v>18775</v>
      </c>
      <c r="R4323" s="12" t="s">
        <v>51</v>
      </c>
      <c r="S4323" s="11" t="s">
        <v>14609</v>
      </c>
      <c r="T4323" s="11"/>
    </row>
    <row x14ac:dyDescent="0.25" r="4324" customHeight="1" ht="19.5">
      <c r="A4324" s="18">
        <v>45208</v>
      </c>
      <c r="B4324" s="11" t="s">
        <v>18776</v>
      </c>
      <c r="C4324" s="11" t="s">
        <v>1132</v>
      </c>
      <c r="D4324" s="12"/>
      <c r="E4324" s="13">
        <v>15671063507</v>
      </c>
      <c r="F4324" s="11" t="s">
        <v>18777</v>
      </c>
      <c r="G4324" s="12" t="s">
        <v>37</v>
      </c>
      <c r="H4324" s="12"/>
      <c r="I4324" s="14" t="s">
        <v>49</v>
      </c>
      <c r="J4324" s="12" t="s">
        <v>24</v>
      </c>
      <c r="K4324" s="12" t="s">
        <v>25</v>
      </c>
      <c r="L4324" s="12" t="s">
        <v>39</v>
      </c>
      <c r="M4324" s="11" t="s">
        <v>27</v>
      </c>
      <c r="N4324" s="11" t="s">
        <v>183</v>
      </c>
      <c r="O4324" s="12" t="s">
        <v>29</v>
      </c>
      <c r="P4324" s="12"/>
      <c r="Q4324" s="15" t="s">
        <v>18778</v>
      </c>
      <c r="R4324" s="12" t="s">
        <v>51</v>
      </c>
      <c r="S4324" s="11" t="s">
        <v>18779</v>
      </c>
      <c r="T4324" s="11"/>
    </row>
    <row x14ac:dyDescent="0.25" r="4325" customHeight="1" ht="19.5">
      <c r="A4325" s="18">
        <v>45208</v>
      </c>
      <c r="B4325" s="11" t="s">
        <v>18780</v>
      </c>
      <c r="C4325" s="11" t="s">
        <v>1132</v>
      </c>
      <c r="D4325" s="12"/>
      <c r="E4325" s="13">
        <v>13227262934</v>
      </c>
      <c r="F4325" s="11" t="s">
        <v>914</v>
      </c>
      <c r="G4325" s="12" t="s">
        <v>115</v>
      </c>
      <c r="H4325" s="12"/>
      <c r="I4325" s="14" t="s">
        <v>131</v>
      </c>
      <c r="J4325" s="12" t="s">
        <v>24</v>
      </c>
      <c r="K4325" s="12" t="s">
        <v>25</v>
      </c>
      <c r="L4325" s="12" t="s">
        <v>39</v>
      </c>
      <c r="M4325" s="11" t="s">
        <v>27</v>
      </c>
      <c r="N4325" s="11" t="s">
        <v>183</v>
      </c>
      <c r="O4325" s="12" t="s">
        <v>29</v>
      </c>
      <c r="P4325" s="12"/>
      <c r="Q4325" s="15" t="s">
        <v>18781</v>
      </c>
      <c r="R4325" s="12" t="s">
        <v>51</v>
      </c>
      <c r="S4325" s="11" t="s">
        <v>18782</v>
      </c>
      <c r="T4325" s="11"/>
    </row>
    <row x14ac:dyDescent="0.25" r="4326" customHeight="1" ht="19.5">
      <c r="A4326" s="18">
        <v>45208</v>
      </c>
      <c r="B4326" s="11" t="s">
        <v>18783</v>
      </c>
      <c r="C4326" s="11" t="s">
        <v>18784</v>
      </c>
      <c r="D4326" s="12"/>
      <c r="E4326" s="13">
        <v>13040990745</v>
      </c>
      <c r="F4326" s="11" t="s">
        <v>18785</v>
      </c>
      <c r="G4326" s="12" t="s">
        <v>115</v>
      </c>
      <c r="H4326" s="12"/>
      <c r="I4326" s="14" t="s">
        <v>254</v>
      </c>
      <c r="J4326" s="12" t="s">
        <v>24</v>
      </c>
      <c r="K4326" s="12" t="s">
        <v>25</v>
      </c>
      <c r="L4326" s="12" t="s">
        <v>39</v>
      </c>
      <c r="M4326" s="11" t="s">
        <v>27</v>
      </c>
      <c r="N4326" s="11" t="s">
        <v>183</v>
      </c>
      <c r="O4326" s="12" t="s">
        <v>29</v>
      </c>
      <c r="P4326" s="12"/>
      <c r="Q4326" s="15" t="s">
        <v>18786</v>
      </c>
      <c r="R4326" s="12" t="s">
        <v>42</v>
      </c>
      <c r="S4326" s="11" t="s">
        <v>18787</v>
      </c>
      <c r="T4326" s="11"/>
    </row>
    <row x14ac:dyDescent="0.25" r="4327" customHeight="1" ht="19.5">
      <c r="A4327" s="18">
        <v>45208</v>
      </c>
      <c r="B4327" s="11" t="s">
        <v>18788</v>
      </c>
      <c r="C4327" s="11" t="s">
        <v>5949</v>
      </c>
      <c r="D4327" s="12"/>
      <c r="E4327" s="13">
        <v>13197345996</v>
      </c>
      <c r="F4327" s="11" t="s">
        <v>18789</v>
      </c>
      <c r="G4327" s="12" t="s">
        <v>115</v>
      </c>
      <c r="H4327" s="12"/>
      <c r="I4327" s="14" t="s">
        <v>352</v>
      </c>
      <c r="J4327" s="12" t="s">
        <v>24</v>
      </c>
      <c r="K4327" s="12" t="s">
        <v>25</v>
      </c>
      <c r="L4327" s="12" t="s">
        <v>39</v>
      </c>
      <c r="M4327" s="11" t="s">
        <v>27</v>
      </c>
      <c r="N4327" s="11" t="s">
        <v>183</v>
      </c>
      <c r="O4327" s="12" t="s">
        <v>29</v>
      </c>
      <c r="P4327" s="12"/>
      <c r="Q4327" s="15" t="s">
        <v>18790</v>
      </c>
      <c r="R4327" s="12" t="s">
        <v>42</v>
      </c>
      <c r="S4327" s="11" t="s">
        <v>18791</v>
      </c>
      <c r="T4327" s="11"/>
    </row>
    <row x14ac:dyDescent="0.25" r="4328" customHeight="1" ht="19.5">
      <c r="A4328" s="18">
        <v>45208</v>
      </c>
      <c r="B4328" s="11" t="s">
        <v>18792</v>
      </c>
      <c r="C4328" s="11" t="s">
        <v>5997</v>
      </c>
      <c r="D4328" s="12"/>
      <c r="E4328" s="13">
        <v>15671077095</v>
      </c>
      <c r="F4328" s="11" t="s">
        <v>18793</v>
      </c>
      <c r="G4328" s="12" t="s">
        <v>74</v>
      </c>
      <c r="H4328" s="12"/>
      <c r="I4328" s="14" t="s">
        <v>486</v>
      </c>
      <c r="J4328" s="12" t="s">
        <v>24</v>
      </c>
      <c r="K4328" s="12" t="s">
        <v>25</v>
      </c>
      <c r="L4328" s="12" t="s">
        <v>39</v>
      </c>
      <c r="M4328" s="11" t="s">
        <v>27</v>
      </c>
      <c r="N4328" s="11" t="s">
        <v>183</v>
      </c>
      <c r="O4328" s="12" t="s">
        <v>29</v>
      </c>
      <c r="P4328" s="12"/>
      <c r="Q4328" s="15" t="s">
        <v>18794</v>
      </c>
      <c r="R4328" s="12" t="s">
        <v>42</v>
      </c>
      <c r="S4328" s="11" t="s">
        <v>18795</v>
      </c>
      <c r="T4328" s="11"/>
    </row>
    <row x14ac:dyDescent="0.25" r="4329" customHeight="1" ht="19.5">
      <c r="A4329" s="18">
        <v>45208</v>
      </c>
      <c r="B4329" s="11" t="s">
        <v>18796</v>
      </c>
      <c r="C4329" s="11" t="s">
        <v>5949</v>
      </c>
      <c r="D4329" s="12"/>
      <c r="E4329" s="13">
        <v>15671049019</v>
      </c>
      <c r="F4329" s="11" t="s">
        <v>18797</v>
      </c>
      <c r="G4329" s="12" t="s">
        <v>37</v>
      </c>
      <c r="H4329" s="12"/>
      <c r="I4329" s="14" t="s">
        <v>235</v>
      </c>
      <c r="J4329" s="12" t="s">
        <v>24</v>
      </c>
      <c r="K4329" s="12" t="s">
        <v>25</v>
      </c>
      <c r="L4329" s="12" t="s">
        <v>39</v>
      </c>
      <c r="M4329" s="11" t="s">
        <v>40</v>
      </c>
      <c r="N4329" s="11" t="s">
        <v>183</v>
      </c>
      <c r="O4329" s="12" t="s">
        <v>29</v>
      </c>
      <c r="P4329" s="12"/>
      <c r="Q4329" s="15" t="s">
        <v>18798</v>
      </c>
      <c r="R4329" s="12" t="s">
        <v>42</v>
      </c>
      <c r="S4329" s="11" t="s">
        <v>18799</v>
      </c>
      <c r="T4329" s="11"/>
    </row>
    <row x14ac:dyDescent="0.25" r="4330" customHeight="1" ht="19.5">
      <c r="A4330" s="18">
        <v>45208</v>
      </c>
      <c r="B4330" s="11" t="s">
        <v>18800</v>
      </c>
      <c r="C4330" s="11" t="s">
        <v>9714</v>
      </c>
      <c r="D4330" s="12"/>
      <c r="E4330" s="13" t="s">
        <v>18801</v>
      </c>
      <c r="F4330" s="11" t="s">
        <v>3792</v>
      </c>
      <c r="G4330" s="12" t="s">
        <v>74</v>
      </c>
      <c r="H4330" s="12"/>
      <c r="I4330" s="14" t="s">
        <v>148</v>
      </c>
      <c r="J4330" s="12" t="s">
        <v>24</v>
      </c>
      <c r="K4330" s="12" t="s">
        <v>25</v>
      </c>
      <c r="L4330" s="12" t="s">
        <v>39</v>
      </c>
      <c r="M4330" s="11" t="s">
        <v>149</v>
      </c>
      <c r="N4330" s="11" t="s">
        <v>183</v>
      </c>
      <c r="O4330" s="12" t="s">
        <v>29</v>
      </c>
      <c r="P4330" s="12"/>
      <c r="Q4330" s="15" t="s">
        <v>18802</v>
      </c>
      <c r="R4330" s="12" t="s">
        <v>42</v>
      </c>
      <c r="S4330" s="11" t="s">
        <v>18803</v>
      </c>
      <c r="T4330" s="11"/>
    </row>
    <row x14ac:dyDescent="0.25" r="4331" customHeight="1" ht="19.5">
      <c r="A4331" s="18">
        <v>45208</v>
      </c>
      <c r="B4331" s="11" t="s">
        <v>18804</v>
      </c>
      <c r="C4331" s="11" t="s">
        <v>5949</v>
      </c>
      <c r="D4331" s="12"/>
      <c r="E4331" s="13">
        <v>15571755990</v>
      </c>
      <c r="F4331" s="11" t="s">
        <v>18805</v>
      </c>
      <c r="G4331" s="12" t="s">
        <v>115</v>
      </c>
      <c r="H4331" s="12"/>
      <c r="I4331" s="14" t="s">
        <v>68</v>
      </c>
      <c r="J4331" s="12" t="s">
        <v>24</v>
      </c>
      <c r="K4331" s="12" t="s">
        <v>25</v>
      </c>
      <c r="L4331" s="12" t="s">
        <v>39</v>
      </c>
      <c r="M4331" s="11" t="s">
        <v>27</v>
      </c>
      <c r="N4331" s="11" t="s">
        <v>183</v>
      </c>
      <c r="O4331" s="12" t="s">
        <v>29</v>
      </c>
      <c r="P4331" s="12"/>
      <c r="Q4331" s="15" t="s">
        <v>18806</v>
      </c>
      <c r="R4331" s="12" t="s">
        <v>42</v>
      </c>
      <c r="S4331" s="11" t="s">
        <v>18807</v>
      </c>
      <c r="T4331" s="11"/>
    </row>
    <row x14ac:dyDescent="0.25" r="4332" customHeight="1" ht="19.5">
      <c r="A4332" s="18">
        <v>45208</v>
      </c>
      <c r="B4332" s="11" t="s">
        <v>18808</v>
      </c>
      <c r="C4332" s="11" t="s">
        <v>3101</v>
      </c>
      <c r="D4332" s="12"/>
      <c r="E4332" s="13">
        <v>13264902011</v>
      </c>
      <c r="F4332" s="11" t="s">
        <v>18809</v>
      </c>
      <c r="G4332" s="12" t="s">
        <v>74</v>
      </c>
      <c r="H4332" s="12"/>
      <c r="I4332" s="14">
        <v>10015</v>
      </c>
      <c r="J4332" s="12" t="s">
        <v>24</v>
      </c>
      <c r="K4332" s="12" t="s">
        <v>25</v>
      </c>
      <c r="L4332" s="12" t="s">
        <v>26</v>
      </c>
      <c r="M4332" s="11" t="s">
        <v>27</v>
      </c>
      <c r="N4332" s="11" t="s">
        <v>28</v>
      </c>
      <c r="O4332" s="12" t="s">
        <v>29</v>
      </c>
      <c r="P4332" s="12"/>
      <c r="Q4332" s="15" t="s">
        <v>18810</v>
      </c>
      <c r="R4332" s="12" t="s">
        <v>31</v>
      </c>
      <c r="S4332" s="11" t="s">
        <v>18811</v>
      </c>
      <c r="T4332" s="11" t="s">
        <v>18812</v>
      </c>
    </row>
    <row x14ac:dyDescent="0.25" r="4333" customHeight="1" ht="19.5">
      <c r="A4333" s="18">
        <v>45208</v>
      </c>
      <c r="B4333" s="11" t="s">
        <v>18813</v>
      </c>
      <c r="C4333" s="11" t="s">
        <v>1132</v>
      </c>
      <c r="D4333" s="12"/>
      <c r="E4333" s="13">
        <v>18674204017</v>
      </c>
      <c r="F4333" s="11" t="s">
        <v>18814</v>
      </c>
      <c r="G4333" s="12" t="s">
        <v>74</v>
      </c>
      <c r="H4333" s="12"/>
      <c r="I4333" s="14" t="s">
        <v>381</v>
      </c>
      <c r="J4333" s="12" t="s">
        <v>24</v>
      </c>
      <c r="K4333" s="12" t="s">
        <v>25</v>
      </c>
      <c r="L4333" s="12" t="s">
        <v>39</v>
      </c>
      <c r="M4333" s="11" t="s">
        <v>27</v>
      </c>
      <c r="N4333" s="11" t="s">
        <v>183</v>
      </c>
      <c r="O4333" s="12" t="s">
        <v>29</v>
      </c>
      <c r="P4333" s="12"/>
      <c r="Q4333" s="15" t="s">
        <v>18815</v>
      </c>
      <c r="R4333" s="12" t="s">
        <v>51</v>
      </c>
      <c r="S4333" s="11" t="s">
        <v>18816</v>
      </c>
      <c r="T4333" s="11"/>
    </row>
    <row x14ac:dyDescent="0.25" r="4334" customHeight="1" ht="19.5">
      <c r="A4334" s="18">
        <v>45208</v>
      </c>
      <c r="B4334" s="11" t="s">
        <v>18817</v>
      </c>
      <c r="C4334" s="11" t="s">
        <v>1132</v>
      </c>
      <c r="D4334" s="12"/>
      <c r="E4334" s="13">
        <v>13032700760</v>
      </c>
      <c r="F4334" s="11" t="s">
        <v>18818</v>
      </c>
      <c r="G4334" s="12" t="s">
        <v>115</v>
      </c>
      <c r="H4334" s="12"/>
      <c r="I4334" s="14" t="s">
        <v>328</v>
      </c>
      <c r="J4334" s="12" t="s">
        <v>24</v>
      </c>
      <c r="K4334" s="12" t="s">
        <v>25</v>
      </c>
      <c r="L4334" s="12" t="s">
        <v>39</v>
      </c>
      <c r="M4334" s="11" t="s">
        <v>27</v>
      </c>
      <c r="N4334" s="11" t="s">
        <v>183</v>
      </c>
      <c r="O4334" s="12" t="s">
        <v>29</v>
      </c>
      <c r="P4334" s="12"/>
      <c r="Q4334" s="15" t="s">
        <v>18819</v>
      </c>
      <c r="R4334" s="12" t="s">
        <v>51</v>
      </c>
      <c r="S4334" s="11" t="s">
        <v>18820</v>
      </c>
      <c r="T4334" s="11"/>
    </row>
    <row x14ac:dyDescent="0.25" r="4335" customHeight="1" ht="19.5">
      <c r="A4335" s="18">
        <v>45208</v>
      </c>
      <c r="B4335" s="11" t="s">
        <v>18821</v>
      </c>
      <c r="C4335" s="11" t="s">
        <v>6191</v>
      </c>
      <c r="D4335" s="12"/>
      <c r="E4335" s="13">
        <v>13872472208</v>
      </c>
      <c r="F4335" s="11" t="s">
        <v>18822</v>
      </c>
      <c r="G4335" s="12" t="s">
        <v>48</v>
      </c>
      <c r="H4335" s="12"/>
      <c r="I4335" s="14" t="s">
        <v>925</v>
      </c>
      <c r="J4335" s="12" t="s">
        <v>24</v>
      </c>
      <c r="K4335" s="12" t="s">
        <v>25</v>
      </c>
      <c r="L4335" s="12" t="s">
        <v>39</v>
      </c>
      <c r="M4335" s="11" t="s">
        <v>40</v>
      </c>
      <c r="N4335" s="11" t="s">
        <v>624</v>
      </c>
      <c r="O4335" s="12" t="s">
        <v>29</v>
      </c>
      <c r="P4335" s="12"/>
      <c r="Q4335" s="15" t="s">
        <v>18823</v>
      </c>
      <c r="R4335" s="12" t="s">
        <v>42</v>
      </c>
      <c r="S4335" s="11" t="s">
        <v>18824</v>
      </c>
      <c r="T4335" s="11" t="s">
        <v>18825</v>
      </c>
    </row>
    <row x14ac:dyDescent="0.25" r="4336" customHeight="1" ht="19.5">
      <c r="A4336" s="18">
        <v>45208</v>
      </c>
      <c r="B4336" s="11" t="s">
        <v>18826</v>
      </c>
      <c r="C4336" s="11" t="s">
        <v>660</v>
      </c>
      <c r="D4336" s="12"/>
      <c r="E4336" s="13">
        <v>18672109228</v>
      </c>
      <c r="F4336" s="11" t="s">
        <v>18827</v>
      </c>
      <c r="G4336" s="12" t="s">
        <v>115</v>
      </c>
      <c r="H4336" s="12" t="s">
        <v>18828</v>
      </c>
      <c r="I4336" s="14" t="s">
        <v>226</v>
      </c>
      <c r="J4336" s="12" t="s">
        <v>24</v>
      </c>
      <c r="K4336" s="12" t="s">
        <v>25</v>
      </c>
      <c r="L4336" s="12" t="s">
        <v>39</v>
      </c>
      <c r="M4336" s="11" t="s">
        <v>27</v>
      </c>
      <c r="N4336" s="11" t="s">
        <v>624</v>
      </c>
      <c r="O4336" s="12" t="s">
        <v>29</v>
      </c>
      <c r="P4336" s="12"/>
      <c r="Q4336" s="15" t="s">
        <v>18829</v>
      </c>
      <c r="R4336" s="12" t="s">
        <v>42</v>
      </c>
      <c r="S4336" s="11" t="s">
        <v>18830</v>
      </c>
      <c r="T4336" s="11" t="s">
        <v>18831</v>
      </c>
    </row>
    <row x14ac:dyDescent="0.25" r="4337" customHeight="1" ht="19.5">
      <c r="A4337" s="18">
        <v>45208</v>
      </c>
      <c r="B4337" s="11" t="s">
        <v>18832</v>
      </c>
      <c r="C4337" s="11" t="s">
        <v>660</v>
      </c>
      <c r="D4337" s="12"/>
      <c r="E4337" s="13">
        <v>13277172668</v>
      </c>
      <c r="F4337" s="11" t="s">
        <v>18833</v>
      </c>
      <c r="G4337" s="12" t="s">
        <v>48</v>
      </c>
      <c r="H4337" s="12" t="s">
        <v>98</v>
      </c>
      <c r="I4337" s="14" t="s">
        <v>850</v>
      </c>
      <c r="J4337" s="12" t="s">
        <v>24</v>
      </c>
      <c r="K4337" s="12" t="s">
        <v>25</v>
      </c>
      <c r="L4337" s="12" t="s">
        <v>39</v>
      </c>
      <c r="M4337" s="11" t="s">
        <v>27</v>
      </c>
      <c r="N4337" s="11" t="s">
        <v>624</v>
      </c>
      <c r="O4337" s="12" t="s">
        <v>29</v>
      </c>
      <c r="P4337" s="12"/>
      <c r="Q4337" s="15" t="s">
        <v>18834</v>
      </c>
      <c r="R4337" s="12" t="s">
        <v>42</v>
      </c>
      <c r="S4337" s="11" t="s">
        <v>18835</v>
      </c>
      <c r="T4337" s="11" t="s">
        <v>18836</v>
      </c>
    </row>
    <row x14ac:dyDescent="0.25" r="4338" customHeight="1" ht="19.5">
      <c r="A4338" s="18">
        <v>45208</v>
      </c>
      <c r="B4338" s="11" t="s">
        <v>18837</v>
      </c>
      <c r="C4338" s="11" t="s">
        <v>660</v>
      </c>
      <c r="D4338" s="12"/>
      <c r="E4338" s="13">
        <v>13085151387</v>
      </c>
      <c r="F4338" s="11" t="s">
        <v>18838</v>
      </c>
      <c r="G4338" s="12" t="s">
        <v>74</v>
      </c>
      <c r="H4338" s="12"/>
      <c r="I4338" s="14" t="s">
        <v>433</v>
      </c>
      <c r="J4338" s="12" t="s">
        <v>24</v>
      </c>
      <c r="K4338" s="12" t="s">
        <v>25</v>
      </c>
      <c r="L4338" s="12" t="s">
        <v>39</v>
      </c>
      <c r="M4338" s="11" t="s">
        <v>27</v>
      </c>
      <c r="N4338" s="11" t="s">
        <v>624</v>
      </c>
      <c r="O4338" s="12" t="s">
        <v>29</v>
      </c>
      <c r="P4338" s="12"/>
      <c r="Q4338" s="15" t="s">
        <v>18839</v>
      </c>
      <c r="R4338" s="12" t="s">
        <v>42</v>
      </c>
      <c r="S4338" s="11" t="s">
        <v>18840</v>
      </c>
      <c r="T4338" s="11" t="s">
        <v>18841</v>
      </c>
    </row>
    <row x14ac:dyDescent="0.25" r="4339" customHeight="1" ht="19.5">
      <c r="A4339" s="18">
        <v>45208</v>
      </c>
      <c r="B4339" s="11" t="s">
        <v>18842</v>
      </c>
      <c r="C4339" s="11" t="s">
        <v>6029</v>
      </c>
      <c r="D4339" s="12"/>
      <c r="E4339" s="13">
        <v>13085158797</v>
      </c>
      <c r="F4339" s="11" t="s">
        <v>6030</v>
      </c>
      <c r="G4339" s="12" t="s">
        <v>37</v>
      </c>
      <c r="H4339" s="12"/>
      <c r="I4339" s="14" t="s">
        <v>154</v>
      </c>
      <c r="J4339" s="12" t="s">
        <v>24</v>
      </c>
      <c r="K4339" s="12" t="s">
        <v>25</v>
      </c>
      <c r="L4339" s="12" t="s">
        <v>39</v>
      </c>
      <c r="M4339" s="11" t="s">
        <v>40</v>
      </c>
      <c r="N4339" s="11" t="s">
        <v>624</v>
      </c>
      <c r="O4339" s="12" t="s">
        <v>29</v>
      </c>
      <c r="P4339" s="12"/>
      <c r="Q4339" s="15" t="s">
        <v>3423</v>
      </c>
      <c r="R4339" s="12" t="s">
        <v>42</v>
      </c>
      <c r="S4339" s="11" t="s">
        <v>18843</v>
      </c>
      <c r="T4339" s="11" t="s">
        <v>18844</v>
      </c>
    </row>
    <row x14ac:dyDescent="0.25" r="4340" customHeight="1" ht="19.5">
      <c r="A4340" s="18">
        <v>45208</v>
      </c>
      <c r="B4340" s="11" t="s">
        <v>18845</v>
      </c>
      <c r="C4340" s="11" t="s">
        <v>660</v>
      </c>
      <c r="D4340" s="12"/>
      <c r="E4340" s="13">
        <v>13114450715</v>
      </c>
      <c r="F4340" s="11" t="s">
        <v>18846</v>
      </c>
      <c r="G4340" s="12" t="s">
        <v>23</v>
      </c>
      <c r="H4340" s="12"/>
      <c r="I4340" s="14" t="s">
        <v>206</v>
      </c>
      <c r="J4340" s="12" t="s">
        <v>24</v>
      </c>
      <c r="K4340" s="12" t="s">
        <v>25</v>
      </c>
      <c r="L4340" s="12" t="s">
        <v>39</v>
      </c>
      <c r="M4340" s="11" t="s">
        <v>27</v>
      </c>
      <c r="N4340" s="11" t="s">
        <v>624</v>
      </c>
      <c r="O4340" s="12" t="s">
        <v>29</v>
      </c>
      <c r="P4340" s="12"/>
      <c r="Q4340" s="15" t="s">
        <v>18847</v>
      </c>
      <c r="R4340" s="12" t="s">
        <v>42</v>
      </c>
      <c r="S4340" s="11" t="s">
        <v>18848</v>
      </c>
      <c r="T4340" s="11" t="s">
        <v>18849</v>
      </c>
    </row>
    <row x14ac:dyDescent="0.25" r="4341" customHeight="1" ht="19.5">
      <c r="A4341" s="18">
        <v>45208</v>
      </c>
      <c r="B4341" s="11" t="s">
        <v>18850</v>
      </c>
      <c r="C4341" s="11" t="s">
        <v>660</v>
      </c>
      <c r="D4341" s="12"/>
      <c r="E4341" s="13">
        <v>15549376645</v>
      </c>
      <c r="F4341" s="11" t="s">
        <v>8524</v>
      </c>
      <c r="G4341" s="12" t="s">
        <v>74</v>
      </c>
      <c r="H4341" s="12"/>
      <c r="I4341" s="14" t="s">
        <v>433</v>
      </c>
      <c r="J4341" s="12" t="s">
        <v>24</v>
      </c>
      <c r="K4341" s="12" t="s">
        <v>25</v>
      </c>
      <c r="L4341" s="12" t="s">
        <v>39</v>
      </c>
      <c r="M4341" s="11" t="s">
        <v>27</v>
      </c>
      <c r="N4341" s="11" t="s">
        <v>624</v>
      </c>
      <c r="O4341" s="12" t="s">
        <v>29</v>
      </c>
      <c r="P4341" s="12"/>
      <c r="Q4341" s="15" t="s">
        <v>18851</v>
      </c>
      <c r="R4341" s="12" t="s">
        <v>42</v>
      </c>
      <c r="S4341" s="11" t="s">
        <v>18852</v>
      </c>
      <c r="T4341" s="11" t="s">
        <v>18853</v>
      </c>
    </row>
    <row x14ac:dyDescent="0.25" r="4342" customHeight="1" ht="19.5">
      <c r="A4342" s="18">
        <v>45208</v>
      </c>
      <c r="B4342" s="11" t="s">
        <v>18854</v>
      </c>
      <c r="C4342" s="11" t="s">
        <v>660</v>
      </c>
      <c r="D4342" s="12"/>
      <c r="E4342" s="13">
        <v>13227277992</v>
      </c>
      <c r="F4342" s="11" t="s">
        <v>18855</v>
      </c>
      <c r="G4342" s="12" t="s">
        <v>48</v>
      </c>
      <c r="H4342" s="12"/>
      <c r="I4342" s="14" t="s">
        <v>38</v>
      </c>
      <c r="J4342" s="12" t="s">
        <v>24</v>
      </c>
      <c r="K4342" s="12" t="s">
        <v>25</v>
      </c>
      <c r="L4342" s="12" t="s">
        <v>39</v>
      </c>
      <c r="M4342" s="11" t="s">
        <v>40</v>
      </c>
      <c r="N4342" s="11" t="s">
        <v>624</v>
      </c>
      <c r="O4342" s="12" t="s">
        <v>29</v>
      </c>
      <c r="P4342" s="12"/>
      <c r="Q4342" s="15" t="s">
        <v>18856</v>
      </c>
      <c r="R4342" s="12" t="s">
        <v>42</v>
      </c>
      <c r="S4342" s="11" t="s">
        <v>18857</v>
      </c>
      <c r="T4342" s="11" t="s">
        <v>18858</v>
      </c>
    </row>
    <row x14ac:dyDescent="0.25" r="4343" customHeight="1" ht="19.5">
      <c r="A4343" s="18">
        <v>45208</v>
      </c>
      <c r="B4343" s="11" t="s">
        <v>18859</v>
      </c>
      <c r="C4343" s="11" t="s">
        <v>660</v>
      </c>
      <c r="D4343" s="12"/>
      <c r="E4343" s="13">
        <v>15586358097</v>
      </c>
      <c r="F4343" s="11" t="s">
        <v>18860</v>
      </c>
      <c r="G4343" s="12" t="s">
        <v>74</v>
      </c>
      <c r="H4343" s="12"/>
      <c r="I4343" s="14" t="s">
        <v>68</v>
      </c>
      <c r="J4343" s="12" t="s">
        <v>24</v>
      </c>
      <c r="K4343" s="12" t="s">
        <v>25</v>
      </c>
      <c r="L4343" s="12" t="s">
        <v>39</v>
      </c>
      <c r="M4343" s="11" t="s">
        <v>27</v>
      </c>
      <c r="N4343" s="11" t="s">
        <v>624</v>
      </c>
      <c r="O4343" s="12" t="s">
        <v>29</v>
      </c>
      <c r="P4343" s="12"/>
      <c r="Q4343" s="15" t="s">
        <v>18861</v>
      </c>
      <c r="R4343" s="12" t="s">
        <v>42</v>
      </c>
      <c r="S4343" s="11" t="s">
        <v>18862</v>
      </c>
      <c r="T4343" s="11" t="s">
        <v>6132</v>
      </c>
    </row>
    <row x14ac:dyDescent="0.25" r="4344" customHeight="1" ht="19.5">
      <c r="A4344" s="18">
        <v>45208</v>
      </c>
      <c r="B4344" s="11" t="s">
        <v>18863</v>
      </c>
      <c r="C4344" s="11" t="s">
        <v>660</v>
      </c>
      <c r="D4344" s="12"/>
      <c r="E4344" s="13">
        <v>13277396889</v>
      </c>
      <c r="F4344" s="11" t="s">
        <v>18864</v>
      </c>
      <c r="G4344" s="12" t="s">
        <v>23</v>
      </c>
      <c r="H4344" s="12"/>
      <c r="I4344" s="14" t="s">
        <v>18865</v>
      </c>
      <c r="J4344" s="12" t="s">
        <v>24</v>
      </c>
      <c r="K4344" s="12" t="s">
        <v>25</v>
      </c>
      <c r="L4344" s="12" t="s">
        <v>39</v>
      </c>
      <c r="M4344" s="11" t="s">
        <v>27</v>
      </c>
      <c r="N4344" s="11" t="s">
        <v>624</v>
      </c>
      <c r="O4344" s="12" t="s">
        <v>29</v>
      </c>
      <c r="P4344" s="12"/>
      <c r="Q4344" s="15" t="s">
        <v>18866</v>
      </c>
      <c r="R4344" s="12" t="s">
        <v>42</v>
      </c>
      <c r="S4344" s="11" t="s">
        <v>18867</v>
      </c>
      <c r="T4344" s="11" t="s">
        <v>18868</v>
      </c>
    </row>
    <row x14ac:dyDescent="0.25" r="4345" customHeight="1" ht="19.5">
      <c r="A4345" s="18">
        <v>45208</v>
      </c>
      <c r="B4345" s="11" t="s">
        <v>18869</v>
      </c>
      <c r="C4345" s="11" t="s">
        <v>1132</v>
      </c>
      <c r="D4345" s="12"/>
      <c r="E4345" s="13">
        <v>15007203740</v>
      </c>
      <c r="F4345" s="11" t="s">
        <v>18870</v>
      </c>
      <c r="G4345" s="12" t="s">
        <v>48</v>
      </c>
      <c r="H4345" s="12"/>
      <c r="I4345" s="14" t="s">
        <v>38</v>
      </c>
      <c r="J4345" s="12" t="s">
        <v>24</v>
      </c>
      <c r="K4345" s="12" t="s">
        <v>25</v>
      </c>
      <c r="L4345" s="12" t="s">
        <v>39</v>
      </c>
      <c r="M4345" s="11" t="s">
        <v>40</v>
      </c>
      <c r="N4345" s="11" t="s">
        <v>183</v>
      </c>
      <c r="O4345" s="12" t="s">
        <v>29</v>
      </c>
      <c r="P4345" s="12"/>
      <c r="Q4345" s="15" t="s">
        <v>18871</v>
      </c>
      <c r="R4345" s="12" t="s">
        <v>51</v>
      </c>
      <c r="S4345" s="11" t="s">
        <v>18872</v>
      </c>
      <c r="T4345" s="11"/>
    </row>
    <row x14ac:dyDescent="0.25" r="4346" customHeight="1" ht="19.5">
      <c r="A4346" s="18">
        <v>45208</v>
      </c>
      <c r="B4346" s="11" t="s">
        <v>18873</v>
      </c>
      <c r="C4346" s="11" t="s">
        <v>1132</v>
      </c>
      <c r="D4346" s="12"/>
      <c r="E4346" s="13">
        <v>13227283843</v>
      </c>
      <c r="F4346" s="11" t="s">
        <v>18617</v>
      </c>
      <c r="G4346" s="12" t="s">
        <v>37</v>
      </c>
      <c r="H4346" s="12" t="s">
        <v>98</v>
      </c>
      <c r="I4346" s="14" t="s">
        <v>182</v>
      </c>
      <c r="J4346" s="12" t="s">
        <v>24</v>
      </c>
      <c r="K4346" s="12" t="s">
        <v>25</v>
      </c>
      <c r="L4346" s="12" t="s">
        <v>39</v>
      </c>
      <c r="M4346" s="11" t="s">
        <v>27</v>
      </c>
      <c r="N4346" s="11" t="s">
        <v>183</v>
      </c>
      <c r="O4346" s="12" t="s">
        <v>29</v>
      </c>
      <c r="P4346" s="12"/>
      <c r="Q4346" s="15" t="s">
        <v>18874</v>
      </c>
      <c r="R4346" s="12" t="s">
        <v>51</v>
      </c>
      <c r="S4346" s="11" t="s">
        <v>18875</v>
      </c>
      <c r="T4346" s="11"/>
    </row>
    <row x14ac:dyDescent="0.25" r="4347" customHeight="1" ht="19.5">
      <c r="A4347" s="18">
        <v>45208</v>
      </c>
      <c r="B4347" s="11" t="s">
        <v>18876</v>
      </c>
      <c r="C4347" s="11" t="s">
        <v>1132</v>
      </c>
      <c r="D4347" s="12"/>
      <c r="E4347" s="13">
        <v>15572737175</v>
      </c>
      <c r="F4347" s="11" t="s">
        <v>18877</v>
      </c>
      <c r="G4347" s="12" t="s">
        <v>48</v>
      </c>
      <c r="H4347" s="12" t="s">
        <v>98</v>
      </c>
      <c r="I4347" s="14" t="s">
        <v>211</v>
      </c>
      <c r="J4347" s="12" t="s">
        <v>24</v>
      </c>
      <c r="K4347" s="12" t="s">
        <v>25</v>
      </c>
      <c r="L4347" s="12" t="s">
        <v>39</v>
      </c>
      <c r="M4347" s="11" t="s">
        <v>40</v>
      </c>
      <c r="N4347" s="11" t="s">
        <v>183</v>
      </c>
      <c r="O4347" s="12" t="s">
        <v>29</v>
      </c>
      <c r="P4347" s="12"/>
      <c r="Q4347" s="15" t="s">
        <v>18878</v>
      </c>
      <c r="R4347" s="12" t="s">
        <v>51</v>
      </c>
      <c r="S4347" s="11" t="s">
        <v>18879</v>
      </c>
      <c r="T4347" s="11"/>
    </row>
    <row x14ac:dyDescent="0.25" r="4348" customHeight="1" ht="19.5">
      <c r="A4348" s="18">
        <v>45208</v>
      </c>
      <c r="B4348" s="11" t="s">
        <v>18880</v>
      </c>
      <c r="C4348" s="11" t="s">
        <v>660</v>
      </c>
      <c r="D4348" s="12"/>
      <c r="E4348" s="13">
        <v>15571732779</v>
      </c>
      <c r="F4348" s="11" t="s">
        <v>18881</v>
      </c>
      <c r="G4348" s="12" t="s">
        <v>74</v>
      </c>
      <c r="H4348" s="12"/>
      <c r="I4348" s="14" t="s">
        <v>1504</v>
      </c>
      <c r="J4348" s="12" t="s">
        <v>24</v>
      </c>
      <c r="K4348" s="12" t="s">
        <v>25</v>
      </c>
      <c r="L4348" s="12" t="s">
        <v>39</v>
      </c>
      <c r="M4348" s="11" t="s">
        <v>27</v>
      </c>
      <c r="N4348" s="11" t="s">
        <v>624</v>
      </c>
      <c r="O4348" s="12" t="s">
        <v>29</v>
      </c>
      <c r="P4348" s="12"/>
      <c r="Q4348" s="15" t="s">
        <v>18882</v>
      </c>
      <c r="R4348" s="12" t="s">
        <v>42</v>
      </c>
      <c r="S4348" s="11" t="s">
        <v>18883</v>
      </c>
      <c r="T4348" s="11" t="s">
        <v>18884</v>
      </c>
    </row>
    <row x14ac:dyDescent="0.25" r="4349" customHeight="1" ht="19.5">
      <c r="A4349" s="18">
        <v>45208</v>
      </c>
      <c r="B4349" s="11" t="s">
        <v>18885</v>
      </c>
      <c r="C4349" s="11" t="s">
        <v>6502</v>
      </c>
      <c r="D4349" s="12"/>
      <c r="E4349" s="13">
        <v>15572741112</v>
      </c>
      <c r="F4349" s="11" t="s">
        <v>18886</v>
      </c>
      <c r="G4349" s="12" t="s">
        <v>74</v>
      </c>
      <c r="H4349" s="12"/>
      <c r="I4349" s="14" t="s">
        <v>328</v>
      </c>
      <c r="J4349" s="12" t="s">
        <v>24</v>
      </c>
      <c r="K4349" s="12" t="s">
        <v>25</v>
      </c>
      <c r="L4349" s="12" t="s">
        <v>39</v>
      </c>
      <c r="M4349" s="11" t="s">
        <v>40</v>
      </c>
      <c r="N4349" s="11" t="s">
        <v>28</v>
      </c>
      <c r="O4349" s="12" t="s">
        <v>29</v>
      </c>
      <c r="P4349" s="12"/>
      <c r="Q4349" s="15" t="s">
        <v>18887</v>
      </c>
      <c r="R4349" s="12" t="s">
        <v>42</v>
      </c>
      <c r="S4349" s="11" t="s">
        <v>18888</v>
      </c>
      <c r="T4349" s="11" t="s">
        <v>18889</v>
      </c>
    </row>
    <row x14ac:dyDescent="0.25" r="4350" customHeight="1" ht="19.5">
      <c r="A4350" s="18">
        <v>45208</v>
      </c>
      <c r="B4350" s="11" t="s">
        <v>18890</v>
      </c>
      <c r="C4350" s="11" t="s">
        <v>628</v>
      </c>
      <c r="D4350" s="12"/>
      <c r="E4350" s="13">
        <v>18527203682</v>
      </c>
      <c r="F4350" s="11" t="s">
        <v>18891</v>
      </c>
      <c r="G4350" s="12" t="s">
        <v>74</v>
      </c>
      <c r="H4350" s="12"/>
      <c r="I4350" s="14" t="s">
        <v>6700</v>
      </c>
      <c r="J4350" s="12" t="s">
        <v>24</v>
      </c>
      <c r="K4350" s="12" t="s">
        <v>25</v>
      </c>
      <c r="L4350" s="12" t="s">
        <v>39</v>
      </c>
      <c r="M4350" s="11" t="s">
        <v>40</v>
      </c>
      <c r="N4350" s="11" t="s">
        <v>28</v>
      </c>
      <c r="O4350" s="12" t="s">
        <v>29</v>
      </c>
      <c r="P4350" s="12"/>
      <c r="Q4350" s="15" t="s">
        <v>18892</v>
      </c>
      <c r="R4350" s="12" t="s">
        <v>42</v>
      </c>
      <c r="S4350" s="11" t="s">
        <v>18893</v>
      </c>
      <c r="T4350" s="11" t="s">
        <v>18894</v>
      </c>
    </row>
    <row x14ac:dyDescent="0.25" r="4351" customHeight="1" ht="19.5">
      <c r="A4351" s="18">
        <v>45208</v>
      </c>
      <c r="B4351" s="11" t="s">
        <v>18895</v>
      </c>
      <c r="C4351" s="11" t="s">
        <v>545</v>
      </c>
      <c r="D4351" s="12"/>
      <c r="E4351" s="13">
        <v>15672521561</v>
      </c>
      <c r="F4351" s="11" t="s">
        <v>18896</v>
      </c>
      <c r="G4351" s="12" t="s">
        <v>74</v>
      </c>
      <c r="H4351" s="12"/>
      <c r="I4351" s="14" t="s">
        <v>290</v>
      </c>
      <c r="J4351" s="12" t="s">
        <v>24</v>
      </c>
      <c r="K4351" s="12" t="s">
        <v>25</v>
      </c>
      <c r="L4351" s="12" t="s">
        <v>39</v>
      </c>
      <c r="M4351" s="11" t="s">
        <v>40</v>
      </c>
      <c r="N4351" s="11" t="s">
        <v>28</v>
      </c>
      <c r="O4351" s="12" t="s">
        <v>29</v>
      </c>
      <c r="P4351" s="12"/>
      <c r="Q4351" s="15" t="s">
        <v>18897</v>
      </c>
      <c r="R4351" s="12" t="s">
        <v>42</v>
      </c>
      <c r="S4351" s="11" t="s">
        <v>18898</v>
      </c>
      <c r="T4351" s="11" t="s">
        <v>18899</v>
      </c>
    </row>
    <row x14ac:dyDescent="0.25" r="4352" customHeight="1" ht="19.5">
      <c r="A4352" s="18">
        <v>45208</v>
      </c>
      <c r="B4352" s="11" t="s">
        <v>18900</v>
      </c>
      <c r="C4352" s="11" t="s">
        <v>18901</v>
      </c>
      <c r="D4352" s="12"/>
      <c r="E4352" s="13">
        <v>18671774026</v>
      </c>
      <c r="F4352" s="11" t="s">
        <v>6289</v>
      </c>
      <c r="G4352" s="12" t="s">
        <v>23</v>
      </c>
      <c r="H4352" s="12"/>
      <c r="I4352" s="14" t="s">
        <v>235</v>
      </c>
      <c r="J4352" s="12" t="s">
        <v>24</v>
      </c>
      <c r="K4352" s="12" t="s">
        <v>25</v>
      </c>
      <c r="L4352" s="12" t="s">
        <v>39</v>
      </c>
      <c r="M4352" s="11" t="s">
        <v>40</v>
      </c>
      <c r="N4352" s="11" t="s">
        <v>28</v>
      </c>
      <c r="O4352" s="12" t="s">
        <v>29</v>
      </c>
      <c r="P4352" s="12"/>
      <c r="Q4352" s="15" t="s">
        <v>18902</v>
      </c>
      <c r="R4352" s="12" t="s">
        <v>42</v>
      </c>
      <c r="S4352" s="11" t="s">
        <v>18903</v>
      </c>
      <c r="T4352" s="11" t="s">
        <v>18904</v>
      </c>
    </row>
    <row x14ac:dyDescent="0.25" r="4353" customHeight="1" ht="19.5">
      <c r="A4353" s="18">
        <v>45208</v>
      </c>
      <c r="B4353" s="11" t="s">
        <v>18905</v>
      </c>
      <c r="C4353" s="11" t="s">
        <v>691</v>
      </c>
      <c r="D4353" s="12"/>
      <c r="E4353" s="13">
        <v>13986764755</v>
      </c>
      <c r="F4353" s="11" t="s">
        <v>18906</v>
      </c>
      <c r="G4353" s="12" t="s">
        <v>48</v>
      </c>
      <c r="H4353" s="12" t="s">
        <v>86</v>
      </c>
      <c r="I4353" s="14" t="s">
        <v>254</v>
      </c>
      <c r="J4353" s="12" t="s">
        <v>24</v>
      </c>
      <c r="K4353" s="12" t="s">
        <v>25</v>
      </c>
      <c r="L4353" s="12" t="s">
        <v>39</v>
      </c>
      <c r="M4353" s="11" t="s">
        <v>40</v>
      </c>
      <c r="N4353" s="11" t="s">
        <v>28</v>
      </c>
      <c r="O4353" s="12" t="s">
        <v>29</v>
      </c>
      <c r="P4353" s="12"/>
      <c r="Q4353" s="15" t="s">
        <v>18907</v>
      </c>
      <c r="R4353" s="12" t="s">
        <v>42</v>
      </c>
      <c r="S4353" s="11" t="s">
        <v>18908</v>
      </c>
      <c r="T4353" s="11" t="s">
        <v>18909</v>
      </c>
    </row>
    <row x14ac:dyDescent="0.25" r="4354" customHeight="1" ht="19.5">
      <c r="A4354" s="18">
        <v>45208</v>
      </c>
      <c r="B4354" s="11" t="s">
        <v>18910</v>
      </c>
      <c r="C4354" s="11" t="s">
        <v>6519</v>
      </c>
      <c r="D4354" s="12"/>
      <c r="E4354" s="13">
        <v>18671791471</v>
      </c>
      <c r="F4354" s="11" t="s">
        <v>18911</v>
      </c>
      <c r="G4354" s="12" t="s">
        <v>74</v>
      </c>
      <c r="H4354" s="12"/>
      <c r="I4354" s="14">
        <v>10015</v>
      </c>
      <c r="J4354" s="12" t="s">
        <v>24</v>
      </c>
      <c r="K4354" s="12" t="s">
        <v>25</v>
      </c>
      <c r="L4354" s="12" t="s">
        <v>26</v>
      </c>
      <c r="M4354" s="11" t="s">
        <v>27</v>
      </c>
      <c r="N4354" s="11" t="s">
        <v>28</v>
      </c>
      <c r="O4354" s="12" t="s">
        <v>29</v>
      </c>
      <c r="P4354" s="12"/>
      <c r="Q4354" s="15" t="s">
        <v>18912</v>
      </c>
      <c r="R4354" s="12" t="s">
        <v>31</v>
      </c>
      <c r="S4354" s="11" t="s">
        <v>18913</v>
      </c>
      <c r="T4354" s="11" t="s">
        <v>18914</v>
      </c>
    </row>
    <row x14ac:dyDescent="0.25" r="4355" customHeight="1" ht="19.5">
      <c r="A4355" s="18">
        <v>45208</v>
      </c>
      <c r="B4355" s="11" t="s">
        <v>18915</v>
      </c>
      <c r="C4355" s="11" t="s">
        <v>9836</v>
      </c>
      <c r="D4355" s="12"/>
      <c r="E4355" s="13">
        <v>15697205622</v>
      </c>
      <c r="F4355" s="11" t="s">
        <v>18916</v>
      </c>
      <c r="G4355" s="12" t="s">
        <v>62</v>
      </c>
      <c r="H4355" s="12"/>
      <c r="I4355" s="14" t="s">
        <v>433</v>
      </c>
      <c r="J4355" s="12" t="s">
        <v>24</v>
      </c>
      <c r="K4355" s="12" t="s">
        <v>25</v>
      </c>
      <c r="L4355" s="12" t="s">
        <v>39</v>
      </c>
      <c r="M4355" s="11" t="s">
        <v>40</v>
      </c>
      <c r="N4355" s="11" t="s">
        <v>183</v>
      </c>
      <c r="O4355" s="12" t="s">
        <v>29</v>
      </c>
      <c r="P4355" s="12"/>
      <c r="Q4355" s="15" t="s">
        <v>18917</v>
      </c>
      <c r="R4355" s="12" t="s">
        <v>42</v>
      </c>
      <c r="S4355" s="11" t="s">
        <v>18918</v>
      </c>
      <c r="T4355" s="11" t="s">
        <v>18919</v>
      </c>
    </row>
    <row x14ac:dyDescent="0.25" r="4356" customHeight="1" ht="19.5">
      <c r="A4356" s="18">
        <v>45208</v>
      </c>
      <c r="B4356" s="11" t="s">
        <v>18920</v>
      </c>
      <c r="C4356" s="11" t="s">
        <v>5972</v>
      </c>
      <c r="D4356" s="12"/>
      <c r="E4356" s="13">
        <v>15629370268</v>
      </c>
      <c r="F4356" s="11" t="s">
        <v>18921</v>
      </c>
      <c r="G4356" s="12" t="s">
        <v>74</v>
      </c>
      <c r="H4356" s="12"/>
      <c r="I4356" s="14" t="s">
        <v>1504</v>
      </c>
      <c r="J4356" s="12" t="s">
        <v>24</v>
      </c>
      <c r="K4356" s="12" t="s">
        <v>25</v>
      </c>
      <c r="L4356" s="12" t="s">
        <v>39</v>
      </c>
      <c r="M4356" s="11" t="s">
        <v>40</v>
      </c>
      <c r="N4356" s="11" t="s">
        <v>183</v>
      </c>
      <c r="O4356" s="12" t="s">
        <v>29</v>
      </c>
      <c r="P4356" s="12"/>
      <c r="Q4356" s="15" t="s">
        <v>18922</v>
      </c>
      <c r="R4356" s="12" t="s">
        <v>42</v>
      </c>
      <c r="S4356" s="11" t="s">
        <v>18923</v>
      </c>
      <c r="T4356" s="11" t="s">
        <v>18924</v>
      </c>
    </row>
    <row x14ac:dyDescent="0.25" r="4357" customHeight="1" ht="19.5">
      <c r="A4357" s="18">
        <v>45208</v>
      </c>
      <c r="B4357" s="11" t="s">
        <v>18925</v>
      </c>
      <c r="C4357" s="11" t="s">
        <v>6057</v>
      </c>
      <c r="D4357" s="12"/>
      <c r="E4357" s="13">
        <v>13227275982</v>
      </c>
      <c r="F4357" s="11" t="s">
        <v>18926</v>
      </c>
      <c r="G4357" s="12" t="s">
        <v>23</v>
      </c>
      <c r="H4357" s="12"/>
      <c r="I4357" s="14" t="s">
        <v>182</v>
      </c>
      <c r="J4357" s="12" t="s">
        <v>24</v>
      </c>
      <c r="K4357" s="12" t="s">
        <v>25</v>
      </c>
      <c r="L4357" s="12" t="s">
        <v>39</v>
      </c>
      <c r="M4357" s="11" t="s">
        <v>40</v>
      </c>
      <c r="N4357" s="11" t="s">
        <v>183</v>
      </c>
      <c r="O4357" s="12" t="s">
        <v>29</v>
      </c>
      <c r="P4357" s="12"/>
      <c r="Q4357" s="15" t="s">
        <v>18927</v>
      </c>
      <c r="R4357" s="12" t="s">
        <v>42</v>
      </c>
      <c r="S4357" s="11" t="s">
        <v>18928</v>
      </c>
      <c r="T4357" s="11" t="s">
        <v>18929</v>
      </c>
    </row>
    <row x14ac:dyDescent="0.25" r="4358" customHeight="1" ht="19.5">
      <c r="A4358" s="18">
        <v>45208</v>
      </c>
      <c r="B4358" s="11" t="s">
        <v>18930</v>
      </c>
      <c r="C4358" s="11" t="s">
        <v>6057</v>
      </c>
      <c r="D4358" s="12"/>
      <c r="E4358" s="13">
        <v>15572785656</v>
      </c>
      <c r="F4358" s="11" t="s">
        <v>18931</v>
      </c>
      <c r="G4358" s="12" t="s">
        <v>115</v>
      </c>
      <c r="H4358" s="12" t="s">
        <v>86</v>
      </c>
      <c r="I4358" s="14" t="s">
        <v>221</v>
      </c>
      <c r="J4358" s="12" t="s">
        <v>24</v>
      </c>
      <c r="K4358" s="12" t="s">
        <v>25</v>
      </c>
      <c r="L4358" s="12" t="s">
        <v>39</v>
      </c>
      <c r="M4358" s="11" t="s">
        <v>40</v>
      </c>
      <c r="N4358" s="11" t="s">
        <v>183</v>
      </c>
      <c r="O4358" s="12" t="s">
        <v>29</v>
      </c>
      <c r="P4358" s="12"/>
      <c r="Q4358" s="15" t="s">
        <v>18932</v>
      </c>
      <c r="R4358" s="12" t="s">
        <v>42</v>
      </c>
      <c r="S4358" s="11" t="s">
        <v>18933</v>
      </c>
      <c r="T4358" s="11" t="s">
        <v>18934</v>
      </c>
    </row>
    <row x14ac:dyDescent="0.25" r="4359" customHeight="1" ht="19.5">
      <c r="A4359" s="18">
        <v>45208</v>
      </c>
      <c r="B4359" s="11" t="s">
        <v>18935</v>
      </c>
      <c r="C4359" s="11" t="s">
        <v>6057</v>
      </c>
      <c r="D4359" s="12"/>
      <c r="E4359" s="13">
        <v>15171926676</v>
      </c>
      <c r="F4359" s="11" t="s">
        <v>18936</v>
      </c>
      <c r="G4359" s="12" t="s">
        <v>23</v>
      </c>
      <c r="H4359" s="12"/>
      <c r="I4359" s="14" t="s">
        <v>116</v>
      </c>
      <c r="J4359" s="12" t="s">
        <v>24</v>
      </c>
      <c r="K4359" s="12" t="s">
        <v>25</v>
      </c>
      <c r="L4359" s="12" t="s">
        <v>39</v>
      </c>
      <c r="M4359" s="11" t="s">
        <v>40</v>
      </c>
      <c r="N4359" s="11" t="s">
        <v>183</v>
      </c>
      <c r="O4359" s="12" t="s">
        <v>29</v>
      </c>
      <c r="P4359" s="12"/>
      <c r="Q4359" s="15" t="s">
        <v>18937</v>
      </c>
      <c r="R4359" s="12" t="s">
        <v>42</v>
      </c>
      <c r="S4359" s="11" t="s">
        <v>18938</v>
      </c>
      <c r="T4359" s="11" t="s">
        <v>18939</v>
      </c>
    </row>
    <row x14ac:dyDescent="0.25" r="4360" customHeight="1" ht="19.5">
      <c r="A4360" s="18">
        <v>45208</v>
      </c>
      <c r="B4360" s="11" t="s">
        <v>18940</v>
      </c>
      <c r="C4360" s="11" t="s">
        <v>6057</v>
      </c>
      <c r="D4360" s="12"/>
      <c r="E4360" s="13">
        <v>15697273277</v>
      </c>
      <c r="F4360" s="11" t="s">
        <v>18941</v>
      </c>
      <c r="G4360" s="12" t="s">
        <v>23</v>
      </c>
      <c r="H4360" s="12" t="s">
        <v>98</v>
      </c>
      <c r="I4360" s="14" t="s">
        <v>93</v>
      </c>
      <c r="J4360" s="12" t="s">
        <v>24</v>
      </c>
      <c r="K4360" s="12" t="s">
        <v>25</v>
      </c>
      <c r="L4360" s="12" t="s">
        <v>39</v>
      </c>
      <c r="M4360" s="11" t="s">
        <v>40</v>
      </c>
      <c r="N4360" s="11" t="s">
        <v>183</v>
      </c>
      <c r="O4360" s="12" t="s">
        <v>29</v>
      </c>
      <c r="P4360" s="12"/>
      <c r="Q4360" s="15" t="s">
        <v>18942</v>
      </c>
      <c r="R4360" s="12" t="s">
        <v>42</v>
      </c>
      <c r="S4360" s="11" t="s">
        <v>18943</v>
      </c>
      <c r="T4360" s="11" t="s">
        <v>18944</v>
      </c>
    </row>
    <row x14ac:dyDescent="0.25" r="4361" customHeight="1" ht="19.5">
      <c r="A4361" s="18">
        <v>45208</v>
      </c>
      <c r="B4361" s="11" t="s">
        <v>18945</v>
      </c>
      <c r="C4361" s="11" t="s">
        <v>6057</v>
      </c>
      <c r="D4361" s="12"/>
      <c r="E4361" s="13">
        <v>15872636120</v>
      </c>
      <c r="F4361" s="11" t="s">
        <v>18946</v>
      </c>
      <c r="G4361" s="12" t="s">
        <v>23</v>
      </c>
      <c r="H4361" s="12"/>
      <c r="I4361" s="14" t="s">
        <v>749</v>
      </c>
      <c r="J4361" s="12" t="s">
        <v>24</v>
      </c>
      <c r="K4361" s="12" t="s">
        <v>25</v>
      </c>
      <c r="L4361" s="12" t="s">
        <v>39</v>
      </c>
      <c r="M4361" s="11" t="s">
        <v>40</v>
      </c>
      <c r="N4361" s="11" t="s">
        <v>183</v>
      </c>
      <c r="O4361" s="12" t="s">
        <v>29</v>
      </c>
      <c r="P4361" s="12"/>
      <c r="Q4361" s="15" t="s">
        <v>18947</v>
      </c>
      <c r="R4361" s="12" t="s">
        <v>42</v>
      </c>
      <c r="S4361" s="11" t="s">
        <v>18948</v>
      </c>
      <c r="T4361" s="11" t="s">
        <v>18949</v>
      </c>
    </row>
    <row x14ac:dyDescent="0.25" r="4362" customHeight="1" ht="19.5">
      <c r="A4362" s="18">
        <v>45208</v>
      </c>
      <c r="B4362" s="11" t="s">
        <v>18950</v>
      </c>
      <c r="C4362" s="11" t="s">
        <v>6002</v>
      </c>
      <c r="D4362" s="12"/>
      <c r="E4362" s="13">
        <v>13135815113</v>
      </c>
      <c r="F4362" s="11" t="s">
        <v>18951</v>
      </c>
      <c r="G4362" s="12" t="s">
        <v>37</v>
      </c>
      <c r="H4362" s="12"/>
      <c r="I4362" s="14" t="s">
        <v>290</v>
      </c>
      <c r="J4362" s="12" t="s">
        <v>24</v>
      </c>
      <c r="K4362" s="12" t="s">
        <v>25</v>
      </c>
      <c r="L4362" s="12" t="s">
        <v>39</v>
      </c>
      <c r="M4362" s="11" t="s">
        <v>40</v>
      </c>
      <c r="N4362" s="11" t="s">
        <v>183</v>
      </c>
      <c r="O4362" s="12" t="s">
        <v>29</v>
      </c>
      <c r="P4362" s="12"/>
      <c r="Q4362" s="15" t="s">
        <v>18952</v>
      </c>
      <c r="R4362" s="12" t="s">
        <v>42</v>
      </c>
      <c r="S4362" s="11" t="s">
        <v>18953</v>
      </c>
      <c r="T4362" s="11" t="s">
        <v>18954</v>
      </c>
    </row>
    <row x14ac:dyDescent="0.25" r="4363" customHeight="1" ht="19.5">
      <c r="A4363" s="18">
        <v>45208</v>
      </c>
      <c r="B4363" s="11" t="s">
        <v>18955</v>
      </c>
      <c r="C4363" s="11" t="s">
        <v>6057</v>
      </c>
      <c r="D4363" s="12"/>
      <c r="E4363" s="13">
        <v>18771769950</v>
      </c>
      <c r="F4363" s="11" t="s">
        <v>18956</v>
      </c>
      <c r="G4363" s="12" t="s">
        <v>23</v>
      </c>
      <c r="H4363" s="12"/>
      <c r="I4363" s="14" t="s">
        <v>328</v>
      </c>
      <c r="J4363" s="12" t="s">
        <v>24</v>
      </c>
      <c r="K4363" s="12" t="s">
        <v>25</v>
      </c>
      <c r="L4363" s="12" t="s">
        <v>39</v>
      </c>
      <c r="M4363" s="11" t="s">
        <v>40</v>
      </c>
      <c r="N4363" s="11" t="s">
        <v>183</v>
      </c>
      <c r="O4363" s="12" t="s">
        <v>29</v>
      </c>
      <c r="P4363" s="12"/>
      <c r="Q4363" s="15" t="s">
        <v>18957</v>
      </c>
      <c r="R4363" s="12" t="s">
        <v>42</v>
      </c>
      <c r="S4363" s="11" t="s">
        <v>18958</v>
      </c>
      <c r="T4363" s="11" t="s">
        <v>18959</v>
      </c>
    </row>
    <row x14ac:dyDescent="0.25" r="4364" customHeight="1" ht="19.5">
      <c r="A4364" s="18">
        <v>45208</v>
      </c>
      <c r="B4364" s="11" t="s">
        <v>18960</v>
      </c>
      <c r="C4364" s="11" t="s">
        <v>6057</v>
      </c>
      <c r="D4364" s="12"/>
      <c r="E4364" s="13">
        <v>15587990929</v>
      </c>
      <c r="F4364" s="11" t="s">
        <v>18961</v>
      </c>
      <c r="G4364" s="12" t="s">
        <v>48</v>
      </c>
      <c r="H4364" s="12"/>
      <c r="I4364" s="14" t="s">
        <v>272</v>
      </c>
      <c r="J4364" s="12" t="s">
        <v>24</v>
      </c>
      <c r="K4364" s="12" t="s">
        <v>25</v>
      </c>
      <c r="L4364" s="12" t="s">
        <v>39</v>
      </c>
      <c r="M4364" s="11" t="s">
        <v>40</v>
      </c>
      <c r="N4364" s="11" t="s">
        <v>183</v>
      </c>
      <c r="O4364" s="12" t="s">
        <v>29</v>
      </c>
      <c r="P4364" s="12"/>
      <c r="Q4364" s="15" t="s">
        <v>18962</v>
      </c>
      <c r="R4364" s="12" t="s">
        <v>42</v>
      </c>
      <c r="S4364" s="11" t="s">
        <v>18963</v>
      </c>
      <c r="T4364" s="11" t="s">
        <v>18964</v>
      </c>
    </row>
    <row x14ac:dyDescent="0.25" r="4365" customHeight="1" ht="19.5">
      <c r="A4365" s="18">
        <v>45208</v>
      </c>
      <c r="B4365" s="11" t="s">
        <v>18965</v>
      </c>
      <c r="C4365" s="11" t="s">
        <v>8253</v>
      </c>
      <c r="D4365" s="12"/>
      <c r="E4365" s="13">
        <v>15571772432</v>
      </c>
      <c r="F4365" s="11" t="s">
        <v>18966</v>
      </c>
      <c r="G4365" s="12" t="s">
        <v>23</v>
      </c>
      <c r="H4365" s="12"/>
      <c r="I4365" s="14" t="s">
        <v>1914</v>
      </c>
      <c r="J4365" s="12" t="s">
        <v>24</v>
      </c>
      <c r="K4365" s="12" t="s">
        <v>25</v>
      </c>
      <c r="L4365" s="12" t="s">
        <v>39</v>
      </c>
      <c r="M4365" s="11" t="s">
        <v>27</v>
      </c>
      <c r="N4365" s="11" t="s">
        <v>183</v>
      </c>
      <c r="O4365" s="12" t="s">
        <v>29</v>
      </c>
      <c r="P4365" s="12"/>
      <c r="Q4365" s="15" t="s">
        <v>18967</v>
      </c>
      <c r="R4365" s="12" t="s">
        <v>42</v>
      </c>
      <c r="S4365" s="11" t="s">
        <v>18968</v>
      </c>
      <c r="T4365" s="11" t="s">
        <v>18969</v>
      </c>
    </row>
    <row x14ac:dyDescent="0.25" r="4366" customHeight="1" ht="19.5">
      <c r="A4366" s="18">
        <v>45208</v>
      </c>
      <c r="B4366" s="11" t="s">
        <v>18970</v>
      </c>
      <c r="C4366" s="11" t="s">
        <v>6057</v>
      </c>
      <c r="D4366" s="12"/>
      <c r="E4366" s="13">
        <v>13227281287</v>
      </c>
      <c r="F4366" s="11" t="s">
        <v>18971</v>
      </c>
      <c r="G4366" s="12" t="s">
        <v>23</v>
      </c>
      <c r="H4366" s="12"/>
      <c r="I4366" s="14" t="s">
        <v>254</v>
      </c>
      <c r="J4366" s="12" t="s">
        <v>24</v>
      </c>
      <c r="K4366" s="12" t="s">
        <v>25</v>
      </c>
      <c r="L4366" s="12" t="s">
        <v>39</v>
      </c>
      <c r="M4366" s="11" t="s">
        <v>40</v>
      </c>
      <c r="N4366" s="11" t="s">
        <v>183</v>
      </c>
      <c r="O4366" s="12" t="s">
        <v>29</v>
      </c>
      <c r="P4366" s="12"/>
      <c r="Q4366" s="15" t="s">
        <v>18972</v>
      </c>
      <c r="R4366" s="12" t="s">
        <v>42</v>
      </c>
      <c r="S4366" s="11" t="s">
        <v>18973</v>
      </c>
      <c r="T4366" s="11" t="s">
        <v>18974</v>
      </c>
    </row>
    <row x14ac:dyDescent="0.25" r="4367" customHeight="1" ht="19.5">
      <c r="A4367" s="18">
        <v>45208</v>
      </c>
      <c r="B4367" s="11" t="s">
        <v>18975</v>
      </c>
      <c r="C4367" s="11" t="s">
        <v>6057</v>
      </c>
      <c r="D4367" s="12"/>
      <c r="E4367" s="13">
        <v>15672523705</v>
      </c>
      <c r="F4367" s="11" t="s">
        <v>11742</v>
      </c>
      <c r="G4367" s="12" t="s">
        <v>216</v>
      </c>
      <c r="H4367" s="12" t="s">
        <v>86</v>
      </c>
      <c r="I4367" s="14" t="s">
        <v>38</v>
      </c>
      <c r="J4367" s="12" t="s">
        <v>24</v>
      </c>
      <c r="K4367" s="12" t="s">
        <v>25</v>
      </c>
      <c r="L4367" s="12" t="s">
        <v>39</v>
      </c>
      <c r="M4367" s="11" t="s">
        <v>40</v>
      </c>
      <c r="N4367" s="11" t="s">
        <v>183</v>
      </c>
      <c r="O4367" s="12" t="s">
        <v>29</v>
      </c>
      <c r="P4367" s="12"/>
      <c r="Q4367" s="15" t="s">
        <v>18976</v>
      </c>
      <c r="R4367" s="12" t="s">
        <v>42</v>
      </c>
      <c r="S4367" s="11" t="s">
        <v>18977</v>
      </c>
      <c r="T4367" s="11" t="s">
        <v>18978</v>
      </c>
    </row>
    <row x14ac:dyDescent="0.25" r="4368" customHeight="1" ht="19.5">
      <c r="A4368" s="18">
        <v>45208</v>
      </c>
      <c r="B4368" s="11" t="s">
        <v>18979</v>
      </c>
      <c r="C4368" s="11" t="s">
        <v>6057</v>
      </c>
      <c r="D4368" s="12"/>
      <c r="E4368" s="13">
        <v>13197306585</v>
      </c>
      <c r="F4368" s="11" t="s">
        <v>18980</v>
      </c>
      <c r="G4368" s="12" t="s">
        <v>23</v>
      </c>
      <c r="H4368" s="12" t="s">
        <v>121</v>
      </c>
      <c r="I4368" s="14" t="s">
        <v>116</v>
      </c>
      <c r="J4368" s="12" t="s">
        <v>24</v>
      </c>
      <c r="K4368" s="12" t="s">
        <v>25</v>
      </c>
      <c r="L4368" s="12" t="s">
        <v>39</v>
      </c>
      <c r="M4368" s="11" t="s">
        <v>27</v>
      </c>
      <c r="N4368" s="11" t="s">
        <v>183</v>
      </c>
      <c r="O4368" s="12" t="s">
        <v>29</v>
      </c>
      <c r="P4368" s="12"/>
      <c r="Q4368" s="15" t="s">
        <v>18981</v>
      </c>
      <c r="R4368" s="12" t="s">
        <v>42</v>
      </c>
      <c r="S4368" s="11" t="s">
        <v>18982</v>
      </c>
      <c r="T4368" s="11" t="s">
        <v>18983</v>
      </c>
    </row>
    <row x14ac:dyDescent="0.25" r="4369" customHeight="1" ht="19.5">
      <c r="A4369" s="18">
        <v>45208</v>
      </c>
      <c r="B4369" s="11" t="s">
        <v>18984</v>
      </c>
      <c r="C4369" s="11" t="s">
        <v>6057</v>
      </c>
      <c r="D4369" s="12"/>
      <c r="E4369" s="13">
        <v>15549302093</v>
      </c>
      <c r="F4369" s="11" t="s">
        <v>18985</v>
      </c>
      <c r="G4369" s="12" t="s">
        <v>48</v>
      </c>
      <c r="H4369" s="12" t="s">
        <v>98</v>
      </c>
      <c r="I4369" s="14" t="s">
        <v>154</v>
      </c>
      <c r="J4369" s="12" t="s">
        <v>24</v>
      </c>
      <c r="K4369" s="12" t="s">
        <v>25</v>
      </c>
      <c r="L4369" s="12" t="s">
        <v>39</v>
      </c>
      <c r="M4369" s="11" t="s">
        <v>40</v>
      </c>
      <c r="N4369" s="11" t="s">
        <v>183</v>
      </c>
      <c r="O4369" s="12" t="s">
        <v>29</v>
      </c>
      <c r="P4369" s="12"/>
      <c r="Q4369" s="15" t="s">
        <v>18986</v>
      </c>
      <c r="R4369" s="12" t="s">
        <v>42</v>
      </c>
      <c r="S4369" s="11" t="s">
        <v>18987</v>
      </c>
      <c r="T4369" s="11" t="s">
        <v>18988</v>
      </c>
    </row>
    <row x14ac:dyDescent="0.25" r="4370" customHeight="1" ht="19.5">
      <c r="A4370" s="18">
        <v>45208</v>
      </c>
      <c r="B4370" s="11" t="s">
        <v>18989</v>
      </c>
      <c r="C4370" s="11" t="s">
        <v>5631</v>
      </c>
      <c r="D4370" s="12"/>
      <c r="E4370" s="13" t="s">
        <v>18990</v>
      </c>
      <c r="F4370" s="11" t="s">
        <v>18991</v>
      </c>
      <c r="G4370" s="12" t="s">
        <v>62</v>
      </c>
      <c r="H4370" s="12" t="s">
        <v>121</v>
      </c>
      <c r="I4370" s="14" t="s">
        <v>99</v>
      </c>
      <c r="J4370" s="12" t="s">
        <v>24</v>
      </c>
      <c r="K4370" s="12" t="s">
        <v>25</v>
      </c>
      <c r="L4370" s="12" t="s">
        <v>39</v>
      </c>
      <c r="M4370" s="11" t="s">
        <v>40</v>
      </c>
      <c r="N4370" s="11" t="s">
        <v>183</v>
      </c>
      <c r="O4370" s="12" t="s">
        <v>29</v>
      </c>
      <c r="P4370" s="12"/>
      <c r="Q4370" s="15" t="s">
        <v>18992</v>
      </c>
      <c r="R4370" s="12" t="s">
        <v>42</v>
      </c>
      <c r="S4370" s="11" t="s">
        <v>18993</v>
      </c>
      <c r="T4370" s="11" t="s">
        <v>18994</v>
      </c>
    </row>
    <row x14ac:dyDescent="0.25" r="4371" customHeight="1" ht="19.5">
      <c r="A4371" s="18">
        <v>45208</v>
      </c>
      <c r="B4371" s="11" t="s">
        <v>18995</v>
      </c>
      <c r="C4371" s="11" t="s">
        <v>6443</v>
      </c>
      <c r="D4371" s="12"/>
      <c r="E4371" s="13">
        <v>13235626968</v>
      </c>
      <c r="F4371" s="11" t="s">
        <v>18996</v>
      </c>
      <c r="G4371" s="12" t="s">
        <v>74</v>
      </c>
      <c r="H4371" s="12"/>
      <c r="I4371" s="14" t="s">
        <v>398</v>
      </c>
      <c r="J4371" s="12" t="s">
        <v>24</v>
      </c>
      <c r="K4371" s="12" t="s">
        <v>25</v>
      </c>
      <c r="L4371" s="12" t="s">
        <v>39</v>
      </c>
      <c r="M4371" s="11" t="s">
        <v>40</v>
      </c>
      <c r="N4371" s="11" t="s">
        <v>183</v>
      </c>
      <c r="O4371" s="12" t="s">
        <v>29</v>
      </c>
      <c r="P4371" s="12"/>
      <c r="Q4371" s="15" t="s">
        <v>18997</v>
      </c>
      <c r="R4371" s="12" t="s">
        <v>42</v>
      </c>
      <c r="S4371" s="11" t="s">
        <v>18998</v>
      </c>
      <c r="T4371" s="11" t="s">
        <v>18999</v>
      </c>
    </row>
    <row x14ac:dyDescent="0.25" r="4372" customHeight="1" ht="19.5">
      <c r="A4372" s="18">
        <v>45208</v>
      </c>
      <c r="B4372" s="11" t="s">
        <v>19000</v>
      </c>
      <c r="C4372" s="11" t="s">
        <v>6057</v>
      </c>
      <c r="D4372" s="12"/>
      <c r="E4372" s="13">
        <v>13177088841</v>
      </c>
      <c r="F4372" s="11" t="s">
        <v>19001</v>
      </c>
      <c r="G4372" s="12" t="s">
        <v>115</v>
      </c>
      <c r="H4372" s="12"/>
      <c r="I4372" s="14" t="s">
        <v>615</v>
      </c>
      <c r="J4372" s="12" t="s">
        <v>24</v>
      </c>
      <c r="K4372" s="12" t="s">
        <v>25</v>
      </c>
      <c r="L4372" s="12" t="s">
        <v>39</v>
      </c>
      <c r="M4372" s="11" t="s">
        <v>40</v>
      </c>
      <c r="N4372" s="11" t="s">
        <v>183</v>
      </c>
      <c r="O4372" s="12" t="s">
        <v>29</v>
      </c>
      <c r="P4372" s="12"/>
      <c r="Q4372" s="15" t="s">
        <v>19002</v>
      </c>
      <c r="R4372" s="12" t="s">
        <v>42</v>
      </c>
      <c r="S4372" s="11" t="s">
        <v>19003</v>
      </c>
      <c r="T4372" s="11" t="s">
        <v>19004</v>
      </c>
    </row>
    <row x14ac:dyDescent="0.25" r="4373" customHeight="1" ht="19.5">
      <c r="A4373" s="18">
        <v>45208</v>
      </c>
      <c r="B4373" s="11" t="s">
        <v>19005</v>
      </c>
      <c r="C4373" s="11" t="s">
        <v>6057</v>
      </c>
      <c r="D4373" s="12"/>
      <c r="E4373" s="13">
        <v>13197326091</v>
      </c>
      <c r="F4373" s="11" t="s">
        <v>19006</v>
      </c>
      <c r="G4373" s="12" t="s">
        <v>62</v>
      </c>
      <c r="H4373" s="12" t="s">
        <v>98</v>
      </c>
      <c r="I4373" s="14" t="s">
        <v>87</v>
      </c>
      <c r="J4373" s="12" t="s">
        <v>24</v>
      </c>
      <c r="K4373" s="12" t="s">
        <v>25</v>
      </c>
      <c r="L4373" s="12" t="s">
        <v>39</v>
      </c>
      <c r="M4373" s="11" t="s">
        <v>40</v>
      </c>
      <c r="N4373" s="11" t="s">
        <v>183</v>
      </c>
      <c r="O4373" s="12" t="s">
        <v>29</v>
      </c>
      <c r="P4373" s="12"/>
      <c r="Q4373" s="15" t="s">
        <v>19007</v>
      </c>
      <c r="R4373" s="12" t="s">
        <v>42</v>
      </c>
      <c r="S4373" s="11" t="s">
        <v>19008</v>
      </c>
      <c r="T4373" s="11" t="s">
        <v>19009</v>
      </c>
    </row>
    <row x14ac:dyDescent="0.25" r="4374" customHeight="1" ht="19.5">
      <c r="A4374" s="18">
        <v>45208</v>
      </c>
      <c r="B4374" s="11" t="s">
        <v>19010</v>
      </c>
      <c r="C4374" s="11" t="s">
        <v>6057</v>
      </c>
      <c r="D4374" s="12"/>
      <c r="E4374" s="13">
        <v>15697271869</v>
      </c>
      <c r="F4374" s="11" t="s">
        <v>19011</v>
      </c>
      <c r="G4374" s="12" t="s">
        <v>23</v>
      </c>
      <c r="H4374" s="12"/>
      <c r="I4374" s="14" t="s">
        <v>254</v>
      </c>
      <c r="J4374" s="12" t="s">
        <v>24</v>
      </c>
      <c r="K4374" s="12" t="s">
        <v>25</v>
      </c>
      <c r="L4374" s="12" t="s">
        <v>39</v>
      </c>
      <c r="M4374" s="11" t="s">
        <v>40</v>
      </c>
      <c r="N4374" s="11" t="s">
        <v>183</v>
      </c>
      <c r="O4374" s="12" t="s">
        <v>29</v>
      </c>
      <c r="P4374" s="12"/>
      <c r="Q4374" s="15" t="s">
        <v>19012</v>
      </c>
      <c r="R4374" s="12" t="s">
        <v>42</v>
      </c>
      <c r="S4374" s="11" t="s">
        <v>19013</v>
      </c>
      <c r="T4374" s="11" t="s">
        <v>19014</v>
      </c>
    </row>
    <row x14ac:dyDescent="0.25" r="4375" customHeight="1" ht="19.5">
      <c r="A4375" s="18">
        <v>45208</v>
      </c>
      <c r="B4375" s="11" t="s">
        <v>19015</v>
      </c>
      <c r="C4375" s="11" t="s">
        <v>6057</v>
      </c>
      <c r="D4375" s="12"/>
      <c r="E4375" s="13">
        <v>13687177302</v>
      </c>
      <c r="F4375" s="11" t="s">
        <v>19016</v>
      </c>
      <c r="G4375" s="12" t="s">
        <v>48</v>
      </c>
      <c r="H4375" s="12"/>
      <c r="I4375" s="14" t="s">
        <v>68</v>
      </c>
      <c r="J4375" s="12" t="s">
        <v>24</v>
      </c>
      <c r="K4375" s="12" t="s">
        <v>25</v>
      </c>
      <c r="L4375" s="12" t="s">
        <v>39</v>
      </c>
      <c r="M4375" s="11" t="s">
        <v>40</v>
      </c>
      <c r="N4375" s="11" t="s">
        <v>183</v>
      </c>
      <c r="O4375" s="12" t="s">
        <v>29</v>
      </c>
      <c r="P4375" s="12"/>
      <c r="Q4375" s="15" t="s">
        <v>19017</v>
      </c>
      <c r="R4375" s="12" t="s">
        <v>42</v>
      </c>
      <c r="S4375" s="11" t="s">
        <v>19018</v>
      </c>
      <c r="T4375" s="11" t="s">
        <v>19019</v>
      </c>
    </row>
    <row x14ac:dyDescent="0.25" r="4376" customHeight="1" ht="19.5">
      <c r="A4376" s="18">
        <v>45208</v>
      </c>
      <c r="B4376" s="11" t="s">
        <v>19020</v>
      </c>
      <c r="C4376" s="11" t="s">
        <v>6057</v>
      </c>
      <c r="D4376" s="12"/>
      <c r="E4376" s="13">
        <v>17343591224</v>
      </c>
      <c r="F4376" s="11" t="s">
        <v>19021</v>
      </c>
      <c r="G4376" s="12" t="s">
        <v>23</v>
      </c>
      <c r="H4376" s="12"/>
      <c r="I4376" s="14" t="s">
        <v>68</v>
      </c>
      <c r="J4376" s="12" t="s">
        <v>24</v>
      </c>
      <c r="K4376" s="12" t="s">
        <v>25</v>
      </c>
      <c r="L4376" s="12" t="s">
        <v>39</v>
      </c>
      <c r="M4376" s="11" t="s">
        <v>40</v>
      </c>
      <c r="N4376" s="11" t="s">
        <v>183</v>
      </c>
      <c r="O4376" s="12" t="s">
        <v>29</v>
      </c>
      <c r="P4376" s="12"/>
      <c r="Q4376" s="15" t="s">
        <v>19022</v>
      </c>
      <c r="R4376" s="12" t="s">
        <v>42</v>
      </c>
      <c r="S4376" s="11" t="s">
        <v>19023</v>
      </c>
      <c r="T4376" s="11" t="s">
        <v>19024</v>
      </c>
    </row>
    <row x14ac:dyDescent="0.25" r="4377" customHeight="1" ht="19.5">
      <c r="A4377" s="18">
        <v>45208</v>
      </c>
      <c r="B4377" s="11" t="s">
        <v>19025</v>
      </c>
      <c r="C4377" s="11" t="s">
        <v>46</v>
      </c>
      <c r="D4377" s="12"/>
      <c r="E4377" s="13">
        <v>18571006061</v>
      </c>
      <c r="F4377" s="11" t="s">
        <v>19026</v>
      </c>
      <c r="G4377" s="12" t="s">
        <v>216</v>
      </c>
      <c r="H4377" s="12" t="s">
        <v>98</v>
      </c>
      <c r="I4377" s="14" t="s">
        <v>116</v>
      </c>
      <c r="J4377" s="12" t="s">
        <v>24</v>
      </c>
      <c r="K4377" s="12" t="s">
        <v>25</v>
      </c>
      <c r="L4377" s="12" t="s">
        <v>39</v>
      </c>
      <c r="M4377" s="11" t="s">
        <v>40</v>
      </c>
      <c r="N4377" s="11" t="s">
        <v>28</v>
      </c>
      <c r="O4377" s="12" t="s">
        <v>29</v>
      </c>
      <c r="P4377" s="12"/>
      <c r="Q4377" s="15" t="s">
        <v>19027</v>
      </c>
      <c r="R4377" s="12" t="s">
        <v>51</v>
      </c>
      <c r="S4377" s="11" t="s">
        <v>19028</v>
      </c>
      <c r="T4377" s="11"/>
    </row>
    <row x14ac:dyDescent="0.25" r="4378" customHeight="1" ht="19.5">
      <c r="A4378" s="18">
        <v>45208</v>
      </c>
      <c r="B4378" s="11" t="s">
        <v>19029</v>
      </c>
      <c r="C4378" s="11" t="s">
        <v>108</v>
      </c>
      <c r="D4378" s="12"/>
      <c r="E4378" s="13">
        <v>13235624785</v>
      </c>
      <c r="F4378" s="11" t="s">
        <v>19030</v>
      </c>
      <c r="G4378" s="12" t="s">
        <v>115</v>
      </c>
      <c r="H4378" s="12"/>
      <c r="I4378" s="14" t="s">
        <v>328</v>
      </c>
      <c r="J4378" s="12" t="s">
        <v>24</v>
      </c>
      <c r="K4378" s="12" t="s">
        <v>25</v>
      </c>
      <c r="L4378" s="12" t="s">
        <v>39</v>
      </c>
      <c r="M4378" s="11" t="s">
        <v>27</v>
      </c>
      <c r="N4378" s="11" t="s">
        <v>28</v>
      </c>
      <c r="O4378" s="12" t="s">
        <v>29</v>
      </c>
      <c r="P4378" s="12"/>
      <c r="Q4378" s="15" t="s">
        <v>19031</v>
      </c>
      <c r="R4378" s="12" t="s">
        <v>51</v>
      </c>
      <c r="S4378" s="11" t="s">
        <v>19032</v>
      </c>
      <c r="T4378" s="11"/>
    </row>
    <row x14ac:dyDescent="0.25" r="4379" customHeight="1" ht="19.5">
      <c r="A4379" s="18">
        <v>45208</v>
      </c>
      <c r="B4379" s="11" t="s">
        <v>19033</v>
      </c>
      <c r="C4379" s="11" t="s">
        <v>46</v>
      </c>
      <c r="D4379" s="12"/>
      <c r="E4379" s="13">
        <v>13207202397</v>
      </c>
      <c r="F4379" s="11" t="s">
        <v>19034</v>
      </c>
      <c r="G4379" s="12" t="s">
        <v>289</v>
      </c>
      <c r="H4379" s="12"/>
      <c r="I4379" s="14" t="s">
        <v>352</v>
      </c>
      <c r="J4379" s="12" t="s">
        <v>24</v>
      </c>
      <c r="K4379" s="12" t="s">
        <v>25</v>
      </c>
      <c r="L4379" s="12" t="s">
        <v>39</v>
      </c>
      <c r="M4379" s="11" t="s">
        <v>27</v>
      </c>
      <c r="N4379" s="11" t="s">
        <v>28</v>
      </c>
      <c r="O4379" s="12" t="s">
        <v>29</v>
      </c>
      <c r="P4379" s="12"/>
      <c r="Q4379" s="15" t="s">
        <v>19035</v>
      </c>
      <c r="R4379" s="12" t="s">
        <v>51</v>
      </c>
      <c r="S4379" s="11" t="s">
        <v>19036</v>
      </c>
      <c r="T4379" s="11"/>
    </row>
    <row x14ac:dyDescent="0.25" r="4380" customHeight="1" ht="19.5">
      <c r="A4380" s="18">
        <v>45208</v>
      </c>
      <c r="B4380" s="11" t="s">
        <v>19037</v>
      </c>
      <c r="C4380" s="11" t="s">
        <v>108</v>
      </c>
      <c r="D4380" s="12"/>
      <c r="E4380" s="13">
        <v>13177075411</v>
      </c>
      <c r="F4380" s="11" t="s">
        <v>19038</v>
      </c>
      <c r="G4380" s="12" t="s">
        <v>74</v>
      </c>
      <c r="H4380" s="12"/>
      <c r="I4380" s="14" t="s">
        <v>925</v>
      </c>
      <c r="J4380" s="12" t="s">
        <v>24</v>
      </c>
      <c r="K4380" s="12" t="s">
        <v>25</v>
      </c>
      <c r="L4380" s="12" t="s">
        <v>39</v>
      </c>
      <c r="M4380" s="11" t="s">
        <v>27</v>
      </c>
      <c r="N4380" s="11" t="s">
        <v>28</v>
      </c>
      <c r="O4380" s="12" t="s">
        <v>29</v>
      </c>
      <c r="P4380" s="12"/>
      <c r="Q4380" s="15" t="s">
        <v>19039</v>
      </c>
      <c r="R4380" s="12" t="s">
        <v>51</v>
      </c>
      <c r="S4380" s="11" t="s">
        <v>19040</v>
      </c>
      <c r="T4380" s="11"/>
    </row>
    <row x14ac:dyDescent="0.25" r="4381" customHeight="1" ht="19.5">
      <c r="A4381" s="18">
        <v>45208</v>
      </c>
      <c r="B4381" s="11" t="s">
        <v>19041</v>
      </c>
      <c r="C4381" s="11" t="s">
        <v>108</v>
      </c>
      <c r="D4381" s="12"/>
      <c r="E4381" s="13">
        <v>13277175760</v>
      </c>
      <c r="F4381" s="11" t="s">
        <v>2151</v>
      </c>
      <c r="G4381" s="12" t="s">
        <v>289</v>
      </c>
      <c r="H4381" s="12"/>
      <c r="I4381" s="14" t="s">
        <v>433</v>
      </c>
      <c r="J4381" s="12" t="s">
        <v>24</v>
      </c>
      <c r="K4381" s="12" t="s">
        <v>25</v>
      </c>
      <c r="L4381" s="12" t="s">
        <v>39</v>
      </c>
      <c r="M4381" s="11" t="s">
        <v>27</v>
      </c>
      <c r="N4381" s="11" t="s">
        <v>28</v>
      </c>
      <c r="O4381" s="12" t="s">
        <v>29</v>
      </c>
      <c r="P4381" s="12"/>
      <c r="Q4381" s="15" t="s">
        <v>19042</v>
      </c>
      <c r="R4381" s="12" t="s">
        <v>51</v>
      </c>
      <c r="S4381" s="11" t="s">
        <v>19043</v>
      </c>
      <c r="T4381" s="11"/>
    </row>
    <row x14ac:dyDescent="0.25" r="4382" customHeight="1" ht="19.5">
      <c r="A4382" s="18">
        <v>45208</v>
      </c>
      <c r="B4382" s="11" t="s">
        <v>19044</v>
      </c>
      <c r="C4382" s="11" t="s">
        <v>46</v>
      </c>
      <c r="D4382" s="12"/>
      <c r="E4382" s="13">
        <v>18571023560</v>
      </c>
      <c r="F4382" s="11" t="s">
        <v>19045</v>
      </c>
      <c r="G4382" s="12" t="s">
        <v>289</v>
      </c>
      <c r="H4382" s="12" t="s">
        <v>457</v>
      </c>
      <c r="I4382" s="14" t="s">
        <v>290</v>
      </c>
      <c r="J4382" s="12" t="s">
        <v>24</v>
      </c>
      <c r="K4382" s="12" t="s">
        <v>25</v>
      </c>
      <c r="L4382" s="12" t="s">
        <v>39</v>
      </c>
      <c r="M4382" s="11" t="s">
        <v>40</v>
      </c>
      <c r="N4382" s="11" t="s">
        <v>28</v>
      </c>
      <c r="O4382" s="12" t="s">
        <v>29</v>
      </c>
      <c r="P4382" s="12"/>
      <c r="Q4382" s="15" t="s">
        <v>19046</v>
      </c>
      <c r="R4382" s="12" t="s">
        <v>51</v>
      </c>
      <c r="S4382" s="11" t="s">
        <v>19047</v>
      </c>
      <c r="T4382" s="11"/>
    </row>
    <row x14ac:dyDescent="0.25" r="4383" customHeight="1" ht="19.5">
      <c r="A4383" s="18">
        <v>45208</v>
      </c>
      <c r="B4383" s="11" t="s">
        <v>19048</v>
      </c>
      <c r="C4383" s="11" t="s">
        <v>2414</v>
      </c>
      <c r="D4383" s="12"/>
      <c r="E4383" s="13" t="s">
        <v>19049</v>
      </c>
      <c r="F4383" s="11" t="s">
        <v>19050</v>
      </c>
      <c r="G4383" s="12" t="s">
        <v>74</v>
      </c>
      <c r="H4383" s="12"/>
      <c r="I4383" s="14" t="s">
        <v>42</v>
      </c>
      <c r="J4383" s="12" t="s">
        <v>24</v>
      </c>
      <c r="K4383" s="12" t="s">
        <v>25</v>
      </c>
      <c r="L4383" s="12" t="s">
        <v>39</v>
      </c>
      <c r="M4383" s="11" t="s">
        <v>5264</v>
      </c>
      <c r="N4383" s="11" t="s">
        <v>28</v>
      </c>
      <c r="O4383" s="12" t="s">
        <v>29</v>
      </c>
      <c r="P4383" s="12"/>
      <c r="Q4383" s="15" t="s">
        <v>19051</v>
      </c>
      <c r="R4383" s="12" t="s">
        <v>42</v>
      </c>
      <c r="S4383" s="11" t="s">
        <v>19052</v>
      </c>
      <c r="T4383" s="11" t="s">
        <v>19053</v>
      </c>
    </row>
    <row x14ac:dyDescent="0.25" r="4384" customHeight="1" ht="19.5">
      <c r="A4384" s="18">
        <v>45208</v>
      </c>
      <c r="B4384" s="11" t="s">
        <v>19054</v>
      </c>
      <c r="C4384" s="11" t="s">
        <v>72</v>
      </c>
      <c r="D4384" s="12"/>
      <c r="E4384" s="13">
        <v>15571754640</v>
      </c>
      <c r="F4384" s="11" t="s">
        <v>12451</v>
      </c>
      <c r="G4384" s="12" t="s">
        <v>74</v>
      </c>
      <c r="H4384" s="12"/>
      <c r="I4384" s="14">
        <v>10015</v>
      </c>
      <c r="J4384" s="12" t="s">
        <v>24</v>
      </c>
      <c r="K4384" s="12" t="s">
        <v>25</v>
      </c>
      <c r="L4384" s="12" t="s">
        <v>26</v>
      </c>
      <c r="M4384" s="11" t="s">
        <v>40</v>
      </c>
      <c r="N4384" s="11" t="s">
        <v>28</v>
      </c>
      <c r="O4384" s="12" t="s">
        <v>29</v>
      </c>
      <c r="P4384" s="12"/>
      <c r="Q4384" s="15" t="s">
        <v>19055</v>
      </c>
      <c r="R4384" s="12" t="s">
        <v>31</v>
      </c>
      <c r="S4384" s="11" t="s">
        <v>19056</v>
      </c>
      <c r="T4384" s="11" t="s">
        <v>19057</v>
      </c>
    </row>
    <row x14ac:dyDescent="0.25" r="4385" customHeight="1" ht="19.5">
      <c r="A4385" s="18">
        <v>45208</v>
      </c>
      <c r="B4385" s="11" t="s">
        <v>19058</v>
      </c>
      <c r="C4385" s="11" t="s">
        <v>239</v>
      </c>
      <c r="D4385" s="12"/>
      <c r="E4385" s="13">
        <v>17671926072</v>
      </c>
      <c r="F4385" s="11" t="s">
        <v>19059</v>
      </c>
      <c r="G4385" s="12" t="s">
        <v>23</v>
      </c>
      <c r="H4385" s="12"/>
      <c r="I4385" s="14" t="s">
        <v>328</v>
      </c>
      <c r="J4385" s="12" t="s">
        <v>24</v>
      </c>
      <c r="K4385" s="12" t="s">
        <v>25</v>
      </c>
      <c r="L4385" s="12" t="s">
        <v>39</v>
      </c>
      <c r="M4385" s="11" t="s">
        <v>40</v>
      </c>
      <c r="N4385" s="11" t="s">
        <v>183</v>
      </c>
      <c r="O4385" s="12" t="s">
        <v>29</v>
      </c>
      <c r="P4385" s="12"/>
      <c r="Q4385" s="15" t="s">
        <v>18170</v>
      </c>
      <c r="R4385" s="12" t="s">
        <v>51</v>
      </c>
      <c r="S4385" s="11" t="s">
        <v>19060</v>
      </c>
      <c r="T4385" s="11"/>
    </row>
    <row x14ac:dyDescent="0.25" r="4386" customHeight="1" ht="19.5">
      <c r="A4386" s="18">
        <v>45208</v>
      </c>
      <c r="B4386" s="11" t="s">
        <v>19061</v>
      </c>
      <c r="C4386" s="11" t="s">
        <v>239</v>
      </c>
      <c r="D4386" s="12"/>
      <c r="E4386" s="13">
        <v>13032719330</v>
      </c>
      <c r="F4386" s="11" t="s">
        <v>19062</v>
      </c>
      <c r="G4386" s="12" t="s">
        <v>115</v>
      </c>
      <c r="H4386" s="12"/>
      <c r="I4386" s="14" t="s">
        <v>182</v>
      </c>
      <c r="J4386" s="12" t="s">
        <v>24</v>
      </c>
      <c r="K4386" s="12" t="s">
        <v>25</v>
      </c>
      <c r="L4386" s="12" t="s">
        <v>39</v>
      </c>
      <c r="M4386" s="11" t="s">
        <v>27</v>
      </c>
      <c r="N4386" s="11" t="s">
        <v>183</v>
      </c>
      <c r="O4386" s="12" t="s">
        <v>29</v>
      </c>
      <c r="P4386" s="12"/>
      <c r="Q4386" s="15" t="s">
        <v>19063</v>
      </c>
      <c r="R4386" s="12" t="s">
        <v>51</v>
      </c>
      <c r="S4386" s="11" t="s">
        <v>19064</v>
      </c>
      <c r="T4386" s="11"/>
    </row>
    <row x14ac:dyDescent="0.25" r="4387" customHeight="1" ht="19.5">
      <c r="A4387" s="18">
        <v>45208</v>
      </c>
      <c r="B4387" s="11" t="s">
        <v>19065</v>
      </c>
      <c r="C4387" s="11" t="s">
        <v>180</v>
      </c>
      <c r="D4387" s="12"/>
      <c r="E4387" s="13">
        <v>13177081501</v>
      </c>
      <c r="F4387" s="11" t="s">
        <v>19066</v>
      </c>
      <c r="G4387" s="12" t="s">
        <v>115</v>
      </c>
      <c r="H4387" s="12"/>
      <c r="I4387" s="14" t="s">
        <v>259</v>
      </c>
      <c r="J4387" s="12" t="s">
        <v>24</v>
      </c>
      <c r="K4387" s="12" t="s">
        <v>25</v>
      </c>
      <c r="L4387" s="12" t="s">
        <v>39</v>
      </c>
      <c r="M4387" s="11" t="s">
        <v>27</v>
      </c>
      <c r="N4387" s="11" t="s">
        <v>183</v>
      </c>
      <c r="O4387" s="12" t="s">
        <v>29</v>
      </c>
      <c r="P4387" s="12"/>
      <c r="Q4387" s="15" t="s">
        <v>19067</v>
      </c>
      <c r="R4387" s="12" t="s">
        <v>51</v>
      </c>
      <c r="S4387" s="11" t="s">
        <v>19068</v>
      </c>
      <c r="T4387" s="11"/>
    </row>
    <row x14ac:dyDescent="0.25" r="4388" customHeight="1" ht="19.5">
      <c r="A4388" s="18">
        <v>45208</v>
      </c>
      <c r="B4388" s="11" t="s">
        <v>19069</v>
      </c>
      <c r="C4388" s="11" t="s">
        <v>180</v>
      </c>
      <c r="D4388" s="12"/>
      <c r="E4388" s="13">
        <v>13235634682</v>
      </c>
      <c r="F4388" s="11" t="s">
        <v>19070</v>
      </c>
      <c r="G4388" s="12" t="s">
        <v>37</v>
      </c>
      <c r="H4388" s="12"/>
      <c r="I4388" s="14" t="s">
        <v>352</v>
      </c>
      <c r="J4388" s="12" t="s">
        <v>24</v>
      </c>
      <c r="K4388" s="12" t="s">
        <v>25</v>
      </c>
      <c r="L4388" s="12" t="s">
        <v>39</v>
      </c>
      <c r="M4388" s="11" t="s">
        <v>40</v>
      </c>
      <c r="N4388" s="11" t="s">
        <v>183</v>
      </c>
      <c r="O4388" s="12" t="s">
        <v>29</v>
      </c>
      <c r="P4388" s="12"/>
      <c r="Q4388" s="15" t="s">
        <v>19071</v>
      </c>
      <c r="R4388" s="12" t="s">
        <v>51</v>
      </c>
      <c r="S4388" s="11" t="s">
        <v>19072</v>
      </c>
      <c r="T4388" s="11"/>
    </row>
    <row x14ac:dyDescent="0.25" r="4389" customHeight="1" ht="19.5">
      <c r="A4389" s="18">
        <v>45208</v>
      </c>
      <c r="B4389" s="11" t="s">
        <v>19073</v>
      </c>
      <c r="C4389" s="11" t="s">
        <v>180</v>
      </c>
      <c r="D4389" s="12"/>
      <c r="E4389" s="13">
        <v>15571751656</v>
      </c>
      <c r="F4389" s="11" t="s">
        <v>19074</v>
      </c>
      <c r="G4389" s="12" t="s">
        <v>289</v>
      </c>
      <c r="H4389" s="12"/>
      <c r="I4389" s="14" t="s">
        <v>254</v>
      </c>
      <c r="J4389" s="12" t="s">
        <v>24</v>
      </c>
      <c r="K4389" s="12" t="s">
        <v>25</v>
      </c>
      <c r="L4389" s="12" t="s">
        <v>39</v>
      </c>
      <c r="M4389" s="11" t="s">
        <v>40</v>
      </c>
      <c r="N4389" s="11" t="s">
        <v>183</v>
      </c>
      <c r="O4389" s="12" t="s">
        <v>29</v>
      </c>
      <c r="P4389" s="12"/>
      <c r="Q4389" s="15" t="s">
        <v>19075</v>
      </c>
      <c r="R4389" s="12" t="s">
        <v>51</v>
      </c>
      <c r="S4389" s="11" t="s">
        <v>19076</v>
      </c>
      <c r="T4389" s="11"/>
    </row>
    <row x14ac:dyDescent="0.25" r="4390" customHeight="1" ht="19.5">
      <c r="A4390" s="18">
        <v>45208</v>
      </c>
      <c r="B4390" s="11" t="s">
        <v>19077</v>
      </c>
      <c r="C4390" s="11" t="s">
        <v>180</v>
      </c>
      <c r="D4390" s="12"/>
      <c r="E4390" s="13">
        <v>15629372922</v>
      </c>
      <c r="F4390" s="11" t="s">
        <v>19078</v>
      </c>
      <c r="G4390" s="12" t="s">
        <v>289</v>
      </c>
      <c r="H4390" s="12"/>
      <c r="I4390" s="14" t="s">
        <v>211</v>
      </c>
      <c r="J4390" s="12" t="s">
        <v>24</v>
      </c>
      <c r="K4390" s="12" t="s">
        <v>25</v>
      </c>
      <c r="L4390" s="12" t="s">
        <v>39</v>
      </c>
      <c r="M4390" s="11" t="s">
        <v>40</v>
      </c>
      <c r="N4390" s="11" t="s">
        <v>183</v>
      </c>
      <c r="O4390" s="12" t="s">
        <v>29</v>
      </c>
      <c r="P4390" s="12"/>
      <c r="Q4390" s="15" t="s">
        <v>19079</v>
      </c>
      <c r="R4390" s="12" t="s">
        <v>51</v>
      </c>
      <c r="S4390" s="11" t="s">
        <v>19080</v>
      </c>
      <c r="T4390" s="11"/>
    </row>
    <row x14ac:dyDescent="0.25" r="4391" customHeight="1" ht="19.5">
      <c r="A4391" s="18">
        <v>45208</v>
      </c>
      <c r="B4391" s="11" t="s">
        <v>19081</v>
      </c>
      <c r="C4391" s="11" t="s">
        <v>180</v>
      </c>
      <c r="D4391" s="12"/>
      <c r="E4391" s="13">
        <v>13197331892</v>
      </c>
      <c r="F4391" s="11" t="s">
        <v>19082</v>
      </c>
      <c r="G4391" s="12" t="s">
        <v>37</v>
      </c>
      <c r="H4391" s="12"/>
      <c r="I4391" s="14" t="s">
        <v>136</v>
      </c>
      <c r="J4391" s="12" t="s">
        <v>24</v>
      </c>
      <c r="K4391" s="12" t="s">
        <v>25</v>
      </c>
      <c r="L4391" s="12" t="s">
        <v>39</v>
      </c>
      <c r="M4391" s="11" t="s">
        <v>27</v>
      </c>
      <c r="N4391" s="11" t="s">
        <v>183</v>
      </c>
      <c r="O4391" s="12" t="s">
        <v>29</v>
      </c>
      <c r="P4391" s="12"/>
      <c r="Q4391" s="15" t="s">
        <v>19083</v>
      </c>
      <c r="R4391" s="12" t="s">
        <v>42</v>
      </c>
      <c r="S4391" s="11" t="s">
        <v>7453</v>
      </c>
      <c r="T4391" s="11"/>
    </row>
    <row x14ac:dyDescent="0.25" r="4392" customHeight="1" ht="19.5">
      <c r="A4392" s="18">
        <v>45208</v>
      </c>
      <c r="B4392" s="11" t="s">
        <v>19084</v>
      </c>
      <c r="C4392" s="11" t="s">
        <v>239</v>
      </c>
      <c r="D4392" s="12"/>
      <c r="E4392" s="13">
        <v>15629355939</v>
      </c>
      <c r="F4392" s="11" t="s">
        <v>19085</v>
      </c>
      <c r="G4392" s="12" t="s">
        <v>23</v>
      </c>
      <c r="H4392" s="12"/>
      <c r="I4392" s="14" t="s">
        <v>189</v>
      </c>
      <c r="J4392" s="12" t="s">
        <v>24</v>
      </c>
      <c r="K4392" s="12" t="s">
        <v>25</v>
      </c>
      <c r="L4392" s="12" t="s">
        <v>39</v>
      </c>
      <c r="M4392" s="11" t="s">
        <v>27</v>
      </c>
      <c r="N4392" s="11" t="s">
        <v>183</v>
      </c>
      <c r="O4392" s="12" t="s">
        <v>29</v>
      </c>
      <c r="P4392" s="12"/>
      <c r="Q4392" s="15" t="s">
        <v>19086</v>
      </c>
      <c r="R4392" s="12" t="s">
        <v>51</v>
      </c>
      <c r="S4392" s="11" t="s">
        <v>19087</v>
      </c>
      <c r="T4392" s="11"/>
    </row>
    <row x14ac:dyDescent="0.25" r="4393" customHeight="1" ht="19.5">
      <c r="A4393" s="18">
        <v>45208</v>
      </c>
      <c r="B4393" s="11" t="s">
        <v>19088</v>
      </c>
      <c r="C4393" s="11" t="s">
        <v>19089</v>
      </c>
      <c r="D4393" s="12"/>
      <c r="E4393" s="13">
        <v>13100789161</v>
      </c>
      <c r="F4393" s="11" t="s">
        <v>9360</v>
      </c>
      <c r="G4393" s="12" t="s">
        <v>289</v>
      </c>
      <c r="H4393" s="12" t="s">
        <v>98</v>
      </c>
      <c r="I4393" s="14" t="s">
        <v>221</v>
      </c>
      <c r="J4393" s="12" t="s">
        <v>24</v>
      </c>
      <c r="K4393" s="12" t="s">
        <v>25</v>
      </c>
      <c r="L4393" s="12" t="s">
        <v>39</v>
      </c>
      <c r="M4393" s="11" t="s">
        <v>27</v>
      </c>
      <c r="N4393" s="11" t="s">
        <v>624</v>
      </c>
      <c r="O4393" s="12" t="s">
        <v>29</v>
      </c>
      <c r="P4393" s="12"/>
      <c r="Q4393" s="15" t="s">
        <v>19090</v>
      </c>
      <c r="R4393" s="12" t="s">
        <v>42</v>
      </c>
      <c r="S4393" s="11" t="s">
        <v>19091</v>
      </c>
      <c r="T4393" s="11" t="s">
        <v>19092</v>
      </c>
    </row>
    <row x14ac:dyDescent="0.25" r="4394" customHeight="1" ht="19.5">
      <c r="A4394" s="18">
        <v>45208</v>
      </c>
      <c r="B4394" s="11" t="s">
        <v>19093</v>
      </c>
      <c r="C4394" s="11" t="s">
        <v>660</v>
      </c>
      <c r="D4394" s="12"/>
      <c r="E4394" s="13">
        <v>15587947884</v>
      </c>
      <c r="F4394" s="11" t="s">
        <v>19094</v>
      </c>
      <c r="G4394" s="12" t="s">
        <v>74</v>
      </c>
      <c r="H4394" s="12"/>
      <c r="I4394" s="14" t="s">
        <v>182</v>
      </c>
      <c r="J4394" s="12" t="s">
        <v>24</v>
      </c>
      <c r="K4394" s="12" t="s">
        <v>25</v>
      </c>
      <c r="L4394" s="12" t="s">
        <v>39</v>
      </c>
      <c r="M4394" s="11" t="s">
        <v>40</v>
      </c>
      <c r="N4394" s="11" t="s">
        <v>624</v>
      </c>
      <c r="O4394" s="12" t="s">
        <v>29</v>
      </c>
      <c r="P4394" s="12"/>
      <c r="Q4394" s="15" t="s">
        <v>19095</v>
      </c>
      <c r="R4394" s="12" t="s">
        <v>42</v>
      </c>
      <c r="S4394" s="11" t="s">
        <v>19096</v>
      </c>
      <c r="T4394" s="11" t="s">
        <v>19097</v>
      </c>
    </row>
    <row x14ac:dyDescent="0.25" r="4395" customHeight="1" ht="19.5">
      <c r="A4395" s="18">
        <v>45208</v>
      </c>
      <c r="B4395" s="11" t="s">
        <v>19098</v>
      </c>
      <c r="C4395" s="11" t="s">
        <v>3101</v>
      </c>
      <c r="D4395" s="12"/>
      <c r="E4395" s="13">
        <v>15571737666</v>
      </c>
      <c r="F4395" s="11" t="s">
        <v>19099</v>
      </c>
      <c r="G4395" s="12" t="s">
        <v>37</v>
      </c>
      <c r="H4395" s="12"/>
      <c r="I4395" s="14">
        <v>10015</v>
      </c>
      <c r="J4395" s="12" t="s">
        <v>24</v>
      </c>
      <c r="K4395" s="12" t="s">
        <v>69</v>
      </c>
      <c r="L4395" s="12" t="s">
        <v>26</v>
      </c>
      <c r="M4395" s="11" t="s">
        <v>27</v>
      </c>
      <c r="N4395" s="11" t="s">
        <v>28</v>
      </c>
      <c r="O4395" s="12" t="s">
        <v>29</v>
      </c>
      <c r="P4395" s="12"/>
      <c r="Q4395" s="15" t="s">
        <v>19100</v>
      </c>
      <c r="R4395" s="12" t="s">
        <v>31</v>
      </c>
      <c r="S4395" s="11" t="s">
        <v>19101</v>
      </c>
      <c r="T4395" s="11" t="s">
        <v>19102</v>
      </c>
    </row>
    <row x14ac:dyDescent="0.25" r="4396" customHeight="1" ht="19.5">
      <c r="A4396" s="18">
        <v>45208</v>
      </c>
      <c r="B4396" s="11" t="s">
        <v>19103</v>
      </c>
      <c r="C4396" s="11" t="s">
        <v>7513</v>
      </c>
      <c r="D4396" s="12"/>
      <c r="E4396" s="13">
        <v>13227267600</v>
      </c>
      <c r="F4396" s="11" t="s">
        <v>19104</v>
      </c>
      <c r="G4396" s="12" t="s">
        <v>23</v>
      </c>
      <c r="H4396" s="12" t="s">
        <v>86</v>
      </c>
      <c r="I4396" s="14" t="s">
        <v>272</v>
      </c>
      <c r="J4396" s="12" t="s">
        <v>24</v>
      </c>
      <c r="K4396" s="12" t="s">
        <v>25</v>
      </c>
      <c r="L4396" s="12" t="s">
        <v>39</v>
      </c>
      <c r="M4396" s="11" t="s">
        <v>40</v>
      </c>
      <c r="N4396" s="11" t="s">
        <v>28</v>
      </c>
      <c r="O4396" s="12" t="s">
        <v>29</v>
      </c>
      <c r="P4396" s="12"/>
      <c r="Q4396" s="15" t="s">
        <v>19105</v>
      </c>
      <c r="R4396" s="12" t="s">
        <v>42</v>
      </c>
      <c r="S4396" s="11" t="s">
        <v>19106</v>
      </c>
      <c r="T4396" s="11" t="s">
        <v>19107</v>
      </c>
    </row>
    <row x14ac:dyDescent="0.25" r="4397" customHeight="1" ht="19.5">
      <c r="A4397" s="18">
        <v>45208</v>
      </c>
      <c r="B4397" s="11" t="s">
        <v>19108</v>
      </c>
      <c r="C4397" s="11" t="s">
        <v>6564</v>
      </c>
      <c r="D4397" s="12"/>
      <c r="E4397" s="13">
        <v>15671032266</v>
      </c>
      <c r="F4397" s="11" t="s">
        <v>8674</v>
      </c>
      <c r="G4397" s="12" t="s">
        <v>23</v>
      </c>
      <c r="H4397" s="12" t="s">
        <v>98</v>
      </c>
      <c r="I4397" s="14">
        <v>10015</v>
      </c>
      <c r="J4397" s="12" t="s">
        <v>24</v>
      </c>
      <c r="K4397" s="12" t="s">
        <v>69</v>
      </c>
      <c r="L4397" s="12" t="s">
        <v>26</v>
      </c>
      <c r="M4397" s="11" t="s">
        <v>27</v>
      </c>
      <c r="N4397" s="11" t="s">
        <v>28</v>
      </c>
      <c r="O4397" s="12" t="s">
        <v>29</v>
      </c>
      <c r="P4397" s="12"/>
      <c r="Q4397" s="15" t="s">
        <v>19109</v>
      </c>
      <c r="R4397" s="12" t="s">
        <v>31</v>
      </c>
      <c r="S4397" s="11" t="s">
        <v>19110</v>
      </c>
      <c r="T4397" s="11" t="s">
        <v>19111</v>
      </c>
    </row>
    <row x14ac:dyDescent="0.25" r="4398" customHeight="1" ht="19.5">
      <c r="A4398" s="18">
        <v>45208</v>
      </c>
      <c r="B4398" s="11" t="s">
        <v>19112</v>
      </c>
      <c r="C4398" s="11" t="s">
        <v>691</v>
      </c>
      <c r="D4398" s="12"/>
      <c r="E4398" s="13" t="s">
        <v>19113</v>
      </c>
      <c r="F4398" s="11" t="s">
        <v>19114</v>
      </c>
      <c r="G4398" s="12" t="s">
        <v>74</v>
      </c>
      <c r="H4398" s="12"/>
      <c r="I4398" s="14" t="s">
        <v>49</v>
      </c>
      <c r="J4398" s="12" t="s">
        <v>24</v>
      </c>
      <c r="K4398" s="12" t="s">
        <v>25</v>
      </c>
      <c r="L4398" s="12" t="s">
        <v>39</v>
      </c>
      <c r="M4398" s="11" t="s">
        <v>149</v>
      </c>
      <c r="N4398" s="11" t="s">
        <v>28</v>
      </c>
      <c r="O4398" s="12" t="s">
        <v>29</v>
      </c>
      <c r="P4398" s="12"/>
      <c r="Q4398" s="15" t="s">
        <v>19115</v>
      </c>
      <c r="R4398" s="12" t="s">
        <v>42</v>
      </c>
      <c r="S4398" s="11" t="s">
        <v>19116</v>
      </c>
      <c r="T4398" s="11" t="s">
        <v>19117</v>
      </c>
    </row>
    <row x14ac:dyDescent="0.25" r="4399" customHeight="1" ht="19.5">
      <c r="A4399" s="18">
        <v>45208</v>
      </c>
      <c r="B4399" s="11" t="s">
        <v>19118</v>
      </c>
      <c r="C4399" s="11" t="s">
        <v>545</v>
      </c>
      <c r="D4399" s="12"/>
      <c r="E4399" s="13">
        <v>13032734297</v>
      </c>
      <c r="F4399" s="11" t="s">
        <v>19119</v>
      </c>
      <c r="G4399" s="12" t="s">
        <v>74</v>
      </c>
      <c r="H4399" s="12"/>
      <c r="I4399" s="14" t="s">
        <v>182</v>
      </c>
      <c r="J4399" s="12" t="s">
        <v>24</v>
      </c>
      <c r="K4399" s="12" t="s">
        <v>25</v>
      </c>
      <c r="L4399" s="12" t="s">
        <v>39</v>
      </c>
      <c r="M4399" s="11" t="s">
        <v>5264</v>
      </c>
      <c r="N4399" s="11" t="s">
        <v>28</v>
      </c>
      <c r="O4399" s="12" t="s">
        <v>29</v>
      </c>
      <c r="P4399" s="12"/>
      <c r="Q4399" s="15" t="s">
        <v>19120</v>
      </c>
      <c r="R4399" s="12" t="s">
        <v>42</v>
      </c>
      <c r="S4399" s="11" t="s">
        <v>19121</v>
      </c>
      <c r="T4399" s="11" t="s">
        <v>19122</v>
      </c>
    </row>
    <row x14ac:dyDescent="0.25" r="4400" customHeight="1" ht="19.5">
      <c r="A4400" s="18">
        <v>45208</v>
      </c>
      <c r="B4400" s="11" t="s">
        <v>19123</v>
      </c>
      <c r="C4400" s="11" t="s">
        <v>691</v>
      </c>
      <c r="D4400" s="12"/>
      <c r="E4400" s="13">
        <v>13235627010</v>
      </c>
      <c r="F4400" s="11" t="s">
        <v>14949</v>
      </c>
      <c r="G4400" s="12" t="s">
        <v>23</v>
      </c>
      <c r="H4400" s="12"/>
      <c r="I4400" s="14" t="s">
        <v>87</v>
      </c>
      <c r="J4400" s="12" t="s">
        <v>24</v>
      </c>
      <c r="K4400" s="12" t="s">
        <v>25</v>
      </c>
      <c r="L4400" s="12" t="s">
        <v>39</v>
      </c>
      <c r="M4400" s="11" t="s">
        <v>27</v>
      </c>
      <c r="N4400" s="11" t="s">
        <v>28</v>
      </c>
      <c r="O4400" s="12" t="s">
        <v>29</v>
      </c>
      <c r="P4400" s="12"/>
      <c r="Q4400" s="15" t="s">
        <v>19124</v>
      </c>
      <c r="R4400" s="12" t="s">
        <v>42</v>
      </c>
      <c r="S4400" s="11" t="s">
        <v>19125</v>
      </c>
      <c r="T4400" s="11" t="s">
        <v>19126</v>
      </c>
    </row>
    <row x14ac:dyDescent="0.25" r="4401" customHeight="1" ht="19.5">
      <c r="A4401" s="18">
        <v>45208</v>
      </c>
      <c r="B4401" s="11" t="s">
        <v>19127</v>
      </c>
      <c r="C4401" s="11" t="s">
        <v>691</v>
      </c>
      <c r="D4401" s="12"/>
      <c r="E4401" s="13">
        <v>13040978713</v>
      </c>
      <c r="F4401" s="11" t="s">
        <v>19128</v>
      </c>
      <c r="G4401" s="12" t="s">
        <v>48</v>
      </c>
      <c r="H4401" s="12" t="s">
        <v>86</v>
      </c>
      <c r="I4401" s="14" t="s">
        <v>93</v>
      </c>
      <c r="J4401" s="12" t="s">
        <v>24</v>
      </c>
      <c r="K4401" s="12" t="s">
        <v>25</v>
      </c>
      <c r="L4401" s="12" t="s">
        <v>39</v>
      </c>
      <c r="M4401" s="11" t="s">
        <v>40</v>
      </c>
      <c r="N4401" s="11" t="s">
        <v>28</v>
      </c>
      <c r="O4401" s="12" t="s">
        <v>29</v>
      </c>
      <c r="P4401" s="12"/>
      <c r="Q4401" s="15" t="s">
        <v>19129</v>
      </c>
      <c r="R4401" s="12" t="s">
        <v>42</v>
      </c>
      <c r="S4401" s="11" t="s">
        <v>19130</v>
      </c>
      <c r="T4401" s="11" t="s">
        <v>19131</v>
      </c>
    </row>
    <row x14ac:dyDescent="0.25" r="4402" customHeight="1" ht="19.5">
      <c r="A4402" s="18">
        <v>45208</v>
      </c>
      <c r="B4402" s="11" t="s">
        <v>19132</v>
      </c>
      <c r="C4402" s="11" t="s">
        <v>711</v>
      </c>
      <c r="D4402" s="12"/>
      <c r="E4402" s="13">
        <v>18671757731</v>
      </c>
      <c r="F4402" s="11" t="s">
        <v>19133</v>
      </c>
      <c r="G4402" s="12" t="s">
        <v>37</v>
      </c>
      <c r="H4402" s="12"/>
      <c r="I4402" s="14" t="s">
        <v>486</v>
      </c>
      <c r="J4402" s="12" t="s">
        <v>24</v>
      </c>
      <c r="K4402" s="12" t="s">
        <v>25</v>
      </c>
      <c r="L4402" s="12" t="s">
        <v>39</v>
      </c>
      <c r="M4402" s="11" t="s">
        <v>27</v>
      </c>
      <c r="N4402" s="11" t="s">
        <v>28</v>
      </c>
      <c r="O4402" s="12" t="s">
        <v>29</v>
      </c>
      <c r="P4402" s="12"/>
      <c r="Q4402" s="15" t="s">
        <v>19134</v>
      </c>
      <c r="R4402" s="12" t="s">
        <v>42</v>
      </c>
      <c r="S4402" s="11" t="s">
        <v>19135</v>
      </c>
      <c r="T4402" s="11" t="s">
        <v>19136</v>
      </c>
    </row>
    <row x14ac:dyDescent="0.25" r="4403" customHeight="1" ht="19.5">
      <c r="A4403" s="18">
        <v>45208</v>
      </c>
      <c r="B4403" s="11" t="s">
        <v>19137</v>
      </c>
      <c r="C4403" s="11" t="s">
        <v>3642</v>
      </c>
      <c r="D4403" s="12"/>
      <c r="E4403" s="13" t="s">
        <v>19138</v>
      </c>
      <c r="F4403" s="11" t="s">
        <v>19139</v>
      </c>
      <c r="G4403" s="12" t="s">
        <v>74</v>
      </c>
      <c r="H4403" s="12"/>
      <c r="I4403" s="14" t="s">
        <v>148</v>
      </c>
      <c r="J4403" s="12" t="s">
        <v>24</v>
      </c>
      <c r="K4403" s="12" t="s">
        <v>25</v>
      </c>
      <c r="L4403" s="12" t="s">
        <v>39</v>
      </c>
      <c r="M4403" s="11" t="s">
        <v>149</v>
      </c>
      <c r="N4403" s="11" t="s">
        <v>28</v>
      </c>
      <c r="O4403" s="12" t="s">
        <v>29</v>
      </c>
      <c r="P4403" s="12"/>
      <c r="Q4403" s="15" t="s">
        <v>19140</v>
      </c>
      <c r="R4403" s="12" t="s">
        <v>42</v>
      </c>
      <c r="S4403" s="11" t="s">
        <v>19141</v>
      </c>
      <c r="T4403" s="11" t="s">
        <v>19142</v>
      </c>
    </row>
    <row x14ac:dyDescent="0.25" r="4404" customHeight="1" ht="19.5">
      <c r="A4404" s="18">
        <v>45208</v>
      </c>
      <c r="B4404" s="11" t="s">
        <v>19143</v>
      </c>
      <c r="C4404" s="11" t="s">
        <v>3899</v>
      </c>
      <c r="D4404" s="12"/>
      <c r="E4404" s="13">
        <v>13197333371</v>
      </c>
      <c r="F4404" s="11" t="s">
        <v>19144</v>
      </c>
      <c r="G4404" s="12" t="s">
        <v>23</v>
      </c>
      <c r="H4404" s="12"/>
      <c r="I4404" s="14" t="s">
        <v>486</v>
      </c>
      <c r="J4404" s="12" t="s">
        <v>24</v>
      </c>
      <c r="K4404" s="12" t="s">
        <v>25</v>
      </c>
      <c r="L4404" s="12" t="s">
        <v>39</v>
      </c>
      <c r="M4404" s="11" t="s">
        <v>40</v>
      </c>
      <c r="N4404" s="11" t="s">
        <v>28</v>
      </c>
      <c r="O4404" s="12" t="s">
        <v>29</v>
      </c>
      <c r="P4404" s="12"/>
      <c r="Q4404" s="15" t="s">
        <v>19145</v>
      </c>
      <c r="R4404" s="12" t="s">
        <v>42</v>
      </c>
      <c r="S4404" s="11" t="s">
        <v>19146</v>
      </c>
      <c r="T4404" s="11" t="s">
        <v>19147</v>
      </c>
    </row>
    <row x14ac:dyDescent="0.25" r="4405" customHeight="1" ht="19.5">
      <c r="A4405" s="18">
        <v>45208</v>
      </c>
      <c r="B4405" s="11" t="s">
        <v>19148</v>
      </c>
      <c r="C4405" s="11" t="s">
        <v>545</v>
      </c>
      <c r="D4405" s="12"/>
      <c r="E4405" s="13">
        <v>17671261502</v>
      </c>
      <c r="F4405" s="11" t="s">
        <v>19149</v>
      </c>
      <c r="G4405" s="12" t="s">
        <v>74</v>
      </c>
      <c r="H4405" s="12"/>
      <c r="I4405" s="14" t="s">
        <v>116</v>
      </c>
      <c r="J4405" s="12" t="s">
        <v>24</v>
      </c>
      <c r="K4405" s="12" t="s">
        <v>25</v>
      </c>
      <c r="L4405" s="12" t="s">
        <v>39</v>
      </c>
      <c r="M4405" s="11" t="s">
        <v>40</v>
      </c>
      <c r="N4405" s="11" t="s">
        <v>28</v>
      </c>
      <c r="O4405" s="12" t="s">
        <v>29</v>
      </c>
      <c r="P4405" s="12"/>
      <c r="Q4405" s="15" t="s">
        <v>19150</v>
      </c>
      <c r="R4405" s="12" t="s">
        <v>42</v>
      </c>
      <c r="S4405" s="11" t="s">
        <v>19151</v>
      </c>
      <c r="T4405" s="11" t="s">
        <v>19152</v>
      </c>
    </row>
    <row x14ac:dyDescent="0.25" r="4406" customHeight="1" ht="19.5">
      <c r="A4406" s="18">
        <v>45208</v>
      </c>
      <c r="B4406" s="11" t="s">
        <v>19153</v>
      </c>
      <c r="C4406" s="11" t="s">
        <v>7500</v>
      </c>
      <c r="D4406" s="12"/>
      <c r="E4406" s="13">
        <v>13217172088</v>
      </c>
      <c r="F4406" s="11" t="s">
        <v>10270</v>
      </c>
      <c r="G4406" s="12" t="s">
        <v>74</v>
      </c>
      <c r="H4406" s="12"/>
      <c r="I4406" s="14" t="s">
        <v>735</v>
      </c>
      <c r="J4406" s="12" t="s">
        <v>24</v>
      </c>
      <c r="K4406" s="12" t="s">
        <v>25</v>
      </c>
      <c r="L4406" s="12" t="s">
        <v>39</v>
      </c>
      <c r="M4406" s="11" t="s">
        <v>40</v>
      </c>
      <c r="N4406" s="11" t="s">
        <v>28</v>
      </c>
      <c r="O4406" s="12" t="s">
        <v>29</v>
      </c>
      <c r="P4406" s="12"/>
      <c r="Q4406" s="15" t="s">
        <v>19154</v>
      </c>
      <c r="R4406" s="12" t="s">
        <v>42</v>
      </c>
      <c r="S4406" s="11" t="s">
        <v>19155</v>
      </c>
      <c r="T4406" s="11" t="s">
        <v>19156</v>
      </c>
    </row>
    <row x14ac:dyDescent="0.25" r="4407" customHeight="1" ht="19.5">
      <c r="A4407" s="18">
        <v>45208</v>
      </c>
      <c r="B4407" s="11" t="s">
        <v>19157</v>
      </c>
      <c r="C4407" s="11" t="s">
        <v>545</v>
      </c>
      <c r="D4407" s="12"/>
      <c r="E4407" s="13">
        <v>17671928294</v>
      </c>
      <c r="F4407" s="11" t="s">
        <v>19158</v>
      </c>
      <c r="G4407" s="12" t="s">
        <v>74</v>
      </c>
      <c r="H4407" s="12"/>
      <c r="I4407" s="14" t="s">
        <v>189</v>
      </c>
      <c r="J4407" s="12" t="s">
        <v>24</v>
      </c>
      <c r="K4407" s="12" t="s">
        <v>25</v>
      </c>
      <c r="L4407" s="12" t="s">
        <v>39</v>
      </c>
      <c r="M4407" s="11" t="s">
        <v>40</v>
      </c>
      <c r="N4407" s="11" t="s">
        <v>28</v>
      </c>
      <c r="O4407" s="12" t="s">
        <v>29</v>
      </c>
      <c r="P4407" s="12"/>
      <c r="Q4407" s="15" t="s">
        <v>19159</v>
      </c>
      <c r="R4407" s="12" t="s">
        <v>42</v>
      </c>
      <c r="S4407" s="11" t="s">
        <v>19160</v>
      </c>
      <c r="T4407" s="11" t="s">
        <v>19161</v>
      </c>
    </row>
    <row x14ac:dyDescent="0.25" r="4408" customHeight="1" ht="19.5">
      <c r="A4408" s="18">
        <v>45208</v>
      </c>
      <c r="B4408" s="11" t="s">
        <v>19162</v>
      </c>
      <c r="C4408" s="11" t="s">
        <v>6252</v>
      </c>
      <c r="D4408" s="12"/>
      <c r="E4408" s="13">
        <v>18671784835</v>
      </c>
      <c r="F4408" s="11" t="s">
        <v>19163</v>
      </c>
      <c r="G4408" s="12" t="s">
        <v>74</v>
      </c>
      <c r="H4408" s="12"/>
      <c r="I4408" s="14" t="s">
        <v>142</v>
      </c>
      <c r="J4408" s="12" t="s">
        <v>24</v>
      </c>
      <c r="K4408" s="12" t="s">
        <v>25</v>
      </c>
      <c r="L4408" s="12" t="s">
        <v>39</v>
      </c>
      <c r="M4408" s="11" t="s">
        <v>40</v>
      </c>
      <c r="N4408" s="11" t="s">
        <v>28</v>
      </c>
      <c r="O4408" s="12" t="s">
        <v>29</v>
      </c>
      <c r="P4408" s="12"/>
      <c r="Q4408" s="15" t="s">
        <v>19164</v>
      </c>
      <c r="R4408" s="12" t="s">
        <v>42</v>
      </c>
      <c r="S4408" s="11" t="s">
        <v>19165</v>
      </c>
      <c r="T4408" s="11" t="s">
        <v>19166</v>
      </c>
    </row>
    <row x14ac:dyDescent="0.25" r="4409" customHeight="1" ht="19.5">
      <c r="A4409" s="18">
        <v>45208</v>
      </c>
      <c r="B4409" s="11" t="s">
        <v>19167</v>
      </c>
      <c r="C4409" s="11" t="s">
        <v>2455</v>
      </c>
      <c r="D4409" s="12"/>
      <c r="E4409" s="13">
        <v>15629358787</v>
      </c>
      <c r="F4409" s="11"/>
      <c r="G4409" s="12"/>
      <c r="H4409" s="12" t="s">
        <v>98</v>
      </c>
      <c r="I4409" s="14" t="s">
        <v>206</v>
      </c>
      <c r="J4409" s="12" t="s">
        <v>24</v>
      </c>
      <c r="K4409" s="12" t="s">
        <v>25</v>
      </c>
      <c r="L4409" s="12" t="s">
        <v>39</v>
      </c>
      <c r="M4409" s="11" t="s">
        <v>27</v>
      </c>
      <c r="N4409" s="11" t="s">
        <v>28</v>
      </c>
      <c r="O4409" s="12" t="s">
        <v>29</v>
      </c>
      <c r="P4409" s="12"/>
      <c r="Q4409" s="15" t="s">
        <v>19168</v>
      </c>
      <c r="R4409" s="12" t="s">
        <v>42</v>
      </c>
      <c r="S4409" s="11" t="s">
        <v>19169</v>
      </c>
      <c r="T4409" s="11" t="s">
        <v>19170</v>
      </c>
    </row>
    <row x14ac:dyDescent="0.25" r="4410" customHeight="1" ht="19.5">
      <c r="A4410" s="18">
        <v>45208</v>
      </c>
      <c r="B4410" s="11" t="s">
        <v>19171</v>
      </c>
      <c r="C4410" s="11" t="s">
        <v>2492</v>
      </c>
      <c r="D4410" s="12"/>
      <c r="E4410" s="13">
        <v>18995901978</v>
      </c>
      <c r="F4410" s="11" t="s">
        <v>19172</v>
      </c>
      <c r="G4410" s="12" t="s">
        <v>48</v>
      </c>
      <c r="H4410" s="12"/>
      <c r="I4410" s="14" t="s">
        <v>211</v>
      </c>
      <c r="J4410" s="12" t="s">
        <v>24</v>
      </c>
      <c r="K4410" s="12" t="s">
        <v>25</v>
      </c>
      <c r="L4410" s="12" t="s">
        <v>39</v>
      </c>
      <c r="M4410" s="11" t="s">
        <v>40</v>
      </c>
      <c r="N4410" s="11" t="s">
        <v>28</v>
      </c>
      <c r="O4410" s="12" t="s">
        <v>29</v>
      </c>
      <c r="P4410" s="12"/>
      <c r="Q4410" s="15" t="s">
        <v>19173</v>
      </c>
      <c r="R4410" s="12" t="s">
        <v>42</v>
      </c>
      <c r="S4410" s="11" t="s">
        <v>19174</v>
      </c>
      <c r="T4410" s="11" t="s">
        <v>19175</v>
      </c>
    </row>
    <row x14ac:dyDescent="0.25" r="4411" customHeight="1" ht="19.5">
      <c r="A4411" s="18">
        <v>45208</v>
      </c>
      <c r="B4411" s="11" t="s">
        <v>19176</v>
      </c>
      <c r="C4411" s="11" t="s">
        <v>7513</v>
      </c>
      <c r="D4411" s="12"/>
      <c r="E4411" s="13">
        <v>13227282310</v>
      </c>
      <c r="F4411" s="11" t="s">
        <v>19177</v>
      </c>
      <c r="G4411" s="12" t="s">
        <v>23</v>
      </c>
      <c r="H4411" s="12" t="s">
        <v>86</v>
      </c>
      <c r="I4411" s="14" t="s">
        <v>68</v>
      </c>
      <c r="J4411" s="12" t="s">
        <v>24</v>
      </c>
      <c r="K4411" s="12" t="s">
        <v>25</v>
      </c>
      <c r="L4411" s="12" t="s">
        <v>39</v>
      </c>
      <c r="M4411" s="11" t="s">
        <v>40</v>
      </c>
      <c r="N4411" s="11" t="s">
        <v>28</v>
      </c>
      <c r="O4411" s="12" t="s">
        <v>29</v>
      </c>
      <c r="P4411" s="12"/>
      <c r="Q4411" s="15" t="s">
        <v>19178</v>
      </c>
      <c r="R4411" s="12" t="s">
        <v>42</v>
      </c>
      <c r="S4411" s="11" t="s">
        <v>19179</v>
      </c>
      <c r="T4411" s="11" t="s">
        <v>19180</v>
      </c>
    </row>
    <row x14ac:dyDescent="0.25" r="4412" customHeight="1" ht="19.5">
      <c r="A4412" s="18">
        <v>45208</v>
      </c>
      <c r="B4412" s="11" t="s">
        <v>19181</v>
      </c>
      <c r="C4412" s="11" t="s">
        <v>2455</v>
      </c>
      <c r="D4412" s="12"/>
      <c r="E4412" s="13">
        <v>15549273653</v>
      </c>
      <c r="F4412" s="11"/>
      <c r="G4412" s="12"/>
      <c r="H4412" s="12"/>
      <c r="I4412" s="14" t="s">
        <v>142</v>
      </c>
      <c r="J4412" s="12" t="s">
        <v>24</v>
      </c>
      <c r="K4412" s="12" t="s">
        <v>25</v>
      </c>
      <c r="L4412" s="12" t="s">
        <v>39</v>
      </c>
      <c r="M4412" s="11" t="s">
        <v>27</v>
      </c>
      <c r="N4412" s="11" t="s">
        <v>28</v>
      </c>
      <c r="O4412" s="12" t="s">
        <v>29</v>
      </c>
      <c r="P4412" s="12"/>
      <c r="Q4412" s="15" t="s">
        <v>19182</v>
      </c>
      <c r="R4412" s="12" t="s">
        <v>42</v>
      </c>
      <c r="S4412" s="11" t="s">
        <v>19183</v>
      </c>
      <c r="T4412" s="11" t="s">
        <v>13062</v>
      </c>
    </row>
    <row x14ac:dyDescent="0.25" r="4413" customHeight="1" ht="19.5">
      <c r="A4413" s="18">
        <v>45208</v>
      </c>
      <c r="B4413" s="11" t="s">
        <v>19184</v>
      </c>
      <c r="C4413" s="11" t="s">
        <v>2455</v>
      </c>
      <c r="D4413" s="12"/>
      <c r="E4413" s="13">
        <v>15549304248</v>
      </c>
      <c r="F4413" s="11"/>
      <c r="G4413" s="12"/>
      <c r="H4413" s="12"/>
      <c r="I4413" s="14" t="s">
        <v>19185</v>
      </c>
      <c r="J4413" s="12" t="s">
        <v>24</v>
      </c>
      <c r="K4413" s="12" t="s">
        <v>25</v>
      </c>
      <c r="L4413" s="12" t="s">
        <v>39</v>
      </c>
      <c r="M4413" s="11" t="s">
        <v>27</v>
      </c>
      <c r="N4413" s="11" t="s">
        <v>28</v>
      </c>
      <c r="O4413" s="12" t="s">
        <v>29</v>
      </c>
      <c r="P4413" s="12"/>
      <c r="Q4413" s="15" t="s">
        <v>19186</v>
      </c>
      <c r="R4413" s="12" t="s">
        <v>42</v>
      </c>
      <c r="S4413" s="11" t="s">
        <v>19187</v>
      </c>
      <c r="T4413" s="11" t="s">
        <v>13066</v>
      </c>
    </row>
    <row x14ac:dyDescent="0.25" r="4414" customHeight="1" ht="19.5">
      <c r="A4414" s="18">
        <v>45208</v>
      </c>
      <c r="B4414" s="11" t="s">
        <v>19188</v>
      </c>
      <c r="C4414" s="11" t="s">
        <v>1011</v>
      </c>
      <c r="D4414" s="12"/>
      <c r="E4414" s="13">
        <v>13177070505</v>
      </c>
      <c r="F4414" s="11" t="s">
        <v>19189</v>
      </c>
      <c r="G4414" s="12" t="s">
        <v>62</v>
      </c>
      <c r="H4414" s="12"/>
      <c r="I4414" s="14" t="s">
        <v>57</v>
      </c>
      <c r="J4414" s="12" t="s">
        <v>24</v>
      </c>
      <c r="K4414" s="12" t="s">
        <v>25</v>
      </c>
      <c r="L4414" s="12" t="s">
        <v>39</v>
      </c>
      <c r="M4414" s="11" t="s">
        <v>40</v>
      </c>
      <c r="N4414" s="11" t="s">
        <v>28</v>
      </c>
      <c r="O4414" s="12" t="s">
        <v>29</v>
      </c>
      <c r="P4414" s="12"/>
      <c r="Q4414" s="15" t="s">
        <v>19190</v>
      </c>
      <c r="R4414" s="12" t="s">
        <v>42</v>
      </c>
      <c r="S4414" s="11" t="s">
        <v>19191</v>
      </c>
      <c r="T4414" s="11" t="s">
        <v>19192</v>
      </c>
    </row>
    <row x14ac:dyDescent="0.25" r="4415" customHeight="1" ht="19.5">
      <c r="A4415" s="18">
        <v>45208</v>
      </c>
      <c r="B4415" s="11" t="s">
        <v>19193</v>
      </c>
      <c r="C4415" s="11" t="s">
        <v>545</v>
      </c>
      <c r="D4415" s="12"/>
      <c r="E4415" s="13">
        <v>15571770558</v>
      </c>
      <c r="F4415" s="11" t="s">
        <v>19194</v>
      </c>
      <c r="G4415" s="12" t="s">
        <v>62</v>
      </c>
      <c r="H4415" s="12"/>
      <c r="I4415" s="14" t="s">
        <v>1024</v>
      </c>
      <c r="J4415" s="12" t="s">
        <v>24</v>
      </c>
      <c r="K4415" s="12" t="s">
        <v>69</v>
      </c>
      <c r="L4415" s="12" t="s">
        <v>39</v>
      </c>
      <c r="M4415" s="11" t="s">
        <v>40</v>
      </c>
      <c r="N4415" s="11" t="s">
        <v>28</v>
      </c>
      <c r="O4415" s="12" t="s">
        <v>29</v>
      </c>
      <c r="P4415" s="12"/>
      <c r="Q4415" s="15" t="s">
        <v>19195</v>
      </c>
      <c r="R4415" s="12" t="s">
        <v>42</v>
      </c>
      <c r="S4415" s="11" t="s">
        <v>19196</v>
      </c>
      <c r="T4415" s="11" t="s">
        <v>19197</v>
      </c>
    </row>
    <row x14ac:dyDescent="0.25" r="4416" customHeight="1" ht="19.5">
      <c r="A4416" s="18">
        <v>45208</v>
      </c>
      <c r="B4416" s="11" t="s">
        <v>19198</v>
      </c>
      <c r="C4416" s="11" t="s">
        <v>158</v>
      </c>
      <c r="D4416" s="12"/>
      <c r="E4416" s="13" t="s">
        <v>19199</v>
      </c>
      <c r="F4416" s="11" t="s">
        <v>19200</v>
      </c>
      <c r="G4416" s="12" t="s">
        <v>74</v>
      </c>
      <c r="H4416" s="12"/>
      <c r="I4416" s="14" t="s">
        <v>221</v>
      </c>
      <c r="J4416" s="12" t="s">
        <v>24</v>
      </c>
      <c r="K4416" s="12" t="s">
        <v>25</v>
      </c>
      <c r="L4416" s="12" t="s">
        <v>39</v>
      </c>
      <c r="M4416" s="11" t="s">
        <v>149</v>
      </c>
      <c r="N4416" s="11" t="s">
        <v>28</v>
      </c>
      <c r="O4416" s="12" t="s">
        <v>29</v>
      </c>
      <c r="P4416" s="12"/>
      <c r="Q4416" s="15" t="s">
        <v>19201</v>
      </c>
      <c r="R4416" s="12" t="s">
        <v>42</v>
      </c>
      <c r="S4416" s="11" t="s">
        <v>19202</v>
      </c>
      <c r="T4416" s="11" t="s">
        <v>19203</v>
      </c>
    </row>
    <row x14ac:dyDescent="0.25" r="4417" customHeight="1" ht="19.5">
      <c r="A4417" s="18">
        <v>45208</v>
      </c>
      <c r="B4417" s="11" t="s">
        <v>19204</v>
      </c>
      <c r="C4417" s="11" t="s">
        <v>1132</v>
      </c>
      <c r="D4417" s="12"/>
      <c r="E4417" s="13">
        <v>13227283771</v>
      </c>
      <c r="F4417" s="11" t="s">
        <v>19205</v>
      </c>
      <c r="G4417" s="12" t="s">
        <v>216</v>
      </c>
      <c r="H4417" s="12"/>
      <c r="I4417" s="14" t="s">
        <v>57</v>
      </c>
      <c r="J4417" s="12" t="s">
        <v>24</v>
      </c>
      <c r="K4417" s="12" t="s">
        <v>25</v>
      </c>
      <c r="L4417" s="12" t="s">
        <v>39</v>
      </c>
      <c r="M4417" s="11" t="s">
        <v>27</v>
      </c>
      <c r="N4417" s="11" t="s">
        <v>183</v>
      </c>
      <c r="O4417" s="12" t="s">
        <v>29</v>
      </c>
      <c r="P4417" s="12"/>
      <c r="Q4417" s="15" t="s">
        <v>19206</v>
      </c>
      <c r="R4417" s="12" t="s">
        <v>42</v>
      </c>
      <c r="S4417" s="11" t="s">
        <v>19207</v>
      </c>
      <c r="T4417" s="11"/>
    </row>
    <row x14ac:dyDescent="0.25" r="4418" customHeight="1" ht="19.5">
      <c r="A4418" s="18">
        <v>45208</v>
      </c>
      <c r="B4418" s="11" t="s">
        <v>19208</v>
      </c>
      <c r="C4418" s="11" t="s">
        <v>660</v>
      </c>
      <c r="D4418" s="12"/>
      <c r="E4418" s="13" t="s">
        <v>19209</v>
      </c>
      <c r="F4418" s="11" t="s">
        <v>19210</v>
      </c>
      <c r="G4418" s="12" t="s">
        <v>74</v>
      </c>
      <c r="H4418" s="12"/>
      <c r="I4418" s="14" t="s">
        <v>3454</v>
      </c>
      <c r="J4418" s="12" t="s">
        <v>24</v>
      </c>
      <c r="K4418" s="12" t="s">
        <v>25</v>
      </c>
      <c r="L4418" s="12" t="s">
        <v>26</v>
      </c>
      <c r="M4418" s="11" t="s">
        <v>149</v>
      </c>
      <c r="N4418" s="11" t="s">
        <v>624</v>
      </c>
      <c r="O4418" s="12" t="s">
        <v>29</v>
      </c>
      <c r="P4418" s="12"/>
      <c r="Q4418" s="15" t="s">
        <v>19211</v>
      </c>
      <c r="R4418" s="12" t="s">
        <v>42</v>
      </c>
      <c r="S4418" s="11" t="s">
        <v>19212</v>
      </c>
      <c r="T4418" s="11"/>
    </row>
    <row x14ac:dyDescent="0.25" r="4419" customHeight="1" ht="19.5">
      <c r="A4419" s="18">
        <v>45208</v>
      </c>
      <c r="B4419" s="11" t="s">
        <v>19213</v>
      </c>
      <c r="C4419" s="11" t="s">
        <v>660</v>
      </c>
      <c r="D4419" s="12"/>
      <c r="E4419" s="13" t="s">
        <v>19214</v>
      </c>
      <c r="F4419" s="11" t="s">
        <v>19215</v>
      </c>
      <c r="G4419" s="12" t="s">
        <v>74</v>
      </c>
      <c r="H4419" s="12"/>
      <c r="I4419" s="14" t="s">
        <v>3454</v>
      </c>
      <c r="J4419" s="12" t="s">
        <v>24</v>
      </c>
      <c r="K4419" s="12" t="s">
        <v>25</v>
      </c>
      <c r="L4419" s="12" t="s">
        <v>26</v>
      </c>
      <c r="M4419" s="11" t="s">
        <v>149</v>
      </c>
      <c r="N4419" s="11" t="s">
        <v>624</v>
      </c>
      <c r="O4419" s="12" t="s">
        <v>29</v>
      </c>
      <c r="P4419" s="12"/>
      <c r="Q4419" s="15" t="s">
        <v>19216</v>
      </c>
      <c r="R4419" s="12" t="s">
        <v>42</v>
      </c>
      <c r="S4419" s="11" t="s">
        <v>19217</v>
      </c>
      <c r="T4419" s="11"/>
    </row>
    <row x14ac:dyDescent="0.25" r="4420" customHeight="1" ht="19.5">
      <c r="A4420" s="18">
        <v>45208</v>
      </c>
      <c r="B4420" s="11" t="s">
        <v>19218</v>
      </c>
      <c r="C4420" s="11" t="s">
        <v>6374</v>
      </c>
      <c r="D4420" s="12"/>
      <c r="E4420" s="13">
        <v>13264900537</v>
      </c>
      <c r="F4420" s="11" t="s">
        <v>17586</v>
      </c>
      <c r="G4420" s="12" t="s">
        <v>289</v>
      </c>
      <c r="H4420" s="12"/>
      <c r="I4420" s="14">
        <v>10015</v>
      </c>
      <c r="J4420" s="12" t="s">
        <v>24</v>
      </c>
      <c r="K4420" s="12" t="s">
        <v>69</v>
      </c>
      <c r="L4420" s="12" t="s">
        <v>26</v>
      </c>
      <c r="M4420" s="11" t="s">
        <v>27</v>
      </c>
      <c r="N4420" s="11" t="s">
        <v>28</v>
      </c>
      <c r="O4420" s="12" t="s">
        <v>29</v>
      </c>
      <c r="P4420" s="12"/>
      <c r="Q4420" s="15" t="s">
        <v>19219</v>
      </c>
      <c r="R4420" s="12" t="s">
        <v>31</v>
      </c>
      <c r="S4420" s="11" t="s">
        <v>19220</v>
      </c>
      <c r="T4420" s="11"/>
    </row>
    <row x14ac:dyDescent="0.25" r="4421" customHeight="1" ht="19.5">
      <c r="A4421" s="18">
        <v>45208</v>
      </c>
      <c r="B4421" s="11" t="s">
        <v>19221</v>
      </c>
      <c r="C4421" s="11" t="s">
        <v>4499</v>
      </c>
      <c r="D4421" s="12"/>
      <c r="E4421" s="13">
        <v>15549305631</v>
      </c>
      <c r="F4421" s="11" t="s">
        <v>19222</v>
      </c>
      <c r="G4421" s="12" t="s">
        <v>115</v>
      </c>
      <c r="H4421" s="12"/>
      <c r="I4421" s="14" t="s">
        <v>352</v>
      </c>
      <c r="J4421" s="12" t="s">
        <v>24</v>
      </c>
      <c r="K4421" s="12" t="s">
        <v>25</v>
      </c>
      <c r="L4421" s="12" t="s">
        <v>39</v>
      </c>
      <c r="M4421" s="11" t="s">
        <v>27</v>
      </c>
      <c r="N4421" s="11" t="s">
        <v>183</v>
      </c>
      <c r="O4421" s="12" t="s">
        <v>29</v>
      </c>
      <c r="P4421" s="12"/>
      <c r="Q4421" s="15" t="s">
        <v>19223</v>
      </c>
      <c r="R4421" s="12" t="s">
        <v>42</v>
      </c>
      <c r="S4421" s="11" t="s">
        <v>19224</v>
      </c>
      <c r="T4421" s="11"/>
    </row>
    <row x14ac:dyDescent="0.25" r="4422" customHeight="1" ht="19.5">
      <c r="A4422" s="18">
        <v>45208</v>
      </c>
      <c r="B4422" s="11" t="s">
        <v>19225</v>
      </c>
      <c r="C4422" s="11" t="s">
        <v>336</v>
      </c>
      <c r="D4422" s="12"/>
      <c r="E4422" s="13">
        <v>15549358116</v>
      </c>
      <c r="F4422" s="11" t="s">
        <v>19226</v>
      </c>
      <c r="G4422" s="12" t="s">
        <v>62</v>
      </c>
      <c r="H4422" s="12"/>
      <c r="I4422" s="14">
        <v>10015</v>
      </c>
      <c r="J4422" s="12" t="s">
        <v>24</v>
      </c>
      <c r="K4422" s="12" t="s">
        <v>172</v>
      </c>
      <c r="L4422" s="12" t="s">
        <v>26</v>
      </c>
      <c r="M4422" s="11" t="s">
        <v>27</v>
      </c>
      <c r="N4422" s="11" t="s">
        <v>28</v>
      </c>
      <c r="O4422" s="12" t="s">
        <v>29</v>
      </c>
      <c r="P4422" s="12"/>
      <c r="Q4422" s="15" t="s">
        <v>19227</v>
      </c>
      <c r="R4422" s="12" t="s">
        <v>31</v>
      </c>
      <c r="S4422" s="11" t="s">
        <v>19228</v>
      </c>
      <c r="T4422" s="11" t="s">
        <v>19229</v>
      </c>
    </row>
    <row x14ac:dyDescent="0.25" r="4423" customHeight="1" ht="19.5">
      <c r="A4423" s="18">
        <v>45208</v>
      </c>
      <c r="B4423" s="11" t="s">
        <v>19230</v>
      </c>
      <c r="C4423" s="11" t="s">
        <v>6591</v>
      </c>
      <c r="D4423" s="12"/>
      <c r="E4423" s="13">
        <v>13047156263</v>
      </c>
      <c r="F4423" s="11" t="s">
        <v>19231</v>
      </c>
      <c r="G4423" s="12" t="s">
        <v>37</v>
      </c>
      <c r="H4423" s="12" t="s">
        <v>98</v>
      </c>
      <c r="I4423" s="14">
        <v>10015</v>
      </c>
      <c r="J4423" s="12" t="s">
        <v>24</v>
      </c>
      <c r="K4423" s="12" t="s">
        <v>25</v>
      </c>
      <c r="L4423" s="12" t="s">
        <v>26</v>
      </c>
      <c r="M4423" s="11" t="s">
        <v>27</v>
      </c>
      <c r="N4423" s="11" t="s">
        <v>28</v>
      </c>
      <c r="O4423" s="12" t="s">
        <v>29</v>
      </c>
      <c r="P4423" s="12"/>
      <c r="Q4423" s="15" t="s">
        <v>19232</v>
      </c>
      <c r="R4423" s="12" t="s">
        <v>31</v>
      </c>
      <c r="S4423" s="11" t="s">
        <v>19233</v>
      </c>
      <c r="T4423" s="11" t="s">
        <v>19234</v>
      </c>
    </row>
    <row x14ac:dyDescent="0.25" r="4424" customHeight="1" ht="19.5">
      <c r="A4424" s="18">
        <v>45208</v>
      </c>
      <c r="B4424" s="11" t="s">
        <v>19235</v>
      </c>
      <c r="C4424" s="11" t="s">
        <v>660</v>
      </c>
      <c r="D4424" s="12"/>
      <c r="E4424" s="13" t="s">
        <v>19236</v>
      </c>
      <c r="F4424" s="11" t="s">
        <v>17544</v>
      </c>
      <c r="G4424" s="12" t="s">
        <v>74</v>
      </c>
      <c r="H4424" s="12" t="s">
        <v>86</v>
      </c>
      <c r="I4424" s="14" t="s">
        <v>290</v>
      </c>
      <c r="J4424" s="12" t="s">
        <v>24</v>
      </c>
      <c r="K4424" s="12" t="s">
        <v>25</v>
      </c>
      <c r="L4424" s="12" t="s">
        <v>39</v>
      </c>
      <c r="M4424" s="11" t="s">
        <v>149</v>
      </c>
      <c r="N4424" s="11" t="s">
        <v>624</v>
      </c>
      <c r="O4424" s="12" t="s">
        <v>29</v>
      </c>
      <c r="P4424" s="12"/>
      <c r="Q4424" s="15" t="s">
        <v>19237</v>
      </c>
      <c r="R4424" s="12" t="s">
        <v>42</v>
      </c>
      <c r="S4424" s="11" t="s">
        <v>19238</v>
      </c>
      <c r="T4424" s="11" t="s">
        <v>19239</v>
      </c>
    </row>
    <row x14ac:dyDescent="0.25" r="4425" customHeight="1" ht="19.5">
      <c r="A4425" s="18">
        <v>45208</v>
      </c>
      <c r="B4425" s="11" t="s">
        <v>19240</v>
      </c>
      <c r="C4425" s="11" t="s">
        <v>660</v>
      </c>
      <c r="D4425" s="12"/>
      <c r="E4425" s="13">
        <v>15587915272</v>
      </c>
      <c r="F4425" s="11" t="s">
        <v>19241</v>
      </c>
      <c r="G4425" s="12" t="s">
        <v>115</v>
      </c>
      <c r="H4425" s="12" t="s">
        <v>98</v>
      </c>
      <c r="I4425" s="14" t="s">
        <v>2649</v>
      </c>
      <c r="J4425" s="12" t="s">
        <v>24</v>
      </c>
      <c r="K4425" s="12" t="s">
        <v>25</v>
      </c>
      <c r="L4425" s="12" t="s">
        <v>39</v>
      </c>
      <c r="M4425" s="11" t="s">
        <v>40</v>
      </c>
      <c r="N4425" s="11" t="s">
        <v>624</v>
      </c>
      <c r="O4425" s="12" t="s">
        <v>29</v>
      </c>
      <c r="P4425" s="12"/>
      <c r="Q4425" s="15" t="s">
        <v>19242</v>
      </c>
      <c r="R4425" s="12" t="s">
        <v>42</v>
      </c>
      <c r="S4425" s="11" t="s">
        <v>19243</v>
      </c>
      <c r="T4425" s="11" t="s">
        <v>19244</v>
      </c>
    </row>
    <row x14ac:dyDescent="0.25" r="4426" customHeight="1" ht="19.5">
      <c r="A4426" s="18">
        <v>45208</v>
      </c>
      <c r="B4426" s="11" t="s">
        <v>19245</v>
      </c>
      <c r="C4426" s="11" t="s">
        <v>660</v>
      </c>
      <c r="D4426" s="12"/>
      <c r="E4426" s="13" t="s">
        <v>19246</v>
      </c>
      <c r="F4426" s="11" t="s">
        <v>19247</v>
      </c>
      <c r="G4426" s="12" t="s">
        <v>74</v>
      </c>
      <c r="H4426" s="12"/>
      <c r="I4426" s="14" t="s">
        <v>328</v>
      </c>
      <c r="J4426" s="12" t="s">
        <v>24</v>
      </c>
      <c r="K4426" s="12" t="s">
        <v>25</v>
      </c>
      <c r="L4426" s="12" t="s">
        <v>39</v>
      </c>
      <c r="M4426" s="11" t="s">
        <v>149</v>
      </c>
      <c r="N4426" s="11" t="s">
        <v>624</v>
      </c>
      <c r="O4426" s="12" t="s">
        <v>29</v>
      </c>
      <c r="P4426" s="12"/>
      <c r="Q4426" s="15" t="s">
        <v>19248</v>
      </c>
      <c r="R4426" s="12" t="s">
        <v>42</v>
      </c>
      <c r="S4426" s="11" t="s">
        <v>19249</v>
      </c>
      <c r="T4426" s="11" t="s">
        <v>19250</v>
      </c>
    </row>
    <row x14ac:dyDescent="0.25" r="4427" customHeight="1" ht="19.5">
      <c r="A4427" s="18">
        <v>45208</v>
      </c>
      <c r="B4427" s="11" t="s">
        <v>19251</v>
      </c>
      <c r="C4427" s="11" t="s">
        <v>660</v>
      </c>
      <c r="D4427" s="12"/>
      <c r="E4427" s="13" t="s">
        <v>19252</v>
      </c>
      <c r="F4427" s="11" t="s">
        <v>19253</v>
      </c>
      <c r="G4427" s="12" t="s">
        <v>74</v>
      </c>
      <c r="H4427" s="12"/>
      <c r="I4427" s="14" t="s">
        <v>381</v>
      </c>
      <c r="J4427" s="12" t="s">
        <v>24</v>
      </c>
      <c r="K4427" s="12" t="s">
        <v>25</v>
      </c>
      <c r="L4427" s="12" t="s">
        <v>39</v>
      </c>
      <c r="M4427" s="11" t="s">
        <v>149</v>
      </c>
      <c r="N4427" s="11" t="s">
        <v>624</v>
      </c>
      <c r="O4427" s="12" t="s">
        <v>29</v>
      </c>
      <c r="P4427" s="12"/>
      <c r="Q4427" s="15" t="s">
        <v>19254</v>
      </c>
      <c r="R4427" s="12" t="s">
        <v>42</v>
      </c>
      <c r="S4427" s="11" t="s">
        <v>19255</v>
      </c>
      <c r="T4427" s="11" t="s">
        <v>19256</v>
      </c>
    </row>
    <row x14ac:dyDescent="0.25" r="4428" customHeight="1" ht="19.5">
      <c r="A4428" s="18">
        <v>45208</v>
      </c>
      <c r="B4428" s="11" t="s">
        <v>19257</v>
      </c>
      <c r="C4428" s="11" t="s">
        <v>660</v>
      </c>
      <c r="D4428" s="12"/>
      <c r="E4428" s="13" t="s">
        <v>19258</v>
      </c>
      <c r="F4428" s="11" t="s">
        <v>19259</v>
      </c>
      <c r="G4428" s="12" t="s">
        <v>74</v>
      </c>
      <c r="H4428" s="12" t="s">
        <v>98</v>
      </c>
      <c r="I4428" s="14" t="s">
        <v>148</v>
      </c>
      <c r="J4428" s="12" t="s">
        <v>24</v>
      </c>
      <c r="K4428" s="12" t="s">
        <v>25</v>
      </c>
      <c r="L4428" s="12" t="s">
        <v>39</v>
      </c>
      <c r="M4428" s="11" t="s">
        <v>149</v>
      </c>
      <c r="N4428" s="11" t="s">
        <v>624</v>
      </c>
      <c r="O4428" s="12" t="s">
        <v>29</v>
      </c>
      <c r="P4428" s="12"/>
      <c r="Q4428" s="15" t="s">
        <v>18509</v>
      </c>
      <c r="R4428" s="12" t="s">
        <v>42</v>
      </c>
      <c r="S4428" s="11" t="s">
        <v>19260</v>
      </c>
      <c r="T4428" s="11" t="s">
        <v>19261</v>
      </c>
    </row>
    <row x14ac:dyDescent="0.25" r="4429" customHeight="1" ht="19.5">
      <c r="A4429" s="18">
        <v>45208</v>
      </c>
      <c r="B4429" s="11" t="s">
        <v>19262</v>
      </c>
      <c r="C4429" s="11" t="s">
        <v>6169</v>
      </c>
      <c r="D4429" s="12"/>
      <c r="E4429" s="13">
        <v>13032731397</v>
      </c>
      <c r="F4429" s="11" t="s">
        <v>19263</v>
      </c>
      <c r="G4429" s="12" t="s">
        <v>48</v>
      </c>
      <c r="H4429" s="12" t="s">
        <v>98</v>
      </c>
      <c r="I4429" s="14" t="s">
        <v>136</v>
      </c>
      <c r="J4429" s="12" t="s">
        <v>24</v>
      </c>
      <c r="K4429" s="12" t="s">
        <v>25</v>
      </c>
      <c r="L4429" s="12" t="s">
        <v>39</v>
      </c>
      <c r="M4429" s="11" t="s">
        <v>40</v>
      </c>
      <c r="N4429" s="11" t="s">
        <v>624</v>
      </c>
      <c r="O4429" s="12" t="s">
        <v>29</v>
      </c>
      <c r="P4429" s="12"/>
      <c r="Q4429" s="15" t="s">
        <v>19264</v>
      </c>
      <c r="R4429" s="12" t="s">
        <v>42</v>
      </c>
      <c r="S4429" s="11" t="s">
        <v>19265</v>
      </c>
      <c r="T4429" s="11" t="s">
        <v>19266</v>
      </c>
    </row>
    <row x14ac:dyDescent="0.25" r="4430" customHeight="1" ht="19.5">
      <c r="A4430" s="18">
        <v>45208</v>
      </c>
      <c r="B4430" s="11" t="s">
        <v>19267</v>
      </c>
      <c r="C4430" s="11" t="s">
        <v>660</v>
      </c>
      <c r="D4430" s="12"/>
      <c r="E4430" s="13" t="s">
        <v>19268</v>
      </c>
      <c r="F4430" s="11" t="s">
        <v>19269</v>
      </c>
      <c r="G4430" s="12" t="s">
        <v>74</v>
      </c>
      <c r="H4430" s="12" t="s">
        <v>98</v>
      </c>
      <c r="I4430" s="14" t="s">
        <v>779</v>
      </c>
      <c r="J4430" s="12" t="s">
        <v>24</v>
      </c>
      <c r="K4430" s="12" t="s">
        <v>25</v>
      </c>
      <c r="L4430" s="12" t="s">
        <v>39</v>
      </c>
      <c r="M4430" s="11" t="s">
        <v>149</v>
      </c>
      <c r="N4430" s="11" t="s">
        <v>624</v>
      </c>
      <c r="O4430" s="12" t="s">
        <v>29</v>
      </c>
      <c r="P4430" s="12"/>
      <c r="Q4430" s="15" t="s">
        <v>19270</v>
      </c>
      <c r="R4430" s="12" t="s">
        <v>42</v>
      </c>
      <c r="S4430" s="11" t="s">
        <v>19271</v>
      </c>
      <c r="T4430" s="11" t="s">
        <v>19272</v>
      </c>
    </row>
    <row x14ac:dyDescent="0.25" r="4431" customHeight="1" ht="19.5">
      <c r="A4431" s="18">
        <v>45208</v>
      </c>
      <c r="B4431" s="11" t="s">
        <v>19273</v>
      </c>
      <c r="C4431" s="11" t="s">
        <v>660</v>
      </c>
      <c r="D4431" s="12"/>
      <c r="E4431" s="13" t="s">
        <v>19274</v>
      </c>
      <c r="F4431" s="11" t="s">
        <v>18641</v>
      </c>
      <c r="G4431" s="12" t="s">
        <v>74</v>
      </c>
      <c r="H4431" s="12"/>
      <c r="I4431" s="14" t="s">
        <v>235</v>
      </c>
      <c r="J4431" s="12" t="s">
        <v>24</v>
      </c>
      <c r="K4431" s="12" t="s">
        <v>25</v>
      </c>
      <c r="L4431" s="12" t="s">
        <v>39</v>
      </c>
      <c r="M4431" s="11" t="s">
        <v>40</v>
      </c>
      <c r="N4431" s="11" t="s">
        <v>624</v>
      </c>
      <c r="O4431" s="12" t="s">
        <v>29</v>
      </c>
      <c r="P4431" s="12"/>
      <c r="Q4431" s="15" t="s">
        <v>19275</v>
      </c>
      <c r="R4431" s="12" t="s">
        <v>42</v>
      </c>
      <c r="S4431" s="11" t="s">
        <v>19276</v>
      </c>
      <c r="T4431" s="11" t="s">
        <v>19277</v>
      </c>
    </row>
    <row x14ac:dyDescent="0.25" r="4432" customHeight="1" ht="19.5">
      <c r="A4432" s="18">
        <v>45208</v>
      </c>
      <c r="B4432" s="11" t="s">
        <v>19278</v>
      </c>
      <c r="C4432" s="11" t="s">
        <v>660</v>
      </c>
      <c r="D4432" s="12"/>
      <c r="E4432" s="13" t="s">
        <v>19279</v>
      </c>
      <c r="F4432" s="11" t="s">
        <v>19280</v>
      </c>
      <c r="G4432" s="12" t="s">
        <v>74</v>
      </c>
      <c r="H4432" s="12"/>
      <c r="I4432" s="14" t="s">
        <v>3454</v>
      </c>
      <c r="J4432" s="12" t="s">
        <v>24</v>
      </c>
      <c r="K4432" s="12" t="s">
        <v>25</v>
      </c>
      <c r="L4432" s="12" t="s">
        <v>39</v>
      </c>
      <c r="M4432" s="11" t="s">
        <v>149</v>
      </c>
      <c r="N4432" s="11" t="s">
        <v>624</v>
      </c>
      <c r="O4432" s="12" t="s">
        <v>29</v>
      </c>
      <c r="P4432" s="12"/>
      <c r="Q4432" s="15" t="s">
        <v>19281</v>
      </c>
      <c r="R4432" s="12" t="s">
        <v>42</v>
      </c>
      <c r="S4432" s="11" t="s">
        <v>19282</v>
      </c>
      <c r="T4432" s="11" t="s">
        <v>19283</v>
      </c>
    </row>
    <row x14ac:dyDescent="0.25" r="4433" customHeight="1" ht="19.5">
      <c r="A4433" s="18">
        <v>45208</v>
      </c>
      <c r="B4433" s="11" t="s">
        <v>19284</v>
      </c>
      <c r="C4433" s="11" t="s">
        <v>660</v>
      </c>
      <c r="D4433" s="12"/>
      <c r="E4433" s="13" t="s">
        <v>19285</v>
      </c>
      <c r="F4433" s="11" t="s">
        <v>14334</v>
      </c>
      <c r="G4433" s="12" t="s">
        <v>74</v>
      </c>
      <c r="H4433" s="12" t="s">
        <v>121</v>
      </c>
      <c r="I4433" s="14" t="s">
        <v>148</v>
      </c>
      <c r="J4433" s="12" t="s">
        <v>24</v>
      </c>
      <c r="K4433" s="12" t="s">
        <v>25</v>
      </c>
      <c r="L4433" s="12" t="s">
        <v>39</v>
      </c>
      <c r="M4433" s="11" t="s">
        <v>149</v>
      </c>
      <c r="N4433" s="11" t="s">
        <v>624</v>
      </c>
      <c r="O4433" s="12" t="s">
        <v>29</v>
      </c>
      <c r="P4433" s="12"/>
      <c r="Q4433" s="15" t="s">
        <v>19286</v>
      </c>
      <c r="R4433" s="12" t="s">
        <v>42</v>
      </c>
      <c r="S4433" s="11" t="s">
        <v>19287</v>
      </c>
      <c r="T4433" s="11" t="s">
        <v>19288</v>
      </c>
    </row>
    <row x14ac:dyDescent="0.25" r="4434" customHeight="1" ht="19.5">
      <c r="A4434" s="18">
        <v>45208</v>
      </c>
      <c r="B4434" s="11" t="s">
        <v>19289</v>
      </c>
      <c r="C4434" s="11" t="s">
        <v>5869</v>
      </c>
      <c r="D4434" s="12"/>
      <c r="E4434" s="13" t="s">
        <v>19290</v>
      </c>
      <c r="F4434" s="11" t="s">
        <v>19291</v>
      </c>
      <c r="G4434" s="12" t="s">
        <v>74</v>
      </c>
      <c r="H4434" s="12"/>
      <c r="I4434" s="14" t="s">
        <v>352</v>
      </c>
      <c r="J4434" s="12" t="s">
        <v>24</v>
      </c>
      <c r="K4434" s="12" t="s">
        <v>25</v>
      </c>
      <c r="L4434" s="12" t="s">
        <v>39</v>
      </c>
      <c r="M4434" s="11" t="s">
        <v>149</v>
      </c>
      <c r="N4434" s="11" t="s">
        <v>183</v>
      </c>
      <c r="O4434" s="12" t="s">
        <v>29</v>
      </c>
      <c r="P4434" s="12"/>
      <c r="Q4434" s="15" t="s">
        <v>19292</v>
      </c>
      <c r="R4434" s="12" t="s">
        <v>42</v>
      </c>
      <c r="S4434" s="11" t="s">
        <v>19293</v>
      </c>
      <c r="T4434" s="11" t="s">
        <v>19294</v>
      </c>
    </row>
    <row x14ac:dyDescent="0.25" r="4435" customHeight="1" ht="19.5">
      <c r="A4435" s="18">
        <v>45208</v>
      </c>
      <c r="B4435" s="11" t="s">
        <v>19295</v>
      </c>
      <c r="C4435" s="11" t="s">
        <v>7087</v>
      </c>
      <c r="D4435" s="12"/>
      <c r="E4435" s="13">
        <v>18674266749</v>
      </c>
      <c r="F4435" s="11" t="s">
        <v>19296</v>
      </c>
      <c r="G4435" s="12" t="s">
        <v>48</v>
      </c>
      <c r="H4435" s="12"/>
      <c r="I4435" s="14" t="s">
        <v>398</v>
      </c>
      <c r="J4435" s="12" t="s">
        <v>24</v>
      </c>
      <c r="K4435" s="12" t="s">
        <v>25</v>
      </c>
      <c r="L4435" s="12" t="s">
        <v>39</v>
      </c>
      <c r="M4435" s="11" t="s">
        <v>27</v>
      </c>
      <c r="N4435" s="11" t="s">
        <v>28</v>
      </c>
      <c r="O4435" s="12" t="s">
        <v>29</v>
      </c>
      <c r="P4435" s="12"/>
      <c r="Q4435" s="15" t="s">
        <v>19297</v>
      </c>
      <c r="R4435" s="12" t="s">
        <v>42</v>
      </c>
      <c r="S4435" s="11" t="s">
        <v>19298</v>
      </c>
      <c r="T4435" s="11" t="s">
        <v>19299</v>
      </c>
    </row>
    <row x14ac:dyDescent="0.25" r="4436" customHeight="1" ht="19.5">
      <c r="A4436" s="18">
        <v>45208</v>
      </c>
      <c r="B4436" s="11" t="s">
        <v>19300</v>
      </c>
      <c r="C4436" s="11" t="s">
        <v>660</v>
      </c>
      <c r="D4436" s="12"/>
      <c r="E4436" s="13" t="s">
        <v>19301</v>
      </c>
      <c r="F4436" s="11" t="s">
        <v>19302</v>
      </c>
      <c r="G4436" s="12" t="s">
        <v>74</v>
      </c>
      <c r="H4436" s="12"/>
      <c r="I4436" s="14" t="s">
        <v>211</v>
      </c>
      <c r="J4436" s="12" t="s">
        <v>24</v>
      </c>
      <c r="K4436" s="12" t="s">
        <v>25</v>
      </c>
      <c r="L4436" s="12" t="s">
        <v>39</v>
      </c>
      <c r="M4436" s="11" t="s">
        <v>149</v>
      </c>
      <c r="N4436" s="11" t="s">
        <v>624</v>
      </c>
      <c r="O4436" s="12" t="s">
        <v>29</v>
      </c>
      <c r="P4436" s="12"/>
      <c r="Q4436" s="15" t="s">
        <v>19303</v>
      </c>
      <c r="R4436" s="12" t="s">
        <v>42</v>
      </c>
      <c r="S4436" s="11" t="s">
        <v>19304</v>
      </c>
      <c r="T4436" s="11" t="s">
        <v>19305</v>
      </c>
    </row>
    <row x14ac:dyDescent="0.25" r="4437" customHeight="1" ht="19.5">
      <c r="A4437" s="18">
        <v>45208</v>
      </c>
      <c r="B4437" s="11" t="s">
        <v>19306</v>
      </c>
      <c r="C4437" s="11" t="s">
        <v>6443</v>
      </c>
      <c r="D4437" s="12"/>
      <c r="E4437" s="13">
        <v>15271510655</v>
      </c>
      <c r="F4437" s="11" t="s">
        <v>19307</v>
      </c>
      <c r="G4437" s="12" t="s">
        <v>48</v>
      </c>
      <c r="H4437" s="12" t="s">
        <v>86</v>
      </c>
      <c r="I4437" s="14" t="s">
        <v>433</v>
      </c>
      <c r="J4437" s="12" t="s">
        <v>24</v>
      </c>
      <c r="K4437" s="12" t="s">
        <v>25</v>
      </c>
      <c r="L4437" s="12" t="s">
        <v>39</v>
      </c>
      <c r="M4437" s="11" t="s">
        <v>40</v>
      </c>
      <c r="N4437" s="11" t="s">
        <v>183</v>
      </c>
      <c r="O4437" s="12" t="s">
        <v>29</v>
      </c>
      <c r="P4437" s="12"/>
      <c r="Q4437" s="15" t="s">
        <v>19308</v>
      </c>
      <c r="R4437" s="12" t="s">
        <v>42</v>
      </c>
      <c r="S4437" s="11" t="s">
        <v>19309</v>
      </c>
      <c r="T4437" s="11" t="s">
        <v>19310</v>
      </c>
    </row>
    <row x14ac:dyDescent="0.25" r="4438" customHeight="1" ht="19.5">
      <c r="A4438" s="18">
        <v>45208</v>
      </c>
      <c r="B4438" s="11" t="s">
        <v>19311</v>
      </c>
      <c r="C4438" s="11" t="s">
        <v>6443</v>
      </c>
      <c r="D4438" s="12"/>
      <c r="E4438" s="13">
        <v>13098409807</v>
      </c>
      <c r="F4438" s="11" t="s">
        <v>19312</v>
      </c>
      <c r="G4438" s="12" t="s">
        <v>23</v>
      </c>
      <c r="H4438" s="12" t="s">
        <v>86</v>
      </c>
      <c r="I4438" s="14" t="s">
        <v>57</v>
      </c>
      <c r="J4438" s="12" t="s">
        <v>24</v>
      </c>
      <c r="K4438" s="12" t="s">
        <v>25</v>
      </c>
      <c r="L4438" s="12" t="s">
        <v>39</v>
      </c>
      <c r="M4438" s="11" t="s">
        <v>40</v>
      </c>
      <c r="N4438" s="11" t="s">
        <v>183</v>
      </c>
      <c r="O4438" s="12" t="s">
        <v>29</v>
      </c>
      <c r="P4438" s="12"/>
      <c r="Q4438" s="15" t="s">
        <v>19313</v>
      </c>
      <c r="R4438" s="12" t="s">
        <v>42</v>
      </c>
      <c r="S4438" s="11" t="s">
        <v>19314</v>
      </c>
      <c r="T4438" s="11" t="s">
        <v>19315</v>
      </c>
    </row>
    <row x14ac:dyDescent="0.25" r="4439" customHeight="1" ht="19.5">
      <c r="A4439" s="18">
        <v>45208</v>
      </c>
      <c r="B4439" s="11" t="s">
        <v>19316</v>
      </c>
      <c r="C4439" s="11" t="s">
        <v>35</v>
      </c>
      <c r="D4439" s="12"/>
      <c r="E4439" s="13">
        <v>13094183964</v>
      </c>
      <c r="F4439" s="11" t="s">
        <v>19317</v>
      </c>
      <c r="G4439" s="12" t="s">
        <v>62</v>
      </c>
      <c r="H4439" s="12"/>
      <c r="I4439" s="14">
        <v>10015</v>
      </c>
      <c r="J4439" s="12" t="s">
        <v>24</v>
      </c>
      <c r="K4439" s="12" t="s">
        <v>172</v>
      </c>
      <c r="L4439" s="12" t="s">
        <v>26</v>
      </c>
      <c r="M4439" s="11" t="s">
        <v>40</v>
      </c>
      <c r="N4439" s="11" t="s">
        <v>28</v>
      </c>
      <c r="O4439" s="12" t="s">
        <v>29</v>
      </c>
      <c r="P4439" s="12"/>
      <c r="Q4439" s="15" t="s">
        <v>19318</v>
      </c>
      <c r="R4439" s="12" t="s">
        <v>31</v>
      </c>
      <c r="S4439" s="11" t="s">
        <v>19319</v>
      </c>
      <c r="T4439" s="11" t="s">
        <v>19320</v>
      </c>
    </row>
    <row x14ac:dyDescent="0.25" r="4440" customHeight="1" ht="19.5">
      <c r="A4440" s="18">
        <v>45208</v>
      </c>
      <c r="B4440" s="11" t="s">
        <v>19321</v>
      </c>
      <c r="C4440" s="11" t="s">
        <v>6374</v>
      </c>
      <c r="D4440" s="12"/>
      <c r="E4440" s="13">
        <v>15629338855</v>
      </c>
      <c r="F4440" s="11" t="s">
        <v>7239</v>
      </c>
      <c r="G4440" s="12" t="s">
        <v>23</v>
      </c>
      <c r="H4440" s="12"/>
      <c r="I4440" s="14">
        <v>10015</v>
      </c>
      <c r="J4440" s="12" t="s">
        <v>24</v>
      </c>
      <c r="K4440" s="12" t="s">
        <v>69</v>
      </c>
      <c r="L4440" s="12" t="s">
        <v>26</v>
      </c>
      <c r="M4440" s="11" t="s">
        <v>40</v>
      </c>
      <c r="N4440" s="11" t="s">
        <v>28</v>
      </c>
      <c r="O4440" s="12" t="s">
        <v>29</v>
      </c>
      <c r="P4440" s="12"/>
      <c r="Q4440" s="15" t="s">
        <v>19322</v>
      </c>
      <c r="R4440" s="12" t="s">
        <v>31</v>
      </c>
      <c r="S4440" s="11" t="s">
        <v>19323</v>
      </c>
      <c r="T4440" s="11" t="s">
        <v>19324</v>
      </c>
    </row>
    <row x14ac:dyDescent="0.25" r="4441" customHeight="1" ht="19.5">
      <c r="A4441" s="18">
        <v>45208</v>
      </c>
      <c r="B4441" s="11" t="s">
        <v>19325</v>
      </c>
      <c r="C4441" s="11" t="s">
        <v>6519</v>
      </c>
      <c r="D4441" s="12"/>
      <c r="E4441" s="13">
        <v>18671729726</v>
      </c>
      <c r="F4441" s="11" t="s">
        <v>19326</v>
      </c>
      <c r="G4441" s="12" t="s">
        <v>56</v>
      </c>
      <c r="H4441" s="12" t="s">
        <v>86</v>
      </c>
      <c r="I4441" s="14" t="s">
        <v>221</v>
      </c>
      <c r="J4441" s="12" t="s">
        <v>24</v>
      </c>
      <c r="K4441" s="12" t="s">
        <v>69</v>
      </c>
      <c r="L4441" s="12" t="s">
        <v>39</v>
      </c>
      <c r="M4441" s="11" t="s">
        <v>40</v>
      </c>
      <c r="N4441" s="11" t="s">
        <v>28</v>
      </c>
      <c r="O4441" s="12" t="s">
        <v>29</v>
      </c>
      <c r="P4441" s="12"/>
      <c r="Q4441" s="15" t="s">
        <v>19327</v>
      </c>
      <c r="R4441" s="12" t="s">
        <v>42</v>
      </c>
      <c r="S4441" s="11" t="s">
        <v>19328</v>
      </c>
      <c r="T4441" s="11" t="s">
        <v>19329</v>
      </c>
    </row>
    <row x14ac:dyDescent="0.25" r="4442" customHeight="1" ht="19.5">
      <c r="A4442" s="18">
        <v>45208</v>
      </c>
      <c r="B4442" s="11" t="s">
        <v>19330</v>
      </c>
      <c r="C4442" s="11" t="s">
        <v>691</v>
      </c>
      <c r="D4442" s="12"/>
      <c r="E4442" s="13" t="s">
        <v>19331</v>
      </c>
      <c r="F4442" s="11" t="s">
        <v>12001</v>
      </c>
      <c r="G4442" s="12" t="s">
        <v>74</v>
      </c>
      <c r="H4442" s="12"/>
      <c r="I4442" s="14" t="s">
        <v>99</v>
      </c>
      <c r="J4442" s="12" t="s">
        <v>24</v>
      </c>
      <c r="K4442" s="12" t="s">
        <v>25</v>
      </c>
      <c r="L4442" s="12" t="s">
        <v>39</v>
      </c>
      <c r="M4442" s="11" t="s">
        <v>149</v>
      </c>
      <c r="N4442" s="11" t="s">
        <v>28</v>
      </c>
      <c r="O4442" s="12" t="s">
        <v>29</v>
      </c>
      <c r="P4442" s="12"/>
      <c r="Q4442" s="15" t="s">
        <v>19332</v>
      </c>
      <c r="R4442" s="12" t="s">
        <v>42</v>
      </c>
      <c r="S4442" s="11" t="s">
        <v>19333</v>
      </c>
      <c r="T4442" s="11" t="s">
        <v>19334</v>
      </c>
    </row>
    <row x14ac:dyDescent="0.25" r="4443" customHeight="1" ht="19.5">
      <c r="A4443" s="18">
        <v>45208</v>
      </c>
      <c r="B4443" s="11" t="s">
        <v>19335</v>
      </c>
      <c r="C4443" s="11" t="s">
        <v>169</v>
      </c>
      <c r="D4443" s="12"/>
      <c r="E4443" s="13">
        <v>13197314628</v>
      </c>
      <c r="F4443" s="11" t="s">
        <v>17482</v>
      </c>
      <c r="G4443" s="12" t="s">
        <v>115</v>
      </c>
      <c r="H4443" s="12"/>
      <c r="I4443" s="14">
        <v>10015</v>
      </c>
      <c r="J4443" s="12" t="s">
        <v>24</v>
      </c>
      <c r="K4443" s="12" t="s">
        <v>69</v>
      </c>
      <c r="L4443" s="12" t="s">
        <v>26</v>
      </c>
      <c r="M4443" s="11" t="s">
        <v>675</v>
      </c>
      <c r="N4443" s="11" t="s">
        <v>28</v>
      </c>
      <c r="O4443" s="12" t="s">
        <v>29</v>
      </c>
      <c r="P4443" s="12"/>
      <c r="Q4443" s="15" t="s">
        <v>19336</v>
      </c>
      <c r="R4443" s="12" t="s">
        <v>31</v>
      </c>
      <c r="S4443" s="11" t="s">
        <v>19337</v>
      </c>
      <c r="T4443" s="11" t="s">
        <v>19338</v>
      </c>
    </row>
    <row x14ac:dyDescent="0.25" r="4444" customHeight="1" ht="19.5">
      <c r="A4444" s="18">
        <v>45208</v>
      </c>
      <c r="B4444" s="11" t="s">
        <v>19339</v>
      </c>
      <c r="C4444" s="11" t="s">
        <v>5860</v>
      </c>
      <c r="D4444" s="12"/>
      <c r="E4444" s="13">
        <v>17683712056</v>
      </c>
      <c r="F4444" s="11" t="s">
        <v>19340</v>
      </c>
      <c r="G4444" s="12" t="s">
        <v>23</v>
      </c>
      <c r="H4444" s="12"/>
      <c r="I4444" s="14">
        <v>10015</v>
      </c>
      <c r="J4444" s="12" t="s">
        <v>24</v>
      </c>
      <c r="K4444" s="12" t="s">
        <v>69</v>
      </c>
      <c r="L4444" s="12" t="s">
        <v>26</v>
      </c>
      <c r="M4444" s="11" t="s">
        <v>27</v>
      </c>
      <c r="N4444" s="11" t="s">
        <v>28</v>
      </c>
      <c r="O4444" s="12" t="s">
        <v>29</v>
      </c>
      <c r="P4444" s="12"/>
      <c r="Q4444" s="15" t="s">
        <v>19341</v>
      </c>
      <c r="R4444" s="12" t="s">
        <v>31</v>
      </c>
      <c r="S4444" s="11" t="s">
        <v>19342</v>
      </c>
      <c r="T4444" s="11" t="s">
        <v>19343</v>
      </c>
    </row>
    <row x14ac:dyDescent="0.25" r="4445" customHeight="1" ht="19.5">
      <c r="A4445" s="18">
        <v>45208</v>
      </c>
      <c r="B4445" s="11" t="s">
        <v>19344</v>
      </c>
      <c r="C4445" s="11" t="s">
        <v>974</v>
      </c>
      <c r="D4445" s="12"/>
      <c r="E4445" s="13">
        <v>13085167676</v>
      </c>
      <c r="F4445" s="11" t="s">
        <v>19345</v>
      </c>
      <c r="G4445" s="12" t="s">
        <v>37</v>
      </c>
      <c r="H4445" s="12"/>
      <c r="I4445" s="14">
        <v>10015</v>
      </c>
      <c r="J4445" s="12" t="s">
        <v>24</v>
      </c>
      <c r="K4445" s="12" t="s">
        <v>69</v>
      </c>
      <c r="L4445" s="12" t="s">
        <v>26</v>
      </c>
      <c r="M4445" s="11" t="s">
        <v>27</v>
      </c>
      <c r="N4445" s="11" t="s">
        <v>28</v>
      </c>
      <c r="O4445" s="12" t="s">
        <v>29</v>
      </c>
      <c r="P4445" s="12"/>
      <c r="Q4445" s="15" t="s">
        <v>19346</v>
      </c>
      <c r="R4445" s="12" t="s">
        <v>31</v>
      </c>
      <c r="S4445" s="11" t="s">
        <v>19347</v>
      </c>
      <c r="T4445" s="11"/>
    </row>
    <row x14ac:dyDescent="0.25" r="4446" customHeight="1" ht="19.5">
      <c r="A4446" s="18">
        <v>45208</v>
      </c>
      <c r="B4446" s="11" t="s">
        <v>19348</v>
      </c>
      <c r="C4446" s="11" t="s">
        <v>17606</v>
      </c>
      <c r="D4446" s="12"/>
      <c r="E4446" s="13">
        <v>15549277010</v>
      </c>
      <c r="F4446" s="11" t="s">
        <v>19349</v>
      </c>
      <c r="G4446" s="12" t="s">
        <v>74</v>
      </c>
      <c r="H4446" s="12"/>
      <c r="I4446" s="14" t="s">
        <v>486</v>
      </c>
      <c r="J4446" s="12" t="s">
        <v>24</v>
      </c>
      <c r="K4446" s="12" t="s">
        <v>25</v>
      </c>
      <c r="L4446" s="12" t="s">
        <v>39</v>
      </c>
      <c r="M4446" s="11" t="s">
        <v>27</v>
      </c>
      <c r="N4446" s="11" t="s">
        <v>624</v>
      </c>
      <c r="O4446" s="12" t="s">
        <v>29</v>
      </c>
      <c r="P4446" s="12"/>
      <c r="Q4446" s="15" t="s">
        <v>19350</v>
      </c>
      <c r="R4446" s="12" t="s">
        <v>42</v>
      </c>
      <c r="S4446" s="11" t="s">
        <v>19351</v>
      </c>
      <c r="T4446" s="11" t="s">
        <v>19352</v>
      </c>
    </row>
    <row x14ac:dyDescent="0.25" r="4447" customHeight="1" ht="19.5">
      <c r="A4447" s="18">
        <v>45208</v>
      </c>
      <c r="B4447" s="11" t="s">
        <v>19353</v>
      </c>
      <c r="C4447" s="11" t="s">
        <v>6057</v>
      </c>
      <c r="D4447" s="12"/>
      <c r="E4447" s="13">
        <v>15971626549</v>
      </c>
      <c r="F4447" s="11" t="s">
        <v>19354</v>
      </c>
      <c r="G4447" s="12" t="s">
        <v>23</v>
      </c>
      <c r="H4447" s="12"/>
      <c r="I4447" s="14" t="s">
        <v>87</v>
      </c>
      <c r="J4447" s="12" t="s">
        <v>24</v>
      </c>
      <c r="K4447" s="12" t="s">
        <v>25</v>
      </c>
      <c r="L4447" s="12" t="s">
        <v>39</v>
      </c>
      <c r="M4447" s="11" t="s">
        <v>40</v>
      </c>
      <c r="N4447" s="11" t="s">
        <v>183</v>
      </c>
      <c r="O4447" s="12" t="s">
        <v>29</v>
      </c>
      <c r="P4447" s="12"/>
      <c r="Q4447" s="15" t="s">
        <v>19355</v>
      </c>
      <c r="R4447" s="12" t="s">
        <v>42</v>
      </c>
      <c r="S4447" s="11" t="s">
        <v>19356</v>
      </c>
      <c r="T4447" s="11" t="s">
        <v>19357</v>
      </c>
    </row>
    <row x14ac:dyDescent="0.25" r="4448" customHeight="1" ht="19.5">
      <c r="A4448" s="18">
        <v>45208</v>
      </c>
      <c r="B4448" s="11" t="s">
        <v>19358</v>
      </c>
      <c r="C4448" s="11" t="s">
        <v>5811</v>
      </c>
      <c r="D4448" s="12"/>
      <c r="E4448" s="13">
        <v>13647176115</v>
      </c>
      <c r="F4448" s="11" t="s">
        <v>19359</v>
      </c>
      <c r="G4448" s="12" t="s">
        <v>74</v>
      </c>
      <c r="H4448" s="12" t="s">
        <v>98</v>
      </c>
      <c r="I4448" s="14" t="s">
        <v>221</v>
      </c>
      <c r="J4448" s="12" t="s">
        <v>24</v>
      </c>
      <c r="K4448" s="12" t="s">
        <v>25</v>
      </c>
      <c r="L4448" s="12" t="s">
        <v>39</v>
      </c>
      <c r="M4448" s="11" t="s">
        <v>40</v>
      </c>
      <c r="N4448" s="11" t="s">
        <v>28</v>
      </c>
      <c r="O4448" s="12" t="s">
        <v>29</v>
      </c>
      <c r="P4448" s="12"/>
      <c r="Q4448" s="15" t="s">
        <v>19360</v>
      </c>
      <c r="R4448" s="12" t="s">
        <v>42</v>
      </c>
      <c r="S4448" s="11" t="s">
        <v>19361</v>
      </c>
      <c r="T4448" s="11" t="s">
        <v>19362</v>
      </c>
    </row>
    <row x14ac:dyDescent="0.25" r="4449" customHeight="1" ht="19.5">
      <c r="A4449" s="18">
        <v>45208</v>
      </c>
      <c r="B4449" s="11" t="s">
        <v>19363</v>
      </c>
      <c r="C4449" s="11" t="s">
        <v>19364</v>
      </c>
      <c r="D4449" s="12"/>
      <c r="E4449" s="13">
        <v>13807206082</v>
      </c>
      <c r="F4449" s="11" t="s">
        <v>19365</v>
      </c>
      <c r="G4449" s="12" t="s">
        <v>216</v>
      </c>
      <c r="H4449" s="12" t="s">
        <v>98</v>
      </c>
      <c r="I4449" s="14">
        <v>10015</v>
      </c>
      <c r="J4449" s="12" t="s">
        <v>24</v>
      </c>
      <c r="K4449" s="12" t="s">
        <v>69</v>
      </c>
      <c r="L4449" s="12" t="s">
        <v>26</v>
      </c>
      <c r="M4449" s="11" t="s">
        <v>27</v>
      </c>
      <c r="N4449" s="11" t="s">
        <v>28</v>
      </c>
      <c r="O4449" s="12" t="s">
        <v>29</v>
      </c>
      <c r="P4449" s="12" t="s">
        <v>5807</v>
      </c>
      <c r="Q4449" s="15" t="s">
        <v>19366</v>
      </c>
      <c r="R4449" s="12" t="s">
        <v>31</v>
      </c>
      <c r="S4449" s="11" t="s">
        <v>19367</v>
      </c>
      <c r="T4449" s="11" t="s">
        <v>19368</v>
      </c>
    </row>
    <row x14ac:dyDescent="0.25" r="4450" customHeight="1" ht="19.5">
      <c r="A4450" s="18">
        <v>45208</v>
      </c>
      <c r="B4450" s="11" t="s">
        <v>19369</v>
      </c>
      <c r="C4450" s="11" t="s">
        <v>5811</v>
      </c>
      <c r="D4450" s="12"/>
      <c r="E4450" s="13">
        <v>18671779008</v>
      </c>
      <c r="F4450" s="11" t="s">
        <v>19370</v>
      </c>
      <c r="G4450" s="12" t="s">
        <v>115</v>
      </c>
      <c r="H4450" s="12"/>
      <c r="I4450" s="14" t="s">
        <v>68</v>
      </c>
      <c r="J4450" s="12" t="s">
        <v>24</v>
      </c>
      <c r="K4450" s="12" t="s">
        <v>25</v>
      </c>
      <c r="L4450" s="12" t="s">
        <v>39</v>
      </c>
      <c r="M4450" s="11" t="s">
        <v>27</v>
      </c>
      <c r="N4450" s="11" t="s">
        <v>28</v>
      </c>
      <c r="O4450" s="12" t="s">
        <v>29</v>
      </c>
      <c r="P4450" s="12"/>
      <c r="Q4450" s="15" t="s">
        <v>19371</v>
      </c>
      <c r="R4450" s="12" t="s">
        <v>42</v>
      </c>
      <c r="S4450" s="11" t="s">
        <v>19372</v>
      </c>
      <c r="T4450" s="11" t="s">
        <v>19373</v>
      </c>
    </row>
    <row x14ac:dyDescent="0.25" r="4451" customHeight="1" ht="19.5">
      <c r="A4451" s="18">
        <v>45208</v>
      </c>
      <c r="B4451" s="11" t="s">
        <v>19374</v>
      </c>
      <c r="C4451" s="11" t="s">
        <v>5811</v>
      </c>
      <c r="D4451" s="12"/>
      <c r="E4451" s="13">
        <v>18674262150</v>
      </c>
      <c r="F4451" s="11" t="s">
        <v>19375</v>
      </c>
      <c r="G4451" s="12" t="s">
        <v>74</v>
      </c>
      <c r="H4451" s="12"/>
      <c r="I4451" s="14" t="s">
        <v>328</v>
      </c>
      <c r="J4451" s="12" t="s">
        <v>24</v>
      </c>
      <c r="K4451" s="12" t="s">
        <v>25</v>
      </c>
      <c r="L4451" s="12" t="s">
        <v>39</v>
      </c>
      <c r="M4451" s="11" t="s">
        <v>40</v>
      </c>
      <c r="N4451" s="11" t="s">
        <v>28</v>
      </c>
      <c r="O4451" s="12" t="s">
        <v>29</v>
      </c>
      <c r="P4451" s="12"/>
      <c r="Q4451" s="15" t="s">
        <v>19376</v>
      </c>
      <c r="R4451" s="12" t="s">
        <v>42</v>
      </c>
      <c r="S4451" s="11" t="s">
        <v>19377</v>
      </c>
      <c r="T4451" s="11" t="s">
        <v>19378</v>
      </c>
    </row>
    <row x14ac:dyDescent="0.25" r="4452" customHeight="1" ht="19.5">
      <c r="A4452" s="18">
        <v>45208</v>
      </c>
      <c r="B4452" s="11" t="s">
        <v>19379</v>
      </c>
      <c r="C4452" s="11" t="s">
        <v>8350</v>
      </c>
      <c r="D4452" s="12"/>
      <c r="E4452" s="13">
        <v>18608601081</v>
      </c>
      <c r="F4452" s="11" t="s">
        <v>19380</v>
      </c>
      <c r="G4452" s="12" t="s">
        <v>62</v>
      </c>
      <c r="H4452" s="12" t="s">
        <v>86</v>
      </c>
      <c r="I4452" s="14" t="s">
        <v>68</v>
      </c>
      <c r="J4452" s="12" t="s">
        <v>24</v>
      </c>
      <c r="K4452" s="12" t="s">
        <v>25</v>
      </c>
      <c r="L4452" s="12" t="s">
        <v>39</v>
      </c>
      <c r="M4452" s="11" t="s">
        <v>40</v>
      </c>
      <c r="N4452" s="11" t="s">
        <v>28</v>
      </c>
      <c r="O4452" s="12" t="s">
        <v>29</v>
      </c>
      <c r="P4452" s="12"/>
      <c r="Q4452" s="15" t="s">
        <v>19381</v>
      </c>
      <c r="R4452" s="12" t="s">
        <v>42</v>
      </c>
      <c r="S4452" s="11" t="s">
        <v>19382</v>
      </c>
      <c r="T4452" s="11" t="s">
        <v>19383</v>
      </c>
    </row>
    <row x14ac:dyDescent="0.25" r="4453" customHeight="1" ht="19.5">
      <c r="A4453" s="18">
        <v>45208</v>
      </c>
      <c r="B4453" s="11" t="s">
        <v>19384</v>
      </c>
      <c r="C4453" s="11" t="s">
        <v>8350</v>
      </c>
      <c r="D4453" s="12"/>
      <c r="E4453" s="13">
        <v>18671751888</v>
      </c>
      <c r="F4453" s="11" t="s">
        <v>19385</v>
      </c>
      <c r="G4453" s="12" t="s">
        <v>37</v>
      </c>
      <c r="H4453" s="12"/>
      <c r="I4453" s="14" t="s">
        <v>663</v>
      </c>
      <c r="J4453" s="12" t="s">
        <v>24</v>
      </c>
      <c r="K4453" s="12" t="s">
        <v>25</v>
      </c>
      <c r="L4453" s="12" t="s">
        <v>39</v>
      </c>
      <c r="M4453" s="11" t="s">
        <v>40</v>
      </c>
      <c r="N4453" s="11" t="s">
        <v>28</v>
      </c>
      <c r="O4453" s="12" t="s">
        <v>29</v>
      </c>
      <c r="P4453" s="12"/>
      <c r="Q4453" s="15" t="s">
        <v>19386</v>
      </c>
      <c r="R4453" s="12" t="s">
        <v>42</v>
      </c>
      <c r="S4453" s="11" t="s">
        <v>19387</v>
      </c>
      <c r="T4453" s="11" t="s">
        <v>19388</v>
      </c>
    </row>
    <row x14ac:dyDescent="0.25" r="4454" customHeight="1" ht="19.5">
      <c r="A4454" s="18">
        <v>45208</v>
      </c>
      <c r="B4454" s="11" t="s">
        <v>19389</v>
      </c>
      <c r="C4454" s="11" t="s">
        <v>5811</v>
      </c>
      <c r="D4454" s="12"/>
      <c r="E4454" s="13">
        <v>16671769808</v>
      </c>
      <c r="F4454" s="11" t="s">
        <v>19390</v>
      </c>
      <c r="G4454" s="12" t="s">
        <v>48</v>
      </c>
      <c r="H4454" s="12"/>
      <c r="I4454" s="14" t="s">
        <v>226</v>
      </c>
      <c r="J4454" s="12" t="s">
        <v>24</v>
      </c>
      <c r="K4454" s="12" t="s">
        <v>25</v>
      </c>
      <c r="L4454" s="12" t="s">
        <v>39</v>
      </c>
      <c r="M4454" s="11" t="s">
        <v>27</v>
      </c>
      <c r="N4454" s="11" t="s">
        <v>28</v>
      </c>
      <c r="O4454" s="12" t="s">
        <v>29</v>
      </c>
      <c r="P4454" s="12"/>
      <c r="Q4454" s="15" t="s">
        <v>19391</v>
      </c>
      <c r="R4454" s="12" t="s">
        <v>42</v>
      </c>
      <c r="S4454" s="11" t="s">
        <v>19392</v>
      </c>
      <c r="T4454" s="11" t="s">
        <v>19393</v>
      </c>
    </row>
    <row x14ac:dyDescent="0.25" r="4455" customHeight="1" ht="19.5">
      <c r="A4455" s="25">
        <v>45209</v>
      </c>
      <c r="B4455" s="11" t="s">
        <v>19394</v>
      </c>
      <c r="C4455" s="11" t="s">
        <v>326</v>
      </c>
      <c r="D4455" s="11"/>
      <c r="E4455" s="13">
        <v>15671053570</v>
      </c>
      <c r="F4455" s="11" t="s">
        <v>9238</v>
      </c>
      <c r="G4455" s="11" t="s">
        <v>289</v>
      </c>
      <c r="H4455" s="11" t="s">
        <v>457</v>
      </c>
      <c r="I4455" s="13" t="s">
        <v>104</v>
      </c>
      <c r="J4455" s="11" t="s">
        <v>24</v>
      </c>
      <c r="K4455" s="11" t="s">
        <v>25</v>
      </c>
      <c r="L4455" s="11" t="s">
        <v>39</v>
      </c>
      <c r="M4455" s="11" t="s">
        <v>27</v>
      </c>
      <c r="N4455" s="11" t="s">
        <v>28</v>
      </c>
      <c r="O4455" s="11" t="s">
        <v>29</v>
      </c>
      <c r="P4455" s="11"/>
      <c r="Q4455" s="16" t="s">
        <v>19395</v>
      </c>
      <c r="R4455" s="11" t="s">
        <v>42</v>
      </c>
      <c r="S4455" s="11" t="s">
        <v>19396</v>
      </c>
      <c r="T4455" s="11"/>
    </row>
    <row x14ac:dyDescent="0.25" r="4456" customHeight="1" ht="19.5">
      <c r="A4456" s="25">
        <v>45209</v>
      </c>
      <c r="B4456" s="11" t="s">
        <v>19397</v>
      </c>
      <c r="C4456" s="11" t="s">
        <v>691</v>
      </c>
      <c r="D4456" s="11"/>
      <c r="E4456" s="13">
        <v>13094173812</v>
      </c>
      <c r="F4456" s="11" t="s">
        <v>19398</v>
      </c>
      <c r="G4456" s="11" t="s">
        <v>23</v>
      </c>
      <c r="H4456" s="11"/>
      <c r="I4456" s="13">
        <v>10015</v>
      </c>
      <c r="J4456" s="11" t="s">
        <v>24</v>
      </c>
      <c r="K4456" s="11" t="s">
        <v>69</v>
      </c>
      <c r="L4456" s="11" t="s">
        <v>26</v>
      </c>
      <c r="M4456" s="11" t="s">
        <v>27</v>
      </c>
      <c r="N4456" s="11" t="s">
        <v>28</v>
      </c>
      <c r="O4456" s="11" t="s">
        <v>29</v>
      </c>
      <c r="P4456" s="11"/>
      <c r="Q4456" s="16" t="s">
        <v>19399</v>
      </c>
      <c r="R4456" s="11" t="s">
        <v>31</v>
      </c>
      <c r="S4456" s="11" t="s">
        <v>19400</v>
      </c>
      <c r="T4456" s="17" t="s">
        <v>19401</v>
      </c>
    </row>
    <row x14ac:dyDescent="0.25" r="4457" customHeight="1" ht="19.5">
      <c r="A4457" s="25">
        <v>45209</v>
      </c>
      <c r="B4457" s="11" t="s">
        <v>19402</v>
      </c>
      <c r="C4457" s="11" t="s">
        <v>341</v>
      </c>
      <c r="D4457" s="11"/>
      <c r="E4457" s="13">
        <v>18671716732</v>
      </c>
      <c r="F4457" s="11" t="s">
        <v>17302</v>
      </c>
      <c r="G4457" s="11" t="s">
        <v>289</v>
      </c>
      <c r="H4457" s="11"/>
      <c r="I4457" s="13" t="s">
        <v>272</v>
      </c>
      <c r="J4457" s="11" t="s">
        <v>24</v>
      </c>
      <c r="K4457" s="11" t="s">
        <v>25</v>
      </c>
      <c r="L4457" s="11" t="s">
        <v>39</v>
      </c>
      <c r="M4457" s="11" t="s">
        <v>27</v>
      </c>
      <c r="N4457" s="11" t="s">
        <v>28</v>
      </c>
      <c r="O4457" s="11" t="s">
        <v>29</v>
      </c>
      <c r="P4457" s="11"/>
      <c r="Q4457" s="16" t="s">
        <v>19403</v>
      </c>
      <c r="R4457" s="11" t="s">
        <v>42</v>
      </c>
      <c r="S4457" s="11" t="s">
        <v>19404</v>
      </c>
      <c r="T4457" s="11" t="s">
        <v>19405</v>
      </c>
    </row>
    <row x14ac:dyDescent="0.25" r="4458" customHeight="1" ht="19.5">
      <c r="A4458" s="25">
        <v>45209</v>
      </c>
      <c r="B4458" s="11" t="s">
        <v>19406</v>
      </c>
      <c r="C4458" s="11" t="s">
        <v>880</v>
      </c>
      <c r="D4458" s="11"/>
      <c r="E4458" s="13">
        <v>18372358887</v>
      </c>
      <c r="F4458" s="11" t="s">
        <v>1332</v>
      </c>
      <c r="G4458" s="11" t="s">
        <v>48</v>
      </c>
      <c r="H4458" s="11"/>
      <c r="I4458" s="13" t="s">
        <v>1914</v>
      </c>
      <c r="J4458" s="11" t="s">
        <v>24</v>
      </c>
      <c r="K4458" s="11" t="s">
        <v>25</v>
      </c>
      <c r="L4458" s="11" t="s">
        <v>39</v>
      </c>
      <c r="M4458" s="11" t="s">
        <v>675</v>
      </c>
      <c r="N4458" s="11" t="s">
        <v>28</v>
      </c>
      <c r="O4458" s="11" t="s">
        <v>29</v>
      </c>
      <c r="P4458" s="11"/>
      <c r="Q4458" s="16" t="s">
        <v>19407</v>
      </c>
      <c r="R4458" s="11" t="s">
        <v>42</v>
      </c>
      <c r="S4458" s="11" t="s">
        <v>19408</v>
      </c>
      <c r="T4458" s="11" t="s">
        <v>19409</v>
      </c>
    </row>
    <row x14ac:dyDescent="0.25" r="4459" customHeight="1" ht="19.5">
      <c r="A4459" s="25">
        <v>45209</v>
      </c>
      <c r="B4459" s="11" t="s">
        <v>19410</v>
      </c>
      <c r="C4459" s="11" t="s">
        <v>54</v>
      </c>
      <c r="D4459" s="11"/>
      <c r="E4459" s="13">
        <v>18671748349</v>
      </c>
      <c r="F4459" s="11" t="s">
        <v>19411</v>
      </c>
      <c r="G4459" s="11" t="s">
        <v>62</v>
      </c>
      <c r="H4459" s="11"/>
      <c r="I4459" s="13" t="s">
        <v>1504</v>
      </c>
      <c r="J4459" s="11" t="s">
        <v>24</v>
      </c>
      <c r="K4459" s="11" t="s">
        <v>69</v>
      </c>
      <c r="L4459" s="11" t="s">
        <v>39</v>
      </c>
      <c r="M4459" s="11" t="s">
        <v>27</v>
      </c>
      <c r="N4459" s="11" t="s">
        <v>28</v>
      </c>
      <c r="O4459" s="11" t="s">
        <v>29</v>
      </c>
      <c r="P4459" s="11"/>
      <c r="Q4459" s="16" t="s">
        <v>19412</v>
      </c>
      <c r="R4459" s="11" t="s">
        <v>42</v>
      </c>
      <c r="S4459" s="11" t="s">
        <v>19413</v>
      </c>
      <c r="T4459" s="11" t="s">
        <v>19414</v>
      </c>
    </row>
    <row x14ac:dyDescent="0.25" r="4460" customHeight="1" ht="19.5">
      <c r="A4460" s="25">
        <v>45209</v>
      </c>
      <c r="B4460" s="11" t="s">
        <v>19415</v>
      </c>
      <c r="C4460" s="11" t="s">
        <v>2414</v>
      </c>
      <c r="D4460" s="11"/>
      <c r="E4460" s="13">
        <v>15671033350</v>
      </c>
      <c r="F4460" s="11" t="s">
        <v>19416</v>
      </c>
      <c r="G4460" s="11" t="s">
        <v>23</v>
      </c>
      <c r="H4460" s="11"/>
      <c r="I4460" s="13" t="s">
        <v>254</v>
      </c>
      <c r="J4460" s="11" t="s">
        <v>24</v>
      </c>
      <c r="K4460" s="11" t="s">
        <v>25</v>
      </c>
      <c r="L4460" s="11" t="s">
        <v>39</v>
      </c>
      <c r="M4460" s="11" t="s">
        <v>27</v>
      </c>
      <c r="N4460" s="11" t="s">
        <v>28</v>
      </c>
      <c r="O4460" s="11" t="s">
        <v>29</v>
      </c>
      <c r="P4460" s="11"/>
      <c r="Q4460" s="16" t="s">
        <v>19417</v>
      </c>
      <c r="R4460" s="11" t="s">
        <v>42</v>
      </c>
      <c r="S4460" s="11" t="s">
        <v>19418</v>
      </c>
      <c r="T4460" s="11" t="s">
        <v>19419</v>
      </c>
    </row>
    <row x14ac:dyDescent="0.25" r="4461" customHeight="1" ht="19.5">
      <c r="A4461" s="25">
        <v>45209</v>
      </c>
      <c r="B4461" s="11" t="s">
        <v>19420</v>
      </c>
      <c r="C4461" s="11" t="s">
        <v>660</v>
      </c>
      <c r="D4461" s="11"/>
      <c r="E4461" s="13">
        <v>15671022642</v>
      </c>
      <c r="F4461" s="11" t="s">
        <v>19421</v>
      </c>
      <c r="G4461" s="11" t="s">
        <v>23</v>
      </c>
      <c r="H4461" s="11"/>
      <c r="I4461" s="13" t="s">
        <v>433</v>
      </c>
      <c r="J4461" s="11" t="s">
        <v>24</v>
      </c>
      <c r="K4461" s="11" t="s">
        <v>25</v>
      </c>
      <c r="L4461" s="11" t="s">
        <v>39</v>
      </c>
      <c r="M4461" s="11" t="s">
        <v>27</v>
      </c>
      <c r="N4461" s="11" t="s">
        <v>624</v>
      </c>
      <c r="O4461" s="11" t="s">
        <v>29</v>
      </c>
      <c r="P4461" s="11"/>
      <c r="Q4461" s="16" t="s">
        <v>19422</v>
      </c>
      <c r="R4461" s="11" t="s">
        <v>42</v>
      </c>
      <c r="S4461" s="11" t="s">
        <v>19423</v>
      </c>
      <c r="T4461" s="11" t="s">
        <v>19424</v>
      </c>
    </row>
    <row x14ac:dyDescent="0.25" r="4462" customHeight="1" ht="19.5">
      <c r="A4462" s="25">
        <v>45209</v>
      </c>
      <c r="B4462" s="11" t="s">
        <v>19425</v>
      </c>
      <c r="C4462" s="11" t="s">
        <v>169</v>
      </c>
      <c r="D4462" s="11"/>
      <c r="E4462" s="13">
        <v>18671728005</v>
      </c>
      <c r="F4462" s="11" t="s">
        <v>19426</v>
      </c>
      <c r="G4462" s="11" t="s">
        <v>62</v>
      </c>
      <c r="H4462" s="11" t="s">
        <v>86</v>
      </c>
      <c r="I4462" s="13" t="s">
        <v>381</v>
      </c>
      <c r="J4462" s="11" t="s">
        <v>24</v>
      </c>
      <c r="K4462" s="11" t="s">
        <v>25</v>
      </c>
      <c r="L4462" s="11" t="s">
        <v>39</v>
      </c>
      <c r="M4462" s="11" t="s">
        <v>40</v>
      </c>
      <c r="N4462" s="11" t="s">
        <v>28</v>
      </c>
      <c r="O4462" s="11" t="s">
        <v>29</v>
      </c>
      <c r="P4462" s="11"/>
      <c r="Q4462" s="16" t="s">
        <v>19427</v>
      </c>
      <c r="R4462" s="11" t="s">
        <v>42</v>
      </c>
      <c r="S4462" s="11" t="s">
        <v>19428</v>
      </c>
      <c r="T4462" s="11" t="s">
        <v>19429</v>
      </c>
    </row>
    <row x14ac:dyDescent="0.25" r="4463" customHeight="1" ht="19.5">
      <c r="A4463" s="25">
        <v>45209</v>
      </c>
      <c r="B4463" s="11" t="s">
        <v>19430</v>
      </c>
      <c r="C4463" s="11" t="s">
        <v>6684</v>
      </c>
      <c r="D4463" s="11"/>
      <c r="E4463" s="13">
        <v>13297285248</v>
      </c>
      <c r="F4463" s="11" t="s">
        <v>19431</v>
      </c>
      <c r="G4463" s="11" t="s">
        <v>289</v>
      </c>
      <c r="H4463" s="11"/>
      <c r="I4463" s="13" t="s">
        <v>4870</v>
      </c>
      <c r="J4463" s="11" t="s">
        <v>24</v>
      </c>
      <c r="K4463" s="11" t="s">
        <v>25</v>
      </c>
      <c r="L4463" s="11" t="s">
        <v>39</v>
      </c>
      <c r="M4463" s="11" t="s">
        <v>40</v>
      </c>
      <c r="N4463" s="11" t="s">
        <v>183</v>
      </c>
      <c r="O4463" s="11" t="s">
        <v>29</v>
      </c>
      <c r="P4463" s="11"/>
      <c r="Q4463" s="16" t="s">
        <v>19432</v>
      </c>
      <c r="R4463" s="11" t="s">
        <v>42</v>
      </c>
      <c r="S4463" s="11" t="s">
        <v>19433</v>
      </c>
      <c r="T4463" s="11"/>
    </row>
    <row x14ac:dyDescent="0.25" r="4464" customHeight="1" ht="19.5">
      <c r="A4464" s="25">
        <v>45209</v>
      </c>
      <c r="B4464" s="11" t="s">
        <v>19434</v>
      </c>
      <c r="C4464" s="11" t="s">
        <v>6684</v>
      </c>
      <c r="D4464" s="11"/>
      <c r="E4464" s="13">
        <v>15671015850</v>
      </c>
      <c r="F4464" s="11" t="s">
        <v>19435</v>
      </c>
      <c r="G4464" s="11" t="s">
        <v>289</v>
      </c>
      <c r="H4464" s="11"/>
      <c r="I4464" s="13" t="s">
        <v>81</v>
      </c>
      <c r="J4464" s="11" t="s">
        <v>24</v>
      </c>
      <c r="K4464" s="11" t="s">
        <v>25</v>
      </c>
      <c r="L4464" s="11" t="s">
        <v>39</v>
      </c>
      <c r="M4464" s="11" t="s">
        <v>40</v>
      </c>
      <c r="N4464" s="11" t="s">
        <v>183</v>
      </c>
      <c r="O4464" s="11" t="s">
        <v>29</v>
      </c>
      <c r="P4464" s="11"/>
      <c r="Q4464" s="16" t="s">
        <v>19436</v>
      </c>
      <c r="R4464" s="11" t="s">
        <v>42</v>
      </c>
      <c r="S4464" s="11" t="s">
        <v>19437</v>
      </c>
      <c r="T4464" s="11"/>
    </row>
    <row x14ac:dyDescent="0.25" r="4465" customHeight="1" ht="19.5">
      <c r="A4465" s="25">
        <v>45209</v>
      </c>
      <c r="B4465" s="11" t="s">
        <v>19438</v>
      </c>
      <c r="C4465" s="11" t="s">
        <v>19439</v>
      </c>
      <c r="D4465" s="11"/>
      <c r="E4465" s="13">
        <v>18671765244</v>
      </c>
      <c r="F4465" s="11" t="s">
        <v>19440</v>
      </c>
      <c r="G4465" s="11" t="s">
        <v>74</v>
      </c>
      <c r="H4465" s="11"/>
      <c r="I4465" s="13" t="s">
        <v>328</v>
      </c>
      <c r="J4465" s="11" t="s">
        <v>24</v>
      </c>
      <c r="K4465" s="11" t="s">
        <v>25</v>
      </c>
      <c r="L4465" s="11" t="s">
        <v>39</v>
      </c>
      <c r="M4465" s="11" t="s">
        <v>27</v>
      </c>
      <c r="N4465" s="11" t="s">
        <v>28</v>
      </c>
      <c r="O4465" s="11" t="s">
        <v>29</v>
      </c>
      <c r="P4465" s="11"/>
      <c r="Q4465" s="16" t="s">
        <v>19441</v>
      </c>
      <c r="R4465" s="11" t="s">
        <v>42</v>
      </c>
      <c r="S4465" s="11" t="s">
        <v>19442</v>
      </c>
      <c r="T4465" s="11"/>
    </row>
    <row x14ac:dyDescent="0.25" r="4466" customHeight="1" ht="19.5">
      <c r="A4466" s="25">
        <v>45209</v>
      </c>
      <c r="B4466" s="11" t="s">
        <v>19443</v>
      </c>
      <c r="C4466" s="11" t="s">
        <v>10568</v>
      </c>
      <c r="D4466" s="11"/>
      <c r="E4466" s="13">
        <v>15571739757</v>
      </c>
      <c r="F4466" s="11" t="s">
        <v>7352</v>
      </c>
      <c r="G4466" s="11" t="s">
        <v>62</v>
      </c>
      <c r="H4466" s="11"/>
      <c r="I4466" s="13" t="s">
        <v>241</v>
      </c>
      <c r="J4466" s="11" t="s">
        <v>24</v>
      </c>
      <c r="K4466" s="11" t="s">
        <v>25</v>
      </c>
      <c r="L4466" s="11" t="s">
        <v>39</v>
      </c>
      <c r="M4466" s="11" t="s">
        <v>675</v>
      </c>
      <c r="N4466" s="11" t="s">
        <v>28</v>
      </c>
      <c r="O4466" s="11" t="s">
        <v>29</v>
      </c>
      <c r="P4466" s="11"/>
      <c r="Q4466" s="16" t="s">
        <v>19444</v>
      </c>
      <c r="R4466" s="11" t="s">
        <v>42</v>
      </c>
      <c r="S4466" s="11" t="s">
        <v>19445</v>
      </c>
      <c r="T4466" s="11" t="s">
        <v>19446</v>
      </c>
    </row>
    <row x14ac:dyDescent="0.25" r="4467" customHeight="1" ht="19.5">
      <c r="A4467" s="25">
        <v>45209</v>
      </c>
      <c r="B4467" s="11" t="s">
        <v>19447</v>
      </c>
      <c r="C4467" s="11" t="s">
        <v>19448</v>
      </c>
      <c r="D4467" s="11"/>
      <c r="E4467" s="13">
        <v>18671700696</v>
      </c>
      <c r="F4467" s="11" t="s">
        <v>19449</v>
      </c>
      <c r="G4467" s="11" t="s">
        <v>74</v>
      </c>
      <c r="H4467" s="11"/>
      <c r="I4467" s="13" t="s">
        <v>352</v>
      </c>
      <c r="J4467" s="11" t="s">
        <v>24</v>
      </c>
      <c r="K4467" s="11" t="s">
        <v>25</v>
      </c>
      <c r="L4467" s="11" t="s">
        <v>26</v>
      </c>
      <c r="M4467" s="11" t="s">
        <v>40</v>
      </c>
      <c r="N4467" s="11" t="s">
        <v>19450</v>
      </c>
      <c r="O4467" s="11" t="s">
        <v>29</v>
      </c>
      <c r="P4467" s="11"/>
      <c r="Q4467" s="16" t="s">
        <v>19451</v>
      </c>
      <c r="R4467" s="11" t="s">
        <v>8227</v>
      </c>
      <c r="S4467" s="11" t="s">
        <v>19452</v>
      </c>
      <c r="T4467" s="11"/>
    </row>
    <row x14ac:dyDescent="0.25" r="4468" customHeight="1" ht="19.5">
      <c r="A4468" s="25">
        <v>45209</v>
      </c>
      <c r="B4468" s="11" t="s">
        <v>19453</v>
      </c>
      <c r="C4468" s="11" t="s">
        <v>9609</v>
      </c>
      <c r="D4468" s="11"/>
      <c r="E4468" s="13">
        <v>13972537836</v>
      </c>
      <c r="F4468" s="11" t="s">
        <v>19454</v>
      </c>
      <c r="G4468" s="11" t="s">
        <v>23</v>
      </c>
      <c r="H4468" s="11"/>
      <c r="I4468" s="13" t="s">
        <v>221</v>
      </c>
      <c r="J4468" s="11" t="s">
        <v>24</v>
      </c>
      <c r="K4468" s="11" t="s">
        <v>25</v>
      </c>
      <c r="L4468" s="11" t="s">
        <v>39</v>
      </c>
      <c r="M4468" s="11" t="s">
        <v>40</v>
      </c>
      <c r="N4468" s="11" t="s">
        <v>28</v>
      </c>
      <c r="O4468" s="11" t="s">
        <v>29</v>
      </c>
      <c r="P4468" s="11"/>
      <c r="Q4468" s="16" t="s">
        <v>19455</v>
      </c>
      <c r="R4468" s="11" t="s">
        <v>42</v>
      </c>
      <c r="S4468" s="11" t="s">
        <v>19456</v>
      </c>
      <c r="T4468" s="11" t="s">
        <v>19457</v>
      </c>
    </row>
    <row x14ac:dyDescent="0.25" r="4469" customHeight="1" ht="19.5">
      <c r="A4469" s="25">
        <v>45209</v>
      </c>
      <c r="B4469" s="11" t="s">
        <v>19458</v>
      </c>
      <c r="C4469" s="11" t="s">
        <v>2414</v>
      </c>
      <c r="D4469" s="11"/>
      <c r="E4469" s="13">
        <v>15697203582</v>
      </c>
      <c r="F4469" s="11" t="s">
        <v>19459</v>
      </c>
      <c r="G4469" s="11" t="s">
        <v>74</v>
      </c>
      <c r="H4469" s="11"/>
      <c r="I4469" s="13" t="s">
        <v>1914</v>
      </c>
      <c r="J4469" s="11" t="s">
        <v>24</v>
      </c>
      <c r="K4469" s="11" t="s">
        <v>25</v>
      </c>
      <c r="L4469" s="11" t="s">
        <v>39</v>
      </c>
      <c r="M4469" s="11" t="s">
        <v>27</v>
      </c>
      <c r="N4469" s="11" t="s">
        <v>28</v>
      </c>
      <c r="O4469" s="11" t="s">
        <v>29</v>
      </c>
      <c r="P4469" s="11"/>
      <c r="Q4469" s="16" t="s">
        <v>19460</v>
      </c>
      <c r="R4469" s="11" t="s">
        <v>42</v>
      </c>
      <c r="S4469" s="11" t="s">
        <v>19461</v>
      </c>
      <c r="T4469" s="11" t="s">
        <v>19462</v>
      </c>
    </row>
    <row x14ac:dyDescent="0.25" r="4470" customHeight="1" ht="19.5">
      <c r="A4470" s="25">
        <v>45209</v>
      </c>
      <c r="B4470" s="11" t="s">
        <v>19463</v>
      </c>
      <c r="C4470" s="11" t="s">
        <v>8341</v>
      </c>
      <c r="D4470" s="11"/>
      <c r="E4470" s="13">
        <v>18571001125</v>
      </c>
      <c r="F4470" s="11" t="s">
        <v>19464</v>
      </c>
      <c r="G4470" s="11" t="s">
        <v>216</v>
      </c>
      <c r="H4470" s="11"/>
      <c r="I4470" s="13" t="s">
        <v>211</v>
      </c>
      <c r="J4470" s="11" t="s">
        <v>24</v>
      </c>
      <c r="K4470" s="11" t="s">
        <v>25</v>
      </c>
      <c r="L4470" s="11" t="s">
        <v>39</v>
      </c>
      <c r="M4470" s="11" t="s">
        <v>27</v>
      </c>
      <c r="N4470" s="11" t="s">
        <v>28</v>
      </c>
      <c r="O4470" s="11" t="s">
        <v>29</v>
      </c>
      <c r="P4470" s="11"/>
      <c r="Q4470" s="16" t="s">
        <v>19465</v>
      </c>
      <c r="R4470" s="11" t="s">
        <v>42</v>
      </c>
      <c r="S4470" s="11" t="s">
        <v>19466</v>
      </c>
      <c r="T4470" s="11"/>
    </row>
    <row x14ac:dyDescent="0.25" r="4471" customHeight="1" ht="19.5">
      <c r="A4471" s="25">
        <v>45209</v>
      </c>
      <c r="B4471" s="11" t="s">
        <v>19467</v>
      </c>
      <c r="C4471" s="11" t="s">
        <v>6029</v>
      </c>
      <c r="D4471" s="11"/>
      <c r="E4471" s="13">
        <v>15629343652</v>
      </c>
      <c r="F4471" s="11" t="s">
        <v>19468</v>
      </c>
      <c r="G4471" s="11" t="s">
        <v>74</v>
      </c>
      <c r="H4471" s="11"/>
      <c r="I4471" s="13" t="s">
        <v>131</v>
      </c>
      <c r="J4471" s="11" t="s">
        <v>24</v>
      </c>
      <c r="K4471" s="11" t="s">
        <v>25</v>
      </c>
      <c r="L4471" s="11" t="s">
        <v>39</v>
      </c>
      <c r="M4471" s="11" t="s">
        <v>27</v>
      </c>
      <c r="N4471" s="11" t="s">
        <v>624</v>
      </c>
      <c r="O4471" s="11" t="s">
        <v>29</v>
      </c>
      <c r="P4471" s="11"/>
      <c r="Q4471" s="16" t="s">
        <v>19469</v>
      </c>
      <c r="R4471" s="11" t="s">
        <v>42</v>
      </c>
      <c r="S4471" s="11" t="s">
        <v>19470</v>
      </c>
      <c r="T4471" s="11"/>
    </row>
    <row x14ac:dyDescent="0.25" r="4472" customHeight="1" ht="19.5">
      <c r="A4472" s="25">
        <v>45209</v>
      </c>
      <c r="B4472" s="11" t="s">
        <v>19471</v>
      </c>
      <c r="C4472" s="11" t="s">
        <v>6029</v>
      </c>
      <c r="D4472" s="11"/>
      <c r="E4472" s="13">
        <v>18694085162</v>
      </c>
      <c r="F4472" s="11" t="s">
        <v>17755</v>
      </c>
      <c r="G4472" s="11" t="s">
        <v>216</v>
      </c>
      <c r="H4472" s="11"/>
      <c r="I4472" s="13" t="s">
        <v>328</v>
      </c>
      <c r="J4472" s="11" t="s">
        <v>24</v>
      </c>
      <c r="K4472" s="11" t="s">
        <v>25</v>
      </c>
      <c r="L4472" s="11" t="s">
        <v>39</v>
      </c>
      <c r="M4472" s="11" t="s">
        <v>27</v>
      </c>
      <c r="N4472" s="11" t="s">
        <v>624</v>
      </c>
      <c r="O4472" s="11" t="s">
        <v>29</v>
      </c>
      <c r="P4472" s="11"/>
      <c r="Q4472" s="16" t="s">
        <v>19472</v>
      </c>
      <c r="R4472" s="11" t="s">
        <v>42</v>
      </c>
      <c r="S4472" s="11" t="s">
        <v>19473</v>
      </c>
      <c r="T4472" s="11" t="s">
        <v>17758</v>
      </c>
    </row>
    <row x14ac:dyDescent="0.25" r="4473" customHeight="1" ht="19.5">
      <c r="A4473" s="25">
        <v>45209</v>
      </c>
      <c r="B4473" s="11" t="s">
        <v>19474</v>
      </c>
      <c r="C4473" s="11" t="s">
        <v>6029</v>
      </c>
      <c r="D4473" s="11"/>
      <c r="E4473" s="13">
        <v>13217176179</v>
      </c>
      <c r="F4473" s="11" t="s">
        <v>19475</v>
      </c>
      <c r="G4473" s="11" t="s">
        <v>56</v>
      </c>
      <c r="H4473" s="11"/>
      <c r="I4473" s="13" t="s">
        <v>87</v>
      </c>
      <c r="J4473" s="11" t="s">
        <v>24</v>
      </c>
      <c r="K4473" s="11" t="s">
        <v>25</v>
      </c>
      <c r="L4473" s="11" t="s">
        <v>39</v>
      </c>
      <c r="M4473" s="11" t="s">
        <v>27</v>
      </c>
      <c r="N4473" s="11" t="s">
        <v>624</v>
      </c>
      <c r="O4473" s="11" t="s">
        <v>29</v>
      </c>
      <c r="P4473" s="11"/>
      <c r="Q4473" s="16" t="s">
        <v>19476</v>
      </c>
      <c r="R4473" s="11" t="s">
        <v>42</v>
      </c>
      <c r="S4473" s="11" t="s">
        <v>19477</v>
      </c>
      <c r="T4473" s="11" t="s">
        <v>19478</v>
      </c>
    </row>
    <row x14ac:dyDescent="0.25" r="4474" customHeight="1" ht="19.5">
      <c r="A4474" s="25">
        <v>45209</v>
      </c>
      <c r="B4474" s="11" t="s">
        <v>19479</v>
      </c>
      <c r="C4474" s="11" t="s">
        <v>6029</v>
      </c>
      <c r="D4474" s="11"/>
      <c r="E4474" s="13">
        <v>18571003257</v>
      </c>
      <c r="F4474" s="11" t="s">
        <v>19480</v>
      </c>
      <c r="G4474" s="11" t="s">
        <v>115</v>
      </c>
      <c r="H4474" s="11" t="s">
        <v>86</v>
      </c>
      <c r="I4474" s="13" t="s">
        <v>615</v>
      </c>
      <c r="J4474" s="11" t="s">
        <v>24</v>
      </c>
      <c r="K4474" s="11" t="s">
        <v>25</v>
      </c>
      <c r="L4474" s="11" t="s">
        <v>39</v>
      </c>
      <c r="M4474" s="11" t="s">
        <v>40</v>
      </c>
      <c r="N4474" s="11" t="s">
        <v>624</v>
      </c>
      <c r="O4474" s="11" t="s">
        <v>29</v>
      </c>
      <c r="P4474" s="11"/>
      <c r="Q4474" s="16" t="s">
        <v>19481</v>
      </c>
      <c r="R4474" s="11" t="s">
        <v>42</v>
      </c>
      <c r="S4474" s="11" t="s">
        <v>19482</v>
      </c>
      <c r="T4474" s="11" t="s">
        <v>19483</v>
      </c>
    </row>
    <row x14ac:dyDescent="0.25" r="4475" customHeight="1" ht="19.5">
      <c r="A4475" s="25">
        <v>45209</v>
      </c>
      <c r="B4475" s="11" t="s">
        <v>19484</v>
      </c>
      <c r="C4475" s="11" t="s">
        <v>341</v>
      </c>
      <c r="D4475" s="11"/>
      <c r="E4475" s="13" t="s">
        <v>19485</v>
      </c>
      <c r="F4475" s="11" t="s">
        <v>19486</v>
      </c>
      <c r="G4475" s="11" t="s">
        <v>74</v>
      </c>
      <c r="H4475" s="11"/>
      <c r="I4475" s="13" t="s">
        <v>31</v>
      </c>
      <c r="J4475" s="11" t="s">
        <v>24</v>
      </c>
      <c r="K4475" s="11" t="s">
        <v>25</v>
      </c>
      <c r="L4475" s="11" t="s">
        <v>39</v>
      </c>
      <c r="M4475" s="11" t="s">
        <v>27</v>
      </c>
      <c r="N4475" s="11" t="s">
        <v>28</v>
      </c>
      <c r="O4475" s="11" t="s">
        <v>29</v>
      </c>
      <c r="P4475" s="11"/>
      <c r="Q4475" s="16" t="s">
        <v>19487</v>
      </c>
      <c r="R4475" s="11" t="s">
        <v>31</v>
      </c>
      <c r="S4475" s="11" t="s">
        <v>19488</v>
      </c>
      <c r="T4475" s="11" t="s">
        <v>15537</v>
      </c>
    </row>
    <row x14ac:dyDescent="0.25" r="4476" customHeight="1" ht="19.5">
      <c r="A4476" s="25">
        <v>45209</v>
      </c>
      <c r="B4476" s="11" t="s">
        <v>19489</v>
      </c>
      <c r="C4476" s="11" t="s">
        <v>341</v>
      </c>
      <c r="D4476" s="11"/>
      <c r="E4476" s="13">
        <v>18671788989</v>
      </c>
      <c r="F4476" s="11" t="s">
        <v>9167</v>
      </c>
      <c r="G4476" s="11" t="s">
        <v>23</v>
      </c>
      <c r="H4476" s="11"/>
      <c r="I4476" s="13" t="s">
        <v>31</v>
      </c>
      <c r="J4476" s="11" t="s">
        <v>24</v>
      </c>
      <c r="K4476" s="11" t="s">
        <v>25</v>
      </c>
      <c r="L4476" s="11" t="s">
        <v>39</v>
      </c>
      <c r="M4476" s="11" t="s">
        <v>27</v>
      </c>
      <c r="N4476" s="11" t="s">
        <v>28</v>
      </c>
      <c r="O4476" s="11" t="s">
        <v>29</v>
      </c>
      <c r="P4476" s="11"/>
      <c r="Q4476" s="16" t="s">
        <v>19490</v>
      </c>
      <c r="R4476" s="11" t="s">
        <v>31</v>
      </c>
      <c r="S4476" s="11" t="s">
        <v>19491</v>
      </c>
      <c r="T4476" s="11" t="s">
        <v>15537</v>
      </c>
    </row>
    <row x14ac:dyDescent="0.25" r="4477" customHeight="1" ht="19.5">
      <c r="A4477" s="25">
        <v>45209</v>
      </c>
      <c r="B4477" s="11" t="s">
        <v>19492</v>
      </c>
      <c r="C4477" s="11" t="s">
        <v>5823</v>
      </c>
      <c r="D4477" s="11"/>
      <c r="E4477" s="13">
        <v>13217172456</v>
      </c>
      <c r="F4477" s="11" t="s">
        <v>18169</v>
      </c>
      <c r="G4477" s="11" t="s">
        <v>23</v>
      </c>
      <c r="H4477" s="11"/>
      <c r="I4477" s="13">
        <v>10015</v>
      </c>
      <c r="J4477" s="11" t="s">
        <v>24</v>
      </c>
      <c r="K4477" s="11" t="s">
        <v>69</v>
      </c>
      <c r="L4477" s="11" t="s">
        <v>26</v>
      </c>
      <c r="M4477" s="11" t="s">
        <v>149</v>
      </c>
      <c r="N4477" s="11" t="s">
        <v>28</v>
      </c>
      <c r="O4477" s="11" t="s">
        <v>29</v>
      </c>
      <c r="P4477" s="11"/>
      <c r="Q4477" s="16" t="s">
        <v>19493</v>
      </c>
      <c r="R4477" s="11" t="s">
        <v>31</v>
      </c>
      <c r="S4477" s="11" t="s">
        <v>19494</v>
      </c>
      <c r="T4477" s="11" t="s">
        <v>19495</v>
      </c>
    </row>
    <row x14ac:dyDescent="0.25" r="4478" customHeight="1" ht="19.5">
      <c r="A4478" s="25">
        <v>45209</v>
      </c>
      <c r="B4478" s="11" t="s">
        <v>19496</v>
      </c>
      <c r="C4478" s="11" t="s">
        <v>5823</v>
      </c>
      <c r="D4478" s="11"/>
      <c r="E4478" s="13">
        <v>18694091298</v>
      </c>
      <c r="F4478" s="11" t="s">
        <v>19497</v>
      </c>
      <c r="G4478" s="11" t="s">
        <v>37</v>
      </c>
      <c r="H4478" s="11" t="s">
        <v>98</v>
      </c>
      <c r="I4478" s="13">
        <v>10015</v>
      </c>
      <c r="J4478" s="11" t="s">
        <v>24</v>
      </c>
      <c r="K4478" s="11" t="s">
        <v>69</v>
      </c>
      <c r="L4478" s="11" t="s">
        <v>26</v>
      </c>
      <c r="M4478" s="11" t="s">
        <v>149</v>
      </c>
      <c r="N4478" s="11" t="s">
        <v>28</v>
      </c>
      <c r="O4478" s="11" t="s">
        <v>29</v>
      </c>
      <c r="P4478" s="11"/>
      <c r="Q4478" s="16" t="s">
        <v>19498</v>
      </c>
      <c r="R4478" s="11" t="s">
        <v>31</v>
      </c>
      <c r="S4478" s="11" t="s">
        <v>19499</v>
      </c>
      <c r="T4478" s="11" t="s">
        <v>19500</v>
      </c>
    </row>
    <row x14ac:dyDescent="0.25" r="4479" customHeight="1" ht="19.5">
      <c r="A4479" s="25">
        <v>45209</v>
      </c>
      <c r="B4479" s="11" t="s">
        <v>19501</v>
      </c>
      <c r="C4479" s="11" t="s">
        <v>4867</v>
      </c>
      <c r="D4479" s="11"/>
      <c r="E4479" s="13" t="s">
        <v>19502</v>
      </c>
      <c r="F4479" s="11" t="s">
        <v>11742</v>
      </c>
      <c r="G4479" s="11" t="s">
        <v>74</v>
      </c>
      <c r="H4479" s="11" t="s">
        <v>98</v>
      </c>
      <c r="I4479" s="13" t="s">
        <v>4870</v>
      </c>
      <c r="J4479" s="11" t="s">
        <v>24</v>
      </c>
      <c r="K4479" s="11" t="s">
        <v>25</v>
      </c>
      <c r="L4479" s="11" t="s">
        <v>39</v>
      </c>
      <c r="M4479" s="11" t="s">
        <v>149</v>
      </c>
      <c r="N4479" s="11" t="s">
        <v>4871</v>
      </c>
      <c r="O4479" s="11" t="s">
        <v>29</v>
      </c>
      <c r="P4479" s="11"/>
      <c r="Q4479" s="16" t="s">
        <v>19503</v>
      </c>
      <c r="R4479" s="11" t="s">
        <v>148</v>
      </c>
      <c r="S4479" s="11" t="s">
        <v>19504</v>
      </c>
      <c r="T4479" s="11" t="s">
        <v>4928</v>
      </c>
    </row>
    <row x14ac:dyDescent="0.25" r="4480" customHeight="1" ht="19.5">
      <c r="A4480" s="25">
        <v>45209</v>
      </c>
      <c r="B4480" s="11" t="s">
        <v>19505</v>
      </c>
      <c r="C4480" s="11" t="s">
        <v>4867</v>
      </c>
      <c r="D4480" s="11"/>
      <c r="E4480" s="13" t="s">
        <v>19506</v>
      </c>
      <c r="F4480" s="11" t="s">
        <v>19507</v>
      </c>
      <c r="G4480" s="11" t="s">
        <v>74</v>
      </c>
      <c r="H4480" s="11"/>
      <c r="I4480" s="13" t="s">
        <v>4870</v>
      </c>
      <c r="J4480" s="11" t="s">
        <v>24</v>
      </c>
      <c r="K4480" s="11" t="s">
        <v>25</v>
      </c>
      <c r="L4480" s="11" t="s">
        <v>39</v>
      </c>
      <c r="M4480" s="11" t="s">
        <v>149</v>
      </c>
      <c r="N4480" s="11" t="s">
        <v>4871</v>
      </c>
      <c r="O4480" s="11" t="s">
        <v>29</v>
      </c>
      <c r="P4480" s="11"/>
      <c r="Q4480" s="16" t="s">
        <v>19508</v>
      </c>
      <c r="R4480" s="11" t="s">
        <v>148</v>
      </c>
      <c r="S4480" s="11" t="s">
        <v>19509</v>
      </c>
      <c r="T4480" s="11" t="s">
        <v>4893</v>
      </c>
    </row>
    <row x14ac:dyDescent="0.25" r="4481" customHeight="1" ht="19.5">
      <c r="A4481" s="25">
        <v>45209</v>
      </c>
      <c r="B4481" s="11" t="s">
        <v>19510</v>
      </c>
      <c r="C4481" s="11" t="s">
        <v>5117</v>
      </c>
      <c r="D4481" s="11"/>
      <c r="E4481" s="13" t="s">
        <v>19511</v>
      </c>
      <c r="F4481" s="11" t="s">
        <v>19512</v>
      </c>
      <c r="G4481" s="11" t="s">
        <v>74</v>
      </c>
      <c r="H4481" s="11"/>
      <c r="I4481" s="13" t="s">
        <v>4975</v>
      </c>
      <c r="J4481" s="11" t="s">
        <v>24</v>
      </c>
      <c r="K4481" s="11" t="s">
        <v>25</v>
      </c>
      <c r="L4481" s="11" t="s">
        <v>39</v>
      </c>
      <c r="M4481" s="11" t="s">
        <v>149</v>
      </c>
      <c r="N4481" s="11" t="s">
        <v>4871</v>
      </c>
      <c r="O4481" s="11" t="s">
        <v>29</v>
      </c>
      <c r="P4481" s="11"/>
      <c r="Q4481" s="16" t="s">
        <v>19513</v>
      </c>
      <c r="R4481" s="11" t="s">
        <v>148</v>
      </c>
      <c r="S4481" s="11" t="s">
        <v>19514</v>
      </c>
      <c r="T4481" s="11" t="s">
        <v>4961</v>
      </c>
    </row>
    <row x14ac:dyDescent="0.25" r="4482" customHeight="1" ht="19.5">
      <c r="A4482" s="25">
        <v>45209</v>
      </c>
      <c r="B4482" s="11" t="s">
        <v>19515</v>
      </c>
      <c r="C4482" s="11" t="s">
        <v>4867</v>
      </c>
      <c r="D4482" s="11"/>
      <c r="E4482" s="13" t="s">
        <v>19516</v>
      </c>
      <c r="F4482" s="11" t="s">
        <v>19517</v>
      </c>
      <c r="G4482" s="11" t="s">
        <v>74</v>
      </c>
      <c r="H4482" s="11"/>
      <c r="I4482" s="13" t="s">
        <v>4870</v>
      </c>
      <c r="J4482" s="11" t="s">
        <v>24</v>
      </c>
      <c r="K4482" s="11" t="s">
        <v>25</v>
      </c>
      <c r="L4482" s="11" t="s">
        <v>39</v>
      </c>
      <c r="M4482" s="11" t="s">
        <v>149</v>
      </c>
      <c r="N4482" s="11" t="s">
        <v>4871</v>
      </c>
      <c r="O4482" s="11" t="s">
        <v>29</v>
      </c>
      <c r="P4482" s="11"/>
      <c r="Q4482" s="16" t="s">
        <v>19518</v>
      </c>
      <c r="R4482" s="11" t="s">
        <v>148</v>
      </c>
      <c r="S4482" s="11" t="s">
        <v>19519</v>
      </c>
      <c r="T4482" s="11" t="s">
        <v>6808</v>
      </c>
    </row>
    <row x14ac:dyDescent="0.25" r="4483" customHeight="1" ht="19.5">
      <c r="A4483" s="25">
        <v>45209</v>
      </c>
      <c r="B4483" s="11" t="s">
        <v>19520</v>
      </c>
      <c r="C4483" s="11" t="s">
        <v>4867</v>
      </c>
      <c r="D4483" s="11"/>
      <c r="E4483" s="13" t="s">
        <v>19521</v>
      </c>
      <c r="F4483" s="11" t="s">
        <v>19522</v>
      </c>
      <c r="G4483" s="11" t="s">
        <v>74</v>
      </c>
      <c r="H4483" s="11"/>
      <c r="I4483" s="13" t="s">
        <v>4870</v>
      </c>
      <c r="J4483" s="11" t="s">
        <v>24</v>
      </c>
      <c r="K4483" s="11" t="s">
        <v>25</v>
      </c>
      <c r="L4483" s="11" t="s">
        <v>39</v>
      </c>
      <c r="M4483" s="11" t="s">
        <v>149</v>
      </c>
      <c r="N4483" s="11" t="s">
        <v>4871</v>
      </c>
      <c r="O4483" s="11" t="s">
        <v>29</v>
      </c>
      <c r="P4483" s="11"/>
      <c r="Q4483" s="16" t="s">
        <v>19523</v>
      </c>
      <c r="R4483" s="11" t="s">
        <v>148</v>
      </c>
      <c r="S4483" s="11" t="s">
        <v>19524</v>
      </c>
      <c r="T4483" s="11" t="s">
        <v>4874</v>
      </c>
    </row>
    <row x14ac:dyDescent="0.25" r="4484" customHeight="1" ht="19.5">
      <c r="A4484" s="25">
        <v>45209</v>
      </c>
      <c r="B4484" s="11" t="s">
        <v>19525</v>
      </c>
      <c r="C4484" s="11" t="s">
        <v>5117</v>
      </c>
      <c r="D4484" s="11"/>
      <c r="E4484" s="13" t="s">
        <v>19526</v>
      </c>
      <c r="F4484" s="11" t="s">
        <v>19527</v>
      </c>
      <c r="G4484" s="11" t="s">
        <v>74</v>
      </c>
      <c r="H4484" s="11"/>
      <c r="I4484" s="13" t="s">
        <v>4975</v>
      </c>
      <c r="J4484" s="11" t="s">
        <v>24</v>
      </c>
      <c r="K4484" s="11" t="s">
        <v>25</v>
      </c>
      <c r="L4484" s="11" t="s">
        <v>39</v>
      </c>
      <c r="M4484" s="11" t="s">
        <v>149</v>
      </c>
      <c r="N4484" s="11" t="s">
        <v>4871</v>
      </c>
      <c r="O4484" s="11" t="s">
        <v>29</v>
      </c>
      <c r="P4484" s="11"/>
      <c r="Q4484" s="16" t="s">
        <v>19528</v>
      </c>
      <c r="R4484" s="11" t="s">
        <v>148</v>
      </c>
      <c r="S4484" s="11" t="s">
        <v>19529</v>
      </c>
      <c r="T4484" s="11" t="s">
        <v>4893</v>
      </c>
    </row>
    <row x14ac:dyDescent="0.25" r="4485" customHeight="1" ht="19.5">
      <c r="A4485" s="25">
        <v>45209</v>
      </c>
      <c r="B4485" s="11" t="s">
        <v>19530</v>
      </c>
      <c r="C4485" s="11" t="s">
        <v>5060</v>
      </c>
      <c r="D4485" s="11"/>
      <c r="E4485" s="13" t="s">
        <v>19531</v>
      </c>
      <c r="F4485" s="11" t="s">
        <v>19532</v>
      </c>
      <c r="G4485" s="11" t="s">
        <v>74</v>
      </c>
      <c r="H4485" s="11" t="s">
        <v>98</v>
      </c>
      <c r="I4485" s="13" t="s">
        <v>4975</v>
      </c>
      <c r="J4485" s="11" t="s">
        <v>24</v>
      </c>
      <c r="K4485" s="11" t="s">
        <v>25</v>
      </c>
      <c r="L4485" s="11" t="s">
        <v>39</v>
      </c>
      <c r="M4485" s="11" t="s">
        <v>149</v>
      </c>
      <c r="N4485" s="11" t="s">
        <v>4871</v>
      </c>
      <c r="O4485" s="11" t="s">
        <v>29</v>
      </c>
      <c r="P4485" s="11"/>
      <c r="Q4485" s="16" t="s">
        <v>19533</v>
      </c>
      <c r="R4485" s="11" t="s">
        <v>148</v>
      </c>
      <c r="S4485" s="11" t="s">
        <v>19534</v>
      </c>
      <c r="T4485" s="11" t="s">
        <v>4906</v>
      </c>
    </row>
    <row x14ac:dyDescent="0.25" r="4486" customHeight="1" ht="19.5">
      <c r="A4486" s="25">
        <v>45209</v>
      </c>
      <c r="B4486" s="11" t="s">
        <v>19535</v>
      </c>
      <c r="C4486" s="11" t="s">
        <v>4867</v>
      </c>
      <c r="D4486" s="11"/>
      <c r="E4486" s="13" t="s">
        <v>19536</v>
      </c>
      <c r="F4486" s="11" t="s">
        <v>19537</v>
      </c>
      <c r="G4486" s="11" t="s">
        <v>74</v>
      </c>
      <c r="H4486" s="11"/>
      <c r="I4486" s="13" t="s">
        <v>4870</v>
      </c>
      <c r="J4486" s="11" t="s">
        <v>24</v>
      </c>
      <c r="K4486" s="11" t="s">
        <v>25</v>
      </c>
      <c r="L4486" s="11" t="s">
        <v>39</v>
      </c>
      <c r="M4486" s="11" t="s">
        <v>149</v>
      </c>
      <c r="N4486" s="11" t="s">
        <v>4871</v>
      </c>
      <c r="O4486" s="11" t="s">
        <v>29</v>
      </c>
      <c r="P4486" s="11"/>
      <c r="Q4486" s="16" t="s">
        <v>19538</v>
      </c>
      <c r="R4486" s="11" t="s">
        <v>148</v>
      </c>
      <c r="S4486" s="11" t="s">
        <v>19539</v>
      </c>
      <c r="T4486" s="11" t="s">
        <v>4989</v>
      </c>
    </row>
    <row x14ac:dyDescent="0.25" r="4487" customHeight="1" ht="19.5">
      <c r="A4487" s="25">
        <v>45209</v>
      </c>
      <c r="B4487" s="11" t="s">
        <v>19540</v>
      </c>
      <c r="C4487" s="11" t="s">
        <v>4901</v>
      </c>
      <c r="D4487" s="11"/>
      <c r="E4487" s="13" t="s">
        <v>19541</v>
      </c>
      <c r="F4487" s="11" t="s">
        <v>4756</v>
      </c>
      <c r="G4487" s="11" t="s">
        <v>74</v>
      </c>
      <c r="H4487" s="11" t="s">
        <v>98</v>
      </c>
      <c r="I4487" s="13" t="s">
        <v>148</v>
      </c>
      <c r="J4487" s="11" t="s">
        <v>24</v>
      </c>
      <c r="K4487" s="11" t="s">
        <v>25</v>
      </c>
      <c r="L4487" s="11" t="s">
        <v>39</v>
      </c>
      <c r="M4487" s="11" t="s">
        <v>149</v>
      </c>
      <c r="N4487" s="11" t="s">
        <v>4871</v>
      </c>
      <c r="O4487" s="11" t="s">
        <v>29</v>
      </c>
      <c r="P4487" s="11"/>
      <c r="Q4487" s="16" t="s">
        <v>19542</v>
      </c>
      <c r="R4487" s="11" t="s">
        <v>148</v>
      </c>
      <c r="S4487" s="11" t="s">
        <v>19543</v>
      </c>
      <c r="T4487" s="11" t="s">
        <v>6808</v>
      </c>
    </row>
    <row x14ac:dyDescent="0.25" r="4488" customHeight="1" ht="19.5">
      <c r="A4488" s="25">
        <v>45209</v>
      </c>
      <c r="B4488" s="11" t="s">
        <v>19544</v>
      </c>
      <c r="C4488" s="11" t="s">
        <v>4882</v>
      </c>
      <c r="D4488" s="11"/>
      <c r="E4488" s="13" t="s">
        <v>19545</v>
      </c>
      <c r="F4488" s="11" t="s">
        <v>19546</v>
      </c>
      <c r="G4488" s="11" t="s">
        <v>74</v>
      </c>
      <c r="H4488" s="11"/>
      <c r="I4488" s="13" t="s">
        <v>148</v>
      </c>
      <c r="J4488" s="11" t="s">
        <v>24</v>
      </c>
      <c r="K4488" s="11" t="s">
        <v>25</v>
      </c>
      <c r="L4488" s="11" t="s">
        <v>39</v>
      </c>
      <c r="M4488" s="11" t="s">
        <v>149</v>
      </c>
      <c r="N4488" s="11" t="s">
        <v>4871</v>
      </c>
      <c r="O4488" s="11" t="s">
        <v>29</v>
      </c>
      <c r="P4488" s="11"/>
      <c r="Q4488" s="16" t="s">
        <v>19547</v>
      </c>
      <c r="R4488" s="11" t="s">
        <v>148</v>
      </c>
      <c r="S4488" s="11" t="s">
        <v>19548</v>
      </c>
      <c r="T4488" s="11" t="s">
        <v>6803</v>
      </c>
    </row>
    <row x14ac:dyDescent="0.25" r="4489" customHeight="1" ht="19.5">
      <c r="A4489" s="25">
        <v>45209</v>
      </c>
      <c r="B4489" s="11" t="s">
        <v>19549</v>
      </c>
      <c r="C4489" s="11" t="s">
        <v>4973</v>
      </c>
      <c r="D4489" s="11"/>
      <c r="E4489" s="13" t="s">
        <v>19550</v>
      </c>
      <c r="F4489" s="11" t="s">
        <v>19551</v>
      </c>
      <c r="G4489" s="11" t="s">
        <v>74</v>
      </c>
      <c r="H4489" s="11"/>
      <c r="I4489" s="13" t="s">
        <v>4975</v>
      </c>
      <c r="J4489" s="11" t="s">
        <v>24</v>
      </c>
      <c r="K4489" s="11" t="s">
        <v>25</v>
      </c>
      <c r="L4489" s="11" t="s">
        <v>39</v>
      </c>
      <c r="M4489" s="11" t="s">
        <v>149</v>
      </c>
      <c r="N4489" s="11" t="s">
        <v>4871</v>
      </c>
      <c r="O4489" s="11" t="s">
        <v>29</v>
      </c>
      <c r="P4489" s="11"/>
      <c r="Q4489" s="16" t="s">
        <v>19552</v>
      </c>
      <c r="R4489" s="11" t="s">
        <v>148</v>
      </c>
      <c r="S4489" s="11" t="s">
        <v>19553</v>
      </c>
      <c r="T4489" s="11" t="s">
        <v>4934</v>
      </c>
    </row>
    <row x14ac:dyDescent="0.25" r="4490" customHeight="1" ht="19.5">
      <c r="A4490" s="25">
        <v>45209</v>
      </c>
      <c r="B4490" s="11" t="s">
        <v>19554</v>
      </c>
      <c r="C4490" s="11" t="s">
        <v>4867</v>
      </c>
      <c r="D4490" s="11"/>
      <c r="E4490" s="13" t="s">
        <v>19555</v>
      </c>
      <c r="F4490" s="11" t="s">
        <v>19556</v>
      </c>
      <c r="G4490" s="11" t="s">
        <v>74</v>
      </c>
      <c r="H4490" s="11" t="s">
        <v>121</v>
      </c>
      <c r="I4490" s="13" t="s">
        <v>4870</v>
      </c>
      <c r="J4490" s="11" t="s">
        <v>24</v>
      </c>
      <c r="K4490" s="11" t="s">
        <v>25</v>
      </c>
      <c r="L4490" s="11" t="s">
        <v>39</v>
      </c>
      <c r="M4490" s="11" t="s">
        <v>149</v>
      </c>
      <c r="N4490" s="11" t="s">
        <v>4871</v>
      </c>
      <c r="O4490" s="11" t="s">
        <v>29</v>
      </c>
      <c r="P4490" s="11"/>
      <c r="Q4490" s="16" t="s">
        <v>19557</v>
      </c>
      <c r="R4490" s="11" t="s">
        <v>148</v>
      </c>
      <c r="S4490" s="11" t="s">
        <v>19558</v>
      </c>
      <c r="T4490" s="11" t="s">
        <v>4893</v>
      </c>
    </row>
    <row x14ac:dyDescent="0.25" r="4491" customHeight="1" ht="19.5">
      <c r="A4491" s="25">
        <v>45209</v>
      </c>
      <c r="B4491" s="11" t="s">
        <v>19559</v>
      </c>
      <c r="C4491" s="11" t="s">
        <v>4882</v>
      </c>
      <c r="D4491" s="11"/>
      <c r="E4491" s="13" t="s">
        <v>19560</v>
      </c>
      <c r="F4491" s="11" t="s">
        <v>19561</v>
      </c>
      <c r="G4491" s="11" t="s">
        <v>74</v>
      </c>
      <c r="H4491" s="11" t="s">
        <v>13780</v>
      </c>
      <c r="I4491" s="13" t="s">
        <v>148</v>
      </c>
      <c r="J4491" s="11" t="s">
        <v>24</v>
      </c>
      <c r="K4491" s="11" t="s">
        <v>25</v>
      </c>
      <c r="L4491" s="11" t="s">
        <v>39</v>
      </c>
      <c r="M4491" s="11" t="s">
        <v>149</v>
      </c>
      <c r="N4491" s="11" t="s">
        <v>4871</v>
      </c>
      <c r="O4491" s="11" t="s">
        <v>29</v>
      </c>
      <c r="P4491" s="11"/>
      <c r="Q4491" s="16" t="s">
        <v>19562</v>
      </c>
      <c r="R4491" s="11" t="s">
        <v>148</v>
      </c>
      <c r="S4491" s="11" t="s">
        <v>19563</v>
      </c>
      <c r="T4491" s="11" t="s">
        <v>4906</v>
      </c>
    </row>
    <row x14ac:dyDescent="0.25" r="4492" customHeight="1" ht="19.5">
      <c r="A4492" s="25">
        <v>45209</v>
      </c>
      <c r="B4492" s="11" t="s">
        <v>19564</v>
      </c>
      <c r="C4492" s="11" t="s">
        <v>4882</v>
      </c>
      <c r="D4492" s="11"/>
      <c r="E4492" s="13" t="s">
        <v>19565</v>
      </c>
      <c r="F4492" s="11" t="s">
        <v>19566</v>
      </c>
      <c r="G4492" s="11" t="s">
        <v>74</v>
      </c>
      <c r="H4492" s="11" t="s">
        <v>98</v>
      </c>
      <c r="I4492" s="13" t="s">
        <v>3454</v>
      </c>
      <c r="J4492" s="11" t="s">
        <v>24</v>
      </c>
      <c r="K4492" s="11" t="s">
        <v>25</v>
      </c>
      <c r="L4492" s="11" t="s">
        <v>39</v>
      </c>
      <c r="M4492" s="11" t="s">
        <v>149</v>
      </c>
      <c r="N4492" s="11" t="s">
        <v>4871</v>
      </c>
      <c r="O4492" s="11" t="s">
        <v>29</v>
      </c>
      <c r="P4492" s="11"/>
      <c r="Q4492" s="16" t="s">
        <v>19567</v>
      </c>
      <c r="R4492" s="11" t="s">
        <v>148</v>
      </c>
      <c r="S4492" s="11" t="s">
        <v>19568</v>
      </c>
      <c r="T4492" s="11" t="s">
        <v>4906</v>
      </c>
    </row>
    <row x14ac:dyDescent="0.25" r="4493" customHeight="1" ht="19.5">
      <c r="A4493" s="25">
        <v>45209</v>
      </c>
      <c r="B4493" s="11" t="s">
        <v>19569</v>
      </c>
      <c r="C4493" s="11" t="s">
        <v>4867</v>
      </c>
      <c r="D4493" s="11"/>
      <c r="E4493" s="13" t="s">
        <v>19570</v>
      </c>
      <c r="F4493" s="11" t="s">
        <v>19571</v>
      </c>
      <c r="G4493" s="11" t="s">
        <v>74</v>
      </c>
      <c r="H4493" s="11" t="s">
        <v>98</v>
      </c>
      <c r="I4493" s="13" t="s">
        <v>4870</v>
      </c>
      <c r="J4493" s="11" t="s">
        <v>24</v>
      </c>
      <c r="K4493" s="11" t="s">
        <v>25</v>
      </c>
      <c r="L4493" s="11" t="s">
        <v>39</v>
      </c>
      <c r="M4493" s="11" t="s">
        <v>149</v>
      </c>
      <c r="N4493" s="11" t="s">
        <v>4871</v>
      </c>
      <c r="O4493" s="11" t="s">
        <v>29</v>
      </c>
      <c r="P4493" s="11"/>
      <c r="Q4493" s="16" t="s">
        <v>19572</v>
      </c>
      <c r="R4493" s="11" t="s">
        <v>148</v>
      </c>
      <c r="S4493" s="11" t="s">
        <v>19573</v>
      </c>
      <c r="T4493" s="11" t="s">
        <v>4906</v>
      </c>
    </row>
    <row x14ac:dyDescent="0.25" r="4494" customHeight="1" ht="19.5">
      <c r="A4494" s="25">
        <v>45209</v>
      </c>
      <c r="B4494" s="11" t="s">
        <v>19574</v>
      </c>
      <c r="C4494" s="11" t="s">
        <v>4882</v>
      </c>
      <c r="D4494" s="11"/>
      <c r="E4494" s="13" t="s">
        <v>19575</v>
      </c>
      <c r="F4494" s="11" t="s">
        <v>19576</v>
      </c>
      <c r="G4494" s="11" t="s">
        <v>74</v>
      </c>
      <c r="H4494" s="11" t="s">
        <v>98</v>
      </c>
      <c r="I4494" s="13" t="s">
        <v>3454</v>
      </c>
      <c r="J4494" s="11" t="s">
        <v>24</v>
      </c>
      <c r="K4494" s="11" t="s">
        <v>25</v>
      </c>
      <c r="L4494" s="11" t="s">
        <v>39</v>
      </c>
      <c r="M4494" s="11" t="s">
        <v>149</v>
      </c>
      <c r="N4494" s="11" t="s">
        <v>4871</v>
      </c>
      <c r="O4494" s="11" t="s">
        <v>29</v>
      </c>
      <c r="P4494" s="11"/>
      <c r="Q4494" s="16" t="s">
        <v>19577</v>
      </c>
      <c r="R4494" s="11" t="s">
        <v>148</v>
      </c>
      <c r="S4494" s="11" t="s">
        <v>19578</v>
      </c>
      <c r="T4494" s="11" t="s">
        <v>4906</v>
      </c>
    </row>
    <row x14ac:dyDescent="0.25" r="4495" customHeight="1" ht="19.5">
      <c r="A4495" s="25">
        <v>45209</v>
      </c>
      <c r="B4495" s="11" t="s">
        <v>19579</v>
      </c>
      <c r="C4495" s="11" t="s">
        <v>5086</v>
      </c>
      <c r="D4495" s="11"/>
      <c r="E4495" s="13" t="s">
        <v>19580</v>
      </c>
      <c r="F4495" s="11" t="s">
        <v>19581</v>
      </c>
      <c r="G4495" s="11" t="s">
        <v>74</v>
      </c>
      <c r="H4495" s="11" t="s">
        <v>98</v>
      </c>
      <c r="I4495" s="13" t="s">
        <v>352</v>
      </c>
      <c r="J4495" s="11" t="s">
        <v>24</v>
      </c>
      <c r="K4495" s="11" t="s">
        <v>25</v>
      </c>
      <c r="L4495" s="11" t="s">
        <v>39</v>
      </c>
      <c r="M4495" s="11" t="s">
        <v>149</v>
      </c>
      <c r="N4495" s="11" t="s">
        <v>4871</v>
      </c>
      <c r="O4495" s="11" t="s">
        <v>29</v>
      </c>
      <c r="P4495" s="11"/>
      <c r="Q4495" s="16" t="s">
        <v>19582</v>
      </c>
      <c r="R4495" s="11" t="s">
        <v>148</v>
      </c>
      <c r="S4495" s="11" t="s">
        <v>19583</v>
      </c>
      <c r="T4495" s="11" t="s">
        <v>4906</v>
      </c>
    </row>
    <row x14ac:dyDescent="0.25" r="4496" customHeight="1" ht="19.5">
      <c r="A4496" s="25">
        <v>45209</v>
      </c>
      <c r="B4496" s="11" t="s">
        <v>19584</v>
      </c>
      <c r="C4496" s="11" t="s">
        <v>4867</v>
      </c>
      <c r="D4496" s="11"/>
      <c r="E4496" s="13" t="s">
        <v>19585</v>
      </c>
      <c r="F4496" s="11" t="s">
        <v>2535</v>
      </c>
      <c r="G4496" s="11" t="s">
        <v>74</v>
      </c>
      <c r="H4496" s="11" t="s">
        <v>121</v>
      </c>
      <c r="I4496" s="13" t="s">
        <v>4870</v>
      </c>
      <c r="J4496" s="11" t="s">
        <v>24</v>
      </c>
      <c r="K4496" s="11" t="s">
        <v>25</v>
      </c>
      <c r="L4496" s="11" t="s">
        <v>39</v>
      </c>
      <c r="M4496" s="11" t="s">
        <v>149</v>
      </c>
      <c r="N4496" s="11" t="s">
        <v>4871</v>
      </c>
      <c r="O4496" s="11" t="s">
        <v>29</v>
      </c>
      <c r="P4496" s="11"/>
      <c r="Q4496" s="16" t="s">
        <v>19586</v>
      </c>
      <c r="R4496" s="11" t="s">
        <v>148</v>
      </c>
      <c r="S4496" s="11" t="s">
        <v>19587</v>
      </c>
      <c r="T4496" s="11" t="s">
        <v>4880</v>
      </c>
    </row>
    <row x14ac:dyDescent="0.25" r="4497" customHeight="1" ht="19.5">
      <c r="A4497" s="25">
        <v>45209</v>
      </c>
      <c r="B4497" s="11" t="s">
        <v>19588</v>
      </c>
      <c r="C4497" s="11" t="s">
        <v>4867</v>
      </c>
      <c r="D4497" s="11"/>
      <c r="E4497" s="13" t="s">
        <v>19589</v>
      </c>
      <c r="F4497" s="11" t="s">
        <v>19590</v>
      </c>
      <c r="G4497" s="11" t="s">
        <v>74</v>
      </c>
      <c r="H4497" s="11"/>
      <c r="I4497" s="13" t="s">
        <v>4870</v>
      </c>
      <c r="J4497" s="11" t="s">
        <v>24</v>
      </c>
      <c r="K4497" s="11" t="s">
        <v>25</v>
      </c>
      <c r="L4497" s="11" t="s">
        <v>39</v>
      </c>
      <c r="M4497" s="11" t="s">
        <v>149</v>
      </c>
      <c r="N4497" s="11" t="s">
        <v>4871</v>
      </c>
      <c r="O4497" s="11" t="s">
        <v>29</v>
      </c>
      <c r="P4497" s="11"/>
      <c r="Q4497" s="16" t="s">
        <v>19591</v>
      </c>
      <c r="R4497" s="11" t="s">
        <v>148</v>
      </c>
      <c r="S4497" s="11" t="s">
        <v>19592</v>
      </c>
      <c r="T4497" s="11" t="s">
        <v>4887</v>
      </c>
    </row>
    <row x14ac:dyDescent="0.25" r="4498" customHeight="1" ht="19.5">
      <c r="A4498" s="25">
        <v>45209</v>
      </c>
      <c r="B4498" s="11" t="s">
        <v>19593</v>
      </c>
      <c r="C4498" s="11" t="s">
        <v>4867</v>
      </c>
      <c r="D4498" s="11"/>
      <c r="E4498" s="13" t="s">
        <v>19594</v>
      </c>
      <c r="F4498" s="11" t="s">
        <v>19595</v>
      </c>
      <c r="G4498" s="11" t="s">
        <v>74</v>
      </c>
      <c r="H4498" s="11" t="s">
        <v>86</v>
      </c>
      <c r="I4498" s="13" t="s">
        <v>4870</v>
      </c>
      <c r="J4498" s="11" t="s">
        <v>24</v>
      </c>
      <c r="K4498" s="11" t="s">
        <v>25</v>
      </c>
      <c r="L4498" s="11" t="s">
        <v>39</v>
      </c>
      <c r="M4498" s="11" t="s">
        <v>149</v>
      </c>
      <c r="N4498" s="11" t="s">
        <v>4871</v>
      </c>
      <c r="O4498" s="11" t="s">
        <v>29</v>
      </c>
      <c r="P4498" s="11"/>
      <c r="Q4498" s="16" t="s">
        <v>19596</v>
      </c>
      <c r="R4498" s="11" t="s">
        <v>148</v>
      </c>
      <c r="S4498" s="11" t="s">
        <v>19597</v>
      </c>
      <c r="T4498" s="11" t="s">
        <v>4989</v>
      </c>
    </row>
    <row x14ac:dyDescent="0.25" r="4499" customHeight="1" ht="19.5">
      <c r="A4499" s="25">
        <v>45209</v>
      </c>
      <c r="B4499" s="11" t="s">
        <v>19598</v>
      </c>
      <c r="C4499" s="11" t="s">
        <v>4882</v>
      </c>
      <c r="D4499" s="11"/>
      <c r="E4499" s="13" t="s">
        <v>19599</v>
      </c>
      <c r="F4499" s="11" t="s">
        <v>19600</v>
      </c>
      <c r="G4499" s="11" t="s">
        <v>74</v>
      </c>
      <c r="H4499" s="11"/>
      <c r="I4499" s="13" t="s">
        <v>148</v>
      </c>
      <c r="J4499" s="11" t="s">
        <v>24</v>
      </c>
      <c r="K4499" s="11" t="s">
        <v>25</v>
      </c>
      <c r="L4499" s="11" t="s">
        <v>39</v>
      </c>
      <c r="M4499" s="11" t="s">
        <v>149</v>
      </c>
      <c r="N4499" s="11" t="s">
        <v>4871</v>
      </c>
      <c r="O4499" s="11" t="s">
        <v>29</v>
      </c>
      <c r="P4499" s="11"/>
      <c r="Q4499" s="16" t="s">
        <v>19601</v>
      </c>
      <c r="R4499" s="11" t="s">
        <v>148</v>
      </c>
      <c r="S4499" s="11" t="s">
        <v>19602</v>
      </c>
      <c r="T4499" s="11" t="s">
        <v>4955</v>
      </c>
    </row>
    <row x14ac:dyDescent="0.25" r="4500" customHeight="1" ht="19.5">
      <c r="A4500" s="25">
        <v>45209</v>
      </c>
      <c r="B4500" s="11" t="s">
        <v>19603</v>
      </c>
      <c r="C4500" s="11" t="s">
        <v>4867</v>
      </c>
      <c r="D4500" s="11"/>
      <c r="E4500" s="13" t="s">
        <v>19604</v>
      </c>
      <c r="F4500" s="11" t="s">
        <v>19605</v>
      </c>
      <c r="G4500" s="11" t="s">
        <v>74</v>
      </c>
      <c r="H4500" s="11"/>
      <c r="I4500" s="13" t="s">
        <v>4870</v>
      </c>
      <c r="J4500" s="11" t="s">
        <v>24</v>
      </c>
      <c r="K4500" s="11" t="s">
        <v>25</v>
      </c>
      <c r="L4500" s="11" t="s">
        <v>39</v>
      </c>
      <c r="M4500" s="11" t="s">
        <v>149</v>
      </c>
      <c r="N4500" s="11" t="s">
        <v>4871</v>
      </c>
      <c r="O4500" s="11" t="s">
        <v>29</v>
      </c>
      <c r="P4500" s="11"/>
      <c r="Q4500" s="16" t="s">
        <v>19606</v>
      </c>
      <c r="R4500" s="11" t="s">
        <v>148</v>
      </c>
      <c r="S4500" s="11" t="s">
        <v>19607</v>
      </c>
      <c r="T4500" s="11" t="s">
        <v>4906</v>
      </c>
    </row>
    <row x14ac:dyDescent="0.25" r="4501" customHeight="1" ht="19.5">
      <c r="A4501" s="25">
        <v>45209</v>
      </c>
      <c r="B4501" s="11" t="s">
        <v>19608</v>
      </c>
      <c r="C4501" s="11" t="s">
        <v>4867</v>
      </c>
      <c r="D4501" s="11"/>
      <c r="E4501" s="13" t="s">
        <v>19609</v>
      </c>
      <c r="F4501" s="11" t="s">
        <v>19610</v>
      </c>
      <c r="G4501" s="11" t="s">
        <v>74</v>
      </c>
      <c r="H4501" s="11"/>
      <c r="I4501" s="13" t="s">
        <v>4870</v>
      </c>
      <c r="J4501" s="11" t="s">
        <v>24</v>
      </c>
      <c r="K4501" s="11" t="s">
        <v>25</v>
      </c>
      <c r="L4501" s="11" t="s">
        <v>39</v>
      </c>
      <c r="M4501" s="11" t="s">
        <v>149</v>
      </c>
      <c r="N4501" s="11" t="s">
        <v>4871</v>
      </c>
      <c r="O4501" s="11" t="s">
        <v>29</v>
      </c>
      <c r="P4501" s="11"/>
      <c r="Q4501" s="16" t="s">
        <v>19611</v>
      </c>
      <c r="R4501" s="11" t="s">
        <v>148</v>
      </c>
      <c r="S4501" s="11" t="s">
        <v>19612</v>
      </c>
      <c r="T4501" s="11" t="s">
        <v>4955</v>
      </c>
    </row>
    <row x14ac:dyDescent="0.25" r="4502" customHeight="1" ht="19.5">
      <c r="A4502" s="25">
        <v>45209</v>
      </c>
      <c r="B4502" s="11" t="s">
        <v>19613</v>
      </c>
      <c r="C4502" s="11" t="s">
        <v>5060</v>
      </c>
      <c r="D4502" s="11"/>
      <c r="E4502" s="13" t="s">
        <v>19614</v>
      </c>
      <c r="F4502" s="11" t="s">
        <v>19615</v>
      </c>
      <c r="G4502" s="11" t="s">
        <v>74</v>
      </c>
      <c r="H4502" s="11"/>
      <c r="I4502" s="13" t="s">
        <v>4975</v>
      </c>
      <c r="J4502" s="11" t="s">
        <v>24</v>
      </c>
      <c r="K4502" s="11" t="s">
        <v>25</v>
      </c>
      <c r="L4502" s="11" t="s">
        <v>39</v>
      </c>
      <c r="M4502" s="11" t="s">
        <v>149</v>
      </c>
      <c r="N4502" s="11" t="s">
        <v>4871</v>
      </c>
      <c r="O4502" s="11" t="s">
        <v>29</v>
      </c>
      <c r="P4502" s="11"/>
      <c r="Q4502" s="16" t="s">
        <v>19616</v>
      </c>
      <c r="R4502" s="11" t="s">
        <v>148</v>
      </c>
      <c r="S4502" s="11" t="s">
        <v>19617</v>
      </c>
      <c r="T4502" s="11" t="s">
        <v>4887</v>
      </c>
    </row>
    <row x14ac:dyDescent="0.25" r="4503" customHeight="1" ht="19.5">
      <c r="A4503" s="25">
        <v>45209</v>
      </c>
      <c r="B4503" s="11" t="s">
        <v>19618</v>
      </c>
      <c r="C4503" s="11" t="s">
        <v>4882</v>
      </c>
      <c r="D4503" s="11"/>
      <c r="E4503" s="13" t="s">
        <v>19619</v>
      </c>
      <c r="F4503" s="11" t="s">
        <v>19620</v>
      </c>
      <c r="G4503" s="11" t="s">
        <v>74</v>
      </c>
      <c r="H4503" s="11"/>
      <c r="I4503" s="13" t="s">
        <v>148</v>
      </c>
      <c r="J4503" s="11" t="s">
        <v>24</v>
      </c>
      <c r="K4503" s="11" t="s">
        <v>25</v>
      </c>
      <c r="L4503" s="11" t="s">
        <v>39</v>
      </c>
      <c r="M4503" s="11" t="s">
        <v>149</v>
      </c>
      <c r="N4503" s="11" t="s">
        <v>4871</v>
      </c>
      <c r="O4503" s="11" t="s">
        <v>29</v>
      </c>
      <c r="P4503" s="11"/>
      <c r="Q4503" s="16" t="s">
        <v>19621</v>
      </c>
      <c r="R4503" s="11" t="s">
        <v>148</v>
      </c>
      <c r="S4503" s="11" t="s">
        <v>19622</v>
      </c>
      <c r="T4503" s="11" t="s">
        <v>4928</v>
      </c>
    </row>
    <row x14ac:dyDescent="0.25" r="4504" customHeight="1" ht="19.5">
      <c r="A4504" s="25">
        <v>45209</v>
      </c>
      <c r="B4504" s="11" t="s">
        <v>19623</v>
      </c>
      <c r="C4504" s="11" t="s">
        <v>4923</v>
      </c>
      <c r="D4504" s="11"/>
      <c r="E4504" s="13" t="s">
        <v>19624</v>
      </c>
      <c r="F4504" s="11" t="s">
        <v>19625</v>
      </c>
      <c r="G4504" s="11" t="s">
        <v>74</v>
      </c>
      <c r="H4504" s="11" t="s">
        <v>121</v>
      </c>
      <c r="I4504" s="13" t="s">
        <v>590</v>
      </c>
      <c r="J4504" s="11" t="s">
        <v>24</v>
      </c>
      <c r="K4504" s="11" t="s">
        <v>25</v>
      </c>
      <c r="L4504" s="11" t="s">
        <v>39</v>
      </c>
      <c r="M4504" s="11" t="s">
        <v>149</v>
      </c>
      <c r="N4504" s="11" t="s">
        <v>4871</v>
      </c>
      <c r="O4504" s="11" t="s">
        <v>29</v>
      </c>
      <c r="P4504" s="11"/>
      <c r="Q4504" s="16" t="s">
        <v>19626</v>
      </c>
      <c r="R4504" s="11" t="s">
        <v>148</v>
      </c>
      <c r="S4504" s="11" t="s">
        <v>19627</v>
      </c>
      <c r="T4504" s="11" t="s">
        <v>4955</v>
      </c>
    </row>
    <row x14ac:dyDescent="0.25" r="4505" customHeight="1" ht="19.5">
      <c r="A4505" s="25">
        <v>45209</v>
      </c>
      <c r="B4505" s="11" t="s">
        <v>19628</v>
      </c>
      <c r="C4505" s="11" t="s">
        <v>4923</v>
      </c>
      <c r="D4505" s="11"/>
      <c r="E4505" s="13" t="s">
        <v>19629</v>
      </c>
      <c r="F4505" s="11" t="s">
        <v>19630</v>
      </c>
      <c r="G4505" s="11" t="s">
        <v>74</v>
      </c>
      <c r="H4505" s="11" t="s">
        <v>86</v>
      </c>
      <c r="I4505" s="13" t="s">
        <v>148</v>
      </c>
      <c r="J4505" s="11" t="s">
        <v>24</v>
      </c>
      <c r="K4505" s="11" t="s">
        <v>25</v>
      </c>
      <c r="L4505" s="11" t="s">
        <v>39</v>
      </c>
      <c r="M4505" s="11" t="s">
        <v>149</v>
      </c>
      <c r="N4505" s="11" t="s">
        <v>4871</v>
      </c>
      <c r="O4505" s="11" t="s">
        <v>29</v>
      </c>
      <c r="P4505" s="11"/>
      <c r="Q4505" s="16" t="s">
        <v>19631</v>
      </c>
      <c r="R4505" s="11" t="s">
        <v>148</v>
      </c>
      <c r="S4505" s="11" t="s">
        <v>19632</v>
      </c>
      <c r="T4505" s="11" t="s">
        <v>4928</v>
      </c>
    </row>
    <row x14ac:dyDescent="0.25" r="4506" customHeight="1" ht="19.5">
      <c r="A4506" s="25">
        <v>45209</v>
      </c>
      <c r="B4506" s="11" t="s">
        <v>19633</v>
      </c>
      <c r="C4506" s="11" t="s">
        <v>4923</v>
      </c>
      <c r="D4506" s="11"/>
      <c r="E4506" s="13" t="s">
        <v>19634</v>
      </c>
      <c r="F4506" s="11" t="s">
        <v>19635</v>
      </c>
      <c r="G4506" s="11" t="s">
        <v>74</v>
      </c>
      <c r="H4506" s="11"/>
      <c r="I4506" s="13" t="s">
        <v>148</v>
      </c>
      <c r="J4506" s="11" t="s">
        <v>24</v>
      </c>
      <c r="K4506" s="11" t="s">
        <v>25</v>
      </c>
      <c r="L4506" s="11" t="s">
        <v>39</v>
      </c>
      <c r="M4506" s="11" t="s">
        <v>149</v>
      </c>
      <c r="N4506" s="11" t="s">
        <v>4871</v>
      </c>
      <c r="O4506" s="11" t="s">
        <v>29</v>
      </c>
      <c r="P4506" s="11"/>
      <c r="Q4506" s="16" t="s">
        <v>19636</v>
      </c>
      <c r="R4506" s="11" t="s">
        <v>148</v>
      </c>
      <c r="S4506" s="11" t="s">
        <v>19637</v>
      </c>
      <c r="T4506" s="11" t="s">
        <v>4955</v>
      </c>
    </row>
    <row x14ac:dyDescent="0.25" r="4507" customHeight="1" ht="19.5">
      <c r="A4507" s="25">
        <v>45209</v>
      </c>
      <c r="B4507" s="11" t="s">
        <v>19638</v>
      </c>
      <c r="C4507" s="11" t="s">
        <v>4867</v>
      </c>
      <c r="D4507" s="11"/>
      <c r="E4507" s="13" t="s">
        <v>19639</v>
      </c>
      <c r="F4507" s="11" t="s">
        <v>19640</v>
      </c>
      <c r="G4507" s="11" t="s">
        <v>74</v>
      </c>
      <c r="H4507" s="11"/>
      <c r="I4507" s="13" t="s">
        <v>4870</v>
      </c>
      <c r="J4507" s="11" t="s">
        <v>24</v>
      </c>
      <c r="K4507" s="11" t="s">
        <v>25</v>
      </c>
      <c r="L4507" s="11" t="s">
        <v>39</v>
      </c>
      <c r="M4507" s="11" t="s">
        <v>149</v>
      </c>
      <c r="N4507" s="11" t="s">
        <v>4871</v>
      </c>
      <c r="O4507" s="11" t="s">
        <v>29</v>
      </c>
      <c r="P4507" s="11"/>
      <c r="Q4507" s="16" t="s">
        <v>19641</v>
      </c>
      <c r="R4507" s="11" t="s">
        <v>148</v>
      </c>
      <c r="S4507" s="11" t="s">
        <v>19642</v>
      </c>
      <c r="T4507" s="11" t="s">
        <v>5339</v>
      </c>
    </row>
    <row x14ac:dyDescent="0.25" r="4508" customHeight="1" ht="19.5">
      <c r="A4508" s="25">
        <v>45209</v>
      </c>
      <c r="B4508" s="11" t="s">
        <v>19643</v>
      </c>
      <c r="C4508" s="11" t="s">
        <v>4923</v>
      </c>
      <c r="D4508" s="11"/>
      <c r="E4508" s="13" t="s">
        <v>19644</v>
      </c>
      <c r="F4508" s="11" t="s">
        <v>10763</v>
      </c>
      <c r="G4508" s="11" t="s">
        <v>74</v>
      </c>
      <c r="H4508" s="11"/>
      <c r="I4508" s="13" t="s">
        <v>148</v>
      </c>
      <c r="J4508" s="11" t="s">
        <v>24</v>
      </c>
      <c r="K4508" s="11" t="s">
        <v>172</v>
      </c>
      <c r="L4508" s="11"/>
      <c r="M4508" s="11" t="s">
        <v>149</v>
      </c>
      <c r="N4508" s="11" t="s">
        <v>4871</v>
      </c>
      <c r="O4508" s="11" t="s">
        <v>29</v>
      </c>
      <c r="P4508" s="11"/>
      <c r="Q4508" s="16" t="s">
        <v>19645</v>
      </c>
      <c r="R4508" s="11" t="s">
        <v>148</v>
      </c>
      <c r="S4508" s="11" t="s">
        <v>5182</v>
      </c>
      <c r="T4508" s="11" t="s">
        <v>4893</v>
      </c>
    </row>
    <row x14ac:dyDescent="0.25" r="4509" customHeight="1" ht="19.5">
      <c r="A4509" s="25">
        <v>45209</v>
      </c>
      <c r="B4509" s="11" t="s">
        <v>19646</v>
      </c>
      <c r="C4509" s="11" t="s">
        <v>4923</v>
      </c>
      <c r="D4509" s="11"/>
      <c r="E4509" s="13" t="s">
        <v>13646</v>
      </c>
      <c r="F4509" s="11" t="s">
        <v>13647</v>
      </c>
      <c r="G4509" s="11" t="s">
        <v>74</v>
      </c>
      <c r="H4509" s="11"/>
      <c r="I4509" s="13" t="s">
        <v>206</v>
      </c>
      <c r="J4509" s="11" t="s">
        <v>24</v>
      </c>
      <c r="K4509" s="11" t="s">
        <v>25</v>
      </c>
      <c r="L4509" s="11" t="s">
        <v>39</v>
      </c>
      <c r="M4509" s="11" t="s">
        <v>149</v>
      </c>
      <c r="N4509" s="11" t="s">
        <v>4871</v>
      </c>
      <c r="O4509" s="11" t="s">
        <v>29</v>
      </c>
      <c r="P4509" s="11"/>
      <c r="Q4509" s="16" t="s">
        <v>19647</v>
      </c>
      <c r="R4509" s="11" t="s">
        <v>148</v>
      </c>
      <c r="S4509" s="11" t="s">
        <v>19648</v>
      </c>
      <c r="T4509" s="11" t="s">
        <v>4955</v>
      </c>
    </row>
    <row x14ac:dyDescent="0.25" r="4510" customHeight="1" ht="19.5">
      <c r="A4510" s="25">
        <v>45209</v>
      </c>
      <c r="B4510" s="11" t="s">
        <v>19649</v>
      </c>
      <c r="C4510" s="11" t="s">
        <v>4882</v>
      </c>
      <c r="D4510" s="11"/>
      <c r="E4510" s="13" t="s">
        <v>19650</v>
      </c>
      <c r="F4510" s="11" t="s">
        <v>19651</v>
      </c>
      <c r="G4510" s="11" t="s">
        <v>74</v>
      </c>
      <c r="H4510" s="11"/>
      <c r="I4510" s="13" t="s">
        <v>148</v>
      </c>
      <c r="J4510" s="11" t="s">
        <v>24</v>
      </c>
      <c r="K4510" s="11" t="s">
        <v>25</v>
      </c>
      <c r="L4510" s="11" t="s">
        <v>39</v>
      </c>
      <c r="M4510" s="11" t="s">
        <v>149</v>
      </c>
      <c r="N4510" s="11" t="s">
        <v>4871</v>
      </c>
      <c r="O4510" s="11" t="s">
        <v>29</v>
      </c>
      <c r="P4510" s="11"/>
      <c r="Q4510" s="16" t="s">
        <v>19652</v>
      </c>
      <c r="R4510" s="11" t="s">
        <v>148</v>
      </c>
      <c r="S4510" s="11" t="s">
        <v>19653</v>
      </c>
      <c r="T4510" s="11" t="s">
        <v>4893</v>
      </c>
    </row>
    <row x14ac:dyDescent="0.25" r="4511" customHeight="1" ht="19.5">
      <c r="A4511" s="25">
        <v>45209</v>
      </c>
      <c r="B4511" s="11" t="s">
        <v>19654</v>
      </c>
      <c r="C4511" s="11" t="s">
        <v>4867</v>
      </c>
      <c r="D4511" s="11"/>
      <c r="E4511" s="13" t="s">
        <v>19655</v>
      </c>
      <c r="F4511" s="11" t="s">
        <v>10585</v>
      </c>
      <c r="G4511" s="11" t="s">
        <v>74</v>
      </c>
      <c r="H4511" s="11"/>
      <c r="I4511" s="13" t="s">
        <v>4870</v>
      </c>
      <c r="J4511" s="11" t="s">
        <v>24</v>
      </c>
      <c r="K4511" s="11" t="s">
        <v>25</v>
      </c>
      <c r="L4511" s="11" t="s">
        <v>39</v>
      </c>
      <c r="M4511" s="11" t="s">
        <v>149</v>
      </c>
      <c r="N4511" s="11" t="s">
        <v>4871</v>
      </c>
      <c r="O4511" s="11" t="s">
        <v>29</v>
      </c>
      <c r="P4511" s="11"/>
      <c r="Q4511" s="16" t="s">
        <v>19656</v>
      </c>
      <c r="R4511" s="11" t="s">
        <v>148</v>
      </c>
      <c r="S4511" s="11" t="s">
        <v>19657</v>
      </c>
      <c r="T4511" s="11" t="s">
        <v>4928</v>
      </c>
    </row>
    <row x14ac:dyDescent="0.25" r="4512" customHeight="1" ht="19.5">
      <c r="A4512" s="25">
        <v>45209</v>
      </c>
      <c r="B4512" s="11" t="s">
        <v>19658</v>
      </c>
      <c r="C4512" s="11" t="s">
        <v>5060</v>
      </c>
      <c r="D4512" s="11"/>
      <c r="E4512" s="13" t="s">
        <v>19659</v>
      </c>
      <c r="F4512" s="11" t="s">
        <v>19660</v>
      </c>
      <c r="G4512" s="11" t="s">
        <v>74</v>
      </c>
      <c r="H4512" s="11" t="s">
        <v>98</v>
      </c>
      <c r="I4512" s="13" t="s">
        <v>4975</v>
      </c>
      <c r="J4512" s="11" t="s">
        <v>24</v>
      </c>
      <c r="K4512" s="11" t="s">
        <v>25</v>
      </c>
      <c r="L4512" s="11" t="s">
        <v>39</v>
      </c>
      <c r="M4512" s="11" t="s">
        <v>149</v>
      </c>
      <c r="N4512" s="11" t="s">
        <v>4871</v>
      </c>
      <c r="O4512" s="11" t="s">
        <v>29</v>
      </c>
      <c r="P4512" s="11"/>
      <c r="Q4512" s="16" t="s">
        <v>19661</v>
      </c>
      <c r="R4512" s="11" t="s">
        <v>148</v>
      </c>
      <c r="S4512" s="11" t="s">
        <v>19662</v>
      </c>
      <c r="T4512" s="11" t="s">
        <v>7782</v>
      </c>
    </row>
    <row x14ac:dyDescent="0.25" r="4513" customHeight="1" ht="19.5">
      <c r="A4513" s="25">
        <v>45209</v>
      </c>
      <c r="B4513" s="11" t="s">
        <v>19663</v>
      </c>
      <c r="C4513" s="11" t="s">
        <v>4867</v>
      </c>
      <c r="D4513" s="11"/>
      <c r="E4513" s="13" t="s">
        <v>19664</v>
      </c>
      <c r="F4513" s="11" t="s">
        <v>19665</v>
      </c>
      <c r="G4513" s="11" t="s">
        <v>74</v>
      </c>
      <c r="H4513" s="11"/>
      <c r="I4513" s="13" t="s">
        <v>4870</v>
      </c>
      <c r="J4513" s="11" t="s">
        <v>24</v>
      </c>
      <c r="K4513" s="11" t="s">
        <v>25</v>
      </c>
      <c r="L4513" s="11" t="s">
        <v>39</v>
      </c>
      <c r="M4513" s="11" t="s">
        <v>149</v>
      </c>
      <c r="N4513" s="11" t="s">
        <v>4871</v>
      </c>
      <c r="O4513" s="11" t="s">
        <v>29</v>
      </c>
      <c r="P4513" s="11"/>
      <c r="Q4513" s="16" t="s">
        <v>19666</v>
      </c>
      <c r="R4513" s="11" t="s">
        <v>148</v>
      </c>
      <c r="S4513" s="11" t="s">
        <v>19667</v>
      </c>
      <c r="T4513" s="11" t="s">
        <v>7775</v>
      </c>
    </row>
    <row x14ac:dyDescent="0.25" r="4514" customHeight="1" ht="19.5">
      <c r="A4514" s="25">
        <v>45209</v>
      </c>
      <c r="B4514" s="11" t="s">
        <v>19668</v>
      </c>
      <c r="C4514" s="11" t="s">
        <v>4867</v>
      </c>
      <c r="D4514" s="11"/>
      <c r="E4514" s="13" t="s">
        <v>19669</v>
      </c>
      <c r="F4514" s="11" t="s">
        <v>19670</v>
      </c>
      <c r="G4514" s="11" t="s">
        <v>74</v>
      </c>
      <c r="H4514" s="11"/>
      <c r="I4514" s="13" t="s">
        <v>4870</v>
      </c>
      <c r="J4514" s="11" t="s">
        <v>24</v>
      </c>
      <c r="K4514" s="11" t="s">
        <v>25</v>
      </c>
      <c r="L4514" s="11" t="s">
        <v>39</v>
      </c>
      <c r="M4514" s="11" t="s">
        <v>149</v>
      </c>
      <c r="N4514" s="11" t="s">
        <v>4871</v>
      </c>
      <c r="O4514" s="11" t="s">
        <v>29</v>
      </c>
      <c r="P4514" s="11"/>
      <c r="Q4514" s="16" t="s">
        <v>19671</v>
      </c>
      <c r="R4514" s="11" t="s">
        <v>148</v>
      </c>
      <c r="S4514" s="11" t="s">
        <v>19672</v>
      </c>
      <c r="T4514" s="11" t="s">
        <v>4887</v>
      </c>
    </row>
    <row x14ac:dyDescent="0.25" r="4515" customHeight="1" ht="19.5">
      <c r="A4515" s="25">
        <v>45209</v>
      </c>
      <c r="B4515" s="11" t="s">
        <v>19673</v>
      </c>
      <c r="C4515" s="11" t="s">
        <v>4867</v>
      </c>
      <c r="D4515" s="11"/>
      <c r="E4515" s="13" t="s">
        <v>19674</v>
      </c>
      <c r="F4515" s="11" t="s">
        <v>19675</v>
      </c>
      <c r="G4515" s="11" t="s">
        <v>74</v>
      </c>
      <c r="H4515" s="11"/>
      <c r="I4515" s="13" t="s">
        <v>4870</v>
      </c>
      <c r="J4515" s="11" t="s">
        <v>24</v>
      </c>
      <c r="K4515" s="11" t="s">
        <v>25</v>
      </c>
      <c r="L4515" s="11" t="s">
        <v>39</v>
      </c>
      <c r="M4515" s="11" t="s">
        <v>149</v>
      </c>
      <c r="N4515" s="11" t="s">
        <v>4871</v>
      </c>
      <c r="O4515" s="11" t="s">
        <v>29</v>
      </c>
      <c r="P4515" s="11"/>
      <c r="Q4515" s="16" t="s">
        <v>19676</v>
      </c>
      <c r="R4515" s="11" t="s">
        <v>148</v>
      </c>
      <c r="S4515" s="11" t="s">
        <v>19677</v>
      </c>
      <c r="T4515" s="11" t="s">
        <v>4906</v>
      </c>
    </row>
    <row x14ac:dyDescent="0.25" r="4516" customHeight="1" ht="19.5">
      <c r="A4516" s="25">
        <v>45209</v>
      </c>
      <c r="B4516" s="11" t="s">
        <v>19678</v>
      </c>
      <c r="C4516" s="11" t="s">
        <v>4867</v>
      </c>
      <c r="D4516" s="11"/>
      <c r="E4516" s="13" t="s">
        <v>19679</v>
      </c>
      <c r="F4516" s="11" t="s">
        <v>19680</v>
      </c>
      <c r="G4516" s="11" t="s">
        <v>74</v>
      </c>
      <c r="H4516" s="11"/>
      <c r="I4516" s="13" t="s">
        <v>4870</v>
      </c>
      <c r="J4516" s="11" t="s">
        <v>24</v>
      </c>
      <c r="K4516" s="11" t="s">
        <v>25</v>
      </c>
      <c r="L4516" s="11" t="s">
        <v>39</v>
      </c>
      <c r="M4516" s="11" t="s">
        <v>149</v>
      </c>
      <c r="N4516" s="11" t="s">
        <v>4871</v>
      </c>
      <c r="O4516" s="11" t="s">
        <v>29</v>
      </c>
      <c r="P4516" s="11"/>
      <c r="Q4516" s="16" t="s">
        <v>19681</v>
      </c>
      <c r="R4516" s="11" t="s">
        <v>148</v>
      </c>
      <c r="S4516" s="11" t="s">
        <v>19682</v>
      </c>
      <c r="T4516" s="11" t="s">
        <v>4906</v>
      </c>
    </row>
    <row x14ac:dyDescent="0.25" r="4517" customHeight="1" ht="19.5">
      <c r="A4517" s="25">
        <v>45209</v>
      </c>
      <c r="B4517" s="11" t="s">
        <v>19683</v>
      </c>
      <c r="C4517" s="11" t="s">
        <v>4923</v>
      </c>
      <c r="D4517" s="11"/>
      <c r="E4517" s="13" t="s">
        <v>19684</v>
      </c>
      <c r="F4517" s="11" t="s">
        <v>6119</v>
      </c>
      <c r="G4517" s="11" t="s">
        <v>74</v>
      </c>
      <c r="H4517" s="11"/>
      <c r="I4517" s="13" t="s">
        <v>148</v>
      </c>
      <c r="J4517" s="11" t="s">
        <v>24</v>
      </c>
      <c r="K4517" s="11" t="s">
        <v>25</v>
      </c>
      <c r="L4517" s="11" t="s">
        <v>39</v>
      </c>
      <c r="M4517" s="11" t="s">
        <v>149</v>
      </c>
      <c r="N4517" s="11" t="s">
        <v>4871</v>
      </c>
      <c r="O4517" s="11" t="s">
        <v>29</v>
      </c>
      <c r="P4517" s="11"/>
      <c r="Q4517" s="16" t="s">
        <v>19685</v>
      </c>
      <c r="R4517" s="11" t="s">
        <v>148</v>
      </c>
      <c r="S4517" s="11" t="s">
        <v>11930</v>
      </c>
      <c r="T4517" s="11" t="s">
        <v>4934</v>
      </c>
    </row>
    <row x14ac:dyDescent="0.25" r="4518" customHeight="1" ht="19.5">
      <c r="A4518" s="25">
        <v>45209</v>
      </c>
      <c r="B4518" s="11" t="s">
        <v>19686</v>
      </c>
      <c r="C4518" s="11" t="s">
        <v>4923</v>
      </c>
      <c r="D4518" s="11"/>
      <c r="E4518" s="13" t="s">
        <v>19687</v>
      </c>
      <c r="F4518" s="11" t="s">
        <v>19688</v>
      </c>
      <c r="G4518" s="11" t="s">
        <v>74</v>
      </c>
      <c r="H4518" s="11" t="s">
        <v>86</v>
      </c>
      <c r="I4518" s="13" t="s">
        <v>148</v>
      </c>
      <c r="J4518" s="11" t="s">
        <v>24</v>
      </c>
      <c r="K4518" s="11" t="s">
        <v>25</v>
      </c>
      <c r="L4518" s="11" t="s">
        <v>39</v>
      </c>
      <c r="M4518" s="11" t="s">
        <v>149</v>
      </c>
      <c r="N4518" s="11" t="s">
        <v>4871</v>
      </c>
      <c r="O4518" s="11" t="s">
        <v>29</v>
      </c>
      <c r="P4518" s="11"/>
      <c r="Q4518" s="16" t="s">
        <v>19689</v>
      </c>
      <c r="R4518" s="11" t="s">
        <v>148</v>
      </c>
      <c r="S4518" s="11" t="s">
        <v>19690</v>
      </c>
      <c r="T4518" s="11" t="s">
        <v>4955</v>
      </c>
    </row>
    <row x14ac:dyDescent="0.25" r="4519" customHeight="1" ht="19.5">
      <c r="A4519" s="25">
        <v>45209</v>
      </c>
      <c r="B4519" s="11" t="s">
        <v>19691</v>
      </c>
      <c r="C4519" s="11" t="s">
        <v>4882</v>
      </c>
      <c r="D4519" s="11"/>
      <c r="E4519" s="13" t="s">
        <v>19692</v>
      </c>
      <c r="F4519" s="11" t="s">
        <v>19693</v>
      </c>
      <c r="G4519" s="11" t="s">
        <v>74</v>
      </c>
      <c r="H4519" s="11"/>
      <c r="I4519" s="13" t="s">
        <v>148</v>
      </c>
      <c r="J4519" s="11" t="s">
        <v>24</v>
      </c>
      <c r="K4519" s="11" t="s">
        <v>25</v>
      </c>
      <c r="L4519" s="11" t="s">
        <v>39</v>
      </c>
      <c r="M4519" s="11" t="s">
        <v>149</v>
      </c>
      <c r="N4519" s="11" t="s">
        <v>4871</v>
      </c>
      <c r="O4519" s="11" t="s">
        <v>29</v>
      </c>
      <c r="P4519" s="11"/>
      <c r="Q4519" s="16" t="s">
        <v>19694</v>
      </c>
      <c r="R4519" s="11" t="s">
        <v>148</v>
      </c>
      <c r="S4519" s="11" t="s">
        <v>19695</v>
      </c>
      <c r="T4519" s="11" t="s">
        <v>4880</v>
      </c>
    </row>
    <row x14ac:dyDescent="0.25" r="4520" customHeight="1" ht="19.5">
      <c r="A4520" s="25">
        <v>45209</v>
      </c>
      <c r="B4520" s="11" t="s">
        <v>19696</v>
      </c>
      <c r="C4520" s="11" t="s">
        <v>4882</v>
      </c>
      <c r="D4520" s="11"/>
      <c r="E4520" s="13" t="s">
        <v>19697</v>
      </c>
      <c r="F4520" s="11" t="s">
        <v>19698</v>
      </c>
      <c r="G4520" s="11" t="s">
        <v>74</v>
      </c>
      <c r="H4520" s="11" t="s">
        <v>98</v>
      </c>
      <c r="I4520" s="13" t="s">
        <v>148</v>
      </c>
      <c r="J4520" s="11" t="s">
        <v>24</v>
      </c>
      <c r="K4520" s="11" t="s">
        <v>25</v>
      </c>
      <c r="L4520" s="11" t="s">
        <v>39</v>
      </c>
      <c r="M4520" s="11" t="s">
        <v>149</v>
      </c>
      <c r="N4520" s="11" t="s">
        <v>4871</v>
      </c>
      <c r="O4520" s="11" t="s">
        <v>29</v>
      </c>
      <c r="P4520" s="11"/>
      <c r="Q4520" s="16" t="s">
        <v>19699</v>
      </c>
      <c r="R4520" s="11" t="s">
        <v>148</v>
      </c>
      <c r="S4520" s="11" t="s">
        <v>19700</v>
      </c>
      <c r="T4520" s="11" t="s">
        <v>4887</v>
      </c>
    </row>
    <row x14ac:dyDescent="0.25" r="4521" customHeight="1" ht="19.5">
      <c r="A4521" s="25">
        <v>45209</v>
      </c>
      <c r="B4521" s="11" t="s">
        <v>19701</v>
      </c>
      <c r="C4521" s="11" t="s">
        <v>4867</v>
      </c>
      <c r="D4521" s="11"/>
      <c r="E4521" s="13" t="s">
        <v>19702</v>
      </c>
      <c r="F4521" s="11" t="s">
        <v>6974</v>
      </c>
      <c r="G4521" s="11" t="s">
        <v>74</v>
      </c>
      <c r="H4521" s="11"/>
      <c r="I4521" s="13" t="s">
        <v>4870</v>
      </c>
      <c r="J4521" s="11" t="s">
        <v>24</v>
      </c>
      <c r="K4521" s="11" t="s">
        <v>25</v>
      </c>
      <c r="L4521" s="11" t="s">
        <v>39</v>
      </c>
      <c r="M4521" s="11" t="s">
        <v>149</v>
      </c>
      <c r="N4521" s="11" t="s">
        <v>4871</v>
      </c>
      <c r="O4521" s="11" t="s">
        <v>29</v>
      </c>
      <c r="P4521" s="11"/>
      <c r="Q4521" s="16" t="s">
        <v>19703</v>
      </c>
      <c r="R4521" s="11" t="s">
        <v>148</v>
      </c>
      <c r="S4521" s="11" t="s">
        <v>19704</v>
      </c>
      <c r="T4521" s="11" t="s">
        <v>4961</v>
      </c>
    </row>
    <row x14ac:dyDescent="0.25" r="4522" customHeight="1" ht="19.5">
      <c r="A4522" s="25">
        <v>45209</v>
      </c>
      <c r="B4522" s="11" t="s">
        <v>19705</v>
      </c>
      <c r="C4522" s="11" t="s">
        <v>4923</v>
      </c>
      <c r="D4522" s="11"/>
      <c r="E4522" s="13" t="s">
        <v>19706</v>
      </c>
      <c r="F4522" s="11" t="s">
        <v>19707</v>
      </c>
      <c r="G4522" s="11" t="s">
        <v>74</v>
      </c>
      <c r="H4522" s="11"/>
      <c r="I4522" s="13" t="s">
        <v>148</v>
      </c>
      <c r="J4522" s="11" t="s">
        <v>24</v>
      </c>
      <c r="K4522" s="11" t="s">
        <v>25</v>
      </c>
      <c r="L4522" s="11" t="s">
        <v>39</v>
      </c>
      <c r="M4522" s="11" t="s">
        <v>149</v>
      </c>
      <c r="N4522" s="11" t="s">
        <v>4871</v>
      </c>
      <c r="O4522" s="11" t="s">
        <v>29</v>
      </c>
      <c r="P4522" s="11"/>
      <c r="Q4522" s="16" t="s">
        <v>19708</v>
      </c>
      <c r="R4522" s="11" t="s">
        <v>148</v>
      </c>
      <c r="S4522" s="11" t="s">
        <v>19709</v>
      </c>
      <c r="T4522" s="11" t="s">
        <v>4955</v>
      </c>
    </row>
    <row x14ac:dyDescent="0.25" r="4523" customHeight="1" ht="19.5">
      <c r="A4523" s="25">
        <v>45209</v>
      </c>
      <c r="B4523" s="11" t="s">
        <v>19710</v>
      </c>
      <c r="C4523" s="11" t="s">
        <v>5117</v>
      </c>
      <c r="D4523" s="11"/>
      <c r="E4523" s="13" t="s">
        <v>19711</v>
      </c>
      <c r="F4523" s="11" t="s">
        <v>7823</v>
      </c>
      <c r="G4523" s="11" t="s">
        <v>74</v>
      </c>
      <c r="H4523" s="11"/>
      <c r="I4523" s="13" t="s">
        <v>4975</v>
      </c>
      <c r="J4523" s="11" t="s">
        <v>24</v>
      </c>
      <c r="K4523" s="11" t="s">
        <v>25</v>
      </c>
      <c r="L4523" s="11" t="s">
        <v>39</v>
      </c>
      <c r="M4523" s="11" t="s">
        <v>149</v>
      </c>
      <c r="N4523" s="11" t="s">
        <v>4871</v>
      </c>
      <c r="O4523" s="11" t="s">
        <v>29</v>
      </c>
      <c r="P4523" s="11"/>
      <c r="Q4523" s="16" t="s">
        <v>19712</v>
      </c>
      <c r="R4523" s="11" t="s">
        <v>148</v>
      </c>
      <c r="S4523" s="11" t="s">
        <v>19713</v>
      </c>
      <c r="T4523" s="11" t="s">
        <v>4893</v>
      </c>
    </row>
    <row x14ac:dyDescent="0.25" r="4524" customHeight="1" ht="19.5">
      <c r="A4524" s="25">
        <v>45209</v>
      </c>
      <c r="B4524" s="11" t="s">
        <v>19714</v>
      </c>
      <c r="C4524" s="11" t="s">
        <v>4882</v>
      </c>
      <c r="D4524" s="11"/>
      <c r="E4524" s="13" t="s">
        <v>19715</v>
      </c>
      <c r="F4524" s="11" t="s">
        <v>19716</v>
      </c>
      <c r="G4524" s="11" t="s">
        <v>74</v>
      </c>
      <c r="H4524" s="11"/>
      <c r="I4524" s="13" t="s">
        <v>615</v>
      </c>
      <c r="J4524" s="11" t="s">
        <v>24</v>
      </c>
      <c r="K4524" s="11" t="s">
        <v>25</v>
      </c>
      <c r="L4524" s="11" t="s">
        <v>39</v>
      </c>
      <c r="M4524" s="11" t="s">
        <v>149</v>
      </c>
      <c r="N4524" s="11" t="s">
        <v>4871</v>
      </c>
      <c r="O4524" s="11" t="s">
        <v>29</v>
      </c>
      <c r="P4524" s="11"/>
      <c r="Q4524" s="16" t="s">
        <v>19717</v>
      </c>
      <c r="R4524" s="11" t="s">
        <v>148</v>
      </c>
      <c r="S4524" s="11" t="s">
        <v>19718</v>
      </c>
      <c r="T4524" s="11" t="s">
        <v>4906</v>
      </c>
    </row>
    <row x14ac:dyDescent="0.25" r="4525" customHeight="1" ht="19.5">
      <c r="A4525" s="25">
        <v>45209</v>
      </c>
      <c r="B4525" s="11" t="s">
        <v>19719</v>
      </c>
      <c r="C4525" s="11" t="s">
        <v>6725</v>
      </c>
      <c r="D4525" s="11"/>
      <c r="E4525" s="13" t="s">
        <v>19720</v>
      </c>
      <c r="F4525" s="11" t="s">
        <v>19721</v>
      </c>
      <c r="G4525" s="11" t="s">
        <v>74</v>
      </c>
      <c r="H4525" s="11" t="s">
        <v>121</v>
      </c>
      <c r="I4525" s="13" t="s">
        <v>4975</v>
      </c>
      <c r="J4525" s="11" t="s">
        <v>24</v>
      </c>
      <c r="K4525" s="11" t="s">
        <v>25</v>
      </c>
      <c r="L4525" s="11" t="s">
        <v>39</v>
      </c>
      <c r="M4525" s="11" t="s">
        <v>149</v>
      </c>
      <c r="N4525" s="11" t="s">
        <v>4871</v>
      </c>
      <c r="O4525" s="11" t="s">
        <v>29</v>
      </c>
      <c r="P4525" s="11"/>
      <c r="Q4525" s="16" t="s">
        <v>19722</v>
      </c>
      <c r="R4525" s="11" t="s">
        <v>148</v>
      </c>
      <c r="S4525" s="11" t="s">
        <v>19723</v>
      </c>
      <c r="T4525" s="11" t="s">
        <v>4978</v>
      </c>
    </row>
    <row x14ac:dyDescent="0.25" r="4526" customHeight="1" ht="19.5">
      <c r="A4526" s="25">
        <v>45209</v>
      </c>
      <c r="B4526" s="11" t="s">
        <v>19724</v>
      </c>
      <c r="C4526" s="11" t="s">
        <v>5288</v>
      </c>
      <c r="D4526" s="11"/>
      <c r="E4526" s="13">
        <v>13687173009</v>
      </c>
      <c r="F4526" s="11"/>
      <c r="G4526" s="11"/>
      <c r="H4526" s="11"/>
      <c r="I4526" s="13" t="s">
        <v>925</v>
      </c>
      <c r="J4526" s="11" t="s">
        <v>24</v>
      </c>
      <c r="K4526" s="11" t="s">
        <v>25</v>
      </c>
      <c r="L4526" s="11" t="s">
        <v>39</v>
      </c>
      <c r="M4526" s="11" t="s">
        <v>27</v>
      </c>
      <c r="N4526" s="11" t="s">
        <v>4871</v>
      </c>
      <c r="O4526" s="11" t="s">
        <v>29</v>
      </c>
      <c r="P4526" s="11"/>
      <c r="Q4526" s="16" t="s">
        <v>19725</v>
      </c>
      <c r="R4526" s="11" t="s">
        <v>148</v>
      </c>
      <c r="S4526" s="11" t="s">
        <v>19726</v>
      </c>
      <c r="T4526" s="11" t="s">
        <v>5291</v>
      </c>
    </row>
    <row x14ac:dyDescent="0.25" r="4527" customHeight="1" ht="19.5">
      <c r="A4527" s="25">
        <v>45209</v>
      </c>
      <c r="B4527" s="11" t="s">
        <v>19727</v>
      </c>
      <c r="C4527" s="11" t="s">
        <v>4867</v>
      </c>
      <c r="D4527" s="11"/>
      <c r="E4527" s="13" t="s">
        <v>19728</v>
      </c>
      <c r="F4527" s="11" t="s">
        <v>19729</v>
      </c>
      <c r="G4527" s="11" t="s">
        <v>74</v>
      </c>
      <c r="H4527" s="11"/>
      <c r="I4527" s="13" t="s">
        <v>4870</v>
      </c>
      <c r="J4527" s="11" t="s">
        <v>24</v>
      </c>
      <c r="K4527" s="11" t="s">
        <v>25</v>
      </c>
      <c r="L4527" s="11" t="s">
        <v>39</v>
      </c>
      <c r="M4527" s="11" t="s">
        <v>149</v>
      </c>
      <c r="N4527" s="11" t="s">
        <v>4871</v>
      </c>
      <c r="O4527" s="11" t="s">
        <v>29</v>
      </c>
      <c r="P4527" s="11"/>
      <c r="Q4527" s="16" t="s">
        <v>19730</v>
      </c>
      <c r="R4527" s="11" t="s">
        <v>148</v>
      </c>
      <c r="S4527" s="11" t="s">
        <v>19731</v>
      </c>
      <c r="T4527" s="11" t="s">
        <v>5339</v>
      </c>
    </row>
    <row x14ac:dyDescent="0.25" r="4528" customHeight="1" ht="19.5">
      <c r="A4528" s="25">
        <v>45209</v>
      </c>
      <c r="B4528" s="11" t="s">
        <v>19732</v>
      </c>
      <c r="C4528" s="11" t="s">
        <v>4867</v>
      </c>
      <c r="D4528" s="11"/>
      <c r="E4528" s="13" t="s">
        <v>19502</v>
      </c>
      <c r="F4528" s="11" t="s">
        <v>11742</v>
      </c>
      <c r="G4528" s="11" t="s">
        <v>74</v>
      </c>
      <c r="H4528" s="11" t="s">
        <v>98</v>
      </c>
      <c r="I4528" s="13" t="s">
        <v>4870</v>
      </c>
      <c r="J4528" s="11" t="s">
        <v>24</v>
      </c>
      <c r="K4528" s="11" t="s">
        <v>25</v>
      </c>
      <c r="L4528" s="11" t="s">
        <v>39</v>
      </c>
      <c r="M4528" s="11" t="s">
        <v>149</v>
      </c>
      <c r="N4528" s="11" t="s">
        <v>4871</v>
      </c>
      <c r="O4528" s="11" t="s">
        <v>29</v>
      </c>
      <c r="P4528" s="11"/>
      <c r="Q4528" s="16" t="s">
        <v>19733</v>
      </c>
      <c r="R4528" s="11" t="s">
        <v>148</v>
      </c>
      <c r="S4528" s="11" t="s">
        <v>19734</v>
      </c>
      <c r="T4528" s="11" t="s">
        <v>7910</v>
      </c>
    </row>
    <row x14ac:dyDescent="0.25" r="4529" customHeight="1" ht="19.5">
      <c r="A4529" s="25">
        <v>45209</v>
      </c>
      <c r="B4529" s="11" t="s">
        <v>19735</v>
      </c>
      <c r="C4529" s="11" t="s">
        <v>4867</v>
      </c>
      <c r="D4529" s="11"/>
      <c r="E4529" s="13" t="s">
        <v>19736</v>
      </c>
      <c r="F4529" s="11" t="s">
        <v>19737</v>
      </c>
      <c r="G4529" s="11" t="s">
        <v>74</v>
      </c>
      <c r="H4529" s="11"/>
      <c r="I4529" s="13" t="s">
        <v>4870</v>
      </c>
      <c r="J4529" s="11" t="s">
        <v>24</v>
      </c>
      <c r="K4529" s="11" t="s">
        <v>25</v>
      </c>
      <c r="L4529" s="11" t="s">
        <v>39</v>
      </c>
      <c r="M4529" s="11" t="s">
        <v>149</v>
      </c>
      <c r="N4529" s="11" t="s">
        <v>4871</v>
      </c>
      <c r="O4529" s="11" t="s">
        <v>29</v>
      </c>
      <c r="P4529" s="11"/>
      <c r="Q4529" s="16" t="s">
        <v>19738</v>
      </c>
      <c r="R4529" s="11" t="s">
        <v>148</v>
      </c>
      <c r="S4529" s="11" t="s">
        <v>19739</v>
      </c>
      <c r="T4529" s="11" t="s">
        <v>4887</v>
      </c>
    </row>
    <row x14ac:dyDescent="0.25" r="4530" customHeight="1" ht="19.5">
      <c r="A4530" s="25">
        <v>45209</v>
      </c>
      <c r="B4530" s="11" t="s">
        <v>19740</v>
      </c>
      <c r="C4530" s="11" t="s">
        <v>4882</v>
      </c>
      <c r="D4530" s="11"/>
      <c r="E4530" s="13" t="s">
        <v>19741</v>
      </c>
      <c r="F4530" s="11" t="s">
        <v>19742</v>
      </c>
      <c r="G4530" s="11" t="s">
        <v>74</v>
      </c>
      <c r="H4530" s="11"/>
      <c r="I4530" s="13" t="s">
        <v>148</v>
      </c>
      <c r="J4530" s="11" t="s">
        <v>24</v>
      </c>
      <c r="K4530" s="11" t="s">
        <v>25</v>
      </c>
      <c r="L4530" s="11" t="s">
        <v>39</v>
      </c>
      <c r="M4530" s="11" t="s">
        <v>149</v>
      </c>
      <c r="N4530" s="11" t="s">
        <v>4871</v>
      </c>
      <c r="O4530" s="11" t="s">
        <v>29</v>
      </c>
      <c r="P4530" s="11"/>
      <c r="Q4530" s="16" t="s">
        <v>19743</v>
      </c>
      <c r="R4530" s="11" t="s">
        <v>148</v>
      </c>
      <c r="S4530" s="11" t="s">
        <v>19744</v>
      </c>
      <c r="T4530" s="11" t="s">
        <v>6808</v>
      </c>
    </row>
    <row x14ac:dyDescent="0.25" r="4531" customHeight="1" ht="19.5">
      <c r="A4531" s="25">
        <v>45209</v>
      </c>
      <c r="B4531" s="11" t="s">
        <v>19745</v>
      </c>
      <c r="C4531" s="11" t="s">
        <v>4867</v>
      </c>
      <c r="D4531" s="11"/>
      <c r="E4531" s="13" t="s">
        <v>19746</v>
      </c>
      <c r="F4531" s="11" t="s">
        <v>4727</v>
      </c>
      <c r="G4531" s="11" t="s">
        <v>74</v>
      </c>
      <c r="H4531" s="11"/>
      <c r="I4531" s="13" t="s">
        <v>4870</v>
      </c>
      <c r="J4531" s="11" t="s">
        <v>24</v>
      </c>
      <c r="K4531" s="11" t="s">
        <v>25</v>
      </c>
      <c r="L4531" s="11" t="s">
        <v>39</v>
      </c>
      <c r="M4531" s="11" t="s">
        <v>149</v>
      </c>
      <c r="N4531" s="11" t="s">
        <v>4871</v>
      </c>
      <c r="O4531" s="11" t="s">
        <v>29</v>
      </c>
      <c r="P4531" s="11"/>
      <c r="Q4531" s="16" t="s">
        <v>19747</v>
      </c>
      <c r="R4531" s="11" t="s">
        <v>148</v>
      </c>
      <c r="S4531" s="11" t="s">
        <v>19748</v>
      </c>
      <c r="T4531" s="11" t="s">
        <v>4893</v>
      </c>
    </row>
    <row x14ac:dyDescent="0.25" r="4532" customHeight="1" ht="19.5">
      <c r="A4532" s="25">
        <v>45209</v>
      </c>
      <c r="B4532" s="11" t="s">
        <v>19749</v>
      </c>
      <c r="C4532" s="11" t="s">
        <v>4923</v>
      </c>
      <c r="D4532" s="11"/>
      <c r="E4532" s="13" t="s">
        <v>19750</v>
      </c>
      <c r="F4532" s="11" t="s">
        <v>19751</v>
      </c>
      <c r="G4532" s="11" t="s">
        <v>74</v>
      </c>
      <c r="H4532" s="11"/>
      <c r="I4532" s="13" t="s">
        <v>148</v>
      </c>
      <c r="J4532" s="11" t="s">
        <v>24</v>
      </c>
      <c r="K4532" s="11" t="s">
        <v>25</v>
      </c>
      <c r="L4532" s="11" t="s">
        <v>39</v>
      </c>
      <c r="M4532" s="11" t="s">
        <v>149</v>
      </c>
      <c r="N4532" s="11" t="s">
        <v>4871</v>
      </c>
      <c r="O4532" s="11" t="s">
        <v>29</v>
      </c>
      <c r="P4532" s="11"/>
      <c r="Q4532" s="16" t="s">
        <v>19752</v>
      </c>
      <c r="R4532" s="11" t="s">
        <v>42</v>
      </c>
      <c r="S4532" s="11" t="s">
        <v>8880</v>
      </c>
      <c r="T4532" s="11" t="s">
        <v>15960</v>
      </c>
    </row>
    <row x14ac:dyDescent="0.25" r="4533" customHeight="1" ht="19.5">
      <c r="A4533" s="25">
        <v>45209</v>
      </c>
      <c r="B4533" s="11" t="s">
        <v>19753</v>
      </c>
      <c r="C4533" s="11" t="s">
        <v>4882</v>
      </c>
      <c r="D4533" s="11"/>
      <c r="E4533" s="13" t="s">
        <v>19754</v>
      </c>
      <c r="F4533" s="11" t="s">
        <v>19755</v>
      </c>
      <c r="G4533" s="11" t="s">
        <v>74</v>
      </c>
      <c r="H4533" s="11" t="s">
        <v>86</v>
      </c>
      <c r="I4533" s="13" t="s">
        <v>3454</v>
      </c>
      <c r="J4533" s="11" t="s">
        <v>24</v>
      </c>
      <c r="K4533" s="11" t="s">
        <v>25</v>
      </c>
      <c r="L4533" s="11" t="s">
        <v>39</v>
      </c>
      <c r="M4533" s="11" t="s">
        <v>149</v>
      </c>
      <c r="N4533" s="11" t="s">
        <v>4871</v>
      </c>
      <c r="O4533" s="11" t="s">
        <v>29</v>
      </c>
      <c r="P4533" s="11"/>
      <c r="Q4533" s="16" t="s">
        <v>19756</v>
      </c>
      <c r="R4533" s="11" t="s">
        <v>42</v>
      </c>
      <c r="S4533" s="11" t="s">
        <v>19757</v>
      </c>
      <c r="T4533" s="11" t="s">
        <v>4899</v>
      </c>
    </row>
    <row x14ac:dyDescent="0.25" r="4534" customHeight="1" ht="19.5">
      <c r="A4534" s="25">
        <v>45209</v>
      </c>
      <c r="B4534" s="11" t="s">
        <v>19758</v>
      </c>
      <c r="C4534" s="11" t="s">
        <v>5086</v>
      </c>
      <c r="D4534" s="11"/>
      <c r="E4534" s="13" t="s">
        <v>19759</v>
      </c>
      <c r="F4534" s="11" t="s">
        <v>19760</v>
      </c>
      <c r="G4534" s="11" t="s">
        <v>74</v>
      </c>
      <c r="H4534" s="11"/>
      <c r="I4534" s="13" t="s">
        <v>148</v>
      </c>
      <c r="J4534" s="11" t="s">
        <v>24</v>
      </c>
      <c r="K4534" s="11" t="s">
        <v>25</v>
      </c>
      <c r="L4534" s="11" t="s">
        <v>39</v>
      </c>
      <c r="M4534" s="11" t="s">
        <v>149</v>
      </c>
      <c r="N4534" s="11" t="s">
        <v>4871</v>
      </c>
      <c r="O4534" s="11" t="s">
        <v>29</v>
      </c>
      <c r="P4534" s="11"/>
      <c r="Q4534" s="16" t="s">
        <v>19761</v>
      </c>
      <c r="R4534" s="11" t="s">
        <v>148</v>
      </c>
      <c r="S4534" s="11" t="s">
        <v>19762</v>
      </c>
      <c r="T4534" s="11" t="s">
        <v>4893</v>
      </c>
    </row>
    <row x14ac:dyDescent="0.25" r="4535" customHeight="1" ht="19.5">
      <c r="A4535" s="25">
        <v>45209</v>
      </c>
      <c r="B4535" s="11" t="s">
        <v>19763</v>
      </c>
      <c r="C4535" s="11" t="s">
        <v>4882</v>
      </c>
      <c r="D4535" s="11"/>
      <c r="E4535" s="13" t="s">
        <v>19764</v>
      </c>
      <c r="F4535" s="11" t="s">
        <v>19765</v>
      </c>
      <c r="G4535" s="11" t="s">
        <v>74</v>
      </c>
      <c r="H4535" s="11"/>
      <c r="I4535" s="13" t="s">
        <v>148</v>
      </c>
      <c r="J4535" s="11" t="s">
        <v>24</v>
      </c>
      <c r="K4535" s="11" t="s">
        <v>25</v>
      </c>
      <c r="L4535" s="11" t="s">
        <v>39</v>
      </c>
      <c r="M4535" s="11" t="s">
        <v>149</v>
      </c>
      <c r="N4535" s="11" t="s">
        <v>4871</v>
      </c>
      <c r="O4535" s="11" t="s">
        <v>29</v>
      </c>
      <c r="P4535" s="11"/>
      <c r="Q4535" s="16" t="s">
        <v>19766</v>
      </c>
      <c r="R4535" s="11" t="s">
        <v>148</v>
      </c>
      <c r="S4535" s="11" t="s">
        <v>19767</v>
      </c>
      <c r="T4535" s="11" t="s">
        <v>4893</v>
      </c>
    </row>
    <row x14ac:dyDescent="0.25" r="4536" customHeight="1" ht="19.5">
      <c r="A4536" s="25">
        <v>45209</v>
      </c>
      <c r="B4536" s="11" t="s">
        <v>19768</v>
      </c>
      <c r="C4536" s="11" t="s">
        <v>4867</v>
      </c>
      <c r="D4536" s="11"/>
      <c r="E4536" s="13" t="s">
        <v>19769</v>
      </c>
      <c r="F4536" s="11" t="s">
        <v>19770</v>
      </c>
      <c r="G4536" s="11" t="s">
        <v>74</v>
      </c>
      <c r="H4536" s="11" t="s">
        <v>98</v>
      </c>
      <c r="I4536" s="13" t="s">
        <v>4870</v>
      </c>
      <c r="J4536" s="11" t="s">
        <v>24</v>
      </c>
      <c r="K4536" s="11" t="s">
        <v>25</v>
      </c>
      <c r="L4536" s="11" t="s">
        <v>39</v>
      </c>
      <c r="M4536" s="11" t="s">
        <v>149</v>
      </c>
      <c r="N4536" s="11" t="s">
        <v>4871</v>
      </c>
      <c r="O4536" s="11" t="s">
        <v>29</v>
      </c>
      <c r="P4536" s="11"/>
      <c r="Q4536" s="16" t="s">
        <v>19771</v>
      </c>
      <c r="R4536" s="11" t="s">
        <v>148</v>
      </c>
      <c r="S4536" s="11" t="s">
        <v>19772</v>
      </c>
      <c r="T4536" s="11" t="s">
        <v>4955</v>
      </c>
    </row>
    <row x14ac:dyDescent="0.25" r="4537" customHeight="1" ht="19.5">
      <c r="A4537" s="25">
        <v>45209</v>
      </c>
      <c r="B4537" s="11" t="s">
        <v>19773</v>
      </c>
      <c r="C4537" s="11" t="s">
        <v>4923</v>
      </c>
      <c r="D4537" s="11"/>
      <c r="E4537" s="13" t="s">
        <v>19774</v>
      </c>
      <c r="F4537" s="11" t="s">
        <v>2604</v>
      </c>
      <c r="G4537" s="11" t="s">
        <v>74</v>
      </c>
      <c r="H4537" s="11"/>
      <c r="I4537" s="13" t="s">
        <v>99</v>
      </c>
      <c r="J4537" s="11" t="s">
        <v>24</v>
      </c>
      <c r="K4537" s="11" t="s">
        <v>25</v>
      </c>
      <c r="L4537" s="11" t="s">
        <v>39</v>
      </c>
      <c r="M4537" s="11" t="s">
        <v>149</v>
      </c>
      <c r="N4537" s="11" t="s">
        <v>4871</v>
      </c>
      <c r="O4537" s="11" t="s">
        <v>29</v>
      </c>
      <c r="P4537" s="11"/>
      <c r="Q4537" s="16" t="s">
        <v>19775</v>
      </c>
      <c r="R4537" s="11" t="s">
        <v>42</v>
      </c>
      <c r="S4537" s="11" t="s">
        <v>19776</v>
      </c>
      <c r="T4537" s="11" t="s">
        <v>4899</v>
      </c>
    </row>
    <row x14ac:dyDescent="0.25" r="4538" customHeight="1" ht="19.5">
      <c r="A4538" s="25">
        <v>45209</v>
      </c>
      <c r="B4538" s="11" t="s">
        <v>19777</v>
      </c>
      <c r="C4538" s="11" t="s">
        <v>4867</v>
      </c>
      <c r="D4538" s="11"/>
      <c r="E4538" s="13" t="s">
        <v>19778</v>
      </c>
      <c r="F4538" s="11" t="s">
        <v>19779</v>
      </c>
      <c r="G4538" s="11" t="s">
        <v>74</v>
      </c>
      <c r="H4538" s="11" t="s">
        <v>86</v>
      </c>
      <c r="I4538" s="13" t="s">
        <v>4870</v>
      </c>
      <c r="J4538" s="11" t="s">
        <v>24</v>
      </c>
      <c r="K4538" s="11" t="s">
        <v>25</v>
      </c>
      <c r="L4538" s="11" t="s">
        <v>39</v>
      </c>
      <c r="M4538" s="11" t="s">
        <v>149</v>
      </c>
      <c r="N4538" s="11" t="s">
        <v>4871</v>
      </c>
      <c r="O4538" s="11" t="s">
        <v>29</v>
      </c>
      <c r="P4538" s="11"/>
      <c r="Q4538" s="16" t="s">
        <v>19780</v>
      </c>
      <c r="R4538" s="11" t="s">
        <v>148</v>
      </c>
      <c r="S4538" s="11" t="s">
        <v>19781</v>
      </c>
      <c r="T4538" s="11" t="s">
        <v>4893</v>
      </c>
    </row>
    <row x14ac:dyDescent="0.25" r="4539" customHeight="1" ht="19.5">
      <c r="A4539" s="25">
        <v>45209</v>
      </c>
      <c r="B4539" s="11" t="s">
        <v>19782</v>
      </c>
      <c r="C4539" s="11" t="s">
        <v>4867</v>
      </c>
      <c r="D4539" s="11"/>
      <c r="E4539" s="13" t="s">
        <v>19783</v>
      </c>
      <c r="F4539" s="11" t="s">
        <v>19497</v>
      </c>
      <c r="G4539" s="11" t="s">
        <v>74</v>
      </c>
      <c r="H4539" s="11" t="s">
        <v>98</v>
      </c>
      <c r="I4539" s="13" t="s">
        <v>4870</v>
      </c>
      <c r="J4539" s="11" t="s">
        <v>24</v>
      </c>
      <c r="K4539" s="11" t="s">
        <v>25</v>
      </c>
      <c r="L4539" s="11" t="s">
        <v>39</v>
      </c>
      <c r="M4539" s="11" t="s">
        <v>149</v>
      </c>
      <c r="N4539" s="11" t="s">
        <v>4871</v>
      </c>
      <c r="O4539" s="11" t="s">
        <v>29</v>
      </c>
      <c r="P4539" s="11"/>
      <c r="Q4539" s="16" t="s">
        <v>19784</v>
      </c>
      <c r="R4539" s="11" t="s">
        <v>148</v>
      </c>
      <c r="S4539" s="11" t="s">
        <v>19785</v>
      </c>
      <c r="T4539" s="11" t="s">
        <v>4887</v>
      </c>
    </row>
    <row x14ac:dyDescent="0.25" r="4540" customHeight="1" ht="19.5">
      <c r="A4540" s="25">
        <v>45209</v>
      </c>
      <c r="B4540" s="11" t="s">
        <v>19786</v>
      </c>
      <c r="C4540" s="11" t="s">
        <v>4867</v>
      </c>
      <c r="D4540" s="11"/>
      <c r="E4540" s="13" t="s">
        <v>19787</v>
      </c>
      <c r="F4540" s="11" t="s">
        <v>19788</v>
      </c>
      <c r="G4540" s="11" t="s">
        <v>74</v>
      </c>
      <c r="H4540" s="11" t="s">
        <v>121</v>
      </c>
      <c r="I4540" s="13" t="s">
        <v>4870</v>
      </c>
      <c r="J4540" s="11" t="s">
        <v>24</v>
      </c>
      <c r="K4540" s="11" t="s">
        <v>25</v>
      </c>
      <c r="L4540" s="11" t="s">
        <v>39</v>
      </c>
      <c r="M4540" s="11" t="s">
        <v>149</v>
      </c>
      <c r="N4540" s="11" t="s">
        <v>4871</v>
      </c>
      <c r="O4540" s="11" t="s">
        <v>29</v>
      </c>
      <c r="P4540" s="11"/>
      <c r="Q4540" s="16" t="s">
        <v>19789</v>
      </c>
      <c r="R4540" s="11" t="s">
        <v>148</v>
      </c>
      <c r="S4540" s="11" t="s">
        <v>19790</v>
      </c>
      <c r="T4540" s="11" t="s">
        <v>4893</v>
      </c>
    </row>
    <row x14ac:dyDescent="0.25" r="4541" customHeight="1" ht="19.5">
      <c r="A4541" s="25">
        <v>45209</v>
      </c>
      <c r="B4541" s="11" t="s">
        <v>19791</v>
      </c>
      <c r="C4541" s="11" t="s">
        <v>4867</v>
      </c>
      <c r="D4541" s="11"/>
      <c r="E4541" s="13" t="s">
        <v>19792</v>
      </c>
      <c r="F4541" s="11" t="s">
        <v>19793</v>
      </c>
      <c r="G4541" s="11" t="s">
        <v>74</v>
      </c>
      <c r="H4541" s="11"/>
      <c r="I4541" s="13" t="s">
        <v>4870</v>
      </c>
      <c r="J4541" s="11" t="s">
        <v>24</v>
      </c>
      <c r="K4541" s="11" t="s">
        <v>25</v>
      </c>
      <c r="L4541" s="11" t="s">
        <v>39</v>
      </c>
      <c r="M4541" s="11" t="s">
        <v>149</v>
      </c>
      <c r="N4541" s="11" t="s">
        <v>4871</v>
      </c>
      <c r="O4541" s="11" t="s">
        <v>29</v>
      </c>
      <c r="P4541" s="11"/>
      <c r="Q4541" s="16" t="s">
        <v>19794</v>
      </c>
      <c r="R4541" s="11" t="s">
        <v>148</v>
      </c>
      <c r="S4541" s="11" t="s">
        <v>19795</v>
      </c>
      <c r="T4541" s="11" t="s">
        <v>4955</v>
      </c>
    </row>
    <row x14ac:dyDescent="0.25" r="4542" customHeight="1" ht="19.5">
      <c r="A4542" s="25">
        <v>45209</v>
      </c>
      <c r="B4542" s="11" t="s">
        <v>19796</v>
      </c>
      <c r="C4542" s="11" t="s">
        <v>4867</v>
      </c>
      <c r="D4542" s="11"/>
      <c r="E4542" s="13" t="s">
        <v>19797</v>
      </c>
      <c r="F4542" s="11" t="s">
        <v>19798</v>
      </c>
      <c r="G4542" s="11" t="s">
        <v>74</v>
      </c>
      <c r="H4542" s="11"/>
      <c r="I4542" s="13" t="s">
        <v>4870</v>
      </c>
      <c r="J4542" s="11" t="s">
        <v>24</v>
      </c>
      <c r="K4542" s="11" t="s">
        <v>25</v>
      </c>
      <c r="L4542" s="11" t="s">
        <v>39</v>
      </c>
      <c r="M4542" s="11" t="s">
        <v>149</v>
      </c>
      <c r="N4542" s="11" t="s">
        <v>4871</v>
      </c>
      <c r="O4542" s="11" t="s">
        <v>29</v>
      </c>
      <c r="P4542" s="11"/>
      <c r="Q4542" s="16" t="s">
        <v>19799</v>
      </c>
      <c r="R4542" s="11" t="s">
        <v>148</v>
      </c>
      <c r="S4542" s="11" t="s">
        <v>19800</v>
      </c>
      <c r="T4542" s="11" t="s">
        <v>4906</v>
      </c>
    </row>
    <row x14ac:dyDescent="0.25" r="4543" customHeight="1" ht="19.5">
      <c r="A4543" s="25">
        <v>45209</v>
      </c>
      <c r="B4543" s="11" t="s">
        <v>19801</v>
      </c>
      <c r="C4543" s="11" t="s">
        <v>4923</v>
      </c>
      <c r="D4543" s="11"/>
      <c r="E4543" s="13" t="s">
        <v>19802</v>
      </c>
      <c r="F4543" s="11" t="s">
        <v>19803</v>
      </c>
      <c r="G4543" s="11" t="s">
        <v>74</v>
      </c>
      <c r="H4543" s="11"/>
      <c r="I4543" s="13" t="s">
        <v>104</v>
      </c>
      <c r="J4543" s="11" t="s">
        <v>24</v>
      </c>
      <c r="K4543" s="11" t="s">
        <v>25</v>
      </c>
      <c r="L4543" s="11" t="s">
        <v>39</v>
      </c>
      <c r="M4543" s="11" t="s">
        <v>149</v>
      </c>
      <c r="N4543" s="11" t="s">
        <v>4871</v>
      </c>
      <c r="O4543" s="11" t="s">
        <v>29</v>
      </c>
      <c r="P4543" s="11"/>
      <c r="Q4543" s="16" t="s">
        <v>19804</v>
      </c>
      <c r="R4543" s="11" t="s">
        <v>148</v>
      </c>
      <c r="S4543" s="11" t="s">
        <v>19805</v>
      </c>
      <c r="T4543" s="11" t="s">
        <v>4893</v>
      </c>
    </row>
    <row x14ac:dyDescent="0.25" r="4544" customHeight="1" ht="19.5">
      <c r="A4544" s="25">
        <v>45209</v>
      </c>
      <c r="B4544" s="11" t="s">
        <v>19806</v>
      </c>
      <c r="C4544" s="11" t="s">
        <v>4867</v>
      </c>
      <c r="D4544" s="11"/>
      <c r="E4544" s="13" t="s">
        <v>19807</v>
      </c>
      <c r="F4544" s="11" t="s">
        <v>19808</v>
      </c>
      <c r="G4544" s="11" t="s">
        <v>74</v>
      </c>
      <c r="H4544" s="11"/>
      <c r="I4544" s="13" t="s">
        <v>4870</v>
      </c>
      <c r="J4544" s="11" t="s">
        <v>24</v>
      </c>
      <c r="K4544" s="11" t="s">
        <v>25</v>
      </c>
      <c r="L4544" s="11" t="s">
        <v>39</v>
      </c>
      <c r="M4544" s="11" t="s">
        <v>149</v>
      </c>
      <c r="N4544" s="11" t="s">
        <v>4871</v>
      </c>
      <c r="O4544" s="11" t="s">
        <v>29</v>
      </c>
      <c r="P4544" s="11"/>
      <c r="Q4544" s="16" t="s">
        <v>19809</v>
      </c>
      <c r="R4544" s="11" t="s">
        <v>148</v>
      </c>
      <c r="S4544" s="11" t="s">
        <v>19810</v>
      </c>
      <c r="T4544" s="11" t="s">
        <v>4893</v>
      </c>
    </row>
    <row x14ac:dyDescent="0.25" r="4545" customHeight="1" ht="19.5">
      <c r="A4545" s="25">
        <v>45209</v>
      </c>
      <c r="B4545" s="11" t="s">
        <v>19811</v>
      </c>
      <c r="C4545" s="11" t="s">
        <v>4901</v>
      </c>
      <c r="D4545" s="11"/>
      <c r="E4545" s="13" t="s">
        <v>19812</v>
      </c>
      <c r="F4545" s="11" t="s">
        <v>19813</v>
      </c>
      <c r="G4545" s="11" t="s">
        <v>74</v>
      </c>
      <c r="H4545" s="11"/>
      <c r="I4545" s="13" t="s">
        <v>148</v>
      </c>
      <c r="J4545" s="11" t="s">
        <v>24</v>
      </c>
      <c r="K4545" s="11" t="s">
        <v>25</v>
      </c>
      <c r="L4545" s="11" t="s">
        <v>39</v>
      </c>
      <c r="M4545" s="11" t="s">
        <v>149</v>
      </c>
      <c r="N4545" s="11" t="s">
        <v>4871</v>
      </c>
      <c r="O4545" s="11" t="s">
        <v>29</v>
      </c>
      <c r="P4545" s="11"/>
      <c r="Q4545" s="16" t="s">
        <v>19814</v>
      </c>
      <c r="R4545" s="11" t="s">
        <v>148</v>
      </c>
      <c r="S4545" s="11" t="s">
        <v>19815</v>
      </c>
      <c r="T4545" s="11" t="s">
        <v>4874</v>
      </c>
    </row>
    <row x14ac:dyDescent="0.25" r="4546" customHeight="1" ht="19.5">
      <c r="A4546" s="25">
        <v>45209</v>
      </c>
      <c r="B4546" s="11" t="s">
        <v>19816</v>
      </c>
      <c r="C4546" s="11" t="s">
        <v>4882</v>
      </c>
      <c r="D4546" s="11"/>
      <c r="E4546" s="13" t="s">
        <v>19817</v>
      </c>
      <c r="F4546" s="11" t="s">
        <v>6042</v>
      </c>
      <c r="G4546" s="11" t="s">
        <v>74</v>
      </c>
      <c r="H4546" s="11" t="s">
        <v>86</v>
      </c>
      <c r="I4546" s="13" t="s">
        <v>148</v>
      </c>
      <c r="J4546" s="11" t="s">
        <v>24</v>
      </c>
      <c r="K4546" s="11" t="s">
        <v>25</v>
      </c>
      <c r="L4546" s="11" t="s">
        <v>39</v>
      </c>
      <c r="M4546" s="11" t="s">
        <v>149</v>
      </c>
      <c r="N4546" s="11" t="s">
        <v>4871</v>
      </c>
      <c r="O4546" s="11" t="s">
        <v>29</v>
      </c>
      <c r="P4546" s="11"/>
      <c r="Q4546" s="16" t="s">
        <v>19818</v>
      </c>
      <c r="R4546" s="11" t="s">
        <v>148</v>
      </c>
      <c r="S4546" s="11" t="s">
        <v>19819</v>
      </c>
      <c r="T4546" s="11" t="s">
        <v>19820</v>
      </c>
    </row>
    <row x14ac:dyDescent="0.25" r="4547" customHeight="1" ht="19.5">
      <c r="A4547" s="25">
        <v>45209</v>
      </c>
      <c r="B4547" s="11" t="s">
        <v>19821</v>
      </c>
      <c r="C4547" s="11" t="s">
        <v>4882</v>
      </c>
      <c r="D4547" s="11"/>
      <c r="E4547" s="13" t="s">
        <v>19822</v>
      </c>
      <c r="F4547" s="11" t="s">
        <v>19823</v>
      </c>
      <c r="G4547" s="11" t="s">
        <v>74</v>
      </c>
      <c r="H4547" s="11"/>
      <c r="I4547" s="13" t="s">
        <v>148</v>
      </c>
      <c r="J4547" s="11" t="s">
        <v>24</v>
      </c>
      <c r="K4547" s="11" t="s">
        <v>25</v>
      </c>
      <c r="L4547" s="11" t="s">
        <v>39</v>
      </c>
      <c r="M4547" s="11" t="s">
        <v>149</v>
      </c>
      <c r="N4547" s="11" t="s">
        <v>4871</v>
      </c>
      <c r="O4547" s="11" t="s">
        <v>29</v>
      </c>
      <c r="P4547" s="11"/>
      <c r="Q4547" s="16" t="s">
        <v>19824</v>
      </c>
      <c r="R4547" s="11" t="s">
        <v>148</v>
      </c>
      <c r="S4547" s="11" t="s">
        <v>19825</v>
      </c>
      <c r="T4547" s="11" t="s">
        <v>4887</v>
      </c>
    </row>
    <row x14ac:dyDescent="0.25" r="4548" customHeight="1" ht="19.5">
      <c r="A4548" s="25">
        <v>45209</v>
      </c>
      <c r="B4548" s="11" t="s">
        <v>19826</v>
      </c>
      <c r="C4548" s="11" t="s">
        <v>5288</v>
      </c>
      <c r="D4548" s="11"/>
      <c r="E4548" s="13">
        <v>13477181117</v>
      </c>
      <c r="F4548" s="11"/>
      <c r="G4548" s="11"/>
      <c r="H4548" s="11"/>
      <c r="I4548" s="13" t="s">
        <v>68</v>
      </c>
      <c r="J4548" s="11" t="s">
        <v>24</v>
      </c>
      <c r="K4548" s="11" t="s">
        <v>25</v>
      </c>
      <c r="L4548" s="11" t="s">
        <v>39</v>
      </c>
      <c r="M4548" s="11" t="s">
        <v>27</v>
      </c>
      <c r="N4548" s="11" t="s">
        <v>4871</v>
      </c>
      <c r="O4548" s="11" t="s">
        <v>29</v>
      </c>
      <c r="P4548" s="11"/>
      <c r="Q4548" s="16" t="s">
        <v>19827</v>
      </c>
      <c r="R4548" s="11" t="s">
        <v>148</v>
      </c>
      <c r="S4548" s="11" t="s">
        <v>19828</v>
      </c>
      <c r="T4548" s="11" t="s">
        <v>19829</v>
      </c>
    </row>
    <row x14ac:dyDescent="0.25" r="4549" customHeight="1" ht="19.5">
      <c r="A4549" s="25">
        <v>45209</v>
      </c>
      <c r="B4549" s="11" t="s">
        <v>19830</v>
      </c>
      <c r="C4549" s="11" t="s">
        <v>5363</v>
      </c>
      <c r="D4549" s="11"/>
      <c r="E4549" s="13">
        <v>18672104250</v>
      </c>
      <c r="F4549" s="11" t="s">
        <v>19831</v>
      </c>
      <c r="G4549" s="11" t="s">
        <v>48</v>
      </c>
      <c r="H4549" s="11"/>
      <c r="I4549" s="13" t="s">
        <v>486</v>
      </c>
      <c r="J4549" s="11" t="s">
        <v>24</v>
      </c>
      <c r="K4549" s="11" t="s">
        <v>25</v>
      </c>
      <c r="L4549" s="11" t="s">
        <v>39</v>
      </c>
      <c r="M4549" s="11" t="s">
        <v>27</v>
      </c>
      <c r="N4549" s="11" t="s">
        <v>624</v>
      </c>
      <c r="O4549" s="11" t="s">
        <v>29</v>
      </c>
      <c r="P4549" s="11"/>
      <c r="Q4549" s="16" t="s">
        <v>19832</v>
      </c>
      <c r="R4549" s="11" t="s">
        <v>42</v>
      </c>
      <c r="S4549" s="11" t="s">
        <v>19833</v>
      </c>
      <c r="T4549" s="11"/>
    </row>
    <row x14ac:dyDescent="0.25" r="4550" customHeight="1" ht="19.5">
      <c r="A4550" s="25">
        <v>45209</v>
      </c>
      <c r="B4550" s="11" t="s">
        <v>19834</v>
      </c>
      <c r="C4550" s="11" t="s">
        <v>5363</v>
      </c>
      <c r="D4550" s="11"/>
      <c r="E4550" s="13">
        <v>16671762189</v>
      </c>
      <c r="F4550" s="11" t="s">
        <v>19835</v>
      </c>
      <c r="G4550" s="11" t="s">
        <v>74</v>
      </c>
      <c r="H4550" s="11" t="s">
        <v>98</v>
      </c>
      <c r="I4550" s="13" t="s">
        <v>206</v>
      </c>
      <c r="J4550" s="11" t="s">
        <v>24</v>
      </c>
      <c r="K4550" s="11" t="s">
        <v>25</v>
      </c>
      <c r="L4550" s="11" t="s">
        <v>39</v>
      </c>
      <c r="M4550" s="11" t="s">
        <v>40</v>
      </c>
      <c r="N4550" s="11" t="s">
        <v>624</v>
      </c>
      <c r="O4550" s="11" t="s">
        <v>29</v>
      </c>
      <c r="P4550" s="11"/>
      <c r="Q4550" s="16" t="s">
        <v>19836</v>
      </c>
      <c r="R4550" s="11" t="s">
        <v>42</v>
      </c>
      <c r="S4550" s="11" t="s">
        <v>19837</v>
      </c>
      <c r="T4550" s="11"/>
    </row>
    <row x14ac:dyDescent="0.25" r="4551" customHeight="1" ht="19.5">
      <c r="A4551" s="25">
        <v>45209</v>
      </c>
      <c r="B4551" s="11" t="s">
        <v>19838</v>
      </c>
      <c r="C4551" s="11" t="s">
        <v>5363</v>
      </c>
      <c r="D4551" s="11"/>
      <c r="E4551" s="13">
        <v>18671720901</v>
      </c>
      <c r="F4551" s="11" t="s">
        <v>19839</v>
      </c>
      <c r="G4551" s="11" t="s">
        <v>74</v>
      </c>
      <c r="H4551" s="11"/>
      <c r="I4551" s="13" t="s">
        <v>486</v>
      </c>
      <c r="J4551" s="11" t="s">
        <v>24</v>
      </c>
      <c r="K4551" s="11" t="s">
        <v>25</v>
      </c>
      <c r="L4551" s="11" t="s">
        <v>39</v>
      </c>
      <c r="M4551" s="11" t="s">
        <v>40</v>
      </c>
      <c r="N4551" s="11" t="s">
        <v>624</v>
      </c>
      <c r="O4551" s="11" t="s">
        <v>29</v>
      </c>
      <c r="P4551" s="11"/>
      <c r="Q4551" s="16" t="s">
        <v>19840</v>
      </c>
      <c r="R4551" s="11" t="s">
        <v>42</v>
      </c>
      <c r="S4551" s="11" t="s">
        <v>19841</v>
      </c>
      <c r="T4551" s="11" t="s">
        <v>19842</v>
      </c>
    </row>
    <row x14ac:dyDescent="0.25" r="4552" customHeight="1" ht="19.5">
      <c r="A4552" s="25">
        <v>45209</v>
      </c>
      <c r="B4552" s="11" t="s">
        <v>19843</v>
      </c>
      <c r="C4552" s="11" t="s">
        <v>5363</v>
      </c>
      <c r="D4552" s="11"/>
      <c r="E4552" s="13">
        <v>13177067239</v>
      </c>
      <c r="F4552" s="11" t="s">
        <v>19844</v>
      </c>
      <c r="G4552" s="11" t="s">
        <v>289</v>
      </c>
      <c r="H4552" s="11"/>
      <c r="I4552" s="13" t="s">
        <v>81</v>
      </c>
      <c r="J4552" s="11" t="s">
        <v>24</v>
      </c>
      <c r="K4552" s="11" t="s">
        <v>25</v>
      </c>
      <c r="L4552" s="11" t="s">
        <v>39</v>
      </c>
      <c r="M4552" s="11" t="s">
        <v>27</v>
      </c>
      <c r="N4552" s="11" t="s">
        <v>624</v>
      </c>
      <c r="O4552" s="11" t="s">
        <v>29</v>
      </c>
      <c r="P4552" s="11"/>
      <c r="Q4552" s="16" t="s">
        <v>19845</v>
      </c>
      <c r="R4552" s="11" t="s">
        <v>42</v>
      </c>
      <c r="S4552" s="11" t="s">
        <v>19846</v>
      </c>
      <c r="T4552" s="11" t="s">
        <v>19847</v>
      </c>
    </row>
    <row x14ac:dyDescent="0.25" r="4553" customHeight="1" ht="19.5">
      <c r="A4553" s="25">
        <v>45209</v>
      </c>
      <c r="B4553" s="11" t="s">
        <v>19848</v>
      </c>
      <c r="C4553" s="11" t="s">
        <v>5363</v>
      </c>
      <c r="D4553" s="11"/>
      <c r="E4553" s="13">
        <v>15587993073</v>
      </c>
      <c r="F4553" s="11" t="s">
        <v>19849</v>
      </c>
      <c r="G4553" s="11" t="s">
        <v>74</v>
      </c>
      <c r="H4553" s="11" t="s">
        <v>86</v>
      </c>
      <c r="I4553" s="13" t="s">
        <v>1504</v>
      </c>
      <c r="J4553" s="11" t="s">
        <v>24</v>
      </c>
      <c r="K4553" s="11" t="s">
        <v>25</v>
      </c>
      <c r="L4553" s="11" t="s">
        <v>39</v>
      </c>
      <c r="M4553" s="11" t="s">
        <v>27</v>
      </c>
      <c r="N4553" s="11" t="s">
        <v>624</v>
      </c>
      <c r="O4553" s="11" t="s">
        <v>29</v>
      </c>
      <c r="P4553" s="11"/>
      <c r="Q4553" s="16" t="s">
        <v>19850</v>
      </c>
      <c r="R4553" s="11" t="s">
        <v>42</v>
      </c>
      <c r="S4553" s="11" t="s">
        <v>19851</v>
      </c>
      <c r="T4553" s="11" t="s">
        <v>19852</v>
      </c>
    </row>
    <row x14ac:dyDescent="0.25" r="4554" customHeight="1" ht="19.5">
      <c r="A4554" s="25">
        <v>45209</v>
      </c>
      <c r="B4554" s="11" t="s">
        <v>19853</v>
      </c>
      <c r="C4554" s="11" t="s">
        <v>5363</v>
      </c>
      <c r="D4554" s="11"/>
      <c r="E4554" s="13">
        <v>16671762575</v>
      </c>
      <c r="F4554" s="11" t="s">
        <v>6917</v>
      </c>
      <c r="G4554" s="11" t="s">
        <v>74</v>
      </c>
      <c r="H4554" s="11" t="s">
        <v>457</v>
      </c>
      <c r="I4554" s="13" t="s">
        <v>116</v>
      </c>
      <c r="J4554" s="11" t="s">
        <v>24</v>
      </c>
      <c r="K4554" s="11" t="s">
        <v>25</v>
      </c>
      <c r="L4554" s="11" t="s">
        <v>39</v>
      </c>
      <c r="M4554" s="11" t="s">
        <v>40</v>
      </c>
      <c r="N4554" s="11" t="s">
        <v>624</v>
      </c>
      <c r="O4554" s="11" t="s">
        <v>29</v>
      </c>
      <c r="P4554" s="11"/>
      <c r="Q4554" s="16" t="s">
        <v>19854</v>
      </c>
      <c r="R4554" s="11" t="s">
        <v>42</v>
      </c>
      <c r="S4554" s="11" t="s">
        <v>19855</v>
      </c>
      <c r="T4554" s="11" t="s">
        <v>19856</v>
      </c>
    </row>
    <row x14ac:dyDescent="0.25" r="4555" customHeight="1" ht="19.5">
      <c r="A4555" s="25">
        <v>45209</v>
      </c>
      <c r="B4555" s="11" t="s">
        <v>19857</v>
      </c>
      <c r="C4555" s="11" t="s">
        <v>5363</v>
      </c>
      <c r="D4555" s="11"/>
      <c r="E4555" s="13">
        <v>15671035928</v>
      </c>
      <c r="F4555" s="11" t="s">
        <v>19858</v>
      </c>
      <c r="G4555" s="11" t="s">
        <v>289</v>
      </c>
      <c r="H4555" s="11"/>
      <c r="I4555" s="13" t="s">
        <v>779</v>
      </c>
      <c r="J4555" s="11" t="s">
        <v>24</v>
      </c>
      <c r="K4555" s="11" t="s">
        <v>25</v>
      </c>
      <c r="L4555" s="11" t="s">
        <v>39</v>
      </c>
      <c r="M4555" s="11" t="s">
        <v>27</v>
      </c>
      <c r="N4555" s="11" t="s">
        <v>624</v>
      </c>
      <c r="O4555" s="11" t="s">
        <v>29</v>
      </c>
      <c r="P4555" s="11"/>
      <c r="Q4555" s="16" t="s">
        <v>19859</v>
      </c>
      <c r="R4555" s="11" t="s">
        <v>42</v>
      </c>
      <c r="S4555" s="11" t="s">
        <v>19860</v>
      </c>
      <c r="T4555" s="11" t="s">
        <v>19861</v>
      </c>
    </row>
    <row x14ac:dyDescent="0.25" r="4556" customHeight="1" ht="19.5">
      <c r="A4556" s="25">
        <v>45209</v>
      </c>
      <c r="B4556" s="11" t="s">
        <v>19862</v>
      </c>
      <c r="C4556" s="11" t="s">
        <v>5363</v>
      </c>
      <c r="D4556" s="11"/>
      <c r="E4556" s="13">
        <v>13277232139</v>
      </c>
      <c r="F4556" s="11" t="s">
        <v>19863</v>
      </c>
      <c r="G4556" s="11" t="s">
        <v>48</v>
      </c>
      <c r="H4556" s="11"/>
      <c r="I4556" s="13" t="s">
        <v>1024</v>
      </c>
      <c r="J4556" s="11" t="s">
        <v>24</v>
      </c>
      <c r="K4556" s="11" t="s">
        <v>25</v>
      </c>
      <c r="L4556" s="11" t="s">
        <v>39</v>
      </c>
      <c r="M4556" s="11" t="s">
        <v>40</v>
      </c>
      <c r="N4556" s="11" t="s">
        <v>624</v>
      </c>
      <c r="O4556" s="11" t="s">
        <v>29</v>
      </c>
      <c r="P4556" s="11"/>
      <c r="Q4556" s="16" t="s">
        <v>19864</v>
      </c>
      <c r="R4556" s="11" t="s">
        <v>42</v>
      </c>
      <c r="S4556" s="11" t="s">
        <v>19865</v>
      </c>
      <c r="T4556" s="11" t="s">
        <v>19866</v>
      </c>
    </row>
    <row x14ac:dyDescent="0.25" r="4557" customHeight="1" ht="19.5">
      <c r="A4557" s="25">
        <v>45209</v>
      </c>
      <c r="B4557" s="11" t="s">
        <v>19867</v>
      </c>
      <c r="C4557" s="11" t="s">
        <v>5363</v>
      </c>
      <c r="D4557" s="11"/>
      <c r="E4557" s="13">
        <v>13227269360</v>
      </c>
      <c r="F4557" s="11" t="s">
        <v>19868</v>
      </c>
      <c r="G4557" s="11" t="s">
        <v>74</v>
      </c>
      <c r="H4557" s="11"/>
      <c r="I4557" s="13" t="s">
        <v>290</v>
      </c>
      <c r="J4557" s="11" t="s">
        <v>24</v>
      </c>
      <c r="K4557" s="11" t="s">
        <v>25</v>
      </c>
      <c r="L4557" s="11" t="s">
        <v>39</v>
      </c>
      <c r="M4557" s="11" t="s">
        <v>40</v>
      </c>
      <c r="N4557" s="11" t="s">
        <v>624</v>
      </c>
      <c r="O4557" s="11" t="s">
        <v>29</v>
      </c>
      <c r="P4557" s="11"/>
      <c r="Q4557" s="16" t="s">
        <v>19869</v>
      </c>
      <c r="R4557" s="11" t="s">
        <v>42</v>
      </c>
      <c r="S4557" s="11" t="s">
        <v>19870</v>
      </c>
      <c r="T4557" s="11" t="s">
        <v>19871</v>
      </c>
    </row>
    <row x14ac:dyDescent="0.25" r="4558" customHeight="1" ht="19.5">
      <c r="A4558" s="25">
        <v>45209</v>
      </c>
      <c r="B4558" s="11" t="s">
        <v>19872</v>
      </c>
      <c r="C4558" s="11" t="s">
        <v>5363</v>
      </c>
      <c r="D4558" s="11"/>
      <c r="E4558" s="13">
        <v>16671735919</v>
      </c>
      <c r="F4558" s="11" t="s">
        <v>19873</v>
      </c>
      <c r="G4558" s="11" t="s">
        <v>74</v>
      </c>
      <c r="H4558" s="11"/>
      <c r="I4558" s="13" t="s">
        <v>735</v>
      </c>
      <c r="J4558" s="11" t="s">
        <v>24</v>
      </c>
      <c r="K4558" s="11" t="s">
        <v>25</v>
      </c>
      <c r="L4558" s="11" t="s">
        <v>39</v>
      </c>
      <c r="M4558" s="11" t="s">
        <v>40</v>
      </c>
      <c r="N4558" s="11" t="s">
        <v>624</v>
      </c>
      <c r="O4558" s="11" t="s">
        <v>29</v>
      </c>
      <c r="P4558" s="11"/>
      <c r="Q4558" s="16" t="s">
        <v>19874</v>
      </c>
      <c r="R4558" s="11" t="s">
        <v>42</v>
      </c>
      <c r="S4558" s="11" t="s">
        <v>19875</v>
      </c>
      <c r="T4558" s="11" t="s">
        <v>19876</v>
      </c>
    </row>
    <row x14ac:dyDescent="0.25" r="4559" customHeight="1" ht="19.5">
      <c r="A4559" s="25">
        <v>45209</v>
      </c>
      <c r="B4559" s="11" t="s">
        <v>19877</v>
      </c>
      <c r="C4559" s="11" t="s">
        <v>5363</v>
      </c>
      <c r="D4559" s="11"/>
      <c r="E4559" s="13">
        <v>13177057672</v>
      </c>
      <c r="F4559" s="11" t="s">
        <v>19878</v>
      </c>
      <c r="G4559" s="11" t="s">
        <v>74</v>
      </c>
      <c r="H4559" s="11"/>
      <c r="I4559" s="13" t="s">
        <v>272</v>
      </c>
      <c r="J4559" s="11" t="s">
        <v>24</v>
      </c>
      <c r="K4559" s="11" t="s">
        <v>25</v>
      </c>
      <c r="L4559" s="11" t="s">
        <v>39</v>
      </c>
      <c r="M4559" s="11" t="s">
        <v>40</v>
      </c>
      <c r="N4559" s="11" t="s">
        <v>624</v>
      </c>
      <c r="O4559" s="11" t="s">
        <v>29</v>
      </c>
      <c r="P4559" s="11"/>
      <c r="Q4559" s="16" t="s">
        <v>19879</v>
      </c>
      <c r="R4559" s="11" t="s">
        <v>42</v>
      </c>
      <c r="S4559" s="11" t="s">
        <v>19880</v>
      </c>
      <c r="T4559" s="11" t="s">
        <v>19881</v>
      </c>
    </row>
    <row x14ac:dyDescent="0.25" r="4560" customHeight="1" ht="19.5">
      <c r="A4560" s="25">
        <v>45209</v>
      </c>
      <c r="B4560" s="11" t="s">
        <v>19882</v>
      </c>
      <c r="C4560" s="11" t="s">
        <v>5363</v>
      </c>
      <c r="D4560" s="11"/>
      <c r="E4560" s="13">
        <v>17671321299</v>
      </c>
      <c r="F4560" s="11" t="s">
        <v>1190</v>
      </c>
      <c r="G4560" s="11" t="s">
        <v>62</v>
      </c>
      <c r="H4560" s="11"/>
      <c r="I4560" s="13" t="s">
        <v>75</v>
      </c>
      <c r="J4560" s="11" t="s">
        <v>24</v>
      </c>
      <c r="K4560" s="11" t="s">
        <v>25</v>
      </c>
      <c r="L4560" s="11" t="s">
        <v>39</v>
      </c>
      <c r="M4560" s="11" t="s">
        <v>40</v>
      </c>
      <c r="N4560" s="11" t="s">
        <v>624</v>
      </c>
      <c r="O4560" s="11" t="s">
        <v>29</v>
      </c>
      <c r="P4560" s="11"/>
      <c r="Q4560" s="16" t="s">
        <v>19883</v>
      </c>
      <c r="R4560" s="11" t="s">
        <v>42</v>
      </c>
      <c r="S4560" s="11" t="s">
        <v>19884</v>
      </c>
      <c r="T4560" s="11" t="s">
        <v>19885</v>
      </c>
    </row>
    <row x14ac:dyDescent="0.25" r="4561" customHeight="1" ht="19.5">
      <c r="A4561" s="25">
        <v>45209</v>
      </c>
      <c r="B4561" s="11" t="s">
        <v>19886</v>
      </c>
      <c r="C4561" s="11" t="s">
        <v>5363</v>
      </c>
      <c r="D4561" s="11"/>
      <c r="E4561" s="13">
        <v>18671745215</v>
      </c>
      <c r="F4561" s="11" t="s">
        <v>19887</v>
      </c>
      <c r="G4561" s="11" t="s">
        <v>289</v>
      </c>
      <c r="H4561" s="11"/>
      <c r="I4561" s="13" t="s">
        <v>1504</v>
      </c>
      <c r="J4561" s="11" t="s">
        <v>24</v>
      </c>
      <c r="K4561" s="11" t="s">
        <v>25</v>
      </c>
      <c r="L4561" s="11" t="s">
        <v>39</v>
      </c>
      <c r="M4561" s="11" t="s">
        <v>27</v>
      </c>
      <c r="N4561" s="11" t="s">
        <v>624</v>
      </c>
      <c r="O4561" s="11" t="s">
        <v>29</v>
      </c>
      <c r="P4561" s="11"/>
      <c r="Q4561" s="16" t="s">
        <v>19888</v>
      </c>
      <c r="R4561" s="11" t="s">
        <v>42</v>
      </c>
      <c r="S4561" s="11" t="s">
        <v>19889</v>
      </c>
      <c r="T4561" s="11" t="s">
        <v>19890</v>
      </c>
    </row>
    <row x14ac:dyDescent="0.25" r="4562" customHeight="1" ht="19.5">
      <c r="A4562" s="25">
        <v>45209</v>
      </c>
      <c r="B4562" s="11" t="s">
        <v>19891</v>
      </c>
      <c r="C4562" s="11" t="s">
        <v>5363</v>
      </c>
      <c r="D4562" s="11"/>
      <c r="E4562" s="13">
        <v>18672104963</v>
      </c>
      <c r="F4562" s="11" t="s">
        <v>19892</v>
      </c>
      <c r="G4562" s="11" t="s">
        <v>74</v>
      </c>
      <c r="H4562" s="11"/>
      <c r="I4562" s="13" t="s">
        <v>254</v>
      </c>
      <c r="J4562" s="11" t="s">
        <v>24</v>
      </c>
      <c r="K4562" s="11" t="s">
        <v>25</v>
      </c>
      <c r="L4562" s="11" t="s">
        <v>39</v>
      </c>
      <c r="M4562" s="11" t="s">
        <v>40</v>
      </c>
      <c r="N4562" s="11" t="s">
        <v>624</v>
      </c>
      <c r="O4562" s="11" t="s">
        <v>29</v>
      </c>
      <c r="P4562" s="11"/>
      <c r="Q4562" s="16" t="s">
        <v>19893</v>
      </c>
      <c r="R4562" s="11" t="s">
        <v>42</v>
      </c>
      <c r="S4562" s="11" t="s">
        <v>19894</v>
      </c>
      <c r="T4562" s="11" t="s">
        <v>19895</v>
      </c>
    </row>
    <row x14ac:dyDescent="0.25" r="4563" customHeight="1" ht="19.5">
      <c r="A4563" s="25">
        <v>45209</v>
      </c>
      <c r="B4563" s="11" t="s">
        <v>19896</v>
      </c>
      <c r="C4563" s="11" t="s">
        <v>5363</v>
      </c>
      <c r="D4563" s="11"/>
      <c r="E4563" s="13">
        <v>15671029666</v>
      </c>
      <c r="F4563" s="11" t="s">
        <v>19897</v>
      </c>
      <c r="G4563" s="11" t="s">
        <v>74</v>
      </c>
      <c r="H4563" s="11"/>
      <c r="I4563" s="13" t="s">
        <v>75</v>
      </c>
      <c r="J4563" s="11" t="s">
        <v>24</v>
      </c>
      <c r="K4563" s="11" t="s">
        <v>25</v>
      </c>
      <c r="L4563" s="11" t="s">
        <v>39</v>
      </c>
      <c r="M4563" s="11" t="s">
        <v>40</v>
      </c>
      <c r="N4563" s="11" t="s">
        <v>624</v>
      </c>
      <c r="O4563" s="11" t="s">
        <v>29</v>
      </c>
      <c r="P4563" s="11"/>
      <c r="Q4563" s="16" t="s">
        <v>19898</v>
      </c>
      <c r="R4563" s="11" t="s">
        <v>42</v>
      </c>
      <c r="S4563" s="11" t="s">
        <v>19899</v>
      </c>
      <c r="T4563" s="11" t="s">
        <v>19900</v>
      </c>
    </row>
    <row x14ac:dyDescent="0.25" r="4564" customHeight="1" ht="19.5">
      <c r="A4564" s="25">
        <v>45209</v>
      </c>
      <c r="B4564" s="11" t="s">
        <v>19901</v>
      </c>
      <c r="C4564" s="11" t="s">
        <v>5363</v>
      </c>
      <c r="D4564" s="11"/>
      <c r="E4564" s="13">
        <v>15572726320</v>
      </c>
      <c r="F4564" s="11" t="s">
        <v>19902</v>
      </c>
      <c r="G4564" s="11" t="s">
        <v>37</v>
      </c>
      <c r="H4564" s="11"/>
      <c r="I4564" s="13" t="s">
        <v>19903</v>
      </c>
      <c r="J4564" s="11" t="s">
        <v>24</v>
      </c>
      <c r="K4564" s="11" t="s">
        <v>25</v>
      </c>
      <c r="L4564" s="11" t="s">
        <v>39</v>
      </c>
      <c r="M4564" s="11" t="s">
        <v>27</v>
      </c>
      <c r="N4564" s="11" t="s">
        <v>624</v>
      </c>
      <c r="O4564" s="11" t="s">
        <v>29</v>
      </c>
      <c r="P4564" s="11"/>
      <c r="Q4564" s="16" t="s">
        <v>19904</v>
      </c>
      <c r="R4564" s="11" t="s">
        <v>42</v>
      </c>
      <c r="S4564" s="11" t="s">
        <v>19905</v>
      </c>
      <c r="T4564" s="11" t="s">
        <v>19906</v>
      </c>
    </row>
    <row x14ac:dyDescent="0.25" r="4565" customHeight="1" ht="19.5">
      <c r="A4565" s="25">
        <v>45209</v>
      </c>
      <c r="B4565" s="11" t="s">
        <v>19907</v>
      </c>
      <c r="C4565" s="11" t="s">
        <v>6926</v>
      </c>
      <c r="D4565" s="11"/>
      <c r="E4565" s="13">
        <v>15587953017</v>
      </c>
      <c r="F4565" s="11" t="s">
        <v>18220</v>
      </c>
      <c r="G4565" s="11" t="s">
        <v>74</v>
      </c>
      <c r="H4565" s="11"/>
      <c r="I4565" s="13">
        <v>10015</v>
      </c>
      <c r="J4565" s="11" t="s">
        <v>24</v>
      </c>
      <c r="K4565" s="11" t="s">
        <v>25</v>
      </c>
      <c r="L4565" s="11" t="s">
        <v>26</v>
      </c>
      <c r="M4565" s="11" t="s">
        <v>27</v>
      </c>
      <c r="N4565" s="11" t="s">
        <v>28</v>
      </c>
      <c r="O4565" s="11" t="s">
        <v>29</v>
      </c>
      <c r="P4565" s="11"/>
      <c r="Q4565" s="16" t="s">
        <v>19908</v>
      </c>
      <c r="R4565" s="11" t="s">
        <v>31</v>
      </c>
      <c r="S4565" s="11" t="s">
        <v>19909</v>
      </c>
      <c r="T4565" s="11" t="s">
        <v>19910</v>
      </c>
    </row>
    <row x14ac:dyDescent="0.25" r="4566" customHeight="1" ht="19.5">
      <c r="A4566" s="25">
        <v>45209</v>
      </c>
      <c r="B4566" s="11" t="s">
        <v>19911</v>
      </c>
      <c r="C4566" s="11" t="s">
        <v>5363</v>
      </c>
      <c r="D4566" s="11"/>
      <c r="E4566" s="13">
        <v>18572399789</v>
      </c>
      <c r="F4566" s="11" t="s">
        <v>19912</v>
      </c>
      <c r="G4566" s="11" t="s">
        <v>216</v>
      </c>
      <c r="H4566" s="11"/>
      <c r="I4566" s="13" t="s">
        <v>110</v>
      </c>
      <c r="J4566" s="11" t="s">
        <v>24</v>
      </c>
      <c r="K4566" s="11" t="s">
        <v>25</v>
      </c>
      <c r="L4566" s="11" t="s">
        <v>39</v>
      </c>
      <c r="M4566" s="11" t="s">
        <v>40</v>
      </c>
      <c r="N4566" s="11" t="s">
        <v>624</v>
      </c>
      <c r="O4566" s="11" t="s">
        <v>29</v>
      </c>
      <c r="P4566" s="11"/>
      <c r="Q4566" s="16" t="s">
        <v>19913</v>
      </c>
      <c r="R4566" s="11" t="s">
        <v>42</v>
      </c>
      <c r="S4566" s="11" t="s">
        <v>19914</v>
      </c>
      <c r="T4566" s="11" t="s">
        <v>19915</v>
      </c>
    </row>
    <row x14ac:dyDescent="0.25" r="4567" customHeight="1" ht="19.5">
      <c r="A4567" s="25">
        <v>45209</v>
      </c>
      <c r="B4567" s="11" t="s">
        <v>19916</v>
      </c>
      <c r="C4567" s="11" t="s">
        <v>5363</v>
      </c>
      <c r="D4567" s="11"/>
      <c r="E4567" s="13">
        <v>18571045793</v>
      </c>
      <c r="F4567" s="11" t="s">
        <v>19917</v>
      </c>
      <c r="G4567" s="11" t="s">
        <v>74</v>
      </c>
      <c r="H4567" s="11"/>
      <c r="I4567" s="13" t="s">
        <v>211</v>
      </c>
      <c r="J4567" s="11" t="s">
        <v>24</v>
      </c>
      <c r="K4567" s="11" t="s">
        <v>25</v>
      </c>
      <c r="L4567" s="11" t="s">
        <v>39</v>
      </c>
      <c r="M4567" s="11" t="s">
        <v>40</v>
      </c>
      <c r="N4567" s="11" t="s">
        <v>624</v>
      </c>
      <c r="O4567" s="11" t="s">
        <v>29</v>
      </c>
      <c r="P4567" s="11"/>
      <c r="Q4567" s="16" t="s">
        <v>19918</v>
      </c>
      <c r="R4567" s="11" t="s">
        <v>42</v>
      </c>
      <c r="S4567" s="11" t="s">
        <v>19919</v>
      </c>
      <c r="T4567" s="11" t="s">
        <v>19920</v>
      </c>
    </row>
    <row x14ac:dyDescent="0.25" r="4568" customHeight="1" ht="19.5">
      <c r="A4568" s="25">
        <v>45209</v>
      </c>
      <c r="B4568" s="11" t="s">
        <v>19921</v>
      </c>
      <c r="C4568" s="11" t="s">
        <v>180</v>
      </c>
      <c r="D4568" s="11"/>
      <c r="E4568" s="13" t="s">
        <v>19922</v>
      </c>
      <c r="F4568" s="11" t="s">
        <v>19923</v>
      </c>
      <c r="G4568" s="11" t="s">
        <v>216</v>
      </c>
      <c r="H4568" s="11" t="s">
        <v>86</v>
      </c>
      <c r="I4568" s="13" t="s">
        <v>49</v>
      </c>
      <c r="J4568" s="11" t="s">
        <v>24</v>
      </c>
      <c r="K4568" s="11" t="s">
        <v>25</v>
      </c>
      <c r="L4568" s="11" t="s">
        <v>39</v>
      </c>
      <c r="M4568" s="11" t="s">
        <v>40</v>
      </c>
      <c r="N4568" s="11" t="s">
        <v>183</v>
      </c>
      <c r="O4568" s="11" t="s">
        <v>29</v>
      </c>
      <c r="P4568" s="11"/>
      <c r="Q4568" s="16" t="s">
        <v>19924</v>
      </c>
      <c r="R4568" s="11" t="s">
        <v>51</v>
      </c>
      <c r="S4568" s="11" t="s">
        <v>19925</v>
      </c>
      <c r="T4568" s="11"/>
    </row>
    <row x14ac:dyDescent="0.25" r="4569" customHeight="1" ht="19.5">
      <c r="A4569" s="25">
        <v>45209</v>
      </c>
      <c r="B4569" s="11" t="s">
        <v>19926</v>
      </c>
      <c r="C4569" s="11" t="s">
        <v>180</v>
      </c>
      <c r="D4569" s="11"/>
      <c r="E4569" s="13" t="s">
        <v>19927</v>
      </c>
      <c r="F4569" s="11" t="s">
        <v>19928</v>
      </c>
      <c r="G4569" s="11" t="s">
        <v>74</v>
      </c>
      <c r="H4569" s="11" t="s">
        <v>86</v>
      </c>
      <c r="I4569" s="13" t="s">
        <v>259</v>
      </c>
      <c r="J4569" s="11" t="s">
        <v>24</v>
      </c>
      <c r="K4569" s="11" t="s">
        <v>25</v>
      </c>
      <c r="L4569" s="11" t="s">
        <v>39</v>
      </c>
      <c r="M4569" s="11" t="s">
        <v>149</v>
      </c>
      <c r="N4569" s="11" t="s">
        <v>183</v>
      </c>
      <c r="O4569" s="11" t="s">
        <v>29</v>
      </c>
      <c r="P4569" s="11"/>
      <c r="Q4569" s="16" t="s">
        <v>19929</v>
      </c>
      <c r="R4569" s="11" t="s">
        <v>51</v>
      </c>
      <c r="S4569" s="11" t="s">
        <v>19930</v>
      </c>
      <c r="T4569" s="11"/>
    </row>
    <row x14ac:dyDescent="0.25" r="4570" customHeight="1" ht="19.5">
      <c r="A4570" s="25">
        <v>45209</v>
      </c>
      <c r="B4570" s="11" t="s">
        <v>19931</v>
      </c>
      <c r="C4570" s="11" t="s">
        <v>46</v>
      </c>
      <c r="D4570" s="11"/>
      <c r="E4570" s="13">
        <v>13135822935</v>
      </c>
      <c r="F4570" s="11" t="s">
        <v>19932</v>
      </c>
      <c r="G4570" s="11" t="s">
        <v>62</v>
      </c>
      <c r="H4570" s="11"/>
      <c r="I4570" s="13" t="s">
        <v>68</v>
      </c>
      <c r="J4570" s="11" t="s">
        <v>24</v>
      </c>
      <c r="K4570" s="11" t="s">
        <v>25</v>
      </c>
      <c r="L4570" s="11" t="s">
        <v>39</v>
      </c>
      <c r="M4570" s="11" t="s">
        <v>40</v>
      </c>
      <c r="N4570" s="11" t="s">
        <v>28</v>
      </c>
      <c r="O4570" s="11" t="s">
        <v>29</v>
      </c>
      <c r="P4570" s="11"/>
      <c r="Q4570" s="16" t="s">
        <v>19933</v>
      </c>
      <c r="R4570" s="11" t="s">
        <v>51</v>
      </c>
      <c r="S4570" s="11" t="s">
        <v>19934</v>
      </c>
      <c r="T4570" s="11"/>
    </row>
    <row x14ac:dyDescent="0.25" r="4571" customHeight="1" ht="19.5">
      <c r="A4571" s="25">
        <v>45209</v>
      </c>
      <c r="B4571" s="11" t="s">
        <v>19935</v>
      </c>
      <c r="C4571" s="11" t="s">
        <v>180</v>
      </c>
      <c r="D4571" s="11"/>
      <c r="E4571" s="13">
        <v>13085154203</v>
      </c>
      <c r="F4571" s="11" t="s">
        <v>19936</v>
      </c>
      <c r="G4571" s="11" t="s">
        <v>115</v>
      </c>
      <c r="H4571" s="11" t="s">
        <v>98</v>
      </c>
      <c r="I4571" s="13" t="s">
        <v>211</v>
      </c>
      <c r="J4571" s="11" t="s">
        <v>24</v>
      </c>
      <c r="K4571" s="11" t="s">
        <v>25</v>
      </c>
      <c r="L4571" s="11" t="s">
        <v>39</v>
      </c>
      <c r="M4571" s="11" t="s">
        <v>40</v>
      </c>
      <c r="N4571" s="11" t="s">
        <v>183</v>
      </c>
      <c r="O4571" s="11" t="s">
        <v>29</v>
      </c>
      <c r="P4571" s="11"/>
      <c r="Q4571" s="16" t="s">
        <v>19937</v>
      </c>
      <c r="R4571" s="11" t="s">
        <v>51</v>
      </c>
      <c r="S4571" s="11" t="s">
        <v>19938</v>
      </c>
      <c r="T4571" s="11"/>
    </row>
    <row x14ac:dyDescent="0.25" r="4572" customHeight="1" ht="19.5">
      <c r="A4572" s="25">
        <v>45209</v>
      </c>
      <c r="B4572" s="11" t="s">
        <v>19939</v>
      </c>
      <c r="C4572" s="11" t="s">
        <v>180</v>
      </c>
      <c r="D4572" s="11"/>
      <c r="E4572" s="13">
        <v>13094167448</v>
      </c>
      <c r="F4572" s="11" t="s">
        <v>19940</v>
      </c>
      <c r="G4572" s="11" t="s">
        <v>289</v>
      </c>
      <c r="H4572" s="11"/>
      <c r="I4572" s="13" t="s">
        <v>226</v>
      </c>
      <c r="J4572" s="11" t="s">
        <v>24</v>
      </c>
      <c r="K4572" s="11" t="s">
        <v>25</v>
      </c>
      <c r="L4572" s="11" t="s">
        <v>39</v>
      </c>
      <c r="M4572" s="11" t="s">
        <v>27</v>
      </c>
      <c r="N4572" s="11" t="s">
        <v>183</v>
      </c>
      <c r="O4572" s="11" t="s">
        <v>29</v>
      </c>
      <c r="P4572" s="11"/>
      <c r="Q4572" s="16" t="s">
        <v>19941</v>
      </c>
      <c r="R4572" s="11" t="s">
        <v>51</v>
      </c>
      <c r="S4572" s="11" t="s">
        <v>19942</v>
      </c>
      <c r="T4572" s="11"/>
    </row>
    <row x14ac:dyDescent="0.25" r="4573" customHeight="1" ht="19.5">
      <c r="A4573" s="25">
        <v>45209</v>
      </c>
      <c r="B4573" s="11" t="s">
        <v>19943</v>
      </c>
      <c r="C4573" s="11" t="s">
        <v>180</v>
      </c>
      <c r="D4573" s="11"/>
      <c r="E4573" s="13">
        <v>13227251436</v>
      </c>
      <c r="F4573" s="11" t="s">
        <v>19944</v>
      </c>
      <c r="G4573" s="11" t="s">
        <v>289</v>
      </c>
      <c r="H4573" s="11"/>
      <c r="I4573" s="13" t="s">
        <v>735</v>
      </c>
      <c r="J4573" s="11" t="s">
        <v>24</v>
      </c>
      <c r="K4573" s="11" t="s">
        <v>25</v>
      </c>
      <c r="L4573" s="11" t="s">
        <v>39</v>
      </c>
      <c r="M4573" s="11" t="s">
        <v>40</v>
      </c>
      <c r="N4573" s="11" t="s">
        <v>183</v>
      </c>
      <c r="O4573" s="11" t="s">
        <v>29</v>
      </c>
      <c r="P4573" s="11"/>
      <c r="Q4573" s="16" t="s">
        <v>19945</v>
      </c>
      <c r="R4573" s="11" t="s">
        <v>51</v>
      </c>
      <c r="S4573" s="11" t="s">
        <v>19946</v>
      </c>
      <c r="T4573" s="11"/>
    </row>
    <row x14ac:dyDescent="0.25" r="4574" customHeight="1" ht="19.5">
      <c r="A4574" s="25">
        <v>45209</v>
      </c>
      <c r="B4574" s="11" t="s">
        <v>19947</v>
      </c>
      <c r="C4574" s="11" t="s">
        <v>180</v>
      </c>
      <c r="D4574" s="11"/>
      <c r="E4574" s="13">
        <v>15549288076</v>
      </c>
      <c r="F4574" s="11" t="s">
        <v>19948</v>
      </c>
      <c r="G4574" s="11" t="s">
        <v>289</v>
      </c>
      <c r="H4574" s="11"/>
      <c r="I4574" s="13" t="s">
        <v>136</v>
      </c>
      <c r="J4574" s="11" t="s">
        <v>24</v>
      </c>
      <c r="K4574" s="11" t="s">
        <v>25</v>
      </c>
      <c r="L4574" s="11" t="s">
        <v>39</v>
      </c>
      <c r="M4574" s="11" t="s">
        <v>40</v>
      </c>
      <c r="N4574" s="11" t="s">
        <v>183</v>
      </c>
      <c r="O4574" s="11" t="s">
        <v>29</v>
      </c>
      <c r="P4574" s="11"/>
      <c r="Q4574" s="16" t="s">
        <v>19949</v>
      </c>
      <c r="R4574" s="11" t="s">
        <v>51</v>
      </c>
      <c r="S4574" s="11" t="s">
        <v>19950</v>
      </c>
      <c r="T4574" s="11"/>
    </row>
    <row x14ac:dyDescent="0.25" r="4575" customHeight="1" ht="19.5">
      <c r="A4575" s="25">
        <v>45209</v>
      </c>
      <c r="B4575" s="11" t="s">
        <v>19951</v>
      </c>
      <c r="C4575" s="11" t="s">
        <v>180</v>
      </c>
      <c r="D4575" s="11"/>
      <c r="E4575" s="13">
        <v>15571765988</v>
      </c>
      <c r="F4575" s="11" t="s">
        <v>19952</v>
      </c>
      <c r="G4575" s="11" t="s">
        <v>289</v>
      </c>
      <c r="H4575" s="11"/>
      <c r="I4575" s="13" t="s">
        <v>663</v>
      </c>
      <c r="J4575" s="11" t="s">
        <v>24</v>
      </c>
      <c r="K4575" s="11" t="s">
        <v>25</v>
      </c>
      <c r="L4575" s="11" t="s">
        <v>39</v>
      </c>
      <c r="M4575" s="11" t="s">
        <v>40</v>
      </c>
      <c r="N4575" s="11" t="s">
        <v>183</v>
      </c>
      <c r="O4575" s="11" t="s">
        <v>29</v>
      </c>
      <c r="P4575" s="11"/>
      <c r="Q4575" s="16" t="s">
        <v>19953</v>
      </c>
      <c r="R4575" s="11" t="s">
        <v>51</v>
      </c>
      <c r="S4575" s="11" t="s">
        <v>19954</v>
      </c>
      <c r="T4575" s="11"/>
    </row>
    <row x14ac:dyDescent="0.25" r="4576" customHeight="1" ht="19.5">
      <c r="A4576" s="25">
        <v>45209</v>
      </c>
      <c r="B4576" s="11" t="s">
        <v>19955</v>
      </c>
      <c r="C4576" s="11" t="s">
        <v>341</v>
      </c>
      <c r="D4576" s="11"/>
      <c r="E4576" s="13">
        <v>13277235090</v>
      </c>
      <c r="F4576" s="11" t="s">
        <v>19956</v>
      </c>
      <c r="G4576" s="11" t="s">
        <v>115</v>
      </c>
      <c r="H4576" s="11"/>
      <c r="I4576" s="13" t="s">
        <v>116</v>
      </c>
      <c r="J4576" s="11" t="s">
        <v>24</v>
      </c>
      <c r="K4576" s="11" t="s">
        <v>25</v>
      </c>
      <c r="L4576" s="11" t="s">
        <v>39</v>
      </c>
      <c r="M4576" s="11" t="s">
        <v>27</v>
      </c>
      <c r="N4576" s="11" t="s">
        <v>28</v>
      </c>
      <c r="O4576" s="11" t="s">
        <v>29</v>
      </c>
      <c r="P4576" s="11"/>
      <c r="Q4576" s="16" t="s">
        <v>19957</v>
      </c>
      <c r="R4576" s="11" t="s">
        <v>42</v>
      </c>
      <c r="S4576" s="11" t="s">
        <v>19958</v>
      </c>
      <c r="T4576" s="11" t="s">
        <v>19959</v>
      </c>
    </row>
    <row x14ac:dyDescent="0.25" r="4577" customHeight="1" ht="19.5">
      <c r="A4577" s="25">
        <v>45209</v>
      </c>
      <c r="B4577" s="11" t="s">
        <v>19960</v>
      </c>
      <c r="C4577" s="11" t="s">
        <v>180</v>
      </c>
      <c r="D4577" s="11"/>
      <c r="E4577" s="13">
        <v>15572710574</v>
      </c>
      <c r="F4577" s="11" t="s">
        <v>19961</v>
      </c>
      <c r="G4577" s="11" t="s">
        <v>115</v>
      </c>
      <c r="H4577" s="11"/>
      <c r="I4577" s="13" t="s">
        <v>68</v>
      </c>
      <c r="J4577" s="11" t="s">
        <v>24</v>
      </c>
      <c r="K4577" s="11" t="s">
        <v>25</v>
      </c>
      <c r="L4577" s="11" t="s">
        <v>39</v>
      </c>
      <c r="M4577" s="11" t="s">
        <v>27</v>
      </c>
      <c r="N4577" s="11" t="s">
        <v>183</v>
      </c>
      <c r="O4577" s="11" t="s">
        <v>29</v>
      </c>
      <c r="P4577" s="11"/>
      <c r="Q4577" s="16" t="s">
        <v>19962</v>
      </c>
      <c r="R4577" s="11" t="s">
        <v>51</v>
      </c>
      <c r="S4577" s="11" t="s">
        <v>19963</v>
      </c>
      <c r="T4577" s="11"/>
    </row>
    <row x14ac:dyDescent="0.25" r="4578" customHeight="1" ht="19.5">
      <c r="A4578" s="25">
        <v>45209</v>
      </c>
      <c r="B4578" s="11" t="s">
        <v>19964</v>
      </c>
      <c r="C4578" s="11" t="s">
        <v>545</v>
      </c>
      <c r="D4578" s="11"/>
      <c r="E4578" s="13">
        <v>18672661883</v>
      </c>
      <c r="F4578" s="11" t="s">
        <v>18347</v>
      </c>
      <c r="G4578" s="11" t="s">
        <v>37</v>
      </c>
      <c r="H4578" s="11"/>
      <c r="I4578" s="13" t="s">
        <v>57</v>
      </c>
      <c r="J4578" s="11" t="s">
        <v>24</v>
      </c>
      <c r="K4578" s="11" t="s">
        <v>25</v>
      </c>
      <c r="L4578" s="11" t="s">
        <v>39</v>
      </c>
      <c r="M4578" s="11" t="s">
        <v>40</v>
      </c>
      <c r="N4578" s="11" t="s">
        <v>28</v>
      </c>
      <c r="O4578" s="11" t="s">
        <v>29</v>
      </c>
      <c r="P4578" s="11"/>
      <c r="Q4578" s="16" t="s">
        <v>19965</v>
      </c>
      <c r="R4578" s="11" t="s">
        <v>42</v>
      </c>
      <c r="S4578" s="11" t="s">
        <v>19966</v>
      </c>
      <c r="T4578" s="11" t="s">
        <v>19967</v>
      </c>
    </row>
    <row x14ac:dyDescent="0.25" r="4579" customHeight="1" ht="19.5">
      <c r="A4579" s="25">
        <v>45209</v>
      </c>
      <c r="B4579" s="11" t="s">
        <v>19968</v>
      </c>
      <c r="C4579" s="11" t="s">
        <v>691</v>
      </c>
      <c r="D4579" s="11"/>
      <c r="E4579" s="13">
        <v>15897560549</v>
      </c>
      <c r="F4579" s="11" t="s">
        <v>19969</v>
      </c>
      <c r="G4579" s="11" t="s">
        <v>216</v>
      </c>
      <c r="H4579" s="11"/>
      <c r="I4579" s="13" t="s">
        <v>75</v>
      </c>
      <c r="J4579" s="11" t="s">
        <v>24</v>
      </c>
      <c r="K4579" s="11" t="s">
        <v>25</v>
      </c>
      <c r="L4579" s="11" t="s">
        <v>39</v>
      </c>
      <c r="M4579" s="11" t="s">
        <v>40</v>
      </c>
      <c r="N4579" s="11" t="s">
        <v>28</v>
      </c>
      <c r="O4579" s="11" t="s">
        <v>29</v>
      </c>
      <c r="P4579" s="11"/>
      <c r="Q4579" s="16" t="s">
        <v>19970</v>
      </c>
      <c r="R4579" s="11" t="s">
        <v>42</v>
      </c>
      <c r="S4579" s="11" t="s">
        <v>19971</v>
      </c>
      <c r="T4579" s="11" t="s">
        <v>19972</v>
      </c>
    </row>
    <row x14ac:dyDescent="0.25" r="4580" customHeight="1" ht="19.5">
      <c r="A4580" s="25">
        <v>45209</v>
      </c>
      <c r="B4580" s="11" t="s">
        <v>19973</v>
      </c>
      <c r="C4580" s="11" t="s">
        <v>341</v>
      </c>
      <c r="D4580" s="11"/>
      <c r="E4580" s="13">
        <v>15997526983</v>
      </c>
      <c r="F4580" s="11" t="s">
        <v>19974</v>
      </c>
      <c r="G4580" s="11" t="s">
        <v>48</v>
      </c>
      <c r="H4580" s="11"/>
      <c r="I4580" s="13" t="s">
        <v>796</v>
      </c>
      <c r="J4580" s="11" t="s">
        <v>24</v>
      </c>
      <c r="K4580" s="11" t="s">
        <v>25</v>
      </c>
      <c r="L4580" s="11" t="s">
        <v>39</v>
      </c>
      <c r="M4580" s="11" t="s">
        <v>40</v>
      </c>
      <c r="N4580" s="11" t="s">
        <v>28</v>
      </c>
      <c r="O4580" s="11" t="s">
        <v>29</v>
      </c>
      <c r="P4580" s="11"/>
      <c r="Q4580" s="16" t="s">
        <v>19975</v>
      </c>
      <c r="R4580" s="11" t="s">
        <v>42</v>
      </c>
      <c r="S4580" s="11" t="s">
        <v>19976</v>
      </c>
      <c r="T4580" s="11" t="s">
        <v>19977</v>
      </c>
    </row>
    <row x14ac:dyDescent="0.25" r="4581" customHeight="1" ht="19.5">
      <c r="A4581" s="25">
        <v>45209</v>
      </c>
      <c r="B4581" s="11" t="s">
        <v>19978</v>
      </c>
      <c r="C4581" s="11" t="s">
        <v>180</v>
      </c>
      <c r="D4581" s="11"/>
      <c r="E4581" s="13">
        <v>15697275361</v>
      </c>
      <c r="F4581" s="11" t="s">
        <v>19979</v>
      </c>
      <c r="G4581" s="11" t="s">
        <v>48</v>
      </c>
      <c r="H4581" s="11"/>
      <c r="I4581" s="13" t="s">
        <v>615</v>
      </c>
      <c r="J4581" s="11" t="s">
        <v>24</v>
      </c>
      <c r="K4581" s="11" t="s">
        <v>25</v>
      </c>
      <c r="L4581" s="11" t="s">
        <v>39</v>
      </c>
      <c r="M4581" s="11" t="s">
        <v>40</v>
      </c>
      <c r="N4581" s="11" t="s">
        <v>183</v>
      </c>
      <c r="O4581" s="11" t="s">
        <v>29</v>
      </c>
      <c r="P4581" s="11"/>
      <c r="Q4581" s="16" t="s">
        <v>19980</v>
      </c>
      <c r="R4581" s="11" t="s">
        <v>51</v>
      </c>
      <c r="S4581" s="11" t="s">
        <v>19981</v>
      </c>
      <c r="T4581" s="11"/>
    </row>
    <row x14ac:dyDescent="0.25" r="4582" customHeight="1" ht="19.5">
      <c r="A4582" s="25">
        <v>45209</v>
      </c>
      <c r="B4582" s="11" t="s">
        <v>19982</v>
      </c>
      <c r="C4582" s="11" t="s">
        <v>180</v>
      </c>
      <c r="D4582" s="11"/>
      <c r="E4582" s="13">
        <v>16671003296</v>
      </c>
      <c r="F4582" s="11" t="s">
        <v>19983</v>
      </c>
      <c r="G4582" s="11" t="s">
        <v>216</v>
      </c>
      <c r="H4582" s="11" t="s">
        <v>98</v>
      </c>
      <c r="I4582" s="13" t="s">
        <v>254</v>
      </c>
      <c r="J4582" s="11" t="s">
        <v>24</v>
      </c>
      <c r="K4582" s="11" t="s">
        <v>25</v>
      </c>
      <c r="L4582" s="11" t="s">
        <v>39</v>
      </c>
      <c r="M4582" s="11" t="s">
        <v>40</v>
      </c>
      <c r="N4582" s="11" t="s">
        <v>183</v>
      </c>
      <c r="O4582" s="11" t="s">
        <v>29</v>
      </c>
      <c r="P4582" s="11"/>
      <c r="Q4582" s="16" t="s">
        <v>19984</v>
      </c>
      <c r="R4582" s="11" t="s">
        <v>51</v>
      </c>
      <c r="S4582" s="11" t="s">
        <v>19985</v>
      </c>
      <c r="T4582" s="11"/>
    </row>
    <row x14ac:dyDescent="0.25" r="4583" customHeight="1" ht="19.5">
      <c r="A4583" s="25">
        <v>45209</v>
      </c>
      <c r="B4583" s="11" t="s">
        <v>19986</v>
      </c>
      <c r="C4583" s="11" t="s">
        <v>180</v>
      </c>
      <c r="D4583" s="11"/>
      <c r="E4583" s="13">
        <v>18671603934</v>
      </c>
      <c r="F4583" s="11" t="s">
        <v>19987</v>
      </c>
      <c r="G4583" s="11" t="s">
        <v>289</v>
      </c>
      <c r="H4583" s="11"/>
      <c r="I4583" s="13" t="s">
        <v>87</v>
      </c>
      <c r="J4583" s="11" t="s">
        <v>24</v>
      </c>
      <c r="K4583" s="11" t="s">
        <v>25</v>
      </c>
      <c r="L4583" s="11" t="s">
        <v>39</v>
      </c>
      <c r="M4583" s="11" t="s">
        <v>40</v>
      </c>
      <c r="N4583" s="11" t="s">
        <v>183</v>
      </c>
      <c r="O4583" s="11" t="s">
        <v>29</v>
      </c>
      <c r="P4583" s="11"/>
      <c r="Q4583" s="16" t="s">
        <v>19988</v>
      </c>
      <c r="R4583" s="11" t="s">
        <v>51</v>
      </c>
      <c r="S4583" s="11" t="s">
        <v>19989</v>
      </c>
      <c r="T4583" s="11"/>
    </row>
    <row x14ac:dyDescent="0.25" r="4584" customHeight="1" ht="19.5">
      <c r="A4584" s="25">
        <v>45209</v>
      </c>
      <c r="B4584" s="11" t="s">
        <v>19990</v>
      </c>
      <c r="C4584" s="11" t="s">
        <v>239</v>
      </c>
      <c r="D4584" s="11"/>
      <c r="E4584" s="13">
        <v>16671005685</v>
      </c>
      <c r="F4584" s="11" t="s">
        <v>19991</v>
      </c>
      <c r="G4584" s="11" t="s">
        <v>115</v>
      </c>
      <c r="H4584" s="11"/>
      <c r="I4584" s="13" t="s">
        <v>415</v>
      </c>
      <c r="J4584" s="11" t="s">
        <v>24</v>
      </c>
      <c r="K4584" s="11" t="s">
        <v>25</v>
      </c>
      <c r="L4584" s="11" t="s">
        <v>39</v>
      </c>
      <c r="M4584" s="11" t="s">
        <v>27</v>
      </c>
      <c r="N4584" s="11" t="s">
        <v>183</v>
      </c>
      <c r="O4584" s="11" t="s">
        <v>29</v>
      </c>
      <c r="P4584" s="11"/>
      <c r="Q4584" s="16" t="s">
        <v>19992</v>
      </c>
      <c r="R4584" s="11" t="s">
        <v>51</v>
      </c>
      <c r="S4584" s="11" t="s">
        <v>19993</v>
      </c>
      <c r="T4584" s="11"/>
    </row>
    <row x14ac:dyDescent="0.25" r="4585" customHeight="1" ht="19.5">
      <c r="A4585" s="25">
        <v>45209</v>
      </c>
      <c r="B4585" s="11" t="s">
        <v>19994</v>
      </c>
      <c r="C4585" s="11" t="s">
        <v>180</v>
      </c>
      <c r="D4585" s="11"/>
      <c r="E4585" s="13" t="s">
        <v>19995</v>
      </c>
      <c r="F4585" s="11" t="s">
        <v>19996</v>
      </c>
      <c r="G4585" s="11" t="s">
        <v>74</v>
      </c>
      <c r="H4585" s="11"/>
      <c r="I4585" s="13" t="s">
        <v>148</v>
      </c>
      <c r="J4585" s="11" t="s">
        <v>24</v>
      </c>
      <c r="K4585" s="11" t="s">
        <v>25</v>
      </c>
      <c r="L4585" s="11" t="s">
        <v>39</v>
      </c>
      <c r="M4585" s="11" t="s">
        <v>149</v>
      </c>
      <c r="N4585" s="11" t="s">
        <v>183</v>
      </c>
      <c r="O4585" s="11" t="s">
        <v>29</v>
      </c>
      <c r="P4585" s="11"/>
      <c r="Q4585" s="16" t="s">
        <v>19997</v>
      </c>
      <c r="R4585" s="11" t="s">
        <v>42</v>
      </c>
      <c r="S4585" s="11" t="s">
        <v>19998</v>
      </c>
      <c r="T4585" s="11"/>
    </row>
    <row x14ac:dyDescent="0.25" r="4586" customHeight="1" ht="19.5">
      <c r="A4586" s="25">
        <v>45209</v>
      </c>
      <c r="B4586" s="11" t="s">
        <v>19999</v>
      </c>
      <c r="C4586" s="11" t="s">
        <v>180</v>
      </c>
      <c r="D4586" s="11"/>
      <c r="E4586" s="13">
        <v>13197320413</v>
      </c>
      <c r="F4586" s="11" t="s">
        <v>20000</v>
      </c>
      <c r="G4586" s="11" t="s">
        <v>115</v>
      </c>
      <c r="H4586" s="11" t="s">
        <v>98</v>
      </c>
      <c r="I4586" s="13" t="s">
        <v>99</v>
      </c>
      <c r="J4586" s="11" t="s">
        <v>24</v>
      </c>
      <c r="K4586" s="11" t="s">
        <v>25</v>
      </c>
      <c r="L4586" s="11" t="s">
        <v>39</v>
      </c>
      <c r="M4586" s="11" t="s">
        <v>40</v>
      </c>
      <c r="N4586" s="11" t="s">
        <v>183</v>
      </c>
      <c r="O4586" s="11" t="s">
        <v>29</v>
      </c>
      <c r="P4586" s="11"/>
      <c r="Q4586" s="16" t="s">
        <v>20001</v>
      </c>
      <c r="R4586" s="11" t="s">
        <v>42</v>
      </c>
      <c r="S4586" s="11" t="s">
        <v>20002</v>
      </c>
      <c r="T4586" s="11" t="s">
        <v>20003</v>
      </c>
    </row>
    <row x14ac:dyDescent="0.25" r="4587" customHeight="1" ht="19.5">
      <c r="A4587" s="25">
        <v>45209</v>
      </c>
      <c r="B4587" s="11" t="s">
        <v>20004</v>
      </c>
      <c r="C4587" s="11" t="s">
        <v>3299</v>
      </c>
      <c r="D4587" s="11"/>
      <c r="E4587" s="13">
        <v>18571039253</v>
      </c>
      <c r="F4587" s="11" t="s">
        <v>20005</v>
      </c>
      <c r="G4587" s="11" t="s">
        <v>62</v>
      </c>
      <c r="H4587" s="11"/>
      <c r="I4587" s="13">
        <v>10015</v>
      </c>
      <c r="J4587" s="11" t="s">
        <v>24</v>
      </c>
      <c r="K4587" s="11" t="s">
        <v>172</v>
      </c>
      <c r="L4587" s="11" t="s">
        <v>26</v>
      </c>
      <c r="M4587" s="11" t="s">
        <v>27</v>
      </c>
      <c r="N4587" s="11" t="s">
        <v>28</v>
      </c>
      <c r="O4587" s="11" t="s">
        <v>29</v>
      </c>
      <c r="P4587" s="11"/>
      <c r="Q4587" s="16" t="s">
        <v>20006</v>
      </c>
      <c r="R4587" s="11" t="s">
        <v>31</v>
      </c>
      <c r="S4587" s="11" t="s">
        <v>20007</v>
      </c>
      <c r="T4587" s="11" t="s">
        <v>20008</v>
      </c>
    </row>
    <row x14ac:dyDescent="0.25" r="4588" customHeight="1" ht="19.5">
      <c r="A4588" s="25">
        <v>45209</v>
      </c>
      <c r="B4588" s="11" t="s">
        <v>20009</v>
      </c>
      <c r="C4588" s="11" t="s">
        <v>3101</v>
      </c>
      <c r="D4588" s="11"/>
      <c r="E4588" s="13">
        <v>17671336473</v>
      </c>
      <c r="F4588" s="11" t="s">
        <v>20010</v>
      </c>
      <c r="G4588" s="11" t="s">
        <v>37</v>
      </c>
      <c r="H4588" s="11"/>
      <c r="I4588" s="13">
        <v>10015</v>
      </c>
      <c r="J4588" s="11" t="s">
        <v>24</v>
      </c>
      <c r="K4588" s="11" t="s">
        <v>69</v>
      </c>
      <c r="L4588" s="11" t="s">
        <v>26</v>
      </c>
      <c r="M4588" s="11" t="s">
        <v>27</v>
      </c>
      <c r="N4588" s="11" t="s">
        <v>28</v>
      </c>
      <c r="O4588" s="11" t="s">
        <v>29</v>
      </c>
      <c r="P4588" s="11"/>
      <c r="Q4588" s="16" t="s">
        <v>20011</v>
      </c>
      <c r="R4588" s="11" t="s">
        <v>31</v>
      </c>
      <c r="S4588" s="11" t="s">
        <v>20012</v>
      </c>
      <c r="T4588" s="11"/>
    </row>
    <row x14ac:dyDescent="0.25" r="4589" customHeight="1" ht="19.5">
      <c r="A4589" s="25">
        <v>45209</v>
      </c>
      <c r="B4589" s="11" t="s">
        <v>20013</v>
      </c>
      <c r="C4589" s="11" t="s">
        <v>5811</v>
      </c>
      <c r="D4589" s="11"/>
      <c r="E4589" s="13">
        <v>13040951530</v>
      </c>
      <c r="F4589" s="11" t="s">
        <v>11606</v>
      </c>
      <c r="G4589" s="11" t="s">
        <v>23</v>
      </c>
      <c r="H4589" s="11"/>
      <c r="I4589" s="13" t="s">
        <v>749</v>
      </c>
      <c r="J4589" s="11" t="s">
        <v>24</v>
      </c>
      <c r="K4589" s="11" t="s">
        <v>25</v>
      </c>
      <c r="L4589" s="11" t="s">
        <v>39</v>
      </c>
      <c r="M4589" s="11" t="s">
        <v>27</v>
      </c>
      <c r="N4589" s="11" t="s">
        <v>28</v>
      </c>
      <c r="O4589" s="11" t="s">
        <v>29</v>
      </c>
      <c r="P4589" s="11"/>
      <c r="Q4589" s="16" t="s">
        <v>20014</v>
      </c>
      <c r="R4589" s="11" t="s">
        <v>42</v>
      </c>
      <c r="S4589" s="11" t="s">
        <v>20015</v>
      </c>
      <c r="T4589" s="11" t="s">
        <v>20016</v>
      </c>
    </row>
    <row x14ac:dyDescent="0.25" r="4590" customHeight="1" ht="19.5">
      <c r="A4590" s="25">
        <v>45209</v>
      </c>
      <c r="B4590" s="11" t="s">
        <v>20017</v>
      </c>
      <c r="C4590" s="11" t="s">
        <v>5601</v>
      </c>
      <c r="D4590" s="11"/>
      <c r="E4590" s="13">
        <v>15671026922</v>
      </c>
      <c r="F4590" s="11" t="s">
        <v>20018</v>
      </c>
      <c r="G4590" s="11" t="s">
        <v>23</v>
      </c>
      <c r="H4590" s="11"/>
      <c r="I4590" s="13" t="s">
        <v>241</v>
      </c>
      <c r="J4590" s="11" t="s">
        <v>24</v>
      </c>
      <c r="K4590" s="11" t="s">
        <v>25</v>
      </c>
      <c r="L4590" s="11" t="s">
        <v>39</v>
      </c>
      <c r="M4590" s="11" t="s">
        <v>27</v>
      </c>
      <c r="N4590" s="11" t="s">
        <v>28</v>
      </c>
      <c r="O4590" s="11" t="s">
        <v>29</v>
      </c>
      <c r="P4590" s="11"/>
      <c r="Q4590" s="16" t="s">
        <v>20019</v>
      </c>
      <c r="R4590" s="11" t="s">
        <v>42</v>
      </c>
      <c r="S4590" s="11" t="s">
        <v>20020</v>
      </c>
      <c r="T4590" s="11"/>
    </row>
    <row x14ac:dyDescent="0.25" r="4591" customHeight="1" ht="19.5">
      <c r="A4591" s="25">
        <v>45209</v>
      </c>
      <c r="B4591" s="11" t="s">
        <v>20021</v>
      </c>
      <c r="C4591" s="11" t="s">
        <v>6271</v>
      </c>
      <c r="D4591" s="11"/>
      <c r="E4591" s="13">
        <v>13235623228</v>
      </c>
      <c r="F4591" s="11" t="s">
        <v>20022</v>
      </c>
      <c r="G4591" s="11" t="s">
        <v>62</v>
      </c>
      <c r="H4591" s="11"/>
      <c r="I4591" s="13">
        <v>10015</v>
      </c>
      <c r="J4591" s="11" t="s">
        <v>24</v>
      </c>
      <c r="K4591" s="11" t="s">
        <v>172</v>
      </c>
      <c r="L4591" s="11" t="s">
        <v>26</v>
      </c>
      <c r="M4591" s="11" t="s">
        <v>27</v>
      </c>
      <c r="N4591" s="11" t="s">
        <v>28</v>
      </c>
      <c r="O4591" s="11" t="s">
        <v>29</v>
      </c>
      <c r="P4591" s="11"/>
      <c r="Q4591" s="16" t="s">
        <v>20023</v>
      </c>
      <c r="R4591" s="11" t="s">
        <v>31</v>
      </c>
      <c r="S4591" s="11" t="s">
        <v>20024</v>
      </c>
      <c r="T4591" s="11"/>
    </row>
    <row x14ac:dyDescent="0.25" r="4592" customHeight="1" ht="19.5">
      <c r="A4592" s="25">
        <v>45209</v>
      </c>
      <c r="B4592" s="11" t="s">
        <v>20025</v>
      </c>
      <c r="C4592" s="11" t="s">
        <v>46</v>
      </c>
      <c r="D4592" s="11"/>
      <c r="E4592" s="13">
        <v>13085154025</v>
      </c>
      <c r="F4592" s="11" t="s">
        <v>20026</v>
      </c>
      <c r="G4592" s="11" t="s">
        <v>115</v>
      </c>
      <c r="H4592" s="11"/>
      <c r="I4592" s="13" t="s">
        <v>131</v>
      </c>
      <c r="J4592" s="11" t="s">
        <v>24</v>
      </c>
      <c r="K4592" s="11" t="s">
        <v>25</v>
      </c>
      <c r="L4592" s="11" t="s">
        <v>39</v>
      </c>
      <c r="M4592" s="11" t="s">
        <v>27</v>
      </c>
      <c r="N4592" s="11" t="s">
        <v>28</v>
      </c>
      <c r="O4592" s="11" t="s">
        <v>29</v>
      </c>
      <c r="P4592" s="11"/>
      <c r="Q4592" s="16" t="s">
        <v>20027</v>
      </c>
      <c r="R4592" s="11" t="s">
        <v>51</v>
      </c>
      <c r="S4592" s="11" t="s">
        <v>20028</v>
      </c>
      <c r="T4592" s="11"/>
    </row>
    <row x14ac:dyDescent="0.25" r="4593" customHeight="1" ht="19.5">
      <c r="A4593" s="25">
        <v>45209</v>
      </c>
      <c r="B4593" s="11" t="s">
        <v>20029</v>
      </c>
      <c r="C4593" s="11" t="s">
        <v>46</v>
      </c>
      <c r="D4593" s="11"/>
      <c r="E4593" s="13">
        <v>13227262888</v>
      </c>
      <c r="F4593" s="11" t="s">
        <v>20030</v>
      </c>
      <c r="G4593" s="11" t="s">
        <v>56</v>
      </c>
      <c r="H4593" s="11"/>
      <c r="I4593" s="13" t="s">
        <v>63</v>
      </c>
      <c r="J4593" s="11" t="s">
        <v>24</v>
      </c>
      <c r="K4593" s="11" t="s">
        <v>25</v>
      </c>
      <c r="L4593" s="11" t="s">
        <v>39</v>
      </c>
      <c r="M4593" s="11" t="s">
        <v>27</v>
      </c>
      <c r="N4593" s="11" t="s">
        <v>28</v>
      </c>
      <c r="O4593" s="11" t="s">
        <v>29</v>
      </c>
      <c r="P4593" s="11"/>
      <c r="Q4593" s="16" t="s">
        <v>20031</v>
      </c>
      <c r="R4593" s="11" t="s">
        <v>51</v>
      </c>
      <c r="S4593" s="11" t="s">
        <v>20032</v>
      </c>
      <c r="T4593" s="11"/>
    </row>
    <row x14ac:dyDescent="0.25" r="4594" customHeight="1" ht="19.5">
      <c r="A4594" s="25">
        <v>45209</v>
      </c>
      <c r="B4594" s="11" t="s">
        <v>20033</v>
      </c>
      <c r="C4594" s="11" t="s">
        <v>46</v>
      </c>
      <c r="D4594" s="11"/>
      <c r="E4594" s="13">
        <v>18872540150</v>
      </c>
      <c r="F4594" s="11" t="s">
        <v>20034</v>
      </c>
      <c r="G4594" s="11" t="s">
        <v>48</v>
      </c>
      <c r="H4594" s="11"/>
      <c r="I4594" s="13" t="s">
        <v>131</v>
      </c>
      <c r="J4594" s="11" t="s">
        <v>24</v>
      </c>
      <c r="K4594" s="11" t="s">
        <v>25</v>
      </c>
      <c r="L4594" s="11" t="s">
        <v>39</v>
      </c>
      <c r="M4594" s="11" t="s">
        <v>27</v>
      </c>
      <c r="N4594" s="11" t="s">
        <v>28</v>
      </c>
      <c r="O4594" s="11" t="s">
        <v>29</v>
      </c>
      <c r="P4594" s="11"/>
      <c r="Q4594" s="16" t="s">
        <v>20035</v>
      </c>
      <c r="R4594" s="11" t="s">
        <v>51</v>
      </c>
      <c r="S4594" s="11" t="s">
        <v>20036</v>
      </c>
      <c r="T4594" s="11"/>
    </row>
    <row x14ac:dyDescent="0.25" r="4595" customHeight="1" ht="19.5">
      <c r="A4595" s="25">
        <v>45209</v>
      </c>
      <c r="B4595" s="11" t="s">
        <v>20037</v>
      </c>
      <c r="C4595" s="11" t="s">
        <v>14521</v>
      </c>
      <c r="D4595" s="11"/>
      <c r="E4595" s="13">
        <v>16607209359</v>
      </c>
      <c r="F4595" s="11" t="s">
        <v>20038</v>
      </c>
      <c r="G4595" s="11" t="s">
        <v>74</v>
      </c>
      <c r="H4595" s="11"/>
      <c r="I4595" s="13" t="s">
        <v>2649</v>
      </c>
      <c r="J4595" s="11" t="s">
        <v>24</v>
      </c>
      <c r="K4595" s="11" t="s">
        <v>25</v>
      </c>
      <c r="L4595" s="11" t="s">
        <v>39</v>
      </c>
      <c r="M4595" s="11" t="s">
        <v>40</v>
      </c>
      <c r="N4595" s="11" t="s">
        <v>28</v>
      </c>
      <c r="O4595" s="11" t="s">
        <v>29</v>
      </c>
      <c r="P4595" s="11"/>
      <c r="Q4595" s="16" t="s">
        <v>20039</v>
      </c>
      <c r="R4595" s="11" t="s">
        <v>42</v>
      </c>
      <c r="S4595" s="11" t="s">
        <v>20040</v>
      </c>
      <c r="T4595" s="11" t="s">
        <v>20041</v>
      </c>
    </row>
    <row x14ac:dyDescent="0.25" r="4596" customHeight="1" ht="19.5">
      <c r="A4596" s="25">
        <v>45209</v>
      </c>
      <c r="B4596" s="11" t="s">
        <v>20042</v>
      </c>
      <c r="C4596" s="11" t="s">
        <v>14521</v>
      </c>
      <c r="D4596" s="11"/>
      <c r="E4596" s="13">
        <v>15587905768</v>
      </c>
      <c r="F4596" s="11" t="s">
        <v>20043</v>
      </c>
      <c r="G4596" s="11" t="s">
        <v>23</v>
      </c>
      <c r="H4596" s="11"/>
      <c r="I4596" s="13" t="s">
        <v>235</v>
      </c>
      <c r="J4596" s="11" t="s">
        <v>24</v>
      </c>
      <c r="K4596" s="11" t="s">
        <v>25</v>
      </c>
      <c r="L4596" s="11" t="s">
        <v>39</v>
      </c>
      <c r="M4596" s="11" t="s">
        <v>27</v>
      </c>
      <c r="N4596" s="11" t="s">
        <v>28</v>
      </c>
      <c r="O4596" s="11" t="s">
        <v>29</v>
      </c>
      <c r="P4596" s="11"/>
      <c r="Q4596" s="16" t="s">
        <v>20044</v>
      </c>
      <c r="R4596" s="11" t="s">
        <v>42</v>
      </c>
      <c r="S4596" s="11" t="s">
        <v>20045</v>
      </c>
      <c r="T4596" s="11" t="s">
        <v>20046</v>
      </c>
    </row>
    <row x14ac:dyDescent="0.25" r="4597" customHeight="1" ht="19.5">
      <c r="A4597" s="25">
        <v>45209</v>
      </c>
      <c r="B4597" s="11" t="s">
        <v>20047</v>
      </c>
      <c r="C4597" s="11" t="s">
        <v>6252</v>
      </c>
      <c r="D4597" s="11"/>
      <c r="E4597" s="13">
        <v>15572710727</v>
      </c>
      <c r="F4597" s="11" t="s">
        <v>20048</v>
      </c>
      <c r="G4597" s="11" t="s">
        <v>48</v>
      </c>
      <c r="H4597" s="11"/>
      <c r="I4597" s="13" t="s">
        <v>142</v>
      </c>
      <c r="J4597" s="11" t="s">
        <v>24</v>
      </c>
      <c r="K4597" s="11" t="s">
        <v>25</v>
      </c>
      <c r="L4597" s="11" t="s">
        <v>39</v>
      </c>
      <c r="M4597" s="11" t="s">
        <v>27</v>
      </c>
      <c r="N4597" s="11" t="s">
        <v>28</v>
      </c>
      <c r="O4597" s="11" t="s">
        <v>29</v>
      </c>
      <c r="P4597" s="11"/>
      <c r="Q4597" s="16" t="s">
        <v>20049</v>
      </c>
      <c r="R4597" s="11" t="s">
        <v>42</v>
      </c>
      <c r="S4597" s="11" t="s">
        <v>20050</v>
      </c>
      <c r="T4597" s="11" t="s">
        <v>20051</v>
      </c>
    </row>
    <row x14ac:dyDescent="0.25" r="4598" customHeight="1" ht="19.5">
      <c r="A4598" s="25">
        <v>45209</v>
      </c>
      <c r="B4598" s="11" t="s">
        <v>20052</v>
      </c>
      <c r="C4598" s="11" t="s">
        <v>46</v>
      </c>
      <c r="D4598" s="11"/>
      <c r="E4598" s="13">
        <v>18695064553</v>
      </c>
      <c r="F4598" s="11" t="s">
        <v>20053</v>
      </c>
      <c r="G4598" s="11" t="s">
        <v>62</v>
      </c>
      <c r="H4598" s="11"/>
      <c r="I4598" s="13" t="s">
        <v>352</v>
      </c>
      <c r="J4598" s="11" t="s">
        <v>24</v>
      </c>
      <c r="K4598" s="11" t="s">
        <v>69</v>
      </c>
      <c r="L4598" s="11" t="s">
        <v>39</v>
      </c>
      <c r="M4598" s="11" t="s">
        <v>27</v>
      </c>
      <c r="N4598" s="11" t="s">
        <v>28</v>
      </c>
      <c r="O4598" s="11" t="s">
        <v>29</v>
      </c>
      <c r="P4598" s="11"/>
      <c r="Q4598" s="16" t="s">
        <v>20054</v>
      </c>
      <c r="R4598" s="11" t="s">
        <v>42</v>
      </c>
      <c r="S4598" s="11" t="s">
        <v>20055</v>
      </c>
      <c r="T4598" s="11" t="s">
        <v>20056</v>
      </c>
    </row>
    <row x14ac:dyDescent="0.25" r="4599" customHeight="1" ht="19.5">
      <c r="A4599" s="25">
        <v>45209</v>
      </c>
      <c r="B4599" s="11" t="s">
        <v>20057</v>
      </c>
      <c r="C4599" s="11" t="s">
        <v>6271</v>
      </c>
      <c r="D4599" s="11"/>
      <c r="E4599" s="13">
        <v>18672903669</v>
      </c>
      <c r="F4599" s="11" t="s">
        <v>20058</v>
      </c>
      <c r="G4599" s="11" t="s">
        <v>48</v>
      </c>
      <c r="H4599" s="11"/>
      <c r="I4599" s="13" t="s">
        <v>221</v>
      </c>
      <c r="J4599" s="11" t="s">
        <v>24</v>
      </c>
      <c r="K4599" s="11" t="s">
        <v>25</v>
      </c>
      <c r="L4599" s="11" t="s">
        <v>39</v>
      </c>
      <c r="M4599" s="11" t="s">
        <v>40</v>
      </c>
      <c r="N4599" s="11" t="s">
        <v>28</v>
      </c>
      <c r="O4599" s="11" t="s">
        <v>29</v>
      </c>
      <c r="P4599" s="11"/>
      <c r="Q4599" s="16" t="s">
        <v>20059</v>
      </c>
      <c r="R4599" s="11" t="s">
        <v>42</v>
      </c>
      <c r="S4599" s="11" t="s">
        <v>20060</v>
      </c>
      <c r="T4599" s="11" t="s">
        <v>20061</v>
      </c>
    </row>
    <row x14ac:dyDescent="0.25" r="4600" customHeight="1" ht="19.5">
      <c r="A4600" s="25">
        <v>45209</v>
      </c>
      <c r="B4600" s="11" t="s">
        <v>20062</v>
      </c>
      <c r="C4600" s="11" t="s">
        <v>5513</v>
      </c>
      <c r="D4600" s="11"/>
      <c r="E4600" s="13">
        <v>15549366894</v>
      </c>
      <c r="F4600" s="11" t="s">
        <v>20063</v>
      </c>
      <c r="G4600" s="11" t="s">
        <v>115</v>
      </c>
      <c r="H4600" s="11"/>
      <c r="I4600" s="13" t="s">
        <v>433</v>
      </c>
      <c r="J4600" s="11" t="s">
        <v>24</v>
      </c>
      <c r="K4600" s="11" t="s">
        <v>25</v>
      </c>
      <c r="L4600" s="11" t="s">
        <v>39</v>
      </c>
      <c r="M4600" s="11" t="s">
        <v>40</v>
      </c>
      <c r="N4600" s="11" t="s">
        <v>28</v>
      </c>
      <c r="O4600" s="11" t="s">
        <v>29</v>
      </c>
      <c r="P4600" s="11"/>
      <c r="Q4600" s="16" t="s">
        <v>20064</v>
      </c>
      <c r="R4600" s="11" t="s">
        <v>42</v>
      </c>
      <c r="S4600" s="11" t="s">
        <v>20065</v>
      </c>
      <c r="T4600" s="11" t="s">
        <v>20066</v>
      </c>
    </row>
    <row x14ac:dyDescent="0.25" r="4601" customHeight="1" ht="19.5">
      <c r="A4601" s="25">
        <v>45209</v>
      </c>
      <c r="B4601" s="11" t="s">
        <v>20067</v>
      </c>
      <c r="C4601" s="11" t="s">
        <v>6271</v>
      </c>
      <c r="D4601" s="11"/>
      <c r="E4601" s="13">
        <v>13135824708</v>
      </c>
      <c r="F4601" s="11" t="s">
        <v>20068</v>
      </c>
      <c r="G4601" s="11" t="s">
        <v>48</v>
      </c>
      <c r="H4601" s="11"/>
      <c r="I4601" s="13">
        <v>10015</v>
      </c>
      <c r="J4601" s="11" t="s">
        <v>24</v>
      </c>
      <c r="K4601" s="11" t="s">
        <v>69</v>
      </c>
      <c r="L4601" s="11" t="s">
        <v>26</v>
      </c>
      <c r="M4601" s="11" t="s">
        <v>27</v>
      </c>
      <c r="N4601" s="11" t="s">
        <v>28</v>
      </c>
      <c r="O4601" s="11" t="s">
        <v>29</v>
      </c>
      <c r="P4601" s="11"/>
      <c r="Q4601" s="16" t="s">
        <v>20069</v>
      </c>
      <c r="R4601" s="11" t="s">
        <v>31</v>
      </c>
      <c r="S4601" s="11" t="s">
        <v>20070</v>
      </c>
      <c r="T4601" s="11" t="s">
        <v>20071</v>
      </c>
    </row>
    <row x14ac:dyDescent="0.25" r="4602" customHeight="1" ht="19.5">
      <c r="A4602" s="25">
        <v>45209</v>
      </c>
      <c r="B4602" s="11" t="s">
        <v>20072</v>
      </c>
      <c r="C4602" s="11" t="s">
        <v>5601</v>
      </c>
      <c r="D4602" s="11"/>
      <c r="E4602" s="13">
        <v>18671444817</v>
      </c>
      <c r="F4602" s="11" t="s">
        <v>20073</v>
      </c>
      <c r="G4602" s="11" t="s">
        <v>74</v>
      </c>
      <c r="H4602" s="11"/>
      <c r="I4602" s="13" t="s">
        <v>241</v>
      </c>
      <c r="J4602" s="11" t="s">
        <v>24</v>
      </c>
      <c r="K4602" s="11" t="s">
        <v>25</v>
      </c>
      <c r="L4602" s="11" t="s">
        <v>39</v>
      </c>
      <c r="M4602" s="11" t="s">
        <v>40</v>
      </c>
      <c r="N4602" s="11" t="s">
        <v>28</v>
      </c>
      <c r="O4602" s="11" t="s">
        <v>29</v>
      </c>
      <c r="P4602" s="11"/>
      <c r="Q4602" s="16" t="s">
        <v>20074</v>
      </c>
      <c r="R4602" s="11" t="s">
        <v>42</v>
      </c>
      <c r="S4602" s="11" t="s">
        <v>20075</v>
      </c>
      <c r="T4602" s="11" t="s">
        <v>20076</v>
      </c>
    </row>
    <row x14ac:dyDescent="0.25" r="4603" customHeight="1" ht="19.5">
      <c r="A4603" s="25">
        <v>45209</v>
      </c>
      <c r="B4603" s="11" t="s">
        <v>20077</v>
      </c>
      <c r="C4603" s="11" t="s">
        <v>4593</v>
      </c>
      <c r="D4603" s="11"/>
      <c r="E4603" s="13">
        <v>15587946938</v>
      </c>
      <c r="F4603" s="11" t="s">
        <v>20078</v>
      </c>
      <c r="G4603" s="11" t="s">
        <v>289</v>
      </c>
      <c r="H4603" s="11" t="s">
        <v>121</v>
      </c>
      <c r="I4603" s="13" t="s">
        <v>590</v>
      </c>
      <c r="J4603" s="11" t="s">
        <v>24</v>
      </c>
      <c r="K4603" s="11" t="s">
        <v>25</v>
      </c>
      <c r="L4603" s="11" t="s">
        <v>39</v>
      </c>
      <c r="M4603" s="11" t="s">
        <v>27</v>
      </c>
      <c r="N4603" s="11" t="s">
        <v>28</v>
      </c>
      <c r="O4603" s="11" t="s">
        <v>29</v>
      </c>
      <c r="P4603" s="11"/>
      <c r="Q4603" s="16" t="s">
        <v>20079</v>
      </c>
      <c r="R4603" s="11" t="s">
        <v>42</v>
      </c>
      <c r="S4603" s="11" t="s">
        <v>20080</v>
      </c>
      <c r="T4603" s="11" t="s">
        <v>20081</v>
      </c>
    </row>
    <row x14ac:dyDescent="0.25" r="4604" customHeight="1" ht="19.5">
      <c r="A4604" s="25">
        <v>45209</v>
      </c>
      <c r="B4604" s="11" t="s">
        <v>20082</v>
      </c>
      <c r="C4604" s="11" t="s">
        <v>3878</v>
      </c>
      <c r="D4604" s="11"/>
      <c r="E4604" s="13">
        <v>13117278081</v>
      </c>
      <c r="F4604" s="11" t="s">
        <v>20083</v>
      </c>
      <c r="G4604" s="11" t="s">
        <v>37</v>
      </c>
      <c r="H4604" s="11" t="s">
        <v>86</v>
      </c>
      <c r="I4604" s="13" t="s">
        <v>381</v>
      </c>
      <c r="J4604" s="11" t="s">
        <v>24</v>
      </c>
      <c r="K4604" s="11" t="s">
        <v>25</v>
      </c>
      <c r="L4604" s="11" t="s">
        <v>39</v>
      </c>
      <c r="M4604" s="11" t="s">
        <v>40</v>
      </c>
      <c r="N4604" s="11" t="s">
        <v>28</v>
      </c>
      <c r="O4604" s="11" t="s">
        <v>29</v>
      </c>
      <c r="P4604" s="11"/>
      <c r="Q4604" s="16" t="s">
        <v>20084</v>
      </c>
      <c r="R4604" s="11" t="s">
        <v>42</v>
      </c>
      <c r="S4604" s="11" t="s">
        <v>20085</v>
      </c>
      <c r="T4604" s="11"/>
    </row>
    <row x14ac:dyDescent="0.25" r="4605" customHeight="1" ht="19.5">
      <c r="A4605" s="25">
        <v>45209</v>
      </c>
      <c r="B4605" s="11" t="s">
        <v>20086</v>
      </c>
      <c r="C4605" s="11" t="s">
        <v>691</v>
      </c>
      <c r="D4605" s="11"/>
      <c r="E4605" s="13">
        <v>13972585683</v>
      </c>
      <c r="F4605" s="11" t="s">
        <v>20087</v>
      </c>
      <c r="G4605" s="11" t="s">
        <v>48</v>
      </c>
      <c r="H4605" s="11"/>
      <c r="I4605" s="13" t="s">
        <v>615</v>
      </c>
      <c r="J4605" s="11" t="s">
        <v>24</v>
      </c>
      <c r="K4605" s="11" t="s">
        <v>25</v>
      </c>
      <c r="L4605" s="11" t="s">
        <v>39</v>
      </c>
      <c r="M4605" s="11" t="s">
        <v>40</v>
      </c>
      <c r="N4605" s="11" t="s">
        <v>28</v>
      </c>
      <c r="O4605" s="11" t="s">
        <v>29</v>
      </c>
      <c r="P4605" s="11"/>
      <c r="Q4605" s="16" t="s">
        <v>20088</v>
      </c>
      <c r="R4605" s="11" t="s">
        <v>42</v>
      </c>
      <c r="S4605" s="11" t="s">
        <v>20089</v>
      </c>
      <c r="T4605" s="11"/>
    </row>
    <row x14ac:dyDescent="0.25" r="4606" customHeight="1" ht="19.5">
      <c r="A4606" s="25">
        <v>45209</v>
      </c>
      <c r="B4606" s="11" t="s">
        <v>20090</v>
      </c>
      <c r="C4606" s="11" t="s">
        <v>545</v>
      </c>
      <c r="D4606" s="11"/>
      <c r="E4606" s="13">
        <v>13117287239</v>
      </c>
      <c r="F4606" s="11" t="s">
        <v>20091</v>
      </c>
      <c r="G4606" s="11" t="s">
        <v>23</v>
      </c>
      <c r="H4606" s="11" t="s">
        <v>121</v>
      </c>
      <c r="I4606" s="13" t="s">
        <v>615</v>
      </c>
      <c r="J4606" s="11" t="s">
        <v>24</v>
      </c>
      <c r="K4606" s="11" t="s">
        <v>25</v>
      </c>
      <c r="L4606" s="11" t="s">
        <v>39</v>
      </c>
      <c r="M4606" s="11" t="s">
        <v>40</v>
      </c>
      <c r="N4606" s="11" t="s">
        <v>28</v>
      </c>
      <c r="O4606" s="11" t="s">
        <v>29</v>
      </c>
      <c r="P4606" s="11"/>
      <c r="Q4606" s="16" t="s">
        <v>20092</v>
      </c>
      <c r="R4606" s="11" t="s">
        <v>42</v>
      </c>
      <c r="S4606" s="11" t="s">
        <v>20093</v>
      </c>
      <c r="T4606" s="11"/>
    </row>
    <row x14ac:dyDescent="0.25" r="4607" customHeight="1" ht="19.5">
      <c r="A4607" s="25">
        <v>45209</v>
      </c>
      <c r="B4607" s="11" t="s">
        <v>20094</v>
      </c>
      <c r="C4607" s="11" t="s">
        <v>691</v>
      </c>
      <c r="D4607" s="11"/>
      <c r="E4607" s="13">
        <v>18671442862</v>
      </c>
      <c r="F4607" s="11" t="s">
        <v>20095</v>
      </c>
      <c r="G4607" s="11" t="s">
        <v>37</v>
      </c>
      <c r="H4607" s="11"/>
      <c r="I4607" s="13">
        <v>10015</v>
      </c>
      <c r="J4607" s="11" t="s">
        <v>24</v>
      </c>
      <c r="K4607" s="11" t="s">
        <v>69</v>
      </c>
      <c r="L4607" s="11" t="s">
        <v>26</v>
      </c>
      <c r="M4607" s="11" t="s">
        <v>27</v>
      </c>
      <c r="N4607" s="11" t="s">
        <v>28</v>
      </c>
      <c r="O4607" s="11" t="s">
        <v>29</v>
      </c>
      <c r="P4607" s="11"/>
      <c r="Q4607" s="16" t="s">
        <v>20096</v>
      </c>
      <c r="R4607" s="11" t="s">
        <v>31</v>
      </c>
      <c r="S4607" s="11" t="s">
        <v>20097</v>
      </c>
      <c r="T4607" s="11"/>
    </row>
    <row x14ac:dyDescent="0.25" r="4608" customHeight="1" ht="19.5">
      <c r="A4608" s="25">
        <v>45209</v>
      </c>
      <c r="B4608" s="11" t="s">
        <v>20098</v>
      </c>
      <c r="C4608" s="11" t="s">
        <v>691</v>
      </c>
      <c r="D4608" s="11"/>
      <c r="E4608" s="13">
        <v>13135802923</v>
      </c>
      <c r="F4608" s="11" t="s">
        <v>20099</v>
      </c>
      <c r="G4608" s="11" t="s">
        <v>48</v>
      </c>
      <c r="H4608" s="11"/>
      <c r="I4608" s="13" t="s">
        <v>3454</v>
      </c>
      <c r="J4608" s="11" t="s">
        <v>24</v>
      </c>
      <c r="K4608" s="11" t="s">
        <v>69</v>
      </c>
      <c r="L4608" s="11" t="s">
        <v>26</v>
      </c>
      <c r="M4608" s="11" t="s">
        <v>40</v>
      </c>
      <c r="N4608" s="11" t="s">
        <v>28</v>
      </c>
      <c r="O4608" s="11" t="s">
        <v>29</v>
      </c>
      <c r="P4608" s="11"/>
      <c r="Q4608" s="16" t="s">
        <v>20100</v>
      </c>
      <c r="R4608" s="11" t="s">
        <v>31</v>
      </c>
      <c r="S4608" s="11" t="s">
        <v>20101</v>
      </c>
      <c r="T4608" s="11" t="s">
        <v>20102</v>
      </c>
    </row>
    <row x14ac:dyDescent="0.25" r="4609" customHeight="1" ht="19.5">
      <c r="A4609" s="25">
        <v>45209</v>
      </c>
      <c r="B4609" s="11" t="s">
        <v>20103</v>
      </c>
      <c r="C4609" s="11" t="s">
        <v>691</v>
      </c>
      <c r="D4609" s="11"/>
      <c r="E4609" s="13">
        <v>19072763533</v>
      </c>
      <c r="F4609" s="11" t="s">
        <v>20104</v>
      </c>
      <c r="G4609" s="11" t="s">
        <v>48</v>
      </c>
      <c r="H4609" s="11"/>
      <c r="I4609" s="13" t="s">
        <v>486</v>
      </c>
      <c r="J4609" s="11" t="s">
        <v>24</v>
      </c>
      <c r="K4609" s="11" t="s">
        <v>25</v>
      </c>
      <c r="L4609" s="11" t="s">
        <v>39</v>
      </c>
      <c r="M4609" s="11" t="s">
        <v>40</v>
      </c>
      <c r="N4609" s="11" t="s">
        <v>28</v>
      </c>
      <c r="O4609" s="11" t="s">
        <v>29</v>
      </c>
      <c r="P4609" s="11"/>
      <c r="Q4609" s="16" t="s">
        <v>20105</v>
      </c>
      <c r="R4609" s="11" t="s">
        <v>42</v>
      </c>
      <c r="S4609" s="11" t="s">
        <v>20106</v>
      </c>
      <c r="T4609" s="11" t="s">
        <v>20107</v>
      </c>
    </row>
    <row x14ac:dyDescent="0.25" r="4610" customHeight="1" ht="19.5">
      <c r="A4610" s="25">
        <v>45209</v>
      </c>
      <c r="B4610" s="11" t="s">
        <v>20108</v>
      </c>
      <c r="C4610" s="11" t="s">
        <v>691</v>
      </c>
      <c r="D4610" s="11"/>
      <c r="E4610" s="13">
        <v>18571005789</v>
      </c>
      <c r="F4610" s="11" t="s">
        <v>14177</v>
      </c>
      <c r="G4610" s="11" t="s">
        <v>37</v>
      </c>
      <c r="H4610" s="11" t="s">
        <v>98</v>
      </c>
      <c r="I4610" s="13" t="s">
        <v>189</v>
      </c>
      <c r="J4610" s="11" t="s">
        <v>24</v>
      </c>
      <c r="K4610" s="11" t="s">
        <v>25</v>
      </c>
      <c r="L4610" s="11" t="s">
        <v>39</v>
      </c>
      <c r="M4610" s="11" t="s">
        <v>27</v>
      </c>
      <c r="N4610" s="11" t="s">
        <v>28</v>
      </c>
      <c r="O4610" s="11" t="s">
        <v>29</v>
      </c>
      <c r="P4610" s="11"/>
      <c r="Q4610" s="16" t="s">
        <v>20109</v>
      </c>
      <c r="R4610" s="11" t="s">
        <v>42</v>
      </c>
      <c r="S4610" s="11" t="s">
        <v>20110</v>
      </c>
      <c r="T4610" s="11" t="s">
        <v>20111</v>
      </c>
    </row>
    <row x14ac:dyDescent="0.25" r="4611" customHeight="1" ht="19.5">
      <c r="A4611" s="25">
        <v>45209</v>
      </c>
      <c r="B4611" s="11" t="s">
        <v>20112</v>
      </c>
      <c r="C4611" s="11" t="s">
        <v>880</v>
      </c>
      <c r="D4611" s="11"/>
      <c r="E4611" s="13">
        <v>18672092739</v>
      </c>
      <c r="F4611" s="11" t="s">
        <v>20113</v>
      </c>
      <c r="G4611" s="11" t="s">
        <v>23</v>
      </c>
      <c r="H4611" s="11"/>
      <c r="I4611" s="13" t="s">
        <v>486</v>
      </c>
      <c r="J4611" s="11" t="s">
        <v>24</v>
      </c>
      <c r="K4611" s="11" t="s">
        <v>25</v>
      </c>
      <c r="L4611" s="11" t="s">
        <v>39</v>
      </c>
      <c r="M4611" s="11" t="s">
        <v>40</v>
      </c>
      <c r="N4611" s="11" t="s">
        <v>28</v>
      </c>
      <c r="O4611" s="11" t="s">
        <v>29</v>
      </c>
      <c r="P4611" s="11"/>
      <c r="Q4611" s="16" t="s">
        <v>20114</v>
      </c>
      <c r="R4611" s="11" t="s">
        <v>42</v>
      </c>
      <c r="S4611" s="11" t="s">
        <v>20115</v>
      </c>
      <c r="T4611" s="11" t="s">
        <v>20116</v>
      </c>
    </row>
    <row x14ac:dyDescent="0.25" r="4612" customHeight="1" ht="19.5">
      <c r="A4612" s="25">
        <v>45209</v>
      </c>
      <c r="B4612" s="11" t="s">
        <v>20117</v>
      </c>
      <c r="C4612" s="11" t="s">
        <v>15085</v>
      </c>
      <c r="D4612" s="11"/>
      <c r="E4612" s="13" t="s">
        <v>13769</v>
      </c>
      <c r="F4612" s="11" t="s">
        <v>13770</v>
      </c>
      <c r="G4612" s="11" t="s">
        <v>74</v>
      </c>
      <c r="H4612" s="11"/>
      <c r="I4612" s="13" t="s">
        <v>142</v>
      </c>
      <c r="J4612" s="11" t="s">
        <v>24</v>
      </c>
      <c r="K4612" s="11" t="s">
        <v>25</v>
      </c>
      <c r="L4612" s="11" t="s">
        <v>39</v>
      </c>
      <c r="M4612" s="11" t="s">
        <v>149</v>
      </c>
      <c r="N4612" s="11" t="s">
        <v>28</v>
      </c>
      <c r="O4612" s="11" t="s">
        <v>29</v>
      </c>
      <c r="P4612" s="11"/>
      <c r="Q4612" s="16" t="s">
        <v>20118</v>
      </c>
      <c r="R4612" s="11" t="s">
        <v>42</v>
      </c>
      <c r="S4612" s="11" t="s">
        <v>20119</v>
      </c>
      <c r="T4612" s="11" t="s">
        <v>20120</v>
      </c>
    </row>
    <row x14ac:dyDescent="0.25" r="4613" customHeight="1" ht="19.5">
      <c r="A4613" s="25">
        <v>45209</v>
      </c>
      <c r="B4613" s="11" t="s">
        <v>20121</v>
      </c>
      <c r="C4613" s="11" t="s">
        <v>874</v>
      </c>
      <c r="D4613" s="11"/>
      <c r="E4613" s="13">
        <v>18872523792</v>
      </c>
      <c r="F4613" s="11" t="s">
        <v>20122</v>
      </c>
      <c r="G4613" s="11" t="s">
        <v>23</v>
      </c>
      <c r="H4613" s="11"/>
      <c r="I4613" s="13" t="s">
        <v>38</v>
      </c>
      <c r="J4613" s="11" t="s">
        <v>24</v>
      </c>
      <c r="K4613" s="11" t="s">
        <v>25</v>
      </c>
      <c r="L4613" s="11" t="s">
        <v>39</v>
      </c>
      <c r="M4613" s="11" t="s">
        <v>40</v>
      </c>
      <c r="N4613" s="11" t="s">
        <v>28</v>
      </c>
      <c r="O4613" s="11" t="s">
        <v>29</v>
      </c>
      <c r="P4613" s="11"/>
      <c r="Q4613" s="16" t="s">
        <v>20123</v>
      </c>
      <c r="R4613" s="11" t="s">
        <v>42</v>
      </c>
      <c r="S4613" s="11" t="s">
        <v>20124</v>
      </c>
      <c r="T4613" s="11" t="s">
        <v>20125</v>
      </c>
    </row>
    <row x14ac:dyDescent="0.25" r="4614" customHeight="1" ht="19.5">
      <c r="A4614" s="25">
        <v>45209</v>
      </c>
      <c r="B4614" s="11" t="s">
        <v>20126</v>
      </c>
      <c r="C4614" s="11" t="s">
        <v>880</v>
      </c>
      <c r="D4614" s="11"/>
      <c r="E4614" s="13" t="s">
        <v>20127</v>
      </c>
      <c r="F4614" s="11" t="s">
        <v>20128</v>
      </c>
      <c r="G4614" s="11" t="s">
        <v>74</v>
      </c>
      <c r="H4614" s="11"/>
      <c r="I4614" s="13" t="s">
        <v>148</v>
      </c>
      <c r="J4614" s="11" t="s">
        <v>24</v>
      </c>
      <c r="K4614" s="11" t="s">
        <v>25</v>
      </c>
      <c r="L4614" s="11" t="s">
        <v>39</v>
      </c>
      <c r="M4614" s="11" t="s">
        <v>149</v>
      </c>
      <c r="N4614" s="11" t="s">
        <v>28</v>
      </c>
      <c r="O4614" s="11" t="s">
        <v>29</v>
      </c>
      <c r="P4614" s="11"/>
      <c r="Q4614" s="16" t="s">
        <v>20129</v>
      </c>
      <c r="R4614" s="11" t="s">
        <v>42</v>
      </c>
      <c r="S4614" s="11" t="s">
        <v>20130</v>
      </c>
      <c r="T4614" s="11" t="s">
        <v>20131</v>
      </c>
    </row>
    <row x14ac:dyDescent="0.25" r="4615" customHeight="1" ht="19.5">
      <c r="A4615" s="25">
        <v>45209</v>
      </c>
      <c r="B4615" s="11" t="s">
        <v>20132</v>
      </c>
      <c r="C4615" s="11" t="s">
        <v>3878</v>
      </c>
      <c r="D4615" s="11"/>
      <c r="E4615" s="13">
        <v>15629370739</v>
      </c>
      <c r="F4615" s="11" t="s">
        <v>20133</v>
      </c>
      <c r="G4615" s="11" t="s">
        <v>37</v>
      </c>
      <c r="H4615" s="11"/>
      <c r="I4615" s="13" t="s">
        <v>925</v>
      </c>
      <c r="J4615" s="11" t="s">
        <v>24</v>
      </c>
      <c r="K4615" s="11" t="s">
        <v>25</v>
      </c>
      <c r="L4615" s="11" t="s">
        <v>39</v>
      </c>
      <c r="M4615" s="11" t="s">
        <v>40</v>
      </c>
      <c r="N4615" s="11" t="s">
        <v>28</v>
      </c>
      <c r="O4615" s="11" t="s">
        <v>29</v>
      </c>
      <c r="P4615" s="11"/>
      <c r="Q4615" s="16" t="s">
        <v>20134</v>
      </c>
      <c r="R4615" s="11" t="s">
        <v>42</v>
      </c>
      <c r="S4615" s="11" t="s">
        <v>20135</v>
      </c>
      <c r="T4615" s="11" t="s">
        <v>20136</v>
      </c>
    </row>
    <row x14ac:dyDescent="0.25" r="4616" customHeight="1" ht="19.5">
      <c r="A4616" s="25">
        <v>45209</v>
      </c>
      <c r="B4616" s="11" t="s">
        <v>20137</v>
      </c>
      <c r="C4616" s="11" t="s">
        <v>691</v>
      </c>
      <c r="D4616" s="11"/>
      <c r="E4616" s="13">
        <v>15672539558</v>
      </c>
      <c r="F4616" s="11" t="s">
        <v>16637</v>
      </c>
      <c r="G4616" s="11" t="s">
        <v>23</v>
      </c>
      <c r="H4616" s="11"/>
      <c r="I4616" s="13" t="s">
        <v>206</v>
      </c>
      <c r="J4616" s="11" t="s">
        <v>24</v>
      </c>
      <c r="K4616" s="11" t="s">
        <v>25</v>
      </c>
      <c r="L4616" s="11" t="s">
        <v>39</v>
      </c>
      <c r="M4616" s="11" t="s">
        <v>40</v>
      </c>
      <c r="N4616" s="11" t="s">
        <v>28</v>
      </c>
      <c r="O4616" s="11" t="s">
        <v>29</v>
      </c>
      <c r="P4616" s="11"/>
      <c r="Q4616" s="16" t="s">
        <v>20138</v>
      </c>
      <c r="R4616" s="11" t="s">
        <v>42</v>
      </c>
      <c r="S4616" s="11" t="s">
        <v>20139</v>
      </c>
      <c r="T4616" s="11" t="s">
        <v>20140</v>
      </c>
    </row>
    <row x14ac:dyDescent="0.25" r="4617" customHeight="1" ht="19.5">
      <c r="A4617" s="25">
        <v>45209</v>
      </c>
      <c r="B4617" s="11" t="s">
        <v>20141</v>
      </c>
      <c r="C4617" s="11" t="s">
        <v>874</v>
      </c>
      <c r="D4617" s="11"/>
      <c r="E4617" s="13">
        <v>18671797098</v>
      </c>
      <c r="F4617" s="11" t="s">
        <v>20142</v>
      </c>
      <c r="G4617" s="11" t="s">
        <v>37</v>
      </c>
      <c r="H4617" s="11" t="s">
        <v>98</v>
      </c>
      <c r="I4617" s="13" t="s">
        <v>735</v>
      </c>
      <c r="J4617" s="11" t="s">
        <v>24</v>
      </c>
      <c r="K4617" s="11" t="s">
        <v>25</v>
      </c>
      <c r="L4617" s="11" t="s">
        <v>39</v>
      </c>
      <c r="M4617" s="11" t="s">
        <v>40</v>
      </c>
      <c r="N4617" s="11" t="s">
        <v>28</v>
      </c>
      <c r="O4617" s="11" t="s">
        <v>29</v>
      </c>
      <c r="P4617" s="11"/>
      <c r="Q4617" s="16" t="s">
        <v>20143</v>
      </c>
      <c r="R4617" s="11" t="s">
        <v>42</v>
      </c>
      <c r="S4617" s="11" t="s">
        <v>20144</v>
      </c>
      <c r="T4617" s="11" t="s">
        <v>20145</v>
      </c>
    </row>
    <row x14ac:dyDescent="0.25" r="4618" customHeight="1" ht="19.5">
      <c r="A4618" s="25">
        <v>45209</v>
      </c>
      <c r="B4618" s="11" t="s">
        <v>20146</v>
      </c>
      <c r="C4618" s="11" t="s">
        <v>2414</v>
      </c>
      <c r="D4618" s="11"/>
      <c r="E4618" s="13">
        <v>13545755535</v>
      </c>
      <c r="F4618" s="11" t="s">
        <v>20147</v>
      </c>
      <c r="G4618" s="11" t="s">
        <v>48</v>
      </c>
      <c r="H4618" s="11"/>
      <c r="I4618" s="13" t="s">
        <v>254</v>
      </c>
      <c r="J4618" s="11" t="s">
        <v>24</v>
      </c>
      <c r="K4618" s="11" t="s">
        <v>25</v>
      </c>
      <c r="L4618" s="11" t="s">
        <v>39</v>
      </c>
      <c r="M4618" s="11" t="s">
        <v>40</v>
      </c>
      <c r="N4618" s="11" t="s">
        <v>28</v>
      </c>
      <c r="O4618" s="11" t="s">
        <v>29</v>
      </c>
      <c r="P4618" s="11"/>
      <c r="Q4618" s="16" t="s">
        <v>20148</v>
      </c>
      <c r="R4618" s="11" t="s">
        <v>42</v>
      </c>
      <c r="S4618" s="11" t="s">
        <v>20149</v>
      </c>
      <c r="T4618" s="11" t="s">
        <v>20150</v>
      </c>
    </row>
    <row x14ac:dyDescent="0.25" r="4619" customHeight="1" ht="19.5">
      <c r="A4619" s="25">
        <v>45209</v>
      </c>
      <c r="B4619" s="11" t="s">
        <v>20151</v>
      </c>
      <c r="C4619" s="11" t="s">
        <v>4459</v>
      </c>
      <c r="D4619" s="11"/>
      <c r="E4619" s="13">
        <v>15697276525</v>
      </c>
      <c r="F4619" s="11" t="s">
        <v>20152</v>
      </c>
      <c r="G4619" s="11" t="s">
        <v>48</v>
      </c>
      <c r="H4619" s="11"/>
      <c r="I4619" s="13" t="s">
        <v>136</v>
      </c>
      <c r="J4619" s="11" t="s">
        <v>24</v>
      </c>
      <c r="K4619" s="11" t="s">
        <v>25</v>
      </c>
      <c r="L4619" s="11" t="s">
        <v>39</v>
      </c>
      <c r="M4619" s="11" t="s">
        <v>40</v>
      </c>
      <c r="N4619" s="11" t="s">
        <v>28</v>
      </c>
      <c r="O4619" s="11" t="s">
        <v>29</v>
      </c>
      <c r="P4619" s="11"/>
      <c r="Q4619" s="16" t="s">
        <v>20153</v>
      </c>
      <c r="R4619" s="11" t="s">
        <v>42</v>
      </c>
      <c r="S4619" s="11" t="s">
        <v>20154</v>
      </c>
      <c r="T4619" s="11" t="s">
        <v>20155</v>
      </c>
    </row>
    <row x14ac:dyDescent="0.25" r="4620" customHeight="1" ht="19.5">
      <c r="A4620" s="25">
        <v>45209</v>
      </c>
      <c r="B4620" s="11" t="s">
        <v>20156</v>
      </c>
      <c r="C4620" s="11" t="s">
        <v>880</v>
      </c>
      <c r="D4620" s="11"/>
      <c r="E4620" s="13">
        <v>18571026675</v>
      </c>
      <c r="F4620" s="11" t="s">
        <v>20157</v>
      </c>
      <c r="G4620" s="11" t="s">
        <v>115</v>
      </c>
      <c r="H4620" s="11"/>
      <c r="I4620" s="13" t="s">
        <v>352</v>
      </c>
      <c r="J4620" s="11" t="s">
        <v>24</v>
      </c>
      <c r="K4620" s="11" t="s">
        <v>25</v>
      </c>
      <c r="L4620" s="11" t="s">
        <v>39</v>
      </c>
      <c r="M4620" s="11" t="s">
        <v>40</v>
      </c>
      <c r="N4620" s="11" t="s">
        <v>28</v>
      </c>
      <c r="O4620" s="11" t="s">
        <v>29</v>
      </c>
      <c r="P4620" s="11"/>
      <c r="Q4620" s="16" t="s">
        <v>20158</v>
      </c>
      <c r="R4620" s="11" t="s">
        <v>42</v>
      </c>
      <c r="S4620" s="11" t="s">
        <v>20159</v>
      </c>
      <c r="T4620" s="11" t="s">
        <v>20160</v>
      </c>
    </row>
    <row x14ac:dyDescent="0.25" r="4621" customHeight="1" ht="19.5">
      <c r="A4621" s="25">
        <v>45209</v>
      </c>
      <c r="B4621" s="11" t="s">
        <v>20161</v>
      </c>
      <c r="C4621" s="11" t="s">
        <v>16692</v>
      </c>
      <c r="D4621" s="11"/>
      <c r="E4621" s="13">
        <v>18671601132</v>
      </c>
      <c r="F4621" s="11" t="s">
        <v>16787</v>
      </c>
      <c r="G4621" s="11" t="s">
        <v>74</v>
      </c>
      <c r="H4621" s="11"/>
      <c r="I4621" s="13" t="s">
        <v>749</v>
      </c>
      <c r="J4621" s="11" t="s">
        <v>24</v>
      </c>
      <c r="K4621" s="11" t="s">
        <v>25</v>
      </c>
      <c r="L4621" s="11" t="s">
        <v>39</v>
      </c>
      <c r="M4621" s="11" t="s">
        <v>40</v>
      </c>
      <c r="N4621" s="11" t="s">
        <v>28</v>
      </c>
      <c r="O4621" s="11" t="s">
        <v>29</v>
      </c>
      <c r="P4621" s="11"/>
      <c r="Q4621" s="16" t="s">
        <v>20162</v>
      </c>
      <c r="R4621" s="11" t="s">
        <v>42</v>
      </c>
      <c r="S4621" s="11" t="s">
        <v>20163</v>
      </c>
      <c r="T4621" s="11" t="s">
        <v>20164</v>
      </c>
    </row>
    <row x14ac:dyDescent="0.25" r="4622" customHeight="1" ht="19.5">
      <c r="A4622" s="25">
        <v>45209</v>
      </c>
      <c r="B4622" s="11" t="s">
        <v>20165</v>
      </c>
      <c r="C4622" s="11" t="s">
        <v>2547</v>
      </c>
      <c r="D4622" s="11"/>
      <c r="E4622" s="13">
        <v>18572377857</v>
      </c>
      <c r="F4622" s="11" t="s">
        <v>20166</v>
      </c>
      <c r="G4622" s="11" t="s">
        <v>48</v>
      </c>
      <c r="H4622" s="11"/>
      <c r="I4622" s="13" t="s">
        <v>87</v>
      </c>
      <c r="J4622" s="11" t="s">
        <v>24</v>
      </c>
      <c r="K4622" s="11" t="s">
        <v>25</v>
      </c>
      <c r="L4622" s="11" t="s">
        <v>39</v>
      </c>
      <c r="M4622" s="11" t="s">
        <v>27</v>
      </c>
      <c r="N4622" s="11" t="s">
        <v>28</v>
      </c>
      <c r="O4622" s="11" t="s">
        <v>29</v>
      </c>
      <c r="P4622" s="11"/>
      <c r="Q4622" s="16" t="s">
        <v>20167</v>
      </c>
      <c r="R4622" s="11" t="s">
        <v>42</v>
      </c>
      <c r="S4622" s="11" t="s">
        <v>20168</v>
      </c>
      <c r="T4622" s="11" t="s">
        <v>20169</v>
      </c>
    </row>
    <row x14ac:dyDescent="0.25" r="4623" customHeight="1" ht="19.5">
      <c r="A4623" s="25">
        <v>45209</v>
      </c>
      <c r="B4623" s="11" t="s">
        <v>20170</v>
      </c>
      <c r="C4623" s="11" t="s">
        <v>20171</v>
      </c>
      <c r="D4623" s="11"/>
      <c r="E4623" s="13" t="s">
        <v>20172</v>
      </c>
      <c r="F4623" s="11" t="s">
        <v>20173</v>
      </c>
      <c r="G4623" s="11" t="s">
        <v>74</v>
      </c>
      <c r="H4623" s="11" t="s">
        <v>86</v>
      </c>
      <c r="I4623" s="13" t="s">
        <v>31</v>
      </c>
      <c r="J4623" s="11" t="s">
        <v>24</v>
      </c>
      <c r="K4623" s="11" t="s">
        <v>25</v>
      </c>
      <c r="L4623" s="11" t="s">
        <v>39</v>
      </c>
      <c r="M4623" s="11" t="s">
        <v>149</v>
      </c>
      <c r="N4623" s="11" t="s">
        <v>28</v>
      </c>
      <c r="O4623" s="11" t="s">
        <v>29</v>
      </c>
      <c r="P4623" s="11"/>
      <c r="Q4623" s="16" t="s">
        <v>20174</v>
      </c>
      <c r="R4623" s="11" t="s">
        <v>42</v>
      </c>
      <c r="S4623" s="11" t="s">
        <v>20175</v>
      </c>
      <c r="T4623" s="11" t="s">
        <v>20176</v>
      </c>
    </row>
    <row x14ac:dyDescent="0.25" r="4624" customHeight="1" ht="19.5">
      <c r="A4624" s="25">
        <v>45209</v>
      </c>
      <c r="B4624" s="11" t="s">
        <v>20177</v>
      </c>
      <c r="C4624" s="11" t="s">
        <v>6986</v>
      </c>
      <c r="D4624" s="11"/>
      <c r="E4624" s="13">
        <v>15090886365</v>
      </c>
      <c r="F4624" s="11" t="s">
        <v>20178</v>
      </c>
      <c r="G4624" s="11" t="s">
        <v>74</v>
      </c>
      <c r="H4624" s="11"/>
      <c r="I4624" s="13" t="s">
        <v>433</v>
      </c>
      <c r="J4624" s="11" t="s">
        <v>24</v>
      </c>
      <c r="K4624" s="11" t="s">
        <v>25</v>
      </c>
      <c r="L4624" s="11" t="s">
        <v>39</v>
      </c>
      <c r="M4624" s="11" t="s">
        <v>27</v>
      </c>
      <c r="N4624" s="11" t="s">
        <v>624</v>
      </c>
      <c r="O4624" s="11" t="s">
        <v>29</v>
      </c>
      <c r="P4624" s="11"/>
      <c r="Q4624" s="16" t="s">
        <v>20179</v>
      </c>
      <c r="R4624" s="11" t="s">
        <v>42</v>
      </c>
      <c r="S4624" s="11" t="s">
        <v>20180</v>
      </c>
      <c r="T4624" s="11" t="s">
        <v>20181</v>
      </c>
    </row>
    <row x14ac:dyDescent="0.25" r="4625" customHeight="1" ht="19.5">
      <c r="A4625" s="25">
        <v>45209</v>
      </c>
      <c r="B4625" s="11" t="s">
        <v>20182</v>
      </c>
      <c r="C4625" s="11" t="s">
        <v>169</v>
      </c>
      <c r="D4625" s="11"/>
      <c r="E4625" s="13">
        <v>15507207961</v>
      </c>
      <c r="F4625" s="11" t="s">
        <v>20183</v>
      </c>
      <c r="G4625" s="11" t="s">
        <v>37</v>
      </c>
      <c r="H4625" s="11"/>
      <c r="I4625" s="13" t="s">
        <v>352</v>
      </c>
      <c r="J4625" s="11" t="s">
        <v>24</v>
      </c>
      <c r="K4625" s="11" t="s">
        <v>25</v>
      </c>
      <c r="L4625" s="11" t="s">
        <v>39</v>
      </c>
      <c r="M4625" s="11" t="s">
        <v>27</v>
      </c>
      <c r="N4625" s="11" t="s">
        <v>28</v>
      </c>
      <c r="O4625" s="11" t="s">
        <v>29</v>
      </c>
      <c r="P4625" s="11"/>
      <c r="Q4625" s="16" t="s">
        <v>20184</v>
      </c>
      <c r="R4625" s="11" t="s">
        <v>42</v>
      </c>
      <c r="S4625" s="11" t="s">
        <v>20185</v>
      </c>
      <c r="T4625" s="11" t="s">
        <v>20186</v>
      </c>
    </row>
    <row x14ac:dyDescent="0.25" r="4626" customHeight="1" ht="19.5">
      <c r="A4626" s="25">
        <v>45209</v>
      </c>
      <c r="B4626" s="11" t="s">
        <v>20187</v>
      </c>
      <c r="C4626" s="11" t="s">
        <v>16909</v>
      </c>
      <c r="D4626" s="11"/>
      <c r="E4626" s="13">
        <v>15671077095</v>
      </c>
      <c r="F4626" s="11" t="s">
        <v>18793</v>
      </c>
      <c r="G4626" s="11" t="s">
        <v>74</v>
      </c>
      <c r="H4626" s="11"/>
      <c r="I4626" s="13" t="s">
        <v>486</v>
      </c>
      <c r="J4626" s="11" t="s">
        <v>24</v>
      </c>
      <c r="K4626" s="11" t="s">
        <v>25</v>
      </c>
      <c r="L4626" s="11" t="s">
        <v>39</v>
      </c>
      <c r="M4626" s="11" t="s">
        <v>27</v>
      </c>
      <c r="N4626" s="11" t="s">
        <v>28</v>
      </c>
      <c r="O4626" s="11" t="s">
        <v>29</v>
      </c>
      <c r="P4626" s="11"/>
      <c r="Q4626" s="16" t="s">
        <v>20188</v>
      </c>
      <c r="R4626" s="11" t="s">
        <v>42</v>
      </c>
      <c r="S4626" s="11" t="s">
        <v>20189</v>
      </c>
      <c r="T4626" s="11" t="s">
        <v>20190</v>
      </c>
    </row>
    <row x14ac:dyDescent="0.25" r="4627" customHeight="1" ht="19.5">
      <c r="A4627" s="25">
        <v>45209</v>
      </c>
      <c r="B4627" s="11" t="s">
        <v>20191</v>
      </c>
      <c r="C4627" s="11" t="s">
        <v>4212</v>
      </c>
      <c r="D4627" s="11"/>
      <c r="E4627" s="13">
        <v>15507204820</v>
      </c>
      <c r="F4627" s="11" t="s">
        <v>20192</v>
      </c>
      <c r="G4627" s="11" t="s">
        <v>62</v>
      </c>
      <c r="H4627" s="11"/>
      <c r="I4627" s="13" t="s">
        <v>20193</v>
      </c>
      <c r="J4627" s="11" t="s">
        <v>24</v>
      </c>
      <c r="K4627" s="11" t="s">
        <v>69</v>
      </c>
      <c r="L4627" s="11" t="s">
        <v>39</v>
      </c>
      <c r="M4627" s="11" t="s">
        <v>27</v>
      </c>
      <c r="N4627" s="11" t="s">
        <v>28</v>
      </c>
      <c r="O4627" s="11" t="s">
        <v>29</v>
      </c>
      <c r="P4627" s="11"/>
      <c r="Q4627" s="16" t="s">
        <v>20194</v>
      </c>
      <c r="R4627" s="11" t="s">
        <v>20193</v>
      </c>
      <c r="S4627" s="11" t="s">
        <v>20195</v>
      </c>
      <c r="T4627" s="11" t="s">
        <v>20196</v>
      </c>
    </row>
    <row x14ac:dyDescent="0.25" r="4628" customHeight="1" ht="19.5">
      <c r="A4628" s="25">
        <v>45209</v>
      </c>
      <c r="B4628" s="11" t="s">
        <v>20197</v>
      </c>
      <c r="C4628" s="11" t="s">
        <v>5670</v>
      </c>
      <c r="D4628" s="11"/>
      <c r="E4628" s="13">
        <v>18571003553</v>
      </c>
      <c r="F4628" s="11" t="s">
        <v>18523</v>
      </c>
      <c r="G4628" s="11" t="s">
        <v>62</v>
      </c>
      <c r="H4628" s="11"/>
      <c r="I4628" s="13" t="s">
        <v>259</v>
      </c>
      <c r="J4628" s="11" t="s">
        <v>24</v>
      </c>
      <c r="K4628" s="11" t="s">
        <v>25</v>
      </c>
      <c r="L4628" s="11" t="s">
        <v>39</v>
      </c>
      <c r="M4628" s="11" t="s">
        <v>40</v>
      </c>
      <c r="N4628" s="11" t="s">
        <v>28</v>
      </c>
      <c r="O4628" s="11" t="s">
        <v>29</v>
      </c>
      <c r="P4628" s="11"/>
      <c r="Q4628" s="16" t="s">
        <v>20198</v>
      </c>
      <c r="R4628" s="11" t="s">
        <v>42</v>
      </c>
      <c r="S4628" s="11" t="s">
        <v>20199</v>
      </c>
      <c r="T4628" s="11" t="s">
        <v>20200</v>
      </c>
    </row>
    <row x14ac:dyDescent="0.25" r="4629" customHeight="1" ht="19.5">
      <c r="A4629" s="25">
        <v>45209</v>
      </c>
      <c r="B4629" s="11" t="s">
        <v>20201</v>
      </c>
      <c r="C4629" s="11" t="s">
        <v>7500</v>
      </c>
      <c r="D4629" s="11"/>
      <c r="E4629" s="13">
        <v>15507209177</v>
      </c>
      <c r="F4629" s="11" t="s">
        <v>20202</v>
      </c>
      <c r="G4629" s="11" t="s">
        <v>56</v>
      </c>
      <c r="H4629" s="11"/>
      <c r="I4629" s="13" t="s">
        <v>259</v>
      </c>
      <c r="J4629" s="11" t="s">
        <v>24</v>
      </c>
      <c r="K4629" s="11" t="s">
        <v>25</v>
      </c>
      <c r="L4629" s="11" t="s">
        <v>39</v>
      </c>
      <c r="M4629" s="11" t="s">
        <v>40</v>
      </c>
      <c r="N4629" s="11" t="s">
        <v>28</v>
      </c>
      <c r="O4629" s="11" t="s">
        <v>29</v>
      </c>
      <c r="P4629" s="11"/>
      <c r="Q4629" s="16" t="s">
        <v>20203</v>
      </c>
      <c r="R4629" s="11" t="s">
        <v>42</v>
      </c>
      <c r="S4629" s="11" t="s">
        <v>20204</v>
      </c>
      <c r="T4629" s="11"/>
    </row>
    <row x14ac:dyDescent="0.25" r="4630" customHeight="1" ht="19.5">
      <c r="A4630" s="25">
        <v>45209</v>
      </c>
      <c r="B4630" s="11" t="s">
        <v>20205</v>
      </c>
      <c r="C4630" s="11" t="s">
        <v>5684</v>
      </c>
      <c r="D4630" s="11"/>
      <c r="E4630" s="13">
        <v>17671920225</v>
      </c>
      <c r="F4630" s="11" t="s">
        <v>20206</v>
      </c>
      <c r="G4630" s="11" t="s">
        <v>74</v>
      </c>
      <c r="H4630" s="11"/>
      <c r="I4630" s="13" t="s">
        <v>272</v>
      </c>
      <c r="J4630" s="11" t="s">
        <v>24</v>
      </c>
      <c r="K4630" s="11" t="s">
        <v>25</v>
      </c>
      <c r="L4630" s="11" t="s">
        <v>39</v>
      </c>
      <c r="M4630" s="11" t="s">
        <v>27</v>
      </c>
      <c r="N4630" s="11" t="s">
        <v>183</v>
      </c>
      <c r="O4630" s="11" t="s">
        <v>29</v>
      </c>
      <c r="P4630" s="11"/>
      <c r="Q4630" s="16" t="s">
        <v>20207</v>
      </c>
      <c r="R4630" s="11" t="s">
        <v>42</v>
      </c>
      <c r="S4630" s="17" t="s">
        <v>20208</v>
      </c>
      <c r="T4630" s="11"/>
    </row>
    <row x14ac:dyDescent="0.25" r="4631" customHeight="1" ht="19.5">
      <c r="A4631" s="25">
        <v>45209</v>
      </c>
      <c r="B4631" s="11" t="s">
        <v>20209</v>
      </c>
      <c r="C4631" s="11" t="s">
        <v>5684</v>
      </c>
      <c r="D4631" s="11"/>
      <c r="E4631" s="13">
        <v>18671752895</v>
      </c>
      <c r="F4631" s="11" t="s">
        <v>20210</v>
      </c>
      <c r="G4631" s="11" t="s">
        <v>62</v>
      </c>
      <c r="H4631" s="11"/>
      <c r="I4631" s="13" t="s">
        <v>241</v>
      </c>
      <c r="J4631" s="11" t="s">
        <v>24</v>
      </c>
      <c r="K4631" s="11" t="s">
        <v>25</v>
      </c>
      <c r="L4631" s="11" t="s">
        <v>39</v>
      </c>
      <c r="M4631" s="11" t="s">
        <v>27</v>
      </c>
      <c r="N4631" s="11" t="s">
        <v>183</v>
      </c>
      <c r="O4631" s="11" t="s">
        <v>29</v>
      </c>
      <c r="P4631" s="11"/>
      <c r="Q4631" s="16" t="s">
        <v>20211</v>
      </c>
      <c r="R4631" s="11" t="s">
        <v>42</v>
      </c>
      <c r="S4631" s="11" t="s">
        <v>20212</v>
      </c>
      <c r="T4631" s="11"/>
    </row>
    <row x14ac:dyDescent="0.25" r="4632" customHeight="1" ht="19.5">
      <c r="A4632" s="25">
        <v>45209</v>
      </c>
      <c r="B4632" s="11" t="s">
        <v>20213</v>
      </c>
      <c r="C4632" s="11" t="s">
        <v>5684</v>
      </c>
      <c r="D4632" s="11"/>
      <c r="E4632" s="13">
        <v>13094161868</v>
      </c>
      <c r="F4632" s="11" t="s">
        <v>20214</v>
      </c>
      <c r="G4632" s="11" t="s">
        <v>115</v>
      </c>
      <c r="H4632" s="11"/>
      <c r="I4632" s="13" t="s">
        <v>75</v>
      </c>
      <c r="J4632" s="11" t="s">
        <v>24</v>
      </c>
      <c r="K4632" s="11" t="s">
        <v>25</v>
      </c>
      <c r="L4632" s="11" t="s">
        <v>39</v>
      </c>
      <c r="M4632" s="11" t="s">
        <v>27</v>
      </c>
      <c r="N4632" s="11" t="s">
        <v>183</v>
      </c>
      <c r="O4632" s="11" t="s">
        <v>29</v>
      </c>
      <c r="P4632" s="11"/>
      <c r="Q4632" s="16" t="s">
        <v>20215</v>
      </c>
      <c r="R4632" s="11" t="s">
        <v>42</v>
      </c>
      <c r="S4632" s="11" t="s">
        <v>20216</v>
      </c>
      <c r="T4632" s="11"/>
    </row>
    <row x14ac:dyDescent="0.25" r="4633" customHeight="1" ht="19.5">
      <c r="A4633" s="25">
        <v>45209</v>
      </c>
      <c r="B4633" s="11" t="s">
        <v>20217</v>
      </c>
      <c r="C4633" s="11" t="s">
        <v>5684</v>
      </c>
      <c r="D4633" s="11"/>
      <c r="E4633" s="13">
        <v>16671746263</v>
      </c>
      <c r="F4633" s="11" t="s">
        <v>20218</v>
      </c>
      <c r="G4633" s="11" t="s">
        <v>23</v>
      </c>
      <c r="H4633" s="11"/>
      <c r="I4633" s="13" t="s">
        <v>1914</v>
      </c>
      <c r="J4633" s="11" t="s">
        <v>24</v>
      </c>
      <c r="K4633" s="11" t="s">
        <v>25</v>
      </c>
      <c r="L4633" s="11" t="s">
        <v>39</v>
      </c>
      <c r="M4633" s="11" t="s">
        <v>27</v>
      </c>
      <c r="N4633" s="11" t="s">
        <v>183</v>
      </c>
      <c r="O4633" s="11" t="s">
        <v>29</v>
      </c>
      <c r="P4633" s="11"/>
      <c r="Q4633" s="16" t="s">
        <v>20219</v>
      </c>
      <c r="R4633" s="11" t="s">
        <v>42</v>
      </c>
      <c r="S4633" s="11" t="s">
        <v>20220</v>
      </c>
      <c r="T4633" s="11"/>
    </row>
    <row x14ac:dyDescent="0.25" r="4634" customHeight="1" ht="19.5">
      <c r="A4634" s="25">
        <v>45209</v>
      </c>
      <c r="B4634" s="11" t="s">
        <v>20221</v>
      </c>
      <c r="C4634" s="11" t="s">
        <v>5684</v>
      </c>
      <c r="D4634" s="11"/>
      <c r="E4634" s="13">
        <v>18672903101</v>
      </c>
      <c r="F4634" s="11" t="s">
        <v>20222</v>
      </c>
      <c r="G4634" s="11" t="s">
        <v>115</v>
      </c>
      <c r="H4634" s="11"/>
      <c r="I4634" s="13" t="s">
        <v>2649</v>
      </c>
      <c r="J4634" s="11" t="s">
        <v>24</v>
      </c>
      <c r="K4634" s="11" t="s">
        <v>25</v>
      </c>
      <c r="L4634" s="11" t="s">
        <v>39</v>
      </c>
      <c r="M4634" s="11" t="s">
        <v>27</v>
      </c>
      <c r="N4634" s="11" t="s">
        <v>183</v>
      </c>
      <c r="O4634" s="11" t="s">
        <v>29</v>
      </c>
      <c r="P4634" s="11"/>
      <c r="Q4634" s="16" t="s">
        <v>20223</v>
      </c>
      <c r="R4634" s="11" t="s">
        <v>42</v>
      </c>
      <c r="S4634" s="11" t="s">
        <v>20224</v>
      </c>
      <c r="T4634" s="11"/>
    </row>
    <row x14ac:dyDescent="0.25" r="4635" customHeight="1" ht="19.5">
      <c r="A4635" s="25">
        <v>45209</v>
      </c>
      <c r="B4635" s="11" t="s">
        <v>20225</v>
      </c>
      <c r="C4635" s="11" t="s">
        <v>5684</v>
      </c>
      <c r="D4635" s="11"/>
      <c r="E4635" s="13">
        <v>15697200751</v>
      </c>
      <c r="F4635" s="11" t="s">
        <v>20226</v>
      </c>
      <c r="G4635" s="11" t="s">
        <v>115</v>
      </c>
      <c r="H4635" s="11" t="s">
        <v>86</v>
      </c>
      <c r="I4635" s="13" t="s">
        <v>254</v>
      </c>
      <c r="J4635" s="11" t="s">
        <v>24</v>
      </c>
      <c r="K4635" s="11" t="s">
        <v>25</v>
      </c>
      <c r="L4635" s="11" t="s">
        <v>39</v>
      </c>
      <c r="M4635" s="11" t="s">
        <v>40</v>
      </c>
      <c r="N4635" s="11" t="s">
        <v>183</v>
      </c>
      <c r="O4635" s="11" t="s">
        <v>29</v>
      </c>
      <c r="P4635" s="11"/>
      <c r="Q4635" s="16" t="s">
        <v>20227</v>
      </c>
      <c r="R4635" s="11" t="s">
        <v>42</v>
      </c>
      <c r="S4635" s="11" t="s">
        <v>20228</v>
      </c>
      <c r="T4635" s="11"/>
    </row>
    <row x14ac:dyDescent="0.25" r="4636" customHeight="1" ht="19.5">
      <c r="A4636" s="25">
        <v>45209</v>
      </c>
      <c r="B4636" s="11" t="s">
        <v>20229</v>
      </c>
      <c r="C4636" s="11" t="s">
        <v>5684</v>
      </c>
      <c r="D4636" s="11"/>
      <c r="E4636" s="13">
        <v>17683716844</v>
      </c>
      <c r="F4636" s="11" t="s">
        <v>20230</v>
      </c>
      <c r="G4636" s="11" t="s">
        <v>115</v>
      </c>
      <c r="H4636" s="11"/>
      <c r="I4636" s="13" t="s">
        <v>2649</v>
      </c>
      <c r="J4636" s="11" t="s">
        <v>24</v>
      </c>
      <c r="K4636" s="11" t="s">
        <v>25</v>
      </c>
      <c r="L4636" s="11" t="s">
        <v>39</v>
      </c>
      <c r="M4636" s="11" t="s">
        <v>27</v>
      </c>
      <c r="N4636" s="11" t="s">
        <v>183</v>
      </c>
      <c r="O4636" s="11" t="s">
        <v>29</v>
      </c>
      <c r="P4636" s="11"/>
      <c r="Q4636" s="16" t="s">
        <v>20231</v>
      </c>
      <c r="R4636" s="11" t="s">
        <v>42</v>
      </c>
      <c r="S4636" s="11" t="s">
        <v>20232</v>
      </c>
      <c r="T4636" s="11"/>
    </row>
    <row x14ac:dyDescent="0.25" r="4637" customHeight="1" ht="19.5">
      <c r="A4637" s="25">
        <v>45209</v>
      </c>
      <c r="B4637" s="11" t="s">
        <v>20233</v>
      </c>
      <c r="C4637" s="11" t="s">
        <v>5684</v>
      </c>
      <c r="D4637" s="11"/>
      <c r="E4637" s="13">
        <v>17671257323</v>
      </c>
      <c r="F4637" s="11" t="s">
        <v>10556</v>
      </c>
      <c r="G4637" s="11" t="s">
        <v>62</v>
      </c>
      <c r="H4637" s="11"/>
      <c r="I4637" s="13" t="s">
        <v>415</v>
      </c>
      <c r="J4637" s="11" t="s">
        <v>24</v>
      </c>
      <c r="K4637" s="11" t="s">
        <v>25</v>
      </c>
      <c r="L4637" s="11" t="s">
        <v>39</v>
      </c>
      <c r="M4637" s="11" t="s">
        <v>27</v>
      </c>
      <c r="N4637" s="11" t="s">
        <v>183</v>
      </c>
      <c r="O4637" s="11" t="s">
        <v>29</v>
      </c>
      <c r="P4637" s="11"/>
      <c r="Q4637" s="16" t="s">
        <v>20234</v>
      </c>
      <c r="R4637" s="11" t="s">
        <v>42</v>
      </c>
      <c r="S4637" s="11" t="s">
        <v>20235</v>
      </c>
      <c r="T4637" s="11"/>
    </row>
    <row x14ac:dyDescent="0.25" r="4638" customHeight="1" ht="19.5">
      <c r="A4638" s="25">
        <v>45209</v>
      </c>
      <c r="B4638" s="11" t="s">
        <v>20236</v>
      </c>
      <c r="C4638" s="11" t="s">
        <v>5684</v>
      </c>
      <c r="D4638" s="11"/>
      <c r="E4638" s="13">
        <v>18671797557</v>
      </c>
      <c r="F4638" s="11" t="s">
        <v>20237</v>
      </c>
      <c r="G4638" s="11" t="s">
        <v>62</v>
      </c>
      <c r="H4638" s="11"/>
      <c r="I4638" s="13" t="s">
        <v>381</v>
      </c>
      <c r="J4638" s="11" t="s">
        <v>24</v>
      </c>
      <c r="K4638" s="11" t="s">
        <v>25</v>
      </c>
      <c r="L4638" s="11" t="s">
        <v>39</v>
      </c>
      <c r="M4638" s="11" t="s">
        <v>40</v>
      </c>
      <c r="N4638" s="11" t="s">
        <v>183</v>
      </c>
      <c r="O4638" s="11" t="s">
        <v>29</v>
      </c>
      <c r="P4638" s="11"/>
      <c r="Q4638" s="16" t="s">
        <v>20238</v>
      </c>
      <c r="R4638" s="11" t="s">
        <v>42</v>
      </c>
      <c r="S4638" s="11" t="s">
        <v>20239</v>
      </c>
      <c r="T4638" s="11"/>
    </row>
    <row x14ac:dyDescent="0.25" r="4639" customHeight="1" ht="19.5">
      <c r="A4639" s="25">
        <v>45209</v>
      </c>
      <c r="B4639" s="11" t="s">
        <v>20240</v>
      </c>
      <c r="C4639" s="11" t="s">
        <v>5684</v>
      </c>
      <c r="D4639" s="11"/>
      <c r="E4639" s="13">
        <v>18872540150</v>
      </c>
      <c r="F4639" s="11" t="s">
        <v>20034</v>
      </c>
      <c r="G4639" s="11" t="s">
        <v>48</v>
      </c>
      <c r="H4639" s="11" t="s">
        <v>357</v>
      </c>
      <c r="I4639" s="13" t="s">
        <v>486</v>
      </c>
      <c r="J4639" s="11" t="s">
        <v>24</v>
      </c>
      <c r="K4639" s="11" t="s">
        <v>25</v>
      </c>
      <c r="L4639" s="11" t="s">
        <v>39</v>
      </c>
      <c r="M4639" s="11" t="s">
        <v>27</v>
      </c>
      <c r="N4639" s="11" t="s">
        <v>183</v>
      </c>
      <c r="O4639" s="11" t="s">
        <v>29</v>
      </c>
      <c r="P4639" s="11"/>
      <c r="Q4639" s="16" t="s">
        <v>20241</v>
      </c>
      <c r="R4639" s="11" t="s">
        <v>42</v>
      </c>
      <c r="S4639" s="11" t="s">
        <v>20242</v>
      </c>
      <c r="T4639" s="11"/>
    </row>
    <row x14ac:dyDescent="0.25" r="4640" customHeight="1" ht="19.5">
      <c r="A4640" s="25">
        <v>45209</v>
      </c>
      <c r="B4640" s="11" t="s">
        <v>20243</v>
      </c>
      <c r="C4640" s="11" t="s">
        <v>5684</v>
      </c>
      <c r="D4640" s="11"/>
      <c r="E4640" s="13">
        <v>13277397093</v>
      </c>
      <c r="F4640" s="11" t="s">
        <v>20244</v>
      </c>
      <c r="G4640" s="11" t="s">
        <v>74</v>
      </c>
      <c r="H4640" s="11"/>
      <c r="I4640" s="13" t="s">
        <v>272</v>
      </c>
      <c r="J4640" s="11" t="s">
        <v>24</v>
      </c>
      <c r="K4640" s="11" t="s">
        <v>25</v>
      </c>
      <c r="L4640" s="11" t="s">
        <v>39</v>
      </c>
      <c r="M4640" s="11" t="s">
        <v>40</v>
      </c>
      <c r="N4640" s="11" t="s">
        <v>183</v>
      </c>
      <c r="O4640" s="11" t="s">
        <v>29</v>
      </c>
      <c r="P4640" s="11"/>
      <c r="Q4640" s="16" t="s">
        <v>20245</v>
      </c>
      <c r="R4640" s="11" t="s">
        <v>42</v>
      </c>
      <c r="S4640" s="11" t="s">
        <v>20246</v>
      </c>
      <c r="T4640" s="11"/>
    </row>
    <row x14ac:dyDescent="0.25" r="4641" customHeight="1" ht="19.5">
      <c r="A4641" s="25">
        <v>45209</v>
      </c>
      <c r="B4641" s="11" t="s">
        <v>20247</v>
      </c>
      <c r="C4641" s="11" t="s">
        <v>5684</v>
      </c>
      <c r="D4641" s="11"/>
      <c r="E4641" s="13">
        <v>15571703748</v>
      </c>
      <c r="F4641" s="11" t="s">
        <v>20248</v>
      </c>
      <c r="G4641" s="11" t="s">
        <v>115</v>
      </c>
      <c r="H4641" s="11"/>
      <c r="I4641" s="13" t="s">
        <v>1914</v>
      </c>
      <c r="J4641" s="11" t="s">
        <v>24</v>
      </c>
      <c r="K4641" s="11" t="s">
        <v>25</v>
      </c>
      <c r="L4641" s="11" t="s">
        <v>39</v>
      </c>
      <c r="M4641" s="11" t="s">
        <v>27</v>
      </c>
      <c r="N4641" s="11" t="s">
        <v>183</v>
      </c>
      <c r="O4641" s="11" t="s">
        <v>29</v>
      </c>
      <c r="P4641" s="11"/>
      <c r="Q4641" s="16" t="s">
        <v>20249</v>
      </c>
      <c r="R4641" s="11" t="s">
        <v>42</v>
      </c>
      <c r="S4641" s="11" t="s">
        <v>20250</v>
      </c>
      <c r="T4641" s="11"/>
    </row>
    <row x14ac:dyDescent="0.25" r="4642" customHeight="1" ht="19.5">
      <c r="A4642" s="25">
        <v>45209</v>
      </c>
      <c r="B4642" s="11" t="s">
        <v>20251</v>
      </c>
      <c r="C4642" s="11" t="s">
        <v>5684</v>
      </c>
      <c r="D4642" s="11"/>
      <c r="E4642" s="13">
        <v>13297287797</v>
      </c>
      <c r="F4642" s="11" t="s">
        <v>20252</v>
      </c>
      <c r="G4642" s="11" t="s">
        <v>216</v>
      </c>
      <c r="H4642" s="11"/>
      <c r="I4642" s="13" t="s">
        <v>154</v>
      </c>
      <c r="J4642" s="11" t="s">
        <v>24</v>
      </c>
      <c r="K4642" s="11" t="s">
        <v>25</v>
      </c>
      <c r="L4642" s="11" t="s">
        <v>39</v>
      </c>
      <c r="M4642" s="11" t="s">
        <v>27</v>
      </c>
      <c r="N4642" s="11" t="s">
        <v>183</v>
      </c>
      <c r="O4642" s="11" t="s">
        <v>29</v>
      </c>
      <c r="P4642" s="11"/>
      <c r="Q4642" s="16" t="s">
        <v>20253</v>
      </c>
      <c r="R4642" s="11" t="s">
        <v>42</v>
      </c>
      <c r="S4642" s="11" t="s">
        <v>20254</v>
      </c>
      <c r="T4642" s="11"/>
    </row>
    <row x14ac:dyDescent="0.25" r="4643" customHeight="1" ht="19.5">
      <c r="A4643" s="25">
        <v>45209</v>
      </c>
      <c r="B4643" s="11" t="s">
        <v>20255</v>
      </c>
      <c r="C4643" s="11" t="s">
        <v>5684</v>
      </c>
      <c r="D4643" s="11"/>
      <c r="E4643" s="13">
        <v>18694092428</v>
      </c>
      <c r="F4643" s="11" t="s">
        <v>20256</v>
      </c>
      <c r="G4643" s="11" t="s">
        <v>115</v>
      </c>
      <c r="H4643" s="11"/>
      <c r="I4643" s="13" t="s">
        <v>1914</v>
      </c>
      <c r="J4643" s="11" t="s">
        <v>24</v>
      </c>
      <c r="K4643" s="11" t="s">
        <v>25</v>
      </c>
      <c r="L4643" s="11" t="s">
        <v>39</v>
      </c>
      <c r="M4643" s="11" t="s">
        <v>27</v>
      </c>
      <c r="N4643" s="11" t="s">
        <v>183</v>
      </c>
      <c r="O4643" s="11" t="s">
        <v>29</v>
      </c>
      <c r="P4643" s="11"/>
      <c r="Q4643" s="16" t="s">
        <v>20257</v>
      </c>
      <c r="R4643" s="11" t="s">
        <v>42</v>
      </c>
      <c r="S4643" s="11" t="s">
        <v>20258</v>
      </c>
      <c r="T4643" s="11"/>
    </row>
    <row x14ac:dyDescent="0.25" r="4644" customHeight="1" ht="19.5">
      <c r="A4644" s="25">
        <v>45209</v>
      </c>
      <c r="B4644" s="11" t="s">
        <v>20259</v>
      </c>
      <c r="C4644" s="11" t="s">
        <v>5684</v>
      </c>
      <c r="D4644" s="11"/>
      <c r="E4644" s="13">
        <v>13047171219</v>
      </c>
      <c r="F4644" s="11" t="s">
        <v>20260</v>
      </c>
      <c r="G4644" s="11" t="s">
        <v>48</v>
      </c>
      <c r="H4644" s="11"/>
      <c r="I4644" s="13" t="s">
        <v>1024</v>
      </c>
      <c r="J4644" s="11" t="s">
        <v>24</v>
      </c>
      <c r="K4644" s="11" t="s">
        <v>25</v>
      </c>
      <c r="L4644" s="11" t="s">
        <v>39</v>
      </c>
      <c r="M4644" s="11" t="s">
        <v>27</v>
      </c>
      <c r="N4644" s="11" t="s">
        <v>183</v>
      </c>
      <c r="O4644" s="11" t="s">
        <v>29</v>
      </c>
      <c r="P4644" s="11"/>
      <c r="Q4644" s="16" t="s">
        <v>20261</v>
      </c>
      <c r="R4644" s="11" t="s">
        <v>42</v>
      </c>
      <c r="S4644" s="11" t="s">
        <v>20262</v>
      </c>
      <c r="T4644" s="11"/>
    </row>
    <row x14ac:dyDescent="0.25" r="4645" customHeight="1" ht="19.5">
      <c r="A4645" s="25">
        <v>45209</v>
      </c>
      <c r="B4645" s="11" t="s">
        <v>20263</v>
      </c>
      <c r="C4645" s="11" t="s">
        <v>5852</v>
      </c>
      <c r="D4645" s="11"/>
      <c r="E4645" s="13">
        <v>13217279855</v>
      </c>
      <c r="F4645" s="11" t="s">
        <v>20264</v>
      </c>
      <c r="G4645" s="11" t="s">
        <v>48</v>
      </c>
      <c r="H4645" s="11"/>
      <c r="I4645" s="13" t="s">
        <v>352</v>
      </c>
      <c r="J4645" s="11" t="s">
        <v>24</v>
      </c>
      <c r="K4645" s="11" t="s">
        <v>25</v>
      </c>
      <c r="L4645" s="11" t="s">
        <v>39</v>
      </c>
      <c r="M4645" s="11" t="s">
        <v>27</v>
      </c>
      <c r="N4645" s="11" t="s">
        <v>624</v>
      </c>
      <c r="O4645" s="11" t="s">
        <v>29</v>
      </c>
      <c r="P4645" s="11"/>
      <c r="Q4645" s="16" t="s">
        <v>20265</v>
      </c>
      <c r="R4645" s="11" t="s">
        <v>42</v>
      </c>
      <c r="S4645" s="11" t="s">
        <v>20266</v>
      </c>
      <c r="T4645" s="11" t="s">
        <v>20267</v>
      </c>
    </row>
    <row x14ac:dyDescent="0.25" r="4646" customHeight="1" ht="19.5">
      <c r="A4646" s="25">
        <v>45209</v>
      </c>
      <c r="B4646" s="11" t="s">
        <v>20268</v>
      </c>
      <c r="C4646" s="11" t="s">
        <v>691</v>
      </c>
      <c r="D4646" s="11"/>
      <c r="E4646" s="13">
        <v>13098413333</v>
      </c>
      <c r="F4646" s="11" t="s">
        <v>6380</v>
      </c>
      <c r="G4646" s="11" t="s">
        <v>56</v>
      </c>
      <c r="H4646" s="11"/>
      <c r="I4646" s="13" t="s">
        <v>116</v>
      </c>
      <c r="J4646" s="11" t="s">
        <v>24</v>
      </c>
      <c r="K4646" s="11" t="s">
        <v>69</v>
      </c>
      <c r="L4646" s="11" t="s">
        <v>39</v>
      </c>
      <c r="M4646" s="11" t="s">
        <v>40</v>
      </c>
      <c r="N4646" s="11" t="s">
        <v>28</v>
      </c>
      <c r="O4646" s="11" t="s">
        <v>29</v>
      </c>
      <c r="P4646" s="11"/>
      <c r="Q4646" s="16" t="s">
        <v>20269</v>
      </c>
      <c r="R4646" s="11" t="s">
        <v>42</v>
      </c>
      <c r="S4646" s="11" t="s">
        <v>20270</v>
      </c>
      <c r="T4646" s="11" t="s">
        <v>20271</v>
      </c>
    </row>
    <row x14ac:dyDescent="0.25" r="4647" customHeight="1" ht="19.5">
      <c r="A4647" s="25">
        <v>45209</v>
      </c>
      <c r="B4647" s="11" t="s">
        <v>20272</v>
      </c>
      <c r="C4647" s="11" t="s">
        <v>4336</v>
      </c>
      <c r="D4647" s="11"/>
      <c r="E4647" s="13">
        <v>13098403671</v>
      </c>
      <c r="F4647" s="11" t="s">
        <v>20273</v>
      </c>
      <c r="G4647" s="11" t="s">
        <v>37</v>
      </c>
      <c r="H4647" s="11"/>
      <c r="I4647" s="13">
        <v>10015</v>
      </c>
      <c r="J4647" s="11" t="s">
        <v>24</v>
      </c>
      <c r="K4647" s="11" t="s">
        <v>69</v>
      </c>
      <c r="L4647" s="11" t="s">
        <v>26</v>
      </c>
      <c r="M4647" s="11" t="s">
        <v>27</v>
      </c>
      <c r="N4647" s="11" t="s">
        <v>28</v>
      </c>
      <c r="O4647" s="11" t="s">
        <v>29</v>
      </c>
      <c r="P4647" s="11"/>
      <c r="Q4647" s="16" t="s">
        <v>20274</v>
      </c>
      <c r="R4647" s="11" t="s">
        <v>31</v>
      </c>
      <c r="S4647" s="11" t="s">
        <v>20275</v>
      </c>
      <c r="T4647" s="11" t="s">
        <v>20276</v>
      </c>
    </row>
    <row x14ac:dyDescent="0.25" r="4648" customHeight="1" ht="19.5">
      <c r="A4648" s="25">
        <v>45209</v>
      </c>
      <c r="B4648" s="11" t="s">
        <v>20277</v>
      </c>
      <c r="C4648" s="11" t="s">
        <v>5684</v>
      </c>
      <c r="D4648" s="11"/>
      <c r="E4648" s="13">
        <v>18694097655</v>
      </c>
      <c r="F4648" s="11" t="s">
        <v>12596</v>
      </c>
      <c r="G4648" s="11" t="s">
        <v>74</v>
      </c>
      <c r="H4648" s="11" t="s">
        <v>98</v>
      </c>
      <c r="I4648" s="13" t="s">
        <v>131</v>
      </c>
      <c r="J4648" s="11" t="s">
        <v>24</v>
      </c>
      <c r="K4648" s="11" t="s">
        <v>25</v>
      </c>
      <c r="L4648" s="11" t="s">
        <v>39</v>
      </c>
      <c r="M4648" s="11" t="s">
        <v>40</v>
      </c>
      <c r="N4648" s="11" t="s">
        <v>183</v>
      </c>
      <c r="O4648" s="11" t="s">
        <v>29</v>
      </c>
      <c r="P4648" s="11"/>
      <c r="Q4648" s="16" t="s">
        <v>20278</v>
      </c>
      <c r="R4648" s="11" t="s">
        <v>42</v>
      </c>
      <c r="S4648" s="11" t="s">
        <v>20279</v>
      </c>
      <c r="T4648" s="11" t="s">
        <v>20280</v>
      </c>
    </row>
    <row x14ac:dyDescent="0.25" r="4649" customHeight="1" ht="19.5">
      <c r="A4649" s="25">
        <v>45209</v>
      </c>
      <c r="B4649" s="11" t="s">
        <v>20281</v>
      </c>
      <c r="C4649" s="11" t="s">
        <v>5684</v>
      </c>
      <c r="D4649" s="11"/>
      <c r="E4649" s="13">
        <v>15672543469</v>
      </c>
      <c r="F4649" s="11" t="s">
        <v>20282</v>
      </c>
      <c r="G4649" s="11" t="s">
        <v>171</v>
      </c>
      <c r="H4649" s="11" t="s">
        <v>98</v>
      </c>
      <c r="I4649" s="13" t="s">
        <v>110</v>
      </c>
      <c r="J4649" s="11" t="s">
        <v>24</v>
      </c>
      <c r="K4649" s="11" t="s">
        <v>25</v>
      </c>
      <c r="L4649" s="11" t="s">
        <v>39</v>
      </c>
      <c r="M4649" s="11" t="s">
        <v>40</v>
      </c>
      <c r="N4649" s="11" t="s">
        <v>183</v>
      </c>
      <c r="O4649" s="11" t="s">
        <v>29</v>
      </c>
      <c r="P4649" s="11"/>
      <c r="Q4649" s="16" t="s">
        <v>20283</v>
      </c>
      <c r="R4649" s="11" t="s">
        <v>42</v>
      </c>
      <c r="S4649" s="11" t="s">
        <v>20284</v>
      </c>
      <c r="T4649" s="11" t="s">
        <v>20285</v>
      </c>
    </row>
    <row x14ac:dyDescent="0.25" r="4650" customHeight="1" ht="19.5">
      <c r="A4650" s="25">
        <v>45209</v>
      </c>
      <c r="B4650" s="11" t="s">
        <v>20286</v>
      </c>
      <c r="C4650" s="11" t="s">
        <v>5684</v>
      </c>
      <c r="D4650" s="11"/>
      <c r="E4650" s="13">
        <v>15571766702</v>
      </c>
      <c r="F4650" s="11" t="s">
        <v>20287</v>
      </c>
      <c r="G4650" s="11" t="s">
        <v>115</v>
      </c>
      <c r="H4650" s="11"/>
      <c r="I4650" s="13" t="s">
        <v>259</v>
      </c>
      <c r="J4650" s="11" t="s">
        <v>24</v>
      </c>
      <c r="K4650" s="11" t="s">
        <v>25</v>
      </c>
      <c r="L4650" s="11" t="s">
        <v>39</v>
      </c>
      <c r="M4650" s="11" t="s">
        <v>40</v>
      </c>
      <c r="N4650" s="11" t="s">
        <v>183</v>
      </c>
      <c r="O4650" s="11" t="s">
        <v>29</v>
      </c>
      <c r="P4650" s="11"/>
      <c r="Q4650" s="16" t="s">
        <v>20288</v>
      </c>
      <c r="R4650" s="11" t="s">
        <v>42</v>
      </c>
      <c r="S4650" s="11" t="s">
        <v>20289</v>
      </c>
      <c r="T4650" s="11" t="s">
        <v>20290</v>
      </c>
    </row>
    <row x14ac:dyDescent="0.25" r="4651" customHeight="1" ht="19.5">
      <c r="A4651" s="25">
        <v>45209</v>
      </c>
      <c r="B4651" s="11" t="s">
        <v>20291</v>
      </c>
      <c r="C4651" s="11" t="s">
        <v>8253</v>
      </c>
      <c r="D4651" s="11"/>
      <c r="E4651" s="13">
        <v>15571772432</v>
      </c>
      <c r="F4651" s="11" t="s">
        <v>18966</v>
      </c>
      <c r="G4651" s="11" t="s">
        <v>23</v>
      </c>
      <c r="H4651" s="11"/>
      <c r="I4651" s="13" t="s">
        <v>8690</v>
      </c>
      <c r="J4651" s="11" t="s">
        <v>24</v>
      </c>
      <c r="K4651" s="11" t="s">
        <v>25</v>
      </c>
      <c r="L4651" s="11" t="s">
        <v>39</v>
      </c>
      <c r="M4651" s="11" t="s">
        <v>27</v>
      </c>
      <c r="N4651" s="11" t="s">
        <v>183</v>
      </c>
      <c r="O4651" s="11" t="s">
        <v>29</v>
      </c>
      <c r="P4651" s="11"/>
      <c r="Q4651" s="16" t="s">
        <v>20292</v>
      </c>
      <c r="R4651" s="11" t="s">
        <v>42</v>
      </c>
      <c r="S4651" s="11" t="s">
        <v>20293</v>
      </c>
      <c r="T4651" s="11" t="s">
        <v>20294</v>
      </c>
    </row>
    <row x14ac:dyDescent="0.25" r="4652" customHeight="1" ht="19.5">
      <c r="A4652" s="25">
        <v>45209</v>
      </c>
      <c r="B4652" s="11" t="s">
        <v>20295</v>
      </c>
      <c r="C4652" s="11" t="s">
        <v>5684</v>
      </c>
      <c r="D4652" s="11"/>
      <c r="E4652" s="13">
        <v>18608603818</v>
      </c>
      <c r="F4652" s="11" t="s">
        <v>20296</v>
      </c>
      <c r="G4652" s="11" t="s">
        <v>56</v>
      </c>
      <c r="H4652" s="11"/>
      <c r="I4652" s="13" t="s">
        <v>75</v>
      </c>
      <c r="J4652" s="11" t="s">
        <v>24</v>
      </c>
      <c r="K4652" s="11" t="s">
        <v>25</v>
      </c>
      <c r="L4652" s="11" t="s">
        <v>39</v>
      </c>
      <c r="M4652" s="11" t="s">
        <v>40</v>
      </c>
      <c r="N4652" s="11" t="s">
        <v>183</v>
      </c>
      <c r="O4652" s="11" t="s">
        <v>29</v>
      </c>
      <c r="P4652" s="11"/>
      <c r="Q4652" s="16" t="s">
        <v>19712</v>
      </c>
      <c r="R4652" s="11" t="s">
        <v>42</v>
      </c>
      <c r="S4652" s="11" t="s">
        <v>20297</v>
      </c>
      <c r="T4652" s="11" t="s">
        <v>20298</v>
      </c>
    </row>
    <row x14ac:dyDescent="0.25" r="4653" customHeight="1" ht="19.5">
      <c r="A4653" s="25">
        <v>45209</v>
      </c>
      <c r="B4653" s="11" t="s">
        <v>20299</v>
      </c>
      <c r="C4653" s="11" t="s">
        <v>5684</v>
      </c>
      <c r="D4653" s="11"/>
      <c r="E4653" s="13">
        <v>17671265491</v>
      </c>
      <c r="F4653" s="11" t="s">
        <v>20300</v>
      </c>
      <c r="G4653" s="11" t="s">
        <v>216</v>
      </c>
      <c r="H4653" s="11"/>
      <c r="I4653" s="13" t="s">
        <v>87</v>
      </c>
      <c r="J4653" s="11" t="s">
        <v>24</v>
      </c>
      <c r="K4653" s="11" t="s">
        <v>25</v>
      </c>
      <c r="L4653" s="11" t="s">
        <v>39</v>
      </c>
      <c r="M4653" s="11" t="s">
        <v>40</v>
      </c>
      <c r="N4653" s="11" t="s">
        <v>183</v>
      </c>
      <c r="O4653" s="11" t="s">
        <v>29</v>
      </c>
      <c r="P4653" s="11"/>
      <c r="Q4653" s="16" t="s">
        <v>20301</v>
      </c>
      <c r="R4653" s="11" t="s">
        <v>42</v>
      </c>
      <c r="S4653" s="11" t="s">
        <v>20302</v>
      </c>
      <c r="T4653" s="11" t="s">
        <v>20303</v>
      </c>
    </row>
    <row x14ac:dyDescent="0.25" r="4654" customHeight="1" ht="19.5">
      <c r="A4654" s="25">
        <v>45209</v>
      </c>
      <c r="B4654" s="11" t="s">
        <v>20304</v>
      </c>
      <c r="C4654" s="11" t="s">
        <v>5684</v>
      </c>
      <c r="D4654" s="11"/>
      <c r="E4654" s="13">
        <v>18672908432</v>
      </c>
      <c r="F4654" s="11" t="s">
        <v>20305</v>
      </c>
      <c r="G4654" s="11" t="s">
        <v>48</v>
      </c>
      <c r="H4654" s="11"/>
      <c r="I4654" s="13" t="s">
        <v>8690</v>
      </c>
      <c r="J4654" s="11" t="s">
        <v>24</v>
      </c>
      <c r="K4654" s="11" t="s">
        <v>25</v>
      </c>
      <c r="L4654" s="11" t="s">
        <v>39</v>
      </c>
      <c r="M4654" s="11" t="s">
        <v>27</v>
      </c>
      <c r="N4654" s="11" t="s">
        <v>183</v>
      </c>
      <c r="O4654" s="11" t="s">
        <v>29</v>
      </c>
      <c r="P4654" s="11"/>
      <c r="Q4654" s="16" t="s">
        <v>20306</v>
      </c>
      <c r="R4654" s="11" t="s">
        <v>42</v>
      </c>
      <c r="S4654" s="11" t="s">
        <v>20307</v>
      </c>
      <c r="T4654" s="11" t="s">
        <v>20308</v>
      </c>
    </row>
    <row x14ac:dyDescent="0.25" r="4655" customHeight="1" ht="19.5">
      <c r="A4655" s="25">
        <v>45209</v>
      </c>
      <c r="B4655" s="11" t="s">
        <v>20309</v>
      </c>
      <c r="C4655" s="11" t="s">
        <v>9589</v>
      </c>
      <c r="D4655" s="11"/>
      <c r="E4655" s="13">
        <v>15549310886</v>
      </c>
      <c r="F4655" s="11" t="s">
        <v>20310</v>
      </c>
      <c r="G4655" s="11" t="s">
        <v>1873</v>
      </c>
      <c r="H4655" s="11"/>
      <c r="I4655" s="13" t="s">
        <v>352</v>
      </c>
      <c r="J4655" s="11" t="s">
        <v>24</v>
      </c>
      <c r="K4655" s="11" t="s">
        <v>25</v>
      </c>
      <c r="L4655" s="11" t="s">
        <v>39</v>
      </c>
      <c r="M4655" s="11" t="s">
        <v>40</v>
      </c>
      <c r="N4655" s="11" t="s">
        <v>28</v>
      </c>
      <c r="O4655" s="11" t="s">
        <v>29</v>
      </c>
      <c r="P4655" s="11" t="s">
        <v>5801</v>
      </c>
      <c r="Q4655" s="16" t="s">
        <v>20311</v>
      </c>
      <c r="R4655" s="11" t="s">
        <v>42</v>
      </c>
      <c r="S4655" s="11" t="s">
        <v>20312</v>
      </c>
      <c r="T4655" s="11"/>
    </row>
    <row x14ac:dyDescent="0.25" r="4656" customHeight="1" ht="19.5">
      <c r="A4656" s="25">
        <v>45209</v>
      </c>
      <c r="B4656" s="11" t="s">
        <v>20313</v>
      </c>
      <c r="C4656" s="11" t="s">
        <v>8350</v>
      </c>
      <c r="D4656" s="11"/>
      <c r="E4656" s="13">
        <v>18671600017</v>
      </c>
      <c r="F4656" s="11" t="s">
        <v>20314</v>
      </c>
      <c r="G4656" s="11" t="s">
        <v>74</v>
      </c>
      <c r="H4656" s="11"/>
      <c r="I4656" s="13" t="s">
        <v>104</v>
      </c>
      <c r="J4656" s="11" t="s">
        <v>24</v>
      </c>
      <c r="K4656" s="11" t="s">
        <v>25</v>
      </c>
      <c r="L4656" s="11" t="s">
        <v>39</v>
      </c>
      <c r="M4656" s="11" t="s">
        <v>40</v>
      </c>
      <c r="N4656" s="11" t="s">
        <v>28</v>
      </c>
      <c r="O4656" s="11" t="s">
        <v>29</v>
      </c>
      <c r="P4656" s="11"/>
      <c r="Q4656" s="16" t="s">
        <v>20315</v>
      </c>
      <c r="R4656" s="11" t="s">
        <v>42</v>
      </c>
      <c r="S4656" s="11" t="s">
        <v>20316</v>
      </c>
      <c r="T4656" s="11"/>
    </row>
    <row x14ac:dyDescent="0.25" r="4657" customHeight="1" ht="19.5">
      <c r="A4657" s="25">
        <v>45209</v>
      </c>
      <c r="B4657" s="11" t="s">
        <v>20317</v>
      </c>
      <c r="C4657" s="11" t="s">
        <v>5811</v>
      </c>
      <c r="D4657" s="11"/>
      <c r="E4657" s="13">
        <v>13264915958</v>
      </c>
      <c r="F4657" s="11" t="s">
        <v>20318</v>
      </c>
      <c r="G4657" s="11" t="s">
        <v>48</v>
      </c>
      <c r="H4657" s="11"/>
      <c r="I4657" s="13" t="s">
        <v>398</v>
      </c>
      <c r="J4657" s="11" t="s">
        <v>24</v>
      </c>
      <c r="K4657" s="11" t="s">
        <v>25</v>
      </c>
      <c r="L4657" s="11" t="s">
        <v>39</v>
      </c>
      <c r="M4657" s="11" t="s">
        <v>27</v>
      </c>
      <c r="N4657" s="11" t="s">
        <v>28</v>
      </c>
      <c r="O4657" s="11" t="s">
        <v>29</v>
      </c>
      <c r="P4657" s="11"/>
      <c r="Q4657" s="16" t="s">
        <v>20319</v>
      </c>
      <c r="R4657" s="11" t="s">
        <v>42</v>
      </c>
      <c r="S4657" s="11" t="s">
        <v>20320</v>
      </c>
      <c r="T4657" s="11"/>
    </row>
    <row x14ac:dyDescent="0.25" r="4658" customHeight="1" ht="19.5">
      <c r="A4658" s="25">
        <v>45209</v>
      </c>
      <c r="B4658" s="11" t="s">
        <v>20321</v>
      </c>
      <c r="C4658" s="11" t="s">
        <v>5816</v>
      </c>
      <c r="D4658" s="11"/>
      <c r="E4658" s="13">
        <v>18694088997</v>
      </c>
      <c r="F4658" s="11" t="s">
        <v>20322</v>
      </c>
      <c r="G4658" s="11" t="s">
        <v>23</v>
      </c>
      <c r="H4658" s="11" t="s">
        <v>98</v>
      </c>
      <c r="I4658" s="13" t="s">
        <v>49</v>
      </c>
      <c r="J4658" s="11" t="s">
        <v>24</v>
      </c>
      <c r="K4658" s="11" t="s">
        <v>25</v>
      </c>
      <c r="L4658" s="11" t="s">
        <v>39</v>
      </c>
      <c r="M4658" s="11" t="s">
        <v>40</v>
      </c>
      <c r="N4658" s="11" t="s">
        <v>28</v>
      </c>
      <c r="O4658" s="11" t="s">
        <v>29</v>
      </c>
      <c r="P4658" s="11" t="s">
        <v>5807</v>
      </c>
      <c r="Q4658" s="16" t="s">
        <v>20323</v>
      </c>
      <c r="R4658" s="11" t="s">
        <v>42</v>
      </c>
      <c r="S4658" s="11" t="s">
        <v>20324</v>
      </c>
      <c r="T4658" s="11" t="s">
        <v>20325</v>
      </c>
    </row>
    <row x14ac:dyDescent="0.25" r="4659" customHeight="1" ht="19.5">
      <c r="A4659" s="25">
        <v>45209</v>
      </c>
      <c r="B4659" s="11" t="s">
        <v>20326</v>
      </c>
      <c r="C4659" s="11" t="s">
        <v>5816</v>
      </c>
      <c r="D4659" s="11"/>
      <c r="E4659" s="13">
        <v>18671733973</v>
      </c>
      <c r="F4659" s="11" t="s">
        <v>20327</v>
      </c>
      <c r="G4659" s="11" t="s">
        <v>62</v>
      </c>
      <c r="H4659" s="11"/>
      <c r="I4659" s="13" t="s">
        <v>116</v>
      </c>
      <c r="J4659" s="11" t="s">
        <v>24</v>
      </c>
      <c r="K4659" s="11" t="s">
        <v>25</v>
      </c>
      <c r="L4659" s="11" t="s">
        <v>39</v>
      </c>
      <c r="M4659" s="11" t="s">
        <v>40</v>
      </c>
      <c r="N4659" s="11" t="s">
        <v>28</v>
      </c>
      <c r="O4659" s="11" t="s">
        <v>29</v>
      </c>
      <c r="P4659" s="11" t="s">
        <v>9577</v>
      </c>
      <c r="Q4659" s="16" t="s">
        <v>20328</v>
      </c>
      <c r="R4659" s="11" t="s">
        <v>42</v>
      </c>
      <c r="S4659" s="11" t="s">
        <v>20329</v>
      </c>
      <c r="T4659" s="11" t="s">
        <v>20330</v>
      </c>
    </row>
    <row x14ac:dyDescent="0.25" r="4660" customHeight="1" ht="19.5">
      <c r="A4660" s="25">
        <v>45209</v>
      </c>
      <c r="B4660" s="11" t="s">
        <v>20331</v>
      </c>
      <c r="C4660" s="11" t="s">
        <v>7266</v>
      </c>
      <c r="D4660" s="11"/>
      <c r="E4660" s="13">
        <v>15587978703</v>
      </c>
      <c r="F4660" s="11" t="s">
        <v>20332</v>
      </c>
      <c r="G4660" s="11" t="s">
        <v>48</v>
      </c>
      <c r="H4660" s="11"/>
      <c r="I4660" s="13">
        <v>10015</v>
      </c>
      <c r="J4660" s="11" t="s">
        <v>24</v>
      </c>
      <c r="K4660" s="11" t="s">
        <v>69</v>
      </c>
      <c r="L4660" s="11" t="s">
        <v>26</v>
      </c>
      <c r="M4660" s="11" t="s">
        <v>27</v>
      </c>
      <c r="N4660" s="11" t="s">
        <v>28</v>
      </c>
      <c r="O4660" s="11" t="s">
        <v>29</v>
      </c>
      <c r="P4660" s="11" t="s">
        <v>5807</v>
      </c>
      <c r="Q4660" s="16" t="s">
        <v>20333</v>
      </c>
      <c r="R4660" s="11" t="s">
        <v>31</v>
      </c>
      <c r="S4660" s="11" t="s">
        <v>20334</v>
      </c>
      <c r="T4660" s="11" t="s">
        <v>20335</v>
      </c>
    </row>
    <row x14ac:dyDescent="0.25" r="4661" customHeight="1" ht="19.5">
      <c r="A4661" s="25">
        <v>45209</v>
      </c>
      <c r="B4661" s="11" t="s">
        <v>20336</v>
      </c>
      <c r="C4661" s="11" t="s">
        <v>5805</v>
      </c>
      <c r="D4661" s="11"/>
      <c r="E4661" s="13">
        <v>16671738804</v>
      </c>
      <c r="F4661" s="11" t="s">
        <v>20337</v>
      </c>
      <c r="G4661" s="11" t="s">
        <v>23</v>
      </c>
      <c r="H4661" s="11"/>
      <c r="I4661" s="13">
        <v>10015</v>
      </c>
      <c r="J4661" s="11" t="s">
        <v>24</v>
      </c>
      <c r="K4661" s="11" t="s">
        <v>69</v>
      </c>
      <c r="L4661" s="11" t="s">
        <v>26</v>
      </c>
      <c r="M4661" s="11" t="s">
        <v>27</v>
      </c>
      <c r="N4661" s="11" t="s">
        <v>28</v>
      </c>
      <c r="O4661" s="11" t="s">
        <v>29</v>
      </c>
      <c r="P4661" s="11" t="s">
        <v>5430</v>
      </c>
      <c r="Q4661" s="16" t="s">
        <v>20338</v>
      </c>
      <c r="R4661" s="11" t="s">
        <v>31</v>
      </c>
      <c r="S4661" s="11" t="s">
        <v>20339</v>
      </c>
      <c r="T4661" s="11" t="s">
        <v>20340</v>
      </c>
    </row>
    <row x14ac:dyDescent="0.25" r="4662" customHeight="1" ht="19.5">
      <c r="A4662" s="25">
        <v>45209</v>
      </c>
      <c r="B4662" s="11" t="s">
        <v>20341</v>
      </c>
      <c r="C4662" s="11" t="s">
        <v>8311</v>
      </c>
      <c r="D4662" s="11"/>
      <c r="E4662" s="13">
        <v>18671627253</v>
      </c>
      <c r="F4662" s="11" t="s">
        <v>20342</v>
      </c>
      <c r="G4662" s="11" t="s">
        <v>37</v>
      </c>
      <c r="H4662" s="11"/>
      <c r="I4662" s="13" t="s">
        <v>381</v>
      </c>
      <c r="J4662" s="11" t="s">
        <v>24</v>
      </c>
      <c r="K4662" s="11" t="s">
        <v>25</v>
      </c>
      <c r="L4662" s="11" t="s">
        <v>39</v>
      </c>
      <c r="M4662" s="11" t="s">
        <v>40</v>
      </c>
      <c r="N4662" s="11" t="s">
        <v>28</v>
      </c>
      <c r="O4662" s="11" t="s">
        <v>29</v>
      </c>
      <c r="P4662" s="11" t="s">
        <v>5807</v>
      </c>
      <c r="Q4662" s="16" t="s">
        <v>20343</v>
      </c>
      <c r="R4662" s="11" t="s">
        <v>42</v>
      </c>
      <c r="S4662" s="11" t="s">
        <v>20344</v>
      </c>
      <c r="T4662" s="11" t="s">
        <v>20345</v>
      </c>
    </row>
    <row x14ac:dyDescent="0.25" r="4663" customHeight="1" ht="19.5">
      <c r="A4663" s="25">
        <v>45209</v>
      </c>
      <c r="B4663" s="11" t="s">
        <v>20346</v>
      </c>
      <c r="C4663" s="11" t="s">
        <v>14521</v>
      </c>
      <c r="D4663" s="11"/>
      <c r="E4663" s="13">
        <v>16671727326</v>
      </c>
      <c r="F4663" s="11" t="s">
        <v>18719</v>
      </c>
      <c r="G4663" s="11" t="s">
        <v>74</v>
      </c>
      <c r="H4663" s="11"/>
      <c r="I4663" s="13" t="s">
        <v>136</v>
      </c>
      <c r="J4663" s="11" t="s">
        <v>24</v>
      </c>
      <c r="K4663" s="11" t="s">
        <v>25</v>
      </c>
      <c r="L4663" s="11" t="s">
        <v>39</v>
      </c>
      <c r="M4663" s="11" t="s">
        <v>40</v>
      </c>
      <c r="N4663" s="11" t="s">
        <v>28</v>
      </c>
      <c r="O4663" s="11" t="s">
        <v>29</v>
      </c>
      <c r="P4663" s="11"/>
      <c r="Q4663" s="16" t="s">
        <v>20347</v>
      </c>
      <c r="R4663" s="11" t="s">
        <v>42</v>
      </c>
      <c r="S4663" s="11" t="s">
        <v>20348</v>
      </c>
      <c r="T4663" s="11" t="s">
        <v>20349</v>
      </c>
    </row>
    <row x14ac:dyDescent="0.25" r="4664" customHeight="1" ht="19.5">
      <c r="A4664" s="25">
        <v>45209</v>
      </c>
      <c r="B4664" s="11" t="s">
        <v>20350</v>
      </c>
      <c r="C4664" s="11" t="s">
        <v>14521</v>
      </c>
      <c r="D4664" s="11"/>
      <c r="E4664" s="13">
        <v>16671754542</v>
      </c>
      <c r="F4664" s="11" t="s">
        <v>20351</v>
      </c>
      <c r="G4664" s="11" t="s">
        <v>48</v>
      </c>
      <c r="H4664" s="11"/>
      <c r="I4664" s="13" t="s">
        <v>136</v>
      </c>
      <c r="J4664" s="11" t="s">
        <v>24</v>
      </c>
      <c r="K4664" s="11" t="s">
        <v>25</v>
      </c>
      <c r="L4664" s="11" t="s">
        <v>39</v>
      </c>
      <c r="M4664" s="11" t="s">
        <v>27</v>
      </c>
      <c r="N4664" s="11" t="s">
        <v>28</v>
      </c>
      <c r="O4664" s="11" t="s">
        <v>29</v>
      </c>
      <c r="P4664" s="11"/>
      <c r="Q4664" s="16" t="s">
        <v>20352</v>
      </c>
      <c r="R4664" s="11" t="s">
        <v>42</v>
      </c>
      <c r="S4664" s="11" t="s">
        <v>20353</v>
      </c>
      <c r="T4664" s="11" t="s">
        <v>20354</v>
      </c>
    </row>
    <row x14ac:dyDescent="0.25" r="4665" customHeight="1" ht="19.5">
      <c r="A4665" s="25">
        <v>45209</v>
      </c>
      <c r="B4665" s="11" t="s">
        <v>20355</v>
      </c>
      <c r="C4665" s="11" t="s">
        <v>46</v>
      </c>
      <c r="D4665" s="11"/>
      <c r="E4665" s="13">
        <v>15586378870</v>
      </c>
      <c r="F4665" s="11" t="s">
        <v>20356</v>
      </c>
      <c r="G4665" s="11" t="s">
        <v>48</v>
      </c>
      <c r="H4665" s="11"/>
      <c r="I4665" s="13" t="s">
        <v>8690</v>
      </c>
      <c r="J4665" s="11" t="s">
        <v>24</v>
      </c>
      <c r="K4665" s="11" t="s">
        <v>25</v>
      </c>
      <c r="L4665" s="11" t="s">
        <v>39</v>
      </c>
      <c r="M4665" s="11" t="s">
        <v>27</v>
      </c>
      <c r="N4665" s="11" t="s">
        <v>28</v>
      </c>
      <c r="O4665" s="11" t="s">
        <v>29</v>
      </c>
      <c r="P4665" s="11"/>
      <c r="Q4665" s="16" t="s">
        <v>20357</v>
      </c>
      <c r="R4665" s="11" t="s">
        <v>42</v>
      </c>
      <c r="S4665" s="11" t="s">
        <v>20358</v>
      </c>
      <c r="T4665" s="11" t="s">
        <v>20359</v>
      </c>
    </row>
    <row x14ac:dyDescent="0.25" r="4666" customHeight="1" ht="19.5">
      <c r="A4666" s="25">
        <v>45209</v>
      </c>
      <c r="B4666" s="11" t="s">
        <v>20360</v>
      </c>
      <c r="C4666" s="11" t="s">
        <v>685</v>
      </c>
      <c r="D4666" s="11"/>
      <c r="E4666" s="13">
        <v>15629388876</v>
      </c>
      <c r="F4666" s="11" t="s">
        <v>20361</v>
      </c>
      <c r="G4666" s="11" t="s">
        <v>74</v>
      </c>
      <c r="H4666" s="11"/>
      <c r="I4666" s="13" t="s">
        <v>290</v>
      </c>
      <c r="J4666" s="11" t="s">
        <v>24</v>
      </c>
      <c r="K4666" s="11" t="s">
        <v>25</v>
      </c>
      <c r="L4666" s="11" t="s">
        <v>39</v>
      </c>
      <c r="M4666" s="11" t="s">
        <v>40</v>
      </c>
      <c r="N4666" s="11" t="s">
        <v>28</v>
      </c>
      <c r="O4666" s="11" t="s">
        <v>29</v>
      </c>
      <c r="P4666" s="11"/>
      <c r="Q4666" s="16" t="s">
        <v>20362</v>
      </c>
      <c r="R4666" s="11" t="s">
        <v>42</v>
      </c>
      <c r="S4666" s="11" t="s">
        <v>20363</v>
      </c>
      <c r="T4666" s="11" t="s">
        <v>20364</v>
      </c>
    </row>
    <row x14ac:dyDescent="0.25" r="4667" customHeight="1" ht="19.5">
      <c r="A4667" s="25">
        <v>45209</v>
      </c>
      <c r="B4667" s="11" t="s">
        <v>20365</v>
      </c>
      <c r="C4667" s="11" t="s">
        <v>15327</v>
      </c>
      <c r="D4667" s="11"/>
      <c r="E4667" s="13">
        <v>15271510655</v>
      </c>
      <c r="F4667" s="11" t="s">
        <v>19307</v>
      </c>
      <c r="G4667" s="11" t="s">
        <v>48</v>
      </c>
      <c r="H4667" s="11"/>
      <c r="I4667" s="13">
        <v>10015</v>
      </c>
      <c r="J4667" s="11" t="s">
        <v>24</v>
      </c>
      <c r="K4667" s="11" t="s">
        <v>69</v>
      </c>
      <c r="L4667" s="11" t="s">
        <v>26</v>
      </c>
      <c r="M4667" s="11" t="s">
        <v>40</v>
      </c>
      <c r="N4667" s="11" t="s">
        <v>28</v>
      </c>
      <c r="O4667" s="11" t="s">
        <v>29</v>
      </c>
      <c r="P4667" s="11"/>
      <c r="Q4667" s="16" t="s">
        <v>20366</v>
      </c>
      <c r="R4667" s="11" t="s">
        <v>31</v>
      </c>
      <c r="S4667" s="11" t="s">
        <v>20367</v>
      </c>
      <c r="T4667" s="11"/>
    </row>
    <row x14ac:dyDescent="0.25" r="4668" customHeight="1" ht="19.5">
      <c r="A4668" s="25">
        <v>45209</v>
      </c>
      <c r="B4668" s="11" t="s">
        <v>20368</v>
      </c>
      <c r="C4668" s="11" t="s">
        <v>5869</v>
      </c>
      <c r="D4668" s="11"/>
      <c r="E4668" s="13">
        <v>15572701659</v>
      </c>
      <c r="F4668" s="11" t="s">
        <v>19296</v>
      </c>
      <c r="G4668" s="11" t="s">
        <v>115</v>
      </c>
      <c r="H4668" s="11"/>
      <c r="I4668" s="13" t="s">
        <v>189</v>
      </c>
      <c r="J4668" s="11" t="s">
        <v>24</v>
      </c>
      <c r="K4668" s="11" t="s">
        <v>25</v>
      </c>
      <c r="L4668" s="11" t="s">
        <v>39</v>
      </c>
      <c r="M4668" s="11" t="s">
        <v>27</v>
      </c>
      <c r="N4668" s="11" t="s">
        <v>183</v>
      </c>
      <c r="O4668" s="11" t="s">
        <v>29</v>
      </c>
      <c r="P4668" s="11"/>
      <c r="Q4668" s="16" t="s">
        <v>20369</v>
      </c>
      <c r="R4668" s="11" t="s">
        <v>42</v>
      </c>
      <c r="S4668" s="11" t="s">
        <v>20370</v>
      </c>
      <c r="T4668" s="11"/>
    </row>
    <row x14ac:dyDescent="0.25" r="4669" customHeight="1" ht="19.5">
      <c r="A4669" s="25">
        <v>45209</v>
      </c>
      <c r="B4669" s="11" t="s">
        <v>20371</v>
      </c>
      <c r="C4669" s="11" t="s">
        <v>1132</v>
      </c>
      <c r="D4669" s="11"/>
      <c r="E4669" s="13">
        <v>18671792682</v>
      </c>
      <c r="F4669" s="11" t="s">
        <v>20372</v>
      </c>
      <c r="G4669" s="11" t="s">
        <v>62</v>
      </c>
      <c r="H4669" s="11"/>
      <c r="I4669" s="13" t="s">
        <v>328</v>
      </c>
      <c r="J4669" s="11" t="s">
        <v>24</v>
      </c>
      <c r="K4669" s="11" t="s">
        <v>25</v>
      </c>
      <c r="L4669" s="11" t="s">
        <v>39</v>
      </c>
      <c r="M4669" s="11" t="s">
        <v>27</v>
      </c>
      <c r="N4669" s="11" t="s">
        <v>183</v>
      </c>
      <c r="O4669" s="11" t="s">
        <v>29</v>
      </c>
      <c r="P4669" s="11"/>
      <c r="Q4669" s="16" t="s">
        <v>20373</v>
      </c>
      <c r="R4669" s="11" t="s">
        <v>51</v>
      </c>
      <c r="S4669" s="11" t="s">
        <v>20374</v>
      </c>
      <c r="T4669" s="11"/>
    </row>
    <row x14ac:dyDescent="0.25" r="4670" customHeight="1" ht="19.5">
      <c r="A4670" s="25">
        <v>45209</v>
      </c>
      <c r="B4670" s="11" t="s">
        <v>20375</v>
      </c>
      <c r="C4670" s="11" t="s">
        <v>1132</v>
      </c>
      <c r="D4670" s="11"/>
      <c r="E4670" s="13">
        <v>15572757290</v>
      </c>
      <c r="F4670" s="11" t="s">
        <v>20376</v>
      </c>
      <c r="G4670" s="11" t="s">
        <v>289</v>
      </c>
      <c r="H4670" s="11" t="s">
        <v>121</v>
      </c>
      <c r="I4670" s="13" t="s">
        <v>328</v>
      </c>
      <c r="J4670" s="11" t="s">
        <v>24</v>
      </c>
      <c r="K4670" s="11" t="s">
        <v>25</v>
      </c>
      <c r="L4670" s="11" t="s">
        <v>39</v>
      </c>
      <c r="M4670" s="11" t="s">
        <v>40</v>
      </c>
      <c r="N4670" s="11" t="s">
        <v>183</v>
      </c>
      <c r="O4670" s="11" t="s">
        <v>29</v>
      </c>
      <c r="P4670" s="11"/>
      <c r="Q4670" s="16" t="s">
        <v>20377</v>
      </c>
      <c r="R4670" s="11" t="s">
        <v>51</v>
      </c>
      <c r="S4670" s="11" t="s">
        <v>20378</v>
      </c>
      <c r="T4670" s="11"/>
    </row>
    <row x14ac:dyDescent="0.25" r="4671" customHeight="1" ht="19.5">
      <c r="A4671" s="25">
        <v>45209</v>
      </c>
      <c r="B4671" s="11" t="s">
        <v>20379</v>
      </c>
      <c r="C4671" s="11" t="s">
        <v>12652</v>
      </c>
      <c r="D4671" s="11"/>
      <c r="E4671" s="13">
        <v>18571009686</v>
      </c>
      <c r="F4671" s="11" t="s">
        <v>20380</v>
      </c>
      <c r="G4671" s="11" t="s">
        <v>74</v>
      </c>
      <c r="H4671" s="11"/>
      <c r="I4671" s="13" t="s">
        <v>131</v>
      </c>
      <c r="J4671" s="11" t="s">
        <v>24</v>
      </c>
      <c r="K4671" s="11" t="s">
        <v>25</v>
      </c>
      <c r="L4671" s="11" t="s">
        <v>39</v>
      </c>
      <c r="M4671" s="11" t="s">
        <v>40</v>
      </c>
      <c r="N4671" s="11" t="s">
        <v>28</v>
      </c>
      <c r="O4671" s="11" t="s">
        <v>29</v>
      </c>
      <c r="P4671" s="11"/>
      <c r="Q4671" s="16" t="s">
        <v>20381</v>
      </c>
      <c r="R4671" s="11" t="s">
        <v>42</v>
      </c>
      <c r="S4671" s="11" t="s">
        <v>20382</v>
      </c>
      <c r="T4671" s="11"/>
    </row>
    <row x14ac:dyDescent="0.25" r="4672" customHeight="1" ht="19.5">
      <c r="A4672" s="25">
        <v>45209</v>
      </c>
      <c r="B4672" s="11" t="s">
        <v>20383</v>
      </c>
      <c r="C4672" s="11" t="s">
        <v>1132</v>
      </c>
      <c r="D4672" s="11"/>
      <c r="E4672" s="13">
        <v>15672481356</v>
      </c>
      <c r="F4672" s="11" t="s">
        <v>20384</v>
      </c>
      <c r="G4672" s="11" t="s">
        <v>56</v>
      </c>
      <c r="H4672" s="11"/>
      <c r="I4672" s="13" t="s">
        <v>211</v>
      </c>
      <c r="J4672" s="11" t="s">
        <v>24</v>
      </c>
      <c r="K4672" s="11" t="s">
        <v>25</v>
      </c>
      <c r="L4672" s="11" t="s">
        <v>39</v>
      </c>
      <c r="M4672" s="11" t="s">
        <v>27</v>
      </c>
      <c r="N4672" s="11" t="s">
        <v>183</v>
      </c>
      <c r="O4672" s="11" t="s">
        <v>29</v>
      </c>
      <c r="P4672" s="11"/>
      <c r="Q4672" s="16" t="s">
        <v>20385</v>
      </c>
      <c r="R4672" s="11" t="s">
        <v>51</v>
      </c>
      <c r="S4672" s="11" t="s">
        <v>20386</v>
      </c>
      <c r="T4672" s="11"/>
    </row>
    <row x14ac:dyDescent="0.25" r="4673" customHeight="1" ht="19.5">
      <c r="A4673" s="25">
        <v>45209</v>
      </c>
      <c r="B4673" s="11" t="s">
        <v>20387</v>
      </c>
      <c r="C4673" s="11" t="s">
        <v>1132</v>
      </c>
      <c r="D4673" s="11"/>
      <c r="E4673" s="13">
        <v>15608605226</v>
      </c>
      <c r="F4673" s="11" t="s">
        <v>20388</v>
      </c>
      <c r="G4673" s="11" t="s">
        <v>289</v>
      </c>
      <c r="H4673" s="11"/>
      <c r="I4673" s="13" t="s">
        <v>49</v>
      </c>
      <c r="J4673" s="11" t="s">
        <v>24</v>
      </c>
      <c r="K4673" s="11" t="s">
        <v>25</v>
      </c>
      <c r="L4673" s="11" t="s">
        <v>39</v>
      </c>
      <c r="M4673" s="11" t="s">
        <v>40</v>
      </c>
      <c r="N4673" s="11" t="s">
        <v>183</v>
      </c>
      <c r="O4673" s="11" t="s">
        <v>29</v>
      </c>
      <c r="P4673" s="11"/>
      <c r="Q4673" s="16" t="s">
        <v>20389</v>
      </c>
      <c r="R4673" s="11" t="s">
        <v>51</v>
      </c>
      <c r="S4673" s="11" t="s">
        <v>20390</v>
      </c>
      <c r="T4673" s="11"/>
    </row>
    <row x14ac:dyDescent="0.25" r="4674" customHeight="1" ht="19.5">
      <c r="A4674" s="25">
        <v>45209</v>
      </c>
      <c r="B4674" s="11" t="s">
        <v>20391</v>
      </c>
      <c r="C4674" s="11" t="s">
        <v>1132</v>
      </c>
      <c r="D4674" s="11"/>
      <c r="E4674" s="13">
        <v>18527825236</v>
      </c>
      <c r="F4674" s="11" t="s">
        <v>20392</v>
      </c>
      <c r="G4674" s="11" t="s">
        <v>23</v>
      </c>
      <c r="H4674" s="11"/>
      <c r="I4674" s="13" t="s">
        <v>615</v>
      </c>
      <c r="J4674" s="11" t="s">
        <v>24</v>
      </c>
      <c r="K4674" s="11" t="s">
        <v>25</v>
      </c>
      <c r="L4674" s="11" t="s">
        <v>39</v>
      </c>
      <c r="M4674" s="11" t="s">
        <v>40</v>
      </c>
      <c r="N4674" s="11" t="s">
        <v>183</v>
      </c>
      <c r="O4674" s="11" t="s">
        <v>29</v>
      </c>
      <c r="P4674" s="11"/>
      <c r="Q4674" s="16" t="s">
        <v>20393</v>
      </c>
      <c r="R4674" s="11" t="s">
        <v>51</v>
      </c>
      <c r="S4674" s="11" t="s">
        <v>20394</v>
      </c>
      <c r="T4674" s="11"/>
    </row>
    <row x14ac:dyDescent="0.25" r="4675" customHeight="1" ht="19.5">
      <c r="A4675" s="25">
        <v>45209</v>
      </c>
      <c r="B4675" s="11" t="s">
        <v>20395</v>
      </c>
      <c r="C4675" s="11" t="s">
        <v>1132</v>
      </c>
      <c r="D4675" s="11"/>
      <c r="E4675" s="13">
        <v>15997613971</v>
      </c>
      <c r="F4675" s="11" t="s">
        <v>20396</v>
      </c>
      <c r="G4675" s="11" t="s">
        <v>23</v>
      </c>
      <c r="H4675" s="11"/>
      <c r="I4675" s="13" t="s">
        <v>272</v>
      </c>
      <c r="J4675" s="11" t="s">
        <v>24</v>
      </c>
      <c r="K4675" s="11" t="s">
        <v>25</v>
      </c>
      <c r="L4675" s="11" t="s">
        <v>39</v>
      </c>
      <c r="M4675" s="11" t="s">
        <v>40</v>
      </c>
      <c r="N4675" s="11" t="s">
        <v>183</v>
      </c>
      <c r="O4675" s="11" t="s">
        <v>29</v>
      </c>
      <c r="P4675" s="11"/>
      <c r="Q4675" s="16" t="s">
        <v>20397</v>
      </c>
      <c r="R4675" s="11" t="s">
        <v>51</v>
      </c>
      <c r="S4675" s="11" t="s">
        <v>20398</v>
      </c>
      <c r="T4675" s="11"/>
    </row>
    <row x14ac:dyDescent="0.25" r="4676" customHeight="1" ht="19.5">
      <c r="A4676" s="25">
        <v>45209</v>
      </c>
      <c r="B4676" s="11" t="s">
        <v>20399</v>
      </c>
      <c r="C4676" s="11" t="s">
        <v>1132</v>
      </c>
      <c r="D4676" s="11"/>
      <c r="E4676" s="13">
        <v>15671065636</v>
      </c>
      <c r="F4676" s="11" t="s">
        <v>20400</v>
      </c>
      <c r="G4676" s="11" t="s">
        <v>48</v>
      </c>
      <c r="H4676" s="11"/>
      <c r="I4676" s="13" t="s">
        <v>290</v>
      </c>
      <c r="J4676" s="11" t="s">
        <v>24</v>
      </c>
      <c r="K4676" s="11" t="s">
        <v>25</v>
      </c>
      <c r="L4676" s="11" t="s">
        <v>39</v>
      </c>
      <c r="M4676" s="11" t="s">
        <v>27</v>
      </c>
      <c r="N4676" s="11" t="s">
        <v>183</v>
      </c>
      <c r="O4676" s="11" t="s">
        <v>29</v>
      </c>
      <c r="P4676" s="11"/>
      <c r="Q4676" s="16" t="s">
        <v>20401</v>
      </c>
      <c r="R4676" s="11" t="s">
        <v>51</v>
      </c>
      <c r="S4676" s="11" t="s">
        <v>20402</v>
      </c>
      <c r="T4676" s="11"/>
    </row>
    <row x14ac:dyDescent="0.25" r="4677" customHeight="1" ht="19.5">
      <c r="A4677" s="25">
        <v>45209</v>
      </c>
      <c r="B4677" s="11" t="s">
        <v>20403</v>
      </c>
      <c r="C4677" s="11" t="s">
        <v>5949</v>
      </c>
      <c r="D4677" s="11"/>
      <c r="E4677" s="13">
        <v>15629331552</v>
      </c>
      <c r="F4677" s="11" t="s">
        <v>20404</v>
      </c>
      <c r="G4677" s="11" t="s">
        <v>23</v>
      </c>
      <c r="H4677" s="11"/>
      <c r="I4677" s="13" t="s">
        <v>211</v>
      </c>
      <c r="J4677" s="11" t="s">
        <v>24</v>
      </c>
      <c r="K4677" s="11" t="s">
        <v>25</v>
      </c>
      <c r="L4677" s="11" t="s">
        <v>39</v>
      </c>
      <c r="M4677" s="11" t="s">
        <v>40</v>
      </c>
      <c r="N4677" s="11" t="s">
        <v>183</v>
      </c>
      <c r="O4677" s="11" t="s">
        <v>29</v>
      </c>
      <c r="P4677" s="11"/>
      <c r="Q4677" s="16" t="s">
        <v>20405</v>
      </c>
      <c r="R4677" s="11" t="s">
        <v>42</v>
      </c>
      <c r="S4677" s="11" t="s">
        <v>20406</v>
      </c>
      <c r="T4677" s="11"/>
    </row>
    <row x14ac:dyDescent="0.25" r="4678" customHeight="1" ht="19.5">
      <c r="A4678" s="25">
        <v>45209</v>
      </c>
      <c r="B4678" s="11" t="s">
        <v>20407</v>
      </c>
      <c r="C4678" s="11" t="s">
        <v>9714</v>
      </c>
      <c r="D4678" s="11"/>
      <c r="E4678" s="13" t="s">
        <v>20408</v>
      </c>
      <c r="F4678" s="11" t="s">
        <v>20409</v>
      </c>
      <c r="G4678" s="11" t="s">
        <v>74</v>
      </c>
      <c r="H4678" s="11" t="s">
        <v>86</v>
      </c>
      <c r="I4678" s="13" t="s">
        <v>148</v>
      </c>
      <c r="J4678" s="11" t="s">
        <v>24</v>
      </c>
      <c r="K4678" s="11" t="s">
        <v>25</v>
      </c>
      <c r="L4678" s="11" t="s">
        <v>39</v>
      </c>
      <c r="M4678" s="11" t="s">
        <v>149</v>
      </c>
      <c r="N4678" s="11" t="s">
        <v>183</v>
      </c>
      <c r="O4678" s="11" t="s">
        <v>29</v>
      </c>
      <c r="P4678" s="11"/>
      <c r="Q4678" s="16" t="s">
        <v>20410</v>
      </c>
      <c r="R4678" s="11" t="s">
        <v>42</v>
      </c>
      <c r="S4678" s="11" t="s">
        <v>20411</v>
      </c>
      <c r="T4678" s="11"/>
    </row>
    <row x14ac:dyDescent="0.25" r="4679" customHeight="1" ht="19.5">
      <c r="A4679" s="25">
        <v>45209</v>
      </c>
      <c r="B4679" s="11" t="s">
        <v>20412</v>
      </c>
      <c r="C4679" s="11" t="s">
        <v>1132</v>
      </c>
      <c r="D4679" s="11"/>
      <c r="E4679" s="13">
        <v>15629370119</v>
      </c>
      <c r="F4679" s="11" t="s">
        <v>11487</v>
      </c>
      <c r="G4679" s="11" t="s">
        <v>115</v>
      </c>
      <c r="H4679" s="11"/>
      <c r="I4679" s="13" t="s">
        <v>226</v>
      </c>
      <c r="J4679" s="11" t="s">
        <v>24</v>
      </c>
      <c r="K4679" s="11" t="s">
        <v>25</v>
      </c>
      <c r="L4679" s="11" t="s">
        <v>39</v>
      </c>
      <c r="M4679" s="11" t="s">
        <v>27</v>
      </c>
      <c r="N4679" s="11" t="s">
        <v>183</v>
      </c>
      <c r="O4679" s="11" t="s">
        <v>29</v>
      </c>
      <c r="P4679" s="11"/>
      <c r="Q4679" s="16" t="s">
        <v>20413</v>
      </c>
      <c r="R4679" s="11" t="s">
        <v>51</v>
      </c>
      <c r="S4679" s="11" t="s">
        <v>20414</v>
      </c>
      <c r="T4679" s="11"/>
    </row>
    <row x14ac:dyDescent="0.25" r="4680" customHeight="1" ht="19.5">
      <c r="A4680" s="25">
        <v>45209</v>
      </c>
      <c r="B4680" s="11" t="s">
        <v>20415</v>
      </c>
      <c r="C4680" s="11" t="s">
        <v>1132</v>
      </c>
      <c r="D4680" s="11"/>
      <c r="E4680" s="13">
        <v>13177061808</v>
      </c>
      <c r="F4680" s="11" t="s">
        <v>20416</v>
      </c>
      <c r="G4680" s="11" t="s">
        <v>289</v>
      </c>
      <c r="H4680" s="11"/>
      <c r="I4680" s="13" t="s">
        <v>1024</v>
      </c>
      <c r="J4680" s="11" t="s">
        <v>24</v>
      </c>
      <c r="K4680" s="11" t="s">
        <v>25</v>
      </c>
      <c r="L4680" s="11" t="s">
        <v>39</v>
      </c>
      <c r="M4680" s="11" t="s">
        <v>27</v>
      </c>
      <c r="N4680" s="11" t="s">
        <v>183</v>
      </c>
      <c r="O4680" s="11" t="s">
        <v>29</v>
      </c>
      <c r="P4680" s="11"/>
      <c r="Q4680" s="16" t="s">
        <v>20417</v>
      </c>
      <c r="R4680" s="11" t="s">
        <v>51</v>
      </c>
      <c r="S4680" s="11" t="s">
        <v>20418</v>
      </c>
      <c r="T4680" s="11"/>
    </row>
    <row x14ac:dyDescent="0.25" r="4681" customHeight="1" ht="19.5">
      <c r="A4681" s="25">
        <v>45209</v>
      </c>
      <c r="B4681" s="11" t="s">
        <v>20419</v>
      </c>
      <c r="C4681" s="11" t="s">
        <v>1132</v>
      </c>
      <c r="D4681" s="11"/>
      <c r="E4681" s="13">
        <v>13177077870</v>
      </c>
      <c r="F4681" s="11" t="s">
        <v>20420</v>
      </c>
      <c r="G4681" s="11" t="s">
        <v>115</v>
      </c>
      <c r="H4681" s="11"/>
      <c r="I4681" s="13" t="s">
        <v>154</v>
      </c>
      <c r="J4681" s="11" t="s">
        <v>24</v>
      </c>
      <c r="K4681" s="11" t="s">
        <v>25</v>
      </c>
      <c r="L4681" s="11" t="s">
        <v>39</v>
      </c>
      <c r="M4681" s="11" t="s">
        <v>40</v>
      </c>
      <c r="N4681" s="11" t="s">
        <v>183</v>
      </c>
      <c r="O4681" s="11" t="s">
        <v>29</v>
      </c>
      <c r="P4681" s="11"/>
      <c r="Q4681" s="16" t="s">
        <v>20421</v>
      </c>
      <c r="R4681" s="11" t="s">
        <v>51</v>
      </c>
      <c r="S4681" s="11" t="s">
        <v>20422</v>
      </c>
      <c r="T4681" s="11"/>
    </row>
    <row x14ac:dyDescent="0.25" r="4682" customHeight="1" ht="19.5">
      <c r="A4682" s="25">
        <v>45209</v>
      </c>
      <c r="B4682" s="11" t="s">
        <v>20423</v>
      </c>
      <c r="C4682" s="11" t="s">
        <v>660</v>
      </c>
      <c r="D4682" s="11"/>
      <c r="E4682" s="13">
        <v>15587961213</v>
      </c>
      <c r="F4682" s="11" t="s">
        <v>20424</v>
      </c>
      <c r="G4682" s="11" t="s">
        <v>74</v>
      </c>
      <c r="H4682" s="11"/>
      <c r="I4682" s="13" t="s">
        <v>142</v>
      </c>
      <c r="J4682" s="11" t="s">
        <v>24</v>
      </c>
      <c r="K4682" s="11" t="s">
        <v>25</v>
      </c>
      <c r="L4682" s="11" t="s">
        <v>39</v>
      </c>
      <c r="M4682" s="11" t="s">
        <v>40</v>
      </c>
      <c r="N4682" s="11" t="s">
        <v>624</v>
      </c>
      <c r="O4682" s="11" t="s">
        <v>29</v>
      </c>
      <c r="P4682" s="11"/>
      <c r="Q4682" s="16" t="s">
        <v>20425</v>
      </c>
      <c r="R4682" s="11" t="s">
        <v>42</v>
      </c>
      <c r="S4682" s="11" t="s">
        <v>20426</v>
      </c>
      <c r="T4682" s="11" t="s">
        <v>20427</v>
      </c>
    </row>
    <row x14ac:dyDescent="0.25" r="4683" customHeight="1" ht="19.5">
      <c r="A4683" s="25">
        <v>45209</v>
      </c>
      <c r="B4683" s="11" t="s">
        <v>20428</v>
      </c>
      <c r="C4683" s="11" t="s">
        <v>660</v>
      </c>
      <c r="D4683" s="11"/>
      <c r="E4683" s="13">
        <v>13117292557</v>
      </c>
      <c r="F4683" s="11" t="s">
        <v>20429</v>
      </c>
      <c r="G4683" s="11" t="s">
        <v>289</v>
      </c>
      <c r="H4683" s="11"/>
      <c r="I4683" s="13" t="s">
        <v>206</v>
      </c>
      <c r="J4683" s="11" t="s">
        <v>24</v>
      </c>
      <c r="K4683" s="11" t="s">
        <v>25</v>
      </c>
      <c r="L4683" s="11" t="s">
        <v>39</v>
      </c>
      <c r="M4683" s="11" t="s">
        <v>40</v>
      </c>
      <c r="N4683" s="11" t="s">
        <v>624</v>
      </c>
      <c r="O4683" s="11" t="s">
        <v>29</v>
      </c>
      <c r="P4683" s="11"/>
      <c r="Q4683" s="16" t="s">
        <v>20430</v>
      </c>
      <c r="R4683" s="11" t="s">
        <v>42</v>
      </c>
      <c r="S4683" s="11" t="s">
        <v>20431</v>
      </c>
      <c r="T4683" s="11" t="s">
        <v>20432</v>
      </c>
    </row>
    <row x14ac:dyDescent="0.25" r="4684" customHeight="1" ht="19.5">
      <c r="A4684" s="25">
        <v>45209</v>
      </c>
      <c r="B4684" s="11" t="s">
        <v>20433</v>
      </c>
      <c r="C4684" s="11" t="s">
        <v>1132</v>
      </c>
      <c r="D4684" s="11"/>
      <c r="E4684" s="13">
        <v>13177060162</v>
      </c>
      <c r="F4684" s="11" t="s">
        <v>4578</v>
      </c>
      <c r="G4684" s="11" t="s">
        <v>37</v>
      </c>
      <c r="H4684" s="11"/>
      <c r="I4684" s="13" t="s">
        <v>272</v>
      </c>
      <c r="J4684" s="11" t="s">
        <v>24</v>
      </c>
      <c r="K4684" s="11" t="s">
        <v>25</v>
      </c>
      <c r="L4684" s="11" t="s">
        <v>39</v>
      </c>
      <c r="M4684" s="11" t="s">
        <v>40</v>
      </c>
      <c r="N4684" s="11" t="s">
        <v>183</v>
      </c>
      <c r="O4684" s="11" t="s">
        <v>29</v>
      </c>
      <c r="P4684" s="11"/>
      <c r="Q4684" s="16" t="s">
        <v>20434</v>
      </c>
      <c r="R4684" s="11" t="s">
        <v>51</v>
      </c>
      <c r="S4684" s="11" t="s">
        <v>20435</v>
      </c>
      <c r="T4684" s="11"/>
    </row>
    <row x14ac:dyDescent="0.25" r="4685" customHeight="1" ht="19.5">
      <c r="A4685" s="25">
        <v>45209</v>
      </c>
      <c r="B4685" s="11" t="s">
        <v>20436</v>
      </c>
      <c r="C4685" s="11" t="s">
        <v>660</v>
      </c>
      <c r="D4685" s="11"/>
      <c r="E4685" s="13">
        <v>13207208196</v>
      </c>
      <c r="F4685" s="11" t="s">
        <v>20437</v>
      </c>
      <c r="G4685" s="11" t="s">
        <v>115</v>
      </c>
      <c r="H4685" s="11"/>
      <c r="I4685" s="13" t="s">
        <v>486</v>
      </c>
      <c r="J4685" s="11" t="s">
        <v>24</v>
      </c>
      <c r="K4685" s="11" t="s">
        <v>25</v>
      </c>
      <c r="L4685" s="11" t="s">
        <v>39</v>
      </c>
      <c r="M4685" s="11" t="s">
        <v>40</v>
      </c>
      <c r="N4685" s="11" t="s">
        <v>624</v>
      </c>
      <c r="O4685" s="11" t="s">
        <v>29</v>
      </c>
      <c r="P4685" s="11"/>
      <c r="Q4685" s="16" t="s">
        <v>20438</v>
      </c>
      <c r="R4685" s="11" t="s">
        <v>42</v>
      </c>
      <c r="S4685" s="11" t="s">
        <v>20439</v>
      </c>
      <c r="T4685" s="11" t="s">
        <v>20440</v>
      </c>
    </row>
    <row x14ac:dyDescent="0.25" r="4686" customHeight="1" ht="19.5">
      <c r="A4686" s="25">
        <v>45209</v>
      </c>
      <c r="B4686" s="11" t="s">
        <v>20441</v>
      </c>
      <c r="C4686" s="11" t="s">
        <v>20442</v>
      </c>
      <c r="D4686" s="11"/>
      <c r="E4686" s="13">
        <v>13886677616</v>
      </c>
      <c r="F4686" s="11"/>
      <c r="G4686" s="11"/>
      <c r="H4686" s="11"/>
      <c r="I4686" s="13" t="s">
        <v>486</v>
      </c>
      <c r="J4686" s="11" t="s">
        <v>24</v>
      </c>
      <c r="K4686" s="11" t="s">
        <v>25</v>
      </c>
      <c r="L4686" s="11" t="s">
        <v>39</v>
      </c>
      <c r="M4686" s="11" t="s">
        <v>27</v>
      </c>
      <c r="N4686" s="11" t="s">
        <v>624</v>
      </c>
      <c r="O4686" s="11" t="s">
        <v>29</v>
      </c>
      <c r="P4686" s="11"/>
      <c r="Q4686" s="16" t="s">
        <v>20443</v>
      </c>
      <c r="R4686" s="11" t="s">
        <v>42</v>
      </c>
      <c r="S4686" s="11" t="s">
        <v>20444</v>
      </c>
      <c r="T4686" s="11" t="s">
        <v>20445</v>
      </c>
    </row>
    <row x14ac:dyDescent="0.25" r="4687" customHeight="1" ht="19.5">
      <c r="A4687" s="25">
        <v>45209</v>
      </c>
      <c r="B4687" s="11" t="s">
        <v>20446</v>
      </c>
      <c r="C4687" s="11" t="s">
        <v>5852</v>
      </c>
      <c r="D4687" s="11"/>
      <c r="E4687" s="13">
        <v>15629334662</v>
      </c>
      <c r="F4687" s="11" t="s">
        <v>20447</v>
      </c>
      <c r="G4687" s="11" t="s">
        <v>74</v>
      </c>
      <c r="H4687" s="11"/>
      <c r="I4687" s="13" t="s">
        <v>57</v>
      </c>
      <c r="J4687" s="11" t="s">
        <v>24</v>
      </c>
      <c r="K4687" s="11" t="s">
        <v>25</v>
      </c>
      <c r="L4687" s="11" t="s">
        <v>39</v>
      </c>
      <c r="M4687" s="11" t="s">
        <v>40</v>
      </c>
      <c r="N4687" s="11" t="s">
        <v>624</v>
      </c>
      <c r="O4687" s="11" t="s">
        <v>29</v>
      </c>
      <c r="P4687" s="11"/>
      <c r="Q4687" s="16" t="s">
        <v>20448</v>
      </c>
      <c r="R4687" s="11" t="s">
        <v>42</v>
      </c>
      <c r="S4687" s="11" t="s">
        <v>20449</v>
      </c>
      <c r="T4687" s="11" t="s">
        <v>20450</v>
      </c>
    </row>
    <row x14ac:dyDescent="0.25" r="4688" customHeight="1" ht="19.5">
      <c r="A4688" s="25">
        <v>45209</v>
      </c>
      <c r="B4688" s="11" t="s">
        <v>20451</v>
      </c>
      <c r="C4688" s="11" t="s">
        <v>6191</v>
      </c>
      <c r="D4688" s="11"/>
      <c r="E4688" s="13">
        <v>13872474650</v>
      </c>
      <c r="F4688" s="11" t="s">
        <v>17000</v>
      </c>
      <c r="G4688" s="11" t="s">
        <v>23</v>
      </c>
      <c r="H4688" s="11"/>
      <c r="I4688" s="13" t="s">
        <v>57</v>
      </c>
      <c r="J4688" s="11" t="s">
        <v>24</v>
      </c>
      <c r="K4688" s="11" t="s">
        <v>25</v>
      </c>
      <c r="L4688" s="11" t="s">
        <v>39</v>
      </c>
      <c r="M4688" s="11" t="s">
        <v>40</v>
      </c>
      <c r="N4688" s="11" t="s">
        <v>624</v>
      </c>
      <c r="O4688" s="11" t="s">
        <v>29</v>
      </c>
      <c r="P4688" s="11"/>
      <c r="Q4688" s="16" t="s">
        <v>20452</v>
      </c>
      <c r="R4688" s="11" t="s">
        <v>42</v>
      </c>
      <c r="S4688" s="11" t="s">
        <v>20453</v>
      </c>
      <c r="T4688" s="11" t="s">
        <v>20454</v>
      </c>
    </row>
    <row x14ac:dyDescent="0.25" r="4689" customHeight="1" ht="19.5">
      <c r="A4689" s="25">
        <v>45209</v>
      </c>
      <c r="B4689" s="11" t="s">
        <v>20455</v>
      </c>
      <c r="C4689" s="11" t="s">
        <v>1132</v>
      </c>
      <c r="D4689" s="11"/>
      <c r="E4689" s="13">
        <v>15629358303</v>
      </c>
      <c r="F4689" s="11" t="s">
        <v>20456</v>
      </c>
      <c r="G4689" s="11" t="s">
        <v>74</v>
      </c>
      <c r="H4689" s="11" t="s">
        <v>357</v>
      </c>
      <c r="I4689" s="13" t="s">
        <v>398</v>
      </c>
      <c r="J4689" s="11" t="s">
        <v>24</v>
      </c>
      <c r="K4689" s="11" t="s">
        <v>25</v>
      </c>
      <c r="L4689" s="11" t="s">
        <v>39</v>
      </c>
      <c r="M4689" s="11" t="s">
        <v>40</v>
      </c>
      <c r="N4689" s="11" t="s">
        <v>183</v>
      </c>
      <c r="O4689" s="11" t="s">
        <v>29</v>
      </c>
      <c r="P4689" s="11"/>
      <c r="Q4689" s="16" t="s">
        <v>20457</v>
      </c>
      <c r="R4689" s="11" t="s">
        <v>51</v>
      </c>
      <c r="S4689" s="11" t="s">
        <v>20458</v>
      </c>
      <c r="T4689" s="11"/>
    </row>
    <row x14ac:dyDescent="0.25" r="4690" customHeight="1" ht="19.5">
      <c r="A4690" s="25">
        <v>45209</v>
      </c>
      <c r="B4690" s="11" t="s">
        <v>20459</v>
      </c>
      <c r="C4690" s="11" t="s">
        <v>1132</v>
      </c>
      <c r="D4690" s="11"/>
      <c r="E4690" s="13">
        <v>18162976357</v>
      </c>
      <c r="F4690" s="11" t="s">
        <v>20460</v>
      </c>
      <c r="G4690" s="11" t="s">
        <v>216</v>
      </c>
      <c r="H4690" s="11" t="s">
        <v>86</v>
      </c>
      <c r="I4690" s="13" t="s">
        <v>328</v>
      </c>
      <c r="J4690" s="11" t="s">
        <v>24</v>
      </c>
      <c r="K4690" s="11" t="s">
        <v>25</v>
      </c>
      <c r="L4690" s="11" t="s">
        <v>39</v>
      </c>
      <c r="M4690" s="11" t="s">
        <v>40</v>
      </c>
      <c r="N4690" s="11" t="s">
        <v>183</v>
      </c>
      <c r="O4690" s="11" t="s">
        <v>29</v>
      </c>
      <c r="P4690" s="11"/>
      <c r="Q4690" s="16" t="s">
        <v>20461</v>
      </c>
      <c r="R4690" s="11" t="s">
        <v>51</v>
      </c>
      <c r="S4690" s="11" t="s">
        <v>20462</v>
      </c>
      <c r="T4690" s="11"/>
    </row>
    <row x14ac:dyDescent="0.25" r="4691" customHeight="1" ht="19.5">
      <c r="A4691" s="25">
        <v>45209</v>
      </c>
      <c r="B4691" s="11" t="s">
        <v>20463</v>
      </c>
      <c r="C4691" s="11" t="s">
        <v>1075</v>
      </c>
      <c r="D4691" s="11"/>
      <c r="E4691" s="13">
        <v>15571770558</v>
      </c>
      <c r="F4691" s="11" t="s">
        <v>19194</v>
      </c>
      <c r="G4691" s="11" t="s">
        <v>62</v>
      </c>
      <c r="H4691" s="11"/>
      <c r="I4691" s="13" t="s">
        <v>189</v>
      </c>
      <c r="J4691" s="11" t="s">
        <v>24</v>
      </c>
      <c r="K4691" s="11" t="s">
        <v>69</v>
      </c>
      <c r="L4691" s="11" t="s">
        <v>39</v>
      </c>
      <c r="M4691" s="11" t="s">
        <v>40</v>
      </c>
      <c r="N4691" s="11" t="s">
        <v>28</v>
      </c>
      <c r="O4691" s="11" t="s">
        <v>29</v>
      </c>
      <c r="P4691" s="11"/>
      <c r="Q4691" s="16" t="s">
        <v>20464</v>
      </c>
      <c r="R4691" s="11" t="s">
        <v>42</v>
      </c>
      <c r="S4691" s="11" t="s">
        <v>20465</v>
      </c>
      <c r="T4691" s="11" t="s">
        <v>20466</v>
      </c>
    </row>
    <row x14ac:dyDescent="0.25" r="4692" customHeight="1" ht="19.5">
      <c r="A4692" s="25">
        <v>45209</v>
      </c>
      <c r="B4692" s="11" t="s">
        <v>20467</v>
      </c>
      <c r="C4692" s="11" t="s">
        <v>12652</v>
      </c>
      <c r="D4692" s="11"/>
      <c r="E4692" s="13">
        <v>15586371032</v>
      </c>
      <c r="F4692" s="11" t="s">
        <v>20468</v>
      </c>
      <c r="G4692" s="11" t="s">
        <v>74</v>
      </c>
      <c r="H4692" s="11"/>
      <c r="I4692" s="13" t="s">
        <v>104</v>
      </c>
      <c r="J4692" s="11" t="s">
        <v>24</v>
      </c>
      <c r="K4692" s="11" t="s">
        <v>25</v>
      </c>
      <c r="L4692" s="11" t="s">
        <v>39</v>
      </c>
      <c r="M4692" s="11" t="s">
        <v>27</v>
      </c>
      <c r="N4692" s="11" t="s">
        <v>28</v>
      </c>
      <c r="O4692" s="11" t="s">
        <v>29</v>
      </c>
      <c r="P4692" s="11"/>
      <c r="Q4692" s="16" t="s">
        <v>20469</v>
      </c>
      <c r="R4692" s="11" t="s">
        <v>42</v>
      </c>
      <c r="S4692" s="11" t="s">
        <v>20470</v>
      </c>
      <c r="T4692" s="11" t="s">
        <v>20471</v>
      </c>
    </row>
    <row x14ac:dyDescent="0.25" r="4693" customHeight="1" ht="19.5">
      <c r="A4693" s="25">
        <v>45209</v>
      </c>
      <c r="B4693" s="11" t="s">
        <v>20472</v>
      </c>
      <c r="C4693" s="11" t="s">
        <v>8564</v>
      </c>
      <c r="D4693" s="11"/>
      <c r="E4693" s="13">
        <v>13197342125</v>
      </c>
      <c r="F4693" s="11" t="s">
        <v>20473</v>
      </c>
      <c r="G4693" s="11" t="s">
        <v>74</v>
      </c>
      <c r="H4693" s="11"/>
      <c r="I4693" s="13" t="s">
        <v>20474</v>
      </c>
      <c r="J4693" s="11" t="s">
        <v>24</v>
      </c>
      <c r="K4693" s="11" t="s">
        <v>25</v>
      </c>
      <c r="L4693" s="11" t="s">
        <v>39</v>
      </c>
      <c r="M4693" s="11" t="s">
        <v>40</v>
      </c>
      <c r="N4693" s="11" t="s">
        <v>28</v>
      </c>
      <c r="O4693" s="11" t="s">
        <v>29</v>
      </c>
      <c r="P4693" s="11"/>
      <c r="Q4693" s="16" t="s">
        <v>20475</v>
      </c>
      <c r="R4693" s="11" t="s">
        <v>42</v>
      </c>
      <c r="S4693" s="11" t="s">
        <v>20476</v>
      </c>
      <c r="T4693" s="11" t="s">
        <v>20477</v>
      </c>
    </row>
    <row x14ac:dyDescent="0.25" r="4694" customHeight="1" ht="19.5">
      <c r="A4694" s="25">
        <v>45209</v>
      </c>
      <c r="B4694" s="11" t="s">
        <v>20478</v>
      </c>
      <c r="C4694" s="11" t="s">
        <v>15327</v>
      </c>
      <c r="D4694" s="11"/>
      <c r="E4694" s="13">
        <v>15572741112</v>
      </c>
      <c r="F4694" s="11" t="s">
        <v>18886</v>
      </c>
      <c r="G4694" s="11" t="s">
        <v>74</v>
      </c>
      <c r="H4694" s="11"/>
      <c r="I4694" s="13">
        <v>10015</v>
      </c>
      <c r="J4694" s="11" t="s">
        <v>24</v>
      </c>
      <c r="K4694" s="11" t="s">
        <v>25</v>
      </c>
      <c r="L4694" s="11" t="s">
        <v>26</v>
      </c>
      <c r="M4694" s="11" t="s">
        <v>40</v>
      </c>
      <c r="N4694" s="11" t="s">
        <v>28</v>
      </c>
      <c r="O4694" s="11" t="s">
        <v>29</v>
      </c>
      <c r="P4694" s="11"/>
      <c r="Q4694" s="16" t="s">
        <v>20479</v>
      </c>
      <c r="R4694" s="11" t="s">
        <v>31</v>
      </c>
      <c r="S4694" s="11" t="s">
        <v>20480</v>
      </c>
      <c r="T4694" s="11" t="s">
        <v>20481</v>
      </c>
    </row>
    <row x14ac:dyDescent="0.25" r="4695" customHeight="1" ht="19.5">
      <c r="A4695" s="25">
        <v>45209</v>
      </c>
      <c r="B4695" s="11" t="s">
        <v>20482</v>
      </c>
      <c r="C4695" s="11" t="s">
        <v>20483</v>
      </c>
      <c r="D4695" s="11"/>
      <c r="E4695" s="13">
        <v>18672661391</v>
      </c>
      <c r="F4695" s="11" t="s">
        <v>20484</v>
      </c>
      <c r="G4695" s="11" t="s">
        <v>74</v>
      </c>
      <c r="H4695" s="11"/>
      <c r="I4695" s="13" t="s">
        <v>433</v>
      </c>
      <c r="J4695" s="11" t="s">
        <v>24</v>
      </c>
      <c r="K4695" s="11" t="s">
        <v>25</v>
      </c>
      <c r="L4695" s="11" t="s">
        <v>39</v>
      </c>
      <c r="M4695" s="11" t="s">
        <v>27</v>
      </c>
      <c r="N4695" s="11" t="s">
        <v>183</v>
      </c>
      <c r="O4695" s="11" t="s">
        <v>29</v>
      </c>
      <c r="P4695" s="11"/>
      <c r="Q4695" s="16" t="s">
        <v>20485</v>
      </c>
      <c r="R4695" s="11" t="s">
        <v>42</v>
      </c>
      <c r="S4695" s="11" t="s">
        <v>20486</v>
      </c>
      <c r="T4695" s="11" t="s">
        <v>20487</v>
      </c>
    </row>
    <row x14ac:dyDescent="0.25" r="4696" customHeight="1" ht="19.5">
      <c r="A4696" s="25">
        <v>45209</v>
      </c>
      <c r="B4696" s="11" t="s">
        <v>20488</v>
      </c>
      <c r="C4696" s="11" t="s">
        <v>6057</v>
      </c>
      <c r="D4696" s="11"/>
      <c r="E4696" s="13">
        <v>17683712891</v>
      </c>
      <c r="F4696" s="11" t="s">
        <v>20489</v>
      </c>
      <c r="G4696" s="11" t="s">
        <v>23</v>
      </c>
      <c r="H4696" s="11"/>
      <c r="I4696" s="13" t="s">
        <v>131</v>
      </c>
      <c r="J4696" s="11" t="s">
        <v>24</v>
      </c>
      <c r="K4696" s="11" t="s">
        <v>25</v>
      </c>
      <c r="L4696" s="11" t="s">
        <v>39</v>
      </c>
      <c r="M4696" s="11" t="s">
        <v>27</v>
      </c>
      <c r="N4696" s="11" t="s">
        <v>183</v>
      </c>
      <c r="O4696" s="11" t="s">
        <v>29</v>
      </c>
      <c r="P4696" s="11"/>
      <c r="Q4696" s="16" t="s">
        <v>20490</v>
      </c>
      <c r="R4696" s="11" t="s">
        <v>42</v>
      </c>
      <c r="S4696" s="11" t="s">
        <v>20491</v>
      </c>
      <c r="T4696" s="11" t="s">
        <v>20492</v>
      </c>
    </row>
    <row x14ac:dyDescent="0.25" r="4697" customHeight="1" ht="19.5">
      <c r="A4697" s="25">
        <v>45209</v>
      </c>
      <c r="B4697" s="11" t="s">
        <v>20493</v>
      </c>
      <c r="C4697" s="11" t="s">
        <v>5949</v>
      </c>
      <c r="D4697" s="11"/>
      <c r="E4697" s="13">
        <v>17671256843</v>
      </c>
      <c r="F4697" s="11" t="s">
        <v>20494</v>
      </c>
      <c r="G4697" s="11" t="s">
        <v>62</v>
      </c>
      <c r="H4697" s="11"/>
      <c r="I4697" s="13" t="s">
        <v>352</v>
      </c>
      <c r="J4697" s="11" t="s">
        <v>24</v>
      </c>
      <c r="K4697" s="11" t="s">
        <v>25</v>
      </c>
      <c r="L4697" s="11" t="s">
        <v>39</v>
      </c>
      <c r="M4697" s="11" t="s">
        <v>27</v>
      </c>
      <c r="N4697" s="11" t="s">
        <v>183</v>
      </c>
      <c r="O4697" s="11" t="s">
        <v>29</v>
      </c>
      <c r="P4697" s="11"/>
      <c r="Q4697" s="16" t="s">
        <v>20495</v>
      </c>
      <c r="R4697" s="11" t="s">
        <v>42</v>
      </c>
      <c r="S4697" s="11" t="s">
        <v>20496</v>
      </c>
      <c r="T4697" s="11" t="s">
        <v>20497</v>
      </c>
    </row>
    <row x14ac:dyDescent="0.25" r="4698" customHeight="1" ht="19.5">
      <c r="A4698" s="25">
        <v>45209</v>
      </c>
      <c r="B4698" s="11" t="s">
        <v>20498</v>
      </c>
      <c r="C4698" s="11" t="s">
        <v>6063</v>
      </c>
      <c r="D4698" s="11"/>
      <c r="E4698" s="13">
        <v>15507203538</v>
      </c>
      <c r="F4698" s="11" t="s">
        <v>4455</v>
      </c>
      <c r="G4698" s="11" t="s">
        <v>23</v>
      </c>
      <c r="H4698" s="11"/>
      <c r="I4698" s="13" t="s">
        <v>75</v>
      </c>
      <c r="J4698" s="11" t="s">
        <v>24</v>
      </c>
      <c r="K4698" s="11" t="s">
        <v>25</v>
      </c>
      <c r="L4698" s="11" t="s">
        <v>39</v>
      </c>
      <c r="M4698" s="11" t="s">
        <v>40</v>
      </c>
      <c r="N4698" s="11" t="s">
        <v>183</v>
      </c>
      <c r="O4698" s="11" t="s">
        <v>29</v>
      </c>
      <c r="P4698" s="11"/>
      <c r="Q4698" s="16" t="s">
        <v>20499</v>
      </c>
      <c r="R4698" s="11" t="s">
        <v>42</v>
      </c>
      <c r="S4698" s="11" t="s">
        <v>20500</v>
      </c>
      <c r="T4698" s="11" t="s">
        <v>20501</v>
      </c>
    </row>
    <row x14ac:dyDescent="0.25" r="4699" customHeight="1" ht="19.5">
      <c r="A4699" s="25">
        <v>45209</v>
      </c>
      <c r="B4699" s="11" t="s">
        <v>20502</v>
      </c>
      <c r="C4699" s="11" t="s">
        <v>7138</v>
      </c>
      <c r="D4699" s="11"/>
      <c r="E4699" s="13">
        <v>15572701659</v>
      </c>
      <c r="F4699" s="11" t="s">
        <v>19296</v>
      </c>
      <c r="G4699" s="11" t="s">
        <v>115</v>
      </c>
      <c r="H4699" s="11"/>
      <c r="I4699" s="13" t="s">
        <v>189</v>
      </c>
      <c r="J4699" s="11" t="s">
        <v>24</v>
      </c>
      <c r="K4699" s="11" t="s">
        <v>25</v>
      </c>
      <c r="L4699" s="11" t="s">
        <v>39</v>
      </c>
      <c r="M4699" s="11" t="s">
        <v>27</v>
      </c>
      <c r="N4699" s="11" t="s">
        <v>4770</v>
      </c>
      <c r="O4699" s="11" t="s">
        <v>29</v>
      </c>
      <c r="P4699" s="11"/>
      <c r="Q4699" s="16" t="s">
        <v>20503</v>
      </c>
      <c r="R4699" s="11" t="s">
        <v>7139</v>
      </c>
      <c r="S4699" s="11" t="s">
        <v>20504</v>
      </c>
      <c r="T4699" s="11"/>
    </row>
    <row x14ac:dyDescent="0.25" r="4700" customHeight="1" ht="19.5">
      <c r="A4700" s="25">
        <v>45209</v>
      </c>
      <c r="B4700" s="11" t="s">
        <v>20505</v>
      </c>
      <c r="C4700" s="11" t="s">
        <v>6057</v>
      </c>
      <c r="D4700" s="11"/>
      <c r="E4700" s="13">
        <v>15587958295</v>
      </c>
      <c r="F4700" s="11" t="s">
        <v>20506</v>
      </c>
      <c r="G4700" s="11" t="s">
        <v>23</v>
      </c>
      <c r="H4700" s="11" t="s">
        <v>98</v>
      </c>
      <c r="I4700" s="13" t="s">
        <v>182</v>
      </c>
      <c r="J4700" s="11" t="s">
        <v>24</v>
      </c>
      <c r="K4700" s="11" t="s">
        <v>25</v>
      </c>
      <c r="L4700" s="11" t="s">
        <v>39</v>
      </c>
      <c r="M4700" s="11" t="s">
        <v>40</v>
      </c>
      <c r="N4700" s="11" t="s">
        <v>183</v>
      </c>
      <c r="O4700" s="11" t="s">
        <v>29</v>
      </c>
      <c r="P4700" s="11"/>
      <c r="Q4700" s="16" t="s">
        <v>20507</v>
      </c>
      <c r="R4700" s="11" t="s">
        <v>42</v>
      </c>
      <c r="S4700" s="11" t="s">
        <v>20508</v>
      </c>
      <c r="T4700" s="11" t="s">
        <v>14843</v>
      </c>
    </row>
    <row x14ac:dyDescent="0.25" r="4701" customHeight="1" ht="19.5">
      <c r="A4701" s="25">
        <v>45209</v>
      </c>
      <c r="B4701" s="11" t="s">
        <v>20509</v>
      </c>
      <c r="C4701" s="11" t="s">
        <v>6057</v>
      </c>
      <c r="D4701" s="11"/>
      <c r="E4701" s="13">
        <v>13098412167</v>
      </c>
      <c r="F4701" s="11" t="s">
        <v>20510</v>
      </c>
      <c r="G4701" s="11" t="s">
        <v>115</v>
      </c>
      <c r="H4701" s="11" t="s">
        <v>98</v>
      </c>
      <c r="I4701" s="13" t="s">
        <v>259</v>
      </c>
      <c r="J4701" s="11" t="s">
        <v>24</v>
      </c>
      <c r="K4701" s="11" t="s">
        <v>25</v>
      </c>
      <c r="L4701" s="11" t="s">
        <v>39</v>
      </c>
      <c r="M4701" s="11" t="s">
        <v>27</v>
      </c>
      <c r="N4701" s="11" t="s">
        <v>183</v>
      </c>
      <c r="O4701" s="11" t="s">
        <v>29</v>
      </c>
      <c r="P4701" s="11"/>
      <c r="Q4701" s="16" t="s">
        <v>20511</v>
      </c>
      <c r="R4701" s="11" t="s">
        <v>42</v>
      </c>
      <c r="S4701" s="11" t="s">
        <v>20512</v>
      </c>
      <c r="T4701" s="11" t="s">
        <v>20513</v>
      </c>
    </row>
    <row x14ac:dyDescent="0.25" r="4702" customHeight="1" ht="19.5">
      <c r="A4702" s="25">
        <v>45209</v>
      </c>
      <c r="B4702" s="11" t="s">
        <v>20514</v>
      </c>
      <c r="C4702" s="11" t="s">
        <v>6057</v>
      </c>
      <c r="D4702" s="11"/>
      <c r="E4702" s="13">
        <v>15171926676</v>
      </c>
      <c r="F4702" s="11" t="s">
        <v>18936</v>
      </c>
      <c r="G4702" s="11" t="s">
        <v>23</v>
      </c>
      <c r="H4702" s="11"/>
      <c r="I4702" s="13" t="s">
        <v>136</v>
      </c>
      <c r="J4702" s="11" t="s">
        <v>24</v>
      </c>
      <c r="K4702" s="11" t="s">
        <v>25</v>
      </c>
      <c r="L4702" s="11" t="s">
        <v>39</v>
      </c>
      <c r="M4702" s="11" t="s">
        <v>40</v>
      </c>
      <c r="N4702" s="11" t="s">
        <v>183</v>
      </c>
      <c r="O4702" s="11" t="s">
        <v>29</v>
      </c>
      <c r="P4702" s="11"/>
      <c r="Q4702" s="16" t="s">
        <v>20515</v>
      </c>
      <c r="R4702" s="11" t="s">
        <v>42</v>
      </c>
      <c r="S4702" s="11" t="s">
        <v>20516</v>
      </c>
      <c r="T4702" s="11" t="s">
        <v>20517</v>
      </c>
    </row>
    <row x14ac:dyDescent="0.25" r="4703" customHeight="1" ht="19.5">
      <c r="A4703" s="25">
        <v>45209</v>
      </c>
      <c r="B4703" s="11" t="s">
        <v>20518</v>
      </c>
      <c r="C4703" s="11" t="s">
        <v>8698</v>
      </c>
      <c r="D4703" s="11"/>
      <c r="E4703" s="13">
        <v>18671742388</v>
      </c>
      <c r="F4703" s="11" t="s">
        <v>20519</v>
      </c>
      <c r="G4703" s="11" t="s">
        <v>23</v>
      </c>
      <c r="H4703" s="11"/>
      <c r="I4703" s="13" t="s">
        <v>211</v>
      </c>
      <c r="J4703" s="11" t="s">
        <v>24</v>
      </c>
      <c r="K4703" s="11" t="s">
        <v>25</v>
      </c>
      <c r="L4703" s="11" t="s">
        <v>39</v>
      </c>
      <c r="M4703" s="11" t="s">
        <v>40</v>
      </c>
      <c r="N4703" s="11" t="s">
        <v>183</v>
      </c>
      <c r="O4703" s="11" t="s">
        <v>29</v>
      </c>
      <c r="P4703" s="11"/>
      <c r="Q4703" s="16" t="s">
        <v>20520</v>
      </c>
      <c r="R4703" s="11" t="s">
        <v>42</v>
      </c>
      <c r="S4703" s="11" t="s">
        <v>20521</v>
      </c>
      <c r="T4703" s="11" t="s">
        <v>20522</v>
      </c>
    </row>
    <row x14ac:dyDescent="0.25" r="4704" customHeight="1" ht="19.5">
      <c r="A4704" s="25">
        <v>45209</v>
      </c>
      <c r="B4704" s="11" t="s">
        <v>20523</v>
      </c>
      <c r="C4704" s="11" t="s">
        <v>6057</v>
      </c>
      <c r="D4704" s="11"/>
      <c r="E4704" s="13">
        <v>18674257845</v>
      </c>
      <c r="F4704" s="11" t="s">
        <v>20524</v>
      </c>
      <c r="G4704" s="11" t="s">
        <v>23</v>
      </c>
      <c r="H4704" s="11"/>
      <c r="I4704" s="13" t="s">
        <v>182</v>
      </c>
      <c r="J4704" s="11" t="s">
        <v>24</v>
      </c>
      <c r="K4704" s="11" t="s">
        <v>25</v>
      </c>
      <c r="L4704" s="11" t="s">
        <v>39</v>
      </c>
      <c r="M4704" s="11" t="s">
        <v>40</v>
      </c>
      <c r="N4704" s="11" t="s">
        <v>183</v>
      </c>
      <c r="O4704" s="11" t="s">
        <v>29</v>
      </c>
      <c r="P4704" s="11"/>
      <c r="Q4704" s="16" t="s">
        <v>20525</v>
      </c>
      <c r="R4704" s="11" t="s">
        <v>42</v>
      </c>
      <c r="S4704" s="11" t="s">
        <v>20526</v>
      </c>
      <c r="T4704" s="11" t="s">
        <v>20527</v>
      </c>
    </row>
    <row x14ac:dyDescent="0.25" r="4705" customHeight="1" ht="19.5">
      <c r="A4705" s="25">
        <v>45209</v>
      </c>
      <c r="B4705" s="11" t="s">
        <v>20528</v>
      </c>
      <c r="C4705" s="11" t="s">
        <v>6057</v>
      </c>
      <c r="D4705" s="11"/>
      <c r="E4705" s="13">
        <v>13227258932</v>
      </c>
      <c r="F4705" s="11" t="s">
        <v>20529</v>
      </c>
      <c r="G4705" s="11" t="s">
        <v>289</v>
      </c>
      <c r="H4705" s="11"/>
      <c r="I4705" s="13" t="s">
        <v>68</v>
      </c>
      <c r="J4705" s="11" t="s">
        <v>24</v>
      </c>
      <c r="K4705" s="11" t="s">
        <v>172</v>
      </c>
      <c r="L4705" s="11"/>
      <c r="M4705" s="11" t="s">
        <v>27</v>
      </c>
      <c r="N4705" s="11" t="s">
        <v>183</v>
      </c>
      <c r="O4705" s="11" t="s">
        <v>29</v>
      </c>
      <c r="P4705" s="11"/>
      <c r="Q4705" s="16" t="s">
        <v>20530</v>
      </c>
      <c r="R4705" s="11" t="s">
        <v>42</v>
      </c>
      <c r="S4705" s="11" t="s">
        <v>20531</v>
      </c>
      <c r="T4705" s="11" t="s">
        <v>20532</v>
      </c>
    </row>
    <row x14ac:dyDescent="0.25" r="4706" customHeight="1" ht="19.5">
      <c r="A4706" s="25">
        <v>45209</v>
      </c>
      <c r="B4706" s="11" t="s">
        <v>20533</v>
      </c>
      <c r="C4706" s="11" t="s">
        <v>6057</v>
      </c>
      <c r="D4706" s="11"/>
      <c r="E4706" s="13">
        <v>13227258932</v>
      </c>
      <c r="F4706" s="11" t="s">
        <v>20529</v>
      </c>
      <c r="G4706" s="11" t="s">
        <v>289</v>
      </c>
      <c r="H4706" s="11"/>
      <c r="I4706" s="13" t="s">
        <v>116</v>
      </c>
      <c r="J4706" s="11" t="s">
        <v>24</v>
      </c>
      <c r="K4706" s="11" t="s">
        <v>25</v>
      </c>
      <c r="L4706" s="11" t="s">
        <v>39</v>
      </c>
      <c r="M4706" s="11" t="s">
        <v>27</v>
      </c>
      <c r="N4706" s="11" t="s">
        <v>183</v>
      </c>
      <c r="O4706" s="11" t="s">
        <v>29</v>
      </c>
      <c r="P4706" s="11"/>
      <c r="Q4706" s="16" t="s">
        <v>20534</v>
      </c>
      <c r="R4706" s="11" t="s">
        <v>42</v>
      </c>
      <c r="S4706" s="11" t="s">
        <v>20535</v>
      </c>
      <c r="T4706" s="11" t="s">
        <v>20536</v>
      </c>
    </row>
    <row x14ac:dyDescent="0.25" r="4707" customHeight="1" ht="19.5">
      <c r="A4707" s="25">
        <v>45209</v>
      </c>
      <c r="B4707" s="11" t="s">
        <v>20537</v>
      </c>
      <c r="C4707" s="11" t="s">
        <v>5631</v>
      </c>
      <c r="D4707" s="11"/>
      <c r="E4707" s="13">
        <v>18571005589</v>
      </c>
      <c r="F4707" s="11" t="s">
        <v>20538</v>
      </c>
      <c r="G4707" s="11" t="s">
        <v>56</v>
      </c>
      <c r="H4707" s="11"/>
      <c r="I4707" s="13" t="s">
        <v>352</v>
      </c>
      <c r="J4707" s="11" t="s">
        <v>24</v>
      </c>
      <c r="K4707" s="11" t="s">
        <v>25</v>
      </c>
      <c r="L4707" s="11" t="s">
        <v>39</v>
      </c>
      <c r="M4707" s="11" t="s">
        <v>27</v>
      </c>
      <c r="N4707" s="11" t="s">
        <v>183</v>
      </c>
      <c r="O4707" s="11" t="s">
        <v>29</v>
      </c>
      <c r="P4707" s="11"/>
      <c r="Q4707" s="16" t="s">
        <v>20539</v>
      </c>
      <c r="R4707" s="11" t="s">
        <v>42</v>
      </c>
      <c r="S4707" s="11" t="s">
        <v>20540</v>
      </c>
      <c r="T4707" s="11" t="s">
        <v>20541</v>
      </c>
    </row>
    <row x14ac:dyDescent="0.25" r="4708" customHeight="1" ht="19.5">
      <c r="A4708" s="25">
        <v>45209</v>
      </c>
      <c r="B4708" s="11" t="s">
        <v>20542</v>
      </c>
      <c r="C4708" s="11" t="s">
        <v>6057</v>
      </c>
      <c r="D4708" s="11"/>
      <c r="E4708" s="13">
        <v>15872612006</v>
      </c>
      <c r="F4708" s="11" t="s">
        <v>20543</v>
      </c>
      <c r="G4708" s="11" t="s">
        <v>74</v>
      </c>
      <c r="H4708" s="11"/>
      <c r="I4708" s="13" t="s">
        <v>1914</v>
      </c>
      <c r="J4708" s="11" t="s">
        <v>24</v>
      </c>
      <c r="K4708" s="11" t="s">
        <v>25</v>
      </c>
      <c r="L4708" s="11" t="s">
        <v>39</v>
      </c>
      <c r="M4708" s="11" t="s">
        <v>40</v>
      </c>
      <c r="N4708" s="11" t="s">
        <v>183</v>
      </c>
      <c r="O4708" s="11" t="s">
        <v>29</v>
      </c>
      <c r="P4708" s="11"/>
      <c r="Q4708" s="16" t="s">
        <v>20544</v>
      </c>
      <c r="R4708" s="11" t="s">
        <v>42</v>
      </c>
      <c r="S4708" s="11" t="s">
        <v>20545</v>
      </c>
      <c r="T4708" s="11" t="s">
        <v>20546</v>
      </c>
    </row>
    <row x14ac:dyDescent="0.25" r="4709" customHeight="1" ht="19.5">
      <c r="A4709" s="25">
        <v>45209</v>
      </c>
      <c r="B4709" s="11" t="s">
        <v>20547</v>
      </c>
      <c r="C4709" s="11" t="s">
        <v>9714</v>
      </c>
      <c r="D4709" s="11"/>
      <c r="E4709" s="13" t="s">
        <v>20548</v>
      </c>
      <c r="F4709" s="11" t="s">
        <v>20549</v>
      </c>
      <c r="G4709" s="11" t="s">
        <v>74</v>
      </c>
      <c r="H4709" s="11"/>
      <c r="I4709" s="13" t="s">
        <v>148</v>
      </c>
      <c r="J4709" s="11" t="s">
        <v>24</v>
      </c>
      <c r="K4709" s="11" t="s">
        <v>25</v>
      </c>
      <c r="L4709" s="11" t="s">
        <v>39</v>
      </c>
      <c r="M4709" s="11" t="s">
        <v>149</v>
      </c>
      <c r="N4709" s="11" t="s">
        <v>183</v>
      </c>
      <c r="O4709" s="11" t="s">
        <v>29</v>
      </c>
      <c r="P4709" s="11"/>
      <c r="Q4709" s="16" t="s">
        <v>20550</v>
      </c>
      <c r="R4709" s="11" t="s">
        <v>42</v>
      </c>
      <c r="S4709" s="11" t="s">
        <v>20551</v>
      </c>
      <c r="T4709" s="11" t="s">
        <v>20552</v>
      </c>
    </row>
    <row x14ac:dyDescent="0.25" r="4710" customHeight="1" ht="19.5">
      <c r="A4710" s="25">
        <v>45209</v>
      </c>
      <c r="B4710" s="11" t="s">
        <v>20553</v>
      </c>
      <c r="C4710" s="11" t="s">
        <v>4499</v>
      </c>
      <c r="D4710" s="11"/>
      <c r="E4710" s="13">
        <v>13207226230</v>
      </c>
      <c r="F4710" s="11" t="s">
        <v>20554</v>
      </c>
      <c r="G4710" s="11" t="s">
        <v>216</v>
      </c>
      <c r="H4710" s="11"/>
      <c r="I4710" s="13" t="s">
        <v>182</v>
      </c>
      <c r="J4710" s="11" t="s">
        <v>24</v>
      </c>
      <c r="K4710" s="11" t="s">
        <v>25</v>
      </c>
      <c r="L4710" s="11" t="s">
        <v>39</v>
      </c>
      <c r="M4710" s="11" t="s">
        <v>40</v>
      </c>
      <c r="N4710" s="11" t="s">
        <v>183</v>
      </c>
      <c r="O4710" s="11" t="s">
        <v>29</v>
      </c>
      <c r="P4710" s="11"/>
      <c r="Q4710" s="16" t="s">
        <v>20555</v>
      </c>
      <c r="R4710" s="11" t="s">
        <v>42</v>
      </c>
      <c r="S4710" s="11" t="s">
        <v>20556</v>
      </c>
      <c r="T4710" s="11" t="s">
        <v>20557</v>
      </c>
    </row>
    <row x14ac:dyDescent="0.25" r="4711" customHeight="1" ht="19.5">
      <c r="A4711" s="25">
        <v>45209</v>
      </c>
      <c r="B4711" s="11" t="s">
        <v>20558</v>
      </c>
      <c r="C4711" s="11" t="s">
        <v>6057</v>
      </c>
      <c r="D4711" s="11"/>
      <c r="E4711" s="13">
        <v>13294242432</v>
      </c>
      <c r="F4711" s="11" t="s">
        <v>20559</v>
      </c>
      <c r="G4711" s="11" t="s">
        <v>115</v>
      </c>
      <c r="H4711" s="11"/>
      <c r="I4711" s="13" t="s">
        <v>221</v>
      </c>
      <c r="J4711" s="11" t="s">
        <v>24</v>
      </c>
      <c r="K4711" s="11" t="s">
        <v>25</v>
      </c>
      <c r="L4711" s="11" t="s">
        <v>39</v>
      </c>
      <c r="M4711" s="11" t="s">
        <v>40</v>
      </c>
      <c r="N4711" s="11" t="s">
        <v>183</v>
      </c>
      <c r="O4711" s="11" t="s">
        <v>29</v>
      </c>
      <c r="P4711" s="11"/>
      <c r="Q4711" s="16" t="s">
        <v>20560</v>
      </c>
      <c r="R4711" s="11" t="s">
        <v>42</v>
      </c>
      <c r="S4711" s="11" t="s">
        <v>20561</v>
      </c>
      <c r="T4711" s="11" t="s">
        <v>20562</v>
      </c>
    </row>
    <row x14ac:dyDescent="0.25" r="4712" customHeight="1" ht="19.5">
      <c r="A4712" s="25">
        <v>45209</v>
      </c>
      <c r="B4712" s="11" t="s">
        <v>20563</v>
      </c>
      <c r="C4712" s="11" t="s">
        <v>46</v>
      </c>
      <c r="D4712" s="11"/>
      <c r="E4712" s="13">
        <v>13100789044</v>
      </c>
      <c r="F4712" s="11" t="s">
        <v>20564</v>
      </c>
      <c r="G4712" s="11" t="s">
        <v>115</v>
      </c>
      <c r="H4712" s="11"/>
      <c r="I4712" s="13" t="s">
        <v>68</v>
      </c>
      <c r="J4712" s="11" t="s">
        <v>24</v>
      </c>
      <c r="K4712" s="11" t="s">
        <v>25</v>
      </c>
      <c r="L4712" s="11" t="s">
        <v>39</v>
      </c>
      <c r="M4712" s="11" t="s">
        <v>40</v>
      </c>
      <c r="N4712" s="11" t="s">
        <v>28</v>
      </c>
      <c r="O4712" s="11" t="s">
        <v>29</v>
      </c>
      <c r="P4712" s="11"/>
      <c r="Q4712" s="16" t="s">
        <v>20565</v>
      </c>
      <c r="R4712" s="11" t="s">
        <v>51</v>
      </c>
      <c r="S4712" s="17" t="s">
        <v>20566</v>
      </c>
      <c r="T4712" s="11"/>
    </row>
    <row x14ac:dyDescent="0.25" r="4713" customHeight="1" ht="19.5">
      <c r="A4713" s="25">
        <v>45209</v>
      </c>
      <c r="B4713" s="11" t="s">
        <v>20567</v>
      </c>
      <c r="C4713" s="11" t="s">
        <v>46</v>
      </c>
      <c r="D4713" s="11"/>
      <c r="E4713" s="13">
        <v>13235631006</v>
      </c>
      <c r="F4713" s="11" t="s">
        <v>20568</v>
      </c>
      <c r="G4713" s="11" t="s">
        <v>289</v>
      </c>
      <c r="H4713" s="11" t="s">
        <v>86</v>
      </c>
      <c r="I4713" s="13" t="s">
        <v>290</v>
      </c>
      <c r="J4713" s="11" t="s">
        <v>24</v>
      </c>
      <c r="K4713" s="11" t="s">
        <v>25</v>
      </c>
      <c r="L4713" s="11" t="s">
        <v>39</v>
      </c>
      <c r="M4713" s="11" t="s">
        <v>40</v>
      </c>
      <c r="N4713" s="11" t="s">
        <v>28</v>
      </c>
      <c r="O4713" s="11" t="s">
        <v>29</v>
      </c>
      <c r="P4713" s="11"/>
      <c r="Q4713" s="16" t="s">
        <v>20569</v>
      </c>
      <c r="R4713" s="11" t="s">
        <v>51</v>
      </c>
      <c r="S4713" s="11" t="s">
        <v>20570</v>
      </c>
      <c r="T4713" s="11"/>
    </row>
    <row x14ac:dyDescent="0.25" r="4714" customHeight="1" ht="19.5">
      <c r="A4714" s="25">
        <v>45209</v>
      </c>
      <c r="B4714" s="11" t="s">
        <v>20571</v>
      </c>
      <c r="C4714" s="11" t="s">
        <v>46</v>
      </c>
      <c r="D4714" s="11"/>
      <c r="E4714" s="13">
        <v>15671029071</v>
      </c>
      <c r="F4714" s="11" t="s">
        <v>20572</v>
      </c>
      <c r="G4714" s="11" t="s">
        <v>115</v>
      </c>
      <c r="H4714" s="11"/>
      <c r="I4714" s="13" t="s">
        <v>328</v>
      </c>
      <c r="J4714" s="11" t="s">
        <v>24</v>
      </c>
      <c r="K4714" s="11" t="s">
        <v>25</v>
      </c>
      <c r="L4714" s="11" t="s">
        <v>39</v>
      </c>
      <c r="M4714" s="11" t="s">
        <v>27</v>
      </c>
      <c r="N4714" s="11" t="s">
        <v>28</v>
      </c>
      <c r="O4714" s="11" t="s">
        <v>29</v>
      </c>
      <c r="P4714" s="11"/>
      <c r="Q4714" s="16" t="s">
        <v>20573</v>
      </c>
      <c r="R4714" s="11" t="s">
        <v>51</v>
      </c>
      <c r="S4714" s="11" t="s">
        <v>20574</v>
      </c>
      <c r="T4714" s="11"/>
    </row>
    <row x14ac:dyDescent="0.25" r="4715" customHeight="1" ht="19.5">
      <c r="A4715" s="25">
        <v>45209</v>
      </c>
      <c r="B4715" s="11" t="s">
        <v>20575</v>
      </c>
      <c r="C4715" s="11" t="s">
        <v>108</v>
      </c>
      <c r="D4715" s="11"/>
      <c r="E4715" s="13">
        <v>13114450310</v>
      </c>
      <c r="F4715" s="11" t="s">
        <v>20576</v>
      </c>
      <c r="G4715" s="11" t="s">
        <v>62</v>
      </c>
      <c r="H4715" s="11" t="s">
        <v>98</v>
      </c>
      <c r="I4715" s="13" t="s">
        <v>93</v>
      </c>
      <c r="J4715" s="11" t="s">
        <v>24</v>
      </c>
      <c r="K4715" s="11" t="s">
        <v>25</v>
      </c>
      <c r="L4715" s="11" t="s">
        <v>39</v>
      </c>
      <c r="M4715" s="11" t="s">
        <v>40</v>
      </c>
      <c r="N4715" s="11" t="s">
        <v>28</v>
      </c>
      <c r="O4715" s="11" t="s">
        <v>29</v>
      </c>
      <c r="P4715" s="11"/>
      <c r="Q4715" s="16" t="s">
        <v>20577</v>
      </c>
      <c r="R4715" s="11" t="s">
        <v>51</v>
      </c>
      <c r="S4715" s="11" t="s">
        <v>20578</v>
      </c>
      <c r="T4715" s="11"/>
    </row>
    <row x14ac:dyDescent="0.25" r="4716" customHeight="1" ht="19.5">
      <c r="A4716" s="25">
        <v>45209</v>
      </c>
      <c r="B4716" s="11" t="s">
        <v>20579</v>
      </c>
      <c r="C4716" s="11" t="s">
        <v>108</v>
      </c>
      <c r="D4716" s="11"/>
      <c r="E4716" s="13">
        <v>13094184096</v>
      </c>
      <c r="F4716" s="11" t="s">
        <v>20580</v>
      </c>
      <c r="G4716" s="11" t="s">
        <v>62</v>
      </c>
      <c r="H4716" s="11" t="s">
        <v>98</v>
      </c>
      <c r="I4716" s="13" t="s">
        <v>328</v>
      </c>
      <c r="J4716" s="11" t="s">
        <v>24</v>
      </c>
      <c r="K4716" s="11" t="s">
        <v>25</v>
      </c>
      <c r="L4716" s="11" t="s">
        <v>39</v>
      </c>
      <c r="M4716" s="11" t="s">
        <v>40</v>
      </c>
      <c r="N4716" s="11" t="s">
        <v>28</v>
      </c>
      <c r="O4716" s="11" t="s">
        <v>29</v>
      </c>
      <c r="P4716" s="11"/>
      <c r="Q4716" s="16" t="s">
        <v>20581</v>
      </c>
      <c r="R4716" s="11" t="s">
        <v>51</v>
      </c>
      <c r="S4716" s="11" t="s">
        <v>20582</v>
      </c>
      <c r="T4716" s="11"/>
    </row>
    <row x14ac:dyDescent="0.25" r="4717" customHeight="1" ht="19.5">
      <c r="A4717" s="25">
        <v>45209</v>
      </c>
      <c r="B4717" s="11" t="s">
        <v>20583</v>
      </c>
      <c r="C4717" s="11" t="s">
        <v>46</v>
      </c>
      <c r="D4717" s="11"/>
      <c r="E4717" s="13">
        <v>13094167448</v>
      </c>
      <c r="F4717" s="11" t="s">
        <v>19940</v>
      </c>
      <c r="G4717" s="11" t="s">
        <v>289</v>
      </c>
      <c r="H4717" s="11"/>
      <c r="I4717" s="13" t="s">
        <v>226</v>
      </c>
      <c r="J4717" s="11" t="s">
        <v>24</v>
      </c>
      <c r="K4717" s="11" t="s">
        <v>25</v>
      </c>
      <c r="L4717" s="11" t="s">
        <v>39</v>
      </c>
      <c r="M4717" s="11" t="s">
        <v>27</v>
      </c>
      <c r="N4717" s="11" t="s">
        <v>28</v>
      </c>
      <c r="O4717" s="11" t="s">
        <v>29</v>
      </c>
      <c r="P4717" s="11"/>
      <c r="Q4717" s="16" t="s">
        <v>20584</v>
      </c>
      <c r="R4717" s="11" t="s">
        <v>51</v>
      </c>
      <c r="S4717" s="11" t="s">
        <v>20585</v>
      </c>
      <c r="T4717" s="11"/>
    </row>
    <row x14ac:dyDescent="0.25" r="4718" customHeight="1" ht="19.5">
      <c r="A4718" s="25">
        <v>45209</v>
      </c>
      <c r="B4718" s="11" t="s">
        <v>20586</v>
      </c>
      <c r="C4718" s="11" t="s">
        <v>108</v>
      </c>
      <c r="D4718" s="11"/>
      <c r="E4718" s="13">
        <v>13117274989</v>
      </c>
      <c r="F4718" s="11" t="s">
        <v>20587</v>
      </c>
      <c r="G4718" s="11" t="s">
        <v>115</v>
      </c>
      <c r="H4718" s="11"/>
      <c r="I4718" s="13" t="s">
        <v>1504</v>
      </c>
      <c r="J4718" s="11" t="s">
        <v>24</v>
      </c>
      <c r="K4718" s="11" t="s">
        <v>25</v>
      </c>
      <c r="L4718" s="11" t="s">
        <v>39</v>
      </c>
      <c r="M4718" s="11" t="s">
        <v>27</v>
      </c>
      <c r="N4718" s="11" t="s">
        <v>28</v>
      </c>
      <c r="O4718" s="11" t="s">
        <v>29</v>
      </c>
      <c r="P4718" s="11"/>
      <c r="Q4718" s="16" t="s">
        <v>20588</v>
      </c>
      <c r="R4718" s="11" t="s">
        <v>51</v>
      </c>
      <c r="S4718" s="11" t="s">
        <v>20589</v>
      </c>
      <c r="T4718" s="11"/>
    </row>
    <row x14ac:dyDescent="0.25" r="4719" customHeight="1" ht="19.5">
      <c r="A4719" s="25">
        <v>45209</v>
      </c>
      <c r="B4719" s="11" t="s">
        <v>20590</v>
      </c>
      <c r="C4719" s="11" t="s">
        <v>108</v>
      </c>
      <c r="D4719" s="11"/>
      <c r="E4719" s="13">
        <v>15571779206</v>
      </c>
      <c r="F4719" s="11" t="s">
        <v>20591</v>
      </c>
      <c r="G4719" s="11" t="s">
        <v>115</v>
      </c>
      <c r="H4719" s="11"/>
      <c r="I4719" s="13" t="s">
        <v>328</v>
      </c>
      <c r="J4719" s="11" t="s">
        <v>24</v>
      </c>
      <c r="K4719" s="11" t="s">
        <v>25</v>
      </c>
      <c r="L4719" s="11" t="s">
        <v>39</v>
      </c>
      <c r="M4719" s="11" t="s">
        <v>27</v>
      </c>
      <c r="N4719" s="11" t="s">
        <v>28</v>
      </c>
      <c r="O4719" s="11" t="s">
        <v>29</v>
      </c>
      <c r="P4719" s="11"/>
      <c r="Q4719" s="16" t="s">
        <v>20592</v>
      </c>
      <c r="R4719" s="11" t="s">
        <v>51</v>
      </c>
      <c r="S4719" s="11" t="s">
        <v>20593</v>
      </c>
      <c r="T4719" s="11"/>
    </row>
    <row x14ac:dyDescent="0.25" r="4720" customHeight="1" ht="19.5">
      <c r="A4720" s="25">
        <v>45209</v>
      </c>
      <c r="B4720" s="11" t="s">
        <v>20594</v>
      </c>
      <c r="C4720" s="11" t="s">
        <v>108</v>
      </c>
      <c r="D4720" s="11"/>
      <c r="E4720" s="13">
        <v>15572788313</v>
      </c>
      <c r="F4720" s="11" t="s">
        <v>20595</v>
      </c>
      <c r="G4720" s="11" t="s">
        <v>115</v>
      </c>
      <c r="H4720" s="11"/>
      <c r="I4720" s="13" t="s">
        <v>116</v>
      </c>
      <c r="J4720" s="11" t="s">
        <v>24</v>
      </c>
      <c r="K4720" s="11" t="s">
        <v>25</v>
      </c>
      <c r="L4720" s="11" t="s">
        <v>39</v>
      </c>
      <c r="M4720" s="11" t="s">
        <v>40</v>
      </c>
      <c r="N4720" s="11" t="s">
        <v>28</v>
      </c>
      <c r="O4720" s="11" t="s">
        <v>29</v>
      </c>
      <c r="P4720" s="11"/>
      <c r="Q4720" s="16" t="s">
        <v>20596</v>
      </c>
      <c r="R4720" s="11" t="s">
        <v>51</v>
      </c>
      <c r="S4720" s="11" t="s">
        <v>20597</v>
      </c>
      <c r="T4720" s="11"/>
    </row>
    <row x14ac:dyDescent="0.25" r="4721" customHeight="1" ht="19.5">
      <c r="A4721" s="25">
        <v>45209</v>
      </c>
      <c r="B4721" s="11" t="s">
        <v>20598</v>
      </c>
      <c r="C4721" s="11" t="s">
        <v>545</v>
      </c>
      <c r="D4721" s="11"/>
      <c r="E4721" s="13">
        <v>17671936617</v>
      </c>
      <c r="F4721" s="11" t="s">
        <v>10031</v>
      </c>
      <c r="G4721" s="11" t="s">
        <v>74</v>
      </c>
      <c r="H4721" s="11"/>
      <c r="I4721" s="13">
        <v>10015</v>
      </c>
      <c r="J4721" s="11" t="s">
        <v>24</v>
      </c>
      <c r="K4721" s="11" t="s">
        <v>25</v>
      </c>
      <c r="L4721" s="11" t="s">
        <v>26</v>
      </c>
      <c r="M4721" s="11" t="s">
        <v>27</v>
      </c>
      <c r="N4721" s="11" t="s">
        <v>28</v>
      </c>
      <c r="O4721" s="11" t="s">
        <v>29</v>
      </c>
      <c r="P4721" s="11"/>
      <c r="Q4721" s="16" t="s">
        <v>20599</v>
      </c>
      <c r="R4721" s="11" t="s">
        <v>31</v>
      </c>
      <c r="S4721" s="11" t="s">
        <v>20600</v>
      </c>
      <c r="T4721" s="11" t="s">
        <v>20601</v>
      </c>
    </row>
    <row x14ac:dyDescent="0.25" r="4722" customHeight="1" ht="19.5">
      <c r="A4722" s="25">
        <v>45209</v>
      </c>
      <c r="B4722" s="11" t="s">
        <v>20602</v>
      </c>
      <c r="C4722" s="11" t="s">
        <v>2414</v>
      </c>
      <c r="D4722" s="11"/>
      <c r="E4722" s="13">
        <v>13040982287</v>
      </c>
      <c r="F4722" s="11" t="s">
        <v>20603</v>
      </c>
      <c r="G4722" s="11" t="s">
        <v>74</v>
      </c>
      <c r="H4722" s="11"/>
      <c r="I4722" s="13" t="s">
        <v>259</v>
      </c>
      <c r="J4722" s="11" t="s">
        <v>24</v>
      </c>
      <c r="K4722" s="11" t="s">
        <v>25</v>
      </c>
      <c r="L4722" s="11" t="s">
        <v>39</v>
      </c>
      <c r="M4722" s="11" t="s">
        <v>40</v>
      </c>
      <c r="N4722" s="11" t="s">
        <v>28</v>
      </c>
      <c r="O4722" s="11" t="s">
        <v>29</v>
      </c>
      <c r="P4722" s="11"/>
      <c r="Q4722" s="16" t="s">
        <v>20604</v>
      </c>
      <c r="R4722" s="11" t="s">
        <v>42</v>
      </c>
      <c r="S4722" s="11" t="s">
        <v>20605</v>
      </c>
      <c r="T4722" s="11" t="s">
        <v>20606</v>
      </c>
    </row>
    <row x14ac:dyDescent="0.25" r="4723" customHeight="1" ht="19.5">
      <c r="A4723" s="25">
        <v>45209</v>
      </c>
      <c r="B4723" s="11" t="s">
        <v>20607</v>
      </c>
      <c r="C4723" s="11" t="s">
        <v>711</v>
      </c>
      <c r="D4723" s="11"/>
      <c r="E4723" s="13">
        <v>16671728660</v>
      </c>
      <c r="F4723" s="11" t="s">
        <v>20608</v>
      </c>
      <c r="G4723" s="11" t="s">
        <v>48</v>
      </c>
      <c r="H4723" s="11"/>
      <c r="I4723" s="13" t="s">
        <v>749</v>
      </c>
      <c r="J4723" s="11" t="s">
        <v>24</v>
      </c>
      <c r="K4723" s="11" t="s">
        <v>25</v>
      </c>
      <c r="L4723" s="11" t="s">
        <v>39</v>
      </c>
      <c r="M4723" s="11" t="s">
        <v>40</v>
      </c>
      <c r="N4723" s="11" t="s">
        <v>28</v>
      </c>
      <c r="O4723" s="11" t="s">
        <v>29</v>
      </c>
      <c r="P4723" s="11"/>
      <c r="Q4723" s="16" t="s">
        <v>20609</v>
      </c>
      <c r="R4723" s="11" t="s">
        <v>42</v>
      </c>
      <c r="S4723" s="11" t="s">
        <v>20610</v>
      </c>
      <c r="T4723" s="11" t="s">
        <v>20611</v>
      </c>
    </row>
    <row x14ac:dyDescent="0.25" r="4724" customHeight="1" ht="19.5">
      <c r="A4724" s="25">
        <v>45209</v>
      </c>
      <c r="B4724" s="11" t="s">
        <v>20612</v>
      </c>
      <c r="C4724" s="11" t="s">
        <v>180</v>
      </c>
      <c r="D4724" s="11"/>
      <c r="E4724" s="13">
        <v>13040978400</v>
      </c>
      <c r="F4724" s="11" t="s">
        <v>20613</v>
      </c>
      <c r="G4724" s="11" t="s">
        <v>115</v>
      </c>
      <c r="H4724" s="11"/>
      <c r="I4724" s="13" t="s">
        <v>104</v>
      </c>
      <c r="J4724" s="11" t="s">
        <v>24</v>
      </c>
      <c r="K4724" s="11" t="s">
        <v>25</v>
      </c>
      <c r="L4724" s="11" t="s">
        <v>39</v>
      </c>
      <c r="M4724" s="11" t="s">
        <v>27</v>
      </c>
      <c r="N4724" s="11" t="s">
        <v>183</v>
      </c>
      <c r="O4724" s="11" t="s">
        <v>29</v>
      </c>
      <c r="P4724" s="11"/>
      <c r="Q4724" s="16" t="s">
        <v>20614</v>
      </c>
      <c r="R4724" s="11" t="s">
        <v>51</v>
      </c>
      <c r="S4724" s="11" t="s">
        <v>20615</v>
      </c>
      <c r="T4724" s="11"/>
    </row>
    <row x14ac:dyDescent="0.25" r="4725" customHeight="1" ht="19.5">
      <c r="A4725" s="25">
        <v>45209</v>
      </c>
      <c r="B4725" s="11" t="s">
        <v>20616</v>
      </c>
      <c r="C4725" s="11" t="s">
        <v>180</v>
      </c>
      <c r="D4725" s="11"/>
      <c r="E4725" s="13">
        <v>15549274699</v>
      </c>
      <c r="F4725" s="11" t="s">
        <v>20617</v>
      </c>
      <c r="G4725" s="11" t="s">
        <v>115</v>
      </c>
      <c r="H4725" s="11"/>
      <c r="I4725" s="13" t="s">
        <v>925</v>
      </c>
      <c r="J4725" s="11" t="s">
        <v>24</v>
      </c>
      <c r="K4725" s="11" t="s">
        <v>25</v>
      </c>
      <c r="L4725" s="11" t="s">
        <v>39</v>
      </c>
      <c r="M4725" s="11" t="s">
        <v>27</v>
      </c>
      <c r="N4725" s="11" t="s">
        <v>183</v>
      </c>
      <c r="O4725" s="11" t="s">
        <v>29</v>
      </c>
      <c r="P4725" s="11"/>
      <c r="Q4725" s="16" t="s">
        <v>20618</v>
      </c>
      <c r="R4725" s="11" t="s">
        <v>51</v>
      </c>
      <c r="S4725" s="11" t="s">
        <v>20619</v>
      </c>
      <c r="T4725" s="11"/>
    </row>
    <row x14ac:dyDescent="0.25" r="4726" customHeight="1" ht="19.5">
      <c r="A4726" s="25">
        <v>45209</v>
      </c>
      <c r="B4726" s="11" t="s">
        <v>20620</v>
      </c>
      <c r="C4726" s="11" t="s">
        <v>180</v>
      </c>
      <c r="D4726" s="11"/>
      <c r="E4726" s="13">
        <v>18671799208</v>
      </c>
      <c r="F4726" s="11" t="s">
        <v>20621</v>
      </c>
      <c r="G4726" s="11" t="s">
        <v>289</v>
      </c>
      <c r="H4726" s="11"/>
      <c r="I4726" s="13" t="s">
        <v>110</v>
      </c>
      <c r="J4726" s="11" t="s">
        <v>24</v>
      </c>
      <c r="K4726" s="11" t="s">
        <v>25</v>
      </c>
      <c r="L4726" s="11" t="s">
        <v>39</v>
      </c>
      <c r="M4726" s="11" t="s">
        <v>40</v>
      </c>
      <c r="N4726" s="11" t="s">
        <v>183</v>
      </c>
      <c r="O4726" s="11" t="s">
        <v>29</v>
      </c>
      <c r="P4726" s="11"/>
      <c r="Q4726" s="16" t="s">
        <v>20622</v>
      </c>
      <c r="R4726" s="11" t="s">
        <v>51</v>
      </c>
      <c r="S4726" s="11" t="s">
        <v>20623</v>
      </c>
      <c r="T4726" s="11"/>
    </row>
    <row x14ac:dyDescent="0.25" r="4727" customHeight="1" ht="19.5">
      <c r="A4727" s="25">
        <v>45209</v>
      </c>
      <c r="B4727" s="11" t="s">
        <v>20624</v>
      </c>
      <c r="C4727" s="11" t="s">
        <v>239</v>
      </c>
      <c r="D4727" s="11"/>
      <c r="E4727" s="13">
        <v>15571760961</v>
      </c>
      <c r="F4727" s="11" t="s">
        <v>11389</v>
      </c>
      <c r="G4727" s="11" t="s">
        <v>289</v>
      </c>
      <c r="H4727" s="11"/>
      <c r="I4727" s="13" t="s">
        <v>615</v>
      </c>
      <c r="J4727" s="11" t="s">
        <v>24</v>
      </c>
      <c r="K4727" s="11" t="s">
        <v>25</v>
      </c>
      <c r="L4727" s="11" t="s">
        <v>39</v>
      </c>
      <c r="M4727" s="11" t="s">
        <v>40</v>
      </c>
      <c r="N4727" s="11" t="s">
        <v>183</v>
      </c>
      <c r="O4727" s="11" t="s">
        <v>29</v>
      </c>
      <c r="P4727" s="11"/>
      <c r="Q4727" s="16" t="s">
        <v>20625</v>
      </c>
      <c r="R4727" s="11" t="s">
        <v>51</v>
      </c>
      <c r="S4727" s="11" t="s">
        <v>20626</v>
      </c>
      <c r="T4727" s="11"/>
    </row>
    <row x14ac:dyDescent="0.25" r="4728" customHeight="1" ht="19.5">
      <c r="A4728" s="25">
        <v>45209</v>
      </c>
      <c r="B4728" s="11" t="s">
        <v>20627</v>
      </c>
      <c r="C4728" s="11" t="s">
        <v>15052</v>
      </c>
      <c r="D4728" s="11"/>
      <c r="E4728" s="13">
        <v>18695070675</v>
      </c>
      <c r="F4728" s="11"/>
      <c r="G4728" s="11"/>
      <c r="H4728" s="11" t="s">
        <v>98</v>
      </c>
      <c r="I4728" s="13" t="s">
        <v>486</v>
      </c>
      <c r="J4728" s="11" t="s">
        <v>24</v>
      </c>
      <c r="K4728" s="11" t="s">
        <v>25</v>
      </c>
      <c r="L4728" s="11" t="s">
        <v>39</v>
      </c>
      <c r="M4728" s="11" t="s">
        <v>40</v>
      </c>
      <c r="N4728" s="11" t="s">
        <v>28</v>
      </c>
      <c r="O4728" s="11" t="s">
        <v>29</v>
      </c>
      <c r="P4728" s="11"/>
      <c r="Q4728" s="16" t="s">
        <v>20628</v>
      </c>
      <c r="R4728" s="11" t="s">
        <v>42</v>
      </c>
      <c r="S4728" s="11" t="s">
        <v>20629</v>
      </c>
      <c r="T4728" s="11"/>
    </row>
    <row x14ac:dyDescent="0.25" r="4729" customHeight="1" ht="19.5">
      <c r="A4729" s="25">
        <v>45209</v>
      </c>
      <c r="B4729" s="11" t="s">
        <v>20630</v>
      </c>
      <c r="C4729" s="11" t="s">
        <v>6252</v>
      </c>
      <c r="D4729" s="11"/>
      <c r="E4729" s="13">
        <v>13277178183</v>
      </c>
      <c r="F4729" s="11" t="s">
        <v>20631</v>
      </c>
      <c r="G4729" s="11" t="s">
        <v>37</v>
      </c>
      <c r="H4729" s="11"/>
      <c r="I4729" s="13" t="s">
        <v>116</v>
      </c>
      <c r="J4729" s="11" t="s">
        <v>24</v>
      </c>
      <c r="K4729" s="11" t="s">
        <v>25</v>
      </c>
      <c r="L4729" s="11" t="s">
        <v>39</v>
      </c>
      <c r="M4729" s="11" t="s">
        <v>40</v>
      </c>
      <c r="N4729" s="11" t="s">
        <v>28</v>
      </c>
      <c r="O4729" s="11" t="s">
        <v>29</v>
      </c>
      <c r="P4729" s="11"/>
      <c r="Q4729" s="16" t="s">
        <v>20632</v>
      </c>
      <c r="R4729" s="11" t="s">
        <v>42</v>
      </c>
      <c r="S4729" s="11" t="s">
        <v>20633</v>
      </c>
      <c r="T4729" s="11"/>
    </row>
    <row x14ac:dyDescent="0.25" r="4730" customHeight="1" ht="19.5">
      <c r="A4730" s="25">
        <v>45209</v>
      </c>
      <c r="B4730" s="11" t="s">
        <v>20634</v>
      </c>
      <c r="C4730" s="11" t="s">
        <v>14542</v>
      </c>
      <c r="D4730" s="11"/>
      <c r="E4730" s="13">
        <v>15571772432</v>
      </c>
      <c r="F4730" s="11" t="s">
        <v>18966</v>
      </c>
      <c r="G4730" s="11" t="s">
        <v>23</v>
      </c>
      <c r="H4730" s="11"/>
      <c r="I4730" s="13">
        <v>10015</v>
      </c>
      <c r="J4730" s="11" t="s">
        <v>24</v>
      </c>
      <c r="K4730" s="11" t="s">
        <v>25</v>
      </c>
      <c r="L4730" s="11" t="s">
        <v>26</v>
      </c>
      <c r="M4730" s="11" t="s">
        <v>27</v>
      </c>
      <c r="N4730" s="11" t="s">
        <v>28</v>
      </c>
      <c r="O4730" s="11" t="s">
        <v>29</v>
      </c>
      <c r="P4730" s="11"/>
      <c r="Q4730" s="16" t="s">
        <v>20635</v>
      </c>
      <c r="R4730" s="11" t="s">
        <v>31</v>
      </c>
      <c r="S4730" s="11" t="s">
        <v>20636</v>
      </c>
      <c r="T4730" s="11" t="s">
        <v>20637</v>
      </c>
    </row>
    <row x14ac:dyDescent="0.25" r="4731" customHeight="1" ht="19.5">
      <c r="A4731" s="25">
        <v>45209</v>
      </c>
      <c r="B4731" s="11" t="s">
        <v>20638</v>
      </c>
      <c r="C4731" s="11" t="s">
        <v>6191</v>
      </c>
      <c r="D4731" s="11"/>
      <c r="E4731" s="13">
        <v>15672501683</v>
      </c>
      <c r="F4731" s="11" t="s">
        <v>20639</v>
      </c>
      <c r="G4731" s="11" t="s">
        <v>115</v>
      </c>
      <c r="H4731" s="11"/>
      <c r="I4731" s="13" t="s">
        <v>116</v>
      </c>
      <c r="J4731" s="11" t="s">
        <v>24</v>
      </c>
      <c r="K4731" s="11" t="s">
        <v>25</v>
      </c>
      <c r="L4731" s="11" t="s">
        <v>39</v>
      </c>
      <c r="M4731" s="11" t="s">
        <v>27</v>
      </c>
      <c r="N4731" s="11" t="s">
        <v>624</v>
      </c>
      <c r="O4731" s="11" t="s">
        <v>29</v>
      </c>
      <c r="P4731" s="11"/>
      <c r="Q4731" s="16" t="s">
        <v>20640</v>
      </c>
      <c r="R4731" s="11" t="s">
        <v>42</v>
      </c>
      <c r="S4731" s="11" t="s">
        <v>20641</v>
      </c>
      <c r="T4731" s="11" t="s">
        <v>20642</v>
      </c>
    </row>
    <row x14ac:dyDescent="0.25" r="4732" customHeight="1" ht="19.5">
      <c r="A4732" s="25">
        <v>45209</v>
      </c>
      <c r="B4732" s="11" t="s">
        <v>20643</v>
      </c>
      <c r="C4732" s="11" t="s">
        <v>685</v>
      </c>
      <c r="D4732" s="11"/>
      <c r="E4732" s="13">
        <v>18672667358</v>
      </c>
      <c r="F4732" s="11" t="s">
        <v>20644</v>
      </c>
      <c r="G4732" s="11" t="s">
        <v>37</v>
      </c>
      <c r="H4732" s="11" t="s">
        <v>86</v>
      </c>
      <c r="I4732" s="13" t="s">
        <v>81</v>
      </c>
      <c r="J4732" s="11" t="s">
        <v>24</v>
      </c>
      <c r="K4732" s="11" t="s">
        <v>25</v>
      </c>
      <c r="L4732" s="11" t="s">
        <v>39</v>
      </c>
      <c r="M4732" s="11" t="s">
        <v>27</v>
      </c>
      <c r="N4732" s="11" t="s">
        <v>28</v>
      </c>
      <c r="O4732" s="11" t="s">
        <v>29</v>
      </c>
      <c r="P4732" s="11"/>
      <c r="Q4732" s="16" t="s">
        <v>20645</v>
      </c>
      <c r="R4732" s="11" t="s">
        <v>42</v>
      </c>
      <c r="S4732" s="11" t="s">
        <v>20646</v>
      </c>
      <c r="T4732" s="11" t="s">
        <v>20647</v>
      </c>
    </row>
    <row x14ac:dyDescent="0.25" r="4733" customHeight="1" ht="19.5">
      <c r="A4733" s="25">
        <v>45209</v>
      </c>
      <c r="B4733" s="11" t="s">
        <v>20648</v>
      </c>
      <c r="C4733" s="11" t="s">
        <v>3878</v>
      </c>
      <c r="D4733" s="11"/>
      <c r="E4733" s="13">
        <v>13117289555</v>
      </c>
      <c r="F4733" s="11" t="s">
        <v>20649</v>
      </c>
      <c r="G4733" s="11" t="s">
        <v>171</v>
      </c>
      <c r="H4733" s="11" t="s">
        <v>86</v>
      </c>
      <c r="I4733" s="13" t="s">
        <v>116</v>
      </c>
      <c r="J4733" s="11" t="s">
        <v>24</v>
      </c>
      <c r="K4733" s="11" t="s">
        <v>25</v>
      </c>
      <c r="L4733" s="11" t="s">
        <v>39</v>
      </c>
      <c r="M4733" s="11" t="s">
        <v>40</v>
      </c>
      <c r="N4733" s="11" t="s">
        <v>28</v>
      </c>
      <c r="O4733" s="11" t="s">
        <v>29</v>
      </c>
      <c r="P4733" s="11"/>
      <c r="Q4733" s="16" t="s">
        <v>20650</v>
      </c>
      <c r="R4733" s="11" t="s">
        <v>42</v>
      </c>
      <c r="S4733" s="11" t="s">
        <v>20651</v>
      </c>
      <c r="T4733" s="11" t="s">
        <v>20652</v>
      </c>
    </row>
    <row x14ac:dyDescent="0.25" r="4734" customHeight="1" ht="19.5">
      <c r="A4734" s="25">
        <v>45209</v>
      </c>
      <c r="B4734" s="11" t="s">
        <v>20653</v>
      </c>
      <c r="C4734" s="11" t="s">
        <v>691</v>
      </c>
      <c r="D4734" s="11"/>
      <c r="E4734" s="13">
        <v>13339783281</v>
      </c>
      <c r="F4734" s="11" t="s">
        <v>20654</v>
      </c>
      <c r="G4734" s="11" t="s">
        <v>23</v>
      </c>
      <c r="H4734" s="11"/>
      <c r="I4734" s="13" t="s">
        <v>49</v>
      </c>
      <c r="J4734" s="11" t="s">
        <v>24</v>
      </c>
      <c r="K4734" s="11" t="s">
        <v>25</v>
      </c>
      <c r="L4734" s="11" t="s">
        <v>39</v>
      </c>
      <c r="M4734" s="11" t="s">
        <v>27</v>
      </c>
      <c r="N4734" s="11" t="s">
        <v>28</v>
      </c>
      <c r="O4734" s="11" t="s">
        <v>29</v>
      </c>
      <c r="P4734" s="11"/>
      <c r="Q4734" s="16" t="s">
        <v>20655</v>
      </c>
      <c r="R4734" s="11" t="s">
        <v>42</v>
      </c>
      <c r="S4734" s="11" t="s">
        <v>20656</v>
      </c>
      <c r="T4734" s="11" t="s">
        <v>20657</v>
      </c>
    </row>
    <row x14ac:dyDescent="0.25" r="4735" customHeight="1" ht="19.5">
      <c r="A4735" s="25">
        <v>45209</v>
      </c>
      <c r="B4735" s="11" t="s">
        <v>20658</v>
      </c>
      <c r="C4735" s="11" t="s">
        <v>8341</v>
      </c>
      <c r="D4735" s="11"/>
      <c r="E4735" s="13">
        <v>15629339938</v>
      </c>
      <c r="F4735" s="11" t="s">
        <v>20659</v>
      </c>
      <c r="G4735" s="11" t="s">
        <v>74</v>
      </c>
      <c r="H4735" s="11"/>
      <c r="I4735" s="13" t="s">
        <v>131</v>
      </c>
      <c r="J4735" s="11" t="s">
        <v>24</v>
      </c>
      <c r="K4735" s="11" t="s">
        <v>25</v>
      </c>
      <c r="L4735" s="11" t="s">
        <v>39</v>
      </c>
      <c r="M4735" s="11" t="s">
        <v>27</v>
      </c>
      <c r="N4735" s="11" t="s">
        <v>28</v>
      </c>
      <c r="O4735" s="11" t="s">
        <v>29</v>
      </c>
      <c r="P4735" s="11"/>
      <c r="Q4735" s="16" t="s">
        <v>20660</v>
      </c>
      <c r="R4735" s="11" t="s">
        <v>42</v>
      </c>
      <c r="S4735" s="11" t="s">
        <v>20661</v>
      </c>
      <c r="T4735" s="11" t="s">
        <v>20662</v>
      </c>
    </row>
    <row x14ac:dyDescent="0.25" r="4736" customHeight="1" ht="19.5">
      <c r="A4736" s="25">
        <v>45209</v>
      </c>
      <c r="B4736" s="11" t="s">
        <v>20663</v>
      </c>
      <c r="C4736" s="11" t="s">
        <v>545</v>
      </c>
      <c r="D4736" s="11"/>
      <c r="E4736" s="13">
        <v>15549380685</v>
      </c>
      <c r="F4736" s="11" t="s">
        <v>17345</v>
      </c>
      <c r="G4736" s="11" t="s">
        <v>115</v>
      </c>
      <c r="H4736" s="11"/>
      <c r="I4736" s="13" t="s">
        <v>352</v>
      </c>
      <c r="J4736" s="11" t="s">
        <v>24</v>
      </c>
      <c r="K4736" s="11" t="s">
        <v>25</v>
      </c>
      <c r="L4736" s="11" t="s">
        <v>39</v>
      </c>
      <c r="M4736" s="11" t="s">
        <v>27</v>
      </c>
      <c r="N4736" s="11" t="s">
        <v>28</v>
      </c>
      <c r="O4736" s="11" t="s">
        <v>29</v>
      </c>
      <c r="P4736" s="11"/>
      <c r="Q4736" s="16" t="s">
        <v>20664</v>
      </c>
      <c r="R4736" s="11" t="s">
        <v>42</v>
      </c>
      <c r="S4736" s="11" t="s">
        <v>20665</v>
      </c>
      <c r="T4736" s="11" t="s">
        <v>20666</v>
      </c>
    </row>
    <row x14ac:dyDescent="0.25" r="4737" customHeight="1" ht="19.5">
      <c r="A4737" s="25">
        <v>45209</v>
      </c>
      <c r="B4737" s="11" t="s">
        <v>20667</v>
      </c>
      <c r="C4737" s="11" t="s">
        <v>2414</v>
      </c>
      <c r="D4737" s="11"/>
      <c r="E4737" s="13">
        <v>15572768164</v>
      </c>
      <c r="F4737" s="11" t="s">
        <v>20668</v>
      </c>
      <c r="G4737" s="11" t="s">
        <v>74</v>
      </c>
      <c r="H4737" s="11"/>
      <c r="I4737" s="13" t="s">
        <v>2649</v>
      </c>
      <c r="J4737" s="11" t="s">
        <v>24</v>
      </c>
      <c r="K4737" s="11" t="s">
        <v>25</v>
      </c>
      <c r="L4737" s="11" t="s">
        <v>39</v>
      </c>
      <c r="M4737" s="11" t="s">
        <v>40</v>
      </c>
      <c r="N4737" s="11" t="s">
        <v>28</v>
      </c>
      <c r="O4737" s="11" t="s">
        <v>29</v>
      </c>
      <c r="P4737" s="11"/>
      <c r="Q4737" s="16" t="s">
        <v>20669</v>
      </c>
      <c r="R4737" s="11" t="s">
        <v>42</v>
      </c>
      <c r="S4737" s="11" t="s">
        <v>20670</v>
      </c>
      <c r="T4737" s="11" t="s">
        <v>20671</v>
      </c>
    </row>
    <row x14ac:dyDescent="0.25" r="4738" customHeight="1" ht="19.5">
      <c r="A4738" s="25">
        <v>45209</v>
      </c>
      <c r="B4738" s="11" t="s">
        <v>20672</v>
      </c>
      <c r="C4738" s="11" t="s">
        <v>158</v>
      </c>
      <c r="D4738" s="11"/>
      <c r="E4738" s="13">
        <v>18908601811</v>
      </c>
      <c r="F4738" s="11" t="s">
        <v>20673</v>
      </c>
      <c r="G4738" s="11" t="s">
        <v>216</v>
      </c>
      <c r="H4738" s="11"/>
      <c r="I4738" s="13" t="s">
        <v>142</v>
      </c>
      <c r="J4738" s="11" t="s">
        <v>24</v>
      </c>
      <c r="K4738" s="11" t="s">
        <v>25</v>
      </c>
      <c r="L4738" s="11" t="s">
        <v>39</v>
      </c>
      <c r="M4738" s="11" t="s">
        <v>40</v>
      </c>
      <c r="N4738" s="11" t="s">
        <v>28</v>
      </c>
      <c r="O4738" s="11" t="s">
        <v>29</v>
      </c>
      <c r="P4738" s="11"/>
      <c r="Q4738" s="16" t="s">
        <v>20674</v>
      </c>
      <c r="R4738" s="11" t="s">
        <v>42</v>
      </c>
      <c r="S4738" s="11" t="s">
        <v>20675</v>
      </c>
      <c r="T4738" s="11" t="s">
        <v>20676</v>
      </c>
    </row>
    <row x14ac:dyDescent="0.25" r="4739" customHeight="1" ht="19.5">
      <c r="A4739" s="25">
        <v>45209</v>
      </c>
      <c r="B4739" s="11" t="s">
        <v>20677</v>
      </c>
      <c r="C4739" s="11" t="s">
        <v>13391</v>
      </c>
      <c r="D4739" s="11"/>
      <c r="E4739" s="13">
        <v>13177070666</v>
      </c>
      <c r="F4739" s="11" t="s">
        <v>20678</v>
      </c>
      <c r="G4739" s="11" t="s">
        <v>216</v>
      </c>
      <c r="H4739" s="11"/>
      <c r="I4739" s="13" t="s">
        <v>131</v>
      </c>
      <c r="J4739" s="11" t="s">
        <v>24</v>
      </c>
      <c r="K4739" s="11" t="s">
        <v>25</v>
      </c>
      <c r="L4739" s="11" t="s">
        <v>39</v>
      </c>
      <c r="M4739" s="11" t="s">
        <v>40</v>
      </c>
      <c r="N4739" s="11" t="s">
        <v>28</v>
      </c>
      <c r="O4739" s="11" t="s">
        <v>29</v>
      </c>
      <c r="P4739" s="11"/>
      <c r="Q4739" s="16" t="s">
        <v>20679</v>
      </c>
      <c r="R4739" s="11" t="s">
        <v>42</v>
      </c>
      <c r="S4739" s="11" t="s">
        <v>20680</v>
      </c>
      <c r="T4739" s="11" t="s">
        <v>20681</v>
      </c>
    </row>
    <row x14ac:dyDescent="0.25" r="4740" customHeight="1" ht="19.5">
      <c r="A4740" s="25">
        <v>45209</v>
      </c>
      <c r="B4740" s="11" t="s">
        <v>20682</v>
      </c>
      <c r="C4740" s="11" t="s">
        <v>545</v>
      </c>
      <c r="D4740" s="11"/>
      <c r="E4740" s="13">
        <v>18694088800</v>
      </c>
      <c r="F4740" s="11" t="s">
        <v>20683</v>
      </c>
      <c r="G4740" s="11" t="s">
        <v>23</v>
      </c>
      <c r="H4740" s="11"/>
      <c r="I4740" s="13" t="s">
        <v>99</v>
      </c>
      <c r="J4740" s="11" t="s">
        <v>24</v>
      </c>
      <c r="K4740" s="11" t="s">
        <v>25</v>
      </c>
      <c r="L4740" s="11" t="s">
        <v>39</v>
      </c>
      <c r="M4740" s="11" t="s">
        <v>40</v>
      </c>
      <c r="N4740" s="11" t="s">
        <v>28</v>
      </c>
      <c r="O4740" s="11" t="s">
        <v>29</v>
      </c>
      <c r="P4740" s="11"/>
      <c r="Q4740" s="16" t="s">
        <v>20684</v>
      </c>
      <c r="R4740" s="11" t="s">
        <v>42</v>
      </c>
      <c r="S4740" s="11" t="s">
        <v>20685</v>
      </c>
      <c r="T4740" s="11" t="s">
        <v>20686</v>
      </c>
    </row>
    <row x14ac:dyDescent="0.25" r="4741" customHeight="1" ht="19.5">
      <c r="A4741" s="25">
        <v>45209</v>
      </c>
      <c r="B4741" s="11" t="s">
        <v>20687</v>
      </c>
      <c r="C4741" s="11" t="s">
        <v>886</v>
      </c>
      <c r="D4741" s="11"/>
      <c r="E4741" s="13" t="s">
        <v>20688</v>
      </c>
      <c r="F4741" s="11" t="s">
        <v>20689</v>
      </c>
      <c r="G4741" s="11" t="s">
        <v>74</v>
      </c>
      <c r="H4741" s="11" t="s">
        <v>98</v>
      </c>
      <c r="I4741" s="13" t="s">
        <v>206</v>
      </c>
      <c r="J4741" s="11" t="s">
        <v>24</v>
      </c>
      <c r="K4741" s="11" t="s">
        <v>25</v>
      </c>
      <c r="L4741" s="11" t="s">
        <v>39</v>
      </c>
      <c r="M4741" s="11" t="s">
        <v>149</v>
      </c>
      <c r="N4741" s="11" t="s">
        <v>28</v>
      </c>
      <c r="O4741" s="11" t="s">
        <v>29</v>
      </c>
      <c r="P4741" s="11"/>
      <c r="Q4741" s="16" t="s">
        <v>20690</v>
      </c>
      <c r="R4741" s="11" t="s">
        <v>42</v>
      </c>
      <c r="S4741" s="11" t="s">
        <v>20691</v>
      </c>
      <c r="T4741" s="11" t="s">
        <v>20692</v>
      </c>
    </row>
    <row x14ac:dyDescent="0.25" r="4742" customHeight="1" ht="19.5">
      <c r="A4742" s="25">
        <v>45209</v>
      </c>
      <c r="B4742" s="11" t="s">
        <v>20693</v>
      </c>
      <c r="C4742" s="11" t="s">
        <v>6205</v>
      </c>
      <c r="D4742" s="11"/>
      <c r="E4742" s="13">
        <v>15671020883</v>
      </c>
      <c r="F4742" s="11" t="s">
        <v>20694</v>
      </c>
      <c r="G4742" s="11" t="s">
        <v>115</v>
      </c>
      <c r="H4742" s="11"/>
      <c r="I4742" s="13" t="s">
        <v>615</v>
      </c>
      <c r="J4742" s="11" t="s">
        <v>24</v>
      </c>
      <c r="K4742" s="11" t="s">
        <v>25</v>
      </c>
      <c r="L4742" s="11" t="s">
        <v>39</v>
      </c>
      <c r="M4742" s="11" t="s">
        <v>27</v>
      </c>
      <c r="N4742" s="11" t="s">
        <v>28</v>
      </c>
      <c r="O4742" s="11" t="s">
        <v>29</v>
      </c>
      <c r="P4742" s="11"/>
      <c r="Q4742" s="16" t="s">
        <v>20695</v>
      </c>
      <c r="R4742" s="11" t="s">
        <v>42</v>
      </c>
      <c r="S4742" s="11" t="s">
        <v>20696</v>
      </c>
      <c r="T4742" s="11" t="s">
        <v>20697</v>
      </c>
    </row>
    <row x14ac:dyDescent="0.25" r="4743" customHeight="1" ht="19.5">
      <c r="A4743" s="25">
        <v>45209</v>
      </c>
      <c r="B4743" s="11" t="s">
        <v>20698</v>
      </c>
      <c r="C4743" s="11" t="s">
        <v>169</v>
      </c>
      <c r="D4743" s="11"/>
      <c r="E4743" s="13">
        <v>15571732428</v>
      </c>
      <c r="F4743" s="11" t="s">
        <v>20699</v>
      </c>
      <c r="G4743" s="11" t="s">
        <v>62</v>
      </c>
      <c r="H4743" s="11"/>
      <c r="I4743" s="13" t="s">
        <v>796</v>
      </c>
      <c r="J4743" s="11" t="s">
        <v>24</v>
      </c>
      <c r="K4743" s="11" t="s">
        <v>25</v>
      </c>
      <c r="L4743" s="11" t="s">
        <v>39</v>
      </c>
      <c r="M4743" s="11" t="s">
        <v>40</v>
      </c>
      <c r="N4743" s="11" t="s">
        <v>28</v>
      </c>
      <c r="O4743" s="11" t="s">
        <v>29</v>
      </c>
      <c r="P4743" s="11"/>
      <c r="Q4743" s="16" t="s">
        <v>20700</v>
      </c>
      <c r="R4743" s="11" t="s">
        <v>42</v>
      </c>
      <c r="S4743" s="11" t="s">
        <v>20701</v>
      </c>
      <c r="T4743" s="11" t="s">
        <v>20702</v>
      </c>
    </row>
    <row x14ac:dyDescent="0.25" r="4744" customHeight="1" ht="19.5">
      <c r="A4744" s="25">
        <v>45209</v>
      </c>
      <c r="B4744" s="11" t="s">
        <v>20703</v>
      </c>
      <c r="C4744" s="11" t="s">
        <v>6288</v>
      </c>
      <c r="D4744" s="11"/>
      <c r="E4744" s="13">
        <v>18671788989</v>
      </c>
      <c r="F4744" s="11" t="s">
        <v>9167</v>
      </c>
      <c r="G4744" s="11" t="s">
        <v>216</v>
      </c>
      <c r="H4744" s="11"/>
      <c r="I4744" s="13" t="s">
        <v>226</v>
      </c>
      <c r="J4744" s="11" t="s">
        <v>24</v>
      </c>
      <c r="K4744" s="11" t="s">
        <v>25</v>
      </c>
      <c r="L4744" s="11" t="s">
        <v>39</v>
      </c>
      <c r="M4744" s="11" t="s">
        <v>40</v>
      </c>
      <c r="N4744" s="11" t="s">
        <v>28</v>
      </c>
      <c r="O4744" s="11" t="s">
        <v>29</v>
      </c>
      <c r="P4744" s="11"/>
      <c r="Q4744" s="16" t="s">
        <v>20704</v>
      </c>
      <c r="R4744" s="11" t="s">
        <v>42</v>
      </c>
      <c r="S4744" s="11" t="s">
        <v>20705</v>
      </c>
      <c r="T4744" s="11" t="s">
        <v>20706</v>
      </c>
    </row>
    <row x14ac:dyDescent="0.25" r="4745" customHeight="1" ht="19.5">
      <c r="A4745" s="25">
        <v>45209</v>
      </c>
      <c r="B4745" s="11" t="s">
        <v>20707</v>
      </c>
      <c r="C4745" s="11" t="s">
        <v>4212</v>
      </c>
      <c r="D4745" s="11"/>
      <c r="E4745" s="13">
        <v>13197305332</v>
      </c>
      <c r="F4745" s="11" t="s">
        <v>20708</v>
      </c>
      <c r="G4745" s="11" t="s">
        <v>74</v>
      </c>
      <c r="H4745" s="11"/>
      <c r="I4745" s="13" t="s">
        <v>142</v>
      </c>
      <c r="J4745" s="11" t="s">
        <v>24</v>
      </c>
      <c r="K4745" s="11" t="s">
        <v>25</v>
      </c>
      <c r="L4745" s="11" t="s">
        <v>39</v>
      </c>
      <c r="M4745" s="11" t="s">
        <v>40</v>
      </c>
      <c r="N4745" s="11" t="s">
        <v>28</v>
      </c>
      <c r="O4745" s="11" t="s">
        <v>29</v>
      </c>
      <c r="P4745" s="11"/>
      <c r="Q4745" s="16" t="s">
        <v>20709</v>
      </c>
      <c r="R4745" s="11" t="s">
        <v>42</v>
      </c>
      <c r="S4745" s="11" t="s">
        <v>20710</v>
      </c>
      <c r="T4745" s="11" t="s">
        <v>20711</v>
      </c>
    </row>
    <row x14ac:dyDescent="0.25" r="4746" customHeight="1" ht="19.5">
      <c r="A4746" s="25">
        <v>45209</v>
      </c>
      <c r="B4746" s="11" t="s">
        <v>20712</v>
      </c>
      <c r="C4746" s="11" t="s">
        <v>685</v>
      </c>
      <c r="D4746" s="11"/>
      <c r="E4746" s="13">
        <v>13094183701</v>
      </c>
      <c r="F4746" s="11" t="s">
        <v>20713</v>
      </c>
      <c r="G4746" s="11" t="s">
        <v>62</v>
      </c>
      <c r="H4746" s="11"/>
      <c r="I4746" s="13" t="s">
        <v>142</v>
      </c>
      <c r="J4746" s="11" t="s">
        <v>24</v>
      </c>
      <c r="K4746" s="11" t="s">
        <v>69</v>
      </c>
      <c r="L4746" s="11" t="s">
        <v>39</v>
      </c>
      <c r="M4746" s="11" t="s">
        <v>40</v>
      </c>
      <c r="N4746" s="11" t="s">
        <v>28</v>
      </c>
      <c r="O4746" s="11" t="s">
        <v>29</v>
      </c>
      <c r="P4746" s="11"/>
      <c r="Q4746" s="16" t="s">
        <v>20714</v>
      </c>
      <c r="R4746" s="11" t="s">
        <v>42</v>
      </c>
      <c r="S4746" s="11" t="s">
        <v>20715</v>
      </c>
      <c r="T4746" s="11" t="s">
        <v>20716</v>
      </c>
    </row>
    <row x14ac:dyDescent="0.25" r="4747" customHeight="1" ht="19.5">
      <c r="A4747" s="25">
        <v>45209</v>
      </c>
      <c r="B4747" s="11" t="s">
        <v>20717</v>
      </c>
      <c r="C4747" s="11" t="s">
        <v>20718</v>
      </c>
      <c r="D4747" s="11"/>
      <c r="E4747" s="13">
        <v>15571710103</v>
      </c>
      <c r="F4747" s="11" t="s">
        <v>20719</v>
      </c>
      <c r="G4747" s="11" t="s">
        <v>23</v>
      </c>
      <c r="H4747" s="11" t="s">
        <v>86</v>
      </c>
      <c r="I4747" s="13" t="s">
        <v>116</v>
      </c>
      <c r="J4747" s="11" t="s">
        <v>24</v>
      </c>
      <c r="K4747" s="11" t="s">
        <v>25</v>
      </c>
      <c r="L4747" s="11" t="s">
        <v>39</v>
      </c>
      <c r="M4747" s="11" t="s">
        <v>27</v>
      </c>
      <c r="N4747" s="11" t="s">
        <v>28</v>
      </c>
      <c r="O4747" s="11" t="s">
        <v>29</v>
      </c>
      <c r="P4747" s="11"/>
      <c r="Q4747" s="16" t="s">
        <v>20720</v>
      </c>
      <c r="R4747" s="11" t="s">
        <v>42</v>
      </c>
      <c r="S4747" s="11" t="s">
        <v>20721</v>
      </c>
      <c r="T4747" s="11" t="s">
        <v>20722</v>
      </c>
    </row>
    <row x14ac:dyDescent="0.25" r="4748" customHeight="1" ht="19.5">
      <c r="A4748" s="25">
        <v>45209</v>
      </c>
      <c r="B4748" s="11" t="s">
        <v>20723</v>
      </c>
      <c r="C4748" s="11" t="s">
        <v>685</v>
      </c>
      <c r="D4748" s="11"/>
      <c r="E4748" s="13">
        <v>15572782981</v>
      </c>
      <c r="F4748" s="11" t="s">
        <v>17136</v>
      </c>
      <c r="G4748" s="11" t="s">
        <v>48</v>
      </c>
      <c r="H4748" s="11"/>
      <c r="I4748" s="13" t="s">
        <v>328</v>
      </c>
      <c r="J4748" s="11" t="s">
        <v>24</v>
      </c>
      <c r="K4748" s="11" t="s">
        <v>25</v>
      </c>
      <c r="L4748" s="11" t="s">
        <v>39</v>
      </c>
      <c r="M4748" s="11" t="s">
        <v>40</v>
      </c>
      <c r="N4748" s="11" t="s">
        <v>28</v>
      </c>
      <c r="O4748" s="11" t="s">
        <v>29</v>
      </c>
      <c r="P4748" s="11"/>
      <c r="Q4748" s="16" t="s">
        <v>20724</v>
      </c>
      <c r="R4748" s="11" t="s">
        <v>42</v>
      </c>
      <c r="S4748" s="11" t="s">
        <v>20725</v>
      </c>
      <c r="T4748" s="11" t="s">
        <v>20726</v>
      </c>
    </row>
    <row x14ac:dyDescent="0.25" r="4749" customHeight="1" ht="19.5">
      <c r="A4749" s="25">
        <v>45209</v>
      </c>
      <c r="B4749" s="11" t="s">
        <v>20727</v>
      </c>
      <c r="C4749" s="11" t="s">
        <v>545</v>
      </c>
      <c r="D4749" s="11"/>
      <c r="E4749" s="13">
        <v>18163070617</v>
      </c>
      <c r="F4749" s="11" t="s">
        <v>20728</v>
      </c>
      <c r="G4749" s="11" t="s">
        <v>171</v>
      </c>
      <c r="H4749" s="11"/>
      <c r="I4749" s="13">
        <v>10015</v>
      </c>
      <c r="J4749" s="11" t="s">
        <v>24</v>
      </c>
      <c r="K4749" s="11" t="s">
        <v>172</v>
      </c>
      <c r="L4749" s="11" t="s">
        <v>26</v>
      </c>
      <c r="M4749" s="11" t="s">
        <v>27</v>
      </c>
      <c r="N4749" s="11" t="s">
        <v>28</v>
      </c>
      <c r="O4749" s="11" t="s">
        <v>29</v>
      </c>
      <c r="P4749" s="11"/>
      <c r="Q4749" s="16" t="s">
        <v>20729</v>
      </c>
      <c r="R4749" s="11" t="s">
        <v>31</v>
      </c>
      <c r="S4749" s="11" t="s">
        <v>20730</v>
      </c>
      <c r="T4749" s="11" t="s">
        <v>20731</v>
      </c>
    </row>
    <row x14ac:dyDescent="0.25" r="4750" customHeight="1" ht="19.5">
      <c r="A4750" s="25">
        <v>45209</v>
      </c>
      <c r="B4750" s="11" t="s">
        <v>20732</v>
      </c>
      <c r="C4750" s="11" t="s">
        <v>685</v>
      </c>
      <c r="D4750" s="11"/>
      <c r="E4750" s="13">
        <v>18527307920</v>
      </c>
      <c r="F4750" s="11" t="s">
        <v>20733</v>
      </c>
      <c r="G4750" s="11" t="s">
        <v>74</v>
      </c>
      <c r="H4750" s="11"/>
      <c r="I4750" s="13" t="s">
        <v>259</v>
      </c>
      <c r="J4750" s="11" t="s">
        <v>24</v>
      </c>
      <c r="K4750" s="11" t="s">
        <v>25</v>
      </c>
      <c r="L4750" s="11" t="s">
        <v>39</v>
      </c>
      <c r="M4750" s="11" t="s">
        <v>40</v>
      </c>
      <c r="N4750" s="11" t="s">
        <v>28</v>
      </c>
      <c r="O4750" s="11" t="s">
        <v>29</v>
      </c>
      <c r="P4750" s="11"/>
      <c r="Q4750" s="16" t="s">
        <v>20734</v>
      </c>
      <c r="R4750" s="11" t="s">
        <v>42</v>
      </c>
      <c r="S4750" s="11" t="s">
        <v>20735</v>
      </c>
      <c r="T4750" s="11" t="s">
        <v>20736</v>
      </c>
    </row>
    <row x14ac:dyDescent="0.25" r="4751" customHeight="1" ht="19.5">
      <c r="A4751" s="25">
        <v>45209</v>
      </c>
      <c r="B4751" s="11" t="s">
        <v>20737</v>
      </c>
      <c r="C4751" s="11" t="s">
        <v>660</v>
      </c>
      <c r="D4751" s="11"/>
      <c r="E4751" s="13">
        <v>15549335544</v>
      </c>
      <c r="F4751" s="11" t="s">
        <v>20738</v>
      </c>
      <c r="G4751" s="11" t="s">
        <v>48</v>
      </c>
      <c r="H4751" s="11"/>
      <c r="I4751" s="13" t="s">
        <v>2649</v>
      </c>
      <c r="J4751" s="11" t="s">
        <v>24</v>
      </c>
      <c r="K4751" s="11" t="s">
        <v>25</v>
      </c>
      <c r="L4751" s="11" t="s">
        <v>39</v>
      </c>
      <c r="M4751" s="11" t="s">
        <v>27</v>
      </c>
      <c r="N4751" s="11" t="s">
        <v>624</v>
      </c>
      <c r="O4751" s="11" t="s">
        <v>29</v>
      </c>
      <c r="P4751" s="11"/>
      <c r="Q4751" s="16" t="s">
        <v>20739</v>
      </c>
      <c r="R4751" s="11" t="s">
        <v>42</v>
      </c>
      <c r="S4751" s="11" t="s">
        <v>20740</v>
      </c>
      <c r="T4751" s="11"/>
    </row>
    <row x14ac:dyDescent="0.25" r="4752" customHeight="1" ht="19.5">
      <c r="A4752" s="25">
        <v>45209</v>
      </c>
      <c r="B4752" s="11" t="s">
        <v>20741</v>
      </c>
      <c r="C4752" s="11" t="s">
        <v>660</v>
      </c>
      <c r="D4752" s="11"/>
      <c r="E4752" s="13" t="s">
        <v>20742</v>
      </c>
      <c r="F4752" s="11" t="s">
        <v>20743</v>
      </c>
      <c r="G4752" s="11" t="s">
        <v>74</v>
      </c>
      <c r="H4752" s="11"/>
      <c r="I4752" s="13" t="s">
        <v>3454</v>
      </c>
      <c r="J4752" s="11" t="s">
        <v>24</v>
      </c>
      <c r="K4752" s="11" t="s">
        <v>25</v>
      </c>
      <c r="L4752" s="11" t="s">
        <v>26</v>
      </c>
      <c r="M4752" s="11" t="s">
        <v>149</v>
      </c>
      <c r="N4752" s="11" t="s">
        <v>624</v>
      </c>
      <c r="O4752" s="11" t="s">
        <v>29</v>
      </c>
      <c r="P4752" s="11"/>
      <c r="Q4752" s="16" t="s">
        <v>20744</v>
      </c>
      <c r="R4752" s="11" t="s">
        <v>42</v>
      </c>
      <c r="S4752" s="11" t="s">
        <v>20745</v>
      </c>
      <c r="T4752" s="11"/>
    </row>
    <row x14ac:dyDescent="0.25" r="4753" customHeight="1" ht="19.5">
      <c r="A4753" s="25">
        <v>45209</v>
      </c>
      <c r="B4753" s="11" t="s">
        <v>20746</v>
      </c>
      <c r="C4753" s="11" t="s">
        <v>336</v>
      </c>
      <c r="D4753" s="11"/>
      <c r="E4753" s="13">
        <v>13972039232</v>
      </c>
      <c r="F4753" s="11" t="s">
        <v>20747</v>
      </c>
      <c r="G4753" s="11" t="s">
        <v>48</v>
      </c>
      <c r="H4753" s="11"/>
      <c r="I4753" s="13">
        <v>10015</v>
      </c>
      <c r="J4753" s="11" t="s">
        <v>24</v>
      </c>
      <c r="K4753" s="11" t="s">
        <v>69</v>
      </c>
      <c r="L4753" s="11" t="s">
        <v>26</v>
      </c>
      <c r="M4753" s="11" t="s">
        <v>27</v>
      </c>
      <c r="N4753" s="11" t="s">
        <v>28</v>
      </c>
      <c r="O4753" s="11" t="s">
        <v>29</v>
      </c>
      <c r="P4753" s="11"/>
      <c r="Q4753" s="16" t="s">
        <v>20748</v>
      </c>
      <c r="R4753" s="11" t="s">
        <v>31</v>
      </c>
      <c r="S4753" s="11" t="s">
        <v>20749</v>
      </c>
      <c r="T4753" s="11"/>
    </row>
    <row x14ac:dyDescent="0.25" r="4754" customHeight="1" ht="19.5">
      <c r="A4754" s="25">
        <v>45209</v>
      </c>
      <c r="B4754" s="11" t="s">
        <v>20750</v>
      </c>
      <c r="C4754" s="11" t="s">
        <v>3061</v>
      </c>
      <c r="D4754" s="11"/>
      <c r="E4754" s="13">
        <v>15671022642</v>
      </c>
      <c r="F4754" s="11" t="s">
        <v>19421</v>
      </c>
      <c r="G4754" s="11" t="s">
        <v>23</v>
      </c>
      <c r="H4754" s="11"/>
      <c r="I4754" s="13">
        <v>10015</v>
      </c>
      <c r="J4754" s="11" t="s">
        <v>24</v>
      </c>
      <c r="K4754" s="11" t="s">
        <v>25</v>
      </c>
      <c r="L4754" s="11" t="s">
        <v>26</v>
      </c>
      <c r="M4754" s="11" t="s">
        <v>27</v>
      </c>
      <c r="N4754" s="11" t="s">
        <v>28</v>
      </c>
      <c r="O4754" s="11" t="s">
        <v>29</v>
      </c>
      <c r="P4754" s="11"/>
      <c r="Q4754" s="16" t="s">
        <v>20751</v>
      </c>
      <c r="R4754" s="11" t="s">
        <v>31</v>
      </c>
      <c r="S4754" s="11" t="s">
        <v>20752</v>
      </c>
      <c r="T4754" s="11" t="s">
        <v>20753</v>
      </c>
    </row>
    <row x14ac:dyDescent="0.25" r="4755" customHeight="1" ht="19.5">
      <c r="A4755" s="25">
        <v>45209</v>
      </c>
      <c r="B4755" s="11" t="s">
        <v>20754</v>
      </c>
      <c r="C4755" s="11" t="s">
        <v>336</v>
      </c>
      <c r="D4755" s="11"/>
      <c r="E4755" s="13">
        <v>13032712565</v>
      </c>
      <c r="F4755" s="11" t="s">
        <v>6822</v>
      </c>
      <c r="G4755" s="11" t="s">
        <v>37</v>
      </c>
      <c r="H4755" s="11" t="s">
        <v>121</v>
      </c>
      <c r="I4755" s="13">
        <v>10015</v>
      </c>
      <c r="J4755" s="11" t="s">
        <v>24</v>
      </c>
      <c r="K4755" s="11" t="s">
        <v>69</v>
      </c>
      <c r="L4755" s="11" t="s">
        <v>26</v>
      </c>
      <c r="M4755" s="11" t="s">
        <v>27</v>
      </c>
      <c r="N4755" s="11" t="s">
        <v>28</v>
      </c>
      <c r="O4755" s="11" t="s">
        <v>29</v>
      </c>
      <c r="P4755" s="11"/>
      <c r="Q4755" s="16" t="s">
        <v>20755</v>
      </c>
      <c r="R4755" s="11" t="s">
        <v>31</v>
      </c>
      <c r="S4755" s="11" t="s">
        <v>20756</v>
      </c>
      <c r="T4755" s="11" t="s">
        <v>20757</v>
      </c>
    </row>
    <row x14ac:dyDescent="0.25" r="4756" customHeight="1" ht="19.5">
      <c r="A4756" s="25">
        <v>45209</v>
      </c>
      <c r="B4756" s="11" t="s">
        <v>20758</v>
      </c>
      <c r="C4756" s="11" t="s">
        <v>4499</v>
      </c>
      <c r="D4756" s="11"/>
      <c r="E4756" s="13">
        <v>15608603633</v>
      </c>
      <c r="F4756" s="11" t="s">
        <v>20759</v>
      </c>
      <c r="G4756" s="11" t="s">
        <v>56</v>
      </c>
      <c r="H4756" s="11"/>
      <c r="I4756" s="13" t="s">
        <v>2649</v>
      </c>
      <c r="J4756" s="11" t="s">
        <v>24</v>
      </c>
      <c r="K4756" s="11" t="s">
        <v>25</v>
      </c>
      <c r="L4756" s="11" t="s">
        <v>39</v>
      </c>
      <c r="M4756" s="11" t="s">
        <v>40</v>
      </c>
      <c r="N4756" s="11" t="s">
        <v>183</v>
      </c>
      <c r="O4756" s="11" t="s">
        <v>29</v>
      </c>
      <c r="P4756" s="11"/>
      <c r="Q4756" s="16" t="s">
        <v>20760</v>
      </c>
      <c r="R4756" s="11" t="s">
        <v>42</v>
      </c>
      <c r="S4756" s="11" t="s">
        <v>20761</v>
      </c>
      <c r="T4756" s="11"/>
    </row>
    <row x14ac:dyDescent="0.25" r="4757" customHeight="1" ht="19.5">
      <c r="A4757" s="25">
        <v>45209</v>
      </c>
      <c r="B4757" s="11" t="s">
        <v>20762</v>
      </c>
      <c r="C4757" s="11" t="s">
        <v>4499</v>
      </c>
      <c r="D4757" s="11"/>
      <c r="E4757" s="13">
        <v>13177077977</v>
      </c>
      <c r="F4757" s="11" t="s">
        <v>20763</v>
      </c>
      <c r="G4757" s="11" t="s">
        <v>115</v>
      </c>
      <c r="H4757" s="11"/>
      <c r="I4757" s="13" t="s">
        <v>68</v>
      </c>
      <c r="J4757" s="11" t="s">
        <v>24</v>
      </c>
      <c r="K4757" s="11" t="s">
        <v>25</v>
      </c>
      <c r="L4757" s="11" t="s">
        <v>39</v>
      </c>
      <c r="M4757" s="11" t="s">
        <v>27</v>
      </c>
      <c r="N4757" s="11" t="s">
        <v>183</v>
      </c>
      <c r="O4757" s="11" t="s">
        <v>29</v>
      </c>
      <c r="P4757" s="11"/>
      <c r="Q4757" s="16" t="s">
        <v>20764</v>
      </c>
      <c r="R4757" s="11" t="s">
        <v>42</v>
      </c>
      <c r="S4757" s="11" t="s">
        <v>20765</v>
      </c>
      <c r="T4757" s="11"/>
    </row>
    <row x14ac:dyDescent="0.25" r="4758" customHeight="1" ht="19.5">
      <c r="A4758" s="25">
        <v>45209</v>
      </c>
      <c r="B4758" s="11" t="s">
        <v>20766</v>
      </c>
      <c r="C4758" s="11" t="s">
        <v>660</v>
      </c>
      <c r="D4758" s="11"/>
      <c r="E4758" s="13">
        <v>15571765613</v>
      </c>
      <c r="F4758" s="11" t="s">
        <v>20767</v>
      </c>
      <c r="G4758" s="11" t="s">
        <v>115</v>
      </c>
      <c r="H4758" s="11"/>
      <c r="I4758" s="13" t="s">
        <v>254</v>
      </c>
      <c r="J4758" s="11" t="s">
        <v>24</v>
      </c>
      <c r="K4758" s="11" t="s">
        <v>25</v>
      </c>
      <c r="L4758" s="11" t="s">
        <v>39</v>
      </c>
      <c r="M4758" s="11" t="s">
        <v>27</v>
      </c>
      <c r="N4758" s="11" t="s">
        <v>624</v>
      </c>
      <c r="O4758" s="11" t="s">
        <v>29</v>
      </c>
      <c r="P4758" s="11"/>
      <c r="Q4758" s="16" t="s">
        <v>20768</v>
      </c>
      <c r="R4758" s="11" t="s">
        <v>42</v>
      </c>
      <c r="S4758" s="11" t="s">
        <v>20769</v>
      </c>
      <c r="T4758" s="11" t="s">
        <v>20770</v>
      </c>
    </row>
    <row x14ac:dyDescent="0.25" r="4759" customHeight="1" ht="19.5">
      <c r="A4759" s="25">
        <v>45209</v>
      </c>
      <c r="B4759" s="11" t="s">
        <v>20771</v>
      </c>
      <c r="C4759" s="11" t="s">
        <v>660</v>
      </c>
      <c r="D4759" s="11"/>
      <c r="E4759" s="13" t="s">
        <v>20772</v>
      </c>
      <c r="F4759" s="11" t="s">
        <v>20773</v>
      </c>
      <c r="G4759" s="11" t="s">
        <v>74</v>
      </c>
      <c r="H4759" s="11"/>
      <c r="I4759" s="13" t="s">
        <v>154</v>
      </c>
      <c r="J4759" s="11" t="s">
        <v>24</v>
      </c>
      <c r="K4759" s="11" t="s">
        <v>25</v>
      </c>
      <c r="L4759" s="11" t="s">
        <v>39</v>
      </c>
      <c r="M4759" s="11" t="s">
        <v>149</v>
      </c>
      <c r="N4759" s="11" t="s">
        <v>624</v>
      </c>
      <c r="O4759" s="11" t="s">
        <v>29</v>
      </c>
      <c r="P4759" s="11"/>
      <c r="Q4759" s="16" t="s">
        <v>20774</v>
      </c>
      <c r="R4759" s="11" t="s">
        <v>42</v>
      </c>
      <c r="S4759" s="11" t="s">
        <v>20775</v>
      </c>
      <c r="T4759" s="11" t="s">
        <v>20776</v>
      </c>
    </row>
    <row x14ac:dyDescent="0.25" r="4760" customHeight="1" ht="19.5">
      <c r="A4760" s="25">
        <v>45209</v>
      </c>
      <c r="B4760" s="11" t="s">
        <v>20777</v>
      </c>
      <c r="C4760" s="11" t="s">
        <v>660</v>
      </c>
      <c r="D4760" s="11"/>
      <c r="E4760" s="13" t="s">
        <v>20778</v>
      </c>
      <c r="F4760" s="11" t="s">
        <v>20779</v>
      </c>
      <c r="G4760" s="11" t="s">
        <v>74</v>
      </c>
      <c r="H4760" s="11"/>
      <c r="I4760" s="13" t="s">
        <v>148</v>
      </c>
      <c r="J4760" s="11" t="s">
        <v>24</v>
      </c>
      <c r="K4760" s="11" t="s">
        <v>25</v>
      </c>
      <c r="L4760" s="11" t="s">
        <v>39</v>
      </c>
      <c r="M4760" s="11" t="s">
        <v>149</v>
      </c>
      <c r="N4760" s="11" t="s">
        <v>624</v>
      </c>
      <c r="O4760" s="11" t="s">
        <v>29</v>
      </c>
      <c r="P4760" s="11"/>
      <c r="Q4760" s="16" t="s">
        <v>20780</v>
      </c>
      <c r="R4760" s="11" t="s">
        <v>42</v>
      </c>
      <c r="S4760" s="11" t="s">
        <v>20781</v>
      </c>
      <c r="T4760" s="11" t="s">
        <v>20782</v>
      </c>
    </row>
    <row x14ac:dyDescent="0.25" r="4761" customHeight="1" ht="19.5">
      <c r="A4761" s="25">
        <v>45209</v>
      </c>
      <c r="B4761" s="11" t="s">
        <v>20783</v>
      </c>
      <c r="C4761" s="11" t="s">
        <v>660</v>
      </c>
      <c r="D4761" s="11"/>
      <c r="E4761" s="13" t="s">
        <v>20784</v>
      </c>
      <c r="F4761" s="11" t="s">
        <v>20785</v>
      </c>
      <c r="G4761" s="11" t="s">
        <v>74</v>
      </c>
      <c r="H4761" s="11" t="s">
        <v>98</v>
      </c>
      <c r="I4761" s="13" t="s">
        <v>110</v>
      </c>
      <c r="J4761" s="11" t="s">
        <v>24</v>
      </c>
      <c r="K4761" s="11" t="s">
        <v>25</v>
      </c>
      <c r="L4761" s="11" t="s">
        <v>39</v>
      </c>
      <c r="M4761" s="11" t="s">
        <v>149</v>
      </c>
      <c r="N4761" s="11" t="s">
        <v>624</v>
      </c>
      <c r="O4761" s="11" t="s">
        <v>29</v>
      </c>
      <c r="P4761" s="11"/>
      <c r="Q4761" s="16" t="s">
        <v>20786</v>
      </c>
      <c r="R4761" s="11" t="s">
        <v>42</v>
      </c>
      <c r="S4761" s="11" t="s">
        <v>20787</v>
      </c>
      <c r="T4761" s="11" t="s">
        <v>13155</v>
      </c>
    </row>
    <row x14ac:dyDescent="0.25" r="4762" customHeight="1" ht="19.5">
      <c r="A4762" s="25">
        <v>45209</v>
      </c>
      <c r="B4762" s="11" t="s">
        <v>20788</v>
      </c>
      <c r="C4762" s="11" t="s">
        <v>660</v>
      </c>
      <c r="D4762" s="11"/>
      <c r="E4762" s="13" t="s">
        <v>20789</v>
      </c>
      <c r="F4762" s="11" t="s">
        <v>20790</v>
      </c>
      <c r="G4762" s="11" t="s">
        <v>74</v>
      </c>
      <c r="H4762" s="11"/>
      <c r="I4762" s="13" t="s">
        <v>226</v>
      </c>
      <c r="J4762" s="11" t="s">
        <v>24</v>
      </c>
      <c r="K4762" s="11" t="s">
        <v>25</v>
      </c>
      <c r="L4762" s="11" t="s">
        <v>39</v>
      </c>
      <c r="M4762" s="11" t="s">
        <v>149</v>
      </c>
      <c r="N4762" s="11" t="s">
        <v>624</v>
      </c>
      <c r="O4762" s="11" t="s">
        <v>29</v>
      </c>
      <c r="P4762" s="11"/>
      <c r="Q4762" s="16" t="s">
        <v>20791</v>
      </c>
      <c r="R4762" s="11" t="s">
        <v>42</v>
      </c>
      <c r="S4762" s="11" t="s">
        <v>20792</v>
      </c>
      <c r="T4762" s="11" t="s">
        <v>20793</v>
      </c>
    </row>
    <row x14ac:dyDescent="0.25" r="4763" customHeight="1" ht="19.5">
      <c r="A4763" s="25">
        <v>45209</v>
      </c>
      <c r="B4763" s="11" t="s">
        <v>20794</v>
      </c>
      <c r="C4763" s="11" t="s">
        <v>660</v>
      </c>
      <c r="D4763" s="11"/>
      <c r="E4763" s="13" t="s">
        <v>20795</v>
      </c>
      <c r="F4763" s="11" t="s">
        <v>20796</v>
      </c>
      <c r="G4763" s="11" t="s">
        <v>74</v>
      </c>
      <c r="H4763" s="11"/>
      <c r="I4763" s="13" t="s">
        <v>590</v>
      </c>
      <c r="J4763" s="11" t="s">
        <v>24</v>
      </c>
      <c r="K4763" s="11" t="s">
        <v>25</v>
      </c>
      <c r="L4763" s="11" t="s">
        <v>39</v>
      </c>
      <c r="M4763" s="11" t="s">
        <v>149</v>
      </c>
      <c r="N4763" s="11" t="s">
        <v>624</v>
      </c>
      <c r="O4763" s="11" t="s">
        <v>29</v>
      </c>
      <c r="P4763" s="11"/>
      <c r="Q4763" s="16" t="s">
        <v>20797</v>
      </c>
      <c r="R4763" s="11" t="s">
        <v>42</v>
      </c>
      <c r="S4763" s="11" t="s">
        <v>20798</v>
      </c>
      <c r="T4763" s="11" t="s">
        <v>20799</v>
      </c>
    </row>
    <row x14ac:dyDescent="0.25" r="4764" customHeight="1" ht="19.5">
      <c r="A4764" s="25">
        <v>45209</v>
      </c>
      <c r="B4764" s="11" t="s">
        <v>20800</v>
      </c>
      <c r="C4764" s="11" t="s">
        <v>660</v>
      </c>
      <c r="D4764" s="11"/>
      <c r="E4764" s="13" t="s">
        <v>20801</v>
      </c>
      <c r="F4764" s="11" t="s">
        <v>20802</v>
      </c>
      <c r="G4764" s="11" t="s">
        <v>74</v>
      </c>
      <c r="H4764" s="11"/>
      <c r="I4764" s="13" t="s">
        <v>352</v>
      </c>
      <c r="J4764" s="11" t="s">
        <v>24</v>
      </c>
      <c r="K4764" s="11" t="s">
        <v>25</v>
      </c>
      <c r="L4764" s="11" t="s">
        <v>39</v>
      </c>
      <c r="M4764" s="11" t="s">
        <v>149</v>
      </c>
      <c r="N4764" s="11" t="s">
        <v>624</v>
      </c>
      <c r="O4764" s="11" t="s">
        <v>29</v>
      </c>
      <c r="P4764" s="11"/>
      <c r="Q4764" s="16" t="s">
        <v>20803</v>
      </c>
      <c r="R4764" s="11" t="s">
        <v>42</v>
      </c>
      <c r="S4764" s="11" t="s">
        <v>20804</v>
      </c>
      <c r="T4764" s="11" t="s">
        <v>20805</v>
      </c>
    </row>
    <row x14ac:dyDescent="0.25" r="4765" customHeight="1" ht="19.5">
      <c r="A4765" s="25">
        <v>45209</v>
      </c>
      <c r="B4765" s="11" t="s">
        <v>20806</v>
      </c>
      <c r="C4765" s="11" t="s">
        <v>660</v>
      </c>
      <c r="D4765" s="11"/>
      <c r="E4765" s="13" t="s">
        <v>20807</v>
      </c>
      <c r="F4765" s="11" t="s">
        <v>20808</v>
      </c>
      <c r="G4765" s="11" t="s">
        <v>74</v>
      </c>
      <c r="H4765" s="11"/>
      <c r="I4765" s="13" t="s">
        <v>590</v>
      </c>
      <c r="J4765" s="11" t="s">
        <v>24</v>
      </c>
      <c r="K4765" s="11" t="s">
        <v>25</v>
      </c>
      <c r="L4765" s="11" t="s">
        <v>39</v>
      </c>
      <c r="M4765" s="11" t="s">
        <v>149</v>
      </c>
      <c r="N4765" s="11" t="s">
        <v>624</v>
      </c>
      <c r="O4765" s="11" t="s">
        <v>29</v>
      </c>
      <c r="P4765" s="11"/>
      <c r="Q4765" s="16" t="s">
        <v>20809</v>
      </c>
      <c r="R4765" s="11" t="s">
        <v>42</v>
      </c>
      <c r="S4765" s="11" t="s">
        <v>20810</v>
      </c>
      <c r="T4765" s="11" t="s">
        <v>20811</v>
      </c>
    </row>
    <row x14ac:dyDescent="0.25" r="4766" customHeight="1" ht="19.5">
      <c r="A4766" s="25">
        <v>45209</v>
      </c>
      <c r="B4766" s="11" t="s">
        <v>20812</v>
      </c>
      <c r="C4766" s="11" t="s">
        <v>660</v>
      </c>
      <c r="D4766" s="11"/>
      <c r="E4766" s="13" t="s">
        <v>19209</v>
      </c>
      <c r="F4766" s="11" t="s">
        <v>19210</v>
      </c>
      <c r="G4766" s="11" t="s">
        <v>74</v>
      </c>
      <c r="H4766" s="11"/>
      <c r="I4766" s="13" t="s">
        <v>148</v>
      </c>
      <c r="J4766" s="11" t="s">
        <v>24</v>
      </c>
      <c r="K4766" s="11" t="s">
        <v>25</v>
      </c>
      <c r="L4766" s="11" t="s">
        <v>39</v>
      </c>
      <c r="M4766" s="11" t="s">
        <v>149</v>
      </c>
      <c r="N4766" s="11" t="s">
        <v>624</v>
      </c>
      <c r="O4766" s="11" t="s">
        <v>29</v>
      </c>
      <c r="P4766" s="11"/>
      <c r="Q4766" s="16" t="s">
        <v>20813</v>
      </c>
      <c r="R4766" s="11" t="s">
        <v>42</v>
      </c>
      <c r="S4766" s="11" t="s">
        <v>20814</v>
      </c>
      <c r="T4766" s="11" t="s">
        <v>20815</v>
      </c>
    </row>
    <row x14ac:dyDescent="0.25" r="4767" customHeight="1" ht="19.5">
      <c r="A4767" s="25">
        <v>45209</v>
      </c>
      <c r="B4767" s="11" t="s">
        <v>20816</v>
      </c>
      <c r="C4767" s="11" t="s">
        <v>660</v>
      </c>
      <c r="D4767" s="11"/>
      <c r="E4767" s="13" t="s">
        <v>19209</v>
      </c>
      <c r="F4767" s="11" t="s">
        <v>19210</v>
      </c>
      <c r="G4767" s="11" t="s">
        <v>74</v>
      </c>
      <c r="H4767" s="11"/>
      <c r="I4767" s="13" t="s">
        <v>3454</v>
      </c>
      <c r="J4767" s="11" t="s">
        <v>24</v>
      </c>
      <c r="K4767" s="11" t="s">
        <v>25</v>
      </c>
      <c r="L4767" s="11" t="s">
        <v>26</v>
      </c>
      <c r="M4767" s="11" t="s">
        <v>149</v>
      </c>
      <c r="N4767" s="11" t="s">
        <v>624</v>
      </c>
      <c r="O4767" s="11" t="s">
        <v>29</v>
      </c>
      <c r="P4767" s="11"/>
      <c r="Q4767" s="16" t="s">
        <v>20817</v>
      </c>
      <c r="R4767" s="11" t="s">
        <v>42</v>
      </c>
      <c r="S4767" s="11" t="s">
        <v>20818</v>
      </c>
      <c r="T4767" s="11" t="s">
        <v>20815</v>
      </c>
    </row>
    <row x14ac:dyDescent="0.25" r="4768" customHeight="1" ht="19.5">
      <c r="A4768" s="25">
        <v>45209</v>
      </c>
      <c r="B4768" s="11" t="s">
        <v>20819</v>
      </c>
      <c r="C4768" s="11" t="s">
        <v>660</v>
      </c>
      <c r="D4768" s="11"/>
      <c r="E4768" s="13" t="s">
        <v>20820</v>
      </c>
      <c r="F4768" s="11" t="s">
        <v>20821</v>
      </c>
      <c r="G4768" s="11" t="s">
        <v>171</v>
      </c>
      <c r="H4768" s="11" t="s">
        <v>86</v>
      </c>
      <c r="I4768" s="13" t="s">
        <v>381</v>
      </c>
      <c r="J4768" s="11" t="s">
        <v>24</v>
      </c>
      <c r="K4768" s="11" t="s">
        <v>25</v>
      </c>
      <c r="L4768" s="11" t="s">
        <v>39</v>
      </c>
      <c r="M4768" s="11" t="s">
        <v>40</v>
      </c>
      <c r="N4768" s="11" t="s">
        <v>624</v>
      </c>
      <c r="O4768" s="11" t="s">
        <v>29</v>
      </c>
      <c r="P4768" s="11"/>
      <c r="Q4768" s="16" t="s">
        <v>20822</v>
      </c>
      <c r="R4768" s="11" t="s">
        <v>42</v>
      </c>
      <c r="S4768" s="11" t="s">
        <v>20823</v>
      </c>
      <c r="T4768" s="11" t="s">
        <v>20824</v>
      </c>
    </row>
    <row x14ac:dyDescent="0.25" r="4769" customHeight="1" ht="19.5">
      <c r="A4769" s="25">
        <v>45209</v>
      </c>
      <c r="B4769" s="11" t="s">
        <v>20825</v>
      </c>
      <c r="C4769" s="11" t="s">
        <v>4336</v>
      </c>
      <c r="D4769" s="11"/>
      <c r="E4769" s="13">
        <v>15571763697</v>
      </c>
      <c r="F4769" s="11" t="s">
        <v>20767</v>
      </c>
      <c r="G4769" s="11" t="s">
        <v>289</v>
      </c>
      <c r="H4769" s="11"/>
      <c r="I4769" s="13">
        <v>10015</v>
      </c>
      <c r="J4769" s="11" t="s">
        <v>24</v>
      </c>
      <c r="K4769" s="11" t="s">
        <v>69</v>
      </c>
      <c r="L4769" s="11" t="s">
        <v>26</v>
      </c>
      <c r="M4769" s="11" t="s">
        <v>27</v>
      </c>
      <c r="N4769" s="11" t="s">
        <v>28</v>
      </c>
      <c r="O4769" s="11" t="s">
        <v>29</v>
      </c>
      <c r="P4769" s="11"/>
      <c r="Q4769" s="16" t="s">
        <v>20826</v>
      </c>
      <c r="R4769" s="11" t="s">
        <v>31</v>
      </c>
      <c r="S4769" s="11" t="s">
        <v>20827</v>
      </c>
      <c r="T4769" s="11" t="s">
        <v>20828</v>
      </c>
    </row>
    <row x14ac:dyDescent="0.25" r="4770" customHeight="1" ht="19.5">
      <c r="A4770" s="25">
        <v>45209</v>
      </c>
      <c r="B4770" s="11" t="s">
        <v>20829</v>
      </c>
      <c r="C4770" s="11" t="s">
        <v>9471</v>
      </c>
      <c r="D4770" s="11"/>
      <c r="E4770" s="13">
        <v>15171854146</v>
      </c>
      <c r="F4770" s="11" t="s">
        <v>20830</v>
      </c>
      <c r="G4770" s="11" t="s">
        <v>48</v>
      </c>
      <c r="H4770" s="11"/>
      <c r="I4770" s="13">
        <v>10015</v>
      </c>
      <c r="J4770" s="11" t="s">
        <v>24</v>
      </c>
      <c r="K4770" s="11" t="s">
        <v>69</v>
      </c>
      <c r="L4770" s="11" t="s">
        <v>26</v>
      </c>
      <c r="M4770" s="11" t="s">
        <v>27</v>
      </c>
      <c r="N4770" s="11" t="s">
        <v>28</v>
      </c>
      <c r="O4770" s="11" t="s">
        <v>29</v>
      </c>
      <c r="P4770" s="11"/>
      <c r="Q4770" s="16" t="s">
        <v>20831</v>
      </c>
      <c r="R4770" s="11" t="s">
        <v>31</v>
      </c>
      <c r="S4770" s="11" t="s">
        <v>20832</v>
      </c>
      <c r="T4770" s="11" t="s">
        <v>20833</v>
      </c>
    </row>
    <row x14ac:dyDescent="0.25" r="4771" customHeight="1" ht="19.5">
      <c r="A4771" s="25">
        <v>45209</v>
      </c>
      <c r="B4771" s="11" t="s">
        <v>20834</v>
      </c>
      <c r="C4771" s="11" t="s">
        <v>4499</v>
      </c>
      <c r="D4771" s="11"/>
      <c r="E4771" s="13">
        <v>13986798676</v>
      </c>
      <c r="F4771" s="11" t="s">
        <v>20835</v>
      </c>
      <c r="G4771" s="11" t="s">
        <v>74</v>
      </c>
      <c r="H4771" s="11"/>
      <c r="I4771" s="13" t="s">
        <v>154</v>
      </c>
      <c r="J4771" s="11" t="s">
        <v>24</v>
      </c>
      <c r="K4771" s="11" t="s">
        <v>25</v>
      </c>
      <c r="L4771" s="11" t="s">
        <v>39</v>
      </c>
      <c r="M4771" s="11" t="s">
        <v>40</v>
      </c>
      <c r="N4771" s="11" t="s">
        <v>183</v>
      </c>
      <c r="O4771" s="11" t="s">
        <v>29</v>
      </c>
      <c r="P4771" s="11"/>
      <c r="Q4771" s="16" t="s">
        <v>20836</v>
      </c>
      <c r="R4771" s="11" t="s">
        <v>42</v>
      </c>
      <c r="S4771" s="11" t="s">
        <v>20837</v>
      </c>
      <c r="T4771" s="11" t="s">
        <v>20838</v>
      </c>
    </row>
    <row x14ac:dyDescent="0.25" r="4772" customHeight="1" ht="19.5">
      <c r="A4772" s="25">
        <v>45209</v>
      </c>
      <c r="B4772" s="11" t="s">
        <v>20839</v>
      </c>
      <c r="C4772" s="11" t="s">
        <v>4499</v>
      </c>
      <c r="D4772" s="11"/>
      <c r="E4772" s="13">
        <v>16671766990</v>
      </c>
      <c r="F4772" s="11" t="s">
        <v>20128</v>
      </c>
      <c r="G4772" s="11" t="s">
        <v>74</v>
      </c>
      <c r="H4772" s="11"/>
      <c r="I4772" s="13" t="s">
        <v>49</v>
      </c>
      <c r="J4772" s="11" t="s">
        <v>24</v>
      </c>
      <c r="K4772" s="11" t="s">
        <v>25</v>
      </c>
      <c r="L4772" s="11" t="s">
        <v>39</v>
      </c>
      <c r="M4772" s="11" t="s">
        <v>40</v>
      </c>
      <c r="N4772" s="11" t="s">
        <v>183</v>
      </c>
      <c r="O4772" s="11" t="s">
        <v>29</v>
      </c>
      <c r="P4772" s="11"/>
      <c r="Q4772" s="16" t="s">
        <v>20274</v>
      </c>
      <c r="R4772" s="11" t="s">
        <v>42</v>
      </c>
      <c r="S4772" s="11" t="s">
        <v>20840</v>
      </c>
      <c r="T4772" s="11" t="s">
        <v>20841</v>
      </c>
    </row>
    <row x14ac:dyDescent="0.25" r="4773" customHeight="1" ht="19.5">
      <c r="A4773" s="25">
        <v>45209</v>
      </c>
      <c r="B4773" s="11" t="s">
        <v>20842</v>
      </c>
      <c r="C4773" s="11" t="s">
        <v>3061</v>
      </c>
      <c r="D4773" s="11"/>
      <c r="E4773" s="13">
        <v>15327627638</v>
      </c>
      <c r="F4773" s="11" t="s">
        <v>20843</v>
      </c>
      <c r="G4773" s="11" t="s">
        <v>171</v>
      </c>
      <c r="H4773" s="11"/>
      <c r="I4773" s="13">
        <v>10015</v>
      </c>
      <c r="J4773" s="11" t="s">
        <v>24</v>
      </c>
      <c r="K4773" s="11" t="s">
        <v>172</v>
      </c>
      <c r="L4773" s="11" t="s">
        <v>26</v>
      </c>
      <c r="M4773" s="11" t="s">
        <v>27</v>
      </c>
      <c r="N4773" s="11" t="s">
        <v>28</v>
      </c>
      <c r="O4773" s="11" t="s">
        <v>29</v>
      </c>
      <c r="P4773" s="11"/>
      <c r="Q4773" s="16" t="s">
        <v>20844</v>
      </c>
      <c r="R4773" s="11" t="s">
        <v>31</v>
      </c>
      <c r="S4773" s="11" t="s">
        <v>20845</v>
      </c>
      <c r="T4773" s="11" t="s">
        <v>20846</v>
      </c>
    </row>
    <row x14ac:dyDescent="0.25" r="4774" customHeight="1" ht="19.5">
      <c r="A4774" s="25">
        <v>45209</v>
      </c>
      <c r="B4774" s="11" t="s">
        <v>20847</v>
      </c>
      <c r="C4774" s="11" t="s">
        <v>4336</v>
      </c>
      <c r="D4774" s="11"/>
      <c r="E4774" s="13">
        <v>13094161474</v>
      </c>
      <c r="F4774" s="11" t="s">
        <v>20848</v>
      </c>
      <c r="G4774" s="11" t="s">
        <v>115</v>
      </c>
      <c r="H4774" s="11"/>
      <c r="I4774" s="13">
        <v>10015</v>
      </c>
      <c r="J4774" s="11" t="s">
        <v>24</v>
      </c>
      <c r="K4774" s="11" t="s">
        <v>69</v>
      </c>
      <c r="L4774" s="11" t="s">
        <v>26</v>
      </c>
      <c r="M4774" s="11" t="s">
        <v>27</v>
      </c>
      <c r="N4774" s="11" t="s">
        <v>28</v>
      </c>
      <c r="O4774" s="11" t="s">
        <v>29</v>
      </c>
      <c r="P4774" s="11"/>
      <c r="Q4774" s="16" t="s">
        <v>20849</v>
      </c>
      <c r="R4774" s="11" t="s">
        <v>31</v>
      </c>
      <c r="S4774" s="11" t="s">
        <v>20850</v>
      </c>
      <c r="T4774" s="11" t="s">
        <v>20851</v>
      </c>
    </row>
    <row x14ac:dyDescent="0.25" r="4775" customHeight="1" ht="19.5">
      <c r="A4775" s="25">
        <v>45209</v>
      </c>
      <c r="B4775" s="11" t="s">
        <v>20852</v>
      </c>
      <c r="C4775" s="11" t="s">
        <v>4336</v>
      </c>
      <c r="D4775" s="11"/>
      <c r="E4775" s="13">
        <v>15629345036</v>
      </c>
      <c r="F4775" s="11" t="s">
        <v>20853</v>
      </c>
      <c r="G4775" s="11" t="s">
        <v>115</v>
      </c>
      <c r="H4775" s="11"/>
      <c r="I4775" s="13">
        <v>10015</v>
      </c>
      <c r="J4775" s="11" t="s">
        <v>24</v>
      </c>
      <c r="K4775" s="11" t="s">
        <v>69</v>
      </c>
      <c r="L4775" s="11" t="s">
        <v>26</v>
      </c>
      <c r="M4775" s="11" t="s">
        <v>27</v>
      </c>
      <c r="N4775" s="11" t="s">
        <v>28</v>
      </c>
      <c r="O4775" s="11" t="s">
        <v>29</v>
      </c>
      <c r="P4775" s="11"/>
      <c r="Q4775" s="16" t="s">
        <v>20854</v>
      </c>
      <c r="R4775" s="11" t="s">
        <v>31</v>
      </c>
      <c r="S4775" s="11" t="s">
        <v>20855</v>
      </c>
      <c r="T4775" s="11" t="s">
        <v>20856</v>
      </c>
    </row>
    <row x14ac:dyDescent="0.25" r="4776" customHeight="1" ht="19.5">
      <c r="A4776" s="25">
        <v>45209</v>
      </c>
      <c r="B4776" s="11" t="s">
        <v>20857</v>
      </c>
      <c r="C4776" s="11" t="s">
        <v>660</v>
      </c>
      <c r="D4776" s="11"/>
      <c r="E4776" s="13" t="s">
        <v>20858</v>
      </c>
      <c r="F4776" s="11" t="s">
        <v>20859</v>
      </c>
      <c r="G4776" s="11" t="s">
        <v>74</v>
      </c>
      <c r="H4776" s="11"/>
      <c r="I4776" s="13" t="s">
        <v>148</v>
      </c>
      <c r="J4776" s="11" t="s">
        <v>24</v>
      </c>
      <c r="K4776" s="11" t="s">
        <v>25</v>
      </c>
      <c r="L4776" s="11" t="s">
        <v>39</v>
      </c>
      <c r="M4776" s="11" t="s">
        <v>675</v>
      </c>
      <c r="N4776" s="11" t="s">
        <v>624</v>
      </c>
      <c r="O4776" s="11" t="s">
        <v>29</v>
      </c>
      <c r="P4776" s="11"/>
      <c r="Q4776" s="16" t="s">
        <v>20860</v>
      </c>
      <c r="R4776" s="11" t="s">
        <v>42</v>
      </c>
      <c r="S4776" s="11" t="s">
        <v>20861</v>
      </c>
      <c r="T4776" s="11" t="s">
        <v>20862</v>
      </c>
    </row>
    <row x14ac:dyDescent="0.25" r="4777" customHeight="1" ht="19.5">
      <c r="A4777" s="25">
        <v>45209</v>
      </c>
      <c r="B4777" s="11" t="s">
        <v>20863</v>
      </c>
      <c r="C4777" s="11" t="s">
        <v>4499</v>
      </c>
      <c r="D4777" s="11"/>
      <c r="E4777" s="13">
        <v>15572732253</v>
      </c>
      <c r="F4777" s="11" t="s">
        <v>20864</v>
      </c>
      <c r="G4777" s="11" t="s">
        <v>62</v>
      </c>
      <c r="H4777" s="11" t="s">
        <v>86</v>
      </c>
      <c r="I4777" s="13" t="s">
        <v>221</v>
      </c>
      <c r="J4777" s="11" t="s">
        <v>24</v>
      </c>
      <c r="K4777" s="11" t="s">
        <v>25</v>
      </c>
      <c r="L4777" s="11" t="s">
        <v>39</v>
      </c>
      <c r="M4777" s="11" t="s">
        <v>40</v>
      </c>
      <c r="N4777" s="11" t="s">
        <v>183</v>
      </c>
      <c r="O4777" s="11" t="s">
        <v>29</v>
      </c>
      <c r="P4777" s="11"/>
      <c r="Q4777" s="16" t="s">
        <v>20865</v>
      </c>
      <c r="R4777" s="11" t="s">
        <v>42</v>
      </c>
      <c r="S4777" s="11" t="s">
        <v>20866</v>
      </c>
      <c r="T4777" s="11" t="s">
        <v>20867</v>
      </c>
    </row>
    <row x14ac:dyDescent="0.25" r="4778" customHeight="1" ht="19.5">
      <c r="A4778" s="25">
        <v>45209</v>
      </c>
      <c r="B4778" s="11" t="s">
        <v>20868</v>
      </c>
      <c r="C4778" s="11" t="s">
        <v>2492</v>
      </c>
      <c r="D4778" s="11"/>
      <c r="E4778" s="13" t="s">
        <v>20869</v>
      </c>
      <c r="F4778" s="11" t="s">
        <v>20870</v>
      </c>
      <c r="G4778" s="11" t="s">
        <v>115</v>
      </c>
      <c r="H4778" s="11" t="s">
        <v>98</v>
      </c>
      <c r="I4778" s="13" t="s">
        <v>254</v>
      </c>
      <c r="J4778" s="11" t="s">
        <v>24</v>
      </c>
      <c r="K4778" s="11" t="s">
        <v>25</v>
      </c>
      <c r="L4778" s="11" t="s">
        <v>39</v>
      </c>
      <c r="M4778" s="11" t="s">
        <v>27</v>
      </c>
      <c r="N4778" s="11" t="s">
        <v>28</v>
      </c>
      <c r="O4778" s="11" t="s">
        <v>29</v>
      </c>
      <c r="P4778" s="11"/>
      <c r="Q4778" s="16" t="s">
        <v>20871</v>
      </c>
      <c r="R4778" s="11" t="s">
        <v>42</v>
      </c>
      <c r="S4778" s="11" t="s">
        <v>20872</v>
      </c>
      <c r="T4778" s="11" t="s">
        <v>20873</v>
      </c>
    </row>
    <row x14ac:dyDescent="0.25" r="4779" customHeight="1" ht="19.5">
      <c r="A4779" s="25">
        <v>45209</v>
      </c>
      <c r="B4779" s="11" t="s">
        <v>20874</v>
      </c>
      <c r="C4779" s="11" t="s">
        <v>5684</v>
      </c>
      <c r="D4779" s="11"/>
      <c r="E4779" s="13">
        <v>13098403671</v>
      </c>
      <c r="F4779" s="11" t="s">
        <v>20273</v>
      </c>
      <c r="G4779" s="11" t="s">
        <v>37</v>
      </c>
      <c r="H4779" s="11"/>
      <c r="I4779" s="13" t="s">
        <v>3454</v>
      </c>
      <c r="J4779" s="11" t="s">
        <v>24</v>
      </c>
      <c r="K4779" s="11" t="s">
        <v>25</v>
      </c>
      <c r="L4779" s="11" t="s">
        <v>26</v>
      </c>
      <c r="M4779" s="11" t="s">
        <v>27</v>
      </c>
      <c r="N4779" s="11" t="s">
        <v>183</v>
      </c>
      <c r="O4779" s="11" t="s">
        <v>29</v>
      </c>
      <c r="P4779" s="11"/>
      <c r="Q4779" s="16" t="s">
        <v>20875</v>
      </c>
      <c r="R4779" s="11" t="s">
        <v>42</v>
      </c>
      <c r="S4779" s="11" t="s">
        <v>20876</v>
      </c>
      <c r="T4779" s="11" t="s">
        <v>20877</v>
      </c>
    </row>
    <row x14ac:dyDescent="0.25" r="4780" customHeight="1" ht="19.5">
      <c r="A4780" s="25">
        <v>45209</v>
      </c>
      <c r="B4780" s="11" t="s">
        <v>20878</v>
      </c>
      <c r="C4780" s="11" t="s">
        <v>649</v>
      </c>
      <c r="D4780" s="11"/>
      <c r="E4780" s="13" t="s">
        <v>20879</v>
      </c>
      <c r="F4780" s="11" t="s">
        <v>20880</v>
      </c>
      <c r="G4780" s="11" t="s">
        <v>37</v>
      </c>
      <c r="H4780" s="11" t="s">
        <v>98</v>
      </c>
      <c r="I4780" s="13" t="s">
        <v>136</v>
      </c>
      <c r="J4780" s="11" t="s">
        <v>24</v>
      </c>
      <c r="K4780" s="11" t="s">
        <v>25</v>
      </c>
      <c r="L4780" s="11" t="s">
        <v>39</v>
      </c>
      <c r="M4780" s="11" t="s">
        <v>27</v>
      </c>
      <c r="N4780" s="11" t="s">
        <v>28</v>
      </c>
      <c r="O4780" s="11" t="s">
        <v>29</v>
      </c>
      <c r="P4780" s="11"/>
      <c r="Q4780" s="16" t="s">
        <v>20881</v>
      </c>
      <c r="R4780" s="11" t="s">
        <v>42</v>
      </c>
      <c r="S4780" s="11" t="s">
        <v>20882</v>
      </c>
      <c r="T4780" s="11" t="s">
        <v>20883</v>
      </c>
    </row>
    <row x14ac:dyDescent="0.25" r="4781" customHeight="1" ht="19.5">
      <c r="A4781" s="25">
        <v>45209</v>
      </c>
      <c r="B4781" s="11" t="s">
        <v>20884</v>
      </c>
      <c r="C4781" s="11" t="s">
        <v>169</v>
      </c>
      <c r="D4781" s="11"/>
      <c r="E4781" s="13">
        <v>13227258481</v>
      </c>
      <c r="F4781" s="11" t="s">
        <v>20885</v>
      </c>
      <c r="G4781" s="11" t="s">
        <v>289</v>
      </c>
      <c r="H4781" s="11"/>
      <c r="I4781" s="13">
        <v>10015</v>
      </c>
      <c r="J4781" s="11" t="s">
        <v>24</v>
      </c>
      <c r="K4781" s="11" t="s">
        <v>69</v>
      </c>
      <c r="L4781" s="11" t="s">
        <v>26</v>
      </c>
      <c r="M4781" s="11" t="s">
        <v>27</v>
      </c>
      <c r="N4781" s="11" t="s">
        <v>28</v>
      </c>
      <c r="O4781" s="11" t="s">
        <v>29</v>
      </c>
      <c r="P4781" s="11"/>
      <c r="Q4781" s="16" t="s">
        <v>20886</v>
      </c>
      <c r="R4781" s="11" t="s">
        <v>31</v>
      </c>
      <c r="S4781" s="11" t="s">
        <v>20887</v>
      </c>
      <c r="T4781" s="11" t="s">
        <v>20888</v>
      </c>
    </row>
    <row x14ac:dyDescent="0.25" r="4782" customHeight="1" ht="19.5">
      <c r="A4782" s="25">
        <v>45209</v>
      </c>
      <c r="B4782" s="11" t="s">
        <v>20889</v>
      </c>
      <c r="C4782" s="11" t="s">
        <v>4336</v>
      </c>
      <c r="D4782" s="11"/>
      <c r="E4782" s="13">
        <v>13177070505</v>
      </c>
      <c r="F4782" s="11" t="s">
        <v>19189</v>
      </c>
      <c r="G4782" s="11" t="s">
        <v>62</v>
      </c>
      <c r="H4782" s="11"/>
      <c r="I4782" s="13">
        <v>10015</v>
      </c>
      <c r="J4782" s="11" t="s">
        <v>24</v>
      </c>
      <c r="K4782" s="11" t="s">
        <v>172</v>
      </c>
      <c r="L4782" s="11" t="s">
        <v>26</v>
      </c>
      <c r="M4782" s="11" t="s">
        <v>40</v>
      </c>
      <c r="N4782" s="11" t="s">
        <v>28</v>
      </c>
      <c r="O4782" s="11" t="s">
        <v>29</v>
      </c>
      <c r="P4782" s="11"/>
      <c r="Q4782" s="16" t="s">
        <v>20890</v>
      </c>
      <c r="R4782" s="11" t="s">
        <v>31</v>
      </c>
      <c r="S4782" s="11" t="s">
        <v>20891</v>
      </c>
      <c r="T4782" s="11" t="s">
        <v>20892</v>
      </c>
    </row>
    <row x14ac:dyDescent="0.25" r="4783" customHeight="1" ht="19.5">
      <c r="A4783" s="25">
        <v>45209</v>
      </c>
      <c r="B4783" s="11" t="s">
        <v>20893</v>
      </c>
      <c r="C4783" s="11" t="s">
        <v>336</v>
      </c>
      <c r="D4783" s="11"/>
      <c r="E4783" s="13">
        <v>13040959452</v>
      </c>
      <c r="F4783" s="11" t="s">
        <v>20859</v>
      </c>
      <c r="G4783" s="11" t="s">
        <v>23</v>
      </c>
      <c r="H4783" s="11"/>
      <c r="I4783" s="13">
        <v>10015</v>
      </c>
      <c r="J4783" s="11" t="s">
        <v>24</v>
      </c>
      <c r="K4783" s="11" t="s">
        <v>69</v>
      </c>
      <c r="L4783" s="11" t="s">
        <v>26</v>
      </c>
      <c r="M4783" s="11" t="s">
        <v>27</v>
      </c>
      <c r="N4783" s="11" t="s">
        <v>28</v>
      </c>
      <c r="O4783" s="11" t="s">
        <v>29</v>
      </c>
      <c r="P4783" s="11"/>
      <c r="Q4783" s="16" t="s">
        <v>20894</v>
      </c>
      <c r="R4783" s="11" t="s">
        <v>31</v>
      </c>
      <c r="S4783" s="11" t="s">
        <v>20895</v>
      </c>
      <c r="T4783" s="11" t="s">
        <v>20896</v>
      </c>
    </row>
    <row x14ac:dyDescent="0.25" r="4784" customHeight="1" ht="19.5">
      <c r="A4784" s="25">
        <v>45209</v>
      </c>
      <c r="B4784" s="11" t="s">
        <v>20897</v>
      </c>
      <c r="C4784" s="11" t="s">
        <v>6591</v>
      </c>
      <c r="D4784" s="11"/>
      <c r="E4784" s="13">
        <v>13227282818</v>
      </c>
      <c r="F4784" s="11" t="s">
        <v>19269</v>
      </c>
      <c r="G4784" s="11" t="s">
        <v>62</v>
      </c>
      <c r="H4784" s="11"/>
      <c r="I4784" s="13">
        <v>10015</v>
      </c>
      <c r="J4784" s="11" t="s">
        <v>24</v>
      </c>
      <c r="K4784" s="11" t="s">
        <v>172</v>
      </c>
      <c r="L4784" s="11" t="s">
        <v>26</v>
      </c>
      <c r="M4784" s="11" t="s">
        <v>27</v>
      </c>
      <c r="N4784" s="11" t="s">
        <v>28</v>
      </c>
      <c r="O4784" s="11" t="s">
        <v>29</v>
      </c>
      <c r="P4784" s="11"/>
      <c r="Q4784" s="16" t="s">
        <v>20898</v>
      </c>
      <c r="R4784" s="11" t="s">
        <v>31</v>
      </c>
      <c r="S4784" s="11" t="s">
        <v>20899</v>
      </c>
      <c r="T4784" s="11" t="s">
        <v>20900</v>
      </c>
    </row>
    <row x14ac:dyDescent="0.25" r="4785" customHeight="1" ht="19.5">
      <c r="A4785" s="25">
        <v>45209</v>
      </c>
      <c r="B4785" s="11" t="s">
        <v>20901</v>
      </c>
      <c r="C4785" s="11" t="s">
        <v>4336</v>
      </c>
      <c r="D4785" s="11"/>
      <c r="E4785" s="13">
        <v>13197318616</v>
      </c>
      <c r="F4785" s="11" t="s">
        <v>20902</v>
      </c>
      <c r="G4785" s="11" t="s">
        <v>23</v>
      </c>
      <c r="H4785" s="11"/>
      <c r="I4785" s="13">
        <v>10015</v>
      </c>
      <c r="J4785" s="11" t="s">
        <v>24</v>
      </c>
      <c r="K4785" s="11" t="s">
        <v>69</v>
      </c>
      <c r="L4785" s="11" t="s">
        <v>26</v>
      </c>
      <c r="M4785" s="11" t="s">
        <v>40</v>
      </c>
      <c r="N4785" s="11" t="s">
        <v>28</v>
      </c>
      <c r="O4785" s="11" t="s">
        <v>29</v>
      </c>
      <c r="P4785" s="11"/>
      <c r="Q4785" s="16" t="s">
        <v>20903</v>
      </c>
      <c r="R4785" s="11" t="s">
        <v>31</v>
      </c>
      <c r="S4785" s="11" t="s">
        <v>20904</v>
      </c>
      <c r="T4785" s="11" t="s">
        <v>20905</v>
      </c>
    </row>
    <row x14ac:dyDescent="0.25" r="4786" customHeight="1" ht="19.5">
      <c r="A4786" s="25">
        <v>45209</v>
      </c>
      <c r="B4786" s="11" t="s">
        <v>20906</v>
      </c>
      <c r="C4786" s="11" t="s">
        <v>3061</v>
      </c>
      <c r="D4786" s="11"/>
      <c r="E4786" s="13">
        <v>17671250238</v>
      </c>
      <c r="F4786" s="11" t="s">
        <v>20808</v>
      </c>
      <c r="G4786" s="11" t="s">
        <v>37</v>
      </c>
      <c r="H4786" s="11"/>
      <c r="I4786" s="13">
        <v>10015</v>
      </c>
      <c r="J4786" s="11" t="s">
        <v>24</v>
      </c>
      <c r="K4786" s="11" t="s">
        <v>25</v>
      </c>
      <c r="L4786" s="11" t="s">
        <v>26</v>
      </c>
      <c r="M4786" s="11" t="s">
        <v>27</v>
      </c>
      <c r="N4786" s="11" t="s">
        <v>28</v>
      </c>
      <c r="O4786" s="11" t="s">
        <v>29</v>
      </c>
      <c r="P4786" s="11"/>
      <c r="Q4786" s="16" t="s">
        <v>20907</v>
      </c>
      <c r="R4786" s="11" t="s">
        <v>31</v>
      </c>
      <c r="S4786" s="11" t="s">
        <v>20908</v>
      </c>
      <c r="T4786" s="11" t="s">
        <v>20909</v>
      </c>
    </row>
    <row x14ac:dyDescent="0.25" r="4787" customHeight="1" ht="19.5">
      <c r="A4787" s="25">
        <v>45209</v>
      </c>
      <c r="B4787" s="11" t="s">
        <v>20910</v>
      </c>
      <c r="C4787" s="11" t="s">
        <v>20911</v>
      </c>
      <c r="D4787" s="11"/>
      <c r="E4787" s="13">
        <v>18607132965</v>
      </c>
      <c r="F4787" s="11" t="s">
        <v>20912</v>
      </c>
      <c r="G4787" s="11" t="s">
        <v>171</v>
      </c>
      <c r="H4787" s="11"/>
      <c r="I4787" s="13" t="s">
        <v>8225</v>
      </c>
      <c r="J4787" s="11" t="s">
        <v>24</v>
      </c>
      <c r="K4787" s="11" t="s">
        <v>25</v>
      </c>
      <c r="L4787" s="11" t="s">
        <v>26</v>
      </c>
      <c r="M4787" s="11" t="s">
        <v>18483</v>
      </c>
      <c r="N4787" s="11" t="s">
        <v>8226</v>
      </c>
      <c r="O4787" s="11" t="s">
        <v>29</v>
      </c>
      <c r="P4787" s="11"/>
      <c r="Q4787" s="16" t="s">
        <v>20913</v>
      </c>
      <c r="R4787" s="11" t="s">
        <v>8227</v>
      </c>
      <c r="S4787" s="11" t="s">
        <v>20914</v>
      </c>
      <c r="T4787" s="11"/>
    </row>
    <row x14ac:dyDescent="0.25" r="4788" customHeight="1" ht="19.5">
      <c r="A4788" s="25">
        <v>45209</v>
      </c>
      <c r="B4788" s="11" t="s">
        <v>20915</v>
      </c>
      <c r="C4788" s="11" t="s">
        <v>6986</v>
      </c>
      <c r="D4788" s="11"/>
      <c r="E4788" s="13">
        <v>15697270222</v>
      </c>
      <c r="F4788" s="11" t="s">
        <v>20916</v>
      </c>
      <c r="G4788" s="11" t="s">
        <v>216</v>
      </c>
      <c r="H4788" s="11"/>
      <c r="I4788" s="13" t="s">
        <v>272</v>
      </c>
      <c r="J4788" s="11" t="s">
        <v>24</v>
      </c>
      <c r="K4788" s="11" t="s">
        <v>25</v>
      </c>
      <c r="L4788" s="11" t="s">
        <v>39</v>
      </c>
      <c r="M4788" s="11" t="s">
        <v>40</v>
      </c>
      <c r="N4788" s="11" t="s">
        <v>624</v>
      </c>
      <c r="O4788" s="11" t="s">
        <v>29</v>
      </c>
      <c r="P4788" s="11"/>
      <c r="Q4788" s="16" t="s">
        <v>20917</v>
      </c>
      <c r="R4788" s="11" t="s">
        <v>42</v>
      </c>
      <c r="S4788" s="11" t="s">
        <v>20918</v>
      </c>
      <c r="T4788" s="11" t="s">
        <v>20919</v>
      </c>
    </row>
    <row x14ac:dyDescent="0.25" r="4789" customHeight="1" ht="19.5">
      <c r="A4789" s="25">
        <v>45209</v>
      </c>
      <c r="B4789" s="11" t="s">
        <v>20920</v>
      </c>
      <c r="C4789" s="11" t="s">
        <v>3554</v>
      </c>
      <c r="D4789" s="11"/>
      <c r="E4789" s="13">
        <v>13647176115</v>
      </c>
      <c r="F4789" s="11" t="s">
        <v>19359</v>
      </c>
      <c r="G4789" s="11" t="s">
        <v>74</v>
      </c>
      <c r="H4789" s="11" t="s">
        <v>98</v>
      </c>
      <c r="I4789" s="13" t="s">
        <v>104</v>
      </c>
      <c r="J4789" s="11" t="s">
        <v>24</v>
      </c>
      <c r="K4789" s="11" t="s">
        <v>25</v>
      </c>
      <c r="L4789" s="11" t="s">
        <v>39</v>
      </c>
      <c r="M4789" s="11" t="s">
        <v>40</v>
      </c>
      <c r="N4789" s="11" t="s">
        <v>28</v>
      </c>
      <c r="O4789" s="11" t="s">
        <v>29</v>
      </c>
      <c r="P4789" s="11"/>
      <c r="Q4789" s="16" t="s">
        <v>20921</v>
      </c>
      <c r="R4789" s="11" t="s">
        <v>42</v>
      </c>
      <c r="S4789" s="11" t="s">
        <v>20922</v>
      </c>
      <c r="T4789" s="11" t="s">
        <v>20923</v>
      </c>
    </row>
    <row x14ac:dyDescent="0.25" r="4790" customHeight="1" ht="19.5">
      <c r="A4790" s="25">
        <v>45209</v>
      </c>
      <c r="B4790" s="11" t="s">
        <v>20924</v>
      </c>
      <c r="C4790" s="11" t="s">
        <v>3101</v>
      </c>
      <c r="D4790" s="11"/>
      <c r="E4790" s="13">
        <v>15671050193</v>
      </c>
      <c r="F4790" s="11" t="s">
        <v>20925</v>
      </c>
      <c r="G4790" s="11" t="s">
        <v>74</v>
      </c>
      <c r="H4790" s="11"/>
      <c r="I4790" s="13">
        <v>10015</v>
      </c>
      <c r="J4790" s="11" t="s">
        <v>24</v>
      </c>
      <c r="K4790" s="11" t="s">
        <v>25</v>
      </c>
      <c r="L4790" s="11" t="s">
        <v>26</v>
      </c>
      <c r="M4790" s="11" t="s">
        <v>27</v>
      </c>
      <c r="N4790" s="11" t="s">
        <v>28</v>
      </c>
      <c r="O4790" s="11" t="s">
        <v>29</v>
      </c>
      <c r="P4790" s="11"/>
      <c r="Q4790" s="16" t="s">
        <v>20926</v>
      </c>
      <c r="R4790" s="11" t="s">
        <v>31</v>
      </c>
      <c r="S4790" s="11" t="s">
        <v>20927</v>
      </c>
      <c r="T4790" s="11" t="s">
        <v>20928</v>
      </c>
    </row>
    <row x14ac:dyDescent="0.25" r="4791" customHeight="1" ht="19.5">
      <c r="A4791" s="25">
        <v>45209</v>
      </c>
      <c r="B4791" s="11" t="s">
        <v>20929</v>
      </c>
      <c r="C4791" s="11" t="s">
        <v>20930</v>
      </c>
      <c r="D4791" s="11"/>
      <c r="E4791" s="13" t="s">
        <v>20931</v>
      </c>
      <c r="F4791" s="11" t="s">
        <v>6826</v>
      </c>
      <c r="G4791" s="11" t="s">
        <v>74</v>
      </c>
      <c r="H4791" s="11" t="s">
        <v>98</v>
      </c>
      <c r="I4791" s="13" t="s">
        <v>749</v>
      </c>
      <c r="J4791" s="11" t="s">
        <v>24</v>
      </c>
      <c r="K4791" s="11" t="s">
        <v>25</v>
      </c>
      <c r="L4791" s="11" t="s">
        <v>39</v>
      </c>
      <c r="M4791" s="11" t="s">
        <v>5264</v>
      </c>
      <c r="N4791" s="11" t="s">
        <v>28</v>
      </c>
      <c r="O4791" s="11" t="s">
        <v>29</v>
      </c>
      <c r="P4791" s="11"/>
      <c r="Q4791" s="16" t="s">
        <v>20932</v>
      </c>
      <c r="R4791" s="11" t="s">
        <v>42</v>
      </c>
      <c r="S4791" s="11" t="s">
        <v>20933</v>
      </c>
      <c r="T4791" s="11" t="s">
        <v>20934</v>
      </c>
    </row>
    <row x14ac:dyDescent="0.25" r="4792" customHeight="1" ht="19.5">
      <c r="A4792" s="25">
        <v>45209</v>
      </c>
      <c r="B4792" s="11" t="s">
        <v>20935</v>
      </c>
      <c r="C4792" s="11" t="s">
        <v>5811</v>
      </c>
      <c r="D4792" s="11"/>
      <c r="E4792" s="13">
        <v>15587942037</v>
      </c>
      <c r="F4792" s="11" t="s">
        <v>7706</v>
      </c>
      <c r="G4792" s="11" t="s">
        <v>48</v>
      </c>
      <c r="H4792" s="11" t="s">
        <v>98</v>
      </c>
      <c r="I4792" s="13" t="s">
        <v>272</v>
      </c>
      <c r="J4792" s="11" t="s">
        <v>24</v>
      </c>
      <c r="K4792" s="11" t="s">
        <v>25</v>
      </c>
      <c r="L4792" s="11" t="s">
        <v>39</v>
      </c>
      <c r="M4792" s="11" t="s">
        <v>27</v>
      </c>
      <c r="N4792" s="11" t="s">
        <v>28</v>
      </c>
      <c r="O4792" s="11" t="s">
        <v>29</v>
      </c>
      <c r="P4792" s="11"/>
      <c r="Q4792" s="16" t="s">
        <v>20936</v>
      </c>
      <c r="R4792" s="11" t="s">
        <v>42</v>
      </c>
      <c r="S4792" s="11" t="s">
        <v>20937</v>
      </c>
      <c r="T4792" s="11" t="s">
        <v>20938</v>
      </c>
    </row>
    <row x14ac:dyDescent="0.25" r="4793" customHeight="1" ht="19.5">
      <c r="A4793" s="25">
        <v>45209</v>
      </c>
      <c r="B4793" s="11" t="s">
        <v>20939</v>
      </c>
      <c r="C4793" s="11" t="s">
        <v>5811</v>
      </c>
      <c r="D4793" s="11"/>
      <c r="E4793" s="13">
        <v>15587930781</v>
      </c>
      <c r="F4793" s="11" t="s">
        <v>20940</v>
      </c>
      <c r="G4793" s="11" t="s">
        <v>115</v>
      </c>
      <c r="H4793" s="11"/>
      <c r="I4793" s="13" t="s">
        <v>272</v>
      </c>
      <c r="J4793" s="11" t="s">
        <v>24</v>
      </c>
      <c r="K4793" s="11" t="s">
        <v>25</v>
      </c>
      <c r="L4793" s="11" t="s">
        <v>39</v>
      </c>
      <c r="M4793" s="11" t="s">
        <v>27</v>
      </c>
      <c r="N4793" s="11" t="s">
        <v>28</v>
      </c>
      <c r="O4793" s="11" t="s">
        <v>29</v>
      </c>
      <c r="P4793" s="11"/>
      <c r="Q4793" s="16" t="s">
        <v>20941</v>
      </c>
      <c r="R4793" s="11" t="s">
        <v>42</v>
      </c>
      <c r="S4793" s="11" t="s">
        <v>20942</v>
      </c>
      <c r="T4793" s="11" t="s">
        <v>20943</v>
      </c>
    </row>
    <row x14ac:dyDescent="0.25" r="4794" customHeight="1" ht="19.5">
      <c r="A4794" s="25">
        <v>45209</v>
      </c>
      <c r="B4794" s="11" t="s">
        <v>20944</v>
      </c>
      <c r="C4794" s="11" t="s">
        <v>8350</v>
      </c>
      <c r="D4794" s="11"/>
      <c r="E4794" s="13">
        <v>18571009793</v>
      </c>
      <c r="F4794" s="11" t="s">
        <v>20945</v>
      </c>
      <c r="G4794" s="11" t="s">
        <v>62</v>
      </c>
      <c r="H4794" s="11"/>
      <c r="I4794" s="13" t="s">
        <v>590</v>
      </c>
      <c r="J4794" s="11" t="s">
        <v>24</v>
      </c>
      <c r="K4794" s="11" t="s">
        <v>25</v>
      </c>
      <c r="L4794" s="11" t="s">
        <v>39</v>
      </c>
      <c r="M4794" s="11" t="s">
        <v>40</v>
      </c>
      <c r="N4794" s="11" t="s">
        <v>28</v>
      </c>
      <c r="O4794" s="11" t="s">
        <v>29</v>
      </c>
      <c r="P4794" s="11"/>
      <c r="Q4794" s="16" t="s">
        <v>20946</v>
      </c>
      <c r="R4794" s="11" t="s">
        <v>42</v>
      </c>
      <c r="S4794" s="11" t="s">
        <v>20947</v>
      </c>
      <c r="T4794" s="11" t="s">
        <v>20948</v>
      </c>
    </row>
    <row x14ac:dyDescent="0.25" r="4795" customHeight="1" ht="19.5">
      <c r="A4795" s="25">
        <v>45210</v>
      </c>
      <c r="B4795" s="11" t="s">
        <v>20949</v>
      </c>
      <c r="C4795" s="11" t="s">
        <v>108</v>
      </c>
      <c r="D4795" s="11"/>
      <c r="E4795" s="13">
        <v>15671027302</v>
      </c>
      <c r="F4795" s="11" t="s">
        <v>20950</v>
      </c>
      <c r="G4795" s="11" t="s">
        <v>289</v>
      </c>
      <c r="H4795" s="11"/>
      <c r="I4795" s="13" t="s">
        <v>381</v>
      </c>
      <c r="J4795" s="11" t="s">
        <v>24</v>
      </c>
      <c r="K4795" s="11" t="s">
        <v>25</v>
      </c>
      <c r="L4795" s="11" t="s">
        <v>39</v>
      </c>
      <c r="M4795" s="11" t="s">
        <v>27</v>
      </c>
      <c r="N4795" s="11" t="s">
        <v>28</v>
      </c>
      <c r="O4795" s="11" t="s">
        <v>29</v>
      </c>
      <c r="P4795" s="11"/>
      <c r="Q4795" s="16" t="s">
        <v>20951</v>
      </c>
      <c r="R4795" s="11" t="s">
        <v>42</v>
      </c>
      <c r="S4795" s="11" t="s">
        <v>20952</v>
      </c>
      <c r="T4795" s="11" t="s">
        <v>20953</v>
      </c>
    </row>
    <row x14ac:dyDescent="0.25" r="4796" customHeight="1" ht="19.5">
      <c r="A4796" s="25">
        <v>45210</v>
      </c>
      <c r="B4796" s="11" t="s">
        <v>20954</v>
      </c>
      <c r="C4796" s="11" t="s">
        <v>72</v>
      </c>
      <c r="D4796" s="11"/>
      <c r="E4796" s="13">
        <v>17683706395</v>
      </c>
      <c r="F4796" s="11" t="s">
        <v>20955</v>
      </c>
      <c r="G4796" s="11" t="s">
        <v>115</v>
      </c>
      <c r="H4796" s="11"/>
      <c r="I4796" s="13" t="s">
        <v>20956</v>
      </c>
      <c r="J4796" s="11" t="s">
        <v>24</v>
      </c>
      <c r="K4796" s="11" t="s">
        <v>25</v>
      </c>
      <c r="L4796" s="11" t="s">
        <v>39</v>
      </c>
      <c r="M4796" s="11" t="s">
        <v>27</v>
      </c>
      <c r="N4796" s="11" t="s">
        <v>28</v>
      </c>
      <c r="O4796" s="11" t="s">
        <v>29</v>
      </c>
      <c r="P4796" s="11"/>
      <c r="Q4796" s="16" t="s">
        <v>20957</v>
      </c>
      <c r="R4796" s="11" t="s">
        <v>42</v>
      </c>
      <c r="S4796" s="11" t="s">
        <v>20958</v>
      </c>
      <c r="T4796" s="11" t="s">
        <v>20959</v>
      </c>
    </row>
    <row x14ac:dyDescent="0.25" r="4797" customHeight="1" ht="19.5">
      <c r="A4797" s="25">
        <v>45210</v>
      </c>
      <c r="B4797" s="11" t="s">
        <v>20960</v>
      </c>
      <c r="C4797" s="11" t="s">
        <v>691</v>
      </c>
      <c r="D4797" s="11"/>
      <c r="E4797" s="13">
        <v>18674263518</v>
      </c>
      <c r="F4797" s="11" t="s">
        <v>14745</v>
      </c>
      <c r="G4797" s="11" t="s">
        <v>48</v>
      </c>
      <c r="H4797" s="11"/>
      <c r="I4797" s="13" t="s">
        <v>154</v>
      </c>
      <c r="J4797" s="11" t="s">
        <v>24</v>
      </c>
      <c r="K4797" s="11" t="s">
        <v>25</v>
      </c>
      <c r="L4797" s="11" t="s">
        <v>39</v>
      </c>
      <c r="M4797" s="11" t="s">
        <v>40</v>
      </c>
      <c r="N4797" s="11" t="s">
        <v>28</v>
      </c>
      <c r="O4797" s="11" t="s">
        <v>29</v>
      </c>
      <c r="P4797" s="11"/>
      <c r="Q4797" s="16" t="s">
        <v>20961</v>
      </c>
      <c r="R4797" s="11" t="s">
        <v>42</v>
      </c>
      <c r="S4797" s="11" t="s">
        <v>20962</v>
      </c>
      <c r="T4797" s="11" t="s">
        <v>20963</v>
      </c>
    </row>
    <row x14ac:dyDescent="0.25" r="4798" customHeight="1" ht="19.5">
      <c r="A4798" s="25">
        <v>45210</v>
      </c>
      <c r="B4798" s="11" t="s">
        <v>20964</v>
      </c>
      <c r="C4798" s="11" t="s">
        <v>7087</v>
      </c>
      <c r="D4798" s="11"/>
      <c r="E4798" s="13">
        <v>18672903286</v>
      </c>
      <c r="F4798" s="11" t="s">
        <v>20965</v>
      </c>
      <c r="G4798" s="11" t="s">
        <v>37</v>
      </c>
      <c r="H4798" s="11"/>
      <c r="I4798" s="13" t="s">
        <v>1623</v>
      </c>
      <c r="J4798" s="11" t="s">
        <v>24</v>
      </c>
      <c r="K4798" s="11" t="s">
        <v>25</v>
      </c>
      <c r="L4798" s="11" t="s">
        <v>39</v>
      </c>
      <c r="M4798" s="11" t="s">
        <v>27</v>
      </c>
      <c r="N4798" s="11" t="s">
        <v>28</v>
      </c>
      <c r="O4798" s="11" t="s">
        <v>29</v>
      </c>
      <c r="P4798" s="11"/>
      <c r="Q4798" s="16" t="s">
        <v>20966</v>
      </c>
      <c r="R4798" s="11" t="s">
        <v>42</v>
      </c>
      <c r="S4798" s="11" t="s">
        <v>20967</v>
      </c>
      <c r="T4798" s="11" t="s">
        <v>20968</v>
      </c>
    </row>
    <row x14ac:dyDescent="0.25" r="4799" customHeight="1" ht="19.5">
      <c r="A4799" s="25">
        <v>45210</v>
      </c>
      <c r="B4799" s="11" t="s">
        <v>20969</v>
      </c>
      <c r="C4799" s="11" t="s">
        <v>6684</v>
      </c>
      <c r="D4799" s="11"/>
      <c r="E4799" s="13">
        <v>18671757287</v>
      </c>
      <c r="F4799" s="11" t="s">
        <v>20970</v>
      </c>
      <c r="G4799" s="11" t="s">
        <v>62</v>
      </c>
      <c r="H4799" s="11"/>
      <c r="I4799" s="13" t="s">
        <v>433</v>
      </c>
      <c r="J4799" s="11" t="s">
        <v>24</v>
      </c>
      <c r="K4799" s="11" t="s">
        <v>25</v>
      </c>
      <c r="L4799" s="11" t="s">
        <v>39</v>
      </c>
      <c r="M4799" s="11" t="s">
        <v>40</v>
      </c>
      <c r="N4799" s="11" t="s">
        <v>183</v>
      </c>
      <c r="O4799" s="11" t="s">
        <v>29</v>
      </c>
      <c r="P4799" s="11"/>
      <c r="Q4799" s="16" t="s">
        <v>20971</v>
      </c>
      <c r="R4799" s="11" t="s">
        <v>42</v>
      </c>
      <c r="S4799" s="11" t="s">
        <v>20972</v>
      </c>
      <c r="T4799" s="11"/>
    </row>
    <row x14ac:dyDescent="0.25" r="4800" customHeight="1" ht="19.5">
      <c r="A4800" s="25">
        <v>45210</v>
      </c>
      <c r="B4800" s="11" t="s">
        <v>20973</v>
      </c>
      <c r="C4800" s="11" t="s">
        <v>6684</v>
      </c>
      <c r="D4800" s="11"/>
      <c r="E4800" s="13">
        <v>13177079843</v>
      </c>
      <c r="F4800" s="11" t="s">
        <v>20974</v>
      </c>
      <c r="G4800" s="11" t="s">
        <v>115</v>
      </c>
      <c r="H4800" s="11"/>
      <c r="I4800" s="13" t="s">
        <v>241</v>
      </c>
      <c r="J4800" s="11" t="s">
        <v>24</v>
      </c>
      <c r="K4800" s="11" t="s">
        <v>25</v>
      </c>
      <c r="L4800" s="11" t="s">
        <v>39</v>
      </c>
      <c r="M4800" s="11" t="s">
        <v>27</v>
      </c>
      <c r="N4800" s="11" t="s">
        <v>183</v>
      </c>
      <c r="O4800" s="11" t="s">
        <v>29</v>
      </c>
      <c r="P4800" s="11"/>
      <c r="Q4800" s="16" t="s">
        <v>20975</v>
      </c>
      <c r="R4800" s="11" t="s">
        <v>42</v>
      </c>
      <c r="S4800" s="11" t="s">
        <v>20976</v>
      </c>
      <c r="T4800" s="11"/>
    </row>
    <row x14ac:dyDescent="0.25" r="4801" customHeight="1" ht="19.5">
      <c r="A4801" s="25">
        <v>45210</v>
      </c>
      <c r="B4801" s="11" t="s">
        <v>20977</v>
      </c>
      <c r="C4801" s="11" t="s">
        <v>4856</v>
      </c>
      <c r="D4801" s="11"/>
      <c r="E4801" s="13">
        <v>15571765066</v>
      </c>
      <c r="F4801" s="11" t="s">
        <v>20978</v>
      </c>
      <c r="G4801" s="11" t="s">
        <v>115</v>
      </c>
      <c r="H4801" s="11"/>
      <c r="I4801" s="13" t="s">
        <v>415</v>
      </c>
      <c r="J4801" s="11" t="s">
        <v>24</v>
      </c>
      <c r="K4801" s="11" t="s">
        <v>25</v>
      </c>
      <c r="L4801" s="11" t="s">
        <v>39</v>
      </c>
      <c r="M4801" s="11" t="s">
        <v>40</v>
      </c>
      <c r="N4801" s="11" t="s">
        <v>28</v>
      </c>
      <c r="O4801" s="11" t="s">
        <v>29</v>
      </c>
      <c r="P4801" s="11"/>
      <c r="Q4801" s="16" t="s">
        <v>20979</v>
      </c>
      <c r="R4801" s="11" t="s">
        <v>42</v>
      </c>
      <c r="S4801" s="11" t="s">
        <v>20980</v>
      </c>
      <c r="T4801" s="11"/>
    </row>
    <row x14ac:dyDescent="0.25" r="4802" customHeight="1" ht="19.5">
      <c r="A4802" s="25">
        <v>45210</v>
      </c>
      <c r="B4802" s="11" t="s">
        <v>20981</v>
      </c>
      <c r="C4802" s="11" t="s">
        <v>19439</v>
      </c>
      <c r="D4802" s="11"/>
      <c r="E4802" s="13">
        <v>15571744023</v>
      </c>
      <c r="F4802" s="11" t="s">
        <v>20982</v>
      </c>
      <c r="G4802" s="11" t="s">
        <v>216</v>
      </c>
      <c r="H4802" s="11"/>
      <c r="I4802" s="13" t="s">
        <v>131</v>
      </c>
      <c r="J4802" s="11" t="s">
        <v>24</v>
      </c>
      <c r="K4802" s="11" t="s">
        <v>25</v>
      </c>
      <c r="L4802" s="11" t="s">
        <v>39</v>
      </c>
      <c r="M4802" s="11" t="s">
        <v>40</v>
      </c>
      <c r="N4802" s="11" t="s">
        <v>28</v>
      </c>
      <c r="O4802" s="11" t="s">
        <v>29</v>
      </c>
      <c r="P4802" s="11"/>
      <c r="Q4802" s="16" t="s">
        <v>20983</v>
      </c>
      <c r="R4802" s="11" t="s">
        <v>42</v>
      </c>
      <c r="S4802" s="11" t="s">
        <v>20984</v>
      </c>
      <c r="T4802" s="11" t="s">
        <v>20985</v>
      </c>
    </row>
    <row x14ac:dyDescent="0.25" r="4803" customHeight="1" ht="19.5">
      <c r="A4803" s="25">
        <v>45210</v>
      </c>
      <c r="B4803" s="11" t="s">
        <v>20986</v>
      </c>
      <c r="C4803" s="11" t="s">
        <v>20987</v>
      </c>
      <c r="D4803" s="11"/>
      <c r="E4803" s="13">
        <v>18571022453</v>
      </c>
      <c r="F4803" s="11" t="s">
        <v>20988</v>
      </c>
      <c r="G4803" s="11" t="s">
        <v>56</v>
      </c>
      <c r="H4803" s="11" t="s">
        <v>86</v>
      </c>
      <c r="I4803" s="13" t="s">
        <v>87</v>
      </c>
      <c r="J4803" s="11" t="s">
        <v>24</v>
      </c>
      <c r="K4803" s="11" t="s">
        <v>25</v>
      </c>
      <c r="L4803" s="11" t="s">
        <v>39</v>
      </c>
      <c r="M4803" s="11" t="s">
        <v>40</v>
      </c>
      <c r="N4803" s="11" t="s">
        <v>28</v>
      </c>
      <c r="O4803" s="11" t="s">
        <v>29</v>
      </c>
      <c r="P4803" s="11"/>
      <c r="Q4803" s="16" t="s">
        <v>20989</v>
      </c>
      <c r="R4803" s="11" t="s">
        <v>42</v>
      </c>
      <c r="S4803" s="11" t="s">
        <v>20990</v>
      </c>
      <c r="T4803" s="11" t="s">
        <v>20991</v>
      </c>
    </row>
    <row x14ac:dyDescent="0.25" r="4804" customHeight="1" ht="19.5">
      <c r="A4804" s="25">
        <v>45210</v>
      </c>
      <c r="B4804" s="11" t="s">
        <v>20992</v>
      </c>
      <c r="C4804" s="11" t="s">
        <v>2703</v>
      </c>
      <c r="D4804" s="11"/>
      <c r="E4804" s="13">
        <v>13177079233</v>
      </c>
      <c r="F4804" s="11" t="s">
        <v>20993</v>
      </c>
      <c r="G4804" s="11" t="s">
        <v>37</v>
      </c>
      <c r="H4804" s="11"/>
      <c r="I4804" s="13">
        <v>10015</v>
      </c>
      <c r="J4804" s="11" t="s">
        <v>24</v>
      </c>
      <c r="K4804" s="11" t="s">
        <v>25</v>
      </c>
      <c r="L4804" s="11" t="s">
        <v>26</v>
      </c>
      <c r="M4804" s="11" t="s">
        <v>27</v>
      </c>
      <c r="N4804" s="11" t="s">
        <v>28</v>
      </c>
      <c r="O4804" s="11" t="s">
        <v>29</v>
      </c>
      <c r="P4804" s="11"/>
      <c r="Q4804" s="16" t="s">
        <v>20994</v>
      </c>
      <c r="R4804" s="11" t="s">
        <v>31</v>
      </c>
      <c r="S4804" s="11" t="s">
        <v>20995</v>
      </c>
      <c r="T4804" s="11"/>
    </row>
    <row x14ac:dyDescent="0.25" r="4805" customHeight="1" ht="19.5">
      <c r="A4805" s="25">
        <v>45210</v>
      </c>
      <c r="B4805" s="11" t="s">
        <v>20996</v>
      </c>
      <c r="C4805" s="11" t="s">
        <v>628</v>
      </c>
      <c r="D4805" s="11"/>
      <c r="E4805" s="13">
        <v>13872674684</v>
      </c>
      <c r="F4805" s="11" t="s">
        <v>20997</v>
      </c>
      <c r="G4805" s="11" t="s">
        <v>48</v>
      </c>
      <c r="H4805" s="11"/>
      <c r="I4805" s="13" t="s">
        <v>259</v>
      </c>
      <c r="J4805" s="11" t="s">
        <v>24</v>
      </c>
      <c r="K4805" s="11" t="s">
        <v>25</v>
      </c>
      <c r="L4805" s="11" t="s">
        <v>39</v>
      </c>
      <c r="M4805" s="11" t="s">
        <v>40</v>
      </c>
      <c r="N4805" s="11" t="s">
        <v>28</v>
      </c>
      <c r="O4805" s="11" t="s">
        <v>29</v>
      </c>
      <c r="P4805" s="11"/>
      <c r="Q4805" s="16" t="s">
        <v>20998</v>
      </c>
      <c r="R4805" s="11" t="s">
        <v>42</v>
      </c>
      <c r="S4805" s="11" t="s">
        <v>20999</v>
      </c>
      <c r="T4805" s="11"/>
    </row>
    <row x14ac:dyDescent="0.25" r="4806" customHeight="1" ht="19.5">
      <c r="A4806" s="25">
        <v>45210</v>
      </c>
      <c r="B4806" s="11" t="s">
        <v>21000</v>
      </c>
      <c r="C4806" s="11" t="s">
        <v>6642</v>
      </c>
      <c r="D4806" s="11"/>
      <c r="E4806" s="13">
        <v>13117274324</v>
      </c>
      <c r="F4806" s="11" t="s">
        <v>11625</v>
      </c>
      <c r="G4806" s="11" t="s">
        <v>74</v>
      </c>
      <c r="H4806" s="11"/>
      <c r="I4806" s="13" t="s">
        <v>21001</v>
      </c>
      <c r="J4806" s="11" t="s">
        <v>24</v>
      </c>
      <c r="K4806" s="11" t="s">
        <v>25</v>
      </c>
      <c r="L4806" s="11" t="s">
        <v>39</v>
      </c>
      <c r="M4806" s="11" t="s">
        <v>40</v>
      </c>
      <c r="N4806" s="11" t="s">
        <v>28</v>
      </c>
      <c r="O4806" s="11" t="s">
        <v>29</v>
      </c>
      <c r="P4806" s="11" t="s">
        <v>5430</v>
      </c>
      <c r="Q4806" s="16" t="s">
        <v>21002</v>
      </c>
      <c r="R4806" s="11" t="s">
        <v>42</v>
      </c>
      <c r="S4806" s="11" t="s">
        <v>21003</v>
      </c>
      <c r="T4806" s="11"/>
    </row>
    <row x14ac:dyDescent="0.25" r="4807" customHeight="1" ht="19.5">
      <c r="A4807" s="25">
        <v>45210</v>
      </c>
      <c r="B4807" s="11" t="s">
        <v>21004</v>
      </c>
      <c r="C4807" s="11" t="s">
        <v>5811</v>
      </c>
      <c r="D4807" s="11"/>
      <c r="E4807" s="13">
        <v>13098412888</v>
      </c>
      <c r="F4807" s="11" t="s">
        <v>21005</v>
      </c>
      <c r="G4807" s="11" t="s">
        <v>62</v>
      </c>
      <c r="H4807" s="11" t="s">
        <v>86</v>
      </c>
      <c r="I4807" s="13" t="s">
        <v>590</v>
      </c>
      <c r="J4807" s="11" t="s">
        <v>24</v>
      </c>
      <c r="K4807" s="11" t="s">
        <v>25</v>
      </c>
      <c r="L4807" s="11" t="s">
        <v>39</v>
      </c>
      <c r="M4807" s="11" t="s">
        <v>40</v>
      </c>
      <c r="N4807" s="11" t="s">
        <v>28</v>
      </c>
      <c r="O4807" s="11" t="s">
        <v>29</v>
      </c>
      <c r="P4807" s="11"/>
      <c r="Q4807" s="16" t="s">
        <v>21006</v>
      </c>
      <c r="R4807" s="11" t="s">
        <v>42</v>
      </c>
      <c r="S4807" s="11" t="s">
        <v>21007</v>
      </c>
      <c r="T4807" s="11" t="s">
        <v>21008</v>
      </c>
    </row>
    <row x14ac:dyDescent="0.25" r="4808" customHeight="1" ht="19.5">
      <c r="A4808" s="25">
        <v>45210</v>
      </c>
      <c r="B4808" s="11" t="s">
        <v>21009</v>
      </c>
      <c r="C4808" s="11" t="s">
        <v>6519</v>
      </c>
      <c r="D4808" s="11"/>
      <c r="E4808" s="13">
        <v>13005487657</v>
      </c>
      <c r="F4808" s="11" t="s">
        <v>21010</v>
      </c>
      <c r="G4808" s="11" t="s">
        <v>74</v>
      </c>
      <c r="H4808" s="11"/>
      <c r="I4808" s="13">
        <v>10015</v>
      </c>
      <c r="J4808" s="11" t="s">
        <v>24</v>
      </c>
      <c r="K4808" s="11" t="s">
        <v>25</v>
      </c>
      <c r="L4808" s="11" t="s">
        <v>39</v>
      </c>
      <c r="M4808" s="11" t="s">
        <v>27</v>
      </c>
      <c r="N4808" s="11" t="s">
        <v>28</v>
      </c>
      <c r="O4808" s="11" t="s">
        <v>29</v>
      </c>
      <c r="P4808" s="11"/>
      <c r="Q4808" s="16" t="s">
        <v>21011</v>
      </c>
      <c r="R4808" s="11" t="s">
        <v>31</v>
      </c>
      <c r="S4808" s="11" t="s">
        <v>21012</v>
      </c>
      <c r="T4808" s="11" t="s">
        <v>21013</v>
      </c>
    </row>
    <row x14ac:dyDescent="0.25" r="4809" customHeight="1" ht="19.5">
      <c r="A4809" s="25">
        <v>45210</v>
      </c>
      <c r="B4809" s="11" t="s">
        <v>21014</v>
      </c>
      <c r="C4809" s="11" t="s">
        <v>3899</v>
      </c>
      <c r="D4809" s="11"/>
      <c r="E4809" s="13">
        <v>15572706657</v>
      </c>
      <c r="F4809" s="11" t="s">
        <v>21015</v>
      </c>
      <c r="G4809" s="11" t="s">
        <v>115</v>
      </c>
      <c r="H4809" s="11"/>
      <c r="I4809" s="13">
        <v>10015</v>
      </c>
      <c r="J4809" s="11" t="s">
        <v>24</v>
      </c>
      <c r="K4809" s="11" t="s">
        <v>25</v>
      </c>
      <c r="L4809" s="11" t="s">
        <v>39</v>
      </c>
      <c r="M4809" s="11" t="s">
        <v>27</v>
      </c>
      <c r="N4809" s="11" t="s">
        <v>28</v>
      </c>
      <c r="O4809" s="11" t="s">
        <v>29</v>
      </c>
      <c r="P4809" s="11"/>
      <c r="Q4809" s="16" t="s">
        <v>21016</v>
      </c>
      <c r="R4809" s="11" t="s">
        <v>31</v>
      </c>
      <c r="S4809" s="11" t="s">
        <v>21017</v>
      </c>
      <c r="T4809" s="11" t="s">
        <v>21018</v>
      </c>
    </row>
    <row x14ac:dyDescent="0.25" r="4810" customHeight="1" ht="19.5">
      <c r="A4810" s="25">
        <v>45210</v>
      </c>
      <c r="B4810" s="11" t="s">
        <v>21019</v>
      </c>
      <c r="C4810" s="11" t="s">
        <v>3899</v>
      </c>
      <c r="D4810" s="11"/>
      <c r="E4810" s="13">
        <v>15671017178</v>
      </c>
      <c r="F4810" s="11" t="s">
        <v>21020</v>
      </c>
      <c r="G4810" s="11" t="s">
        <v>289</v>
      </c>
      <c r="H4810" s="11"/>
      <c r="I4810" s="13">
        <v>10015</v>
      </c>
      <c r="J4810" s="11" t="s">
        <v>24</v>
      </c>
      <c r="K4810" s="11" t="s">
        <v>25</v>
      </c>
      <c r="L4810" s="11" t="s">
        <v>39</v>
      </c>
      <c r="M4810" s="11" t="s">
        <v>27</v>
      </c>
      <c r="N4810" s="11" t="s">
        <v>28</v>
      </c>
      <c r="O4810" s="11" t="s">
        <v>29</v>
      </c>
      <c r="P4810" s="11"/>
      <c r="Q4810" s="16" t="s">
        <v>21021</v>
      </c>
      <c r="R4810" s="11" t="s">
        <v>31</v>
      </c>
      <c r="S4810" s="11" t="s">
        <v>21022</v>
      </c>
      <c r="T4810" s="11" t="s">
        <v>21023</v>
      </c>
    </row>
    <row x14ac:dyDescent="0.25" r="4811" customHeight="1" ht="19.5">
      <c r="A4811" s="25">
        <v>45210</v>
      </c>
      <c r="B4811" s="11" t="s">
        <v>21024</v>
      </c>
      <c r="C4811" s="11" t="s">
        <v>6205</v>
      </c>
      <c r="D4811" s="11"/>
      <c r="E4811" s="13">
        <v>15672501818</v>
      </c>
      <c r="F4811" s="11" t="s">
        <v>15600</v>
      </c>
      <c r="G4811" s="11" t="s">
        <v>62</v>
      </c>
      <c r="H4811" s="11"/>
      <c r="I4811" s="13">
        <v>10015</v>
      </c>
      <c r="J4811" s="11" t="s">
        <v>24</v>
      </c>
      <c r="K4811" s="11" t="s">
        <v>172</v>
      </c>
      <c r="L4811" s="11" t="s">
        <v>39</v>
      </c>
      <c r="M4811" s="11" t="s">
        <v>27</v>
      </c>
      <c r="N4811" s="11" t="s">
        <v>28</v>
      </c>
      <c r="O4811" s="11" t="s">
        <v>29</v>
      </c>
      <c r="P4811" s="11"/>
      <c r="Q4811" s="16" t="s">
        <v>21025</v>
      </c>
      <c r="R4811" s="11" t="s">
        <v>31</v>
      </c>
      <c r="S4811" s="11" t="s">
        <v>21026</v>
      </c>
      <c r="T4811" s="11" t="s">
        <v>21027</v>
      </c>
    </row>
    <row x14ac:dyDescent="0.25" r="4812" customHeight="1" ht="19.5">
      <c r="A4812" s="25">
        <v>45210</v>
      </c>
      <c r="B4812" s="11" t="s">
        <v>21028</v>
      </c>
      <c r="C4812" s="11" t="s">
        <v>5805</v>
      </c>
      <c r="D4812" s="11"/>
      <c r="E4812" s="13">
        <v>13040970569</v>
      </c>
      <c r="F4812" s="11" t="s">
        <v>21029</v>
      </c>
      <c r="G4812" s="11" t="s">
        <v>62</v>
      </c>
      <c r="H4812" s="11" t="s">
        <v>121</v>
      </c>
      <c r="I4812" s="13">
        <v>10015</v>
      </c>
      <c r="J4812" s="11" t="s">
        <v>24</v>
      </c>
      <c r="K4812" s="11" t="s">
        <v>172</v>
      </c>
      <c r="L4812" s="11" t="s">
        <v>39</v>
      </c>
      <c r="M4812" s="11" t="s">
        <v>27</v>
      </c>
      <c r="N4812" s="11" t="s">
        <v>28</v>
      </c>
      <c r="O4812" s="11" t="s">
        <v>29</v>
      </c>
      <c r="P4812" s="11" t="s">
        <v>5430</v>
      </c>
      <c r="Q4812" s="16" t="s">
        <v>21030</v>
      </c>
      <c r="R4812" s="11" t="s">
        <v>31</v>
      </c>
      <c r="S4812" s="11" t="s">
        <v>21031</v>
      </c>
      <c r="T4812" s="11" t="s">
        <v>21032</v>
      </c>
    </row>
    <row x14ac:dyDescent="0.25" r="4813" customHeight="1" ht="19.5">
      <c r="A4813" s="25">
        <v>45210</v>
      </c>
      <c r="B4813" s="11" t="s">
        <v>21033</v>
      </c>
      <c r="C4813" s="11" t="s">
        <v>5356</v>
      </c>
      <c r="D4813" s="11"/>
      <c r="E4813" s="13">
        <v>16671728191</v>
      </c>
      <c r="F4813" s="11" t="s">
        <v>21034</v>
      </c>
      <c r="G4813" s="11" t="s">
        <v>23</v>
      </c>
      <c r="H4813" s="11"/>
      <c r="I4813" s="13">
        <v>10015</v>
      </c>
      <c r="J4813" s="11" t="s">
        <v>24</v>
      </c>
      <c r="K4813" s="11" t="s">
        <v>69</v>
      </c>
      <c r="L4813" s="11" t="s">
        <v>26</v>
      </c>
      <c r="M4813" s="11" t="s">
        <v>27</v>
      </c>
      <c r="N4813" s="11" t="s">
        <v>28</v>
      </c>
      <c r="O4813" s="11" t="s">
        <v>29</v>
      </c>
      <c r="P4813" s="11"/>
      <c r="Q4813" s="16" t="s">
        <v>21035</v>
      </c>
      <c r="R4813" s="11" t="s">
        <v>31</v>
      </c>
      <c r="S4813" s="11" t="s">
        <v>21036</v>
      </c>
      <c r="T4813" s="11" t="s">
        <v>21037</v>
      </c>
    </row>
    <row x14ac:dyDescent="0.25" r="4814" customHeight="1" ht="19.5">
      <c r="A4814" s="25">
        <v>45210</v>
      </c>
      <c r="B4814" s="11" t="s">
        <v>21038</v>
      </c>
      <c r="C4814" s="11" t="s">
        <v>4867</v>
      </c>
      <c r="D4814" s="11"/>
      <c r="E4814" s="13" t="s">
        <v>21039</v>
      </c>
      <c r="F4814" s="11" t="s">
        <v>7918</v>
      </c>
      <c r="G4814" s="11" t="s">
        <v>74</v>
      </c>
      <c r="H4814" s="11"/>
      <c r="I4814" s="13" t="s">
        <v>4870</v>
      </c>
      <c r="J4814" s="11" t="s">
        <v>24</v>
      </c>
      <c r="K4814" s="11" t="s">
        <v>25</v>
      </c>
      <c r="L4814" s="11" t="s">
        <v>39</v>
      </c>
      <c r="M4814" s="11" t="s">
        <v>149</v>
      </c>
      <c r="N4814" s="11" t="s">
        <v>4871</v>
      </c>
      <c r="O4814" s="11" t="s">
        <v>29</v>
      </c>
      <c r="P4814" s="11"/>
      <c r="Q4814" s="16" t="s">
        <v>21040</v>
      </c>
      <c r="R4814" s="11" t="s">
        <v>148</v>
      </c>
      <c r="S4814" s="11" t="s">
        <v>21041</v>
      </c>
      <c r="T4814" s="11" t="s">
        <v>4906</v>
      </c>
    </row>
    <row x14ac:dyDescent="0.25" r="4815" customHeight="1" ht="19.5">
      <c r="A4815" s="25">
        <v>45210</v>
      </c>
      <c r="B4815" s="11" t="s">
        <v>21042</v>
      </c>
      <c r="C4815" s="11" t="s">
        <v>4882</v>
      </c>
      <c r="D4815" s="11"/>
      <c r="E4815" s="13" t="s">
        <v>21043</v>
      </c>
      <c r="F4815" s="11" t="s">
        <v>7792</v>
      </c>
      <c r="G4815" s="11" t="s">
        <v>74</v>
      </c>
      <c r="H4815" s="11"/>
      <c r="I4815" s="13" t="s">
        <v>148</v>
      </c>
      <c r="J4815" s="11" t="s">
        <v>24</v>
      </c>
      <c r="K4815" s="11" t="s">
        <v>25</v>
      </c>
      <c r="L4815" s="11" t="s">
        <v>39</v>
      </c>
      <c r="M4815" s="11" t="s">
        <v>149</v>
      </c>
      <c r="N4815" s="11" t="s">
        <v>4871</v>
      </c>
      <c r="O4815" s="11" t="s">
        <v>29</v>
      </c>
      <c r="P4815" s="11"/>
      <c r="Q4815" s="16" t="s">
        <v>21044</v>
      </c>
      <c r="R4815" s="11" t="s">
        <v>148</v>
      </c>
      <c r="S4815" s="11" t="s">
        <v>21045</v>
      </c>
      <c r="T4815" s="11" t="s">
        <v>5318</v>
      </c>
    </row>
    <row x14ac:dyDescent="0.25" r="4816" customHeight="1" ht="19.5">
      <c r="A4816" s="25">
        <v>45210</v>
      </c>
      <c r="B4816" s="11" t="s">
        <v>21046</v>
      </c>
      <c r="C4816" s="11" t="s">
        <v>4867</v>
      </c>
      <c r="D4816" s="11"/>
      <c r="E4816" s="13" t="s">
        <v>21047</v>
      </c>
      <c r="F4816" s="11" t="s">
        <v>21048</v>
      </c>
      <c r="G4816" s="11" t="s">
        <v>74</v>
      </c>
      <c r="H4816" s="11" t="s">
        <v>98</v>
      </c>
      <c r="I4816" s="13" t="s">
        <v>4870</v>
      </c>
      <c r="J4816" s="11" t="s">
        <v>24</v>
      </c>
      <c r="K4816" s="11" t="s">
        <v>25</v>
      </c>
      <c r="L4816" s="11" t="s">
        <v>39</v>
      </c>
      <c r="M4816" s="11" t="s">
        <v>149</v>
      </c>
      <c r="N4816" s="11" t="s">
        <v>4871</v>
      </c>
      <c r="O4816" s="11" t="s">
        <v>29</v>
      </c>
      <c r="P4816" s="11"/>
      <c r="Q4816" s="16" t="s">
        <v>21049</v>
      </c>
      <c r="R4816" s="11" t="s">
        <v>148</v>
      </c>
      <c r="S4816" s="11" t="s">
        <v>21050</v>
      </c>
      <c r="T4816" s="11" t="s">
        <v>4934</v>
      </c>
    </row>
    <row x14ac:dyDescent="0.25" r="4817" customHeight="1" ht="19.5">
      <c r="A4817" s="25">
        <v>45210</v>
      </c>
      <c r="B4817" s="11" t="s">
        <v>21051</v>
      </c>
      <c r="C4817" s="11" t="s">
        <v>4882</v>
      </c>
      <c r="D4817" s="11"/>
      <c r="E4817" s="13" t="s">
        <v>21052</v>
      </c>
      <c r="F4817" s="11" t="s">
        <v>21053</v>
      </c>
      <c r="G4817" s="11" t="s">
        <v>74</v>
      </c>
      <c r="H4817" s="11" t="s">
        <v>121</v>
      </c>
      <c r="I4817" s="13" t="s">
        <v>148</v>
      </c>
      <c r="J4817" s="11" t="s">
        <v>24</v>
      </c>
      <c r="K4817" s="11" t="s">
        <v>25</v>
      </c>
      <c r="L4817" s="11" t="s">
        <v>39</v>
      </c>
      <c r="M4817" s="11" t="s">
        <v>149</v>
      </c>
      <c r="N4817" s="11" t="s">
        <v>4871</v>
      </c>
      <c r="O4817" s="11" t="s">
        <v>29</v>
      </c>
      <c r="P4817" s="11"/>
      <c r="Q4817" s="16" t="s">
        <v>21054</v>
      </c>
      <c r="R4817" s="11" t="s">
        <v>148</v>
      </c>
      <c r="S4817" s="11" t="s">
        <v>21055</v>
      </c>
      <c r="T4817" s="11" t="s">
        <v>4989</v>
      </c>
    </row>
    <row x14ac:dyDescent="0.25" r="4818" customHeight="1" ht="19.5">
      <c r="A4818" s="25">
        <v>45210</v>
      </c>
      <c r="B4818" s="11" t="s">
        <v>21056</v>
      </c>
      <c r="C4818" s="11" t="s">
        <v>5117</v>
      </c>
      <c r="D4818" s="11"/>
      <c r="E4818" s="13" t="s">
        <v>21057</v>
      </c>
      <c r="F4818" s="11" t="s">
        <v>21058</v>
      </c>
      <c r="G4818" s="11" t="s">
        <v>74</v>
      </c>
      <c r="H4818" s="11"/>
      <c r="I4818" s="13" t="s">
        <v>4975</v>
      </c>
      <c r="J4818" s="11" t="s">
        <v>24</v>
      </c>
      <c r="K4818" s="11" t="s">
        <v>25</v>
      </c>
      <c r="L4818" s="11" t="s">
        <v>39</v>
      </c>
      <c r="M4818" s="11" t="s">
        <v>149</v>
      </c>
      <c r="N4818" s="11" t="s">
        <v>4871</v>
      </c>
      <c r="O4818" s="11" t="s">
        <v>29</v>
      </c>
      <c r="P4818" s="11"/>
      <c r="Q4818" s="16" t="s">
        <v>21059</v>
      </c>
      <c r="R4818" s="11" t="s">
        <v>148</v>
      </c>
      <c r="S4818" s="11" t="s">
        <v>21060</v>
      </c>
      <c r="T4818" s="11" t="s">
        <v>7782</v>
      </c>
    </row>
    <row x14ac:dyDescent="0.25" r="4819" customHeight="1" ht="19.5">
      <c r="A4819" s="25">
        <v>45210</v>
      </c>
      <c r="B4819" s="11" t="s">
        <v>21061</v>
      </c>
      <c r="C4819" s="11" t="s">
        <v>5288</v>
      </c>
      <c r="D4819" s="11"/>
      <c r="E4819" s="13">
        <v>13972031062</v>
      </c>
      <c r="F4819" s="11"/>
      <c r="G4819" s="11"/>
      <c r="H4819" s="11"/>
      <c r="I4819" s="13" t="s">
        <v>93</v>
      </c>
      <c r="J4819" s="11" t="s">
        <v>24</v>
      </c>
      <c r="K4819" s="11" t="s">
        <v>25</v>
      </c>
      <c r="L4819" s="11" t="s">
        <v>39</v>
      </c>
      <c r="M4819" s="11" t="s">
        <v>27</v>
      </c>
      <c r="N4819" s="11" t="s">
        <v>4871</v>
      </c>
      <c r="O4819" s="11" t="s">
        <v>29</v>
      </c>
      <c r="P4819" s="11"/>
      <c r="Q4819" s="16" t="s">
        <v>21062</v>
      </c>
      <c r="R4819" s="11" t="s">
        <v>148</v>
      </c>
      <c r="S4819" s="11" t="s">
        <v>21063</v>
      </c>
      <c r="T4819" s="11" t="s">
        <v>5291</v>
      </c>
    </row>
    <row x14ac:dyDescent="0.25" r="4820" customHeight="1" ht="19.5">
      <c r="A4820" s="25">
        <v>45210</v>
      </c>
      <c r="B4820" s="11" t="s">
        <v>21064</v>
      </c>
      <c r="C4820" s="11" t="s">
        <v>5288</v>
      </c>
      <c r="D4820" s="11"/>
      <c r="E4820" s="13">
        <v>18727269780</v>
      </c>
      <c r="F4820" s="11"/>
      <c r="G4820" s="11"/>
      <c r="H4820" s="11"/>
      <c r="I4820" s="13" t="s">
        <v>68</v>
      </c>
      <c r="J4820" s="11" t="s">
        <v>24</v>
      </c>
      <c r="K4820" s="11" t="s">
        <v>25</v>
      </c>
      <c r="L4820" s="11" t="s">
        <v>39</v>
      </c>
      <c r="M4820" s="11" t="s">
        <v>149</v>
      </c>
      <c r="N4820" s="11" t="s">
        <v>4871</v>
      </c>
      <c r="O4820" s="11" t="s">
        <v>29</v>
      </c>
      <c r="P4820" s="11"/>
      <c r="Q4820" s="16" t="s">
        <v>21065</v>
      </c>
      <c r="R4820" s="11" t="s">
        <v>148</v>
      </c>
      <c r="S4820" s="11" t="s">
        <v>21066</v>
      </c>
      <c r="T4820" s="11" t="s">
        <v>5291</v>
      </c>
    </row>
    <row x14ac:dyDescent="0.25" r="4821" customHeight="1" ht="19.5">
      <c r="A4821" s="25">
        <v>45210</v>
      </c>
      <c r="B4821" s="11" t="s">
        <v>21067</v>
      </c>
      <c r="C4821" s="11" t="s">
        <v>5086</v>
      </c>
      <c r="D4821" s="11"/>
      <c r="E4821" s="13" t="s">
        <v>21068</v>
      </c>
      <c r="F4821" s="11" t="s">
        <v>7872</v>
      </c>
      <c r="G4821" s="11" t="s">
        <v>74</v>
      </c>
      <c r="H4821" s="11" t="s">
        <v>121</v>
      </c>
      <c r="I4821" s="13" t="s">
        <v>148</v>
      </c>
      <c r="J4821" s="11" t="s">
        <v>24</v>
      </c>
      <c r="K4821" s="11" t="s">
        <v>25</v>
      </c>
      <c r="L4821" s="11" t="s">
        <v>39</v>
      </c>
      <c r="M4821" s="11" t="s">
        <v>149</v>
      </c>
      <c r="N4821" s="11" t="s">
        <v>4871</v>
      </c>
      <c r="O4821" s="11" t="s">
        <v>29</v>
      </c>
      <c r="P4821" s="11"/>
      <c r="Q4821" s="16" t="s">
        <v>21069</v>
      </c>
      <c r="R4821" s="11" t="s">
        <v>148</v>
      </c>
      <c r="S4821" s="11" t="s">
        <v>21070</v>
      </c>
      <c r="T4821" s="11" t="s">
        <v>4893</v>
      </c>
    </row>
    <row x14ac:dyDescent="0.25" r="4822" customHeight="1" ht="19.5">
      <c r="A4822" s="25">
        <v>45210</v>
      </c>
      <c r="B4822" s="11" t="s">
        <v>21071</v>
      </c>
      <c r="C4822" s="11" t="s">
        <v>5117</v>
      </c>
      <c r="D4822" s="11"/>
      <c r="E4822" s="13" t="s">
        <v>21072</v>
      </c>
      <c r="F4822" s="11" t="s">
        <v>21073</v>
      </c>
      <c r="G4822" s="11" t="s">
        <v>74</v>
      </c>
      <c r="H4822" s="11" t="s">
        <v>121</v>
      </c>
      <c r="I4822" s="13" t="s">
        <v>4975</v>
      </c>
      <c r="J4822" s="11" t="s">
        <v>24</v>
      </c>
      <c r="K4822" s="11" t="s">
        <v>25</v>
      </c>
      <c r="L4822" s="11" t="s">
        <v>39</v>
      </c>
      <c r="M4822" s="11" t="s">
        <v>149</v>
      </c>
      <c r="N4822" s="11" t="s">
        <v>4871</v>
      </c>
      <c r="O4822" s="11" t="s">
        <v>29</v>
      </c>
      <c r="P4822" s="11"/>
      <c r="Q4822" s="16" t="s">
        <v>21074</v>
      </c>
      <c r="R4822" s="11" t="s">
        <v>42</v>
      </c>
      <c r="S4822" s="11" t="s">
        <v>21075</v>
      </c>
      <c r="T4822" s="11" t="s">
        <v>4899</v>
      </c>
    </row>
    <row x14ac:dyDescent="0.25" r="4823" customHeight="1" ht="19.5">
      <c r="A4823" s="25">
        <v>45210</v>
      </c>
      <c r="B4823" s="11" t="s">
        <v>21076</v>
      </c>
      <c r="C4823" s="11" t="s">
        <v>4867</v>
      </c>
      <c r="D4823" s="11"/>
      <c r="E4823" s="13" t="s">
        <v>21077</v>
      </c>
      <c r="F4823" s="11" t="s">
        <v>21078</v>
      </c>
      <c r="G4823" s="11" t="s">
        <v>74</v>
      </c>
      <c r="H4823" s="11"/>
      <c r="I4823" s="13" t="s">
        <v>4870</v>
      </c>
      <c r="J4823" s="11" t="s">
        <v>24</v>
      </c>
      <c r="K4823" s="11" t="s">
        <v>25</v>
      </c>
      <c r="L4823" s="11" t="s">
        <v>39</v>
      </c>
      <c r="M4823" s="11" t="s">
        <v>149</v>
      </c>
      <c r="N4823" s="11" t="s">
        <v>4871</v>
      </c>
      <c r="O4823" s="11" t="s">
        <v>29</v>
      </c>
      <c r="P4823" s="11"/>
      <c r="Q4823" s="16" t="s">
        <v>21079</v>
      </c>
      <c r="R4823" s="11" t="s">
        <v>148</v>
      </c>
      <c r="S4823" s="11" t="s">
        <v>21080</v>
      </c>
      <c r="T4823" s="11" t="s">
        <v>4893</v>
      </c>
    </row>
    <row x14ac:dyDescent="0.25" r="4824" customHeight="1" ht="19.5">
      <c r="A4824" s="25">
        <v>45210</v>
      </c>
      <c r="B4824" s="11" t="s">
        <v>21081</v>
      </c>
      <c r="C4824" s="11" t="s">
        <v>4882</v>
      </c>
      <c r="D4824" s="11"/>
      <c r="E4824" s="13" t="s">
        <v>21082</v>
      </c>
      <c r="F4824" s="11" t="s">
        <v>21083</v>
      </c>
      <c r="G4824" s="11" t="s">
        <v>74</v>
      </c>
      <c r="H4824" s="11"/>
      <c r="I4824" s="13" t="s">
        <v>148</v>
      </c>
      <c r="J4824" s="11" t="s">
        <v>24</v>
      </c>
      <c r="K4824" s="11" t="s">
        <v>25</v>
      </c>
      <c r="L4824" s="11" t="s">
        <v>39</v>
      </c>
      <c r="M4824" s="11" t="s">
        <v>149</v>
      </c>
      <c r="N4824" s="11" t="s">
        <v>4871</v>
      </c>
      <c r="O4824" s="11" t="s">
        <v>29</v>
      </c>
      <c r="P4824" s="11"/>
      <c r="Q4824" s="16" t="s">
        <v>21084</v>
      </c>
      <c r="R4824" s="11" t="s">
        <v>148</v>
      </c>
      <c r="S4824" s="11" t="s">
        <v>21085</v>
      </c>
      <c r="T4824" s="11" t="s">
        <v>4880</v>
      </c>
    </row>
    <row x14ac:dyDescent="0.25" r="4825" customHeight="1" ht="19.5">
      <c r="A4825" s="25">
        <v>45210</v>
      </c>
      <c r="B4825" s="11" t="s">
        <v>21086</v>
      </c>
      <c r="C4825" s="11" t="s">
        <v>4882</v>
      </c>
      <c r="D4825" s="11"/>
      <c r="E4825" s="13" t="s">
        <v>21087</v>
      </c>
      <c r="F4825" s="11" t="s">
        <v>21088</v>
      </c>
      <c r="G4825" s="11" t="s">
        <v>74</v>
      </c>
      <c r="H4825" s="11" t="s">
        <v>86</v>
      </c>
      <c r="I4825" s="13" t="s">
        <v>148</v>
      </c>
      <c r="J4825" s="11" t="s">
        <v>24</v>
      </c>
      <c r="K4825" s="11" t="s">
        <v>25</v>
      </c>
      <c r="L4825" s="11" t="s">
        <v>39</v>
      </c>
      <c r="M4825" s="11" t="s">
        <v>149</v>
      </c>
      <c r="N4825" s="11" t="s">
        <v>4871</v>
      </c>
      <c r="O4825" s="11" t="s">
        <v>29</v>
      </c>
      <c r="P4825" s="11"/>
      <c r="Q4825" s="16" t="s">
        <v>21089</v>
      </c>
      <c r="R4825" s="11" t="s">
        <v>148</v>
      </c>
      <c r="S4825" s="11" t="s">
        <v>21090</v>
      </c>
      <c r="T4825" s="11" t="s">
        <v>4961</v>
      </c>
    </row>
    <row x14ac:dyDescent="0.25" r="4826" customHeight="1" ht="19.5">
      <c r="A4826" s="25">
        <v>45210</v>
      </c>
      <c r="B4826" s="11" t="s">
        <v>21091</v>
      </c>
      <c r="C4826" s="11" t="s">
        <v>4867</v>
      </c>
      <c r="D4826" s="11"/>
      <c r="E4826" s="13" t="s">
        <v>21092</v>
      </c>
      <c r="F4826" s="11" t="s">
        <v>21093</v>
      </c>
      <c r="G4826" s="11" t="s">
        <v>74</v>
      </c>
      <c r="H4826" s="11"/>
      <c r="I4826" s="13" t="s">
        <v>4870</v>
      </c>
      <c r="J4826" s="11" t="s">
        <v>24</v>
      </c>
      <c r="K4826" s="11" t="s">
        <v>25</v>
      </c>
      <c r="L4826" s="11" t="s">
        <v>39</v>
      </c>
      <c r="M4826" s="11" t="s">
        <v>149</v>
      </c>
      <c r="N4826" s="11" t="s">
        <v>4871</v>
      </c>
      <c r="O4826" s="11" t="s">
        <v>29</v>
      </c>
      <c r="P4826" s="11"/>
      <c r="Q4826" s="16" t="s">
        <v>21094</v>
      </c>
      <c r="R4826" s="11" t="s">
        <v>148</v>
      </c>
      <c r="S4826" s="11" t="s">
        <v>11792</v>
      </c>
      <c r="T4826" s="11" t="s">
        <v>5318</v>
      </c>
    </row>
    <row x14ac:dyDescent="0.25" r="4827" customHeight="1" ht="19.5">
      <c r="A4827" s="25">
        <v>45210</v>
      </c>
      <c r="B4827" s="11" t="s">
        <v>21095</v>
      </c>
      <c r="C4827" s="11" t="s">
        <v>4882</v>
      </c>
      <c r="D4827" s="11"/>
      <c r="E4827" s="13" t="s">
        <v>21096</v>
      </c>
      <c r="F4827" s="11" t="s">
        <v>2044</v>
      </c>
      <c r="G4827" s="11" t="s">
        <v>74</v>
      </c>
      <c r="H4827" s="11"/>
      <c r="I4827" s="13" t="s">
        <v>148</v>
      </c>
      <c r="J4827" s="11" t="s">
        <v>24</v>
      </c>
      <c r="K4827" s="11" t="s">
        <v>25</v>
      </c>
      <c r="L4827" s="11" t="s">
        <v>39</v>
      </c>
      <c r="M4827" s="11" t="s">
        <v>149</v>
      </c>
      <c r="N4827" s="11" t="s">
        <v>4871</v>
      </c>
      <c r="O4827" s="11" t="s">
        <v>29</v>
      </c>
      <c r="P4827" s="11"/>
      <c r="Q4827" s="16" t="s">
        <v>21097</v>
      </c>
      <c r="R4827" s="11" t="s">
        <v>148</v>
      </c>
      <c r="S4827" s="11" t="s">
        <v>21098</v>
      </c>
      <c r="T4827" s="11" t="s">
        <v>6808</v>
      </c>
    </row>
    <row x14ac:dyDescent="0.25" r="4828" customHeight="1" ht="19.5">
      <c r="A4828" s="25">
        <v>45210</v>
      </c>
      <c r="B4828" s="11" t="s">
        <v>21099</v>
      </c>
      <c r="C4828" s="11" t="s">
        <v>4882</v>
      </c>
      <c r="D4828" s="11"/>
      <c r="E4828" s="13" t="s">
        <v>21100</v>
      </c>
      <c r="F4828" s="11" t="s">
        <v>13531</v>
      </c>
      <c r="G4828" s="11" t="s">
        <v>74</v>
      </c>
      <c r="H4828" s="11" t="s">
        <v>98</v>
      </c>
      <c r="I4828" s="13" t="s">
        <v>148</v>
      </c>
      <c r="J4828" s="11" t="s">
        <v>24</v>
      </c>
      <c r="K4828" s="11" t="s">
        <v>25</v>
      </c>
      <c r="L4828" s="11" t="s">
        <v>39</v>
      </c>
      <c r="M4828" s="11" t="s">
        <v>149</v>
      </c>
      <c r="N4828" s="11" t="s">
        <v>4871</v>
      </c>
      <c r="O4828" s="11" t="s">
        <v>29</v>
      </c>
      <c r="P4828" s="11"/>
      <c r="Q4828" s="16" t="s">
        <v>21101</v>
      </c>
      <c r="R4828" s="11" t="s">
        <v>148</v>
      </c>
      <c r="S4828" s="11" t="s">
        <v>21102</v>
      </c>
      <c r="T4828" s="11" t="s">
        <v>6803</v>
      </c>
    </row>
    <row x14ac:dyDescent="0.25" r="4829" customHeight="1" ht="19.5">
      <c r="A4829" s="25">
        <v>45210</v>
      </c>
      <c r="B4829" s="11" t="s">
        <v>21103</v>
      </c>
      <c r="C4829" s="11" t="s">
        <v>4867</v>
      </c>
      <c r="D4829" s="11"/>
      <c r="E4829" s="13" t="s">
        <v>21104</v>
      </c>
      <c r="F4829" s="11" t="s">
        <v>21105</v>
      </c>
      <c r="G4829" s="11" t="s">
        <v>74</v>
      </c>
      <c r="H4829" s="11" t="s">
        <v>86</v>
      </c>
      <c r="I4829" s="13" t="s">
        <v>4870</v>
      </c>
      <c r="J4829" s="11" t="s">
        <v>24</v>
      </c>
      <c r="K4829" s="11" t="s">
        <v>25</v>
      </c>
      <c r="L4829" s="11" t="s">
        <v>39</v>
      </c>
      <c r="M4829" s="11" t="s">
        <v>149</v>
      </c>
      <c r="N4829" s="11" t="s">
        <v>4871</v>
      </c>
      <c r="O4829" s="11" t="s">
        <v>29</v>
      </c>
      <c r="P4829" s="11"/>
      <c r="Q4829" s="16" t="s">
        <v>21106</v>
      </c>
      <c r="R4829" s="11" t="s">
        <v>148</v>
      </c>
      <c r="S4829" s="11" t="s">
        <v>21107</v>
      </c>
      <c r="T4829" s="11" t="s">
        <v>4906</v>
      </c>
    </row>
    <row x14ac:dyDescent="0.25" r="4830" customHeight="1" ht="19.5">
      <c r="A4830" s="25">
        <v>45210</v>
      </c>
      <c r="B4830" s="11" t="s">
        <v>21108</v>
      </c>
      <c r="C4830" s="11" t="s">
        <v>5288</v>
      </c>
      <c r="D4830" s="11"/>
      <c r="E4830" s="13">
        <v>15771168588</v>
      </c>
      <c r="F4830" s="11" t="s">
        <v>7458</v>
      </c>
      <c r="G4830" s="11"/>
      <c r="H4830" s="11"/>
      <c r="I4830" s="13" t="s">
        <v>81</v>
      </c>
      <c r="J4830" s="11" t="s">
        <v>24</v>
      </c>
      <c r="K4830" s="11" t="s">
        <v>25</v>
      </c>
      <c r="L4830" s="11" t="s">
        <v>39</v>
      </c>
      <c r="M4830" s="11" t="s">
        <v>149</v>
      </c>
      <c r="N4830" s="11" t="s">
        <v>4871</v>
      </c>
      <c r="O4830" s="11" t="s">
        <v>29</v>
      </c>
      <c r="P4830" s="11"/>
      <c r="Q4830" s="16" t="s">
        <v>21109</v>
      </c>
      <c r="R4830" s="11" t="s">
        <v>148</v>
      </c>
      <c r="S4830" s="11" t="s">
        <v>21110</v>
      </c>
      <c r="T4830" s="11" t="s">
        <v>5291</v>
      </c>
    </row>
    <row x14ac:dyDescent="0.25" r="4831" customHeight="1" ht="19.5">
      <c r="A4831" s="25">
        <v>45210</v>
      </c>
      <c r="B4831" s="11" t="s">
        <v>21111</v>
      </c>
      <c r="C4831" s="11" t="s">
        <v>4882</v>
      </c>
      <c r="D4831" s="11"/>
      <c r="E4831" s="13" t="s">
        <v>11932</v>
      </c>
      <c r="F4831" s="11" t="s">
        <v>7897</v>
      </c>
      <c r="G4831" s="11" t="s">
        <v>74</v>
      </c>
      <c r="H4831" s="11"/>
      <c r="I4831" s="13" t="s">
        <v>148</v>
      </c>
      <c r="J4831" s="11" t="s">
        <v>24</v>
      </c>
      <c r="K4831" s="11" t="s">
        <v>25</v>
      </c>
      <c r="L4831" s="11" t="s">
        <v>39</v>
      </c>
      <c r="M4831" s="11" t="s">
        <v>149</v>
      </c>
      <c r="N4831" s="11" t="s">
        <v>4871</v>
      </c>
      <c r="O4831" s="11" t="s">
        <v>29</v>
      </c>
      <c r="P4831" s="11"/>
      <c r="Q4831" s="16" t="s">
        <v>21112</v>
      </c>
      <c r="R4831" s="11" t="s">
        <v>148</v>
      </c>
      <c r="S4831" s="11" t="s">
        <v>21113</v>
      </c>
      <c r="T4831" s="11" t="s">
        <v>6808</v>
      </c>
    </row>
    <row x14ac:dyDescent="0.25" r="4832" customHeight="1" ht="19.5">
      <c r="A4832" s="25">
        <v>45210</v>
      </c>
      <c r="B4832" s="11" t="s">
        <v>21114</v>
      </c>
      <c r="C4832" s="11" t="s">
        <v>6859</v>
      </c>
      <c r="D4832" s="11"/>
      <c r="E4832" s="13" t="s">
        <v>21115</v>
      </c>
      <c r="F4832" s="11" t="s">
        <v>21116</v>
      </c>
      <c r="G4832" s="11" t="s">
        <v>74</v>
      </c>
      <c r="H4832" s="11"/>
      <c r="I4832" s="13" t="s">
        <v>148</v>
      </c>
      <c r="J4832" s="11" t="s">
        <v>24</v>
      </c>
      <c r="K4832" s="11" t="s">
        <v>25</v>
      </c>
      <c r="L4832" s="11" t="s">
        <v>39</v>
      </c>
      <c r="M4832" s="11" t="s">
        <v>149</v>
      </c>
      <c r="N4832" s="11" t="s">
        <v>4871</v>
      </c>
      <c r="O4832" s="11" t="s">
        <v>29</v>
      </c>
      <c r="P4832" s="11"/>
      <c r="Q4832" s="16" t="s">
        <v>21117</v>
      </c>
      <c r="R4832" s="11" t="s">
        <v>148</v>
      </c>
      <c r="S4832" s="11" t="s">
        <v>21118</v>
      </c>
      <c r="T4832" s="11" t="s">
        <v>4893</v>
      </c>
    </row>
    <row x14ac:dyDescent="0.25" r="4833" customHeight="1" ht="19.5">
      <c r="A4833" s="25">
        <v>45210</v>
      </c>
      <c r="B4833" s="11" t="s">
        <v>21119</v>
      </c>
      <c r="C4833" s="11" t="s">
        <v>4882</v>
      </c>
      <c r="D4833" s="11"/>
      <c r="E4833" s="13" t="s">
        <v>21120</v>
      </c>
      <c r="F4833" s="11" t="s">
        <v>21121</v>
      </c>
      <c r="G4833" s="11" t="s">
        <v>74</v>
      </c>
      <c r="H4833" s="11" t="s">
        <v>121</v>
      </c>
      <c r="I4833" s="13" t="s">
        <v>148</v>
      </c>
      <c r="J4833" s="11" t="s">
        <v>24</v>
      </c>
      <c r="K4833" s="11" t="s">
        <v>25</v>
      </c>
      <c r="L4833" s="11" t="s">
        <v>39</v>
      </c>
      <c r="M4833" s="11" t="s">
        <v>149</v>
      </c>
      <c r="N4833" s="11" t="s">
        <v>4871</v>
      </c>
      <c r="O4833" s="11" t="s">
        <v>29</v>
      </c>
      <c r="P4833" s="11"/>
      <c r="Q4833" s="16" t="s">
        <v>21122</v>
      </c>
      <c r="R4833" s="11" t="s">
        <v>148</v>
      </c>
      <c r="S4833" s="11" t="s">
        <v>21123</v>
      </c>
      <c r="T4833" s="11" t="s">
        <v>4961</v>
      </c>
    </row>
    <row x14ac:dyDescent="0.25" r="4834" customHeight="1" ht="19.5">
      <c r="A4834" s="25">
        <v>45210</v>
      </c>
      <c r="B4834" s="11" t="s">
        <v>21124</v>
      </c>
      <c r="C4834" s="11" t="s">
        <v>4867</v>
      </c>
      <c r="D4834" s="11"/>
      <c r="E4834" s="13" t="s">
        <v>21125</v>
      </c>
      <c r="F4834" s="11" t="s">
        <v>21126</v>
      </c>
      <c r="G4834" s="11" t="s">
        <v>74</v>
      </c>
      <c r="H4834" s="11" t="s">
        <v>98</v>
      </c>
      <c r="I4834" s="13" t="s">
        <v>4870</v>
      </c>
      <c r="J4834" s="11" t="s">
        <v>24</v>
      </c>
      <c r="K4834" s="11" t="s">
        <v>25</v>
      </c>
      <c r="L4834" s="11" t="s">
        <v>39</v>
      </c>
      <c r="M4834" s="11" t="s">
        <v>149</v>
      </c>
      <c r="N4834" s="11" t="s">
        <v>4871</v>
      </c>
      <c r="O4834" s="11" t="s">
        <v>29</v>
      </c>
      <c r="P4834" s="11"/>
      <c r="Q4834" s="16" t="s">
        <v>21127</v>
      </c>
      <c r="R4834" s="11" t="s">
        <v>42</v>
      </c>
      <c r="S4834" s="11" t="s">
        <v>21128</v>
      </c>
      <c r="T4834" s="11" t="s">
        <v>4899</v>
      </c>
    </row>
    <row x14ac:dyDescent="0.25" r="4835" customHeight="1" ht="19.5">
      <c r="A4835" s="25">
        <v>45210</v>
      </c>
      <c r="B4835" s="11" t="s">
        <v>21129</v>
      </c>
      <c r="C4835" s="11" t="s">
        <v>5086</v>
      </c>
      <c r="D4835" s="11"/>
      <c r="E4835" s="13" t="s">
        <v>21130</v>
      </c>
      <c r="F4835" s="11" t="s">
        <v>21131</v>
      </c>
      <c r="G4835" s="11" t="s">
        <v>74</v>
      </c>
      <c r="H4835" s="11" t="s">
        <v>121</v>
      </c>
      <c r="I4835" s="13" t="s">
        <v>148</v>
      </c>
      <c r="J4835" s="11" t="s">
        <v>24</v>
      </c>
      <c r="K4835" s="11" t="s">
        <v>25</v>
      </c>
      <c r="L4835" s="11" t="s">
        <v>39</v>
      </c>
      <c r="M4835" s="11" t="s">
        <v>149</v>
      </c>
      <c r="N4835" s="11" t="s">
        <v>4871</v>
      </c>
      <c r="O4835" s="11" t="s">
        <v>29</v>
      </c>
      <c r="P4835" s="11"/>
      <c r="Q4835" s="16" t="s">
        <v>21132</v>
      </c>
      <c r="R4835" s="11" t="s">
        <v>148</v>
      </c>
      <c r="S4835" s="11" t="s">
        <v>21133</v>
      </c>
      <c r="T4835" s="11" t="s">
        <v>4893</v>
      </c>
    </row>
    <row x14ac:dyDescent="0.25" r="4836" customHeight="1" ht="19.5">
      <c r="A4836" s="25">
        <v>45210</v>
      </c>
      <c r="B4836" s="11" t="s">
        <v>21134</v>
      </c>
      <c r="C4836" s="11" t="s">
        <v>4882</v>
      </c>
      <c r="D4836" s="11"/>
      <c r="E4836" s="13" t="s">
        <v>21135</v>
      </c>
      <c r="F4836" s="11" t="s">
        <v>21136</v>
      </c>
      <c r="G4836" s="11" t="s">
        <v>74</v>
      </c>
      <c r="H4836" s="11" t="s">
        <v>86</v>
      </c>
      <c r="I4836" s="13" t="s">
        <v>87</v>
      </c>
      <c r="J4836" s="11" t="s">
        <v>24</v>
      </c>
      <c r="K4836" s="11" t="s">
        <v>25</v>
      </c>
      <c r="L4836" s="11" t="s">
        <v>39</v>
      </c>
      <c r="M4836" s="11" t="s">
        <v>149</v>
      </c>
      <c r="N4836" s="11" t="s">
        <v>4871</v>
      </c>
      <c r="O4836" s="11" t="s">
        <v>29</v>
      </c>
      <c r="P4836" s="11"/>
      <c r="Q4836" s="16" t="s">
        <v>21137</v>
      </c>
      <c r="R4836" s="11" t="s">
        <v>148</v>
      </c>
      <c r="S4836" s="11" t="s">
        <v>21138</v>
      </c>
      <c r="T4836" s="11" t="s">
        <v>5339</v>
      </c>
    </row>
    <row x14ac:dyDescent="0.25" r="4837" customHeight="1" ht="19.5">
      <c r="A4837" s="25">
        <v>45210</v>
      </c>
      <c r="B4837" s="11" t="s">
        <v>21139</v>
      </c>
      <c r="C4837" s="11" t="s">
        <v>4867</v>
      </c>
      <c r="D4837" s="11"/>
      <c r="E4837" s="13" t="s">
        <v>21140</v>
      </c>
      <c r="F4837" s="11" t="s">
        <v>21141</v>
      </c>
      <c r="G4837" s="11" t="s">
        <v>74</v>
      </c>
      <c r="H4837" s="11" t="s">
        <v>98</v>
      </c>
      <c r="I4837" s="13" t="s">
        <v>4870</v>
      </c>
      <c r="J4837" s="11" t="s">
        <v>24</v>
      </c>
      <c r="K4837" s="11" t="s">
        <v>25</v>
      </c>
      <c r="L4837" s="11" t="s">
        <v>39</v>
      </c>
      <c r="M4837" s="11" t="s">
        <v>149</v>
      </c>
      <c r="N4837" s="11" t="s">
        <v>4871</v>
      </c>
      <c r="O4837" s="11" t="s">
        <v>29</v>
      </c>
      <c r="P4837" s="11"/>
      <c r="Q4837" s="16" t="s">
        <v>21142</v>
      </c>
      <c r="R4837" s="11" t="s">
        <v>148</v>
      </c>
      <c r="S4837" s="11" t="s">
        <v>21143</v>
      </c>
      <c r="T4837" s="11" t="s">
        <v>4893</v>
      </c>
    </row>
    <row x14ac:dyDescent="0.25" r="4838" customHeight="1" ht="19.5">
      <c r="A4838" s="25">
        <v>45210</v>
      </c>
      <c r="B4838" s="11" t="s">
        <v>21144</v>
      </c>
      <c r="C4838" s="11" t="s">
        <v>5117</v>
      </c>
      <c r="D4838" s="11"/>
      <c r="E4838" s="13" t="s">
        <v>21145</v>
      </c>
      <c r="F4838" s="11" t="s">
        <v>21146</v>
      </c>
      <c r="G4838" s="11" t="s">
        <v>74</v>
      </c>
      <c r="H4838" s="11" t="s">
        <v>98</v>
      </c>
      <c r="I4838" s="13" t="s">
        <v>4975</v>
      </c>
      <c r="J4838" s="11" t="s">
        <v>24</v>
      </c>
      <c r="K4838" s="11" t="s">
        <v>25</v>
      </c>
      <c r="L4838" s="11" t="s">
        <v>39</v>
      </c>
      <c r="M4838" s="11" t="s">
        <v>149</v>
      </c>
      <c r="N4838" s="11" t="s">
        <v>4871</v>
      </c>
      <c r="O4838" s="11" t="s">
        <v>29</v>
      </c>
      <c r="P4838" s="11"/>
      <c r="Q4838" s="16" t="s">
        <v>21147</v>
      </c>
      <c r="R4838" s="11" t="s">
        <v>148</v>
      </c>
      <c r="S4838" s="11" t="s">
        <v>21148</v>
      </c>
      <c r="T4838" s="11" t="s">
        <v>4961</v>
      </c>
    </row>
    <row x14ac:dyDescent="0.25" r="4839" customHeight="1" ht="19.5">
      <c r="A4839" s="25">
        <v>45210</v>
      </c>
      <c r="B4839" s="11" t="s">
        <v>21149</v>
      </c>
      <c r="C4839" s="11" t="s">
        <v>4867</v>
      </c>
      <c r="D4839" s="11"/>
      <c r="E4839" s="13" t="s">
        <v>21150</v>
      </c>
      <c r="F4839" s="11" t="s">
        <v>21151</v>
      </c>
      <c r="G4839" s="11" t="s">
        <v>74</v>
      </c>
      <c r="H4839" s="11"/>
      <c r="I4839" s="13" t="s">
        <v>4870</v>
      </c>
      <c r="J4839" s="11" t="s">
        <v>24</v>
      </c>
      <c r="K4839" s="11" t="s">
        <v>25</v>
      </c>
      <c r="L4839" s="11" t="s">
        <v>39</v>
      </c>
      <c r="M4839" s="11" t="s">
        <v>149</v>
      </c>
      <c r="N4839" s="11" t="s">
        <v>4871</v>
      </c>
      <c r="O4839" s="11" t="s">
        <v>29</v>
      </c>
      <c r="P4839" s="11"/>
      <c r="Q4839" s="16" t="s">
        <v>21152</v>
      </c>
      <c r="R4839" s="11" t="s">
        <v>148</v>
      </c>
      <c r="S4839" s="11" t="s">
        <v>21153</v>
      </c>
      <c r="T4839" s="11" t="s">
        <v>5339</v>
      </c>
    </row>
    <row x14ac:dyDescent="0.25" r="4840" customHeight="1" ht="19.5">
      <c r="A4840" s="25">
        <v>45210</v>
      </c>
      <c r="B4840" s="11" t="s">
        <v>21154</v>
      </c>
      <c r="C4840" s="11" t="s">
        <v>5261</v>
      </c>
      <c r="D4840" s="11"/>
      <c r="E4840" s="13" t="s">
        <v>21155</v>
      </c>
      <c r="F4840" s="11" t="s">
        <v>21156</v>
      </c>
      <c r="G4840" s="11" t="s">
        <v>74</v>
      </c>
      <c r="H4840" s="11" t="s">
        <v>13780</v>
      </c>
      <c r="I4840" s="13" t="s">
        <v>148</v>
      </c>
      <c r="J4840" s="11" t="s">
        <v>24</v>
      </c>
      <c r="K4840" s="11" t="s">
        <v>25</v>
      </c>
      <c r="L4840" s="11" t="s">
        <v>39</v>
      </c>
      <c r="M4840" s="11" t="s">
        <v>5264</v>
      </c>
      <c r="N4840" s="11" t="s">
        <v>4871</v>
      </c>
      <c r="O4840" s="11" t="s">
        <v>29</v>
      </c>
      <c r="P4840" s="11"/>
      <c r="Q4840" s="16" t="s">
        <v>21157</v>
      </c>
      <c r="R4840" s="11" t="s">
        <v>148</v>
      </c>
      <c r="S4840" s="11" t="s">
        <v>21158</v>
      </c>
      <c r="T4840" s="11" t="s">
        <v>4906</v>
      </c>
    </row>
    <row x14ac:dyDescent="0.25" r="4841" customHeight="1" ht="19.5">
      <c r="A4841" s="25">
        <v>45210</v>
      </c>
      <c r="B4841" s="11" t="s">
        <v>21159</v>
      </c>
      <c r="C4841" s="11" t="s">
        <v>4882</v>
      </c>
      <c r="D4841" s="11"/>
      <c r="E4841" s="13" t="s">
        <v>21160</v>
      </c>
      <c r="F4841" s="11" t="s">
        <v>21161</v>
      </c>
      <c r="G4841" s="11" t="s">
        <v>74</v>
      </c>
      <c r="H4841" s="11"/>
      <c r="I4841" s="13" t="s">
        <v>148</v>
      </c>
      <c r="J4841" s="11" t="s">
        <v>24</v>
      </c>
      <c r="K4841" s="11" t="s">
        <v>25</v>
      </c>
      <c r="L4841" s="11" t="s">
        <v>39</v>
      </c>
      <c r="M4841" s="11" t="s">
        <v>149</v>
      </c>
      <c r="N4841" s="11" t="s">
        <v>4871</v>
      </c>
      <c r="O4841" s="11" t="s">
        <v>29</v>
      </c>
      <c r="P4841" s="11"/>
      <c r="Q4841" s="16" t="s">
        <v>21162</v>
      </c>
      <c r="R4841" s="11" t="s">
        <v>148</v>
      </c>
      <c r="S4841" s="11" t="s">
        <v>21163</v>
      </c>
      <c r="T4841" s="11" t="s">
        <v>4880</v>
      </c>
    </row>
    <row x14ac:dyDescent="0.25" r="4842" customHeight="1" ht="19.5">
      <c r="A4842" s="25">
        <v>45210</v>
      </c>
      <c r="B4842" s="11" t="s">
        <v>21164</v>
      </c>
      <c r="C4842" s="11" t="s">
        <v>4882</v>
      </c>
      <c r="D4842" s="11"/>
      <c r="E4842" s="13" t="s">
        <v>21165</v>
      </c>
      <c r="F4842" s="11" t="s">
        <v>21166</v>
      </c>
      <c r="G4842" s="11" t="s">
        <v>74</v>
      </c>
      <c r="H4842" s="11"/>
      <c r="I4842" s="13" t="s">
        <v>148</v>
      </c>
      <c r="J4842" s="11" t="s">
        <v>24</v>
      </c>
      <c r="K4842" s="11" t="s">
        <v>25</v>
      </c>
      <c r="L4842" s="11" t="s">
        <v>39</v>
      </c>
      <c r="M4842" s="11" t="s">
        <v>149</v>
      </c>
      <c r="N4842" s="11" t="s">
        <v>4871</v>
      </c>
      <c r="O4842" s="11" t="s">
        <v>29</v>
      </c>
      <c r="P4842" s="11"/>
      <c r="Q4842" s="16" t="s">
        <v>21167</v>
      </c>
      <c r="R4842" s="11" t="s">
        <v>148</v>
      </c>
      <c r="S4842" s="11" t="s">
        <v>21168</v>
      </c>
      <c r="T4842" s="11" t="s">
        <v>4893</v>
      </c>
    </row>
    <row x14ac:dyDescent="0.25" r="4843" customHeight="1" ht="19.5">
      <c r="A4843" s="25">
        <v>45210</v>
      </c>
      <c r="B4843" s="11" t="s">
        <v>21169</v>
      </c>
      <c r="C4843" s="11" t="s">
        <v>4882</v>
      </c>
      <c r="D4843" s="11"/>
      <c r="E4843" s="13" t="s">
        <v>21170</v>
      </c>
      <c r="F4843" s="11" t="s">
        <v>21171</v>
      </c>
      <c r="G4843" s="11" t="s">
        <v>74</v>
      </c>
      <c r="H4843" s="11"/>
      <c r="I4843" s="13" t="s">
        <v>148</v>
      </c>
      <c r="J4843" s="11" t="s">
        <v>24</v>
      </c>
      <c r="K4843" s="11" t="s">
        <v>25</v>
      </c>
      <c r="L4843" s="11" t="s">
        <v>39</v>
      </c>
      <c r="M4843" s="11" t="s">
        <v>149</v>
      </c>
      <c r="N4843" s="11" t="s">
        <v>4871</v>
      </c>
      <c r="O4843" s="11" t="s">
        <v>29</v>
      </c>
      <c r="P4843" s="11"/>
      <c r="Q4843" s="16" t="s">
        <v>21172</v>
      </c>
      <c r="R4843" s="11" t="s">
        <v>148</v>
      </c>
      <c r="S4843" s="11" t="s">
        <v>21173</v>
      </c>
      <c r="T4843" s="11" t="s">
        <v>5339</v>
      </c>
    </row>
    <row x14ac:dyDescent="0.25" r="4844" customHeight="1" ht="19.5">
      <c r="A4844" s="25">
        <v>45210</v>
      </c>
      <c r="B4844" s="11" t="s">
        <v>21174</v>
      </c>
      <c r="C4844" s="11" t="s">
        <v>4882</v>
      </c>
      <c r="D4844" s="11"/>
      <c r="E4844" s="13" t="s">
        <v>21175</v>
      </c>
      <c r="F4844" s="11" t="s">
        <v>21176</v>
      </c>
      <c r="G4844" s="11" t="s">
        <v>74</v>
      </c>
      <c r="H4844" s="11" t="s">
        <v>86</v>
      </c>
      <c r="I4844" s="13" t="s">
        <v>148</v>
      </c>
      <c r="J4844" s="11" t="s">
        <v>24</v>
      </c>
      <c r="K4844" s="11" t="s">
        <v>25</v>
      </c>
      <c r="L4844" s="11" t="s">
        <v>39</v>
      </c>
      <c r="M4844" s="11" t="s">
        <v>149</v>
      </c>
      <c r="N4844" s="11" t="s">
        <v>4871</v>
      </c>
      <c r="O4844" s="11" t="s">
        <v>29</v>
      </c>
      <c r="P4844" s="11"/>
      <c r="Q4844" s="16" t="s">
        <v>21177</v>
      </c>
      <c r="R4844" s="11" t="s">
        <v>148</v>
      </c>
      <c r="S4844" s="11" t="s">
        <v>21178</v>
      </c>
      <c r="T4844" s="11" t="s">
        <v>4989</v>
      </c>
    </row>
    <row x14ac:dyDescent="0.25" r="4845" customHeight="1" ht="19.5">
      <c r="A4845" s="25">
        <v>45210</v>
      </c>
      <c r="B4845" s="11" t="s">
        <v>21179</v>
      </c>
      <c r="C4845" s="11" t="s">
        <v>4882</v>
      </c>
      <c r="D4845" s="11"/>
      <c r="E4845" s="13" t="s">
        <v>21180</v>
      </c>
      <c r="F4845" s="11" t="s">
        <v>3509</v>
      </c>
      <c r="G4845" s="11" t="s">
        <v>74</v>
      </c>
      <c r="H4845" s="11" t="s">
        <v>86</v>
      </c>
      <c r="I4845" s="13" t="s">
        <v>87</v>
      </c>
      <c r="J4845" s="11" t="s">
        <v>24</v>
      </c>
      <c r="K4845" s="11" t="s">
        <v>25</v>
      </c>
      <c r="L4845" s="11" t="s">
        <v>39</v>
      </c>
      <c r="M4845" s="11" t="s">
        <v>149</v>
      </c>
      <c r="N4845" s="11" t="s">
        <v>4871</v>
      </c>
      <c r="O4845" s="11" t="s">
        <v>29</v>
      </c>
      <c r="P4845" s="11"/>
      <c r="Q4845" s="16" t="s">
        <v>21181</v>
      </c>
      <c r="R4845" s="11" t="s">
        <v>148</v>
      </c>
      <c r="S4845" s="11" t="s">
        <v>21182</v>
      </c>
      <c r="T4845" s="11" t="s">
        <v>4893</v>
      </c>
    </row>
    <row x14ac:dyDescent="0.25" r="4846" customHeight="1" ht="19.5">
      <c r="A4846" s="25">
        <v>45210</v>
      </c>
      <c r="B4846" s="11" t="s">
        <v>21183</v>
      </c>
      <c r="C4846" s="11" t="s">
        <v>4882</v>
      </c>
      <c r="D4846" s="11"/>
      <c r="E4846" s="13" t="s">
        <v>21184</v>
      </c>
      <c r="F4846" s="11" t="s">
        <v>21185</v>
      </c>
      <c r="G4846" s="11" t="s">
        <v>74</v>
      </c>
      <c r="H4846" s="11" t="s">
        <v>86</v>
      </c>
      <c r="I4846" s="13" t="s">
        <v>148</v>
      </c>
      <c r="J4846" s="11" t="s">
        <v>24</v>
      </c>
      <c r="K4846" s="11" t="s">
        <v>25</v>
      </c>
      <c r="L4846" s="11" t="s">
        <v>39</v>
      </c>
      <c r="M4846" s="11" t="s">
        <v>149</v>
      </c>
      <c r="N4846" s="11" t="s">
        <v>4871</v>
      </c>
      <c r="O4846" s="11" t="s">
        <v>29</v>
      </c>
      <c r="P4846" s="11"/>
      <c r="Q4846" s="16" t="s">
        <v>21186</v>
      </c>
      <c r="R4846" s="11" t="s">
        <v>148</v>
      </c>
      <c r="S4846" s="11" t="s">
        <v>21187</v>
      </c>
      <c r="T4846" s="11" t="s">
        <v>4906</v>
      </c>
    </row>
    <row x14ac:dyDescent="0.25" r="4847" customHeight="1" ht="19.5">
      <c r="A4847" s="25">
        <v>45210</v>
      </c>
      <c r="B4847" s="11" t="s">
        <v>21188</v>
      </c>
      <c r="C4847" s="11" t="s">
        <v>5288</v>
      </c>
      <c r="D4847" s="11"/>
      <c r="E4847" s="13">
        <v>13872638683</v>
      </c>
      <c r="F4847" s="11"/>
      <c r="G4847" s="11"/>
      <c r="H4847" s="11"/>
      <c r="I4847" s="13" t="s">
        <v>615</v>
      </c>
      <c r="J4847" s="11" t="s">
        <v>24</v>
      </c>
      <c r="K4847" s="11" t="s">
        <v>25</v>
      </c>
      <c r="L4847" s="11" t="s">
        <v>39</v>
      </c>
      <c r="M4847" s="11" t="s">
        <v>27</v>
      </c>
      <c r="N4847" s="11" t="s">
        <v>4871</v>
      </c>
      <c r="O4847" s="11" t="s">
        <v>29</v>
      </c>
      <c r="P4847" s="11"/>
      <c r="Q4847" s="16" t="s">
        <v>21189</v>
      </c>
      <c r="R4847" s="11" t="s">
        <v>148</v>
      </c>
      <c r="S4847" s="11" t="s">
        <v>21190</v>
      </c>
      <c r="T4847" s="11" t="s">
        <v>5291</v>
      </c>
    </row>
    <row x14ac:dyDescent="0.25" r="4848" customHeight="1" ht="19.5">
      <c r="A4848" s="25">
        <v>45210</v>
      </c>
      <c r="B4848" s="11" t="s">
        <v>21191</v>
      </c>
      <c r="C4848" s="11" t="s">
        <v>5086</v>
      </c>
      <c r="D4848" s="11"/>
      <c r="E4848" s="13" t="s">
        <v>21192</v>
      </c>
      <c r="F4848" s="11" t="s">
        <v>21193</v>
      </c>
      <c r="G4848" s="11" t="s">
        <v>74</v>
      </c>
      <c r="H4848" s="11" t="s">
        <v>121</v>
      </c>
      <c r="I4848" s="13" t="s">
        <v>148</v>
      </c>
      <c r="J4848" s="11" t="s">
        <v>24</v>
      </c>
      <c r="K4848" s="11" t="s">
        <v>25</v>
      </c>
      <c r="L4848" s="11" t="s">
        <v>39</v>
      </c>
      <c r="M4848" s="11" t="s">
        <v>149</v>
      </c>
      <c r="N4848" s="11" t="s">
        <v>4871</v>
      </c>
      <c r="O4848" s="11" t="s">
        <v>29</v>
      </c>
      <c r="P4848" s="11"/>
      <c r="Q4848" s="16" t="s">
        <v>21194</v>
      </c>
      <c r="R4848" s="11" t="s">
        <v>148</v>
      </c>
      <c r="S4848" s="11" t="s">
        <v>21195</v>
      </c>
      <c r="T4848" s="11" t="s">
        <v>4928</v>
      </c>
    </row>
    <row x14ac:dyDescent="0.25" r="4849" customHeight="1" ht="19.5">
      <c r="A4849" s="25">
        <v>45210</v>
      </c>
      <c r="B4849" s="11" t="s">
        <v>21196</v>
      </c>
      <c r="C4849" s="11" t="s">
        <v>5086</v>
      </c>
      <c r="D4849" s="11"/>
      <c r="E4849" s="13" t="s">
        <v>21197</v>
      </c>
      <c r="F4849" s="11" t="s">
        <v>21198</v>
      </c>
      <c r="G4849" s="11" t="s">
        <v>74</v>
      </c>
      <c r="H4849" s="11"/>
      <c r="I4849" s="13" t="s">
        <v>148</v>
      </c>
      <c r="J4849" s="11" t="s">
        <v>24</v>
      </c>
      <c r="K4849" s="11" t="s">
        <v>25</v>
      </c>
      <c r="L4849" s="11" t="s">
        <v>39</v>
      </c>
      <c r="M4849" s="11" t="s">
        <v>149</v>
      </c>
      <c r="N4849" s="11" t="s">
        <v>4871</v>
      </c>
      <c r="O4849" s="11" t="s">
        <v>29</v>
      </c>
      <c r="P4849" s="11"/>
      <c r="Q4849" s="16" t="s">
        <v>21199</v>
      </c>
      <c r="R4849" s="11" t="s">
        <v>148</v>
      </c>
      <c r="S4849" s="11" t="s">
        <v>21200</v>
      </c>
      <c r="T4849" s="11" t="s">
        <v>4887</v>
      </c>
    </row>
    <row x14ac:dyDescent="0.25" r="4850" customHeight="1" ht="19.5">
      <c r="A4850" s="25">
        <v>45210</v>
      </c>
      <c r="B4850" s="11" t="s">
        <v>21201</v>
      </c>
      <c r="C4850" s="11" t="s">
        <v>4867</v>
      </c>
      <c r="D4850" s="11"/>
      <c r="E4850" s="13" t="s">
        <v>21202</v>
      </c>
      <c r="F4850" s="11" t="s">
        <v>21203</v>
      </c>
      <c r="G4850" s="11" t="s">
        <v>74</v>
      </c>
      <c r="H4850" s="11"/>
      <c r="I4850" s="13" t="s">
        <v>4870</v>
      </c>
      <c r="J4850" s="11" t="s">
        <v>24</v>
      </c>
      <c r="K4850" s="11" t="s">
        <v>25</v>
      </c>
      <c r="L4850" s="11" t="s">
        <v>39</v>
      </c>
      <c r="M4850" s="11" t="s">
        <v>149</v>
      </c>
      <c r="N4850" s="11" t="s">
        <v>4871</v>
      </c>
      <c r="O4850" s="11" t="s">
        <v>29</v>
      </c>
      <c r="P4850" s="11"/>
      <c r="Q4850" s="16" t="s">
        <v>21204</v>
      </c>
      <c r="R4850" s="11" t="s">
        <v>42</v>
      </c>
      <c r="S4850" s="11" t="s">
        <v>21205</v>
      </c>
      <c r="T4850" s="11" t="s">
        <v>4899</v>
      </c>
    </row>
    <row x14ac:dyDescent="0.25" r="4851" customHeight="1" ht="19.5">
      <c r="A4851" s="25">
        <v>45210</v>
      </c>
      <c r="B4851" s="11" t="s">
        <v>21206</v>
      </c>
      <c r="C4851" s="11" t="s">
        <v>5117</v>
      </c>
      <c r="D4851" s="11"/>
      <c r="E4851" s="13" t="s">
        <v>21207</v>
      </c>
      <c r="F4851" s="11" t="s">
        <v>21208</v>
      </c>
      <c r="G4851" s="11" t="s">
        <v>74</v>
      </c>
      <c r="H4851" s="11" t="s">
        <v>98</v>
      </c>
      <c r="I4851" s="13" t="s">
        <v>4975</v>
      </c>
      <c r="J4851" s="11" t="s">
        <v>24</v>
      </c>
      <c r="K4851" s="11" t="s">
        <v>25</v>
      </c>
      <c r="L4851" s="11" t="s">
        <v>39</v>
      </c>
      <c r="M4851" s="11" t="s">
        <v>149</v>
      </c>
      <c r="N4851" s="11" t="s">
        <v>4871</v>
      </c>
      <c r="O4851" s="11" t="s">
        <v>29</v>
      </c>
      <c r="P4851" s="11"/>
      <c r="Q4851" s="16" t="s">
        <v>21209</v>
      </c>
      <c r="R4851" s="11" t="s">
        <v>148</v>
      </c>
      <c r="S4851" s="11" t="s">
        <v>21210</v>
      </c>
      <c r="T4851" s="11" t="s">
        <v>4893</v>
      </c>
    </row>
    <row x14ac:dyDescent="0.25" r="4852" customHeight="1" ht="19.5">
      <c r="A4852" s="25">
        <v>45210</v>
      </c>
      <c r="B4852" s="11" t="s">
        <v>21211</v>
      </c>
      <c r="C4852" s="11" t="s">
        <v>5117</v>
      </c>
      <c r="D4852" s="11"/>
      <c r="E4852" s="13" t="s">
        <v>21212</v>
      </c>
      <c r="F4852" s="11" t="s">
        <v>21213</v>
      </c>
      <c r="G4852" s="11" t="s">
        <v>74</v>
      </c>
      <c r="H4852" s="11" t="s">
        <v>121</v>
      </c>
      <c r="I4852" s="13" t="s">
        <v>4975</v>
      </c>
      <c r="J4852" s="11" t="s">
        <v>24</v>
      </c>
      <c r="K4852" s="11" t="s">
        <v>25</v>
      </c>
      <c r="L4852" s="11" t="s">
        <v>39</v>
      </c>
      <c r="M4852" s="11" t="s">
        <v>149</v>
      </c>
      <c r="N4852" s="11" t="s">
        <v>4871</v>
      </c>
      <c r="O4852" s="11" t="s">
        <v>29</v>
      </c>
      <c r="P4852" s="11"/>
      <c r="Q4852" s="16" t="s">
        <v>21214</v>
      </c>
      <c r="R4852" s="11" t="s">
        <v>148</v>
      </c>
      <c r="S4852" s="11" t="s">
        <v>21215</v>
      </c>
      <c r="T4852" s="11" t="s">
        <v>4961</v>
      </c>
    </row>
    <row x14ac:dyDescent="0.25" r="4853" customHeight="1" ht="19.5">
      <c r="A4853" s="25">
        <v>45210</v>
      </c>
      <c r="B4853" s="11" t="s">
        <v>21216</v>
      </c>
      <c r="C4853" s="11" t="s">
        <v>4867</v>
      </c>
      <c r="D4853" s="11"/>
      <c r="E4853" s="13" t="s">
        <v>21217</v>
      </c>
      <c r="F4853" s="11" t="s">
        <v>21218</v>
      </c>
      <c r="G4853" s="11" t="s">
        <v>74</v>
      </c>
      <c r="H4853" s="11" t="s">
        <v>86</v>
      </c>
      <c r="I4853" s="13" t="s">
        <v>4870</v>
      </c>
      <c r="J4853" s="11" t="s">
        <v>24</v>
      </c>
      <c r="K4853" s="11" t="s">
        <v>25</v>
      </c>
      <c r="L4853" s="11" t="s">
        <v>39</v>
      </c>
      <c r="M4853" s="11" t="s">
        <v>149</v>
      </c>
      <c r="N4853" s="11" t="s">
        <v>4871</v>
      </c>
      <c r="O4853" s="11" t="s">
        <v>29</v>
      </c>
      <c r="P4853" s="11"/>
      <c r="Q4853" s="16" t="s">
        <v>21219</v>
      </c>
      <c r="R4853" s="11" t="s">
        <v>148</v>
      </c>
      <c r="S4853" s="11" t="s">
        <v>21220</v>
      </c>
      <c r="T4853" s="11" t="s">
        <v>6808</v>
      </c>
    </row>
    <row x14ac:dyDescent="0.25" r="4854" customHeight="1" ht="19.5">
      <c r="A4854" s="25">
        <v>45210</v>
      </c>
      <c r="B4854" s="11" t="s">
        <v>21221</v>
      </c>
      <c r="C4854" s="11" t="s">
        <v>4867</v>
      </c>
      <c r="D4854" s="11"/>
      <c r="E4854" s="13" t="s">
        <v>21222</v>
      </c>
      <c r="F4854" s="11" t="s">
        <v>21223</v>
      </c>
      <c r="G4854" s="11" t="s">
        <v>74</v>
      </c>
      <c r="H4854" s="11"/>
      <c r="I4854" s="13" t="s">
        <v>4870</v>
      </c>
      <c r="J4854" s="11" t="s">
        <v>24</v>
      </c>
      <c r="K4854" s="11" t="s">
        <v>25</v>
      </c>
      <c r="L4854" s="11" t="s">
        <v>39</v>
      </c>
      <c r="M4854" s="11" t="s">
        <v>149</v>
      </c>
      <c r="N4854" s="11" t="s">
        <v>4871</v>
      </c>
      <c r="O4854" s="11" t="s">
        <v>29</v>
      </c>
      <c r="P4854" s="11"/>
      <c r="Q4854" s="16" t="s">
        <v>21224</v>
      </c>
      <c r="R4854" s="11" t="s">
        <v>148</v>
      </c>
      <c r="S4854" s="11" t="s">
        <v>21225</v>
      </c>
      <c r="T4854" s="11" t="s">
        <v>6803</v>
      </c>
    </row>
    <row x14ac:dyDescent="0.25" r="4855" customHeight="1" ht="19.5">
      <c r="A4855" s="25">
        <v>45210</v>
      </c>
      <c r="B4855" s="11" t="s">
        <v>21226</v>
      </c>
      <c r="C4855" s="11" t="s">
        <v>4882</v>
      </c>
      <c r="D4855" s="11"/>
      <c r="E4855" s="13" t="s">
        <v>21227</v>
      </c>
      <c r="F4855" s="11" t="s">
        <v>21228</v>
      </c>
      <c r="G4855" s="11" t="s">
        <v>74</v>
      </c>
      <c r="H4855" s="11" t="s">
        <v>13780</v>
      </c>
      <c r="I4855" s="13" t="s">
        <v>148</v>
      </c>
      <c r="J4855" s="11" t="s">
        <v>24</v>
      </c>
      <c r="K4855" s="11" t="s">
        <v>25</v>
      </c>
      <c r="L4855" s="11" t="s">
        <v>39</v>
      </c>
      <c r="M4855" s="11" t="s">
        <v>149</v>
      </c>
      <c r="N4855" s="11" t="s">
        <v>4871</v>
      </c>
      <c r="O4855" s="11" t="s">
        <v>29</v>
      </c>
      <c r="P4855" s="11"/>
      <c r="Q4855" s="16" t="s">
        <v>21229</v>
      </c>
      <c r="R4855" s="11" t="s">
        <v>148</v>
      </c>
      <c r="S4855" s="11" t="s">
        <v>21230</v>
      </c>
      <c r="T4855" s="11" t="s">
        <v>4961</v>
      </c>
    </row>
    <row x14ac:dyDescent="0.25" r="4856" customHeight="1" ht="19.5">
      <c r="A4856" s="25">
        <v>45210</v>
      </c>
      <c r="B4856" s="11" t="s">
        <v>21231</v>
      </c>
      <c r="C4856" s="11" t="s">
        <v>5060</v>
      </c>
      <c r="D4856" s="11"/>
      <c r="E4856" s="13" t="s">
        <v>21232</v>
      </c>
      <c r="F4856" s="11" t="s">
        <v>21233</v>
      </c>
      <c r="G4856" s="11" t="s">
        <v>74</v>
      </c>
      <c r="H4856" s="11" t="s">
        <v>98</v>
      </c>
      <c r="I4856" s="13" t="s">
        <v>4975</v>
      </c>
      <c r="J4856" s="11" t="s">
        <v>24</v>
      </c>
      <c r="K4856" s="11" t="s">
        <v>25</v>
      </c>
      <c r="L4856" s="11" t="s">
        <v>39</v>
      </c>
      <c r="M4856" s="11" t="s">
        <v>149</v>
      </c>
      <c r="N4856" s="11" t="s">
        <v>4871</v>
      </c>
      <c r="O4856" s="11" t="s">
        <v>29</v>
      </c>
      <c r="P4856" s="11"/>
      <c r="Q4856" s="16" t="s">
        <v>21234</v>
      </c>
      <c r="R4856" s="11" t="s">
        <v>148</v>
      </c>
      <c r="S4856" s="11" t="s">
        <v>21235</v>
      </c>
      <c r="T4856" s="11" t="s">
        <v>4893</v>
      </c>
    </row>
    <row x14ac:dyDescent="0.25" r="4857" customHeight="1" ht="19.5">
      <c r="A4857" s="25">
        <v>45210</v>
      </c>
      <c r="B4857" s="11" t="s">
        <v>21236</v>
      </c>
      <c r="C4857" s="11" t="s">
        <v>4867</v>
      </c>
      <c r="D4857" s="11"/>
      <c r="E4857" s="13" t="s">
        <v>21237</v>
      </c>
      <c r="F4857" s="11" t="s">
        <v>21238</v>
      </c>
      <c r="G4857" s="11" t="s">
        <v>74</v>
      </c>
      <c r="H4857" s="11"/>
      <c r="I4857" s="13" t="s">
        <v>4870</v>
      </c>
      <c r="J4857" s="11" t="s">
        <v>24</v>
      </c>
      <c r="K4857" s="11" t="s">
        <v>25</v>
      </c>
      <c r="L4857" s="11" t="s">
        <v>39</v>
      </c>
      <c r="M4857" s="11" t="s">
        <v>149</v>
      </c>
      <c r="N4857" s="11" t="s">
        <v>4871</v>
      </c>
      <c r="O4857" s="11" t="s">
        <v>29</v>
      </c>
      <c r="P4857" s="11"/>
      <c r="Q4857" s="16" t="s">
        <v>21239</v>
      </c>
      <c r="R4857" s="11" t="s">
        <v>148</v>
      </c>
      <c r="S4857" s="11" t="s">
        <v>21240</v>
      </c>
      <c r="T4857" s="11" t="s">
        <v>5339</v>
      </c>
    </row>
    <row x14ac:dyDescent="0.25" r="4858" customHeight="1" ht="19.5">
      <c r="A4858" s="25">
        <v>45210</v>
      </c>
      <c r="B4858" s="11" t="s">
        <v>21241</v>
      </c>
      <c r="C4858" s="11" t="s">
        <v>5117</v>
      </c>
      <c r="D4858" s="11"/>
      <c r="E4858" s="13" t="s">
        <v>21242</v>
      </c>
      <c r="F4858" s="11" t="s">
        <v>21243</v>
      </c>
      <c r="G4858" s="11" t="s">
        <v>2674</v>
      </c>
      <c r="H4858" s="11"/>
      <c r="I4858" s="13" t="s">
        <v>5222</v>
      </c>
      <c r="J4858" s="11" t="s">
        <v>24</v>
      </c>
      <c r="K4858" s="11" t="s">
        <v>25</v>
      </c>
      <c r="L4858" s="11" t="s">
        <v>39</v>
      </c>
      <c r="M4858" s="11" t="s">
        <v>149</v>
      </c>
      <c r="N4858" s="11" t="s">
        <v>4871</v>
      </c>
      <c r="O4858" s="11" t="s">
        <v>29</v>
      </c>
      <c r="P4858" s="11"/>
      <c r="Q4858" s="16" t="s">
        <v>21244</v>
      </c>
      <c r="R4858" s="11" t="s">
        <v>148</v>
      </c>
      <c r="S4858" s="11" t="s">
        <v>21245</v>
      </c>
      <c r="T4858" s="11" t="s">
        <v>4887</v>
      </c>
    </row>
    <row x14ac:dyDescent="0.25" r="4859" customHeight="1" ht="19.5">
      <c r="A4859" s="25">
        <v>45210</v>
      </c>
      <c r="B4859" s="11" t="s">
        <v>21246</v>
      </c>
      <c r="C4859" s="11" t="s">
        <v>4882</v>
      </c>
      <c r="D4859" s="11"/>
      <c r="E4859" s="13">
        <v>15871602441</v>
      </c>
      <c r="F4859" s="11"/>
      <c r="G4859" s="11"/>
      <c r="H4859" s="11"/>
      <c r="I4859" s="13" t="s">
        <v>148</v>
      </c>
      <c r="J4859" s="11" t="s">
        <v>24</v>
      </c>
      <c r="K4859" s="11" t="s">
        <v>25</v>
      </c>
      <c r="L4859" s="11" t="s">
        <v>39</v>
      </c>
      <c r="M4859" s="11" t="s">
        <v>149</v>
      </c>
      <c r="N4859" s="11" t="s">
        <v>4871</v>
      </c>
      <c r="O4859" s="11" t="s">
        <v>29</v>
      </c>
      <c r="P4859" s="11"/>
      <c r="Q4859" s="16" t="s">
        <v>21247</v>
      </c>
      <c r="R4859" s="11" t="s">
        <v>148</v>
      </c>
      <c r="S4859" s="11" t="s">
        <v>21248</v>
      </c>
      <c r="T4859" s="11" t="s">
        <v>5339</v>
      </c>
    </row>
    <row x14ac:dyDescent="0.25" r="4860" customHeight="1" ht="19.5">
      <c r="A4860" s="25">
        <v>45210</v>
      </c>
      <c r="B4860" s="11" t="s">
        <v>21249</v>
      </c>
      <c r="C4860" s="11" t="s">
        <v>5060</v>
      </c>
      <c r="D4860" s="11"/>
      <c r="E4860" s="13" t="s">
        <v>21250</v>
      </c>
      <c r="F4860" s="11" t="s">
        <v>8594</v>
      </c>
      <c r="G4860" s="11" t="s">
        <v>74</v>
      </c>
      <c r="H4860" s="11" t="s">
        <v>86</v>
      </c>
      <c r="I4860" s="13" t="s">
        <v>4975</v>
      </c>
      <c r="J4860" s="11" t="s">
        <v>24</v>
      </c>
      <c r="K4860" s="11" t="s">
        <v>25</v>
      </c>
      <c r="L4860" s="11" t="s">
        <v>39</v>
      </c>
      <c r="M4860" s="11" t="s">
        <v>149</v>
      </c>
      <c r="N4860" s="11" t="s">
        <v>4871</v>
      </c>
      <c r="O4860" s="11" t="s">
        <v>29</v>
      </c>
      <c r="P4860" s="11"/>
      <c r="Q4860" s="16" t="s">
        <v>21251</v>
      </c>
      <c r="R4860" s="11" t="s">
        <v>148</v>
      </c>
      <c r="S4860" s="11" t="s">
        <v>21252</v>
      </c>
      <c r="T4860" s="11" t="s">
        <v>4961</v>
      </c>
    </row>
    <row x14ac:dyDescent="0.25" r="4861" customHeight="1" ht="19.5">
      <c r="A4861" s="25">
        <v>45210</v>
      </c>
      <c r="B4861" s="11" t="s">
        <v>21253</v>
      </c>
      <c r="C4861" s="11" t="s">
        <v>4973</v>
      </c>
      <c r="D4861" s="11"/>
      <c r="E4861" s="13" t="s">
        <v>21254</v>
      </c>
      <c r="F4861" s="11" t="s">
        <v>21255</v>
      </c>
      <c r="G4861" s="11" t="s">
        <v>74</v>
      </c>
      <c r="H4861" s="11"/>
      <c r="I4861" s="13" t="s">
        <v>4975</v>
      </c>
      <c r="J4861" s="11" t="s">
        <v>24</v>
      </c>
      <c r="K4861" s="11" t="s">
        <v>25</v>
      </c>
      <c r="L4861" s="11" t="s">
        <v>39</v>
      </c>
      <c r="M4861" s="11" t="s">
        <v>149</v>
      </c>
      <c r="N4861" s="11" t="s">
        <v>4871</v>
      </c>
      <c r="O4861" s="11" t="s">
        <v>29</v>
      </c>
      <c r="P4861" s="11"/>
      <c r="Q4861" s="16" t="s">
        <v>21256</v>
      </c>
      <c r="R4861" s="11" t="s">
        <v>148</v>
      </c>
      <c r="S4861" s="11" t="s">
        <v>10685</v>
      </c>
      <c r="T4861" s="11" t="s">
        <v>6808</v>
      </c>
    </row>
    <row x14ac:dyDescent="0.25" r="4862" customHeight="1" ht="19.5">
      <c r="A4862" s="25">
        <v>45210</v>
      </c>
      <c r="B4862" s="11" t="s">
        <v>21257</v>
      </c>
      <c r="C4862" s="11" t="s">
        <v>4867</v>
      </c>
      <c r="D4862" s="11"/>
      <c r="E4862" s="13" t="s">
        <v>21258</v>
      </c>
      <c r="F4862" s="11" t="s">
        <v>21259</v>
      </c>
      <c r="G4862" s="11" t="s">
        <v>74</v>
      </c>
      <c r="H4862" s="11" t="s">
        <v>86</v>
      </c>
      <c r="I4862" s="13" t="s">
        <v>4870</v>
      </c>
      <c r="J4862" s="11" t="s">
        <v>24</v>
      </c>
      <c r="K4862" s="11" t="s">
        <v>25</v>
      </c>
      <c r="L4862" s="11" t="s">
        <v>39</v>
      </c>
      <c r="M4862" s="11" t="s">
        <v>149</v>
      </c>
      <c r="N4862" s="11" t="s">
        <v>4871</v>
      </c>
      <c r="O4862" s="11" t="s">
        <v>29</v>
      </c>
      <c r="P4862" s="11"/>
      <c r="Q4862" s="16" t="s">
        <v>21260</v>
      </c>
      <c r="R4862" s="11" t="s">
        <v>148</v>
      </c>
      <c r="S4862" s="11" t="s">
        <v>21261</v>
      </c>
      <c r="T4862" s="11" t="s">
        <v>4906</v>
      </c>
    </row>
    <row x14ac:dyDescent="0.25" r="4863" customHeight="1" ht="19.5">
      <c r="A4863" s="25">
        <v>45210</v>
      </c>
      <c r="B4863" s="11" t="s">
        <v>21262</v>
      </c>
      <c r="C4863" s="11" t="s">
        <v>5117</v>
      </c>
      <c r="D4863" s="11"/>
      <c r="E4863" s="13" t="s">
        <v>21263</v>
      </c>
      <c r="F4863" s="11" t="s">
        <v>21264</v>
      </c>
      <c r="G4863" s="11" t="s">
        <v>74</v>
      </c>
      <c r="H4863" s="11"/>
      <c r="I4863" s="13" t="s">
        <v>4975</v>
      </c>
      <c r="J4863" s="11" t="s">
        <v>24</v>
      </c>
      <c r="K4863" s="11" t="s">
        <v>25</v>
      </c>
      <c r="L4863" s="11" t="s">
        <v>39</v>
      </c>
      <c r="M4863" s="11" t="s">
        <v>149</v>
      </c>
      <c r="N4863" s="11" t="s">
        <v>4871</v>
      </c>
      <c r="O4863" s="11" t="s">
        <v>29</v>
      </c>
      <c r="P4863" s="11"/>
      <c r="Q4863" s="16" t="s">
        <v>21265</v>
      </c>
      <c r="R4863" s="11" t="s">
        <v>148</v>
      </c>
      <c r="S4863" s="11" t="s">
        <v>21266</v>
      </c>
      <c r="T4863" s="11" t="s">
        <v>4961</v>
      </c>
    </row>
    <row x14ac:dyDescent="0.25" r="4864" customHeight="1" ht="19.5">
      <c r="A4864" s="25">
        <v>45210</v>
      </c>
      <c r="B4864" s="11" t="s">
        <v>21267</v>
      </c>
      <c r="C4864" s="11" t="s">
        <v>5060</v>
      </c>
      <c r="D4864" s="11"/>
      <c r="E4864" s="13" t="s">
        <v>21268</v>
      </c>
      <c r="F4864" s="11" t="s">
        <v>21269</v>
      </c>
      <c r="G4864" s="11" t="s">
        <v>74</v>
      </c>
      <c r="H4864" s="11"/>
      <c r="I4864" s="13" t="s">
        <v>4975</v>
      </c>
      <c r="J4864" s="11" t="s">
        <v>24</v>
      </c>
      <c r="K4864" s="11" t="s">
        <v>25</v>
      </c>
      <c r="L4864" s="11" t="s">
        <v>39</v>
      </c>
      <c r="M4864" s="11" t="s">
        <v>149</v>
      </c>
      <c r="N4864" s="11" t="s">
        <v>4871</v>
      </c>
      <c r="O4864" s="11" t="s">
        <v>29</v>
      </c>
      <c r="P4864" s="11"/>
      <c r="Q4864" s="16" t="s">
        <v>21270</v>
      </c>
      <c r="R4864" s="11" t="s">
        <v>148</v>
      </c>
      <c r="S4864" s="11" t="s">
        <v>21271</v>
      </c>
      <c r="T4864" s="11" t="s">
        <v>4874</v>
      </c>
    </row>
    <row x14ac:dyDescent="0.25" r="4865" customHeight="1" ht="19.5">
      <c r="A4865" s="25">
        <v>45210</v>
      </c>
      <c r="B4865" s="11" t="s">
        <v>21272</v>
      </c>
      <c r="C4865" s="11" t="s">
        <v>4882</v>
      </c>
      <c r="D4865" s="11"/>
      <c r="E4865" s="13" t="s">
        <v>21273</v>
      </c>
      <c r="F4865" s="11" t="s">
        <v>21274</v>
      </c>
      <c r="G4865" s="11" t="s">
        <v>74</v>
      </c>
      <c r="H4865" s="11" t="s">
        <v>357</v>
      </c>
      <c r="I4865" s="13" t="s">
        <v>148</v>
      </c>
      <c r="J4865" s="11" t="s">
        <v>24</v>
      </c>
      <c r="K4865" s="11" t="s">
        <v>25</v>
      </c>
      <c r="L4865" s="11" t="s">
        <v>39</v>
      </c>
      <c r="M4865" s="11" t="s">
        <v>149</v>
      </c>
      <c r="N4865" s="11" t="s">
        <v>4871</v>
      </c>
      <c r="O4865" s="11" t="s">
        <v>29</v>
      </c>
      <c r="P4865" s="11"/>
      <c r="Q4865" s="16" t="s">
        <v>21275</v>
      </c>
      <c r="R4865" s="11" t="s">
        <v>148</v>
      </c>
      <c r="S4865" s="11" t="s">
        <v>21276</v>
      </c>
      <c r="T4865" s="11" t="s">
        <v>4893</v>
      </c>
    </row>
    <row x14ac:dyDescent="0.25" r="4866" customHeight="1" ht="19.5">
      <c r="A4866" s="25">
        <v>45210</v>
      </c>
      <c r="B4866" s="11" t="s">
        <v>21277</v>
      </c>
      <c r="C4866" s="11" t="s">
        <v>4867</v>
      </c>
      <c r="D4866" s="11"/>
      <c r="E4866" s="13" t="s">
        <v>21278</v>
      </c>
      <c r="F4866" s="11" t="s">
        <v>21279</v>
      </c>
      <c r="G4866" s="11" t="s">
        <v>74</v>
      </c>
      <c r="H4866" s="11" t="s">
        <v>98</v>
      </c>
      <c r="I4866" s="13" t="s">
        <v>4870</v>
      </c>
      <c r="J4866" s="11" t="s">
        <v>24</v>
      </c>
      <c r="K4866" s="11" t="s">
        <v>25</v>
      </c>
      <c r="L4866" s="11" t="s">
        <v>39</v>
      </c>
      <c r="M4866" s="11" t="s">
        <v>149</v>
      </c>
      <c r="N4866" s="11" t="s">
        <v>4871</v>
      </c>
      <c r="O4866" s="11" t="s">
        <v>29</v>
      </c>
      <c r="P4866" s="11"/>
      <c r="Q4866" s="16" t="s">
        <v>21280</v>
      </c>
      <c r="R4866" s="11" t="s">
        <v>148</v>
      </c>
      <c r="S4866" s="11" t="s">
        <v>21281</v>
      </c>
      <c r="T4866" s="11" t="s">
        <v>4961</v>
      </c>
    </row>
    <row x14ac:dyDescent="0.25" r="4867" customHeight="1" ht="19.5">
      <c r="A4867" s="25">
        <v>45210</v>
      </c>
      <c r="B4867" s="11" t="s">
        <v>21282</v>
      </c>
      <c r="C4867" s="11" t="s">
        <v>4867</v>
      </c>
      <c r="D4867" s="11"/>
      <c r="E4867" s="13" t="s">
        <v>21283</v>
      </c>
      <c r="F4867" s="11" t="s">
        <v>21284</v>
      </c>
      <c r="G4867" s="11" t="s">
        <v>74</v>
      </c>
      <c r="H4867" s="11"/>
      <c r="I4867" s="13" t="s">
        <v>4870</v>
      </c>
      <c r="J4867" s="11" t="s">
        <v>24</v>
      </c>
      <c r="K4867" s="11" t="s">
        <v>25</v>
      </c>
      <c r="L4867" s="11" t="s">
        <v>39</v>
      </c>
      <c r="M4867" s="11" t="s">
        <v>149</v>
      </c>
      <c r="N4867" s="11" t="s">
        <v>4871</v>
      </c>
      <c r="O4867" s="11" t="s">
        <v>29</v>
      </c>
      <c r="P4867" s="11"/>
      <c r="Q4867" s="16" t="s">
        <v>21285</v>
      </c>
      <c r="R4867" s="11" t="s">
        <v>148</v>
      </c>
      <c r="S4867" s="11" t="s">
        <v>21286</v>
      </c>
      <c r="T4867" s="11" t="s">
        <v>4906</v>
      </c>
    </row>
    <row x14ac:dyDescent="0.25" r="4868" customHeight="1" ht="19.5">
      <c r="A4868" s="25">
        <v>45210</v>
      </c>
      <c r="B4868" s="11" t="s">
        <v>21287</v>
      </c>
      <c r="C4868" s="11" t="s">
        <v>4923</v>
      </c>
      <c r="D4868" s="11"/>
      <c r="E4868" s="13" t="s">
        <v>21288</v>
      </c>
      <c r="F4868" s="11" t="s">
        <v>21289</v>
      </c>
      <c r="G4868" s="11" t="s">
        <v>74</v>
      </c>
      <c r="H4868" s="11"/>
      <c r="I4868" s="13" t="s">
        <v>381</v>
      </c>
      <c r="J4868" s="11" t="s">
        <v>24</v>
      </c>
      <c r="K4868" s="11" t="s">
        <v>25</v>
      </c>
      <c r="L4868" s="11" t="s">
        <v>39</v>
      </c>
      <c r="M4868" s="11" t="s">
        <v>149</v>
      </c>
      <c r="N4868" s="11" t="s">
        <v>4871</v>
      </c>
      <c r="O4868" s="11" t="s">
        <v>29</v>
      </c>
      <c r="P4868" s="11"/>
      <c r="Q4868" s="16" t="s">
        <v>21290</v>
      </c>
      <c r="R4868" s="11" t="s">
        <v>148</v>
      </c>
      <c r="S4868" s="11" t="s">
        <v>21291</v>
      </c>
      <c r="T4868" s="11" t="s">
        <v>4955</v>
      </c>
    </row>
    <row x14ac:dyDescent="0.25" r="4869" customHeight="1" ht="19.5">
      <c r="A4869" s="25">
        <v>45210</v>
      </c>
      <c r="B4869" s="11" t="s">
        <v>21292</v>
      </c>
      <c r="C4869" s="11" t="s">
        <v>4867</v>
      </c>
      <c r="D4869" s="11"/>
      <c r="E4869" s="13" t="s">
        <v>21293</v>
      </c>
      <c r="F4869" s="11" t="s">
        <v>21294</v>
      </c>
      <c r="G4869" s="11" t="s">
        <v>74</v>
      </c>
      <c r="H4869" s="11" t="s">
        <v>121</v>
      </c>
      <c r="I4869" s="13" t="s">
        <v>4870</v>
      </c>
      <c r="J4869" s="11" t="s">
        <v>24</v>
      </c>
      <c r="K4869" s="11" t="s">
        <v>25</v>
      </c>
      <c r="L4869" s="11" t="s">
        <v>39</v>
      </c>
      <c r="M4869" s="11" t="s">
        <v>149</v>
      </c>
      <c r="N4869" s="11" t="s">
        <v>4871</v>
      </c>
      <c r="O4869" s="11" t="s">
        <v>29</v>
      </c>
      <c r="P4869" s="11"/>
      <c r="Q4869" s="16" t="s">
        <v>21295</v>
      </c>
      <c r="R4869" s="11" t="s">
        <v>148</v>
      </c>
      <c r="S4869" s="11" t="s">
        <v>21296</v>
      </c>
      <c r="T4869" s="11" t="s">
        <v>4978</v>
      </c>
    </row>
    <row x14ac:dyDescent="0.25" r="4870" customHeight="1" ht="19.5">
      <c r="A4870" s="25">
        <v>45210</v>
      </c>
      <c r="B4870" s="11" t="s">
        <v>21297</v>
      </c>
      <c r="C4870" s="11" t="s">
        <v>5288</v>
      </c>
      <c r="D4870" s="11"/>
      <c r="E4870" s="13">
        <v>15671016740</v>
      </c>
      <c r="F4870" s="11" t="s">
        <v>21298</v>
      </c>
      <c r="G4870" s="11" t="s">
        <v>62</v>
      </c>
      <c r="H4870" s="11"/>
      <c r="I4870" s="13" t="s">
        <v>87</v>
      </c>
      <c r="J4870" s="11" t="s">
        <v>24</v>
      </c>
      <c r="K4870" s="11" t="s">
        <v>25</v>
      </c>
      <c r="L4870" s="11" t="s">
        <v>39</v>
      </c>
      <c r="M4870" s="11" t="s">
        <v>40</v>
      </c>
      <c r="N4870" s="11" t="s">
        <v>4871</v>
      </c>
      <c r="O4870" s="11" t="s">
        <v>29</v>
      </c>
      <c r="P4870" s="11"/>
      <c r="Q4870" s="16" t="s">
        <v>21299</v>
      </c>
      <c r="R4870" s="11" t="s">
        <v>148</v>
      </c>
      <c r="S4870" s="11" t="s">
        <v>21300</v>
      </c>
      <c r="T4870" s="11" t="s">
        <v>21301</v>
      </c>
    </row>
    <row x14ac:dyDescent="0.25" r="4871" customHeight="1" ht="19.5">
      <c r="A4871" s="25">
        <v>45210</v>
      </c>
      <c r="B4871" s="11" t="s">
        <v>21302</v>
      </c>
      <c r="C4871" s="11" t="s">
        <v>5117</v>
      </c>
      <c r="D4871" s="11"/>
      <c r="E4871" s="13" t="s">
        <v>21303</v>
      </c>
      <c r="F4871" s="11" t="s">
        <v>21304</v>
      </c>
      <c r="G4871" s="11" t="s">
        <v>74</v>
      </c>
      <c r="H4871" s="11" t="s">
        <v>13780</v>
      </c>
      <c r="I4871" s="13" t="s">
        <v>4975</v>
      </c>
      <c r="J4871" s="11" t="s">
        <v>24</v>
      </c>
      <c r="K4871" s="11" t="s">
        <v>25</v>
      </c>
      <c r="L4871" s="11" t="s">
        <v>39</v>
      </c>
      <c r="M4871" s="11" t="s">
        <v>149</v>
      </c>
      <c r="N4871" s="11" t="s">
        <v>4871</v>
      </c>
      <c r="O4871" s="11" t="s">
        <v>29</v>
      </c>
      <c r="P4871" s="11"/>
      <c r="Q4871" s="16" t="s">
        <v>21305</v>
      </c>
      <c r="R4871" s="11" t="s">
        <v>148</v>
      </c>
      <c r="S4871" s="11" t="s">
        <v>21306</v>
      </c>
      <c r="T4871" s="11" t="s">
        <v>4880</v>
      </c>
    </row>
    <row x14ac:dyDescent="0.25" r="4872" customHeight="1" ht="19.5">
      <c r="A4872" s="25">
        <v>45210</v>
      </c>
      <c r="B4872" s="11" t="s">
        <v>21307</v>
      </c>
      <c r="C4872" s="11" t="s">
        <v>4867</v>
      </c>
      <c r="D4872" s="11"/>
      <c r="E4872" s="13" t="s">
        <v>21308</v>
      </c>
      <c r="F4872" s="11" t="s">
        <v>21309</v>
      </c>
      <c r="G4872" s="11" t="s">
        <v>74</v>
      </c>
      <c r="H4872" s="11" t="s">
        <v>14041</v>
      </c>
      <c r="I4872" s="13" t="s">
        <v>4870</v>
      </c>
      <c r="J4872" s="11" t="s">
        <v>24</v>
      </c>
      <c r="K4872" s="11" t="s">
        <v>25</v>
      </c>
      <c r="L4872" s="11" t="s">
        <v>39</v>
      </c>
      <c r="M4872" s="11" t="s">
        <v>149</v>
      </c>
      <c r="N4872" s="11" t="s">
        <v>4871</v>
      </c>
      <c r="O4872" s="11" t="s">
        <v>29</v>
      </c>
      <c r="P4872" s="11"/>
      <c r="Q4872" s="16" t="s">
        <v>21310</v>
      </c>
      <c r="R4872" s="11" t="s">
        <v>148</v>
      </c>
      <c r="S4872" s="11" t="s">
        <v>21311</v>
      </c>
      <c r="T4872" s="11" t="s">
        <v>4934</v>
      </c>
    </row>
    <row x14ac:dyDescent="0.25" r="4873" customHeight="1" ht="19.5">
      <c r="A4873" s="25">
        <v>45210</v>
      </c>
      <c r="B4873" s="11" t="s">
        <v>21312</v>
      </c>
      <c r="C4873" s="11" t="s">
        <v>4867</v>
      </c>
      <c r="D4873" s="11"/>
      <c r="E4873" s="13" t="s">
        <v>21313</v>
      </c>
      <c r="F4873" s="11" t="s">
        <v>21314</v>
      </c>
      <c r="G4873" s="11" t="s">
        <v>74</v>
      </c>
      <c r="H4873" s="11"/>
      <c r="I4873" s="13" t="s">
        <v>4870</v>
      </c>
      <c r="J4873" s="11" t="s">
        <v>24</v>
      </c>
      <c r="K4873" s="11" t="s">
        <v>25</v>
      </c>
      <c r="L4873" s="11" t="s">
        <v>39</v>
      </c>
      <c r="M4873" s="11" t="s">
        <v>149</v>
      </c>
      <c r="N4873" s="11" t="s">
        <v>4871</v>
      </c>
      <c r="O4873" s="11" t="s">
        <v>29</v>
      </c>
      <c r="P4873" s="11"/>
      <c r="Q4873" s="16" t="s">
        <v>21315</v>
      </c>
      <c r="R4873" s="11" t="s">
        <v>148</v>
      </c>
      <c r="S4873" s="11" t="s">
        <v>21316</v>
      </c>
      <c r="T4873" s="11" t="s">
        <v>4874</v>
      </c>
    </row>
    <row x14ac:dyDescent="0.25" r="4874" customHeight="1" ht="19.5">
      <c r="A4874" s="25">
        <v>45210</v>
      </c>
      <c r="B4874" s="11" t="s">
        <v>21317</v>
      </c>
      <c r="C4874" s="11" t="s">
        <v>4882</v>
      </c>
      <c r="D4874" s="11"/>
      <c r="E4874" s="13" t="s">
        <v>21318</v>
      </c>
      <c r="F4874" s="11" t="s">
        <v>21319</v>
      </c>
      <c r="G4874" s="11" t="s">
        <v>74</v>
      </c>
      <c r="H4874" s="11" t="s">
        <v>98</v>
      </c>
      <c r="I4874" s="13" t="s">
        <v>3454</v>
      </c>
      <c r="J4874" s="11" t="s">
        <v>24</v>
      </c>
      <c r="K4874" s="11" t="s">
        <v>25</v>
      </c>
      <c r="L4874" s="11" t="s">
        <v>39</v>
      </c>
      <c r="M4874" s="11" t="s">
        <v>149</v>
      </c>
      <c r="N4874" s="11" t="s">
        <v>4871</v>
      </c>
      <c r="O4874" s="11" t="s">
        <v>29</v>
      </c>
      <c r="P4874" s="11"/>
      <c r="Q4874" s="16" t="s">
        <v>21320</v>
      </c>
      <c r="R4874" s="11" t="s">
        <v>148</v>
      </c>
      <c r="S4874" s="11" t="s">
        <v>21321</v>
      </c>
      <c r="T4874" s="11" t="s">
        <v>4961</v>
      </c>
    </row>
    <row x14ac:dyDescent="0.25" r="4875" customHeight="1" ht="19.5">
      <c r="A4875" s="25">
        <v>45210</v>
      </c>
      <c r="B4875" s="11" t="s">
        <v>21322</v>
      </c>
      <c r="C4875" s="11" t="s">
        <v>4923</v>
      </c>
      <c r="D4875" s="11"/>
      <c r="E4875" s="13" t="s">
        <v>21323</v>
      </c>
      <c r="F4875" s="11" t="s">
        <v>21324</v>
      </c>
      <c r="G4875" s="11" t="s">
        <v>74</v>
      </c>
      <c r="H4875" s="11"/>
      <c r="I4875" s="13" t="s">
        <v>221</v>
      </c>
      <c r="J4875" s="11" t="s">
        <v>24</v>
      </c>
      <c r="K4875" s="11" t="s">
        <v>25</v>
      </c>
      <c r="L4875" s="11" t="s">
        <v>39</v>
      </c>
      <c r="M4875" s="11" t="s">
        <v>149</v>
      </c>
      <c r="N4875" s="11" t="s">
        <v>4871</v>
      </c>
      <c r="O4875" s="11" t="s">
        <v>29</v>
      </c>
      <c r="P4875" s="11"/>
      <c r="Q4875" s="16" t="s">
        <v>21325</v>
      </c>
      <c r="R4875" s="11" t="s">
        <v>148</v>
      </c>
      <c r="S4875" s="11" t="s">
        <v>21326</v>
      </c>
      <c r="T4875" s="11" t="s">
        <v>4955</v>
      </c>
    </row>
    <row x14ac:dyDescent="0.25" r="4876" customHeight="1" ht="19.5">
      <c r="A4876" s="25">
        <v>45210</v>
      </c>
      <c r="B4876" s="11" t="s">
        <v>21327</v>
      </c>
      <c r="C4876" s="11" t="s">
        <v>5261</v>
      </c>
      <c r="D4876" s="11"/>
      <c r="E4876" s="13" t="s">
        <v>21328</v>
      </c>
      <c r="F4876" s="11" t="s">
        <v>21329</v>
      </c>
      <c r="G4876" s="11" t="s">
        <v>74</v>
      </c>
      <c r="H4876" s="11" t="s">
        <v>121</v>
      </c>
      <c r="I4876" s="13" t="s">
        <v>131</v>
      </c>
      <c r="J4876" s="11" t="s">
        <v>24</v>
      </c>
      <c r="K4876" s="11" t="s">
        <v>25</v>
      </c>
      <c r="L4876" s="11" t="s">
        <v>39</v>
      </c>
      <c r="M4876" s="11" t="s">
        <v>5264</v>
      </c>
      <c r="N4876" s="11" t="s">
        <v>4871</v>
      </c>
      <c r="O4876" s="11" t="s">
        <v>29</v>
      </c>
      <c r="P4876" s="11"/>
      <c r="Q4876" s="16" t="s">
        <v>21330</v>
      </c>
      <c r="R4876" s="11" t="s">
        <v>148</v>
      </c>
      <c r="S4876" s="11" t="s">
        <v>21331</v>
      </c>
      <c r="T4876" s="11" t="s">
        <v>4887</v>
      </c>
    </row>
    <row x14ac:dyDescent="0.25" r="4877" customHeight="1" ht="19.5">
      <c r="A4877" s="25">
        <v>45210</v>
      </c>
      <c r="B4877" s="11" t="s">
        <v>21332</v>
      </c>
      <c r="C4877" s="11" t="s">
        <v>4882</v>
      </c>
      <c r="D4877" s="11"/>
      <c r="E4877" s="13" t="s">
        <v>21333</v>
      </c>
      <c r="F4877" s="11" t="s">
        <v>21334</v>
      </c>
      <c r="G4877" s="11" t="s">
        <v>74</v>
      </c>
      <c r="H4877" s="11" t="s">
        <v>98</v>
      </c>
      <c r="I4877" s="13" t="s">
        <v>3454</v>
      </c>
      <c r="J4877" s="11" t="s">
        <v>24</v>
      </c>
      <c r="K4877" s="11" t="s">
        <v>25</v>
      </c>
      <c r="L4877" s="11" t="s">
        <v>39</v>
      </c>
      <c r="M4877" s="11" t="s">
        <v>149</v>
      </c>
      <c r="N4877" s="11" t="s">
        <v>4871</v>
      </c>
      <c r="O4877" s="11" t="s">
        <v>29</v>
      </c>
      <c r="P4877" s="11"/>
      <c r="Q4877" s="16" t="s">
        <v>21335</v>
      </c>
      <c r="R4877" s="11" t="s">
        <v>42</v>
      </c>
      <c r="S4877" s="11" t="s">
        <v>21336</v>
      </c>
      <c r="T4877" s="11" t="s">
        <v>4899</v>
      </c>
    </row>
    <row x14ac:dyDescent="0.25" r="4878" customHeight="1" ht="19.5">
      <c r="A4878" s="25">
        <v>45210</v>
      </c>
      <c r="B4878" s="11" t="s">
        <v>21337</v>
      </c>
      <c r="C4878" s="11" t="s">
        <v>5117</v>
      </c>
      <c r="D4878" s="11"/>
      <c r="E4878" s="13" t="s">
        <v>21338</v>
      </c>
      <c r="F4878" s="11" t="s">
        <v>21339</v>
      </c>
      <c r="G4878" s="11" t="s">
        <v>74</v>
      </c>
      <c r="H4878" s="11" t="s">
        <v>457</v>
      </c>
      <c r="I4878" s="13" t="s">
        <v>4975</v>
      </c>
      <c r="J4878" s="11" t="s">
        <v>24</v>
      </c>
      <c r="K4878" s="11" t="s">
        <v>25</v>
      </c>
      <c r="L4878" s="11" t="s">
        <v>39</v>
      </c>
      <c r="M4878" s="11" t="s">
        <v>149</v>
      </c>
      <c r="N4878" s="11" t="s">
        <v>4871</v>
      </c>
      <c r="O4878" s="11" t="s">
        <v>29</v>
      </c>
      <c r="P4878" s="11"/>
      <c r="Q4878" s="16" t="s">
        <v>21340</v>
      </c>
      <c r="R4878" s="11" t="s">
        <v>42</v>
      </c>
      <c r="S4878" s="11" t="s">
        <v>21341</v>
      </c>
      <c r="T4878" s="11" t="s">
        <v>4899</v>
      </c>
    </row>
    <row x14ac:dyDescent="0.25" r="4879" customHeight="1" ht="19.5">
      <c r="A4879" s="25">
        <v>45210</v>
      </c>
      <c r="B4879" s="11" t="s">
        <v>21342</v>
      </c>
      <c r="C4879" s="11" t="s">
        <v>4867</v>
      </c>
      <c r="D4879" s="11"/>
      <c r="E4879" s="13" t="s">
        <v>21343</v>
      </c>
      <c r="F4879" s="11" t="s">
        <v>21344</v>
      </c>
      <c r="G4879" s="11" t="s">
        <v>74</v>
      </c>
      <c r="H4879" s="11" t="s">
        <v>98</v>
      </c>
      <c r="I4879" s="13" t="s">
        <v>4870</v>
      </c>
      <c r="J4879" s="11" t="s">
        <v>24</v>
      </c>
      <c r="K4879" s="11" t="s">
        <v>25</v>
      </c>
      <c r="L4879" s="11" t="s">
        <v>39</v>
      </c>
      <c r="M4879" s="11" t="s">
        <v>149</v>
      </c>
      <c r="N4879" s="11" t="s">
        <v>4871</v>
      </c>
      <c r="O4879" s="11" t="s">
        <v>29</v>
      </c>
      <c r="P4879" s="11"/>
      <c r="Q4879" s="16" t="s">
        <v>21345</v>
      </c>
      <c r="R4879" s="11" t="s">
        <v>42</v>
      </c>
      <c r="S4879" s="11" t="s">
        <v>21346</v>
      </c>
      <c r="T4879" s="11" t="s">
        <v>4899</v>
      </c>
    </row>
    <row x14ac:dyDescent="0.25" r="4880" customHeight="1" ht="19.5">
      <c r="A4880" s="25">
        <v>45210</v>
      </c>
      <c r="B4880" s="11" t="s">
        <v>21347</v>
      </c>
      <c r="C4880" s="11" t="s">
        <v>4882</v>
      </c>
      <c r="D4880" s="11"/>
      <c r="E4880" s="13" t="s">
        <v>21348</v>
      </c>
      <c r="F4880" s="11" t="s">
        <v>21349</v>
      </c>
      <c r="G4880" s="11" t="s">
        <v>74</v>
      </c>
      <c r="H4880" s="11"/>
      <c r="I4880" s="13" t="s">
        <v>148</v>
      </c>
      <c r="J4880" s="11" t="s">
        <v>24</v>
      </c>
      <c r="K4880" s="11" t="s">
        <v>25</v>
      </c>
      <c r="L4880" s="11" t="s">
        <v>39</v>
      </c>
      <c r="M4880" s="11" t="s">
        <v>149</v>
      </c>
      <c r="N4880" s="11" t="s">
        <v>4871</v>
      </c>
      <c r="O4880" s="11" t="s">
        <v>29</v>
      </c>
      <c r="P4880" s="11"/>
      <c r="Q4880" s="16" t="s">
        <v>21350</v>
      </c>
      <c r="R4880" s="11" t="s">
        <v>148</v>
      </c>
      <c r="S4880" s="11" t="s">
        <v>21351</v>
      </c>
      <c r="T4880" s="11" t="s">
        <v>21352</v>
      </c>
    </row>
    <row x14ac:dyDescent="0.25" r="4881" customHeight="1" ht="19.5">
      <c r="A4881" s="25">
        <v>45210</v>
      </c>
      <c r="B4881" s="11" t="s">
        <v>21353</v>
      </c>
      <c r="C4881" s="11" t="s">
        <v>4867</v>
      </c>
      <c r="D4881" s="11"/>
      <c r="E4881" s="13" t="s">
        <v>21354</v>
      </c>
      <c r="F4881" s="11" t="s">
        <v>21355</v>
      </c>
      <c r="G4881" s="11" t="s">
        <v>74</v>
      </c>
      <c r="H4881" s="11"/>
      <c r="I4881" s="13" t="s">
        <v>4870</v>
      </c>
      <c r="J4881" s="11" t="s">
        <v>24</v>
      </c>
      <c r="K4881" s="11" t="s">
        <v>25</v>
      </c>
      <c r="L4881" s="11" t="s">
        <v>39</v>
      </c>
      <c r="M4881" s="11" t="s">
        <v>149</v>
      </c>
      <c r="N4881" s="11" t="s">
        <v>4871</v>
      </c>
      <c r="O4881" s="11" t="s">
        <v>29</v>
      </c>
      <c r="P4881" s="11"/>
      <c r="Q4881" s="16" t="s">
        <v>21356</v>
      </c>
      <c r="R4881" s="11" t="s">
        <v>148</v>
      </c>
      <c r="S4881" s="11" t="s">
        <v>21357</v>
      </c>
      <c r="T4881" s="11" t="s">
        <v>4961</v>
      </c>
    </row>
    <row x14ac:dyDescent="0.25" r="4882" customHeight="1" ht="19.5">
      <c r="A4882" s="25">
        <v>45210</v>
      </c>
      <c r="B4882" s="11" t="s">
        <v>21358</v>
      </c>
      <c r="C4882" s="11" t="s">
        <v>4867</v>
      </c>
      <c r="D4882" s="11"/>
      <c r="E4882" s="13" t="s">
        <v>21359</v>
      </c>
      <c r="F4882" s="11" t="s">
        <v>21360</v>
      </c>
      <c r="G4882" s="11" t="s">
        <v>74</v>
      </c>
      <c r="H4882" s="11" t="s">
        <v>98</v>
      </c>
      <c r="I4882" s="13" t="s">
        <v>4870</v>
      </c>
      <c r="J4882" s="11" t="s">
        <v>24</v>
      </c>
      <c r="K4882" s="11" t="s">
        <v>25</v>
      </c>
      <c r="L4882" s="11" t="s">
        <v>39</v>
      </c>
      <c r="M4882" s="11" t="s">
        <v>149</v>
      </c>
      <c r="N4882" s="11" t="s">
        <v>4871</v>
      </c>
      <c r="O4882" s="11" t="s">
        <v>29</v>
      </c>
      <c r="P4882" s="11"/>
      <c r="Q4882" s="16" t="s">
        <v>21361</v>
      </c>
      <c r="R4882" s="11" t="s">
        <v>148</v>
      </c>
      <c r="S4882" s="11" t="s">
        <v>21362</v>
      </c>
      <c r="T4882" s="11" t="s">
        <v>4906</v>
      </c>
    </row>
    <row x14ac:dyDescent="0.25" r="4883" customHeight="1" ht="19.5">
      <c r="A4883" s="25">
        <v>45210</v>
      </c>
      <c r="B4883" s="11" t="s">
        <v>21363</v>
      </c>
      <c r="C4883" s="11" t="s">
        <v>4867</v>
      </c>
      <c r="D4883" s="11"/>
      <c r="E4883" s="13" t="s">
        <v>21364</v>
      </c>
      <c r="F4883" s="11" t="s">
        <v>21365</v>
      </c>
      <c r="G4883" s="11" t="s">
        <v>74</v>
      </c>
      <c r="H4883" s="11"/>
      <c r="I4883" s="13" t="s">
        <v>4870</v>
      </c>
      <c r="J4883" s="11" t="s">
        <v>24</v>
      </c>
      <c r="K4883" s="11" t="s">
        <v>25</v>
      </c>
      <c r="L4883" s="11" t="s">
        <v>39</v>
      </c>
      <c r="M4883" s="11" t="s">
        <v>149</v>
      </c>
      <c r="N4883" s="11" t="s">
        <v>4871</v>
      </c>
      <c r="O4883" s="11" t="s">
        <v>29</v>
      </c>
      <c r="P4883" s="11"/>
      <c r="Q4883" s="16" t="s">
        <v>21366</v>
      </c>
      <c r="R4883" s="11" t="s">
        <v>148</v>
      </c>
      <c r="S4883" s="11" t="s">
        <v>21367</v>
      </c>
      <c r="T4883" s="11" t="s">
        <v>4961</v>
      </c>
    </row>
    <row x14ac:dyDescent="0.25" r="4884" customHeight="1" ht="19.5">
      <c r="A4884" s="25">
        <v>45210</v>
      </c>
      <c r="B4884" s="11" t="s">
        <v>21368</v>
      </c>
      <c r="C4884" s="11" t="s">
        <v>4882</v>
      </c>
      <c r="D4884" s="11"/>
      <c r="E4884" s="13" t="s">
        <v>21369</v>
      </c>
      <c r="F4884" s="11" t="s">
        <v>21370</v>
      </c>
      <c r="G4884" s="11" t="s">
        <v>74</v>
      </c>
      <c r="H4884" s="11" t="s">
        <v>121</v>
      </c>
      <c r="I4884" s="13" t="s">
        <v>221</v>
      </c>
      <c r="J4884" s="11" t="s">
        <v>24</v>
      </c>
      <c r="K4884" s="11" t="s">
        <v>25</v>
      </c>
      <c r="L4884" s="11" t="s">
        <v>39</v>
      </c>
      <c r="M4884" s="11" t="s">
        <v>149</v>
      </c>
      <c r="N4884" s="11" t="s">
        <v>4871</v>
      </c>
      <c r="O4884" s="11" t="s">
        <v>29</v>
      </c>
      <c r="P4884" s="11"/>
      <c r="Q4884" s="16" t="s">
        <v>21371</v>
      </c>
      <c r="R4884" s="11" t="s">
        <v>148</v>
      </c>
      <c r="S4884" s="11" t="s">
        <v>21372</v>
      </c>
      <c r="T4884" s="11" t="s">
        <v>4893</v>
      </c>
    </row>
    <row x14ac:dyDescent="0.25" r="4885" customHeight="1" ht="19.5">
      <c r="A4885" s="25">
        <v>45210</v>
      </c>
      <c r="B4885" s="11" t="s">
        <v>21373</v>
      </c>
      <c r="C4885" s="11" t="s">
        <v>4882</v>
      </c>
      <c r="D4885" s="11"/>
      <c r="E4885" s="13" t="s">
        <v>21374</v>
      </c>
      <c r="F4885" s="11" t="s">
        <v>21375</v>
      </c>
      <c r="G4885" s="11" t="s">
        <v>74</v>
      </c>
      <c r="H4885" s="11"/>
      <c r="I4885" s="13" t="s">
        <v>1092</v>
      </c>
      <c r="J4885" s="11" t="s">
        <v>24</v>
      </c>
      <c r="K4885" s="11" t="s">
        <v>25</v>
      </c>
      <c r="L4885" s="11" t="s">
        <v>39</v>
      </c>
      <c r="M4885" s="11" t="s">
        <v>149</v>
      </c>
      <c r="N4885" s="11" t="s">
        <v>4871</v>
      </c>
      <c r="O4885" s="11" t="s">
        <v>29</v>
      </c>
      <c r="P4885" s="11"/>
      <c r="Q4885" s="16" t="s">
        <v>21376</v>
      </c>
      <c r="R4885" s="11" t="s">
        <v>148</v>
      </c>
      <c r="S4885" s="11" t="s">
        <v>21377</v>
      </c>
      <c r="T4885" s="11" t="s">
        <v>4893</v>
      </c>
    </row>
    <row x14ac:dyDescent="0.25" r="4886" customHeight="1" ht="19.5">
      <c r="A4886" s="25">
        <v>45210</v>
      </c>
      <c r="B4886" s="11" t="s">
        <v>21378</v>
      </c>
      <c r="C4886" s="11" t="s">
        <v>5117</v>
      </c>
      <c r="D4886" s="11"/>
      <c r="E4886" s="13" t="s">
        <v>21379</v>
      </c>
      <c r="F4886" s="11" t="s">
        <v>21380</v>
      </c>
      <c r="G4886" s="11" t="s">
        <v>74</v>
      </c>
      <c r="H4886" s="11" t="s">
        <v>98</v>
      </c>
      <c r="I4886" s="13" t="s">
        <v>4975</v>
      </c>
      <c r="J4886" s="11" t="s">
        <v>24</v>
      </c>
      <c r="K4886" s="11" t="s">
        <v>25</v>
      </c>
      <c r="L4886" s="11" t="s">
        <v>39</v>
      </c>
      <c r="M4886" s="11" t="s">
        <v>149</v>
      </c>
      <c r="N4886" s="11" t="s">
        <v>4871</v>
      </c>
      <c r="O4886" s="11" t="s">
        <v>29</v>
      </c>
      <c r="P4886" s="11"/>
      <c r="Q4886" s="16" t="s">
        <v>21381</v>
      </c>
      <c r="R4886" s="11" t="s">
        <v>148</v>
      </c>
      <c r="S4886" s="11" t="s">
        <v>21382</v>
      </c>
      <c r="T4886" s="11" t="s">
        <v>4893</v>
      </c>
    </row>
    <row x14ac:dyDescent="0.25" r="4887" customHeight="1" ht="19.5">
      <c r="A4887" s="25">
        <v>45210</v>
      </c>
      <c r="B4887" s="11" t="s">
        <v>21383</v>
      </c>
      <c r="C4887" s="11" t="s">
        <v>4867</v>
      </c>
      <c r="D4887" s="11"/>
      <c r="E4887" s="13" t="s">
        <v>21384</v>
      </c>
      <c r="F4887" s="11" t="s">
        <v>21385</v>
      </c>
      <c r="G4887" s="11" t="s">
        <v>74</v>
      </c>
      <c r="H4887" s="11"/>
      <c r="I4887" s="13" t="s">
        <v>4870</v>
      </c>
      <c r="J4887" s="11" t="s">
        <v>24</v>
      </c>
      <c r="K4887" s="11" t="s">
        <v>25</v>
      </c>
      <c r="L4887" s="11" t="s">
        <v>39</v>
      </c>
      <c r="M4887" s="11" t="s">
        <v>149</v>
      </c>
      <c r="N4887" s="11" t="s">
        <v>4871</v>
      </c>
      <c r="O4887" s="11" t="s">
        <v>29</v>
      </c>
      <c r="P4887" s="11"/>
      <c r="Q4887" s="16" t="s">
        <v>21386</v>
      </c>
      <c r="R4887" s="11" t="s">
        <v>148</v>
      </c>
      <c r="S4887" s="11" t="s">
        <v>21387</v>
      </c>
      <c r="T4887" s="11" t="s">
        <v>5318</v>
      </c>
    </row>
    <row x14ac:dyDescent="0.25" r="4888" customHeight="1" ht="19.5">
      <c r="A4888" s="25">
        <v>45210</v>
      </c>
      <c r="B4888" s="11" t="s">
        <v>21388</v>
      </c>
      <c r="C4888" s="11" t="s">
        <v>4923</v>
      </c>
      <c r="D4888" s="11"/>
      <c r="E4888" s="13" t="s">
        <v>21389</v>
      </c>
      <c r="F4888" s="11" t="s">
        <v>21390</v>
      </c>
      <c r="G4888" s="11" t="s">
        <v>74</v>
      </c>
      <c r="H4888" s="11"/>
      <c r="I4888" s="13" t="s">
        <v>221</v>
      </c>
      <c r="J4888" s="11" t="s">
        <v>24</v>
      </c>
      <c r="K4888" s="11" t="s">
        <v>25</v>
      </c>
      <c r="L4888" s="11" t="s">
        <v>39</v>
      </c>
      <c r="M4888" s="11" t="s">
        <v>149</v>
      </c>
      <c r="N4888" s="11" t="s">
        <v>4871</v>
      </c>
      <c r="O4888" s="11" t="s">
        <v>29</v>
      </c>
      <c r="P4888" s="11"/>
      <c r="Q4888" s="16" t="s">
        <v>21391</v>
      </c>
      <c r="R4888" s="11" t="s">
        <v>148</v>
      </c>
      <c r="S4888" s="11" t="s">
        <v>21392</v>
      </c>
      <c r="T4888" s="11" t="s">
        <v>4955</v>
      </c>
    </row>
    <row x14ac:dyDescent="0.25" r="4889" customHeight="1" ht="19.5">
      <c r="A4889" s="25">
        <v>45210</v>
      </c>
      <c r="B4889" s="11" t="s">
        <v>21393</v>
      </c>
      <c r="C4889" s="11" t="s">
        <v>4867</v>
      </c>
      <c r="D4889" s="11"/>
      <c r="E4889" s="13" t="s">
        <v>21394</v>
      </c>
      <c r="F4889" s="11" t="s">
        <v>21395</v>
      </c>
      <c r="G4889" s="11" t="s">
        <v>74</v>
      </c>
      <c r="H4889" s="11"/>
      <c r="I4889" s="13" t="s">
        <v>4870</v>
      </c>
      <c r="J4889" s="11" t="s">
        <v>24</v>
      </c>
      <c r="K4889" s="11" t="s">
        <v>25</v>
      </c>
      <c r="L4889" s="11" t="s">
        <v>39</v>
      </c>
      <c r="M4889" s="11" t="s">
        <v>149</v>
      </c>
      <c r="N4889" s="11" t="s">
        <v>4871</v>
      </c>
      <c r="O4889" s="11" t="s">
        <v>29</v>
      </c>
      <c r="P4889" s="11"/>
      <c r="Q4889" s="16" t="s">
        <v>21396</v>
      </c>
      <c r="R4889" s="11" t="s">
        <v>148</v>
      </c>
      <c r="S4889" s="11" t="s">
        <v>21397</v>
      </c>
      <c r="T4889" s="11" t="s">
        <v>6803</v>
      </c>
    </row>
    <row x14ac:dyDescent="0.25" r="4890" customHeight="1" ht="19.5">
      <c r="A4890" s="25">
        <v>45210</v>
      </c>
      <c r="B4890" s="11" t="s">
        <v>21398</v>
      </c>
      <c r="C4890" s="11" t="s">
        <v>4867</v>
      </c>
      <c r="D4890" s="11"/>
      <c r="E4890" s="13" t="s">
        <v>21399</v>
      </c>
      <c r="F4890" s="11" t="s">
        <v>21400</v>
      </c>
      <c r="G4890" s="11" t="s">
        <v>74</v>
      </c>
      <c r="H4890" s="11"/>
      <c r="I4890" s="13" t="s">
        <v>4870</v>
      </c>
      <c r="J4890" s="11" t="s">
        <v>24</v>
      </c>
      <c r="K4890" s="11" t="s">
        <v>25</v>
      </c>
      <c r="L4890" s="11" t="s">
        <v>39</v>
      </c>
      <c r="M4890" s="11" t="s">
        <v>149</v>
      </c>
      <c r="N4890" s="11" t="s">
        <v>4871</v>
      </c>
      <c r="O4890" s="11" t="s">
        <v>29</v>
      </c>
      <c r="P4890" s="11"/>
      <c r="Q4890" s="16" t="s">
        <v>21401</v>
      </c>
      <c r="R4890" s="11" t="s">
        <v>148</v>
      </c>
      <c r="S4890" s="11" t="s">
        <v>21402</v>
      </c>
      <c r="T4890" s="11" t="s">
        <v>4893</v>
      </c>
    </row>
    <row x14ac:dyDescent="0.25" r="4891" customHeight="1" ht="19.5">
      <c r="A4891" s="25">
        <v>45210</v>
      </c>
      <c r="B4891" s="11" t="s">
        <v>21403</v>
      </c>
      <c r="C4891" s="11" t="s">
        <v>4882</v>
      </c>
      <c r="D4891" s="11"/>
      <c r="E4891" s="13" t="s">
        <v>21404</v>
      </c>
      <c r="F4891" s="11" t="s">
        <v>21034</v>
      </c>
      <c r="G4891" s="11" t="s">
        <v>74</v>
      </c>
      <c r="H4891" s="11"/>
      <c r="I4891" s="13" t="s">
        <v>99</v>
      </c>
      <c r="J4891" s="11" t="s">
        <v>24</v>
      </c>
      <c r="K4891" s="11" t="s">
        <v>25</v>
      </c>
      <c r="L4891" s="11" t="s">
        <v>39</v>
      </c>
      <c r="M4891" s="11" t="s">
        <v>149</v>
      </c>
      <c r="N4891" s="11" t="s">
        <v>4871</v>
      </c>
      <c r="O4891" s="11" t="s">
        <v>29</v>
      </c>
      <c r="P4891" s="11"/>
      <c r="Q4891" s="16" t="s">
        <v>21405</v>
      </c>
      <c r="R4891" s="11" t="s">
        <v>148</v>
      </c>
      <c r="S4891" s="11" t="s">
        <v>21406</v>
      </c>
      <c r="T4891" s="11" t="s">
        <v>4887</v>
      </c>
    </row>
    <row x14ac:dyDescent="0.25" r="4892" customHeight="1" ht="19.5">
      <c r="A4892" s="25">
        <v>45210</v>
      </c>
      <c r="B4892" s="11" t="s">
        <v>21407</v>
      </c>
      <c r="C4892" s="11" t="s">
        <v>4867</v>
      </c>
      <c r="D4892" s="11"/>
      <c r="E4892" s="13" t="s">
        <v>21408</v>
      </c>
      <c r="F4892" s="11" t="s">
        <v>21409</v>
      </c>
      <c r="G4892" s="11" t="s">
        <v>74</v>
      </c>
      <c r="H4892" s="11"/>
      <c r="I4892" s="13" t="s">
        <v>4870</v>
      </c>
      <c r="J4892" s="11" t="s">
        <v>24</v>
      </c>
      <c r="K4892" s="11" t="s">
        <v>25</v>
      </c>
      <c r="L4892" s="11" t="s">
        <v>39</v>
      </c>
      <c r="M4892" s="11" t="s">
        <v>149</v>
      </c>
      <c r="N4892" s="11" t="s">
        <v>4871</v>
      </c>
      <c r="O4892" s="11" t="s">
        <v>29</v>
      </c>
      <c r="P4892" s="11"/>
      <c r="Q4892" s="16" t="s">
        <v>21410</v>
      </c>
      <c r="R4892" s="11" t="s">
        <v>148</v>
      </c>
      <c r="S4892" s="11" t="s">
        <v>21411</v>
      </c>
      <c r="T4892" s="11" t="s">
        <v>5312</v>
      </c>
    </row>
    <row x14ac:dyDescent="0.25" r="4893" customHeight="1" ht="19.5">
      <c r="A4893" s="25">
        <v>45210</v>
      </c>
      <c r="B4893" s="11" t="s">
        <v>21412</v>
      </c>
      <c r="C4893" s="11" t="s">
        <v>4867</v>
      </c>
      <c r="D4893" s="11"/>
      <c r="E4893" s="13" t="s">
        <v>21413</v>
      </c>
      <c r="F4893" s="11" t="s">
        <v>21414</v>
      </c>
      <c r="G4893" s="11" t="s">
        <v>74</v>
      </c>
      <c r="H4893" s="11"/>
      <c r="I4893" s="13" t="s">
        <v>4870</v>
      </c>
      <c r="J4893" s="11" t="s">
        <v>24</v>
      </c>
      <c r="K4893" s="11" t="s">
        <v>25</v>
      </c>
      <c r="L4893" s="11" t="s">
        <v>39</v>
      </c>
      <c r="M4893" s="11" t="s">
        <v>149</v>
      </c>
      <c r="N4893" s="11" t="s">
        <v>4871</v>
      </c>
      <c r="O4893" s="11" t="s">
        <v>29</v>
      </c>
      <c r="P4893" s="11"/>
      <c r="Q4893" s="16" t="s">
        <v>21415</v>
      </c>
      <c r="R4893" s="11" t="s">
        <v>148</v>
      </c>
      <c r="S4893" s="11" t="s">
        <v>21416</v>
      </c>
      <c r="T4893" s="11" t="s">
        <v>4893</v>
      </c>
    </row>
    <row x14ac:dyDescent="0.25" r="4894" customHeight="1" ht="19.5">
      <c r="A4894" s="25">
        <v>45210</v>
      </c>
      <c r="B4894" s="11" t="s">
        <v>21417</v>
      </c>
      <c r="C4894" s="11" t="s">
        <v>4923</v>
      </c>
      <c r="D4894" s="11"/>
      <c r="E4894" s="13" t="s">
        <v>21418</v>
      </c>
      <c r="F4894" s="11" t="s">
        <v>21419</v>
      </c>
      <c r="G4894" s="11" t="s">
        <v>74</v>
      </c>
      <c r="H4894" s="11"/>
      <c r="I4894" s="13" t="s">
        <v>148</v>
      </c>
      <c r="J4894" s="11" t="s">
        <v>24</v>
      </c>
      <c r="K4894" s="11" t="s">
        <v>25</v>
      </c>
      <c r="L4894" s="11" t="s">
        <v>39</v>
      </c>
      <c r="M4894" s="11" t="s">
        <v>149</v>
      </c>
      <c r="N4894" s="11" t="s">
        <v>4871</v>
      </c>
      <c r="O4894" s="11" t="s">
        <v>29</v>
      </c>
      <c r="P4894" s="11"/>
      <c r="Q4894" s="16" t="s">
        <v>21420</v>
      </c>
      <c r="R4894" s="11" t="s">
        <v>148</v>
      </c>
      <c r="S4894" s="11" t="s">
        <v>21421</v>
      </c>
      <c r="T4894" s="11" t="s">
        <v>4887</v>
      </c>
    </row>
    <row x14ac:dyDescent="0.25" r="4895" customHeight="1" ht="19.5">
      <c r="A4895" s="25">
        <v>45210</v>
      </c>
      <c r="B4895" s="11" t="s">
        <v>21422</v>
      </c>
      <c r="C4895" s="11" t="s">
        <v>4882</v>
      </c>
      <c r="D4895" s="11"/>
      <c r="E4895" s="13" t="s">
        <v>21423</v>
      </c>
      <c r="F4895" s="11" t="s">
        <v>21424</v>
      </c>
      <c r="G4895" s="11" t="s">
        <v>74</v>
      </c>
      <c r="H4895" s="11"/>
      <c r="I4895" s="13" t="s">
        <v>148</v>
      </c>
      <c r="J4895" s="11" t="s">
        <v>24</v>
      </c>
      <c r="K4895" s="11" t="s">
        <v>25</v>
      </c>
      <c r="L4895" s="11" t="s">
        <v>39</v>
      </c>
      <c r="M4895" s="11" t="s">
        <v>149</v>
      </c>
      <c r="N4895" s="11" t="s">
        <v>4871</v>
      </c>
      <c r="O4895" s="11" t="s">
        <v>29</v>
      </c>
      <c r="P4895" s="11"/>
      <c r="Q4895" s="16" t="s">
        <v>21425</v>
      </c>
      <c r="R4895" s="11" t="s">
        <v>148</v>
      </c>
      <c r="S4895" s="11" t="s">
        <v>21426</v>
      </c>
      <c r="T4895" s="11" t="s">
        <v>4887</v>
      </c>
    </row>
    <row x14ac:dyDescent="0.25" r="4896" customHeight="1" ht="19.5">
      <c r="A4896" s="25">
        <v>45210</v>
      </c>
      <c r="B4896" s="11" t="s">
        <v>21427</v>
      </c>
      <c r="C4896" s="11" t="s">
        <v>5363</v>
      </c>
      <c r="D4896" s="11"/>
      <c r="E4896" s="13">
        <v>13032708771</v>
      </c>
      <c r="F4896" s="11" t="s">
        <v>21428</v>
      </c>
      <c r="G4896" s="11" t="s">
        <v>74</v>
      </c>
      <c r="H4896" s="11"/>
      <c r="I4896" s="13" t="s">
        <v>290</v>
      </c>
      <c r="J4896" s="11" t="s">
        <v>24</v>
      </c>
      <c r="K4896" s="11" t="s">
        <v>25</v>
      </c>
      <c r="L4896" s="11" t="s">
        <v>39</v>
      </c>
      <c r="M4896" s="11" t="s">
        <v>675</v>
      </c>
      <c r="N4896" s="11" t="s">
        <v>624</v>
      </c>
      <c r="O4896" s="11" t="s">
        <v>29</v>
      </c>
      <c r="P4896" s="11"/>
      <c r="Q4896" s="16" t="s">
        <v>21429</v>
      </c>
      <c r="R4896" s="11" t="s">
        <v>42</v>
      </c>
      <c r="S4896" s="11" t="s">
        <v>21430</v>
      </c>
      <c r="T4896" s="11"/>
    </row>
    <row x14ac:dyDescent="0.25" r="4897" customHeight="1" ht="19.5">
      <c r="A4897" s="25">
        <v>45210</v>
      </c>
      <c r="B4897" s="11" t="s">
        <v>21431</v>
      </c>
      <c r="C4897" s="11" t="s">
        <v>5363</v>
      </c>
      <c r="D4897" s="11"/>
      <c r="E4897" s="13">
        <v>18671776682</v>
      </c>
      <c r="F4897" s="11" t="s">
        <v>21432</v>
      </c>
      <c r="G4897" s="11" t="s">
        <v>115</v>
      </c>
      <c r="H4897" s="11"/>
      <c r="I4897" s="13" t="s">
        <v>75</v>
      </c>
      <c r="J4897" s="11" t="s">
        <v>24</v>
      </c>
      <c r="K4897" s="11" t="s">
        <v>25</v>
      </c>
      <c r="L4897" s="11" t="s">
        <v>39</v>
      </c>
      <c r="M4897" s="11" t="s">
        <v>27</v>
      </c>
      <c r="N4897" s="11" t="s">
        <v>624</v>
      </c>
      <c r="O4897" s="11" t="s">
        <v>29</v>
      </c>
      <c r="P4897" s="11"/>
      <c r="Q4897" s="16" t="s">
        <v>21433</v>
      </c>
      <c r="R4897" s="11" t="s">
        <v>42</v>
      </c>
      <c r="S4897" s="11" t="s">
        <v>21434</v>
      </c>
      <c r="T4897" s="11"/>
    </row>
    <row x14ac:dyDescent="0.25" r="4898" customHeight="1" ht="19.5">
      <c r="A4898" s="25">
        <v>45210</v>
      </c>
      <c r="B4898" s="11" t="s">
        <v>21435</v>
      </c>
      <c r="C4898" s="11" t="s">
        <v>5363</v>
      </c>
      <c r="D4898" s="11"/>
      <c r="E4898" s="13">
        <v>18727213570</v>
      </c>
      <c r="F4898" s="11" t="s">
        <v>21436</v>
      </c>
      <c r="G4898" s="11" t="s">
        <v>115</v>
      </c>
      <c r="H4898" s="11" t="s">
        <v>121</v>
      </c>
      <c r="I4898" s="13" t="s">
        <v>131</v>
      </c>
      <c r="J4898" s="11" t="s">
        <v>24</v>
      </c>
      <c r="K4898" s="11" t="s">
        <v>25</v>
      </c>
      <c r="L4898" s="11" t="s">
        <v>39</v>
      </c>
      <c r="M4898" s="11" t="s">
        <v>40</v>
      </c>
      <c r="N4898" s="11" t="s">
        <v>624</v>
      </c>
      <c r="O4898" s="11" t="s">
        <v>29</v>
      </c>
      <c r="P4898" s="11"/>
      <c r="Q4898" s="16" t="s">
        <v>21437</v>
      </c>
      <c r="R4898" s="11" t="s">
        <v>42</v>
      </c>
      <c r="S4898" s="11" t="s">
        <v>21438</v>
      </c>
      <c r="T4898" s="11" t="s">
        <v>21439</v>
      </c>
    </row>
    <row x14ac:dyDescent="0.25" r="4899" customHeight="1" ht="19.5">
      <c r="A4899" s="25">
        <v>45210</v>
      </c>
      <c r="B4899" s="11" t="s">
        <v>21440</v>
      </c>
      <c r="C4899" s="11" t="s">
        <v>5363</v>
      </c>
      <c r="D4899" s="11"/>
      <c r="E4899" s="13">
        <v>18694092030</v>
      </c>
      <c r="F4899" s="11" t="s">
        <v>16225</v>
      </c>
      <c r="G4899" s="11" t="s">
        <v>56</v>
      </c>
      <c r="H4899" s="11"/>
      <c r="I4899" s="13" t="s">
        <v>99</v>
      </c>
      <c r="J4899" s="11" t="s">
        <v>24</v>
      </c>
      <c r="K4899" s="11" t="s">
        <v>25</v>
      </c>
      <c r="L4899" s="11" t="s">
        <v>39</v>
      </c>
      <c r="M4899" s="11" t="s">
        <v>40</v>
      </c>
      <c r="N4899" s="11" t="s">
        <v>624</v>
      </c>
      <c r="O4899" s="11" t="s">
        <v>29</v>
      </c>
      <c r="P4899" s="11"/>
      <c r="Q4899" s="16" t="s">
        <v>21441</v>
      </c>
      <c r="R4899" s="11" t="s">
        <v>42</v>
      </c>
      <c r="S4899" s="11" t="s">
        <v>21442</v>
      </c>
      <c r="T4899" s="11" t="s">
        <v>21443</v>
      </c>
    </row>
    <row x14ac:dyDescent="0.25" r="4900" customHeight="1" ht="19.5">
      <c r="A4900" s="25">
        <v>45210</v>
      </c>
      <c r="B4900" s="11" t="s">
        <v>21444</v>
      </c>
      <c r="C4900" s="11" t="s">
        <v>5363</v>
      </c>
      <c r="D4900" s="11"/>
      <c r="E4900" s="13">
        <v>15587953017</v>
      </c>
      <c r="F4900" s="11" t="s">
        <v>18220</v>
      </c>
      <c r="G4900" s="11" t="s">
        <v>74</v>
      </c>
      <c r="H4900" s="11"/>
      <c r="I4900" s="13" t="s">
        <v>142</v>
      </c>
      <c r="J4900" s="11" t="s">
        <v>24</v>
      </c>
      <c r="K4900" s="11" t="s">
        <v>25</v>
      </c>
      <c r="L4900" s="11" t="s">
        <v>39</v>
      </c>
      <c r="M4900" s="11" t="s">
        <v>27</v>
      </c>
      <c r="N4900" s="11" t="s">
        <v>624</v>
      </c>
      <c r="O4900" s="11" t="s">
        <v>29</v>
      </c>
      <c r="P4900" s="11"/>
      <c r="Q4900" s="16" t="s">
        <v>21445</v>
      </c>
      <c r="R4900" s="11" t="s">
        <v>42</v>
      </c>
      <c r="S4900" s="11" t="s">
        <v>21446</v>
      </c>
      <c r="T4900" s="11" t="s">
        <v>21447</v>
      </c>
    </row>
    <row x14ac:dyDescent="0.25" r="4901" customHeight="1" ht="19.5">
      <c r="A4901" s="25">
        <v>45210</v>
      </c>
      <c r="B4901" s="11" t="s">
        <v>21448</v>
      </c>
      <c r="C4901" s="11" t="s">
        <v>5363</v>
      </c>
      <c r="D4901" s="11"/>
      <c r="E4901" s="13">
        <v>13197305360</v>
      </c>
      <c r="F4901" s="11" t="s">
        <v>21449</v>
      </c>
      <c r="G4901" s="11" t="s">
        <v>74</v>
      </c>
      <c r="H4901" s="11"/>
      <c r="I4901" s="13" t="s">
        <v>415</v>
      </c>
      <c r="J4901" s="11" t="s">
        <v>24</v>
      </c>
      <c r="K4901" s="11" t="s">
        <v>25</v>
      </c>
      <c r="L4901" s="11" t="s">
        <v>39</v>
      </c>
      <c r="M4901" s="11" t="s">
        <v>40</v>
      </c>
      <c r="N4901" s="11" t="s">
        <v>624</v>
      </c>
      <c r="O4901" s="11" t="s">
        <v>29</v>
      </c>
      <c r="P4901" s="11"/>
      <c r="Q4901" s="16" t="s">
        <v>21450</v>
      </c>
      <c r="R4901" s="11" t="s">
        <v>42</v>
      </c>
      <c r="S4901" s="11" t="s">
        <v>21451</v>
      </c>
      <c r="T4901" s="11" t="s">
        <v>21452</v>
      </c>
    </row>
    <row x14ac:dyDescent="0.25" r="4902" customHeight="1" ht="19.5">
      <c r="A4902" s="25">
        <v>45210</v>
      </c>
      <c r="B4902" s="11" t="s">
        <v>21453</v>
      </c>
      <c r="C4902" s="11" t="s">
        <v>5363</v>
      </c>
      <c r="D4902" s="11"/>
      <c r="E4902" s="13">
        <v>13277235983</v>
      </c>
      <c r="F4902" s="11" t="s">
        <v>21454</v>
      </c>
      <c r="G4902" s="11" t="s">
        <v>74</v>
      </c>
      <c r="H4902" s="11"/>
      <c r="I4902" s="13" t="s">
        <v>87</v>
      </c>
      <c r="J4902" s="11" t="s">
        <v>24</v>
      </c>
      <c r="K4902" s="11" t="s">
        <v>25</v>
      </c>
      <c r="L4902" s="11" t="s">
        <v>39</v>
      </c>
      <c r="M4902" s="11" t="s">
        <v>27</v>
      </c>
      <c r="N4902" s="11" t="s">
        <v>624</v>
      </c>
      <c r="O4902" s="11" t="s">
        <v>29</v>
      </c>
      <c r="P4902" s="11"/>
      <c r="Q4902" s="16" t="s">
        <v>21455</v>
      </c>
      <c r="R4902" s="11" t="s">
        <v>42</v>
      </c>
      <c r="S4902" s="11" t="s">
        <v>21456</v>
      </c>
      <c r="T4902" s="11" t="s">
        <v>21457</v>
      </c>
    </row>
    <row x14ac:dyDescent="0.25" r="4903" customHeight="1" ht="19.5">
      <c r="A4903" s="25">
        <v>45210</v>
      </c>
      <c r="B4903" s="11" t="s">
        <v>21458</v>
      </c>
      <c r="C4903" s="11" t="s">
        <v>5363</v>
      </c>
      <c r="D4903" s="11"/>
      <c r="E4903" s="13">
        <v>13032718172</v>
      </c>
      <c r="F4903" s="11" t="s">
        <v>21459</v>
      </c>
      <c r="G4903" s="11" t="s">
        <v>48</v>
      </c>
      <c r="H4903" s="11"/>
      <c r="I4903" s="13" t="s">
        <v>87</v>
      </c>
      <c r="J4903" s="11" t="s">
        <v>24</v>
      </c>
      <c r="K4903" s="11" t="s">
        <v>25</v>
      </c>
      <c r="L4903" s="11" t="s">
        <v>39</v>
      </c>
      <c r="M4903" s="11" t="s">
        <v>27</v>
      </c>
      <c r="N4903" s="11" t="s">
        <v>624</v>
      </c>
      <c r="O4903" s="11" t="s">
        <v>29</v>
      </c>
      <c r="P4903" s="11"/>
      <c r="Q4903" s="16" t="s">
        <v>21460</v>
      </c>
      <c r="R4903" s="11" t="s">
        <v>42</v>
      </c>
      <c r="S4903" s="11" t="s">
        <v>21461</v>
      </c>
      <c r="T4903" s="11" t="s">
        <v>21462</v>
      </c>
    </row>
    <row x14ac:dyDescent="0.25" r="4904" customHeight="1" ht="19.5">
      <c r="A4904" s="25">
        <v>45210</v>
      </c>
      <c r="B4904" s="11" t="s">
        <v>21463</v>
      </c>
      <c r="C4904" s="11" t="s">
        <v>5363</v>
      </c>
      <c r="D4904" s="11"/>
      <c r="E4904" s="13">
        <v>18527819970</v>
      </c>
      <c r="F4904" s="11" t="s">
        <v>21464</v>
      </c>
      <c r="G4904" s="11" t="s">
        <v>74</v>
      </c>
      <c r="H4904" s="11"/>
      <c r="I4904" s="13" t="s">
        <v>154</v>
      </c>
      <c r="J4904" s="11" t="s">
        <v>24</v>
      </c>
      <c r="K4904" s="11" t="s">
        <v>25</v>
      </c>
      <c r="L4904" s="11" t="s">
        <v>39</v>
      </c>
      <c r="M4904" s="11" t="s">
        <v>27</v>
      </c>
      <c r="N4904" s="11" t="s">
        <v>624</v>
      </c>
      <c r="O4904" s="11" t="s">
        <v>29</v>
      </c>
      <c r="P4904" s="11"/>
      <c r="Q4904" s="16" t="s">
        <v>21204</v>
      </c>
      <c r="R4904" s="11" t="s">
        <v>42</v>
      </c>
      <c r="S4904" s="11" t="s">
        <v>21465</v>
      </c>
      <c r="T4904" s="11" t="s">
        <v>21466</v>
      </c>
    </row>
    <row x14ac:dyDescent="0.25" r="4905" customHeight="1" ht="19.5">
      <c r="A4905" s="25">
        <v>45210</v>
      </c>
      <c r="B4905" s="11" t="s">
        <v>21467</v>
      </c>
      <c r="C4905" s="11" t="s">
        <v>5363</v>
      </c>
      <c r="D4905" s="11"/>
      <c r="E4905" s="13">
        <v>13247285730</v>
      </c>
      <c r="F4905" s="11" t="s">
        <v>21468</v>
      </c>
      <c r="G4905" s="11" t="s">
        <v>74</v>
      </c>
      <c r="H4905" s="11"/>
      <c r="I4905" s="13" t="s">
        <v>131</v>
      </c>
      <c r="J4905" s="11" t="s">
        <v>24</v>
      </c>
      <c r="K4905" s="11" t="s">
        <v>25</v>
      </c>
      <c r="L4905" s="11" t="s">
        <v>39</v>
      </c>
      <c r="M4905" s="11" t="s">
        <v>27</v>
      </c>
      <c r="N4905" s="11" t="s">
        <v>624</v>
      </c>
      <c r="O4905" s="11" t="s">
        <v>29</v>
      </c>
      <c r="P4905" s="11"/>
      <c r="Q4905" s="16" t="s">
        <v>21469</v>
      </c>
      <c r="R4905" s="11" t="s">
        <v>42</v>
      </c>
      <c r="S4905" s="11" t="s">
        <v>21470</v>
      </c>
      <c r="T4905" s="11" t="s">
        <v>21471</v>
      </c>
    </row>
    <row x14ac:dyDescent="0.25" r="4906" customHeight="1" ht="19.5">
      <c r="A4906" s="25">
        <v>45210</v>
      </c>
      <c r="B4906" s="11" t="s">
        <v>21472</v>
      </c>
      <c r="C4906" s="11" t="s">
        <v>5363</v>
      </c>
      <c r="D4906" s="11"/>
      <c r="E4906" s="13">
        <v>18527812203</v>
      </c>
      <c r="F4906" s="11" t="s">
        <v>21473</v>
      </c>
      <c r="G4906" s="11" t="s">
        <v>74</v>
      </c>
      <c r="H4906" s="11"/>
      <c r="I4906" s="13" t="s">
        <v>142</v>
      </c>
      <c r="J4906" s="11" t="s">
        <v>24</v>
      </c>
      <c r="K4906" s="11" t="s">
        <v>25</v>
      </c>
      <c r="L4906" s="11" t="s">
        <v>39</v>
      </c>
      <c r="M4906" s="11" t="s">
        <v>27</v>
      </c>
      <c r="N4906" s="11" t="s">
        <v>624</v>
      </c>
      <c r="O4906" s="11" t="s">
        <v>29</v>
      </c>
      <c r="P4906" s="11"/>
      <c r="Q4906" s="16" t="s">
        <v>21474</v>
      </c>
      <c r="R4906" s="11" t="s">
        <v>42</v>
      </c>
      <c r="S4906" s="11" t="s">
        <v>21475</v>
      </c>
      <c r="T4906" s="11" t="s">
        <v>21476</v>
      </c>
    </row>
    <row x14ac:dyDescent="0.25" r="4907" customHeight="1" ht="19.5">
      <c r="A4907" s="25">
        <v>45210</v>
      </c>
      <c r="B4907" s="11" t="s">
        <v>21477</v>
      </c>
      <c r="C4907" s="11" t="s">
        <v>239</v>
      </c>
      <c r="D4907" s="11"/>
      <c r="E4907" s="13">
        <v>18671771218</v>
      </c>
      <c r="F4907" s="11" t="s">
        <v>21478</v>
      </c>
      <c r="G4907" s="11" t="s">
        <v>62</v>
      </c>
      <c r="H4907" s="11"/>
      <c r="I4907" s="13" t="s">
        <v>235</v>
      </c>
      <c r="J4907" s="11" t="s">
        <v>24</v>
      </c>
      <c r="K4907" s="11" t="s">
        <v>25</v>
      </c>
      <c r="L4907" s="11" t="s">
        <v>39</v>
      </c>
      <c r="M4907" s="11" t="s">
        <v>40</v>
      </c>
      <c r="N4907" s="11" t="s">
        <v>183</v>
      </c>
      <c r="O4907" s="11" t="s">
        <v>29</v>
      </c>
      <c r="P4907" s="11"/>
      <c r="Q4907" s="16" t="s">
        <v>21479</v>
      </c>
      <c r="R4907" s="11" t="s">
        <v>51</v>
      </c>
      <c r="S4907" s="11" t="s">
        <v>21480</v>
      </c>
      <c r="T4907" s="11"/>
    </row>
    <row x14ac:dyDescent="0.25" r="4908" customHeight="1" ht="19.5">
      <c r="A4908" s="25">
        <v>45210</v>
      </c>
      <c r="B4908" s="11" t="s">
        <v>21481</v>
      </c>
      <c r="C4908" s="11" t="s">
        <v>180</v>
      </c>
      <c r="D4908" s="11"/>
      <c r="E4908" s="13">
        <v>13032736651</v>
      </c>
      <c r="F4908" s="11" t="s">
        <v>21482</v>
      </c>
      <c r="G4908" s="11" t="s">
        <v>48</v>
      </c>
      <c r="H4908" s="11" t="s">
        <v>98</v>
      </c>
      <c r="I4908" s="13" t="s">
        <v>116</v>
      </c>
      <c r="J4908" s="11" t="s">
        <v>24</v>
      </c>
      <c r="K4908" s="11" t="s">
        <v>25</v>
      </c>
      <c r="L4908" s="11" t="s">
        <v>39</v>
      </c>
      <c r="M4908" s="11" t="s">
        <v>40</v>
      </c>
      <c r="N4908" s="11" t="s">
        <v>183</v>
      </c>
      <c r="O4908" s="11" t="s">
        <v>29</v>
      </c>
      <c r="P4908" s="11"/>
      <c r="Q4908" s="16" t="s">
        <v>21483</v>
      </c>
      <c r="R4908" s="11" t="s">
        <v>51</v>
      </c>
      <c r="S4908" s="11" t="s">
        <v>21484</v>
      </c>
      <c r="T4908" s="11"/>
    </row>
    <row x14ac:dyDescent="0.25" r="4909" customHeight="1" ht="19.5">
      <c r="A4909" s="25">
        <v>45210</v>
      </c>
      <c r="B4909" s="11" t="s">
        <v>21485</v>
      </c>
      <c r="C4909" s="11" t="s">
        <v>180</v>
      </c>
      <c r="D4909" s="11"/>
      <c r="E4909" s="13" t="s">
        <v>21486</v>
      </c>
      <c r="F4909" s="11" t="s">
        <v>21487</v>
      </c>
      <c r="G4909" s="11" t="s">
        <v>74</v>
      </c>
      <c r="H4909" s="11" t="s">
        <v>86</v>
      </c>
      <c r="I4909" s="13" t="s">
        <v>221</v>
      </c>
      <c r="J4909" s="11" t="s">
        <v>24</v>
      </c>
      <c r="K4909" s="11" t="s">
        <v>25</v>
      </c>
      <c r="L4909" s="11" t="s">
        <v>39</v>
      </c>
      <c r="M4909" s="11" t="s">
        <v>149</v>
      </c>
      <c r="N4909" s="11" t="s">
        <v>183</v>
      </c>
      <c r="O4909" s="11" t="s">
        <v>29</v>
      </c>
      <c r="P4909" s="11"/>
      <c r="Q4909" s="16" t="s">
        <v>21488</v>
      </c>
      <c r="R4909" s="11" t="s">
        <v>51</v>
      </c>
      <c r="S4909" s="11" t="s">
        <v>21489</v>
      </c>
      <c r="T4909" s="11"/>
    </row>
    <row x14ac:dyDescent="0.25" r="4910" customHeight="1" ht="19.5">
      <c r="A4910" s="25">
        <v>45210</v>
      </c>
      <c r="B4910" s="11" t="s">
        <v>21490</v>
      </c>
      <c r="C4910" s="11" t="s">
        <v>180</v>
      </c>
      <c r="D4910" s="11"/>
      <c r="E4910" s="13" t="s">
        <v>21491</v>
      </c>
      <c r="F4910" s="11" t="s">
        <v>21492</v>
      </c>
      <c r="G4910" s="11" t="s">
        <v>74</v>
      </c>
      <c r="H4910" s="11"/>
      <c r="I4910" s="13" t="s">
        <v>398</v>
      </c>
      <c r="J4910" s="11" t="s">
        <v>24</v>
      </c>
      <c r="K4910" s="11" t="s">
        <v>25</v>
      </c>
      <c r="L4910" s="11" t="s">
        <v>39</v>
      </c>
      <c r="M4910" s="11" t="s">
        <v>149</v>
      </c>
      <c r="N4910" s="11" t="s">
        <v>183</v>
      </c>
      <c r="O4910" s="11" t="s">
        <v>29</v>
      </c>
      <c r="P4910" s="11"/>
      <c r="Q4910" s="16" t="s">
        <v>21493</v>
      </c>
      <c r="R4910" s="11" t="s">
        <v>51</v>
      </c>
      <c r="S4910" s="11" t="s">
        <v>21494</v>
      </c>
      <c r="T4910" s="11"/>
    </row>
    <row x14ac:dyDescent="0.25" r="4911" customHeight="1" ht="19.5">
      <c r="A4911" s="25">
        <v>45210</v>
      </c>
      <c r="B4911" s="11" t="s">
        <v>21495</v>
      </c>
      <c r="C4911" s="11" t="s">
        <v>180</v>
      </c>
      <c r="D4911" s="11"/>
      <c r="E4911" s="13" t="s">
        <v>21496</v>
      </c>
      <c r="F4911" s="11" t="s">
        <v>21497</v>
      </c>
      <c r="G4911" s="11" t="s">
        <v>74</v>
      </c>
      <c r="H4911" s="11"/>
      <c r="I4911" s="13" t="s">
        <v>433</v>
      </c>
      <c r="J4911" s="11" t="s">
        <v>24</v>
      </c>
      <c r="K4911" s="11" t="s">
        <v>25</v>
      </c>
      <c r="L4911" s="11" t="s">
        <v>39</v>
      </c>
      <c r="M4911" s="11" t="s">
        <v>27</v>
      </c>
      <c r="N4911" s="11" t="s">
        <v>183</v>
      </c>
      <c r="O4911" s="11" t="s">
        <v>29</v>
      </c>
      <c r="P4911" s="11"/>
      <c r="Q4911" s="16" t="s">
        <v>21498</v>
      </c>
      <c r="R4911" s="11" t="s">
        <v>51</v>
      </c>
      <c r="S4911" s="11" t="s">
        <v>21499</v>
      </c>
      <c r="T4911" s="11"/>
    </row>
    <row x14ac:dyDescent="0.25" r="4912" customHeight="1" ht="19.5">
      <c r="A4912" s="25">
        <v>45210</v>
      </c>
      <c r="B4912" s="11" t="s">
        <v>21500</v>
      </c>
      <c r="C4912" s="11" t="s">
        <v>180</v>
      </c>
      <c r="D4912" s="11"/>
      <c r="E4912" s="13" t="s">
        <v>21501</v>
      </c>
      <c r="F4912" s="11" t="s">
        <v>20392</v>
      </c>
      <c r="G4912" s="11" t="s">
        <v>74</v>
      </c>
      <c r="H4912" s="11"/>
      <c r="I4912" s="13" t="s">
        <v>57</v>
      </c>
      <c r="J4912" s="11" t="s">
        <v>24</v>
      </c>
      <c r="K4912" s="11" t="s">
        <v>25</v>
      </c>
      <c r="L4912" s="11" t="s">
        <v>39</v>
      </c>
      <c r="M4912" s="11" t="s">
        <v>149</v>
      </c>
      <c r="N4912" s="11" t="s">
        <v>183</v>
      </c>
      <c r="O4912" s="11" t="s">
        <v>29</v>
      </c>
      <c r="P4912" s="11"/>
      <c r="Q4912" s="16" t="s">
        <v>21502</v>
      </c>
      <c r="R4912" s="11" t="s">
        <v>51</v>
      </c>
      <c r="S4912" s="11" t="s">
        <v>21503</v>
      </c>
      <c r="T4912" s="11"/>
    </row>
    <row x14ac:dyDescent="0.25" r="4913" customHeight="1" ht="19.5">
      <c r="A4913" s="25">
        <v>45210</v>
      </c>
      <c r="B4913" s="11" t="s">
        <v>21504</v>
      </c>
      <c r="C4913" s="11" t="s">
        <v>46</v>
      </c>
      <c r="D4913" s="11"/>
      <c r="E4913" s="13">
        <v>15671003556</v>
      </c>
      <c r="F4913" s="11" t="s">
        <v>21505</v>
      </c>
      <c r="G4913" s="11" t="s">
        <v>115</v>
      </c>
      <c r="H4913" s="11"/>
      <c r="I4913" s="13" t="s">
        <v>68</v>
      </c>
      <c r="J4913" s="11" t="s">
        <v>24</v>
      </c>
      <c r="K4913" s="11" t="s">
        <v>25</v>
      </c>
      <c r="L4913" s="11" t="s">
        <v>39</v>
      </c>
      <c r="M4913" s="11" t="s">
        <v>27</v>
      </c>
      <c r="N4913" s="11" t="s">
        <v>28</v>
      </c>
      <c r="O4913" s="11" t="s">
        <v>29</v>
      </c>
      <c r="P4913" s="11"/>
      <c r="Q4913" s="16" t="s">
        <v>21506</v>
      </c>
      <c r="R4913" s="11" t="s">
        <v>51</v>
      </c>
      <c r="S4913" s="17" t="s">
        <v>21507</v>
      </c>
      <c r="T4913" s="11"/>
    </row>
    <row x14ac:dyDescent="0.25" r="4914" customHeight="1" ht="19.5">
      <c r="A4914" s="25">
        <v>45210</v>
      </c>
      <c r="B4914" s="11" t="s">
        <v>21508</v>
      </c>
      <c r="C4914" s="11" t="s">
        <v>180</v>
      </c>
      <c r="D4914" s="11"/>
      <c r="E4914" s="13" t="s">
        <v>21509</v>
      </c>
      <c r="F4914" s="11" t="s">
        <v>21510</v>
      </c>
      <c r="G4914" s="11" t="s">
        <v>74</v>
      </c>
      <c r="H4914" s="11"/>
      <c r="I4914" s="13" t="s">
        <v>81</v>
      </c>
      <c r="J4914" s="11" t="s">
        <v>24</v>
      </c>
      <c r="K4914" s="11" t="s">
        <v>25</v>
      </c>
      <c r="L4914" s="11" t="s">
        <v>39</v>
      </c>
      <c r="M4914" s="11" t="s">
        <v>149</v>
      </c>
      <c r="N4914" s="11" t="s">
        <v>183</v>
      </c>
      <c r="O4914" s="11" t="s">
        <v>29</v>
      </c>
      <c r="P4914" s="11"/>
      <c r="Q4914" s="16" t="s">
        <v>21511</v>
      </c>
      <c r="R4914" s="11" t="s">
        <v>51</v>
      </c>
      <c r="S4914" s="11" t="s">
        <v>21512</v>
      </c>
      <c r="T4914" s="11"/>
    </row>
    <row x14ac:dyDescent="0.25" r="4915" customHeight="1" ht="19.5">
      <c r="A4915" s="25">
        <v>45210</v>
      </c>
      <c r="B4915" s="11" t="s">
        <v>21513</v>
      </c>
      <c r="C4915" s="11" t="s">
        <v>180</v>
      </c>
      <c r="D4915" s="11"/>
      <c r="E4915" s="13">
        <v>13094174638</v>
      </c>
      <c r="F4915" s="11" t="s">
        <v>7469</v>
      </c>
      <c r="G4915" s="11" t="s">
        <v>115</v>
      </c>
      <c r="H4915" s="11"/>
      <c r="I4915" s="13" t="s">
        <v>110</v>
      </c>
      <c r="J4915" s="11" t="s">
        <v>24</v>
      </c>
      <c r="K4915" s="11" t="s">
        <v>25</v>
      </c>
      <c r="L4915" s="11" t="s">
        <v>39</v>
      </c>
      <c r="M4915" s="11" t="s">
        <v>40</v>
      </c>
      <c r="N4915" s="11" t="s">
        <v>183</v>
      </c>
      <c r="O4915" s="11" t="s">
        <v>29</v>
      </c>
      <c r="P4915" s="11"/>
      <c r="Q4915" s="16" t="s">
        <v>21514</v>
      </c>
      <c r="R4915" s="11" t="s">
        <v>51</v>
      </c>
      <c r="S4915" s="11" t="s">
        <v>21515</v>
      </c>
      <c r="T4915" s="11"/>
    </row>
    <row x14ac:dyDescent="0.25" r="4916" customHeight="1" ht="19.5">
      <c r="A4916" s="25">
        <v>45210</v>
      </c>
      <c r="B4916" s="11" t="s">
        <v>21516</v>
      </c>
      <c r="C4916" s="11" t="s">
        <v>180</v>
      </c>
      <c r="D4916" s="11"/>
      <c r="E4916" s="13">
        <v>13114451858</v>
      </c>
      <c r="F4916" s="11" t="s">
        <v>21517</v>
      </c>
      <c r="G4916" s="11" t="s">
        <v>289</v>
      </c>
      <c r="H4916" s="11"/>
      <c r="I4916" s="13" t="s">
        <v>93</v>
      </c>
      <c r="J4916" s="11" t="s">
        <v>24</v>
      </c>
      <c r="K4916" s="11" t="s">
        <v>25</v>
      </c>
      <c r="L4916" s="11" t="s">
        <v>39</v>
      </c>
      <c r="M4916" s="11" t="s">
        <v>40</v>
      </c>
      <c r="N4916" s="11" t="s">
        <v>183</v>
      </c>
      <c r="O4916" s="11" t="s">
        <v>29</v>
      </c>
      <c r="P4916" s="11"/>
      <c r="Q4916" s="16" t="s">
        <v>21518</v>
      </c>
      <c r="R4916" s="11" t="s">
        <v>51</v>
      </c>
      <c r="S4916" s="11" t="s">
        <v>21519</v>
      </c>
      <c r="T4916" s="11"/>
    </row>
    <row x14ac:dyDescent="0.25" r="4917" customHeight="1" ht="19.5">
      <c r="A4917" s="25">
        <v>45210</v>
      </c>
      <c r="B4917" s="11" t="s">
        <v>21520</v>
      </c>
      <c r="C4917" s="11" t="s">
        <v>180</v>
      </c>
      <c r="D4917" s="11"/>
      <c r="E4917" s="13">
        <v>13177090082</v>
      </c>
      <c r="F4917" s="11" t="s">
        <v>21521</v>
      </c>
      <c r="G4917" s="11" t="s">
        <v>37</v>
      </c>
      <c r="H4917" s="11" t="s">
        <v>86</v>
      </c>
      <c r="I4917" s="13" t="s">
        <v>328</v>
      </c>
      <c r="J4917" s="11" t="s">
        <v>24</v>
      </c>
      <c r="K4917" s="11" t="s">
        <v>25</v>
      </c>
      <c r="L4917" s="11" t="s">
        <v>39</v>
      </c>
      <c r="M4917" s="11" t="s">
        <v>27</v>
      </c>
      <c r="N4917" s="11" t="s">
        <v>183</v>
      </c>
      <c r="O4917" s="11" t="s">
        <v>29</v>
      </c>
      <c r="P4917" s="11"/>
      <c r="Q4917" s="16" t="s">
        <v>21522</v>
      </c>
      <c r="R4917" s="11" t="s">
        <v>51</v>
      </c>
      <c r="S4917" s="11" t="s">
        <v>21523</v>
      </c>
      <c r="T4917" s="11"/>
    </row>
    <row x14ac:dyDescent="0.25" r="4918" customHeight="1" ht="19.5">
      <c r="A4918" s="25">
        <v>45210</v>
      </c>
      <c r="B4918" s="11" t="s">
        <v>21524</v>
      </c>
      <c r="C4918" s="11" t="s">
        <v>180</v>
      </c>
      <c r="D4918" s="11"/>
      <c r="E4918" s="13">
        <v>13197303438</v>
      </c>
      <c r="F4918" s="11" t="s">
        <v>21525</v>
      </c>
      <c r="G4918" s="11" t="s">
        <v>115</v>
      </c>
      <c r="H4918" s="11"/>
      <c r="I4918" s="13" t="s">
        <v>398</v>
      </c>
      <c r="J4918" s="11" t="s">
        <v>24</v>
      </c>
      <c r="K4918" s="11" t="s">
        <v>25</v>
      </c>
      <c r="L4918" s="11" t="s">
        <v>39</v>
      </c>
      <c r="M4918" s="11" t="s">
        <v>27</v>
      </c>
      <c r="N4918" s="11" t="s">
        <v>183</v>
      </c>
      <c r="O4918" s="11" t="s">
        <v>29</v>
      </c>
      <c r="P4918" s="11"/>
      <c r="Q4918" s="16" t="s">
        <v>21526</v>
      </c>
      <c r="R4918" s="11" t="s">
        <v>51</v>
      </c>
      <c r="S4918" s="11" t="s">
        <v>21527</v>
      </c>
      <c r="T4918" s="11"/>
    </row>
    <row x14ac:dyDescent="0.25" r="4919" customHeight="1" ht="19.5">
      <c r="A4919" s="25">
        <v>45210</v>
      </c>
      <c r="B4919" s="11" t="s">
        <v>21528</v>
      </c>
      <c r="C4919" s="11" t="s">
        <v>239</v>
      </c>
      <c r="D4919" s="11"/>
      <c r="E4919" s="13">
        <v>13032741776</v>
      </c>
      <c r="F4919" s="11" t="s">
        <v>21529</v>
      </c>
      <c r="G4919" s="11" t="s">
        <v>289</v>
      </c>
      <c r="H4919" s="11"/>
      <c r="I4919" s="13" t="s">
        <v>63</v>
      </c>
      <c r="J4919" s="11" t="s">
        <v>24</v>
      </c>
      <c r="K4919" s="11" t="s">
        <v>25</v>
      </c>
      <c r="L4919" s="11" t="s">
        <v>39</v>
      </c>
      <c r="M4919" s="11" t="s">
        <v>40</v>
      </c>
      <c r="N4919" s="11" t="s">
        <v>183</v>
      </c>
      <c r="O4919" s="11" t="s">
        <v>29</v>
      </c>
      <c r="P4919" s="11"/>
      <c r="Q4919" s="16" t="s">
        <v>21530</v>
      </c>
      <c r="R4919" s="11" t="s">
        <v>51</v>
      </c>
      <c r="S4919" s="11" t="s">
        <v>21531</v>
      </c>
      <c r="T4919" s="11"/>
    </row>
    <row x14ac:dyDescent="0.25" r="4920" customHeight="1" ht="19.5">
      <c r="A4920" s="25">
        <v>45210</v>
      </c>
      <c r="B4920" s="11" t="s">
        <v>21532</v>
      </c>
      <c r="C4920" s="11" t="s">
        <v>180</v>
      </c>
      <c r="D4920" s="11"/>
      <c r="E4920" s="13">
        <v>13197341193</v>
      </c>
      <c r="F4920" s="11" t="s">
        <v>21533</v>
      </c>
      <c r="G4920" s="11" t="s">
        <v>23</v>
      </c>
      <c r="H4920" s="11"/>
      <c r="I4920" s="13" t="s">
        <v>68</v>
      </c>
      <c r="J4920" s="11" t="s">
        <v>24</v>
      </c>
      <c r="K4920" s="11" t="s">
        <v>25</v>
      </c>
      <c r="L4920" s="11" t="s">
        <v>39</v>
      </c>
      <c r="M4920" s="11" t="s">
        <v>27</v>
      </c>
      <c r="N4920" s="11" t="s">
        <v>183</v>
      </c>
      <c r="O4920" s="11" t="s">
        <v>29</v>
      </c>
      <c r="P4920" s="11"/>
      <c r="Q4920" s="16" t="s">
        <v>21534</v>
      </c>
      <c r="R4920" s="11" t="s">
        <v>51</v>
      </c>
      <c r="S4920" s="11" t="s">
        <v>21535</v>
      </c>
      <c r="T4920" s="11"/>
    </row>
    <row x14ac:dyDescent="0.25" r="4921" customHeight="1" ht="19.5">
      <c r="A4921" s="25">
        <v>45210</v>
      </c>
      <c r="B4921" s="11" t="s">
        <v>21536</v>
      </c>
      <c r="C4921" s="11" t="s">
        <v>180</v>
      </c>
      <c r="D4921" s="11"/>
      <c r="E4921" s="13">
        <v>13207222902</v>
      </c>
      <c r="F4921" s="11" t="s">
        <v>21537</v>
      </c>
      <c r="G4921" s="11" t="s">
        <v>115</v>
      </c>
      <c r="H4921" s="11"/>
      <c r="I4921" s="13" t="s">
        <v>254</v>
      </c>
      <c r="J4921" s="11" t="s">
        <v>24</v>
      </c>
      <c r="K4921" s="11" t="s">
        <v>25</v>
      </c>
      <c r="L4921" s="11" t="s">
        <v>39</v>
      </c>
      <c r="M4921" s="11" t="s">
        <v>27</v>
      </c>
      <c r="N4921" s="11" t="s">
        <v>183</v>
      </c>
      <c r="O4921" s="11" t="s">
        <v>29</v>
      </c>
      <c r="P4921" s="11"/>
      <c r="Q4921" s="16" t="s">
        <v>21538</v>
      </c>
      <c r="R4921" s="11" t="s">
        <v>51</v>
      </c>
      <c r="S4921" s="11" t="s">
        <v>21539</v>
      </c>
      <c r="T4921" s="11"/>
    </row>
    <row x14ac:dyDescent="0.25" r="4922" customHeight="1" ht="19.5">
      <c r="A4922" s="25">
        <v>45210</v>
      </c>
      <c r="B4922" s="11" t="s">
        <v>21540</v>
      </c>
      <c r="C4922" s="11" t="s">
        <v>180</v>
      </c>
      <c r="D4922" s="11"/>
      <c r="E4922" s="13">
        <v>13217279106</v>
      </c>
      <c r="F4922" s="11" t="s">
        <v>21541</v>
      </c>
      <c r="G4922" s="11" t="s">
        <v>37</v>
      </c>
      <c r="H4922" s="11"/>
      <c r="I4922" s="13" t="s">
        <v>259</v>
      </c>
      <c r="J4922" s="11" t="s">
        <v>24</v>
      </c>
      <c r="K4922" s="11" t="s">
        <v>25</v>
      </c>
      <c r="L4922" s="11" t="s">
        <v>39</v>
      </c>
      <c r="M4922" s="11" t="s">
        <v>40</v>
      </c>
      <c r="N4922" s="11" t="s">
        <v>183</v>
      </c>
      <c r="O4922" s="11" t="s">
        <v>29</v>
      </c>
      <c r="P4922" s="11"/>
      <c r="Q4922" s="16" t="s">
        <v>21542</v>
      </c>
      <c r="R4922" s="11" t="s">
        <v>51</v>
      </c>
      <c r="S4922" s="11" t="s">
        <v>21543</v>
      </c>
      <c r="T4922" s="11"/>
    </row>
    <row x14ac:dyDescent="0.25" r="4923" customHeight="1" ht="19.5">
      <c r="A4923" s="25">
        <v>45210</v>
      </c>
      <c r="B4923" s="11" t="s">
        <v>21544</v>
      </c>
      <c r="C4923" s="11" t="s">
        <v>180</v>
      </c>
      <c r="D4923" s="11"/>
      <c r="E4923" s="13">
        <v>13227267455</v>
      </c>
      <c r="F4923" s="11" t="s">
        <v>21545</v>
      </c>
      <c r="G4923" s="11" t="s">
        <v>115</v>
      </c>
      <c r="H4923" s="11"/>
      <c r="I4923" s="13" t="s">
        <v>241</v>
      </c>
      <c r="J4923" s="11" t="s">
        <v>24</v>
      </c>
      <c r="K4923" s="11" t="s">
        <v>25</v>
      </c>
      <c r="L4923" s="11" t="s">
        <v>39</v>
      </c>
      <c r="M4923" s="11" t="s">
        <v>40</v>
      </c>
      <c r="N4923" s="11" t="s">
        <v>183</v>
      </c>
      <c r="O4923" s="11" t="s">
        <v>29</v>
      </c>
      <c r="P4923" s="11"/>
      <c r="Q4923" s="16" t="s">
        <v>21546</v>
      </c>
      <c r="R4923" s="11" t="s">
        <v>51</v>
      </c>
      <c r="S4923" s="11" t="s">
        <v>21547</v>
      </c>
      <c r="T4923" s="11"/>
    </row>
    <row x14ac:dyDescent="0.25" r="4924" customHeight="1" ht="19.5">
      <c r="A4924" s="25">
        <v>45210</v>
      </c>
      <c r="B4924" s="11" t="s">
        <v>21548</v>
      </c>
      <c r="C4924" s="11" t="s">
        <v>2547</v>
      </c>
      <c r="D4924" s="11"/>
      <c r="E4924" s="13">
        <v>13085163120</v>
      </c>
      <c r="F4924" s="11" t="s">
        <v>21549</v>
      </c>
      <c r="G4924" s="11" t="s">
        <v>115</v>
      </c>
      <c r="H4924" s="11"/>
      <c r="I4924" s="13">
        <v>10015</v>
      </c>
      <c r="J4924" s="11" t="s">
        <v>24</v>
      </c>
      <c r="K4924" s="11" t="s">
        <v>69</v>
      </c>
      <c r="L4924" s="11" t="s">
        <v>26</v>
      </c>
      <c r="M4924" s="11" t="s">
        <v>27</v>
      </c>
      <c r="N4924" s="11" t="s">
        <v>28</v>
      </c>
      <c r="O4924" s="11" t="s">
        <v>29</v>
      </c>
      <c r="P4924" s="11"/>
      <c r="Q4924" s="16" t="s">
        <v>21550</v>
      </c>
      <c r="R4924" s="11" t="s">
        <v>31</v>
      </c>
      <c r="S4924" s="11" t="s">
        <v>21551</v>
      </c>
      <c r="T4924" s="11" t="s">
        <v>21552</v>
      </c>
    </row>
    <row x14ac:dyDescent="0.25" r="4925" customHeight="1" ht="19.5">
      <c r="A4925" s="25">
        <v>45210</v>
      </c>
      <c r="B4925" s="11" t="s">
        <v>21553</v>
      </c>
      <c r="C4925" s="11" t="s">
        <v>180</v>
      </c>
      <c r="D4925" s="11"/>
      <c r="E4925" s="13">
        <v>13247288233</v>
      </c>
      <c r="F4925" s="11" t="s">
        <v>21554</v>
      </c>
      <c r="G4925" s="11" t="s">
        <v>37</v>
      </c>
      <c r="H4925" s="11"/>
      <c r="I4925" s="13" t="s">
        <v>241</v>
      </c>
      <c r="J4925" s="11" t="s">
        <v>24</v>
      </c>
      <c r="K4925" s="11" t="s">
        <v>25</v>
      </c>
      <c r="L4925" s="11" t="s">
        <v>39</v>
      </c>
      <c r="M4925" s="11" t="s">
        <v>27</v>
      </c>
      <c r="N4925" s="11" t="s">
        <v>183</v>
      </c>
      <c r="O4925" s="11" t="s">
        <v>29</v>
      </c>
      <c r="P4925" s="11"/>
      <c r="Q4925" s="16" t="s">
        <v>21555</v>
      </c>
      <c r="R4925" s="11" t="s">
        <v>51</v>
      </c>
      <c r="S4925" s="11" t="s">
        <v>21556</v>
      </c>
      <c r="T4925" s="11"/>
    </row>
    <row x14ac:dyDescent="0.25" r="4926" customHeight="1" ht="19.5">
      <c r="A4926" s="25">
        <v>45210</v>
      </c>
      <c r="B4926" s="11" t="s">
        <v>21557</v>
      </c>
      <c r="C4926" s="11" t="s">
        <v>180</v>
      </c>
      <c r="D4926" s="11"/>
      <c r="E4926" s="13">
        <v>13297281872</v>
      </c>
      <c r="F4926" s="11" t="s">
        <v>21558</v>
      </c>
      <c r="G4926" s="11" t="s">
        <v>48</v>
      </c>
      <c r="H4926" s="11"/>
      <c r="I4926" s="13" t="s">
        <v>99</v>
      </c>
      <c r="J4926" s="11" t="s">
        <v>24</v>
      </c>
      <c r="K4926" s="11" t="s">
        <v>25</v>
      </c>
      <c r="L4926" s="11" t="s">
        <v>39</v>
      </c>
      <c r="M4926" s="11" t="s">
        <v>40</v>
      </c>
      <c r="N4926" s="11" t="s">
        <v>183</v>
      </c>
      <c r="O4926" s="11" t="s">
        <v>29</v>
      </c>
      <c r="P4926" s="11"/>
      <c r="Q4926" s="16" t="s">
        <v>21559</v>
      </c>
      <c r="R4926" s="11" t="s">
        <v>51</v>
      </c>
      <c r="S4926" s="11" t="s">
        <v>21560</v>
      </c>
      <c r="T4926" s="11"/>
    </row>
    <row x14ac:dyDescent="0.25" r="4927" customHeight="1" ht="19.5">
      <c r="A4927" s="25">
        <v>45210</v>
      </c>
      <c r="B4927" s="11" t="s">
        <v>21561</v>
      </c>
      <c r="C4927" s="11" t="s">
        <v>180</v>
      </c>
      <c r="D4927" s="11"/>
      <c r="E4927" s="13">
        <v>13872610827</v>
      </c>
      <c r="F4927" s="11" t="s">
        <v>21562</v>
      </c>
      <c r="G4927" s="11" t="s">
        <v>48</v>
      </c>
      <c r="H4927" s="11"/>
      <c r="I4927" s="13" t="s">
        <v>381</v>
      </c>
      <c r="J4927" s="11" t="s">
        <v>24</v>
      </c>
      <c r="K4927" s="11" t="s">
        <v>25</v>
      </c>
      <c r="L4927" s="11" t="s">
        <v>39</v>
      </c>
      <c r="M4927" s="11" t="s">
        <v>40</v>
      </c>
      <c r="N4927" s="11" t="s">
        <v>183</v>
      </c>
      <c r="O4927" s="11" t="s">
        <v>29</v>
      </c>
      <c r="P4927" s="11"/>
      <c r="Q4927" s="16" t="s">
        <v>21563</v>
      </c>
      <c r="R4927" s="11" t="s">
        <v>51</v>
      </c>
      <c r="S4927" s="11" t="s">
        <v>21564</v>
      </c>
      <c r="T4927" s="11"/>
    </row>
    <row x14ac:dyDescent="0.25" r="4928" customHeight="1" ht="19.5">
      <c r="A4928" s="25">
        <v>45210</v>
      </c>
      <c r="B4928" s="11" t="s">
        <v>21565</v>
      </c>
      <c r="C4928" s="11" t="s">
        <v>180</v>
      </c>
      <c r="D4928" s="11"/>
      <c r="E4928" s="13">
        <v>15571726667</v>
      </c>
      <c r="F4928" s="11" t="s">
        <v>21566</v>
      </c>
      <c r="G4928" s="11" t="s">
        <v>62</v>
      </c>
      <c r="H4928" s="11"/>
      <c r="I4928" s="13" t="s">
        <v>290</v>
      </c>
      <c r="J4928" s="11" t="s">
        <v>24</v>
      </c>
      <c r="K4928" s="11" t="s">
        <v>25</v>
      </c>
      <c r="L4928" s="11" t="s">
        <v>39</v>
      </c>
      <c r="M4928" s="11" t="s">
        <v>40</v>
      </c>
      <c r="N4928" s="11" t="s">
        <v>183</v>
      </c>
      <c r="O4928" s="11" t="s">
        <v>29</v>
      </c>
      <c r="P4928" s="11"/>
      <c r="Q4928" s="16" t="s">
        <v>21567</v>
      </c>
      <c r="R4928" s="11" t="s">
        <v>51</v>
      </c>
      <c r="S4928" s="11" t="s">
        <v>21568</v>
      </c>
      <c r="T4928" s="11"/>
    </row>
    <row x14ac:dyDescent="0.25" r="4929" customHeight="1" ht="19.5">
      <c r="A4929" s="25">
        <v>45210</v>
      </c>
      <c r="B4929" s="11" t="s">
        <v>21569</v>
      </c>
      <c r="C4929" s="11" t="s">
        <v>180</v>
      </c>
      <c r="D4929" s="11"/>
      <c r="E4929" s="13">
        <v>15571758819</v>
      </c>
      <c r="F4929" s="11" t="s">
        <v>21570</v>
      </c>
      <c r="G4929" s="11" t="s">
        <v>48</v>
      </c>
      <c r="H4929" s="11"/>
      <c r="I4929" s="13" t="s">
        <v>81</v>
      </c>
      <c r="J4929" s="11" t="s">
        <v>24</v>
      </c>
      <c r="K4929" s="11" t="s">
        <v>25</v>
      </c>
      <c r="L4929" s="11" t="s">
        <v>39</v>
      </c>
      <c r="M4929" s="11" t="s">
        <v>27</v>
      </c>
      <c r="N4929" s="11" t="s">
        <v>183</v>
      </c>
      <c r="O4929" s="11" t="s">
        <v>29</v>
      </c>
      <c r="P4929" s="11"/>
      <c r="Q4929" s="16" t="s">
        <v>21571</v>
      </c>
      <c r="R4929" s="11" t="s">
        <v>51</v>
      </c>
      <c r="S4929" s="11" t="s">
        <v>21572</v>
      </c>
      <c r="T4929" s="11"/>
    </row>
    <row x14ac:dyDescent="0.25" r="4930" customHeight="1" ht="19.5">
      <c r="A4930" s="25">
        <v>45210</v>
      </c>
      <c r="B4930" s="11" t="s">
        <v>21573</v>
      </c>
      <c r="C4930" s="11" t="s">
        <v>1537</v>
      </c>
      <c r="D4930" s="11"/>
      <c r="E4930" s="13">
        <v>15571705999</v>
      </c>
      <c r="F4930" s="11" t="s">
        <v>21574</v>
      </c>
      <c r="G4930" s="11" t="s">
        <v>1873</v>
      </c>
      <c r="H4930" s="11"/>
      <c r="I4930" s="13" t="s">
        <v>226</v>
      </c>
      <c r="J4930" s="11" t="s">
        <v>24</v>
      </c>
      <c r="K4930" s="11" t="s">
        <v>69</v>
      </c>
      <c r="L4930" s="11" t="s">
        <v>39</v>
      </c>
      <c r="M4930" s="11" t="s">
        <v>40</v>
      </c>
      <c r="N4930" s="11" t="s">
        <v>28</v>
      </c>
      <c r="O4930" s="11" t="s">
        <v>29</v>
      </c>
      <c r="P4930" s="11"/>
      <c r="Q4930" s="16" t="s">
        <v>21575</v>
      </c>
      <c r="R4930" s="11" t="s">
        <v>42</v>
      </c>
      <c r="S4930" s="11" t="s">
        <v>21576</v>
      </c>
      <c r="T4930" s="11" t="s">
        <v>21577</v>
      </c>
    </row>
    <row x14ac:dyDescent="0.25" r="4931" customHeight="1" ht="19.5">
      <c r="A4931" s="25">
        <v>45210</v>
      </c>
      <c r="B4931" s="11" t="s">
        <v>21578</v>
      </c>
      <c r="C4931" s="11" t="s">
        <v>326</v>
      </c>
      <c r="D4931" s="11"/>
      <c r="E4931" s="13">
        <v>15587902696</v>
      </c>
      <c r="F4931" s="11" t="s">
        <v>21579</v>
      </c>
      <c r="G4931" s="11" t="s">
        <v>37</v>
      </c>
      <c r="H4931" s="11"/>
      <c r="I4931" s="13" t="s">
        <v>328</v>
      </c>
      <c r="J4931" s="11" t="s">
        <v>24</v>
      </c>
      <c r="K4931" s="11" t="s">
        <v>25</v>
      </c>
      <c r="L4931" s="11" t="s">
        <v>39</v>
      </c>
      <c r="M4931" s="11" t="s">
        <v>40</v>
      </c>
      <c r="N4931" s="11" t="s">
        <v>28</v>
      </c>
      <c r="O4931" s="11" t="s">
        <v>29</v>
      </c>
      <c r="P4931" s="11"/>
      <c r="Q4931" s="16" t="s">
        <v>21580</v>
      </c>
      <c r="R4931" s="11" t="s">
        <v>42</v>
      </c>
      <c r="S4931" s="11" t="s">
        <v>21581</v>
      </c>
      <c r="T4931" s="11" t="s">
        <v>21582</v>
      </c>
    </row>
    <row x14ac:dyDescent="0.25" r="4932" customHeight="1" ht="19.5">
      <c r="A4932" s="25">
        <v>45210</v>
      </c>
      <c r="B4932" s="11" t="s">
        <v>21583</v>
      </c>
      <c r="C4932" s="11" t="s">
        <v>341</v>
      </c>
      <c r="D4932" s="11"/>
      <c r="E4932" s="13">
        <v>18571003352</v>
      </c>
      <c r="F4932" s="11" t="s">
        <v>21584</v>
      </c>
      <c r="G4932" s="11" t="s">
        <v>115</v>
      </c>
      <c r="H4932" s="11"/>
      <c r="I4932" s="13" t="s">
        <v>1017</v>
      </c>
      <c r="J4932" s="11" t="s">
        <v>24</v>
      </c>
      <c r="K4932" s="11" t="s">
        <v>25</v>
      </c>
      <c r="L4932" s="11" t="s">
        <v>39</v>
      </c>
      <c r="M4932" s="11" t="s">
        <v>40</v>
      </c>
      <c r="N4932" s="11" t="s">
        <v>28</v>
      </c>
      <c r="O4932" s="11" t="s">
        <v>29</v>
      </c>
      <c r="P4932" s="11"/>
      <c r="Q4932" s="16" t="s">
        <v>21585</v>
      </c>
      <c r="R4932" s="11" t="s">
        <v>42</v>
      </c>
      <c r="S4932" s="11" t="s">
        <v>21586</v>
      </c>
      <c r="T4932" s="11" t="s">
        <v>21587</v>
      </c>
    </row>
    <row x14ac:dyDescent="0.25" r="4933" customHeight="1" ht="19.5">
      <c r="A4933" s="25">
        <v>45210</v>
      </c>
      <c r="B4933" s="11" t="s">
        <v>21588</v>
      </c>
      <c r="C4933" s="11" t="s">
        <v>341</v>
      </c>
      <c r="D4933" s="11"/>
      <c r="E4933" s="13">
        <v>18671738163</v>
      </c>
      <c r="F4933" s="11" t="s">
        <v>21589</v>
      </c>
      <c r="G4933" s="11" t="s">
        <v>56</v>
      </c>
      <c r="H4933" s="11" t="s">
        <v>98</v>
      </c>
      <c r="I4933" s="13" t="s">
        <v>154</v>
      </c>
      <c r="J4933" s="11" t="s">
        <v>24</v>
      </c>
      <c r="K4933" s="11" t="s">
        <v>25</v>
      </c>
      <c r="L4933" s="11" t="s">
        <v>39</v>
      </c>
      <c r="M4933" s="11" t="s">
        <v>40</v>
      </c>
      <c r="N4933" s="11" t="s">
        <v>28</v>
      </c>
      <c r="O4933" s="11" t="s">
        <v>29</v>
      </c>
      <c r="P4933" s="11"/>
      <c r="Q4933" s="16" t="s">
        <v>21590</v>
      </c>
      <c r="R4933" s="11" t="s">
        <v>42</v>
      </c>
      <c r="S4933" s="11" t="s">
        <v>21591</v>
      </c>
      <c r="T4933" s="11" t="s">
        <v>21592</v>
      </c>
    </row>
    <row x14ac:dyDescent="0.25" r="4934" customHeight="1" ht="19.5">
      <c r="A4934" s="25">
        <v>45210</v>
      </c>
      <c r="B4934" s="11" t="s">
        <v>21593</v>
      </c>
      <c r="C4934" s="11" t="s">
        <v>698</v>
      </c>
      <c r="D4934" s="11"/>
      <c r="E4934" s="13" t="s">
        <v>21594</v>
      </c>
      <c r="F4934" s="11" t="s">
        <v>4727</v>
      </c>
      <c r="G4934" s="11" t="s">
        <v>74</v>
      </c>
      <c r="H4934" s="11" t="s">
        <v>2904</v>
      </c>
      <c r="I4934" s="13" t="s">
        <v>148</v>
      </c>
      <c r="J4934" s="11" t="s">
        <v>24</v>
      </c>
      <c r="K4934" s="11" t="s">
        <v>25</v>
      </c>
      <c r="L4934" s="11" t="s">
        <v>39</v>
      </c>
      <c r="M4934" s="11" t="s">
        <v>149</v>
      </c>
      <c r="N4934" s="11" t="s">
        <v>28</v>
      </c>
      <c r="O4934" s="11" t="s">
        <v>29</v>
      </c>
      <c r="P4934" s="11"/>
      <c r="Q4934" s="16" t="s">
        <v>21595</v>
      </c>
      <c r="R4934" s="11" t="s">
        <v>42</v>
      </c>
      <c r="S4934" s="11" t="s">
        <v>21596</v>
      </c>
      <c r="T4934" s="11" t="s">
        <v>21597</v>
      </c>
    </row>
    <row x14ac:dyDescent="0.25" r="4935" customHeight="1" ht="19.5">
      <c r="A4935" s="25">
        <v>45210</v>
      </c>
      <c r="B4935" s="11" t="s">
        <v>21598</v>
      </c>
      <c r="C4935" s="11" t="s">
        <v>341</v>
      </c>
      <c r="D4935" s="11"/>
      <c r="E4935" s="13">
        <v>15572788100</v>
      </c>
      <c r="F4935" s="11" t="s">
        <v>21599</v>
      </c>
      <c r="G4935" s="11" t="s">
        <v>37</v>
      </c>
      <c r="H4935" s="11"/>
      <c r="I4935" s="13" t="s">
        <v>182</v>
      </c>
      <c r="J4935" s="11" t="s">
        <v>24</v>
      </c>
      <c r="K4935" s="11" t="s">
        <v>25</v>
      </c>
      <c r="L4935" s="11" t="s">
        <v>39</v>
      </c>
      <c r="M4935" s="11" t="s">
        <v>27</v>
      </c>
      <c r="N4935" s="11" t="s">
        <v>28</v>
      </c>
      <c r="O4935" s="11" t="s">
        <v>29</v>
      </c>
      <c r="P4935" s="11"/>
      <c r="Q4935" s="16" t="s">
        <v>21600</v>
      </c>
      <c r="R4935" s="11" t="s">
        <v>42</v>
      </c>
      <c r="S4935" s="11" t="s">
        <v>21601</v>
      </c>
      <c r="T4935" s="11" t="s">
        <v>21602</v>
      </c>
    </row>
    <row x14ac:dyDescent="0.25" r="4936" customHeight="1" ht="19.5">
      <c r="A4936" s="25">
        <v>45210</v>
      </c>
      <c r="B4936" s="11" t="s">
        <v>21603</v>
      </c>
      <c r="C4936" s="11" t="s">
        <v>180</v>
      </c>
      <c r="D4936" s="11"/>
      <c r="E4936" s="13">
        <v>15571770258</v>
      </c>
      <c r="F4936" s="11" t="s">
        <v>21604</v>
      </c>
      <c r="G4936" s="11" t="s">
        <v>289</v>
      </c>
      <c r="H4936" s="11"/>
      <c r="I4936" s="13" t="s">
        <v>189</v>
      </c>
      <c r="J4936" s="11" t="s">
        <v>24</v>
      </c>
      <c r="K4936" s="11" t="s">
        <v>25</v>
      </c>
      <c r="L4936" s="11" t="s">
        <v>39</v>
      </c>
      <c r="M4936" s="11" t="s">
        <v>27</v>
      </c>
      <c r="N4936" s="11" t="s">
        <v>183</v>
      </c>
      <c r="O4936" s="11" t="s">
        <v>29</v>
      </c>
      <c r="P4936" s="11"/>
      <c r="Q4936" s="16" t="s">
        <v>21605</v>
      </c>
      <c r="R4936" s="11" t="s">
        <v>51</v>
      </c>
      <c r="S4936" s="11" t="s">
        <v>21606</v>
      </c>
      <c r="T4936" s="11"/>
    </row>
    <row x14ac:dyDescent="0.25" r="4937" customHeight="1" ht="19.5">
      <c r="A4937" s="25">
        <v>45210</v>
      </c>
      <c r="B4937" s="11" t="s">
        <v>21607</v>
      </c>
      <c r="C4937" s="11" t="s">
        <v>341</v>
      </c>
      <c r="D4937" s="11"/>
      <c r="E4937" s="13">
        <v>15572719857</v>
      </c>
      <c r="F4937" s="11" t="s">
        <v>21608</v>
      </c>
      <c r="G4937" s="11" t="s">
        <v>62</v>
      </c>
      <c r="H4937" s="11"/>
      <c r="I4937" s="13" t="s">
        <v>352</v>
      </c>
      <c r="J4937" s="11" t="s">
        <v>24</v>
      </c>
      <c r="K4937" s="11" t="s">
        <v>25</v>
      </c>
      <c r="L4937" s="11" t="s">
        <v>39</v>
      </c>
      <c r="M4937" s="11" t="s">
        <v>40</v>
      </c>
      <c r="N4937" s="11" t="s">
        <v>28</v>
      </c>
      <c r="O4937" s="11" t="s">
        <v>29</v>
      </c>
      <c r="P4937" s="11"/>
      <c r="Q4937" s="16" t="s">
        <v>21609</v>
      </c>
      <c r="R4937" s="11" t="s">
        <v>42</v>
      </c>
      <c r="S4937" s="11" t="s">
        <v>21610</v>
      </c>
      <c r="T4937" s="11" t="s">
        <v>21611</v>
      </c>
    </row>
    <row x14ac:dyDescent="0.25" r="4938" customHeight="1" ht="19.5">
      <c r="A4938" s="25">
        <v>45210</v>
      </c>
      <c r="B4938" s="11" t="s">
        <v>21612</v>
      </c>
      <c r="C4938" s="11" t="s">
        <v>3299</v>
      </c>
      <c r="D4938" s="11"/>
      <c r="E4938" s="13">
        <v>15171766983</v>
      </c>
      <c r="F4938" s="11" t="s">
        <v>21613</v>
      </c>
      <c r="G4938" s="11" t="s">
        <v>23</v>
      </c>
      <c r="H4938" s="11"/>
      <c r="I4938" s="13" t="s">
        <v>68</v>
      </c>
      <c r="J4938" s="11" t="s">
        <v>24</v>
      </c>
      <c r="K4938" s="11" t="s">
        <v>25</v>
      </c>
      <c r="L4938" s="11" t="s">
        <v>39</v>
      </c>
      <c r="M4938" s="11" t="s">
        <v>40</v>
      </c>
      <c r="N4938" s="11" t="s">
        <v>28</v>
      </c>
      <c r="O4938" s="11" t="s">
        <v>29</v>
      </c>
      <c r="P4938" s="11"/>
      <c r="Q4938" s="16" t="s">
        <v>21614</v>
      </c>
      <c r="R4938" s="11" t="s">
        <v>42</v>
      </c>
      <c r="S4938" s="11" t="s">
        <v>21615</v>
      </c>
      <c r="T4938" s="11" t="s">
        <v>21616</v>
      </c>
    </row>
    <row x14ac:dyDescent="0.25" r="4939" customHeight="1" ht="19.5">
      <c r="A4939" s="25">
        <v>45210</v>
      </c>
      <c r="B4939" s="11" t="s">
        <v>21617</v>
      </c>
      <c r="C4939" s="11" t="s">
        <v>180</v>
      </c>
      <c r="D4939" s="11"/>
      <c r="E4939" s="13">
        <v>15572766138</v>
      </c>
      <c r="F4939" s="11" t="s">
        <v>21618</v>
      </c>
      <c r="G4939" s="11" t="s">
        <v>115</v>
      </c>
      <c r="H4939" s="11"/>
      <c r="I4939" s="13" t="s">
        <v>590</v>
      </c>
      <c r="J4939" s="11" t="s">
        <v>24</v>
      </c>
      <c r="K4939" s="11" t="s">
        <v>25</v>
      </c>
      <c r="L4939" s="11" t="s">
        <v>39</v>
      </c>
      <c r="M4939" s="11" t="s">
        <v>27</v>
      </c>
      <c r="N4939" s="11" t="s">
        <v>183</v>
      </c>
      <c r="O4939" s="11" t="s">
        <v>29</v>
      </c>
      <c r="P4939" s="11"/>
      <c r="Q4939" s="16" t="s">
        <v>21619</v>
      </c>
      <c r="R4939" s="11" t="s">
        <v>51</v>
      </c>
      <c r="S4939" s="11" t="s">
        <v>21620</v>
      </c>
      <c r="T4939" s="11"/>
    </row>
    <row x14ac:dyDescent="0.25" r="4940" customHeight="1" ht="19.5">
      <c r="A4940" s="25">
        <v>45210</v>
      </c>
      <c r="B4940" s="11" t="s">
        <v>21621</v>
      </c>
      <c r="C4940" s="11" t="s">
        <v>180</v>
      </c>
      <c r="D4940" s="11"/>
      <c r="E4940" s="13">
        <v>15572773555</v>
      </c>
      <c r="F4940" s="11" t="s">
        <v>21622</v>
      </c>
      <c r="G4940" s="11" t="s">
        <v>56</v>
      </c>
      <c r="H4940" s="11"/>
      <c r="I4940" s="13" t="s">
        <v>254</v>
      </c>
      <c r="J4940" s="11" t="s">
        <v>24</v>
      </c>
      <c r="K4940" s="11" t="s">
        <v>25</v>
      </c>
      <c r="L4940" s="11" t="s">
        <v>39</v>
      </c>
      <c r="M4940" s="11" t="s">
        <v>40</v>
      </c>
      <c r="N4940" s="11" t="s">
        <v>183</v>
      </c>
      <c r="O4940" s="11" t="s">
        <v>29</v>
      </c>
      <c r="P4940" s="11"/>
      <c r="Q4940" s="16" t="s">
        <v>21623</v>
      </c>
      <c r="R4940" s="11" t="s">
        <v>51</v>
      </c>
      <c r="S4940" s="11" t="s">
        <v>21624</v>
      </c>
      <c r="T4940" s="11"/>
    </row>
    <row x14ac:dyDescent="0.25" r="4941" customHeight="1" ht="19.5">
      <c r="A4941" s="25">
        <v>45210</v>
      </c>
      <c r="B4941" s="11" t="s">
        <v>21625</v>
      </c>
      <c r="C4941" s="11" t="s">
        <v>180</v>
      </c>
      <c r="D4941" s="11"/>
      <c r="E4941" s="13">
        <v>15572792696</v>
      </c>
      <c r="F4941" s="11" t="s">
        <v>21626</v>
      </c>
      <c r="G4941" s="11" t="s">
        <v>115</v>
      </c>
      <c r="H4941" s="11"/>
      <c r="I4941" s="13" t="s">
        <v>433</v>
      </c>
      <c r="J4941" s="11" t="s">
        <v>24</v>
      </c>
      <c r="K4941" s="11" t="s">
        <v>25</v>
      </c>
      <c r="L4941" s="11" t="s">
        <v>39</v>
      </c>
      <c r="M4941" s="11" t="s">
        <v>27</v>
      </c>
      <c r="N4941" s="11" t="s">
        <v>183</v>
      </c>
      <c r="O4941" s="11" t="s">
        <v>29</v>
      </c>
      <c r="P4941" s="11"/>
      <c r="Q4941" s="16" t="s">
        <v>21627</v>
      </c>
      <c r="R4941" s="11" t="s">
        <v>51</v>
      </c>
      <c r="S4941" s="11" t="s">
        <v>21628</v>
      </c>
      <c r="T4941" s="11"/>
    </row>
    <row x14ac:dyDescent="0.25" r="4942" customHeight="1" ht="19.5">
      <c r="A4942" s="25">
        <v>45210</v>
      </c>
      <c r="B4942" s="11" t="s">
        <v>21629</v>
      </c>
      <c r="C4942" s="11" t="s">
        <v>180</v>
      </c>
      <c r="D4942" s="11"/>
      <c r="E4942" s="13">
        <v>15671031742</v>
      </c>
      <c r="F4942" s="11" t="s">
        <v>21630</v>
      </c>
      <c r="G4942" s="11" t="s">
        <v>74</v>
      </c>
      <c r="H4942" s="11"/>
      <c r="I4942" s="13" t="s">
        <v>615</v>
      </c>
      <c r="J4942" s="11" t="s">
        <v>24</v>
      </c>
      <c r="K4942" s="11" t="s">
        <v>25</v>
      </c>
      <c r="L4942" s="11" t="s">
        <v>39</v>
      </c>
      <c r="M4942" s="11" t="s">
        <v>40</v>
      </c>
      <c r="N4942" s="11" t="s">
        <v>183</v>
      </c>
      <c r="O4942" s="11" t="s">
        <v>29</v>
      </c>
      <c r="P4942" s="11"/>
      <c r="Q4942" s="16" t="s">
        <v>21631</v>
      </c>
      <c r="R4942" s="11" t="s">
        <v>51</v>
      </c>
      <c r="S4942" s="11" t="s">
        <v>21632</v>
      </c>
      <c r="T4942" s="11"/>
    </row>
    <row x14ac:dyDescent="0.25" r="4943" customHeight="1" ht="19.5">
      <c r="A4943" s="25">
        <v>45210</v>
      </c>
      <c r="B4943" s="11" t="s">
        <v>21633</v>
      </c>
      <c r="C4943" s="11" t="s">
        <v>180</v>
      </c>
      <c r="D4943" s="11"/>
      <c r="E4943" s="13">
        <v>15671039654</v>
      </c>
      <c r="F4943" s="11" t="s">
        <v>21634</v>
      </c>
      <c r="G4943" s="11" t="s">
        <v>37</v>
      </c>
      <c r="H4943" s="11"/>
      <c r="I4943" s="13" t="s">
        <v>241</v>
      </c>
      <c r="J4943" s="11" t="s">
        <v>24</v>
      </c>
      <c r="K4943" s="11" t="s">
        <v>25</v>
      </c>
      <c r="L4943" s="11" t="s">
        <v>39</v>
      </c>
      <c r="M4943" s="11" t="s">
        <v>40</v>
      </c>
      <c r="N4943" s="11" t="s">
        <v>183</v>
      </c>
      <c r="O4943" s="11" t="s">
        <v>29</v>
      </c>
      <c r="P4943" s="11"/>
      <c r="Q4943" s="16" t="s">
        <v>21635</v>
      </c>
      <c r="R4943" s="11" t="s">
        <v>51</v>
      </c>
      <c r="S4943" s="11" t="s">
        <v>21636</v>
      </c>
      <c r="T4943" s="11"/>
    </row>
    <row x14ac:dyDescent="0.25" r="4944" customHeight="1" ht="19.5">
      <c r="A4944" s="25">
        <v>45210</v>
      </c>
      <c r="B4944" s="11" t="s">
        <v>21637</v>
      </c>
      <c r="C4944" s="11" t="s">
        <v>180</v>
      </c>
      <c r="D4944" s="11"/>
      <c r="E4944" s="13">
        <v>15671039654</v>
      </c>
      <c r="F4944" s="11" t="s">
        <v>21634</v>
      </c>
      <c r="G4944" s="11" t="s">
        <v>37</v>
      </c>
      <c r="H4944" s="11"/>
      <c r="I4944" s="13" t="s">
        <v>51</v>
      </c>
      <c r="J4944" s="11" t="s">
        <v>24</v>
      </c>
      <c r="K4944" s="11" t="s">
        <v>25</v>
      </c>
      <c r="L4944" s="11" t="s">
        <v>39</v>
      </c>
      <c r="M4944" s="11" t="s">
        <v>40</v>
      </c>
      <c r="N4944" s="11" t="s">
        <v>183</v>
      </c>
      <c r="O4944" s="11" t="s">
        <v>29</v>
      </c>
      <c r="P4944" s="11"/>
      <c r="Q4944" s="16" t="s">
        <v>21638</v>
      </c>
      <c r="R4944" s="11" t="s">
        <v>51</v>
      </c>
      <c r="S4944" s="11" t="s">
        <v>21639</v>
      </c>
      <c r="T4944" s="11"/>
    </row>
    <row x14ac:dyDescent="0.25" r="4945" customHeight="1" ht="19.5">
      <c r="A4945" s="25">
        <v>45210</v>
      </c>
      <c r="B4945" s="11" t="s">
        <v>21640</v>
      </c>
      <c r="C4945" s="11" t="s">
        <v>180</v>
      </c>
      <c r="D4945" s="11"/>
      <c r="E4945" s="13">
        <v>15671074893</v>
      </c>
      <c r="F4945" s="11" t="s">
        <v>21641</v>
      </c>
      <c r="G4945" s="11" t="s">
        <v>115</v>
      </c>
      <c r="H4945" s="11" t="s">
        <v>98</v>
      </c>
      <c r="I4945" s="13" t="s">
        <v>1017</v>
      </c>
      <c r="J4945" s="11" t="s">
        <v>24</v>
      </c>
      <c r="K4945" s="11" t="s">
        <v>25</v>
      </c>
      <c r="L4945" s="11" t="s">
        <v>39</v>
      </c>
      <c r="M4945" s="11" t="s">
        <v>27</v>
      </c>
      <c r="N4945" s="11" t="s">
        <v>183</v>
      </c>
      <c r="O4945" s="11" t="s">
        <v>29</v>
      </c>
      <c r="P4945" s="11"/>
      <c r="Q4945" s="16" t="s">
        <v>21642</v>
      </c>
      <c r="R4945" s="11" t="s">
        <v>51</v>
      </c>
      <c r="S4945" s="11" t="s">
        <v>21643</v>
      </c>
      <c r="T4945" s="11"/>
    </row>
    <row x14ac:dyDescent="0.25" r="4946" customHeight="1" ht="19.5">
      <c r="A4946" s="25">
        <v>45210</v>
      </c>
      <c r="B4946" s="11" t="s">
        <v>21644</v>
      </c>
      <c r="C4946" s="11" t="s">
        <v>180</v>
      </c>
      <c r="D4946" s="11"/>
      <c r="E4946" s="13">
        <v>16671726822</v>
      </c>
      <c r="F4946" s="11" t="s">
        <v>13904</v>
      </c>
      <c r="G4946" s="11" t="s">
        <v>23</v>
      </c>
      <c r="H4946" s="11"/>
      <c r="I4946" s="13" t="s">
        <v>241</v>
      </c>
      <c r="J4946" s="11" t="s">
        <v>24</v>
      </c>
      <c r="K4946" s="11" t="s">
        <v>25</v>
      </c>
      <c r="L4946" s="11" t="s">
        <v>39</v>
      </c>
      <c r="M4946" s="11" t="s">
        <v>40</v>
      </c>
      <c r="N4946" s="11" t="s">
        <v>183</v>
      </c>
      <c r="O4946" s="11" t="s">
        <v>29</v>
      </c>
      <c r="P4946" s="11"/>
      <c r="Q4946" s="16" t="s">
        <v>21645</v>
      </c>
      <c r="R4946" s="11" t="s">
        <v>51</v>
      </c>
      <c r="S4946" s="11" t="s">
        <v>21646</v>
      </c>
      <c r="T4946" s="11"/>
    </row>
    <row x14ac:dyDescent="0.25" r="4947" customHeight="1" ht="19.5">
      <c r="A4947" s="25">
        <v>45210</v>
      </c>
      <c r="B4947" s="11" t="s">
        <v>21647</v>
      </c>
      <c r="C4947" s="11" t="s">
        <v>239</v>
      </c>
      <c r="D4947" s="11"/>
      <c r="E4947" s="13">
        <v>18671760336</v>
      </c>
      <c r="F4947" s="11" t="s">
        <v>21648</v>
      </c>
      <c r="G4947" s="11" t="s">
        <v>62</v>
      </c>
      <c r="H4947" s="11"/>
      <c r="I4947" s="13" t="s">
        <v>749</v>
      </c>
      <c r="J4947" s="11" t="s">
        <v>24</v>
      </c>
      <c r="K4947" s="11" t="s">
        <v>25</v>
      </c>
      <c r="L4947" s="11" t="s">
        <v>39</v>
      </c>
      <c r="M4947" s="11" t="s">
        <v>40</v>
      </c>
      <c r="N4947" s="11" t="s">
        <v>183</v>
      </c>
      <c r="O4947" s="11" t="s">
        <v>29</v>
      </c>
      <c r="P4947" s="11"/>
      <c r="Q4947" s="16" t="s">
        <v>21649</v>
      </c>
      <c r="R4947" s="11" t="s">
        <v>51</v>
      </c>
      <c r="S4947" s="11" t="s">
        <v>21650</v>
      </c>
      <c r="T4947" s="11"/>
    </row>
    <row x14ac:dyDescent="0.25" r="4948" customHeight="1" ht="19.5">
      <c r="A4948" s="25">
        <v>45210</v>
      </c>
      <c r="B4948" s="11" t="s">
        <v>21651</v>
      </c>
      <c r="C4948" s="11" t="s">
        <v>180</v>
      </c>
      <c r="D4948" s="11"/>
      <c r="E4948" s="13">
        <v>16671760825</v>
      </c>
      <c r="F4948" s="11" t="s">
        <v>21652</v>
      </c>
      <c r="G4948" s="11" t="s">
        <v>74</v>
      </c>
      <c r="H4948" s="11"/>
      <c r="I4948" s="13" t="s">
        <v>182</v>
      </c>
      <c r="J4948" s="11" t="s">
        <v>24</v>
      </c>
      <c r="K4948" s="11" t="s">
        <v>25</v>
      </c>
      <c r="L4948" s="11" t="s">
        <v>39</v>
      </c>
      <c r="M4948" s="11" t="s">
        <v>27</v>
      </c>
      <c r="N4948" s="11" t="s">
        <v>183</v>
      </c>
      <c r="O4948" s="11" t="s">
        <v>29</v>
      </c>
      <c r="P4948" s="11"/>
      <c r="Q4948" s="16" t="s">
        <v>21653</v>
      </c>
      <c r="R4948" s="11" t="s">
        <v>51</v>
      </c>
      <c r="S4948" s="11" t="s">
        <v>21654</v>
      </c>
      <c r="T4948" s="11"/>
    </row>
    <row x14ac:dyDescent="0.25" r="4949" customHeight="1" ht="19.5">
      <c r="A4949" s="25">
        <v>45210</v>
      </c>
      <c r="B4949" s="11" t="s">
        <v>21655</v>
      </c>
      <c r="C4949" s="11" t="s">
        <v>180</v>
      </c>
      <c r="D4949" s="11"/>
      <c r="E4949" s="13">
        <v>18507207105</v>
      </c>
      <c r="F4949" s="11" t="s">
        <v>21656</v>
      </c>
      <c r="G4949" s="11" t="s">
        <v>289</v>
      </c>
      <c r="H4949" s="11"/>
      <c r="I4949" s="13" t="s">
        <v>136</v>
      </c>
      <c r="J4949" s="11" t="s">
        <v>24</v>
      </c>
      <c r="K4949" s="11" t="s">
        <v>25</v>
      </c>
      <c r="L4949" s="11" t="s">
        <v>39</v>
      </c>
      <c r="M4949" s="11" t="s">
        <v>40</v>
      </c>
      <c r="N4949" s="11" t="s">
        <v>183</v>
      </c>
      <c r="O4949" s="11" t="s">
        <v>29</v>
      </c>
      <c r="P4949" s="11"/>
      <c r="Q4949" s="16" t="s">
        <v>21657</v>
      </c>
      <c r="R4949" s="11" t="s">
        <v>51</v>
      </c>
      <c r="S4949" s="11" t="s">
        <v>21658</v>
      </c>
      <c r="T4949" s="11"/>
    </row>
    <row x14ac:dyDescent="0.25" r="4950" customHeight="1" ht="19.5">
      <c r="A4950" s="25">
        <v>45210</v>
      </c>
      <c r="B4950" s="11" t="s">
        <v>21659</v>
      </c>
      <c r="C4950" s="11" t="s">
        <v>180</v>
      </c>
      <c r="D4950" s="11"/>
      <c r="E4950" s="13">
        <v>18671441845</v>
      </c>
      <c r="F4950" s="11" t="s">
        <v>21660</v>
      </c>
      <c r="G4950" s="11" t="s">
        <v>56</v>
      </c>
      <c r="H4950" s="11" t="s">
        <v>141</v>
      </c>
      <c r="I4950" s="13" t="s">
        <v>131</v>
      </c>
      <c r="J4950" s="11" t="s">
        <v>24</v>
      </c>
      <c r="K4950" s="11" t="s">
        <v>25</v>
      </c>
      <c r="L4950" s="11" t="s">
        <v>39</v>
      </c>
      <c r="M4950" s="11" t="s">
        <v>40</v>
      </c>
      <c r="N4950" s="11" t="s">
        <v>183</v>
      </c>
      <c r="O4950" s="11" t="s">
        <v>29</v>
      </c>
      <c r="P4950" s="11"/>
      <c r="Q4950" s="16" t="s">
        <v>21661</v>
      </c>
      <c r="R4950" s="11" t="s">
        <v>51</v>
      </c>
      <c r="S4950" s="11" t="s">
        <v>21662</v>
      </c>
      <c r="T4950" s="11"/>
    </row>
    <row x14ac:dyDescent="0.25" r="4951" customHeight="1" ht="19.5">
      <c r="A4951" s="25">
        <v>45210</v>
      </c>
      <c r="B4951" s="11" t="s">
        <v>21663</v>
      </c>
      <c r="C4951" s="11" t="s">
        <v>180</v>
      </c>
      <c r="D4951" s="11"/>
      <c r="E4951" s="13">
        <v>18671607776</v>
      </c>
      <c r="F4951" s="11" t="s">
        <v>21664</v>
      </c>
      <c r="G4951" s="11" t="s">
        <v>289</v>
      </c>
      <c r="H4951" s="11"/>
      <c r="I4951" s="13" t="s">
        <v>104</v>
      </c>
      <c r="J4951" s="11" t="s">
        <v>24</v>
      </c>
      <c r="K4951" s="11" t="s">
        <v>25</v>
      </c>
      <c r="L4951" s="11" t="s">
        <v>39</v>
      </c>
      <c r="M4951" s="11" t="s">
        <v>27</v>
      </c>
      <c r="N4951" s="11" t="s">
        <v>183</v>
      </c>
      <c r="O4951" s="11" t="s">
        <v>29</v>
      </c>
      <c r="P4951" s="11"/>
      <c r="Q4951" s="16" t="s">
        <v>21665</v>
      </c>
      <c r="R4951" s="11" t="s">
        <v>51</v>
      </c>
      <c r="S4951" s="11" t="s">
        <v>21666</v>
      </c>
      <c r="T4951" s="11"/>
    </row>
    <row x14ac:dyDescent="0.25" r="4952" customHeight="1" ht="19.5">
      <c r="A4952" s="25">
        <v>45210</v>
      </c>
      <c r="B4952" s="11" t="s">
        <v>21667</v>
      </c>
      <c r="C4952" s="11" t="s">
        <v>180</v>
      </c>
      <c r="D4952" s="11"/>
      <c r="E4952" s="13">
        <v>18671725773</v>
      </c>
      <c r="F4952" s="11" t="s">
        <v>21668</v>
      </c>
      <c r="G4952" s="11" t="s">
        <v>115</v>
      </c>
      <c r="H4952" s="11"/>
      <c r="I4952" s="13" t="s">
        <v>433</v>
      </c>
      <c r="J4952" s="11" t="s">
        <v>24</v>
      </c>
      <c r="K4952" s="11" t="s">
        <v>25</v>
      </c>
      <c r="L4952" s="11" t="s">
        <v>39</v>
      </c>
      <c r="M4952" s="11" t="s">
        <v>40</v>
      </c>
      <c r="N4952" s="11" t="s">
        <v>183</v>
      </c>
      <c r="O4952" s="11" t="s">
        <v>29</v>
      </c>
      <c r="P4952" s="11"/>
      <c r="Q4952" s="16" t="s">
        <v>21669</v>
      </c>
      <c r="R4952" s="11" t="s">
        <v>51</v>
      </c>
      <c r="S4952" s="11" t="s">
        <v>21670</v>
      </c>
      <c r="T4952" s="11"/>
    </row>
    <row x14ac:dyDescent="0.25" r="4953" customHeight="1" ht="19.5">
      <c r="A4953" s="25">
        <v>45210</v>
      </c>
      <c r="B4953" s="11" t="s">
        <v>21671</v>
      </c>
      <c r="C4953" s="11" t="s">
        <v>180</v>
      </c>
      <c r="D4953" s="11"/>
      <c r="E4953" s="13" t="s">
        <v>21672</v>
      </c>
      <c r="F4953" s="11" t="s">
        <v>21673</v>
      </c>
      <c r="G4953" s="11" t="s">
        <v>74</v>
      </c>
      <c r="H4953" s="11"/>
      <c r="I4953" s="13" t="s">
        <v>352</v>
      </c>
      <c r="J4953" s="11" t="s">
        <v>24</v>
      </c>
      <c r="K4953" s="11" t="s">
        <v>25</v>
      </c>
      <c r="L4953" s="11" t="s">
        <v>39</v>
      </c>
      <c r="M4953" s="11" t="s">
        <v>149</v>
      </c>
      <c r="N4953" s="11" t="s">
        <v>183</v>
      </c>
      <c r="O4953" s="11" t="s">
        <v>29</v>
      </c>
      <c r="P4953" s="11"/>
      <c r="Q4953" s="16" t="s">
        <v>21674</v>
      </c>
      <c r="R4953" s="11" t="s">
        <v>42</v>
      </c>
      <c r="S4953" s="11" t="s">
        <v>21675</v>
      </c>
      <c r="T4953" s="11" t="s">
        <v>21676</v>
      </c>
    </row>
    <row x14ac:dyDescent="0.25" r="4954" customHeight="1" ht="19.5">
      <c r="A4954" s="25">
        <v>45210</v>
      </c>
      <c r="B4954" s="11" t="s">
        <v>21677</v>
      </c>
      <c r="C4954" s="11" t="s">
        <v>46</v>
      </c>
      <c r="D4954" s="11"/>
      <c r="E4954" s="13">
        <v>15549271598</v>
      </c>
      <c r="F4954" s="11" t="s">
        <v>21678</v>
      </c>
      <c r="G4954" s="11" t="s">
        <v>115</v>
      </c>
      <c r="H4954" s="11"/>
      <c r="I4954" s="13" t="s">
        <v>110</v>
      </c>
      <c r="J4954" s="11" t="s">
        <v>24</v>
      </c>
      <c r="K4954" s="11" t="s">
        <v>25</v>
      </c>
      <c r="L4954" s="11" t="s">
        <v>39</v>
      </c>
      <c r="M4954" s="11" t="s">
        <v>27</v>
      </c>
      <c r="N4954" s="11" t="s">
        <v>28</v>
      </c>
      <c r="O4954" s="11" t="s">
        <v>29</v>
      </c>
      <c r="P4954" s="11"/>
      <c r="Q4954" s="16" t="s">
        <v>21679</v>
      </c>
      <c r="R4954" s="11" t="s">
        <v>51</v>
      </c>
      <c r="S4954" s="11" t="s">
        <v>21680</v>
      </c>
      <c r="T4954" s="11"/>
    </row>
    <row x14ac:dyDescent="0.25" r="4955" customHeight="1" ht="19.5">
      <c r="A4955" s="25">
        <v>45210</v>
      </c>
      <c r="B4955" s="11" t="s">
        <v>21681</v>
      </c>
      <c r="C4955" s="11" t="s">
        <v>46</v>
      </c>
      <c r="D4955" s="11"/>
      <c r="E4955" s="13">
        <v>13277258713</v>
      </c>
      <c r="F4955" s="11" t="s">
        <v>21682</v>
      </c>
      <c r="G4955" s="11" t="s">
        <v>115</v>
      </c>
      <c r="H4955" s="11"/>
      <c r="I4955" s="13" t="s">
        <v>615</v>
      </c>
      <c r="J4955" s="11" t="s">
        <v>24</v>
      </c>
      <c r="K4955" s="11" t="s">
        <v>25</v>
      </c>
      <c r="L4955" s="11" t="s">
        <v>39</v>
      </c>
      <c r="M4955" s="11" t="s">
        <v>27</v>
      </c>
      <c r="N4955" s="11" t="s">
        <v>28</v>
      </c>
      <c r="O4955" s="11" t="s">
        <v>29</v>
      </c>
      <c r="P4955" s="11"/>
      <c r="Q4955" s="16" t="s">
        <v>21683</v>
      </c>
      <c r="R4955" s="11" t="s">
        <v>51</v>
      </c>
      <c r="S4955" s="11" t="s">
        <v>21684</v>
      </c>
      <c r="T4955" s="11"/>
    </row>
    <row x14ac:dyDescent="0.25" r="4956" customHeight="1" ht="19.5">
      <c r="A4956" s="25">
        <v>45210</v>
      </c>
      <c r="B4956" s="11" t="s">
        <v>21685</v>
      </c>
      <c r="C4956" s="11" t="s">
        <v>5513</v>
      </c>
      <c r="D4956" s="11"/>
      <c r="E4956" s="13">
        <v>13135817715</v>
      </c>
      <c r="F4956" s="11" t="s">
        <v>21686</v>
      </c>
      <c r="G4956" s="11" t="s">
        <v>115</v>
      </c>
      <c r="H4956" s="11"/>
      <c r="I4956" s="13" t="s">
        <v>381</v>
      </c>
      <c r="J4956" s="11" t="s">
        <v>24</v>
      </c>
      <c r="K4956" s="11" t="s">
        <v>25</v>
      </c>
      <c r="L4956" s="11" t="s">
        <v>39</v>
      </c>
      <c r="M4956" s="11" t="s">
        <v>27</v>
      </c>
      <c r="N4956" s="11" t="s">
        <v>28</v>
      </c>
      <c r="O4956" s="11" t="s">
        <v>29</v>
      </c>
      <c r="P4956" s="11"/>
      <c r="Q4956" s="16" t="s">
        <v>21687</v>
      </c>
      <c r="R4956" s="11" t="s">
        <v>42</v>
      </c>
      <c r="S4956" s="11" t="s">
        <v>21688</v>
      </c>
      <c r="T4956" s="11"/>
    </row>
    <row x14ac:dyDescent="0.25" r="4957" customHeight="1" ht="19.5">
      <c r="A4957" s="25">
        <v>45210</v>
      </c>
      <c r="B4957" s="11" t="s">
        <v>21689</v>
      </c>
      <c r="C4957" s="11" t="s">
        <v>5513</v>
      </c>
      <c r="D4957" s="11"/>
      <c r="E4957" s="13">
        <v>15672503882</v>
      </c>
      <c r="F4957" s="11" t="s">
        <v>21690</v>
      </c>
      <c r="G4957" s="11" t="s">
        <v>23</v>
      </c>
      <c r="H4957" s="11"/>
      <c r="I4957" s="13" t="s">
        <v>259</v>
      </c>
      <c r="J4957" s="11" t="s">
        <v>24</v>
      </c>
      <c r="K4957" s="11" t="s">
        <v>25</v>
      </c>
      <c r="L4957" s="11" t="s">
        <v>39</v>
      </c>
      <c r="M4957" s="11" t="s">
        <v>27</v>
      </c>
      <c r="N4957" s="11" t="s">
        <v>28</v>
      </c>
      <c r="O4957" s="11" t="s">
        <v>29</v>
      </c>
      <c r="P4957" s="11"/>
      <c r="Q4957" s="16" t="s">
        <v>21691</v>
      </c>
      <c r="R4957" s="11" t="s">
        <v>42</v>
      </c>
      <c r="S4957" s="11" t="s">
        <v>21692</v>
      </c>
      <c r="T4957" s="11"/>
    </row>
    <row x14ac:dyDescent="0.25" r="4958" customHeight="1" ht="19.5">
      <c r="A4958" s="25">
        <v>45210</v>
      </c>
      <c r="B4958" s="11" t="s">
        <v>21693</v>
      </c>
      <c r="C4958" s="11" t="s">
        <v>5601</v>
      </c>
      <c r="D4958" s="11"/>
      <c r="E4958" s="13">
        <v>18672654849</v>
      </c>
      <c r="F4958" s="11" t="s">
        <v>21694</v>
      </c>
      <c r="G4958" s="11" t="s">
        <v>62</v>
      </c>
      <c r="H4958" s="11"/>
      <c r="I4958" s="13" t="s">
        <v>398</v>
      </c>
      <c r="J4958" s="11" t="s">
        <v>24</v>
      </c>
      <c r="K4958" s="11" t="s">
        <v>69</v>
      </c>
      <c r="L4958" s="11" t="s">
        <v>39</v>
      </c>
      <c r="M4958" s="11" t="s">
        <v>27</v>
      </c>
      <c r="N4958" s="11" t="s">
        <v>28</v>
      </c>
      <c r="O4958" s="11" t="s">
        <v>29</v>
      </c>
      <c r="P4958" s="11"/>
      <c r="Q4958" s="16" t="s">
        <v>21695</v>
      </c>
      <c r="R4958" s="11" t="s">
        <v>42</v>
      </c>
      <c r="S4958" s="11" t="s">
        <v>21696</v>
      </c>
      <c r="T4958" s="11"/>
    </row>
    <row x14ac:dyDescent="0.25" r="4959" customHeight="1" ht="19.5">
      <c r="A4959" s="25">
        <v>45210</v>
      </c>
      <c r="B4959" s="11" t="s">
        <v>21697</v>
      </c>
      <c r="C4959" s="11" t="s">
        <v>5513</v>
      </c>
      <c r="D4959" s="11"/>
      <c r="E4959" s="13">
        <v>13207212677</v>
      </c>
      <c r="F4959" s="11" t="s">
        <v>21698</v>
      </c>
      <c r="G4959" s="11" t="s">
        <v>115</v>
      </c>
      <c r="H4959" s="11"/>
      <c r="I4959" s="13" t="s">
        <v>1017</v>
      </c>
      <c r="J4959" s="11" t="s">
        <v>24</v>
      </c>
      <c r="K4959" s="11" t="s">
        <v>25</v>
      </c>
      <c r="L4959" s="11" t="s">
        <v>39</v>
      </c>
      <c r="M4959" s="11" t="s">
        <v>27</v>
      </c>
      <c r="N4959" s="11" t="s">
        <v>28</v>
      </c>
      <c r="O4959" s="11" t="s">
        <v>29</v>
      </c>
      <c r="P4959" s="11"/>
      <c r="Q4959" s="16" t="s">
        <v>21699</v>
      </c>
      <c r="R4959" s="11" t="s">
        <v>42</v>
      </c>
      <c r="S4959" s="11" t="s">
        <v>21700</v>
      </c>
      <c r="T4959" s="11"/>
    </row>
    <row x14ac:dyDescent="0.25" r="4960" customHeight="1" ht="19.5">
      <c r="A4960" s="25">
        <v>45210</v>
      </c>
      <c r="B4960" s="11" t="s">
        <v>21701</v>
      </c>
      <c r="C4960" s="11" t="s">
        <v>6271</v>
      </c>
      <c r="D4960" s="11"/>
      <c r="E4960" s="13">
        <v>15571741445</v>
      </c>
      <c r="F4960" s="11" t="s">
        <v>21702</v>
      </c>
      <c r="G4960" s="11" t="s">
        <v>62</v>
      </c>
      <c r="H4960" s="11"/>
      <c r="I4960" s="13" t="s">
        <v>1017</v>
      </c>
      <c r="J4960" s="11" t="s">
        <v>24</v>
      </c>
      <c r="K4960" s="11" t="s">
        <v>25</v>
      </c>
      <c r="L4960" s="11" t="s">
        <v>39</v>
      </c>
      <c r="M4960" s="11" t="s">
        <v>40</v>
      </c>
      <c r="N4960" s="11" t="s">
        <v>28</v>
      </c>
      <c r="O4960" s="11" t="s">
        <v>29</v>
      </c>
      <c r="P4960" s="11"/>
      <c r="Q4960" s="16" t="s">
        <v>21703</v>
      </c>
      <c r="R4960" s="11" t="s">
        <v>42</v>
      </c>
      <c r="S4960" s="11" t="s">
        <v>21704</v>
      </c>
      <c r="T4960" s="11"/>
    </row>
    <row x14ac:dyDescent="0.25" r="4961" customHeight="1" ht="19.5">
      <c r="A4961" s="25">
        <v>45210</v>
      </c>
      <c r="B4961" s="11" t="s">
        <v>21705</v>
      </c>
      <c r="C4961" s="11" t="s">
        <v>46</v>
      </c>
      <c r="D4961" s="11"/>
      <c r="E4961" s="13">
        <v>13227275303</v>
      </c>
      <c r="F4961" s="11" t="s">
        <v>21706</v>
      </c>
      <c r="G4961" s="11" t="s">
        <v>115</v>
      </c>
      <c r="H4961" s="11"/>
      <c r="I4961" s="13" t="s">
        <v>182</v>
      </c>
      <c r="J4961" s="11" t="s">
        <v>24</v>
      </c>
      <c r="K4961" s="11" t="s">
        <v>25</v>
      </c>
      <c r="L4961" s="11" t="s">
        <v>39</v>
      </c>
      <c r="M4961" s="11" t="s">
        <v>27</v>
      </c>
      <c r="N4961" s="11" t="s">
        <v>28</v>
      </c>
      <c r="O4961" s="11" t="s">
        <v>29</v>
      </c>
      <c r="P4961" s="11"/>
      <c r="Q4961" s="16" t="s">
        <v>21707</v>
      </c>
      <c r="R4961" s="11" t="s">
        <v>51</v>
      </c>
      <c r="S4961" s="11" t="s">
        <v>21708</v>
      </c>
      <c r="T4961" s="11"/>
    </row>
    <row x14ac:dyDescent="0.25" r="4962" customHeight="1" ht="19.5">
      <c r="A4962" s="25">
        <v>45210</v>
      </c>
      <c r="B4962" s="11" t="s">
        <v>21709</v>
      </c>
      <c r="C4962" s="11" t="s">
        <v>46</v>
      </c>
      <c r="D4962" s="11"/>
      <c r="E4962" s="13">
        <v>13032708694</v>
      </c>
      <c r="F4962" s="11" t="s">
        <v>21710</v>
      </c>
      <c r="G4962" s="11" t="s">
        <v>37</v>
      </c>
      <c r="H4962" s="11" t="s">
        <v>98</v>
      </c>
      <c r="I4962" s="13" t="s">
        <v>241</v>
      </c>
      <c r="J4962" s="11" t="s">
        <v>24</v>
      </c>
      <c r="K4962" s="11" t="s">
        <v>25</v>
      </c>
      <c r="L4962" s="11" t="s">
        <v>39</v>
      </c>
      <c r="M4962" s="11" t="s">
        <v>27</v>
      </c>
      <c r="N4962" s="11" t="s">
        <v>28</v>
      </c>
      <c r="O4962" s="11" t="s">
        <v>29</v>
      </c>
      <c r="P4962" s="11"/>
      <c r="Q4962" s="16" t="s">
        <v>21711</v>
      </c>
      <c r="R4962" s="11" t="s">
        <v>51</v>
      </c>
      <c r="S4962" s="11" t="s">
        <v>21712</v>
      </c>
      <c r="T4962" s="11"/>
    </row>
    <row x14ac:dyDescent="0.25" r="4963" customHeight="1" ht="19.5">
      <c r="A4963" s="25">
        <v>45210</v>
      </c>
      <c r="B4963" s="11" t="s">
        <v>21713</v>
      </c>
      <c r="C4963" s="11" t="s">
        <v>46</v>
      </c>
      <c r="D4963" s="11"/>
      <c r="E4963" s="13">
        <v>15549319180</v>
      </c>
      <c r="F4963" s="11" t="s">
        <v>21714</v>
      </c>
      <c r="G4963" s="11" t="s">
        <v>115</v>
      </c>
      <c r="H4963" s="11"/>
      <c r="I4963" s="13" t="s">
        <v>328</v>
      </c>
      <c r="J4963" s="11" t="s">
        <v>24</v>
      </c>
      <c r="K4963" s="11" t="s">
        <v>25</v>
      </c>
      <c r="L4963" s="11" t="s">
        <v>39</v>
      </c>
      <c r="M4963" s="11" t="s">
        <v>27</v>
      </c>
      <c r="N4963" s="11" t="s">
        <v>28</v>
      </c>
      <c r="O4963" s="11" t="s">
        <v>29</v>
      </c>
      <c r="P4963" s="11"/>
      <c r="Q4963" s="16" t="s">
        <v>21715</v>
      </c>
      <c r="R4963" s="11" t="s">
        <v>51</v>
      </c>
      <c r="S4963" s="11" t="s">
        <v>21716</v>
      </c>
      <c r="T4963" s="11"/>
    </row>
    <row x14ac:dyDescent="0.25" r="4964" customHeight="1" ht="19.5">
      <c r="A4964" s="25">
        <v>45210</v>
      </c>
      <c r="B4964" s="11" t="s">
        <v>21717</v>
      </c>
      <c r="C4964" s="11" t="s">
        <v>46</v>
      </c>
      <c r="D4964" s="11"/>
      <c r="E4964" s="13">
        <v>13114452508</v>
      </c>
      <c r="F4964" s="11" t="s">
        <v>21718</v>
      </c>
      <c r="G4964" s="11" t="s">
        <v>115</v>
      </c>
      <c r="H4964" s="11"/>
      <c r="I4964" s="13" t="s">
        <v>63</v>
      </c>
      <c r="J4964" s="11" t="s">
        <v>24</v>
      </c>
      <c r="K4964" s="11" t="s">
        <v>25</v>
      </c>
      <c r="L4964" s="11" t="s">
        <v>39</v>
      </c>
      <c r="M4964" s="11" t="s">
        <v>27</v>
      </c>
      <c r="N4964" s="11" t="s">
        <v>28</v>
      </c>
      <c r="O4964" s="11" t="s">
        <v>29</v>
      </c>
      <c r="P4964" s="11"/>
      <c r="Q4964" s="16" t="s">
        <v>21719</v>
      </c>
      <c r="R4964" s="11" t="s">
        <v>51</v>
      </c>
      <c r="S4964" s="11" t="s">
        <v>21720</v>
      </c>
      <c r="T4964" s="11"/>
    </row>
    <row x14ac:dyDescent="0.25" r="4965" customHeight="1" ht="19.5">
      <c r="A4965" s="25">
        <v>45210</v>
      </c>
      <c r="B4965" s="11" t="s">
        <v>21721</v>
      </c>
      <c r="C4965" s="11" t="s">
        <v>14521</v>
      </c>
      <c r="D4965" s="11"/>
      <c r="E4965" s="13">
        <v>15587905768</v>
      </c>
      <c r="F4965" s="11" t="s">
        <v>20043</v>
      </c>
      <c r="G4965" s="11" t="s">
        <v>23</v>
      </c>
      <c r="H4965" s="11"/>
      <c r="I4965" s="13" t="s">
        <v>189</v>
      </c>
      <c r="J4965" s="11" t="s">
        <v>24</v>
      </c>
      <c r="K4965" s="11" t="s">
        <v>25</v>
      </c>
      <c r="L4965" s="11" t="s">
        <v>39</v>
      </c>
      <c r="M4965" s="11" t="s">
        <v>27</v>
      </c>
      <c r="N4965" s="11" t="s">
        <v>28</v>
      </c>
      <c r="O4965" s="11" t="s">
        <v>29</v>
      </c>
      <c r="P4965" s="11"/>
      <c r="Q4965" s="16" t="s">
        <v>21722</v>
      </c>
      <c r="R4965" s="11" t="s">
        <v>42</v>
      </c>
      <c r="S4965" s="11" t="s">
        <v>21723</v>
      </c>
      <c r="T4965" s="11" t="s">
        <v>21724</v>
      </c>
    </row>
    <row x14ac:dyDescent="0.25" r="4966" customHeight="1" ht="19.5">
      <c r="A4966" s="25">
        <v>45210</v>
      </c>
      <c r="B4966" s="11" t="s">
        <v>21725</v>
      </c>
      <c r="C4966" s="11" t="s">
        <v>46</v>
      </c>
      <c r="D4966" s="11"/>
      <c r="E4966" s="13">
        <v>15897531623</v>
      </c>
      <c r="F4966" s="11" t="s">
        <v>14161</v>
      </c>
      <c r="G4966" s="11" t="s">
        <v>23</v>
      </c>
      <c r="H4966" s="11"/>
      <c r="I4966" s="13" t="s">
        <v>272</v>
      </c>
      <c r="J4966" s="11" t="s">
        <v>24</v>
      </c>
      <c r="K4966" s="11" t="s">
        <v>25</v>
      </c>
      <c r="L4966" s="11" t="s">
        <v>39</v>
      </c>
      <c r="M4966" s="11" t="s">
        <v>27</v>
      </c>
      <c r="N4966" s="11" t="s">
        <v>28</v>
      </c>
      <c r="O4966" s="11" t="s">
        <v>29</v>
      </c>
      <c r="P4966" s="11"/>
      <c r="Q4966" s="16" t="s">
        <v>21726</v>
      </c>
      <c r="R4966" s="11" t="s">
        <v>42</v>
      </c>
      <c r="S4966" s="11" t="s">
        <v>21727</v>
      </c>
      <c r="T4966" s="11" t="s">
        <v>21728</v>
      </c>
    </row>
    <row x14ac:dyDescent="0.25" r="4967" customHeight="1" ht="19.5">
      <c r="A4967" s="25">
        <v>45210</v>
      </c>
      <c r="B4967" s="11" t="s">
        <v>21729</v>
      </c>
      <c r="C4967" s="11" t="s">
        <v>21730</v>
      </c>
      <c r="D4967" s="11"/>
      <c r="E4967" s="13">
        <v>18671444817</v>
      </c>
      <c r="F4967" s="11" t="s">
        <v>20073</v>
      </c>
      <c r="G4967" s="11" t="s">
        <v>74</v>
      </c>
      <c r="H4967" s="11"/>
      <c r="I4967" s="13">
        <v>10015</v>
      </c>
      <c r="J4967" s="11" t="s">
        <v>24</v>
      </c>
      <c r="K4967" s="11" t="s">
        <v>69</v>
      </c>
      <c r="L4967" s="11" t="s">
        <v>26</v>
      </c>
      <c r="M4967" s="11" t="s">
        <v>40</v>
      </c>
      <c r="N4967" s="11" t="s">
        <v>28</v>
      </c>
      <c r="O4967" s="11" t="s">
        <v>29</v>
      </c>
      <c r="P4967" s="11"/>
      <c r="Q4967" s="16" t="s">
        <v>21731</v>
      </c>
      <c r="R4967" s="11" t="s">
        <v>31</v>
      </c>
      <c r="S4967" s="11" t="s">
        <v>21732</v>
      </c>
      <c r="T4967" s="11" t="s">
        <v>21733</v>
      </c>
    </row>
    <row x14ac:dyDescent="0.25" r="4968" customHeight="1" ht="19.5">
      <c r="A4968" s="25">
        <v>45210</v>
      </c>
      <c r="B4968" s="11" t="s">
        <v>21734</v>
      </c>
      <c r="C4968" s="11" t="s">
        <v>5601</v>
      </c>
      <c r="D4968" s="11"/>
      <c r="E4968" s="13">
        <v>15572764407</v>
      </c>
      <c r="F4968" s="11" t="s">
        <v>21735</v>
      </c>
      <c r="G4968" s="11" t="s">
        <v>115</v>
      </c>
      <c r="H4968" s="11"/>
      <c r="I4968" s="13" t="s">
        <v>254</v>
      </c>
      <c r="J4968" s="11" t="s">
        <v>24</v>
      </c>
      <c r="K4968" s="11" t="s">
        <v>25</v>
      </c>
      <c r="L4968" s="11" t="s">
        <v>39</v>
      </c>
      <c r="M4968" s="11" t="s">
        <v>27</v>
      </c>
      <c r="N4968" s="11" t="s">
        <v>28</v>
      </c>
      <c r="O4968" s="11" t="s">
        <v>29</v>
      </c>
      <c r="P4968" s="11"/>
      <c r="Q4968" s="16" t="s">
        <v>21736</v>
      </c>
      <c r="R4968" s="11" t="s">
        <v>42</v>
      </c>
      <c r="S4968" s="11" t="s">
        <v>21737</v>
      </c>
      <c r="T4968" s="11" t="s">
        <v>21738</v>
      </c>
    </row>
    <row x14ac:dyDescent="0.25" r="4969" customHeight="1" ht="19.5">
      <c r="A4969" s="25">
        <v>45210</v>
      </c>
      <c r="B4969" s="11" t="s">
        <v>21739</v>
      </c>
      <c r="C4969" s="11" t="s">
        <v>239</v>
      </c>
      <c r="D4969" s="11"/>
      <c r="E4969" s="13">
        <v>15587913909</v>
      </c>
      <c r="F4969" s="11" t="s">
        <v>21740</v>
      </c>
      <c r="G4969" s="11" t="s">
        <v>289</v>
      </c>
      <c r="H4969" s="11"/>
      <c r="I4969" s="13" t="s">
        <v>110</v>
      </c>
      <c r="J4969" s="11" t="s">
        <v>24</v>
      </c>
      <c r="K4969" s="11" t="s">
        <v>25</v>
      </c>
      <c r="L4969" s="11" t="s">
        <v>39</v>
      </c>
      <c r="M4969" s="11" t="s">
        <v>27</v>
      </c>
      <c r="N4969" s="11" t="s">
        <v>183</v>
      </c>
      <c r="O4969" s="11" t="s">
        <v>29</v>
      </c>
      <c r="P4969" s="11"/>
      <c r="Q4969" s="16" t="s">
        <v>21741</v>
      </c>
      <c r="R4969" s="11" t="s">
        <v>51</v>
      </c>
      <c r="S4969" s="11" t="s">
        <v>21742</v>
      </c>
      <c r="T4969" s="11"/>
    </row>
    <row x14ac:dyDescent="0.25" r="4970" customHeight="1" ht="19.5">
      <c r="A4970" s="25">
        <v>45210</v>
      </c>
      <c r="B4970" s="11" t="s">
        <v>21743</v>
      </c>
      <c r="C4970" s="11" t="s">
        <v>545</v>
      </c>
      <c r="D4970" s="11"/>
      <c r="E4970" s="13">
        <v>15549271316</v>
      </c>
      <c r="F4970" s="11" t="s">
        <v>21744</v>
      </c>
      <c r="G4970" s="11" t="s">
        <v>74</v>
      </c>
      <c r="H4970" s="11"/>
      <c r="I4970" s="13" t="s">
        <v>433</v>
      </c>
      <c r="J4970" s="11" t="s">
        <v>24</v>
      </c>
      <c r="K4970" s="11" t="s">
        <v>25</v>
      </c>
      <c r="L4970" s="11" t="s">
        <v>39</v>
      </c>
      <c r="M4970" s="11" t="s">
        <v>27</v>
      </c>
      <c r="N4970" s="11" t="s">
        <v>28</v>
      </c>
      <c r="O4970" s="11" t="s">
        <v>29</v>
      </c>
      <c r="P4970" s="11"/>
      <c r="Q4970" s="16" t="s">
        <v>21745</v>
      </c>
      <c r="R4970" s="11" t="s">
        <v>42</v>
      </c>
      <c r="S4970" s="11" t="s">
        <v>21746</v>
      </c>
      <c r="T4970" s="11"/>
    </row>
    <row x14ac:dyDescent="0.25" r="4971" customHeight="1" ht="19.5">
      <c r="A4971" s="25">
        <v>45210</v>
      </c>
      <c r="B4971" s="11" t="s">
        <v>21747</v>
      </c>
      <c r="C4971" s="11" t="s">
        <v>691</v>
      </c>
      <c r="D4971" s="11"/>
      <c r="E4971" s="13">
        <v>18671758449</v>
      </c>
      <c r="F4971" s="11" t="s">
        <v>21748</v>
      </c>
      <c r="G4971" s="11" t="s">
        <v>56</v>
      </c>
      <c r="H4971" s="11"/>
      <c r="I4971" s="13" t="s">
        <v>398</v>
      </c>
      <c r="J4971" s="11" t="s">
        <v>24</v>
      </c>
      <c r="K4971" s="11" t="s">
        <v>25</v>
      </c>
      <c r="L4971" s="11" t="s">
        <v>39</v>
      </c>
      <c r="M4971" s="11" t="s">
        <v>27</v>
      </c>
      <c r="N4971" s="11" t="s">
        <v>28</v>
      </c>
      <c r="O4971" s="11" t="s">
        <v>29</v>
      </c>
      <c r="P4971" s="11"/>
      <c r="Q4971" s="16" t="s">
        <v>21749</v>
      </c>
      <c r="R4971" s="11" t="s">
        <v>42</v>
      </c>
      <c r="S4971" s="11" t="s">
        <v>21750</v>
      </c>
      <c r="T4971" s="11"/>
    </row>
    <row x14ac:dyDescent="0.25" r="4972" customHeight="1" ht="19.5">
      <c r="A4972" s="25">
        <v>45210</v>
      </c>
      <c r="B4972" s="11" t="s">
        <v>21751</v>
      </c>
      <c r="C4972" s="11" t="s">
        <v>3878</v>
      </c>
      <c r="D4972" s="11"/>
      <c r="E4972" s="13">
        <v>13135811202</v>
      </c>
      <c r="F4972" s="11" t="s">
        <v>21752</v>
      </c>
      <c r="G4972" s="11" t="s">
        <v>74</v>
      </c>
      <c r="H4972" s="11"/>
      <c r="I4972" s="13" t="s">
        <v>272</v>
      </c>
      <c r="J4972" s="11" t="s">
        <v>24</v>
      </c>
      <c r="K4972" s="11" t="s">
        <v>25</v>
      </c>
      <c r="L4972" s="11" t="s">
        <v>39</v>
      </c>
      <c r="M4972" s="11" t="s">
        <v>40</v>
      </c>
      <c r="N4972" s="11" t="s">
        <v>28</v>
      </c>
      <c r="O4972" s="11" t="s">
        <v>29</v>
      </c>
      <c r="P4972" s="11"/>
      <c r="Q4972" s="16" t="s">
        <v>21753</v>
      </c>
      <c r="R4972" s="11" t="s">
        <v>42</v>
      </c>
      <c r="S4972" s="11" t="s">
        <v>21754</v>
      </c>
      <c r="T4972" s="11"/>
    </row>
    <row x14ac:dyDescent="0.25" r="4973" customHeight="1" ht="19.5">
      <c r="A4973" s="25">
        <v>45210</v>
      </c>
      <c r="B4973" s="11" t="s">
        <v>21755</v>
      </c>
      <c r="C4973" s="11" t="s">
        <v>1079</v>
      </c>
      <c r="D4973" s="11"/>
      <c r="E4973" s="13">
        <v>18727251136</v>
      </c>
      <c r="F4973" s="11" t="s">
        <v>21756</v>
      </c>
      <c r="G4973" s="11" t="s">
        <v>23</v>
      </c>
      <c r="H4973" s="11"/>
      <c r="I4973" s="13" t="s">
        <v>615</v>
      </c>
      <c r="J4973" s="11" t="s">
        <v>24</v>
      </c>
      <c r="K4973" s="11" t="s">
        <v>25</v>
      </c>
      <c r="L4973" s="11" t="s">
        <v>39</v>
      </c>
      <c r="M4973" s="11" t="s">
        <v>40</v>
      </c>
      <c r="N4973" s="11" t="s">
        <v>28</v>
      </c>
      <c r="O4973" s="11" t="s">
        <v>29</v>
      </c>
      <c r="P4973" s="11"/>
      <c r="Q4973" s="16" t="s">
        <v>21757</v>
      </c>
      <c r="R4973" s="11" t="s">
        <v>42</v>
      </c>
      <c r="S4973" s="11" t="s">
        <v>21758</v>
      </c>
      <c r="T4973" s="11"/>
    </row>
    <row x14ac:dyDescent="0.25" r="4974" customHeight="1" ht="19.5">
      <c r="A4974" s="25">
        <v>45210</v>
      </c>
      <c r="B4974" s="11" t="s">
        <v>21759</v>
      </c>
      <c r="C4974" s="11" t="s">
        <v>12551</v>
      </c>
      <c r="D4974" s="11"/>
      <c r="E4974" s="13">
        <v>13872547592</v>
      </c>
      <c r="F4974" s="11" t="s">
        <v>15285</v>
      </c>
      <c r="G4974" s="11" t="s">
        <v>23</v>
      </c>
      <c r="H4974" s="11"/>
      <c r="I4974" s="13">
        <v>10015</v>
      </c>
      <c r="J4974" s="11" t="s">
        <v>24</v>
      </c>
      <c r="K4974" s="11" t="s">
        <v>69</v>
      </c>
      <c r="L4974" s="11" t="s">
        <v>26</v>
      </c>
      <c r="M4974" s="11" t="s">
        <v>27</v>
      </c>
      <c r="N4974" s="11" t="s">
        <v>28</v>
      </c>
      <c r="O4974" s="11" t="s">
        <v>29</v>
      </c>
      <c r="P4974" s="11"/>
      <c r="Q4974" s="16" t="s">
        <v>21760</v>
      </c>
      <c r="R4974" s="11" t="s">
        <v>31</v>
      </c>
      <c r="S4974" s="11" t="s">
        <v>21761</v>
      </c>
      <c r="T4974" s="11"/>
    </row>
    <row x14ac:dyDescent="0.25" r="4975" customHeight="1" ht="19.5">
      <c r="A4975" s="25">
        <v>45210</v>
      </c>
      <c r="B4975" s="11" t="s">
        <v>21762</v>
      </c>
      <c r="C4975" s="11" t="s">
        <v>6252</v>
      </c>
      <c r="D4975" s="11"/>
      <c r="E4975" s="13">
        <v>13098412176</v>
      </c>
      <c r="F4975" s="11" t="s">
        <v>21763</v>
      </c>
      <c r="G4975" s="11" t="s">
        <v>115</v>
      </c>
      <c r="H4975" s="11"/>
      <c r="I4975" s="13" t="s">
        <v>241</v>
      </c>
      <c r="J4975" s="11" t="s">
        <v>24</v>
      </c>
      <c r="K4975" s="11" t="s">
        <v>25</v>
      </c>
      <c r="L4975" s="11" t="s">
        <v>39</v>
      </c>
      <c r="M4975" s="11" t="s">
        <v>27</v>
      </c>
      <c r="N4975" s="11" t="s">
        <v>28</v>
      </c>
      <c r="O4975" s="11" t="s">
        <v>29</v>
      </c>
      <c r="P4975" s="11"/>
      <c r="Q4975" s="16" t="s">
        <v>21764</v>
      </c>
      <c r="R4975" s="11" t="s">
        <v>42</v>
      </c>
      <c r="S4975" s="11" t="s">
        <v>21765</v>
      </c>
      <c r="T4975" s="11"/>
    </row>
    <row x14ac:dyDescent="0.25" r="4976" customHeight="1" ht="19.5">
      <c r="A4976" s="25">
        <v>45210</v>
      </c>
      <c r="B4976" s="11" t="s">
        <v>21766</v>
      </c>
      <c r="C4976" s="11" t="s">
        <v>545</v>
      </c>
      <c r="D4976" s="11"/>
      <c r="E4976" s="13">
        <v>18695076056</v>
      </c>
      <c r="F4976" s="11" t="s">
        <v>21767</v>
      </c>
      <c r="G4976" s="11" t="s">
        <v>115</v>
      </c>
      <c r="H4976" s="11" t="s">
        <v>86</v>
      </c>
      <c r="I4976" s="13" t="s">
        <v>272</v>
      </c>
      <c r="J4976" s="11" t="s">
        <v>24</v>
      </c>
      <c r="K4976" s="11" t="s">
        <v>25</v>
      </c>
      <c r="L4976" s="11" t="s">
        <v>39</v>
      </c>
      <c r="M4976" s="11" t="s">
        <v>40</v>
      </c>
      <c r="N4976" s="11" t="s">
        <v>28</v>
      </c>
      <c r="O4976" s="11" t="s">
        <v>29</v>
      </c>
      <c r="P4976" s="11"/>
      <c r="Q4976" s="16" t="s">
        <v>21768</v>
      </c>
      <c r="R4976" s="11" t="s">
        <v>42</v>
      </c>
      <c r="S4976" s="11" t="s">
        <v>21769</v>
      </c>
      <c r="T4976" s="11"/>
    </row>
    <row x14ac:dyDescent="0.25" r="4977" customHeight="1" ht="19.5">
      <c r="A4977" s="25">
        <v>45210</v>
      </c>
      <c r="B4977" s="11" t="s">
        <v>21770</v>
      </c>
      <c r="C4977" s="11" t="s">
        <v>545</v>
      </c>
      <c r="D4977" s="11"/>
      <c r="E4977" s="13">
        <v>15572739785</v>
      </c>
      <c r="F4977" s="11" t="s">
        <v>21771</v>
      </c>
      <c r="G4977" s="11" t="s">
        <v>48</v>
      </c>
      <c r="H4977" s="11"/>
      <c r="I4977" s="13" t="s">
        <v>352</v>
      </c>
      <c r="J4977" s="11" t="s">
        <v>24</v>
      </c>
      <c r="K4977" s="11" t="s">
        <v>25</v>
      </c>
      <c r="L4977" s="11" t="s">
        <v>39</v>
      </c>
      <c r="M4977" s="11" t="s">
        <v>40</v>
      </c>
      <c r="N4977" s="11" t="s">
        <v>28</v>
      </c>
      <c r="O4977" s="11" t="s">
        <v>29</v>
      </c>
      <c r="P4977" s="11"/>
      <c r="Q4977" s="16" t="s">
        <v>21772</v>
      </c>
      <c r="R4977" s="11" t="s">
        <v>42</v>
      </c>
      <c r="S4977" s="11" t="s">
        <v>21773</v>
      </c>
      <c r="T4977" s="11"/>
    </row>
    <row x14ac:dyDescent="0.25" r="4978" customHeight="1" ht="19.5">
      <c r="A4978" s="25">
        <v>45210</v>
      </c>
      <c r="B4978" s="11" t="s">
        <v>21774</v>
      </c>
      <c r="C4978" s="11" t="s">
        <v>2455</v>
      </c>
      <c r="D4978" s="11"/>
      <c r="E4978" s="13">
        <v>17683718250</v>
      </c>
      <c r="F4978" s="11"/>
      <c r="G4978" s="11"/>
      <c r="H4978" s="11" t="s">
        <v>86</v>
      </c>
      <c r="I4978" s="13" t="s">
        <v>352</v>
      </c>
      <c r="J4978" s="11" t="s">
        <v>24</v>
      </c>
      <c r="K4978" s="11" t="s">
        <v>25</v>
      </c>
      <c r="L4978" s="11" t="s">
        <v>39</v>
      </c>
      <c r="M4978" s="11" t="s">
        <v>27</v>
      </c>
      <c r="N4978" s="11" t="s">
        <v>28</v>
      </c>
      <c r="O4978" s="11" t="s">
        <v>29</v>
      </c>
      <c r="P4978" s="11"/>
      <c r="Q4978" s="16" t="s">
        <v>21775</v>
      </c>
      <c r="R4978" s="11" t="s">
        <v>42</v>
      </c>
      <c r="S4978" s="11" t="s">
        <v>21776</v>
      </c>
      <c r="T4978" s="11"/>
    </row>
    <row x14ac:dyDescent="0.25" r="4979" customHeight="1" ht="19.5">
      <c r="A4979" s="25">
        <v>45210</v>
      </c>
      <c r="B4979" s="11" t="s">
        <v>21777</v>
      </c>
      <c r="C4979" s="11" t="s">
        <v>691</v>
      </c>
      <c r="D4979" s="11"/>
      <c r="E4979" s="13">
        <v>13872687250</v>
      </c>
      <c r="F4979" s="11" t="s">
        <v>21778</v>
      </c>
      <c r="G4979" s="11" t="s">
        <v>23</v>
      </c>
      <c r="H4979" s="11"/>
      <c r="I4979" s="13" t="s">
        <v>254</v>
      </c>
      <c r="J4979" s="11" t="s">
        <v>24</v>
      </c>
      <c r="K4979" s="11" t="s">
        <v>25</v>
      </c>
      <c r="L4979" s="11" t="s">
        <v>39</v>
      </c>
      <c r="M4979" s="11" t="s">
        <v>40</v>
      </c>
      <c r="N4979" s="11" t="s">
        <v>28</v>
      </c>
      <c r="O4979" s="11" t="s">
        <v>29</v>
      </c>
      <c r="P4979" s="11"/>
      <c r="Q4979" s="16" t="s">
        <v>21779</v>
      </c>
      <c r="R4979" s="11" t="s">
        <v>42</v>
      </c>
      <c r="S4979" s="11" t="s">
        <v>21780</v>
      </c>
      <c r="T4979" s="11"/>
    </row>
    <row x14ac:dyDescent="0.25" r="4980" customHeight="1" ht="19.5">
      <c r="A4980" s="25">
        <v>45210</v>
      </c>
      <c r="B4980" s="11" t="s">
        <v>21781</v>
      </c>
      <c r="C4980" s="11" t="s">
        <v>545</v>
      </c>
      <c r="D4980" s="11"/>
      <c r="E4980" s="13">
        <v>18871771206</v>
      </c>
      <c r="F4980" s="11" t="s">
        <v>21782</v>
      </c>
      <c r="G4980" s="11" t="s">
        <v>23</v>
      </c>
      <c r="H4980" s="11"/>
      <c r="I4980" s="13" t="s">
        <v>110</v>
      </c>
      <c r="J4980" s="11" t="s">
        <v>24</v>
      </c>
      <c r="K4980" s="11" t="s">
        <v>25</v>
      </c>
      <c r="L4980" s="11" t="s">
        <v>39</v>
      </c>
      <c r="M4980" s="11" t="s">
        <v>40</v>
      </c>
      <c r="N4980" s="11" t="s">
        <v>28</v>
      </c>
      <c r="O4980" s="11" t="s">
        <v>29</v>
      </c>
      <c r="P4980" s="11"/>
      <c r="Q4980" s="16" t="s">
        <v>21783</v>
      </c>
      <c r="R4980" s="11" t="s">
        <v>42</v>
      </c>
      <c r="S4980" s="11" t="s">
        <v>21784</v>
      </c>
      <c r="T4980" s="11"/>
    </row>
    <row x14ac:dyDescent="0.25" r="4981" customHeight="1" ht="19.5">
      <c r="A4981" s="25">
        <v>45210</v>
      </c>
      <c r="B4981" s="11" t="s">
        <v>21785</v>
      </c>
      <c r="C4981" s="11" t="s">
        <v>2703</v>
      </c>
      <c r="D4981" s="11"/>
      <c r="E4981" s="13">
        <v>13227292454</v>
      </c>
      <c r="F4981" s="11" t="s">
        <v>21786</v>
      </c>
      <c r="G4981" s="11" t="s">
        <v>115</v>
      </c>
      <c r="H4981" s="11"/>
      <c r="I4981" s="13">
        <v>10015</v>
      </c>
      <c r="J4981" s="11" t="s">
        <v>24</v>
      </c>
      <c r="K4981" s="11" t="s">
        <v>69</v>
      </c>
      <c r="L4981" s="11" t="s">
        <v>26</v>
      </c>
      <c r="M4981" s="11" t="s">
        <v>27</v>
      </c>
      <c r="N4981" s="11" t="s">
        <v>28</v>
      </c>
      <c r="O4981" s="11" t="s">
        <v>29</v>
      </c>
      <c r="P4981" s="11"/>
      <c r="Q4981" s="16" t="s">
        <v>21787</v>
      </c>
      <c r="R4981" s="11" t="s">
        <v>31</v>
      </c>
      <c r="S4981" s="11" t="s">
        <v>21788</v>
      </c>
      <c r="T4981" s="11"/>
    </row>
    <row x14ac:dyDescent="0.25" r="4982" customHeight="1" ht="19.5">
      <c r="A4982" s="25">
        <v>45210</v>
      </c>
      <c r="B4982" s="11" t="s">
        <v>21789</v>
      </c>
      <c r="C4982" s="11" t="s">
        <v>691</v>
      </c>
      <c r="D4982" s="11"/>
      <c r="E4982" s="13">
        <v>13117291556</v>
      </c>
      <c r="F4982" s="11" t="s">
        <v>21790</v>
      </c>
      <c r="G4982" s="11" t="s">
        <v>23</v>
      </c>
      <c r="H4982" s="11" t="s">
        <v>98</v>
      </c>
      <c r="I4982" s="13">
        <v>10015</v>
      </c>
      <c r="J4982" s="11" t="s">
        <v>24</v>
      </c>
      <c r="K4982" s="11" t="s">
        <v>69</v>
      </c>
      <c r="L4982" s="11" t="s">
        <v>26</v>
      </c>
      <c r="M4982" s="11" t="s">
        <v>27</v>
      </c>
      <c r="N4982" s="11" t="s">
        <v>28</v>
      </c>
      <c r="O4982" s="11" t="s">
        <v>29</v>
      </c>
      <c r="P4982" s="11"/>
      <c r="Q4982" s="16" t="s">
        <v>21638</v>
      </c>
      <c r="R4982" s="11" t="s">
        <v>31</v>
      </c>
      <c r="S4982" s="11" t="s">
        <v>21791</v>
      </c>
      <c r="T4982" s="11" t="s">
        <v>21792</v>
      </c>
    </row>
    <row x14ac:dyDescent="0.25" r="4983" customHeight="1" ht="19.5">
      <c r="A4983" s="25">
        <v>45210</v>
      </c>
      <c r="B4983" s="11" t="s">
        <v>21793</v>
      </c>
      <c r="C4983" s="11" t="s">
        <v>2414</v>
      </c>
      <c r="D4983" s="11"/>
      <c r="E4983" s="13">
        <v>13117297972</v>
      </c>
      <c r="F4983" s="11" t="s">
        <v>21794</v>
      </c>
      <c r="G4983" s="11" t="s">
        <v>74</v>
      </c>
      <c r="H4983" s="11"/>
      <c r="I4983" s="13" t="s">
        <v>254</v>
      </c>
      <c r="J4983" s="11" t="s">
        <v>24</v>
      </c>
      <c r="K4983" s="11" t="s">
        <v>25</v>
      </c>
      <c r="L4983" s="11" t="s">
        <v>39</v>
      </c>
      <c r="M4983" s="11" t="s">
        <v>40</v>
      </c>
      <c r="N4983" s="11" t="s">
        <v>28</v>
      </c>
      <c r="O4983" s="11" t="s">
        <v>29</v>
      </c>
      <c r="P4983" s="11"/>
      <c r="Q4983" s="16" t="s">
        <v>21795</v>
      </c>
      <c r="R4983" s="11" t="s">
        <v>42</v>
      </c>
      <c r="S4983" s="11" t="s">
        <v>21796</v>
      </c>
      <c r="T4983" s="11" t="s">
        <v>12334</v>
      </c>
    </row>
    <row x14ac:dyDescent="0.25" r="4984" customHeight="1" ht="19.5">
      <c r="A4984" s="25">
        <v>45210</v>
      </c>
      <c r="B4984" s="11" t="s">
        <v>21797</v>
      </c>
      <c r="C4984" s="11" t="s">
        <v>336</v>
      </c>
      <c r="D4984" s="11"/>
      <c r="E4984" s="13">
        <v>18672104899</v>
      </c>
      <c r="F4984" s="11" t="s">
        <v>21798</v>
      </c>
      <c r="G4984" s="11" t="s">
        <v>37</v>
      </c>
      <c r="H4984" s="11" t="s">
        <v>98</v>
      </c>
      <c r="I4984" s="13" t="s">
        <v>590</v>
      </c>
      <c r="J4984" s="11" t="s">
        <v>24</v>
      </c>
      <c r="K4984" s="11" t="s">
        <v>25</v>
      </c>
      <c r="L4984" s="11" t="s">
        <v>39</v>
      </c>
      <c r="M4984" s="11" t="s">
        <v>27</v>
      </c>
      <c r="N4984" s="11" t="s">
        <v>28</v>
      </c>
      <c r="O4984" s="11" t="s">
        <v>29</v>
      </c>
      <c r="P4984" s="11"/>
      <c r="Q4984" s="16" t="s">
        <v>21799</v>
      </c>
      <c r="R4984" s="11" t="s">
        <v>42</v>
      </c>
      <c r="S4984" s="11" t="s">
        <v>21800</v>
      </c>
      <c r="T4984" s="11" t="s">
        <v>21801</v>
      </c>
    </row>
    <row x14ac:dyDescent="0.25" r="4985" customHeight="1" ht="19.5">
      <c r="A4985" s="25">
        <v>45210</v>
      </c>
      <c r="B4985" s="11" t="s">
        <v>21802</v>
      </c>
      <c r="C4985" s="11" t="s">
        <v>880</v>
      </c>
      <c r="D4985" s="11"/>
      <c r="E4985" s="13">
        <v>13343531513</v>
      </c>
      <c r="F4985" s="11" t="s">
        <v>18448</v>
      </c>
      <c r="G4985" s="11" t="s">
        <v>74</v>
      </c>
      <c r="H4985" s="11"/>
      <c r="I4985" s="13" t="s">
        <v>136</v>
      </c>
      <c r="J4985" s="11" t="s">
        <v>24</v>
      </c>
      <c r="K4985" s="11" t="s">
        <v>25</v>
      </c>
      <c r="L4985" s="11" t="s">
        <v>39</v>
      </c>
      <c r="M4985" s="11" t="s">
        <v>40</v>
      </c>
      <c r="N4985" s="11" t="s">
        <v>28</v>
      </c>
      <c r="O4985" s="11" t="s">
        <v>29</v>
      </c>
      <c r="P4985" s="11"/>
      <c r="Q4985" s="16" t="s">
        <v>21803</v>
      </c>
      <c r="R4985" s="11" t="s">
        <v>42</v>
      </c>
      <c r="S4985" s="11" t="s">
        <v>21804</v>
      </c>
      <c r="T4985" s="11" t="s">
        <v>21805</v>
      </c>
    </row>
    <row x14ac:dyDescent="0.25" r="4986" customHeight="1" ht="19.5">
      <c r="A4986" s="25">
        <v>45210</v>
      </c>
      <c r="B4986" s="11" t="s">
        <v>21806</v>
      </c>
      <c r="C4986" s="11" t="s">
        <v>1075</v>
      </c>
      <c r="D4986" s="11"/>
      <c r="E4986" s="13">
        <v>18671796602</v>
      </c>
      <c r="F4986" s="11" t="s">
        <v>7124</v>
      </c>
      <c r="G4986" s="11" t="s">
        <v>115</v>
      </c>
      <c r="H4986" s="11"/>
      <c r="I4986" s="13" t="s">
        <v>328</v>
      </c>
      <c r="J4986" s="11" t="s">
        <v>24</v>
      </c>
      <c r="K4986" s="11" t="s">
        <v>25</v>
      </c>
      <c r="L4986" s="11" t="s">
        <v>39</v>
      </c>
      <c r="M4986" s="11" t="s">
        <v>40</v>
      </c>
      <c r="N4986" s="11" t="s">
        <v>28</v>
      </c>
      <c r="O4986" s="11" t="s">
        <v>29</v>
      </c>
      <c r="P4986" s="11"/>
      <c r="Q4986" s="16" t="s">
        <v>21807</v>
      </c>
      <c r="R4986" s="11" t="s">
        <v>42</v>
      </c>
      <c r="S4986" s="11" t="s">
        <v>21808</v>
      </c>
      <c r="T4986" s="11" t="s">
        <v>21809</v>
      </c>
    </row>
    <row x14ac:dyDescent="0.25" r="4987" customHeight="1" ht="19.5">
      <c r="A4987" s="25">
        <v>45210</v>
      </c>
      <c r="B4987" s="11" t="s">
        <v>21810</v>
      </c>
      <c r="C4987" s="11" t="s">
        <v>6271</v>
      </c>
      <c r="D4987" s="11"/>
      <c r="E4987" s="13">
        <v>13687271660</v>
      </c>
      <c r="F4987" s="11" t="s">
        <v>21811</v>
      </c>
      <c r="G4987" s="11" t="s">
        <v>48</v>
      </c>
      <c r="H4987" s="11" t="s">
        <v>98</v>
      </c>
      <c r="I4987" s="13" t="s">
        <v>87</v>
      </c>
      <c r="J4987" s="11" t="s">
        <v>24</v>
      </c>
      <c r="K4987" s="11" t="s">
        <v>25</v>
      </c>
      <c r="L4987" s="11" t="s">
        <v>39</v>
      </c>
      <c r="M4987" s="11" t="s">
        <v>675</v>
      </c>
      <c r="N4987" s="11" t="s">
        <v>28</v>
      </c>
      <c r="O4987" s="11" t="s">
        <v>29</v>
      </c>
      <c r="P4987" s="11"/>
      <c r="Q4987" s="16" t="s">
        <v>21812</v>
      </c>
      <c r="R4987" s="11" t="s">
        <v>42</v>
      </c>
      <c r="S4987" s="11" t="s">
        <v>21813</v>
      </c>
      <c r="T4987" s="11" t="s">
        <v>21814</v>
      </c>
    </row>
    <row x14ac:dyDescent="0.25" r="4988" customHeight="1" ht="19.5">
      <c r="A4988" s="25">
        <v>45210</v>
      </c>
      <c r="B4988" s="11" t="s">
        <v>21815</v>
      </c>
      <c r="C4988" s="11" t="s">
        <v>691</v>
      </c>
      <c r="D4988" s="11"/>
      <c r="E4988" s="13">
        <v>18672654999</v>
      </c>
      <c r="F4988" s="11" t="s">
        <v>21816</v>
      </c>
      <c r="G4988" s="11" t="s">
        <v>56</v>
      </c>
      <c r="H4988" s="11"/>
      <c r="I4988" s="13" t="s">
        <v>87</v>
      </c>
      <c r="J4988" s="11" t="s">
        <v>24</v>
      </c>
      <c r="K4988" s="11" t="s">
        <v>69</v>
      </c>
      <c r="L4988" s="11" t="s">
        <v>39</v>
      </c>
      <c r="M4988" s="11" t="s">
        <v>27</v>
      </c>
      <c r="N4988" s="11" t="s">
        <v>28</v>
      </c>
      <c r="O4988" s="11" t="s">
        <v>29</v>
      </c>
      <c r="P4988" s="11"/>
      <c r="Q4988" s="16" t="s">
        <v>21817</v>
      </c>
      <c r="R4988" s="11" t="s">
        <v>42</v>
      </c>
      <c r="S4988" s="11" t="s">
        <v>21818</v>
      </c>
      <c r="T4988" s="11" t="s">
        <v>21819</v>
      </c>
    </row>
    <row x14ac:dyDescent="0.25" r="4989" customHeight="1" ht="19.5">
      <c r="A4989" s="25">
        <v>45210</v>
      </c>
      <c r="B4989" s="11" t="s">
        <v>21820</v>
      </c>
      <c r="C4989" s="11" t="s">
        <v>880</v>
      </c>
      <c r="D4989" s="11"/>
      <c r="E4989" s="13">
        <v>15342453787</v>
      </c>
      <c r="F4989" s="11" t="s">
        <v>21821</v>
      </c>
      <c r="G4989" s="11" t="s">
        <v>23</v>
      </c>
      <c r="H4989" s="11"/>
      <c r="I4989" s="13" t="s">
        <v>352</v>
      </c>
      <c r="J4989" s="11" t="s">
        <v>24</v>
      </c>
      <c r="K4989" s="11" t="s">
        <v>25</v>
      </c>
      <c r="L4989" s="11" t="s">
        <v>39</v>
      </c>
      <c r="M4989" s="11" t="s">
        <v>40</v>
      </c>
      <c r="N4989" s="11" t="s">
        <v>28</v>
      </c>
      <c r="O4989" s="11" t="s">
        <v>29</v>
      </c>
      <c r="P4989" s="11"/>
      <c r="Q4989" s="16" t="s">
        <v>21822</v>
      </c>
      <c r="R4989" s="11" t="s">
        <v>42</v>
      </c>
      <c r="S4989" s="11" t="s">
        <v>21823</v>
      </c>
      <c r="T4989" s="11" t="s">
        <v>21824</v>
      </c>
    </row>
    <row x14ac:dyDescent="0.25" r="4990" customHeight="1" ht="19.5">
      <c r="A4990" s="25">
        <v>45210</v>
      </c>
      <c r="B4990" s="11" t="s">
        <v>21825</v>
      </c>
      <c r="C4990" s="11" t="s">
        <v>1011</v>
      </c>
      <c r="D4990" s="11"/>
      <c r="E4990" s="13">
        <v>15335723725</v>
      </c>
      <c r="F4990" s="11" t="s">
        <v>21826</v>
      </c>
      <c r="G4990" s="11" t="s">
        <v>48</v>
      </c>
      <c r="H4990" s="11"/>
      <c r="I4990" s="13" t="s">
        <v>844</v>
      </c>
      <c r="J4990" s="11" t="s">
        <v>24</v>
      </c>
      <c r="K4990" s="11" t="s">
        <v>25</v>
      </c>
      <c r="L4990" s="11" t="s">
        <v>39</v>
      </c>
      <c r="M4990" s="11" t="s">
        <v>40</v>
      </c>
      <c r="N4990" s="11" t="s">
        <v>28</v>
      </c>
      <c r="O4990" s="11" t="s">
        <v>29</v>
      </c>
      <c r="P4990" s="11"/>
      <c r="Q4990" s="16" t="s">
        <v>21827</v>
      </c>
      <c r="R4990" s="11" t="s">
        <v>42</v>
      </c>
      <c r="S4990" s="11" t="s">
        <v>21828</v>
      </c>
      <c r="T4990" s="11" t="s">
        <v>21829</v>
      </c>
    </row>
    <row x14ac:dyDescent="0.25" r="4991" customHeight="1" ht="19.5">
      <c r="A4991" s="25">
        <v>45210</v>
      </c>
      <c r="B4991" s="11" t="s">
        <v>21830</v>
      </c>
      <c r="C4991" s="11" t="s">
        <v>691</v>
      </c>
      <c r="D4991" s="11"/>
      <c r="E4991" s="13">
        <v>15608609780</v>
      </c>
      <c r="F4991" s="11" t="s">
        <v>21831</v>
      </c>
      <c r="G4991" s="11" t="s">
        <v>115</v>
      </c>
      <c r="H4991" s="11" t="s">
        <v>98</v>
      </c>
      <c r="I4991" s="13" t="s">
        <v>99</v>
      </c>
      <c r="J4991" s="11" t="s">
        <v>24</v>
      </c>
      <c r="K4991" s="11" t="s">
        <v>25</v>
      </c>
      <c r="L4991" s="11" t="s">
        <v>39</v>
      </c>
      <c r="M4991" s="11" t="s">
        <v>27</v>
      </c>
      <c r="N4991" s="11" t="s">
        <v>28</v>
      </c>
      <c r="O4991" s="11" t="s">
        <v>29</v>
      </c>
      <c r="P4991" s="11"/>
      <c r="Q4991" s="16" t="s">
        <v>21832</v>
      </c>
      <c r="R4991" s="11" t="s">
        <v>42</v>
      </c>
      <c r="S4991" s="11" t="s">
        <v>21833</v>
      </c>
      <c r="T4991" s="11" t="s">
        <v>21834</v>
      </c>
    </row>
    <row x14ac:dyDescent="0.25" r="4992" customHeight="1" ht="19.5">
      <c r="A4992" s="25">
        <v>45210</v>
      </c>
      <c r="B4992" s="11" t="s">
        <v>21835</v>
      </c>
      <c r="C4992" s="11" t="s">
        <v>2414</v>
      </c>
      <c r="D4992" s="11"/>
      <c r="E4992" s="13">
        <v>13217179236</v>
      </c>
      <c r="F4992" s="11" t="s">
        <v>21836</v>
      </c>
      <c r="G4992" s="11" t="s">
        <v>74</v>
      </c>
      <c r="H4992" s="11"/>
      <c r="I4992" s="13" t="s">
        <v>272</v>
      </c>
      <c r="J4992" s="11" t="s">
        <v>24</v>
      </c>
      <c r="K4992" s="11" t="s">
        <v>25</v>
      </c>
      <c r="L4992" s="11" t="s">
        <v>39</v>
      </c>
      <c r="M4992" s="11" t="s">
        <v>40</v>
      </c>
      <c r="N4992" s="11" t="s">
        <v>28</v>
      </c>
      <c r="O4992" s="11" t="s">
        <v>29</v>
      </c>
      <c r="P4992" s="11"/>
      <c r="Q4992" s="16" t="s">
        <v>21837</v>
      </c>
      <c r="R4992" s="11" t="s">
        <v>42</v>
      </c>
      <c r="S4992" s="11" t="s">
        <v>21838</v>
      </c>
      <c r="T4992" s="11" t="s">
        <v>21839</v>
      </c>
    </row>
    <row x14ac:dyDescent="0.25" r="4993" customHeight="1" ht="19.5">
      <c r="A4993" s="25">
        <v>45210</v>
      </c>
      <c r="B4993" s="11" t="s">
        <v>21840</v>
      </c>
      <c r="C4993" s="11" t="s">
        <v>545</v>
      </c>
      <c r="D4993" s="11"/>
      <c r="E4993" s="13">
        <v>17671925708</v>
      </c>
      <c r="F4993" s="11" t="s">
        <v>21841</v>
      </c>
      <c r="G4993" s="11" t="s">
        <v>74</v>
      </c>
      <c r="H4993" s="11"/>
      <c r="I4993" s="13" t="s">
        <v>486</v>
      </c>
      <c r="J4993" s="11" t="s">
        <v>24</v>
      </c>
      <c r="K4993" s="11" t="s">
        <v>25</v>
      </c>
      <c r="L4993" s="11" t="s">
        <v>39</v>
      </c>
      <c r="M4993" s="11" t="s">
        <v>40</v>
      </c>
      <c r="N4993" s="11" t="s">
        <v>28</v>
      </c>
      <c r="O4993" s="11" t="s">
        <v>29</v>
      </c>
      <c r="P4993" s="11"/>
      <c r="Q4993" s="16" t="s">
        <v>21842</v>
      </c>
      <c r="R4993" s="11" t="s">
        <v>42</v>
      </c>
      <c r="S4993" s="11" t="s">
        <v>21843</v>
      </c>
      <c r="T4993" s="11"/>
    </row>
    <row x14ac:dyDescent="0.25" r="4994" customHeight="1" ht="19.5">
      <c r="A4994" s="25">
        <v>45210</v>
      </c>
      <c r="B4994" s="11" t="s">
        <v>21844</v>
      </c>
      <c r="C4994" s="11" t="s">
        <v>72</v>
      </c>
      <c r="D4994" s="11"/>
      <c r="E4994" s="13">
        <v>15549270745</v>
      </c>
      <c r="F4994" s="11" t="s">
        <v>21845</v>
      </c>
      <c r="G4994" s="11" t="s">
        <v>115</v>
      </c>
      <c r="H4994" s="11"/>
      <c r="I4994" s="13" t="s">
        <v>136</v>
      </c>
      <c r="J4994" s="11" t="s">
        <v>24</v>
      </c>
      <c r="K4994" s="11" t="s">
        <v>25</v>
      </c>
      <c r="L4994" s="11" t="s">
        <v>39</v>
      </c>
      <c r="M4994" s="11" t="s">
        <v>27</v>
      </c>
      <c r="N4994" s="11" t="s">
        <v>28</v>
      </c>
      <c r="O4994" s="11" t="s">
        <v>29</v>
      </c>
      <c r="P4994" s="11"/>
      <c r="Q4994" s="16" t="s">
        <v>21846</v>
      </c>
      <c r="R4994" s="11" t="s">
        <v>42</v>
      </c>
      <c r="S4994" s="11" t="s">
        <v>21847</v>
      </c>
      <c r="T4994" s="11"/>
    </row>
    <row x14ac:dyDescent="0.25" r="4995" customHeight="1" ht="19.5">
      <c r="A4995" s="25">
        <v>45210</v>
      </c>
      <c r="B4995" s="11" t="s">
        <v>21848</v>
      </c>
      <c r="C4995" s="11" t="s">
        <v>5626</v>
      </c>
      <c r="D4995" s="11"/>
      <c r="E4995" s="13">
        <v>16671005469</v>
      </c>
      <c r="F4995" s="11" t="s">
        <v>21849</v>
      </c>
      <c r="G4995" s="11" t="s">
        <v>74</v>
      </c>
      <c r="H4995" s="11"/>
      <c r="I4995" s="13" t="s">
        <v>398</v>
      </c>
      <c r="J4995" s="11" t="s">
        <v>24</v>
      </c>
      <c r="K4995" s="11" t="s">
        <v>25</v>
      </c>
      <c r="L4995" s="11" t="s">
        <v>39</v>
      </c>
      <c r="M4995" s="11" t="s">
        <v>40</v>
      </c>
      <c r="N4995" s="11" t="s">
        <v>28</v>
      </c>
      <c r="O4995" s="11" t="s">
        <v>29</v>
      </c>
      <c r="P4995" s="11"/>
      <c r="Q4995" s="16" t="s">
        <v>21850</v>
      </c>
      <c r="R4995" s="11" t="s">
        <v>42</v>
      </c>
      <c r="S4995" s="11" t="s">
        <v>21851</v>
      </c>
      <c r="T4995" s="11"/>
    </row>
    <row x14ac:dyDescent="0.25" r="4996" customHeight="1" ht="19.5">
      <c r="A4996" s="25">
        <v>45210</v>
      </c>
      <c r="B4996" s="11" t="s">
        <v>21852</v>
      </c>
      <c r="C4996" s="11" t="s">
        <v>108</v>
      </c>
      <c r="D4996" s="11"/>
      <c r="E4996" s="13">
        <v>18671716956</v>
      </c>
      <c r="F4996" s="11" t="s">
        <v>21853</v>
      </c>
      <c r="G4996" s="11" t="s">
        <v>74</v>
      </c>
      <c r="H4996" s="11"/>
      <c r="I4996" s="13" t="s">
        <v>1024</v>
      </c>
      <c r="J4996" s="11" t="s">
        <v>24</v>
      </c>
      <c r="K4996" s="11" t="s">
        <v>25</v>
      </c>
      <c r="L4996" s="11" t="s">
        <v>39</v>
      </c>
      <c r="M4996" s="11" t="s">
        <v>40</v>
      </c>
      <c r="N4996" s="11" t="s">
        <v>28</v>
      </c>
      <c r="O4996" s="11" t="s">
        <v>29</v>
      </c>
      <c r="P4996" s="11"/>
      <c r="Q4996" s="16" t="s">
        <v>21854</v>
      </c>
      <c r="R4996" s="11" t="s">
        <v>51</v>
      </c>
      <c r="S4996" s="11" t="s">
        <v>21855</v>
      </c>
      <c r="T4996" s="11"/>
    </row>
    <row x14ac:dyDescent="0.25" r="4997" customHeight="1" ht="19.5">
      <c r="A4997" s="25">
        <v>45210</v>
      </c>
      <c r="B4997" s="11" t="s">
        <v>21856</v>
      </c>
      <c r="C4997" s="11" t="s">
        <v>5638</v>
      </c>
      <c r="D4997" s="11"/>
      <c r="E4997" s="13" t="s">
        <v>5639</v>
      </c>
      <c r="F4997" s="11" t="s">
        <v>5640</v>
      </c>
      <c r="G4997" s="11" t="s">
        <v>74</v>
      </c>
      <c r="H4997" s="11"/>
      <c r="I4997" s="13" t="s">
        <v>272</v>
      </c>
      <c r="J4997" s="11" t="s">
        <v>24</v>
      </c>
      <c r="K4997" s="11" t="s">
        <v>25</v>
      </c>
      <c r="L4997" s="11" t="s">
        <v>39</v>
      </c>
      <c r="M4997" s="11" t="s">
        <v>675</v>
      </c>
      <c r="N4997" s="11" t="s">
        <v>28</v>
      </c>
      <c r="O4997" s="11" t="s">
        <v>29</v>
      </c>
      <c r="P4997" s="11"/>
      <c r="Q4997" s="16" t="s">
        <v>21857</v>
      </c>
      <c r="R4997" s="11" t="s">
        <v>42</v>
      </c>
      <c r="S4997" s="11" t="s">
        <v>21858</v>
      </c>
      <c r="T4997" s="11" t="s">
        <v>21859</v>
      </c>
    </row>
    <row x14ac:dyDescent="0.25" r="4998" customHeight="1" ht="19.5">
      <c r="A4998" s="25">
        <v>45210</v>
      </c>
      <c r="B4998" s="11" t="s">
        <v>21860</v>
      </c>
      <c r="C4998" s="11" t="s">
        <v>1011</v>
      </c>
      <c r="D4998" s="11"/>
      <c r="E4998" s="13" t="s">
        <v>21861</v>
      </c>
      <c r="F4998" s="11" t="s">
        <v>21862</v>
      </c>
      <c r="G4998" s="11" t="s">
        <v>48</v>
      </c>
      <c r="H4998" s="11"/>
      <c r="I4998" s="13" t="s">
        <v>221</v>
      </c>
      <c r="J4998" s="11" t="s">
        <v>24</v>
      </c>
      <c r="K4998" s="11" t="s">
        <v>25</v>
      </c>
      <c r="L4998" s="11" t="s">
        <v>39</v>
      </c>
      <c r="M4998" s="11" t="s">
        <v>40</v>
      </c>
      <c r="N4998" s="11" t="s">
        <v>28</v>
      </c>
      <c r="O4998" s="11" t="s">
        <v>29</v>
      </c>
      <c r="P4998" s="11"/>
      <c r="Q4998" s="16" t="s">
        <v>21863</v>
      </c>
      <c r="R4998" s="11" t="s">
        <v>42</v>
      </c>
      <c r="S4998" s="11" t="s">
        <v>21864</v>
      </c>
      <c r="T4998" s="11" t="s">
        <v>21865</v>
      </c>
    </row>
    <row x14ac:dyDescent="0.25" r="4999" customHeight="1" ht="19.5">
      <c r="A4999" s="25">
        <v>45210</v>
      </c>
      <c r="B4999" s="11" t="s">
        <v>21866</v>
      </c>
      <c r="C4999" s="11" t="s">
        <v>8341</v>
      </c>
      <c r="D4999" s="11"/>
      <c r="E4999" s="13">
        <v>15549379907</v>
      </c>
      <c r="F4999" s="11" t="s">
        <v>21867</v>
      </c>
      <c r="G4999" s="11" t="s">
        <v>289</v>
      </c>
      <c r="H4999" s="11"/>
      <c r="I4999" s="13" t="s">
        <v>2649</v>
      </c>
      <c r="J4999" s="11" t="s">
        <v>24</v>
      </c>
      <c r="K4999" s="11" t="s">
        <v>25</v>
      </c>
      <c r="L4999" s="11" t="s">
        <v>39</v>
      </c>
      <c r="M4999" s="11" t="s">
        <v>27</v>
      </c>
      <c r="N4999" s="11" t="s">
        <v>28</v>
      </c>
      <c r="O4999" s="11" t="s">
        <v>29</v>
      </c>
      <c r="P4999" s="11"/>
      <c r="Q4999" s="16" t="s">
        <v>21868</v>
      </c>
      <c r="R4999" s="11" t="s">
        <v>42</v>
      </c>
      <c r="S4999" s="11" t="s">
        <v>21869</v>
      </c>
      <c r="T4999" s="11" t="s">
        <v>21870</v>
      </c>
    </row>
    <row x14ac:dyDescent="0.25" r="5000" customHeight="1" ht="19.5">
      <c r="A5000" s="25">
        <v>45210</v>
      </c>
      <c r="B5000" s="11" t="s">
        <v>21871</v>
      </c>
      <c r="C5000" s="11" t="s">
        <v>1289</v>
      </c>
      <c r="D5000" s="11"/>
      <c r="E5000" s="13">
        <v>13197343697</v>
      </c>
      <c r="F5000" s="11" t="s">
        <v>21872</v>
      </c>
      <c r="G5000" s="11" t="s">
        <v>74</v>
      </c>
      <c r="H5000" s="11"/>
      <c r="I5000" s="13" t="s">
        <v>1914</v>
      </c>
      <c r="J5000" s="11" t="s">
        <v>24</v>
      </c>
      <c r="K5000" s="11" t="s">
        <v>25</v>
      </c>
      <c r="L5000" s="11" t="s">
        <v>39</v>
      </c>
      <c r="M5000" s="11" t="s">
        <v>40</v>
      </c>
      <c r="N5000" s="11" t="s">
        <v>28</v>
      </c>
      <c r="O5000" s="11" t="s">
        <v>29</v>
      </c>
      <c r="P5000" s="11"/>
      <c r="Q5000" s="16" t="s">
        <v>21873</v>
      </c>
      <c r="R5000" s="11" t="s">
        <v>42</v>
      </c>
      <c r="S5000" s="11" t="s">
        <v>21874</v>
      </c>
      <c r="T5000" s="11" t="s">
        <v>21875</v>
      </c>
    </row>
    <row x14ac:dyDescent="0.25" r="5001" customHeight="1" ht="19.5">
      <c r="A5001" s="25">
        <v>45210</v>
      </c>
      <c r="B5001" s="11" t="s">
        <v>21876</v>
      </c>
      <c r="C5001" s="11" t="s">
        <v>8341</v>
      </c>
      <c r="D5001" s="11"/>
      <c r="E5001" s="13">
        <v>13177055379</v>
      </c>
      <c r="F5001" s="11" t="s">
        <v>21877</v>
      </c>
      <c r="G5001" s="11" t="s">
        <v>37</v>
      </c>
      <c r="H5001" s="11"/>
      <c r="I5001" s="13" t="s">
        <v>75</v>
      </c>
      <c r="J5001" s="11" t="s">
        <v>24</v>
      </c>
      <c r="K5001" s="11" t="s">
        <v>25</v>
      </c>
      <c r="L5001" s="11" t="s">
        <v>39</v>
      </c>
      <c r="M5001" s="11" t="s">
        <v>27</v>
      </c>
      <c r="N5001" s="11" t="s">
        <v>28</v>
      </c>
      <c r="O5001" s="11" t="s">
        <v>29</v>
      </c>
      <c r="P5001" s="11"/>
      <c r="Q5001" s="16" t="s">
        <v>21878</v>
      </c>
      <c r="R5001" s="11" t="s">
        <v>42</v>
      </c>
      <c r="S5001" s="11" t="s">
        <v>21879</v>
      </c>
      <c r="T5001" s="11" t="s">
        <v>21880</v>
      </c>
    </row>
    <row x14ac:dyDescent="0.25" r="5002" customHeight="1" ht="19.5">
      <c r="A5002" s="25">
        <v>45210</v>
      </c>
      <c r="B5002" s="11" t="s">
        <v>21881</v>
      </c>
      <c r="C5002" s="11" t="s">
        <v>3418</v>
      </c>
      <c r="D5002" s="11"/>
      <c r="E5002" s="13">
        <v>13277233772</v>
      </c>
      <c r="F5002" s="11" t="s">
        <v>17731</v>
      </c>
      <c r="G5002" s="11" t="s">
        <v>216</v>
      </c>
      <c r="H5002" s="11"/>
      <c r="I5002" s="13" t="s">
        <v>259</v>
      </c>
      <c r="J5002" s="11" t="s">
        <v>24</v>
      </c>
      <c r="K5002" s="11" t="s">
        <v>25</v>
      </c>
      <c r="L5002" s="11" t="s">
        <v>39</v>
      </c>
      <c r="M5002" s="11" t="s">
        <v>40</v>
      </c>
      <c r="N5002" s="11" t="s">
        <v>28</v>
      </c>
      <c r="O5002" s="11" t="s">
        <v>29</v>
      </c>
      <c r="P5002" s="11"/>
      <c r="Q5002" s="16" t="s">
        <v>21882</v>
      </c>
      <c r="R5002" s="11" t="s">
        <v>42</v>
      </c>
      <c r="S5002" s="11" t="s">
        <v>21883</v>
      </c>
      <c r="T5002" s="11" t="s">
        <v>21884</v>
      </c>
    </row>
    <row x14ac:dyDescent="0.25" r="5003" customHeight="1" ht="19.5">
      <c r="A5003" s="25">
        <v>45210</v>
      </c>
      <c r="B5003" s="11" t="s">
        <v>21885</v>
      </c>
      <c r="C5003" s="11" t="s">
        <v>5670</v>
      </c>
      <c r="D5003" s="11"/>
      <c r="E5003" s="13" t="s">
        <v>21886</v>
      </c>
      <c r="F5003" s="11" t="s">
        <v>21887</v>
      </c>
      <c r="G5003" s="11" t="s">
        <v>74</v>
      </c>
      <c r="H5003" s="11"/>
      <c r="I5003" s="13" t="s">
        <v>221</v>
      </c>
      <c r="J5003" s="11" t="s">
        <v>24</v>
      </c>
      <c r="K5003" s="11" t="s">
        <v>25</v>
      </c>
      <c r="L5003" s="11" t="s">
        <v>39</v>
      </c>
      <c r="M5003" s="11" t="s">
        <v>5264</v>
      </c>
      <c r="N5003" s="11" t="s">
        <v>28</v>
      </c>
      <c r="O5003" s="11" t="s">
        <v>29</v>
      </c>
      <c r="P5003" s="11"/>
      <c r="Q5003" s="16" t="s">
        <v>21888</v>
      </c>
      <c r="R5003" s="11" t="s">
        <v>42</v>
      </c>
      <c r="S5003" s="11" t="s">
        <v>21889</v>
      </c>
      <c r="T5003" s="11"/>
    </row>
    <row x14ac:dyDescent="0.25" r="5004" customHeight="1" ht="19.5">
      <c r="A5004" s="25">
        <v>45210</v>
      </c>
      <c r="B5004" s="11" t="s">
        <v>21890</v>
      </c>
      <c r="C5004" s="11" t="s">
        <v>5675</v>
      </c>
      <c r="D5004" s="11"/>
      <c r="E5004" s="13">
        <v>15672495280</v>
      </c>
      <c r="F5004" s="11" t="s">
        <v>21891</v>
      </c>
      <c r="G5004" s="11" t="s">
        <v>48</v>
      </c>
      <c r="H5004" s="11"/>
      <c r="I5004" s="13">
        <v>10015</v>
      </c>
      <c r="J5004" s="11" t="s">
        <v>24</v>
      </c>
      <c r="K5004" s="11" t="s">
        <v>69</v>
      </c>
      <c r="L5004" s="11" t="s">
        <v>26</v>
      </c>
      <c r="M5004" s="11" t="s">
        <v>27</v>
      </c>
      <c r="N5004" s="11" t="s">
        <v>28</v>
      </c>
      <c r="O5004" s="11" t="s">
        <v>29</v>
      </c>
      <c r="P5004" s="11"/>
      <c r="Q5004" s="16" t="s">
        <v>21892</v>
      </c>
      <c r="R5004" s="11" t="s">
        <v>31</v>
      </c>
      <c r="S5004" s="11" t="s">
        <v>21893</v>
      </c>
      <c r="T5004" s="11"/>
    </row>
    <row x14ac:dyDescent="0.25" r="5005" customHeight="1" ht="19.5">
      <c r="A5005" s="25">
        <v>45210</v>
      </c>
      <c r="B5005" s="11" t="s">
        <v>21894</v>
      </c>
      <c r="C5005" s="11" t="s">
        <v>5675</v>
      </c>
      <c r="D5005" s="11"/>
      <c r="E5005" s="13">
        <v>15672497080</v>
      </c>
      <c r="F5005" s="11" t="s">
        <v>21891</v>
      </c>
      <c r="G5005" s="11" t="s">
        <v>48</v>
      </c>
      <c r="H5005" s="11"/>
      <c r="I5005" s="13">
        <v>10015</v>
      </c>
      <c r="J5005" s="11" t="s">
        <v>24</v>
      </c>
      <c r="K5005" s="11" t="s">
        <v>69</v>
      </c>
      <c r="L5005" s="11" t="s">
        <v>26</v>
      </c>
      <c r="M5005" s="11" t="s">
        <v>27</v>
      </c>
      <c r="N5005" s="11" t="s">
        <v>28</v>
      </c>
      <c r="O5005" s="11" t="s">
        <v>29</v>
      </c>
      <c r="P5005" s="11"/>
      <c r="Q5005" s="16" t="s">
        <v>21895</v>
      </c>
      <c r="R5005" s="11" t="s">
        <v>31</v>
      </c>
      <c r="S5005" s="11" t="s">
        <v>21893</v>
      </c>
      <c r="T5005" s="11"/>
    </row>
    <row x14ac:dyDescent="0.25" r="5006" customHeight="1" ht="19.5">
      <c r="A5006" s="25">
        <v>45210</v>
      </c>
      <c r="B5006" s="11" t="s">
        <v>21896</v>
      </c>
      <c r="C5006" s="11" t="s">
        <v>15348</v>
      </c>
      <c r="D5006" s="11"/>
      <c r="E5006" s="13">
        <v>13227266848</v>
      </c>
      <c r="F5006" s="11" t="s">
        <v>21897</v>
      </c>
      <c r="G5006" s="11" t="s">
        <v>115</v>
      </c>
      <c r="H5006" s="11"/>
      <c r="I5006" s="13">
        <v>10015</v>
      </c>
      <c r="J5006" s="11" t="s">
        <v>24</v>
      </c>
      <c r="K5006" s="11" t="s">
        <v>25</v>
      </c>
      <c r="L5006" s="11" t="s">
        <v>26</v>
      </c>
      <c r="M5006" s="11" t="s">
        <v>27</v>
      </c>
      <c r="N5006" s="11" t="s">
        <v>28</v>
      </c>
      <c r="O5006" s="11" t="s">
        <v>29</v>
      </c>
      <c r="P5006" s="11"/>
      <c r="Q5006" s="16" t="s">
        <v>21898</v>
      </c>
      <c r="R5006" s="11" t="s">
        <v>31</v>
      </c>
      <c r="S5006" s="11" t="s">
        <v>21899</v>
      </c>
      <c r="T5006" s="11"/>
    </row>
    <row x14ac:dyDescent="0.25" r="5007" customHeight="1" ht="19.5">
      <c r="A5007" s="25">
        <v>45210</v>
      </c>
      <c r="B5007" s="11" t="s">
        <v>21900</v>
      </c>
      <c r="C5007" s="11" t="s">
        <v>5684</v>
      </c>
      <c r="D5007" s="11"/>
      <c r="E5007" s="13">
        <v>18672657307</v>
      </c>
      <c r="F5007" s="11" t="s">
        <v>21901</v>
      </c>
      <c r="G5007" s="11" t="s">
        <v>115</v>
      </c>
      <c r="H5007" s="11"/>
      <c r="I5007" s="13" t="s">
        <v>415</v>
      </c>
      <c r="J5007" s="11" t="s">
        <v>24</v>
      </c>
      <c r="K5007" s="11" t="s">
        <v>25</v>
      </c>
      <c r="L5007" s="11" t="s">
        <v>39</v>
      </c>
      <c r="M5007" s="11" t="s">
        <v>27</v>
      </c>
      <c r="N5007" s="11" t="s">
        <v>183</v>
      </c>
      <c r="O5007" s="11" t="s">
        <v>29</v>
      </c>
      <c r="P5007" s="11"/>
      <c r="Q5007" s="16" t="s">
        <v>21902</v>
      </c>
      <c r="R5007" s="11" t="s">
        <v>42</v>
      </c>
      <c r="S5007" s="11" t="s">
        <v>21903</v>
      </c>
      <c r="T5007" s="11"/>
    </row>
    <row x14ac:dyDescent="0.25" r="5008" customHeight="1" ht="19.5">
      <c r="A5008" s="25">
        <v>45210</v>
      </c>
      <c r="B5008" s="11" t="s">
        <v>21904</v>
      </c>
      <c r="C5008" s="11" t="s">
        <v>5684</v>
      </c>
      <c r="D5008" s="11"/>
      <c r="E5008" s="13">
        <v>17683713905</v>
      </c>
      <c r="F5008" s="11" t="s">
        <v>21905</v>
      </c>
      <c r="G5008" s="11" t="s">
        <v>62</v>
      </c>
      <c r="H5008" s="11"/>
      <c r="I5008" s="13" t="s">
        <v>415</v>
      </c>
      <c r="J5008" s="11" t="s">
        <v>24</v>
      </c>
      <c r="K5008" s="11" t="s">
        <v>25</v>
      </c>
      <c r="L5008" s="11" t="s">
        <v>39</v>
      </c>
      <c r="M5008" s="11" t="s">
        <v>27</v>
      </c>
      <c r="N5008" s="11" t="s">
        <v>183</v>
      </c>
      <c r="O5008" s="11" t="s">
        <v>29</v>
      </c>
      <c r="P5008" s="11"/>
      <c r="Q5008" s="16" t="s">
        <v>21906</v>
      </c>
      <c r="R5008" s="11" t="s">
        <v>42</v>
      </c>
      <c r="S5008" s="11" t="s">
        <v>21907</v>
      </c>
      <c r="T5008" s="11"/>
    </row>
    <row x14ac:dyDescent="0.25" r="5009" customHeight="1" ht="19.5">
      <c r="A5009" s="25">
        <v>45210</v>
      </c>
      <c r="B5009" s="11" t="s">
        <v>21908</v>
      </c>
      <c r="C5009" s="11" t="s">
        <v>5684</v>
      </c>
      <c r="D5009" s="11"/>
      <c r="E5009" s="13">
        <v>18672908737</v>
      </c>
      <c r="F5009" s="11" t="s">
        <v>21909</v>
      </c>
      <c r="G5009" s="11" t="s">
        <v>37</v>
      </c>
      <c r="H5009" s="11"/>
      <c r="I5009" s="13" t="s">
        <v>241</v>
      </c>
      <c r="J5009" s="11" t="s">
        <v>24</v>
      </c>
      <c r="K5009" s="11" t="s">
        <v>25</v>
      </c>
      <c r="L5009" s="11" t="s">
        <v>39</v>
      </c>
      <c r="M5009" s="11" t="s">
        <v>27</v>
      </c>
      <c r="N5009" s="11" t="s">
        <v>183</v>
      </c>
      <c r="O5009" s="11" t="s">
        <v>29</v>
      </c>
      <c r="P5009" s="11"/>
      <c r="Q5009" s="16" t="s">
        <v>21910</v>
      </c>
      <c r="R5009" s="11" t="s">
        <v>42</v>
      </c>
      <c r="S5009" s="11" t="s">
        <v>21911</v>
      </c>
      <c r="T5009" s="11"/>
    </row>
    <row x14ac:dyDescent="0.25" r="5010" customHeight="1" ht="19.5">
      <c r="A5010" s="25">
        <v>45210</v>
      </c>
      <c r="B5010" s="11" t="s">
        <v>21912</v>
      </c>
      <c r="C5010" s="11" t="s">
        <v>5684</v>
      </c>
      <c r="D5010" s="11"/>
      <c r="E5010" s="13">
        <v>17671272367</v>
      </c>
      <c r="F5010" s="11" t="s">
        <v>21913</v>
      </c>
      <c r="G5010" s="11" t="s">
        <v>74</v>
      </c>
      <c r="H5010" s="11"/>
      <c r="I5010" s="13" t="s">
        <v>182</v>
      </c>
      <c r="J5010" s="11" t="s">
        <v>24</v>
      </c>
      <c r="K5010" s="11" t="s">
        <v>25</v>
      </c>
      <c r="L5010" s="11" t="s">
        <v>39</v>
      </c>
      <c r="M5010" s="11" t="s">
        <v>27</v>
      </c>
      <c r="N5010" s="11" t="s">
        <v>183</v>
      </c>
      <c r="O5010" s="11" t="s">
        <v>29</v>
      </c>
      <c r="P5010" s="11"/>
      <c r="Q5010" s="16" t="s">
        <v>21914</v>
      </c>
      <c r="R5010" s="11" t="s">
        <v>42</v>
      </c>
      <c r="S5010" s="11" t="s">
        <v>21915</v>
      </c>
      <c r="T5010" s="11"/>
    </row>
    <row x14ac:dyDescent="0.25" r="5011" customHeight="1" ht="19.5">
      <c r="A5011" s="25">
        <v>45210</v>
      </c>
      <c r="B5011" s="11" t="s">
        <v>21916</v>
      </c>
      <c r="C5011" s="11" t="s">
        <v>5684</v>
      </c>
      <c r="D5011" s="11"/>
      <c r="E5011" s="13">
        <v>17671333049</v>
      </c>
      <c r="F5011" s="11" t="s">
        <v>21917</v>
      </c>
      <c r="G5011" s="11" t="s">
        <v>115</v>
      </c>
      <c r="H5011" s="11"/>
      <c r="I5011" s="13" t="s">
        <v>189</v>
      </c>
      <c r="J5011" s="11" t="s">
        <v>24</v>
      </c>
      <c r="K5011" s="11" t="s">
        <v>25</v>
      </c>
      <c r="L5011" s="11" t="s">
        <v>39</v>
      </c>
      <c r="M5011" s="11" t="s">
        <v>27</v>
      </c>
      <c r="N5011" s="11" t="s">
        <v>183</v>
      </c>
      <c r="O5011" s="11" t="s">
        <v>29</v>
      </c>
      <c r="P5011" s="11"/>
      <c r="Q5011" s="16" t="s">
        <v>21918</v>
      </c>
      <c r="R5011" s="11" t="s">
        <v>42</v>
      </c>
      <c r="S5011" s="11" t="s">
        <v>21919</v>
      </c>
      <c r="T5011" s="11"/>
    </row>
    <row x14ac:dyDescent="0.25" r="5012" customHeight="1" ht="19.5">
      <c r="A5012" s="25">
        <v>45210</v>
      </c>
      <c r="B5012" s="11" t="s">
        <v>21920</v>
      </c>
      <c r="C5012" s="11" t="s">
        <v>5684</v>
      </c>
      <c r="D5012" s="11"/>
      <c r="E5012" s="13">
        <v>13177059586</v>
      </c>
      <c r="F5012" s="11" t="s">
        <v>12903</v>
      </c>
      <c r="G5012" s="11" t="s">
        <v>115</v>
      </c>
      <c r="H5012" s="11"/>
      <c r="I5012" s="13" t="s">
        <v>93</v>
      </c>
      <c r="J5012" s="11" t="s">
        <v>24</v>
      </c>
      <c r="K5012" s="11" t="s">
        <v>25</v>
      </c>
      <c r="L5012" s="11" t="s">
        <v>39</v>
      </c>
      <c r="M5012" s="11" t="s">
        <v>27</v>
      </c>
      <c r="N5012" s="11" t="s">
        <v>183</v>
      </c>
      <c r="O5012" s="11" t="s">
        <v>29</v>
      </c>
      <c r="P5012" s="11"/>
      <c r="Q5012" s="16" t="s">
        <v>21921</v>
      </c>
      <c r="R5012" s="11" t="s">
        <v>42</v>
      </c>
      <c r="S5012" s="11" t="s">
        <v>21922</v>
      </c>
      <c r="T5012" s="11"/>
    </row>
    <row x14ac:dyDescent="0.25" r="5013" customHeight="1" ht="19.5">
      <c r="A5013" s="25">
        <v>45210</v>
      </c>
      <c r="B5013" s="11" t="s">
        <v>21923</v>
      </c>
      <c r="C5013" s="11" t="s">
        <v>5684</v>
      </c>
      <c r="D5013" s="11"/>
      <c r="E5013" s="13">
        <v>18694088050</v>
      </c>
      <c r="F5013" s="11" t="s">
        <v>21924</v>
      </c>
      <c r="G5013" s="11" t="s">
        <v>115</v>
      </c>
      <c r="H5013" s="11"/>
      <c r="I5013" s="13" t="s">
        <v>254</v>
      </c>
      <c r="J5013" s="11" t="s">
        <v>24</v>
      </c>
      <c r="K5013" s="11" t="s">
        <v>25</v>
      </c>
      <c r="L5013" s="11" t="s">
        <v>39</v>
      </c>
      <c r="M5013" s="11" t="s">
        <v>27</v>
      </c>
      <c r="N5013" s="11" t="s">
        <v>183</v>
      </c>
      <c r="O5013" s="11" t="s">
        <v>29</v>
      </c>
      <c r="P5013" s="11"/>
      <c r="Q5013" s="16" t="s">
        <v>21925</v>
      </c>
      <c r="R5013" s="11" t="s">
        <v>42</v>
      </c>
      <c r="S5013" s="11" t="s">
        <v>21926</v>
      </c>
      <c r="T5013" s="11"/>
    </row>
    <row x14ac:dyDescent="0.25" r="5014" customHeight="1" ht="19.5">
      <c r="A5014" s="25">
        <v>45210</v>
      </c>
      <c r="B5014" s="11" t="s">
        <v>21927</v>
      </c>
      <c r="C5014" s="11" t="s">
        <v>5684</v>
      </c>
      <c r="D5014" s="11"/>
      <c r="E5014" s="13">
        <v>17683707033</v>
      </c>
      <c r="F5014" s="11" t="s">
        <v>21928</v>
      </c>
      <c r="G5014" s="11" t="s">
        <v>62</v>
      </c>
      <c r="H5014" s="11"/>
      <c r="I5014" s="13" t="s">
        <v>415</v>
      </c>
      <c r="J5014" s="11" t="s">
        <v>24</v>
      </c>
      <c r="K5014" s="11" t="s">
        <v>25</v>
      </c>
      <c r="L5014" s="11" t="s">
        <v>39</v>
      </c>
      <c r="M5014" s="11" t="s">
        <v>27</v>
      </c>
      <c r="N5014" s="11" t="s">
        <v>183</v>
      </c>
      <c r="O5014" s="11" t="s">
        <v>29</v>
      </c>
      <c r="P5014" s="11"/>
      <c r="Q5014" s="16" t="s">
        <v>21929</v>
      </c>
      <c r="R5014" s="11" t="s">
        <v>42</v>
      </c>
      <c r="S5014" s="11" t="s">
        <v>21930</v>
      </c>
      <c r="T5014" s="11"/>
    </row>
    <row x14ac:dyDescent="0.25" r="5015" customHeight="1" ht="19.5">
      <c r="A5015" s="25">
        <v>45210</v>
      </c>
      <c r="B5015" s="11" t="s">
        <v>21931</v>
      </c>
      <c r="C5015" s="11" t="s">
        <v>5684</v>
      </c>
      <c r="D5015" s="11"/>
      <c r="E5015" s="13">
        <v>18671706061</v>
      </c>
      <c r="F5015" s="11" t="s">
        <v>21932</v>
      </c>
      <c r="G5015" s="11" t="s">
        <v>48</v>
      </c>
      <c r="H5015" s="11"/>
      <c r="I5015" s="13" t="s">
        <v>415</v>
      </c>
      <c r="J5015" s="11" t="s">
        <v>24</v>
      </c>
      <c r="K5015" s="11" t="s">
        <v>25</v>
      </c>
      <c r="L5015" s="11" t="s">
        <v>39</v>
      </c>
      <c r="M5015" s="11" t="s">
        <v>27</v>
      </c>
      <c r="N5015" s="11" t="s">
        <v>183</v>
      </c>
      <c r="O5015" s="11" t="s">
        <v>29</v>
      </c>
      <c r="P5015" s="11"/>
      <c r="Q5015" s="16" t="s">
        <v>21933</v>
      </c>
      <c r="R5015" s="11" t="s">
        <v>42</v>
      </c>
      <c r="S5015" s="11" t="s">
        <v>21934</v>
      </c>
      <c r="T5015" s="11"/>
    </row>
    <row x14ac:dyDescent="0.25" r="5016" customHeight="1" ht="19.5">
      <c r="A5016" s="25">
        <v>45210</v>
      </c>
      <c r="B5016" s="11" t="s">
        <v>21935</v>
      </c>
      <c r="C5016" s="11" t="s">
        <v>5684</v>
      </c>
      <c r="D5016" s="11"/>
      <c r="E5016" s="13">
        <v>15629369659</v>
      </c>
      <c r="F5016" s="11" t="s">
        <v>21936</v>
      </c>
      <c r="G5016" s="11" t="s">
        <v>23</v>
      </c>
      <c r="H5016" s="11" t="s">
        <v>86</v>
      </c>
      <c r="I5016" s="13" t="s">
        <v>87</v>
      </c>
      <c r="J5016" s="11" t="s">
        <v>24</v>
      </c>
      <c r="K5016" s="11" t="s">
        <v>25</v>
      </c>
      <c r="L5016" s="11" t="s">
        <v>39</v>
      </c>
      <c r="M5016" s="11" t="s">
        <v>27</v>
      </c>
      <c r="N5016" s="11" t="s">
        <v>183</v>
      </c>
      <c r="O5016" s="11" t="s">
        <v>29</v>
      </c>
      <c r="P5016" s="11"/>
      <c r="Q5016" s="16" t="s">
        <v>21937</v>
      </c>
      <c r="R5016" s="11" t="s">
        <v>42</v>
      </c>
      <c r="S5016" s="11" t="s">
        <v>21938</v>
      </c>
      <c r="T5016" s="11"/>
    </row>
    <row x14ac:dyDescent="0.25" r="5017" customHeight="1" ht="19.5">
      <c r="A5017" s="25">
        <v>45210</v>
      </c>
      <c r="B5017" s="11" t="s">
        <v>21939</v>
      </c>
      <c r="C5017" s="11" t="s">
        <v>5684</v>
      </c>
      <c r="D5017" s="11"/>
      <c r="E5017" s="13">
        <v>18671770968</v>
      </c>
      <c r="F5017" s="11" t="s">
        <v>21940</v>
      </c>
      <c r="G5017" s="11" t="s">
        <v>289</v>
      </c>
      <c r="H5017" s="11"/>
      <c r="I5017" s="13" t="s">
        <v>182</v>
      </c>
      <c r="J5017" s="11" t="s">
        <v>24</v>
      </c>
      <c r="K5017" s="11" t="s">
        <v>25</v>
      </c>
      <c r="L5017" s="11" t="s">
        <v>39</v>
      </c>
      <c r="M5017" s="11" t="s">
        <v>27</v>
      </c>
      <c r="N5017" s="11" t="s">
        <v>183</v>
      </c>
      <c r="O5017" s="11" t="s">
        <v>29</v>
      </c>
      <c r="P5017" s="11"/>
      <c r="Q5017" s="16" t="s">
        <v>21941</v>
      </c>
      <c r="R5017" s="11" t="s">
        <v>42</v>
      </c>
      <c r="S5017" s="11" t="s">
        <v>21942</v>
      </c>
      <c r="T5017" s="11"/>
    </row>
    <row x14ac:dyDescent="0.25" r="5018" customHeight="1" ht="19.5">
      <c r="A5018" s="25">
        <v>45210</v>
      </c>
      <c r="B5018" s="11" t="s">
        <v>21943</v>
      </c>
      <c r="C5018" s="11" t="s">
        <v>5684</v>
      </c>
      <c r="D5018" s="11"/>
      <c r="E5018" s="13">
        <v>13207204466</v>
      </c>
      <c r="F5018" s="11" t="s">
        <v>21944</v>
      </c>
      <c r="G5018" s="11" t="s">
        <v>74</v>
      </c>
      <c r="H5018" s="11"/>
      <c r="I5018" s="13" t="s">
        <v>381</v>
      </c>
      <c r="J5018" s="11" t="s">
        <v>24</v>
      </c>
      <c r="K5018" s="11" t="s">
        <v>25</v>
      </c>
      <c r="L5018" s="11" t="s">
        <v>39</v>
      </c>
      <c r="M5018" s="11" t="s">
        <v>27</v>
      </c>
      <c r="N5018" s="11" t="s">
        <v>183</v>
      </c>
      <c r="O5018" s="11" t="s">
        <v>29</v>
      </c>
      <c r="P5018" s="11"/>
      <c r="Q5018" s="16" t="s">
        <v>21945</v>
      </c>
      <c r="R5018" s="11" t="s">
        <v>42</v>
      </c>
      <c r="S5018" s="11" t="s">
        <v>21946</v>
      </c>
      <c r="T5018" s="11"/>
    </row>
    <row x14ac:dyDescent="0.25" r="5019" customHeight="1" ht="19.5">
      <c r="A5019" s="25">
        <v>45210</v>
      </c>
      <c r="B5019" s="11" t="s">
        <v>21947</v>
      </c>
      <c r="C5019" s="11" t="s">
        <v>5684</v>
      </c>
      <c r="D5019" s="11"/>
      <c r="E5019" s="13">
        <v>15629388101</v>
      </c>
      <c r="F5019" s="11" t="s">
        <v>21948</v>
      </c>
      <c r="G5019" s="11" t="s">
        <v>74</v>
      </c>
      <c r="H5019" s="11"/>
      <c r="I5019" s="13" t="s">
        <v>99</v>
      </c>
      <c r="J5019" s="11" t="s">
        <v>24</v>
      </c>
      <c r="K5019" s="11" t="s">
        <v>25</v>
      </c>
      <c r="L5019" s="11" t="s">
        <v>39</v>
      </c>
      <c r="M5019" s="11" t="s">
        <v>27</v>
      </c>
      <c r="N5019" s="11" t="s">
        <v>183</v>
      </c>
      <c r="O5019" s="11" t="s">
        <v>29</v>
      </c>
      <c r="P5019" s="11"/>
      <c r="Q5019" s="16" t="s">
        <v>21949</v>
      </c>
      <c r="R5019" s="11" t="s">
        <v>42</v>
      </c>
      <c r="S5019" s="11" t="s">
        <v>21950</v>
      </c>
      <c r="T5019" s="11"/>
    </row>
    <row x14ac:dyDescent="0.25" r="5020" customHeight="1" ht="19.5">
      <c r="A5020" s="25">
        <v>45210</v>
      </c>
      <c r="B5020" s="11" t="s">
        <v>21951</v>
      </c>
      <c r="C5020" s="11" t="s">
        <v>5684</v>
      </c>
      <c r="D5020" s="11"/>
      <c r="E5020" s="13">
        <v>18671797557</v>
      </c>
      <c r="F5020" s="11" t="s">
        <v>20237</v>
      </c>
      <c r="G5020" s="11" t="s">
        <v>62</v>
      </c>
      <c r="H5020" s="11"/>
      <c r="I5020" s="13" t="s">
        <v>182</v>
      </c>
      <c r="J5020" s="11" t="s">
        <v>24</v>
      </c>
      <c r="K5020" s="11" t="s">
        <v>25</v>
      </c>
      <c r="L5020" s="11" t="s">
        <v>39</v>
      </c>
      <c r="M5020" s="11" t="s">
        <v>40</v>
      </c>
      <c r="N5020" s="11" t="s">
        <v>183</v>
      </c>
      <c r="O5020" s="11" t="s">
        <v>29</v>
      </c>
      <c r="P5020" s="11"/>
      <c r="Q5020" s="16" t="s">
        <v>21952</v>
      </c>
      <c r="R5020" s="11" t="s">
        <v>42</v>
      </c>
      <c r="S5020" s="11" t="s">
        <v>21953</v>
      </c>
      <c r="T5020" s="11"/>
    </row>
    <row x14ac:dyDescent="0.25" r="5021" customHeight="1" ht="19.5">
      <c r="A5021" s="25">
        <v>45210</v>
      </c>
      <c r="B5021" s="11" t="s">
        <v>21954</v>
      </c>
      <c r="C5021" s="11" t="s">
        <v>5684</v>
      </c>
      <c r="D5021" s="11"/>
      <c r="E5021" s="13">
        <v>13177075452</v>
      </c>
      <c r="F5021" s="11" t="s">
        <v>21955</v>
      </c>
      <c r="G5021" s="11" t="s">
        <v>56</v>
      </c>
      <c r="H5021" s="11" t="s">
        <v>86</v>
      </c>
      <c r="I5021" s="13" t="s">
        <v>352</v>
      </c>
      <c r="J5021" s="11" t="s">
        <v>24</v>
      </c>
      <c r="K5021" s="11" t="s">
        <v>25</v>
      </c>
      <c r="L5021" s="11" t="s">
        <v>39</v>
      </c>
      <c r="M5021" s="11" t="s">
        <v>27</v>
      </c>
      <c r="N5021" s="11" t="s">
        <v>183</v>
      </c>
      <c r="O5021" s="11" t="s">
        <v>29</v>
      </c>
      <c r="P5021" s="11"/>
      <c r="Q5021" s="16" t="s">
        <v>21956</v>
      </c>
      <c r="R5021" s="11" t="s">
        <v>42</v>
      </c>
      <c r="S5021" s="11" t="s">
        <v>21957</v>
      </c>
      <c r="T5021" s="11"/>
    </row>
    <row x14ac:dyDescent="0.25" r="5022" customHeight="1" ht="19.5">
      <c r="A5022" s="25">
        <v>45210</v>
      </c>
      <c r="B5022" s="11" t="s">
        <v>21958</v>
      </c>
      <c r="C5022" s="11" t="s">
        <v>5684</v>
      </c>
      <c r="D5022" s="11"/>
      <c r="E5022" s="13">
        <v>13227264983</v>
      </c>
      <c r="F5022" s="11" t="s">
        <v>21959</v>
      </c>
      <c r="G5022" s="11" t="s">
        <v>62</v>
      </c>
      <c r="H5022" s="11"/>
      <c r="I5022" s="13" t="s">
        <v>415</v>
      </c>
      <c r="J5022" s="11" t="s">
        <v>24</v>
      </c>
      <c r="K5022" s="11" t="s">
        <v>25</v>
      </c>
      <c r="L5022" s="11" t="s">
        <v>39</v>
      </c>
      <c r="M5022" s="11" t="s">
        <v>27</v>
      </c>
      <c r="N5022" s="11" t="s">
        <v>183</v>
      </c>
      <c r="O5022" s="11" t="s">
        <v>29</v>
      </c>
      <c r="P5022" s="11"/>
      <c r="Q5022" s="16" t="s">
        <v>21960</v>
      </c>
      <c r="R5022" s="11" t="s">
        <v>42</v>
      </c>
      <c r="S5022" s="11" t="s">
        <v>21961</v>
      </c>
      <c r="T5022" s="11"/>
    </row>
    <row x14ac:dyDescent="0.25" r="5023" customHeight="1" ht="19.5">
      <c r="A5023" s="25">
        <v>45210</v>
      </c>
      <c r="B5023" s="11" t="s">
        <v>21962</v>
      </c>
      <c r="C5023" s="11" t="s">
        <v>5684</v>
      </c>
      <c r="D5023" s="11"/>
      <c r="E5023" s="13">
        <v>15671078979</v>
      </c>
      <c r="F5023" s="11" t="s">
        <v>21963</v>
      </c>
      <c r="G5023" s="11" t="s">
        <v>37</v>
      </c>
      <c r="H5023" s="11"/>
      <c r="I5023" s="13" t="s">
        <v>110</v>
      </c>
      <c r="J5023" s="11" t="s">
        <v>24</v>
      </c>
      <c r="K5023" s="11" t="s">
        <v>25</v>
      </c>
      <c r="L5023" s="11" t="s">
        <v>39</v>
      </c>
      <c r="M5023" s="11" t="s">
        <v>27</v>
      </c>
      <c r="N5023" s="11" t="s">
        <v>183</v>
      </c>
      <c r="O5023" s="11" t="s">
        <v>29</v>
      </c>
      <c r="P5023" s="11"/>
      <c r="Q5023" s="16" t="s">
        <v>21964</v>
      </c>
      <c r="R5023" s="11" t="s">
        <v>42</v>
      </c>
      <c r="S5023" s="11" t="s">
        <v>21965</v>
      </c>
      <c r="T5023" s="11"/>
    </row>
    <row x14ac:dyDescent="0.25" r="5024" customHeight="1" ht="19.5">
      <c r="A5024" s="25">
        <v>45210</v>
      </c>
      <c r="B5024" s="11" t="s">
        <v>21966</v>
      </c>
      <c r="C5024" s="11" t="s">
        <v>5684</v>
      </c>
      <c r="D5024" s="11"/>
      <c r="E5024" s="13">
        <v>15572739785</v>
      </c>
      <c r="F5024" s="11" t="s">
        <v>21771</v>
      </c>
      <c r="G5024" s="11" t="s">
        <v>48</v>
      </c>
      <c r="H5024" s="11"/>
      <c r="I5024" s="13" t="s">
        <v>352</v>
      </c>
      <c r="J5024" s="11" t="s">
        <v>24</v>
      </c>
      <c r="K5024" s="11" t="s">
        <v>25</v>
      </c>
      <c r="L5024" s="11" t="s">
        <v>39</v>
      </c>
      <c r="M5024" s="11" t="s">
        <v>40</v>
      </c>
      <c r="N5024" s="11" t="s">
        <v>183</v>
      </c>
      <c r="O5024" s="11" t="s">
        <v>29</v>
      </c>
      <c r="P5024" s="11"/>
      <c r="Q5024" s="16" t="s">
        <v>21967</v>
      </c>
      <c r="R5024" s="11" t="s">
        <v>42</v>
      </c>
      <c r="S5024" s="11" t="s">
        <v>21968</v>
      </c>
      <c r="T5024" s="11"/>
    </row>
    <row x14ac:dyDescent="0.25" r="5025" customHeight="1" ht="19.5">
      <c r="A5025" s="25">
        <v>45210</v>
      </c>
      <c r="B5025" s="11" t="s">
        <v>21969</v>
      </c>
      <c r="C5025" s="11" t="s">
        <v>5684</v>
      </c>
      <c r="D5025" s="11"/>
      <c r="E5025" s="13">
        <v>18672104192</v>
      </c>
      <c r="F5025" s="11" t="s">
        <v>21970</v>
      </c>
      <c r="G5025" s="11" t="s">
        <v>115</v>
      </c>
      <c r="H5025" s="11" t="s">
        <v>98</v>
      </c>
      <c r="I5025" s="13" t="s">
        <v>415</v>
      </c>
      <c r="J5025" s="11" t="s">
        <v>24</v>
      </c>
      <c r="K5025" s="11" t="s">
        <v>25</v>
      </c>
      <c r="L5025" s="11" t="s">
        <v>39</v>
      </c>
      <c r="M5025" s="11" t="s">
        <v>27</v>
      </c>
      <c r="N5025" s="11" t="s">
        <v>183</v>
      </c>
      <c r="O5025" s="11" t="s">
        <v>29</v>
      </c>
      <c r="P5025" s="11"/>
      <c r="Q5025" s="16" t="s">
        <v>21971</v>
      </c>
      <c r="R5025" s="11" t="s">
        <v>42</v>
      </c>
      <c r="S5025" s="11" t="s">
        <v>21972</v>
      </c>
      <c r="T5025" s="11"/>
    </row>
    <row x14ac:dyDescent="0.25" r="5026" customHeight="1" ht="19.5">
      <c r="A5026" s="25">
        <v>45210</v>
      </c>
      <c r="B5026" s="11" t="s">
        <v>21973</v>
      </c>
      <c r="C5026" s="11" t="s">
        <v>5684</v>
      </c>
      <c r="D5026" s="11"/>
      <c r="E5026" s="13">
        <v>13177067953</v>
      </c>
      <c r="F5026" s="11" t="s">
        <v>21974</v>
      </c>
      <c r="G5026" s="11" t="s">
        <v>23</v>
      </c>
      <c r="H5026" s="11"/>
      <c r="I5026" s="13" t="s">
        <v>415</v>
      </c>
      <c r="J5026" s="11" t="s">
        <v>24</v>
      </c>
      <c r="K5026" s="11" t="s">
        <v>25</v>
      </c>
      <c r="L5026" s="11" t="s">
        <v>39</v>
      </c>
      <c r="M5026" s="11" t="s">
        <v>27</v>
      </c>
      <c r="N5026" s="11" t="s">
        <v>183</v>
      </c>
      <c r="O5026" s="11" t="s">
        <v>29</v>
      </c>
      <c r="P5026" s="11"/>
      <c r="Q5026" s="16" t="s">
        <v>21975</v>
      </c>
      <c r="R5026" s="11" t="s">
        <v>42</v>
      </c>
      <c r="S5026" s="11" t="s">
        <v>21976</v>
      </c>
      <c r="T5026" s="11"/>
    </row>
    <row x14ac:dyDescent="0.25" r="5027" customHeight="1" ht="19.5">
      <c r="A5027" s="25">
        <v>45210</v>
      </c>
      <c r="B5027" s="11" t="s">
        <v>21977</v>
      </c>
      <c r="C5027" s="11" t="s">
        <v>5684</v>
      </c>
      <c r="D5027" s="11"/>
      <c r="E5027" s="13">
        <v>13098414086</v>
      </c>
      <c r="F5027" s="11" t="s">
        <v>21978</v>
      </c>
      <c r="G5027" s="11" t="s">
        <v>74</v>
      </c>
      <c r="H5027" s="11"/>
      <c r="I5027" s="13" t="s">
        <v>241</v>
      </c>
      <c r="J5027" s="11" t="s">
        <v>24</v>
      </c>
      <c r="K5027" s="11" t="s">
        <v>25</v>
      </c>
      <c r="L5027" s="11" t="s">
        <v>39</v>
      </c>
      <c r="M5027" s="11" t="s">
        <v>27</v>
      </c>
      <c r="N5027" s="11" t="s">
        <v>183</v>
      </c>
      <c r="O5027" s="11" t="s">
        <v>29</v>
      </c>
      <c r="P5027" s="11"/>
      <c r="Q5027" s="16" t="s">
        <v>21979</v>
      </c>
      <c r="R5027" s="11" t="s">
        <v>42</v>
      </c>
      <c r="S5027" s="11" t="s">
        <v>21980</v>
      </c>
      <c r="T5027" s="11"/>
    </row>
    <row x14ac:dyDescent="0.25" r="5028" customHeight="1" ht="19.5">
      <c r="A5028" s="25">
        <v>45210</v>
      </c>
      <c r="B5028" s="11" t="s">
        <v>21981</v>
      </c>
      <c r="C5028" s="11" t="s">
        <v>5684</v>
      </c>
      <c r="D5028" s="11"/>
      <c r="E5028" s="13">
        <v>15671029038</v>
      </c>
      <c r="F5028" s="11" t="s">
        <v>21982</v>
      </c>
      <c r="G5028" s="11" t="s">
        <v>74</v>
      </c>
      <c r="H5028" s="11"/>
      <c r="I5028" s="13" t="s">
        <v>590</v>
      </c>
      <c r="J5028" s="11" t="s">
        <v>24</v>
      </c>
      <c r="K5028" s="11" t="s">
        <v>25</v>
      </c>
      <c r="L5028" s="11" t="s">
        <v>39</v>
      </c>
      <c r="M5028" s="11" t="s">
        <v>40</v>
      </c>
      <c r="N5028" s="11" t="s">
        <v>183</v>
      </c>
      <c r="O5028" s="11" t="s">
        <v>29</v>
      </c>
      <c r="P5028" s="11"/>
      <c r="Q5028" s="16" t="s">
        <v>21983</v>
      </c>
      <c r="R5028" s="11" t="s">
        <v>42</v>
      </c>
      <c r="S5028" s="11" t="s">
        <v>21984</v>
      </c>
      <c r="T5028" s="11"/>
    </row>
    <row x14ac:dyDescent="0.25" r="5029" customHeight="1" ht="19.5">
      <c r="A5029" s="25">
        <v>45210</v>
      </c>
      <c r="B5029" s="11" t="s">
        <v>21985</v>
      </c>
      <c r="C5029" s="11" t="s">
        <v>2492</v>
      </c>
      <c r="D5029" s="11"/>
      <c r="E5029" s="13">
        <v>15587990880</v>
      </c>
      <c r="F5029" s="11" t="s">
        <v>21986</v>
      </c>
      <c r="G5029" s="11" t="s">
        <v>216</v>
      </c>
      <c r="H5029" s="11"/>
      <c r="I5029" s="13">
        <v>10015</v>
      </c>
      <c r="J5029" s="11" t="s">
        <v>24</v>
      </c>
      <c r="K5029" s="11" t="s">
        <v>69</v>
      </c>
      <c r="L5029" s="11" t="s">
        <v>26</v>
      </c>
      <c r="M5029" s="11" t="s">
        <v>27</v>
      </c>
      <c r="N5029" s="11" t="s">
        <v>28</v>
      </c>
      <c r="O5029" s="11" t="s">
        <v>29</v>
      </c>
      <c r="P5029" s="11"/>
      <c r="Q5029" s="16" t="s">
        <v>21987</v>
      </c>
      <c r="R5029" s="11" t="s">
        <v>31</v>
      </c>
      <c r="S5029" s="11" t="s">
        <v>21988</v>
      </c>
      <c r="T5029" s="11" t="s">
        <v>21989</v>
      </c>
    </row>
    <row x14ac:dyDescent="0.25" r="5030" customHeight="1" ht="19.5">
      <c r="A5030" s="25">
        <v>45210</v>
      </c>
      <c r="B5030" s="11" t="s">
        <v>21990</v>
      </c>
      <c r="C5030" s="11" t="s">
        <v>9471</v>
      </c>
      <c r="D5030" s="11"/>
      <c r="E5030" s="13">
        <v>18671770968</v>
      </c>
      <c r="F5030" s="11" t="s">
        <v>21940</v>
      </c>
      <c r="G5030" s="11" t="s">
        <v>289</v>
      </c>
      <c r="H5030" s="11"/>
      <c r="I5030" s="13">
        <v>10015</v>
      </c>
      <c r="J5030" s="11" t="s">
        <v>24</v>
      </c>
      <c r="K5030" s="11" t="s">
        <v>69</v>
      </c>
      <c r="L5030" s="11" t="s">
        <v>26</v>
      </c>
      <c r="M5030" s="11" t="s">
        <v>27</v>
      </c>
      <c r="N5030" s="11" t="s">
        <v>28</v>
      </c>
      <c r="O5030" s="11" t="s">
        <v>29</v>
      </c>
      <c r="P5030" s="11"/>
      <c r="Q5030" s="16" t="s">
        <v>21991</v>
      </c>
      <c r="R5030" s="11" t="s">
        <v>31</v>
      </c>
      <c r="S5030" s="11" t="s">
        <v>21992</v>
      </c>
      <c r="T5030" s="11" t="s">
        <v>21993</v>
      </c>
    </row>
    <row x14ac:dyDescent="0.25" r="5031" customHeight="1" ht="19.5">
      <c r="A5031" s="25">
        <v>45210</v>
      </c>
      <c r="B5031" s="11" t="s">
        <v>21994</v>
      </c>
      <c r="C5031" s="11" t="s">
        <v>5684</v>
      </c>
      <c r="D5031" s="11"/>
      <c r="E5031" s="13">
        <v>13217173000</v>
      </c>
      <c r="F5031" s="11" t="s">
        <v>21995</v>
      </c>
      <c r="G5031" s="11" t="s">
        <v>171</v>
      </c>
      <c r="H5031" s="11"/>
      <c r="I5031" s="13" t="s">
        <v>254</v>
      </c>
      <c r="J5031" s="11" t="s">
        <v>24</v>
      </c>
      <c r="K5031" s="11" t="s">
        <v>25</v>
      </c>
      <c r="L5031" s="11" t="s">
        <v>39</v>
      </c>
      <c r="M5031" s="11" t="s">
        <v>40</v>
      </c>
      <c r="N5031" s="11" t="s">
        <v>183</v>
      </c>
      <c r="O5031" s="11" t="s">
        <v>29</v>
      </c>
      <c r="P5031" s="11"/>
      <c r="Q5031" s="16" t="s">
        <v>21996</v>
      </c>
      <c r="R5031" s="11" t="s">
        <v>42</v>
      </c>
      <c r="S5031" s="11" t="s">
        <v>21997</v>
      </c>
      <c r="T5031" s="11" t="s">
        <v>21998</v>
      </c>
    </row>
    <row x14ac:dyDescent="0.25" r="5032" customHeight="1" ht="19.5">
      <c r="A5032" s="25">
        <v>45210</v>
      </c>
      <c r="B5032" s="11" t="s">
        <v>21999</v>
      </c>
      <c r="C5032" s="11" t="s">
        <v>5684</v>
      </c>
      <c r="D5032" s="11"/>
      <c r="E5032" s="13">
        <v>13085155333</v>
      </c>
      <c r="F5032" s="11" t="s">
        <v>12538</v>
      </c>
      <c r="G5032" s="11" t="s">
        <v>1873</v>
      </c>
      <c r="H5032" s="11"/>
      <c r="I5032" s="13" t="s">
        <v>104</v>
      </c>
      <c r="J5032" s="11" t="s">
        <v>24</v>
      </c>
      <c r="K5032" s="11" t="s">
        <v>25</v>
      </c>
      <c r="L5032" s="11" t="s">
        <v>39</v>
      </c>
      <c r="M5032" s="11" t="s">
        <v>40</v>
      </c>
      <c r="N5032" s="11" t="s">
        <v>183</v>
      </c>
      <c r="O5032" s="11" t="s">
        <v>29</v>
      </c>
      <c r="P5032" s="11"/>
      <c r="Q5032" s="16" t="s">
        <v>22000</v>
      </c>
      <c r="R5032" s="11" t="s">
        <v>42</v>
      </c>
      <c r="S5032" s="11" t="s">
        <v>22001</v>
      </c>
      <c r="T5032" s="11" t="s">
        <v>22002</v>
      </c>
    </row>
    <row x14ac:dyDescent="0.25" r="5033" customHeight="1" ht="19.5">
      <c r="A5033" s="25">
        <v>45210</v>
      </c>
      <c r="B5033" s="11" t="s">
        <v>22003</v>
      </c>
      <c r="C5033" s="11" t="s">
        <v>5684</v>
      </c>
      <c r="D5033" s="11"/>
      <c r="E5033" s="13">
        <v>13207223253</v>
      </c>
      <c r="F5033" s="11" t="s">
        <v>22004</v>
      </c>
      <c r="G5033" s="11" t="s">
        <v>56</v>
      </c>
      <c r="H5033" s="11" t="s">
        <v>141</v>
      </c>
      <c r="I5033" s="13" t="s">
        <v>254</v>
      </c>
      <c r="J5033" s="11" t="s">
        <v>24</v>
      </c>
      <c r="K5033" s="11" t="s">
        <v>25</v>
      </c>
      <c r="L5033" s="11" t="s">
        <v>39</v>
      </c>
      <c r="M5033" s="11" t="s">
        <v>40</v>
      </c>
      <c r="N5033" s="11" t="s">
        <v>183</v>
      </c>
      <c r="O5033" s="11" t="s">
        <v>29</v>
      </c>
      <c r="P5033" s="11"/>
      <c r="Q5033" s="16" t="s">
        <v>22005</v>
      </c>
      <c r="R5033" s="11" t="s">
        <v>42</v>
      </c>
      <c r="S5033" s="11" t="s">
        <v>22006</v>
      </c>
      <c r="T5033" s="11" t="s">
        <v>22007</v>
      </c>
    </row>
    <row x14ac:dyDescent="0.25" r="5034" customHeight="1" ht="19.5">
      <c r="A5034" s="25">
        <v>45210</v>
      </c>
      <c r="B5034" s="11" t="s">
        <v>22008</v>
      </c>
      <c r="C5034" s="11" t="s">
        <v>5684</v>
      </c>
      <c r="D5034" s="11"/>
      <c r="E5034" s="13">
        <v>15671051796</v>
      </c>
      <c r="F5034" s="11" t="s">
        <v>16828</v>
      </c>
      <c r="G5034" s="11" t="s">
        <v>23</v>
      </c>
      <c r="H5034" s="11"/>
      <c r="I5034" s="13" t="s">
        <v>221</v>
      </c>
      <c r="J5034" s="11" t="s">
        <v>24</v>
      </c>
      <c r="K5034" s="11" t="s">
        <v>25</v>
      </c>
      <c r="L5034" s="11" t="s">
        <v>39</v>
      </c>
      <c r="M5034" s="11" t="s">
        <v>27</v>
      </c>
      <c r="N5034" s="11" t="s">
        <v>183</v>
      </c>
      <c r="O5034" s="11" t="s">
        <v>29</v>
      </c>
      <c r="P5034" s="11"/>
      <c r="Q5034" s="16" t="s">
        <v>22009</v>
      </c>
      <c r="R5034" s="11" t="s">
        <v>42</v>
      </c>
      <c r="S5034" s="11" t="s">
        <v>22010</v>
      </c>
      <c r="T5034" s="11" t="s">
        <v>22011</v>
      </c>
    </row>
    <row x14ac:dyDescent="0.25" r="5035" customHeight="1" ht="19.5">
      <c r="A5035" s="25">
        <v>45210</v>
      </c>
      <c r="B5035" s="11" t="s">
        <v>22012</v>
      </c>
      <c r="C5035" s="11" t="s">
        <v>5684</v>
      </c>
      <c r="D5035" s="11"/>
      <c r="E5035" s="13">
        <v>18671797933</v>
      </c>
      <c r="F5035" s="11" t="s">
        <v>22013</v>
      </c>
      <c r="G5035" s="11" t="s">
        <v>37</v>
      </c>
      <c r="H5035" s="11"/>
      <c r="I5035" s="13" t="s">
        <v>415</v>
      </c>
      <c r="J5035" s="11" t="s">
        <v>24</v>
      </c>
      <c r="K5035" s="11" t="s">
        <v>25</v>
      </c>
      <c r="L5035" s="11" t="s">
        <v>39</v>
      </c>
      <c r="M5035" s="11" t="s">
        <v>27</v>
      </c>
      <c r="N5035" s="11" t="s">
        <v>183</v>
      </c>
      <c r="O5035" s="11" t="s">
        <v>29</v>
      </c>
      <c r="P5035" s="11"/>
      <c r="Q5035" s="16" t="s">
        <v>22014</v>
      </c>
      <c r="R5035" s="11" t="s">
        <v>42</v>
      </c>
      <c r="S5035" s="11" t="s">
        <v>22015</v>
      </c>
      <c r="T5035" s="11" t="s">
        <v>22016</v>
      </c>
    </row>
    <row x14ac:dyDescent="0.25" r="5036" customHeight="1" ht="19.5">
      <c r="A5036" s="25">
        <v>45210</v>
      </c>
      <c r="B5036" s="11" t="s">
        <v>22017</v>
      </c>
      <c r="C5036" s="11" t="s">
        <v>5684</v>
      </c>
      <c r="D5036" s="11"/>
      <c r="E5036" s="13">
        <v>13247288985</v>
      </c>
      <c r="F5036" s="11" t="s">
        <v>22018</v>
      </c>
      <c r="G5036" s="11" t="s">
        <v>37</v>
      </c>
      <c r="H5036" s="11"/>
      <c r="I5036" s="13" t="s">
        <v>68</v>
      </c>
      <c r="J5036" s="11" t="s">
        <v>24</v>
      </c>
      <c r="K5036" s="11" t="s">
        <v>25</v>
      </c>
      <c r="L5036" s="11" t="s">
        <v>39</v>
      </c>
      <c r="M5036" s="11" t="s">
        <v>40</v>
      </c>
      <c r="N5036" s="11" t="s">
        <v>183</v>
      </c>
      <c r="O5036" s="11" t="s">
        <v>29</v>
      </c>
      <c r="P5036" s="11"/>
      <c r="Q5036" s="16" t="s">
        <v>22019</v>
      </c>
      <c r="R5036" s="11" t="s">
        <v>42</v>
      </c>
      <c r="S5036" s="11" t="s">
        <v>22020</v>
      </c>
      <c r="T5036" s="11" t="s">
        <v>22021</v>
      </c>
    </row>
    <row x14ac:dyDescent="0.25" r="5037" customHeight="1" ht="19.5">
      <c r="A5037" s="25">
        <v>45210</v>
      </c>
      <c r="B5037" s="11" t="s">
        <v>22022</v>
      </c>
      <c r="C5037" s="11" t="s">
        <v>5684</v>
      </c>
      <c r="D5037" s="11"/>
      <c r="E5037" s="13">
        <v>13297280623</v>
      </c>
      <c r="F5037" s="11" t="s">
        <v>22023</v>
      </c>
      <c r="G5037" s="11" t="s">
        <v>171</v>
      </c>
      <c r="H5037" s="11"/>
      <c r="I5037" s="13" t="s">
        <v>381</v>
      </c>
      <c r="J5037" s="11" t="s">
        <v>24</v>
      </c>
      <c r="K5037" s="11" t="s">
        <v>25</v>
      </c>
      <c r="L5037" s="11" t="s">
        <v>39</v>
      </c>
      <c r="M5037" s="11" t="s">
        <v>27</v>
      </c>
      <c r="N5037" s="11" t="s">
        <v>183</v>
      </c>
      <c r="O5037" s="11" t="s">
        <v>29</v>
      </c>
      <c r="P5037" s="11"/>
      <c r="Q5037" s="16" t="s">
        <v>22024</v>
      </c>
      <c r="R5037" s="11" t="s">
        <v>42</v>
      </c>
      <c r="S5037" s="11" t="s">
        <v>22025</v>
      </c>
      <c r="T5037" s="11" t="s">
        <v>22026</v>
      </c>
    </row>
    <row x14ac:dyDescent="0.25" r="5038" customHeight="1" ht="19.5">
      <c r="A5038" s="25">
        <v>45210</v>
      </c>
      <c r="B5038" s="11" t="s">
        <v>22027</v>
      </c>
      <c r="C5038" s="11" t="s">
        <v>5684</v>
      </c>
      <c r="D5038" s="11"/>
      <c r="E5038" s="13">
        <v>15571766936</v>
      </c>
      <c r="F5038" s="11" t="s">
        <v>22028</v>
      </c>
      <c r="G5038" s="11" t="s">
        <v>62</v>
      </c>
      <c r="H5038" s="11"/>
      <c r="I5038" s="13" t="s">
        <v>241</v>
      </c>
      <c r="J5038" s="11" t="s">
        <v>24</v>
      </c>
      <c r="K5038" s="11" t="s">
        <v>25</v>
      </c>
      <c r="L5038" s="11" t="s">
        <v>39</v>
      </c>
      <c r="M5038" s="11" t="s">
        <v>40</v>
      </c>
      <c r="N5038" s="11" t="s">
        <v>183</v>
      </c>
      <c r="O5038" s="11" t="s">
        <v>29</v>
      </c>
      <c r="P5038" s="11"/>
      <c r="Q5038" s="16" t="s">
        <v>22029</v>
      </c>
      <c r="R5038" s="11" t="s">
        <v>42</v>
      </c>
      <c r="S5038" s="11" t="s">
        <v>22030</v>
      </c>
      <c r="T5038" s="11" t="s">
        <v>20303</v>
      </c>
    </row>
    <row x14ac:dyDescent="0.25" r="5039" customHeight="1" ht="19.5">
      <c r="A5039" s="25">
        <v>45210</v>
      </c>
      <c r="B5039" s="11" t="s">
        <v>22031</v>
      </c>
      <c r="C5039" s="11" t="s">
        <v>5684</v>
      </c>
      <c r="D5039" s="11"/>
      <c r="E5039" s="13">
        <v>15672488609</v>
      </c>
      <c r="F5039" s="11" t="s">
        <v>22032</v>
      </c>
      <c r="G5039" s="11" t="s">
        <v>37</v>
      </c>
      <c r="H5039" s="11"/>
      <c r="I5039" s="13" t="s">
        <v>81</v>
      </c>
      <c r="J5039" s="11" t="s">
        <v>24</v>
      </c>
      <c r="K5039" s="11" t="s">
        <v>25</v>
      </c>
      <c r="L5039" s="11" t="s">
        <v>39</v>
      </c>
      <c r="M5039" s="11" t="s">
        <v>40</v>
      </c>
      <c r="N5039" s="11" t="s">
        <v>183</v>
      </c>
      <c r="O5039" s="11" t="s">
        <v>29</v>
      </c>
      <c r="P5039" s="11"/>
      <c r="Q5039" s="16" t="s">
        <v>22033</v>
      </c>
      <c r="R5039" s="11" t="s">
        <v>42</v>
      </c>
      <c r="S5039" s="11" t="s">
        <v>22034</v>
      </c>
      <c r="T5039" s="11" t="s">
        <v>22035</v>
      </c>
    </row>
    <row x14ac:dyDescent="0.25" r="5040" customHeight="1" ht="19.5">
      <c r="A5040" s="25">
        <v>45210</v>
      </c>
      <c r="B5040" s="11" t="s">
        <v>22036</v>
      </c>
      <c r="C5040" s="11" t="s">
        <v>5684</v>
      </c>
      <c r="D5040" s="11"/>
      <c r="E5040" s="13">
        <v>18672650373</v>
      </c>
      <c r="F5040" s="11" t="s">
        <v>22037</v>
      </c>
      <c r="G5040" s="11" t="s">
        <v>171</v>
      </c>
      <c r="H5040" s="11"/>
      <c r="I5040" s="13" t="s">
        <v>272</v>
      </c>
      <c r="J5040" s="11" t="s">
        <v>24</v>
      </c>
      <c r="K5040" s="11" t="s">
        <v>25</v>
      </c>
      <c r="L5040" s="11" t="s">
        <v>39</v>
      </c>
      <c r="M5040" s="11" t="s">
        <v>675</v>
      </c>
      <c r="N5040" s="11" t="s">
        <v>183</v>
      </c>
      <c r="O5040" s="11" t="s">
        <v>29</v>
      </c>
      <c r="P5040" s="11"/>
      <c r="Q5040" s="16" t="s">
        <v>22038</v>
      </c>
      <c r="R5040" s="11" t="s">
        <v>42</v>
      </c>
      <c r="S5040" s="11" t="s">
        <v>22039</v>
      </c>
      <c r="T5040" s="11" t="s">
        <v>22040</v>
      </c>
    </row>
    <row x14ac:dyDescent="0.25" r="5041" customHeight="1" ht="19.5">
      <c r="A5041" s="25">
        <v>45210</v>
      </c>
      <c r="B5041" s="11" t="s">
        <v>22041</v>
      </c>
      <c r="C5041" s="11" t="s">
        <v>5684</v>
      </c>
      <c r="D5041" s="11"/>
      <c r="E5041" s="13">
        <v>18674203333</v>
      </c>
      <c r="F5041" s="11" t="s">
        <v>22042</v>
      </c>
      <c r="G5041" s="11" t="s">
        <v>56</v>
      </c>
      <c r="H5041" s="11"/>
      <c r="I5041" s="13" t="s">
        <v>352</v>
      </c>
      <c r="J5041" s="11" t="s">
        <v>24</v>
      </c>
      <c r="K5041" s="11" t="s">
        <v>25</v>
      </c>
      <c r="L5041" s="11" t="s">
        <v>39</v>
      </c>
      <c r="M5041" s="11" t="s">
        <v>40</v>
      </c>
      <c r="N5041" s="11" t="s">
        <v>183</v>
      </c>
      <c r="O5041" s="11" t="s">
        <v>29</v>
      </c>
      <c r="P5041" s="11"/>
      <c r="Q5041" s="16" t="s">
        <v>22043</v>
      </c>
      <c r="R5041" s="11" t="s">
        <v>42</v>
      </c>
      <c r="S5041" s="11" t="s">
        <v>22044</v>
      </c>
      <c r="T5041" s="11" t="s">
        <v>22045</v>
      </c>
    </row>
    <row x14ac:dyDescent="0.25" r="5042" customHeight="1" ht="19.5">
      <c r="A5042" s="25">
        <v>45210</v>
      </c>
      <c r="B5042" s="11" t="s">
        <v>22046</v>
      </c>
      <c r="C5042" s="11" t="s">
        <v>5811</v>
      </c>
      <c r="D5042" s="11"/>
      <c r="E5042" s="13">
        <v>13177072282</v>
      </c>
      <c r="F5042" s="11" t="s">
        <v>22047</v>
      </c>
      <c r="G5042" s="11" t="s">
        <v>289</v>
      </c>
      <c r="H5042" s="11"/>
      <c r="I5042" s="13" t="s">
        <v>1623</v>
      </c>
      <c r="J5042" s="11" t="s">
        <v>24</v>
      </c>
      <c r="K5042" s="11" t="s">
        <v>25</v>
      </c>
      <c r="L5042" s="11" t="s">
        <v>39</v>
      </c>
      <c r="M5042" s="11" t="s">
        <v>27</v>
      </c>
      <c r="N5042" s="11" t="s">
        <v>28</v>
      </c>
      <c r="O5042" s="11" t="s">
        <v>29</v>
      </c>
      <c r="P5042" s="11"/>
      <c r="Q5042" s="16" t="s">
        <v>22048</v>
      </c>
      <c r="R5042" s="11" t="s">
        <v>42</v>
      </c>
      <c r="S5042" s="11" t="s">
        <v>22049</v>
      </c>
      <c r="T5042" s="11"/>
    </row>
    <row x14ac:dyDescent="0.25" r="5043" customHeight="1" ht="19.5">
      <c r="A5043" s="25">
        <v>45210</v>
      </c>
      <c r="B5043" s="11" t="s">
        <v>22050</v>
      </c>
      <c r="C5043" s="11" t="s">
        <v>5811</v>
      </c>
      <c r="D5043" s="11"/>
      <c r="E5043" s="13">
        <v>13032743074</v>
      </c>
      <c r="F5043" s="11" t="s">
        <v>2480</v>
      </c>
      <c r="G5043" s="11" t="s">
        <v>56</v>
      </c>
      <c r="H5043" s="11"/>
      <c r="I5043" s="13" t="s">
        <v>93</v>
      </c>
      <c r="J5043" s="11" t="s">
        <v>24</v>
      </c>
      <c r="K5043" s="11" t="s">
        <v>25</v>
      </c>
      <c r="L5043" s="11" t="s">
        <v>39</v>
      </c>
      <c r="M5043" s="11" t="s">
        <v>40</v>
      </c>
      <c r="N5043" s="11" t="s">
        <v>28</v>
      </c>
      <c r="O5043" s="11" t="s">
        <v>29</v>
      </c>
      <c r="P5043" s="11"/>
      <c r="Q5043" s="16" t="s">
        <v>22051</v>
      </c>
      <c r="R5043" s="11" t="s">
        <v>42</v>
      </c>
      <c r="S5043" s="11" t="s">
        <v>22052</v>
      </c>
      <c r="T5043" s="11"/>
    </row>
    <row x14ac:dyDescent="0.25" r="5044" customHeight="1" ht="19.5">
      <c r="A5044" s="25">
        <v>45210</v>
      </c>
      <c r="B5044" s="11" t="s">
        <v>22053</v>
      </c>
      <c r="C5044" s="11" t="s">
        <v>5811</v>
      </c>
      <c r="D5044" s="11"/>
      <c r="E5044" s="13">
        <v>17671938887</v>
      </c>
      <c r="F5044" s="11" t="s">
        <v>22054</v>
      </c>
      <c r="G5044" s="11" t="s">
        <v>23</v>
      </c>
      <c r="H5044" s="11"/>
      <c r="I5044" s="13" t="s">
        <v>272</v>
      </c>
      <c r="J5044" s="11" t="s">
        <v>24</v>
      </c>
      <c r="K5044" s="11" t="s">
        <v>25</v>
      </c>
      <c r="L5044" s="11" t="s">
        <v>39</v>
      </c>
      <c r="M5044" s="11" t="s">
        <v>40</v>
      </c>
      <c r="N5044" s="11" t="s">
        <v>28</v>
      </c>
      <c r="O5044" s="11" t="s">
        <v>29</v>
      </c>
      <c r="P5044" s="11"/>
      <c r="Q5044" s="16" t="s">
        <v>22055</v>
      </c>
      <c r="R5044" s="11" t="s">
        <v>42</v>
      </c>
      <c r="S5044" s="11" t="s">
        <v>22056</v>
      </c>
      <c r="T5044" s="11"/>
    </row>
    <row x14ac:dyDescent="0.25" r="5045" customHeight="1" ht="19.5">
      <c r="A5045" s="25">
        <v>45210</v>
      </c>
      <c r="B5045" s="11" t="s">
        <v>22057</v>
      </c>
      <c r="C5045" s="11" t="s">
        <v>7266</v>
      </c>
      <c r="D5045" s="11"/>
      <c r="E5045" s="13">
        <v>18672109221</v>
      </c>
      <c r="F5045" s="11" t="s">
        <v>22058</v>
      </c>
      <c r="G5045" s="11" t="s">
        <v>37</v>
      </c>
      <c r="H5045" s="11"/>
      <c r="I5045" s="13">
        <v>10015</v>
      </c>
      <c r="J5045" s="11" t="s">
        <v>24</v>
      </c>
      <c r="K5045" s="11" t="s">
        <v>69</v>
      </c>
      <c r="L5045" s="11" t="s">
        <v>26</v>
      </c>
      <c r="M5045" s="11" t="s">
        <v>27</v>
      </c>
      <c r="N5045" s="11" t="s">
        <v>28</v>
      </c>
      <c r="O5045" s="11" t="s">
        <v>29</v>
      </c>
      <c r="P5045" s="11" t="s">
        <v>22059</v>
      </c>
      <c r="Q5045" s="16" t="s">
        <v>22060</v>
      </c>
      <c r="R5045" s="11" t="s">
        <v>31</v>
      </c>
      <c r="S5045" s="11" t="s">
        <v>22061</v>
      </c>
      <c r="T5045" s="11" t="s">
        <v>22062</v>
      </c>
    </row>
    <row x14ac:dyDescent="0.25" r="5046" customHeight="1" ht="19.5">
      <c r="A5046" s="25">
        <v>45210</v>
      </c>
      <c r="B5046" s="11" t="s">
        <v>22063</v>
      </c>
      <c r="C5046" s="11" t="s">
        <v>8311</v>
      </c>
      <c r="D5046" s="11"/>
      <c r="E5046" s="13">
        <v>15587918261</v>
      </c>
      <c r="F5046" s="11" t="s">
        <v>22064</v>
      </c>
      <c r="G5046" s="11" t="s">
        <v>74</v>
      </c>
      <c r="H5046" s="11"/>
      <c r="I5046" s="13" t="s">
        <v>328</v>
      </c>
      <c r="J5046" s="11" t="s">
        <v>24</v>
      </c>
      <c r="K5046" s="11" t="s">
        <v>25</v>
      </c>
      <c r="L5046" s="11" t="s">
        <v>39</v>
      </c>
      <c r="M5046" s="11" t="s">
        <v>40</v>
      </c>
      <c r="N5046" s="11" t="s">
        <v>28</v>
      </c>
      <c r="O5046" s="11" t="s">
        <v>29</v>
      </c>
      <c r="P5046" s="11" t="s">
        <v>5807</v>
      </c>
      <c r="Q5046" s="16" t="s">
        <v>22065</v>
      </c>
      <c r="R5046" s="11" t="s">
        <v>42</v>
      </c>
      <c r="S5046" s="11" t="s">
        <v>22066</v>
      </c>
      <c r="T5046" s="11" t="s">
        <v>20325</v>
      </c>
    </row>
    <row x14ac:dyDescent="0.25" r="5047" customHeight="1" ht="19.5">
      <c r="A5047" s="25">
        <v>45210</v>
      </c>
      <c r="B5047" s="11" t="s">
        <v>22067</v>
      </c>
      <c r="C5047" s="11" t="s">
        <v>5816</v>
      </c>
      <c r="D5047" s="11"/>
      <c r="E5047" s="13">
        <v>13207217232</v>
      </c>
      <c r="F5047" s="11" t="s">
        <v>22068</v>
      </c>
      <c r="G5047" s="11" t="s">
        <v>74</v>
      </c>
      <c r="H5047" s="11"/>
      <c r="I5047" s="13" t="s">
        <v>182</v>
      </c>
      <c r="J5047" s="11" t="s">
        <v>24</v>
      </c>
      <c r="K5047" s="11" t="s">
        <v>25</v>
      </c>
      <c r="L5047" s="11" t="s">
        <v>39</v>
      </c>
      <c r="M5047" s="11" t="s">
        <v>27</v>
      </c>
      <c r="N5047" s="11" t="s">
        <v>28</v>
      </c>
      <c r="O5047" s="11" t="s">
        <v>29</v>
      </c>
      <c r="P5047" s="11" t="s">
        <v>5430</v>
      </c>
      <c r="Q5047" s="16" t="s">
        <v>22069</v>
      </c>
      <c r="R5047" s="11" t="s">
        <v>42</v>
      </c>
      <c r="S5047" s="11" t="s">
        <v>22070</v>
      </c>
      <c r="T5047" s="11" t="s">
        <v>20325</v>
      </c>
    </row>
    <row x14ac:dyDescent="0.25" r="5048" customHeight="1" ht="19.5">
      <c r="A5048" s="25">
        <v>45210</v>
      </c>
      <c r="B5048" s="11" t="s">
        <v>22071</v>
      </c>
      <c r="C5048" s="11" t="s">
        <v>7266</v>
      </c>
      <c r="D5048" s="11"/>
      <c r="E5048" s="13">
        <v>13058149748</v>
      </c>
      <c r="F5048" s="11" t="s">
        <v>22072</v>
      </c>
      <c r="G5048" s="11" t="s">
        <v>62</v>
      </c>
      <c r="H5048" s="11"/>
      <c r="I5048" s="13" t="s">
        <v>925</v>
      </c>
      <c r="J5048" s="11" t="s">
        <v>24</v>
      </c>
      <c r="K5048" s="11" t="s">
        <v>69</v>
      </c>
      <c r="L5048" s="11" t="s">
        <v>39</v>
      </c>
      <c r="M5048" s="11" t="s">
        <v>27</v>
      </c>
      <c r="N5048" s="11" t="s">
        <v>28</v>
      </c>
      <c r="O5048" s="11" t="s">
        <v>29</v>
      </c>
      <c r="P5048" s="11" t="s">
        <v>5807</v>
      </c>
      <c r="Q5048" s="16" t="s">
        <v>22073</v>
      </c>
      <c r="R5048" s="11" t="s">
        <v>42</v>
      </c>
      <c r="S5048" s="11" t="s">
        <v>22074</v>
      </c>
      <c r="T5048" s="11" t="s">
        <v>22075</v>
      </c>
    </row>
    <row x14ac:dyDescent="0.25" r="5049" customHeight="1" ht="19.5">
      <c r="A5049" s="25">
        <v>45210</v>
      </c>
      <c r="B5049" s="11" t="s">
        <v>22076</v>
      </c>
      <c r="C5049" s="11" t="s">
        <v>5816</v>
      </c>
      <c r="D5049" s="11"/>
      <c r="E5049" s="13">
        <v>17671327132</v>
      </c>
      <c r="F5049" s="11" t="s">
        <v>22077</v>
      </c>
      <c r="G5049" s="11" t="s">
        <v>23</v>
      </c>
      <c r="H5049" s="11"/>
      <c r="I5049" s="13" t="s">
        <v>87</v>
      </c>
      <c r="J5049" s="11" t="s">
        <v>24</v>
      </c>
      <c r="K5049" s="11" t="s">
        <v>25</v>
      </c>
      <c r="L5049" s="11" t="s">
        <v>39</v>
      </c>
      <c r="M5049" s="11" t="s">
        <v>40</v>
      </c>
      <c r="N5049" s="11" t="s">
        <v>28</v>
      </c>
      <c r="O5049" s="11" t="s">
        <v>29</v>
      </c>
      <c r="P5049" s="11" t="s">
        <v>5430</v>
      </c>
      <c r="Q5049" s="16" t="s">
        <v>22078</v>
      </c>
      <c r="R5049" s="11" t="s">
        <v>42</v>
      </c>
      <c r="S5049" s="11" t="s">
        <v>22079</v>
      </c>
      <c r="T5049" s="11" t="s">
        <v>22080</v>
      </c>
    </row>
    <row x14ac:dyDescent="0.25" r="5050" customHeight="1" ht="19.5">
      <c r="A5050" s="25">
        <v>45210</v>
      </c>
      <c r="B5050" s="11" t="s">
        <v>22081</v>
      </c>
      <c r="C5050" s="11" t="s">
        <v>7266</v>
      </c>
      <c r="D5050" s="11"/>
      <c r="E5050" s="13">
        <v>13227393888</v>
      </c>
      <c r="F5050" s="11" t="s">
        <v>22082</v>
      </c>
      <c r="G5050" s="11" t="s">
        <v>171</v>
      </c>
      <c r="H5050" s="11"/>
      <c r="I5050" s="13">
        <v>10015</v>
      </c>
      <c r="J5050" s="11" t="s">
        <v>24</v>
      </c>
      <c r="K5050" s="11" t="s">
        <v>172</v>
      </c>
      <c r="L5050" s="11" t="s">
        <v>26</v>
      </c>
      <c r="M5050" s="11" t="s">
        <v>27</v>
      </c>
      <c r="N5050" s="11" t="s">
        <v>28</v>
      </c>
      <c r="O5050" s="11" t="s">
        <v>29</v>
      </c>
      <c r="P5050" s="11" t="s">
        <v>5807</v>
      </c>
      <c r="Q5050" s="16" t="s">
        <v>22083</v>
      </c>
      <c r="R5050" s="11" t="s">
        <v>31</v>
      </c>
      <c r="S5050" s="11" t="s">
        <v>22084</v>
      </c>
      <c r="T5050" s="11" t="s">
        <v>22085</v>
      </c>
    </row>
    <row x14ac:dyDescent="0.25" r="5051" customHeight="1" ht="19.5">
      <c r="A5051" s="25">
        <v>45210</v>
      </c>
      <c r="B5051" s="11" t="s">
        <v>22086</v>
      </c>
      <c r="C5051" s="11" t="s">
        <v>7266</v>
      </c>
      <c r="D5051" s="11"/>
      <c r="E5051" s="13">
        <v>18671719186</v>
      </c>
      <c r="F5051" s="11" t="s">
        <v>22087</v>
      </c>
      <c r="G5051" s="11" t="s">
        <v>115</v>
      </c>
      <c r="H5051" s="11"/>
      <c r="I5051" s="13">
        <v>10015</v>
      </c>
      <c r="J5051" s="11" t="s">
        <v>24</v>
      </c>
      <c r="K5051" s="11" t="s">
        <v>69</v>
      </c>
      <c r="L5051" s="11" t="s">
        <v>26</v>
      </c>
      <c r="M5051" s="11" t="s">
        <v>27</v>
      </c>
      <c r="N5051" s="11" t="s">
        <v>28</v>
      </c>
      <c r="O5051" s="11" t="s">
        <v>29</v>
      </c>
      <c r="P5051" s="11" t="s">
        <v>5430</v>
      </c>
      <c r="Q5051" s="16" t="s">
        <v>22088</v>
      </c>
      <c r="R5051" s="11" t="s">
        <v>31</v>
      </c>
      <c r="S5051" s="11" t="s">
        <v>22089</v>
      </c>
      <c r="T5051" s="11" t="s">
        <v>22090</v>
      </c>
    </row>
    <row x14ac:dyDescent="0.25" r="5052" customHeight="1" ht="19.5">
      <c r="A5052" s="25">
        <v>45210</v>
      </c>
      <c r="B5052" s="11" t="s">
        <v>22091</v>
      </c>
      <c r="C5052" s="11" t="s">
        <v>7274</v>
      </c>
      <c r="D5052" s="11"/>
      <c r="E5052" s="13">
        <v>18671736465</v>
      </c>
      <c r="F5052" s="11" t="s">
        <v>22092</v>
      </c>
      <c r="G5052" s="11" t="s">
        <v>115</v>
      </c>
      <c r="H5052" s="11"/>
      <c r="I5052" s="13" t="s">
        <v>154</v>
      </c>
      <c r="J5052" s="11" t="s">
        <v>24</v>
      </c>
      <c r="K5052" s="11" t="s">
        <v>25</v>
      </c>
      <c r="L5052" s="11" t="s">
        <v>39</v>
      </c>
      <c r="M5052" s="11" t="s">
        <v>27</v>
      </c>
      <c r="N5052" s="11" t="s">
        <v>28</v>
      </c>
      <c r="O5052" s="11" t="s">
        <v>29</v>
      </c>
      <c r="P5052" s="11"/>
      <c r="Q5052" s="16" t="s">
        <v>22093</v>
      </c>
      <c r="R5052" s="11" t="s">
        <v>42</v>
      </c>
      <c r="S5052" s="11" t="s">
        <v>22094</v>
      </c>
      <c r="T5052" s="11" t="s">
        <v>22095</v>
      </c>
    </row>
    <row x14ac:dyDescent="0.25" r="5053" customHeight="1" ht="19.5">
      <c r="A5053" s="25">
        <v>45210</v>
      </c>
      <c r="B5053" s="11" t="s">
        <v>22096</v>
      </c>
      <c r="C5053" s="11" t="s">
        <v>22097</v>
      </c>
      <c r="D5053" s="11"/>
      <c r="E5053" s="13">
        <v>15549305868</v>
      </c>
      <c r="F5053" s="11" t="s">
        <v>20785</v>
      </c>
      <c r="G5053" s="11" t="s">
        <v>37</v>
      </c>
      <c r="H5053" s="11" t="s">
        <v>98</v>
      </c>
      <c r="I5053" s="13" t="s">
        <v>486</v>
      </c>
      <c r="J5053" s="11" t="s">
        <v>24</v>
      </c>
      <c r="K5053" s="11" t="s">
        <v>25</v>
      </c>
      <c r="L5053" s="11" t="s">
        <v>39</v>
      </c>
      <c r="M5053" s="11" t="s">
        <v>40</v>
      </c>
      <c r="N5053" s="11" t="s">
        <v>28</v>
      </c>
      <c r="O5053" s="11" t="s">
        <v>29</v>
      </c>
      <c r="P5053" s="11"/>
      <c r="Q5053" s="16" t="s">
        <v>22098</v>
      </c>
      <c r="R5053" s="11" t="s">
        <v>42</v>
      </c>
      <c r="S5053" s="11" t="s">
        <v>22099</v>
      </c>
      <c r="T5053" s="11" t="s">
        <v>22100</v>
      </c>
    </row>
    <row x14ac:dyDescent="0.25" r="5054" customHeight="1" ht="19.5">
      <c r="A5054" s="25">
        <v>45210</v>
      </c>
      <c r="B5054" s="11" t="s">
        <v>22101</v>
      </c>
      <c r="C5054" s="11" t="s">
        <v>14521</v>
      </c>
      <c r="D5054" s="11"/>
      <c r="E5054" s="13">
        <v>13085153067</v>
      </c>
      <c r="F5054" s="11" t="s">
        <v>22102</v>
      </c>
      <c r="G5054" s="11" t="s">
        <v>48</v>
      </c>
      <c r="H5054" s="11"/>
      <c r="I5054" s="13" t="s">
        <v>104</v>
      </c>
      <c r="J5054" s="11" t="s">
        <v>24</v>
      </c>
      <c r="K5054" s="11" t="s">
        <v>25</v>
      </c>
      <c r="L5054" s="11" t="s">
        <v>39</v>
      </c>
      <c r="M5054" s="11" t="s">
        <v>27</v>
      </c>
      <c r="N5054" s="11" t="s">
        <v>28</v>
      </c>
      <c r="O5054" s="11" t="s">
        <v>29</v>
      </c>
      <c r="P5054" s="11"/>
      <c r="Q5054" s="16" t="s">
        <v>22103</v>
      </c>
      <c r="R5054" s="11" t="s">
        <v>42</v>
      </c>
      <c r="S5054" s="11" t="s">
        <v>22104</v>
      </c>
      <c r="T5054" s="11" t="s">
        <v>22105</v>
      </c>
    </row>
    <row x14ac:dyDescent="0.25" r="5055" customHeight="1" ht="19.5">
      <c r="A5055" s="25">
        <v>45210</v>
      </c>
      <c r="B5055" s="11" t="s">
        <v>22106</v>
      </c>
      <c r="C5055" s="11" t="s">
        <v>8367</v>
      </c>
      <c r="D5055" s="11"/>
      <c r="E5055" s="13">
        <v>13177077977</v>
      </c>
      <c r="F5055" s="11" t="s">
        <v>20763</v>
      </c>
      <c r="G5055" s="11" t="s">
        <v>115</v>
      </c>
      <c r="H5055" s="11"/>
      <c r="I5055" s="13">
        <v>10015</v>
      </c>
      <c r="J5055" s="11" t="s">
        <v>24</v>
      </c>
      <c r="K5055" s="11" t="s">
        <v>69</v>
      </c>
      <c r="L5055" s="11" t="s">
        <v>26</v>
      </c>
      <c r="M5055" s="11" t="s">
        <v>27</v>
      </c>
      <c r="N5055" s="11" t="s">
        <v>28</v>
      </c>
      <c r="O5055" s="11" t="s">
        <v>29</v>
      </c>
      <c r="P5055" s="11"/>
      <c r="Q5055" s="16" t="s">
        <v>22107</v>
      </c>
      <c r="R5055" s="11" t="s">
        <v>31</v>
      </c>
      <c r="S5055" s="11" t="s">
        <v>22108</v>
      </c>
      <c r="T5055" s="11"/>
    </row>
    <row x14ac:dyDescent="0.25" r="5056" customHeight="1" ht="19.5">
      <c r="A5056" s="25">
        <v>45210</v>
      </c>
      <c r="B5056" s="11" t="s">
        <v>22109</v>
      </c>
      <c r="C5056" s="11" t="s">
        <v>6374</v>
      </c>
      <c r="D5056" s="11"/>
      <c r="E5056" s="13">
        <v>13197337999</v>
      </c>
      <c r="F5056" s="11" t="s">
        <v>13068</v>
      </c>
      <c r="G5056" s="11" t="s">
        <v>171</v>
      </c>
      <c r="H5056" s="11"/>
      <c r="I5056" s="13" t="s">
        <v>110</v>
      </c>
      <c r="J5056" s="11" t="s">
        <v>24</v>
      </c>
      <c r="K5056" s="11" t="s">
        <v>69</v>
      </c>
      <c r="L5056" s="11" t="s">
        <v>39</v>
      </c>
      <c r="M5056" s="11" t="s">
        <v>40</v>
      </c>
      <c r="N5056" s="11" t="s">
        <v>28</v>
      </c>
      <c r="O5056" s="11" t="s">
        <v>29</v>
      </c>
      <c r="P5056" s="11"/>
      <c r="Q5056" s="16" t="s">
        <v>22110</v>
      </c>
      <c r="R5056" s="11" t="s">
        <v>42</v>
      </c>
      <c r="S5056" s="11" t="s">
        <v>22111</v>
      </c>
      <c r="T5056" s="11" t="s">
        <v>22112</v>
      </c>
    </row>
    <row x14ac:dyDescent="0.25" r="5057" customHeight="1" ht="19.5">
      <c r="A5057" s="25">
        <v>45210</v>
      </c>
      <c r="B5057" s="11" t="s">
        <v>22113</v>
      </c>
      <c r="C5057" s="11" t="s">
        <v>1132</v>
      </c>
      <c r="D5057" s="11"/>
      <c r="E5057" s="13">
        <v>13177065553</v>
      </c>
      <c r="F5057" s="11" t="s">
        <v>1981</v>
      </c>
      <c r="G5057" s="11" t="s">
        <v>37</v>
      </c>
      <c r="H5057" s="11"/>
      <c r="I5057" s="13" t="s">
        <v>57</v>
      </c>
      <c r="J5057" s="11" t="s">
        <v>24</v>
      </c>
      <c r="K5057" s="11" t="s">
        <v>25</v>
      </c>
      <c r="L5057" s="11" t="s">
        <v>39</v>
      </c>
      <c r="M5057" s="11" t="s">
        <v>40</v>
      </c>
      <c r="N5057" s="11" t="s">
        <v>183</v>
      </c>
      <c r="O5057" s="11" t="s">
        <v>29</v>
      </c>
      <c r="P5057" s="11"/>
      <c r="Q5057" s="16" t="s">
        <v>22114</v>
      </c>
      <c r="R5057" s="11" t="s">
        <v>51</v>
      </c>
      <c r="S5057" s="11" t="s">
        <v>22115</v>
      </c>
      <c r="T5057" s="11"/>
    </row>
    <row x14ac:dyDescent="0.25" r="5058" customHeight="1" ht="19.5">
      <c r="A5058" s="25">
        <v>45210</v>
      </c>
      <c r="B5058" s="11" t="s">
        <v>22116</v>
      </c>
      <c r="C5058" s="11" t="s">
        <v>1132</v>
      </c>
      <c r="D5058" s="11"/>
      <c r="E5058" s="13">
        <v>15549353450</v>
      </c>
      <c r="F5058" s="11" t="s">
        <v>22117</v>
      </c>
      <c r="G5058" s="11" t="s">
        <v>37</v>
      </c>
      <c r="H5058" s="11"/>
      <c r="I5058" s="13" t="s">
        <v>68</v>
      </c>
      <c r="J5058" s="11" t="s">
        <v>24</v>
      </c>
      <c r="K5058" s="11" t="s">
        <v>172</v>
      </c>
      <c r="L5058" s="11"/>
      <c r="M5058" s="11" t="s">
        <v>27</v>
      </c>
      <c r="N5058" s="11" t="s">
        <v>183</v>
      </c>
      <c r="O5058" s="11" t="s">
        <v>29</v>
      </c>
      <c r="P5058" s="11"/>
      <c r="Q5058" s="16" t="s">
        <v>22118</v>
      </c>
      <c r="R5058" s="11" t="s">
        <v>51</v>
      </c>
      <c r="S5058" s="11" t="s">
        <v>22119</v>
      </c>
      <c r="T5058" s="11"/>
    </row>
    <row x14ac:dyDescent="0.25" r="5059" customHeight="1" ht="19.5">
      <c r="A5059" s="25">
        <v>45210</v>
      </c>
      <c r="B5059" s="11" t="s">
        <v>22120</v>
      </c>
      <c r="C5059" s="11" t="s">
        <v>1132</v>
      </c>
      <c r="D5059" s="11"/>
      <c r="E5059" s="13">
        <v>13098409703</v>
      </c>
      <c r="F5059" s="11" t="s">
        <v>22121</v>
      </c>
      <c r="G5059" s="11" t="s">
        <v>48</v>
      </c>
      <c r="H5059" s="11"/>
      <c r="I5059" s="13" t="s">
        <v>131</v>
      </c>
      <c r="J5059" s="11" t="s">
        <v>24</v>
      </c>
      <c r="K5059" s="11" t="s">
        <v>25</v>
      </c>
      <c r="L5059" s="11" t="s">
        <v>39</v>
      </c>
      <c r="M5059" s="11" t="s">
        <v>675</v>
      </c>
      <c r="N5059" s="11" t="s">
        <v>183</v>
      </c>
      <c r="O5059" s="11" t="s">
        <v>29</v>
      </c>
      <c r="P5059" s="11"/>
      <c r="Q5059" s="16" t="s">
        <v>22122</v>
      </c>
      <c r="R5059" s="11" t="s">
        <v>51</v>
      </c>
      <c r="S5059" s="11" t="s">
        <v>22123</v>
      </c>
      <c r="T5059" s="11"/>
    </row>
    <row x14ac:dyDescent="0.25" r="5060" customHeight="1" ht="19.5">
      <c r="A5060" s="25">
        <v>45210</v>
      </c>
      <c r="B5060" s="11" t="s">
        <v>22124</v>
      </c>
      <c r="C5060" s="11" t="s">
        <v>6591</v>
      </c>
      <c r="D5060" s="11"/>
      <c r="E5060" s="13">
        <v>13297285630</v>
      </c>
      <c r="F5060" s="11" t="s">
        <v>22125</v>
      </c>
      <c r="G5060" s="11" t="s">
        <v>115</v>
      </c>
      <c r="H5060" s="11"/>
      <c r="I5060" s="13" t="s">
        <v>110</v>
      </c>
      <c r="J5060" s="11" t="s">
        <v>24</v>
      </c>
      <c r="K5060" s="11" t="s">
        <v>25</v>
      </c>
      <c r="L5060" s="11" t="s">
        <v>39</v>
      </c>
      <c r="M5060" s="11" t="s">
        <v>27</v>
      </c>
      <c r="N5060" s="11" t="s">
        <v>28</v>
      </c>
      <c r="O5060" s="11" t="s">
        <v>29</v>
      </c>
      <c r="P5060" s="11"/>
      <c r="Q5060" s="16" t="s">
        <v>22126</v>
      </c>
      <c r="R5060" s="11" t="s">
        <v>42</v>
      </c>
      <c r="S5060" s="11" t="s">
        <v>22127</v>
      </c>
      <c r="T5060" s="11"/>
    </row>
    <row x14ac:dyDescent="0.25" r="5061" customHeight="1" ht="19.5">
      <c r="A5061" s="25">
        <v>45210</v>
      </c>
      <c r="B5061" s="11" t="s">
        <v>22128</v>
      </c>
      <c r="C5061" s="11" t="s">
        <v>1132</v>
      </c>
      <c r="D5061" s="11"/>
      <c r="E5061" s="13">
        <v>13177079896</v>
      </c>
      <c r="F5061" s="11" t="s">
        <v>22129</v>
      </c>
      <c r="G5061" s="11" t="s">
        <v>115</v>
      </c>
      <c r="H5061" s="11"/>
      <c r="I5061" s="13" t="s">
        <v>182</v>
      </c>
      <c r="J5061" s="11" t="s">
        <v>24</v>
      </c>
      <c r="K5061" s="11" t="s">
        <v>25</v>
      </c>
      <c r="L5061" s="11" t="s">
        <v>39</v>
      </c>
      <c r="M5061" s="11" t="s">
        <v>27</v>
      </c>
      <c r="N5061" s="11" t="s">
        <v>183</v>
      </c>
      <c r="O5061" s="11" t="s">
        <v>29</v>
      </c>
      <c r="P5061" s="11"/>
      <c r="Q5061" s="16" t="s">
        <v>22130</v>
      </c>
      <c r="R5061" s="11" t="s">
        <v>51</v>
      </c>
      <c r="S5061" s="11" t="s">
        <v>22131</v>
      </c>
      <c r="T5061" s="11"/>
    </row>
    <row x14ac:dyDescent="0.25" r="5062" customHeight="1" ht="19.5">
      <c r="A5062" s="25">
        <v>45210</v>
      </c>
      <c r="B5062" s="11" t="s">
        <v>22132</v>
      </c>
      <c r="C5062" s="11" t="s">
        <v>1132</v>
      </c>
      <c r="D5062" s="11"/>
      <c r="E5062" s="13">
        <v>18671701175</v>
      </c>
      <c r="F5062" s="11" t="s">
        <v>22133</v>
      </c>
      <c r="G5062" s="11" t="s">
        <v>216</v>
      </c>
      <c r="H5062" s="11"/>
      <c r="I5062" s="13" t="s">
        <v>259</v>
      </c>
      <c r="J5062" s="11" t="s">
        <v>24</v>
      </c>
      <c r="K5062" s="11" t="s">
        <v>25</v>
      </c>
      <c r="L5062" s="11" t="s">
        <v>39</v>
      </c>
      <c r="M5062" s="11" t="s">
        <v>27</v>
      </c>
      <c r="N5062" s="11" t="s">
        <v>183</v>
      </c>
      <c r="O5062" s="11" t="s">
        <v>29</v>
      </c>
      <c r="P5062" s="11"/>
      <c r="Q5062" s="16" t="s">
        <v>22134</v>
      </c>
      <c r="R5062" s="11" t="s">
        <v>51</v>
      </c>
      <c r="S5062" s="11" t="s">
        <v>22135</v>
      </c>
      <c r="T5062" s="11"/>
    </row>
    <row x14ac:dyDescent="0.25" r="5063" customHeight="1" ht="19.5">
      <c r="A5063" s="25">
        <v>45210</v>
      </c>
      <c r="B5063" s="11" t="s">
        <v>22136</v>
      </c>
      <c r="C5063" s="11" t="s">
        <v>1132</v>
      </c>
      <c r="D5063" s="11"/>
      <c r="E5063" s="13">
        <v>18671774203</v>
      </c>
      <c r="F5063" s="11" t="s">
        <v>4058</v>
      </c>
      <c r="G5063" s="11" t="s">
        <v>74</v>
      </c>
      <c r="H5063" s="11"/>
      <c r="I5063" s="13" t="s">
        <v>154</v>
      </c>
      <c r="J5063" s="11" t="s">
        <v>24</v>
      </c>
      <c r="K5063" s="11" t="s">
        <v>25</v>
      </c>
      <c r="L5063" s="11" t="s">
        <v>39</v>
      </c>
      <c r="M5063" s="11" t="s">
        <v>40</v>
      </c>
      <c r="N5063" s="11" t="s">
        <v>183</v>
      </c>
      <c r="O5063" s="11" t="s">
        <v>29</v>
      </c>
      <c r="P5063" s="11"/>
      <c r="Q5063" s="16" t="s">
        <v>22137</v>
      </c>
      <c r="R5063" s="11" t="s">
        <v>51</v>
      </c>
      <c r="S5063" s="11" t="s">
        <v>22138</v>
      </c>
      <c r="T5063" s="11"/>
    </row>
    <row x14ac:dyDescent="0.25" r="5064" customHeight="1" ht="19.5">
      <c r="A5064" s="25">
        <v>45210</v>
      </c>
      <c r="B5064" s="11" t="s">
        <v>22139</v>
      </c>
      <c r="C5064" s="11" t="s">
        <v>1132</v>
      </c>
      <c r="D5064" s="11"/>
      <c r="E5064" s="13">
        <v>18671788098</v>
      </c>
      <c r="F5064" s="11" t="s">
        <v>22140</v>
      </c>
      <c r="G5064" s="11" t="s">
        <v>74</v>
      </c>
      <c r="H5064" s="11"/>
      <c r="I5064" s="13" t="s">
        <v>254</v>
      </c>
      <c r="J5064" s="11" t="s">
        <v>24</v>
      </c>
      <c r="K5064" s="11" t="s">
        <v>25</v>
      </c>
      <c r="L5064" s="11" t="s">
        <v>39</v>
      </c>
      <c r="M5064" s="11" t="s">
        <v>27</v>
      </c>
      <c r="N5064" s="11" t="s">
        <v>183</v>
      </c>
      <c r="O5064" s="11" t="s">
        <v>29</v>
      </c>
      <c r="P5064" s="11"/>
      <c r="Q5064" s="16" t="s">
        <v>22141</v>
      </c>
      <c r="R5064" s="11" t="s">
        <v>51</v>
      </c>
      <c r="S5064" s="11" t="s">
        <v>22142</v>
      </c>
      <c r="T5064" s="11"/>
    </row>
    <row x14ac:dyDescent="0.25" r="5065" customHeight="1" ht="19.5">
      <c r="A5065" s="25">
        <v>45210</v>
      </c>
      <c r="B5065" s="11" t="s">
        <v>22143</v>
      </c>
      <c r="C5065" s="11" t="s">
        <v>6921</v>
      </c>
      <c r="D5065" s="11"/>
      <c r="E5065" s="13">
        <v>15571752810</v>
      </c>
      <c r="F5065" s="11" t="s">
        <v>18404</v>
      </c>
      <c r="G5065" s="11" t="s">
        <v>48</v>
      </c>
      <c r="H5065" s="11"/>
      <c r="I5065" s="13" t="s">
        <v>615</v>
      </c>
      <c r="J5065" s="11" t="s">
        <v>24</v>
      </c>
      <c r="K5065" s="11" t="s">
        <v>25</v>
      </c>
      <c r="L5065" s="11" t="s">
        <v>39</v>
      </c>
      <c r="M5065" s="11" t="s">
        <v>27</v>
      </c>
      <c r="N5065" s="11" t="s">
        <v>183</v>
      </c>
      <c r="O5065" s="11" t="s">
        <v>29</v>
      </c>
      <c r="P5065" s="11"/>
      <c r="Q5065" s="16" t="s">
        <v>22144</v>
      </c>
      <c r="R5065" s="11" t="s">
        <v>42</v>
      </c>
      <c r="S5065" s="11" t="s">
        <v>22145</v>
      </c>
      <c r="T5065" s="11"/>
    </row>
    <row x14ac:dyDescent="0.25" r="5066" customHeight="1" ht="19.5">
      <c r="A5066" s="25">
        <v>45210</v>
      </c>
      <c r="B5066" s="11" t="s">
        <v>22146</v>
      </c>
      <c r="C5066" s="11" t="s">
        <v>6169</v>
      </c>
      <c r="D5066" s="11"/>
      <c r="E5066" s="13">
        <v>13227298199</v>
      </c>
      <c r="F5066" s="11" t="s">
        <v>22147</v>
      </c>
      <c r="G5066" s="11" t="s">
        <v>56</v>
      </c>
      <c r="H5066" s="11"/>
      <c r="I5066" s="13" t="s">
        <v>1024</v>
      </c>
      <c r="J5066" s="11" t="s">
        <v>24</v>
      </c>
      <c r="K5066" s="11" t="s">
        <v>25</v>
      </c>
      <c r="L5066" s="11" t="s">
        <v>39</v>
      </c>
      <c r="M5066" s="11" t="s">
        <v>40</v>
      </c>
      <c r="N5066" s="11" t="s">
        <v>624</v>
      </c>
      <c r="O5066" s="11" t="s">
        <v>29</v>
      </c>
      <c r="P5066" s="11"/>
      <c r="Q5066" s="16" t="s">
        <v>22148</v>
      </c>
      <c r="R5066" s="11" t="s">
        <v>42</v>
      </c>
      <c r="S5066" s="11" t="s">
        <v>22149</v>
      </c>
      <c r="T5066" s="11" t="s">
        <v>22150</v>
      </c>
    </row>
    <row x14ac:dyDescent="0.25" r="5067" customHeight="1" ht="19.5">
      <c r="A5067" s="25">
        <v>45210</v>
      </c>
      <c r="B5067" s="11" t="s">
        <v>22151</v>
      </c>
      <c r="C5067" s="11" t="s">
        <v>660</v>
      </c>
      <c r="D5067" s="11"/>
      <c r="E5067" s="13">
        <v>13040996637</v>
      </c>
      <c r="F5067" s="11" t="s">
        <v>17544</v>
      </c>
      <c r="G5067" s="11" t="s">
        <v>48</v>
      </c>
      <c r="H5067" s="11"/>
      <c r="I5067" s="13" t="s">
        <v>749</v>
      </c>
      <c r="J5067" s="11" t="s">
        <v>24</v>
      </c>
      <c r="K5067" s="11" t="s">
        <v>25</v>
      </c>
      <c r="L5067" s="11" t="s">
        <v>39</v>
      </c>
      <c r="M5067" s="11" t="s">
        <v>27</v>
      </c>
      <c r="N5067" s="11" t="s">
        <v>624</v>
      </c>
      <c r="O5067" s="11" t="s">
        <v>29</v>
      </c>
      <c r="P5067" s="11"/>
      <c r="Q5067" s="16" t="s">
        <v>20983</v>
      </c>
      <c r="R5067" s="11" t="s">
        <v>42</v>
      </c>
      <c r="S5067" s="11" t="s">
        <v>22152</v>
      </c>
      <c r="T5067" s="11" t="s">
        <v>22153</v>
      </c>
    </row>
    <row x14ac:dyDescent="0.25" r="5068" customHeight="1" ht="19.5">
      <c r="A5068" s="25">
        <v>45210</v>
      </c>
      <c r="B5068" s="11" t="s">
        <v>22154</v>
      </c>
      <c r="C5068" s="11" t="s">
        <v>5949</v>
      </c>
      <c r="D5068" s="11"/>
      <c r="E5068" s="13">
        <v>15549271598</v>
      </c>
      <c r="F5068" s="11" t="s">
        <v>21678</v>
      </c>
      <c r="G5068" s="11" t="s">
        <v>115</v>
      </c>
      <c r="H5068" s="11"/>
      <c r="I5068" s="13" t="s">
        <v>110</v>
      </c>
      <c r="J5068" s="11" t="s">
        <v>24</v>
      </c>
      <c r="K5068" s="11" t="s">
        <v>25</v>
      </c>
      <c r="L5068" s="11" t="s">
        <v>39</v>
      </c>
      <c r="M5068" s="11" t="s">
        <v>27</v>
      </c>
      <c r="N5068" s="11" t="s">
        <v>183</v>
      </c>
      <c r="O5068" s="11" t="s">
        <v>29</v>
      </c>
      <c r="P5068" s="11"/>
      <c r="Q5068" s="16" t="s">
        <v>22155</v>
      </c>
      <c r="R5068" s="11" t="s">
        <v>42</v>
      </c>
      <c r="S5068" s="11" t="s">
        <v>22156</v>
      </c>
      <c r="T5068" s="11"/>
    </row>
    <row x14ac:dyDescent="0.25" r="5069" customHeight="1" ht="19.5">
      <c r="A5069" s="25">
        <v>45210</v>
      </c>
      <c r="B5069" s="11" t="s">
        <v>22157</v>
      </c>
      <c r="C5069" s="11" t="s">
        <v>5949</v>
      </c>
      <c r="D5069" s="11"/>
      <c r="E5069" s="13">
        <v>15629336943</v>
      </c>
      <c r="F5069" s="11" t="s">
        <v>22158</v>
      </c>
      <c r="G5069" s="11" t="s">
        <v>115</v>
      </c>
      <c r="H5069" s="11" t="s">
        <v>98</v>
      </c>
      <c r="I5069" s="13" t="s">
        <v>63</v>
      </c>
      <c r="J5069" s="11" t="s">
        <v>24</v>
      </c>
      <c r="K5069" s="11" t="s">
        <v>25</v>
      </c>
      <c r="L5069" s="11" t="s">
        <v>39</v>
      </c>
      <c r="M5069" s="11" t="s">
        <v>27</v>
      </c>
      <c r="N5069" s="11" t="s">
        <v>183</v>
      </c>
      <c r="O5069" s="11" t="s">
        <v>29</v>
      </c>
      <c r="P5069" s="11"/>
      <c r="Q5069" s="16" t="s">
        <v>22159</v>
      </c>
      <c r="R5069" s="11" t="s">
        <v>42</v>
      </c>
      <c r="S5069" s="11" t="s">
        <v>22160</v>
      </c>
      <c r="T5069" s="11"/>
    </row>
    <row x14ac:dyDescent="0.25" r="5070" customHeight="1" ht="19.5">
      <c r="A5070" s="25">
        <v>45210</v>
      </c>
      <c r="B5070" s="11" t="s">
        <v>22161</v>
      </c>
      <c r="C5070" s="11" t="s">
        <v>17606</v>
      </c>
      <c r="D5070" s="11"/>
      <c r="E5070" s="13">
        <v>13098415715</v>
      </c>
      <c r="F5070" s="11" t="s">
        <v>14568</v>
      </c>
      <c r="G5070" s="11" t="s">
        <v>74</v>
      </c>
      <c r="H5070" s="11"/>
      <c r="I5070" s="13" t="s">
        <v>57</v>
      </c>
      <c r="J5070" s="11" t="s">
        <v>24</v>
      </c>
      <c r="K5070" s="11" t="s">
        <v>25</v>
      </c>
      <c r="L5070" s="11" t="s">
        <v>39</v>
      </c>
      <c r="M5070" s="11" t="s">
        <v>27</v>
      </c>
      <c r="N5070" s="11" t="s">
        <v>624</v>
      </c>
      <c r="O5070" s="11" t="s">
        <v>29</v>
      </c>
      <c r="P5070" s="11"/>
      <c r="Q5070" s="16" t="s">
        <v>22162</v>
      </c>
      <c r="R5070" s="11" t="s">
        <v>42</v>
      </c>
      <c r="S5070" s="11" t="s">
        <v>22163</v>
      </c>
      <c r="T5070" s="11" t="s">
        <v>22164</v>
      </c>
    </row>
    <row x14ac:dyDescent="0.25" r="5071" customHeight="1" ht="19.5">
      <c r="A5071" s="25">
        <v>45210</v>
      </c>
      <c r="B5071" s="11" t="s">
        <v>22165</v>
      </c>
      <c r="C5071" s="11" t="s">
        <v>660</v>
      </c>
      <c r="D5071" s="11"/>
      <c r="E5071" s="13">
        <v>18671609709</v>
      </c>
      <c r="F5071" s="11" t="s">
        <v>22166</v>
      </c>
      <c r="G5071" s="11" t="s">
        <v>216</v>
      </c>
      <c r="H5071" s="11" t="s">
        <v>86</v>
      </c>
      <c r="I5071" s="13" t="s">
        <v>352</v>
      </c>
      <c r="J5071" s="11" t="s">
        <v>24</v>
      </c>
      <c r="K5071" s="11" t="s">
        <v>25</v>
      </c>
      <c r="L5071" s="11" t="s">
        <v>39</v>
      </c>
      <c r="M5071" s="11" t="s">
        <v>40</v>
      </c>
      <c r="N5071" s="11" t="s">
        <v>624</v>
      </c>
      <c r="O5071" s="11" t="s">
        <v>29</v>
      </c>
      <c r="P5071" s="11"/>
      <c r="Q5071" s="16" t="s">
        <v>22167</v>
      </c>
      <c r="R5071" s="11" t="s">
        <v>42</v>
      </c>
      <c r="S5071" s="11" t="s">
        <v>22168</v>
      </c>
      <c r="T5071" s="11" t="s">
        <v>22169</v>
      </c>
    </row>
    <row x14ac:dyDescent="0.25" r="5072" customHeight="1" ht="19.5">
      <c r="A5072" s="25">
        <v>45210</v>
      </c>
      <c r="B5072" s="11" t="s">
        <v>22170</v>
      </c>
      <c r="C5072" s="11" t="s">
        <v>660</v>
      </c>
      <c r="D5072" s="11"/>
      <c r="E5072" s="13">
        <v>13247283608</v>
      </c>
      <c r="F5072" s="11" t="s">
        <v>22171</v>
      </c>
      <c r="G5072" s="11" t="s">
        <v>74</v>
      </c>
      <c r="H5072" s="11"/>
      <c r="I5072" s="13" t="s">
        <v>925</v>
      </c>
      <c r="J5072" s="11" t="s">
        <v>24</v>
      </c>
      <c r="K5072" s="11" t="s">
        <v>25</v>
      </c>
      <c r="L5072" s="11" t="s">
        <v>39</v>
      </c>
      <c r="M5072" s="11" t="s">
        <v>40</v>
      </c>
      <c r="N5072" s="11" t="s">
        <v>624</v>
      </c>
      <c r="O5072" s="11" t="s">
        <v>29</v>
      </c>
      <c r="P5072" s="11"/>
      <c r="Q5072" s="16" t="s">
        <v>22172</v>
      </c>
      <c r="R5072" s="11" t="s">
        <v>42</v>
      </c>
      <c r="S5072" s="11" t="s">
        <v>22173</v>
      </c>
      <c r="T5072" s="11" t="s">
        <v>22174</v>
      </c>
    </row>
    <row x14ac:dyDescent="0.25" r="5073" customHeight="1" ht="19.5">
      <c r="A5073" s="25">
        <v>45210</v>
      </c>
      <c r="B5073" s="11" t="s">
        <v>22175</v>
      </c>
      <c r="C5073" s="11" t="s">
        <v>660</v>
      </c>
      <c r="D5073" s="11"/>
      <c r="E5073" s="13">
        <v>15587984265</v>
      </c>
      <c r="F5073" s="11" t="s">
        <v>22176</v>
      </c>
      <c r="G5073" s="11" t="s">
        <v>74</v>
      </c>
      <c r="H5073" s="11"/>
      <c r="I5073" s="13" t="s">
        <v>38</v>
      </c>
      <c r="J5073" s="11" t="s">
        <v>24</v>
      </c>
      <c r="K5073" s="11" t="s">
        <v>25</v>
      </c>
      <c r="L5073" s="11" t="s">
        <v>39</v>
      </c>
      <c r="M5073" s="11" t="s">
        <v>40</v>
      </c>
      <c r="N5073" s="11" t="s">
        <v>624</v>
      </c>
      <c r="O5073" s="11" t="s">
        <v>29</v>
      </c>
      <c r="P5073" s="11"/>
      <c r="Q5073" s="16" t="s">
        <v>22177</v>
      </c>
      <c r="R5073" s="11" t="s">
        <v>42</v>
      </c>
      <c r="S5073" s="11" t="s">
        <v>22178</v>
      </c>
      <c r="T5073" s="11" t="s">
        <v>22179</v>
      </c>
    </row>
    <row x14ac:dyDescent="0.25" r="5074" customHeight="1" ht="19.5">
      <c r="A5074" s="25">
        <v>45210</v>
      </c>
      <c r="B5074" s="11" t="s">
        <v>22180</v>
      </c>
      <c r="C5074" s="11" t="s">
        <v>660</v>
      </c>
      <c r="D5074" s="11"/>
      <c r="E5074" s="13">
        <v>13197349672</v>
      </c>
      <c r="F5074" s="11"/>
      <c r="G5074" s="11"/>
      <c r="H5074" s="11"/>
      <c r="I5074" s="13" t="s">
        <v>486</v>
      </c>
      <c r="J5074" s="11" t="s">
        <v>24</v>
      </c>
      <c r="K5074" s="11" t="s">
        <v>25</v>
      </c>
      <c r="L5074" s="11" t="s">
        <v>39</v>
      </c>
      <c r="M5074" s="11" t="s">
        <v>27</v>
      </c>
      <c r="N5074" s="11" t="s">
        <v>624</v>
      </c>
      <c r="O5074" s="11" t="s">
        <v>29</v>
      </c>
      <c r="P5074" s="11"/>
      <c r="Q5074" s="16" t="s">
        <v>22181</v>
      </c>
      <c r="R5074" s="11" t="s">
        <v>42</v>
      </c>
      <c r="S5074" s="11" t="s">
        <v>22182</v>
      </c>
      <c r="T5074" s="11" t="s">
        <v>22183</v>
      </c>
    </row>
    <row x14ac:dyDescent="0.25" r="5075" customHeight="1" ht="19.5">
      <c r="A5075" s="25">
        <v>45210</v>
      </c>
      <c r="B5075" s="11" t="s">
        <v>22184</v>
      </c>
      <c r="C5075" s="11" t="s">
        <v>1132</v>
      </c>
      <c r="D5075" s="11"/>
      <c r="E5075" s="13">
        <v>13032716812</v>
      </c>
      <c r="F5075" s="11" t="s">
        <v>22185</v>
      </c>
      <c r="G5075" s="11" t="s">
        <v>115</v>
      </c>
      <c r="H5075" s="11"/>
      <c r="I5075" s="13" t="s">
        <v>259</v>
      </c>
      <c r="J5075" s="11" t="s">
        <v>24</v>
      </c>
      <c r="K5075" s="11" t="s">
        <v>25</v>
      </c>
      <c r="L5075" s="11" t="s">
        <v>39</v>
      </c>
      <c r="M5075" s="11" t="s">
        <v>27</v>
      </c>
      <c r="N5075" s="11" t="s">
        <v>183</v>
      </c>
      <c r="O5075" s="11" t="s">
        <v>29</v>
      </c>
      <c r="P5075" s="11"/>
      <c r="Q5075" s="16" t="s">
        <v>22186</v>
      </c>
      <c r="R5075" s="11" t="s">
        <v>51</v>
      </c>
      <c r="S5075" s="11" t="s">
        <v>22187</v>
      </c>
      <c r="T5075" s="11"/>
    </row>
    <row x14ac:dyDescent="0.25" r="5076" customHeight="1" ht="19.5">
      <c r="A5076" s="25">
        <v>45210</v>
      </c>
      <c r="B5076" s="11" t="s">
        <v>22188</v>
      </c>
      <c r="C5076" s="11" t="s">
        <v>660</v>
      </c>
      <c r="D5076" s="11"/>
      <c r="E5076" s="13">
        <v>18671728222</v>
      </c>
      <c r="F5076" s="11" t="s">
        <v>22189</v>
      </c>
      <c r="G5076" s="11" t="s">
        <v>1873</v>
      </c>
      <c r="H5076" s="11"/>
      <c r="I5076" s="13" t="s">
        <v>272</v>
      </c>
      <c r="J5076" s="11" t="s">
        <v>24</v>
      </c>
      <c r="K5076" s="11" t="s">
        <v>25</v>
      </c>
      <c r="L5076" s="11" t="s">
        <v>39</v>
      </c>
      <c r="M5076" s="11" t="s">
        <v>40</v>
      </c>
      <c r="N5076" s="11" t="s">
        <v>624</v>
      </c>
      <c r="O5076" s="11" t="s">
        <v>29</v>
      </c>
      <c r="P5076" s="11"/>
      <c r="Q5076" s="16" t="s">
        <v>22190</v>
      </c>
      <c r="R5076" s="11" t="s">
        <v>42</v>
      </c>
      <c r="S5076" s="11" t="s">
        <v>22191</v>
      </c>
      <c r="T5076" s="11" t="s">
        <v>22192</v>
      </c>
    </row>
    <row x14ac:dyDescent="0.25" r="5077" customHeight="1" ht="19.5">
      <c r="A5077" s="25">
        <v>45210</v>
      </c>
      <c r="B5077" s="11" t="s">
        <v>22193</v>
      </c>
      <c r="C5077" s="11" t="s">
        <v>660</v>
      </c>
      <c r="D5077" s="11"/>
      <c r="E5077" s="13">
        <v>15587957385</v>
      </c>
      <c r="F5077" s="11" t="s">
        <v>22194</v>
      </c>
      <c r="G5077" s="11" t="s">
        <v>115</v>
      </c>
      <c r="H5077" s="11"/>
      <c r="I5077" s="13" t="s">
        <v>131</v>
      </c>
      <c r="J5077" s="11" t="s">
        <v>24</v>
      </c>
      <c r="K5077" s="11" t="s">
        <v>25</v>
      </c>
      <c r="L5077" s="11" t="s">
        <v>39</v>
      </c>
      <c r="M5077" s="11" t="s">
        <v>27</v>
      </c>
      <c r="N5077" s="11" t="s">
        <v>624</v>
      </c>
      <c r="O5077" s="11" t="s">
        <v>29</v>
      </c>
      <c r="P5077" s="11"/>
      <c r="Q5077" s="16" t="s">
        <v>22195</v>
      </c>
      <c r="R5077" s="11" t="s">
        <v>42</v>
      </c>
      <c r="S5077" s="11" t="s">
        <v>22196</v>
      </c>
      <c r="T5077" s="11" t="s">
        <v>22197</v>
      </c>
    </row>
    <row x14ac:dyDescent="0.25" r="5078" customHeight="1" ht="19.5">
      <c r="A5078" s="25">
        <v>45210</v>
      </c>
      <c r="B5078" s="11" t="s">
        <v>22198</v>
      </c>
      <c r="C5078" s="11" t="s">
        <v>1132</v>
      </c>
      <c r="D5078" s="11"/>
      <c r="E5078" s="13">
        <v>16608603805</v>
      </c>
      <c r="F5078" s="11" t="s">
        <v>22199</v>
      </c>
      <c r="G5078" s="11" t="s">
        <v>216</v>
      </c>
      <c r="H5078" s="11"/>
      <c r="I5078" s="13" t="s">
        <v>241</v>
      </c>
      <c r="J5078" s="11" t="s">
        <v>24</v>
      </c>
      <c r="K5078" s="11" t="s">
        <v>25</v>
      </c>
      <c r="L5078" s="11" t="s">
        <v>39</v>
      </c>
      <c r="M5078" s="11" t="s">
        <v>40</v>
      </c>
      <c r="N5078" s="11" t="s">
        <v>183</v>
      </c>
      <c r="O5078" s="11" t="s">
        <v>29</v>
      </c>
      <c r="P5078" s="11"/>
      <c r="Q5078" s="16" t="s">
        <v>22200</v>
      </c>
      <c r="R5078" s="11" t="s">
        <v>51</v>
      </c>
      <c r="S5078" s="11" t="s">
        <v>22201</v>
      </c>
      <c r="T5078" s="11"/>
    </row>
    <row x14ac:dyDescent="0.25" r="5079" customHeight="1" ht="19.5">
      <c r="A5079" s="25">
        <v>45210</v>
      </c>
      <c r="B5079" s="11" t="s">
        <v>22202</v>
      </c>
      <c r="C5079" s="11" t="s">
        <v>1132</v>
      </c>
      <c r="D5079" s="11"/>
      <c r="E5079" s="13">
        <v>18527201959</v>
      </c>
      <c r="F5079" s="11" t="s">
        <v>22203</v>
      </c>
      <c r="G5079" s="11" t="s">
        <v>48</v>
      </c>
      <c r="H5079" s="11" t="s">
        <v>86</v>
      </c>
      <c r="I5079" s="13" t="s">
        <v>850</v>
      </c>
      <c r="J5079" s="11" t="s">
        <v>24</v>
      </c>
      <c r="K5079" s="11" t="s">
        <v>25</v>
      </c>
      <c r="L5079" s="11" t="s">
        <v>39</v>
      </c>
      <c r="M5079" s="11" t="s">
        <v>675</v>
      </c>
      <c r="N5079" s="11" t="s">
        <v>183</v>
      </c>
      <c r="O5079" s="11" t="s">
        <v>29</v>
      </c>
      <c r="P5079" s="11"/>
      <c r="Q5079" s="16" t="s">
        <v>22204</v>
      </c>
      <c r="R5079" s="11" t="s">
        <v>51</v>
      </c>
      <c r="S5079" s="11" t="s">
        <v>22205</v>
      </c>
      <c r="T5079" s="11"/>
    </row>
    <row x14ac:dyDescent="0.25" r="5080" customHeight="1" ht="19.5">
      <c r="A5080" s="25">
        <v>45210</v>
      </c>
      <c r="B5080" s="11" t="s">
        <v>22206</v>
      </c>
      <c r="C5080" s="11" t="s">
        <v>3257</v>
      </c>
      <c r="D5080" s="11"/>
      <c r="E5080" s="13">
        <v>13040996637</v>
      </c>
      <c r="F5080" s="11" t="s">
        <v>17544</v>
      </c>
      <c r="G5080" s="11" t="s">
        <v>48</v>
      </c>
      <c r="H5080" s="11"/>
      <c r="I5080" s="13" t="s">
        <v>1024</v>
      </c>
      <c r="J5080" s="11" t="s">
        <v>24</v>
      </c>
      <c r="K5080" s="11" t="s">
        <v>25</v>
      </c>
      <c r="L5080" s="11" t="s">
        <v>39</v>
      </c>
      <c r="M5080" s="11" t="s">
        <v>27</v>
      </c>
      <c r="N5080" s="11" t="s">
        <v>28</v>
      </c>
      <c r="O5080" s="11" t="s">
        <v>29</v>
      </c>
      <c r="P5080" s="11"/>
      <c r="Q5080" s="16" t="s">
        <v>22207</v>
      </c>
      <c r="R5080" s="11" t="s">
        <v>42</v>
      </c>
      <c r="S5080" s="11" t="s">
        <v>22208</v>
      </c>
      <c r="T5080" s="11" t="s">
        <v>22209</v>
      </c>
    </row>
    <row x14ac:dyDescent="0.25" r="5081" customHeight="1" ht="19.5">
      <c r="A5081" s="25">
        <v>45210</v>
      </c>
      <c r="B5081" s="11" t="s">
        <v>22210</v>
      </c>
      <c r="C5081" s="11" t="s">
        <v>6057</v>
      </c>
      <c r="D5081" s="11"/>
      <c r="E5081" s="13">
        <v>13277250701</v>
      </c>
      <c r="F5081" s="11" t="s">
        <v>22211</v>
      </c>
      <c r="G5081" s="11" t="s">
        <v>56</v>
      </c>
      <c r="H5081" s="11"/>
      <c r="I5081" s="13" t="s">
        <v>241</v>
      </c>
      <c r="J5081" s="11" t="s">
        <v>24</v>
      </c>
      <c r="K5081" s="11" t="s">
        <v>25</v>
      </c>
      <c r="L5081" s="11" t="s">
        <v>39</v>
      </c>
      <c r="M5081" s="11" t="s">
        <v>40</v>
      </c>
      <c r="N5081" s="11" t="s">
        <v>183</v>
      </c>
      <c r="O5081" s="11" t="s">
        <v>29</v>
      </c>
      <c r="P5081" s="11"/>
      <c r="Q5081" s="16" t="s">
        <v>22212</v>
      </c>
      <c r="R5081" s="11" t="s">
        <v>42</v>
      </c>
      <c r="S5081" s="11" t="s">
        <v>22213</v>
      </c>
      <c r="T5081" s="11" t="s">
        <v>22214</v>
      </c>
    </row>
    <row x14ac:dyDescent="0.25" r="5082" customHeight="1" ht="19.5">
      <c r="A5082" s="25">
        <v>45210</v>
      </c>
      <c r="B5082" s="11" t="s">
        <v>22215</v>
      </c>
      <c r="C5082" s="11" t="s">
        <v>6057</v>
      </c>
      <c r="D5082" s="11"/>
      <c r="E5082" s="13">
        <v>15608605005</v>
      </c>
      <c r="F5082" s="11" t="s">
        <v>22216</v>
      </c>
      <c r="G5082" s="11" t="s">
        <v>37</v>
      </c>
      <c r="H5082" s="11"/>
      <c r="I5082" s="13" t="s">
        <v>38</v>
      </c>
      <c r="J5082" s="11" t="s">
        <v>24</v>
      </c>
      <c r="K5082" s="11" t="s">
        <v>25</v>
      </c>
      <c r="L5082" s="11" t="s">
        <v>39</v>
      </c>
      <c r="M5082" s="11" t="s">
        <v>40</v>
      </c>
      <c r="N5082" s="11" t="s">
        <v>183</v>
      </c>
      <c r="O5082" s="11" t="s">
        <v>29</v>
      </c>
      <c r="P5082" s="11"/>
      <c r="Q5082" s="16" t="s">
        <v>22217</v>
      </c>
      <c r="R5082" s="11" t="s">
        <v>42</v>
      </c>
      <c r="S5082" s="11" t="s">
        <v>22218</v>
      </c>
      <c r="T5082" s="11" t="s">
        <v>22219</v>
      </c>
    </row>
    <row x14ac:dyDescent="0.25" r="5083" customHeight="1" ht="19.5">
      <c r="A5083" s="25">
        <v>45210</v>
      </c>
      <c r="B5083" s="11" t="s">
        <v>22220</v>
      </c>
      <c r="C5083" s="11" t="s">
        <v>6057</v>
      </c>
      <c r="D5083" s="11"/>
      <c r="E5083" s="13">
        <v>13197305282</v>
      </c>
      <c r="F5083" s="11" t="s">
        <v>22221</v>
      </c>
      <c r="G5083" s="11" t="s">
        <v>37</v>
      </c>
      <c r="H5083" s="11" t="s">
        <v>98</v>
      </c>
      <c r="I5083" s="13" t="s">
        <v>290</v>
      </c>
      <c r="J5083" s="11" t="s">
        <v>24</v>
      </c>
      <c r="K5083" s="11" t="s">
        <v>25</v>
      </c>
      <c r="L5083" s="11" t="s">
        <v>39</v>
      </c>
      <c r="M5083" s="11" t="s">
        <v>40</v>
      </c>
      <c r="N5083" s="11" t="s">
        <v>183</v>
      </c>
      <c r="O5083" s="11" t="s">
        <v>29</v>
      </c>
      <c r="P5083" s="11"/>
      <c r="Q5083" s="16" t="s">
        <v>22222</v>
      </c>
      <c r="R5083" s="11" t="s">
        <v>42</v>
      </c>
      <c r="S5083" s="11" t="s">
        <v>22223</v>
      </c>
      <c r="T5083" s="11" t="s">
        <v>22224</v>
      </c>
    </row>
    <row x14ac:dyDescent="0.25" r="5084" customHeight="1" ht="19.5">
      <c r="A5084" s="25">
        <v>45210</v>
      </c>
      <c r="B5084" s="11" t="s">
        <v>22225</v>
      </c>
      <c r="C5084" s="11" t="s">
        <v>5684</v>
      </c>
      <c r="D5084" s="11"/>
      <c r="E5084" s="13">
        <v>15549270745</v>
      </c>
      <c r="F5084" s="11" t="s">
        <v>21845</v>
      </c>
      <c r="G5084" s="11" t="s">
        <v>115</v>
      </c>
      <c r="H5084" s="11"/>
      <c r="I5084" s="13" t="s">
        <v>136</v>
      </c>
      <c r="J5084" s="11" t="s">
        <v>24</v>
      </c>
      <c r="K5084" s="11" t="s">
        <v>69</v>
      </c>
      <c r="L5084" s="11" t="s">
        <v>26</v>
      </c>
      <c r="M5084" s="11" t="s">
        <v>27</v>
      </c>
      <c r="N5084" s="11" t="s">
        <v>183</v>
      </c>
      <c r="O5084" s="11" t="s">
        <v>29</v>
      </c>
      <c r="P5084" s="11"/>
      <c r="Q5084" s="16" t="s">
        <v>22226</v>
      </c>
      <c r="R5084" s="11" t="s">
        <v>42</v>
      </c>
      <c r="S5084" s="11" t="s">
        <v>22227</v>
      </c>
      <c r="T5084" s="11" t="s">
        <v>22228</v>
      </c>
    </row>
    <row x14ac:dyDescent="0.25" r="5085" customHeight="1" ht="19.5">
      <c r="A5085" s="25">
        <v>45210</v>
      </c>
      <c r="B5085" s="11" t="s">
        <v>22229</v>
      </c>
      <c r="C5085" s="11" t="s">
        <v>6063</v>
      </c>
      <c r="D5085" s="11"/>
      <c r="E5085" s="13">
        <v>15572720899</v>
      </c>
      <c r="F5085" s="11" t="s">
        <v>22230</v>
      </c>
      <c r="G5085" s="11" t="s">
        <v>62</v>
      </c>
      <c r="H5085" s="11" t="s">
        <v>98</v>
      </c>
      <c r="I5085" s="13" t="s">
        <v>206</v>
      </c>
      <c r="J5085" s="11" t="s">
        <v>24</v>
      </c>
      <c r="K5085" s="11" t="s">
        <v>25</v>
      </c>
      <c r="L5085" s="11" t="s">
        <v>39</v>
      </c>
      <c r="M5085" s="11" t="s">
        <v>675</v>
      </c>
      <c r="N5085" s="11" t="s">
        <v>183</v>
      </c>
      <c r="O5085" s="11" t="s">
        <v>29</v>
      </c>
      <c r="P5085" s="11"/>
      <c r="Q5085" s="16" t="s">
        <v>22231</v>
      </c>
      <c r="R5085" s="11" t="s">
        <v>42</v>
      </c>
      <c r="S5085" s="11" t="s">
        <v>22232</v>
      </c>
      <c r="T5085" s="11" t="s">
        <v>17163</v>
      </c>
    </row>
    <row x14ac:dyDescent="0.25" r="5086" customHeight="1" ht="19.5">
      <c r="A5086" s="25">
        <v>45210</v>
      </c>
      <c r="B5086" s="11" t="s">
        <v>22233</v>
      </c>
      <c r="C5086" s="11" t="s">
        <v>6057</v>
      </c>
      <c r="D5086" s="11"/>
      <c r="E5086" s="13">
        <v>17671334241</v>
      </c>
      <c r="F5086" s="11" t="s">
        <v>3449</v>
      </c>
      <c r="G5086" s="11" t="s">
        <v>37</v>
      </c>
      <c r="H5086" s="11"/>
      <c r="I5086" s="13" t="s">
        <v>486</v>
      </c>
      <c r="J5086" s="11" t="s">
        <v>24</v>
      </c>
      <c r="K5086" s="11" t="s">
        <v>25</v>
      </c>
      <c r="L5086" s="11" t="s">
        <v>39</v>
      </c>
      <c r="M5086" s="11" t="s">
        <v>27</v>
      </c>
      <c r="N5086" s="11" t="s">
        <v>183</v>
      </c>
      <c r="O5086" s="11" t="s">
        <v>29</v>
      </c>
      <c r="P5086" s="11"/>
      <c r="Q5086" s="16" t="s">
        <v>22234</v>
      </c>
      <c r="R5086" s="11" t="s">
        <v>42</v>
      </c>
      <c r="S5086" s="11" t="s">
        <v>22235</v>
      </c>
      <c r="T5086" s="11" t="s">
        <v>22236</v>
      </c>
    </row>
    <row x14ac:dyDescent="0.25" r="5087" customHeight="1" ht="19.5">
      <c r="A5087" s="25">
        <v>45210</v>
      </c>
      <c r="B5087" s="11" t="s">
        <v>22237</v>
      </c>
      <c r="C5087" s="11" t="s">
        <v>9836</v>
      </c>
      <c r="D5087" s="11"/>
      <c r="E5087" s="13">
        <v>15571715333</v>
      </c>
      <c r="F5087" s="11" t="s">
        <v>22238</v>
      </c>
      <c r="G5087" s="11" t="s">
        <v>115</v>
      </c>
      <c r="H5087" s="11"/>
      <c r="I5087" s="13" t="s">
        <v>381</v>
      </c>
      <c r="J5087" s="11" t="s">
        <v>24</v>
      </c>
      <c r="K5087" s="11" t="s">
        <v>25</v>
      </c>
      <c r="L5087" s="11" t="s">
        <v>39</v>
      </c>
      <c r="M5087" s="11" t="s">
        <v>40</v>
      </c>
      <c r="N5087" s="11" t="s">
        <v>183</v>
      </c>
      <c r="O5087" s="11" t="s">
        <v>29</v>
      </c>
      <c r="P5087" s="11"/>
      <c r="Q5087" s="16" t="s">
        <v>22239</v>
      </c>
      <c r="R5087" s="11" t="s">
        <v>42</v>
      </c>
      <c r="S5087" s="11" t="s">
        <v>22240</v>
      </c>
      <c r="T5087" s="11" t="s">
        <v>22241</v>
      </c>
    </row>
    <row x14ac:dyDescent="0.25" r="5088" customHeight="1" ht="19.5">
      <c r="A5088" s="25">
        <v>45210</v>
      </c>
      <c r="B5088" s="11" t="s">
        <v>22242</v>
      </c>
      <c r="C5088" s="11" t="s">
        <v>6057</v>
      </c>
      <c r="D5088" s="11"/>
      <c r="E5088" s="13">
        <v>15572709518</v>
      </c>
      <c r="F5088" s="11" t="s">
        <v>22243</v>
      </c>
      <c r="G5088" s="11" t="s">
        <v>48</v>
      </c>
      <c r="H5088" s="11"/>
      <c r="I5088" s="13" t="s">
        <v>16881</v>
      </c>
      <c r="J5088" s="11" t="s">
        <v>24</v>
      </c>
      <c r="K5088" s="11" t="s">
        <v>25</v>
      </c>
      <c r="L5088" s="11" t="s">
        <v>39</v>
      </c>
      <c r="M5088" s="11" t="s">
        <v>675</v>
      </c>
      <c r="N5088" s="11" t="s">
        <v>183</v>
      </c>
      <c r="O5088" s="11" t="s">
        <v>29</v>
      </c>
      <c r="P5088" s="11"/>
      <c r="Q5088" s="16" t="s">
        <v>22244</v>
      </c>
      <c r="R5088" s="11" t="s">
        <v>42</v>
      </c>
      <c r="S5088" s="11" t="s">
        <v>22245</v>
      </c>
      <c r="T5088" s="11" t="s">
        <v>22246</v>
      </c>
    </row>
    <row x14ac:dyDescent="0.25" r="5089" customHeight="1" ht="19.5">
      <c r="A5089" s="25">
        <v>45210</v>
      </c>
      <c r="B5089" s="11" t="s">
        <v>22247</v>
      </c>
      <c r="C5089" s="11" t="s">
        <v>6057</v>
      </c>
      <c r="D5089" s="11"/>
      <c r="E5089" s="13">
        <v>18872513661</v>
      </c>
      <c r="F5089" s="11" t="s">
        <v>22248</v>
      </c>
      <c r="G5089" s="11" t="s">
        <v>48</v>
      </c>
      <c r="H5089" s="11" t="s">
        <v>98</v>
      </c>
      <c r="I5089" s="13" t="s">
        <v>99</v>
      </c>
      <c r="J5089" s="11" t="s">
        <v>24</v>
      </c>
      <c r="K5089" s="11" t="s">
        <v>25</v>
      </c>
      <c r="L5089" s="11" t="s">
        <v>39</v>
      </c>
      <c r="M5089" s="11" t="s">
        <v>40</v>
      </c>
      <c r="N5089" s="11" t="s">
        <v>183</v>
      </c>
      <c r="O5089" s="11" t="s">
        <v>29</v>
      </c>
      <c r="P5089" s="11"/>
      <c r="Q5089" s="16" t="s">
        <v>22249</v>
      </c>
      <c r="R5089" s="11" t="s">
        <v>42</v>
      </c>
      <c r="S5089" s="11" t="s">
        <v>22250</v>
      </c>
      <c r="T5089" s="11" t="s">
        <v>22251</v>
      </c>
    </row>
    <row x14ac:dyDescent="0.25" r="5090" customHeight="1" ht="19.5">
      <c r="A5090" s="25">
        <v>45210</v>
      </c>
      <c r="B5090" s="11" t="s">
        <v>22252</v>
      </c>
      <c r="C5090" s="11" t="s">
        <v>46</v>
      </c>
      <c r="D5090" s="11"/>
      <c r="E5090" s="13">
        <v>15572738763</v>
      </c>
      <c r="F5090" s="11" t="s">
        <v>22253</v>
      </c>
      <c r="G5090" s="11" t="s">
        <v>115</v>
      </c>
      <c r="H5090" s="11"/>
      <c r="I5090" s="13" t="s">
        <v>290</v>
      </c>
      <c r="J5090" s="11" t="s">
        <v>24</v>
      </c>
      <c r="K5090" s="11" t="s">
        <v>25</v>
      </c>
      <c r="L5090" s="11" t="s">
        <v>39</v>
      </c>
      <c r="M5090" s="11" t="s">
        <v>27</v>
      </c>
      <c r="N5090" s="11" t="s">
        <v>28</v>
      </c>
      <c r="O5090" s="11" t="s">
        <v>29</v>
      </c>
      <c r="P5090" s="11"/>
      <c r="Q5090" s="16" t="s">
        <v>22254</v>
      </c>
      <c r="R5090" s="11" t="s">
        <v>51</v>
      </c>
      <c r="S5090" s="11" t="s">
        <v>22255</v>
      </c>
      <c r="T5090" s="11"/>
    </row>
    <row x14ac:dyDescent="0.25" r="5091" customHeight="1" ht="19.5">
      <c r="A5091" s="25">
        <v>45210</v>
      </c>
      <c r="B5091" s="11" t="s">
        <v>22256</v>
      </c>
      <c r="C5091" s="11" t="s">
        <v>46</v>
      </c>
      <c r="D5091" s="11"/>
      <c r="E5091" s="13">
        <v>15608608944</v>
      </c>
      <c r="F5091" s="11" t="s">
        <v>11644</v>
      </c>
      <c r="G5091" s="11" t="s">
        <v>62</v>
      </c>
      <c r="H5091" s="11"/>
      <c r="I5091" s="13" t="s">
        <v>259</v>
      </c>
      <c r="J5091" s="11" t="s">
        <v>24</v>
      </c>
      <c r="K5091" s="11" t="s">
        <v>25</v>
      </c>
      <c r="L5091" s="11" t="s">
        <v>39</v>
      </c>
      <c r="M5091" s="11" t="s">
        <v>40</v>
      </c>
      <c r="N5091" s="11" t="s">
        <v>28</v>
      </c>
      <c r="O5091" s="11" t="s">
        <v>29</v>
      </c>
      <c r="P5091" s="11"/>
      <c r="Q5091" s="16" t="s">
        <v>22257</v>
      </c>
      <c r="R5091" s="11" t="s">
        <v>51</v>
      </c>
      <c r="S5091" s="11" t="s">
        <v>22258</v>
      </c>
      <c r="T5091" s="11"/>
    </row>
    <row x14ac:dyDescent="0.25" r="5092" customHeight="1" ht="19.5">
      <c r="A5092" s="25">
        <v>45210</v>
      </c>
      <c r="B5092" s="11" t="s">
        <v>22259</v>
      </c>
      <c r="C5092" s="11" t="s">
        <v>108</v>
      </c>
      <c r="D5092" s="11"/>
      <c r="E5092" s="13">
        <v>15629386031</v>
      </c>
      <c r="F5092" s="11" t="s">
        <v>22260</v>
      </c>
      <c r="G5092" s="11" t="s">
        <v>62</v>
      </c>
      <c r="H5092" s="11"/>
      <c r="I5092" s="13" t="s">
        <v>93</v>
      </c>
      <c r="J5092" s="11" t="s">
        <v>24</v>
      </c>
      <c r="K5092" s="11" t="s">
        <v>25</v>
      </c>
      <c r="L5092" s="11" t="s">
        <v>39</v>
      </c>
      <c r="M5092" s="11" t="s">
        <v>27</v>
      </c>
      <c r="N5092" s="11" t="s">
        <v>28</v>
      </c>
      <c r="O5092" s="11" t="s">
        <v>29</v>
      </c>
      <c r="P5092" s="11"/>
      <c r="Q5092" s="16" t="s">
        <v>22261</v>
      </c>
      <c r="R5092" s="11" t="s">
        <v>51</v>
      </c>
      <c r="S5092" s="11" t="s">
        <v>22262</v>
      </c>
      <c r="T5092" s="11"/>
    </row>
    <row x14ac:dyDescent="0.25" r="5093" customHeight="1" ht="19.5">
      <c r="A5093" s="25">
        <v>45210</v>
      </c>
      <c r="B5093" s="11" t="s">
        <v>22263</v>
      </c>
      <c r="C5093" s="11" t="s">
        <v>108</v>
      </c>
      <c r="D5093" s="11"/>
      <c r="E5093" s="13">
        <v>18695065756</v>
      </c>
      <c r="F5093" s="11" t="s">
        <v>22264</v>
      </c>
      <c r="G5093" s="11" t="s">
        <v>37</v>
      </c>
      <c r="H5093" s="11"/>
      <c r="I5093" s="13" t="s">
        <v>328</v>
      </c>
      <c r="J5093" s="11" t="s">
        <v>24</v>
      </c>
      <c r="K5093" s="11" t="s">
        <v>25</v>
      </c>
      <c r="L5093" s="11" t="s">
        <v>39</v>
      </c>
      <c r="M5093" s="11" t="s">
        <v>27</v>
      </c>
      <c r="N5093" s="11" t="s">
        <v>28</v>
      </c>
      <c r="O5093" s="11" t="s">
        <v>29</v>
      </c>
      <c r="P5093" s="11"/>
      <c r="Q5093" s="16" t="s">
        <v>22265</v>
      </c>
      <c r="R5093" s="11" t="s">
        <v>51</v>
      </c>
      <c r="S5093" s="11" t="s">
        <v>22266</v>
      </c>
      <c r="T5093" s="11"/>
    </row>
    <row x14ac:dyDescent="0.25" r="5094" customHeight="1" ht="19.5">
      <c r="A5094" s="25">
        <v>45210</v>
      </c>
      <c r="B5094" s="11" t="s">
        <v>22267</v>
      </c>
      <c r="C5094" s="11" t="s">
        <v>54</v>
      </c>
      <c r="D5094" s="11"/>
      <c r="E5094" s="13">
        <v>15571707461</v>
      </c>
      <c r="F5094" s="11" t="s">
        <v>22268</v>
      </c>
      <c r="G5094" s="11" t="s">
        <v>115</v>
      </c>
      <c r="H5094" s="11"/>
      <c r="I5094" s="13" t="s">
        <v>352</v>
      </c>
      <c r="J5094" s="11" t="s">
        <v>24</v>
      </c>
      <c r="K5094" s="11" t="s">
        <v>25</v>
      </c>
      <c r="L5094" s="11" t="s">
        <v>39</v>
      </c>
      <c r="M5094" s="11" t="s">
        <v>27</v>
      </c>
      <c r="N5094" s="11" t="s">
        <v>28</v>
      </c>
      <c r="O5094" s="11" t="s">
        <v>29</v>
      </c>
      <c r="P5094" s="11"/>
      <c r="Q5094" s="16" t="s">
        <v>22269</v>
      </c>
      <c r="R5094" s="11" t="s">
        <v>42</v>
      </c>
      <c r="S5094" s="17" t="s">
        <v>22270</v>
      </c>
      <c r="T5094" s="11"/>
    </row>
    <row x14ac:dyDescent="0.25" r="5095" customHeight="1" ht="19.5">
      <c r="A5095" s="25">
        <v>45210</v>
      </c>
      <c r="B5095" s="11" t="s">
        <v>22271</v>
      </c>
      <c r="C5095" s="11" t="s">
        <v>108</v>
      </c>
      <c r="D5095" s="11"/>
      <c r="E5095" s="13">
        <v>18507201190</v>
      </c>
      <c r="F5095" s="11" t="s">
        <v>22272</v>
      </c>
      <c r="G5095" s="11" t="s">
        <v>171</v>
      </c>
      <c r="H5095" s="11"/>
      <c r="I5095" s="13" t="s">
        <v>254</v>
      </c>
      <c r="J5095" s="11" t="s">
        <v>24</v>
      </c>
      <c r="K5095" s="11" t="s">
        <v>25</v>
      </c>
      <c r="L5095" s="11" t="s">
        <v>39</v>
      </c>
      <c r="M5095" s="11" t="s">
        <v>40</v>
      </c>
      <c r="N5095" s="11" t="s">
        <v>28</v>
      </c>
      <c r="O5095" s="11" t="s">
        <v>29</v>
      </c>
      <c r="P5095" s="11"/>
      <c r="Q5095" s="16" t="s">
        <v>22273</v>
      </c>
      <c r="R5095" s="11" t="s">
        <v>51</v>
      </c>
      <c r="S5095" s="11" t="s">
        <v>22274</v>
      </c>
      <c r="T5095" s="11"/>
    </row>
    <row x14ac:dyDescent="0.25" r="5096" customHeight="1" ht="19.5">
      <c r="A5096" s="25">
        <v>45210</v>
      </c>
      <c r="B5096" s="11" t="s">
        <v>22275</v>
      </c>
      <c r="C5096" s="11" t="s">
        <v>108</v>
      </c>
      <c r="D5096" s="11"/>
      <c r="E5096" s="13">
        <v>18695063031</v>
      </c>
      <c r="F5096" s="11" t="s">
        <v>22276</v>
      </c>
      <c r="G5096" s="11" t="s">
        <v>56</v>
      </c>
      <c r="H5096" s="11"/>
      <c r="I5096" s="13" t="s">
        <v>116</v>
      </c>
      <c r="J5096" s="11" t="s">
        <v>24</v>
      </c>
      <c r="K5096" s="11" t="s">
        <v>25</v>
      </c>
      <c r="L5096" s="11" t="s">
        <v>39</v>
      </c>
      <c r="M5096" s="11" t="s">
        <v>40</v>
      </c>
      <c r="N5096" s="11" t="s">
        <v>28</v>
      </c>
      <c r="O5096" s="11" t="s">
        <v>29</v>
      </c>
      <c r="P5096" s="11"/>
      <c r="Q5096" s="16" t="s">
        <v>22277</v>
      </c>
      <c r="R5096" s="11" t="s">
        <v>51</v>
      </c>
      <c r="S5096" s="11" t="s">
        <v>20597</v>
      </c>
      <c r="T5096" s="11"/>
    </row>
    <row x14ac:dyDescent="0.25" r="5097" customHeight="1" ht="19.5">
      <c r="A5097" s="25">
        <v>45210</v>
      </c>
      <c r="B5097" s="11" t="s">
        <v>22278</v>
      </c>
      <c r="C5097" s="11" t="s">
        <v>108</v>
      </c>
      <c r="D5097" s="11"/>
      <c r="E5097" s="13">
        <v>15671063552</v>
      </c>
      <c r="F5097" s="11" t="s">
        <v>22279</v>
      </c>
      <c r="G5097" s="11" t="s">
        <v>115</v>
      </c>
      <c r="H5097" s="11"/>
      <c r="I5097" s="13" t="s">
        <v>486</v>
      </c>
      <c r="J5097" s="11" t="s">
        <v>24</v>
      </c>
      <c r="K5097" s="11" t="s">
        <v>25</v>
      </c>
      <c r="L5097" s="11" t="s">
        <v>39</v>
      </c>
      <c r="M5097" s="11" t="s">
        <v>40</v>
      </c>
      <c r="N5097" s="11" t="s">
        <v>28</v>
      </c>
      <c r="O5097" s="11" t="s">
        <v>29</v>
      </c>
      <c r="P5097" s="11"/>
      <c r="Q5097" s="16" t="s">
        <v>22280</v>
      </c>
      <c r="R5097" s="11" t="s">
        <v>51</v>
      </c>
      <c r="S5097" s="11" t="s">
        <v>22281</v>
      </c>
      <c r="T5097" s="11"/>
    </row>
    <row x14ac:dyDescent="0.25" r="5098" customHeight="1" ht="19.5">
      <c r="A5098" s="25">
        <v>45210</v>
      </c>
      <c r="B5098" s="11" t="s">
        <v>22282</v>
      </c>
      <c r="C5098" s="11" t="s">
        <v>46</v>
      </c>
      <c r="D5098" s="11"/>
      <c r="E5098" s="13">
        <v>13114464064</v>
      </c>
      <c r="F5098" s="11" t="s">
        <v>22283</v>
      </c>
      <c r="G5098" s="11" t="s">
        <v>48</v>
      </c>
      <c r="H5098" s="11"/>
      <c r="I5098" s="13" t="s">
        <v>68</v>
      </c>
      <c r="J5098" s="11" t="s">
        <v>24</v>
      </c>
      <c r="K5098" s="11" t="s">
        <v>25</v>
      </c>
      <c r="L5098" s="11" t="s">
        <v>39</v>
      </c>
      <c r="M5098" s="11" t="s">
        <v>27</v>
      </c>
      <c r="N5098" s="11" t="s">
        <v>28</v>
      </c>
      <c r="O5098" s="11" t="s">
        <v>29</v>
      </c>
      <c r="P5098" s="11"/>
      <c r="Q5098" s="16" t="s">
        <v>22284</v>
      </c>
      <c r="R5098" s="11" t="s">
        <v>51</v>
      </c>
      <c r="S5098" s="11" t="s">
        <v>22285</v>
      </c>
      <c r="T5098" s="11"/>
    </row>
    <row x14ac:dyDescent="0.25" r="5099" customHeight="1" ht="19.5">
      <c r="A5099" s="25">
        <v>45210</v>
      </c>
      <c r="B5099" s="11" t="s">
        <v>22286</v>
      </c>
      <c r="C5099" s="11" t="s">
        <v>239</v>
      </c>
      <c r="D5099" s="11"/>
      <c r="E5099" s="13">
        <v>13114462917</v>
      </c>
      <c r="F5099" s="11" t="s">
        <v>22287</v>
      </c>
      <c r="G5099" s="11" t="s">
        <v>74</v>
      </c>
      <c r="H5099" s="11"/>
      <c r="I5099" s="13" t="s">
        <v>328</v>
      </c>
      <c r="J5099" s="11" t="s">
        <v>24</v>
      </c>
      <c r="K5099" s="11" t="s">
        <v>25</v>
      </c>
      <c r="L5099" s="11" t="s">
        <v>39</v>
      </c>
      <c r="M5099" s="11" t="s">
        <v>40</v>
      </c>
      <c r="N5099" s="11" t="s">
        <v>183</v>
      </c>
      <c r="O5099" s="11" t="s">
        <v>29</v>
      </c>
      <c r="P5099" s="11"/>
      <c r="Q5099" s="16" t="s">
        <v>22288</v>
      </c>
      <c r="R5099" s="11" t="s">
        <v>51</v>
      </c>
      <c r="S5099" s="11" t="s">
        <v>22289</v>
      </c>
      <c r="T5099" s="11"/>
    </row>
    <row x14ac:dyDescent="0.25" r="5100" customHeight="1" ht="19.5">
      <c r="A5100" s="25">
        <v>45210</v>
      </c>
      <c r="B5100" s="11" t="s">
        <v>22290</v>
      </c>
      <c r="C5100" s="11" t="s">
        <v>180</v>
      </c>
      <c r="D5100" s="11"/>
      <c r="E5100" s="13">
        <v>13114458339</v>
      </c>
      <c r="F5100" s="11" t="s">
        <v>22291</v>
      </c>
      <c r="G5100" s="11" t="s">
        <v>115</v>
      </c>
      <c r="H5100" s="11"/>
      <c r="I5100" s="13" t="s">
        <v>110</v>
      </c>
      <c r="J5100" s="11" t="s">
        <v>24</v>
      </c>
      <c r="K5100" s="11" t="s">
        <v>25</v>
      </c>
      <c r="L5100" s="11" t="s">
        <v>39</v>
      </c>
      <c r="M5100" s="11" t="s">
        <v>27</v>
      </c>
      <c r="N5100" s="11" t="s">
        <v>183</v>
      </c>
      <c r="O5100" s="11" t="s">
        <v>29</v>
      </c>
      <c r="P5100" s="11"/>
      <c r="Q5100" s="16" t="s">
        <v>22292</v>
      </c>
      <c r="R5100" s="11" t="s">
        <v>51</v>
      </c>
      <c r="S5100" s="11" t="s">
        <v>22293</v>
      </c>
      <c r="T5100" s="11"/>
    </row>
    <row x14ac:dyDescent="0.25" r="5101" customHeight="1" ht="19.5">
      <c r="A5101" s="25">
        <v>45210</v>
      </c>
      <c r="B5101" s="11" t="s">
        <v>22294</v>
      </c>
      <c r="C5101" s="11" t="s">
        <v>239</v>
      </c>
      <c r="D5101" s="11"/>
      <c r="E5101" s="13">
        <v>13032711905</v>
      </c>
      <c r="F5101" s="11" t="s">
        <v>22295</v>
      </c>
      <c r="G5101" s="11" t="s">
        <v>115</v>
      </c>
      <c r="H5101" s="11"/>
      <c r="I5101" s="13" t="s">
        <v>749</v>
      </c>
      <c r="J5101" s="11" t="s">
        <v>24</v>
      </c>
      <c r="K5101" s="11" t="s">
        <v>25</v>
      </c>
      <c r="L5101" s="11" t="s">
        <v>39</v>
      </c>
      <c r="M5101" s="11" t="s">
        <v>40</v>
      </c>
      <c r="N5101" s="11" t="s">
        <v>183</v>
      </c>
      <c r="O5101" s="11" t="s">
        <v>29</v>
      </c>
      <c r="P5101" s="11"/>
      <c r="Q5101" s="16" t="s">
        <v>22296</v>
      </c>
      <c r="R5101" s="11" t="s">
        <v>51</v>
      </c>
      <c r="S5101" s="17" t="s">
        <v>22297</v>
      </c>
      <c r="T5101" s="11"/>
    </row>
    <row x14ac:dyDescent="0.25" r="5102" customHeight="1" ht="19.5">
      <c r="A5102" s="25">
        <v>45210</v>
      </c>
      <c r="B5102" s="11" t="s">
        <v>22298</v>
      </c>
      <c r="C5102" s="11" t="s">
        <v>180</v>
      </c>
      <c r="D5102" s="11"/>
      <c r="E5102" s="13">
        <v>13197322033</v>
      </c>
      <c r="F5102" s="11" t="s">
        <v>22299</v>
      </c>
      <c r="G5102" s="11" t="s">
        <v>115</v>
      </c>
      <c r="H5102" s="11"/>
      <c r="I5102" s="13" t="s">
        <v>211</v>
      </c>
      <c r="J5102" s="11" t="s">
        <v>24</v>
      </c>
      <c r="K5102" s="11" t="s">
        <v>25</v>
      </c>
      <c r="L5102" s="11" t="s">
        <v>39</v>
      </c>
      <c r="M5102" s="11" t="s">
        <v>27</v>
      </c>
      <c r="N5102" s="11" t="s">
        <v>183</v>
      </c>
      <c r="O5102" s="11" t="s">
        <v>29</v>
      </c>
      <c r="P5102" s="11"/>
      <c r="Q5102" s="16" t="s">
        <v>22300</v>
      </c>
      <c r="R5102" s="11" t="s">
        <v>51</v>
      </c>
      <c r="S5102" s="11" t="s">
        <v>22301</v>
      </c>
      <c r="T5102" s="11"/>
    </row>
    <row x14ac:dyDescent="0.25" r="5103" customHeight="1" ht="19.5">
      <c r="A5103" s="25">
        <v>45210</v>
      </c>
      <c r="B5103" s="11" t="s">
        <v>22302</v>
      </c>
      <c r="C5103" s="11" t="s">
        <v>239</v>
      </c>
      <c r="D5103" s="11"/>
      <c r="E5103" s="13">
        <v>15571751022</v>
      </c>
      <c r="F5103" s="11" t="s">
        <v>22303</v>
      </c>
      <c r="G5103" s="11" t="s">
        <v>115</v>
      </c>
      <c r="H5103" s="11" t="s">
        <v>357</v>
      </c>
      <c r="I5103" s="13" t="s">
        <v>241</v>
      </c>
      <c r="J5103" s="11" t="s">
        <v>24</v>
      </c>
      <c r="K5103" s="11" t="s">
        <v>25</v>
      </c>
      <c r="L5103" s="11" t="s">
        <v>39</v>
      </c>
      <c r="M5103" s="11" t="s">
        <v>27</v>
      </c>
      <c r="N5103" s="11" t="s">
        <v>183</v>
      </c>
      <c r="O5103" s="11" t="s">
        <v>29</v>
      </c>
      <c r="P5103" s="11"/>
      <c r="Q5103" s="16" t="s">
        <v>22304</v>
      </c>
      <c r="R5103" s="11" t="s">
        <v>51</v>
      </c>
      <c r="S5103" s="11" t="s">
        <v>22305</v>
      </c>
      <c r="T5103" s="11"/>
    </row>
    <row x14ac:dyDescent="0.25" r="5104" customHeight="1" ht="19.5">
      <c r="A5104" s="25">
        <v>45210</v>
      </c>
      <c r="B5104" s="11" t="s">
        <v>22306</v>
      </c>
      <c r="C5104" s="11" t="s">
        <v>180</v>
      </c>
      <c r="D5104" s="11"/>
      <c r="E5104" s="13">
        <v>15549295755</v>
      </c>
      <c r="F5104" s="11" t="s">
        <v>22307</v>
      </c>
      <c r="G5104" s="11" t="s">
        <v>115</v>
      </c>
      <c r="H5104" s="11"/>
      <c r="I5104" s="13" t="s">
        <v>254</v>
      </c>
      <c r="J5104" s="11" t="s">
        <v>24</v>
      </c>
      <c r="K5104" s="11" t="s">
        <v>25</v>
      </c>
      <c r="L5104" s="11" t="s">
        <v>39</v>
      </c>
      <c r="M5104" s="11" t="s">
        <v>27</v>
      </c>
      <c r="N5104" s="11" t="s">
        <v>183</v>
      </c>
      <c r="O5104" s="11" t="s">
        <v>29</v>
      </c>
      <c r="P5104" s="11"/>
      <c r="Q5104" s="16" t="s">
        <v>22308</v>
      </c>
      <c r="R5104" s="11" t="s">
        <v>51</v>
      </c>
      <c r="S5104" s="11" t="s">
        <v>22309</v>
      </c>
      <c r="T5104" s="11"/>
    </row>
    <row x14ac:dyDescent="0.25" r="5105" customHeight="1" ht="19.5">
      <c r="A5105" s="25">
        <v>45210</v>
      </c>
      <c r="B5105" s="11" t="s">
        <v>22310</v>
      </c>
      <c r="C5105" s="11" t="s">
        <v>239</v>
      </c>
      <c r="D5105" s="11"/>
      <c r="E5105" s="13">
        <v>15672525232</v>
      </c>
      <c r="F5105" s="11" t="s">
        <v>22311</v>
      </c>
      <c r="G5105" s="11" t="s">
        <v>216</v>
      </c>
      <c r="H5105" s="11"/>
      <c r="I5105" s="13" t="s">
        <v>254</v>
      </c>
      <c r="J5105" s="11" t="s">
        <v>24</v>
      </c>
      <c r="K5105" s="11" t="s">
        <v>25</v>
      </c>
      <c r="L5105" s="11" t="s">
        <v>39</v>
      </c>
      <c r="M5105" s="11" t="s">
        <v>27</v>
      </c>
      <c r="N5105" s="11" t="s">
        <v>183</v>
      </c>
      <c r="O5105" s="11" t="s">
        <v>29</v>
      </c>
      <c r="P5105" s="11"/>
      <c r="Q5105" s="16" t="s">
        <v>22312</v>
      </c>
      <c r="R5105" s="11" t="s">
        <v>51</v>
      </c>
      <c r="S5105" s="11" t="s">
        <v>22313</v>
      </c>
      <c r="T5105" s="11"/>
    </row>
    <row x14ac:dyDescent="0.25" r="5106" customHeight="1" ht="19.5">
      <c r="A5106" s="25">
        <v>45210</v>
      </c>
      <c r="B5106" s="11" t="s">
        <v>22314</v>
      </c>
      <c r="C5106" s="11" t="s">
        <v>239</v>
      </c>
      <c r="D5106" s="11"/>
      <c r="E5106" s="13">
        <v>13032715112</v>
      </c>
      <c r="F5106" s="11" t="s">
        <v>22315</v>
      </c>
      <c r="G5106" s="11" t="s">
        <v>115</v>
      </c>
      <c r="H5106" s="11"/>
      <c r="I5106" s="13" t="s">
        <v>241</v>
      </c>
      <c r="J5106" s="11" t="s">
        <v>24</v>
      </c>
      <c r="K5106" s="11" t="s">
        <v>25</v>
      </c>
      <c r="L5106" s="11" t="s">
        <v>39</v>
      </c>
      <c r="M5106" s="11" t="s">
        <v>27</v>
      </c>
      <c r="N5106" s="11" t="s">
        <v>183</v>
      </c>
      <c r="O5106" s="11" t="s">
        <v>29</v>
      </c>
      <c r="P5106" s="11"/>
      <c r="Q5106" s="16" t="s">
        <v>22316</v>
      </c>
      <c r="R5106" s="11" t="s">
        <v>51</v>
      </c>
      <c r="S5106" s="11" t="s">
        <v>22317</v>
      </c>
      <c r="T5106" s="11"/>
    </row>
    <row x14ac:dyDescent="0.25" r="5107" customHeight="1" ht="19.5">
      <c r="A5107" s="25">
        <v>45210</v>
      </c>
      <c r="B5107" s="11" t="s">
        <v>22318</v>
      </c>
      <c r="C5107" s="11" t="s">
        <v>5363</v>
      </c>
      <c r="D5107" s="11"/>
      <c r="E5107" s="13">
        <v>17671321299</v>
      </c>
      <c r="F5107" s="11" t="s">
        <v>1190</v>
      </c>
      <c r="G5107" s="11" t="s">
        <v>62</v>
      </c>
      <c r="H5107" s="11"/>
      <c r="I5107" s="13" t="s">
        <v>206</v>
      </c>
      <c r="J5107" s="11" t="s">
        <v>24</v>
      </c>
      <c r="K5107" s="11" t="s">
        <v>25</v>
      </c>
      <c r="L5107" s="11" t="s">
        <v>39</v>
      </c>
      <c r="M5107" s="11" t="s">
        <v>40</v>
      </c>
      <c r="N5107" s="11" t="s">
        <v>624</v>
      </c>
      <c r="O5107" s="11" t="s">
        <v>29</v>
      </c>
      <c r="P5107" s="11"/>
      <c r="Q5107" s="16" t="s">
        <v>22319</v>
      </c>
      <c r="R5107" s="11" t="s">
        <v>42</v>
      </c>
      <c r="S5107" s="11" t="s">
        <v>22320</v>
      </c>
      <c r="T5107" s="11" t="s">
        <v>22321</v>
      </c>
    </row>
    <row x14ac:dyDescent="0.25" r="5108" customHeight="1" ht="19.5">
      <c r="A5108" s="25">
        <v>45210</v>
      </c>
      <c r="B5108" s="11" t="s">
        <v>22322</v>
      </c>
      <c r="C5108" s="11" t="s">
        <v>660</v>
      </c>
      <c r="D5108" s="11"/>
      <c r="E5108" s="13">
        <v>13227274576</v>
      </c>
      <c r="F5108" s="11" t="s">
        <v>22323</v>
      </c>
      <c r="G5108" s="11" t="s">
        <v>23</v>
      </c>
      <c r="H5108" s="11" t="s">
        <v>121</v>
      </c>
      <c r="I5108" s="13" t="s">
        <v>254</v>
      </c>
      <c r="J5108" s="11" t="s">
        <v>24</v>
      </c>
      <c r="K5108" s="11" t="s">
        <v>25</v>
      </c>
      <c r="L5108" s="11" t="s">
        <v>39</v>
      </c>
      <c r="M5108" s="11" t="s">
        <v>40</v>
      </c>
      <c r="N5108" s="11" t="s">
        <v>624</v>
      </c>
      <c r="O5108" s="11" t="s">
        <v>29</v>
      </c>
      <c r="P5108" s="11"/>
      <c r="Q5108" s="16" t="s">
        <v>22324</v>
      </c>
      <c r="R5108" s="11" t="s">
        <v>42</v>
      </c>
      <c r="S5108" s="11" t="s">
        <v>22325</v>
      </c>
      <c r="T5108" s="11" t="s">
        <v>22326</v>
      </c>
    </row>
    <row x14ac:dyDescent="0.25" r="5109" customHeight="1" ht="19.5">
      <c r="A5109" s="25">
        <v>45210</v>
      </c>
      <c r="B5109" s="11" t="s">
        <v>22327</v>
      </c>
      <c r="C5109" s="11" t="s">
        <v>3101</v>
      </c>
      <c r="D5109" s="11"/>
      <c r="E5109" s="13">
        <v>17671277381</v>
      </c>
      <c r="F5109" s="11" t="s">
        <v>11594</v>
      </c>
      <c r="G5109" s="11" t="s">
        <v>62</v>
      </c>
      <c r="H5109" s="11"/>
      <c r="I5109" s="13">
        <v>10015</v>
      </c>
      <c r="J5109" s="11" t="s">
        <v>24</v>
      </c>
      <c r="K5109" s="11" t="s">
        <v>172</v>
      </c>
      <c r="L5109" s="11" t="s">
        <v>26</v>
      </c>
      <c r="M5109" s="11" t="s">
        <v>27</v>
      </c>
      <c r="N5109" s="11" t="s">
        <v>28</v>
      </c>
      <c r="O5109" s="11" t="s">
        <v>29</v>
      </c>
      <c r="P5109" s="11"/>
      <c r="Q5109" s="16" t="s">
        <v>22328</v>
      </c>
      <c r="R5109" s="11" t="s">
        <v>31</v>
      </c>
      <c r="S5109" s="11" t="s">
        <v>22329</v>
      </c>
      <c r="T5109" s="11" t="s">
        <v>22330</v>
      </c>
    </row>
    <row x14ac:dyDescent="0.25" r="5110" customHeight="1" ht="19.5">
      <c r="A5110" s="25">
        <v>45210</v>
      </c>
      <c r="B5110" s="11" t="s">
        <v>22331</v>
      </c>
      <c r="C5110" s="11" t="s">
        <v>3305</v>
      </c>
      <c r="D5110" s="11"/>
      <c r="E5110" s="13">
        <v>18871723183</v>
      </c>
      <c r="F5110" s="11" t="s">
        <v>8446</v>
      </c>
      <c r="G5110" s="11" t="s">
        <v>23</v>
      </c>
      <c r="H5110" s="11"/>
      <c r="I5110" s="13">
        <v>10015</v>
      </c>
      <c r="J5110" s="11" t="s">
        <v>24</v>
      </c>
      <c r="K5110" s="11" t="s">
        <v>69</v>
      </c>
      <c r="L5110" s="11" t="s">
        <v>26</v>
      </c>
      <c r="M5110" s="11" t="s">
        <v>40</v>
      </c>
      <c r="N5110" s="11" t="s">
        <v>28</v>
      </c>
      <c r="O5110" s="11" t="s">
        <v>29</v>
      </c>
      <c r="P5110" s="11"/>
      <c r="Q5110" s="16" t="s">
        <v>22332</v>
      </c>
      <c r="R5110" s="11" t="s">
        <v>31</v>
      </c>
      <c r="S5110" s="11" t="s">
        <v>22333</v>
      </c>
      <c r="T5110" s="11" t="s">
        <v>22334</v>
      </c>
    </row>
    <row x14ac:dyDescent="0.25" r="5111" customHeight="1" ht="19.5">
      <c r="A5111" s="25">
        <v>45210</v>
      </c>
      <c r="B5111" s="11" t="s">
        <v>22335</v>
      </c>
      <c r="C5111" s="11" t="s">
        <v>912</v>
      </c>
      <c r="D5111" s="11"/>
      <c r="E5111" s="13">
        <v>13227275855</v>
      </c>
      <c r="F5111" s="11" t="s">
        <v>22336</v>
      </c>
      <c r="G5111" s="11" t="s">
        <v>37</v>
      </c>
      <c r="H5111" s="11" t="s">
        <v>86</v>
      </c>
      <c r="I5111" s="13" t="s">
        <v>68</v>
      </c>
      <c r="J5111" s="11" t="s">
        <v>24</v>
      </c>
      <c r="K5111" s="11" t="s">
        <v>25</v>
      </c>
      <c r="L5111" s="11" t="s">
        <v>39</v>
      </c>
      <c r="M5111" s="11" t="s">
        <v>27</v>
      </c>
      <c r="N5111" s="11" t="s">
        <v>28</v>
      </c>
      <c r="O5111" s="11" t="s">
        <v>29</v>
      </c>
      <c r="P5111" s="11"/>
      <c r="Q5111" s="16" t="s">
        <v>22337</v>
      </c>
      <c r="R5111" s="11" t="s">
        <v>42</v>
      </c>
      <c r="S5111" s="11" t="s">
        <v>22338</v>
      </c>
      <c r="T5111" s="11" t="s">
        <v>22339</v>
      </c>
    </row>
    <row x14ac:dyDescent="0.25" r="5112" customHeight="1" ht="19.5">
      <c r="A5112" s="25">
        <v>45210</v>
      </c>
      <c r="B5112" s="11" t="s">
        <v>22340</v>
      </c>
      <c r="C5112" s="11" t="s">
        <v>880</v>
      </c>
      <c r="D5112" s="11"/>
      <c r="E5112" s="13">
        <v>13207222196</v>
      </c>
      <c r="F5112" s="11" t="s">
        <v>8827</v>
      </c>
      <c r="G5112" s="11" t="s">
        <v>289</v>
      </c>
      <c r="H5112" s="11" t="s">
        <v>98</v>
      </c>
      <c r="I5112" s="13" t="s">
        <v>259</v>
      </c>
      <c r="J5112" s="11" t="s">
        <v>24</v>
      </c>
      <c r="K5112" s="11" t="s">
        <v>25</v>
      </c>
      <c r="L5112" s="11" t="s">
        <v>39</v>
      </c>
      <c r="M5112" s="11" t="s">
        <v>40</v>
      </c>
      <c r="N5112" s="11" t="s">
        <v>28</v>
      </c>
      <c r="O5112" s="11" t="s">
        <v>29</v>
      </c>
      <c r="P5112" s="11"/>
      <c r="Q5112" s="16" t="s">
        <v>22341</v>
      </c>
      <c r="R5112" s="11" t="s">
        <v>42</v>
      </c>
      <c r="S5112" s="11" t="s">
        <v>22342</v>
      </c>
      <c r="T5112" s="11" t="s">
        <v>22343</v>
      </c>
    </row>
    <row x14ac:dyDescent="0.25" r="5113" customHeight="1" ht="19.5">
      <c r="A5113" s="25">
        <v>45210</v>
      </c>
      <c r="B5113" s="11" t="s">
        <v>22344</v>
      </c>
      <c r="C5113" s="11" t="s">
        <v>16042</v>
      </c>
      <c r="D5113" s="11"/>
      <c r="E5113" s="13" t="s">
        <v>22345</v>
      </c>
      <c r="F5113" s="11" t="s">
        <v>20310</v>
      </c>
      <c r="G5113" s="11" t="s">
        <v>74</v>
      </c>
      <c r="H5113" s="11"/>
      <c r="I5113" s="13" t="s">
        <v>352</v>
      </c>
      <c r="J5113" s="11" t="s">
        <v>24</v>
      </c>
      <c r="K5113" s="11" t="s">
        <v>25</v>
      </c>
      <c r="L5113" s="11" t="s">
        <v>39</v>
      </c>
      <c r="M5113" s="11" t="s">
        <v>149</v>
      </c>
      <c r="N5113" s="11" t="s">
        <v>28</v>
      </c>
      <c r="O5113" s="11" t="s">
        <v>29</v>
      </c>
      <c r="P5113" s="11"/>
      <c r="Q5113" s="16" t="s">
        <v>22346</v>
      </c>
      <c r="R5113" s="11" t="s">
        <v>42</v>
      </c>
      <c r="S5113" s="11" t="s">
        <v>22347</v>
      </c>
      <c r="T5113" s="11" t="s">
        <v>22348</v>
      </c>
    </row>
    <row x14ac:dyDescent="0.25" r="5114" customHeight="1" ht="19.5">
      <c r="A5114" s="25">
        <v>45210</v>
      </c>
      <c r="B5114" s="11" t="s">
        <v>22349</v>
      </c>
      <c r="C5114" s="11" t="s">
        <v>12642</v>
      </c>
      <c r="D5114" s="11"/>
      <c r="E5114" s="13">
        <v>13197304518</v>
      </c>
      <c r="F5114" s="11"/>
      <c r="G5114" s="11"/>
      <c r="H5114" s="11" t="s">
        <v>98</v>
      </c>
      <c r="I5114" s="13" t="s">
        <v>272</v>
      </c>
      <c r="J5114" s="11" t="s">
        <v>24</v>
      </c>
      <c r="K5114" s="11" t="s">
        <v>25</v>
      </c>
      <c r="L5114" s="11" t="s">
        <v>39</v>
      </c>
      <c r="M5114" s="11" t="s">
        <v>27</v>
      </c>
      <c r="N5114" s="11" t="s">
        <v>28</v>
      </c>
      <c r="O5114" s="11" t="s">
        <v>29</v>
      </c>
      <c r="P5114" s="11"/>
      <c r="Q5114" s="16" t="s">
        <v>22350</v>
      </c>
      <c r="R5114" s="11" t="s">
        <v>42</v>
      </c>
      <c r="S5114" s="11" t="s">
        <v>22351</v>
      </c>
      <c r="T5114" s="11" t="s">
        <v>22352</v>
      </c>
    </row>
    <row x14ac:dyDescent="0.25" r="5115" customHeight="1" ht="19.5">
      <c r="A5115" s="25">
        <v>45210</v>
      </c>
      <c r="B5115" s="11" t="s">
        <v>22353</v>
      </c>
      <c r="C5115" s="11" t="s">
        <v>2455</v>
      </c>
      <c r="D5115" s="11"/>
      <c r="E5115" s="13">
        <v>13032190160</v>
      </c>
      <c r="F5115" s="11" t="s">
        <v>22354</v>
      </c>
      <c r="G5115" s="11" t="s">
        <v>74</v>
      </c>
      <c r="H5115" s="11"/>
      <c r="I5115" s="13" t="s">
        <v>328</v>
      </c>
      <c r="J5115" s="11" t="s">
        <v>24</v>
      </c>
      <c r="K5115" s="11" t="s">
        <v>25</v>
      </c>
      <c r="L5115" s="11" t="s">
        <v>39</v>
      </c>
      <c r="M5115" s="11" t="s">
        <v>27</v>
      </c>
      <c r="N5115" s="11" t="s">
        <v>28</v>
      </c>
      <c r="O5115" s="11" t="s">
        <v>29</v>
      </c>
      <c r="P5115" s="11"/>
      <c r="Q5115" s="16" t="s">
        <v>22355</v>
      </c>
      <c r="R5115" s="11" t="s">
        <v>42</v>
      </c>
      <c r="S5115" s="11" t="s">
        <v>22356</v>
      </c>
      <c r="T5115" s="11" t="s">
        <v>22357</v>
      </c>
    </row>
    <row x14ac:dyDescent="0.25" r="5116" customHeight="1" ht="19.5">
      <c r="A5116" s="25">
        <v>45210</v>
      </c>
      <c r="B5116" s="11" t="s">
        <v>22358</v>
      </c>
      <c r="C5116" s="11" t="s">
        <v>1138</v>
      </c>
      <c r="D5116" s="11"/>
      <c r="E5116" s="13">
        <v>16671702303</v>
      </c>
      <c r="F5116" s="11" t="s">
        <v>22359</v>
      </c>
      <c r="G5116" s="11" t="s">
        <v>74</v>
      </c>
      <c r="H5116" s="11"/>
      <c r="I5116" s="13" t="s">
        <v>1024</v>
      </c>
      <c r="J5116" s="11" t="s">
        <v>24</v>
      </c>
      <c r="K5116" s="11" t="s">
        <v>25</v>
      </c>
      <c r="L5116" s="11" t="s">
        <v>39</v>
      </c>
      <c r="M5116" s="11" t="s">
        <v>40</v>
      </c>
      <c r="N5116" s="11" t="s">
        <v>28</v>
      </c>
      <c r="O5116" s="11" t="s">
        <v>29</v>
      </c>
      <c r="P5116" s="11"/>
      <c r="Q5116" s="16" t="s">
        <v>22360</v>
      </c>
      <c r="R5116" s="11" t="s">
        <v>42</v>
      </c>
      <c r="S5116" s="11" t="s">
        <v>22361</v>
      </c>
      <c r="T5116" s="11" t="s">
        <v>22362</v>
      </c>
    </row>
    <row x14ac:dyDescent="0.25" r="5117" customHeight="1" ht="19.5">
      <c r="A5117" s="25">
        <v>45210</v>
      </c>
      <c r="B5117" s="11" t="s">
        <v>22363</v>
      </c>
      <c r="C5117" s="11" t="s">
        <v>773</v>
      </c>
      <c r="D5117" s="11"/>
      <c r="E5117" s="13" t="s">
        <v>22364</v>
      </c>
      <c r="F5117" s="11" t="s">
        <v>22365</v>
      </c>
      <c r="G5117" s="11" t="s">
        <v>23</v>
      </c>
      <c r="H5117" s="11"/>
      <c r="I5117" s="13" t="s">
        <v>16881</v>
      </c>
      <c r="J5117" s="11" t="s">
        <v>24</v>
      </c>
      <c r="K5117" s="11" t="s">
        <v>25</v>
      </c>
      <c r="L5117" s="11" t="s">
        <v>39</v>
      </c>
      <c r="M5117" s="11" t="s">
        <v>675</v>
      </c>
      <c r="N5117" s="11" t="s">
        <v>28</v>
      </c>
      <c r="O5117" s="11" t="s">
        <v>29</v>
      </c>
      <c r="P5117" s="11"/>
      <c r="Q5117" s="16" t="s">
        <v>22366</v>
      </c>
      <c r="R5117" s="11" t="s">
        <v>42</v>
      </c>
      <c r="S5117" s="11" t="s">
        <v>22367</v>
      </c>
      <c r="T5117" s="11" t="s">
        <v>22368</v>
      </c>
    </row>
    <row x14ac:dyDescent="0.25" r="5118" customHeight="1" ht="19.5">
      <c r="A5118" s="25">
        <v>45210</v>
      </c>
      <c r="B5118" s="11" t="s">
        <v>22369</v>
      </c>
      <c r="C5118" s="11" t="s">
        <v>5513</v>
      </c>
      <c r="D5118" s="11"/>
      <c r="E5118" s="13">
        <v>15549284267</v>
      </c>
      <c r="F5118" s="11" t="s">
        <v>14556</v>
      </c>
      <c r="G5118" s="11" t="s">
        <v>115</v>
      </c>
      <c r="H5118" s="11"/>
      <c r="I5118" s="13" t="s">
        <v>259</v>
      </c>
      <c r="J5118" s="11" t="s">
        <v>24</v>
      </c>
      <c r="K5118" s="11" t="s">
        <v>25</v>
      </c>
      <c r="L5118" s="11" t="s">
        <v>39</v>
      </c>
      <c r="M5118" s="11" t="s">
        <v>27</v>
      </c>
      <c r="N5118" s="11" t="s">
        <v>28</v>
      </c>
      <c r="O5118" s="11" t="s">
        <v>29</v>
      </c>
      <c r="P5118" s="11"/>
      <c r="Q5118" s="16" t="s">
        <v>21315</v>
      </c>
      <c r="R5118" s="11" t="s">
        <v>42</v>
      </c>
      <c r="S5118" s="11" t="s">
        <v>22370</v>
      </c>
      <c r="T5118" s="11" t="s">
        <v>22371</v>
      </c>
    </row>
    <row x14ac:dyDescent="0.25" r="5119" customHeight="1" ht="19.5">
      <c r="A5119" s="25">
        <v>45210</v>
      </c>
      <c r="B5119" s="11" t="s">
        <v>22372</v>
      </c>
      <c r="C5119" s="11" t="s">
        <v>2414</v>
      </c>
      <c r="D5119" s="11"/>
      <c r="E5119" s="13">
        <v>18674200745</v>
      </c>
      <c r="F5119" s="11" t="s">
        <v>22373</v>
      </c>
      <c r="G5119" s="11" t="s">
        <v>74</v>
      </c>
      <c r="H5119" s="11"/>
      <c r="I5119" s="13" t="s">
        <v>486</v>
      </c>
      <c r="J5119" s="11" t="s">
        <v>24</v>
      </c>
      <c r="K5119" s="11" t="s">
        <v>25</v>
      </c>
      <c r="L5119" s="11" t="s">
        <v>39</v>
      </c>
      <c r="M5119" s="11" t="s">
        <v>40</v>
      </c>
      <c r="N5119" s="11" t="s">
        <v>28</v>
      </c>
      <c r="O5119" s="11" t="s">
        <v>29</v>
      </c>
      <c r="P5119" s="11"/>
      <c r="Q5119" s="16" t="s">
        <v>22374</v>
      </c>
      <c r="R5119" s="11" t="s">
        <v>42</v>
      </c>
      <c r="S5119" s="11" t="s">
        <v>22375</v>
      </c>
      <c r="T5119" s="11" t="s">
        <v>22376</v>
      </c>
    </row>
    <row x14ac:dyDescent="0.25" r="5120" customHeight="1" ht="19.5">
      <c r="A5120" s="25">
        <v>45210</v>
      </c>
      <c r="B5120" s="11" t="s">
        <v>22377</v>
      </c>
      <c r="C5120" s="11" t="s">
        <v>2455</v>
      </c>
      <c r="D5120" s="11"/>
      <c r="E5120" s="13">
        <v>17683708751</v>
      </c>
      <c r="F5120" s="11"/>
      <c r="G5120" s="11"/>
      <c r="H5120" s="11"/>
      <c r="I5120" s="13" t="s">
        <v>154</v>
      </c>
      <c r="J5120" s="11" t="s">
        <v>24</v>
      </c>
      <c r="K5120" s="11" t="s">
        <v>25</v>
      </c>
      <c r="L5120" s="11" t="s">
        <v>39</v>
      </c>
      <c r="M5120" s="11" t="s">
        <v>27</v>
      </c>
      <c r="N5120" s="11" t="s">
        <v>28</v>
      </c>
      <c r="O5120" s="11" t="s">
        <v>29</v>
      </c>
      <c r="P5120" s="11"/>
      <c r="Q5120" s="16" t="s">
        <v>22378</v>
      </c>
      <c r="R5120" s="11" t="s">
        <v>42</v>
      </c>
      <c r="S5120" s="11" t="s">
        <v>22379</v>
      </c>
      <c r="T5120" s="11" t="s">
        <v>22380</v>
      </c>
    </row>
    <row x14ac:dyDescent="0.25" r="5121" customHeight="1" ht="19.5">
      <c r="A5121" s="25">
        <v>45210</v>
      </c>
      <c r="B5121" s="11" t="s">
        <v>22381</v>
      </c>
      <c r="C5121" s="11" t="s">
        <v>6519</v>
      </c>
      <c r="D5121" s="11"/>
      <c r="E5121" s="13">
        <v>15629346115</v>
      </c>
      <c r="F5121" s="11" t="s">
        <v>22382</v>
      </c>
      <c r="G5121" s="11" t="s">
        <v>1873</v>
      </c>
      <c r="H5121" s="11"/>
      <c r="I5121" s="13" t="s">
        <v>615</v>
      </c>
      <c r="J5121" s="11" t="s">
        <v>24</v>
      </c>
      <c r="K5121" s="11" t="s">
        <v>25</v>
      </c>
      <c r="L5121" s="11" t="s">
        <v>39</v>
      </c>
      <c r="M5121" s="11" t="s">
        <v>40</v>
      </c>
      <c r="N5121" s="11" t="s">
        <v>28</v>
      </c>
      <c r="O5121" s="11" t="s">
        <v>29</v>
      </c>
      <c r="P5121" s="11"/>
      <c r="Q5121" s="16" t="s">
        <v>22383</v>
      </c>
      <c r="R5121" s="11" t="s">
        <v>42</v>
      </c>
      <c r="S5121" s="11" t="s">
        <v>22384</v>
      </c>
      <c r="T5121" s="11" t="s">
        <v>22385</v>
      </c>
    </row>
    <row x14ac:dyDescent="0.25" r="5122" customHeight="1" ht="19.5">
      <c r="A5122" s="25">
        <v>45210</v>
      </c>
      <c r="B5122" s="11" t="s">
        <v>22386</v>
      </c>
      <c r="C5122" s="11" t="s">
        <v>13008</v>
      </c>
      <c r="D5122" s="11"/>
      <c r="E5122" s="13">
        <v>18527811991</v>
      </c>
      <c r="F5122" s="11"/>
      <c r="G5122" s="11"/>
      <c r="H5122" s="11"/>
      <c r="I5122" s="13" t="s">
        <v>254</v>
      </c>
      <c r="J5122" s="11" t="s">
        <v>24</v>
      </c>
      <c r="K5122" s="11" t="s">
        <v>25</v>
      </c>
      <c r="L5122" s="11" t="s">
        <v>39</v>
      </c>
      <c r="M5122" s="11" t="s">
        <v>27</v>
      </c>
      <c r="N5122" s="11" t="s">
        <v>28</v>
      </c>
      <c r="O5122" s="11" t="s">
        <v>29</v>
      </c>
      <c r="P5122" s="11"/>
      <c r="Q5122" s="16" t="s">
        <v>22387</v>
      </c>
      <c r="R5122" s="11" t="s">
        <v>42</v>
      </c>
      <c r="S5122" s="11" t="s">
        <v>22388</v>
      </c>
      <c r="T5122" s="11" t="s">
        <v>22389</v>
      </c>
    </row>
    <row x14ac:dyDescent="0.25" r="5123" customHeight="1" ht="19.5">
      <c r="A5123" s="25">
        <v>45210</v>
      </c>
      <c r="B5123" s="11" t="s">
        <v>22390</v>
      </c>
      <c r="C5123" s="11" t="s">
        <v>8341</v>
      </c>
      <c r="D5123" s="11"/>
      <c r="E5123" s="13">
        <v>18671717015</v>
      </c>
      <c r="F5123" s="11" t="s">
        <v>22391</v>
      </c>
      <c r="G5123" s="11" t="s">
        <v>37</v>
      </c>
      <c r="H5123" s="11"/>
      <c r="I5123" s="13" t="s">
        <v>221</v>
      </c>
      <c r="J5123" s="11" t="s">
        <v>24</v>
      </c>
      <c r="K5123" s="11" t="s">
        <v>25</v>
      </c>
      <c r="L5123" s="11" t="s">
        <v>39</v>
      </c>
      <c r="M5123" s="11" t="s">
        <v>40</v>
      </c>
      <c r="N5123" s="11" t="s">
        <v>28</v>
      </c>
      <c r="O5123" s="11" t="s">
        <v>29</v>
      </c>
      <c r="P5123" s="11"/>
      <c r="Q5123" s="16" t="s">
        <v>22392</v>
      </c>
      <c r="R5123" s="11" t="s">
        <v>42</v>
      </c>
      <c r="S5123" s="11" t="s">
        <v>22393</v>
      </c>
      <c r="T5123" s="11" t="s">
        <v>22394</v>
      </c>
    </row>
    <row x14ac:dyDescent="0.25" r="5124" customHeight="1" ht="19.5">
      <c r="A5124" s="25">
        <v>45210</v>
      </c>
      <c r="B5124" s="11" t="s">
        <v>22395</v>
      </c>
      <c r="C5124" s="11" t="s">
        <v>2455</v>
      </c>
      <c r="D5124" s="11"/>
      <c r="E5124" s="13">
        <v>15571721538</v>
      </c>
      <c r="F5124" s="11"/>
      <c r="G5124" s="11"/>
      <c r="H5124" s="11"/>
      <c r="I5124" s="13" t="s">
        <v>796</v>
      </c>
      <c r="J5124" s="11" t="s">
        <v>24</v>
      </c>
      <c r="K5124" s="11" t="s">
        <v>25</v>
      </c>
      <c r="L5124" s="11" t="s">
        <v>39</v>
      </c>
      <c r="M5124" s="11" t="s">
        <v>27</v>
      </c>
      <c r="N5124" s="11" t="s">
        <v>28</v>
      </c>
      <c r="O5124" s="11" t="s">
        <v>29</v>
      </c>
      <c r="P5124" s="11"/>
      <c r="Q5124" s="16" t="s">
        <v>22396</v>
      </c>
      <c r="R5124" s="11" t="s">
        <v>42</v>
      </c>
      <c r="S5124" s="11" t="s">
        <v>22397</v>
      </c>
      <c r="T5124" s="11" t="s">
        <v>22398</v>
      </c>
    </row>
    <row x14ac:dyDescent="0.25" r="5125" customHeight="1" ht="19.5">
      <c r="A5125" s="25">
        <v>45210</v>
      </c>
      <c r="B5125" s="11" t="s">
        <v>22399</v>
      </c>
      <c r="C5125" s="11" t="s">
        <v>2455</v>
      </c>
      <c r="D5125" s="11"/>
      <c r="E5125" s="13">
        <v>15671053837</v>
      </c>
      <c r="F5125" s="11"/>
      <c r="G5125" s="11"/>
      <c r="H5125" s="11"/>
      <c r="I5125" s="13" t="s">
        <v>1914</v>
      </c>
      <c r="J5125" s="11" t="s">
        <v>24</v>
      </c>
      <c r="K5125" s="11" t="s">
        <v>25</v>
      </c>
      <c r="L5125" s="11" t="s">
        <v>39</v>
      </c>
      <c r="M5125" s="11" t="s">
        <v>27</v>
      </c>
      <c r="N5125" s="11" t="s">
        <v>28</v>
      </c>
      <c r="O5125" s="11" t="s">
        <v>29</v>
      </c>
      <c r="P5125" s="11"/>
      <c r="Q5125" s="16" t="s">
        <v>22400</v>
      </c>
      <c r="R5125" s="11" t="s">
        <v>42</v>
      </c>
      <c r="S5125" s="11" t="s">
        <v>22401</v>
      </c>
      <c r="T5125" s="11" t="s">
        <v>22402</v>
      </c>
    </row>
    <row x14ac:dyDescent="0.25" r="5126" customHeight="1" ht="19.5">
      <c r="A5126" s="25">
        <v>45210</v>
      </c>
      <c r="B5126" s="11" t="s">
        <v>22403</v>
      </c>
      <c r="C5126" s="11" t="s">
        <v>545</v>
      </c>
      <c r="D5126" s="11"/>
      <c r="E5126" s="13">
        <v>17671261502</v>
      </c>
      <c r="F5126" s="11" t="s">
        <v>19149</v>
      </c>
      <c r="G5126" s="11" t="s">
        <v>74</v>
      </c>
      <c r="H5126" s="11"/>
      <c r="I5126" s="13" t="s">
        <v>352</v>
      </c>
      <c r="J5126" s="11" t="s">
        <v>24</v>
      </c>
      <c r="K5126" s="11" t="s">
        <v>25</v>
      </c>
      <c r="L5126" s="11" t="s">
        <v>39</v>
      </c>
      <c r="M5126" s="11" t="s">
        <v>40</v>
      </c>
      <c r="N5126" s="11" t="s">
        <v>28</v>
      </c>
      <c r="O5126" s="11" t="s">
        <v>29</v>
      </c>
      <c r="P5126" s="11"/>
      <c r="Q5126" s="16" t="s">
        <v>22404</v>
      </c>
      <c r="R5126" s="11" t="s">
        <v>42</v>
      </c>
      <c r="S5126" s="11" t="s">
        <v>22405</v>
      </c>
      <c r="T5126" s="11" t="s">
        <v>22406</v>
      </c>
    </row>
    <row x14ac:dyDescent="0.25" r="5127" customHeight="1" ht="19.5">
      <c r="A5127" s="25">
        <v>45210</v>
      </c>
      <c r="B5127" s="11" t="s">
        <v>22407</v>
      </c>
      <c r="C5127" s="11" t="s">
        <v>1011</v>
      </c>
      <c r="D5127" s="11"/>
      <c r="E5127" s="13">
        <v>13227279055</v>
      </c>
      <c r="F5127" s="11" t="s">
        <v>22408</v>
      </c>
      <c r="G5127" s="11" t="s">
        <v>289</v>
      </c>
      <c r="H5127" s="11" t="s">
        <v>86</v>
      </c>
      <c r="I5127" s="13" t="s">
        <v>615</v>
      </c>
      <c r="J5127" s="11" t="s">
        <v>24</v>
      </c>
      <c r="K5127" s="11" t="s">
        <v>25</v>
      </c>
      <c r="L5127" s="11" t="s">
        <v>39</v>
      </c>
      <c r="M5127" s="11" t="s">
        <v>40</v>
      </c>
      <c r="N5127" s="11" t="s">
        <v>28</v>
      </c>
      <c r="O5127" s="11" t="s">
        <v>29</v>
      </c>
      <c r="P5127" s="11"/>
      <c r="Q5127" s="16" t="s">
        <v>22409</v>
      </c>
      <c r="R5127" s="11" t="s">
        <v>42</v>
      </c>
      <c r="S5127" s="11" t="s">
        <v>22410</v>
      </c>
      <c r="T5127" s="11" t="s">
        <v>22411</v>
      </c>
    </row>
    <row x14ac:dyDescent="0.25" r="5128" customHeight="1" ht="19.5">
      <c r="A5128" s="25">
        <v>45210</v>
      </c>
      <c r="B5128" s="11" t="s">
        <v>22412</v>
      </c>
      <c r="C5128" s="11" t="s">
        <v>2455</v>
      </c>
      <c r="D5128" s="11"/>
      <c r="E5128" s="13">
        <v>15549399897</v>
      </c>
      <c r="F5128" s="11" t="s">
        <v>6064</v>
      </c>
      <c r="G5128" s="11"/>
      <c r="H5128" s="11"/>
      <c r="I5128" s="13" t="s">
        <v>93</v>
      </c>
      <c r="J5128" s="11" t="s">
        <v>24</v>
      </c>
      <c r="K5128" s="11" t="s">
        <v>25</v>
      </c>
      <c r="L5128" s="11" t="s">
        <v>39</v>
      </c>
      <c r="M5128" s="11" t="s">
        <v>27</v>
      </c>
      <c r="N5128" s="11" t="s">
        <v>28</v>
      </c>
      <c r="O5128" s="11" t="s">
        <v>29</v>
      </c>
      <c r="P5128" s="11"/>
      <c r="Q5128" s="16" t="s">
        <v>22413</v>
      </c>
      <c r="R5128" s="11" t="s">
        <v>42</v>
      </c>
      <c r="S5128" s="11" t="s">
        <v>22414</v>
      </c>
      <c r="T5128" s="11" t="s">
        <v>22415</v>
      </c>
    </row>
    <row x14ac:dyDescent="0.25" r="5129" customHeight="1" ht="19.5">
      <c r="A5129" s="25">
        <v>45210</v>
      </c>
      <c r="B5129" s="11" t="s">
        <v>22416</v>
      </c>
      <c r="C5129" s="11" t="s">
        <v>4459</v>
      </c>
      <c r="D5129" s="11"/>
      <c r="E5129" s="13">
        <v>13098412167</v>
      </c>
      <c r="F5129" s="11" t="s">
        <v>20510</v>
      </c>
      <c r="G5129" s="11" t="s">
        <v>115</v>
      </c>
      <c r="H5129" s="11" t="s">
        <v>98</v>
      </c>
      <c r="I5129" s="13" t="s">
        <v>131</v>
      </c>
      <c r="J5129" s="11" t="s">
        <v>24</v>
      </c>
      <c r="K5129" s="11" t="s">
        <v>25</v>
      </c>
      <c r="L5129" s="11" t="s">
        <v>39</v>
      </c>
      <c r="M5129" s="11" t="s">
        <v>40</v>
      </c>
      <c r="N5129" s="11" t="s">
        <v>28</v>
      </c>
      <c r="O5129" s="11" t="s">
        <v>29</v>
      </c>
      <c r="P5129" s="11"/>
      <c r="Q5129" s="16" t="s">
        <v>22417</v>
      </c>
      <c r="R5129" s="11" t="s">
        <v>42</v>
      </c>
      <c r="S5129" s="11" t="s">
        <v>22418</v>
      </c>
      <c r="T5129" s="11" t="s">
        <v>22419</v>
      </c>
    </row>
    <row x14ac:dyDescent="0.25" r="5130" customHeight="1" ht="19.5">
      <c r="A5130" s="25">
        <v>45210</v>
      </c>
      <c r="B5130" s="11" t="s">
        <v>22420</v>
      </c>
      <c r="C5130" s="11" t="s">
        <v>15052</v>
      </c>
      <c r="D5130" s="11"/>
      <c r="E5130" s="13">
        <v>15697273032</v>
      </c>
      <c r="F5130" s="11" t="s">
        <v>22421</v>
      </c>
      <c r="G5130" s="11" t="s">
        <v>216</v>
      </c>
      <c r="H5130" s="11"/>
      <c r="I5130" s="13" t="s">
        <v>290</v>
      </c>
      <c r="J5130" s="11" t="s">
        <v>24</v>
      </c>
      <c r="K5130" s="11" t="s">
        <v>25</v>
      </c>
      <c r="L5130" s="11" t="s">
        <v>39</v>
      </c>
      <c r="M5130" s="11" t="s">
        <v>27</v>
      </c>
      <c r="N5130" s="11" t="s">
        <v>28</v>
      </c>
      <c r="O5130" s="11" t="s">
        <v>29</v>
      </c>
      <c r="P5130" s="11"/>
      <c r="Q5130" s="16" t="s">
        <v>22422</v>
      </c>
      <c r="R5130" s="11" t="s">
        <v>42</v>
      </c>
      <c r="S5130" s="11" t="s">
        <v>22423</v>
      </c>
      <c r="T5130" s="11" t="s">
        <v>22424</v>
      </c>
    </row>
    <row x14ac:dyDescent="0.25" r="5131" customHeight="1" ht="19.5">
      <c r="A5131" s="25">
        <v>45210</v>
      </c>
      <c r="B5131" s="11" t="s">
        <v>22425</v>
      </c>
      <c r="C5131" s="11" t="s">
        <v>22426</v>
      </c>
      <c r="D5131" s="11"/>
      <c r="E5131" s="13" t="s">
        <v>22427</v>
      </c>
      <c r="F5131" s="11" t="s">
        <v>6064</v>
      </c>
      <c r="G5131" s="11"/>
      <c r="H5131" s="11" t="s">
        <v>98</v>
      </c>
      <c r="I5131" s="13" t="s">
        <v>352</v>
      </c>
      <c r="J5131" s="11" t="s">
        <v>24</v>
      </c>
      <c r="K5131" s="11" t="s">
        <v>25</v>
      </c>
      <c r="L5131" s="11" t="s">
        <v>39</v>
      </c>
      <c r="M5131" s="11" t="s">
        <v>149</v>
      </c>
      <c r="N5131" s="11" t="s">
        <v>28</v>
      </c>
      <c r="O5131" s="11" t="s">
        <v>29</v>
      </c>
      <c r="P5131" s="11"/>
      <c r="Q5131" s="16" t="s">
        <v>22428</v>
      </c>
      <c r="R5131" s="11" t="s">
        <v>42</v>
      </c>
      <c r="S5131" s="11" t="s">
        <v>22429</v>
      </c>
      <c r="T5131" s="11" t="s">
        <v>22430</v>
      </c>
    </row>
    <row x14ac:dyDescent="0.25" r="5132" customHeight="1" ht="19.5">
      <c r="A5132" s="25">
        <v>45210</v>
      </c>
      <c r="B5132" s="11" t="s">
        <v>22431</v>
      </c>
      <c r="C5132" s="11" t="s">
        <v>7274</v>
      </c>
      <c r="D5132" s="11"/>
      <c r="E5132" s="13">
        <v>18672664910</v>
      </c>
      <c r="F5132" s="11" t="s">
        <v>22432</v>
      </c>
      <c r="G5132" s="11" t="s">
        <v>115</v>
      </c>
      <c r="H5132" s="11"/>
      <c r="I5132" s="13" t="s">
        <v>131</v>
      </c>
      <c r="J5132" s="11" t="s">
        <v>24</v>
      </c>
      <c r="K5132" s="11" t="s">
        <v>25</v>
      </c>
      <c r="L5132" s="11" t="s">
        <v>39</v>
      </c>
      <c r="M5132" s="11" t="s">
        <v>27</v>
      </c>
      <c r="N5132" s="11" t="s">
        <v>28</v>
      </c>
      <c r="O5132" s="11" t="s">
        <v>29</v>
      </c>
      <c r="P5132" s="11"/>
      <c r="Q5132" s="16" t="s">
        <v>22433</v>
      </c>
      <c r="R5132" s="11" t="s">
        <v>42</v>
      </c>
      <c r="S5132" s="11" t="s">
        <v>22434</v>
      </c>
      <c r="T5132" s="11" t="s">
        <v>22435</v>
      </c>
    </row>
    <row x14ac:dyDescent="0.25" r="5133" customHeight="1" ht="19.5">
      <c r="A5133" s="25">
        <v>45210</v>
      </c>
      <c r="B5133" s="11" t="s">
        <v>22436</v>
      </c>
      <c r="C5133" s="11" t="s">
        <v>545</v>
      </c>
      <c r="D5133" s="11"/>
      <c r="E5133" s="13">
        <v>18527206482</v>
      </c>
      <c r="F5133" s="11" t="s">
        <v>12036</v>
      </c>
      <c r="G5133" s="11" t="s">
        <v>74</v>
      </c>
      <c r="H5133" s="11"/>
      <c r="I5133" s="13" t="s">
        <v>415</v>
      </c>
      <c r="J5133" s="11" t="s">
        <v>24</v>
      </c>
      <c r="K5133" s="11" t="s">
        <v>25</v>
      </c>
      <c r="L5133" s="11" t="s">
        <v>39</v>
      </c>
      <c r="M5133" s="11" t="s">
        <v>40</v>
      </c>
      <c r="N5133" s="11" t="s">
        <v>28</v>
      </c>
      <c r="O5133" s="11" t="s">
        <v>29</v>
      </c>
      <c r="P5133" s="11"/>
      <c r="Q5133" s="16" t="s">
        <v>22437</v>
      </c>
      <c r="R5133" s="11" t="s">
        <v>42</v>
      </c>
      <c r="S5133" s="11" t="s">
        <v>22438</v>
      </c>
      <c r="T5133" s="11" t="s">
        <v>22439</v>
      </c>
    </row>
    <row x14ac:dyDescent="0.25" r="5134" customHeight="1" ht="19.5">
      <c r="A5134" s="25">
        <v>45210</v>
      </c>
      <c r="B5134" s="11" t="s">
        <v>22440</v>
      </c>
      <c r="C5134" s="11" t="s">
        <v>1289</v>
      </c>
      <c r="D5134" s="11"/>
      <c r="E5134" s="13">
        <v>18572379707</v>
      </c>
      <c r="F5134" s="11" t="s">
        <v>22441</v>
      </c>
      <c r="G5134" s="11" t="s">
        <v>48</v>
      </c>
      <c r="H5134" s="11"/>
      <c r="I5134" s="13" t="s">
        <v>2649</v>
      </c>
      <c r="J5134" s="11" t="s">
        <v>24</v>
      </c>
      <c r="K5134" s="11" t="s">
        <v>25</v>
      </c>
      <c r="L5134" s="11" t="s">
        <v>39</v>
      </c>
      <c r="M5134" s="11" t="s">
        <v>27</v>
      </c>
      <c r="N5134" s="11" t="s">
        <v>28</v>
      </c>
      <c r="O5134" s="11" t="s">
        <v>29</v>
      </c>
      <c r="P5134" s="11"/>
      <c r="Q5134" s="16" t="s">
        <v>22442</v>
      </c>
      <c r="R5134" s="11" t="s">
        <v>42</v>
      </c>
      <c r="S5134" s="11" t="s">
        <v>22443</v>
      </c>
      <c r="T5134" s="11" t="s">
        <v>22444</v>
      </c>
    </row>
    <row x14ac:dyDescent="0.25" r="5135" customHeight="1" ht="19.5">
      <c r="A5135" s="25">
        <v>45210</v>
      </c>
      <c r="B5135" s="11" t="s">
        <v>22445</v>
      </c>
      <c r="C5135" s="11" t="s">
        <v>2455</v>
      </c>
      <c r="D5135" s="11"/>
      <c r="E5135" s="13">
        <v>13197328530</v>
      </c>
      <c r="F5135" s="11"/>
      <c r="G5135" s="11"/>
      <c r="H5135" s="11"/>
      <c r="I5135" s="13" t="s">
        <v>68</v>
      </c>
      <c r="J5135" s="11" t="s">
        <v>24</v>
      </c>
      <c r="K5135" s="11" t="s">
        <v>25</v>
      </c>
      <c r="L5135" s="11" t="s">
        <v>39</v>
      </c>
      <c r="M5135" s="11" t="s">
        <v>27</v>
      </c>
      <c r="N5135" s="11" t="s">
        <v>28</v>
      </c>
      <c r="O5135" s="11" t="s">
        <v>29</v>
      </c>
      <c r="P5135" s="11"/>
      <c r="Q5135" s="16" t="s">
        <v>22446</v>
      </c>
      <c r="R5135" s="11" t="s">
        <v>42</v>
      </c>
      <c r="S5135" s="11" t="s">
        <v>22447</v>
      </c>
      <c r="T5135" s="11" t="s">
        <v>22448</v>
      </c>
    </row>
    <row x14ac:dyDescent="0.25" r="5136" customHeight="1" ht="19.5">
      <c r="A5136" s="25">
        <v>45210</v>
      </c>
      <c r="B5136" s="11" t="s">
        <v>22449</v>
      </c>
      <c r="C5136" s="11" t="s">
        <v>2455</v>
      </c>
      <c r="D5136" s="11"/>
      <c r="E5136" s="13">
        <v>16671000604</v>
      </c>
      <c r="F5136" s="11"/>
      <c r="G5136" s="11"/>
      <c r="H5136" s="11"/>
      <c r="I5136" s="13" t="s">
        <v>844</v>
      </c>
      <c r="J5136" s="11" t="s">
        <v>24</v>
      </c>
      <c r="K5136" s="11" t="s">
        <v>25</v>
      </c>
      <c r="L5136" s="11" t="s">
        <v>39</v>
      </c>
      <c r="M5136" s="11" t="s">
        <v>27</v>
      </c>
      <c r="N5136" s="11" t="s">
        <v>28</v>
      </c>
      <c r="O5136" s="11" t="s">
        <v>29</v>
      </c>
      <c r="P5136" s="11"/>
      <c r="Q5136" s="16" t="s">
        <v>22450</v>
      </c>
      <c r="R5136" s="11" t="s">
        <v>42</v>
      </c>
      <c r="S5136" s="11" t="s">
        <v>22451</v>
      </c>
      <c r="T5136" s="11" t="s">
        <v>22452</v>
      </c>
    </row>
    <row x14ac:dyDescent="0.25" r="5137" customHeight="1" ht="19.5">
      <c r="A5137" s="25">
        <v>45210</v>
      </c>
      <c r="B5137" s="11" t="s">
        <v>22453</v>
      </c>
      <c r="C5137" s="11" t="s">
        <v>5841</v>
      </c>
      <c r="D5137" s="11"/>
      <c r="E5137" s="13">
        <v>13040993031</v>
      </c>
      <c r="F5137" s="11" t="s">
        <v>22454</v>
      </c>
      <c r="G5137" s="11" t="s">
        <v>37</v>
      </c>
      <c r="H5137" s="11"/>
      <c r="I5137" s="13" t="s">
        <v>241</v>
      </c>
      <c r="J5137" s="11" t="s">
        <v>24</v>
      </c>
      <c r="K5137" s="11" t="s">
        <v>25</v>
      </c>
      <c r="L5137" s="11" t="s">
        <v>39</v>
      </c>
      <c r="M5137" s="11" t="s">
        <v>27</v>
      </c>
      <c r="N5137" s="11" t="s">
        <v>28</v>
      </c>
      <c r="O5137" s="11" t="s">
        <v>29</v>
      </c>
      <c r="P5137" s="11"/>
      <c r="Q5137" s="16" t="s">
        <v>22455</v>
      </c>
      <c r="R5137" s="11" t="s">
        <v>42</v>
      </c>
      <c r="S5137" s="11" t="s">
        <v>22456</v>
      </c>
      <c r="T5137" s="11" t="s">
        <v>22457</v>
      </c>
    </row>
    <row x14ac:dyDescent="0.25" r="5138" customHeight="1" ht="19.5">
      <c r="A5138" s="25">
        <v>45210</v>
      </c>
      <c r="B5138" s="11" t="s">
        <v>22458</v>
      </c>
      <c r="C5138" s="11" t="s">
        <v>691</v>
      </c>
      <c r="D5138" s="11"/>
      <c r="E5138" s="13">
        <v>15971633545</v>
      </c>
      <c r="F5138" s="11" t="s">
        <v>8130</v>
      </c>
      <c r="G5138" s="11" t="s">
        <v>48</v>
      </c>
      <c r="H5138" s="11"/>
      <c r="I5138" s="13" t="s">
        <v>136</v>
      </c>
      <c r="J5138" s="11" t="s">
        <v>24</v>
      </c>
      <c r="K5138" s="11" t="s">
        <v>25</v>
      </c>
      <c r="L5138" s="11" t="s">
        <v>39</v>
      </c>
      <c r="M5138" s="11" t="s">
        <v>149</v>
      </c>
      <c r="N5138" s="11" t="s">
        <v>28</v>
      </c>
      <c r="O5138" s="11" t="s">
        <v>29</v>
      </c>
      <c r="P5138" s="11"/>
      <c r="Q5138" s="16" t="s">
        <v>22459</v>
      </c>
      <c r="R5138" s="11" t="s">
        <v>42</v>
      </c>
      <c r="S5138" s="11" t="s">
        <v>22460</v>
      </c>
      <c r="T5138" s="11" t="s">
        <v>22461</v>
      </c>
    </row>
    <row x14ac:dyDescent="0.25" r="5139" customHeight="1" ht="19.5">
      <c r="A5139" s="25">
        <v>45210</v>
      </c>
      <c r="B5139" s="11" t="s">
        <v>22462</v>
      </c>
      <c r="C5139" s="11" t="s">
        <v>16909</v>
      </c>
      <c r="D5139" s="11"/>
      <c r="E5139" s="13">
        <v>15572792408</v>
      </c>
      <c r="F5139" s="11" t="s">
        <v>17425</v>
      </c>
      <c r="G5139" s="11" t="s">
        <v>74</v>
      </c>
      <c r="H5139" s="11"/>
      <c r="I5139" s="13" t="s">
        <v>110</v>
      </c>
      <c r="J5139" s="11" t="s">
        <v>24</v>
      </c>
      <c r="K5139" s="11" t="s">
        <v>25</v>
      </c>
      <c r="L5139" s="11" t="s">
        <v>39</v>
      </c>
      <c r="M5139" s="11" t="s">
        <v>40</v>
      </c>
      <c r="N5139" s="11" t="s">
        <v>28</v>
      </c>
      <c r="O5139" s="11" t="s">
        <v>29</v>
      </c>
      <c r="P5139" s="11"/>
      <c r="Q5139" s="16" t="s">
        <v>22463</v>
      </c>
      <c r="R5139" s="11" t="s">
        <v>42</v>
      </c>
      <c r="S5139" s="11" t="s">
        <v>22464</v>
      </c>
      <c r="T5139" s="11" t="s">
        <v>22465</v>
      </c>
    </row>
    <row x14ac:dyDescent="0.25" r="5140" customHeight="1" ht="19.5">
      <c r="A5140" s="25">
        <v>45210</v>
      </c>
      <c r="B5140" s="11" t="s">
        <v>22466</v>
      </c>
      <c r="C5140" s="11" t="s">
        <v>8341</v>
      </c>
      <c r="D5140" s="11"/>
      <c r="E5140" s="13">
        <v>18671717015</v>
      </c>
      <c r="F5140" s="11" t="s">
        <v>22391</v>
      </c>
      <c r="G5140" s="11" t="s">
        <v>37</v>
      </c>
      <c r="H5140" s="11"/>
      <c r="I5140" s="13">
        <v>10015</v>
      </c>
      <c r="J5140" s="11" t="s">
        <v>24</v>
      </c>
      <c r="K5140" s="11" t="s">
        <v>25</v>
      </c>
      <c r="L5140" s="11" t="s">
        <v>26</v>
      </c>
      <c r="M5140" s="11" t="s">
        <v>27</v>
      </c>
      <c r="N5140" s="11" t="s">
        <v>28</v>
      </c>
      <c r="O5140" s="11" t="s">
        <v>29</v>
      </c>
      <c r="P5140" s="11"/>
      <c r="Q5140" s="16" t="s">
        <v>22467</v>
      </c>
      <c r="R5140" s="11" t="s">
        <v>31</v>
      </c>
      <c r="S5140" s="11" t="s">
        <v>22468</v>
      </c>
      <c r="T5140" s="11" t="s">
        <v>22469</v>
      </c>
    </row>
    <row x14ac:dyDescent="0.25" r="5141" customHeight="1" ht="19.5">
      <c r="A5141" s="25">
        <v>45210</v>
      </c>
      <c r="B5141" s="11" t="s">
        <v>22470</v>
      </c>
      <c r="C5141" s="11" t="s">
        <v>336</v>
      </c>
      <c r="D5141" s="11"/>
      <c r="E5141" s="13">
        <v>18671721351</v>
      </c>
      <c r="F5141" s="11" t="s">
        <v>22471</v>
      </c>
      <c r="G5141" s="11" t="s">
        <v>56</v>
      </c>
      <c r="H5141" s="11" t="s">
        <v>98</v>
      </c>
      <c r="I5141" s="13">
        <v>10015</v>
      </c>
      <c r="J5141" s="11" t="s">
        <v>24</v>
      </c>
      <c r="K5141" s="11" t="s">
        <v>172</v>
      </c>
      <c r="L5141" s="11" t="s">
        <v>26</v>
      </c>
      <c r="M5141" s="11" t="s">
        <v>27</v>
      </c>
      <c r="N5141" s="11" t="s">
        <v>28</v>
      </c>
      <c r="O5141" s="11" t="s">
        <v>29</v>
      </c>
      <c r="P5141" s="11"/>
      <c r="Q5141" s="16" t="s">
        <v>22472</v>
      </c>
      <c r="R5141" s="11" t="s">
        <v>31</v>
      </c>
      <c r="S5141" s="11" t="s">
        <v>22473</v>
      </c>
      <c r="T5141" s="11" t="s">
        <v>22474</v>
      </c>
    </row>
    <row x14ac:dyDescent="0.25" r="5142" customHeight="1" ht="19.5">
      <c r="A5142" s="25">
        <v>45210</v>
      </c>
      <c r="B5142" s="11" t="s">
        <v>22475</v>
      </c>
      <c r="C5142" s="11" t="s">
        <v>691</v>
      </c>
      <c r="D5142" s="11"/>
      <c r="E5142" s="13">
        <v>18671603528</v>
      </c>
      <c r="F5142" s="11" t="s">
        <v>22476</v>
      </c>
      <c r="G5142" s="11" t="s">
        <v>48</v>
      </c>
      <c r="H5142" s="11"/>
      <c r="I5142" s="13">
        <v>10015</v>
      </c>
      <c r="J5142" s="11" t="s">
        <v>24</v>
      </c>
      <c r="K5142" s="11" t="s">
        <v>69</v>
      </c>
      <c r="L5142" s="11" t="s">
        <v>26</v>
      </c>
      <c r="M5142" s="11" t="s">
        <v>27</v>
      </c>
      <c r="N5142" s="11" t="s">
        <v>28</v>
      </c>
      <c r="O5142" s="11" t="s">
        <v>29</v>
      </c>
      <c r="P5142" s="11"/>
      <c r="Q5142" s="16" t="s">
        <v>22477</v>
      </c>
      <c r="R5142" s="11" t="s">
        <v>31</v>
      </c>
      <c r="S5142" s="11" t="s">
        <v>22478</v>
      </c>
      <c r="T5142" s="11" t="s">
        <v>22479</v>
      </c>
    </row>
    <row x14ac:dyDescent="0.25" r="5143" customHeight="1" ht="19.5">
      <c r="A5143" s="25">
        <v>45210</v>
      </c>
      <c r="B5143" s="11" t="s">
        <v>22480</v>
      </c>
      <c r="C5143" s="11" t="s">
        <v>336</v>
      </c>
      <c r="D5143" s="11"/>
      <c r="E5143" s="13">
        <v>13227274576</v>
      </c>
      <c r="F5143" s="11" t="s">
        <v>22323</v>
      </c>
      <c r="G5143" s="11" t="s">
        <v>23</v>
      </c>
      <c r="H5143" s="11" t="s">
        <v>121</v>
      </c>
      <c r="I5143" s="13">
        <v>10015</v>
      </c>
      <c r="J5143" s="11" t="s">
        <v>24</v>
      </c>
      <c r="K5143" s="11" t="s">
        <v>69</v>
      </c>
      <c r="L5143" s="11" t="s">
        <v>26</v>
      </c>
      <c r="M5143" s="11" t="s">
        <v>27</v>
      </c>
      <c r="N5143" s="11" t="s">
        <v>28</v>
      </c>
      <c r="O5143" s="11" t="s">
        <v>29</v>
      </c>
      <c r="P5143" s="11"/>
      <c r="Q5143" s="16" t="s">
        <v>22481</v>
      </c>
      <c r="R5143" s="11" t="s">
        <v>31</v>
      </c>
      <c r="S5143" s="11" t="s">
        <v>22482</v>
      </c>
      <c r="T5143" s="11" t="s">
        <v>22483</v>
      </c>
    </row>
    <row x14ac:dyDescent="0.25" r="5144" customHeight="1" ht="19.5">
      <c r="A5144" s="25">
        <v>45210</v>
      </c>
      <c r="B5144" s="11" t="s">
        <v>22484</v>
      </c>
      <c r="C5144" s="11" t="s">
        <v>1132</v>
      </c>
      <c r="D5144" s="11"/>
      <c r="E5144" s="13">
        <v>15549389925</v>
      </c>
      <c r="F5144" s="11" t="s">
        <v>22485</v>
      </c>
      <c r="G5144" s="11" t="s">
        <v>37</v>
      </c>
      <c r="H5144" s="11"/>
      <c r="I5144" s="13" t="s">
        <v>241</v>
      </c>
      <c r="J5144" s="11" t="s">
        <v>24</v>
      </c>
      <c r="K5144" s="11" t="s">
        <v>25</v>
      </c>
      <c r="L5144" s="11" t="s">
        <v>39</v>
      </c>
      <c r="M5144" s="11" t="s">
        <v>40</v>
      </c>
      <c r="N5144" s="11" t="s">
        <v>183</v>
      </c>
      <c r="O5144" s="11" t="s">
        <v>29</v>
      </c>
      <c r="P5144" s="11"/>
      <c r="Q5144" s="16" t="s">
        <v>22486</v>
      </c>
      <c r="R5144" s="11" t="s">
        <v>51</v>
      </c>
      <c r="S5144" s="11" t="s">
        <v>22487</v>
      </c>
      <c r="T5144" s="11"/>
    </row>
    <row x14ac:dyDescent="0.25" r="5145" customHeight="1" ht="19.5">
      <c r="A5145" s="25">
        <v>45210</v>
      </c>
      <c r="B5145" s="11" t="s">
        <v>22488</v>
      </c>
      <c r="C5145" s="11" t="s">
        <v>660</v>
      </c>
      <c r="D5145" s="11"/>
      <c r="E5145" s="13" t="s">
        <v>22489</v>
      </c>
      <c r="F5145" s="11" t="s">
        <v>22490</v>
      </c>
      <c r="G5145" s="11" t="s">
        <v>115</v>
      </c>
      <c r="H5145" s="11" t="s">
        <v>86</v>
      </c>
      <c r="I5145" s="13" t="s">
        <v>415</v>
      </c>
      <c r="J5145" s="11" t="s">
        <v>24</v>
      </c>
      <c r="K5145" s="11" t="s">
        <v>25</v>
      </c>
      <c r="L5145" s="11" t="s">
        <v>39</v>
      </c>
      <c r="M5145" s="11" t="s">
        <v>40</v>
      </c>
      <c r="N5145" s="11" t="s">
        <v>624</v>
      </c>
      <c r="O5145" s="11" t="s">
        <v>29</v>
      </c>
      <c r="P5145" s="11"/>
      <c r="Q5145" s="16" t="s">
        <v>22491</v>
      </c>
      <c r="R5145" s="11" t="s">
        <v>42</v>
      </c>
      <c r="S5145" s="11" t="s">
        <v>22492</v>
      </c>
      <c r="T5145" s="11"/>
    </row>
    <row x14ac:dyDescent="0.25" r="5146" customHeight="1" ht="19.5">
      <c r="A5146" s="25">
        <v>45210</v>
      </c>
      <c r="B5146" s="11" t="s">
        <v>22493</v>
      </c>
      <c r="C5146" s="11" t="s">
        <v>660</v>
      </c>
      <c r="D5146" s="11"/>
      <c r="E5146" s="13" t="s">
        <v>22494</v>
      </c>
      <c r="F5146" s="11" t="s">
        <v>22495</v>
      </c>
      <c r="G5146" s="11" t="s">
        <v>74</v>
      </c>
      <c r="H5146" s="11" t="s">
        <v>98</v>
      </c>
      <c r="I5146" s="13" t="s">
        <v>590</v>
      </c>
      <c r="J5146" s="11" t="s">
        <v>24</v>
      </c>
      <c r="K5146" s="11" t="s">
        <v>25</v>
      </c>
      <c r="L5146" s="11" t="s">
        <v>39</v>
      </c>
      <c r="M5146" s="11" t="s">
        <v>5264</v>
      </c>
      <c r="N5146" s="11" t="s">
        <v>624</v>
      </c>
      <c r="O5146" s="11" t="s">
        <v>29</v>
      </c>
      <c r="P5146" s="11"/>
      <c r="Q5146" s="16" t="s">
        <v>22496</v>
      </c>
      <c r="R5146" s="11" t="s">
        <v>42</v>
      </c>
      <c r="S5146" s="11" t="s">
        <v>22497</v>
      </c>
      <c r="T5146" s="11"/>
    </row>
    <row x14ac:dyDescent="0.25" r="5147" customHeight="1" ht="19.5">
      <c r="A5147" s="25">
        <v>45210</v>
      </c>
      <c r="B5147" s="11" t="s">
        <v>22498</v>
      </c>
      <c r="C5147" s="11" t="s">
        <v>7648</v>
      </c>
      <c r="D5147" s="11"/>
      <c r="E5147" s="13" t="s">
        <v>20801</v>
      </c>
      <c r="F5147" s="11" t="s">
        <v>20802</v>
      </c>
      <c r="G5147" s="11" t="s">
        <v>74</v>
      </c>
      <c r="H5147" s="11"/>
      <c r="I5147" s="13">
        <v>10015</v>
      </c>
      <c r="J5147" s="11" t="s">
        <v>24</v>
      </c>
      <c r="K5147" s="11" t="s">
        <v>25</v>
      </c>
      <c r="L5147" s="11" t="s">
        <v>26</v>
      </c>
      <c r="M5147" s="11" t="s">
        <v>40</v>
      </c>
      <c r="N5147" s="11" t="s">
        <v>28</v>
      </c>
      <c r="O5147" s="11" t="s">
        <v>29</v>
      </c>
      <c r="P5147" s="11"/>
      <c r="Q5147" s="16" t="s">
        <v>22499</v>
      </c>
      <c r="R5147" s="11" t="s">
        <v>31</v>
      </c>
      <c r="S5147" s="11" t="s">
        <v>22500</v>
      </c>
      <c r="T5147" s="11" t="s">
        <v>22501</v>
      </c>
    </row>
    <row x14ac:dyDescent="0.25" r="5148" customHeight="1" ht="19.5">
      <c r="A5148" s="25">
        <v>45210</v>
      </c>
      <c r="B5148" s="11" t="s">
        <v>22502</v>
      </c>
      <c r="C5148" s="11" t="s">
        <v>3101</v>
      </c>
      <c r="D5148" s="11"/>
      <c r="E5148" s="13">
        <v>13217270881</v>
      </c>
      <c r="F5148" s="11" t="s">
        <v>22503</v>
      </c>
      <c r="G5148" s="11" t="s">
        <v>62</v>
      </c>
      <c r="H5148" s="11"/>
      <c r="I5148" s="13">
        <v>10015</v>
      </c>
      <c r="J5148" s="11" t="s">
        <v>24</v>
      </c>
      <c r="K5148" s="11" t="s">
        <v>172</v>
      </c>
      <c r="L5148" s="11" t="s">
        <v>26</v>
      </c>
      <c r="M5148" s="11" t="s">
        <v>27</v>
      </c>
      <c r="N5148" s="11" t="s">
        <v>28</v>
      </c>
      <c r="O5148" s="11" t="s">
        <v>29</v>
      </c>
      <c r="P5148" s="11"/>
      <c r="Q5148" s="16" t="s">
        <v>22504</v>
      </c>
      <c r="R5148" s="11" t="s">
        <v>31</v>
      </c>
      <c r="S5148" s="11" t="s">
        <v>22505</v>
      </c>
      <c r="T5148" s="11" t="s">
        <v>22506</v>
      </c>
    </row>
    <row x14ac:dyDescent="0.25" r="5149" customHeight="1" ht="19.5">
      <c r="A5149" s="25">
        <v>45210</v>
      </c>
      <c r="B5149" s="11" t="s">
        <v>22507</v>
      </c>
      <c r="C5149" s="11" t="s">
        <v>3061</v>
      </c>
      <c r="D5149" s="11"/>
      <c r="E5149" s="13">
        <v>13227291645</v>
      </c>
      <c r="F5149" s="11" t="s">
        <v>22508</v>
      </c>
      <c r="G5149" s="11" t="s">
        <v>115</v>
      </c>
      <c r="H5149" s="11"/>
      <c r="I5149" s="13">
        <v>10015</v>
      </c>
      <c r="J5149" s="11" t="s">
        <v>24</v>
      </c>
      <c r="K5149" s="11" t="s">
        <v>69</v>
      </c>
      <c r="L5149" s="11" t="s">
        <v>26</v>
      </c>
      <c r="M5149" s="11" t="s">
        <v>27</v>
      </c>
      <c r="N5149" s="11" t="s">
        <v>28</v>
      </c>
      <c r="O5149" s="11" t="s">
        <v>29</v>
      </c>
      <c r="P5149" s="11"/>
      <c r="Q5149" s="16" t="s">
        <v>22509</v>
      </c>
      <c r="R5149" s="11" t="s">
        <v>31</v>
      </c>
      <c r="S5149" s="11" t="s">
        <v>22510</v>
      </c>
      <c r="T5149" s="11" t="s">
        <v>22511</v>
      </c>
    </row>
    <row x14ac:dyDescent="0.25" r="5150" customHeight="1" ht="19.5">
      <c r="A5150" s="25">
        <v>45210</v>
      </c>
      <c r="B5150" s="11" t="s">
        <v>22512</v>
      </c>
      <c r="C5150" s="11" t="s">
        <v>4499</v>
      </c>
      <c r="D5150" s="11"/>
      <c r="E5150" s="13">
        <v>13872547592</v>
      </c>
      <c r="F5150" s="11" t="s">
        <v>15285</v>
      </c>
      <c r="G5150" s="11" t="s">
        <v>23</v>
      </c>
      <c r="H5150" s="11"/>
      <c r="I5150" s="13" t="s">
        <v>3454</v>
      </c>
      <c r="J5150" s="11" t="s">
        <v>24</v>
      </c>
      <c r="K5150" s="11" t="s">
        <v>25</v>
      </c>
      <c r="L5150" s="11" t="s">
        <v>26</v>
      </c>
      <c r="M5150" s="11" t="s">
        <v>40</v>
      </c>
      <c r="N5150" s="11" t="s">
        <v>183</v>
      </c>
      <c r="O5150" s="11" t="s">
        <v>29</v>
      </c>
      <c r="P5150" s="11"/>
      <c r="Q5150" s="16" t="s">
        <v>22513</v>
      </c>
      <c r="R5150" s="11" t="s">
        <v>42</v>
      </c>
      <c r="S5150" s="11" t="s">
        <v>22514</v>
      </c>
      <c r="T5150" s="11"/>
    </row>
    <row x14ac:dyDescent="0.25" r="5151" customHeight="1" ht="19.5">
      <c r="A5151" s="25">
        <v>45210</v>
      </c>
      <c r="B5151" s="11" t="s">
        <v>22515</v>
      </c>
      <c r="C5151" s="11" t="s">
        <v>4499</v>
      </c>
      <c r="D5151" s="11"/>
      <c r="E5151" s="13" t="s">
        <v>22516</v>
      </c>
      <c r="F5151" s="11" t="s">
        <v>22517</v>
      </c>
      <c r="G5151" s="11" t="s">
        <v>74</v>
      </c>
      <c r="H5151" s="11"/>
      <c r="I5151" s="13" t="s">
        <v>221</v>
      </c>
      <c r="J5151" s="11" t="s">
        <v>24</v>
      </c>
      <c r="K5151" s="11" t="s">
        <v>25</v>
      </c>
      <c r="L5151" s="11" t="s">
        <v>39</v>
      </c>
      <c r="M5151" s="11" t="s">
        <v>149</v>
      </c>
      <c r="N5151" s="11" t="s">
        <v>183</v>
      </c>
      <c r="O5151" s="11" t="s">
        <v>29</v>
      </c>
      <c r="P5151" s="11"/>
      <c r="Q5151" s="16" t="s">
        <v>22518</v>
      </c>
      <c r="R5151" s="11" t="s">
        <v>42</v>
      </c>
      <c r="S5151" s="11" t="s">
        <v>22519</v>
      </c>
      <c r="T5151" s="11"/>
    </row>
    <row x14ac:dyDescent="0.25" r="5152" customHeight="1" ht="19.5">
      <c r="A5152" s="25">
        <v>45210</v>
      </c>
      <c r="B5152" s="11" t="s">
        <v>22520</v>
      </c>
      <c r="C5152" s="11" t="s">
        <v>660</v>
      </c>
      <c r="D5152" s="11"/>
      <c r="E5152" s="13" t="s">
        <v>22521</v>
      </c>
      <c r="F5152" s="11" t="s">
        <v>3466</v>
      </c>
      <c r="G5152" s="11" t="s">
        <v>74</v>
      </c>
      <c r="H5152" s="11"/>
      <c r="I5152" s="13" t="s">
        <v>148</v>
      </c>
      <c r="J5152" s="11" t="s">
        <v>24</v>
      </c>
      <c r="K5152" s="11" t="s">
        <v>25</v>
      </c>
      <c r="L5152" s="11" t="s">
        <v>39</v>
      </c>
      <c r="M5152" s="11" t="s">
        <v>149</v>
      </c>
      <c r="N5152" s="11" t="s">
        <v>624</v>
      </c>
      <c r="O5152" s="11" t="s">
        <v>29</v>
      </c>
      <c r="P5152" s="11"/>
      <c r="Q5152" s="16" t="s">
        <v>22522</v>
      </c>
      <c r="R5152" s="11" t="s">
        <v>42</v>
      </c>
      <c r="S5152" s="11" t="s">
        <v>22523</v>
      </c>
      <c r="T5152" s="11" t="s">
        <v>22524</v>
      </c>
    </row>
    <row x14ac:dyDescent="0.25" r="5153" customHeight="1" ht="19.5">
      <c r="A5153" s="25">
        <v>45210</v>
      </c>
      <c r="B5153" s="11" t="s">
        <v>22525</v>
      </c>
      <c r="C5153" s="11" t="s">
        <v>2809</v>
      </c>
      <c r="D5153" s="11"/>
      <c r="E5153" s="13">
        <v>18671739123</v>
      </c>
      <c r="F5153" s="11" t="s">
        <v>22526</v>
      </c>
      <c r="G5153" s="11" t="s">
        <v>56</v>
      </c>
      <c r="H5153" s="11"/>
      <c r="I5153" s="13" t="s">
        <v>2649</v>
      </c>
      <c r="J5153" s="11" t="s">
        <v>24</v>
      </c>
      <c r="K5153" s="11" t="s">
        <v>25</v>
      </c>
      <c r="L5153" s="11" t="s">
        <v>39</v>
      </c>
      <c r="M5153" s="11" t="s">
        <v>40</v>
      </c>
      <c r="N5153" s="11" t="s">
        <v>28</v>
      </c>
      <c r="O5153" s="11" t="s">
        <v>29</v>
      </c>
      <c r="P5153" s="11"/>
      <c r="Q5153" s="16" t="s">
        <v>22527</v>
      </c>
      <c r="R5153" s="11" t="s">
        <v>42</v>
      </c>
      <c r="S5153" s="11" t="s">
        <v>22528</v>
      </c>
      <c r="T5153" s="11" t="s">
        <v>22529</v>
      </c>
    </row>
    <row x14ac:dyDescent="0.25" r="5154" customHeight="1" ht="19.5">
      <c r="A5154" s="25">
        <v>45210</v>
      </c>
      <c r="B5154" s="11" t="s">
        <v>22530</v>
      </c>
      <c r="C5154" s="11" t="s">
        <v>660</v>
      </c>
      <c r="D5154" s="11"/>
      <c r="E5154" s="13" t="s">
        <v>22531</v>
      </c>
      <c r="F5154" s="11" t="s">
        <v>22532</v>
      </c>
      <c r="G5154" s="11" t="s">
        <v>74</v>
      </c>
      <c r="H5154" s="11"/>
      <c r="I5154" s="13" t="s">
        <v>189</v>
      </c>
      <c r="J5154" s="11" t="s">
        <v>24</v>
      </c>
      <c r="K5154" s="11" t="s">
        <v>25</v>
      </c>
      <c r="L5154" s="11" t="s">
        <v>39</v>
      </c>
      <c r="M5154" s="11" t="s">
        <v>149</v>
      </c>
      <c r="N5154" s="11" t="s">
        <v>624</v>
      </c>
      <c r="O5154" s="11" t="s">
        <v>29</v>
      </c>
      <c r="P5154" s="11"/>
      <c r="Q5154" s="16" t="s">
        <v>22533</v>
      </c>
      <c r="R5154" s="11" t="s">
        <v>42</v>
      </c>
      <c r="S5154" s="11" t="s">
        <v>22534</v>
      </c>
      <c r="T5154" s="11" t="s">
        <v>22535</v>
      </c>
    </row>
    <row x14ac:dyDescent="0.25" r="5155" customHeight="1" ht="19.5">
      <c r="A5155" s="25">
        <v>45210</v>
      </c>
      <c r="B5155" s="11" t="s">
        <v>22536</v>
      </c>
      <c r="C5155" s="11" t="s">
        <v>660</v>
      </c>
      <c r="D5155" s="11"/>
      <c r="E5155" s="13" t="s">
        <v>22537</v>
      </c>
      <c r="F5155" s="11" t="s">
        <v>22538</v>
      </c>
      <c r="G5155" s="11" t="s">
        <v>74</v>
      </c>
      <c r="H5155" s="11"/>
      <c r="I5155" s="13" t="s">
        <v>850</v>
      </c>
      <c r="J5155" s="11" t="s">
        <v>24</v>
      </c>
      <c r="K5155" s="11" t="s">
        <v>25</v>
      </c>
      <c r="L5155" s="11" t="s">
        <v>39</v>
      </c>
      <c r="M5155" s="11" t="s">
        <v>149</v>
      </c>
      <c r="N5155" s="11" t="s">
        <v>624</v>
      </c>
      <c r="O5155" s="11" t="s">
        <v>29</v>
      </c>
      <c r="P5155" s="11"/>
      <c r="Q5155" s="16" t="s">
        <v>22539</v>
      </c>
      <c r="R5155" s="11" t="s">
        <v>42</v>
      </c>
      <c r="S5155" s="11" t="s">
        <v>22540</v>
      </c>
      <c r="T5155" s="11" t="s">
        <v>22541</v>
      </c>
    </row>
    <row x14ac:dyDescent="0.25" r="5156" customHeight="1" ht="19.5">
      <c r="A5156" s="25">
        <v>45210</v>
      </c>
      <c r="B5156" s="11" t="s">
        <v>22542</v>
      </c>
      <c r="C5156" s="11" t="s">
        <v>660</v>
      </c>
      <c r="D5156" s="11"/>
      <c r="E5156" s="13" t="s">
        <v>22543</v>
      </c>
      <c r="F5156" s="11" t="s">
        <v>674</v>
      </c>
      <c r="G5156" s="11" t="s">
        <v>74</v>
      </c>
      <c r="H5156" s="11"/>
      <c r="I5156" s="13" t="s">
        <v>290</v>
      </c>
      <c r="J5156" s="11" t="s">
        <v>24</v>
      </c>
      <c r="K5156" s="11" t="s">
        <v>25</v>
      </c>
      <c r="L5156" s="11" t="s">
        <v>39</v>
      </c>
      <c r="M5156" s="11" t="s">
        <v>149</v>
      </c>
      <c r="N5156" s="11" t="s">
        <v>624</v>
      </c>
      <c r="O5156" s="11" t="s">
        <v>29</v>
      </c>
      <c r="P5156" s="11"/>
      <c r="Q5156" s="16" t="s">
        <v>22544</v>
      </c>
      <c r="R5156" s="11" t="s">
        <v>42</v>
      </c>
      <c r="S5156" s="11" t="s">
        <v>22545</v>
      </c>
      <c r="T5156" s="11" t="s">
        <v>22546</v>
      </c>
    </row>
    <row x14ac:dyDescent="0.25" r="5157" customHeight="1" ht="19.5">
      <c r="A5157" s="25">
        <v>45210</v>
      </c>
      <c r="B5157" s="11" t="s">
        <v>22547</v>
      </c>
      <c r="C5157" s="11" t="s">
        <v>660</v>
      </c>
      <c r="D5157" s="11"/>
      <c r="E5157" s="13" t="s">
        <v>22548</v>
      </c>
      <c r="F5157" s="11" t="s">
        <v>22549</v>
      </c>
      <c r="G5157" s="11" t="s">
        <v>74</v>
      </c>
      <c r="H5157" s="11"/>
      <c r="I5157" s="13" t="s">
        <v>3454</v>
      </c>
      <c r="J5157" s="11" t="s">
        <v>24</v>
      </c>
      <c r="K5157" s="11" t="s">
        <v>25</v>
      </c>
      <c r="L5157" s="11" t="s">
        <v>26</v>
      </c>
      <c r="M5157" s="11" t="s">
        <v>149</v>
      </c>
      <c r="N5157" s="11" t="s">
        <v>624</v>
      </c>
      <c r="O5157" s="11" t="s">
        <v>29</v>
      </c>
      <c r="P5157" s="11"/>
      <c r="Q5157" s="16" t="s">
        <v>22550</v>
      </c>
      <c r="R5157" s="11" t="s">
        <v>42</v>
      </c>
      <c r="S5157" s="11" t="s">
        <v>22551</v>
      </c>
      <c r="T5157" s="11" t="s">
        <v>22552</v>
      </c>
    </row>
    <row x14ac:dyDescent="0.25" r="5158" customHeight="1" ht="19.5">
      <c r="A5158" s="25">
        <v>45210</v>
      </c>
      <c r="B5158" s="11" t="s">
        <v>22553</v>
      </c>
      <c r="C5158" s="11" t="s">
        <v>660</v>
      </c>
      <c r="D5158" s="11"/>
      <c r="E5158" s="13" t="s">
        <v>19214</v>
      </c>
      <c r="F5158" s="11" t="s">
        <v>19215</v>
      </c>
      <c r="G5158" s="11" t="s">
        <v>37</v>
      </c>
      <c r="H5158" s="11"/>
      <c r="I5158" s="13" t="s">
        <v>87</v>
      </c>
      <c r="J5158" s="11" t="s">
        <v>24</v>
      </c>
      <c r="K5158" s="11" t="s">
        <v>25</v>
      </c>
      <c r="L5158" s="11" t="s">
        <v>39</v>
      </c>
      <c r="M5158" s="11" t="s">
        <v>40</v>
      </c>
      <c r="N5158" s="11" t="s">
        <v>624</v>
      </c>
      <c r="O5158" s="11" t="s">
        <v>29</v>
      </c>
      <c r="P5158" s="11"/>
      <c r="Q5158" s="16" t="s">
        <v>22554</v>
      </c>
      <c r="R5158" s="11" t="s">
        <v>42</v>
      </c>
      <c r="S5158" s="11" t="s">
        <v>22555</v>
      </c>
      <c r="T5158" s="11" t="s">
        <v>22556</v>
      </c>
    </row>
    <row x14ac:dyDescent="0.25" r="5159" customHeight="1" ht="19.5">
      <c r="A5159" s="25">
        <v>45210</v>
      </c>
      <c r="B5159" s="11" t="s">
        <v>22557</v>
      </c>
      <c r="C5159" s="11" t="s">
        <v>660</v>
      </c>
      <c r="D5159" s="11"/>
      <c r="E5159" s="13" t="s">
        <v>22558</v>
      </c>
      <c r="F5159" s="11" t="s">
        <v>22559</v>
      </c>
      <c r="G5159" s="11" t="s">
        <v>74</v>
      </c>
      <c r="H5159" s="11"/>
      <c r="I5159" s="13" t="s">
        <v>148</v>
      </c>
      <c r="J5159" s="11" t="s">
        <v>24</v>
      </c>
      <c r="K5159" s="11" t="s">
        <v>25</v>
      </c>
      <c r="L5159" s="11" t="s">
        <v>39</v>
      </c>
      <c r="M5159" s="11" t="s">
        <v>149</v>
      </c>
      <c r="N5159" s="11" t="s">
        <v>624</v>
      </c>
      <c r="O5159" s="11" t="s">
        <v>29</v>
      </c>
      <c r="P5159" s="11"/>
      <c r="Q5159" s="16" t="s">
        <v>22560</v>
      </c>
      <c r="R5159" s="11" t="s">
        <v>42</v>
      </c>
      <c r="S5159" s="11" t="s">
        <v>22561</v>
      </c>
      <c r="T5159" s="11" t="s">
        <v>22562</v>
      </c>
    </row>
    <row x14ac:dyDescent="0.25" r="5160" customHeight="1" ht="19.5">
      <c r="A5160" s="25">
        <v>45210</v>
      </c>
      <c r="B5160" s="11" t="s">
        <v>22563</v>
      </c>
      <c r="C5160" s="11" t="s">
        <v>660</v>
      </c>
      <c r="D5160" s="11"/>
      <c r="E5160" s="13" t="s">
        <v>22564</v>
      </c>
      <c r="F5160" s="11" t="s">
        <v>22565</v>
      </c>
      <c r="G5160" s="11" t="s">
        <v>74</v>
      </c>
      <c r="H5160" s="11"/>
      <c r="I5160" s="13" t="s">
        <v>148</v>
      </c>
      <c r="J5160" s="11" t="s">
        <v>24</v>
      </c>
      <c r="K5160" s="11" t="s">
        <v>25</v>
      </c>
      <c r="L5160" s="11" t="s">
        <v>39</v>
      </c>
      <c r="M5160" s="11" t="s">
        <v>149</v>
      </c>
      <c r="N5160" s="11" t="s">
        <v>624</v>
      </c>
      <c r="O5160" s="11" t="s">
        <v>29</v>
      </c>
      <c r="P5160" s="11"/>
      <c r="Q5160" s="16" t="s">
        <v>22566</v>
      </c>
      <c r="R5160" s="11" t="s">
        <v>42</v>
      </c>
      <c r="S5160" s="11" t="s">
        <v>22567</v>
      </c>
      <c r="T5160" s="11" t="s">
        <v>22568</v>
      </c>
    </row>
    <row x14ac:dyDescent="0.25" r="5161" customHeight="1" ht="19.5">
      <c r="A5161" s="25">
        <v>45210</v>
      </c>
      <c r="B5161" s="11" t="s">
        <v>22569</v>
      </c>
      <c r="C5161" s="11" t="s">
        <v>6443</v>
      </c>
      <c r="D5161" s="11"/>
      <c r="E5161" s="13">
        <v>13135807347</v>
      </c>
      <c r="F5161" s="11" t="s">
        <v>22570</v>
      </c>
      <c r="G5161" s="11" t="s">
        <v>289</v>
      </c>
      <c r="H5161" s="11"/>
      <c r="I5161" s="13" t="s">
        <v>81</v>
      </c>
      <c r="J5161" s="11" t="s">
        <v>24</v>
      </c>
      <c r="K5161" s="11" t="s">
        <v>25</v>
      </c>
      <c r="L5161" s="11" t="s">
        <v>39</v>
      </c>
      <c r="M5161" s="11" t="s">
        <v>40</v>
      </c>
      <c r="N5161" s="11" t="s">
        <v>183</v>
      </c>
      <c r="O5161" s="11" t="s">
        <v>29</v>
      </c>
      <c r="P5161" s="11"/>
      <c r="Q5161" s="16" t="s">
        <v>22571</v>
      </c>
      <c r="R5161" s="11" t="s">
        <v>42</v>
      </c>
      <c r="S5161" s="11" t="s">
        <v>22572</v>
      </c>
      <c r="T5161" s="11" t="s">
        <v>22573</v>
      </c>
    </row>
    <row x14ac:dyDescent="0.25" r="5162" customHeight="1" ht="19.5">
      <c r="A5162" s="25">
        <v>45210</v>
      </c>
      <c r="B5162" s="11" t="s">
        <v>22574</v>
      </c>
      <c r="C5162" s="11" t="s">
        <v>3101</v>
      </c>
      <c r="D5162" s="11"/>
      <c r="E5162" s="13">
        <v>13227274004</v>
      </c>
      <c r="F5162" s="11" t="s">
        <v>22575</v>
      </c>
      <c r="G5162" s="11" t="s">
        <v>115</v>
      </c>
      <c r="H5162" s="11"/>
      <c r="I5162" s="13">
        <v>10015</v>
      </c>
      <c r="J5162" s="11" t="s">
        <v>24</v>
      </c>
      <c r="K5162" s="11" t="s">
        <v>69</v>
      </c>
      <c r="L5162" s="11" t="s">
        <v>26</v>
      </c>
      <c r="M5162" s="11" t="s">
        <v>27</v>
      </c>
      <c r="N5162" s="11" t="s">
        <v>28</v>
      </c>
      <c r="O5162" s="11" t="s">
        <v>29</v>
      </c>
      <c r="P5162" s="11"/>
      <c r="Q5162" s="16" t="s">
        <v>22576</v>
      </c>
      <c r="R5162" s="11" t="s">
        <v>31</v>
      </c>
      <c r="S5162" s="11" t="s">
        <v>22577</v>
      </c>
      <c r="T5162" s="11" t="s">
        <v>22578</v>
      </c>
    </row>
    <row x14ac:dyDescent="0.25" r="5163" customHeight="1" ht="19.5">
      <c r="A5163" s="25">
        <v>45210</v>
      </c>
      <c r="B5163" s="11" t="s">
        <v>22579</v>
      </c>
      <c r="C5163" s="11" t="s">
        <v>660</v>
      </c>
      <c r="D5163" s="11"/>
      <c r="E5163" s="13" t="s">
        <v>22580</v>
      </c>
      <c r="F5163" s="11" t="s">
        <v>22581</v>
      </c>
      <c r="G5163" s="11" t="s">
        <v>74</v>
      </c>
      <c r="H5163" s="11" t="s">
        <v>86</v>
      </c>
      <c r="I5163" s="13" t="s">
        <v>148</v>
      </c>
      <c r="J5163" s="11" t="s">
        <v>24</v>
      </c>
      <c r="K5163" s="11" t="s">
        <v>25</v>
      </c>
      <c r="L5163" s="11" t="s">
        <v>39</v>
      </c>
      <c r="M5163" s="11" t="s">
        <v>149</v>
      </c>
      <c r="N5163" s="11" t="s">
        <v>624</v>
      </c>
      <c r="O5163" s="11" t="s">
        <v>29</v>
      </c>
      <c r="P5163" s="11"/>
      <c r="Q5163" s="16" t="s">
        <v>22582</v>
      </c>
      <c r="R5163" s="11" t="s">
        <v>42</v>
      </c>
      <c r="S5163" s="11" t="s">
        <v>22583</v>
      </c>
      <c r="T5163" s="11" t="s">
        <v>22584</v>
      </c>
    </row>
    <row x14ac:dyDescent="0.25" r="5164" customHeight="1" ht="19.5">
      <c r="A5164" s="25">
        <v>45210</v>
      </c>
      <c r="B5164" s="11" t="s">
        <v>22585</v>
      </c>
      <c r="C5164" s="11" t="s">
        <v>6374</v>
      </c>
      <c r="D5164" s="11"/>
      <c r="E5164" s="13">
        <v>15572782032</v>
      </c>
      <c r="F5164" s="11" t="s">
        <v>22586</v>
      </c>
      <c r="G5164" s="11" t="s">
        <v>48</v>
      </c>
      <c r="H5164" s="11" t="s">
        <v>98</v>
      </c>
      <c r="I5164" s="13" t="s">
        <v>615</v>
      </c>
      <c r="J5164" s="11" t="s">
        <v>24</v>
      </c>
      <c r="K5164" s="11" t="s">
        <v>25</v>
      </c>
      <c r="L5164" s="11" t="s">
        <v>39</v>
      </c>
      <c r="M5164" s="11" t="s">
        <v>40</v>
      </c>
      <c r="N5164" s="11" t="s">
        <v>28</v>
      </c>
      <c r="O5164" s="11" t="s">
        <v>29</v>
      </c>
      <c r="P5164" s="11"/>
      <c r="Q5164" s="16" t="s">
        <v>22587</v>
      </c>
      <c r="R5164" s="11" t="s">
        <v>42</v>
      </c>
      <c r="S5164" s="11" t="s">
        <v>22588</v>
      </c>
      <c r="T5164" s="11" t="s">
        <v>22589</v>
      </c>
    </row>
    <row x14ac:dyDescent="0.25" r="5165" customHeight="1" ht="19.5">
      <c r="A5165" s="25">
        <v>45210</v>
      </c>
      <c r="B5165" s="11" t="s">
        <v>22590</v>
      </c>
      <c r="C5165" s="11" t="s">
        <v>336</v>
      </c>
      <c r="D5165" s="11"/>
      <c r="E5165" s="13">
        <v>13085163149</v>
      </c>
      <c r="F5165" s="11" t="s">
        <v>22538</v>
      </c>
      <c r="G5165" s="11" t="s">
        <v>115</v>
      </c>
      <c r="H5165" s="11"/>
      <c r="I5165" s="13">
        <v>10015</v>
      </c>
      <c r="J5165" s="11" t="s">
        <v>24</v>
      </c>
      <c r="K5165" s="11" t="s">
        <v>69</v>
      </c>
      <c r="L5165" s="11" t="s">
        <v>26</v>
      </c>
      <c r="M5165" s="11" t="s">
        <v>27</v>
      </c>
      <c r="N5165" s="11" t="s">
        <v>28</v>
      </c>
      <c r="O5165" s="11" t="s">
        <v>29</v>
      </c>
      <c r="P5165" s="11"/>
      <c r="Q5165" s="16" t="s">
        <v>22591</v>
      </c>
      <c r="R5165" s="11" t="s">
        <v>31</v>
      </c>
      <c r="S5165" s="11" t="s">
        <v>22592</v>
      </c>
      <c r="T5165" s="11" t="s">
        <v>22593</v>
      </c>
    </row>
    <row x14ac:dyDescent="0.25" r="5166" customHeight="1" ht="19.5">
      <c r="A5166" s="25">
        <v>45210</v>
      </c>
      <c r="B5166" s="11" t="s">
        <v>22594</v>
      </c>
      <c r="C5166" s="11" t="s">
        <v>660</v>
      </c>
      <c r="D5166" s="11"/>
      <c r="E5166" s="13" t="s">
        <v>22595</v>
      </c>
      <c r="F5166" s="11" t="s">
        <v>22596</v>
      </c>
      <c r="G5166" s="11" t="s">
        <v>74</v>
      </c>
      <c r="H5166" s="11"/>
      <c r="I5166" s="13" t="s">
        <v>352</v>
      </c>
      <c r="J5166" s="11" t="s">
        <v>24</v>
      </c>
      <c r="K5166" s="11" t="s">
        <v>25</v>
      </c>
      <c r="L5166" s="11" t="s">
        <v>39</v>
      </c>
      <c r="M5166" s="11" t="s">
        <v>149</v>
      </c>
      <c r="N5166" s="11" t="s">
        <v>624</v>
      </c>
      <c r="O5166" s="11" t="s">
        <v>29</v>
      </c>
      <c r="P5166" s="11"/>
      <c r="Q5166" s="16" t="s">
        <v>22597</v>
      </c>
      <c r="R5166" s="11" t="s">
        <v>42</v>
      </c>
      <c r="S5166" s="11" t="s">
        <v>22598</v>
      </c>
      <c r="T5166" s="11" t="s">
        <v>22599</v>
      </c>
    </row>
    <row x14ac:dyDescent="0.25" r="5167" customHeight="1" ht="19.5">
      <c r="A5167" s="25">
        <v>45210</v>
      </c>
      <c r="B5167" s="11" t="s">
        <v>22600</v>
      </c>
      <c r="C5167" s="11" t="s">
        <v>6314</v>
      </c>
      <c r="D5167" s="11"/>
      <c r="E5167" s="13" t="s">
        <v>22601</v>
      </c>
      <c r="F5167" s="11" t="s">
        <v>22602</v>
      </c>
      <c r="G5167" s="11" t="s">
        <v>74</v>
      </c>
      <c r="H5167" s="11"/>
      <c r="I5167" s="13" t="s">
        <v>148</v>
      </c>
      <c r="J5167" s="11" t="s">
        <v>24</v>
      </c>
      <c r="K5167" s="11" t="s">
        <v>25</v>
      </c>
      <c r="L5167" s="11" t="s">
        <v>39</v>
      </c>
      <c r="M5167" s="11" t="s">
        <v>149</v>
      </c>
      <c r="N5167" s="11" t="s">
        <v>28</v>
      </c>
      <c r="O5167" s="11" t="s">
        <v>29</v>
      </c>
      <c r="P5167" s="11"/>
      <c r="Q5167" s="16" t="s">
        <v>22603</v>
      </c>
      <c r="R5167" s="11" t="s">
        <v>42</v>
      </c>
      <c r="S5167" s="11" t="s">
        <v>22604</v>
      </c>
      <c r="T5167" s="11" t="s">
        <v>22605</v>
      </c>
    </row>
    <row x14ac:dyDescent="0.25" r="5168" customHeight="1" ht="19.5">
      <c r="A5168" s="25">
        <v>45210</v>
      </c>
      <c r="B5168" s="11" t="s">
        <v>22606</v>
      </c>
      <c r="C5168" s="11" t="s">
        <v>4336</v>
      </c>
      <c r="D5168" s="11"/>
      <c r="E5168" s="13">
        <v>13177093462</v>
      </c>
      <c r="F5168" s="11" t="s">
        <v>13208</v>
      </c>
      <c r="G5168" s="11" t="s">
        <v>48</v>
      </c>
      <c r="H5168" s="11"/>
      <c r="I5168" s="13">
        <v>10015</v>
      </c>
      <c r="J5168" s="11" t="s">
        <v>24</v>
      </c>
      <c r="K5168" s="11" t="s">
        <v>69</v>
      </c>
      <c r="L5168" s="11" t="s">
        <v>26</v>
      </c>
      <c r="M5168" s="11" t="s">
        <v>27</v>
      </c>
      <c r="N5168" s="11" t="s">
        <v>28</v>
      </c>
      <c r="O5168" s="11" t="s">
        <v>29</v>
      </c>
      <c r="P5168" s="11"/>
      <c r="Q5168" s="16" t="s">
        <v>22607</v>
      </c>
      <c r="R5168" s="11" t="s">
        <v>31</v>
      </c>
      <c r="S5168" s="11" t="s">
        <v>22608</v>
      </c>
      <c r="T5168" s="11" t="s">
        <v>22609</v>
      </c>
    </row>
    <row x14ac:dyDescent="0.25" r="5169" customHeight="1" ht="19.5">
      <c r="A5169" s="25">
        <v>45210</v>
      </c>
      <c r="B5169" s="11" t="s">
        <v>22610</v>
      </c>
      <c r="C5169" s="11" t="s">
        <v>22611</v>
      </c>
      <c r="D5169" s="11"/>
      <c r="E5169" s="13">
        <v>13886718437</v>
      </c>
      <c r="F5169" s="11"/>
      <c r="G5169" s="11"/>
      <c r="H5169" s="11"/>
      <c r="I5169" s="13" t="s">
        <v>259</v>
      </c>
      <c r="J5169" s="11" t="s">
        <v>24</v>
      </c>
      <c r="K5169" s="11" t="s">
        <v>25</v>
      </c>
      <c r="L5169" s="11" t="s">
        <v>39</v>
      </c>
      <c r="M5169" s="11" t="s">
        <v>27</v>
      </c>
      <c r="N5169" s="11" t="s">
        <v>624</v>
      </c>
      <c r="O5169" s="11" t="s">
        <v>29</v>
      </c>
      <c r="P5169" s="11"/>
      <c r="Q5169" s="16" t="s">
        <v>22612</v>
      </c>
      <c r="R5169" s="11" t="s">
        <v>42</v>
      </c>
      <c r="S5169" s="11" t="s">
        <v>22613</v>
      </c>
      <c r="T5169" s="11"/>
    </row>
    <row x14ac:dyDescent="0.25" r="5170" customHeight="1" ht="19.5">
      <c r="A5170" s="25">
        <v>45210</v>
      </c>
      <c r="B5170" s="11" t="s">
        <v>22614</v>
      </c>
      <c r="C5170" s="11" t="s">
        <v>5811</v>
      </c>
      <c r="D5170" s="11"/>
      <c r="E5170" s="13">
        <v>13114461099</v>
      </c>
      <c r="F5170" s="11" t="s">
        <v>22615</v>
      </c>
      <c r="G5170" s="11" t="s">
        <v>74</v>
      </c>
      <c r="H5170" s="11"/>
      <c r="I5170" s="13" t="s">
        <v>63</v>
      </c>
      <c r="J5170" s="11" t="s">
        <v>24</v>
      </c>
      <c r="K5170" s="11" t="s">
        <v>25</v>
      </c>
      <c r="L5170" s="11" t="s">
        <v>39</v>
      </c>
      <c r="M5170" s="11" t="s">
        <v>40</v>
      </c>
      <c r="N5170" s="11" t="s">
        <v>28</v>
      </c>
      <c r="O5170" s="11" t="s">
        <v>29</v>
      </c>
      <c r="P5170" s="11"/>
      <c r="Q5170" s="16" t="s">
        <v>22616</v>
      </c>
      <c r="R5170" s="11" t="s">
        <v>42</v>
      </c>
      <c r="S5170" s="11" t="s">
        <v>22617</v>
      </c>
      <c r="T5170" s="11"/>
    </row>
    <row x14ac:dyDescent="0.25" r="5171" customHeight="1" ht="19.5">
      <c r="A5171" s="25">
        <v>45210</v>
      </c>
      <c r="B5171" s="11" t="s">
        <v>22618</v>
      </c>
      <c r="C5171" s="11" t="s">
        <v>8350</v>
      </c>
      <c r="D5171" s="11"/>
      <c r="E5171" s="13">
        <v>15572720208</v>
      </c>
      <c r="F5171" s="11" t="s">
        <v>22619</v>
      </c>
      <c r="G5171" s="11" t="s">
        <v>37</v>
      </c>
      <c r="H5171" s="11" t="s">
        <v>86</v>
      </c>
      <c r="I5171" s="13" t="s">
        <v>486</v>
      </c>
      <c r="J5171" s="11" t="s">
        <v>24</v>
      </c>
      <c r="K5171" s="11" t="s">
        <v>25</v>
      </c>
      <c r="L5171" s="11" t="s">
        <v>39</v>
      </c>
      <c r="M5171" s="11" t="s">
        <v>40</v>
      </c>
      <c r="N5171" s="11" t="s">
        <v>28</v>
      </c>
      <c r="O5171" s="11" t="s">
        <v>29</v>
      </c>
      <c r="P5171" s="11"/>
      <c r="Q5171" s="16" t="s">
        <v>22620</v>
      </c>
      <c r="R5171" s="11" t="s">
        <v>42</v>
      </c>
      <c r="S5171" s="11" t="s">
        <v>22621</v>
      </c>
      <c r="T5171" s="11"/>
    </row>
    <row x14ac:dyDescent="0.25" r="5172" customHeight="1" ht="19.5">
      <c r="A5172" s="25">
        <v>45210</v>
      </c>
      <c r="B5172" s="11" t="s">
        <v>22622</v>
      </c>
      <c r="C5172" s="11" t="s">
        <v>5811</v>
      </c>
      <c r="D5172" s="11"/>
      <c r="E5172" s="13">
        <v>15549345646</v>
      </c>
      <c r="F5172" s="11" t="s">
        <v>22623</v>
      </c>
      <c r="G5172" s="11" t="s">
        <v>62</v>
      </c>
      <c r="H5172" s="11"/>
      <c r="I5172" s="13" t="s">
        <v>136</v>
      </c>
      <c r="J5172" s="11" t="s">
        <v>24</v>
      </c>
      <c r="K5172" s="11" t="s">
        <v>25</v>
      </c>
      <c r="L5172" s="11" t="s">
        <v>39</v>
      </c>
      <c r="M5172" s="11" t="s">
        <v>27</v>
      </c>
      <c r="N5172" s="11" t="s">
        <v>28</v>
      </c>
      <c r="O5172" s="11" t="s">
        <v>29</v>
      </c>
      <c r="P5172" s="11"/>
      <c r="Q5172" s="16" t="s">
        <v>22624</v>
      </c>
      <c r="R5172" s="11" t="s">
        <v>42</v>
      </c>
      <c r="S5172" s="11" t="s">
        <v>22625</v>
      </c>
      <c r="T5172" s="11" t="s">
        <v>22626</v>
      </c>
    </row>
    <row x14ac:dyDescent="0.25" r="5173" customHeight="1" ht="19.5">
      <c r="A5173" s="25">
        <v>45210</v>
      </c>
      <c r="B5173" s="11" t="s">
        <v>22627</v>
      </c>
      <c r="C5173" s="11" t="s">
        <v>8350</v>
      </c>
      <c r="D5173" s="11"/>
      <c r="E5173" s="13">
        <v>18571009793</v>
      </c>
      <c r="F5173" s="11" t="s">
        <v>20945</v>
      </c>
      <c r="G5173" s="11" t="s">
        <v>62</v>
      </c>
      <c r="H5173" s="11"/>
      <c r="I5173" s="13" t="s">
        <v>615</v>
      </c>
      <c r="J5173" s="11" t="s">
        <v>24</v>
      </c>
      <c r="K5173" s="11" t="s">
        <v>69</v>
      </c>
      <c r="L5173" s="11" t="s">
        <v>39</v>
      </c>
      <c r="M5173" s="11" t="s">
        <v>40</v>
      </c>
      <c r="N5173" s="11" t="s">
        <v>28</v>
      </c>
      <c r="O5173" s="11" t="s">
        <v>29</v>
      </c>
      <c r="P5173" s="11"/>
      <c r="Q5173" s="16" t="s">
        <v>21937</v>
      </c>
      <c r="R5173" s="11" t="s">
        <v>42</v>
      </c>
      <c r="S5173" s="11" t="s">
        <v>22628</v>
      </c>
      <c r="T5173" s="11" t="s">
        <v>22629</v>
      </c>
    </row>
    <row x14ac:dyDescent="0.25" r="5174" customHeight="1" ht="19.5">
      <c r="A5174" s="25">
        <v>45211</v>
      </c>
      <c r="B5174" s="11" t="s">
        <v>22630</v>
      </c>
      <c r="C5174" s="11" t="s">
        <v>4767</v>
      </c>
      <c r="D5174" s="11"/>
      <c r="E5174" s="13">
        <v>15671028118</v>
      </c>
      <c r="F5174" s="11" t="s">
        <v>2972</v>
      </c>
      <c r="G5174" s="11" t="s">
        <v>37</v>
      </c>
      <c r="H5174" s="11"/>
      <c r="I5174" s="13" t="s">
        <v>226</v>
      </c>
      <c r="J5174" s="11" t="s">
        <v>24</v>
      </c>
      <c r="K5174" s="11" t="s">
        <v>25</v>
      </c>
      <c r="L5174" s="11" t="s">
        <v>39</v>
      </c>
      <c r="M5174" s="11" t="s">
        <v>40</v>
      </c>
      <c r="N5174" s="11" t="s">
        <v>4770</v>
      </c>
      <c r="O5174" s="11" t="s">
        <v>29</v>
      </c>
      <c r="P5174" s="11"/>
      <c r="Q5174" s="16" t="s">
        <v>22631</v>
      </c>
      <c r="R5174" s="11" t="s">
        <v>4769</v>
      </c>
      <c r="S5174" s="11" t="s">
        <v>22632</v>
      </c>
      <c r="T5174" s="11"/>
    </row>
    <row x14ac:dyDescent="0.25" r="5175" customHeight="1" ht="19.5">
      <c r="A5175" s="25">
        <v>45211</v>
      </c>
      <c r="B5175" s="11" t="s">
        <v>22633</v>
      </c>
      <c r="C5175" s="11" t="s">
        <v>698</v>
      </c>
      <c r="D5175" s="11"/>
      <c r="E5175" s="13" t="s">
        <v>22634</v>
      </c>
      <c r="F5175" s="11" t="s">
        <v>22635</v>
      </c>
      <c r="G5175" s="11" t="s">
        <v>171</v>
      </c>
      <c r="H5175" s="11" t="s">
        <v>130</v>
      </c>
      <c r="I5175" s="13" t="s">
        <v>104</v>
      </c>
      <c r="J5175" s="11" t="s">
        <v>24</v>
      </c>
      <c r="K5175" s="11" t="s">
        <v>25</v>
      </c>
      <c r="L5175" s="11" t="s">
        <v>39</v>
      </c>
      <c r="M5175" s="11" t="s">
        <v>27</v>
      </c>
      <c r="N5175" s="11" t="s">
        <v>28</v>
      </c>
      <c r="O5175" s="11" t="s">
        <v>29</v>
      </c>
      <c r="P5175" s="11"/>
      <c r="Q5175" s="16" t="s">
        <v>22636</v>
      </c>
      <c r="R5175" s="11" t="s">
        <v>42</v>
      </c>
      <c r="S5175" s="11" t="s">
        <v>22637</v>
      </c>
      <c r="T5175" s="11" t="s">
        <v>22638</v>
      </c>
    </row>
    <row x14ac:dyDescent="0.25" r="5176" customHeight="1" ht="19.5">
      <c r="A5176" s="25">
        <v>45211</v>
      </c>
      <c r="B5176" s="11" t="s">
        <v>22639</v>
      </c>
      <c r="C5176" s="11" t="s">
        <v>545</v>
      </c>
      <c r="D5176" s="11"/>
      <c r="E5176" s="13">
        <v>17671275364</v>
      </c>
      <c r="F5176" s="11" t="s">
        <v>22640</v>
      </c>
      <c r="G5176" s="11" t="s">
        <v>37</v>
      </c>
      <c r="H5176" s="11" t="s">
        <v>98</v>
      </c>
      <c r="I5176" s="13" t="s">
        <v>99</v>
      </c>
      <c r="J5176" s="11" t="s">
        <v>24</v>
      </c>
      <c r="K5176" s="11" t="s">
        <v>25</v>
      </c>
      <c r="L5176" s="11" t="s">
        <v>39</v>
      </c>
      <c r="M5176" s="11" t="s">
        <v>27</v>
      </c>
      <c r="N5176" s="11" t="s">
        <v>28</v>
      </c>
      <c r="O5176" s="11" t="s">
        <v>29</v>
      </c>
      <c r="P5176" s="11"/>
      <c r="Q5176" s="16" t="s">
        <v>22641</v>
      </c>
      <c r="R5176" s="11" t="s">
        <v>42</v>
      </c>
      <c r="S5176" s="11" t="s">
        <v>22642</v>
      </c>
      <c r="T5176" s="11" t="s">
        <v>22643</v>
      </c>
    </row>
    <row x14ac:dyDescent="0.25" r="5177" customHeight="1" ht="19.5">
      <c r="A5177" s="25">
        <v>45211</v>
      </c>
      <c r="B5177" s="11" t="s">
        <v>22644</v>
      </c>
      <c r="C5177" s="11" t="s">
        <v>660</v>
      </c>
      <c r="D5177" s="11"/>
      <c r="E5177" s="13">
        <v>15572753447</v>
      </c>
      <c r="F5177" s="11" t="s">
        <v>22645</v>
      </c>
      <c r="G5177" s="11" t="s">
        <v>171</v>
      </c>
      <c r="H5177" s="11"/>
      <c r="I5177" s="13" t="s">
        <v>259</v>
      </c>
      <c r="J5177" s="11" t="s">
        <v>24</v>
      </c>
      <c r="K5177" s="11" t="s">
        <v>25</v>
      </c>
      <c r="L5177" s="11" t="s">
        <v>39</v>
      </c>
      <c r="M5177" s="11" t="s">
        <v>27</v>
      </c>
      <c r="N5177" s="11" t="s">
        <v>624</v>
      </c>
      <c r="O5177" s="11" t="s">
        <v>29</v>
      </c>
      <c r="P5177" s="11"/>
      <c r="Q5177" s="16" t="s">
        <v>22646</v>
      </c>
      <c r="R5177" s="11" t="s">
        <v>42</v>
      </c>
      <c r="S5177" s="11" t="s">
        <v>22647</v>
      </c>
      <c r="T5177" s="11" t="s">
        <v>22648</v>
      </c>
    </row>
    <row x14ac:dyDescent="0.25" r="5178" customHeight="1" ht="19.5">
      <c r="A5178" s="25">
        <v>45211</v>
      </c>
      <c r="B5178" s="11" t="s">
        <v>22649</v>
      </c>
      <c r="C5178" s="11" t="s">
        <v>169</v>
      </c>
      <c r="D5178" s="11"/>
      <c r="E5178" s="13">
        <v>13177069942</v>
      </c>
      <c r="F5178" s="11" t="s">
        <v>22650</v>
      </c>
      <c r="G5178" s="11" t="s">
        <v>48</v>
      </c>
      <c r="H5178" s="11" t="s">
        <v>357</v>
      </c>
      <c r="I5178" s="13" t="s">
        <v>381</v>
      </c>
      <c r="J5178" s="11" t="s">
        <v>24</v>
      </c>
      <c r="K5178" s="11" t="s">
        <v>25</v>
      </c>
      <c r="L5178" s="11" t="s">
        <v>39</v>
      </c>
      <c r="M5178" s="11" t="s">
        <v>40</v>
      </c>
      <c r="N5178" s="11" t="s">
        <v>28</v>
      </c>
      <c r="O5178" s="11" t="s">
        <v>29</v>
      </c>
      <c r="P5178" s="11"/>
      <c r="Q5178" s="16" t="s">
        <v>22651</v>
      </c>
      <c r="R5178" s="11" t="s">
        <v>42</v>
      </c>
      <c r="S5178" s="11" t="s">
        <v>22652</v>
      </c>
      <c r="T5178" s="11" t="s">
        <v>22653</v>
      </c>
    </row>
    <row x14ac:dyDescent="0.25" r="5179" customHeight="1" ht="19.5">
      <c r="A5179" s="25">
        <v>45211</v>
      </c>
      <c r="B5179" s="11" t="s">
        <v>22654</v>
      </c>
      <c r="C5179" s="11" t="s">
        <v>336</v>
      </c>
      <c r="D5179" s="11"/>
      <c r="E5179" s="13">
        <v>19107213421</v>
      </c>
      <c r="F5179" s="11" t="s">
        <v>22655</v>
      </c>
      <c r="G5179" s="11" t="s">
        <v>48</v>
      </c>
      <c r="H5179" s="11"/>
      <c r="I5179" s="13">
        <v>10015</v>
      </c>
      <c r="J5179" s="11" t="s">
        <v>24</v>
      </c>
      <c r="K5179" s="11" t="s">
        <v>69</v>
      </c>
      <c r="L5179" s="11" t="s">
        <v>26</v>
      </c>
      <c r="M5179" s="11" t="s">
        <v>27</v>
      </c>
      <c r="N5179" s="11" t="s">
        <v>28</v>
      </c>
      <c r="O5179" s="11" t="s">
        <v>29</v>
      </c>
      <c r="P5179" s="11"/>
      <c r="Q5179" s="16" t="s">
        <v>22656</v>
      </c>
      <c r="R5179" s="11" t="s">
        <v>31</v>
      </c>
      <c r="S5179" s="11" t="s">
        <v>22657</v>
      </c>
      <c r="T5179" s="11" t="s">
        <v>22658</v>
      </c>
    </row>
    <row x14ac:dyDescent="0.25" r="5180" customHeight="1" ht="19.5">
      <c r="A5180" s="25">
        <v>45211</v>
      </c>
      <c r="B5180" s="11" t="s">
        <v>22659</v>
      </c>
      <c r="C5180" s="11" t="s">
        <v>1537</v>
      </c>
      <c r="D5180" s="11"/>
      <c r="E5180" s="13">
        <v>13032708484</v>
      </c>
      <c r="F5180" s="11" t="s">
        <v>22660</v>
      </c>
      <c r="G5180" s="11" t="s">
        <v>115</v>
      </c>
      <c r="H5180" s="11"/>
      <c r="I5180" s="13" t="s">
        <v>93</v>
      </c>
      <c r="J5180" s="11" t="s">
        <v>24</v>
      </c>
      <c r="K5180" s="11" t="s">
        <v>25</v>
      </c>
      <c r="L5180" s="11" t="s">
        <v>39</v>
      </c>
      <c r="M5180" s="11" t="s">
        <v>40</v>
      </c>
      <c r="N5180" s="11" t="s">
        <v>28</v>
      </c>
      <c r="O5180" s="11" t="s">
        <v>29</v>
      </c>
      <c r="P5180" s="11"/>
      <c r="Q5180" s="16" t="s">
        <v>22661</v>
      </c>
      <c r="R5180" s="11" t="s">
        <v>42</v>
      </c>
      <c r="S5180" s="11" t="s">
        <v>22662</v>
      </c>
      <c r="T5180" s="11" t="s">
        <v>22663</v>
      </c>
    </row>
    <row x14ac:dyDescent="0.25" r="5181" customHeight="1" ht="19.5">
      <c r="A5181" s="25">
        <v>45211</v>
      </c>
      <c r="B5181" s="11" t="s">
        <v>22664</v>
      </c>
      <c r="C5181" s="11" t="s">
        <v>1537</v>
      </c>
      <c r="D5181" s="11"/>
      <c r="E5181" s="13">
        <v>13177077786</v>
      </c>
      <c r="F5181" s="11" t="s">
        <v>22665</v>
      </c>
      <c r="G5181" s="11" t="s">
        <v>37</v>
      </c>
      <c r="H5181" s="11"/>
      <c r="I5181" s="13" t="s">
        <v>182</v>
      </c>
      <c r="J5181" s="11" t="s">
        <v>24</v>
      </c>
      <c r="K5181" s="11" t="s">
        <v>25</v>
      </c>
      <c r="L5181" s="11" t="s">
        <v>39</v>
      </c>
      <c r="M5181" s="11" t="s">
        <v>27</v>
      </c>
      <c r="N5181" s="11" t="s">
        <v>28</v>
      </c>
      <c r="O5181" s="11" t="s">
        <v>29</v>
      </c>
      <c r="P5181" s="11"/>
      <c r="Q5181" s="16" t="s">
        <v>22666</v>
      </c>
      <c r="R5181" s="11" t="s">
        <v>42</v>
      </c>
      <c r="S5181" s="11" t="s">
        <v>22667</v>
      </c>
      <c r="T5181" s="11" t="s">
        <v>22668</v>
      </c>
    </row>
    <row x14ac:dyDescent="0.25" r="5182" customHeight="1" ht="19.5">
      <c r="A5182" s="25">
        <v>45211</v>
      </c>
      <c r="B5182" s="11" t="s">
        <v>22669</v>
      </c>
      <c r="C5182" s="11" t="s">
        <v>691</v>
      </c>
      <c r="D5182" s="11"/>
      <c r="E5182" s="13">
        <v>18064232506</v>
      </c>
      <c r="F5182" s="11" t="s">
        <v>22670</v>
      </c>
      <c r="G5182" s="11" t="s">
        <v>48</v>
      </c>
      <c r="H5182" s="11"/>
      <c r="I5182" s="13" t="s">
        <v>844</v>
      </c>
      <c r="J5182" s="11" t="s">
        <v>24</v>
      </c>
      <c r="K5182" s="11" t="s">
        <v>25</v>
      </c>
      <c r="L5182" s="11" t="s">
        <v>39</v>
      </c>
      <c r="M5182" s="11" t="s">
        <v>40</v>
      </c>
      <c r="N5182" s="11" t="s">
        <v>28</v>
      </c>
      <c r="O5182" s="11" t="s">
        <v>29</v>
      </c>
      <c r="P5182" s="11"/>
      <c r="Q5182" s="16" t="s">
        <v>22671</v>
      </c>
      <c r="R5182" s="11" t="s">
        <v>42</v>
      </c>
      <c r="S5182" s="11" t="s">
        <v>22672</v>
      </c>
      <c r="T5182" s="11" t="s">
        <v>22673</v>
      </c>
    </row>
    <row x14ac:dyDescent="0.25" r="5183" customHeight="1" ht="19.5">
      <c r="A5183" s="25">
        <v>45211</v>
      </c>
      <c r="B5183" s="11" t="s">
        <v>22674</v>
      </c>
      <c r="C5183" s="11" t="s">
        <v>180</v>
      </c>
      <c r="D5183" s="11"/>
      <c r="E5183" s="13">
        <v>13177086979</v>
      </c>
      <c r="F5183" s="11" t="s">
        <v>4785</v>
      </c>
      <c r="G5183" s="11" t="s">
        <v>37</v>
      </c>
      <c r="H5183" s="11" t="s">
        <v>130</v>
      </c>
      <c r="I5183" s="13" t="s">
        <v>1024</v>
      </c>
      <c r="J5183" s="11" t="s">
        <v>24</v>
      </c>
      <c r="K5183" s="11" t="s">
        <v>25</v>
      </c>
      <c r="L5183" s="11" t="s">
        <v>39</v>
      </c>
      <c r="M5183" s="11" t="s">
        <v>40</v>
      </c>
      <c r="N5183" s="11" t="s">
        <v>183</v>
      </c>
      <c r="O5183" s="11" t="s">
        <v>29</v>
      </c>
      <c r="P5183" s="11"/>
      <c r="Q5183" s="16" t="s">
        <v>22675</v>
      </c>
      <c r="R5183" s="11" t="s">
        <v>42</v>
      </c>
      <c r="S5183" s="11" t="s">
        <v>22676</v>
      </c>
      <c r="T5183" s="11" t="s">
        <v>22677</v>
      </c>
    </row>
    <row x14ac:dyDescent="0.25" r="5184" customHeight="1" ht="19.5">
      <c r="A5184" s="25">
        <v>45211</v>
      </c>
      <c r="B5184" s="11" t="s">
        <v>22678</v>
      </c>
      <c r="C5184" s="11" t="s">
        <v>2708</v>
      </c>
      <c r="D5184" s="11"/>
      <c r="E5184" s="13">
        <v>13197319995</v>
      </c>
      <c r="F5184" s="11" t="s">
        <v>22679</v>
      </c>
      <c r="G5184" s="11" t="s">
        <v>56</v>
      </c>
      <c r="H5184" s="11"/>
      <c r="I5184" s="13" t="s">
        <v>352</v>
      </c>
      <c r="J5184" s="11" t="s">
        <v>24</v>
      </c>
      <c r="K5184" s="11" t="s">
        <v>25</v>
      </c>
      <c r="L5184" s="11" t="s">
        <v>39</v>
      </c>
      <c r="M5184" s="11" t="s">
        <v>40</v>
      </c>
      <c r="N5184" s="11" t="s">
        <v>28</v>
      </c>
      <c r="O5184" s="11" t="s">
        <v>29</v>
      </c>
      <c r="P5184" s="11"/>
      <c r="Q5184" s="16" t="s">
        <v>22680</v>
      </c>
      <c r="R5184" s="11" t="s">
        <v>42</v>
      </c>
      <c r="S5184" s="11" t="s">
        <v>22681</v>
      </c>
      <c r="T5184" s="11" t="s">
        <v>13338</v>
      </c>
    </row>
    <row x14ac:dyDescent="0.25" r="5185" customHeight="1" ht="19.5">
      <c r="A5185" s="25">
        <v>45211</v>
      </c>
      <c r="B5185" s="11" t="s">
        <v>22682</v>
      </c>
      <c r="C5185" s="11" t="s">
        <v>6684</v>
      </c>
      <c r="D5185" s="11"/>
      <c r="E5185" s="13">
        <v>18671711581</v>
      </c>
      <c r="F5185" s="11" t="s">
        <v>22683</v>
      </c>
      <c r="G5185" s="11" t="s">
        <v>56</v>
      </c>
      <c r="H5185" s="11" t="s">
        <v>121</v>
      </c>
      <c r="I5185" s="13" t="s">
        <v>38</v>
      </c>
      <c r="J5185" s="11" t="s">
        <v>24</v>
      </c>
      <c r="K5185" s="11" t="s">
        <v>25</v>
      </c>
      <c r="L5185" s="11" t="s">
        <v>39</v>
      </c>
      <c r="M5185" s="11" t="s">
        <v>40</v>
      </c>
      <c r="N5185" s="11" t="s">
        <v>183</v>
      </c>
      <c r="O5185" s="11" t="s">
        <v>29</v>
      </c>
      <c r="P5185" s="11"/>
      <c r="Q5185" s="16" t="s">
        <v>22684</v>
      </c>
      <c r="R5185" s="11" t="s">
        <v>42</v>
      </c>
      <c r="S5185" s="11" t="s">
        <v>22685</v>
      </c>
      <c r="T5185" s="11"/>
    </row>
    <row x14ac:dyDescent="0.25" r="5186" customHeight="1" ht="19.5">
      <c r="A5186" s="25">
        <v>45211</v>
      </c>
      <c r="B5186" s="11" t="s">
        <v>22686</v>
      </c>
      <c r="C5186" s="11" t="s">
        <v>6684</v>
      </c>
      <c r="D5186" s="11"/>
      <c r="E5186" s="13">
        <v>13135827716</v>
      </c>
      <c r="F5186" s="11" t="s">
        <v>22687</v>
      </c>
      <c r="G5186" s="11" t="s">
        <v>115</v>
      </c>
      <c r="H5186" s="11"/>
      <c r="I5186" s="13" t="s">
        <v>272</v>
      </c>
      <c r="J5186" s="11" t="s">
        <v>24</v>
      </c>
      <c r="K5186" s="11" t="s">
        <v>25</v>
      </c>
      <c r="L5186" s="11" t="s">
        <v>39</v>
      </c>
      <c r="M5186" s="11" t="s">
        <v>27</v>
      </c>
      <c r="N5186" s="11" t="s">
        <v>183</v>
      </c>
      <c r="O5186" s="11" t="s">
        <v>29</v>
      </c>
      <c r="P5186" s="11"/>
      <c r="Q5186" s="16" t="s">
        <v>22688</v>
      </c>
      <c r="R5186" s="11" t="s">
        <v>42</v>
      </c>
      <c r="S5186" s="11" t="s">
        <v>22689</v>
      </c>
      <c r="T5186" s="11"/>
    </row>
    <row x14ac:dyDescent="0.25" r="5187" customHeight="1" ht="19.5">
      <c r="A5187" s="25">
        <v>45211</v>
      </c>
      <c r="B5187" s="11" t="s">
        <v>22690</v>
      </c>
      <c r="C5187" s="11" t="s">
        <v>7403</v>
      </c>
      <c r="D5187" s="11"/>
      <c r="E5187" s="13">
        <v>13114469801</v>
      </c>
      <c r="F5187" s="11" t="s">
        <v>22691</v>
      </c>
      <c r="G5187" s="11" t="s">
        <v>62</v>
      </c>
      <c r="H5187" s="11" t="s">
        <v>130</v>
      </c>
      <c r="I5187" s="13" t="s">
        <v>381</v>
      </c>
      <c r="J5187" s="11" t="s">
        <v>24</v>
      </c>
      <c r="K5187" s="11" t="s">
        <v>25</v>
      </c>
      <c r="L5187" s="11" t="s">
        <v>39</v>
      </c>
      <c r="M5187" s="11" t="s">
        <v>27</v>
      </c>
      <c r="N5187" s="11" t="s">
        <v>28</v>
      </c>
      <c r="O5187" s="11" t="s">
        <v>29</v>
      </c>
      <c r="P5187" s="11"/>
      <c r="Q5187" s="16" t="s">
        <v>22692</v>
      </c>
      <c r="R5187" s="11" t="s">
        <v>42</v>
      </c>
      <c r="S5187" s="11" t="s">
        <v>22693</v>
      </c>
      <c r="T5187" s="11"/>
    </row>
    <row x14ac:dyDescent="0.25" r="5188" customHeight="1" ht="19.5">
      <c r="A5188" s="25">
        <v>45211</v>
      </c>
      <c r="B5188" s="11" t="s">
        <v>22694</v>
      </c>
      <c r="C5188" s="11" t="s">
        <v>2703</v>
      </c>
      <c r="D5188" s="11"/>
      <c r="E5188" s="13">
        <v>18695075580</v>
      </c>
      <c r="F5188" s="11" t="s">
        <v>22695</v>
      </c>
      <c r="G5188" s="11" t="s">
        <v>216</v>
      </c>
      <c r="H5188" s="11" t="s">
        <v>121</v>
      </c>
      <c r="I5188" s="13">
        <v>10015</v>
      </c>
      <c r="J5188" s="11" t="s">
        <v>24</v>
      </c>
      <c r="K5188" s="11" t="s">
        <v>25</v>
      </c>
      <c r="L5188" s="11" t="s">
        <v>26</v>
      </c>
      <c r="M5188" s="11" t="s">
        <v>27</v>
      </c>
      <c r="N5188" s="11" t="s">
        <v>28</v>
      </c>
      <c r="O5188" s="11" t="s">
        <v>29</v>
      </c>
      <c r="P5188" s="11"/>
      <c r="Q5188" s="16" t="s">
        <v>22696</v>
      </c>
      <c r="R5188" s="11" t="s">
        <v>31</v>
      </c>
      <c r="S5188" s="11" t="s">
        <v>22697</v>
      </c>
      <c r="T5188" s="11"/>
    </row>
    <row x14ac:dyDescent="0.25" r="5189" customHeight="1" ht="19.5">
      <c r="A5189" s="25">
        <v>45211</v>
      </c>
      <c r="B5189" s="11" t="s">
        <v>22698</v>
      </c>
      <c r="C5189" s="11" t="s">
        <v>7513</v>
      </c>
      <c r="D5189" s="11"/>
      <c r="E5189" s="13">
        <v>13997689951</v>
      </c>
      <c r="F5189" s="11" t="s">
        <v>22699</v>
      </c>
      <c r="G5189" s="11" t="s">
        <v>289</v>
      </c>
      <c r="H5189" s="11"/>
      <c r="I5189" s="13" t="s">
        <v>68</v>
      </c>
      <c r="J5189" s="11" t="s">
        <v>24</v>
      </c>
      <c r="K5189" s="11" t="s">
        <v>25</v>
      </c>
      <c r="L5189" s="11" t="s">
        <v>39</v>
      </c>
      <c r="M5189" s="11" t="s">
        <v>40</v>
      </c>
      <c r="N5189" s="11" t="s">
        <v>28</v>
      </c>
      <c r="O5189" s="11" t="s">
        <v>29</v>
      </c>
      <c r="P5189" s="11"/>
      <c r="Q5189" s="16" t="s">
        <v>22700</v>
      </c>
      <c r="R5189" s="11" t="s">
        <v>42</v>
      </c>
      <c r="S5189" s="11" t="s">
        <v>22701</v>
      </c>
      <c r="T5189" s="11"/>
    </row>
    <row x14ac:dyDescent="0.25" r="5190" customHeight="1" ht="19.5">
      <c r="A5190" s="25">
        <v>45211</v>
      </c>
      <c r="B5190" s="11" t="s">
        <v>22702</v>
      </c>
      <c r="C5190" s="11" t="s">
        <v>6029</v>
      </c>
      <c r="D5190" s="11"/>
      <c r="E5190" s="13">
        <v>18672109535</v>
      </c>
      <c r="F5190" s="11" t="s">
        <v>22703</v>
      </c>
      <c r="G5190" s="11" t="s">
        <v>74</v>
      </c>
      <c r="H5190" s="11"/>
      <c r="I5190" s="13" t="s">
        <v>241</v>
      </c>
      <c r="J5190" s="11" t="s">
        <v>24</v>
      </c>
      <c r="K5190" s="11" t="s">
        <v>25</v>
      </c>
      <c r="L5190" s="11" t="s">
        <v>39</v>
      </c>
      <c r="M5190" s="11" t="s">
        <v>27</v>
      </c>
      <c r="N5190" s="11" t="s">
        <v>624</v>
      </c>
      <c r="O5190" s="11" t="s">
        <v>29</v>
      </c>
      <c r="P5190" s="11"/>
      <c r="Q5190" s="16" t="s">
        <v>22704</v>
      </c>
      <c r="R5190" s="11" t="s">
        <v>42</v>
      </c>
      <c r="S5190" s="11" t="s">
        <v>22705</v>
      </c>
      <c r="T5190" s="11" t="s">
        <v>22706</v>
      </c>
    </row>
    <row x14ac:dyDescent="0.25" r="5191" customHeight="1" ht="19.5">
      <c r="A5191" s="25">
        <v>45211</v>
      </c>
      <c r="B5191" s="11" t="s">
        <v>22707</v>
      </c>
      <c r="C5191" s="11" t="s">
        <v>5428</v>
      </c>
      <c r="D5191" s="11"/>
      <c r="E5191" s="13">
        <v>18572394870</v>
      </c>
      <c r="F5191" s="11" t="s">
        <v>22708</v>
      </c>
      <c r="G5191" s="11" t="s">
        <v>74</v>
      </c>
      <c r="H5191" s="11"/>
      <c r="I5191" s="13" t="s">
        <v>381</v>
      </c>
      <c r="J5191" s="11" t="s">
        <v>24</v>
      </c>
      <c r="K5191" s="11" t="s">
        <v>25</v>
      </c>
      <c r="L5191" s="11" t="s">
        <v>39</v>
      </c>
      <c r="M5191" s="11" t="s">
        <v>40</v>
      </c>
      <c r="N5191" s="11" t="s">
        <v>28</v>
      </c>
      <c r="O5191" s="11" t="s">
        <v>29</v>
      </c>
      <c r="P5191" s="11" t="s">
        <v>5430</v>
      </c>
      <c r="Q5191" s="16" t="s">
        <v>22709</v>
      </c>
      <c r="R5191" s="11" t="s">
        <v>42</v>
      </c>
      <c r="S5191" s="11" t="s">
        <v>22710</v>
      </c>
      <c r="T5191" s="11" t="s">
        <v>22711</v>
      </c>
    </row>
    <row x14ac:dyDescent="0.25" r="5192" customHeight="1" ht="19.5">
      <c r="A5192" s="25">
        <v>45211</v>
      </c>
      <c r="B5192" s="11" t="s">
        <v>22712</v>
      </c>
      <c r="C5192" s="11" t="s">
        <v>341</v>
      </c>
      <c r="D5192" s="11"/>
      <c r="E5192" s="13">
        <v>15672531676</v>
      </c>
      <c r="F5192" s="11" t="s">
        <v>22713</v>
      </c>
      <c r="G5192" s="11" t="s">
        <v>23</v>
      </c>
      <c r="H5192" s="11"/>
      <c r="I5192" s="13" t="s">
        <v>31</v>
      </c>
      <c r="J5192" s="11" t="s">
        <v>24</v>
      </c>
      <c r="K5192" s="11" t="s">
        <v>25</v>
      </c>
      <c r="L5192" s="11" t="s">
        <v>39</v>
      </c>
      <c r="M5192" s="11" t="s">
        <v>27</v>
      </c>
      <c r="N5192" s="11" t="s">
        <v>28</v>
      </c>
      <c r="O5192" s="11" t="s">
        <v>29</v>
      </c>
      <c r="P5192" s="11"/>
      <c r="Q5192" s="16" t="s">
        <v>22714</v>
      </c>
      <c r="R5192" s="11" t="s">
        <v>31</v>
      </c>
      <c r="S5192" s="11" t="s">
        <v>22715</v>
      </c>
      <c r="T5192" s="11" t="s">
        <v>22716</v>
      </c>
    </row>
    <row x14ac:dyDescent="0.25" r="5193" customHeight="1" ht="19.5">
      <c r="A5193" s="25">
        <v>45211</v>
      </c>
      <c r="B5193" s="11" t="s">
        <v>22717</v>
      </c>
      <c r="C5193" s="11" t="s">
        <v>7648</v>
      </c>
      <c r="D5193" s="11"/>
      <c r="E5193" s="13">
        <v>13047168991</v>
      </c>
      <c r="F5193" s="11" t="s">
        <v>6176</v>
      </c>
      <c r="G5193" s="11"/>
      <c r="H5193" s="11"/>
      <c r="I5193" s="13">
        <v>10015</v>
      </c>
      <c r="J5193" s="11" t="s">
        <v>24</v>
      </c>
      <c r="K5193" s="11" t="s">
        <v>25</v>
      </c>
      <c r="L5193" s="11" t="s">
        <v>39</v>
      </c>
      <c r="M5193" s="11" t="s">
        <v>27</v>
      </c>
      <c r="N5193" s="11" t="s">
        <v>28</v>
      </c>
      <c r="O5193" s="11" t="s">
        <v>29</v>
      </c>
      <c r="P5193" s="11"/>
      <c r="Q5193" s="16" t="s">
        <v>22718</v>
      </c>
      <c r="R5193" s="11" t="s">
        <v>31</v>
      </c>
      <c r="S5193" s="11" t="s">
        <v>22719</v>
      </c>
      <c r="T5193" s="11" t="s">
        <v>22720</v>
      </c>
    </row>
    <row x14ac:dyDescent="0.25" r="5194" customHeight="1" ht="19.5">
      <c r="A5194" s="25">
        <v>45211</v>
      </c>
      <c r="B5194" s="11" t="s">
        <v>22721</v>
      </c>
      <c r="C5194" s="11" t="s">
        <v>6926</v>
      </c>
      <c r="D5194" s="11"/>
      <c r="E5194" s="13" t="s">
        <v>22722</v>
      </c>
      <c r="F5194" s="11" t="s">
        <v>22723</v>
      </c>
      <c r="G5194" s="11" t="s">
        <v>74</v>
      </c>
      <c r="H5194" s="11" t="s">
        <v>98</v>
      </c>
      <c r="I5194" s="13">
        <v>10015</v>
      </c>
      <c r="J5194" s="11" t="s">
        <v>24</v>
      </c>
      <c r="K5194" s="11" t="s">
        <v>25</v>
      </c>
      <c r="L5194" s="11" t="s">
        <v>39</v>
      </c>
      <c r="M5194" s="11" t="s">
        <v>27</v>
      </c>
      <c r="N5194" s="11" t="s">
        <v>28</v>
      </c>
      <c r="O5194" s="11" t="s">
        <v>29</v>
      </c>
      <c r="P5194" s="11"/>
      <c r="Q5194" s="16" t="s">
        <v>22724</v>
      </c>
      <c r="R5194" s="11" t="s">
        <v>31</v>
      </c>
      <c r="S5194" s="11" t="s">
        <v>22725</v>
      </c>
      <c r="T5194" s="11" t="s">
        <v>22726</v>
      </c>
    </row>
    <row x14ac:dyDescent="0.25" r="5195" customHeight="1" ht="19.5">
      <c r="A5195" s="25">
        <v>45211</v>
      </c>
      <c r="B5195" s="11" t="s">
        <v>22727</v>
      </c>
      <c r="C5195" s="11" t="s">
        <v>4336</v>
      </c>
      <c r="D5195" s="11"/>
      <c r="E5195" s="13">
        <v>13177089900</v>
      </c>
      <c r="F5195" s="11" t="s">
        <v>10359</v>
      </c>
      <c r="G5195" s="11" t="s">
        <v>56</v>
      </c>
      <c r="H5195" s="11"/>
      <c r="I5195" s="13">
        <v>10015</v>
      </c>
      <c r="J5195" s="11" t="s">
        <v>24</v>
      </c>
      <c r="K5195" s="11" t="s">
        <v>172</v>
      </c>
      <c r="L5195" s="11" t="s">
        <v>39</v>
      </c>
      <c r="M5195" s="11" t="s">
        <v>27</v>
      </c>
      <c r="N5195" s="11" t="s">
        <v>28</v>
      </c>
      <c r="O5195" s="11" t="s">
        <v>29</v>
      </c>
      <c r="P5195" s="11"/>
      <c r="Q5195" s="16" t="s">
        <v>22728</v>
      </c>
      <c r="R5195" s="11" t="s">
        <v>31</v>
      </c>
      <c r="S5195" s="11" t="s">
        <v>22729</v>
      </c>
      <c r="T5195" s="11" t="s">
        <v>22730</v>
      </c>
    </row>
    <row x14ac:dyDescent="0.25" r="5196" customHeight="1" ht="19.5">
      <c r="A5196" s="25">
        <v>45211</v>
      </c>
      <c r="B5196" s="11" t="s">
        <v>22731</v>
      </c>
      <c r="C5196" s="11" t="s">
        <v>7648</v>
      </c>
      <c r="D5196" s="11"/>
      <c r="E5196" s="13">
        <v>18972586791</v>
      </c>
      <c r="F5196" s="11" t="s">
        <v>6548</v>
      </c>
      <c r="G5196" s="11"/>
      <c r="H5196" s="11" t="s">
        <v>98</v>
      </c>
      <c r="I5196" s="13">
        <v>10015</v>
      </c>
      <c r="J5196" s="11" t="s">
        <v>24</v>
      </c>
      <c r="K5196" s="11" t="s">
        <v>25</v>
      </c>
      <c r="L5196" s="11" t="s">
        <v>39</v>
      </c>
      <c r="M5196" s="11" t="s">
        <v>149</v>
      </c>
      <c r="N5196" s="11" t="s">
        <v>28</v>
      </c>
      <c r="O5196" s="11" t="s">
        <v>29</v>
      </c>
      <c r="P5196" s="11"/>
      <c r="Q5196" s="16" t="s">
        <v>22732</v>
      </c>
      <c r="R5196" s="11" t="s">
        <v>31</v>
      </c>
      <c r="S5196" s="11" t="s">
        <v>22733</v>
      </c>
      <c r="T5196" s="11" t="s">
        <v>22734</v>
      </c>
    </row>
    <row x14ac:dyDescent="0.25" r="5197" customHeight="1" ht="19.5">
      <c r="A5197" s="25">
        <v>45211</v>
      </c>
      <c r="B5197" s="11" t="s">
        <v>22735</v>
      </c>
      <c r="C5197" s="11" t="s">
        <v>3899</v>
      </c>
      <c r="D5197" s="11"/>
      <c r="E5197" s="13">
        <v>15549398993</v>
      </c>
      <c r="F5197" s="11" t="s">
        <v>7327</v>
      </c>
      <c r="G5197" s="11"/>
      <c r="H5197" s="11"/>
      <c r="I5197" s="13">
        <v>10015</v>
      </c>
      <c r="J5197" s="11" t="s">
        <v>24</v>
      </c>
      <c r="K5197" s="11" t="s">
        <v>25</v>
      </c>
      <c r="L5197" s="11" t="s">
        <v>39</v>
      </c>
      <c r="M5197" s="11" t="s">
        <v>27</v>
      </c>
      <c r="N5197" s="11" t="s">
        <v>28</v>
      </c>
      <c r="O5197" s="11" t="s">
        <v>29</v>
      </c>
      <c r="P5197" s="11"/>
      <c r="Q5197" s="16" t="s">
        <v>22736</v>
      </c>
      <c r="R5197" s="11" t="s">
        <v>31</v>
      </c>
      <c r="S5197" s="11" t="s">
        <v>22737</v>
      </c>
      <c r="T5197" s="11" t="s">
        <v>22738</v>
      </c>
    </row>
    <row x14ac:dyDescent="0.25" r="5198" customHeight="1" ht="19.5">
      <c r="A5198" s="25">
        <v>45211</v>
      </c>
      <c r="B5198" s="11" t="s">
        <v>22739</v>
      </c>
      <c r="C5198" s="11" t="s">
        <v>3899</v>
      </c>
      <c r="D5198" s="11"/>
      <c r="E5198" s="13">
        <v>15607206738</v>
      </c>
      <c r="F5198" s="11" t="s">
        <v>8694</v>
      </c>
      <c r="G5198" s="11"/>
      <c r="H5198" s="11"/>
      <c r="I5198" s="13">
        <v>10015</v>
      </c>
      <c r="J5198" s="11" t="s">
        <v>24</v>
      </c>
      <c r="K5198" s="11" t="s">
        <v>25</v>
      </c>
      <c r="L5198" s="11" t="s">
        <v>39</v>
      </c>
      <c r="M5198" s="11" t="s">
        <v>27</v>
      </c>
      <c r="N5198" s="11" t="s">
        <v>28</v>
      </c>
      <c r="O5198" s="11" t="s">
        <v>29</v>
      </c>
      <c r="P5198" s="11"/>
      <c r="Q5198" s="16" t="s">
        <v>22740</v>
      </c>
      <c r="R5198" s="11" t="s">
        <v>31</v>
      </c>
      <c r="S5198" s="11" t="s">
        <v>22741</v>
      </c>
      <c r="T5198" s="11" t="s">
        <v>22742</v>
      </c>
    </row>
    <row x14ac:dyDescent="0.25" r="5199" customHeight="1" ht="19.5">
      <c r="A5199" s="25">
        <v>45211</v>
      </c>
      <c r="B5199" s="11" t="s">
        <v>22743</v>
      </c>
      <c r="C5199" s="11" t="s">
        <v>6374</v>
      </c>
      <c r="D5199" s="11"/>
      <c r="E5199" s="13">
        <v>15608603299</v>
      </c>
      <c r="F5199" s="11" t="s">
        <v>6520</v>
      </c>
      <c r="G5199" s="11"/>
      <c r="H5199" s="11" t="s">
        <v>98</v>
      </c>
      <c r="I5199" s="13">
        <v>10015</v>
      </c>
      <c r="J5199" s="11" t="s">
        <v>24</v>
      </c>
      <c r="K5199" s="11" t="s">
        <v>25</v>
      </c>
      <c r="L5199" s="11" t="s">
        <v>39</v>
      </c>
      <c r="M5199" s="11" t="s">
        <v>27</v>
      </c>
      <c r="N5199" s="11" t="s">
        <v>28</v>
      </c>
      <c r="O5199" s="11" t="s">
        <v>29</v>
      </c>
      <c r="P5199" s="11"/>
      <c r="Q5199" s="16" t="s">
        <v>22744</v>
      </c>
      <c r="R5199" s="11" t="s">
        <v>31</v>
      </c>
      <c r="S5199" s="11" t="s">
        <v>22745</v>
      </c>
      <c r="T5199" s="11" t="s">
        <v>22746</v>
      </c>
    </row>
    <row x14ac:dyDescent="0.25" r="5200" customHeight="1" ht="19.5">
      <c r="A5200" s="25">
        <v>45211</v>
      </c>
      <c r="B5200" s="11" t="s">
        <v>22747</v>
      </c>
      <c r="C5200" s="11" t="s">
        <v>5513</v>
      </c>
      <c r="D5200" s="11"/>
      <c r="E5200" s="13">
        <v>15629343378</v>
      </c>
      <c r="F5200" s="11" t="s">
        <v>10951</v>
      </c>
      <c r="G5200" s="11" t="s">
        <v>289</v>
      </c>
      <c r="H5200" s="11"/>
      <c r="I5200" s="13">
        <v>10015</v>
      </c>
      <c r="J5200" s="11" t="s">
        <v>24</v>
      </c>
      <c r="K5200" s="11" t="s">
        <v>25</v>
      </c>
      <c r="L5200" s="11" t="s">
        <v>39</v>
      </c>
      <c r="M5200" s="11" t="s">
        <v>27</v>
      </c>
      <c r="N5200" s="11" t="s">
        <v>28</v>
      </c>
      <c r="O5200" s="11" t="s">
        <v>29</v>
      </c>
      <c r="P5200" s="11"/>
      <c r="Q5200" s="16" t="s">
        <v>22748</v>
      </c>
      <c r="R5200" s="11" t="s">
        <v>31</v>
      </c>
      <c r="S5200" s="11" t="s">
        <v>22749</v>
      </c>
      <c r="T5200" s="11" t="s">
        <v>22750</v>
      </c>
    </row>
    <row x14ac:dyDescent="0.25" r="5201" customHeight="1" ht="19.5">
      <c r="A5201" s="25">
        <v>45211</v>
      </c>
      <c r="B5201" s="11" t="s">
        <v>22751</v>
      </c>
      <c r="C5201" s="11" t="s">
        <v>3899</v>
      </c>
      <c r="D5201" s="11"/>
      <c r="E5201" s="13">
        <v>17683709032</v>
      </c>
      <c r="F5201" s="11" t="s">
        <v>7427</v>
      </c>
      <c r="G5201" s="11" t="s">
        <v>115</v>
      </c>
      <c r="H5201" s="11"/>
      <c r="I5201" s="13">
        <v>10015</v>
      </c>
      <c r="J5201" s="11" t="s">
        <v>24</v>
      </c>
      <c r="K5201" s="11" t="s">
        <v>25</v>
      </c>
      <c r="L5201" s="11" t="s">
        <v>39</v>
      </c>
      <c r="M5201" s="11" t="s">
        <v>27</v>
      </c>
      <c r="N5201" s="11" t="s">
        <v>28</v>
      </c>
      <c r="O5201" s="11" t="s">
        <v>29</v>
      </c>
      <c r="P5201" s="11"/>
      <c r="Q5201" s="16" t="s">
        <v>22752</v>
      </c>
      <c r="R5201" s="11" t="s">
        <v>31</v>
      </c>
      <c r="S5201" s="11" t="s">
        <v>22753</v>
      </c>
      <c r="T5201" s="11" t="s">
        <v>22754</v>
      </c>
    </row>
    <row x14ac:dyDescent="0.25" r="5202" customHeight="1" ht="19.5">
      <c r="A5202" s="25">
        <v>45211</v>
      </c>
      <c r="B5202" s="11" t="s">
        <v>22755</v>
      </c>
      <c r="C5202" s="11" t="s">
        <v>545</v>
      </c>
      <c r="D5202" s="11"/>
      <c r="E5202" s="13">
        <v>17707173096</v>
      </c>
      <c r="F5202" s="11" t="s">
        <v>12280</v>
      </c>
      <c r="G5202" s="11" t="s">
        <v>23</v>
      </c>
      <c r="H5202" s="11" t="s">
        <v>98</v>
      </c>
      <c r="I5202" s="13">
        <v>10015</v>
      </c>
      <c r="J5202" s="11" t="s">
        <v>24</v>
      </c>
      <c r="K5202" s="11" t="s">
        <v>25</v>
      </c>
      <c r="L5202" s="11" t="s">
        <v>39</v>
      </c>
      <c r="M5202" s="11" t="s">
        <v>27</v>
      </c>
      <c r="N5202" s="11" t="s">
        <v>28</v>
      </c>
      <c r="O5202" s="11" t="s">
        <v>29</v>
      </c>
      <c r="P5202" s="11"/>
      <c r="Q5202" s="16" t="s">
        <v>22756</v>
      </c>
      <c r="R5202" s="11" t="s">
        <v>31</v>
      </c>
      <c r="S5202" s="11" t="s">
        <v>22757</v>
      </c>
      <c r="T5202" s="11" t="s">
        <v>22758</v>
      </c>
    </row>
    <row x14ac:dyDescent="0.25" r="5203" customHeight="1" ht="19.5">
      <c r="A5203" s="25">
        <v>45211</v>
      </c>
      <c r="B5203" s="11" t="s">
        <v>22759</v>
      </c>
      <c r="C5203" s="11" t="s">
        <v>7648</v>
      </c>
      <c r="D5203" s="11"/>
      <c r="E5203" s="13">
        <v>18527303913</v>
      </c>
      <c r="F5203" s="11" t="s">
        <v>13152</v>
      </c>
      <c r="G5203" s="11"/>
      <c r="H5203" s="11"/>
      <c r="I5203" s="13">
        <v>10015</v>
      </c>
      <c r="J5203" s="11" t="s">
        <v>24</v>
      </c>
      <c r="K5203" s="11" t="s">
        <v>25</v>
      </c>
      <c r="L5203" s="11" t="s">
        <v>39</v>
      </c>
      <c r="M5203" s="11" t="s">
        <v>27</v>
      </c>
      <c r="N5203" s="11" t="s">
        <v>28</v>
      </c>
      <c r="O5203" s="11" t="s">
        <v>29</v>
      </c>
      <c r="P5203" s="11"/>
      <c r="Q5203" s="16" t="s">
        <v>22760</v>
      </c>
      <c r="R5203" s="11" t="s">
        <v>31</v>
      </c>
      <c r="S5203" s="11" t="s">
        <v>22761</v>
      </c>
      <c r="T5203" s="11" t="s">
        <v>22762</v>
      </c>
    </row>
    <row x14ac:dyDescent="0.25" r="5204" customHeight="1" ht="19.5">
      <c r="A5204" s="25">
        <v>45211</v>
      </c>
      <c r="B5204" s="11" t="s">
        <v>22763</v>
      </c>
      <c r="C5204" s="11" t="s">
        <v>3899</v>
      </c>
      <c r="D5204" s="11"/>
      <c r="E5204" s="13">
        <v>18607208355</v>
      </c>
      <c r="F5204" s="11" t="s">
        <v>11129</v>
      </c>
      <c r="G5204" s="11" t="s">
        <v>56</v>
      </c>
      <c r="H5204" s="11" t="s">
        <v>98</v>
      </c>
      <c r="I5204" s="13">
        <v>10015</v>
      </c>
      <c r="J5204" s="11" t="s">
        <v>24</v>
      </c>
      <c r="K5204" s="11" t="s">
        <v>172</v>
      </c>
      <c r="L5204" s="11" t="s">
        <v>39</v>
      </c>
      <c r="M5204" s="11" t="s">
        <v>27</v>
      </c>
      <c r="N5204" s="11" t="s">
        <v>28</v>
      </c>
      <c r="O5204" s="11" t="s">
        <v>29</v>
      </c>
      <c r="P5204" s="11"/>
      <c r="Q5204" s="16" t="s">
        <v>22764</v>
      </c>
      <c r="R5204" s="11" t="s">
        <v>31</v>
      </c>
      <c r="S5204" s="11" t="s">
        <v>22765</v>
      </c>
      <c r="T5204" s="11" t="s">
        <v>22766</v>
      </c>
    </row>
    <row x14ac:dyDescent="0.25" r="5205" customHeight="1" ht="19.5">
      <c r="A5205" s="25">
        <v>45211</v>
      </c>
      <c r="B5205" s="11" t="s">
        <v>22767</v>
      </c>
      <c r="C5205" s="11" t="s">
        <v>6748</v>
      </c>
      <c r="D5205" s="11"/>
      <c r="E5205" s="13">
        <v>18671446645</v>
      </c>
      <c r="F5205" s="11" t="s">
        <v>7908</v>
      </c>
      <c r="G5205" s="11" t="s">
        <v>37</v>
      </c>
      <c r="H5205" s="11"/>
      <c r="I5205" s="13">
        <v>10015</v>
      </c>
      <c r="J5205" s="11" t="s">
        <v>24</v>
      </c>
      <c r="K5205" s="11" t="s">
        <v>25</v>
      </c>
      <c r="L5205" s="11" t="s">
        <v>39</v>
      </c>
      <c r="M5205" s="11" t="s">
        <v>27</v>
      </c>
      <c r="N5205" s="11" t="s">
        <v>28</v>
      </c>
      <c r="O5205" s="11" t="s">
        <v>29</v>
      </c>
      <c r="P5205" s="11"/>
      <c r="Q5205" s="16" t="s">
        <v>22768</v>
      </c>
      <c r="R5205" s="11" t="s">
        <v>31</v>
      </c>
      <c r="S5205" s="11" t="s">
        <v>22769</v>
      </c>
      <c r="T5205" s="11" t="s">
        <v>22770</v>
      </c>
    </row>
    <row x14ac:dyDescent="0.25" r="5206" customHeight="1" ht="19.5">
      <c r="A5206" s="25">
        <v>45211</v>
      </c>
      <c r="B5206" s="11" t="s">
        <v>22771</v>
      </c>
      <c r="C5206" s="11" t="s">
        <v>2547</v>
      </c>
      <c r="D5206" s="11"/>
      <c r="E5206" s="13">
        <v>18671730991</v>
      </c>
      <c r="F5206" s="11" t="s">
        <v>7079</v>
      </c>
      <c r="G5206" s="11" t="s">
        <v>115</v>
      </c>
      <c r="H5206" s="11"/>
      <c r="I5206" s="13">
        <v>10015</v>
      </c>
      <c r="J5206" s="11" t="s">
        <v>24</v>
      </c>
      <c r="K5206" s="11" t="s">
        <v>25</v>
      </c>
      <c r="L5206" s="11" t="s">
        <v>39</v>
      </c>
      <c r="M5206" s="11" t="s">
        <v>27</v>
      </c>
      <c r="N5206" s="11" t="s">
        <v>28</v>
      </c>
      <c r="O5206" s="11" t="s">
        <v>29</v>
      </c>
      <c r="P5206" s="11"/>
      <c r="Q5206" s="16" t="s">
        <v>22772</v>
      </c>
      <c r="R5206" s="11" t="s">
        <v>31</v>
      </c>
      <c r="S5206" s="11" t="s">
        <v>22773</v>
      </c>
      <c r="T5206" s="11" t="s">
        <v>22774</v>
      </c>
    </row>
    <row x14ac:dyDescent="0.25" r="5207" customHeight="1" ht="19.5">
      <c r="A5207" s="25">
        <v>45211</v>
      </c>
      <c r="B5207" s="11" t="s">
        <v>22775</v>
      </c>
      <c r="C5207" s="11" t="s">
        <v>6926</v>
      </c>
      <c r="D5207" s="11"/>
      <c r="E5207" s="13">
        <v>13177081537</v>
      </c>
      <c r="F5207" s="11" t="s">
        <v>22776</v>
      </c>
      <c r="G5207" s="11" t="s">
        <v>23</v>
      </c>
      <c r="H5207" s="11"/>
      <c r="I5207" s="13">
        <v>10015</v>
      </c>
      <c r="J5207" s="11" t="s">
        <v>24</v>
      </c>
      <c r="K5207" s="11" t="s">
        <v>25</v>
      </c>
      <c r="L5207" s="11" t="s">
        <v>39</v>
      </c>
      <c r="M5207" s="11" t="s">
        <v>27</v>
      </c>
      <c r="N5207" s="11" t="s">
        <v>28</v>
      </c>
      <c r="O5207" s="11" t="s">
        <v>29</v>
      </c>
      <c r="P5207" s="11"/>
      <c r="Q5207" s="16" t="s">
        <v>22777</v>
      </c>
      <c r="R5207" s="11" t="s">
        <v>31</v>
      </c>
      <c r="S5207" s="11" t="s">
        <v>22778</v>
      </c>
      <c r="T5207" s="11" t="s">
        <v>22779</v>
      </c>
    </row>
    <row x14ac:dyDescent="0.25" r="5208" customHeight="1" ht="19.5">
      <c r="A5208" s="25">
        <v>45211</v>
      </c>
      <c r="B5208" s="11" t="s">
        <v>22780</v>
      </c>
      <c r="C5208" s="11" t="s">
        <v>326</v>
      </c>
      <c r="D5208" s="11"/>
      <c r="E5208" s="13">
        <v>13040969519</v>
      </c>
      <c r="F5208" s="11" t="s">
        <v>7732</v>
      </c>
      <c r="G5208" s="11" t="s">
        <v>48</v>
      </c>
      <c r="H5208" s="11"/>
      <c r="I5208" s="13">
        <v>10015</v>
      </c>
      <c r="J5208" s="11" t="s">
        <v>24</v>
      </c>
      <c r="K5208" s="11" t="s">
        <v>25</v>
      </c>
      <c r="L5208" s="11" t="s">
        <v>39</v>
      </c>
      <c r="M5208" s="11" t="s">
        <v>27</v>
      </c>
      <c r="N5208" s="11" t="s">
        <v>28</v>
      </c>
      <c r="O5208" s="11" t="s">
        <v>29</v>
      </c>
      <c r="P5208" s="11"/>
      <c r="Q5208" s="16" t="s">
        <v>22781</v>
      </c>
      <c r="R5208" s="11" t="s">
        <v>31</v>
      </c>
      <c r="S5208" s="11" t="s">
        <v>22782</v>
      </c>
      <c r="T5208" s="11" t="s">
        <v>22783</v>
      </c>
    </row>
    <row x14ac:dyDescent="0.25" r="5209" customHeight="1" ht="19.5">
      <c r="A5209" s="25">
        <v>45211</v>
      </c>
      <c r="B5209" s="11" t="s">
        <v>22784</v>
      </c>
      <c r="C5209" s="11" t="s">
        <v>7648</v>
      </c>
      <c r="D5209" s="11"/>
      <c r="E5209" s="13">
        <v>13135803151</v>
      </c>
      <c r="F5209" s="11" t="s">
        <v>8667</v>
      </c>
      <c r="G5209" s="11"/>
      <c r="H5209" s="11" t="s">
        <v>98</v>
      </c>
      <c r="I5209" s="13">
        <v>10015</v>
      </c>
      <c r="J5209" s="11" t="s">
        <v>24</v>
      </c>
      <c r="K5209" s="11" t="s">
        <v>25</v>
      </c>
      <c r="L5209" s="11" t="s">
        <v>39</v>
      </c>
      <c r="M5209" s="11" t="s">
        <v>27</v>
      </c>
      <c r="N5209" s="11" t="s">
        <v>28</v>
      </c>
      <c r="O5209" s="11" t="s">
        <v>29</v>
      </c>
      <c r="P5209" s="11"/>
      <c r="Q5209" s="16" t="s">
        <v>22785</v>
      </c>
      <c r="R5209" s="11" t="s">
        <v>31</v>
      </c>
      <c r="S5209" s="11" t="s">
        <v>22786</v>
      </c>
      <c r="T5209" s="11" t="s">
        <v>22787</v>
      </c>
    </row>
    <row x14ac:dyDescent="0.25" r="5210" customHeight="1" ht="19.5">
      <c r="A5210" s="25">
        <v>45211</v>
      </c>
      <c r="B5210" s="11" t="s">
        <v>22788</v>
      </c>
      <c r="C5210" s="11" t="s">
        <v>5860</v>
      </c>
      <c r="D5210" s="11"/>
      <c r="E5210" s="13">
        <v>13227257851</v>
      </c>
      <c r="F5210" s="11" t="s">
        <v>22789</v>
      </c>
      <c r="G5210" s="11" t="s">
        <v>62</v>
      </c>
      <c r="H5210" s="11" t="s">
        <v>98</v>
      </c>
      <c r="I5210" s="13">
        <v>10015</v>
      </c>
      <c r="J5210" s="11" t="s">
        <v>24</v>
      </c>
      <c r="K5210" s="11" t="s">
        <v>172</v>
      </c>
      <c r="L5210" s="11" t="s">
        <v>39</v>
      </c>
      <c r="M5210" s="11" t="s">
        <v>675</v>
      </c>
      <c r="N5210" s="11" t="s">
        <v>28</v>
      </c>
      <c r="O5210" s="11" t="s">
        <v>29</v>
      </c>
      <c r="P5210" s="11"/>
      <c r="Q5210" s="16" t="s">
        <v>22790</v>
      </c>
      <c r="R5210" s="11" t="s">
        <v>31</v>
      </c>
      <c r="S5210" s="11" t="s">
        <v>22791</v>
      </c>
      <c r="T5210" s="11" t="s">
        <v>22792</v>
      </c>
    </row>
    <row x14ac:dyDescent="0.25" r="5211" customHeight="1" ht="19.5">
      <c r="A5211" s="25">
        <v>45211</v>
      </c>
      <c r="B5211" s="11" t="s">
        <v>22793</v>
      </c>
      <c r="C5211" s="11" t="s">
        <v>6519</v>
      </c>
      <c r="D5211" s="11"/>
      <c r="E5211" s="13">
        <v>13277397932</v>
      </c>
      <c r="F5211" s="11" t="s">
        <v>22794</v>
      </c>
      <c r="G5211" s="11" t="s">
        <v>74</v>
      </c>
      <c r="H5211" s="11"/>
      <c r="I5211" s="13">
        <v>10015</v>
      </c>
      <c r="J5211" s="11" t="s">
        <v>24</v>
      </c>
      <c r="K5211" s="11" t="s">
        <v>25</v>
      </c>
      <c r="L5211" s="11" t="s">
        <v>39</v>
      </c>
      <c r="M5211" s="11" t="s">
        <v>27</v>
      </c>
      <c r="N5211" s="11" t="s">
        <v>28</v>
      </c>
      <c r="O5211" s="11" t="s">
        <v>29</v>
      </c>
      <c r="P5211" s="11"/>
      <c r="Q5211" s="16" t="s">
        <v>22795</v>
      </c>
      <c r="R5211" s="11" t="s">
        <v>31</v>
      </c>
      <c r="S5211" s="11" t="s">
        <v>22796</v>
      </c>
      <c r="T5211" s="11" t="s">
        <v>22797</v>
      </c>
    </row>
    <row x14ac:dyDescent="0.25" r="5212" customHeight="1" ht="19.5">
      <c r="A5212" s="25">
        <v>45211</v>
      </c>
      <c r="B5212" s="11" t="s">
        <v>22798</v>
      </c>
      <c r="C5212" s="11" t="s">
        <v>7648</v>
      </c>
      <c r="D5212" s="11"/>
      <c r="E5212" s="13">
        <v>13886716355</v>
      </c>
      <c r="F5212" s="11" t="s">
        <v>7610</v>
      </c>
      <c r="G5212" s="11" t="s">
        <v>48</v>
      </c>
      <c r="H5212" s="11"/>
      <c r="I5212" s="13">
        <v>10015</v>
      </c>
      <c r="J5212" s="11" t="s">
        <v>24</v>
      </c>
      <c r="K5212" s="11" t="s">
        <v>25</v>
      </c>
      <c r="L5212" s="11" t="s">
        <v>39</v>
      </c>
      <c r="M5212" s="11" t="s">
        <v>27</v>
      </c>
      <c r="N5212" s="11" t="s">
        <v>28</v>
      </c>
      <c r="O5212" s="11" t="s">
        <v>29</v>
      </c>
      <c r="P5212" s="11"/>
      <c r="Q5212" s="16" t="s">
        <v>22799</v>
      </c>
      <c r="R5212" s="11" t="s">
        <v>31</v>
      </c>
      <c r="S5212" s="11" t="s">
        <v>22800</v>
      </c>
      <c r="T5212" s="11" t="s">
        <v>22801</v>
      </c>
    </row>
    <row x14ac:dyDescent="0.25" r="5213" customHeight="1" ht="19.5">
      <c r="A5213" s="25">
        <v>45211</v>
      </c>
      <c r="B5213" s="11" t="s">
        <v>22802</v>
      </c>
      <c r="C5213" s="11" t="s">
        <v>4336</v>
      </c>
      <c r="D5213" s="11"/>
      <c r="E5213" s="13">
        <v>15549292600</v>
      </c>
      <c r="F5213" s="11" t="s">
        <v>18593</v>
      </c>
      <c r="G5213" s="11" t="s">
        <v>48</v>
      </c>
      <c r="H5213" s="11"/>
      <c r="I5213" s="13">
        <v>10015</v>
      </c>
      <c r="J5213" s="11" t="s">
        <v>24</v>
      </c>
      <c r="K5213" s="11" t="s">
        <v>25</v>
      </c>
      <c r="L5213" s="11" t="s">
        <v>39</v>
      </c>
      <c r="M5213" s="11" t="s">
        <v>675</v>
      </c>
      <c r="N5213" s="11" t="s">
        <v>28</v>
      </c>
      <c r="O5213" s="11" t="s">
        <v>29</v>
      </c>
      <c r="P5213" s="11"/>
      <c r="Q5213" s="16" t="s">
        <v>22803</v>
      </c>
      <c r="R5213" s="11" t="s">
        <v>31</v>
      </c>
      <c r="S5213" s="11" t="s">
        <v>22804</v>
      </c>
      <c r="T5213" s="11" t="s">
        <v>22805</v>
      </c>
    </row>
    <row x14ac:dyDescent="0.25" r="5214" customHeight="1" ht="19.5">
      <c r="A5214" s="25">
        <v>45211</v>
      </c>
      <c r="B5214" s="11" t="s">
        <v>22806</v>
      </c>
      <c r="C5214" s="11" t="s">
        <v>6519</v>
      </c>
      <c r="D5214" s="11"/>
      <c r="E5214" s="13">
        <v>15571728291</v>
      </c>
      <c r="F5214" s="11" t="s">
        <v>22807</v>
      </c>
      <c r="G5214" s="11" t="s">
        <v>74</v>
      </c>
      <c r="H5214" s="11"/>
      <c r="I5214" s="13">
        <v>10015</v>
      </c>
      <c r="J5214" s="11" t="s">
        <v>24</v>
      </c>
      <c r="K5214" s="11" t="s">
        <v>25</v>
      </c>
      <c r="L5214" s="11" t="s">
        <v>39</v>
      </c>
      <c r="M5214" s="11" t="s">
        <v>27</v>
      </c>
      <c r="N5214" s="11" t="s">
        <v>28</v>
      </c>
      <c r="O5214" s="11" t="s">
        <v>29</v>
      </c>
      <c r="P5214" s="11"/>
      <c r="Q5214" s="16" t="s">
        <v>22808</v>
      </c>
      <c r="R5214" s="11" t="s">
        <v>31</v>
      </c>
      <c r="S5214" s="11" t="s">
        <v>22809</v>
      </c>
      <c r="T5214" s="11" t="s">
        <v>22810</v>
      </c>
    </row>
    <row x14ac:dyDescent="0.25" r="5215" customHeight="1" ht="19.5">
      <c r="A5215" s="25">
        <v>45211</v>
      </c>
      <c r="B5215" s="11" t="s">
        <v>22811</v>
      </c>
      <c r="C5215" s="11" t="s">
        <v>4336</v>
      </c>
      <c r="D5215" s="11"/>
      <c r="E5215" s="13">
        <v>15572793878</v>
      </c>
      <c r="F5215" s="11" t="s">
        <v>22812</v>
      </c>
      <c r="G5215" s="11" t="s">
        <v>48</v>
      </c>
      <c r="H5215" s="11"/>
      <c r="I5215" s="13">
        <v>10015</v>
      </c>
      <c r="J5215" s="11" t="s">
        <v>24</v>
      </c>
      <c r="K5215" s="11" t="s">
        <v>25</v>
      </c>
      <c r="L5215" s="11" t="s">
        <v>39</v>
      </c>
      <c r="M5215" s="11" t="s">
        <v>27</v>
      </c>
      <c r="N5215" s="11" t="s">
        <v>28</v>
      </c>
      <c r="O5215" s="11" t="s">
        <v>29</v>
      </c>
      <c r="P5215" s="11"/>
      <c r="Q5215" s="16" t="s">
        <v>22813</v>
      </c>
      <c r="R5215" s="11" t="s">
        <v>31</v>
      </c>
      <c r="S5215" s="11" t="s">
        <v>22814</v>
      </c>
      <c r="T5215" s="11" t="s">
        <v>22815</v>
      </c>
    </row>
    <row x14ac:dyDescent="0.25" r="5216" customHeight="1" ht="19.5">
      <c r="A5216" s="25">
        <v>45211</v>
      </c>
      <c r="B5216" s="11" t="s">
        <v>22816</v>
      </c>
      <c r="C5216" s="11" t="s">
        <v>6519</v>
      </c>
      <c r="D5216" s="11"/>
      <c r="E5216" s="13">
        <v>15586368602</v>
      </c>
      <c r="F5216" s="11" t="s">
        <v>22817</v>
      </c>
      <c r="G5216" s="11" t="s">
        <v>74</v>
      </c>
      <c r="H5216" s="11"/>
      <c r="I5216" s="13">
        <v>10015</v>
      </c>
      <c r="J5216" s="11" t="s">
        <v>24</v>
      </c>
      <c r="K5216" s="11" t="s">
        <v>25</v>
      </c>
      <c r="L5216" s="11" t="s">
        <v>39</v>
      </c>
      <c r="M5216" s="11" t="s">
        <v>27</v>
      </c>
      <c r="N5216" s="11" t="s">
        <v>28</v>
      </c>
      <c r="O5216" s="11" t="s">
        <v>29</v>
      </c>
      <c r="P5216" s="11"/>
      <c r="Q5216" s="16" t="s">
        <v>22818</v>
      </c>
      <c r="R5216" s="11" t="s">
        <v>31</v>
      </c>
      <c r="S5216" s="11" t="s">
        <v>22819</v>
      </c>
      <c r="T5216" s="11" t="s">
        <v>22820</v>
      </c>
    </row>
    <row x14ac:dyDescent="0.25" r="5217" customHeight="1" ht="19.5">
      <c r="A5217" s="25">
        <v>45211</v>
      </c>
      <c r="B5217" s="11" t="s">
        <v>22821</v>
      </c>
      <c r="C5217" s="11" t="s">
        <v>6519</v>
      </c>
      <c r="D5217" s="11"/>
      <c r="E5217" s="13">
        <v>15587960550</v>
      </c>
      <c r="F5217" s="11" t="s">
        <v>22822</v>
      </c>
      <c r="G5217" s="11" t="s">
        <v>74</v>
      </c>
      <c r="H5217" s="11"/>
      <c r="I5217" s="13">
        <v>10015</v>
      </c>
      <c r="J5217" s="11" t="s">
        <v>24</v>
      </c>
      <c r="K5217" s="11" t="s">
        <v>25</v>
      </c>
      <c r="L5217" s="11" t="s">
        <v>39</v>
      </c>
      <c r="M5217" s="11" t="s">
        <v>40</v>
      </c>
      <c r="N5217" s="11" t="s">
        <v>28</v>
      </c>
      <c r="O5217" s="11" t="s">
        <v>29</v>
      </c>
      <c r="P5217" s="11"/>
      <c r="Q5217" s="16" t="s">
        <v>22823</v>
      </c>
      <c r="R5217" s="11" t="s">
        <v>31</v>
      </c>
      <c r="S5217" s="11" t="s">
        <v>22824</v>
      </c>
      <c r="T5217" s="11" t="s">
        <v>22825</v>
      </c>
    </row>
    <row x14ac:dyDescent="0.25" r="5218" customHeight="1" ht="19.5">
      <c r="A5218" s="25">
        <v>45211</v>
      </c>
      <c r="B5218" s="11" t="s">
        <v>22826</v>
      </c>
      <c r="C5218" s="11" t="s">
        <v>3899</v>
      </c>
      <c r="D5218" s="11"/>
      <c r="E5218" s="13">
        <v>18694092752</v>
      </c>
      <c r="F5218" s="11" t="s">
        <v>22827</v>
      </c>
      <c r="G5218" s="11" t="s">
        <v>48</v>
      </c>
      <c r="H5218" s="11" t="s">
        <v>98</v>
      </c>
      <c r="I5218" s="13">
        <v>10015</v>
      </c>
      <c r="J5218" s="11" t="s">
        <v>24</v>
      </c>
      <c r="K5218" s="11" t="s">
        <v>25</v>
      </c>
      <c r="L5218" s="11" t="s">
        <v>39</v>
      </c>
      <c r="M5218" s="11" t="s">
        <v>27</v>
      </c>
      <c r="N5218" s="11" t="s">
        <v>28</v>
      </c>
      <c r="O5218" s="11" t="s">
        <v>29</v>
      </c>
      <c r="P5218" s="11"/>
      <c r="Q5218" s="16" t="s">
        <v>22828</v>
      </c>
      <c r="R5218" s="11" t="s">
        <v>31</v>
      </c>
      <c r="S5218" s="11" t="s">
        <v>22829</v>
      </c>
      <c r="T5218" s="11" t="s">
        <v>22830</v>
      </c>
    </row>
    <row x14ac:dyDescent="0.25" r="5219" customHeight="1" ht="19.5">
      <c r="A5219" s="25">
        <v>45211</v>
      </c>
      <c r="B5219" s="11" t="s">
        <v>22831</v>
      </c>
      <c r="C5219" s="11" t="s">
        <v>341</v>
      </c>
      <c r="D5219" s="11"/>
      <c r="E5219" s="13">
        <v>18695072010</v>
      </c>
      <c r="F5219" s="11" t="s">
        <v>8080</v>
      </c>
      <c r="G5219" s="11" t="s">
        <v>115</v>
      </c>
      <c r="H5219" s="11"/>
      <c r="I5219" s="13">
        <v>10015</v>
      </c>
      <c r="J5219" s="11" t="s">
        <v>24</v>
      </c>
      <c r="K5219" s="11" t="s">
        <v>25</v>
      </c>
      <c r="L5219" s="11" t="s">
        <v>39</v>
      </c>
      <c r="M5219" s="11" t="s">
        <v>27</v>
      </c>
      <c r="N5219" s="11" t="s">
        <v>28</v>
      </c>
      <c r="O5219" s="11" t="s">
        <v>29</v>
      </c>
      <c r="P5219" s="11"/>
      <c r="Q5219" s="16" t="s">
        <v>22832</v>
      </c>
      <c r="R5219" s="11" t="s">
        <v>31</v>
      </c>
      <c r="S5219" s="11" t="s">
        <v>22833</v>
      </c>
      <c r="T5219" s="11" t="s">
        <v>22834</v>
      </c>
    </row>
    <row x14ac:dyDescent="0.25" r="5220" customHeight="1" ht="19.5">
      <c r="A5220" s="25">
        <v>45211</v>
      </c>
      <c r="B5220" s="11" t="s">
        <v>22835</v>
      </c>
      <c r="C5220" s="11" t="s">
        <v>6519</v>
      </c>
      <c r="D5220" s="11"/>
      <c r="E5220" s="13">
        <v>15629381333</v>
      </c>
      <c r="F5220" s="11" t="s">
        <v>13392</v>
      </c>
      <c r="G5220" s="11" t="s">
        <v>171</v>
      </c>
      <c r="H5220" s="11"/>
      <c r="I5220" s="13">
        <v>10015</v>
      </c>
      <c r="J5220" s="11" t="s">
        <v>24</v>
      </c>
      <c r="K5220" s="11" t="s">
        <v>172</v>
      </c>
      <c r="L5220" s="11" t="s">
        <v>39</v>
      </c>
      <c r="M5220" s="11" t="s">
        <v>40</v>
      </c>
      <c r="N5220" s="11" t="s">
        <v>28</v>
      </c>
      <c r="O5220" s="11" t="s">
        <v>29</v>
      </c>
      <c r="P5220" s="11"/>
      <c r="Q5220" s="16" t="s">
        <v>22836</v>
      </c>
      <c r="R5220" s="11" t="s">
        <v>31</v>
      </c>
      <c r="S5220" s="11" t="s">
        <v>22837</v>
      </c>
      <c r="T5220" s="11" t="s">
        <v>22838</v>
      </c>
    </row>
    <row x14ac:dyDescent="0.25" r="5221" customHeight="1" ht="19.5">
      <c r="A5221" s="25">
        <v>45211</v>
      </c>
      <c r="B5221" s="11" t="s">
        <v>22839</v>
      </c>
      <c r="C5221" s="11" t="s">
        <v>341</v>
      </c>
      <c r="D5221" s="11"/>
      <c r="E5221" s="13">
        <v>13177079839</v>
      </c>
      <c r="F5221" s="11" t="s">
        <v>22840</v>
      </c>
      <c r="G5221" s="11" t="s">
        <v>56</v>
      </c>
      <c r="H5221" s="11"/>
      <c r="I5221" s="13">
        <v>10015</v>
      </c>
      <c r="J5221" s="11" t="s">
        <v>24</v>
      </c>
      <c r="K5221" s="11" t="s">
        <v>172</v>
      </c>
      <c r="L5221" s="11" t="s">
        <v>39</v>
      </c>
      <c r="M5221" s="11" t="s">
        <v>27</v>
      </c>
      <c r="N5221" s="11" t="s">
        <v>28</v>
      </c>
      <c r="O5221" s="11" t="s">
        <v>29</v>
      </c>
      <c r="P5221" s="11"/>
      <c r="Q5221" s="16" t="s">
        <v>22841</v>
      </c>
      <c r="R5221" s="11" t="s">
        <v>31</v>
      </c>
      <c r="S5221" s="11" t="s">
        <v>22842</v>
      </c>
      <c r="T5221" s="11" t="s">
        <v>22843</v>
      </c>
    </row>
    <row x14ac:dyDescent="0.25" r="5222" customHeight="1" ht="19.5">
      <c r="A5222" s="25">
        <v>45211</v>
      </c>
      <c r="B5222" s="11" t="s">
        <v>22844</v>
      </c>
      <c r="C5222" s="11" t="s">
        <v>3899</v>
      </c>
      <c r="D5222" s="11"/>
      <c r="E5222" s="13">
        <v>13507249871</v>
      </c>
      <c r="F5222" s="11" t="s">
        <v>22845</v>
      </c>
      <c r="G5222" s="11" t="s">
        <v>48</v>
      </c>
      <c r="H5222" s="11"/>
      <c r="I5222" s="13">
        <v>10015</v>
      </c>
      <c r="J5222" s="11" t="s">
        <v>24</v>
      </c>
      <c r="K5222" s="11" t="s">
        <v>25</v>
      </c>
      <c r="L5222" s="11" t="s">
        <v>39</v>
      </c>
      <c r="M5222" s="11" t="s">
        <v>27</v>
      </c>
      <c r="N5222" s="11" t="s">
        <v>28</v>
      </c>
      <c r="O5222" s="11" t="s">
        <v>29</v>
      </c>
      <c r="P5222" s="11"/>
      <c r="Q5222" s="16" t="s">
        <v>22846</v>
      </c>
      <c r="R5222" s="11" t="s">
        <v>31</v>
      </c>
      <c r="S5222" s="11" t="s">
        <v>22847</v>
      </c>
      <c r="T5222" s="11" t="s">
        <v>22848</v>
      </c>
    </row>
    <row x14ac:dyDescent="0.25" r="5223" customHeight="1" ht="19.5">
      <c r="A5223" s="25">
        <v>45211</v>
      </c>
      <c r="B5223" s="11" t="s">
        <v>22849</v>
      </c>
      <c r="C5223" s="11" t="s">
        <v>22850</v>
      </c>
      <c r="D5223" s="11"/>
      <c r="E5223" s="13">
        <v>13117281224</v>
      </c>
      <c r="F5223" s="11" t="s">
        <v>22851</v>
      </c>
      <c r="G5223" s="11" t="s">
        <v>216</v>
      </c>
      <c r="H5223" s="11"/>
      <c r="I5223" s="13">
        <v>10015</v>
      </c>
      <c r="J5223" s="11" t="s">
        <v>24</v>
      </c>
      <c r="K5223" s="11" t="s">
        <v>69</v>
      </c>
      <c r="L5223" s="11" t="s">
        <v>26</v>
      </c>
      <c r="M5223" s="11" t="s">
        <v>149</v>
      </c>
      <c r="N5223" s="11" t="s">
        <v>28</v>
      </c>
      <c r="O5223" s="11" t="s">
        <v>29</v>
      </c>
      <c r="P5223" s="11"/>
      <c r="Q5223" s="16" t="s">
        <v>22852</v>
      </c>
      <c r="R5223" s="11" t="s">
        <v>31</v>
      </c>
      <c r="S5223" s="11" t="s">
        <v>22853</v>
      </c>
      <c r="T5223" s="11" t="s">
        <v>22854</v>
      </c>
    </row>
    <row x14ac:dyDescent="0.25" r="5224" customHeight="1" ht="19.5">
      <c r="A5224" s="25">
        <v>45211</v>
      </c>
      <c r="B5224" s="11" t="s">
        <v>22855</v>
      </c>
      <c r="C5224" s="11" t="s">
        <v>5086</v>
      </c>
      <c r="D5224" s="11"/>
      <c r="E5224" s="13" t="s">
        <v>22856</v>
      </c>
      <c r="F5224" s="11" t="s">
        <v>22857</v>
      </c>
      <c r="G5224" s="11" t="s">
        <v>74</v>
      </c>
      <c r="H5224" s="11" t="s">
        <v>130</v>
      </c>
      <c r="I5224" s="13" t="s">
        <v>148</v>
      </c>
      <c r="J5224" s="11" t="s">
        <v>24</v>
      </c>
      <c r="K5224" s="11" t="s">
        <v>25</v>
      </c>
      <c r="L5224" s="11" t="s">
        <v>39</v>
      </c>
      <c r="M5224" s="11" t="s">
        <v>149</v>
      </c>
      <c r="N5224" s="11" t="s">
        <v>4871</v>
      </c>
      <c r="O5224" s="11" t="s">
        <v>29</v>
      </c>
      <c r="P5224" s="11"/>
      <c r="Q5224" s="16" t="s">
        <v>22858</v>
      </c>
      <c r="R5224" s="11" t="s">
        <v>148</v>
      </c>
      <c r="S5224" s="11" t="s">
        <v>22859</v>
      </c>
      <c r="T5224" s="11" t="s">
        <v>4928</v>
      </c>
    </row>
    <row x14ac:dyDescent="0.25" r="5225" customHeight="1" ht="19.5">
      <c r="A5225" s="25">
        <v>45211</v>
      </c>
      <c r="B5225" s="11" t="s">
        <v>22860</v>
      </c>
      <c r="C5225" s="11" t="s">
        <v>4882</v>
      </c>
      <c r="D5225" s="11"/>
      <c r="E5225" s="13" t="s">
        <v>22861</v>
      </c>
      <c r="F5225" s="11" t="s">
        <v>22862</v>
      </c>
      <c r="G5225" s="11" t="s">
        <v>74</v>
      </c>
      <c r="H5225" s="11" t="s">
        <v>130</v>
      </c>
      <c r="I5225" s="13" t="s">
        <v>148</v>
      </c>
      <c r="J5225" s="11" t="s">
        <v>24</v>
      </c>
      <c r="K5225" s="11" t="s">
        <v>25</v>
      </c>
      <c r="L5225" s="11" t="s">
        <v>39</v>
      </c>
      <c r="M5225" s="11" t="s">
        <v>149</v>
      </c>
      <c r="N5225" s="11" t="s">
        <v>4871</v>
      </c>
      <c r="O5225" s="11" t="s">
        <v>29</v>
      </c>
      <c r="P5225" s="11"/>
      <c r="Q5225" s="16" t="s">
        <v>22863</v>
      </c>
      <c r="R5225" s="11" t="s">
        <v>148</v>
      </c>
      <c r="S5225" s="11" t="s">
        <v>22864</v>
      </c>
      <c r="T5225" s="11" t="s">
        <v>4893</v>
      </c>
    </row>
    <row x14ac:dyDescent="0.25" r="5226" customHeight="1" ht="19.5">
      <c r="A5226" s="25">
        <v>45211</v>
      </c>
      <c r="B5226" s="11" t="s">
        <v>22865</v>
      </c>
      <c r="C5226" s="11" t="s">
        <v>5086</v>
      </c>
      <c r="D5226" s="11"/>
      <c r="E5226" s="13" t="s">
        <v>22866</v>
      </c>
      <c r="F5226" s="11" t="s">
        <v>22867</v>
      </c>
      <c r="G5226" s="11" t="s">
        <v>74</v>
      </c>
      <c r="H5226" s="11"/>
      <c r="I5226" s="13" t="s">
        <v>1092</v>
      </c>
      <c r="J5226" s="11" t="s">
        <v>24</v>
      </c>
      <c r="K5226" s="11" t="s">
        <v>25</v>
      </c>
      <c r="L5226" s="11" t="s">
        <v>39</v>
      </c>
      <c r="M5226" s="11" t="s">
        <v>149</v>
      </c>
      <c r="N5226" s="11" t="s">
        <v>4871</v>
      </c>
      <c r="O5226" s="11" t="s">
        <v>29</v>
      </c>
      <c r="P5226" s="11"/>
      <c r="Q5226" s="16" t="s">
        <v>22868</v>
      </c>
      <c r="R5226" s="11" t="s">
        <v>148</v>
      </c>
      <c r="S5226" s="11" t="s">
        <v>22869</v>
      </c>
      <c r="T5226" s="11" t="s">
        <v>4928</v>
      </c>
    </row>
    <row x14ac:dyDescent="0.25" r="5227" customHeight="1" ht="19.5">
      <c r="A5227" s="25">
        <v>45211</v>
      </c>
      <c r="B5227" s="11" t="s">
        <v>22870</v>
      </c>
      <c r="C5227" s="11" t="s">
        <v>4882</v>
      </c>
      <c r="D5227" s="11"/>
      <c r="E5227" s="13" t="s">
        <v>22871</v>
      </c>
      <c r="F5227" s="11" t="s">
        <v>22872</v>
      </c>
      <c r="G5227" s="11" t="s">
        <v>74</v>
      </c>
      <c r="H5227" s="11"/>
      <c r="I5227" s="13" t="s">
        <v>148</v>
      </c>
      <c r="J5227" s="11" t="s">
        <v>24</v>
      </c>
      <c r="K5227" s="11" t="s">
        <v>25</v>
      </c>
      <c r="L5227" s="11" t="s">
        <v>39</v>
      </c>
      <c r="M5227" s="11" t="s">
        <v>149</v>
      </c>
      <c r="N5227" s="11" t="s">
        <v>4871</v>
      </c>
      <c r="O5227" s="11" t="s">
        <v>29</v>
      </c>
      <c r="P5227" s="11"/>
      <c r="Q5227" s="16" t="s">
        <v>22873</v>
      </c>
      <c r="R5227" s="11" t="s">
        <v>148</v>
      </c>
      <c r="S5227" s="11" t="s">
        <v>22874</v>
      </c>
      <c r="T5227" s="11" t="s">
        <v>4887</v>
      </c>
    </row>
    <row x14ac:dyDescent="0.25" r="5228" customHeight="1" ht="19.5">
      <c r="A5228" s="25">
        <v>45211</v>
      </c>
      <c r="B5228" s="11" t="s">
        <v>22875</v>
      </c>
      <c r="C5228" s="11" t="s">
        <v>4923</v>
      </c>
      <c r="D5228" s="11"/>
      <c r="E5228" s="13" t="s">
        <v>22876</v>
      </c>
      <c r="F5228" s="11" t="s">
        <v>22877</v>
      </c>
      <c r="G5228" s="11" t="s">
        <v>74</v>
      </c>
      <c r="H5228" s="11"/>
      <c r="I5228" s="13" t="s">
        <v>148</v>
      </c>
      <c r="J5228" s="11" t="s">
        <v>24</v>
      </c>
      <c r="K5228" s="11" t="s">
        <v>25</v>
      </c>
      <c r="L5228" s="11" t="s">
        <v>39</v>
      </c>
      <c r="M5228" s="11" t="s">
        <v>149</v>
      </c>
      <c r="N5228" s="11" t="s">
        <v>4871</v>
      </c>
      <c r="O5228" s="11" t="s">
        <v>29</v>
      </c>
      <c r="P5228" s="11"/>
      <c r="Q5228" s="16" t="s">
        <v>22878</v>
      </c>
      <c r="R5228" s="11" t="s">
        <v>148</v>
      </c>
      <c r="S5228" s="11" t="s">
        <v>22879</v>
      </c>
      <c r="T5228" s="11" t="s">
        <v>4955</v>
      </c>
    </row>
    <row x14ac:dyDescent="0.25" r="5229" customHeight="1" ht="19.5">
      <c r="A5229" s="25">
        <v>45211</v>
      </c>
      <c r="B5229" s="11" t="s">
        <v>22880</v>
      </c>
      <c r="C5229" s="11" t="s">
        <v>4867</v>
      </c>
      <c r="D5229" s="11"/>
      <c r="E5229" s="13" t="s">
        <v>22881</v>
      </c>
      <c r="F5229" s="11" t="s">
        <v>22882</v>
      </c>
      <c r="G5229" s="11" t="s">
        <v>74</v>
      </c>
      <c r="H5229" s="11" t="s">
        <v>130</v>
      </c>
      <c r="I5229" s="13" t="s">
        <v>4870</v>
      </c>
      <c r="J5229" s="11" t="s">
        <v>24</v>
      </c>
      <c r="K5229" s="11" t="s">
        <v>25</v>
      </c>
      <c r="L5229" s="11" t="s">
        <v>39</v>
      </c>
      <c r="M5229" s="11" t="s">
        <v>149</v>
      </c>
      <c r="N5229" s="11" t="s">
        <v>4871</v>
      </c>
      <c r="O5229" s="11" t="s">
        <v>29</v>
      </c>
      <c r="P5229" s="11"/>
      <c r="Q5229" s="16" t="s">
        <v>22883</v>
      </c>
      <c r="R5229" s="11" t="s">
        <v>148</v>
      </c>
      <c r="S5229" s="11" t="s">
        <v>22884</v>
      </c>
      <c r="T5229" s="11" t="s">
        <v>4928</v>
      </c>
    </row>
    <row x14ac:dyDescent="0.25" r="5230" customHeight="1" ht="19.5">
      <c r="A5230" s="25">
        <v>45211</v>
      </c>
      <c r="B5230" s="11" t="s">
        <v>22885</v>
      </c>
      <c r="C5230" s="11" t="s">
        <v>4867</v>
      </c>
      <c r="D5230" s="11"/>
      <c r="E5230" s="13" t="s">
        <v>22886</v>
      </c>
      <c r="F5230" s="11" t="s">
        <v>22887</v>
      </c>
      <c r="G5230" s="11" t="s">
        <v>74</v>
      </c>
      <c r="H5230" s="11" t="s">
        <v>130</v>
      </c>
      <c r="I5230" s="13" t="s">
        <v>4870</v>
      </c>
      <c r="J5230" s="11" t="s">
        <v>24</v>
      </c>
      <c r="K5230" s="11" t="s">
        <v>25</v>
      </c>
      <c r="L5230" s="11" t="s">
        <v>39</v>
      </c>
      <c r="M5230" s="11" t="s">
        <v>149</v>
      </c>
      <c r="N5230" s="11" t="s">
        <v>4871</v>
      </c>
      <c r="O5230" s="11" t="s">
        <v>29</v>
      </c>
      <c r="P5230" s="11"/>
      <c r="Q5230" s="16" t="s">
        <v>22888</v>
      </c>
      <c r="R5230" s="11" t="s">
        <v>148</v>
      </c>
      <c r="S5230" s="11" t="s">
        <v>22889</v>
      </c>
      <c r="T5230" s="11" t="s">
        <v>4906</v>
      </c>
    </row>
    <row x14ac:dyDescent="0.25" r="5231" customHeight="1" ht="19.5">
      <c r="A5231" s="25">
        <v>45211</v>
      </c>
      <c r="B5231" s="11" t="s">
        <v>22890</v>
      </c>
      <c r="C5231" s="11" t="s">
        <v>4867</v>
      </c>
      <c r="D5231" s="11"/>
      <c r="E5231" s="13" t="s">
        <v>22891</v>
      </c>
      <c r="F5231" s="11" t="s">
        <v>22892</v>
      </c>
      <c r="G5231" s="11" t="s">
        <v>74</v>
      </c>
      <c r="H5231" s="11"/>
      <c r="I5231" s="13" t="s">
        <v>4870</v>
      </c>
      <c r="J5231" s="11" t="s">
        <v>24</v>
      </c>
      <c r="K5231" s="11" t="s">
        <v>25</v>
      </c>
      <c r="L5231" s="11" t="s">
        <v>39</v>
      </c>
      <c r="M5231" s="11" t="s">
        <v>149</v>
      </c>
      <c r="N5231" s="11" t="s">
        <v>4871</v>
      </c>
      <c r="O5231" s="11" t="s">
        <v>29</v>
      </c>
      <c r="P5231" s="11"/>
      <c r="Q5231" s="16" t="s">
        <v>22893</v>
      </c>
      <c r="R5231" s="11" t="s">
        <v>148</v>
      </c>
      <c r="S5231" s="11" t="s">
        <v>22894</v>
      </c>
      <c r="T5231" s="11" t="s">
        <v>4978</v>
      </c>
    </row>
    <row x14ac:dyDescent="0.25" r="5232" customHeight="1" ht="19.5">
      <c r="A5232" s="25">
        <v>45211</v>
      </c>
      <c r="B5232" s="11" t="s">
        <v>22895</v>
      </c>
      <c r="C5232" s="11" t="s">
        <v>5086</v>
      </c>
      <c r="D5232" s="11"/>
      <c r="E5232" s="13" t="s">
        <v>22896</v>
      </c>
      <c r="F5232" s="11" t="s">
        <v>22897</v>
      </c>
      <c r="G5232" s="11" t="s">
        <v>74</v>
      </c>
      <c r="H5232" s="11"/>
      <c r="I5232" s="13" t="s">
        <v>1024</v>
      </c>
      <c r="J5232" s="11" t="s">
        <v>24</v>
      </c>
      <c r="K5232" s="11" t="s">
        <v>25</v>
      </c>
      <c r="L5232" s="11" t="s">
        <v>39</v>
      </c>
      <c r="M5232" s="11" t="s">
        <v>149</v>
      </c>
      <c r="N5232" s="11" t="s">
        <v>4871</v>
      </c>
      <c r="O5232" s="11" t="s">
        <v>29</v>
      </c>
      <c r="P5232" s="11"/>
      <c r="Q5232" s="16" t="s">
        <v>22898</v>
      </c>
      <c r="R5232" s="11" t="s">
        <v>148</v>
      </c>
      <c r="S5232" s="11" t="s">
        <v>22899</v>
      </c>
      <c r="T5232" s="11" t="s">
        <v>4893</v>
      </c>
    </row>
    <row x14ac:dyDescent="0.25" r="5233" customHeight="1" ht="19.5">
      <c r="A5233" s="25">
        <v>45211</v>
      </c>
      <c r="B5233" s="11" t="s">
        <v>22900</v>
      </c>
      <c r="C5233" s="11" t="s">
        <v>5086</v>
      </c>
      <c r="D5233" s="11"/>
      <c r="E5233" s="13" t="s">
        <v>22901</v>
      </c>
      <c r="F5233" s="11" t="s">
        <v>22902</v>
      </c>
      <c r="G5233" s="11" t="s">
        <v>74</v>
      </c>
      <c r="H5233" s="11"/>
      <c r="I5233" s="13" t="s">
        <v>1024</v>
      </c>
      <c r="J5233" s="11" t="s">
        <v>24</v>
      </c>
      <c r="K5233" s="11" t="s">
        <v>25</v>
      </c>
      <c r="L5233" s="11" t="s">
        <v>39</v>
      </c>
      <c r="M5233" s="11" t="s">
        <v>149</v>
      </c>
      <c r="N5233" s="11" t="s">
        <v>4871</v>
      </c>
      <c r="O5233" s="11" t="s">
        <v>29</v>
      </c>
      <c r="P5233" s="11"/>
      <c r="Q5233" s="16" t="s">
        <v>2536</v>
      </c>
      <c r="R5233" s="11" t="s">
        <v>148</v>
      </c>
      <c r="S5233" s="11" t="s">
        <v>22903</v>
      </c>
      <c r="T5233" s="11" t="s">
        <v>4893</v>
      </c>
    </row>
    <row x14ac:dyDescent="0.25" r="5234" customHeight="1" ht="19.5">
      <c r="A5234" s="25">
        <v>45211</v>
      </c>
      <c r="B5234" s="11" t="s">
        <v>22904</v>
      </c>
      <c r="C5234" s="11" t="s">
        <v>4882</v>
      </c>
      <c r="D5234" s="11"/>
      <c r="E5234" s="13" t="s">
        <v>22905</v>
      </c>
      <c r="F5234" s="11" t="s">
        <v>22906</v>
      </c>
      <c r="G5234" s="11" t="s">
        <v>74</v>
      </c>
      <c r="H5234" s="11"/>
      <c r="I5234" s="13" t="s">
        <v>148</v>
      </c>
      <c r="J5234" s="11" t="s">
        <v>24</v>
      </c>
      <c r="K5234" s="11" t="s">
        <v>25</v>
      </c>
      <c r="L5234" s="11" t="s">
        <v>39</v>
      </c>
      <c r="M5234" s="11" t="s">
        <v>149</v>
      </c>
      <c r="N5234" s="11" t="s">
        <v>4871</v>
      </c>
      <c r="O5234" s="11" t="s">
        <v>29</v>
      </c>
      <c r="P5234" s="11"/>
      <c r="Q5234" s="16" t="s">
        <v>22907</v>
      </c>
      <c r="R5234" s="11" t="s">
        <v>148</v>
      </c>
      <c r="S5234" s="11" t="s">
        <v>22908</v>
      </c>
      <c r="T5234" s="11" t="s">
        <v>4893</v>
      </c>
    </row>
    <row x14ac:dyDescent="0.25" r="5235" customHeight="1" ht="19.5">
      <c r="A5235" s="25">
        <v>45211</v>
      </c>
      <c r="B5235" s="11" t="s">
        <v>22909</v>
      </c>
      <c r="C5235" s="11" t="s">
        <v>4882</v>
      </c>
      <c r="D5235" s="11"/>
      <c r="E5235" s="13" t="s">
        <v>22910</v>
      </c>
      <c r="F5235" s="11" t="s">
        <v>22911</v>
      </c>
      <c r="G5235" s="11" t="s">
        <v>74</v>
      </c>
      <c r="H5235" s="11" t="s">
        <v>98</v>
      </c>
      <c r="I5235" s="13" t="s">
        <v>148</v>
      </c>
      <c r="J5235" s="11" t="s">
        <v>24</v>
      </c>
      <c r="K5235" s="11" t="s">
        <v>25</v>
      </c>
      <c r="L5235" s="11" t="s">
        <v>39</v>
      </c>
      <c r="M5235" s="11" t="s">
        <v>149</v>
      </c>
      <c r="N5235" s="11" t="s">
        <v>4871</v>
      </c>
      <c r="O5235" s="11" t="s">
        <v>29</v>
      </c>
      <c r="P5235" s="11"/>
      <c r="Q5235" s="16" t="s">
        <v>22912</v>
      </c>
      <c r="R5235" s="11" t="s">
        <v>148</v>
      </c>
      <c r="S5235" s="11" t="s">
        <v>22913</v>
      </c>
      <c r="T5235" s="11" t="s">
        <v>4978</v>
      </c>
    </row>
    <row x14ac:dyDescent="0.25" r="5236" customHeight="1" ht="19.5">
      <c r="A5236" s="25">
        <v>45211</v>
      </c>
      <c r="B5236" s="11" t="s">
        <v>22914</v>
      </c>
      <c r="C5236" s="11" t="s">
        <v>4973</v>
      </c>
      <c r="D5236" s="11"/>
      <c r="E5236" s="13" t="s">
        <v>22915</v>
      </c>
      <c r="F5236" s="11" t="s">
        <v>22916</v>
      </c>
      <c r="G5236" s="11" t="s">
        <v>2674</v>
      </c>
      <c r="H5236" s="11"/>
      <c r="I5236" s="13" t="s">
        <v>5222</v>
      </c>
      <c r="J5236" s="11" t="s">
        <v>24</v>
      </c>
      <c r="K5236" s="11" t="s">
        <v>25</v>
      </c>
      <c r="L5236" s="11" t="s">
        <v>39</v>
      </c>
      <c r="M5236" s="11" t="s">
        <v>149</v>
      </c>
      <c r="N5236" s="11" t="s">
        <v>4871</v>
      </c>
      <c r="O5236" s="11" t="s">
        <v>29</v>
      </c>
      <c r="P5236" s="11"/>
      <c r="Q5236" s="16" t="s">
        <v>22917</v>
      </c>
      <c r="R5236" s="11" t="s">
        <v>42</v>
      </c>
      <c r="S5236" s="11" t="s">
        <v>22918</v>
      </c>
      <c r="T5236" s="11" t="s">
        <v>22919</v>
      </c>
    </row>
    <row x14ac:dyDescent="0.25" r="5237" customHeight="1" ht="19.5">
      <c r="A5237" s="25">
        <v>45211</v>
      </c>
      <c r="B5237" s="11" t="s">
        <v>22920</v>
      </c>
      <c r="C5237" s="11" t="s">
        <v>4882</v>
      </c>
      <c r="D5237" s="11"/>
      <c r="E5237" s="13" t="s">
        <v>22921</v>
      </c>
      <c r="F5237" s="11" t="s">
        <v>22922</v>
      </c>
      <c r="G5237" s="11" t="s">
        <v>74</v>
      </c>
      <c r="H5237" s="11"/>
      <c r="I5237" s="13" t="s">
        <v>3454</v>
      </c>
      <c r="J5237" s="11" t="s">
        <v>24</v>
      </c>
      <c r="K5237" s="11" t="s">
        <v>25</v>
      </c>
      <c r="L5237" s="11" t="s">
        <v>39</v>
      </c>
      <c r="M5237" s="11" t="s">
        <v>149</v>
      </c>
      <c r="N5237" s="11" t="s">
        <v>4871</v>
      </c>
      <c r="O5237" s="11" t="s">
        <v>29</v>
      </c>
      <c r="P5237" s="11"/>
      <c r="Q5237" s="16" t="s">
        <v>22923</v>
      </c>
      <c r="R5237" s="11" t="s">
        <v>148</v>
      </c>
      <c r="S5237" s="11" t="s">
        <v>22924</v>
      </c>
      <c r="T5237" s="11" t="s">
        <v>4906</v>
      </c>
    </row>
    <row x14ac:dyDescent="0.25" r="5238" customHeight="1" ht="19.5">
      <c r="A5238" s="25">
        <v>45211</v>
      </c>
      <c r="B5238" s="11" t="s">
        <v>22925</v>
      </c>
      <c r="C5238" s="11" t="s">
        <v>5117</v>
      </c>
      <c r="D5238" s="11"/>
      <c r="E5238" s="13" t="s">
        <v>22926</v>
      </c>
      <c r="F5238" s="11" t="s">
        <v>22927</v>
      </c>
      <c r="G5238" s="11" t="s">
        <v>74</v>
      </c>
      <c r="H5238" s="11"/>
      <c r="I5238" s="13" t="s">
        <v>4975</v>
      </c>
      <c r="J5238" s="11" t="s">
        <v>24</v>
      </c>
      <c r="K5238" s="11" t="s">
        <v>25</v>
      </c>
      <c r="L5238" s="11" t="s">
        <v>39</v>
      </c>
      <c r="M5238" s="11" t="s">
        <v>149</v>
      </c>
      <c r="N5238" s="11" t="s">
        <v>4871</v>
      </c>
      <c r="O5238" s="11" t="s">
        <v>29</v>
      </c>
      <c r="P5238" s="11"/>
      <c r="Q5238" s="16" t="s">
        <v>22928</v>
      </c>
      <c r="R5238" s="11" t="s">
        <v>148</v>
      </c>
      <c r="S5238" s="11" t="s">
        <v>22929</v>
      </c>
      <c r="T5238" s="11" t="s">
        <v>4906</v>
      </c>
    </row>
    <row x14ac:dyDescent="0.25" r="5239" customHeight="1" ht="19.5">
      <c r="A5239" s="25">
        <v>45211</v>
      </c>
      <c r="B5239" s="11" t="s">
        <v>22930</v>
      </c>
      <c r="C5239" s="11" t="s">
        <v>4882</v>
      </c>
      <c r="D5239" s="11"/>
      <c r="E5239" s="13" t="s">
        <v>22931</v>
      </c>
      <c r="F5239" s="11" t="s">
        <v>22932</v>
      </c>
      <c r="G5239" s="11" t="s">
        <v>74</v>
      </c>
      <c r="H5239" s="11" t="s">
        <v>130</v>
      </c>
      <c r="I5239" s="13" t="s">
        <v>148</v>
      </c>
      <c r="J5239" s="11" t="s">
        <v>24</v>
      </c>
      <c r="K5239" s="11" t="s">
        <v>25</v>
      </c>
      <c r="L5239" s="11" t="s">
        <v>39</v>
      </c>
      <c r="M5239" s="11" t="s">
        <v>149</v>
      </c>
      <c r="N5239" s="11" t="s">
        <v>4871</v>
      </c>
      <c r="O5239" s="11" t="s">
        <v>29</v>
      </c>
      <c r="P5239" s="11"/>
      <c r="Q5239" s="16" t="s">
        <v>22933</v>
      </c>
      <c r="R5239" s="11" t="s">
        <v>148</v>
      </c>
      <c r="S5239" s="11" t="s">
        <v>22934</v>
      </c>
      <c r="T5239" s="11" t="s">
        <v>4893</v>
      </c>
    </row>
    <row x14ac:dyDescent="0.25" r="5240" customHeight="1" ht="19.5">
      <c r="A5240" s="25">
        <v>45211</v>
      </c>
      <c r="B5240" s="11" t="s">
        <v>22935</v>
      </c>
      <c r="C5240" s="11" t="s">
        <v>4882</v>
      </c>
      <c r="D5240" s="11"/>
      <c r="E5240" s="13" t="s">
        <v>22936</v>
      </c>
      <c r="F5240" s="11" t="s">
        <v>22937</v>
      </c>
      <c r="G5240" s="11" t="s">
        <v>74</v>
      </c>
      <c r="H5240" s="11" t="s">
        <v>98</v>
      </c>
      <c r="I5240" s="13" t="s">
        <v>148</v>
      </c>
      <c r="J5240" s="11" t="s">
        <v>24</v>
      </c>
      <c r="K5240" s="11" t="s">
        <v>25</v>
      </c>
      <c r="L5240" s="11" t="s">
        <v>39</v>
      </c>
      <c r="M5240" s="11" t="s">
        <v>149</v>
      </c>
      <c r="N5240" s="11" t="s">
        <v>4871</v>
      </c>
      <c r="O5240" s="11" t="s">
        <v>29</v>
      </c>
      <c r="P5240" s="11"/>
      <c r="Q5240" s="16" t="s">
        <v>22938</v>
      </c>
      <c r="R5240" s="11" t="s">
        <v>148</v>
      </c>
      <c r="S5240" s="11" t="s">
        <v>22939</v>
      </c>
      <c r="T5240" s="11" t="s">
        <v>6803</v>
      </c>
    </row>
    <row x14ac:dyDescent="0.25" r="5241" customHeight="1" ht="19.5">
      <c r="A5241" s="25">
        <v>45211</v>
      </c>
      <c r="B5241" s="11" t="s">
        <v>22940</v>
      </c>
      <c r="C5241" s="11" t="s">
        <v>4882</v>
      </c>
      <c r="D5241" s="11"/>
      <c r="E5241" s="13" t="s">
        <v>22941</v>
      </c>
      <c r="F5241" s="11" t="s">
        <v>22942</v>
      </c>
      <c r="G5241" s="11" t="s">
        <v>74</v>
      </c>
      <c r="H5241" s="11" t="s">
        <v>98</v>
      </c>
      <c r="I5241" s="13" t="s">
        <v>148</v>
      </c>
      <c r="J5241" s="11" t="s">
        <v>24</v>
      </c>
      <c r="K5241" s="11" t="s">
        <v>25</v>
      </c>
      <c r="L5241" s="11" t="s">
        <v>39</v>
      </c>
      <c r="M5241" s="11" t="s">
        <v>149</v>
      </c>
      <c r="N5241" s="11" t="s">
        <v>4871</v>
      </c>
      <c r="O5241" s="11" t="s">
        <v>29</v>
      </c>
      <c r="P5241" s="11"/>
      <c r="Q5241" s="16" t="s">
        <v>22943</v>
      </c>
      <c r="R5241" s="11" t="s">
        <v>148</v>
      </c>
      <c r="S5241" s="11" t="s">
        <v>22944</v>
      </c>
      <c r="T5241" s="11" t="s">
        <v>4887</v>
      </c>
    </row>
    <row x14ac:dyDescent="0.25" r="5242" customHeight="1" ht="19.5">
      <c r="A5242" s="25">
        <v>45211</v>
      </c>
      <c r="B5242" s="11" t="s">
        <v>22945</v>
      </c>
      <c r="C5242" s="11" t="s">
        <v>4923</v>
      </c>
      <c r="D5242" s="11"/>
      <c r="E5242" s="13" t="s">
        <v>22946</v>
      </c>
      <c r="F5242" s="11" t="s">
        <v>22947</v>
      </c>
      <c r="G5242" s="11" t="s">
        <v>74</v>
      </c>
      <c r="H5242" s="11" t="s">
        <v>98</v>
      </c>
      <c r="I5242" s="13" t="s">
        <v>57</v>
      </c>
      <c r="J5242" s="11" t="s">
        <v>24</v>
      </c>
      <c r="K5242" s="11" t="s">
        <v>25</v>
      </c>
      <c r="L5242" s="11" t="s">
        <v>39</v>
      </c>
      <c r="M5242" s="11" t="s">
        <v>149</v>
      </c>
      <c r="N5242" s="11" t="s">
        <v>4871</v>
      </c>
      <c r="O5242" s="11" t="s">
        <v>29</v>
      </c>
      <c r="P5242" s="11"/>
      <c r="Q5242" s="16" t="s">
        <v>22948</v>
      </c>
      <c r="R5242" s="11" t="s">
        <v>148</v>
      </c>
      <c r="S5242" s="11" t="s">
        <v>22949</v>
      </c>
      <c r="T5242" s="11" t="s">
        <v>4955</v>
      </c>
    </row>
    <row x14ac:dyDescent="0.25" r="5243" customHeight="1" ht="19.5">
      <c r="A5243" s="25">
        <v>45211</v>
      </c>
      <c r="B5243" s="11" t="s">
        <v>22950</v>
      </c>
      <c r="C5243" s="11" t="s">
        <v>4882</v>
      </c>
      <c r="D5243" s="11"/>
      <c r="E5243" s="13" t="s">
        <v>22951</v>
      </c>
      <c r="F5243" s="11" t="s">
        <v>18155</v>
      </c>
      <c r="G5243" s="11" t="s">
        <v>74</v>
      </c>
      <c r="H5243" s="11"/>
      <c r="I5243" s="13" t="s">
        <v>148</v>
      </c>
      <c r="J5243" s="11" t="s">
        <v>24</v>
      </c>
      <c r="K5243" s="11" t="s">
        <v>25</v>
      </c>
      <c r="L5243" s="11" t="s">
        <v>39</v>
      </c>
      <c r="M5243" s="11" t="s">
        <v>149</v>
      </c>
      <c r="N5243" s="11" t="s">
        <v>4871</v>
      </c>
      <c r="O5243" s="11" t="s">
        <v>29</v>
      </c>
      <c r="P5243" s="11"/>
      <c r="Q5243" s="16" t="s">
        <v>22952</v>
      </c>
      <c r="R5243" s="11" t="s">
        <v>148</v>
      </c>
      <c r="S5243" s="11" t="s">
        <v>22953</v>
      </c>
      <c r="T5243" s="11" t="s">
        <v>4928</v>
      </c>
    </row>
    <row x14ac:dyDescent="0.25" r="5244" customHeight="1" ht="19.5">
      <c r="A5244" s="25">
        <v>45211</v>
      </c>
      <c r="B5244" s="11" t="s">
        <v>22954</v>
      </c>
      <c r="C5244" s="11" t="s">
        <v>4882</v>
      </c>
      <c r="D5244" s="11"/>
      <c r="E5244" s="13" t="s">
        <v>22955</v>
      </c>
      <c r="F5244" s="11" t="s">
        <v>22956</v>
      </c>
      <c r="G5244" s="11" t="s">
        <v>74</v>
      </c>
      <c r="H5244" s="11" t="s">
        <v>130</v>
      </c>
      <c r="I5244" s="13" t="s">
        <v>148</v>
      </c>
      <c r="J5244" s="11" t="s">
        <v>24</v>
      </c>
      <c r="K5244" s="11" t="s">
        <v>25</v>
      </c>
      <c r="L5244" s="11" t="s">
        <v>39</v>
      </c>
      <c r="M5244" s="11" t="s">
        <v>149</v>
      </c>
      <c r="N5244" s="11" t="s">
        <v>4871</v>
      </c>
      <c r="O5244" s="11" t="s">
        <v>29</v>
      </c>
      <c r="P5244" s="11"/>
      <c r="Q5244" s="16" t="s">
        <v>22957</v>
      </c>
      <c r="R5244" s="11" t="s">
        <v>148</v>
      </c>
      <c r="S5244" s="11" t="s">
        <v>22958</v>
      </c>
      <c r="T5244" s="11" t="s">
        <v>4887</v>
      </c>
    </row>
    <row x14ac:dyDescent="0.25" r="5245" customHeight="1" ht="19.5">
      <c r="A5245" s="25">
        <v>45211</v>
      </c>
      <c r="B5245" s="11" t="s">
        <v>22959</v>
      </c>
      <c r="C5245" s="11" t="s">
        <v>5060</v>
      </c>
      <c r="D5245" s="11"/>
      <c r="E5245" s="13" t="s">
        <v>22960</v>
      </c>
      <c r="F5245" s="11" t="s">
        <v>22961</v>
      </c>
      <c r="G5245" s="11" t="s">
        <v>74</v>
      </c>
      <c r="H5245" s="11"/>
      <c r="I5245" s="13" t="s">
        <v>4975</v>
      </c>
      <c r="J5245" s="11" t="s">
        <v>24</v>
      </c>
      <c r="K5245" s="11" t="s">
        <v>25</v>
      </c>
      <c r="L5245" s="11" t="s">
        <v>39</v>
      </c>
      <c r="M5245" s="11" t="s">
        <v>149</v>
      </c>
      <c r="N5245" s="11" t="s">
        <v>4871</v>
      </c>
      <c r="O5245" s="11" t="s">
        <v>29</v>
      </c>
      <c r="P5245" s="11"/>
      <c r="Q5245" s="16" t="s">
        <v>22962</v>
      </c>
      <c r="R5245" s="11" t="s">
        <v>148</v>
      </c>
      <c r="S5245" s="11" t="s">
        <v>22963</v>
      </c>
      <c r="T5245" s="11" t="s">
        <v>4906</v>
      </c>
    </row>
    <row x14ac:dyDescent="0.25" r="5246" customHeight="1" ht="19.5">
      <c r="A5246" s="25">
        <v>45211</v>
      </c>
      <c r="B5246" s="11" t="s">
        <v>22964</v>
      </c>
      <c r="C5246" s="11" t="s">
        <v>4867</v>
      </c>
      <c r="D5246" s="11"/>
      <c r="E5246" s="13" t="s">
        <v>22965</v>
      </c>
      <c r="F5246" s="11" t="s">
        <v>22966</v>
      </c>
      <c r="G5246" s="11" t="s">
        <v>74</v>
      </c>
      <c r="H5246" s="11"/>
      <c r="I5246" s="13" t="s">
        <v>4870</v>
      </c>
      <c r="J5246" s="11" t="s">
        <v>24</v>
      </c>
      <c r="K5246" s="11" t="s">
        <v>25</v>
      </c>
      <c r="L5246" s="11" t="s">
        <v>39</v>
      </c>
      <c r="M5246" s="11" t="s">
        <v>149</v>
      </c>
      <c r="N5246" s="11" t="s">
        <v>4871</v>
      </c>
      <c r="O5246" s="11" t="s">
        <v>29</v>
      </c>
      <c r="P5246" s="11"/>
      <c r="Q5246" s="16" t="s">
        <v>22967</v>
      </c>
      <c r="R5246" s="11" t="s">
        <v>148</v>
      </c>
      <c r="S5246" s="11" t="s">
        <v>22968</v>
      </c>
      <c r="T5246" s="11" t="s">
        <v>4893</v>
      </c>
    </row>
    <row x14ac:dyDescent="0.25" r="5247" customHeight="1" ht="19.5">
      <c r="A5247" s="25">
        <v>45211</v>
      </c>
      <c r="B5247" s="11" t="s">
        <v>22969</v>
      </c>
      <c r="C5247" s="11" t="s">
        <v>5288</v>
      </c>
      <c r="D5247" s="11"/>
      <c r="E5247" s="13">
        <v>15072527110</v>
      </c>
      <c r="F5247" s="11"/>
      <c r="G5247" s="11"/>
      <c r="H5247" s="11"/>
      <c r="I5247" s="13" t="s">
        <v>259</v>
      </c>
      <c r="J5247" s="11" t="s">
        <v>24</v>
      </c>
      <c r="K5247" s="11" t="s">
        <v>25</v>
      </c>
      <c r="L5247" s="11" t="s">
        <v>39</v>
      </c>
      <c r="M5247" s="11" t="s">
        <v>149</v>
      </c>
      <c r="N5247" s="11" t="s">
        <v>4871</v>
      </c>
      <c r="O5247" s="11" t="s">
        <v>29</v>
      </c>
      <c r="P5247" s="11"/>
      <c r="Q5247" s="16" t="s">
        <v>22970</v>
      </c>
      <c r="R5247" s="11" t="s">
        <v>148</v>
      </c>
      <c r="S5247" s="11" t="s">
        <v>22971</v>
      </c>
      <c r="T5247" s="11" t="s">
        <v>22972</v>
      </c>
    </row>
    <row x14ac:dyDescent="0.25" r="5248" customHeight="1" ht="19.5">
      <c r="A5248" s="25">
        <v>45211</v>
      </c>
      <c r="B5248" s="11" t="s">
        <v>22973</v>
      </c>
      <c r="C5248" s="11" t="s">
        <v>4882</v>
      </c>
      <c r="D5248" s="11"/>
      <c r="E5248" s="13" t="s">
        <v>22974</v>
      </c>
      <c r="F5248" s="11" t="s">
        <v>22975</v>
      </c>
      <c r="G5248" s="11" t="s">
        <v>74</v>
      </c>
      <c r="H5248" s="11"/>
      <c r="I5248" s="13" t="s">
        <v>148</v>
      </c>
      <c r="J5248" s="11" t="s">
        <v>24</v>
      </c>
      <c r="K5248" s="11" t="s">
        <v>25</v>
      </c>
      <c r="L5248" s="11" t="s">
        <v>39</v>
      </c>
      <c r="M5248" s="11" t="s">
        <v>149</v>
      </c>
      <c r="N5248" s="11" t="s">
        <v>4871</v>
      </c>
      <c r="O5248" s="11" t="s">
        <v>29</v>
      </c>
      <c r="P5248" s="11"/>
      <c r="Q5248" s="16" t="s">
        <v>22976</v>
      </c>
      <c r="R5248" s="11" t="s">
        <v>148</v>
      </c>
      <c r="S5248" s="11" t="s">
        <v>22977</v>
      </c>
      <c r="T5248" s="11" t="s">
        <v>4961</v>
      </c>
    </row>
    <row x14ac:dyDescent="0.25" r="5249" customHeight="1" ht="19.5">
      <c r="A5249" s="25">
        <v>45211</v>
      </c>
      <c r="B5249" s="11" t="s">
        <v>22978</v>
      </c>
      <c r="C5249" s="11" t="s">
        <v>4867</v>
      </c>
      <c r="D5249" s="11"/>
      <c r="E5249" s="13" t="s">
        <v>22979</v>
      </c>
      <c r="F5249" s="11" t="s">
        <v>22980</v>
      </c>
      <c r="G5249" s="11" t="s">
        <v>74</v>
      </c>
      <c r="H5249" s="11"/>
      <c r="I5249" s="13" t="s">
        <v>4870</v>
      </c>
      <c r="J5249" s="11" t="s">
        <v>24</v>
      </c>
      <c r="K5249" s="11" t="s">
        <v>25</v>
      </c>
      <c r="L5249" s="11" t="s">
        <v>39</v>
      </c>
      <c r="M5249" s="11" t="s">
        <v>149</v>
      </c>
      <c r="N5249" s="11" t="s">
        <v>4871</v>
      </c>
      <c r="O5249" s="11" t="s">
        <v>29</v>
      </c>
      <c r="P5249" s="11"/>
      <c r="Q5249" s="16" t="s">
        <v>22981</v>
      </c>
      <c r="R5249" s="11" t="s">
        <v>148</v>
      </c>
      <c r="S5249" s="11" t="s">
        <v>22982</v>
      </c>
      <c r="T5249" s="11" t="s">
        <v>4887</v>
      </c>
    </row>
    <row x14ac:dyDescent="0.25" r="5250" customHeight="1" ht="19.5">
      <c r="A5250" s="25">
        <v>45211</v>
      </c>
      <c r="B5250" s="11" t="s">
        <v>22983</v>
      </c>
      <c r="C5250" s="11" t="s">
        <v>4882</v>
      </c>
      <c r="D5250" s="11"/>
      <c r="E5250" s="13" t="s">
        <v>22984</v>
      </c>
      <c r="F5250" s="11" t="s">
        <v>22985</v>
      </c>
      <c r="G5250" s="11" t="s">
        <v>74</v>
      </c>
      <c r="H5250" s="11"/>
      <c r="I5250" s="13" t="s">
        <v>93</v>
      </c>
      <c r="J5250" s="11" t="s">
        <v>24</v>
      </c>
      <c r="K5250" s="11" t="s">
        <v>25</v>
      </c>
      <c r="L5250" s="11" t="s">
        <v>39</v>
      </c>
      <c r="M5250" s="11" t="s">
        <v>149</v>
      </c>
      <c r="N5250" s="11" t="s">
        <v>4871</v>
      </c>
      <c r="O5250" s="11" t="s">
        <v>29</v>
      </c>
      <c r="P5250" s="11"/>
      <c r="Q5250" s="16" t="s">
        <v>22986</v>
      </c>
      <c r="R5250" s="11" t="s">
        <v>148</v>
      </c>
      <c r="S5250" s="11" t="s">
        <v>22987</v>
      </c>
      <c r="T5250" s="11" t="s">
        <v>4893</v>
      </c>
    </row>
    <row x14ac:dyDescent="0.25" r="5251" customHeight="1" ht="19.5">
      <c r="A5251" s="25">
        <v>45211</v>
      </c>
      <c r="B5251" s="11" t="s">
        <v>22988</v>
      </c>
      <c r="C5251" s="11" t="s">
        <v>5117</v>
      </c>
      <c r="D5251" s="11"/>
      <c r="E5251" s="13" t="s">
        <v>22989</v>
      </c>
      <c r="F5251" s="11" t="s">
        <v>2548</v>
      </c>
      <c r="G5251" s="11" t="s">
        <v>74</v>
      </c>
      <c r="H5251" s="11" t="s">
        <v>130</v>
      </c>
      <c r="I5251" s="13" t="s">
        <v>4975</v>
      </c>
      <c r="J5251" s="11" t="s">
        <v>24</v>
      </c>
      <c r="K5251" s="11" t="s">
        <v>25</v>
      </c>
      <c r="L5251" s="11" t="s">
        <v>39</v>
      </c>
      <c r="M5251" s="11" t="s">
        <v>149</v>
      </c>
      <c r="N5251" s="11" t="s">
        <v>4871</v>
      </c>
      <c r="O5251" s="11" t="s">
        <v>29</v>
      </c>
      <c r="P5251" s="11"/>
      <c r="Q5251" s="16" t="s">
        <v>22990</v>
      </c>
      <c r="R5251" s="11" t="s">
        <v>148</v>
      </c>
      <c r="S5251" s="11" t="s">
        <v>22991</v>
      </c>
      <c r="T5251" s="11" t="s">
        <v>4961</v>
      </c>
    </row>
    <row x14ac:dyDescent="0.25" r="5252" customHeight="1" ht="19.5">
      <c r="A5252" s="25">
        <v>45211</v>
      </c>
      <c r="B5252" s="11" t="s">
        <v>22992</v>
      </c>
      <c r="C5252" s="11" t="s">
        <v>4867</v>
      </c>
      <c r="D5252" s="11"/>
      <c r="E5252" s="13" t="s">
        <v>22993</v>
      </c>
      <c r="F5252" s="11" t="s">
        <v>22994</v>
      </c>
      <c r="G5252" s="11" t="s">
        <v>74</v>
      </c>
      <c r="H5252" s="11" t="s">
        <v>98</v>
      </c>
      <c r="I5252" s="13" t="s">
        <v>4870</v>
      </c>
      <c r="J5252" s="11" t="s">
        <v>24</v>
      </c>
      <c r="K5252" s="11" t="s">
        <v>25</v>
      </c>
      <c r="L5252" s="11" t="s">
        <v>39</v>
      </c>
      <c r="M5252" s="11" t="s">
        <v>149</v>
      </c>
      <c r="N5252" s="11" t="s">
        <v>4871</v>
      </c>
      <c r="O5252" s="11" t="s">
        <v>29</v>
      </c>
      <c r="P5252" s="11"/>
      <c r="Q5252" s="16" t="s">
        <v>22995</v>
      </c>
      <c r="R5252" s="11" t="s">
        <v>148</v>
      </c>
      <c r="S5252" s="11" t="s">
        <v>22996</v>
      </c>
      <c r="T5252" s="11" t="s">
        <v>4978</v>
      </c>
    </row>
    <row x14ac:dyDescent="0.25" r="5253" customHeight="1" ht="19.5">
      <c r="A5253" s="25">
        <v>45211</v>
      </c>
      <c r="B5253" s="11" t="s">
        <v>22997</v>
      </c>
      <c r="C5253" s="11" t="s">
        <v>4882</v>
      </c>
      <c r="D5253" s="11"/>
      <c r="E5253" s="13" t="s">
        <v>22998</v>
      </c>
      <c r="F5253" s="11" t="s">
        <v>22999</v>
      </c>
      <c r="G5253" s="11" t="s">
        <v>74</v>
      </c>
      <c r="H5253" s="11"/>
      <c r="I5253" s="13" t="s">
        <v>148</v>
      </c>
      <c r="J5253" s="11" t="s">
        <v>24</v>
      </c>
      <c r="K5253" s="11" t="s">
        <v>172</v>
      </c>
      <c r="L5253" s="11"/>
      <c r="M5253" s="11" t="s">
        <v>149</v>
      </c>
      <c r="N5253" s="11" t="s">
        <v>4871</v>
      </c>
      <c r="O5253" s="11" t="s">
        <v>29</v>
      </c>
      <c r="P5253" s="11"/>
      <c r="Q5253" s="16" t="s">
        <v>23000</v>
      </c>
      <c r="R5253" s="11" t="s">
        <v>42</v>
      </c>
      <c r="S5253" s="11" t="s">
        <v>23001</v>
      </c>
      <c r="T5253" s="11" t="s">
        <v>4899</v>
      </c>
    </row>
    <row x14ac:dyDescent="0.25" r="5254" customHeight="1" ht="19.5">
      <c r="A5254" s="25">
        <v>45211</v>
      </c>
      <c r="B5254" s="11" t="s">
        <v>23002</v>
      </c>
      <c r="C5254" s="11" t="s">
        <v>4867</v>
      </c>
      <c r="D5254" s="11"/>
      <c r="E5254" s="13" t="s">
        <v>23003</v>
      </c>
      <c r="F5254" s="11" t="s">
        <v>23004</v>
      </c>
      <c r="G5254" s="11" t="s">
        <v>74</v>
      </c>
      <c r="H5254" s="11" t="s">
        <v>130</v>
      </c>
      <c r="I5254" s="13" t="s">
        <v>4870</v>
      </c>
      <c r="J5254" s="11" t="s">
        <v>24</v>
      </c>
      <c r="K5254" s="11" t="s">
        <v>25</v>
      </c>
      <c r="L5254" s="11" t="s">
        <v>39</v>
      </c>
      <c r="M5254" s="11" t="s">
        <v>149</v>
      </c>
      <c r="N5254" s="11" t="s">
        <v>4871</v>
      </c>
      <c r="O5254" s="11" t="s">
        <v>29</v>
      </c>
      <c r="P5254" s="11"/>
      <c r="Q5254" s="16" t="s">
        <v>23005</v>
      </c>
      <c r="R5254" s="11" t="s">
        <v>148</v>
      </c>
      <c r="S5254" s="11" t="s">
        <v>23006</v>
      </c>
      <c r="T5254" s="11" t="s">
        <v>4874</v>
      </c>
    </row>
    <row x14ac:dyDescent="0.25" r="5255" customHeight="1" ht="19.5">
      <c r="A5255" s="25">
        <v>45211</v>
      </c>
      <c r="B5255" s="11" t="s">
        <v>23007</v>
      </c>
      <c r="C5255" s="11" t="s">
        <v>4882</v>
      </c>
      <c r="D5255" s="11"/>
      <c r="E5255" s="13" t="s">
        <v>23008</v>
      </c>
      <c r="F5255" s="11" t="s">
        <v>23009</v>
      </c>
      <c r="G5255" s="11" t="s">
        <v>74</v>
      </c>
      <c r="H5255" s="11"/>
      <c r="I5255" s="13" t="s">
        <v>3454</v>
      </c>
      <c r="J5255" s="11" t="s">
        <v>24</v>
      </c>
      <c r="K5255" s="11" t="s">
        <v>25</v>
      </c>
      <c r="L5255" s="11" t="s">
        <v>39</v>
      </c>
      <c r="M5255" s="11" t="s">
        <v>149</v>
      </c>
      <c r="N5255" s="11" t="s">
        <v>4871</v>
      </c>
      <c r="O5255" s="11" t="s">
        <v>29</v>
      </c>
      <c r="P5255" s="11"/>
      <c r="Q5255" s="16" t="s">
        <v>23010</v>
      </c>
      <c r="R5255" s="11" t="s">
        <v>42</v>
      </c>
      <c r="S5255" s="11" t="s">
        <v>23011</v>
      </c>
      <c r="T5255" s="11" t="s">
        <v>4899</v>
      </c>
    </row>
    <row x14ac:dyDescent="0.25" r="5256" customHeight="1" ht="19.5">
      <c r="A5256" s="25">
        <v>45211</v>
      </c>
      <c r="B5256" s="11" t="s">
        <v>23012</v>
      </c>
      <c r="C5256" s="11" t="s">
        <v>4867</v>
      </c>
      <c r="D5256" s="11"/>
      <c r="E5256" s="13" t="s">
        <v>23013</v>
      </c>
      <c r="F5256" s="11" t="s">
        <v>23014</v>
      </c>
      <c r="G5256" s="11" t="s">
        <v>74</v>
      </c>
      <c r="H5256" s="11" t="s">
        <v>130</v>
      </c>
      <c r="I5256" s="13" t="s">
        <v>4870</v>
      </c>
      <c r="J5256" s="11" t="s">
        <v>24</v>
      </c>
      <c r="K5256" s="11" t="s">
        <v>25</v>
      </c>
      <c r="L5256" s="11" t="s">
        <v>39</v>
      </c>
      <c r="M5256" s="11" t="s">
        <v>149</v>
      </c>
      <c r="N5256" s="11" t="s">
        <v>4871</v>
      </c>
      <c r="O5256" s="11" t="s">
        <v>29</v>
      </c>
      <c r="P5256" s="11"/>
      <c r="Q5256" s="16" t="s">
        <v>23015</v>
      </c>
      <c r="R5256" s="11" t="s">
        <v>148</v>
      </c>
      <c r="S5256" s="11" t="s">
        <v>23016</v>
      </c>
      <c r="T5256" s="11" t="s">
        <v>4906</v>
      </c>
    </row>
    <row x14ac:dyDescent="0.25" r="5257" customHeight="1" ht="19.5">
      <c r="A5257" s="25">
        <v>45211</v>
      </c>
      <c r="B5257" s="11" t="s">
        <v>23017</v>
      </c>
      <c r="C5257" s="11" t="s">
        <v>4882</v>
      </c>
      <c r="D5257" s="11"/>
      <c r="E5257" s="13" t="s">
        <v>23018</v>
      </c>
      <c r="F5257" s="11" t="s">
        <v>23019</v>
      </c>
      <c r="G5257" s="11" t="s">
        <v>74</v>
      </c>
      <c r="H5257" s="11"/>
      <c r="I5257" s="13" t="s">
        <v>3454</v>
      </c>
      <c r="J5257" s="11" t="s">
        <v>24</v>
      </c>
      <c r="K5257" s="11" t="s">
        <v>25</v>
      </c>
      <c r="L5257" s="11" t="s">
        <v>39</v>
      </c>
      <c r="M5257" s="11" t="s">
        <v>149</v>
      </c>
      <c r="N5257" s="11" t="s">
        <v>4871</v>
      </c>
      <c r="O5257" s="11" t="s">
        <v>29</v>
      </c>
      <c r="P5257" s="11"/>
      <c r="Q5257" s="16" t="s">
        <v>23020</v>
      </c>
      <c r="R5257" s="11" t="s">
        <v>148</v>
      </c>
      <c r="S5257" s="11" t="s">
        <v>23021</v>
      </c>
      <c r="T5257" s="11" t="s">
        <v>4928</v>
      </c>
    </row>
    <row x14ac:dyDescent="0.25" r="5258" customHeight="1" ht="19.5">
      <c r="A5258" s="25">
        <v>45211</v>
      </c>
      <c r="B5258" s="11" t="s">
        <v>23022</v>
      </c>
      <c r="C5258" s="11" t="s">
        <v>4882</v>
      </c>
      <c r="D5258" s="11"/>
      <c r="E5258" s="13" t="s">
        <v>23023</v>
      </c>
      <c r="F5258" s="11" t="s">
        <v>6872</v>
      </c>
      <c r="G5258" s="11" t="s">
        <v>74</v>
      </c>
      <c r="H5258" s="11" t="s">
        <v>130</v>
      </c>
      <c r="I5258" s="13" t="s">
        <v>3454</v>
      </c>
      <c r="J5258" s="11" t="s">
        <v>24</v>
      </c>
      <c r="K5258" s="11" t="s">
        <v>25</v>
      </c>
      <c r="L5258" s="11" t="s">
        <v>39</v>
      </c>
      <c r="M5258" s="11" t="s">
        <v>149</v>
      </c>
      <c r="N5258" s="11" t="s">
        <v>4871</v>
      </c>
      <c r="O5258" s="11" t="s">
        <v>29</v>
      </c>
      <c r="P5258" s="11"/>
      <c r="Q5258" s="16" t="s">
        <v>23024</v>
      </c>
      <c r="R5258" s="11" t="s">
        <v>148</v>
      </c>
      <c r="S5258" s="11" t="s">
        <v>23025</v>
      </c>
      <c r="T5258" s="11" t="s">
        <v>4887</v>
      </c>
    </row>
    <row x14ac:dyDescent="0.25" r="5259" customHeight="1" ht="19.5">
      <c r="A5259" s="25">
        <v>45211</v>
      </c>
      <c r="B5259" s="11" t="s">
        <v>23026</v>
      </c>
      <c r="C5259" s="11" t="s">
        <v>4867</v>
      </c>
      <c r="D5259" s="11"/>
      <c r="E5259" s="13" t="s">
        <v>23027</v>
      </c>
      <c r="F5259" s="11" t="s">
        <v>23028</v>
      </c>
      <c r="G5259" s="11" t="s">
        <v>74</v>
      </c>
      <c r="H5259" s="11"/>
      <c r="I5259" s="13" t="s">
        <v>4870</v>
      </c>
      <c r="J5259" s="11" t="s">
        <v>24</v>
      </c>
      <c r="K5259" s="11" t="s">
        <v>25</v>
      </c>
      <c r="L5259" s="11" t="s">
        <v>39</v>
      </c>
      <c r="M5259" s="11" t="s">
        <v>149</v>
      </c>
      <c r="N5259" s="11" t="s">
        <v>4871</v>
      </c>
      <c r="O5259" s="11" t="s">
        <v>29</v>
      </c>
      <c r="P5259" s="11"/>
      <c r="Q5259" s="16" t="s">
        <v>23029</v>
      </c>
      <c r="R5259" s="11" t="s">
        <v>148</v>
      </c>
      <c r="S5259" s="11" t="s">
        <v>23030</v>
      </c>
      <c r="T5259" s="11" t="s">
        <v>4906</v>
      </c>
    </row>
    <row x14ac:dyDescent="0.25" r="5260" customHeight="1" ht="19.5">
      <c r="A5260" s="25">
        <v>45211</v>
      </c>
      <c r="B5260" s="11" t="s">
        <v>23031</v>
      </c>
      <c r="C5260" s="11" t="s">
        <v>4882</v>
      </c>
      <c r="D5260" s="11"/>
      <c r="E5260" s="13" t="s">
        <v>23032</v>
      </c>
      <c r="F5260" s="11" t="s">
        <v>23033</v>
      </c>
      <c r="G5260" s="11" t="s">
        <v>74</v>
      </c>
      <c r="H5260" s="11"/>
      <c r="I5260" s="13" t="s">
        <v>148</v>
      </c>
      <c r="J5260" s="11" t="s">
        <v>24</v>
      </c>
      <c r="K5260" s="11" t="s">
        <v>25</v>
      </c>
      <c r="L5260" s="11" t="s">
        <v>39</v>
      </c>
      <c r="M5260" s="11" t="s">
        <v>149</v>
      </c>
      <c r="N5260" s="11" t="s">
        <v>4871</v>
      </c>
      <c r="O5260" s="11" t="s">
        <v>29</v>
      </c>
      <c r="P5260" s="11"/>
      <c r="Q5260" s="16" t="s">
        <v>23034</v>
      </c>
      <c r="R5260" s="11" t="s">
        <v>148</v>
      </c>
      <c r="S5260" s="11" t="s">
        <v>23035</v>
      </c>
      <c r="T5260" s="11" t="s">
        <v>5312</v>
      </c>
    </row>
    <row x14ac:dyDescent="0.25" r="5261" customHeight="1" ht="19.5">
      <c r="A5261" s="25">
        <v>45211</v>
      </c>
      <c r="B5261" s="11" t="s">
        <v>23036</v>
      </c>
      <c r="C5261" s="11" t="s">
        <v>4867</v>
      </c>
      <c r="D5261" s="11"/>
      <c r="E5261" s="13" t="s">
        <v>17914</v>
      </c>
      <c r="F5261" s="11" t="s">
        <v>17915</v>
      </c>
      <c r="G5261" s="11" t="s">
        <v>74</v>
      </c>
      <c r="H5261" s="11"/>
      <c r="I5261" s="13" t="s">
        <v>4870</v>
      </c>
      <c r="J5261" s="11" t="s">
        <v>24</v>
      </c>
      <c r="K5261" s="11" t="s">
        <v>25</v>
      </c>
      <c r="L5261" s="11" t="s">
        <v>39</v>
      </c>
      <c r="M5261" s="11" t="s">
        <v>149</v>
      </c>
      <c r="N5261" s="11" t="s">
        <v>4871</v>
      </c>
      <c r="O5261" s="11" t="s">
        <v>29</v>
      </c>
      <c r="P5261" s="11"/>
      <c r="Q5261" s="16" t="s">
        <v>23037</v>
      </c>
      <c r="R5261" s="11" t="s">
        <v>148</v>
      </c>
      <c r="S5261" s="11" t="s">
        <v>23038</v>
      </c>
      <c r="T5261" s="11" t="s">
        <v>4978</v>
      </c>
    </row>
    <row x14ac:dyDescent="0.25" r="5262" customHeight="1" ht="19.5">
      <c r="A5262" s="25">
        <v>45211</v>
      </c>
      <c r="B5262" s="11" t="s">
        <v>23039</v>
      </c>
      <c r="C5262" s="11" t="s">
        <v>4867</v>
      </c>
      <c r="D5262" s="11"/>
      <c r="E5262" s="13" t="s">
        <v>23040</v>
      </c>
      <c r="F5262" s="11" t="s">
        <v>23041</v>
      </c>
      <c r="G5262" s="11" t="s">
        <v>74</v>
      </c>
      <c r="H5262" s="11"/>
      <c r="I5262" s="13" t="s">
        <v>4870</v>
      </c>
      <c r="J5262" s="11" t="s">
        <v>24</v>
      </c>
      <c r="K5262" s="11" t="s">
        <v>25</v>
      </c>
      <c r="L5262" s="11" t="s">
        <v>39</v>
      </c>
      <c r="M5262" s="11" t="s">
        <v>149</v>
      </c>
      <c r="N5262" s="11" t="s">
        <v>4871</v>
      </c>
      <c r="O5262" s="11" t="s">
        <v>29</v>
      </c>
      <c r="P5262" s="11"/>
      <c r="Q5262" s="16" t="s">
        <v>23042</v>
      </c>
      <c r="R5262" s="11" t="s">
        <v>148</v>
      </c>
      <c r="S5262" s="11" t="s">
        <v>23043</v>
      </c>
      <c r="T5262" s="11" t="s">
        <v>4978</v>
      </c>
    </row>
    <row x14ac:dyDescent="0.25" r="5263" customHeight="1" ht="19.5">
      <c r="A5263" s="25">
        <v>45211</v>
      </c>
      <c r="B5263" s="11" t="s">
        <v>23044</v>
      </c>
      <c r="C5263" s="11" t="s">
        <v>4882</v>
      </c>
      <c r="D5263" s="11"/>
      <c r="E5263" s="13" t="s">
        <v>23045</v>
      </c>
      <c r="F5263" s="11" t="s">
        <v>23046</v>
      </c>
      <c r="G5263" s="11" t="s">
        <v>74</v>
      </c>
      <c r="H5263" s="11" t="s">
        <v>98</v>
      </c>
      <c r="I5263" s="13" t="s">
        <v>148</v>
      </c>
      <c r="J5263" s="11" t="s">
        <v>24</v>
      </c>
      <c r="K5263" s="11" t="s">
        <v>25</v>
      </c>
      <c r="L5263" s="11" t="s">
        <v>39</v>
      </c>
      <c r="M5263" s="11" t="s">
        <v>149</v>
      </c>
      <c r="N5263" s="11" t="s">
        <v>4871</v>
      </c>
      <c r="O5263" s="11" t="s">
        <v>29</v>
      </c>
      <c r="P5263" s="11"/>
      <c r="Q5263" s="16" t="s">
        <v>23047</v>
      </c>
      <c r="R5263" s="11" t="s">
        <v>148</v>
      </c>
      <c r="S5263" s="11" t="s">
        <v>23048</v>
      </c>
      <c r="T5263" s="11" t="s">
        <v>4887</v>
      </c>
    </row>
    <row x14ac:dyDescent="0.25" r="5264" customHeight="1" ht="19.5">
      <c r="A5264" s="25">
        <v>45211</v>
      </c>
      <c r="B5264" s="11" t="s">
        <v>23049</v>
      </c>
      <c r="C5264" s="11" t="s">
        <v>4867</v>
      </c>
      <c r="D5264" s="11"/>
      <c r="E5264" s="13" t="s">
        <v>23050</v>
      </c>
      <c r="F5264" s="11" t="s">
        <v>3208</v>
      </c>
      <c r="G5264" s="11" t="s">
        <v>74</v>
      </c>
      <c r="H5264" s="11" t="s">
        <v>98</v>
      </c>
      <c r="I5264" s="13" t="s">
        <v>4870</v>
      </c>
      <c r="J5264" s="11" t="s">
        <v>24</v>
      </c>
      <c r="K5264" s="11" t="s">
        <v>25</v>
      </c>
      <c r="L5264" s="11" t="s">
        <v>39</v>
      </c>
      <c r="M5264" s="11" t="s">
        <v>149</v>
      </c>
      <c r="N5264" s="11" t="s">
        <v>4871</v>
      </c>
      <c r="O5264" s="11" t="s">
        <v>29</v>
      </c>
      <c r="P5264" s="11"/>
      <c r="Q5264" s="16" t="s">
        <v>23051</v>
      </c>
      <c r="R5264" s="11" t="s">
        <v>42</v>
      </c>
      <c r="S5264" s="11" t="s">
        <v>23052</v>
      </c>
      <c r="T5264" s="11" t="s">
        <v>4899</v>
      </c>
    </row>
    <row x14ac:dyDescent="0.25" r="5265" customHeight="1" ht="19.5">
      <c r="A5265" s="25">
        <v>45211</v>
      </c>
      <c r="B5265" s="11" t="s">
        <v>23053</v>
      </c>
      <c r="C5265" s="11" t="s">
        <v>4882</v>
      </c>
      <c r="D5265" s="11"/>
      <c r="E5265" s="13" t="s">
        <v>23054</v>
      </c>
      <c r="F5265" s="11" t="s">
        <v>23055</v>
      </c>
      <c r="G5265" s="11" t="s">
        <v>74</v>
      </c>
      <c r="H5265" s="11" t="s">
        <v>130</v>
      </c>
      <c r="I5265" s="13" t="s">
        <v>148</v>
      </c>
      <c r="J5265" s="11" t="s">
        <v>24</v>
      </c>
      <c r="K5265" s="11" t="s">
        <v>25</v>
      </c>
      <c r="L5265" s="11" t="s">
        <v>39</v>
      </c>
      <c r="M5265" s="11" t="s">
        <v>149</v>
      </c>
      <c r="N5265" s="11" t="s">
        <v>4871</v>
      </c>
      <c r="O5265" s="11" t="s">
        <v>29</v>
      </c>
      <c r="P5265" s="11"/>
      <c r="Q5265" s="16" t="s">
        <v>23056</v>
      </c>
      <c r="R5265" s="11" t="s">
        <v>148</v>
      </c>
      <c r="S5265" s="11" t="s">
        <v>23057</v>
      </c>
      <c r="T5265" s="11" t="s">
        <v>7782</v>
      </c>
    </row>
    <row x14ac:dyDescent="0.25" r="5266" customHeight="1" ht="19.5">
      <c r="A5266" s="25">
        <v>45211</v>
      </c>
      <c r="B5266" s="11" t="s">
        <v>23058</v>
      </c>
      <c r="C5266" s="11" t="s">
        <v>4882</v>
      </c>
      <c r="D5266" s="11"/>
      <c r="E5266" s="13" t="s">
        <v>23059</v>
      </c>
      <c r="F5266" s="11" t="s">
        <v>23060</v>
      </c>
      <c r="G5266" s="11" t="s">
        <v>74</v>
      </c>
      <c r="H5266" s="11"/>
      <c r="I5266" s="13" t="s">
        <v>148</v>
      </c>
      <c r="J5266" s="11" t="s">
        <v>24</v>
      </c>
      <c r="K5266" s="11" t="s">
        <v>25</v>
      </c>
      <c r="L5266" s="11" t="s">
        <v>39</v>
      </c>
      <c r="M5266" s="11" t="s">
        <v>149</v>
      </c>
      <c r="N5266" s="11" t="s">
        <v>4871</v>
      </c>
      <c r="O5266" s="11" t="s">
        <v>29</v>
      </c>
      <c r="P5266" s="11"/>
      <c r="Q5266" s="16" t="s">
        <v>23061</v>
      </c>
      <c r="R5266" s="11" t="s">
        <v>148</v>
      </c>
      <c r="S5266" s="11" t="s">
        <v>23062</v>
      </c>
      <c r="T5266" s="11" t="s">
        <v>6803</v>
      </c>
    </row>
    <row x14ac:dyDescent="0.25" r="5267" customHeight="1" ht="19.5">
      <c r="A5267" s="25">
        <v>45211</v>
      </c>
      <c r="B5267" s="11" t="s">
        <v>23063</v>
      </c>
      <c r="C5267" s="11" t="s">
        <v>4867</v>
      </c>
      <c r="D5267" s="11"/>
      <c r="E5267" s="13" t="s">
        <v>23064</v>
      </c>
      <c r="F5267" s="11" t="s">
        <v>23065</v>
      </c>
      <c r="G5267" s="11" t="s">
        <v>74</v>
      </c>
      <c r="H5267" s="11" t="s">
        <v>130</v>
      </c>
      <c r="I5267" s="13" t="s">
        <v>4870</v>
      </c>
      <c r="J5267" s="11" t="s">
        <v>24</v>
      </c>
      <c r="K5267" s="11" t="s">
        <v>25</v>
      </c>
      <c r="L5267" s="11" t="s">
        <v>39</v>
      </c>
      <c r="M5267" s="11" t="s">
        <v>149</v>
      </c>
      <c r="N5267" s="11" t="s">
        <v>4871</v>
      </c>
      <c r="O5267" s="11" t="s">
        <v>29</v>
      </c>
      <c r="P5267" s="11"/>
      <c r="Q5267" s="16" t="s">
        <v>23066</v>
      </c>
      <c r="R5267" s="11" t="s">
        <v>148</v>
      </c>
      <c r="S5267" s="11" t="s">
        <v>23067</v>
      </c>
      <c r="T5267" s="11" t="s">
        <v>4978</v>
      </c>
    </row>
    <row x14ac:dyDescent="0.25" r="5268" customHeight="1" ht="19.5">
      <c r="A5268" s="25">
        <v>45211</v>
      </c>
      <c r="B5268" s="11" t="s">
        <v>23068</v>
      </c>
      <c r="C5268" s="11" t="s">
        <v>4882</v>
      </c>
      <c r="D5268" s="11"/>
      <c r="E5268" s="13" t="s">
        <v>23069</v>
      </c>
      <c r="F5268" s="11" t="s">
        <v>13683</v>
      </c>
      <c r="G5268" s="11" t="s">
        <v>74</v>
      </c>
      <c r="H5268" s="11" t="s">
        <v>130</v>
      </c>
      <c r="I5268" s="13" t="s">
        <v>148</v>
      </c>
      <c r="J5268" s="11" t="s">
        <v>24</v>
      </c>
      <c r="K5268" s="11" t="s">
        <v>25</v>
      </c>
      <c r="L5268" s="11" t="s">
        <v>39</v>
      </c>
      <c r="M5268" s="11" t="s">
        <v>149</v>
      </c>
      <c r="N5268" s="11" t="s">
        <v>4871</v>
      </c>
      <c r="O5268" s="11" t="s">
        <v>29</v>
      </c>
      <c r="P5268" s="11"/>
      <c r="Q5268" s="16" t="s">
        <v>23070</v>
      </c>
      <c r="R5268" s="11" t="s">
        <v>148</v>
      </c>
      <c r="S5268" s="11" t="s">
        <v>23071</v>
      </c>
      <c r="T5268" s="11" t="s">
        <v>5339</v>
      </c>
    </row>
    <row x14ac:dyDescent="0.25" r="5269" customHeight="1" ht="19.5">
      <c r="A5269" s="25">
        <v>45211</v>
      </c>
      <c r="B5269" s="11" t="s">
        <v>23072</v>
      </c>
      <c r="C5269" s="11" t="s">
        <v>4867</v>
      </c>
      <c r="D5269" s="11"/>
      <c r="E5269" s="13" t="s">
        <v>23073</v>
      </c>
      <c r="F5269" s="11" t="s">
        <v>23074</v>
      </c>
      <c r="G5269" s="11" t="s">
        <v>74</v>
      </c>
      <c r="H5269" s="11"/>
      <c r="I5269" s="13" t="s">
        <v>4870</v>
      </c>
      <c r="J5269" s="11" t="s">
        <v>24</v>
      </c>
      <c r="K5269" s="11" t="s">
        <v>25</v>
      </c>
      <c r="L5269" s="11" t="s">
        <v>39</v>
      </c>
      <c r="M5269" s="11" t="s">
        <v>149</v>
      </c>
      <c r="N5269" s="11" t="s">
        <v>4871</v>
      </c>
      <c r="O5269" s="11" t="s">
        <v>29</v>
      </c>
      <c r="P5269" s="11"/>
      <c r="Q5269" s="16" t="s">
        <v>23075</v>
      </c>
      <c r="R5269" s="11" t="s">
        <v>148</v>
      </c>
      <c r="S5269" s="11" t="s">
        <v>23076</v>
      </c>
      <c r="T5269" s="11" t="s">
        <v>4874</v>
      </c>
    </row>
    <row x14ac:dyDescent="0.25" r="5270" customHeight="1" ht="19.5">
      <c r="A5270" s="25">
        <v>45211</v>
      </c>
      <c r="B5270" s="11" t="s">
        <v>23077</v>
      </c>
      <c r="C5270" s="11" t="s">
        <v>4923</v>
      </c>
      <c r="D5270" s="11"/>
      <c r="E5270" s="13" t="s">
        <v>23078</v>
      </c>
      <c r="F5270" s="11" t="s">
        <v>23079</v>
      </c>
      <c r="G5270" s="11" t="s">
        <v>74</v>
      </c>
      <c r="H5270" s="11"/>
      <c r="I5270" s="13" t="s">
        <v>272</v>
      </c>
      <c r="J5270" s="11" t="s">
        <v>24</v>
      </c>
      <c r="K5270" s="11" t="s">
        <v>25</v>
      </c>
      <c r="L5270" s="11" t="s">
        <v>39</v>
      </c>
      <c r="M5270" s="11" t="s">
        <v>149</v>
      </c>
      <c r="N5270" s="11" t="s">
        <v>4871</v>
      </c>
      <c r="O5270" s="11" t="s">
        <v>29</v>
      </c>
      <c r="P5270" s="11"/>
      <c r="Q5270" s="16" t="s">
        <v>23080</v>
      </c>
      <c r="R5270" s="11" t="s">
        <v>148</v>
      </c>
      <c r="S5270" s="11" t="s">
        <v>23081</v>
      </c>
      <c r="T5270" s="11" t="s">
        <v>4955</v>
      </c>
    </row>
    <row x14ac:dyDescent="0.25" r="5271" customHeight="1" ht="19.5">
      <c r="A5271" s="25">
        <v>45211</v>
      </c>
      <c r="B5271" s="11" t="s">
        <v>23082</v>
      </c>
      <c r="C5271" s="11" t="s">
        <v>4867</v>
      </c>
      <c r="D5271" s="11"/>
      <c r="E5271" s="13" t="s">
        <v>23083</v>
      </c>
      <c r="F5271" s="11" t="s">
        <v>6192</v>
      </c>
      <c r="G5271" s="11" t="s">
        <v>74</v>
      </c>
      <c r="H5271" s="11" t="s">
        <v>130</v>
      </c>
      <c r="I5271" s="13" t="s">
        <v>4870</v>
      </c>
      <c r="J5271" s="11" t="s">
        <v>24</v>
      </c>
      <c r="K5271" s="11" t="s">
        <v>25</v>
      </c>
      <c r="L5271" s="11" t="s">
        <v>39</v>
      </c>
      <c r="M5271" s="11" t="s">
        <v>149</v>
      </c>
      <c r="N5271" s="11" t="s">
        <v>4871</v>
      </c>
      <c r="O5271" s="11" t="s">
        <v>29</v>
      </c>
      <c r="P5271" s="11"/>
      <c r="Q5271" s="16" t="s">
        <v>23084</v>
      </c>
      <c r="R5271" s="11" t="s">
        <v>148</v>
      </c>
      <c r="S5271" s="11" t="s">
        <v>23085</v>
      </c>
      <c r="T5271" s="11" t="s">
        <v>7782</v>
      </c>
    </row>
    <row x14ac:dyDescent="0.25" r="5272" customHeight="1" ht="19.5">
      <c r="A5272" s="25">
        <v>45211</v>
      </c>
      <c r="B5272" s="11" t="s">
        <v>23086</v>
      </c>
      <c r="C5272" s="11" t="s">
        <v>4882</v>
      </c>
      <c r="D5272" s="11"/>
      <c r="E5272" s="13" t="s">
        <v>23087</v>
      </c>
      <c r="F5272" s="11" t="s">
        <v>23088</v>
      </c>
      <c r="G5272" s="11" t="s">
        <v>74</v>
      </c>
      <c r="H5272" s="11"/>
      <c r="I5272" s="13" t="s">
        <v>148</v>
      </c>
      <c r="J5272" s="11" t="s">
        <v>24</v>
      </c>
      <c r="K5272" s="11" t="s">
        <v>25</v>
      </c>
      <c r="L5272" s="11" t="s">
        <v>39</v>
      </c>
      <c r="M5272" s="11" t="s">
        <v>149</v>
      </c>
      <c r="N5272" s="11" t="s">
        <v>4871</v>
      </c>
      <c r="O5272" s="11" t="s">
        <v>29</v>
      </c>
      <c r="P5272" s="11"/>
      <c r="Q5272" s="16" t="s">
        <v>23089</v>
      </c>
      <c r="R5272" s="11" t="s">
        <v>148</v>
      </c>
      <c r="S5272" s="11" t="s">
        <v>23090</v>
      </c>
      <c r="T5272" s="11" t="s">
        <v>4893</v>
      </c>
    </row>
    <row x14ac:dyDescent="0.25" r="5273" customHeight="1" ht="19.5">
      <c r="A5273" s="25">
        <v>45211</v>
      </c>
      <c r="B5273" s="11" t="s">
        <v>23091</v>
      </c>
      <c r="C5273" s="11" t="s">
        <v>4882</v>
      </c>
      <c r="D5273" s="11"/>
      <c r="E5273" s="13" t="s">
        <v>23092</v>
      </c>
      <c r="F5273" s="11" t="s">
        <v>23093</v>
      </c>
      <c r="G5273" s="11" t="s">
        <v>74</v>
      </c>
      <c r="H5273" s="11"/>
      <c r="I5273" s="13" t="s">
        <v>241</v>
      </c>
      <c r="J5273" s="11" t="s">
        <v>24</v>
      </c>
      <c r="K5273" s="11" t="s">
        <v>25</v>
      </c>
      <c r="L5273" s="11" t="s">
        <v>39</v>
      </c>
      <c r="M5273" s="11" t="s">
        <v>149</v>
      </c>
      <c r="N5273" s="11" t="s">
        <v>4871</v>
      </c>
      <c r="O5273" s="11" t="s">
        <v>29</v>
      </c>
      <c r="P5273" s="11"/>
      <c r="Q5273" s="16" t="s">
        <v>23094</v>
      </c>
      <c r="R5273" s="11" t="s">
        <v>148</v>
      </c>
      <c r="S5273" s="11" t="s">
        <v>23095</v>
      </c>
      <c r="T5273" s="11" t="s">
        <v>4887</v>
      </c>
    </row>
    <row x14ac:dyDescent="0.25" r="5274" customHeight="1" ht="19.5">
      <c r="A5274" s="25">
        <v>45211</v>
      </c>
      <c r="B5274" s="11" t="s">
        <v>23096</v>
      </c>
      <c r="C5274" s="11" t="s">
        <v>4882</v>
      </c>
      <c r="D5274" s="11"/>
      <c r="E5274" s="13" t="s">
        <v>23097</v>
      </c>
      <c r="F5274" s="11" t="s">
        <v>23098</v>
      </c>
      <c r="G5274" s="11" t="s">
        <v>74</v>
      </c>
      <c r="H5274" s="11" t="s">
        <v>130</v>
      </c>
      <c r="I5274" s="13" t="s">
        <v>148</v>
      </c>
      <c r="J5274" s="11" t="s">
        <v>24</v>
      </c>
      <c r="K5274" s="11" t="s">
        <v>25</v>
      </c>
      <c r="L5274" s="11" t="s">
        <v>39</v>
      </c>
      <c r="M5274" s="11" t="s">
        <v>149</v>
      </c>
      <c r="N5274" s="11" t="s">
        <v>4871</v>
      </c>
      <c r="O5274" s="11" t="s">
        <v>29</v>
      </c>
      <c r="P5274" s="11"/>
      <c r="Q5274" s="16" t="s">
        <v>23099</v>
      </c>
      <c r="R5274" s="11" t="s">
        <v>148</v>
      </c>
      <c r="S5274" s="11" t="s">
        <v>23100</v>
      </c>
      <c r="T5274" s="11" t="s">
        <v>4887</v>
      </c>
    </row>
    <row x14ac:dyDescent="0.25" r="5275" customHeight="1" ht="19.5">
      <c r="A5275" s="25">
        <v>45211</v>
      </c>
      <c r="B5275" s="11" t="s">
        <v>23101</v>
      </c>
      <c r="C5275" s="11" t="s">
        <v>4882</v>
      </c>
      <c r="D5275" s="11"/>
      <c r="E5275" s="13" t="s">
        <v>23102</v>
      </c>
      <c r="F5275" s="11" t="s">
        <v>23103</v>
      </c>
      <c r="G5275" s="11" t="s">
        <v>74</v>
      </c>
      <c r="H5275" s="11" t="s">
        <v>130</v>
      </c>
      <c r="I5275" s="13" t="s">
        <v>148</v>
      </c>
      <c r="J5275" s="11" t="s">
        <v>24</v>
      </c>
      <c r="K5275" s="11" t="s">
        <v>25</v>
      </c>
      <c r="L5275" s="11" t="s">
        <v>39</v>
      </c>
      <c r="M5275" s="11" t="s">
        <v>149</v>
      </c>
      <c r="N5275" s="11" t="s">
        <v>4871</v>
      </c>
      <c r="O5275" s="11" t="s">
        <v>29</v>
      </c>
      <c r="P5275" s="11"/>
      <c r="Q5275" s="16" t="s">
        <v>23104</v>
      </c>
      <c r="R5275" s="11" t="s">
        <v>148</v>
      </c>
      <c r="S5275" s="11" t="s">
        <v>23105</v>
      </c>
      <c r="T5275" s="11" t="s">
        <v>7782</v>
      </c>
    </row>
    <row x14ac:dyDescent="0.25" r="5276" customHeight="1" ht="19.5">
      <c r="A5276" s="25">
        <v>45211</v>
      </c>
      <c r="B5276" s="11" t="s">
        <v>23106</v>
      </c>
      <c r="C5276" s="11" t="s">
        <v>4882</v>
      </c>
      <c r="D5276" s="11"/>
      <c r="E5276" s="13" t="s">
        <v>23107</v>
      </c>
      <c r="F5276" s="11" t="s">
        <v>23108</v>
      </c>
      <c r="G5276" s="11" t="s">
        <v>74</v>
      </c>
      <c r="H5276" s="11"/>
      <c r="I5276" s="13" t="s">
        <v>4276</v>
      </c>
      <c r="J5276" s="11" t="s">
        <v>24</v>
      </c>
      <c r="K5276" s="11" t="s">
        <v>25</v>
      </c>
      <c r="L5276" s="11" t="s">
        <v>39</v>
      </c>
      <c r="M5276" s="11" t="s">
        <v>149</v>
      </c>
      <c r="N5276" s="11" t="s">
        <v>4871</v>
      </c>
      <c r="O5276" s="11" t="s">
        <v>29</v>
      </c>
      <c r="P5276" s="11"/>
      <c r="Q5276" s="16" t="s">
        <v>23109</v>
      </c>
      <c r="R5276" s="11" t="s">
        <v>148</v>
      </c>
      <c r="S5276" s="11" t="s">
        <v>23110</v>
      </c>
      <c r="T5276" s="11" t="s">
        <v>4893</v>
      </c>
    </row>
    <row x14ac:dyDescent="0.25" r="5277" customHeight="1" ht="19.5">
      <c r="A5277" s="25">
        <v>45211</v>
      </c>
      <c r="B5277" s="11" t="s">
        <v>23111</v>
      </c>
      <c r="C5277" s="11" t="s">
        <v>4882</v>
      </c>
      <c r="D5277" s="11"/>
      <c r="E5277" s="13" t="s">
        <v>23112</v>
      </c>
      <c r="F5277" s="11" t="s">
        <v>23113</v>
      </c>
      <c r="G5277" s="11" t="s">
        <v>74</v>
      </c>
      <c r="H5277" s="11" t="s">
        <v>130</v>
      </c>
      <c r="I5277" s="13" t="s">
        <v>148</v>
      </c>
      <c r="J5277" s="11" t="s">
        <v>24</v>
      </c>
      <c r="K5277" s="11" t="s">
        <v>25</v>
      </c>
      <c r="L5277" s="11" t="s">
        <v>39</v>
      </c>
      <c r="M5277" s="11" t="s">
        <v>149</v>
      </c>
      <c r="N5277" s="11" t="s">
        <v>4871</v>
      </c>
      <c r="O5277" s="11" t="s">
        <v>29</v>
      </c>
      <c r="P5277" s="11"/>
      <c r="Q5277" s="16" t="s">
        <v>23114</v>
      </c>
      <c r="R5277" s="11" t="s">
        <v>148</v>
      </c>
      <c r="S5277" s="11" t="s">
        <v>23115</v>
      </c>
      <c r="T5277" s="11" t="s">
        <v>4961</v>
      </c>
    </row>
    <row x14ac:dyDescent="0.25" r="5278" customHeight="1" ht="19.5">
      <c r="A5278" s="25">
        <v>45211</v>
      </c>
      <c r="B5278" s="11" t="s">
        <v>23116</v>
      </c>
      <c r="C5278" s="11" t="s">
        <v>4882</v>
      </c>
      <c r="D5278" s="11"/>
      <c r="E5278" s="13" t="s">
        <v>23117</v>
      </c>
      <c r="F5278" s="11" t="s">
        <v>23118</v>
      </c>
      <c r="G5278" s="11" t="s">
        <v>74</v>
      </c>
      <c r="H5278" s="11" t="s">
        <v>98</v>
      </c>
      <c r="I5278" s="13" t="s">
        <v>148</v>
      </c>
      <c r="J5278" s="11" t="s">
        <v>24</v>
      </c>
      <c r="K5278" s="11" t="s">
        <v>25</v>
      </c>
      <c r="L5278" s="11" t="s">
        <v>39</v>
      </c>
      <c r="M5278" s="11" t="s">
        <v>149</v>
      </c>
      <c r="N5278" s="11" t="s">
        <v>4871</v>
      </c>
      <c r="O5278" s="11" t="s">
        <v>29</v>
      </c>
      <c r="P5278" s="11"/>
      <c r="Q5278" s="16" t="s">
        <v>23119</v>
      </c>
      <c r="R5278" s="11" t="s">
        <v>148</v>
      </c>
      <c r="S5278" s="11" t="s">
        <v>23120</v>
      </c>
      <c r="T5278" s="11" t="s">
        <v>4893</v>
      </c>
    </row>
    <row x14ac:dyDescent="0.25" r="5279" customHeight="1" ht="19.5">
      <c r="A5279" s="25">
        <v>45211</v>
      </c>
      <c r="B5279" s="11" t="s">
        <v>23121</v>
      </c>
      <c r="C5279" s="11" t="s">
        <v>4867</v>
      </c>
      <c r="D5279" s="11"/>
      <c r="E5279" s="13" t="s">
        <v>23122</v>
      </c>
      <c r="F5279" s="11" t="s">
        <v>23123</v>
      </c>
      <c r="G5279" s="11" t="s">
        <v>74</v>
      </c>
      <c r="H5279" s="11" t="s">
        <v>130</v>
      </c>
      <c r="I5279" s="13" t="s">
        <v>4870</v>
      </c>
      <c r="J5279" s="11" t="s">
        <v>24</v>
      </c>
      <c r="K5279" s="11" t="s">
        <v>25</v>
      </c>
      <c r="L5279" s="11" t="s">
        <v>39</v>
      </c>
      <c r="M5279" s="11" t="s">
        <v>149</v>
      </c>
      <c r="N5279" s="11" t="s">
        <v>4871</v>
      </c>
      <c r="O5279" s="11" t="s">
        <v>29</v>
      </c>
      <c r="P5279" s="11"/>
      <c r="Q5279" s="16" t="s">
        <v>23124</v>
      </c>
      <c r="R5279" s="11" t="s">
        <v>148</v>
      </c>
      <c r="S5279" s="11" t="s">
        <v>23125</v>
      </c>
      <c r="T5279" s="11" t="s">
        <v>7782</v>
      </c>
    </row>
    <row x14ac:dyDescent="0.25" r="5280" customHeight="1" ht="19.5">
      <c r="A5280" s="25">
        <v>45211</v>
      </c>
      <c r="B5280" s="11" t="s">
        <v>23126</v>
      </c>
      <c r="C5280" s="11" t="s">
        <v>4973</v>
      </c>
      <c r="D5280" s="11"/>
      <c r="E5280" s="13" t="s">
        <v>23127</v>
      </c>
      <c r="F5280" s="11" t="s">
        <v>23128</v>
      </c>
      <c r="G5280" s="11" t="s">
        <v>74</v>
      </c>
      <c r="H5280" s="11"/>
      <c r="I5280" s="13" t="s">
        <v>4975</v>
      </c>
      <c r="J5280" s="11" t="s">
        <v>24</v>
      </c>
      <c r="K5280" s="11" t="s">
        <v>25</v>
      </c>
      <c r="L5280" s="11" t="s">
        <v>39</v>
      </c>
      <c r="M5280" s="11" t="s">
        <v>149</v>
      </c>
      <c r="N5280" s="11" t="s">
        <v>4871</v>
      </c>
      <c r="O5280" s="11" t="s">
        <v>29</v>
      </c>
      <c r="P5280" s="11"/>
      <c r="Q5280" s="16" t="s">
        <v>23129</v>
      </c>
      <c r="R5280" s="11" t="s">
        <v>42</v>
      </c>
      <c r="S5280" s="11" t="s">
        <v>23130</v>
      </c>
      <c r="T5280" s="11" t="s">
        <v>4899</v>
      </c>
    </row>
    <row x14ac:dyDescent="0.25" r="5281" customHeight="1" ht="19.5">
      <c r="A5281" s="25">
        <v>45211</v>
      </c>
      <c r="B5281" s="11" t="s">
        <v>23131</v>
      </c>
      <c r="C5281" s="11" t="s">
        <v>4867</v>
      </c>
      <c r="D5281" s="11"/>
      <c r="E5281" s="13" t="s">
        <v>23132</v>
      </c>
      <c r="F5281" s="11" t="s">
        <v>23133</v>
      </c>
      <c r="G5281" s="11" t="s">
        <v>74</v>
      </c>
      <c r="H5281" s="11"/>
      <c r="I5281" s="13" t="s">
        <v>4870</v>
      </c>
      <c r="J5281" s="11" t="s">
        <v>24</v>
      </c>
      <c r="K5281" s="11" t="s">
        <v>25</v>
      </c>
      <c r="L5281" s="11" t="s">
        <v>39</v>
      </c>
      <c r="M5281" s="11" t="s">
        <v>149</v>
      </c>
      <c r="N5281" s="11" t="s">
        <v>4871</v>
      </c>
      <c r="O5281" s="11" t="s">
        <v>29</v>
      </c>
      <c r="P5281" s="11"/>
      <c r="Q5281" s="16" t="s">
        <v>23134</v>
      </c>
      <c r="R5281" s="11" t="s">
        <v>42</v>
      </c>
      <c r="S5281" s="11" t="s">
        <v>23135</v>
      </c>
      <c r="T5281" s="11" t="s">
        <v>4899</v>
      </c>
    </row>
    <row x14ac:dyDescent="0.25" r="5282" customHeight="1" ht="19.5">
      <c r="A5282" s="25">
        <v>45211</v>
      </c>
      <c r="B5282" s="11" t="s">
        <v>23136</v>
      </c>
      <c r="C5282" s="11" t="s">
        <v>4867</v>
      </c>
      <c r="D5282" s="11"/>
      <c r="E5282" s="13" t="s">
        <v>23137</v>
      </c>
      <c r="F5282" s="11" t="s">
        <v>23138</v>
      </c>
      <c r="G5282" s="11" t="s">
        <v>74</v>
      </c>
      <c r="H5282" s="11" t="s">
        <v>98</v>
      </c>
      <c r="I5282" s="13" t="s">
        <v>4870</v>
      </c>
      <c r="J5282" s="11" t="s">
        <v>24</v>
      </c>
      <c r="K5282" s="11" t="s">
        <v>25</v>
      </c>
      <c r="L5282" s="11" t="s">
        <v>39</v>
      </c>
      <c r="M5282" s="11" t="s">
        <v>149</v>
      </c>
      <c r="N5282" s="11" t="s">
        <v>4871</v>
      </c>
      <c r="O5282" s="11" t="s">
        <v>29</v>
      </c>
      <c r="P5282" s="11"/>
      <c r="Q5282" s="16" t="s">
        <v>23139</v>
      </c>
      <c r="R5282" s="11" t="s">
        <v>148</v>
      </c>
      <c r="S5282" s="11" t="s">
        <v>23140</v>
      </c>
      <c r="T5282" s="11" t="s">
        <v>4961</v>
      </c>
    </row>
    <row x14ac:dyDescent="0.25" r="5283" customHeight="1" ht="19.5">
      <c r="A5283" s="25">
        <v>45211</v>
      </c>
      <c r="B5283" s="11" t="s">
        <v>23141</v>
      </c>
      <c r="C5283" s="11" t="s">
        <v>4867</v>
      </c>
      <c r="D5283" s="11"/>
      <c r="E5283" s="13" t="s">
        <v>23142</v>
      </c>
      <c r="F5283" s="11" t="s">
        <v>23143</v>
      </c>
      <c r="G5283" s="11" t="s">
        <v>74</v>
      </c>
      <c r="H5283" s="11" t="s">
        <v>3825</v>
      </c>
      <c r="I5283" s="13" t="s">
        <v>4870</v>
      </c>
      <c r="J5283" s="11" t="s">
        <v>24</v>
      </c>
      <c r="K5283" s="11" t="s">
        <v>25</v>
      </c>
      <c r="L5283" s="11" t="s">
        <v>39</v>
      </c>
      <c r="M5283" s="11" t="s">
        <v>149</v>
      </c>
      <c r="N5283" s="11" t="s">
        <v>4871</v>
      </c>
      <c r="O5283" s="11" t="s">
        <v>29</v>
      </c>
      <c r="P5283" s="11"/>
      <c r="Q5283" s="16" t="s">
        <v>23144</v>
      </c>
      <c r="R5283" s="11" t="s">
        <v>148</v>
      </c>
      <c r="S5283" s="11" t="s">
        <v>23145</v>
      </c>
      <c r="T5283" s="11" t="s">
        <v>18132</v>
      </c>
    </row>
    <row x14ac:dyDescent="0.25" r="5284" customHeight="1" ht="19.5">
      <c r="A5284" s="25">
        <v>45211</v>
      </c>
      <c r="B5284" s="11" t="s">
        <v>23146</v>
      </c>
      <c r="C5284" s="11" t="s">
        <v>5117</v>
      </c>
      <c r="D5284" s="11"/>
      <c r="E5284" s="13" t="s">
        <v>23147</v>
      </c>
      <c r="F5284" s="11" t="s">
        <v>23148</v>
      </c>
      <c r="G5284" s="11" t="s">
        <v>74</v>
      </c>
      <c r="H5284" s="11"/>
      <c r="I5284" s="13" t="s">
        <v>4975</v>
      </c>
      <c r="J5284" s="11" t="s">
        <v>24</v>
      </c>
      <c r="K5284" s="11" t="s">
        <v>25</v>
      </c>
      <c r="L5284" s="11" t="s">
        <v>39</v>
      </c>
      <c r="M5284" s="11" t="s">
        <v>149</v>
      </c>
      <c r="N5284" s="11" t="s">
        <v>4871</v>
      </c>
      <c r="O5284" s="11" t="s">
        <v>29</v>
      </c>
      <c r="P5284" s="11"/>
      <c r="Q5284" s="16" t="s">
        <v>23149</v>
      </c>
      <c r="R5284" s="11" t="s">
        <v>148</v>
      </c>
      <c r="S5284" s="11" t="s">
        <v>23150</v>
      </c>
      <c r="T5284" s="11" t="s">
        <v>4874</v>
      </c>
    </row>
    <row x14ac:dyDescent="0.25" r="5285" customHeight="1" ht="19.5">
      <c r="A5285" s="25">
        <v>45211</v>
      </c>
      <c r="B5285" s="11" t="s">
        <v>23151</v>
      </c>
      <c r="C5285" s="11" t="s">
        <v>4867</v>
      </c>
      <c r="D5285" s="11"/>
      <c r="E5285" s="13" t="s">
        <v>23152</v>
      </c>
      <c r="F5285" s="11" t="s">
        <v>23153</v>
      </c>
      <c r="G5285" s="11" t="s">
        <v>74</v>
      </c>
      <c r="H5285" s="11"/>
      <c r="I5285" s="13" t="s">
        <v>4870</v>
      </c>
      <c r="J5285" s="11" t="s">
        <v>24</v>
      </c>
      <c r="K5285" s="11" t="s">
        <v>25</v>
      </c>
      <c r="L5285" s="11" t="s">
        <v>39</v>
      </c>
      <c r="M5285" s="11" t="s">
        <v>149</v>
      </c>
      <c r="N5285" s="11" t="s">
        <v>4871</v>
      </c>
      <c r="O5285" s="11" t="s">
        <v>29</v>
      </c>
      <c r="P5285" s="11"/>
      <c r="Q5285" s="16" t="s">
        <v>23154</v>
      </c>
      <c r="R5285" s="11" t="s">
        <v>148</v>
      </c>
      <c r="S5285" s="11" t="s">
        <v>23155</v>
      </c>
      <c r="T5285" s="11" t="s">
        <v>23156</v>
      </c>
    </row>
    <row x14ac:dyDescent="0.25" r="5286" customHeight="1" ht="19.5">
      <c r="A5286" s="25">
        <v>45211</v>
      </c>
      <c r="B5286" s="11" t="s">
        <v>23157</v>
      </c>
      <c r="C5286" s="11" t="s">
        <v>4867</v>
      </c>
      <c r="D5286" s="11"/>
      <c r="E5286" s="13" t="s">
        <v>23158</v>
      </c>
      <c r="F5286" s="11" t="s">
        <v>23159</v>
      </c>
      <c r="G5286" s="11" t="s">
        <v>74</v>
      </c>
      <c r="H5286" s="11" t="s">
        <v>130</v>
      </c>
      <c r="I5286" s="13" t="s">
        <v>4870</v>
      </c>
      <c r="J5286" s="11" t="s">
        <v>24</v>
      </c>
      <c r="K5286" s="11" t="s">
        <v>25</v>
      </c>
      <c r="L5286" s="11" t="s">
        <v>39</v>
      </c>
      <c r="M5286" s="11" t="s">
        <v>149</v>
      </c>
      <c r="N5286" s="11" t="s">
        <v>4871</v>
      </c>
      <c r="O5286" s="11" t="s">
        <v>29</v>
      </c>
      <c r="P5286" s="11"/>
      <c r="Q5286" s="16" t="s">
        <v>23160</v>
      </c>
      <c r="R5286" s="11" t="s">
        <v>148</v>
      </c>
      <c r="S5286" s="11" t="s">
        <v>23161</v>
      </c>
      <c r="T5286" s="11" t="s">
        <v>4961</v>
      </c>
    </row>
    <row x14ac:dyDescent="0.25" r="5287" customHeight="1" ht="19.5">
      <c r="A5287" s="25">
        <v>45211</v>
      </c>
      <c r="B5287" s="11" t="s">
        <v>23162</v>
      </c>
      <c r="C5287" s="11" t="s">
        <v>5261</v>
      </c>
      <c r="D5287" s="11"/>
      <c r="E5287" s="13" t="s">
        <v>23163</v>
      </c>
      <c r="F5287" s="11" t="s">
        <v>23164</v>
      </c>
      <c r="G5287" s="11" t="s">
        <v>56</v>
      </c>
      <c r="H5287" s="11" t="s">
        <v>130</v>
      </c>
      <c r="I5287" s="13" t="s">
        <v>110</v>
      </c>
      <c r="J5287" s="11" t="s">
        <v>24</v>
      </c>
      <c r="K5287" s="11" t="s">
        <v>25</v>
      </c>
      <c r="L5287" s="11" t="s">
        <v>39</v>
      </c>
      <c r="M5287" s="11" t="s">
        <v>5264</v>
      </c>
      <c r="N5287" s="11" t="s">
        <v>4871</v>
      </c>
      <c r="O5287" s="11" t="s">
        <v>29</v>
      </c>
      <c r="P5287" s="11"/>
      <c r="Q5287" s="16" t="s">
        <v>23165</v>
      </c>
      <c r="R5287" s="11" t="s">
        <v>148</v>
      </c>
      <c r="S5287" s="11" t="s">
        <v>23166</v>
      </c>
      <c r="T5287" s="11" t="s">
        <v>4906</v>
      </c>
    </row>
    <row x14ac:dyDescent="0.25" r="5288" customHeight="1" ht="19.5">
      <c r="A5288" s="25">
        <v>45211</v>
      </c>
      <c r="B5288" s="11" t="s">
        <v>23167</v>
      </c>
      <c r="C5288" s="11" t="s">
        <v>4882</v>
      </c>
      <c r="D5288" s="11"/>
      <c r="E5288" s="13" t="s">
        <v>23168</v>
      </c>
      <c r="F5288" s="11" t="s">
        <v>23169</v>
      </c>
      <c r="G5288" s="11" t="s">
        <v>74</v>
      </c>
      <c r="H5288" s="11" t="s">
        <v>98</v>
      </c>
      <c r="I5288" s="13" t="s">
        <v>148</v>
      </c>
      <c r="J5288" s="11" t="s">
        <v>24</v>
      </c>
      <c r="K5288" s="11" t="s">
        <v>25</v>
      </c>
      <c r="L5288" s="11" t="s">
        <v>39</v>
      </c>
      <c r="M5288" s="11" t="s">
        <v>149</v>
      </c>
      <c r="N5288" s="11" t="s">
        <v>4871</v>
      </c>
      <c r="O5288" s="11" t="s">
        <v>29</v>
      </c>
      <c r="P5288" s="11"/>
      <c r="Q5288" s="16" t="s">
        <v>23170</v>
      </c>
      <c r="R5288" s="11" t="s">
        <v>148</v>
      </c>
      <c r="S5288" s="11" t="s">
        <v>23171</v>
      </c>
      <c r="T5288" s="11" t="s">
        <v>5318</v>
      </c>
    </row>
    <row x14ac:dyDescent="0.25" r="5289" customHeight="1" ht="19.5">
      <c r="A5289" s="25">
        <v>45211</v>
      </c>
      <c r="B5289" s="11" t="s">
        <v>23172</v>
      </c>
      <c r="C5289" s="11" t="s">
        <v>4867</v>
      </c>
      <c r="D5289" s="11"/>
      <c r="E5289" s="13" t="s">
        <v>23173</v>
      </c>
      <c r="F5289" s="11" t="s">
        <v>23174</v>
      </c>
      <c r="G5289" s="11" t="s">
        <v>74</v>
      </c>
      <c r="H5289" s="11"/>
      <c r="I5289" s="13" t="s">
        <v>4870</v>
      </c>
      <c r="J5289" s="11" t="s">
        <v>24</v>
      </c>
      <c r="K5289" s="11" t="s">
        <v>25</v>
      </c>
      <c r="L5289" s="11" t="s">
        <v>39</v>
      </c>
      <c r="M5289" s="11" t="s">
        <v>149</v>
      </c>
      <c r="N5289" s="11" t="s">
        <v>4871</v>
      </c>
      <c r="O5289" s="11" t="s">
        <v>29</v>
      </c>
      <c r="P5289" s="11"/>
      <c r="Q5289" s="16" t="s">
        <v>23175</v>
      </c>
      <c r="R5289" s="11" t="s">
        <v>148</v>
      </c>
      <c r="S5289" s="11" t="s">
        <v>23176</v>
      </c>
      <c r="T5289" s="11" t="s">
        <v>4887</v>
      </c>
    </row>
    <row x14ac:dyDescent="0.25" r="5290" customHeight="1" ht="19.5">
      <c r="A5290" s="25">
        <v>45211</v>
      </c>
      <c r="B5290" s="11" t="s">
        <v>23177</v>
      </c>
      <c r="C5290" s="11" t="s">
        <v>4882</v>
      </c>
      <c r="D5290" s="11"/>
      <c r="E5290" s="13" t="s">
        <v>23178</v>
      </c>
      <c r="F5290" s="11" t="s">
        <v>23179</v>
      </c>
      <c r="G5290" s="11" t="s">
        <v>74</v>
      </c>
      <c r="H5290" s="11"/>
      <c r="I5290" s="13" t="s">
        <v>148</v>
      </c>
      <c r="J5290" s="11" t="s">
        <v>24</v>
      </c>
      <c r="K5290" s="11" t="s">
        <v>25</v>
      </c>
      <c r="L5290" s="11" t="s">
        <v>39</v>
      </c>
      <c r="M5290" s="11" t="s">
        <v>149</v>
      </c>
      <c r="N5290" s="11" t="s">
        <v>4871</v>
      </c>
      <c r="O5290" s="11" t="s">
        <v>29</v>
      </c>
      <c r="P5290" s="11"/>
      <c r="Q5290" s="16" t="s">
        <v>23180</v>
      </c>
      <c r="R5290" s="11" t="s">
        <v>42</v>
      </c>
      <c r="S5290" s="11" t="s">
        <v>23181</v>
      </c>
      <c r="T5290" s="11" t="s">
        <v>4899</v>
      </c>
    </row>
    <row x14ac:dyDescent="0.25" r="5291" customHeight="1" ht="19.5">
      <c r="A5291" s="25">
        <v>45211</v>
      </c>
      <c r="B5291" s="11" t="s">
        <v>23182</v>
      </c>
      <c r="C5291" s="11" t="s">
        <v>5288</v>
      </c>
      <c r="D5291" s="11"/>
      <c r="E5291" s="13">
        <v>15587985777</v>
      </c>
      <c r="F5291" s="11" t="s">
        <v>15774</v>
      </c>
      <c r="G5291" s="11" t="s">
        <v>171</v>
      </c>
      <c r="H5291" s="11"/>
      <c r="I5291" s="13" t="s">
        <v>328</v>
      </c>
      <c r="J5291" s="11" t="s">
        <v>24</v>
      </c>
      <c r="K5291" s="11" t="s">
        <v>25</v>
      </c>
      <c r="L5291" s="11" t="s">
        <v>39</v>
      </c>
      <c r="M5291" s="11" t="s">
        <v>40</v>
      </c>
      <c r="N5291" s="11" t="s">
        <v>4871</v>
      </c>
      <c r="O5291" s="11" t="s">
        <v>29</v>
      </c>
      <c r="P5291" s="11"/>
      <c r="Q5291" s="16" t="s">
        <v>23183</v>
      </c>
      <c r="R5291" s="11" t="s">
        <v>148</v>
      </c>
      <c r="S5291" s="11" t="s">
        <v>23184</v>
      </c>
      <c r="T5291" s="11" t="s">
        <v>15777</v>
      </c>
    </row>
    <row x14ac:dyDescent="0.25" r="5292" customHeight="1" ht="19.5">
      <c r="A5292" s="25">
        <v>45211</v>
      </c>
      <c r="B5292" s="11" t="s">
        <v>23185</v>
      </c>
      <c r="C5292" s="11" t="s">
        <v>4867</v>
      </c>
      <c r="D5292" s="11"/>
      <c r="E5292" s="13" t="s">
        <v>23186</v>
      </c>
      <c r="F5292" s="11" t="s">
        <v>23187</v>
      </c>
      <c r="G5292" s="11" t="s">
        <v>74</v>
      </c>
      <c r="H5292" s="11" t="s">
        <v>98</v>
      </c>
      <c r="I5292" s="13" t="s">
        <v>4870</v>
      </c>
      <c r="J5292" s="11" t="s">
        <v>24</v>
      </c>
      <c r="K5292" s="11" t="s">
        <v>25</v>
      </c>
      <c r="L5292" s="11" t="s">
        <v>39</v>
      </c>
      <c r="M5292" s="11" t="s">
        <v>149</v>
      </c>
      <c r="N5292" s="11" t="s">
        <v>4871</v>
      </c>
      <c r="O5292" s="11" t="s">
        <v>29</v>
      </c>
      <c r="P5292" s="11"/>
      <c r="Q5292" s="16" t="s">
        <v>23188</v>
      </c>
      <c r="R5292" s="11" t="s">
        <v>148</v>
      </c>
      <c r="S5292" s="11" t="s">
        <v>23189</v>
      </c>
      <c r="T5292" s="11" t="s">
        <v>4893</v>
      </c>
    </row>
    <row x14ac:dyDescent="0.25" r="5293" customHeight="1" ht="19.5">
      <c r="A5293" s="25">
        <v>45211</v>
      </c>
      <c r="B5293" s="11" t="s">
        <v>23190</v>
      </c>
      <c r="C5293" s="11" t="s">
        <v>6859</v>
      </c>
      <c r="D5293" s="11"/>
      <c r="E5293" s="13" t="s">
        <v>23191</v>
      </c>
      <c r="F5293" s="11" t="s">
        <v>23192</v>
      </c>
      <c r="G5293" s="11" t="s">
        <v>74</v>
      </c>
      <c r="H5293" s="11" t="s">
        <v>98</v>
      </c>
      <c r="I5293" s="13" t="s">
        <v>148</v>
      </c>
      <c r="J5293" s="11" t="s">
        <v>24</v>
      </c>
      <c r="K5293" s="11" t="s">
        <v>25</v>
      </c>
      <c r="L5293" s="11" t="s">
        <v>39</v>
      </c>
      <c r="M5293" s="11" t="s">
        <v>149</v>
      </c>
      <c r="N5293" s="11" t="s">
        <v>4871</v>
      </c>
      <c r="O5293" s="11" t="s">
        <v>29</v>
      </c>
      <c r="P5293" s="11"/>
      <c r="Q5293" s="16" t="s">
        <v>23193</v>
      </c>
      <c r="R5293" s="11" t="s">
        <v>148</v>
      </c>
      <c r="S5293" s="11" t="s">
        <v>23194</v>
      </c>
      <c r="T5293" s="11" t="s">
        <v>4893</v>
      </c>
    </row>
    <row x14ac:dyDescent="0.25" r="5294" customHeight="1" ht="19.5">
      <c r="A5294" s="25">
        <v>45211</v>
      </c>
      <c r="B5294" s="11" t="s">
        <v>23195</v>
      </c>
      <c r="C5294" s="11" t="s">
        <v>5086</v>
      </c>
      <c r="D5294" s="11"/>
      <c r="E5294" s="13" t="s">
        <v>23196</v>
      </c>
      <c r="F5294" s="11" t="s">
        <v>23197</v>
      </c>
      <c r="G5294" s="11" t="s">
        <v>74</v>
      </c>
      <c r="H5294" s="11"/>
      <c r="I5294" s="13" t="s">
        <v>42</v>
      </c>
      <c r="J5294" s="11" t="s">
        <v>24</v>
      </c>
      <c r="K5294" s="11" t="s">
        <v>25</v>
      </c>
      <c r="L5294" s="11" t="s">
        <v>39</v>
      </c>
      <c r="M5294" s="11" t="s">
        <v>149</v>
      </c>
      <c r="N5294" s="11" t="s">
        <v>4871</v>
      </c>
      <c r="O5294" s="11" t="s">
        <v>29</v>
      </c>
      <c r="P5294" s="11"/>
      <c r="Q5294" s="16" t="s">
        <v>23198</v>
      </c>
      <c r="R5294" s="11" t="s">
        <v>148</v>
      </c>
      <c r="S5294" s="11" t="s">
        <v>23199</v>
      </c>
      <c r="T5294" s="11" t="s">
        <v>5339</v>
      </c>
    </row>
    <row x14ac:dyDescent="0.25" r="5295" customHeight="1" ht="19.5">
      <c r="A5295" s="25">
        <v>45211</v>
      </c>
      <c r="B5295" s="11" t="s">
        <v>23200</v>
      </c>
      <c r="C5295" s="11" t="s">
        <v>4882</v>
      </c>
      <c r="D5295" s="11"/>
      <c r="E5295" s="13" t="s">
        <v>23201</v>
      </c>
      <c r="F5295" s="11" t="s">
        <v>23202</v>
      </c>
      <c r="G5295" s="11" t="s">
        <v>74</v>
      </c>
      <c r="H5295" s="11"/>
      <c r="I5295" s="13" t="s">
        <v>148</v>
      </c>
      <c r="J5295" s="11" t="s">
        <v>24</v>
      </c>
      <c r="K5295" s="11" t="s">
        <v>25</v>
      </c>
      <c r="L5295" s="11" t="s">
        <v>39</v>
      </c>
      <c r="M5295" s="11" t="s">
        <v>149</v>
      </c>
      <c r="N5295" s="11" t="s">
        <v>4871</v>
      </c>
      <c r="O5295" s="11" t="s">
        <v>29</v>
      </c>
      <c r="P5295" s="11"/>
      <c r="Q5295" s="16" t="s">
        <v>23203</v>
      </c>
      <c r="R5295" s="11" t="s">
        <v>148</v>
      </c>
      <c r="S5295" s="11" t="s">
        <v>23204</v>
      </c>
      <c r="T5295" s="11" t="s">
        <v>4893</v>
      </c>
    </row>
    <row x14ac:dyDescent="0.25" r="5296" customHeight="1" ht="19.5">
      <c r="A5296" s="25">
        <v>45211</v>
      </c>
      <c r="B5296" s="11" t="s">
        <v>23205</v>
      </c>
      <c r="C5296" s="11" t="s">
        <v>4882</v>
      </c>
      <c r="D5296" s="11"/>
      <c r="E5296" s="13" t="s">
        <v>23206</v>
      </c>
      <c r="F5296" s="11" t="s">
        <v>23207</v>
      </c>
      <c r="G5296" s="11" t="s">
        <v>74</v>
      </c>
      <c r="H5296" s="11"/>
      <c r="I5296" s="13" t="s">
        <v>148</v>
      </c>
      <c r="J5296" s="11" t="s">
        <v>24</v>
      </c>
      <c r="K5296" s="11" t="s">
        <v>25</v>
      </c>
      <c r="L5296" s="11" t="s">
        <v>39</v>
      </c>
      <c r="M5296" s="11" t="s">
        <v>149</v>
      </c>
      <c r="N5296" s="11" t="s">
        <v>4871</v>
      </c>
      <c r="O5296" s="11" t="s">
        <v>29</v>
      </c>
      <c r="P5296" s="11"/>
      <c r="Q5296" s="16" t="s">
        <v>23208</v>
      </c>
      <c r="R5296" s="11" t="s">
        <v>148</v>
      </c>
      <c r="S5296" s="11" t="s">
        <v>23209</v>
      </c>
      <c r="T5296" s="11" t="s">
        <v>4887</v>
      </c>
    </row>
    <row x14ac:dyDescent="0.25" r="5297" customHeight="1" ht="19.5">
      <c r="A5297" s="25">
        <v>45211</v>
      </c>
      <c r="B5297" s="11" t="s">
        <v>23210</v>
      </c>
      <c r="C5297" s="11" t="s">
        <v>4867</v>
      </c>
      <c r="D5297" s="11"/>
      <c r="E5297" s="13" t="s">
        <v>23211</v>
      </c>
      <c r="F5297" s="11" t="s">
        <v>23212</v>
      </c>
      <c r="G5297" s="11" t="s">
        <v>74</v>
      </c>
      <c r="H5297" s="11"/>
      <c r="I5297" s="13" t="s">
        <v>4870</v>
      </c>
      <c r="J5297" s="11" t="s">
        <v>24</v>
      </c>
      <c r="K5297" s="11" t="s">
        <v>25</v>
      </c>
      <c r="L5297" s="11" t="s">
        <v>39</v>
      </c>
      <c r="M5297" s="11" t="s">
        <v>149</v>
      </c>
      <c r="N5297" s="11" t="s">
        <v>4871</v>
      </c>
      <c r="O5297" s="11" t="s">
        <v>29</v>
      </c>
      <c r="P5297" s="11"/>
      <c r="Q5297" s="16" t="s">
        <v>23213</v>
      </c>
      <c r="R5297" s="11" t="s">
        <v>148</v>
      </c>
      <c r="S5297" s="11" t="s">
        <v>23214</v>
      </c>
      <c r="T5297" s="11" t="s">
        <v>5339</v>
      </c>
    </row>
    <row x14ac:dyDescent="0.25" r="5298" customHeight="1" ht="19.5">
      <c r="A5298" s="25">
        <v>45211</v>
      </c>
      <c r="B5298" s="11" t="s">
        <v>23215</v>
      </c>
      <c r="C5298" s="11" t="s">
        <v>5363</v>
      </c>
      <c r="D5298" s="11"/>
      <c r="E5298" s="13">
        <v>13227293951</v>
      </c>
      <c r="F5298" s="11" t="s">
        <v>6159</v>
      </c>
      <c r="G5298" s="11" t="s">
        <v>74</v>
      </c>
      <c r="H5298" s="11"/>
      <c r="I5298" s="13" t="s">
        <v>235</v>
      </c>
      <c r="J5298" s="11" t="s">
        <v>24</v>
      </c>
      <c r="K5298" s="11" t="s">
        <v>25</v>
      </c>
      <c r="L5298" s="11" t="s">
        <v>39</v>
      </c>
      <c r="M5298" s="11" t="s">
        <v>40</v>
      </c>
      <c r="N5298" s="11" t="s">
        <v>624</v>
      </c>
      <c r="O5298" s="11" t="s">
        <v>29</v>
      </c>
      <c r="P5298" s="11"/>
      <c r="Q5298" s="16" t="s">
        <v>23216</v>
      </c>
      <c r="R5298" s="11" t="s">
        <v>42</v>
      </c>
      <c r="S5298" s="11" t="s">
        <v>23217</v>
      </c>
      <c r="T5298" s="11"/>
    </row>
    <row x14ac:dyDescent="0.25" r="5299" customHeight="1" ht="19.5">
      <c r="A5299" s="25">
        <v>45211</v>
      </c>
      <c r="B5299" s="11" t="s">
        <v>23218</v>
      </c>
      <c r="C5299" s="11" t="s">
        <v>5363</v>
      </c>
      <c r="D5299" s="11"/>
      <c r="E5299" s="13">
        <v>18572373957</v>
      </c>
      <c r="F5299" s="11" t="s">
        <v>23219</v>
      </c>
      <c r="G5299" s="11" t="s">
        <v>74</v>
      </c>
      <c r="H5299" s="11"/>
      <c r="I5299" s="13" t="s">
        <v>486</v>
      </c>
      <c r="J5299" s="11" t="s">
        <v>24</v>
      </c>
      <c r="K5299" s="11" t="s">
        <v>25</v>
      </c>
      <c r="L5299" s="11" t="s">
        <v>39</v>
      </c>
      <c r="M5299" s="11" t="s">
        <v>40</v>
      </c>
      <c r="N5299" s="11" t="s">
        <v>624</v>
      </c>
      <c r="O5299" s="11" t="s">
        <v>29</v>
      </c>
      <c r="P5299" s="11"/>
      <c r="Q5299" s="16" t="s">
        <v>23220</v>
      </c>
      <c r="R5299" s="11" t="s">
        <v>42</v>
      </c>
      <c r="S5299" s="11" t="s">
        <v>23221</v>
      </c>
      <c r="T5299" s="11"/>
    </row>
    <row x14ac:dyDescent="0.25" r="5300" customHeight="1" ht="19.5">
      <c r="A5300" s="25">
        <v>45211</v>
      </c>
      <c r="B5300" s="11" t="s">
        <v>23222</v>
      </c>
      <c r="C5300" s="11" t="s">
        <v>5363</v>
      </c>
      <c r="D5300" s="11"/>
      <c r="E5300" s="13">
        <v>18527821271</v>
      </c>
      <c r="F5300" s="11" t="s">
        <v>13003</v>
      </c>
      <c r="G5300" s="11" t="s">
        <v>23</v>
      </c>
      <c r="H5300" s="11"/>
      <c r="I5300" s="13" t="s">
        <v>154</v>
      </c>
      <c r="J5300" s="11" t="s">
        <v>24</v>
      </c>
      <c r="K5300" s="11" t="s">
        <v>25</v>
      </c>
      <c r="L5300" s="11" t="s">
        <v>39</v>
      </c>
      <c r="M5300" s="11" t="s">
        <v>27</v>
      </c>
      <c r="N5300" s="11" t="s">
        <v>624</v>
      </c>
      <c r="O5300" s="11" t="s">
        <v>29</v>
      </c>
      <c r="P5300" s="11"/>
      <c r="Q5300" s="16" t="s">
        <v>23223</v>
      </c>
      <c r="R5300" s="11" t="s">
        <v>42</v>
      </c>
      <c r="S5300" s="11" t="s">
        <v>23224</v>
      </c>
      <c r="T5300" s="11"/>
    </row>
    <row x14ac:dyDescent="0.25" r="5301" customHeight="1" ht="19.5">
      <c r="A5301" s="25">
        <v>45211</v>
      </c>
      <c r="B5301" s="11" t="s">
        <v>23225</v>
      </c>
      <c r="C5301" s="11" t="s">
        <v>5363</v>
      </c>
      <c r="D5301" s="11"/>
      <c r="E5301" s="13">
        <v>15587953068</v>
      </c>
      <c r="F5301" s="11" t="s">
        <v>23226</v>
      </c>
      <c r="G5301" s="11" t="s">
        <v>74</v>
      </c>
      <c r="H5301" s="11"/>
      <c r="I5301" s="13" t="s">
        <v>850</v>
      </c>
      <c r="J5301" s="11" t="s">
        <v>24</v>
      </c>
      <c r="K5301" s="11" t="s">
        <v>25</v>
      </c>
      <c r="L5301" s="11" t="s">
        <v>39</v>
      </c>
      <c r="M5301" s="11" t="s">
        <v>27</v>
      </c>
      <c r="N5301" s="11" t="s">
        <v>624</v>
      </c>
      <c r="O5301" s="11" t="s">
        <v>29</v>
      </c>
      <c r="P5301" s="11"/>
      <c r="Q5301" s="16" t="s">
        <v>23227</v>
      </c>
      <c r="R5301" s="11" t="s">
        <v>42</v>
      </c>
      <c r="S5301" s="11" t="s">
        <v>23228</v>
      </c>
      <c r="T5301" s="11" t="s">
        <v>23229</v>
      </c>
    </row>
    <row x14ac:dyDescent="0.25" r="5302" customHeight="1" ht="19.5">
      <c r="A5302" s="25">
        <v>45211</v>
      </c>
      <c r="B5302" s="11" t="s">
        <v>23230</v>
      </c>
      <c r="C5302" s="11" t="s">
        <v>5363</v>
      </c>
      <c r="D5302" s="11"/>
      <c r="E5302" s="13">
        <v>18527828231</v>
      </c>
      <c r="F5302" s="11" t="s">
        <v>23231</v>
      </c>
      <c r="G5302" s="11" t="s">
        <v>216</v>
      </c>
      <c r="H5302" s="11"/>
      <c r="I5302" s="13" t="s">
        <v>290</v>
      </c>
      <c r="J5302" s="11" t="s">
        <v>24</v>
      </c>
      <c r="K5302" s="11" t="s">
        <v>25</v>
      </c>
      <c r="L5302" s="11" t="s">
        <v>39</v>
      </c>
      <c r="M5302" s="11" t="s">
        <v>40</v>
      </c>
      <c r="N5302" s="11" t="s">
        <v>624</v>
      </c>
      <c r="O5302" s="11" t="s">
        <v>29</v>
      </c>
      <c r="P5302" s="11"/>
      <c r="Q5302" s="16" t="s">
        <v>23232</v>
      </c>
      <c r="R5302" s="11" t="s">
        <v>42</v>
      </c>
      <c r="S5302" s="11" t="s">
        <v>23233</v>
      </c>
      <c r="T5302" s="11" t="s">
        <v>10778</v>
      </c>
    </row>
    <row x14ac:dyDescent="0.25" r="5303" customHeight="1" ht="19.5">
      <c r="A5303" s="25">
        <v>45211</v>
      </c>
      <c r="B5303" s="11" t="s">
        <v>23234</v>
      </c>
      <c r="C5303" s="11" t="s">
        <v>5363</v>
      </c>
      <c r="D5303" s="11"/>
      <c r="E5303" s="13">
        <v>15672528143</v>
      </c>
      <c r="F5303" s="11" t="s">
        <v>23235</v>
      </c>
      <c r="G5303" s="11" t="s">
        <v>171</v>
      </c>
      <c r="H5303" s="11"/>
      <c r="I5303" s="13" t="s">
        <v>254</v>
      </c>
      <c r="J5303" s="11" t="s">
        <v>24</v>
      </c>
      <c r="K5303" s="11" t="s">
        <v>25</v>
      </c>
      <c r="L5303" s="11" t="s">
        <v>39</v>
      </c>
      <c r="M5303" s="11" t="s">
        <v>27</v>
      </c>
      <c r="N5303" s="11" t="s">
        <v>624</v>
      </c>
      <c r="O5303" s="11" t="s">
        <v>29</v>
      </c>
      <c r="P5303" s="11"/>
      <c r="Q5303" s="16" t="s">
        <v>23236</v>
      </c>
      <c r="R5303" s="11" t="s">
        <v>42</v>
      </c>
      <c r="S5303" s="11" t="s">
        <v>23237</v>
      </c>
      <c r="T5303" s="11" t="s">
        <v>23238</v>
      </c>
    </row>
    <row x14ac:dyDescent="0.25" r="5304" customHeight="1" ht="19.5">
      <c r="A5304" s="25">
        <v>45211</v>
      </c>
      <c r="B5304" s="11" t="s">
        <v>23239</v>
      </c>
      <c r="C5304" s="11" t="s">
        <v>5363</v>
      </c>
      <c r="D5304" s="11"/>
      <c r="E5304" s="13">
        <v>15671026697</v>
      </c>
      <c r="F5304" s="11" t="s">
        <v>23240</v>
      </c>
      <c r="G5304" s="11" t="s">
        <v>289</v>
      </c>
      <c r="H5304" s="11" t="s">
        <v>130</v>
      </c>
      <c r="I5304" s="13" t="s">
        <v>241</v>
      </c>
      <c r="J5304" s="11" t="s">
        <v>24</v>
      </c>
      <c r="K5304" s="11" t="s">
        <v>25</v>
      </c>
      <c r="L5304" s="11" t="s">
        <v>39</v>
      </c>
      <c r="M5304" s="11" t="s">
        <v>27</v>
      </c>
      <c r="N5304" s="11" t="s">
        <v>624</v>
      </c>
      <c r="O5304" s="11" t="s">
        <v>29</v>
      </c>
      <c r="P5304" s="11"/>
      <c r="Q5304" s="16" t="s">
        <v>23241</v>
      </c>
      <c r="R5304" s="11" t="s">
        <v>42</v>
      </c>
      <c r="S5304" s="11" t="s">
        <v>23242</v>
      </c>
      <c r="T5304" s="11" t="s">
        <v>23243</v>
      </c>
    </row>
    <row x14ac:dyDescent="0.25" r="5305" customHeight="1" ht="19.5">
      <c r="A5305" s="25">
        <v>45211</v>
      </c>
      <c r="B5305" s="11" t="s">
        <v>23244</v>
      </c>
      <c r="C5305" s="11" t="s">
        <v>5363</v>
      </c>
      <c r="D5305" s="11"/>
      <c r="E5305" s="13">
        <v>17671338695</v>
      </c>
      <c r="F5305" s="11" t="s">
        <v>23245</v>
      </c>
      <c r="G5305" s="11" t="s">
        <v>74</v>
      </c>
      <c r="H5305" s="11"/>
      <c r="I5305" s="13" t="s">
        <v>415</v>
      </c>
      <c r="J5305" s="11" t="s">
        <v>24</v>
      </c>
      <c r="K5305" s="11" t="s">
        <v>25</v>
      </c>
      <c r="L5305" s="11" t="s">
        <v>39</v>
      </c>
      <c r="M5305" s="11" t="s">
        <v>27</v>
      </c>
      <c r="N5305" s="11" t="s">
        <v>624</v>
      </c>
      <c r="O5305" s="11" t="s">
        <v>29</v>
      </c>
      <c r="P5305" s="11"/>
      <c r="Q5305" s="16" t="s">
        <v>23246</v>
      </c>
      <c r="R5305" s="11" t="s">
        <v>42</v>
      </c>
      <c r="S5305" s="11" t="s">
        <v>23247</v>
      </c>
      <c r="T5305" s="11" t="s">
        <v>23248</v>
      </c>
    </row>
    <row x14ac:dyDescent="0.25" r="5306" customHeight="1" ht="19.5">
      <c r="A5306" s="25">
        <v>45211</v>
      </c>
      <c r="B5306" s="11" t="s">
        <v>23249</v>
      </c>
      <c r="C5306" s="11" t="s">
        <v>5363</v>
      </c>
      <c r="D5306" s="11"/>
      <c r="E5306" s="13">
        <v>16671702184</v>
      </c>
      <c r="F5306" s="11" t="s">
        <v>23250</v>
      </c>
      <c r="G5306" s="11" t="s">
        <v>48</v>
      </c>
      <c r="H5306" s="11"/>
      <c r="I5306" s="13" t="s">
        <v>110</v>
      </c>
      <c r="J5306" s="11" t="s">
        <v>24</v>
      </c>
      <c r="K5306" s="11" t="s">
        <v>25</v>
      </c>
      <c r="L5306" s="11" t="s">
        <v>39</v>
      </c>
      <c r="M5306" s="11" t="s">
        <v>27</v>
      </c>
      <c r="N5306" s="11" t="s">
        <v>624</v>
      </c>
      <c r="O5306" s="11" t="s">
        <v>29</v>
      </c>
      <c r="P5306" s="11"/>
      <c r="Q5306" s="16" t="s">
        <v>23251</v>
      </c>
      <c r="R5306" s="11" t="s">
        <v>42</v>
      </c>
      <c r="S5306" s="11" t="s">
        <v>23252</v>
      </c>
      <c r="T5306" s="11" t="s">
        <v>23253</v>
      </c>
    </row>
    <row x14ac:dyDescent="0.25" r="5307" customHeight="1" ht="19.5">
      <c r="A5307" s="25">
        <v>45211</v>
      </c>
      <c r="B5307" s="11" t="s">
        <v>23254</v>
      </c>
      <c r="C5307" s="11" t="s">
        <v>5363</v>
      </c>
      <c r="D5307" s="11"/>
      <c r="E5307" s="13">
        <v>17683715947</v>
      </c>
      <c r="F5307" s="11" t="s">
        <v>23255</v>
      </c>
      <c r="G5307" s="11" t="s">
        <v>74</v>
      </c>
      <c r="H5307" s="11"/>
      <c r="I5307" s="13" t="s">
        <v>226</v>
      </c>
      <c r="J5307" s="11" t="s">
        <v>24</v>
      </c>
      <c r="K5307" s="11" t="s">
        <v>25</v>
      </c>
      <c r="L5307" s="11" t="s">
        <v>39</v>
      </c>
      <c r="M5307" s="11" t="s">
        <v>40</v>
      </c>
      <c r="N5307" s="11" t="s">
        <v>624</v>
      </c>
      <c r="O5307" s="11" t="s">
        <v>29</v>
      </c>
      <c r="P5307" s="11"/>
      <c r="Q5307" s="16" t="s">
        <v>23256</v>
      </c>
      <c r="R5307" s="11" t="s">
        <v>42</v>
      </c>
      <c r="S5307" s="11" t="s">
        <v>23257</v>
      </c>
      <c r="T5307" s="11" t="s">
        <v>23258</v>
      </c>
    </row>
    <row x14ac:dyDescent="0.25" r="5308" customHeight="1" ht="19.5">
      <c r="A5308" s="25">
        <v>45211</v>
      </c>
      <c r="B5308" s="11" t="s">
        <v>23259</v>
      </c>
      <c r="C5308" s="11" t="s">
        <v>5363</v>
      </c>
      <c r="D5308" s="11"/>
      <c r="E5308" s="13">
        <v>13135827397</v>
      </c>
      <c r="F5308" s="11" t="s">
        <v>23260</v>
      </c>
      <c r="G5308" s="11" t="s">
        <v>74</v>
      </c>
      <c r="H5308" s="11"/>
      <c r="I5308" s="13" t="s">
        <v>1017</v>
      </c>
      <c r="J5308" s="11" t="s">
        <v>24</v>
      </c>
      <c r="K5308" s="11" t="s">
        <v>25</v>
      </c>
      <c r="L5308" s="11" t="s">
        <v>39</v>
      </c>
      <c r="M5308" s="11" t="s">
        <v>40</v>
      </c>
      <c r="N5308" s="11" t="s">
        <v>624</v>
      </c>
      <c r="O5308" s="11" t="s">
        <v>29</v>
      </c>
      <c r="P5308" s="11"/>
      <c r="Q5308" s="16" t="s">
        <v>23261</v>
      </c>
      <c r="R5308" s="11" t="s">
        <v>42</v>
      </c>
      <c r="S5308" s="11" t="s">
        <v>23262</v>
      </c>
      <c r="T5308" s="11" t="s">
        <v>19881</v>
      </c>
    </row>
    <row x14ac:dyDescent="0.25" r="5309" customHeight="1" ht="19.5">
      <c r="A5309" s="25">
        <v>45211</v>
      </c>
      <c r="B5309" s="11" t="s">
        <v>23263</v>
      </c>
      <c r="C5309" s="11" t="s">
        <v>5363</v>
      </c>
      <c r="D5309" s="11"/>
      <c r="E5309" s="13">
        <v>18672651329</v>
      </c>
      <c r="F5309" s="11" t="s">
        <v>23264</v>
      </c>
      <c r="G5309" s="11" t="s">
        <v>74</v>
      </c>
      <c r="H5309" s="11"/>
      <c r="I5309" s="13" t="s">
        <v>290</v>
      </c>
      <c r="J5309" s="11" t="s">
        <v>24</v>
      </c>
      <c r="K5309" s="11" t="s">
        <v>25</v>
      </c>
      <c r="L5309" s="11" t="s">
        <v>39</v>
      </c>
      <c r="M5309" s="11" t="s">
        <v>40</v>
      </c>
      <c r="N5309" s="11" t="s">
        <v>624</v>
      </c>
      <c r="O5309" s="11" t="s">
        <v>29</v>
      </c>
      <c r="P5309" s="11"/>
      <c r="Q5309" s="16" t="s">
        <v>23265</v>
      </c>
      <c r="R5309" s="11" t="s">
        <v>42</v>
      </c>
      <c r="S5309" s="11" t="s">
        <v>23266</v>
      </c>
      <c r="T5309" s="11" t="s">
        <v>19881</v>
      </c>
    </row>
    <row x14ac:dyDescent="0.25" r="5310" customHeight="1" ht="19.5">
      <c r="A5310" s="25">
        <v>45211</v>
      </c>
      <c r="B5310" s="11" t="s">
        <v>23267</v>
      </c>
      <c r="C5310" s="11" t="s">
        <v>5363</v>
      </c>
      <c r="D5310" s="11"/>
      <c r="E5310" s="13">
        <v>13264905751</v>
      </c>
      <c r="F5310" s="11" t="s">
        <v>23268</v>
      </c>
      <c r="G5310" s="11" t="s">
        <v>74</v>
      </c>
      <c r="H5310" s="11"/>
      <c r="I5310" s="13" t="s">
        <v>2649</v>
      </c>
      <c r="J5310" s="11" t="s">
        <v>24</v>
      </c>
      <c r="K5310" s="11" t="s">
        <v>25</v>
      </c>
      <c r="L5310" s="11" t="s">
        <v>39</v>
      </c>
      <c r="M5310" s="11" t="s">
        <v>40</v>
      </c>
      <c r="N5310" s="11" t="s">
        <v>624</v>
      </c>
      <c r="O5310" s="11" t="s">
        <v>29</v>
      </c>
      <c r="P5310" s="11"/>
      <c r="Q5310" s="16" t="s">
        <v>23269</v>
      </c>
      <c r="R5310" s="11" t="s">
        <v>42</v>
      </c>
      <c r="S5310" s="11" t="s">
        <v>23270</v>
      </c>
      <c r="T5310" s="11" t="s">
        <v>10787</v>
      </c>
    </row>
    <row x14ac:dyDescent="0.25" r="5311" customHeight="1" ht="19.5">
      <c r="A5311" s="25">
        <v>45211</v>
      </c>
      <c r="B5311" s="11" t="s">
        <v>23271</v>
      </c>
      <c r="C5311" s="11" t="s">
        <v>5363</v>
      </c>
      <c r="D5311" s="11"/>
      <c r="E5311" s="13">
        <v>13032744064</v>
      </c>
      <c r="F5311" s="11" t="s">
        <v>23272</v>
      </c>
      <c r="G5311" s="11" t="s">
        <v>115</v>
      </c>
      <c r="H5311" s="11"/>
      <c r="I5311" s="13" t="s">
        <v>259</v>
      </c>
      <c r="J5311" s="11" t="s">
        <v>24</v>
      </c>
      <c r="K5311" s="11" t="s">
        <v>25</v>
      </c>
      <c r="L5311" s="11" t="s">
        <v>39</v>
      </c>
      <c r="M5311" s="11" t="s">
        <v>27</v>
      </c>
      <c r="N5311" s="11" t="s">
        <v>624</v>
      </c>
      <c r="O5311" s="11" t="s">
        <v>29</v>
      </c>
      <c r="P5311" s="11"/>
      <c r="Q5311" s="16" t="s">
        <v>23273</v>
      </c>
      <c r="R5311" s="11" t="s">
        <v>42</v>
      </c>
      <c r="S5311" s="11" t="s">
        <v>23274</v>
      </c>
      <c r="T5311" s="11" t="s">
        <v>23275</v>
      </c>
    </row>
    <row x14ac:dyDescent="0.25" r="5312" customHeight="1" ht="19.5">
      <c r="A5312" s="25">
        <v>45211</v>
      </c>
      <c r="B5312" s="11" t="s">
        <v>23276</v>
      </c>
      <c r="C5312" s="11" t="s">
        <v>5363</v>
      </c>
      <c r="D5312" s="11"/>
      <c r="E5312" s="13">
        <v>18572355462</v>
      </c>
      <c r="F5312" s="11" t="s">
        <v>23277</v>
      </c>
      <c r="G5312" s="11" t="s">
        <v>74</v>
      </c>
      <c r="H5312" s="11"/>
      <c r="I5312" s="13" t="s">
        <v>131</v>
      </c>
      <c r="J5312" s="11" t="s">
        <v>24</v>
      </c>
      <c r="K5312" s="11" t="s">
        <v>25</v>
      </c>
      <c r="L5312" s="11" t="s">
        <v>39</v>
      </c>
      <c r="M5312" s="11" t="s">
        <v>27</v>
      </c>
      <c r="N5312" s="11" t="s">
        <v>624</v>
      </c>
      <c r="O5312" s="11" t="s">
        <v>29</v>
      </c>
      <c r="P5312" s="11"/>
      <c r="Q5312" s="16" t="s">
        <v>23278</v>
      </c>
      <c r="R5312" s="11" t="s">
        <v>42</v>
      </c>
      <c r="S5312" s="11" t="s">
        <v>23279</v>
      </c>
      <c r="T5312" s="11" t="s">
        <v>10811</v>
      </c>
    </row>
    <row x14ac:dyDescent="0.25" r="5313" customHeight="1" ht="19.5">
      <c r="A5313" s="25">
        <v>45211</v>
      </c>
      <c r="B5313" s="11" t="s">
        <v>23280</v>
      </c>
      <c r="C5313" s="11" t="s">
        <v>5363</v>
      </c>
      <c r="D5313" s="11"/>
      <c r="E5313" s="13">
        <v>18671441657</v>
      </c>
      <c r="F5313" s="11" t="s">
        <v>23281</v>
      </c>
      <c r="G5313" s="11" t="s">
        <v>48</v>
      </c>
      <c r="H5313" s="11"/>
      <c r="I5313" s="13" t="s">
        <v>68</v>
      </c>
      <c r="J5313" s="11" t="s">
        <v>24</v>
      </c>
      <c r="K5313" s="11" t="s">
        <v>25</v>
      </c>
      <c r="L5313" s="11" t="s">
        <v>39</v>
      </c>
      <c r="M5313" s="11" t="s">
        <v>27</v>
      </c>
      <c r="N5313" s="11" t="s">
        <v>624</v>
      </c>
      <c r="O5313" s="11" t="s">
        <v>29</v>
      </c>
      <c r="P5313" s="11"/>
      <c r="Q5313" s="16" t="s">
        <v>23282</v>
      </c>
      <c r="R5313" s="11" t="s">
        <v>42</v>
      </c>
      <c r="S5313" s="11" t="s">
        <v>23283</v>
      </c>
      <c r="T5313" s="11" t="s">
        <v>23284</v>
      </c>
    </row>
    <row x14ac:dyDescent="0.25" r="5314" customHeight="1" ht="19.5">
      <c r="A5314" s="25">
        <v>45211</v>
      </c>
      <c r="B5314" s="11" t="s">
        <v>23285</v>
      </c>
      <c r="C5314" s="11" t="s">
        <v>5363</v>
      </c>
      <c r="D5314" s="11"/>
      <c r="E5314" s="13">
        <v>13040991707</v>
      </c>
      <c r="F5314" s="11" t="s">
        <v>23231</v>
      </c>
      <c r="G5314" s="11" t="s">
        <v>23</v>
      </c>
      <c r="H5314" s="11"/>
      <c r="I5314" s="13" t="s">
        <v>615</v>
      </c>
      <c r="J5314" s="11" t="s">
        <v>24</v>
      </c>
      <c r="K5314" s="11" t="s">
        <v>25</v>
      </c>
      <c r="L5314" s="11" t="s">
        <v>39</v>
      </c>
      <c r="M5314" s="11" t="s">
        <v>40</v>
      </c>
      <c r="N5314" s="11" t="s">
        <v>624</v>
      </c>
      <c r="O5314" s="11" t="s">
        <v>29</v>
      </c>
      <c r="P5314" s="11"/>
      <c r="Q5314" s="16" t="s">
        <v>23286</v>
      </c>
      <c r="R5314" s="11" t="s">
        <v>42</v>
      </c>
      <c r="S5314" s="11" t="s">
        <v>23287</v>
      </c>
      <c r="T5314" s="11" t="s">
        <v>23288</v>
      </c>
    </row>
    <row x14ac:dyDescent="0.25" r="5315" customHeight="1" ht="19.5">
      <c r="A5315" s="25">
        <v>45211</v>
      </c>
      <c r="B5315" s="11" t="s">
        <v>23289</v>
      </c>
      <c r="C5315" s="11" t="s">
        <v>6205</v>
      </c>
      <c r="D5315" s="11"/>
      <c r="E5315" s="13">
        <v>13197303349</v>
      </c>
      <c r="F5315" s="11" t="s">
        <v>23290</v>
      </c>
      <c r="G5315" s="11" t="s">
        <v>289</v>
      </c>
      <c r="H5315" s="11"/>
      <c r="I5315" s="13" t="s">
        <v>1024</v>
      </c>
      <c r="J5315" s="11" t="s">
        <v>24</v>
      </c>
      <c r="K5315" s="11" t="s">
        <v>25</v>
      </c>
      <c r="L5315" s="11" t="s">
        <v>39</v>
      </c>
      <c r="M5315" s="11" t="s">
        <v>40</v>
      </c>
      <c r="N5315" s="11" t="s">
        <v>28</v>
      </c>
      <c r="O5315" s="11" t="s">
        <v>29</v>
      </c>
      <c r="P5315" s="11"/>
      <c r="Q5315" s="16" t="s">
        <v>23291</v>
      </c>
      <c r="R5315" s="11" t="s">
        <v>42</v>
      </c>
      <c r="S5315" s="11" t="s">
        <v>23292</v>
      </c>
      <c r="T5315" s="11" t="s">
        <v>23293</v>
      </c>
    </row>
    <row x14ac:dyDescent="0.25" r="5316" customHeight="1" ht="19.5">
      <c r="A5316" s="25">
        <v>45211</v>
      </c>
      <c r="B5316" s="11" t="s">
        <v>23294</v>
      </c>
      <c r="C5316" s="11" t="s">
        <v>691</v>
      </c>
      <c r="D5316" s="11"/>
      <c r="E5316" s="13">
        <v>13040993735</v>
      </c>
      <c r="F5316" s="11" t="s">
        <v>23295</v>
      </c>
      <c r="G5316" s="11" t="s">
        <v>115</v>
      </c>
      <c r="H5316" s="11"/>
      <c r="I5316" s="13">
        <v>10015</v>
      </c>
      <c r="J5316" s="11" t="s">
        <v>24</v>
      </c>
      <c r="K5316" s="11" t="s">
        <v>69</v>
      </c>
      <c r="L5316" s="11" t="s">
        <v>26</v>
      </c>
      <c r="M5316" s="11" t="s">
        <v>27</v>
      </c>
      <c r="N5316" s="11" t="s">
        <v>28</v>
      </c>
      <c r="O5316" s="11" t="s">
        <v>29</v>
      </c>
      <c r="P5316" s="11"/>
      <c r="Q5316" s="16" t="s">
        <v>23296</v>
      </c>
      <c r="R5316" s="11" t="s">
        <v>31</v>
      </c>
      <c r="S5316" s="11" t="s">
        <v>23297</v>
      </c>
      <c r="T5316" s="11" t="s">
        <v>23298</v>
      </c>
    </row>
    <row x14ac:dyDescent="0.25" r="5317" customHeight="1" ht="19.5">
      <c r="A5317" s="25">
        <v>45211</v>
      </c>
      <c r="B5317" s="11" t="s">
        <v>23299</v>
      </c>
      <c r="C5317" s="11" t="s">
        <v>180</v>
      </c>
      <c r="D5317" s="11"/>
      <c r="E5317" s="13">
        <v>15629380059</v>
      </c>
      <c r="F5317" s="11" t="s">
        <v>23300</v>
      </c>
      <c r="G5317" s="11" t="s">
        <v>37</v>
      </c>
      <c r="H5317" s="11"/>
      <c r="I5317" s="13" t="s">
        <v>81</v>
      </c>
      <c r="J5317" s="11" t="s">
        <v>24</v>
      </c>
      <c r="K5317" s="11" t="s">
        <v>25</v>
      </c>
      <c r="L5317" s="11" t="s">
        <v>39</v>
      </c>
      <c r="M5317" s="11" t="s">
        <v>27</v>
      </c>
      <c r="N5317" s="11" t="s">
        <v>183</v>
      </c>
      <c r="O5317" s="11" t="s">
        <v>29</v>
      </c>
      <c r="P5317" s="11"/>
      <c r="Q5317" s="16" t="s">
        <v>23301</v>
      </c>
      <c r="R5317" s="11" t="s">
        <v>51</v>
      </c>
      <c r="S5317" s="11" t="s">
        <v>23302</v>
      </c>
      <c r="T5317" s="11"/>
    </row>
    <row x14ac:dyDescent="0.25" r="5318" customHeight="1" ht="19.5">
      <c r="A5318" s="25">
        <v>45211</v>
      </c>
      <c r="B5318" s="11" t="s">
        <v>23303</v>
      </c>
      <c r="C5318" s="11" t="s">
        <v>180</v>
      </c>
      <c r="D5318" s="11"/>
      <c r="E5318" s="13">
        <v>13207219418</v>
      </c>
      <c r="F5318" s="11" t="s">
        <v>23304</v>
      </c>
      <c r="G5318" s="11" t="s">
        <v>56</v>
      </c>
      <c r="H5318" s="11" t="s">
        <v>98</v>
      </c>
      <c r="I5318" s="13" t="s">
        <v>81</v>
      </c>
      <c r="J5318" s="11" t="s">
        <v>24</v>
      </c>
      <c r="K5318" s="11" t="s">
        <v>25</v>
      </c>
      <c r="L5318" s="11" t="s">
        <v>39</v>
      </c>
      <c r="M5318" s="11" t="s">
        <v>40</v>
      </c>
      <c r="N5318" s="11" t="s">
        <v>183</v>
      </c>
      <c r="O5318" s="11" t="s">
        <v>29</v>
      </c>
      <c r="P5318" s="11"/>
      <c r="Q5318" s="16" t="s">
        <v>23305</v>
      </c>
      <c r="R5318" s="11" t="s">
        <v>51</v>
      </c>
      <c r="S5318" s="11" t="s">
        <v>23306</v>
      </c>
      <c r="T5318" s="11"/>
    </row>
    <row x14ac:dyDescent="0.25" r="5319" customHeight="1" ht="19.5">
      <c r="A5319" s="25">
        <v>45211</v>
      </c>
      <c r="B5319" s="11" t="s">
        <v>23307</v>
      </c>
      <c r="C5319" s="11" t="s">
        <v>180</v>
      </c>
      <c r="D5319" s="11"/>
      <c r="E5319" s="13">
        <v>18671448818</v>
      </c>
      <c r="F5319" s="11" t="s">
        <v>23308</v>
      </c>
      <c r="G5319" s="11" t="s">
        <v>37</v>
      </c>
      <c r="H5319" s="11"/>
      <c r="I5319" s="13" t="s">
        <v>1024</v>
      </c>
      <c r="J5319" s="11" t="s">
        <v>24</v>
      </c>
      <c r="K5319" s="11" t="s">
        <v>25</v>
      </c>
      <c r="L5319" s="11" t="s">
        <v>39</v>
      </c>
      <c r="M5319" s="11" t="s">
        <v>40</v>
      </c>
      <c r="N5319" s="11" t="s">
        <v>183</v>
      </c>
      <c r="O5319" s="11" t="s">
        <v>29</v>
      </c>
      <c r="P5319" s="11"/>
      <c r="Q5319" s="16" t="s">
        <v>23309</v>
      </c>
      <c r="R5319" s="11" t="s">
        <v>51</v>
      </c>
      <c r="S5319" s="11" t="s">
        <v>23310</v>
      </c>
      <c r="T5319" s="11"/>
    </row>
    <row x14ac:dyDescent="0.25" r="5320" customHeight="1" ht="19.5">
      <c r="A5320" s="25">
        <v>45211</v>
      </c>
      <c r="B5320" s="11" t="s">
        <v>23311</v>
      </c>
      <c r="C5320" s="11" t="s">
        <v>180</v>
      </c>
      <c r="D5320" s="11"/>
      <c r="E5320" s="13" t="s">
        <v>23312</v>
      </c>
      <c r="F5320" s="11" t="s">
        <v>23313</v>
      </c>
      <c r="G5320" s="11" t="s">
        <v>74</v>
      </c>
      <c r="H5320" s="11" t="s">
        <v>130</v>
      </c>
      <c r="I5320" s="13" t="s">
        <v>844</v>
      </c>
      <c r="J5320" s="11" t="s">
        <v>24</v>
      </c>
      <c r="K5320" s="11" t="s">
        <v>25</v>
      </c>
      <c r="L5320" s="11" t="s">
        <v>39</v>
      </c>
      <c r="M5320" s="11" t="s">
        <v>149</v>
      </c>
      <c r="N5320" s="11" t="s">
        <v>183</v>
      </c>
      <c r="O5320" s="11" t="s">
        <v>29</v>
      </c>
      <c r="P5320" s="11"/>
      <c r="Q5320" s="16" t="s">
        <v>23314</v>
      </c>
      <c r="R5320" s="11" t="s">
        <v>51</v>
      </c>
      <c r="S5320" s="11" t="s">
        <v>23315</v>
      </c>
      <c r="T5320" s="11"/>
    </row>
    <row x14ac:dyDescent="0.25" r="5321" customHeight="1" ht="19.5">
      <c r="A5321" s="25">
        <v>45211</v>
      </c>
      <c r="B5321" s="11" t="s">
        <v>23316</v>
      </c>
      <c r="C5321" s="11" t="s">
        <v>239</v>
      </c>
      <c r="D5321" s="11"/>
      <c r="E5321" s="13">
        <v>13047152531</v>
      </c>
      <c r="F5321" s="11" t="s">
        <v>23317</v>
      </c>
      <c r="G5321" s="11" t="s">
        <v>37</v>
      </c>
      <c r="H5321" s="11"/>
      <c r="I5321" s="13" t="s">
        <v>352</v>
      </c>
      <c r="J5321" s="11" t="s">
        <v>24</v>
      </c>
      <c r="K5321" s="11" t="s">
        <v>25</v>
      </c>
      <c r="L5321" s="11" t="s">
        <v>39</v>
      </c>
      <c r="M5321" s="11" t="s">
        <v>40</v>
      </c>
      <c r="N5321" s="11" t="s">
        <v>183</v>
      </c>
      <c r="O5321" s="11" t="s">
        <v>29</v>
      </c>
      <c r="P5321" s="11"/>
      <c r="Q5321" s="16" t="s">
        <v>23318</v>
      </c>
      <c r="R5321" s="11" t="s">
        <v>51</v>
      </c>
      <c r="S5321" s="11" t="s">
        <v>23319</v>
      </c>
      <c r="T5321" s="11"/>
    </row>
    <row x14ac:dyDescent="0.25" r="5322" customHeight="1" ht="19.5">
      <c r="A5322" s="25">
        <v>45211</v>
      </c>
      <c r="B5322" s="11" t="s">
        <v>23320</v>
      </c>
      <c r="C5322" s="11" t="s">
        <v>180</v>
      </c>
      <c r="D5322" s="11"/>
      <c r="E5322" s="13" t="s">
        <v>23321</v>
      </c>
      <c r="F5322" s="11" t="s">
        <v>23322</v>
      </c>
      <c r="G5322" s="11" t="s">
        <v>74</v>
      </c>
      <c r="H5322" s="11"/>
      <c r="I5322" s="13" t="s">
        <v>272</v>
      </c>
      <c r="J5322" s="11" t="s">
        <v>24</v>
      </c>
      <c r="K5322" s="11" t="s">
        <v>25</v>
      </c>
      <c r="L5322" s="11" t="s">
        <v>39</v>
      </c>
      <c r="M5322" s="11" t="s">
        <v>149</v>
      </c>
      <c r="N5322" s="11" t="s">
        <v>183</v>
      </c>
      <c r="O5322" s="11" t="s">
        <v>29</v>
      </c>
      <c r="P5322" s="11"/>
      <c r="Q5322" s="16" t="s">
        <v>23323</v>
      </c>
      <c r="R5322" s="11" t="s">
        <v>51</v>
      </c>
      <c r="S5322" s="11" t="s">
        <v>23324</v>
      </c>
      <c r="T5322" s="11"/>
    </row>
    <row x14ac:dyDescent="0.25" r="5323" customHeight="1" ht="19.5">
      <c r="A5323" s="25">
        <v>45211</v>
      </c>
      <c r="B5323" s="11" t="s">
        <v>23325</v>
      </c>
      <c r="C5323" s="11" t="s">
        <v>180</v>
      </c>
      <c r="D5323" s="11"/>
      <c r="E5323" s="13">
        <v>13032748048</v>
      </c>
      <c r="F5323" s="11" t="s">
        <v>23326</v>
      </c>
      <c r="G5323" s="11" t="s">
        <v>74</v>
      </c>
      <c r="H5323" s="11"/>
      <c r="I5323" s="13" t="s">
        <v>81</v>
      </c>
      <c r="J5323" s="11" t="s">
        <v>24</v>
      </c>
      <c r="K5323" s="11" t="s">
        <v>25</v>
      </c>
      <c r="L5323" s="11" t="s">
        <v>39</v>
      </c>
      <c r="M5323" s="11" t="s">
        <v>40</v>
      </c>
      <c r="N5323" s="11" t="s">
        <v>183</v>
      </c>
      <c r="O5323" s="11" t="s">
        <v>29</v>
      </c>
      <c r="P5323" s="11"/>
      <c r="Q5323" s="16" t="s">
        <v>23327</v>
      </c>
      <c r="R5323" s="11" t="s">
        <v>51</v>
      </c>
      <c r="S5323" s="11" t="s">
        <v>23328</v>
      </c>
      <c r="T5323" s="11"/>
    </row>
    <row x14ac:dyDescent="0.25" r="5324" customHeight="1" ht="19.5">
      <c r="A5324" s="25">
        <v>45211</v>
      </c>
      <c r="B5324" s="11" t="s">
        <v>23329</v>
      </c>
      <c r="C5324" s="11" t="s">
        <v>180</v>
      </c>
      <c r="D5324" s="11"/>
      <c r="E5324" s="13">
        <v>13040974742</v>
      </c>
      <c r="F5324" s="11" t="s">
        <v>23330</v>
      </c>
      <c r="G5324" s="11" t="s">
        <v>23</v>
      </c>
      <c r="H5324" s="11"/>
      <c r="I5324" s="13" t="s">
        <v>486</v>
      </c>
      <c r="J5324" s="11" t="s">
        <v>24</v>
      </c>
      <c r="K5324" s="11" t="s">
        <v>25</v>
      </c>
      <c r="L5324" s="11" t="s">
        <v>39</v>
      </c>
      <c r="M5324" s="11" t="s">
        <v>27</v>
      </c>
      <c r="N5324" s="11" t="s">
        <v>183</v>
      </c>
      <c r="O5324" s="11" t="s">
        <v>29</v>
      </c>
      <c r="P5324" s="11"/>
      <c r="Q5324" s="16" t="s">
        <v>23331</v>
      </c>
      <c r="R5324" s="11" t="s">
        <v>51</v>
      </c>
      <c r="S5324" s="11" t="s">
        <v>23332</v>
      </c>
      <c r="T5324" s="11"/>
    </row>
    <row x14ac:dyDescent="0.25" r="5325" customHeight="1" ht="19.5">
      <c r="A5325" s="25">
        <v>45211</v>
      </c>
      <c r="B5325" s="11" t="s">
        <v>23333</v>
      </c>
      <c r="C5325" s="11" t="s">
        <v>180</v>
      </c>
      <c r="D5325" s="11"/>
      <c r="E5325" s="13">
        <v>13085151453</v>
      </c>
      <c r="F5325" s="11" t="s">
        <v>12072</v>
      </c>
      <c r="G5325" s="11" t="s">
        <v>115</v>
      </c>
      <c r="H5325" s="11"/>
      <c r="I5325" s="13" t="s">
        <v>87</v>
      </c>
      <c r="J5325" s="11" t="s">
        <v>24</v>
      </c>
      <c r="K5325" s="11" t="s">
        <v>25</v>
      </c>
      <c r="L5325" s="11" t="s">
        <v>39</v>
      </c>
      <c r="M5325" s="11" t="s">
        <v>27</v>
      </c>
      <c r="N5325" s="11" t="s">
        <v>183</v>
      </c>
      <c r="O5325" s="11" t="s">
        <v>29</v>
      </c>
      <c r="P5325" s="11"/>
      <c r="Q5325" s="16" t="s">
        <v>23334</v>
      </c>
      <c r="R5325" s="11" t="s">
        <v>51</v>
      </c>
      <c r="S5325" s="11" t="s">
        <v>23335</v>
      </c>
      <c r="T5325" s="11"/>
    </row>
    <row x14ac:dyDescent="0.25" r="5326" customHeight="1" ht="19.5">
      <c r="A5326" s="25">
        <v>45211</v>
      </c>
      <c r="B5326" s="11" t="s">
        <v>23336</v>
      </c>
      <c r="C5326" s="11" t="s">
        <v>180</v>
      </c>
      <c r="D5326" s="11"/>
      <c r="E5326" s="13">
        <v>13085154684</v>
      </c>
      <c r="F5326" s="11" t="s">
        <v>23337</v>
      </c>
      <c r="G5326" s="11" t="s">
        <v>289</v>
      </c>
      <c r="H5326" s="11"/>
      <c r="I5326" s="13" t="s">
        <v>241</v>
      </c>
      <c r="J5326" s="11" t="s">
        <v>24</v>
      </c>
      <c r="K5326" s="11" t="s">
        <v>25</v>
      </c>
      <c r="L5326" s="11" t="s">
        <v>39</v>
      </c>
      <c r="M5326" s="11" t="s">
        <v>27</v>
      </c>
      <c r="N5326" s="11" t="s">
        <v>183</v>
      </c>
      <c r="O5326" s="11" t="s">
        <v>29</v>
      </c>
      <c r="P5326" s="11"/>
      <c r="Q5326" s="16" t="s">
        <v>23338</v>
      </c>
      <c r="R5326" s="11" t="s">
        <v>51</v>
      </c>
      <c r="S5326" s="11" t="s">
        <v>23339</v>
      </c>
      <c r="T5326" s="11"/>
    </row>
    <row x14ac:dyDescent="0.25" r="5327" customHeight="1" ht="19.5">
      <c r="A5327" s="25">
        <v>45211</v>
      </c>
      <c r="B5327" s="11" t="s">
        <v>23340</v>
      </c>
      <c r="C5327" s="11" t="s">
        <v>180</v>
      </c>
      <c r="D5327" s="11"/>
      <c r="E5327" s="13">
        <v>13177087113</v>
      </c>
      <c r="F5327" s="11" t="s">
        <v>23341</v>
      </c>
      <c r="G5327" s="11" t="s">
        <v>115</v>
      </c>
      <c r="H5327" s="11"/>
      <c r="I5327" s="13" t="s">
        <v>182</v>
      </c>
      <c r="J5327" s="11" t="s">
        <v>24</v>
      </c>
      <c r="K5327" s="11" t="s">
        <v>25</v>
      </c>
      <c r="L5327" s="11" t="s">
        <v>39</v>
      </c>
      <c r="M5327" s="11" t="s">
        <v>27</v>
      </c>
      <c r="N5327" s="11" t="s">
        <v>183</v>
      </c>
      <c r="O5327" s="11" t="s">
        <v>29</v>
      </c>
      <c r="P5327" s="11"/>
      <c r="Q5327" s="16" t="s">
        <v>23342</v>
      </c>
      <c r="R5327" s="11" t="s">
        <v>51</v>
      </c>
      <c r="S5327" s="11" t="s">
        <v>23343</v>
      </c>
      <c r="T5327" s="11"/>
    </row>
    <row x14ac:dyDescent="0.25" r="5328" customHeight="1" ht="19.5">
      <c r="A5328" s="25">
        <v>45211</v>
      </c>
      <c r="B5328" s="11" t="s">
        <v>23344</v>
      </c>
      <c r="C5328" s="11" t="s">
        <v>180</v>
      </c>
      <c r="D5328" s="11"/>
      <c r="E5328" s="13">
        <v>13197307340</v>
      </c>
      <c r="F5328" s="11" t="s">
        <v>23345</v>
      </c>
      <c r="G5328" s="11" t="s">
        <v>115</v>
      </c>
      <c r="H5328" s="11"/>
      <c r="I5328" s="13" t="s">
        <v>290</v>
      </c>
      <c r="J5328" s="11" t="s">
        <v>24</v>
      </c>
      <c r="K5328" s="11" t="s">
        <v>25</v>
      </c>
      <c r="L5328" s="11" t="s">
        <v>39</v>
      </c>
      <c r="M5328" s="11" t="s">
        <v>40</v>
      </c>
      <c r="N5328" s="11" t="s">
        <v>183</v>
      </c>
      <c r="O5328" s="11" t="s">
        <v>29</v>
      </c>
      <c r="P5328" s="11"/>
      <c r="Q5328" s="16" t="s">
        <v>23346</v>
      </c>
      <c r="R5328" s="11" t="s">
        <v>51</v>
      </c>
      <c r="S5328" s="11" t="s">
        <v>23347</v>
      </c>
      <c r="T5328" s="11"/>
    </row>
    <row x14ac:dyDescent="0.25" r="5329" customHeight="1" ht="19.5">
      <c r="A5329" s="25">
        <v>45211</v>
      </c>
      <c r="B5329" s="11" t="s">
        <v>23348</v>
      </c>
      <c r="C5329" s="11" t="s">
        <v>180</v>
      </c>
      <c r="D5329" s="11"/>
      <c r="E5329" s="13">
        <v>13197312718</v>
      </c>
      <c r="F5329" s="11" t="s">
        <v>23349</v>
      </c>
      <c r="G5329" s="11" t="s">
        <v>62</v>
      </c>
      <c r="H5329" s="11"/>
      <c r="I5329" s="13" t="s">
        <v>590</v>
      </c>
      <c r="J5329" s="11" t="s">
        <v>24</v>
      </c>
      <c r="K5329" s="11" t="s">
        <v>25</v>
      </c>
      <c r="L5329" s="11" t="s">
        <v>39</v>
      </c>
      <c r="M5329" s="11" t="s">
        <v>40</v>
      </c>
      <c r="N5329" s="11" t="s">
        <v>183</v>
      </c>
      <c r="O5329" s="11" t="s">
        <v>29</v>
      </c>
      <c r="P5329" s="11"/>
      <c r="Q5329" s="16" t="s">
        <v>23350</v>
      </c>
      <c r="R5329" s="11" t="s">
        <v>51</v>
      </c>
      <c r="S5329" s="11" t="s">
        <v>23351</v>
      </c>
      <c r="T5329" s="11"/>
    </row>
    <row x14ac:dyDescent="0.25" r="5330" customHeight="1" ht="19.5">
      <c r="A5330" s="25">
        <v>45211</v>
      </c>
      <c r="B5330" s="11" t="s">
        <v>23352</v>
      </c>
      <c r="C5330" s="11" t="s">
        <v>180</v>
      </c>
      <c r="D5330" s="11"/>
      <c r="E5330" s="13">
        <v>13197319933</v>
      </c>
      <c r="F5330" s="11" t="s">
        <v>23353</v>
      </c>
      <c r="G5330" s="11" t="s">
        <v>115</v>
      </c>
      <c r="H5330" s="11"/>
      <c r="I5330" s="13" t="s">
        <v>131</v>
      </c>
      <c r="J5330" s="11" t="s">
        <v>24</v>
      </c>
      <c r="K5330" s="11" t="s">
        <v>25</v>
      </c>
      <c r="L5330" s="11" t="s">
        <v>39</v>
      </c>
      <c r="M5330" s="11" t="s">
        <v>27</v>
      </c>
      <c r="N5330" s="11" t="s">
        <v>183</v>
      </c>
      <c r="O5330" s="11" t="s">
        <v>29</v>
      </c>
      <c r="P5330" s="11"/>
      <c r="Q5330" s="16" t="s">
        <v>23354</v>
      </c>
      <c r="R5330" s="11" t="s">
        <v>51</v>
      </c>
      <c r="S5330" s="11" t="s">
        <v>23355</v>
      </c>
      <c r="T5330" s="11"/>
    </row>
    <row x14ac:dyDescent="0.25" r="5331" customHeight="1" ht="19.5">
      <c r="A5331" s="25">
        <v>45211</v>
      </c>
      <c r="B5331" s="11" t="s">
        <v>23356</v>
      </c>
      <c r="C5331" s="11" t="s">
        <v>239</v>
      </c>
      <c r="D5331" s="11"/>
      <c r="E5331" s="13">
        <v>15671060633</v>
      </c>
      <c r="F5331" s="11" t="s">
        <v>23357</v>
      </c>
      <c r="G5331" s="11" t="s">
        <v>115</v>
      </c>
      <c r="H5331" s="11"/>
      <c r="I5331" s="13" t="s">
        <v>486</v>
      </c>
      <c r="J5331" s="11" t="s">
        <v>24</v>
      </c>
      <c r="K5331" s="11" t="s">
        <v>25</v>
      </c>
      <c r="L5331" s="11" t="s">
        <v>39</v>
      </c>
      <c r="M5331" s="11" t="s">
        <v>27</v>
      </c>
      <c r="N5331" s="11" t="s">
        <v>183</v>
      </c>
      <c r="O5331" s="11" t="s">
        <v>29</v>
      </c>
      <c r="P5331" s="11"/>
      <c r="Q5331" s="16" t="s">
        <v>23358</v>
      </c>
      <c r="R5331" s="11" t="s">
        <v>51</v>
      </c>
      <c r="S5331" s="11" t="s">
        <v>23359</v>
      </c>
      <c r="T5331" s="11"/>
    </row>
    <row x14ac:dyDescent="0.25" r="5332" customHeight="1" ht="19.5">
      <c r="A5332" s="25">
        <v>45211</v>
      </c>
      <c r="B5332" s="11" t="s">
        <v>23360</v>
      </c>
      <c r="C5332" s="11" t="s">
        <v>180</v>
      </c>
      <c r="D5332" s="11"/>
      <c r="E5332" s="13">
        <v>13207226719</v>
      </c>
      <c r="F5332" s="11" t="s">
        <v>23361</v>
      </c>
      <c r="G5332" s="11" t="s">
        <v>74</v>
      </c>
      <c r="H5332" s="11"/>
      <c r="I5332" s="13" t="s">
        <v>81</v>
      </c>
      <c r="J5332" s="11" t="s">
        <v>24</v>
      </c>
      <c r="K5332" s="11" t="s">
        <v>25</v>
      </c>
      <c r="L5332" s="11" t="s">
        <v>39</v>
      </c>
      <c r="M5332" s="11" t="s">
        <v>27</v>
      </c>
      <c r="N5332" s="11" t="s">
        <v>183</v>
      </c>
      <c r="O5332" s="11" t="s">
        <v>29</v>
      </c>
      <c r="P5332" s="11"/>
      <c r="Q5332" s="16" t="s">
        <v>23362</v>
      </c>
      <c r="R5332" s="11" t="s">
        <v>51</v>
      </c>
      <c r="S5332" s="11" t="s">
        <v>23363</v>
      </c>
      <c r="T5332" s="11"/>
    </row>
    <row x14ac:dyDescent="0.25" r="5333" customHeight="1" ht="19.5">
      <c r="A5333" s="25">
        <v>45211</v>
      </c>
      <c r="B5333" s="11" t="s">
        <v>23364</v>
      </c>
      <c r="C5333" s="11" t="s">
        <v>180</v>
      </c>
      <c r="D5333" s="11"/>
      <c r="E5333" s="13">
        <v>13235625201</v>
      </c>
      <c r="F5333" s="11" t="s">
        <v>23365</v>
      </c>
      <c r="G5333" s="11" t="s">
        <v>216</v>
      </c>
      <c r="H5333" s="11"/>
      <c r="I5333" s="13" t="s">
        <v>1914</v>
      </c>
      <c r="J5333" s="11" t="s">
        <v>24</v>
      </c>
      <c r="K5333" s="11" t="s">
        <v>25</v>
      </c>
      <c r="L5333" s="11" t="s">
        <v>39</v>
      </c>
      <c r="M5333" s="11" t="s">
        <v>27</v>
      </c>
      <c r="N5333" s="11" t="s">
        <v>183</v>
      </c>
      <c r="O5333" s="11" t="s">
        <v>29</v>
      </c>
      <c r="P5333" s="11"/>
      <c r="Q5333" s="16" t="s">
        <v>23366</v>
      </c>
      <c r="R5333" s="11" t="s">
        <v>51</v>
      </c>
      <c r="S5333" s="11" t="s">
        <v>23367</v>
      </c>
      <c r="T5333" s="11"/>
    </row>
    <row x14ac:dyDescent="0.25" r="5334" customHeight="1" ht="19.5">
      <c r="A5334" s="25">
        <v>45211</v>
      </c>
      <c r="B5334" s="11" t="s">
        <v>23368</v>
      </c>
      <c r="C5334" s="11" t="s">
        <v>180</v>
      </c>
      <c r="D5334" s="11"/>
      <c r="E5334" s="13">
        <v>13235626277</v>
      </c>
      <c r="F5334" s="11" t="s">
        <v>23369</v>
      </c>
      <c r="G5334" s="11" t="s">
        <v>115</v>
      </c>
      <c r="H5334" s="11" t="s">
        <v>98</v>
      </c>
      <c r="I5334" s="13" t="s">
        <v>272</v>
      </c>
      <c r="J5334" s="11" t="s">
        <v>24</v>
      </c>
      <c r="K5334" s="11" t="s">
        <v>25</v>
      </c>
      <c r="L5334" s="11" t="s">
        <v>39</v>
      </c>
      <c r="M5334" s="11" t="s">
        <v>27</v>
      </c>
      <c r="N5334" s="11" t="s">
        <v>183</v>
      </c>
      <c r="O5334" s="11" t="s">
        <v>29</v>
      </c>
      <c r="P5334" s="11"/>
      <c r="Q5334" s="16" t="s">
        <v>23370</v>
      </c>
      <c r="R5334" s="11" t="s">
        <v>51</v>
      </c>
      <c r="S5334" s="11" t="s">
        <v>23371</v>
      </c>
      <c r="T5334" s="11"/>
    </row>
    <row x14ac:dyDescent="0.25" r="5335" customHeight="1" ht="19.5">
      <c r="A5335" s="25">
        <v>45211</v>
      </c>
      <c r="B5335" s="11" t="s">
        <v>23372</v>
      </c>
      <c r="C5335" s="11" t="s">
        <v>180</v>
      </c>
      <c r="D5335" s="11"/>
      <c r="E5335" s="13">
        <v>13277233960</v>
      </c>
      <c r="F5335" s="11" t="s">
        <v>23373</v>
      </c>
      <c r="G5335" s="11" t="s">
        <v>289</v>
      </c>
      <c r="H5335" s="11" t="s">
        <v>130</v>
      </c>
      <c r="I5335" s="13" t="s">
        <v>486</v>
      </c>
      <c r="J5335" s="11" t="s">
        <v>24</v>
      </c>
      <c r="K5335" s="11" t="s">
        <v>25</v>
      </c>
      <c r="L5335" s="11" t="s">
        <v>39</v>
      </c>
      <c r="M5335" s="11" t="s">
        <v>40</v>
      </c>
      <c r="N5335" s="11" t="s">
        <v>183</v>
      </c>
      <c r="O5335" s="11" t="s">
        <v>29</v>
      </c>
      <c r="P5335" s="11"/>
      <c r="Q5335" s="16" t="s">
        <v>23374</v>
      </c>
      <c r="R5335" s="11" t="s">
        <v>51</v>
      </c>
      <c r="S5335" s="11" t="s">
        <v>23375</v>
      </c>
      <c r="T5335" s="11"/>
    </row>
    <row x14ac:dyDescent="0.25" r="5336" customHeight="1" ht="19.5">
      <c r="A5336" s="25">
        <v>45211</v>
      </c>
      <c r="B5336" s="11" t="s">
        <v>23376</v>
      </c>
      <c r="C5336" s="11" t="s">
        <v>180</v>
      </c>
      <c r="D5336" s="11"/>
      <c r="E5336" s="13">
        <v>15697203766</v>
      </c>
      <c r="F5336" s="11" t="s">
        <v>23377</v>
      </c>
      <c r="G5336" s="11" t="s">
        <v>62</v>
      </c>
      <c r="H5336" s="11"/>
      <c r="I5336" s="13" t="s">
        <v>182</v>
      </c>
      <c r="J5336" s="11" t="s">
        <v>24</v>
      </c>
      <c r="K5336" s="11" t="s">
        <v>25</v>
      </c>
      <c r="L5336" s="11" t="s">
        <v>39</v>
      </c>
      <c r="M5336" s="11" t="s">
        <v>27</v>
      </c>
      <c r="N5336" s="11" t="s">
        <v>183</v>
      </c>
      <c r="O5336" s="11" t="s">
        <v>29</v>
      </c>
      <c r="P5336" s="11"/>
      <c r="Q5336" s="16" t="s">
        <v>23378</v>
      </c>
      <c r="R5336" s="11" t="s">
        <v>51</v>
      </c>
      <c r="S5336" s="11" t="s">
        <v>23379</v>
      </c>
      <c r="T5336" s="11"/>
    </row>
    <row x14ac:dyDescent="0.25" r="5337" customHeight="1" ht="19.5">
      <c r="A5337" s="25">
        <v>45211</v>
      </c>
      <c r="B5337" s="11" t="s">
        <v>23380</v>
      </c>
      <c r="C5337" s="11" t="s">
        <v>180</v>
      </c>
      <c r="D5337" s="11"/>
      <c r="E5337" s="13">
        <v>15571728085</v>
      </c>
      <c r="F5337" s="11" t="s">
        <v>23381</v>
      </c>
      <c r="G5337" s="11" t="s">
        <v>115</v>
      </c>
      <c r="H5337" s="11" t="s">
        <v>130</v>
      </c>
      <c r="I5337" s="13" t="s">
        <v>352</v>
      </c>
      <c r="J5337" s="11" t="s">
        <v>24</v>
      </c>
      <c r="K5337" s="11" t="s">
        <v>25</v>
      </c>
      <c r="L5337" s="11" t="s">
        <v>39</v>
      </c>
      <c r="M5337" s="11" t="s">
        <v>27</v>
      </c>
      <c r="N5337" s="11" t="s">
        <v>183</v>
      </c>
      <c r="O5337" s="11" t="s">
        <v>29</v>
      </c>
      <c r="P5337" s="11"/>
      <c r="Q5337" s="16" t="s">
        <v>23382</v>
      </c>
      <c r="R5337" s="11" t="s">
        <v>51</v>
      </c>
      <c r="S5337" s="11" t="s">
        <v>23383</v>
      </c>
      <c r="T5337" s="11"/>
    </row>
    <row x14ac:dyDescent="0.25" r="5338" customHeight="1" ht="19.5">
      <c r="A5338" s="25">
        <v>45211</v>
      </c>
      <c r="B5338" s="11" t="s">
        <v>23384</v>
      </c>
      <c r="C5338" s="11" t="s">
        <v>180</v>
      </c>
      <c r="D5338" s="11"/>
      <c r="E5338" s="13">
        <v>15571756953</v>
      </c>
      <c r="F5338" s="11" t="s">
        <v>23385</v>
      </c>
      <c r="G5338" s="11" t="s">
        <v>115</v>
      </c>
      <c r="H5338" s="11"/>
      <c r="I5338" s="13" t="s">
        <v>433</v>
      </c>
      <c r="J5338" s="11" t="s">
        <v>24</v>
      </c>
      <c r="K5338" s="11" t="s">
        <v>25</v>
      </c>
      <c r="L5338" s="11" t="s">
        <v>39</v>
      </c>
      <c r="M5338" s="11" t="s">
        <v>27</v>
      </c>
      <c r="N5338" s="11" t="s">
        <v>183</v>
      </c>
      <c r="O5338" s="11" t="s">
        <v>29</v>
      </c>
      <c r="P5338" s="11"/>
      <c r="Q5338" s="16" t="s">
        <v>23386</v>
      </c>
      <c r="R5338" s="11" t="s">
        <v>51</v>
      </c>
      <c r="S5338" s="11" t="s">
        <v>23387</v>
      </c>
      <c r="T5338" s="11"/>
    </row>
    <row x14ac:dyDescent="0.25" r="5339" customHeight="1" ht="19.5">
      <c r="A5339" s="25">
        <v>45211</v>
      </c>
      <c r="B5339" s="11" t="s">
        <v>23388</v>
      </c>
      <c r="C5339" s="11" t="s">
        <v>2547</v>
      </c>
      <c r="D5339" s="11"/>
      <c r="E5339" s="13">
        <v>13197330026</v>
      </c>
      <c r="F5339" s="11" t="s">
        <v>23389</v>
      </c>
      <c r="G5339" s="11" t="s">
        <v>48</v>
      </c>
      <c r="H5339" s="11"/>
      <c r="I5339" s="13">
        <v>10015</v>
      </c>
      <c r="J5339" s="11" t="s">
        <v>24</v>
      </c>
      <c r="K5339" s="11" t="s">
        <v>69</v>
      </c>
      <c r="L5339" s="11" t="s">
        <v>26</v>
      </c>
      <c r="M5339" s="11" t="s">
        <v>27</v>
      </c>
      <c r="N5339" s="11" t="s">
        <v>28</v>
      </c>
      <c r="O5339" s="11" t="s">
        <v>29</v>
      </c>
      <c r="P5339" s="11"/>
      <c r="Q5339" s="16" t="s">
        <v>23390</v>
      </c>
      <c r="R5339" s="11" t="s">
        <v>31</v>
      </c>
      <c r="S5339" s="11" t="s">
        <v>23391</v>
      </c>
      <c r="T5339" s="11" t="s">
        <v>23392</v>
      </c>
    </row>
    <row x14ac:dyDescent="0.25" r="5340" customHeight="1" ht="19.5">
      <c r="A5340" s="25">
        <v>45211</v>
      </c>
      <c r="B5340" s="11" t="s">
        <v>23393</v>
      </c>
      <c r="C5340" s="11" t="s">
        <v>108</v>
      </c>
      <c r="D5340" s="11"/>
      <c r="E5340" s="13">
        <v>13094162676</v>
      </c>
      <c r="F5340" s="11" t="s">
        <v>23394</v>
      </c>
      <c r="G5340" s="11" t="s">
        <v>115</v>
      </c>
      <c r="H5340" s="11"/>
      <c r="I5340" s="13" t="s">
        <v>254</v>
      </c>
      <c r="J5340" s="11" t="s">
        <v>24</v>
      </c>
      <c r="K5340" s="11" t="s">
        <v>25</v>
      </c>
      <c r="L5340" s="11" t="s">
        <v>39</v>
      </c>
      <c r="M5340" s="11" t="s">
        <v>27</v>
      </c>
      <c r="N5340" s="11" t="s">
        <v>28</v>
      </c>
      <c r="O5340" s="11" t="s">
        <v>29</v>
      </c>
      <c r="P5340" s="11"/>
      <c r="Q5340" s="16" t="s">
        <v>23395</v>
      </c>
      <c r="R5340" s="11" t="s">
        <v>42</v>
      </c>
      <c r="S5340" s="11" t="s">
        <v>23396</v>
      </c>
      <c r="T5340" s="11" t="s">
        <v>23397</v>
      </c>
    </row>
    <row x14ac:dyDescent="0.25" r="5341" customHeight="1" ht="19.5">
      <c r="A5341" s="25">
        <v>45211</v>
      </c>
      <c r="B5341" s="11" t="s">
        <v>23398</v>
      </c>
      <c r="C5341" s="11" t="s">
        <v>341</v>
      </c>
      <c r="D5341" s="11"/>
      <c r="E5341" s="13">
        <v>18671740522</v>
      </c>
      <c r="F5341" s="11" t="s">
        <v>23399</v>
      </c>
      <c r="G5341" s="11" t="s">
        <v>62</v>
      </c>
      <c r="H5341" s="11"/>
      <c r="I5341" s="13" t="s">
        <v>290</v>
      </c>
      <c r="J5341" s="11" t="s">
        <v>24</v>
      </c>
      <c r="K5341" s="11" t="s">
        <v>25</v>
      </c>
      <c r="L5341" s="11" t="s">
        <v>39</v>
      </c>
      <c r="M5341" s="11" t="s">
        <v>40</v>
      </c>
      <c r="N5341" s="11" t="s">
        <v>28</v>
      </c>
      <c r="O5341" s="11" t="s">
        <v>29</v>
      </c>
      <c r="P5341" s="11"/>
      <c r="Q5341" s="16" t="s">
        <v>23400</v>
      </c>
      <c r="R5341" s="11" t="s">
        <v>42</v>
      </c>
      <c r="S5341" s="11" t="s">
        <v>23401</v>
      </c>
      <c r="T5341" s="11" t="s">
        <v>23402</v>
      </c>
    </row>
    <row x14ac:dyDescent="0.25" r="5342" customHeight="1" ht="19.5">
      <c r="A5342" s="25">
        <v>45211</v>
      </c>
      <c r="B5342" s="11" t="s">
        <v>23403</v>
      </c>
      <c r="C5342" s="11" t="s">
        <v>341</v>
      </c>
      <c r="D5342" s="11"/>
      <c r="E5342" s="13">
        <v>18608604581</v>
      </c>
      <c r="F5342" s="11" t="s">
        <v>2655</v>
      </c>
      <c r="G5342" s="11" t="s">
        <v>56</v>
      </c>
      <c r="H5342" s="11"/>
      <c r="I5342" s="13" t="s">
        <v>328</v>
      </c>
      <c r="J5342" s="11" t="s">
        <v>24</v>
      </c>
      <c r="K5342" s="11" t="s">
        <v>69</v>
      </c>
      <c r="L5342" s="11" t="s">
        <v>39</v>
      </c>
      <c r="M5342" s="11" t="s">
        <v>40</v>
      </c>
      <c r="N5342" s="11" t="s">
        <v>28</v>
      </c>
      <c r="O5342" s="11" t="s">
        <v>29</v>
      </c>
      <c r="P5342" s="11"/>
      <c r="Q5342" s="16" t="s">
        <v>23404</v>
      </c>
      <c r="R5342" s="11" t="s">
        <v>42</v>
      </c>
      <c r="S5342" s="11" t="s">
        <v>23405</v>
      </c>
      <c r="T5342" s="11" t="s">
        <v>23406</v>
      </c>
    </row>
    <row x14ac:dyDescent="0.25" r="5343" customHeight="1" ht="19.5">
      <c r="A5343" s="25">
        <v>45211</v>
      </c>
      <c r="B5343" s="11" t="s">
        <v>23407</v>
      </c>
      <c r="C5343" s="11" t="s">
        <v>180</v>
      </c>
      <c r="D5343" s="11"/>
      <c r="E5343" s="13">
        <v>15571767694</v>
      </c>
      <c r="F5343" s="11" t="s">
        <v>23408</v>
      </c>
      <c r="G5343" s="11" t="s">
        <v>289</v>
      </c>
      <c r="H5343" s="11"/>
      <c r="I5343" s="13" t="s">
        <v>136</v>
      </c>
      <c r="J5343" s="11" t="s">
        <v>24</v>
      </c>
      <c r="K5343" s="11" t="s">
        <v>25</v>
      </c>
      <c r="L5343" s="11" t="s">
        <v>39</v>
      </c>
      <c r="M5343" s="11" t="s">
        <v>27</v>
      </c>
      <c r="N5343" s="11" t="s">
        <v>183</v>
      </c>
      <c r="O5343" s="11" t="s">
        <v>29</v>
      </c>
      <c r="P5343" s="11"/>
      <c r="Q5343" s="16" t="s">
        <v>23409</v>
      </c>
      <c r="R5343" s="11" t="s">
        <v>51</v>
      </c>
      <c r="S5343" s="11" t="s">
        <v>23410</v>
      </c>
      <c r="T5343" s="11"/>
    </row>
    <row x14ac:dyDescent="0.25" r="5344" customHeight="1" ht="19.5">
      <c r="A5344" s="25">
        <v>45211</v>
      </c>
      <c r="B5344" s="11" t="s">
        <v>23411</v>
      </c>
      <c r="C5344" s="11" t="s">
        <v>180</v>
      </c>
      <c r="D5344" s="11"/>
      <c r="E5344" s="13">
        <v>15571770630</v>
      </c>
      <c r="F5344" s="11" t="s">
        <v>23412</v>
      </c>
      <c r="G5344" s="11" t="s">
        <v>115</v>
      </c>
      <c r="H5344" s="11"/>
      <c r="I5344" s="13" t="s">
        <v>68</v>
      </c>
      <c r="J5344" s="11" t="s">
        <v>24</v>
      </c>
      <c r="K5344" s="11" t="s">
        <v>25</v>
      </c>
      <c r="L5344" s="11" t="s">
        <v>39</v>
      </c>
      <c r="M5344" s="11" t="s">
        <v>27</v>
      </c>
      <c r="N5344" s="11" t="s">
        <v>183</v>
      </c>
      <c r="O5344" s="11" t="s">
        <v>29</v>
      </c>
      <c r="P5344" s="11"/>
      <c r="Q5344" s="16" t="s">
        <v>23413</v>
      </c>
      <c r="R5344" s="11" t="s">
        <v>51</v>
      </c>
      <c r="S5344" s="11" t="s">
        <v>23414</v>
      </c>
      <c r="T5344" s="11"/>
    </row>
    <row x14ac:dyDescent="0.25" r="5345" customHeight="1" ht="19.5">
      <c r="A5345" s="25">
        <v>45211</v>
      </c>
      <c r="B5345" s="11" t="s">
        <v>23415</v>
      </c>
      <c r="C5345" s="11" t="s">
        <v>341</v>
      </c>
      <c r="D5345" s="11"/>
      <c r="E5345" s="13">
        <v>13227260612</v>
      </c>
      <c r="F5345" s="11" t="s">
        <v>7295</v>
      </c>
      <c r="G5345" s="11" t="s">
        <v>289</v>
      </c>
      <c r="H5345" s="11"/>
      <c r="I5345" s="13" t="s">
        <v>131</v>
      </c>
      <c r="J5345" s="11" t="s">
        <v>24</v>
      </c>
      <c r="K5345" s="11" t="s">
        <v>25</v>
      </c>
      <c r="L5345" s="11" t="s">
        <v>39</v>
      </c>
      <c r="M5345" s="11" t="s">
        <v>27</v>
      </c>
      <c r="N5345" s="11" t="s">
        <v>28</v>
      </c>
      <c r="O5345" s="11" t="s">
        <v>29</v>
      </c>
      <c r="P5345" s="11"/>
      <c r="Q5345" s="16" t="s">
        <v>23416</v>
      </c>
      <c r="R5345" s="11" t="s">
        <v>42</v>
      </c>
      <c r="S5345" s="11" t="s">
        <v>23417</v>
      </c>
      <c r="T5345" s="11" t="s">
        <v>23418</v>
      </c>
    </row>
    <row x14ac:dyDescent="0.25" r="5346" customHeight="1" ht="19.5">
      <c r="A5346" s="25">
        <v>45211</v>
      </c>
      <c r="B5346" s="11" t="s">
        <v>23419</v>
      </c>
      <c r="C5346" s="11" t="s">
        <v>341</v>
      </c>
      <c r="D5346" s="11"/>
      <c r="E5346" s="13">
        <v>15571752596</v>
      </c>
      <c r="F5346" s="11" t="s">
        <v>23420</v>
      </c>
      <c r="G5346" s="11" t="s">
        <v>115</v>
      </c>
      <c r="H5346" s="11"/>
      <c r="I5346" s="13" t="s">
        <v>328</v>
      </c>
      <c r="J5346" s="11" t="s">
        <v>24</v>
      </c>
      <c r="K5346" s="11" t="s">
        <v>25</v>
      </c>
      <c r="L5346" s="11" t="s">
        <v>39</v>
      </c>
      <c r="M5346" s="11" t="s">
        <v>27</v>
      </c>
      <c r="N5346" s="11" t="s">
        <v>28</v>
      </c>
      <c r="O5346" s="11" t="s">
        <v>29</v>
      </c>
      <c r="P5346" s="11"/>
      <c r="Q5346" s="16" t="s">
        <v>23421</v>
      </c>
      <c r="R5346" s="11" t="s">
        <v>42</v>
      </c>
      <c r="S5346" s="11" t="s">
        <v>23422</v>
      </c>
      <c r="T5346" s="11" t="s">
        <v>23423</v>
      </c>
    </row>
    <row x14ac:dyDescent="0.25" r="5347" customHeight="1" ht="19.5">
      <c r="A5347" s="25">
        <v>45211</v>
      </c>
      <c r="B5347" s="11" t="s">
        <v>23424</v>
      </c>
      <c r="C5347" s="11" t="s">
        <v>180</v>
      </c>
      <c r="D5347" s="11"/>
      <c r="E5347" s="13">
        <v>15571775838</v>
      </c>
      <c r="F5347" s="11" t="s">
        <v>23425</v>
      </c>
      <c r="G5347" s="11" t="s">
        <v>37</v>
      </c>
      <c r="H5347" s="11"/>
      <c r="I5347" s="13" t="s">
        <v>189</v>
      </c>
      <c r="J5347" s="11" t="s">
        <v>24</v>
      </c>
      <c r="K5347" s="11" t="s">
        <v>25</v>
      </c>
      <c r="L5347" s="11" t="s">
        <v>39</v>
      </c>
      <c r="M5347" s="11" t="s">
        <v>40</v>
      </c>
      <c r="N5347" s="11" t="s">
        <v>183</v>
      </c>
      <c r="O5347" s="11" t="s">
        <v>29</v>
      </c>
      <c r="P5347" s="11"/>
      <c r="Q5347" s="16" t="s">
        <v>23426</v>
      </c>
      <c r="R5347" s="11" t="s">
        <v>51</v>
      </c>
      <c r="S5347" s="11" t="s">
        <v>23427</v>
      </c>
      <c r="T5347" s="11"/>
    </row>
    <row x14ac:dyDescent="0.25" r="5348" customHeight="1" ht="19.5">
      <c r="A5348" s="25">
        <v>45211</v>
      </c>
      <c r="B5348" s="11" t="s">
        <v>23428</v>
      </c>
      <c r="C5348" s="11" t="s">
        <v>545</v>
      </c>
      <c r="D5348" s="11"/>
      <c r="E5348" s="13">
        <v>15587939979</v>
      </c>
      <c r="F5348" s="11" t="s">
        <v>23429</v>
      </c>
      <c r="G5348" s="11" t="s">
        <v>23</v>
      </c>
      <c r="H5348" s="11"/>
      <c r="I5348" s="13" t="s">
        <v>75</v>
      </c>
      <c r="J5348" s="11" t="s">
        <v>24</v>
      </c>
      <c r="K5348" s="11" t="s">
        <v>25</v>
      </c>
      <c r="L5348" s="11" t="s">
        <v>39</v>
      </c>
      <c r="M5348" s="11" t="s">
        <v>27</v>
      </c>
      <c r="N5348" s="11" t="s">
        <v>28</v>
      </c>
      <c r="O5348" s="11" t="s">
        <v>29</v>
      </c>
      <c r="P5348" s="11"/>
      <c r="Q5348" s="16" t="s">
        <v>23430</v>
      </c>
      <c r="R5348" s="11" t="s">
        <v>42</v>
      </c>
      <c r="S5348" s="11" t="s">
        <v>23431</v>
      </c>
      <c r="T5348" s="11" t="s">
        <v>23432</v>
      </c>
    </row>
    <row x14ac:dyDescent="0.25" r="5349" customHeight="1" ht="19.5">
      <c r="A5349" s="25">
        <v>45211</v>
      </c>
      <c r="B5349" s="11" t="s">
        <v>23433</v>
      </c>
      <c r="C5349" s="11" t="s">
        <v>6205</v>
      </c>
      <c r="D5349" s="11"/>
      <c r="E5349" s="13">
        <v>18672108902</v>
      </c>
      <c r="F5349" s="11" t="s">
        <v>23434</v>
      </c>
      <c r="G5349" s="11" t="s">
        <v>37</v>
      </c>
      <c r="H5349" s="11" t="s">
        <v>130</v>
      </c>
      <c r="I5349" s="13" t="s">
        <v>259</v>
      </c>
      <c r="J5349" s="11" t="s">
        <v>24</v>
      </c>
      <c r="K5349" s="11" t="s">
        <v>25</v>
      </c>
      <c r="L5349" s="11" t="s">
        <v>39</v>
      </c>
      <c r="M5349" s="11" t="s">
        <v>40</v>
      </c>
      <c r="N5349" s="11" t="s">
        <v>28</v>
      </c>
      <c r="O5349" s="11" t="s">
        <v>29</v>
      </c>
      <c r="P5349" s="11"/>
      <c r="Q5349" s="16" t="s">
        <v>23435</v>
      </c>
      <c r="R5349" s="11" t="s">
        <v>42</v>
      </c>
      <c r="S5349" s="11" t="s">
        <v>23436</v>
      </c>
      <c r="T5349" s="11" t="s">
        <v>23437</v>
      </c>
    </row>
    <row x14ac:dyDescent="0.25" r="5350" customHeight="1" ht="19.5">
      <c r="A5350" s="25">
        <v>45211</v>
      </c>
      <c r="B5350" s="11" t="s">
        <v>23438</v>
      </c>
      <c r="C5350" s="11" t="s">
        <v>180</v>
      </c>
      <c r="D5350" s="11"/>
      <c r="E5350" s="13">
        <v>15572725088</v>
      </c>
      <c r="F5350" s="11" t="s">
        <v>7344</v>
      </c>
      <c r="G5350" s="11" t="s">
        <v>115</v>
      </c>
      <c r="H5350" s="11" t="s">
        <v>130</v>
      </c>
      <c r="I5350" s="13" t="s">
        <v>850</v>
      </c>
      <c r="J5350" s="11" t="s">
        <v>24</v>
      </c>
      <c r="K5350" s="11" t="s">
        <v>25</v>
      </c>
      <c r="L5350" s="11" t="s">
        <v>39</v>
      </c>
      <c r="M5350" s="11" t="s">
        <v>27</v>
      </c>
      <c r="N5350" s="11" t="s">
        <v>183</v>
      </c>
      <c r="O5350" s="11" t="s">
        <v>29</v>
      </c>
      <c r="P5350" s="11"/>
      <c r="Q5350" s="16" t="s">
        <v>23439</v>
      </c>
      <c r="R5350" s="11" t="s">
        <v>51</v>
      </c>
      <c r="S5350" s="11" t="s">
        <v>23440</v>
      </c>
      <c r="T5350" s="11"/>
    </row>
    <row x14ac:dyDescent="0.25" r="5351" customHeight="1" ht="19.5">
      <c r="A5351" s="25">
        <v>45211</v>
      </c>
      <c r="B5351" s="11" t="s">
        <v>23441</v>
      </c>
      <c r="C5351" s="11" t="s">
        <v>180</v>
      </c>
      <c r="D5351" s="11"/>
      <c r="E5351" s="13">
        <v>15587986676</v>
      </c>
      <c r="F5351" s="11" t="s">
        <v>23442</v>
      </c>
      <c r="G5351" s="11" t="s">
        <v>23</v>
      </c>
      <c r="H5351" s="11"/>
      <c r="I5351" s="13" t="s">
        <v>254</v>
      </c>
      <c r="J5351" s="11" t="s">
        <v>24</v>
      </c>
      <c r="K5351" s="11" t="s">
        <v>25</v>
      </c>
      <c r="L5351" s="11" t="s">
        <v>39</v>
      </c>
      <c r="M5351" s="11" t="s">
        <v>40</v>
      </c>
      <c r="N5351" s="11" t="s">
        <v>183</v>
      </c>
      <c r="O5351" s="11" t="s">
        <v>29</v>
      </c>
      <c r="P5351" s="11"/>
      <c r="Q5351" s="16" t="s">
        <v>23443</v>
      </c>
      <c r="R5351" s="11" t="s">
        <v>51</v>
      </c>
      <c r="S5351" s="11" t="s">
        <v>23444</v>
      </c>
      <c r="T5351" s="11"/>
    </row>
    <row x14ac:dyDescent="0.25" r="5352" customHeight="1" ht="19.5">
      <c r="A5352" s="25">
        <v>45211</v>
      </c>
      <c r="B5352" s="11" t="s">
        <v>23445</v>
      </c>
      <c r="C5352" s="11" t="s">
        <v>180</v>
      </c>
      <c r="D5352" s="11"/>
      <c r="E5352" s="13">
        <v>15629389037</v>
      </c>
      <c r="F5352" s="11" t="s">
        <v>23446</v>
      </c>
      <c r="G5352" s="11" t="s">
        <v>37</v>
      </c>
      <c r="H5352" s="11"/>
      <c r="I5352" s="13" t="s">
        <v>290</v>
      </c>
      <c r="J5352" s="11" t="s">
        <v>24</v>
      </c>
      <c r="K5352" s="11" t="s">
        <v>25</v>
      </c>
      <c r="L5352" s="11" t="s">
        <v>39</v>
      </c>
      <c r="M5352" s="11" t="s">
        <v>27</v>
      </c>
      <c r="N5352" s="11" t="s">
        <v>183</v>
      </c>
      <c r="O5352" s="11" t="s">
        <v>29</v>
      </c>
      <c r="P5352" s="11"/>
      <c r="Q5352" s="16" t="s">
        <v>23447</v>
      </c>
      <c r="R5352" s="11" t="s">
        <v>51</v>
      </c>
      <c r="S5352" s="11" t="s">
        <v>23448</v>
      </c>
      <c r="T5352" s="11"/>
    </row>
    <row x14ac:dyDescent="0.25" r="5353" customHeight="1" ht="19.5">
      <c r="A5353" s="25">
        <v>45211</v>
      </c>
      <c r="B5353" s="11" t="s">
        <v>23449</v>
      </c>
      <c r="C5353" s="11" t="s">
        <v>180</v>
      </c>
      <c r="D5353" s="11"/>
      <c r="E5353" s="13">
        <v>15671074893</v>
      </c>
      <c r="F5353" s="11" t="s">
        <v>21641</v>
      </c>
      <c r="G5353" s="11" t="s">
        <v>115</v>
      </c>
      <c r="H5353" s="11" t="s">
        <v>98</v>
      </c>
      <c r="I5353" s="13" t="s">
        <v>615</v>
      </c>
      <c r="J5353" s="11" t="s">
        <v>24</v>
      </c>
      <c r="K5353" s="11" t="s">
        <v>25</v>
      </c>
      <c r="L5353" s="11" t="s">
        <v>39</v>
      </c>
      <c r="M5353" s="11" t="s">
        <v>27</v>
      </c>
      <c r="N5353" s="11" t="s">
        <v>183</v>
      </c>
      <c r="O5353" s="11" t="s">
        <v>29</v>
      </c>
      <c r="P5353" s="11"/>
      <c r="Q5353" s="16" t="s">
        <v>23450</v>
      </c>
      <c r="R5353" s="11" t="s">
        <v>51</v>
      </c>
      <c r="S5353" s="11" t="s">
        <v>23451</v>
      </c>
      <c r="T5353" s="11"/>
    </row>
    <row x14ac:dyDescent="0.25" r="5354" customHeight="1" ht="19.5">
      <c r="A5354" s="25">
        <v>45211</v>
      </c>
      <c r="B5354" s="11" t="s">
        <v>23452</v>
      </c>
      <c r="C5354" s="11" t="s">
        <v>180</v>
      </c>
      <c r="D5354" s="11"/>
      <c r="E5354" s="13">
        <v>15672527563</v>
      </c>
      <c r="F5354" s="11" t="s">
        <v>23453</v>
      </c>
      <c r="G5354" s="11" t="s">
        <v>23</v>
      </c>
      <c r="H5354" s="11"/>
      <c r="I5354" s="13" t="s">
        <v>328</v>
      </c>
      <c r="J5354" s="11" t="s">
        <v>24</v>
      </c>
      <c r="K5354" s="11" t="s">
        <v>25</v>
      </c>
      <c r="L5354" s="11" t="s">
        <v>39</v>
      </c>
      <c r="M5354" s="11" t="s">
        <v>27</v>
      </c>
      <c r="N5354" s="11" t="s">
        <v>183</v>
      </c>
      <c r="O5354" s="11" t="s">
        <v>29</v>
      </c>
      <c r="P5354" s="11"/>
      <c r="Q5354" s="16" t="s">
        <v>23454</v>
      </c>
      <c r="R5354" s="11" t="s">
        <v>51</v>
      </c>
      <c r="S5354" s="11" t="s">
        <v>23455</v>
      </c>
      <c r="T5354" s="11"/>
    </row>
    <row x14ac:dyDescent="0.25" r="5355" customHeight="1" ht="19.5">
      <c r="A5355" s="25">
        <v>45211</v>
      </c>
      <c r="B5355" s="11" t="s">
        <v>23456</v>
      </c>
      <c r="C5355" s="11" t="s">
        <v>180</v>
      </c>
      <c r="D5355" s="11"/>
      <c r="E5355" s="13">
        <v>17507201068</v>
      </c>
      <c r="F5355" s="11" t="s">
        <v>23457</v>
      </c>
      <c r="G5355" s="11" t="s">
        <v>37</v>
      </c>
      <c r="H5355" s="11"/>
      <c r="I5355" s="13" t="s">
        <v>81</v>
      </c>
      <c r="J5355" s="11" t="s">
        <v>24</v>
      </c>
      <c r="K5355" s="11" t="s">
        <v>25</v>
      </c>
      <c r="L5355" s="11" t="s">
        <v>39</v>
      </c>
      <c r="M5355" s="11" t="s">
        <v>40</v>
      </c>
      <c r="N5355" s="11" t="s">
        <v>183</v>
      </c>
      <c r="O5355" s="11" t="s">
        <v>29</v>
      </c>
      <c r="P5355" s="11"/>
      <c r="Q5355" s="16" t="s">
        <v>23458</v>
      </c>
      <c r="R5355" s="11" t="s">
        <v>51</v>
      </c>
      <c r="S5355" s="11" t="s">
        <v>23459</v>
      </c>
      <c r="T5355" s="11"/>
    </row>
    <row x14ac:dyDescent="0.25" r="5356" customHeight="1" ht="19.5">
      <c r="A5356" s="25">
        <v>45211</v>
      </c>
      <c r="B5356" s="11" t="s">
        <v>23460</v>
      </c>
      <c r="C5356" s="11" t="s">
        <v>180</v>
      </c>
      <c r="D5356" s="11"/>
      <c r="E5356" s="13">
        <v>17507201470</v>
      </c>
      <c r="F5356" s="11" t="s">
        <v>23461</v>
      </c>
      <c r="G5356" s="11" t="s">
        <v>62</v>
      </c>
      <c r="H5356" s="11"/>
      <c r="I5356" s="13" t="s">
        <v>154</v>
      </c>
      <c r="J5356" s="11" t="s">
        <v>24</v>
      </c>
      <c r="K5356" s="11" t="s">
        <v>25</v>
      </c>
      <c r="L5356" s="11" t="s">
        <v>39</v>
      </c>
      <c r="M5356" s="11" t="s">
        <v>40</v>
      </c>
      <c r="N5356" s="11" t="s">
        <v>183</v>
      </c>
      <c r="O5356" s="11" t="s">
        <v>29</v>
      </c>
      <c r="P5356" s="11"/>
      <c r="Q5356" s="16" t="s">
        <v>23462</v>
      </c>
      <c r="R5356" s="11" t="s">
        <v>51</v>
      </c>
      <c r="S5356" s="11" t="s">
        <v>23463</v>
      </c>
      <c r="T5356" s="11"/>
    </row>
    <row x14ac:dyDescent="0.25" r="5357" customHeight="1" ht="19.5">
      <c r="A5357" s="25">
        <v>45211</v>
      </c>
      <c r="B5357" s="11" t="s">
        <v>23464</v>
      </c>
      <c r="C5357" s="11" t="s">
        <v>180</v>
      </c>
      <c r="D5357" s="11"/>
      <c r="E5357" s="13">
        <v>17671265588</v>
      </c>
      <c r="F5357" s="11" t="s">
        <v>23465</v>
      </c>
      <c r="G5357" s="11" t="s">
        <v>216</v>
      </c>
      <c r="H5357" s="11" t="s">
        <v>121</v>
      </c>
      <c r="I5357" s="13" t="s">
        <v>81</v>
      </c>
      <c r="J5357" s="11" t="s">
        <v>24</v>
      </c>
      <c r="K5357" s="11" t="s">
        <v>25</v>
      </c>
      <c r="L5357" s="11" t="s">
        <v>39</v>
      </c>
      <c r="M5357" s="11" t="s">
        <v>40</v>
      </c>
      <c r="N5357" s="11" t="s">
        <v>183</v>
      </c>
      <c r="O5357" s="11" t="s">
        <v>29</v>
      </c>
      <c r="P5357" s="11"/>
      <c r="Q5357" s="16" t="s">
        <v>23466</v>
      </c>
      <c r="R5357" s="11" t="s">
        <v>51</v>
      </c>
      <c r="S5357" s="11" t="s">
        <v>23467</v>
      </c>
      <c r="T5357" s="11"/>
    </row>
    <row x14ac:dyDescent="0.25" r="5358" customHeight="1" ht="19.5">
      <c r="A5358" s="25">
        <v>45211</v>
      </c>
      <c r="B5358" s="11" t="s">
        <v>23468</v>
      </c>
      <c r="C5358" s="11" t="s">
        <v>180</v>
      </c>
      <c r="D5358" s="11"/>
      <c r="E5358" s="13">
        <v>17671268944</v>
      </c>
      <c r="F5358" s="11" t="s">
        <v>23469</v>
      </c>
      <c r="G5358" s="11" t="s">
        <v>37</v>
      </c>
      <c r="H5358" s="11"/>
      <c r="I5358" s="13" t="s">
        <v>87</v>
      </c>
      <c r="J5358" s="11" t="s">
        <v>24</v>
      </c>
      <c r="K5358" s="11" t="s">
        <v>25</v>
      </c>
      <c r="L5358" s="11" t="s">
        <v>39</v>
      </c>
      <c r="M5358" s="11" t="s">
        <v>27</v>
      </c>
      <c r="N5358" s="11" t="s">
        <v>183</v>
      </c>
      <c r="O5358" s="11" t="s">
        <v>29</v>
      </c>
      <c r="P5358" s="11"/>
      <c r="Q5358" s="16" t="s">
        <v>23470</v>
      </c>
      <c r="R5358" s="11" t="s">
        <v>51</v>
      </c>
      <c r="S5358" s="11" t="s">
        <v>23471</v>
      </c>
      <c r="T5358" s="11"/>
    </row>
    <row x14ac:dyDescent="0.25" r="5359" customHeight="1" ht="19.5">
      <c r="A5359" s="25">
        <v>45211</v>
      </c>
      <c r="B5359" s="11" t="s">
        <v>23472</v>
      </c>
      <c r="C5359" s="11" t="s">
        <v>180</v>
      </c>
      <c r="D5359" s="11"/>
      <c r="E5359" s="13">
        <v>17671332058</v>
      </c>
      <c r="F5359" s="11" t="s">
        <v>23473</v>
      </c>
      <c r="G5359" s="11" t="s">
        <v>115</v>
      </c>
      <c r="H5359" s="11"/>
      <c r="I5359" s="13" t="s">
        <v>81</v>
      </c>
      <c r="J5359" s="11" t="s">
        <v>24</v>
      </c>
      <c r="K5359" s="11" t="s">
        <v>25</v>
      </c>
      <c r="L5359" s="11" t="s">
        <v>39</v>
      </c>
      <c r="M5359" s="11" t="s">
        <v>40</v>
      </c>
      <c r="N5359" s="11" t="s">
        <v>183</v>
      </c>
      <c r="O5359" s="11" t="s">
        <v>29</v>
      </c>
      <c r="P5359" s="11"/>
      <c r="Q5359" s="16" t="s">
        <v>23474</v>
      </c>
      <c r="R5359" s="11" t="s">
        <v>51</v>
      </c>
      <c r="S5359" s="11" t="s">
        <v>23475</v>
      </c>
      <c r="T5359" s="11"/>
    </row>
    <row x14ac:dyDescent="0.25" r="5360" customHeight="1" ht="19.5">
      <c r="A5360" s="25">
        <v>45211</v>
      </c>
      <c r="B5360" s="11" t="s">
        <v>23476</v>
      </c>
      <c r="C5360" s="11" t="s">
        <v>180</v>
      </c>
      <c r="D5360" s="11"/>
      <c r="E5360" s="13">
        <v>17671939679</v>
      </c>
      <c r="F5360" s="11" t="s">
        <v>23477</v>
      </c>
      <c r="G5360" s="11" t="s">
        <v>115</v>
      </c>
      <c r="H5360" s="11"/>
      <c r="I5360" s="13" t="s">
        <v>81</v>
      </c>
      <c r="J5360" s="11" t="s">
        <v>24</v>
      </c>
      <c r="K5360" s="11" t="s">
        <v>25</v>
      </c>
      <c r="L5360" s="11" t="s">
        <v>39</v>
      </c>
      <c r="M5360" s="11" t="s">
        <v>27</v>
      </c>
      <c r="N5360" s="11" t="s">
        <v>183</v>
      </c>
      <c r="O5360" s="11" t="s">
        <v>29</v>
      </c>
      <c r="P5360" s="11"/>
      <c r="Q5360" s="16" t="s">
        <v>23478</v>
      </c>
      <c r="R5360" s="11" t="s">
        <v>51</v>
      </c>
      <c r="S5360" s="11" t="s">
        <v>23479</v>
      </c>
      <c r="T5360" s="11"/>
    </row>
    <row x14ac:dyDescent="0.25" r="5361" customHeight="1" ht="19.5">
      <c r="A5361" s="25">
        <v>45211</v>
      </c>
      <c r="B5361" s="11" t="s">
        <v>23480</v>
      </c>
      <c r="C5361" s="11" t="s">
        <v>180</v>
      </c>
      <c r="D5361" s="11"/>
      <c r="E5361" s="13">
        <v>18527309831</v>
      </c>
      <c r="F5361" s="11" t="s">
        <v>2528</v>
      </c>
      <c r="G5361" s="11" t="s">
        <v>62</v>
      </c>
      <c r="H5361" s="11"/>
      <c r="I5361" s="13" t="s">
        <v>486</v>
      </c>
      <c r="J5361" s="11" t="s">
        <v>24</v>
      </c>
      <c r="K5361" s="11" t="s">
        <v>25</v>
      </c>
      <c r="L5361" s="11" t="s">
        <v>39</v>
      </c>
      <c r="M5361" s="11" t="s">
        <v>27</v>
      </c>
      <c r="N5361" s="11" t="s">
        <v>183</v>
      </c>
      <c r="O5361" s="11" t="s">
        <v>29</v>
      </c>
      <c r="P5361" s="11"/>
      <c r="Q5361" s="16" t="s">
        <v>23481</v>
      </c>
      <c r="R5361" s="11" t="s">
        <v>51</v>
      </c>
      <c r="S5361" s="11" t="s">
        <v>23482</v>
      </c>
      <c r="T5361" s="11"/>
    </row>
    <row x14ac:dyDescent="0.25" r="5362" customHeight="1" ht="19.5">
      <c r="A5362" s="25">
        <v>45211</v>
      </c>
      <c r="B5362" s="11" t="s">
        <v>23483</v>
      </c>
      <c r="C5362" s="11" t="s">
        <v>180</v>
      </c>
      <c r="D5362" s="11"/>
      <c r="E5362" s="13">
        <v>18607202256</v>
      </c>
      <c r="F5362" s="11" t="s">
        <v>23484</v>
      </c>
      <c r="G5362" s="11" t="s">
        <v>56</v>
      </c>
      <c r="H5362" s="11" t="s">
        <v>130</v>
      </c>
      <c r="I5362" s="13" t="s">
        <v>615</v>
      </c>
      <c r="J5362" s="11" t="s">
        <v>24</v>
      </c>
      <c r="K5362" s="11" t="s">
        <v>25</v>
      </c>
      <c r="L5362" s="11" t="s">
        <v>39</v>
      </c>
      <c r="M5362" s="11" t="s">
        <v>40</v>
      </c>
      <c r="N5362" s="11" t="s">
        <v>183</v>
      </c>
      <c r="O5362" s="11" t="s">
        <v>29</v>
      </c>
      <c r="P5362" s="11"/>
      <c r="Q5362" s="16" t="s">
        <v>23485</v>
      </c>
      <c r="R5362" s="11" t="s">
        <v>51</v>
      </c>
      <c r="S5362" s="11" t="s">
        <v>23486</v>
      </c>
      <c r="T5362" s="11"/>
    </row>
    <row x14ac:dyDescent="0.25" r="5363" customHeight="1" ht="19.5">
      <c r="A5363" s="25">
        <v>45211</v>
      </c>
      <c r="B5363" s="11" t="s">
        <v>23487</v>
      </c>
      <c r="C5363" s="11" t="s">
        <v>180</v>
      </c>
      <c r="D5363" s="11"/>
      <c r="E5363" s="13">
        <v>18671440091</v>
      </c>
      <c r="F5363" s="11" t="s">
        <v>23488</v>
      </c>
      <c r="G5363" s="11" t="s">
        <v>37</v>
      </c>
      <c r="H5363" s="11" t="s">
        <v>98</v>
      </c>
      <c r="I5363" s="13" t="s">
        <v>290</v>
      </c>
      <c r="J5363" s="11" t="s">
        <v>24</v>
      </c>
      <c r="K5363" s="11" t="s">
        <v>25</v>
      </c>
      <c r="L5363" s="11" t="s">
        <v>39</v>
      </c>
      <c r="M5363" s="11" t="s">
        <v>27</v>
      </c>
      <c r="N5363" s="11" t="s">
        <v>183</v>
      </c>
      <c r="O5363" s="11" t="s">
        <v>29</v>
      </c>
      <c r="P5363" s="11"/>
      <c r="Q5363" s="16" t="s">
        <v>23489</v>
      </c>
      <c r="R5363" s="11" t="s">
        <v>51</v>
      </c>
      <c r="S5363" s="11" t="s">
        <v>23490</v>
      </c>
      <c r="T5363" s="11"/>
    </row>
    <row x14ac:dyDescent="0.25" r="5364" customHeight="1" ht="19.5">
      <c r="A5364" s="25">
        <v>45211</v>
      </c>
      <c r="B5364" s="11" t="s">
        <v>23491</v>
      </c>
      <c r="C5364" s="11" t="s">
        <v>180</v>
      </c>
      <c r="D5364" s="11"/>
      <c r="E5364" s="13">
        <v>18671705978</v>
      </c>
      <c r="F5364" s="11" t="s">
        <v>23492</v>
      </c>
      <c r="G5364" s="11" t="s">
        <v>37</v>
      </c>
      <c r="H5364" s="11"/>
      <c r="I5364" s="13" t="s">
        <v>850</v>
      </c>
      <c r="J5364" s="11" t="s">
        <v>24</v>
      </c>
      <c r="K5364" s="11" t="s">
        <v>25</v>
      </c>
      <c r="L5364" s="11" t="s">
        <v>39</v>
      </c>
      <c r="M5364" s="11" t="s">
        <v>40</v>
      </c>
      <c r="N5364" s="11" t="s">
        <v>183</v>
      </c>
      <c r="O5364" s="11" t="s">
        <v>29</v>
      </c>
      <c r="P5364" s="11"/>
      <c r="Q5364" s="16" t="s">
        <v>23493</v>
      </c>
      <c r="R5364" s="11" t="s">
        <v>51</v>
      </c>
      <c r="S5364" s="11" t="s">
        <v>23494</v>
      </c>
      <c r="T5364" s="11"/>
    </row>
    <row x14ac:dyDescent="0.25" r="5365" customHeight="1" ht="19.5">
      <c r="A5365" s="25">
        <v>45211</v>
      </c>
      <c r="B5365" s="11" t="s">
        <v>23495</v>
      </c>
      <c r="C5365" s="11" t="s">
        <v>180</v>
      </c>
      <c r="D5365" s="11"/>
      <c r="E5365" s="13">
        <v>18671707897</v>
      </c>
      <c r="F5365" s="11" t="s">
        <v>23496</v>
      </c>
      <c r="G5365" s="11" t="s">
        <v>23</v>
      </c>
      <c r="H5365" s="11"/>
      <c r="I5365" s="13" t="s">
        <v>254</v>
      </c>
      <c r="J5365" s="11" t="s">
        <v>24</v>
      </c>
      <c r="K5365" s="11" t="s">
        <v>25</v>
      </c>
      <c r="L5365" s="11" t="s">
        <v>39</v>
      </c>
      <c r="M5365" s="11" t="s">
        <v>40</v>
      </c>
      <c r="N5365" s="11" t="s">
        <v>183</v>
      </c>
      <c r="O5365" s="11" t="s">
        <v>29</v>
      </c>
      <c r="P5365" s="11"/>
      <c r="Q5365" s="16" t="s">
        <v>23497</v>
      </c>
      <c r="R5365" s="11" t="s">
        <v>51</v>
      </c>
      <c r="S5365" s="11" t="s">
        <v>23498</v>
      </c>
      <c r="T5365" s="11"/>
    </row>
    <row x14ac:dyDescent="0.25" r="5366" customHeight="1" ht="19.5">
      <c r="A5366" s="25">
        <v>45211</v>
      </c>
      <c r="B5366" s="11" t="s">
        <v>23499</v>
      </c>
      <c r="C5366" s="11" t="s">
        <v>180</v>
      </c>
      <c r="D5366" s="11"/>
      <c r="E5366" s="13">
        <v>18771855510</v>
      </c>
      <c r="F5366" s="11" t="s">
        <v>23500</v>
      </c>
      <c r="G5366" s="11" t="s">
        <v>23</v>
      </c>
      <c r="H5366" s="11"/>
      <c r="I5366" s="13" t="s">
        <v>381</v>
      </c>
      <c r="J5366" s="11" t="s">
        <v>24</v>
      </c>
      <c r="K5366" s="11" t="s">
        <v>25</v>
      </c>
      <c r="L5366" s="11" t="s">
        <v>39</v>
      </c>
      <c r="M5366" s="11" t="s">
        <v>27</v>
      </c>
      <c r="N5366" s="11" t="s">
        <v>183</v>
      </c>
      <c r="O5366" s="11" t="s">
        <v>29</v>
      </c>
      <c r="P5366" s="11"/>
      <c r="Q5366" s="16" t="s">
        <v>23501</v>
      </c>
      <c r="R5366" s="11" t="s">
        <v>51</v>
      </c>
      <c r="S5366" s="11" t="s">
        <v>23502</v>
      </c>
      <c r="T5366" s="11"/>
    </row>
    <row x14ac:dyDescent="0.25" r="5367" customHeight="1" ht="19.5">
      <c r="A5367" s="25">
        <v>45211</v>
      </c>
      <c r="B5367" s="11" t="s">
        <v>23503</v>
      </c>
      <c r="C5367" s="11" t="s">
        <v>180</v>
      </c>
      <c r="D5367" s="11"/>
      <c r="E5367" s="13">
        <v>13277395570</v>
      </c>
      <c r="F5367" s="11" t="s">
        <v>23504</v>
      </c>
      <c r="G5367" s="11" t="s">
        <v>115</v>
      </c>
      <c r="H5367" s="11"/>
      <c r="I5367" s="13" t="s">
        <v>182</v>
      </c>
      <c r="J5367" s="11" t="s">
        <v>24</v>
      </c>
      <c r="K5367" s="11" t="s">
        <v>25</v>
      </c>
      <c r="L5367" s="11" t="s">
        <v>39</v>
      </c>
      <c r="M5367" s="11" t="s">
        <v>27</v>
      </c>
      <c r="N5367" s="11" t="s">
        <v>183</v>
      </c>
      <c r="O5367" s="11" t="s">
        <v>29</v>
      </c>
      <c r="P5367" s="11"/>
      <c r="Q5367" s="16" t="s">
        <v>23505</v>
      </c>
      <c r="R5367" s="11" t="s">
        <v>51</v>
      </c>
      <c r="S5367" s="11" t="s">
        <v>23506</v>
      </c>
      <c r="T5367" s="11"/>
    </row>
    <row x14ac:dyDescent="0.25" r="5368" customHeight="1" ht="19.5">
      <c r="A5368" s="25">
        <v>45211</v>
      </c>
      <c r="B5368" s="11" t="s">
        <v>23507</v>
      </c>
      <c r="C5368" s="11" t="s">
        <v>158</v>
      </c>
      <c r="D5368" s="11"/>
      <c r="E5368" s="13">
        <v>13032730186</v>
      </c>
      <c r="F5368" s="11" t="s">
        <v>10857</v>
      </c>
      <c r="G5368" s="11" t="s">
        <v>289</v>
      </c>
      <c r="H5368" s="11"/>
      <c r="I5368" s="13" t="s">
        <v>1024</v>
      </c>
      <c r="J5368" s="11" t="s">
        <v>24</v>
      </c>
      <c r="K5368" s="11" t="s">
        <v>25</v>
      </c>
      <c r="L5368" s="11" t="s">
        <v>39</v>
      </c>
      <c r="M5368" s="11" t="s">
        <v>40</v>
      </c>
      <c r="N5368" s="11" t="s">
        <v>28</v>
      </c>
      <c r="O5368" s="11" t="s">
        <v>29</v>
      </c>
      <c r="P5368" s="11"/>
      <c r="Q5368" s="16" t="s">
        <v>23508</v>
      </c>
      <c r="R5368" s="11" t="s">
        <v>42</v>
      </c>
      <c r="S5368" s="11" t="s">
        <v>23509</v>
      </c>
      <c r="T5368" s="11" t="s">
        <v>23510</v>
      </c>
    </row>
    <row x14ac:dyDescent="0.25" r="5369" customHeight="1" ht="19.5">
      <c r="A5369" s="25">
        <v>45211</v>
      </c>
      <c r="B5369" s="11" t="s">
        <v>23511</v>
      </c>
      <c r="C5369" s="11" t="s">
        <v>341</v>
      </c>
      <c r="D5369" s="11"/>
      <c r="E5369" s="13">
        <v>18572394245</v>
      </c>
      <c r="F5369" s="11" t="s">
        <v>23512</v>
      </c>
      <c r="G5369" s="11" t="s">
        <v>74</v>
      </c>
      <c r="H5369" s="11"/>
      <c r="I5369" s="13" t="s">
        <v>352</v>
      </c>
      <c r="J5369" s="11" t="s">
        <v>24</v>
      </c>
      <c r="K5369" s="11" t="s">
        <v>25</v>
      </c>
      <c r="L5369" s="11" t="s">
        <v>39</v>
      </c>
      <c r="M5369" s="11" t="s">
        <v>27</v>
      </c>
      <c r="N5369" s="11" t="s">
        <v>28</v>
      </c>
      <c r="O5369" s="11" t="s">
        <v>29</v>
      </c>
      <c r="P5369" s="11"/>
      <c r="Q5369" s="16" t="s">
        <v>23513</v>
      </c>
      <c r="R5369" s="11" t="s">
        <v>42</v>
      </c>
      <c r="S5369" s="17" t="s">
        <v>23514</v>
      </c>
      <c r="T5369" s="11"/>
    </row>
    <row x14ac:dyDescent="0.25" r="5370" customHeight="1" ht="19.5">
      <c r="A5370" s="25">
        <v>45211</v>
      </c>
      <c r="B5370" s="11" t="s">
        <v>23515</v>
      </c>
      <c r="C5370" s="11" t="s">
        <v>691</v>
      </c>
      <c r="D5370" s="11"/>
      <c r="E5370" s="13">
        <v>15549337533</v>
      </c>
      <c r="F5370" s="11" t="s">
        <v>23516</v>
      </c>
      <c r="G5370" s="11" t="s">
        <v>115</v>
      </c>
      <c r="H5370" s="11"/>
      <c r="I5370" s="13" t="s">
        <v>254</v>
      </c>
      <c r="J5370" s="11" t="s">
        <v>24</v>
      </c>
      <c r="K5370" s="11" t="s">
        <v>25</v>
      </c>
      <c r="L5370" s="11" t="s">
        <v>39</v>
      </c>
      <c r="M5370" s="11" t="s">
        <v>40</v>
      </c>
      <c r="N5370" s="11" t="s">
        <v>28</v>
      </c>
      <c r="O5370" s="11" t="s">
        <v>29</v>
      </c>
      <c r="P5370" s="11"/>
      <c r="Q5370" s="16" t="s">
        <v>23517</v>
      </c>
      <c r="R5370" s="11" t="s">
        <v>42</v>
      </c>
      <c r="S5370" s="11" t="s">
        <v>23518</v>
      </c>
      <c r="T5370" s="11"/>
    </row>
    <row x14ac:dyDescent="0.25" r="5371" customHeight="1" ht="19.5">
      <c r="A5371" s="25">
        <v>45211</v>
      </c>
      <c r="B5371" s="11" t="s">
        <v>23519</v>
      </c>
      <c r="C5371" s="11" t="s">
        <v>46</v>
      </c>
      <c r="D5371" s="11"/>
      <c r="E5371" s="13">
        <v>18671718464</v>
      </c>
      <c r="F5371" s="11" t="s">
        <v>9699</v>
      </c>
      <c r="G5371" s="11" t="s">
        <v>115</v>
      </c>
      <c r="H5371" s="11"/>
      <c r="I5371" s="13" t="s">
        <v>182</v>
      </c>
      <c r="J5371" s="11" t="s">
        <v>24</v>
      </c>
      <c r="K5371" s="11" t="s">
        <v>25</v>
      </c>
      <c r="L5371" s="11" t="s">
        <v>39</v>
      </c>
      <c r="M5371" s="11" t="s">
        <v>27</v>
      </c>
      <c r="N5371" s="11" t="s">
        <v>28</v>
      </c>
      <c r="O5371" s="11" t="s">
        <v>29</v>
      </c>
      <c r="P5371" s="11"/>
      <c r="Q5371" s="16" t="s">
        <v>23520</v>
      </c>
      <c r="R5371" s="11" t="s">
        <v>51</v>
      </c>
      <c r="S5371" s="11" t="s">
        <v>23521</v>
      </c>
      <c r="T5371" s="11"/>
    </row>
    <row x14ac:dyDescent="0.25" r="5372" customHeight="1" ht="19.5">
      <c r="A5372" s="25">
        <v>45211</v>
      </c>
      <c r="B5372" s="11" t="s">
        <v>23522</v>
      </c>
      <c r="C5372" s="11" t="s">
        <v>46</v>
      </c>
      <c r="D5372" s="11"/>
      <c r="E5372" s="13">
        <v>18671602908</v>
      </c>
      <c r="F5372" s="11" t="s">
        <v>23523</v>
      </c>
      <c r="G5372" s="11" t="s">
        <v>23</v>
      </c>
      <c r="H5372" s="11"/>
      <c r="I5372" s="13" t="s">
        <v>235</v>
      </c>
      <c r="J5372" s="11" t="s">
        <v>24</v>
      </c>
      <c r="K5372" s="11" t="s">
        <v>25</v>
      </c>
      <c r="L5372" s="11" t="s">
        <v>39</v>
      </c>
      <c r="M5372" s="11" t="s">
        <v>27</v>
      </c>
      <c r="N5372" s="11" t="s">
        <v>28</v>
      </c>
      <c r="O5372" s="11" t="s">
        <v>29</v>
      </c>
      <c r="P5372" s="11"/>
      <c r="Q5372" s="16" t="s">
        <v>23524</v>
      </c>
      <c r="R5372" s="11" t="s">
        <v>51</v>
      </c>
      <c r="S5372" s="11" t="s">
        <v>23525</v>
      </c>
      <c r="T5372" s="11"/>
    </row>
    <row x14ac:dyDescent="0.25" r="5373" customHeight="1" ht="19.5">
      <c r="A5373" s="25">
        <v>45211</v>
      </c>
      <c r="B5373" s="11" t="s">
        <v>23526</v>
      </c>
      <c r="C5373" s="11" t="s">
        <v>46</v>
      </c>
      <c r="D5373" s="11"/>
      <c r="E5373" s="13">
        <v>13217171402</v>
      </c>
      <c r="F5373" s="11" t="s">
        <v>23527</v>
      </c>
      <c r="G5373" s="11" t="s">
        <v>115</v>
      </c>
      <c r="H5373" s="11"/>
      <c r="I5373" s="13" t="s">
        <v>142</v>
      </c>
      <c r="J5373" s="11" t="s">
        <v>24</v>
      </c>
      <c r="K5373" s="11" t="s">
        <v>25</v>
      </c>
      <c r="L5373" s="11" t="s">
        <v>39</v>
      </c>
      <c r="M5373" s="11" t="s">
        <v>27</v>
      </c>
      <c r="N5373" s="11" t="s">
        <v>28</v>
      </c>
      <c r="O5373" s="11" t="s">
        <v>29</v>
      </c>
      <c r="P5373" s="11"/>
      <c r="Q5373" s="16" t="s">
        <v>2144</v>
      </c>
      <c r="R5373" s="11" t="s">
        <v>51</v>
      </c>
      <c r="S5373" s="11" t="s">
        <v>23528</v>
      </c>
      <c r="T5373" s="11"/>
    </row>
    <row x14ac:dyDescent="0.25" r="5374" customHeight="1" ht="19.5">
      <c r="A5374" s="25">
        <v>45211</v>
      </c>
      <c r="B5374" s="11" t="s">
        <v>23529</v>
      </c>
      <c r="C5374" s="11" t="s">
        <v>46</v>
      </c>
      <c r="D5374" s="11"/>
      <c r="E5374" s="13">
        <v>13094183278</v>
      </c>
      <c r="F5374" s="11" t="s">
        <v>23530</v>
      </c>
      <c r="G5374" s="11" t="s">
        <v>115</v>
      </c>
      <c r="H5374" s="11"/>
      <c r="I5374" s="13" t="s">
        <v>779</v>
      </c>
      <c r="J5374" s="11" t="s">
        <v>24</v>
      </c>
      <c r="K5374" s="11" t="s">
        <v>25</v>
      </c>
      <c r="L5374" s="11" t="s">
        <v>39</v>
      </c>
      <c r="M5374" s="11" t="s">
        <v>40</v>
      </c>
      <c r="N5374" s="11" t="s">
        <v>28</v>
      </c>
      <c r="O5374" s="11" t="s">
        <v>29</v>
      </c>
      <c r="P5374" s="11"/>
      <c r="Q5374" s="16" t="s">
        <v>23531</v>
      </c>
      <c r="R5374" s="11" t="s">
        <v>51</v>
      </c>
      <c r="S5374" s="11" t="s">
        <v>23532</v>
      </c>
      <c r="T5374" s="11"/>
    </row>
    <row x14ac:dyDescent="0.25" r="5375" customHeight="1" ht="19.5">
      <c r="A5375" s="25">
        <v>45211</v>
      </c>
      <c r="B5375" s="11" t="s">
        <v>23533</v>
      </c>
      <c r="C5375" s="11" t="s">
        <v>46</v>
      </c>
      <c r="D5375" s="11"/>
      <c r="E5375" s="13">
        <v>13135823382</v>
      </c>
      <c r="F5375" s="11" t="s">
        <v>23534</v>
      </c>
      <c r="G5375" s="11" t="s">
        <v>115</v>
      </c>
      <c r="H5375" s="11"/>
      <c r="I5375" s="13" t="s">
        <v>57</v>
      </c>
      <c r="J5375" s="11" t="s">
        <v>24</v>
      </c>
      <c r="K5375" s="11" t="s">
        <v>25</v>
      </c>
      <c r="L5375" s="11" t="s">
        <v>39</v>
      </c>
      <c r="M5375" s="11" t="s">
        <v>27</v>
      </c>
      <c r="N5375" s="11" t="s">
        <v>28</v>
      </c>
      <c r="O5375" s="11" t="s">
        <v>29</v>
      </c>
      <c r="P5375" s="11"/>
      <c r="Q5375" s="16" t="s">
        <v>23535</v>
      </c>
      <c r="R5375" s="11" t="s">
        <v>51</v>
      </c>
      <c r="S5375" s="11" t="s">
        <v>23536</v>
      </c>
      <c r="T5375" s="11"/>
    </row>
    <row x14ac:dyDescent="0.25" r="5376" customHeight="1" ht="19.5">
      <c r="A5376" s="25">
        <v>45211</v>
      </c>
      <c r="B5376" s="11" t="s">
        <v>23537</v>
      </c>
      <c r="C5376" s="11" t="s">
        <v>46</v>
      </c>
      <c r="D5376" s="11"/>
      <c r="E5376" s="13">
        <v>13277231130</v>
      </c>
      <c r="F5376" s="11" t="s">
        <v>23538</v>
      </c>
      <c r="G5376" s="11" t="s">
        <v>115</v>
      </c>
      <c r="H5376" s="11"/>
      <c r="I5376" s="13" t="s">
        <v>131</v>
      </c>
      <c r="J5376" s="11" t="s">
        <v>24</v>
      </c>
      <c r="K5376" s="11" t="s">
        <v>25</v>
      </c>
      <c r="L5376" s="11" t="s">
        <v>39</v>
      </c>
      <c r="M5376" s="11" t="s">
        <v>40</v>
      </c>
      <c r="N5376" s="11" t="s">
        <v>28</v>
      </c>
      <c r="O5376" s="11" t="s">
        <v>29</v>
      </c>
      <c r="P5376" s="11"/>
      <c r="Q5376" s="16" t="s">
        <v>23539</v>
      </c>
      <c r="R5376" s="11" t="s">
        <v>51</v>
      </c>
      <c r="S5376" s="11" t="s">
        <v>23540</v>
      </c>
      <c r="T5376" s="11"/>
    </row>
    <row x14ac:dyDescent="0.25" r="5377" customHeight="1" ht="19.5">
      <c r="A5377" s="25">
        <v>45211</v>
      </c>
      <c r="B5377" s="11" t="s">
        <v>23541</v>
      </c>
      <c r="C5377" s="11" t="s">
        <v>46</v>
      </c>
      <c r="D5377" s="11"/>
      <c r="E5377" s="13">
        <v>15587944818</v>
      </c>
      <c r="F5377" s="11" t="s">
        <v>23542</v>
      </c>
      <c r="G5377" s="11" t="s">
        <v>37</v>
      </c>
      <c r="H5377" s="11"/>
      <c r="I5377" s="13" t="s">
        <v>206</v>
      </c>
      <c r="J5377" s="11" t="s">
        <v>24</v>
      </c>
      <c r="K5377" s="11" t="s">
        <v>25</v>
      </c>
      <c r="L5377" s="11" t="s">
        <v>39</v>
      </c>
      <c r="M5377" s="11" t="s">
        <v>675</v>
      </c>
      <c r="N5377" s="11" t="s">
        <v>28</v>
      </c>
      <c r="O5377" s="11" t="s">
        <v>29</v>
      </c>
      <c r="P5377" s="11"/>
      <c r="Q5377" s="16" t="s">
        <v>23543</v>
      </c>
      <c r="R5377" s="11" t="s">
        <v>51</v>
      </c>
      <c r="S5377" s="11" t="s">
        <v>23544</v>
      </c>
      <c r="T5377" s="11"/>
    </row>
    <row x14ac:dyDescent="0.25" r="5378" customHeight="1" ht="19.5">
      <c r="A5378" s="25">
        <v>45211</v>
      </c>
      <c r="B5378" s="11" t="s">
        <v>23545</v>
      </c>
      <c r="C5378" s="11" t="s">
        <v>46</v>
      </c>
      <c r="D5378" s="11"/>
      <c r="E5378" s="13">
        <v>18671771825</v>
      </c>
      <c r="F5378" s="11" t="s">
        <v>23546</v>
      </c>
      <c r="G5378" s="11" t="s">
        <v>115</v>
      </c>
      <c r="H5378" s="11"/>
      <c r="I5378" s="13" t="s">
        <v>272</v>
      </c>
      <c r="J5378" s="11" t="s">
        <v>24</v>
      </c>
      <c r="K5378" s="11" t="s">
        <v>25</v>
      </c>
      <c r="L5378" s="11" t="s">
        <v>39</v>
      </c>
      <c r="M5378" s="11" t="s">
        <v>27</v>
      </c>
      <c r="N5378" s="11" t="s">
        <v>28</v>
      </c>
      <c r="O5378" s="11" t="s">
        <v>29</v>
      </c>
      <c r="P5378" s="11"/>
      <c r="Q5378" s="16" t="s">
        <v>23547</v>
      </c>
      <c r="R5378" s="11" t="s">
        <v>51</v>
      </c>
      <c r="S5378" s="11" t="s">
        <v>23548</v>
      </c>
      <c r="T5378" s="11"/>
    </row>
    <row x14ac:dyDescent="0.25" r="5379" customHeight="1" ht="19.5">
      <c r="A5379" s="25">
        <v>45211</v>
      </c>
      <c r="B5379" s="11" t="s">
        <v>23549</v>
      </c>
      <c r="C5379" s="11" t="s">
        <v>46</v>
      </c>
      <c r="D5379" s="11"/>
      <c r="E5379" s="13">
        <v>18671713376</v>
      </c>
      <c r="F5379" s="11" t="s">
        <v>23550</v>
      </c>
      <c r="G5379" s="11" t="s">
        <v>48</v>
      </c>
      <c r="H5379" s="11" t="s">
        <v>357</v>
      </c>
      <c r="I5379" s="13" t="s">
        <v>486</v>
      </c>
      <c r="J5379" s="11" t="s">
        <v>24</v>
      </c>
      <c r="K5379" s="11" t="s">
        <v>25</v>
      </c>
      <c r="L5379" s="11" t="s">
        <v>39</v>
      </c>
      <c r="M5379" s="11" t="s">
        <v>27</v>
      </c>
      <c r="N5379" s="11" t="s">
        <v>28</v>
      </c>
      <c r="O5379" s="11" t="s">
        <v>29</v>
      </c>
      <c r="P5379" s="11"/>
      <c r="Q5379" s="16" t="s">
        <v>23551</v>
      </c>
      <c r="R5379" s="11" t="s">
        <v>51</v>
      </c>
      <c r="S5379" s="11" t="s">
        <v>23552</v>
      </c>
      <c r="T5379" s="11"/>
    </row>
    <row x14ac:dyDescent="0.25" r="5380" customHeight="1" ht="19.5">
      <c r="A5380" s="25">
        <v>45211</v>
      </c>
      <c r="B5380" s="11" t="s">
        <v>23553</v>
      </c>
      <c r="C5380" s="11" t="s">
        <v>46</v>
      </c>
      <c r="D5380" s="11"/>
      <c r="E5380" s="13">
        <v>15549373395</v>
      </c>
      <c r="F5380" s="11" t="s">
        <v>23554</v>
      </c>
      <c r="G5380" s="11" t="s">
        <v>23</v>
      </c>
      <c r="H5380" s="11"/>
      <c r="I5380" s="13" t="s">
        <v>290</v>
      </c>
      <c r="J5380" s="11" t="s">
        <v>24</v>
      </c>
      <c r="K5380" s="11" t="s">
        <v>25</v>
      </c>
      <c r="L5380" s="11" t="s">
        <v>39</v>
      </c>
      <c r="M5380" s="11" t="s">
        <v>27</v>
      </c>
      <c r="N5380" s="11" t="s">
        <v>28</v>
      </c>
      <c r="O5380" s="11" t="s">
        <v>29</v>
      </c>
      <c r="P5380" s="11"/>
      <c r="Q5380" s="16" t="s">
        <v>23555</v>
      </c>
      <c r="R5380" s="11" t="s">
        <v>51</v>
      </c>
      <c r="S5380" s="11" t="s">
        <v>23556</v>
      </c>
      <c r="T5380" s="11"/>
    </row>
    <row x14ac:dyDescent="0.25" r="5381" customHeight="1" ht="19.5">
      <c r="A5381" s="25">
        <v>45211</v>
      </c>
      <c r="B5381" s="11" t="s">
        <v>23557</v>
      </c>
      <c r="C5381" s="11" t="s">
        <v>46</v>
      </c>
      <c r="D5381" s="11"/>
      <c r="E5381" s="13">
        <v>13545758391</v>
      </c>
      <c r="F5381" s="11" t="s">
        <v>23558</v>
      </c>
      <c r="G5381" s="11" t="s">
        <v>216</v>
      </c>
      <c r="H5381" s="11" t="s">
        <v>98</v>
      </c>
      <c r="I5381" s="13" t="s">
        <v>381</v>
      </c>
      <c r="J5381" s="11" t="s">
        <v>24</v>
      </c>
      <c r="K5381" s="11" t="s">
        <v>25</v>
      </c>
      <c r="L5381" s="11" t="s">
        <v>39</v>
      </c>
      <c r="M5381" s="11" t="s">
        <v>40</v>
      </c>
      <c r="N5381" s="11" t="s">
        <v>28</v>
      </c>
      <c r="O5381" s="11" t="s">
        <v>29</v>
      </c>
      <c r="P5381" s="11"/>
      <c r="Q5381" s="16" t="s">
        <v>23559</v>
      </c>
      <c r="R5381" s="11" t="s">
        <v>51</v>
      </c>
      <c r="S5381" s="11" t="s">
        <v>23560</v>
      </c>
      <c r="T5381" s="11"/>
    </row>
    <row x14ac:dyDescent="0.25" r="5382" customHeight="1" ht="19.5">
      <c r="A5382" s="25">
        <v>45211</v>
      </c>
      <c r="B5382" s="11" t="s">
        <v>23561</v>
      </c>
      <c r="C5382" s="11" t="s">
        <v>46</v>
      </c>
      <c r="D5382" s="11"/>
      <c r="E5382" s="13">
        <v>15549277727</v>
      </c>
      <c r="F5382" s="11" t="s">
        <v>11435</v>
      </c>
      <c r="G5382" s="11" t="s">
        <v>48</v>
      </c>
      <c r="H5382" s="11"/>
      <c r="I5382" s="13" t="s">
        <v>290</v>
      </c>
      <c r="J5382" s="11" t="s">
        <v>24</v>
      </c>
      <c r="K5382" s="11" t="s">
        <v>25</v>
      </c>
      <c r="L5382" s="11" t="s">
        <v>39</v>
      </c>
      <c r="M5382" s="11" t="s">
        <v>27</v>
      </c>
      <c r="N5382" s="11" t="s">
        <v>28</v>
      </c>
      <c r="O5382" s="11" t="s">
        <v>29</v>
      </c>
      <c r="P5382" s="11"/>
      <c r="Q5382" s="16" t="s">
        <v>23562</v>
      </c>
      <c r="R5382" s="11" t="s">
        <v>51</v>
      </c>
      <c r="S5382" s="11" t="s">
        <v>23563</v>
      </c>
      <c r="T5382" s="11"/>
    </row>
    <row x14ac:dyDescent="0.25" r="5383" customHeight="1" ht="19.5">
      <c r="A5383" s="25">
        <v>45211</v>
      </c>
      <c r="B5383" s="11" t="s">
        <v>23564</v>
      </c>
      <c r="C5383" s="11" t="s">
        <v>46</v>
      </c>
      <c r="D5383" s="11"/>
      <c r="E5383" s="13">
        <v>13098402171</v>
      </c>
      <c r="F5383" s="11" t="s">
        <v>23565</v>
      </c>
      <c r="G5383" s="11" t="s">
        <v>115</v>
      </c>
      <c r="H5383" s="11"/>
      <c r="I5383" s="13" t="s">
        <v>328</v>
      </c>
      <c r="J5383" s="11" t="s">
        <v>24</v>
      </c>
      <c r="K5383" s="11" t="s">
        <v>25</v>
      </c>
      <c r="L5383" s="11" t="s">
        <v>39</v>
      </c>
      <c r="M5383" s="11" t="s">
        <v>27</v>
      </c>
      <c r="N5383" s="11" t="s">
        <v>28</v>
      </c>
      <c r="O5383" s="11" t="s">
        <v>29</v>
      </c>
      <c r="P5383" s="11"/>
      <c r="Q5383" s="16" t="s">
        <v>23566</v>
      </c>
      <c r="R5383" s="11" t="s">
        <v>51</v>
      </c>
      <c r="S5383" s="11" t="s">
        <v>23567</v>
      </c>
      <c r="T5383" s="11"/>
    </row>
    <row x14ac:dyDescent="0.25" r="5384" customHeight="1" ht="19.5">
      <c r="A5384" s="25">
        <v>45211</v>
      </c>
      <c r="B5384" s="11" t="s">
        <v>23568</v>
      </c>
      <c r="C5384" s="11" t="s">
        <v>46</v>
      </c>
      <c r="D5384" s="11"/>
      <c r="E5384" s="13">
        <v>15629379025</v>
      </c>
      <c r="F5384" s="11" t="s">
        <v>23569</v>
      </c>
      <c r="G5384" s="11" t="s">
        <v>115</v>
      </c>
      <c r="H5384" s="11" t="s">
        <v>357</v>
      </c>
      <c r="I5384" s="13" t="s">
        <v>272</v>
      </c>
      <c r="J5384" s="11" t="s">
        <v>24</v>
      </c>
      <c r="K5384" s="11" t="s">
        <v>25</v>
      </c>
      <c r="L5384" s="11" t="s">
        <v>39</v>
      </c>
      <c r="M5384" s="11" t="s">
        <v>27</v>
      </c>
      <c r="N5384" s="11" t="s">
        <v>28</v>
      </c>
      <c r="O5384" s="11" t="s">
        <v>29</v>
      </c>
      <c r="P5384" s="11"/>
      <c r="Q5384" s="16" t="s">
        <v>23570</v>
      </c>
      <c r="R5384" s="11" t="s">
        <v>42</v>
      </c>
      <c r="S5384" s="11" t="s">
        <v>23571</v>
      </c>
      <c r="T5384" s="11"/>
    </row>
    <row x14ac:dyDescent="0.25" r="5385" customHeight="1" ht="19.5">
      <c r="A5385" s="25">
        <v>45211</v>
      </c>
      <c r="B5385" s="11" t="s">
        <v>23572</v>
      </c>
      <c r="C5385" s="11" t="s">
        <v>4212</v>
      </c>
      <c r="D5385" s="11"/>
      <c r="E5385" s="13">
        <v>13264900578</v>
      </c>
      <c r="F5385" s="11" t="s">
        <v>23573</v>
      </c>
      <c r="G5385" s="11" t="s">
        <v>115</v>
      </c>
      <c r="H5385" s="11" t="s">
        <v>121</v>
      </c>
      <c r="I5385" s="13" t="s">
        <v>398</v>
      </c>
      <c r="J5385" s="11" t="s">
        <v>24</v>
      </c>
      <c r="K5385" s="11" t="s">
        <v>25</v>
      </c>
      <c r="L5385" s="11" t="s">
        <v>39</v>
      </c>
      <c r="M5385" s="11" t="s">
        <v>27</v>
      </c>
      <c r="N5385" s="11" t="s">
        <v>28</v>
      </c>
      <c r="O5385" s="11" t="s">
        <v>29</v>
      </c>
      <c r="P5385" s="11"/>
      <c r="Q5385" s="16" t="s">
        <v>23574</v>
      </c>
      <c r="R5385" s="11" t="s">
        <v>42</v>
      </c>
      <c r="S5385" s="11" t="s">
        <v>23575</v>
      </c>
      <c r="T5385" s="11"/>
    </row>
    <row x14ac:dyDescent="0.25" r="5386" customHeight="1" ht="19.5">
      <c r="A5386" s="25">
        <v>45211</v>
      </c>
      <c r="B5386" s="11" t="s">
        <v>23576</v>
      </c>
      <c r="C5386" s="11" t="s">
        <v>46</v>
      </c>
      <c r="D5386" s="11"/>
      <c r="E5386" s="13">
        <v>16671000773</v>
      </c>
      <c r="F5386" s="11" t="s">
        <v>23577</v>
      </c>
      <c r="G5386" s="11" t="s">
        <v>115</v>
      </c>
      <c r="H5386" s="11"/>
      <c r="I5386" s="13" t="s">
        <v>352</v>
      </c>
      <c r="J5386" s="11" t="s">
        <v>24</v>
      </c>
      <c r="K5386" s="11" t="s">
        <v>25</v>
      </c>
      <c r="L5386" s="11" t="s">
        <v>39</v>
      </c>
      <c r="M5386" s="11" t="s">
        <v>27</v>
      </c>
      <c r="N5386" s="11" t="s">
        <v>28</v>
      </c>
      <c r="O5386" s="11" t="s">
        <v>29</v>
      </c>
      <c r="P5386" s="11"/>
      <c r="Q5386" s="16" t="s">
        <v>23578</v>
      </c>
      <c r="R5386" s="11" t="s">
        <v>51</v>
      </c>
      <c r="S5386" s="11" t="s">
        <v>23579</v>
      </c>
      <c r="T5386" s="11"/>
    </row>
    <row x14ac:dyDescent="0.25" r="5387" customHeight="1" ht="19.5">
      <c r="A5387" s="25">
        <v>45211</v>
      </c>
      <c r="B5387" s="11" t="s">
        <v>23580</v>
      </c>
      <c r="C5387" s="11" t="s">
        <v>6252</v>
      </c>
      <c r="D5387" s="11"/>
      <c r="E5387" s="13">
        <v>15571761820</v>
      </c>
      <c r="F5387" s="11" t="s">
        <v>23581</v>
      </c>
      <c r="G5387" s="11" t="s">
        <v>115</v>
      </c>
      <c r="H5387" s="11"/>
      <c r="I5387" s="13" t="s">
        <v>381</v>
      </c>
      <c r="J5387" s="11" t="s">
        <v>24</v>
      </c>
      <c r="K5387" s="11" t="s">
        <v>25</v>
      </c>
      <c r="L5387" s="11" t="s">
        <v>39</v>
      </c>
      <c r="M5387" s="11" t="s">
        <v>40</v>
      </c>
      <c r="N5387" s="11" t="s">
        <v>28</v>
      </c>
      <c r="O5387" s="11" t="s">
        <v>29</v>
      </c>
      <c r="P5387" s="11"/>
      <c r="Q5387" s="16" t="s">
        <v>23582</v>
      </c>
      <c r="R5387" s="11" t="s">
        <v>42</v>
      </c>
      <c r="S5387" s="11" t="s">
        <v>23583</v>
      </c>
      <c r="T5387" s="11"/>
    </row>
    <row x14ac:dyDescent="0.25" r="5388" customHeight="1" ht="19.5">
      <c r="A5388" s="25">
        <v>45211</v>
      </c>
      <c r="B5388" s="11" t="s">
        <v>23584</v>
      </c>
      <c r="C5388" s="11" t="s">
        <v>46</v>
      </c>
      <c r="D5388" s="11"/>
      <c r="E5388" s="13">
        <v>15572781808</v>
      </c>
      <c r="F5388" s="11" t="s">
        <v>23585</v>
      </c>
      <c r="G5388" s="11" t="s">
        <v>115</v>
      </c>
      <c r="H5388" s="11"/>
      <c r="I5388" s="13" t="s">
        <v>63</v>
      </c>
      <c r="J5388" s="11" t="s">
        <v>24</v>
      </c>
      <c r="K5388" s="11" t="s">
        <v>25</v>
      </c>
      <c r="L5388" s="11" t="s">
        <v>39</v>
      </c>
      <c r="M5388" s="11" t="s">
        <v>27</v>
      </c>
      <c r="N5388" s="11" t="s">
        <v>28</v>
      </c>
      <c r="O5388" s="11" t="s">
        <v>29</v>
      </c>
      <c r="P5388" s="11"/>
      <c r="Q5388" s="16" t="s">
        <v>23586</v>
      </c>
      <c r="R5388" s="11" t="s">
        <v>51</v>
      </c>
      <c r="S5388" s="11" t="s">
        <v>23587</v>
      </c>
      <c r="T5388" s="11"/>
    </row>
    <row x14ac:dyDescent="0.25" r="5389" customHeight="1" ht="19.5">
      <c r="A5389" s="25">
        <v>45211</v>
      </c>
      <c r="B5389" s="11" t="s">
        <v>23588</v>
      </c>
      <c r="C5389" s="11" t="s">
        <v>46</v>
      </c>
      <c r="D5389" s="11"/>
      <c r="E5389" s="13">
        <v>15549338223</v>
      </c>
      <c r="F5389" s="11" t="s">
        <v>23589</v>
      </c>
      <c r="G5389" s="11" t="s">
        <v>289</v>
      </c>
      <c r="H5389" s="11"/>
      <c r="I5389" s="13" t="s">
        <v>1623</v>
      </c>
      <c r="J5389" s="11" t="s">
        <v>24</v>
      </c>
      <c r="K5389" s="11" t="s">
        <v>25</v>
      </c>
      <c r="L5389" s="11" t="s">
        <v>39</v>
      </c>
      <c r="M5389" s="11" t="s">
        <v>27</v>
      </c>
      <c r="N5389" s="11" t="s">
        <v>28</v>
      </c>
      <c r="O5389" s="11" t="s">
        <v>29</v>
      </c>
      <c r="P5389" s="11"/>
      <c r="Q5389" s="16" t="s">
        <v>23590</v>
      </c>
      <c r="R5389" s="11" t="s">
        <v>51</v>
      </c>
      <c r="S5389" s="11" t="s">
        <v>23591</v>
      </c>
      <c r="T5389" s="11"/>
    </row>
    <row x14ac:dyDescent="0.25" r="5390" customHeight="1" ht="19.5">
      <c r="A5390" s="25">
        <v>45211</v>
      </c>
      <c r="B5390" s="11" t="s">
        <v>23592</v>
      </c>
      <c r="C5390" s="11" t="s">
        <v>46</v>
      </c>
      <c r="D5390" s="11"/>
      <c r="E5390" s="13">
        <v>13165617767</v>
      </c>
      <c r="F5390" s="11" t="s">
        <v>23593</v>
      </c>
      <c r="G5390" s="11" t="s">
        <v>289</v>
      </c>
      <c r="H5390" s="11"/>
      <c r="I5390" s="13" t="s">
        <v>221</v>
      </c>
      <c r="J5390" s="11" t="s">
        <v>24</v>
      </c>
      <c r="K5390" s="11" t="s">
        <v>25</v>
      </c>
      <c r="L5390" s="11" t="s">
        <v>39</v>
      </c>
      <c r="M5390" s="11" t="s">
        <v>40</v>
      </c>
      <c r="N5390" s="11" t="s">
        <v>28</v>
      </c>
      <c r="O5390" s="11" t="s">
        <v>29</v>
      </c>
      <c r="P5390" s="11"/>
      <c r="Q5390" s="16" t="s">
        <v>23594</v>
      </c>
      <c r="R5390" s="11" t="s">
        <v>51</v>
      </c>
      <c r="S5390" s="11" t="s">
        <v>23595</v>
      </c>
      <c r="T5390" s="11"/>
    </row>
    <row x14ac:dyDescent="0.25" r="5391" customHeight="1" ht="19.5">
      <c r="A5391" s="25">
        <v>45211</v>
      </c>
      <c r="B5391" s="11" t="s">
        <v>23596</v>
      </c>
      <c r="C5391" s="11" t="s">
        <v>54</v>
      </c>
      <c r="D5391" s="11"/>
      <c r="E5391" s="13">
        <v>15549284267</v>
      </c>
      <c r="F5391" s="11" t="s">
        <v>14556</v>
      </c>
      <c r="G5391" s="11" t="s">
        <v>115</v>
      </c>
      <c r="H5391" s="11"/>
      <c r="I5391" s="13" t="s">
        <v>182</v>
      </c>
      <c r="J5391" s="11" t="s">
        <v>24</v>
      </c>
      <c r="K5391" s="11" t="s">
        <v>25</v>
      </c>
      <c r="L5391" s="11" t="s">
        <v>39</v>
      </c>
      <c r="M5391" s="11" t="s">
        <v>27</v>
      </c>
      <c r="N5391" s="11" t="s">
        <v>28</v>
      </c>
      <c r="O5391" s="11" t="s">
        <v>29</v>
      </c>
      <c r="P5391" s="11"/>
      <c r="Q5391" s="16" t="s">
        <v>23597</v>
      </c>
      <c r="R5391" s="11" t="s">
        <v>42</v>
      </c>
      <c r="S5391" s="11" t="s">
        <v>23598</v>
      </c>
      <c r="T5391" s="11"/>
    </row>
    <row x14ac:dyDescent="0.25" r="5392" customHeight="1" ht="19.5">
      <c r="A5392" s="25">
        <v>45211</v>
      </c>
      <c r="B5392" s="11" t="s">
        <v>23599</v>
      </c>
      <c r="C5392" s="11" t="s">
        <v>46</v>
      </c>
      <c r="D5392" s="11"/>
      <c r="E5392" s="13">
        <v>13177077325</v>
      </c>
      <c r="F5392" s="11" t="s">
        <v>23600</v>
      </c>
      <c r="G5392" s="11" t="s">
        <v>62</v>
      </c>
      <c r="H5392" s="11"/>
      <c r="I5392" s="13" t="s">
        <v>38</v>
      </c>
      <c r="J5392" s="11" t="s">
        <v>24</v>
      </c>
      <c r="K5392" s="11" t="s">
        <v>25</v>
      </c>
      <c r="L5392" s="11" t="s">
        <v>39</v>
      </c>
      <c r="M5392" s="11" t="s">
        <v>40</v>
      </c>
      <c r="N5392" s="11" t="s">
        <v>28</v>
      </c>
      <c r="O5392" s="11" t="s">
        <v>29</v>
      </c>
      <c r="P5392" s="11"/>
      <c r="Q5392" s="16" t="s">
        <v>23601</v>
      </c>
      <c r="R5392" s="11" t="s">
        <v>51</v>
      </c>
      <c r="S5392" s="11" t="s">
        <v>23602</v>
      </c>
      <c r="T5392" s="11"/>
    </row>
    <row x14ac:dyDescent="0.25" r="5393" customHeight="1" ht="19.5">
      <c r="A5393" s="25">
        <v>45211</v>
      </c>
      <c r="B5393" s="11" t="s">
        <v>23603</v>
      </c>
      <c r="C5393" s="11" t="s">
        <v>46</v>
      </c>
      <c r="D5393" s="11"/>
      <c r="E5393" s="13">
        <v>13235628779</v>
      </c>
      <c r="F5393" s="11" t="s">
        <v>23604</v>
      </c>
      <c r="G5393" s="11" t="s">
        <v>23</v>
      </c>
      <c r="H5393" s="11"/>
      <c r="I5393" s="13" t="s">
        <v>590</v>
      </c>
      <c r="J5393" s="11" t="s">
        <v>24</v>
      </c>
      <c r="K5393" s="11" t="s">
        <v>25</v>
      </c>
      <c r="L5393" s="11" t="s">
        <v>39</v>
      </c>
      <c r="M5393" s="11" t="s">
        <v>27</v>
      </c>
      <c r="N5393" s="11" t="s">
        <v>28</v>
      </c>
      <c r="O5393" s="11" t="s">
        <v>29</v>
      </c>
      <c r="P5393" s="11"/>
      <c r="Q5393" s="16" t="s">
        <v>23605</v>
      </c>
      <c r="R5393" s="11" t="s">
        <v>51</v>
      </c>
      <c r="S5393" s="11" t="s">
        <v>23606</v>
      </c>
      <c r="T5393" s="11"/>
    </row>
    <row x14ac:dyDescent="0.25" r="5394" customHeight="1" ht="19.5">
      <c r="A5394" s="25">
        <v>45211</v>
      </c>
      <c r="B5394" s="11" t="s">
        <v>23607</v>
      </c>
      <c r="C5394" s="11" t="s">
        <v>46</v>
      </c>
      <c r="D5394" s="11"/>
      <c r="E5394" s="13">
        <v>15572724241</v>
      </c>
      <c r="F5394" s="11" t="s">
        <v>23608</v>
      </c>
      <c r="G5394" s="11" t="s">
        <v>115</v>
      </c>
      <c r="H5394" s="11"/>
      <c r="I5394" s="13" t="s">
        <v>615</v>
      </c>
      <c r="J5394" s="11" t="s">
        <v>24</v>
      </c>
      <c r="K5394" s="11" t="s">
        <v>25</v>
      </c>
      <c r="L5394" s="11" t="s">
        <v>39</v>
      </c>
      <c r="M5394" s="11" t="s">
        <v>27</v>
      </c>
      <c r="N5394" s="11" t="s">
        <v>28</v>
      </c>
      <c r="O5394" s="11" t="s">
        <v>29</v>
      </c>
      <c r="P5394" s="11"/>
      <c r="Q5394" s="16" t="s">
        <v>23609</v>
      </c>
      <c r="R5394" s="11" t="s">
        <v>51</v>
      </c>
      <c r="S5394" s="11" t="s">
        <v>23610</v>
      </c>
      <c r="T5394" s="11"/>
    </row>
    <row x14ac:dyDescent="0.25" r="5395" customHeight="1" ht="19.5">
      <c r="A5395" s="25">
        <v>45211</v>
      </c>
      <c r="B5395" s="11" t="s">
        <v>23611</v>
      </c>
      <c r="C5395" s="11" t="s">
        <v>7274</v>
      </c>
      <c r="D5395" s="11"/>
      <c r="E5395" s="13">
        <v>15571705078</v>
      </c>
      <c r="F5395" s="11" t="s">
        <v>4992</v>
      </c>
      <c r="G5395" s="11" t="s">
        <v>37</v>
      </c>
      <c r="H5395" s="11"/>
      <c r="I5395" s="13" t="s">
        <v>850</v>
      </c>
      <c r="J5395" s="11" t="s">
        <v>24</v>
      </c>
      <c r="K5395" s="11" t="s">
        <v>25</v>
      </c>
      <c r="L5395" s="11" t="s">
        <v>39</v>
      </c>
      <c r="M5395" s="11" t="s">
        <v>27</v>
      </c>
      <c r="N5395" s="11" t="s">
        <v>28</v>
      </c>
      <c r="O5395" s="11" t="s">
        <v>29</v>
      </c>
      <c r="P5395" s="11"/>
      <c r="Q5395" s="16" t="s">
        <v>23612</v>
      </c>
      <c r="R5395" s="11" t="s">
        <v>42</v>
      </c>
      <c r="S5395" s="11" t="s">
        <v>23613</v>
      </c>
      <c r="T5395" s="11" t="s">
        <v>23614</v>
      </c>
    </row>
    <row x14ac:dyDescent="0.25" r="5396" customHeight="1" ht="19.5">
      <c r="A5396" s="25">
        <v>45211</v>
      </c>
      <c r="B5396" s="11" t="s">
        <v>23615</v>
      </c>
      <c r="C5396" s="11" t="s">
        <v>6252</v>
      </c>
      <c r="D5396" s="11"/>
      <c r="E5396" s="13">
        <v>15671058582</v>
      </c>
      <c r="F5396" s="11" t="s">
        <v>23616</v>
      </c>
      <c r="G5396" s="11" t="s">
        <v>115</v>
      </c>
      <c r="H5396" s="11"/>
      <c r="I5396" s="13" t="s">
        <v>415</v>
      </c>
      <c r="J5396" s="11" t="s">
        <v>24</v>
      </c>
      <c r="K5396" s="11" t="s">
        <v>25</v>
      </c>
      <c r="L5396" s="11" t="s">
        <v>39</v>
      </c>
      <c r="M5396" s="11" t="s">
        <v>27</v>
      </c>
      <c r="N5396" s="11" t="s">
        <v>28</v>
      </c>
      <c r="O5396" s="11" t="s">
        <v>29</v>
      </c>
      <c r="P5396" s="11"/>
      <c r="Q5396" s="16" t="s">
        <v>23617</v>
      </c>
      <c r="R5396" s="11" t="s">
        <v>42</v>
      </c>
      <c r="S5396" s="11" t="s">
        <v>23618</v>
      </c>
      <c r="T5396" s="11" t="s">
        <v>23619</v>
      </c>
    </row>
    <row x14ac:dyDescent="0.25" r="5397" customHeight="1" ht="19.5">
      <c r="A5397" s="25">
        <v>45211</v>
      </c>
      <c r="B5397" s="11" t="s">
        <v>23620</v>
      </c>
      <c r="C5397" s="11" t="s">
        <v>5513</v>
      </c>
      <c r="D5397" s="11"/>
      <c r="E5397" s="13">
        <v>17671331807</v>
      </c>
      <c r="F5397" s="11" t="s">
        <v>23621</v>
      </c>
      <c r="G5397" s="11" t="s">
        <v>115</v>
      </c>
      <c r="H5397" s="11" t="s">
        <v>130</v>
      </c>
      <c r="I5397" s="13" t="s">
        <v>254</v>
      </c>
      <c r="J5397" s="11" t="s">
        <v>24</v>
      </c>
      <c r="K5397" s="11" t="s">
        <v>25</v>
      </c>
      <c r="L5397" s="11" t="s">
        <v>39</v>
      </c>
      <c r="M5397" s="11" t="s">
        <v>27</v>
      </c>
      <c r="N5397" s="11" t="s">
        <v>28</v>
      </c>
      <c r="O5397" s="11" t="s">
        <v>29</v>
      </c>
      <c r="P5397" s="11"/>
      <c r="Q5397" s="16" t="s">
        <v>23622</v>
      </c>
      <c r="R5397" s="11" t="s">
        <v>42</v>
      </c>
      <c r="S5397" s="11" t="s">
        <v>23623</v>
      </c>
      <c r="T5397" s="11" t="s">
        <v>23624</v>
      </c>
    </row>
    <row x14ac:dyDescent="0.25" r="5398" customHeight="1" ht="19.5">
      <c r="A5398" s="25">
        <v>45211</v>
      </c>
      <c r="B5398" s="11" t="s">
        <v>23625</v>
      </c>
      <c r="C5398" s="11" t="s">
        <v>6271</v>
      </c>
      <c r="D5398" s="11"/>
      <c r="E5398" s="13">
        <v>15571765750</v>
      </c>
      <c r="F5398" s="11" t="s">
        <v>23626</v>
      </c>
      <c r="G5398" s="11" t="s">
        <v>171</v>
      </c>
      <c r="H5398" s="11" t="s">
        <v>130</v>
      </c>
      <c r="I5398" s="13" t="s">
        <v>486</v>
      </c>
      <c r="J5398" s="11" t="s">
        <v>24</v>
      </c>
      <c r="K5398" s="11" t="s">
        <v>25</v>
      </c>
      <c r="L5398" s="11" t="s">
        <v>39</v>
      </c>
      <c r="M5398" s="11" t="s">
        <v>27</v>
      </c>
      <c r="N5398" s="11" t="s">
        <v>28</v>
      </c>
      <c r="O5398" s="11" t="s">
        <v>29</v>
      </c>
      <c r="P5398" s="11"/>
      <c r="Q5398" s="16" t="s">
        <v>23627</v>
      </c>
      <c r="R5398" s="11" t="s">
        <v>42</v>
      </c>
      <c r="S5398" s="11" t="s">
        <v>23628</v>
      </c>
      <c r="T5398" s="11" t="s">
        <v>23629</v>
      </c>
    </row>
    <row x14ac:dyDescent="0.25" r="5399" customHeight="1" ht="19.5">
      <c r="A5399" s="25">
        <v>45211</v>
      </c>
      <c r="B5399" s="11" t="s">
        <v>23630</v>
      </c>
      <c r="C5399" s="11" t="s">
        <v>5601</v>
      </c>
      <c r="D5399" s="11"/>
      <c r="E5399" s="13">
        <v>13207213426</v>
      </c>
      <c r="F5399" s="11" t="s">
        <v>23631</v>
      </c>
      <c r="G5399" s="11" t="s">
        <v>115</v>
      </c>
      <c r="H5399" s="11"/>
      <c r="I5399" s="13" t="s">
        <v>290</v>
      </c>
      <c r="J5399" s="11" t="s">
        <v>24</v>
      </c>
      <c r="K5399" s="11" t="s">
        <v>25</v>
      </c>
      <c r="L5399" s="11" t="s">
        <v>39</v>
      </c>
      <c r="M5399" s="11" t="s">
        <v>27</v>
      </c>
      <c r="N5399" s="11" t="s">
        <v>28</v>
      </c>
      <c r="O5399" s="11" t="s">
        <v>29</v>
      </c>
      <c r="P5399" s="11"/>
      <c r="Q5399" s="16" t="s">
        <v>23632</v>
      </c>
      <c r="R5399" s="11" t="s">
        <v>42</v>
      </c>
      <c r="S5399" s="11" t="s">
        <v>23633</v>
      </c>
      <c r="T5399" s="11" t="s">
        <v>23634</v>
      </c>
    </row>
    <row x14ac:dyDescent="0.25" r="5400" customHeight="1" ht="19.5">
      <c r="A5400" s="25">
        <v>45211</v>
      </c>
      <c r="B5400" s="11" t="s">
        <v>23635</v>
      </c>
      <c r="C5400" s="11" t="s">
        <v>4212</v>
      </c>
      <c r="D5400" s="11"/>
      <c r="E5400" s="13">
        <v>13247288761</v>
      </c>
      <c r="F5400" s="11" t="s">
        <v>9365</v>
      </c>
      <c r="G5400" s="11" t="s">
        <v>115</v>
      </c>
      <c r="H5400" s="11"/>
      <c r="I5400" s="13" t="s">
        <v>1017</v>
      </c>
      <c r="J5400" s="11" t="s">
        <v>24</v>
      </c>
      <c r="K5400" s="11" t="s">
        <v>25</v>
      </c>
      <c r="L5400" s="11" t="s">
        <v>39</v>
      </c>
      <c r="M5400" s="11" t="s">
        <v>27</v>
      </c>
      <c r="N5400" s="11" t="s">
        <v>28</v>
      </c>
      <c r="O5400" s="11" t="s">
        <v>29</v>
      </c>
      <c r="P5400" s="11"/>
      <c r="Q5400" s="16" t="s">
        <v>23636</v>
      </c>
      <c r="R5400" s="11" t="s">
        <v>42</v>
      </c>
      <c r="S5400" s="11" t="s">
        <v>23637</v>
      </c>
      <c r="T5400" s="11" t="s">
        <v>16504</v>
      </c>
    </row>
    <row x14ac:dyDescent="0.25" r="5401" customHeight="1" ht="19.5">
      <c r="A5401" s="25">
        <v>45211</v>
      </c>
      <c r="B5401" s="11" t="s">
        <v>23638</v>
      </c>
      <c r="C5401" s="11" t="s">
        <v>180</v>
      </c>
      <c r="D5401" s="11"/>
      <c r="E5401" s="13">
        <v>13177061834</v>
      </c>
      <c r="F5401" s="11" t="s">
        <v>23639</v>
      </c>
      <c r="G5401" s="11" t="s">
        <v>37</v>
      </c>
      <c r="H5401" s="11"/>
      <c r="I5401" s="13" t="s">
        <v>99</v>
      </c>
      <c r="J5401" s="11" t="s">
        <v>24</v>
      </c>
      <c r="K5401" s="11" t="s">
        <v>25</v>
      </c>
      <c r="L5401" s="11" t="s">
        <v>39</v>
      </c>
      <c r="M5401" s="11" t="s">
        <v>40</v>
      </c>
      <c r="N5401" s="11" t="s">
        <v>183</v>
      </c>
      <c r="O5401" s="11" t="s">
        <v>29</v>
      </c>
      <c r="P5401" s="11"/>
      <c r="Q5401" s="16" t="s">
        <v>23640</v>
      </c>
      <c r="R5401" s="11" t="s">
        <v>42</v>
      </c>
      <c r="S5401" s="11" t="s">
        <v>23641</v>
      </c>
      <c r="T5401" s="11" t="s">
        <v>23642</v>
      </c>
    </row>
    <row x14ac:dyDescent="0.25" r="5402" customHeight="1" ht="19.5">
      <c r="A5402" s="25">
        <v>45211</v>
      </c>
      <c r="B5402" s="11" t="s">
        <v>23643</v>
      </c>
      <c r="C5402" s="11" t="s">
        <v>3448</v>
      </c>
      <c r="D5402" s="11"/>
      <c r="E5402" s="13">
        <v>15671001316</v>
      </c>
      <c r="F5402" s="11" t="s">
        <v>23644</v>
      </c>
      <c r="G5402" s="11" t="s">
        <v>115</v>
      </c>
      <c r="H5402" s="11"/>
      <c r="I5402" s="13">
        <v>10015</v>
      </c>
      <c r="J5402" s="11" t="s">
        <v>24</v>
      </c>
      <c r="K5402" s="11" t="s">
        <v>69</v>
      </c>
      <c r="L5402" s="11" t="s">
        <v>26</v>
      </c>
      <c r="M5402" s="11" t="s">
        <v>27</v>
      </c>
      <c r="N5402" s="11" t="s">
        <v>28</v>
      </c>
      <c r="O5402" s="11" t="s">
        <v>29</v>
      </c>
      <c r="P5402" s="11"/>
      <c r="Q5402" s="16" t="s">
        <v>23645</v>
      </c>
      <c r="R5402" s="11" t="s">
        <v>31</v>
      </c>
      <c r="S5402" s="11" t="s">
        <v>23646</v>
      </c>
      <c r="T5402" s="11"/>
    </row>
    <row x14ac:dyDescent="0.25" r="5403" customHeight="1" ht="19.5">
      <c r="A5403" s="25">
        <v>45211</v>
      </c>
      <c r="B5403" s="11" t="s">
        <v>23647</v>
      </c>
      <c r="C5403" s="11" t="s">
        <v>691</v>
      </c>
      <c r="D5403" s="11"/>
      <c r="E5403" s="13">
        <v>15607201506</v>
      </c>
      <c r="F5403" s="11" t="s">
        <v>12116</v>
      </c>
      <c r="G5403" s="11" t="s">
        <v>37</v>
      </c>
      <c r="H5403" s="11"/>
      <c r="I5403" s="13">
        <v>10015</v>
      </c>
      <c r="J5403" s="11" t="s">
        <v>24</v>
      </c>
      <c r="K5403" s="11" t="s">
        <v>172</v>
      </c>
      <c r="L5403" s="11" t="s">
        <v>26</v>
      </c>
      <c r="M5403" s="11" t="s">
        <v>27</v>
      </c>
      <c r="N5403" s="11" t="s">
        <v>28</v>
      </c>
      <c r="O5403" s="11" t="s">
        <v>29</v>
      </c>
      <c r="P5403" s="11"/>
      <c r="Q5403" s="16" t="s">
        <v>23648</v>
      </c>
      <c r="R5403" s="11" t="s">
        <v>31</v>
      </c>
      <c r="S5403" s="11" t="s">
        <v>23649</v>
      </c>
      <c r="T5403" s="11"/>
    </row>
    <row x14ac:dyDescent="0.25" r="5404" customHeight="1" ht="19.5">
      <c r="A5404" s="25">
        <v>45211</v>
      </c>
      <c r="B5404" s="11" t="s">
        <v>23650</v>
      </c>
      <c r="C5404" s="11" t="s">
        <v>874</v>
      </c>
      <c r="D5404" s="11"/>
      <c r="E5404" s="13">
        <v>18671780789</v>
      </c>
      <c r="F5404" s="11" t="s">
        <v>23651</v>
      </c>
      <c r="G5404" s="11" t="s">
        <v>37</v>
      </c>
      <c r="H5404" s="11" t="s">
        <v>98</v>
      </c>
      <c r="I5404" s="13" t="s">
        <v>142</v>
      </c>
      <c r="J5404" s="11" t="s">
        <v>24</v>
      </c>
      <c r="K5404" s="11" t="s">
        <v>25</v>
      </c>
      <c r="L5404" s="11" t="s">
        <v>39</v>
      </c>
      <c r="M5404" s="11" t="s">
        <v>40</v>
      </c>
      <c r="N5404" s="11" t="s">
        <v>28</v>
      </c>
      <c r="O5404" s="11" t="s">
        <v>29</v>
      </c>
      <c r="P5404" s="11"/>
      <c r="Q5404" s="16" t="s">
        <v>23652</v>
      </c>
      <c r="R5404" s="11" t="s">
        <v>42</v>
      </c>
      <c r="S5404" s="11" t="s">
        <v>23653</v>
      </c>
      <c r="T5404" s="11"/>
    </row>
    <row x14ac:dyDescent="0.25" r="5405" customHeight="1" ht="19.5">
      <c r="A5405" s="25">
        <v>45211</v>
      </c>
      <c r="B5405" s="11" t="s">
        <v>23654</v>
      </c>
      <c r="C5405" s="11" t="s">
        <v>691</v>
      </c>
      <c r="D5405" s="11"/>
      <c r="E5405" s="13">
        <v>13032706326</v>
      </c>
      <c r="F5405" s="11" t="s">
        <v>23655</v>
      </c>
      <c r="G5405" s="11" t="s">
        <v>115</v>
      </c>
      <c r="H5405" s="11"/>
      <c r="I5405" s="13" t="s">
        <v>352</v>
      </c>
      <c r="J5405" s="11" t="s">
        <v>24</v>
      </c>
      <c r="K5405" s="11" t="s">
        <v>25</v>
      </c>
      <c r="L5405" s="11" t="s">
        <v>39</v>
      </c>
      <c r="M5405" s="11" t="s">
        <v>40</v>
      </c>
      <c r="N5405" s="11" t="s">
        <v>28</v>
      </c>
      <c r="O5405" s="11" t="s">
        <v>29</v>
      </c>
      <c r="P5405" s="11"/>
      <c r="Q5405" s="16" t="s">
        <v>23656</v>
      </c>
      <c r="R5405" s="11" t="s">
        <v>42</v>
      </c>
      <c r="S5405" s="11" t="s">
        <v>23657</v>
      </c>
      <c r="T5405" s="11"/>
    </row>
    <row x14ac:dyDescent="0.25" r="5406" customHeight="1" ht="19.5">
      <c r="A5406" s="25">
        <v>45211</v>
      </c>
      <c r="B5406" s="11" t="s">
        <v>23658</v>
      </c>
      <c r="C5406" s="11" t="s">
        <v>691</v>
      </c>
      <c r="D5406" s="11"/>
      <c r="E5406" s="13">
        <v>13707209500</v>
      </c>
      <c r="F5406" s="11" t="s">
        <v>23659</v>
      </c>
      <c r="G5406" s="11" t="s">
        <v>48</v>
      </c>
      <c r="H5406" s="11" t="s">
        <v>130</v>
      </c>
      <c r="I5406" s="13" t="s">
        <v>352</v>
      </c>
      <c r="J5406" s="11" t="s">
        <v>24</v>
      </c>
      <c r="K5406" s="11" t="s">
        <v>25</v>
      </c>
      <c r="L5406" s="11" t="s">
        <v>39</v>
      </c>
      <c r="M5406" s="11" t="s">
        <v>40</v>
      </c>
      <c r="N5406" s="11" t="s">
        <v>28</v>
      </c>
      <c r="O5406" s="11" t="s">
        <v>29</v>
      </c>
      <c r="P5406" s="11"/>
      <c r="Q5406" s="16" t="s">
        <v>23660</v>
      </c>
      <c r="R5406" s="11" t="s">
        <v>42</v>
      </c>
      <c r="S5406" s="11" t="s">
        <v>23661</v>
      </c>
      <c r="T5406" s="11"/>
    </row>
    <row x14ac:dyDescent="0.25" r="5407" customHeight="1" ht="19.5">
      <c r="A5407" s="25">
        <v>45211</v>
      </c>
      <c r="B5407" s="11" t="s">
        <v>23662</v>
      </c>
      <c r="C5407" s="11" t="s">
        <v>54</v>
      </c>
      <c r="D5407" s="11"/>
      <c r="E5407" s="13">
        <v>18571421058</v>
      </c>
      <c r="F5407" s="11" t="s">
        <v>23663</v>
      </c>
      <c r="G5407" s="11" t="s">
        <v>23</v>
      </c>
      <c r="H5407" s="11"/>
      <c r="I5407" s="13">
        <v>10015</v>
      </c>
      <c r="J5407" s="11" t="s">
        <v>24</v>
      </c>
      <c r="K5407" s="11" t="s">
        <v>69</v>
      </c>
      <c r="L5407" s="11" t="s">
        <v>26</v>
      </c>
      <c r="M5407" s="11" t="s">
        <v>27</v>
      </c>
      <c r="N5407" s="11" t="s">
        <v>28</v>
      </c>
      <c r="O5407" s="11" t="s">
        <v>29</v>
      </c>
      <c r="P5407" s="11"/>
      <c r="Q5407" s="16" t="s">
        <v>23664</v>
      </c>
      <c r="R5407" s="11" t="s">
        <v>31</v>
      </c>
      <c r="S5407" s="11" t="s">
        <v>23665</v>
      </c>
      <c r="T5407" s="11"/>
    </row>
    <row x14ac:dyDescent="0.25" r="5408" customHeight="1" ht="19.5">
      <c r="A5408" s="25">
        <v>45211</v>
      </c>
      <c r="B5408" s="11" t="s">
        <v>23666</v>
      </c>
      <c r="C5408" s="11" t="s">
        <v>874</v>
      </c>
      <c r="D5408" s="11"/>
      <c r="E5408" s="13">
        <v>13047163999</v>
      </c>
      <c r="F5408" s="11" t="s">
        <v>23667</v>
      </c>
      <c r="G5408" s="11" t="s">
        <v>62</v>
      </c>
      <c r="H5408" s="11"/>
      <c r="I5408" s="13" t="s">
        <v>81</v>
      </c>
      <c r="J5408" s="11" t="s">
        <v>24</v>
      </c>
      <c r="K5408" s="11" t="s">
        <v>25</v>
      </c>
      <c r="L5408" s="11" t="s">
        <v>39</v>
      </c>
      <c r="M5408" s="11" t="s">
        <v>40</v>
      </c>
      <c r="N5408" s="11" t="s">
        <v>28</v>
      </c>
      <c r="O5408" s="11" t="s">
        <v>29</v>
      </c>
      <c r="P5408" s="11"/>
      <c r="Q5408" s="16" t="s">
        <v>23668</v>
      </c>
      <c r="R5408" s="11" t="s">
        <v>42</v>
      </c>
      <c r="S5408" s="11" t="s">
        <v>23669</v>
      </c>
      <c r="T5408" s="11"/>
    </row>
    <row x14ac:dyDescent="0.25" r="5409" customHeight="1" ht="19.5">
      <c r="A5409" s="25">
        <v>45211</v>
      </c>
      <c r="B5409" s="11" t="s">
        <v>23670</v>
      </c>
      <c r="C5409" s="11" t="s">
        <v>2703</v>
      </c>
      <c r="D5409" s="11"/>
      <c r="E5409" s="13">
        <v>13264900373</v>
      </c>
      <c r="F5409" s="11" t="s">
        <v>23671</v>
      </c>
      <c r="G5409" s="11" t="s">
        <v>37</v>
      </c>
      <c r="H5409" s="11"/>
      <c r="I5409" s="13">
        <v>10015</v>
      </c>
      <c r="J5409" s="11" t="s">
        <v>24</v>
      </c>
      <c r="K5409" s="11" t="s">
        <v>69</v>
      </c>
      <c r="L5409" s="11" t="s">
        <v>26</v>
      </c>
      <c r="M5409" s="11" t="s">
        <v>27</v>
      </c>
      <c r="N5409" s="11" t="s">
        <v>28</v>
      </c>
      <c r="O5409" s="11" t="s">
        <v>29</v>
      </c>
      <c r="P5409" s="11"/>
      <c r="Q5409" s="16" t="s">
        <v>23672</v>
      </c>
      <c r="R5409" s="11" t="s">
        <v>31</v>
      </c>
      <c r="S5409" s="11" t="s">
        <v>23673</v>
      </c>
      <c r="T5409" s="11"/>
    </row>
    <row x14ac:dyDescent="0.25" r="5410" customHeight="1" ht="19.5">
      <c r="A5410" s="25">
        <v>45211</v>
      </c>
      <c r="B5410" s="11" t="s">
        <v>23674</v>
      </c>
      <c r="C5410" s="11" t="s">
        <v>2703</v>
      </c>
      <c r="D5410" s="11"/>
      <c r="E5410" s="13">
        <v>15549299870</v>
      </c>
      <c r="F5410" s="11" t="s">
        <v>23675</v>
      </c>
      <c r="G5410" s="11" t="s">
        <v>23</v>
      </c>
      <c r="H5410" s="11"/>
      <c r="I5410" s="13">
        <v>10015</v>
      </c>
      <c r="J5410" s="11" t="s">
        <v>24</v>
      </c>
      <c r="K5410" s="11" t="s">
        <v>69</v>
      </c>
      <c r="L5410" s="11" t="s">
        <v>26</v>
      </c>
      <c r="M5410" s="11" t="s">
        <v>40</v>
      </c>
      <c r="N5410" s="11" t="s">
        <v>28</v>
      </c>
      <c r="O5410" s="11" t="s">
        <v>29</v>
      </c>
      <c r="P5410" s="11"/>
      <c r="Q5410" s="16" t="s">
        <v>23676</v>
      </c>
      <c r="R5410" s="11" t="s">
        <v>31</v>
      </c>
      <c r="S5410" s="11" t="s">
        <v>23677</v>
      </c>
      <c r="T5410" s="11"/>
    </row>
    <row x14ac:dyDescent="0.25" r="5411" customHeight="1" ht="19.5">
      <c r="A5411" s="25">
        <v>45211</v>
      </c>
      <c r="B5411" s="11" t="s">
        <v>23678</v>
      </c>
      <c r="C5411" s="11" t="s">
        <v>336</v>
      </c>
      <c r="D5411" s="11"/>
      <c r="E5411" s="13">
        <v>18672104899</v>
      </c>
      <c r="F5411" s="11" t="s">
        <v>21798</v>
      </c>
      <c r="G5411" s="11" t="s">
        <v>37</v>
      </c>
      <c r="H5411" s="11" t="s">
        <v>98</v>
      </c>
      <c r="I5411" s="13">
        <v>10015</v>
      </c>
      <c r="J5411" s="11" t="s">
        <v>24</v>
      </c>
      <c r="K5411" s="11" t="s">
        <v>69</v>
      </c>
      <c r="L5411" s="11" t="s">
        <v>26</v>
      </c>
      <c r="M5411" s="11" t="s">
        <v>27</v>
      </c>
      <c r="N5411" s="11" t="s">
        <v>28</v>
      </c>
      <c r="O5411" s="11" t="s">
        <v>29</v>
      </c>
      <c r="P5411" s="11"/>
      <c r="Q5411" s="16" t="s">
        <v>23679</v>
      </c>
      <c r="R5411" s="11" t="s">
        <v>31</v>
      </c>
      <c r="S5411" s="11" t="s">
        <v>23680</v>
      </c>
      <c r="T5411" s="11" t="s">
        <v>23681</v>
      </c>
    </row>
    <row x14ac:dyDescent="0.25" r="5412" customHeight="1" ht="19.5">
      <c r="A5412" s="25">
        <v>45211</v>
      </c>
      <c r="B5412" s="11" t="s">
        <v>23682</v>
      </c>
      <c r="C5412" s="11" t="s">
        <v>545</v>
      </c>
      <c r="D5412" s="11"/>
      <c r="E5412" s="13">
        <v>15629370285</v>
      </c>
      <c r="F5412" s="11" t="s">
        <v>23683</v>
      </c>
      <c r="G5412" s="11" t="s">
        <v>74</v>
      </c>
      <c r="H5412" s="11"/>
      <c r="I5412" s="13">
        <v>10015</v>
      </c>
      <c r="J5412" s="11" t="s">
        <v>24</v>
      </c>
      <c r="K5412" s="11" t="s">
        <v>25</v>
      </c>
      <c r="L5412" s="11" t="s">
        <v>26</v>
      </c>
      <c r="M5412" s="11" t="s">
        <v>27</v>
      </c>
      <c r="N5412" s="11" t="s">
        <v>28</v>
      </c>
      <c r="O5412" s="11" t="s">
        <v>29</v>
      </c>
      <c r="P5412" s="11"/>
      <c r="Q5412" s="16" t="s">
        <v>23684</v>
      </c>
      <c r="R5412" s="11" t="s">
        <v>31</v>
      </c>
      <c r="S5412" s="11" t="s">
        <v>23685</v>
      </c>
      <c r="T5412" s="11" t="s">
        <v>23686</v>
      </c>
    </row>
    <row x14ac:dyDescent="0.25" r="5413" customHeight="1" ht="19.5">
      <c r="A5413" s="25">
        <v>45211</v>
      </c>
      <c r="B5413" s="11" t="s">
        <v>23687</v>
      </c>
      <c r="C5413" s="11" t="s">
        <v>691</v>
      </c>
      <c r="D5413" s="11"/>
      <c r="E5413" s="13" t="s">
        <v>23688</v>
      </c>
      <c r="F5413" s="11" t="s">
        <v>23689</v>
      </c>
      <c r="G5413" s="11" t="s">
        <v>74</v>
      </c>
      <c r="H5413" s="11"/>
      <c r="I5413" s="13" t="s">
        <v>590</v>
      </c>
      <c r="J5413" s="11" t="s">
        <v>24</v>
      </c>
      <c r="K5413" s="11" t="s">
        <v>25</v>
      </c>
      <c r="L5413" s="11" t="s">
        <v>39</v>
      </c>
      <c r="M5413" s="11" t="s">
        <v>149</v>
      </c>
      <c r="N5413" s="11" t="s">
        <v>28</v>
      </c>
      <c r="O5413" s="11" t="s">
        <v>29</v>
      </c>
      <c r="P5413" s="11"/>
      <c r="Q5413" s="16" t="s">
        <v>23690</v>
      </c>
      <c r="R5413" s="11" t="s">
        <v>42</v>
      </c>
      <c r="S5413" s="11" t="s">
        <v>23691</v>
      </c>
      <c r="T5413" s="11" t="s">
        <v>23692</v>
      </c>
    </row>
    <row x14ac:dyDescent="0.25" r="5414" customHeight="1" ht="19.5">
      <c r="A5414" s="25">
        <v>45211</v>
      </c>
      <c r="B5414" s="11" t="s">
        <v>23693</v>
      </c>
      <c r="C5414" s="11" t="s">
        <v>912</v>
      </c>
      <c r="D5414" s="11"/>
      <c r="E5414" s="13" t="s">
        <v>23694</v>
      </c>
      <c r="F5414" s="11" t="s">
        <v>16119</v>
      </c>
      <c r="G5414" s="11" t="s">
        <v>74</v>
      </c>
      <c r="H5414" s="11" t="s">
        <v>130</v>
      </c>
      <c r="I5414" s="13" t="s">
        <v>148</v>
      </c>
      <c r="J5414" s="11" t="s">
        <v>24</v>
      </c>
      <c r="K5414" s="11" t="s">
        <v>25</v>
      </c>
      <c r="L5414" s="11" t="s">
        <v>39</v>
      </c>
      <c r="M5414" s="11" t="s">
        <v>149</v>
      </c>
      <c r="N5414" s="11" t="s">
        <v>28</v>
      </c>
      <c r="O5414" s="11" t="s">
        <v>29</v>
      </c>
      <c r="P5414" s="11"/>
      <c r="Q5414" s="16" t="s">
        <v>23695</v>
      </c>
      <c r="R5414" s="11" t="s">
        <v>42</v>
      </c>
      <c r="S5414" s="11" t="s">
        <v>23696</v>
      </c>
      <c r="T5414" s="11" t="s">
        <v>23697</v>
      </c>
    </row>
    <row x14ac:dyDescent="0.25" r="5415" customHeight="1" ht="19.5">
      <c r="A5415" s="25">
        <v>45211</v>
      </c>
      <c r="B5415" s="11" t="s">
        <v>23698</v>
      </c>
      <c r="C5415" s="11" t="s">
        <v>545</v>
      </c>
      <c r="D5415" s="11"/>
      <c r="E5415" s="13">
        <v>15672532092</v>
      </c>
      <c r="F5415" s="11" t="s">
        <v>23699</v>
      </c>
      <c r="G5415" s="11" t="s">
        <v>171</v>
      </c>
      <c r="H5415" s="11"/>
      <c r="I5415" s="13" t="s">
        <v>381</v>
      </c>
      <c r="J5415" s="11" t="s">
        <v>24</v>
      </c>
      <c r="K5415" s="11" t="s">
        <v>69</v>
      </c>
      <c r="L5415" s="11" t="s">
        <v>39</v>
      </c>
      <c r="M5415" s="11" t="s">
        <v>27</v>
      </c>
      <c r="N5415" s="11" t="s">
        <v>28</v>
      </c>
      <c r="O5415" s="11" t="s">
        <v>29</v>
      </c>
      <c r="P5415" s="11"/>
      <c r="Q5415" s="16" t="s">
        <v>23700</v>
      </c>
      <c r="R5415" s="11" t="s">
        <v>42</v>
      </c>
      <c r="S5415" s="11" t="s">
        <v>23701</v>
      </c>
      <c r="T5415" s="11" t="s">
        <v>23702</v>
      </c>
    </row>
    <row x14ac:dyDescent="0.25" r="5416" customHeight="1" ht="19.5">
      <c r="A5416" s="25">
        <v>45211</v>
      </c>
      <c r="B5416" s="11" t="s">
        <v>23703</v>
      </c>
      <c r="C5416" s="11" t="s">
        <v>46</v>
      </c>
      <c r="D5416" s="11"/>
      <c r="E5416" s="13">
        <v>18671781681</v>
      </c>
      <c r="F5416" s="11" t="s">
        <v>17467</v>
      </c>
      <c r="G5416" s="11" t="s">
        <v>37</v>
      </c>
      <c r="H5416" s="11"/>
      <c r="I5416" s="13">
        <v>10015</v>
      </c>
      <c r="J5416" s="11" t="s">
        <v>24</v>
      </c>
      <c r="K5416" s="11" t="s">
        <v>69</v>
      </c>
      <c r="L5416" s="11" t="s">
        <v>26</v>
      </c>
      <c r="M5416" s="11" t="s">
        <v>27</v>
      </c>
      <c r="N5416" s="11" t="s">
        <v>28</v>
      </c>
      <c r="O5416" s="11" t="s">
        <v>29</v>
      </c>
      <c r="P5416" s="11"/>
      <c r="Q5416" s="16" t="s">
        <v>23704</v>
      </c>
      <c r="R5416" s="11" t="s">
        <v>31</v>
      </c>
      <c r="S5416" s="11" t="s">
        <v>23705</v>
      </c>
      <c r="T5416" s="11" t="s">
        <v>23706</v>
      </c>
    </row>
    <row x14ac:dyDescent="0.25" r="5417" customHeight="1" ht="19.5">
      <c r="A5417" s="25">
        <v>45211</v>
      </c>
      <c r="B5417" s="11" t="s">
        <v>23707</v>
      </c>
      <c r="C5417" s="11" t="s">
        <v>691</v>
      </c>
      <c r="D5417" s="11"/>
      <c r="E5417" s="13">
        <v>18671750077</v>
      </c>
      <c r="F5417" s="11" t="s">
        <v>23708</v>
      </c>
      <c r="G5417" s="11" t="s">
        <v>115</v>
      </c>
      <c r="H5417" s="11"/>
      <c r="I5417" s="13">
        <v>10015</v>
      </c>
      <c r="J5417" s="11" t="s">
        <v>24</v>
      </c>
      <c r="K5417" s="11" t="s">
        <v>69</v>
      </c>
      <c r="L5417" s="11" t="s">
        <v>26</v>
      </c>
      <c r="M5417" s="11" t="s">
        <v>27</v>
      </c>
      <c r="N5417" s="11" t="s">
        <v>28</v>
      </c>
      <c r="O5417" s="11" t="s">
        <v>29</v>
      </c>
      <c r="P5417" s="11"/>
      <c r="Q5417" s="16" t="s">
        <v>23709</v>
      </c>
      <c r="R5417" s="11" t="s">
        <v>31</v>
      </c>
      <c r="S5417" s="11" t="s">
        <v>23710</v>
      </c>
      <c r="T5417" s="11" t="s">
        <v>23711</v>
      </c>
    </row>
    <row x14ac:dyDescent="0.25" r="5418" customHeight="1" ht="19.5">
      <c r="A5418" s="25">
        <v>45211</v>
      </c>
      <c r="B5418" s="11" t="s">
        <v>23712</v>
      </c>
      <c r="C5418" s="11" t="s">
        <v>5513</v>
      </c>
      <c r="D5418" s="11"/>
      <c r="E5418" s="13">
        <v>15629345182</v>
      </c>
      <c r="F5418" s="11" t="s">
        <v>23713</v>
      </c>
      <c r="G5418" s="11" t="s">
        <v>74</v>
      </c>
      <c r="H5418" s="11"/>
      <c r="I5418" s="13">
        <v>10015</v>
      </c>
      <c r="J5418" s="11" t="s">
        <v>24</v>
      </c>
      <c r="K5418" s="11" t="s">
        <v>25</v>
      </c>
      <c r="L5418" s="11" t="s">
        <v>26</v>
      </c>
      <c r="M5418" s="11" t="s">
        <v>27</v>
      </c>
      <c r="N5418" s="11" t="s">
        <v>28</v>
      </c>
      <c r="O5418" s="11" t="s">
        <v>29</v>
      </c>
      <c r="P5418" s="11"/>
      <c r="Q5418" s="16" t="s">
        <v>23714</v>
      </c>
      <c r="R5418" s="11" t="s">
        <v>31</v>
      </c>
      <c r="S5418" s="11" t="s">
        <v>23715</v>
      </c>
      <c r="T5418" s="11" t="s">
        <v>23716</v>
      </c>
    </row>
    <row x14ac:dyDescent="0.25" r="5419" customHeight="1" ht="19.5">
      <c r="A5419" s="25">
        <v>45211</v>
      </c>
      <c r="B5419" s="11" t="s">
        <v>23717</v>
      </c>
      <c r="C5419" s="11" t="s">
        <v>691</v>
      </c>
      <c r="D5419" s="11"/>
      <c r="E5419" s="13">
        <v>13117288989</v>
      </c>
      <c r="F5419" s="11" t="s">
        <v>23718</v>
      </c>
      <c r="G5419" s="11" t="s">
        <v>56</v>
      </c>
      <c r="H5419" s="11"/>
      <c r="I5419" s="13" t="s">
        <v>850</v>
      </c>
      <c r="J5419" s="11" t="s">
        <v>24</v>
      </c>
      <c r="K5419" s="11" t="s">
        <v>25</v>
      </c>
      <c r="L5419" s="11" t="s">
        <v>39</v>
      </c>
      <c r="M5419" s="11" t="s">
        <v>40</v>
      </c>
      <c r="N5419" s="11" t="s">
        <v>28</v>
      </c>
      <c r="O5419" s="11" t="s">
        <v>29</v>
      </c>
      <c r="P5419" s="11"/>
      <c r="Q5419" s="16" t="s">
        <v>23719</v>
      </c>
      <c r="R5419" s="11" t="s">
        <v>42</v>
      </c>
      <c r="S5419" s="11" t="s">
        <v>23720</v>
      </c>
      <c r="T5419" s="11" t="s">
        <v>23721</v>
      </c>
    </row>
    <row x14ac:dyDescent="0.25" r="5420" customHeight="1" ht="19.5">
      <c r="A5420" s="25">
        <v>45211</v>
      </c>
      <c r="B5420" s="11" t="s">
        <v>23722</v>
      </c>
      <c r="C5420" s="11" t="s">
        <v>691</v>
      </c>
      <c r="D5420" s="11"/>
      <c r="E5420" s="13">
        <v>13207228530</v>
      </c>
      <c r="F5420" s="11" t="s">
        <v>23723</v>
      </c>
      <c r="G5420" s="11" t="s">
        <v>74</v>
      </c>
      <c r="H5420" s="11"/>
      <c r="I5420" s="13" t="s">
        <v>272</v>
      </c>
      <c r="J5420" s="11" t="s">
        <v>24</v>
      </c>
      <c r="K5420" s="11" t="s">
        <v>25</v>
      </c>
      <c r="L5420" s="11" t="s">
        <v>39</v>
      </c>
      <c r="M5420" s="11" t="s">
        <v>40</v>
      </c>
      <c r="N5420" s="11" t="s">
        <v>28</v>
      </c>
      <c r="O5420" s="11" t="s">
        <v>29</v>
      </c>
      <c r="P5420" s="11"/>
      <c r="Q5420" s="16" t="s">
        <v>23724</v>
      </c>
      <c r="R5420" s="11" t="s">
        <v>42</v>
      </c>
      <c r="S5420" s="11" t="s">
        <v>23725</v>
      </c>
      <c r="T5420" s="11" t="s">
        <v>23726</v>
      </c>
    </row>
    <row x14ac:dyDescent="0.25" r="5421" customHeight="1" ht="19.5">
      <c r="A5421" s="25">
        <v>45211</v>
      </c>
      <c r="B5421" s="11" t="s">
        <v>23727</v>
      </c>
      <c r="C5421" s="11" t="s">
        <v>691</v>
      </c>
      <c r="D5421" s="11"/>
      <c r="E5421" s="13">
        <v>13217272889</v>
      </c>
      <c r="F5421" s="11" t="s">
        <v>23728</v>
      </c>
      <c r="G5421" s="11" t="s">
        <v>62</v>
      </c>
      <c r="H5421" s="11"/>
      <c r="I5421" s="13" t="s">
        <v>398</v>
      </c>
      <c r="J5421" s="11" t="s">
        <v>24</v>
      </c>
      <c r="K5421" s="11" t="s">
        <v>25</v>
      </c>
      <c r="L5421" s="11" t="s">
        <v>39</v>
      </c>
      <c r="M5421" s="11" t="s">
        <v>40</v>
      </c>
      <c r="N5421" s="11" t="s">
        <v>28</v>
      </c>
      <c r="O5421" s="11" t="s">
        <v>29</v>
      </c>
      <c r="P5421" s="11"/>
      <c r="Q5421" s="16" t="s">
        <v>23729</v>
      </c>
      <c r="R5421" s="11" t="s">
        <v>42</v>
      </c>
      <c r="S5421" s="11" t="s">
        <v>23730</v>
      </c>
      <c r="T5421" s="11" t="s">
        <v>23731</v>
      </c>
    </row>
    <row x14ac:dyDescent="0.25" r="5422" customHeight="1" ht="19.5">
      <c r="A5422" s="25">
        <v>45211</v>
      </c>
      <c r="B5422" s="11" t="s">
        <v>23732</v>
      </c>
      <c r="C5422" s="11" t="s">
        <v>691</v>
      </c>
      <c r="D5422" s="11"/>
      <c r="E5422" s="13">
        <v>18571016736</v>
      </c>
      <c r="F5422" s="11" t="s">
        <v>23733</v>
      </c>
      <c r="G5422" s="11" t="s">
        <v>62</v>
      </c>
      <c r="H5422" s="11"/>
      <c r="I5422" s="13" t="s">
        <v>182</v>
      </c>
      <c r="J5422" s="11" t="s">
        <v>24</v>
      </c>
      <c r="K5422" s="11" t="s">
        <v>25</v>
      </c>
      <c r="L5422" s="11" t="s">
        <v>39</v>
      </c>
      <c r="M5422" s="11" t="s">
        <v>40</v>
      </c>
      <c r="N5422" s="11" t="s">
        <v>28</v>
      </c>
      <c r="O5422" s="11" t="s">
        <v>29</v>
      </c>
      <c r="P5422" s="11"/>
      <c r="Q5422" s="16" t="s">
        <v>23734</v>
      </c>
      <c r="R5422" s="11" t="s">
        <v>42</v>
      </c>
      <c r="S5422" s="11" t="s">
        <v>23735</v>
      </c>
      <c r="T5422" s="11" t="s">
        <v>23736</v>
      </c>
    </row>
    <row x14ac:dyDescent="0.25" r="5423" customHeight="1" ht="19.5">
      <c r="A5423" s="25">
        <v>45211</v>
      </c>
      <c r="B5423" s="11" t="s">
        <v>23737</v>
      </c>
      <c r="C5423" s="11" t="s">
        <v>691</v>
      </c>
      <c r="D5423" s="11"/>
      <c r="E5423" s="13">
        <v>13997695955</v>
      </c>
      <c r="F5423" s="11" t="s">
        <v>23738</v>
      </c>
      <c r="G5423" s="11" t="s">
        <v>48</v>
      </c>
      <c r="H5423" s="11"/>
      <c r="I5423" s="13" t="s">
        <v>63</v>
      </c>
      <c r="J5423" s="11" t="s">
        <v>24</v>
      </c>
      <c r="K5423" s="11" t="s">
        <v>25</v>
      </c>
      <c r="L5423" s="11" t="s">
        <v>39</v>
      </c>
      <c r="M5423" s="11" t="s">
        <v>27</v>
      </c>
      <c r="N5423" s="11" t="s">
        <v>28</v>
      </c>
      <c r="O5423" s="11" t="s">
        <v>29</v>
      </c>
      <c r="P5423" s="11"/>
      <c r="Q5423" s="16" t="s">
        <v>23739</v>
      </c>
      <c r="R5423" s="11" t="s">
        <v>42</v>
      </c>
      <c r="S5423" s="11" t="s">
        <v>23740</v>
      </c>
      <c r="T5423" s="11" t="s">
        <v>23741</v>
      </c>
    </row>
    <row x14ac:dyDescent="0.25" r="5424" customHeight="1" ht="19.5">
      <c r="A5424" s="25">
        <v>45211</v>
      </c>
      <c r="B5424" s="11" t="s">
        <v>23742</v>
      </c>
      <c r="C5424" s="11" t="s">
        <v>691</v>
      </c>
      <c r="D5424" s="11"/>
      <c r="E5424" s="13">
        <v>13618691053</v>
      </c>
      <c r="F5424" s="11" t="s">
        <v>23743</v>
      </c>
      <c r="G5424" s="11" t="s">
        <v>23</v>
      </c>
      <c r="H5424" s="11"/>
      <c r="I5424" s="13" t="s">
        <v>254</v>
      </c>
      <c r="J5424" s="11" t="s">
        <v>24</v>
      </c>
      <c r="K5424" s="11" t="s">
        <v>25</v>
      </c>
      <c r="L5424" s="11" t="s">
        <v>39</v>
      </c>
      <c r="M5424" s="11" t="s">
        <v>27</v>
      </c>
      <c r="N5424" s="11" t="s">
        <v>28</v>
      </c>
      <c r="O5424" s="11" t="s">
        <v>29</v>
      </c>
      <c r="P5424" s="11"/>
      <c r="Q5424" s="16" t="s">
        <v>23744</v>
      </c>
      <c r="R5424" s="11" t="s">
        <v>42</v>
      </c>
      <c r="S5424" s="11" t="s">
        <v>23745</v>
      </c>
      <c r="T5424" s="11" t="s">
        <v>23746</v>
      </c>
    </row>
    <row x14ac:dyDescent="0.25" r="5425" customHeight="1" ht="19.5">
      <c r="A5425" s="25">
        <v>45211</v>
      </c>
      <c r="B5425" s="11" t="s">
        <v>23747</v>
      </c>
      <c r="C5425" s="11" t="s">
        <v>974</v>
      </c>
      <c r="D5425" s="11"/>
      <c r="E5425" s="13">
        <v>18608608754</v>
      </c>
      <c r="F5425" s="11" t="s">
        <v>23748</v>
      </c>
      <c r="G5425" s="11" t="s">
        <v>37</v>
      </c>
      <c r="H5425" s="11"/>
      <c r="I5425" s="13">
        <v>10015</v>
      </c>
      <c r="J5425" s="11" t="s">
        <v>24</v>
      </c>
      <c r="K5425" s="11" t="s">
        <v>69</v>
      </c>
      <c r="L5425" s="11" t="s">
        <v>26</v>
      </c>
      <c r="M5425" s="11" t="s">
        <v>27</v>
      </c>
      <c r="N5425" s="11" t="s">
        <v>28</v>
      </c>
      <c r="O5425" s="11" t="s">
        <v>29</v>
      </c>
      <c r="P5425" s="11"/>
      <c r="Q5425" s="16" t="s">
        <v>23749</v>
      </c>
      <c r="R5425" s="11" t="s">
        <v>31</v>
      </c>
      <c r="S5425" s="11" t="s">
        <v>23750</v>
      </c>
      <c r="T5425" s="11"/>
    </row>
    <row x14ac:dyDescent="0.25" r="5426" customHeight="1" ht="19.5">
      <c r="A5426" s="25">
        <v>45211</v>
      </c>
      <c r="B5426" s="11" t="s">
        <v>23751</v>
      </c>
      <c r="C5426" s="11" t="s">
        <v>1079</v>
      </c>
      <c r="D5426" s="11"/>
      <c r="E5426" s="13">
        <v>15572752748</v>
      </c>
      <c r="F5426" s="11" t="s">
        <v>23752</v>
      </c>
      <c r="G5426" s="11" t="s">
        <v>37</v>
      </c>
      <c r="H5426" s="11"/>
      <c r="I5426" s="13">
        <v>10015</v>
      </c>
      <c r="J5426" s="11" t="s">
        <v>24</v>
      </c>
      <c r="K5426" s="11" t="s">
        <v>25</v>
      </c>
      <c r="L5426" s="11" t="s">
        <v>26</v>
      </c>
      <c r="M5426" s="11" t="s">
        <v>27</v>
      </c>
      <c r="N5426" s="11" t="s">
        <v>28</v>
      </c>
      <c r="O5426" s="11" t="s">
        <v>29</v>
      </c>
      <c r="P5426" s="11"/>
      <c r="Q5426" s="16" t="s">
        <v>23753</v>
      </c>
      <c r="R5426" s="11" t="s">
        <v>31</v>
      </c>
      <c r="S5426" s="17" t="s">
        <v>23754</v>
      </c>
      <c r="T5426" s="11"/>
    </row>
    <row x14ac:dyDescent="0.25" r="5427" customHeight="1" ht="19.5">
      <c r="A5427" s="25">
        <v>45211</v>
      </c>
      <c r="B5427" s="11" t="s">
        <v>23755</v>
      </c>
      <c r="C5427" s="11" t="s">
        <v>7138</v>
      </c>
      <c r="D5427" s="11"/>
      <c r="E5427" s="13">
        <v>18671444817</v>
      </c>
      <c r="F5427" s="11" t="s">
        <v>20073</v>
      </c>
      <c r="G5427" s="11" t="s">
        <v>74</v>
      </c>
      <c r="H5427" s="11"/>
      <c r="I5427" s="13" t="s">
        <v>352</v>
      </c>
      <c r="J5427" s="11" t="s">
        <v>24</v>
      </c>
      <c r="K5427" s="11" t="s">
        <v>25</v>
      </c>
      <c r="L5427" s="11" t="s">
        <v>39</v>
      </c>
      <c r="M5427" s="11" t="s">
        <v>40</v>
      </c>
      <c r="N5427" s="11" t="s">
        <v>4770</v>
      </c>
      <c r="O5427" s="11" t="s">
        <v>29</v>
      </c>
      <c r="P5427" s="11"/>
      <c r="Q5427" s="16" t="s">
        <v>23756</v>
      </c>
      <c r="R5427" s="11" t="s">
        <v>7139</v>
      </c>
      <c r="S5427" s="11" t="s">
        <v>12453</v>
      </c>
      <c r="T5427" s="11"/>
    </row>
    <row x14ac:dyDescent="0.25" r="5428" customHeight="1" ht="19.5">
      <c r="A5428" s="25">
        <v>45211</v>
      </c>
      <c r="B5428" s="11" t="s">
        <v>23757</v>
      </c>
      <c r="C5428" s="11" t="s">
        <v>1011</v>
      </c>
      <c r="D5428" s="11"/>
      <c r="E5428" s="13">
        <v>17683708968</v>
      </c>
      <c r="F5428" s="11" t="s">
        <v>23758</v>
      </c>
      <c r="G5428" s="11" t="s">
        <v>115</v>
      </c>
      <c r="H5428" s="11"/>
      <c r="I5428" s="13">
        <v>10015</v>
      </c>
      <c r="J5428" s="11" t="s">
        <v>24</v>
      </c>
      <c r="K5428" s="11" t="s">
        <v>25</v>
      </c>
      <c r="L5428" s="11" t="s">
        <v>26</v>
      </c>
      <c r="M5428" s="11" t="s">
        <v>27</v>
      </c>
      <c r="N5428" s="11" t="s">
        <v>28</v>
      </c>
      <c r="O5428" s="11" t="s">
        <v>29</v>
      </c>
      <c r="P5428" s="11"/>
      <c r="Q5428" s="16" t="s">
        <v>23759</v>
      </c>
      <c r="R5428" s="11" t="s">
        <v>31</v>
      </c>
      <c r="S5428" s="11" t="s">
        <v>23760</v>
      </c>
      <c r="T5428" s="11" t="s">
        <v>23761</v>
      </c>
    </row>
    <row x14ac:dyDescent="0.25" r="5429" customHeight="1" ht="19.5">
      <c r="A5429" s="25">
        <v>45211</v>
      </c>
      <c r="B5429" s="11" t="s">
        <v>23762</v>
      </c>
      <c r="C5429" s="11" t="s">
        <v>5811</v>
      </c>
      <c r="D5429" s="11"/>
      <c r="E5429" s="13">
        <v>13117290421</v>
      </c>
      <c r="F5429" s="11" t="s">
        <v>23763</v>
      </c>
      <c r="G5429" s="11" t="s">
        <v>62</v>
      </c>
      <c r="H5429" s="11"/>
      <c r="I5429" s="13" t="s">
        <v>68</v>
      </c>
      <c r="J5429" s="11" t="s">
        <v>24</v>
      </c>
      <c r="K5429" s="11" t="s">
        <v>25</v>
      </c>
      <c r="L5429" s="11" t="s">
        <v>39</v>
      </c>
      <c r="M5429" s="11" t="s">
        <v>40</v>
      </c>
      <c r="N5429" s="11" t="s">
        <v>28</v>
      </c>
      <c r="O5429" s="11" t="s">
        <v>29</v>
      </c>
      <c r="P5429" s="11"/>
      <c r="Q5429" s="16" t="s">
        <v>23764</v>
      </c>
      <c r="R5429" s="11" t="s">
        <v>42</v>
      </c>
      <c r="S5429" s="11" t="s">
        <v>23765</v>
      </c>
      <c r="T5429" s="11" t="s">
        <v>23766</v>
      </c>
    </row>
    <row x14ac:dyDescent="0.25" r="5430" customHeight="1" ht="19.5">
      <c r="A5430" s="25">
        <v>45211</v>
      </c>
      <c r="B5430" s="11" t="s">
        <v>23767</v>
      </c>
      <c r="C5430" s="11" t="s">
        <v>14314</v>
      </c>
      <c r="D5430" s="11"/>
      <c r="E5430" s="13">
        <v>18671776066</v>
      </c>
      <c r="F5430" s="11" t="s">
        <v>23768</v>
      </c>
      <c r="G5430" s="11" t="s">
        <v>62</v>
      </c>
      <c r="H5430" s="11"/>
      <c r="I5430" s="13" t="s">
        <v>328</v>
      </c>
      <c r="J5430" s="11" t="s">
        <v>24</v>
      </c>
      <c r="K5430" s="11" t="s">
        <v>25</v>
      </c>
      <c r="L5430" s="11" t="s">
        <v>39</v>
      </c>
      <c r="M5430" s="11" t="s">
        <v>40</v>
      </c>
      <c r="N5430" s="11" t="s">
        <v>183</v>
      </c>
      <c r="O5430" s="11" t="s">
        <v>29</v>
      </c>
      <c r="P5430" s="11"/>
      <c r="Q5430" s="16"/>
      <c r="R5430" s="11" t="s">
        <v>328</v>
      </c>
      <c r="S5430" s="11" t="s">
        <v>23769</v>
      </c>
      <c r="T5430" s="11"/>
    </row>
    <row x14ac:dyDescent="0.25" r="5431" customHeight="1" ht="19.5">
      <c r="A5431" s="25">
        <v>45211</v>
      </c>
      <c r="B5431" s="11" t="s">
        <v>23770</v>
      </c>
      <c r="C5431" s="11" t="s">
        <v>5675</v>
      </c>
      <c r="D5431" s="11"/>
      <c r="E5431" s="13">
        <v>13098400735</v>
      </c>
      <c r="F5431" s="11" t="s">
        <v>23771</v>
      </c>
      <c r="G5431" s="11" t="s">
        <v>23</v>
      </c>
      <c r="H5431" s="11"/>
      <c r="I5431" s="13">
        <v>10015</v>
      </c>
      <c r="J5431" s="11" t="s">
        <v>24</v>
      </c>
      <c r="K5431" s="11" t="s">
        <v>25</v>
      </c>
      <c r="L5431" s="11" t="s">
        <v>26</v>
      </c>
      <c r="M5431" s="11" t="s">
        <v>27</v>
      </c>
      <c r="N5431" s="11" t="s">
        <v>28</v>
      </c>
      <c r="O5431" s="11" t="s">
        <v>29</v>
      </c>
      <c r="P5431" s="11"/>
      <c r="Q5431" s="16" t="s">
        <v>23772</v>
      </c>
      <c r="R5431" s="11" t="s">
        <v>31</v>
      </c>
      <c r="S5431" s="11" t="s">
        <v>23773</v>
      </c>
      <c r="T5431" s="11"/>
    </row>
    <row x14ac:dyDescent="0.25" r="5432" customHeight="1" ht="19.5">
      <c r="A5432" s="25">
        <v>45211</v>
      </c>
      <c r="B5432" s="11" t="s">
        <v>23774</v>
      </c>
      <c r="C5432" s="11" t="s">
        <v>5684</v>
      </c>
      <c r="D5432" s="11"/>
      <c r="E5432" s="13">
        <v>18672667961</v>
      </c>
      <c r="F5432" s="11" t="s">
        <v>23775</v>
      </c>
      <c r="G5432" s="11" t="s">
        <v>74</v>
      </c>
      <c r="H5432" s="11"/>
      <c r="I5432" s="13" t="s">
        <v>290</v>
      </c>
      <c r="J5432" s="11" t="s">
        <v>24</v>
      </c>
      <c r="K5432" s="11" t="s">
        <v>25</v>
      </c>
      <c r="L5432" s="11" t="s">
        <v>39</v>
      </c>
      <c r="M5432" s="11" t="s">
        <v>40</v>
      </c>
      <c r="N5432" s="11" t="s">
        <v>183</v>
      </c>
      <c r="O5432" s="11" t="s">
        <v>29</v>
      </c>
      <c r="P5432" s="11"/>
      <c r="Q5432" s="16" t="s">
        <v>23776</v>
      </c>
      <c r="R5432" s="11" t="s">
        <v>42</v>
      </c>
      <c r="S5432" s="11" t="s">
        <v>23777</v>
      </c>
      <c r="T5432" s="11"/>
    </row>
    <row x14ac:dyDescent="0.25" r="5433" customHeight="1" ht="19.5">
      <c r="A5433" s="25">
        <v>45211</v>
      </c>
      <c r="B5433" s="11" t="s">
        <v>23778</v>
      </c>
      <c r="C5433" s="11" t="s">
        <v>5684</v>
      </c>
      <c r="D5433" s="11"/>
      <c r="E5433" s="13">
        <v>15571719993</v>
      </c>
      <c r="F5433" s="11" t="s">
        <v>23779</v>
      </c>
      <c r="G5433" s="11" t="s">
        <v>56</v>
      </c>
      <c r="H5433" s="11"/>
      <c r="I5433" s="13" t="s">
        <v>486</v>
      </c>
      <c r="J5433" s="11" t="s">
        <v>24</v>
      </c>
      <c r="K5433" s="11" t="s">
        <v>25</v>
      </c>
      <c r="L5433" s="11" t="s">
        <v>39</v>
      </c>
      <c r="M5433" s="11" t="s">
        <v>40</v>
      </c>
      <c r="N5433" s="11" t="s">
        <v>183</v>
      </c>
      <c r="O5433" s="11" t="s">
        <v>29</v>
      </c>
      <c r="P5433" s="11"/>
      <c r="Q5433" s="16" t="s">
        <v>23780</v>
      </c>
      <c r="R5433" s="11" t="s">
        <v>42</v>
      </c>
      <c r="S5433" s="11" t="s">
        <v>23781</v>
      </c>
      <c r="T5433" s="11"/>
    </row>
    <row x14ac:dyDescent="0.25" r="5434" customHeight="1" ht="19.5">
      <c r="A5434" s="25">
        <v>45211</v>
      </c>
      <c r="B5434" s="11" t="s">
        <v>23782</v>
      </c>
      <c r="C5434" s="11" t="s">
        <v>5684</v>
      </c>
      <c r="D5434" s="11"/>
      <c r="E5434" s="13">
        <v>17671334241</v>
      </c>
      <c r="F5434" s="11" t="s">
        <v>3449</v>
      </c>
      <c r="G5434" s="11" t="s">
        <v>37</v>
      </c>
      <c r="H5434" s="11"/>
      <c r="I5434" s="13" t="s">
        <v>2649</v>
      </c>
      <c r="J5434" s="11" t="s">
        <v>24</v>
      </c>
      <c r="K5434" s="11" t="s">
        <v>25</v>
      </c>
      <c r="L5434" s="11" t="s">
        <v>39</v>
      </c>
      <c r="M5434" s="11" t="s">
        <v>27</v>
      </c>
      <c r="N5434" s="11" t="s">
        <v>183</v>
      </c>
      <c r="O5434" s="11" t="s">
        <v>29</v>
      </c>
      <c r="P5434" s="11"/>
      <c r="Q5434" s="16" t="s">
        <v>23783</v>
      </c>
      <c r="R5434" s="11" t="s">
        <v>42</v>
      </c>
      <c r="S5434" s="11" t="s">
        <v>23784</v>
      </c>
      <c r="T5434" s="11"/>
    </row>
    <row x14ac:dyDescent="0.25" r="5435" customHeight="1" ht="19.5">
      <c r="A5435" s="25">
        <v>45211</v>
      </c>
      <c r="B5435" s="11" t="s">
        <v>23785</v>
      </c>
      <c r="C5435" s="11" t="s">
        <v>5684</v>
      </c>
      <c r="D5435" s="11"/>
      <c r="E5435" s="13">
        <v>15671075995</v>
      </c>
      <c r="F5435" s="11" t="s">
        <v>23786</v>
      </c>
      <c r="G5435" s="11" t="s">
        <v>62</v>
      </c>
      <c r="H5435" s="11"/>
      <c r="I5435" s="13" t="s">
        <v>290</v>
      </c>
      <c r="J5435" s="11" t="s">
        <v>24</v>
      </c>
      <c r="K5435" s="11" t="s">
        <v>25</v>
      </c>
      <c r="L5435" s="11" t="s">
        <v>39</v>
      </c>
      <c r="M5435" s="11" t="s">
        <v>40</v>
      </c>
      <c r="N5435" s="11" t="s">
        <v>183</v>
      </c>
      <c r="O5435" s="11" t="s">
        <v>29</v>
      </c>
      <c r="P5435" s="11"/>
      <c r="Q5435" s="16" t="s">
        <v>23787</v>
      </c>
      <c r="R5435" s="11" t="s">
        <v>42</v>
      </c>
      <c r="S5435" s="11" t="s">
        <v>23788</v>
      </c>
      <c r="T5435" s="11"/>
    </row>
    <row x14ac:dyDescent="0.25" r="5436" customHeight="1" ht="19.5">
      <c r="A5436" s="25">
        <v>45211</v>
      </c>
      <c r="B5436" s="11" t="s">
        <v>23789</v>
      </c>
      <c r="C5436" s="11" t="s">
        <v>5684</v>
      </c>
      <c r="D5436" s="11"/>
      <c r="E5436" s="13">
        <v>17671349526</v>
      </c>
      <c r="F5436" s="11" t="s">
        <v>23790</v>
      </c>
      <c r="G5436" s="11" t="s">
        <v>289</v>
      </c>
      <c r="H5436" s="11"/>
      <c r="I5436" s="13" t="s">
        <v>2649</v>
      </c>
      <c r="J5436" s="11" t="s">
        <v>24</v>
      </c>
      <c r="K5436" s="11" t="s">
        <v>25</v>
      </c>
      <c r="L5436" s="11" t="s">
        <v>39</v>
      </c>
      <c r="M5436" s="11" t="s">
        <v>27</v>
      </c>
      <c r="N5436" s="11" t="s">
        <v>183</v>
      </c>
      <c r="O5436" s="11" t="s">
        <v>29</v>
      </c>
      <c r="P5436" s="11"/>
      <c r="Q5436" s="16" t="s">
        <v>23791</v>
      </c>
      <c r="R5436" s="11" t="s">
        <v>42</v>
      </c>
      <c r="S5436" s="11" t="s">
        <v>23792</v>
      </c>
      <c r="T5436" s="11"/>
    </row>
    <row x14ac:dyDescent="0.25" r="5437" customHeight="1" ht="19.5">
      <c r="A5437" s="25">
        <v>45211</v>
      </c>
      <c r="B5437" s="11" t="s">
        <v>23793</v>
      </c>
      <c r="C5437" s="11" t="s">
        <v>5684</v>
      </c>
      <c r="D5437" s="11"/>
      <c r="E5437" s="13">
        <v>13197300402</v>
      </c>
      <c r="F5437" s="11" t="s">
        <v>23794</v>
      </c>
      <c r="G5437" s="11" t="s">
        <v>23</v>
      </c>
      <c r="H5437" s="11"/>
      <c r="I5437" s="13" t="s">
        <v>136</v>
      </c>
      <c r="J5437" s="11" t="s">
        <v>24</v>
      </c>
      <c r="K5437" s="11" t="s">
        <v>25</v>
      </c>
      <c r="L5437" s="11" t="s">
        <v>39</v>
      </c>
      <c r="M5437" s="11" t="s">
        <v>27</v>
      </c>
      <c r="N5437" s="11" t="s">
        <v>183</v>
      </c>
      <c r="O5437" s="11" t="s">
        <v>29</v>
      </c>
      <c r="P5437" s="11"/>
      <c r="Q5437" s="16" t="s">
        <v>23795</v>
      </c>
      <c r="R5437" s="11" t="s">
        <v>42</v>
      </c>
      <c r="S5437" s="11" t="s">
        <v>23796</v>
      </c>
      <c r="T5437" s="11"/>
    </row>
    <row x14ac:dyDescent="0.25" r="5438" customHeight="1" ht="19.5">
      <c r="A5438" s="25">
        <v>45211</v>
      </c>
      <c r="B5438" s="11" t="s">
        <v>23797</v>
      </c>
      <c r="C5438" s="11" t="s">
        <v>5684</v>
      </c>
      <c r="D5438" s="11"/>
      <c r="E5438" s="13">
        <v>15671054643</v>
      </c>
      <c r="F5438" s="11" t="s">
        <v>23798</v>
      </c>
      <c r="G5438" s="11" t="s">
        <v>23</v>
      </c>
      <c r="H5438" s="11"/>
      <c r="I5438" s="13" t="s">
        <v>241</v>
      </c>
      <c r="J5438" s="11" t="s">
        <v>24</v>
      </c>
      <c r="K5438" s="11" t="s">
        <v>25</v>
      </c>
      <c r="L5438" s="11" t="s">
        <v>39</v>
      </c>
      <c r="M5438" s="11" t="s">
        <v>27</v>
      </c>
      <c r="N5438" s="11" t="s">
        <v>183</v>
      </c>
      <c r="O5438" s="11" t="s">
        <v>29</v>
      </c>
      <c r="P5438" s="11"/>
      <c r="Q5438" s="16" t="s">
        <v>23799</v>
      </c>
      <c r="R5438" s="11" t="s">
        <v>42</v>
      </c>
      <c r="S5438" s="11" t="s">
        <v>23800</v>
      </c>
      <c r="T5438" s="11"/>
    </row>
    <row x14ac:dyDescent="0.25" r="5439" customHeight="1" ht="19.5">
      <c r="A5439" s="25">
        <v>45211</v>
      </c>
      <c r="B5439" s="11" t="s">
        <v>23801</v>
      </c>
      <c r="C5439" s="11" t="s">
        <v>5684</v>
      </c>
      <c r="D5439" s="11"/>
      <c r="E5439" s="13">
        <v>15572762629</v>
      </c>
      <c r="F5439" s="11" t="s">
        <v>23802</v>
      </c>
      <c r="G5439" s="11" t="s">
        <v>48</v>
      </c>
      <c r="H5439" s="11"/>
      <c r="I5439" s="13" t="s">
        <v>11086</v>
      </c>
      <c r="J5439" s="11" t="s">
        <v>24</v>
      </c>
      <c r="K5439" s="11" t="s">
        <v>25</v>
      </c>
      <c r="L5439" s="11" t="s">
        <v>39</v>
      </c>
      <c r="M5439" s="11" t="s">
        <v>40</v>
      </c>
      <c r="N5439" s="11" t="s">
        <v>183</v>
      </c>
      <c r="O5439" s="11" t="s">
        <v>29</v>
      </c>
      <c r="P5439" s="11"/>
      <c r="Q5439" s="16"/>
      <c r="R5439" s="11" t="s">
        <v>11086</v>
      </c>
      <c r="S5439" s="11" t="s">
        <v>23803</v>
      </c>
      <c r="T5439" s="11"/>
    </row>
    <row x14ac:dyDescent="0.25" r="5440" customHeight="1" ht="19.5">
      <c r="A5440" s="25">
        <v>45211</v>
      </c>
      <c r="B5440" s="11" t="s">
        <v>23804</v>
      </c>
      <c r="C5440" s="11" t="s">
        <v>5684</v>
      </c>
      <c r="D5440" s="11"/>
      <c r="E5440" s="13">
        <v>18671727879</v>
      </c>
      <c r="F5440" s="11" t="s">
        <v>23805</v>
      </c>
      <c r="G5440" s="11" t="s">
        <v>37</v>
      </c>
      <c r="H5440" s="11"/>
      <c r="I5440" s="13" t="s">
        <v>415</v>
      </c>
      <c r="J5440" s="11" t="s">
        <v>24</v>
      </c>
      <c r="K5440" s="11" t="s">
        <v>25</v>
      </c>
      <c r="L5440" s="11" t="s">
        <v>39</v>
      </c>
      <c r="M5440" s="11" t="s">
        <v>27</v>
      </c>
      <c r="N5440" s="11" t="s">
        <v>183</v>
      </c>
      <c r="O5440" s="11" t="s">
        <v>29</v>
      </c>
      <c r="P5440" s="11"/>
      <c r="Q5440" s="16" t="s">
        <v>23806</v>
      </c>
      <c r="R5440" s="11" t="s">
        <v>42</v>
      </c>
      <c r="S5440" s="11" t="s">
        <v>23807</v>
      </c>
      <c r="T5440" s="11"/>
    </row>
    <row x14ac:dyDescent="0.25" r="5441" customHeight="1" ht="19.5">
      <c r="A5441" s="25">
        <v>45211</v>
      </c>
      <c r="B5441" s="11" t="s">
        <v>23808</v>
      </c>
      <c r="C5441" s="11" t="s">
        <v>5684</v>
      </c>
      <c r="D5441" s="11"/>
      <c r="E5441" s="13">
        <v>18671743977</v>
      </c>
      <c r="F5441" s="11" t="s">
        <v>23809</v>
      </c>
      <c r="G5441" s="11" t="s">
        <v>37</v>
      </c>
      <c r="H5441" s="11"/>
      <c r="I5441" s="13" t="s">
        <v>8690</v>
      </c>
      <c r="J5441" s="11" t="s">
        <v>24</v>
      </c>
      <c r="K5441" s="11" t="s">
        <v>25</v>
      </c>
      <c r="L5441" s="11" t="s">
        <v>39</v>
      </c>
      <c r="M5441" s="11" t="s">
        <v>27</v>
      </c>
      <c r="N5441" s="11" t="s">
        <v>183</v>
      </c>
      <c r="O5441" s="11" t="s">
        <v>29</v>
      </c>
      <c r="P5441" s="11"/>
      <c r="Q5441" s="16" t="s">
        <v>23810</v>
      </c>
      <c r="R5441" s="11" t="s">
        <v>42</v>
      </c>
      <c r="S5441" s="11" t="s">
        <v>23811</v>
      </c>
      <c r="T5441" s="11"/>
    </row>
    <row x14ac:dyDescent="0.25" r="5442" customHeight="1" ht="19.5">
      <c r="A5442" s="25">
        <v>45211</v>
      </c>
      <c r="B5442" s="11" t="s">
        <v>23812</v>
      </c>
      <c r="C5442" s="11" t="s">
        <v>5684</v>
      </c>
      <c r="D5442" s="11"/>
      <c r="E5442" s="13">
        <v>15572762339</v>
      </c>
      <c r="F5442" s="11" t="s">
        <v>23813</v>
      </c>
      <c r="G5442" s="11" t="s">
        <v>48</v>
      </c>
      <c r="H5442" s="11"/>
      <c r="I5442" s="13" t="s">
        <v>11086</v>
      </c>
      <c r="J5442" s="11" t="s">
        <v>24</v>
      </c>
      <c r="K5442" s="11" t="s">
        <v>25</v>
      </c>
      <c r="L5442" s="11" t="s">
        <v>39</v>
      </c>
      <c r="M5442" s="11" t="s">
        <v>27</v>
      </c>
      <c r="N5442" s="11" t="s">
        <v>183</v>
      </c>
      <c r="O5442" s="11" t="s">
        <v>29</v>
      </c>
      <c r="P5442" s="11"/>
      <c r="Q5442" s="16"/>
      <c r="R5442" s="11" t="s">
        <v>11086</v>
      </c>
      <c r="S5442" s="11" t="s">
        <v>23814</v>
      </c>
      <c r="T5442" s="11"/>
    </row>
    <row x14ac:dyDescent="0.25" r="5443" customHeight="1" ht="19.5">
      <c r="A5443" s="25">
        <v>45211</v>
      </c>
      <c r="B5443" s="11" t="s">
        <v>23815</v>
      </c>
      <c r="C5443" s="11" t="s">
        <v>5684</v>
      </c>
      <c r="D5443" s="11"/>
      <c r="E5443" s="13">
        <v>17671270282</v>
      </c>
      <c r="F5443" s="11" t="s">
        <v>23816</v>
      </c>
      <c r="G5443" s="11" t="s">
        <v>56</v>
      </c>
      <c r="H5443" s="11"/>
      <c r="I5443" s="13" t="s">
        <v>328</v>
      </c>
      <c r="J5443" s="11" t="s">
        <v>24</v>
      </c>
      <c r="K5443" s="11" t="s">
        <v>25</v>
      </c>
      <c r="L5443" s="11" t="s">
        <v>39</v>
      </c>
      <c r="M5443" s="11" t="s">
        <v>27</v>
      </c>
      <c r="N5443" s="11" t="s">
        <v>183</v>
      </c>
      <c r="O5443" s="11" t="s">
        <v>29</v>
      </c>
      <c r="P5443" s="11"/>
      <c r="Q5443" s="16" t="s">
        <v>23817</v>
      </c>
      <c r="R5443" s="11" t="s">
        <v>42</v>
      </c>
      <c r="S5443" s="11" t="s">
        <v>23818</v>
      </c>
      <c r="T5443" s="11"/>
    </row>
    <row x14ac:dyDescent="0.25" r="5444" customHeight="1" ht="19.5">
      <c r="A5444" s="25">
        <v>45211</v>
      </c>
      <c r="B5444" s="11" t="s">
        <v>23819</v>
      </c>
      <c r="C5444" s="11" t="s">
        <v>5684</v>
      </c>
      <c r="D5444" s="11"/>
      <c r="E5444" s="13">
        <v>15571706938</v>
      </c>
      <c r="F5444" s="11" t="s">
        <v>23820</v>
      </c>
      <c r="G5444" s="11" t="s">
        <v>23</v>
      </c>
      <c r="H5444" s="11"/>
      <c r="I5444" s="13" t="s">
        <v>8227</v>
      </c>
      <c r="J5444" s="11" t="s">
        <v>24</v>
      </c>
      <c r="K5444" s="11" t="s">
        <v>25</v>
      </c>
      <c r="L5444" s="11" t="s">
        <v>39</v>
      </c>
      <c r="M5444" s="11" t="s">
        <v>27</v>
      </c>
      <c r="N5444" s="11" t="s">
        <v>183</v>
      </c>
      <c r="O5444" s="11" t="s">
        <v>29</v>
      </c>
      <c r="P5444" s="11"/>
      <c r="Q5444" s="16"/>
      <c r="R5444" s="11" t="s">
        <v>8227</v>
      </c>
      <c r="S5444" s="11" t="s">
        <v>23821</v>
      </c>
      <c r="T5444" s="11"/>
    </row>
    <row x14ac:dyDescent="0.25" r="5445" customHeight="1" ht="19.5">
      <c r="A5445" s="25">
        <v>45211</v>
      </c>
      <c r="B5445" s="11" t="s">
        <v>23822</v>
      </c>
      <c r="C5445" s="11" t="s">
        <v>5684</v>
      </c>
      <c r="D5445" s="11"/>
      <c r="E5445" s="13">
        <v>15549385057</v>
      </c>
      <c r="F5445" s="11" t="s">
        <v>23823</v>
      </c>
      <c r="G5445" s="11" t="s">
        <v>37</v>
      </c>
      <c r="H5445" s="11" t="s">
        <v>130</v>
      </c>
      <c r="I5445" s="13" t="s">
        <v>415</v>
      </c>
      <c r="J5445" s="11" t="s">
        <v>24</v>
      </c>
      <c r="K5445" s="11" t="s">
        <v>25</v>
      </c>
      <c r="L5445" s="11" t="s">
        <v>39</v>
      </c>
      <c r="M5445" s="11" t="s">
        <v>27</v>
      </c>
      <c r="N5445" s="11" t="s">
        <v>183</v>
      </c>
      <c r="O5445" s="11" t="s">
        <v>29</v>
      </c>
      <c r="P5445" s="11"/>
      <c r="Q5445" s="16" t="s">
        <v>23824</v>
      </c>
      <c r="R5445" s="11" t="s">
        <v>42</v>
      </c>
      <c r="S5445" s="11" t="s">
        <v>23825</v>
      </c>
      <c r="T5445" s="11"/>
    </row>
    <row x14ac:dyDescent="0.25" r="5446" customHeight="1" ht="19.5">
      <c r="A5446" s="25">
        <v>45211</v>
      </c>
      <c r="B5446" s="11" t="s">
        <v>23826</v>
      </c>
      <c r="C5446" s="11" t="s">
        <v>5684</v>
      </c>
      <c r="D5446" s="11"/>
      <c r="E5446" s="13">
        <v>13227285655</v>
      </c>
      <c r="F5446" s="11" t="s">
        <v>23827</v>
      </c>
      <c r="G5446" s="11" t="s">
        <v>115</v>
      </c>
      <c r="H5446" s="11" t="s">
        <v>130</v>
      </c>
      <c r="I5446" s="13" t="s">
        <v>8690</v>
      </c>
      <c r="J5446" s="11" t="s">
        <v>24</v>
      </c>
      <c r="K5446" s="11" t="s">
        <v>172</v>
      </c>
      <c r="L5446" s="11"/>
      <c r="M5446" s="11" t="s">
        <v>27</v>
      </c>
      <c r="N5446" s="11" t="s">
        <v>183</v>
      </c>
      <c r="O5446" s="11" t="s">
        <v>29</v>
      </c>
      <c r="P5446" s="11"/>
      <c r="Q5446" s="16" t="s">
        <v>23828</v>
      </c>
      <c r="R5446" s="11" t="s">
        <v>42</v>
      </c>
      <c r="S5446" s="11" t="s">
        <v>23829</v>
      </c>
      <c r="T5446" s="11"/>
    </row>
    <row x14ac:dyDescent="0.25" r="5447" customHeight="1" ht="19.5">
      <c r="A5447" s="25">
        <v>45211</v>
      </c>
      <c r="B5447" s="11" t="s">
        <v>23830</v>
      </c>
      <c r="C5447" s="11" t="s">
        <v>5684</v>
      </c>
      <c r="D5447" s="11"/>
      <c r="E5447" s="13">
        <v>13040989084</v>
      </c>
      <c r="F5447" s="11" t="s">
        <v>23831</v>
      </c>
      <c r="G5447" s="11" t="s">
        <v>74</v>
      </c>
      <c r="H5447" s="11" t="s">
        <v>130</v>
      </c>
      <c r="I5447" s="13" t="s">
        <v>486</v>
      </c>
      <c r="J5447" s="11" t="s">
        <v>24</v>
      </c>
      <c r="K5447" s="11" t="s">
        <v>25</v>
      </c>
      <c r="L5447" s="11" t="s">
        <v>39</v>
      </c>
      <c r="M5447" s="11" t="s">
        <v>27</v>
      </c>
      <c r="N5447" s="11" t="s">
        <v>183</v>
      </c>
      <c r="O5447" s="11" t="s">
        <v>29</v>
      </c>
      <c r="P5447" s="11"/>
      <c r="Q5447" s="16" t="s">
        <v>23832</v>
      </c>
      <c r="R5447" s="11" t="s">
        <v>42</v>
      </c>
      <c r="S5447" s="11" t="s">
        <v>23833</v>
      </c>
      <c r="T5447" s="11"/>
    </row>
    <row x14ac:dyDescent="0.25" r="5448" customHeight="1" ht="19.5">
      <c r="A5448" s="25">
        <v>45211</v>
      </c>
      <c r="B5448" s="11" t="s">
        <v>23834</v>
      </c>
      <c r="C5448" s="11" t="s">
        <v>5684</v>
      </c>
      <c r="D5448" s="11"/>
      <c r="E5448" s="13">
        <v>18672098655</v>
      </c>
      <c r="F5448" s="11" t="s">
        <v>23835</v>
      </c>
      <c r="G5448" s="11" t="s">
        <v>74</v>
      </c>
      <c r="H5448" s="11"/>
      <c r="I5448" s="13" t="s">
        <v>272</v>
      </c>
      <c r="J5448" s="11" t="s">
        <v>24</v>
      </c>
      <c r="K5448" s="11" t="s">
        <v>25</v>
      </c>
      <c r="L5448" s="11" t="s">
        <v>39</v>
      </c>
      <c r="M5448" s="11" t="s">
        <v>40</v>
      </c>
      <c r="N5448" s="11" t="s">
        <v>183</v>
      </c>
      <c r="O5448" s="11" t="s">
        <v>29</v>
      </c>
      <c r="P5448" s="11"/>
      <c r="Q5448" s="16" t="s">
        <v>23836</v>
      </c>
      <c r="R5448" s="11" t="s">
        <v>42</v>
      </c>
      <c r="S5448" s="11" t="s">
        <v>23837</v>
      </c>
      <c r="T5448" s="11"/>
    </row>
    <row x14ac:dyDescent="0.25" r="5449" customHeight="1" ht="19.5">
      <c r="A5449" s="25">
        <v>45211</v>
      </c>
      <c r="B5449" s="11" t="s">
        <v>23838</v>
      </c>
      <c r="C5449" s="11" t="s">
        <v>5684</v>
      </c>
      <c r="D5449" s="11"/>
      <c r="E5449" s="13">
        <v>13227287427</v>
      </c>
      <c r="F5449" s="11" t="s">
        <v>23839</v>
      </c>
      <c r="G5449" s="11" t="s">
        <v>115</v>
      </c>
      <c r="H5449" s="11"/>
      <c r="I5449" s="13" t="s">
        <v>615</v>
      </c>
      <c r="J5449" s="11" t="s">
        <v>24</v>
      </c>
      <c r="K5449" s="11" t="s">
        <v>25</v>
      </c>
      <c r="L5449" s="11" t="s">
        <v>39</v>
      </c>
      <c r="M5449" s="11" t="s">
        <v>27</v>
      </c>
      <c r="N5449" s="11" t="s">
        <v>183</v>
      </c>
      <c r="O5449" s="11" t="s">
        <v>29</v>
      </c>
      <c r="P5449" s="11"/>
      <c r="Q5449" s="16" t="s">
        <v>23840</v>
      </c>
      <c r="R5449" s="11" t="s">
        <v>42</v>
      </c>
      <c r="S5449" s="11" t="s">
        <v>23841</v>
      </c>
      <c r="T5449" s="11"/>
    </row>
    <row x14ac:dyDescent="0.25" r="5450" customHeight="1" ht="19.5">
      <c r="A5450" s="25">
        <v>45211</v>
      </c>
      <c r="B5450" s="11" t="s">
        <v>23842</v>
      </c>
      <c r="C5450" s="11" t="s">
        <v>5684</v>
      </c>
      <c r="D5450" s="11"/>
      <c r="E5450" s="13">
        <v>18671733557</v>
      </c>
      <c r="F5450" s="11" t="s">
        <v>6581</v>
      </c>
      <c r="G5450" s="11" t="s">
        <v>37</v>
      </c>
      <c r="H5450" s="11"/>
      <c r="I5450" s="13" t="s">
        <v>1914</v>
      </c>
      <c r="J5450" s="11" t="s">
        <v>24</v>
      </c>
      <c r="K5450" s="11" t="s">
        <v>25</v>
      </c>
      <c r="L5450" s="11" t="s">
        <v>39</v>
      </c>
      <c r="M5450" s="11" t="s">
        <v>27</v>
      </c>
      <c r="N5450" s="11" t="s">
        <v>183</v>
      </c>
      <c r="O5450" s="11" t="s">
        <v>29</v>
      </c>
      <c r="P5450" s="11"/>
      <c r="Q5450" s="16" t="s">
        <v>1018</v>
      </c>
      <c r="R5450" s="11" t="s">
        <v>42</v>
      </c>
      <c r="S5450" s="11" t="s">
        <v>23843</v>
      </c>
      <c r="T5450" s="11"/>
    </row>
    <row x14ac:dyDescent="0.25" r="5451" customHeight="1" ht="19.5">
      <c r="A5451" s="25">
        <v>45211</v>
      </c>
      <c r="B5451" s="11" t="s">
        <v>23844</v>
      </c>
      <c r="C5451" s="11" t="s">
        <v>5684</v>
      </c>
      <c r="D5451" s="11"/>
      <c r="E5451" s="13">
        <v>15671009077</v>
      </c>
      <c r="F5451" s="11" t="s">
        <v>23845</v>
      </c>
      <c r="G5451" s="11" t="s">
        <v>115</v>
      </c>
      <c r="H5451" s="11"/>
      <c r="I5451" s="13" t="s">
        <v>1914</v>
      </c>
      <c r="J5451" s="11" t="s">
        <v>24</v>
      </c>
      <c r="K5451" s="11" t="s">
        <v>25</v>
      </c>
      <c r="L5451" s="11" t="s">
        <v>39</v>
      </c>
      <c r="M5451" s="11" t="s">
        <v>27</v>
      </c>
      <c r="N5451" s="11" t="s">
        <v>183</v>
      </c>
      <c r="O5451" s="11" t="s">
        <v>29</v>
      </c>
      <c r="P5451" s="11"/>
      <c r="Q5451" s="16" t="s">
        <v>23846</v>
      </c>
      <c r="R5451" s="11" t="s">
        <v>42</v>
      </c>
      <c r="S5451" s="11" t="s">
        <v>23847</v>
      </c>
      <c r="T5451" s="11"/>
    </row>
    <row x14ac:dyDescent="0.25" r="5452" customHeight="1" ht="19.5">
      <c r="A5452" s="25">
        <v>45211</v>
      </c>
      <c r="B5452" s="11" t="s">
        <v>23848</v>
      </c>
      <c r="C5452" s="11" t="s">
        <v>2492</v>
      </c>
      <c r="D5452" s="11"/>
      <c r="E5452" s="13">
        <v>15571772432</v>
      </c>
      <c r="F5452" s="11" t="s">
        <v>18966</v>
      </c>
      <c r="G5452" s="11" t="s">
        <v>23</v>
      </c>
      <c r="H5452" s="11"/>
      <c r="I5452" s="13">
        <v>10015</v>
      </c>
      <c r="J5452" s="11" t="s">
        <v>24</v>
      </c>
      <c r="K5452" s="11" t="s">
        <v>69</v>
      </c>
      <c r="L5452" s="11" t="s">
        <v>26</v>
      </c>
      <c r="M5452" s="11" t="s">
        <v>27</v>
      </c>
      <c r="N5452" s="11" t="s">
        <v>28</v>
      </c>
      <c r="O5452" s="11" t="s">
        <v>29</v>
      </c>
      <c r="P5452" s="11"/>
      <c r="Q5452" s="16" t="s">
        <v>23849</v>
      </c>
      <c r="R5452" s="11" t="s">
        <v>31</v>
      </c>
      <c r="S5452" s="11" t="s">
        <v>23850</v>
      </c>
      <c r="T5452" s="11" t="s">
        <v>23851</v>
      </c>
    </row>
    <row x14ac:dyDescent="0.25" r="5453" customHeight="1" ht="19.5">
      <c r="A5453" s="25">
        <v>45211</v>
      </c>
      <c r="B5453" s="11" t="s">
        <v>23852</v>
      </c>
      <c r="C5453" s="11" t="s">
        <v>35</v>
      </c>
      <c r="D5453" s="11"/>
      <c r="E5453" s="13">
        <v>18671781252</v>
      </c>
      <c r="F5453" s="11" t="s">
        <v>23853</v>
      </c>
      <c r="G5453" s="11" t="s">
        <v>62</v>
      </c>
      <c r="H5453" s="11"/>
      <c r="I5453" s="13" t="s">
        <v>328</v>
      </c>
      <c r="J5453" s="11" t="s">
        <v>24</v>
      </c>
      <c r="K5453" s="11" t="s">
        <v>25</v>
      </c>
      <c r="L5453" s="11" t="s">
        <v>39</v>
      </c>
      <c r="M5453" s="11" t="s">
        <v>40</v>
      </c>
      <c r="N5453" s="11" t="s">
        <v>28</v>
      </c>
      <c r="O5453" s="11" t="s">
        <v>29</v>
      </c>
      <c r="P5453" s="11"/>
      <c r="Q5453" s="16" t="s">
        <v>23854</v>
      </c>
      <c r="R5453" s="11" t="s">
        <v>42</v>
      </c>
      <c r="S5453" s="11" t="s">
        <v>23855</v>
      </c>
      <c r="T5453" s="11" t="s">
        <v>23856</v>
      </c>
    </row>
    <row x14ac:dyDescent="0.25" r="5454" customHeight="1" ht="19.5">
      <c r="A5454" s="25">
        <v>45211</v>
      </c>
      <c r="B5454" s="11" t="s">
        <v>23857</v>
      </c>
      <c r="C5454" s="11" t="s">
        <v>691</v>
      </c>
      <c r="D5454" s="11"/>
      <c r="E5454" s="13">
        <v>13972536509</v>
      </c>
      <c r="F5454" s="11" t="s">
        <v>23858</v>
      </c>
      <c r="G5454" s="11" t="s">
        <v>48</v>
      </c>
      <c r="H5454" s="11"/>
      <c r="I5454" s="13" t="s">
        <v>272</v>
      </c>
      <c r="J5454" s="11" t="s">
        <v>24</v>
      </c>
      <c r="K5454" s="11" t="s">
        <v>25</v>
      </c>
      <c r="L5454" s="11" t="s">
        <v>39</v>
      </c>
      <c r="M5454" s="11" t="s">
        <v>40</v>
      </c>
      <c r="N5454" s="11" t="s">
        <v>28</v>
      </c>
      <c r="O5454" s="11" t="s">
        <v>29</v>
      </c>
      <c r="P5454" s="11"/>
      <c r="Q5454" s="16" t="s">
        <v>23859</v>
      </c>
      <c r="R5454" s="11" t="s">
        <v>42</v>
      </c>
      <c r="S5454" s="11" t="s">
        <v>23860</v>
      </c>
      <c r="T5454" s="11" t="s">
        <v>23861</v>
      </c>
    </row>
    <row x14ac:dyDescent="0.25" r="5455" customHeight="1" ht="19.5">
      <c r="A5455" s="25">
        <v>45211</v>
      </c>
      <c r="B5455" s="11" t="s">
        <v>23862</v>
      </c>
      <c r="C5455" s="11" t="s">
        <v>5684</v>
      </c>
      <c r="D5455" s="11"/>
      <c r="E5455" s="13">
        <v>18572357777</v>
      </c>
      <c r="F5455" s="11" t="s">
        <v>23863</v>
      </c>
      <c r="G5455" s="11" t="s">
        <v>56</v>
      </c>
      <c r="H5455" s="11"/>
      <c r="I5455" s="13" t="s">
        <v>254</v>
      </c>
      <c r="J5455" s="11" t="s">
        <v>24</v>
      </c>
      <c r="K5455" s="11" t="s">
        <v>25</v>
      </c>
      <c r="L5455" s="11" t="s">
        <v>39</v>
      </c>
      <c r="M5455" s="11" t="s">
        <v>40</v>
      </c>
      <c r="N5455" s="11" t="s">
        <v>183</v>
      </c>
      <c r="O5455" s="11" t="s">
        <v>29</v>
      </c>
      <c r="P5455" s="11"/>
      <c r="Q5455" s="16" t="s">
        <v>23864</v>
      </c>
      <c r="R5455" s="11" t="s">
        <v>42</v>
      </c>
      <c r="S5455" s="11" t="s">
        <v>23865</v>
      </c>
      <c r="T5455" s="11" t="s">
        <v>23866</v>
      </c>
    </row>
    <row x14ac:dyDescent="0.25" r="5456" customHeight="1" ht="19.5">
      <c r="A5456" s="25">
        <v>45211</v>
      </c>
      <c r="B5456" s="11" t="s">
        <v>23867</v>
      </c>
      <c r="C5456" s="11" t="s">
        <v>5684</v>
      </c>
      <c r="D5456" s="11"/>
      <c r="E5456" s="13">
        <v>15572779600</v>
      </c>
      <c r="F5456" s="11" t="s">
        <v>23868</v>
      </c>
      <c r="G5456" s="11" t="s">
        <v>216</v>
      </c>
      <c r="H5456" s="11"/>
      <c r="I5456" s="13" t="s">
        <v>615</v>
      </c>
      <c r="J5456" s="11" t="s">
        <v>24</v>
      </c>
      <c r="K5456" s="11" t="s">
        <v>25</v>
      </c>
      <c r="L5456" s="11" t="s">
        <v>39</v>
      </c>
      <c r="M5456" s="11" t="s">
        <v>40</v>
      </c>
      <c r="N5456" s="11" t="s">
        <v>183</v>
      </c>
      <c r="O5456" s="11" t="s">
        <v>29</v>
      </c>
      <c r="P5456" s="11"/>
      <c r="Q5456" s="16" t="s">
        <v>23869</v>
      </c>
      <c r="R5456" s="11" t="s">
        <v>42</v>
      </c>
      <c r="S5456" s="11" t="s">
        <v>23870</v>
      </c>
      <c r="T5456" s="11" t="s">
        <v>23871</v>
      </c>
    </row>
    <row x14ac:dyDescent="0.25" r="5457" customHeight="1" ht="19.5">
      <c r="A5457" s="25">
        <v>45211</v>
      </c>
      <c r="B5457" s="11" t="s">
        <v>23872</v>
      </c>
      <c r="C5457" s="11" t="s">
        <v>5684</v>
      </c>
      <c r="D5457" s="11"/>
      <c r="E5457" s="13">
        <v>15571756760</v>
      </c>
      <c r="F5457" s="11" t="s">
        <v>23873</v>
      </c>
      <c r="G5457" s="11" t="s">
        <v>37</v>
      </c>
      <c r="H5457" s="11"/>
      <c r="I5457" s="13" t="s">
        <v>8690</v>
      </c>
      <c r="J5457" s="11" t="s">
        <v>24</v>
      </c>
      <c r="K5457" s="11" t="s">
        <v>25</v>
      </c>
      <c r="L5457" s="11" t="s">
        <v>39</v>
      </c>
      <c r="M5457" s="11" t="s">
        <v>27</v>
      </c>
      <c r="N5457" s="11" t="s">
        <v>183</v>
      </c>
      <c r="O5457" s="11" t="s">
        <v>29</v>
      </c>
      <c r="P5457" s="11"/>
      <c r="Q5457" s="16" t="s">
        <v>23874</v>
      </c>
      <c r="R5457" s="11" t="s">
        <v>42</v>
      </c>
      <c r="S5457" s="11" t="s">
        <v>23875</v>
      </c>
      <c r="T5457" s="11" t="s">
        <v>23876</v>
      </c>
    </row>
    <row x14ac:dyDescent="0.25" r="5458" customHeight="1" ht="19.5">
      <c r="A5458" s="25">
        <v>45211</v>
      </c>
      <c r="B5458" s="11" t="s">
        <v>23877</v>
      </c>
      <c r="C5458" s="11" t="s">
        <v>8253</v>
      </c>
      <c r="D5458" s="11"/>
      <c r="E5458" s="13">
        <v>15549351600</v>
      </c>
      <c r="F5458" s="11" t="s">
        <v>23878</v>
      </c>
      <c r="G5458" s="11" t="s">
        <v>37</v>
      </c>
      <c r="H5458" s="11"/>
      <c r="I5458" s="13" t="s">
        <v>1914</v>
      </c>
      <c r="J5458" s="11" t="s">
        <v>24</v>
      </c>
      <c r="K5458" s="11" t="s">
        <v>25</v>
      </c>
      <c r="L5458" s="11" t="s">
        <v>39</v>
      </c>
      <c r="M5458" s="11" t="s">
        <v>27</v>
      </c>
      <c r="N5458" s="11" t="s">
        <v>183</v>
      </c>
      <c r="O5458" s="11" t="s">
        <v>29</v>
      </c>
      <c r="P5458" s="11"/>
      <c r="Q5458" s="16" t="s">
        <v>23879</v>
      </c>
      <c r="R5458" s="11" t="s">
        <v>42</v>
      </c>
      <c r="S5458" s="11" t="s">
        <v>23880</v>
      </c>
      <c r="T5458" s="11" t="s">
        <v>23881</v>
      </c>
    </row>
    <row x14ac:dyDescent="0.25" r="5459" customHeight="1" ht="19.5">
      <c r="A5459" s="25">
        <v>45211</v>
      </c>
      <c r="B5459" s="11" t="s">
        <v>23882</v>
      </c>
      <c r="C5459" s="11" t="s">
        <v>5684</v>
      </c>
      <c r="D5459" s="11"/>
      <c r="E5459" s="13">
        <v>13114451460</v>
      </c>
      <c r="F5459" s="11" t="s">
        <v>23883</v>
      </c>
      <c r="G5459" s="11" t="s">
        <v>56</v>
      </c>
      <c r="H5459" s="11" t="s">
        <v>98</v>
      </c>
      <c r="I5459" s="13" t="s">
        <v>104</v>
      </c>
      <c r="J5459" s="11" t="s">
        <v>24</v>
      </c>
      <c r="K5459" s="11" t="s">
        <v>25</v>
      </c>
      <c r="L5459" s="11" t="s">
        <v>39</v>
      </c>
      <c r="M5459" s="11" t="s">
        <v>40</v>
      </c>
      <c r="N5459" s="11" t="s">
        <v>183</v>
      </c>
      <c r="O5459" s="11" t="s">
        <v>29</v>
      </c>
      <c r="P5459" s="11"/>
      <c r="Q5459" s="16" t="s">
        <v>23884</v>
      </c>
      <c r="R5459" s="11" t="s">
        <v>42</v>
      </c>
      <c r="S5459" s="11" t="s">
        <v>23885</v>
      </c>
      <c r="T5459" s="11" t="s">
        <v>23886</v>
      </c>
    </row>
    <row x14ac:dyDescent="0.25" r="5460" customHeight="1" ht="19.5">
      <c r="A5460" s="25">
        <v>45211</v>
      </c>
      <c r="B5460" s="11" t="s">
        <v>23887</v>
      </c>
      <c r="C5460" s="11" t="s">
        <v>5684</v>
      </c>
      <c r="D5460" s="11"/>
      <c r="E5460" s="13">
        <v>15587921290</v>
      </c>
      <c r="F5460" s="11" t="s">
        <v>23888</v>
      </c>
      <c r="G5460" s="11" t="s">
        <v>74</v>
      </c>
      <c r="H5460" s="11"/>
      <c r="I5460" s="13" t="s">
        <v>925</v>
      </c>
      <c r="J5460" s="11" t="s">
        <v>24</v>
      </c>
      <c r="K5460" s="11" t="s">
        <v>25</v>
      </c>
      <c r="L5460" s="11" t="s">
        <v>39</v>
      </c>
      <c r="M5460" s="11" t="s">
        <v>27</v>
      </c>
      <c r="N5460" s="11" t="s">
        <v>183</v>
      </c>
      <c r="O5460" s="11" t="s">
        <v>29</v>
      </c>
      <c r="P5460" s="11"/>
      <c r="Q5460" s="16" t="s">
        <v>23889</v>
      </c>
      <c r="R5460" s="11" t="s">
        <v>42</v>
      </c>
      <c r="S5460" s="11" t="s">
        <v>23890</v>
      </c>
      <c r="T5460" s="11" t="s">
        <v>23891</v>
      </c>
    </row>
    <row x14ac:dyDescent="0.25" r="5461" customHeight="1" ht="19.5">
      <c r="A5461" s="25">
        <v>45211</v>
      </c>
      <c r="B5461" s="11" t="s">
        <v>23892</v>
      </c>
      <c r="C5461" s="11" t="s">
        <v>5684</v>
      </c>
      <c r="D5461" s="11"/>
      <c r="E5461" s="13">
        <v>15697206020</v>
      </c>
      <c r="F5461" s="11" t="s">
        <v>23893</v>
      </c>
      <c r="G5461" s="11" t="s">
        <v>171</v>
      </c>
      <c r="H5461" s="11"/>
      <c r="I5461" s="13" t="s">
        <v>131</v>
      </c>
      <c r="J5461" s="11" t="s">
        <v>24</v>
      </c>
      <c r="K5461" s="11" t="s">
        <v>25</v>
      </c>
      <c r="L5461" s="11" t="s">
        <v>39</v>
      </c>
      <c r="M5461" s="11" t="s">
        <v>40</v>
      </c>
      <c r="N5461" s="11" t="s">
        <v>183</v>
      </c>
      <c r="O5461" s="11" t="s">
        <v>29</v>
      </c>
      <c r="P5461" s="11"/>
      <c r="Q5461" s="16" t="s">
        <v>23894</v>
      </c>
      <c r="R5461" s="11" t="s">
        <v>42</v>
      </c>
      <c r="S5461" s="11" t="s">
        <v>23895</v>
      </c>
      <c r="T5461" s="11" t="s">
        <v>23896</v>
      </c>
    </row>
    <row x14ac:dyDescent="0.25" r="5462" customHeight="1" ht="19.5">
      <c r="A5462" s="25">
        <v>45211</v>
      </c>
      <c r="B5462" s="11" t="s">
        <v>23897</v>
      </c>
      <c r="C5462" s="11" t="s">
        <v>5977</v>
      </c>
      <c r="D5462" s="11"/>
      <c r="E5462" s="13">
        <v>13177070706</v>
      </c>
      <c r="F5462" s="11" t="s">
        <v>23898</v>
      </c>
      <c r="G5462" s="11" t="s">
        <v>62</v>
      </c>
      <c r="H5462" s="11" t="s">
        <v>130</v>
      </c>
      <c r="I5462" s="13" t="s">
        <v>590</v>
      </c>
      <c r="J5462" s="11" t="s">
        <v>24</v>
      </c>
      <c r="K5462" s="11" t="s">
        <v>25</v>
      </c>
      <c r="L5462" s="11" t="s">
        <v>39</v>
      </c>
      <c r="M5462" s="11" t="s">
        <v>27</v>
      </c>
      <c r="N5462" s="11" t="s">
        <v>28</v>
      </c>
      <c r="O5462" s="11" t="s">
        <v>29</v>
      </c>
      <c r="P5462" s="11"/>
      <c r="Q5462" s="16" t="s">
        <v>23899</v>
      </c>
      <c r="R5462" s="11" t="s">
        <v>42</v>
      </c>
      <c r="S5462" s="11" t="s">
        <v>23900</v>
      </c>
      <c r="T5462" s="11"/>
    </row>
    <row x14ac:dyDescent="0.25" r="5463" customHeight="1" ht="19.5">
      <c r="A5463" s="25">
        <v>45211</v>
      </c>
      <c r="B5463" s="11" t="s">
        <v>23901</v>
      </c>
      <c r="C5463" s="11" t="s">
        <v>9589</v>
      </c>
      <c r="D5463" s="11"/>
      <c r="E5463" s="13">
        <v>17771261528</v>
      </c>
      <c r="F5463" s="11" t="s">
        <v>23902</v>
      </c>
      <c r="G5463" s="11" t="s">
        <v>74</v>
      </c>
      <c r="H5463" s="11"/>
      <c r="I5463" s="13" t="s">
        <v>925</v>
      </c>
      <c r="J5463" s="11" t="s">
        <v>24</v>
      </c>
      <c r="K5463" s="11" t="s">
        <v>25</v>
      </c>
      <c r="L5463" s="11" t="s">
        <v>39</v>
      </c>
      <c r="M5463" s="11" t="s">
        <v>40</v>
      </c>
      <c r="N5463" s="11" t="s">
        <v>28</v>
      </c>
      <c r="O5463" s="11" t="s">
        <v>29</v>
      </c>
      <c r="P5463" s="11" t="s">
        <v>5430</v>
      </c>
      <c r="Q5463" s="16" t="s">
        <v>23903</v>
      </c>
      <c r="R5463" s="11" t="s">
        <v>42</v>
      </c>
      <c r="S5463" s="11" t="s">
        <v>23904</v>
      </c>
      <c r="T5463" s="11" t="s">
        <v>18696</v>
      </c>
    </row>
    <row x14ac:dyDescent="0.25" r="5464" customHeight="1" ht="19.5">
      <c r="A5464" s="25">
        <v>45211</v>
      </c>
      <c r="B5464" s="11" t="s">
        <v>23905</v>
      </c>
      <c r="C5464" s="11" t="s">
        <v>5799</v>
      </c>
      <c r="D5464" s="11"/>
      <c r="E5464" s="13">
        <v>15671020108</v>
      </c>
      <c r="F5464" s="11" t="s">
        <v>23906</v>
      </c>
      <c r="G5464" s="11" t="s">
        <v>74</v>
      </c>
      <c r="H5464" s="11"/>
      <c r="I5464" s="13" t="s">
        <v>226</v>
      </c>
      <c r="J5464" s="11" t="s">
        <v>24</v>
      </c>
      <c r="K5464" s="11" t="s">
        <v>25</v>
      </c>
      <c r="L5464" s="11" t="s">
        <v>39</v>
      </c>
      <c r="M5464" s="11" t="s">
        <v>40</v>
      </c>
      <c r="N5464" s="11" t="s">
        <v>28</v>
      </c>
      <c r="O5464" s="11" t="s">
        <v>29</v>
      </c>
      <c r="P5464" s="11" t="s">
        <v>5807</v>
      </c>
      <c r="Q5464" s="16" t="s">
        <v>23907</v>
      </c>
      <c r="R5464" s="11" t="s">
        <v>42</v>
      </c>
      <c r="S5464" s="11" t="s">
        <v>23908</v>
      </c>
      <c r="T5464" s="11" t="s">
        <v>23909</v>
      </c>
    </row>
    <row x14ac:dyDescent="0.25" r="5465" customHeight="1" ht="19.5">
      <c r="A5465" s="25">
        <v>45211</v>
      </c>
      <c r="B5465" s="11" t="s">
        <v>23910</v>
      </c>
      <c r="C5465" s="11" t="s">
        <v>8311</v>
      </c>
      <c r="D5465" s="11"/>
      <c r="E5465" s="13">
        <v>13213529462</v>
      </c>
      <c r="F5465" s="11" t="s">
        <v>23911</v>
      </c>
      <c r="G5465" s="11" t="s">
        <v>115</v>
      </c>
      <c r="H5465" s="11"/>
      <c r="I5465" s="13" t="s">
        <v>486</v>
      </c>
      <c r="J5465" s="11" t="s">
        <v>24</v>
      </c>
      <c r="K5465" s="11" t="s">
        <v>25</v>
      </c>
      <c r="L5465" s="11" t="s">
        <v>39</v>
      </c>
      <c r="M5465" s="11" t="s">
        <v>27</v>
      </c>
      <c r="N5465" s="11" t="s">
        <v>28</v>
      </c>
      <c r="O5465" s="11" t="s">
        <v>29</v>
      </c>
      <c r="P5465" s="11" t="s">
        <v>5807</v>
      </c>
      <c r="Q5465" s="16" t="s">
        <v>23912</v>
      </c>
      <c r="R5465" s="11" t="s">
        <v>42</v>
      </c>
      <c r="S5465" s="11" t="s">
        <v>23913</v>
      </c>
      <c r="T5465" s="11" t="s">
        <v>23914</v>
      </c>
    </row>
    <row x14ac:dyDescent="0.25" r="5466" customHeight="1" ht="19.5">
      <c r="A5466" s="25">
        <v>45211</v>
      </c>
      <c r="B5466" s="11" t="s">
        <v>23915</v>
      </c>
      <c r="C5466" s="11" t="s">
        <v>7266</v>
      </c>
      <c r="D5466" s="11"/>
      <c r="E5466" s="13">
        <v>15607201561</v>
      </c>
      <c r="F5466" s="11" t="s">
        <v>11157</v>
      </c>
      <c r="G5466" s="11" t="s">
        <v>37</v>
      </c>
      <c r="H5466" s="11"/>
      <c r="I5466" s="13">
        <v>10015</v>
      </c>
      <c r="J5466" s="11" t="s">
        <v>24</v>
      </c>
      <c r="K5466" s="11" t="s">
        <v>69</v>
      </c>
      <c r="L5466" s="11" t="s">
        <v>26</v>
      </c>
      <c r="M5466" s="11" t="s">
        <v>27</v>
      </c>
      <c r="N5466" s="11" t="s">
        <v>28</v>
      </c>
      <c r="O5466" s="11" t="s">
        <v>29</v>
      </c>
      <c r="P5466" s="11" t="s">
        <v>5807</v>
      </c>
      <c r="Q5466" s="16" t="s">
        <v>23916</v>
      </c>
      <c r="R5466" s="11" t="s">
        <v>31</v>
      </c>
      <c r="S5466" s="11" t="s">
        <v>23917</v>
      </c>
      <c r="T5466" s="11" t="s">
        <v>23918</v>
      </c>
    </row>
    <row x14ac:dyDescent="0.25" r="5467" customHeight="1" ht="19.5">
      <c r="A5467" s="25">
        <v>45211</v>
      </c>
      <c r="B5467" s="11" t="s">
        <v>23919</v>
      </c>
      <c r="C5467" s="11" t="s">
        <v>14521</v>
      </c>
      <c r="D5467" s="11"/>
      <c r="E5467" s="13">
        <v>18671449855</v>
      </c>
      <c r="F5467" s="11" t="s">
        <v>23920</v>
      </c>
      <c r="G5467" s="11" t="s">
        <v>23</v>
      </c>
      <c r="H5467" s="11" t="s">
        <v>98</v>
      </c>
      <c r="I5467" s="13">
        <v>10015</v>
      </c>
      <c r="J5467" s="11" t="s">
        <v>24</v>
      </c>
      <c r="K5467" s="11" t="s">
        <v>69</v>
      </c>
      <c r="L5467" s="11" t="s">
        <v>26</v>
      </c>
      <c r="M5467" s="11" t="s">
        <v>27</v>
      </c>
      <c r="N5467" s="11" t="s">
        <v>28</v>
      </c>
      <c r="O5467" s="11" t="s">
        <v>29</v>
      </c>
      <c r="P5467" s="11"/>
      <c r="Q5467" s="16" t="s">
        <v>23921</v>
      </c>
      <c r="R5467" s="11" t="s">
        <v>31</v>
      </c>
      <c r="S5467" s="11" t="s">
        <v>23922</v>
      </c>
      <c r="T5467" s="11" t="s">
        <v>23923</v>
      </c>
    </row>
    <row x14ac:dyDescent="0.25" r="5468" customHeight="1" ht="19.5">
      <c r="A5468" s="25">
        <v>45211</v>
      </c>
      <c r="B5468" s="11" t="s">
        <v>23924</v>
      </c>
      <c r="C5468" s="11" t="s">
        <v>8311</v>
      </c>
      <c r="D5468" s="11"/>
      <c r="E5468" s="13">
        <v>15572780183</v>
      </c>
      <c r="F5468" s="11" t="s">
        <v>23925</v>
      </c>
      <c r="G5468" s="11" t="s">
        <v>115</v>
      </c>
      <c r="H5468" s="11"/>
      <c r="I5468" s="13" t="s">
        <v>290</v>
      </c>
      <c r="J5468" s="11" t="s">
        <v>24</v>
      </c>
      <c r="K5468" s="11" t="s">
        <v>25</v>
      </c>
      <c r="L5468" s="11" t="s">
        <v>39</v>
      </c>
      <c r="M5468" s="11" t="s">
        <v>27</v>
      </c>
      <c r="N5468" s="11" t="s">
        <v>28</v>
      </c>
      <c r="O5468" s="11" t="s">
        <v>29</v>
      </c>
      <c r="P5468" s="11" t="s">
        <v>5807</v>
      </c>
      <c r="Q5468" s="16" t="s">
        <v>23926</v>
      </c>
      <c r="R5468" s="11" t="s">
        <v>42</v>
      </c>
      <c r="S5468" s="11" t="s">
        <v>23927</v>
      </c>
      <c r="T5468" s="11" t="s">
        <v>23928</v>
      </c>
    </row>
    <row x14ac:dyDescent="0.25" r="5469" customHeight="1" ht="19.5">
      <c r="A5469" s="25">
        <v>45211</v>
      </c>
      <c r="B5469" s="11" t="s">
        <v>23929</v>
      </c>
      <c r="C5469" s="11" t="s">
        <v>1289</v>
      </c>
      <c r="D5469" s="11"/>
      <c r="E5469" s="13">
        <v>13032743073</v>
      </c>
      <c r="F5469" s="11" t="s">
        <v>23930</v>
      </c>
      <c r="G5469" s="11" t="s">
        <v>23</v>
      </c>
      <c r="H5469" s="11"/>
      <c r="I5469" s="13" t="s">
        <v>241</v>
      </c>
      <c r="J5469" s="11" t="s">
        <v>24</v>
      </c>
      <c r="K5469" s="11" t="s">
        <v>25</v>
      </c>
      <c r="L5469" s="11" t="s">
        <v>39</v>
      </c>
      <c r="M5469" s="11" t="s">
        <v>27</v>
      </c>
      <c r="N5469" s="11" t="s">
        <v>28</v>
      </c>
      <c r="O5469" s="11" t="s">
        <v>29</v>
      </c>
      <c r="P5469" s="11"/>
      <c r="Q5469" s="16" t="s">
        <v>23931</v>
      </c>
      <c r="R5469" s="11" t="s">
        <v>42</v>
      </c>
      <c r="S5469" s="11" t="s">
        <v>23932</v>
      </c>
      <c r="T5469" s="11" t="s">
        <v>23933</v>
      </c>
    </row>
    <row x14ac:dyDescent="0.25" r="5470" customHeight="1" ht="19.5">
      <c r="A5470" s="25">
        <v>45211</v>
      </c>
      <c r="B5470" s="11" t="s">
        <v>23934</v>
      </c>
      <c r="C5470" s="11" t="s">
        <v>711</v>
      </c>
      <c r="D5470" s="11"/>
      <c r="E5470" s="13">
        <v>17683704925</v>
      </c>
      <c r="F5470" s="11" t="s">
        <v>23935</v>
      </c>
      <c r="G5470" s="11" t="s">
        <v>62</v>
      </c>
      <c r="H5470" s="11"/>
      <c r="I5470" s="13" t="s">
        <v>131</v>
      </c>
      <c r="J5470" s="11" t="s">
        <v>24</v>
      </c>
      <c r="K5470" s="11" t="s">
        <v>25</v>
      </c>
      <c r="L5470" s="11" t="s">
        <v>39</v>
      </c>
      <c r="M5470" s="11" t="s">
        <v>675</v>
      </c>
      <c r="N5470" s="11" t="s">
        <v>28</v>
      </c>
      <c r="O5470" s="11" t="s">
        <v>29</v>
      </c>
      <c r="P5470" s="11"/>
      <c r="Q5470" s="16" t="s">
        <v>23936</v>
      </c>
      <c r="R5470" s="11" t="s">
        <v>42</v>
      </c>
      <c r="S5470" s="11" t="s">
        <v>23937</v>
      </c>
      <c r="T5470" s="11" t="s">
        <v>23938</v>
      </c>
    </row>
    <row x14ac:dyDescent="0.25" r="5471" customHeight="1" ht="19.5">
      <c r="A5471" s="25">
        <v>45211</v>
      </c>
      <c r="B5471" s="11" t="s">
        <v>23939</v>
      </c>
      <c r="C5471" s="11" t="s">
        <v>1289</v>
      </c>
      <c r="D5471" s="11"/>
      <c r="E5471" s="13">
        <v>15807200676</v>
      </c>
      <c r="F5471" s="11" t="s">
        <v>23940</v>
      </c>
      <c r="G5471" s="11" t="s">
        <v>74</v>
      </c>
      <c r="H5471" s="11"/>
      <c r="I5471" s="13" t="s">
        <v>104</v>
      </c>
      <c r="J5471" s="11" t="s">
        <v>24</v>
      </c>
      <c r="K5471" s="11" t="s">
        <v>25</v>
      </c>
      <c r="L5471" s="11" t="s">
        <v>39</v>
      </c>
      <c r="M5471" s="11" t="s">
        <v>40</v>
      </c>
      <c r="N5471" s="11" t="s">
        <v>28</v>
      </c>
      <c r="O5471" s="11" t="s">
        <v>29</v>
      </c>
      <c r="P5471" s="11"/>
      <c r="Q5471" s="16" t="s">
        <v>23941</v>
      </c>
      <c r="R5471" s="11" t="s">
        <v>42</v>
      </c>
      <c r="S5471" s="11" t="s">
        <v>23942</v>
      </c>
      <c r="T5471" s="11" t="s">
        <v>23943</v>
      </c>
    </row>
    <row x14ac:dyDescent="0.25" r="5472" customHeight="1" ht="19.5">
      <c r="A5472" s="25">
        <v>45211</v>
      </c>
      <c r="B5472" s="11" t="s">
        <v>23944</v>
      </c>
      <c r="C5472" s="11" t="s">
        <v>691</v>
      </c>
      <c r="D5472" s="11"/>
      <c r="E5472" s="13">
        <v>13235636666</v>
      </c>
      <c r="F5472" s="11" t="s">
        <v>23945</v>
      </c>
      <c r="G5472" s="11" t="s">
        <v>37</v>
      </c>
      <c r="H5472" s="11"/>
      <c r="I5472" s="13" t="s">
        <v>104</v>
      </c>
      <c r="J5472" s="11" t="s">
        <v>24</v>
      </c>
      <c r="K5472" s="11" t="s">
        <v>25</v>
      </c>
      <c r="L5472" s="11" t="s">
        <v>39</v>
      </c>
      <c r="M5472" s="11" t="s">
        <v>27</v>
      </c>
      <c r="N5472" s="11" t="s">
        <v>28</v>
      </c>
      <c r="O5472" s="11" t="s">
        <v>29</v>
      </c>
      <c r="P5472" s="11"/>
      <c r="Q5472" s="16" t="s">
        <v>23946</v>
      </c>
      <c r="R5472" s="11" t="s">
        <v>42</v>
      </c>
      <c r="S5472" s="11" t="s">
        <v>23947</v>
      </c>
      <c r="T5472" s="11" t="s">
        <v>23948</v>
      </c>
    </row>
    <row x14ac:dyDescent="0.25" r="5473" customHeight="1" ht="19.5">
      <c r="A5473" s="25">
        <v>45211</v>
      </c>
      <c r="B5473" s="11" t="s">
        <v>23949</v>
      </c>
      <c r="C5473" s="11" t="s">
        <v>23950</v>
      </c>
      <c r="D5473" s="11"/>
      <c r="E5473" s="13">
        <v>15572737909</v>
      </c>
      <c r="F5473" s="11" t="s">
        <v>23951</v>
      </c>
      <c r="G5473" s="11" t="s">
        <v>48</v>
      </c>
      <c r="H5473" s="11"/>
      <c r="I5473" s="13" t="s">
        <v>1914</v>
      </c>
      <c r="J5473" s="11" t="s">
        <v>24</v>
      </c>
      <c r="K5473" s="11" t="s">
        <v>25</v>
      </c>
      <c r="L5473" s="11" t="s">
        <v>39</v>
      </c>
      <c r="M5473" s="11" t="s">
        <v>27</v>
      </c>
      <c r="N5473" s="11" t="s">
        <v>28</v>
      </c>
      <c r="O5473" s="11" t="s">
        <v>29</v>
      </c>
      <c r="P5473" s="11"/>
      <c r="Q5473" s="16" t="s">
        <v>23952</v>
      </c>
      <c r="R5473" s="11" t="s">
        <v>42</v>
      </c>
      <c r="S5473" s="11" t="s">
        <v>23953</v>
      </c>
      <c r="T5473" s="11" t="s">
        <v>23954</v>
      </c>
    </row>
    <row x14ac:dyDescent="0.25" r="5474" customHeight="1" ht="19.5">
      <c r="A5474" s="25">
        <v>45211</v>
      </c>
      <c r="B5474" s="11" t="s">
        <v>23955</v>
      </c>
      <c r="C5474" s="11" t="s">
        <v>5513</v>
      </c>
      <c r="D5474" s="11"/>
      <c r="E5474" s="13">
        <v>13297281367</v>
      </c>
      <c r="F5474" s="11" t="s">
        <v>23956</v>
      </c>
      <c r="G5474" s="11" t="s">
        <v>74</v>
      </c>
      <c r="H5474" s="11"/>
      <c r="I5474" s="13">
        <v>10015</v>
      </c>
      <c r="J5474" s="11" t="s">
        <v>24</v>
      </c>
      <c r="K5474" s="11" t="s">
        <v>25</v>
      </c>
      <c r="L5474" s="11" t="s">
        <v>26</v>
      </c>
      <c r="M5474" s="11" t="s">
        <v>27</v>
      </c>
      <c r="N5474" s="11" t="s">
        <v>28</v>
      </c>
      <c r="O5474" s="11" t="s">
        <v>29</v>
      </c>
      <c r="P5474" s="11"/>
      <c r="Q5474" s="16" t="s">
        <v>23957</v>
      </c>
      <c r="R5474" s="11" t="s">
        <v>31</v>
      </c>
      <c r="S5474" s="11" t="s">
        <v>23958</v>
      </c>
      <c r="T5474" s="11" t="s">
        <v>23959</v>
      </c>
    </row>
    <row x14ac:dyDescent="0.25" r="5475" customHeight="1" ht="19.5">
      <c r="A5475" s="25">
        <v>45211</v>
      </c>
      <c r="B5475" s="11" t="s">
        <v>23960</v>
      </c>
      <c r="C5475" s="11" t="s">
        <v>6374</v>
      </c>
      <c r="D5475" s="11"/>
      <c r="E5475" s="13">
        <v>13247289609</v>
      </c>
      <c r="F5475" s="11" t="s">
        <v>23961</v>
      </c>
      <c r="G5475" s="11" t="s">
        <v>115</v>
      </c>
      <c r="H5475" s="11"/>
      <c r="I5475" s="13">
        <v>10015</v>
      </c>
      <c r="J5475" s="11" t="s">
        <v>24</v>
      </c>
      <c r="K5475" s="11" t="s">
        <v>69</v>
      </c>
      <c r="L5475" s="11" t="s">
        <v>26</v>
      </c>
      <c r="M5475" s="11" t="s">
        <v>27</v>
      </c>
      <c r="N5475" s="11" t="s">
        <v>28</v>
      </c>
      <c r="O5475" s="11" t="s">
        <v>29</v>
      </c>
      <c r="P5475" s="11"/>
      <c r="Q5475" s="16" t="s">
        <v>23962</v>
      </c>
      <c r="R5475" s="11" t="s">
        <v>31</v>
      </c>
      <c r="S5475" s="11" t="s">
        <v>23963</v>
      </c>
      <c r="T5475" s="11"/>
    </row>
    <row x14ac:dyDescent="0.25" r="5476" customHeight="1" ht="19.5">
      <c r="A5476" s="25">
        <v>45211</v>
      </c>
      <c r="B5476" s="11" t="s">
        <v>23964</v>
      </c>
      <c r="C5476" s="11" t="s">
        <v>5860</v>
      </c>
      <c r="D5476" s="11"/>
      <c r="E5476" s="13">
        <v>13197335487</v>
      </c>
      <c r="F5476" s="11" t="s">
        <v>23965</v>
      </c>
      <c r="G5476" s="11" t="s">
        <v>37</v>
      </c>
      <c r="H5476" s="11"/>
      <c r="I5476" s="13">
        <v>10015</v>
      </c>
      <c r="J5476" s="11" t="s">
        <v>24</v>
      </c>
      <c r="K5476" s="11" t="s">
        <v>69</v>
      </c>
      <c r="L5476" s="11" t="s">
        <v>26</v>
      </c>
      <c r="M5476" s="11" t="s">
        <v>27</v>
      </c>
      <c r="N5476" s="11" t="s">
        <v>28</v>
      </c>
      <c r="O5476" s="11" t="s">
        <v>29</v>
      </c>
      <c r="P5476" s="11"/>
      <c r="Q5476" s="16" t="s">
        <v>23966</v>
      </c>
      <c r="R5476" s="11" t="s">
        <v>31</v>
      </c>
      <c r="S5476" s="11" t="s">
        <v>23967</v>
      </c>
      <c r="T5476" s="11"/>
    </row>
    <row x14ac:dyDescent="0.25" r="5477" customHeight="1" ht="19.5">
      <c r="A5477" s="25">
        <v>45211</v>
      </c>
      <c r="B5477" s="11" t="s">
        <v>23968</v>
      </c>
      <c r="C5477" s="11" t="s">
        <v>1132</v>
      </c>
      <c r="D5477" s="11"/>
      <c r="E5477" s="13">
        <v>13207214559</v>
      </c>
      <c r="F5477" s="11" t="s">
        <v>23969</v>
      </c>
      <c r="G5477" s="11" t="s">
        <v>48</v>
      </c>
      <c r="H5477" s="11"/>
      <c r="I5477" s="13" t="s">
        <v>486</v>
      </c>
      <c r="J5477" s="11" t="s">
        <v>24</v>
      </c>
      <c r="K5477" s="11" t="s">
        <v>25</v>
      </c>
      <c r="L5477" s="11" t="s">
        <v>39</v>
      </c>
      <c r="M5477" s="11" t="s">
        <v>40</v>
      </c>
      <c r="N5477" s="11" t="s">
        <v>183</v>
      </c>
      <c r="O5477" s="11" t="s">
        <v>29</v>
      </c>
      <c r="P5477" s="11"/>
      <c r="Q5477" s="16" t="s">
        <v>23970</v>
      </c>
      <c r="R5477" s="11" t="s">
        <v>51</v>
      </c>
      <c r="S5477" s="11" t="s">
        <v>23971</v>
      </c>
      <c r="T5477" s="11"/>
    </row>
    <row x14ac:dyDescent="0.25" r="5478" customHeight="1" ht="19.5">
      <c r="A5478" s="25">
        <v>45211</v>
      </c>
      <c r="B5478" s="11" t="s">
        <v>23972</v>
      </c>
      <c r="C5478" s="11" t="s">
        <v>1132</v>
      </c>
      <c r="D5478" s="11"/>
      <c r="E5478" s="13">
        <v>18695064992</v>
      </c>
      <c r="F5478" s="11" t="s">
        <v>23973</v>
      </c>
      <c r="G5478" s="11" t="s">
        <v>48</v>
      </c>
      <c r="H5478" s="11"/>
      <c r="I5478" s="13" t="s">
        <v>254</v>
      </c>
      <c r="J5478" s="11" t="s">
        <v>24</v>
      </c>
      <c r="K5478" s="11" t="s">
        <v>25</v>
      </c>
      <c r="L5478" s="11" t="s">
        <v>39</v>
      </c>
      <c r="M5478" s="11" t="s">
        <v>40</v>
      </c>
      <c r="N5478" s="11" t="s">
        <v>183</v>
      </c>
      <c r="O5478" s="11" t="s">
        <v>29</v>
      </c>
      <c r="P5478" s="11"/>
      <c r="Q5478" s="16" t="s">
        <v>23974</v>
      </c>
      <c r="R5478" s="11" t="s">
        <v>51</v>
      </c>
      <c r="S5478" s="11" t="s">
        <v>23975</v>
      </c>
      <c r="T5478" s="11"/>
    </row>
    <row x14ac:dyDescent="0.25" r="5479" customHeight="1" ht="19.5">
      <c r="A5479" s="25">
        <v>45211</v>
      </c>
      <c r="B5479" s="11" t="s">
        <v>23976</v>
      </c>
      <c r="C5479" s="11" t="s">
        <v>1132</v>
      </c>
      <c r="D5479" s="11"/>
      <c r="E5479" s="13">
        <v>15697209585</v>
      </c>
      <c r="F5479" s="11" t="s">
        <v>23977</v>
      </c>
      <c r="G5479" s="11" t="s">
        <v>37</v>
      </c>
      <c r="H5479" s="11"/>
      <c r="I5479" s="13" t="s">
        <v>290</v>
      </c>
      <c r="J5479" s="11" t="s">
        <v>24</v>
      </c>
      <c r="K5479" s="11" t="s">
        <v>25</v>
      </c>
      <c r="L5479" s="11" t="s">
        <v>39</v>
      </c>
      <c r="M5479" s="11" t="s">
        <v>40</v>
      </c>
      <c r="N5479" s="11" t="s">
        <v>183</v>
      </c>
      <c r="O5479" s="11" t="s">
        <v>29</v>
      </c>
      <c r="P5479" s="11"/>
      <c r="Q5479" s="16" t="s">
        <v>23978</v>
      </c>
      <c r="R5479" s="11" t="s">
        <v>51</v>
      </c>
      <c r="S5479" s="11" t="s">
        <v>23979</v>
      </c>
      <c r="T5479" s="11"/>
    </row>
    <row x14ac:dyDescent="0.25" r="5480" customHeight="1" ht="19.5">
      <c r="A5480" s="25">
        <v>45211</v>
      </c>
      <c r="B5480" s="11" t="s">
        <v>23980</v>
      </c>
      <c r="C5480" s="11" t="s">
        <v>1132</v>
      </c>
      <c r="D5480" s="11"/>
      <c r="E5480" s="13">
        <v>15572777529</v>
      </c>
      <c r="F5480" s="11" t="s">
        <v>23981</v>
      </c>
      <c r="G5480" s="11" t="s">
        <v>115</v>
      </c>
      <c r="H5480" s="11"/>
      <c r="I5480" s="13" t="s">
        <v>63</v>
      </c>
      <c r="J5480" s="11" t="s">
        <v>24</v>
      </c>
      <c r="K5480" s="11" t="s">
        <v>25</v>
      </c>
      <c r="L5480" s="11" t="s">
        <v>39</v>
      </c>
      <c r="M5480" s="11" t="s">
        <v>27</v>
      </c>
      <c r="N5480" s="11" t="s">
        <v>183</v>
      </c>
      <c r="O5480" s="11" t="s">
        <v>29</v>
      </c>
      <c r="P5480" s="11"/>
      <c r="Q5480" s="16" t="s">
        <v>23982</v>
      </c>
      <c r="R5480" s="11" t="s">
        <v>51</v>
      </c>
      <c r="S5480" s="11" t="s">
        <v>23983</v>
      </c>
      <c r="T5480" s="11"/>
    </row>
    <row x14ac:dyDescent="0.25" r="5481" customHeight="1" ht="19.5">
      <c r="A5481" s="25">
        <v>45211</v>
      </c>
      <c r="B5481" s="11" t="s">
        <v>23984</v>
      </c>
      <c r="C5481" s="11" t="s">
        <v>1132</v>
      </c>
      <c r="D5481" s="11"/>
      <c r="E5481" s="13">
        <v>13100788386</v>
      </c>
      <c r="F5481" s="11" t="s">
        <v>23985</v>
      </c>
      <c r="G5481" s="11" t="s">
        <v>23</v>
      </c>
      <c r="H5481" s="11"/>
      <c r="I5481" s="13" t="s">
        <v>241</v>
      </c>
      <c r="J5481" s="11" t="s">
        <v>24</v>
      </c>
      <c r="K5481" s="11" t="s">
        <v>25</v>
      </c>
      <c r="L5481" s="11" t="s">
        <v>39</v>
      </c>
      <c r="M5481" s="11" t="s">
        <v>27</v>
      </c>
      <c r="N5481" s="11" t="s">
        <v>183</v>
      </c>
      <c r="O5481" s="11" t="s">
        <v>29</v>
      </c>
      <c r="P5481" s="11"/>
      <c r="Q5481" s="16" t="s">
        <v>23986</v>
      </c>
      <c r="R5481" s="11" t="s">
        <v>51</v>
      </c>
      <c r="S5481" s="11" t="s">
        <v>23987</v>
      </c>
      <c r="T5481" s="11"/>
    </row>
    <row x14ac:dyDescent="0.25" r="5482" customHeight="1" ht="19.5">
      <c r="A5482" s="25">
        <v>45211</v>
      </c>
      <c r="B5482" s="11" t="s">
        <v>23988</v>
      </c>
      <c r="C5482" s="11" t="s">
        <v>1132</v>
      </c>
      <c r="D5482" s="11"/>
      <c r="E5482" s="13">
        <v>18671736218</v>
      </c>
      <c r="F5482" s="11" t="s">
        <v>23989</v>
      </c>
      <c r="G5482" s="11" t="s">
        <v>48</v>
      </c>
      <c r="H5482" s="11"/>
      <c r="I5482" s="13" t="s">
        <v>68</v>
      </c>
      <c r="J5482" s="11" t="s">
        <v>24</v>
      </c>
      <c r="K5482" s="11" t="s">
        <v>25</v>
      </c>
      <c r="L5482" s="11" t="s">
        <v>39</v>
      </c>
      <c r="M5482" s="11" t="s">
        <v>40</v>
      </c>
      <c r="N5482" s="11" t="s">
        <v>183</v>
      </c>
      <c r="O5482" s="11" t="s">
        <v>29</v>
      </c>
      <c r="P5482" s="11"/>
      <c r="Q5482" s="16" t="s">
        <v>23990</v>
      </c>
      <c r="R5482" s="11" t="s">
        <v>51</v>
      </c>
      <c r="S5482" s="11" t="s">
        <v>23991</v>
      </c>
      <c r="T5482" s="11"/>
    </row>
    <row x14ac:dyDescent="0.25" r="5483" customHeight="1" ht="19.5">
      <c r="A5483" s="25">
        <v>45211</v>
      </c>
      <c r="B5483" s="11" t="s">
        <v>23992</v>
      </c>
      <c r="C5483" s="11" t="s">
        <v>1132</v>
      </c>
      <c r="D5483" s="11"/>
      <c r="E5483" s="13">
        <v>13197322805</v>
      </c>
      <c r="F5483" s="11" t="s">
        <v>23993</v>
      </c>
      <c r="G5483" s="11" t="s">
        <v>48</v>
      </c>
      <c r="H5483" s="11"/>
      <c r="I5483" s="13" t="s">
        <v>241</v>
      </c>
      <c r="J5483" s="11" t="s">
        <v>24</v>
      </c>
      <c r="K5483" s="11" t="s">
        <v>25</v>
      </c>
      <c r="L5483" s="11" t="s">
        <v>39</v>
      </c>
      <c r="M5483" s="11" t="s">
        <v>40</v>
      </c>
      <c r="N5483" s="11" t="s">
        <v>183</v>
      </c>
      <c r="O5483" s="11" t="s">
        <v>29</v>
      </c>
      <c r="P5483" s="11"/>
      <c r="Q5483" s="16" t="s">
        <v>23994</v>
      </c>
      <c r="R5483" s="11" t="s">
        <v>51</v>
      </c>
      <c r="S5483" s="11" t="s">
        <v>23995</v>
      </c>
      <c r="T5483" s="11"/>
    </row>
    <row x14ac:dyDescent="0.25" r="5484" customHeight="1" ht="19.5">
      <c r="A5484" s="25">
        <v>45211</v>
      </c>
      <c r="B5484" s="11" t="s">
        <v>23996</v>
      </c>
      <c r="C5484" s="11" t="s">
        <v>1132</v>
      </c>
      <c r="D5484" s="11"/>
      <c r="E5484" s="13">
        <v>17671934372</v>
      </c>
      <c r="F5484" s="11" t="s">
        <v>23997</v>
      </c>
      <c r="G5484" s="11" t="s">
        <v>56</v>
      </c>
      <c r="H5484" s="11"/>
      <c r="I5484" s="13" t="s">
        <v>116</v>
      </c>
      <c r="J5484" s="11" t="s">
        <v>24</v>
      </c>
      <c r="K5484" s="11" t="s">
        <v>25</v>
      </c>
      <c r="L5484" s="11" t="s">
        <v>39</v>
      </c>
      <c r="M5484" s="11" t="s">
        <v>27</v>
      </c>
      <c r="N5484" s="11" t="s">
        <v>183</v>
      </c>
      <c r="O5484" s="11" t="s">
        <v>29</v>
      </c>
      <c r="P5484" s="11"/>
      <c r="Q5484" s="16" t="s">
        <v>23998</v>
      </c>
      <c r="R5484" s="11" t="s">
        <v>51</v>
      </c>
      <c r="S5484" s="11" t="s">
        <v>23999</v>
      </c>
      <c r="T5484" s="11"/>
    </row>
    <row x14ac:dyDescent="0.25" r="5485" customHeight="1" ht="19.5">
      <c r="A5485" s="25">
        <v>45211</v>
      </c>
      <c r="B5485" s="11" t="s">
        <v>24000</v>
      </c>
      <c r="C5485" s="11" t="s">
        <v>1132</v>
      </c>
      <c r="D5485" s="11"/>
      <c r="E5485" s="13">
        <v>13117298630</v>
      </c>
      <c r="F5485" s="11" t="s">
        <v>24001</v>
      </c>
      <c r="G5485" s="11" t="s">
        <v>216</v>
      </c>
      <c r="H5485" s="11"/>
      <c r="I5485" s="13" t="s">
        <v>68</v>
      </c>
      <c r="J5485" s="11" t="s">
        <v>24</v>
      </c>
      <c r="K5485" s="11" t="s">
        <v>25</v>
      </c>
      <c r="L5485" s="11" t="s">
        <v>39</v>
      </c>
      <c r="M5485" s="11" t="s">
        <v>27</v>
      </c>
      <c r="N5485" s="11" t="s">
        <v>183</v>
      </c>
      <c r="O5485" s="11" t="s">
        <v>29</v>
      </c>
      <c r="P5485" s="11"/>
      <c r="Q5485" s="16" t="s">
        <v>24002</v>
      </c>
      <c r="R5485" s="11" t="s">
        <v>51</v>
      </c>
      <c r="S5485" s="11" t="s">
        <v>24003</v>
      </c>
      <c r="T5485" s="11"/>
    </row>
    <row x14ac:dyDescent="0.25" r="5486" customHeight="1" ht="19.5">
      <c r="A5486" s="25">
        <v>45211</v>
      </c>
      <c r="B5486" s="11" t="s">
        <v>24004</v>
      </c>
      <c r="C5486" s="11" t="s">
        <v>1132</v>
      </c>
      <c r="D5486" s="11"/>
      <c r="E5486" s="13">
        <v>15549282910</v>
      </c>
      <c r="F5486" s="11" t="s">
        <v>24005</v>
      </c>
      <c r="G5486" s="11" t="s">
        <v>62</v>
      </c>
      <c r="H5486" s="11"/>
      <c r="I5486" s="13" t="s">
        <v>154</v>
      </c>
      <c r="J5486" s="11" t="s">
        <v>24</v>
      </c>
      <c r="K5486" s="11" t="s">
        <v>25</v>
      </c>
      <c r="L5486" s="11" t="s">
        <v>39</v>
      </c>
      <c r="M5486" s="11" t="s">
        <v>40</v>
      </c>
      <c r="N5486" s="11" t="s">
        <v>183</v>
      </c>
      <c r="O5486" s="11" t="s">
        <v>29</v>
      </c>
      <c r="P5486" s="11"/>
      <c r="Q5486" s="16" t="s">
        <v>24006</v>
      </c>
      <c r="R5486" s="11" t="s">
        <v>51</v>
      </c>
      <c r="S5486" s="11" t="s">
        <v>24007</v>
      </c>
      <c r="T5486" s="11"/>
    </row>
    <row x14ac:dyDescent="0.25" r="5487" customHeight="1" ht="19.5">
      <c r="A5487" s="25">
        <v>45211</v>
      </c>
      <c r="B5487" s="11" t="s">
        <v>24008</v>
      </c>
      <c r="C5487" s="11" t="s">
        <v>1132</v>
      </c>
      <c r="D5487" s="11"/>
      <c r="E5487" s="13">
        <v>13247285196</v>
      </c>
      <c r="F5487" s="11" t="s">
        <v>6777</v>
      </c>
      <c r="G5487" s="11" t="s">
        <v>74</v>
      </c>
      <c r="H5487" s="11"/>
      <c r="I5487" s="13" t="s">
        <v>131</v>
      </c>
      <c r="J5487" s="11" t="s">
        <v>24</v>
      </c>
      <c r="K5487" s="11" t="s">
        <v>25</v>
      </c>
      <c r="L5487" s="11" t="s">
        <v>39</v>
      </c>
      <c r="M5487" s="11" t="s">
        <v>40</v>
      </c>
      <c r="N5487" s="11" t="s">
        <v>183</v>
      </c>
      <c r="O5487" s="11" t="s">
        <v>29</v>
      </c>
      <c r="P5487" s="11"/>
      <c r="Q5487" s="16" t="s">
        <v>24009</v>
      </c>
      <c r="R5487" s="11" t="s">
        <v>51</v>
      </c>
      <c r="S5487" s="11" t="s">
        <v>24010</v>
      </c>
      <c r="T5487" s="11"/>
    </row>
    <row x14ac:dyDescent="0.25" r="5488" customHeight="1" ht="19.5">
      <c r="A5488" s="25">
        <v>45211</v>
      </c>
      <c r="B5488" s="11" t="s">
        <v>24011</v>
      </c>
      <c r="C5488" s="11" t="s">
        <v>1132</v>
      </c>
      <c r="D5488" s="11"/>
      <c r="E5488" s="13">
        <v>18672905292</v>
      </c>
      <c r="F5488" s="11" t="s">
        <v>24012</v>
      </c>
      <c r="G5488" s="11" t="s">
        <v>48</v>
      </c>
      <c r="H5488" s="11"/>
      <c r="I5488" s="13" t="s">
        <v>328</v>
      </c>
      <c r="J5488" s="11" t="s">
        <v>24</v>
      </c>
      <c r="K5488" s="11" t="s">
        <v>25</v>
      </c>
      <c r="L5488" s="11" t="s">
        <v>39</v>
      </c>
      <c r="M5488" s="11" t="s">
        <v>40</v>
      </c>
      <c r="N5488" s="11" t="s">
        <v>183</v>
      </c>
      <c r="O5488" s="11" t="s">
        <v>29</v>
      </c>
      <c r="P5488" s="11"/>
      <c r="Q5488" s="16" t="s">
        <v>24013</v>
      </c>
      <c r="R5488" s="11" t="s">
        <v>51</v>
      </c>
      <c r="S5488" s="11" t="s">
        <v>24014</v>
      </c>
      <c r="T5488" s="11"/>
    </row>
    <row x14ac:dyDescent="0.25" r="5489" customHeight="1" ht="19.5">
      <c r="A5489" s="25">
        <v>45211</v>
      </c>
      <c r="B5489" s="11" t="s">
        <v>24015</v>
      </c>
      <c r="C5489" s="11" t="s">
        <v>1132</v>
      </c>
      <c r="D5489" s="11"/>
      <c r="E5489" s="13">
        <v>18671718886</v>
      </c>
      <c r="F5489" s="11" t="s">
        <v>24016</v>
      </c>
      <c r="G5489" s="11" t="s">
        <v>115</v>
      </c>
      <c r="H5489" s="11"/>
      <c r="I5489" s="13" t="s">
        <v>241</v>
      </c>
      <c r="J5489" s="11" t="s">
        <v>24</v>
      </c>
      <c r="K5489" s="11" t="s">
        <v>25</v>
      </c>
      <c r="L5489" s="11" t="s">
        <v>39</v>
      </c>
      <c r="M5489" s="11" t="s">
        <v>40</v>
      </c>
      <c r="N5489" s="11" t="s">
        <v>183</v>
      </c>
      <c r="O5489" s="11" t="s">
        <v>29</v>
      </c>
      <c r="P5489" s="11"/>
      <c r="Q5489" s="16" t="s">
        <v>24017</v>
      </c>
      <c r="R5489" s="11" t="s">
        <v>51</v>
      </c>
      <c r="S5489" s="11" t="s">
        <v>24018</v>
      </c>
      <c r="T5489" s="11"/>
    </row>
    <row x14ac:dyDescent="0.25" r="5490" customHeight="1" ht="19.5">
      <c r="A5490" s="25">
        <v>45211</v>
      </c>
      <c r="B5490" s="11" t="s">
        <v>24019</v>
      </c>
      <c r="C5490" s="11" t="s">
        <v>1132</v>
      </c>
      <c r="D5490" s="11"/>
      <c r="E5490" s="13">
        <v>13227265877</v>
      </c>
      <c r="F5490" s="11" t="s">
        <v>24020</v>
      </c>
      <c r="G5490" s="11" t="s">
        <v>48</v>
      </c>
      <c r="H5490" s="11"/>
      <c r="I5490" s="13" t="s">
        <v>38</v>
      </c>
      <c r="J5490" s="11" t="s">
        <v>24</v>
      </c>
      <c r="K5490" s="11" t="s">
        <v>25</v>
      </c>
      <c r="L5490" s="11" t="s">
        <v>39</v>
      </c>
      <c r="M5490" s="11" t="s">
        <v>40</v>
      </c>
      <c r="N5490" s="11" t="s">
        <v>183</v>
      </c>
      <c r="O5490" s="11" t="s">
        <v>29</v>
      </c>
      <c r="P5490" s="11"/>
      <c r="Q5490" s="16" t="s">
        <v>24021</v>
      </c>
      <c r="R5490" s="11" t="s">
        <v>51</v>
      </c>
      <c r="S5490" s="11" t="s">
        <v>14628</v>
      </c>
      <c r="T5490" s="11"/>
    </row>
    <row x14ac:dyDescent="0.25" r="5491" customHeight="1" ht="19.5">
      <c r="A5491" s="25">
        <v>45211</v>
      </c>
      <c r="B5491" s="11" t="s">
        <v>24022</v>
      </c>
      <c r="C5491" s="11" t="s">
        <v>1132</v>
      </c>
      <c r="D5491" s="11"/>
      <c r="E5491" s="13">
        <v>18672108469</v>
      </c>
      <c r="F5491" s="11" t="s">
        <v>2115</v>
      </c>
      <c r="G5491" s="11" t="s">
        <v>74</v>
      </c>
      <c r="H5491" s="11"/>
      <c r="I5491" s="13" t="s">
        <v>398</v>
      </c>
      <c r="J5491" s="11" t="s">
        <v>24</v>
      </c>
      <c r="K5491" s="11" t="s">
        <v>25</v>
      </c>
      <c r="L5491" s="11" t="s">
        <v>39</v>
      </c>
      <c r="M5491" s="11" t="s">
        <v>40</v>
      </c>
      <c r="N5491" s="11" t="s">
        <v>183</v>
      </c>
      <c r="O5491" s="11" t="s">
        <v>29</v>
      </c>
      <c r="P5491" s="11"/>
      <c r="Q5491" s="16" t="s">
        <v>24023</v>
      </c>
      <c r="R5491" s="11" t="s">
        <v>51</v>
      </c>
      <c r="S5491" s="11" t="s">
        <v>14628</v>
      </c>
      <c r="T5491" s="11"/>
    </row>
    <row x14ac:dyDescent="0.25" r="5492" customHeight="1" ht="19.5">
      <c r="A5492" s="25">
        <v>45211</v>
      </c>
      <c r="B5492" s="11" t="s">
        <v>24024</v>
      </c>
      <c r="C5492" s="11" t="s">
        <v>1132</v>
      </c>
      <c r="D5492" s="11"/>
      <c r="E5492" s="13">
        <v>15671050695</v>
      </c>
      <c r="F5492" s="11" t="s">
        <v>24025</v>
      </c>
      <c r="G5492" s="11" t="s">
        <v>289</v>
      </c>
      <c r="H5492" s="11"/>
      <c r="I5492" s="13" t="s">
        <v>182</v>
      </c>
      <c r="J5492" s="11" t="s">
        <v>24</v>
      </c>
      <c r="K5492" s="11" t="s">
        <v>25</v>
      </c>
      <c r="L5492" s="11" t="s">
        <v>39</v>
      </c>
      <c r="M5492" s="11" t="s">
        <v>40</v>
      </c>
      <c r="N5492" s="11" t="s">
        <v>183</v>
      </c>
      <c r="O5492" s="11" t="s">
        <v>29</v>
      </c>
      <c r="P5492" s="11"/>
      <c r="Q5492" s="16" t="s">
        <v>24026</v>
      </c>
      <c r="R5492" s="11" t="s">
        <v>51</v>
      </c>
      <c r="S5492" s="11" t="s">
        <v>14628</v>
      </c>
      <c r="T5492" s="11"/>
    </row>
    <row x14ac:dyDescent="0.25" r="5493" customHeight="1" ht="19.5">
      <c r="A5493" s="25">
        <v>45211</v>
      </c>
      <c r="B5493" s="11" t="s">
        <v>24027</v>
      </c>
      <c r="C5493" s="11" t="s">
        <v>1132</v>
      </c>
      <c r="D5493" s="11"/>
      <c r="E5493" s="13">
        <v>15572716885</v>
      </c>
      <c r="F5493" s="11" t="s">
        <v>92</v>
      </c>
      <c r="G5493" s="11" t="s">
        <v>216</v>
      </c>
      <c r="H5493" s="11"/>
      <c r="I5493" s="13" t="s">
        <v>154</v>
      </c>
      <c r="J5493" s="11" t="s">
        <v>24</v>
      </c>
      <c r="K5493" s="11" t="s">
        <v>25</v>
      </c>
      <c r="L5493" s="11" t="s">
        <v>39</v>
      </c>
      <c r="M5493" s="11" t="s">
        <v>40</v>
      </c>
      <c r="N5493" s="11" t="s">
        <v>183</v>
      </c>
      <c r="O5493" s="11" t="s">
        <v>29</v>
      </c>
      <c r="P5493" s="11"/>
      <c r="Q5493" s="16" t="s">
        <v>24028</v>
      </c>
      <c r="R5493" s="11" t="s">
        <v>51</v>
      </c>
      <c r="S5493" s="11" t="s">
        <v>24029</v>
      </c>
      <c r="T5493" s="11"/>
    </row>
    <row x14ac:dyDescent="0.25" r="5494" customHeight="1" ht="19.5">
      <c r="A5494" s="25">
        <v>45211</v>
      </c>
      <c r="B5494" s="11" t="s">
        <v>24030</v>
      </c>
      <c r="C5494" s="11" t="s">
        <v>1132</v>
      </c>
      <c r="D5494" s="11"/>
      <c r="E5494" s="13">
        <v>13207206775</v>
      </c>
      <c r="F5494" s="11" t="s">
        <v>24031</v>
      </c>
      <c r="G5494" s="11" t="s">
        <v>115</v>
      </c>
      <c r="H5494" s="11"/>
      <c r="I5494" s="13" t="s">
        <v>63</v>
      </c>
      <c r="J5494" s="11" t="s">
        <v>24</v>
      </c>
      <c r="K5494" s="11" t="s">
        <v>25</v>
      </c>
      <c r="L5494" s="11" t="s">
        <v>39</v>
      </c>
      <c r="M5494" s="11" t="s">
        <v>27</v>
      </c>
      <c r="N5494" s="11" t="s">
        <v>183</v>
      </c>
      <c r="O5494" s="11" t="s">
        <v>29</v>
      </c>
      <c r="P5494" s="11"/>
      <c r="Q5494" s="16" t="s">
        <v>24032</v>
      </c>
      <c r="R5494" s="11" t="s">
        <v>51</v>
      </c>
      <c r="S5494" s="11" t="s">
        <v>24033</v>
      </c>
      <c r="T5494" s="11"/>
    </row>
    <row x14ac:dyDescent="0.25" r="5495" customHeight="1" ht="19.5">
      <c r="A5495" s="25">
        <v>45211</v>
      </c>
      <c r="B5495" s="11" t="s">
        <v>24034</v>
      </c>
      <c r="C5495" s="11" t="s">
        <v>1132</v>
      </c>
      <c r="D5495" s="11"/>
      <c r="E5495" s="13">
        <v>15327608465</v>
      </c>
      <c r="F5495" s="11" t="s">
        <v>24035</v>
      </c>
      <c r="G5495" s="11" t="s">
        <v>23</v>
      </c>
      <c r="H5495" s="11"/>
      <c r="I5495" s="13" t="s">
        <v>254</v>
      </c>
      <c r="J5495" s="11" t="s">
        <v>24</v>
      </c>
      <c r="K5495" s="11" t="s">
        <v>25</v>
      </c>
      <c r="L5495" s="11" t="s">
        <v>39</v>
      </c>
      <c r="M5495" s="11" t="s">
        <v>27</v>
      </c>
      <c r="N5495" s="11" t="s">
        <v>183</v>
      </c>
      <c r="O5495" s="11" t="s">
        <v>29</v>
      </c>
      <c r="P5495" s="11"/>
      <c r="Q5495" s="16" t="s">
        <v>24036</v>
      </c>
      <c r="R5495" s="11" t="s">
        <v>51</v>
      </c>
      <c r="S5495" s="11" t="s">
        <v>24037</v>
      </c>
      <c r="T5495" s="11"/>
    </row>
    <row x14ac:dyDescent="0.25" r="5496" customHeight="1" ht="19.5">
      <c r="A5496" s="25">
        <v>45211</v>
      </c>
      <c r="B5496" s="11" t="s">
        <v>24038</v>
      </c>
      <c r="C5496" s="11" t="s">
        <v>1132</v>
      </c>
      <c r="D5496" s="11"/>
      <c r="E5496" s="13">
        <v>13085153481</v>
      </c>
      <c r="F5496" s="11" t="s">
        <v>24039</v>
      </c>
      <c r="G5496" s="11" t="s">
        <v>115</v>
      </c>
      <c r="H5496" s="11"/>
      <c r="I5496" s="13" t="s">
        <v>182</v>
      </c>
      <c r="J5496" s="11" t="s">
        <v>24</v>
      </c>
      <c r="K5496" s="11" t="s">
        <v>25</v>
      </c>
      <c r="L5496" s="11" t="s">
        <v>39</v>
      </c>
      <c r="M5496" s="11" t="s">
        <v>27</v>
      </c>
      <c r="N5496" s="11" t="s">
        <v>183</v>
      </c>
      <c r="O5496" s="11" t="s">
        <v>29</v>
      </c>
      <c r="P5496" s="11"/>
      <c r="Q5496" s="16" t="s">
        <v>24040</v>
      </c>
      <c r="R5496" s="11" t="s">
        <v>51</v>
      </c>
      <c r="S5496" s="11" t="s">
        <v>24041</v>
      </c>
      <c r="T5496" s="11"/>
    </row>
    <row x14ac:dyDescent="0.25" r="5497" customHeight="1" ht="19.5">
      <c r="A5497" s="25">
        <v>45211</v>
      </c>
      <c r="B5497" s="11" t="s">
        <v>24042</v>
      </c>
      <c r="C5497" s="11" t="s">
        <v>1132</v>
      </c>
      <c r="D5497" s="11"/>
      <c r="E5497" s="13">
        <v>13277239001</v>
      </c>
      <c r="F5497" s="11" t="s">
        <v>2060</v>
      </c>
      <c r="G5497" s="11" t="s">
        <v>74</v>
      </c>
      <c r="H5497" s="11"/>
      <c r="I5497" s="13" t="s">
        <v>850</v>
      </c>
      <c r="J5497" s="11" t="s">
        <v>24</v>
      </c>
      <c r="K5497" s="11" t="s">
        <v>25</v>
      </c>
      <c r="L5497" s="11" t="s">
        <v>39</v>
      </c>
      <c r="M5497" s="11" t="s">
        <v>40</v>
      </c>
      <c r="N5497" s="11" t="s">
        <v>183</v>
      </c>
      <c r="O5497" s="11" t="s">
        <v>29</v>
      </c>
      <c r="P5497" s="11"/>
      <c r="Q5497" s="16" t="s">
        <v>24043</v>
      </c>
      <c r="R5497" s="11" t="s">
        <v>51</v>
      </c>
      <c r="S5497" s="11" t="s">
        <v>24044</v>
      </c>
      <c r="T5497" s="11"/>
    </row>
    <row x14ac:dyDescent="0.25" r="5498" customHeight="1" ht="19.5">
      <c r="A5498" s="25">
        <v>45211</v>
      </c>
      <c r="B5498" s="11" t="s">
        <v>24045</v>
      </c>
      <c r="C5498" s="11" t="s">
        <v>660</v>
      </c>
      <c r="D5498" s="11"/>
      <c r="E5498" s="13">
        <v>17507207708</v>
      </c>
      <c r="F5498" s="11" t="s">
        <v>24046</v>
      </c>
      <c r="G5498" s="11" t="s">
        <v>48</v>
      </c>
      <c r="H5498" s="11"/>
      <c r="I5498" s="13" t="s">
        <v>235</v>
      </c>
      <c r="J5498" s="11" t="s">
        <v>24</v>
      </c>
      <c r="K5498" s="11" t="s">
        <v>25</v>
      </c>
      <c r="L5498" s="11" t="s">
        <v>39</v>
      </c>
      <c r="M5498" s="11" t="s">
        <v>27</v>
      </c>
      <c r="N5498" s="11" t="s">
        <v>624</v>
      </c>
      <c r="O5498" s="11" t="s">
        <v>29</v>
      </c>
      <c r="P5498" s="11"/>
      <c r="Q5498" s="16" t="s">
        <v>24047</v>
      </c>
      <c r="R5498" s="11" t="s">
        <v>42</v>
      </c>
      <c r="S5498" s="11" t="s">
        <v>24048</v>
      </c>
      <c r="T5498" s="11" t="s">
        <v>24049</v>
      </c>
    </row>
    <row x14ac:dyDescent="0.25" r="5499" customHeight="1" ht="19.5">
      <c r="A5499" s="25">
        <v>45211</v>
      </c>
      <c r="B5499" s="11" t="s">
        <v>24050</v>
      </c>
      <c r="C5499" s="11" t="s">
        <v>1132</v>
      </c>
      <c r="D5499" s="11"/>
      <c r="E5499" s="13">
        <v>15671043542</v>
      </c>
      <c r="F5499" s="11" t="s">
        <v>8941</v>
      </c>
      <c r="G5499" s="11" t="s">
        <v>48</v>
      </c>
      <c r="H5499" s="11"/>
      <c r="I5499" s="13" t="s">
        <v>68</v>
      </c>
      <c r="J5499" s="11" t="s">
        <v>24</v>
      </c>
      <c r="K5499" s="11" t="s">
        <v>25</v>
      </c>
      <c r="L5499" s="11" t="s">
        <v>39</v>
      </c>
      <c r="M5499" s="11" t="s">
        <v>40</v>
      </c>
      <c r="N5499" s="11" t="s">
        <v>183</v>
      </c>
      <c r="O5499" s="11" t="s">
        <v>29</v>
      </c>
      <c r="P5499" s="11"/>
      <c r="Q5499" s="16" t="s">
        <v>24051</v>
      </c>
      <c r="R5499" s="11" t="s">
        <v>51</v>
      </c>
      <c r="S5499" s="11" t="s">
        <v>24052</v>
      </c>
      <c r="T5499" s="11"/>
    </row>
    <row x14ac:dyDescent="0.25" r="5500" customHeight="1" ht="19.5">
      <c r="A5500" s="25">
        <v>45211</v>
      </c>
      <c r="B5500" s="11" t="s">
        <v>24053</v>
      </c>
      <c r="C5500" s="11" t="s">
        <v>660</v>
      </c>
      <c r="D5500" s="11"/>
      <c r="E5500" s="13">
        <v>18672655876</v>
      </c>
      <c r="F5500" s="11" t="s">
        <v>24054</v>
      </c>
      <c r="G5500" s="11" t="s">
        <v>48</v>
      </c>
      <c r="H5500" s="11"/>
      <c r="I5500" s="13" t="s">
        <v>226</v>
      </c>
      <c r="J5500" s="11" t="s">
        <v>24</v>
      </c>
      <c r="K5500" s="11" t="s">
        <v>25</v>
      </c>
      <c r="L5500" s="11" t="s">
        <v>39</v>
      </c>
      <c r="M5500" s="11" t="s">
        <v>27</v>
      </c>
      <c r="N5500" s="11" t="s">
        <v>624</v>
      </c>
      <c r="O5500" s="11" t="s">
        <v>29</v>
      </c>
      <c r="P5500" s="11"/>
      <c r="Q5500" s="16" t="s">
        <v>24055</v>
      </c>
      <c r="R5500" s="11" t="s">
        <v>42</v>
      </c>
      <c r="S5500" s="11" t="s">
        <v>24056</v>
      </c>
      <c r="T5500" s="11" t="s">
        <v>24057</v>
      </c>
    </row>
    <row x14ac:dyDescent="0.25" r="5501" customHeight="1" ht="19.5">
      <c r="A5501" s="25">
        <v>45211</v>
      </c>
      <c r="B5501" s="11" t="s">
        <v>24058</v>
      </c>
      <c r="C5501" s="11" t="s">
        <v>5949</v>
      </c>
      <c r="D5501" s="11"/>
      <c r="E5501" s="13">
        <v>13217178216</v>
      </c>
      <c r="F5501" s="11" t="s">
        <v>24059</v>
      </c>
      <c r="G5501" s="11" t="s">
        <v>62</v>
      </c>
      <c r="H5501" s="11"/>
      <c r="I5501" s="13" t="s">
        <v>254</v>
      </c>
      <c r="J5501" s="11" t="s">
        <v>24</v>
      </c>
      <c r="K5501" s="11" t="s">
        <v>25</v>
      </c>
      <c r="L5501" s="11" t="s">
        <v>39</v>
      </c>
      <c r="M5501" s="11" t="s">
        <v>27</v>
      </c>
      <c r="N5501" s="11" t="s">
        <v>183</v>
      </c>
      <c r="O5501" s="11" t="s">
        <v>29</v>
      </c>
      <c r="P5501" s="11"/>
      <c r="Q5501" s="16" t="s">
        <v>24060</v>
      </c>
      <c r="R5501" s="11" t="s">
        <v>42</v>
      </c>
      <c r="S5501" s="11" t="s">
        <v>24061</v>
      </c>
      <c r="T5501" s="11"/>
    </row>
    <row x14ac:dyDescent="0.25" r="5502" customHeight="1" ht="19.5">
      <c r="A5502" s="25">
        <v>45211</v>
      </c>
      <c r="B5502" s="11" t="s">
        <v>24062</v>
      </c>
      <c r="C5502" s="11" t="s">
        <v>1132</v>
      </c>
      <c r="D5502" s="11"/>
      <c r="E5502" s="13">
        <v>15549331246</v>
      </c>
      <c r="F5502" s="11" t="s">
        <v>24063</v>
      </c>
      <c r="G5502" s="11" t="s">
        <v>115</v>
      </c>
      <c r="H5502" s="11"/>
      <c r="I5502" s="13" t="s">
        <v>272</v>
      </c>
      <c r="J5502" s="11" t="s">
        <v>24</v>
      </c>
      <c r="K5502" s="11" t="s">
        <v>25</v>
      </c>
      <c r="L5502" s="11" t="s">
        <v>39</v>
      </c>
      <c r="M5502" s="11" t="s">
        <v>27</v>
      </c>
      <c r="N5502" s="11" t="s">
        <v>183</v>
      </c>
      <c r="O5502" s="11" t="s">
        <v>29</v>
      </c>
      <c r="P5502" s="11"/>
      <c r="Q5502" s="16" t="s">
        <v>24064</v>
      </c>
      <c r="R5502" s="11" t="s">
        <v>51</v>
      </c>
      <c r="S5502" s="11" t="s">
        <v>24065</v>
      </c>
      <c r="T5502" s="11"/>
    </row>
    <row x14ac:dyDescent="0.25" r="5503" customHeight="1" ht="19.5">
      <c r="A5503" s="25">
        <v>45211</v>
      </c>
      <c r="B5503" s="11" t="s">
        <v>24066</v>
      </c>
      <c r="C5503" s="11" t="s">
        <v>1132</v>
      </c>
      <c r="D5503" s="11"/>
      <c r="E5503" s="13">
        <v>18671754268</v>
      </c>
      <c r="F5503" s="11" t="s">
        <v>24067</v>
      </c>
      <c r="G5503" s="11" t="s">
        <v>48</v>
      </c>
      <c r="H5503" s="11"/>
      <c r="I5503" s="13" t="s">
        <v>235</v>
      </c>
      <c r="J5503" s="11" t="s">
        <v>24</v>
      </c>
      <c r="K5503" s="11" t="s">
        <v>25</v>
      </c>
      <c r="L5503" s="11" t="s">
        <v>39</v>
      </c>
      <c r="M5503" s="11" t="s">
        <v>27</v>
      </c>
      <c r="N5503" s="11" t="s">
        <v>183</v>
      </c>
      <c r="O5503" s="11" t="s">
        <v>29</v>
      </c>
      <c r="P5503" s="11"/>
      <c r="Q5503" s="16" t="s">
        <v>24068</v>
      </c>
      <c r="R5503" s="11" t="s">
        <v>51</v>
      </c>
      <c r="S5503" s="11" t="s">
        <v>24069</v>
      </c>
      <c r="T5503" s="11"/>
    </row>
    <row x14ac:dyDescent="0.25" r="5504" customHeight="1" ht="19.5">
      <c r="A5504" s="25">
        <v>45211</v>
      </c>
      <c r="B5504" s="11" t="s">
        <v>24070</v>
      </c>
      <c r="C5504" s="11" t="s">
        <v>6169</v>
      </c>
      <c r="D5504" s="11"/>
      <c r="E5504" s="13">
        <v>13227298199</v>
      </c>
      <c r="F5504" s="11" t="s">
        <v>22147</v>
      </c>
      <c r="G5504" s="11" t="s">
        <v>56</v>
      </c>
      <c r="H5504" s="11"/>
      <c r="I5504" s="13" t="s">
        <v>1024</v>
      </c>
      <c r="J5504" s="11" t="s">
        <v>24</v>
      </c>
      <c r="K5504" s="11" t="s">
        <v>25</v>
      </c>
      <c r="L5504" s="11" t="s">
        <v>39</v>
      </c>
      <c r="M5504" s="11" t="s">
        <v>40</v>
      </c>
      <c r="N5504" s="11" t="s">
        <v>624</v>
      </c>
      <c r="O5504" s="11" t="s">
        <v>29</v>
      </c>
      <c r="P5504" s="11"/>
      <c r="Q5504" s="16" t="s">
        <v>23160</v>
      </c>
      <c r="R5504" s="11" t="s">
        <v>42</v>
      </c>
      <c r="S5504" s="11" t="s">
        <v>24071</v>
      </c>
      <c r="T5504" s="11" t="s">
        <v>24072</v>
      </c>
    </row>
    <row x14ac:dyDescent="0.25" r="5505" customHeight="1" ht="19.5">
      <c r="A5505" s="25">
        <v>45211</v>
      </c>
      <c r="B5505" s="11" t="s">
        <v>24073</v>
      </c>
      <c r="C5505" s="11" t="s">
        <v>6921</v>
      </c>
      <c r="D5505" s="11"/>
      <c r="E5505" s="13">
        <v>18671776591</v>
      </c>
      <c r="F5505" s="11" t="s">
        <v>24074</v>
      </c>
      <c r="G5505" s="11" t="s">
        <v>74</v>
      </c>
      <c r="H5505" s="11"/>
      <c r="I5505" s="13" t="s">
        <v>116</v>
      </c>
      <c r="J5505" s="11" t="s">
        <v>24</v>
      </c>
      <c r="K5505" s="11" t="s">
        <v>25</v>
      </c>
      <c r="L5505" s="11" t="s">
        <v>39</v>
      </c>
      <c r="M5505" s="11" t="s">
        <v>40</v>
      </c>
      <c r="N5505" s="11" t="s">
        <v>183</v>
      </c>
      <c r="O5505" s="11" t="s">
        <v>29</v>
      </c>
      <c r="P5505" s="11"/>
      <c r="Q5505" s="16" t="s">
        <v>24075</v>
      </c>
      <c r="R5505" s="11" t="s">
        <v>42</v>
      </c>
      <c r="S5505" s="11" t="s">
        <v>24076</v>
      </c>
      <c r="T5505" s="11"/>
    </row>
    <row x14ac:dyDescent="0.25" r="5506" customHeight="1" ht="19.5">
      <c r="A5506" s="25">
        <v>45211</v>
      </c>
      <c r="B5506" s="11" t="s">
        <v>24077</v>
      </c>
      <c r="C5506" s="11" t="s">
        <v>1132</v>
      </c>
      <c r="D5506" s="11"/>
      <c r="E5506" s="13">
        <v>15572778453</v>
      </c>
      <c r="F5506" s="11" t="s">
        <v>24078</v>
      </c>
      <c r="G5506" s="11" t="s">
        <v>171</v>
      </c>
      <c r="H5506" s="11"/>
      <c r="I5506" s="13" t="s">
        <v>328</v>
      </c>
      <c r="J5506" s="11" t="s">
        <v>24</v>
      </c>
      <c r="K5506" s="11" t="s">
        <v>25</v>
      </c>
      <c r="L5506" s="11" t="s">
        <v>39</v>
      </c>
      <c r="M5506" s="11" t="s">
        <v>40</v>
      </c>
      <c r="N5506" s="11" t="s">
        <v>183</v>
      </c>
      <c r="O5506" s="11" t="s">
        <v>29</v>
      </c>
      <c r="P5506" s="11"/>
      <c r="Q5506" s="16" t="s">
        <v>24079</v>
      </c>
      <c r="R5506" s="11" t="s">
        <v>51</v>
      </c>
      <c r="S5506" s="11" t="s">
        <v>24080</v>
      </c>
      <c r="T5506" s="11"/>
    </row>
    <row x14ac:dyDescent="0.25" r="5507" customHeight="1" ht="19.5">
      <c r="A5507" s="25">
        <v>45211</v>
      </c>
      <c r="B5507" s="11" t="s">
        <v>24081</v>
      </c>
      <c r="C5507" s="11" t="s">
        <v>1132</v>
      </c>
      <c r="D5507" s="11"/>
      <c r="E5507" s="13">
        <v>13197341884</v>
      </c>
      <c r="F5507" s="11" t="s">
        <v>24082</v>
      </c>
      <c r="G5507" s="11" t="s">
        <v>115</v>
      </c>
      <c r="H5507" s="11"/>
      <c r="I5507" s="13" t="s">
        <v>131</v>
      </c>
      <c r="J5507" s="11" t="s">
        <v>24</v>
      </c>
      <c r="K5507" s="11" t="s">
        <v>25</v>
      </c>
      <c r="L5507" s="11" t="s">
        <v>39</v>
      </c>
      <c r="M5507" s="11" t="s">
        <v>27</v>
      </c>
      <c r="N5507" s="11" t="s">
        <v>183</v>
      </c>
      <c r="O5507" s="11" t="s">
        <v>29</v>
      </c>
      <c r="P5507" s="11"/>
      <c r="Q5507" s="16" t="s">
        <v>24083</v>
      </c>
      <c r="R5507" s="11" t="s">
        <v>51</v>
      </c>
      <c r="S5507" s="11" t="s">
        <v>24084</v>
      </c>
      <c r="T5507" s="11"/>
    </row>
    <row x14ac:dyDescent="0.25" r="5508" customHeight="1" ht="19.5">
      <c r="A5508" s="25">
        <v>45211</v>
      </c>
      <c r="B5508" s="11" t="s">
        <v>24085</v>
      </c>
      <c r="C5508" s="11" t="s">
        <v>6191</v>
      </c>
      <c r="D5508" s="11"/>
      <c r="E5508" s="13">
        <v>15671024966</v>
      </c>
      <c r="F5508" s="11" t="s">
        <v>24086</v>
      </c>
      <c r="G5508" s="11" t="s">
        <v>56</v>
      </c>
      <c r="H5508" s="11" t="s">
        <v>98</v>
      </c>
      <c r="I5508" s="13" t="s">
        <v>615</v>
      </c>
      <c r="J5508" s="11" t="s">
        <v>24</v>
      </c>
      <c r="K5508" s="11" t="s">
        <v>25</v>
      </c>
      <c r="L5508" s="11" t="s">
        <v>39</v>
      </c>
      <c r="M5508" s="11" t="s">
        <v>40</v>
      </c>
      <c r="N5508" s="11" t="s">
        <v>624</v>
      </c>
      <c r="O5508" s="11" t="s">
        <v>29</v>
      </c>
      <c r="P5508" s="11"/>
      <c r="Q5508" s="16" t="s">
        <v>24087</v>
      </c>
      <c r="R5508" s="11" t="s">
        <v>42</v>
      </c>
      <c r="S5508" s="11" t="s">
        <v>24088</v>
      </c>
      <c r="T5508" s="11" t="s">
        <v>24089</v>
      </c>
    </row>
    <row x14ac:dyDescent="0.25" r="5509" customHeight="1" ht="19.5">
      <c r="A5509" s="25">
        <v>45211</v>
      </c>
      <c r="B5509" s="11" t="s">
        <v>24090</v>
      </c>
      <c r="C5509" s="11" t="s">
        <v>1132</v>
      </c>
      <c r="D5509" s="11"/>
      <c r="E5509" s="13">
        <v>13040992656</v>
      </c>
      <c r="F5509" s="11" t="s">
        <v>24091</v>
      </c>
      <c r="G5509" s="11" t="s">
        <v>48</v>
      </c>
      <c r="H5509" s="11" t="s">
        <v>130</v>
      </c>
      <c r="I5509" s="13" t="s">
        <v>615</v>
      </c>
      <c r="J5509" s="11" t="s">
        <v>24</v>
      </c>
      <c r="K5509" s="11" t="s">
        <v>25</v>
      </c>
      <c r="L5509" s="11" t="s">
        <v>39</v>
      </c>
      <c r="M5509" s="11" t="s">
        <v>27</v>
      </c>
      <c r="N5509" s="11" t="s">
        <v>183</v>
      </c>
      <c r="O5509" s="11" t="s">
        <v>29</v>
      </c>
      <c r="P5509" s="11"/>
      <c r="Q5509" s="16" t="s">
        <v>24092</v>
      </c>
      <c r="R5509" s="11" t="s">
        <v>51</v>
      </c>
      <c r="S5509" s="17" t="s">
        <v>24093</v>
      </c>
      <c r="T5509" s="11"/>
    </row>
    <row x14ac:dyDescent="0.25" r="5510" customHeight="1" ht="19.5">
      <c r="A5510" s="25">
        <v>45211</v>
      </c>
      <c r="B5510" s="11" t="s">
        <v>24094</v>
      </c>
      <c r="C5510" s="11" t="s">
        <v>9714</v>
      </c>
      <c r="D5510" s="11"/>
      <c r="E5510" s="13" t="s">
        <v>22634</v>
      </c>
      <c r="F5510" s="11" t="s">
        <v>22635</v>
      </c>
      <c r="G5510" s="11" t="s">
        <v>74</v>
      </c>
      <c r="H5510" s="11" t="s">
        <v>130</v>
      </c>
      <c r="I5510" s="13" t="s">
        <v>104</v>
      </c>
      <c r="J5510" s="11" t="s">
        <v>24</v>
      </c>
      <c r="K5510" s="11" t="s">
        <v>25</v>
      </c>
      <c r="L5510" s="11" t="s">
        <v>39</v>
      </c>
      <c r="M5510" s="11" t="s">
        <v>27</v>
      </c>
      <c r="N5510" s="11" t="s">
        <v>183</v>
      </c>
      <c r="O5510" s="11" t="s">
        <v>29</v>
      </c>
      <c r="P5510" s="11"/>
      <c r="Q5510" s="16" t="s">
        <v>24095</v>
      </c>
      <c r="R5510" s="11" t="s">
        <v>42</v>
      </c>
      <c r="S5510" s="11" t="s">
        <v>24096</v>
      </c>
      <c r="T5510" s="11"/>
    </row>
    <row x14ac:dyDescent="0.25" r="5511" customHeight="1" ht="19.5">
      <c r="A5511" s="25">
        <v>45211</v>
      </c>
      <c r="B5511" s="11" t="s">
        <v>24097</v>
      </c>
      <c r="C5511" s="11" t="s">
        <v>6519</v>
      </c>
      <c r="D5511" s="11"/>
      <c r="E5511" s="13">
        <v>13085151387</v>
      </c>
      <c r="F5511" s="11" t="s">
        <v>18838</v>
      </c>
      <c r="G5511" s="11" t="s">
        <v>74</v>
      </c>
      <c r="H5511" s="11"/>
      <c r="I5511" s="13">
        <v>10015</v>
      </c>
      <c r="J5511" s="11" t="s">
        <v>24</v>
      </c>
      <c r="K5511" s="11" t="s">
        <v>25</v>
      </c>
      <c r="L5511" s="11" t="s">
        <v>26</v>
      </c>
      <c r="M5511" s="11" t="s">
        <v>27</v>
      </c>
      <c r="N5511" s="11" t="s">
        <v>28</v>
      </c>
      <c r="O5511" s="11" t="s">
        <v>29</v>
      </c>
      <c r="P5511" s="11"/>
      <c r="Q5511" s="16" t="s">
        <v>24098</v>
      </c>
      <c r="R5511" s="11" t="s">
        <v>31</v>
      </c>
      <c r="S5511" s="11" t="s">
        <v>24099</v>
      </c>
      <c r="T5511" s="11" t="s">
        <v>24100</v>
      </c>
    </row>
    <row x14ac:dyDescent="0.25" r="5512" customHeight="1" ht="19.5">
      <c r="A5512" s="25">
        <v>45211</v>
      </c>
      <c r="B5512" s="11" t="s">
        <v>24101</v>
      </c>
      <c r="C5512" s="11" t="s">
        <v>6519</v>
      </c>
      <c r="D5512" s="11"/>
      <c r="E5512" s="13">
        <v>15587978985</v>
      </c>
      <c r="F5512" s="11" t="s">
        <v>24102</v>
      </c>
      <c r="G5512" s="11" t="s">
        <v>48</v>
      </c>
      <c r="H5512" s="11"/>
      <c r="I5512" s="13">
        <v>10015</v>
      </c>
      <c r="J5512" s="11" t="s">
        <v>24</v>
      </c>
      <c r="K5512" s="11" t="s">
        <v>69</v>
      </c>
      <c r="L5512" s="11" t="s">
        <v>26</v>
      </c>
      <c r="M5512" s="11" t="s">
        <v>27</v>
      </c>
      <c r="N5512" s="11" t="s">
        <v>28</v>
      </c>
      <c r="O5512" s="11" t="s">
        <v>29</v>
      </c>
      <c r="P5512" s="11"/>
      <c r="Q5512" s="16" t="s">
        <v>24103</v>
      </c>
      <c r="R5512" s="11" t="s">
        <v>31</v>
      </c>
      <c r="S5512" s="11" t="s">
        <v>24104</v>
      </c>
      <c r="T5512" s="11" t="s">
        <v>24105</v>
      </c>
    </row>
    <row x14ac:dyDescent="0.25" r="5513" customHeight="1" ht="19.5">
      <c r="A5513" s="25">
        <v>45211</v>
      </c>
      <c r="B5513" s="11" t="s">
        <v>24106</v>
      </c>
      <c r="C5513" s="11" t="s">
        <v>6057</v>
      </c>
      <c r="D5513" s="11"/>
      <c r="E5513" s="13">
        <v>19307170583</v>
      </c>
      <c r="F5513" s="11" t="s">
        <v>24107</v>
      </c>
      <c r="G5513" s="11" t="s">
        <v>23</v>
      </c>
      <c r="H5513" s="11" t="s">
        <v>98</v>
      </c>
      <c r="I5513" s="13" t="s">
        <v>63</v>
      </c>
      <c r="J5513" s="11" t="s">
        <v>24</v>
      </c>
      <c r="K5513" s="11" t="s">
        <v>25</v>
      </c>
      <c r="L5513" s="11" t="s">
        <v>39</v>
      </c>
      <c r="M5513" s="11" t="s">
        <v>40</v>
      </c>
      <c r="N5513" s="11" t="s">
        <v>183</v>
      </c>
      <c r="O5513" s="11" t="s">
        <v>29</v>
      </c>
      <c r="P5513" s="11"/>
      <c r="Q5513" s="16" t="s">
        <v>24108</v>
      </c>
      <c r="R5513" s="11" t="s">
        <v>42</v>
      </c>
      <c r="S5513" s="11" t="s">
        <v>24109</v>
      </c>
      <c r="T5513" s="11" t="s">
        <v>24110</v>
      </c>
    </row>
    <row x14ac:dyDescent="0.25" r="5514" customHeight="1" ht="19.5">
      <c r="A5514" s="25">
        <v>45211</v>
      </c>
      <c r="B5514" s="11" t="s">
        <v>24111</v>
      </c>
      <c r="C5514" s="11" t="s">
        <v>6057</v>
      </c>
      <c r="D5514" s="11"/>
      <c r="E5514" s="13">
        <v>15549337273</v>
      </c>
      <c r="F5514" s="11" t="s">
        <v>24112</v>
      </c>
      <c r="G5514" s="11" t="s">
        <v>23</v>
      </c>
      <c r="H5514" s="11" t="s">
        <v>98</v>
      </c>
      <c r="I5514" s="13" t="s">
        <v>272</v>
      </c>
      <c r="J5514" s="11" t="s">
        <v>24</v>
      </c>
      <c r="K5514" s="11" t="s">
        <v>25</v>
      </c>
      <c r="L5514" s="11" t="s">
        <v>39</v>
      </c>
      <c r="M5514" s="11" t="s">
        <v>40</v>
      </c>
      <c r="N5514" s="11" t="s">
        <v>183</v>
      </c>
      <c r="O5514" s="11" t="s">
        <v>29</v>
      </c>
      <c r="P5514" s="11"/>
      <c r="Q5514" s="16" t="s">
        <v>24113</v>
      </c>
      <c r="R5514" s="11" t="s">
        <v>42</v>
      </c>
      <c r="S5514" s="11" t="s">
        <v>24114</v>
      </c>
      <c r="T5514" s="11" t="s">
        <v>24115</v>
      </c>
    </row>
    <row x14ac:dyDescent="0.25" r="5515" customHeight="1" ht="19.5">
      <c r="A5515" s="25">
        <v>45211</v>
      </c>
      <c r="B5515" s="11" t="s">
        <v>24116</v>
      </c>
      <c r="C5515" s="11" t="s">
        <v>6057</v>
      </c>
      <c r="D5515" s="11"/>
      <c r="E5515" s="13">
        <v>15549360013</v>
      </c>
      <c r="F5515" s="11" t="s">
        <v>24117</v>
      </c>
      <c r="G5515" s="11" t="s">
        <v>23</v>
      </c>
      <c r="H5515" s="11"/>
      <c r="I5515" s="13" t="s">
        <v>57</v>
      </c>
      <c r="J5515" s="11" t="s">
        <v>24</v>
      </c>
      <c r="K5515" s="11" t="s">
        <v>25</v>
      </c>
      <c r="L5515" s="11" t="s">
        <v>39</v>
      </c>
      <c r="M5515" s="11" t="s">
        <v>27</v>
      </c>
      <c r="N5515" s="11" t="s">
        <v>183</v>
      </c>
      <c r="O5515" s="11" t="s">
        <v>29</v>
      </c>
      <c r="P5515" s="11"/>
      <c r="Q5515" s="16" t="s">
        <v>24118</v>
      </c>
      <c r="R5515" s="11" t="s">
        <v>42</v>
      </c>
      <c r="S5515" s="11" t="s">
        <v>24119</v>
      </c>
      <c r="T5515" s="11" t="s">
        <v>24120</v>
      </c>
    </row>
    <row x14ac:dyDescent="0.25" r="5516" customHeight="1" ht="19.5">
      <c r="A5516" s="25">
        <v>45211</v>
      </c>
      <c r="B5516" s="11" t="s">
        <v>24121</v>
      </c>
      <c r="C5516" s="11" t="s">
        <v>5631</v>
      </c>
      <c r="D5516" s="11"/>
      <c r="E5516" s="13" t="s">
        <v>24122</v>
      </c>
      <c r="F5516" s="11" t="s">
        <v>24123</v>
      </c>
      <c r="G5516" s="11" t="s">
        <v>74</v>
      </c>
      <c r="H5516" s="11"/>
      <c r="I5516" s="13" t="s">
        <v>226</v>
      </c>
      <c r="J5516" s="11" t="s">
        <v>24</v>
      </c>
      <c r="K5516" s="11" t="s">
        <v>25</v>
      </c>
      <c r="L5516" s="11" t="s">
        <v>39</v>
      </c>
      <c r="M5516" s="11" t="s">
        <v>149</v>
      </c>
      <c r="N5516" s="11" t="s">
        <v>183</v>
      </c>
      <c r="O5516" s="11" t="s">
        <v>29</v>
      </c>
      <c r="P5516" s="11"/>
      <c r="Q5516" s="16" t="s">
        <v>24124</v>
      </c>
      <c r="R5516" s="11" t="s">
        <v>42</v>
      </c>
      <c r="S5516" s="11" t="s">
        <v>24125</v>
      </c>
      <c r="T5516" s="11" t="s">
        <v>24126</v>
      </c>
    </row>
    <row x14ac:dyDescent="0.25" r="5517" customHeight="1" ht="19.5">
      <c r="A5517" s="25">
        <v>45211</v>
      </c>
      <c r="B5517" s="11" t="s">
        <v>24127</v>
      </c>
      <c r="C5517" s="11" t="s">
        <v>6057</v>
      </c>
      <c r="D5517" s="11"/>
      <c r="E5517" s="13">
        <v>15997587223</v>
      </c>
      <c r="F5517" s="11" t="s">
        <v>24128</v>
      </c>
      <c r="G5517" s="11" t="s">
        <v>23</v>
      </c>
      <c r="H5517" s="11"/>
      <c r="I5517" s="13" t="s">
        <v>68</v>
      </c>
      <c r="J5517" s="11" t="s">
        <v>24</v>
      </c>
      <c r="K5517" s="11" t="s">
        <v>25</v>
      </c>
      <c r="L5517" s="11" t="s">
        <v>39</v>
      </c>
      <c r="M5517" s="11" t="s">
        <v>40</v>
      </c>
      <c r="N5517" s="11" t="s">
        <v>183</v>
      </c>
      <c r="O5517" s="11" t="s">
        <v>29</v>
      </c>
      <c r="P5517" s="11"/>
      <c r="Q5517" s="16" t="s">
        <v>24129</v>
      </c>
      <c r="R5517" s="11" t="s">
        <v>42</v>
      </c>
      <c r="S5517" s="11" t="s">
        <v>24130</v>
      </c>
      <c r="T5517" s="11" t="s">
        <v>24131</v>
      </c>
    </row>
    <row x14ac:dyDescent="0.25" r="5518" customHeight="1" ht="19.5">
      <c r="A5518" s="25">
        <v>45211</v>
      </c>
      <c r="B5518" s="11" t="s">
        <v>24132</v>
      </c>
      <c r="C5518" s="11" t="s">
        <v>5684</v>
      </c>
      <c r="D5518" s="11"/>
      <c r="E5518" s="13">
        <v>18671782621</v>
      </c>
      <c r="F5518" s="11" t="s">
        <v>24133</v>
      </c>
      <c r="G5518" s="11" t="s">
        <v>62</v>
      </c>
      <c r="H5518" s="11"/>
      <c r="I5518" s="13" t="s">
        <v>486</v>
      </c>
      <c r="J5518" s="11" t="s">
        <v>24</v>
      </c>
      <c r="K5518" s="11" t="s">
        <v>25</v>
      </c>
      <c r="L5518" s="11" t="s">
        <v>39</v>
      </c>
      <c r="M5518" s="11" t="s">
        <v>27</v>
      </c>
      <c r="N5518" s="11" t="s">
        <v>183</v>
      </c>
      <c r="O5518" s="11" t="s">
        <v>29</v>
      </c>
      <c r="P5518" s="11"/>
      <c r="Q5518" s="16" t="s">
        <v>24134</v>
      </c>
      <c r="R5518" s="11" t="s">
        <v>42</v>
      </c>
      <c r="S5518" s="11" t="s">
        <v>24135</v>
      </c>
      <c r="T5518" s="11" t="s">
        <v>24136</v>
      </c>
    </row>
    <row x14ac:dyDescent="0.25" r="5519" customHeight="1" ht="19.5">
      <c r="A5519" s="25">
        <v>45211</v>
      </c>
      <c r="B5519" s="11" t="s">
        <v>24137</v>
      </c>
      <c r="C5519" s="11" t="s">
        <v>6057</v>
      </c>
      <c r="D5519" s="11"/>
      <c r="E5519" s="13">
        <v>13227258932</v>
      </c>
      <c r="F5519" s="11" t="s">
        <v>20529</v>
      </c>
      <c r="G5519" s="11" t="s">
        <v>289</v>
      </c>
      <c r="H5519" s="11"/>
      <c r="I5519" s="13" t="s">
        <v>254</v>
      </c>
      <c r="J5519" s="11" t="s">
        <v>24</v>
      </c>
      <c r="K5519" s="11" t="s">
        <v>25</v>
      </c>
      <c r="L5519" s="11" t="s">
        <v>39</v>
      </c>
      <c r="M5519" s="11" t="s">
        <v>27</v>
      </c>
      <c r="N5519" s="11" t="s">
        <v>183</v>
      </c>
      <c r="O5519" s="11" t="s">
        <v>29</v>
      </c>
      <c r="P5519" s="11"/>
      <c r="Q5519" s="16" t="s">
        <v>24138</v>
      </c>
      <c r="R5519" s="11" t="s">
        <v>42</v>
      </c>
      <c r="S5519" s="11" t="s">
        <v>24139</v>
      </c>
      <c r="T5519" s="11" t="s">
        <v>20532</v>
      </c>
    </row>
    <row x14ac:dyDescent="0.25" r="5520" customHeight="1" ht="19.5">
      <c r="A5520" s="25">
        <v>45211</v>
      </c>
      <c r="B5520" s="11" t="s">
        <v>24140</v>
      </c>
      <c r="C5520" s="11" t="s">
        <v>4499</v>
      </c>
      <c r="D5520" s="11"/>
      <c r="E5520" s="13">
        <v>15572768603</v>
      </c>
      <c r="F5520" s="11" t="s">
        <v>24141</v>
      </c>
      <c r="G5520" s="11" t="s">
        <v>48</v>
      </c>
      <c r="H5520" s="11"/>
      <c r="I5520" s="13" t="s">
        <v>142</v>
      </c>
      <c r="J5520" s="11" t="s">
        <v>24</v>
      </c>
      <c r="K5520" s="11" t="s">
        <v>25</v>
      </c>
      <c r="L5520" s="11" t="s">
        <v>39</v>
      </c>
      <c r="M5520" s="11" t="s">
        <v>27</v>
      </c>
      <c r="N5520" s="11" t="s">
        <v>183</v>
      </c>
      <c r="O5520" s="11" t="s">
        <v>29</v>
      </c>
      <c r="P5520" s="11"/>
      <c r="Q5520" s="16" t="s">
        <v>24142</v>
      </c>
      <c r="R5520" s="11" t="s">
        <v>42</v>
      </c>
      <c r="S5520" s="11" t="s">
        <v>24143</v>
      </c>
      <c r="T5520" s="11" t="s">
        <v>24144</v>
      </c>
    </row>
    <row x14ac:dyDescent="0.25" r="5521" customHeight="1" ht="19.5">
      <c r="A5521" s="25">
        <v>45211</v>
      </c>
      <c r="B5521" s="11" t="s">
        <v>24145</v>
      </c>
      <c r="C5521" s="11" t="s">
        <v>660</v>
      </c>
      <c r="D5521" s="11"/>
      <c r="E5521" s="13" t="s">
        <v>24146</v>
      </c>
      <c r="F5521" s="11" t="s">
        <v>9728</v>
      </c>
      <c r="G5521" s="11" t="s">
        <v>74</v>
      </c>
      <c r="H5521" s="11"/>
      <c r="I5521" s="13" t="s">
        <v>352</v>
      </c>
      <c r="J5521" s="11" t="s">
        <v>24</v>
      </c>
      <c r="K5521" s="11" t="s">
        <v>25</v>
      </c>
      <c r="L5521" s="11" t="s">
        <v>39</v>
      </c>
      <c r="M5521" s="11" t="s">
        <v>149</v>
      </c>
      <c r="N5521" s="11" t="s">
        <v>624</v>
      </c>
      <c r="O5521" s="11" t="s">
        <v>29</v>
      </c>
      <c r="P5521" s="11"/>
      <c r="Q5521" s="16" t="s">
        <v>24147</v>
      </c>
      <c r="R5521" s="11" t="s">
        <v>42</v>
      </c>
      <c r="S5521" s="11" t="s">
        <v>24148</v>
      </c>
      <c r="T5521" s="11" t="s">
        <v>24149</v>
      </c>
    </row>
    <row x14ac:dyDescent="0.25" r="5522" customHeight="1" ht="19.5">
      <c r="A5522" s="25">
        <v>45211</v>
      </c>
      <c r="B5522" s="11" t="s">
        <v>24150</v>
      </c>
      <c r="C5522" s="11" t="s">
        <v>46</v>
      </c>
      <c r="D5522" s="11"/>
      <c r="E5522" s="13">
        <v>18671794909</v>
      </c>
      <c r="F5522" s="11" t="s">
        <v>24151</v>
      </c>
      <c r="G5522" s="11" t="s">
        <v>37</v>
      </c>
      <c r="H5522" s="11"/>
      <c r="I5522" s="13" t="s">
        <v>796</v>
      </c>
      <c r="J5522" s="11" t="s">
        <v>24</v>
      </c>
      <c r="K5522" s="11" t="s">
        <v>25</v>
      </c>
      <c r="L5522" s="11" t="s">
        <v>39</v>
      </c>
      <c r="M5522" s="11" t="s">
        <v>40</v>
      </c>
      <c r="N5522" s="11" t="s">
        <v>28</v>
      </c>
      <c r="O5522" s="11" t="s">
        <v>29</v>
      </c>
      <c r="P5522" s="11"/>
      <c r="Q5522" s="16" t="s">
        <v>24152</v>
      </c>
      <c r="R5522" s="11" t="s">
        <v>51</v>
      </c>
      <c r="S5522" s="11" t="s">
        <v>24153</v>
      </c>
      <c r="T5522" s="11"/>
    </row>
    <row x14ac:dyDescent="0.25" r="5523" customHeight="1" ht="19.5">
      <c r="A5523" s="25">
        <v>45211</v>
      </c>
      <c r="B5523" s="11" t="s">
        <v>24154</v>
      </c>
      <c r="C5523" s="11" t="s">
        <v>46</v>
      </c>
      <c r="D5523" s="11"/>
      <c r="E5523" s="13">
        <v>13197335340</v>
      </c>
      <c r="F5523" s="11" t="s">
        <v>24155</v>
      </c>
      <c r="G5523" s="11" t="s">
        <v>37</v>
      </c>
      <c r="H5523" s="11"/>
      <c r="I5523" s="13" t="s">
        <v>290</v>
      </c>
      <c r="J5523" s="11" t="s">
        <v>24</v>
      </c>
      <c r="K5523" s="11" t="s">
        <v>25</v>
      </c>
      <c r="L5523" s="11" t="s">
        <v>39</v>
      </c>
      <c r="M5523" s="11" t="s">
        <v>27</v>
      </c>
      <c r="N5523" s="11" t="s">
        <v>28</v>
      </c>
      <c r="O5523" s="11" t="s">
        <v>29</v>
      </c>
      <c r="P5523" s="11"/>
      <c r="Q5523" s="16" t="s">
        <v>24156</v>
      </c>
      <c r="R5523" s="11" t="s">
        <v>51</v>
      </c>
      <c r="S5523" s="11" t="s">
        <v>24157</v>
      </c>
      <c r="T5523" s="11"/>
    </row>
    <row x14ac:dyDescent="0.25" r="5524" customHeight="1" ht="19.5">
      <c r="A5524" s="25">
        <v>45211</v>
      </c>
      <c r="B5524" s="11" t="s">
        <v>24158</v>
      </c>
      <c r="C5524" s="11" t="s">
        <v>108</v>
      </c>
      <c r="D5524" s="11"/>
      <c r="E5524" s="13">
        <v>13227293196</v>
      </c>
      <c r="F5524" s="11" t="s">
        <v>24159</v>
      </c>
      <c r="G5524" s="11" t="s">
        <v>115</v>
      </c>
      <c r="H5524" s="11"/>
      <c r="I5524" s="13" t="s">
        <v>182</v>
      </c>
      <c r="J5524" s="11" t="s">
        <v>24</v>
      </c>
      <c r="K5524" s="11" t="s">
        <v>25</v>
      </c>
      <c r="L5524" s="11" t="s">
        <v>39</v>
      </c>
      <c r="M5524" s="11" t="s">
        <v>27</v>
      </c>
      <c r="N5524" s="11" t="s">
        <v>28</v>
      </c>
      <c r="O5524" s="11" t="s">
        <v>29</v>
      </c>
      <c r="P5524" s="11"/>
      <c r="Q5524" s="16" t="s">
        <v>24160</v>
      </c>
      <c r="R5524" s="11" t="s">
        <v>51</v>
      </c>
      <c r="S5524" s="11" t="s">
        <v>24161</v>
      </c>
      <c r="T5524" s="11"/>
    </row>
    <row x14ac:dyDescent="0.25" r="5525" customHeight="1" ht="19.5">
      <c r="A5525" s="25">
        <v>45211</v>
      </c>
      <c r="B5525" s="11" t="s">
        <v>24162</v>
      </c>
      <c r="C5525" s="11" t="s">
        <v>108</v>
      </c>
      <c r="D5525" s="11"/>
      <c r="E5525" s="13">
        <v>13277233526</v>
      </c>
      <c r="F5525" s="11" t="s">
        <v>20409</v>
      </c>
      <c r="G5525" s="11" t="s">
        <v>23</v>
      </c>
      <c r="H5525" s="11"/>
      <c r="I5525" s="13" t="s">
        <v>154</v>
      </c>
      <c r="J5525" s="11" t="s">
        <v>24</v>
      </c>
      <c r="K5525" s="11" t="s">
        <v>25</v>
      </c>
      <c r="L5525" s="11" t="s">
        <v>39</v>
      </c>
      <c r="M5525" s="11" t="s">
        <v>27</v>
      </c>
      <c r="N5525" s="11" t="s">
        <v>28</v>
      </c>
      <c r="O5525" s="11" t="s">
        <v>29</v>
      </c>
      <c r="P5525" s="11"/>
      <c r="Q5525" s="16" t="s">
        <v>24163</v>
      </c>
      <c r="R5525" s="11" t="s">
        <v>51</v>
      </c>
      <c r="S5525" s="11" t="s">
        <v>24164</v>
      </c>
      <c r="T5525" s="11"/>
    </row>
    <row x14ac:dyDescent="0.25" r="5526" customHeight="1" ht="19.5">
      <c r="A5526" s="25">
        <v>45211</v>
      </c>
      <c r="B5526" s="11" t="s">
        <v>24165</v>
      </c>
      <c r="C5526" s="11" t="s">
        <v>108</v>
      </c>
      <c r="D5526" s="11"/>
      <c r="E5526" s="13">
        <v>15549288136</v>
      </c>
      <c r="F5526" s="11" t="s">
        <v>24166</v>
      </c>
      <c r="G5526" s="11" t="s">
        <v>115</v>
      </c>
      <c r="H5526" s="11"/>
      <c r="I5526" s="13" t="s">
        <v>254</v>
      </c>
      <c r="J5526" s="11" t="s">
        <v>24</v>
      </c>
      <c r="K5526" s="11" t="s">
        <v>25</v>
      </c>
      <c r="L5526" s="11" t="s">
        <v>39</v>
      </c>
      <c r="M5526" s="11" t="s">
        <v>27</v>
      </c>
      <c r="N5526" s="11" t="s">
        <v>28</v>
      </c>
      <c r="O5526" s="11" t="s">
        <v>29</v>
      </c>
      <c r="P5526" s="11"/>
      <c r="Q5526" s="16" t="s">
        <v>24167</v>
      </c>
      <c r="R5526" s="11" t="s">
        <v>51</v>
      </c>
      <c r="S5526" s="11" t="s">
        <v>24168</v>
      </c>
      <c r="T5526" s="11"/>
    </row>
    <row x14ac:dyDescent="0.25" r="5527" customHeight="1" ht="19.5">
      <c r="A5527" s="25">
        <v>45211</v>
      </c>
      <c r="B5527" s="11" t="s">
        <v>24169</v>
      </c>
      <c r="C5527" s="11" t="s">
        <v>46</v>
      </c>
      <c r="D5527" s="11"/>
      <c r="E5527" s="13">
        <v>15671038693</v>
      </c>
      <c r="F5527" s="11" t="s">
        <v>24170</v>
      </c>
      <c r="G5527" s="11" t="s">
        <v>289</v>
      </c>
      <c r="H5527" s="11"/>
      <c r="I5527" s="13" t="s">
        <v>254</v>
      </c>
      <c r="J5527" s="11" t="s">
        <v>24</v>
      </c>
      <c r="K5527" s="11" t="s">
        <v>25</v>
      </c>
      <c r="L5527" s="11" t="s">
        <v>39</v>
      </c>
      <c r="M5527" s="11" t="s">
        <v>40</v>
      </c>
      <c r="N5527" s="11" t="s">
        <v>28</v>
      </c>
      <c r="O5527" s="11" t="s">
        <v>29</v>
      </c>
      <c r="P5527" s="11"/>
      <c r="Q5527" s="16" t="s">
        <v>24171</v>
      </c>
      <c r="R5527" s="11" t="s">
        <v>51</v>
      </c>
      <c r="S5527" s="11" t="s">
        <v>24172</v>
      </c>
      <c r="T5527" s="11"/>
    </row>
    <row x14ac:dyDescent="0.25" r="5528" customHeight="1" ht="19.5">
      <c r="A5528" s="25">
        <v>45211</v>
      </c>
      <c r="B5528" s="11" t="s">
        <v>24173</v>
      </c>
      <c r="C5528" s="11" t="s">
        <v>108</v>
      </c>
      <c r="D5528" s="11"/>
      <c r="E5528" s="13">
        <v>13207224216</v>
      </c>
      <c r="F5528" s="11" t="s">
        <v>24174</v>
      </c>
      <c r="G5528" s="11" t="s">
        <v>115</v>
      </c>
      <c r="H5528" s="11"/>
      <c r="I5528" s="13" t="s">
        <v>254</v>
      </c>
      <c r="J5528" s="11" t="s">
        <v>24</v>
      </c>
      <c r="K5528" s="11" t="s">
        <v>25</v>
      </c>
      <c r="L5528" s="11" t="s">
        <v>39</v>
      </c>
      <c r="M5528" s="11" t="s">
        <v>27</v>
      </c>
      <c r="N5528" s="11" t="s">
        <v>28</v>
      </c>
      <c r="O5528" s="11" t="s">
        <v>29</v>
      </c>
      <c r="P5528" s="11"/>
      <c r="Q5528" s="16" t="s">
        <v>23617</v>
      </c>
      <c r="R5528" s="11" t="s">
        <v>51</v>
      </c>
      <c r="S5528" s="11" t="s">
        <v>24175</v>
      </c>
      <c r="T5528" s="11"/>
    </row>
    <row x14ac:dyDescent="0.25" r="5529" customHeight="1" ht="19.5">
      <c r="A5529" s="25">
        <v>45211</v>
      </c>
      <c r="B5529" s="11" t="s">
        <v>24176</v>
      </c>
      <c r="C5529" s="11" t="s">
        <v>108</v>
      </c>
      <c r="D5529" s="11"/>
      <c r="E5529" s="13">
        <v>16671763679</v>
      </c>
      <c r="F5529" s="11" t="s">
        <v>24177</v>
      </c>
      <c r="G5529" s="11" t="s">
        <v>48</v>
      </c>
      <c r="H5529" s="11"/>
      <c r="I5529" s="13" t="s">
        <v>226</v>
      </c>
      <c r="J5529" s="11" t="s">
        <v>24</v>
      </c>
      <c r="K5529" s="11" t="s">
        <v>25</v>
      </c>
      <c r="L5529" s="11" t="s">
        <v>39</v>
      </c>
      <c r="M5529" s="11" t="s">
        <v>27</v>
      </c>
      <c r="N5529" s="11" t="s">
        <v>28</v>
      </c>
      <c r="O5529" s="11" t="s">
        <v>29</v>
      </c>
      <c r="P5529" s="11"/>
      <c r="Q5529" s="16" t="s">
        <v>24178</v>
      </c>
      <c r="R5529" s="11" t="s">
        <v>51</v>
      </c>
      <c r="S5529" s="11" t="s">
        <v>24179</v>
      </c>
      <c r="T5529" s="11"/>
    </row>
    <row x14ac:dyDescent="0.25" r="5530" customHeight="1" ht="19.5">
      <c r="A5530" s="25">
        <v>45211</v>
      </c>
      <c r="B5530" s="11" t="s">
        <v>24180</v>
      </c>
      <c r="C5530" s="11" t="s">
        <v>108</v>
      </c>
      <c r="D5530" s="11"/>
      <c r="E5530" s="13">
        <v>15608603164</v>
      </c>
      <c r="F5530" s="11" t="s">
        <v>24181</v>
      </c>
      <c r="G5530" s="11" t="s">
        <v>115</v>
      </c>
      <c r="H5530" s="11" t="s">
        <v>98</v>
      </c>
      <c r="I5530" s="13" t="s">
        <v>131</v>
      </c>
      <c r="J5530" s="11" t="s">
        <v>24</v>
      </c>
      <c r="K5530" s="11" t="s">
        <v>25</v>
      </c>
      <c r="L5530" s="11" t="s">
        <v>39</v>
      </c>
      <c r="M5530" s="11" t="s">
        <v>27</v>
      </c>
      <c r="N5530" s="11" t="s">
        <v>28</v>
      </c>
      <c r="O5530" s="11" t="s">
        <v>29</v>
      </c>
      <c r="P5530" s="11"/>
      <c r="Q5530" s="16" t="s">
        <v>24182</v>
      </c>
      <c r="R5530" s="11" t="s">
        <v>51</v>
      </c>
      <c r="S5530" s="17" t="s">
        <v>24183</v>
      </c>
      <c r="T5530" s="11"/>
    </row>
    <row x14ac:dyDescent="0.25" r="5531" customHeight="1" ht="19.5">
      <c r="A5531" s="25">
        <v>45211</v>
      </c>
      <c r="B5531" s="11" t="s">
        <v>24184</v>
      </c>
      <c r="C5531" s="11" t="s">
        <v>108</v>
      </c>
      <c r="D5531" s="11"/>
      <c r="E5531" s="13">
        <v>13040986330</v>
      </c>
      <c r="F5531" s="11" t="s">
        <v>24185</v>
      </c>
      <c r="G5531" s="11" t="s">
        <v>23</v>
      </c>
      <c r="H5531" s="11"/>
      <c r="I5531" s="13" t="s">
        <v>381</v>
      </c>
      <c r="J5531" s="11" t="s">
        <v>24</v>
      </c>
      <c r="K5531" s="11" t="s">
        <v>25</v>
      </c>
      <c r="L5531" s="11" t="s">
        <v>39</v>
      </c>
      <c r="M5531" s="11" t="s">
        <v>27</v>
      </c>
      <c r="N5531" s="11" t="s">
        <v>28</v>
      </c>
      <c r="O5531" s="11" t="s">
        <v>29</v>
      </c>
      <c r="P5531" s="11"/>
      <c r="Q5531" s="16" t="s">
        <v>24186</v>
      </c>
      <c r="R5531" s="11" t="s">
        <v>51</v>
      </c>
      <c r="S5531" s="11" t="s">
        <v>24187</v>
      </c>
      <c r="T5531" s="11"/>
    </row>
    <row x14ac:dyDescent="0.25" r="5532" customHeight="1" ht="19.5">
      <c r="A5532" s="25">
        <v>45211</v>
      </c>
      <c r="B5532" s="11" t="s">
        <v>24188</v>
      </c>
      <c r="C5532" s="11" t="s">
        <v>108</v>
      </c>
      <c r="D5532" s="11"/>
      <c r="E5532" s="13">
        <v>15587909597</v>
      </c>
      <c r="F5532" s="11" t="s">
        <v>24189</v>
      </c>
      <c r="G5532" s="11" t="s">
        <v>115</v>
      </c>
      <c r="H5532" s="11"/>
      <c r="I5532" s="13" t="s">
        <v>259</v>
      </c>
      <c r="J5532" s="11" t="s">
        <v>24</v>
      </c>
      <c r="K5532" s="11" t="s">
        <v>25</v>
      </c>
      <c r="L5532" s="11" t="s">
        <v>39</v>
      </c>
      <c r="M5532" s="11" t="s">
        <v>27</v>
      </c>
      <c r="N5532" s="11" t="s">
        <v>28</v>
      </c>
      <c r="O5532" s="11" t="s">
        <v>29</v>
      </c>
      <c r="P5532" s="11"/>
      <c r="Q5532" s="16" t="s">
        <v>24190</v>
      </c>
      <c r="R5532" s="11" t="s">
        <v>51</v>
      </c>
      <c r="S5532" s="11" t="s">
        <v>24191</v>
      </c>
      <c r="T5532" s="11"/>
    </row>
    <row x14ac:dyDescent="0.25" r="5533" customHeight="1" ht="19.5">
      <c r="A5533" s="25">
        <v>45211</v>
      </c>
      <c r="B5533" s="11" t="s">
        <v>24192</v>
      </c>
      <c r="C5533" s="11" t="s">
        <v>108</v>
      </c>
      <c r="D5533" s="11"/>
      <c r="E5533" s="13">
        <v>18672098711</v>
      </c>
      <c r="F5533" s="11" t="s">
        <v>24193</v>
      </c>
      <c r="G5533" s="11" t="s">
        <v>62</v>
      </c>
      <c r="H5533" s="11"/>
      <c r="I5533" s="13" t="s">
        <v>93</v>
      </c>
      <c r="J5533" s="11" t="s">
        <v>24</v>
      </c>
      <c r="K5533" s="11" t="s">
        <v>25</v>
      </c>
      <c r="L5533" s="11" t="s">
        <v>39</v>
      </c>
      <c r="M5533" s="11" t="s">
        <v>40</v>
      </c>
      <c r="N5533" s="11" t="s">
        <v>28</v>
      </c>
      <c r="O5533" s="11" t="s">
        <v>29</v>
      </c>
      <c r="P5533" s="11"/>
      <c r="Q5533" s="16" t="s">
        <v>24194</v>
      </c>
      <c r="R5533" s="11" t="s">
        <v>51</v>
      </c>
      <c r="S5533" s="11" t="s">
        <v>24195</v>
      </c>
      <c r="T5533" s="11"/>
    </row>
    <row x14ac:dyDescent="0.25" r="5534" customHeight="1" ht="19.5">
      <c r="A5534" s="25">
        <v>45211</v>
      </c>
      <c r="B5534" s="11" t="s">
        <v>24196</v>
      </c>
      <c r="C5534" s="11" t="s">
        <v>974</v>
      </c>
      <c r="D5534" s="11"/>
      <c r="E5534" s="13">
        <v>13277172576</v>
      </c>
      <c r="F5534" s="11" t="s">
        <v>24197</v>
      </c>
      <c r="G5534" s="11" t="s">
        <v>48</v>
      </c>
      <c r="H5534" s="11"/>
      <c r="I5534" s="13">
        <v>10015</v>
      </c>
      <c r="J5534" s="11" t="s">
        <v>24</v>
      </c>
      <c r="K5534" s="11" t="s">
        <v>25</v>
      </c>
      <c r="L5534" s="11" t="s">
        <v>26</v>
      </c>
      <c r="M5534" s="11" t="s">
        <v>27</v>
      </c>
      <c r="N5534" s="11" t="s">
        <v>28</v>
      </c>
      <c r="O5534" s="11" t="s">
        <v>29</v>
      </c>
      <c r="P5534" s="11"/>
      <c r="Q5534" s="16" t="s">
        <v>24198</v>
      </c>
      <c r="R5534" s="11" t="s">
        <v>31</v>
      </c>
      <c r="S5534" s="17" t="s">
        <v>24199</v>
      </c>
      <c r="T5534" s="11"/>
    </row>
    <row x14ac:dyDescent="0.25" r="5535" customHeight="1" ht="19.5">
      <c r="A5535" s="25">
        <v>45211</v>
      </c>
      <c r="B5535" s="11" t="s">
        <v>24200</v>
      </c>
      <c r="C5535" s="11" t="s">
        <v>239</v>
      </c>
      <c r="D5535" s="11"/>
      <c r="E5535" s="13">
        <v>15549374265</v>
      </c>
      <c r="F5535" s="11" t="s">
        <v>24201</v>
      </c>
      <c r="G5535" s="11" t="s">
        <v>115</v>
      </c>
      <c r="H5535" s="11"/>
      <c r="I5535" s="13" t="s">
        <v>259</v>
      </c>
      <c r="J5535" s="11" t="s">
        <v>24</v>
      </c>
      <c r="K5535" s="11" t="s">
        <v>25</v>
      </c>
      <c r="L5535" s="11" t="s">
        <v>39</v>
      </c>
      <c r="M5535" s="11" t="s">
        <v>27</v>
      </c>
      <c r="N5535" s="11" t="s">
        <v>183</v>
      </c>
      <c r="O5535" s="11" t="s">
        <v>29</v>
      </c>
      <c r="P5535" s="11"/>
      <c r="Q5535" s="16" t="s">
        <v>24202</v>
      </c>
      <c r="R5535" s="11" t="s">
        <v>51</v>
      </c>
      <c r="S5535" s="11" t="s">
        <v>24203</v>
      </c>
      <c r="T5535" s="11"/>
    </row>
    <row x14ac:dyDescent="0.25" r="5536" customHeight="1" ht="19.5">
      <c r="A5536" s="25">
        <v>45211</v>
      </c>
      <c r="B5536" s="11" t="s">
        <v>24204</v>
      </c>
      <c r="C5536" s="11" t="s">
        <v>180</v>
      </c>
      <c r="D5536" s="11"/>
      <c r="E5536" s="13">
        <v>13032709972</v>
      </c>
      <c r="F5536" s="11" t="s">
        <v>24205</v>
      </c>
      <c r="G5536" s="11" t="s">
        <v>115</v>
      </c>
      <c r="H5536" s="11"/>
      <c r="I5536" s="13" t="s">
        <v>259</v>
      </c>
      <c r="J5536" s="11" t="s">
        <v>24</v>
      </c>
      <c r="K5536" s="11" t="s">
        <v>25</v>
      </c>
      <c r="L5536" s="11" t="s">
        <v>39</v>
      </c>
      <c r="M5536" s="11" t="s">
        <v>27</v>
      </c>
      <c r="N5536" s="11" t="s">
        <v>183</v>
      </c>
      <c r="O5536" s="11" t="s">
        <v>29</v>
      </c>
      <c r="P5536" s="11"/>
      <c r="Q5536" s="16" t="s">
        <v>24206</v>
      </c>
      <c r="R5536" s="11" t="s">
        <v>51</v>
      </c>
      <c r="S5536" s="11" t="s">
        <v>24207</v>
      </c>
      <c r="T5536" s="11"/>
    </row>
    <row x14ac:dyDescent="0.25" r="5537" customHeight="1" ht="19.5">
      <c r="A5537" s="25">
        <v>45211</v>
      </c>
      <c r="B5537" s="11" t="s">
        <v>24208</v>
      </c>
      <c r="C5537" s="11" t="s">
        <v>239</v>
      </c>
      <c r="D5537" s="11"/>
      <c r="E5537" s="13">
        <v>13094180275</v>
      </c>
      <c r="F5537" s="11" t="s">
        <v>24209</v>
      </c>
      <c r="G5537" s="11" t="s">
        <v>289</v>
      </c>
      <c r="H5537" s="11" t="s">
        <v>98</v>
      </c>
      <c r="I5537" s="13" t="s">
        <v>254</v>
      </c>
      <c r="J5537" s="11" t="s">
        <v>24</v>
      </c>
      <c r="K5537" s="11" t="s">
        <v>25</v>
      </c>
      <c r="L5537" s="11" t="s">
        <v>39</v>
      </c>
      <c r="M5537" s="11" t="s">
        <v>27</v>
      </c>
      <c r="N5537" s="11" t="s">
        <v>183</v>
      </c>
      <c r="O5537" s="11" t="s">
        <v>29</v>
      </c>
      <c r="P5537" s="11"/>
      <c r="Q5537" s="16" t="s">
        <v>24210</v>
      </c>
      <c r="R5537" s="11" t="s">
        <v>51</v>
      </c>
      <c r="S5537" s="11" t="s">
        <v>24211</v>
      </c>
      <c r="T5537" s="11"/>
    </row>
    <row x14ac:dyDescent="0.25" r="5538" customHeight="1" ht="19.5">
      <c r="A5538" s="25">
        <v>45211</v>
      </c>
      <c r="B5538" s="11" t="s">
        <v>24212</v>
      </c>
      <c r="C5538" s="11" t="s">
        <v>180</v>
      </c>
      <c r="D5538" s="11"/>
      <c r="E5538" s="13">
        <v>13094167972</v>
      </c>
      <c r="F5538" s="11" t="s">
        <v>2103</v>
      </c>
      <c r="G5538" s="11" t="s">
        <v>289</v>
      </c>
      <c r="H5538" s="11"/>
      <c r="I5538" s="13" t="s">
        <v>328</v>
      </c>
      <c r="J5538" s="11" t="s">
        <v>24</v>
      </c>
      <c r="K5538" s="11" t="s">
        <v>25</v>
      </c>
      <c r="L5538" s="11" t="s">
        <v>39</v>
      </c>
      <c r="M5538" s="11" t="s">
        <v>40</v>
      </c>
      <c r="N5538" s="11" t="s">
        <v>183</v>
      </c>
      <c r="O5538" s="11" t="s">
        <v>29</v>
      </c>
      <c r="P5538" s="11"/>
      <c r="Q5538" s="16" t="s">
        <v>24213</v>
      </c>
      <c r="R5538" s="11" t="s">
        <v>51</v>
      </c>
      <c r="S5538" s="17" t="s">
        <v>24214</v>
      </c>
      <c r="T5538" s="11"/>
    </row>
    <row x14ac:dyDescent="0.25" r="5539" customHeight="1" ht="19.5">
      <c r="A5539" s="25">
        <v>45211</v>
      </c>
      <c r="B5539" s="11" t="s">
        <v>24215</v>
      </c>
      <c r="C5539" s="11" t="s">
        <v>180</v>
      </c>
      <c r="D5539" s="11"/>
      <c r="E5539" s="13">
        <v>13098415279</v>
      </c>
      <c r="F5539" s="11" t="s">
        <v>24216</v>
      </c>
      <c r="G5539" s="11" t="s">
        <v>115</v>
      </c>
      <c r="H5539" s="11" t="s">
        <v>98</v>
      </c>
      <c r="I5539" s="13" t="s">
        <v>1024</v>
      </c>
      <c r="J5539" s="11" t="s">
        <v>24</v>
      </c>
      <c r="K5539" s="11" t="s">
        <v>25</v>
      </c>
      <c r="L5539" s="11" t="s">
        <v>39</v>
      </c>
      <c r="M5539" s="11" t="s">
        <v>27</v>
      </c>
      <c r="N5539" s="11" t="s">
        <v>183</v>
      </c>
      <c r="O5539" s="11" t="s">
        <v>29</v>
      </c>
      <c r="P5539" s="11"/>
      <c r="Q5539" s="16" t="s">
        <v>24217</v>
      </c>
      <c r="R5539" s="11" t="s">
        <v>51</v>
      </c>
      <c r="S5539" s="17" t="s">
        <v>24218</v>
      </c>
      <c r="T5539" s="11"/>
    </row>
    <row x14ac:dyDescent="0.25" r="5540" customHeight="1" ht="19.5">
      <c r="A5540" s="25">
        <v>45211</v>
      </c>
      <c r="B5540" s="11" t="s">
        <v>24219</v>
      </c>
      <c r="C5540" s="11" t="s">
        <v>180</v>
      </c>
      <c r="D5540" s="11"/>
      <c r="E5540" s="13">
        <v>13114465605</v>
      </c>
      <c r="F5540" s="11" t="s">
        <v>24220</v>
      </c>
      <c r="G5540" s="11" t="s">
        <v>289</v>
      </c>
      <c r="H5540" s="11"/>
      <c r="I5540" s="13" t="s">
        <v>486</v>
      </c>
      <c r="J5540" s="11" t="s">
        <v>24</v>
      </c>
      <c r="K5540" s="11" t="s">
        <v>25</v>
      </c>
      <c r="L5540" s="11" t="s">
        <v>39</v>
      </c>
      <c r="M5540" s="11" t="s">
        <v>27</v>
      </c>
      <c r="N5540" s="11" t="s">
        <v>183</v>
      </c>
      <c r="O5540" s="11" t="s">
        <v>29</v>
      </c>
      <c r="P5540" s="11"/>
      <c r="Q5540" s="16" t="s">
        <v>24221</v>
      </c>
      <c r="R5540" s="11" t="s">
        <v>51</v>
      </c>
      <c r="S5540" s="11" t="s">
        <v>24222</v>
      </c>
      <c r="T5540" s="11"/>
    </row>
    <row x14ac:dyDescent="0.25" r="5541" customHeight="1" ht="19.5">
      <c r="A5541" s="25">
        <v>45211</v>
      </c>
      <c r="B5541" s="11" t="s">
        <v>24223</v>
      </c>
      <c r="C5541" s="11" t="s">
        <v>180</v>
      </c>
      <c r="D5541" s="11"/>
      <c r="E5541" s="13">
        <v>13117296592</v>
      </c>
      <c r="F5541" s="11" t="s">
        <v>24224</v>
      </c>
      <c r="G5541" s="11" t="s">
        <v>115</v>
      </c>
      <c r="H5541" s="11"/>
      <c r="I5541" s="13" t="s">
        <v>99</v>
      </c>
      <c r="J5541" s="11" t="s">
        <v>24</v>
      </c>
      <c r="K5541" s="11" t="s">
        <v>25</v>
      </c>
      <c r="L5541" s="11" t="s">
        <v>39</v>
      </c>
      <c r="M5541" s="11" t="s">
        <v>27</v>
      </c>
      <c r="N5541" s="11" t="s">
        <v>183</v>
      </c>
      <c r="O5541" s="11" t="s">
        <v>29</v>
      </c>
      <c r="P5541" s="11"/>
      <c r="Q5541" s="16" t="s">
        <v>24225</v>
      </c>
      <c r="R5541" s="11" t="s">
        <v>51</v>
      </c>
      <c r="S5541" s="11" t="s">
        <v>24226</v>
      </c>
      <c r="T5541" s="11"/>
    </row>
    <row x14ac:dyDescent="0.25" r="5542" customHeight="1" ht="19.5">
      <c r="A5542" s="25">
        <v>45211</v>
      </c>
      <c r="B5542" s="11" t="s">
        <v>24227</v>
      </c>
      <c r="C5542" s="11" t="s">
        <v>239</v>
      </c>
      <c r="D5542" s="11"/>
      <c r="E5542" s="13">
        <v>15572745982</v>
      </c>
      <c r="F5542" s="11" t="s">
        <v>24228</v>
      </c>
      <c r="G5542" s="11" t="s">
        <v>115</v>
      </c>
      <c r="H5542" s="11"/>
      <c r="I5542" s="13" t="s">
        <v>68</v>
      </c>
      <c r="J5542" s="11" t="s">
        <v>24</v>
      </c>
      <c r="K5542" s="11" t="s">
        <v>25</v>
      </c>
      <c r="L5542" s="11" t="s">
        <v>39</v>
      </c>
      <c r="M5542" s="11" t="s">
        <v>27</v>
      </c>
      <c r="N5542" s="11" t="s">
        <v>183</v>
      </c>
      <c r="O5542" s="11" t="s">
        <v>29</v>
      </c>
      <c r="P5542" s="11"/>
      <c r="Q5542" s="16" t="s">
        <v>24229</v>
      </c>
      <c r="R5542" s="11" t="s">
        <v>51</v>
      </c>
      <c r="S5542" s="11" t="s">
        <v>24230</v>
      </c>
      <c r="T5542" s="11"/>
    </row>
    <row x14ac:dyDescent="0.25" r="5543" customHeight="1" ht="19.5">
      <c r="A5543" s="25">
        <v>45211</v>
      </c>
      <c r="B5543" s="11" t="s">
        <v>24231</v>
      </c>
      <c r="C5543" s="11" t="s">
        <v>180</v>
      </c>
      <c r="D5543" s="11"/>
      <c r="E5543" s="13">
        <v>13197311733</v>
      </c>
      <c r="F5543" s="11" t="s">
        <v>24232</v>
      </c>
      <c r="G5543" s="11" t="s">
        <v>115</v>
      </c>
      <c r="H5543" s="11"/>
      <c r="I5543" s="13" t="s">
        <v>272</v>
      </c>
      <c r="J5543" s="11" t="s">
        <v>24</v>
      </c>
      <c r="K5543" s="11" t="s">
        <v>25</v>
      </c>
      <c r="L5543" s="11" t="s">
        <v>39</v>
      </c>
      <c r="M5543" s="11" t="s">
        <v>27</v>
      </c>
      <c r="N5543" s="11" t="s">
        <v>183</v>
      </c>
      <c r="O5543" s="11" t="s">
        <v>29</v>
      </c>
      <c r="P5543" s="11"/>
      <c r="Q5543" s="16" t="s">
        <v>24233</v>
      </c>
      <c r="R5543" s="11" t="s">
        <v>51</v>
      </c>
      <c r="S5543" s="11" t="s">
        <v>24234</v>
      </c>
      <c r="T5543" s="11"/>
    </row>
    <row x14ac:dyDescent="0.25" r="5544" customHeight="1" ht="19.5">
      <c r="A5544" s="25">
        <v>45211</v>
      </c>
      <c r="B5544" s="11" t="s">
        <v>24235</v>
      </c>
      <c r="C5544" s="11" t="s">
        <v>239</v>
      </c>
      <c r="D5544" s="11"/>
      <c r="E5544" s="13">
        <v>18671786731</v>
      </c>
      <c r="F5544" s="11" t="s">
        <v>24236</v>
      </c>
      <c r="G5544" s="11" t="s">
        <v>289</v>
      </c>
      <c r="H5544" s="11"/>
      <c r="I5544" s="13" t="s">
        <v>290</v>
      </c>
      <c r="J5544" s="11" t="s">
        <v>24</v>
      </c>
      <c r="K5544" s="11" t="s">
        <v>25</v>
      </c>
      <c r="L5544" s="11" t="s">
        <v>39</v>
      </c>
      <c r="M5544" s="11" t="s">
        <v>40</v>
      </c>
      <c r="N5544" s="11" t="s">
        <v>183</v>
      </c>
      <c r="O5544" s="11" t="s">
        <v>29</v>
      </c>
      <c r="P5544" s="11"/>
      <c r="Q5544" s="16" t="s">
        <v>24237</v>
      </c>
      <c r="R5544" s="11" t="s">
        <v>51</v>
      </c>
      <c r="S5544" s="11" t="s">
        <v>24238</v>
      </c>
      <c r="T5544" s="11"/>
    </row>
    <row x14ac:dyDescent="0.25" r="5545" customHeight="1" ht="19.5">
      <c r="A5545" s="25">
        <v>45211</v>
      </c>
      <c r="B5545" s="11" t="s">
        <v>24239</v>
      </c>
      <c r="C5545" s="11" t="s">
        <v>239</v>
      </c>
      <c r="D5545" s="11"/>
      <c r="E5545" s="13">
        <v>15671025511</v>
      </c>
      <c r="F5545" s="11" t="s">
        <v>24240</v>
      </c>
      <c r="G5545" s="11" t="s">
        <v>115</v>
      </c>
      <c r="H5545" s="11"/>
      <c r="I5545" s="13" t="s">
        <v>38</v>
      </c>
      <c r="J5545" s="11" t="s">
        <v>24</v>
      </c>
      <c r="K5545" s="11" t="s">
        <v>25</v>
      </c>
      <c r="L5545" s="11" t="s">
        <v>39</v>
      </c>
      <c r="M5545" s="11" t="s">
        <v>27</v>
      </c>
      <c r="N5545" s="11" t="s">
        <v>183</v>
      </c>
      <c r="O5545" s="11" t="s">
        <v>29</v>
      </c>
      <c r="P5545" s="11"/>
      <c r="Q5545" s="16" t="s">
        <v>24241</v>
      </c>
      <c r="R5545" s="11" t="s">
        <v>51</v>
      </c>
      <c r="S5545" s="11" t="s">
        <v>24242</v>
      </c>
      <c r="T5545" s="11"/>
    </row>
    <row x14ac:dyDescent="0.25" r="5546" customHeight="1" ht="19.5">
      <c r="A5546" s="25">
        <v>45211</v>
      </c>
      <c r="B5546" s="11" t="s">
        <v>24243</v>
      </c>
      <c r="C5546" s="11" t="s">
        <v>239</v>
      </c>
      <c r="D5546" s="11"/>
      <c r="E5546" s="13">
        <v>15572799611</v>
      </c>
      <c r="F5546" s="11" t="s">
        <v>24244</v>
      </c>
      <c r="G5546" s="11" t="s">
        <v>62</v>
      </c>
      <c r="H5546" s="11"/>
      <c r="I5546" s="13" t="s">
        <v>8690</v>
      </c>
      <c r="J5546" s="11" t="s">
        <v>24</v>
      </c>
      <c r="K5546" s="11" t="s">
        <v>25</v>
      </c>
      <c r="L5546" s="11" t="s">
        <v>39</v>
      </c>
      <c r="M5546" s="11" t="s">
        <v>40</v>
      </c>
      <c r="N5546" s="11" t="s">
        <v>183</v>
      </c>
      <c r="O5546" s="11" t="s">
        <v>29</v>
      </c>
      <c r="P5546" s="11"/>
      <c r="Q5546" s="16" t="s">
        <v>24245</v>
      </c>
      <c r="R5546" s="11" t="s">
        <v>51</v>
      </c>
      <c r="S5546" s="11" t="s">
        <v>24246</v>
      </c>
      <c r="T5546" s="11"/>
    </row>
    <row x14ac:dyDescent="0.25" r="5547" customHeight="1" ht="19.5">
      <c r="A5547" s="25">
        <v>45211</v>
      </c>
      <c r="B5547" s="11" t="s">
        <v>24247</v>
      </c>
      <c r="C5547" s="11" t="s">
        <v>239</v>
      </c>
      <c r="D5547" s="11"/>
      <c r="E5547" s="13">
        <v>15629358955</v>
      </c>
      <c r="F5547" s="11" t="s">
        <v>24248</v>
      </c>
      <c r="G5547" s="11" t="s">
        <v>115</v>
      </c>
      <c r="H5547" s="11"/>
      <c r="I5547" s="13" t="s">
        <v>290</v>
      </c>
      <c r="J5547" s="11" t="s">
        <v>24</v>
      </c>
      <c r="K5547" s="11" t="s">
        <v>25</v>
      </c>
      <c r="L5547" s="11" t="s">
        <v>39</v>
      </c>
      <c r="M5547" s="11" t="s">
        <v>27</v>
      </c>
      <c r="N5547" s="11" t="s">
        <v>183</v>
      </c>
      <c r="O5547" s="11" t="s">
        <v>29</v>
      </c>
      <c r="P5547" s="11"/>
      <c r="Q5547" s="16" t="s">
        <v>24249</v>
      </c>
      <c r="R5547" s="11" t="s">
        <v>51</v>
      </c>
      <c r="S5547" s="11" t="s">
        <v>24250</v>
      </c>
      <c r="T5547" s="11"/>
    </row>
    <row x14ac:dyDescent="0.25" r="5548" customHeight="1" ht="19.5">
      <c r="A5548" s="25">
        <v>45211</v>
      </c>
      <c r="B5548" s="11" t="s">
        <v>24251</v>
      </c>
      <c r="C5548" s="11" t="s">
        <v>239</v>
      </c>
      <c r="D5548" s="11"/>
      <c r="E5548" s="13">
        <v>15572798933</v>
      </c>
      <c r="F5548" s="11" t="s">
        <v>24252</v>
      </c>
      <c r="G5548" s="11" t="s">
        <v>62</v>
      </c>
      <c r="H5548" s="11"/>
      <c r="I5548" s="13" t="s">
        <v>254</v>
      </c>
      <c r="J5548" s="11" t="s">
        <v>24</v>
      </c>
      <c r="K5548" s="11" t="s">
        <v>25</v>
      </c>
      <c r="L5548" s="11" t="s">
        <v>39</v>
      </c>
      <c r="M5548" s="11" t="s">
        <v>27</v>
      </c>
      <c r="N5548" s="11" t="s">
        <v>183</v>
      </c>
      <c r="O5548" s="11" t="s">
        <v>29</v>
      </c>
      <c r="P5548" s="11"/>
      <c r="Q5548" s="16" t="s">
        <v>24253</v>
      </c>
      <c r="R5548" s="11" t="s">
        <v>51</v>
      </c>
      <c r="S5548" s="11" t="s">
        <v>24254</v>
      </c>
      <c r="T5548" s="11"/>
    </row>
    <row x14ac:dyDescent="0.25" r="5549" customHeight="1" ht="19.5">
      <c r="A5549" s="25">
        <v>45211</v>
      </c>
      <c r="B5549" s="11" t="s">
        <v>24255</v>
      </c>
      <c r="C5549" s="11" t="s">
        <v>180</v>
      </c>
      <c r="D5549" s="11"/>
      <c r="E5549" s="13">
        <v>15572775824</v>
      </c>
      <c r="F5549" s="11" t="s">
        <v>24256</v>
      </c>
      <c r="G5549" s="11" t="s">
        <v>115</v>
      </c>
      <c r="H5549" s="11"/>
      <c r="I5549" s="13" t="s">
        <v>38</v>
      </c>
      <c r="J5549" s="11" t="s">
        <v>24</v>
      </c>
      <c r="K5549" s="11" t="s">
        <v>25</v>
      </c>
      <c r="L5549" s="11" t="s">
        <v>39</v>
      </c>
      <c r="M5549" s="11" t="s">
        <v>27</v>
      </c>
      <c r="N5549" s="11" t="s">
        <v>183</v>
      </c>
      <c r="O5549" s="11" t="s">
        <v>29</v>
      </c>
      <c r="P5549" s="11"/>
      <c r="Q5549" s="16" t="s">
        <v>24257</v>
      </c>
      <c r="R5549" s="11" t="s">
        <v>51</v>
      </c>
      <c r="S5549" s="11" t="s">
        <v>24258</v>
      </c>
      <c r="T5549" s="11"/>
    </row>
    <row x14ac:dyDescent="0.25" r="5550" customHeight="1" ht="19.5">
      <c r="A5550" s="25">
        <v>45211</v>
      </c>
      <c r="B5550" s="11" t="s">
        <v>24259</v>
      </c>
      <c r="C5550" s="11" t="s">
        <v>180</v>
      </c>
      <c r="D5550" s="11"/>
      <c r="E5550" s="13">
        <v>18671722815</v>
      </c>
      <c r="F5550" s="11" t="s">
        <v>24260</v>
      </c>
      <c r="G5550" s="11" t="s">
        <v>115</v>
      </c>
      <c r="H5550" s="11"/>
      <c r="I5550" s="13" t="s">
        <v>2649</v>
      </c>
      <c r="J5550" s="11" t="s">
        <v>24</v>
      </c>
      <c r="K5550" s="11" t="s">
        <v>25</v>
      </c>
      <c r="L5550" s="11" t="s">
        <v>39</v>
      </c>
      <c r="M5550" s="11" t="s">
        <v>27</v>
      </c>
      <c r="N5550" s="11" t="s">
        <v>183</v>
      </c>
      <c r="O5550" s="11" t="s">
        <v>29</v>
      </c>
      <c r="P5550" s="11"/>
      <c r="Q5550" s="16" t="s">
        <v>24261</v>
      </c>
      <c r="R5550" s="11" t="s">
        <v>51</v>
      </c>
      <c r="S5550" s="11" t="s">
        <v>24262</v>
      </c>
      <c r="T5550" s="11"/>
    </row>
    <row x14ac:dyDescent="0.25" r="5551" customHeight="1" ht="19.5">
      <c r="A5551" s="25">
        <v>45211</v>
      </c>
      <c r="B5551" s="11" t="s">
        <v>24263</v>
      </c>
      <c r="C5551" s="11" t="s">
        <v>239</v>
      </c>
      <c r="D5551" s="11"/>
      <c r="E5551" s="13">
        <v>15572735290</v>
      </c>
      <c r="F5551" s="11" t="s">
        <v>24264</v>
      </c>
      <c r="G5551" s="11" t="s">
        <v>62</v>
      </c>
      <c r="H5551" s="11" t="s">
        <v>98</v>
      </c>
      <c r="I5551" s="13" t="s">
        <v>57</v>
      </c>
      <c r="J5551" s="11" t="s">
        <v>24</v>
      </c>
      <c r="K5551" s="11" t="s">
        <v>25</v>
      </c>
      <c r="L5551" s="11" t="s">
        <v>39</v>
      </c>
      <c r="M5551" s="11" t="s">
        <v>27</v>
      </c>
      <c r="N5551" s="11" t="s">
        <v>183</v>
      </c>
      <c r="O5551" s="11" t="s">
        <v>29</v>
      </c>
      <c r="P5551" s="11"/>
      <c r="Q5551" s="16" t="s">
        <v>24265</v>
      </c>
      <c r="R5551" s="11" t="s">
        <v>51</v>
      </c>
      <c r="S5551" s="11" t="s">
        <v>24266</v>
      </c>
      <c r="T5551" s="11"/>
    </row>
    <row x14ac:dyDescent="0.25" r="5552" customHeight="1" ht="19.5">
      <c r="A5552" s="25">
        <v>45211</v>
      </c>
      <c r="B5552" s="11" t="s">
        <v>24267</v>
      </c>
      <c r="C5552" s="11" t="s">
        <v>180</v>
      </c>
      <c r="D5552" s="11"/>
      <c r="E5552" s="13">
        <v>13277398702</v>
      </c>
      <c r="F5552" s="11" t="s">
        <v>24268</v>
      </c>
      <c r="G5552" s="11" t="s">
        <v>37</v>
      </c>
      <c r="H5552" s="11" t="s">
        <v>130</v>
      </c>
      <c r="I5552" s="13" t="s">
        <v>99</v>
      </c>
      <c r="J5552" s="11" t="s">
        <v>24</v>
      </c>
      <c r="K5552" s="11" t="s">
        <v>25</v>
      </c>
      <c r="L5552" s="11" t="s">
        <v>39</v>
      </c>
      <c r="M5552" s="11" t="s">
        <v>27</v>
      </c>
      <c r="N5552" s="11" t="s">
        <v>183</v>
      </c>
      <c r="O5552" s="11" t="s">
        <v>29</v>
      </c>
      <c r="P5552" s="11"/>
      <c r="Q5552" s="16" t="s">
        <v>24269</v>
      </c>
      <c r="R5552" s="11" t="s">
        <v>51</v>
      </c>
      <c r="S5552" s="11" t="s">
        <v>24270</v>
      </c>
      <c r="T5552" s="11"/>
    </row>
    <row x14ac:dyDescent="0.25" r="5553" customHeight="1" ht="19.5">
      <c r="A5553" s="25">
        <v>45211</v>
      </c>
      <c r="B5553" s="11" t="s">
        <v>24271</v>
      </c>
      <c r="C5553" s="11" t="s">
        <v>336</v>
      </c>
      <c r="D5553" s="11"/>
      <c r="E5553" s="13">
        <v>18671753256</v>
      </c>
      <c r="F5553" s="11" t="s">
        <v>24272</v>
      </c>
      <c r="G5553" s="11" t="s">
        <v>62</v>
      </c>
      <c r="H5553" s="11"/>
      <c r="I5553" s="13">
        <v>10015</v>
      </c>
      <c r="J5553" s="11" t="s">
        <v>24</v>
      </c>
      <c r="K5553" s="11" t="s">
        <v>172</v>
      </c>
      <c r="L5553" s="11" t="s">
        <v>26</v>
      </c>
      <c r="M5553" s="11" t="s">
        <v>27</v>
      </c>
      <c r="N5553" s="11" t="s">
        <v>28</v>
      </c>
      <c r="O5553" s="11" t="s">
        <v>29</v>
      </c>
      <c r="P5553" s="11"/>
      <c r="Q5553" s="16" t="s">
        <v>24273</v>
      </c>
      <c r="R5553" s="11" t="s">
        <v>31</v>
      </c>
      <c r="S5553" s="11" t="s">
        <v>24274</v>
      </c>
      <c r="T5553" s="11" t="s">
        <v>24275</v>
      </c>
    </row>
    <row x14ac:dyDescent="0.25" r="5554" customHeight="1" ht="19.5">
      <c r="A5554" s="25">
        <v>45211</v>
      </c>
      <c r="B5554" s="11" t="s">
        <v>24276</v>
      </c>
      <c r="C5554" s="11" t="s">
        <v>7403</v>
      </c>
      <c r="D5554" s="11"/>
      <c r="E5554" s="13">
        <v>13235638292</v>
      </c>
      <c r="F5554" s="11" t="s">
        <v>24277</v>
      </c>
      <c r="G5554" s="11" t="s">
        <v>115</v>
      </c>
      <c r="H5554" s="11" t="s">
        <v>98</v>
      </c>
      <c r="I5554" s="13" t="s">
        <v>615</v>
      </c>
      <c r="J5554" s="11" t="s">
        <v>24</v>
      </c>
      <c r="K5554" s="11" t="s">
        <v>25</v>
      </c>
      <c r="L5554" s="11" t="s">
        <v>39</v>
      </c>
      <c r="M5554" s="11" t="s">
        <v>27</v>
      </c>
      <c r="N5554" s="11" t="s">
        <v>28</v>
      </c>
      <c r="O5554" s="11" t="s">
        <v>29</v>
      </c>
      <c r="P5554" s="11"/>
      <c r="Q5554" s="16" t="s">
        <v>24278</v>
      </c>
      <c r="R5554" s="11" t="s">
        <v>42</v>
      </c>
      <c r="S5554" s="11" t="s">
        <v>24279</v>
      </c>
      <c r="T5554" s="11" t="s">
        <v>24280</v>
      </c>
    </row>
    <row x14ac:dyDescent="0.25" r="5555" customHeight="1" ht="19.5">
      <c r="A5555" s="25">
        <v>45211</v>
      </c>
      <c r="B5555" s="11" t="s">
        <v>24281</v>
      </c>
      <c r="C5555" s="11" t="s">
        <v>545</v>
      </c>
      <c r="D5555" s="11"/>
      <c r="E5555" s="13">
        <v>15549380685</v>
      </c>
      <c r="F5555" s="11" t="s">
        <v>17345</v>
      </c>
      <c r="G5555" s="11" t="s">
        <v>115</v>
      </c>
      <c r="H5555" s="11"/>
      <c r="I5555" s="13" t="s">
        <v>433</v>
      </c>
      <c r="J5555" s="11" t="s">
        <v>24</v>
      </c>
      <c r="K5555" s="11" t="s">
        <v>25</v>
      </c>
      <c r="L5555" s="11" t="s">
        <v>39</v>
      </c>
      <c r="M5555" s="11" t="s">
        <v>27</v>
      </c>
      <c r="N5555" s="11" t="s">
        <v>28</v>
      </c>
      <c r="O5555" s="11" t="s">
        <v>29</v>
      </c>
      <c r="P5555" s="11"/>
      <c r="Q5555" s="16" t="s">
        <v>24282</v>
      </c>
      <c r="R5555" s="11" t="s">
        <v>42</v>
      </c>
      <c r="S5555" s="11" t="s">
        <v>24283</v>
      </c>
      <c r="T5555" s="11" t="s">
        <v>24284</v>
      </c>
    </row>
    <row x14ac:dyDescent="0.25" r="5556" customHeight="1" ht="19.5">
      <c r="A5556" s="25">
        <v>45211</v>
      </c>
      <c r="B5556" s="11" t="s">
        <v>24285</v>
      </c>
      <c r="C5556" s="11" t="s">
        <v>691</v>
      </c>
      <c r="D5556" s="11"/>
      <c r="E5556" s="13">
        <v>18674258222</v>
      </c>
      <c r="F5556" s="11" t="s">
        <v>3627</v>
      </c>
      <c r="G5556" s="11" t="s">
        <v>23</v>
      </c>
      <c r="H5556" s="11"/>
      <c r="I5556" s="13" t="s">
        <v>254</v>
      </c>
      <c r="J5556" s="11" t="s">
        <v>24</v>
      </c>
      <c r="K5556" s="11" t="s">
        <v>25</v>
      </c>
      <c r="L5556" s="11" t="s">
        <v>39</v>
      </c>
      <c r="M5556" s="11" t="s">
        <v>40</v>
      </c>
      <c r="N5556" s="11" t="s">
        <v>28</v>
      </c>
      <c r="O5556" s="11" t="s">
        <v>29</v>
      </c>
      <c r="P5556" s="11"/>
      <c r="Q5556" s="16" t="s">
        <v>24286</v>
      </c>
      <c r="R5556" s="11" t="s">
        <v>42</v>
      </c>
      <c r="S5556" s="11" t="s">
        <v>24287</v>
      </c>
      <c r="T5556" s="11" t="s">
        <v>24288</v>
      </c>
    </row>
    <row x14ac:dyDescent="0.25" r="5557" customHeight="1" ht="19.5">
      <c r="A5557" s="25">
        <v>45211</v>
      </c>
      <c r="B5557" s="11" t="s">
        <v>24289</v>
      </c>
      <c r="C5557" s="11" t="s">
        <v>1011</v>
      </c>
      <c r="D5557" s="11"/>
      <c r="E5557" s="13">
        <v>17771299999</v>
      </c>
      <c r="F5557" s="11"/>
      <c r="G5557" s="11"/>
      <c r="H5557" s="11"/>
      <c r="I5557" s="13" t="s">
        <v>3454</v>
      </c>
      <c r="J5557" s="11" t="s">
        <v>24</v>
      </c>
      <c r="K5557" s="11" t="s">
        <v>25</v>
      </c>
      <c r="L5557" s="11" t="s">
        <v>26</v>
      </c>
      <c r="M5557" s="11" t="s">
        <v>27</v>
      </c>
      <c r="N5557" s="11" t="s">
        <v>28</v>
      </c>
      <c r="O5557" s="11" t="s">
        <v>29</v>
      </c>
      <c r="P5557" s="11"/>
      <c r="Q5557" s="16" t="s">
        <v>24290</v>
      </c>
      <c r="R5557" s="11" t="s">
        <v>31</v>
      </c>
      <c r="S5557" s="11" t="s">
        <v>24291</v>
      </c>
      <c r="T5557" s="11" t="s">
        <v>24292</v>
      </c>
    </row>
    <row x14ac:dyDescent="0.25" r="5558" customHeight="1" ht="19.5">
      <c r="A5558" s="25">
        <v>45211</v>
      </c>
      <c r="B5558" s="11" t="s">
        <v>24293</v>
      </c>
      <c r="C5558" s="11" t="s">
        <v>2455</v>
      </c>
      <c r="D5558" s="11"/>
      <c r="E5558" s="13">
        <v>16608601091</v>
      </c>
      <c r="F5558" s="11" t="s">
        <v>23148</v>
      </c>
      <c r="G5558" s="11" t="s">
        <v>115</v>
      </c>
      <c r="H5558" s="11"/>
      <c r="I5558" s="13" t="s">
        <v>2649</v>
      </c>
      <c r="J5558" s="11" t="s">
        <v>24</v>
      </c>
      <c r="K5558" s="11" t="s">
        <v>25</v>
      </c>
      <c r="L5558" s="11" t="s">
        <v>39</v>
      </c>
      <c r="M5558" s="11" t="s">
        <v>27</v>
      </c>
      <c r="N5558" s="11" t="s">
        <v>28</v>
      </c>
      <c r="O5558" s="11" t="s">
        <v>29</v>
      </c>
      <c r="P5558" s="11"/>
      <c r="Q5558" s="16" t="s">
        <v>24294</v>
      </c>
      <c r="R5558" s="11" t="s">
        <v>42</v>
      </c>
      <c r="S5558" s="11" t="s">
        <v>24295</v>
      </c>
      <c r="T5558" s="11" t="s">
        <v>24296</v>
      </c>
    </row>
    <row x14ac:dyDescent="0.25" r="5559" customHeight="1" ht="19.5">
      <c r="A5559" s="25">
        <v>45211</v>
      </c>
      <c r="B5559" s="11" t="s">
        <v>24297</v>
      </c>
      <c r="C5559" s="11" t="s">
        <v>1011</v>
      </c>
      <c r="D5559" s="11"/>
      <c r="E5559" s="13">
        <v>18671724570</v>
      </c>
      <c r="F5559" s="11" t="s">
        <v>24298</v>
      </c>
      <c r="G5559" s="11" t="s">
        <v>23</v>
      </c>
      <c r="H5559" s="11"/>
      <c r="I5559" s="13" t="s">
        <v>381</v>
      </c>
      <c r="J5559" s="11" t="s">
        <v>24</v>
      </c>
      <c r="K5559" s="11" t="s">
        <v>25</v>
      </c>
      <c r="L5559" s="11" t="s">
        <v>39</v>
      </c>
      <c r="M5559" s="11" t="s">
        <v>40</v>
      </c>
      <c r="N5559" s="11" t="s">
        <v>28</v>
      </c>
      <c r="O5559" s="11" t="s">
        <v>29</v>
      </c>
      <c r="P5559" s="11"/>
      <c r="Q5559" s="16" t="s">
        <v>24299</v>
      </c>
      <c r="R5559" s="11" t="s">
        <v>42</v>
      </c>
      <c r="S5559" s="11" t="s">
        <v>24300</v>
      </c>
      <c r="T5559" s="11" t="s">
        <v>24301</v>
      </c>
    </row>
    <row x14ac:dyDescent="0.25" r="5560" customHeight="1" ht="19.5">
      <c r="A5560" s="25">
        <v>45211</v>
      </c>
      <c r="B5560" s="11" t="s">
        <v>24302</v>
      </c>
      <c r="C5560" s="11" t="s">
        <v>545</v>
      </c>
      <c r="D5560" s="11"/>
      <c r="E5560" s="13">
        <v>15571738172</v>
      </c>
      <c r="F5560" s="11" t="s">
        <v>24303</v>
      </c>
      <c r="G5560" s="11" t="s">
        <v>115</v>
      </c>
      <c r="H5560" s="11"/>
      <c r="I5560" s="13" t="s">
        <v>352</v>
      </c>
      <c r="J5560" s="11" t="s">
        <v>24</v>
      </c>
      <c r="K5560" s="11" t="s">
        <v>25</v>
      </c>
      <c r="L5560" s="11" t="s">
        <v>39</v>
      </c>
      <c r="M5560" s="11" t="s">
        <v>27</v>
      </c>
      <c r="N5560" s="11" t="s">
        <v>28</v>
      </c>
      <c r="O5560" s="11" t="s">
        <v>29</v>
      </c>
      <c r="P5560" s="11"/>
      <c r="Q5560" s="16" t="s">
        <v>24304</v>
      </c>
      <c r="R5560" s="11" t="s">
        <v>42</v>
      </c>
      <c r="S5560" s="11" t="s">
        <v>24305</v>
      </c>
      <c r="T5560" s="11" t="s">
        <v>24306</v>
      </c>
    </row>
    <row x14ac:dyDescent="0.25" r="5561" customHeight="1" ht="19.5">
      <c r="A5561" s="25">
        <v>45211</v>
      </c>
      <c r="B5561" s="11" t="s">
        <v>24307</v>
      </c>
      <c r="C5561" s="11" t="s">
        <v>8341</v>
      </c>
      <c r="D5561" s="11"/>
      <c r="E5561" s="13">
        <v>18571006360</v>
      </c>
      <c r="F5561" s="11" t="s">
        <v>7216</v>
      </c>
      <c r="G5561" s="11" t="s">
        <v>23</v>
      </c>
      <c r="H5561" s="11"/>
      <c r="I5561" s="13" t="s">
        <v>415</v>
      </c>
      <c r="J5561" s="11" t="s">
        <v>24</v>
      </c>
      <c r="K5561" s="11" t="s">
        <v>25</v>
      </c>
      <c r="L5561" s="11" t="s">
        <v>39</v>
      </c>
      <c r="M5561" s="11" t="s">
        <v>40</v>
      </c>
      <c r="N5561" s="11" t="s">
        <v>28</v>
      </c>
      <c r="O5561" s="11" t="s">
        <v>29</v>
      </c>
      <c r="P5561" s="11"/>
      <c r="Q5561" s="16" t="s">
        <v>24308</v>
      </c>
      <c r="R5561" s="11" t="s">
        <v>42</v>
      </c>
      <c r="S5561" s="11" t="s">
        <v>24309</v>
      </c>
      <c r="T5561" s="11" t="s">
        <v>24310</v>
      </c>
    </row>
    <row x14ac:dyDescent="0.25" r="5562" customHeight="1" ht="19.5">
      <c r="A5562" s="25">
        <v>45211</v>
      </c>
      <c r="B5562" s="11" t="s">
        <v>24311</v>
      </c>
      <c r="C5562" s="11" t="s">
        <v>46</v>
      </c>
      <c r="D5562" s="11"/>
      <c r="E5562" s="13">
        <v>13177097088</v>
      </c>
      <c r="F5562" s="11" t="s">
        <v>24312</v>
      </c>
      <c r="G5562" s="11" t="s">
        <v>115</v>
      </c>
      <c r="H5562" s="11" t="s">
        <v>130</v>
      </c>
      <c r="I5562" s="13" t="s">
        <v>75</v>
      </c>
      <c r="J5562" s="11" t="s">
        <v>24</v>
      </c>
      <c r="K5562" s="11" t="s">
        <v>25</v>
      </c>
      <c r="L5562" s="11" t="s">
        <v>39</v>
      </c>
      <c r="M5562" s="11" t="s">
        <v>40</v>
      </c>
      <c r="N5562" s="11" t="s">
        <v>28</v>
      </c>
      <c r="O5562" s="11" t="s">
        <v>29</v>
      </c>
      <c r="P5562" s="11"/>
      <c r="Q5562" s="16" t="s">
        <v>24313</v>
      </c>
      <c r="R5562" s="11" t="s">
        <v>42</v>
      </c>
      <c r="S5562" s="11" t="s">
        <v>24314</v>
      </c>
      <c r="T5562" s="11" t="s">
        <v>24315</v>
      </c>
    </row>
    <row x14ac:dyDescent="0.25" r="5563" customHeight="1" ht="19.5">
      <c r="A5563" s="25">
        <v>45211</v>
      </c>
      <c r="B5563" s="11" t="s">
        <v>24316</v>
      </c>
      <c r="C5563" s="11" t="s">
        <v>5841</v>
      </c>
      <c r="D5563" s="11"/>
      <c r="E5563" s="13">
        <v>13207212332</v>
      </c>
      <c r="F5563" s="11" t="s">
        <v>24317</v>
      </c>
      <c r="G5563" s="11" t="s">
        <v>56</v>
      </c>
      <c r="H5563" s="11"/>
      <c r="I5563" s="13" t="s">
        <v>241</v>
      </c>
      <c r="J5563" s="11" t="s">
        <v>24</v>
      </c>
      <c r="K5563" s="11" t="s">
        <v>69</v>
      </c>
      <c r="L5563" s="11" t="s">
        <v>39</v>
      </c>
      <c r="M5563" s="11" t="s">
        <v>27</v>
      </c>
      <c r="N5563" s="11" t="s">
        <v>28</v>
      </c>
      <c r="O5563" s="11" t="s">
        <v>29</v>
      </c>
      <c r="P5563" s="11"/>
      <c r="Q5563" s="16" t="s">
        <v>24318</v>
      </c>
      <c r="R5563" s="11" t="s">
        <v>42</v>
      </c>
      <c r="S5563" s="11" t="s">
        <v>24319</v>
      </c>
      <c r="T5563" s="11" t="s">
        <v>24320</v>
      </c>
    </row>
    <row x14ac:dyDescent="0.25" r="5564" customHeight="1" ht="19.5">
      <c r="A5564" s="25">
        <v>45211</v>
      </c>
      <c r="B5564" s="11" t="s">
        <v>24321</v>
      </c>
      <c r="C5564" s="11" t="s">
        <v>691</v>
      </c>
      <c r="D5564" s="11"/>
      <c r="E5564" s="13">
        <v>18571016328</v>
      </c>
      <c r="F5564" s="11" t="s">
        <v>24322</v>
      </c>
      <c r="G5564" s="11" t="s">
        <v>37</v>
      </c>
      <c r="H5564" s="11"/>
      <c r="I5564" s="13" t="s">
        <v>398</v>
      </c>
      <c r="J5564" s="11" t="s">
        <v>24</v>
      </c>
      <c r="K5564" s="11" t="s">
        <v>25</v>
      </c>
      <c r="L5564" s="11" t="s">
        <v>39</v>
      </c>
      <c r="M5564" s="11" t="s">
        <v>40</v>
      </c>
      <c r="N5564" s="11" t="s">
        <v>28</v>
      </c>
      <c r="O5564" s="11" t="s">
        <v>29</v>
      </c>
      <c r="P5564" s="11"/>
      <c r="Q5564" s="16" t="s">
        <v>24323</v>
      </c>
      <c r="R5564" s="11" t="s">
        <v>42</v>
      </c>
      <c r="S5564" s="11" t="s">
        <v>24324</v>
      </c>
      <c r="T5564" s="11" t="s">
        <v>24325</v>
      </c>
    </row>
    <row x14ac:dyDescent="0.25" r="5565" customHeight="1" ht="19.5">
      <c r="A5565" s="25">
        <v>45211</v>
      </c>
      <c r="B5565" s="11" t="s">
        <v>24326</v>
      </c>
      <c r="C5565" s="11" t="s">
        <v>545</v>
      </c>
      <c r="D5565" s="11"/>
      <c r="E5565" s="13">
        <v>18671709380</v>
      </c>
      <c r="F5565" s="11" t="s">
        <v>24327</v>
      </c>
      <c r="G5565" s="11" t="s">
        <v>37</v>
      </c>
      <c r="H5565" s="11"/>
      <c r="I5565" s="13" t="s">
        <v>116</v>
      </c>
      <c r="J5565" s="11" t="s">
        <v>24</v>
      </c>
      <c r="K5565" s="11" t="s">
        <v>25</v>
      </c>
      <c r="L5565" s="11" t="s">
        <v>39</v>
      </c>
      <c r="M5565" s="11" t="s">
        <v>27</v>
      </c>
      <c r="N5565" s="11" t="s">
        <v>28</v>
      </c>
      <c r="O5565" s="11" t="s">
        <v>29</v>
      </c>
      <c r="P5565" s="11"/>
      <c r="Q5565" s="16" t="s">
        <v>24328</v>
      </c>
      <c r="R5565" s="11" t="s">
        <v>42</v>
      </c>
      <c r="S5565" s="11" t="s">
        <v>24329</v>
      </c>
      <c r="T5565" s="11" t="s">
        <v>24330</v>
      </c>
    </row>
    <row x14ac:dyDescent="0.25" r="5566" customHeight="1" ht="19.5">
      <c r="A5566" s="25">
        <v>45211</v>
      </c>
      <c r="B5566" s="11" t="s">
        <v>24331</v>
      </c>
      <c r="C5566" s="11" t="s">
        <v>7513</v>
      </c>
      <c r="D5566" s="11"/>
      <c r="E5566" s="13">
        <v>13277235928</v>
      </c>
      <c r="F5566" s="11" t="s">
        <v>24332</v>
      </c>
      <c r="G5566" s="11" t="s">
        <v>74</v>
      </c>
      <c r="H5566" s="11"/>
      <c r="I5566" s="13" t="s">
        <v>272</v>
      </c>
      <c r="J5566" s="11" t="s">
        <v>24</v>
      </c>
      <c r="K5566" s="11" t="s">
        <v>25</v>
      </c>
      <c r="L5566" s="11" t="s">
        <v>39</v>
      </c>
      <c r="M5566" s="11" t="s">
        <v>40</v>
      </c>
      <c r="N5566" s="11" t="s">
        <v>28</v>
      </c>
      <c r="O5566" s="11" t="s">
        <v>29</v>
      </c>
      <c r="P5566" s="11"/>
      <c r="Q5566" s="16" t="s">
        <v>24333</v>
      </c>
      <c r="R5566" s="11" t="s">
        <v>42</v>
      </c>
      <c r="S5566" s="11" t="s">
        <v>24334</v>
      </c>
      <c r="T5566" s="11" t="s">
        <v>24335</v>
      </c>
    </row>
    <row x14ac:dyDescent="0.25" r="5567" customHeight="1" ht="19.5">
      <c r="A5567" s="25">
        <v>45211</v>
      </c>
      <c r="B5567" s="11" t="s">
        <v>24336</v>
      </c>
      <c r="C5567" s="11" t="s">
        <v>8341</v>
      </c>
      <c r="D5567" s="11"/>
      <c r="E5567" s="13">
        <v>18672109163</v>
      </c>
      <c r="F5567" s="11" t="s">
        <v>24337</v>
      </c>
      <c r="G5567" s="11" t="s">
        <v>37</v>
      </c>
      <c r="H5567" s="11" t="s">
        <v>98</v>
      </c>
      <c r="I5567" s="13" t="s">
        <v>2649</v>
      </c>
      <c r="J5567" s="11" t="s">
        <v>24</v>
      </c>
      <c r="K5567" s="11" t="s">
        <v>25</v>
      </c>
      <c r="L5567" s="11" t="s">
        <v>39</v>
      </c>
      <c r="M5567" s="11" t="s">
        <v>27</v>
      </c>
      <c r="N5567" s="11" t="s">
        <v>28</v>
      </c>
      <c r="O5567" s="11" t="s">
        <v>29</v>
      </c>
      <c r="P5567" s="11"/>
      <c r="Q5567" s="16" t="s">
        <v>24338</v>
      </c>
      <c r="R5567" s="11" t="s">
        <v>42</v>
      </c>
      <c r="S5567" s="11" t="s">
        <v>24339</v>
      </c>
      <c r="T5567" s="11" t="s">
        <v>24340</v>
      </c>
    </row>
    <row x14ac:dyDescent="0.25" r="5568" customHeight="1" ht="19.5">
      <c r="A5568" s="25">
        <v>45211</v>
      </c>
      <c r="B5568" s="11" t="s">
        <v>24341</v>
      </c>
      <c r="C5568" s="11" t="s">
        <v>2414</v>
      </c>
      <c r="D5568" s="11"/>
      <c r="E5568" s="13">
        <v>15549305773</v>
      </c>
      <c r="F5568" s="11" t="s">
        <v>24342</v>
      </c>
      <c r="G5568" s="11" t="s">
        <v>74</v>
      </c>
      <c r="H5568" s="11"/>
      <c r="I5568" s="13" t="s">
        <v>486</v>
      </c>
      <c r="J5568" s="11" t="s">
        <v>24</v>
      </c>
      <c r="K5568" s="11" t="s">
        <v>25</v>
      </c>
      <c r="L5568" s="11" t="s">
        <v>39</v>
      </c>
      <c r="M5568" s="11" t="s">
        <v>40</v>
      </c>
      <c r="N5568" s="11" t="s">
        <v>28</v>
      </c>
      <c r="O5568" s="11" t="s">
        <v>29</v>
      </c>
      <c r="P5568" s="11"/>
      <c r="Q5568" s="16" t="s">
        <v>24343</v>
      </c>
      <c r="R5568" s="11" t="s">
        <v>42</v>
      </c>
      <c r="S5568" s="11" t="s">
        <v>24344</v>
      </c>
      <c r="T5568" s="11" t="s">
        <v>24345</v>
      </c>
    </row>
    <row x14ac:dyDescent="0.25" r="5569" customHeight="1" ht="19.5">
      <c r="A5569" s="25">
        <v>45211</v>
      </c>
      <c r="B5569" s="11" t="s">
        <v>24346</v>
      </c>
      <c r="C5569" s="11" t="s">
        <v>711</v>
      </c>
      <c r="D5569" s="11"/>
      <c r="E5569" s="13" t="s">
        <v>24347</v>
      </c>
      <c r="F5569" s="11" t="s">
        <v>24348</v>
      </c>
      <c r="G5569" s="11" t="s">
        <v>74</v>
      </c>
      <c r="H5569" s="11"/>
      <c r="I5569" s="13" t="s">
        <v>148</v>
      </c>
      <c r="J5569" s="11" t="s">
        <v>24</v>
      </c>
      <c r="K5569" s="11" t="s">
        <v>25</v>
      </c>
      <c r="L5569" s="11" t="s">
        <v>39</v>
      </c>
      <c r="M5569" s="11" t="s">
        <v>149</v>
      </c>
      <c r="N5569" s="11" t="s">
        <v>28</v>
      </c>
      <c r="O5569" s="11" t="s">
        <v>29</v>
      </c>
      <c r="P5569" s="11"/>
      <c r="Q5569" s="16" t="s">
        <v>24349</v>
      </c>
      <c r="R5569" s="11" t="s">
        <v>42</v>
      </c>
      <c r="S5569" s="11" t="s">
        <v>24350</v>
      </c>
      <c r="T5569" s="11" t="s">
        <v>24351</v>
      </c>
    </row>
    <row x14ac:dyDescent="0.25" r="5570" customHeight="1" ht="19.5">
      <c r="A5570" s="25">
        <v>45211</v>
      </c>
      <c r="B5570" s="11" t="s">
        <v>24352</v>
      </c>
      <c r="C5570" s="11" t="s">
        <v>5626</v>
      </c>
      <c r="D5570" s="11"/>
      <c r="E5570" s="13">
        <v>15629338673</v>
      </c>
      <c r="F5570" s="11" t="s">
        <v>24353</v>
      </c>
      <c r="G5570" s="11" t="s">
        <v>115</v>
      </c>
      <c r="H5570" s="11"/>
      <c r="I5570" s="13" t="s">
        <v>241</v>
      </c>
      <c r="J5570" s="11" t="s">
        <v>24</v>
      </c>
      <c r="K5570" s="11" t="s">
        <v>25</v>
      </c>
      <c r="L5570" s="11" t="s">
        <v>39</v>
      </c>
      <c r="M5570" s="11" t="s">
        <v>27</v>
      </c>
      <c r="N5570" s="11" t="s">
        <v>28</v>
      </c>
      <c r="O5570" s="11" t="s">
        <v>29</v>
      </c>
      <c r="P5570" s="11"/>
      <c r="Q5570" s="16" t="s">
        <v>24354</v>
      </c>
      <c r="R5570" s="11" t="s">
        <v>42</v>
      </c>
      <c r="S5570" s="11" t="s">
        <v>24355</v>
      </c>
      <c r="T5570" s="11" t="s">
        <v>24356</v>
      </c>
    </row>
    <row x14ac:dyDescent="0.25" r="5571" customHeight="1" ht="19.5">
      <c r="A5571" s="25">
        <v>45211</v>
      </c>
      <c r="B5571" s="11" t="s">
        <v>24357</v>
      </c>
      <c r="C5571" s="11" t="s">
        <v>5626</v>
      </c>
      <c r="D5571" s="11"/>
      <c r="E5571" s="13">
        <v>15549345026</v>
      </c>
      <c r="F5571" s="11" t="s">
        <v>24358</v>
      </c>
      <c r="G5571" s="11" t="s">
        <v>115</v>
      </c>
      <c r="H5571" s="11"/>
      <c r="I5571" s="13" t="s">
        <v>272</v>
      </c>
      <c r="J5571" s="11" t="s">
        <v>24</v>
      </c>
      <c r="K5571" s="11" t="s">
        <v>25</v>
      </c>
      <c r="L5571" s="11" t="s">
        <v>39</v>
      </c>
      <c r="M5571" s="11" t="s">
        <v>27</v>
      </c>
      <c r="N5571" s="11" t="s">
        <v>28</v>
      </c>
      <c r="O5571" s="11" t="s">
        <v>29</v>
      </c>
      <c r="P5571" s="11"/>
      <c r="Q5571" s="16" t="s">
        <v>24359</v>
      </c>
      <c r="R5571" s="11" t="s">
        <v>42</v>
      </c>
      <c r="S5571" s="11" t="s">
        <v>24360</v>
      </c>
      <c r="T5571" s="11" t="s">
        <v>24361</v>
      </c>
    </row>
    <row x14ac:dyDescent="0.25" r="5572" customHeight="1" ht="19.5">
      <c r="A5572" s="25">
        <v>45211</v>
      </c>
      <c r="B5572" s="11" t="s">
        <v>24362</v>
      </c>
      <c r="C5572" s="11" t="s">
        <v>880</v>
      </c>
      <c r="D5572" s="11"/>
      <c r="E5572" s="13">
        <v>15571703867</v>
      </c>
      <c r="F5572" s="11" t="s">
        <v>6309</v>
      </c>
      <c r="G5572" s="11" t="s">
        <v>56</v>
      </c>
      <c r="H5572" s="11" t="s">
        <v>98</v>
      </c>
      <c r="I5572" s="13" t="s">
        <v>254</v>
      </c>
      <c r="J5572" s="11" t="s">
        <v>24</v>
      </c>
      <c r="K5572" s="11" t="s">
        <v>69</v>
      </c>
      <c r="L5572" s="11" t="s">
        <v>39</v>
      </c>
      <c r="M5572" s="11" t="s">
        <v>40</v>
      </c>
      <c r="N5572" s="11" t="s">
        <v>28</v>
      </c>
      <c r="O5572" s="11" t="s">
        <v>29</v>
      </c>
      <c r="P5572" s="11"/>
      <c r="Q5572" s="16" t="s">
        <v>24363</v>
      </c>
      <c r="R5572" s="11" t="s">
        <v>42</v>
      </c>
      <c r="S5572" s="11" t="s">
        <v>24364</v>
      </c>
      <c r="T5572" s="11" t="s">
        <v>24365</v>
      </c>
    </row>
    <row x14ac:dyDescent="0.25" r="5573" customHeight="1" ht="19.5">
      <c r="A5573" s="25">
        <v>45211</v>
      </c>
      <c r="B5573" s="11" t="s">
        <v>24366</v>
      </c>
      <c r="C5573" s="11" t="s">
        <v>545</v>
      </c>
      <c r="D5573" s="11"/>
      <c r="E5573" s="13">
        <v>18671790801</v>
      </c>
      <c r="F5573" s="11" t="s">
        <v>24367</v>
      </c>
      <c r="G5573" s="11" t="s">
        <v>216</v>
      </c>
      <c r="H5573" s="11"/>
      <c r="I5573" s="13" t="s">
        <v>486</v>
      </c>
      <c r="J5573" s="11" t="s">
        <v>24</v>
      </c>
      <c r="K5573" s="11" t="s">
        <v>25</v>
      </c>
      <c r="L5573" s="11" t="s">
        <v>39</v>
      </c>
      <c r="M5573" s="11" t="s">
        <v>40</v>
      </c>
      <c r="N5573" s="11" t="s">
        <v>28</v>
      </c>
      <c r="O5573" s="11" t="s">
        <v>29</v>
      </c>
      <c r="P5573" s="11"/>
      <c r="Q5573" s="16" t="s">
        <v>24368</v>
      </c>
      <c r="R5573" s="11" t="s">
        <v>42</v>
      </c>
      <c r="S5573" s="11" t="s">
        <v>24369</v>
      </c>
      <c r="T5573" s="11" t="s">
        <v>24370</v>
      </c>
    </row>
    <row x14ac:dyDescent="0.25" r="5574" customHeight="1" ht="19.5">
      <c r="A5574" s="25">
        <v>45211</v>
      </c>
      <c r="B5574" s="11" t="s">
        <v>24371</v>
      </c>
      <c r="C5574" s="11" t="s">
        <v>326</v>
      </c>
      <c r="D5574" s="11"/>
      <c r="E5574" s="13">
        <v>13581480119</v>
      </c>
      <c r="F5574" s="11" t="s">
        <v>24372</v>
      </c>
      <c r="G5574" s="11" t="s">
        <v>74</v>
      </c>
      <c r="H5574" s="11"/>
      <c r="I5574" s="13">
        <v>10015</v>
      </c>
      <c r="J5574" s="11" t="s">
        <v>24</v>
      </c>
      <c r="K5574" s="11" t="s">
        <v>25</v>
      </c>
      <c r="L5574" s="11" t="s">
        <v>26</v>
      </c>
      <c r="M5574" s="11" t="s">
        <v>40</v>
      </c>
      <c r="N5574" s="11" t="s">
        <v>28</v>
      </c>
      <c r="O5574" s="11" t="s">
        <v>29</v>
      </c>
      <c r="P5574" s="11"/>
      <c r="Q5574" s="16" t="s">
        <v>24373</v>
      </c>
      <c r="R5574" s="11" t="s">
        <v>31</v>
      </c>
      <c r="S5574" s="11" t="s">
        <v>24374</v>
      </c>
      <c r="T5574" s="11" t="s">
        <v>24375</v>
      </c>
    </row>
    <row x14ac:dyDescent="0.25" r="5575" customHeight="1" ht="19.5">
      <c r="A5575" s="25">
        <v>45211</v>
      </c>
      <c r="B5575" s="11" t="s">
        <v>24376</v>
      </c>
      <c r="C5575" s="11" t="s">
        <v>660</v>
      </c>
      <c r="D5575" s="11"/>
      <c r="E5575" s="13">
        <v>17683711435</v>
      </c>
      <c r="F5575" s="11"/>
      <c r="G5575" s="11"/>
      <c r="H5575" s="11"/>
      <c r="I5575" s="13" t="s">
        <v>486</v>
      </c>
      <c r="J5575" s="11" t="s">
        <v>24</v>
      </c>
      <c r="K5575" s="11" t="s">
        <v>25</v>
      </c>
      <c r="L5575" s="11" t="s">
        <v>39</v>
      </c>
      <c r="M5575" s="11" t="s">
        <v>40</v>
      </c>
      <c r="N5575" s="11" t="s">
        <v>624</v>
      </c>
      <c r="O5575" s="11" t="s">
        <v>29</v>
      </c>
      <c r="P5575" s="11"/>
      <c r="Q5575" s="16" t="s">
        <v>24377</v>
      </c>
      <c r="R5575" s="11" t="s">
        <v>42</v>
      </c>
      <c r="S5575" s="11" t="s">
        <v>24378</v>
      </c>
      <c r="T5575" s="11"/>
    </row>
    <row x14ac:dyDescent="0.25" r="5576" customHeight="1" ht="19.5">
      <c r="A5576" s="25">
        <v>45211</v>
      </c>
      <c r="B5576" s="11" t="s">
        <v>24379</v>
      </c>
      <c r="C5576" s="11" t="s">
        <v>660</v>
      </c>
      <c r="D5576" s="11"/>
      <c r="E5576" s="13">
        <v>15571706938</v>
      </c>
      <c r="F5576" s="11" t="s">
        <v>23820</v>
      </c>
      <c r="G5576" s="11" t="s">
        <v>23</v>
      </c>
      <c r="H5576" s="11"/>
      <c r="I5576" s="13" t="s">
        <v>398</v>
      </c>
      <c r="J5576" s="11" t="s">
        <v>24</v>
      </c>
      <c r="K5576" s="11" t="s">
        <v>25</v>
      </c>
      <c r="L5576" s="11" t="s">
        <v>39</v>
      </c>
      <c r="M5576" s="11" t="s">
        <v>27</v>
      </c>
      <c r="N5576" s="11" t="s">
        <v>624</v>
      </c>
      <c r="O5576" s="11" t="s">
        <v>29</v>
      </c>
      <c r="P5576" s="11"/>
      <c r="Q5576" s="16" t="s">
        <v>24380</v>
      </c>
      <c r="R5576" s="11" t="s">
        <v>42</v>
      </c>
      <c r="S5576" s="11" t="s">
        <v>24381</v>
      </c>
      <c r="T5576" s="11"/>
    </row>
    <row x14ac:dyDescent="0.25" r="5577" customHeight="1" ht="19.5">
      <c r="A5577" s="25">
        <v>45211</v>
      </c>
      <c r="B5577" s="11" t="s">
        <v>24382</v>
      </c>
      <c r="C5577" s="11" t="s">
        <v>660</v>
      </c>
      <c r="D5577" s="11"/>
      <c r="E5577" s="13" t="s">
        <v>24383</v>
      </c>
      <c r="F5577" s="11" t="s">
        <v>8393</v>
      </c>
      <c r="G5577" s="11" t="s">
        <v>74</v>
      </c>
      <c r="H5577" s="11"/>
      <c r="I5577" s="13" t="s">
        <v>148</v>
      </c>
      <c r="J5577" s="11" t="s">
        <v>24</v>
      </c>
      <c r="K5577" s="11" t="s">
        <v>172</v>
      </c>
      <c r="L5577" s="11"/>
      <c r="M5577" s="11" t="s">
        <v>149</v>
      </c>
      <c r="N5577" s="11" t="s">
        <v>624</v>
      </c>
      <c r="O5577" s="11" t="s">
        <v>29</v>
      </c>
      <c r="P5577" s="11"/>
      <c r="Q5577" s="16" t="s">
        <v>24384</v>
      </c>
      <c r="R5577" s="11" t="s">
        <v>42</v>
      </c>
      <c r="S5577" s="11" t="s">
        <v>24385</v>
      </c>
      <c r="T5577" s="11"/>
    </row>
    <row x14ac:dyDescent="0.25" r="5578" customHeight="1" ht="19.5">
      <c r="A5578" s="25">
        <v>45211</v>
      </c>
      <c r="B5578" s="11" t="s">
        <v>24386</v>
      </c>
      <c r="C5578" s="11" t="s">
        <v>660</v>
      </c>
      <c r="D5578" s="11"/>
      <c r="E5578" s="13" t="s">
        <v>24387</v>
      </c>
      <c r="F5578" s="11" t="s">
        <v>24388</v>
      </c>
      <c r="G5578" s="11" t="s">
        <v>37</v>
      </c>
      <c r="H5578" s="11" t="s">
        <v>130</v>
      </c>
      <c r="I5578" s="13" t="s">
        <v>131</v>
      </c>
      <c r="J5578" s="11" t="s">
        <v>24</v>
      </c>
      <c r="K5578" s="11" t="s">
        <v>25</v>
      </c>
      <c r="L5578" s="11" t="s">
        <v>39</v>
      </c>
      <c r="M5578" s="11" t="s">
        <v>40</v>
      </c>
      <c r="N5578" s="11" t="s">
        <v>624</v>
      </c>
      <c r="O5578" s="11" t="s">
        <v>29</v>
      </c>
      <c r="P5578" s="11"/>
      <c r="Q5578" s="16" t="s">
        <v>24389</v>
      </c>
      <c r="R5578" s="11" t="s">
        <v>42</v>
      </c>
      <c r="S5578" s="11" t="s">
        <v>24390</v>
      </c>
      <c r="T5578" s="11" t="s">
        <v>24391</v>
      </c>
    </row>
    <row x14ac:dyDescent="0.25" r="5579" customHeight="1" ht="19.5">
      <c r="A5579" s="25">
        <v>45211</v>
      </c>
      <c r="B5579" s="11" t="s">
        <v>24392</v>
      </c>
      <c r="C5579" s="11" t="s">
        <v>1011</v>
      </c>
      <c r="D5579" s="11"/>
      <c r="E5579" s="13">
        <v>15629340268</v>
      </c>
      <c r="F5579" s="11" t="s">
        <v>20796</v>
      </c>
      <c r="G5579" s="11" t="s">
        <v>37</v>
      </c>
      <c r="H5579" s="11"/>
      <c r="I5579" s="13">
        <v>10015</v>
      </c>
      <c r="J5579" s="11" t="s">
        <v>24</v>
      </c>
      <c r="K5579" s="11" t="s">
        <v>25</v>
      </c>
      <c r="L5579" s="11" t="s">
        <v>26</v>
      </c>
      <c r="M5579" s="11" t="s">
        <v>27</v>
      </c>
      <c r="N5579" s="11" t="s">
        <v>28</v>
      </c>
      <c r="O5579" s="11" t="s">
        <v>29</v>
      </c>
      <c r="P5579" s="11"/>
      <c r="Q5579" s="16" t="s">
        <v>24393</v>
      </c>
      <c r="R5579" s="11" t="s">
        <v>31</v>
      </c>
      <c r="S5579" s="11" t="s">
        <v>24394</v>
      </c>
      <c r="T5579" s="11" t="s">
        <v>24395</v>
      </c>
    </row>
    <row x14ac:dyDescent="0.25" r="5580" customHeight="1" ht="19.5">
      <c r="A5580" s="25">
        <v>45211</v>
      </c>
      <c r="B5580" s="11" t="s">
        <v>24396</v>
      </c>
      <c r="C5580" s="11" t="s">
        <v>4499</v>
      </c>
      <c r="D5580" s="11"/>
      <c r="E5580" s="13">
        <v>15549329213</v>
      </c>
      <c r="F5580" s="11" t="s">
        <v>2930</v>
      </c>
      <c r="G5580" s="11" t="s">
        <v>115</v>
      </c>
      <c r="H5580" s="11"/>
      <c r="I5580" s="13" t="s">
        <v>352</v>
      </c>
      <c r="J5580" s="11" t="s">
        <v>24</v>
      </c>
      <c r="K5580" s="11" t="s">
        <v>25</v>
      </c>
      <c r="L5580" s="11" t="s">
        <v>39</v>
      </c>
      <c r="M5580" s="11" t="s">
        <v>27</v>
      </c>
      <c r="N5580" s="11" t="s">
        <v>183</v>
      </c>
      <c r="O5580" s="11" t="s">
        <v>29</v>
      </c>
      <c r="P5580" s="11"/>
      <c r="Q5580" s="16" t="s">
        <v>24397</v>
      </c>
      <c r="R5580" s="11" t="s">
        <v>42</v>
      </c>
      <c r="S5580" s="11" t="s">
        <v>24398</v>
      </c>
      <c r="T5580" s="11"/>
    </row>
    <row x14ac:dyDescent="0.25" r="5581" customHeight="1" ht="19.5">
      <c r="A5581" s="25">
        <v>45211</v>
      </c>
      <c r="B5581" s="11" t="s">
        <v>24399</v>
      </c>
      <c r="C5581" s="11" t="s">
        <v>660</v>
      </c>
      <c r="D5581" s="11"/>
      <c r="E5581" s="13" t="s">
        <v>24400</v>
      </c>
      <c r="F5581" s="11" t="s">
        <v>24401</v>
      </c>
      <c r="G5581" s="11" t="s">
        <v>74</v>
      </c>
      <c r="H5581" s="11"/>
      <c r="I5581" s="13" t="s">
        <v>148</v>
      </c>
      <c r="J5581" s="11" t="s">
        <v>24</v>
      </c>
      <c r="K5581" s="11" t="s">
        <v>25</v>
      </c>
      <c r="L5581" s="11" t="s">
        <v>39</v>
      </c>
      <c r="M5581" s="11" t="s">
        <v>149</v>
      </c>
      <c r="N5581" s="11" t="s">
        <v>624</v>
      </c>
      <c r="O5581" s="11" t="s">
        <v>29</v>
      </c>
      <c r="P5581" s="11"/>
      <c r="Q5581" s="16" t="s">
        <v>24402</v>
      </c>
      <c r="R5581" s="11" t="s">
        <v>42</v>
      </c>
      <c r="S5581" s="11" t="s">
        <v>24403</v>
      </c>
      <c r="T5581" s="11" t="s">
        <v>24404</v>
      </c>
    </row>
    <row x14ac:dyDescent="0.25" r="5582" customHeight="1" ht="19.5">
      <c r="A5582" s="25">
        <v>45211</v>
      </c>
      <c r="B5582" s="11" t="s">
        <v>24405</v>
      </c>
      <c r="C5582" s="11" t="s">
        <v>660</v>
      </c>
      <c r="D5582" s="11"/>
      <c r="E5582" s="13" t="s">
        <v>24406</v>
      </c>
      <c r="F5582" s="11" t="s">
        <v>24407</v>
      </c>
      <c r="G5582" s="11" t="s">
        <v>74</v>
      </c>
      <c r="H5582" s="11" t="s">
        <v>121</v>
      </c>
      <c r="I5582" s="13" t="s">
        <v>381</v>
      </c>
      <c r="J5582" s="11" t="s">
        <v>24</v>
      </c>
      <c r="K5582" s="11" t="s">
        <v>25</v>
      </c>
      <c r="L5582" s="11" t="s">
        <v>39</v>
      </c>
      <c r="M5582" s="11" t="s">
        <v>149</v>
      </c>
      <c r="N5582" s="11" t="s">
        <v>624</v>
      </c>
      <c r="O5582" s="11" t="s">
        <v>29</v>
      </c>
      <c r="P5582" s="11"/>
      <c r="Q5582" s="16" t="s">
        <v>24408</v>
      </c>
      <c r="R5582" s="11" t="s">
        <v>42</v>
      </c>
      <c r="S5582" s="11" t="s">
        <v>24409</v>
      </c>
      <c r="T5582" s="11" t="s">
        <v>24410</v>
      </c>
    </row>
    <row x14ac:dyDescent="0.25" r="5583" customHeight="1" ht="19.5">
      <c r="A5583" s="25">
        <v>45211</v>
      </c>
      <c r="B5583" s="11" t="s">
        <v>24411</v>
      </c>
      <c r="C5583" s="11" t="s">
        <v>660</v>
      </c>
      <c r="D5583" s="11"/>
      <c r="E5583" s="13">
        <v>13317567156</v>
      </c>
      <c r="F5583" s="11" t="s">
        <v>24412</v>
      </c>
      <c r="G5583" s="11" t="s">
        <v>23</v>
      </c>
      <c r="H5583" s="11"/>
      <c r="I5583" s="13" t="s">
        <v>2649</v>
      </c>
      <c r="J5583" s="11" t="s">
        <v>24</v>
      </c>
      <c r="K5583" s="11" t="s">
        <v>25</v>
      </c>
      <c r="L5583" s="11" t="s">
        <v>39</v>
      </c>
      <c r="M5583" s="11" t="s">
        <v>40</v>
      </c>
      <c r="N5583" s="11" t="s">
        <v>624</v>
      </c>
      <c r="O5583" s="11" t="s">
        <v>29</v>
      </c>
      <c r="P5583" s="11"/>
      <c r="Q5583" s="16" t="s">
        <v>24413</v>
      </c>
      <c r="R5583" s="11" t="s">
        <v>42</v>
      </c>
      <c r="S5583" s="11" t="s">
        <v>24414</v>
      </c>
      <c r="T5583" s="11" t="s">
        <v>24415</v>
      </c>
    </row>
    <row x14ac:dyDescent="0.25" r="5584" customHeight="1" ht="19.5">
      <c r="A5584" s="25">
        <v>45211</v>
      </c>
      <c r="B5584" s="11" t="s">
        <v>24416</v>
      </c>
      <c r="C5584" s="11" t="s">
        <v>660</v>
      </c>
      <c r="D5584" s="11"/>
      <c r="E5584" s="13" t="s">
        <v>24417</v>
      </c>
      <c r="F5584" s="11" t="s">
        <v>24418</v>
      </c>
      <c r="G5584" s="11" t="s">
        <v>74</v>
      </c>
      <c r="H5584" s="11"/>
      <c r="I5584" s="13" t="s">
        <v>148</v>
      </c>
      <c r="J5584" s="11" t="s">
        <v>24</v>
      </c>
      <c r="K5584" s="11" t="s">
        <v>25</v>
      </c>
      <c r="L5584" s="11" t="s">
        <v>39</v>
      </c>
      <c r="M5584" s="11" t="s">
        <v>149</v>
      </c>
      <c r="N5584" s="11" t="s">
        <v>624</v>
      </c>
      <c r="O5584" s="11" t="s">
        <v>29</v>
      </c>
      <c r="P5584" s="11"/>
      <c r="Q5584" s="16" t="s">
        <v>24419</v>
      </c>
      <c r="R5584" s="11" t="s">
        <v>42</v>
      </c>
      <c r="S5584" s="11" t="s">
        <v>24420</v>
      </c>
      <c r="T5584" s="11" t="s">
        <v>24421</v>
      </c>
    </row>
    <row x14ac:dyDescent="0.25" r="5585" customHeight="1" ht="19.5">
      <c r="A5585" s="25">
        <v>45211</v>
      </c>
      <c r="B5585" s="11" t="s">
        <v>24422</v>
      </c>
      <c r="C5585" s="11" t="s">
        <v>660</v>
      </c>
      <c r="D5585" s="11"/>
      <c r="E5585" s="13" t="s">
        <v>24423</v>
      </c>
      <c r="F5585" s="11" t="s">
        <v>24424</v>
      </c>
      <c r="G5585" s="11" t="s">
        <v>74</v>
      </c>
      <c r="H5585" s="11"/>
      <c r="I5585" s="13" t="s">
        <v>148</v>
      </c>
      <c r="J5585" s="11" t="s">
        <v>24</v>
      </c>
      <c r="K5585" s="11" t="s">
        <v>25</v>
      </c>
      <c r="L5585" s="11" t="s">
        <v>39</v>
      </c>
      <c r="M5585" s="11" t="s">
        <v>149</v>
      </c>
      <c r="N5585" s="11" t="s">
        <v>624</v>
      </c>
      <c r="O5585" s="11" t="s">
        <v>29</v>
      </c>
      <c r="P5585" s="11"/>
      <c r="Q5585" s="16" t="s">
        <v>24425</v>
      </c>
      <c r="R5585" s="11" t="s">
        <v>42</v>
      </c>
      <c r="S5585" s="11" t="s">
        <v>24426</v>
      </c>
      <c r="T5585" s="11" t="s">
        <v>24427</v>
      </c>
    </row>
    <row x14ac:dyDescent="0.25" r="5586" customHeight="1" ht="19.5">
      <c r="A5586" s="25">
        <v>45211</v>
      </c>
      <c r="B5586" s="11" t="s">
        <v>24428</v>
      </c>
      <c r="C5586" s="11" t="s">
        <v>660</v>
      </c>
      <c r="D5586" s="11"/>
      <c r="E5586" s="13" t="s">
        <v>24429</v>
      </c>
      <c r="F5586" s="11" t="s">
        <v>24430</v>
      </c>
      <c r="G5586" s="11" t="s">
        <v>74</v>
      </c>
      <c r="H5586" s="11" t="s">
        <v>130</v>
      </c>
      <c r="I5586" s="13" t="s">
        <v>189</v>
      </c>
      <c r="J5586" s="11" t="s">
        <v>24</v>
      </c>
      <c r="K5586" s="11" t="s">
        <v>25</v>
      </c>
      <c r="L5586" s="11" t="s">
        <v>39</v>
      </c>
      <c r="M5586" s="11" t="s">
        <v>149</v>
      </c>
      <c r="N5586" s="11" t="s">
        <v>624</v>
      </c>
      <c r="O5586" s="11" t="s">
        <v>29</v>
      </c>
      <c r="P5586" s="11"/>
      <c r="Q5586" s="16" t="s">
        <v>24431</v>
      </c>
      <c r="R5586" s="11" t="s">
        <v>42</v>
      </c>
      <c r="S5586" s="11" t="s">
        <v>24432</v>
      </c>
      <c r="T5586" s="11" t="s">
        <v>24433</v>
      </c>
    </row>
    <row x14ac:dyDescent="0.25" r="5587" customHeight="1" ht="19.5">
      <c r="A5587" s="25">
        <v>45211</v>
      </c>
      <c r="B5587" s="11" t="s">
        <v>24434</v>
      </c>
      <c r="C5587" s="11" t="s">
        <v>660</v>
      </c>
      <c r="D5587" s="11"/>
      <c r="E5587" s="13" t="s">
        <v>24435</v>
      </c>
      <c r="F5587" s="11" t="s">
        <v>23675</v>
      </c>
      <c r="G5587" s="11" t="s">
        <v>74</v>
      </c>
      <c r="H5587" s="11"/>
      <c r="I5587" s="13" t="s">
        <v>148</v>
      </c>
      <c r="J5587" s="11" t="s">
        <v>24</v>
      </c>
      <c r="K5587" s="11" t="s">
        <v>25</v>
      </c>
      <c r="L5587" s="11" t="s">
        <v>39</v>
      </c>
      <c r="M5587" s="11" t="s">
        <v>149</v>
      </c>
      <c r="N5587" s="11" t="s">
        <v>624</v>
      </c>
      <c r="O5587" s="11" t="s">
        <v>29</v>
      </c>
      <c r="P5587" s="11"/>
      <c r="Q5587" s="16" t="s">
        <v>24436</v>
      </c>
      <c r="R5587" s="11" t="s">
        <v>42</v>
      </c>
      <c r="S5587" s="11" t="s">
        <v>24437</v>
      </c>
      <c r="T5587" s="11" t="s">
        <v>24438</v>
      </c>
    </row>
    <row x14ac:dyDescent="0.25" r="5588" customHeight="1" ht="19.5">
      <c r="A5588" s="25">
        <v>45211</v>
      </c>
      <c r="B5588" s="11" t="s">
        <v>24439</v>
      </c>
      <c r="C5588" s="11" t="s">
        <v>660</v>
      </c>
      <c r="D5588" s="11"/>
      <c r="E5588" s="13" t="s">
        <v>24440</v>
      </c>
      <c r="F5588" s="11" t="s">
        <v>24441</v>
      </c>
      <c r="G5588" s="11" t="s">
        <v>74</v>
      </c>
      <c r="H5588" s="11"/>
      <c r="I5588" s="13" t="s">
        <v>68</v>
      </c>
      <c r="J5588" s="11" t="s">
        <v>24</v>
      </c>
      <c r="K5588" s="11" t="s">
        <v>25</v>
      </c>
      <c r="L5588" s="11" t="s">
        <v>39</v>
      </c>
      <c r="M5588" s="11" t="s">
        <v>149</v>
      </c>
      <c r="N5588" s="11" t="s">
        <v>624</v>
      </c>
      <c r="O5588" s="11" t="s">
        <v>29</v>
      </c>
      <c r="P5588" s="11"/>
      <c r="Q5588" s="16" t="s">
        <v>24442</v>
      </c>
      <c r="R5588" s="11" t="s">
        <v>42</v>
      </c>
      <c r="S5588" s="11" t="s">
        <v>24443</v>
      </c>
      <c r="T5588" s="11" t="s">
        <v>24444</v>
      </c>
    </row>
    <row x14ac:dyDescent="0.25" r="5589" customHeight="1" ht="19.5">
      <c r="A5589" s="25">
        <v>45211</v>
      </c>
      <c r="B5589" s="11" t="s">
        <v>24445</v>
      </c>
      <c r="C5589" s="11" t="s">
        <v>6443</v>
      </c>
      <c r="D5589" s="11"/>
      <c r="E5589" s="13">
        <v>13177083871</v>
      </c>
      <c r="F5589" s="11" t="s">
        <v>24446</v>
      </c>
      <c r="G5589" s="11" t="s">
        <v>115</v>
      </c>
      <c r="H5589" s="11"/>
      <c r="I5589" s="13" t="s">
        <v>136</v>
      </c>
      <c r="J5589" s="11" t="s">
        <v>24</v>
      </c>
      <c r="K5589" s="11" t="s">
        <v>25</v>
      </c>
      <c r="L5589" s="11" t="s">
        <v>39</v>
      </c>
      <c r="M5589" s="11" t="s">
        <v>27</v>
      </c>
      <c r="N5589" s="11" t="s">
        <v>183</v>
      </c>
      <c r="O5589" s="11" t="s">
        <v>29</v>
      </c>
      <c r="P5589" s="11"/>
      <c r="Q5589" s="16" t="s">
        <v>24447</v>
      </c>
      <c r="R5589" s="11" t="s">
        <v>42</v>
      </c>
      <c r="S5589" s="11" t="s">
        <v>24448</v>
      </c>
      <c r="T5589" s="11" t="s">
        <v>24449</v>
      </c>
    </row>
    <row x14ac:dyDescent="0.25" r="5590" customHeight="1" ht="19.5">
      <c r="A5590" s="25">
        <v>45211</v>
      </c>
      <c r="B5590" s="11" t="s">
        <v>24450</v>
      </c>
      <c r="C5590" s="11" t="s">
        <v>5684</v>
      </c>
      <c r="D5590" s="11"/>
      <c r="E5590" s="13">
        <v>15629351078</v>
      </c>
      <c r="F5590" s="11" t="s">
        <v>24451</v>
      </c>
      <c r="G5590" s="11" t="s">
        <v>74</v>
      </c>
      <c r="H5590" s="11"/>
      <c r="I5590" s="13" t="s">
        <v>110</v>
      </c>
      <c r="J5590" s="11" t="s">
        <v>24</v>
      </c>
      <c r="K5590" s="11" t="s">
        <v>25</v>
      </c>
      <c r="L5590" s="11" t="s">
        <v>39</v>
      </c>
      <c r="M5590" s="11" t="s">
        <v>40</v>
      </c>
      <c r="N5590" s="11" t="s">
        <v>183</v>
      </c>
      <c r="O5590" s="11" t="s">
        <v>29</v>
      </c>
      <c r="P5590" s="11"/>
      <c r="Q5590" s="16" t="s">
        <v>24452</v>
      </c>
      <c r="R5590" s="11" t="s">
        <v>42</v>
      </c>
      <c r="S5590" s="11" t="s">
        <v>24453</v>
      </c>
      <c r="T5590" s="11" t="s">
        <v>24454</v>
      </c>
    </row>
    <row x14ac:dyDescent="0.25" r="5591" customHeight="1" ht="19.5">
      <c r="A5591" s="25">
        <v>45211</v>
      </c>
      <c r="B5591" s="11" t="s">
        <v>24455</v>
      </c>
      <c r="C5591" s="11" t="s">
        <v>6591</v>
      </c>
      <c r="D5591" s="11"/>
      <c r="E5591" s="13">
        <v>13177069599</v>
      </c>
      <c r="F5591" s="11" t="s">
        <v>13511</v>
      </c>
      <c r="G5591" s="11" t="s">
        <v>23</v>
      </c>
      <c r="H5591" s="11"/>
      <c r="I5591" s="13">
        <v>10015</v>
      </c>
      <c r="J5591" s="11" t="s">
        <v>24</v>
      </c>
      <c r="K5591" s="11" t="s">
        <v>25</v>
      </c>
      <c r="L5591" s="11" t="s">
        <v>26</v>
      </c>
      <c r="M5591" s="11" t="s">
        <v>27</v>
      </c>
      <c r="N5591" s="11" t="s">
        <v>28</v>
      </c>
      <c r="O5591" s="11" t="s">
        <v>29</v>
      </c>
      <c r="P5591" s="11"/>
      <c r="Q5591" s="16" t="s">
        <v>24456</v>
      </c>
      <c r="R5591" s="11" t="s">
        <v>31</v>
      </c>
      <c r="S5591" s="11" t="s">
        <v>24457</v>
      </c>
      <c r="T5591" s="11" t="s">
        <v>24458</v>
      </c>
    </row>
    <row x14ac:dyDescent="0.25" r="5592" customHeight="1" ht="19.5">
      <c r="A5592" s="25">
        <v>45211</v>
      </c>
      <c r="B5592" s="11" t="s">
        <v>24459</v>
      </c>
      <c r="C5592" s="11" t="s">
        <v>10978</v>
      </c>
      <c r="D5592" s="11"/>
      <c r="E5592" s="13">
        <v>13264910118</v>
      </c>
      <c r="F5592" s="11" t="s">
        <v>22602</v>
      </c>
      <c r="G5592" s="11" t="s">
        <v>115</v>
      </c>
      <c r="H5592" s="11"/>
      <c r="I5592" s="13">
        <v>10015</v>
      </c>
      <c r="J5592" s="11" t="s">
        <v>24</v>
      </c>
      <c r="K5592" s="11" t="s">
        <v>69</v>
      </c>
      <c r="L5592" s="11" t="s">
        <v>26</v>
      </c>
      <c r="M5592" s="11" t="s">
        <v>27</v>
      </c>
      <c r="N5592" s="11" t="s">
        <v>28</v>
      </c>
      <c r="O5592" s="11" t="s">
        <v>29</v>
      </c>
      <c r="P5592" s="11"/>
      <c r="Q5592" s="16" t="s">
        <v>24460</v>
      </c>
      <c r="R5592" s="11" t="s">
        <v>31</v>
      </c>
      <c r="S5592" s="11" t="s">
        <v>24461</v>
      </c>
      <c r="T5592" s="11" t="s">
        <v>24462</v>
      </c>
    </row>
    <row x14ac:dyDescent="0.25" r="5593" customHeight="1" ht="19.5">
      <c r="A5593" s="25">
        <v>45211</v>
      </c>
      <c r="B5593" s="11" t="s">
        <v>24463</v>
      </c>
      <c r="C5593" s="11" t="s">
        <v>336</v>
      </c>
      <c r="D5593" s="11"/>
      <c r="E5593" s="13">
        <v>13227293041</v>
      </c>
      <c r="F5593" s="11" t="s">
        <v>24464</v>
      </c>
      <c r="G5593" s="11" t="s">
        <v>23</v>
      </c>
      <c r="H5593" s="11"/>
      <c r="I5593" s="13">
        <v>10015</v>
      </c>
      <c r="J5593" s="11" t="s">
        <v>24</v>
      </c>
      <c r="K5593" s="11" t="s">
        <v>69</v>
      </c>
      <c r="L5593" s="11" t="s">
        <v>26</v>
      </c>
      <c r="M5593" s="11" t="s">
        <v>27</v>
      </c>
      <c r="N5593" s="11" t="s">
        <v>28</v>
      </c>
      <c r="O5593" s="11" t="s">
        <v>29</v>
      </c>
      <c r="P5593" s="11"/>
      <c r="Q5593" s="16" t="s">
        <v>24465</v>
      </c>
      <c r="R5593" s="11" t="s">
        <v>31</v>
      </c>
      <c r="S5593" s="11" t="s">
        <v>24466</v>
      </c>
      <c r="T5593" s="11" t="s">
        <v>24467</v>
      </c>
    </row>
    <row x14ac:dyDescent="0.25" r="5594" customHeight="1" ht="19.5">
      <c r="A5594" s="25">
        <v>45211</v>
      </c>
      <c r="B5594" s="11" t="s">
        <v>24468</v>
      </c>
      <c r="C5594" s="11" t="s">
        <v>169</v>
      </c>
      <c r="D5594" s="11"/>
      <c r="E5594" s="13">
        <v>13227270673</v>
      </c>
      <c r="F5594" s="11" t="s">
        <v>24469</v>
      </c>
      <c r="G5594" s="11" t="s">
        <v>37</v>
      </c>
      <c r="H5594" s="11"/>
      <c r="I5594" s="13">
        <v>10015</v>
      </c>
      <c r="J5594" s="11" t="s">
        <v>24</v>
      </c>
      <c r="K5594" s="11" t="s">
        <v>69</v>
      </c>
      <c r="L5594" s="11" t="s">
        <v>26</v>
      </c>
      <c r="M5594" s="11" t="s">
        <v>27</v>
      </c>
      <c r="N5594" s="11" t="s">
        <v>28</v>
      </c>
      <c r="O5594" s="11" t="s">
        <v>29</v>
      </c>
      <c r="P5594" s="11"/>
      <c r="Q5594" s="16" t="s">
        <v>24470</v>
      </c>
      <c r="R5594" s="11" t="s">
        <v>31</v>
      </c>
      <c r="S5594" s="11" t="s">
        <v>24471</v>
      </c>
      <c r="T5594" s="11" t="s">
        <v>24472</v>
      </c>
    </row>
    <row x14ac:dyDescent="0.25" r="5595" customHeight="1" ht="19.5">
      <c r="A5595" s="25">
        <v>45211</v>
      </c>
      <c r="B5595" s="11" t="s">
        <v>24473</v>
      </c>
      <c r="C5595" s="11" t="s">
        <v>169</v>
      </c>
      <c r="D5595" s="11"/>
      <c r="E5595" s="13">
        <v>15549299870</v>
      </c>
      <c r="F5595" s="11" t="s">
        <v>23675</v>
      </c>
      <c r="G5595" s="11" t="s">
        <v>23</v>
      </c>
      <c r="H5595" s="11"/>
      <c r="I5595" s="13">
        <v>10015</v>
      </c>
      <c r="J5595" s="11" t="s">
        <v>24</v>
      </c>
      <c r="K5595" s="11" t="s">
        <v>69</v>
      </c>
      <c r="L5595" s="11" t="s">
        <v>26</v>
      </c>
      <c r="M5595" s="11" t="s">
        <v>40</v>
      </c>
      <c r="N5595" s="11" t="s">
        <v>28</v>
      </c>
      <c r="O5595" s="11" t="s">
        <v>29</v>
      </c>
      <c r="P5595" s="11"/>
      <c r="Q5595" s="16" t="s">
        <v>24474</v>
      </c>
      <c r="R5595" s="11" t="s">
        <v>31</v>
      </c>
      <c r="S5595" s="11" t="s">
        <v>24475</v>
      </c>
      <c r="T5595" s="11" t="s">
        <v>24476</v>
      </c>
    </row>
    <row x14ac:dyDescent="0.25" r="5596" customHeight="1" ht="19.5">
      <c r="A5596" s="25">
        <v>45211</v>
      </c>
      <c r="B5596" s="11" t="s">
        <v>24477</v>
      </c>
      <c r="C5596" s="11" t="s">
        <v>4336</v>
      </c>
      <c r="D5596" s="11"/>
      <c r="E5596" s="13" t="s">
        <v>19214</v>
      </c>
      <c r="F5596" s="11" t="s">
        <v>19215</v>
      </c>
      <c r="G5596" s="11" t="s">
        <v>74</v>
      </c>
      <c r="H5596" s="11"/>
      <c r="I5596" s="13">
        <v>10015</v>
      </c>
      <c r="J5596" s="11" t="s">
        <v>24</v>
      </c>
      <c r="K5596" s="11" t="s">
        <v>25</v>
      </c>
      <c r="L5596" s="11" t="s">
        <v>26</v>
      </c>
      <c r="M5596" s="11" t="s">
        <v>149</v>
      </c>
      <c r="N5596" s="11" t="s">
        <v>28</v>
      </c>
      <c r="O5596" s="11" t="s">
        <v>29</v>
      </c>
      <c r="P5596" s="11"/>
      <c r="Q5596" s="16" t="s">
        <v>2112</v>
      </c>
      <c r="R5596" s="11" t="s">
        <v>31</v>
      </c>
      <c r="S5596" s="11" t="s">
        <v>24478</v>
      </c>
      <c r="T5596" s="11" t="s">
        <v>24479</v>
      </c>
    </row>
    <row x14ac:dyDescent="0.25" r="5597" customHeight="1" ht="19.5">
      <c r="A5597" s="25">
        <v>45211</v>
      </c>
      <c r="B5597" s="11" t="s">
        <v>24480</v>
      </c>
      <c r="C5597" s="11" t="s">
        <v>336</v>
      </c>
      <c r="D5597" s="11"/>
      <c r="E5597" s="13">
        <v>15571768498</v>
      </c>
      <c r="F5597" s="11" t="s">
        <v>24481</v>
      </c>
      <c r="G5597" s="11" t="s">
        <v>62</v>
      </c>
      <c r="H5597" s="11"/>
      <c r="I5597" s="13">
        <v>10015</v>
      </c>
      <c r="J5597" s="11" t="s">
        <v>24</v>
      </c>
      <c r="K5597" s="11" t="s">
        <v>172</v>
      </c>
      <c r="L5597" s="11" t="s">
        <v>26</v>
      </c>
      <c r="M5597" s="11" t="s">
        <v>27</v>
      </c>
      <c r="N5597" s="11" t="s">
        <v>28</v>
      </c>
      <c r="O5597" s="11" t="s">
        <v>29</v>
      </c>
      <c r="P5597" s="11"/>
      <c r="Q5597" s="16" t="s">
        <v>24482</v>
      </c>
      <c r="R5597" s="11" t="s">
        <v>31</v>
      </c>
      <c r="S5597" s="11" t="s">
        <v>24483</v>
      </c>
      <c r="T5597" s="11" t="s">
        <v>24484</v>
      </c>
    </row>
    <row x14ac:dyDescent="0.25" r="5598" customHeight="1" ht="19.5">
      <c r="A5598" s="25">
        <v>45211</v>
      </c>
      <c r="B5598" s="11" t="s">
        <v>24485</v>
      </c>
      <c r="C5598" s="11" t="s">
        <v>4336</v>
      </c>
      <c r="D5598" s="11"/>
      <c r="E5598" s="13">
        <v>13047167080</v>
      </c>
      <c r="F5598" s="11" t="s">
        <v>21782</v>
      </c>
      <c r="G5598" s="11" t="s">
        <v>115</v>
      </c>
      <c r="H5598" s="11" t="s">
        <v>98</v>
      </c>
      <c r="I5598" s="13">
        <v>10015</v>
      </c>
      <c r="J5598" s="11" t="s">
        <v>24</v>
      </c>
      <c r="K5598" s="11" t="s">
        <v>69</v>
      </c>
      <c r="L5598" s="11" t="s">
        <v>26</v>
      </c>
      <c r="M5598" s="11" t="s">
        <v>27</v>
      </c>
      <c r="N5598" s="11" t="s">
        <v>28</v>
      </c>
      <c r="O5598" s="11" t="s">
        <v>29</v>
      </c>
      <c r="P5598" s="11"/>
      <c r="Q5598" s="16" t="s">
        <v>24486</v>
      </c>
      <c r="R5598" s="11" t="s">
        <v>31</v>
      </c>
      <c r="S5598" s="11" t="s">
        <v>24487</v>
      </c>
      <c r="T5598" s="11" t="s">
        <v>24488</v>
      </c>
    </row>
    <row x14ac:dyDescent="0.25" r="5599" customHeight="1" ht="19.5">
      <c r="A5599" s="25">
        <v>45211</v>
      </c>
      <c r="B5599" s="11" t="s">
        <v>24489</v>
      </c>
      <c r="C5599" s="11" t="s">
        <v>6374</v>
      </c>
      <c r="D5599" s="11"/>
      <c r="E5599" s="13">
        <v>19171398235</v>
      </c>
      <c r="F5599" s="11" t="s">
        <v>20802</v>
      </c>
      <c r="G5599" s="11" t="s">
        <v>23</v>
      </c>
      <c r="H5599" s="11"/>
      <c r="I5599" s="13">
        <v>10015</v>
      </c>
      <c r="J5599" s="11" t="s">
        <v>24</v>
      </c>
      <c r="K5599" s="11" t="s">
        <v>69</v>
      </c>
      <c r="L5599" s="11" t="s">
        <v>26</v>
      </c>
      <c r="M5599" s="11" t="s">
        <v>40</v>
      </c>
      <c r="N5599" s="11" t="s">
        <v>28</v>
      </c>
      <c r="O5599" s="11" t="s">
        <v>29</v>
      </c>
      <c r="P5599" s="11"/>
      <c r="Q5599" s="16" t="s">
        <v>24490</v>
      </c>
      <c r="R5599" s="11" t="s">
        <v>31</v>
      </c>
      <c r="S5599" s="11" t="s">
        <v>24491</v>
      </c>
      <c r="T5599" s="11" t="s">
        <v>24492</v>
      </c>
    </row>
    <row x14ac:dyDescent="0.25" r="5600" customHeight="1" ht="19.5">
      <c r="A5600" s="25">
        <v>45211</v>
      </c>
      <c r="B5600" s="11" t="s">
        <v>24493</v>
      </c>
      <c r="C5600" s="11" t="s">
        <v>6564</v>
      </c>
      <c r="D5600" s="11"/>
      <c r="E5600" s="13">
        <v>18572373109</v>
      </c>
      <c r="F5600" s="11" t="s">
        <v>24418</v>
      </c>
      <c r="G5600" s="11" t="s">
        <v>74</v>
      </c>
      <c r="H5600" s="11"/>
      <c r="I5600" s="13">
        <v>10015</v>
      </c>
      <c r="J5600" s="11" t="s">
        <v>24</v>
      </c>
      <c r="K5600" s="11" t="s">
        <v>25</v>
      </c>
      <c r="L5600" s="11" t="s">
        <v>26</v>
      </c>
      <c r="M5600" s="11" t="s">
        <v>27</v>
      </c>
      <c r="N5600" s="11" t="s">
        <v>28</v>
      </c>
      <c r="O5600" s="11" t="s">
        <v>29</v>
      </c>
      <c r="P5600" s="11"/>
      <c r="Q5600" s="16" t="s">
        <v>24494</v>
      </c>
      <c r="R5600" s="11" t="s">
        <v>31</v>
      </c>
      <c r="S5600" s="11" t="s">
        <v>24495</v>
      </c>
      <c r="T5600" s="11" t="s">
        <v>24496</v>
      </c>
    </row>
    <row x14ac:dyDescent="0.25" r="5601" customHeight="1" ht="19.5">
      <c r="A5601" s="25">
        <v>45211</v>
      </c>
      <c r="B5601" s="11" t="s">
        <v>24497</v>
      </c>
      <c r="C5601" s="11" t="s">
        <v>6591</v>
      </c>
      <c r="D5601" s="11"/>
      <c r="E5601" s="13">
        <v>18572371309</v>
      </c>
      <c r="F5601" s="11" t="s">
        <v>24418</v>
      </c>
      <c r="G5601" s="11" t="s">
        <v>74</v>
      </c>
      <c r="H5601" s="11"/>
      <c r="I5601" s="13">
        <v>10015</v>
      </c>
      <c r="J5601" s="11" t="s">
        <v>24</v>
      </c>
      <c r="K5601" s="11" t="s">
        <v>25</v>
      </c>
      <c r="L5601" s="11" t="s">
        <v>26</v>
      </c>
      <c r="M5601" s="11" t="s">
        <v>27</v>
      </c>
      <c r="N5601" s="11" t="s">
        <v>28</v>
      </c>
      <c r="O5601" s="11" t="s">
        <v>29</v>
      </c>
      <c r="P5601" s="11"/>
      <c r="Q5601" s="16" t="s">
        <v>24498</v>
      </c>
      <c r="R5601" s="11" t="s">
        <v>31</v>
      </c>
      <c r="S5601" s="11" t="s">
        <v>24499</v>
      </c>
      <c r="T5601" s="11" t="s">
        <v>24500</v>
      </c>
    </row>
    <row x14ac:dyDescent="0.25" r="5602" customHeight="1" ht="19.5">
      <c r="A5602" s="25">
        <v>45211</v>
      </c>
      <c r="B5602" s="11" t="s">
        <v>24501</v>
      </c>
      <c r="C5602" s="11" t="s">
        <v>24502</v>
      </c>
      <c r="D5602" s="11"/>
      <c r="E5602" s="13" t="s">
        <v>24503</v>
      </c>
      <c r="F5602" s="11"/>
      <c r="G5602" s="11"/>
      <c r="H5602" s="11"/>
      <c r="I5602" s="13" t="s">
        <v>8225</v>
      </c>
      <c r="J5602" s="11" t="s">
        <v>24</v>
      </c>
      <c r="K5602" s="11" t="s">
        <v>25</v>
      </c>
      <c r="L5602" s="11" t="s">
        <v>26</v>
      </c>
      <c r="M5602" s="11" t="s">
        <v>18483</v>
      </c>
      <c r="N5602" s="11" t="s">
        <v>24504</v>
      </c>
      <c r="O5602" s="11" t="s">
        <v>29</v>
      </c>
      <c r="P5602" s="11"/>
      <c r="Q5602" s="16" t="s">
        <v>24505</v>
      </c>
      <c r="R5602" s="11" t="s">
        <v>8227</v>
      </c>
      <c r="S5602" s="11" t="s">
        <v>24506</v>
      </c>
      <c r="T5602" s="11" t="s">
        <v>24507</v>
      </c>
    </row>
    <row x14ac:dyDescent="0.25" r="5603" customHeight="1" ht="19.5">
      <c r="A5603" s="25">
        <v>45211</v>
      </c>
      <c r="B5603" s="11" t="s">
        <v>24508</v>
      </c>
      <c r="C5603" s="11" t="s">
        <v>24509</v>
      </c>
      <c r="D5603" s="11"/>
      <c r="E5603" s="13">
        <v>13177077325</v>
      </c>
      <c r="F5603" s="11" t="s">
        <v>23600</v>
      </c>
      <c r="G5603" s="11" t="s">
        <v>62</v>
      </c>
      <c r="H5603" s="11"/>
      <c r="I5603" s="13" t="s">
        <v>38</v>
      </c>
      <c r="J5603" s="11" t="s">
        <v>24</v>
      </c>
      <c r="K5603" s="11" t="s">
        <v>25</v>
      </c>
      <c r="L5603" s="11" t="s">
        <v>39</v>
      </c>
      <c r="M5603" s="11" t="s">
        <v>40</v>
      </c>
      <c r="N5603" s="11" t="s">
        <v>624</v>
      </c>
      <c r="O5603" s="11" t="s">
        <v>29</v>
      </c>
      <c r="P5603" s="11"/>
      <c r="Q5603" s="16" t="s">
        <v>24510</v>
      </c>
      <c r="R5603" s="11" t="s">
        <v>42</v>
      </c>
      <c r="S5603" s="11" t="s">
        <v>24511</v>
      </c>
      <c r="T5603" s="11" t="s">
        <v>24512</v>
      </c>
    </row>
    <row x14ac:dyDescent="0.25" r="5604" customHeight="1" ht="19.5">
      <c r="A5604" s="25">
        <v>45211</v>
      </c>
      <c r="B5604" s="11" t="s">
        <v>24513</v>
      </c>
      <c r="C5604" s="11" t="s">
        <v>5811</v>
      </c>
      <c r="D5604" s="11"/>
      <c r="E5604" s="13">
        <v>15629334707</v>
      </c>
      <c r="F5604" s="11" t="s">
        <v>12395</v>
      </c>
      <c r="G5604" s="11" t="s">
        <v>289</v>
      </c>
      <c r="H5604" s="11"/>
      <c r="I5604" s="13" t="s">
        <v>352</v>
      </c>
      <c r="J5604" s="11" t="s">
        <v>24</v>
      </c>
      <c r="K5604" s="11" t="s">
        <v>25</v>
      </c>
      <c r="L5604" s="11" t="s">
        <v>39</v>
      </c>
      <c r="M5604" s="11" t="s">
        <v>40</v>
      </c>
      <c r="N5604" s="11" t="s">
        <v>28</v>
      </c>
      <c r="O5604" s="11" t="s">
        <v>29</v>
      </c>
      <c r="P5604" s="11"/>
      <c r="Q5604" s="16" t="s">
        <v>24514</v>
      </c>
      <c r="R5604" s="11" t="s">
        <v>42</v>
      </c>
      <c r="S5604" s="11" t="s">
        <v>24515</v>
      </c>
      <c r="T5604" s="11"/>
    </row>
    <row x14ac:dyDescent="0.25" r="5605" customHeight="1" ht="19.5">
      <c r="A5605" s="25">
        <v>45211</v>
      </c>
      <c r="B5605" s="11" t="s">
        <v>24516</v>
      </c>
      <c r="C5605" s="11" t="s">
        <v>5811</v>
      </c>
      <c r="D5605" s="11"/>
      <c r="E5605" s="13">
        <v>18671767892</v>
      </c>
      <c r="F5605" s="11" t="s">
        <v>24517</v>
      </c>
      <c r="G5605" s="11" t="s">
        <v>23</v>
      </c>
      <c r="H5605" s="11"/>
      <c r="I5605" s="13" t="s">
        <v>433</v>
      </c>
      <c r="J5605" s="11" t="s">
        <v>24</v>
      </c>
      <c r="K5605" s="11" t="s">
        <v>25</v>
      </c>
      <c r="L5605" s="11" t="s">
        <v>39</v>
      </c>
      <c r="M5605" s="11" t="s">
        <v>27</v>
      </c>
      <c r="N5605" s="11" t="s">
        <v>28</v>
      </c>
      <c r="O5605" s="11" t="s">
        <v>29</v>
      </c>
      <c r="P5605" s="11"/>
      <c r="Q5605" s="16" t="s">
        <v>24518</v>
      </c>
      <c r="R5605" s="11" t="s">
        <v>42</v>
      </c>
      <c r="S5605" s="11" t="s">
        <v>24519</v>
      </c>
      <c r="T5605" s="11"/>
    </row>
    <row x14ac:dyDescent="0.25" r="5606" customHeight="1" ht="19.5">
      <c r="A5606" s="25">
        <v>45211</v>
      </c>
      <c r="B5606" s="11" t="s">
        <v>24520</v>
      </c>
      <c r="C5606" s="11" t="s">
        <v>5811</v>
      </c>
      <c r="D5606" s="11"/>
      <c r="E5606" s="13">
        <v>15586360360</v>
      </c>
      <c r="F5606" s="11" t="s">
        <v>24521</v>
      </c>
      <c r="G5606" s="11" t="s">
        <v>62</v>
      </c>
      <c r="H5606" s="11"/>
      <c r="I5606" s="13" t="s">
        <v>272</v>
      </c>
      <c r="J5606" s="11" t="s">
        <v>24</v>
      </c>
      <c r="K5606" s="11" t="s">
        <v>25</v>
      </c>
      <c r="L5606" s="11" t="s">
        <v>39</v>
      </c>
      <c r="M5606" s="11" t="s">
        <v>40</v>
      </c>
      <c r="N5606" s="11" t="s">
        <v>28</v>
      </c>
      <c r="O5606" s="11" t="s">
        <v>29</v>
      </c>
      <c r="P5606" s="11"/>
      <c r="Q5606" s="16" t="s">
        <v>24522</v>
      </c>
      <c r="R5606" s="11" t="s">
        <v>42</v>
      </c>
      <c r="S5606" s="11" t="s">
        <v>24523</v>
      </c>
      <c r="T5606" s="11" t="s">
        <v>24524</v>
      </c>
    </row>
    <row x14ac:dyDescent="0.25" r="5607" customHeight="1" ht="19.5">
      <c r="A5607" s="25">
        <v>45211</v>
      </c>
      <c r="B5607" s="11" t="s">
        <v>24525</v>
      </c>
      <c r="C5607" s="11" t="s">
        <v>8350</v>
      </c>
      <c r="D5607" s="11"/>
      <c r="E5607" s="13">
        <v>13310568158</v>
      </c>
      <c r="F5607" s="11" t="s">
        <v>7830</v>
      </c>
      <c r="G5607" s="11" t="s">
        <v>74</v>
      </c>
      <c r="H5607" s="11" t="s">
        <v>98</v>
      </c>
      <c r="I5607" s="13" t="s">
        <v>235</v>
      </c>
      <c r="J5607" s="11" t="s">
        <v>24</v>
      </c>
      <c r="K5607" s="11" t="s">
        <v>25</v>
      </c>
      <c r="L5607" s="11" t="s">
        <v>39</v>
      </c>
      <c r="M5607" s="11" t="s">
        <v>40</v>
      </c>
      <c r="N5607" s="11" t="s">
        <v>28</v>
      </c>
      <c r="O5607" s="11" t="s">
        <v>29</v>
      </c>
      <c r="P5607" s="11"/>
      <c r="Q5607" s="16" t="s">
        <v>24526</v>
      </c>
      <c r="R5607" s="11" t="s">
        <v>42</v>
      </c>
      <c r="S5607" s="11" t="s">
        <v>24527</v>
      </c>
      <c r="T5607" s="11" t="s">
        <v>24528</v>
      </c>
    </row>
    <row x14ac:dyDescent="0.25" r="5608" customHeight="1" ht="19.5">
      <c r="A5608" s="10">
        <v>45212</v>
      </c>
      <c r="B5608" s="11" t="s">
        <v>24529</v>
      </c>
      <c r="C5608" s="11" t="s">
        <v>623</v>
      </c>
      <c r="D5608" s="11"/>
      <c r="E5608" s="13">
        <v>15572716195</v>
      </c>
      <c r="F5608" s="11" t="s">
        <v>24530</v>
      </c>
      <c r="G5608" s="11" t="s">
        <v>74</v>
      </c>
      <c r="H5608" s="11"/>
      <c r="I5608" s="13" t="s">
        <v>415</v>
      </c>
      <c r="J5608" s="11" t="s">
        <v>24</v>
      </c>
      <c r="K5608" s="11" t="s">
        <v>25</v>
      </c>
      <c r="L5608" s="11" t="s">
        <v>39</v>
      </c>
      <c r="M5608" s="11" t="s">
        <v>40</v>
      </c>
      <c r="N5608" s="11" t="s">
        <v>624</v>
      </c>
      <c r="O5608" s="11" t="s">
        <v>29</v>
      </c>
      <c r="P5608" s="11"/>
      <c r="Q5608" s="16" t="s">
        <v>24531</v>
      </c>
      <c r="R5608" s="11" t="s">
        <v>42</v>
      </c>
      <c r="S5608" s="11" t="s">
        <v>24532</v>
      </c>
      <c r="T5608" s="11"/>
    </row>
    <row x14ac:dyDescent="0.25" r="5609" customHeight="1" ht="19.5">
      <c r="A5609" s="10">
        <v>45212</v>
      </c>
      <c r="B5609" s="11" t="s">
        <v>24533</v>
      </c>
      <c r="C5609" s="11" t="s">
        <v>24534</v>
      </c>
      <c r="D5609" s="11"/>
      <c r="E5609" s="13">
        <v>13177074140</v>
      </c>
      <c r="F5609" s="11" t="s">
        <v>24535</v>
      </c>
      <c r="G5609" s="11" t="s">
        <v>289</v>
      </c>
      <c r="H5609" s="11"/>
      <c r="I5609" s="13" t="s">
        <v>254</v>
      </c>
      <c r="J5609" s="11" t="s">
        <v>24</v>
      </c>
      <c r="K5609" s="11" t="s">
        <v>25</v>
      </c>
      <c r="L5609" s="11" t="s">
        <v>39</v>
      </c>
      <c r="M5609" s="11" t="s">
        <v>27</v>
      </c>
      <c r="N5609" s="11" t="s">
        <v>624</v>
      </c>
      <c r="O5609" s="11" t="s">
        <v>29</v>
      </c>
      <c r="P5609" s="11"/>
      <c r="Q5609" s="16" t="s">
        <v>24536</v>
      </c>
      <c r="R5609" s="11" t="s">
        <v>42</v>
      </c>
      <c r="S5609" s="11" t="s">
        <v>24537</v>
      </c>
      <c r="T5609" s="11" t="s">
        <v>24538</v>
      </c>
    </row>
    <row x14ac:dyDescent="0.25" r="5610" customHeight="1" ht="19.5">
      <c r="A5610" s="10">
        <v>45212</v>
      </c>
      <c r="B5610" s="11" t="s">
        <v>24539</v>
      </c>
      <c r="C5610" s="11" t="s">
        <v>341</v>
      </c>
      <c r="D5610" s="11"/>
      <c r="E5610" s="13">
        <v>18671445803</v>
      </c>
      <c r="F5610" s="11" t="s">
        <v>12260</v>
      </c>
      <c r="G5610" s="11" t="s">
        <v>62</v>
      </c>
      <c r="H5610" s="11"/>
      <c r="I5610" s="13">
        <v>10015</v>
      </c>
      <c r="J5610" s="11" t="s">
        <v>24</v>
      </c>
      <c r="K5610" s="11" t="s">
        <v>172</v>
      </c>
      <c r="L5610" s="11" t="s">
        <v>26</v>
      </c>
      <c r="M5610" s="11" t="s">
        <v>27</v>
      </c>
      <c r="N5610" s="11" t="s">
        <v>28</v>
      </c>
      <c r="O5610" s="11" t="s">
        <v>29</v>
      </c>
      <c r="P5610" s="11"/>
      <c r="Q5610" s="16" t="s">
        <v>24540</v>
      </c>
      <c r="R5610" s="11" t="s">
        <v>31</v>
      </c>
      <c r="S5610" s="11" t="s">
        <v>24541</v>
      </c>
      <c r="T5610" s="11" t="s">
        <v>24542</v>
      </c>
    </row>
    <row x14ac:dyDescent="0.25" r="5611" customHeight="1" ht="19.5">
      <c r="A5611" s="10">
        <v>45212</v>
      </c>
      <c r="B5611" s="11" t="s">
        <v>24543</v>
      </c>
      <c r="C5611" s="11" t="s">
        <v>341</v>
      </c>
      <c r="D5611" s="11"/>
      <c r="E5611" s="13">
        <v>18672663832</v>
      </c>
      <c r="F5611" s="11" t="s">
        <v>406</v>
      </c>
      <c r="G5611" s="11" t="s">
        <v>23</v>
      </c>
      <c r="H5611" s="11"/>
      <c r="I5611" s="13" t="s">
        <v>99</v>
      </c>
      <c r="J5611" s="11" t="s">
        <v>24</v>
      </c>
      <c r="K5611" s="11" t="s">
        <v>25</v>
      </c>
      <c r="L5611" s="11" t="s">
        <v>39</v>
      </c>
      <c r="M5611" s="11" t="s">
        <v>40</v>
      </c>
      <c r="N5611" s="11" t="s">
        <v>28</v>
      </c>
      <c r="O5611" s="11" t="s">
        <v>29</v>
      </c>
      <c r="P5611" s="11"/>
      <c r="Q5611" s="16" t="s">
        <v>24544</v>
      </c>
      <c r="R5611" s="11" t="s">
        <v>42</v>
      </c>
      <c r="S5611" s="11" t="s">
        <v>24545</v>
      </c>
      <c r="T5611" s="11" t="s">
        <v>24546</v>
      </c>
    </row>
    <row x14ac:dyDescent="0.25" r="5612" customHeight="1" ht="19.5">
      <c r="A5612" s="10">
        <v>45212</v>
      </c>
      <c r="B5612" s="11" t="s">
        <v>24547</v>
      </c>
      <c r="C5612" s="11" t="s">
        <v>341</v>
      </c>
      <c r="D5612" s="11"/>
      <c r="E5612" s="13">
        <v>15571747583</v>
      </c>
      <c r="F5612" s="11" t="s">
        <v>24548</v>
      </c>
      <c r="G5612" s="11" t="s">
        <v>289</v>
      </c>
      <c r="H5612" s="11"/>
      <c r="I5612" s="13" t="s">
        <v>259</v>
      </c>
      <c r="J5612" s="11" t="s">
        <v>24</v>
      </c>
      <c r="K5612" s="11" t="s">
        <v>25</v>
      </c>
      <c r="L5612" s="11" t="s">
        <v>39</v>
      </c>
      <c r="M5612" s="11" t="s">
        <v>27</v>
      </c>
      <c r="N5612" s="11" t="s">
        <v>28</v>
      </c>
      <c r="O5612" s="11" t="s">
        <v>29</v>
      </c>
      <c r="P5612" s="11"/>
      <c r="Q5612" s="16" t="s">
        <v>24549</v>
      </c>
      <c r="R5612" s="11" t="s">
        <v>42</v>
      </c>
      <c r="S5612" s="11" t="s">
        <v>24550</v>
      </c>
      <c r="T5612" s="11" t="s">
        <v>24551</v>
      </c>
    </row>
    <row x14ac:dyDescent="0.25" r="5613" customHeight="1" ht="19.5">
      <c r="A5613" s="10">
        <v>45212</v>
      </c>
      <c r="B5613" s="11" t="s">
        <v>24552</v>
      </c>
      <c r="C5613" s="11" t="s">
        <v>108</v>
      </c>
      <c r="D5613" s="11"/>
      <c r="E5613" s="13">
        <v>15549369578</v>
      </c>
      <c r="F5613" s="11" t="s">
        <v>24553</v>
      </c>
      <c r="G5613" s="11" t="s">
        <v>23</v>
      </c>
      <c r="H5613" s="11" t="s">
        <v>98</v>
      </c>
      <c r="I5613" s="13" t="s">
        <v>796</v>
      </c>
      <c r="J5613" s="11" t="s">
        <v>24</v>
      </c>
      <c r="K5613" s="11" t="s">
        <v>25</v>
      </c>
      <c r="L5613" s="11" t="s">
        <v>39</v>
      </c>
      <c r="M5613" s="11" t="s">
        <v>40</v>
      </c>
      <c r="N5613" s="11" t="s">
        <v>28</v>
      </c>
      <c r="O5613" s="11" t="s">
        <v>29</v>
      </c>
      <c r="P5613" s="11"/>
      <c r="Q5613" s="16" t="s">
        <v>24554</v>
      </c>
      <c r="R5613" s="11" t="s">
        <v>42</v>
      </c>
      <c r="S5613" s="11" t="s">
        <v>24555</v>
      </c>
      <c r="T5613" s="11" t="s">
        <v>24556</v>
      </c>
    </row>
    <row x14ac:dyDescent="0.25" r="5614" customHeight="1" ht="19.5">
      <c r="A5614" s="10">
        <v>45212</v>
      </c>
      <c r="B5614" s="11" t="s">
        <v>24557</v>
      </c>
      <c r="C5614" s="11" t="s">
        <v>158</v>
      </c>
      <c r="D5614" s="11"/>
      <c r="E5614" s="13" t="s">
        <v>24558</v>
      </c>
      <c r="F5614" s="11" t="s">
        <v>24559</v>
      </c>
      <c r="G5614" s="11" t="s">
        <v>74</v>
      </c>
      <c r="H5614" s="11" t="s">
        <v>98</v>
      </c>
      <c r="I5614" s="13" t="s">
        <v>148</v>
      </c>
      <c r="J5614" s="11" t="s">
        <v>24</v>
      </c>
      <c r="K5614" s="11" t="s">
        <v>25</v>
      </c>
      <c r="L5614" s="11" t="s">
        <v>39</v>
      </c>
      <c r="M5614" s="11" t="s">
        <v>149</v>
      </c>
      <c r="N5614" s="11" t="s">
        <v>28</v>
      </c>
      <c r="O5614" s="11" t="s">
        <v>29</v>
      </c>
      <c r="P5614" s="11"/>
      <c r="Q5614" s="16" t="s">
        <v>24560</v>
      </c>
      <c r="R5614" s="11" t="s">
        <v>42</v>
      </c>
      <c r="S5614" s="11" t="s">
        <v>24561</v>
      </c>
      <c r="T5614" s="11" t="s">
        <v>24562</v>
      </c>
    </row>
    <row x14ac:dyDescent="0.25" r="5615" customHeight="1" ht="19.5">
      <c r="A5615" s="10">
        <v>45212</v>
      </c>
      <c r="B5615" s="11" t="s">
        <v>24563</v>
      </c>
      <c r="C5615" s="11" t="s">
        <v>660</v>
      </c>
      <c r="D5615" s="11"/>
      <c r="E5615" s="13" t="s">
        <v>24564</v>
      </c>
      <c r="F5615" s="11" t="s">
        <v>24565</v>
      </c>
      <c r="G5615" s="11" t="s">
        <v>74</v>
      </c>
      <c r="H5615" s="11"/>
      <c r="I5615" s="13" t="s">
        <v>1914</v>
      </c>
      <c r="J5615" s="11" t="s">
        <v>24</v>
      </c>
      <c r="K5615" s="11" t="s">
        <v>25</v>
      </c>
      <c r="L5615" s="11" t="s">
        <v>39</v>
      </c>
      <c r="M5615" s="11" t="s">
        <v>149</v>
      </c>
      <c r="N5615" s="11" t="s">
        <v>624</v>
      </c>
      <c r="O5615" s="11" t="s">
        <v>29</v>
      </c>
      <c r="P5615" s="11"/>
      <c r="Q5615" s="16" t="s">
        <v>24566</v>
      </c>
      <c r="R5615" s="11" t="s">
        <v>42</v>
      </c>
      <c r="S5615" s="11" t="s">
        <v>24567</v>
      </c>
      <c r="T5615" s="11" t="s">
        <v>24568</v>
      </c>
    </row>
    <row x14ac:dyDescent="0.25" r="5616" customHeight="1" ht="19.5">
      <c r="A5616" s="10">
        <v>45212</v>
      </c>
      <c r="B5616" s="11" t="s">
        <v>24569</v>
      </c>
      <c r="C5616" s="11" t="s">
        <v>341</v>
      </c>
      <c r="D5616" s="11"/>
      <c r="E5616" s="13">
        <v>13135809919</v>
      </c>
      <c r="F5616" s="11" t="s">
        <v>24570</v>
      </c>
      <c r="G5616" s="11" t="s">
        <v>115</v>
      </c>
      <c r="H5616" s="11"/>
      <c r="I5616" s="13" t="s">
        <v>75</v>
      </c>
      <c r="J5616" s="11" t="s">
        <v>24</v>
      </c>
      <c r="K5616" s="11" t="s">
        <v>25</v>
      </c>
      <c r="L5616" s="11" t="s">
        <v>39</v>
      </c>
      <c r="M5616" s="11" t="s">
        <v>27</v>
      </c>
      <c r="N5616" s="11" t="s">
        <v>28</v>
      </c>
      <c r="O5616" s="11" t="s">
        <v>29</v>
      </c>
      <c r="P5616" s="11"/>
      <c r="Q5616" s="16" t="s">
        <v>24571</v>
      </c>
      <c r="R5616" s="11" t="s">
        <v>42</v>
      </c>
      <c r="S5616" s="11" t="s">
        <v>24572</v>
      </c>
      <c r="T5616" s="11" t="s">
        <v>24573</v>
      </c>
    </row>
    <row x14ac:dyDescent="0.25" r="5617" customHeight="1" ht="19.5">
      <c r="A5617" s="10">
        <v>45212</v>
      </c>
      <c r="B5617" s="11" t="s">
        <v>24574</v>
      </c>
      <c r="C5617" s="11" t="s">
        <v>35</v>
      </c>
      <c r="D5617" s="11"/>
      <c r="E5617" s="13">
        <v>15549315413</v>
      </c>
      <c r="F5617" s="11" t="s">
        <v>2127</v>
      </c>
      <c r="G5617" s="11" t="s">
        <v>23</v>
      </c>
      <c r="H5617" s="11"/>
      <c r="I5617" s="13" t="s">
        <v>290</v>
      </c>
      <c r="J5617" s="11" t="s">
        <v>24</v>
      </c>
      <c r="K5617" s="11" t="s">
        <v>25</v>
      </c>
      <c r="L5617" s="11" t="s">
        <v>39</v>
      </c>
      <c r="M5617" s="11" t="s">
        <v>27</v>
      </c>
      <c r="N5617" s="11" t="s">
        <v>28</v>
      </c>
      <c r="O5617" s="11" t="s">
        <v>29</v>
      </c>
      <c r="P5617" s="11"/>
      <c r="Q5617" s="16" t="s">
        <v>24575</v>
      </c>
      <c r="R5617" s="11" t="s">
        <v>42</v>
      </c>
      <c r="S5617" s="11" t="s">
        <v>24576</v>
      </c>
      <c r="T5617" s="11" t="s">
        <v>24577</v>
      </c>
    </row>
    <row x14ac:dyDescent="0.25" r="5618" customHeight="1" ht="19.5">
      <c r="A5618" s="10">
        <v>45212</v>
      </c>
      <c r="B5618" s="11" t="s">
        <v>24578</v>
      </c>
      <c r="C5618" s="11" t="s">
        <v>691</v>
      </c>
      <c r="D5618" s="11"/>
      <c r="E5618" s="13">
        <v>15572735908</v>
      </c>
      <c r="F5618" s="11" t="s">
        <v>24579</v>
      </c>
      <c r="G5618" s="11" t="s">
        <v>48</v>
      </c>
      <c r="H5618" s="11"/>
      <c r="I5618" s="13">
        <v>10015</v>
      </c>
      <c r="J5618" s="11" t="s">
        <v>24</v>
      </c>
      <c r="K5618" s="11" t="s">
        <v>69</v>
      </c>
      <c r="L5618" s="11" t="s">
        <v>26</v>
      </c>
      <c r="M5618" s="11" t="s">
        <v>27</v>
      </c>
      <c r="N5618" s="11" t="s">
        <v>28</v>
      </c>
      <c r="O5618" s="11" t="s">
        <v>29</v>
      </c>
      <c r="P5618" s="11"/>
      <c r="Q5618" s="16" t="s">
        <v>24580</v>
      </c>
      <c r="R5618" s="11" t="s">
        <v>31</v>
      </c>
      <c r="S5618" s="11" t="s">
        <v>24581</v>
      </c>
      <c r="T5618" s="11" t="s">
        <v>24582</v>
      </c>
    </row>
    <row x14ac:dyDescent="0.25" r="5619" customHeight="1" ht="19.5">
      <c r="A5619" s="10">
        <v>45212</v>
      </c>
      <c r="B5619" s="11" t="s">
        <v>24583</v>
      </c>
      <c r="C5619" s="11" t="s">
        <v>180</v>
      </c>
      <c r="D5619" s="11"/>
      <c r="E5619" s="13">
        <v>15671041287</v>
      </c>
      <c r="F5619" s="11" t="s">
        <v>24584</v>
      </c>
      <c r="G5619" s="11" t="s">
        <v>23</v>
      </c>
      <c r="H5619" s="11"/>
      <c r="I5619" s="13" t="s">
        <v>352</v>
      </c>
      <c r="J5619" s="11" t="s">
        <v>24</v>
      </c>
      <c r="K5619" s="11" t="s">
        <v>25</v>
      </c>
      <c r="L5619" s="11" t="s">
        <v>39</v>
      </c>
      <c r="M5619" s="11" t="s">
        <v>27</v>
      </c>
      <c r="N5619" s="11" t="s">
        <v>183</v>
      </c>
      <c r="O5619" s="11" t="s">
        <v>29</v>
      </c>
      <c r="P5619" s="11"/>
      <c r="Q5619" s="16" t="s">
        <v>24585</v>
      </c>
      <c r="R5619" s="11" t="s">
        <v>42</v>
      </c>
      <c r="S5619" s="11" t="s">
        <v>24586</v>
      </c>
      <c r="T5619" s="11" t="s">
        <v>24587</v>
      </c>
    </row>
    <row x14ac:dyDescent="0.25" r="5620" customHeight="1" ht="19.5">
      <c r="A5620" s="10">
        <v>45212</v>
      </c>
      <c r="B5620" s="11" t="s">
        <v>24588</v>
      </c>
      <c r="C5620" s="11" t="s">
        <v>15061</v>
      </c>
      <c r="D5620" s="11"/>
      <c r="E5620" s="13">
        <v>18171910013</v>
      </c>
      <c r="F5620" s="11" t="s">
        <v>24589</v>
      </c>
      <c r="G5620" s="11" t="s">
        <v>23</v>
      </c>
      <c r="H5620" s="11"/>
      <c r="I5620" s="13" t="s">
        <v>2649</v>
      </c>
      <c r="J5620" s="11" t="s">
        <v>24</v>
      </c>
      <c r="K5620" s="11" t="s">
        <v>25</v>
      </c>
      <c r="L5620" s="11" t="s">
        <v>39</v>
      </c>
      <c r="M5620" s="11" t="s">
        <v>40</v>
      </c>
      <c r="N5620" s="11" t="s">
        <v>624</v>
      </c>
      <c r="O5620" s="11" t="s">
        <v>29</v>
      </c>
      <c r="P5620" s="11"/>
      <c r="Q5620" s="16" t="s">
        <v>24590</v>
      </c>
      <c r="R5620" s="11" t="s">
        <v>42</v>
      </c>
      <c r="S5620" s="11" t="s">
        <v>24591</v>
      </c>
      <c r="T5620" s="11"/>
    </row>
    <row x14ac:dyDescent="0.25" r="5621" customHeight="1" ht="19.5">
      <c r="A5621" s="10">
        <v>45212</v>
      </c>
      <c r="B5621" s="11" t="s">
        <v>24592</v>
      </c>
      <c r="C5621" s="11" t="s">
        <v>545</v>
      </c>
      <c r="D5621" s="11"/>
      <c r="E5621" s="13">
        <v>13135818584</v>
      </c>
      <c r="F5621" s="11" t="s">
        <v>24593</v>
      </c>
      <c r="G5621" s="11" t="s">
        <v>115</v>
      </c>
      <c r="H5621" s="11" t="s">
        <v>121</v>
      </c>
      <c r="I5621" s="13" t="s">
        <v>221</v>
      </c>
      <c r="J5621" s="11" t="s">
        <v>24</v>
      </c>
      <c r="K5621" s="11" t="s">
        <v>25</v>
      </c>
      <c r="L5621" s="11" t="s">
        <v>39</v>
      </c>
      <c r="M5621" s="11" t="s">
        <v>27</v>
      </c>
      <c r="N5621" s="11" t="s">
        <v>28</v>
      </c>
      <c r="O5621" s="11" t="s">
        <v>29</v>
      </c>
      <c r="P5621" s="11"/>
      <c r="Q5621" s="16" t="s">
        <v>24594</v>
      </c>
      <c r="R5621" s="11" t="s">
        <v>42</v>
      </c>
      <c r="S5621" s="11" t="s">
        <v>24595</v>
      </c>
      <c r="T5621" s="11"/>
    </row>
    <row x14ac:dyDescent="0.25" r="5622" customHeight="1" ht="19.5">
      <c r="A5622" s="10">
        <v>45212</v>
      </c>
      <c r="B5622" s="11" t="s">
        <v>24596</v>
      </c>
      <c r="C5622" s="11" t="s">
        <v>6029</v>
      </c>
      <c r="D5622" s="11"/>
      <c r="E5622" s="13">
        <v>13227289249</v>
      </c>
      <c r="F5622" s="11" t="s">
        <v>24597</v>
      </c>
      <c r="G5622" s="11" t="s">
        <v>74</v>
      </c>
      <c r="H5622" s="11"/>
      <c r="I5622" s="13" t="s">
        <v>590</v>
      </c>
      <c r="J5622" s="11" t="s">
        <v>24</v>
      </c>
      <c r="K5622" s="11" t="s">
        <v>25</v>
      </c>
      <c r="L5622" s="11" t="s">
        <v>39</v>
      </c>
      <c r="M5622" s="11" t="s">
        <v>40</v>
      </c>
      <c r="N5622" s="11" t="s">
        <v>624</v>
      </c>
      <c r="O5622" s="11" t="s">
        <v>29</v>
      </c>
      <c r="P5622" s="11"/>
      <c r="Q5622" s="16" t="s">
        <v>24598</v>
      </c>
      <c r="R5622" s="11" t="s">
        <v>42</v>
      </c>
      <c r="S5622" s="11" t="s">
        <v>24599</v>
      </c>
      <c r="T5622" s="11"/>
    </row>
    <row x14ac:dyDescent="0.25" r="5623" customHeight="1" ht="19.5">
      <c r="A5623" s="10">
        <v>45212</v>
      </c>
      <c r="B5623" s="11" t="s">
        <v>24600</v>
      </c>
      <c r="C5623" s="11" t="s">
        <v>6029</v>
      </c>
      <c r="D5623" s="11"/>
      <c r="E5623" s="13">
        <v>18872519289</v>
      </c>
      <c r="F5623" s="11" t="s">
        <v>24601</v>
      </c>
      <c r="G5623" s="11" t="s">
        <v>48</v>
      </c>
      <c r="H5623" s="11"/>
      <c r="I5623" s="13" t="s">
        <v>328</v>
      </c>
      <c r="J5623" s="11" t="s">
        <v>24</v>
      </c>
      <c r="K5623" s="11" t="s">
        <v>25</v>
      </c>
      <c r="L5623" s="11" t="s">
        <v>39</v>
      </c>
      <c r="M5623" s="11" t="s">
        <v>40</v>
      </c>
      <c r="N5623" s="11" t="s">
        <v>624</v>
      </c>
      <c r="O5623" s="11" t="s">
        <v>29</v>
      </c>
      <c r="P5623" s="11"/>
      <c r="Q5623" s="16" t="s">
        <v>24602</v>
      </c>
      <c r="R5623" s="11" t="s">
        <v>42</v>
      </c>
      <c r="S5623" s="11" t="s">
        <v>24603</v>
      </c>
      <c r="T5623" s="11"/>
    </row>
    <row x14ac:dyDescent="0.25" r="5624" customHeight="1" ht="19.5">
      <c r="A5624" s="10">
        <v>45212</v>
      </c>
      <c r="B5624" s="11" t="s">
        <v>24604</v>
      </c>
      <c r="C5624" s="11" t="s">
        <v>1079</v>
      </c>
      <c r="D5624" s="11"/>
      <c r="E5624" s="13">
        <v>13986798676</v>
      </c>
      <c r="F5624" s="11" t="s">
        <v>20835</v>
      </c>
      <c r="G5624" s="11" t="s">
        <v>74</v>
      </c>
      <c r="H5624" s="11"/>
      <c r="I5624" s="13">
        <v>10015</v>
      </c>
      <c r="J5624" s="11" t="s">
        <v>24</v>
      </c>
      <c r="K5624" s="11" t="s">
        <v>25</v>
      </c>
      <c r="L5624" s="11" t="s">
        <v>39</v>
      </c>
      <c r="M5624" s="11" t="s">
        <v>27</v>
      </c>
      <c r="N5624" s="11" t="s">
        <v>28</v>
      </c>
      <c r="O5624" s="11" t="s">
        <v>29</v>
      </c>
      <c r="P5624" s="11"/>
      <c r="Q5624" s="16" t="s">
        <v>24605</v>
      </c>
      <c r="R5624" s="11" t="s">
        <v>31</v>
      </c>
      <c r="S5624" s="11" t="s">
        <v>24606</v>
      </c>
      <c r="T5624" s="11" t="s">
        <v>24607</v>
      </c>
    </row>
    <row x14ac:dyDescent="0.25" r="5625" customHeight="1" ht="19.5">
      <c r="A5625" s="10">
        <v>45212</v>
      </c>
      <c r="B5625" s="11" t="s">
        <v>24608</v>
      </c>
      <c r="C5625" s="11" t="s">
        <v>341</v>
      </c>
      <c r="D5625" s="11"/>
      <c r="E5625" s="13">
        <v>13507249871</v>
      </c>
      <c r="F5625" s="11" t="s">
        <v>22845</v>
      </c>
      <c r="G5625" s="11" t="s">
        <v>48</v>
      </c>
      <c r="H5625" s="11"/>
      <c r="I5625" s="13" t="s">
        <v>31</v>
      </c>
      <c r="J5625" s="11" t="s">
        <v>24</v>
      </c>
      <c r="K5625" s="11" t="s">
        <v>25</v>
      </c>
      <c r="L5625" s="11" t="s">
        <v>39</v>
      </c>
      <c r="M5625" s="11" t="s">
        <v>27</v>
      </c>
      <c r="N5625" s="11" t="s">
        <v>28</v>
      </c>
      <c r="O5625" s="11" t="s">
        <v>29</v>
      </c>
      <c r="P5625" s="11"/>
      <c r="Q5625" s="16" t="s">
        <v>24609</v>
      </c>
      <c r="R5625" s="11" t="s">
        <v>31</v>
      </c>
      <c r="S5625" s="11" t="s">
        <v>24610</v>
      </c>
      <c r="T5625" s="11" t="s">
        <v>24611</v>
      </c>
    </row>
    <row x14ac:dyDescent="0.25" r="5626" customHeight="1" ht="19.5">
      <c r="A5626" s="10">
        <v>45212</v>
      </c>
      <c r="B5626" s="11" t="s">
        <v>24612</v>
      </c>
      <c r="C5626" s="11" t="s">
        <v>4336</v>
      </c>
      <c r="D5626" s="11"/>
      <c r="E5626" s="13">
        <v>15071825960</v>
      </c>
      <c r="F5626" s="11" t="s">
        <v>24613</v>
      </c>
      <c r="G5626" s="11" t="s">
        <v>48</v>
      </c>
      <c r="H5626" s="11"/>
      <c r="I5626" s="13">
        <v>10015</v>
      </c>
      <c r="J5626" s="11" t="s">
        <v>24</v>
      </c>
      <c r="K5626" s="11" t="s">
        <v>25</v>
      </c>
      <c r="L5626" s="11" t="s">
        <v>39</v>
      </c>
      <c r="M5626" s="11" t="s">
        <v>27</v>
      </c>
      <c r="N5626" s="11" t="s">
        <v>28</v>
      </c>
      <c r="O5626" s="11" t="s">
        <v>29</v>
      </c>
      <c r="P5626" s="11"/>
      <c r="Q5626" s="16" t="s">
        <v>24614</v>
      </c>
      <c r="R5626" s="11" t="s">
        <v>31</v>
      </c>
      <c r="S5626" s="11" t="s">
        <v>24615</v>
      </c>
      <c r="T5626" s="11" t="s">
        <v>24616</v>
      </c>
    </row>
    <row x14ac:dyDescent="0.25" r="5627" customHeight="1" ht="19.5">
      <c r="A5627" s="10">
        <v>45212</v>
      </c>
      <c r="B5627" s="11" t="s">
        <v>24617</v>
      </c>
      <c r="C5627" s="11" t="s">
        <v>545</v>
      </c>
      <c r="D5627" s="11"/>
      <c r="E5627" s="13">
        <v>15671023482</v>
      </c>
      <c r="F5627" s="11" t="s">
        <v>24618</v>
      </c>
      <c r="G5627" s="11" t="s">
        <v>115</v>
      </c>
      <c r="H5627" s="11"/>
      <c r="I5627" s="13">
        <v>10015</v>
      </c>
      <c r="J5627" s="11" t="s">
        <v>24</v>
      </c>
      <c r="K5627" s="11" t="s">
        <v>25</v>
      </c>
      <c r="L5627" s="11" t="s">
        <v>39</v>
      </c>
      <c r="M5627" s="11" t="s">
        <v>27</v>
      </c>
      <c r="N5627" s="11" t="s">
        <v>28</v>
      </c>
      <c r="O5627" s="11" t="s">
        <v>29</v>
      </c>
      <c r="P5627" s="11"/>
      <c r="Q5627" s="16" t="s">
        <v>24619</v>
      </c>
      <c r="R5627" s="11" t="s">
        <v>31</v>
      </c>
      <c r="S5627" s="11" t="s">
        <v>24620</v>
      </c>
      <c r="T5627" s="11" t="s">
        <v>24621</v>
      </c>
    </row>
    <row x14ac:dyDescent="0.25" r="5628" customHeight="1" ht="19.5">
      <c r="A5628" s="10">
        <v>45212</v>
      </c>
      <c r="B5628" s="11" t="s">
        <v>24622</v>
      </c>
      <c r="C5628" s="11" t="s">
        <v>341</v>
      </c>
      <c r="D5628" s="11"/>
      <c r="E5628" s="13">
        <v>18572391291</v>
      </c>
      <c r="F5628" s="11" t="s">
        <v>13904</v>
      </c>
      <c r="G5628" s="11" t="s">
        <v>23</v>
      </c>
      <c r="H5628" s="11"/>
      <c r="I5628" s="13">
        <v>10015</v>
      </c>
      <c r="J5628" s="11" t="s">
        <v>24</v>
      </c>
      <c r="K5628" s="11" t="s">
        <v>25</v>
      </c>
      <c r="L5628" s="11" t="s">
        <v>39</v>
      </c>
      <c r="M5628" s="11" t="s">
        <v>27</v>
      </c>
      <c r="N5628" s="11" t="s">
        <v>28</v>
      </c>
      <c r="O5628" s="11" t="s">
        <v>29</v>
      </c>
      <c r="P5628" s="11"/>
      <c r="Q5628" s="16" t="s">
        <v>24623</v>
      </c>
      <c r="R5628" s="11" t="s">
        <v>31</v>
      </c>
      <c r="S5628" s="11" t="s">
        <v>24624</v>
      </c>
      <c r="T5628" s="11" t="s">
        <v>24625</v>
      </c>
    </row>
    <row x14ac:dyDescent="0.25" r="5629" customHeight="1" ht="19.5">
      <c r="A5629" s="10">
        <v>45212</v>
      </c>
      <c r="B5629" s="11" t="s">
        <v>24626</v>
      </c>
      <c r="C5629" s="11" t="s">
        <v>4336</v>
      </c>
      <c r="D5629" s="11"/>
      <c r="E5629" s="13">
        <v>18527309190</v>
      </c>
      <c r="F5629" s="11" t="s">
        <v>24627</v>
      </c>
      <c r="G5629" s="11" t="s">
        <v>37</v>
      </c>
      <c r="H5629" s="11"/>
      <c r="I5629" s="13">
        <v>10015</v>
      </c>
      <c r="J5629" s="11" t="s">
        <v>24</v>
      </c>
      <c r="K5629" s="11" t="s">
        <v>25</v>
      </c>
      <c r="L5629" s="11" t="s">
        <v>39</v>
      </c>
      <c r="M5629" s="11" t="s">
        <v>27</v>
      </c>
      <c r="N5629" s="11" t="s">
        <v>28</v>
      </c>
      <c r="O5629" s="11" t="s">
        <v>29</v>
      </c>
      <c r="P5629" s="11"/>
      <c r="Q5629" s="16" t="s">
        <v>24628</v>
      </c>
      <c r="R5629" s="11" t="s">
        <v>31</v>
      </c>
      <c r="S5629" s="11" t="s">
        <v>24629</v>
      </c>
      <c r="T5629" s="11" t="s">
        <v>24630</v>
      </c>
    </row>
    <row x14ac:dyDescent="0.25" r="5630" customHeight="1" ht="19.5">
      <c r="A5630" s="10">
        <v>45212</v>
      </c>
      <c r="B5630" s="11" t="s">
        <v>24631</v>
      </c>
      <c r="C5630" s="11" t="s">
        <v>4867</v>
      </c>
      <c r="D5630" s="11"/>
      <c r="E5630" s="13" t="s">
        <v>24632</v>
      </c>
      <c r="F5630" s="11" t="s">
        <v>24633</v>
      </c>
      <c r="G5630" s="11" t="s">
        <v>74</v>
      </c>
      <c r="H5630" s="11"/>
      <c r="I5630" s="13" t="s">
        <v>4870</v>
      </c>
      <c r="J5630" s="11" t="s">
        <v>24</v>
      </c>
      <c r="K5630" s="11" t="s">
        <v>25</v>
      </c>
      <c r="L5630" s="11" t="s">
        <v>39</v>
      </c>
      <c r="M5630" s="11" t="s">
        <v>149</v>
      </c>
      <c r="N5630" s="11" t="s">
        <v>4871</v>
      </c>
      <c r="O5630" s="11" t="s">
        <v>29</v>
      </c>
      <c r="P5630" s="11"/>
      <c r="Q5630" s="16" t="s">
        <v>24634</v>
      </c>
      <c r="R5630" s="11" t="s">
        <v>148</v>
      </c>
      <c r="S5630" s="11" t="s">
        <v>24635</v>
      </c>
      <c r="T5630" s="11" t="s">
        <v>4893</v>
      </c>
    </row>
    <row x14ac:dyDescent="0.25" r="5631" customHeight="1" ht="19.5">
      <c r="A5631" s="10">
        <v>45212</v>
      </c>
      <c r="B5631" s="11" t="s">
        <v>24636</v>
      </c>
      <c r="C5631" s="11" t="s">
        <v>4882</v>
      </c>
      <c r="D5631" s="11"/>
      <c r="E5631" s="13" t="s">
        <v>24637</v>
      </c>
      <c r="F5631" s="11" t="s">
        <v>24638</v>
      </c>
      <c r="G5631" s="11" t="s">
        <v>74</v>
      </c>
      <c r="H5631" s="11" t="s">
        <v>98</v>
      </c>
      <c r="I5631" s="13" t="s">
        <v>381</v>
      </c>
      <c r="J5631" s="11" t="s">
        <v>24</v>
      </c>
      <c r="K5631" s="11" t="s">
        <v>25</v>
      </c>
      <c r="L5631" s="11" t="s">
        <v>39</v>
      </c>
      <c r="M5631" s="11" t="s">
        <v>149</v>
      </c>
      <c r="N5631" s="11" t="s">
        <v>4871</v>
      </c>
      <c r="O5631" s="11" t="s">
        <v>29</v>
      </c>
      <c r="P5631" s="11"/>
      <c r="Q5631" s="16" t="s">
        <v>24639</v>
      </c>
      <c r="R5631" s="11" t="s">
        <v>148</v>
      </c>
      <c r="S5631" s="11" t="s">
        <v>24640</v>
      </c>
      <c r="T5631" s="11" t="s">
        <v>4893</v>
      </c>
    </row>
    <row x14ac:dyDescent="0.25" r="5632" customHeight="1" ht="19.5">
      <c r="A5632" s="10">
        <v>45212</v>
      </c>
      <c r="B5632" s="11" t="s">
        <v>24641</v>
      </c>
      <c r="C5632" s="11" t="s">
        <v>4882</v>
      </c>
      <c r="D5632" s="11"/>
      <c r="E5632" s="13" t="s">
        <v>24642</v>
      </c>
      <c r="F5632" s="11" t="s">
        <v>24643</v>
      </c>
      <c r="G5632" s="11" t="s">
        <v>74</v>
      </c>
      <c r="H5632" s="11"/>
      <c r="I5632" s="13" t="s">
        <v>142</v>
      </c>
      <c r="J5632" s="11" t="s">
        <v>24</v>
      </c>
      <c r="K5632" s="11" t="s">
        <v>25</v>
      </c>
      <c r="L5632" s="11" t="s">
        <v>39</v>
      </c>
      <c r="M5632" s="11" t="s">
        <v>149</v>
      </c>
      <c r="N5632" s="11" t="s">
        <v>4871</v>
      </c>
      <c r="O5632" s="11" t="s">
        <v>29</v>
      </c>
      <c r="P5632" s="11"/>
      <c r="Q5632" s="16" t="s">
        <v>24644</v>
      </c>
      <c r="R5632" s="11" t="s">
        <v>148</v>
      </c>
      <c r="S5632" s="11" t="s">
        <v>24645</v>
      </c>
      <c r="T5632" s="11" t="s">
        <v>5318</v>
      </c>
    </row>
    <row x14ac:dyDescent="0.25" r="5633" customHeight="1" ht="19.5">
      <c r="A5633" s="10">
        <v>45212</v>
      </c>
      <c r="B5633" s="11" t="s">
        <v>24646</v>
      </c>
      <c r="C5633" s="11" t="s">
        <v>5060</v>
      </c>
      <c r="D5633" s="11"/>
      <c r="E5633" s="13" t="s">
        <v>24647</v>
      </c>
      <c r="F5633" s="11" t="s">
        <v>24648</v>
      </c>
      <c r="G5633" s="11" t="s">
        <v>74</v>
      </c>
      <c r="H5633" s="11" t="s">
        <v>86</v>
      </c>
      <c r="I5633" s="13" t="s">
        <v>4975</v>
      </c>
      <c r="J5633" s="11" t="s">
        <v>24</v>
      </c>
      <c r="K5633" s="11" t="s">
        <v>25</v>
      </c>
      <c r="L5633" s="11" t="s">
        <v>39</v>
      </c>
      <c r="M5633" s="11" t="s">
        <v>149</v>
      </c>
      <c r="N5633" s="11" t="s">
        <v>4871</v>
      </c>
      <c r="O5633" s="11" t="s">
        <v>29</v>
      </c>
      <c r="P5633" s="11"/>
      <c r="Q5633" s="16" t="s">
        <v>24649</v>
      </c>
      <c r="R5633" s="11" t="s">
        <v>148</v>
      </c>
      <c r="S5633" s="11" t="s">
        <v>24650</v>
      </c>
      <c r="T5633" s="11" t="s">
        <v>5318</v>
      </c>
    </row>
    <row x14ac:dyDescent="0.25" r="5634" customHeight="1" ht="19.5">
      <c r="A5634" s="10">
        <v>45212</v>
      </c>
      <c r="B5634" s="11" t="s">
        <v>24651</v>
      </c>
      <c r="C5634" s="11" t="s">
        <v>4867</v>
      </c>
      <c r="D5634" s="11"/>
      <c r="E5634" s="13" t="s">
        <v>24652</v>
      </c>
      <c r="F5634" s="11" t="s">
        <v>24653</v>
      </c>
      <c r="G5634" s="11" t="s">
        <v>74</v>
      </c>
      <c r="H5634" s="11"/>
      <c r="I5634" s="13" t="s">
        <v>4870</v>
      </c>
      <c r="J5634" s="11" t="s">
        <v>24</v>
      </c>
      <c r="K5634" s="11" t="s">
        <v>25</v>
      </c>
      <c r="L5634" s="11" t="s">
        <v>39</v>
      </c>
      <c r="M5634" s="11" t="s">
        <v>149</v>
      </c>
      <c r="N5634" s="11" t="s">
        <v>4871</v>
      </c>
      <c r="O5634" s="11" t="s">
        <v>29</v>
      </c>
      <c r="P5634" s="11"/>
      <c r="Q5634" s="16" t="s">
        <v>24654</v>
      </c>
      <c r="R5634" s="11" t="s">
        <v>148</v>
      </c>
      <c r="S5634" s="11" t="s">
        <v>24655</v>
      </c>
      <c r="T5634" s="11" t="s">
        <v>5318</v>
      </c>
    </row>
    <row x14ac:dyDescent="0.25" r="5635" customHeight="1" ht="19.5">
      <c r="A5635" s="10">
        <v>45212</v>
      </c>
      <c r="B5635" s="11" t="s">
        <v>24656</v>
      </c>
      <c r="C5635" s="11" t="s">
        <v>4867</v>
      </c>
      <c r="D5635" s="11"/>
      <c r="E5635" s="13" t="s">
        <v>24657</v>
      </c>
      <c r="F5635" s="11" t="s">
        <v>24658</v>
      </c>
      <c r="G5635" s="11" t="s">
        <v>74</v>
      </c>
      <c r="H5635" s="11" t="s">
        <v>121</v>
      </c>
      <c r="I5635" s="13" t="s">
        <v>4870</v>
      </c>
      <c r="J5635" s="11" t="s">
        <v>24</v>
      </c>
      <c r="K5635" s="11" t="s">
        <v>25</v>
      </c>
      <c r="L5635" s="11" t="s">
        <v>39</v>
      </c>
      <c r="M5635" s="11" t="s">
        <v>149</v>
      </c>
      <c r="N5635" s="11" t="s">
        <v>4871</v>
      </c>
      <c r="O5635" s="11" t="s">
        <v>29</v>
      </c>
      <c r="P5635" s="11"/>
      <c r="Q5635" s="16" t="s">
        <v>24659</v>
      </c>
      <c r="R5635" s="11" t="s">
        <v>148</v>
      </c>
      <c r="S5635" s="11" t="s">
        <v>24660</v>
      </c>
      <c r="T5635" s="11" t="s">
        <v>5318</v>
      </c>
    </row>
    <row x14ac:dyDescent="0.25" r="5636" customHeight="1" ht="19.5">
      <c r="A5636" s="10">
        <v>45212</v>
      </c>
      <c r="B5636" s="11" t="s">
        <v>24661</v>
      </c>
      <c r="C5636" s="11" t="s">
        <v>4867</v>
      </c>
      <c r="D5636" s="11"/>
      <c r="E5636" s="13" t="s">
        <v>24662</v>
      </c>
      <c r="F5636" s="11" t="s">
        <v>24663</v>
      </c>
      <c r="G5636" s="11" t="s">
        <v>74</v>
      </c>
      <c r="H5636" s="11"/>
      <c r="I5636" s="13" t="s">
        <v>4870</v>
      </c>
      <c r="J5636" s="11" t="s">
        <v>24</v>
      </c>
      <c r="K5636" s="11" t="s">
        <v>25</v>
      </c>
      <c r="L5636" s="11" t="s">
        <v>39</v>
      </c>
      <c r="M5636" s="11" t="s">
        <v>149</v>
      </c>
      <c r="N5636" s="11" t="s">
        <v>4871</v>
      </c>
      <c r="O5636" s="11" t="s">
        <v>29</v>
      </c>
      <c r="P5636" s="11"/>
      <c r="Q5636" s="16" t="s">
        <v>24664</v>
      </c>
      <c r="R5636" s="11" t="s">
        <v>148</v>
      </c>
      <c r="S5636" s="11" t="s">
        <v>24665</v>
      </c>
      <c r="T5636" s="11" t="s">
        <v>4906</v>
      </c>
    </row>
    <row x14ac:dyDescent="0.25" r="5637" customHeight="1" ht="19.5">
      <c r="A5637" s="10">
        <v>45212</v>
      </c>
      <c r="B5637" s="11" t="s">
        <v>24666</v>
      </c>
      <c r="C5637" s="11" t="s">
        <v>5086</v>
      </c>
      <c r="D5637" s="11"/>
      <c r="E5637" s="13" t="s">
        <v>24667</v>
      </c>
      <c r="F5637" s="11" t="s">
        <v>24668</v>
      </c>
      <c r="G5637" s="11" t="s">
        <v>74</v>
      </c>
      <c r="H5637" s="11"/>
      <c r="I5637" s="13" t="s">
        <v>3454</v>
      </c>
      <c r="J5637" s="11" t="s">
        <v>24</v>
      </c>
      <c r="K5637" s="11" t="s">
        <v>25</v>
      </c>
      <c r="L5637" s="11" t="s">
        <v>39</v>
      </c>
      <c r="M5637" s="11" t="s">
        <v>149</v>
      </c>
      <c r="N5637" s="11" t="s">
        <v>4871</v>
      </c>
      <c r="O5637" s="11" t="s">
        <v>29</v>
      </c>
      <c r="P5637" s="11"/>
      <c r="Q5637" s="16" t="s">
        <v>24669</v>
      </c>
      <c r="R5637" s="11" t="s">
        <v>148</v>
      </c>
      <c r="S5637" s="11" t="s">
        <v>24670</v>
      </c>
      <c r="T5637" s="11" t="s">
        <v>6803</v>
      </c>
    </row>
    <row x14ac:dyDescent="0.25" r="5638" customHeight="1" ht="19.5">
      <c r="A5638" s="10">
        <v>45212</v>
      </c>
      <c r="B5638" s="11" t="s">
        <v>24671</v>
      </c>
      <c r="C5638" s="11" t="s">
        <v>4867</v>
      </c>
      <c r="D5638" s="11"/>
      <c r="E5638" s="13" t="s">
        <v>24672</v>
      </c>
      <c r="F5638" s="11" t="s">
        <v>24673</v>
      </c>
      <c r="G5638" s="11" t="s">
        <v>74</v>
      </c>
      <c r="H5638" s="11"/>
      <c r="I5638" s="13" t="s">
        <v>4870</v>
      </c>
      <c r="J5638" s="11" t="s">
        <v>24</v>
      </c>
      <c r="K5638" s="11" t="s">
        <v>25</v>
      </c>
      <c r="L5638" s="11" t="s">
        <v>39</v>
      </c>
      <c r="M5638" s="11" t="s">
        <v>149</v>
      </c>
      <c r="N5638" s="11" t="s">
        <v>4871</v>
      </c>
      <c r="O5638" s="11" t="s">
        <v>29</v>
      </c>
      <c r="P5638" s="11"/>
      <c r="Q5638" s="16" t="s">
        <v>24674</v>
      </c>
      <c r="R5638" s="11" t="s">
        <v>148</v>
      </c>
      <c r="S5638" s="11" t="s">
        <v>24675</v>
      </c>
      <c r="T5638" s="11" t="s">
        <v>4961</v>
      </c>
    </row>
    <row x14ac:dyDescent="0.25" r="5639" customHeight="1" ht="19.5">
      <c r="A5639" s="10">
        <v>45212</v>
      </c>
      <c r="B5639" s="11" t="s">
        <v>24676</v>
      </c>
      <c r="C5639" s="11" t="s">
        <v>4867</v>
      </c>
      <c r="D5639" s="11"/>
      <c r="E5639" s="13" t="s">
        <v>24677</v>
      </c>
      <c r="F5639" s="11" t="s">
        <v>24678</v>
      </c>
      <c r="G5639" s="11" t="s">
        <v>74</v>
      </c>
      <c r="H5639" s="11"/>
      <c r="I5639" s="13" t="s">
        <v>4870</v>
      </c>
      <c r="J5639" s="11" t="s">
        <v>24</v>
      </c>
      <c r="K5639" s="11" t="s">
        <v>25</v>
      </c>
      <c r="L5639" s="11" t="s">
        <v>39</v>
      </c>
      <c r="M5639" s="11" t="s">
        <v>149</v>
      </c>
      <c r="N5639" s="11" t="s">
        <v>4871</v>
      </c>
      <c r="O5639" s="11" t="s">
        <v>29</v>
      </c>
      <c r="P5639" s="11"/>
      <c r="Q5639" s="16" t="s">
        <v>24679</v>
      </c>
      <c r="R5639" s="11" t="s">
        <v>148</v>
      </c>
      <c r="S5639" s="11" t="s">
        <v>24655</v>
      </c>
      <c r="T5639" s="11" t="s">
        <v>5318</v>
      </c>
    </row>
    <row x14ac:dyDescent="0.25" r="5640" customHeight="1" ht="19.5">
      <c r="A5640" s="10">
        <v>45212</v>
      </c>
      <c r="B5640" s="11" t="s">
        <v>24680</v>
      </c>
      <c r="C5640" s="11" t="s">
        <v>4882</v>
      </c>
      <c r="D5640" s="11"/>
      <c r="E5640" s="13" t="s">
        <v>24681</v>
      </c>
      <c r="F5640" s="11" t="s">
        <v>24682</v>
      </c>
      <c r="G5640" s="11" t="s">
        <v>74</v>
      </c>
      <c r="H5640" s="11"/>
      <c r="I5640" s="13" t="s">
        <v>148</v>
      </c>
      <c r="J5640" s="11" t="s">
        <v>24</v>
      </c>
      <c r="K5640" s="11" t="s">
        <v>25</v>
      </c>
      <c r="L5640" s="11" t="s">
        <v>39</v>
      </c>
      <c r="M5640" s="11" t="s">
        <v>149</v>
      </c>
      <c r="N5640" s="11" t="s">
        <v>4871</v>
      </c>
      <c r="O5640" s="11" t="s">
        <v>29</v>
      </c>
      <c r="P5640" s="11"/>
      <c r="Q5640" s="16" t="s">
        <v>24683</v>
      </c>
      <c r="R5640" s="11" t="s">
        <v>148</v>
      </c>
      <c r="S5640" s="11" t="s">
        <v>24684</v>
      </c>
      <c r="T5640" s="11" t="s">
        <v>4874</v>
      </c>
    </row>
    <row x14ac:dyDescent="0.25" r="5641" customHeight="1" ht="19.5">
      <c r="A5641" s="10">
        <v>45212</v>
      </c>
      <c r="B5641" s="11" t="s">
        <v>24685</v>
      </c>
      <c r="C5641" s="11" t="s">
        <v>4882</v>
      </c>
      <c r="D5641" s="11"/>
      <c r="E5641" s="13" t="s">
        <v>24686</v>
      </c>
      <c r="F5641" s="11" t="s">
        <v>24687</v>
      </c>
      <c r="G5641" s="11" t="s">
        <v>74</v>
      </c>
      <c r="H5641" s="11" t="s">
        <v>86</v>
      </c>
      <c r="I5641" s="13" t="s">
        <v>615</v>
      </c>
      <c r="J5641" s="11" t="s">
        <v>24</v>
      </c>
      <c r="K5641" s="11" t="s">
        <v>25</v>
      </c>
      <c r="L5641" s="11" t="s">
        <v>39</v>
      </c>
      <c r="M5641" s="11" t="s">
        <v>149</v>
      </c>
      <c r="N5641" s="11" t="s">
        <v>4871</v>
      </c>
      <c r="O5641" s="11" t="s">
        <v>29</v>
      </c>
      <c r="P5641" s="11"/>
      <c r="Q5641" s="16" t="s">
        <v>24688</v>
      </c>
      <c r="R5641" s="11" t="s">
        <v>148</v>
      </c>
      <c r="S5641" s="11" t="s">
        <v>24689</v>
      </c>
      <c r="T5641" s="11" t="s">
        <v>4989</v>
      </c>
    </row>
    <row x14ac:dyDescent="0.25" r="5642" customHeight="1" ht="19.5">
      <c r="A5642" s="10">
        <v>45212</v>
      </c>
      <c r="B5642" s="11" t="s">
        <v>24690</v>
      </c>
      <c r="C5642" s="11" t="s">
        <v>4882</v>
      </c>
      <c r="D5642" s="11"/>
      <c r="E5642" s="13" t="s">
        <v>24691</v>
      </c>
      <c r="F5642" s="11" t="s">
        <v>24692</v>
      </c>
      <c r="G5642" s="11" t="s">
        <v>74</v>
      </c>
      <c r="H5642" s="11" t="s">
        <v>98</v>
      </c>
      <c r="I5642" s="13" t="s">
        <v>99</v>
      </c>
      <c r="J5642" s="11" t="s">
        <v>24</v>
      </c>
      <c r="K5642" s="11" t="s">
        <v>25</v>
      </c>
      <c r="L5642" s="11" t="s">
        <v>39</v>
      </c>
      <c r="M5642" s="11" t="s">
        <v>149</v>
      </c>
      <c r="N5642" s="11" t="s">
        <v>4871</v>
      </c>
      <c r="O5642" s="11" t="s">
        <v>29</v>
      </c>
      <c r="P5642" s="11"/>
      <c r="Q5642" s="16" t="s">
        <v>24693</v>
      </c>
      <c r="R5642" s="11" t="s">
        <v>148</v>
      </c>
      <c r="S5642" s="11" t="s">
        <v>24694</v>
      </c>
      <c r="T5642" s="11" t="s">
        <v>4961</v>
      </c>
    </row>
    <row x14ac:dyDescent="0.25" r="5643" customHeight="1" ht="19.5">
      <c r="A5643" s="10">
        <v>45212</v>
      </c>
      <c r="B5643" s="11" t="s">
        <v>24695</v>
      </c>
      <c r="C5643" s="11" t="s">
        <v>4882</v>
      </c>
      <c r="D5643" s="11"/>
      <c r="E5643" s="13" t="s">
        <v>24696</v>
      </c>
      <c r="F5643" s="11" t="s">
        <v>24697</v>
      </c>
      <c r="G5643" s="11" t="s">
        <v>74</v>
      </c>
      <c r="H5643" s="11" t="s">
        <v>98</v>
      </c>
      <c r="I5643" s="13" t="s">
        <v>148</v>
      </c>
      <c r="J5643" s="11" t="s">
        <v>24</v>
      </c>
      <c r="K5643" s="11" t="s">
        <v>25</v>
      </c>
      <c r="L5643" s="11" t="s">
        <v>39</v>
      </c>
      <c r="M5643" s="11" t="s">
        <v>149</v>
      </c>
      <c r="N5643" s="11" t="s">
        <v>4871</v>
      </c>
      <c r="O5643" s="11" t="s">
        <v>29</v>
      </c>
      <c r="P5643" s="11"/>
      <c r="Q5643" s="16" t="s">
        <v>24698</v>
      </c>
      <c r="R5643" s="11" t="s">
        <v>148</v>
      </c>
      <c r="S5643" s="11" t="s">
        <v>24699</v>
      </c>
      <c r="T5643" s="11" t="s">
        <v>4906</v>
      </c>
    </row>
    <row x14ac:dyDescent="0.25" r="5644" customHeight="1" ht="19.5">
      <c r="A5644" s="10">
        <v>45212</v>
      </c>
      <c r="B5644" s="11" t="s">
        <v>24700</v>
      </c>
      <c r="C5644" s="11" t="s">
        <v>4867</v>
      </c>
      <c r="D5644" s="11"/>
      <c r="E5644" s="13" t="s">
        <v>24701</v>
      </c>
      <c r="F5644" s="11" t="s">
        <v>24702</v>
      </c>
      <c r="G5644" s="11" t="s">
        <v>74</v>
      </c>
      <c r="H5644" s="11" t="s">
        <v>121</v>
      </c>
      <c r="I5644" s="13" t="s">
        <v>4870</v>
      </c>
      <c r="J5644" s="11" t="s">
        <v>24</v>
      </c>
      <c r="K5644" s="11" t="s">
        <v>25</v>
      </c>
      <c r="L5644" s="11" t="s">
        <v>39</v>
      </c>
      <c r="M5644" s="11" t="s">
        <v>149</v>
      </c>
      <c r="N5644" s="11" t="s">
        <v>4871</v>
      </c>
      <c r="O5644" s="11" t="s">
        <v>29</v>
      </c>
      <c r="P5644" s="11"/>
      <c r="Q5644" s="16" t="s">
        <v>24703</v>
      </c>
      <c r="R5644" s="11" t="s">
        <v>148</v>
      </c>
      <c r="S5644" s="11" t="s">
        <v>24655</v>
      </c>
      <c r="T5644" s="11" t="s">
        <v>5318</v>
      </c>
    </row>
    <row x14ac:dyDescent="0.25" r="5645" customHeight="1" ht="19.5">
      <c r="A5645" s="10">
        <v>45212</v>
      </c>
      <c r="B5645" s="11" t="s">
        <v>24704</v>
      </c>
      <c r="C5645" s="11" t="s">
        <v>24705</v>
      </c>
      <c r="D5645" s="11"/>
      <c r="E5645" s="13" t="s">
        <v>24706</v>
      </c>
      <c r="F5645" s="11" t="s">
        <v>24707</v>
      </c>
      <c r="G5645" s="11" t="s">
        <v>74</v>
      </c>
      <c r="H5645" s="11" t="s">
        <v>86</v>
      </c>
      <c r="I5645" s="13" t="s">
        <v>381</v>
      </c>
      <c r="J5645" s="11" t="s">
        <v>24</v>
      </c>
      <c r="K5645" s="11" t="s">
        <v>25</v>
      </c>
      <c r="L5645" s="11" t="s">
        <v>39</v>
      </c>
      <c r="M5645" s="11" t="s">
        <v>27</v>
      </c>
      <c r="N5645" s="11" t="s">
        <v>28</v>
      </c>
      <c r="O5645" s="11" t="s">
        <v>29</v>
      </c>
      <c r="P5645" s="11"/>
      <c r="Q5645" s="16" t="s">
        <v>24708</v>
      </c>
      <c r="R5645" s="11" t="s">
        <v>42</v>
      </c>
      <c r="S5645" s="11" t="s">
        <v>24709</v>
      </c>
      <c r="T5645" s="11" t="s">
        <v>24710</v>
      </c>
    </row>
    <row x14ac:dyDescent="0.25" r="5646" customHeight="1" ht="19.5">
      <c r="A5646" s="10">
        <v>45212</v>
      </c>
      <c r="B5646" s="11" t="s">
        <v>24711</v>
      </c>
      <c r="C5646" s="11" t="s">
        <v>4882</v>
      </c>
      <c r="D5646" s="11"/>
      <c r="E5646" s="13" t="s">
        <v>24712</v>
      </c>
      <c r="F5646" s="11" t="s">
        <v>24713</v>
      </c>
      <c r="G5646" s="11" t="s">
        <v>74</v>
      </c>
      <c r="H5646" s="11"/>
      <c r="I5646" s="13" t="s">
        <v>148</v>
      </c>
      <c r="J5646" s="11" t="s">
        <v>24</v>
      </c>
      <c r="K5646" s="11" t="s">
        <v>25</v>
      </c>
      <c r="L5646" s="11" t="s">
        <v>39</v>
      </c>
      <c r="M5646" s="11" t="s">
        <v>149</v>
      </c>
      <c r="N5646" s="11" t="s">
        <v>4871</v>
      </c>
      <c r="O5646" s="11" t="s">
        <v>29</v>
      </c>
      <c r="P5646" s="11"/>
      <c r="Q5646" s="16" t="s">
        <v>24714</v>
      </c>
      <c r="R5646" s="11" t="s">
        <v>148</v>
      </c>
      <c r="S5646" s="11" t="s">
        <v>24715</v>
      </c>
      <c r="T5646" s="11" t="s">
        <v>4906</v>
      </c>
    </row>
    <row x14ac:dyDescent="0.25" r="5647" customHeight="1" ht="19.5">
      <c r="A5647" s="10">
        <v>45212</v>
      </c>
      <c r="B5647" s="11" t="s">
        <v>24716</v>
      </c>
      <c r="C5647" s="11" t="s">
        <v>4923</v>
      </c>
      <c r="D5647" s="11"/>
      <c r="E5647" s="13" t="s">
        <v>24717</v>
      </c>
      <c r="F5647" s="11" t="s">
        <v>18665</v>
      </c>
      <c r="G5647" s="11" t="s">
        <v>74</v>
      </c>
      <c r="H5647" s="11"/>
      <c r="I5647" s="13" t="s">
        <v>148</v>
      </c>
      <c r="J5647" s="11" t="s">
        <v>24</v>
      </c>
      <c r="K5647" s="11" t="s">
        <v>25</v>
      </c>
      <c r="L5647" s="11" t="s">
        <v>39</v>
      </c>
      <c r="M5647" s="11" t="s">
        <v>149</v>
      </c>
      <c r="N5647" s="11" t="s">
        <v>4871</v>
      </c>
      <c r="O5647" s="11" t="s">
        <v>29</v>
      </c>
      <c r="P5647" s="11"/>
      <c r="Q5647" s="16" t="s">
        <v>24718</v>
      </c>
      <c r="R5647" s="11" t="s">
        <v>148</v>
      </c>
      <c r="S5647" s="11" t="s">
        <v>24719</v>
      </c>
      <c r="T5647" s="11" t="s">
        <v>4906</v>
      </c>
    </row>
    <row x14ac:dyDescent="0.25" r="5648" customHeight="1" ht="19.5">
      <c r="A5648" s="10">
        <v>45212</v>
      </c>
      <c r="B5648" s="11" t="s">
        <v>24720</v>
      </c>
      <c r="C5648" s="11" t="s">
        <v>4901</v>
      </c>
      <c r="D5648" s="11"/>
      <c r="E5648" s="13" t="s">
        <v>24721</v>
      </c>
      <c r="F5648" s="11" t="s">
        <v>24722</v>
      </c>
      <c r="G5648" s="11" t="s">
        <v>74</v>
      </c>
      <c r="H5648" s="11"/>
      <c r="I5648" s="13" t="s">
        <v>1914</v>
      </c>
      <c r="J5648" s="11" t="s">
        <v>24</v>
      </c>
      <c r="K5648" s="11" t="s">
        <v>25</v>
      </c>
      <c r="L5648" s="11" t="s">
        <v>39</v>
      </c>
      <c r="M5648" s="11" t="s">
        <v>149</v>
      </c>
      <c r="N5648" s="11" t="s">
        <v>4871</v>
      </c>
      <c r="O5648" s="11" t="s">
        <v>29</v>
      </c>
      <c r="P5648" s="11"/>
      <c r="Q5648" s="16" t="s">
        <v>24723</v>
      </c>
      <c r="R5648" s="11" t="s">
        <v>148</v>
      </c>
      <c r="S5648" s="11" t="s">
        <v>24724</v>
      </c>
      <c r="T5648" s="11" t="s">
        <v>6803</v>
      </c>
    </row>
    <row x14ac:dyDescent="0.25" r="5649" customHeight="1" ht="19.5">
      <c r="A5649" s="10">
        <v>45212</v>
      </c>
      <c r="B5649" s="11" t="s">
        <v>24725</v>
      </c>
      <c r="C5649" s="11" t="s">
        <v>4882</v>
      </c>
      <c r="D5649" s="11"/>
      <c r="E5649" s="13" t="s">
        <v>24726</v>
      </c>
      <c r="F5649" s="11" t="s">
        <v>24727</v>
      </c>
      <c r="G5649" s="11" t="s">
        <v>74</v>
      </c>
      <c r="H5649" s="11" t="s">
        <v>86</v>
      </c>
      <c r="I5649" s="13" t="s">
        <v>148</v>
      </c>
      <c r="J5649" s="11" t="s">
        <v>24</v>
      </c>
      <c r="K5649" s="11" t="s">
        <v>25</v>
      </c>
      <c r="L5649" s="11" t="s">
        <v>39</v>
      </c>
      <c r="M5649" s="11" t="s">
        <v>149</v>
      </c>
      <c r="N5649" s="11" t="s">
        <v>4871</v>
      </c>
      <c r="O5649" s="11" t="s">
        <v>29</v>
      </c>
      <c r="P5649" s="11"/>
      <c r="Q5649" s="16" t="s">
        <v>24728</v>
      </c>
      <c r="R5649" s="11" t="s">
        <v>148</v>
      </c>
      <c r="S5649" s="11" t="s">
        <v>24729</v>
      </c>
      <c r="T5649" s="11" t="s">
        <v>4934</v>
      </c>
    </row>
    <row x14ac:dyDescent="0.25" r="5650" customHeight="1" ht="19.5">
      <c r="A5650" s="10">
        <v>45212</v>
      </c>
      <c r="B5650" s="11" t="s">
        <v>24730</v>
      </c>
      <c r="C5650" s="11" t="s">
        <v>5086</v>
      </c>
      <c r="D5650" s="11"/>
      <c r="E5650" s="13" t="s">
        <v>24731</v>
      </c>
      <c r="F5650" s="11" t="s">
        <v>24732</v>
      </c>
      <c r="G5650" s="11" t="s">
        <v>74</v>
      </c>
      <c r="H5650" s="11"/>
      <c r="I5650" s="13" t="s">
        <v>148</v>
      </c>
      <c r="J5650" s="11" t="s">
        <v>24</v>
      </c>
      <c r="K5650" s="11" t="s">
        <v>25</v>
      </c>
      <c r="L5650" s="11" t="s">
        <v>39</v>
      </c>
      <c r="M5650" s="11" t="s">
        <v>149</v>
      </c>
      <c r="N5650" s="11" t="s">
        <v>4871</v>
      </c>
      <c r="O5650" s="11" t="s">
        <v>29</v>
      </c>
      <c r="P5650" s="11"/>
      <c r="Q5650" s="16" t="s">
        <v>24733</v>
      </c>
      <c r="R5650" s="11" t="s">
        <v>148</v>
      </c>
      <c r="S5650" s="11" t="s">
        <v>24734</v>
      </c>
      <c r="T5650" s="11" t="s">
        <v>4893</v>
      </c>
    </row>
    <row x14ac:dyDescent="0.25" r="5651" customHeight="1" ht="19.5">
      <c r="A5651" s="10">
        <v>45212</v>
      </c>
      <c r="B5651" s="11" t="s">
        <v>24735</v>
      </c>
      <c r="C5651" s="11" t="s">
        <v>4882</v>
      </c>
      <c r="D5651" s="11"/>
      <c r="E5651" s="13" t="s">
        <v>24736</v>
      </c>
      <c r="F5651" s="11" t="s">
        <v>24737</v>
      </c>
      <c r="G5651" s="11" t="s">
        <v>74</v>
      </c>
      <c r="H5651" s="11"/>
      <c r="I5651" s="13" t="s">
        <v>148</v>
      </c>
      <c r="J5651" s="11" t="s">
        <v>24</v>
      </c>
      <c r="K5651" s="11" t="s">
        <v>25</v>
      </c>
      <c r="L5651" s="11" t="s">
        <v>39</v>
      </c>
      <c r="M5651" s="11" t="s">
        <v>149</v>
      </c>
      <c r="N5651" s="11" t="s">
        <v>4871</v>
      </c>
      <c r="O5651" s="11" t="s">
        <v>29</v>
      </c>
      <c r="P5651" s="11"/>
      <c r="Q5651" s="16" t="s">
        <v>24738</v>
      </c>
      <c r="R5651" s="11" t="s">
        <v>148</v>
      </c>
      <c r="S5651" s="11" t="s">
        <v>24739</v>
      </c>
      <c r="T5651" s="11" t="s">
        <v>4893</v>
      </c>
    </row>
    <row x14ac:dyDescent="0.25" r="5652" customHeight="1" ht="19.5">
      <c r="A5652" s="10">
        <v>45212</v>
      </c>
      <c r="B5652" s="11" t="s">
        <v>24740</v>
      </c>
      <c r="C5652" s="11" t="s">
        <v>4882</v>
      </c>
      <c r="D5652" s="11"/>
      <c r="E5652" s="13" t="s">
        <v>24741</v>
      </c>
      <c r="F5652" s="11" t="s">
        <v>24742</v>
      </c>
      <c r="G5652" s="11" t="s">
        <v>74</v>
      </c>
      <c r="H5652" s="11" t="s">
        <v>86</v>
      </c>
      <c r="I5652" s="13" t="s">
        <v>148</v>
      </c>
      <c r="J5652" s="11" t="s">
        <v>24</v>
      </c>
      <c r="K5652" s="11" t="s">
        <v>25</v>
      </c>
      <c r="L5652" s="11" t="s">
        <v>39</v>
      </c>
      <c r="M5652" s="11" t="s">
        <v>149</v>
      </c>
      <c r="N5652" s="11" t="s">
        <v>4871</v>
      </c>
      <c r="O5652" s="11" t="s">
        <v>29</v>
      </c>
      <c r="P5652" s="11"/>
      <c r="Q5652" s="16" t="s">
        <v>24743</v>
      </c>
      <c r="R5652" s="11" t="s">
        <v>148</v>
      </c>
      <c r="S5652" s="11" t="s">
        <v>24744</v>
      </c>
      <c r="T5652" s="11" t="s">
        <v>4934</v>
      </c>
    </row>
    <row x14ac:dyDescent="0.25" r="5653" customHeight="1" ht="19.5">
      <c r="A5653" s="10">
        <v>45212</v>
      </c>
      <c r="B5653" s="11" t="s">
        <v>24745</v>
      </c>
      <c r="C5653" s="11" t="s">
        <v>4923</v>
      </c>
      <c r="D5653" s="11"/>
      <c r="E5653" s="13" t="s">
        <v>24746</v>
      </c>
      <c r="F5653" s="11" t="s">
        <v>606</v>
      </c>
      <c r="G5653" s="11" t="s">
        <v>74</v>
      </c>
      <c r="H5653" s="11"/>
      <c r="I5653" s="13" t="s">
        <v>148</v>
      </c>
      <c r="J5653" s="11" t="s">
        <v>24</v>
      </c>
      <c r="K5653" s="11" t="s">
        <v>25</v>
      </c>
      <c r="L5653" s="11" t="s">
        <v>39</v>
      </c>
      <c r="M5653" s="11" t="s">
        <v>149</v>
      </c>
      <c r="N5653" s="11" t="s">
        <v>4871</v>
      </c>
      <c r="O5653" s="11" t="s">
        <v>29</v>
      </c>
      <c r="P5653" s="11"/>
      <c r="Q5653" s="16" t="s">
        <v>24747</v>
      </c>
      <c r="R5653" s="11" t="s">
        <v>148</v>
      </c>
      <c r="S5653" s="11" t="s">
        <v>24748</v>
      </c>
      <c r="T5653" s="11" t="s">
        <v>5339</v>
      </c>
    </row>
    <row x14ac:dyDescent="0.25" r="5654" customHeight="1" ht="19.5">
      <c r="A5654" s="10">
        <v>45212</v>
      </c>
      <c r="B5654" s="11" t="s">
        <v>24749</v>
      </c>
      <c r="C5654" s="11" t="s">
        <v>4882</v>
      </c>
      <c r="D5654" s="11"/>
      <c r="E5654" s="13" t="s">
        <v>24750</v>
      </c>
      <c r="F5654" s="11" t="s">
        <v>24751</v>
      </c>
      <c r="G5654" s="11" t="s">
        <v>74</v>
      </c>
      <c r="H5654" s="11"/>
      <c r="I5654" s="13" t="s">
        <v>3454</v>
      </c>
      <c r="J5654" s="11" t="s">
        <v>24</v>
      </c>
      <c r="K5654" s="11" t="s">
        <v>25</v>
      </c>
      <c r="L5654" s="11" t="s">
        <v>39</v>
      </c>
      <c r="M5654" s="11" t="s">
        <v>149</v>
      </c>
      <c r="N5654" s="11" t="s">
        <v>4871</v>
      </c>
      <c r="O5654" s="11" t="s">
        <v>29</v>
      </c>
      <c r="P5654" s="11"/>
      <c r="Q5654" s="16" t="s">
        <v>24752</v>
      </c>
      <c r="R5654" s="11" t="s">
        <v>148</v>
      </c>
      <c r="S5654" s="11" t="s">
        <v>24753</v>
      </c>
      <c r="T5654" s="11" t="s">
        <v>4893</v>
      </c>
    </row>
    <row x14ac:dyDescent="0.25" r="5655" customHeight="1" ht="19.5">
      <c r="A5655" s="10">
        <v>45212</v>
      </c>
      <c r="B5655" s="11" t="s">
        <v>24754</v>
      </c>
      <c r="C5655" s="11" t="s">
        <v>4867</v>
      </c>
      <c r="D5655" s="11"/>
      <c r="E5655" s="13" t="s">
        <v>24755</v>
      </c>
      <c r="F5655" s="11" t="s">
        <v>24756</v>
      </c>
      <c r="G5655" s="11" t="s">
        <v>74</v>
      </c>
      <c r="H5655" s="11"/>
      <c r="I5655" s="13" t="s">
        <v>4870</v>
      </c>
      <c r="J5655" s="11" t="s">
        <v>24</v>
      </c>
      <c r="K5655" s="11" t="s">
        <v>25</v>
      </c>
      <c r="L5655" s="11" t="s">
        <v>39</v>
      </c>
      <c r="M5655" s="11" t="s">
        <v>149</v>
      </c>
      <c r="N5655" s="11" t="s">
        <v>4871</v>
      </c>
      <c r="O5655" s="11" t="s">
        <v>29</v>
      </c>
      <c r="P5655" s="11"/>
      <c r="Q5655" s="16" t="s">
        <v>24757</v>
      </c>
      <c r="R5655" s="11" t="s">
        <v>148</v>
      </c>
      <c r="S5655" s="11" t="s">
        <v>24655</v>
      </c>
      <c r="T5655" s="11" t="s">
        <v>5318</v>
      </c>
    </row>
    <row x14ac:dyDescent="0.25" r="5656" customHeight="1" ht="19.5">
      <c r="A5656" s="10">
        <v>45212</v>
      </c>
      <c r="B5656" s="11" t="s">
        <v>24758</v>
      </c>
      <c r="C5656" s="11" t="s">
        <v>4867</v>
      </c>
      <c r="D5656" s="11"/>
      <c r="E5656" s="13" t="s">
        <v>24759</v>
      </c>
      <c r="F5656" s="11" t="s">
        <v>24760</v>
      </c>
      <c r="G5656" s="11" t="s">
        <v>74</v>
      </c>
      <c r="H5656" s="11"/>
      <c r="I5656" s="13" t="s">
        <v>4870</v>
      </c>
      <c r="J5656" s="11" t="s">
        <v>24</v>
      </c>
      <c r="K5656" s="11" t="s">
        <v>25</v>
      </c>
      <c r="L5656" s="11" t="s">
        <v>39</v>
      </c>
      <c r="M5656" s="11" t="s">
        <v>149</v>
      </c>
      <c r="N5656" s="11" t="s">
        <v>4871</v>
      </c>
      <c r="O5656" s="11" t="s">
        <v>29</v>
      </c>
      <c r="P5656" s="11"/>
      <c r="Q5656" s="16" t="s">
        <v>24761</v>
      </c>
      <c r="R5656" s="11" t="s">
        <v>148</v>
      </c>
      <c r="S5656" s="11" t="s">
        <v>24762</v>
      </c>
      <c r="T5656" s="11" t="s">
        <v>5318</v>
      </c>
    </row>
    <row x14ac:dyDescent="0.25" r="5657" customHeight="1" ht="19.5">
      <c r="A5657" s="10">
        <v>45212</v>
      </c>
      <c r="B5657" s="11" t="s">
        <v>24763</v>
      </c>
      <c r="C5657" s="11" t="s">
        <v>4923</v>
      </c>
      <c r="D5657" s="11"/>
      <c r="E5657" s="13" t="s">
        <v>24764</v>
      </c>
      <c r="F5657" s="11" t="s">
        <v>24765</v>
      </c>
      <c r="G5657" s="11" t="s">
        <v>74</v>
      </c>
      <c r="H5657" s="11"/>
      <c r="I5657" s="13" t="s">
        <v>148</v>
      </c>
      <c r="J5657" s="11" t="s">
        <v>24</v>
      </c>
      <c r="K5657" s="11" t="s">
        <v>25</v>
      </c>
      <c r="L5657" s="11" t="s">
        <v>39</v>
      </c>
      <c r="M5657" s="11" t="s">
        <v>149</v>
      </c>
      <c r="N5657" s="11" t="s">
        <v>4871</v>
      </c>
      <c r="O5657" s="11" t="s">
        <v>29</v>
      </c>
      <c r="P5657" s="11"/>
      <c r="Q5657" s="16" t="s">
        <v>24766</v>
      </c>
      <c r="R5657" s="11" t="s">
        <v>148</v>
      </c>
      <c r="S5657" s="11" t="s">
        <v>24767</v>
      </c>
      <c r="T5657" s="11" t="s">
        <v>4955</v>
      </c>
    </row>
    <row x14ac:dyDescent="0.25" r="5658" customHeight="1" ht="19.5">
      <c r="A5658" s="10">
        <v>45212</v>
      </c>
      <c r="B5658" s="11" t="s">
        <v>24768</v>
      </c>
      <c r="C5658" s="11" t="s">
        <v>4882</v>
      </c>
      <c r="D5658" s="11"/>
      <c r="E5658" s="13" t="s">
        <v>24769</v>
      </c>
      <c r="F5658" s="11" t="s">
        <v>24770</v>
      </c>
      <c r="G5658" s="11" t="s">
        <v>74</v>
      </c>
      <c r="H5658" s="11"/>
      <c r="I5658" s="13" t="s">
        <v>148</v>
      </c>
      <c r="J5658" s="11" t="s">
        <v>24</v>
      </c>
      <c r="K5658" s="11" t="s">
        <v>25</v>
      </c>
      <c r="L5658" s="11" t="s">
        <v>39</v>
      </c>
      <c r="M5658" s="11" t="s">
        <v>149</v>
      </c>
      <c r="N5658" s="11" t="s">
        <v>4871</v>
      </c>
      <c r="O5658" s="11" t="s">
        <v>29</v>
      </c>
      <c r="P5658" s="11"/>
      <c r="Q5658" s="16" t="s">
        <v>24771</v>
      </c>
      <c r="R5658" s="11" t="s">
        <v>148</v>
      </c>
      <c r="S5658" s="11" t="s">
        <v>24772</v>
      </c>
      <c r="T5658" s="11" t="s">
        <v>4978</v>
      </c>
    </row>
    <row x14ac:dyDescent="0.25" r="5659" customHeight="1" ht="19.5">
      <c r="A5659" s="10">
        <v>45212</v>
      </c>
      <c r="B5659" s="11" t="s">
        <v>24773</v>
      </c>
      <c r="C5659" s="11" t="s">
        <v>4882</v>
      </c>
      <c r="D5659" s="11"/>
      <c r="E5659" s="13" t="s">
        <v>24774</v>
      </c>
      <c r="F5659" s="11" t="s">
        <v>17996</v>
      </c>
      <c r="G5659" s="11" t="s">
        <v>74</v>
      </c>
      <c r="H5659" s="11"/>
      <c r="I5659" s="13" t="s">
        <v>148</v>
      </c>
      <c r="J5659" s="11" t="s">
        <v>24</v>
      </c>
      <c r="K5659" s="11" t="s">
        <v>25</v>
      </c>
      <c r="L5659" s="11" t="s">
        <v>39</v>
      </c>
      <c r="M5659" s="11" t="s">
        <v>149</v>
      </c>
      <c r="N5659" s="11" t="s">
        <v>4871</v>
      </c>
      <c r="O5659" s="11" t="s">
        <v>29</v>
      </c>
      <c r="P5659" s="11"/>
      <c r="Q5659" s="16" t="s">
        <v>24775</v>
      </c>
      <c r="R5659" s="11" t="s">
        <v>148</v>
      </c>
      <c r="S5659" s="11" t="s">
        <v>24776</v>
      </c>
      <c r="T5659" s="11" t="s">
        <v>4893</v>
      </c>
    </row>
    <row x14ac:dyDescent="0.25" r="5660" customHeight="1" ht="19.5">
      <c r="A5660" s="10">
        <v>45212</v>
      </c>
      <c r="B5660" s="11" t="s">
        <v>24777</v>
      </c>
      <c r="C5660" s="11" t="s">
        <v>4867</v>
      </c>
      <c r="D5660" s="11"/>
      <c r="E5660" s="13" t="s">
        <v>24778</v>
      </c>
      <c r="F5660" s="11" t="s">
        <v>24779</v>
      </c>
      <c r="G5660" s="11" t="s">
        <v>74</v>
      </c>
      <c r="H5660" s="11" t="s">
        <v>121</v>
      </c>
      <c r="I5660" s="13" t="s">
        <v>4870</v>
      </c>
      <c r="J5660" s="11" t="s">
        <v>24</v>
      </c>
      <c r="K5660" s="11" t="s">
        <v>25</v>
      </c>
      <c r="L5660" s="11" t="s">
        <v>39</v>
      </c>
      <c r="M5660" s="11" t="s">
        <v>149</v>
      </c>
      <c r="N5660" s="11" t="s">
        <v>4871</v>
      </c>
      <c r="O5660" s="11" t="s">
        <v>29</v>
      </c>
      <c r="P5660" s="11"/>
      <c r="Q5660" s="16" t="s">
        <v>24780</v>
      </c>
      <c r="R5660" s="11" t="s">
        <v>148</v>
      </c>
      <c r="S5660" s="11" t="s">
        <v>24655</v>
      </c>
      <c r="T5660" s="11" t="s">
        <v>4887</v>
      </c>
    </row>
    <row x14ac:dyDescent="0.25" r="5661" customHeight="1" ht="19.5">
      <c r="A5661" s="10">
        <v>45212</v>
      </c>
      <c r="B5661" s="11" t="s">
        <v>24781</v>
      </c>
      <c r="C5661" s="11" t="s">
        <v>4882</v>
      </c>
      <c r="D5661" s="11"/>
      <c r="E5661" s="13" t="s">
        <v>24782</v>
      </c>
      <c r="F5661" s="11" t="s">
        <v>24783</v>
      </c>
      <c r="G5661" s="11" t="s">
        <v>74</v>
      </c>
      <c r="H5661" s="11"/>
      <c r="I5661" s="13" t="s">
        <v>148</v>
      </c>
      <c r="J5661" s="11" t="s">
        <v>24</v>
      </c>
      <c r="K5661" s="11" t="s">
        <v>25</v>
      </c>
      <c r="L5661" s="11" t="s">
        <v>39</v>
      </c>
      <c r="M5661" s="11" t="s">
        <v>149</v>
      </c>
      <c r="N5661" s="11" t="s">
        <v>4871</v>
      </c>
      <c r="O5661" s="11" t="s">
        <v>29</v>
      </c>
      <c r="P5661" s="11"/>
      <c r="Q5661" s="16" t="s">
        <v>24784</v>
      </c>
      <c r="R5661" s="11" t="s">
        <v>148</v>
      </c>
      <c r="S5661" s="11" t="s">
        <v>24785</v>
      </c>
      <c r="T5661" s="11" t="s">
        <v>5318</v>
      </c>
    </row>
    <row x14ac:dyDescent="0.25" r="5662" customHeight="1" ht="19.5">
      <c r="A5662" s="10">
        <v>45212</v>
      </c>
      <c r="B5662" s="11" t="s">
        <v>24786</v>
      </c>
      <c r="C5662" s="11" t="s">
        <v>4882</v>
      </c>
      <c r="D5662" s="11"/>
      <c r="E5662" s="13" t="s">
        <v>24787</v>
      </c>
      <c r="F5662" s="11" t="s">
        <v>24788</v>
      </c>
      <c r="G5662" s="11" t="s">
        <v>74</v>
      </c>
      <c r="H5662" s="11" t="s">
        <v>86</v>
      </c>
      <c r="I5662" s="13" t="s">
        <v>148</v>
      </c>
      <c r="J5662" s="11" t="s">
        <v>24</v>
      </c>
      <c r="K5662" s="11" t="s">
        <v>172</v>
      </c>
      <c r="L5662" s="11"/>
      <c r="M5662" s="11" t="s">
        <v>149</v>
      </c>
      <c r="N5662" s="11" t="s">
        <v>4871</v>
      </c>
      <c r="O5662" s="11" t="s">
        <v>29</v>
      </c>
      <c r="P5662" s="11"/>
      <c r="Q5662" s="16" t="s">
        <v>24789</v>
      </c>
      <c r="R5662" s="11" t="s">
        <v>148</v>
      </c>
      <c r="S5662" s="11" t="s">
        <v>24790</v>
      </c>
      <c r="T5662" s="11" t="s">
        <v>4887</v>
      </c>
    </row>
    <row x14ac:dyDescent="0.25" r="5663" customHeight="1" ht="19.5">
      <c r="A5663" s="10">
        <v>45212</v>
      </c>
      <c r="B5663" s="11" t="s">
        <v>24791</v>
      </c>
      <c r="C5663" s="11" t="s">
        <v>4882</v>
      </c>
      <c r="D5663" s="11"/>
      <c r="E5663" s="13" t="s">
        <v>24792</v>
      </c>
      <c r="F5663" s="11" t="s">
        <v>24793</v>
      </c>
      <c r="G5663" s="11" t="s">
        <v>74</v>
      </c>
      <c r="H5663" s="11" t="s">
        <v>86</v>
      </c>
      <c r="I5663" s="13" t="s">
        <v>148</v>
      </c>
      <c r="J5663" s="11" t="s">
        <v>24</v>
      </c>
      <c r="K5663" s="11" t="s">
        <v>25</v>
      </c>
      <c r="L5663" s="11" t="s">
        <v>39</v>
      </c>
      <c r="M5663" s="11" t="s">
        <v>149</v>
      </c>
      <c r="N5663" s="11" t="s">
        <v>4871</v>
      </c>
      <c r="O5663" s="11" t="s">
        <v>29</v>
      </c>
      <c r="P5663" s="11"/>
      <c r="Q5663" s="16" t="s">
        <v>24794</v>
      </c>
      <c r="R5663" s="11" t="s">
        <v>148</v>
      </c>
      <c r="S5663" s="11" t="s">
        <v>24795</v>
      </c>
      <c r="T5663" s="11" t="s">
        <v>4978</v>
      </c>
    </row>
    <row x14ac:dyDescent="0.25" r="5664" customHeight="1" ht="19.5">
      <c r="A5664" s="10">
        <v>45212</v>
      </c>
      <c r="B5664" s="11" t="s">
        <v>24796</v>
      </c>
      <c r="C5664" s="11" t="s">
        <v>4882</v>
      </c>
      <c r="D5664" s="11"/>
      <c r="E5664" s="13" t="s">
        <v>24797</v>
      </c>
      <c r="F5664" s="11" t="s">
        <v>9837</v>
      </c>
      <c r="G5664" s="11" t="s">
        <v>74</v>
      </c>
      <c r="H5664" s="11"/>
      <c r="I5664" s="13" t="s">
        <v>259</v>
      </c>
      <c r="J5664" s="11" t="s">
        <v>24</v>
      </c>
      <c r="K5664" s="11" t="s">
        <v>25</v>
      </c>
      <c r="L5664" s="11" t="s">
        <v>39</v>
      </c>
      <c r="M5664" s="11" t="s">
        <v>149</v>
      </c>
      <c r="N5664" s="11" t="s">
        <v>4871</v>
      </c>
      <c r="O5664" s="11" t="s">
        <v>29</v>
      </c>
      <c r="P5664" s="11"/>
      <c r="Q5664" s="16" t="s">
        <v>24798</v>
      </c>
      <c r="R5664" s="11" t="s">
        <v>148</v>
      </c>
      <c r="S5664" s="11" t="s">
        <v>24799</v>
      </c>
      <c r="T5664" s="11" t="s">
        <v>4887</v>
      </c>
    </row>
    <row x14ac:dyDescent="0.25" r="5665" customHeight="1" ht="19.5">
      <c r="A5665" s="10">
        <v>45212</v>
      </c>
      <c r="B5665" s="11" t="s">
        <v>24800</v>
      </c>
      <c r="C5665" s="11" t="s">
        <v>4882</v>
      </c>
      <c r="D5665" s="11"/>
      <c r="E5665" s="13" t="s">
        <v>24801</v>
      </c>
      <c r="F5665" s="11" t="s">
        <v>24802</v>
      </c>
      <c r="G5665" s="11" t="s">
        <v>74</v>
      </c>
      <c r="H5665" s="11"/>
      <c r="I5665" s="13" t="s">
        <v>148</v>
      </c>
      <c r="J5665" s="11" t="s">
        <v>24</v>
      </c>
      <c r="K5665" s="11" t="s">
        <v>25</v>
      </c>
      <c r="L5665" s="11" t="s">
        <v>39</v>
      </c>
      <c r="M5665" s="11" t="s">
        <v>149</v>
      </c>
      <c r="N5665" s="11" t="s">
        <v>4871</v>
      </c>
      <c r="O5665" s="11" t="s">
        <v>29</v>
      </c>
      <c r="P5665" s="11"/>
      <c r="Q5665" s="16" t="s">
        <v>24803</v>
      </c>
      <c r="R5665" s="11" t="s">
        <v>42</v>
      </c>
      <c r="S5665" s="11" t="s">
        <v>24804</v>
      </c>
      <c r="T5665" s="11" t="s">
        <v>4899</v>
      </c>
    </row>
    <row x14ac:dyDescent="0.25" r="5666" customHeight="1" ht="19.5">
      <c r="A5666" s="10">
        <v>45212</v>
      </c>
      <c r="B5666" s="11" t="s">
        <v>24805</v>
      </c>
      <c r="C5666" s="11" t="s">
        <v>4923</v>
      </c>
      <c r="D5666" s="11"/>
      <c r="E5666" s="13" t="s">
        <v>24806</v>
      </c>
      <c r="F5666" s="11" t="s">
        <v>24807</v>
      </c>
      <c r="G5666" s="11" t="s">
        <v>74</v>
      </c>
      <c r="H5666" s="11"/>
      <c r="I5666" s="13" t="s">
        <v>87</v>
      </c>
      <c r="J5666" s="11" t="s">
        <v>24</v>
      </c>
      <c r="K5666" s="11" t="s">
        <v>25</v>
      </c>
      <c r="L5666" s="11" t="s">
        <v>39</v>
      </c>
      <c r="M5666" s="11" t="s">
        <v>149</v>
      </c>
      <c r="N5666" s="11" t="s">
        <v>4871</v>
      </c>
      <c r="O5666" s="11" t="s">
        <v>29</v>
      </c>
      <c r="P5666" s="11"/>
      <c r="Q5666" s="16" t="s">
        <v>24808</v>
      </c>
      <c r="R5666" s="11" t="s">
        <v>148</v>
      </c>
      <c r="S5666" s="11" t="s">
        <v>24809</v>
      </c>
      <c r="T5666" s="11" t="s">
        <v>4887</v>
      </c>
    </row>
    <row x14ac:dyDescent="0.25" r="5667" customHeight="1" ht="19.5">
      <c r="A5667" s="10">
        <v>45212</v>
      </c>
      <c r="B5667" s="11" t="s">
        <v>24810</v>
      </c>
      <c r="C5667" s="11" t="s">
        <v>4867</v>
      </c>
      <c r="D5667" s="11"/>
      <c r="E5667" s="13" t="s">
        <v>24811</v>
      </c>
      <c r="F5667" s="11" t="s">
        <v>24812</v>
      </c>
      <c r="G5667" s="11" t="s">
        <v>74</v>
      </c>
      <c r="H5667" s="11"/>
      <c r="I5667" s="13" t="s">
        <v>4870</v>
      </c>
      <c r="J5667" s="11" t="s">
        <v>24</v>
      </c>
      <c r="K5667" s="11" t="s">
        <v>25</v>
      </c>
      <c r="L5667" s="11" t="s">
        <v>39</v>
      </c>
      <c r="M5667" s="11" t="s">
        <v>149</v>
      </c>
      <c r="N5667" s="11" t="s">
        <v>4871</v>
      </c>
      <c r="O5667" s="11" t="s">
        <v>29</v>
      </c>
      <c r="P5667" s="11"/>
      <c r="Q5667" s="16" t="s">
        <v>24813</v>
      </c>
      <c r="R5667" s="11" t="s">
        <v>148</v>
      </c>
      <c r="S5667" s="11" t="s">
        <v>24814</v>
      </c>
      <c r="T5667" s="11" t="s">
        <v>4893</v>
      </c>
    </row>
    <row x14ac:dyDescent="0.25" r="5668" customHeight="1" ht="19.5">
      <c r="A5668" s="10">
        <v>45212</v>
      </c>
      <c r="B5668" s="11" t="s">
        <v>24815</v>
      </c>
      <c r="C5668" s="11" t="s">
        <v>5086</v>
      </c>
      <c r="D5668" s="11"/>
      <c r="E5668" s="13" t="s">
        <v>24816</v>
      </c>
      <c r="F5668" s="11" t="s">
        <v>24817</v>
      </c>
      <c r="G5668" s="11" t="s">
        <v>74</v>
      </c>
      <c r="H5668" s="11"/>
      <c r="I5668" s="13" t="s">
        <v>148</v>
      </c>
      <c r="J5668" s="11" t="s">
        <v>24</v>
      </c>
      <c r="K5668" s="11" t="s">
        <v>25</v>
      </c>
      <c r="L5668" s="11" t="s">
        <v>39</v>
      </c>
      <c r="M5668" s="11" t="s">
        <v>149</v>
      </c>
      <c r="N5668" s="11" t="s">
        <v>4871</v>
      </c>
      <c r="O5668" s="11" t="s">
        <v>29</v>
      </c>
      <c r="P5668" s="11"/>
      <c r="Q5668" s="16" t="s">
        <v>24818</v>
      </c>
      <c r="R5668" s="11" t="s">
        <v>148</v>
      </c>
      <c r="S5668" s="11" t="s">
        <v>24819</v>
      </c>
      <c r="T5668" s="11" t="s">
        <v>5318</v>
      </c>
    </row>
    <row x14ac:dyDescent="0.25" r="5669" customHeight="1" ht="19.5">
      <c r="A5669" s="10">
        <v>45212</v>
      </c>
      <c r="B5669" s="11" t="s">
        <v>24820</v>
      </c>
      <c r="C5669" s="11" t="s">
        <v>4923</v>
      </c>
      <c r="D5669" s="11"/>
      <c r="E5669" s="13" t="s">
        <v>24821</v>
      </c>
      <c r="F5669" s="11" t="s">
        <v>24822</v>
      </c>
      <c r="G5669" s="11" t="s">
        <v>74</v>
      </c>
      <c r="H5669" s="11"/>
      <c r="I5669" s="13" t="s">
        <v>148</v>
      </c>
      <c r="J5669" s="11" t="s">
        <v>24</v>
      </c>
      <c r="K5669" s="11" t="s">
        <v>25</v>
      </c>
      <c r="L5669" s="11" t="s">
        <v>39</v>
      </c>
      <c r="M5669" s="11" t="s">
        <v>149</v>
      </c>
      <c r="N5669" s="11" t="s">
        <v>4871</v>
      </c>
      <c r="O5669" s="11" t="s">
        <v>29</v>
      </c>
      <c r="P5669" s="11"/>
      <c r="Q5669" s="16" t="s">
        <v>24823</v>
      </c>
      <c r="R5669" s="11" t="s">
        <v>148</v>
      </c>
      <c r="S5669" s="11" t="s">
        <v>24824</v>
      </c>
      <c r="T5669" s="11" t="s">
        <v>4955</v>
      </c>
    </row>
    <row x14ac:dyDescent="0.25" r="5670" customHeight="1" ht="19.5">
      <c r="A5670" s="10">
        <v>45212</v>
      </c>
      <c r="B5670" s="11" t="s">
        <v>24825</v>
      </c>
      <c r="C5670" s="11" t="s">
        <v>4867</v>
      </c>
      <c r="D5670" s="11"/>
      <c r="E5670" s="13" t="s">
        <v>24826</v>
      </c>
      <c r="F5670" s="11" t="s">
        <v>6777</v>
      </c>
      <c r="G5670" s="11" t="s">
        <v>74</v>
      </c>
      <c r="H5670" s="11"/>
      <c r="I5670" s="13" t="s">
        <v>4870</v>
      </c>
      <c r="J5670" s="11" t="s">
        <v>24</v>
      </c>
      <c r="K5670" s="11" t="s">
        <v>25</v>
      </c>
      <c r="L5670" s="11" t="s">
        <v>39</v>
      </c>
      <c r="M5670" s="11" t="s">
        <v>149</v>
      </c>
      <c r="N5670" s="11" t="s">
        <v>4871</v>
      </c>
      <c r="O5670" s="11" t="s">
        <v>29</v>
      </c>
      <c r="P5670" s="11"/>
      <c r="Q5670" s="16" t="s">
        <v>24827</v>
      </c>
      <c r="R5670" s="11" t="s">
        <v>148</v>
      </c>
      <c r="S5670" s="11" t="s">
        <v>24655</v>
      </c>
      <c r="T5670" s="11" t="s">
        <v>4887</v>
      </c>
    </row>
    <row x14ac:dyDescent="0.25" r="5671" customHeight="1" ht="19.5">
      <c r="A5671" s="10">
        <v>45212</v>
      </c>
      <c r="B5671" s="11" t="s">
        <v>24828</v>
      </c>
      <c r="C5671" s="11" t="s">
        <v>4882</v>
      </c>
      <c r="D5671" s="11"/>
      <c r="E5671" s="13" t="s">
        <v>24829</v>
      </c>
      <c r="F5671" s="11" t="s">
        <v>24830</v>
      </c>
      <c r="G5671" s="11" t="s">
        <v>74</v>
      </c>
      <c r="H5671" s="11" t="s">
        <v>86</v>
      </c>
      <c r="I5671" s="13" t="s">
        <v>148</v>
      </c>
      <c r="J5671" s="11" t="s">
        <v>24</v>
      </c>
      <c r="K5671" s="11" t="s">
        <v>25</v>
      </c>
      <c r="L5671" s="11" t="s">
        <v>39</v>
      </c>
      <c r="M5671" s="11" t="s">
        <v>149</v>
      </c>
      <c r="N5671" s="11" t="s">
        <v>4871</v>
      </c>
      <c r="O5671" s="11" t="s">
        <v>29</v>
      </c>
      <c r="P5671" s="11"/>
      <c r="Q5671" s="16" t="s">
        <v>24831</v>
      </c>
      <c r="R5671" s="11" t="s">
        <v>148</v>
      </c>
      <c r="S5671" s="11" t="s">
        <v>24832</v>
      </c>
      <c r="T5671" s="11" t="s">
        <v>4928</v>
      </c>
    </row>
    <row x14ac:dyDescent="0.25" r="5672" customHeight="1" ht="19.5">
      <c r="A5672" s="10">
        <v>45212</v>
      </c>
      <c r="B5672" s="11" t="s">
        <v>24833</v>
      </c>
      <c r="C5672" s="11" t="s">
        <v>4901</v>
      </c>
      <c r="D5672" s="11"/>
      <c r="E5672" s="13" t="s">
        <v>24834</v>
      </c>
      <c r="F5672" s="11" t="s">
        <v>24835</v>
      </c>
      <c r="G5672" s="11" t="s">
        <v>74</v>
      </c>
      <c r="H5672" s="11" t="s">
        <v>86</v>
      </c>
      <c r="I5672" s="13" t="s">
        <v>148</v>
      </c>
      <c r="J5672" s="11" t="s">
        <v>24</v>
      </c>
      <c r="K5672" s="11" t="s">
        <v>25</v>
      </c>
      <c r="L5672" s="11" t="s">
        <v>39</v>
      </c>
      <c r="M5672" s="11" t="s">
        <v>149</v>
      </c>
      <c r="N5672" s="11" t="s">
        <v>4871</v>
      </c>
      <c r="O5672" s="11" t="s">
        <v>29</v>
      </c>
      <c r="P5672" s="11"/>
      <c r="Q5672" s="16" t="s">
        <v>24836</v>
      </c>
      <c r="R5672" s="11" t="s">
        <v>148</v>
      </c>
      <c r="S5672" s="11" t="s">
        <v>24837</v>
      </c>
      <c r="T5672" s="11" t="s">
        <v>4928</v>
      </c>
    </row>
    <row x14ac:dyDescent="0.25" r="5673" customHeight="1" ht="19.5">
      <c r="A5673" s="10">
        <v>45212</v>
      </c>
      <c r="B5673" s="11" t="s">
        <v>24838</v>
      </c>
      <c r="C5673" s="11" t="s">
        <v>4867</v>
      </c>
      <c r="D5673" s="11"/>
      <c r="E5673" s="13" t="s">
        <v>24706</v>
      </c>
      <c r="F5673" s="11" t="s">
        <v>24707</v>
      </c>
      <c r="G5673" s="11" t="s">
        <v>74</v>
      </c>
      <c r="H5673" s="11" t="s">
        <v>86</v>
      </c>
      <c r="I5673" s="13" t="s">
        <v>4870</v>
      </c>
      <c r="J5673" s="11" t="s">
        <v>24</v>
      </c>
      <c r="K5673" s="11" t="s">
        <v>25</v>
      </c>
      <c r="L5673" s="11" t="s">
        <v>39</v>
      </c>
      <c r="M5673" s="11" t="s">
        <v>149</v>
      </c>
      <c r="N5673" s="11" t="s">
        <v>4871</v>
      </c>
      <c r="O5673" s="11" t="s">
        <v>29</v>
      </c>
      <c r="P5673" s="11"/>
      <c r="Q5673" s="16" t="s">
        <v>24839</v>
      </c>
      <c r="R5673" s="11" t="s">
        <v>148</v>
      </c>
      <c r="S5673" s="11" t="s">
        <v>24840</v>
      </c>
      <c r="T5673" s="11" t="s">
        <v>4893</v>
      </c>
    </row>
    <row x14ac:dyDescent="0.25" r="5674" customHeight="1" ht="19.5">
      <c r="A5674" s="10">
        <v>45212</v>
      </c>
      <c r="B5674" s="11" t="s">
        <v>24841</v>
      </c>
      <c r="C5674" s="11" t="s">
        <v>4901</v>
      </c>
      <c r="D5674" s="11"/>
      <c r="E5674" s="13" t="s">
        <v>24842</v>
      </c>
      <c r="F5674" s="11" t="s">
        <v>24843</v>
      </c>
      <c r="G5674" s="11" t="s">
        <v>74</v>
      </c>
      <c r="H5674" s="11"/>
      <c r="I5674" s="13" t="s">
        <v>1092</v>
      </c>
      <c r="J5674" s="11" t="s">
        <v>24</v>
      </c>
      <c r="K5674" s="11" t="s">
        <v>25</v>
      </c>
      <c r="L5674" s="11" t="s">
        <v>39</v>
      </c>
      <c r="M5674" s="11" t="s">
        <v>149</v>
      </c>
      <c r="N5674" s="11" t="s">
        <v>4871</v>
      </c>
      <c r="O5674" s="11" t="s">
        <v>29</v>
      </c>
      <c r="P5674" s="11"/>
      <c r="Q5674" s="16" t="s">
        <v>24844</v>
      </c>
      <c r="R5674" s="11" t="s">
        <v>148</v>
      </c>
      <c r="S5674" s="11" t="s">
        <v>24845</v>
      </c>
      <c r="T5674" s="11" t="s">
        <v>4893</v>
      </c>
    </row>
    <row x14ac:dyDescent="0.25" r="5675" customHeight="1" ht="19.5">
      <c r="A5675" s="10">
        <v>45212</v>
      </c>
      <c r="B5675" s="11" t="s">
        <v>24846</v>
      </c>
      <c r="C5675" s="11" t="s">
        <v>4882</v>
      </c>
      <c r="D5675" s="11"/>
      <c r="E5675" s="13" t="s">
        <v>24847</v>
      </c>
      <c r="F5675" s="11" t="s">
        <v>24848</v>
      </c>
      <c r="G5675" s="11" t="s">
        <v>74</v>
      </c>
      <c r="H5675" s="11" t="s">
        <v>86</v>
      </c>
      <c r="I5675" s="13" t="s">
        <v>148</v>
      </c>
      <c r="J5675" s="11" t="s">
        <v>24</v>
      </c>
      <c r="K5675" s="11" t="s">
        <v>25</v>
      </c>
      <c r="L5675" s="11" t="s">
        <v>39</v>
      </c>
      <c r="M5675" s="11" t="s">
        <v>149</v>
      </c>
      <c r="N5675" s="11" t="s">
        <v>4871</v>
      </c>
      <c r="O5675" s="11" t="s">
        <v>29</v>
      </c>
      <c r="P5675" s="11"/>
      <c r="Q5675" s="16" t="s">
        <v>24849</v>
      </c>
      <c r="R5675" s="11" t="s">
        <v>148</v>
      </c>
      <c r="S5675" s="11" t="s">
        <v>24850</v>
      </c>
      <c r="T5675" s="11" t="s">
        <v>4928</v>
      </c>
    </row>
    <row x14ac:dyDescent="0.25" r="5676" customHeight="1" ht="19.5">
      <c r="A5676" s="10">
        <v>45212</v>
      </c>
      <c r="B5676" s="11" t="s">
        <v>24851</v>
      </c>
      <c r="C5676" s="11" t="s">
        <v>4923</v>
      </c>
      <c r="D5676" s="11"/>
      <c r="E5676" s="13" t="s">
        <v>24852</v>
      </c>
      <c r="F5676" s="11" t="s">
        <v>24853</v>
      </c>
      <c r="G5676" s="11" t="s">
        <v>74</v>
      </c>
      <c r="H5676" s="11"/>
      <c r="I5676" s="13" t="s">
        <v>148</v>
      </c>
      <c r="J5676" s="11" t="s">
        <v>24</v>
      </c>
      <c r="K5676" s="11" t="s">
        <v>25</v>
      </c>
      <c r="L5676" s="11" t="s">
        <v>39</v>
      </c>
      <c r="M5676" s="11" t="s">
        <v>149</v>
      </c>
      <c r="N5676" s="11" t="s">
        <v>4871</v>
      </c>
      <c r="O5676" s="11" t="s">
        <v>29</v>
      </c>
      <c r="P5676" s="11"/>
      <c r="Q5676" s="16" t="s">
        <v>24854</v>
      </c>
      <c r="R5676" s="11" t="s">
        <v>148</v>
      </c>
      <c r="S5676" s="11" t="s">
        <v>24855</v>
      </c>
      <c r="T5676" s="11" t="s">
        <v>4928</v>
      </c>
    </row>
    <row x14ac:dyDescent="0.25" r="5677" customHeight="1" ht="19.5">
      <c r="A5677" s="10">
        <v>45212</v>
      </c>
      <c r="B5677" s="11" t="s">
        <v>24856</v>
      </c>
      <c r="C5677" s="11" t="s">
        <v>4867</v>
      </c>
      <c r="D5677" s="11"/>
      <c r="E5677" s="13" t="s">
        <v>24857</v>
      </c>
      <c r="F5677" s="11" t="s">
        <v>6777</v>
      </c>
      <c r="G5677" s="11" t="s">
        <v>74</v>
      </c>
      <c r="H5677" s="11"/>
      <c r="I5677" s="13" t="s">
        <v>4870</v>
      </c>
      <c r="J5677" s="11" t="s">
        <v>24</v>
      </c>
      <c r="K5677" s="11" t="s">
        <v>25</v>
      </c>
      <c r="L5677" s="11" t="s">
        <v>39</v>
      </c>
      <c r="M5677" s="11" t="s">
        <v>149</v>
      </c>
      <c r="N5677" s="11" t="s">
        <v>4871</v>
      </c>
      <c r="O5677" s="11" t="s">
        <v>29</v>
      </c>
      <c r="P5677" s="11"/>
      <c r="Q5677" s="16" t="s">
        <v>24858</v>
      </c>
      <c r="R5677" s="11" t="s">
        <v>148</v>
      </c>
      <c r="S5677" s="11" t="s">
        <v>24655</v>
      </c>
      <c r="T5677" s="11" t="s">
        <v>4893</v>
      </c>
    </row>
    <row x14ac:dyDescent="0.25" r="5678" customHeight="1" ht="19.5">
      <c r="A5678" s="10">
        <v>45212</v>
      </c>
      <c r="B5678" s="11" t="s">
        <v>24859</v>
      </c>
      <c r="C5678" s="11" t="s">
        <v>4882</v>
      </c>
      <c r="D5678" s="11"/>
      <c r="E5678" s="13" t="s">
        <v>24860</v>
      </c>
      <c r="F5678" s="11" t="s">
        <v>24861</v>
      </c>
      <c r="G5678" s="11" t="s">
        <v>74</v>
      </c>
      <c r="H5678" s="11"/>
      <c r="I5678" s="13" t="s">
        <v>148</v>
      </c>
      <c r="J5678" s="11" t="s">
        <v>24</v>
      </c>
      <c r="K5678" s="11" t="s">
        <v>25</v>
      </c>
      <c r="L5678" s="11" t="s">
        <v>39</v>
      </c>
      <c r="M5678" s="11" t="s">
        <v>149</v>
      </c>
      <c r="N5678" s="11" t="s">
        <v>4871</v>
      </c>
      <c r="O5678" s="11" t="s">
        <v>29</v>
      </c>
      <c r="P5678" s="11"/>
      <c r="Q5678" s="16" t="s">
        <v>24862</v>
      </c>
      <c r="R5678" s="11" t="s">
        <v>148</v>
      </c>
      <c r="S5678" s="11" t="s">
        <v>24863</v>
      </c>
      <c r="T5678" s="11" t="s">
        <v>4880</v>
      </c>
    </row>
    <row x14ac:dyDescent="0.25" r="5679" customHeight="1" ht="19.5">
      <c r="A5679" s="10">
        <v>45212</v>
      </c>
      <c r="B5679" s="11" t="s">
        <v>24864</v>
      </c>
      <c r="C5679" s="11" t="s">
        <v>4867</v>
      </c>
      <c r="D5679" s="11"/>
      <c r="E5679" s="13" t="s">
        <v>24865</v>
      </c>
      <c r="F5679" s="11" t="s">
        <v>4306</v>
      </c>
      <c r="G5679" s="11" t="s">
        <v>74</v>
      </c>
      <c r="H5679" s="11" t="s">
        <v>98</v>
      </c>
      <c r="I5679" s="13" t="s">
        <v>4870</v>
      </c>
      <c r="J5679" s="11" t="s">
        <v>24</v>
      </c>
      <c r="K5679" s="11" t="s">
        <v>25</v>
      </c>
      <c r="L5679" s="11" t="s">
        <v>39</v>
      </c>
      <c r="M5679" s="11" t="s">
        <v>149</v>
      </c>
      <c r="N5679" s="11" t="s">
        <v>4871</v>
      </c>
      <c r="O5679" s="11" t="s">
        <v>29</v>
      </c>
      <c r="P5679" s="11"/>
      <c r="Q5679" s="16" t="s">
        <v>24866</v>
      </c>
      <c r="R5679" s="11" t="s">
        <v>148</v>
      </c>
      <c r="S5679" s="11" t="s">
        <v>24867</v>
      </c>
      <c r="T5679" s="11" t="s">
        <v>4893</v>
      </c>
    </row>
    <row x14ac:dyDescent="0.25" r="5680" customHeight="1" ht="19.5">
      <c r="A5680" s="10">
        <v>45212</v>
      </c>
      <c r="B5680" s="11" t="s">
        <v>24868</v>
      </c>
      <c r="C5680" s="11" t="s">
        <v>4973</v>
      </c>
      <c r="D5680" s="11"/>
      <c r="E5680" s="13" t="s">
        <v>24869</v>
      </c>
      <c r="F5680" s="11" t="s">
        <v>24870</v>
      </c>
      <c r="G5680" s="11" t="s">
        <v>74</v>
      </c>
      <c r="H5680" s="11"/>
      <c r="I5680" s="13" t="s">
        <v>4975</v>
      </c>
      <c r="J5680" s="11" t="s">
        <v>24</v>
      </c>
      <c r="K5680" s="11" t="s">
        <v>25</v>
      </c>
      <c r="L5680" s="11" t="s">
        <v>39</v>
      </c>
      <c r="M5680" s="11" t="s">
        <v>149</v>
      </c>
      <c r="N5680" s="11" t="s">
        <v>4871</v>
      </c>
      <c r="O5680" s="11" t="s">
        <v>29</v>
      </c>
      <c r="P5680" s="11"/>
      <c r="Q5680" s="16" t="s">
        <v>24871</v>
      </c>
      <c r="R5680" s="11" t="s">
        <v>148</v>
      </c>
      <c r="S5680" s="11" t="s">
        <v>24872</v>
      </c>
      <c r="T5680" s="11" t="s">
        <v>4906</v>
      </c>
    </row>
    <row x14ac:dyDescent="0.25" r="5681" customHeight="1" ht="19.5">
      <c r="A5681" s="10">
        <v>45212</v>
      </c>
      <c r="B5681" s="11" t="s">
        <v>24873</v>
      </c>
      <c r="C5681" s="11" t="s">
        <v>4867</v>
      </c>
      <c r="D5681" s="11"/>
      <c r="E5681" s="13" t="s">
        <v>24874</v>
      </c>
      <c r="F5681" s="11" t="s">
        <v>24875</v>
      </c>
      <c r="G5681" s="11" t="s">
        <v>74</v>
      </c>
      <c r="H5681" s="11" t="s">
        <v>86</v>
      </c>
      <c r="I5681" s="13" t="s">
        <v>4870</v>
      </c>
      <c r="J5681" s="11" t="s">
        <v>24</v>
      </c>
      <c r="K5681" s="11" t="s">
        <v>25</v>
      </c>
      <c r="L5681" s="11" t="s">
        <v>39</v>
      </c>
      <c r="M5681" s="11" t="s">
        <v>149</v>
      </c>
      <c r="N5681" s="11" t="s">
        <v>4871</v>
      </c>
      <c r="O5681" s="11" t="s">
        <v>29</v>
      </c>
      <c r="P5681" s="11"/>
      <c r="Q5681" s="16" t="s">
        <v>2188</v>
      </c>
      <c r="R5681" s="11" t="s">
        <v>148</v>
      </c>
      <c r="S5681" s="11" t="s">
        <v>24876</v>
      </c>
      <c r="T5681" s="11" t="s">
        <v>4928</v>
      </c>
    </row>
    <row x14ac:dyDescent="0.25" r="5682" customHeight="1" ht="19.5">
      <c r="A5682" s="10">
        <v>45212</v>
      </c>
      <c r="B5682" s="11" t="s">
        <v>24877</v>
      </c>
      <c r="C5682" s="11" t="s">
        <v>4901</v>
      </c>
      <c r="D5682" s="11"/>
      <c r="E5682" s="13" t="s">
        <v>24878</v>
      </c>
      <c r="F5682" s="11" t="s">
        <v>24879</v>
      </c>
      <c r="G5682" s="11" t="s">
        <v>74</v>
      </c>
      <c r="H5682" s="11" t="s">
        <v>86</v>
      </c>
      <c r="I5682" s="13" t="s">
        <v>148</v>
      </c>
      <c r="J5682" s="11" t="s">
        <v>24</v>
      </c>
      <c r="K5682" s="11" t="s">
        <v>25</v>
      </c>
      <c r="L5682" s="11" t="s">
        <v>39</v>
      </c>
      <c r="M5682" s="11" t="s">
        <v>149</v>
      </c>
      <c r="N5682" s="11" t="s">
        <v>4871</v>
      </c>
      <c r="O5682" s="11" t="s">
        <v>29</v>
      </c>
      <c r="P5682" s="11"/>
      <c r="Q5682" s="16" t="s">
        <v>24880</v>
      </c>
      <c r="R5682" s="11" t="s">
        <v>42</v>
      </c>
      <c r="S5682" s="11" t="s">
        <v>24881</v>
      </c>
      <c r="T5682" s="11" t="s">
        <v>4899</v>
      </c>
    </row>
    <row x14ac:dyDescent="0.25" r="5683" customHeight="1" ht="19.5">
      <c r="A5683" s="10">
        <v>45212</v>
      </c>
      <c r="B5683" s="11" t="s">
        <v>24882</v>
      </c>
      <c r="C5683" s="11" t="s">
        <v>4867</v>
      </c>
      <c r="D5683" s="11"/>
      <c r="E5683" s="13" t="s">
        <v>24883</v>
      </c>
      <c r="F5683" s="11" t="s">
        <v>24884</v>
      </c>
      <c r="G5683" s="11" t="s">
        <v>74</v>
      </c>
      <c r="H5683" s="11"/>
      <c r="I5683" s="13" t="s">
        <v>4870</v>
      </c>
      <c r="J5683" s="11" t="s">
        <v>24</v>
      </c>
      <c r="K5683" s="11" t="s">
        <v>25</v>
      </c>
      <c r="L5683" s="11" t="s">
        <v>39</v>
      </c>
      <c r="M5683" s="11" t="s">
        <v>149</v>
      </c>
      <c r="N5683" s="11" t="s">
        <v>4871</v>
      </c>
      <c r="O5683" s="11" t="s">
        <v>29</v>
      </c>
      <c r="P5683" s="11"/>
      <c r="Q5683" s="16" t="s">
        <v>24885</v>
      </c>
      <c r="R5683" s="11" t="s">
        <v>148</v>
      </c>
      <c r="S5683" s="11" t="s">
        <v>24886</v>
      </c>
      <c r="T5683" s="11" t="s">
        <v>4961</v>
      </c>
    </row>
    <row x14ac:dyDescent="0.25" r="5684" customHeight="1" ht="19.5">
      <c r="A5684" s="10">
        <v>45212</v>
      </c>
      <c r="B5684" s="11" t="s">
        <v>24887</v>
      </c>
      <c r="C5684" s="11" t="s">
        <v>4867</v>
      </c>
      <c r="D5684" s="11"/>
      <c r="E5684" s="13" t="s">
        <v>24888</v>
      </c>
      <c r="F5684" s="11" t="s">
        <v>24889</v>
      </c>
      <c r="G5684" s="11" t="s">
        <v>74</v>
      </c>
      <c r="H5684" s="11"/>
      <c r="I5684" s="13" t="s">
        <v>4870</v>
      </c>
      <c r="J5684" s="11" t="s">
        <v>24</v>
      </c>
      <c r="K5684" s="11" t="s">
        <v>25</v>
      </c>
      <c r="L5684" s="11" t="s">
        <v>39</v>
      </c>
      <c r="M5684" s="11" t="s">
        <v>149</v>
      </c>
      <c r="N5684" s="11" t="s">
        <v>4871</v>
      </c>
      <c r="O5684" s="11" t="s">
        <v>29</v>
      </c>
      <c r="P5684" s="11"/>
      <c r="Q5684" s="16" t="s">
        <v>24890</v>
      </c>
      <c r="R5684" s="11" t="s">
        <v>42</v>
      </c>
      <c r="S5684" s="11" t="s">
        <v>24891</v>
      </c>
      <c r="T5684" s="11" t="s">
        <v>4899</v>
      </c>
    </row>
    <row x14ac:dyDescent="0.25" r="5685" customHeight="1" ht="19.5">
      <c r="A5685" s="10">
        <v>45212</v>
      </c>
      <c r="B5685" s="11" t="s">
        <v>24892</v>
      </c>
      <c r="C5685" s="11" t="s">
        <v>4867</v>
      </c>
      <c r="D5685" s="11"/>
      <c r="E5685" s="13" t="s">
        <v>24893</v>
      </c>
      <c r="F5685" s="11" t="s">
        <v>24894</v>
      </c>
      <c r="G5685" s="11" t="s">
        <v>74</v>
      </c>
      <c r="H5685" s="11" t="s">
        <v>86</v>
      </c>
      <c r="I5685" s="13" t="s">
        <v>4870</v>
      </c>
      <c r="J5685" s="11" t="s">
        <v>24</v>
      </c>
      <c r="K5685" s="11" t="s">
        <v>25</v>
      </c>
      <c r="L5685" s="11" t="s">
        <v>39</v>
      </c>
      <c r="M5685" s="11" t="s">
        <v>149</v>
      </c>
      <c r="N5685" s="11" t="s">
        <v>4871</v>
      </c>
      <c r="O5685" s="11" t="s">
        <v>29</v>
      </c>
      <c r="P5685" s="11"/>
      <c r="Q5685" s="16" t="s">
        <v>24895</v>
      </c>
      <c r="R5685" s="11" t="s">
        <v>148</v>
      </c>
      <c r="S5685" s="11" t="s">
        <v>24896</v>
      </c>
      <c r="T5685" s="11" t="s">
        <v>6803</v>
      </c>
    </row>
    <row x14ac:dyDescent="0.25" r="5686" customHeight="1" ht="19.5">
      <c r="A5686" s="10">
        <v>45212</v>
      </c>
      <c r="B5686" s="11" t="s">
        <v>24897</v>
      </c>
      <c r="C5686" s="11" t="s">
        <v>4867</v>
      </c>
      <c r="D5686" s="11"/>
      <c r="E5686" s="13" t="s">
        <v>24898</v>
      </c>
      <c r="F5686" s="11" t="s">
        <v>24899</v>
      </c>
      <c r="G5686" s="11" t="s">
        <v>74</v>
      </c>
      <c r="H5686" s="11"/>
      <c r="I5686" s="13" t="s">
        <v>4870</v>
      </c>
      <c r="J5686" s="11" t="s">
        <v>24</v>
      </c>
      <c r="K5686" s="11" t="s">
        <v>25</v>
      </c>
      <c r="L5686" s="11" t="s">
        <v>39</v>
      </c>
      <c r="M5686" s="11" t="s">
        <v>149</v>
      </c>
      <c r="N5686" s="11" t="s">
        <v>4871</v>
      </c>
      <c r="O5686" s="11" t="s">
        <v>29</v>
      </c>
      <c r="P5686" s="11"/>
      <c r="Q5686" s="16" t="s">
        <v>24900</v>
      </c>
      <c r="R5686" s="11" t="s">
        <v>148</v>
      </c>
      <c r="S5686" s="11" t="s">
        <v>24901</v>
      </c>
      <c r="T5686" s="11" t="s">
        <v>6803</v>
      </c>
    </row>
    <row x14ac:dyDescent="0.25" r="5687" customHeight="1" ht="19.5">
      <c r="A5687" s="10">
        <v>45212</v>
      </c>
      <c r="B5687" s="11" t="s">
        <v>24902</v>
      </c>
      <c r="C5687" s="11" t="s">
        <v>4882</v>
      </c>
      <c r="D5687" s="11"/>
      <c r="E5687" s="13" t="s">
        <v>24903</v>
      </c>
      <c r="F5687" s="11" t="s">
        <v>24904</v>
      </c>
      <c r="G5687" s="11" t="s">
        <v>74</v>
      </c>
      <c r="H5687" s="11"/>
      <c r="I5687" s="13" t="s">
        <v>148</v>
      </c>
      <c r="J5687" s="11" t="s">
        <v>24</v>
      </c>
      <c r="K5687" s="11" t="s">
        <v>25</v>
      </c>
      <c r="L5687" s="11" t="s">
        <v>39</v>
      </c>
      <c r="M5687" s="11" t="s">
        <v>149</v>
      </c>
      <c r="N5687" s="11" t="s">
        <v>4871</v>
      </c>
      <c r="O5687" s="11" t="s">
        <v>29</v>
      </c>
      <c r="P5687" s="11"/>
      <c r="Q5687" s="16" t="s">
        <v>24905</v>
      </c>
      <c r="R5687" s="11" t="s">
        <v>148</v>
      </c>
      <c r="S5687" s="11" t="s">
        <v>24906</v>
      </c>
      <c r="T5687" s="11" t="s">
        <v>4893</v>
      </c>
    </row>
    <row x14ac:dyDescent="0.25" r="5688" customHeight="1" ht="19.5">
      <c r="A5688" s="10">
        <v>45212</v>
      </c>
      <c r="B5688" s="11" t="s">
        <v>24907</v>
      </c>
      <c r="C5688" s="11" t="s">
        <v>4882</v>
      </c>
      <c r="D5688" s="11"/>
      <c r="E5688" s="13" t="s">
        <v>24908</v>
      </c>
      <c r="F5688" s="11" t="s">
        <v>24909</v>
      </c>
      <c r="G5688" s="11" t="s">
        <v>74</v>
      </c>
      <c r="H5688" s="11"/>
      <c r="I5688" s="13" t="s">
        <v>148</v>
      </c>
      <c r="J5688" s="11" t="s">
        <v>24</v>
      </c>
      <c r="K5688" s="11" t="s">
        <v>25</v>
      </c>
      <c r="L5688" s="11" t="s">
        <v>39</v>
      </c>
      <c r="M5688" s="11" t="s">
        <v>149</v>
      </c>
      <c r="N5688" s="11" t="s">
        <v>4871</v>
      </c>
      <c r="O5688" s="11" t="s">
        <v>29</v>
      </c>
      <c r="P5688" s="11"/>
      <c r="Q5688" s="16" t="s">
        <v>24910</v>
      </c>
      <c r="R5688" s="11" t="s">
        <v>148</v>
      </c>
      <c r="S5688" s="11" t="s">
        <v>24911</v>
      </c>
      <c r="T5688" s="11" t="s">
        <v>4978</v>
      </c>
    </row>
    <row x14ac:dyDescent="0.25" r="5689" customHeight="1" ht="19.5">
      <c r="A5689" s="10">
        <v>45212</v>
      </c>
      <c r="B5689" s="11" t="s">
        <v>24912</v>
      </c>
      <c r="C5689" s="11" t="s">
        <v>5060</v>
      </c>
      <c r="D5689" s="11"/>
      <c r="E5689" s="13" t="s">
        <v>24913</v>
      </c>
      <c r="F5689" s="11" t="s">
        <v>24914</v>
      </c>
      <c r="G5689" s="11" t="s">
        <v>74</v>
      </c>
      <c r="H5689" s="11"/>
      <c r="I5689" s="13" t="s">
        <v>4975</v>
      </c>
      <c r="J5689" s="11" t="s">
        <v>24</v>
      </c>
      <c r="K5689" s="11" t="s">
        <v>25</v>
      </c>
      <c r="L5689" s="11" t="s">
        <v>39</v>
      </c>
      <c r="M5689" s="11" t="s">
        <v>149</v>
      </c>
      <c r="N5689" s="11" t="s">
        <v>4871</v>
      </c>
      <c r="O5689" s="11" t="s">
        <v>29</v>
      </c>
      <c r="P5689" s="11"/>
      <c r="Q5689" s="16" t="s">
        <v>24915</v>
      </c>
      <c r="R5689" s="11" t="s">
        <v>148</v>
      </c>
      <c r="S5689" s="11" t="s">
        <v>24916</v>
      </c>
      <c r="T5689" s="11" t="s">
        <v>4880</v>
      </c>
    </row>
    <row x14ac:dyDescent="0.25" r="5690" customHeight="1" ht="19.5">
      <c r="A5690" s="10">
        <v>45212</v>
      </c>
      <c r="B5690" s="11" t="s">
        <v>24917</v>
      </c>
      <c r="C5690" s="11" t="s">
        <v>4867</v>
      </c>
      <c r="D5690" s="11"/>
      <c r="E5690" s="13" t="s">
        <v>24918</v>
      </c>
      <c r="F5690" s="11" t="s">
        <v>24919</v>
      </c>
      <c r="G5690" s="11" t="s">
        <v>74</v>
      </c>
      <c r="H5690" s="11" t="s">
        <v>98</v>
      </c>
      <c r="I5690" s="13" t="s">
        <v>4870</v>
      </c>
      <c r="J5690" s="11" t="s">
        <v>24</v>
      </c>
      <c r="K5690" s="11" t="s">
        <v>25</v>
      </c>
      <c r="L5690" s="11" t="s">
        <v>39</v>
      </c>
      <c r="M5690" s="11" t="s">
        <v>149</v>
      </c>
      <c r="N5690" s="11" t="s">
        <v>4871</v>
      </c>
      <c r="O5690" s="11" t="s">
        <v>29</v>
      </c>
      <c r="P5690" s="11"/>
      <c r="Q5690" s="16" t="s">
        <v>24920</v>
      </c>
      <c r="R5690" s="11" t="s">
        <v>148</v>
      </c>
      <c r="S5690" s="11" t="s">
        <v>24921</v>
      </c>
      <c r="T5690" s="11" t="s">
        <v>4978</v>
      </c>
    </row>
    <row x14ac:dyDescent="0.25" r="5691" customHeight="1" ht="19.5">
      <c r="A5691" s="10">
        <v>45212</v>
      </c>
      <c r="B5691" s="11" t="s">
        <v>24922</v>
      </c>
      <c r="C5691" s="11" t="s">
        <v>4882</v>
      </c>
      <c r="D5691" s="11"/>
      <c r="E5691" s="13" t="s">
        <v>24923</v>
      </c>
      <c r="F5691" s="11" t="s">
        <v>24924</v>
      </c>
      <c r="G5691" s="11" t="s">
        <v>74</v>
      </c>
      <c r="H5691" s="11"/>
      <c r="I5691" s="13" t="s">
        <v>148</v>
      </c>
      <c r="J5691" s="11" t="s">
        <v>24</v>
      </c>
      <c r="K5691" s="11" t="s">
        <v>25</v>
      </c>
      <c r="L5691" s="11" t="s">
        <v>39</v>
      </c>
      <c r="M5691" s="11" t="s">
        <v>149</v>
      </c>
      <c r="N5691" s="11" t="s">
        <v>4871</v>
      </c>
      <c r="O5691" s="11" t="s">
        <v>29</v>
      </c>
      <c r="P5691" s="11"/>
      <c r="Q5691" s="16" t="s">
        <v>24925</v>
      </c>
      <c r="R5691" s="11" t="s">
        <v>148</v>
      </c>
      <c r="S5691" s="11" t="s">
        <v>24926</v>
      </c>
      <c r="T5691" s="11" t="s">
        <v>4893</v>
      </c>
    </row>
    <row x14ac:dyDescent="0.25" r="5692" customHeight="1" ht="19.5">
      <c r="A5692" s="10">
        <v>45212</v>
      </c>
      <c r="B5692" s="11" t="s">
        <v>24927</v>
      </c>
      <c r="C5692" s="11" t="s">
        <v>4923</v>
      </c>
      <c r="D5692" s="11"/>
      <c r="E5692" s="13" t="s">
        <v>24928</v>
      </c>
      <c r="F5692" s="11" t="s">
        <v>24929</v>
      </c>
      <c r="G5692" s="11" t="s">
        <v>74</v>
      </c>
      <c r="H5692" s="11"/>
      <c r="I5692" s="13" t="s">
        <v>148</v>
      </c>
      <c r="J5692" s="11" t="s">
        <v>24</v>
      </c>
      <c r="K5692" s="11" t="s">
        <v>25</v>
      </c>
      <c r="L5692" s="11" t="s">
        <v>39</v>
      </c>
      <c r="M5692" s="11" t="s">
        <v>149</v>
      </c>
      <c r="N5692" s="11" t="s">
        <v>4871</v>
      </c>
      <c r="O5692" s="11" t="s">
        <v>29</v>
      </c>
      <c r="P5692" s="11"/>
      <c r="Q5692" s="16" t="s">
        <v>24930</v>
      </c>
      <c r="R5692" s="11" t="s">
        <v>148</v>
      </c>
      <c r="S5692" s="11" t="s">
        <v>24931</v>
      </c>
      <c r="T5692" s="11" t="s">
        <v>4955</v>
      </c>
    </row>
    <row x14ac:dyDescent="0.25" r="5693" customHeight="1" ht="19.5">
      <c r="A5693" s="10">
        <v>45212</v>
      </c>
      <c r="B5693" s="11" t="s">
        <v>24932</v>
      </c>
      <c r="C5693" s="11" t="s">
        <v>4867</v>
      </c>
      <c r="D5693" s="11"/>
      <c r="E5693" s="13" t="s">
        <v>24933</v>
      </c>
      <c r="F5693" s="11" t="s">
        <v>24934</v>
      </c>
      <c r="G5693" s="11" t="s">
        <v>74</v>
      </c>
      <c r="H5693" s="11" t="s">
        <v>86</v>
      </c>
      <c r="I5693" s="13" t="s">
        <v>4870</v>
      </c>
      <c r="J5693" s="11" t="s">
        <v>24</v>
      </c>
      <c r="K5693" s="11" t="s">
        <v>25</v>
      </c>
      <c r="L5693" s="11" t="s">
        <v>39</v>
      </c>
      <c r="M5693" s="11" t="s">
        <v>149</v>
      </c>
      <c r="N5693" s="11" t="s">
        <v>4871</v>
      </c>
      <c r="O5693" s="11" t="s">
        <v>29</v>
      </c>
      <c r="P5693" s="11"/>
      <c r="Q5693" s="16" t="s">
        <v>24935</v>
      </c>
      <c r="R5693" s="11" t="s">
        <v>148</v>
      </c>
      <c r="S5693" s="11" t="s">
        <v>24936</v>
      </c>
      <c r="T5693" s="11" t="s">
        <v>4978</v>
      </c>
    </row>
    <row x14ac:dyDescent="0.25" r="5694" customHeight="1" ht="19.5">
      <c r="A5694" s="10">
        <v>45212</v>
      </c>
      <c r="B5694" s="11" t="s">
        <v>24937</v>
      </c>
      <c r="C5694" s="11" t="s">
        <v>5086</v>
      </c>
      <c r="D5694" s="11"/>
      <c r="E5694" s="13" t="s">
        <v>24938</v>
      </c>
      <c r="F5694" s="11" t="s">
        <v>24939</v>
      </c>
      <c r="G5694" s="11" t="s">
        <v>74</v>
      </c>
      <c r="H5694" s="11"/>
      <c r="I5694" s="13" t="s">
        <v>148</v>
      </c>
      <c r="J5694" s="11" t="s">
        <v>24</v>
      </c>
      <c r="K5694" s="11" t="s">
        <v>25</v>
      </c>
      <c r="L5694" s="11" t="s">
        <v>39</v>
      </c>
      <c r="M5694" s="11" t="s">
        <v>149</v>
      </c>
      <c r="N5694" s="11" t="s">
        <v>4871</v>
      </c>
      <c r="O5694" s="11" t="s">
        <v>29</v>
      </c>
      <c r="P5694" s="11"/>
      <c r="Q5694" s="16" t="s">
        <v>24940</v>
      </c>
      <c r="R5694" s="11" t="s">
        <v>148</v>
      </c>
      <c r="S5694" s="11" t="s">
        <v>24941</v>
      </c>
      <c r="T5694" s="11" t="s">
        <v>4961</v>
      </c>
    </row>
    <row x14ac:dyDescent="0.25" r="5695" customHeight="1" ht="19.5">
      <c r="A5695" s="10">
        <v>45212</v>
      </c>
      <c r="B5695" s="11" t="s">
        <v>24942</v>
      </c>
      <c r="C5695" s="11" t="s">
        <v>4867</v>
      </c>
      <c r="D5695" s="11"/>
      <c r="E5695" s="13" t="s">
        <v>24943</v>
      </c>
      <c r="F5695" s="11" t="s">
        <v>24944</v>
      </c>
      <c r="G5695" s="11" t="s">
        <v>74</v>
      </c>
      <c r="H5695" s="11"/>
      <c r="I5695" s="13" t="s">
        <v>4870</v>
      </c>
      <c r="J5695" s="11" t="s">
        <v>24</v>
      </c>
      <c r="K5695" s="11" t="s">
        <v>25</v>
      </c>
      <c r="L5695" s="11" t="s">
        <v>39</v>
      </c>
      <c r="M5695" s="11" t="s">
        <v>149</v>
      </c>
      <c r="N5695" s="11" t="s">
        <v>4871</v>
      </c>
      <c r="O5695" s="11" t="s">
        <v>29</v>
      </c>
      <c r="P5695" s="11"/>
      <c r="Q5695" s="16" t="s">
        <v>24945</v>
      </c>
      <c r="R5695" s="11" t="s">
        <v>148</v>
      </c>
      <c r="S5695" s="11" t="s">
        <v>24946</v>
      </c>
      <c r="T5695" s="11" t="s">
        <v>6808</v>
      </c>
    </row>
    <row x14ac:dyDescent="0.25" r="5696" customHeight="1" ht="19.5">
      <c r="A5696" s="10">
        <v>45212</v>
      </c>
      <c r="B5696" s="11" t="s">
        <v>24947</v>
      </c>
      <c r="C5696" s="11" t="s">
        <v>4923</v>
      </c>
      <c r="D5696" s="11"/>
      <c r="E5696" s="13" t="s">
        <v>24948</v>
      </c>
      <c r="F5696" s="11" t="s">
        <v>24949</v>
      </c>
      <c r="G5696" s="11" t="s">
        <v>74</v>
      </c>
      <c r="H5696" s="11"/>
      <c r="I5696" s="13" t="s">
        <v>148</v>
      </c>
      <c r="J5696" s="11" t="s">
        <v>24</v>
      </c>
      <c r="K5696" s="11" t="s">
        <v>25</v>
      </c>
      <c r="L5696" s="11" t="s">
        <v>39</v>
      </c>
      <c r="M5696" s="11" t="s">
        <v>149</v>
      </c>
      <c r="N5696" s="11" t="s">
        <v>4871</v>
      </c>
      <c r="O5696" s="11" t="s">
        <v>29</v>
      </c>
      <c r="P5696" s="11"/>
      <c r="Q5696" s="16" t="s">
        <v>24950</v>
      </c>
      <c r="R5696" s="11" t="s">
        <v>148</v>
      </c>
      <c r="S5696" s="11" t="s">
        <v>24951</v>
      </c>
      <c r="T5696" s="11" t="s">
        <v>4955</v>
      </c>
    </row>
    <row x14ac:dyDescent="0.25" r="5697" customHeight="1" ht="19.5">
      <c r="A5697" s="10">
        <v>45212</v>
      </c>
      <c r="B5697" s="11" t="s">
        <v>24952</v>
      </c>
      <c r="C5697" s="11" t="s">
        <v>4882</v>
      </c>
      <c r="D5697" s="11"/>
      <c r="E5697" s="13" t="s">
        <v>24953</v>
      </c>
      <c r="F5697" s="11" t="s">
        <v>24954</v>
      </c>
      <c r="G5697" s="11" t="s">
        <v>74</v>
      </c>
      <c r="H5697" s="11" t="s">
        <v>86</v>
      </c>
      <c r="I5697" s="13" t="s">
        <v>148</v>
      </c>
      <c r="J5697" s="11" t="s">
        <v>24</v>
      </c>
      <c r="K5697" s="11" t="s">
        <v>25</v>
      </c>
      <c r="L5697" s="11" t="s">
        <v>39</v>
      </c>
      <c r="M5697" s="11" t="s">
        <v>149</v>
      </c>
      <c r="N5697" s="11" t="s">
        <v>4871</v>
      </c>
      <c r="O5697" s="11" t="s">
        <v>29</v>
      </c>
      <c r="P5697" s="11"/>
      <c r="Q5697" s="16" t="s">
        <v>24955</v>
      </c>
      <c r="R5697" s="11" t="s">
        <v>148</v>
      </c>
      <c r="S5697" s="11" t="s">
        <v>24956</v>
      </c>
      <c r="T5697" s="11" t="s">
        <v>4887</v>
      </c>
    </row>
    <row x14ac:dyDescent="0.25" r="5698" customHeight="1" ht="19.5">
      <c r="A5698" s="10">
        <v>45212</v>
      </c>
      <c r="B5698" s="11" t="s">
        <v>24957</v>
      </c>
      <c r="C5698" s="11" t="s">
        <v>4867</v>
      </c>
      <c r="D5698" s="11"/>
      <c r="E5698" s="13" t="s">
        <v>24958</v>
      </c>
      <c r="F5698" s="11" t="s">
        <v>24959</v>
      </c>
      <c r="G5698" s="11" t="s">
        <v>74</v>
      </c>
      <c r="H5698" s="11" t="s">
        <v>86</v>
      </c>
      <c r="I5698" s="13" t="s">
        <v>4870</v>
      </c>
      <c r="J5698" s="11" t="s">
        <v>24</v>
      </c>
      <c r="K5698" s="11" t="s">
        <v>25</v>
      </c>
      <c r="L5698" s="11" t="s">
        <v>39</v>
      </c>
      <c r="M5698" s="11" t="s">
        <v>149</v>
      </c>
      <c r="N5698" s="11" t="s">
        <v>4871</v>
      </c>
      <c r="O5698" s="11" t="s">
        <v>29</v>
      </c>
      <c r="P5698" s="11"/>
      <c r="Q5698" s="16" t="s">
        <v>24960</v>
      </c>
      <c r="R5698" s="11" t="s">
        <v>148</v>
      </c>
      <c r="S5698" s="11" t="s">
        <v>24961</v>
      </c>
      <c r="T5698" s="11" t="s">
        <v>4989</v>
      </c>
    </row>
    <row x14ac:dyDescent="0.25" r="5699" customHeight="1" ht="19.5">
      <c r="A5699" s="10">
        <v>45212</v>
      </c>
      <c r="B5699" s="11" t="s">
        <v>24962</v>
      </c>
      <c r="C5699" s="11" t="s">
        <v>4867</v>
      </c>
      <c r="D5699" s="11"/>
      <c r="E5699" s="13" t="s">
        <v>24963</v>
      </c>
      <c r="F5699" s="11" t="s">
        <v>24964</v>
      </c>
      <c r="G5699" s="11" t="s">
        <v>74</v>
      </c>
      <c r="H5699" s="11" t="s">
        <v>86</v>
      </c>
      <c r="I5699" s="13" t="s">
        <v>4870</v>
      </c>
      <c r="J5699" s="11" t="s">
        <v>24</v>
      </c>
      <c r="K5699" s="11" t="s">
        <v>25</v>
      </c>
      <c r="L5699" s="11" t="s">
        <v>39</v>
      </c>
      <c r="M5699" s="11" t="s">
        <v>149</v>
      </c>
      <c r="N5699" s="11" t="s">
        <v>4871</v>
      </c>
      <c r="O5699" s="11" t="s">
        <v>29</v>
      </c>
      <c r="P5699" s="11"/>
      <c r="Q5699" s="16" t="s">
        <v>24965</v>
      </c>
      <c r="R5699" s="11" t="s">
        <v>148</v>
      </c>
      <c r="S5699" s="11" t="s">
        <v>24966</v>
      </c>
      <c r="T5699" s="11" t="s">
        <v>4906</v>
      </c>
    </row>
    <row x14ac:dyDescent="0.25" r="5700" customHeight="1" ht="19.5">
      <c r="A5700" s="10">
        <v>45212</v>
      </c>
      <c r="B5700" s="11" t="s">
        <v>24967</v>
      </c>
      <c r="C5700" s="11" t="s">
        <v>4882</v>
      </c>
      <c r="D5700" s="11"/>
      <c r="E5700" s="13" t="s">
        <v>24968</v>
      </c>
      <c r="F5700" s="11" t="s">
        <v>24969</v>
      </c>
      <c r="G5700" s="11" t="s">
        <v>74</v>
      </c>
      <c r="H5700" s="11"/>
      <c r="I5700" s="13" t="s">
        <v>148</v>
      </c>
      <c r="J5700" s="11" t="s">
        <v>24</v>
      </c>
      <c r="K5700" s="11" t="s">
        <v>25</v>
      </c>
      <c r="L5700" s="11" t="s">
        <v>39</v>
      </c>
      <c r="M5700" s="11" t="s">
        <v>149</v>
      </c>
      <c r="N5700" s="11" t="s">
        <v>4871</v>
      </c>
      <c r="O5700" s="11" t="s">
        <v>29</v>
      </c>
      <c r="P5700" s="11"/>
      <c r="Q5700" s="16" t="s">
        <v>24970</v>
      </c>
      <c r="R5700" s="11" t="s">
        <v>148</v>
      </c>
      <c r="S5700" s="11" t="s">
        <v>24971</v>
      </c>
      <c r="T5700" s="11" t="s">
        <v>4989</v>
      </c>
    </row>
    <row x14ac:dyDescent="0.25" r="5701" customHeight="1" ht="19.5">
      <c r="A5701" s="10">
        <v>45212</v>
      </c>
      <c r="B5701" s="11" t="s">
        <v>24972</v>
      </c>
      <c r="C5701" s="11" t="s">
        <v>4882</v>
      </c>
      <c r="D5701" s="11"/>
      <c r="E5701" s="13" t="s">
        <v>24973</v>
      </c>
      <c r="F5701" s="11" t="s">
        <v>24974</v>
      </c>
      <c r="G5701" s="11" t="s">
        <v>74</v>
      </c>
      <c r="H5701" s="11"/>
      <c r="I5701" s="13" t="s">
        <v>352</v>
      </c>
      <c r="J5701" s="11" t="s">
        <v>24</v>
      </c>
      <c r="K5701" s="11" t="s">
        <v>25</v>
      </c>
      <c r="L5701" s="11" t="s">
        <v>39</v>
      </c>
      <c r="M5701" s="11" t="s">
        <v>149</v>
      </c>
      <c r="N5701" s="11" t="s">
        <v>4871</v>
      </c>
      <c r="O5701" s="11" t="s">
        <v>29</v>
      </c>
      <c r="P5701" s="11"/>
      <c r="Q5701" s="16" t="s">
        <v>24975</v>
      </c>
      <c r="R5701" s="11" t="s">
        <v>148</v>
      </c>
      <c r="S5701" s="11" t="s">
        <v>24976</v>
      </c>
      <c r="T5701" s="11" t="s">
        <v>4893</v>
      </c>
    </row>
    <row x14ac:dyDescent="0.25" r="5702" customHeight="1" ht="19.5">
      <c r="A5702" s="10">
        <v>45212</v>
      </c>
      <c r="B5702" s="11" t="s">
        <v>24977</v>
      </c>
      <c r="C5702" s="11" t="s">
        <v>5288</v>
      </c>
      <c r="D5702" s="11"/>
      <c r="E5702" s="13">
        <v>18672909076</v>
      </c>
      <c r="F5702" s="11" t="s">
        <v>24978</v>
      </c>
      <c r="G5702" s="11" t="s">
        <v>289</v>
      </c>
      <c r="H5702" s="11" t="s">
        <v>98</v>
      </c>
      <c r="I5702" s="13" t="s">
        <v>328</v>
      </c>
      <c r="J5702" s="11" t="s">
        <v>24</v>
      </c>
      <c r="K5702" s="11" t="s">
        <v>25</v>
      </c>
      <c r="L5702" s="11" t="s">
        <v>39</v>
      </c>
      <c r="M5702" s="11" t="s">
        <v>40</v>
      </c>
      <c r="N5702" s="11" t="s">
        <v>4871</v>
      </c>
      <c r="O5702" s="11" t="s">
        <v>29</v>
      </c>
      <c r="P5702" s="11"/>
      <c r="Q5702" s="16" t="s">
        <v>24979</v>
      </c>
      <c r="R5702" s="11" t="s">
        <v>148</v>
      </c>
      <c r="S5702" s="11" t="s">
        <v>24980</v>
      </c>
      <c r="T5702" s="11" t="s">
        <v>24981</v>
      </c>
    </row>
    <row x14ac:dyDescent="0.25" r="5703" customHeight="1" ht="19.5">
      <c r="A5703" s="10">
        <v>45212</v>
      </c>
      <c r="B5703" s="11" t="s">
        <v>24982</v>
      </c>
      <c r="C5703" s="11" t="s">
        <v>4867</v>
      </c>
      <c r="D5703" s="11"/>
      <c r="E5703" s="13" t="s">
        <v>24983</v>
      </c>
      <c r="F5703" s="11" t="s">
        <v>24984</v>
      </c>
      <c r="G5703" s="11" t="s">
        <v>74</v>
      </c>
      <c r="H5703" s="11" t="s">
        <v>98</v>
      </c>
      <c r="I5703" s="13" t="s">
        <v>4870</v>
      </c>
      <c r="J5703" s="11" t="s">
        <v>24</v>
      </c>
      <c r="K5703" s="11" t="s">
        <v>25</v>
      </c>
      <c r="L5703" s="11" t="s">
        <v>39</v>
      </c>
      <c r="M5703" s="11" t="s">
        <v>149</v>
      </c>
      <c r="N5703" s="11" t="s">
        <v>4871</v>
      </c>
      <c r="O5703" s="11" t="s">
        <v>29</v>
      </c>
      <c r="P5703" s="11"/>
      <c r="Q5703" s="16" t="s">
        <v>24985</v>
      </c>
      <c r="R5703" s="11" t="s">
        <v>148</v>
      </c>
      <c r="S5703" s="11" t="s">
        <v>24986</v>
      </c>
      <c r="T5703" s="11" t="s">
        <v>4893</v>
      </c>
    </row>
    <row x14ac:dyDescent="0.25" r="5704" customHeight="1" ht="19.5">
      <c r="A5704" s="10">
        <v>45212</v>
      </c>
      <c r="B5704" s="11" t="s">
        <v>24987</v>
      </c>
      <c r="C5704" s="11" t="s">
        <v>4867</v>
      </c>
      <c r="D5704" s="11"/>
      <c r="E5704" s="13" t="s">
        <v>24988</v>
      </c>
      <c r="F5704" s="11" t="s">
        <v>24989</v>
      </c>
      <c r="G5704" s="11" t="s">
        <v>74</v>
      </c>
      <c r="H5704" s="11" t="s">
        <v>14041</v>
      </c>
      <c r="I5704" s="13" t="s">
        <v>4870</v>
      </c>
      <c r="J5704" s="11" t="s">
        <v>24</v>
      </c>
      <c r="K5704" s="11" t="s">
        <v>25</v>
      </c>
      <c r="L5704" s="11" t="s">
        <v>39</v>
      </c>
      <c r="M5704" s="11" t="s">
        <v>149</v>
      </c>
      <c r="N5704" s="11" t="s">
        <v>4871</v>
      </c>
      <c r="O5704" s="11" t="s">
        <v>29</v>
      </c>
      <c r="P5704" s="11"/>
      <c r="Q5704" s="16" t="s">
        <v>24990</v>
      </c>
      <c r="R5704" s="11" t="s">
        <v>148</v>
      </c>
      <c r="S5704" s="11" t="s">
        <v>24991</v>
      </c>
      <c r="T5704" s="11" t="s">
        <v>4928</v>
      </c>
    </row>
    <row x14ac:dyDescent="0.25" r="5705" customHeight="1" ht="19.5">
      <c r="A5705" s="10">
        <v>45212</v>
      </c>
      <c r="B5705" s="11" t="s">
        <v>24992</v>
      </c>
      <c r="C5705" s="11" t="s">
        <v>4867</v>
      </c>
      <c r="D5705" s="11"/>
      <c r="E5705" s="13" t="s">
        <v>24993</v>
      </c>
      <c r="F5705" s="11" t="s">
        <v>24994</v>
      </c>
      <c r="G5705" s="11" t="s">
        <v>74</v>
      </c>
      <c r="H5705" s="11"/>
      <c r="I5705" s="13" t="s">
        <v>4870</v>
      </c>
      <c r="J5705" s="11" t="s">
        <v>24</v>
      </c>
      <c r="K5705" s="11" t="s">
        <v>25</v>
      </c>
      <c r="L5705" s="11" t="s">
        <v>39</v>
      </c>
      <c r="M5705" s="11" t="s">
        <v>149</v>
      </c>
      <c r="N5705" s="11" t="s">
        <v>4871</v>
      </c>
      <c r="O5705" s="11" t="s">
        <v>29</v>
      </c>
      <c r="P5705" s="11"/>
      <c r="Q5705" s="16" t="s">
        <v>24995</v>
      </c>
      <c r="R5705" s="11" t="s">
        <v>148</v>
      </c>
      <c r="S5705" s="11" t="s">
        <v>24996</v>
      </c>
      <c r="T5705" s="11" t="s">
        <v>4928</v>
      </c>
    </row>
    <row x14ac:dyDescent="0.25" r="5706" customHeight="1" ht="19.5">
      <c r="A5706" s="10">
        <v>45212</v>
      </c>
      <c r="B5706" s="11" t="s">
        <v>24997</v>
      </c>
      <c r="C5706" s="11" t="s">
        <v>4882</v>
      </c>
      <c r="D5706" s="11"/>
      <c r="E5706" s="13" t="s">
        <v>24998</v>
      </c>
      <c r="F5706" s="11" t="s">
        <v>24999</v>
      </c>
      <c r="G5706" s="11" t="s">
        <v>74</v>
      </c>
      <c r="H5706" s="11" t="s">
        <v>86</v>
      </c>
      <c r="I5706" s="13" t="s">
        <v>148</v>
      </c>
      <c r="J5706" s="11" t="s">
        <v>24</v>
      </c>
      <c r="K5706" s="11" t="s">
        <v>25</v>
      </c>
      <c r="L5706" s="11" t="s">
        <v>39</v>
      </c>
      <c r="M5706" s="11" t="s">
        <v>149</v>
      </c>
      <c r="N5706" s="11" t="s">
        <v>4871</v>
      </c>
      <c r="O5706" s="11" t="s">
        <v>29</v>
      </c>
      <c r="P5706" s="11"/>
      <c r="Q5706" s="16" t="s">
        <v>25000</v>
      </c>
      <c r="R5706" s="11" t="s">
        <v>148</v>
      </c>
      <c r="S5706" s="11" t="s">
        <v>25001</v>
      </c>
      <c r="T5706" s="11" t="s">
        <v>4893</v>
      </c>
    </row>
    <row x14ac:dyDescent="0.25" r="5707" customHeight="1" ht="19.5">
      <c r="A5707" s="10">
        <v>45212</v>
      </c>
      <c r="B5707" s="11" t="s">
        <v>25002</v>
      </c>
      <c r="C5707" s="11" t="s">
        <v>4867</v>
      </c>
      <c r="D5707" s="11"/>
      <c r="E5707" s="13" t="s">
        <v>25003</v>
      </c>
      <c r="F5707" s="11" t="s">
        <v>8594</v>
      </c>
      <c r="G5707" s="11" t="s">
        <v>74</v>
      </c>
      <c r="H5707" s="11"/>
      <c r="I5707" s="13" t="s">
        <v>4870</v>
      </c>
      <c r="J5707" s="11" t="s">
        <v>24</v>
      </c>
      <c r="K5707" s="11" t="s">
        <v>25</v>
      </c>
      <c r="L5707" s="11" t="s">
        <v>39</v>
      </c>
      <c r="M5707" s="11" t="s">
        <v>149</v>
      </c>
      <c r="N5707" s="11" t="s">
        <v>4871</v>
      </c>
      <c r="O5707" s="11" t="s">
        <v>29</v>
      </c>
      <c r="P5707" s="11"/>
      <c r="Q5707" s="16" t="s">
        <v>25004</v>
      </c>
      <c r="R5707" s="11" t="s">
        <v>148</v>
      </c>
      <c r="S5707" s="11" t="s">
        <v>25005</v>
      </c>
      <c r="T5707" s="11" t="s">
        <v>6808</v>
      </c>
    </row>
    <row x14ac:dyDescent="0.25" r="5708" customHeight="1" ht="19.5">
      <c r="A5708" s="10">
        <v>45212</v>
      </c>
      <c r="B5708" s="11" t="s">
        <v>25006</v>
      </c>
      <c r="C5708" s="11" t="s">
        <v>5137</v>
      </c>
      <c r="D5708" s="11"/>
      <c r="E5708" s="13" t="s">
        <v>25007</v>
      </c>
      <c r="F5708" s="11" t="s">
        <v>25008</v>
      </c>
      <c r="G5708" s="11" t="s">
        <v>2674</v>
      </c>
      <c r="H5708" s="11"/>
      <c r="I5708" s="13" t="s">
        <v>5140</v>
      </c>
      <c r="J5708" s="11" t="s">
        <v>24</v>
      </c>
      <c r="K5708" s="11" t="s">
        <v>25</v>
      </c>
      <c r="L5708" s="11" t="s">
        <v>39</v>
      </c>
      <c r="M5708" s="11" t="s">
        <v>149</v>
      </c>
      <c r="N5708" s="11" t="s">
        <v>4871</v>
      </c>
      <c r="O5708" s="11" t="s">
        <v>29</v>
      </c>
      <c r="P5708" s="11"/>
      <c r="Q5708" s="16" t="s">
        <v>25009</v>
      </c>
      <c r="R5708" s="11" t="s">
        <v>148</v>
      </c>
      <c r="S5708" s="11" t="s">
        <v>25010</v>
      </c>
      <c r="T5708" s="11" t="s">
        <v>7825</v>
      </c>
    </row>
    <row x14ac:dyDescent="0.25" r="5709" customHeight="1" ht="19.5">
      <c r="A5709" s="10">
        <v>45212</v>
      </c>
      <c r="B5709" s="11" t="s">
        <v>25011</v>
      </c>
      <c r="C5709" s="11" t="s">
        <v>5060</v>
      </c>
      <c r="D5709" s="11"/>
      <c r="E5709" s="13" t="s">
        <v>25012</v>
      </c>
      <c r="F5709" s="11" t="s">
        <v>23028</v>
      </c>
      <c r="G5709" s="11" t="s">
        <v>74</v>
      </c>
      <c r="H5709" s="11" t="s">
        <v>457</v>
      </c>
      <c r="I5709" s="13" t="s">
        <v>4975</v>
      </c>
      <c r="J5709" s="11" t="s">
        <v>24</v>
      </c>
      <c r="K5709" s="11" t="s">
        <v>25</v>
      </c>
      <c r="L5709" s="11" t="s">
        <v>39</v>
      </c>
      <c r="M5709" s="11" t="s">
        <v>149</v>
      </c>
      <c r="N5709" s="11" t="s">
        <v>4871</v>
      </c>
      <c r="O5709" s="11" t="s">
        <v>29</v>
      </c>
      <c r="P5709" s="11"/>
      <c r="Q5709" s="16" t="s">
        <v>25013</v>
      </c>
      <c r="R5709" s="11" t="s">
        <v>148</v>
      </c>
      <c r="S5709" s="11" t="s">
        <v>25014</v>
      </c>
      <c r="T5709" s="11" t="s">
        <v>4887</v>
      </c>
    </row>
    <row x14ac:dyDescent="0.25" r="5710" customHeight="1" ht="19.5">
      <c r="A5710" s="10">
        <v>45212</v>
      </c>
      <c r="B5710" s="11" t="s">
        <v>25015</v>
      </c>
      <c r="C5710" s="11" t="s">
        <v>5086</v>
      </c>
      <c r="D5710" s="11"/>
      <c r="E5710" s="13" t="s">
        <v>25016</v>
      </c>
      <c r="F5710" s="11" t="s">
        <v>25017</v>
      </c>
      <c r="G5710" s="11" t="s">
        <v>74</v>
      </c>
      <c r="H5710" s="11" t="s">
        <v>121</v>
      </c>
      <c r="I5710" s="13" t="s">
        <v>148</v>
      </c>
      <c r="J5710" s="11" t="s">
        <v>24</v>
      </c>
      <c r="K5710" s="11" t="s">
        <v>25</v>
      </c>
      <c r="L5710" s="11" t="s">
        <v>39</v>
      </c>
      <c r="M5710" s="11" t="s">
        <v>149</v>
      </c>
      <c r="N5710" s="11" t="s">
        <v>4871</v>
      </c>
      <c r="O5710" s="11" t="s">
        <v>29</v>
      </c>
      <c r="P5710" s="11"/>
      <c r="Q5710" s="16" t="s">
        <v>25018</v>
      </c>
      <c r="R5710" s="11" t="s">
        <v>42</v>
      </c>
      <c r="S5710" s="11" t="s">
        <v>25019</v>
      </c>
      <c r="T5710" s="11" t="s">
        <v>4899</v>
      </c>
    </row>
    <row x14ac:dyDescent="0.25" r="5711" customHeight="1" ht="19.5">
      <c r="A5711" s="10">
        <v>45212</v>
      </c>
      <c r="B5711" s="11" t="s">
        <v>25020</v>
      </c>
      <c r="C5711" s="11" t="s">
        <v>5086</v>
      </c>
      <c r="D5711" s="11"/>
      <c r="E5711" s="13" t="s">
        <v>25021</v>
      </c>
      <c r="F5711" s="11" t="s">
        <v>25022</v>
      </c>
      <c r="G5711" s="11" t="s">
        <v>74</v>
      </c>
      <c r="H5711" s="11" t="s">
        <v>98</v>
      </c>
      <c r="I5711" s="13" t="s">
        <v>148</v>
      </c>
      <c r="J5711" s="11" t="s">
        <v>24</v>
      </c>
      <c r="K5711" s="11" t="s">
        <v>25</v>
      </c>
      <c r="L5711" s="11" t="s">
        <v>39</v>
      </c>
      <c r="M5711" s="11" t="s">
        <v>149</v>
      </c>
      <c r="N5711" s="11" t="s">
        <v>4871</v>
      </c>
      <c r="O5711" s="11" t="s">
        <v>29</v>
      </c>
      <c r="P5711" s="11"/>
      <c r="Q5711" s="16" t="s">
        <v>25023</v>
      </c>
      <c r="R5711" s="11" t="s">
        <v>42</v>
      </c>
      <c r="S5711" s="11" t="s">
        <v>25024</v>
      </c>
      <c r="T5711" s="11" t="s">
        <v>4899</v>
      </c>
    </row>
    <row x14ac:dyDescent="0.25" r="5712" customHeight="1" ht="19.5">
      <c r="A5712" s="10">
        <v>45212</v>
      </c>
      <c r="B5712" s="11" t="s">
        <v>25025</v>
      </c>
      <c r="C5712" s="11" t="s">
        <v>4882</v>
      </c>
      <c r="D5712" s="11"/>
      <c r="E5712" s="13" t="s">
        <v>25026</v>
      </c>
      <c r="F5712" s="11" t="s">
        <v>25027</v>
      </c>
      <c r="G5712" s="11" t="s">
        <v>74</v>
      </c>
      <c r="H5712" s="11" t="s">
        <v>86</v>
      </c>
      <c r="I5712" s="13" t="s">
        <v>148</v>
      </c>
      <c r="J5712" s="11" t="s">
        <v>24</v>
      </c>
      <c r="K5712" s="11" t="s">
        <v>25</v>
      </c>
      <c r="L5712" s="11" t="s">
        <v>39</v>
      </c>
      <c r="M5712" s="11" t="s">
        <v>149</v>
      </c>
      <c r="N5712" s="11" t="s">
        <v>4871</v>
      </c>
      <c r="O5712" s="11" t="s">
        <v>29</v>
      </c>
      <c r="P5712" s="11"/>
      <c r="Q5712" s="16" t="s">
        <v>25028</v>
      </c>
      <c r="R5712" s="11" t="s">
        <v>42</v>
      </c>
      <c r="S5712" s="11" t="s">
        <v>25029</v>
      </c>
      <c r="T5712" s="11" t="s">
        <v>4899</v>
      </c>
    </row>
    <row x14ac:dyDescent="0.25" r="5713" customHeight="1" ht="19.5">
      <c r="A5713" s="10">
        <v>45212</v>
      </c>
      <c r="B5713" s="11" t="s">
        <v>25030</v>
      </c>
      <c r="C5713" s="11" t="s">
        <v>4867</v>
      </c>
      <c r="D5713" s="11"/>
      <c r="E5713" s="13" t="s">
        <v>25031</v>
      </c>
      <c r="F5713" s="11" t="s">
        <v>25032</v>
      </c>
      <c r="G5713" s="11" t="s">
        <v>74</v>
      </c>
      <c r="H5713" s="11"/>
      <c r="I5713" s="13" t="s">
        <v>4870</v>
      </c>
      <c r="J5713" s="11" t="s">
        <v>24</v>
      </c>
      <c r="K5713" s="11" t="s">
        <v>25</v>
      </c>
      <c r="L5713" s="11" t="s">
        <v>39</v>
      </c>
      <c r="M5713" s="11" t="s">
        <v>149</v>
      </c>
      <c r="N5713" s="11" t="s">
        <v>4871</v>
      </c>
      <c r="O5713" s="11" t="s">
        <v>29</v>
      </c>
      <c r="P5713" s="11"/>
      <c r="Q5713" s="16" t="s">
        <v>25033</v>
      </c>
      <c r="R5713" s="11" t="s">
        <v>148</v>
      </c>
      <c r="S5713" s="11" t="s">
        <v>25034</v>
      </c>
      <c r="T5713" s="11" t="s">
        <v>5339</v>
      </c>
    </row>
    <row x14ac:dyDescent="0.25" r="5714" customHeight="1" ht="19.5">
      <c r="A5714" s="10">
        <v>45212</v>
      </c>
      <c r="B5714" s="11" t="s">
        <v>25035</v>
      </c>
      <c r="C5714" s="11" t="s">
        <v>4882</v>
      </c>
      <c r="D5714" s="11"/>
      <c r="E5714" s="13" t="s">
        <v>25036</v>
      </c>
      <c r="F5714" s="11" t="s">
        <v>25037</v>
      </c>
      <c r="G5714" s="11" t="s">
        <v>74</v>
      </c>
      <c r="H5714" s="11"/>
      <c r="I5714" s="13" t="s">
        <v>142</v>
      </c>
      <c r="J5714" s="11" t="s">
        <v>24</v>
      </c>
      <c r="K5714" s="11" t="s">
        <v>25</v>
      </c>
      <c r="L5714" s="11" t="s">
        <v>39</v>
      </c>
      <c r="M5714" s="11" t="s">
        <v>149</v>
      </c>
      <c r="N5714" s="11" t="s">
        <v>4871</v>
      </c>
      <c r="O5714" s="11" t="s">
        <v>29</v>
      </c>
      <c r="P5714" s="11"/>
      <c r="Q5714" s="16" t="s">
        <v>25038</v>
      </c>
      <c r="R5714" s="11" t="s">
        <v>148</v>
      </c>
      <c r="S5714" s="11" t="s">
        <v>25039</v>
      </c>
      <c r="T5714" s="11" t="s">
        <v>4893</v>
      </c>
    </row>
    <row x14ac:dyDescent="0.25" r="5715" customHeight="1" ht="19.5">
      <c r="A5715" s="10">
        <v>45212</v>
      </c>
      <c r="B5715" s="11" t="s">
        <v>25040</v>
      </c>
      <c r="C5715" s="11" t="s">
        <v>4867</v>
      </c>
      <c r="D5715" s="11"/>
      <c r="E5715" s="13" t="s">
        <v>25041</v>
      </c>
      <c r="F5715" s="11" t="s">
        <v>25042</v>
      </c>
      <c r="G5715" s="11" t="s">
        <v>74</v>
      </c>
      <c r="H5715" s="11" t="s">
        <v>98</v>
      </c>
      <c r="I5715" s="13" t="s">
        <v>4870</v>
      </c>
      <c r="J5715" s="11" t="s">
        <v>24</v>
      </c>
      <c r="K5715" s="11" t="s">
        <v>25</v>
      </c>
      <c r="L5715" s="11" t="s">
        <v>39</v>
      </c>
      <c r="M5715" s="11" t="s">
        <v>149</v>
      </c>
      <c r="N5715" s="11" t="s">
        <v>4871</v>
      </c>
      <c r="O5715" s="11" t="s">
        <v>29</v>
      </c>
      <c r="P5715" s="11"/>
      <c r="Q5715" s="16" t="s">
        <v>25043</v>
      </c>
      <c r="R5715" s="11" t="s">
        <v>148</v>
      </c>
      <c r="S5715" s="11" t="s">
        <v>25044</v>
      </c>
      <c r="T5715" s="11" t="s">
        <v>4955</v>
      </c>
    </row>
    <row x14ac:dyDescent="0.25" r="5716" customHeight="1" ht="19.5">
      <c r="A5716" s="10">
        <v>45212</v>
      </c>
      <c r="B5716" s="11" t="s">
        <v>25045</v>
      </c>
      <c r="C5716" s="11" t="s">
        <v>4867</v>
      </c>
      <c r="D5716" s="11"/>
      <c r="E5716" s="13" t="s">
        <v>25046</v>
      </c>
      <c r="F5716" s="11" t="s">
        <v>25047</v>
      </c>
      <c r="G5716" s="11" t="s">
        <v>74</v>
      </c>
      <c r="H5716" s="11" t="s">
        <v>98</v>
      </c>
      <c r="I5716" s="13" t="s">
        <v>4870</v>
      </c>
      <c r="J5716" s="11" t="s">
        <v>24</v>
      </c>
      <c r="K5716" s="11" t="s">
        <v>25</v>
      </c>
      <c r="L5716" s="11" t="s">
        <v>39</v>
      </c>
      <c r="M5716" s="11" t="s">
        <v>149</v>
      </c>
      <c r="N5716" s="11" t="s">
        <v>4871</v>
      </c>
      <c r="O5716" s="11" t="s">
        <v>29</v>
      </c>
      <c r="P5716" s="11"/>
      <c r="Q5716" s="16" t="s">
        <v>25048</v>
      </c>
      <c r="R5716" s="11" t="s">
        <v>148</v>
      </c>
      <c r="S5716" s="11" t="s">
        <v>25049</v>
      </c>
      <c r="T5716" s="11" t="s">
        <v>4893</v>
      </c>
    </row>
    <row x14ac:dyDescent="0.25" r="5717" customHeight="1" ht="19.5">
      <c r="A5717" s="10">
        <v>45212</v>
      </c>
      <c r="B5717" s="11" t="s">
        <v>25050</v>
      </c>
      <c r="C5717" s="11" t="s">
        <v>4923</v>
      </c>
      <c r="D5717" s="11"/>
      <c r="E5717" s="13" t="s">
        <v>17898</v>
      </c>
      <c r="F5717" s="11" t="s">
        <v>17899</v>
      </c>
      <c r="G5717" s="11" t="s">
        <v>74</v>
      </c>
      <c r="H5717" s="11" t="s">
        <v>86</v>
      </c>
      <c r="I5717" s="13" t="s">
        <v>148</v>
      </c>
      <c r="J5717" s="11" t="s">
        <v>24</v>
      </c>
      <c r="K5717" s="11" t="s">
        <v>25</v>
      </c>
      <c r="L5717" s="11" t="s">
        <v>39</v>
      </c>
      <c r="M5717" s="11" t="s">
        <v>149</v>
      </c>
      <c r="N5717" s="11" t="s">
        <v>4871</v>
      </c>
      <c r="O5717" s="11" t="s">
        <v>29</v>
      </c>
      <c r="P5717" s="11"/>
      <c r="Q5717" s="16" t="s">
        <v>25051</v>
      </c>
      <c r="R5717" s="11" t="s">
        <v>148</v>
      </c>
      <c r="S5717" s="11" t="s">
        <v>19637</v>
      </c>
      <c r="T5717" s="11" t="s">
        <v>4955</v>
      </c>
    </row>
    <row x14ac:dyDescent="0.25" r="5718" customHeight="1" ht="19.5">
      <c r="A5718" s="10">
        <v>45212</v>
      </c>
      <c r="B5718" s="11" t="s">
        <v>25052</v>
      </c>
      <c r="C5718" s="11" t="s">
        <v>5363</v>
      </c>
      <c r="D5718" s="11"/>
      <c r="E5718" s="13">
        <v>15171848708</v>
      </c>
      <c r="F5718" s="11" t="s">
        <v>25053</v>
      </c>
      <c r="G5718" s="11" t="s">
        <v>48</v>
      </c>
      <c r="H5718" s="11"/>
      <c r="I5718" s="13" t="s">
        <v>290</v>
      </c>
      <c r="J5718" s="11" t="s">
        <v>24</v>
      </c>
      <c r="K5718" s="11" t="s">
        <v>25</v>
      </c>
      <c r="L5718" s="11" t="s">
        <v>39</v>
      </c>
      <c r="M5718" s="11" t="s">
        <v>40</v>
      </c>
      <c r="N5718" s="11" t="s">
        <v>624</v>
      </c>
      <c r="O5718" s="11" t="s">
        <v>29</v>
      </c>
      <c r="P5718" s="11"/>
      <c r="Q5718" s="16" t="s">
        <v>25054</v>
      </c>
      <c r="R5718" s="11" t="s">
        <v>42</v>
      </c>
      <c r="S5718" s="11" t="s">
        <v>25055</v>
      </c>
      <c r="T5718" s="11"/>
    </row>
    <row x14ac:dyDescent="0.25" r="5719" customHeight="1" ht="19.5">
      <c r="A5719" s="10">
        <v>45212</v>
      </c>
      <c r="B5719" s="11" t="s">
        <v>25056</v>
      </c>
      <c r="C5719" s="11" t="s">
        <v>5363</v>
      </c>
      <c r="D5719" s="11"/>
      <c r="E5719" s="13">
        <v>15672514453</v>
      </c>
      <c r="F5719" s="11" t="s">
        <v>25057</v>
      </c>
      <c r="G5719" s="11" t="s">
        <v>48</v>
      </c>
      <c r="H5719" s="11" t="s">
        <v>86</v>
      </c>
      <c r="I5719" s="13" t="s">
        <v>486</v>
      </c>
      <c r="J5719" s="11" t="s">
        <v>24</v>
      </c>
      <c r="K5719" s="11" t="s">
        <v>25</v>
      </c>
      <c r="L5719" s="11" t="s">
        <v>39</v>
      </c>
      <c r="M5719" s="11" t="s">
        <v>40</v>
      </c>
      <c r="N5719" s="11" t="s">
        <v>624</v>
      </c>
      <c r="O5719" s="11" t="s">
        <v>29</v>
      </c>
      <c r="P5719" s="11"/>
      <c r="Q5719" s="16" t="s">
        <v>25058</v>
      </c>
      <c r="R5719" s="11" t="s">
        <v>42</v>
      </c>
      <c r="S5719" s="11" t="s">
        <v>25059</v>
      </c>
      <c r="T5719" s="11"/>
    </row>
    <row x14ac:dyDescent="0.25" r="5720" customHeight="1" ht="19.5">
      <c r="A5720" s="10">
        <v>45212</v>
      </c>
      <c r="B5720" s="11" t="s">
        <v>25060</v>
      </c>
      <c r="C5720" s="11" t="s">
        <v>5363</v>
      </c>
      <c r="D5720" s="11"/>
      <c r="E5720" s="13">
        <v>15587953121</v>
      </c>
      <c r="F5720" s="11" t="s">
        <v>18216</v>
      </c>
      <c r="G5720" s="11" t="s">
        <v>74</v>
      </c>
      <c r="H5720" s="11"/>
      <c r="I5720" s="13" t="s">
        <v>136</v>
      </c>
      <c r="J5720" s="11" t="s">
        <v>24</v>
      </c>
      <c r="K5720" s="11" t="s">
        <v>25</v>
      </c>
      <c r="L5720" s="11" t="s">
        <v>39</v>
      </c>
      <c r="M5720" s="11" t="s">
        <v>27</v>
      </c>
      <c r="N5720" s="11" t="s">
        <v>624</v>
      </c>
      <c r="O5720" s="11" t="s">
        <v>29</v>
      </c>
      <c r="P5720" s="11"/>
      <c r="Q5720" s="16" t="s">
        <v>25061</v>
      </c>
      <c r="R5720" s="11" t="s">
        <v>42</v>
      </c>
      <c r="S5720" s="11" t="s">
        <v>25062</v>
      </c>
      <c r="T5720" s="11" t="s">
        <v>25063</v>
      </c>
    </row>
    <row x14ac:dyDescent="0.25" r="5721" customHeight="1" ht="19.5">
      <c r="A5721" s="10">
        <v>45212</v>
      </c>
      <c r="B5721" s="11" t="s">
        <v>25064</v>
      </c>
      <c r="C5721" s="11" t="s">
        <v>5363</v>
      </c>
      <c r="D5721" s="11"/>
      <c r="E5721" s="13">
        <v>13197311480</v>
      </c>
      <c r="F5721" s="11" t="s">
        <v>25065</v>
      </c>
      <c r="G5721" s="11" t="s">
        <v>48</v>
      </c>
      <c r="H5721" s="11"/>
      <c r="I5721" s="13" t="s">
        <v>182</v>
      </c>
      <c r="J5721" s="11" t="s">
        <v>24</v>
      </c>
      <c r="K5721" s="11" t="s">
        <v>25</v>
      </c>
      <c r="L5721" s="11" t="s">
        <v>39</v>
      </c>
      <c r="M5721" s="11" t="s">
        <v>27</v>
      </c>
      <c r="N5721" s="11" t="s">
        <v>624</v>
      </c>
      <c r="O5721" s="11" t="s">
        <v>29</v>
      </c>
      <c r="P5721" s="11"/>
      <c r="Q5721" s="16" t="s">
        <v>25066</v>
      </c>
      <c r="R5721" s="11" t="s">
        <v>42</v>
      </c>
      <c r="S5721" s="11" t="s">
        <v>25067</v>
      </c>
      <c r="T5721" s="11" t="s">
        <v>25068</v>
      </c>
    </row>
    <row x14ac:dyDescent="0.25" r="5722" customHeight="1" ht="19.5">
      <c r="A5722" s="10">
        <v>45212</v>
      </c>
      <c r="B5722" s="11" t="s">
        <v>25069</v>
      </c>
      <c r="C5722" s="11" t="s">
        <v>5363</v>
      </c>
      <c r="D5722" s="11"/>
      <c r="E5722" s="13">
        <v>13117283813</v>
      </c>
      <c r="F5722" s="11" t="s">
        <v>18234</v>
      </c>
      <c r="G5722" s="11" t="s">
        <v>289</v>
      </c>
      <c r="H5722" s="11"/>
      <c r="I5722" s="13" t="s">
        <v>142</v>
      </c>
      <c r="J5722" s="11" t="s">
        <v>24</v>
      </c>
      <c r="K5722" s="11" t="s">
        <v>25</v>
      </c>
      <c r="L5722" s="11" t="s">
        <v>39</v>
      </c>
      <c r="M5722" s="11" t="s">
        <v>27</v>
      </c>
      <c r="N5722" s="11" t="s">
        <v>624</v>
      </c>
      <c r="O5722" s="11" t="s">
        <v>29</v>
      </c>
      <c r="P5722" s="11"/>
      <c r="Q5722" s="16" t="s">
        <v>25070</v>
      </c>
      <c r="R5722" s="11" t="s">
        <v>42</v>
      </c>
      <c r="S5722" s="11" t="s">
        <v>25071</v>
      </c>
      <c r="T5722" s="11" t="s">
        <v>25072</v>
      </c>
    </row>
    <row x14ac:dyDescent="0.25" r="5723" customHeight="1" ht="19.5">
      <c r="A5723" s="10">
        <v>45212</v>
      </c>
      <c r="B5723" s="11" t="s">
        <v>25073</v>
      </c>
      <c r="C5723" s="11" t="s">
        <v>5363</v>
      </c>
      <c r="D5723" s="11"/>
      <c r="E5723" s="13">
        <v>13094187765</v>
      </c>
      <c r="F5723" s="11" t="s">
        <v>25074</v>
      </c>
      <c r="G5723" s="11" t="s">
        <v>289</v>
      </c>
      <c r="H5723" s="11" t="s">
        <v>98</v>
      </c>
      <c r="I5723" s="13" t="s">
        <v>99</v>
      </c>
      <c r="J5723" s="11" t="s">
        <v>24</v>
      </c>
      <c r="K5723" s="11" t="s">
        <v>25</v>
      </c>
      <c r="L5723" s="11" t="s">
        <v>39</v>
      </c>
      <c r="M5723" s="11" t="s">
        <v>27</v>
      </c>
      <c r="N5723" s="11" t="s">
        <v>624</v>
      </c>
      <c r="O5723" s="11" t="s">
        <v>29</v>
      </c>
      <c r="P5723" s="11"/>
      <c r="Q5723" s="16" t="s">
        <v>25075</v>
      </c>
      <c r="R5723" s="11" t="s">
        <v>42</v>
      </c>
      <c r="S5723" s="11" t="s">
        <v>25076</v>
      </c>
      <c r="T5723" s="11" t="s">
        <v>25077</v>
      </c>
    </row>
    <row x14ac:dyDescent="0.25" r="5724" customHeight="1" ht="19.5">
      <c r="A5724" s="10">
        <v>45212</v>
      </c>
      <c r="B5724" s="11" t="s">
        <v>25078</v>
      </c>
      <c r="C5724" s="11" t="s">
        <v>6205</v>
      </c>
      <c r="D5724" s="11"/>
      <c r="E5724" s="13">
        <v>17671252804</v>
      </c>
      <c r="F5724" s="11" t="s">
        <v>19600</v>
      </c>
      <c r="G5724" s="11" t="s">
        <v>37</v>
      </c>
      <c r="H5724" s="11" t="s">
        <v>86</v>
      </c>
      <c r="I5724" s="13" t="s">
        <v>68</v>
      </c>
      <c r="J5724" s="11" t="s">
        <v>24</v>
      </c>
      <c r="K5724" s="11" t="s">
        <v>25</v>
      </c>
      <c r="L5724" s="11" t="s">
        <v>39</v>
      </c>
      <c r="M5724" s="11" t="s">
        <v>27</v>
      </c>
      <c r="N5724" s="11" t="s">
        <v>28</v>
      </c>
      <c r="O5724" s="11" t="s">
        <v>29</v>
      </c>
      <c r="P5724" s="11"/>
      <c r="Q5724" s="16" t="s">
        <v>25079</v>
      </c>
      <c r="R5724" s="11" t="s">
        <v>42</v>
      </c>
      <c r="S5724" s="11" t="s">
        <v>25080</v>
      </c>
      <c r="T5724" s="11" t="s">
        <v>25081</v>
      </c>
    </row>
    <row x14ac:dyDescent="0.25" r="5725" customHeight="1" ht="19.5">
      <c r="A5725" s="10">
        <v>45212</v>
      </c>
      <c r="B5725" s="11" t="s">
        <v>25082</v>
      </c>
      <c r="C5725" s="11" t="s">
        <v>6926</v>
      </c>
      <c r="D5725" s="11"/>
      <c r="E5725" s="13">
        <v>18674262154</v>
      </c>
      <c r="F5725" s="11" t="s">
        <v>25083</v>
      </c>
      <c r="G5725" s="11" t="s">
        <v>74</v>
      </c>
      <c r="H5725" s="11"/>
      <c r="I5725" s="13" t="s">
        <v>352</v>
      </c>
      <c r="J5725" s="11" t="s">
        <v>24</v>
      </c>
      <c r="K5725" s="11" t="s">
        <v>25</v>
      </c>
      <c r="L5725" s="11" t="s">
        <v>39</v>
      </c>
      <c r="M5725" s="11" t="s">
        <v>40</v>
      </c>
      <c r="N5725" s="11" t="s">
        <v>28</v>
      </c>
      <c r="O5725" s="11" t="s">
        <v>29</v>
      </c>
      <c r="P5725" s="11"/>
      <c r="Q5725" s="16" t="s">
        <v>25084</v>
      </c>
      <c r="R5725" s="11" t="s">
        <v>42</v>
      </c>
      <c r="S5725" s="11" t="s">
        <v>25085</v>
      </c>
      <c r="T5725" s="11" t="s">
        <v>25086</v>
      </c>
    </row>
    <row x14ac:dyDescent="0.25" r="5726" customHeight="1" ht="19.5">
      <c r="A5726" s="10">
        <v>45212</v>
      </c>
      <c r="B5726" s="11" t="s">
        <v>25087</v>
      </c>
      <c r="C5726" s="11" t="s">
        <v>336</v>
      </c>
      <c r="D5726" s="11"/>
      <c r="E5726" s="13">
        <v>18571020817</v>
      </c>
      <c r="F5726" s="11" t="s">
        <v>25088</v>
      </c>
      <c r="G5726" s="11" t="s">
        <v>115</v>
      </c>
      <c r="H5726" s="11" t="s">
        <v>98</v>
      </c>
      <c r="I5726" s="13">
        <v>10015</v>
      </c>
      <c r="J5726" s="11" t="s">
        <v>24</v>
      </c>
      <c r="K5726" s="11" t="s">
        <v>69</v>
      </c>
      <c r="L5726" s="11" t="s">
        <v>26</v>
      </c>
      <c r="M5726" s="11" t="s">
        <v>27</v>
      </c>
      <c r="N5726" s="11" t="s">
        <v>28</v>
      </c>
      <c r="O5726" s="11" t="s">
        <v>29</v>
      </c>
      <c r="P5726" s="11"/>
      <c r="Q5726" s="16" t="s">
        <v>25089</v>
      </c>
      <c r="R5726" s="11" t="s">
        <v>31</v>
      </c>
      <c r="S5726" s="11" t="s">
        <v>25090</v>
      </c>
      <c r="T5726" s="11" t="s">
        <v>25091</v>
      </c>
    </row>
    <row x14ac:dyDescent="0.25" r="5727" customHeight="1" ht="19.5">
      <c r="A5727" s="10">
        <v>45212</v>
      </c>
      <c r="B5727" s="11" t="s">
        <v>25092</v>
      </c>
      <c r="C5727" s="11" t="s">
        <v>5363</v>
      </c>
      <c r="D5727" s="11"/>
      <c r="E5727" s="13">
        <v>18672651329</v>
      </c>
      <c r="F5727" s="11" t="s">
        <v>23264</v>
      </c>
      <c r="G5727" s="11" t="s">
        <v>74</v>
      </c>
      <c r="H5727" s="11"/>
      <c r="I5727" s="13" t="s">
        <v>142</v>
      </c>
      <c r="J5727" s="11" t="s">
        <v>24</v>
      </c>
      <c r="K5727" s="11" t="s">
        <v>25</v>
      </c>
      <c r="L5727" s="11" t="s">
        <v>39</v>
      </c>
      <c r="M5727" s="11" t="s">
        <v>40</v>
      </c>
      <c r="N5727" s="11" t="s">
        <v>624</v>
      </c>
      <c r="O5727" s="11" t="s">
        <v>29</v>
      </c>
      <c r="P5727" s="11"/>
      <c r="Q5727" s="16" t="s">
        <v>25093</v>
      </c>
      <c r="R5727" s="11" t="s">
        <v>42</v>
      </c>
      <c r="S5727" s="11" t="s">
        <v>25094</v>
      </c>
      <c r="T5727" s="11" t="s">
        <v>25095</v>
      </c>
    </row>
    <row x14ac:dyDescent="0.25" r="5728" customHeight="1" ht="19.5">
      <c r="A5728" s="10">
        <v>45212</v>
      </c>
      <c r="B5728" s="11" t="s">
        <v>25096</v>
      </c>
      <c r="C5728" s="11" t="s">
        <v>5363</v>
      </c>
      <c r="D5728" s="11"/>
      <c r="E5728" s="13">
        <v>18671722338</v>
      </c>
      <c r="F5728" s="11" t="s">
        <v>25097</v>
      </c>
      <c r="G5728" s="11" t="s">
        <v>74</v>
      </c>
      <c r="H5728" s="11"/>
      <c r="I5728" s="13" t="s">
        <v>182</v>
      </c>
      <c r="J5728" s="11" t="s">
        <v>24</v>
      </c>
      <c r="K5728" s="11" t="s">
        <v>25</v>
      </c>
      <c r="L5728" s="11" t="s">
        <v>39</v>
      </c>
      <c r="M5728" s="11" t="s">
        <v>40</v>
      </c>
      <c r="N5728" s="11" t="s">
        <v>624</v>
      </c>
      <c r="O5728" s="11" t="s">
        <v>29</v>
      </c>
      <c r="P5728" s="11"/>
      <c r="Q5728" s="16" t="s">
        <v>25098</v>
      </c>
      <c r="R5728" s="11" t="s">
        <v>42</v>
      </c>
      <c r="S5728" s="11" t="s">
        <v>25099</v>
      </c>
      <c r="T5728" s="11" t="s">
        <v>10787</v>
      </c>
    </row>
    <row x14ac:dyDescent="0.25" r="5729" customHeight="1" ht="19.5">
      <c r="A5729" s="10">
        <v>45212</v>
      </c>
      <c r="B5729" s="11" t="s">
        <v>25100</v>
      </c>
      <c r="C5729" s="11" t="s">
        <v>5363</v>
      </c>
      <c r="D5729" s="11"/>
      <c r="E5729" s="13">
        <v>13207220790</v>
      </c>
      <c r="F5729" s="11" t="s">
        <v>25101</v>
      </c>
      <c r="G5729" s="11" t="s">
        <v>289</v>
      </c>
      <c r="H5729" s="11" t="s">
        <v>98</v>
      </c>
      <c r="I5729" s="13" t="s">
        <v>272</v>
      </c>
      <c r="J5729" s="11" t="s">
        <v>24</v>
      </c>
      <c r="K5729" s="11" t="s">
        <v>25</v>
      </c>
      <c r="L5729" s="11" t="s">
        <v>39</v>
      </c>
      <c r="M5729" s="11" t="s">
        <v>27</v>
      </c>
      <c r="N5729" s="11" t="s">
        <v>624</v>
      </c>
      <c r="O5729" s="11" t="s">
        <v>29</v>
      </c>
      <c r="P5729" s="11"/>
      <c r="Q5729" s="16" t="s">
        <v>25102</v>
      </c>
      <c r="R5729" s="11" t="s">
        <v>42</v>
      </c>
      <c r="S5729" s="11" t="s">
        <v>25103</v>
      </c>
      <c r="T5729" s="11" t="s">
        <v>25104</v>
      </c>
    </row>
    <row x14ac:dyDescent="0.25" r="5730" customHeight="1" ht="19.5">
      <c r="A5730" s="10">
        <v>45212</v>
      </c>
      <c r="B5730" s="11" t="s">
        <v>25105</v>
      </c>
      <c r="C5730" s="11" t="s">
        <v>660</v>
      </c>
      <c r="D5730" s="11"/>
      <c r="E5730" s="13">
        <v>18694099752</v>
      </c>
      <c r="F5730" s="11" t="s">
        <v>25106</v>
      </c>
      <c r="G5730" s="11" t="s">
        <v>48</v>
      </c>
      <c r="H5730" s="11"/>
      <c r="I5730" s="13" t="s">
        <v>142</v>
      </c>
      <c r="J5730" s="11" t="s">
        <v>24</v>
      </c>
      <c r="K5730" s="11" t="s">
        <v>25</v>
      </c>
      <c r="L5730" s="11" t="s">
        <v>39</v>
      </c>
      <c r="M5730" s="11" t="s">
        <v>40</v>
      </c>
      <c r="N5730" s="11" t="s">
        <v>624</v>
      </c>
      <c r="O5730" s="11" t="s">
        <v>29</v>
      </c>
      <c r="P5730" s="11"/>
      <c r="Q5730" s="16" t="s">
        <v>25107</v>
      </c>
      <c r="R5730" s="11" t="s">
        <v>42</v>
      </c>
      <c r="S5730" s="11" t="s">
        <v>25108</v>
      </c>
      <c r="T5730" s="11" t="s">
        <v>25109</v>
      </c>
    </row>
    <row x14ac:dyDescent="0.25" r="5731" customHeight="1" ht="19.5">
      <c r="A5731" s="10">
        <v>45212</v>
      </c>
      <c r="B5731" s="11" t="s">
        <v>25110</v>
      </c>
      <c r="C5731" s="11" t="s">
        <v>5363</v>
      </c>
      <c r="D5731" s="11"/>
      <c r="E5731" s="13">
        <v>18527819970</v>
      </c>
      <c r="F5731" s="11" t="s">
        <v>21464</v>
      </c>
      <c r="G5731" s="11" t="s">
        <v>74</v>
      </c>
      <c r="H5731" s="11"/>
      <c r="I5731" s="13" t="s">
        <v>49</v>
      </c>
      <c r="J5731" s="11" t="s">
        <v>24</v>
      </c>
      <c r="K5731" s="11" t="s">
        <v>25</v>
      </c>
      <c r="L5731" s="11" t="s">
        <v>39</v>
      </c>
      <c r="M5731" s="11" t="s">
        <v>27</v>
      </c>
      <c r="N5731" s="11" t="s">
        <v>624</v>
      </c>
      <c r="O5731" s="11" t="s">
        <v>29</v>
      </c>
      <c r="P5731" s="11"/>
      <c r="Q5731" s="16" t="s">
        <v>25111</v>
      </c>
      <c r="R5731" s="11" t="s">
        <v>42</v>
      </c>
      <c r="S5731" s="11" t="s">
        <v>25112</v>
      </c>
      <c r="T5731" s="11" t="s">
        <v>25113</v>
      </c>
    </row>
    <row x14ac:dyDescent="0.25" r="5732" customHeight="1" ht="19.5">
      <c r="A5732" s="10">
        <v>45212</v>
      </c>
      <c r="B5732" s="11" t="s">
        <v>25114</v>
      </c>
      <c r="C5732" s="11" t="s">
        <v>1011</v>
      </c>
      <c r="D5732" s="11"/>
      <c r="E5732" s="13">
        <v>15671033606</v>
      </c>
      <c r="F5732" s="11" t="s">
        <v>25115</v>
      </c>
      <c r="G5732" s="11" t="s">
        <v>62</v>
      </c>
      <c r="H5732" s="11"/>
      <c r="I5732" s="13" t="s">
        <v>1914</v>
      </c>
      <c r="J5732" s="11" t="s">
        <v>24</v>
      </c>
      <c r="K5732" s="11" t="s">
        <v>172</v>
      </c>
      <c r="L5732" s="11" t="s">
        <v>39</v>
      </c>
      <c r="M5732" s="11" t="s">
        <v>40</v>
      </c>
      <c r="N5732" s="11" t="s">
        <v>28</v>
      </c>
      <c r="O5732" s="11" t="s">
        <v>29</v>
      </c>
      <c r="P5732" s="11"/>
      <c r="Q5732" s="16" t="s">
        <v>25116</v>
      </c>
      <c r="R5732" s="11" t="s">
        <v>42</v>
      </c>
      <c r="S5732" s="11" t="s">
        <v>25117</v>
      </c>
      <c r="T5732" s="11" t="s">
        <v>25118</v>
      </c>
    </row>
    <row x14ac:dyDescent="0.25" r="5733" customHeight="1" ht="19.5">
      <c r="A5733" s="10">
        <v>45212</v>
      </c>
      <c r="B5733" s="11" t="s">
        <v>25119</v>
      </c>
      <c r="C5733" s="11" t="s">
        <v>180</v>
      </c>
      <c r="D5733" s="11"/>
      <c r="E5733" s="13">
        <v>18672091899</v>
      </c>
      <c r="F5733" s="11" t="s">
        <v>25120</v>
      </c>
      <c r="G5733" s="11" t="s">
        <v>115</v>
      </c>
      <c r="H5733" s="11"/>
      <c r="I5733" s="13" t="s">
        <v>87</v>
      </c>
      <c r="J5733" s="11" t="s">
        <v>24</v>
      </c>
      <c r="K5733" s="11" t="s">
        <v>25</v>
      </c>
      <c r="L5733" s="11" t="s">
        <v>39</v>
      </c>
      <c r="M5733" s="11" t="s">
        <v>27</v>
      </c>
      <c r="N5733" s="11" t="s">
        <v>183</v>
      </c>
      <c r="O5733" s="11" t="s">
        <v>29</v>
      </c>
      <c r="P5733" s="11"/>
      <c r="Q5733" s="16" t="s">
        <v>25121</v>
      </c>
      <c r="R5733" s="11" t="s">
        <v>51</v>
      </c>
      <c r="S5733" s="11" t="s">
        <v>25122</v>
      </c>
      <c r="T5733" s="11"/>
    </row>
    <row x14ac:dyDescent="0.25" r="5734" customHeight="1" ht="19.5">
      <c r="A5734" s="10">
        <v>45212</v>
      </c>
      <c r="B5734" s="11" t="s">
        <v>25123</v>
      </c>
      <c r="C5734" s="11" t="s">
        <v>180</v>
      </c>
      <c r="D5734" s="11"/>
      <c r="E5734" s="13" t="s">
        <v>25124</v>
      </c>
      <c r="F5734" s="11" t="s">
        <v>25125</v>
      </c>
      <c r="G5734" s="11" t="s">
        <v>74</v>
      </c>
      <c r="H5734" s="11" t="s">
        <v>98</v>
      </c>
      <c r="I5734" s="13" t="s">
        <v>104</v>
      </c>
      <c r="J5734" s="11" t="s">
        <v>24</v>
      </c>
      <c r="K5734" s="11" t="s">
        <v>25</v>
      </c>
      <c r="L5734" s="11" t="s">
        <v>39</v>
      </c>
      <c r="M5734" s="11" t="s">
        <v>149</v>
      </c>
      <c r="N5734" s="11" t="s">
        <v>183</v>
      </c>
      <c r="O5734" s="11" t="s">
        <v>29</v>
      </c>
      <c r="P5734" s="11"/>
      <c r="Q5734" s="16" t="s">
        <v>25126</v>
      </c>
      <c r="R5734" s="11" t="s">
        <v>51</v>
      </c>
      <c r="S5734" s="11" t="s">
        <v>25127</v>
      </c>
      <c r="T5734" s="11"/>
    </row>
    <row x14ac:dyDescent="0.25" r="5735" customHeight="1" ht="19.5">
      <c r="A5735" s="10">
        <v>45212</v>
      </c>
      <c r="B5735" s="11" t="s">
        <v>25128</v>
      </c>
      <c r="C5735" s="11" t="s">
        <v>180</v>
      </c>
      <c r="D5735" s="11"/>
      <c r="E5735" s="13" t="s">
        <v>25129</v>
      </c>
      <c r="F5735" s="11" t="s">
        <v>25130</v>
      </c>
      <c r="G5735" s="11" t="s">
        <v>74</v>
      </c>
      <c r="H5735" s="11" t="s">
        <v>98</v>
      </c>
      <c r="I5735" s="13" t="s">
        <v>221</v>
      </c>
      <c r="J5735" s="11" t="s">
        <v>24</v>
      </c>
      <c r="K5735" s="11" t="s">
        <v>25</v>
      </c>
      <c r="L5735" s="11" t="s">
        <v>39</v>
      </c>
      <c r="M5735" s="11" t="s">
        <v>149</v>
      </c>
      <c r="N5735" s="11" t="s">
        <v>183</v>
      </c>
      <c r="O5735" s="11" t="s">
        <v>29</v>
      </c>
      <c r="P5735" s="11"/>
      <c r="Q5735" s="16" t="s">
        <v>25111</v>
      </c>
      <c r="R5735" s="11" t="s">
        <v>51</v>
      </c>
      <c r="S5735" s="11" t="s">
        <v>25131</v>
      </c>
      <c r="T5735" s="11"/>
    </row>
    <row x14ac:dyDescent="0.25" r="5736" customHeight="1" ht="19.5">
      <c r="A5736" s="10">
        <v>45212</v>
      </c>
      <c r="B5736" s="11" t="s">
        <v>25132</v>
      </c>
      <c r="C5736" s="11" t="s">
        <v>180</v>
      </c>
      <c r="D5736" s="11"/>
      <c r="E5736" s="13" t="s">
        <v>25133</v>
      </c>
      <c r="F5736" s="11" t="s">
        <v>25134</v>
      </c>
      <c r="G5736" s="11" t="s">
        <v>74</v>
      </c>
      <c r="H5736" s="11"/>
      <c r="I5736" s="13" t="s">
        <v>850</v>
      </c>
      <c r="J5736" s="11" t="s">
        <v>24</v>
      </c>
      <c r="K5736" s="11" t="s">
        <v>25</v>
      </c>
      <c r="L5736" s="11" t="s">
        <v>39</v>
      </c>
      <c r="M5736" s="11" t="s">
        <v>149</v>
      </c>
      <c r="N5736" s="11" t="s">
        <v>183</v>
      </c>
      <c r="O5736" s="11" t="s">
        <v>29</v>
      </c>
      <c r="P5736" s="11"/>
      <c r="Q5736" s="16" t="s">
        <v>25135</v>
      </c>
      <c r="R5736" s="11" t="s">
        <v>51</v>
      </c>
      <c r="S5736" s="11" t="s">
        <v>25136</v>
      </c>
      <c r="T5736" s="11"/>
    </row>
    <row x14ac:dyDescent="0.25" r="5737" customHeight="1" ht="19.5">
      <c r="A5737" s="10">
        <v>45212</v>
      </c>
      <c r="B5737" s="11" t="s">
        <v>25137</v>
      </c>
      <c r="C5737" s="11" t="s">
        <v>180</v>
      </c>
      <c r="D5737" s="11"/>
      <c r="E5737" s="13" t="s">
        <v>25138</v>
      </c>
      <c r="F5737" s="11" t="s">
        <v>25139</v>
      </c>
      <c r="G5737" s="11" t="s">
        <v>37</v>
      </c>
      <c r="H5737" s="11"/>
      <c r="I5737" s="13" t="s">
        <v>844</v>
      </c>
      <c r="J5737" s="11" t="s">
        <v>24</v>
      </c>
      <c r="K5737" s="11" t="s">
        <v>25</v>
      </c>
      <c r="L5737" s="11" t="s">
        <v>39</v>
      </c>
      <c r="M5737" s="11" t="s">
        <v>27</v>
      </c>
      <c r="N5737" s="11" t="s">
        <v>183</v>
      </c>
      <c r="O5737" s="11" t="s">
        <v>29</v>
      </c>
      <c r="P5737" s="11"/>
      <c r="Q5737" s="16" t="s">
        <v>25140</v>
      </c>
      <c r="R5737" s="11" t="s">
        <v>51</v>
      </c>
      <c r="S5737" s="11" t="s">
        <v>25141</v>
      </c>
      <c r="T5737" s="11"/>
    </row>
    <row x14ac:dyDescent="0.25" r="5738" customHeight="1" ht="19.5">
      <c r="A5738" s="10">
        <v>45212</v>
      </c>
      <c r="B5738" s="11" t="s">
        <v>25142</v>
      </c>
      <c r="C5738" s="11" t="s">
        <v>180</v>
      </c>
      <c r="D5738" s="11"/>
      <c r="E5738" s="13" t="s">
        <v>25143</v>
      </c>
      <c r="F5738" s="11" t="s">
        <v>25144</v>
      </c>
      <c r="G5738" s="11" t="s">
        <v>1873</v>
      </c>
      <c r="H5738" s="11"/>
      <c r="I5738" s="13" t="s">
        <v>486</v>
      </c>
      <c r="J5738" s="11" t="s">
        <v>24</v>
      </c>
      <c r="K5738" s="11" t="s">
        <v>25</v>
      </c>
      <c r="L5738" s="11" t="s">
        <v>39</v>
      </c>
      <c r="M5738" s="11" t="s">
        <v>40</v>
      </c>
      <c r="N5738" s="11" t="s">
        <v>183</v>
      </c>
      <c r="O5738" s="11" t="s">
        <v>29</v>
      </c>
      <c r="P5738" s="11"/>
      <c r="Q5738" s="16" t="s">
        <v>25145</v>
      </c>
      <c r="R5738" s="11" t="s">
        <v>51</v>
      </c>
      <c r="S5738" s="11" t="s">
        <v>25146</v>
      </c>
      <c r="T5738" s="11"/>
    </row>
    <row x14ac:dyDescent="0.25" r="5739" customHeight="1" ht="19.5">
      <c r="A5739" s="10">
        <v>45212</v>
      </c>
      <c r="B5739" s="11" t="s">
        <v>25147</v>
      </c>
      <c r="C5739" s="11" t="s">
        <v>180</v>
      </c>
      <c r="D5739" s="11"/>
      <c r="E5739" s="13">
        <v>13040952308</v>
      </c>
      <c r="F5739" s="11" t="s">
        <v>25148</v>
      </c>
      <c r="G5739" s="11" t="s">
        <v>23</v>
      </c>
      <c r="H5739" s="11"/>
      <c r="I5739" s="13" t="s">
        <v>182</v>
      </c>
      <c r="J5739" s="11" t="s">
        <v>24</v>
      </c>
      <c r="K5739" s="11" t="s">
        <v>25</v>
      </c>
      <c r="L5739" s="11" t="s">
        <v>39</v>
      </c>
      <c r="M5739" s="11" t="s">
        <v>27</v>
      </c>
      <c r="N5739" s="11" t="s">
        <v>183</v>
      </c>
      <c r="O5739" s="11" t="s">
        <v>29</v>
      </c>
      <c r="P5739" s="11"/>
      <c r="Q5739" s="16" t="s">
        <v>25149</v>
      </c>
      <c r="R5739" s="11" t="s">
        <v>51</v>
      </c>
      <c r="S5739" s="11" t="s">
        <v>25150</v>
      </c>
      <c r="T5739" s="11"/>
    </row>
    <row x14ac:dyDescent="0.25" r="5740" customHeight="1" ht="19.5">
      <c r="A5740" s="10">
        <v>45212</v>
      </c>
      <c r="B5740" s="11" t="s">
        <v>25151</v>
      </c>
      <c r="C5740" s="11" t="s">
        <v>180</v>
      </c>
      <c r="D5740" s="11"/>
      <c r="E5740" s="13">
        <v>13040952861</v>
      </c>
      <c r="F5740" s="11" t="s">
        <v>25152</v>
      </c>
      <c r="G5740" s="11" t="s">
        <v>289</v>
      </c>
      <c r="H5740" s="11"/>
      <c r="I5740" s="13" t="s">
        <v>2649</v>
      </c>
      <c r="J5740" s="11" t="s">
        <v>24</v>
      </c>
      <c r="K5740" s="11" t="s">
        <v>25</v>
      </c>
      <c r="L5740" s="11" t="s">
        <v>39</v>
      </c>
      <c r="M5740" s="11" t="s">
        <v>27</v>
      </c>
      <c r="N5740" s="11" t="s">
        <v>183</v>
      </c>
      <c r="O5740" s="11" t="s">
        <v>29</v>
      </c>
      <c r="P5740" s="11"/>
      <c r="Q5740" s="16" t="s">
        <v>25153</v>
      </c>
      <c r="R5740" s="11" t="s">
        <v>51</v>
      </c>
      <c r="S5740" s="11" t="s">
        <v>25154</v>
      </c>
      <c r="T5740" s="11"/>
    </row>
    <row x14ac:dyDescent="0.25" r="5741" customHeight="1" ht="19.5">
      <c r="A5741" s="10">
        <v>45212</v>
      </c>
      <c r="B5741" s="11" t="s">
        <v>25155</v>
      </c>
      <c r="C5741" s="11" t="s">
        <v>180</v>
      </c>
      <c r="D5741" s="11"/>
      <c r="E5741" s="13">
        <v>13165612079</v>
      </c>
      <c r="F5741" s="11" t="s">
        <v>25156</v>
      </c>
      <c r="G5741" s="11" t="s">
        <v>23</v>
      </c>
      <c r="H5741" s="11"/>
      <c r="I5741" s="13" t="s">
        <v>63</v>
      </c>
      <c r="J5741" s="11" t="s">
        <v>24</v>
      </c>
      <c r="K5741" s="11" t="s">
        <v>25</v>
      </c>
      <c r="L5741" s="11" t="s">
        <v>39</v>
      </c>
      <c r="M5741" s="11" t="s">
        <v>27</v>
      </c>
      <c r="N5741" s="11" t="s">
        <v>183</v>
      </c>
      <c r="O5741" s="11" t="s">
        <v>29</v>
      </c>
      <c r="P5741" s="11"/>
      <c r="Q5741" s="16" t="s">
        <v>25157</v>
      </c>
      <c r="R5741" s="11" t="s">
        <v>51</v>
      </c>
      <c r="S5741" s="11" t="s">
        <v>25158</v>
      </c>
      <c r="T5741" s="11"/>
    </row>
    <row x14ac:dyDescent="0.25" r="5742" customHeight="1" ht="19.5">
      <c r="A5742" s="10">
        <v>45212</v>
      </c>
      <c r="B5742" s="11" t="s">
        <v>25159</v>
      </c>
      <c r="C5742" s="11" t="s">
        <v>180</v>
      </c>
      <c r="D5742" s="11"/>
      <c r="E5742" s="13">
        <v>13177086548</v>
      </c>
      <c r="F5742" s="11" t="s">
        <v>25160</v>
      </c>
      <c r="G5742" s="11" t="s">
        <v>115</v>
      </c>
      <c r="H5742" s="11"/>
      <c r="I5742" s="13" t="s">
        <v>226</v>
      </c>
      <c r="J5742" s="11" t="s">
        <v>24</v>
      </c>
      <c r="K5742" s="11" t="s">
        <v>25</v>
      </c>
      <c r="L5742" s="11" t="s">
        <v>39</v>
      </c>
      <c r="M5742" s="11" t="s">
        <v>27</v>
      </c>
      <c r="N5742" s="11" t="s">
        <v>183</v>
      </c>
      <c r="O5742" s="11" t="s">
        <v>29</v>
      </c>
      <c r="P5742" s="11"/>
      <c r="Q5742" s="16" t="s">
        <v>25161</v>
      </c>
      <c r="R5742" s="11" t="s">
        <v>51</v>
      </c>
      <c r="S5742" s="11" t="s">
        <v>25162</v>
      </c>
      <c r="T5742" s="11"/>
    </row>
    <row x14ac:dyDescent="0.25" r="5743" customHeight="1" ht="19.5">
      <c r="A5743" s="10">
        <v>45212</v>
      </c>
      <c r="B5743" s="11" t="s">
        <v>25163</v>
      </c>
      <c r="C5743" s="11" t="s">
        <v>180</v>
      </c>
      <c r="D5743" s="11"/>
      <c r="E5743" s="13">
        <v>13197306683</v>
      </c>
      <c r="F5743" s="11" t="s">
        <v>24909</v>
      </c>
      <c r="G5743" s="11" t="s">
        <v>62</v>
      </c>
      <c r="H5743" s="11"/>
      <c r="I5743" s="13" t="s">
        <v>49</v>
      </c>
      <c r="J5743" s="11" t="s">
        <v>24</v>
      </c>
      <c r="K5743" s="11" t="s">
        <v>25</v>
      </c>
      <c r="L5743" s="11" t="s">
        <v>39</v>
      </c>
      <c r="M5743" s="11" t="s">
        <v>40</v>
      </c>
      <c r="N5743" s="11" t="s">
        <v>183</v>
      </c>
      <c r="O5743" s="11" t="s">
        <v>29</v>
      </c>
      <c r="P5743" s="11"/>
      <c r="Q5743" s="16" t="s">
        <v>25164</v>
      </c>
      <c r="R5743" s="11" t="s">
        <v>51</v>
      </c>
      <c r="S5743" s="17" t="s">
        <v>25165</v>
      </c>
      <c r="T5743" s="11"/>
    </row>
    <row x14ac:dyDescent="0.25" r="5744" customHeight="1" ht="19.5">
      <c r="A5744" s="10">
        <v>45212</v>
      </c>
      <c r="B5744" s="11" t="s">
        <v>25166</v>
      </c>
      <c r="C5744" s="11" t="s">
        <v>180</v>
      </c>
      <c r="D5744" s="11"/>
      <c r="E5744" s="13">
        <v>13227262728</v>
      </c>
      <c r="F5744" s="11" t="s">
        <v>25167</v>
      </c>
      <c r="G5744" s="11" t="s">
        <v>37</v>
      </c>
      <c r="H5744" s="11" t="s">
        <v>86</v>
      </c>
      <c r="I5744" s="13" t="s">
        <v>51</v>
      </c>
      <c r="J5744" s="11" t="s">
        <v>24</v>
      </c>
      <c r="K5744" s="11" t="s">
        <v>25</v>
      </c>
      <c r="L5744" s="11" t="s">
        <v>39</v>
      </c>
      <c r="M5744" s="11" t="s">
        <v>40</v>
      </c>
      <c r="N5744" s="11" t="s">
        <v>183</v>
      </c>
      <c r="O5744" s="11" t="s">
        <v>29</v>
      </c>
      <c r="P5744" s="11"/>
      <c r="Q5744" s="16" t="s">
        <v>25168</v>
      </c>
      <c r="R5744" s="11" t="s">
        <v>51</v>
      </c>
      <c r="S5744" s="11" t="s">
        <v>25169</v>
      </c>
      <c r="T5744" s="11"/>
    </row>
    <row x14ac:dyDescent="0.25" r="5745" customHeight="1" ht="19.5">
      <c r="A5745" s="10">
        <v>45212</v>
      </c>
      <c r="B5745" s="11" t="s">
        <v>25170</v>
      </c>
      <c r="C5745" s="11" t="s">
        <v>180</v>
      </c>
      <c r="D5745" s="11"/>
      <c r="E5745" s="13">
        <v>13227265743</v>
      </c>
      <c r="F5745" s="11" t="s">
        <v>25171</v>
      </c>
      <c r="G5745" s="11" t="s">
        <v>37</v>
      </c>
      <c r="H5745" s="11"/>
      <c r="I5745" s="13" t="s">
        <v>182</v>
      </c>
      <c r="J5745" s="11" t="s">
        <v>24</v>
      </c>
      <c r="K5745" s="11" t="s">
        <v>25</v>
      </c>
      <c r="L5745" s="11" t="s">
        <v>39</v>
      </c>
      <c r="M5745" s="11" t="s">
        <v>27</v>
      </c>
      <c r="N5745" s="11" t="s">
        <v>183</v>
      </c>
      <c r="O5745" s="11" t="s">
        <v>29</v>
      </c>
      <c r="P5745" s="11"/>
      <c r="Q5745" s="16" t="s">
        <v>25172</v>
      </c>
      <c r="R5745" s="11" t="s">
        <v>51</v>
      </c>
      <c r="S5745" s="11" t="s">
        <v>25173</v>
      </c>
      <c r="T5745" s="11"/>
    </row>
    <row x14ac:dyDescent="0.25" r="5746" customHeight="1" ht="19.5">
      <c r="A5746" s="10">
        <v>45212</v>
      </c>
      <c r="B5746" s="11" t="s">
        <v>25174</v>
      </c>
      <c r="C5746" s="11" t="s">
        <v>180</v>
      </c>
      <c r="D5746" s="11"/>
      <c r="E5746" s="13">
        <v>13872653887</v>
      </c>
      <c r="F5746" s="11" t="s">
        <v>25175</v>
      </c>
      <c r="G5746" s="11" t="s">
        <v>23</v>
      </c>
      <c r="H5746" s="11"/>
      <c r="I5746" s="13" t="s">
        <v>241</v>
      </c>
      <c r="J5746" s="11" t="s">
        <v>24</v>
      </c>
      <c r="K5746" s="11" t="s">
        <v>25</v>
      </c>
      <c r="L5746" s="11" t="s">
        <v>39</v>
      </c>
      <c r="M5746" s="11" t="s">
        <v>27</v>
      </c>
      <c r="N5746" s="11" t="s">
        <v>183</v>
      </c>
      <c r="O5746" s="11" t="s">
        <v>29</v>
      </c>
      <c r="P5746" s="11"/>
      <c r="Q5746" s="16" t="s">
        <v>25176</v>
      </c>
      <c r="R5746" s="11" t="s">
        <v>51</v>
      </c>
      <c r="S5746" s="11" t="s">
        <v>25177</v>
      </c>
      <c r="T5746" s="11"/>
    </row>
    <row x14ac:dyDescent="0.25" r="5747" customHeight="1" ht="19.5">
      <c r="A5747" s="10">
        <v>45212</v>
      </c>
      <c r="B5747" s="11" t="s">
        <v>25178</v>
      </c>
      <c r="C5747" s="11" t="s">
        <v>180</v>
      </c>
      <c r="D5747" s="11"/>
      <c r="E5747" s="13">
        <v>15549282116</v>
      </c>
      <c r="F5747" s="11" t="s">
        <v>25179</v>
      </c>
      <c r="G5747" s="11" t="s">
        <v>115</v>
      </c>
      <c r="H5747" s="11" t="s">
        <v>98</v>
      </c>
      <c r="I5747" s="13" t="s">
        <v>486</v>
      </c>
      <c r="J5747" s="11" t="s">
        <v>24</v>
      </c>
      <c r="K5747" s="11" t="s">
        <v>25</v>
      </c>
      <c r="L5747" s="11" t="s">
        <v>39</v>
      </c>
      <c r="M5747" s="11" t="s">
        <v>40</v>
      </c>
      <c r="N5747" s="11" t="s">
        <v>183</v>
      </c>
      <c r="O5747" s="11" t="s">
        <v>29</v>
      </c>
      <c r="P5747" s="11"/>
      <c r="Q5747" s="16" t="s">
        <v>25180</v>
      </c>
      <c r="R5747" s="11" t="s">
        <v>51</v>
      </c>
      <c r="S5747" s="11" t="s">
        <v>25181</v>
      </c>
      <c r="T5747" s="11"/>
    </row>
    <row x14ac:dyDescent="0.25" r="5748" customHeight="1" ht="19.5">
      <c r="A5748" s="10">
        <v>45212</v>
      </c>
      <c r="B5748" s="11" t="s">
        <v>25182</v>
      </c>
      <c r="C5748" s="11" t="s">
        <v>180</v>
      </c>
      <c r="D5748" s="11"/>
      <c r="E5748" s="13">
        <v>15549365779</v>
      </c>
      <c r="F5748" s="11" t="s">
        <v>25183</v>
      </c>
      <c r="G5748" s="11" t="s">
        <v>48</v>
      </c>
      <c r="H5748" s="11"/>
      <c r="I5748" s="13" t="s">
        <v>75</v>
      </c>
      <c r="J5748" s="11" t="s">
        <v>24</v>
      </c>
      <c r="K5748" s="11" t="s">
        <v>25</v>
      </c>
      <c r="L5748" s="11" t="s">
        <v>39</v>
      </c>
      <c r="M5748" s="11" t="s">
        <v>27</v>
      </c>
      <c r="N5748" s="11" t="s">
        <v>183</v>
      </c>
      <c r="O5748" s="11" t="s">
        <v>29</v>
      </c>
      <c r="P5748" s="11"/>
      <c r="Q5748" s="16" t="s">
        <v>25184</v>
      </c>
      <c r="R5748" s="11" t="s">
        <v>51</v>
      </c>
      <c r="S5748" s="11" t="s">
        <v>25185</v>
      </c>
      <c r="T5748" s="11"/>
    </row>
    <row x14ac:dyDescent="0.25" r="5749" customHeight="1" ht="19.5">
      <c r="A5749" s="10">
        <v>45212</v>
      </c>
      <c r="B5749" s="11" t="s">
        <v>25186</v>
      </c>
      <c r="C5749" s="11" t="s">
        <v>239</v>
      </c>
      <c r="D5749" s="11"/>
      <c r="E5749" s="13">
        <v>13032742321</v>
      </c>
      <c r="F5749" s="11" t="s">
        <v>13933</v>
      </c>
      <c r="G5749" s="11" t="s">
        <v>289</v>
      </c>
      <c r="H5749" s="11" t="s">
        <v>98</v>
      </c>
      <c r="I5749" s="13" t="s">
        <v>241</v>
      </c>
      <c r="J5749" s="11" t="s">
        <v>24</v>
      </c>
      <c r="K5749" s="11" t="s">
        <v>25</v>
      </c>
      <c r="L5749" s="11" t="s">
        <v>39</v>
      </c>
      <c r="M5749" s="11" t="s">
        <v>40</v>
      </c>
      <c r="N5749" s="11" t="s">
        <v>183</v>
      </c>
      <c r="O5749" s="11" t="s">
        <v>29</v>
      </c>
      <c r="P5749" s="11"/>
      <c r="Q5749" s="16" t="s">
        <v>25187</v>
      </c>
      <c r="R5749" s="11" t="s">
        <v>51</v>
      </c>
      <c r="S5749" s="17" t="s">
        <v>25188</v>
      </c>
      <c r="T5749" s="11"/>
    </row>
    <row x14ac:dyDescent="0.25" r="5750" customHeight="1" ht="19.5">
      <c r="A5750" s="10">
        <v>45212</v>
      </c>
      <c r="B5750" s="11" t="s">
        <v>25189</v>
      </c>
      <c r="C5750" s="11" t="s">
        <v>239</v>
      </c>
      <c r="D5750" s="11"/>
      <c r="E5750" s="13">
        <v>15549286408</v>
      </c>
      <c r="F5750" s="11" t="s">
        <v>25190</v>
      </c>
      <c r="G5750" s="11" t="s">
        <v>23</v>
      </c>
      <c r="H5750" s="11"/>
      <c r="I5750" s="13" t="s">
        <v>189</v>
      </c>
      <c r="J5750" s="11" t="s">
        <v>24</v>
      </c>
      <c r="K5750" s="11" t="s">
        <v>25</v>
      </c>
      <c r="L5750" s="11" t="s">
        <v>39</v>
      </c>
      <c r="M5750" s="11" t="s">
        <v>40</v>
      </c>
      <c r="N5750" s="11" t="s">
        <v>183</v>
      </c>
      <c r="O5750" s="11" t="s">
        <v>29</v>
      </c>
      <c r="P5750" s="11"/>
      <c r="Q5750" s="16" t="s">
        <v>25191</v>
      </c>
      <c r="R5750" s="11" t="s">
        <v>51</v>
      </c>
      <c r="S5750" s="11" t="s">
        <v>25192</v>
      </c>
      <c r="T5750" s="11"/>
    </row>
    <row x14ac:dyDescent="0.25" r="5751" customHeight="1" ht="19.5">
      <c r="A5751" s="10">
        <v>45212</v>
      </c>
      <c r="B5751" s="11" t="s">
        <v>25193</v>
      </c>
      <c r="C5751" s="11" t="s">
        <v>180</v>
      </c>
      <c r="D5751" s="11"/>
      <c r="E5751" s="13">
        <v>15587917361</v>
      </c>
      <c r="F5751" s="11" t="s">
        <v>25194</v>
      </c>
      <c r="G5751" s="11" t="s">
        <v>289</v>
      </c>
      <c r="H5751" s="11" t="s">
        <v>121</v>
      </c>
      <c r="I5751" s="13" t="s">
        <v>272</v>
      </c>
      <c r="J5751" s="11" t="s">
        <v>24</v>
      </c>
      <c r="K5751" s="11" t="s">
        <v>25</v>
      </c>
      <c r="L5751" s="11" t="s">
        <v>39</v>
      </c>
      <c r="M5751" s="11" t="s">
        <v>27</v>
      </c>
      <c r="N5751" s="11" t="s">
        <v>183</v>
      </c>
      <c r="O5751" s="11" t="s">
        <v>29</v>
      </c>
      <c r="P5751" s="11"/>
      <c r="Q5751" s="16" t="s">
        <v>25195</v>
      </c>
      <c r="R5751" s="11" t="s">
        <v>51</v>
      </c>
      <c r="S5751" s="11" t="s">
        <v>25196</v>
      </c>
      <c r="T5751" s="11"/>
    </row>
    <row x14ac:dyDescent="0.25" r="5752" customHeight="1" ht="19.5">
      <c r="A5752" s="10">
        <v>45212</v>
      </c>
      <c r="B5752" s="11" t="s">
        <v>25197</v>
      </c>
      <c r="C5752" s="11" t="s">
        <v>239</v>
      </c>
      <c r="D5752" s="11"/>
      <c r="E5752" s="13">
        <v>13085165524</v>
      </c>
      <c r="F5752" s="11" t="s">
        <v>25198</v>
      </c>
      <c r="G5752" s="11" t="s">
        <v>115</v>
      </c>
      <c r="H5752" s="11"/>
      <c r="I5752" s="13" t="s">
        <v>290</v>
      </c>
      <c r="J5752" s="11" t="s">
        <v>24</v>
      </c>
      <c r="K5752" s="11" t="s">
        <v>25</v>
      </c>
      <c r="L5752" s="11" t="s">
        <v>39</v>
      </c>
      <c r="M5752" s="11" t="s">
        <v>27</v>
      </c>
      <c r="N5752" s="11" t="s">
        <v>183</v>
      </c>
      <c r="O5752" s="11" t="s">
        <v>29</v>
      </c>
      <c r="P5752" s="11"/>
      <c r="Q5752" s="16" t="s">
        <v>25199</v>
      </c>
      <c r="R5752" s="11" t="s">
        <v>51</v>
      </c>
      <c r="S5752" s="11" t="s">
        <v>25200</v>
      </c>
      <c r="T5752" s="11"/>
    </row>
    <row x14ac:dyDescent="0.25" r="5753" customHeight="1" ht="19.5">
      <c r="A5753" s="10">
        <v>45212</v>
      </c>
      <c r="B5753" s="11" t="s">
        <v>25201</v>
      </c>
      <c r="C5753" s="11" t="s">
        <v>2547</v>
      </c>
      <c r="D5753" s="11"/>
      <c r="E5753" s="13">
        <v>17671252129</v>
      </c>
      <c r="F5753" s="11" t="s">
        <v>25202</v>
      </c>
      <c r="G5753" s="11" t="s">
        <v>23</v>
      </c>
      <c r="H5753" s="11"/>
      <c r="I5753" s="13">
        <v>10015</v>
      </c>
      <c r="J5753" s="11" t="s">
        <v>24</v>
      </c>
      <c r="K5753" s="11" t="s">
        <v>69</v>
      </c>
      <c r="L5753" s="11" t="s">
        <v>26</v>
      </c>
      <c r="M5753" s="11" t="s">
        <v>27</v>
      </c>
      <c r="N5753" s="11" t="s">
        <v>28</v>
      </c>
      <c r="O5753" s="11" t="s">
        <v>29</v>
      </c>
      <c r="P5753" s="11"/>
      <c r="Q5753" s="16" t="s">
        <v>25203</v>
      </c>
      <c r="R5753" s="11" t="s">
        <v>31</v>
      </c>
      <c r="S5753" s="11" t="s">
        <v>25204</v>
      </c>
      <c r="T5753" s="11" t="s">
        <v>25205</v>
      </c>
    </row>
    <row x14ac:dyDescent="0.25" r="5754" customHeight="1" ht="19.5">
      <c r="A5754" s="10">
        <v>45212</v>
      </c>
      <c r="B5754" s="11" t="s">
        <v>25206</v>
      </c>
      <c r="C5754" s="11" t="s">
        <v>341</v>
      </c>
      <c r="D5754" s="11"/>
      <c r="E5754" s="13">
        <v>13135812092</v>
      </c>
      <c r="F5754" s="11" t="s">
        <v>25207</v>
      </c>
      <c r="G5754" s="11" t="s">
        <v>48</v>
      </c>
      <c r="H5754" s="11"/>
      <c r="I5754" s="13" t="s">
        <v>131</v>
      </c>
      <c r="J5754" s="11" t="s">
        <v>24</v>
      </c>
      <c r="K5754" s="11" t="s">
        <v>25</v>
      </c>
      <c r="L5754" s="11" t="s">
        <v>39</v>
      </c>
      <c r="M5754" s="11" t="s">
        <v>27</v>
      </c>
      <c r="N5754" s="11" t="s">
        <v>28</v>
      </c>
      <c r="O5754" s="11" t="s">
        <v>29</v>
      </c>
      <c r="P5754" s="11"/>
      <c r="Q5754" s="16" t="s">
        <v>25208</v>
      </c>
      <c r="R5754" s="11" t="s">
        <v>42</v>
      </c>
      <c r="S5754" s="11" t="s">
        <v>25209</v>
      </c>
      <c r="T5754" s="11" t="s">
        <v>25210</v>
      </c>
    </row>
    <row x14ac:dyDescent="0.25" r="5755" customHeight="1" ht="19.5">
      <c r="A5755" s="10">
        <v>45212</v>
      </c>
      <c r="B5755" s="11" t="s">
        <v>25211</v>
      </c>
      <c r="C5755" s="11" t="s">
        <v>326</v>
      </c>
      <c r="D5755" s="11"/>
      <c r="E5755" s="13">
        <v>13032719004</v>
      </c>
      <c r="F5755" s="11" t="s">
        <v>25212</v>
      </c>
      <c r="G5755" s="11" t="s">
        <v>115</v>
      </c>
      <c r="H5755" s="11"/>
      <c r="I5755" s="13" t="s">
        <v>290</v>
      </c>
      <c r="J5755" s="11" t="s">
        <v>24</v>
      </c>
      <c r="K5755" s="11" t="s">
        <v>25</v>
      </c>
      <c r="L5755" s="11" t="s">
        <v>39</v>
      </c>
      <c r="M5755" s="11" t="s">
        <v>27</v>
      </c>
      <c r="N5755" s="11" t="s">
        <v>28</v>
      </c>
      <c r="O5755" s="11" t="s">
        <v>29</v>
      </c>
      <c r="P5755" s="11"/>
      <c r="Q5755" s="16" t="s">
        <v>25213</v>
      </c>
      <c r="R5755" s="11" t="s">
        <v>42</v>
      </c>
      <c r="S5755" s="11" t="s">
        <v>25214</v>
      </c>
      <c r="T5755" s="11" t="s">
        <v>25215</v>
      </c>
    </row>
    <row x14ac:dyDescent="0.25" r="5756" customHeight="1" ht="19.5">
      <c r="A5756" s="10">
        <v>45212</v>
      </c>
      <c r="B5756" s="11" t="s">
        <v>25216</v>
      </c>
      <c r="C5756" s="11" t="s">
        <v>545</v>
      </c>
      <c r="D5756" s="11"/>
      <c r="E5756" s="13">
        <v>13177064736</v>
      </c>
      <c r="F5756" s="11" t="s">
        <v>12145</v>
      </c>
      <c r="G5756" s="11" t="s">
        <v>115</v>
      </c>
      <c r="H5756" s="11"/>
      <c r="I5756" s="13" t="s">
        <v>272</v>
      </c>
      <c r="J5756" s="11" t="s">
        <v>24</v>
      </c>
      <c r="K5756" s="11" t="s">
        <v>25</v>
      </c>
      <c r="L5756" s="11" t="s">
        <v>39</v>
      </c>
      <c r="M5756" s="11" t="s">
        <v>27</v>
      </c>
      <c r="N5756" s="11" t="s">
        <v>28</v>
      </c>
      <c r="O5756" s="11" t="s">
        <v>29</v>
      </c>
      <c r="P5756" s="11"/>
      <c r="Q5756" s="16" t="s">
        <v>25217</v>
      </c>
      <c r="R5756" s="11" t="s">
        <v>42</v>
      </c>
      <c r="S5756" s="11" t="s">
        <v>25218</v>
      </c>
      <c r="T5756" s="11" t="s">
        <v>25219</v>
      </c>
    </row>
    <row x14ac:dyDescent="0.25" r="5757" customHeight="1" ht="19.5">
      <c r="A5757" s="10">
        <v>45212</v>
      </c>
      <c r="B5757" s="11" t="s">
        <v>25220</v>
      </c>
      <c r="C5757" s="11" t="s">
        <v>341</v>
      </c>
      <c r="D5757" s="11"/>
      <c r="E5757" s="13">
        <v>13227298856</v>
      </c>
      <c r="F5757" s="11" t="s">
        <v>25221</v>
      </c>
      <c r="G5757" s="11" t="s">
        <v>115</v>
      </c>
      <c r="H5757" s="11" t="s">
        <v>86</v>
      </c>
      <c r="I5757" s="13" t="s">
        <v>272</v>
      </c>
      <c r="J5757" s="11" t="s">
        <v>24</v>
      </c>
      <c r="K5757" s="11" t="s">
        <v>25</v>
      </c>
      <c r="L5757" s="11" t="s">
        <v>39</v>
      </c>
      <c r="M5757" s="11" t="s">
        <v>27</v>
      </c>
      <c r="N5757" s="11" t="s">
        <v>28</v>
      </c>
      <c r="O5757" s="11" t="s">
        <v>29</v>
      </c>
      <c r="P5757" s="11"/>
      <c r="Q5757" s="16" t="s">
        <v>25222</v>
      </c>
      <c r="R5757" s="11" t="s">
        <v>42</v>
      </c>
      <c r="S5757" s="11" t="s">
        <v>25223</v>
      </c>
      <c r="T5757" s="11" t="s">
        <v>25224</v>
      </c>
    </row>
    <row x14ac:dyDescent="0.25" r="5758" customHeight="1" ht="19.5">
      <c r="A5758" s="10">
        <v>45212</v>
      </c>
      <c r="B5758" s="11" t="s">
        <v>25225</v>
      </c>
      <c r="C5758" s="11" t="s">
        <v>341</v>
      </c>
      <c r="D5758" s="11"/>
      <c r="E5758" s="13">
        <v>18671782511</v>
      </c>
      <c r="F5758" s="11" t="s">
        <v>25226</v>
      </c>
      <c r="G5758" s="11" t="s">
        <v>115</v>
      </c>
      <c r="H5758" s="11"/>
      <c r="I5758" s="13" t="s">
        <v>93</v>
      </c>
      <c r="J5758" s="11" t="s">
        <v>24</v>
      </c>
      <c r="K5758" s="11" t="s">
        <v>25</v>
      </c>
      <c r="L5758" s="11" t="s">
        <v>39</v>
      </c>
      <c r="M5758" s="11" t="s">
        <v>27</v>
      </c>
      <c r="N5758" s="11" t="s">
        <v>28</v>
      </c>
      <c r="O5758" s="11" t="s">
        <v>29</v>
      </c>
      <c r="P5758" s="11"/>
      <c r="Q5758" s="16" t="s">
        <v>25227</v>
      </c>
      <c r="R5758" s="11" t="s">
        <v>42</v>
      </c>
      <c r="S5758" s="11" t="s">
        <v>25228</v>
      </c>
      <c r="T5758" s="11" t="s">
        <v>25229</v>
      </c>
    </row>
    <row x14ac:dyDescent="0.25" r="5759" customHeight="1" ht="19.5">
      <c r="A5759" s="10">
        <v>45212</v>
      </c>
      <c r="B5759" s="11" t="s">
        <v>25230</v>
      </c>
      <c r="C5759" s="11" t="s">
        <v>180</v>
      </c>
      <c r="D5759" s="11"/>
      <c r="E5759" s="13">
        <v>15671020636</v>
      </c>
      <c r="F5759" s="11" t="s">
        <v>25231</v>
      </c>
      <c r="G5759" s="11" t="s">
        <v>37</v>
      </c>
      <c r="H5759" s="11"/>
      <c r="I5759" s="13" t="s">
        <v>486</v>
      </c>
      <c r="J5759" s="11" t="s">
        <v>24</v>
      </c>
      <c r="K5759" s="11" t="s">
        <v>25</v>
      </c>
      <c r="L5759" s="11" t="s">
        <v>39</v>
      </c>
      <c r="M5759" s="11" t="s">
        <v>40</v>
      </c>
      <c r="N5759" s="11" t="s">
        <v>183</v>
      </c>
      <c r="O5759" s="11" t="s">
        <v>29</v>
      </c>
      <c r="P5759" s="11"/>
      <c r="Q5759" s="16" t="s">
        <v>25232</v>
      </c>
      <c r="R5759" s="11" t="s">
        <v>51</v>
      </c>
      <c r="S5759" s="11" t="s">
        <v>25233</v>
      </c>
      <c r="T5759" s="11"/>
    </row>
    <row x14ac:dyDescent="0.25" r="5760" customHeight="1" ht="19.5">
      <c r="A5760" s="10">
        <v>45212</v>
      </c>
      <c r="B5760" s="11" t="s">
        <v>25234</v>
      </c>
      <c r="C5760" s="11" t="s">
        <v>3299</v>
      </c>
      <c r="D5760" s="11"/>
      <c r="E5760" s="13" t="s">
        <v>20688</v>
      </c>
      <c r="F5760" s="11" t="s">
        <v>20689</v>
      </c>
      <c r="G5760" s="11" t="s">
        <v>74</v>
      </c>
      <c r="H5760" s="11" t="s">
        <v>98</v>
      </c>
      <c r="I5760" s="13" t="s">
        <v>148</v>
      </c>
      <c r="J5760" s="11" t="s">
        <v>24</v>
      </c>
      <c r="K5760" s="11" t="s">
        <v>25</v>
      </c>
      <c r="L5760" s="11" t="s">
        <v>39</v>
      </c>
      <c r="M5760" s="11" t="s">
        <v>149</v>
      </c>
      <c r="N5760" s="11" t="s">
        <v>28</v>
      </c>
      <c r="O5760" s="11" t="s">
        <v>29</v>
      </c>
      <c r="P5760" s="11"/>
      <c r="Q5760" s="16" t="s">
        <v>25235</v>
      </c>
      <c r="R5760" s="11" t="s">
        <v>42</v>
      </c>
      <c r="S5760" s="11" t="s">
        <v>25236</v>
      </c>
      <c r="T5760" s="11" t="s">
        <v>25237</v>
      </c>
    </row>
    <row x14ac:dyDescent="0.25" r="5761" customHeight="1" ht="19.5">
      <c r="A5761" s="10">
        <v>45212</v>
      </c>
      <c r="B5761" s="11" t="s">
        <v>25238</v>
      </c>
      <c r="C5761" s="11" t="s">
        <v>239</v>
      </c>
      <c r="D5761" s="11"/>
      <c r="E5761" s="13">
        <v>18695062256</v>
      </c>
      <c r="F5761" s="11" t="s">
        <v>25239</v>
      </c>
      <c r="G5761" s="11" t="s">
        <v>74</v>
      </c>
      <c r="H5761" s="11"/>
      <c r="I5761" s="13" t="s">
        <v>290</v>
      </c>
      <c r="J5761" s="11" t="s">
        <v>24</v>
      </c>
      <c r="K5761" s="11" t="s">
        <v>25</v>
      </c>
      <c r="L5761" s="11" t="s">
        <v>39</v>
      </c>
      <c r="M5761" s="11" t="s">
        <v>40</v>
      </c>
      <c r="N5761" s="11" t="s">
        <v>183</v>
      </c>
      <c r="O5761" s="11" t="s">
        <v>29</v>
      </c>
      <c r="P5761" s="11"/>
      <c r="Q5761" s="16" t="s">
        <v>25240</v>
      </c>
      <c r="R5761" s="11" t="s">
        <v>51</v>
      </c>
      <c r="S5761" s="11" t="s">
        <v>25241</v>
      </c>
      <c r="T5761" s="11"/>
    </row>
    <row x14ac:dyDescent="0.25" r="5762" customHeight="1" ht="19.5">
      <c r="A5762" s="10">
        <v>45212</v>
      </c>
      <c r="B5762" s="11" t="s">
        <v>25242</v>
      </c>
      <c r="C5762" s="11" t="s">
        <v>180</v>
      </c>
      <c r="D5762" s="11"/>
      <c r="E5762" s="13">
        <v>18571000255</v>
      </c>
      <c r="F5762" s="11" t="s">
        <v>25243</v>
      </c>
      <c r="G5762" s="11" t="s">
        <v>23</v>
      </c>
      <c r="H5762" s="11"/>
      <c r="I5762" s="13" t="s">
        <v>131</v>
      </c>
      <c r="J5762" s="11" t="s">
        <v>24</v>
      </c>
      <c r="K5762" s="11" t="s">
        <v>25</v>
      </c>
      <c r="L5762" s="11" t="s">
        <v>39</v>
      </c>
      <c r="M5762" s="11" t="s">
        <v>27</v>
      </c>
      <c r="N5762" s="11" t="s">
        <v>183</v>
      </c>
      <c r="O5762" s="11" t="s">
        <v>29</v>
      </c>
      <c r="P5762" s="11"/>
      <c r="Q5762" s="16" t="s">
        <v>25244</v>
      </c>
      <c r="R5762" s="11" t="s">
        <v>51</v>
      </c>
      <c r="S5762" s="11" t="s">
        <v>25245</v>
      </c>
      <c r="T5762" s="11"/>
    </row>
    <row x14ac:dyDescent="0.25" r="5763" customHeight="1" ht="19.5">
      <c r="A5763" s="10">
        <v>45212</v>
      </c>
      <c r="B5763" s="11" t="s">
        <v>25246</v>
      </c>
      <c r="C5763" s="11" t="s">
        <v>180</v>
      </c>
      <c r="D5763" s="11"/>
      <c r="E5763" s="13">
        <v>18607203721</v>
      </c>
      <c r="F5763" s="11" t="s">
        <v>25247</v>
      </c>
      <c r="G5763" s="11" t="s">
        <v>56</v>
      </c>
      <c r="H5763" s="11" t="s">
        <v>86</v>
      </c>
      <c r="I5763" s="13" t="s">
        <v>433</v>
      </c>
      <c r="J5763" s="11" t="s">
        <v>24</v>
      </c>
      <c r="K5763" s="11" t="s">
        <v>69</v>
      </c>
      <c r="L5763" s="11" t="s">
        <v>39</v>
      </c>
      <c r="M5763" s="11" t="s">
        <v>40</v>
      </c>
      <c r="N5763" s="11" t="s">
        <v>183</v>
      </c>
      <c r="O5763" s="11" t="s">
        <v>29</v>
      </c>
      <c r="P5763" s="11"/>
      <c r="Q5763" s="16" t="s">
        <v>25248</v>
      </c>
      <c r="R5763" s="11" t="s">
        <v>51</v>
      </c>
      <c r="S5763" s="11" t="s">
        <v>25249</v>
      </c>
      <c r="T5763" s="11"/>
    </row>
    <row x14ac:dyDescent="0.25" r="5764" customHeight="1" ht="19.5">
      <c r="A5764" s="10">
        <v>45212</v>
      </c>
      <c r="B5764" s="11" t="s">
        <v>25250</v>
      </c>
      <c r="C5764" s="11" t="s">
        <v>180</v>
      </c>
      <c r="D5764" s="11"/>
      <c r="E5764" s="13">
        <v>18671763568</v>
      </c>
      <c r="F5764" s="11" t="s">
        <v>25251</v>
      </c>
      <c r="G5764" s="11" t="s">
        <v>37</v>
      </c>
      <c r="H5764" s="11" t="s">
        <v>98</v>
      </c>
      <c r="I5764" s="13" t="s">
        <v>182</v>
      </c>
      <c r="J5764" s="11" t="s">
        <v>24</v>
      </c>
      <c r="K5764" s="11" t="s">
        <v>25</v>
      </c>
      <c r="L5764" s="11" t="s">
        <v>39</v>
      </c>
      <c r="M5764" s="11" t="s">
        <v>40</v>
      </c>
      <c r="N5764" s="11" t="s">
        <v>183</v>
      </c>
      <c r="O5764" s="11" t="s">
        <v>29</v>
      </c>
      <c r="P5764" s="11"/>
      <c r="Q5764" s="16" t="s">
        <v>25252</v>
      </c>
      <c r="R5764" s="11" t="s">
        <v>51</v>
      </c>
      <c r="S5764" s="11" t="s">
        <v>25253</v>
      </c>
      <c r="T5764" s="11"/>
    </row>
    <row x14ac:dyDescent="0.25" r="5765" customHeight="1" ht="19.5">
      <c r="A5765" s="10">
        <v>45212</v>
      </c>
      <c r="B5765" s="11" t="s">
        <v>25254</v>
      </c>
      <c r="C5765" s="11" t="s">
        <v>239</v>
      </c>
      <c r="D5765" s="11"/>
      <c r="E5765" s="13">
        <v>15572725273</v>
      </c>
      <c r="F5765" s="11" t="s">
        <v>25255</v>
      </c>
      <c r="G5765" s="11" t="s">
        <v>56</v>
      </c>
      <c r="H5765" s="11" t="s">
        <v>98</v>
      </c>
      <c r="I5765" s="13" t="s">
        <v>352</v>
      </c>
      <c r="J5765" s="11" t="s">
        <v>24</v>
      </c>
      <c r="K5765" s="11" t="s">
        <v>25</v>
      </c>
      <c r="L5765" s="11" t="s">
        <v>39</v>
      </c>
      <c r="M5765" s="11" t="s">
        <v>27</v>
      </c>
      <c r="N5765" s="11" t="s">
        <v>183</v>
      </c>
      <c r="O5765" s="11" t="s">
        <v>29</v>
      </c>
      <c r="P5765" s="11"/>
      <c r="Q5765" s="16" t="s">
        <v>25256</v>
      </c>
      <c r="R5765" s="11" t="s">
        <v>51</v>
      </c>
      <c r="S5765" s="11" t="s">
        <v>25257</v>
      </c>
      <c r="T5765" s="11"/>
    </row>
    <row x14ac:dyDescent="0.25" r="5766" customHeight="1" ht="19.5">
      <c r="A5766" s="10">
        <v>45212</v>
      </c>
      <c r="B5766" s="11" t="s">
        <v>25258</v>
      </c>
      <c r="C5766" s="11" t="s">
        <v>545</v>
      </c>
      <c r="D5766" s="11"/>
      <c r="E5766" s="13">
        <v>13207209282</v>
      </c>
      <c r="F5766" s="11" t="s">
        <v>25259</v>
      </c>
      <c r="G5766" s="11" t="s">
        <v>115</v>
      </c>
      <c r="H5766" s="11"/>
      <c r="I5766" s="13" t="s">
        <v>63</v>
      </c>
      <c r="J5766" s="11" t="s">
        <v>24</v>
      </c>
      <c r="K5766" s="11" t="s">
        <v>25</v>
      </c>
      <c r="L5766" s="11" t="s">
        <v>39</v>
      </c>
      <c r="M5766" s="11" t="s">
        <v>27</v>
      </c>
      <c r="N5766" s="11" t="s">
        <v>28</v>
      </c>
      <c r="O5766" s="11" t="s">
        <v>29</v>
      </c>
      <c r="P5766" s="11"/>
      <c r="Q5766" s="16" t="s">
        <v>25260</v>
      </c>
      <c r="R5766" s="11" t="s">
        <v>42</v>
      </c>
      <c r="S5766" s="11" t="s">
        <v>25261</v>
      </c>
      <c r="T5766" s="11" t="s">
        <v>25262</v>
      </c>
    </row>
    <row x14ac:dyDescent="0.25" r="5767" customHeight="1" ht="19.5">
      <c r="A5767" s="10">
        <v>45212</v>
      </c>
      <c r="B5767" s="11" t="s">
        <v>25263</v>
      </c>
      <c r="C5767" s="11" t="s">
        <v>46</v>
      </c>
      <c r="D5767" s="11"/>
      <c r="E5767" s="13">
        <v>15572705176</v>
      </c>
      <c r="F5767" s="11" t="s">
        <v>25264</v>
      </c>
      <c r="G5767" s="11" t="s">
        <v>115</v>
      </c>
      <c r="H5767" s="11"/>
      <c r="I5767" s="13" t="s">
        <v>328</v>
      </c>
      <c r="J5767" s="11" t="s">
        <v>24</v>
      </c>
      <c r="K5767" s="11" t="s">
        <v>25</v>
      </c>
      <c r="L5767" s="11" t="s">
        <v>39</v>
      </c>
      <c r="M5767" s="11" t="s">
        <v>27</v>
      </c>
      <c r="N5767" s="11" t="s">
        <v>28</v>
      </c>
      <c r="O5767" s="11" t="s">
        <v>29</v>
      </c>
      <c r="P5767" s="11"/>
      <c r="Q5767" s="16" t="s">
        <v>25265</v>
      </c>
      <c r="R5767" s="11" t="s">
        <v>51</v>
      </c>
      <c r="S5767" s="11" t="s">
        <v>25266</v>
      </c>
      <c r="T5767" s="11"/>
    </row>
    <row x14ac:dyDescent="0.25" r="5768" customHeight="1" ht="19.5">
      <c r="A5768" s="10">
        <v>45212</v>
      </c>
      <c r="B5768" s="11" t="s">
        <v>25267</v>
      </c>
      <c r="C5768" s="11" t="s">
        <v>46</v>
      </c>
      <c r="D5768" s="11"/>
      <c r="E5768" s="13">
        <v>15629356956</v>
      </c>
      <c r="F5768" s="11" t="s">
        <v>25268</v>
      </c>
      <c r="G5768" s="11" t="s">
        <v>115</v>
      </c>
      <c r="H5768" s="11" t="s">
        <v>13780</v>
      </c>
      <c r="I5768" s="13" t="s">
        <v>779</v>
      </c>
      <c r="J5768" s="11" t="s">
        <v>24</v>
      </c>
      <c r="K5768" s="11" t="s">
        <v>25</v>
      </c>
      <c r="L5768" s="11" t="s">
        <v>39</v>
      </c>
      <c r="M5768" s="11" t="s">
        <v>27</v>
      </c>
      <c r="N5768" s="11" t="s">
        <v>28</v>
      </c>
      <c r="O5768" s="11" t="s">
        <v>29</v>
      </c>
      <c r="P5768" s="11"/>
      <c r="Q5768" s="16" t="s">
        <v>25269</v>
      </c>
      <c r="R5768" s="11" t="s">
        <v>51</v>
      </c>
      <c r="S5768" s="11" t="s">
        <v>25270</v>
      </c>
      <c r="T5768" s="11"/>
    </row>
    <row x14ac:dyDescent="0.25" r="5769" customHeight="1" ht="19.5">
      <c r="A5769" s="10">
        <v>45212</v>
      </c>
      <c r="B5769" s="11" t="s">
        <v>25271</v>
      </c>
      <c r="C5769" s="11" t="s">
        <v>46</v>
      </c>
      <c r="D5769" s="11"/>
      <c r="E5769" s="13">
        <v>19945198115</v>
      </c>
      <c r="F5769" s="11" t="s">
        <v>25272</v>
      </c>
      <c r="G5769" s="11" t="s">
        <v>216</v>
      </c>
      <c r="H5769" s="11"/>
      <c r="I5769" s="13" t="s">
        <v>328</v>
      </c>
      <c r="J5769" s="11" t="s">
        <v>24</v>
      </c>
      <c r="K5769" s="11" t="s">
        <v>25</v>
      </c>
      <c r="L5769" s="11" t="s">
        <v>39</v>
      </c>
      <c r="M5769" s="11" t="s">
        <v>40</v>
      </c>
      <c r="N5769" s="11" t="s">
        <v>28</v>
      </c>
      <c r="O5769" s="11" t="s">
        <v>29</v>
      </c>
      <c r="P5769" s="11"/>
      <c r="Q5769" s="16" t="s">
        <v>25273</v>
      </c>
      <c r="R5769" s="11" t="s">
        <v>51</v>
      </c>
      <c r="S5769" s="11" t="s">
        <v>25274</v>
      </c>
      <c r="T5769" s="11"/>
    </row>
    <row x14ac:dyDescent="0.25" r="5770" customHeight="1" ht="19.5">
      <c r="A5770" s="10">
        <v>45212</v>
      </c>
      <c r="B5770" s="11" t="s">
        <v>25275</v>
      </c>
      <c r="C5770" s="11" t="s">
        <v>46</v>
      </c>
      <c r="D5770" s="11"/>
      <c r="E5770" s="13">
        <v>13235621123</v>
      </c>
      <c r="F5770" s="11" t="s">
        <v>25276</v>
      </c>
      <c r="G5770" s="11" t="s">
        <v>115</v>
      </c>
      <c r="H5770" s="11"/>
      <c r="I5770" s="13" t="s">
        <v>486</v>
      </c>
      <c r="J5770" s="11" t="s">
        <v>24</v>
      </c>
      <c r="K5770" s="11" t="s">
        <v>25</v>
      </c>
      <c r="L5770" s="11" t="s">
        <v>39</v>
      </c>
      <c r="M5770" s="11" t="s">
        <v>27</v>
      </c>
      <c r="N5770" s="11" t="s">
        <v>28</v>
      </c>
      <c r="O5770" s="11" t="s">
        <v>29</v>
      </c>
      <c r="P5770" s="11"/>
      <c r="Q5770" s="16" t="s">
        <v>25277</v>
      </c>
      <c r="R5770" s="11" t="s">
        <v>51</v>
      </c>
      <c r="S5770" s="11" t="s">
        <v>25278</v>
      </c>
      <c r="T5770" s="11"/>
    </row>
    <row x14ac:dyDescent="0.25" r="5771" customHeight="1" ht="19.5">
      <c r="A5771" s="10">
        <v>45212</v>
      </c>
      <c r="B5771" s="11" t="s">
        <v>25279</v>
      </c>
      <c r="C5771" s="11" t="s">
        <v>54</v>
      </c>
      <c r="D5771" s="11"/>
      <c r="E5771" s="13">
        <v>13277399255</v>
      </c>
      <c r="F5771" s="11" t="s">
        <v>25280</v>
      </c>
      <c r="G5771" s="11" t="s">
        <v>115</v>
      </c>
      <c r="H5771" s="11"/>
      <c r="I5771" s="13" t="s">
        <v>241</v>
      </c>
      <c r="J5771" s="11" t="s">
        <v>24</v>
      </c>
      <c r="K5771" s="11" t="s">
        <v>25</v>
      </c>
      <c r="L5771" s="11" t="s">
        <v>39</v>
      </c>
      <c r="M5771" s="11" t="s">
        <v>27</v>
      </c>
      <c r="N5771" s="11" t="s">
        <v>28</v>
      </c>
      <c r="O5771" s="11" t="s">
        <v>29</v>
      </c>
      <c r="P5771" s="11"/>
      <c r="Q5771" s="16" t="s">
        <v>25281</v>
      </c>
      <c r="R5771" s="11" t="s">
        <v>42</v>
      </c>
      <c r="S5771" s="11" t="s">
        <v>25282</v>
      </c>
      <c r="T5771" s="11"/>
    </row>
    <row x14ac:dyDescent="0.25" r="5772" customHeight="1" ht="19.5">
      <c r="A5772" s="10">
        <v>45212</v>
      </c>
      <c r="B5772" s="11" t="s">
        <v>25283</v>
      </c>
      <c r="C5772" s="11" t="s">
        <v>6271</v>
      </c>
      <c r="D5772" s="11"/>
      <c r="E5772" s="13">
        <v>15549394543</v>
      </c>
      <c r="F5772" s="11" t="s">
        <v>25284</v>
      </c>
      <c r="G5772" s="11" t="s">
        <v>62</v>
      </c>
      <c r="H5772" s="11"/>
      <c r="I5772" s="13" t="s">
        <v>749</v>
      </c>
      <c r="J5772" s="11" t="s">
        <v>24</v>
      </c>
      <c r="K5772" s="11" t="s">
        <v>25</v>
      </c>
      <c r="L5772" s="11" t="s">
        <v>39</v>
      </c>
      <c r="M5772" s="11" t="s">
        <v>27</v>
      </c>
      <c r="N5772" s="11" t="s">
        <v>28</v>
      </c>
      <c r="O5772" s="11" t="s">
        <v>29</v>
      </c>
      <c r="P5772" s="11"/>
      <c r="Q5772" s="16" t="s">
        <v>25285</v>
      </c>
      <c r="R5772" s="11" t="s">
        <v>42</v>
      </c>
      <c r="S5772" s="11" t="s">
        <v>25286</v>
      </c>
      <c r="T5772" s="11"/>
    </row>
    <row x14ac:dyDescent="0.25" r="5773" customHeight="1" ht="19.5">
      <c r="A5773" s="10">
        <v>45212</v>
      </c>
      <c r="B5773" s="11" t="s">
        <v>25287</v>
      </c>
      <c r="C5773" s="11" t="s">
        <v>46</v>
      </c>
      <c r="D5773" s="11"/>
      <c r="E5773" s="13">
        <v>13177074140</v>
      </c>
      <c r="F5773" s="11" t="s">
        <v>24535</v>
      </c>
      <c r="G5773" s="11" t="s">
        <v>289</v>
      </c>
      <c r="H5773" s="11"/>
      <c r="I5773" s="13" t="s">
        <v>254</v>
      </c>
      <c r="J5773" s="11" t="s">
        <v>24</v>
      </c>
      <c r="K5773" s="11" t="s">
        <v>25</v>
      </c>
      <c r="L5773" s="11" t="s">
        <v>39</v>
      </c>
      <c r="M5773" s="11" t="s">
        <v>27</v>
      </c>
      <c r="N5773" s="11" t="s">
        <v>28</v>
      </c>
      <c r="O5773" s="11" t="s">
        <v>29</v>
      </c>
      <c r="P5773" s="11"/>
      <c r="Q5773" s="16" t="s">
        <v>25288</v>
      </c>
      <c r="R5773" s="11" t="s">
        <v>51</v>
      </c>
      <c r="S5773" s="11" t="s">
        <v>25289</v>
      </c>
      <c r="T5773" s="11"/>
    </row>
    <row x14ac:dyDescent="0.25" r="5774" customHeight="1" ht="19.5">
      <c r="A5774" s="10">
        <v>45212</v>
      </c>
      <c r="B5774" s="11" t="s">
        <v>25290</v>
      </c>
      <c r="C5774" s="11" t="s">
        <v>5513</v>
      </c>
      <c r="D5774" s="11"/>
      <c r="E5774" s="13">
        <v>18671733097</v>
      </c>
      <c r="F5774" s="11" t="s">
        <v>25291</v>
      </c>
      <c r="G5774" s="11" t="s">
        <v>115</v>
      </c>
      <c r="H5774" s="11" t="s">
        <v>98</v>
      </c>
      <c r="I5774" s="13" t="s">
        <v>142</v>
      </c>
      <c r="J5774" s="11" t="s">
        <v>24</v>
      </c>
      <c r="K5774" s="11" t="s">
        <v>25</v>
      </c>
      <c r="L5774" s="11" t="s">
        <v>39</v>
      </c>
      <c r="M5774" s="11" t="s">
        <v>27</v>
      </c>
      <c r="N5774" s="11" t="s">
        <v>28</v>
      </c>
      <c r="O5774" s="11" t="s">
        <v>29</v>
      </c>
      <c r="P5774" s="11"/>
      <c r="Q5774" s="16" t="s">
        <v>25292</v>
      </c>
      <c r="R5774" s="11" t="s">
        <v>42</v>
      </c>
      <c r="S5774" s="11" t="s">
        <v>25293</v>
      </c>
      <c r="T5774" s="11" t="s">
        <v>25294</v>
      </c>
    </row>
    <row x14ac:dyDescent="0.25" r="5775" customHeight="1" ht="19.5">
      <c r="A5775" s="10">
        <v>45212</v>
      </c>
      <c r="B5775" s="11" t="s">
        <v>25295</v>
      </c>
      <c r="C5775" s="11" t="s">
        <v>5513</v>
      </c>
      <c r="D5775" s="11"/>
      <c r="E5775" s="13">
        <v>13469830063</v>
      </c>
      <c r="F5775" s="11" t="s">
        <v>25296</v>
      </c>
      <c r="G5775" s="11" t="s">
        <v>23</v>
      </c>
      <c r="H5775" s="11"/>
      <c r="I5775" s="13" t="s">
        <v>272</v>
      </c>
      <c r="J5775" s="11" t="s">
        <v>24</v>
      </c>
      <c r="K5775" s="11" t="s">
        <v>25</v>
      </c>
      <c r="L5775" s="11" t="s">
        <v>39</v>
      </c>
      <c r="M5775" s="11" t="s">
        <v>40</v>
      </c>
      <c r="N5775" s="11" t="s">
        <v>28</v>
      </c>
      <c r="O5775" s="11" t="s">
        <v>29</v>
      </c>
      <c r="P5775" s="11"/>
      <c r="Q5775" s="16" t="s">
        <v>25297</v>
      </c>
      <c r="R5775" s="11" t="s">
        <v>42</v>
      </c>
      <c r="S5775" s="11" t="s">
        <v>25298</v>
      </c>
      <c r="T5775" s="11" t="s">
        <v>25299</v>
      </c>
    </row>
    <row x14ac:dyDescent="0.25" r="5776" customHeight="1" ht="19.5">
      <c r="A5776" s="10">
        <v>45212</v>
      </c>
      <c r="B5776" s="11" t="s">
        <v>25300</v>
      </c>
      <c r="C5776" s="11" t="s">
        <v>5513</v>
      </c>
      <c r="D5776" s="11"/>
      <c r="E5776" s="13">
        <v>18671766673</v>
      </c>
      <c r="F5776" s="11" t="s">
        <v>25301</v>
      </c>
      <c r="G5776" s="11" t="s">
        <v>115</v>
      </c>
      <c r="H5776" s="11"/>
      <c r="I5776" s="13" t="s">
        <v>99</v>
      </c>
      <c r="J5776" s="11" t="s">
        <v>24</v>
      </c>
      <c r="K5776" s="11" t="s">
        <v>25</v>
      </c>
      <c r="L5776" s="11" t="s">
        <v>39</v>
      </c>
      <c r="M5776" s="11" t="s">
        <v>27</v>
      </c>
      <c r="N5776" s="11" t="s">
        <v>28</v>
      </c>
      <c r="O5776" s="11" t="s">
        <v>29</v>
      </c>
      <c r="P5776" s="11"/>
      <c r="Q5776" s="16" t="s">
        <v>25302</v>
      </c>
      <c r="R5776" s="11" t="s">
        <v>42</v>
      </c>
      <c r="S5776" s="11" t="s">
        <v>25303</v>
      </c>
      <c r="T5776" s="11" t="s">
        <v>25304</v>
      </c>
    </row>
    <row x14ac:dyDescent="0.25" r="5777" customHeight="1" ht="19.5">
      <c r="A5777" s="10">
        <v>45212</v>
      </c>
      <c r="B5777" s="11" t="s">
        <v>25305</v>
      </c>
      <c r="C5777" s="11" t="s">
        <v>46</v>
      </c>
      <c r="D5777" s="11"/>
      <c r="E5777" s="13">
        <v>15586363060</v>
      </c>
      <c r="F5777" s="11" t="s">
        <v>25306</v>
      </c>
      <c r="G5777" s="11" t="s">
        <v>115</v>
      </c>
      <c r="H5777" s="11"/>
      <c r="I5777" s="13" t="s">
        <v>328</v>
      </c>
      <c r="J5777" s="11" t="s">
        <v>24</v>
      </c>
      <c r="K5777" s="11" t="s">
        <v>25</v>
      </c>
      <c r="L5777" s="11" t="s">
        <v>39</v>
      </c>
      <c r="M5777" s="11" t="s">
        <v>27</v>
      </c>
      <c r="N5777" s="11" t="s">
        <v>28</v>
      </c>
      <c r="O5777" s="11" t="s">
        <v>29</v>
      </c>
      <c r="P5777" s="11"/>
      <c r="Q5777" s="16" t="s">
        <v>25307</v>
      </c>
      <c r="R5777" s="11" t="s">
        <v>42</v>
      </c>
      <c r="S5777" s="11" t="s">
        <v>25308</v>
      </c>
      <c r="T5777" s="11" t="s">
        <v>25309</v>
      </c>
    </row>
    <row x14ac:dyDescent="0.25" r="5778" customHeight="1" ht="19.5">
      <c r="A5778" s="10">
        <v>45212</v>
      </c>
      <c r="B5778" s="11" t="s">
        <v>25310</v>
      </c>
      <c r="C5778" s="11" t="s">
        <v>4212</v>
      </c>
      <c r="D5778" s="11"/>
      <c r="E5778" s="13">
        <v>18672096649</v>
      </c>
      <c r="F5778" s="11" t="s">
        <v>25311</v>
      </c>
      <c r="G5778" s="11" t="s">
        <v>115</v>
      </c>
      <c r="H5778" s="11"/>
      <c r="I5778" s="13" t="s">
        <v>68</v>
      </c>
      <c r="J5778" s="11" t="s">
        <v>24</v>
      </c>
      <c r="K5778" s="11" t="s">
        <v>25</v>
      </c>
      <c r="L5778" s="11" t="s">
        <v>39</v>
      </c>
      <c r="M5778" s="11" t="s">
        <v>27</v>
      </c>
      <c r="N5778" s="11" t="s">
        <v>28</v>
      </c>
      <c r="O5778" s="11" t="s">
        <v>29</v>
      </c>
      <c r="P5778" s="11"/>
      <c r="Q5778" s="16" t="s">
        <v>25312</v>
      </c>
      <c r="R5778" s="11" t="s">
        <v>42</v>
      </c>
      <c r="S5778" s="11" t="s">
        <v>25313</v>
      </c>
      <c r="T5778" s="11" t="s">
        <v>25314</v>
      </c>
    </row>
    <row x14ac:dyDescent="0.25" r="5779" customHeight="1" ht="19.5">
      <c r="A5779" s="10">
        <v>45212</v>
      </c>
      <c r="B5779" s="11" t="s">
        <v>25315</v>
      </c>
      <c r="C5779" s="11" t="s">
        <v>6271</v>
      </c>
      <c r="D5779" s="11"/>
      <c r="E5779" s="13">
        <v>15572773150</v>
      </c>
      <c r="F5779" s="11" t="s">
        <v>25316</v>
      </c>
      <c r="G5779" s="11" t="s">
        <v>48</v>
      </c>
      <c r="H5779" s="11" t="s">
        <v>98</v>
      </c>
      <c r="I5779" s="13">
        <v>10015</v>
      </c>
      <c r="J5779" s="11" t="s">
        <v>24</v>
      </c>
      <c r="K5779" s="11" t="s">
        <v>69</v>
      </c>
      <c r="L5779" s="11" t="s">
        <v>26</v>
      </c>
      <c r="M5779" s="11" t="s">
        <v>27</v>
      </c>
      <c r="N5779" s="11" t="s">
        <v>28</v>
      </c>
      <c r="O5779" s="11" t="s">
        <v>29</v>
      </c>
      <c r="P5779" s="11"/>
      <c r="Q5779" s="16" t="s">
        <v>25317</v>
      </c>
      <c r="R5779" s="11" t="s">
        <v>31</v>
      </c>
      <c r="S5779" s="11" t="s">
        <v>25318</v>
      </c>
      <c r="T5779" s="11" t="s">
        <v>25319</v>
      </c>
    </row>
    <row x14ac:dyDescent="0.25" r="5780" customHeight="1" ht="19.5">
      <c r="A5780" s="10">
        <v>45212</v>
      </c>
      <c r="B5780" s="11" t="s">
        <v>25320</v>
      </c>
      <c r="C5780" s="11" t="s">
        <v>6271</v>
      </c>
      <c r="D5780" s="11"/>
      <c r="E5780" s="13">
        <v>18527829223</v>
      </c>
      <c r="F5780" s="11" t="s">
        <v>25321</v>
      </c>
      <c r="G5780" s="11" t="s">
        <v>216</v>
      </c>
      <c r="H5780" s="11"/>
      <c r="I5780" s="13" t="s">
        <v>486</v>
      </c>
      <c r="J5780" s="11" t="s">
        <v>24</v>
      </c>
      <c r="K5780" s="11" t="s">
        <v>25</v>
      </c>
      <c r="L5780" s="11" t="s">
        <v>39</v>
      </c>
      <c r="M5780" s="11" t="s">
        <v>40</v>
      </c>
      <c r="N5780" s="11" t="s">
        <v>28</v>
      </c>
      <c r="O5780" s="11" t="s">
        <v>29</v>
      </c>
      <c r="P5780" s="11"/>
      <c r="Q5780" s="16" t="s">
        <v>25322</v>
      </c>
      <c r="R5780" s="11" t="s">
        <v>42</v>
      </c>
      <c r="S5780" s="11" t="s">
        <v>25323</v>
      </c>
      <c r="T5780" s="11" t="s">
        <v>25324</v>
      </c>
    </row>
    <row x14ac:dyDescent="0.25" r="5781" customHeight="1" ht="19.5">
      <c r="A5781" s="10">
        <v>45212</v>
      </c>
      <c r="B5781" s="11" t="s">
        <v>25325</v>
      </c>
      <c r="C5781" s="11" t="s">
        <v>14521</v>
      </c>
      <c r="D5781" s="11"/>
      <c r="E5781" s="13">
        <v>15572771185</v>
      </c>
      <c r="F5781" s="11" t="s">
        <v>25326</v>
      </c>
      <c r="G5781" s="11" t="s">
        <v>48</v>
      </c>
      <c r="H5781" s="11"/>
      <c r="I5781" s="13" t="s">
        <v>415</v>
      </c>
      <c r="J5781" s="11" t="s">
        <v>24</v>
      </c>
      <c r="K5781" s="11" t="s">
        <v>25</v>
      </c>
      <c r="L5781" s="11" t="s">
        <v>39</v>
      </c>
      <c r="M5781" s="11" t="s">
        <v>27</v>
      </c>
      <c r="N5781" s="11" t="s">
        <v>28</v>
      </c>
      <c r="O5781" s="11" t="s">
        <v>29</v>
      </c>
      <c r="P5781" s="11"/>
      <c r="Q5781" s="16" t="s">
        <v>25327</v>
      </c>
      <c r="R5781" s="11" t="s">
        <v>42</v>
      </c>
      <c r="S5781" s="11" t="s">
        <v>25328</v>
      </c>
      <c r="T5781" s="11" t="s">
        <v>25329</v>
      </c>
    </row>
    <row x14ac:dyDescent="0.25" r="5782" customHeight="1" ht="19.5">
      <c r="A5782" s="10">
        <v>45212</v>
      </c>
      <c r="B5782" s="11" t="s">
        <v>25330</v>
      </c>
      <c r="C5782" s="11" t="s">
        <v>5513</v>
      </c>
      <c r="D5782" s="11"/>
      <c r="E5782" s="13">
        <v>13227264970</v>
      </c>
      <c r="F5782" s="11" t="s">
        <v>25331</v>
      </c>
      <c r="G5782" s="11" t="s">
        <v>74</v>
      </c>
      <c r="H5782" s="11"/>
      <c r="I5782" s="13" t="s">
        <v>749</v>
      </c>
      <c r="J5782" s="11" t="s">
        <v>24</v>
      </c>
      <c r="K5782" s="11" t="s">
        <v>25</v>
      </c>
      <c r="L5782" s="11" t="s">
        <v>39</v>
      </c>
      <c r="M5782" s="11" t="s">
        <v>40</v>
      </c>
      <c r="N5782" s="11" t="s">
        <v>28</v>
      </c>
      <c r="O5782" s="11" t="s">
        <v>29</v>
      </c>
      <c r="P5782" s="11"/>
      <c r="Q5782" s="16" t="s">
        <v>25332</v>
      </c>
      <c r="R5782" s="11" t="s">
        <v>42</v>
      </c>
      <c r="S5782" s="11" t="s">
        <v>25333</v>
      </c>
      <c r="T5782" s="11" t="s">
        <v>25334</v>
      </c>
    </row>
    <row x14ac:dyDescent="0.25" r="5783" customHeight="1" ht="19.5">
      <c r="A5783" s="10">
        <v>45212</v>
      </c>
      <c r="B5783" s="11" t="s">
        <v>25335</v>
      </c>
      <c r="C5783" s="11" t="s">
        <v>5601</v>
      </c>
      <c r="D5783" s="11"/>
      <c r="E5783" s="13">
        <v>15629351076</v>
      </c>
      <c r="F5783" s="11" t="s">
        <v>3669</v>
      </c>
      <c r="G5783" s="11" t="s">
        <v>115</v>
      </c>
      <c r="H5783" s="11"/>
      <c r="I5783" s="13" t="s">
        <v>850</v>
      </c>
      <c r="J5783" s="11" t="s">
        <v>24</v>
      </c>
      <c r="K5783" s="11" t="s">
        <v>25</v>
      </c>
      <c r="L5783" s="11" t="s">
        <v>39</v>
      </c>
      <c r="M5783" s="11" t="s">
        <v>27</v>
      </c>
      <c r="N5783" s="11" t="s">
        <v>28</v>
      </c>
      <c r="O5783" s="11" t="s">
        <v>29</v>
      </c>
      <c r="P5783" s="11"/>
      <c r="Q5783" s="16" t="s">
        <v>25336</v>
      </c>
      <c r="R5783" s="11" t="s">
        <v>42</v>
      </c>
      <c r="S5783" s="11" t="s">
        <v>25337</v>
      </c>
      <c r="T5783" s="11" t="s">
        <v>25338</v>
      </c>
    </row>
    <row x14ac:dyDescent="0.25" r="5784" customHeight="1" ht="19.5">
      <c r="A5784" s="10">
        <v>45212</v>
      </c>
      <c r="B5784" s="11" t="s">
        <v>25339</v>
      </c>
      <c r="C5784" s="11" t="s">
        <v>5513</v>
      </c>
      <c r="D5784" s="11"/>
      <c r="E5784" s="13">
        <v>13277396783</v>
      </c>
      <c r="F5784" s="11" t="s">
        <v>25340</v>
      </c>
      <c r="G5784" s="11" t="s">
        <v>115</v>
      </c>
      <c r="H5784" s="11"/>
      <c r="I5784" s="13" t="s">
        <v>87</v>
      </c>
      <c r="J5784" s="11" t="s">
        <v>24</v>
      </c>
      <c r="K5784" s="11" t="s">
        <v>25</v>
      </c>
      <c r="L5784" s="11" t="s">
        <v>39</v>
      </c>
      <c r="M5784" s="11" t="s">
        <v>27</v>
      </c>
      <c r="N5784" s="11" t="s">
        <v>28</v>
      </c>
      <c r="O5784" s="11" t="s">
        <v>29</v>
      </c>
      <c r="P5784" s="11"/>
      <c r="Q5784" s="16" t="s">
        <v>25341</v>
      </c>
      <c r="R5784" s="11" t="s">
        <v>42</v>
      </c>
      <c r="S5784" s="11" t="s">
        <v>25342</v>
      </c>
      <c r="T5784" s="11" t="s">
        <v>25343</v>
      </c>
    </row>
    <row x14ac:dyDescent="0.25" r="5785" customHeight="1" ht="19.5">
      <c r="A5785" s="10">
        <v>45212</v>
      </c>
      <c r="B5785" s="11" t="s">
        <v>25344</v>
      </c>
      <c r="C5785" s="11" t="s">
        <v>6271</v>
      </c>
      <c r="D5785" s="11"/>
      <c r="E5785" s="13">
        <v>18671796602</v>
      </c>
      <c r="F5785" s="11" t="s">
        <v>7124</v>
      </c>
      <c r="G5785" s="11" t="s">
        <v>115</v>
      </c>
      <c r="H5785" s="11"/>
      <c r="I5785" s="13">
        <v>10015</v>
      </c>
      <c r="J5785" s="11" t="s">
        <v>24</v>
      </c>
      <c r="K5785" s="11" t="s">
        <v>69</v>
      </c>
      <c r="L5785" s="11" t="s">
        <v>26</v>
      </c>
      <c r="M5785" s="11" t="s">
        <v>27</v>
      </c>
      <c r="N5785" s="11" t="s">
        <v>28</v>
      </c>
      <c r="O5785" s="11" t="s">
        <v>29</v>
      </c>
      <c r="P5785" s="11"/>
      <c r="Q5785" s="16" t="s">
        <v>25345</v>
      </c>
      <c r="R5785" s="11" t="s">
        <v>31</v>
      </c>
      <c r="S5785" s="11" t="s">
        <v>25346</v>
      </c>
      <c r="T5785" s="11" t="s">
        <v>25347</v>
      </c>
    </row>
    <row x14ac:dyDescent="0.25" r="5786" customHeight="1" ht="19.5">
      <c r="A5786" s="10">
        <v>45212</v>
      </c>
      <c r="B5786" s="11" t="s">
        <v>25348</v>
      </c>
      <c r="C5786" s="11" t="s">
        <v>4459</v>
      </c>
      <c r="D5786" s="11"/>
      <c r="E5786" s="13">
        <v>15587904780</v>
      </c>
      <c r="F5786" s="11" t="s">
        <v>25349</v>
      </c>
      <c r="G5786" s="11" t="s">
        <v>115</v>
      </c>
      <c r="H5786" s="11"/>
      <c r="I5786" s="13" t="s">
        <v>38</v>
      </c>
      <c r="J5786" s="11" t="s">
        <v>24</v>
      </c>
      <c r="K5786" s="11" t="s">
        <v>25</v>
      </c>
      <c r="L5786" s="11" t="s">
        <v>39</v>
      </c>
      <c r="M5786" s="11" t="s">
        <v>27</v>
      </c>
      <c r="N5786" s="11" t="s">
        <v>28</v>
      </c>
      <c r="O5786" s="11" t="s">
        <v>29</v>
      </c>
      <c r="P5786" s="11"/>
      <c r="Q5786" s="16" t="s">
        <v>25350</v>
      </c>
      <c r="R5786" s="11" t="s">
        <v>42</v>
      </c>
      <c r="S5786" s="11" t="s">
        <v>25351</v>
      </c>
      <c r="T5786" s="11" t="s">
        <v>25352</v>
      </c>
    </row>
    <row x14ac:dyDescent="0.25" r="5787" customHeight="1" ht="19.5">
      <c r="A5787" s="10">
        <v>45212</v>
      </c>
      <c r="B5787" s="11" t="s">
        <v>25353</v>
      </c>
      <c r="C5787" s="11" t="s">
        <v>5601</v>
      </c>
      <c r="D5787" s="11"/>
      <c r="E5787" s="13">
        <v>18671444817</v>
      </c>
      <c r="F5787" s="11" t="s">
        <v>20073</v>
      </c>
      <c r="G5787" s="11" t="s">
        <v>74</v>
      </c>
      <c r="H5787" s="11"/>
      <c r="I5787" s="13" t="s">
        <v>182</v>
      </c>
      <c r="J5787" s="11" t="s">
        <v>24</v>
      </c>
      <c r="K5787" s="11" t="s">
        <v>25</v>
      </c>
      <c r="L5787" s="11" t="s">
        <v>39</v>
      </c>
      <c r="M5787" s="11" t="s">
        <v>40</v>
      </c>
      <c r="N5787" s="11" t="s">
        <v>28</v>
      </c>
      <c r="O5787" s="11" t="s">
        <v>29</v>
      </c>
      <c r="P5787" s="11"/>
      <c r="Q5787" s="16" t="s">
        <v>25354</v>
      </c>
      <c r="R5787" s="11" t="s">
        <v>42</v>
      </c>
      <c r="S5787" s="11" t="s">
        <v>25355</v>
      </c>
      <c r="T5787" s="11" t="s">
        <v>25356</v>
      </c>
    </row>
    <row x14ac:dyDescent="0.25" r="5788" customHeight="1" ht="19.5">
      <c r="A5788" s="10">
        <v>45212</v>
      </c>
      <c r="B5788" s="11" t="s">
        <v>25357</v>
      </c>
      <c r="C5788" s="11" t="s">
        <v>2547</v>
      </c>
      <c r="D5788" s="11"/>
      <c r="E5788" s="13">
        <v>17671252129</v>
      </c>
      <c r="F5788" s="11" t="s">
        <v>25202</v>
      </c>
      <c r="G5788" s="11" t="s">
        <v>23</v>
      </c>
      <c r="H5788" s="11"/>
      <c r="I5788" s="13">
        <v>10015</v>
      </c>
      <c r="J5788" s="11" t="s">
        <v>24</v>
      </c>
      <c r="K5788" s="11" t="s">
        <v>69</v>
      </c>
      <c r="L5788" s="11" t="s">
        <v>26</v>
      </c>
      <c r="M5788" s="11" t="s">
        <v>27</v>
      </c>
      <c r="N5788" s="11" t="s">
        <v>28</v>
      </c>
      <c r="O5788" s="11" t="s">
        <v>29</v>
      </c>
      <c r="P5788" s="11"/>
      <c r="Q5788" s="16" t="s">
        <v>25358</v>
      </c>
      <c r="R5788" s="11" t="s">
        <v>31</v>
      </c>
      <c r="S5788" s="11" t="s">
        <v>25359</v>
      </c>
      <c r="T5788" s="11"/>
    </row>
    <row x14ac:dyDescent="0.25" r="5789" customHeight="1" ht="19.5">
      <c r="A5789" s="10">
        <v>45212</v>
      </c>
      <c r="B5789" s="11" t="s">
        <v>25360</v>
      </c>
      <c r="C5789" s="11" t="s">
        <v>4273</v>
      </c>
      <c r="D5789" s="11"/>
      <c r="E5789" s="13">
        <v>15572700967</v>
      </c>
      <c r="F5789" s="11" t="s">
        <v>2953</v>
      </c>
      <c r="G5789" s="11" t="s">
        <v>37</v>
      </c>
      <c r="H5789" s="11"/>
      <c r="I5789" s="13" t="s">
        <v>182</v>
      </c>
      <c r="J5789" s="11" t="s">
        <v>24</v>
      </c>
      <c r="K5789" s="11" t="s">
        <v>25</v>
      </c>
      <c r="L5789" s="11" t="s">
        <v>39</v>
      </c>
      <c r="M5789" s="11" t="s">
        <v>27</v>
      </c>
      <c r="N5789" s="11" t="s">
        <v>28</v>
      </c>
      <c r="O5789" s="11" t="s">
        <v>29</v>
      </c>
      <c r="P5789" s="11"/>
      <c r="Q5789" s="16" t="s">
        <v>25361</v>
      </c>
      <c r="R5789" s="11" t="s">
        <v>42</v>
      </c>
      <c r="S5789" s="11" t="s">
        <v>25362</v>
      </c>
      <c r="T5789" s="11"/>
    </row>
    <row x14ac:dyDescent="0.25" r="5790" customHeight="1" ht="19.5">
      <c r="A5790" s="10">
        <v>45212</v>
      </c>
      <c r="B5790" s="11" t="s">
        <v>25363</v>
      </c>
      <c r="C5790" s="11" t="s">
        <v>545</v>
      </c>
      <c r="D5790" s="11"/>
      <c r="E5790" s="13">
        <v>17671929049</v>
      </c>
      <c r="F5790" s="11" t="s">
        <v>25364</v>
      </c>
      <c r="G5790" s="11" t="s">
        <v>37</v>
      </c>
      <c r="H5790" s="11"/>
      <c r="I5790" s="13">
        <v>10015</v>
      </c>
      <c r="J5790" s="11" t="s">
        <v>24</v>
      </c>
      <c r="K5790" s="11" t="s">
        <v>69</v>
      </c>
      <c r="L5790" s="11" t="s">
        <v>26</v>
      </c>
      <c r="M5790" s="11" t="s">
        <v>27</v>
      </c>
      <c r="N5790" s="11" t="s">
        <v>28</v>
      </c>
      <c r="O5790" s="11" t="s">
        <v>29</v>
      </c>
      <c r="P5790" s="11"/>
      <c r="Q5790" s="16" t="s">
        <v>25365</v>
      </c>
      <c r="R5790" s="11" t="s">
        <v>31</v>
      </c>
      <c r="S5790" s="11" t="s">
        <v>25366</v>
      </c>
      <c r="T5790" s="11"/>
    </row>
    <row x14ac:dyDescent="0.25" r="5791" customHeight="1" ht="19.5">
      <c r="A5791" s="10">
        <v>45212</v>
      </c>
      <c r="B5791" s="11" t="s">
        <v>25367</v>
      </c>
      <c r="C5791" s="11" t="s">
        <v>691</v>
      </c>
      <c r="D5791" s="11"/>
      <c r="E5791" s="13">
        <v>16671732886</v>
      </c>
      <c r="F5791" s="11" t="s">
        <v>2127</v>
      </c>
      <c r="G5791" s="11" t="s">
        <v>74</v>
      </c>
      <c r="H5791" s="11"/>
      <c r="I5791" s="13" t="s">
        <v>241</v>
      </c>
      <c r="J5791" s="11" t="s">
        <v>24</v>
      </c>
      <c r="K5791" s="11" t="s">
        <v>25</v>
      </c>
      <c r="L5791" s="11" t="s">
        <v>39</v>
      </c>
      <c r="M5791" s="11" t="s">
        <v>40</v>
      </c>
      <c r="N5791" s="11" t="s">
        <v>28</v>
      </c>
      <c r="O5791" s="11" t="s">
        <v>29</v>
      </c>
      <c r="P5791" s="11"/>
      <c r="Q5791" s="16" t="s">
        <v>25368</v>
      </c>
      <c r="R5791" s="11" t="s">
        <v>42</v>
      </c>
      <c r="S5791" s="11" t="s">
        <v>25369</v>
      </c>
      <c r="T5791" s="11"/>
    </row>
    <row x14ac:dyDescent="0.25" r="5792" customHeight="1" ht="19.5">
      <c r="A5792" s="10">
        <v>45212</v>
      </c>
      <c r="B5792" s="11" t="s">
        <v>25370</v>
      </c>
      <c r="C5792" s="11" t="s">
        <v>1289</v>
      </c>
      <c r="D5792" s="11"/>
      <c r="E5792" s="13">
        <v>13177074603</v>
      </c>
      <c r="F5792" s="11" t="s">
        <v>25371</v>
      </c>
      <c r="G5792" s="11" t="s">
        <v>289</v>
      </c>
      <c r="H5792" s="11"/>
      <c r="I5792" s="13" t="s">
        <v>136</v>
      </c>
      <c r="J5792" s="11" t="s">
        <v>24</v>
      </c>
      <c r="K5792" s="11" t="s">
        <v>25</v>
      </c>
      <c r="L5792" s="11" t="s">
        <v>39</v>
      </c>
      <c r="M5792" s="11" t="s">
        <v>27</v>
      </c>
      <c r="N5792" s="11" t="s">
        <v>28</v>
      </c>
      <c r="O5792" s="11" t="s">
        <v>29</v>
      </c>
      <c r="P5792" s="11"/>
      <c r="Q5792" s="16" t="s">
        <v>25372</v>
      </c>
      <c r="R5792" s="11" t="s">
        <v>42</v>
      </c>
      <c r="S5792" s="11" t="s">
        <v>25373</v>
      </c>
      <c r="T5792" s="11"/>
    </row>
    <row x14ac:dyDescent="0.25" r="5793" customHeight="1" ht="19.5">
      <c r="A5793" s="10">
        <v>45212</v>
      </c>
      <c r="B5793" s="11" t="s">
        <v>25374</v>
      </c>
      <c r="C5793" s="11" t="s">
        <v>6591</v>
      </c>
      <c r="D5793" s="11"/>
      <c r="E5793" s="13">
        <v>15587939462</v>
      </c>
      <c r="F5793" s="11" t="s">
        <v>25375</v>
      </c>
      <c r="G5793" s="11" t="s">
        <v>23</v>
      </c>
      <c r="H5793" s="11"/>
      <c r="I5793" s="13">
        <v>10015</v>
      </c>
      <c r="J5793" s="11" t="s">
        <v>24</v>
      </c>
      <c r="K5793" s="11" t="s">
        <v>25</v>
      </c>
      <c r="L5793" s="11" t="s">
        <v>26</v>
      </c>
      <c r="M5793" s="11" t="s">
        <v>27</v>
      </c>
      <c r="N5793" s="11" t="s">
        <v>28</v>
      </c>
      <c r="O5793" s="11" t="s">
        <v>29</v>
      </c>
      <c r="P5793" s="11"/>
      <c r="Q5793" s="16" t="s">
        <v>25376</v>
      </c>
      <c r="R5793" s="11" t="s">
        <v>31</v>
      </c>
      <c r="S5793" s="11" t="s">
        <v>25377</v>
      </c>
      <c r="T5793" s="11" t="s">
        <v>25378</v>
      </c>
    </row>
    <row x14ac:dyDescent="0.25" r="5794" customHeight="1" ht="19.5">
      <c r="A5794" s="10">
        <v>45212</v>
      </c>
      <c r="B5794" s="11" t="s">
        <v>25379</v>
      </c>
      <c r="C5794" s="11" t="s">
        <v>545</v>
      </c>
      <c r="D5794" s="11"/>
      <c r="E5794" s="13">
        <v>13177058881</v>
      </c>
      <c r="F5794" s="11" t="s">
        <v>25380</v>
      </c>
      <c r="G5794" s="11" t="s">
        <v>23</v>
      </c>
      <c r="H5794" s="11" t="s">
        <v>86</v>
      </c>
      <c r="I5794" s="13" t="s">
        <v>844</v>
      </c>
      <c r="J5794" s="11" t="s">
        <v>24</v>
      </c>
      <c r="K5794" s="11" t="s">
        <v>25</v>
      </c>
      <c r="L5794" s="11" t="s">
        <v>39</v>
      </c>
      <c r="M5794" s="11" t="s">
        <v>27</v>
      </c>
      <c r="N5794" s="11" t="s">
        <v>28</v>
      </c>
      <c r="O5794" s="11" t="s">
        <v>29</v>
      </c>
      <c r="P5794" s="11"/>
      <c r="Q5794" s="16" t="s">
        <v>25381</v>
      </c>
      <c r="R5794" s="11" t="s">
        <v>42</v>
      </c>
      <c r="S5794" s="11" t="s">
        <v>25382</v>
      </c>
      <c r="T5794" s="11" t="s">
        <v>25383</v>
      </c>
    </row>
    <row x14ac:dyDescent="0.25" r="5795" customHeight="1" ht="19.5">
      <c r="A5795" s="10">
        <v>45212</v>
      </c>
      <c r="B5795" s="11" t="s">
        <v>25384</v>
      </c>
      <c r="C5795" s="11" t="s">
        <v>5601</v>
      </c>
      <c r="D5795" s="11"/>
      <c r="E5795" s="13">
        <v>15697278813</v>
      </c>
      <c r="F5795" s="11" t="s">
        <v>25385</v>
      </c>
      <c r="G5795" s="11" t="s">
        <v>23</v>
      </c>
      <c r="H5795" s="11" t="s">
        <v>98</v>
      </c>
      <c r="I5795" s="13" t="s">
        <v>87</v>
      </c>
      <c r="J5795" s="11" t="s">
        <v>24</v>
      </c>
      <c r="K5795" s="11" t="s">
        <v>25</v>
      </c>
      <c r="L5795" s="11" t="s">
        <v>39</v>
      </c>
      <c r="M5795" s="11" t="s">
        <v>40</v>
      </c>
      <c r="N5795" s="11" t="s">
        <v>28</v>
      </c>
      <c r="O5795" s="11" t="s">
        <v>29</v>
      </c>
      <c r="P5795" s="11"/>
      <c r="Q5795" s="16" t="s">
        <v>25386</v>
      </c>
      <c r="R5795" s="11" t="s">
        <v>42</v>
      </c>
      <c r="S5795" s="11" t="s">
        <v>25387</v>
      </c>
      <c r="T5795" s="11" t="s">
        <v>25388</v>
      </c>
    </row>
    <row x14ac:dyDescent="0.25" r="5796" customHeight="1" ht="19.5">
      <c r="A5796" s="10">
        <v>45212</v>
      </c>
      <c r="B5796" s="11" t="s">
        <v>25389</v>
      </c>
      <c r="C5796" s="11" t="s">
        <v>545</v>
      </c>
      <c r="D5796" s="11"/>
      <c r="E5796" s="13">
        <v>13217174511</v>
      </c>
      <c r="F5796" s="11" t="s">
        <v>25390</v>
      </c>
      <c r="G5796" s="11" t="s">
        <v>289</v>
      </c>
      <c r="H5796" s="11"/>
      <c r="I5796" s="13" t="s">
        <v>254</v>
      </c>
      <c r="J5796" s="11" t="s">
        <v>24</v>
      </c>
      <c r="K5796" s="11" t="s">
        <v>25</v>
      </c>
      <c r="L5796" s="11" t="s">
        <v>39</v>
      </c>
      <c r="M5796" s="11" t="s">
        <v>27</v>
      </c>
      <c r="N5796" s="11" t="s">
        <v>28</v>
      </c>
      <c r="O5796" s="11" t="s">
        <v>29</v>
      </c>
      <c r="P5796" s="11"/>
      <c r="Q5796" s="16" t="s">
        <v>25391</v>
      </c>
      <c r="R5796" s="11" t="s">
        <v>42</v>
      </c>
      <c r="S5796" s="11" t="s">
        <v>25392</v>
      </c>
      <c r="T5796" s="11" t="s">
        <v>25393</v>
      </c>
    </row>
    <row x14ac:dyDescent="0.25" r="5797" customHeight="1" ht="19.5">
      <c r="A5797" s="10">
        <v>45212</v>
      </c>
      <c r="B5797" s="11" t="s">
        <v>25394</v>
      </c>
      <c r="C5797" s="11" t="s">
        <v>5601</v>
      </c>
      <c r="D5797" s="11"/>
      <c r="E5797" s="13">
        <v>13094166617</v>
      </c>
      <c r="F5797" s="11" t="s">
        <v>25395</v>
      </c>
      <c r="G5797" s="11" t="s">
        <v>289</v>
      </c>
      <c r="H5797" s="11"/>
      <c r="I5797" s="13" t="s">
        <v>99</v>
      </c>
      <c r="J5797" s="11" t="s">
        <v>24</v>
      </c>
      <c r="K5797" s="11" t="s">
        <v>25</v>
      </c>
      <c r="L5797" s="11" t="s">
        <v>39</v>
      </c>
      <c r="M5797" s="11" t="s">
        <v>27</v>
      </c>
      <c r="N5797" s="11" t="s">
        <v>28</v>
      </c>
      <c r="O5797" s="11" t="s">
        <v>29</v>
      </c>
      <c r="P5797" s="11"/>
      <c r="Q5797" s="16" t="s">
        <v>25396</v>
      </c>
      <c r="R5797" s="11" t="s">
        <v>42</v>
      </c>
      <c r="S5797" s="11" t="s">
        <v>25397</v>
      </c>
      <c r="T5797" s="11" t="s">
        <v>25398</v>
      </c>
    </row>
    <row x14ac:dyDescent="0.25" r="5798" customHeight="1" ht="19.5">
      <c r="A5798" s="10">
        <v>45212</v>
      </c>
      <c r="B5798" s="11" t="s">
        <v>25399</v>
      </c>
      <c r="C5798" s="11" t="s">
        <v>545</v>
      </c>
      <c r="D5798" s="11"/>
      <c r="E5798" s="13">
        <v>13032742873</v>
      </c>
      <c r="F5798" s="11" t="s">
        <v>25400</v>
      </c>
      <c r="G5798" s="11" t="s">
        <v>74</v>
      </c>
      <c r="H5798" s="11"/>
      <c r="I5798" s="13" t="s">
        <v>136</v>
      </c>
      <c r="J5798" s="11" t="s">
        <v>24</v>
      </c>
      <c r="K5798" s="11" t="s">
        <v>25</v>
      </c>
      <c r="L5798" s="11" t="s">
        <v>39</v>
      </c>
      <c r="M5798" s="11" t="s">
        <v>40</v>
      </c>
      <c r="N5798" s="11" t="s">
        <v>28</v>
      </c>
      <c r="O5798" s="11" t="s">
        <v>29</v>
      </c>
      <c r="P5798" s="11"/>
      <c r="Q5798" s="16" t="s">
        <v>25401</v>
      </c>
      <c r="R5798" s="11" t="s">
        <v>42</v>
      </c>
      <c r="S5798" s="11" t="s">
        <v>25402</v>
      </c>
      <c r="T5798" s="11" t="s">
        <v>12334</v>
      </c>
    </row>
    <row x14ac:dyDescent="0.25" r="5799" customHeight="1" ht="19.5">
      <c r="A5799" s="10">
        <v>45212</v>
      </c>
      <c r="B5799" s="11" t="s">
        <v>25403</v>
      </c>
      <c r="C5799" s="11" t="s">
        <v>2414</v>
      </c>
      <c r="D5799" s="11"/>
      <c r="E5799" s="13">
        <v>15587941557</v>
      </c>
      <c r="F5799" s="11" t="s">
        <v>25404</v>
      </c>
      <c r="G5799" s="11" t="s">
        <v>74</v>
      </c>
      <c r="H5799" s="11"/>
      <c r="I5799" s="13" t="s">
        <v>57</v>
      </c>
      <c r="J5799" s="11" t="s">
        <v>24</v>
      </c>
      <c r="K5799" s="11" t="s">
        <v>25</v>
      </c>
      <c r="L5799" s="11" t="s">
        <v>39</v>
      </c>
      <c r="M5799" s="11" t="s">
        <v>40</v>
      </c>
      <c r="N5799" s="11" t="s">
        <v>28</v>
      </c>
      <c r="O5799" s="11" t="s">
        <v>29</v>
      </c>
      <c r="P5799" s="11"/>
      <c r="Q5799" s="16" t="s">
        <v>25405</v>
      </c>
      <c r="R5799" s="11" t="s">
        <v>42</v>
      </c>
      <c r="S5799" s="11" t="s">
        <v>25406</v>
      </c>
      <c r="T5799" s="11" t="s">
        <v>12334</v>
      </c>
    </row>
    <row x14ac:dyDescent="0.25" r="5800" customHeight="1" ht="19.5">
      <c r="A5800" s="10">
        <v>45212</v>
      </c>
      <c r="B5800" s="11" t="s">
        <v>25407</v>
      </c>
      <c r="C5800" s="11" t="s">
        <v>2414</v>
      </c>
      <c r="D5800" s="11"/>
      <c r="E5800" s="13">
        <v>13227282493</v>
      </c>
      <c r="F5800" s="11" t="s">
        <v>25408</v>
      </c>
      <c r="G5800" s="11" t="s">
        <v>74</v>
      </c>
      <c r="H5800" s="11"/>
      <c r="I5800" s="13" t="s">
        <v>241</v>
      </c>
      <c r="J5800" s="11" t="s">
        <v>24</v>
      </c>
      <c r="K5800" s="11" t="s">
        <v>25</v>
      </c>
      <c r="L5800" s="11" t="s">
        <v>39</v>
      </c>
      <c r="M5800" s="11" t="s">
        <v>40</v>
      </c>
      <c r="N5800" s="11" t="s">
        <v>28</v>
      </c>
      <c r="O5800" s="11" t="s">
        <v>29</v>
      </c>
      <c r="P5800" s="11"/>
      <c r="Q5800" s="16" t="s">
        <v>25409</v>
      </c>
      <c r="R5800" s="11" t="s">
        <v>42</v>
      </c>
      <c r="S5800" s="11" t="s">
        <v>25410</v>
      </c>
      <c r="T5800" s="11" t="s">
        <v>12334</v>
      </c>
    </row>
    <row x14ac:dyDescent="0.25" r="5801" customHeight="1" ht="19.5">
      <c r="A5801" s="10">
        <v>45212</v>
      </c>
      <c r="B5801" s="11" t="s">
        <v>25411</v>
      </c>
      <c r="C5801" s="11" t="s">
        <v>2414</v>
      </c>
      <c r="D5801" s="11"/>
      <c r="E5801" s="13">
        <v>15587980154</v>
      </c>
      <c r="F5801" s="11" t="s">
        <v>25412</v>
      </c>
      <c r="G5801" s="11" t="s">
        <v>74</v>
      </c>
      <c r="H5801" s="11"/>
      <c r="I5801" s="13" t="s">
        <v>131</v>
      </c>
      <c r="J5801" s="11" t="s">
        <v>24</v>
      </c>
      <c r="K5801" s="11" t="s">
        <v>25</v>
      </c>
      <c r="L5801" s="11" t="s">
        <v>39</v>
      </c>
      <c r="M5801" s="11" t="s">
        <v>40</v>
      </c>
      <c r="N5801" s="11" t="s">
        <v>28</v>
      </c>
      <c r="O5801" s="11" t="s">
        <v>29</v>
      </c>
      <c r="P5801" s="11"/>
      <c r="Q5801" s="16" t="s">
        <v>25413</v>
      </c>
      <c r="R5801" s="11" t="s">
        <v>42</v>
      </c>
      <c r="S5801" s="11" t="s">
        <v>25414</v>
      </c>
      <c r="T5801" s="11" t="s">
        <v>25415</v>
      </c>
    </row>
    <row x14ac:dyDescent="0.25" r="5802" customHeight="1" ht="19.5">
      <c r="A5802" s="10">
        <v>45212</v>
      </c>
      <c r="B5802" s="11" t="s">
        <v>25416</v>
      </c>
      <c r="C5802" s="11" t="s">
        <v>2414</v>
      </c>
      <c r="D5802" s="11"/>
      <c r="E5802" s="13">
        <v>15572779642</v>
      </c>
      <c r="F5802" s="11" t="s">
        <v>14177</v>
      </c>
      <c r="G5802" s="11" t="s">
        <v>74</v>
      </c>
      <c r="H5802" s="11"/>
      <c r="I5802" s="13" t="s">
        <v>259</v>
      </c>
      <c r="J5802" s="11" t="s">
        <v>24</v>
      </c>
      <c r="K5802" s="11" t="s">
        <v>25</v>
      </c>
      <c r="L5802" s="11" t="s">
        <v>39</v>
      </c>
      <c r="M5802" s="11" t="s">
        <v>40</v>
      </c>
      <c r="N5802" s="11" t="s">
        <v>28</v>
      </c>
      <c r="O5802" s="11" t="s">
        <v>29</v>
      </c>
      <c r="P5802" s="11"/>
      <c r="Q5802" s="16" t="s">
        <v>25417</v>
      </c>
      <c r="R5802" s="11" t="s">
        <v>42</v>
      </c>
      <c r="S5802" s="11" t="s">
        <v>25418</v>
      </c>
      <c r="T5802" s="11" t="s">
        <v>25419</v>
      </c>
    </row>
    <row x14ac:dyDescent="0.25" r="5803" customHeight="1" ht="19.5">
      <c r="A5803" s="10">
        <v>45212</v>
      </c>
      <c r="B5803" s="11" t="s">
        <v>25420</v>
      </c>
      <c r="C5803" s="11" t="s">
        <v>7274</v>
      </c>
      <c r="D5803" s="11"/>
      <c r="E5803" s="13">
        <v>18571001861</v>
      </c>
      <c r="F5803" s="11" t="s">
        <v>25421</v>
      </c>
      <c r="G5803" s="11" t="s">
        <v>74</v>
      </c>
      <c r="H5803" s="11"/>
      <c r="I5803" s="13" t="s">
        <v>259</v>
      </c>
      <c r="J5803" s="11" t="s">
        <v>24</v>
      </c>
      <c r="K5803" s="11" t="s">
        <v>25</v>
      </c>
      <c r="L5803" s="11" t="s">
        <v>39</v>
      </c>
      <c r="M5803" s="11" t="s">
        <v>40</v>
      </c>
      <c r="N5803" s="11" t="s">
        <v>28</v>
      </c>
      <c r="O5803" s="11" t="s">
        <v>29</v>
      </c>
      <c r="P5803" s="11"/>
      <c r="Q5803" s="16" t="s">
        <v>25422</v>
      </c>
      <c r="R5803" s="11" t="s">
        <v>42</v>
      </c>
      <c r="S5803" s="11" t="s">
        <v>25423</v>
      </c>
      <c r="T5803" s="11" t="s">
        <v>25424</v>
      </c>
    </row>
    <row x14ac:dyDescent="0.25" r="5804" customHeight="1" ht="19.5">
      <c r="A5804" s="10">
        <v>45212</v>
      </c>
      <c r="B5804" s="11" t="s">
        <v>25425</v>
      </c>
      <c r="C5804" s="11" t="s">
        <v>7274</v>
      </c>
      <c r="D5804" s="11"/>
      <c r="E5804" s="13">
        <v>15572736975</v>
      </c>
      <c r="F5804" s="11" t="s">
        <v>25426</v>
      </c>
      <c r="G5804" s="11" t="s">
        <v>115</v>
      </c>
      <c r="H5804" s="11"/>
      <c r="I5804" s="13" t="s">
        <v>415</v>
      </c>
      <c r="J5804" s="11" t="s">
        <v>24</v>
      </c>
      <c r="K5804" s="11" t="s">
        <v>25</v>
      </c>
      <c r="L5804" s="11" t="s">
        <v>39</v>
      </c>
      <c r="M5804" s="11" t="s">
        <v>27</v>
      </c>
      <c r="N5804" s="11" t="s">
        <v>28</v>
      </c>
      <c r="O5804" s="11" t="s">
        <v>29</v>
      </c>
      <c r="P5804" s="11"/>
      <c r="Q5804" s="16" t="s">
        <v>25427</v>
      </c>
      <c r="R5804" s="11" t="s">
        <v>42</v>
      </c>
      <c r="S5804" s="11" t="s">
        <v>25428</v>
      </c>
      <c r="T5804" s="11" t="s">
        <v>25429</v>
      </c>
    </row>
    <row x14ac:dyDescent="0.25" r="5805" customHeight="1" ht="19.5">
      <c r="A5805" s="10">
        <v>45212</v>
      </c>
      <c r="B5805" s="11" t="s">
        <v>25430</v>
      </c>
      <c r="C5805" s="11" t="s">
        <v>5601</v>
      </c>
      <c r="D5805" s="11"/>
      <c r="E5805" s="13">
        <v>15549363848</v>
      </c>
      <c r="F5805" s="11" t="s">
        <v>25431</v>
      </c>
      <c r="G5805" s="11" t="s">
        <v>115</v>
      </c>
      <c r="H5805" s="11"/>
      <c r="I5805" s="13" t="s">
        <v>925</v>
      </c>
      <c r="J5805" s="11" t="s">
        <v>24</v>
      </c>
      <c r="K5805" s="11" t="s">
        <v>25</v>
      </c>
      <c r="L5805" s="11" t="s">
        <v>39</v>
      </c>
      <c r="M5805" s="11" t="s">
        <v>27</v>
      </c>
      <c r="N5805" s="11" t="s">
        <v>28</v>
      </c>
      <c r="O5805" s="11" t="s">
        <v>29</v>
      </c>
      <c r="P5805" s="11"/>
      <c r="Q5805" s="16" t="s">
        <v>25432</v>
      </c>
      <c r="R5805" s="11" t="s">
        <v>42</v>
      </c>
      <c r="S5805" s="11" t="s">
        <v>25433</v>
      </c>
      <c r="T5805" s="11" t="s">
        <v>25434</v>
      </c>
    </row>
    <row x14ac:dyDescent="0.25" r="5806" customHeight="1" ht="19.5">
      <c r="A5806" s="10">
        <v>45212</v>
      </c>
      <c r="B5806" s="11" t="s">
        <v>25435</v>
      </c>
      <c r="C5806" s="11" t="s">
        <v>691</v>
      </c>
      <c r="D5806" s="11"/>
      <c r="E5806" s="13">
        <v>18671605678</v>
      </c>
      <c r="F5806" s="11" t="s">
        <v>25436</v>
      </c>
      <c r="G5806" s="11" t="s">
        <v>171</v>
      </c>
      <c r="H5806" s="11"/>
      <c r="I5806" s="13" t="s">
        <v>241</v>
      </c>
      <c r="J5806" s="11" t="s">
        <v>24</v>
      </c>
      <c r="K5806" s="11" t="s">
        <v>25</v>
      </c>
      <c r="L5806" s="11" t="s">
        <v>39</v>
      </c>
      <c r="M5806" s="11" t="s">
        <v>40</v>
      </c>
      <c r="N5806" s="11" t="s">
        <v>28</v>
      </c>
      <c r="O5806" s="11" t="s">
        <v>29</v>
      </c>
      <c r="P5806" s="11"/>
      <c r="Q5806" s="16" t="s">
        <v>25437</v>
      </c>
      <c r="R5806" s="11" t="s">
        <v>42</v>
      </c>
      <c r="S5806" s="11" t="s">
        <v>25438</v>
      </c>
      <c r="T5806" s="11" t="s">
        <v>25439</v>
      </c>
    </row>
    <row x14ac:dyDescent="0.25" r="5807" customHeight="1" ht="19.5">
      <c r="A5807" s="10">
        <v>45212</v>
      </c>
      <c r="B5807" s="11" t="s">
        <v>25440</v>
      </c>
      <c r="C5807" s="11" t="s">
        <v>2414</v>
      </c>
      <c r="D5807" s="11"/>
      <c r="E5807" s="13">
        <v>18671737149</v>
      </c>
      <c r="F5807" s="11" t="s">
        <v>25441</v>
      </c>
      <c r="G5807" s="11" t="s">
        <v>74</v>
      </c>
      <c r="H5807" s="11"/>
      <c r="I5807" s="13" t="s">
        <v>211</v>
      </c>
      <c r="J5807" s="11" t="s">
        <v>24</v>
      </c>
      <c r="K5807" s="11" t="s">
        <v>25</v>
      </c>
      <c r="L5807" s="11" t="s">
        <v>39</v>
      </c>
      <c r="M5807" s="11" t="s">
        <v>40</v>
      </c>
      <c r="N5807" s="11" t="s">
        <v>28</v>
      </c>
      <c r="O5807" s="11" t="s">
        <v>29</v>
      </c>
      <c r="P5807" s="11"/>
      <c r="Q5807" s="16" t="s">
        <v>25442</v>
      </c>
      <c r="R5807" s="11" t="s">
        <v>42</v>
      </c>
      <c r="S5807" s="11" t="s">
        <v>25443</v>
      </c>
      <c r="T5807" s="11" t="s">
        <v>25444</v>
      </c>
    </row>
    <row x14ac:dyDescent="0.25" r="5808" customHeight="1" ht="19.5">
      <c r="A5808" s="10">
        <v>45212</v>
      </c>
      <c r="B5808" s="11" t="s">
        <v>25445</v>
      </c>
      <c r="C5808" s="11" t="s">
        <v>691</v>
      </c>
      <c r="D5808" s="11"/>
      <c r="E5808" s="13">
        <v>13117291556</v>
      </c>
      <c r="F5808" s="11" t="s">
        <v>21790</v>
      </c>
      <c r="G5808" s="11" t="s">
        <v>23</v>
      </c>
      <c r="H5808" s="11" t="s">
        <v>86</v>
      </c>
      <c r="I5808" s="13" t="s">
        <v>328</v>
      </c>
      <c r="J5808" s="11" t="s">
        <v>24</v>
      </c>
      <c r="K5808" s="11" t="s">
        <v>25</v>
      </c>
      <c r="L5808" s="11" t="s">
        <v>39</v>
      </c>
      <c r="M5808" s="11" t="s">
        <v>27</v>
      </c>
      <c r="N5808" s="11" t="s">
        <v>28</v>
      </c>
      <c r="O5808" s="11" t="s">
        <v>29</v>
      </c>
      <c r="P5808" s="11"/>
      <c r="Q5808" s="16" t="s">
        <v>25446</v>
      </c>
      <c r="R5808" s="11" t="s">
        <v>42</v>
      </c>
      <c r="S5808" s="11" t="s">
        <v>25447</v>
      </c>
      <c r="T5808" s="11" t="s">
        <v>25448</v>
      </c>
    </row>
    <row x14ac:dyDescent="0.25" r="5809" customHeight="1" ht="19.5">
      <c r="A5809" s="10">
        <v>45212</v>
      </c>
      <c r="B5809" s="11" t="s">
        <v>25449</v>
      </c>
      <c r="C5809" s="11" t="s">
        <v>6057</v>
      </c>
      <c r="D5809" s="11"/>
      <c r="E5809" s="13">
        <v>13886710418</v>
      </c>
      <c r="F5809" s="11" t="s">
        <v>4743</v>
      </c>
      <c r="G5809" s="11" t="s">
        <v>23</v>
      </c>
      <c r="H5809" s="11"/>
      <c r="I5809" s="13" t="s">
        <v>63</v>
      </c>
      <c r="J5809" s="11" t="s">
        <v>24</v>
      </c>
      <c r="K5809" s="11" t="s">
        <v>25</v>
      </c>
      <c r="L5809" s="11" t="s">
        <v>39</v>
      </c>
      <c r="M5809" s="11" t="s">
        <v>40</v>
      </c>
      <c r="N5809" s="11" t="s">
        <v>183</v>
      </c>
      <c r="O5809" s="11" t="s">
        <v>29</v>
      </c>
      <c r="P5809" s="11"/>
      <c r="Q5809" s="16" t="s">
        <v>25450</v>
      </c>
      <c r="R5809" s="11" t="s">
        <v>42</v>
      </c>
      <c r="S5809" s="11" t="s">
        <v>25451</v>
      </c>
      <c r="T5809" s="11" t="s">
        <v>25452</v>
      </c>
    </row>
    <row x14ac:dyDescent="0.25" r="5810" customHeight="1" ht="19.5">
      <c r="A5810" s="10">
        <v>45212</v>
      </c>
      <c r="B5810" s="11" t="s">
        <v>25453</v>
      </c>
      <c r="C5810" s="11" t="s">
        <v>6057</v>
      </c>
      <c r="D5810" s="11"/>
      <c r="E5810" s="13">
        <v>17371728382</v>
      </c>
      <c r="F5810" s="11" t="s">
        <v>25454</v>
      </c>
      <c r="G5810" s="11" t="s">
        <v>23</v>
      </c>
      <c r="H5810" s="11"/>
      <c r="I5810" s="13" t="s">
        <v>93</v>
      </c>
      <c r="J5810" s="11" t="s">
        <v>24</v>
      </c>
      <c r="K5810" s="11" t="s">
        <v>25</v>
      </c>
      <c r="L5810" s="11" t="s">
        <v>39</v>
      </c>
      <c r="M5810" s="11" t="s">
        <v>40</v>
      </c>
      <c r="N5810" s="11" t="s">
        <v>183</v>
      </c>
      <c r="O5810" s="11" t="s">
        <v>29</v>
      </c>
      <c r="P5810" s="11"/>
      <c r="Q5810" s="16" t="s">
        <v>25455</v>
      </c>
      <c r="R5810" s="11" t="s">
        <v>42</v>
      </c>
      <c r="S5810" s="11" t="s">
        <v>25456</v>
      </c>
      <c r="T5810" s="11" t="s">
        <v>25457</v>
      </c>
    </row>
    <row x14ac:dyDescent="0.25" r="5811" customHeight="1" ht="19.5">
      <c r="A5811" s="10">
        <v>45212</v>
      </c>
      <c r="B5811" s="11" t="s">
        <v>25458</v>
      </c>
      <c r="C5811" s="11" t="s">
        <v>4767</v>
      </c>
      <c r="D5811" s="11"/>
      <c r="E5811" s="13">
        <v>15671012062</v>
      </c>
      <c r="F5811" s="11" t="s">
        <v>25459</v>
      </c>
      <c r="G5811" s="11" t="s">
        <v>115</v>
      </c>
      <c r="H5811" s="11"/>
      <c r="I5811" s="13" t="s">
        <v>352</v>
      </c>
      <c r="J5811" s="11" t="s">
        <v>24</v>
      </c>
      <c r="K5811" s="11" t="s">
        <v>25</v>
      </c>
      <c r="L5811" s="11" t="s">
        <v>39</v>
      </c>
      <c r="M5811" s="11" t="s">
        <v>27</v>
      </c>
      <c r="N5811" s="11" t="s">
        <v>4770</v>
      </c>
      <c r="O5811" s="11" t="s">
        <v>29</v>
      </c>
      <c r="P5811" s="11"/>
      <c r="Q5811" s="16" t="s">
        <v>25460</v>
      </c>
      <c r="R5811" s="11" t="s">
        <v>4769</v>
      </c>
      <c r="S5811" s="11" t="s">
        <v>25461</v>
      </c>
      <c r="T5811" s="11"/>
    </row>
    <row x14ac:dyDescent="0.25" r="5812" customHeight="1" ht="19.5">
      <c r="A5812" s="10">
        <v>45212</v>
      </c>
      <c r="B5812" s="11" t="s">
        <v>25462</v>
      </c>
      <c r="C5812" s="11" t="s">
        <v>158</v>
      </c>
      <c r="D5812" s="11"/>
      <c r="E5812" s="13">
        <v>18608606553</v>
      </c>
      <c r="F5812" s="11" t="s">
        <v>25463</v>
      </c>
      <c r="G5812" s="11" t="s">
        <v>37</v>
      </c>
      <c r="H5812" s="11"/>
      <c r="I5812" s="13" t="s">
        <v>749</v>
      </c>
      <c r="J5812" s="11" t="s">
        <v>24</v>
      </c>
      <c r="K5812" s="11" t="s">
        <v>25</v>
      </c>
      <c r="L5812" s="11" t="s">
        <v>39</v>
      </c>
      <c r="M5812" s="11" t="s">
        <v>40</v>
      </c>
      <c r="N5812" s="11" t="s">
        <v>28</v>
      </c>
      <c r="O5812" s="11" t="s">
        <v>29</v>
      </c>
      <c r="P5812" s="11"/>
      <c r="Q5812" s="16" t="s">
        <v>25464</v>
      </c>
      <c r="R5812" s="11" t="s">
        <v>42</v>
      </c>
      <c r="S5812" s="11" t="s">
        <v>25465</v>
      </c>
      <c r="T5812" s="11" t="s">
        <v>25466</v>
      </c>
    </row>
    <row x14ac:dyDescent="0.25" r="5813" customHeight="1" ht="19.5">
      <c r="A5813" s="10">
        <v>45212</v>
      </c>
      <c r="B5813" s="11" t="s">
        <v>25467</v>
      </c>
      <c r="C5813" s="11" t="s">
        <v>691</v>
      </c>
      <c r="D5813" s="11"/>
      <c r="E5813" s="13">
        <v>15629357785</v>
      </c>
      <c r="F5813" s="11" t="s">
        <v>25468</v>
      </c>
      <c r="G5813" s="11" t="s">
        <v>23</v>
      </c>
      <c r="H5813" s="11"/>
      <c r="I5813" s="13" t="s">
        <v>241</v>
      </c>
      <c r="J5813" s="11" t="s">
        <v>24</v>
      </c>
      <c r="K5813" s="11" t="s">
        <v>25</v>
      </c>
      <c r="L5813" s="11" t="s">
        <v>39</v>
      </c>
      <c r="M5813" s="11" t="s">
        <v>40</v>
      </c>
      <c r="N5813" s="11" t="s">
        <v>28</v>
      </c>
      <c r="O5813" s="11" t="s">
        <v>29</v>
      </c>
      <c r="P5813" s="11"/>
      <c r="Q5813" s="16" t="s">
        <v>25469</v>
      </c>
      <c r="R5813" s="11" t="s">
        <v>42</v>
      </c>
      <c r="S5813" s="11" t="s">
        <v>25470</v>
      </c>
      <c r="T5813" s="11" t="s">
        <v>25471</v>
      </c>
    </row>
    <row x14ac:dyDescent="0.25" r="5814" customHeight="1" ht="19.5">
      <c r="A5814" s="10">
        <v>45212</v>
      </c>
      <c r="B5814" s="11" t="s">
        <v>25472</v>
      </c>
      <c r="C5814" s="11" t="s">
        <v>974</v>
      </c>
      <c r="D5814" s="11"/>
      <c r="E5814" s="13">
        <v>18671706432</v>
      </c>
      <c r="F5814" s="11" t="s">
        <v>25473</v>
      </c>
      <c r="G5814" s="11" t="s">
        <v>62</v>
      </c>
      <c r="H5814" s="11"/>
      <c r="I5814" s="13">
        <v>10015</v>
      </c>
      <c r="J5814" s="11" t="s">
        <v>24</v>
      </c>
      <c r="K5814" s="11" t="s">
        <v>172</v>
      </c>
      <c r="L5814" s="11" t="s">
        <v>26</v>
      </c>
      <c r="M5814" s="11" t="s">
        <v>27</v>
      </c>
      <c r="N5814" s="11" t="s">
        <v>28</v>
      </c>
      <c r="O5814" s="11" t="s">
        <v>29</v>
      </c>
      <c r="P5814" s="11"/>
      <c r="Q5814" s="16" t="s">
        <v>25474</v>
      </c>
      <c r="R5814" s="11" t="s">
        <v>31</v>
      </c>
      <c r="S5814" s="11" t="s">
        <v>25475</v>
      </c>
      <c r="T5814" s="11" t="s">
        <v>25476</v>
      </c>
    </row>
    <row x14ac:dyDescent="0.25" r="5815" customHeight="1" ht="19.5">
      <c r="A5815" s="10">
        <v>45212</v>
      </c>
      <c r="B5815" s="11" t="s">
        <v>25477</v>
      </c>
      <c r="C5815" s="11" t="s">
        <v>691</v>
      </c>
      <c r="D5815" s="11"/>
      <c r="E5815" s="13">
        <v>15697272478</v>
      </c>
      <c r="F5815" s="11" t="s">
        <v>25183</v>
      </c>
      <c r="G5815" s="11" t="s">
        <v>216</v>
      </c>
      <c r="H5815" s="11"/>
      <c r="I5815" s="13" t="s">
        <v>110</v>
      </c>
      <c r="J5815" s="11" t="s">
        <v>24</v>
      </c>
      <c r="K5815" s="11" t="s">
        <v>25</v>
      </c>
      <c r="L5815" s="11" t="s">
        <v>39</v>
      </c>
      <c r="M5815" s="11" t="s">
        <v>40</v>
      </c>
      <c r="N5815" s="11" t="s">
        <v>28</v>
      </c>
      <c r="O5815" s="11" t="s">
        <v>29</v>
      </c>
      <c r="P5815" s="11"/>
      <c r="Q5815" s="16" t="s">
        <v>25478</v>
      </c>
      <c r="R5815" s="11" t="s">
        <v>42</v>
      </c>
      <c r="S5815" s="11" t="s">
        <v>25479</v>
      </c>
      <c r="T5815" s="11" t="s">
        <v>25480</v>
      </c>
    </row>
    <row x14ac:dyDescent="0.25" r="5816" customHeight="1" ht="19.5">
      <c r="A5816" s="10">
        <v>45212</v>
      </c>
      <c r="B5816" s="11" t="s">
        <v>25481</v>
      </c>
      <c r="C5816" s="11" t="s">
        <v>7138</v>
      </c>
      <c r="D5816" s="11"/>
      <c r="E5816" s="13">
        <v>18671607977</v>
      </c>
      <c r="F5816" s="11" t="s">
        <v>25482</v>
      </c>
      <c r="G5816" s="11" t="s">
        <v>37</v>
      </c>
      <c r="H5816" s="11"/>
      <c r="I5816" s="13" t="s">
        <v>433</v>
      </c>
      <c r="J5816" s="11" t="s">
        <v>24</v>
      </c>
      <c r="K5816" s="11" t="s">
        <v>25</v>
      </c>
      <c r="L5816" s="11" t="s">
        <v>39</v>
      </c>
      <c r="M5816" s="11" t="s">
        <v>27</v>
      </c>
      <c r="N5816" s="11" t="s">
        <v>4770</v>
      </c>
      <c r="O5816" s="11" t="s">
        <v>29</v>
      </c>
      <c r="P5816" s="11"/>
      <c r="Q5816" s="16" t="s">
        <v>25483</v>
      </c>
      <c r="R5816" s="11" t="s">
        <v>7139</v>
      </c>
      <c r="S5816" s="11" t="s">
        <v>12453</v>
      </c>
      <c r="T5816" s="11"/>
    </row>
    <row x14ac:dyDescent="0.25" r="5817" customHeight="1" ht="19.5">
      <c r="A5817" s="10">
        <v>45212</v>
      </c>
      <c r="B5817" s="11" t="s">
        <v>25484</v>
      </c>
      <c r="C5817" s="11" t="s">
        <v>7138</v>
      </c>
      <c r="D5817" s="11"/>
      <c r="E5817" s="13">
        <v>16605121818</v>
      </c>
      <c r="F5817" s="11" t="s">
        <v>17735</v>
      </c>
      <c r="G5817" s="11" t="s">
        <v>115</v>
      </c>
      <c r="H5817" s="11"/>
      <c r="I5817" s="13" t="s">
        <v>796</v>
      </c>
      <c r="J5817" s="11" t="s">
        <v>24</v>
      </c>
      <c r="K5817" s="11" t="s">
        <v>25</v>
      </c>
      <c r="L5817" s="11" t="s">
        <v>39</v>
      </c>
      <c r="M5817" s="11" t="s">
        <v>27</v>
      </c>
      <c r="N5817" s="11" t="s">
        <v>4770</v>
      </c>
      <c r="O5817" s="11" t="s">
        <v>29</v>
      </c>
      <c r="P5817" s="11"/>
      <c r="Q5817" s="16" t="s">
        <v>25485</v>
      </c>
      <c r="R5817" s="11" t="s">
        <v>7139</v>
      </c>
      <c r="S5817" s="11" t="s">
        <v>12453</v>
      </c>
      <c r="T5817" s="11"/>
    </row>
    <row x14ac:dyDescent="0.25" r="5818" customHeight="1" ht="19.5">
      <c r="A5818" s="10">
        <v>45212</v>
      </c>
      <c r="B5818" s="11" t="s">
        <v>25486</v>
      </c>
      <c r="C5818" s="11" t="s">
        <v>4856</v>
      </c>
      <c r="D5818" s="11"/>
      <c r="E5818" s="13">
        <v>15549273929</v>
      </c>
      <c r="F5818" s="11" t="s">
        <v>25487</v>
      </c>
      <c r="G5818" s="11" t="s">
        <v>115</v>
      </c>
      <c r="H5818" s="11"/>
      <c r="I5818" s="13" t="s">
        <v>81</v>
      </c>
      <c r="J5818" s="11" t="s">
        <v>24</v>
      </c>
      <c r="K5818" s="11" t="s">
        <v>25</v>
      </c>
      <c r="L5818" s="11" t="s">
        <v>39</v>
      </c>
      <c r="M5818" s="11" t="s">
        <v>40</v>
      </c>
      <c r="N5818" s="11" t="s">
        <v>28</v>
      </c>
      <c r="O5818" s="11" t="s">
        <v>29</v>
      </c>
      <c r="P5818" s="11"/>
      <c r="Q5818" s="16" t="s">
        <v>25488</v>
      </c>
      <c r="R5818" s="11" t="s">
        <v>42</v>
      </c>
      <c r="S5818" s="11" t="s">
        <v>25489</v>
      </c>
      <c r="T5818" s="11" t="s">
        <v>25490</v>
      </c>
    </row>
    <row x14ac:dyDescent="0.25" r="5819" customHeight="1" ht="19.5">
      <c r="A5819" s="10">
        <v>45212</v>
      </c>
      <c r="B5819" s="11" t="s">
        <v>25491</v>
      </c>
      <c r="C5819" s="11" t="s">
        <v>5626</v>
      </c>
      <c r="D5819" s="11"/>
      <c r="E5819" s="13">
        <v>18527306855</v>
      </c>
      <c r="F5819" s="11" t="s">
        <v>25492</v>
      </c>
      <c r="G5819" s="11" t="s">
        <v>37</v>
      </c>
      <c r="H5819" s="11" t="s">
        <v>86</v>
      </c>
      <c r="I5819" s="13" t="s">
        <v>486</v>
      </c>
      <c r="J5819" s="11" t="s">
        <v>24</v>
      </c>
      <c r="K5819" s="11" t="s">
        <v>25</v>
      </c>
      <c r="L5819" s="11" t="s">
        <v>39</v>
      </c>
      <c r="M5819" s="11" t="s">
        <v>27</v>
      </c>
      <c r="N5819" s="11" t="s">
        <v>28</v>
      </c>
      <c r="O5819" s="11" t="s">
        <v>29</v>
      </c>
      <c r="P5819" s="11"/>
      <c r="Q5819" s="16" t="s">
        <v>25493</v>
      </c>
      <c r="R5819" s="11" t="s">
        <v>42</v>
      </c>
      <c r="S5819" s="11" t="s">
        <v>25494</v>
      </c>
      <c r="T5819" s="11" t="s">
        <v>25495</v>
      </c>
    </row>
    <row x14ac:dyDescent="0.25" r="5820" customHeight="1" ht="19.5">
      <c r="A5820" s="10">
        <v>45212</v>
      </c>
      <c r="B5820" s="11" t="s">
        <v>25496</v>
      </c>
      <c r="C5820" s="11" t="s">
        <v>4856</v>
      </c>
      <c r="D5820" s="11"/>
      <c r="E5820" s="13">
        <v>18571044732</v>
      </c>
      <c r="F5820" s="11" t="s">
        <v>25497</v>
      </c>
      <c r="G5820" s="11" t="s">
        <v>74</v>
      </c>
      <c r="H5820" s="11"/>
      <c r="I5820" s="13" t="s">
        <v>328</v>
      </c>
      <c r="J5820" s="11" t="s">
        <v>24</v>
      </c>
      <c r="K5820" s="11" t="s">
        <v>25</v>
      </c>
      <c r="L5820" s="11" t="s">
        <v>39</v>
      </c>
      <c r="M5820" s="11" t="s">
        <v>40</v>
      </c>
      <c r="N5820" s="11" t="s">
        <v>28</v>
      </c>
      <c r="O5820" s="11" t="s">
        <v>29</v>
      </c>
      <c r="P5820" s="11"/>
      <c r="Q5820" s="16" t="s">
        <v>25498</v>
      </c>
      <c r="R5820" s="11" t="s">
        <v>42</v>
      </c>
      <c r="S5820" s="11" t="s">
        <v>25499</v>
      </c>
      <c r="T5820" s="11" t="s">
        <v>25500</v>
      </c>
    </row>
    <row x14ac:dyDescent="0.25" r="5821" customHeight="1" ht="19.5">
      <c r="A5821" s="10">
        <v>45212</v>
      </c>
      <c r="B5821" s="11" t="s">
        <v>25501</v>
      </c>
      <c r="C5821" s="11" t="s">
        <v>5977</v>
      </c>
      <c r="D5821" s="11"/>
      <c r="E5821" s="13">
        <v>13032729160</v>
      </c>
      <c r="F5821" s="11" t="s">
        <v>25502</v>
      </c>
      <c r="G5821" s="11" t="s">
        <v>216</v>
      </c>
      <c r="H5821" s="11" t="s">
        <v>98</v>
      </c>
      <c r="I5821" s="13" t="s">
        <v>211</v>
      </c>
      <c r="J5821" s="11" t="s">
        <v>24</v>
      </c>
      <c r="K5821" s="11" t="s">
        <v>25</v>
      </c>
      <c r="L5821" s="11" t="s">
        <v>39</v>
      </c>
      <c r="M5821" s="11" t="s">
        <v>27</v>
      </c>
      <c r="N5821" s="11" t="s">
        <v>28</v>
      </c>
      <c r="O5821" s="11" t="s">
        <v>29</v>
      </c>
      <c r="P5821" s="11"/>
      <c r="Q5821" s="16" t="s">
        <v>25503</v>
      </c>
      <c r="R5821" s="11" t="s">
        <v>42</v>
      </c>
      <c r="S5821" s="11" t="s">
        <v>25504</v>
      </c>
      <c r="T5821" s="11" t="s">
        <v>25505</v>
      </c>
    </row>
    <row x14ac:dyDescent="0.25" r="5822" customHeight="1" ht="19.5">
      <c r="A5822" s="10">
        <v>45212</v>
      </c>
      <c r="B5822" s="11" t="s">
        <v>25506</v>
      </c>
      <c r="C5822" s="11" t="s">
        <v>12652</v>
      </c>
      <c r="D5822" s="11"/>
      <c r="E5822" s="13">
        <v>18608605071</v>
      </c>
      <c r="F5822" s="11" t="s">
        <v>25507</v>
      </c>
      <c r="G5822" s="11" t="s">
        <v>115</v>
      </c>
      <c r="H5822" s="11" t="s">
        <v>141</v>
      </c>
      <c r="I5822" s="13" t="s">
        <v>486</v>
      </c>
      <c r="J5822" s="11" t="s">
        <v>24</v>
      </c>
      <c r="K5822" s="11" t="s">
        <v>25</v>
      </c>
      <c r="L5822" s="11" t="s">
        <v>39</v>
      </c>
      <c r="M5822" s="11" t="s">
        <v>27</v>
      </c>
      <c r="N5822" s="11" t="s">
        <v>28</v>
      </c>
      <c r="O5822" s="11" t="s">
        <v>29</v>
      </c>
      <c r="P5822" s="11"/>
      <c r="Q5822" s="16" t="s">
        <v>25508</v>
      </c>
      <c r="R5822" s="11" t="s">
        <v>42</v>
      </c>
      <c r="S5822" s="11" t="s">
        <v>25509</v>
      </c>
      <c r="T5822" s="11" t="s">
        <v>25510</v>
      </c>
    </row>
    <row x14ac:dyDescent="0.25" r="5823" customHeight="1" ht="19.5">
      <c r="A5823" s="10">
        <v>45212</v>
      </c>
      <c r="B5823" s="11" t="s">
        <v>25511</v>
      </c>
      <c r="C5823" s="11" t="s">
        <v>25512</v>
      </c>
      <c r="D5823" s="11"/>
      <c r="E5823" s="13">
        <v>15871642782</v>
      </c>
      <c r="F5823" s="11" t="s">
        <v>25513</v>
      </c>
      <c r="G5823" s="11" t="s">
        <v>23</v>
      </c>
      <c r="H5823" s="11"/>
      <c r="I5823" s="13" t="s">
        <v>433</v>
      </c>
      <c r="J5823" s="11" t="s">
        <v>24</v>
      </c>
      <c r="K5823" s="11" t="s">
        <v>25</v>
      </c>
      <c r="L5823" s="11" t="s">
        <v>39</v>
      </c>
      <c r="M5823" s="11" t="s">
        <v>40</v>
      </c>
      <c r="N5823" s="11" t="s">
        <v>28</v>
      </c>
      <c r="O5823" s="11" t="s">
        <v>29</v>
      </c>
      <c r="P5823" s="11"/>
      <c r="Q5823" s="16" t="s">
        <v>25514</v>
      </c>
      <c r="R5823" s="11" t="s">
        <v>42</v>
      </c>
      <c r="S5823" s="11" t="s">
        <v>25515</v>
      </c>
      <c r="T5823" s="11" t="s">
        <v>25516</v>
      </c>
    </row>
    <row x14ac:dyDescent="0.25" r="5824" customHeight="1" ht="19.5">
      <c r="A5824" s="10">
        <v>45212</v>
      </c>
      <c r="B5824" s="11" t="s">
        <v>25517</v>
      </c>
      <c r="C5824" s="11" t="s">
        <v>12652</v>
      </c>
      <c r="D5824" s="11"/>
      <c r="E5824" s="13">
        <v>18671777587</v>
      </c>
      <c r="F5824" s="11" t="s">
        <v>25518</v>
      </c>
      <c r="G5824" s="11" t="s">
        <v>74</v>
      </c>
      <c r="H5824" s="11" t="s">
        <v>121</v>
      </c>
      <c r="I5824" s="13" t="s">
        <v>211</v>
      </c>
      <c r="J5824" s="11" t="s">
        <v>24</v>
      </c>
      <c r="K5824" s="11" t="s">
        <v>25</v>
      </c>
      <c r="L5824" s="11" t="s">
        <v>39</v>
      </c>
      <c r="M5824" s="11" t="s">
        <v>40</v>
      </c>
      <c r="N5824" s="11" t="s">
        <v>28</v>
      </c>
      <c r="O5824" s="11" t="s">
        <v>29</v>
      </c>
      <c r="P5824" s="11"/>
      <c r="Q5824" s="16" t="s">
        <v>25519</v>
      </c>
      <c r="R5824" s="11" t="s">
        <v>42</v>
      </c>
      <c r="S5824" s="11" t="s">
        <v>25520</v>
      </c>
      <c r="T5824" s="11" t="s">
        <v>25521</v>
      </c>
    </row>
    <row x14ac:dyDescent="0.25" r="5825" customHeight="1" ht="19.5">
      <c r="A5825" s="10">
        <v>45212</v>
      </c>
      <c r="B5825" s="11" t="s">
        <v>25522</v>
      </c>
      <c r="C5825" s="11" t="s">
        <v>691</v>
      </c>
      <c r="D5825" s="11"/>
      <c r="E5825" s="13">
        <v>19371320609</v>
      </c>
      <c r="F5825" s="11" t="s">
        <v>25523</v>
      </c>
      <c r="G5825" s="11" t="s">
        <v>23</v>
      </c>
      <c r="H5825" s="11" t="s">
        <v>98</v>
      </c>
      <c r="I5825" s="13">
        <v>10015</v>
      </c>
      <c r="J5825" s="11" t="s">
        <v>24</v>
      </c>
      <c r="K5825" s="11" t="s">
        <v>69</v>
      </c>
      <c r="L5825" s="11" t="s">
        <v>26</v>
      </c>
      <c r="M5825" s="11" t="s">
        <v>27</v>
      </c>
      <c r="N5825" s="11" t="s">
        <v>28</v>
      </c>
      <c r="O5825" s="11" t="s">
        <v>29</v>
      </c>
      <c r="P5825" s="11"/>
      <c r="Q5825" s="16" t="s">
        <v>25524</v>
      </c>
      <c r="R5825" s="11" t="s">
        <v>31</v>
      </c>
      <c r="S5825" s="11" t="s">
        <v>25525</v>
      </c>
      <c r="T5825" s="11"/>
    </row>
    <row x14ac:dyDescent="0.25" r="5826" customHeight="1" ht="19.5">
      <c r="A5826" s="10">
        <v>45212</v>
      </c>
      <c r="B5826" s="11" t="s">
        <v>25526</v>
      </c>
      <c r="C5826" s="11" t="s">
        <v>5684</v>
      </c>
      <c r="D5826" s="11"/>
      <c r="E5826" s="13">
        <v>15571754114</v>
      </c>
      <c r="F5826" s="11" t="s">
        <v>25527</v>
      </c>
      <c r="G5826" s="11" t="s">
        <v>48</v>
      </c>
      <c r="H5826" s="11"/>
      <c r="I5826" s="13" t="s">
        <v>8227</v>
      </c>
      <c r="J5826" s="11" t="s">
        <v>24</v>
      </c>
      <c r="K5826" s="11" t="s">
        <v>25</v>
      </c>
      <c r="L5826" s="11" t="s">
        <v>39</v>
      </c>
      <c r="M5826" s="11" t="s">
        <v>27</v>
      </c>
      <c r="N5826" s="11" t="s">
        <v>183</v>
      </c>
      <c r="O5826" s="11" t="s">
        <v>29</v>
      </c>
      <c r="P5826" s="11"/>
      <c r="Q5826" s="16"/>
      <c r="R5826" s="11" t="s">
        <v>8227</v>
      </c>
      <c r="S5826" s="11" t="s">
        <v>25528</v>
      </c>
      <c r="T5826" s="11"/>
    </row>
    <row x14ac:dyDescent="0.25" r="5827" customHeight="1" ht="19.5">
      <c r="A5827" s="10">
        <v>45212</v>
      </c>
      <c r="B5827" s="11" t="s">
        <v>25529</v>
      </c>
      <c r="C5827" s="11" t="s">
        <v>5684</v>
      </c>
      <c r="D5827" s="11"/>
      <c r="E5827" s="13">
        <v>13114451460</v>
      </c>
      <c r="F5827" s="11" t="s">
        <v>23883</v>
      </c>
      <c r="G5827" s="11" t="s">
        <v>56</v>
      </c>
      <c r="H5827" s="11" t="s">
        <v>98</v>
      </c>
      <c r="I5827" s="13" t="s">
        <v>241</v>
      </c>
      <c r="J5827" s="11" t="s">
        <v>24</v>
      </c>
      <c r="K5827" s="11" t="s">
        <v>25</v>
      </c>
      <c r="L5827" s="11" t="s">
        <v>39</v>
      </c>
      <c r="M5827" s="11" t="s">
        <v>40</v>
      </c>
      <c r="N5827" s="11" t="s">
        <v>183</v>
      </c>
      <c r="O5827" s="11" t="s">
        <v>29</v>
      </c>
      <c r="P5827" s="11"/>
      <c r="Q5827" s="16" t="s">
        <v>25530</v>
      </c>
      <c r="R5827" s="11" t="s">
        <v>42</v>
      </c>
      <c r="S5827" s="11" t="s">
        <v>25531</v>
      </c>
      <c r="T5827" s="11"/>
    </row>
    <row x14ac:dyDescent="0.25" r="5828" customHeight="1" ht="19.5">
      <c r="A5828" s="10">
        <v>45212</v>
      </c>
      <c r="B5828" s="11" t="s">
        <v>25532</v>
      </c>
      <c r="C5828" s="11" t="s">
        <v>5684</v>
      </c>
      <c r="D5828" s="11"/>
      <c r="E5828" s="13">
        <v>13032728508</v>
      </c>
      <c r="F5828" s="11" t="s">
        <v>25533</v>
      </c>
      <c r="G5828" s="11" t="s">
        <v>74</v>
      </c>
      <c r="H5828" s="11"/>
      <c r="I5828" s="13" t="s">
        <v>182</v>
      </c>
      <c r="J5828" s="11" t="s">
        <v>24</v>
      </c>
      <c r="K5828" s="11" t="s">
        <v>25</v>
      </c>
      <c r="L5828" s="11" t="s">
        <v>39</v>
      </c>
      <c r="M5828" s="11" t="s">
        <v>40</v>
      </c>
      <c r="N5828" s="11" t="s">
        <v>183</v>
      </c>
      <c r="O5828" s="11" t="s">
        <v>29</v>
      </c>
      <c r="P5828" s="11"/>
      <c r="Q5828" s="16" t="s">
        <v>25534</v>
      </c>
      <c r="R5828" s="11" t="s">
        <v>42</v>
      </c>
      <c r="S5828" s="11" t="s">
        <v>25535</v>
      </c>
      <c r="T5828" s="11"/>
    </row>
    <row x14ac:dyDescent="0.25" r="5829" customHeight="1" ht="19.5">
      <c r="A5829" s="10">
        <v>45212</v>
      </c>
      <c r="B5829" s="11" t="s">
        <v>25536</v>
      </c>
      <c r="C5829" s="11" t="s">
        <v>5684</v>
      </c>
      <c r="D5829" s="11"/>
      <c r="E5829" s="13">
        <v>18608609945</v>
      </c>
      <c r="F5829" s="11" t="s">
        <v>25537</v>
      </c>
      <c r="G5829" s="11" t="s">
        <v>115</v>
      </c>
      <c r="H5829" s="11" t="s">
        <v>98</v>
      </c>
      <c r="I5829" s="13" t="s">
        <v>415</v>
      </c>
      <c r="J5829" s="11" t="s">
        <v>24</v>
      </c>
      <c r="K5829" s="11" t="s">
        <v>25</v>
      </c>
      <c r="L5829" s="11" t="s">
        <v>39</v>
      </c>
      <c r="M5829" s="11" t="s">
        <v>27</v>
      </c>
      <c r="N5829" s="11" t="s">
        <v>183</v>
      </c>
      <c r="O5829" s="11" t="s">
        <v>29</v>
      </c>
      <c r="P5829" s="11"/>
      <c r="Q5829" s="16" t="s">
        <v>25538</v>
      </c>
      <c r="R5829" s="11" t="s">
        <v>42</v>
      </c>
      <c r="S5829" s="11" t="s">
        <v>25539</v>
      </c>
      <c r="T5829" s="11"/>
    </row>
    <row x14ac:dyDescent="0.25" r="5830" customHeight="1" ht="19.5">
      <c r="A5830" s="10">
        <v>45212</v>
      </c>
      <c r="B5830" s="11" t="s">
        <v>25540</v>
      </c>
      <c r="C5830" s="11" t="s">
        <v>5684</v>
      </c>
      <c r="D5830" s="11"/>
      <c r="E5830" s="13">
        <v>13177076990</v>
      </c>
      <c r="F5830" s="11" t="s">
        <v>25541</v>
      </c>
      <c r="G5830" s="11" t="s">
        <v>171</v>
      </c>
      <c r="H5830" s="11"/>
      <c r="I5830" s="13" t="s">
        <v>328</v>
      </c>
      <c r="J5830" s="11" t="s">
        <v>24</v>
      </c>
      <c r="K5830" s="11" t="s">
        <v>69</v>
      </c>
      <c r="L5830" s="11" t="s">
        <v>39</v>
      </c>
      <c r="M5830" s="11" t="s">
        <v>40</v>
      </c>
      <c r="N5830" s="11" t="s">
        <v>183</v>
      </c>
      <c r="O5830" s="11" t="s">
        <v>29</v>
      </c>
      <c r="P5830" s="11"/>
      <c r="Q5830" s="16" t="s">
        <v>25542</v>
      </c>
      <c r="R5830" s="11" t="s">
        <v>42</v>
      </c>
      <c r="S5830" s="11" t="s">
        <v>25543</v>
      </c>
      <c r="T5830" s="11"/>
    </row>
    <row x14ac:dyDescent="0.25" r="5831" customHeight="1" ht="19.5">
      <c r="A5831" s="10">
        <v>45212</v>
      </c>
      <c r="B5831" s="11" t="s">
        <v>25544</v>
      </c>
      <c r="C5831" s="11" t="s">
        <v>5684</v>
      </c>
      <c r="D5831" s="11"/>
      <c r="E5831" s="13">
        <v>15572780323</v>
      </c>
      <c r="F5831" s="11" t="s">
        <v>25545</v>
      </c>
      <c r="G5831" s="11" t="s">
        <v>62</v>
      </c>
      <c r="H5831" s="11"/>
      <c r="I5831" s="13" t="s">
        <v>104</v>
      </c>
      <c r="J5831" s="11" t="s">
        <v>24</v>
      </c>
      <c r="K5831" s="11" t="s">
        <v>69</v>
      </c>
      <c r="L5831" s="11" t="s">
        <v>39</v>
      </c>
      <c r="M5831" s="11" t="s">
        <v>40</v>
      </c>
      <c r="N5831" s="11" t="s">
        <v>183</v>
      </c>
      <c r="O5831" s="11" t="s">
        <v>29</v>
      </c>
      <c r="P5831" s="11"/>
      <c r="Q5831" s="16" t="s">
        <v>25546</v>
      </c>
      <c r="R5831" s="11" t="s">
        <v>42</v>
      </c>
      <c r="S5831" s="11" t="s">
        <v>25547</v>
      </c>
      <c r="T5831" s="11"/>
    </row>
    <row x14ac:dyDescent="0.25" r="5832" customHeight="1" ht="19.5">
      <c r="A5832" s="10">
        <v>45212</v>
      </c>
      <c r="B5832" s="11" t="s">
        <v>25548</v>
      </c>
      <c r="C5832" s="11" t="s">
        <v>5684</v>
      </c>
      <c r="D5832" s="11"/>
      <c r="E5832" s="13">
        <v>15549354185</v>
      </c>
      <c r="F5832" s="11" t="s">
        <v>25549</v>
      </c>
      <c r="G5832" s="11" t="s">
        <v>37</v>
      </c>
      <c r="H5832" s="11"/>
      <c r="I5832" s="13" t="s">
        <v>87</v>
      </c>
      <c r="J5832" s="11" t="s">
        <v>24</v>
      </c>
      <c r="K5832" s="11" t="s">
        <v>25</v>
      </c>
      <c r="L5832" s="11" t="s">
        <v>39</v>
      </c>
      <c r="M5832" s="11" t="s">
        <v>27</v>
      </c>
      <c r="N5832" s="11" t="s">
        <v>183</v>
      </c>
      <c r="O5832" s="11" t="s">
        <v>29</v>
      </c>
      <c r="P5832" s="11"/>
      <c r="Q5832" s="16" t="s">
        <v>25550</v>
      </c>
      <c r="R5832" s="11" t="s">
        <v>42</v>
      </c>
      <c r="S5832" s="11" t="s">
        <v>25551</v>
      </c>
      <c r="T5832" s="11"/>
    </row>
    <row x14ac:dyDescent="0.25" r="5833" customHeight="1" ht="19.5">
      <c r="A5833" s="10">
        <v>45212</v>
      </c>
      <c r="B5833" s="11" t="s">
        <v>25552</v>
      </c>
      <c r="C5833" s="11" t="s">
        <v>5684</v>
      </c>
      <c r="D5833" s="11"/>
      <c r="E5833" s="13">
        <v>15507203269</v>
      </c>
      <c r="F5833" s="11" t="s">
        <v>25553</v>
      </c>
      <c r="G5833" s="11" t="s">
        <v>48</v>
      </c>
      <c r="H5833" s="11"/>
      <c r="I5833" s="13" t="s">
        <v>8227</v>
      </c>
      <c r="J5833" s="11" t="s">
        <v>24</v>
      </c>
      <c r="K5833" s="11" t="s">
        <v>25</v>
      </c>
      <c r="L5833" s="11" t="s">
        <v>39</v>
      </c>
      <c r="M5833" s="11" t="s">
        <v>27</v>
      </c>
      <c r="N5833" s="11" t="s">
        <v>183</v>
      </c>
      <c r="O5833" s="11" t="s">
        <v>29</v>
      </c>
      <c r="P5833" s="11"/>
      <c r="Q5833" s="16"/>
      <c r="R5833" s="11" t="s">
        <v>8227</v>
      </c>
      <c r="S5833" s="11" t="s">
        <v>25554</v>
      </c>
      <c r="T5833" s="11"/>
    </row>
    <row x14ac:dyDescent="0.25" r="5834" customHeight="1" ht="19.5">
      <c r="A5834" s="10">
        <v>45212</v>
      </c>
      <c r="B5834" s="11" t="s">
        <v>25555</v>
      </c>
      <c r="C5834" s="11" t="s">
        <v>5684</v>
      </c>
      <c r="D5834" s="11"/>
      <c r="E5834" s="13">
        <v>17671348213</v>
      </c>
      <c r="F5834" s="11" t="s">
        <v>25556</v>
      </c>
      <c r="G5834" s="11" t="s">
        <v>37</v>
      </c>
      <c r="H5834" s="11"/>
      <c r="I5834" s="13" t="s">
        <v>2649</v>
      </c>
      <c r="J5834" s="11" t="s">
        <v>24</v>
      </c>
      <c r="K5834" s="11" t="s">
        <v>25</v>
      </c>
      <c r="L5834" s="11" t="s">
        <v>39</v>
      </c>
      <c r="M5834" s="11" t="s">
        <v>27</v>
      </c>
      <c r="N5834" s="11" t="s">
        <v>183</v>
      </c>
      <c r="O5834" s="11" t="s">
        <v>29</v>
      </c>
      <c r="P5834" s="11"/>
      <c r="Q5834" s="16" t="s">
        <v>25557</v>
      </c>
      <c r="R5834" s="11" t="s">
        <v>42</v>
      </c>
      <c r="S5834" s="11" t="s">
        <v>25558</v>
      </c>
      <c r="T5834" s="11"/>
    </row>
    <row x14ac:dyDescent="0.25" r="5835" customHeight="1" ht="19.5">
      <c r="A5835" s="10">
        <v>45212</v>
      </c>
      <c r="B5835" s="11" t="s">
        <v>25559</v>
      </c>
      <c r="C5835" s="11" t="s">
        <v>5684</v>
      </c>
      <c r="D5835" s="11"/>
      <c r="E5835" s="13">
        <v>13032737042</v>
      </c>
      <c r="F5835" s="11" t="s">
        <v>2648</v>
      </c>
      <c r="G5835" s="11" t="s">
        <v>56</v>
      </c>
      <c r="H5835" s="11"/>
      <c r="I5835" s="13" t="s">
        <v>1914</v>
      </c>
      <c r="J5835" s="11" t="s">
        <v>24</v>
      </c>
      <c r="K5835" s="11" t="s">
        <v>25</v>
      </c>
      <c r="L5835" s="11" t="s">
        <v>39</v>
      </c>
      <c r="M5835" s="11" t="s">
        <v>40</v>
      </c>
      <c r="N5835" s="11" t="s">
        <v>183</v>
      </c>
      <c r="O5835" s="11" t="s">
        <v>29</v>
      </c>
      <c r="P5835" s="11"/>
      <c r="Q5835" s="16" t="s">
        <v>25560</v>
      </c>
      <c r="R5835" s="11" t="s">
        <v>42</v>
      </c>
      <c r="S5835" s="11" t="s">
        <v>25561</v>
      </c>
      <c r="T5835" s="11"/>
    </row>
    <row x14ac:dyDescent="0.25" r="5836" customHeight="1" ht="19.5">
      <c r="A5836" s="10">
        <v>45212</v>
      </c>
      <c r="B5836" s="11" t="s">
        <v>25562</v>
      </c>
      <c r="C5836" s="11" t="s">
        <v>5684</v>
      </c>
      <c r="D5836" s="11"/>
      <c r="E5836" s="13">
        <v>15671060612</v>
      </c>
      <c r="F5836" s="11" t="s">
        <v>25563</v>
      </c>
      <c r="G5836" s="11" t="s">
        <v>115</v>
      </c>
      <c r="H5836" s="11"/>
      <c r="I5836" s="13" t="s">
        <v>749</v>
      </c>
      <c r="J5836" s="11" t="s">
        <v>24</v>
      </c>
      <c r="K5836" s="11" t="s">
        <v>25</v>
      </c>
      <c r="L5836" s="11" t="s">
        <v>39</v>
      </c>
      <c r="M5836" s="11" t="s">
        <v>27</v>
      </c>
      <c r="N5836" s="11" t="s">
        <v>183</v>
      </c>
      <c r="O5836" s="11" t="s">
        <v>29</v>
      </c>
      <c r="P5836" s="11"/>
      <c r="Q5836" s="16" t="s">
        <v>25564</v>
      </c>
      <c r="R5836" s="11" t="s">
        <v>42</v>
      </c>
      <c r="S5836" s="11" t="s">
        <v>25565</v>
      </c>
      <c r="T5836" s="11"/>
    </row>
    <row x14ac:dyDescent="0.25" r="5837" customHeight="1" ht="19.5">
      <c r="A5837" s="10">
        <v>45212</v>
      </c>
      <c r="B5837" s="11" t="s">
        <v>25566</v>
      </c>
      <c r="C5837" s="11" t="s">
        <v>5684</v>
      </c>
      <c r="D5837" s="11"/>
      <c r="E5837" s="13">
        <v>15629360228</v>
      </c>
      <c r="F5837" s="11" t="s">
        <v>25567</v>
      </c>
      <c r="G5837" s="11" t="s">
        <v>74</v>
      </c>
      <c r="H5837" s="11"/>
      <c r="I5837" s="13" t="s">
        <v>226</v>
      </c>
      <c r="J5837" s="11" t="s">
        <v>24</v>
      </c>
      <c r="K5837" s="11" t="s">
        <v>25</v>
      </c>
      <c r="L5837" s="11" t="s">
        <v>39</v>
      </c>
      <c r="M5837" s="11" t="s">
        <v>27</v>
      </c>
      <c r="N5837" s="11" t="s">
        <v>183</v>
      </c>
      <c r="O5837" s="11" t="s">
        <v>29</v>
      </c>
      <c r="P5837" s="11"/>
      <c r="Q5837" s="16" t="s">
        <v>25568</v>
      </c>
      <c r="R5837" s="11" t="s">
        <v>42</v>
      </c>
      <c r="S5837" s="11" t="s">
        <v>25569</v>
      </c>
      <c r="T5837" s="11"/>
    </row>
    <row x14ac:dyDescent="0.25" r="5838" customHeight="1" ht="19.5">
      <c r="A5838" s="10">
        <v>45212</v>
      </c>
      <c r="B5838" s="11" t="s">
        <v>25570</v>
      </c>
      <c r="C5838" s="11" t="s">
        <v>5684</v>
      </c>
      <c r="D5838" s="11"/>
      <c r="E5838" s="13">
        <v>15671059828</v>
      </c>
      <c r="F5838" s="11" t="s">
        <v>25571</v>
      </c>
      <c r="G5838" s="11" t="s">
        <v>23</v>
      </c>
      <c r="H5838" s="11"/>
      <c r="I5838" s="13" t="s">
        <v>75</v>
      </c>
      <c r="J5838" s="11" t="s">
        <v>24</v>
      </c>
      <c r="K5838" s="11" t="s">
        <v>25</v>
      </c>
      <c r="L5838" s="11" t="s">
        <v>39</v>
      </c>
      <c r="M5838" s="11" t="s">
        <v>27</v>
      </c>
      <c r="N5838" s="11" t="s">
        <v>183</v>
      </c>
      <c r="O5838" s="11" t="s">
        <v>29</v>
      </c>
      <c r="P5838" s="11"/>
      <c r="Q5838" s="16" t="s">
        <v>25572</v>
      </c>
      <c r="R5838" s="11" t="s">
        <v>42</v>
      </c>
      <c r="S5838" s="11" t="s">
        <v>25573</v>
      </c>
      <c r="T5838" s="11"/>
    </row>
    <row x14ac:dyDescent="0.25" r="5839" customHeight="1" ht="19.5">
      <c r="A5839" s="10">
        <v>45212</v>
      </c>
      <c r="B5839" s="11" t="s">
        <v>25574</v>
      </c>
      <c r="C5839" s="11" t="s">
        <v>5684</v>
      </c>
      <c r="D5839" s="11"/>
      <c r="E5839" s="13">
        <v>17507207989</v>
      </c>
      <c r="F5839" s="11" t="s">
        <v>25575</v>
      </c>
      <c r="G5839" s="11" t="s">
        <v>37</v>
      </c>
      <c r="H5839" s="11"/>
      <c r="I5839" s="13" t="s">
        <v>796</v>
      </c>
      <c r="J5839" s="11" t="s">
        <v>24</v>
      </c>
      <c r="K5839" s="11" t="s">
        <v>25</v>
      </c>
      <c r="L5839" s="11" t="s">
        <v>39</v>
      </c>
      <c r="M5839" s="11" t="s">
        <v>27</v>
      </c>
      <c r="N5839" s="11" t="s">
        <v>183</v>
      </c>
      <c r="O5839" s="11" t="s">
        <v>29</v>
      </c>
      <c r="P5839" s="11"/>
      <c r="Q5839" s="16" t="s">
        <v>25576</v>
      </c>
      <c r="R5839" s="11" t="s">
        <v>42</v>
      </c>
      <c r="S5839" s="11" t="s">
        <v>25577</v>
      </c>
      <c r="T5839" s="11"/>
    </row>
    <row x14ac:dyDescent="0.25" r="5840" customHeight="1" ht="19.5">
      <c r="A5840" s="10">
        <v>45212</v>
      </c>
      <c r="B5840" s="11" t="s">
        <v>25578</v>
      </c>
      <c r="C5840" s="11" t="s">
        <v>5684</v>
      </c>
      <c r="D5840" s="11"/>
      <c r="E5840" s="13">
        <v>13197329816</v>
      </c>
      <c r="F5840" s="11" t="s">
        <v>25579</v>
      </c>
      <c r="G5840" s="11" t="s">
        <v>48</v>
      </c>
      <c r="H5840" s="11"/>
      <c r="I5840" s="13" t="s">
        <v>99</v>
      </c>
      <c r="J5840" s="11" t="s">
        <v>24</v>
      </c>
      <c r="K5840" s="11" t="s">
        <v>25</v>
      </c>
      <c r="L5840" s="11" t="s">
        <v>39</v>
      </c>
      <c r="M5840" s="11" t="s">
        <v>27</v>
      </c>
      <c r="N5840" s="11" t="s">
        <v>183</v>
      </c>
      <c r="O5840" s="11" t="s">
        <v>29</v>
      </c>
      <c r="P5840" s="11"/>
      <c r="Q5840" s="16" t="s">
        <v>25580</v>
      </c>
      <c r="R5840" s="11" t="s">
        <v>42</v>
      </c>
      <c r="S5840" s="11" t="s">
        <v>25581</v>
      </c>
      <c r="T5840" s="11"/>
    </row>
    <row x14ac:dyDescent="0.25" r="5841" customHeight="1" ht="19.5">
      <c r="A5841" s="10">
        <v>45212</v>
      </c>
      <c r="B5841" s="11" t="s">
        <v>25582</v>
      </c>
      <c r="C5841" s="11" t="s">
        <v>5684</v>
      </c>
      <c r="D5841" s="11"/>
      <c r="E5841" s="13">
        <v>17671326201</v>
      </c>
      <c r="F5841" s="11" t="s">
        <v>25583</v>
      </c>
      <c r="G5841" s="11" t="s">
        <v>115</v>
      </c>
      <c r="H5841" s="11" t="s">
        <v>98</v>
      </c>
      <c r="I5841" s="13" t="s">
        <v>1914</v>
      </c>
      <c r="J5841" s="11" t="s">
        <v>24</v>
      </c>
      <c r="K5841" s="11" t="s">
        <v>25</v>
      </c>
      <c r="L5841" s="11" t="s">
        <v>39</v>
      </c>
      <c r="M5841" s="11" t="s">
        <v>27</v>
      </c>
      <c r="N5841" s="11" t="s">
        <v>183</v>
      </c>
      <c r="O5841" s="11" t="s">
        <v>29</v>
      </c>
      <c r="P5841" s="11"/>
      <c r="Q5841" s="16" t="s">
        <v>25584</v>
      </c>
      <c r="R5841" s="11" t="s">
        <v>42</v>
      </c>
      <c r="S5841" s="11" t="s">
        <v>20220</v>
      </c>
      <c r="T5841" s="11"/>
    </row>
    <row x14ac:dyDescent="0.25" r="5842" customHeight="1" ht="19.5">
      <c r="A5842" s="10">
        <v>45212</v>
      </c>
      <c r="B5842" s="11" t="s">
        <v>25585</v>
      </c>
      <c r="C5842" s="11" t="s">
        <v>5684</v>
      </c>
      <c r="D5842" s="11"/>
      <c r="E5842" s="13">
        <v>13217278781</v>
      </c>
      <c r="F5842" s="11" t="s">
        <v>22490</v>
      </c>
      <c r="G5842" s="11" t="s">
        <v>115</v>
      </c>
      <c r="H5842" s="11" t="s">
        <v>98</v>
      </c>
      <c r="I5842" s="13" t="s">
        <v>415</v>
      </c>
      <c r="J5842" s="11" t="s">
        <v>24</v>
      </c>
      <c r="K5842" s="11" t="s">
        <v>25</v>
      </c>
      <c r="L5842" s="11" t="s">
        <v>39</v>
      </c>
      <c r="M5842" s="11" t="s">
        <v>40</v>
      </c>
      <c r="N5842" s="11" t="s">
        <v>183</v>
      </c>
      <c r="O5842" s="11" t="s">
        <v>29</v>
      </c>
      <c r="P5842" s="11"/>
      <c r="Q5842" s="16" t="s">
        <v>25586</v>
      </c>
      <c r="R5842" s="11" t="s">
        <v>42</v>
      </c>
      <c r="S5842" s="11" t="s">
        <v>25587</v>
      </c>
      <c r="T5842" s="11"/>
    </row>
    <row x14ac:dyDescent="0.25" r="5843" customHeight="1" ht="19.5">
      <c r="A5843" s="10">
        <v>45212</v>
      </c>
      <c r="B5843" s="11" t="s">
        <v>25588</v>
      </c>
      <c r="C5843" s="11" t="s">
        <v>5684</v>
      </c>
      <c r="D5843" s="11"/>
      <c r="E5843" s="13">
        <v>13227296716</v>
      </c>
      <c r="F5843" s="11" t="s">
        <v>25589</v>
      </c>
      <c r="G5843" s="11" t="s">
        <v>74</v>
      </c>
      <c r="H5843" s="11"/>
      <c r="I5843" s="13" t="s">
        <v>259</v>
      </c>
      <c r="J5843" s="11" t="s">
        <v>24</v>
      </c>
      <c r="K5843" s="11" t="s">
        <v>25</v>
      </c>
      <c r="L5843" s="11" t="s">
        <v>39</v>
      </c>
      <c r="M5843" s="11" t="s">
        <v>40</v>
      </c>
      <c r="N5843" s="11" t="s">
        <v>183</v>
      </c>
      <c r="O5843" s="11" t="s">
        <v>29</v>
      </c>
      <c r="P5843" s="11"/>
      <c r="Q5843" s="16" t="s">
        <v>25590</v>
      </c>
      <c r="R5843" s="11" t="s">
        <v>42</v>
      </c>
      <c r="S5843" s="11" t="s">
        <v>25591</v>
      </c>
      <c r="T5843" s="11" t="s">
        <v>25592</v>
      </c>
    </row>
    <row x14ac:dyDescent="0.25" r="5844" customHeight="1" ht="19.5">
      <c r="A5844" s="10">
        <v>45212</v>
      </c>
      <c r="B5844" s="11" t="s">
        <v>25593</v>
      </c>
      <c r="C5844" s="11" t="s">
        <v>5684</v>
      </c>
      <c r="D5844" s="11"/>
      <c r="E5844" s="13">
        <v>18671746388</v>
      </c>
      <c r="F5844" s="11" t="s">
        <v>25594</v>
      </c>
      <c r="G5844" s="11" t="s">
        <v>62</v>
      </c>
      <c r="H5844" s="11"/>
      <c r="I5844" s="13" t="s">
        <v>486</v>
      </c>
      <c r="J5844" s="11" t="s">
        <v>24</v>
      </c>
      <c r="K5844" s="11" t="s">
        <v>25</v>
      </c>
      <c r="L5844" s="11" t="s">
        <v>39</v>
      </c>
      <c r="M5844" s="11" t="s">
        <v>40</v>
      </c>
      <c r="N5844" s="11" t="s">
        <v>183</v>
      </c>
      <c r="O5844" s="11" t="s">
        <v>29</v>
      </c>
      <c r="P5844" s="11"/>
      <c r="Q5844" s="16" t="s">
        <v>25595</v>
      </c>
      <c r="R5844" s="11" t="s">
        <v>42</v>
      </c>
      <c r="S5844" s="11" t="s">
        <v>25596</v>
      </c>
      <c r="T5844" s="11" t="s">
        <v>25597</v>
      </c>
    </row>
    <row x14ac:dyDescent="0.25" r="5845" customHeight="1" ht="19.5">
      <c r="A5845" s="10">
        <v>45212</v>
      </c>
      <c r="B5845" s="11" t="s">
        <v>25598</v>
      </c>
      <c r="C5845" s="11" t="s">
        <v>8253</v>
      </c>
      <c r="D5845" s="11"/>
      <c r="E5845" s="13">
        <v>18872537875</v>
      </c>
      <c r="F5845" s="11" t="s">
        <v>20063</v>
      </c>
      <c r="G5845" s="11" t="s">
        <v>23</v>
      </c>
      <c r="H5845" s="11"/>
      <c r="I5845" s="13" t="s">
        <v>57</v>
      </c>
      <c r="J5845" s="11" t="s">
        <v>24</v>
      </c>
      <c r="K5845" s="11" t="s">
        <v>25</v>
      </c>
      <c r="L5845" s="11" t="s">
        <v>39</v>
      </c>
      <c r="M5845" s="11" t="s">
        <v>40</v>
      </c>
      <c r="N5845" s="11" t="s">
        <v>183</v>
      </c>
      <c r="O5845" s="11" t="s">
        <v>29</v>
      </c>
      <c r="P5845" s="11"/>
      <c r="Q5845" s="16" t="s">
        <v>25599</v>
      </c>
      <c r="R5845" s="11" t="s">
        <v>42</v>
      </c>
      <c r="S5845" s="11" t="s">
        <v>25600</v>
      </c>
      <c r="T5845" s="11" t="s">
        <v>25601</v>
      </c>
    </row>
    <row x14ac:dyDescent="0.25" r="5846" customHeight="1" ht="19.5">
      <c r="A5846" s="10">
        <v>45212</v>
      </c>
      <c r="B5846" s="11" t="s">
        <v>25602</v>
      </c>
      <c r="C5846" s="11" t="s">
        <v>5684</v>
      </c>
      <c r="D5846" s="11"/>
      <c r="E5846" s="13">
        <v>13227290113</v>
      </c>
      <c r="F5846" s="11" t="s">
        <v>25603</v>
      </c>
      <c r="G5846" s="11" t="s">
        <v>37</v>
      </c>
      <c r="H5846" s="11"/>
      <c r="I5846" s="13" t="s">
        <v>486</v>
      </c>
      <c r="J5846" s="11" t="s">
        <v>24</v>
      </c>
      <c r="K5846" s="11" t="s">
        <v>25</v>
      </c>
      <c r="L5846" s="11" t="s">
        <v>39</v>
      </c>
      <c r="M5846" s="11" t="s">
        <v>40</v>
      </c>
      <c r="N5846" s="11" t="s">
        <v>183</v>
      </c>
      <c r="O5846" s="11" t="s">
        <v>29</v>
      </c>
      <c r="P5846" s="11"/>
      <c r="Q5846" s="16" t="s">
        <v>25604</v>
      </c>
      <c r="R5846" s="11" t="s">
        <v>42</v>
      </c>
      <c r="S5846" s="11" t="s">
        <v>25605</v>
      </c>
      <c r="T5846" s="11" t="s">
        <v>25606</v>
      </c>
    </row>
    <row x14ac:dyDescent="0.25" r="5847" customHeight="1" ht="19.5">
      <c r="A5847" s="10">
        <v>45212</v>
      </c>
      <c r="B5847" s="11" t="s">
        <v>25607</v>
      </c>
      <c r="C5847" s="11" t="s">
        <v>5684</v>
      </c>
      <c r="D5847" s="11"/>
      <c r="E5847" s="13">
        <v>15549331897</v>
      </c>
      <c r="F5847" s="11" t="s">
        <v>25608</v>
      </c>
      <c r="G5847" s="11" t="s">
        <v>74</v>
      </c>
      <c r="H5847" s="11"/>
      <c r="I5847" s="13" t="s">
        <v>2649</v>
      </c>
      <c r="J5847" s="11" t="s">
        <v>24</v>
      </c>
      <c r="K5847" s="11" t="s">
        <v>25</v>
      </c>
      <c r="L5847" s="11" t="s">
        <v>39</v>
      </c>
      <c r="M5847" s="11" t="s">
        <v>27</v>
      </c>
      <c r="N5847" s="11" t="s">
        <v>183</v>
      </c>
      <c r="O5847" s="11" t="s">
        <v>29</v>
      </c>
      <c r="P5847" s="11"/>
      <c r="Q5847" s="16" t="s">
        <v>25609</v>
      </c>
      <c r="R5847" s="11" t="s">
        <v>42</v>
      </c>
      <c r="S5847" s="11" t="s">
        <v>25610</v>
      </c>
      <c r="T5847" s="11" t="s">
        <v>25611</v>
      </c>
    </row>
    <row x14ac:dyDescent="0.25" r="5848" customHeight="1" ht="19.5">
      <c r="A5848" s="10">
        <v>45212</v>
      </c>
      <c r="B5848" s="11" t="s">
        <v>25612</v>
      </c>
      <c r="C5848" s="11" t="s">
        <v>5684</v>
      </c>
      <c r="D5848" s="11"/>
      <c r="E5848" s="13">
        <v>13227268092</v>
      </c>
      <c r="F5848" s="11" t="s">
        <v>25613</v>
      </c>
      <c r="G5848" s="11" t="s">
        <v>23</v>
      </c>
      <c r="H5848" s="11" t="s">
        <v>98</v>
      </c>
      <c r="I5848" s="13" t="s">
        <v>352</v>
      </c>
      <c r="J5848" s="11" t="s">
        <v>24</v>
      </c>
      <c r="K5848" s="11" t="s">
        <v>25</v>
      </c>
      <c r="L5848" s="11" t="s">
        <v>39</v>
      </c>
      <c r="M5848" s="11" t="s">
        <v>40</v>
      </c>
      <c r="N5848" s="11" t="s">
        <v>183</v>
      </c>
      <c r="O5848" s="11" t="s">
        <v>29</v>
      </c>
      <c r="P5848" s="11"/>
      <c r="Q5848" s="16" t="s">
        <v>25614</v>
      </c>
      <c r="R5848" s="11" t="s">
        <v>42</v>
      </c>
      <c r="S5848" s="11" t="s">
        <v>25615</v>
      </c>
      <c r="T5848" s="11" t="s">
        <v>25616</v>
      </c>
    </row>
    <row x14ac:dyDescent="0.25" r="5849" customHeight="1" ht="19.5">
      <c r="A5849" s="10">
        <v>45212</v>
      </c>
      <c r="B5849" s="11" t="s">
        <v>25617</v>
      </c>
      <c r="C5849" s="11" t="s">
        <v>5684</v>
      </c>
      <c r="D5849" s="11"/>
      <c r="E5849" s="13">
        <v>18694086929</v>
      </c>
      <c r="F5849" s="11" t="s">
        <v>25618</v>
      </c>
      <c r="G5849" s="11" t="s">
        <v>37</v>
      </c>
      <c r="H5849" s="11"/>
      <c r="I5849" s="13" t="s">
        <v>850</v>
      </c>
      <c r="J5849" s="11" t="s">
        <v>24</v>
      </c>
      <c r="K5849" s="11" t="s">
        <v>25</v>
      </c>
      <c r="L5849" s="11" t="s">
        <v>39</v>
      </c>
      <c r="M5849" s="11" t="s">
        <v>40</v>
      </c>
      <c r="N5849" s="11" t="s">
        <v>183</v>
      </c>
      <c r="O5849" s="11" t="s">
        <v>29</v>
      </c>
      <c r="P5849" s="11"/>
      <c r="Q5849" s="16" t="s">
        <v>25213</v>
      </c>
      <c r="R5849" s="11" t="s">
        <v>42</v>
      </c>
      <c r="S5849" s="11" t="s">
        <v>25619</v>
      </c>
      <c r="T5849" s="11" t="s">
        <v>25620</v>
      </c>
    </row>
    <row x14ac:dyDescent="0.25" r="5850" customHeight="1" ht="19.5">
      <c r="A5850" s="10">
        <v>45212</v>
      </c>
      <c r="B5850" s="11" t="s">
        <v>25621</v>
      </c>
      <c r="C5850" s="11" t="s">
        <v>5684</v>
      </c>
      <c r="D5850" s="11"/>
      <c r="E5850" s="13">
        <v>15572718607</v>
      </c>
      <c r="F5850" s="11" t="s">
        <v>25622</v>
      </c>
      <c r="G5850" s="11" t="s">
        <v>115</v>
      </c>
      <c r="H5850" s="11"/>
      <c r="I5850" s="13" t="s">
        <v>93</v>
      </c>
      <c r="J5850" s="11" t="s">
        <v>24</v>
      </c>
      <c r="K5850" s="11" t="s">
        <v>25</v>
      </c>
      <c r="L5850" s="11" t="s">
        <v>39</v>
      </c>
      <c r="M5850" s="11" t="s">
        <v>27</v>
      </c>
      <c r="N5850" s="11" t="s">
        <v>183</v>
      </c>
      <c r="O5850" s="11" t="s">
        <v>29</v>
      </c>
      <c r="P5850" s="11"/>
      <c r="Q5850" s="16" t="s">
        <v>25623</v>
      </c>
      <c r="R5850" s="11" t="s">
        <v>42</v>
      </c>
      <c r="S5850" s="11" t="s">
        <v>25624</v>
      </c>
      <c r="T5850" s="11" t="s">
        <v>25625</v>
      </c>
    </row>
    <row x14ac:dyDescent="0.25" r="5851" customHeight="1" ht="19.5">
      <c r="A5851" s="10">
        <v>45212</v>
      </c>
      <c r="B5851" s="11" t="s">
        <v>25626</v>
      </c>
      <c r="C5851" s="11" t="s">
        <v>5684</v>
      </c>
      <c r="D5851" s="11"/>
      <c r="E5851" s="13">
        <v>15572767726</v>
      </c>
      <c r="F5851" s="11" t="s">
        <v>10245</v>
      </c>
      <c r="G5851" s="11" t="s">
        <v>62</v>
      </c>
      <c r="H5851" s="11"/>
      <c r="I5851" s="13" t="s">
        <v>272</v>
      </c>
      <c r="J5851" s="11" t="s">
        <v>24</v>
      </c>
      <c r="K5851" s="11" t="s">
        <v>25</v>
      </c>
      <c r="L5851" s="11" t="s">
        <v>39</v>
      </c>
      <c r="M5851" s="11" t="s">
        <v>40</v>
      </c>
      <c r="N5851" s="11" t="s">
        <v>183</v>
      </c>
      <c r="O5851" s="11" t="s">
        <v>29</v>
      </c>
      <c r="P5851" s="11"/>
      <c r="Q5851" s="16" t="s">
        <v>25627</v>
      </c>
      <c r="R5851" s="11" t="s">
        <v>42</v>
      </c>
      <c r="S5851" s="11" t="s">
        <v>25628</v>
      </c>
      <c r="T5851" s="11" t="s">
        <v>25629</v>
      </c>
    </row>
    <row x14ac:dyDescent="0.25" r="5852" customHeight="1" ht="19.5">
      <c r="A5852" s="10">
        <v>45212</v>
      </c>
      <c r="B5852" s="11" t="s">
        <v>25630</v>
      </c>
      <c r="C5852" s="11" t="s">
        <v>5684</v>
      </c>
      <c r="D5852" s="11"/>
      <c r="E5852" s="13">
        <v>18671448020</v>
      </c>
      <c r="F5852" s="11" t="s">
        <v>25631</v>
      </c>
      <c r="G5852" s="11" t="s">
        <v>62</v>
      </c>
      <c r="H5852" s="11"/>
      <c r="I5852" s="13" t="s">
        <v>142</v>
      </c>
      <c r="J5852" s="11" t="s">
        <v>24</v>
      </c>
      <c r="K5852" s="11" t="s">
        <v>25</v>
      </c>
      <c r="L5852" s="11" t="s">
        <v>39</v>
      </c>
      <c r="M5852" s="11" t="s">
        <v>40</v>
      </c>
      <c r="N5852" s="11" t="s">
        <v>183</v>
      </c>
      <c r="O5852" s="11" t="s">
        <v>29</v>
      </c>
      <c r="P5852" s="11"/>
      <c r="Q5852" s="16" t="s">
        <v>25632</v>
      </c>
      <c r="R5852" s="11" t="s">
        <v>42</v>
      </c>
      <c r="S5852" s="11" t="s">
        <v>25633</v>
      </c>
      <c r="T5852" s="11" t="s">
        <v>25634</v>
      </c>
    </row>
    <row x14ac:dyDescent="0.25" r="5853" customHeight="1" ht="19.5">
      <c r="A5853" s="10">
        <v>45212</v>
      </c>
      <c r="B5853" s="11" t="s">
        <v>25635</v>
      </c>
      <c r="C5853" s="11" t="s">
        <v>5684</v>
      </c>
      <c r="D5853" s="11"/>
      <c r="E5853" s="13">
        <v>16671707691</v>
      </c>
      <c r="F5853" s="11" t="s">
        <v>25636</v>
      </c>
      <c r="G5853" s="11" t="s">
        <v>74</v>
      </c>
      <c r="H5853" s="11"/>
      <c r="I5853" s="13" t="s">
        <v>254</v>
      </c>
      <c r="J5853" s="11" t="s">
        <v>24</v>
      </c>
      <c r="K5853" s="11" t="s">
        <v>25</v>
      </c>
      <c r="L5853" s="11" t="s">
        <v>39</v>
      </c>
      <c r="M5853" s="11" t="s">
        <v>40</v>
      </c>
      <c r="N5853" s="11" t="s">
        <v>183</v>
      </c>
      <c r="O5853" s="11" t="s">
        <v>29</v>
      </c>
      <c r="P5853" s="11"/>
      <c r="Q5853" s="16" t="s">
        <v>25637</v>
      </c>
      <c r="R5853" s="11" t="s">
        <v>42</v>
      </c>
      <c r="S5853" s="11" t="s">
        <v>25638</v>
      </c>
      <c r="T5853" s="11" t="s">
        <v>25639</v>
      </c>
    </row>
    <row x14ac:dyDescent="0.25" r="5854" customHeight="1" ht="19.5">
      <c r="A5854" s="10">
        <v>45212</v>
      </c>
      <c r="B5854" s="11" t="s">
        <v>25640</v>
      </c>
      <c r="C5854" s="11" t="s">
        <v>5684</v>
      </c>
      <c r="D5854" s="11"/>
      <c r="E5854" s="13">
        <v>18672090099</v>
      </c>
      <c r="F5854" s="11" t="s">
        <v>25641</v>
      </c>
      <c r="G5854" s="11" t="s">
        <v>2674</v>
      </c>
      <c r="H5854" s="11" t="s">
        <v>98</v>
      </c>
      <c r="I5854" s="13" t="s">
        <v>850</v>
      </c>
      <c r="J5854" s="11" t="s">
        <v>24</v>
      </c>
      <c r="K5854" s="11" t="s">
        <v>25</v>
      </c>
      <c r="L5854" s="11" t="s">
        <v>39</v>
      </c>
      <c r="M5854" s="11" t="s">
        <v>40</v>
      </c>
      <c r="N5854" s="11" t="s">
        <v>183</v>
      </c>
      <c r="O5854" s="11" t="s">
        <v>29</v>
      </c>
      <c r="P5854" s="11"/>
      <c r="Q5854" s="16" t="s">
        <v>25642</v>
      </c>
      <c r="R5854" s="11" t="s">
        <v>42</v>
      </c>
      <c r="S5854" s="11" t="s">
        <v>25643</v>
      </c>
      <c r="T5854" s="11" t="s">
        <v>25644</v>
      </c>
    </row>
    <row x14ac:dyDescent="0.25" r="5855" customHeight="1" ht="19.5">
      <c r="A5855" s="10">
        <v>45212</v>
      </c>
      <c r="B5855" s="11" t="s">
        <v>25645</v>
      </c>
      <c r="C5855" s="11" t="s">
        <v>5684</v>
      </c>
      <c r="D5855" s="11"/>
      <c r="E5855" s="13">
        <v>18571020199</v>
      </c>
      <c r="F5855" s="11" t="s">
        <v>25646</v>
      </c>
      <c r="G5855" s="11" t="s">
        <v>56</v>
      </c>
      <c r="H5855" s="11"/>
      <c r="I5855" s="13" t="s">
        <v>75</v>
      </c>
      <c r="J5855" s="11" t="s">
        <v>24</v>
      </c>
      <c r="K5855" s="11" t="s">
        <v>25</v>
      </c>
      <c r="L5855" s="11" t="s">
        <v>39</v>
      </c>
      <c r="M5855" s="11" t="s">
        <v>40</v>
      </c>
      <c r="N5855" s="11" t="s">
        <v>183</v>
      </c>
      <c r="O5855" s="11" t="s">
        <v>29</v>
      </c>
      <c r="P5855" s="11"/>
      <c r="Q5855" s="16" t="s">
        <v>25647</v>
      </c>
      <c r="R5855" s="11" t="s">
        <v>42</v>
      </c>
      <c r="S5855" s="11" t="s">
        <v>25648</v>
      </c>
      <c r="T5855" s="11" t="s">
        <v>25649</v>
      </c>
    </row>
    <row x14ac:dyDescent="0.25" r="5856" customHeight="1" ht="19.5">
      <c r="A5856" s="10">
        <v>45212</v>
      </c>
      <c r="B5856" s="11" t="s">
        <v>25650</v>
      </c>
      <c r="C5856" s="11" t="s">
        <v>5684</v>
      </c>
      <c r="D5856" s="11"/>
      <c r="E5856" s="13">
        <v>18671708016</v>
      </c>
      <c r="F5856" s="11" t="s">
        <v>25651</v>
      </c>
      <c r="G5856" s="11" t="s">
        <v>37</v>
      </c>
      <c r="H5856" s="11" t="s">
        <v>98</v>
      </c>
      <c r="I5856" s="13" t="s">
        <v>142</v>
      </c>
      <c r="J5856" s="11" t="s">
        <v>24</v>
      </c>
      <c r="K5856" s="11" t="s">
        <v>25</v>
      </c>
      <c r="L5856" s="11" t="s">
        <v>39</v>
      </c>
      <c r="M5856" s="11" t="s">
        <v>40</v>
      </c>
      <c r="N5856" s="11" t="s">
        <v>183</v>
      </c>
      <c r="O5856" s="11" t="s">
        <v>29</v>
      </c>
      <c r="P5856" s="11"/>
      <c r="Q5856" s="16" t="s">
        <v>25652</v>
      </c>
      <c r="R5856" s="11" t="s">
        <v>42</v>
      </c>
      <c r="S5856" s="11" t="s">
        <v>25653</v>
      </c>
      <c r="T5856" s="11" t="s">
        <v>25654</v>
      </c>
    </row>
    <row x14ac:dyDescent="0.25" r="5857" customHeight="1" ht="19.5">
      <c r="A5857" s="10">
        <v>45212</v>
      </c>
      <c r="B5857" s="11" t="s">
        <v>25655</v>
      </c>
      <c r="C5857" s="11" t="s">
        <v>5684</v>
      </c>
      <c r="D5857" s="11"/>
      <c r="E5857" s="13">
        <v>15572722218</v>
      </c>
      <c r="F5857" s="11" t="s">
        <v>25656</v>
      </c>
      <c r="G5857" s="11" t="s">
        <v>74</v>
      </c>
      <c r="H5857" s="11"/>
      <c r="I5857" s="13" t="s">
        <v>415</v>
      </c>
      <c r="J5857" s="11" t="s">
        <v>24</v>
      </c>
      <c r="K5857" s="11" t="s">
        <v>25</v>
      </c>
      <c r="L5857" s="11" t="s">
        <v>39</v>
      </c>
      <c r="M5857" s="11" t="s">
        <v>40</v>
      </c>
      <c r="N5857" s="11" t="s">
        <v>183</v>
      </c>
      <c r="O5857" s="11" t="s">
        <v>29</v>
      </c>
      <c r="P5857" s="11"/>
      <c r="Q5857" s="16" t="s">
        <v>25657</v>
      </c>
      <c r="R5857" s="11" t="s">
        <v>42</v>
      </c>
      <c r="S5857" s="11" t="s">
        <v>25658</v>
      </c>
      <c r="T5857" s="11" t="s">
        <v>25659</v>
      </c>
    </row>
    <row x14ac:dyDescent="0.25" r="5858" customHeight="1" ht="19.5">
      <c r="A5858" s="10">
        <v>45212</v>
      </c>
      <c r="B5858" s="11" t="s">
        <v>25660</v>
      </c>
      <c r="C5858" s="11" t="s">
        <v>5684</v>
      </c>
      <c r="D5858" s="11"/>
      <c r="E5858" s="13">
        <v>15629373666</v>
      </c>
      <c r="F5858" s="11" t="s">
        <v>25661</v>
      </c>
      <c r="G5858" s="11" t="s">
        <v>171</v>
      </c>
      <c r="H5858" s="11"/>
      <c r="I5858" s="13" t="s">
        <v>99</v>
      </c>
      <c r="J5858" s="11" t="s">
        <v>24</v>
      </c>
      <c r="K5858" s="11" t="s">
        <v>25</v>
      </c>
      <c r="L5858" s="11" t="s">
        <v>39</v>
      </c>
      <c r="M5858" s="11" t="s">
        <v>27</v>
      </c>
      <c r="N5858" s="11" t="s">
        <v>183</v>
      </c>
      <c r="O5858" s="11" t="s">
        <v>29</v>
      </c>
      <c r="P5858" s="11"/>
      <c r="Q5858" s="16" t="s">
        <v>25662</v>
      </c>
      <c r="R5858" s="11" t="s">
        <v>42</v>
      </c>
      <c r="S5858" s="11" t="s">
        <v>25663</v>
      </c>
      <c r="T5858" s="11" t="s">
        <v>25664</v>
      </c>
    </row>
    <row x14ac:dyDescent="0.25" r="5859" customHeight="1" ht="19.5">
      <c r="A5859" s="10">
        <v>45212</v>
      </c>
      <c r="B5859" s="11" t="s">
        <v>25665</v>
      </c>
      <c r="C5859" s="11" t="s">
        <v>660</v>
      </c>
      <c r="D5859" s="11"/>
      <c r="E5859" s="13">
        <v>13264913107</v>
      </c>
      <c r="F5859" s="11" t="s">
        <v>14762</v>
      </c>
      <c r="G5859" s="11" t="s">
        <v>216</v>
      </c>
      <c r="H5859" s="11"/>
      <c r="I5859" s="13" t="s">
        <v>290</v>
      </c>
      <c r="J5859" s="11" t="s">
        <v>24</v>
      </c>
      <c r="K5859" s="11" t="s">
        <v>25</v>
      </c>
      <c r="L5859" s="11" t="s">
        <v>39</v>
      </c>
      <c r="M5859" s="11" t="s">
        <v>40</v>
      </c>
      <c r="N5859" s="11" t="s">
        <v>624</v>
      </c>
      <c r="O5859" s="11" t="s">
        <v>29</v>
      </c>
      <c r="P5859" s="11"/>
      <c r="Q5859" s="16" t="s">
        <v>24571</v>
      </c>
      <c r="R5859" s="11" t="s">
        <v>42</v>
      </c>
      <c r="S5859" s="11" t="s">
        <v>25666</v>
      </c>
      <c r="T5859" s="11" t="s">
        <v>25667</v>
      </c>
    </row>
    <row x14ac:dyDescent="0.25" r="5860" customHeight="1" ht="19.5">
      <c r="A5860" s="10">
        <v>45212</v>
      </c>
      <c r="B5860" s="11" t="s">
        <v>25668</v>
      </c>
      <c r="C5860" s="11" t="s">
        <v>5684</v>
      </c>
      <c r="D5860" s="11"/>
      <c r="E5860" s="13">
        <v>17671926713</v>
      </c>
      <c r="F5860" s="11" t="s">
        <v>2480</v>
      </c>
      <c r="G5860" s="11" t="s">
        <v>56</v>
      </c>
      <c r="H5860" s="11"/>
      <c r="I5860" s="13" t="s">
        <v>131</v>
      </c>
      <c r="J5860" s="11" t="s">
        <v>24</v>
      </c>
      <c r="K5860" s="11" t="s">
        <v>69</v>
      </c>
      <c r="L5860" s="11" t="s">
        <v>39</v>
      </c>
      <c r="M5860" s="11" t="s">
        <v>675</v>
      </c>
      <c r="N5860" s="11" t="s">
        <v>183</v>
      </c>
      <c r="O5860" s="11" t="s">
        <v>29</v>
      </c>
      <c r="P5860" s="11"/>
      <c r="Q5860" s="16" t="s">
        <v>25669</v>
      </c>
      <c r="R5860" s="11" t="s">
        <v>42</v>
      </c>
      <c r="S5860" s="11" t="s">
        <v>25670</v>
      </c>
      <c r="T5860" s="11" t="s">
        <v>25671</v>
      </c>
    </row>
    <row x14ac:dyDescent="0.25" r="5861" customHeight="1" ht="19.5">
      <c r="A5861" s="10">
        <v>45212</v>
      </c>
      <c r="B5861" s="11" t="s">
        <v>25672</v>
      </c>
      <c r="C5861" s="11" t="s">
        <v>5675</v>
      </c>
      <c r="D5861" s="11"/>
      <c r="E5861" s="13">
        <v>16671003100</v>
      </c>
      <c r="F5861" s="11" t="s">
        <v>25673</v>
      </c>
      <c r="G5861" s="11" t="s">
        <v>37</v>
      </c>
      <c r="H5861" s="11"/>
      <c r="I5861" s="13">
        <v>10015</v>
      </c>
      <c r="J5861" s="11" t="s">
        <v>24</v>
      </c>
      <c r="K5861" s="11" t="s">
        <v>25</v>
      </c>
      <c r="L5861" s="11" t="s">
        <v>26</v>
      </c>
      <c r="M5861" s="11" t="s">
        <v>27</v>
      </c>
      <c r="N5861" s="11" t="s">
        <v>28</v>
      </c>
      <c r="O5861" s="11" t="s">
        <v>29</v>
      </c>
      <c r="P5861" s="11"/>
      <c r="Q5861" s="16" t="s">
        <v>25674</v>
      </c>
      <c r="R5861" s="11" t="s">
        <v>31</v>
      </c>
      <c r="S5861" s="11" t="s">
        <v>25675</v>
      </c>
      <c r="T5861" s="11" t="s">
        <v>25676</v>
      </c>
    </row>
    <row x14ac:dyDescent="0.25" r="5862" customHeight="1" ht="19.5">
      <c r="A5862" s="10">
        <v>45212</v>
      </c>
      <c r="B5862" s="11" t="s">
        <v>25677</v>
      </c>
      <c r="C5862" s="11" t="s">
        <v>3899</v>
      </c>
      <c r="D5862" s="11"/>
      <c r="E5862" s="13">
        <v>15672531676</v>
      </c>
      <c r="F5862" s="11" t="s">
        <v>7052</v>
      </c>
      <c r="G5862" s="11" t="s">
        <v>23</v>
      </c>
      <c r="H5862" s="11"/>
      <c r="I5862" s="13">
        <v>10015</v>
      </c>
      <c r="J5862" s="11" t="s">
        <v>24</v>
      </c>
      <c r="K5862" s="11" t="s">
        <v>69</v>
      </c>
      <c r="L5862" s="11" t="s">
        <v>26</v>
      </c>
      <c r="M5862" s="11" t="s">
        <v>27</v>
      </c>
      <c r="N5862" s="11" t="s">
        <v>28</v>
      </c>
      <c r="O5862" s="11" t="s">
        <v>29</v>
      </c>
      <c r="P5862" s="11"/>
      <c r="Q5862" s="16" t="s">
        <v>25678</v>
      </c>
      <c r="R5862" s="11" t="s">
        <v>31</v>
      </c>
      <c r="S5862" s="11" t="s">
        <v>25679</v>
      </c>
      <c r="T5862" s="11" t="s">
        <v>25680</v>
      </c>
    </row>
    <row x14ac:dyDescent="0.25" r="5863" customHeight="1" ht="19.5">
      <c r="A5863" s="10">
        <v>45212</v>
      </c>
      <c r="B5863" s="11" t="s">
        <v>25681</v>
      </c>
      <c r="C5863" s="11" t="s">
        <v>9471</v>
      </c>
      <c r="D5863" s="11"/>
      <c r="E5863" s="13">
        <v>15572718607</v>
      </c>
      <c r="F5863" s="11" t="s">
        <v>25622</v>
      </c>
      <c r="G5863" s="11" t="s">
        <v>115</v>
      </c>
      <c r="H5863" s="11"/>
      <c r="I5863" s="13">
        <v>10015</v>
      </c>
      <c r="J5863" s="11" t="s">
        <v>24</v>
      </c>
      <c r="K5863" s="11" t="s">
        <v>69</v>
      </c>
      <c r="L5863" s="11" t="s">
        <v>26</v>
      </c>
      <c r="M5863" s="11" t="s">
        <v>27</v>
      </c>
      <c r="N5863" s="11" t="s">
        <v>28</v>
      </c>
      <c r="O5863" s="11" t="s">
        <v>29</v>
      </c>
      <c r="P5863" s="11"/>
      <c r="Q5863" s="16" t="s">
        <v>25682</v>
      </c>
      <c r="R5863" s="11" t="s">
        <v>31</v>
      </c>
      <c r="S5863" s="11" t="s">
        <v>25683</v>
      </c>
      <c r="T5863" s="11" t="s">
        <v>25684</v>
      </c>
    </row>
    <row x14ac:dyDescent="0.25" r="5864" customHeight="1" ht="19.5">
      <c r="A5864" s="10">
        <v>45212</v>
      </c>
      <c r="B5864" s="11" t="s">
        <v>25685</v>
      </c>
      <c r="C5864" s="11" t="s">
        <v>691</v>
      </c>
      <c r="D5864" s="11"/>
      <c r="E5864" s="13">
        <v>15587921621</v>
      </c>
      <c r="F5864" s="11" t="s">
        <v>11051</v>
      </c>
      <c r="G5864" s="11" t="s">
        <v>115</v>
      </c>
      <c r="H5864" s="11"/>
      <c r="I5864" s="13" t="s">
        <v>57</v>
      </c>
      <c r="J5864" s="11" t="s">
        <v>24</v>
      </c>
      <c r="K5864" s="11" t="s">
        <v>25</v>
      </c>
      <c r="L5864" s="11" t="s">
        <v>39</v>
      </c>
      <c r="M5864" s="11" t="s">
        <v>27</v>
      </c>
      <c r="N5864" s="11" t="s">
        <v>28</v>
      </c>
      <c r="O5864" s="11" t="s">
        <v>29</v>
      </c>
      <c r="P5864" s="11"/>
      <c r="Q5864" s="16" t="s">
        <v>25686</v>
      </c>
      <c r="R5864" s="11" t="s">
        <v>42</v>
      </c>
      <c r="S5864" s="11" t="s">
        <v>25687</v>
      </c>
      <c r="T5864" s="11" t="s">
        <v>25688</v>
      </c>
    </row>
    <row x14ac:dyDescent="0.25" r="5865" customHeight="1" ht="19.5">
      <c r="A5865" s="10">
        <v>45212</v>
      </c>
      <c r="B5865" s="11" t="s">
        <v>25689</v>
      </c>
      <c r="C5865" s="11" t="s">
        <v>5816</v>
      </c>
      <c r="D5865" s="11"/>
      <c r="E5865" s="13">
        <v>15607207520</v>
      </c>
      <c r="F5865" s="11" t="s">
        <v>25690</v>
      </c>
      <c r="G5865" s="11" t="s">
        <v>74</v>
      </c>
      <c r="H5865" s="11"/>
      <c r="I5865" s="13" t="s">
        <v>486</v>
      </c>
      <c r="J5865" s="11" t="s">
        <v>24</v>
      </c>
      <c r="K5865" s="11" t="s">
        <v>25</v>
      </c>
      <c r="L5865" s="11" t="s">
        <v>39</v>
      </c>
      <c r="M5865" s="11" t="s">
        <v>40</v>
      </c>
      <c r="N5865" s="11" t="s">
        <v>28</v>
      </c>
      <c r="O5865" s="11" t="s">
        <v>29</v>
      </c>
      <c r="P5865" s="11" t="s">
        <v>5807</v>
      </c>
      <c r="Q5865" s="16" t="s">
        <v>25691</v>
      </c>
      <c r="R5865" s="11" t="s">
        <v>42</v>
      </c>
      <c r="S5865" s="11" t="s">
        <v>25692</v>
      </c>
      <c r="T5865" s="11"/>
    </row>
    <row x14ac:dyDescent="0.25" r="5866" customHeight="1" ht="19.5">
      <c r="A5866" s="10">
        <v>45212</v>
      </c>
      <c r="B5866" s="11" t="s">
        <v>25693</v>
      </c>
      <c r="C5866" s="11" t="s">
        <v>7266</v>
      </c>
      <c r="D5866" s="11"/>
      <c r="E5866" s="13">
        <v>13277397268</v>
      </c>
      <c r="F5866" s="11" t="s">
        <v>25694</v>
      </c>
      <c r="G5866" s="11" t="s">
        <v>216</v>
      </c>
      <c r="H5866" s="11"/>
      <c r="I5866" s="13" t="s">
        <v>182</v>
      </c>
      <c r="J5866" s="11" t="s">
        <v>24</v>
      </c>
      <c r="K5866" s="11" t="s">
        <v>25</v>
      </c>
      <c r="L5866" s="11" t="s">
        <v>39</v>
      </c>
      <c r="M5866" s="11" t="s">
        <v>40</v>
      </c>
      <c r="N5866" s="11" t="s">
        <v>28</v>
      </c>
      <c r="O5866" s="11" t="s">
        <v>29</v>
      </c>
      <c r="P5866" s="11" t="s">
        <v>5807</v>
      </c>
      <c r="Q5866" s="16" t="s">
        <v>25695</v>
      </c>
      <c r="R5866" s="11" t="s">
        <v>42</v>
      </c>
      <c r="S5866" s="11" t="s">
        <v>25696</v>
      </c>
      <c r="T5866" s="11"/>
    </row>
    <row x14ac:dyDescent="0.25" r="5867" customHeight="1" ht="19.5">
      <c r="A5867" s="10">
        <v>45212</v>
      </c>
      <c r="B5867" s="11" t="s">
        <v>25697</v>
      </c>
      <c r="C5867" s="11" t="s">
        <v>7266</v>
      </c>
      <c r="D5867" s="11"/>
      <c r="E5867" s="13">
        <v>15571751227</v>
      </c>
      <c r="F5867" s="11" t="s">
        <v>25698</v>
      </c>
      <c r="G5867" s="11" t="s">
        <v>74</v>
      </c>
      <c r="H5867" s="11"/>
      <c r="I5867" s="13">
        <v>10015</v>
      </c>
      <c r="J5867" s="11" t="s">
        <v>24</v>
      </c>
      <c r="K5867" s="11" t="s">
        <v>25</v>
      </c>
      <c r="L5867" s="11" t="s">
        <v>26</v>
      </c>
      <c r="M5867" s="11" t="s">
        <v>27</v>
      </c>
      <c r="N5867" s="11" t="s">
        <v>28</v>
      </c>
      <c r="O5867" s="11" t="s">
        <v>29</v>
      </c>
      <c r="P5867" s="11" t="s">
        <v>11166</v>
      </c>
      <c r="Q5867" s="16" t="s">
        <v>25699</v>
      </c>
      <c r="R5867" s="11" t="s">
        <v>31</v>
      </c>
      <c r="S5867" s="11" t="s">
        <v>25700</v>
      </c>
      <c r="T5867" s="11" t="s">
        <v>25701</v>
      </c>
    </row>
    <row x14ac:dyDescent="0.25" r="5868" customHeight="1" ht="19.5">
      <c r="A5868" s="10">
        <v>45212</v>
      </c>
      <c r="B5868" s="11" t="s">
        <v>25702</v>
      </c>
      <c r="C5868" s="11" t="s">
        <v>5816</v>
      </c>
      <c r="D5868" s="11"/>
      <c r="E5868" s="13">
        <v>15697273854</v>
      </c>
      <c r="F5868" s="11" t="s">
        <v>25703</v>
      </c>
      <c r="G5868" s="11" t="s">
        <v>74</v>
      </c>
      <c r="H5868" s="11"/>
      <c r="I5868" s="13" t="s">
        <v>272</v>
      </c>
      <c r="J5868" s="11" t="s">
        <v>24</v>
      </c>
      <c r="K5868" s="11" t="s">
        <v>25</v>
      </c>
      <c r="L5868" s="11" t="s">
        <v>39</v>
      </c>
      <c r="M5868" s="11" t="s">
        <v>40</v>
      </c>
      <c r="N5868" s="11" t="s">
        <v>28</v>
      </c>
      <c r="O5868" s="11" t="s">
        <v>29</v>
      </c>
      <c r="P5868" s="11" t="s">
        <v>5430</v>
      </c>
      <c r="Q5868" s="16" t="s">
        <v>25704</v>
      </c>
      <c r="R5868" s="11" t="s">
        <v>42</v>
      </c>
      <c r="S5868" s="11" t="s">
        <v>25705</v>
      </c>
      <c r="T5868" s="11" t="s">
        <v>20325</v>
      </c>
    </row>
    <row x14ac:dyDescent="0.25" r="5869" customHeight="1" ht="19.5">
      <c r="A5869" s="10">
        <v>45212</v>
      </c>
      <c r="B5869" s="11" t="s">
        <v>25706</v>
      </c>
      <c r="C5869" s="11" t="s">
        <v>9589</v>
      </c>
      <c r="D5869" s="11"/>
      <c r="E5869" s="13">
        <v>13177088834</v>
      </c>
      <c r="F5869" s="11" t="s">
        <v>25707</v>
      </c>
      <c r="G5869" s="11" t="s">
        <v>289</v>
      </c>
      <c r="H5869" s="11"/>
      <c r="I5869" s="13" t="s">
        <v>433</v>
      </c>
      <c r="J5869" s="11" t="s">
        <v>24</v>
      </c>
      <c r="K5869" s="11" t="s">
        <v>25</v>
      </c>
      <c r="L5869" s="11" t="s">
        <v>39</v>
      </c>
      <c r="M5869" s="11" t="s">
        <v>27</v>
      </c>
      <c r="N5869" s="11" t="s">
        <v>28</v>
      </c>
      <c r="O5869" s="11" t="s">
        <v>29</v>
      </c>
      <c r="P5869" s="11" t="s">
        <v>5807</v>
      </c>
      <c r="Q5869" s="16" t="s">
        <v>25708</v>
      </c>
      <c r="R5869" s="11" t="s">
        <v>42</v>
      </c>
      <c r="S5869" s="11" t="s">
        <v>25709</v>
      </c>
      <c r="T5869" s="11" t="s">
        <v>25710</v>
      </c>
    </row>
    <row x14ac:dyDescent="0.25" r="5870" customHeight="1" ht="19.5">
      <c r="A5870" s="10">
        <v>45212</v>
      </c>
      <c r="B5870" s="11" t="s">
        <v>25711</v>
      </c>
      <c r="C5870" s="11" t="s">
        <v>8336</v>
      </c>
      <c r="D5870" s="11"/>
      <c r="E5870" s="13">
        <v>18986813436</v>
      </c>
      <c r="F5870" s="11" t="s">
        <v>3490</v>
      </c>
      <c r="G5870" s="11" t="s">
        <v>74</v>
      </c>
      <c r="H5870" s="11"/>
      <c r="I5870" s="13" t="s">
        <v>433</v>
      </c>
      <c r="J5870" s="11" t="s">
        <v>24</v>
      </c>
      <c r="K5870" s="11" t="s">
        <v>25</v>
      </c>
      <c r="L5870" s="11" t="s">
        <v>39</v>
      </c>
      <c r="M5870" s="11" t="s">
        <v>40</v>
      </c>
      <c r="N5870" s="11" t="s">
        <v>28</v>
      </c>
      <c r="O5870" s="11" t="s">
        <v>29</v>
      </c>
      <c r="P5870" s="11" t="s">
        <v>18678</v>
      </c>
      <c r="Q5870" s="16" t="s">
        <v>25712</v>
      </c>
      <c r="R5870" s="11" t="s">
        <v>42</v>
      </c>
      <c r="S5870" s="11" t="s">
        <v>25713</v>
      </c>
      <c r="T5870" s="11" t="s">
        <v>7257</v>
      </c>
    </row>
    <row x14ac:dyDescent="0.25" r="5871" customHeight="1" ht="19.5">
      <c r="A5871" s="10">
        <v>45212</v>
      </c>
      <c r="B5871" s="11" t="s">
        <v>25714</v>
      </c>
      <c r="C5871" s="11" t="s">
        <v>5805</v>
      </c>
      <c r="D5871" s="11"/>
      <c r="E5871" s="13">
        <v>18524631222</v>
      </c>
      <c r="F5871" s="11" t="s">
        <v>25715</v>
      </c>
      <c r="G5871" s="11" t="s">
        <v>56</v>
      </c>
      <c r="H5871" s="11"/>
      <c r="I5871" s="13" t="s">
        <v>68</v>
      </c>
      <c r="J5871" s="11" t="s">
        <v>24</v>
      </c>
      <c r="K5871" s="11" t="s">
        <v>25</v>
      </c>
      <c r="L5871" s="11" t="s">
        <v>39</v>
      </c>
      <c r="M5871" s="11" t="s">
        <v>27</v>
      </c>
      <c r="N5871" s="11" t="s">
        <v>28</v>
      </c>
      <c r="O5871" s="11" t="s">
        <v>29</v>
      </c>
      <c r="P5871" s="11" t="s">
        <v>5807</v>
      </c>
      <c r="Q5871" s="16" t="s">
        <v>25716</v>
      </c>
      <c r="R5871" s="11" t="s">
        <v>42</v>
      </c>
      <c r="S5871" s="11" t="s">
        <v>25717</v>
      </c>
      <c r="T5871" s="11" t="s">
        <v>7257</v>
      </c>
    </row>
    <row x14ac:dyDescent="0.25" r="5872" customHeight="1" ht="19.5">
      <c r="A5872" s="10">
        <v>45212</v>
      </c>
      <c r="B5872" s="11" t="s">
        <v>25718</v>
      </c>
      <c r="C5872" s="11" t="s">
        <v>9589</v>
      </c>
      <c r="D5872" s="11"/>
      <c r="E5872" s="13">
        <v>13135819563</v>
      </c>
      <c r="F5872" s="11" t="s">
        <v>25719</v>
      </c>
      <c r="G5872" s="11" t="s">
        <v>23</v>
      </c>
      <c r="H5872" s="11"/>
      <c r="I5872" s="13" t="s">
        <v>433</v>
      </c>
      <c r="J5872" s="11" t="s">
        <v>24</v>
      </c>
      <c r="K5872" s="11" t="s">
        <v>25</v>
      </c>
      <c r="L5872" s="11" t="s">
        <v>39</v>
      </c>
      <c r="M5872" s="11" t="s">
        <v>27</v>
      </c>
      <c r="N5872" s="11" t="s">
        <v>28</v>
      </c>
      <c r="O5872" s="11" t="s">
        <v>29</v>
      </c>
      <c r="P5872" s="11" t="s">
        <v>5807</v>
      </c>
      <c r="Q5872" s="16" t="s">
        <v>25720</v>
      </c>
      <c r="R5872" s="11" t="s">
        <v>42</v>
      </c>
      <c r="S5872" s="11" t="s">
        <v>25721</v>
      </c>
      <c r="T5872" s="11" t="s">
        <v>25722</v>
      </c>
    </row>
    <row x14ac:dyDescent="0.25" r="5873" customHeight="1" ht="19.5">
      <c r="A5873" s="10">
        <v>45212</v>
      </c>
      <c r="B5873" s="11" t="s">
        <v>25723</v>
      </c>
      <c r="C5873" s="11" t="s">
        <v>5805</v>
      </c>
      <c r="D5873" s="11"/>
      <c r="E5873" s="13">
        <v>13227290722</v>
      </c>
      <c r="F5873" s="11" t="s">
        <v>25724</v>
      </c>
      <c r="G5873" s="11" t="s">
        <v>37</v>
      </c>
      <c r="H5873" s="11" t="s">
        <v>86</v>
      </c>
      <c r="I5873" s="13" t="s">
        <v>272</v>
      </c>
      <c r="J5873" s="11" t="s">
        <v>24</v>
      </c>
      <c r="K5873" s="11" t="s">
        <v>25</v>
      </c>
      <c r="L5873" s="11" t="s">
        <v>39</v>
      </c>
      <c r="M5873" s="11" t="s">
        <v>27</v>
      </c>
      <c r="N5873" s="11" t="s">
        <v>28</v>
      </c>
      <c r="O5873" s="11" t="s">
        <v>29</v>
      </c>
      <c r="P5873" s="11" t="s">
        <v>5807</v>
      </c>
      <c r="Q5873" s="16" t="s">
        <v>25725</v>
      </c>
      <c r="R5873" s="11" t="s">
        <v>42</v>
      </c>
      <c r="S5873" s="11" t="s">
        <v>25726</v>
      </c>
      <c r="T5873" s="11" t="s">
        <v>25727</v>
      </c>
    </row>
    <row x14ac:dyDescent="0.25" r="5874" customHeight="1" ht="19.5">
      <c r="A5874" s="10">
        <v>45212</v>
      </c>
      <c r="B5874" s="11" t="s">
        <v>25728</v>
      </c>
      <c r="C5874" s="11" t="s">
        <v>5816</v>
      </c>
      <c r="D5874" s="11"/>
      <c r="E5874" s="13">
        <v>18671766181</v>
      </c>
      <c r="F5874" s="11" t="s">
        <v>25729</v>
      </c>
      <c r="G5874" s="11" t="s">
        <v>62</v>
      </c>
      <c r="H5874" s="11"/>
      <c r="I5874" s="13" t="s">
        <v>182</v>
      </c>
      <c r="J5874" s="11" t="s">
        <v>24</v>
      </c>
      <c r="K5874" s="11" t="s">
        <v>25</v>
      </c>
      <c r="L5874" s="11" t="s">
        <v>39</v>
      </c>
      <c r="M5874" s="11" t="s">
        <v>27</v>
      </c>
      <c r="N5874" s="11" t="s">
        <v>28</v>
      </c>
      <c r="O5874" s="11" t="s">
        <v>29</v>
      </c>
      <c r="P5874" s="11" t="s">
        <v>5807</v>
      </c>
      <c r="Q5874" s="16" t="s">
        <v>25730</v>
      </c>
      <c r="R5874" s="11" t="s">
        <v>42</v>
      </c>
      <c r="S5874" s="11" t="s">
        <v>25731</v>
      </c>
      <c r="T5874" s="11" t="s">
        <v>25732</v>
      </c>
    </row>
    <row x14ac:dyDescent="0.25" r="5875" customHeight="1" ht="19.5">
      <c r="A5875" s="10">
        <v>45212</v>
      </c>
      <c r="B5875" s="11" t="s">
        <v>25733</v>
      </c>
      <c r="C5875" s="11" t="s">
        <v>5811</v>
      </c>
      <c r="D5875" s="11"/>
      <c r="E5875" s="13">
        <v>13165616667</v>
      </c>
      <c r="F5875" s="11" t="s">
        <v>25734</v>
      </c>
      <c r="G5875" s="11" t="s">
        <v>216</v>
      </c>
      <c r="H5875" s="11" t="s">
        <v>98</v>
      </c>
      <c r="I5875" s="13" t="s">
        <v>68</v>
      </c>
      <c r="J5875" s="11" t="s">
        <v>24</v>
      </c>
      <c r="K5875" s="11" t="s">
        <v>25</v>
      </c>
      <c r="L5875" s="11" t="s">
        <v>39</v>
      </c>
      <c r="M5875" s="11" t="s">
        <v>27</v>
      </c>
      <c r="N5875" s="11" t="s">
        <v>28</v>
      </c>
      <c r="O5875" s="11" t="s">
        <v>29</v>
      </c>
      <c r="P5875" s="11"/>
      <c r="Q5875" s="16" t="s">
        <v>25735</v>
      </c>
      <c r="R5875" s="11" t="s">
        <v>42</v>
      </c>
      <c r="S5875" s="11" t="s">
        <v>25736</v>
      </c>
      <c r="T5875" s="11" t="s">
        <v>25737</v>
      </c>
    </row>
    <row x14ac:dyDescent="0.25" r="5876" customHeight="1" ht="19.5">
      <c r="A5876" s="10">
        <v>45212</v>
      </c>
      <c r="B5876" s="11" t="s">
        <v>25738</v>
      </c>
      <c r="C5876" s="11" t="s">
        <v>25739</v>
      </c>
      <c r="D5876" s="11"/>
      <c r="E5876" s="13" t="s">
        <v>25740</v>
      </c>
      <c r="F5876" s="11" t="s">
        <v>25741</v>
      </c>
      <c r="G5876" s="11" t="s">
        <v>74</v>
      </c>
      <c r="H5876" s="11"/>
      <c r="I5876" s="13" t="s">
        <v>148</v>
      </c>
      <c r="J5876" s="11" t="s">
        <v>24</v>
      </c>
      <c r="K5876" s="11" t="s">
        <v>25</v>
      </c>
      <c r="L5876" s="11" t="s">
        <v>39</v>
      </c>
      <c r="M5876" s="11" t="s">
        <v>149</v>
      </c>
      <c r="N5876" s="11" t="s">
        <v>183</v>
      </c>
      <c r="O5876" s="11" t="s">
        <v>29</v>
      </c>
      <c r="P5876" s="11"/>
      <c r="Q5876" s="16" t="s">
        <v>25742</v>
      </c>
      <c r="R5876" s="11" t="s">
        <v>42</v>
      </c>
      <c r="S5876" s="11" t="s">
        <v>25743</v>
      </c>
      <c r="T5876" s="11" t="s">
        <v>25744</v>
      </c>
    </row>
    <row x14ac:dyDescent="0.25" r="5877" customHeight="1" ht="19.5">
      <c r="A5877" s="10">
        <v>45212</v>
      </c>
      <c r="B5877" s="11" t="s">
        <v>25745</v>
      </c>
      <c r="C5877" s="11" t="s">
        <v>7044</v>
      </c>
      <c r="D5877" s="11"/>
      <c r="E5877" s="13">
        <v>15571729841</v>
      </c>
      <c r="F5877" s="11" t="s">
        <v>25746</v>
      </c>
      <c r="G5877" s="11" t="s">
        <v>74</v>
      </c>
      <c r="H5877" s="11"/>
      <c r="I5877" s="13" t="s">
        <v>136</v>
      </c>
      <c r="J5877" s="11" t="s">
        <v>24</v>
      </c>
      <c r="K5877" s="11" t="s">
        <v>25</v>
      </c>
      <c r="L5877" s="11" t="s">
        <v>39</v>
      </c>
      <c r="M5877" s="11" t="s">
        <v>27</v>
      </c>
      <c r="N5877" s="11" t="s">
        <v>28</v>
      </c>
      <c r="O5877" s="11" t="s">
        <v>29</v>
      </c>
      <c r="P5877" s="11"/>
      <c r="Q5877" s="16" t="s">
        <v>25747</v>
      </c>
      <c r="R5877" s="11" t="s">
        <v>42</v>
      </c>
      <c r="S5877" s="11" t="s">
        <v>25748</v>
      </c>
      <c r="T5877" s="11" t="s">
        <v>25749</v>
      </c>
    </row>
    <row x14ac:dyDescent="0.25" r="5878" customHeight="1" ht="19.5">
      <c r="A5878" s="10">
        <v>45212</v>
      </c>
      <c r="B5878" s="11" t="s">
        <v>25750</v>
      </c>
      <c r="C5878" s="11" t="s">
        <v>5860</v>
      </c>
      <c r="D5878" s="11"/>
      <c r="E5878" s="13">
        <v>13114466649</v>
      </c>
      <c r="F5878" s="11" t="s">
        <v>25751</v>
      </c>
      <c r="G5878" s="11" t="s">
        <v>115</v>
      </c>
      <c r="H5878" s="11"/>
      <c r="I5878" s="13">
        <v>10015</v>
      </c>
      <c r="J5878" s="11" t="s">
        <v>24</v>
      </c>
      <c r="K5878" s="11" t="s">
        <v>69</v>
      </c>
      <c r="L5878" s="11" t="s">
        <v>26</v>
      </c>
      <c r="M5878" s="11" t="s">
        <v>27</v>
      </c>
      <c r="N5878" s="11" t="s">
        <v>28</v>
      </c>
      <c r="O5878" s="11" t="s">
        <v>29</v>
      </c>
      <c r="P5878" s="11"/>
      <c r="Q5878" s="16" t="s">
        <v>25752</v>
      </c>
      <c r="R5878" s="11" t="s">
        <v>31</v>
      </c>
      <c r="S5878" s="11" t="s">
        <v>25753</v>
      </c>
      <c r="T5878" s="11"/>
    </row>
    <row x14ac:dyDescent="0.25" r="5879" customHeight="1" ht="19.5">
      <c r="A5879" s="10">
        <v>45212</v>
      </c>
      <c r="B5879" s="11" t="s">
        <v>25754</v>
      </c>
      <c r="C5879" s="11" t="s">
        <v>8367</v>
      </c>
      <c r="D5879" s="11"/>
      <c r="E5879" s="13">
        <v>13227292451</v>
      </c>
      <c r="F5879" s="11" t="s">
        <v>21786</v>
      </c>
      <c r="G5879" s="11" t="s">
        <v>37</v>
      </c>
      <c r="H5879" s="11"/>
      <c r="I5879" s="13">
        <v>10015</v>
      </c>
      <c r="J5879" s="11" t="s">
        <v>24</v>
      </c>
      <c r="K5879" s="11" t="s">
        <v>69</v>
      </c>
      <c r="L5879" s="11" t="s">
        <v>26</v>
      </c>
      <c r="M5879" s="11" t="s">
        <v>27</v>
      </c>
      <c r="N5879" s="11" t="s">
        <v>28</v>
      </c>
      <c r="O5879" s="11" t="s">
        <v>29</v>
      </c>
      <c r="P5879" s="11"/>
      <c r="Q5879" s="16" t="s">
        <v>25755</v>
      </c>
      <c r="R5879" s="11" t="s">
        <v>31</v>
      </c>
      <c r="S5879" s="11" t="s">
        <v>25756</v>
      </c>
      <c r="T5879" s="11"/>
    </row>
    <row x14ac:dyDescent="0.25" r="5880" customHeight="1" ht="19.5">
      <c r="A5880" s="10">
        <v>45212</v>
      </c>
      <c r="B5880" s="11" t="s">
        <v>25757</v>
      </c>
      <c r="C5880" s="11" t="s">
        <v>5852</v>
      </c>
      <c r="D5880" s="11"/>
      <c r="E5880" s="13">
        <v>18371744014</v>
      </c>
      <c r="F5880" s="11" t="s">
        <v>25758</v>
      </c>
      <c r="G5880" s="11" t="s">
        <v>216</v>
      </c>
      <c r="H5880" s="11"/>
      <c r="I5880" s="13" t="s">
        <v>87</v>
      </c>
      <c r="J5880" s="11" t="s">
        <v>24</v>
      </c>
      <c r="K5880" s="11" t="s">
        <v>25</v>
      </c>
      <c r="L5880" s="11" t="s">
        <v>39</v>
      </c>
      <c r="M5880" s="11" t="s">
        <v>40</v>
      </c>
      <c r="N5880" s="11" t="s">
        <v>624</v>
      </c>
      <c r="O5880" s="11" t="s">
        <v>29</v>
      </c>
      <c r="P5880" s="11"/>
      <c r="Q5880" s="16" t="s">
        <v>25759</v>
      </c>
      <c r="R5880" s="11" t="s">
        <v>42</v>
      </c>
      <c r="S5880" s="11" t="s">
        <v>25760</v>
      </c>
      <c r="T5880" s="11" t="s">
        <v>25761</v>
      </c>
    </row>
    <row x14ac:dyDescent="0.25" r="5881" customHeight="1" ht="19.5">
      <c r="A5881" s="10">
        <v>45212</v>
      </c>
      <c r="B5881" s="11" t="s">
        <v>25762</v>
      </c>
      <c r="C5881" s="11" t="s">
        <v>8367</v>
      </c>
      <c r="D5881" s="11"/>
      <c r="E5881" s="13">
        <v>13264905972</v>
      </c>
      <c r="F5881" s="11" t="s">
        <v>25763</v>
      </c>
      <c r="G5881" s="11" t="s">
        <v>115</v>
      </c>
      <c r="H5881" s="11"/>
      <c r="I5881" s="13" t="s">
        <v>182</v>
      </c>
      <c r="J5881" s="11" t="s">
        <v>24</v>
      </c>
      <c r="K5881" s="11" t="s">
        <v>25</v>
      </c>
      <c r="L5881" s="11" t="s">
        <v>39</v>
      </c>
      <c r="M5881" s="11" t="s">
        <v>27</v>
      </c>
      <c r="N5881" s="11" t="s">
        <v>28</v>
      </c>
      <c r="O5881" s="11" t="s">
        <v>29</v>
      </c>
      <c r="P5881" s="11"/>
      <c r="Q5881" s="16" t="s">
        <v>25764</v>
      </c>
      <c r="R5881" s="11" t="s">
        <v>42</v>
      </c>
      <c r="S5881" s="11" t="s">
        <v>25765</v>
      </c>
      <c r="T5881" s="11" t="s">
        <v>25766</v>
      </c>
    </row>
    <row x14ac:dyDescent="0.25" r="5882" customHeight="1" ht="19.5">
      <c r="A5882" s="10">
        <v>45212</v>
      </c>
      <c r="B5882" s="11" t="s">
        <v>25767</v>
      </c>
      <c r="C5882" s="11" t="s">
        <v>35</v>
      </c>
      <c r="D5882" s="11"/>
      <c r="E5882" s="13">
        <v>15571705999</v>
      </c>
      <c r="F5882" s="11" t="s">
        <v>21574</v>
      </c>
      <c r="G5882" s="11" t="s">
        <v>1873</v>
      </c>
      <c r="H5882" s="11"/>
      <c r="I5882" s="13" t="s">
        <v>63</v>
      </c>
      <c r="J5882" s="11" t="s">
        <v>24</v>
      </c>
      <c r="K5882" s="11" t="s">
        <v>25</v>
      </c>
      <c r="L5882" s="11" t="s">
        <v>39</v>
      </c>
      <c r="M5882" s="11" t="s">
        <v>40</v>
      </c>
      <c r="N5882" s="11" t="s">
        <v>28</v>
      </c>
      <c r="O5882" s="11" t="s">
        <v>29</v>
      </c>
      <c r="P5882" s="11"/>
      <c r="Q5882" s="16" t="s">
        <v>25768</v>
      </c>
      <c r="R5882" s="11" t="s">
        <v>42</v>
      </c>
      <c r="S5882" s="11" t="s">
        <v>25769</v>
      </c>
      <c r="T5882" s="11" t="s">
        <v>25770</v>
      </c>
    </row>
    <row x14ac:dyDescent="0.25" r="5883" customHeight="1" ht="19.5">
      <c r="A5883" s="10">
        <v>45212</v>
      </c>
      <c r="B5883" s="11" t="s">
        <v>25771</v>
      </c>
      <c r="C5883" s="11" t="s">
        <v>8367</v>
      </c>
      <c r="D5883" s="11"/>
      <c r="E5883" s="13">
        <v>13098403798</v>
      </c>
      <c r="F5883" s="11" t="s">
        <v>25772</v>
      </c>
      <c r="G5883" s="11" t="s">
        <v>37</v>
      </c>
      <c r="H5883" s="11"/>
      <c r="I5883" s="13" t="s">
        <v>226</v>
      </c>
      <c r="J5883" s="11" t="s">
        <v>24</v>
      </c>
      <c r="K5883" s="11" t="s">
        <v>25</v>
      </c>
      <c r="L5883" s="11" t="s">
        <v>39</v>
      </c>
      <c r="M5883" s="11" t="s">
        <v>27</v>
      </c>
      <c r="N5883" s="11" t="s">
        <v>28</v>
      </c>
      <c r="O5883" s="11" t="s">
        <v>29</v>
      </c>
      <c r="P5883" s="11"/>
      <c r="Q5883" s="16" t="s">
        <v>25773</v>
      </c>
      <c r="R5883" s="11" t="s">
        <v>42</v>
      </c>
      <c r="S5883" s="11" t="s">
        <v>25774</v>
      </c>
      <c r="T5883" s="11" t="s">
        <v>25775</v>
      </c>
    </row>
    <row x14ac:dyDescent="0.25" r="5884" customHeight="1" ht="19.5">
      <c r="A5884" s="10">
        <v>45212</v>
      </c>
      <c r="B5884" s="11" t="s">
        <v>25776</v>
      </c>
      <c r="C5884" s="11" t="s">
        <v>4336</v>
      </c>
      <c r="D5884" s="11"/>
      <c r="E5884" s="13" t="s">
        <v>25777</v>
      </c>
      <c r="F5884" s="11" t="s">
        <v>25778</v>
      </c>
      <c r="G5884" s="11" t="s">
        <v>74</v>
      </c>
      <c r="H5884" s="11"/>
      <c r="I5884" s="13">
        <v>10015</v>
      </c>
      <c r="J5884" s="11" t="s">
        <v>24</v>
      </c>
      <c r="K5884" s="11" t="s">
        <v>25</v>
      </c>
      <c r="L5884" s="11" t="s">
        <v>26</v>
      </c>
      <c r="M5884" s="11" t="s">
        <v>149</v>
      </c>
      <c r="N5884" s="11" t="s">
        <v>28</v>
      </c>
      <c r="O5884" s="11" t="s">
        <v>29</v>
      </c>
      <c r="P5884" s="11"/>
      <c r="Q5884" s="16" t="s">
        <v>25779</v>
      </c>
      <c r="R5884" s="11" t="s">
        <v>31</v>
      </c>
      <c r="S5884" s="11" t="s">
        <v>25780</v>
      </c>
      <c r="T5884" s="11" t="s">
        <v>25781</v>
      </c>
    </row>
    <row x14ac:dyDescent="0.25" r="5885" customHeight="1" ht="19.5">
      <c r="A5885" s="10">
        <v>45212</v>
      </c>
      <c r="B5885" s="11" t="s">
        <v>25782</v>
      </c>
      <c r="C5885" s="11" t="s">
        <v>660</v>
      </c>
      <c r="D5885" s="11"/>
      <c r="E5885" s="13">
        <v>13040985052</v>
      </c>
      <c r="F5885" s="11" t="s">
        <v>25783</v>
      </c>
      <c r="G5885" s="11" t="s">
        <v>74</v>
      </c>
      <c r="H5885" s="11"/>
      <c r="I5885" s="13" t="s">
        <v>486</v>
      </c>
      <c r="J5885" s="11" t="s">
        <v>24</v>
      </c>
      <c r="K5885" s="11" t="s">
        <v>25</v>
      </c>
      <c r="L5885" s="11" t="s">
        <v>39</v>
      </c>
      <c r="M5885" s="11" t="s">
        <v>40</v>
      </c>
      <c r="N5885" s="11" t="s">
        <v>624</v>
      </c>
      <c r="O5885" s="11" t="s">
        <v>29</v>
      </c>
      <c r="P5885" s="11"/>
      <c r="Q5885" s="16" t="s">
        <v>25784</v>
      </c>
      <c r="R5885" s="11" t="s">
        <v>42</v>
      </c>
      <c r="S5885" s="11" t="s">
        <v>25785</v>
      </c>
      <c r="T5885" s="11"/>
    </row>
    <row x14ac:dyDescent="0.25" r="5886" customHeight="1" ht="19.5">
      <c r="A5886" s="10">
        <v>45212</v>
      </c>
      <c r="B5886" s="11" t="s">
        <v>25786</v>
      </c>
      <c r="C5886" s="11" t="s">
        <v>12652</v>
      </c>
      <c r="D5886" s="11"/>
      <c r="E5886" s="13">
        <v>18672657953</v>
      </c>
      <c r="F5886" s="11" t="s">
        <v>11420</v>
      </c>
      <c r="G5886" s="11" t="s">
        <v>74</v>
      </c>
      <c r="H5886" s="11"/>
      <c r="I5886" s="13" t="s">
        <v>221</v>
      </c>
      <c r="J5886" s="11" t="s">
        <v>24</v>
      </c>
      <c r="K5886" s="11" t="s">
        <v>25</v>
      </c>
      <c r="L5886" s="11" t="s">
        <v>39</v>
      </c>
      <c r="M5886" s="11" t="s">
        <v>40</v>
      </c>
      <c r="N5886" s="11" t="s">
        <v>28</v>
      </c>
      <c r="O5886" s="11" t="s">
        <v>29</v>
      </c>
      <c r="P5886" s="11"/>
      <c r="Q5886" s="16" t="s">
        <v>25787</v>
      </c>
      <c r="R5886" s="11" t="s">
        <v>42</v>
      </c>
      <c r="S5886" s="11" t="s">
        <v>25788</v>
      </c>
      <c r="T5886" s="11"/>
    </row>
    <row x14ac:dyDescent="0.25" r="5887" customHeight="1" ht="19.5">
      <c r="A5887" s="10">
        <v>45212</v>
      </c>
      <c r="B5887" s="11" t="s">
        <v>25789</v>
      </c>
      <c r="C5887" s="11" t="s">
        <v>12652</v>
      </c>
      <c r="D5887" s="11"/>
      <c r="E5887" s="13">
        <v>13197309781</v>
      </c>
      <c r="F5887" s="11" t="s">
        <v>25790</v>
      </c>
      <c r="G5887" s="11" t="s">
        <v>74</v>
      </c>
      <c r="H5887" s="11"/>
      <c r="I5887" s="13" t="s">
        <v>154</v>
      </c>
      <c r="J5887" s="11" t="s">
        <v>24</v>
      </c>
      <c r="K5887" s="11" t="s">
        <v>25</v>
      </c>
      <c r="L5887" s="11" t="s">
        <v>39</v>
      </c>
      <c r="M5887" s="11" t="s">
        <v>40</v>
      </c>
      <c r="N5887" s="11" t="s">
        <v>28</v>
      </c>
      <c r="O5887" s="11" t="s">
        <v>29</v>
      </c>
      <c r="P5887" s="11"/>
      <c r="Q5887" s="16" t="s">
        <v>25791</v>
      </c>
      <c r="R5887" s="11" t="s">
        <v>42</v>
      </c>
      <c r="S5887" s="11" t="s">
        <v>25792</v>
      </c>
      <c r="T5887" s="11"/>
    </row>
    <row x14ac:dyDescent="0.25" r="5888" customHeight="1" ht="19.5">
      <c r="A5888" s="10">
        <v>45212</v>
      </c>
      <c r="B5888" s="11" t="s">
        <v>25793</v>
      </c>
      <c r="C5888" s="11" t="s">
        <v>1132</v>
      </c>
      <c r="D5888" s="11"/>
      <c r="E5888" s="13">
        <v>18607204769</v>
      </c>
      <c r="F5888" s="11" t="s">
        <v>25794</v>
      </c>
      <c r="G5888" s="11" t="s">
        <v>115</v>
      </c>
      <c r="H5888" s="11"/>
      <c r="I5888" s="13" t="s">
        <v>189</v>
      </c>
      <c r="J5888" s="11" t="s">
        <v>24</v>
      </c>
      <c r="K5888" s="11" t="s">
        <v>25</v>
      </c>
      <c r="L5888" s="11" t="s">
        <v>39</v>
      </c>
      <c r="M5888" s="11" t="s">
        <v>27</v>
      </c>
      <c r="N5888" s="11" t="s">
        <v>183</v>
      </c>
      <c r="O5888" s="11" t="s">
        <v>29</v>
      </c>
      <c r="P5888" s="11"/>
      <c r="Q5888" s="16" t="s">
        <v>25795</v>
      </c>
      <c r="R5888" s="11" t="s">
        <v>51</v>
      </c>
      <c r="S5888" s="11" t="s">
        <v>25796</v>
      </c>
      <c r="T5888" s="11"/>
    </row>
    <row x14ac:dyDescent="0.25" r="5889" customHeight="1" ht="19.5">
      <c r="A5889" s="10">
        <v>45212</v>
      </c>
      <c r="B5889" s="11" t="s">
        <v>25797</v>
      </c>
      <c r="C5889" s="11" t="s">
        <v>1132</v>
      </c>
      <c r="D5889" s="11"/>
      <c r="E5889" s="13">
        <v>15572798390</v>
      </c>
      <c r="F5889" s="11" t="s">
        <v>25798</v>
      </c>
      <c r="G5889" s="11" t="s">
        <v>289</v>
      </c>
      <c r="H5889" s="11"/>
      <c r="I5889" s="13" t="s">
        <v>290</v>
      </c>
      <c r="J5889" s="11" t="s">
        <v>24</v>
      </c>
      <c r="K5889" s="11" t="s">
        <v>25</v>
      </c>
      <c r="L5889" s="11" t="s">
        <v>39</v>
      </c>
      <c r="M5889" s="11" t="s">
        <v>40</v>
      </c>
      <c r="N5889" s="11" t="s">
        <v>183</v>
      </c>
      <c r="O5889" s="11" t="s">
        <v>29</v>
      </c>
      <c r="P5889" s="11"/>
      <c r="Q5889" s="16" t="s">
        <v>25799</v>
      </c>
      <c r="R5889" s="11" t="s">
        <v>51</v>
      </c>
      <c r="S5889" s="11" t="s">
        <v>14621</v>
      </c>
      <c r="T5889" s="11"/>
    </row>
    <row x14ac:dyDescent="0.25" r="5890" customHeight="1" ht="19.5">
      <c r="A5890" s="10">
        <v>45212</v>
      </c>
      <c r="B5890" s="11" t="s">
        <v>25800</v>
      </c>
      <c r="C5890" s="11" t="s">
        <v>1132</v>
      </c>
      <c r="D5890" s="11"/>
      <c r="E5890" s="13">
        <v>13177071053</v>
      </c>
      <c r="F5890" s="11" t="s">
        <v>2692</v>
      </c>
      <c r="G5890" s="11" t="s">
        <v>62</v>
      </c>
      <c r="H5890" s="11" t="s">
        <v>86</v>
      </c>
      <c r="I5890" s="13" t="s">
        <v>142</v>
      </c>
      <c r="J5890" s="11" t="s">
        <v>24</v>
      </c>
      <c r="K5890" s="11" t="s">
        <v>25</v>
      </c>
      <c r="L5890" s="11" t="s">
        <v>39</v>
      </c>
      <c r="M5890" s="11" t="s">
        <v>40</v>
      </c>
      <c r="N5890" s="11" t="s">
        <v>183</v>
      </c>
      <c r="O5890" s="11" t="s">
        <v>29</v>
      </c>
      <c r="P5890" s="11"/>
      <c r="Q5890" s="16" t="s">
        <v>25801</v>
      </c>
      <c r="R5890" s="11" t="s">
        <v>51</v>
      </c>
      <c r="S5890" s="11" t="s">
        <v>25802</v>
      </c>
      <c r="T5890" s="11"/>
    </row>
    <row x14ac:dyDescent="0.25" r="5891" customHeight="1" ht="19.5">
      <c r="A5891" s="10">
        <v>45212</v>
      </c>
      <c r="B5891" s="11" t="s">
        <v>25803</v>
      </c>
      <c r="C5891" s="11" t="s">
        <v>1132</v>
      </c>
      <c r="D5891" s="11"/>
      <c r="E5891" s="13">
        <v>15672539887</v>
      </c>
      <c r="F5891" s="11" t="s">
        <v>25804</v>
      </c>
      <c r="G5891" s="11" t="s">
        <v>74</v>
      </c>
      <c r="H5891" s="11"/>
      <c r="I5891" s="13" t="s">
        <v>104</v>
      </c>
      <c r="J5891" s="11" t="s">
        <v>24</v>
      </c>
      <c r="K5891" s="11" t="s">
        <v>25</v>
      </c>
      <c r="L5891" s="11" t="s">
        <v>39</v>
      </c>
      <c r="M5891" s="11" t="s">
        <v>40</v>
      </c>
      <c r="N5891" s="11" t="s">
        <v>183</v>
      </c>
      <c r="O5891" s="11" t="s">
        <v>29</v>
      </c>
      <c r="P5891" s="11"/>
      <c r="Q5891" s="16" t="s">
        <v>25805</v>
      </c>
      <c r="R5891" s="11" t="s">
        <v>51</v>
      </c>
      <c r="S5891" s="11" t="s">
        <v>25806</v>
      </c>
      <c r="T5891" s="11"/>
    </row>
    <row x14ac:dyDescent="0.25" r="5892" customHeight="1" ht="19.5">
      <c r="A5892" s="10">
        <v>45212</v>
      </c>
      <c r="B5892" s="11" t="s">
        <v>25807</v>
      </c>
      <c r="C5892" s="11" t="s">
        <v>18784</v>
      </c>
      <c r="D5892" s="11"/>
      <c r="E5892" s="13">
        <v>13264900133</v>
      </c>
      <c r="F5892" s="11" t="s">
        <v>25808</v>
      </c>
      <c r="G5892" s="11" t="s">
        <v>289</v>
      </c>
      <c r="H5892" s="11"/>
      <c r="I5892" s="13" t="s">
        <v>486</v>
      </c>
      <c r="J5892" s="11" t="s">
        <v>24</v>
      </c>
      <c r="K5892" s="11" t="s">
        <v>25</v>
      </c>
      <c r="L5892" s="11" t="s">
        <v>39</v>
      </c>
      <c r="M5892" s="11" t="s">
        <v>27</v>
      </c>
      <c r="N5892" s="11" t="s">
        <v>183</v>
      </c>
      <c r="O5892" s="11" t="s">
        <v>29</v>
      </c>
      <c r="P5892" s="11"/>
      <c r="Q5892" s="16" t="s">
        <v>25809</v>
      </c>
      <c r="R5892" s="11" t="s">
        <v>42</v>
      </c>
      <c r="S5892" s="11" t="s">
        <v>25810</v>
      </c>
      <c r="T5892" s="11"/>
    </row>
    <row x14ac:dyDescent="0.25" r="5893" customHeight="1" ht="19.5">
      <c r="A5893" s="10">
        <v>45212</v>
      </c>
      <c r="B5893" s="11" t="s">
        <v>25811</v>
      </c>
      <c r="C5893" s="11" t="s">
        <v>16970</v>
      </c>
      <c r="D5893" s="11"/>
      <c r="E5893" s="13">
        <v>15587950887</v>
      </c>
      <c r="F5893" s="11" t="s">
        <v>25812</v>
      </c>
      <c r="G5893" s="11" t="s">
        <v>1873</v>
      </c>
      <c r="H5893" s="11"/>
      <c r="I5893" s="13" t="s">
        <v>328</v>
      </c>
      <c r="J5893" s="11" t="s">
        <v>24</v>
      </c>
      <c r="K5893" s="11" t="s">
        <v>69</v>
      </c>
      <c r="L5893" s="11" t="s">
        <v>39</v>
      </c>
      <c r="M5893" s="11" t="s">
        <v>27</v>
      </c>
      <c r="N5893" s="11" t="s">
        <v>183</v>
      </c>
      <c r="O5893" s="11" t="s">
        <v>29</v>
      </c>
      <c r="P5893" s="11"/>
      <c r="Q5893" s="16" t="s">
        <v>25813</v>
      </c>
      <c r="R5893" s="11" t="s">
        <v>42</v>
      </c>
      <c r="S5893" s="11" t="s">
        <v>25814</v>
      </c>
      <c r="T5893" s="11"/>
    </row>
    <row x14ac:dyDescent="0.25" r="5894" customHeight="1" ht="19.5">
      <c r="A5894" s="10">
        <v>45212</v>
      </c>
      <c r="B5894" s="11" t="s">
        <v>25815</v>
      </c>
      <c r="C5894" s="11" t="s">
        <v>1132</v>
      </c>
      <c r="D5894" s="11"/>
      <c r="E5894" s="13">
        <v>17671263072</v>
      </c>
      <c r="F5894" s="11" t="s">
        <v>25816</v>
      </c>
      <c r="G5894" s="11" t="s">
        <v>115</v>
      </c>
      <c r="H5894" s="11"/>
      <c r="I5894" s="13" t="s">
        <v>57</v>
      </c>
      <c r="J5894" s="11" t="s">
        <v>24</v>
      </c>
      <c r="K5894" s="11" t="s">
        <v>25</v>
      </c>
      <c r="L5894" s="11" t="s">
        <v>39</v>
      </c>
      <c r="M5894" s="11" t="s">
        <v>40</v>
      </c>
      <c r="N5894" s="11" t="s">
        <v>183</v>
      </c>
      <c r="O5894" s="11" t="s">
        <v>29</v>
      </c>
      <c r="P5894" s="11"/>
      <c r="Q5894" s="16" t="s">
        <v>25817</v>
      </c>
      <c r="R5894" s="11" t="s">
        <v>51</v>
      </c>
      <c r="S5894" s="11" t="s">
        <v>23979</v>
      </c>
      <c r="T5894" s="11"/>
    </row>
    <row x14ac:dyDescent="0.25" r="5895" customHeight="1" ht="19.5">
      <c r="A5895" s="10">
        <v>45212</v>
      </c>
      <c r="B5895" s="11" t="s">
        <v>25818</v>
      </c>
      <c r="C5895" s="11" t="s">
        <v>1132</v>
      </c>
      <c r="D5895" s="11"/>
      <c r="E5895" s="13">
        <v>15586374986</v>
      </c>
      <c r="F5895" s="11" t="s">
        <v>25819</v>
      </c>
      <c r="G5895" s="11" t="s">
        <v>115</v>
      </c>
      <c r="H5895" s="11"/>
      <c r="I5895" s="13" t="s">
        <v>49</v>
      </c>
      <c r="J5895" s="11" t="s">
        <v>24</v>
      </c>
      <c r="K5895" s="11" t="s">
        <v>25</v>
      </c>
      <c r="L5895" s="11" t="s">
        <v>39</v>
      </c>
      <c r="M5895" s="11" t="s">
        <v>27</v>
      </c>
      <c r="N5895" s="11" t="s">
        <v>183</v>
      </c>
      <c r="O5895" s="11" t="s">
        <v>29</v>
      </c>
      <c r="P5895" s="11"/>
      <c r="Q5895" s="16" t="s">
        <v>25820</v>
      </c>
      <c r="R5895" s="11" t="s">
        <v>42</v>
      </c>
      <c r="S5895" s="11" t="s">
        <v>25821</v>
      </c>
      <c r="T5895" s="11"/>
    </row>
    <row x14ac:dyDescent="0.25" r="5896" customHeight="1" ht="19.5">
      <c r="A5896" s="10">
        <v>45212</v>
      </c>
      <c r="B5896" s="11" t="s">
        <v>25822</v>
      </c>
      <c r="C5896" s="11" t="s">
        <v>6921</v>
      </c>
      <c r="D5896" s="11"/>
      <c r="E5896" s="13">
        <v>15586378853</v>
      </c>
      <c r="F5896" s="11" t="s">
        <v>25823</v>
      </c>
      <c r="G5896" s="11" t="s">
        <v>62</v>
      </c>
      <c r="H5896" s="11" t="s">
        <v>86</v>
      </c>
      <c r="I5896" s="13" t="s">
        <v>136</v>
      </c>
      <c r="J5896" s="11" t="s">
        <v>24</v>
      </c>
      <c r="K5896" s="11" t="s">
        <v>25</v>
      </c>
      <c r="L5896" s="11" t="s">
        <v>39</v>
      </c>
      <c r="M5896" s="11" t="s">
        <v>40</v>
      </c>
      <c r="N5896" s="11" t="s">
        <v>183</v>
      </c>
      <c r="O5896" s="11" t="s">
        <v>29</v>
      </c>
      <c r="P5896" s="11"/>
      <c r="Q5896" s="16" t="s">
        <v>25824</v>
      </c>
      <c r="R5896" s="11" t="s">
        <v>42</v>
      </c>
      <c r="S5896" s="11" t="s">
        <v>25825</v>
      </c>
      <c r="T5896" s="11"/>
    </row>
    <row x14ac:dyDescent="0.25" r="5897" customHeight="1" ht="19.5">
      <c r="A5897" s="10">
        <v>45212</v>
      </c>
      <c r="B5897" s="11" t="s">
        <v>25826</v>
      </c>
      <c r="C5897" s="11" t="s">
        <v>1132</v>
      </c>
      <c r="D5897" s="11"/>
      <c r="E5897" s="13">
        <v>18695064136</v>
      </c>
      <c r="F5897" s="11" t="s">
        <v>25827</v>
      </c>
      <c r="G5897" s="11" t="s">
        <v>48</v>
      </c>
      <c r="H5897" s="11" t="s">
        <v>86</v>
      </c>
      <c r="I5897" s="13" t="s">
        <v>398</v>
      </c>
      <c r="J5897" s="11" t="s">
        <v>24</v>
      </c>
      <c r="K5897" s="11" t="s">
        <v>25</v>
      </c>
      <c r="L5897" s="11" t="s">
        <v>39</v>
      </c>
      <c r="M5897" s="11" t="s">
        <v>27</v>
      </c>
      <c r="N5897" s="11" t="s">
        <v>183</v>
      </c>
      <c r="O5897" s="11" t="s">
        <v>29</v>
      </c>
      <c r="P5897" s="11"/>
      <c r="Q5897" s="16" t="s">
        <v>25828</v>
      </c>
      <c r="R5897" s="11" t="s">
        <v>51</v>
      </c>
      <c r="S5897" s="11" t="s">
        <v>14628</v>
      </c>
      <c r="T5897" s="11"/>
    </row>
    <row x14ac:dyDescent="0.25" r="5898" customHeight="1" ht="19.5">
      <c r="A5898" s="10">
        <v>45212</v>
      </c>
      <c r="B5898" s="11" t="s">
        <v>25829</v>
      </c>
      <c r="C5898" s="11" t="s">
        <v>1132</v>
      </c>
      <c r="D5898" s="11"/>
      <c r="E5898" s="13">
        <v>15671041514</v>
      </c>
      <c r="F5898" s="11" t="s">
        <v>25830</v>
      </c>
      <c r="G5898" s="11" t="s">
        <v>115</v>
      </c>
      <c r="H5898" s="11"/>
      <c r="I5898" s="13" t="s">
        <v>136</v>
      </c>
      <c r="J5898" s="11" t="s">
        <v>24</v>
      </c>
      <c r="K5898" s="11" t="s">
        <v>25</v>
      </c>
      <c r="L5898" s="11" t="s">
        <v>39</v>
      </c>
      <c r="M5898" s="11" t="s">
        <v>27</v>
      </c>
      <c r="N5898" s="11" t="s">
        <v>183</v>
      </c>
      <c r="O5898" s="11" t="s">
        <v>29</v>
      </c>
      <c r="P5898" s="11"/>
      <c r="Q5898" s="16" t="s">
        <v>25831</v>
      </c>
      <c r="R5898" s="11" t="s">
        <v>51</v>
      </c>
      <c r="S5898" s="11" t="s">
        <v>25832</v>
      </c>
      <c r="T5898" s="11"/>
    </row>
    <row x14ac:dyDescent="0.25" r="5899" customHeight="1" ht="19.5">
      <c r="A5899" s="10">
        <v>45212</v>
      </c>
      <c r="B5899" s="11" t="s">
        <v>25833</v>
      </c>
      <c r="C5899" s="11" t="s">
        <v>1132</v>
      </c>
      <c r="D5899" s="11"/>
      <c r="E5899" s="13">
        <v>18671758128</v>
      </c>
      <c r="F5899" s="11" t="s">
        <v>25834</v>
      </c>
      <c r="G5899" s="11" t="s">
        <v>115</v>
      </c>
      <c r="H5899" s="11"/>
      <c r="I5899" s="13" t="s">
        <v>81</v>
      </c>
      <c r="J5899" s="11" t="s">
        <v>24</v>
      </c>
      <c r="K5899" s="11" t="s">
        <v>25</v>
      </c>
      <c r="L5899" s="11" t="s">
        <v>39</v>
      </c>
      <c r="M5899" s="11" t="s">
        <v>27</v>
      </c>
      <c r="N5899" s="11" t="s">
        <v>183</v>
      </c>
      <c r="O5899" s="11" t="s">
        <v>29</v>
      </c>
      <c r="P5899" s="11"/>
      <c r="Q5899" s="16" t="s">
        <v>25835</v>
      </c>
      <c r="R5899" s="11" t="s">
        <v>51</v>
      </c>
      <c r="S5899" s="11" t="s">
        <v>25836</v>
      </c>
      <c r="T5899" s="11"/>
    </row>
    <row x14ac:dyDescent="0.25" r="5900" customHeight="1" ht="19.5">
      <c r="A5900" s="10">
        <v>45212</v>
      </c>
      <c r="B5900" s="11" t="s">
        <v>25837</v>
      </c>
      <c r="C5900" s="11" t="s">
        <v>660</v>
      </c>
      <c r="D5900" s="11"/>
      <c r="E5900" s="13">
        <v>17671269473</v>
      </c>
      <c r="F5900" s="11" t="s">
        <v>25838</v>
      </c>
      <c r="G5900" s="11" t="s">
        <v>115</v>
      </c>
      <c r="H5900" s="11"/>
      <c r="I5900" s="13" t="s">
        <v>2649</v>
      </c>
      <c r="J5900" s="11" t="s">
        <v>24</v>
      </c>
      <c r="K5900" s="11" t="s">
        <v>25</v>
      </c>
      <c r="L5900" s="11" t="s">
        <v>39</v>
      </c>
      <c r="M5900" s="11" t="s">
        <v>27</v>
      </c>
      <c r="N5900" s="11" t="s">
        <v>624</v>
      </c>
      <c r="O5900" s="11" t="s">
        <v>29</v>
      </c>
      <c r="P5900" s="11"/>
      <c r="Q5900" s="16" t="s">
        <v>25839</v>
      </c>
      <c r="R5900" s="11" t="s">
        <v>42</v>
      </c>
      <c r="S5900" s="11" t="s">
        <v>25840</v>
      </c>
      <c r="T5900" s="11" t="s">
        <v>25841</v>
      </c>
    </row>
    <row x14ac:dyDescent="0.25" r="5901" customHeight="1" ht="19.5">
      <c r="A5901" s="10">
        <v>45212</v>
      </c>
      <c r="B5901" s="11" t="s">
        <v>25842</v>
      </c>
      <c r="C5901" s="11" t="s">
        <v>660</v>
      </c>
      <c r="D5901" s="11"/>
      <c r="E5901" s="13" t="s">
        <v>14674</v>
      </c>
      <c r="F5901" s="11" t="s">
        <v>14675</v>
      </c>
      <c r="G5901" s="11" t="s">
        <v>74</v>
      </c>
      <c r="H5901" s="11"/>
      <c r="I5901" s="13" t="s">
        <v>148</v>
      </c>
      <c r="J5901" s="11" t="s">
        <v>24</v>
      </c>
      <c r="K5901" s="11" t="s">
        <v>172</v>
      </c>
      <c r="L5901" s="11"/>
      <c r="M5901" s="11" t="s">
        <v>149</v>
      </c>
      <c r="N5901" s="11" t="s">
        <v>624</v>
      </c>
      <c r="O5901" s="11" t="s">
        <v>29</v>
      </c>
      <c r="P5901" s="11"/>
      <c r="Q5901" s="16" t="s">
        <v>25843</v>
      </c>
      <c r="R5901" s="11" t="s">
        <v>42</v>
      </c>
      <c r="S5901" s="11" t="s">
        <v>14677</v>
      </c>
      <c r="T5901" s="11" t="s">
        <v>25844</v>
      </c>
    </row>
    <row x14ac:dyDescent="0.25" r="5902" customHeight="1" ht="19.5">
      <c r="A5902" s="10">
        <v>45212</v>
      </c>
      <c r="B5902" s="11" t="s">
        <v>25845</v>
      </c>
      <c r="C5902" s="11" t="s">
        <v>4336</v>
      </c>
      <c r="D5902" s="11"/>
      <c r="E5902" s="13">
        <v>15672499907</v>
      </c>
      <c r="F5902" s="11" t="s">
        <v>25846</v>
      </c>
      <c r="G5902" s="11" t="s">
        <v>23</v>
      </c>
      <c r="H5902" s="11"/>
      <c r="I5902" s="13" t="s">
        <v>290</v>
      </c>
      <c r="J5902" s="11" t="s">
        <v>24</v>
      </c>
      <c r="K5902" s="11" t="s">
        <v>25</v>
      </c>
      <c r="L5902" s="11" t="s">
        <v>39</v>
      </c>
      <c r="M5902" s="11" t="s">
        <v>40</v>
      </c>
      <c r="N5902" s="11" t="s">
        <v>28</v>
      </c>
      <c r="O5902" s="11" t="s">
        <v>29</v>
      </c>
      <c r="P5902" s="11"/>
      <c r="Q5902" s="16" t="s">
        <v>25847</v>
      </c>
      <c r="R5902" s="11" t="s">
        <v>42</v>
      </c>
      <c r="S5902" s="11" t="s">
        <v>25848</v>
      </c>
      <c r="T5902" s="11" t="s">
        <v>25849</v>
      </c>
    </row>
    <row x14ac:dyDescent="0.25" r="5903" customHeight="1" ht="19.5">
      <c r="A5903" s="10">
        <v>45212</v>
      </c>
      <c r="B5903" s="11" t="s">
        <v>25850</v>
      </c>
      <c r="C5903" s="11" t="s">
        <v>6057</v>
      </c>
      <c r="D5903" s="11"/>
      <c r="E5903" s="13">
        <v>13177082603</v>
      </c>
      <c r="F5903" s="11" t="s">
        <v>25851</v>
      </c>
      <c r="G5903" s="11" t="s">
        <v>23</v>
      </c>
      <c r="H5903" s="11"/>
      <c r="I5903" s="13" t="s">
        <v>433</v>
      </c>
      <c r="J5903" s="11" t="s">
        <v>24</v>
      </c>
      <c r="K5903" s="11" t="s">
        <v>25</v>
      </c>
      <c r="L5903" s="11" t="s">
        <v>39</v>
      </c>
      <c r="M5903" s="11" t="s">
        <v>27</v>
      </c>
      <c r="N5903" s="11" t="s">
        <v>183</v>
      </c>
      <c r="O5903" s="11" t="s">
        <v>29</v>
      </c>
      <c r="P5903" s="11"/>
      <c r="Q5903" s="16" t="s">
        <v>25852</v>
      </c>
      <c r="R5903" s="11" t="s">
        <v>42</v>
      </c>
      <c r="S5903" s="11" t="s">
        <v>25853</v>
      </c>
      <c r="T5903" s="11" t="s">
        <v>25854</v>
      </c>
    </row>
    <row x14ac:dyDescent="0.25" r="5904" customHeight="1" ht="19.5">
      <c r="A5904" s="10">
        <v>45212</v>
      </c>
      <c r="B5904" s="11" t="s">
        <v>25855</v>
      </c>
      <c r="C5904" s="11" t="s">
        <v>660</v>
      </c>
      <c r="D5904" s="11"/>
      <c r="E5904" s="13">
        <v>15586368820</v>
      </c>
      <c r="F5904" s="11" t="s">
        <v>25856</v>
      </c>
      <c r="G5904" s="11" t="s">
        <v>74</v>
      </c>
      <c r="H5904" s="11"/>
      <c r="I5904" s="13" t="s">
        <v>131</v>
      </c>
      <c r="J5904" s="11" t="s">
        <v>24</v>
      </c>
      <c r="K5904" s="11" t="s">
        <v>25</v>
      </c>
      <c r="L5904" s="11" t="s">
        <v>39</v>
      </c>
      <c r="M5904" s="11" t="s">
        <v>27</v>
      </c>
      <c r="N5904" s="11" t="s">
        <v>624</v>
      </c>
      <c r="O5904" s="11" t="s">
        <v>29</v>
      </c>
      <c r="P5904" s="11"/>
      <c r="Q5904" s="16" t="s">
        <v>25857</v>
      </c>
      <c r="R5904" s="11" t="s">
        <v>42</v>
      </c>
      <c r="S5904" s="11" t="s">
        <v>25858</v>
      </c>
      <c r="T5904" s="11" t="s">
        <v>25859</v>
      </c>
    </row>
    <row x14ac:dyDescent="0.25" r="5905" customHeight="1" ht="19.5">
      <c r="A5905" s="10">
        <v>45212</v>
      </c>
      <c r="B5905" s="11" t="s">
        <v>25860</v>
      </c>
      <c r="C5905" s="11" t="s">
        <v>660</v>
      </c>
      <c r="D5905" s="11"/>
      <c r="E5905" s="13">
        <v>13098409357</v>
      </c>
      <c r="F5905" s="11" t="s">
        <v>22121</v>
      </c>
      <c r="G5905" s="11" t="s">
        <v>23</v>
      </c>
      <c r="H5905" s="11"/>
      <c r="I5905" s="13" t="s">
        <v>131</v>
      </c>
      <c r="J5905" s="11" t="s">
        <v>24</v>
      </c>
      <c r="K5905" s="11" t="s">
        <v>25</v>
      </c>
      <c r="L5905" s="11" t="s">
        <v>39</v>
      </c>
      <c r="M5905" s="11" t="s">
        <v>27</v>
      </c>
      <c r="N5905" s="11" t="s">
        <v>624</v>
      </c>
      <c r="O5905" s="11" t="s">
        <v>29</v>
      </c>
      <c r="P5905" s="11"/>
      <c r="Q5905" s="16" t="s">
        <v>25861</v>
      </c>
      <c r="R5905" s="11" t="s">
        <v>42</v>
      </c>
      <c r="S5905" s="11" t="s">
        <v>25862</v>
      </c>
      <c r="T5905" s="11" t="s">
        <v>25863</v>
      </c>
    </row>
    <row x14ac:dyDescent="0.25" r="5906" customHeight="1" ht="19.5">
      <c r="A5906" s="10">
        <v>45212</v>
      </c>
      <c r="B5906" s="11" t="s">
        <v>25864</v>
      </c>
      <c r="C5906" s="11" t="s">
        <v>6057</v>
      </c>
      <c r="D5906" s="11"/>
      <c r="E5906" s="13">
        <v>13032711292</v>
      </c>
      <c r="F5906" s="11" t="s">
        <v>25865</v>
      </c>
      <c r="G5906" s="11" t="s">
        <v>216</v>
      </c>
      <c r="H5906" s="11"/>
      <c r="I5906" s="13" t="s">
        <v>290</v>
      </c>
      <c r="J5906" s="11" t="s">
        <v>24</v>
      </c>
      <c r="K5906" s="11" t="s">
        <v>25</v>
      </c>
      <c r="L5906" s="11" t="s">
        <v>39</v>
      </c>
      <c r="M5906" s="11" t="s">
        <v>40</v>
      </c>
      <c r="N5906" s="11" t="s">
        <v>183</v>
      </c>
      <c r="O5906" s="11" t="s">
        <v>29</v>
      </c>
      <c r="P5906" s="11"/>
      <c r="Q5906" s="16" t="s">
        <v>25866</v>
      </c>
      <c r="R5906" s="11" t="s">
        <v>42</v>
      </c>
      <c r="S5906" s="11" t="s">
        <v>25867</v>
      </c>
      <c r="T5906" s="11" t="s">
        <v>25868</v>
      </c>
    </row>
    <row x14ac:dyDescent="0.25" r="5907" customHeight="1" ht="19.5">
      <c r="A5907" s="10">
        <v>45212</v>
      </c>
      <c r="B5907" s="11" t="s">
        <v>25869</v>
      </c>
      <c r="C5907" s="11" t="s">
        <v>6063</v>
      </c>
      <c r="D5907" s="11"/>
      <c r="E5907" s="13">
        <v>18671445644</v>
      </c>
      <c r="F5907" s="11"/>
      <c r="G5907" s="11"/>
      <c r="H5907" s="11"/>
      <c r="I5907" s="13" t="s">
        <v>206</v>
      </c>
      <c r="J5907" s="11" t="s">
        <v>24</v>
      </c>
      <c r="K5907" s="11" t="s">
        <v>25</v>
      </c>
      <c r="L5907" s="11" t="s">
        <v>39</v>
      </c>
      <c r="M5907" s="11" t="s">
        <v>27</v>
      </c>
      <c r="N5907" s="11" t="s">
        <v>183</v>
      </c>
      <c r="O5907" s="11" t="s">
        <v>29</v>
      </c>
      <c r="P5907" s="11"/>
      <c r="Q5907" s="16" t="s">
        <v>25870</v>
      </c>
      <c r="R5907" s="11" t="s">
        <v>42</v>
      </c>
      <c r="S5907" s="11" t="s">
        <v>25871</v>
      </c>
      <c r="T5907" s="11" t="s">
        <v>25872</v>
      </c>
    </row>
    <row x14ac:dyDescent="0.25" r="5908" customHeight="1" ht="19.5">
      <c r="A5908" s="10">
        <v>45212</v>
      </c>
      <c r="B5908" s="11" t="s">
        <v>25873</v>
      </c>
      <c r="C5908" s="11" t="s">
        <v>6063</v>
      </c>
      <c r="D5908" s="11"/>
      <c r="E5908" s="13">
        <v>15672532800</v>
      </c>
      <c r="F5908" s="11" t="s">
        <v>25874</v>
      </c>
      <c r="G5908" s="11" t="s">
        <v>216</v>
      </c>
      <c r="H5908" s="11"/>
      <c r="I5908" s="13" t="s">
        <v>93</v>
      </c>
      <c r="J5908" s="11" t="s">
        <v>24</v>
      </c>
      <c r="K5908" s="11" t="s">
        <v>25</v>
      </c>
      <c r="L5908" s="11" t="s">
        <v>39</v>
      </c>
      <c r="M5908" s="11" t="s">
        <v>27</v>
      </c>
      <c r="N5908" s="11" t="s">
        <v>183</v>
      </c>
      <c r="O5908" s="11" t="s">
        <v>29</v>
      </c>
      <c r="P5908" s="11"/>
      <c r="Q5908" s="16" t="s">
        <v>25875</v>
      </c>
      <c r="R5908" s="11" t="s">
        <v>42</v>
      </c>
      <c r="S5908" s="11" t="s">
        <v>25876</v>
      </c>
      <c r="T5908" s="11" t="s">
        <v>25877</v>
      </c>
    </row>
    <row x14ac:dyDescent="0.25" r="5909" customHeight="1" ht="19.5">
      <c r="A5909" s="10">
        <v>45212</v>
      </c>
      <c r="B5909" s="11" t="s">
        <v>25878</v>
      </c>
      <c r="C5909" s="11" t="s">
        <v>660</v>
      </c>
      <c r="D5909" s="11"/>
      <c r="E5909" s="13">
        <v>17386511736</v>
      </c>
      <c r="F5909" s="11" t="s">
        <v>25846</v>
      </c>
      <c r="G5909" s="11" t="s">
        <v>48</v>
      </c>
      <c r="H5909" s="11"/>
      <c r="I5909" s="13" t="s">
        <v>352</v>
      </c>
      <c r="J5909" s="11" t="s">
        <v>24</v>
      </c>
      <c r="K5909" s="11" t="s">
        <v>25</v>
      </c>
      <c r="L5909" s="11" t="s">
        <v>39</v>
      </c>
      <c r="M5909" s="11" t="s">
        <v>40</v>
      </c>
      <c r="N5909" s="11" t="s">
        <v>624</v>
      </c>
      <c r="O5909" s="11" t="s">
        <v>29</v>
      </c>
      <c r="P5909" s="11"/>
      <c r="Q5909" s="16" t="s">
        <v>25879</v>
      </c>
      <c r="R5909" s="11" t="s">
        <v>42</v>
      </c>
      <c r="S5909" s="11" t="s">
        <v>25880</v>
      </c>
      <c r="T5909" s="11" t="s">
        <v>25881</v>
      </c>
    </row>
    <row x14ac:dyDescent="0.25" r="5910" customHeight="1" ht="19.5">
      <c r="A5910" s="10">
        <v>45212</v>
      </c>
      <c r="B5910" s="11" t="s">
        <v>25882</v>
      </c>
      <c r="C5910" s="11" t="s">
        <v>6191</v>
      </c>
      <c r="D5910" s="11"/>
      <c r="E5910" s="13">
        <v>13986772288</v>
      </c>
      <c r="F5910" s="11" t="s">
        <v>25883</v>
      </c>
      <c r="G5910" s="11" t="s">
        <v>23</v>
      </c>
      <c r="H5910" s="11"/>
      <c r="I5910" s="13" t="s">
        <v>57</v>
      </c>
      <c r="J5910" s="11" t="s">
        <v>24</v>
      </c>
      <c r="K5910" s="11" t="s">
        <v>25</v>
      </c>
      <c r="L5910" s="11" t="s">
        <v>39</v>
      </c>
      <c r="M5910" s="11" t="s">
        <v>40</v>
      </c>
      <c r="N5910" s="11" t="s">
        <v>624</v>
      </c>
      <c r="O5910" s="11" t="s">
        <v>29</v>
      </c>
      <c r="P5910" s="11"/>
      <c r="Q5910" s="16" t="s">
        <v>25884</v>
      </c>
      <c r="R5910" s="11" t="s">
        <v>42</v>
      </c>
      <c r="S5910" s="11" t="s">
        <v>25885</v>
      </c>
      <c r="T5910" s="11" t="s">
        <v>25886</v>
      </c>
    </row>
    <row x14ac:dyDescent="0.25" r="5911" customHeight="1" ht="19.5">
      <c r="A5911" s="10">
        <v>45212</v>
      </c>
      <c r="B5911" s="11" t="s">
        <v>25887</v>
      </c>
      <c r="C5911" s="11" t="s">
        <v>660</v>
      </c>
      <c r="D5911" s="11"/>
      <c r="E5911" s="13">
        <v>13032719004</v>
      </c>
      <c r="F5911" s="11" t="s">
        <v>25212</v>
      </c>
      <c r="G5911" s="11" t="s">
        <v>115</v>
      </c>
      <c r="H5911" s="11"/>
      <c r="I5911" s="13" t="s">
        <v>221</v>
      </c>
      <c r="J5911" s="11" t="s">
        <v>24</v>
      </c>
      <c r="K5911" s="11" t="s">
        <v>25</v>
      </c>
      <c r="L5911" s="11" t="s">
        <v>39</v>
      </c>
      <c r="M5911" s="11" t="s">
        <v>27</v>
      </c>
      <c r="N5911" s="11" t="s">
        <v>624</v>
      </c>
      <c r="O5911" s="11" t="s">
        <v>29</v>
      </c>
      <c r="P5911" s="11"/>
      <c r="Q5911" s="16" t="s">
        <v>25888</v>
      </c>
      <c r="R5911" s="11" t="s">
        <v>42</v>
      </c>
      <c r="S5911" s="11" t="s">
        <v>25889</v>
      </c>
      <c r="T5911" s="11" t="s">
        <v>25890</v>
      </c>
    </row>
    <row x14ac:dyDescent="0.25" r="5912" customHeight="1" ht="19.5">
      <c r="A5912" s="10">
        <v>45212</v>
      </c>
      <c r="B5912" s="11" t="s">
        <v>25891</v>
      </c>
      <c r="C5912" s="11" t="s">
        <v>6443</v>
      </c>
      <c r="D5912" s="11"/>
      <c r="E5912" s="13">
        <v>15572726634</v>
      </c>
      <c r="F5912" s="11" t="s">
        <v>25892</v>
      </c>
      <c r="G5912" s="11" t="s">
        <v>37</v>
      </c>
      <c r="H5912" s="11"/>
      <c r="I5912" s="13" t="s">
        <v>272</v>
      </c>
      <c r="J5912" s="11" t="s">
        <v>24</v>
      </c>
      <c r="K5912" s="11" t="s">
        <v>25</v>
      </c>
      <c r="L5912" s="11" t="s">
        <v>39</v>
      </c>
      <c r="M5912" s="11" t="s">
        <v>40</v>
      </c>
      <c r="N5912" s="11" t="s">
        <v>183</v>
      </c>
      <c r="O5912" s="11" t="s">
        <v>29</v>
      </c>
      <c r="P5912" s="11"/>
      <c r="Q5912" s="16" t="s">
        <v>25893</v>
      </c>
      <c r="R5912" s="11" t="s">
        <v>42</v>
      </c>
      <c r="S5912" s="11" t="s">
        <v>25894</v>
      </c>
      <c r="T5912" s="11" t="s">
        <v>25895</v>
      </c>
    </row>
    <row x14ac:dyDescent="0.25" r="5913" customHeight="1" ht="19.5">
      <c r="A5913" s="10">
        <v>45212</v>
      </c>
      <c r="B5913" s="11" t="s">
        <v>25896</v>
      </c>
      <c r="C5913" s="11" t="s">
        <v>6063</v>
      </c>
      <c r="D5913" s="11"/>
      <c r="E5913" s="13">
        <v>17671337718</v>
      </c>
      <c r="F5913" s="11" t="s">
        <v>25897</v>
      </c>
      <c r="G5913" s="11" t="s">
        <v>37</v>
      </c>
      <c r="H5913" s="11"/>
      <c r="I5913" s="13" t="s">
        <v>1024</v>
      </c>
      <c r="J5913" s="11" t="s">
        <v>24</v>
      </c>
      <c r="K5913" s="11" t="s">
        <v>25</v>
      </c>
      <c r="L5913" s="11" t="s">
        <v>39</v>
      </c>
      <c r="M5913" s="11" t="s">
        <v>27</v>
      </c>
      <c r="N5913" s="11" t="s">
        <v>183</v>
      </c>
      <c r="O5913" s="11" t="s">
        <v>29</v>
      </c>
      <c r="P5913" s="11"/>
      <c r="Q5913" s="16" t="s">
        <v>25898</v>
      </c>
      <c r="R5913" s="11" t="s">
        <v>42</v>
      </c>
      <c r="S5913" s="11" t="s">
        <v>25899</v>
      </c>
      <c r="T5913" s="11" t="s">
        <v>25900</v>
      </c>
    </row>
    <row x14ac:dyDescent="0.25" r="5914" customHeight="1" ht="19.5">
      <c r="A5914" s="10">
        <v>45212</v>
      </c>
      <c r="B5914" s="11" t="s">
        <v>25901</v>
      </c>
      <c r="C5914" s="11" t="s">
        <v>6057</v>
      </c>
      <c r="D5914" s="11"/>
      <c r="E5914" s="13">
        <v>13197341913</v>
      </c>
      <c r="F5914" s="11" t="s">
        <v>25902</v>
      </c>
      <c r="G5914" s="11" t="s">
        <v>115</v>
      </c>
      <c r="H5914" s="11"/>
      <c r="I5914" s="13" t="s">
        <v>131</v>
      </c>
      <c r="J5914" s="11" t="s">
        <v>24</v>
      </c>
      <c r="K5914" s="11" t="s">
        <v>25</v>
      </c>
      <c r="L5914" s="11" t="s">
        <v>39</v>
      </c>
      <c r="M5914" s="11" t="s">
        <v>40</v>
      </c>
      <c r="N5914" s="11" t="s">
        <v>183</v>
      </c>
      <c r="O5914" s="11" t="s">
        <v>29</v>
      </c>
      <c r="P5914" s="11"/>
      <c r="Q5914" s="16" t="s">
        <v>25903</v>
      </c>
      <c r="R5914" s="11" t="s">
        <v>42</v>
      </c>
      <c r="S5914" s="11" t="s">
        <v>25904</v>
      </c>
      <c r="T5914" s="11" t="s">
        <v>25905</v>
      </c>
    </row>
    <row x14ac:dyDescent="0.25" r="5915" customHeight="1" ht="19.5">
      <c r="A5915" s="10">
        <v>45212</v>
      </c>
      <c r="B5915" s="11" t="s">
        <v>25906</v>
      </c>
      <c r="C5915" s="11" t="s">
        <v>6057</v>
      </c>
      <c r="D5915" s="11"/>
      <c r="E5915" s="13">
        <v>13177067742</v>
      </c>
      <c r="F5915" s="11" t="s">
        <v>13683</v>
      </c>
      <c r="G5915" s="11" t="s">
        <v>23</v>
      </c>
      <c r="H5915" s="11"/>
      <c r="I5915" s="13" t="s">
        <v>415</v>
      </c>
      <c r="J5915" s="11" t="s">
        <v>24</v>
      </c>
      <c r="K5915" s="11" t="s">
        <v>25</v>
      </c>
      <c r="L5915" s="11" t="s">
        <v>39</v>
      </c>
      <c r="M5915" s="11" t="s">
        <v>27</v>
      </c>
      <c r="N5915" s="11" t="s">
        <v>183</v>
      </c>
      <c r="O5915" s="11" t="s">
        <v>29</v>
      </c>
      <c r="P5915" s="11"/>
      <c r="Q5915" s="16" t="s">
        <v>25907</v>
      </c>
      <c r="R5915" s="11" t="s">
        <v>42</v>
      </c>
      <c r="S5915" s="11" t="s">
        <v>25908</v>
      </c>
      <c r="T5915" s="11" t="s">
        <v>25909</v>
      </c>
    </row>
    <row x14ac:dyDescent="0.25" r="5916" customHeight="1" ht="19.5">
      <c r="A5916" s="10">
        <v>45212</v>
      </c>
      <c r="B5916" s="11" t="s">
        <v>25910</v>
      </c>
      <c r="C5916" s="11" t="s">
        <v>6057</v>
      </c>
      <c r="D5916" s="11"/>
      <c r="E5916" s="13">
        <v>18672107887</v>
      </c>
      <c r="F5916" s="11" t="s">
        <v>25911</v>
      </c>
      <c r="G5916" s="11" t="s">
        <v>115</v>
      </c>
      <c r="H5916" s="11"/>
      <c r="I5916" s="13" t="s">
        <v>259</v>
      </c>
      <c r="J5916" s="11" t="s">
        <v>24</v>
      </c>
      <c r="K5916" s="11" t="s">
        <v>25</v>
      </c>
      <c r="L5916" s="11" t="s">
        <v>39</v>
      </c>
      <c r="M5916" s="11" t="s">
        <v>40</v>
      </c>
      <c r="N5916" s="11" t="s">
        <v>183</v>
      </c>
      <c r="O5916" s="11" t="s">
        <v>29</v>
      </c>
      <c r="P5916" s="11"/>
      <c r="Q5916" s="16" t="s">
        <v>25912</v>
      </c>
      <c r="R5916" s="11" t="s">
        <v>42</v>
      </c>
      <c r="S5916" s="11" t="s">
        <v>25913</v>
      </c>
      <c r="T5916" s="11" t="s">
        <v>25914</v>
      </c>
    </row>
    <row x14ac:dyDescent="0.25" r="5917" customHeight="1" ht="19.5">
      <c r="A5917" s="10">
        <v>45212</v>
      </c>
      <c r="B5917" s="11" t="s">
        <v>25915</v>
      </c>
      <c r="C5917" s="11" t="s">
        <v>6063</v>
      </c>
      <c r="D5917" s="11"/>
      <c r="E5917" s="13">
        <v>15549368678</v>
      </c>
      <c r="F5917" s="11" t="s">
        <v>25916</v>
      </c>
      <c r="G5917" s="11" t="s">
        <v>74</v>
      </c>
      <c r="H5917" s="11"/>
      <c r="I5917" s="13" t="s">
        <v>110</v>
      </c>
      <c r="J5917" s="11" t="s">
        <v>24</v>
      </c>
      <c r="K5917" s="11" t="s">
        <v>25</v>
      </c>
      <c r="L5917" s="11" t="s">
        <v>39</v>
      </c>
      <c r="M5917" s="11" t="s">
        <v>40</v>
      </c>
      <c r="N5917" s="11" t="s">
        <v>183</v>
      </c>
      <c r="O5917" s="11" t="s">
        <v>29</v>
      </c>
      <c r="P5917" s="11"/>
      <c r="Q5917" s="16" t="s">
        <v>25917</v>
      </c>
      <c r="R5917" s="11" t="s">
        <v>42</v>
      </c>
      <c r="S5917" s="11" t="s">
        <v>25918</v>
      </c>
      <c r="T5917" s="11" t="s">
        <v>25919</v>
      </c>
    </row>
    <row x14ac:dyDescent="0.25" r="5918" customHeight="1" ht="19.5">
      <c r="A5918" s="10">
        <v>45212</v>
      </c>
      <c r="B5918" s="11" t="s">
        <v>25920</v>
      </c>
      <c r="C5918" s="11" t="s">
        <v>880</v>
      </c>
      <c r="D5918" s="11"/>
      <c r="E5918" s="13">
        <v>15897553900</v>
      </c>
      <c r="F5918" s="11" t="s">
        <v>2945</v>
      </c>
      <c r="G5918" s="11" t="s">
        <v>23</v>
      </c>
      <c r="H5918" s="11"/>
      <c r="I5918" s="13" t="s">
        <v>352</v>
      </c>
      <c r="J5918" s="11" t="s">
        <v>24</v>
      </c>
      <c r="K5918" s="11" t="s">
        <v>25</v>
      </c>
      <c r="L5918" s="11" t="s">
        <v>39</v>
      </c>
      <c r="M5918" s="11" t="s">
        <v>40</v>
      </c>
      <c r="N5918" s="11" t="s">
        <v>28</v>
      </c>
      <c r="O5918" s="11" t="s">
        <v>29</v>
      </c>
      <c r="P5918" s="11"/>
      <c r="Q5918" s="16" t="s">
        <v>25921</v>
      </c>
      <c r="R5918" s="11" t="s">
        <v>42</v>
      </c>
      <c r="S5918" s="11" t="s">
        <v>25922</v>
      </c>
      <c r="T5918" s="11" t="s">
        <v>25923</v>
      </c>
    </row>
    <row x14ac:dyDescent="0.25" r="5919" customHeight="1" ht="19.5">
      <c r="A5919" s="10">
        <v>45212</v>
      </c>
      <c r="B5919" s="11" t="s">
        <v>25924</v>
      </c>
      <c r="C5919" s="11" t="s">
        <v>6057</v>
      </c>
      <c r="D5919" s="11"/>
      <c r="E5919" s="13">
        <v>15997635846</v>
      </c>
      <c r="F5919" s="11" t="s">
        <v>25925</v>
      </c>
      <c r="G5919" s="11" t="s">
        <v>48</v>
      </c>
      <c r="H5919" s="11"/>
      <c r="I5919" s="13" t="s">
        <v>136</v>
      </c>
      <c r="J5919" s="11" t="s">
        <v>24</v>
      </c>
      <c r="K5919" s="11" t="s">
        <v>25</v>
      </c>
      <c r="L5919" s="11" t="s">
        <v>39</v>
      </c>
      <c r="M5919" s="11" t="s">
        <v>40</v>
      </c>
      <c r="N5919" s="11" t="s">
        <v>183</v>
      </c>
      <c r="O5919" s="11" t="s">
        <v>29</v>
      </c>
      <c r="P5919" s="11"/>
      <c r="Q5919" s="16" t="s">
        <v>25926</v>
      </c>
      <c r="R5919" s="11" t="s">
        <v>42</v>
      </c>
      <c r="S5919" s="11" t="s">
        <v>25927</v>
      </c>
      <c r="T5919" s="11" t="s">
        <v>25928</v>
      </c>
    </row>
    <row x14ac:dyDescent="0.25" r="5920" customHeight="1" ht="19.5">
      <c r="A5920" s="10">
        <v>45212</v>
      </c>
      <c r="B5920" s="11" t="s">
        <v>25929</v>
      </c>
      <c r="C5920" s="11" t="s">
        <v>6519</v>
      </c>
      <c r="D5920" s="11"/>
      <c r="E5920" s="13">
        <v>18671708450</v>
      </c>
      <c r="F5920" s="11" t="s">
        <v>25930</v>
      </c>
      <c r="G5920" s="11" t="s">
        <v>74</v>
      </c>
      <c r="H5920" s="11"/>
      <c r="I5920" s="13" t="s">
        <v>590</v>
      </c>
      <c r="J5920" s="11" t="s">
        <v>24</v>
      </c>
      <c r="K5920" s="11" t="s">
        <v>25</v>
      </c>
      <c r="L5920" s="11" t="s">
        <v>39</v>
      </c>
      <c r="M5920" s="11" t="s">
        <v>27</v>
      </c>
      <c r="N5920" s="11" t="s">
        <v>28</v>
      </c>
      <c r="O5920" s="11" t="s">
        <v>29</v>
      </c>
      <c r="P5920" s="11"/>
      <c r="Q5920" s="16" t="s">
        <v>25931</v>
      </c>
      <c r="R5920" s="11" t="s">
        <v>42</v>
      </c>
      <c r="S5920" s="11" t="s">
        <v>25932</v>
      </c>
      <c r="T5920" s="11" t="s">
        <v>25933</v>
      </c>
    </row>
    <row x14ac:dyDescent="0.25" r="5921" customHeight="1" ht="19.5">
      <c r="A5921" s="10">
        <v>45212</v>
      </c>
      <c r="B5921" s="11" t="s">
        <v>25934</v>
      </c>
      <c r="C5921" s="11" t="s">
        <v>6057</v>
      </c>
      <c r="D5921" s="11"/>
      <c r="E5921" s="13">
        <v>18695061345</v>
      </c>
      <c r="F5921" s="11" t="s">
        <v>25935</v>
      </c>
      <c r="G5921" s="11" t="s">
        <v>37</v>
      </c>
      <c r="H5921" s="11"/>
      <c r="I5921" s="13" t="s">
        <v>272</v>
      </c>
      <c r="J5921" s="11" t="s">
        <v>24</v>
      </c>
      <c r="K5921" s="11" t="s">
        <v>25</v>
      </c>
      <c r="L5921" s="11" t="s">
        <v>39</v>
      </c>
      <c r="M5921" s="11" t="s">
        <v>40</v>
      </c>
      <c r="N5921" s="11" t="s">
        <v>183</v>
      </c>
      <c r="O5921" s="11" t="s">
        <v>29</v>
      </c>
      <c r="P5921" s="11"/>
      <c r="Q5921" s="16" t="s">
        <v>25936</v>
      </c>
      <c r="R5921" s="11" t="s">
        <v>42</v>
      </c>
      <c r="S5921" s="11" t="s">
        <v>25937</v>
      </c>
      <c r="T5921" s="11" t="s">
        <v>25938</v>
      </c>
    </row>
    <row x14ac:dyDescent="0.25" r="5922" customHeight="1" ht="19.5">
      <c r="A5922" s="10">
        <v>45212</v>
      </c>
      <c r="B5922" s="11" t="s">
        <v>25939</v>
      </c>
      <c r="C5922" s="11" t="s">
        <v>5869</v>
      </c>
      <c r="D5922" s="11"/>
      <c r="E5922" s="13">
        <v>18986818097</v>
      </c>
      <c r="F5922" s="11" t="s">
        <v>25940</v>
      </c>
      <c r="G5922" s="11" t="s">
        <v>23</v>
      </c>
      <c r="H5922" s="11" t="s">
        <v>98</v>
      </c>
      <c r="I5922" s="13" t="s">
        <v>142</v>
      </c>
      <c r="J5922" s="11" t="s">
        <v>24</v>
      </c>
      <c r="K5922" s="11" t="s">
        <v>25</v>
      </c>
      <c r="L5922" s="11" t="s">
        <v>39</v>
      </c>
      <c r="M5922" s="11" t="s">
        <v>40</v>
      </c>
      <c r="N5922" s="11" t="s">
        <v>183</v>
      </c>
      <c r="O5922" s="11" t="s">
        <v>29</v>
      </c>
      <c r="P5922" s="11"/>
      <c r="Q5922" s="16" t="s">
        <v>25941</v>
      </c>
      <c r="R5922" s="11" t="s">
        <v>42</v>
      </c>
      <c r="S5922" s="11" t="s">
        <v>25942</v>
      </c>
      <c r="T5922" s="11" t="s">
        <v>25943</v>
      </c>
    </row>
    <row x14ac:dyDescent="0.25" r="5923" customHeight="1" ht="19.5">
      <c r="A5923" s="10">
        <v>45212</v>
      </c>
      <c r="B5923" s="11" t="s">
        <v>25944</v>
      </c>
      <c r="C5923" s="11" t="s">
        <v>6057</v>
      </c>
      <c r="D5923" s="11"/>
      <c r="E5923" s="13">
        <v>15671037020</v>
      </c>
      <c r="F5923" s="11" t="s">
        <v>25945</v>
      </c>
      <c r="G5923" s="11" t="s">
        <v>37</v>
      </c>
      <c r="H5923" s="11"/>
      <c r="I5923" s="13" t="s">
        <v>99</v>
      </c>
      <c r="J5923" s="11" t="s">
        <v>24</v>
      </c>
      <c r="K5923" s="11" t="s">
        <v>25</v>
      </c>
      <c r="L5923" s="11" t="s">
        <v>39</v>
      </c>
      <c r="M5923" s="11" t="s">
        <v>40</v>
      </c>
      <c r="N5923" s="11" t="s">
        <v>183</v>
      </c>
      <c r="O5923" s="11" t="s">
        <v>29</v>
      </c>
      <c r="P5923" s="11"/>
      <c r="Q5923" s="16" t="s">
        <v>25946</v>
      </c>
      <c r="R5923" s="11" t="s">
        <v>42</v>
      </c>
      <c r="S5923" s="11" t="s">
        <v>25947</v>
      </c>
      <c r="T5923" s="11" t="s">
        <v>25948</v>
      </c>
    </row>
    <row x14ac:dyDescent="0.25" r="5924" customHeight="1" ht="19.5">
      <c r="A5924" s="10">
        <v>45212</v>
      </c>
      <c r="B5924" s="11" t="s">
        <v>25949</v>
      </c>
      <c r="C5924" s="11" t="s">
        <v>6057</v>
      </c>
      <c r="D5924" s="11"/>
      <c r="E5924" s="13">
        <v>19172248682</v>
      </c>
      <c r="F5924" s="11" t="s">
        <v>25950</v>
      </c>
      <c r="G5924" s="11" t="s">
        <v>48</v>
      </c>
      <c r="H5924" s="11"/>
      <c r="I5924" s="13" t="s">
        <v>328</v>
      </c>
      <c r="J5924" s="11" t="s">
        <v>24</v>
      </c>
      <c r="K5924" s="11" t="s">
        <v>25</v>
      </c>
      <c r="L5924" s="11" t="s">
        <v>39</v>
      </c>
      <c r="M5924" s="11" t="s">
        <v>40</v>
      </c>
      <c r="N5924" s="11" t="s">
        <v>183</v>
      </c>
      <c r="O5924" s="11" t="s">
        <v>29</v>
      </c>
      <c r="P5924" s="11"/>
      <c r="Q5924" s="16" t="s">
        <v>25951</v>
      </c>
      <c r="R5924" s="11" t="s">
        <v>42</v>
      </c>
      <c r="S5924" s="11" t="s">
        <v>25952</v>
      </c>
      <c r="T5924" s="11" t="s">
        <v>25953</v>
      </c>
    </row>
    <row x14ac:dyDescent="0.25" r="5925" customHeight="1" ht="19.5">
      <c r="A5925" s="10">
        <v>45212</v>
      </c>
      <c r="B5925" s="11" t="s">
        <v>25954</v>
      </c>
      <c r="C5925" s="11" t="s">
        <v>6057</v>
      </c>
      <c r="D5925" s="11"/>
      <c r="E5925" s="13">
        <v>18671746863</v>
      </c>
      <c r="F5925" s="11" t="s">
        <v>2425</v>
      </c>
      <c r="G5925" s="11" t="s">
        <v>115</v>
      </c>
      <c r="H5925" s="11"/>
      <c r="I5925" s="13" t="s">
        <v>99</v>
      </c>
      <c r="J5925" s="11" t="s">
        <v>24</v>
      </c>
      <c r="K5925" s="11" t="s">
        <v>25</v>
      </c>
      <c r="L5925" s="11" t="s">
        <v>39</v>
      </c>
      <c r="M5925" s="11" t="s">
        <v>40</v>
      </c>
      <c r="N5925" s="11" t="s">
        <v>183</v>
      </c>
      <c r="O5925" s="11" t="s">
        <v>29</v>
      </c>
      <c r="P5925" s="11"/>
      <c r="Q5925" s="16" t="s">
        <v>25955</v>
      </c>
      <c r="R5925" s="11" t="s">
        <v>42</v>
      </c>
      <c r="S5925" s="11" t="s">
        <v>25956</v>
      </c>
      <c r="T5925" s="11" t="s">
        <v>25957</v>
      </c>
    </row>
    <row x14ac:dyDescent="0.25" r="5926" customHeight="1" ht="19.5">
      <c r="A5926" s="10">
        <v>45212</v>
      </c>
      <c r="B5926" s="11" t="s">
        <v>25958</v>
      </c>
      <c r="C5926" s="11" t="s">
        <v>108</v>
      </c>
      <c r="D5926" s="11"/>
      <c r="E5926" s="13">
        <v>15549280711</v>
      </c>
      <c r="F5926" s="11" t="s">
        <v>25959</v>
      </c>
      <c r="G5926" s="11" t="s">
        <v>74</v>
      </c>
      <c r="H5926" s="11"/>
      <c r="I5926" s="13" t="s">
        <v>486</v>
      </c>
      <c r="J5926" s="11" t="s">
        <v>24</v>
      </c>
      <c r="K5926" s="11" t="s">
        <v>25</v>
      </c>
      <c r="L5926" s="11" t="s">
        <v>39</v>
      </c>
      <c r="M5926" s="11" t="s">
        <v>27</v>
      </c>
      <c r="N5926" s="11" t="s">
        <v>28</v>
      </c>
      <c r="O5926" s="11" t="s">
        <v>29</v>
      </c>
      <c r="P5926" s="11"/>
      <c r="Q5926" s="16" t="s">
        <v>25960</v>
      </c>
      <c r="R5926" s="11" t="s">
        <v>42</v>
      </c>
      <c r="S5926" s="11" t="s">
        <v>25961</v>
      </c>
      <c r="T5926" s="11" t="s">
        <v>25962</v>
      </c>
    </row>
    <row x14ac:dyDescent="0.25" r="5927" customHeight="1" ht="19.5">
      <c r="A5927" s="10">
        <v>45212</v>
      </c>
      <c r="B5927" s="11" t="s">
        <v>25963</v>
      </c>
      <c r="C5927" s="11" t="s">
        <v>46</v>
      </c>
      <c r="D5927" s="11"/>
      <c r="E5927" s="13">
        <v>13117289188</v>
      </c>
      <c r="F5927" s="11" t="s">
        <v>25964</v>
      </c>
      <c r="G5927" s="11" t="s">
        <v>56</v>
      </c>
      <c r="H5927" s="11" t="s">
        <v>98</v>
      </c>
      <c r="I5927" s="13" t="s">
        <v>211</v>
      </c>
      <c r="J5927" s="11" t="s">
        <v>24</v>
      </c>
      <c r="K5927" s="11" t="s">
        <v>25</v>
      </c>
      <c r="L5927" s="11" t="s">
        <v>39</v>
      </c>
      <c r="M5927" s="11" t="s">
        <v>40</v>
      </c>
      <c r="N5927" s="11" t="s">
        <v>28</v>
      </c>
      <c r="O5927" s="11" t="s">
        <v>29</v>
      </c>
      <c r="P5927" s="11"/>
      <c r="Q5927" s="16" t="s">
        <v>25965</v>
      </c>
      <c r="R5927" s="11" t="s">
        <v>51</v>
      </c>
      <c r="S5927" s="17" t="s">
        <v>25966</v>
      </c>
      <c r="T5927" s="11"/>
    </row>
    <row x14ac:dyDescent="0.25" r="5928" customHeight="1" ht="19.5">
      <c r="A5928" s="10">
        <v>45212</v>
      </c>
      <c r="B5928" s="11" t="s">
        <v>25967</v>
      </c>
      <c r="C5928" s="11" t="s">
        <v>46</v>
      </c>
      <c r="D5928" s="11"/>
      <c r="E5928" s="13">
        <v>18694090386</v>
      </c>
      <c r="F5928" s="11" t="s">
        <v>25968</v>
      </c>
      <c r="G5928" s="11" t="s">
        <v>115</v>
      </c>
      <c r="H5928" s="11"/>
      <c r="I5928" s="13" t="s">
        <v>844</v>
      </c>
      <c r="J5928" s="11" t="s">
        <v>24</v>
      </c>
      <c r="K5928" s="11" t="s">
        <v>25</v>
      </c>
      <c r="L5928" s="11" t="s">
        <v>39</v>
      </c>
      <c r="M5928" s="11" t="s">
        <v>40</v>
      </c>
      <c r="N5928" s="11" t="s">
        <v>28</v>
      </c>
      <c r="O5928" s="11" t="s">
        <v>29</v>
      </c>
      <c r="P5928" s="11"/>
      <c r="Q5928" s="16" t="s">
        <v>25969</v>
      </c>
      <c r="R5928" s="11" t="s">
        <v>51</v>
      </c>
      <c r="S5928" s="17" t="s">
        <v>25970</v>
      </c>
      <c r="T5928" s="11"/>
    </row>
    <row x14ac:dyDescent="0.25" r="5929" customHeight="1" ht="19.5">
      <c r="A5929" s="10">
        <v>45212</v>
      </c>
      <c r="B5929" s="11" t="s">
        <v>25971</v>
      </c>
      <c r="C5929" s="11" t="s">
        <v>46</v>
      </c>
      <c r="D5929" s="11"/>
      <c r="E5929" s="13">
        <v>18607205924</v>
      </c>
      <c r="F5929" s="11" t="s">
        <v>25972</v>
      </c>
      <c r="G5929" s="11" t="s">
        <v>62</v>
      </c>
      <c r="H5929" s="11"/>
      <c r="I5929" s="13" t="s">
        <v>68</v>
      </c>
      <c r="J5929" s="11" t="s">
        <v>24</v>
      </c>
      <c r="K5929" s="11" t="s">
        <v>69</v>
      </c>
      <c r="L5929" s="11" t="s">
        <v>39</v>
      </c>
      <c r="M5929" s="11" t="s">
        <v>27</v>
      </c>
      <c r="N5929" s="11" t="s">
        <v>28</v>
      </c>
      <c r="O5929" s="11" t="s">
        <v>29</v>
      </c>
      <c r="P5929" s="11"/>
      <c r="Q5929" s="16" t="s">
        <v>25973</v>
      </c>
      <c r="R5929" s="11" t="s">
        <v>51</v>
      </c>
      <c r="S5929" s="11" t="s">
        <v>25974</v>
      </c>
      <c r="T5929" s="11"/>
    </row>
    <row x14ac:dyDescent="0.25" r="5930" customHeight="1" ht="19.5">
      <c r="A5930" s="10">
        <v>45212</v>
      </c>
      <c r="B5930" s="11" t="s">
        <v>25975</v>
      </c>
      <c r="C5930" s="11" t="s">
        <v>545</v>
      </c>
      <c r="D5930" s="11"/>
      <c r="E5930" s="13">
        <v>13117293563</v>
      </c>
      <c r="F5930" s="11" t="s">
        <v>25976</v>
      </c>
      <c r="G5930" s="11" t="s">
        <v>115</v>
      </c>
      <c r="H5930" s="11"/>
      <c r="I5930" s="13" t="s">
        <v>241</v>
      </c>
      <c r="J5930" s="11" t="s">
        <v>24</v>
      </c>
      <c r="K5930" s="11" t="s">
        <v>25</v>
      </c>
      <c r="L5930" s="11" t="s">
        <v>39</v>
      </c>
      <c r="M5930" s="11" t="s">
        <v>27</v>
      </c>
      <c r="N5930" s="11" t="s">
        <v>28</v>
      </c>
      <c r="O5930" s="11" t="s">
        <v>29</v>
      </c>
      <c r="P5930" s="11"/>
      <c r="Q5930" s="16" t="s">
        <v>25977</v>
      </c>
      <c r="R5930" s="11" t="s">
        <v>42</v>
      </c>
      <c r="S5930" s="11" t="s">
        <v>25978</v>
      </c>
      <c r="T5930" s="11" t="s">
        <v>25979</v>
      </c>
    </row>
    <row x14ac:dyDescent="0.25" r="5931" customHeight="1" ht="19.5">
      <c r="A5931" s="10">
        <v>45212</v>
      </c>
      <c r="B5931" s="11" t="s">
        <v>25980</v>
      </c>
      <c r="C5931" s="11" t="s">
        <v>2414</v>
      </c>
      <c r="D5931" s="11"/>
      <c r="E5931" s="13">
        <v>13117276294</v>
      </c>
      <c r="F5931" s="11" t="s">
        <v>25981</v>
      </c>
      <c r="G5931" s="11" t="s">
        <v>74</v>
      </c>
      <c r="H5931" s="11"/>
      <c r="I5931" s="13" t="s">
        <v>241</v>
      </c>
      <c r="J5931" s="11" t="s">
        <v>24</v>
      </c>
      <c r="K5931" s="11" t="s">
        <v>25</v>
      </c>
      <c r="L5931" s="11" t="s">
        <v>39</v>
      </c>
      <c r="M5931" s="11" t="s">
        <v>40</v>
      </c>
      <c r="N5931" s="11" t="s">
        <v>28</v>
      </c>
      <c r="O5931" s="11" t="s">
        <v>29</v>
      </c>
      <c r="P5931" s="11"/>
      <c r="Q5931" s="16" t="s">
        <v>25982</v>
      </c>
      <c r="R5931" s="11" t="s">
        <v>42</v>
      </c>
      <c r="S5931" s="11" t="s">
        <v>25983</v>
      </c>
      <c r="T5931" s="11" t="s">
        <v>25984</v>
      </c>
    </row>
    <row x14ac:dyDescent="0.25" r="5932" customHeight="1" ht="19.5">
      <c r="A5932" s="10">
        <v>45212</v>
      </c>
      <c r="B5932" s="11" t="s">
        <v>25985</v>
      </c>
      <c r="C5932" s="11" t="s">
        <v>2414</v>
      </c>
      <c r="D5932" s="11"/>
      <c r="E5932" s="13">
        <v>13197337994</v>
      </c>
      <c r="F5932" s="11" t="s">
        <v>25986</v>
      </c>
      <c r="G5932" s="11" t="s">
        <v>74</v>
      </c>
      <c r="H5932" s="11"/>
      <c r="I5932" s="13" t="s">
        <v>99</v>
      </c>
      <c r="J5932" s="11" t="s">
        <v>24</v>
      </c>
      <c r="K5932" s="11" t="s">
        <v>25</v>
      </c>
      <c r="L5932" s="11" t="s">
        <v>39</v>
      </c>
      <c r="M5932" s="11" t="s">
        <v>27</v>
      </c>
      <c r="N5932" s="11" t="s">
        <v>28</v>
      </c>
      <c r="O5932" s="11" t="s">
        <v>29</v>
      </c>
      <c r="P5932" s="11"/>
      <c r="Q5932" s="16" t="s">
        <v>25987</v>
      </c>
      <c r="R5932" s="11" t="s">
        <v>42</v>
      </c>
      <c r="S5932" s="11" t="s">
        <v>25988</v>
      </c>
      <c r="T5932" s="11" t="s">
        <v>25989</v>
      </c>
    </row>
    <row x14ac:dyDescent="0.25" r="5933" customHeight="1" ht="19.5">
      <c r="A5933" s="10">
        <v>45212</v>
      </c>
      <c r="B5933" s="11" t="s">
        <v>25990</v>
      </c>
      <c r="C5933" s="11" t="s">
        <v>341</v>
      </c>
      <c r="D5933" s="11"/>
      <c r="E5933" s="13">
        <v>13227266876</v>
      </c>
      <c r="F5933" s="11" t="s">
        <v>13991</v>
      </c>
      <c r="G5933" s="11" t="s">
        <v>74</v>
      </c>
      <c r="H5933" s="11"/>
      <c r="I5933" s="13" t="s">
        <v>68</v>
      </c>
      <c r="J5933" s="11" t="s">
        <v>24</v>
      </c>
      <c r="K5933" s="11" t="s">
        <v>25</v>
      </c>
      <c r="L5933" s="11" t="s">
        <v>39</v>
      </c>
      <c r="M5933" s="11" t="s">
        <v>40</v>
      </c>
      <c r="N5933" s="11" t="s">
        <v>28</v>
      </c>
      <c r="O5933" s="11" t="s">
        <v>29</v>
      </c>
      <c r="P5933" s="11"/>
      <c r="Q5933" s="16" t="s">
        <v>25991</v>
      </c>
      <c r="R5933" s="11" t="s">
        <v>42</v>
      </c>
      <c r="S5933" s="11" t="s">
        <v>25992</v>
      </c>
      <c r="T5933" s="11" t="s">
        <v>25993</v>
      </c>
    </row>
    <row x14ac:dyDescent="0.25" r="5934" customHeight="1" ht="19.5">
      <c r="A5934" s="10">
        <v>45212</v>
      </c>
      <c r="B5934" s="11" t="s">
        <v>25994</v>
      </c>
      <c r="C5934" s="11" t="s">
        <v>46</v>
      </c>
      <c r="D5934" s="11"/>
      <c r="E5934" s="13">
        <v>13032702054</v>
      </c>
      <c r="F5934" s="11" t="s">
        <v>25995</v>
      </c>
      <c r="G5934" s="11" t="s">
        <v>115</v>
      </c>
      <c r="H5934" s="11"/>
      <c r="I5934" s="13" t="s">
        <v>433</v>
      </c>
      <c r="J5934" s="11" t="s">
        <v>24</v>
      </c>
      <c r="K5934" s="11" t="s">
        <v>25</v>
      </c>
      <c r="L5934" s="11" t="s">
        <v>39</v>
      </c>
      <c r="M5934" s="11" t="s">
        <v>40</v>
      </c>
      <c r="N5934" s="11" t="s">
        <v>28</v>
      </c>
      <c r="O5934" s="11" t="s">
        <v>29</v>
      </c>
      <c r="P5934" s="11"/>
      <c r="Q5934" s="16" t="s">
        <v>25996</v>
      </c>
      <c r="R5934" s="11" t="s">
        <v>51</v>
      </c>
      <c r="S5934" s="11" t="s">
        <v>25997</v>
      </c>
      <c r="T5934" s="11"/>
    </row>
    <row x14ac:dyDescent="0.25" r="5935" customHeight="1" ht="19.5">
      <c r="A5935" s="10">
        <v>45212</v>
      </c>
      <c r="B5935" s="11" t="s">
        <v>25998</v>
      </c>
      <c r="C5935" s="11" t="s">
        <v>108</v>
      </c>
      <c r="D5935" s="11"/>
      <c r="E5935" s="13">
        <v>13135812438</v>
      </c>
      <c r="F5935" s="11" t="s">
        <v>25999</v>
      </c>
      <c r="G5935" s="11" t="s">
        <v>115</v>
      </c>
      <c r="H5935" s="11"/>
      <c r="I5935" s="13" t="s">
        <v>1394</v>
      </c>
      <c r="J5935" s="11" t="s">
        <v>24</v>
      </c>
      <c r="K5935" s="11" t="s">
        <v>25</v>
      </c>
      <c r="L5935" s="11" t="s">
        <v>39</v>
      </c>
      <c r="M5935" s="11" t="s">
        <v>27</v>
      </c>
      <c r="N5935" s="11" t="s">
        <v>28</v>
      </c>
      <c r="O5935" s="11" t="s">
        <v>29</v>
      </c>
      <c r="P5935" s="11"/>
      <c r="Q5935" s="16" t="s">
        <v>26000</v>
      </c>
      <c r="R5935" s="11" t="s">
        <v>51</v>
      </c>
      <c r="S5935" s="11" t="s">
        <v>26001</v>
      </c>
      <c r="T5935" s="11"/>
    </row>
    <row x14ac:dyDescent="0.25" r="5936" customHeight="1" ht="19.5">
      <c r="A5936" s="10">
        <v>45212</v>
      </c>
      <c r="B5936" s="11" t="s">
        <v>26002</v>
      </c>
      <c r="C5936" s="11" t="s">
        <v>180</v>
      </c>
      <c r="D5936" s="11"/>
      <c r="E5936" s="13">
        <v>13135817794</v>
      </c>
      <c r="F5936" s="11" t="s">
        <v>17452</v>
      </c>
      <c r="G5936" s="11" t="s">
        <v>62</v>
      </c>
      <c r="H5936" s="11"/>
      <c r="I5936" s="13" t="s">
        <v>290</v>
      </c>
      <c r="J5936" s="11" t="s">
        <v>24</v>
      </c>
      <c r="K5936" s="11" t="s">
        <v>69</v>
      </c>
      <c r="L5936" s="11" t="s">
        <v>39</v>
      </c>
      <c r="M5936" s="11" t="s">
        <v>40</v>
      </c>
      <c r="N5936" s="11" t="s">
        <v>183</v>
      </c>
      <c r="O5936" s="11" t="s">
        <v>29</v>
      </c>
      <c r="P5936" s="11"/>
      <c r="Q5936" s="16" t="s">
        <v>26003</v>
      </c>
      <c r="R5936" s="11" t="s">
        <v>51</v>
      </c>
      <c r="S5936" s="11" t="s">
        <v>26004</v>
      </c>
      <c r="T5936" s="11"/>
    </row>
    <row x14ac:dyDescent="0.25" r="5937" customHeight="1" ht="19.5">
      <c r="A5937" s="10">
        <v>45212</v>
      </c>
      <c r="B5937" s="11" t="s">
        <v>26005</v>
      </c>
      <c r="C5937" s="11" t="s">
        <v>46</v>
      </c>
      <c r="D5937" s="11"/>
      <c r="E5937" s="13">
        <v>18671760080</v>
      </c>
      <c r="F5937" s="11" t="s">
        <v>26006</v>
      </c>
      <c r="G5937" s="11" t="s">
        <v>115</v>
      </c>
      <c r="H5937" s="11" t="s">
        <v>86</v>
      </c>
      <c r="I5937" s="13" t="s">
        <v>116</v>
      </c>
      <c r="J5937" s="11" t="s">
        <v>24</v>
      </c>
      <c r="K5937" s="11" t="s">
        <v>25</v>
      </c>
      <c r="L5937" s="11" t="s">
        <v>39</v>
      </c>
      <c r="M5937" s="11" t="s">
        <v>27</v>
      </c>
      <c r="N5937" s="11" t="s">
        <v>28</v>
      </c>
      <c r="O5937" s="11" t="s">
        <v>29</v>
      </c>
      <c r="P5937" s="11"/>
      <c r="Q5937" s="16" t="s">
        <v>26007</v>
      </c>
      <c r="R5937" s="11" t="s">
        <v>51</v>
      </c>
      <c r="S5937" s="11" t="s">
        <v>26008</v>
      </c>
      <c r="T5937" s="11"/>
    </row>
    <row x14ac:dyDescent="0.25" r="5938" customHeight="1" ht="19.5">
      <c r="A5938" s="10">
        <v>45212</v>
      </c>
      <c r="B5938" s="11" t="s">
        <v>26009</v>
      </c>
      <c r="C5938" s="11" t="s">
        <v>46</v>
      </c>
      <c r="D5938" s="11"/>
      <c r="E5938" s="13">
        <v>15587924846</v>
      </c>
      <c r="F5938" s="11" t="s">
        <v>26010</v>
      </c>
      <c r="G5938" s="11" t="s">
        <v>115</v>
      </c>
      <c r="H5938" s="11"/>
      <c r="I5938" s="13" t="s">
        <v>136</v>
      </c>
      <c r="J5938" s="11" t="s">
        <v>24</v>
      </c>
      <c r="K5938" s="11" t="s">
        <v>25</v>
      </c>
      <c r="L5938" s="11" t="s">
        <v>39</v>
      </c>
      <c r="M5938" s="11" t="s">
        <v>27</v>
      </c>
      <c r="N5938" s="11" t="s">
        <v>28</v>
      </c>
      <c r="O5938" s="11" t="s">
        <v>29</v>
      </c>
      <c r="P5938" s="11"/>
      <c r="Q5938" s="16" t="s">
        <v>26011</v>
      </c>
      <c r="R5938" s="11" t="s">
        <v>51</v>
      </c>
      <c r="S5938" s="11" t="s">
        <v>26012</v>
      </c>
      <c r="T5938" s="11"/>
    </row>
    <row x14ac:dyDescent="0.25" r="5939" customHeight="1" ht="19.5">
      <c r="A5939" s="10">
        <v>45212</v>
      </c>
      <c r="B5939" s="11" t="s">
        <v>26013</v>
      </c>
      <c r="C5939" s="11" t="s">
        <v>46</v>
      </c>
      <c r="D5939" s="11"/>
      <c r="E5939" s="13">
        <v>13235635355</v>
      </c>
      <c r="F5939" s="11" t="s">
        <v>26014</v>
      </c>
      <c r="G5939" s="11" t="s">
        <v>48</v>
      </c>
      <c r="H5939" s="11"/>
      <c r="I5939" s="13" t="s">
        <v>381</v>
      </c>
      <c r="J5939" s="11" t="s">
        <v>24</v>
      </c>
      <c r="K5939" s="11" t="s">
        <v>25</v>
      </c>
      <c r="L5939" s="11" t="s">
        <v>39</v>
      </c>
      <c r="M5939" s="11" t="s">
        <v>40</v>
      </c>
      <c r="N5939" s="11" t="s">
        <v>28</v>
      </c>
      <c r="O5939" s="11" t="s">
        <v>29</v>
      </c>
      <c r="P5939" s="11"/>
      <c r="Q5939" s="16" t="s">
        <v>26015</v>
      </c>
      <c r="R5939" s="11" t="s">
        <v>51</v>
      </c>
      <c r="S5939" s="11" t="s">
        <v>26016</v>
      </c>
      <c r="T5939" s="11"/>
    </row>
    <row x14ac:dyDescent="0.25" r="5940" customHeight="1" ht="19.5">
      <c r="A5940" s="10">
        <v>45212</v>
      </c>
      <c r="B5940" s="11" t="s">
        <v>26017</v>
      </c>
      <c r="C5940" s="11" t="s">
        <v>180</v>
      </c>
      <c r="D5940" s="11"/>
      <c r="E5940" s="13">
        <v>13207221898</v>
      </c>
      <c r="F5940" s="11" t="s">
        <v>26018</v>
      </c>
      <c r="G5940" s="11" t="s">
        <v>115</v>
      </c>
      <c r="H5940" s="11" t="s">
        <v>98</v>
      </c>
      <c r="I5940" s="13" t="s">
        <v>110</v>
      </c>
      <c r="J5940" s="11" t="s">
        <v>24</v>
      </c>
      <c r="K5940" s="11" t="s">
        <v>25</v>
      </c>
      <c r="L5940" s="11" t="s">
        <v>39</v>
      </c>
      <c r="M5940" s="11" t="s">
        <v>27</v>
      </c>
      <c r="N5940" s="11" t="s">
        <v>183</v>
      </c>
      <c r="O5940" s="11" t="s">
        <v>29</v>
      </c>
      <c r="P5940" s="11"/>
      <c r="Q5940" s="16" t="s">
        <v>26019</v>
      </c>
      <c r="R5940" s="11" t="s">
        <v>51</v>
      </c>
      <c r="S5940" s="17" t="s">
        <v>26020</v>
      </c>
      <c r="T5940" s="11"/>
    </row>
    <row x14ac:dyDescent="0.25" r="5941" customHeight="1" ht="19.5">
      <c r="A5941" s="10">
        <v>45212</v>
      </c>
      <c r="B5941" s="11" t="s">
        <v>26021</v>
      </c>
      <c r="C5941" s="11" t="s">
        <v>180</v>
      </c>
      <c r="D5941" s="11"/>
      <c r="E5941" s="13">
        <v>13207222210</v>
      </c>
      <c r="F5941" s="11" t="s">
        <v>26022</v>
      </c>
      <c r="G5941" s="11" t="s">
        <v>115</v>
      </c>
      <c r="H5941" s="11"/>
      <c r="I5941" s="13" t="s">
        <v>136</v>
      </c>
      <c r="J5941" s="11" t="s">
        <v>24</v>
      </c>
      <c r="K5941" s="11" t="s">
        <v>25</v>
      </c>
      <c r="L5941" s="11" t="s">
        <v>39</v>
      </c>
      <c r="M5941" s="11" t="s">
        <v>40</v>
      </c>
      <c r="N5941" s="11" t="s">
        <v>183</v>
      </c>
      <c r="O5941" s="11" t="s">
        <v>29</v>
      </c>
      <c r="P5941" s="11"/>
      <c r="Q5941" s="16" t="s">
        <v>26023</v>
      </c>
      <c r="R5941" s="11" t="s">
        <v>51</v>
      </c>
      <c r="S5941" s="11" t="s">
        <v>26024</v>
      </c>
      <c r="T5941" s="11"/>
    </row>
    <row x14ac:dyDescent="0.25" r="5942" customHeight="1" ht="19.5">
      <c r="A5942" s="10">
        <v>45212</v>
      </c>
      <c r="B5942" s="11" t="s">
        <v>26025</v>
      </c>
      <c r="C5942" s="11" t="s">
        <v>180</v>
      </c>
      <c r="D5942" s="11"/>
      <c r="E5942" s="13">
        <v>13227279707</v>
      </c>
      <c r="F5942" s="11" t="s">
        <v>26026</v>
      </c>
      <c r="G5942" s="11" t="s">
        <v>74</v>
      </c>
      <c r="H5942" s="11"/>
      <c r="I5942" s="13" t="s">
        <v>433</v>
      </c>
      <c r="J5942" s="11" t="s">
        <v>24</v>
      </c>
      <c r="K5942" s="11" t="s">
        <v>25</v>
      </c>
      <c r="L5942" s="11" t="s">
        <v>39</v>
      </c>
      <c r="M5942" s="11" t="s">
        <v>40</v>
      </c>
      <c r="N5942" s="11" t="s">
        <v>183</v>
      </c>
      <c r="O5942" s="11" t="s">
        <v>29</v>
      </c>
      <c r="P5942" s="11"/>
      <c r="Q5942" s="16" t="s">
        <v>26027</v>
      </c>
      <c r="R5942" s="11" t="s">
        <v>51</v>
      </c>
      <c r="S5942" s="17" t="s">
        <v>26028</v>
      </c>
      <c r="T5942" s="11"/>
    </row>
    <row x14ac:dyDescent="0.25" r="5943" customHeight="1" ht="19.5">
      <c r="A5943" s="10">
        <v>45212</v>
      </c>
      <c r="B5943" s="11" t="s">
        <v>26029</v>
      </c>
      <c r="C5943" s="11" t="s">
        <v>180</v>
      </c>
      <c r="D5943" s="11"/>
      <c r="E5943" s="13">
        <v>15549298163</v>
      </c>
      <c r="F5943" s="11" t="s">
        <v>26030</v>
      </c>
      <c r="G5943" s="11" t="s">
        <v>115</v>
      </c>
      <c r="H5943" s="11" t="s">
        <v>98</v>
      </c>
      <c r="I5943" s="13" t="s">
        <v>221</v>
      </c>
      <c r="J5943" s="11" t="s">
        <v>24</v>
      </c>
      <c r="K5943" s="11" t="s">
        <v>25</v>
      </c>
      <c r="L5943" s="11" t="s">
        <v>39</v>
      </c>
      <c r="M5943" s="11" t="s">
        <v>27</v>
      </c>
      <c r="N5943" s="11" t="s">
        <v>183</v>
      </c>
      <c r="O5943" s="11" t="s">
        <v>29</v>
      </c>
      <c r="P5943" s="11"/>
      <c r="Q5943" s="16" t="s">
        <v>26031</v>
      </c>
      <c r="R5943" s="11" t="s">
        <v>51</v>
      </c>
      <c r="S5943" s="11" t="s">
        <v>26032</v>
      </c>
      <c r="T5943" s="11"/>
    </row>
    <row x14ac:dyDescent="0.25" r="5944" customHeight="1" ht="19.5">
      <c r="A5944" s="10">
        <v>45212</v>
      </c>
      <c r="B5944" s="11" t="s">
        <v>26033</v>
      </c>
      <c r="C5944" s="11" t="s">
        <v>239</v>
      </c>
      <c r="D5944" s="11"/>
      <c r="E5944" s="13">
        <v>13197314634</v>
      </c>
      <c r="F5944" s="11" t="s">
        <v>26034</v>
      </c>
      <c r="G5944" s="11" t="s">
        <v>115</v>
      </c>
      <c r="H5944" s="11"/>
      <c r="I5944" s="13" t="s">
        <v>241</v>
      </c>
      <c r="J5944" s="11" t="s">
        <v>24</v>
      </c>
      <c r="K5944" s="11" t="s">
        <v>25</v>
      </c>
      <c r="L5944" s="11" t="s">
        <v>39</v>
      </c>
      <c r="M5944" s="11" t="s">
        <v>27</v>
      </c>
      <c r="N5944" s="11" t="s">
        <v>183</v>
      </c>
      <c r="O5944" s="11" t="s">
        <v>29</v>
      </c>
      <c r="P5944" s="11"/>
      <c r="Q5944" s="16" t="s">
        <v>26035</v>
      </c>
      <c r="R5944" s="11" t="s">
        <v>51</v>
      </c>
      <c r="S5944" s="11" t="s">
        <v>26036</v>
      </c>
      <c r="T5944" s="11"/>
    </row>
    <row x14ac:dyDescent="0.25" r="5945" customHeight="1" ht="19.5">
      <c r="A5945" s="10">
        <v>45212</v>
      </c>
      <c r="B5945" s="11" t="s">
        <v>26037</v>
      </c>
      <c r="C5945" s="11" t="s">
        <v>239</v>
      </c>
      <c r="D5945" s="11"/>
      <c r="E5945" s="13">
        <v>15572727470</v>
      </c>
      <c r="F5945" s="11" t="s">
        <v>26038</v>
      </c>
      <c r="G5945" s="11" t="s">
        <v>115</v>
      </c>
      <c r="H5945" s="11"/>
      <c r="I5945" s="13" t="s">
        <v>241</v>
      </c>
      <c r="J5945" s="11" t="s">
        <v>24</v>
      </c>
      <c r="K5945" s="11" t="s">
        <v>25</v>
      </c>
      <c r="L5945" s="11" t="s">
        <v>39</v>
      </c>
      <c r="M5945" s="11" t="s">
        <v>27</v>
      </c>
      <c r="N5945" s="11" t="s">
        <v>183</v>
      </c>
      <c r="O5945" s="11" t="s">
        <v>29</v>
      </c>
      <c r="P5945" s="11"/>
      <c r="Q5945" s="16" t="s">
        <v>26039</v>
      </c>
      <c r="R5945" s="11" t="s">
        <v>51</v>
      </c>
      <c r="S5945" s="11" t="s">
        <v>26040</v>
      </c>
      <c r="T5945" s="11"/>
    </row>
    <row x14ac:dyDescent="0.25" r="5946" customHeight="1" ht="19.5">
      <c r="A5946" s="10">
        <v>45212</v>
      </c>
      <c r="B5946" s="11" t="s">
        <v>26041</v>
      </c>
      <c r="C5946" s="11" t="s">
        <v>2414</v>
      </c>
      <c r="D5946" s="11"/>
      <c r="E5946" s="13">
        <v>15549303163</v>
      </c>
      <c r="F5946" s="11" t="s">
        <v>26042</v>
      </c>
      <c r="G5946" s="11" t="s">
        <v>74</v>
      </c>
      <c r="H5946" s="11"/>
      <c r="I5946" s="13" t="s">
        <v>415</v>
      </c>
      <c r="J5946" s="11" t="s">
        <v>24</v>
      </c>
      <c r="K5946" s="11" t="s">
        <v>25</v>
      </c>
      <c r="L5946" s="11" t="s">
        <v>39</v>
      </c>
      <c r="M5946" s="11" t="s">
        <v>40</v>
      </c>
      <c r="N5946" s="11" t="s">
        <v>28</v>
      </c>
      <c r="O5946" s="11" t="s">
        <v>29</v>
      </c>
      <c r="P5946" s="11"/>
      <c r="Q5946" s="16" t="s">
        <v>26043</v>
      </c>
      <c r="R5946" s="11" t="s">
        <v>42</v>
      </c>
      <c r="S5946" s="11" t="s">
        <v>26044</v>
      </c>
      <c r="T5946" s="11" t="s">
        <v>26045</v>
      </c>
    </row>
    <row x14ac:dyDescent="0.25" r="5947" customHeight="1" ht="19.5">
      <c r="A5947" s="10">
        <v>45212</v>
      </c>
      <c r="B5947" s="11" t="s">
        <v>26046</v>
      </c>
      <c r="C5947" s="11" t="s">
        <v>2809</v>
      </c>
      <c r="D5947" s="11"/>
      <c r="E5947" s="13">
        <v>13317567156</v>
      </c>
      <c r="F5947" s="11" t="s">
        <v>24412</v>
      </c>
      <c r="G5947" s="11" t="s">
        <v>23</v>
      </c>
      <c r="H5947" s="11"/>
      <c r="I5947" s="13" t="s">
        <v>2649</v>
      </c>
      <c r="J5947" s="11" t="s">
        <v>24</v>
      </c>
      <c r="K5947" s="11" t="s">
        <v>25</v>
      </c>
      <c r="L5947" s="11" t="s">
        <v>39</v>
      </c>
      <c r="M5947" s="11" t="s">
        <v>40</v>
      </c>
      <c r="N5947" s="11" t="s">
        <v>28</v>
      </c>
      <c r="O5947" s="11" t="s">
        <v>29</v>
      </c>
      <c r="P5947" s="11"/>
      <c r="Q5947" s="16" t="s">
        <v>26047</v>
      </c>
      <c r="R5947" s="11" t="s">
        <v>42</v>
      </c>
      <c r="S5947" s="11" t="s">
        <v>26048</v>
      </c>
      <c r="T5947" s="11" t="s">
        <v>26049</v>
      </c>
    </row>
    <row x14ac:dyDescent="0.25" r="5948" customHeight="1" ht="19.5">
      <c r="A5948" s="10">
        <v>45212</v>
      </c>
      <c r="B5948" s="11" t="s">
        <v>26050</v>
      </c>
      <c r="C5948" s="11" t="s">
        <v>12652</v>
      </c>
      <c r="D5948" s="11"/>
      <c r="E5948" s="13">
        <v>13264916217</v>
      </c>
      <c r="F5948" s="11" t="s">
        <v>26051</v>
      </c>
      <c r="G5948" s="11" t="s">
        <v>23</v>
      </c>
      <c r="H5948" s="11"/>
      <c r="I5948" s="13">
        <v>10015</v>
      </c>
      <c r="J5948" s="11" t="s">
        <v>24</v>
      </c>
      <c r="K5948" s="11" t="s">
        <v>69</v>
      </c>
      <c r="L5948" s="11" t="s">
        <v>26</v>
      </c>
      <c r="M5948" s="11" t="s">
        <v>27</v>
      </c>
      <c r="N5948" s="11" t="s">
        <v>28</v>
      </c>
      <c r="O5948" s="11" t="s">
        <v>29</v>
      </c>
      <c r="P5948" s="11"/>
      <c r="Q5948" s="16" t="s">
        <v>26052</v>
      </c>
      <c r="R5948" s="11" t="s">
        <v>31</v>
      </c>
      <c r="S5948" s="11" t="s">
        <v>26053</v>
      </c>
      <c r="T5948" s="11" t="s">
        <v>26054</v>
      </c>
    </row>
    <row x14ac:dyDescent="0.25" r="5949" customHeight="1" ht="19.5">
      <c r="A5949" s="10">
        <v>45212</v>
      </c>
      <c r="B5949" s="11" t="s">
        <v>26055</v>
      </c>
      <c r="C5949" s="11" t="s">
        <v>1079</v>
      </c>
      <c r="D5949" s="11"/>
      <c r="E5949" s="13">
        <v>13177077499</v>
      </c>
      <c r="F5949" s="11" t="s">
        <v>26056</v>
      </c>
      <c r="G5949" s="11" t="s">
        <v>289</v>
      </c>
      <c r="H5949" s="11" t="s">
        <v>98</v>
      </c>
      <c r="I5949" s="13">
        <v>10015</v>
      </c>
      <c r="J5949" s="11" t="s">
        <v>24</v>
      </c>
      <c r="K5949" s="11" t="s">
        <v>25</v>
      </c>
      <c r="L5949" s="11" t="s">
        <v>26</v>
      </c>
      <c r="M5949" s="11" t="s">
        <v>27</v>
      </c>
      <c r="N5949" s="11" t="s">
        <v>28</v>
      </c>
      <c r="O5949" s="11" t="s">
        <v>29</v>
      </c>
      <c r="P5949" s="11"/>
      <c r="Q5949" s="16" t="s">
        <v>26057</v>
      </c>
      <c r="R5949" s="11" t="s">
        <v>31</v>
      </c>
      <c r="S5949" s="11" t="s">
        <v>26058</v>
      </c>
      <c r="T5949" s="11" t="s">
        <v>26059</v>
      </c>
    </row>
    <row x14ac:dyDescent="0.25" r="5950" customHeight="1" ht="19.5">
      <c r="A5950" s="10">
        <v>45212</v>
      </c>
      <c r="B5950" s="11" t="s">
        <v>26060</v>
      </c>
      <c r="C5950" s="11" t="s">
        <v>6502</v>
      </c>
      <c r="D5950" s="11"/>
      <c r="E5950" s="13">
        <v>19107213421</v>
      </c>
      <c r="F5950" s="11" t="s">
        <v>22655</v>
      </c>
      <c r="G5950" s="11" t="s">
        <v>48</v>
      </c>
      <c r="H5950" s="11"/>
      <c r="I5950" s="13">
        <v>10015</v>
      </c>
      <c r="J5950" s="11" t="s">
        <v>24</v>
      </c>
      <c r="K5950" s="11" t="s">
        <v>69</v>
      </c>
      <c r="L5950" s="11" t="s">
        <v>26</v>
      </c>
      <c r="M5950" s="11" t="s">
        <v>40</v>
      </c>
      <c r="N5950" s="11" t="s">
        <v>28</v>
      </c>
      <c r="O5950" s="11" t="s">
        <v>29</v>
      </c>
      <c r="P5950" s="11"/>
      <c r="Q5950" s="16" t="s">
        <v>26061</v>
      </c>
      <c r="R5950" s="11" t="s">
        <v>31</v>
      </c>
      <c r="S5950" s="11" t="s">
        <v>26062</v>
      </c>
      <c r="T5950" s="11" t="s">
        <v>26063</v>
      </c>
    </row>
    <row x14ac:dyDescent="0.25" r="5951" customHeight="1" ht="19.5">
      <c r="A5951" s="10">
        <v>45212</v>
      </c>
      <c r="B5951" s="11" t="s">
        <v>26064</v>
      </c>
      <c r="C5951" s="11" t="s">
        <v>5670</v>
      </c>
      <c r="D5951" s="11"/>
      <c r="E5951" s="13">
        <v>13227271873</v>
      </c>
      <c r="F5951" s="11" t="s">
        <v>26065</v>
      </c>
      <c r="G5951" s="11" t="s">
        <v>37</v>
      </c>
      <c r="H5951" s="11"/>
      <c r="I5951" s="13">
        <v>10015</v>
      </c>
      <c r="J5951" s="11" t="s">
        <v>24</v>
      </c>
      <c r="K5951" s="11" t="s">
        <v>69</v>
      </c>
      <c r="L5951" s="11" t="s">
        <v>26</v>
      </c>
      <c r="M5951" s="11" t="s">
        <v>27</v>
      </c>
      <c r="N5951" s="11" t="s">
        <v>28</v>
      </c>
      <c r="O5951" s="11" t="s">
        <v>29</v>
      </c>
      <c r="P5951" s="11"/>
      <c r="Q5951" s="16" t="s">
        <v>26066</v>
      </c>
      <c r="R5951" s="11" t="s">
        <v>31</v>
      </c>
      <c r="S5951" s="11" t="s">
        <v>26067</v>
      </c>
      <c r="T5951" s="11" t="s">
        <v>26068</v>
      </c>
    </row>
    <row x14ac:dyDescent="0.25" r="5952" customHeight="1" ht="19.5">
      <c r="A5952" s="10">
        <v>45212</v>
      </c>
      <c r="B5952" s="11" t="s">
        <v>26069</v>
      </c>
      <c r="C5952" s="11" t="s">
        <v>545</v>
      </c>
      <c r="D5952" s="11"/>
      <c r="E5952" s="13">
        <v>15671063080</v>
      </c>
      <c r="F5952" s="11" t="s">
        <v>26070</v>
      </c>
      <c r="G5952" s="11" t="s">
        <v>23</v>
      </c>
      <c r="H5952" s="11"/>
      <c r="I5952" s="13" t="s">
        <v>433</v>
      </c>
      <c r="J5952" s="11" t="s">
        <v>24</v>
      </c>
      <c r="K5952" s="11" t="s">
        <v>25</v>
      </c>
      <c r="L5952" s="11" t="s">
        <v>39</v>
      </c>
      <c r="M5952" s="11" t="s">
        <v>27</v>
      </c>
      <c r="N5952" s="11" t="s">
        <v>28</v>
      </c>
      <c r="O5952" s="11" t="s">
        <v>29</v>
      </c>
      <c r="P5952" s="11"/>
      <c r="Q5952" s="16" t="s">
        <v>26071</v>
      </c>
      <c r="R5952" s="11" t="s">
        <v>42</v>
      </c>
      <c r="S5952" s="11" t="s">
        <v>26072</v>
      </c>
      <c r="T5952" s="11" t="s">
        <v>26073</v>
      </c>
    </row>
    <row x14ac:dyDescent="0.25" r="5953" customHeight="1" ht="19.5">
      <c r="A5953" s="10">
        <v>45212</v>
      </c>
      <c r="B5953" s="11" t="s">
        <v>26074</v>
      </c>
      <c r="C5953" s="11" t="s">
        <v>15348</v>
      </c>
      <c r="D5953" s="11"/>
      <c r="E5953" s="13">
        <v>18671790801</v>
      </c>
      <c r="F5953" s="11" t="s">
        <v>24367</v>
      </c>
      <c r="G5953" s="11" t="s">
        <v>216</v>
      </c>
      <c r="H5953" s="11"/>
      <c r="I5953" s="13" t="s">
        <v>433</v>
      </c>
      <c r="J5953" s="11" t="s">
        <v>24</v>
      </c>
      <c r="K5953" s="11" t="s">
        <v>25</v>
      </c>
      <c r="L5953" s="11" t="s">
        <v>39</v>
      </c>
      <c r="M5953" s="11" t="s">
        <v>40</v>
      </c>
      <c r="N5953" s="11" t="s">
        <v>28</v>
      </c>
      <c r="O5953" s="11" t="s">
        <v>29</v>
      </c>
      <c r="P5953" s="11"/>
      <c r="Q5953" s="16" t="s">
        <v>26075</v>
      </c>
      <c r="R5953" s="11" t="s">
        <v>42</v>
      </c>
      <c r="S5953" s="11" t="s">
        <v>26076</v>
      </c>
      <c r="T5953" s="11" t="s">
        <v>26077</v>
      </c>
    </row>
    <row x14ac:dyDescent="0.25" r="5954" customHeight="1" ht="19.5">
      <c r="A5954" s="10">
        <v>45212</v>
      </c>
      <c r="B5954" s="11" t="s">
        <v>26078</v>
      </c>
      <c r="C5954" s="11" t="s">
        <v>545</v>
      </c>
      <c r="D5954" s="11"/>
      <c r="E5954" s="13">
        <v>13197346615</v>
      </c>
      <c r="F5954" s="11" t="s">
        <v>26079</v>
      </c>
      <c r="G5954" s="11" t="s">
        <v>74</v>
      </c>
      <c r="H5954" s="11"/>
      <c r="I5954" s="13" t="s">
        <v>272</v>
      </c>
      <c r="J5954" s="11" t="s">
        <v>24</v>
      </c>
      <c r="K5954" s="11" t="s">
        <v>25</v>
      </c>
      <c r="L5954" s="11" t="s">
        <v>39</v>
      </c>
      <c r="M5954" s="11" t="s">
        <v>40</v>
      </c>
      <c r="N5954" s="11" t="s">
        <v>28</v>
      </c>
      <c r="O5954" s="11" t="s">
        <v>29</v>
      </c>
      <c r="P5954" s="11"/>
      <c r="Q5954" s="16" t="s">
        <v>26080</v>
      </c>
      <c r="R5954" s="11" t="s">
        <v>42</v>
      </c>
      <c r="S5954" s="11" t="s">
        <v>26081</v>
      </c>
      <c r="T5954" s="11" t="s">
        <v>26082</v>
      </c>
    </row>
    <row x14ac:dyDescent="0.25" r="5955" customHeight="1" ht="19.5">
      <c r="A5955" s="10">
        <v>45212</v>
      </c>
      <c r="B5955" s="11" t="s">
        <v>26083</v>
      </c>
      <c r="C5955" s="11" t="s">
        <v>685</v>
      </c>
      <c r="D5955" s="11"/>
      <c r="E5955" s="13">
        <v>15629342249</v>
      </c>
      <c r="F5955" s="11" t="s">
        <v>26084</v>
      </c>
      <c r="G5955" s="11" t="s">
        <v>216</v>
      </c>
      <c r="H5955" s="11"/>
      <c r="I5955" s="13" t="s">
        <v>1024</v>
      </c>
      <c r="J5955" s="11" t="s">
        <v>24</v>
      </c>
      <c r="K5955" s="11" t="s">
        <v>25</v>
      </c>
      <c r="L5955" s="11" t="s">
        <v>39</v>
      </c>
      <c r="M5955" s="11" t="s">
        <v>27</v>
      </c>
      <c r="N5955" s="11" t="s">
        <v>28</v>
      </c>
      <c r="O5955" s="11" t="s">
        <v>29</v>
      </c>
      <c r="P5955" s="11"/>
      <c r="Q5955" s="16" t="s">
        <v>26085</v>
      </c>
      <c r="R5955" s="11" t="s">
        <v>42</v>
      </c>
      <c r="S5955" s="11" t="s">
        <v>26086</v>
      </c>
      <c r="T5955" s="11" t="s">
        <v>26087</v>
      </c>
    </row>
    <row x14ac:dyDescent="0.25" r="5956" customHeight="1" ht="19.5">
      <c r="A5956" s="10">
        <v>45212</v>
      </c>
      <c r="B5956" s="11" t="s">
        <v>26088</v>
      </c>
      <c r="C5956" s="11" t="s">
        <v>545</v>
      </c>
      <c r="D5956" s="11"/>
      <c r="E5956" s="13">
        <v>15071816597</v>
      </c>
      <c r="F5956" s="11" t="s">
        <v>26089</v>
      </c>
      <c r="G5956" s="11" t="s">
        <v>1873</v>
      </c>
      <c r="H5956" s="11"/>
      <c r="I5956" s="13" t="s">
        <v>49</v>
      </c>
      <c r="J5956" s="11" t="s">
        <v>24</v>
      </c>
      <c r="K5956" s="11" t="s">
        <v>69</v>
      </c>
      <c r="L5956" s="11" t="s">
        <v>39</v>
      </c>
      <c r="M5956" s="11" t="s">
        <v>40</v>
      </c>
      <c r="N5956" s="11" t="s">
        <v>28</v>
      </c>
      <c r="O5956" s="11" t="s">
        <v>29</v>
      </c>
      <c r="P5956" s="11"/>
      <c r="Q5956" s="16" t="s">
        <v>26090</v>
      </c>
      <c r="R5956" s="11" t="s">
        <v>42</v>
      </c>
      <c r="S5956" s="11" t="s">
        <v>26091</v>
      </c>
      <c r="T5956" s="11" t="s">
        <v>26092</v>
      </c>
    </row>
    <row x14ac:dyDescent="0.25" r="5957" customHeight="1" ht="19.5">
      <c r="A5957" s="10">
        <v>45212</v>
      </c>
      <c r="B5957" s="11" t="s">
        <v>26093</v>
      </c>
      <c r="C5957" s="11" t="s">
        <v>545</v>
      </c>
      <c r="D5957" s="11"/>
      <c r="E5957" s="13">
        <v>15671012062</v>
      </c>
      <c r="F5957" s="11" t="s">
        <v>25459</v>
      </c>
      <c r="G5957" s="11" t="s">
        <v>115</v>
      </c>
      <c r="H5957" s="11"/>
      <c r="I5957" s="13" t="s">
        <v>930</v>
      </c>
      <c r="J5957" s="11" t="s">
        <v>24</v>
      </c>
      <c r="K5957" s="11" t="s">
        <v>25</v>
      </c>
      <c r="L5957" s="11" t="s">
        <v>39</v>
      </c>
      <c r="M5957" s="11" t="s">
        <v>27</v>
      </c>
      <c r="N5957" s="11" t="s">
        <v>28</v>
      </c>
      <c r="O5957" s="11" t="s">
        <v>29</v>
      </c>
      <c r="P5957" s="11"/>
      <c r="Q5957" s="16" t="s">
        <v>26094</v>
      </c>
      <c r="R5957" s="11" t="s">
        <v>42</v>
      </c>
      <c r="S5957" s="11" t="s">
        <v>26095</v>
      </c>
      <c r="T5957" s="11" t="s">
        <v>26096</v>
      </c>
    </row>
    <row x14ac:dyDescent="0.25" r="5958" customHeight="1" ht="19.5">
      <c r="A5958" s="10">
        <v>45212</v>
      </c>
      <c r="B5958" s="11" t="s">
        <v>26097</v>
      </c>
      <c r="C5958" s="11" t="s">
        <v>1683</v>
      </c>
      <c r="D5958" s="11"/>
      <c r="E5958" s="13">
        <v>18694088039</v>
      </c>
      <c r="F5958" s="11" t="s">
        <v>26098</v>
      </c>
      <c r="G5958" s="11" t="s">
        <v>48</v>
      </c>
      <c r="H5958" s="11"/>
      <c r="I5958" s="13" t="s">
        <v>272</v>
      </c>
      <c r="J5958" s="11" t="s">
        <v>24</v>
      </c>
      <c r="K5958" s="11" t="s">
        <v>25</v>
      </c>
      <c r="L5958" s="11" t="s">
        <v>39</v>
      </c>
      <c r="M5958" s="11" t="s">
        <v>40</v>
      </c>
      <c r="N5958" s="11" t="s">
        <v>28</v>
      </c>
      <c r="O5958" s="11" t="s">
        <v>29</v>
      </c>
      <c r="P5958" s="11"/>
      <c r="Q5958" s="16" t="s">
        <v>26099</v>
      </c>
      <c r="R5958" s="11" t="s">
        <v>42</v>
      </c>
      <c r="S5958" s="11" t="s">
        <v>26100</v>
      </c>
      <c r="T5958" s="11" t="s">
        <v>26101</v>
      </c>
    </row>
    <row x14ac:dyDescent="0.25" r="5959" customHeight="1" ht="19.5">
      <c r="A5959" s="10">
        <v>45212</v>
      </c>
      <c r="B5959" s="11" t="s">
        <v>26102</v>
      </c>
      <c r="C5959" s="11" t="s">
        <v>4273</v>
      </c>
      <c r="D5959" s="11"/>
      <c r="E5959" s="13">
        <v>18671721133</v>
      </c>
      <c r="F5959" s="11" t="s">
        <v>26103</v>
      </c>
      <c r="G5959" s="11" t="s">
        <v>62</v>
      </c>
      <c r="H5959" s="11" t="s">
        <v>141</v>
      </c>
      <c r="I5959" s="13" t="s">
        <v>241</v>
      </c>
      <c r="J5959" s="11" t="s">
        <v>24</v>
      </c>
      <c r="K5959" s="11" t="s">
        <v>25</v>
      </c>
      <c r="L5959" s="11" t="s">
        <v>39</v>
      </c>
      <c r="M5959" s="11" t="s">
        <v>40</v>
      </c>
      <c r="N5959" s="11" t="s">
        <v>28</v>
      </c>
      <c r="O5959" s="11" t="s">
        <v>29</v>
      </c>
      <c r="P5959" s="11"/>
      <c r="Q5959" s="16" t="s">
        <v>26104</v>
      </c>
      <c r="R5959" s="11" t="s">
        <v>42</v>
      </c>
      <c r="S5959" s="11" t="s">
        <v>26105</v>
      </c>
      <c r="T5959" s="11" t="s">
        <v>26106</v>
      </c>
    </row>
    <row x14ac:dyDescent="0.25" r="5960" customHeight="1" ht="19.5">
      <c r="A5960" s="10">
        <v>45212</v>
      </c>
      <c r="B5960" s="11" t="s">
        <v>26107</v>
      </c>
      <c r="C5960" s="11" t="s">
        <v>1289</v>
      </c>
      <c r="D5960" s="11"/>
      <c r="E5960" s="13">
        <v>13297286555</v>
      </c>
      <c r="F5960" s="11" t="s">
        <v>7542</v>
      </c>
      <c r="G5960" s="11" t="s">
        <v>56</v>
      </c>
      <c r="H5960" s="11"/>
      <c r="I5960" s="13" t="s">
        <v>433</v>
      </c>
      <c r="J5960" s="11" t="s">
        <v>24</v>
      </c>
      <c r="K5960" s="11" t="s">
        <v>69</v>
      </c>
      <c r="L5960" s="11" t="s">
        <v>39</v>
      </c>
      <c r="M5960" s="11" t="s">
        <v>27</v>
      </c>
      <c r="N5960" s="11" t="s">
        <v>28</v>
      </c>
      <c r="O5960" s="11" t="s">
        <v>29</v>
      </c>
      <c r="P5960" s="11"/>
      <c r="Q5960" s="16" t="s">
        <v>26108</v>
      </c>
      <c r="R5960" s="11" t="s">
        <v>42</v>
      </c>
      <c r="S5960" s="11" t="s">
        <v>26109</v>
      </c>
      <c r="T5960" s="11" t="s">
        <v>26110</v>
      </c>
    </row>
    <row x14ac:dyDescent="0.25" r="5961" customHeight="1" ht="19.5">
      <c r="A5961" s="10">
        <v>45212</v>
      </c>
      <c r="B5961" s="11" t="s">
        <v>26111</v>
      </c>
      <c r="C5961" s="11" t="s">
        <v>2414</v>
      </c>
      <c r="D5961" s="11"/>
      <c r="E5961" s="13">
        <v>18572394086</v>
      </c>
      <c r="F5961" s="11" t="s">
        <v>26112</v>
      </c>
      <c r="G5961" s="11" t="s">
        <v>74</v>
      </c>
      <c r="H5961" s="11"/>
      <c r="I5961" s="13" t="s">
        <v>433</v>
      </c>
      <c r="J5961" s="11" t="s">
        <v>24</v>
      </c>
      <c r="K5961" s="11" t="s">
        <v>25</v>
      </c>
      <c r="L5961" s="11" t="s">
        <v>39</v>
      </c>
      <c r="M5961" s="11" t="s">
        <v>40</v>
      </c>
      <c r="N5961" s="11" t="s">
        <v>28</v>
      </c>
      <c r="O5961" s="11" t="s">
        <v>29</v>
      </c>
      <c r="P5961" s="11"/>
      <c r="Q5961" s="16" t="s">
        <v>26113</v>
      </c>
      <c r="R5961" s="11" t="s">
        <v>42</v>
      </c>
      <c r="S5961" s="11" t="s">
        <v>26114</v>
      </c>
      <c r="T5961" s="11" t="s">
        <v>26115</v>
      </c>
    </row>
    <row x14ac:dyDescent="0.25" r="5962" customHeight="1" ht="19.5">
      <c r="A5962" s="10">
        <v>45212</v>
      </c>
      <c r="B5962" s="11" t="s">
        <v>26116</v>
      </c>
      <c r="C5962" s="11" t="s">
        <v>2414</v>
      </c>
      <c r="D5962" s="11"/>
      <c r="E5962" s="13">
        <v>13264902887</v>
      </c>
      <c r="F5962" s="11" t="s">
        <v>26117</v>
      </c>
      <c r="G5962" s="11" t="s">
        <v>74</v>
      </c>
      <c r="H5962" s="11"/>
      <c r="I5962" s="13" t="s">
        <v>136</v>
      </c>
      <c r="J5962" s="11" t="s">
        <v>24</v>
      </c>
      <c r="K5962" s="11" t="s">
        <v>25</v>
      </c>
      <c r="L5962" s="11" t="s">
        <v>39</v>
      </c>
      <c r="M5962" s="11" t="s">
        <v>40</v>
      </c>
      <c r="N5962" s="11" t="s">
        <v>28</v>
      </c>
      <c r="O5962" s="11" t="s">
        <v>29</v>
      </c>
      <c r="P5962" s="11"/>
      <c r="Q5962" s="16" t="s">
        <v>26118</v>
      </c>
      <c r="R5962" s="11" t="s">
        <v>42</v>
      </c>
      <c r="S5962" s="11" t="s">
        <v>26119</v>
      </c>
      <c r="T5962" s="11" t="s">
        <v>8600</v>
      </c>
    </row>
    <row x14ac:dyDescent="0.25" r="5963" customHeight="1" ht="19.5">
      <c r="A5963" s="10">
        <v>45212</v>
      </c>
      <c r="B5963" s="11" t="s">
        <v>26120</v>
      </c>
      <c r="C5963" s="11" t="s">
        <v>3257</v>
      </c>
      <c r="D5963" s="11"/>
      <c r="E5963" s="13">
        <v>18986817111</v>
      </c>
      <c r="F5963" s="11" t="s">
        <v>26121</v>
      </c>
      <c r="G5963" s="11" t="s">
        <v>23</v>
      </c>
      <c r="H5963" s="11"/>
      <c r="I5963" s="13" t="s">
        <v>57</v>
      </c>
      <c r="J5963" s="11" t="s">
        <v>24</v>
      </c>
      <c r="K5963" s="11" t="s">
        <v>25</v>
      </c>
      <c r="L5963" s="11" t="s">
        <v>39</v>
      </c>
      <c r="M5963" s="11" t="s">
        <v>40</v>
      </c>
      <c r="N5963" s="11" t="s">
        <v>28</v>
      </c>
      <c r="O5963" s="11" t="s">
        <v>29</v>
      </c>
      <c r="P5963" s="11"/>
      <c r="Q5963" s="16" t="s">
        <v>26122</v>
      </c>
      <c r="R5963" s="11" t="s">
        <v>42</v>
      </c>
      <c r="S5963" s="11" t="s">
        <v>26123</v>
      </c>
      <c r="T5963" s="11" t="s">
        <v>26124</v>
      </c>
    </row>
    <row x14ac:dyDescent="0.25" r="5964" customHeight="1" ht="19.5">
      <c r="A5964" s="10">
        <v>45212</v>
      </c>
      <c r="B5964" s="11" t="s">
        <v>26125</v>
      </c>
      <c r="C5964" s="11" t="s">
        <v>2455</v>
      </c>
      <c r="D5964" s="11"/>
      <c r="E5964" s="13">
        <v>18527209435</v>
      </c>
      <c r="F5964" s="11"/>
      <c r="G5964" s="11"/>
      <c r="H5964" s="11"/>
      <c r="I5964" s="13" t="s">
        <v>415</v>
      </c>
      <c r="J5964" s="11" t="s">
        <v>24</v>
      </c>
      <c r="K5964" s="11" t="s">
        <v>25</v>
      </c>
      <c r="L5964" s="11" t="s">
        <v>39</v>
      </c>
      <c r="M5964" s="11" t="s">
        <v>27</v>
      </c>
      <c r="N5964" s="11" t="s">
        <v>28</v>
      </c>
      <c r="O5964" s="11" t="s">
        <v>29</v>
      </c>
      <c r="P5964" s="11"/>
      <c r="Q5964" s="16" t="s">
        <v>26126</v>
      </c>
      <c r="R5964" s="11" t="s">
        <v>42</v>
      </c>
      <c r="S5964" s="11" t="s">
        <v>26127</v>
      </c>
      <c r="T5964" s="11" t="s">
        <v>26128</v>
      </c>
    </row>
    <row x14ac:dyDescent="0.25" r="5965" customHeight="1" ht="19.5">
      <c r="A5965" s="10">
        <v>45212</v>
      </c>
      <c r="B5965" s="11" t="s">
        <v>26129</v>
      </c>
      <c r="C5965" s="11" t="s">
        <v>2414</v>
      </c>
      <c r="D5965" s="11"/>
      <c r="E5965" s="13">
        <v>13277231429</v>
      </c>
      <c r="F5965" s="11" t="s">
        <v>26130</v>
      </c>
      <c r="G5965" s="11" t="s">
        <v>74</v>
      </c>
      <c r="H5965" s="11"/>
      <c r="I5965" s="13" t="s">
        <v>398</v>
      </c>
      <c r="J5965" s="11" t="s">
        <v>24</v>
      </c>
      <c r="K5965" s="11" t="s">
        <v>25</v>
      </c>
      <c r="L5965" s="11" t="s">
        <v>39</v>
      </c>
      <c r="M5965" s="11" t="s">
        <v>40</v>
      </c>
      <c r="N5965" s="11" t="s">
        <v>28</v>
      </c>
      <c r="O5965" s="11" t="s">
        <v>29</v>
      </c>
      <c r="P5965" s="11"/>
      <c r="Q5965" s="16" t="s">
        <v>26131</v>
      </c>
      <c r="R5965" s="11" t="s">
        <v>42</v>
      </c>
      <c r="S5965" s="11" t="s">
        <v>26132</v>
      </c>
      <c r="T5965" s="11" t="s">
        <v>26133</v>
      </c>
    </row>
    <row x14ac:dyDescent="0.25" r="5966" customHeight="1" ht="19.5">
      <c r="A5966" s="10">
        <v>45212</v>
      </c>
      <c r="B5966" s="11" t="s">
        <v>26134</v>
      </c>
      <c r="C5966" s="11" t="s">
        <v>880</v>
      </c>
      <c r="D5966" s="11"/>
      <c r="E5966" s="13" t="s">
        <v>19526</v>
      </c>
      <c r="F5966" s="11" t="s">
        <v>19527</v>
      </c>
      <c r="G5966" s="11" t="s">
        <v>74</v>
      </c>
      <c r="H5966" s="11"/>
      <c r="I5966" s="13" t="s">
        <v>87</v>
      </c>
      <c r="J5966" s="11" t="s">
        <v>24</v>
      </c>
      <c r="K5966" s="11" t="s">
        <v>25</v>
      </c>
      <c r="L5966" s="11" t="s">
        <v>39</v>
      </c>
      <c r="M5966" s="11" t="s">
        <v>149</v>
      </c>
      <c r="N5966" s="11" t="s">
        <v>28</v>
      </c>
      <c r="O5966" s="11" t="s">
        <v>29</v>
      </c>
      <c r="P5966" s="11"/>
      <c r="Q5966" s="16" t="s">
        <v>26135</v>
      </c>
      <c r="R5966" s="11" t="s">
        <v>42</v>
      </c>
      <c r="S5966" s="11" t="s">
        <v>26136</v>
      </c>
      <c r="T5966" s="11" t="s">
        <v>26137</v>
      </c>
    </row>
    <row x14ac:dyDescent="0.25" r="5967" customHeight="1" ht="19.5">
      <c r="A5967" s="10">
        <v>45212</v>
      </c>
      <c r="B5967" s="11" t="s">
        <v>26138</v>
      </c>
      <c r="C5967" s="11" t="s">
        <v>5601</v>
      </c>
      <c r="D5967" s="11"/>
      <c r="E5967" s="13">
        <v>13264902259</v>
      </c>
      <c r="F5967" s="11" t="s">
        <v>26139</v>
      </c>
      <c r="G5967" s="11" t="s">
        <v>115</v>
      </c>
      <c r="H5967" s="11"/>
      <c r="I5967" s="13" t="s">
        <v>235</v>
      </c>
      <c r="J5967" s="11" t="s">
        <v>24</v>
      </c>
      <c r="K5967" s="11" t="s">
        <v>25</v>
      </c>
      <c r="L5967" s="11" t="s">
        <v>39</v>
      </c>
      <c r="M5967" s="11" t="s">
        <v>27</v>
      </c>
      <c r="N5967" s="11" t="s">
        <v>28</v>
      </c>
      <c r="O5967" s="11" t="s">
        <v>29</v>
      </c>
      <c r="P5967" s="11"/>
      <c r="Q5967" s="16" t="s">
        <v>26140</v>
      </c>
      <c r="R5967" s="11" t="s">
        <v>42</v>
      </c>
      <c r="S5967" s="11" t="s">
        <v>26141</v>
      </c>
      <c r="T5967" s="11" t="s">
        <v>26142</v>
      </c>
    </row>
    <row x14ac:dyDescent="0.25" r="5968" customHeight="1" ht="19.5">
      <c r="A5968" s="10">
        <v>45212</v>
      </c>
      <c r="B5968" s="11" t="s">
        <v>26143</v>
      </c>
      <c r="C5968" s="11" t="s">
        <v>691</v>
      </c>
      <c r="D5968" s="11"/>
      <c r="E5968" s="13">
        <v>13277236786</v>
      </c>
      <c r="F5968" s="11" t="s">
        <v>26144</v>
      </c>
      <c r="G5968" s="11" t="s">
        <v>171</v>
      </c>
      <c r="H5968" s="11"/>
      <c r="I5968" s="13" t="s">
        <v>211</v>
      </c>
      <c r="J5968" s="11" t="s">
        <v>24</v>
      </c>
      <c r="K5968" s="11" t="s">
        <v>25</v>
      </c>
      <c r="L5968" s="11" t="s">
        <v>39</v>
      </c>
      <c r="M5968" s="11" t="s">
        <v>40</v>
      </c>
      <c r="N5968" s="11" t="s">
        <v>28</v>
      </c>
      <c r="O5968" s="11" t="s">
        <v>29</v>
      </c>
      <c r="P5968" s="11"/>
      <c r="Q5968" s="16" t="s">
        <v>26145</v>
      </c>
      <c r="R5968" s="11" t="s">
        <v>42</v>
      </c>
      <c r="S5968" s="11" t="s">
        <v>26146</v>
      </c>
      <c r="T5968" s="11" t="s">
        <v>26147</v>
      </c>
    </row>
    <row x14ac:dyDescent="0.25" r="5969" customHeight="1" ht="19.5">
      <c r="A5969" s="10">
        <v>45212</v>
      </c>
      <c r="B5969" s="11" t="s">
        <v>26148</v>
      </c>
      <c r="C5969" s="11" t="s">
        <v>6341</v>
      </c>
      <c r="D5969" s="11"/>
      <c r="E5969" s="13">
        <v>18571032805</v>
      </c>
      <c r="F5969" s="11"/>
      <c r="G5969" s="11"/>
      <c r="H5969" s="11" t="s">
        <v>86</v>
      </c>
      <c r="I5969" s="13" t="s">
        <v>254</v>
      </c>
      <c r="J5969" s="11" t="s">
        <v>24</v>
      </c>
      <c r="K5969" s="11" t="s">
        <v>25</v>
      </c>
      <c r="L5969" s="11" t="s">
        <v>39</v>
      </c>
      <c r="M5969" s="11" t="s">
        <v>27</v>
      </c>
      <c r="N5969" s="11" t="s">
        <v>28</v>
      </c>
      <c r="O5969" s="11" t="s">
        <v>29</v>
      </c>
      <c r="P5969" s="11"/>
      <c r="Q5969" s="16" t="s">
        <v>26149</v>
      </c>
      <c r="R5969" s="11" t="s">
        <v>42</v>
      </c>
      <c r="S5969" s="11" t="s">
        <v>26150</v>
      </c>
      <c r="T5969" s="11" t="s">
        <v>26151</v>
      </c>
    </row>
    <row x14ac:dyDescent="0.25" r="5970" customHeight="1" ht="19.5">
      <c r="A5970" s="10">
        <v>45212</v>
      </c>
      <c r="B5970" s="11" t="s">
        <v>26152</v>
      </c>
      <c r="C5970" s="11" t="s">
        <v>880</v>
      </c>
      <c r="D5970" s="11"/>
      <c r="E5970" s="13">
        <v>15572776777</v>
      </c>
      <c r="F5970" s="11" t="s">
        <v>4107</v>
      </c>
      <c r="G5970" s="11" t="s">
        <v>56</v>
      </c>
      <c r="H5970" s="11"/>
      <c r="I5970" s="13" t="s">
        <v>254</v>
      </c>
      <c r="J5970" s="11" t="s">
        <v>24</v>
      </c>
      <c r="K5970" s="11" t="s">
        <v>69</v>
      </c>
      <c r="L5970" s="11" t="s">
        <v>39</v>
      </c>
      <c r="M5970" s="11" t="s">
        <v>40</v>
      </c>
      <c r="N5970" s="11" t="s">
        <v>28</v>
      </c>
      <c r="O5970" s="11" t="s">
        <v>29</v>
      </c>
      <c r="P5970" s="11"/>
      <c r="Q5970" s="16" t="s">
        <v>26153</v>
      </c>
      <c r="R5970" s="11" t="s">
        <v>42</v>
      </c>
      <c r="S5970" s="11" t="s">
        <v>26154</v>
      </c>
      <c r="T5970" s="11" t="s">
        <v>26155</v>
      </c>
    </row>
    <row x14ac:dyDescent="0.25" r="5971" customHeight="1" ht="19.5">
      <c r="A5971" s="10">
        <v>45212</v>
      </c>
      <c r="B5971" s="11" t="s">
        <v>26156</v>
      </c>
      <c r="C5971" s="11" t="s">
        <v>6252</v>
      </c>
      <c r="D5971" s="11"/>
      <c r="E5971" s="13">
        <v>15587966906</v>
      </c>
      <c r="F5971" s="11" t="s">
        <v>26157</v>
      </c>
      <c r="G5971" s="11" t="s">
        <v>62</v>
      </c>
      <c r="H5971" s="11" t="s">
        <v>86</v>
      </c>
      <c r="I5971" s="13" t="s">
        <v>328</v>
      </c>
      <c r="J5971" s="11" t="s">
        <v>24</v>
      </c>
      <c r="K5971" s="11" t="s">
        <v>25</v>
      </c>
      <c r="L5971" s="11" t="s">
        <v>39</v>
      </c>
      <c r="M5971" s="11" t="s">
        <v>27</v>
      </c>
      <c r="N5971" s="11" t="s">
        <v>28</v>
      </c>
      <c r="O5971" s="11" t="s">
        <v>29</v>
      </c>
      <c r="P5971" s="11"/>
      <c r="Q5971" s="16" t="s">
        <v>26158</v>
      </c>
      <c r="R5971" s="11" t="s">
        <v>42</v>
      </c>
      <c r="S5971" s="11" t="s">
        <v>26159</v>
      </c>
      <c r="T5971" s="11" t="s">
        <v>26160</v>
      </c>
    </row>
    <row x14ac:dyDescent="0.25" r="5972" customHeight="1" ht="19.5">
      <c r="A5972" s="10">
        <v>45212</v>
      </c>
      <c r="B5972" s="11" t="s">
        <v>26161</v>
      </c>
      <c r="C5972" s="11" t="s">
        <v>6205</v>
      </c>
      <c r="D5972" s="11"/>
      <c r="E5972" s="13">
        <v>13135825898</v>
      </c>
      <c r="F5972" s="11" t="s">
        <v>26162</v>
      </c>
      <c r="G5972" s="11" t="s">
        <v>62</v>
      </c>
      <c r="H5972" s="11"/>
      <c r="I5972" s="13" t="s">
        <v>398</v>
      </c>
      <c r="J5972" s="11" t="s">
        <v>24</v>
      </c>
      <c r="K5972" s="11" t="s">
        <v>25</v>
      </c>
      <c r="L5972" s="11" t="s">
        <v>39</v>
      </c>
      <c r="M5972" s="11" t="s">
        <v>40</v>
      </c>
      <c r="N5972" s="11" t="s">
        <v>28</v>
      </c>
      <c r="O5972" s="11" t="s">
        <v>29</v>
      </c>
      <c r="P5972" s="11"/>
      <c r="Q5972" s="16" t="s">
        <v>26163</v>
      </c>
      <c r="R5972" s="11" t="s">
        <v>42</v>
      </c>
      <c r="S5972" s="11" t="s">
        <v>26164</v>
      </c>
      <c r="T5972" s="11" t="s">
        <v>26165</v>
      </c>
    </row>
    <row x14ac:dyDescent="0.25" r="5973" customHeight="1" ht="19.5">
      <c r="A5973" s="10">
        <v>45212</v>
      </c>
      <c r="B5973" s="11" t="s">
        <v>26166</v>
      </c>
      <c r="C5973" s="11" t="s">
        <v>3982</v>
      </c>
      <c r="D5973" s="11"/>
      <c r="E5973" s="13">
        <v>18507204696</v>
      </c>
      <c r="F5973" s="11" t="s">
        <v>8393</v>
      </c>
      <c r="G5973" s="11" t="s">
        <v>115</v>
      </c>
      <c r="H5973" s="11"/>
      <c r="I5973" s="13" t="s">
        <v>352</v>
      </c>
      <c r="J5973" s="11" t="s">
        <v>24</v>
      </c>
      <c r="K5973" s="11" t="s">
        <v>25</v>
      </c>
      <c r="L5973" s="11" t="s">
        <v>39</v>
      </c>
      <c r="M5973" s="11" t="s">
        <v>40</v>
      </c>
      <c r="N5973" s="11" t="s">
        <v>28</v>
      </c>
      <c r="O5973" s="11" t="s">
        <v>29</v>
      </c>
      <c r="P5973" s="11"/>
      <c r="Q5973" s="16" t="s">
        <v>26167</v>
      </c>
      <c r="R5973" s="11" t="s">
        <v>42</v>
      </c>
      <c r="S5973" s="11" t="s">
        <v>26168</v>
      </c>
      <c r="T5973" s="11" t="s">
        <v>26169</v>
      </c>
    </row>
    <row x14ac:dyDescent="0.25" r="5974" customHeight="1" ht="19.5">
      <c r="A5974" s="10">
        <v>45212</v>
      </c>
      <c r="B5974" s="11" t="s">
        <v>26170</v>
      </c>
      <c r="C5974" s="11" t="s">
        <v>26171</v>
      </c>
      <c r="D5974" s="11"/>
      <c r="E5974" s="13">
        <v>13032736991</v>
      </c>
      <c r="F5974" s="11" t="s">
        <v>26172</v>
      </c>
      <c r="G5974" s="11" t="s">
        <v>37</v>
      </c>
      <c r="H5974" s="11" t="s">
        <v>98</v>
      </c>
      <c r="I5974" s="13" t="s">
        <v>131</v>
      </c>
      <c r="J5974" s="11" t="s">
        <v>24</v>
      </c>
      <c r="K5974" s="11" t="s">
        <v>25</v>
      </c>
      <c r="L5974" s="11" t="s">
        <v>39</v>
      </c>
      <c r="M5974" s="11" t="s">
        <v>40</v>
      </c>
      <c r="N5974" s="11" t="s">
        <v>28</v>
      </c>
      <c r="O5974" s="11" t="s">
        <v>29</v>
      </c>
      <c r="P5974" s="11"/>
      <c r="Q5974" s="16" t="s">
        <v>26173</v>
      </c>
      <c r="R5974" s="11" t="s">
        <v>42</v>
      </c>
      <c r="S5974" s="11" t="s">
        <v>26174</v>
      </c>
      <c r="T5974" s="11" t="s">
        <v>26175</v>
      </c>
    </row>
    <row x14ac:dyDescent="0.25" r="5975" customHeight="1" ht="19.5">
      <c r="A5975" s="10">
        <v>45212</v>
      </c>
      <c r="B5975" s="11" t="s">
        <v>26176</v>
      </c>
      <c r="C5975" s="11" t="s">
        <v>5977</v>
      </c>
      <c r="D5975" s="11"/>
      <c r="E5975" s="13">
        <v>16671007101</v>
      </c>
      <c r="F5975" s="11" t="s">
        <v>26177</v>
      </c>
      <c r="G5975" s="11" t="s">
        <v>115</v>
      </c>
      <c r="H5975" s="11"/>
      <c r="I5975" s="13" t="s">
        <v>241</v>
      </c>
      <c r="J5975" s="11" t="s">
        <v>24</v>
      </c>
      <c r="K5975" s="11" t="s">
        <v>25</v>
      </c>
      <c r="L5975" s="11" t="s">
        <v>39</v>
      </c>
      <c r="M5975" s="11" t="s">
        <v>27</v>
      </c>
      <c r="N5975" s="11" t="s">
        <v>28</v>
      </c>
      <c r="O5975" s="11" t="s">
        <v>29</v>
      </c>
      <c r="P5975" s="11"/>
      <c r="Q5975" s="16" t="s">
        <v>26178</v>
      </c>
      <c r="R5975" s="11" t="s">
        <v>42</v>
      </c>
      <c r="S5975" s="11" t="s">
        <v>26179</v>
      </c>
      <c r="T5975" s="11" t="s">
        <v>26180</v>
      </c>
    </row>
    <row x14ac:dyDescent="0.25" r="5976" customHeight="1" ht="19.5">
      <c r="A5976" s="10">
        <v>45212</v>
      </c>
      <c r="B5976" s="11" t="s">
        <v>26181</v>
      </c>
      <c r="C5976" s="11" t="s">
        <v>6252</v>
      </c>
      <c r="D5976" s="11"/>
      <c r="E5976" s="13">
        <v>15571752810</v>
      </c>
      <c r="F5976" s="11" t="s">
        <v>18404</v>
      </c>
      <c r="G5976" s="11" t="s">
        <v>48</v>
      </c>
      <c r="H5976" s="11"/>
      <c r="I5976" s="13" t="s">
        <v>352</v>
      </c>
      <c r="J5976" s="11" t="s">
        <v>24</v>
      </c>
      <c r="K5976" s="11" t="s">
        <v>25</v>
      </c>
      <c r="L5976" s="11" t="s">
        <v>39</v>
      </c>
      <c r="M5976" s="11" t="s">
        <v>27</v>
      </c>
      <c r="N5976" s="11" t="s">
        <v>28</v>
      </c>
      <c r="O5976" s="11" t="s">
        <v>29</v>
      </c>
      <c r="P5976" s="11"/>
      <c r="Q5976" s="16" t="s">
        <v>26182</v>
      </c>
      <c r="R5976" s="11" t="s">
        <v>42</v>
      </c>
      <c r="S5976" s="11" t="s">
        <v>26183</v>
      </c>
      <c r="T5976" s="11" t="s">
        <v>26184</v>
      </c>
    </row>
    <row x14ac:dyDescent="0.25" r="5977" customHeight="1" ht="19.5">
      <c r="A5977" s="10">
        <v>45212</v>
      </c>
      <c r="B5977" s="11" t="s">
        <v>26185</v>
      </c>
      <c r="C5977" s="11" t="s">
        <v>660</v>
      </c>
      <c r="D5977" s="11"/>
      <c r="E5977" s="13" t="s">
        <v>26186</v>
      </c>
      <c r="F5977" s="11" t="s">
        <v>26187</v>
      </c>
      <c r="G5977" s="11" t="s">
        <v>74</v>
      </c>
      <c r="H5977" s="11"/>
      <c r="I5977" s="13" t="s">
        <v>290</v>
      </c>
      <c r="J5977" s="11" t="s">
        <v>24</v>
      </c>
      <c r="K5977" s="11" t="s">
        <v>25</v>
      </c>
      <c r="L5977" s="11" t="s">
        <v>39</v>
      </c>
      <c r="M5977" s="11" t="s">
        <v>149</v>
      </c>
      <c r="N5977" s="11" t="s">
        <v>624</v>
      </c>
      <c r="O5977" s="11" t="s">
        <v>29</v>
      </c>
      <c r="P5977" s="11"/>
      <c r="Q5977" s="16" t="s">
        <v>26188</v>
      </c>
      <c r="R5977" s="11" t="s">
        <v>42</v>
      </c>
      <c r="S5977" s="11" t="s">
        <v>26189</v>
      </c>
      <c r="T5977" s="11"/>
    </row>
    <row x14ac:dyDescent="0.25" r="5978" customHeight="1" ht="19.5">
      <c r="A5978" s="10">
        <v>45212</v>
      </c>
      <c r="B5978" s="11" t="s">
        <v>26190</v>
      </c>
      <c r="C5978" s="11" t="s">
        <v>4499</v>
      </c>
      <c r="D5978" s="11"/>
      <c r="E5978" s="13">
        <v>18674203333</v>
      </c>
      <c r="F5978" s="11" t="s">
        <v>22042</v>
      </c>
      <c r="G5978" s="11" t="s">
        <v>56</v>
      </c>
      <c r="H5978" s="11"/>
      <c r="I5978" s="13" t="s">
        <v>290</v>
      </c>
      <c r="J5978" s="11" t="s">
        <v>24</v>
      </c>
      <c r="K5978" s="11" t="s">
        <v>69</v>
      </c>
      <c r="L5978" s="11" t="s">
        <v>39</v>
      </c>
      <c r="M5978" s="11" t="s">
        <v>40</v>
      </c>
      <c r="N5978" s="11" t="s">
        <v>183</v>
      </c>
      <c r="O5978" s="11" t="s">
        <v>29</v>
      </c>
      <c r="P5978" s="11"/>
      <c r="Q5978" s="16" t="s">
        <v>26191</v>
      </c>
      <c r="R5978" s="11" t="s">
        <v>42</v>
      </c>
      <c r="S5978" s="11" t="s">
        <v>26192</v>
      </c>
      <c r="T5978" s="11"/>
    </row>
    <row x14ac:dyDescent="0.25" r="5979" customHeight="1" ht="19.5">
      <c r="A5979" s="10">
        <v>45212</v>
      </c>
      <c r="B5979" s="11" t="s">
        <v>26193</v>
      </c>
      <c r="C5979" s="11" t="s">
        <v>4499</v>
      </c>
      <c r="D5979" s="11"/>
      <c r="E5979" s="13">
        <v>15629338596</v>
      </c>
      <c r="F5979" s="11" t="s">
        <v>26194</v>
      </c>
      <c r="G5979" s="11" t="s">
        <v>37</v>
      </c>
      <c r="H5979" s="11"/>
      <c r="I5979" s="13" t="s">
        <v>182</v>
      </c>
      <c r="J5979" s="11" t="s">
        <v>24</v>
      </c>
      <c r="K5979" s="11" t="s">
        <v>25</v>
      </c>
      <c r="L5979" s="11" t="s">
        <v>39</v>
      </c>
      <c r="M5979" s="11" t="s">
        <v>27</v>
      </c>
      <c r="N5979" s="11" t="s">
        <v>183</v>
      </c>
      <c r="O5979" s="11" t="s">
        <v>29</v>
      </c>
      <c r="P5979" s="11"/>
      <c r="Q5979" s="16" t="s">
        <v>26195</v>
      </c>
      <c r="R5979" s="11" t="s">
        <v>42</v>
      </c>
      <c r="S5979" s="11" t="s">
        <v>26196</v>
      </c>
      <c r="T5979" s="11"/>
    </row>
    <row x14ac:dyDescent="0.25" r="5980" customHeight="1" ht="19.5">
      <c r="A5980" s="10">
        <v>45212</v>
      </c>
      <c r="B5980" s="11" t="s">
        <v>26197</v>
      </c>
      <c r="C5980" s="11" t="s">
        <v>660</v>
      </c>
      <c r="D5980" s="11"/>
      <c r="E5980" s="13" t="s">
        <v>26198</v>
      </c>
      <c r="F5980" s="11" t="s">
        <v>26199</v>
      </c>
      <c r="G5980" s="11" t="s">
        <v>74</v>
      </c>
      <c r="H5980" s="11"/>
      <c r="I5980" s="13" t="s">
        <v>148</v>
      </c>
      <c r="J5980" s="11" t="s">
        <v>24</v>
      </c>
      <c r="K5980" s="11" t="s">
        <v>25</v>
      </c>
      <c r="L5980" s="11" t="s">
        <v>39</v>
      </c>
      <c r="M5980" s="11" t="s">
        <v>149</v>
      </c>
      <c r="N5980" s="11" t="s">
        <v>624</v>
      </c>
      <c r="O5980" s="11" t="s">
        <v>29</v>
      </c>
      <c r="P5980" s="11"/>
      <c r="Q5980" s="16" t="s">
        <v>26200</v>
      </c>
      <c r="R5980" s="11" t="s">
        <v>42</v>
      </c>
      <c r="S5980" s="11" t="s">
        <v>26201</v>
      </c>
      <c r="T5980" s="11" t="s">
        <v>26202</v>
      </c>
    </row>
    <row x14ac:dyDescent="0.25" r="5981" customHeight="1" ht="19.5">
      <c r="A5981" s="10">
        <v>45212</v>
      </c>
      <c r="B5981" s="11" t="s">
        <v>26203</v>
      </c>
      <c r="C5981" s="11" t="s">
        <v>26204</v>
      </c>
      <c r="D5981" s="11"/>
      <c r="E5981" s="13" t="s">
        <v>26205</v>
      </c>
      <c r="F5981" s="11" t="s">
        <v>26206</v>
      </c>
      <c r="G5981" s="11" t="s">
        <v>23</v>
      </c>
      <c r="H5981" s="11"/>
      <c r="I5981" s="13" t="s">
        <v>3454</v>
      </c>
      <c r="J5981" s="11" t="s">
        <v>24</v>
      </c>
      <c r="K5981" s="11" t="s">
        <v>25</v>
      </c>
      <c r="L5981" s="11" t="s">
        <v>26</v>
      </c>
      <c r="M5981" s="11" t="s">
        <v>675</v>
      </c>
      <c r="N5981" s="11" t="s">
        <v>624</v>
      </c>
      <c r="O5981" s="11" t="s">
        <v>29</v>
      </c>
      <c r="P5981" s="11"/>
      <c r="Q5981" s="16" t="s">
        <v>26207</v>
      </c>
      <c r="R5981" s="11" t="s">
        <v>42</v>
      </c>
      <c r="S5981" s="11" t="s">
        <v>26208</v>
      </c>
      <c r="T5981" s="11" t="s">
        <v>26209</v>
      </c>
    </row>
    <row x14ac:dyDescent="0.25" r="5982" customHeight="1" ht="19.5">
      <c r="A5982" s="10">
        <v>45212</v>
      </c>
      <c r="B5982" s="11" t="s">
        <v>26210</v>
      </c>
      <c r="C5982" s="11" t="s">
        <v>660</v>
      </c>
      <c r="D5982" s="11"/>
      <c r="E5982" s="13" t="s">
        <v>26211</v>
      </c>
      <c r="F5982" s="11" t="s">
        <v>26212</v>
      </c>
      <c r="G5982" s="11" t="s">
        <v>74</v>
      </c>
      <c r="H5982" s="11" t="s">
        <v>86</v>
      </c>
      <c r="I5982" s="13" t="s">
        <v>148</v>
      </c>
      <c r="J5982" s="11" t="s">
        <v>24</v>
      </c>
      <c r="K5982" s="11" t="s">
        <v>25</v>
      </c>
      <c r="L5982" s="11" t="s">
        <v>39</v>
      </c>
      <c r="M5982" s="11" t="s">
        <v>149</v>
      </c>
      <c r="N5982" s="11" t="s">
        <v>624</v>
      </c>
      <c r="O5982" s="11" t="s">
        <v>29</v>
      </c>
      <c r="P5982" s="11"/>
      <c r="Q5982" s="16" t="s">
        <v>26213</v>
      </c>
      <c r="R5982" s="11" t="s">
        <v>42</v>
      </c>
      <c r="S5982" s="11" t="s">
        <v>26214</v>
      </c>
      <c r="T5982" s="11" t="s">
        <v>26215</v>
      </c>
    </row>
    <row x14ac:dyDescent="0.25" r="5983" customHeight="1" ht="19.5">
      <c r="A5983" s="10">
        <v>45212</v>
      </c>
      <c r="B5983" s="11" t="s">
        <v>26216</v>
      </c>
      <c r="C5983" s="11" t="s">
        <v>660</v>
      </c>
      <c r="D5983" s="11"/>
      <c r="E5983" s="13" t="s">
        <v>26217</v>
      </c>
      <c r="F5983" s="11" t="s">
        <v>26218</v>
      </c>
      <c r="G5983" s="11" t="s">
        <v>48</v>
      </c>
      <c r="H5983" s="11"/>
      <c r="I5983" s="13" t="s">
        <v>68</v>
      </c>
      <c r="J5983" s="11" t="s">
        <v>24</v>
      </c>
      <c r="K5983" s="11" t="s">
        <v>25</v>
      </c>
      <c r="L5983" s="11" t="s">
        <v>39</v>
      </c>
      <c r="M5983" s="11" t="s">
        <v>27</v>
      </c>
      <c r="N5983" s="11" t="s">
        <v>624</v>
      </c>
      <c r="O5983" s="11" t="s">
        <v>29</v>
      </c>
      <c r="P5983" s="11"/>
      <c r="Q5983" s="16" t="s">
        <v>26219</v>
      </c>
      <c r="R5983" s="11" t="s">
        <v>42</v>
      </c>
      <c r="S5983" s="11" t="s">
        <v>26220</v>
      </c>
      <c r="T5983" s="11" t="s">
        <v>26221</v>
      </c>
    </row>
    <row x14ac:dyDescent="0.25" r="5984" customHeight="1" ht="19.5">
      <c r="A5984" s="10">
        <v>45212</v>
      </c>
      <c r="B5984" s="11" t="s">
        <v>26222</v>
      </c>
      <c r="C5984" s="11" t="s">
        <v>660</v>
      </c>
      <c r="D5984" s="11"/>
      <c r="E5984" s="13" t="s">
        <v>26223</v>
      </c>
      <c r="F5984" s="11" t="s">
        <v>26224</v>
      </c>
      <c r="G5984" s="11" t="s">
        <v>74</v>
      </c>
      <c r="H5984" s="11" t="s">
        <v>141</v>
      </c>
      <c r="I5984" s="13" t="s">
        <v>148</v>
      </c>
      <c r="J5984" s="11" t="s">
        <v>24</v>
      </c>
      <c r="K5984" s="11" t="s">
        <v>172</v>
      </c>
      <c r="L5984" s="11"/>
      <c r="M5984" s="11" t="s">
        <v>149</v>
      </c>
      <c r="N5984" s="11" t="s">
        <v>624</v>
      </c>
      <c r="O5984" s="11" t="s">
        <v>29</v>
      </c>
      <c r="P5984" s="11"/>
      <c r="Q5984" s="16" t="s">
        <v>26225</v>
      </c>
      <c r="R5984" s="11" t="s">
        <v>42</v>
      </c>
      <c r="S5984" s="11" t="s">
        <v>26226</v>
      </c>
      <c r="T5984" s="11" t="s">
        <v>26227</v>
      </c>
    </row>
    <row x14ac:dyDescent="0.25" r="5985" customHeight="1" ht="19.5">
      <c r="A5985" s="10">
        <v>45212</v>
      </c>
      <c r="B5985" s="11" t="s">
        <v>26228</v>
      </c>
      <c r="C5985" s="11" t="s">
        <v>660</v>
      </c>
      <c r="D5985" s="11"/>
      <c r="E5985" s="13" t="s">
        <v>26229</v>
      </c>
      <c r="F5985" s="11" t="s">
        <v>26230</v>
      </c>
      <c r="G5985" s="11" t="s">
        <v>37</v>
      </c>
      <c r="H5985" s="11"/>
      <c r="I5985" s="13" t="s">
        <v>131</v>
      </c>
      <c r="J5985" s="11" t="s">
        <v>24</v>
      </c>
      <c r="K5985" s="11" t="s">
        <v>25</v>
      </c>
      <c r="L5985" s="11" t="s">
        <v>39</v>
      </c>
      <c r="M5985" s="11" t="s">
        <v>40</v>
      </c>
      <c r="N5985" s="11" t="s">
        <v>624</v>
      </c>
      <c r="O5985" s="11" t="s">
        <v>29</v>
      </c>
      <c r="P5985" s="11"/>
      <c r="Q5985" s="16" t="s">
        <v>26231</v>
      </c>
      <c r="R5985" s="11" t="s">
        <v>42</v>
      </c>
      <c r="S5985" s="11" t="s">
        <v>26232</v>
      </c>
      <c r="T5985" s="11" t="s">
        <v>26233</v>
      </c>
    </row>
    <row x14ac:dyDescent="0.25" r="5986" customHeight="1" ht="19.5">
      <c r="A5986" s="10">
        <v>45212</v>
      </c>
      <c r="B5986" s="11" t="s">
        <v>26234</v>
      </c>
      <c r="C5986" s="11" t="s">
        <v>660</v>
      </c>
      <c r="D5986" s="11"/>
      <c r="E5986" s="13" t="s">
        <v>26235</v>
      </c>
      <c r="F5986" s="11" t="s">
        <v>26236</v>
      </c>
      <c r="G5986" s="11" t="s">
        <v>74</v>
      </c>
      <c r="H5986" s="11"/>
      <c r="I5986" s="13" t="s">
        <v>148</v>
      </c>
      <c r="J5986" s="11" t="s">
        <v>24</v>
      </c>
      <c r="K5986" s="11" t="s">
        <v>25</v>
      </c>
      <c r="L5986" s="11" t="s">
        <v>39</v>
      </c>
      <c r="M5986" s="11" t="s">
        <v>149</v>
      </c>
      <c r="N5986" s="11" t="s">
        <v>624</v>
      </c>
      <c r="O5986" s="11" t="s">
        <v>29</v>
      </c>
      <c r="P5986" s="11"/>
      <c r="Q5986" s="16" t="s">
        <v>26237</v>
      </c>
      <c r="R5986" s="11" t="s">
        <v>42</v>
      </c>
      <c r="S5986" s="11" t="s">
        <v>26238</v>
      </c>
      <c r="T5986" s="11" t="s">
        <v>26239</v>
      </c>
    </row>
    <row x14ac:dyDescent="0.25" r="5987" customHeight="1" ht="19.5">
      <c r="A5987" s="10">
        <v>45212</v>
      </c>
      <c r="B5987" s="11" t="s">
        <v>26240</v>
      </c>
      <c r="C5987" s="11" t="s">
        <v>6029</v>
      </c>
      <c r="D5987" s="11"/>
      <c r="E5987" s="13">
        <v>13469836522</v>
      </c>
      <c r="F5987" s="11" t="s">
        <v>26241</v>
      </c>
      <c r="G5987" s="11" t="s">
        <v>23</v>
      </c>
      <c r="H5987" s="11"/>
      <c r="I5987" s="13" t="s">
        <v>272</v>
      </c>
      <c r="J5987" s="11" t="s">
        <v>24</v>
      </c>
      <c r="K5987" s="11" t="s">
        <v>25</v>
      </c>
      <c r="L5987" s="11" t="s">
        <v>39</v>
      </c>
      <c r="M5987" s="11" t="s">
        <v>40</v>
      </c>
      <c r="N5987" s="11" t="s">
        <v>624</v>
      </c>
      <c r="O5987" s="11" t="s">
        <v>29</v>
      </c>
      <c r="P5987" s="11"/>
      <c r="Q5987" s="16" t="s">
        <v>26242</v>
      </c>
      <c r="R5987" s="11" t="s">
        <v>42</v>
      </c>
      <c r="S5987" s="11" t="s">
        <v>26243</v>
      </c>
      <c r="T5987" s="11" t="s">
        <v>26244</v>
      </c>
    </row>
    <row x14ac:dyDescent="0.25" r="5988" customHeight="1" ht="19.5">
      <c r="A5988" s="10">
        <v>45212</v>
      </c>
      <c r="B5988" s="11" t="s">
        <v>26245</v>
      </c>
      <c r="C5988" s="11" t="s">
        <v>5684</v>
      </c>
      <c r="D5988" s="11"/>
      <c r="E5988" s="13">
        <v>15549328988</v>
      </c>
      <c r="F5988" s="11" t="s">
        <v>26246</v>
      </c>
      <c r="G5988" s="11" t="s">
        <v>62</v>
      </c>
      <c r="H5988" s="11"/>
      <c r="I5988" s="13" t="s">
        <v>850</v>
      </c>
      <c r="J5988" s="11" t="s">
        <v>24</v>
      </c>
      <c r="K5988" s="11" t="s">
        <v>25</v>
      </c>
      <c r="L5988" s="11" t="s">
        <v>39</v>
      </c>
      <c r="M5988" s="11" t="s">
        <v>27</v>
      </c>
      <c r="N5988" s="11" t="s">
        <v>183</v>
      </c>
      <c r="O5988" s="11" t="s">
        <v>29</v>
      </c>
      <c r="P5988" s="11"/>
      <c r="Q5988" s="16" t="s">
        <v>26247</v>
      </c>
      <c r="R5988" s="11" t="s">
        <v>42</v>
      </c>
      <c r="S5988" s="11" t="s">
        <v>26248</v>
      </c>
      <c r="T5988" s="11" t="s">
        <v>26249</v>
      </c>
    </row>
    <row x14ac:dyDescent="0.25" r="5989" customHeight="1" ht="19.5">
      <c r="A5989" s="10">
        <v>45212</v>
      </c>
      <c r="B5989" s="11" t="s">
        <v>26250</v>
      </c>
      <c r="C5989" s="11" t="s">
        <v>660</v>
      </c>
      <c r="D5989" s="11"/>
      <c r="E5989" s="13" t="s">
        <v>26251</v>
      </c>
      <c r="F5989" s="11" t="s">
        <v>26252</v>
      </c>
      <c r="G5989" s="11" t="s">
        <v>74</v>
      </c>
      <c r="H5989" s="11" t="s">
        <v>86</v>
      </c>
      <c r="I5989" s="13" t="s">
        <v>148</v>
      </c>
      <c r="J5989" s="11" t="s">
        <v>24</v>
      </c>
      <c r="K5989" s="11" t="s">
        <v>25</v>
      </c>
      <c r="L5989" s="11" t="s">
        <v>39</v>
      </c>
      <c r="M5989" s="11" t="s">
        <v>149</v>
      </c>
      <c r="N5989" s="11" t="s">
        <v>624</v>
      </c>
      <c r="O5989" s="11" t="s">
        <v>29</v>
      </c>
      <c r="P5989" s="11"/>
      <c r="Q5989" s="16" t="s">
        <v>26253</v>
      </c>
      <c r="R5989" s="11" t="s">
        <v>42</v>
      </c>
      <c r="S5989" s="11" t="s">
        <v>26254</v>
      </c>
      <c r="T5989" s="11" t="s">
        <v>26255</v>
      </c>
    </row>
    <row x14ac:dyDescent="0.25" r="5990" customHeight="1" ht="19.5">
      <c r="A5990" s="10">
        <v>45212</v>
      </c>
      <c r="B5990" s="11" t="s">
        <v>26256</v>
      </c>
      <c r="C5990" s="11" t="s">
        <v>660</v>
      </c>
      <c r="D5990" s="11"/>
      <c r="E5990" s="13" t="s">
        <v>26257</v>
      </c>
      <c r="F5990" s="11" t="s">
        <v>26258</v>
      </c>
      <c r="G5990" s="11" t="s">
        <v>74</v>
      </c>
      <c r="H5990" s="11"/>
      <c r="I5990" s="13" t="s">
        <v>433</v>
      </c>
      <c r="J5990" s="11" t="s">
        <v>24</v>
      </c>
      <c r="K5990" s="11" t="s">
        <v>25</v>
      </c>
      <c r="L5990" s="11" t="s">
        <v>39</v>
      </c>
      <c r="M5990" s="11" t="s">
        <v>149</v>
      </c>
      <c r="N5990" s="11" t="s">
        <v>624</v>
      </c>
      <c r="O5990" s="11" t="s">
        <v>29</v>
      </c>
      <c r="P5990" s="11"/>
      <c r="Q5990" s="16" t="s">
        <v>26259</v>
      </c>
      <c r="R5990" s="11" t="s">
        <v>42</v>
      </c>
      <c r="S5990" s="11" t="s">
        <v>26260</v>
      </c>
      <c r="T5990" s="11" t="s">
        <v>26261</v>
      </c>
    </row>
    <row x14ac:dyDescent="0.25" r="5991" customHeight="1" ht="19.5">
      <c r="A5991" s="10">
        <v>45212</v>
      </c>
      <c r="B5991" s="11" t="s">
        <v>26262</v>
      </c>
      <c r="C5991" s="11" t="s">
        <v>660</v>
      </c>
      <c r="D5991" s="11"/>
      <c r="E5991" s="13" t="s">
        <v>26263</v>
      </c>
      <c r="F5991" s="11" t="s">
        <v>26264</v>
      </c>
      <c r="G5991" s="11" t="s">
        <v>74</v>
      </c>
      <c r="H5991" s="11"/>
      <c r="I5991" s="13" t="s">
        <v>148</v>
      </c>
      <c r="J5991" s="11" t="s">
        <v>24</v>
      </c>
      <c r="K5991" s="11" t="s">
        <v>25</v>
      </c>
      <c r="L5991" s="11" t="s">
        <v>39</v>
      </c>
      <c r="M5991" s="11" t="s">
        <v>149</v>
      </c>
      <c r="N5991" s="11" t="s">
        <v>624</v>
      </c>
      <c r="O5991" s="11" t="s">
        <v>29</v>
      </c>
      <c r="P5991" s="11"/>
      <c r="Q5991" s="16" t="s">
        <v>26265</v>
      </c>
      <c r="R5991" s="11" t="s">
        <v>42</v>
      </c>
      <c r="S5991" s="11" t="s">
        <v>26266</v>
      </c>
      <c r="T5991" s="11" t="s">
        <v>26267</v>
      </c>
    </row>
    <row x14ac:dyDescent="0.25" r="5992" customHeight="1" ht="19.5">
      <c r="A5992" s="10">
        <v>45212</v>
      </c>
      <c r="B5992" s="11" t="s">
        <v>26268</v>
      </c>
      <c r="C5992" s="11" t="s">
        <v>5684</v>
      </c>
      <c r="D5992" s="11"/>
      <c r="E5992" s="13">
        <v>13047167080</v>
      </c>
      <c r="F5992" s="11" t="s">
        <v>21782</v>
      </c>
      <c r="G5992" s="11" t="s">
        <v>115</v>
      </c>
      <c r="H5992" s="11" t="s">
        <v>86</v>
      </c>
      <c r="I5992" s="13" t="s">
        <v>486</v>
      </c>
      <c r="J5992" s="11" t="s">
        <v>24</v>
      </c>
      <c r="K5992" s="11" t="s">
        <v>25</v>
      </c>
      <c r="L5992" s="11" t="s">
        <v>39</v>
      </c>
      <c r="M5992" s="11" t="s">
        <v>27</v>
      </c>
      <c r="N5992" s="11" t="s">
        <v>183</v>
      </c>
      <c r="O5992" s="11" t="s">
        <v>29</v>
      </c>
      <c r="P5992" s="11"/>
      <c r="Q5992" s="16" t="s">
        <v>26269</v>
      </c>
      <c r="R5992" s="11" t="s">
        <v>42</v>
      </c>
      <c r="S5992" s="11" t="s">
        <v>26270</v>
      </c>
      <c r="T5992" s="11" t="s">
        <v>26271</v>
      </c>
    </row>
    <row x14ac:dyDescent="0.25" r="5993" customHeight="1" ht="19.5">
      <c r="A5993" s="10">
        <v>45212</v>
      </c>
      <c r="B5993" s="11" t="s">
        <v>26272</v>
      </c>
      <c r="C5993" s="11" t="s">
        <v>169</v>
      </c>
      <c r="D5993" s="11"/>
      <c r="E5993" s="13">
        <v>15572759921</v>
      </c>
      <c r="F5993" s="11" t="s">
        <v>26206</v>
      </c>
      <c r="G5993" s="11" t="s">
        <v>23</v>
      </c>
      <c r="H5993" s="11"/>
      <c r="I5993" s="13">
        <v>10015</v>
      </c>
      <c r="J5993" s="11" t="s">
        <v>24</v>
      </c>
      <c r="K5993" s="11" t="s">
        <v>69</v>
      </c>
      <c r="L5993" s="11" t="s">
        <v>26</v>
      </c>
      <c r="M5993" s="11" t="s">
        <v>27</v>
      </c>
      <c r="N5993" s="11" t="s">
        <v>28</v>
      </c>
      <c r="O5993" s="11" t="s">
        <v>29</v>
      </c>
      <c r="P5993" s="11"/>
      <c r="Q5993" s="16" t="s">
        <v>26273</v>
      </c>
      <c r="R5993" s="11" t="s">
        <v>31</v>
      </c>
      <c r="S5993" s="11" t="s">
        <v>26274</v>
      </c>
      <c r="T5993" s="11" t="s">
        <v>26275</v>
      </c>
    </row>
    <row x14ac:dyDescent="0.25" r="5994" customHeight="1" ht="19.5">
      <c r="A5994" s="10">
        <v>45212</v>
      </c>
      <c r="B5994" s="11" t="s">
        <v>26276</v>
      </c>
      <c r="C5994" s="11" t="s">
        <v>2492</v>
      </c>
      <c r="D5994" s="11"/>
      <c r="E5994" s="13">
        <v>15586377996</v>
      </c>
      <c r="F5994" s="11" t="s">
        <v>26277</v>
      </c>
      <c r="G5994" s="11" t="s">
        <v>74</v>
      </c>
      <c r="H5994" s="11"/>
      <c r="I5994" s="13">
        <v>10015</v>
      </c>
      <c r="J5994" s="11" t="s">
        <v>24</v>
      </c>
      <c r="K5994" s="11" t="s">
        <v>25</v>
      </c>
      <c r="L5994" s="11" t="s">
        <v>26</v>
      </c>
      <c r="M5994" s="11" t="s">
        <v>27</v>
      </c>
      <c r="N5994" s="11" t="s">
        <v>28</v>
      </c>
      <c r="O5994" s="11" t="s">
        <v>29</v>
      </c>
      <c r="P5994" s="11"/>
      <c r="Q5994" s="16" t="s">
        <v>26278</v>
      </c>
      <c r="R5994" s="11" t="s">
        <v>31</v>
      </c>
      <c r="S5994" s="11" t="s">
        <v>26279</v>
      </c>
      <c r="T5994" s="11" t="s">
        <v>26280</v>
      </c>
    </row>
    <row x14ac:dyDescent="0.25" r="5995" customHeight="1" ht="19.5">
      <c r="A5995" s="10">
        <v>45212</v>
      </c>
      <c r="B5995" s="11" t="s">
        <v>26281</v>
      </c>
      <c r="C5995" s="11" t="s">
        <v>336</v>
      </c>
      <c r="D5995" s="11"/>
      <c r="E5995" s="13">
        <v>13227292451</v>
      </c>
      <c r="F5995" s="11" t="s">
        <v>21786</v>
      </c>
      <c r="G5995" s="11" t="s">
        <v>37</v>
      </c>
      <c r="H5995" s="11"/>
      <c r="I5995" s="13">
        <v>10015</v>
      </c>
      <c r="J5995" s="11" t="s">
        <v>24</v>
      </c>
      <c r="K5995" s="11" t="s">
        <v>69</v>
      </c>
      <c r="L5995" s="11" t="s">
        <v>26</v>
      </c>
      <c r="M5995" s="11" t="s">
        <v>27</v>
      </c>
      <c r="N5995" s="11" t="s">
        <v>28</v>
      </c>
      <c r="O5995" s="11" t="s">
        <v>29</v>
      </c>
      <c r="P5995" s="11"/>
      <c r="Q5995" s="16" t="s">
        <v>26282</v>
      </c>
      <c r="R5995" s="11" t="s">
        <v>31</v>
      </c>
      <c r="S5995" s="11" t="s">
        <v>26283</v>
      </c>
      <c r="T5995" s="11" t="s">
        <v>26284</v>
      </c>
    </row>
    <row x14ac:dyDescent="0.25" r="5996" customHeight="1" ht="19.5">
      <c r="A5996" s="10">
        <v>45212</v>
      </c>
      <c r="B5996" s="11" t="s">
        <v>26285</v>
      </c>
      <c r="C5996" s="11" t="s">
        <v>169</v>
      </c>
      <c r="D5996" s="11"/>
      <c r="E5996" s="13">
        <v>15549328988</v>
      </c>
      <c r="F5996" s="11" t="s">
        <v>26246</v>
      </c>
      <c r="G5996" s="11" t="s">
        <v>62</v>
      </c>
      <c r="H5996" s="11"/>
      <c r="I5996" s="13">
        <v>10015</v>
      </c>
      <c r="J5996" s="11" t="s">
        <v>24</v>
      </c>
      <c r="K5996" s="11" t="s">
        <v>172</v>
      </c>
      <c r="L5996" s="11" t="s">
        <v>26</v>
      </c>
      <c r="M5996" s="11" t="s">
        <v>27</v>
      </c>
      <c r="N5996" s="11" t="s">
        <v>28</v>
      </c>
      <c r="O5996" s="11" t="s">
        <v>29</v>
      </c>
      <c r="P5996" s="11"/>
      <c r="Q5996" s="16" t="s">
        <v>26286</v>
      </c>
      <c r="R5996" s="11" t="s">
        <v>31</v>
      </c>
      <c r="S5996" s="11" t="s">
        <v>26287</v>
      </c>
      <c r="T5996" s="11" t="s">
        <v>26288</v>
      </c>
    </row>
    <row x14ac:dyDescent="0.25" r="5997" customHeight="1" ht="19.5">
      <c r="A5997" s="10">
        <v>45212</v>
      </c>
      <c r="B5997" s="11" t="s">
        <v>26289</v>
      </c>
      <c r="C5997" s="11" t="s">
        <v>660</v>
      </c>
      <c r="D5997" s="11"/>
      <c r="E5997" s="13" t="s">
        <v>26290</v>
      </c>
      <c r="F5997" s="11" t="s">
        <v>20759</v>
      </c>
      <c r="G5997" s="11" t="s">
        <v>74</v>
      </c>
      <c r="H5997" s="11"/>
      <c r="I5997" s="13" t="s">
        <v>148</v>
      </c>
      <c r="J5997" s="11" t="s">
        <v>24</v>
      </c>
      <c r="K5997" s="11" t="s">
        <v>172</v>
      </c>
      <c r="L5997" s="11"/>
      <c r="M5997" s="11" t="s">
        <v>149</v>
      </c>
      <c r="N5997" s="11" t="s">
        <v>624</v>
      </c>
      <c r="O5997" s="11" t="s">
        <v>29</v>
      </c>
      <c r="P5997" s="11"/>
      <c r="Q5997" s="16" t="s">
        <v>26291</v>
      </c>
      <c r="R5997" s="11" t="s">
        <v>42</v>
      </c>
      <c r="S5997" s="11" t="s">
        <v>26292</v>
      </c>
      <c r="T5997" s="11" t="s">
        <v>26293</v>
      </c>
    </row>
    <row x14ac:dyDescent="0.25" r="5998" customHeight="1" ht="19.5">
      <c r="A5998" s="10">
        <v>45212</v>
      </c>
      <c r="B5998" s="11" t="s">
        <v>26294</v>
      </c>
      <c r="C5998" s="11" t="s">
        <v>26295</v>
      </c>
      <c r="D5998" s="11"/>
      <c r="E5998" s="13" t="s">
        <v>26296</v>
      </c>
      <c r="F5998" s="11" t="s">
        <v>26297</v>
      </c>
      <c r="G5998" s="11" t="s">
        <v>74</v>
      </c>
      <c r="H5998" s="11"/>
      <c r="I5998" s="13" t="s">
        <v>148</v>
      </c>
      <c r="J5998" s="11" t="s">
        <v>24</v>
      </c>
      <c r="K5998" s="11" t="s">
        <v>25</v>
      </c>
      <c r="L5998" s="11" t="s">
        <v>39</v>
      </c>
      <c r="M5998" s="11" t="s">
        <v>149</v>
      </c>
      <c r="N5998" s="11" t="s">
        <v>28</v>
      </c>
      <c r="O5998" s="11" t="s">
        <v>29</v>
      </c>
      <c r="P5998" s="11"/>
      <c r="Q5998" s="16" t="s">
        <v>26298</v>
      </c>
      <c r="R5998" s="11" t="s">
        <v>42</v>
      </c>
      <c r="S5998" s="11" t="s">
        <v>26299</v>
      </c>
      <c r="T5998" s="11" t="s">
        <v>26300</v>
      </c>
    </row>
    <row x14ac:dyDescent="0.25" r="5999" customHeight="1" ht="19.5">
      <c r="A5999" s="10">
        <v>45212</v>
      </c>
      <c r="B5999" s="11" t="s">
        <v>26301</v>
      </c>
      <c r="C5999" s="11" t="s">
        <v>6502</v>
      </c>
      <c r="D5999" s="11"/>
      <c r="E5999" s="13">
        <v>13032705861</v>
      </c>
      <c r="F5999" s="11" t="s">
        <v>26302</v>
      </c>
      <c r="G5999" s="11" t="s">
        <v>48</v>
      </c>
      <c r="H5999" s="11"/>
      <c r="I5999" s="13" t="s">
        <v>290</v>
      </c>
      <c r="J5999" s="11" t="s">
        <v>24</v>
      </c>
      <c r="K5999" s="11" t="s">
        <v>25</v>
      </c>
      <c r="L5999" s="11" t="s">
        <v>39</v>
      </c>
      <c r="M5999" s="11" t="s">
        <v>27</v>
      </c>
      <c r="N5999" s="11" t="s">
        <v>28</v>
      </c>
      <c r="O5999" s="11" t="s">
        <v>29</v>
      </c>
      <c r="P5999" s="11"/>
      <c r="Q5999" s="16" t="s">
        <v>26303</v>
      </c>
      <c r="R5999" s="11" t="s">
        <v>42</v>
      </c>
      <c r="S5999" s="11" t="s">
        <v>26304</v>
      </c>
      <c r="T5999" s="11" t="s">
        <v>26305</v>
      </c>
    </row>
    <row x14ac:dyDescent="0.25" r="6000" customHeight="1" ht="19.5">
      <c r="A6000" s="10">
        <v>45212</v>
      </c>
      <c r="B6000" s="11" t="s">
        <v>26306</v>
      </c>
      <c r="C6000" s="11" t="s">
        <v>6591</v>
      </c>
      <c r="D6000" s="11"/>
      <c r="E6000" s="13">
        <v>18827477836</v>
      </c>
      <c r="F6000" s="11" t="s">
        <v>26307</v>
      </c>
      <c r="G6000" s="11" t="s">
        <v>23</v>
      </c>
      <c r="H6000" s="11"/>
      <c r="I6000" s="13">
        <v>10015</v>
      </c>
      <c r="J6000" s="11" t="s">
        <v>24</v>
      </c>
      <c r="K6000" s="11" t="s">
        <v>25</v>
      </c>
      <c r="L6000" s="11" t="s">
        <v>26</v>
      </c>
      <c r="M6000" s="11" t="s">
        <v>27</v>
      </c>
      <c r="N6000" s="11" t="s">
        <v>28</v>
      </c>
      <c r="O6000" s="11" t="s">
        <v>29</v>
      </c>
      <c r="P6000" s="11"/>
      <c r="Q6000" s="16" t="s">
        <v>25652</v>
      </c>
      <c r="R6000" s="11" t="s">
        <v>31</v>
      </c>
      <c r="S6000" s="11" t="s">
        <v>26308</v>
      </c>
      <c r="T6000" s="11" t="s">
        <v>26309</v>
      </c>
    </row>
    <row x14ac:dyDescent="0.25" r="6001" customHeight="1" ht="19.5">
      <c r="A6001" s="10">
        <v>45212</v>
      </c>
      <c r="B6001" s="11" t="s">
        <v>26310</v>
      </c>
      <c r="C6001" s="11" t="s">
        <v>26311</v>
      </c>
      <c r="D6001" s="11"/>
      <c r="E6001" s="13" t="s">
        <v>26312</v>
      </c>
      <c r="F6001" s="11" t="s">
        <v>26313</v>
      </c>
      <c r="G6001" s="11" t="s">
        <v>74</v>
      </c>
      <c r="H6001" s="11"/>
      <c r="I6001" s="13" t="s">
        <v>63</v>
      </c>
      <c r="J6001" s="11" t="s">
        <v>24</v>
      </c>
      <c r="K6001" s="11" t="s">
        <v>25</v>
      </c>
      <c r="L6001" s="11" t="s">
        <v>39</v>
      </c>
      <c r="M6001" s="11" t="s">
        <v>40</v>
      </c>
      <c r="N6001" s="11" t="s">
        <v>28</v>
      </c>
      <c r="O6001" s="11" t="s">
        <v>29</v>
      </c>
      <c r="P6001" s="11"/>
      <c r="Q6001" s="16" t="s">
        <v>26314</v>
      </c>
      <c r="R6001" s="11" t="s">
        <v>42</v>
      </c>
      <c r="S6001" s="11" t="s">
        <v>26315</v>
      </c>
      <c r="T6001" s="11" t="s">
        <v>26316</v>
      </c>
    </row>
    <row x14ac:dyDescent="0.25" r="6002" customHeight="1" ht="19.5">
      <c r="A6002" s="10">
        <v>45212</v>
      </c>
      <c r="B6002" s="11" t="s">
        <v>26317</v>
      </c>
      <c r="C6002" s="11" t="s">
        <v>326</v>
      </c>
      <c r="D6002" s="11"/>
      <c r="E6002" s="13">
        <v>13032730877</v>
      </c>
      <c r="F6002" s="11" t="s">
        <v>26318</v>
      </c>
      <c r="G6002" s="11" t="s">
        <v>289</v>
      </c>
      <c r="H6002" s="11"/>
      <c r="I6002" s="13" t="s">
        <v>290</v>
      </c>
      <c r="J6002" s="11" t="s">
        <v>24</v>
      </c>
      <c r="K6002" s="11" t="s">
        <v>25</v>
      </c>
      <c r="L6002" s="11" t="s">
        <v>39</v>
      </c>
      <c r="M6002" s="11" t="s">
        <v>40</v>
      </c>
      <c r="N6002" s="11" t="s">
        <v>28</v>
      </c>
      <c r="O6002" s="11" t="s">
        <v>29</v>
      </c>
      <c r="P6002" s="11"/>
      <c r="Q6002" s="16" t="s">
        <v>26319</v>
      </c>
      <c r="R6002" s="11" t="s">
        <v>42</v>
      </c>
      <c r="S6002" s="11" t="s">
        <v>26320</v>
      </c>
      <c r="T6002" s="11" t="s">
        <v>26321</v>
      </c>
    </row>
    <row x14ac:dyDescent="0.25" r="6003" customHeight="1" ht="19.5">
      <c r="A6003" s="10">
        <v>45212</v>
      </c>
      <c r="B6003" s="11" t="s">
        <v>26322</v>
      </c>
      <c r="C6003" s="11" t="s">
        <v>4336</v>
      </c>
      <c r="D6003" s="11"/>
      <c r="E6003" s="13">
        <v>13114465172</v>
      </c>
      <c r="F6003" s="11" t="s">
        <v>24441</v>
      </c>
      <c r="G6003" s="11" t="s">
        <v>115</v>
      </c>
      <c r="H6003" s="11"/>
      <c r="I6003" s="13">
        <v>10015</v>
      </c>
      <c r="J6003" s="11" t="s">
        <v>24</v>
      </c>
      <c r="K6003" s="11" t="s">
        <v>69</v>
      </c>
      <c r="L6003" s="11" t="s">
        <v>26</v>
      </c>
      <c r="M6003" s="11" t="s">
        <v>40</v>
      </c>
      <c r="N6003" s="11" t="s">
        <v>28</v>
      </c>
      <c r="O6003" s="11" t="s">
        <v>29</v>
      </c>
      <c r="P6003" s="11"/>
      <c r="Q6003" s="16" t="s">
        <v>26323</v>
      </c>
      <c r="R6003" s="11" t="s">
        <v>31</v>
      </c>
      <c r="S6003" s="11" t="s">
        <v>26324</v>
      </c>
      <c r="T6003" s="11" t="s">
        <v>26325</v>
      </c>
    </row>
    <row x14ac:dyDescent="0.25" r="6004" customHeight="1" ht="19.5">
      <c r="A6004" s="10">
        <v>45212</v>
      </c>
      <c r="B6004" s="11" t="s">
        <v>26326</v>
      </c>
      <c r="C6004" s="11" t="s">
        <v>4336</v>
      </c>
      <c r="D6004" s="11"/>
      <c r="E6004" s="13">
        <v>13277233224</v>
      </c>
      <c r="F6004" s="11" t="s">
        <v>24348</v>
      </c>
      <c r="G6004" s="11" t="s">
        <v>289</v>
      </c>
      <c r="H6004" s="11"/>
      <c r="I6004" s="13">
        <v>10015</v>
      </c>
      <c r="J6004" s="11" t="s">
        <v>24</v>
      </c>
      <c r="K6004" s="11" t="s">
        <v>69</v>
      </c>
      <c r="L6004" s="11" t="s">
        <v>26</v>
      </c>
      <c r="M6004" s="11" t="s">
        <v>675</v>
      </c>
      <c r="N6004" s="11" t="s">
        <v>28</v>
      </c>
      <c r="O6004" s="11" t="s">
        <v>29</v>
      </c>
      <c r="P6004" s="11"/>
      <c r="Q6004" s="16" t="s">
        <v>26327</v>
      </c>
      <c r="R6004" s="11" t="s">
        <v>31</v>
      </c>
      <c r="S6004" s="11" t="s">
        <v>26328</v>
      </c>
      <c r="T6004" s="11" t="s">
        <v>26329</v>
      </c>
    </row>
    <row x14ac:dyDescent="0.25" r="6005" customHeight="1" ht="19.5">
      <c r="A6005" s="10">
        <v>45212</v>
      </c>
      <c r="B6005" s="11" t="s">
        <v>26330</v>
      </c>
      <c r="C6005" s="11" t="s">
        <v>3465</v>
      </c>
      <c r="D6005" s="11"/>
      <c r="E6005" s="13">
        <v>15608603633</v>
      </c>
      <c r="F6005" s="11" t="s">
        <v>20759</v>
      </c>
      <c r="G6005" s="11" t="s">
        <v>56</v>
      </c>
      <c r="H6005" s="11"/>
      <c r="I6005" s="13">
        <v>10015</v>
      </c>
      <c r="J6005" s="11" t="s">
        <v>24</v>
      </c>
      <c r="K6005" s="11" t="s">
        <v>172</v>
      </c>
      <c r="L6005" s="11" t="s">
        <v>26</v>
      </c>
      <c r="M6005" s="11" t="s">
        <v>40</v>
      </c>
      <c r="N6005" s="11" t="s">
        <v>28</v>
      </c>
      <c r="O6005" s="11" t="s">
        <v>29</v>
      </c>
      <c r="P6005" s="11"/>
      <c r="Q6005" s="16" t="s">
        <v>26331</v>
      </c>
      <c r="R6005" s="11" t="s">
        <v>31</v>
      </c>
      <c r="S6005" s="11" t="s">
        <v>26332</v>
      </c>
      <c r="T6005" s="11" t="s">
        <v>26333</v>
      </c>
    </row>
    <row x14ac:dyDescent="0.25" r="6006" customHeight="1" ht="19.5">
      <c r="A6006" s="10">
        <v>45212</v>
      </c>
      <c r="B6006" s="11" t="s">
        <v>26334</v>
      </c>
      <c r="C6006" s="11" t="s">
        <v>660</v>
      </c>
      <c r="D6006" s="11"/>
      <c r="E6006" s="13" t="s">
        <v>26335</v>
      </c>
      <c r="F6006" s="11" t="s">
        <v>26336</v>
      </c>
      <c r="G6006" s="11" t="s">
        <v>74</v>
      </c>
      <c r="H6006" s="11"/>
      <c r="I6006" s="13" t="s">
        <v>68</v>
      </c>
      <c r="J6006" s="11" t="s">
        <v>24</v>
      </c>
      <c r="K6006" s="11" t="s">
        <v>25</v>
      </c>
      <c r="L6006" s="11" t="s">
        <v>39</v>
      </c>
      <c r="M6006" s="11" t="s">
        <v>149</v>
      </c>
      <c r="N6006" s="11" t="s">
        <v>624</v>
      </c>
      <c r="O6006" s="11" t="s">
        <v>29</v>
      </c>
      <c r="P6006" s="11"/>
      <c r="Q6006" s="16" t="s">
        <v>26337</v>
      </c>
      <c r="R6006" s="11" t="s">
        <v>42</v>
      </c>
      <c r="S6006" s="11" t="s">
        <v>26338</v>
      </c>
      <c r="T6006" s="11" t="s">
        <v>26339</v>
      </c>
    </row>
    <row x14ac:dyDescent="0.25" r="6007" customHeight="1" ht="19.5">
      <c r="A6007" s="10">
        <v>45212</v>
      </c>
      <c r="B6007" s="11" t="s">
        <v>26340</v>
      </c>
      <c r="C6007" s="11" t="s">
        <v>660</v>
      </c>
      <c r="D6007" s="11"/>
      <c r="E6007" s="13" t="s">
        <v>26341</v>
      </c>
      <c r="F6007" s="11" t="s">
        <v>26342</v>
      </c>
      <c r="G6007" s="11" t="s">
        <v>74</v>
      </c>
      <c r="H6007" s="11"/>
      <c r="I6007" s="13" t="s">
        <v>352</v>
      </c>
      <c r="J6007" s="11" t="s">
        <v>24</v>
      </c>
      <c r="K6007" s="11" t="s">
        <v>25</v>
      </c>
      <c r="L6007" s="11" t="s">
        <v>39</v>
      </c>
      <c r="M6007" s="11" t="s">
        <v>149</v>
      </c>
      <c r="N6007" s="11" t="s">
        <v>624</v>
      </c>
      <c r="O6007" s="11" t="s">
        <v>29</v>
      </c>
      <c r="P6007" s="11"/>
      <c r="Q6007" s="16" t="s">
        <v>26343</v>
      </c>
      <c r="R6007" s="11" t="s">
        <v>42</v>
      </c>
      <c r="S6007" s="11" t="s">
        <v>26344</v>
      </c>
      <c r="T6007" s="11" t="s">
        <v>26345</v>
      </c>
    </row>
    <row x14ac:dyDescent="0.25" r="6008" customHeight="1" ht="19.5">
      <c r="A6008" s="10">
        <v>45212</v>
      </c>
      <c r="B6008" s="11" t="s">
        <v>26346</v>
      </c>
      <c r="C6008" s="11" t="s">
        <v>660</v>
      </c>
      <c r="D6008" s="11"/>
      <c r="E6008" s="13" t="s">
        <v>26347</v>
      </c>
      <c r="F6008" s="11" t="s">
        <v>26348</v>
      </c>
      <c r="G6008" s="11" t="s">
        <v>74</v>
      </c>
      <c r="H6008" s="11" t="s">
        <v>98</v>
      </c>
      <c r="I6008" s="13" t="s">
        <v>148</v>
      </c>
      <c r="J6008" s="11" t="s">
        <v>24</v>
      </c>
      <c r="K6008" s="11" t="s">
        <v>25</v>
      </c>
      <c r="L6008" s="11" t="s">
        <v>39</v>
      </c>
      <c r="M6008" s="11" t="s">
        <v>149</v>
      </c>
      <c r="N6008" s="11" t="s">
        <v>624</v>
      </c>
      <c r="O6008" s="11" t="s">
        <v>29</v>
      </c>
      <c r="P6008" s="11"/>
      <c r="Q6008" s="16" t="s">
        <v>26349</v>
      </c>
      <c r="R6008" s="11" t="s">
        <v>42</v>
      </c>
      <c r="S6008" s="11" t="s">
        <v>26350</v>
      </c>
      <c r="T6008" s="11" t="s">
        <v>26351</v>
      </c>
    </row>
    <row x14ac:dyDescent="0.25" r="6009" customHeight="1" ht="19.5">
      <c r="A6009" s="10">
        <v>45212</v>
      </c>
      <c r="B6009" s="11" t="s">
        <v>26352</v>
      </c>
      <c r="C6009" s="11" t="s">
        <v>660</v>
      </c>
      <c r="D6009" s="11"/>
      <c r="E6009" s="13" t="s">
        <v>26353</v>
      </c>
      <c r="F6009" s="11" t="s">
        <v>24481</v>
      </c>
      <c r="G6009" s="11" t="s">
        <v>74</v>
      </c>
      <c r="H6009" s="11"/>
      <c r="I6009" s="13" t="s">
        <v>148</v>
      </c>
      <c r="J6009" s="11" t="s">
        <v>24</v>
      </c>
      <c r="K6009" s="11" t="s">
        <v>25</v>
      </c>
      <c r="L6009" s="11" t="s">
        <v>39</v>
      </c>
      <c r="M6009" s="11" t="s">
        <v>149</v>
      </c>
      <c r="N6009" s="11" t="s">
        <v>624</v>
      </c>
      <c r="O6009" s="11" t="s">
        <v>29</v>
      </c>
      <c r="P6009" s="11"/>
      <c r="Q6009" s="16" t="s">
        <v>26354</v>
      </c>
      <c r="R6009" s="11" t="s">
        <v>42</v>
      </c>
      <c r="S6009" s="11" t="s">
        <v>26355</v>
      </c>
      <c r="T6009" s="11" t="s">
        <v>26356</v>
      </c>
    </row>
    <row x14ac:dyDescent="0.25" r="6010" customHeight="1" ht="19.5">
      <c r="A6010" s="10">
        <v>45212</v>
      </c>
      <c r="B6010" s="11" t="s">
        <v>26357</v>
      </c>
      <c r="C6010" s="11" t="s">
        <v>660</v>
      </c>
      <c r="D6010" s="11"/>
      <c r="E6010" s="13" t="s">
        <v>25777</v>
      </c>
      <c r="F6010" s="11" t="s">
        <v>25778</v>
      </c>
      <c r="G6010" s="11" t="s">
        <v>74</v>
      </c>
      <c r="H6010" s="11"/>
      <c r="I6010" s="13" t="s">
        <v>844</v>
      </c>
      <c r="J6010" s="11" t="s">
        <v>24</v>
      </c>
      <c r="K6010" s="11" t="s">
        <v>25</v>
      </c>
      <c r="L6010" s="11" t="s">
        <v>39</v>
      </c>
      <c r="M6010" s="11" t="s">
        <v>149</v>
      </c>
      <c r="N6010" s="11" t="s">
        <v>624</v>
      </c>
      <c r="O6010" s="11" t="s">
        <v>29</v>
      </c>
      <c r="P6010" s="11"/>
      <c r="Q6010" s="16" t="s">
        <v>26358</v>
      </c>
      <c r="R6010" s="11" t="s">
        <v>42</v>
      </c>
      <c r="S6010" s="11" t="s">
        <v>26359</v>
      </c>
      <c r="T6010" s="11" t="s">
        <v>26360</v>
      </c>
    </row>
    <row x14ac:dyDescent="0.25" r="6011" customHeight="1" ht="19.5">
      <c r="A6011" s="10">
        <v>45212</v>
      </c>
      <c r="B6011" s="11" t="s">
        <v>26361</v>
      </c>
      <c r="C6011" s="11" t="s">
        <v>660</v>
      </c>
      <c r="D6011" s="11"/>
      <c r="E6011" s="13" t="s">
        <v>26362</v>
      </c>
      <c r="F6011" s="11" t="s">
        <v>26363</v>
      </c>
      <c r="G6011" s="11" t="s">
        <v>74</v>
      </c>
      <c r="H6011" s="11"/>
      <c r="I6011" s="13" t="s">
        <v>3454</v>
      </c>
      <c r="J6011" s="11" t="s">
        <v>24</v>
      </c>
      <c r="K6011" s="11" t="s">
        <v>25</v>
      </c>
      <c r="L6011" s="11" t="s">
        <v>26</v>
      </c>
      <c r="M6011" s="11" t="s">
        <v>149</v>
      </c>
      <c r="N6011" s="11" t="s">
        <v>624</v>
      </c>
      <c r="O6011" s="11" t="s">
        <v>29</v>
      </c>
      <c r="P6011" s="11"/>
      <c r="Q6011" s="16" t="s">
        <v>26364</v>
      </c>
      <c r="R6011" s="11" t="s">
        <v>42</v>
      </c>
      <c r="S6011" s="11" t="s">
        <v>26365</v>
      </c>
      <c r="T6011" s="11" t="s">
        <v>26366</v>
      </c>
    </row>
    <row x14ac:dyDescent="0.25" r="6012" customHeight="1" ht="19.5">
      <c r="A6012" s="10">
        <v>45212</v>
      </c>
      <c r="B6012" s="11" t="s">
        <v>26367</v>
      </c>
      <c r="C6012" s="11" t="s">
        <v>660</v>
      </c>
      <c r="D6012" s="11"/>
      <c r="E6012" s="13" t="s">
        <v>26368</v>
      </c>
      <c r="F6012" s="11" t="s">
        <v>26369</v>
      </c>
      <c r="G6012" s="11" t="s">
        <v>74</v>
      </c>
      <c r="H6012" s="11"/>
      <c r="I6012" s="13" t="s">
        <v>148</v>
      </c>
      <c r="J6012" s="11" t="s">
        <v>24</v>
      </c>
      <c r="K6012" s="11" t="s">
        <v>25</v>
      </c>
      <c r="L6012" s="11" t="s">
        <v>39</v>
      </c>
      <c r="M6012" s="11" t="s">
        <v>149</v>
      </c>
      <c r="N6012" s="11" t="s">
        <v>624</v>
      </c>
      <c r="O6012" s="11" t="s">
        <v>29</v>
      </c>
      <c r="P6012" s="11"/>
      <c r="Q6012" s="16" t="s">
        <v>26370</v>
      </c>
      <c r="R6012" s="11" t="s">
        <v>42</v>
      </c>
      <c r="S6012" s="11" t="s">
        <v>26371</v>
      </c>
      <c r="T6012" s="11" t="s">
        <v>26372</v>
      </c>
    </row>
    <row x14ac:dyDescent="0.25" r="6013" customHeight="1" ht="19.5">
      <c r="A6013" s="10">
        <v>45212</v>
      </c>
      <c r="B6013" s="11" t="s">
        <v>26373</v>
      </c>
      <c r="C6013" s="11" t="s">
        <v>660</v>
      </c>
      <c r="D6013" s="11"/>
      <c r="E6013" s="13" t="s">
        <v>26374</v>
      </c>
      <c r="F6013" s="11" t="s">
        <v>26375</v>
      </c>
      <c r="G6013" s="11" t="s">
        <v>74</v>
      </c>
      <c r="H6013" s="11" t="s">
        <v>86</v>
      </c>
      <c r="I6013" s="13" t="s">
        <v>148</v>
      </c>
      <c r="J6013" s="11" t="s">
        <v>24</v>
      </c>
      <c r="K6013" s="11" t="s">
        <v>25</v>
      </c>
      <c r="L6013" s="11" t="s">
        <v>39</v>
      </c>
      <c r="M6013" s="11" t="s">
        <v>149</v>
      </c>
      <c r="N6013" s="11" t="s">
        <v>624</v>
      </c>
      <c r="O6013" s="11" t="s">
        <v>29</v>
      </c>
      <c r="P6013" s="11"/>
      <c r="Q6013" s="16" t="s">
        <v>26376</v>
      </c>
      <c r="R6013" s="11" t="s">
        <v>42</v>
      </c>
      <c r="S6013" s="11" t="s">
        <v>26377</v>
      </c>
      <c r="T6013" s="11" t="s">
        <v>26378</v>
      </c>
    </row>
    <row x14ac:dyDescent="0.25" r="6014" customHeight="1" ht="19.5">
      <c r="A6014" s="10">
        <v>45212</v>
      </c>
      <c r="B6014" s="11" t="s">
        <v>26379</v>
      </c>
      <c r="C6014" s="11" t="s">
        <v>660</v>
      </c>
      <c r="D6014" s="11"/>
      <c r="E6014" s="13" t="s">
        <v>26380</v>
      </c>
      <c r="F6014" s="11" t="s">
        <v>4372</v>
      </c>
      <c r="G6014" s="11" t="s">
        <v>74</v>
      </c>
      <c r="H6014" s="11"/>
      <c r="I6014" s="13" t="s">
        <v>3454</v>
      </c>
      <c r="J6014" s="11" t="s">
        <v>24</v>
      </c>
      <c r="K6014" s="11" t="s">
        <v>25</v>
      </c>
      <c r="L6014" s="11" t="s">
        <v>26</v>
      </c>
      <c r="M6014" s="11" t="s">
        <v>149</v>
      </c>
      <c r="N6014" s="11" t="s">
        <v>624</v>
      </c>
      <c r="O6014" s="11" t="s">
        <v>29</v>
      </c>
      <c r="P6014" s="11"/>
      <c r="Q6014" s="16" t="s">
        <v>26381</v>
      </c>
      <c r="R6014" s="11" t="s">
        <v>42</v>
      </c>
      <c r="S6014" s="11" t="s">
        <v>26382</v>
      </c>
      <c r="T6014" s="11" t="s">
        <v>26383</v>
      </c>
    </row>
    <row x14ac:dyDescent="0.25" r="6015" customHeight="1" ht="19.5">
      <c r="A6015" s="10">
        <v>45212</v>
      </c>
      <c r="B6015" s="11" t="s">
        <v>26384</v>
      </c>
      <c r="C6015" s="11" t="s">
        <v>660</v>
      </c>
      <c r="D6015" s="11"/>
      <c r="E6015" s="13">
        <v>18571000217</v>
      </c>
      <c r="F6015" s="11" t="s">
        <v>18244</v>
      </c>
      <c r="G6015" s="11" t="s">
        <v>37</v>
      </c>
      <c r="H6015" s="11"/>
      <c r="I6015" s="13" t="s">
        <v>272</v>
      </c>
      <c r="J6015" s="11" t="s">
        <v>24</v>
      </c>
      <c r="K6015" s="11" t="s">
        <v>25</v>
      </c>
      <c r="L6015" s="11" t="s">
        <v>39</v>
      </c>
      <c r="M6015" s="11" t="s">
        <v>40</v>
      </c>
      <c r="N6015" s="11" t="s">
        <v>624</v>
      </c>
      <c r="O6015" s="11" t="s">
        <v>29</v>
      </c>
      <c r="P6015" s="11"/>
      <c r="Q6015" s="16" t="s">
        <v>26385</v>
      </c>
      <c r="R6015" s="11" t="s">
        <v>42</v>
      </c>
      <c r="S6015" s="11" t="s">
        <v>26386</v>
      </c>
      <c r="T6015" s="11" t="s">
        <v>26387</v>
      </c>
    </row>
    <row x14ac:dyDescent="0.25" r="6016" customHeight="1" ht="19.5">
      <c r="A6016" s="10">
        <v>45212</v>
      </c>
      <c r="B6016" s="11" t="s">
        <v>26388</v>
      </c>
      <c r="C6016" s="11" t="s">
        <v>660</v>
      </c>
      <c r="D6016" s="11"/>
      <c r="E6016" s="13" t="s">
        <v>26389</v>
      </c>
      <c r="F6016" s="11" t="s">
        <v>26390</v>
      </c>
      <c r="G6016" s="11" t="s">
        <v>74</v>
      </c>
      <c r="H6016" s="11" t="s">
        <v>86</v>
      </c>
      <c r="I6016" s="13" t="s">
        <v>148</v>
      </c>
      <c r="J6016" s="11" t="s">
        <v>24</v>
      </c>
      <c r="K6016" s="11" t="s">
        <v>25</v>
      </c>
      <c r="L6016" s="11" t="s">
        <v>39</v>
      </c>
      <c r="M6016" s="11" t="s">
        <v>149</v>
      </c>
      <c r="N6016" s="11" t="s">
        <v>624</v>
      </c>
      <c r="O6016" s="11" t="s">
        <v>29</v>
      </c>
      <c r="P6016" s="11"/>
      <c r="Q6016" s="16" t="s">
        <v>26391</v>
      </c>
      <c r="R6016" s="11" t="s">
        <v>42</v>
      </c>
      <c r="S6016" s="11" t="s">
        <v>26392</v>
      </c>
      <c r="T6016" s="11" t="s">
        <v>26393</v>
      </c>
    </row>
    <row x14ac:dyDescent="0.25" r="6017" customHeight="1" ht="19.5">
      <c r="A6017" s="10">
        <v>45212</v>
      </c>
      <c r="B6017" s="11" t="s">
        <v>26394</v>
      </c>
      <c r="C6017" s="11" t="s">
        <v>660</v>
      </c>
      <c r="D6017" s="11"/>
      <c r="E6017" s="13">
        <v>13247289018</v>
      </c>
      <c r="F6017" s="11" t="s">
        <v>26395</v>
      </c>
      <c r="G6017" s="11" t="s">
        <v>37</v>
      </c>
      <c r="H6017" s="11"/>
      <c r="I6017" s="13" t="s">
        <v>57</v>
      </c>
      <c r="J6017" s="11" t="s">
        <v>24</v>
      </c>
      <c r="K6017" s="11" t="s">
        <v>25</v>
      </c>
      <c r="L6017" s="11" t="s">
        <v>39</v>
      </c>
      <c r="M6017" s="11" t="s">
        <v>40</v>
      </c>
      <c r="N6017" s="11" t="s">
        <v>624</v>
      </c>
      <c r="O6017" s="11" t="s">
        <v>29</v>
      </c>
      <c r="P6017" s="11"/>
      <c r="Q6017" s="16" t="s">
        <v>26396</v>
      </c>
      <c r="R6017" s="11" t="s">
        <v>42</v>
      </c>
      <c r="S6017" s="11" t="s">
        <v>26397</v>
      </c>
      <c r="T6017" s="11" t="s">
        <v>26398</v>
      </c>
    </row>
    <row x14ac:dyDescent="0.25" r="6018" customHeight="1" ht="19.5">
      <c r="A6018" s="10">
        <v>45212</v>
      </c>
      <c r="B6018" s="11" t="s">
        <v>26399</v>
      </c>
      <c r="C6018" s="11" t="s">
        <v>660</v>
      </c>
      <c r="D6018" s="11"/>
      <c r="E6018" s="13" t="s">
        <v>26400</v>
      </c>
      <c r="F6018" s="11" t="s">
        <v>15358</v>
      </c>
      <c r="G6018" s="11" t="s">
        <v>74</v>
      </c>
      <c r="H6018" s="11"/>
      <c r="I6018" s="13" t="s">
        <v>148</v>
      </c>
      <c r="J6018" s="11" t="s">
        <v>24</v>
      </c>
      <c r="K6018" s="11" t="s">
        <v>25</v>
      </c>
      <c r="L6018" s="11" t="s">
        <v>39</v>
      </c>
      <c r="M6018" s="11" t="s">
        <v>149</v>
      </c>
      <c r="N6018" s="11" t="s">
        <v>624</v>
      </c>
      <c r="O6018" s="11" t="s">
        <v>29</v>
      </c>
      <c r="P6018" s="11"/>
      <c r="Q6018" s="16" t="s">
        <v>26401</v>
      </c>
      <c r="R6018" s="11" t="s">
        <v>42</v>
      </c>
      <c r="S6018" s="11" t="s">
        <v>26402</v>
      </c>
      <c r="T6018" s="11" t="s">
        <v>26403</v>
      </c>
    </row>
    <row x14ac:dyDescent="0.25" r="6019" customHeight="1" ht="19.5">
      <c r="A6019" s="10">
        <v>45212</v>
      </c>
      <c r="B6019" s="11" t="s">
        <v>26404</v>
      </c>
      <c r="C6019" s="11" t="s">
        <v>660</v>
      </c>
      <c r="D6019" s="11"/>
      <c r="E6019" s="13" t="s">
        <v>26405</v>
      </c>
      <c r="F6019" s="11" t="s">
        <v>26406</v>
      </c>
      <c r="G6019" s="11" t="s">
        <v>74</v>
      </c>
      <c r="H6019" s="11"/>
      <c r="I6019" s="13" t="s">
        <v>148</v>
      </c>
      <c r="J6019" s="11" t="s">
        <v>24</v>
      </c>
      <c r="K6019" s="11" t="s">
        <v>25</v>
      </c>
      <c r="L6019" s="11" t="s">
        <v>39</v>
      </c>
      <c r="M6019" s="11" t="s">
        <v>149</v>
      </c>
      <c r="N6019" s="11" t="s">
        <v>624</v>
      </c>
      <c r="O6019" s="11" t="s">
        <v>29</v>
      </c>
      <c r="P6019" s="11"/>
      <c r="Q6019" s="16" t="s">
        <v>26407</v>
      </c>
      <c r="R6019" s="11" t="s">
        <v>42</v>
      </c>
      <c r="S6019" s="11" t="s">
        <v>26408</v>
      </c>
      <c r="T6019" s="11" t="s">
        <v>26409</v>
      </c>
    </row>
    <row x14ac:dyDescent="0.25" r="6020" customHeight="1" ht="19.5">
      <c r="A6020" s="10">
        <v>45212</v>
      </c>
      <c r="B6020" s="11" t="s">
        <v>26410</v>
      </c>
      <c r="C6020" s="11" t="s">
        <v>660</v>
      </c>
      <c r="D6020" s="11"/>
      <c r="E6020" s="13">
        <v>15629356078</v>
      </c>
      <c r="F6020" s="11" t="s">
        <v>26411</v>
      </c>
      <c r="G6020" s="11" t="s">
        <v>74</v>
      </c>
      <c r="H6020" s="11"/>
      <c r="I6020" s="13" t="s">
        <v>68</v>
      </c>
      <c r="J6020" s="11" t="s">
        <v>24</v>
      </c>
      <c r="K6020" s="11" t="s">
        <v>25</v>
      </c>
      <c r="L6020" s="11" t="s">
        <v>39</v>
      </c>
      <c r="M6020" s="11" t="s">
        <v>40</v>
      </c>
      <c r="N6020" s="11" t="s">
        <v>624</v>
      </c>
      <c r="O6020" s="11" t="s">
        <v>29</v>
      </c>
      <c r="P6020" s="11"/>
      <c r="Q6020" s="16" t="s">
        <v>26412</v>
      </c>
      <c r="R6020" s="11" t="s">
        <v>42</v>
      </c>
      <c r="S6020" s="11" t="s">
        <v>26413</v>
      </c>
      <c r="T6020" s="11" t="s">
        <v>26414</v>
      </c>
    </row>
    <row x14ac:dyDescent="0.25" r="6021" customHeight="1" ht="19.5">
      <c r="A6021" s="10">
        <v>45212</v>
      </c>
      <c r="B6021" s="11" t="s">
        <v>26415</v>
      </c>
      <c r="C6021" s="11" t="s">
        <v>5977</v>
      </c>
      <c r="D6021" s="11"/>
      <c r="E6021" s="13">
        <v>18671782608</v>
      </c>
      <c r="F6021" s="11" t="s">
        <v>26416</v>
      </c>
      <c r="G6021" s="11" t="s">
        <v>37</v>
      </c>
      <c r="H6021" s="11"/>
      <c r="I6021" s="13" t="s">
        <v>182</v>
      </c>
      <c r="J6021" s="11" t="s">
        <v>24</v>
      </c>
      <c r="K6021" s="11" t="s">
        <v>25</v>
      </c>
      <c r="L6021" s="11" t="s">
        <v>39</v>
      </c>
      <c r="M6021" s="11" t="s">
        <v>40</v>
      </c>
      <c r="N6021" s="11" t="s">
        <v>28</v>
      </c>
      <c r="O6021" s="11" t="s">
        <v>29</v>
      </c>
      <c r="P6021" s="11"/>
      <c r="Q6021" s="16" t="s">
        <v>26417</v>
      </c>
      <c r="R6021" s="11" t="s">
        <v>42</v>
      </c>
      <c r="S6021" s="11" t="s">
        <v>26418</v>
      </c>
      <c r="T6021" s="11" t="s">
        <v>26419</v>
      </c>
    </row>
    <row x14ac:dyDescent="0.25" r="6022" customHeight="1" ht="19.5">
      <c r="A6022" s="10">
        <v>45212</v>
      </c>
      <c r="B6022" s="11" t="s">
        <v>26420</v>
      </c>
      <c r="C6022" s="11" t="s">
        <v>12713</v>
      </c>
      <c r="D6022" s="11"/>
      <c r="E6022" s="13">
        <v>17764256917</v>
      </c>
      <c r="F6022" s="11"/>
      <c r="G6022" s="11"/>
      <c r="H6022" s="11"/>
      <c r="I6022" s="13" t="s">
        <v>182</v>
      </c>
      <c r="J6022" s="11" t="s">
        <v>24</v>
      </c>
      <c r="K6022" s="11" t="s">
        <v>25</v>
      </c>
      <c r="L6022" s="11" t="s">
        <v>39</v>
      </c>
      <c r="M6022" s="11" t="s">
        <v>675</v>
      </c>
      <c r="N6022" s="11" t="s">
        <v>624</v>
      </c>
      <c r="O6022" s="11" t="s">
        <v>29</v>
      </c>
      <c r="P6022" s="11"/>
      <c r="Q6022" s="16" t="s">
        <v>26421</v>
      </c>
      <c r="R6022" s="11" t="s">
        <v>42</v>
      </c>
      <c r="S6022" s="11" t="s">
        <v>26422</v>
      </c>
      <c r="T6022" s="11" t="s">
        <v>26423</v>
      </c>
    </row>
    <row x14ac:dyDescent="0.25" r="6023" customHeight="1" ht="19.5">
      <c r="A6023" s="10">
        <v>45212</v>
      </c>
      <c r="B6023" s="11" t="s">
        <v>26424</v>
      </c>
      <c r="C6023" s="11" t="s">
        <v>5811</v>
      </c>
      <c r="D6023" s="11"/>
      <c r="E6023" s="13">
        <v>18571004512</v>
      </c>
      <c r="F6023" s="11" t="s">
        <v>26425</v>
      </c>
      <c r="G6023" s="11" t="s">
        <v>37</v>
      </c>
      <c r="H6023" s="11"/>
      <c r="I6023" s="13" t="s">
        <v>352</v>
      </c>
      <c r="J6023" s="11" t="s">
        <v>24</v>
      </c>
      <c r="K6023" s="11" t="s">
        <v>25</v>
      </c>
      <c r="L6023" s="11" t="s">
        <v>39</v>
      </c>
      <c r="M6023" s="11" t="s">
        <v>27</v>
      </c>
      <c r="N6023" s="11" t="s">
        <v>28</v>
      </c>
      <c r="O6023" s="11" t="s">
        <v>29</v>
      </c>
      <c r="P6023" s="11"/>
      <c r="Q6023" s="16" t="s">
        <v>26426</v>
      </c>
      <c r="R6023" s="11" t="s">
        <v>42</v>
      </c>
      <c r="S6023" s="11" t="s">
        <v>26427</v>
      </c>
      <c r="T6023" s="11" t="s">
        <v>26428</v>
      </c>
    </row>
    <row x14ac:dyDescent="0.25" r="6024" customHeight="1" ht="19.5">
      <c r="A6024" s="10">
        <v>45212</v>
      </c>
      <c r="B6024" s="11" t="s">
        <v>26429</v>
      </c>
      <c r="C6024" s="11" t="s">
        <v>7578</v>
      </c>
      <c r="D6024" s="11"/>
      <c r="E6024" s="13">
        <v>15587902160</v>
      </c>
      <c r="F6024" s="11" t="s">
        <v>26430</v>
      </c>
      <c r="G6024" s="11" t="s">
        <v>115</v>
      </c>
      <c r="H6024" s="11"/>
      <c r="I6024" s="13" t="s">
        <v>352</v>
      </c>
      <c r="J6024" s="11" t="s">
        <v>24</v>
      </c>
      <c r="K6024" s="11" t="s">
        <v>25</v>
      </c>
      <c r="L6024" s="11" t="s">
        <v>39</v>
      </c>
      <c r="M6024" s="11" t="s">
        <v>27</v>
      </c>
      <c r="N6024" s="11" t="s">
        <v>28</v>
      </c>
      <c r="O6024" s="11" t="s">
        <v>29</v>
      </c>
      <c r="P6024" s="11"/>
      <c r="Q6024" s="16" t="s">
        <v>26431</v>
      </c>
      <c r="R6024" s="11" t="s">
        <v>42</v>
      </c>
      <c r="S6024" s="11" t="s">
        <v>26432</v>
      </c>
      <c r="T6024" s="11" t="s">
        <v>26433</v>
      </c>
    </row>
    <row x14ac:dyDescent="0.25" r="6025" customHeight="1" ht="19.5">
      <c r="A6025" s="10">
        <v>45212</v>
      </c>
      <c r="B6025" s="11" t="s">
        <v>26434</v>
      </c>
      <c r="C6025" s="11" t="s">
        <v>5811</v>
      </c>
      <c r="D6025" s="11"/>
      <c r="E6025" s="13">
        <v>15571721191</v>
      </c>
      <c r="F6025" s="11" t="s">
        <v>26435</v>
      </c>
      <c r="G6025" s="11" t="s">
        <v>289</v>
      </c>
      <c r="H6025" s="11" t="s">
        <v>86</v>
      </c>
      <c r="I6025" s="13" t="s">
        <v>99</v>
      </c>
      <c r="J6025" s="11" t="s">
        <v>24</v>
      </c>
      <c r="K6025" s="11" t="s">
        <v>25</v>
      </c>
      <c r="L6025" s="11" t="s">
        <v>39</v>
      </c>
      <c r="M6025" s="11" t="s">
        <v>40</v>
      </c>
      <c r="N6025" s="11" t="s">
        <v>28</v>
      </c>
      <c r="O6025" s="11" t="s">
        <v>29</v>
      </c>
      <c r="P6025" s="11"/>
      <c r="Q6025" s="16" t="s">
        <v>26436</v>
      </c>
      <c r="R6025" s="11" t="s">
        <v>42</v>
      </c>
      <c r="S6025" s="11" t="s">
        <v>26437</v>
      </c>
      <c r="T6025" s="11" t="s">
        <v>26438</v>
      </c>
    </row>
    <row x14ac:dyDescent="0.25" r="6026" customHeight="1" ht="19.5">
      <c r="A6026" s="10">
        <v>45212</v>
      </c>
      <c r="B6026" s="11" t="s">
        <v>26439</v>
      </c>
      <c r="C6026" s="11" t="s">
        <v>20930</v>
      </c>
      <c r="D6026" s="11"/>
      <c r="E6026" s="13" t="s">
        <v>26440</v>
      </c>
      <c r="F6026" s="11" t="s">
        <v>26441</v>
      </c>
      <c r="G6026" s="11" t="s">
        <v>74</v>
      </c>
      <c r="H6026" s="11" t="s">
        <v>98</v>
      </c>
      <c r="I6026" s="13" t="s">
        <v>99</v>
      </c>
      <c r="J6026" s="11" t="s">
        <v>24</v>
      </c>
      <c r="K6026" s="11" t="s">
        <v>25</v>
      </c>
      <c r="L6026" s="11" t="s">
        <v>39</v>
      </c>
      <c r="M6026" s="11" t="s">
        <v>5264</v>
      </c>
      <c r="N6026" s="11" t="s">
        <v>28</v>
      </c>
      <c r="O6026" s="11" t="s">
        <v>29</v>
      </c>
      <c r="P6026" s="11"/>
      <c r="Q6026" s="16" t="s">
        <v>26442</v>
      </c>
      <c r="R6026" s="11" t="s">
        <v>42</v>
      </c>
      <c r="S6026" s="11" t="s">
        <v>26443</v>
      </c>
      <c r="T6026" s="11" t="s">
        <v>26444</v>
      </c>
    </row>
    <row x14ac:dyDescent="0.25" r="6027" customHeight="1" ht="19.5">
      <c r="A6027" s="10">
        <v>45212</v>
      </c>
      <c r="B6027" s="11" t="s">
        <v>26445</v>
      </c>
      <c r="C6027" s="11" t="s">
        <v>5811</v>
      </c>
      <c r="D6027" s="11"/>
      <c r="E6027" s="13">
        <v>15572774730</v>
      </c>
      <c r="F6027" s="11" t="s">
        <v>8598</v>
      </c>
      <c r="G6027" s="11" t="s">
        <v>74</v>
      </c>
      <c r="H6027" s="11"/>
      <c r="I6027" s="13">
        <v>10015</v>
      </c>
      <c r="J6027" s="11" t="s">
        <v>24</v>
      </c>
      <c r="K6027" s="11" t="s">
        <v>25</v>
      </c>
      <c r="L6027" s="11" t="s">
        <v>26</v>
      </c>
      <c r="M6027" s="11" t="s">
        <v>27</v>
      </c>
      <c r="N6027" s="11" t="s">
        <v>28</v>
      </c>
      <c r="O6027" s="11" t="s">
        <v>29</v>
      </c>
      <c r="P6027" s="11"/>
      <c r="Q6027" s="16" t="s">
        <v>26446</v>
      </c>
      <c r="R6027" s="11" t="s">
        <v>31</v>
      </c>
      <c r="S6027" s="11" t="s">
        <v>26447</v>
      </c>
      <c r="T6027" s="11" t="s">
        <v>26448</v>
      </c>
    </row>
    <row x14ac:dyDescent="0.25" r="6028" customHeight="1" ht="19.5">
      <c r="A6028" s="10">
        <v>45213</v>
      </c>
      <c r="B6028" s="11" t="s">
        <v>26449</v>
      </c>
      <c r="C6028" s="11" t="s">
        <v>691</v>
      </c>
      <c r="D6028" s="11"/>
      <c r="E6028" s="13">
        <v>17683702035</v>
      </c>
      <c r="F6028" s="11" t="s">
        <v>26450</v>
      </c>
      <c r="G6028" s="11" t="s">
        <v>115</v>
      </c>
      <c r="H6028" s="11"/>
      <c r="I6028" s="13">
        <v>10015</v>
      </c>
      <c r="J6028" s="11" t="s">
        <v>24</v>
      </c>
      <c r="K6028" s="11" t="s">
        <v>69</v>
      </c>
      <c r="L6028" s="11" t="s">
        <v>26</v>
      </c>
      <c r="M6028" s="11" t="s">
        <v>27</v>
      </c>
      <c r="N6028" s="11" t="s">
        <v>28</v>
      </c>
      <c r="O6028" s="11" t="s">
        <v>29</v>
      </c>
      <c r="P6028" s="11"/>
      <c r="Q6028" s="16" t="s">
        <v>26451</v>
      </c>
      <c r="R6028" s="11" t="s">
        <v>31</v>
      </c>
      <c r="S6028" s="11" t="s">
        <v>26452</v>
      </c>
      <c r="T6028" s="11" t="s">
        <v>26453</v>
      </c>
    </row>
    <row x14ac:dyDescent="0.25" r="6029" customHeight="1" ht="19.5">
      <c r="A6029" s="10">
        <v>45213</v>
      </c>
      <c r="B6029" s="11" t="s">
        <v>26454</v>
      </c>
      <c r="C6029" s="11" t="s">
        <v>974</v>
      </c>
      <c r="D6029" s="11"/>
      <c r="E6029" s="13">
        <v>17671263518</v>
      </c>
      <c r="F6029" s="11" t="s">
        <v>17681</v>
      </c>
      <c r="G6029" s="11" t="s">
        <v>62</v>
      </c>
      <c r="H6029" s="11"/>
      <c r="I6029" s="13">
        <v>10015</v>
      </c>
      <c r="J6029" s="11" t="s">
        <v>24</v>
      </c>
      <c r="K6029" s="11" t="s">
        <v>172</v>
      </c>
      <c r="L6029" s="11" t="s">
        <v>26</v>
      </c>
      <c r="M6029" s="11" t="s">
        <v>27</v>
      </c>
      <c r="N6029" s="11" t="s">
        <v>28</v>
      </c>
      <c r="O6029" s="11" t="s">
        <v>29</v>
      </c>
      <c r="P6029" s="11"/>
      <c r="Q6029" s="16" t="s">
        <v>26455</v>
      </c>
      <c r="R6029" s="11" t="s">
        <v>31</v>
      </c>
      <c r="S6029" s="11" t="s">
        <v>26456</v>
      </c>
      <c r="T6029" s="11" t="s">
        <v>26457</v>
      </c>
    </row>
    <row x14ac:dyDescent="0.25" r="6030" customHeight="1" ht="19.5">
      <c r="A6030" s="10">
        <v>45213</v>
      </c>
      <c r="B6030" s="11" t="s">
        <v>26458</v>
      </c>
      <c r="C6030" s="11" t="s">
        <v>691</v>
      </c>
      <c r="D6030" s="11"/>
      <c r="E6030" s="13">
        <v>13032705658</v>
      </c>
      <c r="F6030" s="11" t="s">
        <v>26459</v>
      </c>
      <c r="G6030" s="11" t="s">
        <v>23</v>
      </c>
      <c r="H6030" s="11"/>
      <c r="I6030" s="13" t="s">
        <v>57</v>
      </c>
      <c r="J6030" s="11" t="s">
        <v>24</v>
      </c>
      <c r="K6030" s="11" t="s">
        <v>25</v>
      </c>
      <c r="L6030" s="11" t="s">
        <v>39</v>
      </c>
      <c r="M6030" s="11" t="s">
        <v>40</v>
      </c>
      <c r="N6030" s="11" t="s">
        <v>28</v>
      </c>
      <c r="O6030" s="11" t="s">
        <v>29</v>
      </c>
      <c r="P6030" s="11"/>
      <c r="Q6030" s="16" t="s">
        <v>26460</v>
      </c>
      <c r="R6030" s="11" t="s">
        <v>42</v>
      </c>
      <c r="S6030" s="11" t="s">
        <v>26461</v>
      </c>
      <c r="T6030" s="11" t="s">
        <v>26462</v>
      </c>
    </row>
    <row x14ac:dyDescent="0.25" r="6031" customHeight="1" ht="19.5">
      <c r="A6031" s="10">
        <v>45213</v>
      </c>
      <c r="B6031" s="11" t="s">
        <v>26463</v>
      </c>
      <c r="C6031" s="11" t="s">
        <v>158</v>
      </c>
      <c r="D6031" s="11"/>
      <c r="E6031" s="13">
        <v>13040976612</v>
      </c>
      <c r="F6031" s="11" t="s">
        <v>26464</v>
      </c>
      <c r="G6031" s="11" t="s">
        <v>62</v>
      </c>
      <c r="H6031" s="11"/>
      <c r="I6031" s="13" t="s">
        <v>328</v>
      </c>
      <c r="J6031" s="11" t="s">
        <v>24</v>
      </c>
      <c r="K6031" s="11" t="s">
        <v>69</v>
      </c>
      <c r="L6031" s="11" t="s">
        <v>39</v>
      </c>
      <c r="M6031" s="11" t="s">
        <v>27</v>
      </c>
      <c r="N6031" s="11" t="s">
        <v>28</v>
      </c>
      <c r="O6031" s="11" t="s">
        <v>29</v>
      </c>
      <c r="P6031" s="11"/>
      <c r="Q6031" s="16" t="s">
        <v>26465</v>
      </c>
      <c r="R6031" s="11" t="s">
        <v>42</v>
      </c>
      <c r="S6031" s="11" t="s">
        <v>26466</v>
      </c>
      <c r="T6031" s="11" t="s">
        <v>26467</v>
      </c>
    </row>
    <row x14ac:dyDescent="0.25" r="6032" customHeight="1" ht="19.5">
      <c r="A6032" s="10">
        <v>45213</v>
      </c>
      <c r="B6032" s="11" t="s">
        <v>26468</v>
      </c>
      <c r="C6032" s="11" t="s">
        <v>108</v>
      </c>
      <c r="D6032" s="11"/>
      <c r="E6032" s="13">
        <v>13487237869</v>
      </c>
      <c r="F6032" s="11" t="s">
        <v>26469</v>
      </c>
      <c r="G6032" s="11" t="s">
        <v>48</v>
      </c>
      <c r="H6032" s="11"/>
      <c r="I6032" s="13" t="s">
        <v>75</v>
      </c>
      <c r="J6032" s="11" t="s">
        <v>24</v>
      </c>
      <c r="K6032" s="11" t="s">
        <v>25</v>
      </c>
      <c r="L6032" s="11" t="s">
        <v>39</v>
      </c>
      <c r="M6032" s="11" t="s">
        <v>40</v>
      </c>
      <c r="N6032" s="11" t="s">
        <v>28</v>
      </c>
      <c r="O6032" s="11" t="s">
        <v>29</v>
      </c>
      <c r="P6032" s="11"/>
      <c r="Q6032" s="16" t="s">
        <v>26470</v>
      </c>
      <c r="R6032" s="11" t="s">
        <v>42</v>
      </c>
      <c r="S6032" s="11" t="s">
        <v>26471</v>
      </c>
      <c r="T6032" s="11" t="s">
        <v>26472</v>
      </c>
    </row>
    <row x14ac:dyDescent="0.25" r="6033" customHeight="1" ht="19.5">
      <c r="A6033" s="10">
        <v>45213</v>
      </c>
      <c r="B6033" s="11" t="s">
        <v>26473</v>
      </c>
      <c r="C6033" s="11" t="s">
        <v>35</v>
      </c>
      <c r="D6033" s="11"/>
      <c r="E6033" s="13">
        <v>13117276091</v>
      </c>
      <c r="F6033" s="11" t="s">
        <v>26474</v>
      </c>
      <c r="G6033" s="11" t="s">
        <v>289</v>
      </c>
      <c r="H6033" s="11" t="s">
        <v>98</v>
      </c>
      <c r="I6033" s="13" t="s">
        <v>136</v>
      </c>
      <c r="J6033" s="11" t="s">
        <v>24</v>
      </c>
      <c r="K6033" s="11" t="s">
        <v>25</v>
      </c>
      <c r="L6033" s="11" t="s">
        <v>39</v>
      </c>
      <c r="M6033" s="11" t="s">
        <v>40</v>
      </c>
      <c r="N6033" s="11" t="s">
        <v>28</v>
      </c>
      <c r="O6033" s="11" t="s">
        <v>29</v>
      </c>
      <c r="P6033" s="11"/>
      <c r="Q6033" s="16" t="s">
        <v>26475</v>
      </c>
      <c r="R6033" s="11" t="s">
        <v>42</v>
      </c>
      <c r="S6033" s="11" t="s">
        <v>26476</v>
      </c>
      <c r="T6033" s="11" t="s">
        <v>26477</v>
      </c>
    </row>
    <row x14ac:dyDescent="0.25" r="6034" customHeight="1" ht="19.5">
      <c r="A6034" s="10">
        <v>45213</v>
      </c>
      <c r="B6034" s="11" t="s">
        <v>26478</v>
      </c>
      <c r="C6034" s="11" t="s">
        <v>341</v>
      </c>
      <c r="D6034" s="11"/>
      <c r="E6034" s="13">
        <v>13047176070</v>
      </c>
      <c r="F6034" s="11" t="s">
        <v>26479</v>
      </c>
      <c r="G6034" s="11" t="s">
        <v>289</v>
      </c>
      <c r="H6034" s="11"/>
      <c r="I6034" s="13" t="s">
        <v>182</v>
      </c>
      <c r="J6034" s="11" t="s">
        <v>24</v>
      </c>
      <c r="K6034" s="11" t="s">
        <v>25</v>
      </c>
      <c r="L6034" s="11" t="s">
        <v>39</v>
      </c>
      <c r="M6034" s="11" t="s">
        <v>40</v>
      </c>
      <c r="N6034" s="11" t="s">
        <v>28</v>
      </c>
      <c r="O6034" s="11" t="s">
        <v>29</v>
      </c>
      <c r="P6034" s="11"/>
      <c r="Q6034" s="16" t="s">
        <v>26480</v>
      </c>
      <c r="R6034" s="11" t="s">
        <v>42</v>
      </c>
      <c r="S6034" s="11" t="s">
        <v>26481</v>
      </c>
      <c r="T6034" s="11" t="s">
        <v>26482</v>
      </c>
    </row>
    <row x14ac:dyDescent="0.25" r="6035" customHeight="1" ht="19.5">
      <c r="A6035" s="10">
        <v>45213</v>
      </c>
      <c r="B6035" s="11" t="s">
        <v>26483</v>
      </c>
      <c r="C6035" s="11" t="s">
        <v>545</v>
      </c>
      <c r="D6035" s="11"/>
      <c r="E6035" s="13">
        <v>15629381385</v>
      </c>
      <c r="F6035" s="11" t="s">
        <v>26484</v>
      </c>
      <c r="G6035" s="11" t="s">
        <v>23</v>
      </c>
      <c r="H6035" s="11"/>
      <c r="I6035" s="13" t="s">
        <v>241</v>
      </c>
      <c r="J6035" s="11" t="s">
        <v>24</v>
      </c>
      <c r="K6035" s="11" t="s">
        <v>25</v>
      </c>
      <c r="L6035" s="11" t="s">
        <v>39</v>
      </c>
      <c r="M6035" s="11" t="s">
        <v>40</v>
      </c>
      <c r="N6035" s="11" t="s">
        <v>28</v>
      </c>
      <c r="O6035" s="11" t="s">
        <v>29</v>
      </c>
      <c r="P6035" s="11"/>
      <c r="Q6035" s="16" t="s">
        <v>26485</v>
      </c>
      <c r="R6035" s="11" t="s">
        <v>42</v>
      </c>
      <c r="S6035" s="11" t="s">
        <v>26486</v>
      </c>
      <c r="T6035" s="11" t="s">
        <v>26487</v>
      </c>
    </row>
    <row x14ac:dyDescent="0.25" r="6036" customHeight="1" ht="19.5">
      <c r="A6036" s="10">
        <v>45213</v>
      </c>
      <c r="B6036" s="11" t="s">
        <v>26488</v>
      </c>
      <c r="C6036" s="11" t="s">
        <v>6684</v>
      </c>
      <c r="D6036" s="11"/>
      <c r="E6036" s="13">
        <v>15629369715</v>
      </c>
      <c r="F6036" s="11" t="s">
        <v>2648</v>
      </c>
      <c r="G6036" s="11" t="s">
        <v>37</v>
      </c>
      <c r="H6036" s="11"/>
      <c r="I6036" s="13" t="s">
        <v>328</v>
      </c>
      <c r="J6036" s="11" t="s">
        <v>24</v>
      </c>
      <c r="K6036" s="11" t="s">
        <v>25</v>
      </c>
      <c r="L6036" s="11" t="s">
        <v>39</v>
      </c>
      <c r="M6036" s="11" t="s">
        <v>40</v>
      </c>
      <c r="N6036" s="11" t="s">
        <v>183</v>
      </c>
      <c r="O6036" s="11" t="s">
        <v>29</v>
      </c>
      <c r="P6036" s="11"/>
      <c r="Q6036" s="16" t="s">
        <v>26489</v>
      </c>
      <c r="R6036" s="11" t="s">
        <v>42</v>
      </c>
      <c r="S6036" s="11" t="s">
        <v>26490</v>
      </c>
      <c r="T6036" s="11"/>
    </row>
    <row x14ac:dyDescent="0.25" r="6037" customHeight="1" ht="19.5">
      <c r="A6037" s="10">
        <v>45213</v>
      </c>
      <c r="B6037" s="11" t="s">
        <v>26491</v>
      </c>
      <c r="C6037" s="11" t="s">
        <v>19439</v>
      </c>
      <c r="D6037" s="11"/>
      <c r="E6037" s="13">
        <v>18674201653</v>
      </c>
      <c r="F6037" s="11" t="s">
        <v>26492</v>
      </c>
      <c r="G6037" s="11" t="s">
        <v>37</v>
      </c>
      <c r="H6037" s="11" t="s">
        <v>86</v>
      </c>
      <c r="I6037" s="13" t="s">
        <v>328</v>
      </c>
      <c r="J6037" s="11" t="s">
        <v>24</v>
      </c>
      <c r="K6037" s="11" t="s">
        <v>25</v>
      </c>
      <c r="L6037" s="11" t="s">
        <v>39</v>
      </c>
      <c r="M6037" s="11" t="s">
        <v>27</v>
      </c>
      <c r="N6037" s="11" t="s">
        <v>28</v>
      </c>
      <c r="O6037" s="11" t="s">
        <v>29</v>
      </c>
      <c r="P6037" s="11"/>
      <c r="Q6037" s="16" t="s">
        <v>26493</v>
      </c>
      <c r="R6037" s="11" t="s">
        <v>42</v>
      </c>
      <c r="S6037" s="11" t="s">
        <v>26494</v>
      </c>
      <c r="T6037" s="11" t="s">
        <v>26495</v>
      </c>
    </row>
    <row x14ac:dyDescent="0.25" r="6038" customHeight="1" ht="19.5">
      <c r="A6038" s="10">
        <v>45213</v>
      </c>
      <c r="B6038" s="11" t="s">
        <v>26496</v>
      </c>
      <c r="C6038" s="11" t="s">
        <v>19439</v>
      </c>
      <c r="D6038" s="11"/>
      <c r="E6038" s="13">
        <v>15549334426</v>
      </c>
      <c r="F6038" s="11" t="s">
        <v>26497</v>
      </c>
      <c r="G6038" s="11" t="s">
        <v>56</v>
      </c>
      <c r="H6038" s="11"/>
      <c r="I6038" s="13" t="s">
        <v>290</v>
      </c>
      <c r="J6038" s="11" t="s">
        <v>24</v>
      </c>
      <c r="K6038" s="11" t="s">
        <v>25</v>
      </c>
      <c r="L6038" s="11" t="s">
        <v>39</v>
      </c>
      <c r="M6038" s="11" t="s">
        <v>40</v>
      </c>
      <c r="N6038" s="11" t="s">
        <v>28</v>
      </c>
      <c r="O6038" s="11" t="s">
        <v>29</v>
      </c>
      <c r="P6038" s="11"/>
      <c r="Q6038" s="16" t="s">
        <v>26498</v>
      </c>
      <c r="R6038" s="11" t="s">
        <v>42</v>
      </c>
      <c r="S6038" s="11" t="s">
        <v>26499</v>
      </c>
      <c r="T6038" s="11" t="s">
        <v>26500</v>
      </c>
    </row>
    <row x14ac:dyDescent="0.25" r="6039" customHeight="1" ht="19.5">
      <c r="A6039" s="10">
        <v>45213</v>
      </c>
      <c r="B6039" s="11" t="s">
        <v>26501</v>
      </c>
      <c r="C6039" s="11" t="s">
        <v>15061</v>
      </c>
      <c r="D6039" s="11"/>
      <c r="E6039" s="13">
        <v>13227269668</v>
      </c>
      <c r="F6039" s="11"/>
      <c r="G6039" s="11"/>
      <c r="H6039" s="11"/>
      <c r="I6039" s="13" t="s">
        <v>75</v>
      </c>
      <c r="J6039" s="11" t="s">
        <v>24</v>
      </c>
      <c r="K6039" s="11" t="s">
        <v>25</v>
      </c>
      <c r="L6039" s="11" t="s">
        <v>39</v>
      </c>
      <c r="M6039" s="11" t="s">
        <v>40</v>
      </c>
      <c r="N6039" s="11" t="s">
        <v>624</v>
      </c>
      <c r="O6039" s="11" t="s">
        <v>29</v>
      </c>
      <c r="P6039" s="11"/>
      <c r="Q6039" s="16" t="s">
        <v>26502</v>
      </c>
      <c r="R6039" s="11" t="s">
        <v>42</v>
      </c>
      <c r="S6039" s="11" t="s">
        <v>26503</v>
      </c>
      <c r="T6039" s="11" t="s">
        <v>26504</v>
      </c>
    </row>
    <row x14ac:dyDescent="0.25" r="6040" customHeight="1" ht="19.5">
      <c r="A6040" s="10">
        <v>45213</v>
      </c>
      <c r="B6040" s="11" t="s">
        <v>26505</v>
      </c>
      <c r="C6040" s="11" t="s">
        <v>8341</v>
      </c>
      <c r="D6040" s="11"/>
      <c r="E6040" s="13">
        <v>15571753610</v>
      </c>
      <c r="F6040" s="11" t="s">
        <v>26506</v>
      </c>
      <c r="G6040" s="11" t="s">
        <v>115</v>
      </c>
      <c r="H6040" s="11"/>
      <c r="I6040" s="13" t="s">
        <v>211</v>
      </c>
      <c r="J6040" s="11" t="s">
        <v>24</v>
      </c>
      <c r="K6040" s="11" t="s">
        <v>25</v>
      </c>
      <c r="L6040" s="11" t="s">
        <v>39</v>
      </c>
      <c r="M6040" s="11" t="s">
        <v>27</v>
      </c>
      <c r="N6040" s="11" t="s">
        <v>28</v>
      </c>
      <c r="O6040" s="11" t="s">
        <v>29</v>
      </c>
      <c r="P6040" s="11"/>
      <c r="Q6040" s="16" t="s">
        <v>26507</v>
      </c>
      <c r="R6040" s="11" t="s">
        <v>42</v>
      </c>
      <c r="S6040" s="11" t="s">
        <v>26508</v>
      </c>
      <c r="T6040" s="11" t="s">
        <v>26509</v>
      </c>
    </row>
    <row x14ac:dyDescent="0.25" r="6041" customHeight="1" ht="19.5">
      <c r="A6041" s="10">
        <v>45213</v>
      </c>
      <c r="B6041" s="11" t="s">
        <v>26510</v>
      </c>
      <c r="C6041" s="11" t="s">
        <v>8233</v>
      </c>
      <c r="D6041" s="11"/>
      <c r="E6041" s="13">
        <v>15337400029</v>
      </c>
      <c r="F6041" s="11" t="s">
        <v>26511</v>
      </c>
      <c r="G6041" s="11" t="s">
        <v>23</v>
      </c>
      <c r="H6041" s="11"/>
      <c r="I6041" s="13" t="s">
        <v>26512</v>
      </c>
      <c r="J6041" s="11" t="s">
        <v>24</v>
      </c>
      <c r="K6041" s="11" t="s">
        <v>25</v>
      </c>
      <c r="L6041" s="11" t="s">
        <v>39</v>
      </c>
      <c r="M6041" s="11" t="s">
        <v>40</v>
      </c>
      <c r="N6041" s="11" t="s">
        <v>28</v>
      </c>
      <c r="O6041" s="11" t="s">
        <v>29</v>
      </c>
      <c r="P6041" s="11"/>
      <c r="Q6041" s="16" t="s">
        <v>26513</v>
      </c>
      <c r="R6041" s="11" t="s">
        <v>42</v>
      </c>
      <c r="S6041" s="11" t="s">
        <v>26514</v>
      </c>
      <c r="T6041" s="11" t="s">
        <v>26515</v>
      </c>
    </row>
    <row x14ac:dyDescent="0.25" r="6042" customHeight="1" ht="19.5">
      <c r="A6042" s="10">
        <v>45213</v>
      </c>
      <c r="B6042" s="11" t="s">
        <v>26516</v>
      </c>
      <c r="C6042" s="11" t="s">
        <v>23950</v>
      </c>
      <c r="D6042" s="11"/>
      <c r="E6042" s="13">
        <v>18671796602</v>
      </c>
      <c r="F6042" s="11" t="s">
        <v>7124</v>
      </c>
      <c r="G6042" s="11" t="s">
        <v>115</v>
      </c>
      <c r="H6042" s="11"/>
      <c r="I6042" s="13" t="s">
        <v>221</v>
      </c>
      <c r="J6042" s="11" t="s">
        <v>24</v>
      </c>
      <c r="K6042" s="11" t="s">
        <v>25</v>
      </c>
      <c r="L6042" s="11" t="s">
        <v>39</v>
      </c>
      <c r="M6042" s="11" t="s">
        <v>40</v>
      </c>
      <c r="N6042" s="11" t="s">
        <v>28</v>
      </c>
      <c r="O6042" s="11" t="s">
        <v>29</v>
      </c>
      <c r="P6042" s="11"/>
      <c r="Q6042" s="16" t="s">
        <v>26517</v>
      </c>
      <c r="R6042" s="11" t="s">
        <v>42</v>
      </c>
      <c r="S6042" s="11" t="s">
        <v>26518</v>
      </c>
      <c r="T6042" s="11" t="s">
        <v>26519</v>
      </c>
    </row>
    <row x14ac:dyDescent="0.25" r="6043" customHeight="1" ht="19.5">
      <c r="A6043" s="10">
        <v>45213</v>
      </c>
      <c r="B6043" s="11" t="s">
        <v>26520</v>
      </c>
      <c r="C6043" s="11" t="s">
        <v>1011</v>
      </c>
      <c r="D6043" s="11"/>
      <c r="E6043" s="13">
        <v>17671326090</v>
      </c>
      <c r="F6043" s="11" t="s">
        <v>26521</v>
      </c>
      <c r="G6043" s="11" t="s">
        <v>48</v>
      </c>
      <c r="H6043" s="11"/>
      <c r="I6043" s="13" t="s">
        <v>1024</v>
      </c>
      <c r="J6043" s="11" t="s">
        <v>24</v>
      </c>
      <c r="K6043" s="11" t="s">
        <v>25</v>
      </c>
      <c r="L6043" s="11" t="s">
        <v>39</v>
      </c>
      <c r="M6043" s="11" t="s">
        <v>40</v>
      </c>
      <c r="N6043" s="11" t="s">
        <v>28</v>
      </c>
      <c r="O6043" s="11" t="s">
        <v>29</v>
      </c>
      <c r="P6043" s="11"/>
      <c r="Q6043" s="16" t="s">
        <v>26522</v>
      </c>
      <c r="R6043" s="11" t="s">
        <v>42</v>
      </c>
      <c r="S6043" s="11" t="s">
        <v>26523</v>
      </c>
      <c r="T6043" s="11" t="s">
        <v>26524</v>
      </c>
    </row>
    <row x14ac:dyDescent="0.25" r="6044" customHeight="1" ht="19.5">
      <c r="A6044" s="10">
        <v>45213</v>
      </c>
      <c r="B6044" s="11" t="s">
        <v>26525</v>
      </c>
      <c r="C6044" s="11" t="s">
        <v>6361</v>
      </c>
      <c r="D6044" s="11"/>
      <c r="E6044" s="13">
        <v>13247289311</v>
      </c>
      <c r="F6044" s="11"/>
      <c r="G6044" s="11"/>
      <c r="H6044" s="11"/>
      <c r="I6044" s="13" t="s">
        <v>241</v>
      </c>
      <c r="J6044" s="11" t="s">
        <v>24</v>
      </c>
      <c r="K6044" s="11" t="s">
        <v>25</v>
      </c>
      <c r="L6044" s="11" t="s">
        <v>39</v>
      </c>
      <c r="M6044" s="11" t="s">
        <v>27</v>
      </c>
      <c r="N6044" s="11" t="s">
        <v>28</v>
      </c>
      <c r="O6044" s="11" t="s">
        <v>29</v>
      </c>
      <c r="P6044" s="11"/>
      <c r="Q6044" s="16" t="s">
        <v>26526</v>
      </c>
      <c r="R6044" s="11" t="s">
        <v>42</v>
      </c>
      <c r="S6044" s="11" t="s">
        <v>26527</v>
      </c>
      <c r="T6044" s="11"/>
    </row>
    <row x14ac:dyDescent="0.25" r="6045" customHeight="1" ht="19.5">
      <c r="A6045" s="10">
        <v>45213</v>
      </c>
      <c r="B6045" s="11" t="s">
        <v>26528</v>
      </c>
      <c r="C6045" s="11" t="s">
        <v>6642</v>
      </c>
      <c r="D6045" s="11"/>
      <c r="E6045" s="13">
        <v>17683709967</v>
      </c>
      <c r="F6045" s="11" t="s">
        <v>20708</v>
      </c>
      <c r="G6045" s="11" t="s">
        <v>115</v>
      </c>
      <c r="H6045" s="11" t="s">
        <v>98</v>
      </c>
      <c r="I6045" s="13" t="s">
        <v>381</v>
      </c>
      <c r="J6045" s="11" t="s">
        <v>24</v>
      </c>
      <c r="K6045" s="11" t="s">
        <v>25</v>
      </c>
      <c r="L6045" s="11" t="s">
        <v>39</v>
      </c>
      <c r="M6045" s="11" t="s">
        <v>27</v>
      </c>
      <c r="N6045" s="11" t="s">
        <v>28</v>
      </c>
      <c r="O6045" s="11" t="s">
        <v>29</v>
      </c>
      <c r="P6045" s="11" t="s">
        <v>5430</v>
      </c>
      <c r="Q6045" s="16" t="s">
        <v>26529</v>
      </c>
      <c r="R6045" s="11" t="s">
        <v>42</v>
      </c>
      <c r="S6045" s="11" t="s">
        <v>26530</v>
      </c>
      <c r="T6045" s="11"/>
    </row>
    <row x14ac:dyDescent="0.25" r="6046" customHeight="1" ht="19.5">
      <c r="A6046" s="10">
        <v>45213</v>
      </c>
      <c r="B6046" s="11" t="s">
        <v>26531</v>
      </c>
      <c r="C6046" s="11" t="s">
        <v>6029</v>
      </c>
      <c r="D6046" s="11"/>
      <c r="E6046" s="13">
        <v>18571008178</v>
      </c>
      <c r="F6046" s="11" t="s">
        <v>26532</v>
      </c>
      <c r="G6046" s="11" t="s">
        <v>74</v>
      </c>
      <c r="H6046" s="11"/>
      <c r="I6046" s="13" t="s">
        <v>398</v>
      </c>
      <c r="J6046" s="11" t="s">
        <v>24</v>
      </c>
      <c r="K6046" s="11" t="s">
        <v>25</v>
      </c>
      <c r="L6046" s="11" t="s">
        <v>39</v>
      </c>
      <c r="M6046" s="11" t="s">
        <v>40</v>
      </c>
      <c r="N6046" s="11" t="s">
        <v>624</v>
      </c>
      <c r="O6046" s="11" t="s">
        <v>29</v>
      </c>
      <c r="P6046" s="11"/>
      <c r="Q6046" s="16" t="s">
        <v>26533</v>
      </c>
      <c r="R6046" s="11" t="s">
        <v>42</v>
      </c>
      <c r="S6046" s="11" t="s">
        <v>26534</v>
      </c>
      <c r="T6046" s="11" t="s">
        <v>26535</v>
      </c>
    </row>
    <row x14ac:dyDescent="0.25" r="6047" customHeight="1" ht="19.5">
      <c r="A6047" s="10">
        <v>45213</v>
      </c>
      <c r="B6047" s="11" t="s">
        <v>26536</v>
      </c>
      <c r="C6047" s="11" t="s">
        <v>6029</v>
      </c>
      <c r="D6047" s="11"/>
      <c r="E6047" s="13">
        <v>18608607129</v>
      </c>
      <c r="F6047" s="11" t="s">
        <v>26537</v>
      </c>
      <c r="G6047" s="11" t="s">
        <v>74</v>
      </c>
      <c r="H6047" s="11"/>
      <c r="I6047" s="13" t="s">
        <v>235</v>
      </c>
      <c r="J6047" s="11" t="s">
        <v>24</v>
      </c>
      <c r="K6047" s="11" t="s">
        <v>25</v>
      </c>
      <c r="L6047" s="11" t="s">
        <v>39</v>
      </c>
      <c r="M6047" s="11" t="s">
        <v>40</v>
      </c>
      <c r="N6047" s="11" t="s">
        <v>624</v>
      </c>
      <c r="O6047" s="11" t="s">
        <v>29</v>
      </c>
      <c r="P6047" s="11"/>
      <c r="Q6047" s="16" t="s">
        <v>26538</v>
      </c>
      <c r="R6047" s="11" t="s">
        <v>42</v>
      </c>
      <c r="S6047" s="11" t="s">
        <v>26539</v>
      </c>
      <c r="T6047" s="11" t="s">
        <v>26540</v>
      </c>
    </row>
    <row x14ac:dyDescent="0.25" r="6048" customHeight="1" ht="19.5">
      <c r="A6048" s="10">
        <v>45213</v>
      </c>
      <c r="B6048" s="11" t="s">
        <v>26541</v>
      </c>
      <c r="C6048" s="11" t="s">
        <v>341</v>
      </c>
      <c r="D6048" s="11"/>
      <c r="E6048" s="13">
        <v>18572398664</v>
      </c>
      <c r="F6048" s="11" t="s">
        <v>3555</v>
      </c>
      <c r="G6048" s="11" t="s">
        <v>74</v>
      </c>
      <c r="H6048" s="11"/>
      <c r="I6048" s="13" t="s">
        <v>31</v>
      </c>
      <c r="J6048" s="11" t="s">
        <v>24</v>
      </c>
      <c r="K6048" s="11" t="s">
        <v>25</v>
      </c>
      <c r="L6048" s="11" t="s">
        <v>39</v>
      </c>
      <c r="M6048" s="11" t="s">
        <v>27</v>
      </c>
      <c r="N6048" s="11" t="s">
        <v>28</v>
      </c>
      <c r="O6048" s="11" t="s">
        <v>29</v>
      </c>
      <c r="P6048" s="11"/>
      <c r="Q6048" s="16" t="s">
        <v>26542</v>
      </c>
      <c r="R6048" s="11" t="s">
        <v>31</v>
      </c>
      <c r="S6048" s="11" t="s">
        <v>26543</v>
      </c>
      <c r="T6048" s="11" t="s">
        <v>26544</v>
      </c>
    </row>
    <row x14ac:dyDescent="0.25" r="6049" customHeight="1" ht="19.5">
      <c r="A6049" s="10">
        <v>45213</v>
      </c>
      <c r="B6049" s="11" t="s">
        <v>26545</v>
      </c>
      <c r="C6049" s="11" t="s">
        <v>4882</v>
      </c>
      <c r="D6049" s="11"/>
      <c r="E6049" s="13" t="s">
        <v>26546</v>
      </c>
      <c r="F6049" s="11" t="s">
        <v>26547</v>
      </c>
      <c r="G6049" s="11" t="s">
        <v>74</v>
      </c>
      <c r="H6049" s="11"/>
      <c r="I6049" s="13" t="s">
        <v>148</v>
      </c>
      <c r="J6049" s="11" t="s">
        <v>24</v>
      </c>
      <c r="K6049" s="11" t="s">
        <v>25</v>
      </c>
      <c r="L6049" s="11" t="s">
        <v>39</v>
      </c>
      <c r="M6049" s="11" t="s">
        <v>149</v>
      </c>
      <c r="N6049" s="11" t="s">
        <v>4871</v>
      </c>
      <c r="O6049" s="11" t="s">
        <v>29</v>
      </c>
      <c r="P6049" s="11"/>
      <c r="Q6049" s="16" t="s">
        <v>26548</v>
      </c>
      <c r="R6049" s="11" t="s">
        <v>148</v>
      </c>
      <c r="S6049" s="11" t="s">
        <v>26549</v>
      </c>
      <c r="T6049" s="11" t="s">
        <v>4893</v>
      </c>
    </row>
    <row x14ac:dyDescent="0.25" r="6050" customHeight="1" ht="19.5">
      <c r="A6050" s="10">
        <v>45213</v>
      </c>
      <c r="B6050" s="11" t="s">
        <v>26550</v>
      </c>
      <c r="C6050" s="11" t="s">
        <v>4867</v>
      </c>
      <c r="D6050" s="11"/>
      <c r="E6050" s="13" t="s">
        <v>26551</v>
      </c>
      <c r="F6050" s="11" t="s">
        <v>26552</v>
      </c>
      <c r="G6050" s="11" t="s">
        <v>74</v>
      </c>
      <c r="H6050" s="11" t="s">
        <v>86</v>
      </c>
      <c r="I6050" s="13" t="s">
        <v>4870</v>
      </c>
      <c r="J6050" s="11" t="s">
        <v>24</v>
      </c>
      <c r="K6050" s="11" t="s">
        <v>25</v>
      </c>
      <c r="L6050" s="11" t="s">
        <v>39</v>
      </c>
      <c r="M6050" s="11" t="s">
        <v>149</v>
      </c>
      <c r="N6050" s="11" t="s">
        <v>4871</v>
      </c>
      <c r="O6050" s="11" t="s">
        <v>29</v>
      </c>
      <c r="P6050" s="11"/>
      <c r="Q6050" s="16" t="s">
        <v>26553</v>
      </c>
      <c r="R6050" s="11" t="s">
        <v>148</v>
      </c>
      <c r="S6050" s="11" t="s">
        <v>26554</v>
      </c>
      <c r="T6050" s="11" t="s">
        <v>4874</v>
      </c>
    </row>
    <row x14ac:dyDescent="0.25" r="6051" customHeight="1" ht="19.5">
      <c r="A6051" s="10">
        <v>45213</v>
      </c>
      <c r="B6051" s="11" t="s">
        <v>26555</v>
      </c>
      <c r="C6051" s="11" t="s">
        <v>4882</v>
      </c>
      <c r="D6051" s="11"/>
      <c r="E6051" s="13" t="s">
        <v>26556</v>
      </c>
      <c r="F6051" s="11" t="s">
        <v>26557</v>
      </c>
      <c r="G6051" s="11" t="s">
        <v>74</v>
      </c>
      <c r="H6051" s="11" t="s">
        <v>86</v>
      </c>
      <c r="I6051" s="13" t="s">
        <v>148</v>
      </c>
      <c r="J6051" s="11" t="s">
        <v>24</v>
      </c>
      <c r="K6051" s="11" t="s">
        <v>25</v>
      </c>
      <c r="L6051" s="11" t="s">
        <v>39</v>
      </c>
      <c r="M6051" s="11" t="s">
        <v>149</v>
      </c>
      <c r="N6051" s="11" t="s">
        <v>4871</v>
      </c>
      <c r="O6051" s="11" t="s">
        <v>29</v>
      </c>
      <c r="P6051" s="11"/>
      <c r="Q6051" s="16" t="s">
        <v>26558</v>
      </c>
      <c r="R6051" s="11" t="s">
        <v>148</v>
      </c>
      <c r="S6051" s="11" t="s">
        <v>26559</v>
      </c>
      <c r="T6051" s="11" t="s">
        <v>4961</v>
      </c>
    </row>
    <row x14ac:dyDescent="0.25" r="6052" customHeight="1" ht="19.5">
      <c r="A6052" s="10">
        <v>45213</v>
      </c>
      <c r="B6052" s="11" t="s">
        <v>26560</v>
      </c>
      <c r="C6052" s="11" t="s">
        <v>6859</v>
      </c>
      <c r="D6052" s="11"/>
      <c r="E6052" s="13" t="s">
        <v>26561</v>
      </c>
      <c r="F6052" s="11" t="s">
        <v>26562</v>
      </c>
      <c r="G6052" s="11" t="s">
        <v>74</v>
      </c>
      <c r="H6052" s="11"/>
      <c r="I6052" s="13" t="s">
        <v>148</v>
      </c>
      <c r="J6052" s="11" t="s">
        <v>24</v>
      </c>
      <c r="K6052" s="11" t="s">
        <v>25</v>
      </c>
      <c r="L6052" s="11" t="s">
        <v>39</v>
      </c>
      <c r="M6052" s="11" t="s">
        <v>149</v>
      </c>
      <c r="N6052" s="11" t="s">
        <v>4871</v>
      </c>
      <c r="O6052" s="11" t="s">
        <v>29</v>
      </c>
      <c r="P6052" s="11"/>
      <c r="Q6052" s="16" t="s">
        <v>26563</v>
      </c>
      <c r="R6052" s="11" t="s">
        <v>148</v>
      </c>
      <c r="S6052" s="11" t="s">
        <v>26564</v>
      </c>
      <c r="T6052" s="11" t="s">
        <v>4906</v>
      </c>
    </row>
    <row x14ac:dyDescent="0.25" r="6053" customHeight="1" ht="19.5">
      <c r="A6053" s="10">
        <v>45213</v>
      </c>
      <c r="B6053" s="11" t="s">
        <v>26565</v>
      </c>
      <c r="C6053" s="11" t="s">
        <v>4867</v>
      </c>
      <c r="D6053" s="11"/>
      <c r="E6053" s="13" t="s">
        <v>26566</v>
      </c>
      <c r="F6053" s="11" t="s">
        <v>21309</v>
      </c>
      <c r="G6053" s="11" t="s">
        <v>74</v>
      </c>
      <c r="H6053" s="11" t="s">
        <v>13780</v>
      </c>
      <c r="I6053" s="13" t="s">
        <v>4870</v>
      </c>
      <c r="J6053" s="11" t="s">
        <v>24</v>
      </c>
      <c r="K6053" s="11" t="s">
        <v>25</v>
      </c>
      <c r="L6053" s="11" t="s">
        <v>39</v>
      </c>
      <c r="M6053" s="11" t="s">
        <v>149</v>
      </c>
      <c r="N6053" s="11" t="s">
        <v>4871</v>
      </c>
      <c r="O6053" s="11" t="s">
        <v>29</v>
      </c>
      <c r="P6053" s="11"/>
      <c r="Q6053" s="16" t="s">
        <v>26567</v>
      </c>
      <c r="R6053" s="11" t="s">
        <v>148</v>
      </c>
      <c r="S6053" s="11" t="s">
        <v>26568</v>
      </c>
      <c r="T6053" s="11" t="s">
        <v>4893</v>
      </c>
    </row>
    <row x14ac:dyDescent="0.25" r="6054" customHeight="1" ht="19.5">
      <c r="A6054" s="10">
        <v>45213</v>
      </c>
      <c r="B6054" s="11" t="s">
        <v>26569</v>
      </c>
      <c r="C6054" s="11" t="s">
        <v>4867</v>
      </c>
      <c r="D6054" s="11"/>
      <c r="E6054" s="13" t="s">
        <v>26570</v>
      </c>
      <c r="F6054" s="11" t="s">
        <v>26342</v>
      </c>
      <c r="G6054" s="11" t="s">
        <v>74</v>
      </c>
      <c r="H6054" s="11"/>
      <c r="I6054" s="13" t="s">
        <v>4870</v>
      </c>
      <c r="J6054" s="11" t="s">
        <v>24</v>
      </c>
      <c r="K6054" s="11" t="s">
        <v>25</v>
      </c>
      <c r="L6054" s="11" t="s">
        <v>39</v>
      </c>
      <c r="M6054" s="11" t="s">
        <v>149</v>
      </c>
      <c r="N6054" s="11" t="s">
        <v>4871</v>
      </c>
      <c r="O6054" s="11" t="s">
        <v>29</v>
      </c>
      <c r="P6054" s="11"/>
      <c r="Q6054" s="16" t="s">
        <v>26571</v>
      </c>
      <c r="R6054" s="11" t="s">
        <v>148</v>
      </c>
      <c r="S6054" s="11" t="s">
        <v>26572</v>
      </c>
      <c r="T6054" s="11" t="s">
        <v>4893</v>
      </c>
    </row>
    <row x14ac:dyDescent="0.25" r="6055" customHeight="1" ht="19.5">
      <c r="A6055" s="10">
        <v>45213</v>
      </c>
      <c r="B6055" s="11" t="s">
        <v>26573</v>
      </c>
      <c r="C6055" s="11" t="s">
        <v>4882</v>
      </c>
      <c r="D6055" s="11"/>
      <c r="E6055" s="13" t="s">
        <v>26574</v>
      </c>
      <c r="F6055" s="11" t="s">
        <v>26575</v>
      </c>
      <c r="G6055" s="11" t="s">
        <v>74</v>
      </c>
      <c r="H6055" s="11" t="s">
        <v>98</v>
      </c>
      <c r="I6055" s="13" t="s">
        <v>148</v>
      </c>
      <c r="J6055" s="11" t="s">
        <v>24</v>
      </c>
      <c r="K6055" s="11" t="s">
        <v>25</v>
      </c>
      <c r="L6055" s="11" t="s">
        <v>39</v>
      </c>
      <c r="M6055" s="11" t="s">
        <v>149</v>
      </c>
      <c r="N6055" s="11" t="s">
        <v>4871</v>
      </c>
      <c r="O6055" s="11" t="s">
        <v>29</v>
      </c>
      <c r="P6055" s="11"/>
      <c r="Q6055" s="16" t="s">
        <v>26576</v>
      </c>
      <c r="R6055" s="11" t="s">
        <v>148</v>
      </c>
      <c r="S6055" s="11" t="s">
        <v>26577</v>
      </c>
      <c r="T6055" s="11" t="s">
        <v>4955</v>
      </c>
    </row>
    <row x14ac:dyDescent="0.25" r="6056" customHeight="1" ht="19.5">
      <c r="A6056" s="10">
        <v>45213</v>
      </c>
      <c r="B6056" s="11" t="s">
        <v>26578</v>
      </c>
      <c r="C6056" s="11" t="s">
        <v>5086</v>
      </c>
      <c r="D6056" s="11"/>
      <c r="E6056" s="13" t="s">
        <v>26579</v>
      </c>
      <c r="F6056" s="11" t="s">
        <v>26580</v>
      </c>
      <c r="G6056" s="11" t="s">
        <v>74</v>
      </c>
      <c r="H6056" s="11"/>
      <c r="I6056" s="13" t="s">
        <v>148</v>
      </c>
      <c r="J6056" s="11" t="s">
        <v>24</v>
      </c>
      <c r="K6056" s="11" t="s">
        <v>25</v>
      </c>
      <c r="L6056" s="11" t="s">
        <v>39</v>
      </c>
      <c r="M6056" s="11" t="s">
        <v>149</v>
      </c>
      <c r="N6056" s="11" t="s">
        <v>4871</v>
      </c>
      <c r="O6056" s="11" t="s">
        <v>29</v>
      </c>
      <c r="P6056" s="11"/>
      <c r="Q6056" s="16" t="s">
        <v>26581</v>
      </c>
      <c r="R6056" s="11" t="s">
        <v>148</v>
      </c>
      <c r="S6056" s="11" t="s">
        <v>26582</v>
      </c>
      <c r="T6056" s="11" t="s">
        <v>4893</v>
      </c>
    </row>
    <row x14ac:dyDescent="0.25" r="6057" customHeight="1" ht="19.5">
      <c r="A6057" s="10">
        <v>45213</v>
      </c>
      <c r="B6057" s="11" t="s">
        <v>26583</v>
      </c>
      <c r="C6057" s="11" t="s">
        <v>4882</v>
      </c>
      <c r="D6057" s="11"/>
      <c r="E6057" s="13" t="s">
        <v>26584</v>
      </c>
      <c r="F6057" s="11" t="s">
        <v>26585</v>
      </c>
      <c r="G6057" s="11" t="s">
        <v>74</v>
      </c>
      <c r="H6057" s="11"/>
      <c r="I6057" s="13" t="s">
        <v>42</v>
      </c>
      <c r="J6057" s="11" t="s">
        <v>24</v>
      </c>
      <c r="K6057" s="11" t="s">
        <v>25</v>
      </c>
      <c r="L6057" s="11" t="s">
        <v>39</v>
      </c>
      <c r="M6057" s="11" t="s">
        <v>149</v>
      </c>
      <c r="N6057" s="11" t="s">
        <v>4871</v>
      </c>
      <c r="O6057" s="11" t="s">
        <v>29</v>
      </c>
      <c r="P6057" s="11"/>
      <c r="Q6057" s="16" t="s">
        <v>26586</v>
      </c>
      <c r="R6057" s="11" t="s">
        <v>148</v>
      </c>
      <c r="S6057" s="11" t="s">
        <v>26587</v>
      </c>
      <c r="T6057" s="11" t="s">
        <v>4961</v>
      </c>
    </row>
    <row x14ac:dyDescent="0.25" r="6058" customHeight="1" ht="19.5">
      <c r="A6058" s="10">
        <v>45213</v>
      </c>
      <c r="B6058" s="11" t="s">
        <v>26588</v>
      </c>
      <c r="C6058" s="11" t="s">
        <v>4923</v>
      </c>
      <c r="D6058" s="11"/>
      <c r="E6058" s="13" t="s">
        <v>26589</v>
      </c>
      <c r="F6058" s="11" t="s">
        <v>26590</v>
      </c>
      <c r="G6058" s="11" t="s">
        <v>74</v>
      </c>
      <c r="H6058" s="11" t="s">
        <v>98</v>
      </c>
      <c r="I6058" s="13" t="s">
        <v>148</v>
      </c>
      <c r="J6058" s="11" t="s">
        <v>24</v>
      </c>
      <c r="K6058" s="11" t="s">
        <v>25</v>
      </c>
      <c r="L6058" s="11" t="s">
        <v>39</v>
      </c>
      <c r="M6058" s="11" t="s">
        <v>149</v>
      </c>
      <c r="N6058" s="11" t="s">
        <v>4871</v>
      </c>
      <c r="O6058" s="11" t="s">
        <v>29</v>
      </c>
      <c r="P6058" s="11"/>
      <c r="Q6058" s="16" t="s">
        <v>26591</v>
      </c>
      <c r="R6058" s="11" t="s">
        <v>148</v>
      </c>
      <c r="S6058" s="11" t="s">
        <v>26592</v>
      </c>
      <c r="T6058" s="11" t="s">
        <v>4955</v>
      </c>
    </row>
    <row x14ac:dyDescent="0.25" r="6059" customHeight="1" ht="19.5">
      <c r="A6059" s="10">
        <v>45213</v>
      </c>
      <c r="B6059" s="11" t="s">
        <v>26593</v>
      </c>
      <c r="C6059" s="11" t="s">
        <v>4867</v>
      </c>
      <c r="D6059" s="11"/>
      <c r="E6059" s="13" t="s">
        <v>26594</v>
      </c>
      <c r="F6059" s="11" t="s">
        <v>5051</v>
      </c>
      <c r="G6059" s="11" t="s">
        <v>74</v>
      </c>
      <c r="H6059" s="11"/>
      <c r="I6059" s="13" t="s">
        <v>4870</v>
      </c>
      <c r="J6059" s="11" t="s">
        <v>24</v>
      </c>
      <c r="K6059" s="11" t="s">
        <v>25</v>
      </c>
      <c r="L6059" s="11" t="s">
        <v>39</v>
      </c>
      <c r="M6059" s="11" t="s">
        <v>149</v>
      </c>
      <c r="N6059" s="11" t="s">
        <v>4871</v>
      </c>
      <c r="O6059" s="11" t="s">
        <v>29</v>
      </c>
      <c r="P6059" s="11"/>
      <c r="Q6059" s="16" t="s">
        <v>26595</v>
      </c>
      <c r="R6059" s="11" t="s">
        <v>148</v>
      </c>
      <c r="S6059" s="11" t="s">
        <v>24655</v>
      </c>
      <c r="T6059" s="11" t="s">
        <v>4893</v>
      </c>
    </row>
    <row x14ac:dyDescent="0.25" r="6060" customHeight="1" ht="19.5">
      <c r="A6060" s="10">
        <v>45213</v>
      </c>
      <c r="B6060" s="11" t="s">
        <v>26596</v>
      </c>
      <c r="C6060" s="11" t="s">
        <v>4867</v>
      </c>
      <c r="D6060" s="11"/>
      <c r="E6060" s="13" t="s">
        <v>26597</v>
      </c>
      <c r="F6060" s="11" t="s">
        <v>26598</v>
      </c>
      <c r="G6060" s="11" t="s">
        <v>74</v>
      </c>
      <c r="H6060" s="11" t="s">
        <v>86</v>
      </c>
      <c r="I6060" s="13" t="s">
        <v>4870</v>
      </c>
      <c r="J6060" s="11" t="s">
        <v>24</v>
      </c>
      <c r="K6060" s="11" t="s">
        <v>25</v>
      </c>
      <c r="L6060" s="11" t="s">
        <v>39</v>
      </c>
      <c r="M6060" s="11" t="s">
        <v>149</v>
      </c>
      <c r="N6060" s="11" t="s">
        <v>4871</v>
      </c>
      <c r="O6060" s="11" t="s">
        <v>29</v>
      </c>
      <c r="P6060" s="11"/>
      <c r="Q6060" s="16" t="s">
        <v>26599</v>
      </c>
      <c r="R6060" s="11" t="s">
        <v>148</v>
      </c>
      <c r="S6060" s="11" t="s">
        <v>26600</v>
      </c>
      <c r="T6060" s="11" t="s">
        <v>7782</v>
      </c>
    </row>
    <row x14ac:dyDescent="0.25" r="6061" customHeight="1" ht="19.5">
      <c r="A6061" s="10">
        <v>45213</v>
      </c>
      <c r="B6061" s="11" t="s">
        <v>26601</v>
      </c>
      <c r="C6061" s="11" t="s">
        <v>4867</v>
      </c>
      <c r="D6061" s="11"/>
      <c r="E6061" s="13" t="s">
        <v>23064</v>
      </c>
      <c r="F6061" s="11" t="s">
        <v>23065</v>
      </c>
      <c r="G6061" s="11" t="s">
        <v>74</v>
      </c>
      <c r="H6061" s="11" t="s">
        <v>86</v>
      </c>
      <c r="I6061" s="13" t="s">
        <v>4870</v>
      </c>
      <c r="J6061" s="11" t="s">
        <v>24</v>
      </c>
      <c r="K6061" s="11" t="s">
        <v>25</v>
      </c>
      <c r="L6061" s="11" t="s">
        <v>39</v>
      </c>
      <c r="M6061" s="11" t="s">
        <v>149</v>
      </c>
      <c r="N6061" s="11" t="s">
        <v>4871</v>
      </c>
      <c r="O6061" s="11" t="s">
        <v>29</v>
      </c>
      <c r="P6061" s="11"/>
      <c r="Q6061" s="16" t="s">
        <v>26602</v>
      </c>
      <c r="R6061" s="11" t="s">
        <v>148</v>
      </c>
      <c r="S6061" s="11" t="s">
        <v>26603</v>
      </c>
      <c r="T6061" s="11" t="s">
        <v>4887</v>
      </c>
    </row>
    <row x14ac:dyDescent="0.25" r="6062" customHeight="1" ht="19.5">
      <c r="A6062" s="10">
        <v>45213</v>
      </c>
      <c r="B6062" s="11" t="s">
        <v>26604</v>
      </c>
      <c r="C6062" s="11" t="s">
        <v>4882</v>
      </c>
      <c r="D6062" s="11"/>
      <c r="E6062" s="13" t="s">
        <v>26605</v>
      </c>
      <c r="F6062" s="11" t="s">
        <v>26606</v>
      </c>
      <c r="G6062" s="11" t="s">
        <v>74</v>
      </c>
      <c r="H6062" s="11" t="s">
        <v>98</v>
      </c>
      <c r="I6062" s="13" t="s">
        <v>148</v>
      </c>
      <c r="J6062" s="11" t="s">
        <v>24</v>
      </c>
      <c r="K6062" s="11" t="s">
        <v>25</v>
      </c>
      <c r="L6062" s="11" t="s">
        <v>39</v>
      </c>
      <c r="M6062" s="11" t="s">
        <v>149</v>
      </c>
      <c r="N6062" s="11" t="s">
        <v>4871</v>
      </c>
      <c r="O6062" s="11" t="s">
        <v>29</v>
      </c>
      <c r="P6062" s="11"/>
      <c r="Q6062" s="16" t="s">
        <v>26607</v>
      </c>
      <c r="R6062" s="11" t="s">
        <v>148</v>
      </c>
      <c r="S6062" s="11" t="s">
        <v>26608</v>
      </c>
      <c r="T6062" s="11" t="s">
        <v>7782</v>
      </c>
    </row>
    <row x14ac:dyDescent="0.25" r="6063" customHeight="1" ht="19.5">
      <c r="A6063" s="10">
        <v>45213</v>
      </c>
      <c r="B6063" s="11" t="s">
        <v>26609</v>
      </c>
      <c r="C6063" s="11" t="s">
        <v>4867</v>
      </c>
      <c r="D6063" s="11"/>
      <c r="E6063" s="13" t="s">
        <v>26610</v>
      </c>
      <c r="F6063" s="11" t="s">
        <v>26611</v>
      </c>
      <c r="G6063" s="11" t="s">
        <v>74</v>
      </c>
      <c r="H6063" s="11" t="s">
        <v>121</v>
      </c>
      <c r="I6063" s="13" t="s">
        <v>4870</v>
      </c>
      <c r="J6063" s="11" t="s">
        <v>24</v>
      </c>
      <c r="K6063" s="11" t="s">
        <v>25</v>
      </c>
      <c r="L6063" s="11" t="s">
        <v>39</v>
      </c>
      <c r="M6063" s="11" t="s">
        <v>149</v>
      </c>
      <c r="N6063" s="11" t="s">
        <v>4871</v>
      </c>
      <c r="O6063" s="11" t="s">
        <v>29</v>
      </c>
      <c r="P6063" s="11"/>
      <c r="Q6063" s="16" t="s">
        <v>26612</v>
      </c>
      <c r="R6063" s="11" t="s">
        <v>148</v>
      </c>
      <c r="S6063" s="11" t="s">
        <v>26613</v>
      </c>
      <c r="T6063" s="11" t="s">
        <v>4874</v>
      </c>
    </row>
    <row x14ac:dyDescent="0.25" r="6064" customHeight="1" ht="19.5">
      <c r="A6064" s="10">
        <v>45213</v>
      </c>
      <c r="B6064" s="11" t="s">
        <v>26614</v>
      </c>
      <c r="C6064" s="11" t="s">
        <v>4867</v>
      </c>
      <c r="D6064" s="11"/>
      <c r="E6064" s="13" t="s">
        <v>26615</v>
      </c>
      <c r="F6064" s="11" t="s">
        <v>6425</v>
      </c>
      <c r="G6064" s="11" t="s">
        <v>74</v>
      </c>
      <c r="H6064" s="11" t="s">
        <v>86</v>
      </c>
      <c r="I6064" s="13" t="s">
        <v>4870</v>
      </c>
      <c r="J6064" s="11" t="s">
        <v>24</v>
      </c>
      <c r="K6064" s="11" t="s">
        <v>25</v>
      </c>
      <c r="L6064" s="11" t="s">
        <v>39</v>
      </c>
      <c r="M6064" s="11" t="s">
        <v>149</v>
      </c>
      <c r="N6064" s="11" t="s">
        <v>4871</v>
      </c>
      <c r="O6064" s="11" t="s">
        <v>29</v>
      </c>
      <c r="P6064" s="11"/>
      <c r="Q6064" s="16" t="s">
        <v>26616</v>
      </c>
      <c r="R6064" s="11" t="s">
        <v>148</v>
      </c>
      <c r="S6064" s="11" t="s">
        <v>26617</v>
      </c>
      <c r="T6064" s="11" t="s">
        <v>4893</v>
      </c>
    </row>
    <row x14ac:dyDescent="0.25" r="6065" customHeight="1" ht="19.5">
      <c r="A6065" s="10">
        <v>45213</v>
      </c>
      <c r="B6065" s="11" t="s">
        <v>26618</v>
      </c>
      <c r="C6065" s="11" t="s">
        <v>4882</v>
      </c>
      <c r="D6065" s="11"/>
      <c r="E6065" s="13" t="s">
        <v>26619</v>
      </c>
      <c r="F6065" s="11" t="s">
        <v>26620</v>
      </c>
      <c r="G6065" s="11" t="s">
        <v>74</v>
      </c>
      <c r="H6065" s="11" t="s">
        <v>98</v>
      </c>
      <c r="I6065" s="13" t="s">
        <v>148</v>
      </c>
      <c r="J6065" s="11" t="s">
        <v>24</v>
      </c>
      <c r="K6065" s="11" t="s">
        <v>25</v>
      </c>
      <c r="L6065" s="11" t="s">
        <v>39</v>
      </c>
      <c r="M6065" s="11" t="s">
        <v>149</v>
      </c>
      <c r="N6065" s="11" t="s">
        <v>4871</v>
      </c>
      <c r="O6065" s="11" t="s">
        <v>29</v>
      </c>
      <c r="P6065" s="11"/>
      <c r="Q6065" s="16" t="s">
        <v>26621</v>
      </c>
      <c r="R6065" s="11" t="s">
        <v>148</v>
      </c>
      <c r="S6065" s="11" t="s">
        <v>26622</v>
      </c>
      <c r="T6065" s="11" t="s">
        <v>4893</v>
      </c>
    </row>
    <row x14ac:dyDescent="0.25" r="6066" customHeight="1" ht="19.5">
      <c r="A6066" s="10">
        <v>45213</v>
      </c>
      <c r="B6066" s="11" t="s">
        <v>26623</v>
      </c>
      <c r="C6066" s="11" t="s">
        <v>5117</v>
      </c>
      <c r="D6066" s="11"/>
      <c r="E6066" s="13" t="s">
        <v>26624</v>
      </c>
      <c r="F6066" s="11" t="s">
        <v>26625</v>
      </c>
      <c r="G6066" s="11" t="s">
        <v>74</v>
      </c>
      <c r="H6066" s="11" t="s">
        <v>98</v>
      </c>
      <c r="I6066" s="13" t="s">
        <v>4975</v>
      </c>
      <c r="J6066" s="11" t="s">
        <v>24</v>
      </c>
      <c r="K6066" s="11" t="s">
        <v>25</v>
      </c>
      <c r="L6066" s="11" t="s">
        <v>39</v>
      </c>
      <c r="M6066" s="11" t="s">
        <v>149</v>
      </c>
      <c r="N6066" s="11" t="s">
        <v>4871</v>
      </c>
      <c r="O6066" s="11" t="s">
        <v>29</v>
      </c>
      <c r="P6066" s="11"/>
      <c r="Q6066" s="16" t="s">
        <v>26626</v>
      </c>
      <c r="R6066" s="11" t="s">
        <v>148</v>
      </c>
      <c r="S6066" s="11" t="s">
        <v>26627</v>
      </c>
      <c r="T6066" s="11" t="s">
        <v>4893</v>
      </c>
    </row>
    <row x14ac:dyDescent="0.25" r="6067" customHeight="1" ht="19.5">
      <c r="A6067" s="10">
        <v>45213</v>
      </c>
      <c r="B6067" s="11" t="s">
        <v>26628</v>
      </c>
      <c r="C6067" s="11" t="s">
        <v>4867</v>
      </c>
      <c r="D6067" s="11"/>
      <c r="E6067" s="13" t="s">
        <v>26629</v>
      </c>
      <c r="F6067" s="11" t="s">
        <v>26630</v>
      </c>
      <c r="G6067" s="11" t="s">
        <v>74</v>
      </c>
      <c r="H6067" s="11" t="s">
        <v>98</v>
      </c>
      <c r="I6067" s="13" t="s">
        <v>4870</v>
      </c>
      <c r="J6067" s="11" t="s">
        <v>24</v>
      </c>
      <c r="K6067" s="11" t="s">
        <v>25</v>
      </c>
      <c r="L6067" s="11" t="s">
        <v>39</v>
      </c>
      <c r="M6067" s="11" t="s">
        <v>149</v>
      </c>
      <c r="N6067" s="11" t="s">
        <v>4871</v>
      </c>
      <c r="O6067" s="11" t="s">
        <v>29</v>
      </c>
      <c r="P6067" s="11"/>
      <c r="Q6067" s="16" t="s">
        <v>26631</v>
      </c>
      <c r="R6067" s="11" t="s">
        <v>148</v>
      </c>
      <c r="S6067" s="11" t="s">
        <v>26632</v>
      </c>
      <c r="T6067" s="11" t="s">
        <v>4989</v>
      </c>
    </row>
    <row x14ac:dyDescent="0.25" r="6068" customHeight="1" ht="19.5">
      <c r="A6068" s="10">
        <v>45213</v>
      </c>
      <c r="B6068" s="11" t="s">
        <v>26633</v>
      </c>
      <c r="C6068" s="11" t="s">
        <v>4867</v>
      </c>
      <c r="D6068" s="11"/>
      <c r="E6068" s="13" t="s">
        <v>26634</v>
      </c>
      <c r="F6068" s="11" t="s">
        <v>26635</v>
      </c>
      <c r="G6068" s="11" t="s">
        <v>74</v>
      </c>
      <c r="H6068" s="11"/>
      <c r="I6068" s="13" t="s">
        <v>4870</v>
      </c>
      <c r="J6068" s="11" t="s">
        <v>24</v>
      </c>
      <c r="K6068" s="11" t="s">
        <v>25</v>
      </c>
      <c r="L6068" s="11" t="s">
        <v>39</v>
      </c>
      <c r="M6068" s="11" t="s">
        <v>149</v>
      </c>
      <c r="N6068" s="11" t="s">
        <v>4871</v>
      </c>
      <c r="O6068" s="11" t="s">
        <v>29</v>
      </c>
      <c r="P6068" s="11"/>
      <c r="Q6068" s="16" t="s">
        <v>26636</v>
      </c>
      <c r="R6068" s="11" t="s">
        <v>148</v>
      </c>
      <c r="S6068" s="11" t="s">
        <v>26637</v>
      </c>
      <c r="T6068" s="11" t="s">
        <v>4874</v>
      </c>
    </row>
    <row x14ac:dyDescent="0.25" r="6069" customHeight="1" ht="19.5">
      <c r="A6069" s="10">
        <v>45213</v>
      </c>
      <c r="B6069" s="11" t="s">
        <v>26638</v>
      </c>
      <c r="C6069" s="11" t="s">
        <v>4867</v>
      </c>
      <c r="D6069" s="11"/>
      <c r="E6069" s="13" t="s">
        <v>26639</v>
      </c>
      <c r="F6069" s="11" t="s">
        <v>26640</v>
      </c>
      <c r="G6069" s="11" t="s">
        <v>74</v>
      </c>
      <c r="H6069" s="11"/>
      <c r="I6069" s="13" t="s">
        <v>4870</v>
      </c>
      <c r="J6069" s="11" t="s">
        <v>24</v>
      </c>
      <c r="K6069" s="11" t="s">
        <v>25</v>
      </c>
      <c r="L6069" s="11" t="s">
        <v>39</v>
      </c>
      <c r="M6069" s="11" t="s">
        <v>149</v>
      </c>
      <c r="N6069" s="11" t="s">
        <v>4871</v>
      </c>
      <c r="O6069" s="11" t="s">
        <v>29</v>
      </c>
      <c r="P6069" s="11"/>
      <c r="Q6069" s="16" t="s">
        <v>26641</v>
      </c>
      <c r="R6069" s="11" t="s">
        <v>148</v>
      </c>
      <c r="S6069" s="11" t="s">
        <v>26642</v>
      </c>
      <c r="T6069" s="11" t="s">
        <v>4893</v>
      </c>
    </row>
    <row x14ac:dyDescent="0.25" r="6070" customHeight="1" ht="19.5">
      <c r="A6070" s="10">
        <v>45213</v>
      </c>
      <c r="B6070" s="11" t="s">
        <v>26643</v>
      </c>
      <c r="C6070" s="11" t="s">
        <v>4867</v>
      </c>
      <c r="D6070" s="11"/>
      <c r="E6070" s="13" t="s">
        <v>26644</v>
      </c>
      <c r="F6070" s="11" t="s">
        <v>26645</v>
      </c>
      <c r="G6070" s="11" t="s">
        <v>74</v>
      </c>
      <c r="H6070" s="11"/>
      <c r="I6070" s="13" t="s">
        <v>4870</v>
      </c>
      <c r="J6070" s="11" t="s">
        <v>24</v>
      </c>
      <c r="K6070" s="11" t="s">
        <v>25</v>
      </c>
      <c r="L6070" s="11" t="s">
        <v>39</v>
      </c>
      <c r="M6070" s="11" t="s">
        <v>149</v>
      </c>
      <c r="N6070" s="11" t="s">
        <v>4871</v>
      </c>
      <c r="O6070" s="11" t="s">
        <v>29</v>
      </c>
      <c r="P6070" s="11"/>
      <c r="Q6070" s="16" t="s">
        <v>26646</v>
      </c>
      <c r="R6070" s="11" t="s">
        <v>148</v>
      </c>
      <c r="S6070" s="11" t="s">
        <v>26647</v>
      </c>
      <c r="T6070" s="11" t="s">
        <v>4928</v>
      </c>
    </row>
    <row x14ac:dyDescent="0.25" r="6071" customHeight="1" ht="19.5">
      <c r="A6071" s="10">
        <v>45213</v>
      </c>
      <c r="B6071" s="11" t="s">
        <v>26648</v>
      </c>
      <c r="C6071" s="11" t="s">
        <v>4882</v>
      </c>
      <c r="D6071" s="11"/>
      <c r="E6071" s="13" t="s">
        <v>26649</v>
      </c>
      <c r="F6071" s="11" t="s">
        <v>26650</v>
      </c>
      <c r="G6071" s="11" t="s">
        <v>74</v>
      </c>
      <c r="H6071" s="11"/>
      <c r="I6071" s="13" t="s">
        <v>148</v>
      </c>
      <c r="J6071" s="11" t="s">
        <v>24</v>
      </c>
      <c r="K6071" s="11" t="s">
        <v>25</v>
      </c>
      <c r="L6071" s="11" t="s">
        <v>39</v>
      </c>
      <c r="M6071" s="11" t="s">
        <v>149</v>
      </c>
      <c r="N6071" s="11" t="s">
        <v>4871</v>
      </c>
      <c r="O6071" s="11" t="s">
        <v>29</v>
      </c>
      <c r="P6071" s="11"/>
      <c r="Q6071" s="16" t="s">
        <v>26651</v>
      </c>
      <c r="R6071" s="11" t="s">
        <v>148</v>
      </c>
      <c r="S6071" s="11" t="s">
        <v>26652</v>
      </c>
      <c r="T6071" s="11" t="s">
        <v>4874</v>
      </c>
    </row>
    <row x14ac:dyDescent="0.25" r="6072" customHeight="1" ht="19.5">
      <c r="A6072" s="10">
        <v>45213</v>
      </c>
      <c r="B6072" s="11" t="s">
        <v>26653</v>
      </c>
      <c r="C6072" s="11" t="s">
        <v>5288</v>
      </c>
      <c r="D6072" s="11"/>
      <c r="E6072" s="13">
        <v>13886666249</v>
      </c>
      <c r="F6072" s="11"/>
      <c r="G6072" s="11"/>
      <c r="H6072" s="11"/>
      <c r="I6072" s="13" t="s">
        <v>189</v>
      </c>
      <c r="J6072" s="11" t="s">
        <v>24</v>
      </c>
      <c r="K6072" s="11" t="s">
        <v>25</v>
      </c>
      <c r="L6072" s="11" t="s">
        <v>39</v>
      </c>
      <c r="M6072" s="11" t="s">
        <v>27</v>
      </c>
      <c r="N6072" s="11" t="s">
        <v>4871</v>
      </c>
      <c r="O6072" s="11" t="s">
        <v>29</v>
      </c>
      <c r="P6072" s="11"/>
      <c r="Q6072" s="16" t="s">
        <v>26654</v>
      </c>
      <c r="R6072" s="11" t="s">
        <v>148</v>
      </c>
      <c r="S6072" s="11" t="s">
        <v>26655</v>
      </c>
      <c r="T6072" s="11" t="s">
        <v>26656</v>
      </c>
    </row>
    <row x14ac:dyDescent="0.25" r="6073" customHeight="1" ht="19.5">
      <c r="A6073" s="10">
        <v>45213</v>
      </c>
      <c r="B6073" s="11" t="s">
        <v>26657</v>
      </c>
      <c r="C6073" s="11" t="s">
        <v>5086</v>
      </c>
      <c r="D6073" s="11"/>
      <c r="E6073" s="13" t="s">
        <v>26658</v>
      </c>
      <c r="F6073" s="11" t="s">
        <v>26659</v>
      </c>
      <c r="G6073" s="11" t="s">
        <v>74</v>
      </c>
      <c r="H6073" s="11"/>
      <c r="I6073" s="13" t="s">
        <v>148</v>
      </c>
      <c r="J6073" s="11" t="s">
        <v>24</v>
      </c>
      <c r="K6073" s="11" t="s">
        <v>25</v>
      </c>
      <c r="L6073" s="11" t="s">
        <v>39</v>
      </c>
      <c r="M6073" s="11" t="s">
        <v>149</v>
      </c>
      <c r="N6073" s="11" t="s">
        <v>4871</v>
      </c>
      <c r="O6073" s="11" t="s">
        <v>29</v>
      </c>
      <c r="P6073" s="11"/>
      <c r="Q6073" s="16" t="s">
        <v>26660</v>
      </c>
      <c r="R6073" s="11" t="s">
        <v>148</v>
      </c>
      <c r="S6073" s="11" t="s">
        <v>26661</v>
      </c>
      <c r="T6073" s="11" t="s">
        <v>4893</v>
      </c>
    </row>
    <row x14ac:dyDescent="0.25" r="6074" customHeight="1" ht="19.5">
      <c r="A6074" s="10">
        <v>45213</v>
      </c>
      <c r="B6074" s="11" t="s">
        <v>26662</v>
      </c>
      <c r="C6074" s="11" t="s">
        <v>4867</v>
      </c>
      <c r="D6074" s="11"/>
      <c r="E6074" s="13" t="s">
        <v>26663</v>
      </c>
      <c r="F6074" s="11" t="s">
        <v>26664</v>
      </c>
      <c r="G6074" s="11" t="s">
        <v>74</v>
      </c>
      <c r="H6074" s="11"/>
      <c r="I6074" s="13" t="s">
        <v>4870</v>
      </c>
      <c r="J6074" s="11" t="s">
        <v>24</v>
      </c>
      <c r="K6074" s="11" t="s">
        <v>25</v>
      </c>
      <c r="L6074" s="11" t="s">
        <v>39</v>
      </c>
      <c r="M6074" s="11" t="s">
        <v>149</v>
      </c>
      <c r="N6074" s="11" t="s">
        <v>4871</v>
      </c>
      <c r="O6074" s="11" t="s">
        <v>29</v>
      </c>
      <c r="P6074" s="11"/>
      <c r="Q6074" s="16" t="s">
        <v>26665</v>
      </c>
      <c r="R6074" s="11" t="s">
        <v>148</v>
      </c>
      <c r="S6074" s="11" t="s">
        <v>26666</v>
      </c>
      <c r="T6074" s="11" t="s">
        <v>4961</v>
      </c>
    </row>
    <row x14ac:dyDescent="0.25" r="6075" customHeight="1" ht="19.5">
      <c r="A6075" s="10">
        <v>45213</v>
      </c>
      <c r="B6075" s="11" t="s">
        <v>26667</v>
      </c>
      <c r="C6075" s="11" t="s">
        <v>4882</v>
      </c>
      <c r="D6075" s="11"/>
      <c r="E6075" s="13" t="s">
        <v>26668</v>
      </c>
      <c r="F6075" s="11" t="s">
        <v>26669</v>
      </c>
      <c r="G6075" s="11" t="s">
        <v>74</v>
      </c>
      <c r="H6075" s="11" t="s">
        <v>86</v>
      </c>
      <c r="I6075" s="13" t="s">
        <v>148</v>
      </c>
      <c r="J6075" s="11" t="s">
        <v>24</v>
      </c>
      <c r="K6075" s="11" t="s">
        <v>25</v>
      </c>
      <c r="L6075" s="11" t="s">
        <v>39</v>
      </c>
      <c r="M6075" s="11" t="s">
        <v>149</v>
      </c>
      <c r="N6075" s="11" t="s">
        <v>4871</v>
      </c>
      <c r="O6075" s="11" t="s">
        <v>29</v>
      </c>
      <c r="P6075" s="11"/>
      <c r="Q6075" s="16" t="s">
        <v>26670</v>
      </c>
      <c r="R6075" s="11" t="s">
        <v>148</v>
      </c>
      <c r="S6075" s="11" t="s">
        <v>26671</v>
      </c>
      <c r="T6075" s="11" t="s">
        <v>4880</v>
      </c>
    </row>
    <row x14ac:dyDescent="0.25" r="6076" customHeight="1" ht="19.5">
      <c r="A6076" s="10">
        <v>45213</v>
      </c>
      <c r="B6076" s="11" t="s">
        <v>26672</v>
      </c>
      <c r="C6076" s="11" t="s">
        <v>4867</v>
      </c>
      <c r="D6076" s="11"/>
      <c r="E6076" s="13" t="s">
        <v>26673</v>
      </c>
      <c r="F6076" s="11" t="s">
        <v>26674</v>
      </c>
      <c r="G6076" s="11" t="s">
        <v>74</v>
      </c>
      <c r="H6076" s="11"/>
      <c r="I6076" s="13" t="s">
        <v>4870</v>
      </c>
      <c r="J6076" s="11" t="s">
        <v>24</v>
      </c>
      <c r="K6076" s="11" t="s">
        <v>25</v>
      </c>
      <c r="L6076" s="11" t="s">
        <v>39</v>
      </c>
      <c r="M6076" s="11" t="s">
        <v>149</v>
      </c>
      <c r="N6076" s="11" t="s">
        <v>4871</v>
      </c>
      <c r="O6076" s="11" t="s">
        <v>29</v>
      </c>
      <c r="P6076" s="11"/>
      <c r="Q6076" s="16" t="s">
        <v>26675</v>
      </c>
      <c r="R6076" s="11" t="s">
        <v>148</v>
      </c>
      <c r="S6076" s="11" t="s">
        <v>26676</v>
      </c>
      <c r="T6076" s="11" t="s">
        <v>4906</v>
      </c>
    </row>
    <row x14ac:dyDescent="0.25" r="6077" customHeight="1" ht="19.5">
      <c r="A6077" s="10">
        <v>45213</v>
      </c>
      <c r="B6077" s="11" t="s">
        <v>26677</v>
      </c>
      <c r="C6077" s="11" t="s">
        <v>4882</v>
      </c>
      <c r="D6077" s="11"/>
      <c r="E6077" s="13" t="s">
        <v>26678</v>
      </c>
      <c r="F6077" s="11" t="s">
        <v>26679</v>
      </c>
      <c r="G6077" s="11" t="s">
        <v>74</v>
      </c>
      <c r="H6077" s="11"/>
      <c r="I6077" s="13" t="s">
        <v>148</v>
      </c>
      <c r="J6077" s="11" t="s">
        <v>24</v>
      </c>
      <c r="K6077" s="11" t="s">
        <v>25</v>
      </c>
      <c r="L6077" s="11" t="s">
        <v>39</v>
      </c>
      <c r="M6077" s="11" t="s">
        <v>149</v>
      </c>
      <c r="N6077" s="11" t="s">
        <v>4871</v>
      </c>
      <c r="O6077" s="11" t="s">
        <v>29</v>
      </c>
      <c r="P6077" s="11"/>
      <c r="Q6077" s="16" t="s">
        <v>26680</v>
      </c>
      <c r="R6077" s="11" t="s">
        <v>148</v>
      </c>
      <c r="S6077" s="11" t="s">
        <v>26681</v>
      </c>
      <c r="T6077" s="11" t="s">
        <v>4887</v>
      </c>
    </row>
    <row x14ac:dyDescent="0.25" r="6078" customHeight="1" ht="19.5">
      <c r="A6078" s="10">
        <v>45213</v>
      </c>
      <c r="B6078" s="11" t="s">
        <v>26682</v>
      </c>
      <c r="C6078" s="11" t="s">
        <v>4882</v>
      </c>
      <c r="D6078" s="11"/>
      <c r="E6078" s="13" t="s">
        <v>26683</v>
      </c>
      <c r="F6078" s="11" t="s">
        <v>26684</v>
      </c>
      <c r="G6078" s="11" t="s">
        <v>74</v>
      </c>
      <c r="H6078" s="11"/>
      <c r="I6078" s="13" t="s">
        <v>259</v>
      </c>
      <c r="J6078" s="11" t="s">
        <v>24</v>
      </c>
      <c r="K6078" s="11" t="s">
        <v>25</v>
      </c>
      <c r="L6078" s="11" t="s">
        <v>39</v>
      </c>
      <c r="M6078" s="11" t="s">
        <v>149</v>
      </c>
      <c r="N6078" s="11" t="s">
        <v>4871</v>
      </c>
      <c r="O6078" s="11" t="s">
        <v>29</v>
      </c>
      <c r="P6078" s="11"/>
      <c r="Q6078" s="16" t="s">
        <v>26685</v>
      </c>
      <c r="R6078" s="11" t="s">
        <v>148</v>
      </c>
      <c r="S6078" s="11" t="s">
        <v>26686</v>
      </c>
      <c r="T6078" s="11" t="s">
        <v>4961</v>
      </c>
    </row>
    <row x14ac:dyDescent="0.25" r="6079" customHeight="1" ht="19.5">
      <c r="A6079" s="10">
        <v>45213</v>
      </c>
      <c r="B6079" s="11" t="s">
        <v>26687</v>
      </c>
      <c r="C6079" s="11" t="s">
        <v>5117</v>
      </c>
      <c r="D6079" s="11"/>
      <c r="E6079" s="13" t="s">
        <v>26688</v>
      </c>
      <c r="F6079" s="11" t="s">
        <v>26689</v>
      </c>
      <c r="G6079" s="11" t="s">
        <v>74</v>
      </c>
      <c r="H6079" s="11"/>
      <c r="I6079" s="13" t="s">
        <v>4975</v>
      </c>
      <c r="J6079" s="11" t="s">
        <v>24</v>
      </c>
      <c r="K6079" s="11" t="s">
        <v>25</v>
      </c>
      <c r="L6079" s="11" t="s">
        <v>39</v>
      </c>
      <c r="M6079" s="11" t="s">
        <v>149</v>
      </c>
      <c r="N6079" s="11" t="s">
        <v>4871</v>
      </c>
      <c r="O6079" s="11" t="s">
        <v>29</v>
      </c>
      <c r="P6079" s="11"/>
      <c r="Q6079" s="16" t="s">
        <v>26690</v>
      </c>
      <c r="R6079" s="11" t="s">
        <v>148</v>
      </c>
      <c r="S6079" s="11" t="s">
        <v>6796</v>
      </c>
      <c r="T6079" s="11" t="s">
        <v>4887</v>
      </c>
    </row>
    <row x14ac:dyDescent="0.25" r="6080" customHeight="1" ht="19.5">
      <c r="A6080" s="10">
        <v>45213</v>
      </c>
      <c r="B6080" s="11" t="s">
        <v>26691</v>
      </c>
      <c r="C6080" s="11" t="s">
        <v>4882</v>
      </c>
      <c r="D6080" s="11"/>
      <c r="E6080" s="13" t="s">
        <v>26692</v>
      </c>
      <c r="F6080" s="11" t="s">
        <v>26693</v>
      </c>
      <c r="G6080" s="11" t="s">
        <v>74</v>
      </c>
      <c r="H6080" s="11" t="s">
        <v>86</v>
      </c>
      <c r="I6080" s="13" t="s">
        <v>1914</v>
      </c>
      <c r="J6080" s="11" t="s">
        <v>24</v>
      </c>
      <c r="K6080" s="11" t="s">
        <v>25</v>
      </c>
      <c r="L6080" s="11" t="s">
        <v>39</v>
      </c>
      <c r="M6080" s="11" t="s">
        <v>149</v>
      </c>
      <c r="N6080" s="11" t="s">
        <v>4871</v>
      </c>
      <c r="O6080" s="11" t="s">
        <v>29</v>
      </c>
      <c r="P6080" s="11"/>
      <c r="Q6080" s="16" t="s">
        <v>26694</v>
      </c>
      <c r="R6080" s="11" t="s">
        <v>148</v>
      </c>
      <c r="S6080" s="11" t="s">
        <v>26695</v>
      </c>
      <c r="T6080" s="11" t="s">
        <v>4893</v>
      </c>
    </row>
    <row x14ac:dyDescent="0.25" r="6081" customHeight="1" ht="19.5">
      <c r="A6081" s="10">
        <v>45213</v>
      </c>
      <c r="B6081" s="11" t="s">
        <v>26696</v>
      </c>
      <c r="C6081" s="11" t="s">
        <v>4882</v>
      </c>
      <c r="D6081" s="11"/>
      <c r="E6081" s="13" t="s">
        <v>26697</v>
      </c>
      <c r="F6081" s="11" t="s">
        <v>26698</v>
      </c>
      <c r="G6081" s="11" t="s">
        <v>74</v>
      </c>
      <c r="H6081" s="11" t="s">
        <v>98</v>
      </c>
      <c r="I6081" s="13" t="s">
        <v>3454</v>
      </c>
      <c r="J6081" s="11" t="s">
        <v>24</v>
      </c>
      <c r="K6081" s="11" t="s">
        <v>25</v>
      </c>
      <c r="L6081" s="11" t="s">
        <v>39</v>
      </c>
      <c r="M6081" s="11" t="s">
        <v>149</v>
      </c>
      <c r="N6081" s="11" t="s">
        <v>4871</v>
      </c>
      <c r="O6081" s="11" t="s">
        <v>29</v>
      </c>
      <c r="P6081" s="11"/>
      <c r="Q6081" s="16" t="s">
        <v>26699</v>
      </c>
      <c r="R6081" s="11" t="s">
        <v>148</v>
      </c>
      <c r="S6081" s="11" t="s">
        <v>26700</v>
      </c>
      <c r="T6081" s="11" t="s">
        <v>4961</v>
      </c>
    </row>
    <row x14ac:dyDescent="0.25" r="6082" customHeight="1" ht="19.5">
      <c r="A6082" s="10">
        <v>45213</v>
      </c>
      <c r="B6082" s="11" t="s">
        <v>26701</v>
      </c>
      <c r="C6082" s="11" t="s">
        <v>4867</v>
      </c>
      <c r="D6082" s="11"/>
      <c r="E6082" s="13" t="s">
        <v>26702</v>
      </c>
      <c r="F6082" s="11" t="s">
        <v>4594</v>
      </c>
      <c r="G6082" s="11" t="s">
        <v>74</v>
      </c>
      <c r="H6082" s="11"/>
      <c r="I6082" s="13" t="s">
        <v>4870</v>
      </c>
      <c r="J6082" s="11" t="s">
        <v>24</v>
      </c>
      <c r="K6082" s="11" t="s">
        <v>25</v>
      </c>
      <c r="L6082" s="11" t="s">
        <v>39</v>
      </c>
      <c r="M6082" s="11" t="s">
        <v>149</v>
      </c>
      <c r="N6082" s="11" t="s">
        <v>4871</v>
      </c>
      <c r="O6082" s="11" t="s">
        <v>29</v>
      </c>
      <c r="P6082" s="11"/>
      <c r="Q6082" s="16" t="s">
        <v>26703</v>
      </c>
      <c r="R6082" s="11" t="s">
        <v>148</v>
      </c>
      <c r="S6082" s="11" t="s">
        <v>26704</v>
      </c>
      <c r="T6082" s="11" t="s">
        <v>4961</v>
      </c>
    </row>
    <row x14ac:dyDescent="0.25" r="6083" customHeight="1" ht="19.5">
      <c r="A6083" s="10">
        <v>45213</v>
      </c>
      <c r="B6083" s="11" t="s">
        <v>26705</v>
      </c>
      <c r="C6083" s="11" t="s">
        <v>6859</v>
      </c>
      <c r="D6083" s="11"/>
      <c r="E6083" s="13" t="s">
        <v>26706</v>
      </c>
      <c r="F6083" s="11" t="s">
        <v>26707</v>
      </c>
      <c r="G6083" s="11" t="s">
        <v>74</v>
      </c>
      <c r="H6083" s="11"/>
      <c r="I6083" s="13" t="s">
        <v>1092</v>
      </c>
      <c r="J6083" s="11" t="s">
        <v>24</v>
      </c>
      <c r="K6083" s="11" t="s">
        <v>25</v>
      </c>
      <c r="L6083" s="11" t="s">
        <v>39</v>
      </c>
      <c r="M6083" s="11" t="s">
        <v>149</v>
      </c>
      <c r="N6083" s="11" t="s">
        <v>4871</v>
      </c>
      <c r="O6083" s="11" t="s">
        <v>29</v>
      </c>
      <c r="P6083" s="11"/>
      <c r="Q6083" s="16" t="s">
        <v>26708</v>
      </c>
      <c r="R6083" s="11" t="s">
        <v>148</v>
      </c>
      <c r="S6083" s="11" t="s">
        <v>26709</v>
      </c>
      <c r="T6083" s="11" t="s">
        <v>4928</v>
      </c>
    </row>
    <row x14ac:dyDescent="0.25" r="6084" customHeight="1" ht="19.5">
      <c r="A6084" s="10">
        <v>45213</v>
      </c>
      <c r="B6084" s="11" t="s">
        <v>26710</v>
      </c>
      <c r="C6084" s="11" t="s">
        <v>4882</v>
      </c>
      <c r="D6084" s="11"/>
      <c r="E6084" s="13" t="s">
        <v>26711</v>
      </c>
      <c r="F6084" s="11" t="s">
        <v>26712</v>
      </c>
      <c r="G6084" s="11" t="s">
        <v>74</v>
      </c>
      <c r="H6084" s="11" t="s">
        <v>98</v>
      </c>
      <c r="I6084" s="13" t="s">
        <v>148</v>
      </c>
      <c r="J6084" s="11" t="s">
        <v>24</v>
      </c>
      <c r="K6084" s="11" t="s">
        <v>25</v>
      </c>
      <c r="L6084" s="11" t="s">
        <v>39</v>
      </c>
      <c r="M6084" s="11" t="s">
        <v>149</v>
      </c>
      <c r="N6084" s="11" t="s">
        <v>4871</v>
      </c>
      <c r="O6084" s="11" t="s">
        <v>29</v>
      </c>
      <c r="P6084" s="11"/>
      <c r="Q6084" s="16" t="s">
        <v>26713</v>
      </c>
      <c r="R6084" s="11" t="s">
        <v>148</v>
      </c>
      <c r="S6084" s="11" t="s">
        <v>26714</v>
      </c>
      <c r="T6084" s="11" t="s">
        <v>4961</v>
      </c>
    </row>
    <row x14ac:dyDescent="0.25" r="6085" customHeight="1" ht="19.5">
      <c r="A6085" s="10">
        <v>45213</v>
      </c>
      <c r="B6085" s="11" t="s">
        <v>26715</v>
      </c>
      <c r="C6085" s="11" t="s">
        <v>4867</v>
      </c>
      <c r="D6085" s="11"/>
      <c r="E6085" s="13" t="s">
        <v>26716</v>
      </c>
      <c r="F6085" s="11" t="s">
        <v>26717</v>
      </c>
      <c r="G6085" s="11" t="s">
        <v>74</v>
      </c>
      <c r="H6085" s="11"/>
      <c r="I6085" s="13" t="s">
        <v>4870</v>
      </c>
      <c r="J6085" s="11" t="s">
        <v>24</v>
      </c>
      <c r="K6085" s="11" t="s">
        <v>25</v>
      </c>
      <c r="L6085" s="11" t="s">
        <v>39</v>
      </c>
      <c r="M6085" s="11" t="s">
        <v>149</v>
      </c>
      <c r="N6085" s="11" t="s">
        <v>4871</v>
      </c>
      <c r="O6085" s="11" t="s">
        <v>29</v>
      </c>
      <c r="P6085" s="11"/>
      <c r="Q6085" s="16" t="s">
        <v>26718</v>
      </c>
      <c r="R6085" s="11" t="s">
        <v>148</v>
      </c>
      <c r="S6085" s="11" t="s">
        <v>26719</v>
      </c>
      <c r="T6085" s="11" t="s">
        <v>4961</v>
      </c>
    </row>
    <row x14ac:dyDescent="0.25" r="6086" customHeight="1" ht="19.5">
      <c r="A6086" s="10">
        <v>45213</v>
      </c>
      <c r="B6086" s="11" t="s">
        <v>26720</v>
      </c>
      <c r="C6086" s="11" t="s">
        <v>4867</v>
      </c>
      <c r="D6086" s="11"/>
      <c r="E6086" s="13" t="s">
        <v>26721</v>
      </c>
      <c r="F6086" s="11" t="s">
        <v>26722</v>
      </c>
      <c r="G6086" s="11" t="s">
        <v>74</v>
      </c>
      <c r="H6086" s="11" t="s">
        <v>98</v>
      </c>
      <c r="I6086" s="13" t="s">
        <v>4870</v>
      </c>
      <c r="J6086" s="11" t="s">
        <v>24</v>
      </c>
      <c r="K6086" s="11" t="s">
        <v>25</v>
      </c>
      <c r="L6086" s="11" t="s">
        <v>39</v>
      </c>
      <c r="M6086" s="11" t="s">
        <v>149</v>
      </c>
      <c r="N6086" s="11" t="s">
        <v>4871</v>
      </c>
      <c r="O6086" s="11" t="s">
        <v>29</v>
      </c>
      <c r="P6086" s="11"/>
      <c r="Q6086" s="16" t="s">
        <v>26723</v>
      </c>
      <c r="R6086" s="11" t="s">
        <v>148</v>
      </c>
      <c r="S6086" s="11" t="s">
        <v>26724</v>
      </c>
      <c r="T6086" s="11" t="s">
        <v>4887</v>
      </c>
    </row>
    <row x14ac:dyDescent="0.25" r="6087" customHeight="1" ht="19.5">
      <c r="A6087" s="10">
        <v>45213</v>
      </c>
      <c r="B6087" s="11" t="s">
        <v>26725</v>
      </c>
      <c r="C6087" s="11" t="s">
        <v>4867</v>
      </c>
      <c r="D6087" s="11"/>
      <c r="E6087" s="13" t="s">
        <v>26726</v>
      </c>
      <c r="F6087" s="11" t="s">
        <v>26727</v>
      </c>
      <c r="G6087" s="11" t="s">
        <v>74</v>
      </c>
      <c r="H6087" s="11"/>
      <c r="I6087" s="13" t="s">
        <v>4870</v>
      </c>
      <c r="J6087" s="11" t="s">
        <v>24</v>
      </c>
      <c r="K6087" s="11" t="s">
        <v>25</v>
      </c>
      <c r="L6087" s="11" t="s">
        <v>39</v>
      </c>
      <c r="M6087" s="11" t="s">
        <v>149</v>
      </c>
      <c r="N6087" s="11" t="s">
        <v>4871</v>
      </c>
      <c r="O6087" s="11" t="s">
        <v>29</v>
      </c>
      <c r="P6087" s="11"/>
      <c r="Q6087" s="16" t="s">
        <v>26728</v>
      </c>
      <c r="R6087" s="11" t="s">
        <v>148</v>
      </c>
      <c r="S6087" s="11" t="s">
        <v>26729</v>
      </c>
      <c r="T6087" s="11" t="s">
        <v>4874</v>
      </c>
    </row>
    <row x14ac:dyDescent="0.25" r="6088" customHeight="1" ht="19.5">
      <c r="A6088" s="10">
        <v>45213</v>
      </c>
      <c r="B6088" s="11" t="s">
        <v>26730</v>
      </c>
      <c r="C6088" s="11" t="s">
        <v>4882</v>
      </c>
      <c r="D6088" s="11"/>
      <c r="E6088" s="13" t="s">
        <v>26731</v>
      </c>
      <c r="F6088" s="11" t="s">
        <v>26732</v>
      </c>
      <c r="G6088" s="11" t="s">
        <v>74</v>
      </c>
      <c r="H6088" s="11" t="s">
        <v>86</v>
      </c>
      <c r="I6088" s="13" t="s">
        <v>148</v>
      </c>
      <c r="J6088" s="11" t="s">
        <v>24</v>
      </c>
      <c r="K6088" s="11" t="s">
        <v>25</v>
      </c>
      <c r="L6088" s="11" t="s">
        <v>39</v>
      </c>
      <c r="M6088" s="11" t="s">
        <v>149</v>
      </c>
      <c r="N6088" s="11" t="s">
        <v>4871</v>
      </c>
      <c r="O6088" s="11" t="s">
        <v>29</v>
      </c>
      <c r="P6088" s="11"/>
      <c r="Q6088" s="16" t="s">
        <v>26733</v>
      </c>
      <c r="R6088" s="11" t="s">
        <v>148</v>
      </c>
      <c r="S6088" s="11" t="s">
        <v>26734</v>
      </c>
      <c r="T6088" s="11" t="s">
        <v>7782</v>
      </c>
    </row>
    <row x14ac:dyDescent="0.25" r="6089" customHeight="1" ht="19.5">
      <c r="A6089" s="10">
        <v>45213</v>
      </c>
      <c r="B6089" s="11" t="s">
        <v>26735</v>
      </c>
      <c r="C6089" s="11" t="s">
        <v>4867</v>
      </c>
      <c r="D6089" s="11"/>
      <c r="E6089" s="13" t="s">
        <v>26736</v>
      </c>
      <c r="F6089" s="11" t="s">
        <v>26737</v>
      </c>
      <c r="G6089" s="11" t="s">
        <v>74</v>
      </c>
      <c r="H6089" s="11"/>
      <c r="I6089" s="13" t="s">
        <v>4870</v>
      </c>
      <c r="J6089" s="11" t="s">
        <v>24</v>
      </c>
      <c r="K6089" s="11" t="s">
        <v>25</v>
      </c>
      <c r="L6089" s="11" t="s">
        <v>39</v>
      </c>
      <c r="M6089" s="11" t="s">
        <v>149</v>
      </c>
      <c r="N6089" s="11" t="s">
        <v>4871</v>
      </c>
      <c r="O6089" s="11" t="s">
        <v>29</v>
      </c>
      <c r="P6089" s="11"/>
      <c r="Q6089" s="16" t="s">
        <v>26738</v>
      </c>
      <c r="R6089" s="11" t="s">
        <v>148</v>
      </c>
      <c r="S6089" s="11" t="s">
        <v>26739</v>
      </c>
      <c r="T6089" s="11" t="s">
        <v>5318</v>
      </c>
    </row>
    <row x14ac:dyDescent="0.25" r="6090" customHeight="1" ht="19.5">
      <c r="A6090" s="10">
        <v>45213</v>
      </c>
      <c r="B6090" s="11" t="s">
        <v>26740</v>
      </c>
      <c r="C6090" s="11" t="s">
        <v>5060</v>
      </c>
      <c r="D6090" s="11"/>
      <c r="E6090" s="13" t="s">
        <v>26741</v>
      </c>
      <c r="F6090" s="11" t="s">
        <v>26742</v>
      </c>
      <c r="G6090" s="11" t="s">
        <v>74</v>
      </c>
      <c r="H6090" s="11"/>
      <c r="I6090" s="13" t="s">
        <v>4975</v>
      </c>
      <c r="J6090" s="11" t="s">
        <v>24</v>
      </c>
      <c r="K6090" s="11" t="s">
        <v>25</v>
      </c>
      <c r="L6090" s="11" t="s">
        <v>39</v>
      </c>
      <c r="M6090" s="11" t="s">
        <v>149</v>
      </c>
      <c r="N6090" s="11" t="s">
        <v>4871</v>
      </c>
      <c r="O6090" s="11" t="s">
        <v>29</v>
      </c>
      <c r="P6090" s="11"/>
      <c r="Q6090" s="16" t="s">
        <v>26743</v>
      </c>
      <c r="R6090" s="11" t="s">
        <v>148</v>
      </c>
      <c r="S6090" s="11" t="s">
        <v>26744</v>
      </c>
      <c r="T6090" s="11" t="s">
        <v>4961</v>
      </c>
    </row>
    <row x14ac:dyDescent="0.25" r="6091" customHeight="1" ht="19.5">
      <c r="A6091" s="10">
        <v>45213</v>
      </c>
      <c r="B6091" s="11" t="s">
        <v>26745</v>
      </c>
      <c r="C6091" s="11" t="s">
        <v>5117</v>
      </c>
      <c r="D6091" s="11"/>
      <c r="E6091" s="13" t="s">
        <v>26746</v>
      </c>
      <c r="F6091" s="11" t="s">
        <v>26742</v>
      </c>
      <c r="G6091" s="11" t="s">
        <v>74</v>
      </c>
      <c r="H6091" s="11" t="s">
        <v>86</v>
      </c>
      <c r="I6091" s="13" t="s">
        <v>4975</v>
      </c>
      <c r="J6091" s="11" t="s">
        <v>24</v>
      </c>
      <c r="K6091" s="11" t="s">
        <v>25</v>
      </c>
      <c r="L6091" s="11" t="s">
        <v>39</v>
      </c>
      <c r="M6091" s="11" t="s">
        <v>149</v>
      </c>
      <c r="N6091" s="11" t="s">
        <v>4871</v>
      </c>
      <c r="O6091" s="11" t="s">
        <v>29</v>
      </c>
      <c r="P6091" s="11"/>
      <c r="Q6091" s="16" t="s">
        <v>26747</v>
      </c>
      <c r="R6091" s="11" t="s">
        <v>148</v>
      </c>
      <c r="S6091" s="11" t="s">
        <v>26748</v>
      </c>
      <c r="T6091" s="11" t="s">
        <v>4961</v>
      </c>
    </row>
    <row x14ac:dyDescent="0.25" r="6092" customHeight="1" ht="19.5">
      <c r="A6092" s="10">
        <v>45213</v>
      </c>
      <c r="B6092" s="11" t="s">
        <v>26749</v>
      </c>
      <c r="C6092" s="11" t="s">
        <v>4867</v>
      </c>
      <c r="D6092" s="11"/>
      <c r="E6092" s="13" t="s">
        <v>26750</v>
      </c>
      <c r="F6092" s="11" t="s">
        <v>26751</v>
      </c>
      <c r="G6092" s="11" t="s">
        <v>74</v>
      </c>
      <c r="H6092" s="11"/>
      <c r="I6092" s="13" t="s">
        <v>4870</v>
      </c>
      <c r="J6092" s="11" t="s">
        <v>24</v>
      </c>
      <c r="K6092" s="11" t="s">
        <v>25</v>
      </c>
      <c r="L6092" s="11" t="s">
        <v>39</v>
      </c>
      <c r="M6092" s="11" t="s">
        <v>149</v>
      </c>
      <c r="N6092" s="11" t="s">
        <v>4871</v>
      </c>
      <c r="O6092" s="11" t="s">
        <v>29</v>
      </c>
      <c r="P6092" s="11"/>
      <c r="Q6092" s="16" t="s">
        <v>26752</v>
      </c>
      <c r="R6092" s="11" t="s">
        <v>148</v>
      </c>
      <c r="S6092" s="11" t="s">
        <v>26753</v>
      </c>
      <c r="T6092" s="11" t="s">
        <v>4906</v>
      </c>
    </row>
    <row x14ac:dyDescent="0.25" r="6093" customHeight="1" ht="19.5">
      <c r="A6093" s="10">
        <v>45213</v>
      </c>
      <c r="B6093" s="11" t="s">
        <v>26754</v>
      </c>
      <c r="C6093" s="11" t="s">
        <v>4882</v>
      </c>
      <c r="D6093" s="11"/>
      <c r="E6093" s="13" t="s">
        <v>26755</v>
      </c>
      <c r="F6093" s="11" t="s">
        <v>26756</v>
      </c>
      <c r="G6093" s="11" t="s">
        <v>74</v>
      </c>
      <c r="H6093" s="11"/>
      <c r="I6093" s="13" t="s">
        <v>148</v>
      </c>
      <c r="J6093" s="11" t="s">
        <v>24</v>
      </c>
      <c r="K6093" s="11" t="s">
        <v>25</v>
      </c>
      <c r="L6093" s="11" t="s">
        <v>39</v>
      </c>
      <c r="M6093" s="11" t="s">
        <v>149</v>
      </c>
      <c r="N6093" s="11" t="s">
        <v>4871</v>
      </c>
      <c r="O6093" s="11" t="s">
        <v>29</v>
      </c>
      <c r="P6093" s="11"/>
      <c r="Q6093" s="16" t="s">
        <v>26757</v>
      </c>
      <c r="R6093" s="11" t="s">
        <v>148</v>
      </c>
      <c r="S6093" s="11" t="s">
        <v>26758</v>
      </c>
      <c r="T6093" s="11" t="s">
        <v>4880</v>
      </c>
    </row>
    <row x14ac:dyDescent="0.25" r="6094" customHeight="1" ht="19.5">
      <c r="A6094" s="10">
        <v>45213</v>
      </c>
      <c r="B6094" s="11" t="s">
        <v>26759</v>
      </c>
      <c r="C6094" s="11" t="s">
        <v>5117</v>
      </c>
      <c r="D6094" s="11"/>
      <c r="E6094" s="13" t="s">
        <v>26760</v>
      </c>
      <c r="F6094" s="11" t="s">
        <v>26761</v>
      </c>
      <c r="G6094" s="11" t="s">
        <v>74</v>
      </c>
      <c r="H6094" s="11"/>
      <c r="I6094" s="13" t="s">
        <v>4975</v>
      </c>
      <c r="J6094" s="11" t="s">
        <v>24</v>
      </c>
      <c r="K6094" s="11" t="s">
        <v>25</v>
      </c>
      <c r="L6094" s="11" t="s">
        <v>39</v>
      </c>
      <c r="M6094" s="11" t="s">
        <v>149</v>
      </c>
      <c r="N6094" s="11" t="s">
        <v>4871</v>
      </c>
      <c r="O6094" s="11" t="s">
        <v>29</v>
      </c>
      <c r="P6094" s="11"/>
      <c r="Q6094" s="16" t="s">
        <v>26762</v>
      </c>
      <c r="R6094" s="11" t="s">
        <v>148</v>
      </c>
      <c r="S6094" s="11" t="s">
        <v>26763</v>
      </c>
      <c r="T6094" s="11" t="s">
        <v>4906</v>
      </c>
    </row>
    <row x14ac:dyDescent="0.25" r="6095" customHeight="1" ht="19.5">
      <c r="A6095" s="10">
        <v>45213</v>
      </c>
      <c r="B6095" s="11" t="s">
        <v>26764</v>
      </c>
      <c r="C6095" s="11" t="s">
        <v>5117</v>
      </c>
      <c r="D6095" s="11"/>
      <c r="E6095" s="13" t="s">
        <v>26765</v>
      </c>
      <c r="F6095" s="11" t="s">
        <v>26766</v>
      </c>
      <c r="G6095" s="11" t="s">
        <v>74</v>
      </c>
      <c r="H6095" s="11" t="s">
        <v>98</v>
      </c>
      <c r="I6095" s="13" t="s">
        <v>4975</v>
      </c>
      <c r="J6095" s="11" t="s">
        <v>24</v>
      </c>
      <c r="K6095" s="11" t="s">
        <v>25</v>
      </c>
      <c r="L6095" s="11" t="s">
        <v>39</v>
      </c>
      <c r="M6095" s="11" t="s">
        <v>149</v>
      </c>
      <c r="N6095" s="11" t="s">
        <v>4871</v>
      </c>
      <c r="O6095" s="11" t="s">
        <v>29</v>
      </c>
      <c r="P6095" s="11"/>
      <c r="Q6095" s="16" t="s">
        <v>26767</v>
      </c>
      <c r="R6095" s="11" t="s">
        <v>148</v>
      </c>
      <c r="S6095" s="11" t="s">
        <v>26768</v>
      </c>
      <c r="T6095" s="11" t="s">
        <v>4961</v>
      </c>
    </row>
    <row x14ac:dyDescent="0.25" r="6096" customHeight="1" ht="19.5">
      <c r="A6096" s="10">
        <v>45213</v>
      </c>
      <c r="B6096" s="11" t="s">
        <v>26769</v>
      </c>
      <c r="C6096" s="11" t="s">
        <v>5086</v>
      </c>
      <c r="D6096" s="11"/>
      <c r="E6096" s="13" t="s">
        <v>26770</v>
      </c>
      <c r="F6096" s="11" t="s">
        <v>26771</v>
      </c>
      <c r="G6096" s="11" t="s">
        <v>74</v>
      </c>
      <c r="H6096" s="11" t="s">
        <v>86</v>
      </c>
      <c r="I6096" s="13" t="s">
        <v>254</v>
      </c>
      <c r="J6096" s="11" t="s">
        <v>24</v>
      </c>
      <c r="K6096" s="11" t="s">
        <v>25</v>
      </c>
      <c r="L6096" s="11" t="s">
        <v>39</v>
      </c>
      <c r="M6096" s="11" t="s">
        <v>149</v>
      </c>
      <c r="N6096" s="11" t="s">
        <v>4871</v>
      </c>
      <c r="O6096" s="11" t="s">
        <v>29</v>
      </c>
      <c r="P6096" s="11"/>
      <c r="Q6096" s="16" t="s">
        <v>26772</v>
      </c>
      <c r="R6096" s="11" t="s">
        <v>148</v>
      </c>
      <c r="S6096" s="11" t="s">
        <v>26773</v>
      </c>
      <c r="T6096" s="11" t="s">
        <v>4893</v>
      </c>
    </row>
    <row x14ac:dyDescent="0.25" r="6097" customHeight="1" ht="19.5">
      <c r="A6097" s="10">
        <v>45213</v>
      </c>
      <c r="B6097" s="11" t="s">
        <v>26774</v>
      </c>
      <c r="C6097" s="11" t="s">
        <v>5086</v>
      </c>
      <c r="D6097" s="11"/>
      <c r="E6097" s="13" t="s">
        <v>26775</v>
      </c>
      <c r="F6097" s="11" t="s">
        <v>26776</v>
      </c>
      <c r="G6097" s="11" t="s">
        <v>74</v>
      </c>
      <c r="H6097" s="11"/>
      <c r="I6097" s="13" t="s">
        <v>148</v>
      </c>
      <c r="J6097" s="11" t="s">
        <v>24</v>
      </c>
      <c r="K6097" s="11" t="s">
        <v>25</v>
      </c>
      <c r="L6097" s="11" t="s">
        <v>39</v>
      </c>
      <c r="M6097" s="11" t="s">
        <v>149</v>
      </c>
      <c r="N6097" s="11" t="s">
        <v>4871</v>
      </c>
      <c r="O6097" s="11" t="s">
        <v>29</v>
      </c>
      <c r="P6097" s="11"/>
      <c r="Q6097" s="16" t="s">
        <v>26777</v>
      </c>
      <c r="R6097" s="11" t="s">
        <v>148</v>
      </c>
      <c r="S6097" s="11" t="s">
        <v>26778</v>
      </c>
      <c r="T6097" s="11" t="s">
        <v>5318</v>
      </c>
    </row>
    <row x14ac:dyDescent="0.25" r="6098" customHeight="1" ht="19.5">
      <c r="A6098" s="10">
        <v>45213</v>
      </c>
      <c r="B6098" s="11" t="s">
        <v>26779</v>
      </c>
      <c r="C6098" s="11" t="s">
        <v>5189</v>
      </c>
      <c r="D6098" s="11"/>
      <c r="E6098" s="13" t="s">
        <v>26780</v>
      </c>
      <c r="F6098" s="11" t="s">
        <v>26781</v>
      </c>
      <c r="G6098" s="11" t="s">
        <v>74</v>
      </c>
      <c r="H6098" s="11"/>
      <c r="I6098" s="13" t="s">
        <v>4975</v>
      </c>
      <c r="J6098" s="11" t="s">
        <v>24</v>
      </c>
      <c r="K6098" s="11" t="s">
        <v>25</v>
      </c>
      <c r="L6098" s="11" t="s">
        <v>39</v>
      </c>
      <c r="M6098" s="11" t="s">
        <v>149</v>
      </c>
      <c r="N6098" s="11" t="s">
        <v>4871</v>
      </c>
      <c r="O6098" s="11" t="s">
        <v>29</v>
      </c>
      <c r="P6098" s="11"/>
      <c r="Q6098" s="16" t="s">
        <v>26782</v>
      </c>
      <c r="R6098" s="11" t="s">
        <v>148</v>
      </c>
      <c r="S6098" s="11" t="s">
        <v>26783</v>
      </c>
      <c r="T6098" s="11" t="s">
        <v>4893</v>
      </c>
    </row>
    <row x14ac:dyDescent="0.25" r="6099" customHeight="1" ht="19.5">
      <c r="A6099" s="10">
        <v>45213</v>
      </c>
      <c r="B6099" s="11" t="s">
        <v>26784</v>
      </c>
      <c r="C6099" s="11" t="s">
        <v>5117</v>
      </c>
      <c r="D6099" s="11"/>
      <c r="E6099" s="13" t="s">
        <v>26785</v>
      </c>
      <c r="F6099" s="11" t="s">
        <v>26786</v>
      </c>
      <c r="G6099" s="11" t="s">
        <v>74</v>
      </c>
      <c r="H6099" s="11" t="s">
        <v>86</v>
      </c>
      <c r="I6099" s="13" t="s">
        <v>4975</v>
      </c>
      <c r="J6099" s="11" t="s">
        <v>24</v>
      </c>
      <c r="K6099" s="11" t="s">
        <v>25</v>
      </c>
      <c r="L6099" s="11" t="s">
        <v>39</v>
      </c>
      <c r="M6099" s="11" t="s">
        <v>149</v>
      </c>
      <c r="N6099" s="11" t="s">
        <v>4871</v>
      </c>
      <c r="O6099" s="11" t="s">
        <v>29</v>
      </c>
      <c r="P6099" s="11"/>
      <c r="Q6099" s="16" t="s">
        <v>26787</v>
      </c>
      <c r="R6099" s="11" t="s">
        <v>148</v>
      </c>
      <c r="S6099" s="11" t="s">
        <v>26788</v>
      </c>
      <c r="T6099" s="11" t="s">
        <v>7782</v>
      </c>
    </row>
    <row x14ac:dyDescent="0.25" r="6100" customHeight="1" ht="19.5">
      <c r="A6100" s="10">
        <v>45213</v>
      </c>
      <c r="B6100" s="11" t="s">
        <v>26789</v>
      </c>
      <c r="C6100" s="11" t="s">
        <v>4867</v>
      </c>
      <c r="D6100" s="11"/>
      <c r="E6100" s="13" t="s">
        <v>26790</v>
      </c>
      <c r="F6100" s="11" t="s">
        <v>26791</v>
      </c>
      <c r="G6100" s="11" t="s">
        <v>74</v>
      </c>
      <c r="H6100" s="11" t="s">
        <v>98</v>
      </c>
      <c r="I6100" s="13" t="s">
        <v>4870</v>
      </c>
      <c r="J6100" s="11" t="s">
        <v>24</v>
      </c>
      <c r="K6100" s="11" t="s">
        <v>25</v>
      </c>
      <c r="L6100" s="11" t="s">
        <v>39</v>
      </c>
      <c r="M6100" s="11" t="s">
        <v>149</v>
      </c>
      <c r="N6100" s="11" t="s">
        <v>4871</v>
      </c>
      <c r="O6100" s="11" t="s">
        <v>29</v>
      </c>
      <c r="P6100" s="11"/>
      <c r="Q6100" s="16" t="s">
        <v>26792</v>
      </c>
      <c r="R6100" s="11" t="s">
        <v>148</v>
      </c>
      <c r="S6100" s="11" t="s">
        <v>26793</v>
      </c>
      <c r="T6100" s="11" t="s">
        <v>4874</v>
      </c>
    </row>
    <row x14ac:dyDescent="0.25" r="6101" customHeight="1" ht="19.5">
      <c r="A6101" s="10">
        <v>45213</v>
      </c>
      <c r="B6101" s="11" t="s">
        <v>26794</v>
      </c>
      <c r="C6101" s="11" t="s">
        <v>4867</v>
      </c>
      <c r="D6101" s="11"/>
      <c r="E6101" s="13" t="s">
        <v>26795</v>
      </c>
      <c r="F6101" s="11" t="s">
        <v>26796</v>
      </c>
      <c r="G6101" s="11" t="s">
        <v>74</v>
      </c>
      <c r="H6101" s="11"/>
      <c r="I6101" s="13" t="s">
        <v>4870</v>
      </c>
      <c r="J6101" s="11" t="s">
        <v>24</v>
      </c>
      <c r="K6101" s="11" t="s">
        <v>25</v>
      </c>
      <c r="L6101" s="11" t="s">
        <v>39</v>
      </c>
      <c r="M6101" s="11" t="s">
        <v>149</v>
      </c>
      <c r="N6101" s="11" t="s">
        <v>4871</v>
      </c>
      <c r="O6101" s="11" t="s">
        <v>29</v>
      </c>
      <c r="P6101" s="11"/>
      <c r="Q6101" s="16" t="s">
        <v>26797</v>
      </c>
      <c r="R6101" s="11" t="s">
        <v>148</v>
      </c>
      <c r="S6101" s="11" t="s">
        <v>26798</v>
      </c>
      <c r="T6101" s="11" t="s">
        <v>4928</v>
      </c>
    </row>
    <row x14ac:dyDescent="0.25" r="6102" customHeight="1" ht="19.5">
      <c r="A6102" s="10">
        <v>45213</v>
      </c>
      <c r="B6102" s="11" t="s">
        <v>26799</v>
      </c>
      <c r="C6102" s="11" t="s">
        <v>4867</v>
      </c>
      <c r="D6102" s="11"/>
      <c r="E6102" s="13" t="s">
        <v>26800</v>
      </c>
      <c r="F6102" s="11" t="s">
        <v>26801</v>
      </c>
      <c r="G6102" s="11" t="s">
        <v>74</v>
      </c>
      <c r="H6102" s="11"/>
      <c r="I6102" s="13" t="s">
        <v>4870</v>
      </c>
      <c r="J6102" s="11" t="s">
        <v>24</v>
      </c>
      <c r="K6102" s="11" t="s">
        <v>25</v>
      </c>
      <c r="L6102" s="11" t="s">
        <v>39</v>
      </c>
      <c r="M6102" s="11" t="s">
        <v>149</v>
      </c>
      <c r="N6102" s="11" t="s">
        <v>4871</v>
      </c>
      <c r="O6102" s="11" t="s">
        <v>29</v>
      </c>
      <c r="P6102" s="11"/>
      <c r="Q6102" s="16" t="s">
        <v>26802</v>
      </c>
      <c r="R6102" s="11" t="s">
        <v>148</v>
      </c>
      <c r="S6102" s="11" t="s">
        <v>26803</v>
      </c>
      <c r="T6102" s="11" t="s">
        <v>4978</v>
      </c>
    </row>
    <row x14ac:dyDescent="0.25" r="6103" customHeight="1" ht="19.5">
      <c r="A6103" s="10">
        <v>45213</v>
      </c>
      <c r="B6103" s="11" t="s">
        <v>26804</v>
      </c>
      <c r="C6103" s="11" t="s">
        <v>4867</v>
      </c>
      <c r="D6103" s="11"/>
      <c r="E6103" s="13" t="s">
        <v>26805</v>
      </c>
      <c r="F6103" s="11" t="s">
        <v>26806</v>
      </c>
      <c r="G6103" s="11" t="s">
        <v>74</v>
      </c>
      <c r="H6103" s="11" t="s">
        <v>121</v>
      </c>
      <c r="I6103" s="13" t="s">
        <v>4870</v>
      </c>
      <c r="J6103" s="11" t="s">
        <v>24</v>
      </c>
      <c r="K6103" s="11" t="s">
        <v>25</v>
      </c>
      <c r="L6103" s="11" t="s">
        <v>39</v>
      </c>
      <c r="M6103" s="11" t="s">
        <v>149</v>
      </c>
      <c r="N6103" s="11" t="s">
        <v>4871</v>
      </c>
      <c r="O6103" s="11" t="s">
        <v>29</v>
      </c>
      <c r="P6103" s="11"/>
      <c r="Q6103" s="16" t="s">
        <v>26522</v>
      </c>
      <c r="R6103" s="11" t="s">
        <v>148</v>
      </c>
      <c r="S6103" s="11" t="s">
        <v>26807</v>
      </c>
      <c r="T6103" s="11" t="s">
        <v>5339</v>
      </c>
    </row>
    <row x14ac:dyDescent="0.25" r="6104" customHeight="1" ht="19.5">
      <c r="A6104" s="10">
        <v>45213</v>
      </c>
      <c r="B6104" s="11" t="s">
        <v>26808</v>
      </c>
      <c r="C6104" s="11" t="s">
        <v>4867</v>
      </c>
      <c r="D6104" s="11"/>
      <c r="E6104" s="13" t="s">
        <v>26809</v>
      </c>
      <c r="F6104" s="11" t="s">
        <v>26810</v>
      </c>
      <c r="G6104" s="11" t="s">
        <v>74</v>
      </c>
      <c r="H6104" s="11" t="s">
        <v>86</v>
      </c>
      <c r="I6104" s="13" t="s">
        <v>4870</v>
      </c>
      <c r="J6104" s="11" t="s">
        <v>24</v>
      </c>
      <c r="K6104" s="11" t="s">
        <v>25</v>
      </c>
      <c r="L6104" s="11" t="s">
        <v>39</v>
      </c>
      <c r="M6104" s="11" t="s">
        <v>149</v>
      </c>
      <c r="N6104" s="11" t="s">
        <v>4871</v>
      </c>
      <c r="O6104" s="11" t="s">
        <v>29</v>
      </c>
      <c r="P6104" s="11"/>
      <c r="Q6104" s="16" t="s">
        <v>26811</v>
      </c>
      <c r="R6104" s="11" t="s">
        <v>148</v>
      </c>
      <c r="S6104" s="11" t="s">
        <v>26812</v>
      </c>
      <c r="T6104" s="11" t="s">
        <v>4893</v>
      </c>
    </row>
    <row x14ac:dyDescent="0.25" r="6105" customHeight="1" ht="19.5">
      <c r="A6105" s="10">
        <v>45213</v>
      </c>
      <c r="B6105" s="11" t="s">
        <v>26813</v>
      </c>
      <c r="C6105" s="11" t="s">
        <v>4923</v>
      </c>
      <c r="D6105" s="11"/>
      <c r="E6105" s="13" t="s">
        <v>26814</v>
      </c>
      <c r="F6105" s="11" t="s">
        <v>26815</v>
      </c>
      <c r="G6105" s="11" t="s">
        <v>74</v>
      </c>
      <c r="H6105" s="11" t="s">
        <v>86</v>
      </c>
      <c r="I6105" s="13" t="s">
        <v>148</v>
      </c>
      <c r="J6105" s="11" t="s">
        <v>24</v>
      </c>
      <c r="K6105" s="11" t="s">
        <v>25</v>
      </c>
      <c r="L6105" s="11" t="s">
        <v>39</v>
      </c>
      <c r="M6105" s="11" t="s">
        <v>149</v>
      </c>
      <c r="N6105" s="11" t="s">
        <v>4871</v>
      </c>
      <c r="O6105" s="11" t="s">
        <v>29</v>
      </c>
      <c r="P6105" s="11"/>
      <c r="Q6105" s="16" t="s">
        <v>26816</v>
      </c>
      <c r="R6105" s="11" t="s">
        <v>148</v>
      </c>
      <c r="S6105" s="11" t="s">
        <v>26817</v>
      </c>
      <c r="T6105" s="11" t="s">
        <v>4955</v>
      </c>
    </row>
    <row x14ac:dyDescent="0.25" r="6106" customHeight="1" ht="19.5">
      <c r="A6106" s="10">
        <v>45213</v>
      </c>
      <c r="B6106" s="11" t="s">
        <v>26818</v>
      </c>
      <c r="C6106" s="11" t="s">
        <v>4882</v>
      </c>
      <c r="D6106" s="11"/>
      <c r="E6106" s="13" t="s">
        <v>26819</v>
      </c>
      <c r="F6106" s="11" t="s">
        <v>26820</v>
      </c>
      <c r="G6106" s="11" t="s">
        <v>74</v>
      </c>
      <c r="H6106" s="11" t="s">
        <v>86</v>
      </c>
      <c r="I6106" s="13" t="s">
        <v>154</v>
      </c>
      <c r="J6106" s="11" t="s">
        <v>24</v>
      </c>
      <c r="K6106" s="11" t="s">
        <v>25</v>
      </c>
      <c r="L6106" s="11" t="s">
        <v>39</v>
      </c>
      <c r="M6106" s="11" t="s">
        <v>149</v>
      </c>
      <c r="N6106" s="11" t="s">
        <v>4871</v>
      </c>
      <c r="O6106" s="11" t="s">
        <v>29</v>
      </c>
      <c r="P6106" s="11"/>
      <c r="Q6106" s="16" t="s">
        <v>26821</v>
      </c>
      <c r="R6106" s="11" t="s">
        <v>148</v>
      </c>
      <c r="S6106" s="11" t="s">
        <v>26822</v>
      </c>
      <c r="T6106" s="11" t="s">
        <v>4978</v>
      </c>
    </row>
    <row x14ac:dyDescent="0.25" r="6107" customHeight="1" ht="19.5">
      <c r="A6107" s="10">
        <v>45213</v>
      </c>
      <c r="B6107" s="11" t="s">
        <v>26823</v>
      </c>
      <c r="C6107" s="11" t="s">
        <v>4867</v>
      </c>
      <c r="D6107" s="11"/>
      <c r="E6107" s="13" t="s">
        <v>26824</v>
      </c>
      <c r="F6107" s="11" t="s">
        <v>26825</v>
      </c>
      <c r="G6107" s="11" t="s">
        <v>74</v>
      </c>
      <c r="H6107" s="11" t="s">
        <v>86</v>
      </c>
      <c r="I6107" s="13" t="s">
        <v>4870</v>
      </c>
      <c r="J6107" s="11" t="s">
        <v>24</v>
      </c>
      <c r="K6107" s="11" t="s">
        <v>25</v>
      </c>
      <c r="L6107" s="11" t="s">
        <v>39</v>
      </c>
      <c r="M6107" s="11" t="s">
        <v>149</v>
      </c>
      <c r="N6107" s="11" t="s">
        <v>4871</v>
      </c>
      <c r="O6107" s="11" t="s">
        <v>29</v>
      </c>
      <c r="P6107" s="11"/>
      <c r="Q6107" s="16" t="s">
        <v>26826</v>
      </c>
      <c r="R6107" s="11" t="s">
        <v>148</v>
      </c>
      <c r="S6107" s="11" t="s">
        <v>26827</v>
      </c>
      <c r="T6107" s="11" t="s">
        <v>4978</v>
      </c>
    </row>
    <row x14ac:dyDescent="0.25" r="6108" customHeight="1" ht="19.5">
      <c r="A6108" s="10">
        <v>45213</v>
      </c>
      <c r="B6108" s="11" t="s">
        <v>26828</v>
      </c>
      <c r="C6108" s="11" t="s">
        <v>4867</v>
      </c>
      <c r="D6108" s="11"/>
      <c r="E6108" s="13" t="s">
        <v>26829</v>
      </c>
      <c r="F6108" s="11" t="s">
        <v>26830</v>
      </c>
      <c r="G6108" s="11" t="s">
        <v>74</v>
      </c>
      <c r="H6108" s="11" t="s">
        <v>98</v>
      </c>
      <c r="I6108" s="13" t="s">
        <v>4870</v>
      </c>
      <c r="J6108" s="11" t="s">
        <v>24</v>
      </c>
      <c r="K6108" s="11" t="s">
        <v>25</v>
      </c>
      <c r="L6108" s="11" t="s">
        <v>39</v>
      </c>
      <c r="M6108" s="11" t="s">
        <v>149</v>
      </c>
      <c r="N6108" s="11" t="s">
        <v>4871</v>
      </c>
      <c r="O6108" s="11" t="s">
        <v>29</v>
      </c>
      <c r="P6108" s="11"/>
      <c r="Q6108" s="16" t="s">
        <v>26831</v>
      </c>
      <c r="R6108" s="11" t="s">
        <v>148</v>
      </c>
      <c r="S6108" s="11" t="s">
        <v>26832</v>
      </c>
      <c r="T6108" s="11" t="s">
        <v>4887</v>
      </c>
    </row>
    <row x14ac:dyDescent="0.25" r="6109" customHeight="1" ht="19.5">
      <c r="A6109" s="10">
        <v>45213</v>
      </c>
      <c r="B6109" s="11" t="s">
        <v>26833</v>
      </c>
      <c r="C6109" s="11" t="s">
        <v>4867</v>
      </c>
      <c r="D6109" s="11"/>
      <c r="E6109" s="13" t="s">
        <v>26834</v>
      </c>
      <c r="F6109" s="11" t="s">
        <v>26835</v>
      </c>
      <c r="G6109" s="11" t="s">
        <v>74</v>
      </c>
      <c r="H6109" s="11" t="s">
        <v>86</v>
      </c>
      <c r="I6109" s="13" t="s">
        <v>4870</v>
      </c>
      <c r="J6109" s="11" t="s">
        <v>24</v>
      </c>
      <c r="K6109" s="11" t="s">
        <v>25</v>
      </c>
      <c r="L6109" s="11" t="s">
        <v>39</v>
      </c>
      <c r="M6109" s="11" t="s">
        <v>149</v>
      </c>
      <c r="N6109" s="11" t="s">
        <v>4871</v>
      </c>
      <c r="O6109" s="11" t="s">
        <v>29</v>
      </c>
      <c r="P6109" s="11"/>
      <c r="Q6109" s="16" t="s">
        <v>26836</v>
      </c>
      <c r="R6109" s="11" t="s">
        <v>148</v>
      </c>
      <c r="S6109" s="11" t="s">
        <v>26837</v>
      </c>
      <c r="T6109" s="11" t="s">
        <v>4978</v>
      </c>
    </row>
    <row x14ac:dyDescent="0.25" r="6110" customHeight="1" ht="19.5">
      <c r="A6110" s="10">
        <v>45213</v>
      </c>
      <c r="B6110" s="11" t="s">
        <v>26838</v>
      </c>
      <c r="C6110" s="11" t="s">
        <v>4867</v>
      </c>
      <c r="D6110" s="11"/>
      <c r="E6110" s="13" t="s">
        <v>26839</v>
      </c>
      <c r="F6110" s="11" t="s">
        <v>26840</v>
      </c>
      <c r="G6110" s="11" t="s">
        <v>74</v>
      </c>
      <c r="H6110" s="11" t="s">
        <v>98</v>
      </c>
      <c r="I6110" s="13" t="s">
        <v>4870</v>
      </c>
      <c r="J6110" s="11" t="s">
        <v>24</v>
      </c>
      <c r="K6110" s="11" t="s">
        <v>25</v>
      </c>
      <c r="L6110" s="11" t="s">
        <v>39</v>
      </c>
      <c r="M6110" s="11" t="s">
        <v>149</v>
      </c>
      <c r="N6110" s="11" t="s">
        <v>4871</v>
      </c>
      <c r="O6110" s="11" t="s">
        <v>29</v>
      </c>
      <c r="P6110" s="11"/>
      <c r="Q6110" s="16" t="s">
        <v>26841</v>
      </c>
      <c r="R6110" s="11" t="s">
        <v>148</v>
      </c>
      <c r="S6110" s="11" t="s">
        <v>26842</v>
      </c>
      <c r="T6110" s="11" t="s">
        <v>4961</v>
      </c>
    </row>
    <row x14ac:dyDescent="0.25" r="6111" customHeight="1" ht="19.5">
      <c r="A6111" s="10">
        <v>45213</v>
      </c>
      <c r="B6111" s="11" t="s">
        <v>26843</v>
      </c>
      <c r="C6111" s="11" t="s">
        <v>4867</v>
      </c>
      <c r="D6111" s="11"/>
      <c r="E6111" s="13" t="s">
        <v>26844</v>
      </c>
      <c r="F6111" s="11" t="s">
        <v>15021</v>
      </c>
      <c r="G6111" s="11" t="s">
        <v>74</v>
      </c>
      <c r="H6111" s="11"/>
      <c r="I6111" s="13" t="s">
        <v>4870</v>
      </c>
      <c r="J6111" s="11" t="s">
        <v>24</v>
      </c>
      <c r="K6111" s="11" t="s">
        <v>25</v>
      </c>
      <c r="L6111" s="11" t="s">
        <v>39</v>
      </c>
      <c r="M6111" s="11" t="s">
        <v>149</v>
      </c>
      <c r="N6111" s="11" t="s">
        <v>4871</v>
      </c>
      <c r="O6111" s="11" t="s">
        <v>29</v>
      </c>
      <c r="P6111" s="11"/>
      <c r="Q6111" s="16" t="s">
        <v>26845</v>
      </c>
      <c r="R6111" s="11" t="s">
        <v>148</v>
      </c>
      <c r="S6111" s="11" t="s">
        <v>26846</v>
      </c>
      <c r="T6111" s="11" t="s">
        <v>4874</v>
      </c>
    </row>
    <row x14ac:dyDescent="0.25" r="6112" customHeight="1" ht="19.5">
      <c r="A6112" s="10">
        <v>45213</v>
      </c>
      <c r="B6112" s="11" t="s">
        <v>26847</v>
      </c>
      <c r="C6112" s="11" t="s">
        <v>4882</v>
      </c>
      <c r="D6112" s="11"/>
      <c r="E6112" s="13" t="s">
        <v>26848</v>
      </c>
      <c r="F6112" s="11" t="s">
        <v>26849</v>
      </c>
      <c r="G6112" s="11" t="s">
        <v>74</v>
      </c>
      <c r="H6112" s="11"/>
      <c r="I6112" s="13" t="s">
        <v>211</v>
      </c>
      <c r="J6112" s="11" t="s">
        <v>24</v>
      </c>
      <c r="K6112" s="11" t="s">
        <v>25</v>
      </c>
      <c r="L6112" s="11" t="s">
        <v>39</v>
      </c>
      <c r="M6112" s="11" t="s">
        <v>149</v>
      </c>
      <c r="N6112" s="11" t="s">
        <v>4871</v>
      </c>
      <c r="O6112" s="11" t="s">
        <v>29</v>
      </c>
      <c r="P6112" s="11"/>
      <c r="Q6112" s="16" t="s">
        <v>26850</v>
      </c>
      <c r="R6112" s="11" t="s">
        <v>148</v>
      </c>
      <c r="S6112" s="11" t="s">
        <v>26851</v>
      </c>
      <c r="T6112" s="11" t="s">
        <v>4893</v>
      </c>
    </row>
    <row x14ac:dyDescent="0.25" r="6113" customHeight="1" ht="19.5">
      <c r="A6113" s="10">
        <v>45213</v>
      </c>
      <c r="B6113" s="11" t="s">
        <v>26852</v>
      </c>
      <c r="C6113" s="11" t="s">
        <v>4867</v>
      </c>
      <c r="D6113" s="11"/>
      <c r="E6113" s="13" t="s">
        <v>26853</v>
      </c>
      <c r="F6113" s="11" t="s">
        <v>26854</v>
      </c>
      <c r="G6113" s="11" t="s">
        <v>74</v>
      </c>
      <c r="H6113" s="11" t="s">
        <v>86</v>
      </c>
      <c r="I6113" s="13" t="s">
        <v>4870</v>
      </c>
      <c r="J6113" s="11" t="s">
        <v>24</v>
      </c>
      <c r="K6113" s="11" t="s">
        <v>25</v>
      </c>
      <c r="L6113" s="11" t="s">
        <v>39</v>
      </c>
      <c r="M6113" s="11" t="s">
        <v>149</v>
      </c>
      <c r="N6113" s="11" t="s">
        <v>4871</v>
      </c>
      <c r="O6113" s="11" t="s">
        <v>29</v>
      </c>
      <c r="P6113" s="11"/>
      <c r="Q6113" s="16" t="s">
        <v>26855</v>
      </c>
      <c r="R6113" s="11" t="s">
        <v>148</v>
      </c>
      <c r="S6113" s="11" t="s">
        <v>24655</v>
      </c>
      <c r="T6113" s="11" t="s">
        <v>4887</v>
      </c>
    </row>
    <row x14ac:dyDescent="0.25" r="6114" customHeight="1" ht="19.5">
      <c r="A6114" s="10">
        <v>45213</v>
      </c>
      <c r="B6114" s="11" t="s">
        <v>26856</v>
      </c>
      <c r="C6114" s="11" t="s">
        <v>5086</v>
      </c>
      <c r="D6114" s="11"/>
      <c r="E6114" s="13" t="s">
        <v>26857</v>
      </c>
      <c r="F6114" s="11" t="s">
        <v>7759</v>
      </c>
      <c r="G6114" s="11" t="s">
        <v>74</v>
      </c>
      <c r="H6114" s="11" t="s">
        <v>86</v>
      </c>
      <c r="I6114" s="13" t="s">
        <v>148</v>
      </c>
      <c r="J6114" s="11" t="s">
        <v>24</v>
      </c>
      <c r="K6114" s="11" t="s">
        <v>25</v>
      </c>
      <c r="L6114" s="11" t="s">
        <v>39</v>
      </c>
      <c r="M6114" s="11" t="s">
        <v>149</v>
      </c>
      <c r="N6114" s="11" t="s">
        <v>4871</v>
      </c>
      <c r="O6114" s="11" t="s">
        <v>29</v>
      </c>
      <c r="P6114" s="11"/>
      <c r="Q6114" s="16" t="s">
        <v>26858</v>
      </c>
      <c r="R6114" s="11" t="s">
        <v>148</v>
      </c>
      <c r="S6114" s="11" t="s">
        <v>26859</v>
      </c>
      <c r="T6114" s="11" t="s">
        <v>6808</v>
      </c>
    </row>
    <row x14ac:dyDescent="0.25" r="6115" customHeight="1" ht="19.5">
      <c r="A6115" s="10">
        <v>45213</v>
      </c>
      <c r="B6115" s="11" t="s">
        <v>26860</v>
      </c>
      <c r="C6115" s="11" t="s">
        <v>4882</v>
      </c>
      <c r="D6115" s="11"/>
      <c r="E6115" s="13" t="s">
        <v>26861</v>
      </c>
      <c r="F6115" s="11" t="s">
        <v>26862</v>
      </c>
      <c r="G6115" s="11" t="s">
        <v>74</v>
      </c>
      <c r="H6115" s="11"/>
      <c r="I6115" s="13" t="s">
        <v>148</v>
      </c>
      <c r="J6115" s="11" t="s">
        <v>24</v>
      </c>
      <c r="K6115" s="11" t="s">
        <v>25</v>
      </c>
      <c r="L6115" s="11" t="s">
        <v>39</v>
      </c>
      <c r="M6115" s="11" t="s">
        <v>149</v>
      </c>
      <c r="N6115" s="11" t="s">
        <v>4871</v>
      </c>
      <c r="O6115" s="11" t="s">
        <v>29</v>
      </c>
      <c r="P6115" s="11"/>
      <c r="Q6115" s="16" t="s">
        <v>26863</v>
      </c>
      <c r="R6115" s="11" t="s">
        <v>148</v>
      </c>
      <c r="S6115" s="11" t="s">
        <v>26864</v>
      </c>
      <c r="T6115" s="11" t="s">
        <v>5312</v>
      </c>
    </row>
    <row x14ac:dyDescent="0.25" r="6116" customHeight="1" ht="19.5">
      <c r="A6116" s="10">
        <v>45213</v>
      </c>
      <c r="B6116" s="11" t="s">
        <v>26865</v>
      </c>
      <c r="C6116" s="11" t="s">
        <v>4867</v>
      </c>
      <c r="D6116" s="11"/>
      <c r="E6116" s="13" t="s">
        <v>26866</v>
      </c>
      <c r="F6116" s="11" t="s">
        <v>26867</v>
      </c>
      <c r="G6116" s="11" t="s">
        <v>74</v>
      </c>
      <c r="H6116" s="11" t="s">
        <v>86</v>
      </c>
      <c r="I6116" s="13" t="s">
        <v>4870</v>
      </c>
      <c r="J6116" s="11" t="s">
        <v>24</v>
      </c>
      <c r="K6116" s="11" t="s">
        <v>25</v>
      </c>
      <c r="L6116" s="11" t="s">
        <v>39</v>
      </c>
      <c r="M6116" s="11" t="s">
        <v>149</v>
      </c>
      <c r="N6116" s="11" t="s">
        <v>4871</v>
      </c>
      <c r="O6116" s="11" t="s">
        <v>29</v>
      </c>
      <c r="P6116" s="11"/>
      <c r="Q6116" s="16" t="s">
        <v>26868</v>
      </c>
      <c r="R6116" s="11" t="s">
        <v>148</v>
      </c>
      <c r="S6116" s="11" t="s">
        <v>26869</v>
      </c>
      <c r="T6116" s="11" t="s">
        <v>4893</v>
      </c>
    </row>
    <row x14ac:dyDescent="0.25" r="6117" customHeight="1" ht="19.5">
      <c r="A6117" s="10">
        <v>45213</v>
      </c>
      <c r="B6117" s="11" t="s">
        <v>26870</v>
      </c>
      <c r="C6117" s="11" t="s">
        <v>691</v>
      </c>
      <c r="D6117" s="11"/>
      <c r="E6117" s="13">
        <v>13177090085</v>
      </c>
      <c r="F6117" s="11" t="s">
        <v>6777</v>
      </c>
      <c r="G6117" s="11" t="s">
        <v>56</v>
      </c>
      <c r="H6117" s="11"/>
      <c r="I6117" s="13">
        <v>10015</v>
      </c>
      <c r="J6117" s="11" t="s">
        <v>24</v>
      </c>
      <c r="K6117" s="11" t="s">
        <v>172</v>
      </c>
      <c r="L6117" s="11" t="s">
        <v>26</v>
      </c>
      <c r="M6117" s="11" t="s">
        <v>27</v>
      </c>
      <c r="N6117" s="11" t="s">
        <v>28</v>
      </c>
      <c r="O6117" s="11" t="s">
        <v>29</v>
      </c>
      <c r="P6117" s="11"/>
      <c r="Q6117" s="16" t="s">
        <v>26871</v>
      </c>
      <c r="R6117" s="11" t="s">
        <v>31</v>
      </c>
      <c r="S6117" s="11" t="s">
        <v>26872</v>
      </c>
      <c r="T6117" s="11" t="s">
        <v>26873</v>
      </c>
    </row>
    <row x14ac:dyDescent="0.25" r="6118" customHeight="1" ht="19.5">
      <c r="A6118" s="10">
        <v>45213</v>
      </c>
      <c r="B6118" s="11" t="s">
        <v>26874</v>
      </c>
      <c r="C6118" s="11" t="s">
        <v>4882</v>
      </c>
      <c r="D6118" s="11"/>
      <c r="E6118" s="13" t="s">
        <v>26875</v>
      </c>
      <c r="F6118" s="11" t="s">
        <v>26876</v>
      </c>
      <c r="G6118" s="11" t="s">
        <v>74</v>
      </c>
      <c r="H6118" s="11"/>
      <c r="I6118" s="13" t="s">
        <v>148</v>
      </c>
      <c r="J6118" s="11" t="s">
        <v>24</v>
      </c>
      <c r="K6118" s="11" t="s">
        <v>25</v>
      </c>
      <c r="L6118" s="11" t="s">
        <v>39</v>
      </c>
      <c r="M6118" s="11" t="s">
        <v>149</v>
      </c>
      <c r="N6118" s="11" t="s">
        <v>4871</v>
      </c>
      <c r="O6118" s="11" t="s">
        <v>29</v>
      </c>
      <c r="P6118" s="11"/>
      <c r="Q6118" s="16" t="s">
        <v>26877</v>
      </c>
      <c r="R6118" s="11" t="s">
        <v>148</v>
      </c>
      <c r="S6118" s="11" t="s">
        <v>26878</v>
      </c>
      <c r="T6118" s="11" t="s">
        <v>4893</v>
      </c>
    </row>
    <row x14ac:dyDescent="0.25" r="6119" customHeight="1" ht="19.5">
      <c r="A6119" s="10">
        <v>45213</v>
      </c>
      <c r="B6119" s="11" t="s">
        <v>26879</v>
      </c>
      <c r="C6119" s="11" t="s">
        <v>4867</v>
      </c>
      <c r="D6119" s="11"/>
      <c r="E6119" s="13" t="s">
        <v>26880</v>
      </c>
      <c r="F6119" s="11" t="s">
        <v>25816</v>
      </c>
      <c r="G6119" s="11" t="s">
        <v>74</v>
      </c>
      <c r="H6119" s="11" t="s">
        <v>13780</v>
      </c>
      <c r="I6119" s="13" t="s">
        <v>4870</v>
      </c>
      <c r="J6119" s="11" t="s">
        <v>24</v>
      </c>
      <c r="K6119" s="11" t="s">
        <v>25</v>
      </c>
      <c r="L6119" s="11" t="s">
        <v>39</v>
      </c>
      <c r="M6119" s="11" t="s">
        <v>149</v>
      </c>
      <c r="N6119" s="11" t="s">
        <v>4871</v>
      </c>
      <c r="O6119" s="11" t="s">
        <v>29</v>
      </c>
      <c r="P6119" s="11"/>
      <c r="Q6119" s="16" t="s">
        <v>26881</v>
      </c>
      <c r="R6119" s="11" t="s">
        <v>148</v>
      </c>
      <c r="S6119" s="11" t="s">
        <v>26882</v>
      </c>
      <c r="T6119" s="11" t="s">
        <v>4978</v>
      </c>
    </row>
    <row x14ac:dyDescent="0.25" r="6120" customHeight="1" ht="19.5">
      <c r="A6120" s="10">
        <v>45213</v>
      </c>
      <c r="B6120" s="11" t="s">
        <v>26883</v>
      </c>
      <c r="C6120" s="11" t="s">
        <v>4867</v>
      </c>
      <c r="D6120" s="11"/>
      <c r="E6120" s="13" t="s">
        <v>26884</v>
      </c>
      <c r="F6120" s="11" t="s">
        <v>26885</v>
      </c>
      <c r="G6120" s="11" t="s">
        <v>74</v>
      </c>
      <c r="H6120" s="11" t="s">
        <v>121</v>
      </c>
      <c r="I6120" s="13" t="s">
        <v>4870</v>
      </c>
      <c r="J6120" s="11" t="s">
        <v>24</v>
      </c>
      <c r="K6120" s="11" t="s">
        <v>25</v>
      </c>
      <c r="L6120" s="11" t="s">
        <v>39</v>
      </c>
      <c r="M6120" s="11" t="s">
        <v>149</v>
      </c>
      <c r="N6120" s="11" t="s">
        <v>4871</v>
      </c>
      <c r="O6120" s="11" t="s">
        <v>29</v>
      </c>
      <c r="P6120" s="11"/>
      <c r="Q6120" s="16" t="s">
        <v>26886</v>
      </c>
      <c r="R6120" s="11" t="s">
        <v>148</v>
      </c>
      <c r="S6120" s="11" t="s">
        <v>26887</v>
      </c>
      <c r="T6120" s="11" t="s">
        <v>4893</v>
      </c>
    </row>
    <row x14ac:dyDescent="0.25" r="6121" customHeight="1" ht="19.5">
      <c r="A6121" s="10">
        <v>45213</v>
      </c>
      <c r="B6121" s="11" t="s">
        <v>26888</v>
      </c>
      <c r="C6121" s="11" t="s">
        <v>4867</v>
      </c>
      <c r="D6121" s="11"/>
      <c r="E6121" s="13" t="s">
        <v>26889</v>
      </c>
      <c r="F6121" s="11" t="s">
        <v>26890</v>
      </c>
      <c r="G6121" s="11" t="s">
        <v>74</v>
      </c>
      <c r="H6121" s="11"/>
      <c r="I6121" s="13" t="s">
        <v>4870</v>
      </c>
      <c r="J6121" s="11" t="s">
        <v>24</v>
      </c>
      <c r="K6121" s="11" t="s">
        <v>25</v>
      </c>
      <c r="L6121" s="11" t="s">
        <v>39</v>
      </c>
      <c r="M6121" s="11" t="s">
        <v>149</v>
      </c>
      <c r="N6121" s="11" t="s">
        <v>4871</v>
      </c>
      <c r="O6121" s="11" t="s">
        <v>29</v>
      </c>
      <c r="P6121" s="11"/>
      <c r="Q6121" s="16" t="s">
        <v>26891</v>
      </c>
      <c r="R6121" s="11" t="s">
        <v>148</v>
      </c>
      <c r="S6121" s="11" t="s">
        <v>26892</v>
      </c>
      <c r="T6121" s="11" t="s">
        <v>4893</v>
      </c>
    </row>
    <row x14ac:dyDescent="0.25" r="6122" customHeight="1" ht="19.5">
      <c r="A6122" s="10">
        <v>45213</v>
      </c>
      <c r="B6122" s="11" t="s">
        <v>26893</v>
      </c>
      <c r="C6122" s="11" t="s">
        <v>4923</v>
      </c>
      <c r="D6122" s="11"/>
      <c r="E6122" s="13" t="s">
        <v>26894</v>
      </c>
      <c r="F6122" s="11" t="s">
        <v>26895</v>
      </c>
      <c r="G6122" s="11" t="s">
        <v>74</v>
      </c>
      <c r="H6122" s="11" t="s">
        <v>98</v>
      </c>
      <c r="I6122" s="13" t="s">
        <v>148</v>
      </c>
      <c r="J6122" s="11" t="s">
        <v>24</v>
      </c>
      <c r="K6122" s="11" t="s">
        <v>25</v>
      </c>
      <c r="L6122" s="11" t="s">
        <v>39</v>
      </c>
      <c r="M6122" s="11" t="s">
        <v>149</v>
      </c>
      <c r="N6122" s="11" t="s">
        <v>4871</v>
      </c>
      <c r="O6122" s="11" t="s">
        <v>29</v>
      </c>
      <c r="P6122" s="11"/>
      <c r="Q6122" s="16" t="s">
        <v>26896</v>
      </c>
      <c r="R6122" s="11" t="s">
        <v>148</v>
      </c>
      <c r="S6122" s="11" t="s">
        <v>26897</v>
      </c>
      <c r="T6122" s="11" t="s">
        <v>4961</v>
      </c>
    </row>
    <row x14ac:dyDescent="0.25" r="6123" customHeight="1" ht="19.5">
      <c r="A6123" s="10">
        <v>45213</v>
      </c>
      <c r="B6123" s="11" t="s">
        <v>26898</v>
      </c>
      <c r="C6123" s="11" t="s">
        <v>4882</v>
      </c>
      <c r="D6123" s="11"/>
      <c r="E6123" s="13" t="s">
        <v>26899</v>
      </c>
      <c r="F6123" s="11" t="s">
        <v>26900</v>
      </c>
      <c r="G6123" s="11" t="s">
        <v>74</v>
      </c>
      <c r="H6123" s="11"/>
      <c r="I6123" s="13" t="s">
        <v>99</v>
      </c>
      <c r="J6123" s="11" t="s">
        <v>24</v>
      </c>
      <c r="K6123" s="11" t="s">
        <v>25</v>
      </c>
      <c r="L6123" s="11" t="s">
        <v>39</v>
      </c>
      <c r="M6123" s="11" t="s">
        <v>149</v>
      </c>
      <c r="N6123" s="11" t="s">
        <v>4871</v>
      </c>
      <c r="O6123" s="11" t="s">
        <v>29</v>
      </c>
      <c r="P6123" s="11"/>
      <c r="Q6123" s="16" t="s">
        <v>26901</v>
      </c>
      <c r="R6123" s="11" t="s">
        <v>148</v>
      </c>
      <c r="S6123" s="11" t="s">
        <v>26902</v>
      </c>
      <c r="T6123" s="11" t="s">
        <v>4893</v>
      </c>
    </row>
    <row x14ac:dyDescent="0.25" r="6124" customHeight="1" ht="19.5">
      <c r="A6124" s="10">
        <v>45213</v>
      </c>
      <c r="B6124" s="11" t="s">
        <v>26903</v>
      </c>
      <c r="C6124" s="11" t="s">
        <v>5189</v>
      </c>
      <c r="D6124" s="11"/>
      <c r="E6124" s="13" t="s">
        <v>26904</v>
      </c>
      <c r="F6124" s="11" t="s">
        <v>26905</v>
      </c>
      <c r="G6124" s="11" t="s">
        <v>74</v>
      </c>
      <c r="H6124" s="11"/>
      <c r="I6124" s="13" t="s">
        <v>4975</v>
      </c>
      <c r="J6124" s="11" t="s">
        <v>24</v>
      </c>
      <c r="K6124" s="11" t="s">
        <v>25</v>
      </c>
      <c r="L6124" s="11" t="s">
        <v>39</v>
      </c>
      <c r="M6124" s="11" t="s">
        <v>149</v>
      </c>
      <c r="N6124" s="11" t="s">
        <v>4871</v>
      </c>
      <c r="O6124" s="11" t="s">
        <v>29</v>
      </c>
      <c r="P6124" s="11"/>
      <c r="Q6124" s="16" t="s">
        <v>26906</v>
      </c>
      <c r="R6124" s="11" t="s">
        <v>148</v>
      </c>
      <c r="S6124" s="11" t="s">
        <v>26907</v>
      </c>
      <c r="T6124" s="11" t="s">
        <v>5339</v>
      </c>
    </row>
    <row x14ac:dyDescent="0.25" r="6125" customHeight="1" ht="19.5">
      <c r="A6125" s="10">
        <v>45213</v>
      </c>
      <c r="B6125" s="11" t="s">
        <v>26908</v>
      </c>
      <c r="C6125" s="11" t="s">
        <v>5823</v>
      </c>
      <c r="D6125" s="11"/>
      <c r="E6125" s="13">
        <v>15587920768</v>
      </c>
      <c r="F6125" s="11" t="s">
        <v>26909</v>
      </c>
      <c r="G6125" s="11" t="s">
        <v>48</v>
      </c>
      <c r="H6125" s="11"/>
      <c r="I6125" s="13">
        <v>10015</v>
      </c>
      <c r="J6125" s="11" t="s">
        <v>24</v>
      </c>
      <c r="K6125" s="11" t="s">
        <v>69</v>
      </c>
      <c r="L6125" s="11" t="s">
        <v>26</v>
      </c>
      <c r="M6125" s="11" t="s">
        <v>149</v>
      </c>
      <c r="N6125" s="11" t="s">
        <v>28</v>
      </c>
      <c r="O6125" s="11" t="s">
        <v>29</v>
      </c>
      <c r="P6125" s="11"/>
      <c r="Q6125" s="16" t="s">
        <v>26910</v>
      </c>
      <c r="R6125" s="11" t="s">
        <v>31</v>
      </c>
      <c r="S6125" s="11" t="s">
        <v>26911</v>
      </c>
      <c r="T6125" s="11" t="s">
        <v>26912</v>
      </c>
    </row>
    <row x14ac:dyDescent="0.25" r="6126" customHeight="1" ht="19.5">
      <c r="A6126" s="10">
        <v>45213</v>
      </c>
      <c r="B6126" s="11" t="s">
        <v>26913</v>
      </c>
      <c r="C6126" s="11" t="s">
        <v>4867</v>
      </c>
      <c r="D6126" s="11"/>
      <c r="E6126" s="13" t="s">
        <v>26914</v>
      </c>
      <c r="F6126" s="11" t="s">
        <v>26915</v>
      </c>
      <c r="G6126" s="11" t="s">
        <v>74</v>
      </c>
      <c r="H6126" s="11"/>
      <c r="I6126" s="13" t="s">
        <v>4870</v>
      </c>
      <c r="J6126" s="11" t="s">
        <v>24</v>
      </c>
      <c r="K6126" s="11" t="s">
        <v>25</v>
      </c>
      <c r="L6126" s="11" t="s">
        <v>39</v>
      </c>
      <c r="M6126" s="11" t="s">
        <v>149</v>
      </c>
      <c r="N6126" s="11" t="s">
        <v>4871</v>
      </c>
      <c r="O6126" s="11" t="s">
        <v>29</v>
      </c>
      <c r="P6126" s="11"/>
      <c r="Q6126" s="16" t="s">
        <v>26916</v>
      </c>
      <c r="R6126" s="11" t="s">
        <v>148</v>
      </c>
      <c r="S6126" s="11" t="s">
        <v>26917</v>
      </c>
      <c r="T6126" s="11" t="s">
        <v>4893</v>
      </c>
    </row>
    <row x14ac:dyDescent="0.25" r="6127" customHeight="1" ht="19.5">
      <c r="A6127" s="10">
        <v>45213</v>
      </c>
      <c r="B6127" s="11" t="s">
        <v>26918</v>
      </c>
      <c r="C6127" s="11" t="s">
        <v>4882</v>
      </c>
      <c r="D6127" s="11"/>
      <c r="E6127" s="13" t="s">
        <v>26919</v>
      </c>
      <c r="F6127" s="11" t="s">
        <v>26920</v>
      </c>
      <c r="G6127" s="11" t="s">
        <v>74</v>
      </c>
      <c r="H6127" s="11" t="s">
        <v>86</v>
      </c>
      <c r="I6127" s="13" t="s">
        <v>148</v>
      </c>
      <c r="J6127" s="11" t="s">
        <v>24</v>
      </c>
      <c r="K6127" s="11" t="s">
        <v>25</v>
      </c>
      <c r="L6127" s="11" t="s">
        <v>39</v>
      </c>
      <c r="M6127" s="11" t="s">
        <v>149</v>
      </c>
      <c r="N6127" s="11" t="s">
        <v>4871</v>
      </c>
      <c r="O6127" s="11" t="s">
        <v>29</v>
      </c>
      <c r="P6127" s="11"/>
      <c r="Q6127" s="16" t="s">
        <v>26921</v>
      </c>
      <c r="R6127" s="11" t="s">
        <v>42</v>
      </c>
      <c r="S6127" s="11" t="s">
        <v>26922</v>
      </c>
      <c r="T6127" s="11" t="s">
        <v>4899</v>
      </c>
    </row>
    <row x14ac:dyDescent="0.25" r="6128" customHeight="1" ht="19.5">
      <c r="A6128" s="10">
        <v>45213</v>
      </c>
      <c r="B6128" s="11" t="s">
        <v>26923</v>
      </c>
      <c r="C6128" s="11" t="s">
        <v>5288</v>
      </c>
      <c r="D6128" s="11"/>
      <c r="E6128" s="13">
        <v>15997689392</v>
      </c>
      <c r="F6128" s="11"/>
      <c r="G6128" s="11"/>
      <c r="H6128" s="11"/>
      <c r="I6128" s="13" t="s">
        <v>381</v>
      </c>
      <c r="J6128" s="11" t="s">
        <v>24</v>
      </c>
      <c r="K6128" s="11" t="s">
        <v>25</v>
      </c>
      <c r="L6128" s="11" t="s">
        <v>39</v>
      </c>
      <c r="M6128" s="11" t="s">
        <v>27</v>
      </c>
      <c r="N6128" s="11" t="s">
        <v>4871</v>
      </c>
      <c r="O6128" s="11" t="s">
        <v>29</v>
      </c>
      <c r="P6128" s="11"/>
      <c r="Q6128" s="16" t="s">
        <v>26924</v>
      </c>
      <c r="R6128" s="11" t="s">
        <v>148</v>
      </c>
      <c r="S6128" s="11" t="s">
        <v>26925</v>
      </c>
      <c r="T6128" s="11" t="s">
        <v>5291</v>
      </c>
    </row>
    <row x14ac:dyDescent="0.25" r="6129" customHeight="1" ht="19.5">
      <c r="A6129" s="10">
        <v>45213</v>
      </c>
      <c r="B6129" s="11" t="s">
        <v>26926</v>
      </c>
      <c r="C6129" s="11" t="s">
        <v>4882</v>
      </c>
      <c r="D6129" s="11"/>
      <c r="E6129" s="13">
        <v>13135807544</v>
      </c>
      <c r="F6129" s="11" t="s">
        <v>26927</v>
      </c>
      <c r="G6129" s="11" t="s">
        <v>74</v>
      </c>
      <c r="H6129" s="11"/>
      <c r="I6129" s="13" t="s">
        <v>221</v>
      </c>
      <c r="J6129" s="11" t="s">
        <v>24</v>
      </c>
      <c r="K6129" s="11" t="s">
        <v>25</v>
      </c>
      <c r="L6129" s="11" t="s">
        <v>39</v>
      </c>
      <c r="M6129" s="11" t="s">
        <v>149</v>
      </c>
      <c r="N6129" s="11" t="s">
        <v>4871</v>
      </c>
      <c r="O6129" s="11" t="s">
        <v>29</v>
      </c>
      <c r="P6129" s="11"/>
      <c r="Q6129" s="16" t="s">
        <v>26928</v>
      </c>
      <c r="R6129" s="11" t="s">
        <v>148</v>
      </c>
      <c r="S6129" s="11" t="s">
        <v>26929</v>
      </c>
      <c r="T6129" s="11" t="s">
        <v>4893</v>
      </c>
    </row>
    <row x14ac:dyDescent="0.25" r="6130" customHeight="1" ht="19.5">
      <c r="A6130" s="10">
        <v>45213</v>
      </c>
      <c r="B6130" s="11" t="s">
        <v>26930</v>
      </c>
      <c r="C6130" s="11" t="s">
        <v>6859</v>
      </c>
      <c r="D6130" s="11"/>
      <c r="E6130" s="13" t="s">
        <v>26931</v>
      </c>
      <c r="F6130" s="11" t="s">
        <v>26932</v>
      </c>
      <c r="G6130" s="11" t="s">
        <v>74</v>
      </c>
      <c r="H6130" s="11"/>
      <c r="I6130" s="13" t="s">
        <v>148</v>
      </c>
      <c r="J6130" s="11" t="s">
        <v>24</v>
      </c>
      <c r="K6130" s="11" t="s">
        <v>25</v>
      </c>
      <c r="L6130" s="11" t="s">
        <v>39</v>
      </c>
      <c r="M6130" s="11" t="s">
        <v>149</v>
      </c>
      <c r="N6130" s="11" t="s">
        <v>4871</v>
      </c>
      <c r="O6130" s="11" t="s">
        <v>29</v>
      </c>
      <c r="P6130" s="11"/>
      <c r="Q6130" s="16" t="s">
        <v>26933</v>
      </c>
      <c r="R6130" s="11" t="s">
        <v>148</v>
      </c>
      <c r="S6130" s="11" t="s">
        <v>26934</v>
      </c>
      <c r="T6130" s="11" t="s">
        <v>26935</v>
      </c>
    </row>
    <row x14ac:dyDescent="0.25" r="6131" customHeight="1" ht="19.5">
      <c r="A6131" s="10">
        <v>45213</v>
      </c>
      <c r="B6131" s="11" t="s">
        <v>26936</v>
      </c>
      <c r="C6131" s="11" t="s">
        <v>5189</v>
      </c>
      <c r="D6131" s="11"/>
      <c r="E6131" s="13" t="s">
        <v>26937</v>
      </c>
      <c r="F6131" s="11" t="s">
        <v>26938</v>
      </c>
      <c r="G6131" s="11" t="s">
        <v>74</v>
      </c>
      <c r="H6131" s="11"/>
      <c r="I6131" s="13" t="s">
        <v>4975</v>
      </c>
      <c r="J6131" s="11" t="s">
        <v>24</v>
      </c>
      <c r="K6131" s="11" t="s">
        <v>25</v>
      </c>
      <c r="L6131" s="11" t="s">
        <v>39</v>
      </c>
      <c r="M6131" s="11" t="s">
        <v>149</v>
      </c>
      <c r="N6131" s="11" t="s">
        <v>4871</v>
      </c>
      <c r="O6131" s="11" t="s">
        <v>29</v>
      </c>
      <c r="P6131" s="11"/>
      <c r="Q6131" s="16" t="s">
        <v>26939</v>
      </c>
      <c r="R6131" s="11" t="s">
        <v>148</v>
      </c>
      <c r="S6131" s="11" t="s">
        <v>26940</v>
      </c>
      <c r="T6131" s="11" t="s">
        <v>4893</v>
      </c>
    </row>
    <row x14ac:dyDescent="0.25" r="6132" customHeight="1" ht="19.5">
      <c r="A6132" s="10">
        <v>45213</v>
      </c>
      <c r="B6132" s="11" t="s">
        <v>26941</v>
      </c>
      <c r="C6132" s="11" t="s">
        <v>4882</v>
      </c>
      <c r="D6132" s="11"/>
      <c r="E6132" s="13" t="s">
        <v>26942</v>
      </c>
      <c r="F6132" s="11" t="s">
        <v>26943</v>
      </c>
      <c r="G6132" s="11" t="s">
        <v>74</v>
      </c>
      <c r="H6132" s="11"/>
      <c r="I6132" s="13" t="s">
        <v>148</v>
      </c>
      <c r="J6132" s="11" t="s">
        <v>24</v>
      </c>
      <c r="K6132" s="11" t="s">
        <v>25</v>
      </c>
      <c r="L6132" s="11" t="s">
        <v>39</v>
      </c>
      <c r="M6132" s="11" t="s">
        <v>149</v>
      </c>
      <c r="N6132" s="11" t="s">
        <v>4871</v>
      </c>
      <c r="O6132" s="11" t="s">
        <v>29</v>
      </c>
      <c r="P6132" s="11"/>
      <c r="Q6132" s="16" t="s">
        <v>26944</v>
      </c>
      <c r="R6132" s="11" t="s">
        <v>148</v>
      </c>
      <c r="S6132" s="11" t="s">
        <v>26945</v>
      </c>
      <c r="T6132" s="11" t="s">
        <v>4893</v>
      </c>
    </row>
    <row x14ac:dyDescent="0.25" r="6133" customHeight="1" ht="19.5">
      <c r="A6133" s="10">
        <v>45213</v>
      </c>
      <c r="B6133" s="11" t="s">
        <v>26946</v>
      </c>
      <c r="C6133" s="11" t="s">
        <v>5363</v>
      </c>
      <c r="D6133" s="11"/>
      <c r="E6133" s="13">
        <v>15671017229</v>
      </c>
      <c r="F6133" s="11" t="s">
        <v>26947</v>
      </c>
      <c r="G6133" s="11" t="s">
        <v>74</v>
      </c>
      <c r="H6133" s="11"/>
      <c r="I6133" s="13" t="s">
        <v>206</v>
      </c>
      <c r="J6133" s="11" t="s">
        <v>24</v>
      </c>
      <c r="K6133" s="11" t="s">
        <v>25</v>
      </c>
      <c r="L6133" s="11" t="s">
        <v>39</v>
      </c>
      <c r="M6133" s="11" t="s">
        <v>40</v>
      </c>
      <c r="N6133" s="11" t="s">
        <v>624</v>
      </c>
      <c r="O6133" s="11" t="s">
        <v>29</v>
      </c>
      <c r="P6133" s="11"/>
      <c r="Q6133" s="16" t="s">
        <v>26948</v>
      </c>
      <c r="R6133" s="11" t="s">
        <v>42</v>
      </c>
      <c r="S6133" s="11" t="s">
        <v>26949</v>
      </c>
      <c r="T6133" s="11"/>
    </row>
    <row x14ac:dyDescent="0.25" r="6134" customHeight="1" ht="19.5">
      <c r="A6134" s="10">
        <v>45213</v>
      </c>
      <c r="B6134" s="11" t="s">
        <v>26950</v>
      </c>
      <c r="C6134" s="11" t="s">
        <v>5363</v>
      </c>
      <c r="D6134" s="11"/>
      <c r="E6134" s="13">
        <v>18674208838</v>
      </c>
      <c r="F6134" s="11" t="s">
        <v>26951</v>
      </c>
      <c r="G6134" s="11" t="s">
        <v>56</v>
      </c>
      <c r="H6134" s="11" t="s">
        <v>98</v>
      </c>
      <c r="I6134" s="13" t="s">
        <v>189</v>
      </c>
      <c r="J6134" s="11" t="s">
        <v>24</v>
      </c>
      <c r="K6134" s="11" t="s">
        <v>69</v>
      </c>
      <c r="L6134" s="11" t="s">
        <v>39</v>
      </c>
      <c r="M6134" s="11" t="s">
        <v>27</v>
      </c>
      <c r="N6134" s="11" t="s">
        <v>624</v>
      </c>
      <c r="O6134" s="11" t="s">
        <v>29</v>
      </c>
      <c r="P6134" s="11"/>
      <c r="Q6134" s="16" t="s">
        <v>26952</v>
      </c>
      <c r="R6134" s="11" t="s">
        <v>42</v>
      </c>
      <c r="S6134" s="11" t="s">
        <v>26953</v>
      </c>
      <c r="T6134" s="11"/>
    </row>
    <row x14ac:dyDescent="0.25" r="6135" customHeight="1" ht="19.5">
      <c r="A6135" s="10">
        <v>45213</v>
      </c>
      <c r="B6135" s="11" t="s">
        <v>26954</v>
      </c>
      <c r="C6135" s="11" t="s">
        <v>5363</v>
      </c>
      <c r="D6135" s="11"/>
      <c r="E6135" s="13">
        <v>15572720330</v>
      </c>
      <c r="F6135" s="11" t="s">
        <v>26955</v>
      </c>
      <c r="G6135" s="11" t="s">
        <v>37</v>
      </c>
      <c r="H6135" s="11"/>
      <c r="I6135" s="13" t="s">
        <v>136</v>
      </c>
      <c r="J6135" s="11" t="s">
        <v>24</v>
      </c>
      <c r="K6135" s="11" t="s">
        <v>25</v>
      </c>
      <c r="L6135" s="11" t="s">
        <v>39</v>
      </c>
      <c r="M6135" s="11" t="s">
        <v>40</v>
      </c>
      <c r="N6135" s="11" t="s">
        <v>624</v>
      </c>
      <c r="O6135" s="11" t="s">
        <v>29</v>
      </c>
      <c r="P6135" s="11"/>
      <c r="Q6135" s="16" t="s">
        <v>26956</v>
      </c>
      <c r="R6135" s="11" t="s">
        <v>42</v>
      </c>
      <c r="S6135" s="11" t="s">
        <v>26957</v>
      </c>
      <c r="T6135" s="11" t="s">
        <v>26958</v>
      </c>
    </row>
    <row x14ac:dyDescent="0.25" r="6136" customHeight="1" ht="19.5">
      <c r="A6136" s="10">
        <v>45213</v>
      </c>
      <c r="B6136" s="11" t="s">
        <v>26959</v>
      </c>
      <c r="C6136" s="11" t="s">
        <v>5363</v>
      </c>
      <c r="D6136" s="11"/>
      <c r="E6136" s="13">
        <v>13040995991</v>
      </c>
      <c r="F6136" s="11" t="s">
        <v>23231</v>
      </c>
      <c r="G6136" s="11" t="s">
        <v>216</v>
      </c>
      <c r="H6136" s="11"/>
      <c r="I6136" s="13" t="s">
        <v>182</v>
      </c>
      <c r="J6136" s="11" t="s">
        <v>24</v>
      </c>
      <c r="K6136" s="11" t="s">
        <v>25</v>
      </c>
      <c r="L6136" s="11" t="s">
        <v>39</v>
      </c>
      <c r="M6136" s="11" t="s">
        <v>40</v>
      </c>
      <c r="N6136" s="11" t="s">
        <v>624</v>
      </c>
      <c r="O6136" s="11" t="s">
        <v>29</v>
      </c>
      <c r="P6136" s="11"/>
      <c r="Q6136" s="16" t="s">
        <v>26960</v>
      </c>
      <c r="R6136" s="11" t="s">
        <v>42</v>
      </c>
      <c r="S6136" s="11" t="s">
        <v>26961</v>
      </c>
      <c r="T6136" s="11" t="s">
        <v>26962</v>
      </c>
    </row>
    <row x14ac:dyDescent="0.25" r="6137" customHeight="1" ht="19.5">
      <c r="A6137" s="10">
        <v>45213</v>
      </c>
      <c r="B6137" s="11" t="s">
        <v>26963</v>
      </c>
      <c r="C6137" s="11" t="s">
        <v>5363</v>
      </c>
      <c r="D6137" s="11"/>
      <c r="E6137" s="13">
        <v>15587953068</v>
      </c>
      <c r="F6137" s="11" t="s">
        <v>23226</v>
      </c>
      <c r="G6137" s="11" t="s">
        <v>74</v>
      </c>
      <c r="H6137" s="11"/>
      <c r="I6137" s="13" t="s">
        <v>182</v>
      </c>
      <c r="J6137" s="11" t="s">
        <v>24</v>
      </c>
      <c r="K6137" s="11" t="s">
        <v>25</v>
      </c>
      <c r="L6137" s="11" t="s">
        <v>39</v>
      </c>
      <c r="M6137" s="11" t="s">
        <v>27</v>
      </c>
      <c r="N6137" s="11" t="s">
        <v>624</v>
      </c>
      <c r="O6137" s="11" t="s">
        <v>29</v>
      </c>
      <c r="P6137" s="11"/>
      <c r="Q6137" s="16" t="s">
        <v>26964</v>
      </c>
      <c r="R6137" s="11" t="s">
        <v>42</v>
      </c>
      <c r="S6137" s="11" t="s">
        <v>26965</v>
      </c>
      <c r="T6137" s="11" t="s">
        <v>26966</v>
      </c>
    </row>
    <row x14ac:dyDescent="0.25" r="6138" customHeight="1" ht="19.5">
      <c r="A6138" s="10">
        <v>45213</v>
      </c>
      <c r="B6138" s="11" t="s">
        <v>26967</v>
      </c>
      <c r="C6138" s="11" t="s">
        <v>5363</v>
      </c>
      <c r="D6138" s="11"/>
      <c r="E6138" s="13">
        <v>13227268956</v>
      </c>
      <c r="F6138" s="11" t="s">
        <v>26968</v>
      </c>
      <c r="G6138" s="11" t="s">
        <v>48</v>
      </c>
      <c r="H6138" s="11" t="s">
        <v>98</v>
      </c>
      <c r="I6138" s="13" t="s">
        <v>182</v>
      </c>
      <c r="J6138" s="11" t="s">
        <v>24</v>
      </c>
      <c r="K6138" s="11" t="s">
        <v>25</v>
      </c>
      <c r="L6138" s="11" t="s">
        <v>39</v>
      </c>
      <c r="M6138" s="11" t="s">
        <v>40</v>
      </c>
      <c r="N6138" s="11" t="s">
        <v>624</v>
      </c>
      <c r="O6138" s="11" t="s">
        <v>29</v>
      </c>
      <c r="P6138" s="11"/>
      <c r="Q6138" s="16" t="s">
        <v>26969</v>
      </c>
      <c r="R6138" s="11" t="s">
        <v>42</v>
      </c>
      <c r="S6138" s="11" t="s">
        <v>26970</v>
      </c>
      <c r="T6138" s="11" t="s">
        <v>26971</v>
      </c>
    </row>
    <row x14ac:dyDescent="0.25" r="6139" customHeight="1" ht="19.5">
      <c r="A6139" s="10">
        <v>45213</v>
      </c>
      <c r="B6139" s="11" t="s">
        <v>26972</v>
      </c>
      <c r="C6139" s="11" t="s">
        <v>5363</v>
      </c>
      <c r="D6139" s="11"/>
      <c r="E6139" s="13">
        <v>18672901918</v>
      </c>
      <c r="F6139" s="11" t="s">
        <v>26973</v>
      </c>
      <c r="G6139" s="11" t="s">
        <v>115</v>
      </c>
      <c r="H6139" s="11"/>
      <c r="I6139" s="13" t="s">
        <v>189</v>
      </c>
      <c r="J6139" s="11" t="s">
        <v>24</v>
      </c>
      <c r="K6139" s="11" t="s">
        <v>25</v>
      </c>
      <c r="L6139" s="11" t="s">
        <v>39</v>
      </c>
      <c r="M6139" s="11" t="s">
        <v>27</v>
      </c>
      <c r="N6139" s="11" t="s">
        <v>624</v>
      </c>
      <c r="O6139" s="11" t="s">
        <v>29</v>
      </c>
      <c r="P6139" s="11"/>
      <c r="Q6139" s="16" t="s">
        <v>26974</v>
      </c>
      <c r="R6139" s="11" t="s">
        <v>42</v>
      </c>
      <c r="S6139" s="11" t="s">
        <v>26975</v>
      </c>
      <c r="T6139" s="11" t="s">
        <v>26976</v>
      </c>
    </row>
    <row x14ac:dyDescent="0.25" r="6140" customHeight="1" ht="19.5">
      <c r="A6140" s="10">
        <v>45213</v>
      </c>
      <c r="B6140" s="11" t="s">
        <v>26977</v>
      </c>
      <c r="C6140" s="11" t="s">
        <v>5363</v>
      </c>
      <c r="D6140" s="11"/>
      <c r="E6140" s="13">
        <v>13177057475</v>
      </c>
      <c r="F6140" s="11" t="s">
        <v>26978</v>
      </c>
      <c r="G6140" s="11" t="s">
        <v>289</v>
      </c>
      <c r="H6140" s="11" t="s">
        <v>98</v>
      </c>
      <c r="I6140" s="13" t="s">
        <v>87</v>
      </c>
      <c r="J6140" s="11" t="s">
        <v>24</v>
      </c>
      <c r="K6140" s="11" t="s">
        <v>25</v>
      </c>
      <c r="L6140" s="11" t="s">
        <v>39</v>
      </c>
      <c r="M6140" s="11" t="s">
        <v>40</v>
      </c>
      <c r="N6140" s="11" t="s">
        <v>624</v>
      </c>
      <c r="O6140" s="11" t="s">
        <v>29</v>
      </c>
      <c r="P6140" s="11"/>
      <c r="Q6140" s="16" t="s">
        <v>26979</v>
      </c>
      <c r="R6140" s="11" t="s">
        <v>42</v>
      </c>
      <c r="S6140" s="11" t="s">
        <v>26980</v>
      </c>
      <c r="T6140" s="11" t="s">
        <v>23253</v>
      </c>
    </row>
    <row x14ac:dyDescent="0.25" r="6141" customHeight="1" ht="19.5">
      <c r="A6141" s="10">
        <v>45213</v>
      </c>
      <c r="B6141" s="11" t="s">
        <v>26981</v>
      </c>
      <c r="C6141" s="11" t="s">
        <v>660</v>
      </c>
      <c r="D6141" s="11"/>
      <c r="E6141" s="13">
        <v>13032703031</v>
      </c>
      <c r="F6141" s="11" t="s">
        <v>26982</v>
      </c>
      <c r="G6141" s="11" t="s">
        <v>48</v>
      </c>
      <c r="H6141" s="11"/>
      <c r="I6141" s="13" t="s">
        <v>1914</v>
      </c>
      <c r="J6141" s="11" t="s">
        <v>24</v>
      </c>
      <c r="K6141" s="11" t="s">
        <v>25</v>
      </c>
      <c r="L6141" s="11" t="s">
        <v>39</v>
      </c>
      <c r="M6141" s="11" t="s">
        <v>27</v>
      </c>
      <c r="N6141" s="11" t="s">
        <v>624</v>
      </c>
      <c r="O6141" s="11" t="s">
        <v>29</v>
      </c>
      <c r="P6141" s="11"/>
      <c r="Q6141" s="16" t="s">
        <v>26983</v>
      </c>
      <c r="R6141" s="11" t="s">
        <v>42</v>
      </c>
      <c r="S6141" s="11" t="s">
        <v>26984</v>
      </c>
      <c r="T6141" s="11" t="s">
        <v>23253</v>
      </c>
    </row>
    <row x14ac:dyDescent="0.25" r="6142" customHeight="1" ht="19.5">
      <c r="A6142" s="10">
        <v>45213</v>
      </c>
      <c r="B6142" s="11" t="s">
        <v>26985</v>
      </c>
      <c r="C6142" s="11" t="s">
        <v>6926</v>
      </c>
      <c r="D6142" s="11"/>
      <c r="E6142" s="13">
        <v>13117283813</v>
      </c>
      <c r="F6142" s="11" t="s">
        <v>18234</v>
      </c>
      <c r="G6142" s="11" t="s">
        <v>289</v>
      </c>
      <c r="H6142" s="11"/>
      <c r="I6142" s="13">
        <v>10015</v>
      </c>
      <c r="J6142" s="11" t="s">
        <v>24</v>
      </c>
      <c r="K6142" s="11" t="s">
        <v>69</v>
      </c>
      <c r="L6142" s="11" t="s">
        <v>26</v>
      </c>
      <c r="M6142" s="11" t="s">
        <v>27</v>
      </c>
      <c r="N6142" s="11" t="s">
        <v>28</v>
      </c>
      <c r="O6142" s="11" t="s">
        <v>29</v>
      </c>
      <c r="P6142" s="11"/>
      <c r="Q6142" s="16" t="s">
        <v>26986</v>
      </c>
      <c r="R6142" s="11" t="s">
        <v>31</v>
      </c>
      <c r="S6142" s="11" t="s">
        <v>26987</v>
      </c>
      <c r="T6142" s="11" t="s">
        <v>26988</v>
      </c>
    </row>
    <row x14ac:dyDescent="0.25" r="6143" customHeight="1" ht="19.5">
      <c r="A6143" s="10">
        <v>45213</v>
      </c>
      <c r="B6143" s="11" t="s">
        <v>26989</v>
      </c>
      <c r="C6143" s="11" t="s">
        <v>5363</v>
      </c>
      <c r="D6143" s="11"/>
      <c r="E6143" s="13">
        <v>15926996646</v>
      </c>
      <c r="F6143" s="11" t="s">
        <v>26990</v>
      </c>
      <c r="G6143" s="11" t="s">
        <v>23</v>
      </c>
      <c r="H6143" s="11"/>
      <c r="I6143" s="13" t="s">
        <v>328</v>
      </c>
      <c r="J6143" s="11" t="s">
        <v>24</v>
      </c>
      <c r="K6143" s="11" t="s">
        <v>25</v>
      </c>
      <c r="L6143" s="11" t="s">
        <v>39</v>
      </c>
      <c r="M6143" s="11" t="s">
        <v>40</v>
      </c>
      <c r="N6143" s="11" t="s">
        <v>624</v>
      </c>
      <c r="O6143" s="11" t="s">
        <v>29</v>
      </c>
      <c r="P6143" s="11"/>
      <c r="Q6143" s="16" t="s">
        <v>26991</v>
      </c>
      <c r="R6143" s="11" t="s">
        <v>42</v>
      </c>
      <c r="S6143" s="11" t="s">
        <v>26992</v>
      </c>
      <c r="T6143" s="11" t="s">
        <v>26993</v>
      </c>
    </row>
    <row x14ac:dyDescent="0.25" r="6144" customHeight="1" ht="19.5">
      <c r="A6144" s="10">
        <v>45213</v>
      </c>
      <c r="B6144" s="11" t="s">
        <v>26994</v>
      </c>
      <c r="C6144" s="11" t="s">
        <v>5363</v>
      </c>
      <c r="D6144" s="11"/>
      <c r="E6144" s="13">
        <v>13117282016</v>
      </c>
      <c r="F6144" s="11" t="s">
        <v>26995</v>
      </c>
      <c r="G6144" s="11" t="s">
        <v>48</v>
      </c>
      <c r="H6144" s="11"/>
      <c r="I6144" s="13" t="s">
        <v>142</v>
      </c>
      <c r="J6144" s="11" t="s">
        <v>24</v>
      </c>
      <c r="K6144" s="11" t="s">
        <v>25</v>
      </c>
      <c r="L6144" s="11" t="s">
        <v>39</v>
      </c>
      <c r="M6144" s="11" t="s">
        <v>40</v>
      </c>
      <c r="N6144" s="11" t="s">
        <v>624</v>
      </c>
      <c r="O6144" s="11" t="s">
        <v>29</v>
      </c>
      <c r="P6144" s="11"/>
      <c r="Q6144" s="16" t="s">
        <v>26996</v>
      </c>
      <c r="R6144" s="11" t="s">
        <v>42</v>
      </c>
      <c r="S6144" s="11" t="s">
        <v>26997</v>
      </c>
      <c r="T6144" s="11" t="s">
        <v>26998</v>
      </c>
    </row>
    <row x14ac:dyDescent="0.25" r="6145" customHeight="1" ht="19.5">
      <c r="A6145" s="10">
        <v>45213</v>
      </c>
      <c r="B6145" s="11" t="s">
        <v>26999</v>
      </c>
      <c r="C6145" s="11" t="s">
        <v>5363</v>
      </c>
      <c r="D6145" s="11"/>
      <c r="E6145" s="13">
        <v>17671342107</v>
      </c>
      <c r="F6145" s="11" t="s">
        <v>27000</v>
      </c>
      <c r="G6145" s="11" t="s">
        <v>74</v>
      </c>
      <c r="H6145" s="11"/>
      <c r="I6145" s="13" t="s">
        <v>1504</v>
      </c>
      <c r="J6145" s="11" t="s">
        <v>24</v>
      </c>
      <c r="K6145" s="11" t="s">
        <v>25</v>
      </c>
      <c r="L6145" s="11" t="s">
        <v>39</v>
      </c>
      <c r="M6145" s="11" t="s">
        <v>40</v>
      </c>
      <c r="N6145" s="11" t="s">
        <v>624</v>
      </c>
      <c r="O6145" s="11" t="s">
        <v>29</v>
      </c>
      <c r="P6145" s="11"/>
      <c r="Q6145" s="16" t="s">
        <v>27001</v>
      </c>
      <c r="R6145" s="11" t="s">
        <v>42</v>
      </c>
      <c r="S6145" s="11" t="s">
        <v>27002</v>
      </c>
      <c r="T6145" s="11" t="s">
        <v>27003</v>
      </c>
    </row>
    <row x14ac:dyDescent="0.25" r="6146" customHeight="1" ht="19.5">
      <c r="A6146" s="10">
        <v>45213</v>
      </c>
      <c r="B6146" s="11" t="s">
        <v>27004</v>
      </c>
      <c r="C6146" s="11" t="s">
        <v>5363</v>
      </c>
      <c r="D6146" s="11"/>
      <c r="E6146" s="13">
        <v>13100782892</v>
      </c>
      <c r="F6146" s="11" t="s">
        <v>27005</v>
      </c>
      <c r="G6146" s="11" t="s">
        <v>74</v>
      </c>
      <c r="H6146" s="11"/>
      <c r="I6146" s="13" t="s">
        <v>182</v>
      </c>
      <c r="J6146" s="11" t="s">
        <v>24</v>
      </c>
      <c r="K6146" s="11" t="s">
        <v>25</v>
      </c>
      <c r="L6146" s="11" t="s">
        <v>39</v>
      </c>
      <c r="M6146" s="11" t="s">
        <v>40</v>
      </c>
      <c r="N6146" s="11" t="s">
        <v>624</v>
      </c>
      <c r="O6146" s="11" t="s">
        <v>29</v>
      </c>
      <c r="P6146" s="11"/>
      <c r="Q6146" s="16" t="s">
        <v>27006</v>
      </c>
      <c r="R6146" s="11" t="s">
        <v>42</v>
      </c>
      <c r="S6146" s="11" t="s">
        <v>27007</v>
      </c>
      <c r="T6146" s="11" t="s">
        <v>27003</v>
      </c>
    </row>
    <row x14ac:dyDescent="0.25" r="6147" customHeight="1" ht="19.5">
      <c r="A6147" s="10">
        <v>45213</v>
      </c>
      <c r="B6147" s="11" t="s">
        <v>27008</v>
      </c>
      <c r="C6147" s="11" t="s">
        <v>5363</v>
      </c>
      <c r="D6147" s="11"/>
      <c r="E6147" s="13">
        <v>15672502390</v>
      </c>
      <c r="F6147" s="11" t="s">
        <v>27009</v>
      </c>
      <c r="G6147" s="11" t="s">
        <v>216</v>
      </c>
      <c r="H6147" s="11"/>
      <c r="I6147" s="13" t="s">
        <v>433</v>
      </c>
      <c r="J6147" s="11" t="s">
        <v>24</v>
      </c>
      <c r="K6147" s="11" t="s">
        <v>25</v>
      </c>
      <c r="L6147" s="11" t="s">
        <v>39</v>
      </c>
      <c r="M6147" s="11" t="s">
        <v>40</v>
      </c>
      <c r="N6147" s="11" t="s">
        <v>624</v>
      </c>
      <c r="O6147" s="11" t="s">
        <v>29</v>
      </c>
      <c r="P6147" s="11"/>
      <c r="Q6147" s="16" t="s">
        <v>27010</v>
      </c>
      <c r="R6147" s="11" t="s">
        <v>42</v>
      </c>
      <c r="S6147" s="11" t="s">
        <v>27011</v>
      </c>
      <c r="T6147" s="11" t="s">
        <v>27012</v>
      </c>
    </row>
    <row x14ac:dyDescent="0.25" r="6148" customHeight="1" ht="19.5">
      <c r="A6148" s="10">
        <v>45213</v>
      </c>
      <c r="B6148" s="11" t="s">
        <v>27013</v>
      </c>
      <c r="C6148" s="11" t="s">
        <v>5363</v>
      </c>
      <c r="D6148" s="11"/>
      <c r="E6148" s="13">
        <v>13227262584</v>
      </c>
      <c r="F6148" s="11" t="s">
        <v>27014</v>
      </c>
      <c r="G6148" s="11" t="s">
        <v>37</v>
      </c>
      <c r="H6148" s="11"/>
      <c r="I6148" s="13" t="s">
        <v>189</v>
      </c>
      <c r="J6148" s="11" t="s">
        <v>24</v>
      </c>
      <c r="K6148" s="11" t="s">
        <v>25</v>
      </c>
      <c r="L6148" s="11" t="s">
        <v>39</v>
      </c>
      <c r="M6148" s="11" t="s">
        <v>27</v>
      </c>
      <c r="N6148" s="11" t="s">
        <v>624</v>
      </c>
      <c r="O6148" s="11" t="s">
        <v>29</v>
      </c>
      <c r="P6148" s="11"/>
      <c r="Q6148" s="16" t="s">
        <v>27015</v>
      </c>
      <c r="R6148" s="11" t="s">
        <v>42</v>
      </c>
      <c r="S6148" s="11" t="s">
        <v>27016</v>
      </c>
      <c r="T6148" s="11" t="s">
        <v>27017</v>
      </c>
    </row>
    <row x14ac:dyDescent="0.25" r="6149" customHeight="1" ht="19.5">
      <c r="A6149" s="10">
        <v>45213</v>
      </c>
      <c r="B6149" s="11" t="s">
        <v>27018</v>
      </c>
      <c r="C6149" s="11" t="s">
        <v>5363</v>
      </c>
      <c r="D6149" s="11"/>
      <c r="E6149" s="13">
        <v>18571000125</v>
      </c>
      <c r="F6149" s="11" t="s">
        <v>27019</v>
      </c>
      <c r="G6149" s="11" t="s">
        <v>23</v>
      </c>
      <c r="H6149" s="11"/>
      <c r="I6149" s="13" t="s">
        <v>486</v>
      </c>
      <c r="J6149" s="11" t="s">
        <v>24</v>
      </c>
      <c r="K6149" s="11" t="s">
        <v>25</v>
      </c>
      <c r="L6149" s="11" t="s">
        <v>39</v>
      </c>
      <c r="M6149" s="11" t="s">
        <v>27</v>
      </c>
      <c r="N6149" s="11" t="s">
        <v>624</v>
      </c>
      <c r="O6149" s="11" t="s">
        <v>29</v>
      </c>
      <c r="P6149" s="11"/>
      <c r="Q6149" s="16" t="s">
        <v>27020</v>
      </c>
      <c r="R6149" s="11" t="s">
        <v>42</v>
      </c>
      <c r="S6149" s="11" t="s">
        <v>27021</v>
      </c>
      <c r="T6149" s="11" t="s">
        <v>27022</v>
      </c>
    </row>
    <row x14ac:dyDescent="0.25" r="6150" customHeight="1" ht="19.5">
      <c r="A6150" s="10">
        <v>45213</v>
      </c>
      <c r="B6150" s="11" t="s">
        <v>27023</v>
      </c>
      <c r="C6150" s="11" t="s">
        <v>5363</v>
      </c>
      <c r="D6150" s="11"/>
      <c r="E6150" s="13">
        <v>15672481114</v>
      </c>
      <c r="F6150" s="11" t="s">
        <v>27024</v>
      </c>
      <c r="G6150" s="11" t="s">
        <v>23</v>
      </c>
      <c r="H6150" s="11"/>
      <c r="I6150" s="13" t="s">
        <v>136</v>
      </c>
      <c r="J6150" s="11" t="s">
        <v>24</v>
      </c>
      <c r="K6150" s="11" t="s">
        <v>25</v>
      </c>
      <c r="L6150" s="11" t="s">
        <v>39</v>
      </c>
      <c r="M6150" s="11" t="s">
        <v>27</v>
      </c>
      <c r="N6150" s="11" t="s">
        <v>624</v>
      </c>
      <c r="O6150" s="11" t="s">
        <v>29</v>
      </c>
      <c r="P6150" s="11"/>
      <c r="Q6150" s="16" t="s">
        <v>27025</v>
      </c>
      <c r="R6150" s="11" t="s">
        <v>42</v>
      </c>
      <c r="S6150" s="11" t="s">
        <v>27026</v>
      </c>
      <c r="T6150" s="11" t="s">
        <v>19890</v>
      </c>
    </row>
    <row x14ac:dyDescent="0.25" r="6151" customHeight="1" ht="19.5">
      <c r="A6151" s="10">
        <v>45213</v>
      </c>
      <c r="B6151" s="11" t="s">
        <v>27027</v>
      </c>
      <c r="C6151" s="11" t="s">
        <v>5363</v>
      </c>
      <c r="D6151" s="11"/>
      <c r="E6151" s="13">
        <v>13032744064</v>
      </c>
      <c r="F6151" s="11" t="s">
        <v>23272</v>
      </c>
      <c r="G6151" s="11" t="s">
        <v>115</v>
      </c>
      <c r="H6151" s="11" t="s">
        <v>86</v>
      </c>
      <c r="I6151" s="13" t="s">
        <v>486</v>
      </c>
      <c r="J6151" s="11" t="s">
        <v>24</v>
      </c>
      <c r="K6151" s="11" t="s">
        <v>25</v>
      </c>
      <c r="L6151" s="11" t="s">
        <v>39</v>
      </c>
      <c r="M6151" s="11" t="s">
        <v>27</v>
      </c>
      <c r="N6151" s="11" t="s">
        <v>624</v>
      </c>
      <c r="O6151" s="11" t="s">
        <v>29</v>
      </c>
      <c r="P6151" s="11"/>
      <c r="Q6151" s="16" t="s">
        <v>27028</v>
      </c>
      <c r="R6151" s="11" t="s">
        <v>42</v>
      </c>
      <c r="S6151" s="11" t="s">
        <v>27029</v>
      </c>
      <c r="T6151" s="11" t="s">
        <v>23275</v>
      </c>
    </row>
    <row x14ac:dyDescent="0.25" r="6152" customHeight="1" ht="19.5">
      <c r="A6152" s="10">
        <v>45213</v>
      </c>
      <c r="B6152" s="11" t="s">
        <v>27030</v>
      </c>
      <c r="C6152" s="11" t="s">
        <v>5363</v>
      </c>
      <c r="D6152" s="11"/>
      <c r="E6152" s="13">
        <v>15671045463</v>
      </c>
      <c r="F6152" s="11" t="s">
        <v>26650</v>
      </c>
      <c r="G6152" s="11" t="s">
        <v>74</v>
      </c>
      <c r="H6152" s="11"/>
      <c r="I6152" s="13" t="s">
        <v>290</v>
      </c>
      <c r="J6152" s="11" t="s">
        <v>24</v>
      </c>
      <c r="K6152" s="11" t="s">
        <v>25</v>
      </c>
      <c r="L6152" s="11" t="s">
        <v>39</v>
      </c>
      <c r="M6152" s="11" t="s">
        <v>27</v>
      </c>
      <c r="N6152" s="11" t="s">
        <v>624</v>
      </c>
      <c r="O6152" s="11" t="s">
        <v>29</v>
      </c>
      <c r="P6152" s="11"/>
      <c r="Q6152" s="16" t="s">
        <v>27031</v>
      </c>
      <c r="R6152" s="11" t="s">
        <v>42</v>
      </c>
      <c r="S6152" s="11" t="s">
        <v>27032</v>
      </c>
      <c r="T6152" s="11" t="s">
        <v>27033</v>
      </c>
    </row>
    <row x14ac:dyDescent="0.25" r="6153" customHeight="1" ht="19.5">
      <c r="A6153" s="10">
        <v>45213</v>
      </c>
      <c r="B6153" s="11" t="s">
        <v>27034</v>
      </c>
      <c r="C6153" s="11" t="s">
        <v>5363</v>
      </c>
      <c r="D6153" s="11"/>
      <c r="E6153" s="13">
        <v>18695071763</v>
      </c>
      <c r="F6153" s="11" t="s">
        <v>19831</v>
      </c>
      <c r="G6153" s="11" t="s">
        <v>48</v>
      </c>
      <c r="H6153" s="11"/>
      <c r="I6153" s="13" t="s">
        <v>57</v>
      </c>
      <c r="J6153" s="11" t="s">
        <v>24</v>
      </c>
      <c r="K6153" s="11" t="s">
        <v>25</v>
      </c>
      <c r="L6153" s="11" t="s">
        <v>39</v>
      </c>
      <c r="M6153" s="11" t="s">
        <v>40</v>
      </c>
      <c r="N6153" s="11" t="s">
        <v>624</v>
      </c>
      <c r="O6153" s="11" t="s">
        <v>29</v>
      </c>
      <c r="P6153" s="11"/>
      <c r="Q6153" s="16" t="s">
        <v>27035</v>
      </c>
      <c r="R6153" s="11" t="s">
        <v>42</v>
      </c>
      <c r="S6153" s="11" t="s">
        <v>27036</v>
      </c>
      <c r="T6153" s="11" t="s">
        <v>27037</v>
      </c>
    </row>
    <row x14ac:dyDescent="0.25" r="6154" customHeight="1" ht="19.5">
      <c r="A6154" s="10">
        <v>45213</v>
      </c>
      <c r="B6154" s="11" t="s">
        <v>27038</v>
      </c>
      <c r="C6154" s="11" t="s">
        <v>5363</v>
      </c>
      <c r="D6154" s="11"/>
      <c r="E6154" s="13">
        <v>18671755047</v>
      </c>
      <c r="F6154" s="11" t="s">
        <v>27039</v>
      </c>
      <c r="G6154" s="11" t="s">
        <v>56</v>
      </c>
      <c r="H6154" s="11"/>
      <c r="I6154" s="13" t="s">
        <v>142</v>
      </c>
      <c r="J6154" s="11" t="s">
        <v>24</v>
      </c>
      <c r="K6154" s="11" t="s">
        <v>25</v>
      </c>
      <c r="L6154" s="11" t="s">
        <v>39</v>
      </c>
      <c r="M6154" s="11" t="s">
        <v>40</v>
      </c>
      <c r="N6154" s="11" t="s">
        <v>624</v>
      </c>
      <c r="O6154" s="11" t="s">
        <v>29</v>
      </c>
      <c r="P6154" s="11"/>
      <c r="Q6154" s="16" t="s">
        <v>27040</v>
      </c>
      <c r="R6154" s="11" t="s">
        <v>42</v>
      </c>
      <c r="S6154" s="11" t="s">
        <v>27041</v>
      </c>
      <c r="T6154" s="11" t="s">
        <v>27042</v>
      </c>
    </row>
    <row x14ac:dyDescent="0.25" r="6155" customHeight="1" ht="19.5">
      <c r="A6155" s="10">
        <v>45213</v>
      </c>
      <c r="B6155" s="11" t="s">
        <v>27043</v>
      </c>
      <c r="C6155" s="11" t="s">
        <v>5363</v>
      </c>
      <c r="D6155" s="11"/>
      <c r="E6155" s="13">
        <v>18571045793</v>
      </c>
      <c r="F6155" s="11" t="s">
        <v>19917</v>
      </c>
      <c r="G6155" s="11" t="s">
        <v>74</v>
      </c>
      <c r="H6155" s="11"/>
      <c r="I6155" s="13" t="s">
        <v>433</v>
      </c>
      <c r="J6155" s="11" t="s">
        <v>24</v>
      </c>
      <c r="K6155" s="11" t="s">
        <v>25</v>
      </c>
      <c r="L6155" s="11" t="s">
        <v>39</v>
      </c>
      <c r="M6155" s="11" t="s">
        <v>40</v>
      </c>
      <c r="N6155" s="11" t="s">
        <v>624</v>
      </c>
      <c r="O6155" s="11" t="s">
        <v>29</v>
      </c>
      <c r="P6155" s="11"/>
      <c r="Q6155" s="16" t="s">
        <v>27044</v>
      </c>
      <c r="R6155" s="11" t="s">
        <v>42</v>
      </c>
      <c r="S6155" s="11" t="s">
        <v>27045</v>
      </c>
      <c r="T6155" s="11" t="s">
        <v>27046</v>
      </c>
    </row>
    <row x14ac:dyDescent="0.25" r="6156" customHeight="1" ht="19.5">
      <c r="A6156" s="10">
        <v>45213</v>
      </c>
      <c r="B6156" s="11" t="s">
        <v>27047</v>
      </c>
      <c r="C6156" s="11" t="s">
        <v>180</v>
      </c>
      <c r="D6156" s="11"/>
      <c r="E6156" s="13" t="s">
        <v>27048</v>
      </c>
      <c r="F6156" s="11" t="s">
        <v>27049</v>
      </c>
      <c r="G6156" s="11" t="s">
        <v>74</v>
      </c>
      <c r="H6156" s="11"/>
      <c r="I6156" s="13" t="s">
        <v>182</v>
      </c>
      <c r="J6156" s="11" t="s">
        <v>24</v>
      </c>
      <c r="K6156" s="11" t="s">
        <v>25</v>
      </c>
      <c r="L6156" s="11" t="s">
        <v>39</v>
      </c>
      <c r="M6156" s="11" t="s">
        <v>149</v>
      </c>
      <c r="N6156" s="11" t="s">
        <v>183</v>
      </c>
      <c r="O6156" s="11" t="s">
        <v>29</v>
      </c>
      <c r="P6156" s="11"/>
      <c r="Q6156" s="16" t="s">
        <v>27050</v>
      </c>
      <c r="R6156" s="11" t="s">
        <v>51</v>
      </c>
      <c r="S6156" s="11" t="s">
        <v>27051</v>
      </c>
      <c r="T6156" s="11"/>
    </row>
    <row x14ac:dyDescent="0.25" r="6157" customHeight="1" ht="19.5">
      <c r="A6157" s="10">
        <v>45213</v>
      </c>
      <c r="B6157" s="11" t="s">
        <v>27052</v>
      </c>
      <c r="C6157" s="11" t="s">
        <v>180</v>
      </c>
      <c r="D6157" s="11"/>
      <c r="E6157" s="13" t="s">
        <v>27053</v>
      </c>
      <c r="F6157" s="11" t="s">
        <v>27054</v>
      </c>
      <c r="G6157" s="11" t="s">
        <v>74</v>
      </c>
      <c r="H6157" s="11" t="s">
        <v>86</v>
      </c>
      <c r="I6157" s="13" t="s">
        <v>206</v>
      </c>
      <c r="J6157" s="11" t="s">
        <v>24</v>
      </c>
      <c r="K6157" s="11" t="s">
        <v>25</v>
      </c>
      <c r="L6157" s="11" t="s">
        <v>39</v>
      </c>
      <c r="M6157" s="11" t="s">
        <v>149</v>
      </c>
      <c r="N6157" s="11" t="s">
        <v>183</v>
      </c>
      <c r="O6157" s="11" t="s">
        <v>29</v>
      </c>
      <c r="P6157" s="11"/>
      <c r="Q6157" s="16" t="s">
        <v>27055</v>
      </c>
      <c r="R6157" s="11" t="s">
        <v>51</v>
      </c>
      <c r="S6157" s="11" t="s">
        <v>27056</v>
      </c>
      <c r="T6157" s="11"/>
    </row>
    <row x14ac:dyDescent="0.25" r="6158" customHeight="1" ht="19.5">
      <c r="A6158" s="10">
        <v>45213</v>
      </c>
      <c r="B6158" s="11" t="s">
        <v>27057</v>
      </c>
      <c r="C6158" s="11" t="s">
        <v>180</v>
      </c>
      <c r="D6158" s="11"/>
      <c r="E6158" s="13" t="s">
        <v>27058</v>
      </c>
      <c r="F6158" s="11" t="s">
        <v>27059</v>
      </c>
      <c r="G6158" s="11" t="s">
        <v>115</v>
      </c>
      <c r="H6158" s="11"/>
      <c r="I6158" s="13" t="s">
        <v>211</v>
      </c>
      <c r="J6158" s="11" t="s">
        <v>24</v>
      </c>
      <c r="K6158" s="11" t="s">
        <v>25</v>
      </c>
      <c r="L6158" s="11" t="s">
        <v>39</v>
      </c>
      <c r="M6158" s="11" t="s">
        <v>27</v>
      </c>
      <c r="N6158" s="11" t="s">
        <v>183</v>
      </c>
      <c r="O6158" s="11" t="s">
        <v>29</v>
      </c>
      <c r="P6158" s="11"/>
      <c r="Q6158" s="16" t="s">
        <v>27060</v>
      </c>
      <c r="R6158" s="11" t="s">
        <v>51</v>
      </c>
      <c r="S6158" s="11" t="s">
        <v>27061</v>
      </c>
      <c r="T6158" s="11"/>
    </row>
    <row x14ac:dyDescent="0.25" r="6159" customHeight="1" ht="19.5">
      <c r="A6159" s="10">
        <v>45213</v>
      </c>
      <c r="B6159" s="11" t="s">
        <v>27062</v>
      </c>
      <c r="C6159" s="11" t="s">
        <v>180</v>
      </c>
      <c r="D6159" s="11"/>
      <c r="E6159" s="13" t="s">
        <v>27063</v>
      </c>
      <c r="F6159" s="11" t="s">
        <v>27064</v>
      </c>
      <c r="G6159" s="11" t="s">
        <v>74</v>
      </c>
      <c r="H6159" s="11" t="s">
        <v>86</v>
      </c>
      <c r="I6159" s="13" t="s">
        <v>189</v>
      </c>
      <c r="J6159" s="11" t="s">
        <v>24</v>
      </c>
      <c r="K6159" s="11" t="s">
        <v>25</v>
      </c>
      <c r="L6159" s="11" t="s">
        <v>39</v>
      </c>
      <c r="M6159" s="11" t="s">
        <v>149</v>
      </c>
      <c r="N6159" s="11" t="s">
        <v>183</v>
      </c>
      <c r="O6159" s="11" t="s">
        <v>29</v>
      </c>
      <c r="P6159" s="11"/>
      <c r="Q6159" s="16" t="s">
        <v>27065</v>
      </c>
      <c r="R6159" s="11" t="s">
        <v>51</v>
      </c>
      <c r="S6159" s="11" t="s">
        <v>27066</v>
      </c>
      <c r="T6159" s="11"/>
    </row>
    <row x14ac:dyDescent="0.25" r="6160" customHeight="1" ht="19.5">
      <c r="A6160" s="10">
        <v>45213</v>
      </c>
      <c r="B6160" s="11" t="s">
        <v>27067</v>
      </c>
      <c r="C6160" s="11" t="s">
        <v>180</v>
      </c>
      <c r="D6160" s="11"/>
      <c r="E6160" s="13" t="s">
        <v>27068</v>
      </c>
      <c r="F6160" s="11" t="s">
        <v>27069</v>
      </c>
      <c r="G6160" s="11" t="s">
        <v>74</v>
      </c>
      <c r="H6160" s="11" t="s">
        <v>98</v>
      </c>
      <c r="I6160" s="13" t="s">
        <v>241</v>
      </c>
      <c r="J6160" s="11" t="s">
        <v>24</v>
      </c>
      <c r="K6160" s="11" t="s">
        <v>25</v>
      </c>
      <c r="L6160" s="11" t="s">
        <v>39</v>
      </c>
      <c r="M6160" s="11" t="s">
        <v>149</v>
      </c>
      <c r="N6160" s="11" t="s">
        <v>183</v>
      </c>
      <c r="O6160" s="11" t="s">
        <v>29</v>
      </c>
      <c r="P6160" s="11"/>
      <c r="Q6160" s="16" t="s">
        <v>27070</v>
      </c>
      <c r="R6160" s="11" t="s">
        <v>51</v>
      </c>
      <c r="S6160" s="11" t="s">
        <v>27071</v>
      </c>
      <c r="T6160" s="11"/>
    </row>
    <row x14ac:dyDescent="0.25" r="6161" customHeight="1" ht="19.5">
      <c r="A6161" s="10">
        <v>45213</v>
      </c>
      <c r="B6161" s="11" t="s">
        <v>27072</v>
      </c>
      <c r="C6161" s="11" t="s">
        <v>180</v>
      </c>
      <c r="D6161" s="11"/>
      <c r="E6161" s="13">
        <v>13032720959</v>
      </c>
      <c r="F6161" s="11" t="s">
        <v>27073</v>
      </c>
      <c r="G6161" s="11" t="s">
        <v>289</v>
      </c>
      <c r="H6161" s="11" t="s">
        <v>13780</v>
      </c>
      <c r="I6161" s="13" t="s">
        <v>352</v>
      </c>
      <c r="J6161" s="11" t="s">
        <v>24</v>
      </c>
      <c r="K6161" s="11" t="s">
        <v>25</v>
      </c>
      <c r="L6161" s="11" t="s">
        <v>39</v>
      </c>
      <c r="M6161" s="11" t="s">
        <v>40</v>
      </c>
      <c r="N6161" s="11" t="s">
        <v>183</v>
      </c>
      <c r="O6161" s="11" t="s">
        <v>29</v>
      </c>
      <c r="P6161" s="11"/>
      <c r="Q6161" s="16" t="s">
        <v>27074</v>
      </c>
      <c r="R6161" s="11" t="s">
        <v>51</v>
      </c>
      <c r="S6161" s="11" t="s">
        <v>27075</v>
      </c>
      <c r="T6161" s="11"/>
    </row>
    <row x14ac:dyDescent="0.25" r="6162" customHeight="1" ht="19.5">
      <c r="A6162" s="10">
        <v>45213</v>
      </c>
      <c r="B6162" s="11" t="s">
        <v>27076</v>
      </c>
      <c r="C6162" s="11" t="s">
        <v>108</v>
      </c>
      <c r="D6162" s="11"/>
      <c r="E6162" s="13">
        <v>13094161541</v>
      </c>
      <c r="F6162" s="11" t="s">
        <v>27077</v>
      </c>
      <c r="G6162" s="11" t="s">
        <v>289</v>
      </c>
      <c r="H6162" s="11"/>
      <c r="I6162" s="13" t="s">
        <v>486</v>
      </c>
      <c r="J6162" s="11" t="s">
        <v>24</v>
      </c>
      <c r="K6162" s="11" t="s">
        <v>25</v>
      </c>
      <c r="L6162" s="11" t="s">
        <v>39</v>
      </c>
      <c r="M6162" s="11" t="s">
        <v>40</v>
      </c>
      <c r="N6162" s="11" t="s">
        <v>28</v>
      </c>
      <c r="O6162" s="11" t="s">
        <v>29</v>
      </c>
      <c r="P6162" s="11"/>
      <c r="Q6162" s="16" t="s">
        <v>27078</v>
      </c>
      <c r="R6162" s="11" t="s">
        <v>51</v>
      </c>
      <c r="S6162" s="11" t="s">
        <v>27079</v>
      </c>
      <c r="T6162" s="11"/>
    </row>
    <row x14ac:dyDescent="0.25" r="6163" customHeight="1" ht="19.5">
      <c r="A6163" s="10">
        <v>45213</v>
      </c>
      <c r="B6163" s="11" t="s">
        <v>27080</v>
      </c>
      <c r="C6163" s="11" t="s">
        <v>108</v>
      </c>
      <c r="D6163" s="11"/>
      <c r="E6163" s="13">
        <v>13277391480</v>
      </c>
      <c r="F6163" s="11" t="s">
        <v>27081</v>
      </c>
      <c r="G6163" s="11" t="s">
        <v>37</v>
      </c>
      <c r="H6163" s="11"/>
      <c r="I6163" s="13" t="s">
        <v>87</v>
      </c>
      <c r="J6163" s="11" t="s">
        <v>24</v>
      </c>
      <c r="K6163" s="11" t="s">
        <v>25</v>
      </c>
      <c r="L6163" s="11" t="s">
        <v>39</v>
      </c>
      <c r="M6163" s="11" t="s">
        <v>40</v>
      </c>
      <c r="N6163" s="11" t="s">
        <v>28</v>
      </c>
      <c r="O6163" s="11" t="s">
        <v>29</v>
      </c>
      <c r="P6163" s="11"/>
      <c r="Q6163" s="16" t="s">
        <v>27082</v>
      </c>
      <c r="R6163" s="11" t="s">
        <v>51</v>
      </c>
      <c r="S6163" s="11" t="s">
        <v>27083</v>
      </c>
      <c r="T6163" s="11"/>
    </row>
    <row x14ac:dyDescent="0.25" r="6164" customHeight="1" ht="19.5">
      <c r="A6164" s="10">
        <v>45213</v>
      </c>
      <c r="B6164" s="11" t="s">
        <v>27084</v>
      </c>
      <c r="C6164" s="11" t="s">
        <v>180</v>
      </c>
      <c r="D6164" s="11"/>
      <c r="E6164" s="13">
        <v>13177064169</v>
      </c>
      <c r="F6164" s="11" t="s">
        <v>27085</v>
      </c>
      <c r="G6164" s="11" t="s">
        <v>289</v>
      </c>
      <c r="H6164" s="11" t="s">
        <v>98</v>
      </c>
      <c r="I6164" s="13" t="s">
        <v>796</v>
      </c>
      <c r="J6164" s="11" t="s">
        <v>24</v>
      </c>
      <c r="K6164" s="11" t="s">
        <v>25</v>
      </c>
      <c r="L6164" s="11" t="s">
        <v>39</v>
      </c>
      <c r="M6164" s="11" t="s">
        <v>40</v>
      </c>
      <c r="N6164" s="11" t="s">
        <v>183</v>
      </c>
      <c r="O6164" s="11" t="s">
        <v>29</v>
      </c>
      <c r="P6164" s="11"/>
      <c r="Q6164" s="16" t="s">
        <v>27086</v>
      </c>
      <c r="R6164" s="11" t="s">
        <v>51</v>
      </c>
      <c r="S6164" s="11" t="s">
        <v>27087</v>
      </c>
      <c r="T6164" s="11"/>
    </row>
    <row x14ac:dyDescent="0.25" r="6165" customHeight="1" ht="19.5">
      <c r="A6165" s="10">
        <v>45213</v>
      </c>
      <c r="B6165" s="11" t="s">
        <v>27088</v>
      </c>
      <c r="C6165" s="11" t="s">
        <v>180</v>
      </c>
      <c r="D6165" s="11"/>
      <c r="E6165" s="13">
        <v>13177092058</v>
      </c>
      <c r="F6165" s="11" t="s">
        <v>27089</v>
      </c>
      <c r="G6165" s="11" t="s">
        <v>115</v>
      </c>
      <c r="H6165" s="11"/>
      <c r="I6165" s="13" t="s">
        <v>27090</v>
      </c>
      <c r="J6165" s="11" t="s">
        <v>24</v>
      </c>
      <c r="K6165" s="11" t="s">
        <v>25</v>
      </c>
      <c r="L6165" s="11" t="s">
        <v>39</v>
      </c>
      <c r="M6165" s="11" t="s">
        <v>27</v>
      </c>
      <c r="N6165" s="11" t="s">
        <v>183</v>
      </c>
      <c r="O6165" s="11" t="s">
        <v>29</v>
      </c>
      <c r="P6165" s="11"/>
      <c r="Q6165" s="16" t="s">
        <v>27091</v>
      </c>
      <c r="R6165" s="11" t="s">
        <v>51</v>
      </c>
      <c r="S6165" s="11" t="s">
        <v>27092</v>
      </c>
      <c r="T6165" s="11"/>
    </row>
    <row x14ac:dyDescent="0.25" r="6166" customHeight="1" ht="19.5">
      <c r="A6166" s="10">
        <v>45213</v>
      </c>
      <c r="B6166" s="11" t="s">
        <v>27093</v>
      </c>
      <c r="C6166" s="11" t="s">
        <v>239</v>
      </c>
      <c r="D6166" s="11"/>
      <c r="E6166" s="13">
        <v>18671609865</v>
      </c>
      <c r="F6166" s="11" t="s">
        <v>27094</v>
      </c>
      <c r="G6166" s="11" t="s">
        <v>56</v>
      </c>
      <c r="H6166" s="11" t="s">
        <v>98</v>
      </c>
      <c r="I6166" s="13" t="s">
        <v>136</v>
      </c>
      <c r="J6166" s="11" t="s">
        <v>24</v>
      </c>
      <c r="K6166" s="11" t="s">
        <v>25</v>
      </c>
      <c r="L6166" s="11" t="s">
        <v>39</v>
      </c>
      <c r="M6166" s="11" t="s">
        <v>40</v>
      </c>
      <c r="N6166" s="11" t="s">
        <v>183</v>
      </c>
      <c r="O6166" s="11" t="s">
        <v>29</v>
      </c>
      <c r="P6166" s="11"/>
      <c r="Q6166" s="16" t="s">
        <v>27095</v>
      </c>
      <c r="R6166" s="11" t="s">
        <v>51</v>
      </c>
      <c r="S6166" s="11" t="s">
        <v>27096</v>
      </c>
      <c r="T6166" s="11"/>
    </row>
    <row x14ac:dyDescent="0.25" r="6167" customHeight="1" ht="19.5">
      <c r="A6167" s="10">
        <v>45213</v>
      </c>
      <c r="B6167" s="11" t="s">
        <v>27097</v>
      </c>
      <c r="C6167" s="11" t="s">
        <v>180</v>
      </c>
      <c r="D6167" s="11"/>
      <c r="E6167" s="13">
        <v>13197345237</v>
      </c>
      <c r="F6167" s="11" t="s">
        <v>27098</v>
      </c>
      <c r="G6167" s="11" t="s">
        <v>48</v>
      </c>
      <c r="H6167" s="11"/>
      <c r="I6167" s="13" t="s">
        <v>8690</v>
      </c>
      <c r="J6167" s="11" t="s">
        <v>24</v>
      </c>
      <c r="K6167" s="11" t="s">
        <v>25</v>
      </c>
      <c r="L6167" s="11" t="s">
        <v>39</v>
      </c>
      <c r="M6167" s="11" t="s">
        <v>40</v>
      </c>
      <c r="N6167" s="11" t="s">
        <v>183</v>
      </c>
      <c r="O6167" s="11" t="s">
        <v>29</v>
      </c>
      <c r="P6167" s="11"/>
      <c r="Q6167" s="16" t="s">
        <v>27099</v>
      </c>
      <c r="R6167" s="11" t="s">
        <v>51</v>
      </c>
      <c r="S6167" s="11" t="s">
        <v>27100</v>
      </c>
      <c r="T6167" s="11"/>
    </row>
    <row x14ac:dyDescent="0.25" r="6168" customHeight="1" ht="19.5">
      <c r="A6168" s="10">
        <v>45213</v>
      </c>
      <c r="B6168" s="11" t="s">
        <v>27101</v>
      </c>
      <c r="C6168" s="11" t="s">
        <v>180</v>
      </c>
      <c r="D6168" s="11"/>
      <c r="E6168" s="13">
        <v>13207210834</v>
      </c>
      <c r="F6168" s="11" t="s">
        <v>27102</v>
      </c>
      <c r="G6168" s="11" t="s">
        <v>115</v>
      </c>
      <c r="H6168" s="11"/>
      <c r="I6168" s="13" t="s">
        <v>142</v>
      </c>
      <c r="J6168" s="11" t="s">
        <v>24</v>
      </c>
      <c r="K6168" s="11" t="s">
        <v>25</v>
      </c>
      <c r="L6168" s="11" t="s">
        <v>39</v>
      </c>
      <c r="M6168" s="11" t="s">
        <v>27</v>
      </c>
      <c r="N6168" s="11" t="s">
        <v>183</v>
      </c>
      <c r="O6168" s="11" t="s">
        <v>29</v>
      </c>
      <c r="P6168" s="11"/>
      <c r="Q6168" s="16" t="s">
        <v>27103</v>
      </c>
      <c r="R6168" s="11" t="s">
        <v>51</v>
      </c>
      <c r="S6168" s="11" t="s">
        <v>27104</v>
      </c>
      <c r="T6168" s="11"/>
    </row>
    <row x14ac:dyDescent="0.25" r="6169" customHeight="1" ht="19.5">
      <c r="A6169" s="10">
        <v>45213</v>
      </c>
      <c r="B6169" s="11" t="s">
        <v>27105</v>
      </c>
      <c r="C6169" s="11" t="s">
        <v>180</v>
      </c>
      <c r="D6169" s="11"/>
      <c r="E6169" s="13">
        <v>13217174778</v>
      </c>
      <c r="F6169" s="11" t="s">
        <v>27106</v>
      </c>
      <c r="G6169" s="11" t="s">
        <v>289</v>
      </c>
      <c r="H6169" s="11"/>
      <c r="I6169" s="13" t="s">
        <v>779</v>
      </c>
      <c r="J6169" s="11" t="s">
        <v>24</v>
      </c>
      <c r="K6169" s="11" t="s">
        <v>25</v>
      </c>
      <c r="L6169" s="11" t="s">
        <v>39</v>
      </c>
      <c r="M6169" s="11" t="s">
        <v>40</v>
      </c>
      <c r="N6169" s="11" t="s">
        <v>183</v>
      </c>
      <c r="O6169" s="11" t="s">
        <v>29</v>
      </c>
      <c r="P6169" s="11"/>
      <c r="Q6169" s="16" t="s">
        <v>27107</v>
      </c>
      <c r="R6169" s="11" t="s">
        <v>51</v>
      </c>
      <c r="S6169" s="11" t="s">
        <v>27108</v>
      </c>
      <c r="T6169" s="11"/>
    </row>
    <row x14ac:dyDescent="0.25" r="6170" customHeight="1" ht="19.5">
      <c r="A6170" s="10">
        <v>45213</v>
      </c>
      <c r="B6170" s="11" t="s">
        <v>27109</v>
      </c>
      <c r="C6170" s="11" t="s">
        <v>180</v>
      </c>
      <c r="D6170" s="11"/>
      <c r="E6170" s="13">
        <v>13294249662</v>
      </c>
      <c r="F6170" s="11" t="s">
        <v>27110</v>
      </c>
      <c r="G6170" s="11" t="s">
        <v>23</v>
      </c>
      <c r="H6170" s="11"/>
      <c r="I6170" s="13" t="s">
        <v>221</v>
      </c>
      <c r="J6170" s="11" t="s">
        <v>24</v>
      </c>
      <c r="K6170" s="11" t="s">
        <v>25</v>
      </c>
      <c r="L6170" s="11" t="s">
        <v>39</v>
      </c>
      <c r="M6170" s="11" t="s">
        <v>40</v>
      </c>
      <c r="N6170" s="11" t="s">
        <v>183</v>
      </c>
      <c r="O6170" s="11" t="s">
        <v>29</v>
      </c>
      <c r="P6170" s="11"/>
      <c r="Q6170" s="16" t="s">
        <v>27111</v>
      </c>
      <c r="R6170" s="11" t="s">
        <v>51</v>
      </c>
      <c r="S6170" s="11" t="s">
        <v>27112</v>
      </c>
      <c r="T6170" s="11"/>
    </row>
    <row x14ac:dyDescent="0.25" r="6171" customHeight="1" ht="19.5">
      <c r="A6171" s="10">
        <v>45213</v>
      </c>
      <c r="B6171" s="11" t="s">
        <v>27113</v>
      </c>
      <c r="C6171" s="11" t="s">
        <v>180</v>
      </c>
      <c r="D6171" s="11"/>
      <c r="E6171" s="13">
        <v>15549317651</v>
      </c>
      <c r="F6171" s="11" t="s">
        <v>27114</v>
      </c>
      <c r="G6171" s="11" t="s">
        <v>48</v>
      </c>
      <c r="H6171" s="11" t="s">
        <v>98</v>
      </c>
      <c r="I6171" s="13" t="s">
        <v>221</v>
      </c>
      <c r="J6171" s="11" t="s">
        <v>24</v>
      </c>
      <c r="K6171" s="11" t="s">
        <v>25</v>
      </c>
      <c r="L6171" s="11" t="s">
        <v>39</v>
      </c>
      <c r="M6171" s="11" t="s">
        <v>27</v>
      </c>
      <c r="N6171" s="11" t="s">
        <v>183</v>
      </c>
      <c r="O6171" s="11" t="s">
        <v>29</v>
      </c>
      <c r="P6171" s="11"/>
      <c r="Q6171" s="16" t="s">
        <v>27115</v>
      </c>
      <c r="R6171" s="11" t="s">
        <v>51</v>
      </c>
      <c r="S6171" s="17" t="s">
        <v>27116</v>
      </c>
      <c r="T6171" s="11"/>
    </row>
    <row x14ac:dyDescent="0.25" r="6172" customHeight="1" ht="19.5">
      <c r="A6172" s="10">
        <v>45213</v>
      </c>
      <c r="B6172" s="11" t="s">
        <v>27117</v>
      </c>
      <c r="C6172" s="11" t="s">
        <v>180</v>
      </c>
      <c r="D6172" s="11"/>
      <c r="E6172" s="13">
        <v>15571726122</v>
      </c>
      <c r="F6172" s="11" t="s">
        <v>27118</v>
      </c>
      <c r="G6172" s="11" t="s">
        <v>115</v>
      </c>
      <c r="H6172" s="11"/>
      <c r="I6172" s="13" t="s">
        <v>241</v>
      </c>
      <c r="J6172" s="11" t="s">
        <v>24</v>
      </c>
      <c r="K6172" s="11" t="s">
        <v>25</v>
      </c>
      <c r="L6172" s="11" t="s">
        <v>39</v>
      </c>
      <c r="M6172" s="11" t="s">
        <v>27</v>
      </c>
      <c r="N6172" s="11" t="s">
        <v>183</v>
      </c>
      <c r="O6172" s="11" t="s">
        <v>29</v>
      </c>
      <c r="P6172" s="11"/>
      <c r="Q6172" s="16" t="s">
        <v>27119</v>
      </c>
      <c r="R6172" s="11" t="s">
        <v>51</v>
      </c>
      <c r="S6172" s="11" t="s">
        <v>27120</v>
      </c>
      <c r="T6172" s="11"/>
    </row>
    <row x14ac:dyDescent="0.25" r="6173" customHeight="1" ht="19.5">
      <c r="A6173" s="10">
        <v>45213</v>
      </c>
      <c r="B6173" s="11" t="s">
        <v>27121</v>
      </c>
      <c r="C6173" s="11" t="s">
        <v>180</v>
      </c>
      <c r="D6173" s="11"/>
      <c r="E6173" s="13">
        <v>15572701193</v>
      </c>
      <c r="F6173" s="11" t="s">
        <v>27122</v>
      </c>
      <c r="G6173" s="11" t="s">
        <v>74</v>
      </c>
      <c r="H6173" s="11"/>
      <c r="I6173" s="13" t="s">
        <v>328</v>
      </c>
      <c r="J6173" s="11" t="s">
        <v>24</v>
      </c>
      <c r="K6173" s="11" t="s">
        <v>25</v>
      </c>
      <c r="L6173" s="11" t="s">
        <v>39</v>
      </c>
      <c r="M6173" s="11" t="s">
        <v>40</v>
      </c>
      <c r="N6173" s="11" t="s">
        <v>183</v>
      </c>
      <c r="O6173" s="11" t="s">
        <v>29</v>
      </c>
      <c r="P6173" s="11"/>
      <c r="Q6173" s="16" t="s">
        <v>27123</v>
      </c>
      <c r="R6173" s="11" t="s">
        <v>51</v>
      </c>
      <c r="S6173" s="11" t="s">
        <v>27124</v>
      </c>
      <c r="T6173" s="11"/>
    </row>
    <row x14ac:dyDescent="0.25" r="6174" customHeight="1" ht="19.5">
      <c r="A6174" s="10">
        <v>45213</v>
      </c>
      <c r="B6174" s="11" t="s">
        <v>27125</v>
      </c>
      <c r="C6174" s="11" t="s">
        <v>180</v>
      </c>
      <c r="D6174" s="11"/>
      <c r="E6174" s="13">
        <v>15572756276</v>
      </c>
      <c r="F6174" s="11" t="s">
        <v>27126</v>
      </c>
      <c r="G6174" s="11" t="s">
        <v>37</v>
      </c>
      <c r="H6174" s="11" t="s">
        <v>98</v>
      </c>
      <c r="I6174" s="13" t="s">
        <v>235</v>
      </c>
      <c r="J6174" s="11" t="s">
        <v>24</v>
      </c>
      <c r="K6174" s="11" t="s">
        <v>25</v>
      </c>
      <c r="L6174" s="11" t="s">
        <v>39</v>
      </c>
      <c r="M6174" s="11" t="s">
        <v>40</v>
      </c>
      <c r="N6174" s="11" t="s">
        <v>183</v>
      </c>
      <c r="O6174" s="11" t="s">
        <v>29</v>
      </c>
      <c r="P6174" s="11"/>
      <c r="Q6174" s="16" t="s">
        <v>27127</v>
      </c>
      <c r="R6174" s="11" t="s">
        <v>51</v>
      </c>
      <c r="S6174" s="11" t="s">
        <v>27128</v>
      </c>
      <c r="T6174" s="11"/>
    </row>
    <row x14ac:dyDescent="0.25" r="6175" customHeight="1" ht="19.5">
      <c r="A6175" s="10">
        <v>45213</v>
      </c>
      <c r="B6175" s="11" t="s">
        <v>27129</v>
      </c>
      <c r="C6175" s="11" t="s">
        <v>180</v>
      </c>
      <c r="D6175" s="11"/>
      <c r="E6175" s="13">
        <v>15572759147</v>
      </c>
      <c r="F6175" s="11" t="s">
        <v>27130</v>
      </c>
      <c r="G6175" s="11" t="s">
        <v>115</v>
      </c>
      <c r="H6175" s="11"/>
      <c r="I6175" s="13" t="s">
        <v>136</v>
      </c>
      <c r="J6175" s="11" t="s">
        <v>24</v>
      </c>
      <c r="K6175" s="11" t="s">
        <v>25</v>
      </c>
      <c r="L6175" s="11" t="s">
        <v>39</v>
      </c>
      <c r="M6175" s="11" t="s">
        <v>27</v>
      </c>
      <c r="N6175" s="11" t="s">
        <v>183</v>
      </c>
      <c r="O6175" s="11" t="s">
        <v>29</v>
      </c>
      <c r="P6175" s="11"/>
      <c r="Q6175" s="16" t="s">
        <v>27131</v>
      </c>
      <c r="R6175" s="11" t="s">
        <v>51</v>
      </c>
      <c r="S6175" s="11" t="s">
        <v>27132</v>
      </c>
      <c r="T6175" s="11"/>
    </row>
    <row x14ac:dyDescent="0.25" r="6176" customHeight="1" ht="19.5">
      <c r="A6176" s="10">
        <v>45213</v>
      </c>
      <c r="B6176" s="11" t="s">
        <v>27133</v>
      </c>
      <c r="C6176" s="11" t="s">
        <v>180</v>
      </c>
      <c r="D6176" s="11"/>
      <c r="E6176" s="13">
        <v>15572775157</v>
      </c>
      <c r="F6176" s="11" t="s">
        <v>27134</v>
      </c>
      <c r="G6176" s="11" t="s">
        <v>62</v>
      </c>
      <c r="H6176" s="11"/>
      <c r="I6176" s="13" t="s">
        <v>844</v>
      </c>
      <c r="J6176" s="11" t="s">
        <v>24</v>
      </c>
      <c r="K6176" s="11" t="s">
        <v>69</v>
      </c>
      <c r="L6176" s="11" t="s">
        <v>39</v>
      </c>
      <c r="M6176" s="11" t="s">
        <v>27</v>
      </c>
      <c r="N6176" s="11" t="s">
        <v>183</v>
      </c>
      <c r="O6176" s="11" t="s">
        <v>29</v>
      </c>
      <c r="P6176" s="11"/>
      <c r="Q6176" s="16" t="s">
        <v>27135</v>
      </c>
      <c r="R6176" s="11" t="s">
        <v>51</v>
      </c>
      <c r="S6176" s="11" t="s">
        <v>27136</v>
      </c>
      <c r="T6176" s="11"/>
    </row>
    <row x14ac:dyDescent="0.25" r="6177" customHeight="1" ht="19.5">
      <c r="A6177" s="10">
        <v>45213</v>
      </c>
      <c r="B6177" s="11" t="s">
        <v>27137</v>
      </c>
      <c r="C6177" s="11" t="s">
        <v>180</v>
      </c>
      <c r="D6177" s="11"/>
      <c r="E6177" s="13">
        <v>15572789145</v>
      </c>
      <c r="F6177" s="11" t="s">
        <v>27138</v>
      </c>
      <c r="G6177" s="11" t="s">
        <v>37</v>
      </c>
      <c r="H6177" s="11"/>
      <c r="I6177" s="13" t="s">
        <v>104</v>
      </c>
      <c r="J6177" s="11" t="s">
        <v>24</v>
      </c>
      <c r="K6177" s="11" t="s">
        <v>25</v>
      </c>
      <c r="L6177" s="11" t="s">
        <v>39</v>
      </c>
      <c r="M6177" s="11" t="s">
        <v>40</v>
      </c>
      <c r="N6177" s="11" t="s">
        <v>183</v>
      </c>
      <c r="O6177" s="11" t="s">
        <v>29</v>
      </c>
      <c r="P6177" s="11"/>
      <c r="Q6177" s="16" t="s">
        <v>27139</v>
      </c>
      <c r="R6177" s="11" t="s">
        <v>51</v>
      </c>
      <c r="S6177" s="11" t="s">
        <v>27140</v>
      </c>
      <c r="T6177" s="11"/>
    </row>
    <row x14ac:dyDescent="0.25" r="6178" customHeight="1" ht="19.5">
      <c r="A6178" s="10">
        <v>45213</v>
      </c>
      <c r="B6178" s="11" t="s">
        <v>27141</v>
      </c>
      <c r="C6178" s="11" t="s">
        <v>180</v>
      </c>
      <c r="D6178" s="11"/>
      <c r="E6178" s="13">
        <v>15587900952</v>
      </c>
      <c r="F6178" s="11" t="s">
        <v>27142</v>
      </c>
      <c r="G6178" s="11" t="s">
        <v>48</v>
      </c>
      <c r="H6178" s="11"/>
      <c r="I6178" s="13" t="s">
        <v>615</v>
      </c>
      <c r="J6178" s="11" t="s">
        <v>24</v>
      </c>
      <c r="K6178" s="11" t="s">
        <v>25</v>
      </c>
      <c r="L6178" s="11" t="s">
        <v>39</v>
      </c>
      <c r="M6178" s="11" t="s">
        <v>40</v>
      </c>
      <c r="N6178" s="11" t="s">
        <v>183</v>
      </c>
      <c r="O6178" s="11" t="s">
        <v>29</v>
      </c>
      <c r="P6178" s="11"/>
      <c r="Q6178" s="16" t="s">
        <v>27143</v>
      </c>
      <c r="R6178" s="11" t="s">
        <v>51</v>
      </c>
      <c r="S6178" s="11" t="s">
        <v>27144</v>
      </c>
      <c r="T6178" s="11"/>
    </row>
    <row x14ac:dyDescent="0.25" r="6179" customHeight="1" ht="19.5">
      <c r="A6179" s="10">
        <v>45213</v>
      </c>
      <c r="B6179" s="11" t="s">
        <v>27145</v>
      </c>
      <c r="C6179" s="11" t="s">
        <v>180</v>
      </c>
      <c r="D6179" s="11"/>
      <c r="E6179" s="13">
        <v>15629367582</v>
      </c>
      <c r="F6179" s="11" t="s">
        <v>10690</v>
      </c>
      <c r="G6179" s="11" t="s">
        <v>115</v>
      </c>
      <c r="H6179" s="11"/>
      <c r="I6179" s="13" t="s">
        <v>57</v>
      </c>
      <c r="J6179" s="11" t="s">
        <v>24</v>
      </c>
      <c r="K6179" s="11" t="s">
        <v>25</v>
      </c>
      <c r="L6179" s="11" t="s">
        <v>39</v>
      </c>
      <c r="M6179" s="11" t="s">
        <v>27</v>
      </c>
      <c r="N6179" s="11" t="s">
        <v>183</v>
      </c>
      <c r="O6179" s="11" t="s">
        <v>29</v>
      </c>
      <c r="P6179" s="11"/>
      <c r="Q6179" s="16" t="s">
        <v>27146</v>
      </c>
      <c r="R6179" s="11" t="s">
        <v>51</v>
      </c>
      <c r="S6179" s="11" t="s">
        <v>27147</v>
      </c>
      <c r="T6179" s="11"/>
    </row>
    <row x14ac:dyDescent="0.25" r="6180" customHeight="1" ht="19.5">
      <c r="A6180" s="10">
        <v>45213</v>
      </c>
      <c r="B6180" s="11" t="s">
        <v>27148</v>
      </c>
      <c r="C6180" s="11" t="s">
        <v>3299</v>
      </c>
      <c r="D6180" s="11"/>
      <c r="E6180" s="13">
        <v>18571035666</v>
      </c>
      <c r="F6180" s="11" t="s">
        <v>27149</v>
      </c>
      <c r="G6180" s="11" t="s">
        <v>1873</v>
      </c>
      <c r="H6180" s="11" t="s">
        <v>98</v>
      </c>
      <c r="I6180" s="13">
        <v>10015</v>
      </c>
      <c r="J6180" s="11" t="s">
        <v>24</v>
      </c>
      <c r="K6180" s="11" t="s">
        <v>172</v>
      </c>
      <c r="L6180" s="11" t="s">
        <v>26</v>
      </c>
      <c r="M6180" s="11" t="s">
        <v>27</v>
      </c>
      <c r="N6180" s="11" t="s">
        <v>28</v>
      </c>
      <c r="O6180" s="11" t="s">
        <v>29</v>
      </c>
      <c r="P6180" s="11"/>
      <c r="Q6180" s="16" t="s">
        <v>27150</v>
      </c>
      <c r="R6180" s="11" t="s">
        <v>31</v>
      </c>
      <c r="S6180" s="11" t="s">
        <v>27151</v>
      </c>
      <c r="T6180" s="11" t="s">
        <v>27152</v>
      </c>
    </row>
    <row x14ac:dyDescent="0.25" r="6181" customHeight="1" ht="19.5">
      <c r="A6181" s="10">
        <v>45213</v>
      </c>
      <c r="B6181" s="11" t="s">
        <v>27153</v>
      </c>
      <c r="C6181" s="11" t="s">
        <v>180</v>
      </c>
      <c r="D6181" s="11"/>
      <c r="E6181" s="13">
        <v>15629370946</v>
      </c>
      <c r="F6181" s="11" t="s">
        <v>27154</v>
      </c>
      <c r="G6181" s="11" t="s">
        <v>289</v>
      </c>
      <c r="H6181" s="11"/>
      <c r="I6181" s="13" t="s">
        <v>63</v>
      </c>
      <c r="J6181" s="11" t="s">
        <v>24</v>
      </c>
      <c r="K6181" s="11" t="s">
        <v>25</v>
      </c>
      <c r="L6181" s="11" t="s">
        <v>39</v>
      </c>
      <c r="M6181" s="11" t="s">
        <v>27</v>
      </c>
      <c r="N6181" s="11" t="s">
        <v>183</v>
      </c>
      <c r="O6181" s="11" t="s">
        <v>29</v>
      </c>
      <c r="P6181" s="11"/>
      <c r="Q6181" s="16" t="s">
        <v>27155</v>
      </c>
      <c r="R6181" s="11" t="s">
        <v>51</v>
      </c>
      <c r="S6181" s="11" t="s">
        <v>27156</v>
      </c>
      <c r="T6181" s="11"/>
    </row>
    <row x14ac:dyDescent="0.25" r="6182" customHeight="1" ht="19.5">
      <c r="A6182" s="10">
        <v>45213</v>
      </c>
      <c r="B6182" s="11" t="s">
        <v>27157</v>
      </c>
      <c r="C6182" s="11" t="s">
        <v>2547</v>
      </c>
      <c r="D6182" s="11"/>
      <c r="E6182" s="13">
        <v>15629370946</v>
      </c>
      <c r="F6182" s="11" t="s">
        <v>27154</v>
      </c>
      <c r="G6182" s="11" t="s">
        <v>289</v>
      </c>
      <c r="H6182" s="11"/>
      <c r="I6182" s="13" t="s">
        <v>4769</v>
      </c>
      <c r="J6182" s="11" t="s">
        <v>24</v>
      </c>
      <c r="K6182" s="11" t="s">
        <v>25</v>
      </c>
      <c r="L6182" s="11" t="s">
        <v>39</v>
      </c>
      <c r="M6182" s="11" t="s">
        <v>27</v>
      </c>
      <c r="N6182" s="11" t="s">
        <v>28</v>
      </c>
      <c r="O6182" s="11" t="s">
        <v>29</v>
      </c>
      <c r="P6182" s="11"/>
      <c r="Q6182" s="16" t="s">
        <v>27158</v>
      </c>
      <c r="R6182" s="11" t="s">
        <v>42</v>
      </c>
      <c r="S6182" s="11" t="s">
        <v>27159</v>
      </c>
      <c r="T6182" s="11" t="s">
        <v>27160</v>
      </c>
    </row>
    <row x14ac:dyDescent="0.25" r="6183" customHeight="1" ht="19.5">
      <c r="A6183" s="10">
        <v>45213</v>
      </c>
      <c r="B6183" s="11" t="s">
        <v>27161</v>
      </c>
      <c r="C6183" s="11" t="s">
        <v>698</v>
      </c>
      <c r="D6183" s="11"/>
      <c r="E6183" s="13" t="s">
        <v>25129</v>
      </c>
      <c r="F6183" s="11" t="s">
        <v>25130</v>
      </c>
      <c r="G6183" s="11" t="s">
        <v>37</v>
      </c>
      <c r="H6183" s="11" t="s">
        <v>98</v>
      </c>
      <c r="I6183" s="13" t="s">
        <v>211</v>
      </c>
      <c r="J6183" s="11" t="s">
        <v>24</v>
      </c>
      <c r="K6183" s="11" t="s">
        <v>25</v>
      </c>
      <c r="L6183" s="11" t="s">
        <v>39</v>
      </c>
      <c r="M6183" s="11" t="s">
        <v>27</v>
      </c>
      <c r="N6183" s="11" t="s">
        <v>28</v>
      </c>
      <c r="O6183" s="11" t="s">
        <v>29</v>
      </c>
      <c r="P6183" s="11"/>
      <c r="Q6183" s="16" t="s">
        <v>27162</v>
      </c>
      <c r="R6183" s="11" t="s">
        <v>42</v>
      </c>
      <c r="S6183" s="11" t="s">
        <v>27163</v>
      </c>
      <c r="T6183" s="11" t="s">
        <v>27164</v>
      </c>
    </row>
    <row x14ac:dyDescent="0.25" r="6184" customHeight="1" ht="19.5">
      <c r="A6184" s="10">
        <v>45213</v>
      </c>
      <c r="B6184" s="11" t="s">
        <v>27165</v>
      </c>
      <c r="C6184" s="11" t="s">
        <v>341</v>
      </c>
      <c r="D6184" s="11"/>
      <c r="E6184" s="13">
        <v>15571719316</v>
      </c>
      <c r="F6184" s="11" t="s">
        <v>27166</v>
      </c>
      <c r="G6184" s="11" t="s">
        <v>115</v>
      </c>
      <c r="H6184" s="11"/>
      <c r="I6184" s="13" t="s">
        <v>241</v>
      </c>
      <c r="J6184" s="11" t="s">
        <v>24</v>
      </c>
      <c r="K6184" s="11" t="s">
        <v>25</v>
      </c>
      <c r="L6184" s="11" t="s">
        <v>39</v>
      </c>
      <c r="M6184" s="11" t="s">
        <v>27</v>
      </c>
      <c r="N6184" s="11" t="s">
        <v>28</v>
      </c>
      <c r="O6184" s="11" t="s">
        <v>29</v>
      </c>
      <c r="P6184" s="11"/>
      <c r="Q6184" s="16" t="s">
        <v>27167</v>
      </c>
      <c r="R6184" s="11" t="s">
        <v>42</v>
      </c>
      <c r="S6184" s="11" t="s">
        <v>27168</v>
      </c>
      <c r="T6184" s="11" t="s">
        <v>27169</v>
      </c>
    </row>
    <row x14ac:dyDescent="0.25" r="6185" customHeight="1" ht="19.5">
      <c r="A6185" s="10">
        <v>45213</v>
      </c>
      <c r="B6185" s="11" t="s">
        <v>27170</v>
      </c>
      <c r="C6185" s="11" t="s">
        <v>2547</v>
      </c>
      <c r="D6185" s="11"/>
      <c r="E6185" s="13">
        <v>18672103318</v>
      </c>
      <c r="F6185" s="11" t="s">
        <v>27171</v>
      </c>
      <c r="G6185" s="11" t="s">
        <v>56</v>
      </c>
      <c r="H6185" s="11"/>
      <c r="I6185" s="13" t="s">
        <v>1504</v>
      </c>
      <c r="J6185" s="11" t="s">
        <v>24</v>
      </c>
      <c r="K6185" s="11" t="s">
        <v>25</v>
      </c>
      <c r="L6185" s="11" t="s">
        <v>39</v>
      </c>
      <c r="M6185" s="11" t="s">
        <v>27</v>
      </c>
      <c r="N6185" s="11" t="s">
        <v>28</v>
      </c>
      <c r="O6185" s="11" t="s">
        <v>29</v>
      </c>
      <c r="P6185" s="11"/>
      <c r="Q6185" s="16" t="s">
        <v>27172</v>
      </c>
      <c r="R6185" s="11" t="s">
        <v>42</v>
      </c>
      <c r="S6185" s="11" t="s">
        <v>27173</v>
      </c>
      <c r="T6185" s="11" t="s">
        <v>27174</v>
      </c>
    </row>
    <row x14ac:dyDescent="0.25" r="6186" customHeight="1" ht="19.5">
      <c r="A6186" s="10">
        <v>45213</v>
      </c>
      <c r="B6186" s="11" t="s">
        <v>27175</v>
      </c>
      <c r="C6186" s="11" t="s">
        <v>180</v>
      </c>
      <c r="D6186" s="11"/>
      <c r="E6186" s="13">
        <v>17671251577</v>
      </c>
      <c r="F6186" s="11" t="s">
        <v>27176</v>
      </c>
      <c r="G6186" s="11" t="s">
        <v>115</v>
      </c>
      <c r="H6186" s="11"/>
      <c r="I6186" s="13" t="s">
        <v>433</v>
      </c>
      <c r="J6186" s="11" t="s">
        <v>24</v>
      </c>
      <c r="K6186" s="11" t="s">
        <v>25</v>
      </c>
      <c r="L6186" s="11" t="s">
        <v>39</v>
      </c>
      <c r="M6186" s="11" t="s">
        <v>40</v>
      </c>
      <c r="N6186" s="11" t="s">
        <v>183</v>
      </c>
      <c r="O6186" s="11" t="s">
        <v>29</v>
      </c>
      <c r="P6186" s="11"/>
      <c r="Q6186" s="16" t="s">
        <v>27177</v>
      </c>
      <c r="R6186" s="11" t="s">
        <v>51</v>
      </c>
      <c r="S6186" s="11" t="s">
        <v>27178</v>
      </c>
      <c r="T6186" s="11"/>
    </row>
    <row x14ac:dyDescent="0.25" r="6187" customHeight="1" ht="19.5">
      <c r="A6187" s="10">
        <v>45213</v>
      </c>
      <c r="B6187" s="11" t="s">
        <v>27179</v>
      </c>
      <c r="C6187" s="11" t="s">
        <v>180</v>
      </c>
      <c r="D6187" s="11"/>
      <c r="E6187" s="13">
        <v>18671723679</v>
      </c>
      <c r="F6187" s="11" t="s">
        <v>5565</v>
      </c>
      <c r="G6187" s="11" t="s">
        <v>62</v>
      </c>
      <c r="H6187" s="11"/>
      <c r="I6187" s="13" t="s">
        <v>486</v>
      </c>
      <c r="J6187" s="11" t="s">
        <v>24</v>
      </c>
      <c r="K6187" s="11" t="s">
        <v>25</v>
      </c>
      <c r="L6187" s="11" t="s">
        <v>39</v>
      </c>
      <c r="M6187" s="11" t="s">
        <v>40</v>
      </c>
      <c r="N6187" s="11" t="s">
        <v>183</v>
      </c>
      <c r="O6187" s="11" t="s">
        <v>29</v>
      </c>
      <c r="P6187" s="11"/>
      <c r="Q6187" s="16" t="s">
        <v>27180</v>
      </c>
      <c r="R6187" s="11" t="s">
        <v>51</v>
      </c>
      <c r="S6187" s="11" t="s">
        <v>27181</v>
      </c>
      <c r="T6187" s="11"/>
    </row>
    <row x14ac:dyDescent="0.25" r="6188" customHeight="1" ht="19.5">
      <c r="A6188" s="10">
        <v>45213</v>
      </c>
      <c r="B6188" s="11" t="s">
        <v>27182</v>
      </c>
      <c r="C6188" s="11" t="s">
        <v>180</v>
      </c>
      <c r="D6188" s="11"/>
      <c r="E6188" s="13">
        <v>18674262931</v>
      </c>
      <c r="F6188" s="11" t="s">
        <v>27183</v>
      </c>
      <c r="G6188" s="11" t="s">
        <v>48</v>
      </c>
      <c r="H6188" s="11"/>
      <c r="I6188" s="13" t="s">
        <v>131</v>
      </c>
      <c r="J6188" s="11" t="s">
        <v>24</v>
      </c>
      <c r="K6188" s="11" t="s">
        <v>25</v>
      </c>
      <c r="L6188" s="11" t="s">
        <v>39</v>
      </c>
      <c r="M6188" s="11" t="s">
        <v>40</v>
      </c>
      <c r="N6188" s="11" t="s">
        <v>183</v>
      </c>
      <c r="O6188" s="11" t="s">
        <v>29</v>
      </c>
      <c r="P6188" s="11"/>
      <c r="Q6188" s="16" t="s">
        <v>27184</v>
      </c>
      <c r="R6188" s="11" t="s">
        <v>51</v>
      </c>
      <c r="S6188" s="11" t="s">
        <v>27185</v>
      </c>
      <c r="T6188" s="11"/>
    </row>
    <row x14ac:dyDescent="0.25" r="6189" customHeight="1" ht="19.5">
      <c r="A6189" s="10">
        <v>45213</v>
      </c>
      <c r="B6189" s="11" t="s">
        <v>27186</v>
      </c>
      <c r="C6189" s="11" t="s">
        <v>180</v>
      </c>
      <c r="D6189" s="11"/>
      <c r="E6189" s="13">
        <v>15571752596</v>
      </c>
      <c r="F6189" s="11" t="s">
        <v>23420</v>
      </c>
      <c r="G6189" s="11" t="s">
        <v>115</v>
      </c>
      <c r="H6189" s="11"/>
      <c r="I6189" s="13" t="s">
        <v>136</v>
      </c>
      <c r="J6189" s="11" t="s">
        <v>24</v>
      </c>
      <c r="K6189" s="11" t="s">
        <v>25</v>
      </c>
      <c r="L6189" s="11" t="s">
        <v>39</v>
      </c>
      <c r="M6189" s="11" t="s">
        <v>27</v>
      </c>
      <c r="N6189" s="11" t="s">
        <v>183</v>
      </c>
      <c r="O6189" s="11" t="s">
        <v>29</v>
      </c>
      <c r="P6189" s="11"/>
      <c r="Q6189" s="16" t="s">
        <v>27187</v>
      </c>
      <c r="R6189" s="11" t="s">
        <v>42</v>
      </c>
      <c r="S6189" s="11" t="s">
        <v>27188</v>
      </c>
      <c r="T6189" s="11" t="s">
        <v>27189</v>
      </c>
    </row>
    <row x14ac:dyDescent="0.25" r="6190" customHeight="1" ht="19.5">
      <c r="A6190" s="10">
        <v>45213</v>
      </c>
      <c r="B6190" s="11" t="s">
        <v>27190</v>
      </c>
      <c r="C6190" s="11" t="s">
        <v>6271</v>
      </c>
      <c r="D6190" s="11"/>
      <c r="E6190" s="13">
        <v>15972717708</v>
      </c>
      <c r="F6190" s="11" t="s">
        <v>27191</v>
      </c>
      <c r="G6190" s="11" t="s">
        <v>48</v>
      </c>
      <c r="H6190" s="11"/>
      <c r="I6190" s="13" t="s">
        <v>1394</v>
      </c>
      <c r="J6190" s="11" t="s">
        <v>24</v>
      </c>
      <c r="K6190" s="11" t="s">
        <v>25</v>
      </c>
      <c r="L6190" s="11" t="s">
        <v>39</v>
      </c>
      <c r="M6190" s="11" t="s">
        <v>40</v>
      </c>
      <c r="N6190" s="11" t="s">
        <v>28</v>
      </c>
      <c r="O6190" s="11" t="s">
        <v>29</v>
      </c>
      <c r="P6190" s="11"/>
      <c r="Q6190" s="16" t="s">
        <v>27192</v>
      </c>
      <c r="R6190" s="11" t="s">
        <v>42</v>
      </c>
      <c r="S6190" s="11" t="s">
        <v>27193</v>
      </c>
      <c r="T6190" s="11"/>
    </row>
    <row x14ac:dyDescent="0.25" r="6191" customHeight="1" ht="19.5">
      <c r="A6191" s="10">
        <v>45213</v>
      </c>
      <c r="B6191" s="11" t="s">
        <v>27194</v>
      </c>
      <c r="C6191" s="11" t="s">
        <v>46</v>
      </c>
      <c r="D6191" s="11"/>
      <c r="E6191" s="13">
        <v>13032714873</v>
      </c>
      <c r="F6191" s="11" t="s">
        <v>27195</v>
      </c>
      <c r="G6191" s="11" t="s">
        <v>115</v>
      </c>
      <c r="H6191" s="11"/>
      <c r="I6191" s="13" t="s">
        <v>486</v>
      </c>
      <c r="J6191" s="11" t="s">
        <v>24</v>
      </c>
      <c r="K6191" s="11" t="s">
        <v>25</v>
      </c>
      <c r="L6191" s="11" t="s">
        <v>39</v>
      </c>
      <c r="M6191" s="11" t="s">
        <v>27</v>
      </c>
      <c r="N6191" s="11" t="s">
        <v>28</v>
      </c>
      <c r="O6191" s="11" t="s">
        <v>29</v>
      </c>
      <c r="P6191" s="11"/>
      <c r="Q6191" s="16" t="s">
        <v>27196</v>
      </c>
      <c r="R6191" s="11" t="s">
        <v>51</v>
      </c>
      <c r="S6191" s="11" t="s">
        <v>27197</v>
      </c>
      <c r="T6191" s="11"/>
    </row>
    <row x14ac:dyDescent="0.25" r="6192" customHeight="1" ht="19.5">
      <c r="A6192" s="10">
        <v>45213</v>
      </c>
      <c r="B6192" s="11" t="s">
        <v>27198</v>
      </c>
      <c r="C6192" s="11" t="s">
        <v>46</v>
      </c>
      <c r="D6192" s="11"/>
      <c r="E6192" s="13">
        <v>13032742133</v>
      </c>
      <c r="F6192" s="11" t="s">
        <v>27199</v>
      </c>
      <c r="G6192" s="11" t="s">
        <v>115</v>
      </c>
      <c r="H6192" s="11"/>
      <c r="I6192" s="13" t="s">
        <v>182</v>
      </c>
      <c r="J6192" s="11" t="s">
        <v>24</v>
      </c>
      <c r="K6192" s="11" t="s">
        <v>25</v>
      </c>
      <c r="L6192" s="11" t="s">
        <v>39</v>
      </c>
      <c r="M6192" s="11" t="s">
        <v>27</v>
      </c>
      <c r="N6192" s="11" t="s">
        <v>28</v>
      </c>
      <c r="O6192" s="11" t="s">
        <v>29</v>
      </c>
      <c r="P6192" s="11"/>
      <c r="Q6192" s="16" t="s">
        <v>27200</v>
      </c>
      <c r="R6192" s="11" t="s">
        <v>51</v>
      </c>
      <c r="S6192" s="11" t="s">
        <v>27201</v>
      </c>
      <c r="T6192" s="11"/>
    </row>
    <row x14ac:dyDescent="0.25" r="6193" customHeight="1" ht="19.5">
      <c r="A6193" s="10">
        <v>45213</v>
      </c>
      <c r="B6193" s="11" t="s">
        <v>27202</v>
      </c>
      <c r="C6193" s="11" t="s">
        <v>46</v>
      </c>
      <c r="D6193" s="11"/>
      <c r="E6193" s="13">
        <v>16671005839</v>
      </c>
      <c r="F6193" s="11" t="s">
        <v>27203</v>
      </c>
      <c r="G6193" s="11" t="s">
        <v>216</v>
      </c>
      <c r="H6193" s="11"/>
      <c r="I6193" s="13" t="s">
        <v>1024</v>
      </c>
      <c r="J6193" s="11" t="s">
        <v>24</v>
      </c>
      <c r="K6193" s="11" t="s">
        <v>25</v>
      </c>
      <c r="L6193" s="11" t="s">
        <v>39</v>
      </c>
      <c r="M6193" s="11" t="s">
        <v>27</v>
      </c>
      <c r="N6193" s="11" t="s">
        <v>28</v>
      </c>
      <c r="O6193" s="11" t="s">
        <v>29</v>
      </c>
      <c r="P6193" s="11"/>
      <c r="Q6193" s="16" t="s">
        <v>27204</v>
      </c>
      <c r="R6193" s="11" t="s">
        <v>51</v>
      </c>
      <c r="S6193" s="11" t="s">
        <v>27205</v>
      </c>
      <c r="T6193" s="11"/>
    </row>
    <row x14ac:dyDescent="0.25" r="6194" customHeight="1" ht="19.5">
      <c r="A6194" s="10">
        <v>45213</v>
      </c>
      <c r="B6194" s="11" t="s">
        <v>27206</v>
      </c>
      <c r="C6194" s="11" t="s">
        <v>5513</v>
      </c>
      <c r="D6194" s="11"/>
      <c r="E6194" s="13">
        <v>15571752810</v>
      </c>
      <c r="F6194" s="11" t="s">
        <v>18404</v>
      </c>
      <c r="G6194" s="11" t="s">
        <v>48</v>
      </c>
      <c r="H6194" s="11"/>
      <c r="I6194" s="13" t="s">
        <v>749</v>
      </c>
      <c r="J6194" s="11" t="s">
        <v>24</v>
      </c>
      <c r="K6194" s="11" t="s">
        <v>25</v>
      </c>
      <c r="L6194" s="11" t="s">
        <v>39</v>
      </c>
      <c r="M6194" s="11" t="s">
        <v>27</v>
      </c>
      <c r="N6194" s="11" t="s">
        <v>28</v>
      </c>
      <c r="O6194" s="11" t="s">
        <v>29</v>
      </c>
      <c r="P6194" s="11"/>
      <c r="Q6194" s="16" t="s">
        <v>27207</v>
      </c>
      <c r="R6194" s="11" t="s">
        <v>42</v>
      </c>
      <c r="S6194" s="11" t="s">
        <v>27208</v>
      </c>
      <c r="T6194" s="11" t="s">
        <v>27209</v>
      </c>
    </row>
    <row x14ac:dyDescent="0.25" r="6195" customHeight="1" ht="19.5">
      <c r="A6195" s="10">
        <v>45213</v>
      </c>
      <c r="B6195" s="11" t="s">
        <v>27210</v>
      </c>
      <c r="C6195" s="11" t="s">
        <v>6252</v>
      </c>
      <c r="D6195" s="11"/>
      <c r="E6195" s="13">
        <v>15587925502</v>
      </c>
      <c r="F6195" s="11" t="s">
        <v>27211</v>
      </c>
      <c r="G6195" s="11" t="s">
        <v>48</v>
      </c>
      <c r="H6195" s="11"/>
      <c r="I6195" s="13" t="s">
        <v>182</v>
      </c>
      <c r="J6195" s="11" t="s">
        <v>24</v>
      </c>
      <c r="K6195" s="11" t="s">
        <v>25</v>
      </c>
      <c r="L6195" s="11" t="s">
        <v>39</v>
      </c>
      <c r="M6195" s="11" t="s">
        <v>27</v>
      </c>
      <c r="N6195" s="11" t="s">
        <v>28</v>
      </c>
      <c r="O6195" s="11" t="s">
        <v>29</v>
      </c>
      <c r="P6195" s="11"/>
      <c r="Q6195" s="16" t="s">
        <v>27212</v>
      </c>
      <c r="R6195" s="11" t="s">
        <v>42</v>
      </c>
      <c r="S6195" s="11" t="s">
        <v>27213</v>
      </c>
      <c r="T6195" s="11" t="s">
        <v>27214</v>
      </c>
    </row>
    <row x14ac:dyDescent="0.25" r="6196" customHeight="1" ht="19.5">
      <c r="A6196" s="10">
        <v>45213</v>
      </c>
      <c r="B6196" s="11" t="s">
        <v>27215</v>
      </c>
      <c r="C6196" s="11" t="s">
        <v>14521</v>
      </c>
      <c r="D6196" s="11"/>
      <c r="E6196" s="13">
        <v>15572710701</v>
      </c>
      <c r="F6196" s="11" t="s">
        <v>27216</v>
      </c>
      <c r="G6196" s="11" t="s">
        <v>48</v>
      </c>
      <c r="H6196" s="11"/>
      <c r="I6196" s="13" t="s">
        <v>2649</v>
      </c>
      <c r="J6196" s="11" t="s">
        <v>24</v>
      </c>
      <c r="K6196" s="11" t="s">
        <v>25</v>
      </c>
      <c r="L6196" s="11" t="s">
        <v>39</v>
      </c>
      <c r="M6196" s="11" t="s">
        <v>27</v>
      </c>
      <c r="N6196" s="11" t="s">
        <v>28</v>
      </c>
      <c r="O6196" s="11" t="s">
        <v>29</v>
      </c>
      <c r="P6196" s="11"/>
      <c r="Q6196" s="16" t="s">
        <v>27217</v>
      </c>
      <c r="R6196" s="11" t="s">
        <v>42</v>
      </c>
      <c r="S6196" s="11" t="s">
        <v>27218</v>
      </c>
      <c r="T6196" s="11" t="s">
        <v>27219</v>
      </c>
    </row>
    <row x14ac:dyDescent="0.25" r="6197" customHeight="1" ht="19.5">
      <c r="A6197" s="10">
        <v>45213</v>
      </c>
      <c r="B6197" s="11" t="s">
        <v>27220</v>
      </c>
      <c r="C6197" s="11" t="s">
        <v>6252</v>
      </c>
      <c r="D6197" s="11"/>
      <c r="E6197" s="13">
        <v>13094172693</v>
      </c>
      <c r="F6197" s="11" t="s">
        <v>27221</v>
      </c>
      <c r="G6197" s="11" t="s">
        <v>74</v>
      </c>
      <c r="H6197" s="11" t="s">
        <v>98</v>
      </c>
      <c r="I6197" s="13" t="s">
        <v>381</v>
      </c>
      <c r="J6197" s="11" t="s">
        <v>24</v>
      </c>
      <c r="K6197" s="11" t="s">
        <v>25</v>
      </c>
      <c r="L6197" s="11" t="s">
        <v>39</v>
      </c>
      <c r="M6197" s="11" t="s">
        <v>27</v>
      </c>
      <c r="N6197" s="11" t="s">
        <v>28</v>
      </c>
      <c r="O6197" s="11" t="s">
        <v>29</v>
      </c>
      <c r="P6197" s="11"/>
      <c r="Q6197" s="16" t="s">
        <v>27222</v>
      </c>
      <c r="R6197" s="11" t="s">
        <v>42</v>
      </c>
      <c r="S6197" s="11" t="s">
        <v>27223</v>
      </c>
      <c r="T6197" s="11" t="s">
        <v>27224</v>
      </c>
    </row>
    <row x14ac:dyDescent="0.25" r="6198" customHeight="1" ht="19.5">
      <c r="A6198" s="10">
        <v>45213</v>
      </c>
      <c r="B6198" s="11" t="s">
        <v>27225</v>
      </c>
      <c r="C6198" s="11" t="s">
        <v>5513</v>
      </c>
      <c r="D6198" s="11"/>
      <c r="E6198" s="13">
        <v>13197328214</v>
      </c>
      <c r="F6198" s="11" t="s">
        <v>27226</v>
      </c>
      <c r="G6198" s="11" t="s">
        <v>289</v>
      </c>
      <c r="H6198" s="11"/>
      <c r="I6198" s="13">
        <v>10015</v>
      </c>
      <c r="J6198" s="11" t="s">
        <v>24</v>
      </c>
      <c r="K6198" s="11" t="s">
        <v>69</v>
      </c>
      <c r="L6198" s="11" t="s">
        <v>26</v>
      </c>
      <c r="M6198" s="11" t="s">
        <v>27</v>
      </c>
      <c r="N6198" s="11" t="s">
        <v>28</v>
      </c>
      <c r="O6198" s="11" t="s">
        <v>29</v>
      </c>
      <c r="P6198" s="11"/>
      <c r="Q6198" s="16" t="s">
        <v>27227</v>
      </c>
      <c r="R6198" s="11" t="s">
        <v>31</v>
      </c>
      <c r="S6198" s="11" t="s">
        <v>27228</v>
      </c>
      <c r="T6198" s="11" t="s">
        <v>27229</v>
      </c>
    </row>
    <row x14ac:dyDescent="0.25" r="6199" customHeight="1" ht="19.5">
      <c r="A6199" s="10">
        <v>45213</v>
      </c>
      <c r="B6199" s="11" t="s">
        <v>27230</v>
      </c>
      <c r="C6199" s="11" t="s">
        <v>27231</v>
      </c>
      <c r="D6199" s="11"/>
      <c r="E6199" s="13">
        <v>13308608476</v>
      </c>
      <c r="F6199" s="11" t="s">
        <v>27232</v>
      </c>
      <c r="G6199" s="11" t="s">
        <v>37</v>
      </c>
      <c r="H6199" s="11"/>
      <c r="I6199" s="13" t="s">
        <v>142</v>
      </c>
      <c r="J6199" s="11" t="s">
        <v>24</v>
      </c>
      <c r="K6199" s="11" t="s">
        <v>25</v>
      </c>
      <c r="L6199" s="11" t="s">
        <v>39</v>
      </c>
      <c r="M6199" s="11" t="s">
        <v>40</v>
      </c>
      <c r="N6199" s="11" t="s">
        <v>28</v>
      </c>
      <c r="O6199" s="11" t="s">
        <v>29</v>
      </c>
      <c r="P6199" s="11"/>
      <c r="Q6199" s="16" t="s">
        <v>27233</v>
      </c>
      <c r="R6199" s="11" t="s">
        <v>42</v>
      </c>
      <c r="S6199" s="11" t="s">
        <v>27234</v>
      </c>
      <c r="T6199" s="11" t="s">
        <v>27235</v>
      </c>
    </row>
    <row x14ac:dyDescent="0.25" r="6200" customHeight="1" ht="19.5">
      <c r="A6200" s="10">
        <v>45213</v>
      </c>
      <c r="B6200" s="11" t="s">
        <v>27236</v>
      </c>
      <c r="C6200" s="11" t="s">
        <v>5601</v>
      </c>
      <c r="D6200" s="11"/>
      <c r="E6200" s="13">
        <v>13247288761</v>
      </c>
      <c r="F6200" s="11" t="s">
        <v>9365</v>
      </c>
      <c r="G6200" s="11" t="s">
        <v>115</v>
      </c>
      <c r="H6200" s="11"/>
      <c r="I6200" s="13" t="s">
        <v>844</v>
      </c>
      <c r="J6200" s="11" t="s">
        <v>24</v>
      </c>
      <c r="K6200" s="11" t="s">
        <v>25</v>
      </c>
      <c r="L6200" s="11" t="s">
        <v>39</v>
      </c>
      <c r="M6200" s="11" t="s">
        <v>27</v>
      </c>
      <c r="N6200" s="11" t="s">
        <v>28</v>
      </c>
      <c r="O6200" s="11" t="s">
        <v>29</v>
      </c>
      <c r="P6200" s="11"/>
      <c r="Q6200" s="16" t="s">
        <v>27237</v>
      </c>
      <c r="R6200" s="11" t="s">
        <v>42</v>
      </c>
      <c r="S6200" s="11" t="s">
        <v>27238</v>
      </c>
      <c r="T6200" s="11" t="s">
        <v>16504</v>
      </c>
    </row>
    <row x14ac:dyDescent="0.25" r="6201" customHeight="1" ht="19.5">
      <c r="A6201" s="10">
        <v>45213</v>
      </c>
      <c r="B6201" s="11" t="s">
        <v>27239</v>
      </c>
      <c r="C6201" s="11" t="s">
        <v>341</v>
      </c>
      <c r="D6201" s="11"/>
      <c r="E6201" s="13">
        <v>13207228066</v>
      </c>
      <c r="F6201" s="11" t="s">
        <v>27240</v>
      </c>
      <c r="G6201" s="11" t="s">
        <v>62</v>
      </c>
      <c r="H6201" s="11"/>
      <c r="I6201" s="13" t="s">
        <v>3495</v>
      </c>
      <c r="J6201" s="11" t="s">
        <v>24</v>
      </c>
      <c r="K6201" s="11" t="s">
        <v>25</v>
      </c>
      <c r="L6201" s="11" t="s">
        <v>39</v>
      </c>
      <c r="M6201" s="11" t="s">
        <v>27</v>
      </c>
      <c r="N6201" s="11" t="s">
        <v>28</v>
      </c>
      <c r="O6201" s="11" t="s">
        <v>29</v>
      </c>
      <c r="P6201" s="11"/>
      <c r="Q6201" s="16" t="s">
        <v>27241</v>
      </c>
      <c r="R6201" s="11" t="s">
        <v>3495</v>
      </c>
      <c r="S6201" s="11" t="s">
        <v>27242</v>
      </c>
      <c r="T6201" s="11" t="s">
        <v>27243</v>
      </c>
    </row>
    <row x14ac:dyDescent="0.25" r="6202" customHeight="1" ht="19.5">
      <c r="A6202" s="10">
        <v>45213</v>
      </c>
      <c r="B6202" s="11" t="s">
        <v>27244</v>
      </c>
      <c r="C6202" s="11" t="s">
        <v>1289</v>
      </c>
      <c r="D6202" s="11"/>
      <c r="E6202" s="13">
        <v>13217274452</v>
      </c>
      <c r="F6202" s="11" t="s">
        <v>3494</v>
      </c>
      <c r="G6202" s="11" t="s">
        <v>74</v>
      </c>
      <c r="H6202" s="11"/>
      <c r="I6202" s="13" t="s">
        <v>3495</v>
      </c>
      <c r="J6202" s="11" t="s">
        <v>24</v>
      </c>
      <c r="K6202" s="11" t="s">
        <v>25</v>
      </c>
      <c r="L6202" s="11" t="s">
        <v>39</v>
      </c>
      <c r="M6202" s="11" t="s">
        <v>27</v>
      </c>
      <c r="N6202" s="11" t="s">
        <v>28</v>
      </c>
      <c r="O6202" s="11" t="s">
        <v>29</v>
      </c>
      <c r="P6202" s="11"/>
      <c r="Q6202" s="16" t="s">
        <v>27245</v>
      </c>
      <c r="R6202" s="11" t="s">
        <v>3495</v>
      </c>
      <c r="S6202" s="11" t="s">
        <v>27246</v>
      </c>
      <c r="T6202" s="11" t="s">
        <v>27247</v>
      </c>
    </row>
    <row x14ac:dyDescent="0.25" r="6203" customHeight="1" ht="19.5">
      <c r="A6203" s="10">
        <v>45213</v>
      </c>
      <c r="B6203" s="11" t="s">
        <v>27248</v>
      </c>
      <c r="C6203" s="11" t="s">
        <v>23950</v>
      </c>
      <c r="D6203" s="11"/>
      <c r="E6203" s="13">
        <v>18671607977</v>
      </c>
      <c r="F6203" s="11" t="s">
        <v>25482</v>
      </c>
      <c r="G6203" s="11" t="s">
        <v>37</v>
      </c>
      <c r="H6203" s="11"/>
      <c r="I6203" s="13" t="s">
        <v>38</v>
      </c>
      <c r="J6203" s="11" t="s">
        <v>24</v>
      </c>
      <c r="K6203" s="11" t="s">
        <v>25</v>
      </c>
      <c r="L6203" s="11" t="s">
        <v>39</v>
      </c>
      <c r="M6203" s="11" t="s">
        <v>27</v>
      </c>
      <c r="N6203" s="11" t="s">
        <v>28</v>
      </c>
      <c r="O6203" s="11" t="s">
        <v>29</v>
      </c>
      <c r="P6203" s="11"/>
      <c r="Q6203" s="16" t="s">
        <v>27249</v>
      </c>
      <c r="R6203" s="11" t="s">
        <v>42</v>
      </c>
      <c r="S6203" s="11" t="s">
        <v>27250</v>
      </c>
      <c r="T6203" s="11" t="s">
        <v>27251</v>
      </c>
    </row>
    <row x14ac:dyDescent="0.25" r="6204" customHeight="1" ht="19.5">
      <c r="A6204" s="10">
        <v>45213</v>
      </c>
      <c r="B6204" s="11" t="s">
        <v>27252</v>
      </c>
      <c r="C6204" s="11" t="s">
        <v>7274</v>
      </c>
      <c r="D6204" s="11"/>
      <c r="E6204" s="13">
        <v>18672663185</v>
      </c>
      <c r="F6204" s="11" t="s">
        <v>27253</v>
      </c>
      <c r="G6204" s="11" t="s">
        <v>56</v>
      </c>
      <c r="H6204" s="11"/>
      <c r="I6204" s="13" t="s">
        <v>415</v>
      </c>
      <c r="J6204" s="11" t="s">
        <v>24</v>
      </c>
      <c r="K6204" s="11" t="s">
        <v>25</v>
      </c>
      <c r="L6204" s="11" t="s">
        <v>39</v>
      </c>
      <c r="M6204" s="11" t="s">
        <v>27</v>
      </c>
      <c r="N6204" s="11" t="s">
        <v>28</v>
      </c>
      <c r="O6204" s="11" t="s">
        <v>29</v>
      </c>
      <c r="P6204" s="11"/>
      <c r="Q6204" s="16" t="s">
        <v>27254</v>
      </c>
      <c r="R6204" s="11" t="s">
        <v>42</v>
      </c>
      <c r="S6204" s="11" t="s">
        <v>27255</v>
      </c>
      <c r="T6204" s="11" t="s">
        <v>27256</v>
      </c>
    </row>
    <row x14ac:dyDescent="0.25" r="6205" customHeight="1" ht="19.5">
      <c r="A6205" s="10">
        <v>45213</v>
      </c>
      <c r="B6205" s="11" t="s">
        <v>27257</v>
      </c>
      <c r="C6205" s="11" t="s">
        <v>545</v>
      </c>
      <c r="D6205" s="11"/>
      <c r="E6205" s="13">
        <v>15997662386</v>
      </c>
      <c r="F6205" s="11" t="s">
        <v>27258</v>
      </c>
      <c r="G6205" s="11" t="s">
        <v>48</v>
      </c>
      <c r="H6205" s="11"/>
      <c r="I6205" s="13" t="s">
        <v>352</v>
      </c>
      <c r="J6205" s="11" t="s">
        <v>24</v>
      </c>
      <c r="K6205" s="11" t="s">
        <v>25</v>
      </c>
      <c r="L6205" s="11" t="s">
        <v>39</v>
      </c>
      <c r="M6205" s="11" t="s">
        <v>40</v>
      </c>
      <c r="N6205" s="11" t="s">
        <v>28</v>
      </c>
      <c r="O6205" s="11" t="s">
        <v>29</v>
      </c>
      <c r="P6205" s="11"/>
      <c r="Q6205" s="16" t="s">
        <v>27259</v>
      </c>
      <c r="R6205" s="11" t="s">
        <v>42</v>
      </c>
      <c r="S6205" s="11" t="s">
        <v>27260</v>
      </c>
      <c r="T6205" s="11" t="s">
        <v>27261</v>
      </c>
    </row>
    <row x14ac:dyDescent="0.25" r="6206" customHeight="1" ht="19.5">
      <c r="A6206" s="10">
        <v>45213</v>
      </c>
      <c r="B6206" s="11" t="s">
        <v>27262</v>
      </c>
      <c r="C6206" s="11" t="s">
        <v>17616</v>
      </c>
      <c r="D6206" s="11"/>
      <c r="E6206" s="13">
        <v>18671787757</v>
      </c>
      <c r="F6206" s="11" t="s">
        <v>27263</v>
      </c>
      <c r="G6206" s="11" t="s">
        <v>37</v>
      </c>
      <c r="H6206" s="11"/>
      <c r="I6206" s="13" t="s">
        <v>259</v>
      </c>
      <c r="J6206" s="11" t="s">
        <v>24</v>
      </c>
      <c r="K6206" s="11" t="s">
        <v>25</v>
      </c>
      <c r="L6206" s="11" t="s">
        <v>39</v>
      </c>
      <c r="M6206" s="11" t="s">
        <v>40</v>
      </c>
      <c r="N6206" s="11" t="s">
        <v>624</v>
      </c>
      <c r="O6206" s="11" t="s">
        <v>29</v>
      </c>
      <c r="P6206" s="11"/>
      <c r="Q6206" s="16" t="s">
        <v>27264</v>
      </c>
      <c r="R6206" s="11" t="s">
        <v>42</v>
      </c>
      <c r="S6206" s="11" t="s">
        <v>27265</v>
      </c>
      <c r="T6206" s="11" t="s">
        <v>27266</v>
      </c>
    </row>
    <row x14ac:dyDescent="0.25" r="6207" customHeight="1" ht="19.5">
      <c r="A6207" s="10">
        <v>45213</v>
      </c>
      <c r="B6207" s="11" t="s">
        <v>27267</v>
      </c>
      <c r="C6207" s="11" t="s">
        <v>5626</v>
      </c>
      <c r="D6207" s="11"/>
      <c r="E6207" s="13">
        <v>15571759448</v>
      </c>
      <c r="F6207" s="11"/>
      <c r="G6207" s="11"/>
      <c r="H6207" s="11"/>
      <c r="I6207" s="13" t="s">
        <v>486</v>
      </c>
      <c r="J6207" s="11" t="s">
        <v>24</v>
      </c>
      <c r="K6207" s="11" t="s">
        <v>25</v>
      </c>
      <c r="L6207" s="11" t="s">
        <v>39</v>
      </c>
      <c r="M6207" s="11" t="s">
        <v>40</v>
      </c>
      <c r="N6207" s="11" t="s">
        <v>28</v>
      </c>
      <c r="O6207" s="11" t="s">
        <v>29</v>
      </c>
      <c r="P6207" s="11"/>
      <c r="Q6207" s="16" t="s">
        <v>27268</v>
      </c>
      <c r="R6207" s="11" t="s">
        <v>42</v>
      </c>
      <c r="S6207" s="11" t="s">
        <v>27269</v>
      </c>
      <c r="T6207" s="11" t="s">
        <v>27270</v>
      </c>
    </row>
    <row x14ac:dyDescent="0.25" r="6208" customHeight="1" ht="19.5">
      <c r="A6208" s="10">
        <v>45213</v>
      </c>
      <c r="B6208" s="11" t="s">
        <v>27271</v>
      </c>
      <c r="C6208" s="11" t="s">
        <v>8233</v>
      </c>
      <c r="D6208" s="11"/>
      <c r="E6208" s="13">
        <v>18571007070</v>
      </c>
      <c r="F6208" s="11" t="s">
        <v>27272</v>
      </c>
      <c r="G6208" s="11" t="s">
        <v>56</v>
      </c>
      <c r="H6208" s="11"/>
      <c r="I6208" s="13" t="s">
        <v>116</v>
      </c>
      <c r="J6208" s="11" t="s">
        <v>24</v>
      </c>
      <c r="K6208" s="11" t="s">
        <v>25</v>
      </c>
      <c r="L6208" s="11" t="s">
        <v>39</v>
      </c>
      <c r="M6208" s="11" t="s">
        <v>40</v>
      </c>
      <c r="N6208" s="11" t="s">
        <v>28</v>
      </c>
      <c r="O6208" s="11" t="s">
        <v>29</v>
      </c>
      <c r="P6208" s="11"/>
      <c r="Q6208" s="16" t="s">
        <v>27273</v>
      </c>
      <c r="R6208" s="11" t="s">
        <v>42</v>
      </c>
      <c r="S6208" s="11" t="s">
        <v>27274</v>
      </c>
      <c r="T6208" s="11" t="s">
        <v>27275</v>
      </c>
    </row>
    <row x14ac:dyDescent="0.25" r="6209" customHeight="1" ht="19.5">
      <c r="A6209" s="10">
        <v>45213</v>
      </c>
      <c r="B6209" s="11" t="s">
        <v>27276</v>
      </c>
      <c r="C6209" s="11" t="s">
        <v>9370</v>
      </c>
      <c r="D6209" s="11"/>
      <c r="E6209" s="13">
        <v>15672520810</v>
      </c>
      <c r="F6209" s="11" t="s">
        <v>27277</v>
      </c>
      <c r="G6209" s="11" t="s">
        <v>23</v>
      </c>
      <c r="H6209" s="11"/>
      <c r="I6209" s="13" t="s">
        <v>87</v>
      </c>
      <c r="J6209" s="11" t="s">
        <v>24</v>
      </c>
      <c r="K6209" s="11" t="s">
        <v>25</v>
      </c>
      <c r="L6209" s="11" t="s">
        <v>39</v>
      </c>
      <c r="M6209" s="11" t="s">
        <v>27</v>
      </c>
      <c r="N6209" s="11" t="s">
        <v>624</v>
      </c>
      <c r="O6209" s="11" t="s">
        <v>29</v>
      </c>
      <c r="P6209" s="11"/>
      <c r="Q6209" s="16" t="s">
        <v>27278</v>
      </c>
      <c r="R6209" s="11" t="s">
        <v>42</v>
      </c>
      <c r="S6209" s="11" t="s">
        <v>27279</v>
      </c>
      <c r="T6209" s="11" t="s">
        <v>27280</v>
      </c>
    </row>
    <row x14ac:dyDescent="0.25" r="6210" customHeight="1" ht="19.5">
      <c r="A6210" s="10">
        <v>45213</v>
      </c>
      <c r="B6210" s="11" t="s">
        <v>27281</v>
      </c>
      <c r="C6210" s="11" t="s">
        <v>649</v>
      </c>
      <c r="D6210" s="11"/>
      <c r="E6210" s="13" t="s">
        <v>3718</v>
      </c>
      <c r="F6210" s="11" t="s">
        <v>3719</v>
      </c>
      <c r="G6210" s="11" t="s">
        <v>74</v>
      </c>
      <c r="H6210" s="11"/>
      <c r="I6210" s="13" t="s">
        <v>136</v>
      </c>
      <c r="J6210" s="11" t="s">
        <v>24</v>
      </c>
      <c r="K6210" s="11" t="s">
        <v>25</v>
      </c>
      <c r="L6210" s="11" t="s">
        <v>39</v>
      </c>
      <c r="M6210" s="11" t="s">
        <v>149</v>
      </c>
      <c r="N6210" s="11" t="s">
        <v>28</v>
      </c>
      <c r="O6210" s="11" t="s">
        <v>29</v>
      </c>
      <c r="P6210" s="11"/>
      <c r="Q6210" s="16" t="s">
        <v>27282</v>
      </c>
      <c r="R6210" s="11" t="s">
        <v>42</v>
      </c>
      <c r="S6210" s="11" t="s">
        <v>27283</v>
      </c>
      <c r="T6210" s="11" t="s">
        <v>9464</v>
      </c>
    </row>
    <row x14ac:dyDescent="0.25" r="6211" customHeight="1" ht="19.5">
      <c r="A6211" s="10">
        <v>45213</v>
      </c>
      <c r="B6211" s="11" t="s">
        <v>27284</v>
      </c>
      <c r="C6211" s="11" t="s">
        <v>5670</v>
      </c>
      <c r="D6211" s="11"/>
      <c r="E6211" s="13">
        <v>13872496516</v>
      </c>
      <c r="F6211" s="11" t="s">
        <v>27285</v>
      </c>
      <c r="G6211" s="11" t="s">
        <v>48</v>
      </c>
      <c r="H6211" s="11"/>
      <c r="I6211" s="13" t="s">
        <v>844</v>
      </c>
      <c r="J6211" s="11" t="s">
        <v>24</v>
      </c>
      <c r="K6211" s="11" t="s">
        <v>25</v>
      </c>
      <c r="L6211" s="11" t="s">
        <v>39</v>
      </c>
      <c r="M6211" s="11" t="s">
        <v>40</v>
      </c>
      <c r="N6211" s="11" t="s">
        <v>28</v>
      </c>
      <c r="O6211" s="11" t="s">
        <v>29</v>
      </c>
      <c r="P6211" s="11"/>
      <c r="Q6211" s="16" t="s">
        <v>27286</v>
      </c>
      <c r="R6211" s="11" t="s">
        <v>42</v>
      </c>
      <c r="S6211" s="11" t="s">
        <v>27287</v>
      </c>
      <c r="T6211" s="11" t="s">
        <v>27288</v>
      </c>
    </row>
    <row x14ac:dyDescent="0.25" r="6212" customHeight="1" ht="19.5">
      <c r="A6212" s="10">
        <v>45213</v>
      </c>
      <c r="B6212" s="11" t="s">
        <v>27289</v>
      </c>
      <c r="C6212" s="11" t="s">
        <v>72</v>
      </c>
      <c r="D6212" s="11"/>
      <c r="E6212" s="13">
        <v>15629343869</v>
      </c>
      <c r="F6212" s="11" t="s">
        <v>27290</v>
      </c>
      <c r="G6212" s="11" t="s">
        <v>115</v>
      </c>
      <c r="H6212" s="11"/>
      <c r="I6212" s="13" t="s">
        <v>189</v>
      </c>
      <c r="J6212" s="11" t="s">
        <v>24</v>
      </c>
      <c r="K6212" s="11" t="s">
        <v>25</v>
      </c>
      <c r="L6212" s="11" t="s">
        <v>39</v>
      </c>
      <c r="M6212" s="11" t="s">
        <v>40</v>
      </c>
      <c r="N6212" s="11" t="s">
        <v>28</v>
      </c>
      <c r="O6212" s="11" t="s">
        <v>29</v>
      </c>
      <c r="P6212" s="11"/>
      <c r="Q6212" s="16" t="s">
        <v>27291</v>
      </c>
      <c r="R6212" s="11" t="s">
        <v>42</v>
      </c>
      <c r="S6212" s="11" t="s">
        <v>27292</v>
      </c>
      <c r="T6212" s="11"/>
    </row>
    <row x14ac:dyDescent="0.25" r="6213" customHeight="1" ht="19.5">
      <c r="A6213" s="10">
        <v>45213</v>
      </c>
      <c r="B6213" s="11" t="s">
        <v>27293</v>
      </c>
      <c r="C6213" s="11" t="s">
        <v>5684</v>
      </c>
      <c r="D6213" s="11"/>
      <c r="E6213" s="13">
        <v>13040976685</v>
      </c>
      <c r="F6213" s="11" t="s">
        <v>27294</v>
      </c>
      <c r="G6213" s="11" t="s">
        <v>171</v>
      </c>
      <c r="H6213" s="11"/>
      <c r="I6213" s="13" t="s">
        <v>211</v>
      </c>
      <c r="J6213" s="11" t="s">
        <v>24</v>
      </c>
      <c r="K6213" s="11" t="s">
        <v>25</v>
      </c>
      <c r="L6213" s="11" t="s">
        <v>39</v>
      </c>
      <c r="M6213" s="11" t="s">
        <v>27</v>
      </c>
      <c r="N6213" s="11" t="s">
        <v>183</v>
      </c>
      <c r="O6213" s="11" t="s">
        <v>29</v>
      </c>
      <c r="P6213" s="11"/>
      <c r="Q6213" s="16" t="s">
        <v>27295</v>
      </c>
      <c r="R6213" s="11" t="s">
        <v>42</v>
      </c>
      <c r="S6213" s="11" t="s">
        <v>27296</v>
      </c>
      <c r="T6213" s="11"/>
    </row>
    <row x14ac:dyDescent="0.25" r="6214" customHeight="1" ht="19.5">
      <c r="A6214" s="10">
        <v>45213</v>
      </c>
      <c r="B6214" s="11" t="s">
        <v>27297</v>
      </c>
      <c r="C6214" s="11" t="s">
        <v>5684</v>
      </c>
      <c r="D6214" s="11"/>
      <c r="E6214" s="13">
        <v>17671328311</v>
      </c>
      <c r="F6214" s="11" t="s">
        <v>27298</v>
      </c>
      <c r="G6214" s="11" t="s">
        <v>74</v>
      </c>
      <c r="H6214" s="11"/>
      <c r="I6214" s="13" t="s">
        <v>328</v>
      </c>
      <c r="J6214" s="11" t="s">
        <v>24</v>
      </c>
      <c r="K6214" s="11" t="s">
        <v>25</v>
      </c>
      <c r="L6214" s="11" t="s">
        <v>39</v>
      </c>
      <c r="M6214" s="11" t="s">
        <v>27</v>
      </c>
      <c r="N6214" s="11" t="s">
        <v>183</v>
      </c>
      <c r="O6214" s="11" t="s">
        <v>29</v>
      </c>
      <c r="P6214" s="11"/>
      <c r="Q6214" s="16" t="s">
        <v>27299</v>
      </c>
      <c r="R6214" s="11" t="s">
        <v>42</v>
      </c>
      <c r="S6214" s="11" t="s">
        <v>27300</v>
      </c>
      <c r="T6214" s="11"/>
    </row>
    <row x14ac:dyDescent="0.25" r="6215" customHeight="1" ht="19.5">
      <c r="A6215" s="10">
        <v>45213</v>
      </c>
      <c r="B6215" s="11" t="s">
        <v>27301</v>
      </c>
      <c r="C6215" s="11" t="s">
        <v>5684</v>
      </c>
      <c r="D6215" s="11"/>
      <c r="E6215" s="13">
        <v>18527309834</v>
      </c>
      <c r="F6215" s="11" t="s">
        <v>12520</v>
      </c>
      <c r="G6215" s="11" t="s">
        <v>62</v>
      </c>
      <c r="H6215" s="11"/>
      <c r="I6215" s="13" t="s">
        <v>49</v>
      </c>
      <c r="J6215" s="11" t="s">
        <v>24</v>
      </c>
      <c r="K6215" s="11" t="s">
        <v>25</v>
      </c>
      <c r="L6215" s="11" t="s">
        <v>39</v>
      </c>
      <c r="M6215" s="11" t="s">
        <v>40</v>
      </c>
      <c r="N6215" s="11" t="s">
        <v>183</v>
      </c>
      <c r="O6215" s="11" t="s">
        <v>29</v>
      </c>
      <c r="P6215" s="11"/>
      <c r="Q6215" s="16" t="s">
        <v>27302</v>
      </c>
      <c r="R6215" s="11" t="s">
        <v>42</v>
      </c>
      <c r="S6215" s="11" t="s">
        <v>27303</v>
      </c>
      <c r="T6215" s="11"/>
    </row>
    <row x14ac:dyDescent="0.25" r="6216" customHeight="1" ht="19.5">
      <c r="A6216" s="10">
        <v>45213</v>
      </c>
      <c r="B6216" s="11" t="s">
        <v>27304</v>
      </c>
      <c r="C6216" s="11" t="s">
        <v>5684</v>
      </c>
      <c r="D6216" s="11"/>
      <c r="E6216" s="13">
        <v>13227294020</v>
      </c>
      <c r="F6216" s="11" t="s">
        <v>27305</v>
      </c>
      <c r="G6216" s="11" t="s">
        <v>115</v>
      </c>
      <c r="H6216" s="11"/>
      <c r="I6216" s="13" t="s">
        <v>226</v>
      </c>
      <c r="J6216" s="11" t="s">
        <v>24</v>
      </c>
      <c r="K6216" s="11" t="s">
        <v>25</v>
      </c>
      <c r="L6216" s="11" t="s">
        <v>39</v>
      </c>
      <c r="M6216" s="11" t="s">
        <v>40</v>
      </c>
      <c r="N6216" s="11" t="s">
        <v>183</v>
      </c>
      <c r="O6216" s="11" t="s">
        <v>29</v>
      </c>
      <c r="P6216" s="11"/>
      <c r="Q6216" s="16" t="s">
        <v>27306</v>
      </c>
      <c r="R6216" s="11" t="s">
        <v>42</v>
      </c>
      <c r="S6216" s="11" t="s">
        <v>27307</v>
      </c>
      <c r="T6216" s="11"/>
    </row>
    <row x14ac:dyDescent="0.25" r="6217" customHeight="1" ht="19.5">
      <c r="A6217" s="10">
        <v>45213</v>
      </c>
      <c r="B6217" s="11" t="s">
        <v>27308</v>
      </c>
      <c r="C6217" s="11" t="s">
        <v>5684</v>
      </c>
      <c r="D6217" s="11"/>
      <c r="E6217" s="13">
        <v>18607200820</v>
      </c>
      <c r="F6217" s="11" t="s">
        <v>27309</v>
      </c>
      <c r="G6217" s="11" t="s">
        <v>62</v>
      </c>
      <c r="H6217" s="11"/>
      <c r="I6217" s="13" t="s">
        <v>131</v>
      </c>
      <c r="J6217" s="11" t="s">
        <v>24</v>
      </c>
      <c r="K6217" s="11" t="s">
        <v>25</v>
      </c>
      <c r="L6217" s="11" t="s">
        <v>39</v>
      </c>
      <c r="M6217" s="11" t="s">
        <v>27</v>
      </c>
      <c r="N6217" s="11" t="s">
        <v>183</v>
      </c>
      <c r="O6217" s="11" t="s">
        <v>29</v>
      </c>
      <c r="P6217" s="11"/>
      <c r="Q6217" s="16" t="s">
        <v>27310</v>
      </c>
      <c r="R6217" s="11" t="s">
        <v>42</v>
      </c>
      <c r="S6217" s="11" t="s">
        <v>27311</v>
      </c>
      <c r="T6217" s="11"/>
    </row>
    <row x14ac:dyDescent="0.25" r="6218" customHeight="1" ht="19.5">
      <c r="A6218" s="10">
        <v>45213</v>
      </c>
      <c r="B6218" s="11" t="s">
        <v>27312</v>
      </c>
      <c r="C6218" s="11" t="s">
        <v>5684</v>
      </c>
      <c r="D6218" s="11"/>
      <c r="E6218" s="13">
        <v>15587905544</v>
      </c>
      <c r="F6218" s="11" t="s">
        <v>27313</v>
      </c>
      <c r="G6218" s="11" t="s">
        <v>48</v>
      </c>
      <c r="H6218" s="11"/>
      <c r="I6218" s="13" t="s">
        <v>11086</v>
      </c>
      <c r="J6218" s="11" t="s">
        <v>24</v>
      </c>
      <c r="K6218" s="11" t="s">
        <v>25</v>
      </c>
      <c r="L6218" s="11" t="s">
        <v>39</v>
      </c>
      <c r="M6218" s="11" t="s">
        <v>40</v>
      </c>
      <c r="N6218" s="11" t="s">
        <v>183</v>
      </c>
      <c r="O6218" s="11" t="s">
        <v>29</v>
      </c>
      <c r="P6218" s="11"/>
      <c r="Q6218" s="16"/>
      <c r="R6218" s="11" t="s">
        <v>11086</v>
      </c>
      <c r="S6218" s="11" t="s">
        <v>27314</v>
      </c>
      <c r="T6218" s="11"/>
    </row>
    <row x14ac:dyDescent="0.25" r="6219" customHeight="1" ht="19.5">
      <c r="A6219" s="10">
        <v>45213</v>
      </c>
      <c r="B6219" s="11" t="s">
        <v>27315</v>
      </c>
      <c r="C6219" s="11" t="s">
        <v>5684</v>
      </c>
      <c r="D6219" s="11"/>
      <c r="E6219" s="13">
        <v>13235621138</v>
      </c>
      <c r="F6219" s="11" t="s">
        <v>27316</v>
      </c>
      <c r="G6219" s="11" t="s">
        <v>289</v>
      </c>
      <c r="H6219" s="11"/>
      <c r="I6219" s="13" t="s">
        <v>796</v>
      </c>
      <c r="J6219" s="11" t="s">
        <v>24</v>
      </c>
      <c r="K6219" s="11" t="s">
        <v>25</v>
      </c>
      <c r="L6219" s="11" t="s">
        <v>39</v>
      </c>
      <c r="M6219" s="11" t="s">
        <v>40</v>
      </c>
      <c r="N6219" s="11" t="s">
        <v>183</v>
      </c>
      <c r="O6219" s="11" t="s">
        <v>29</v>
      </c>
      <c r="P6219" s="11"/>
      <c r="Q6219" s="16" t="s">
        <v>27317</v>
      </c>
      <c r="R6219" s="11" t="s">
        <v>42</v>
      </c>
      <c r="S6219" s="11" t="s">
        <v>27318</v>
      </c>
      <c r="T6219" s="11"/>
    </row>
    <row x14ac:dyDescent="0.25" r="6220" customHeight="1" ht="19.5">
      <c r="A6220" s="10">
        <v>45213</v>
      </c>
      <c r="B6220" s="11" t="s">
        <v>27319</v>
      </c>
      <c r="C6220" s="11" t="s">
        <v>5684</v>
      </c>
      <c r="D6220" s="11"/>
      <c r="E6220" s="13">
        <v>15587928342</v>
      </c>
      <c r="F6220" s="11" t="s">
        <v>27320</v>
      </c>
      <c r="G6220" s="11" t="s">
        <v>216</v>
      </c>
      <c r="H6220" s="11"/>
      <c r="I6220" s="13" t="s">
        <v>254</v>
      </c>
      <c r="J6220" s="11" t="s">
        <v>24</v>
      </c>
      <c r="K6220" s="11" t="s">
        <v>25</v>
      </c>
      <c r="L6220" s="11" t="s">
        <v>39</v>
      </c>
      <c r="M6220" s="11" t="s">
        <v>27</v>
      </c>
      <c r="N6220" s="11" t="s">
        <v>183</v>
      </c>
      <c r="O6220" s="11" t="s">
        <v>29</v>
      </c>
      <c r="P6220" s="11"/>
      <c r="Q6220" s="16" t="s">
        <v>27321</v>
      </c>
      <c r="R6220" s="11" t="s">
        <v>42</v>
      </c>
      <c r="S6220" s="11" t="s">
        <v>27322</v>
      </c>
      <c r="T6220" s="11"/>
    </row>
    <row x14ac:dyDescent="0.25" r="6221" customHeight="1" ht="19.5">
      <c r="A6221" s="10">
        <v>45213</v>
      </c>
      <c r="B6221" s="11" t="s">
        <v>27323</v>
      </c>
      <c r="C6221" s="11" t="s">
        <v>5684</v>
      </c>
      <c r="D6221" s="11"/>
      <c r="E6221" s="13">
        <v>13277252356</v>
      </c>
      <c r="F6221" s="11" t="s">
        <v>15481</v>
      </c>
      <c r="G6221" s="11" t="s">
        <v>23</v>
      </c>
      <c r="H6221" s="11"/>
      <c r="I6221" s="13" t="s">
        <v>8690</v>
      </c>
      <c r="J6221" s="11" t="s">
        <v>24</v>
      </c>
      <c r="K6221" s="11" t="s">
        <v>25</v>
      </c>
      <c r="L6221" s="11" t="s">
        <v>39</v>
      </c>
      <c r="M6221" s="11" t="s">
        <v>27</v>
      </c>
      <c r="N6221" s="11" t="s">
        <v>183</v>
      </c>
      <c r="O6221" s="11" t="s">
        <v>29</v>
      </c>
      <c r="P6221" s="11"/>
      <c r="Q6221" s="16" t="s">
        <v>27324</v>
      </c>
      <c r="R6221" s="11" t="s">
        <v>42</v>
      </c>
      <c r="S6221" s="11" t="s">
        <v>27325</v>
      </c>
      <c r="T6221" s="11"/>
    </row>
    <row x14ac:dyDescent="0.25" r="6222" customHeight="1" ht="19.5">
      <c r="A6222" s="10">
        <v>45213</v>
      </c>
      <c r="B6222" s="11" t="s">
        <v>27326</v>
      </c>
      <c r="C6222" s="11" t="s">
        <v>5684</v>
      </c>
      <c r="D6222" s="11"/>
      <c r="E6222" s="13">
        <v>17671333706</v>
      </c>
      <c r="F6222" s="11" t="s">
        <v>10938</v>
      </c>
      <c r="G6222" s="11" t="s">
        <v>289</v>
      </c>
      <c r="H6222" s="11"/>
      <c r="I6222" s="13" t="s">
        <v>241</v>
      </c>
      <c r="J6222" s="11" t="s">
        <v>24</v>
      </c>
      <c r="K6222" s="11" t="s">
        <v>25</v>
      </c>
      <c r="L6222" s="11" t="s">
        <v>39</v>
      </c>
      <c r="M6222" s="11" t="s">
        <v>27</v>
      </c>
      <c r="N6222" s="11" t="s">
        <v>183</v>
      </c>
      <c r="O6222" s="11" t="s">
        <v>29</v>
      </c>
      <c r="P6222" s="11"/>
      <c r="Q6222" s="16" t="s">
        <v>27327</v>
      </c>
      <c r="R6222" s="11" t="s">
        <v>42</v>
      </c>
      <c r="S6222" s="11" t="s">
        <v>27328</v>
      </c>
      <c r="T6222" s="11" t="s">
        <v>27329</v>
      </c>
    </row>
    <row x14ac:dyDescent="0.25" r="6223" customHeight="1" ht="19.5">
      <c r="A6223" s="10">
        <v>45213</v>
      </c>
      <c r="B6223" s="11" t="s">
        <v>27330</v>
      </c>
      <c r="C6223" s="11" t="s">
        <v>5684</v>
      </c>
      <c r="D6223" s="11"/>
      <c r="E6223" s="13">
        <v>13135806639</v>
      </c>
      <c r="F6223" s="11" t="s">
        <v>27331</v>
      </c>
      <c r="G6223" s="11" t="s">
        <v>37</v>
      </c>
      <c r="H6223" s="11"/>
      <c r="I6223" s="13" t="s">
        <v>189</v>
      </c>
      <c r="J6223" s="11" t="s">
        <v>24</v>
      </c>
      <c r="K6223" s="11" t="s">
        <v>25</v>
      </c>
      <c r="L6223" s="11" t="s">
        <v>39</v>
      </c>
      <c r="M6223" s="11" t="s">
        <v>40</v>
      </c>
      <c r="N6223" s="11" t="s">
        <v>183</v>
      </c>
      <c r="O6223" s="11" t="s">
        <v>29</v>
      </c>
      <c r="P6223" s="11"/>
      <c r="Q6223" s="16" t="s">
        <v>27332</v>
      </c>
      <c r="R6223" s="11" t="s">
        <v>42</v>
      </c>
      <c r="S6223" s="11" t="s">
        <v>27333</v>
      </c>
      <c r="T6223" s="11" t="s">
        <v>27334</v>
      </c>
    </row>
    <row x14ac:dyDescent="0.25" r="6224" customHeight="1" ht="19.5">
      <c r="A6224" s="10">
        <v>45213</v>
      </c>
      <c r="B6224" s="11" t="s">
        <v>27335</v>
      </c>
      <c r="C6224" s="11" t="s">
        <v>5684</v>
      </c>
      <c r="D6224" s="11"/>
      <c r="E6224" s="13">
        <v>13177073710</v>
      </c>
      <c r="F6224" s="11" t="s">
        <v>27336</v>
      </c>
      <c r="G6224" s="11" t="s">
        <v>216</v>
      </c>
      <c r="H6224" s="11"/>
      <c r="I6224" s="13" t="s">
        <v>486</v>
      </c>
      <c r="J6224" s="11" t="s">
        <v>24</v>
      </c>
      <c r="K6224" s="11" t="s">
        <v>25</v>
      </c>
      <c r="L6224" s="11" t="s">
        <v>39</v>
      </c>
      <c r="M6224" s="11" t="s">
        <v>27</v>
      </c>
      <c r="N6224" s="11" t="s">
        <v>183</v>
      </c>
      <c r="O6224" s="11" t="s">
        <v>29</v>
      </c>
      <c r="P6224" s="11"/>
      <c r="Q6224" s="16" t="s">
        <v>27337</v>
      </c>
      <c r="R6224" s="11" t="s">
        <v>42</v>
      </c>
      <c r="S6224" s="11" t="s">
        <v>27338</v>
      </c>
      <c r="T6224" s="11" t="s">
        <v>27339</v>
      </c>
    </row>
    <row x14ac:dyDescent="0.25" r="6225" customHeight="1" ht="19.5">
      <c r="A6225" s="10">
        <v>45213</v>
      </c>
      <c r="B6225" s="11" t="s">
        <v>27340</v>
      </c>
      <c r="C6225" s="11" t="s">
        <v>5684</v>
      </c>
      <c r="D6225" s="11"/>
      <c r="E6225" s="13">
        <v>15587904679</v>
      </c>
      <c r="F6225" s="11" t="s">
        <v>3686</v>
      </c>
      <c r="G6225" s="11" t="s">
        <v>74</v>
      </c>
      <c r="H6225" s="11"/>
      <c r="I6225" s="13" t="s">
        <v>110</v>
      </c>
      <c r="J6225" s="11" t="s">
        <v>24</v>
      </c>
      <c r="K6225" s="11" t="s">
        <v>25</v>
      </c>
      <c r="L6225" s="11" t="s">
        <v>39</v>
      </c>
      <c r="M6225" s="11" t="s">
        <v>40</v>
      </c>
      <c r="N6225" s="11" t="s">
        <v>183</v>
      </c>
      <c r="O6225" s="11" t="s">
        <v>29</v>
      </c>
      <c r="P6225" s="11"/>
      <c r="Q6225" s="16" t="s">
        <v>27341</v>
      </c>
      <c r="R6225" s="11" t="s">
        <v>42</v>
      </c>
      <c r="S6225" s="11" t="s">
        <v>27342</v>
      </c>
      <c r="T6225" s="11" t="s">
        <v>27343</v>
      </c>
    </row>
    <row x14ac:dyDescent="0.25" r="6226" customHeight="1" ht="19.5">
      <c r="A6226" s="10">
        <v>45213</v>
      </c>
      <c r="B6226" s="11" t="s">
        <v>27344</v>
      </c>
      <c r="C6226" s="11" t="s">
        <v>5684</v>
      </c>
      <c r="D6226" s="11"/>
      <c r="E6226" s="13">
        <v>15572767726</v>
      </c>
      <c r="F6226" s="11" t="s">
        <v>10245</v>
      </c>
      <c r="G6226" s="11" t="s">
        <v>62</v>
      </c>
      <c r="H6226" s="11"/>
      <c r="I6226" s="13" t="s">
        <v>182</v>
      </c>
      <c r="J6226" s="11" t="s">
        <v>24</v>
      </c>
      <c r="K6226" s="11" t="s">
        <v>69</v>
      </c>
      <c r="L6226" s="11" t="s">
        <v>39</v>
      </c>
      <c r="M6226" s="11" t="s">
        <v>40</v>
      </c>
      <c r="N6226" s="11" t="s">
        <v>183</v>
      </c>
      <c r="O6226" s="11" t="s">
        <v>29</v>
      </c>
      <c r="P6226" s="11"/>
      <c r="Q6226" s="16" t="s">
        <v>27345</v>
      </c>
      <c r="R6226" s="11" t="s">
        <v>42</v>
      </c>
      <c r="S6226" s="11" t="s">
        <v>27346</v>
      </c>
      <c r="T6226" s="11" t="s">
        <v>5780</v>
      </c>
    </row>
    <row x14ac:dyDescent="0.25" r="6227" customHeight="1" ht="19.5">
      <c r="A6227" s="10">
        <v>45213</v>
      </c>
      <c r="B6227" s="11" t="s">
        <v>27347</v>
      </c>
      <c r="C6227" s="11" t="s">
        <v>5684</v>
      </c>
      <c r="D6227" s="11"/>
      <c r="E6227" s="13">
        <v>13094162523</v>
      </c>
      <c r="F6227" s="11" t="s">
        <v>27348</v>
      </c>
      <c r="G6227" s="11" t="s">
        <v>62</v>
      </c>
      <c r="H6227" s="11"/>
      <c r="I6227" s="13" t="s">
        <v>49</v>
      </c>
      <c r="J6227" s="11" t="s">
        <v>24</v>
      </c>
      <c r="K6227" s="11" t="s">
        <v>25</v>
      </c>
      <c r="L6227" s="11" t="s">
        <v>39</v>
      </c>
      <c r="M6227" s="11" t="s">
        <v>27</v>
      </c>
      <c r="N6227" s="11" t="s">
        <v>183</v>
      </c>
      <c r="O6227" s="11" t="s">
        <v>29</v>
      </c>
      <c r="P6227" s="11"/>
      <c r="Q6227" s="16" t="s">
        <v>27349</v>
      </c>
      <c r="R6227" s="11" t="s">
        <v>42</v>
      </c>
      <c r="S6227" s="11" t="s">
        <v>27350</v>
      </c>
      <c r="T6227" s="11" t="s">
        <v>27351</v>
      </c>
    </row>
    <row x14ac:dyDescent="0.25" r="6228" customHeight="1" ht="19.5">
      <c r="A6228" s="10">
        <v>45213</v>
      </c>
      <c r="B6228" s="11" t="s">
        <v>27352</v>
      </c>
      <c r="C6228" s="11" t="s">
        <v>5684</v>
      </c>
      <c r="D6228" s="11"/>
      <c r="E6228" s="13">
        <v>15629373666</v>
      </c>
      <c r="F6228" s="11" t="s">
        <v>25661</v>
      </c>
      <c r="G6228" s="11" t="s">
        <v>171</v>
      </c>
      <c r="H6228" s="11"/>
      <c r="I6228" s="13" t="s">
        <v>415</v>
      </c>
      <c r="J6228" s="11" t="s">
        <v>24</v>
      </c>
      <c r="K6228" s="11" t="s">
        <v>25</v>
      </c>
      <c r="L6228" s="11" t="s">
        <v>39</v>
      </c>
      <c r="M6228" s="11" t="s">
        <v>27</v>
      </c>
      <c r="N6228" s="11" t="s">
        <v>183</v>
      </c>
      <c r="O6228" s="11" t="s">
        <v>29</v>
      </c>
      <c r="P6228" s="11"/>
      <c r="Q6228" s="16" t="s">
        <v>27353</v>
      </c>
      <c r="R6228" s="11" t="s">
        <v>42</v>
      </c>
      <c r="S6228" s="11" t="s">
        <v>27354</v>
      </c>
      <c r="T6228" s="11" t="s">
        <v>25664</v>
      </c>
    </row>
    <row x14ac:dyDescent="0.25" r="6229" customHeight="1" ht="19.5">
      <c r="A6229" s="10">
        <v>45213</v>
      </c>
      <c r="B6229" s="11" t="s">
        <v>27355</v>
      </c>
      <c r="C6229" s="11" t="s">
        <v>5684</v>
      </c>
      <c r="D6229" s="11"/>
      <c r="E6229" s="13">
        <v>13085168777</v>
      </c>
      <c r="F6229" s="11" t="s">
        <v>25661</v>
      </c>
      <c r="G6229" s="11" t="s">
        <v>216</v>
      </c>
      <c r="H6229" s="11" t="s">
        <v>141</v>
      </c>
      <c r="I6229" s="13" t="s">
        <v>415</v>
      </c>
      <c r="J6229" s="11" t="s">
        <v>24</v>
      </c>
      <c r="K6229" s="11" t="s">
        <v>25</v>
      </c>
      <c r="L6229" s="11" t="s">
        <v>39</v>
      </c>
      <c r="M6229" s="11" t="s">
        <v>40</v>
      </c>
      <c r="N6229" s="11" t="s">
        <v>183</v>
      </c>
      <c r="O6229" s="11" t="s">
        <v>29</v>
      </c>
      <c r="P6229" s="11"/>
      <c r="Q6229" s="16" t="s">
        <v>27356</v>
      </c>
      <c r="R6229" s="11" t="s">
        <v>42</v>
      </c>
      <c r="S6229" s="11" t="s">
        <v>27357</v>
      </c>
      <c r="T6229" s="11" t="s">
        <v>25664</v>
      </c>
    </row>
    <row x14ac:dyDescent="0.25" r="6230" customHeight="1" ht="19.5">
      <c r="A6230" s="10">
        <v>45213</v>
      </c>
      <c r="B6230" s="11" t="s">
        <v>27358</v>
      </c>
      <c r="C6230" s="11" t="s">
        <v>5684</v>
      </c>
      <c r="D6230" s="11"/>
      <c r="E6230" s="13">
        <v>15572745036</v>
      </c>
      <c r="F6230" s="11" t="s">
        <v>27359</v>
      </c>
      <c r="G6230" s="11" t="s">
        <v>115</v>
      </c>
      <c r="H6230" s="11"/>
      <c r="I6230" s="13" t="s">
        <v>2649</v>
      </c>
      <c r="J6230" s="11" t="s">
        <v>24</v>
      </c>
      <c r="K6230" s="11" t="s">
        <v>25</v>
      </c>
      <c r="L6230" s="11" t="s">
        <v>39</v>
      </c>
      <c r="M6230" s="11" t="s">
        <v>27</v>
      </c>
      <c r="N6230" s="11" t="s">
        <v>183</v>
      </c>
      <c r="O6230" s="11" t="s">
        <v>29</v>
      </c>
      <c r="P6230" s="11"/>
      <c r="Q6230" s="16" t="s">
        <v>27360</v>
      </c>
      <c r="R6230" s="11" t="s">
        <v>42</v>
      </c>
      <c r="S6230" s="11" t="s">
        <v>27361</v>
      </c>
      <c r="T6230" s="11" t="s">
        <v>27362</v>
      </c>
    </row>
    <row x14ac:dyDescent="0.25" r="6231" customHeight="1" ht="19.5">
      <c r="A6231" s="10">
        <v>45213</v>
      </c>
      <c r="B6231" s="11" t="s">
        <v>27363</v>
      </c>
      <c r="C6231" s="11" t="s">
        <v>5675</v>
      </c>
      <c r="D6231" s="11"/>
      <c r="E6231" s="13">
        <v>15572722218</v>
      </c>
      <c r="F6231" s="11" t="s">
        <v>25656</v>
      </c>
      <c r="G6231" s="11" t="s">
        <v>74</v>
      </c>
      <c r="H6231" s="11"/>
      <c r="I6231" s="13">
        <v>10015</v>
      </c>
      <c r="J6231" s="11" t="s">
        <v>24</v>
      </c>
      <c r="K6231" s="11" t="s">
        <v>25</v>
      </c>
      <c r="L6231" s="11" t="s">
        <v>26</v>
      </c>
      <c r="M6231" s="11" t="s">
        <v>27</v>
      </c>
      <c r="N6231" s="11" t="s">
        <v>28</v>
      </c>
      <c r="O6231" s="11" t="s">
        <v>29</v>
      </c>
      <c r="P6231" s="11"/>
      <c r="Q6231" s="16" t="s">
        <v>27364</v>
      </c>
      <c r="R6231" s="11" t="s">
        <v>31</v>
      </c>
      <c r="S6231" s="11" t="s">
        <v>27365</v>
      </c>
      <c r="T6231" s="11" t="s">
        <v>27366</v>
      </c>
    </row>
    <row x14ac:dyDescent="0.25" r="6232" customHeight="1" ht="19.5">
      <c r="A6232" s="10">
        <v>45213</v>
      </c>
      <c r="B6232" s="11" t="s">
        <v>27367</v>
      </c>
      <c r="C6232" s="11" t="s">
        <v>7266</v>
      </c>
      <c r="D6232" s="11"/>
      <c r="E6232" s="13">
        <v>18608607327</v>
      </c>
      <c r="F6232" s="11" t="s">
        <v>27368</v>
      </c>
      <c r="G6232" s="11" t="s">
        <v>115</v>
      </c>
      <c r="H6232" s="11"/>
      <c r="I6232" s="13" t="s">
        <v>615</v>
      </c>
      <c r="J6232" s="11" t="s">
        <v>24</v>
      </c>
      <c r="K6232" s="11" t="s">
        <v>25</v>
      </c>
      <c r="L6232" s="11" t="s">
        <v>39</v>
      </c>
      <c r="M6232" s="11" t="s">
        <v>40</v>
      </c>
      <c r="N6232" s="11" t="s">
        <v>28</v>
      </c>
      <c r="O6232" s="11" t="s">
        <v>29</v>
      </c>
      <c r="P6232" s="11" t="s">
        <v>5430</v>
      </c>
      <c r="Q6232" s="16" t="s">
        <v>27264</v>
      </c>
      <c r="R6232" s="11" t="s">
        <v>42</v>
      </c>
      <c r="S6232" s="11" t="s">
        <v>27369</v>
      </c>
      <c r="T6232" s="11"/>
    </row>
    <row x14ac:dyDescent="0.25" r="6233" customHeight="1" ht="19.5">
      <c r="A6233" s="10">
        <v>45213</v>
      </c>
      <c r="B6233" s="11" t="s">
        <v>27370</v>
      </c>
      <c r="C6233" s="11" t="s">
        <v>5805</v>
      </c>
      <c r="D6233" s="11"/>
      <c r="E6233" s="13">
        <v>13235637043</v>
      </c>
      <c r="F6233" s="11" t="s">
        <v>27371</v>
      </c>
      <c r="G6233" s="11" t="s">
        <v>289</v>
      </c>
      <c r="H6233" s="11"/>
      <c r="I6233" s="13" t="s">
        <v>142</v>
      </c>
      <c r="J6233" s="11" t="s">
        <v>24</v>
      </c>
      <c r="K6233" s="11" t="s">
        <v>25</v>
      </c>
      <c r="L6233" s="11" t="s">
        <v>39</v>
      </c>
      <c r="M6233" s="11" t="s">
        <v>27</v>
      </c>
      <c r="N6233" s="11" t="s">
        <v>28</v>
      </c>
      <c r="O6233" s="11" t="s">
        <v>29</v>
      </c>
      <c r="P6233" s="11" t="s">
        <v>5430</v>
      </c>
      <c r="Q6233" s="16" t="s">
        <v>27372</v>
      </c>
      <c r="R6233" s="11" t="s">
        <v>42</v>
      </c>
      <c r="S6233" s="11" t="s">
        <v>27373</v>
      </c>
      <c r="T6233" s="11"/>
    </row>
    <row x14ac:dyDescent="0.25" r="6234" customHeight="1" ht="19.5">
      <c r="A6234" s="10">
        <v>45213</v>
      </c>
      <c r="B6234" s="11" t="s">
        <v>27374</v>
      </c>
      <c r="C6234" s="11" t="s">
        <v>5805</v>
      </c>
      <c r="D6234" s="11"/>
      <c r="E6234" s="13">
        <v>18672662121</v>
      </c>
      <c r="F6234" s="11" t="s">
        <v>27375</v>
      </c>
      <c r="G6234" s="11" t="s">
        <v>289</v>
      </c>
      <c r="H6234" s="11"/>
      <c r="I6234" s="13" t="s">
        <v>615</v>
      </c>
      <c r="J6234" s="11" t="s">
        <v>24</v>
      </c>
      <c r="K6234" s="11" t="s">
        <v>25</v>
      </c>
      <c r="L6234" s="11" t="s">
        <v>39</v>
      </c>
      <c r="M6234" s="11" t="s">
        <v>40</v>
      </c>
      <c r="N6234" s="11" t="s">
        <v>28</v>
      </c>
      <c r="O6234" s="11" t="s">
        <v>29</v>
      </c>
      <c r="P6234" s="11" t="s">
        <v>8321</v>
      </c>
      <c r="Q6234" s="16" t="s">
        <v>27376</v>
      </c>
      <c r="R6234" s="11" t="s">
        <v>42</v>
      </c>
      <c r="S6234" s="11" t="s">
        <v>27377</v>
      </c>
      <c r="T6234" s="11"/>
    </row>
    <row x14ac:dyDescent="0.25" r="6235" customHeight="1" ht="19.5">
      <c r="A6235" s="10">
        <v>45213</v>
      </c>
      <c r="B6235" s="11" t="s">
        <v>27378</v>
      </c>
      <c r="C6235" s="11" t="s">
        <v>5805</v>
      </c>
      <c r="D6235" s="11"/>
      <c r="E6235" s="13">
        <v>18671600335</v>
      </c>
      <c r="F6235" s="11" t="s">
        <v>27379</v>
      </c>
      <c r="G6235" s="11" t="s">
        <v>74</v>
      </c>
      <c r="H6235" s="11"/>
      <c r="I6235" s="13" t="s">
        <v>136</v>
      </c>
      <c r="J6235" s="11" t="s">
        <v>24</v>
      </c>
      <c r="K6235" s="11" t="s">
        <v>25</v>
      </c>
      <c r="L6235" s="11" t="s">
        <v>39</v>
      </c>
      <c r="M6235" s="11" t="s">
        <v>27</v>
      </c>
      <c r="N6235" s="11" t="s">
        <v>28</v>
      </c>
      <c r="O6235" s="11" t="s">
        <v>29</v>
      </c>
      <c r="P6235" s="11" t="s">
        <v>5807</v>
      </c>
      <c r="Q6235" s="16" t="s">
        <v>27380</v>
      </c>
      <c r="R6235" s="11" t="s">
        <v>42</v>
      </c>
      <c r="S6235" s="11" t="s">
        <v>27381</v>
      </c>
      <c r="T6235" s="11" t="s">
        <v>27382</v>
      </c>
    </row>
    <row x14ac:dyDescent="0.25" r="6236" customHeight="1" ht="19.5">
      <c r="A6236" s="10">
        <v>45213</v>
      </c>
      <c r="B6236" s="11" t="s">
        <v>27383</v>
      </c>
      <c r="C6236" s="11" t="s">
        <v>8311</v>
      </c>
      <c r="D6236" s="11"/>
      <c r="E6236" s="13">
        <v>15926950303</v>
      </c>
      <c r="F6236" s="11" t="s">
        <v>27384</v>
      </c>
      <c r="G6236" s="11" t="s">
        <v>48</v>
      </c>
      <c r="H6236" s="11" t="s">
        <v>121</v>
      </c>
      <c r="I6236" s="13" t="s">
        <v>142</v>
      </c>
      <c r="J6236" s="11" t="s">
        <v>24</v>
      </c>
      <c r="K6236" s="11" t="s">
        <v>25</v>
      </c>
      <c r="L6236" s="11" t="s">
        <v>39</v>
      </c>
      <c r="M6236" s="11" t="s">
        <v>40</v>
      </c>
      <c r="N6236" s="11" t="s">
        <v>28</v>
      </c>
      <c r="O6236" s="11" t="s">
        <v>29</v>
      </c>
      <c r="P6236" s="11" t="s">
        <v>5807</v>
      </c>
      <c r="Q6236" s="16" t="s">
        <v>27385</v>
      </c>
      <c r="R6236" s="11" t="s">
        <v>42</v>
      </c>
      <c r="S6236" s="11" t="s">
        <v>27386</v>
      </c>
      <c r="T6236" s="11" t="s">
        <v>27387</v>
      </c>
    </row>
    <row x14ac:dyDescent="0.25" r="6237" customHeight="1" ht="19.5">
      <c r="A6237" s="10">
        <v>45213</v>
      </c>
      <c r="B6237" s="11" t="s">
        <v>27388</v>
      </c>
      <c r="C6237" s="11" t="s">
        <v>9589</v>
      </c>
      <c r="D6237" s="11"/>
      <c r="E6237" s="13">
        <v>18671731972</v>
      </c>
      <c r="F6237" s="11" t="s">
        <v>27389</v>
      </c>
      <c r="G6237" s="11" t="s">
        <v>289</v>
      </c>
      <c r="H6237" s="11" t="s">
        <v>98</v>
      </c>
      <c r="I6237" s="13" t="s">
        <v>49</v>
      </c>
      <c r="J6237" s="11" t="s">
        <v>24</v>
      </c>
      <c r="K6237" s="11" t="s">
        <v>25</v>
      </c>
      <c r="L6237" s="11" t="s">
        <v>39</v>
      </c>
      <c r="M6237" s="11" t="s">
        <v>40</v>
      </c>
      <c r="N6237" s="11" t="s">
        <v>28</v>
      </c>
      <c r="O6237" s="11" t="s">
        <v>29</v>
      </c>
      <c r="P6237" s="11" t="s">
        <v>5807</v>
      </c>
      <c r="Q6237" s="16" t="s">
        <v>27390</v>
      </c>
      <c r="R6237" s="11" t="s">
        <v>42</v>
      </c>
      <c r="S6237" s="11" t="s">
        <v>27391</v>
      </c>
      <c r="T6237" s="11" t="s">
        <v>27392</v>
      </c>
    </row>
    <row x14ac:dyDescent="0.25" r="6238" customHeight="1" ht="19.5">
      <c r="A6238" s="10">
        <v>45213</v>
      </c>
      <c r="B6238" s="11" t="s">
        <v>27393</v>
      </c>
      <c r="C6238" s="11" t="s">
        <v>5816</v>
      </c>
      <c r="D6238" s="11"/>
      <c r="E6238" s="13">
        <v>13227284613</v>
      </c>
      <c r="F6238" s="11" t="s">
        <v>27394</v>
      </c>
      <c r="G6238" s="11" t="s">
        <v>56</v>
      </c>
      <c r="H6238" s="11"/>
      <c r="I6238" s="13" t="s">
        <v>38</v>
      </c>
      <c r="J6238" s="11" t="s">
        <v>24</v>
      </c>
      <c r="K6238" s="11" t="s">
        <v>69</v>
      </c>
      <c r="L6238" s="11" t="s">
        <v>39</v>
      </c>
      <c r="M6238" s="11" t="s">
        <v>40</v>
      </c>
      <c r="N6238" s="11" t="s">
        <v>28</v>
      </c>
      <c r="O6238" s="11" t="s">
        <v>29</v>
      </c>
      <c r="P6238" s="11" t="s">
        <v>5807</v>
      </c>
      <c r="Q6238" s="16" t="s">
        <v>27395</v>
      </c>
      <c r="R6238" s="11" t="s">
        <v>42</v>
      </c>
      <c r="S6238" s="11" t="s">
        <v>27396</v>
      </c>
      <c r="T6238" s="11" t="s">
        <v>27397</v>
      </c>
    </row>
    <row x14ac:dyDescent="0.25" r="6239" customHeight="1" ht="19.5">
      <c r="A6239" s="10">
        <v>45213</v>
      </c>
      <c r="B6239" s="11" t="s">
        <v>27398</v>
      </c>
      <c r="C6239" s="11" t="s">
        <v>5805</v>
      </c>
      <c r="D6239" s="11"/>
      <c r="E6239" s="13">
        <v>18527204529</v>
      </c>
      <c r="F6239" s="11" t="s">
        <v>27399</v>
      </c>
      <c r="G6239" s="11" t="s">
        <v>74</v>
      </c>
      <c r="H6239" s="11"/>
      <c r="I6239" s="13">
        <v>10015</v>
      </c>
      <c r="J6239" s="11" t="s">
        <v>24</v>
      </c>
      <c r="K6239" s="11" t="s">
        <v>25</v>
      </c>
      <c r="L6239" s="11" t="s">
        <v>26</v>
      </c>
      <c r="M6239" s="11" t="s">
        <v>27</v>
      </c>
      <c r="N6239" s="11" t="s">
        <v>28</v>
      </c>
      <c r="O6239" s="11" t="s">
        <v>29</v>
      </c>
      <c r="P6239" s="11" t="s">
        <v>5807</v>
      </c>
      <c r="Q6239" s="16" t="s">
        <v>27400</v>
      </c>
      <c r="R6239" s="11" t="s">
        <v>31</v>
      </c>
      <c r="S6239" s="11" t="s">
        <v>27401</v>
      </c>
      <c r="T6239" s="11" t="s">
        <v>27402</v>
      </c>
    </row>
    <row x14ac:dyDescent="0.25" r="6240" customHeight="1" ht="19.5">
      <c r="A6240" s="10">
        <v>45213</v>
      </c>
      <c r="B6240" s="11" t="s">
        <v>27403</v>
      </c>
      <c r="C6240" s="11" t="s">
        <v>5805</v>
      </c>
      <c r="D6240" s="11"/>
      <c r="E6240" s="13">
        <v>17671609269</v>
      </c>
      <c r="F6240" s="11" t="s">
        <v>27404</v>
      </c>
      <c r="G6240" s="11" t="s">
        <v>62</v>
      </c>
      <c r="H6240" s="11"/>
      <c r="I6240" s="13" t="s">
        <v>63</v>
      </c>
      <c r="J6240" s="11" t="s">
        <v>24</v>
      </c>
      <c r="K6240" s="11" t="s">
        <v>25</v>
      </c>
      <c r="L6240" s="11" t="s">
        <v>39</v>
      </c>
      <c r="M6240" s="11" t="s">
        <v>27</v>
      </c>
      <c r="N6240" s="11" t="s">
        <v>28</v>
      </c>
      <c r="O6240" s="11" t="s">
        <v>29</v>
      </c>
      <c r="P6240" s="11" t="s">
        <v>5807</v>
      </c>
      <c r="Q6240" s="16" t="s">
        <v>27405</v>
      </c>
      <c r="R6240" s="11" t="s">
        <v>42</v>
      </c>
      <c r="S6240" s="11" t="s">
        <v>27406</v>
      </c>
      <c r="T6240" s="11" t="s">
        <v>27407</v>
      </c>
    </row>
    <row x14ac:dyDescent="0.25" r="6241" customHeight="1" ht="19.5">
      <c r="A6241" s="10">
        <v>45213</v>
      </c>
      <c r="B6241" s="11" t="s">
        <v>27408</v>
      </c>
      <c r="C6241" s="11" t="s">
        <v>7513</v>
      </c>
      <c r="D6241" s="11"/>
      <c r="E6241" s="13">
        <v>18671743183</v>
      </c>
      <c r="F6241" s="11" t="s">
        <v>11742</v>
      </c>
      <c r="G6241" s="11" t="s">
        <v>37</v>
      </c>
      <c r="H6241" s="11"/>
      <c r="I6241" s="13" t="s">
        <v>433</v>
      </c>
      <c r="J6241" s="11" t="s">
        <v>24</v>
      </c>
      <c r="K6241" s="11" t="s">
        <v>25</v>
      </c>
      <c r="L6241" s="11" t="s">
        <v>39</v>
      </c>
      <c r="M6241" s="11" t="s">
        <v>40</v>
      </c>
      <c r="N6241" s="11" t="s">
        <v>28</v>
      </c>
      <c r="O6241" s="11" t="s">
        <v>29</v>
      </c>
      <c r="P6241" s="11"/>
      <c r="Q6241" s="16" t="s">
        <v>27082</v>
      </c>
      <c r="R6241" s="11" t="s">
        <v>42</v>
      </c>
      <c r="S6241" s="11" t="s">
        <v>27409</v>
      </c>
      <c r="T6241" s="11" t="s">
        <v>27410</v>
      </c>
    </row>
    <row x14ac:dyDescent="0.25" r="6242" customHeight="1" ht="19.5">
      <c r="A6242" s="10">
        <v>45213</v>
      </c>
      <c r="B6242" s="11" t="s">
        <v>27411</v>
      </c>
      <c r="C6242" s="11" t="s">
        <v>14521</v>
      </c>
      <c r="D6242" s="11"/>
      <c r="E6242" s="13">
        <v>15586378870</v>
      </c>
      <c r="F6242" s="11" t="s">
        <v>20356</v>
      </c>
      <c r="G6242" s="11" t="s">
        <v>48</v>
      </c>
      <c r="H6242" s="11"/>
      <c r="I6242" s="13" t="s">
        <v>415</v>
      </c>
      <c r="J6242" s="11" t="s">
        <v>24</v>
      </c>
      <c r="K6242" s="11" t="s">
        <v>25</v>
      </c>
      <c r="L6242" s="11" t="s">
        <v>39</v>
      </c>
      <c r="M6242" s="11" t="s">
        <v>27</v>
      </c>
      <c r="N6242" s="11" t="s">
        <v>28</v>
      </c>
      <c r="O6242" s="11" t="s">
        <v>29</v>
      </c>
      <c r="P6242" s="11"/>
      <c r="Q6242" s="16" t="s">
        <v>27412</v>
      </c>
      <c r="R6242" s="11" t="s">
        <v>42</v>
      </c>
      <c r="S6242" s="11" t="s">
        <v>27413</v>
      </c>
      <c r="T6242" s="11" t="s">
        <v>27414</v>
      </c>
    </row>
    <row x14ac:dyDescent="0.25" r="6243" customHeight="1" ht="19.5">
      <c r="A6243" s="10">
        <v>45213</v>
      </c>
      <c r="B6243" s="11" t="s">
        <v>27415</v>
      </c>
      <c r="C6243" s="11" t="s">
        <v>6374</v>
      </c>
      <c r="D6243" s="11"/>
      <c r="E6243" s="13">
        <v>15549319967</v>
      </c>
      <c r="F6243" s="11" t="s">
        <v>27416</v>
      </c>
      <c r="G6243" s="11" t="s">
        <v>23</v>
      </c>
      <c r="H6243" s="11"/>
      <c r="I6243" s="13">
        <v>10015</v>
      </c>
      <c r="J6243" s="11" t="s">
        <v>24</v>
      </c>
      <c r="K6243" s="11" t="s">
        <v>69</v>
      </c>
      <c r="L6243" s="11" t="s">
        <v>26</v>
      </c>
      <c r="M6243" s="11" t="s">
        <v>27</v>
      </c>
      <c r="N6243" s="11" t="s">
        <v>28</v>
      </c>
      <c r="O6243" s="11" t="s">
        <v>29</v>
      </c>
      <c r="P6243" s="11"/>
      <c r="Q6243" s="16" t="s">
        <v>27417</v>
      </c>
      <c r="R6243" s="11" t="s">
        <v>31</v>
      </c>
      <c r="S6243" s="11" t="s">
        <v>27418</v>
      </c>
      <c r="T6243" s="11"/>
    </row>
    <row x14ac:dyDescent="0.25" r="6244" customHeight="1" ht="19.5">
      <c r="A6244" s="10">
        <v>45213</v>
      </c>
      <c r="B6244" s="11" t="s">
        <v>27419</v>
      </c>
      <c r="C6244" s="11" t="s">
        <v>5860</v>
      </c>
      <c r="D6244" s="11"/>
      <c r="E6244" s="13">
        <v>15571755705</v>
      </c>
      <c r="F6244" s="11" t="s">
        <v>27420</v>
      </c>
      <c r="G6244" s="11" t="s">
        <v>37</v>
      </c>
      <c r="H6244" s="11" t="s">
        <v>98</v>
      </c>
      <c r="I6244" s="13">
        <v>10015</v>
      </c>
      <c r="J6244" s="11" t="s">
        <v>24</v>
      </c>
      <c r="K6244" s="11" t="s">
        <v>69</v>
      </c>
      <c r="L6244" s="11" t="s">
        <v>26</v>
      </c>
      <c r="M6244" s="11" t="s">
        <v>40</v>
      </c>
      <c r="N6244" s="11" t="s">
        <v>28</v>
      </c>
      <c r="O6244" s="11" t="s">
        <v>29</v>
      </c>
      <c r="P6244" s="11"/>
      <c r="Q6244" s="16" t="s">
        <v>27421</v>
      </c>
      <c r="R6244" s="11" t="s">
        <v>31</v>
      </c>
      <c r="S6244" s="11" t="s">
        <v>27422</v>
      </c>
      <c r="T6244" s="11" t="s">
        <v>27423</v>
      </c>
    </row>
    <row x14ac:dyDescent="0.25" r="6245" customHeight="1" ht="19.5">
      <c r="A6245" s="10">
        <v>45213</v>
      </c>
      <c r="B6245" s="11" t="s">
        <v>27424</v>
      </c>
      <c r="C6245" s="11" t="s">
        <v>5869</v>
      </c>
      <c r="D6245" s="11"/>
      <c r="E6245" s="13">
        <v>15629386599</v>
      </c>
      <c r="F6245" s="11" t="s">
        <v>27425</v>
      </c>
      <c r="G6245" s="11" t="s">
        <v>216</v>
      </c>
      <c r="H6245" s="11"/>
      <c r="I6245" s="13" t="s">
        <v>796</v>
      </c>
      <c r="J6245" s="11" t="s">
        <v>24</v>
      </c>
      <c r="K6245" s="11" t="s">
        <v>25</v>
      </c>
      <c r="L6245" s="11" t="s">
        <v>39</v>
      </c>
      <c r="M6245" s="11" t="s">
        <v>40</v>
      </c>
      <c r="N6245" s="11" t="s">
        <v>183</v>
      </c>
      <c r="O6245" s="11" t="s">
        <v>29</v>
      </c>
      <c r="P6245" s="11"/>
      <c r="Q6245" s="16" t="s">
        <v>27426</v>
      </c>
      <c r="R6245" s="11" t="s">
        <v>42</v>
      </c>
      <c r="S6245" s="11" t="s">
        <v>27427</v>
      </c>
      <c r="T6245" s="11" t="s">
        <v>27428</v>
      </c>
    </row>
    <row x14ac:dyDescent="0.25" r="6246" customHeight="1" ht="19.5">
      <c r="A6246" s="10">
        <v>45213</v>
      </c>
      <c r="B6246" s="11" t="s">
        <v>27429</v>
      </c>
      <c r="C6246" s="11" t="s">
        <v>660</v>
      </c>
      <c r="D6246" s="11"/>
      <c r="E6246" s="13">
        <v>18571003715</v>
      </c>
      <c r="F6246" s="11" t="s">
        <v>27430</v>
      </c>
      <c r="G6246" s="11" t="s">
        <v>74</v>
      </c>
      <c r="H6246" s="11"/>
      <c r="I6246" s="13" t="s">
        <v>104</v>
      </c>
      <c r="J6246" s="11" t="s">
        <v>24</v>
      </c>
      <c r="K6246" s="11" t="s">
        <v>25</v>
      </c>
      <c r="L6246" s="11" t="s">
        <v>39</v>
      </c>
      <c r="M6246" s="11" t="s">
        <v>40</v>
      </c>
      <c r="N6246" s="11" t="s">
        <v>624</v>
      </c>
      <c r="O6246" s="11" t="s">
        <v>29</v>
      </c>
      <c r="P6246" s="11"/>
      <c r="Q6246" s="16" t="s">
        <v>27431</v>
      </c>
      <c r="R6246" s="11" t="s">
        <v>42</v>
      </c>
      <c r="S6246" s="11" t="s">
        <v>27432</v>
      </c>
      <c r="T6246" s="11"/>
    </row>
    <row x14ac:dyDescent="0.25" r="6247" customHeight="1" ht="19.5">
      <c r="A6247" s="10">
        <v>45213</v>
      </c>
      <c r="B6247" s="11" t="s">
        <v>27433</v>
      </c>
      <c r="C6247" s="11" t="s">
        <v>1132</v>
      </c>
      <c r="D6247" s="11"/>
      <c r="E6247" s="13">
        <v>15549360977</v>
      </c>
      <c r="F6247" s="11" t="s">
        <v>27434</v>
      </c>
      <c r="G6247" s="11" t="s">
        <v>115</v>
      </c>
      <c r="H6247" s="11" t="s">
        <v>98</v>
      </c>
      <c r="I6247" s="13" t="s">
        <v>136</v>
      </c>
      <c r="J6247" s="11" t="s">
        <v>24</v>
      </c>
      <c r="K6247" s="11" t="s">
        <v>25</v>
      </c>
      <c r="L6247" s="11" t="s">
        <v>39</v>
      </c>
      <c r="M6247" s="11" t="s">
        <v>27</v>
      </c>
      <c r="N6247" s="11" t="s">
        <v>183</v>
      </c>
      <c r="O6247" s="11" t="s">
        <v>29</v>
      </c>
      <c r="P6247" s="11"/>
      <c r="Q6247" s="16" t="s">
        <v>27435</v>
      </c>
      <c r="R6247" s="11" t="s">
        <v>51</v>
      </c>
      <c r="S6247" s="11" t="s">
        <v>27436</v>
      </c>
      <c r="T6247" s="11"/>
    </row>
    <row x14ac:dyDescent="0.25" r="6248" customHeight="1" ht="19.5">
      <c r="A6248" s="10">
        <v>45213</v>
      </c>
      <c r="B6248" s="11" t="s">
        <v>27437</v>
      </c>
      <c r="C6248" s="11" t="s">
        <v>1132</v>
      </c>
      <c r="D6248" s="11"/>
      <c r="E6248" s="13">
        <v>13217170736</v>
      </c>
      <c r="F6248" s="11" t="s">
        <v>2543</v>
      </c>
      <c r="G6248" s="11" t="s">
        <v>74</v>
      </c>
      <c r="H6248" s="11"/>
      <c r="I6248" s="13" t="s">
        <v>221</v>
      </c>
      <c r="J6248" s="11" t="s">
        <v>24</v>
      </c>
      <c r="K6248" s="11" t="s">
        <v>25</v>
      </c>
      <c r="L6248" s="11" t="s">
        <v>39</v>
      </c>
      <c r="M6248" s="11" t="s">
        <v>40</v>
      </c>
      <c r="N6248" s="11" t="s">
        <v>183</v>
      </c>
      <c r="O6248" s="11" t="s">
        <v>29</v>
      </c>
      <c r="P6248" s="11"/>
      <c r="Q6248" s="16" t="s">
        <v>27438</v>
      </c>
      <c r="R6248" s="11" t="s">
        <v>51</v>
      </c>
      <c r="S6248" s="11" t="s">
        <v>27439</v>
      </c>
      <c r="T6248" s="11"/>
    </row>
    <row x14ac:dyDescent="0.25" r="6249" customHeight="1" ht="19.5">
      <c r="A6249" s="10">
        <v>45213</v>
      </c>
      <c r="B6249" s="11" t="s">
        <v>27440</v>
      </c>
      <c r="C6249" s="11" t="s">
        <v>1132</v>
      </c>
      <c r="D6249" s="11"/>
      <c r="E6249" s="13">
        <v>18527208641</v>
      </c>
      <c r="F6249" s="11" t="s">
        <v>2305</v>
      </c>
      <c r="G6249" s="11" t="s">
        <v>74</v>
      </c>
      <c r="H6249" s="11"/>
      <c r="I6249" s="13" t="s">
        <v>1914</v>
      </c>
      <c r="J6249" s="11" t="s">
        <v>24</v>
      </c>
      <c r="K6249" s="11" t="s">
        <v>25</v>
      </c>
      <c r="L6249" s="11" t="s">
        <v>39</v>
      </c>
      <c r="M6249" s="11" t="s">
        <v>40</v>
      </c>
      <c r="N6249" s="11" t="s">
        <v>183</v>
      </c>
      <c r="O6249" s="11" t="s">
        <v>29</v>
      </c>
      <c r="P6249" s="11"/>
      <c r="Q6249" s="16" t="s">
        <v>27441</v>
      </c>
      <c r="R6249" s="11" t="s">
        <v>51</v>
      </c>
      <c r="S6249" s="11" t="s">
        <v>27442</v>
      </c>
      <c r="T6249" s="11"/>
    </row>
    <row x14ac:dyDescent="0.25" r="6250" customHeight="1" ht="19.5">
      <c r="A6250" s="10">
        <v>45213</v>
      </c>
      <c r="B6250" s="11" t="s">
        <v>27443</v>
      </c>
      <c r="C6250" s="11" t="s">
        <v>1132</v>
      </c>
      <c r="D6250" s="11"/>
      <c r="E6250" s="13">
        <v>15572752858</v>
      </c>
      <c r="F6250" s="11" t="s">
        <v>4403</v>
      </c>
      <c r="G6250" s="11" t="s">
        <v>115</v>
      </c>
      <c r="H6250" s="11"/>
      <c r="I6250" s="13" t="s">
        <v>1024</v>
      </c>
      <c r="J6250" s="11" t="s">
        <v>24</v>
      </c>
      <c r="K6250" s="11" t="s">
        <v>25</v>
      </c>
      <c r="L6250" s="11" t="s">
        <v>39</v>
      </c>
      <c r="M6250" s="11" t="s">
        <v>40</v>
      </c>
      <c r="N6250" s="11" t="s">
        <v>183</v>
      </c>
      <c r="O6250" s="11" t="s">
        <v>29</v>
      </c>
      <c r="P6250" s="11"/>
      <c r="Q6250" s="16" t="s">
        <v>27444</v>
      </c>
      <c r="R6250" s="11" t="s">
        <v>51</v>
      </c>
      <c r="S6250" s="11" t="s">
        <v>27445</v>
      </c>
      <c r="T6250" s="11"/>
    </row>
    <row x14ac:dyDescent="0.25" r="6251" customHeight="1" ht="19.5">
      <c r="A6251" s="10">
        <v>45213</v>
      </c>
      <c r="B6251" s="11" t="s">
        <v>27446</v>
      </c>
      <c r="C6251" s="11" t="s">
        <v>1132</v>
      </c>
      <c r="D6251" s="11"/>
      <c r="E6251" s="13">
        <v>13197321591</v>
      </c>
      <c r="F6251" s="11" t="s">
        <v>27447</v>
      </c>
      <c r="G6251" s="11" t="s">
        <v>74</v>
      </c>
      <c r="H6251" s="11"/>
      <c r="I6251" s="13" t="s">
        <v>136</v>
      </c>
      <c r="J6251" s="11" t="s">
        <v>24</v>
      </c>
      <c r="K6251" s="11" t="s">
        <v>25</v>
      </c>
      <c r="L6251" s="11" t="s">
        <v>39</v>
      </c>
      <c r="M6251" s="11" t="s">
        <v>27</v>
      </c>
      <c r="N6251" s="11" t="s">
        <v>183</v>
      </c>
      <c r="O6251" s="11" t="s">
        <v>29</v>
      </c>
      <c r="P6251" s="11"/>
      <c r="Q6251" s="16" t="s">
        <v>27448</v>
      </c>
      <c r="R6251" s="11" t="s">
        <v>51</v>
      </c>
      <c r="S6251" s="11" t="s">
        <v>27449</v>
      </c>
      <c r="T6251" s="11"/>
    </row>
    <row x14ac:dyDescent="0.25" r="6252" customHeight="1" ht="19.5">
      <c r="A6252" s="10">
        <v>45213</v>
      </c>
      <c r="B6252" s="11" t="s">
        <v>27450</v>
      </c>
      <c r="C6252" s="11" t="s">
        <v>1132</v>
      </c>
      <c r="D6252" s="11"/>
      <c r="E6252" s="13">
        <v>18571003092</v>
      </c>
      <c r="F6252" s="11" t="s">
        <v>27451</v>
      </c>
      <c r="G6252" s="11" t="s">
        <v>48</v>
      </c>
      <c r="H6252" s="11" t="s">
        <v>98</v>
      </c>
      <c r="I6252" s="13" t="s">
        <v>68</v>
      </c>
      <c r="J6252" s="11" t="s">
        <v>24</v>
      </c>
      <c r="K6252" s="11" t="s">
        <v>25</v>
      </c>
      <c r="L6252" s="11" t="s">
        <v>39</v>
      </c>
      <c r="M6252" s="11" t="s">
        <v>40</v>
      </c>
      <c r="N6252" s="11" t="s">
        <v>183</v>
      </c>
      <c r="O6252" s="11" t="s">
        <v>29</v>
      </c>
      <c r="P6252" s="11"/>
      <c r="Q6252" s="16" t="s">
        <v>27452</v>
      </c>
      <c r="R6252" s="11" t="s">
        <v>51</v>
      </c>
      <c r="S6252" s="11" t="s">
        <v>27453</v>
      </c>
      <c r="T6252" s="11"/>
    </row>
    <row x14ac:dyDescent="0.25" r="6253" customHeight="1" ht="19.5">
      <c r="A6253" s="10">
        <v>45213</v>
      </c>
      <c r="B6253" s="11" t="s">
        <v>27454</v>
      </c>
      <c r="C6253" s="11" t="s">
        <v>1132</v>
      </c>
      <c r="D6253" s="11"/>
      <c r="E6253" s="13">
        <v>13135823319</v>
      </c>
      <c r="F6253" s="11" t="s">
        <v>27455</v>
      </c>
      <c r="G6253" s="11" t="s">
        <v>74</v>
      </c>
      <c r="H6253" s="11"/>
      <c r="I6253" s="13" t="s">
        <v>615</v>
      </c>
      <c r="J6253" s="11" t="s">
        <v>24</v>
      </c>
      <c r="K6253" s="11" t="s">
        <v>25</v>
      </c>
      <c r="L6253" s="11" t="s">
        <v>39</v>
      </c>
      <c r="M6253" s="11" t="s">
        <v>40</v>
      </c>
      <c r="N6253" s="11" t="s">
        <v>183</v>
      </c>
      <c r="O6253" s="11" t="s">
        <v>29</v>
      </c>
      <c r="P6253" s="11"/>
      <c r="Q6253" s="16" t="s">
        <v>27456</v>
      </c>
      <c r="R6253" s="11" t="s">
        <v>51</v>
      </c>
      <c r="S6253" s="11" t="s">
        <v>27457</v>
      </c>
      <c r="T6253" s="11"/>
    </row>
    <row x14ac:dyDescent="0.25" r="6254" customHeight="1" ht="19.5">
      <c r="A6254" s="10">
        <v>45213</v>
      </c>
      <c r="B6254" s="11" t="s">
        <v>27458</v>
      </c>
      <c r="C6254" s="11" t="s">
        <v>1132</v>
      </c>
      <c r="D6254" s="11"/>
      <c r="E6254" s="13">
        <v>13047157665</v>
      </c>
      <c r="F6254" s="11" t="s">
        <v>27459</v>
      </c>
      <c r="G6254" s="11" t="s">
        <v>289</v>
      </c>
      <c r="H6254" s="11"/>
      <c r="I6254" s="13" t="s">
        <v>136</v>
      </c>
      <c r="J6254" s="11" t="s">
        <v>24</v>
      </c>
      <c r="K6254" s="11" t="s">
        <v>25</v>
      </c>
      <c r="L6254" s="11" t="s">
        <v>39</v>
      </c>
      <c r="M6254" s="11" t="s">
        <v>27</v>
      </c>
      <c r="N6254" s="11" t="s">
        <v>183</v>
      </c>
      <c r="O6254" s="11" t="s">
        <v>29</v>
      </c>
      <c r="P6254" s="11"/>
      <c r="Q6254" s="16" t="s">
        <v>27460</v>
      </c>
      <c r="R6254" s="11" t="s">
        <v>51</v>
      </c>
      <c r="S6254" s="11" t="s">
        <v>24084</v>
      </c>
      <c r="T6254" s="11"/>
    </row>
    <row x14ac:dyDescent="0.25" r="6255" customHeight="1" ht="19.5">
      <c r="A6255" s="10">
        <v>45213</v>
      </c>
      <c r="B6255" s="11" t="s">
        <v>27461</v>
      </c>
      <c r="C6255" s="11" t="s">
        <v>1132</v>
      </c>
      <c r="D6255" s="11"/>
      <c r="E6255" s="13">
        <v>15572731266</v>
      </c>
      <c r="F6255" s="11" t="s">
        <v>27462</v>
      </c>
      <c r="G6255" s="11" t="s">
        <v>56</v>
      </c>
      <c r="H6255" s="11" t="s">
        <v>98</v>
      </c>
      <c r="I6255" s="13" t="s">
        <v>221</v>
      </c>
      <c r="J6255" s="11" t="s">
        <v>24</v>
      </c>
      <c r="K6255" s="11" t="s">
        <v>25</v>
      </c>
      <c r="L6255" s="11" t="s">
        <v>39</v>
      </c>
      <c r="M6255" s="11" t="s">
        <v>27</v>
      </c>
      <c r="N6255" s="11" t="s">
        <v>183</v>
      </c>
      <c r="O6255" s="11" t="s">
        <v>29</v>
      </c>
      <c r="P6255" s="11"/>
      <c r="Q6255" s="16" t="s">
        <v>27463</v>
      </c>
      <c r="R6255" s="11" t="s">
        <v>51</v>
      </c>
      <c r="S6255" s="11" t="s">
        <v>27464</v>
      </c>
      <c r="T6255" s="11"/>
    </row>
    <row x14ac:dyDescent="0.25" r="6256" customHeight="1" ht="19.5">
      <c r="A6256" s="10">
        <v>45213</v>
      </c>
      <c r="B6256" s="11" t="s">
        <v>27465</v>
      </c>
      <c r="C6256" s="11" t="s">
        <v>5972</v>
      </c>
      <c r="D6256" s="11"/>
      <c r="E6256" s="13">
        <v>17671320386</v>
      </c>
      <c r="F6256" s="11" t="s">
        <v>27466</v>
      </c>
      <c r="G6256" s="11" t="s">
        <v>56</v>
      </c>
      <c r="H6256" s="11"/>
      <c r="I6256" s="13" t="s">
        <v>27467</v>
      </c>
      <c r="J6256" s="11" t="s">
        <v>24</v>
      </c>
      <c r="K6256" s="11" t="s">
        <v>25</v>
      </c>
      <c r="L6256" s="11" t="s">
        <v>39</v>
      </c>
      <c r="M6256" s="11" t="s">
        <v>27</v>
      </c>
      <c r="N6256" s="11" t="s">
        <v>183</v>
      </c>
      <c r="O6256" s="11" t="s">
        <v>29</v>
      </c>
      <c r="P6256" s="11"/>
      <c r="Q6256" s="16" t="s">
        <v>27468</v>
      </c>
      <c r="R6256" s="11" t="s">
        <v>42</v>
      </c>
      <c r="S6256" s="11" t="s">
        <v>27469</v>
      </c>
      <c r="T6256" s="11"/>
    </row>
    <row x14ac:dyDescent="0.25" r="6257" customHeight="1" ht="19.5">
      <c r="A6257" s="10">
        <v>45213</v>
      </c>
      <c r="B6257" s="11" t="s">
        <v>27470</v>
      </c>
      <c r="C6257" s="11" t="s">
        <v>18784</v>
      </c>
      <c r="D6257" s="11"/>
      <c r="E6257" s="13">
        <v>13264900133</v>
      </c>
      <c r="F6257" s="11" t="s">
        <v>25808</v>
      </c>
      <c r="G6257" s="11" t="s">
        <v>289</v>
      </c>
      <c r="H6257" s="11"/>
      <c r="I6257" s="13" t="s">
        <v>154</v>
      </c>
      <c r="J6257" s="11" t="s">
        <v>24</v>
      </c>
      <c r="K6257" s="11" t="s">
        <v>25</v>
      </c>
      <c r="L6257" s="11" t="s">
        <v>39</v>
      </c>
      <c r="M6257" s="11" t="s">
        <v>27</v>
      </c>
      <c r="N6257" s="11" t="s">
        <v>183</v>
      </c>
      <c r="O6257" s="11" t="s">
        <v>29</v>
      </c>
      <c r="P6257" s="11"/>
      <c r="Q6257" s="16" t="s">
        <v>27471</v>
      </c>
      <c r="R6257" s="11" t="s">
        <v>42</v>
      </c>
      <c r="S6257" s="11" t="s">
        <v>27472</v>
      </c>
      <c r="T6257" s="11"/>
    </row>
    <row x14ac:dyDescent="0.25" r="6258" customHeight="1" ht="19.5">
      <c r="A6258" s="10">
        <v>45213</v>
      </c>
      <c r="B6258" s="11" t="s">
        <v>27473</v>
      </c>
      <c r="C6258" s="11" t="s">
        <v>5997</v>
      </c>
      <c r="D6258" s="11"/>
      <c r="E6258" s="13">
        <v>15629337090</v>
      </c>
      <c r="F6258" s="11" t="s">
        <v>27474</v>
      </c>
      <c r="G6258" s="11" t="s">
        <v>23</v>
      </c>
      <c r="H6258" s="11"/>
      <c r="I6258" s="13" t="s">
        <v>49</v>
      </c>
      <c r="J6258" s="11" t="s">
        <v>24</v>
      </c>
      <c r="K6258" s="11" t="s">
        <v>25</v>
      </c>
      <c r="L6258" s="11" t="s">
        <v>39</v>
      </c>
      <c r="M6258" s="11" t="s">
        <v>27</v>
      </c>
      <c r="N6258" s="11" t="s">
        <v>183</v>
      </c>
      <c r="O6258" s="11" t="s">
        <v>29</v>
      </c>
      <c r="P6258" s="11"/>
      <c r="Q6258" s="16" t="s">
        <v>27475</v>
      </c>
      <c r="R6258" s="11" t="s">
        <v>42</v>
      </c>
      <c r="S6258" s="11" t="s">
        <v>27476</v>
      </c>
      <c r="T6258" s="11"/>
    </row>
    <row x14ac:dyDescent="0.25" r="6259" customHeight="1" ht="19.5">
      <c r="A6259" s="10">
        <v>45213</v>
      </c>
      <c r="B6259" s="11" t="s">
        <v>27477</v>
      </c>
      <c r="C6259" s="11" t="s">
        <v>1132</v>
      </c>
      <c r="D6259" s="11"/>
      <c r="E6259" s="13">
        <v>18571032357</v>
      </c>
      <c r="F6259" s="11" t="s">
        <v>27478</v>
      </c>
      <c r="G6259" s="11" t="s">
        <v>56</v>
      </c>
      <c r="H6259" s="11" t="s">
        <v>86</v>
      </c>
      <c r="I6259" s="13" t="s">
        <v>254</v>
      </c>
      <c r="J6259" s="11" t="s">
        <v>24</v>
      </c>
      <c r="K6259" s="11" t="s">
        <v>25</v>
      </c>
      <c r="L6259" s="11" t="s">
        <v>39</v>
      </c>
      <c r="M6259" s="11" t="s">
        <v>27</v>
      </c>
      <c r="N6259" s="11" t="s">
        <v>183</v>
      </c>
      <c r="O6259" s="11" t="s">
        <v>29</v>
      </c>
      <c r="P6259" s="11"/>
      <c r="Q6259" s="16" t="s">
        <v>27479</v>
      </c>
      <c r="R6259" s="11" t="s">
        <v>51</v>
      </c>
      <c r="S6259" s="11" t="s">
        <v>27480</v>
      </c>
      <c r="T6259" s="11"/>
    </row>
    <row x14ac:dyDescent="0.25" r="6260" customHeight="1" ht="19.5">
      <c r="A6260" s="10">
        <v>45213</v>
      </c>
      <c r="B6260" s="11" t="s">
        <v>27481</v>
      </c>
      <c r="C6260" s="11" t="s">
        <v>1132</v>
      </c>
      <c r="D6260" s="11"/>
      <c r="E6260" s="13">
        <v>18671712889</v>
      </c>
      <c r="F6260" s="11" t="s">
        <v>27482</v>
      </c>
      <c r="G6260" s="11" t="s">
        <v>289</v>
      </c>
      <c r="H6260" s="11"/>
      <c r="I6260" s="13" t="s">
        <v>398</v>
      </c>
      <c r="J6260" s="11" t="s">
        <v>24</v>
      </c>
      <c r="K6260" s="11" t="s">
        <v>172</v>
      </c>
      <c r="L6260" s="11"/>
      <c r="M6260" s="11" t="s">
        <v>27</v>
      </c>
      <c r="N6260" s="11" t="s">
        <v>183</v>
      </c>
      <c r="O6260" s="11" t="s">
        <v>29</v>
      </c>
      <c r="P6260" s="11"/>
      <c r="Q6260" s="16" t="s">
        <v>27483</v>
      </c>
      <c r="R6260" s="11" t="s">
        <v>51</v>
      </c>
      <c r="S6260" s="11" t="s">
        <v>27484</v>
      </c>
      <c r="T6260" s="11"/>
    </row>
    <row x14ac:dyDescent="0.25" r="6261" customHeight="1" ht="19.5">
      <c r="A6261" s="10">
        <v>45213</v>
      </c>
      <c r="B6261" s="11" t="s">
        <v>27485</v>
      </c>
      <c r="C6261" s="11" t="s">
        <v>660</v>
      </c>
      <c r="D6261" s="11"/>
      <c r="E6261" s="13">
        <v>17671268469</v>
      </c>
      <c r="F6261" s="11" t="s">
        <v>27486</v>
      </c>
      <c r="G6261" s="11" t="s">
        <v>115</v>
      </c>
      <c r="H6261" s="11" t="s">
        <v>121</v>
      </c>
      <c r="I6261" s="13" t="s">
        <v>1394</v>
      </c>
      <c r="J6261" s="11" t="s">
        <v>24</v>
      </c>
      <c r="K6261" s="11" t="s">
        <v>25</v>
      </c>
      <c r="L6261" s="11" t="s">
        <v>39</v>
      </c>
      <c r="M6261" s="11" t="s">
        <v>27</v>
      </c>
      <c r="N6261" s="11" t="s">
        <v>624</v>
      </c>
      <c r="O6261" s="11" t="s">
        <v>29</v>
      </c>
      <c r="P6261" s="11"/>
      <c r="Q6261" s="16" t="s">
        <v>27487</v>
      </c>
      <c r="R6261" s="11" t="s">
        <v>42</v>
      </c>
      <c r="S6261" s="11" t="s">
        <v>27488</v>
      </c>
      <c r="T6261" s="11" t="s">
        <v>27489</v>
      </c>
    </row>
    <row x14ac:dyDescent="0.25" r="6262" customHeight="1" ht="19.5">
      <c r="A6262" s="10">
        <v>45213</v>
      </c>
      <c r="B6262" s="11" t="s">
        <v>27490</v>
      </c>
      <c r="C6262" s="11" t="s">
        <v>660</v>
      </c>
      <c r="D6262" s="11"/>
      <c r="E6262" s="13" t="s">
        <v>27491</v>
      </c>
      <c r="F6262" s="11" t="s">
        <v>27492</v>
      </c>
      <c r="G6262" s="11" t="s">
        <v>74</v>
      </c>
      <c r="H6262" s="11" t="s">
        <v>86</v>
      </c>
      <c r="I6262" s="13" t="s">
        <v>148</v>
      </c>
      <c r="J6262" s="11" t="s">
        <v>24</v>
      </c>
      <c r="K6262" s="11" t="s">
        <v>25</v>
      </c>
      <c r="L6262" s="11" t="s">
        <v>39</v>
      </c>
      <c r="M6262" s="11" t="s">
        <v>149</v>
      </c>
      <c r="N6262" s="11" t="s">
        <v>624</v>
      </c>
      <c r="O6262" s="11" t="s">
        <v>29</v>
      </c>
      <c r="P6262" s="11"/>
      <c r="Q6262" s="16" t="s">
        <v>27493</v>
      </c>
      <c r="R6262" s="11" t="s">
        <v>42</v>
      </c>
      <c r="S6262" s="11" t="s">
        <v>27494</v>
      </c>
      <c r="T6262" s="11" t="s">
        <v>27495</v>
      </c>
    </row>
    <row x14ac:dyDescent="0.25" r="6263" customHeight="1" ht="19.5">
      <c r="A6263" s="10">
        <v>45213</v>
      </c>
      <c r="B6263" s="11" t="s">
        <v>27496</v>
      </c>
      <c r="C6263" s="11" t="s">
        <v>5949</v>
      </c>
      <c r="D6263" s="11"/>
      <c r="E6263" s="13">
        <v>15629331671</v>
      </c>
      <c r="F6263" s="11" t="s">
        <v>27497</v>
      </c>
      <c r="G6263" s="11" t="s">
        <v>48</v>
      </c>
      <c r="H6263" s="11"/>
      <c r="I6263" s="13" t="s">
        <v>844</v>
      </c>
      <c r="J6263" s="11" t="s">
        <v>24</v>
      </c>
      <c r="K6263" s="11" t="s">
        <v>25</v>
      </c>
      <c r="L6263" s="11" t="s">
        <v>39</v>
      </c>
      <c r="M6263" s="11" t="s">
        <v>27</v>
      </c>
      <c r="N6263" s="11" t="s">
        <v>183</v>
      </c>
      <c r="O6263" s="11" t="s">
        <v>29</v>
      </c>
      <c r="P6263" s="11"/>
      <c r="Q6263" s="16" t="s">
        <v>27498</v>
      </c>
      <c r="R6263" s="11" t="s">
        <v>42</v>
      </c>
      <c r="S6263" s="11" t="s">
        <v>27499</v>
      </c>
      <c r="T6263" s="11" t="s">
        <v>27500</v>
      </c>
    </row>
    <row x14ac:dyDescent="0.25" r="6264" customHeight="1" ht="19.5">
      <c r="A6264" s="10">
        <v>45213</v>
      </c>
      <c r="B6264" s="11" t="s">
        <v>27501</v>
      </c>
      <c r="C6264" s="11" t="s">
        <v>27502</v>
      </c>
      <c r="D6264" s="11"/>
      <c r="E6264" s="13">
        <v>15586375312</v>
      </c>
      <c r="F6264" s="11" t="s">
        <v>27503</v>
      </c>
      <c r="G6264" s="11" t="s">
        <v>115</v>
      </c>
      <c r="H6264" s="11"/>
      <c r="I6264" s="13" t="s">
        <v>290</v>
      </c>
      <c r="J6264" s="11" t="s">
        <v>24</v>
      </c>
      <c r="K6264" s="11" t="s">
        <v>25</v>
      </c>
      <c r="L6264" s="11" t="s">
        <v>39</v>
      </c>
      <c r="M6264" s="11" t="s">
        <v>27</v>
      </c>
      <c r="N6264" s="11" t="s">
        <v>624</v>
      </c>
      <c r="O6264" s="11" t="s">
        <v>29</v>
      </c>
      <c r="P6264" s="11"/>
      <c r="Q6264" s="16" t="s">
        <v>27504</v>
      </c>
      <c r="R6264" s="11" t="s">
        <v>42</v>
      </c>
      <c r="S6264" s="11" t="s">
        <v>27505</v>
      </c>
      <c r="T6264" s="11" t="s">
        <v>27506</v>
      </c>
    </row>
    <row x14ac:dyDescent="0.25" r="6265" customHeight="1" ht="19.5">
      <c r="A6265" s="10">
        <v>45213</v>
      </c>
      <c r="B6265" s="11" t="s">
        <v>27507</v>
      </c>
      <c r="C6265" s="11" t="s">
        <v>4499</v>
      </c>
      <c r="D6265" s="11"/>
      <c r="E6265" s="13">
        <v>15671009639</v>
      </c>
      <c r="F6265" s="11" t="s">
        <v>27508</v>
      </c>
      <c r="G6265" s="11" t="s">
        <v>115</v>
      </c>
      <c r="H6265" s="11"/>
      <c r="I6265" s="13" t="s">
        <v>226</v>
      </c>
      <c r="J6265" s="11" t="s">
        <v>24</v>
      </c>
      <c r="K6265" s="11" t="s">
        <v>25</v>
      </c>
      <c r="L6265" s="11" t="s">
        <v>39</v>
      </c>
      <c r="M6265" s="11" t="s">
        <v>40</v>
      </c>
      <c r="N6265" s="11" t="s">
        <v>183</v>
      </c>
      <c r="O6265" s="11" t="s">
        <v>29</v>
      </c>
      <c r="P6265" s="11"/>
      <c r="Q6265" s="16" t="s">
        <v>27509</v>
      </c>
      <c r="R6265" s="11" t="s">
        <v>42</v>
      </c>
      <c r="S6265" s="11" t="s">
        <v>27510</v>
      </c>
      <c r="T6265" s="11" t="s">
        <v>18954</v>
      </c>
    </row>
    <row x14ac:dyDescent="0.25" r="6266" customHeight="1" ht="19.5">
      <c r="A6266" s="10">
        <v>45213</v>
      </c>
      <c r="B6266" s="11" t="s">
        <v>27511</v>
      </c>
      <c r="C6266" s="11" t="s">
        <v>5684</v>
      </c>
      <c r="D6266" s="11"/>
      <c r="E6266" s="13">
        <v>18671605800</v>
      </c>
      <c r="F6266" s="11" t="s">
        <v>27512</v>
      </c>
      <c r="G6266" s="11" t="s">
        <v>37</v>
      </c>
      <c r="H6266" s="11"/>
      <c r="I6266" s="13" t="s">
        <v>241</v>
      </c>
      <c r="J6266" s="11" t="s">
        <v>24</v>
      </c>
      <c r="K6266" s="11" t="s">
        <v>25</v>
      </c>
      <c r="L6266" s="11" t="s">
        <v>39</v>
      </c>
      <c r="M6266" s="11" t="s">
        <v>40</v>
      </c>
      <c r="N6266" s="11" t="s">
        <v>183</v>
      </c>
      <c r="O6266" s="11" t="s">
        <v>29</v>
      </c>
      <c r="P6266" s="11"/>
      <c r="Q6266" s="16" t="s">
        <v>27513</v>
      </c>
      <c r="R6266" s="11" t="s">
        <v>42</v>
      </c>
      <c r="S6266" s="11" t="s">
        <v>27514</v>
      </c>
      <c r="T6266" s="11" t="s">
        <v>27515</v>
      </c>
    </row>
    <row x14ac:dyDescent="0.25" r="6267" customHeight="1" ht="19.5">
      <c r="A6267" s="10">
        <v>45213</v>
      </c>
      <c r="B6267" s="11" t="s">
        <v>27516</v>
      </c>
      <c r="C6267" s="11" t="s">
        <v>6519</v>
      </c>
      <c r="D6267" s="11"/>
      <c r="E6267" s="13">
        <v>15572750486</v>
      </c>
      <c r="F6267" s="11" t="s">
        <v>27517</v>
      </c>
      <c r="G6267" s="11" t="s">
        <v>48</v>
      </c>
      <c r="H6267" s="11"/>
      <c r="I6267" s="13" t="s">
        <v>49</v>
      </c>
      <c r="J6267" s="11" t="s">
        <v>24</v>
      </c>
      <c r="K6267" s="11" t="s">
        <v>25</v>
      </c>
      <c r="L6267" s="11" t="s">
        <v>39</v>
      </c>
      <c r="M6267" s="11" t="s">
        <v>27</v>
      </c>
      <c r="N6267" s="11" t="s">
        <v>28</v>
      </c>
      <c r="O6267" s="11" t="s">
        <v>29</v>
      </c>
      <c r="P6267" s="11"/>
      <c r="Q6267" s="16" t="s">
        <v>27518</v>
      </c>
      <c r="R6267" s="11" t="s">
        <v>42</v>
      </c>
      <c r="S6267" s="11" t="s">
        <v>27519</v>
      </c>
      <c r="T6267" s="11" t="s">
        <v>27520</v>
      </c>
    </row>
    <row x14ac:dyDescent="0.25" r="6268" customHeight="1" ht="19.5">
      <c r="A6268" s="10">
        <v>45213</v>
      </c>
      <c r="B6268" s="11" t="s">
        <v>27521</v>
      </c>
      <c r="C6268" s="11" t="s">
        <v>6205</v>
      </c>
      <c r="D6268" s="11"/>
      <c r="E6268" s="13">
        <v>13117279942</v>
      </c>
      <c r="F6268" s="11"/>
      <c r="G6268" s="11"/>
      <c r="H6268" s="11" t="s">
        <v>98</v>
      </c>
      <c r="I6268" s="13" t="s">
        <v>154</v>
      </c>
      <c r="J6268" s="11" t="s">
        <v>24</v>
      </c>
      <c r="K6268" s="11" t="s">
        <v>25</v>
      </c>
      <c r="L6268" s="11" t="s">
        <v>39</v>
      </c>
      <c r="M6268" s="11" t="s">
        <v>27</v>
      </c>
      <c r="N6268" s="11" t="s">
        <v>28</v>
      </c>
      <c r="O6268" s="11" t="s">
        <v>29</v>
      </c>
      <c r="P6268" s="11"/>
      <c r="Q6268" s="16" t="s">
        <v>27522</v>
      </c>
      <c r="R6268" s="11" t="s">
        <v>42</v>
      </c>
      <c r="S6268" s="11" t="s">
        <v>27523</v>
      </c>
      <c r="T6268" s="11" t="s">
        <v>27524</v>
      </c>
    </row>
    <row x14ac:dyDescent="0.25" r="6269" customHeight="1" ht="19.5">
      <c r="A6269" s="10">
        <v>45213</v>
      </c>
      <c r="B6269" s="11" t="s">
        <v>27525</v>
      </c>
      <c r="C6269" s="11" t="s">
        <v>649</v>
      </c>
      <c r="D6269" s="11"/>
      <c r="E6269" s="13">
        <v>18671608248</v>
      </c>
      <c r="F6269" s="11" t="s">
        <v>1006</v>
      </c>
      <c r="G6269" s="11" t="s">
        <v>289</v>
      </c>
      <c r="H6269" s="11"/>
      <c r="I6269" s="13" t="s">
        <v>241</v>
      </c>
      <c r="J6269" s="11" t="s">
        <v>24</v>
      </c>
      <c r="K6269" s="11" t="s">
        <v>25</v>
      </c>
      <c r="L6269" s="11" t="s">
        <v>39</v>
      </c>
      <c r="M6269" s="11" t="s">
        <v>40</v>
      </c>
      <c r="N6269" s="11" t="s">
        <v>28</v>
      </c>
      <c r="O6269" s="11" t="s">
        <v>29</v>
      </c>
      <c r="P6269" s="11"/>
      <c r="Q6269" s="16" t="s">
        <v>27526</v>
      </c>
      <c r="R6269" s="11" t="s">
        <v>42</v>
      </c>
      <c r="S6269" s="11" t="s">
        <v>27527</v>
      </c>
      <c r="T6269" s="11" t="s">
        <v>27528</v>
      </c>
    </row>
    <row x14ac:dyDescent="0.25" r="6270" customHeight="1" ht="19.5">
      <c r="A6270" s="10">
        <v>45213</v>
      </c>
      <c r="B6270" s="11" t="s">
        <v>27529</v>
      </c>
      <c r="C6270" s="11" t="s">
        <v>6057</v>
      </c>
      <c r="D6270" s="11"/>
      <c r="E6270" s="13">
        <v>13165618670</v>
      </c>
      <c r="F6270" s="11" t="s">
        <v>27530</v>
      </c>
      <c r="G6270" s="11" t="s">
        <v>171</v>
      </c>
      <c r="H6270" s="11" t="s">
        <v>86</v>
      </c>
      <c r="I6270" s="13" t="s">
        <v>189</v>
      </c>
      <c r="J6270" s="11" t="s">
        <v>24</v>
      </c>
      <c r="K6270" s="11" t="s">
        <v>25</v>
      </c>
      <c r="L6270" s="11" t="s">
        <v>39</v>
      </c>
      <c r="M6270" s="11" t="s">
        <v>40</v>
      </c>
      <c r="N6270" s="11" t="s">
        <v>183</v>
      </c>
      <c r="O6270" s="11" t="s">
        <v>29</v>
      </c>
      <c r="P6270" s="11"/>
      <c r="Q6270" s="16" t="s">
        <v>27531</v>
      </c>
      <c r="R6270" s="11" t="s">
        <v>42</v>
      </c>
      <c r="S6270" s="11" t="s">
        <v>27532</v>
      </c>
      <c r="T6270" s="11" t="s">
        <v>27533</v>
      </c>
    </row>
    <row x14ac:dyDescent="0.25" r="6271" customHeight="1" ht="19.5">
      <c r="A6271" s="10">
        <v>45213</v>
      </c>
      <c r="B6271" s="11" t="s">
        <v>27534</v>
      </c>
      <c r="C6271" s="11" t="s">
        <v>6057</v>
      </c>
      <c r="D6271" s="11"/>
      <c r="E6271" s="13">
        <v>13165618677</v>
      </c>
      <c r="F6271" s="11" t="s">
        <v>27530</v>
      </c>
      <c r="G6271" s="11" t="s">
        <v>23</v>
      </c>
      <c r="H6271" s="11" t="s">
        <v>86</v>
      </c>
      <c r="I6271" s="13" t="s">
        <v>259</v>
      </c>
      <c r="J6271" s="11" t="s">
        <v>24</v>
      </c>
      <c r="K6271" s="11" t="s">
        <v>25</v>
      </c>
      <c r="L6271" s="11" t="s">
        <v>39</v>
      </c>
      <c r="M6271" s="11" t="s">
        <v>40</v>
      </c>
      <c r="N6271" s="11" t="s">
        <v>183</v>
      </c>
      <c r="O6271" s="11" t="s">
        <v>29</v>
      </c>
      <c r="P6271" s="11"/>
      <c r="Q6271" s="16" t="s">
        <v>27535</v>
      </c>
      <c r="R6271" s="11" t="s">
        <v>42</v>
      </c>
      <c r="S6271" s="11" t="s">
        <v>27536</v>
      </c>
      <c r="T6271" s="11" t="s">
        <v>27533</v>
      </c>
    </row>
    <row x14ac:dyDescent="0.25" r="6272" customHeight="1" ht="19.5">
      <c r="A6272" s="10">
        <v>45213</v>
      </c>
      <c r="B6272" s="11" t="s">
        <v>27537</v>
      </c>
      <c r="C6272" s="11" t="s">
        <v>6057</v>
      </c>
      <c r="D6272" s="11"/>
      <c r="E6272" s="13">
        <v>18671600106</v>
      </c>
      <c r="F6272" s="11" t="s">
        <v>27538</v>
      </c>
      <c r="G6272" s="11" t="s">
        <v>37</v>
      </c>
      <c r="H6272" s="11"/>
      <c r="I6272" s="13" t="s">
        <v>211</v>
      </c>
      <c r="J6272" s="11" t="s">
        <v>24</v>
      </c>
      <c r="K6272" s="11" t="s">
        <v>25</v>
      </c>
      <c r="L6272" s="11" t="s">
        <v>39</v>
      </c>
      <c r="M6272" s="11" t="s">
        <v>40</v>
      </c>
      <c r="N6272" s="11" t="s">
        <v>183</v>
      </c>
      <c r="O6272" s="11" t="s">
        <v>29</v>
      </c>
      <c r="P6272" s="11"/>
      <c r="Q6272" s="16" t="s">
        <v>27539</v>
      </c>
      <c r="R6272" s="11" t="s">
        <v>42</v>
      </c>
      <c r="S6272" s="11" t="s">
        <v>27540</v>
      </c>
      <c r="T6272" s="11" t="s">
        <v>27541</v>
      </c>
    </row>
    <row x14ac:dyDescent="0.25" r="6273" customHeight="1" ht="19.5">
      <c r="A6273" s="10">
        <v>45213</v>
      </c>
      <c r="B6273" s="11" t="s">
        <v>27542</v>
      </c>
      <c r="C6273" s="11" t="s">
        <v>6057</v>
      </c>
      <c r="D6273" s="11"/>
      <c r="E6273" s="13">
        <v>15672535329</v>
      </c>
      <c r="F6273" s="11" t="s">
        <v>27543</v>
      </c>
      <c r="G6273" s="11" t="s">
        <v>23</v>
      </c>
      <c r="H6273" s="11"/>
      <c r="I6273" s="13" t="s">
        <v>27090</v>
      </c>
      <c r="J6273" s="11" t="s">
        <v>24</v>
      </c>
      <c r="K6273" s="11" t="s">
        <v>25</v>
      </c>
      <c r="L6273" s="11" t="s">
        <v>39</v>
      </c>
      <c r="M6273" s="11" t="s">
        <v>40</v>
      </c>
      <c r="N6273" s="11" t="s">
        <v>183</v>
      </c>
      <c r="O6273" s="11" t="s">
        <v>29</v>
      </c>
      <c r="P6273" s="11"/>
      <c r="Q6273" s="16" t="s">
        <v>27544</v>
      </c>
      <c r="R6273" s="11" t="s">
        <v>42</v>
      </c>
      <c r="S6273" s="11" t="s">
        <v>27545</v>
      </c>
      <c r="T6273" s="11" t="s">
        <v>27546</v>
      </c>
    </row>
    <row x14ac:dyDescent="0.25" r="6274" customHeight="1" ht="19.5">
      <c r="A6274" s="10">
        <v>45213</v>
      </c>
      <c r="B6274" s="11" t="s">
        <v>27547</v>
      </c>
      <c r="C6274" s="11" t="s">
        <v>6057</v>
      </c>
      <c r="D6274" s="11"/>
      <c r="E6274" s="13">
        <v>15171845800</v>
      </c>
      <c r="F6274" s="11" t="s">
        <v>27548</v>
      </c>
      <c r="G6274" s="11" t="s">
        <v>23</v>
      </c>
      <c r="H6274" s="11"/>
      <c r="I6274" s="13" t="s">
        <v>136</v>
      </c>
      <c r="J6274" s="11" t="s">
        <v>24</v>
      </c>
      <c r="K6274" s="11" t="s">
        <v>25</v>
      </c>
      <c r="L6274" s="11" t="s">
        <v>39</v>
      </c>
      <c r="M6274" s="11" t="s">
        <v>40</v>
      </c>
      <c r="N6274" s="11" t="s">
        <v>183</v>
      </c>
      <c r="O6274" s="11" t="s">
        <v>29</v>
      </c>
      <c r="P6274" s="11"/>
      <c r="Q6274" s="16" t="s">
        <v>27549</v>
      </c>
      <c r="R6274" s="11" t="s">
        <v>42</v>
      </c>
      <c r="S6274" s="11" t="s">
        <v>27550</v>
      </c>
      <c r="T6274" s="11" t="s">
        <v>17214</v>
      </c>
    </row>
    <row x14ac:dyDescent="0.25" r="6275" customHeight="1" ht="19.5">
      <c r="A6275" s="10">
        <v>45213</v>
      </c>
      <c r="B6275" s="11" t="s">
        <v>27551</v>
      </c>
      <c r="C6275" s="11" t="s">
        <v>6057</v>
      </c>
      <c r="D6275" s="11"/>
      <c r="E6275" s="13">
        <v>13277233939</v>
      </c>
      <c r="F6275" s="11" t="s">
        <v>27552</v>
      </c>
      <c r="G6275" s="11" t="s">
        <v>37</v>
      </c>
      <c r="H6275" s="11"/>
      <c r="I6275" s="13" t="s">
        <v>75</v>
      </c>
      <c r="J6275" s="11" t="s">
        <v>24</v>
      </c>
      <c r="K6275" s="11" t="s">
        <v>25</v>
      </c>
      <c r="L6275" s="11" t="s">
        <v>39</v>
      </c>
      <c r="M6275" s="11" t="s">
        <v>40</v>
      </c>
      <c r="N6275" s="11" t="s">
        <v>183</v>
      </c>
      <c r="O6275" s="11" t="s">
        <v>29</v>
      </c>
      <c r="P6275" s="11"/>
      <c r="Q6275" s="16" t="s">
        <v>27553</v>
      </c>
      <c r="R6275" s="11" t="s">
        <v>42</v>
      </c>
      <c r="S6275" s="11" t="s">
        <v>27554</v>
      </c>
      <c r="T6275" s="11" t="s">
        <v>27555</v>
      </c>
    </row>
    <row x14ac:dyDescent="0.25" r="6276" customHeight="1" ht="19.5">
      <c r="A6276" s="10">
        <v>45213</v>
      </c>
      <c r="B6276" s="11" t="s">
        <v>27556</v>
      </c>
      <c r="C6276" s="11" t="s">
        <v>6057</v>
      </c>
      <c r="D6276" s="11"/>
      <c r="E6276" s="13">
        <v>18872504451</v>
      </c>
      <c r="F6276" s="11" t="s">
        <v>27557</v>
      </c>
      <c r="G6276" s="11" t="s">
        <v>23</v>
      </c>
      <c r="H6276" s="11" t="s">
        <v>86</v>
      </c>
      <c r="I6276" s="13" t="s">
        <v>38</v>
      </c>
      <c r="J6276" s="11" t="s">
        <v>24</v>
      </c>
      <c r="K6276" s="11" t="s">
        <v>25</v>
      </c>
      <c r="L6276" s="11" t="s">
        <v>39</v>
      </c>
      <c r="M6276" s="11" t="s">
        <v>40</v>
      </c>
      <c r="N6276" s="11" t="s">
        <v>183</v>
      </c>
      <c r="O6276" s="11" t="s">
        <v>29</v>
      </c>
      <c r="P6276" s="11"/>
      <c r="Q6276" s="16" t="s">
        <v>27558</v>
      </c>
      <c r="R6276" s="11" t="s">
        <v>42</v>
      </c>
      <c r="S6276" s="11" t="s">
        <v>27559</v>
      </c>
      <c r="T6276" s="11" t="s">
        <v>9908</v>
      </c>
    </row>
    <row x14ac:dyDescent="0.25" r="6277" customHeight="1" ht="19.5">
      <c r="A6277" s="10">
        <v>45213</v>
      </c>
      <c r="B6277" s="11" t="s">
        <v>27560</v>
      </c>
      <c r="C6277" s="11" t="s">
        <v>6057</v>
      </c>
      <c r="D6277" s="11"/>
      <c r="E6277" s="13">
        <v>18694086807</v>
      </c>
      <c r="F6277" s="11" t="s">
        <v>27561</v>
      </c>
      <c r="G6277" s="11" t="s">
        <v>48</v>
      </c>
      <c r="H6277" s="11"/>
      <c r="I6277" s="13" t="s">
        <v>8690</v>
      </c>
      <c r="J6277" s="11" t="s">
        <v>24</v>
      </c>
      <c r="K6277" s="11" t="s">
        <v>25</v>
      </c>
      <c r="L6277" s="11" t="s">
        <v>39</v>
      </c>
      <c r="M6277" s="11" t="s">
        <v>40</v>
      </c>
      <c r="N6277" s="11" t="s">
        <v>183</v>
      </c>
      <c r="O6277" s="11" t="s">
        <v>29</v>
      </c>
      <c r="P6277" s="11"/>
      <c r="Q6277" s="16" t="s">
        <v>27562</v>
      </c>
      <c r="R6277" s="11" t="s">
        <v>42</v>
      </c>
      <c r="S6277" s="11" t="s">
        <v>27563</v>
      </c>
      <c r="T6277" s="11" t="s">
        <v>27564</v>
      </c>
    </row>
    <row x14ac:dyDescent="0.25" r="6278" customHeight="1" ht="19.5">
      <c r="A6278" s="10">
        <v>45213</v>
      </c>
      <c r="B6278" s="11" t="s">
        <v>27565</v>
      </c>
      <c r="C6278" s="11" t="s">
        <v>9836</v>
      </c>
      <c r="D6278" s="11"/>
      <c r="E6278" s="13">
        <v>15608601501</v>
      </c>
      <c r="F6278" s="11" t="s">
        <v>27566</v>
      </c>
      <c r="G6278" s="11" t="s">
        <v>37</v>
      </c>
      <c r="H6278" s="11" t="s">
        <v>86</v>
      </c>
      <c r="I6278" s="13" t="s">
        <v>131</v>
      </c>
      <c r="J6278" s="11" t="s">
        <v>24</v>
      </c>
      <c r="K6278" s="11" t="s">
        <v>25</v>
      </c>
      <c r="L6278" s="11" t="s">
        <v>39</v>
      </c>
      <c r="M6278" s="11" t="s">
        <v>40</v>
      </c>
      <c r="N6278" s="11" t="s">
        <v>183</v>
      </c>
      <c r="O6278" s="11" t="s">
        <v>29</v>
      </c>
      <c r="P6278" s="11"/>
      <c r="Q6278" s="16" t="s">
        <v>27567</v>
      </c>
      <c r="R6278" s="11" t="s">
        <v>42</v>
      </c>
      <c r="S6278" s="11" t="s">
        <v>27568</v>
      </c>
      <c r="T6278" s="11" t="s">
        <v>27569</v>
      </c>
    </row>
    <row x14ac:dyDescent="0.25" r="6279" customHeight="1" ht="19.5">
      <c r="A6279" s="10">
        <v>45213</v>
      </c>
      <c r="B6279" s="11" t="s">
        <v>27570</v>
      </c>
      <c r="C6279" s="11" t="s">
        <v>8416</v>
      </c>
      <c r="D6279" s="11"/>
      <c r="E6279" s="13" t="s">
        <v>27571</v>
      </c>
      <c r="F6279" s="11" t="s">
        <v>27572</v>
      </c>
      <c r="G6279" s="11" t="s">
        <v>289</v>
      </c>
      <c r="H6279" s="11" t="s">
        <v>98</v>
      </c>
      <c r="I6279" s="13" t="s">
        <v>154</v>
      </c>
      <c r="J6279" s="11" t="s">
        <v>24</v>
      </c>
      <c r="K6279" s="11" t="s">
        <v>25</v>
      </c>
      <c r="L6279" s="11" t="s">
        <v>39</v>
      </c>
      <c r="M6279" s="11" t="s">
        <v>40</v>
      </c>
      <c r="N6279" s="11" t="s">
        <v>183</v>
      </c>
      <c r="O6279" s="11" t="s">
        <v>29</v>
      </c>
      <c r="P6279" s="11"/>
      <c r="Q6279" s="16" t="s">
        <v>27573</v>
      </c>
      <c r="R6279" s="11" t="s">
        <v>42</v>
      </c>
      <c r="S6279" s="11" t="s">
        <v>27574</v>
      </c>
      <c r="T6279" s="11" t="s">
        <v>27575</v>
      </c>
    </row>
    <row x14ac:dyDescent="0.25" r="6280" customHeight="1" ht="19.5">
      <c r="A6280" s="10">
        <v>45213</v>
      </c>
      <c r="B6280" s="11" t="s">
        <v>27576</v>
      </c>
      <c r="C6280" s="11" t="s">
        <v>6057</v>
      </c>
      <c r="D6280" s="11"/>
      <c r="E6280" s="13">
        <v>15629372357</v>
      </c>
      <c r="F6280" s="11" t="s">
        <v>27577</v>
      </c>
      <c r="G6280" s="11" t="s">
        <v>37</v>
      </c>
      <c r="H6280" s="11" t="s">
        <v>98</v>
      </c>
      <c r="I6280" s="13" t="s">
        <v>93</v>
      </c>
      <c r="J6280" s="11" t="s">
        <v>24</v>
      </c>
      <c r="K6280" s="11" t="s">
        <v>25</v>
      </c>
      <c r="L6280" s="11" t="s">
        <v>39</v>
      </c>
      <c r="M6280" s="11" t="s">
        <v>40</v>
      </c>
      <c r="N6280" s="11" t="s">
        <v>183</v>
      </c>
      <c r="O6280" s="11" t="s">
        <v>29</v>
      </c>
      <c r="P6280" s="11"/>
      <c r="Q6280" s="16" t="s">
        <v>27578</v>
      </c>
      <c r="R6280" s="11" t="s">
        <v>42</v>
      </c>
      <c r="S6280" s="11" t="s">
        <v>27579</v>
      </c>
      <c r="T6280" s="11" t="s">
        <v>27580</v>
      </c>
    </row>
    <row x14ac:dyDescent="0.25" r="6281" customHeight="1" ht="19.5">
      <c r="A6281" s="10">
        <v>45213</v>
      </c>
      <c r="B6281" s="11" t="s">
        <v>27581</v>
      </c>
      <c r="C6281" s="11" t="s">
        <v>6057</v>
      </c>
      <c r="D6281" s="11"/>
      <c r="E6281" s="13">
        <v>18671446176</v>
      </c>
      <c r="F6281" s="11" t="s">
        <v>6703</v>
      </c>
      <c r="G6281" s="11" t="s">
        <v>37</v>
      </c>
      <c r="H6281" s="11"/>
      <c r="I6281" s="13" t="s">
        <v>87</v>
      </c>
      <c r="J6281" s="11" t="s">
        <v>24</v>
      </c>
      <c r="K6281" s="11" t="s">
        <v>25</v>
      </c>
      <c r="L6281" s="11" t="s">
        <v>39</v>
      </c>
      <c r="M6281" s="11" t="s">
        <v>40</v>
      </c>
      <c r="N6281" s="11" t="s">
        <v>183</v>
      </c>
      <c r="O6281" s="11" t="s">
        <v>29</v>
      </c>
      <c r="P6281" s="11"/>
      <c r="Q6281" s="16" t="s">
        <v>27582</v>
      </c>
      <c r="R6281" s="11" t="s">
        <v>42</v>
      </c>
      <c r="S6281" s="11" t="s">
        <v>27583</v>
      </c>
      <c r="T6281" s="11" t="s">
        <v>27584</v>
      </c>
    </row>
    <row x14ac:dyDescent="0.25" r="6282" customHeight="1" ht="19.5">
      <c r="A6282" s="10">
        <v>45213</v>
      </c>
      <c r="B6282" s="11" t="s">
        <v>27585</v>
      </c>
      <c r="C6282" s="11" t="s">
        <v>6057</v>
      </c>
      <c r="D6282" s="11"/>
      <c r="E6282" s="13">
        <v>13397200896</v>
      </c>
      <c r="F6282" s="11" t="s">
        <v>27586</v>
      </c>
      <c r="G6282" s="11" t="s">
        <v>23</v>
      </c>
      <c r="H6282" s="11"/>
      <c r="I6282" s="13" t="s">
        <v>254</v>
      </c>
      <c r="J6282" s="11" t="s">
        <v>24</v>
      </c>
      <c r="K6282" s="11" t="s">
        <v>25</v>
      </c>
      <c r="L6282" s="11" t="s">
        <v>39</v>
      </c>
      <c r="M6282" s="11" t="s">
        <v>40</v>
      </c>
      <c r="N6282" s="11" t="s">
        <v>183</v>
      </c>
      <c r="O6282" s="11" t="s">
        <v>29</v>
      </c>
      <c r="P6282" s="11"/>
      <c r="Q6282" s="16" t="s">
        <v>27587</v>
      </c>
      <c r="R6282" s="11" t="s">
        <v>42</v>
      </c>
      <c r="S6282" s="11" t="s">
        <v>27588</v>
      </c>
      <c r="T6282" s="11" t="s">
        <v>27589</v>
      </c>
    </row>
    <row x14ac:dyDescent="0.25" r="6283" customHeight="1" ht="19.5">
      <c r="A6283" s="10">
        <v>45213</v>
      </c>
      <c r="B6283" s="11" t="s">
        <v>27590</v>
      </c>
      <c r="C6283" s="11" t="s">
        <v>336</v>
      </c>
      <c r="D6283" s="11"/>
      <c r="E6283" s="13">
        <v>18671767716</v>
      </c>
      <c r="F6283" s="11" t="s">
        <v>27591</v>
      </c>
      <c r="G6283" s="11" t="s">
        <v>23</v>
      </c>
      <c r="H6283" s="11"/>
      <c r="I6283" s="13">
        <v>10015</v>
      </c>
      <c r="J6283" s="11" t="s">
        <v>24</v>
      </c>
      <c r="K6283" s="11" t="s">
        <v>69</v>
      </c>
      <c r="L6283" s="11" t="s">
        <v>26</v>
      </c>
      <c r="M6283" s="11" t="s">
        <v>27</v>
      </c>
      <c r="N6283" s="11" t="s">
        <v>28</v>
      </c>
      <c r="O6283" s="11" t="s">
        <v>29</v>
      </c>
      <c r="P6283" s="11"/>
      <c r="Q6283" s="16" t="s">
        <v>27592</v>
      </c>
      <c r="R6283" s="11" t="s">
        <v>31</v>
      </c>
      <c r="S6283" s="11" t="s">
        <v>27593</v>
      </c>
      <c r="T6283" s="11"/>
    </row>
    <row x14ac:dyDescent="0.25" r="6284" customHeight="1" ht="19.5">
      <c r="A6284" s="10">
        <v>45213</v>
      </c>
      <c r="B6284" s="11" t="s">
        <v>27594</v>
      </c>
      <c r="C6284" s="11" t="s">
        <v>108</v>
      </c>
      <c r="D6284" s="11"/>
      <c r="E6284" s="13">
        <v>18672092186</v>
      </c>
      <c r="F6284" s="11" t="s">
        <v>27595</v>
      </c>
      <c r="G6284" s="11" t="s">
        <v>115</v>
      </c>
      <c r="H6284" s="11"/>
      <c r="I6284" s="13" t="s">
        <v>131</v>
      </c>
      <c r="J6284" s="11" t="s">
        <v>24</v>
      </c>
      <c r="K6284" s="11" t="s">
        <v>25</v>
      </c>
      <c r="L6284" s="11" t="s">
        <v>39</v>
      </c>
      <c r="M6284" s="11" t="s">
        <v>27</v>
      </c>
      <c r="N6284" s="11" t="s">
        <v>28</v>
      </c>
      <c r="O6284" s="11" t="s">
        <v>29</v>
      </c>
      <c r="P6284" s="11"/>
      <c r="Q6284" s="16" t="s">
        <v>27596</v>
      </c>
      <c r="R6284" s="11" t="s">
        <v>51</v>
      </c>
      <c r="S6284" s="11" t="s">
        <v>27597</v>
      </c>
      <c r="T6284" s="11"/>
    </row>
    <row x14ac:dyDescent="0.25" r="6285" customHeight="1" ht="19.5">
      <c r="A6285" s="10">
        <v>45213</v>
      </c>
      <c r="B6285" s="11" t="s">
        <v>27598</v>
      </c>
      <c r="C6285" s="11" t="s">
        <v>46</v>
      </c>
      <c r="D6285" s="11"/>
      <c r="E6285" s="13">
        <v>13217176446</v>
      </c>
      <c r="F6285" s="11" t="s">
        <v>27599</v>
      </c>
      <c r="G6285" s="11" t="s">
        <v>115</v>
      </c>
      <c r="H6285" s="11"/>
      <c r="I6285" s="13" t="s">
        <v>116</v>
      </c>
      <c r="J6285" s="11" t="s">
        <v>24</v>
      </c>
      <c r="K6285" s="11" t="s">
        <v>25</v>
      </c>
      <c r="L6285" s="11" t="s">
        <v>39</v>
      </c>
      <c r="M6285" s="11" t="s">
        <v>27</v>
      </c>
      <c r="N6285" s="11" t="s">
        <v>28</v>
      </c>
      <c r="O6285" s="11" t="s">
        <v>29</v>
      </c>
      <c r="P6285" s="11"/>
      <c r="Q6285" s="16" t="s">
        <v>27600</v>
      </c>
      <c r="R6285" s="11" t="s">
        <v>51</v>
      </c>
      <c r="S6285" s="11" t="s">
        <v>27601</v>
      </c>
      <c r="T6285" s="11"/>
    </row>
    <row x14ac:dyDescent="0.25" r="6286" customHeight="1" ht="19.5">
      <c r="A6286" s="10">
        <v>45213</v>
      </c>
      <c r="B6286" s="11" t="s">
        <v>27602</v>
      </c>
      <c r="C6286" s="11" t="s">
        <v>180</v>
      </c>
      <c r="D6286" s="11"/>
      <c r="E6286" s="13">
        <v>13094172889</v>
      </c>
      <c r="F6286" s="11" t="s">
        <v>27603</v>
      </c>
      <c r="G6286" s="11" t="s">
        <v>115</v>
      </c>
      <c r="H6286" s="11"/>
      <c r="I6286" s="13" t="s">
        <v>486</v>
      </c>
      <c r="J6286" s="11" t="s">
        <v>24</v>
      </c>
      <c r="K6286" s="11" t="s">
        <v>25</v>
      </c>
      <c r="L6286" s="11" t="s">
        <v>39</v>
      </c>
      <c r="M6286" s="11" t="s">
        <v>27</v>
      </c>
      <c r="N6286" s="11" t="s">
        <v>183</v>
      </c>
      <c r="O6286" s="11" t="s">
        <v>29</v>
      </c>
      <c r="P6286" s="11"/>
      <c r="Q6286" s="16" t="s">
        <v>27604</v>
      </c>
      <c r="R6286" s="11" t="s">
        <v>51</v>
      </c>
      <c r="S6286" s="17" t="s">
        <v>27605</v>
      </c>
      <c r="T6286" s="11"/>
    </row>
    <row x14ac:dyDescent="0.25" r="6287" customHeight="1" ht="19.5">
      <c r="A6287" s="10">
        <v>45213</v>
      </c>
      <c r="B6287" s="11" t="s">
        <v>27606</v>
      </c>
      <c r="C6287" s="11" t="s">
        <v>239</v>
      </c>
      <c r="D6287" s="11"/>
      <c r="E6287" s="13">
        <v>18695064136</v>
      </c>
      <c r="F6287" s="11" t="s">
        <v>25827</v>
      </c>
      <c r="G6287" s="11" t="s">
        <v>48</v>
      </c>
      <c r="H6287" s="11" t="s">
        <v>86</v>
      </c>
      <c r="I6287" s="13" t="s">
        <v>1394</v>
      </c>
      <c r="J6287" s="11" t="s">
        <v>24</v>
      </c>
      <c r="K6287" s="11" t="s">
        <v>25</v>
      </c>
      <c r="L6287" s="11" t="s">
        <v>39</v>
      </c>
      <c r="M6287" s="11" t="s">
        <v>27</v>
      </c>
      <c r="N6287" s="11" t="s">
        <v>183</v>
      </c>
      <c r="O6287" s="11" t="s">
        <v>29</v>
      </c>
      <c r="P6287" s="11"/>
      <c r="Q6287" s="16" t="s">
        <v>27607</v>
      </c>
      <c r="R6287" s="11" t="s">
        <v>51</v>
      </c>
      <c r="S6287" s="11" t="s">
        <v>27608</v>
      </c>
      <c r="T6287" s="11"/>
    </row>
    <row x14ac:dyDescent="0.25" r="6288" customHeight="1" ht="19.5">
      <c r="A6288" s="10">
        <v>45213</v>
      </c>
      <c r="B6288" s="11" t="s">
        <v>27609</v>
      </c>
      <c r="C6288" s="11" t="s">
        <v>239</v>
      </c>
      <c r="D6288" s="11"/>
      <c r="E6288" s="13">
        <v>15671041986</v>
      </c>
      <c r="F6288" s="11" t="s">
        <v>27610</v>
      </c>
      <c r="G6288" s="11" t="s">
        <v>289</v>
      </c>
      <c r="H6288" s="11"/>
      <c r="I6288" s="13" t="s">
        <v>57</v>
      </c>
      <c r="J6288" s="11" t="s">
        <v>24</v>
      </c>
      <c r="K6288" s="11" t="s">
        <v>25</v>
      </c>
      <c r="L6288" s="11" t="s">
        <v>39</v>
      </c>
      <c r="M6288" s="11" t="s">
        <v>27</v>
      </c>
      <c r="N6288" s="11" t="s">
        <v>183</v>
      </c>
      <c r="O6288" s="11" t="s">
        <v>29</v>
      </c>
      <c r="P6288" s="11"/>
      <c r="Q6288" s="16" t="s">
        <v>27611</v>
      </c>
      <c r="R6288" s="11" t="s">
        <v>51</v>
      </c>
      <c r="S6288" s="11" t="s">
        <v>27612</v>
      </c>
      <c r="T6288" s="11"/>
    </row>
    <row x14ac:dyDescent="0.25" r="6289" customHeight="1" ht="19.5">
      <c r="A6289" s="10">
        <v>45213</v>
      </c>
      <c r="B6289" s="11" t="s">
        <v>27613</v>
      </c>
      <c r="C6289" s="11" t="s">
        <v>545</v>
      </c>
      <c r="D6289" s="11"/>
      <c r="E6289" s="13">
        <v>15571739215</v>
      </c>
      <c r="F6289" s="11" t="s">
        <v>27614</v>
      </c>
      <c r="G6289" s="11" t="s">
        <v>115</v>
      </c>
      <c r="H6289" s="11"/>
      <c r="I6289" s="13" t="s">
        <v>221</v>
      </c>
      <c r="J6289" s="11" t="s">
        <v>24</v>
      </c>
      <c r="K6289" s="11" t="s">
        <v>25</v>
      </c>
      <c r="L6289" s="11" t="s">
        <v>39</v>
      </c>
      <c r="M6289" s="11" t="s">
        <v>40</v>
      </c>
      <c r="N6289" s="11" t="s">
        <v>28</v>
      </c>
      <c r="O6289" s="11" t="s">
        <v>29</v>
      </c>
      <c r="P6289" s="11"/>
      <c r="Q6289" s="16" t="s">
        <v>27615</v>
      </c>
      <c r="R6289" s="11" t="s">
        <v>42</v>
      </c>
      <c r="S6289" s="11" t="s">
        <v>27616</v>
      </c>
      <c r="T6289" s="11" t="s">
        <v>27617</v>
      </c>
    </row>
    <row x14ac:dyDescent="0.25" r="6290" customHeight="1" ht="19.5">
      <c r="A6290" s="10">
        <v>45213</v>
      </c>
      <c r="B6290" s="11" t="s">
        <v>27618</v>
      </c>
      <c r="C6290" s="11" t="s">
        <v>6252</v>
      </c>
      <c r="D6290" s="11"/>
      <c r="E6290" s="13">
        <v>13098412176</v>
      </c>
      <c r="F6290" s="11" t="s">
        <v>21763</v>
      </c>
      <c r="G6290" s="11" t="s">
        <v>115</v>
      </c>
      <c r="H6290" s="11"/>
      <c r="I6290" s="13">
        <v>10015</v>
      </c>
      <c r="J6290" s="11" t="s">
        <v>24</v>
      </c>
      <c r="K6290" s="11" t="s">
        <v>69</v>
      </c>
      <c r="L6290" s="11" t="s">
        <v>26</v>
      </c>
      <c r="M6290" s="11" t="s">
        <v>27</v>
      </c>
      <c r="N6290" s="11" t="s">
        <v>28</v>
      </c>
      <c r="O6290" s="11" t="s">
        <v>29</v>
      </c>
      <c r="P6290" s="11"/>
      <c r="Q6290" s="16" t="s">
        <v>27619</v>
      </c>
      <c r="R6290" s="11" t="s">
        <v>31</v>
      </c>
      <c r="S6290" s="11" t="s">
        <v>27620</v>
      </c>
      <c r="T6290" s="11"/>
    </row>
    <row x14ac:dyDescent="0.25" r="6291" customHeight="1" ht="19.5">
      <c r="A6291" s="10">
        <v>45213</v>
      </c>
      <c r="B6291" s="11" t="s">
        <v>27621</v>
      </c>
      <c r="C6291" s="11" t="s">
        <v>5811</v>
      </c>
      <c r="D6291" s="11"/>
      <c r="E6291" s="13">
        <v>18527204529</v>
      </c>
      <c r="F6291" s="11" t="s">
        <v>27399</v>
      </c>
      <c r="G6291" s="11" t="s">
        <v>74</v>
      </c>
      <c r="H6291" s="11"/>
      <c r="I6291" s="13">
        <v>10015</v>
      </c>
      <c r="J6291" s="11" t="s">
        <v>24</v>
      </c>
      <c r="K6291" s="11" t="s">
        <v>25</v>
      </c>
      <c r="L6291" s="11" t="s">
        <v>26</v>
      </c>
      <c r="M6291" s="11" t="s">
        <v>27</v>
      </c>
      <c r="N6291" s="11" t="s">
        <v>28</v>
      </c>
      <c r="O6291" s="11" t="s">
        <v>29</v>
      </c>
      <c r="P6291" s="11"/>
      <c r="Q6291" s="16" t="s">
        <v>27622</v>
      </c>
      <c r="R6291" s="11" t="s">
        <v>31</v>
      </c>
      <c r="S6291" s="11" t="s">
        <v>27623</v>
      </c>
      <c r="T6291" s="11" t="s">
        <v>27624</v>
      </c>
    </row>
    <row x14ac:dyDescent="0.25" r="6292" customHeight="1" ht="19.5">
      <c r="A6292" s="10">
        <v>45213</v>
      </c>
      <c r="B6292" s="11" t="s">
        <v>27625</v>
      </c>
      <c r="C6292" s="11" t="s">
        <v>6314</v>
      </c>
      <c r="D6292" s="11"/>
      <c r="E6292" s="13">
        <v>13040987861</v>
      </c>
      <c r="F6292" s="11" t="s">
        <v>7458</v>
      </c>
      <c r="G6292" s="11" t="s">
        <v>74</v>
      </c>
      <c r="H6292" s="11"/>
      <c r="I6292" s="13" t="s">
        <v>27626</v>
      </c>
      <c r="J6292" s="11" t="s">
        <v>24</v>
      </c>
      <c r="K6292" s="11" t="s">
        <v>25</v>
      </c>
      <c r="L6292" s="11" t="s">
        <v>39</v>
      </c>
      <c r="M6292" s="11" t="s">
        <v>27</v>
      </c>
      <c r="N6292" s="11" t="s">
        <v>28</v>
      </c>
      <c r="O6292" s="11" t="s">
        <v>29</v>
      </c>
      <c r="P6292" s="11"/>
      <c r="Q6292" s="16" t="s">
        <v>27627</v>
      </c>
      <c r="R6292" s="11" t="s">
        <v>7460</v>
      </c>
      <c r="S6292" s="11" t="s">
        <v>27628</v>
      </c>
      <c r="T6292" s="11" t="s">
        <v>27629</v>
      </c>
    </row>
    <row x14ac:dyDescent="0.25" r="6293" customHeight="1" ht="19.5">
      <c r="A6293" s="10">
        <v>45213</v>
      </c>
      <c r="B6293" s="11" t="s">
        <v>27630</v>
      </c>
      <c r="C6293" s="11" t="s">
        <v>660</v>
      </c>
      <c r="D6293" s="11"/>
      <c r="E6293" s="13" t="s">
        <v>27631</v>
      </c>
      <c r="F6293" s="11" t="s">
        <v>3719</v>
      </c>
      <c r="G6293" s="11" t="s">
        <v>74</v>
      </c>
      <c r="H6293" s="11"/>
      <c r="I6293" s="13" t="s">
        <v>148</v>
      </c>
      <c r="J6293" s="11" t="s">
        <v>24</v>
      </c>
      <c r="K6293" s="11" t="s">
        <v>25</v>
      </c>
      <c r="L6293" s="11" t="s">
        <v>39</v>
      </c>
      <c r="M6293" s="11" t="s">
        <v>149</v>
      </c>
      <c r="N6293" s="11" t="s">
        <v>624</v>
      </c>
      <c r="O6293" s="11" t="s">
        <v>29</v>
      </c>
      <c r="P6293" s="11"/>
      <c r="Q6293" s="16" t="s">
        <v>27632</v>
      </c>
      <c r="R6293" s="11" t="s">
        <v>42</v>
      </c>
      <c r="S6293" s="11" t="s">
        <v>27633</v>
      </c>
      <c r="T6293" s="11" t="s">
        <v>27634</v>
      </c>
    </row>
    <row x14ac:dyDescent="0.25" r="6294" customHeight="1" ht="19.5">
      <c r="A6294" s="10">
        <v>45213</v>
      </c>
      <c r="B6294" s="11" t="s">
        <v>27635</v>
      </c>
      <c r="C6294" s="11" t="s">
        <v>6029</v>
      </c>
      <c r="D6294" s="11"/>
      <c r="E6294" s="13">
        <v>18571000227</v>
      </c>
      <c r="F6294" s="11" t="s">
        <v>27636</v>
      </c>
      <c r="G6294" s="11" t="s">
        <v>48</v>
      </c>
      <c r="H6294" s="11" t="s">
        <v>98</v>
      </c>
      <c r="I6294" s="13" t="s">
        <v>486</v>
      </c>
      <c r="J6294" s="11" t="s">
        <v>24</v>
      </c>
      <c r="K6294" s="11" t="s">
        <v>25</v>
      </c>
      <c r="L6294" s="11" t="s">
        <v>39</v>
      </c>
      <c r="M6294" s="11" t="s">
        <v>40</v>
      </c>
      <c r="N6294" s="11" t="s">
        <v>624</v>
      </c>
      <c r="O6294" s="11" t="s">
        <v>29</v>
      </c>
      <c r="P6294" s="11"/>
      <c r="Q6294" s="16" t="s">
        <v>27637</v>
      </c>
      <c r="R6294" s="11" t="s">
        <v>42</v>
      </c>
      <c r="S6294" s="11" t="s">
        <v>27638</v>
      </c>
      <c r="T6294" s="11" t="s">
        <v>27639</v>
      </c>
    </row>
    <row x14ac:dyDescent="0.25" r="6295" customHeight="1" ht="19.5">
      <c r="A6295" s="10">
        <v>45213</v>
      </c>
      <c r="B6295" s="11" t="s">
        <v>27640</v>
      </c>
      <c r="C6295" s="11" t="s">
        <v>6029</v>
      </c>
      <c r="D6295" s="11"/>
      <c r="E6295" s="13">
        <v>13114450858</v>
      </c>
      <c r="F6295" s="11" t="s">
        <v>27641</v>
      </c>
      <c r="G6295" s="11" t="s">
        <v>115</v>
      </c>
      <c r="H6295" s="11"/>
      <c r="I6295" s="13" t="s">
        <v>182</v>
      </c>
      <c r="J6295" s="11" t="s">
        <v>24</v>
      </c>
      <c r="K6295" s="11" t="s">
        <v>25</v>
      </c>
      <c r="L6295" s="11" t="s">
        <v>39</v>
      </c>
      <c r="M6295" s="11" t="s">
        <v>27</v>
      </c>
      <c r="N6295" s="11" t="s">
        <v>624</v>
      </c>
      <c r="O6295" s="11" t="s">
        <v>29</v>
      </c>
      <c r="P6295" s="11"/>
      <c r="Q6295" s="16" t="s">
        <v>27642</v>
      </c>
      <c r="R6295" s="11" t="s">
        <v>42</v>
      </c>
      <c r="S6295" s="11" t="s">
        <v>27643</v>
      </c>
      <c r="T6295" s="11" t="s">
        <v>27644</v>
      </c>
    </row>
    <row x14ac:dyDescent="0.25" r="6296" customHeight="1" ht="19.5">
      <c r="A6296" s="10">
        <v>45213</v>
      </c>
      <c r="B6296" s="11" t="s">
        <v>27645</v>
      </c>
      <c r="C6296" s="11" t="s">
        <v>660</v>
      </c>
      <c r="D6296" s="11"/>
      <c r="E6296" s="13">
        <v>15671044462</v>
      </c>
      <c r="F6296" s="11" t="s">
        <v>27646</v>
      </c>
      <c r="G6296" s="11" t="s">
        <v>74</v>
      </c>
      <c r="H6296" s="11"/>
      <c r="I6296" s="13" t="s">
        <v>211</v>
      </c>
      <c r="J6296" s="11" t="s">
        <v>24</v>
      </c>
      <c r="K6296" s="11" t="s">
        <v>25</v>
      </c>
      <c r="L6296" s="11" t="s">
        <v>39</v>
      </c>
      <c r="M6296" s="11" t="s">
        <v>27</v>
      </c>
      <c r="N6296" s="11" t="s">
        <v>624</v>
      </c>
      <c r="O6296" s="11" t="s">
        <v>29</v>
      </c>
      <c r="P6296" s="11"/>
      <c r="Q6296" s="16" t="s">
        <v>27647</v>
      </c>
      <c r="R6296" s="11" t="s">
        <v>42</v>
      </c>
      <c r="S6296" s="11" t="s">
        <v>27648</v>
      </c>
      <c r="T6296" s="11" t="s">
        <v>27649</v>
      </c>
    </row>
    <row x14ac:dyDescent="0.25" r="6297" customHeight="1" ht="19.5">
      <c r="A6297" s="10">
        <v>45213</v>
      </c>
      <c r="B6297" s="11" t="s">
        <v>27650</v>
      </c>
      <c r="C6297" s="11" t="s">
        <v>5356</v>
      </c>
      <c r="D6297" s="11"/>
      <c r="E6297" s="13" t="s">
        <v>27651</v>
      </c>
      <c r="F6297" s="11" t="s">
        <v>27652</v>
      </c>
      <c r="G6297" s="11" t="s">
        <v>74</v>
      </c>
      <c r="H6297" s="11" t="s">
        <v>86</v>
      </c>
      <c r="I6297" s="13" t="s">
        <v>148</v>
      </c>
      <c r="J6297" s="11" t="s">
        <v>24</v>
      </c>
      <c r="K6297" s="11" t="s">
        <v>25</v>
      </c>
      <c r="L6297" s="11" t="s">
        <v>39</v>
      </c>
      <c r="M6297" s="11" t="s">
        <v>675</v>
      </c>
      <c r="N6297" s="11" t="s">
        <v>28</v>
      </c>
      <c r="O6297" s="11" t="s">
        <v>29</v>
      </c>
      <c r="P6297" s="11"/>
      <c r="Q6297" s="16" t="s">
        <v>27653</v>
      </c>
      <c r="R6297" s="11" t="s">
        <v>42</v>
      </c>
      <c r="S6297" s="11" t="s">
        <v>27654</v>
      </c>
      <c r="T6297" s="11" t="s">
        <v>27655</v>
      </c>
    </row>
    <row x14ac:dyDescent="0.25" r="6298" customHeight="1" ht="19.5">
      <c r="A6298" s="10">
        <v>45213</v>
      </c>
      <c r="B6298" s="11" t="s">
        <v>27656</v>
      </c>
      <c r="C6298" s="11" t="s">
        <v>10978</v>
      </c>
      <c r="D6298" s="11"/>
      <c r="E6298" s="13" t="s">
        <v>27657</v>
      </c>
      <c r="F6298" s="11" t="s">
        <v>27658</v>
      </c>
      <c r="G6298" s="11" t="s">
        <v>74</v>
      </c>
      <c r="H6298" s="11" t="s">
        <v>86</v>
      </c>
      <c r="I6298" s="13" t="s">
        <v>148</v>
      </c>
      <c r="J6298" s="11" t="s">
        <v>24</v>
      </c>
      <c r="K6298" s="11" t="s">
        <v>25</v>
      </c>
      <c r="L6298" s="11" t="s">
        <v>39</v>
      </c>
      <c r="M6298" s="11" t="s">
        <v>149</v>
      </c>
      <c r="N6298" s="11" t="s">
        <v>28</v>
      </c>
      <c r="O6298" s="11" t="s">
        <v>29</v>
      </c>
      <c r="P6298" s="11"/>
      <c r="Q6298" s="16" t="s">
        <v>27659</v>
      </c>
      <c r="R6298" s="11" t="s">
        <v>42</v>
      </c>
      <c r="S6298" s="11" t="s">
        <v>27660</v>
      </c>
      <c r="T6298" s="11" t="s">
        <v>27661</v>
      </c>
    </row>
    <row x14ac:dyDescent="0.25" r="6299" customHeight="1" ht="19.5">
      <c r="A6299" s="10">
        <v>45213</v>
      </c>
      <c r="B6299" s="11" t="s">
        <v>27662</v>
      </c>
      <c r="C6299" s="11" t="s">
        <v>2455</v>
      </c>
      <c r="D6299" s="11"/>
      <c r="E6299" s="13">
        <v>15571721538</v>
      </c>
      <c r="F6299" s="11"/>
      <c r="G6299" s="11"/>
      <c r="H6299" s="11"/>
      <c r="I6299" s="13" t="s">
        <v>211</v>
      </c>
      <c r="J6299" s="11" t="s">
        <v>24</v>
      </c>
      <c r="K6299" s="11" t="s">
        <v>25</v>
      </c>
      <c r="L6299" s="11" t="s">
        <v>39</v>
      </c>
      <c r="M6299" s="11" t="s">
        <v>27</v>
      </c>
      <c r="N6299" s="11" t="s">
        <v>28</v>
      </c>
      <c r="O6299" s="11" t="s">
        <v>29</v>
      </c>
      <c r="P6299" s="11"/>
      <c r="Q6299" s="16" t="s">
        <v>27663</v>
      </c>
      <c r="R6299" s="11" t="s">
        <v>42</v>
      </c>
      <c r="S6299" s="11" t="s">
        <v>27664</v>
      </c>
      <c r="T6299" s="11" t="s">
        <v>27665</v>
      </c>
    </row>
    <row x14ac:dyDescent="0.25" r="6300" customHeight="1" ht="19.5">
      <c r="A6300" s="10">
        <v>45213</v>
      </c>
      <c r="B6300" s="11" t="s">
        <v>27666</v>
      </c>
      <c r="C6300" s="11" t="s">
        <v>169</v>
      </c>
      <c r="D6300" s="11"/>
      <c r="E6300" s="13">
        <v>13247283644</v>
      </c>
      <c r="F6300" s="11" t="s">
        <v>7530</v>
      </c>
      <c r="G6300" s="11" t="s">
        <v>289</v>
      </c>
      <c r="H6300" s="11"/>
      <c r="I6300" s="13" t="s">
        <v>486</v>
      </c>
      <c r="J6300" s="11" t="s">
        <v>24</v>
      </c>
      <c r="K6300" s="11" t="s">
        <v>25</v>
      </c>
      <c r="L6300" s="11" t="s">
        <v>39</v>
      </c>
      <c r="M6300" s="11" t="s">
        <v>27</v>
      </c>
      <c r="N6300" s="11" t="s">
        <v>28</v>
      </c>
      <c r="O6300" s="11" t="s">
        <v>29</v>
      </c>
      <c r="P6300" s="11"/>
      <c r="Q6300" s="16" t="s">
        <v>27667</v>
      </c>
      <c r="R6300" s="11" t="s">
        <v>42</v>
      </c>
      <c r="S6300" s="11" t="s">
        <v>27668</v>
      </c>
      <c r="T6300" s="11" t="s">
        <v>27669</v>
      </c>
    </row>
    <row x14ac:dyDescent="0.25" r="6301" customHeight="1" ht="19.5">
      <c r="A6301" s="10">
        <v>45213</v>
      </c>
      <c r="B6301" s="11" t="s">
        <v>27670</v>
      </c>
      <c r="C6301" s="11" t="s">
        <v>2414</v>
      </c>
      <c r="D6301" s="11"/>
      <c r="E6301" s="13">
        <v>13277230431</v>
      </c>
      <c r="F6301" s="11" t="s">
        <v>27671</v>
      </c>
      <c r="G6301" s="11" t="s">
        <v>74</v>
      </c>
      <c r="H6301" s="11"/>
      <c r="I6301" s="13" t="s">
        <v>154</v>
      </c>
      <c r="J6301" s="11" t="s">
        <v>24</v>
      </c>
      <c r="K6301" s="11" t="s">
        <v>25</v>
      </c>
      <c r="L6301" s="11" t="s">
        <v>39</v>
      </c>
      <c r="M6301" s="11" t="s">
        <v>40</v>
      </c>
      <c r="N6301" s="11" t="s">
        <v>28</v>
      </c>
      <c r="O6301" s="11" t="s">
        <v>29</v>
      </c>
      <c r="P6301" s="11"/>
      <c r="Q6301" s="16" t="s">
        <v>27672</v>
      </c>
      <c r="R6301" s="11" t="s">
        <v>42</v>
      </c>
      <c r="S6301" s="11" t="s">
        <v>27673</v>
      </c>
      <c r="T6301" s="11" t="s">
        <v>27674</v>
      </c>
    </row>
    <row x14ac:dyDescent="0.25" r="6302" customHeight="1" ht="19.5">
      <c r="A6302" s="10">
        <v>45213</v>
      </c>
      <c r="B6302" s="11" t="s">
        <v>27675</v>
      </c>
      <c r="C6302" s="11" t="s">
        <v>2414</v>
      </c>
      <c r="D6302" s="11"/>
      <c r="E6302" s="13">
        <v>15072567323</v>
      </c>
      <c r="F6302" s="11" t="s">
        <v>27676</v>
      </c>
      <c r="G6302" s="11" t="s">
        <v>74</v>
      </c>
      <c r="H6302" s="11"/>
      <c r="I6302" s="13" t="s">
        <v>116</v>
      </c>
      <c r="J6302" s="11" t="s">
        <v>24</v>
      </c>
      <c r="K6302" s="11" t="s">
        <v>25</v>
      </c>
      <c r="L6302" s="11" t="s">
        <v>39</v>
      </c>
      <c r="M6302" s="11" t="s">
        <v>27</v>
      </c>
      <c r="N6302" s="11" t="s">
        <v>28</v>
      </c>
      <c r="O6302" s="11" t="s">
        <v>29</v>
      </c>
      <c r="P6302" s="11"/>
      <c r="Q6302" s="16" t="s">
        <v>27677</v>
      </c>
      <c r="R6302" s="11" t="s">
        <v>42</v>
      </c>
      <c r="S6302" s="11" t="s">
        <v>27678</v>
      </c>
      <c r="T6302" s="11" t="s">
        <v>27679</v>
      </c>
    </row>
    <row x14ac:dyDescent="0.25" r="6303" customHeight="1" ht="19.5">
      <c r="A6303" s="10">
        <v>45213</v>
      </c>
      <c r="B6303" s="11" t="s">
        <v>27680</v>
      </c>
      <c r="C6303" s="11" t="s">
        <v>691</v>
      </c>
      <c r="D6303" s="11"/>
      <c r="E6303" s="13">
        <v>17671920770</v>
      </c>
      <c r="F6303" s="11" t="s">
        <v>27681</v>
      </c>
      <c r="G6303" s="11" t="s">
        <v>62</v>
      </c>
      <c r="H6303" s="11"/>
      <c r="I6303" s="13" t="s">
        <v>749</v>
      </c>
      <c r="J6303" s="11" t="s">
        <v>24</v>
      </c>
      <c r="K6303" s="11" t="s">
        <v>25</v>
      </c>
      <c r="L6303" s="11" t="s">
        <v>39</v>
      </c>
      <c r="M6303" s="11" t="s">
        <v>27</v>
      </c>
      <c r="N6303" s="11" t="s">
        <v>28</v>
      </c>
      <c r="O6303" s="11" t="s">
        <v>29</v>
      </c>
      <c r="P6303" s="11"/>
      <c r="Q6303" s="16" t="s">
        <v>27682</v>
      </c>
      <c r="R6303" s="11" t="s">
        <v>42</v>
      </c>
      <c r="S6303" s="11" t="s">
        <v>27683</v>
      </c>
      <c r="T6303" s="11" t="s">
        <v>27684</v>
      </c>
    </row>
    <row x14ac:dyDescent="0.25" r="6304" customHeight="1" ht="19.5">
      <c r="A6304" s="10">
        <v>45213</v>
      </c>
      <c r="B6304" s="11" t="s">
        <v>27685</v>
      </c>
      <c r="C6304" s="11" t="s">
        <v>4856</v>
      </c>
      <c r="D6304" s="11"/>
      <c r="E6304" s="13">
        <v>18671753304</v>
      </c>
      <c r="F6304" s="11" t="s">
        <v>27686</v>
      </c>
      <c r="G6304" s="11" t="s">
        <v>62</v>
      </c>
      <c r="H6304" s="11"/>
      <c r="I6304" s="13" t="s">
        <v>433</v>
      </c>
      <c r="J6304" s="11" t="s">
        <v>24</v>
      </c>
      <c r="K6304" s="11" t="s">
        <v>25</v>
      </c>
      <c r="L6304" s="11" t="s">
        <v>39</v>
      </c>
      <c r="M6304" s="11" t="s">
        <v>40</v>
      </c>
      <c r="N6304" s="11" t="s">
        <v>28</v>
      </c>
      <c r="O6304" s="11" t="s">
        <v>29</v>
      </c>
      <c r="P6304" s="11"/>
      <c r="Q6304" s="16" t="s">
        <v>27687</v>
      </c>
      <c r="R6304" s="11" t="s">
        <v>42</v>
      </c>
      <c r="S6304" s="11" t="s">
        <v>27688</v>
      </c>
      <c r="T6304" s="11" t="s">
        <v>27689</v>
      </c>
    </row>
    <row x14ac:dyDescent="0.25" r="6305" customHeight="1" ht="19.5">
      <c r="A6305" s="10">
        <v>45213</v>
      </c>
      <c r="B6305" s="11" t="s">
        <v>27690</v>
      </c>
      <c r="C6305" s="11" t="s">
        <v>545</v>
      </c>
      <c r="D6305" s="11"/>
      <c r="E6305" s="13">
        <v>15671026697</v>
      </c>
      <c r="F6305" s="11" t="s">
        <v>23240</v>
      </c>
      <c r="G6305" s="11" t="s">
        <v>289</v>
      </c>
      <c r="H6305" s="11" t="s">
        <v>86</v>
      </c>
      <c r="I6305" s="13" t="s">
        <v>49</v>
      </c>
      <c r="J6305" s="11" t="s">
        <v>24</v>
      </c>
      <c r="K6305" s="11" t="s">
        <v>25</v>
      </c>
      <c r="L6305" s="11" t="s">
        <v>39</v>
      </c>
      <c r="M6305" s="11" t="s">
        <v>27</v>
      </c>
      <c r="N6305" s="11" t="s">
        <v>28</v>
      </c>
      <c r="O6305" s="11" t="s">
        <v>29</v>
      </c>
      <c r="P6305" s="11"/>
      <c r="Q6305" s="16" t="s">
        <v>27691</v>
      </c>
      <c r="R6305" s="11" t="s">
        <v>42</v>
      </c>
      <c r="S6305" s="11" t="s">
        <v>27692</v>
      </c>
      <c r="T6305" s="11" t="s">
        <v>27693</v>
      </c>
    </row>
    <row x14ac:dyDescent="0.25" r="6306" customHeight="1" ht="19.5">
      <c r="A6306" s="10">
        <v>45213</v>
      </c>
      <c r="B6306" s="11" t="s">
        <v>27694</v>
      </c>
      <c r="C6306" s="11" t="s">
        <v>6314</v>
      </c>
      <c r="D6306" s="11"/>
      <c r="E6306" s="13">
        <v>13040987861</v>
      </c>
      <c r="F6306" s="11" t="s">
        <v>7458</v>
      </c>
      <c r="G6306" s="11" t="s">
        <v>74</v>
      </c>
      <c r="H6306" s="11"/>
      <c r="I6306" s="13" t="s">
        <v>10162</v>
      </c>
      <c r="J6306" s="11" t="s">
        <v>24</v>
      </c>
      <c r="K6306" s="11" t="s">
        <v>25</v>
      </c>
      <c r="L6306" s="11" t="s">
        <v>39</v>
      </c>
      <c r="M6306" s="11" t="s">
        <v>27</v>
      </c>
      <c r="N6306" s="11" t="s">
        <v>28</v>
      </c>
      <c r="O6306" s="11" t="s">
        <v>29</v>
      </c>
      <c r="P6306" s="11"/>
      <c r="Q6306" s="16" t="s">
        <v>27695</v>
      </c>
      <c r="R6306" s="11" t="s">
        <v>10162</v>
      </c>
      <c r="S6306" s="11" t="s">
        <v>27628</v>
      </c>
      <c r="T6306" s="11" t="s">
        <v>27696</v>
      </c>
    </row>
    <row x14ac:dyDescent="0.25" r="6307" customHeight="1" ht="19.5">
      <c r="A6307" s="10">
        <v>45213</v>
      </c>
      <c r="B6307" s="11" t="s">
        <v>27697</v>
      </c>
      <c r="C6307" s="11" t="s">
        <v>880</v>
      </c>
      <c r="D6307" s="11"/>
      <c r="E6307" s="13">
        <v>13986747691</v>
      </c>
      <c r="F6307" s="11" t="s">
        <v>27698</v>
      </c>
      <c r="G6307" s="11" t="s">
        <v>48</v>
      </c>
      <c r="H6307" s="11" t="s">
        <v>98</v>
      </c>
      <c r="I6307" s="13" t="s">
        <v>415</v>
      </c>
      <c r="J6307" s="11" t="s">
        <v>24</v>
      </c>
      <c r="K6307" s="11" t="s">
        <v>25</v>
      </c>
      <c r="L6307" s="11" t="s">
        <v>39</v>
      </c>
      <c r="M6307" s="11" t="s">
        <v>40</v>
      </c>
      <c r="N6307" s="11" t="s">
        <v>28</v>
      </c>
      <c r="O6307" s="11" t="s">
        <v>29</v>
      </c>
      <c r="P6307" s="11"/>
      <c r="Q6307" s="16" t="s">
        <v>27699</v>
      </c>
      <c r="R6307" s="11" t="s">
        <v>42</v>
      </c>
      <c r="S6307" s="11" t="s">
        <v>27700</v>
      </c>
      <c r="T6307" s="11" t="s">
        <v>27701</v>
      </c>
    </row>
    <row x14ac:dyDescent="0.25" r="6308" customHeight="1" ht="19.5">
      <c r="A6308" s="10">
        <v>45213</v>
      </c>
      <c r="B6308" s="11" t="s">
        <v>27702</v>
      </c>
      <c r="C6308" s="11" t="s">
        <v>2414</v>
      </c>
      <c r="D6308" s="11"/>
      <c r="E6308" s="13">
        <v>1400471559560</v>
      </c>
      <c r="F6308" s="11"/>
      <c r="G6308" s="11"/>
      <c r="H6308" s="11"/>
      <c r="I6308" s="13" t="s">
        <v>136</v>
      </c>
      <c r="J6308" s="11" t="s">
        <v>24</v>
      </c>
      <c r="K6308" s="11" t="s">
        <v>25</v>
      </c>
      <c r="L6308" s="11" t="s">
        <v>39</v>
      </c>
      <c r="M6308" s="11" t="s">
        <v>40</v>
      </c>
      <c r="N6308" s="11" t="s">
        <v>28</v>
      </c>
      <c r="O6308" s="11" t="s">
        <v>29</v>
      </c>
      <c r="P6308" s="11"/>
      <c r="Q6308" s="16" t="s">
        <v>27703</v>
      </c>
      <c r="R6308" s="11" t="s">
        <v>42</v>
      </c>
      <c r="S6308" s="11" t="s">
        <v>27704</v>
      </c>
      <c r="T6308" s="11" t="s">
        <v>27705</v>
      </c>
    </row>
    <row x14ac:dyDescent="0.25" r="6309" customHeight="1" ht="19.5">
      <c r="A6309" s="10">
        <v>45213</v>
      </c>
      <c r="B6309" s="11" t="s">
        <v>27706</v>
      </c>
      <c r="C6309" s="11" t="s">
        <v>691</v>
      </c>
      <c r="D6309" s="11"/>
      <c r="E6309" s="13">
        <v>15549325851</v>
      </c>
      <c r="F6309" s="11" t="s">
        <v>27707</v>
      </c>
      <c r="G6309" s="11" t="s">
        <v>37</v>
      </c>
      <c r="H6309" s="11" t="s">
        <v>86</v>
      </c>
      <c r="I6309" s="13" t="s">
        <v>235</v>
      </c>
      <c r="J6309" s="11" t="s">
        <v>24</v>
      </c>
      <c r="K6309" s="11" t="s">
        <v>25</v>
      </c>
      <c r="L6309" s="11" t="s">
        <v>39</v>
      </c>
      <c r="M6309" s="11" t="s">
        <v>40</v>
      </c>
      <c r="N6309" s="11" t="s">
        <v>28</v>
      </c>
      <c r="O6309" s="11" t="s">
        <v>29</v>
      </c>
      <c r="P6309" s="11"/>
      <c r="Q6309" s="16" t="s">
        <v>27708</v>
      </c>
      <c r="R6309" s="11" t="s">
        <v>42</v>
      </c>
      <c r="S6309" s="11" t="s">
        <v>27709</v>
      </c>
      <c r="T6309" s="11" t="s">
        <v>27710</v>
      </c>
    </row>
    <row x14ac:dyDescent="0.25" r="6310" customHeight="1" ht="19.5">
      <c r="A6310" s="10">
        <v>45213</v>
      </c>
      <c r="B6310" s="11" t="s">
        <v>27711</v>
      </c>
      <c r="C6310" s="11" t="s">
        <v>9992</v>
      </c>
      <c r="D6310" s="11"/>
      <c r="E6310" s="13">
        <v>15507207404</v>
      </c>
      <c r="F6310" s="11" t="s">
        <v>27712</v>
      </c>
      <c r="G6310" s="11" t="s">
        <v>74</v>
      </c>
      <c r="H6310" s="11"/>
      <c r="I6310" s="13" t="s">
        <v>433</v>
      </c>
      <c r="J6310" s="11" t="s">
        <v>24</v>
      </c>
      <c r="K6310" s="11" t="s">
        <v>25</v>
      </c>
      <c r="L6310" s="11" t="s">
        <v>39</v>
      </c>
      <c r="M6310" s="11" t="s">
        <v>27</v>
      </c>
      <c r="N6310" s="11" t="s">
        <v>28</v>
      </c>
      <c r="O6310" s="11" t="s">
        <v>29</v>
      </c>
      <c r="P6310" s="11"/>
      <c r="Q6310" s="16" t="s">
        <v>27713</v>
      </c>
      <c r="R6310" s="11" t="s">
        <v>42</v>
      </c>
      <c r="S6310" s="11" t="s">
        <v>27714</v>
      </c>
      <c r="T6310" s="11" t="s">
        <v>27715</v>
      </c>
    </row>
    <row x14ac:dyDescent="0.25" r="6311" customHeight="1" ht="19.5">
      <c r="A6311" s="10">
        <v>45213</v>
      </c>
      <c r="B6311" s="11" t="s">
        <v>27716</v>
      </c>
      <c r="C6311" s="11" t="s">
        <v>1310</v>
      </c>
      <c r="D6311" s="11"/>
      <c r="E6311" s="13">
        <v>15171911416</v>
      </c>
      <c r="F6311" s="11"/>
      <c r="G6311" s="11"/>
      <c r="H6311" s="11"/>
      <c r="I6311" s="13" t="s">
        <v>486</v>
      </c>
      <c r="J6311" s="11" t="s">
        <v>24</v>
      </c>
      <c r="K6311" s="11" t="s">
        <v>25</v>
      </c>
      <c r="L6311" s="11" t="s">
        <v>39</v>
      </c>
      <c r="M6311" s="11" t="s">
        <v>27</v>
      </c>
      <c r="N6311" s="11" t="s">
        <v>28</v>
      </c>
      <c r="O6311" s="11" t="s">
        <v>29</v>
      </c>
      <c r="P6311" s="11"/>
      <c r="Q6311" s="16" t="s">
        <v>27717</v>
      </c>
      <c r="R6311" s="11" t="s">
        <v>42</v>
      </c>
      <c r="S6311" s="11" t="s">
        <v>27718</v>
      </c>
      <c r="T6311" s="11" t="s">
        <v>27719</v>
      </c>
    </row>
    <row x14ac:dyDescent="0.25" r="6312" customHeight="1" ht="19.5">
      <c r="A6312" s="10">
        <v>45213</v>
      </c>
      <c r="B6312" s="11" t="s">
        <v>27720</v>
      </c>
      <c r="C6312" s="11" t="s">
        <v>27721</v>
      </c>
      <c r="D6312" s="11"/>
      <c r="E6312" s="13">
        <v>15337403933</v>
      </c>
      <c r="F6312" s="11" t="s">
        <v>25741</v>
      </c>
      <c r="G6312" s="11" t="s">
        <v>74</v>
      </c>
      <c r="H6312" s="11"/>
      <c r="I6312" s="13" t="s">
        <v>796</v>
      </c>
      <c r="J6312" s="11" t="s">
        <v>24</v>
      </c>
      <c r="K6312" s="11" t="s">
        <v>25</v>
      </c>
      <c r="L6312" s="11" t="s">
        <v>39</v>
      </c>
      <c r="M6312" s="11" t="s">
        <v>40</v>
      </c>
      <c r="N6312" s="11" t="s">
        <v>28</v>
      </c>
      <c r="O6312" s="11" t="s">
        <v>29</v>
      </c>
      <c r="P6312" s="11"/>
      <c r="Q6312" s="16" t="s">
        <v>27722</v>
      </c>
      <c r="R6312" s="11" t="s">
        <v>42</v>
      </c>
      <c r="S6312" s="11" t="s">
        <v>27723</v>
      </c>
      <c r="T6312" s="11" t="s">
        <v>27724</v>
      </c>
    </row>
    <row x14ac:dyDescent="0.25" r="6313" customHeight="1" ht="19.5">
      <c r="A6313" s="10">
        <v>45213</v>
      </c>
      <c r="B6313" s="11" t="s">
        <v>27725</v>
      </c>
      <c r="C6313" s="11" t="s">
        <v>12642</v>
      </c>
      <c r="D6313" s="11"/>
      <c r="E6313" s="13">
        <v>18727282927</v>
      </c>
      <c r="F6313" s="11"/>
      <c r="G6313" s="11"/>
      <c r="H6313" s="11" t="s">
        <v>121</v>
      </c>
      <c r="I6313" s="13" t="s">
        <v>328</v>
      </c>
      <c r="J6313" s="11" t="s">
        <v>24</v>
      </c>
      <c r="K6313" s="11" t="s">
        <v>25</v>
      </c>
      <c r="L6313" s="11" t="s">
        <v>39</v>
      </c>
      <c r="M6313" s="11" t="s">
        <v>27</v>
      </c>
      <c r="N6313" s="11" t="s">
        <v>28</v>
      </c>
      <c r="O6313" s="11" t="s">
        <v>29</v>
      </c>
      <c r="P6313" s="11"/>
      <c r="Q6313" s="16" t="s">
        <v>27726</v>
      </c>
      <c r="R6313" s="11" t="s">
        <v>42</v>
      </c>
      <c r="S6313" s="11" t="s">
        <v>27727</v>
      </c>
      <c r="T6313" s="11" t="s">
        <v>27728</v>
      </c>
    </row>
    <row x14ac:dyDescent="0.25" r="6314" customHeight="1" ht="19.5">
      <c r="A6314" s="10">
        <v>45213</v>
      </c>
      <c r="B6314" s="11" t="s">
        <v>27729</v>
      </c>
      <c r="C6314" s="11" t="s">
        <v>545</v>
      </c>
      <c r="D6314" s="11"/>
      <c r="E6314" s="13">
        <v>13277233939</v>
      </c>
      <c r="F6314" s="11" t="s">
        <v>27730</v>
      </c>
      <c r="G6314" s="11" t="s">
        <v>37</v>
      </c>
      <c r="H6314" s="11"/>
      <c r="I6314" s="13">
        <v>10015</v>
      </c>
      <c r="J6314" s="11" t="s">
        <v>24</v>
      </c>
      <c r="K6314" s="11" t="s">
        <v>69</v>
      </c>
      <c r="L6314" s="11" t="s">
        <v>26</v>
      </c>
      <c r="M6314" s="11" t="s">
        <v>27</v>
      </c>
      <c r="N6314" s="11" t="s">
        <v>28</v>
      </c>
      <c r="O6314" s="11" t="s">
        <v>29</v>
      </c>
      <c r="P6314" s="11"/>
      <c r="Q6314" s="16" t="s">
        <v>27731</v>
      </c>
      <c r="R6314" s="11" t="s">
        <v>31</v>
      </c>
      <c r="S6314" s="11" t="s">
        <v>27732</v>
      </c>
      <c r="T6314" s="11" t="s">
        <v>27733</v>
      </c>
    </row>
    <row x14ac:dyDescent="0.25" r="6315" customHeight="1" ht="19.5">
      <c r="A6315" s="10">
        <v>45213</v>
      </c>
      <c r="B6315" s="11" t="s">
        <v>27734</v>
      </c>
      <c r="C6315" s="11" t="s">
        <v>691</v>
      </c>
      <c r="D6315" s="11"/>
      <c r="E6315" s="13">
        <v>13339783281</v>
      </c>
      <c r="F6315" s="11" t="s">
        <v>20654</v>
      </c>
      <c r="G6315" s="11" t="s">
        <v>23</v>
      </c>
      <c r="H6315" s="11"/>
      <c r="I6315" s="13" t="s">
        <v>241</v>
      </c>
      <c r="J6315" s="11" t="s">
        <v>24</v>
      </c>
      <c r="K6315" s="11" t="s">
        <v>25</v>
      </c>
      <c r="L6315" s="11" t="s">
        <v>39</v>
      </c>
      <c r="M6315" s="11" t="s">
        <v>27</v>
      </c>
      <c r="N6315" s="11" t="s">
        <v>28</v>
      </c>
      <c r="O6315" s="11" t="s">
        <v>29</v>
      </c>
      <c r="P6315" s="11"/>
      <c r="Q6315" s="16" t="s">
        <v>27735</v>
      </c>
      <c r="R6315" s="11" t="s">
        <v>42</v>
      </c>
      <c r="S6315" s="11" t="s">
        <v>27736</v>
      </c>
      <c r="T6315" s="11" t="s">
        <v>20657</v>
      </c>
    </row>
    <row x14ac:dyDescent="0.25" r="6316" customHeight="1" ht="19.5">
      <c r="A6316" s="10">
        <v>45213</v>
      </c>
      <c r="B6316" s="11" t="s">
        <v>27737</v>
      </c>
      <c r="C6316" s="11" t="s">
        <v>691</v>
      </c>
      <c r="D6316" s="11"/>
      <c r="E6316" s="13">
        <v>13235636666</v>
      </c>
      <c r="F6316" s="11" t="s">
        <v>23945</v>
      </c>
      <c r="G6316" s="11" t="s">
        <v>37</v>
      </c>
      <c r="H6316" s="11"/>
      <c r="I6316" s="13" t="s">
        <v>148</v>
      </c>
      <c r="J6316" s="11" t="s">
        <v>24</v>
      </c>
      <c r="K6316" s="11" t="s">
        <v>25</v>
      </c>
      <c r="L6316" s="11" t="s">
        <v>39</v>
      </c>
      <c r="M6316" s="11" t="s">
        <v>149</v>
      </c>
      <c r="N6316" s="11" t="s">
        <v>28</v>
      </c>
      <c r="O6316" s="11" t="s">
        <v>29</v>
      </c>
      <c r="P6316" s="11"/>
      <c r="Q6316" s="16" t="s">
        <v>27738</v>
      </c>
      <c r="R6316" s="11" t="s">
        <v>42</v>
      </c>
      <c r="S6316" s="11" t="s">
        <v>27739</v>
      </c>
      <c r="T6316" s="11" t="s">
        <v>27740</v>
      </c>
    </row>
    <row x14ac:dyDescent="0.25" r="6317" customHeight="1" ht="19.5">
      <c r="A6317" s="10">
        <v>45213</v>
      </c>
      <c r="B6317" s="11" t="s">
        <v>27741</v>
      </c>
      <c r="C6317" s="11" t="s">
        <v>974</v>
      </c>
      <c r="D6317" s="11"/>
      <c r="E6317" s="13">
        <v>17671250761</v>
      </c>
      <c r="F6317" s="11" t="s">
        <v>17409</v>
      </c>
      <c r="G6317" s="11" t="s">
        <v>23</v>
      </c>
      <c r="H6317" s="11"/>
      <c r="I6317" s="13" t="s">
        <v>226</v>
      </c>
      <c r="J6317" s="11" t="s">
        <v>24</v>
      </c>
      <c r="K6317" s="11" t="s">
        <v>25</v>
      </c>
      <c r="L6317" s="11" t="s">
        <v>39</v>
      </c>
      <c r="M6317" s="11" t="s">
        <v>40</v>
      </c>
      <c r="N6317" s="11" t="s">
        <v>28</v>
      </c>
      <c r="O6317" s="11" t="s">
        <v>29</v>
      </c>
      <c r="P6317" s="11"/>
      <c r="Q6317" s="16" t="s">
        <v>27742</v>
      </c>
      <c r="R6317" s="11" t="s">
        <v>42</v>
      </c>
      <c r="S6317" s="11" t="s">
        <v>27743</v>
      </c>
      <c r="T6317" s="11" t="s">
        <v>27744</v>
      </c>
    </row>
    <row x14ac:dyDescent="0.25" r="6318" customHeight="1" ht="19.5">
      <c r="A6318" s="10">
        <v>45213</v>
      </c>
      <c r="B6318" s="11" t="s">
        <v>27745</v>
      </c>
      <c r="C6318" s="11" t="s">
        <v>660</v>
      </c>
      <c r="D6318" s="11"/>
      <c r="E6318" s="13" t="s">
        <v>27746</v>
      </c>
      <c r="F6318" s="11" t="s">
        <v>27747</v>
      </c>
      <c r="G6318" s="11" t="s">
        <v>74</v>
      </c>
      <c r="H6318" s="11"/>
      <c r="I6318" s="13" t="s">
        <v>148</v>
      </c>
      <c r="J6318" s="11" t="s">
        <v>24</v>
      </c>
      <c r="K6318" s="11" t="s">
        <v>25</v>
      </c>
      <c r="L6318" s="11" t="s">
        <v>39</v>
      </c>
      <c r="M6318" s="11" t="s">
        <v>149</v>
      </c>
      <c r="N6318" s="11" t="s">
        <v>624</v>
      </c>
      <c r="O6318" s="11" t="s">
        <v>29</v>
      </c>
      <c r="P6318" s="11"/>
      <c r="Q6318" s="16" t="s">
        <v>27748</v>
      </c>
      <c r="R6318" s="11" t="s">
        <v>42</v>
      </c>
      <c r="S6318" s="11" t="s">
        <v>27749</v>
      </c>
      <c r="T6318" s="11" t="s">
        <v>27750</v>
      </c>
    </row>
    <row x14ac:dyDescent="0.25" r="6319" customHeight="1" ht="19.5">
      <c r="A6319" s="10">
        <v>45213</v>
      </c>
      <c r="B6319" s="11" t="s">
        <v>27751</v>
      </c>
      <c r="C6319" s="11" t="s">
        <v>660</v>
      </c>
      <c r="D6319" s="11"/>
      <c r="E6319" s="13" t="s">
        <v>27752</v>
      </c>
      <c r="F6319" s="11" t="s">
        <v>27753</v>
      </c>
      <c r="G6319" s="11" t="s">
        <v>74</v>
      </c>
      <c r="H6319" s="11"/>
      <c r="I6319" s="13" t="s">
        <v>148</v>
      </c>
      <c r="J6319" s="11" t="s">
        <v>24</v>
      </c>
      <c r="K6319" s="11" t="s">
        <v>25</v>
      </c>
      <c r="L6319" s="11" t="s">
        <v>39</v>
      </c>
      <c r="M6319" s="11" t="s">
        <v>149</v>
      </c>
      <c r="N6319" s="11" t="s">
        <v>624</v>
      </c>
      <c r="O6319" s="11" t="s">
        <v>29</v>
      </c>
      <c r="P6319" s="11"/>
      <c r="Q6319" s="16" t="s">
        <v>27754</v>
      </c>
      <c r="R6319" s="11" t="s">
        <v>42</v>
      </c>
      <c r="S6319" s="11" t="s">
        <v>27755</v>
      </c>
      <c r="T6319" s="11" t="s">
        <v>27756</v>
      </c>
    </row>
    <row x14ac:dyDescent="0.25" r="6320" customHeight="1" ht="19.5">
      <c r="A6320" s="10">
        <v>45213</v>
      </c>
      <c r="B6320" s="11" t="s">
        <v>27757</v>
      </c>
      <c r="C6320" s="11" t="s">
        <v>660</v>
      </c>
      <c r="D6320" s="11"/>
      <c r="E6320" s="13" t="s">
        <v>27758</v>
      </c>
      <c r="F6320" s="11" t="s">
        <v>27759</v>
      </c>
      <c r="G6320" s="11" t="s">
        <v>74</v>
      </c>
      <c r="H6320" s="11" t="s">
        <v>98</v>
      </c>
      <c r="I6320" s="13" t="s">
        <v>433</v>
      </c>
      <c r="J6320" s="11" t="s">
        <v>24</v>
      </c>
      <c r="K6320" s="11" t="s">
        <v>25</v>
      </c>
      <c r="L6320" s="11" t="s">
        <v>39</v>
      </c>
      <c r="M6320" s="11" t="s">
        <v>149</v>
      </c>
      <c r="N6320" s="11" t="s">
        <v>624</v>
      </c>
      <c r="O6320" s="11" t="s">
        <v>29</v>
      </c>
      <c r="P6320" s="11"/>
      <c r="Q6320" s="16" t="s">
        <v>27760</v>
      </c>
      <c r="R6320" s="11" t="s">
        <v>42</v>
      </c>
      <c r="S6320" s="11" t="s">
        <v>27761</v>
      </c>
      <c r="T6320" s="11" t="s">
        <v>27762</v>
      </c>
    </row>
    <row x14ac:dyDescent="0.25" r="6321" customHeight="1" ht="19.5">
      <c r="A6321" s="10">
        <v>45213</v>
      </c>
      <c r="B6321" s="11" t="s">
        <v>27763</v>
      </c>
      <c r="C6321" s="11" t="s">
        <v>5869</v>
      </c>
      <c r="D6321" s="11"/>
      <c r="E6321" s="13">
        <v>13040950859</v>
      </c>
      <c r="F6321" s="11" t="s">
        <v>27753</v>
      </c>
      <c r="G6321" s="11" t="s">
        <v>216</v>
      </c>
      <c r="H6321" s="11"/>
      <c r="I6321" s="13" t="s">
        <v>241</v>
      </c>
      <c r="J6321" s="11" t="s">
        <v>24</v>
      </c>
      <c r="K6321" s="11" t="s">
        <v>25</v>
      </c>
      <c r="L6321" s="11" t="s">
        <v>39</v>
      </c>
      <c r="M6321" s="11" t="s">
        <v>40</v>
      </c>
      <c r="N6321" s="11" t="s">
        <v>183</v>
      </c>
      <c r="O6321" s="11" t="s">
        <v>29</v>
      </c>
      <c r="P6321" s="11"/>
      <c r="Q6321" s="16" t="s">
        <v>27764</v>
      </c>
      <c r="R6321" s="11" t="s">
        <v>42</v>
      </c>
      <c r="S6321" s="11" t="s">
        <v>27765</v>
      </c>
      <c r="T6321" s="11" t="s">
        <v>27766</v>
      </c>
    </row>
    <row x14ac:dyDescent="0.25" r="6322" customHeight="1" ht="19.5">
      <c r="A6322" s="10">
        <v>45213</v>
      </c>
      <c r="B6322" s="11" t="s">
        <v>27767</v>
      </c>
      <c r="C6322" s="11" t="s">
        <v>660</v>
      </c>
      <c r="D6322" s="11"/>
      <c r="E6322" s="13" t="s">
        <v>27768</v>
      </c>
      <c r="F6322" s="11" t="s">
        <v>27769</v>
      </c>
      <c r="G6322" s="11" t="s">
        <v>74</v>
      </c>
      <c r="H6322" s="11"/>
      <c r="I6322" s="13" t="s">
        <v>3454</v>
      </c>
      <c r="J6322" s="11" t="s">
        <v>24</v>
      </c>
      <c r="K6322" s="11" t="s">
        <v>25</v>
      </c>
      <c r="L6322" s="11" t="s">
        <v>39</v>
      </c>
      <c r="M6322" s="11" t="s">
        <v>149</v>
      </c>
      <c r="N6322" s="11" t="s">
        <v>624</v>
      </c>
      <c r="O6322" s="11" t="s">
        <v>29</v>
      </c>
      <c r="P6322" s="11"/>
      <c r="Q6322" s="16" t="s">
        <v>27770</v>
      </c>
      <c r="R6322" s="11" t="s">
        <v>42</v>
      </c>
      <c r="S6322" s="11" t="s">
        <v>27771</v>
      </c>
      <c r="T6322" s="11" t="s">
        <v>27772</v>
      </c>
    </row>
    <row x14ac:dyDescent="0.25" r="6323" customHeight="1" ht="19.5">
      <c r="A6323" s="10">
        <v>45213</v>
      </c>
      <c r="B6323" s="11" t="s">
        <v>27773</v>
      </c>
      <c r="C6323" s="11" t="s">
        <v>8253</v>
      </c>
      <c r="D6323" s="11"/>
      <c r="E6323" s="13">
        <v>18694082638</v>
      </c>
      <c r="F6323" s="11" t="s">
        <v>27774</v>
      </c>
      <c r="G6323" s="11" t="s">
        <v>48</v>
      </c>
      <c r="H6323" s="11" t="s">
        <v>86</v>
      </c>
      <c r="I6323" s="13" t="s">
        <v>189</v>
      </c>
      <c r="J6323" s="11" t="s">
        <v>24</v>
      </c>
      <c r="K6323" s="11" t="s">
        <v>25</v>
      </c>
      <c r="L6323" s="11" t="s">
        <v>39</v>
      </c>
      <c r="M6323" s="11" t="s">
        <v>40</v>
      </c>
      <c r="N6323" s="11" t="s">
        <v>183</v>
      </c>
      <c r="O6323" s="11" t="s">
        <v>29</v>
      </c>
      <c r="P6323" s="11"/>
      <c r="Q6323" s="16" t="s">
        <v>27775</v>
      </c>
      <c r="R6323" s="11" t="s">
        <v>42</v>
      </c>
      <c r="S6323" s="11" t="s">
        <v>27776</v>
      </c>
      <c r="T6323" s="11" t="s">
        <v>27777</v>
      </c>
    </row>
    <row x14ac:dyDescent="0.25" r="6324" customHeight="1" ht="19.5">
      <c r="A6324" s="10">
        <v>45213</v>
      </c>
      <c r="B6324" s="11" t="s">
        <v>27778</v>
      </c>
      <c r="C6324" s="11" t="s">
        <v>5869</v>
      </c>
      <c r="D6324" s="11"/>
      <c r="E6324" s="13">
        <v>13085165560</v>
      </c>
      <c r="F6324" s="11" t="s">
        <v>27779</v>
      </c>
      <c r="G6324" s="11" t="s">
        <v>289</v>
      </c>
      <c r="H6324" s="11" t="s">
        <v>121</v>
      </c>
      <c r="I6324" s="13" t="s">
        <v>290</v>
      </c>
      <c r="J6324" s="11" t="s">
        <v>24</v>
      </c>
      <c r="K6324" s="11" t="s">
        <v>25</v>
      </c>
      <c r="L6324" s="11" t="s">
        <v>39</v>
      </c>
      <c r="M6324" s="11" t="s">
        <v>27</v>
      </c>
      <c r="N6324" s="11" t="s">
        <v>183</v>
      </c>
      <c r="O6324" s="11" t="s">
        <v>29</v>
      </c>
      <c r="P6324" s="11"/>
      <c r="Q6324" s="16" t="s">
        <v>27780</v>
      </c>
      <c r="R6324" s="11" t="s">
        <v>42</v>
      </c>
      <c r="S6324" s="11" t="s">
        <v>27781</v>
      </c>
      <c r="T6324" s="11" t="s">
        <v>27782</v>
      </c>
    </row>
    <row x14ac:dyDescent="0.25" r="6325" customHeight="1" ht="19.5">
      <c r="A6325" s="10">
        <v>45213</v>
      </c>
      <c r="B6325" s="11" t="s">
        <v>27783</v>
      </c>
      <c r="C6325" s="11" t="s">
        <v>5869</v>
      </c>
      <c r="D6325" s="11"/>
      <c r="E6325" s="13">
        <v>15572718428</v>
      </c>
      <c r="F6325" s="11" t="s">
        <v>27784</v>
      </c>
      <c r="G6325" s="11" t="s">
        <v>115</v>
      </c>
      <c r="H6325" s="11"/>
      <c r="I6325" s="13" t="s">
        <v>1504</v>
      </c>
      <c r="J6325" s="11" t="s">
        <v>24</v>
      </c>
      <c r="K6325" s="11" t="s">
        <v>25</v>
      </c>
      <c r="L6325" s="11" t="s">
        <v>39</v>
      </c>
      <c r="M6325" s="11" t="s">
        <v>27</v>
      </c>
      <c r="N6325" s="11" t="s">
        <v>183</v>
      </c>
      <c r="O6325" s="11" t="s">
        <v>29</v>
      </c>
      <c r="P6325" s="11"/>
      <c r="Q6325" s="16" t="s">
        <v>27785</v>
      </c>
      <c r="R6325" s="11" t="s">
        <v>42</v>
      </c>
      <c r="S6325" s="11" t="s">
        <v>27786</v>
      </c>
      <c r="T6325" s="11" t="s">
        <v>27787</v>
      </c>
    </row>
    <row x14ac:dyDescent="0.25" r="6326" customHeight="1" ht="19.5">
      <c r="A6326" s="10">
        <v>45213</v>
      </c>
      <c r="B6326" s="11" t="s">
        <v>27788</v>
      </c>
      <c r="C6326" s="11" t="s">
        <v>4336</v>
      </c>
      <c r="D6326" s="11"/>
      <c r="E6326" s="13">
        <v>13707201267</v>
      </c>
      <c r="F6326" s="11"/>
      <c r="G6326" s="11"/>
      <c r="H6326" s="11"/>
      <c r="I6326" s="13">
        <v>10015</v>
      </c>
      <c r="J6326" s="11" t="s">
        <v>24</v>
      </c>
      <c r="K6326" s="11" t="s">
        <v>25</v>
      </c>
      <c r="L6326" s="11" t="s">
        <v>26</v>
      </c>
      <c r="M6326" s="11" t="s">
        <v>149</v>
      </c>
      <c r="N6326" s="11" t="s">
        <v>28</v>
      </c>
      <c r="O6326" s="11" t="s">
        <v>29</v>
      </c>
      <c r="P6326" s="11"/>
      <c r="Q6326" s="16" t="s">
        <v>27789</v>
      </c>
      <c r="R6326" s="11" t="s">
        <v>31</v>
      </c>
      <c r="S6326" s="11" t="s">
        <v>27790</v>
      </c>
      <c r="T6326" s="11" t="s">
        <v>27791</v>
      </c>
    </row>
    <row x14ac:dyDescent="0.25" r="6327" customHeight="1" ht="19.5">
      <c r="A6327" s="10">
        <v>45213</v>
      </c>
      <c r="B6327" s="11" t="s">
        <v>27792</v>
      </c>
      <c r="C6327" s="11" t="s">
        <v>4336</v>
      </c>
      <c r="D6327" s="11"/>
      <c r="E6327" s="13">
        <v>13098400646</v>
      </c>
      <c r="F6327" s="11" t="s">
        <v>4372</v>
      </c>
      <c r="G6327" s="11" t="s">
        <v>62</v>
      </c>
      <c r="H6327" s="11"/>
      <c r="I6327" s="13">
        <v>10015</v>
      </c>
      <c r="J6327" s="11" t="s">
        <v>24</v>
      </c>
      <c r="K6327" s="11" t="s">
        <v>172</v>
      </c>
      <c r="L6327" s="11" t="s">
        <v>26</v>
      </c>
      <c r="M6327" s="11" t="s">
        <v>40</v>
      </c>
      <c r="N6327" s="11" t="s">
        <v>28</v>
      </c>
      <c r="O6327" s="11" t="s">
        <v>29</v>
      </c>
      <c r="P6327" s="11"/>
      <c r="Q6327" s="16" t="s">
        <v>27793</v>
      </c>
      <c r="R6327" s="11" t="s">
        <v>31</v>
      </c>
      <c r="S6327" s="11" t="s">
        <v>27794</v>
      </c>
      <c r="T6327" s="11" t="s">
        <v>27795</v>
      </c>
    </row>
    <row x14ac:dyDescent="0.25" r="6328" customHeight="1" ht="19.5">
      <c r="A6328" s="10">
        <v>45213</v>
      </c>
      <c r="B6328" s="11" t="s">
        <v>27796</v>
      </c>
      <c r="C6328" s="11" t="s">
        <v>6502</v>
      </c>
      <c r="D6328" s="11"/>
      <c r="E6328" s="13">
        <v>18607203331</v>
      </c>
      <c r="F6328" s="11" t="s">
        <v>27797</v>
      </c>
      <c r="G6328" s="11" t="s">
        <v>115</v>
      </c>
      <c r="H6328" s="11"/>
      <c r="I6328" s="13" t="s">
        <v>328</v>
      </c>
      <c r="J6328" s="11" t="s">
        <v>24</v>
      </c>
      <c r="K6328" s="11" t="s">
        <v>25</v>
      </c>
      <c r="L6328" s="11" t="s">
        <v>39</v>
      </c>
      <c r="M6328" s="11" t="s">
        <v>27</v>
      </c>
      <c r="N6328" s="11" t="s">
        <v>28</v>
      </c>
      <c r="O6328" s="11" t="s">
        <v>29</v>
      </c>
      <c r="P6328" s="11"/>
      <c r="Q6328" s="16" t="s">
        <v>27798</v>
      </c>
      <c r="R6328" s="11" t="s">
        <v>42</v>
      </c>
      <c r="S6328" s="11" t="s">
        <v>27799</v>
      </c>
      <c r="T6328" s="11" t="s">
        <v>27800</v>
      </c>
    </row>
    <row x14ac:dyDescent="0.25" r="6329" customHeight="1" ht="19.5">
      <c r="A6329" s="10">
        <v>45213</v>
      </c>
      <c r="B6329" s="11" t="s">
        <v>27801</v>
      </c>
      <c r="C6329" s="11" t="s">
        <v>1011</v>
      </c>
      <c r="D6329" s="11"/>
      <c r="E6329" s="13">
        <v>15671033606</v>
      </c>
      <c r="F6329" s="11" t="s">
        <v>25115</v>
      </c>
      <c r="G6329" s="11" t="s">
        <v>62</v>
      </c>
      <c r="H6329" s="11"/>
      <c r="I6329" s="13">
        <v>10015</v>
      </c>
      <c r="J6329" s="11" t="s">
        <v>24</v>
      </c>
      <c r="K6329" s="11" t="s">
        <v>172</v>
      </c>
      <c r="L6329" s="11" t="s">
        <v>26</v>
      </c>
      <c r="M6329" s="11" t="s">
        <v>27</v>
      </c>
      <c r="N6329" s="11" t="s">
        <v>28</v>
      </c>
      <c r="O6329" s="11" t="s">
        <v>29</v>
      </c>
      <c r="P6329" s="11"/>
      <c r="Q6329" s="16" t="s">
        <v>27802</v>
      </c>
      <c r="R6329" s="11" t="s">
        <v>31</v>
      </c>
      <c r="S6329" s="11" t="s">
        <v>27803</v>
      </c>
      <c r="T6329" s="11" t="s">
        <v>27804</v>
      </c>
    </row>
    <row x14ac:dyDescent="0.25" r="6330" customHeight="1" ht="19.5">
      <c r="A6330" s="10">
        <v>45213</v>
      </c>
      <c r="B6330" s="11" t="s">
        <v>27805</v>
      </c>
      <c r="C6330" s="11" t="s">
        <v>660</v>
      </c>
      <c r="D6330" s="11"/>
      <c r="E6330" s="13" t="s">
        <v>27806</v>
      </c>
      <c r="F6330" s="11" t="s">
        <v>22851</v>
      </c>
      <c r="G6330" s="11" t="s">
        <v>74</v>
      </c>
      <c r="H6330" s="11"/>
      <c r="I6330" s="13" t="s">
        <v>148</v>
      </c>
      <c r="J6330" s="11" t="s">
        <v>24</v>
      </c>
      <c r="K6330" s="11" t="s">
        <v>25</v>
      </c>
      <c r="L6330" s="11" t="s">
        <v>39</v>
      </c>
      <c r="M6330" s="11" t="s">
        <v>149</v>
      </c>
      <c r="N6330" s="11" t="s">
        <v>624</v>
      </c>
      <c r="O6330" s="11" t="s">
        <v>29</v>
      </c>
      <c r="P6330" s="11"/>
      <c r="Q6330" s="16" t="s">
        <v>27807</v>
      </c>
      <c r="R6330" s="11" t="s">
        <v>42</v>
      </c>
      <c r="S6330" s="11" t="s">
        <v>27808</v>
      </c>
      <c r="T6330" s="11" t="s">
        <v>27809</v>
      </c>
    </row>
    <row x14ac:dyDescent="0.25" r="6331" customHeight="1" ht="19.5">
      <c r="A6331" s="10">
        <v>45213</v>
      </c>
      <c r="B6331" s="11" t="s">
        <v>27810</v>
      </c>
      <c r="C6331" s="11" t="s">
        <v>660</v>
      </c>
      <c r="D6331" s="11"/>
      <c r="E6331" s="13" t="s">
        <v>27811</v>
      </c>
      <c r="F6331" s="11" t="s">
        <v>27812</v>
      </c>
      <c r="G6331" s="11" t="s">
        <v>74</v>
      </c>
      <c r="H6331" s="11"/>
      <c r="I6331" s="13" t="s">
        <v>148</v>
      </c>
      <c r="J6331" s="11" t="s">
        <v>24</v>
      </c>
      <c r="K6331" s="11" t="s">
        <v>25</v>
      </c>
      <c r="L6331" s="11" t="s">
        <v>39</v>
      </c>
      <c r="M6331" s="11" t="s">
        <v>149</v>
      </c>
      <c r="N6331" s="11" t="s">
        <v>624</v>
      </c>
      <c r="O6331" s="11" t="s">
        <v>29</v>
      </c>
      <c r="P6331" s="11"/>
      <c r="Q6331" s="16" t="s">
        <v>27813</v>
      </c>
      <c r="R6331" s="11" t="s">
        <v>42</v>
      </c>
      <c r="S6331" s="11" t="s">
        <v>27814</v>
      </c>
      <c r="T6331" s="11" t="s">
        <v>27815</v>
      </c>
    </row>
    <row x14ac:dyDescent="0.25" r="6332" customHeight="1" ht="19.5">
      <c r="A6332" s="10">
        <v>45213</v>
      </c>
      <c r="B6332" s="11" t="s">
        <v>27816</v>
      </c>
      <c r="C6332" s="11" t="s">
        <v>660</v>
      </c>
      <c r="D6332" s="11"/>
      <c r="E6332" s="13" t="s">
        <v>27817</v>
      </c>
      <c r="F6332" s="11" t="s">
        <v>27818</v>
      </c>
      <c r="G6332" s="11" t="s">
        <v>74</v>
      </c>
      <c r="H6332" s="11"/>
      <c r="I6332" s="13" t="s">
        <v>75</v>
      </c>
      <c r="J6332" s="11" t="s">
        <v>24</v>
      </c>
      <c r="K6332" s="11" t="s">
        <v>25</v>
      </c>
      <c r="L6332" s="11" t="s">
        <v>39</v>
      </c>
      <c r="M6332" s="11" t="s">
        <v>149</v>
      </c>
      <c r="N6332" s="11" t="s">
        <v>624</v>
      </c>
      <c r="O6332" s="11" t="s">
        <v>29</v>
      </c>
      <c r="P6332" s="11"/>
      <c r="Q6332" s="16" t="s">
        <v>27819</v>
      </c>
      <c r="R6332" s="11" t="s">
        <v>42</v>
      </c>
      <c r="S6332" s="11" t="s">
        <v>27820</v>
      </c>
      <c r="T6332" s="11" t="s">
        <v>27821</v>
      </c>
    </row>
    <row x14ac:dyDescent="0.25" r="6333" customHeight="1" ht="19.5">
      <c r="A6333" s="10">
        <v>45213</v>
      </c>
      <c r="B6333" s="11" t="s">
        <v>27822</v>
      </c>
      <c r="C6333" s="11" t="s">
        <v>660</v>
      </c>
      <c r="D6333" s="11"/>
      <c r="E6333" s="13" t="s">
        <v>27823</v>
      </c>
      <c r="F6333" s="11" t="s">
        <v>27824</v>
      </c>
      <c r="G6333" s="11" t="s">
        <v>74</v>
      </c>
      <c r="H6333" s="11"/>
      <c r="I6333" s="13" t="s">
        <v>3454</v>
      </c>
      <c r="J6333" s="11" t="s">
        <v>24</v>
      </c>
      <c r="K6333" s="11" t="s">
        <v>25</v>
      </c>
      <c r="L6333" s="11" t="s">
        <v>39</v>
      </c>
      <c r="M6333" s="11" t="s">
        <v>149</v>
      </c>
      <c r="N6333" s="11" t="s">
        <v>624</v>
      </c>
      <c r="O6333" s="11" t="s">
        <v>29</v>
      </c>
      <c r="P6333" s="11"/>
      <c r="Q6333" s="16" t="s">
        <v>27825</v>
      </c>
      <c r="R6333" s="11" t="s">
        <v>42</v>
      </c>
      <c r="S6333" s="11" t="s">
        <v>27826</v>
      </c>
      <c r="T6333" s="11" t="s">
        <v>27827</v>
      </c>
    </row>
    <row x14ac:dyDescent="0.25" r="6334" customHeight="1" ht="19.5">
      <c r="A6334" s="10">
        <v>45213</v>
      </c>
      <c r="B6334" s="11" t="s">
        <v>27828</v>
      </c>
      <c r="C6334" s="11" t="s">
        <v>660</v>
      </c>
      <c r="D6334" s="11"/>
      <c r="E6334" s="13" t="s">
        <v>27829</v>
      </c>
      <c r="F6334" s="11" t="s">
        <v>27830</v>
      </c>
      <c r="G6334" s="11" t="s">
        <v>74</v>
      </c>
      <c r="H6334" s="11" t="s">
        <v>98</v>
      </c>
      <c r="I6334" s="13" t="s">
        <v>148</v>
      </c>
      <c r="J6334" s="11" t="s">
        <v>24</v>
      </c>
      <c r="K6334" s="11" t="s">
        <v>25</v>
      </c>
      <c r="L6334" s="11" t="s">
        <v>39</v>
      </c>
      <c r="M6334" s="11" t="s">
        <v>149</v>
      </c>
      <c r="N6334" s="11" t="s">
        <v>624</v>
      </c>
      <c r="O6334" s="11" t="s">
        <v>29</v>
      </c>
      <c r="P6334" s="11"/>
      <c r="Q6334" s="16" t="s">
        <v>27831</v>
      </c>
      <c r="R6334" s="11" t="s">
        <v>42</v>
      </c>
      <c r="S6334" s="11" t="s">
        <v>27832</v>
      </c>
      <c r="T6334" s="11" t="s">
        <v>27833</v>
      </c>
    </row>
    <row x14ac:dyDescent="0.25" r="6335" customHeight="1" ht="19.5">
      <c r="A6335" s="10">
        <v>45213</v>
      </c>
      <c r="B6335" s="11" t="s">
        <v>27834</v>
      </c>
      <c r="C6335" s="11" t="s">
        <v>158</v>
      </c>
      <c r="D6335" s="11"/>
      <c r="E6335" s="13" t="s">
        <v>27835</v>
      </c>
      <c r="F6335" s="11" t="s">
        <v>27836</v>
      </c>
      <c r="G6335" s="11" t="s">
        <v>23</v>
      </c>
      <c r="H6335" s="11"/>
      <c r="I6335" s="13" t="s">
        <v>1914</v>
      </c>
      <c r="J6335" s="11" t="s">
        <v>24</v>
      </c>
      <c r="K6335" s="11" t="s">
        <v>25</v>
      </c>
      <c r="L6335" s="11" t="s">
        <v>39</v>
      </c>
      <c r="M6335" s="11" t="s">
        <v>149</v>
      </c>
      <c r="N6335" s="11" t="s">
        <v>28</v>
      </c>
      <c r="O6335" s="11" t="s">
        <v>29</v>
      </c>
      <c r="P6335" s="11"/>
      <c r="Q6335" s="16" t="s">
        <v>27837</v>
      </c>
      <c r="R6335" s="11" t="s">
        <v>42</v>
      </c>
      <c r="S6335" s="11" t="s">
        <v>27838</v>
      </c>
      <c r="T6335" s="11" t="s">
        <v>27839</v>
      </c>
    </row>
    <row x14ac:dyDescent="0.25" r="6336" customHeight="1" ht="19.5">
      <c r="A6336" s="10">
        <v>45213</v>
      </c>
      <c r="B6336" s="11" t="s">
        <v>27840</v>
      </c>
      <c r="C6336" s="11" t="s">
        <v>169</v>
      </c>
      <c r="D6336" s="11"/>
      <c r="E6336" s="13">
        <v>13085158593</v>
      </c>
      <c r="F6336" s="11" t="s">
        <v>27841</v>
      </c>
      <c r="G6336" s="11" t="s">
        <v>23</v>
      </c>
      <c r="H6336" s="11"/>
      <c r="I6336" s="13">
        <v>10015</v>
      </c>
      <c r="J6336" s="11" t="s">
        <v>24</v>
      </c>
      <c r="K6336" s="11" t="s">
        <v>69</v>
      </c>
      <c r="L6336" s="11" t="s">
        <v>26</v>
      </c>
      <c r="M6336" s="11" t="s">
        <v>27</v>
      </c>
      <c r="N6336" s="11" t="s">
        <v>28</v>
      </c>
      <c r="O6336" s="11" t="s">
        <v>29</v>
      </c>
      <c r="P6336" s="11"/>
      <c r="Q6336" s="16" t="s">
        <v>27842</v>
      </c>
      <c r="R6336" s="11" t="s">
        <v>31</v>
      </c>
      <c r="S6336" s="11" t="s">
        <v>27843</v>
      </c>
      <c r="T6336" s="11" t="s">
        <v>27844</v>
      </c>
    </row>
    <row x14ac:dyDescent="0.25" r="6337" customHeight="1" ht="19.5">
      <c r="A6337" s="10">
        <v>45213</v>
      </c>
      <c r="B6337" s="11" t="s">
        <v>27845</v>
      </c>
      <c r="C6337" s="11" t="s">
        <v>27846</v>
      </c>
      <c r="D6337" s="11"/>
      <c r="E6337" s="13">
        <v>15327624159</v>
      </c>
      <c r="F6337" s="11" t="s">
        <v>27847</v>
      </c>
      <c r="G6337" s="11" t="s">
        <v>23</v>
      </c>
      <c r="H6337" s="11"/>
      <c r="I6337" s="13" t="s">
        <v>1394</v>
      </c>
      <c r="J6337" s="11" t="s">
        <v>24</v>
      </c>
      <c r="K6337" s="11" t="s">
        <v>25</v>
      </c>
      <c r="L6337" s="11" t="s">
        <v>39</v>
      </c>
      <c r="M6337" s="11" t="s">
        <v>40</v>
      </c>
      <c r="N6337" s="11" t="s">
        <v>624</v>
      </c>
      <c r="O6337" s="11" t="s">
        <v>29</v>
      </c>
      <c r="P6337" s="11"/>
      <c r="Q6337" s="16" t="s">
        <v>27848</v>
      </c>
      <c r="R6337" s="11" t="s">
        <v>42</v>
      </c>
      <c r="S6337" s="11" t="s">
        <v>27849</v>
      </c>
      <c r="T6337" s="11" t="s">
        <v>27850</v>
      </c>
    </row>
    <row x14ac:dyDescent="0.25" r="6338" customHeight="1" ht="19.5">
      <c r="A6338" s="10">
        <v>45213</v>
      </c>
      <c r="B6338" s="11" t="s">
        <v>27851</v>
      </c>
      <c r="C6338" s="11" t="s">
        <v>17606</v>
      </c>
      <c r="D6338" s="11"/>
      <c r="E6338" s="13">
        <v>13217177620</v>
      </c>
      <c r="F6338" s="11" t="s">
        <v>27852</v>
      </c>
      <c r="G6338" s="11" t="s">
        <v>23</v>
      </c>
      <c r="H6338" s="11"/>
      <c r="I6338" s="13" t="s">
        <v>1914</v>
      </c>
      <c r="J6338" s="11" t="s">
        <v>24</v>
      </c>
      <c r="K6338" s="11" t="s">
        <v>25</v>
      </c>
      <c r="L6338" s="11" t="s">
        <v>39</v>
      </c>
      <c r="M6338" s="11" t="s">
        <v>27</v>
      </c>
      <c r="N6338" s="11" t="s">
        <v>624</v>
      </c>
      <c r="O6338" s="11" t="s">
        <v>29</v>
      </c>
      <c r="P6338" s="11"/>
      <c r="Q6338" s="16" t="s">
        <v>27853</v>
      </c>
      <c r="R6338" s="11" t="s">
        <v>42</v>
      </c>
      <c r="S6338" s="11" t="s">
        <v>27854</v>
      </c>
      <c r="T6338" s="11" t="s">
        <v>27855</v>
      </c>
    </row>
    <row x14ac:dyDescent="0.25" r="6339" customHeight="1" ht="19.5">
      <c r="A6339" s="10">
        <v>45213</v>
      </c>
      <c r="B6339" s="11" t="s">
        <v>27856</v>
      </c>
      <c r="C6339" s="11" t="s">
        <v>27857</v>
      </c>
      <c r="D6339" s="11"/>
      <c r="E6339" s="13">
        <v>15827377557</v>
      </c>
      <c r="F6339" s="11"/>
      <c r="G6339" s="11"/>
      <c r="H6339" s="11"/>
      <c r="I6339" s="13" t="s">
        <v>182</v>
      </c>
      <c r="J6339" s="11" t="s">
        <v>24</v>
      </c>
      <c r="K6339" s="11" t="s">
        <v>25</v>
      </c>
      <c r="L6339" s="11" t="s">
        <v>39</v>
      </c>
      <c r="M6339" s="11" t="s">
        <v>18483</v>
      </c>
      <c r="N6339" s="11" t="s">
        <v>624</v>
      </c>
      <c r="O6339" s="11" t="s">
        <v>29</v>
      </c>
      <c r="P6339" s="11"/>
      <c r="Q6339" s="16" t="s">
        <v>27858</v>
      </c>
      <c r="R6339" s="11" t="s">
        <v>42</v>
      </c>
      <c r="S6339" s="11" t="s">
        <v>27859</v>
      </c>
      <c r="T6339" s="11" t="s">
        <v>27860</v>
      </c>
    </row>
    <row x14ac:dyDescent="0.25" r="6340" customHeight="1" ht="19.5">
      <c r="A6340" s="10">
        <v>45213</v>
      </c>
      <c r="B6340" s="11" t="s">
        <v>27861</v>
      </c>
      <c r="C6340" s="11" t="s">
        <v>8703</v>
      </c>
      <c r="D6340" s="11"/>
      <c r="E6340" s="13">
        <v>15572785507</v>
      </c>
      <c r="F6340" s="11" t="s">
        <v>27862</v>
      </c>
      <c r="G6340" s="11" t="s">
        <v>37</v>
      </c>
      <c r="H6340" s="11"/>
      <c r="I6340" s="13" t="s">
        <v>131</v>
      </c>
      <c r="J6340" s="11" t="s">
        <v>24</v>
      </c>
      <c r="K6340" s="11" t="s">
        <v>25</v>
      </c>
      <c r="L6340" s="11" t="s">
        <v>39</v>
      </c>
      <c r="M6340" s="11" t="s">
        <v>27</v>
      </c>
      <c r="N6340" s="11" t="s">
        <v>624</v>
      </c>
      <c r="O6340" s="11" t="s">
        <v>29</v>
      </c>
      <c r="P6340" s="11"/>
      <c r="Q6340" s="16" t="s">
        <v>27863</v>
      </c>
      <c r="R6340" s="11" t="s">
        <v>42</v>
      </c>
      <c r="S6340" s="11" t="s">
        <v>27864</v>
      </c>
      <c r="T6340" s="11" t="s">
        <v>27865</v>
      </c>
    </row>
    <row x14ac:dyDescent="0.25" r="6341" customHeight="1" ht="19.5">
      <c r="A6341" s="10">
        <v>45213</v>
      </c>
      <c r="B6341" s="11" t="s">
        <v>27866</v>
      </c>
      <c r="C6341" s="11" t="s">
        <v>8341</v>
      </c>
      <c r="D6341" s="11"/>
      <c r="E6341" s="13">
        <v>18671779900</v>
      </c>
      <c r="F6341" s="11" t="s">
        <v>393</v>
      </c>
      <c r="G6341" s="11" t="s">
        <v>37</v>
      </c>
      <c r="H6341" s="11"/>
      <c r="I6341" s="13" t="s">
        <v>104</v>
      </c>
      <c r="J6341" s="11" t="s">
        <v>24</v>
      </c>
      <c r="K6341" s="11" t="s">
        <v>25</v>
      </c>
      <c r="L6341" s="11" t="s">
        <v>39</v>
      </c>
      <c r="M6341" s="11" t="s">
        <v>27</v>
      </c>
      <c r="N6341" s="11" t="s">
        <v>28</v>
      </c>
      <c r="O6341" s="11" t="s">
        <v>29</v>
      </c>
      <c r="P6341" s="11"/>
      <c r="Q6341" s="16" t="s">
        <v>27867</v>
      </c>
      <c r="R6341" s="11" t="s">
        <v>42</v>
      </c>
      <c r="S6341" s="11" t="s">
        <v>27868</v>
      </c>
      <c r="T6341" s="11" t="s">
        <v>27869</v>
      </c>
    </row>
    <row x14ac:dyDescent="0.25" r="6342" customHeight="1" ht="19.5">
      <c r="A6342" s="10">
        <v>45213</v>
      </c>
      <c r="B6342" s="11" t="s">
        <v>27870</v>
      </c>
      <c r="C6342" s="11" t="s">
        <v>8350</v>
      </c>
      <c r="D6342" s="11"/>
      <c r="E6342" s="13">
        <v>15572762269</v>
      </c>
      <c r="F6342" s="11" t="s">
        <v>27871</v>
      </c>
      <c r="G6342" s="11" t="s">
        <v>48</v>
      </c>
      <c r="H6342" s="11" t="s">
        <v>98</v>
      </c>
      <c r="I6342" s="13" t="s">
        <v>27872</v>
      </c>
      <c r="J6342" s="11" t="s">
        <v>24</v>
      </c>
      <c r="K6342" s="11" t="s">
        <v>25</v>
      </c>
      <c r="L6342" s="11" t="s">
        <v>39</v>
      </c>
      <c r="M6342" s="11" t="s">
        <v>27</v>
      </c>
      <c r="N6342" s="11" t="s">
        <v>28</v>
      </c>
      <c r="O6342" s="11" t="s">
        <v>29</v>
      </c>
      <c r="P6342" s="11"/>
      <c r="Q6342" s="16" t="s">
        <v>27873</v>
      </c>
      <c r="R6342" s="11" t="s">
        <v>27872</v>
      </c>
      <c r="S6342" s="11" t="s">
        <v>27874</v>
      </c>
      <c r="T6342" s="11" t="s">
        <v>27875</v>
      </c>
    </row>
    <row x14ac:dyDescent="0.25" r="6343" customHeight="1" ht="19.5">
      <c r="A6343" s="10">
        <v>45213</v>
      </c>
      <c r="B6343" s="11" t="s">
        <v>27876</v>
      </c>
      <c r="C6343" s="11" t="s">
        <v>9609</v>
      </c>
      <c r="D6343" s="11"/>
      <c r="E6343" s="13">
        <v>17671346683</v>
      </c>
      <c r="F6343" s="11" t="s">
        <v>27877</v>
      </c>
      <c r="G6343" s="11" t="s">
        <v>37</v>
      </c>
      <c r="H6343" s="11"/>
      <c r="I6343" s="13" t="s">
        <v>328</v>
      </c>
      <c r="J6343" s="11" t="s">
        <v>24</v>
      </c>
      <c r="K6343" s="11" t="s">
        <v>25</v>
      </c>
      <c r="L6343" s="11" t="s">
        <v>39</v>
      </c>
      <c r="M6343" s="11" t="s">
        <v>40</v>
      </c>
      <c r="N6343" s="11" t="s">
        <v>28</v>
      </c>
      <c r="O6343" s="11" t="s">
        <v>29</v>
      </c>
      <c r="P6343" s="11"/>
      <c r="Q6343" s="16" t="s">
        <v>27878</v>
      </c>
      <c r="R6343" s="11" t="s">
        <v>42</v>
      </c>
      <c r="S6343" s="11" t="s">
        <v>27879</v>
      </c>
      <c r="T6343" s="11" t="s">
        <v>27880</v>
      </c>
    </row>
    <row x14ac:dyDescent="0.25" r="6344" customHeight="1" ht="19.5">
      <c r="A6344" s="10">
        <v>45213</v>
      </c>
      <c r="B6344" s="11" t="s">
        <v>27881</v>
      </c>
      <c r="C6344" s="11" t="s">
        <v>3101</v>
      </c>
      <c r="D6344" s="11"/>
      <c r="E6344" s="13">
        <v>18571032986</v>
      </c>
      <c r="F6344" s="11" t="s">
        <v>27882</v>
      </c>
      <c r="G6344" s="11" t="s">
        <v>216</v>
      </c>
      <c r="H6344" s="11"/>
      <c r="I6344" s="13">
        <v>10015</v>
      </c>
      <c r="J6344" s="11" t="s">
        <v>24</v>
      </c>
      <c r="K6344" s="11" t="s">
        <v>69</v>
      </c>
      <c r="L6344" s="11" t="s">
        <v>26</v>
      </c>
      <c r="M6344" s="11" t="s">
        <v>27</v>
      </c>
      <c r="N6344" s="11" t="s">
        <v>28</v>
      </c>
      <c r="O6344" s="11" t="s">
        <v>29</v>
      </c>
      <c r="P6344" s="11"/>
      <c r="Q6344" s="16" t="s">
        <v>27883</v>
      </c>
      <c r="R6344" s="11" t="s">
        <v>31</v>
      </c>
      <c r="S6344" s="11" t="s">
        <v>27884</v>
      </c>
      <c r="T6344" s="11" t="s">
        <v>27885</v>
      </c>
    </row>
    <row x14ac:dyDescent="0.25" r="6345" customHeight="1" ht="19.5">
      <c r="A6345" s="10">
        <v>45214</v>
      </c>
      <c r="B6345" s="11" t="s">
        <v>27886</v>
      </c>
      <c r="C6345" s="11" t="s">
        <v>27887</v>
      </c>
      <c r="D6345" s="11"/>
      <c r="E6345" s="13">
        <v>15971658192</v>
      </c>
      <c r="F6345" s="11" t="s">
        <v>27888</v>
      </c>
      <c r="G6345" s="11" t="s">
        <v>48</v>
      </c>
      <c r="H6345" s="11"/>
      <c r="I6345" s="13">
        <v>10015</v>
      </c>
      <c r="J6345" s="11" t="s">
        <v>24</v>
      </c>
      <c r="K6345" s="11" t="s">
        <v>69</v>
      </c>
      <c r="L6345" s="11" t="s">
        <v>26</v>
      </c>
      <c r="M6345" s="11" t="s">
        <v>27</v>
      </c>
      <c r="N6345" s="11" t="s">
        <v>28</v>
      </c>
      <c r="O6345" s="11" t="s">
        <v>29</v>
      </c>
      <c r="P6345" s="11"/>
      <c r="Q6345" s="16" t="s">
        <v>27889</v>
      </c>
      <c r="R6345" s="11" t="s">
        <v>31</v>
      </c>
      <c r="S6345" s="11" t="s">
        <v>27890</v>
      </c>
      <c r="T6345" s="11" t="s">
        <v>27891</v>
      </c>
    </row>
    <row x14ac:dyDescent="0.25" r="6346" customHeight="1" ht="19.5">
      <c r="A6346" s="10">
        <v>45214</v>
      </c>
      <c r="B6346" s="11" t="s">
        <v>27892</v>
      </c>
      <c r="C6346" s="11" t="s">
        <v>880</v>
      </c>
      <c r="D6346" s="11"/>
      <c r="E6346" s="13">
        <v>13997683896</v>
      </c>
      <c r="F6346" s="11" t="s">
        <v>27893</v>
      </c>
      <c r="G6346" s="11" t="s">
        <v>23</v>
      </c>
      <c r="H6346" s="11"/>
      <c r="I6346" s="13" t="s">
        <v>259</v>
      </c>
      <c r="J6346" s="11" t="s">
        <v>24</v>
      </c>
      <c r="K6346" s="11" t="s">
        <v>25</v>
      </c>
      <c r="L6346" s="11" t="s">
        <v>39</v>
      </c>
      <c r="M6346" s="11" t="s">
        <v>40</v>
      </c>
      <c r="N6346" s="11" t="s">
        <v>28</v>
      </c>
      <c r="O6346" s="11" t="s">
        <v>29</v>
      </c>
      <c r="P6346" s="11"/>
      <c r="Q6346" s="16" t="s">
        <v>27894</v>
      </c>
      <c r="R6346" s="11" t="s">
        <v>42</v>
      </c>
      <c r="S6346" s="11" t="s">
        <v>27895</v>
      </c>
      <c r="T6346" s="11" t="s">
        <v>27896</v>
      </c>
    </row>
    <row x14ac:dyDescent="0.25" r="6347" customHeight="1" ht="19.5">
      <c r="A6347" s="10">
        <v>45214</v>
      </c>
      <c r="B6347" s="11" t="s">
        <v>27897</v>
      </c>
      <c r="C6347" s="11" t="s">
        <v>72</v>
      </c>
      <c r="D6347" s="11"/>
      <c r="E6347" s="13">
        <v>13032719946</v>
      </c>
      <c r="F6347" s="11" t="s">
        <v>27898</v>
      </c>
      <c r="G6347" s="11" t="s">
        <v>115</v>
      </c>
      <c r="H6347" s="11"/>
      <c r="I6347" s="13" t="s">
        <v>136</v>
      </c>
      <c r="J6347" s="11" t="s">
        <v>24</v>
      </c>
      <c r="K6347" s="11" t="s">
        <v>25</v>
      </c>
      <c r="L6347" s="11" t="s">
        <v>39</v>
      </c>
      <c r="M6347" s="11" t="s">
        <v>27</v>
      </c>
      <c r="N6347" s="11" t="s">
        <v>28</v>
      </c>
      <c r="O6347" s="11" t="s">
        <v>29</v>
      </c>
      <c r="P6347" s="11"/>
      <c r="Q6347" s="16" t="s">
        <v>27899</v>
      </c>
      <c r="R6347" s="11" t="s">
        <v>42</v>
      </c>
      <c r="S6347" s="11" t="s">
        <v>27900</v>
      </c>
      <c r="T6347" s="11" t="s">
        <v>27901</v>
      </c>
    </row>
    <row x14ac:dyDescent="0.25" r="6348" customHeight="1" ht="19.5">
      <c r="A6348" s="10">
        <v>45214</v>
      </c>
      <c r="B6348" s="11" t="s">
        <v>27902</v>
      </c>
      <c r="C6348" s="11" t="s">
        <v>691</v>
      </c>
      <c r="D6348" s="11"/>
      <c r="E6348" s="13">
        <v>18064232506</v>
      </c>
      <c r="F6348" s="11" t="s">
        <v>22670</v>
      </c>
      <c r="G6348" s="11" t="s">
        <v>48</v>
      </c>
      <c r="H6348" s="11"/>
      <c r="I6348" s="13" t="s">
        <v>749</v>
      </c>
      <c r="J6348" s="11" t="s">
        <v>24</v>
      </c>
      <c r="K6348" s="11" t="s">
        <v>25</v>
      </c>
      <c r="L6348" s="11" t="s">
        <v>39</v>
      </c>
      <c r="M6348" s="11" t="s">
        <v>40</v>
      </c>
      <c r="N6348" s="11" t="s">
        <v>28</v>
      </c>
      <c r="O6348" s="11" t="s">
        <v>29</v>
      </c>
      <c r="P6348" s="11"/>
      <c r="Q6348" s="16" t="s">
        <v>27903</v>
      </c>
      <c r="R6348" s="11" t="s">
        <v>42</v>
      </c>
      <c r="S6348" s="11" t="s">
        <v>27904</v>
      </c>
      <c r="T6348" s="11" t="s">
        <v>27905</v>
      </c>
    </row>
    <row x14ac:dyDescent="0.25" r="6349" customHeight="1" ht="19.5">
      <c r="A6349" s="10">
        <v>45214</v>
      </c>
      <c r="B6349" s="11" t="s">
        <v>27906</v>
      </c>
      <c r="C6349" s="11" t="s">
        <v>326</v>
      </c>
      <c r="D6349" s="11"/>
      <c r="E6349" s="13">
        <v>15571705959</v>
      </c>
      <c r="F6349" s="11" t="s">
        <v>27907</v>
      </c>
      <c r="G6349" s="11" t="s">
        <v>56</v>
      </c>
      <c r="H6349" s="11" t="s">
        <v>86</v>
      </c>
      <c r="I6349" s="13" t="s">
        <v>796</v>
      </c>
      <c r="J6349" s="11" t="s">
        <v>24</v>
      </c>
      <c r="K6349" s="11" t="s">
        <v>69</v>
      </c>
      <c r="L6349" s="11" t="s">
        <v>39</v>
      </c>
      <c r="M6349" s="11" t="s">
        <v>40</v>
      </c>
      <c r="N6349" s="11" t="s">
        <v>28</v>
      </c>
      <c r="O6349" s="11" t="s">
        <v>29</v>
      </c>
      <c r="P6349" s="11"/>
      <c r="Q6349" s="16" t="s">
        <v>27908</v>
      </c>
      <c r="R6349" s="11" t="s">
        <v>42</v>
      </c>
      <c r="S6349" s="11" t="s">
        <v>27909</v>
      </c>
      <c r="T6349" s="11" t="s">
        <v>27910</v>
      </c>
    </row>
    <row x14ac:dyDescent="0.25" r="6350" customHeight="1" ht="19.5">
      <c r="A6350" s="10">
        <v>45214</v>
      </c>
      <c r="B6350" s="11" t="s">
        <v>27911</v>
      </c>
      <c r="C6350" s="11" t="s">
        <v>158</v>
      </c>
      <c r="D6350" s="11"/>
      <c r="E6350" s="13" t="s">
        <v>27912</v>
      </c>
      <c r="F6350" s="11" t="s">
        <v>26450</v>
      </c>
      <c r="G6350" s="11" t="s">
        <v>74</v>
      </c>
      <c r="H6350" s="11"/>
      <c r="I6350" s="13" t="s">
        <v>148</v>
      </c>
      <c r="J6350" s="11" t="s">
        <v>24</v>
      </c>
      <c r="K6350" s="11" t="s">
        <v>25</v>
      </c>
      <c r="L6350" s="11" t="s">
        <v>39</v>
      </c>
      <c r="M6350" s="11" t="s">
        <v>149</v>
      </c>
      <c r="N6350" s="11" t="s">
        <v>28</v>
      </c>
      <c r="O6350" s="11" t="s">
        <v>29</v>
      </c>
      <c r="P6350" s="11"/>
      <c r="Q6350" s="16" t="s">
        <v>27913</v>
      </c>
      <c r="R6350" s="11" t="s">
        <v>42</v>
      </c>
      <c r="S6350" s="11" t="s">
        <v>27914</v>
      </c>
      <c r="T6350" s="11" t="s">
        <v>27915</v>
      </c>
    </row>
    <row x14ac:dyDescent="0.25" r="6351" customHeight="1" ht="19.5">
      <c r="A6351" s="10">
        <v>45214</v>
      </c>
      <c r="B6351" s="11" t="s">
        <v>27916</v>
      </c>
      <c r="C6351" s="11" t="s">
        <v>3101</v>
      </c>
      <c r="D6351" s="11"/>
      <c r="E6351" s="13">
        <v>13047166807</v>
      </c>
      <c r="F6351" s="11" t="s">
        <v>27572</v>
      </c>
      <c r="G6351" s="11" t="s">
        <v>289</v>
      </c>
      <c r="H6351" s="11"/>
      <c r="I6351" s="13" t="s">
        <v>154</v>
      </c>
      <c r="J6351" s="11" t="s">
        <v>24</v>
      </c>
      <c r="K6351" s="11" t="s">
        <v>25</v>
      </c>
      <c r="L6351" s="11" t="s">
        <v>39</v>
      </c>
      <c r="M6351" s="11" t="s">
        <v>40</v>
      </c>
      <c r="N6351" s="11" t="s">
        <v>28</v>
      </c>
      <c r="O6351" s="11" t="s">
        <v>29</v>
      </c>
      <c r="P6351" s="11"/>
      <c r="Q6351" s="16" t="s">
        <v>27917</v>
      </c>
      <c r="R6351" s="11" t="s">
        <v>42</v>
      </c>
      <c r="S6351" s="11" t="s">
        <v>27918</v>
      </c>
      <c r="T6351" s="11" t="s">
        <v>27919</v>
      </c>
    </row>
    <row x14ac:dyDescent="0.25" r="6352" customHeight="1" ht="19.5">
      <c r="A6352" s="10">
        <v>45214</v>
      </c>
      <c r="B6352" s="11" t="s">
        <v>27920</v>
      </c>
      <c r="C6352" s="11" t="s">
        <v>341</v>
      </c>
      <c r="D6352" s="11"/>
      <c r="E6352" s="13">
        <v>15549294466</v>
      </c>
      <c r="F6352" s="11" t="s">
        <v>27921</v>
      </c>
      <c r="G6352" s="11" t="s">
        <v>37</v>
      </c>
      <c r="H6352" s="11"/>
      <c r="I6352" s="13" t="s">
        <v>131</v>
      </c>
      <c r="J6352" s="11" t="s">
        <v>24</v>
      </c>
      <c r="K6352" s="11" t="s">
        <v>25</v>
      </c>
      <c r="L6352" s="11" t="s">
        <v>39</v>
      </c>
      <c r="M6352" s="11" t="s">
        <v>27</v>
      </c>
      <c r="N6352" s="11" t="s">
        <v>28</v>
      </c>
      <c r="O6352" s="11" t="s">
        <v>29</v>
      </c>
      <c r="P6352" s="11"/>
      <c r="Q6352" s="16" t="s">
        <v>27922</v>
      </c>
      <c r="R6352" s="11" t="s">
        <v>42</v>
      </c>
      <c r="S6352" s="11" t="s">
        <v>27923</v>
      </c>
      <c r="T6352" s="11" t="s">
        <v>27924</v>
      </c>
    </row>
    <row x14ac:dyDescent="0.25" r="6353" customHeight="1" ht="19.5">
      <c r="A6353" s="10">
        <v>45214</v>
      </c>
      <c r="B6353" s="11" t="s">
        <v>27925</v>
      </c>
      <c r="C6353" s="11" t="s">
        <v>326</v>
      </c>
      <c r="D6353" s="11"/>
      <c r="E6353" s="13">
        <v>15697201892</v>
      </c>
      <c r="F6353" s="11" t="s">
        <v>27926</v>
      </c>
      <c r="G6353" s="11" t="s">
        <v>216</v>
      </c>
      <c r="H6353" s="11"/>
      <c r="I6353" s="13" t="s">
        <v>93</v>
      </c>
      <c r="J6353" s="11" t="s">
        <v>24</v>
      </c>
      <c r="K6353" s="11" t="s">
        <v>25</v>
      </c>
      <c r="L6353" s="11" t="s">
        <v>39</v>
      </c>
      <c r="M6353" s="11" t="s">
        <v>40</v>
      </c>
      <c r="N6353" s="11" t="s">
        <v>28</v>
      </c>
      <c r="O6353" s="11" t="s">
        <v>29</v>
      </c>
      <c r="P6353" s="11"/>
      <c r="Q6353" s="16" t="s">
        <v>27927</v>
      </c>
      <c r="R6353" s="11" t="s">
        <v>42</v>
      </c>
      <c r="S6353" s="11" t="s">
        <v>27928</v>
      </c>
      <c r="T6353" s="11" t="s">
        <v>27929</v>
      </c>
    </row>
    <row x14ac:dyDescent="0.25" r="6354" customHeight="1" ht="19.5">
      <c r="A6354" s="10">
        <v>45214</v>
      </c>
      <c r="B6354" s="11" t="s">
        <v>27930</v>
      </c>
      <c r="C6354" s="11" t="s">
        <v>6684</v>
      </c>
      <c r="D6354" s="11"/>
      <c r="E6354" s="13">
        <v>15572714408</v>
      </c>
      <c r="F6354" s="11" t="s">
        <v>27931</v>
      </c>
      <c r="G6354" s="11" t="s">
        <v>115</v>
      </c>
      <c r="H6354" s="11"/>
      <c r="I6354" s="13" t="s">
        <v>796</v>
      </c>
      <c r="J6354" s="11" t="s">
        <v>24</v>
      </c>
      <c r="K6354" s="11" t="s">
        <v>25</v>
      </c>
      <c r="L6354" s="11" t="s">
        <v>39</v>
      </c>
      <c r="M6354" s="11" t="s">
        <v>27</v>
      </c>
      <c r="N6354" s="11" t="s">
        <v>183</v>
      </c>
      <c r="O6354" s="11" t="s">
        <v>29</v>
      </c>
      <c r="P6354" s="11"/>
      <c r="Q6354" s="16" t="s">
        <v>27932</v>
      </c>
      <c r="R6354" s="11" t="s">
        <v>42</v>
      </c>
      <c r="S6354" s="11" t="s">
        <v>27933</v>
      </c>
      <c r="T6354" s="11"/>
    </row>
    <row x14ac:dyDescent="0.25" r="6355" customHeight="1" ht="19.5">
      <c r="A6355" s="10">
        <v>45214</v>
      </c>
      <c r="B6355" s="11" t="s">
        <v>27934</v>
      </c>
      <c r="C6355" s="11" t="s">
        <v>27935</v>
      </c>
      <c r="D6355" s="11"/>
      <c r="E6355" s="13">
        <v>13317577098</v>
      </c>
      <c r="F6355" s="11" t="s">
        <v>6064</v>
      </c>
      <c r="G6355" s="11"/>
      <c r="H6355" s="11"/>
      <c r="I6355" s="13" t="s">
        <v>148</v>
      </c>
      <c r="J6355" s="11" t="s">
        <v>24</v>
      </c>
      <c r="K6355" s="11" t="s">
        <v>172</v>
      </c>
      <c r="L6355" s="11"/>
      <c r="M6355" s="11" t="s">
        <v>149</v>
      </c>
      <c r="N6355" s="11" t="s">
        <v>624</v>
      </c>
      <c r="O6355" s="11" t="s">
        <v>29</v>
      </c>
      <c r="P6355" s="11"/>
      <c r="Q6355" s="16" t="s">
        <v>27936</v>
      </c>
      <c r="R6355" s="11" t="s">
        <v>42</v>
      </c>
      <c r="S6355" s="11" t="s">
        <v>27937</v>
      </c>
      <c r="T6355" s="11" t="s">
        <v>5291</v>
      </c>
    </row>
    <row x14ac:dyDescent="0.25" r="6356" customHeight="1" ht="19.5">
      <c r="A6356" s="10">
        <v>45214</v>
      </c>
      <c r="B6356" s="11" t="s">
        <v>27938</v>
      </c>
      <c r="C6356" s="11" t="s">
        <v>4856</v>
      </c>
      <c r="D6356" s="11"/>
      <c r="E6356" s="13">
        <v>18671796602</v>
      </c>
      <c r="F6356" s="11" t="s">
        <v>7124</v>
      </c>
      <c r="G6356" s="11" t="s">
        <v>115</v>
      </c>
      <c r="H6356" s="11"/>
      <c r="I6356" s="13" t="s">
        <v>352</v>
      </c>
      <c r="J6356" s="11" t="s">
        <v>24</v>
      </c>
      <c r="K6356" s="11" t="s">
        <v>25</v>
      </c>
      <c r="L6356" s="11" t="s">
        <v>39</v>
      </c>
      <c r="M6356" s="11" t="s">
        <v>40</v>
      </c>
      <c r="N6356" s="11" t="s">
        <v>28</v>
      </c>
      <c r="O6356" s="11" t="s">
        <v>29</v>
      </c>
      <c r="P6356" s="11"/>
      <c r="Q6356" s="16" t="s">
        <v>27939</v>
      </c>
      <c r="R6356" s="11" t="s">
        <v>42</v>
      </c>
      <c r="S6356" s="11" t="s">
        <v>27940</v>
      </c>
      <c r="T6356" s="11" t="s">
        <v>27941</v>
      </c>
    </row>
    <row x14ac:dyDescent="0.25" r="6357" customHeight="1" ht="19.5">
      <c r="A6357" s="10">
        <v>45214</v>
      </c>
      <c r="B6357" s="11" t="s">
        <v>27942</v>
      </c>
      <c r="C6357" s="11" t="s">
        <v>691</v>
      </c>
      <c r="D6357" s="11"/>
      <c r="E6357" s="13">
        <v>13094173435</v>
      </c>
      <c r="F6357" s="11" t="s">
        <v>6346</v>
      </c>
      <c r="G6357" s="11" t="s">
        <v>48</v>
      </c>
      <c r="H6357" s="11"/>
      <c r="I6357" s="13" t="s">
        <v>328</v>
      </c>
      <c r="J6357" s="11" t="s">
        <v>24</v>
      </c>
      <c r="K6357" s="11" t="s">
        <v>25</v>
      </c>
      <c r="L6357" s="11" t="s">
        <v>39</v>
      </c>
      <c r="M6357" s="11" t="s">
        <v>40</v>
      </c>
      <c r="N6357" s="11" t="s">
        <v>28</v>
      </c>
      <c r="O6357" s="11" t="s">
        <v>29</v>
      </c>
      <c r="P6357" s="11"/>
      <c r="Q6357" s="16" t="s">
        <v>27943</v>
      </c>
      <c r="R6357" s="11" t="s">
        <v>42</v>
      </c>
      <c r="S6357" s="11" t="s">
        <v>27944</v>
      </c>
      <c r="T6357" s="11"/>
    </row>
    <row x14ac:dyDescent="0.25" r="6358" customHeight="1" ht="19.5">
      <c r="A6358" s="10">
        <v>45214</v>
      </c>
      <c r="B6358" s="11" t="s">
        <v>27945</v>
      </c>
      <c r="C6358" s="11" t="s">
        <v>6029</v>
      </c>
      <c r="D6358" s="11"/>
      <c r="E6358" s="13">
        <v>15587912545</v>
      </c>
      <c r="F6358" s="11" t="s">
        <v>27946</v>
      </c>
      <c r="G6358" s="11" t="s">
        <v>37</v>
      </c>
      <c r="H6358" s="11"/>
      <c r="I6358" s="13" t="s">
        <v>142</v>
      </c>
      <c r="J6358" s="11" t="s">
        <v>24</v>
      </c>
      <c r="K6358" s="11" t="s">
        <v>25</v>
      </c>
      <c r="L6358" s="11" t="s">
        <v>39</v>
      </c>
      <c r="M6358" s="11" t="s">
        <v>40</v>
      </c>
      <c r="N6358" s="11" t="s">
        <v>624</v>
      </c>
      <c r="O6358" s="11" t="s">
        <v>29</v>
      </c>
      <c r="P6358" s="11"/>
      <c r="Q6358" s="16" t="s">
        <v>27947</v>
      </c>
      <c r="R6358" s="11" t="s">
        <v>42</v>
      </c>
      <c r="S6358" s="11" t="s">
        <v>27948</v>
      </c>
      <c r="T6358" s="11"/>
    </row>
    <row x14ac:dyDescent="0.25" r="6359" customHeight="1" ht="19.5">
      <c r="A6359" s="10">
        <v>45214</v>
      </c>
      <c r="B6359" s="11" t="s">
        <v>27949</v>
      </c>
      <c r="C6359" s="11" t="s">
        <v>6029</v>
      </c>
      <c r="D6359" s="11"/>
      <c r="E6359" s="13">
        <v>13264910329</v>
      </c>
      <c r="F6359" s="11" t="s">
        <v>27950</v>
      </c>
      <c r="G6359" s="11" t="s">
        <v>216</v>
      </c>
      <c r="H6359" s="11"/>
      <c r="I6359" s="13" t="s">
        <v>1504</v>
      </c>
      <c r="J6359" s="11" t="s">
        <v>24</v>
      </c>
      <c r="K6359" s="11" t="s">
        <v>25</v>
      </c>
      <c r="L6359" s="11" t="s">
        <v>39</v>
      </c>
      <c r="M6359" s="11" t="s">
        <v>27</v>
      </c>
      <c r="N6359" s="11" t="s">
        <v>624</v>
      </c>
      <c r="O6359" s="11" t="s">
        <v>29</v>
      </c>
      <c r="P6359" s="11"/>
      <c r="Q6359" s="16" t="s">
        <v>27951</v>
      </c>
      <c r="R6359" s="11" t="s">
        <v>42</v>
      </c>
      <c r="S6359" s="11" t="s">
        <v>27952</v>
      </c>
      <c r="T6359" s="11" t="s">
        <v>27953</v>
      </c>
    </row>
    <row x14ac:dyDescent="0.25" r="6360" customHeight="1" ht="19.5">
      <c r="A6360" s="10">
        <v>45214</v>
      </c>
      <c r="B6360" s="11" t="s">
        <v>27954</v>
      </c>
      <c r="C6360" s="11" t="s">
        <v>6374</v>
      </c>
      <c r="D6360" s="11"/>
      <c r="E6360" s="13">
        <v>13098413333</v>
      </c>
      <c r="F6360" s="11" t="s">
        <v>6380</v>
      </c>
      <c r="G6360" s="11" t="s">
        <v>56</v>
      </c>
      <c r="H6360" s="11"/>
      <c r="I6360" s="13">
        <v>10015</v>
      </c>
      <c r="J6360" s="11" t="s">
        <v>24</v>
      </c>
      <c r="K6360" s="11" t="s">
        <v>172</v>
      </c>
      <c r="L6360" s="11" t="s">
        <v>39</v>
      </c>
      <c r="M6360" s="11" t="s">
        <v>27</v>
      </c>
      <c r="N6360" s="11" t="s">
        <v>28</v>
      </c>
      <c r="O6360" s="11" t="s">
        <v>29</v>
      </c>
      <c r="P6360" s="11"/>
      <c r="Q6360" s="16" t="s">
        <v>27955</v>
      </c>
      <c r="R6360" s="11" t="s">
        <v>31</v>
      </c>
      <c r="S6360" s="11" t="s">
        <v>27956</v>
      </c>
      <c r="T6360" s="11" t="s">
        <v>27957</v>
      </c>
    </row>
    <row x14ac:dyDescent="0.25" r="6361" customHeight="1" ht="19.5">
      <c r="A6361" s="10">
        <v>45214</v>
      </c>
      <c r="B6361" s="11" t="s">
        <v>27958</v>
      </c>
      <c r="C6361" s="11" t="s">
        <v>8311</v>
      </c>
      <c r="D6361" s="11"/>
      <c r="E6361" s="13">
        <v>15671037069</v>
      </c>
      <c r="F6361" s="11" t="s">
        <v>27959</v>
      </c>
      <c r="G6361" s="11" t="s">
        <v>37</v>
      </c>
      <c r="H6361" s="11"/>
      <c r="I6361" s="13">
        <v>10015</v>
      </c>
      <c r="J6361" s="11" t="s">
        <v>24</v>
      </c>
      <c r="K6361" s="11" t="s">
        <v>25</v>
      </c>
      <c r="L6361" s="11" t="s">
        <v>39</v>
      </c>
      <c r="M6361" s="11" t="s">
        <v>27</v>
      </c>
      <c r="N6361" s="11" t="s">
        <v>28</v>
      </c>
      <c r="O6361" s="11" t="s">
        <v>29</v>
      </c>
      <c r="P6361" s="11" t="s">
        <v>5807</v>
      </c>
      <c r="Q6361" s="16" t="s">
        <v>27960</v>
      </c>
      <c r="R6361" s="11" t="s">
        <v>31</v>
      </c>
      <c r="S6361" s="11" t="s">
        <v>27961</v>
      </c>
      <c r="T6361" s="11" t="s">
        <v>27962</v>
      </c>
    </row>
    <row x14ac:dyDescent="0.25" r="6362" customHeight="1" ht="19.5">
      <c r="A6362" s="10">
        <v>45214</v>
      </c>
      <c r="B6362" s="11" t="s">
        <v>27963</v>
      </c>
      <c r="C6362" s="11" t="s">
        <v>4882</v>
      </c>
      <c r="D6362" s="11"/>
      <c r="E6362" s="13" t="s">
        <v>27964</v>
      </c>
      <c r="F6362" s="11" t="s">
        <v>27965</v>
      </c>
      <c r="G6362" s="11" t="s">
        <v>74</v>
      </c>
      <c r="H6362" s="11"/>
      <c r="I6362" s="13" t="s">
        <v>615</v>
      </c>
      <c r="J6362" s="11" t="s">
        <v>24</v>
      </c>
      <c r="K6362" s="11" t="s">
        <v>25</v>
      </c>
      <c r="L6362" s="11" t="s">
        <v>39</v>
      </c>
      <c r="M6362" s="11" t="s">
        <v>149</v>
      </c>
      <c r="N6362" s="11" t="s">
        <v>4871</v>
      </c>
      <c r="O6362" s="11" t="s">
        <v>29</v>
      </c>
      <c r="P6362" s="11"/>
      <c r="Q6362" s="16" t="s">
        <v>27966</v>
      </c>
      <c r="R6362" s="11" t="s">
        <v>148</v>
      </c>
      <c r="S6362" s="11" t="s">
        <v>27967</v>
      </c>
      <c r="T6362" s="11" t="s">
        <v>4887</v>
      </c>
    </row>
    <row x14ac:dyDescent="0.25" r="6363" customHeight="1" ht="19.5">
      <c r="A6363" s="10">
        <v>45214</v>
      </c>
      <c r="B6363" s="11" t="s">
        <v>27968</v>
      </c>
      <c r="C6363" s="11" t="s">
        <v>4882</v>
      </c>
      <c r="D6363" s="11"/>
      <c r="E6363" s="13" t="s">
        <v>27969</v>
      </c>
      <c r="F6363" s="11" t="s">
        <v>27970</v>
      </c>
      <c r="G6363" s="11" t="s">
        <v>74</v>
      </c>
      <c r="H6363" s="11" t="s">
        <v>86</v>
      </c>
      <c r="I6363" s="13" t="s">
        <v>154</v>
      </c>
      <c r="J6363" s="11" t="s">
        <v>24</v>
      </c>
      <c r="K6363" s="11" t="s">
        <v>25</v>
      </c>
      <c r="L6363" s="11" t="s">
        <v>39</v>
      </c>
      <c r="M6363" s="11" t="s">
        <v>149</v>
      </c>
      <c r="N6363" s="11" t="s">
        <v>4871</v>
      </c>
      <c r="O6363" s="11" t="s">
        <v>29</v>
      </c>
      <c r="P6363" s="11"/>
      <c r="Q6363" s="16" t="s">
        <v>27971</v>
      </c>
      <c r="R6363" s="11" t="s">
        <v>148</v>
      </c>
      <c r="S6363" s="11" t="s">
        <v>27972</v>
      </c>
      <c r="T6363" s="11" t="s">
        <v>4928</v>
      </c>
    </row>
    <row x14ac:dyDescent="0.25" r="6364" customHeight="1" ht="19.5">
      <c r="A6364" s="10">
        <v>45214</v>
      </c>
      <c r="B6364" s="11" t="s">
        <v>27973</v>
      </c>
      <c r="C6364" s="11" t="s">
        <v>4882</v>
      </c>
      <c r="D6364" s="11"/>
      <c r="E6364" s="13" t="s">
        <v>27974</v>
      </c>
      <c r="F6364" s="11" t="s">
        <v>27975</v>
      </c>
      <c r="G6364" s="11" t="s">
        <v>74</v>
      </c>
      <c r="H6364" s="11"/>
      <c r="I6364" s="13" t="s">
        <v>148</v>
      </c>
      <c r="J6364" s="11" t="s">
        <v>24</v>
      </c>
      <c r="K6364" s="11" t="s">
        <v>25</v>
      </c>
      <c r="L6364" s="11" t="s">
        <v>39</v>
      </c>
      <c r="M6364" s="11" t="s">
        <v>149</v>
      </c>
      <c r="N6364" s="11" t="s">
        <v>4871</v>
      </c>
      <c r="O6364" s="11" t="s">
        <v>29</v>
      </c>
      <c r="P6364" s="11"/>
      <c r="Q6364" s="16" t="s">
        <v>27976</v>
      </c>
      <c r="R6364" s="11" t="s">
        <v>148</v>
      </c>
      <c r="S6364" s="11" t="s">
        <v>27977</v>
      </c>
      <c r="T6364" s="11" t="s">
        <v>4880</v>
      </c>
    </row>
    <row x14ac:dyDescent="0.25" r="6365" customHeight="1" ht="19.5">
      <c r="A6365" s="10">
        <v>45214</v>
      </c>
      <c r="B6365" s="11" t="s">
        <v>27978</v>
      </c>
      <c r="C6365" s="11" t="s">
        <v>4882</v>
      </c>
      <c r="D6365" s="11"/>
      <c r="E6365" s="13" t="s">
        <v>27979</v>
      </c>
      <c r="F6365" s="11" t="s">
        <v>27980</v>
      </c>
      <c r="G6365" s="11" t="s">
        <v>74</v>
      </c>
      <c r="H6365" s="11" t="s">
        <v>86</v>
      </c>
      <c r="I6365" s="13" t="s">
        <v>154</v>
      </c>
      <c r="J6365" s="11" t="s">
        <v>24</v>
      </c>
      <c r="K6365" s="11" t="s">
        <v>25</v>
      </c>
      <c r="L6365" s="11" t="s">
        <v>39</v>
      </c>
      <c r="M6365" s="11" t="s">
        <v>149</v>
      </c>
      <c r="N6365" s="11" t="s">
        <v>4871</v>
      </c>
      <c r="O6365" s="11" t="s">
        <v>29</v>
      </c>
      <c r="P6365" s="11"/>
      <c r="Q6365" s="16" t="s">
        <v>27981</v>
      </c>
      <c r="R6365" s="11" t="s">
        <v>148</v>
      </c>
      <c r="S6365" s="11" t="s">
        <v>27982</v>
      </c>
      <c r="T6365" s="11" t="s">
        <v>4893</v>
      </c>
    </row>
    <row x14ac:dyDescent="0.25" r="6366" customHeight="1" ht="19.5">
      <c r="A6366" s="10">
        <v>45214</v>
      </c>
      <c r="B6366" s="11" t="s">
        <v>27983</v>
      </c>
      <c r="C6366" s="11" t="s">
        <v>4882</v>
      </c>
      <c r="D6366" s="11"/>
      <c r="E6366" s="13" t="s">
        <v>27984</v>
      </c>
      <c r="F6366" s="11" t="s">
        <v>27985</v>
      </c>
      <c r="G6366" s="11" t="s">
        <v>74</v>
      </c>
      <c r="H6366" s="11"/>
      <c r="I6366" s="13" t="s">
        <v>779</v>
      </c>
      <c r="J6366" s="11" t="s">
        <v>24</v>
      </c>
      <c r="K6366" s="11" t="s">
        <v>25</v>
      </c>
      <c r="L6366" s="11" t="s">
        <v>39</v>
      </c>
      <c r="M6366" s="11" t="s">
        <v>149</v>
      </c>
      <c r="N6366" s="11" t="s">
        <v>4871</v>
      </c>
      <c r="O6366" s="11" t="s">
        <v>29</v>
      </c>
      <c r="P6366" s="11"/>
      <c r="Q6366" s="16" t="s">
        <v>27986</v>
      </c>
      <c r="R6366" s="11" t="s">
        <v>148</v>
      </c>
      <c r="S6366" s="11" t="s">
        <v>27987</v>
      </c>
      <c r="T6366" s="11" t="s">
        <v>4893</v>
      </c>
    </row>
    <row x14ac:dyDescent="0.25" r="6367" customHeight="1" ht="19.5">
      <c r="A6367" s="10">
        <v>45214</v>
      </c>
      <c r="B6367" s="11" t="s">
        <v>27988</v>
      </c>
      <c r="C6367" s="11" t="s">
        <v>5117</v>
      </c>
      <c r="D6367" s="11"/>
      <c r="E6367" s="13" t="s">
        <v>27989</v>
      </c>
      <c r="F6367" s="11" t="s">
        <v>27990</v>
      </c>
      <c r="G6367" s="11" t="s">
        <v>74</v>
      </c>
      <c r="H6367" s="11"/>
      <c r="I6367" s="13" t="s">
        <v>4975</v>
      </c>
      <c r="J6367" s="11" t="s">
        <v>24</v>
      </c>
      <c r="K6367" s="11" t="s">
        <v>25</v>
      </c>
      <c r="L6367" s="11" t="s">
        <v>39</v>
      </c>
      <c r="M6367" s="11" t="s">
        <v>149</v>
      </c>
      <c r="N6367" s="11" t="s">
        <v>4871</v>
      </c>
      <c r="O6367" s="11" t="s">
        <v>29</v>
      </c>
      <c r="P6367" s="11"/>
      <c r="Q6367" s="16" t="s">
        <v>27991</v>
      </c>
      <c r="R6367" s="11" t="s">
        <v>148</v>
      </c>
      <c r="S6367" s="11" t="s">
        <v>27992</v>
      </c>
      <c r="T6367" s="11" t="s">
        <v>5339</v>
      </c>
    </row>
    <row x14ac:dyDescent="0.25" r="6368" customHeight="1" ht="19.5">
      <c r="A6368" s="10">
        <v>45214</v>
      </c>
      <c r="B6368" s="11" t="s">
        <v>27993</v>
      </c>
      <c r="C6368" s="11" t="s">
        <v>4867</v>
      </c>
      <c r="D6368" s="11"/>
      <c r="E6368" s="13" t="s">
        <v>27994</v>
      </c>
      <c r="F6368" s="11" t="s">
        <v>27995</v>
      </c>
      <c r="G6368" s="11" t="s">
        <v>74</v>
      </c>
      <c r="H6368" s="11"/>
      <c r="I6368" s="13" t="s">
        <v>4870</v>
      </c>
      <c r="J6368" s="11" t="s">
        <v>24</v>
      </c>
      <c r="K6368" s="11" t="s">
        <v>25</v>
      </c>
      <c r="L6368" s="11" t="s">
        <v>39</v>
      </c>
      <c r="M6368" s="11" t="s">
        <v>149</v>
      </c>
      <c r="N6368" s="11" t="s">
        <v>4871</v>
      </c>
      <c r="O6368" s="11" t="s">
        <v>29</v>
      </c>
      <c r="P6368" s="11"/>
      <c r="Q6368" s="16" t="s">
        <v>27996</v>
      </c>
      <c r="R6368" s="11" t="s">
        <v>148</v>
      </c>
      <c r="S6368" s="11" t="s">
        <v>27997</v>
      </c>
      <c r="T6368" s="11" t="s">
        <v>4961</v>
      </c>
    </row>
    <row x14ac:dyDescent="0.25" r="6369" customHeight="1" ht="19.5">
      <c r="A6369" s="10">
        <v>45214</v>
      </c>
      <c r="B6369" s="11" t="s">
        <v>27998</v>
      </c>
      <c r="C6369" s="11" t="s">
        <v>4882</v>
      </c>
      <c r="D6369" s="11"/>
      <c r="E6369" s="13" t="s">
        <v>27999</v>
      </c>
      <c r="F6369" s="11" t="s">
        <v>28000</v>
      </c>
      <c r="G6369" s="11" t="s">
        <v>74</v>
      </c>
      <c r="H6369" s="11"/>
      <c r="I6369" s="13" t="s">
        <v>352</v>
      </c>
      <c r="J6369" s="11" t="s">
        <v>24</v>
      </c>
      <c r="K6369" s="11" t="s">
        <v>25</v>
      </c>
      <c r="L6369" s="11" t="s">
        <v>39</v>
      </c>
      <c r="M6369" s="11" t="s">
        <v>149</v>
      </c>
      <c r="N6369" s="11" t="s">
        <v>4871</v>
      </c>
      <c r="O6369" s="11" t="s">
        <v>29</v>
      </c>
      <c r="P6369" s="11"/>
      <c r="Q6369" s="16" t="s">
        <v>28001</v>
      </c>
      <c r="R6369" s="11" t="s">
        <v>148</v>
      </c>
      <c r="S6369" s="11" t="s">
        <v>28002</v>
      </c>
      <c r="T6369" s="11" t="s">
        <v>4893</v>
      </c>
    </row>
    <row x14ac:dyDescent="0.25" r="6370" customHeight="1" ht="19.5">
      <c r="A6370" s="10">
        <v>45214</v>
      </c>
      <c r="B6370" s="11" t="s">
        <v>28003</v>
      </c>
      <c r="C6370" s="11" t="s">
        <v>4882</v>
      </c>
      <c r="D6370" s="11"/>
      <c r="E6370" s="13" t="s">
        <v>28004</v>
      </c>
      <c r="F6370" s="11" t="s">
        <v>28005</v>
      </c>
      <c r="G6370" s="11" t="s">
        <v>74</v>
      </c>
      <c r="H6370" s="11" t="s">
        <v>86</v>
      </c>
      <c r="I6370" s="13" t="s">
        <v>148</v>
      </c>
      <c r="J6370" s="11" t="s">
        <v>24</v>
      </c>
      <c r="K6370" s="11" t="s">
        <v>25</v>
      </c>
      <c r="L6370" s="11" t="s">
        <v>39</v>
      </c>
      <c r="M6370" s="11" t="s">
        <v>149</v>
      </c>
      <c r="N6370" s="11" t="s">
        <v>4871</v>
      </c>
      <c r="O6370" s="11" t="s">
        <v>29</v>
      </c>
      <c r="P6370" s="11"/>
      <c r="Q6370" s="16" t="s">
        <v>28006</v>
      </c>
      <c r="R6370" s="11" t="s">
        <v>148</v>
      </c>
      <c r="S6370" s="11" t="s">
        <v>28007</v>
      </c>
      <c r="T6370" s="11" t="s">
        <v>4887</v>
      </c>
    </row>
    <row x14ac:dyDescent="0.25" r="6371" customHeight="1" ht="19.5">
      <c r="A6371" s="10">
        <v>45214</v>
      </c>
      <c r="B6371" s="11" t="s">
        <v>28008</v>
      </c>
      <c r="C6371" s="11" t="s">
        <v>5060</v>
      </c>
      <c r="D6371" s="11"/>
      <c r="E6371" s="13" t="s">
        <v>28009</v>
      </c>
      <c r="F6371" s="11" t="s">
        <v>28010</v>
      </c>
      <c r="G6371" s="11" t="s">
        <v>74</v>
      </c>
      <c r="H6371" s="11"/>
      <c r="I6371" s="13" t="s">
        <v>4975</v>
      </c>
      <c r="J6371" s="11" t="s">
        <v>24</v>
      </c>
      <c r="K6371" s="11" t="s">
        <v>25</v>
      </c>
      <c r="L6371" s="11" t="s">
        <v>39</v>
      </c>
      <c r="M6371" s="11" t="s">
        <v>149</v>
      </c>
      <c r="N6371" s="11" t="s">
        <v>4871</v>
      </c>
      <c r="O6371" s="11" t="s">
        <v>29</v>
      </c>
      <c r="P6371" s="11"/>
      <c r="Q6371" s="16" t="s">
        <v>28011</v>
      </c>
      <c r="R6371" s="11" t="s">
        <v>148</v>
      </c>
      <c r="S6371" s="11" t="s">
        <v>28012</v>
      </c>
      <c r="T6371" s="11" t="s">
        <v>4887</v>
      </c>
    </row>
    <row x14ac:dyDescent="0.25" r="6372" customHeight="1" ht="19.5">
      <c r="A6372" s="10">
        <v>45214</v>
      </c>
      <c r="B6372" s="11" t="s">
        <v>28013</v>
      </c>
      <c r="C6372" s="11" t="s">
        <v>4882</v>
      </c>
      <c r="D6372" s="11"/>
      <c r="E6372" s="13" t="s">
        <v>28014</v>
      </c>
      <c r="F6372" s="11" t="s">
        <v>28015</v>
      </c>
      <c r="G6372" s="11" t="s">
        <v>74</v>
      </c>
      <c r="H6372" s="11"/>
      <c r="I6372" s="13" t="s">
        <v>148</v>
      </c>
      <c r="J6372" s="11" t="s">
        <v>24</v>
      </c>
      <c r="K6372" s="11" t="s">
        <v>25</v>
      </c>
      <c r="L6372" s="11" t="s">
        <v>39</v>
      </c>
      <c r="M6372" s="11" t="s">
        <v>149</v>
      </c>
      <c r="N6372" s="11" t="s">
        <v>4871</v>
      </c>
      <c r="O6372" s="11" t="s">
        <v>29</v>
      </c>
      <c r="P6372" s="11"/>
      <c r="Q6372" s="16" t="s">
        <v>28016</v>
      </c>
      <c r="R6372" s="11" t="s">
        <v>148</v>
      </c>
      <c r="S6372" s="11" t="s">
        <v>28017</v>
      </c>
      <c r="T6372" s="11" t="s">
        <v>4887</v>
      </c>
    </row>
    <row x14ac:dyDescent="0.25" r="6373" customHeight="1" ht="19.5">
      <c r="A6373" s="10">
        <v>45214</v>
      </c>
      <c r="B6373" s="11" t="s">
        <v>28018</v>
      </c>
      <c r="C6373" s="11" t="s">
        <v>4867</v>
      </c>
      <c r="D6373" s="11"/>
      <c r="E6373" s="13" t="s">
        <v>28019</v>
      </c>
      <c r="F6373" s="11" t="s">
        <v>28020</v>
      </c>
      <c r="G6373" s="11" t="s">
        <v>74</v>
      </c>
      <c r="H6373" s="11"/>
      <c r="I6373" s="13" t="s">
        <v>4870</v>
      </c>
      <c r="J6373" s="11" t="s">
        <v>24</v>
      </c>
      <c r="K6373" s="11" t="s">
        <v>25</v>
      </c>
      <c r="L6373" s="11" t="s">
        <v>39</v>
      </c>
      <c r="M6373" s="11" t="s">
        <v>149</v>
      </c>
      <c r="N6373" s="11" t="s">
        <v>4871</v>
      </c>
      <c r="O6373" s="11" t="s">
        <v>29</v>
      </c>
      <c r="P6373" s="11"/>
      <c r="Q6373" s="16" t="s">
        <v>28021</v>
      </c>
      <c r="R6373" s="11" t="s">
        <v>148</v>
      </c>
      <c r="S6373" s="11" t="s">
        <v>28022</v>
      </c>
      <c r="T6373" s="11" t="s">
        <v>4874</v>
      </c>
    </row>
    <row x14ac:dyDescent="0.25" r="6374" customHeight="1" ht="19.5">
      <c r="A6374" s="10">
        <v>45214</v>
      </c>
      <c r="B6374" s="11" t="s">
        <v>28023</v>
      </c>
      <c r="C6374" s="11" t="s">
        <v>4882</v>
      </c>
      <c r="D6374" s="11"/>
      <c r="E6374" s="13" t="s">
        <v>28024</v>
      </c>
      <c r="F6374" s="11" t="s">
        <v>28025</v>
      </c>
      <c r="G6374" s="11" t="s">
        <v>74</v>
      </c>
      <c r="H6374" s="11" t="s">
        <v>86</v>
      </c>
      <c r="I6374" s="13" t="s">
        <v>1092</v>
      </c>
      <c r="J6374" s="11" t="s">
        <v>24</v>
      </c>
      <c r="K6374" s="11" t="s">
        <v>25</v>
      </c>
      <c r="L6374" s="11" t="s">
        <v>39</v>
      </c>
      <c r="M6374" s="11" t="s">
        <v>149</v>
      </c>
      <c r="N6374" s="11" t="s">
        <v>4871</v>
      </c>
      <c r="O6374" s="11" t="s">
        <v>29</v>
      </c>
      <c r="P6374" s="11"/>
      <c r="Q6374" s="16" t="s">
        <v>28026</v>
      </c>
      <c r="R6374" s="11" t="s">
        <v>148</v>
      </c>
      <c r="S6374" s="11" t="s">
        <v>28027</v>
      </c>
      <c r="T6374" s="11" t="s">
        <v>4893</v>
      </c>
    </row>
    <row x14ac:dyDescent="0.25" r="6375" customHeight="1" ht="19.5">
      <c r="A6375" s="10">
        <v>45214</v>
      </c>
      <c r="B6375" s="11" t="s">
        <v>28028</v>
      </c>
      <c r="C6375" s="11" t="s">
        <v>4867</v>
      </c>
      <c r="D6375" s="11"/>
      <c r="E6375" s="13" t="s">
        <v>28029</v>
      </c>
      <c r="F6375" s="11" t="s">
        <v>28030</v>
      </c>
      <c r="G6375" s="11" t="s">
        <v>74</v>
      </c>
      <c r="H6375" s="11"/>
      <c r="I6375" s="13" t="s">
        <v>4870</v>
      </c>
      <c r="J6375" s="11" t="s">
        <v>24</v>
      </c>
      <c r="K6375" s="11" t="s">
        <v>25</v>
      </c>
      <c r="L6375" s="11" t="s">
        <v>39</v>
      </c>
      <c r="M6375" s="11" t="s">
        <v>149</v>
      </c>
      <c r="N6375" s="11" t="s">
        <v>4871</v>
      </c>
      <c r="O6375" s="11" t="s">
        <v>29</v>
      </c>
      <c r="P6375" s="11"/>
      <c r="Q6375" s="16" t="s">
        <v>28031</v>
      </c>
      <c r="R6375" s="11" t="s">
        <v>148</v>
      </c>
      <c r="S6375" s="11" t="s">
        <v>28032</v>
      </c>
      <c r="T6375" s="11" t="s">
        <v>4906</v>
      </c>
    </row>
    <row x14ac:dyDescent="0.25" r="6376" customHeight="1" ht="19.5">
      <c r="A6376" s="10">
        <v>45214</v>
      </c>
      <c r="B6376" s="11" t="s">
        <v>28033</v>
      </c>
      <c r="C6376" s="11" t="s">
        <v>4882</v>
      </c>
      <c r="D6376" s="11"/>
      <c r="E6376" s="13" t="s">
        <v>28034</v>
      </c>
      <c r="F6376" s="11" t="s">
        <v>28035</v>
      </c>
      <c r="G6376" s="11" t="s">
        <v>74</v>
      </c>
      <c r="H6376" s="11"/>
      <c r="I6376" s="13" t="s">
        <v>148</v>
      </c>
      <c r="J6376" s="11" t="s">
        <v>24</v>
      </c>
      <c r="K6376" s="11" t="s">
        <v>25</v>
      </c>
      <c r="L6376" s="11" t="s">
        <v>39</v>
      </c>
      <c r="M6376" s="11" t="s">
        <v>149</v>
      </c>
      <c r="N6376" s="11" t="s">
        <v>4871</v>
      </c>
      <c r="O6376" s="11" t="s">
        <v>29</v>
      </c>
      <c r="P6376" s="11"/>
      <c r="Q6376" s="16" t="s">
        <v>28036</v>
      </c>
      <c r="R6376" s="11" t="s">
        <v>148</v>
      </c>
      <c r="S6376" s="11" t="s">
        <v>28037</v>
      </c>
      <c r="T6376" s="11" t="s">
        <v>4961</v>
      </c>
    </row>
    <row x14ac:dyDescent="0.25" r="6377" customHeight="1" ht="19.5">
      <c r="A6377" s="10">
        <v>45214</v>
      </c>
      <c r="B6377" s="11" t="s">
        <v>28038</v>
      </c>
      <c r="C6377" s="11" t="s">
        <v>4882</v>
      </c>
      <c r="D6377" s="11"/>
      <c r="E6377" s="13" t="s">
        <v>28039</v>
      </c>
      <c r="F6377" s="11" t="s">
        <v>28040</v>
      </c>
      <c r="G6377" s="11" t="s">
        <v>74</v>
      </c>
      <c r="H6377" s="11"/>
      <c r="I6377" s="13" t="s">
        <v>148</v>
      </c>
      <c r="J6377" s="11" t="s">
        <v>24</v>
      </c>
      <c r="K6377" s="11" t="s">
        <v>25</v>
      </c>
      <c r="L6377" s="11" t="s">
        <v>39</v>
      </c>
      <c r="M6377" s="11" t="s">
        <v>149</v>
      </c>
      <c r="N6377" s="11" t="s">
        <v>4871</v>
      </c>
      <c r="O6377" s="11" t="s">
        <v>29</v>
      </c>
      <c r="P6377" s="11"/>
      <c r="Q6377" s="16" t="s">
        <v>28041</v>
      </c>
      <c r="R6377" s="11" t="s">
        <v>148</v>
      </c>
      <c r="S6377" s="11" t="s">
        <v>28042</v>
      </c>
      <c r="T6377" s="11" t="s">
        <v>4928</v>
      </c>
    </row>
    <row x14ac:dyDescent="0.25" r="6378" customHeight="1" ht="19.5">
      <c r="A6378" s="10">
        <v>45214</v>
      </c>
      <c r="B6378" s="11" t="s">
        <v>28043</v>
      </c>
      <c r="C6378" s="11" t="s">
        <v>4882</v>
      </c>
      <c r="D6378" s="11"/>
      <c r="E6378" s="13" t="s">
        <v>28044</v>
      </c>
      <c r="F6378" s="11" t="s">
        <v>28045</v>
      </c>
      <c r="G6378" s="11" t="s">
        <v>74</v>
      </c>
      <c r="H6378" s="11"/>
      <c r="I6378" s="13" t="s">
        <v>154</v>
      </c>
      <c r="J6378" s="11" t="s">
        <v>24</v>
      </c>
      <c r="K6378" s="11" t="s">
        <v>25</v>
      </c>
      <c r="L6378" s="11" t="s">
        <v>39</v>
      </c>
      <c r="M6378" s="11" t="s">
        <v>149</v>
      </c>
      <c r="N6378" s="11" t="s">
        <v>4871</v>
      </c>
      <c r="O6378" s="11" t="s">
        <v>29</v>
      </c>
      <c r="P6378" s="11"/>
      <c r="Q6378" s="16" t="s">
        <v>28046</v>
      </c>
      <c r="R6378" s="11" t="s">
        <v>148</v>
      </c>
      <c r="S6378" s="11" t="s">
        <v>28047</v>
      </c>
      <c r="T6378" s="11" t="s">
        <v>4887</v>
      </c>
    </row>
    <row x14ac:dyDescent="0.25" r="6379" customHeight="1" ht="19.5">
      <c r="A6379" s="10">
        <v>45214</v>
      </c>
      <c r="B6379" s="11" t="s">
        <v>28048</v>
      </c>
      <c r="C6379" s="11" t="s">
        <v>4882</v>
      </c>
      <c r="D6379" s="11"/>
      <c r="E6379" s="13" t="s">
        <v>28049</v>
      </c>
      <c r="F6379" s="11" t="s">
        <v>28050</v>
      </c>
      <c r="G6379" s="11" t="s">
        <v>74</v>
      </c>
      <c r="H6379" s="11" t="s">
        <v>86</v>
      </c>
      <c r="I6379" s="13" t="s">
        <v>148</v>
      </c>
      <c r="J6379" s="11" t="s">
        <v>24</v>
      </c>
      <c r="K6379" s="11" t="s">
        <v>25</v>
      </c>
      <c r="L6379" s="11" t="s">
        <v>39</v>
      </c>
      <c r="M6379" s="11" t="s">
        <v>149</v>
      </c>
      <c r="N6379" s="11" t="s">
        <v>4871</v>
      </c>
      <c r="O6379" s="11" t="s">
        <v>29</v>
      </c>
      <c r="P6379" s="11"/>
      <c r="Q6379" s="16" t="s">
        <v>28051</v>
      </c>
      <c r="R6379" s="11" t="s">
        <v>148</v>
      </c>
      <c r="S6379" s="11" t="s">
        <v>28052</v>
      </c>
      <c r="T6379" s="11" t="s">
        <v>4961</v>
      </c>
    </row>
    <row x14ac:dyDescent="0.25" r="6380" customHeight="1" ht="19.5">
      <c r="A6380" s="10">
        <v>45214</v>
      </c>
      <c r="B6380" s="11" t="s">
        <v>28053</v>
      </c>
      <c r="C6380" s="11" t="s">
        <v>4867</v>
      </c>
      <c r="D6380" s="11"/>
      <c r="E6380" s="13" t="s">
        <v>28054</v>
      </c>
      <c r="F6380" s="11" t="s">
        <v>28055</v>
      </c>
      <c r="G6380" s="11" t="s">
        <v>74</v>
      </c>
      <c r="H6380" s="11"/>
      <c r="I6380" s="13" t="s">
        <v>4870</v>
      </c>
      <c r="J6380" s="11" t="s">
        <v>24</v>
      </c>
      <c r="K6380" s="11" t="s">
        <v>25</v>
      </c>
      <c r="L6380" s="11" t="s">
        <v>39</v>
      </c>
      <c r="M6380" s="11" t="s">
        <v>149</v>
      </c>
      <c r="N6380" s="11" t="s">
        <v>4871</v>
      </c>
      <c r="O6380" s="11" t="s">
        <v>29</v>
      </c>
      <c r="P6380" s="11"/>
      <c r="Q6380" s="16" t="s">
        <v>28056</v>
      </c>
      <c r="R6380" s="11" t="s">
        <v>148</v>
      </c>
      <c r="S6380" s="11" t="s">
        <v>28057</v>
      </c>
      <c r="T6380" s="11" t="s">
        <v>28058</v>
      </c>
    </row>
    <row x14ac:dyDescent="0.25" r="6381" customHeight="1" ht="19.5">
      <c r="A6381" s="10">
        <v>45214</v>
      </c>
      <c r="B6381" s="11" t="s">
        <v>28059</v>
      </c>
      <c r="C6381" s="11" t="s">
        <v>4923</v>
      </c>
      <c r="D6381" s="11"/>
      <c r="E6381" s="13" t="s">
        <v>28060</v>
      </c>
      <c r="F6381" s="11" t="s">
        <v>28061</v>
      </c>
      <c r="G6381" s="11" t="s">
        <v>74</v>
      </c>
      <c r="H6381" s="11"/>
      <c r="I6381" s="13" t="s">
        <v>148</v>
      </c>
      <c r="J6381" s="11" t="s">
        <v>24</v>
      </c>
      <c r="K6381" s="11" t="s">
        <v>25</v>
      </c>
      <c r="L6381" s="11" t="s">
        <v>39</v>
      </c>
      <c r="M6381" s="11" t="s">
        <v>149</v>
      </c>
      <c r="N6381" s="11" t="s">
        <v>4871</v>
      </c>
      <c r="O6381" s="11" t="s">
        <v>29</v>
      </c>
      <c r="P6381" s="11"/>
      <c r="Q6381" s="16" t="s">
        <v>28062</v>
      </c>
      <c r="R6381" s="11" t="s">
        <v>148</v>
      </c>
      <c r="S6381" s="11" t="s">
        <v>28063</v>
      </c>
      <c r="T6381" s="11" t="s">
        <v>4955</v>
      </c>
    </row>
    <row x14ac:dyDescent="0.25" r="6382" customHeight="1" ht="19.5">
      <c r="A6382" s="10">
        <v>45214</v>
      </c>
      <c r="B6382" s="11" t="s">
        <v>28064</v>
      </c>
      <c r="C6382" s="11" t="s">
        <v>5117</v>
      </c>
      <c r="D6382" s="11"/>
      <c r="E6382" s="13" t="s">
        <v>28065</v>
      </c>
      <c r="F6382" s="11" t="s">
        <v>24835</v>
      </c>
      <c r="G6382" s="11" t="s">
        <v>74</v>
      </c>
      <c r="H6382" s="11"/>
      <c r="I6382" s="13" t="s">
        <v>4975</v>
      </c>
      <c r="J6382" s="11" t="s">
        <v>24</v>
      </c>
      <c r="K6382" s="11" t="s">
        <v>25</v>
      </c>
      <c r="L6382" s="11" t="s">
        <v>39</v>
      </c>
      <c r="M6382" s="11" t="s">
        <v>149</v>
      </c>
      <c r="N6382" s="11" t="s">
        <v>4871</v>
      </c>
      <c r="O6382" s="11" t="s">
        <v>29</v>
      </c>
      <c r="P6382" s="11"/>
      <c r="Q6382" s="16" t="s">
        <v>28066</v>
      </c>
      <c r="R6382" s="11" t="s">
        <v>148</v>
      </c>
      <c r="S6382" s="11" t="s">
        <v>28067</v>
      </c>
      <c r="T6382" s="11" t="s">
        <v>4906</v>
      </c>
    </row>
    <row x14ac:dyDescent="0.25" r="6383" customHeight="1" ht="19.5">
      <c r="A6383" s="10">
        <v>45214</v>
      </c>
      <c r="B6383" s="11" t="s">
        <v>28068</v>
      </c>
      <c r="C6383" s="11" t="s">
        <v>4923</v>
      </c>
      <c r="D6383" s="11"/>
      <c r="E6383" s="13" t="s">
        <v>28069</v>
      </c>
      <c r="F6383" s="11" t="s">
        <v>28070</v>
      </c>
      <c r="G6383" s="11" t="s">
        <v>74</v>
      </c>
      <c r="H6383" s="11" t="s">
        <v>98</v>
      </c>
      <c r="I6383" s="13" t="s">
        <v>148</v>
      </c>
      <c r="J6383" s="11" t="s">
        <v>24</v>
      </c>
      <c r="K6383" s="11" t="s">
        <v>25</v>
      </c>
      <c r="L6383" s="11" t="s">
        <v>39</v>
      </c>
      <c r="M6383" s="11" t="s">
        <v>149</v>
      </c>
      <c r="N6383" s="11" t="s">
        <v>4871</v>
      </c>
      <c r="O6383" s="11" t="s">
        <v>29</v>
      </c>
      <c r="P6383" s="11"/>
      <c r="Q6383" s="16" t="s">
        <v>28071</v>
      </c>
      <c r="R6383" s="11" t="s">
        <v>148</v>
      </c>
      <c r="S6383" s="11" t="s">
        <v>28072</v>
      </c>
      <c r="T6383" s="11" t="s">
        <v>4887</v>
      </c>
    </row>
    <row x14ac:dyDescent="0.25" r="6384" customHeight="1" ht="19.5">
      <c r="A6384" s="10">
        <v>45214</v>
      </c>
      <c r="B6384" s="11" t="s">
        <v>28073</v>
      </c>
      <c r="C6384" s="11" t="s">
        <v>4867</v>
      </c>
      <c r="D6384" s="11"/>
      <c r="E6384" s="13" t="s">
        <v>28074</v>
      </c>
      <c r="F6384" s="11" t="s">
        <v>28075</v>
      </c>
      <c r="G6384" s="11" t="s">
        <v>74</v>
      </c>
      <c r="H6384" s="11"/>
      <c r="I6384" s="13" t="s">
        <v>4870</v>
      </c>
      <c r="J6384" s="11" t="s">
        <v>24</v>
      </c>
      <c r="K6384" s="11" t="s">
        <v>25</v>
      </c>
      <c r="L6384" s="11" t="s">
        <v>39</v>
      </c>
      <c r="M6384" s="11" t="s">
        <v>149</v>
      </c>
      <c r="N6384" s="11" t="s">
        <v>4871</v>
      </c>
      <c r="O6384" s="11" t="s">
        <v>29</v>
      </c>
      <c r="P6384" s="11"/>
      <c r="Q6384" s="16" t="s">
        <v>28076</v>
      </c>
      <c r="R6384" s="11" t="s">
        <v>148</v>
      </c>
      <c r="S6384" s="11" t="s">
        <v>28077</v>
      </c>
      <c r="T6384" s="11" t="s">
        <v>4893</v>
      </c>
    </row>
    <row x14ac:dyDescent="0.25" r="6385" customHeight="1" ht="19.5">
      <c r="A6385" s="10">
        <v>45214</v>
      </c>
      <c r="B6385" s="11" t="s">
        <v>28078</v>
      </c>
      <c r="C6385" s="11" t="s">
        <v>4882</v>
      </c>
      <c r="D6385" s="11"/>
      <c r="E6385" s="13" t="s">
        <v>28079</v>
      </c>
      <c r="F6385" s="11" t="s">
        <v>28080</v>
      </c>
      <c r="G6385" s="11" t="s">
        <v>74</v>
      </c>
      <c r="H6385" s="11"/>
      <c r="I6385" s="13" t="s">
        <v>148</v>
      </c>
      <c r="J6385" s="11" t="s">
        <v>24</v>
      </c>
      <c r="K6385" s="11" t="s">
        <v>25</v>
      </c>
      <c r="L6385" s="11" t="s">
        <v>39</v>
      </c>
      <c r="M6385" s="11" t="s">
        <v>149</v>
      </c>
      <c r="N6385" s="11" t="s">
        <v>4871</v>
      </c>
      <c r="O6385" s="11" t="s">
        <v>29</v>
      </c>
      <c r="P6385" s="11"/>
      <c r="Q6385" s="16" t="s">
        <v>28081</v>
      </c>
      <c r="R6385" s="11" t="s">
        <v>148</v>
      </c>
      <c r="S6385" s="11" t="s">
        <v>28082</v>
      </c>
      <c r="T6385" s="11" t="s">
        <v>4880</v>
      </c>
    </row>
    <row x14ac:dyDescent="0.25" r="6386" customHeight="1" ht="19.5">
      <c r="A6386" s="10">
        <v>45214</v>
      </c>
      <c r="B6386" s="11" t="s">
        <v>28083</v>
      </c>
      <c r="C6386" s="11" t="s">
        <v>4923</v>
      </c>
      <c r="D6386" s="11"/>
      <c r="E6386" s="13" t="s">
        <v>28084</v>
      </c>
      <c r="F6386" s="11" t="s">
        <v>28085</v>
      </c>
      <c r="G6386" s="11" t="s">
        <v>74</v>
      </c>
      <c r="H6386" s="11" t="s">
        <v>86</v>
      </c>
      <c r="I6386" s="13" t="s">
        <v>148</v>
      </c>
      <c r="J6386" s="11" t="s">
        <v>24</v>
      </c>
      <c r="K6386" s="11" t="s">
        <v>25</v>
      </c>
      <c r="L6386" s="11" t="s">
        <v>39</v>
      </c>
      <c r="M6386" s="11" t="s">
        <v>149</v>
      </c>
      <c r="N6386" s="11" t="s">
        <v>4871</v>
      </c>
      <c r="O6386" s="11" t="s">
        <v>29</v>
      </c>
      <c r="P6386" s="11"/>
      <c r="Q6386" s="16" t="s">
        <v>28086</v>
      </c>
      <c r="R6386" s="11" t="s">
        <v>148</v>
      </c>
      <c r="S6386" s="11" t="s">
        <v>28087</v>
      </c>
      <c r="T6386" s="11" t="s">
        <v>4955</v>
      </c>
    </row>
    <row x14ac:dyDescent="0.25" r="6387" customHeight="1" ht="19.5">
      <c r="A6387" s="10">
        <v>45214</v>
      </c>
      <c r="B6387" s="11" t="s">
        <v>28088</v>
      </c>
      <c r="C6387" s="11" t="s">
        <v>4882</v>
      </c>
      <c r="D6387" s="11"/>
      <c r="E6387" s="13" t="s">
        <v>28089</v>
      </c>
      <c r="F6387" s="11" t="s">
        <v>28090</v>
      </c>
      <c r="G6387" s="11" t="s">
        <v>74</v>
      </c>
      <c r="H6387" s="11" t="s">
        <v>86</v>
      </c>
      <c r="I6387" s="13" t="s">
        <v>148</v>
      </c>
      <c r="J6387" s="11" t="s">
        <v>24</v>
      </c>
      <c r="K6387" s="11" t="s">
        <v>25</v>
      </c>
      <c r="L6387" s="11" t="s">
        <v>39</v>
      </c>
      <c r="M6387" s="11" t="s">
        <v>149</v>
      </c>
      <c r="N6387" s="11" t="s">
        <v>4871</v>
      </c>
      <c r="O6387" s="11" t="s">
        <v>29</v>
      </c>
      <c r="P6387" s="11"/>
      <c r="Q6387" s="16" t="s">
        <v>28091</v>
      </c>
      <c r="R6387" s="11" t="s">
        <v>148</v>
      </c>
      <c r="S6387" s="11" t="s">
        <v>28092</v>
      </c>
      <c r="T6387" s="11" t="s">
        <v>4893</v>
      </c>
    </row>
    <row x14ac:dyDescent="0.25" r="6388" customHeight="1" ht="19.5">
      <c r="A6388" s="10">
        <v>45214</v>
      </c>
      <c r="B6388" s="11" t="s">
        <v>28093</v>
      </c>
      <c r="C6388" s="11" t="s">
        <v>4867</v>
      </c>
      <c r="D6388" s="11"/>
      <c r="E6388" s="13" t="s">
        <v>28094</v>
      </c>
      <c r="F6388" s="11" t="s">
        <v>28095</v>
      </c>
      <c r="G6388" s="11" t="s">
        <v>74</v>
      </c>
      <c r="H6388" s="11" t="s">
        <v>98</v>
      </c>
      <c r="I6388" s="13" t="s">
        <v>4870</v>
      </c>
      <c r="J6388" s="11" t="s">
        <v>24</v>
      </c>
      <c r="K6388" s="11" t="s">
        <v>25</v>
      </c>
      <c r="L6388" s="11" t="s">
        <v>39</v>
      </c>
      <c r="M6388" s="11" t="s">
        <v>149</v>
      </c>
      <c r="N6388" s="11" t="s">
        <v>4871</v>
      </c>
      <c r="O6388" s="11" t="s">
        <v>29</v>
      </c>
      <c r="P6388" s="11"/>
      <c r="Q6388" s="16" t="s">
        <v>28096</v>
      </c>
      <c r="R6388" s="11" t="s">
        <v>148</v>
      </c>
      <c r="S6388" s="11" t="s">
        <v>28097</v>
      </c>
      <c r="T6388" s="11" t="s">
        <v>4893</v>
      </c>
    </row>
    <row x14ac:dyDescent="0.25" r="6389" customHeight="1" ht="19.5">
      <c r="A6389" s="10">
        <v>45214</v>
      </c>
      <c r="B6389" s="11" t="s">
        <v>28098</v>
      </c>
      <c r="C6389" s="11" t="s">
        <v>4923</v>
      </c>
      <c r="D6389" s="11"/>
      <c r="E6389" s="13" t="s">
        <v>28099</v>
      </c>
      <c r="F6389" s="11" t="s">
        <v>28100</v>
      </c>
      <c r="G6389" s="11" t="s">
        <v>74</v>
      </c>
      <c r="H6389" s="11" t="s">
        <v>98</v>
      </c>
      <c r="I6389" s="13" t="s">
        <v>148</v>
      </c>
      <c r="J6389" s="11" t="s">
        <v>24</v>
      </c>
      <c r="K6389" s="11" t="s">
        <v>25</v>
      </c>
      <c r="L6389" s="11" t="s">
        <v>39</v>
      </c>
      <c r="M6389" s="11" t="s">
        <v>149</v>
      </c>
      <c r="N6389" s="11" t="s">
        <v>4871</v>
      </c>
      <c r="O6389" s="11" t="s">
        <v>29</v>
      </c>
      <c r="P6389" s="11"/>
      <c r="Q6389" s="16" t="s">
        <v>28101</v>
      </c>
      <c r="R6389" s="11" t="s">
        <v>148</v>
      </c>
      <c r="S6389" s="11" t="s">
        <v>28102</v>
      </c>
      <c r="T6389" s="11" t="s">
        <v>4928</v>
      </c>
    </row>
    <row x14ac:dyDescent="0.25" r="6390" customHeight="1" ht="19.5">
      <c r="A6390" s="10">
        <v>45214</v>
      </c>
      <c r="B6390" s="11" t="s">
        <v>28103</v>
      </c>
      <c r="C6390" s="11" t="s">
        <v>4867</v>
      </c>
      <c r="D6390" s="11"/>
      <c r="E6390" s="13" t="s">
        <v>28104</v>
      </c>
      <c r="F6390" s="11" t="s">
        <v>28105</v>
      </c>
      <c r="G6390" s="11" t="s">
        <v>74</v>
      </c>
      <c r="H6390" s="11" t="s">
        <v>98</v>
      </c>
      <c r="I6390" s="13" t="s">
        <v>4870</v>
      </c>
      <c r="J6390" s="11" t="s">
        <v>24</v>
      </c>
      <c r="K6390" s="11" t="s">
        <v>25</v>
      </c>
      <c r="L6390" s="11" t="s">
        <v>39</v>
      </c>
      <c r="M6390" s="11" t="s">
        <v>149</v>
      </c>
      <c r="N6390" s="11" t="s">
        <v>4871</v>
      </c>
      <c r="O6390" s="11" t="s">
        <v>29</v>
      </c>
      <c r="P6390" s="11"/>
      <c r="Q6390" s="16" t="s">
        <v>28106</v>
      </c>
      <c r="R6390" s="11" t="s">
        <v>148</v>
      </c>
      <c r="S6390" s="11" t="s">
        <v>28107</v>
      </c>
      <c r="T6390" s="11" t="s">
        <v>5339</v>
      </c>
    </row>
    <row x14ac:dyDescent="0.25" r="6391" customHeight="1" ht="19.5">
      <c r="A6391" s="10">
        <v>45214</v>
      </c>
      <c r="B6391" s="11" t="s">
        <v>28108</v>
      </c>
      <c r="C6391" s="11" t="s">
        <v>4867</v>
      </c>
      <c r="D6391" s="11"/>
      <c r="E6391" s="13" t="s">
        <v>28109</v>
      </c>
      <c r="F6391" s="11" t="s">
        <v>14258</v>
      </c>
      <c r="G6391" s="11" t="s">
        <v>74</v>
      </c>
      <c r="H6391" s="11"/>
      <c r="I6391" s="13" t="s">
        <v>4870</v>
      </c>
      <c r="J6391" s="11" t="s">
        <v>24</v>
      </c>
      <c r="K6391" s="11" t="s">
        <v>25</v>
      </c>
      <c r="L6391" s="11" t="s">
        <v>39</v>
      </c>
      <c r="M6391" s="11" t="s">
        <v>149</v>
      </c>
      <c r="N6391" s="11" t="s">
        <v>4871</v>
      </c>
      <c r="O6391" s="11" t="s">
        <v>29</v>
      </c>
      <c r="P6391" s="11"/>
      <c r="Q6391" s="16" t="s">
        <v>28110</v>
      </c>
      <c r="R6391" s="11" t="s">
        <v>148</v>
      </c>
      <c r="S6391" s="11" t="s">
        <v>28111</v>
      </c>
      <c r="T6391" s="11" t="s">
        <v>4928</v>
      </c>
    </row>
    <row x14ac:dyDescent="0.25" r="6392" customHeight="1" ht="19.5">
      <c r="A6392" s="10">
        <v>45214</v>
      </c>
      <c r="B6392" s="11" t="s">
        <v>28112</v>
      </c>
      <c r="C6392" s="11" t="s">
        <v>4923</v>
      </c>
      <c r="D6392" s="11"/>
      <c r="E6392" s="13" t="s">
        <v>28113</v>
      </c>
      <c r="F6392" s="11" t="s">
        <v>28114</v>
      </c>
      <c r="G6392" s="11" t="s">
        <v>74</v>
      </c>
      <c r="H6392" s="11"/>
      <c r="I6392" s="13" t="s">
        <v>148</v>
      </c>
      <c r="J6392" s="11" t="s">
        <v>24</v>
      </c>
      <c r="K6392" s="11" t="s">
        <v>25</v>
      </c>
      <c r="L6392" s="11" t="s">
        <v>39</v>
      </c>
      <c r="M6392" s="11" t="s">
        <v>149</v>
      </c>
      <c r="N6392" s="11" t="s">
        <v>4871</v>
      </c>
      <c r="O6392" s="11" t="s">
        <v>29</v>
      </c>
      <c r="P6392" s="11"/>
      <c r="Q6392" s="16" t="s">
        <v>28115</v>
      </c>
      <c r="R6392" s="11" t="s">
        <v>148</v>
      </c>
      <c r="S6392" s="11" t="s">
        <v>28116</v>
      </c>
      <c r="T6392" s="11" t="s">
        <v>6808</v>
      </c>
    </row>
    <row x14ac:dyDescent="0.25" r="6393" customHeight="1" ht="19.5">
      <c r="A6393" s="10">
        <v>45214</v>
      </c>
      <c r="B6393" s="11" t="s">
        <v>28117</v>
      </c>
      <c r="C6393" s="11" t="s">
        <v>4867</v>
      </c>
      <c r="D6393" s="11"/>
      <c r="E6393" s="13" t="s">
        <v>28118</v>
      </c>
      <c r="F6393" s="11" t="s">
        <v>28119</v>
      </c>
      <c r="G6393" s="11" t="s">
        <v>74</v>
      </c>
      <c r="H6393" s="11"/>
      <c r="I6393" s="13" t="s">
        <v>4870</v>
      </c>
      <c r="J6393" s="11" t="s">
        <v>24</v>
      </c>
      <c r="K6393" s="11" t="s">
        <v>25</v>
      </c>
      <c r="L6393" s="11" t="s">
        <v>39</v>
      </c>
      <c r="M6393" s="11" t="s">
        <v>149</v>
      </c>
      <c r="N6393" s="11" t="s">
        <v>4871</v>
      </c>
      <c r="O6393" s="11" t="s">
        <v>29</v>
      </c>
      <c r="P6393" s="11"/>
      <c r="Q6393" s="16" t="s">
        <v>28120</v>
      </c>
      <c r="R6393" s="11" t="s">
        <v>148</v>
      </c>
      <c r="S6393" s="11" t="s">
        <v>28121</v>
      </c>
      <c r="T6393" s="11" t="s">
        <v>7782</v>
      </c>
    </row>
    <row x14ac:dyDescent="0.25" r="6394" customHeight="1" ht="19.5">
      <c r="A6394" s="10">
        <v>45214</v>
      </c>
      <c r="B6394" s="11" t="s">
        <v>28122</v>
      </c>
      <c r="C6394" s="11" t="s">
        <v>4867</v>
      </c>
      <c r="D6394" s="11"/>
      <c r="E6394" s="13" t="s">
        <v>28123</v>
      </c>
      <c r="F6394" s="11" t="s">
        <v>28124</v>
      </c>
      <c r="G6394" s="11" t="s">
        <v>74</v>
      </c>
      <c r="H6394" s="11" t="s">
        <v>86</v>
      </c>
      <c r="I6394" s="13" t="s">
        <v>4870</v>
      </c>
      <c r="J6394" s="11" t="s">
        <v>24</v>
      </c>
      <c r="K6394" s="11" t="s">
        <v>25</v>
      </c>
      <c r="L6394" s="11" t="s">
        <v>39</v>
      </c>
      <c r="M6394" s="11" t="s">
        <v>149</v>
      </c>
      <c r="N6394" s="11" t="s">
        <v>4871</v>
      </c>
      <c r="O6394" s="11" t="s">
        <v>29</v>
      </c>
      <c r="P6394" s="11"/>
      <c r="Q6394" s="16" t="s">
        <v>28125</v>
      </c>
      <c r="R6394" s="11" t="s">
        <v>148</v>
      </c>
      <c r="S6394" s="11" t="s">
        <v>28126</v>
      </c>
      <c r="T6394" s="11" t="s">
        <v>4874</v>
      </c>
    </row>
    <row x14ac:dyDescent="0.25" r="6395" customHeight="1" ht="19.5">
      <c r="A6395" s="10">
        <v>45214</v>
      </c>
      <c r="B6395" s="11" t="s">
        <v>28127</v>
      </c>
      <c r="C6395" s="11" t="s">
        <v>4882</v>
      </c>
      <c r="D6395" s="11"/>
      <c r="E6395" s="13" t="s">
        <v>28128</v>
      </c>
      <c r="F6395" s="11" t="s">
        <v>28129</v>
      </c>
      <c r="G6395" s="11" t="s">
        <v>74</v>
      </c>
      <c r="H6395" s="11"/>
      <c r="I6395" s="13" t="s">
        <v>148</v>
      </c>
      <c r="J6395" s="11" t="s">
        <v>24</v>
      </c>
      <c r="K6395" s="11" t="s">
        <v>25</v>
      </c>
      <c r="L6395" s="11" t="s">
        <v>39</v>
      </c>
      <c r="M6395" s="11" t="s">
        <v>149</v>
      </c>
      <c r="N6395" s="11" t="s">
        <v>4871</v>
      </c>
      <c r="O6395" s="11" t="s">
        <v>29</v>
      </c>
      <c r="P6395" s="11"/>
      <c r="Q6395" s="16" t="s">
        <v>28130</v>
      </c>
      <c r="R6395" s="11" t="s">
        <v>148</v>
      </c>
      <c r="S6395" s="11" t="s">
        <v>28131</v>
      </c>
      <c r="T6395" s="11" t="s">
        <v>4961</v>
      </c>
    </row>
    <row x14ac:dyDescent="0.25" r="6396" customHeight="1" ht="19.5">
      <c r="A6396" s="10">
        <v>45214</v>
      </c>
      <c r="B6396" s="11" t="s">
        <v>28132</v>
      </c>
      <c r="C6396" s="11" t="s">
        <v>4867</v>
      </c>
      <c r="D6396" s="11"/>
      <c r="E6396" s="13" t="s">
        <v>28133</v>
      </c>
      <c r="F6396" s="11" t="s">
        <v>9667</v>
      </c>
      <c r="G6396" s="11" t="s">
        <v>74</v>
      </c>
      <c r="H6396" s="11"/>
      <c r="I6396" s="13" t="s">
        <v>4870</v>
      </c>
      <c r="J6396" s="11" t="s">
        <v>24</v>
      </c>
      <c r="K6396" s="11" t="s">
        <v>25</v>
      </c>
      <c r="L6396" s="11" t="s">
        <v>39</v>
      </c>
      <c r="M6396" s="11" t="s">
        <v>149</v>
      </c>
      <c r="N6396" s="11" t="s">
        <v>4871</v>
      </c>
      <c r="O6396" s="11" t="s">
        <v>29</v>
      </c>
      <c r="P6396" s="11"/>
      <c r="Q6396" s="16" t="s">
        <v>28134</v>
      </c>
      <c r="R6396" s="11" t="s">
        <v>148</v>
      </c>
      <c r="S6396" s="11" t="s">
        <v>28135</v>
      </c>
      <c r="T6396" s="11" t="s">
        <v>4955</v>
      </c>
    </row>
    <row x14ac:dyDescent="0.25" r="6397" customHeight="1" ht="19.5">
      <c r="A6397" s="10">
        <v>45214</v>
      </c>
      <c r="B6397" s="11" t="s">
        <v>28136</v>
      </c>
      <c r="C6397" s="11" t="s">
        <v>5086</v>
      </c>
      <c r="D6397" s="11"/>
      <c r="E6397" s="13" t="s">
        <v>17986</v>
      </c>
      <c r="F6397" s="11" t="s">
        <v>17987</v>
      </c>
      <c r="G6397" s="11" t="s">
        <v>74</v>
      </c>
      <c r="H6397" s="11"/>
      <c r="I6397" s="13" t="s">
        <v>148</v>
      </c>
      <c r="J6397" s="11" t="s">
        <v>24</v>
      </c>
      <c r="K6397" s="11" t="s">
        <v>25</v>
      </c>
      <c r="L6397" s="11" t="s">
        <v>39</v>
      </c>
      <c r="M6397" s="11" t="s">
        <v>149</v>
      </c>
      <c r="N6397" s="11" t="s">
        <v>4871</v>
      </c>
      <c r="O6397" s="11" t="s">
        <v>29</v>
      </c>
      <c r="P6397" s="11"/>
      <c r="Q6397" s="16" t="s">
        <v>28137</v>
      </c>
      <c r="R6397" s="11" t="s">
        <v>148</v>
      </c>
      <c r="S6397" s="11" t="s">
        <v>28138</v>
      </c>
      <c r="T6397" s="11" t="s">
        <v>4893</v>
      </c>
    </row>
    <row x14ac:dyDescent="0.25" r="6398" customHeight="1" ht="19.5">
      <c r="A6398" s="10">
        <v>45214</v>
      </c>
      <c r="B6398" s="11" t="s">
        <v>28139</v>
      </c>
      <c r="C6398" s="11" t="s">
        <v>4882</v>
      </c>
      <c r="D6398" s="11"/>
      <c r="E6398" s="13" t="s">
        <v>28140</v>
      </c>
      <c r="F6398" s="11" t="s">
        <v>28141</v>
      </c>
      <c r="G6398" s="11" t="s">
        <v>74</v>
      </c>
      <c r="H6398" s="11"/>
      <c r="I6398" s="13" t="s">
        <v>148</v>
      </c>
      <c r="J6398" s="11" t="s">
        <v>24</v>
      </c>
      <c r="K6398" s="11" t="s">
        <v>25</v>
      </c>
      <c r="L6398" s="11" t="s">
        <v>39</v>
      </c>
      <c r="M6398" s="11" t="s">
        <v>149</v>
      </c>
      <c r="N6398" s="11" t="s">
        <v>4871</v>
      </c>
      <c r="O6398" s="11" t="s">
        <v>29</v>
      </c>
      <c r="P6398" s="11"/>
      <c r="Q6398" s="16" t="s">
        <v>28142</v>
      </c>
      <c r="R6398" s="11" t="s">
        <v>148</v>
      </c>
      <c r="S6398" s="11" t="s">
        <v>28143</v>
      </c>
      <c r="T6398" s="11" t="s">
        <v>4874</v>
      </c>
    </row>
    <row x14ac:dyDescent="0.25" r="6399" customHeight="1" ht="19.5">
      <c r="A6399" s="10">
        <v>45214</v>
      </c>
      <c r="B6399" s="11" t="s">
        <v>28144</v>
      </c>
      <c r="C6399" s="11" t="s">
        <v>4867</v>
      </c>
      <c r="D6399" s="11"/>
      <c r="E6399" s="13" t="s">
        <v>28145</v>
      </c>
      <c r="F6399" s="11" t="s">
        <v>28146</v>
      </c>
      <c r="G6399" s="11" t="s">
        <v>74</v>
      </c>
      <c r="H6399" s="11"/>
      <c r="I6399" s="13" t="s">
        <v>4870</v>
      </c>
      <c r="J6399" s="11" t="s">
        <v>24</v>
      </c>
      <c r="K6399" s="11" t="s">
        <v>25</v>
      </c>
      <c r="L6399" s="11" t="s">
        <v>39</v>
      </c>
      <c r="M6399" s="11" t="s">
        <v>149</v>
      </c>
      <c r="N6399" s="11" t="s">
        <v>4871</v>
      </c>
      <c r="O6399" s="11" t="s">
        <v>29</v>
      </c>
      <c r="P6399" s="11"/>
      <c r="Q6399" s="16" t="s">
        <v>28147</v>
      </c>
      <c r="R6399" s="11" t="s">
        <v>148</v>
      </c>
      <c r="S6399" s="11" t="s">
        <v>28148</v>
      </c>
      <c r="T6399" s="11" t="s">
        <v>4961</v>
      </c>
    </row>
    <row x14ac:dyDescent="0.25" r="6400" customHeight="1" ht="19.5">
      <c r="A6400" s="10">
        <v>45214</v>
      </c>
      <c r="B6400" s="11" t="s">
        <v>28149</v>
      </c>
      <c r="C6400" s="11" t="s">
        <v>5117</v>
      </c>
      <c r="D6400" s="11"/>
      <c r="E6400" s="13" t="s">
        <v>28150</v>
      </c>
      <c r="F6400" s="11" t="s">
        <v>28151</v>
      </c>
      <c r="G6400" s="11" t="s">
        <v>74</v>
      </c>
      <c r="H6400" s="11"/>
      <c r="I6400" s="13" t="s">
        <v>4975</v>
      </c>
      <c r="J6400" s="11" t="s">
        <v>24</v>
      </c>
      <c r="K6400" s="11" t="s">
        <v>25</v>
      </c>
      <c r="L6400" s="11" t="s">
        <v>39</v>
      </c>
      <c r="M6400" s="11" t="s">
        <v>149</v>
      </c>
      <c r="N6400" s="11" t="s">
        <v>4871</v>
      </c>
      <c r="O6400" s="11" t="s">
        <v>29</v>
      </c>
      <c r="P6400" s="11"/>
      <c r="Q6400" s="16" t="s">
        <v>28152</v>
      </c>
      <c r="R6400" s="11" t="s">
        <v>148</v>
      </c>
      <c r="S6400" s="11" t="s">
        <v>28153</v>
      </c>
      <c r="T6400" s="11" t="s">
        <v>4893</v>
      </c>
    </row>
    <row x14ac:dyDescent="0.25" r="6401" customHeight="1" ht="19.5">
      <c r="A6401" s="10">
        <v>45214</v>
      </c>
      <c r="B6401" s="11" t="s">
        <v>28154</v>
      </c>
      <c r="C6401" s="11" t="s">
        <v>4867</v>
      </c>
      <c r="D6401" s="11"/>
      <c r="E6401" s="13" t="s">
        <v>28155</v>
      </c>
      <c r="F6401" s="11" t="s">
        <v>28156</v>
      </c>
      <c r="G6401" s="11" t="s">
        <v>74</v>
      </c>
      <c r="H6401" s="11" t="s">
        <v>86</v>
      </c>
      <c r="I6401" s="13" t="s">
        <v>4870</v>
      </c>
      <c r="J6401" s="11" t="s">
        <v>24</v>
      </c>
      <c r="K6401" s="11" t="s">
        <v>25</v>
      </c>
      <c r="L6401" s="11" t="s">
        <v>39</v>
      </c>
      <c r="M6401" s="11" t="s">
        <v>149</v>
      </c>
      <c r="N6401" s="11" t="s">
        <v>4871</v>
      </c>
      <c r="O6401" s="11" t="s">
        <v>29</v>
      </c>
      <c r="P6401" s="11"/>
      <c r="Q6401" s="16" t="s">
        <v>28157</v>
      </c>
      <c r="R6401" s="11" t="s">
        <v>42</v>
      </c>
      <c r="S6401" s="11" t="s">
        <v>28158</v>
      </c>
      <c r="T6401" s="11" t="s">
        <v>28159</v>
      </c>
    </row>
    <row x14ac:dyDescent="0.25" r="6402" customHeight="1" ht="19.5">
      <c r="A6402" s="10">
        <v>45214</v>
      </c>
      <c r="B6402" s="11" t="s">
        <v>28160</v>
      </c>
      <c r="C6402" s="11" t="s">
        <v>4923</v>
      </c>
      <c r="D6402" s="11"/>
      <c r="E6402" s="13" t="s">
        <v>28155</v>
      </c>
      <c r="F6402" s="11" t="s">
        <v>28156</v>
      </c>
      <c r="G6402" s="11" t="s">
        <v>289</v>
      </c>
      <c r="H6402" s="11" t="s">
        <v>86</v>
      </c>
      <c r="I6402" s="13" t="s">
        <v>154</v>
      </c>
      <c r="J6402" s="11" t="s">
        <v>24</v>
      </c>
      <c r="K6402" s="11" t="s">
        <v>25</v>
      </c>
      <c r="L6402" s="11" t="s">
        <v>39</v>
      </c>
      <c r="M6402" s="11" t="s">
        <v>149</v>
      </c>
      <c r="N6402" s="11" t="s">
        <v>4871</v>
      </c>
      <c r="O6402" s="11" t="s">
        <v>29</v>
      </c>
      <c r="P6402" s="11"/>
      <c r="Q6402" s="16" t="s">
        <v>28161</v>
      </c>
      <c r="R6402" s="11" t="s">
        <v>148</v>
      </c>
      <c r="S6402" s="11" t="s">
        <v>28162</v>
      </c>
      <c r="T6402" s="11" t="s">
        <v>4887</v>
      </c>
    </row>
    <row x14ac:dyDescent="0.25" r="6403" customHeight="1" ht="19.5">
      <c r="A6403" s="10">
        <v>45214</v>
      </c>
      <c r="B6403" s="11" t="s">
        <v>28163</v>
      </c>
      <c r="C6403" s="11" t="s">
        <v>5060</v>
      </c>
      <c r="D6403" s="11"/>
      <c r="E6403" s="13" t="s">
        <v>28164</v>
      </c>
      <c r="F6403" s="11" t="s">
        <v>11480</v>
      </c>
      <c r="G6403" s="11" t="s">
        <v>74</v>
      </c>
      <c r="H6403" s="11"/>
      <c r="I6403" s="13" t="s">
        <v>4975</v>
      </c>
      <c r="J6403" s="11" t="s">
        <v>24</v>
      </c>
      <c r="K6403" s="11" t="s">
        <v>25</v>
      </c>
      <c r="L6403" s="11" t="s">
        <v>39</v>
      </c>
      <c r="M6403" s="11" t="s">
        <v>149</v>
      </c>
      <c r="N6403" s="11" t="s">
        <v>4871</v>
      </c>
      <c r="O6403" s="11" t="s">
        <v>29</v>
      </c>
      <c r="P6403" s="11"/>
      <c r="Q6403" s="16" t="s">
        <v>28165</v>
      </c>
      <c r="R6403" s="11" t="s">
        <v>148</v>
      </c>
      <c r="S6403" s="11" t="s">
        <v>28166</v>
      </c>
      <c r="T6403" s="11" t="s">
        <v>6808</v>
      </c>
    </row>
    <row x14ac:dyDescent="0.25" r="6404" customHeight="1" ht="19.5">
      <c r="A6404" s="10">
        <v>45214</v>
      </c>
      <c r="B6404" s="11" t="s">
        <v>28167</v>
      </c>
      <c r="C6404" s="11" t="s">
        <v>5117</v>
      </c>
      <c r="D6404" s="11"/>
      <c r="E6404" s="13" t="s">
        <v>28168</v>
      </c>
      <c r="F6404" s="11" t="s">
        <v>28169</v>
      </c>
      <c r="G6404" s="11" t="s">
        <v>74</v>
      </c>
      <c r="H6404" s="11" t="s">
        <v>86</v>
      </c>
      <c r="I6404" s="13" t="s">
        <v>4975</v>
      </c>
      <c r="J6404" s="11" t="s">
        <v>24</v>
      </c>
      <c r="K6404" s="11" t="s">
        <v>25</v>
      </c>
      <c r="L6404" s="11" t="s">
        <v>39</v>
      </c>
      <c r="M6404" s="11" t="s">
        <v>149</v>
      </c>
      <c r="N6404" s="11" t="s">
        <v>4871</v>
      </c>
      <c r="O6404" s="11" t="s">
        <v>29</v>
      </c>
      <c r="P6404" s="11"/>
      <c r="Q6404" s="16" t="s">
        <v>28170</v>
      </c>
      <c r="R6404" s="11" t="s">
        <v>148</v>
      </c>
      <c r="S6404" s="11" t="s">
        <v>28171</v>
      </c>
      <c r="T6404" s="11" t="s">
        <v>4928</v>
      </c>
    </row>
    <row x14ac:dyDescent="0.25" r="6405" customHeight="1" ht="19.5">
      <c r="A6405" s="10">
        <v>45214</v>
      </c>
      <c r="B6405" s="11" t="s">
        <v>28172</v>
      </c>
      <c r="C6405" s="11" t="s">
        <v>4867</v>
      </c>
      <c r="D6405" s="11"/>
      <c r="E6405" s="13" t="s">
        <v>28173</v>
      </c>
      <c r="F6405" s="11" t="s">
        <v>7490</v>
      </c>
      <c r="G6405" s="11" t="s">
        <v>74</v>
      </c>
      <c r="H6405" s="11" t="s">
        <v>86</v>
      </c>
      <c r="I6405" s="13" t="s">
        <v>4870</v>
      </c>
      <c r="J6405" s="11" t="s">
        <v>24</v>
      </c>
      <c r="K6405" s="11" t="s">
        <v>25</v>
      </c>
      <c r="L6405" s="11" t="s">
        <v>39</v>
      </c>
      <c r="M6405" s="11" t="s">
        <v>149</v>
      </c>
      <c r="N6405" s="11" t="s">
        <v>4871</v>
      </c>
      <c r="O6405" s="11" t="s">
        <v>29</v>
      </c>
      <c r="P6405" s="11"/>
      <c r="Q6405" s="16" t="s">
        <v>28174</v>
      </c>
      <c r="R6405" s="11" t="s">
        <v>148</v>
      </c>
      <c r="S6405" s="11" t="s">
        <v>28175</v>
      </c>
      <c r="T6405" s="11" t="s">
        <v>7775</v>
      </c>
    </row>
    <row x14ac:dyDescent="0.25" r="6406" customHeight="1" ht="19.5">
      <c r="A6406" s="10">
        <v>45214</v>
      </c>
      <c r="B6406" s="11" t="s">
        <v>28176</v>
      </c>
      <c r="C6406" s="11" t="s">
        <v>6725</v>
      </c>
      <c r="D6406" s="11"/>
      <c r="E6406" s="13" t="s">
        <v>28177</v>
      </c>
      <c r="F6406" s="11" t="s">
        <v>28178</v>
      </c>
      <c r="G6406" s="11" t="s">
        <v>74</v>
      </c>
      <c r="H6406" s="11"/>
      <c r="I6406" s="13" t="s">
        <v>4975</v>
      </c>
      <c r="J6406" s="11" t="s">
        <v>24</v>
      </c>
      <c r="K6406" s="11" t="s">
        <v>25</v>
      </c>
      <c r="L6406" s="11" t="s">
        <v>39</v>
      </c>
      <c r="M6406" s="11" t="s">
        <v>149</v>
      </c>
      <c r="N6406" s="11" t="s">
        <v>4871</v>
      </c>
      <c r="O6406" s="11" t="s">
        <v>29</v>
      </c>
      <c r="P6406" s="11"/>
      <c r="Q6406" s="16" t="s">
        <v>28179</v>
      </c>
      <c r="R6406" s="11" t="s">
        <v>148</v>
      </c>
      <c r="S6406" s="11" t="s">
        <v>28180</v>
      </c>
      <c r="T6406" s="11" t="s">
        <v>4955</v>
      </c>
    </row>
    <row x14ac:dyDescent="0.25" r="6407" customHeight="1" ht="19.5">
      <c r="A6407" s="10">
        <v>45214</v>
      </c>
      <c r="B6407" s="11" t="s">
        <v>28181</v>
      </c>
      <c r="C6407" s="11" t="s">
        <v>4867</v>
      </c>
      <c r="D6407" s="11"/>
      <c r="E6407" s="13" t="s">
        <v>28182</v>
      </c>
      <c r="F6407" s="11" t="s">
        <v>28183</v>
      </c>
      <c r="G6407" s="11" t="s">
        <v>74</v>
      </c>
      <c r="H6407" s="11"/>
      <c r="I6407" s="13" t="s">
        <v>4870</v>
      </c>
      <c r="J6407" s="11" t="s">
        <v>24</v>
      </c>
      <c r="K6407" s="11" t="s">
        <v>25</v>
      </c>
      <c r="L6407" s="11" t="s">
        <v>39</v>
      </c>
      <c r="M6407" s="11" t="s">
        <v>149</v>
      </c>
      <c r="N6407" s="11" t="s">
        <v>4871</v>
      </c>
      <c r="O6407" s="11" t="s">
        <v>29</v>
      </c>
      <c r="P6407" s="11"/>
      <c r="Q6407" s="16" t="s">
        <v>28184</v>
      </c>
      <c r="R6407" s="11" t="s">
        <v>148</v>
      </c>
      <c r="S6407" s="11" t="s">
        <v>28185</v>
      </c>
      <c r="T6407" s="11" t="s">
        <v>4887</v>
      </c>
    </row>
    <row x14ac:dyDescent="0.25" r="6408" customHeight="1" ht="19.5">
      <c r="A6408" s="10">
        <v>45214</v>
      </c>
      <c r="B6408" s="11" t="s">
        <v>28186</v>
      </c>
      <c r="C6408" s="11" t="s">
        <v>4882</v>
      </c>
      <c r="D6408" s="11"/>
      <c r="E6408" s="13" t="s">
        <v>28187</v>
      </c>
      <c r="F6408" s="11" t="s">
        <v>28188</v>
      </c>
      <c r="G6408" s="11" t="s">
        <v>74</v>
      </c>
      <c r="H6408" s="11"/>
      <c r="I6408" s="13" t="s">
        <v>104</v>
      </c>
      <c r="J6408" s="11" t="s">
        <v>24</v>
      </c>
      <c r="K6408" s="11" t="s">
        <v>25</v>
      </c>
      <c r="L6408" s="11" t="s">
        <v>39</v>
      </c>
      <c r="M6408" s="11" t="s">
        <v>149</v>
      </c>
      <c r="N6408" s="11" t="s">
        <v>4871</v>
      </c>
      <c r="O6408" s="11" t="s">
        <v>29</v>
      </c>
      <c r="P6408" s="11"/>
      <c r="Q6408" s="16" t="s">
        <v>28189</v>
      </c>
      <c r="R6408" s="11" t="s">
        <v>148</v>
      </c>
      <c r="S6408" s="11" t="s">
        <v>28190</v>
      </c>
      <c r="T6408" s="11" t="s">
        <v>6803</v>
      </c>
    </row>
    <row x14ac:dyDescent="0.25" r="6409" customHeight="1" ht="19.5">
      <c r="A6409" s="10">
        <v>45214</v>
      </c>
      <c r="B6409" s="11" t="s">
        <v>28191</v>
      </c>
      <c r="C6409" s="11" t="s">
        <v>4882</v>
      </c>
      <c r="D6409" s="11"/>
      <c r="E6409" s="13" t="s">
        <v>28192</v>
      </c>
      <c r="F6409" s="11" t="s">
        <v>28193</v>
      </c>
      <c r="G6409" s="11" t="s">
        <v>74</v>
      </c>
      <c r="H6409" s="11"/>
      <c r="I6409" s="13" t="s">
        <v>148</v>
      </c>
      <c r="J6409" s="11" t="s">
        <v>24</v>
      </c>
      <c r="K6409" s="11" t="s">
        <v>25</v>
      </c>
      <c r="L6409" s="11" t="s">
        <v>39</v>
      </c>
      <c r="M6409" s="11" t="s">
        <v>149</v>
      </c>
      <c r="N6409" s="11" t="s">
        <v>4871</v>
      </c>
      <c r="O6409" s="11" t="s">
        <v>29</v>
      </c>
      <c r="P6409" s="11"/>
      <c r="Q6409" s="16" t="s">
        <v>28194</v>
      </c>
      <c r="R6409" s="11" t="s">
        <v>148</v>
      </c>
      <c r="S6409" s="11" t="s">
        <v>28195</v>
      </c>
      <c r="T6409" s="11" t="s">
        <v>4887</v>
      </c>
    </row>
    <row x14ac:dyDescent="0.25" r="6410" customHeight="1" ht="19.5">
      <c r="A6410" s="10">
        <v>45214</v>
      </c>
      <c r="B6410" s="11" t="s">
        <v>28196</v>
      </c>
      <c r="C6410" s="11" t="s">
        <v>4882</v>
      </c>
      <c r="D6410" s="11"/>
      <c r="E6410" s="13" t="s">
        <v>28197</v>
      </c>
      <c r="F6410" s="11" t="s">
        <v>28198</v>
      </c>
      <c r="G6410" s="11" t="s">
        <v>74</v>
      </c>
      <c r="H6410" s="11" t="s">
        <v>13780</v>
      </c>
      <c r="I6410" s="13" t="s">
        <v>57</v>
      </c>
      <c r="J6410" s="11" t="s">
        <v>24</v>
      </c>
      <c r="K6410" s="11" t="s">
        <v>25</v>
      </c>
      <c r="L6410" s="11" t="s">
        <v>39</v>
      </c>
      <c r="M6410" s="11" t="s">
        <v>149</v>
      </c>
      <c r="N6410" s="11" t="s">
        <v>4871</v>
      </c>
      <c r="O6410" s="11" t="s">
        <v>29</v>
      </c>
      <c r="P6410" s="11"/>
      <c r="Q6410" s="16" t="s">
        <v>28199</v>
      </c>
      <c r="R6410" s="11" t="s">
        <v>148</v>
      </c>
      <c r="S6410" s="11" t="s">
        <v>28200</v>
      </c>
      <c r="T6410" s="11" t="s">
        <v>6803</v>
      </c>
    </row>
    <row x14ac:dyDescent="0.25" r="6411" customHeight="1" ht="19.5">
      <c r="A6411" s="10">
        <v>45214</v>
      </c>
      <c r="B6411" s="11" t="s">
        <v>28201</v>
      </c>
      <c r="C6411" s="11" t="s">
        <v>5060</v>
      </c>
      <c r="D6411" s="11"/>
      <c r="E6411" s="13" t="s">
        <v>28202</v>
      </c>
      <c r="F6411" s="11" t="s">
        <v>28203</v>
      </c>
      <c r="G6411" s="11" t="s">
        <v>74</v>
      </c>
      <c r="H6411" s="11"/>
      <c r="I6411" s="13" t="s">
        <v>4975</v>
      </c>
      <c r="J6411" s="11" t="s">
        <v>24</v>
      </c>
      <c r="K6411" s="11" t="s">
        <v>25</v>
      </c>
      <c r="L6411" s="11" t="s">
        <v>39</v>
      </c>
      <c r="M6411" s="11" t="s">
        <v>149</v>
      </c>
      <c r="N6411" s="11" t="s">
        <v>4871</v>
      </c>
      <c r="O6411" s="11" t="s">
        <v>29</v>
      </c>
      <c r="P6411" s="11"/>
      <c r="Q6411" s="16" t="s">
        <v>28204</v>
      </c>
      <c r="R6411" s="11" t="s">
        <v>148</v>
      </c>
      <c r="S6411" s="11" t="s">
        <v>28205</v>
      </c>
      <c r="T6411" s="11" t="s">
        <v>6808</v>
      </c>
    </row>
    <row x14ac:dyDescent="0.25" r="6412" customHeight="1" ht="19.5">
      <c r="A6412" s="10">
        <v>45214</v>
      </c>
      <c r="B6412" s="11" t="s">
        <v>28206</v>
      </c>
      <c r="C6412" s="11" t="s">
        <v>4882</v>
      </c>
      <c r="D6412" s="11"/>
      <c r="E6412" s="13" t="s">
        <v>28207</v>
      </c>
      <c r="F6412" s="11" t="s">
        <v>28208</v>
      </c>
      <c r="G6412" s="11" t="s">
        <v>74</v>
      </c>
      <c r="H6412" s="11"/>
      <c r="I6412" s="13" t="s">
        <v>1504</v>
      </c>
      <c r="J6412" s="11" t="s">
        <v>24</v>
      </c>
      <c r="K6412" s="11" t="s">
        <v>25</v>
      </c>
      <c r="L6412" s="11" t="s">
        <v>39</v>
      </c>
      <c r="M6412" s="11" t="s">
        <v>149</v>
      </c>
      <c r="N6412" s="11" t="s">
        <v>4871</v>
      </c>
      <c r="O6412" s="11" t="s">
        <v>29</v>
      </c>
      <c r="P6412" s="11"/>
      <c r="Q6412" s="16" t="s">
        <v>28209</v>
      </c>
      <c r="R6412" s="11" t="s">
        <v>148</v>
      </c>
      <c r="S6412" s="11" t="s">
        <v>28210</v>
      </c>
      <c r="T6412" s="11" t="s">
        <v>4893</v>
      </c>
    </row>
    <row x14ac:dyDescent="0.25" r="6413" customHeight="1" ht="19.5">
      <c r="A6413" s="10">
        <v>45214</v>
      </c>
      <c r="B6413" s="11" t="s">
        <v>28211</v>
      </c>
      <c r="C6413" s="11" t="s">
        <v>4867</v>
      </c>
      <c r="D6413" s="11"/>
      <c r="E6413" s="13" t="s">
        <v>28212</v>
      </c>
      <c r="F6413" s="11" t="s">
        <v>28213</v>
      </c>
      <c r="G6413" s="11" t="s">
        <v>74</v>
      </c>
      <c r="H6413" s="11" t="s">
        <v>13780</v>
      </c>
      <c r="I6413" s="13" t="s">
        <v>4870</v>
      </c>
      <c r="J6413" s="11" t="s">
        <v>24</v>
      </c>
      <c r="K6413" s="11" t="s">
        <v>25</v>
      </c>
      <c r="L6413" s="11" t="s">
        <v>39</v>
      </c>
      <c r="M6413" s="11" t="s">
        <v>149</v>
      </c>
      <c r="N6413" s="11" t="s">
        <v>4871</v>
      </c>
      <c r="O6413" s="11" t="s">
        <v>29</v>
      </c>
      <c r="P6413" s="11"/>
      <c r="Q6413" s="16" t="s">
        <v>28214</v>
      </c>
      <c r="R6413" s="11" t="s">
        <v>148</v>
      </c>
      <c r="S6413" s="11" t="s">
        <v>28215</v>
      </c>
      <c r="T6413" s="11" t="s">
        <v>4906</v>
      </c>
    </row>
    <row x14ac:dyDescent="0.25" r="6414" customHeight="1" ht="19.5">
      <c r="A6414" s="10">
        <v>45214</v>
      </c>
      <c r="B6414" s="11" t="s">
        <v>28216</v>
      </c>
      <c r="C6414" s="11" t="s">
        <v>5086</v>
      </c>
      <c r="D6414" s="11"/>
      <c r="E6414" s="13" t="s">
        <v>28217</v>
      </c>
      <c r="F6414" s="11" t="s">
        <v>28218</v>
      </c>
      <c r="G6414" s="11" t="s">
        <v>74</v>
      </c>
      <c r="H6414" s="11"/>
      <c r="I6414" s="13" t="s">
        <v>148</v>
      </c>
      <c r="J6414" s="11" t="s">
        <v>24</v>
      </c>
      <c r="K6414" s="11" t="s">
        <v>25</v>
      </c>
      <c r="L6414" s="11" t="s">
        <v>39</v>
      </c>
      <c r="M6414" s="11" t="s">
        <v>149</v>
      </c>
      <c r="N6414" s="11" t="s">
        <v>4871</v>
      </c>
      <c r="O6414" s="11" t="s">
        <v>29</v>
      </c>
      <c r="P6414" s="11"/>
      <c r="Q6414" s="16" t="s">
        <v>28219</v>
      </c>
      <c r="R6414" s="11" t="s">
        <v>148</v>
      </c>
      <c r="S6414" s="11" t="s">
        <v>28220</v>
      </c>
      <c r="T6414" s="11" t="s">
        <v>4893</v>
      </c>
    </row>
    <row x14ac:dyDescent="0.25" r="6415" customHeight="1" ht="19.5">
      <c r="A6415" s="10">
        <v>45214</v>
      </c>
      <c r="B6415" s="11" t="s">
        <v>28221</v>
      </c>
      <c r="C6415" s="11" t="s">
        <v>4867</v>
      </c>
      <c r="D6415" s="11"/>
      <c r="E6415" s="13" t="s">
        <v>28222</v>
      </c>
      <c r="F6415" s="11" t="s">
        <v>28223</v>
      </c>
      <c r="G6415" s="11" t="s">
        <v>74</v>
      </c>
      <c r="H6415" s="11"/>
      <c r="I6415" s="13" t="s">
        <v>4870</v>
      </c>
      <c r="J6415" s="11" t="s">
        <v>24</v>
      </c>
      <c r="K6415" s="11" t="s">
        <v>25</v>
      </c>
      <c r="L6415" s="11" t="s">
        <v>39</v>
      </c>
      <c r="M6415" s="11" t="s">
        <v>149</v>
      </c>
      <c r="N6415" s="11" t="s">
        <v>4871</v>
      </c>
      <c r="O6415" s="11" t="s">
        <v>29</v>
      </c>
      <c r="P6415" s="11"/>
      <c r="Q6415" s="16" t="s">
        <v>28224</v>
      </c>
      <c r="R6415" s="11" t="s">
        <v>148</v>
      </c>
      <c r="S6415" s="11" t="s">
        <v>28225</v>
      </c>
      <c r="T6415" s="11" t="s">
        <v>4887</v>
      </c>
    </row>
    <row x14ac:dyDescent="0.25" r="6416" customHeight="1" ht="19.5">
      <c r="A6416" s="10">
        <v>45214</v>
      </c>
      <c r="B6416" s="11" t="s">
        <v>28226</v>
      </c>
      <c r="C6416" s="11" t="s">
        <v>4867</v>
      </c>
      <c r="D6416" s="11"/>
      <c r="E6416" s="13" t="s">
        <v>28227</v>
      </c>
      <c r="F6416" s="11" t="s">
        <v>28228</v>
      </c>
      <c r="G6416" s="11" t="s">
        <v>74</v>
      </c>
      <c r="H6416" s="11" t="s">
        <v>86</v>
      </c>
      <c r="I6416" s="13" t="s">
        <v>4870</v>
      </c>
      <c r="J6416" s="11" t="s">
        <v>24</v>
      </c>
      <c r="K6416" s="11" t="s">
        <v>25</v>
      </c>
      <c r="L6416" s="11" t="s">
        <v>39</v>
      </c>
      <c r="M6416" s="11" t="s">
        <v>149</v>
      </c>
      <c r="N6416" s="11" t="s">
        <v>4871</v>
      </c>
      <c r="O6416" s="11" t="s">
        <v>29</v>
      </c>
      <c r="P6416" s="11"/>
      <c r="Q6416" s="16" t="s">
        <v>28229</v>
      </c>
      <c r="R6416" s="11" t="s">
        <v>148</v>
      </c>
      <c r="S6416" s="11" t="s">
        <v>28230</v>
      </c>
      <c r="T6416" s="11" t="s">
        <v>4928</v>
      </c>
    </row>
    <row x14ac:dyDescent="0.25" r="6417" customHeight="1" ht="19.5">
      <c r="A6417" s="10">
        <v>45214</v>
      </c>
      <c r="B6417" s="11" t="s">
        <v>28231</v>
      </c>
      <c r="C6417" s="11" t="s">
        <v>4882</v>
      </c>
      <c r="D6417" s="11"/>
      <c r="E6417" s="13" t="s">
        <v>28232</v>
      </c>
      <c r="F6417" s="11" t="s">
        <v>28233</v>
      </c>
      <c r="G6417" s="11" t="s">
        <v>74</v>
      </c>
      <c r="H6417" s="11" t="s">
        <v>98</v>
      </c>
      <c r="I6417" s="13" t="s">
        <v>148</v>
      </c>
      <c r="J6417" s="11" t="s">
        <v>24</v>
      </c>
      <c r="K6417" s="11" t="s">
        <v>25</v>
      </c>
      <c r="L6417" s="11" t="s">
        <v>39</v>
      </c>
      <c r="M6417" s="11" t="s">
        <v>149</v>
      </c>
      <c r="N6417" s="11" t="s">
        <v>4871</v>
      </c>
      <c r="O6417" s="11" t="s">
        <v>29</v>
      </c>
      <c r="P6417" s="11"/>
      <c r="Q6417" s="16" t="s">
        <v>28234</v>
      </c>
      <c r="R6417" s="11" t="s">
        <v>148</v>
      </c>
      <c r="S6417" s="11" t="s">
        <v>28235</v>
      </c>
      <c r="T6417" s="11" t="s">
        <v>4906</v>
      </c>
    </row>
    <row x14ac:dyDescent="0.25" r="6418" customHeight="1" ht="19.5">
      <c r="A6418" s="10">
        <v>45214</v>
      </c>
      <c r="B6418" s="11" t="s">
        <v>28236</v>
      </c>
      <c r="C6418" s="11" t="s">
        <v>4867</v>
      </c>
      <c r="D6418" s="11"/>
      <c r="E6418" s="13" t="s">
        <v>28237</v>
      </c>
      <c r="F6418" s="11" t="s">
        <v>28238</v>
      </c>
      <c r="G6418" s="11" t="s">
        <v>74</v>
      </c>
      <c r="H6418" s="11"/>
      <c r="I6418" s="13" t="s">
        <v>4870</v>
      </c>
      <c r="J6418" s="11" t="s">
        <v>24</v>
      </c>
      <c r="K6418" s="11" t="s">
        <v>25</v>
      </c>
      <c r="L6418" s="11" t="s">
        <v>39</v>
      </c>
      <c r="M6418" s="11" t="s">
        <v>149</v>
      </c>
      <c r="N6418" s="11" t="s">
        <v>4871</v>
      </c>
      <c r="O6418" s="11" t="s">
        <v>29</v>
      </c>
      <c r="P6418" s="11"/>
      <c r="Q6418" s="16" t="s">
        <v>28239</v>
      </c>
      <c r="R6418" s="11" t="s">
        <v>148</v>
      </c>
      <c r="S6418" s="11" t="s">
        <v>28240</v>
      </c>
      <c r="T6418" s="11" t="s">
        <v>4928</v>
      </c>
    </row>
    <row x14ac:dyDescent="0.25" r="6419" customHeight="1" ht="19.5">
      <c r="A6419" s="10">
        <v>45214</v>
      </c>
      <c r="B6419" s="11" t="s">
        <v>28241</v>
      </c>
      <c r="C6419" s="11" t="s">
        <v>4923</v>
      </c>
      <c r="D6419" s="11"/>
      <c r="E6419" s="13" t="s">
        <v>28242</v>
      </c>
      <c r="F6419" s="11" t="s">
        <v>28243</v>
      </c>
      <c r="G6419" s="11" t="s">
        <v>74</v>
      </c>
      <c r="H6419" s="11" t="s">
        <v>98</v>
      </c>
      <c r="I6419" s="13" t="s">
        <v>42</v>
      </c>
      <c r="J6419" s="11" t="s">
        <v>24</v>
      </c>
      <c r="K6419" s="11" t="s">
        <v>25</v>
      </c>
      <c r="L6419" s="11" t="s">
        <v>39</v>
      </c>
      <c r="M6419" s="11" t="s">
        <v>149</v>
      </c>
      <c r="N6419" s="11" t="s">
        <v>4871</v>
      </c>
      <c r="O6419" s="11" t="s">
        <v>29</v>
      </c>
      <c r="P6419" s="11"/>
      <c r="Q6419" s="16" t="s">
        <v>28244</v>
      </c>
      <c r="R6419" s="11" t="s">
        <v>148</v>
      </c>
      <c r="S6419" s="11" t="s">
        <v>28245</v>
      </c>
      <c r="T6419" s="11" t="s">
        <v>4955</v>
      </c>
    </row>
    <row x14ac:dyDescent="0.25" r="6420" customHeight="1" ht="19.5">
      <c r="A6420" s="10">
        <v>45214</v>
      </c>
      <c r="B6420" s="11" t="s">
        <v>28246</v>
      </c>
      <c r="C6420" s="11" t="s">
        <v>4867</v>
      </c>
      <c r="D6420" s="11"/>
      <c r="E6420" s="13" t="s">
        <v>28247</v>
      </c>
      <c r="F6420" s="11" t="s">
        <v>28248</v>
      </c>
      <c r="G6420" s="11" t="s">
        <v>74</v>
      </c>
      <c r="H6420" s="11"/>
      <c r="I6420" s="13" t="s">
        <v>4870</v>
      </c>
      <c r="J6420" s="11" t="s">
        <v>24</v>
      </c>
      <c r="K6420" s="11" t="s">
        <v>25</v>
      </c>
      <c r="L6420" s="11" t="s">
        <v>39</v>
      </c>
      <c r="M6420" s="11" t="s">
        <v>149</v>
      </c>
      <c r="N6420" s="11" t="s">
        <v>4871</v>
      </c>
      <c r="O6420" s="11" t="s">
        <v>29</v>
      </c>
      <c r="P6420" s="11"/>
      <c r="Q6420" s="16" t="s">
        <v>28249</v>
      </c>
      <c r="R6420" s="11" t="s">
        <v>148</v>
      </c>
      <c r="S6420" s="11" t="s">
        <v>28250</v>
      </c>
      <c r="T6420" s="11" t="s">
        <v>4880</v>
      </c>
    </row>
    <row x14ac:dyDescent="0.25" r="6421" customHeight="1" ht="19.5">
      <c r="A6421" s="10">
        <v>45214</v>
      </c>
      <c r="B6421" s="11" t="s">
        <v>28251</v>
      </c>
      <c r="C6421" s="11" t="s">
        <v>4882</v>
      </c>
      <c r="D6421" s="11"/>
      <c r="E6421" s="13" t="s">
        <v>28252</v>
      </c>
      <c r="F6421" s="11" t="s">
        <v>28253</v>
      </c>
      <c r="G6421" s="11" t="s">
        <v>74</v>
      </c>
      <c r="H6421" s="11" t="s">
        <v>98</v>
      </c>
      <c r="I6421" s="13" t="s">
        <v>148</v>
      </c>
      <c r="J6421" s="11" t="s">
        <v>24</v>
      </c>
      <c r="K6421" s="11" t="s">
        <v>25</v>
      </c>
      <c r="L6421" s="11" t="s">
        <v>39</v>
      </c>
      <c r="M6421" s="11" t="s">
        <v>149</v>
      </c>
      <c r="N6421" s="11" t="s">
        <v>4871</v>
      </c>
      <c r="O6421" s="11" t="s">
        <v>29</v>
      </c>
      <c r="P6421" s="11"/>
      <c r="Q6421" s="16" t="s">
        <v>28254</v>
      </c>
      <c r="R6421" s="11" t="s">
        <v>148</v>
      </c>
      <c r="S6421" s="11" t="s">
        <v>28255</v>
      </c>
      <c r="T6421" s="11" t="s">
        <v>4887</v>
      </c>
    </row>
    <row x14ac:dyDescent="0.25" r="6422" customHeight="1" ht="19.5">
      <c r="A6422" s="10">
        <v>45214</v>
      </c>
      <c r="B6422" s="11" t="s">
        <v>28256</v>
      </c>
      <c r="C6422" s="11" t="s">
        <v>4882</v>
      </c>
      <c r="D6422" s="11"/>
      <c r="E6422" s="13" t="s">
        <v>28257</v>
      </c>
      <c r="F6422" s="11" t="s">
        <v>28258</v>
      </c>
      <c r="G6422" s="11" t="s">
        <v>74</v>
      </c>
      <c r="H6422" s="11"/>
      <c r="I6422" s="13" t="s">
        <v>148</v>
      </c>
      <c r="J6422" s="11" t="s">
        <v>24</v>
      </c>
      <c r="K6422" s="11" t="s">
        <v>25</v>
      </c>
      <c r="L6422" s="11" t="s">
        <v>39</v>
      </c>
      <c r="M6422" s="11" t="s">
        <v>149</v>
      </c>
      <c r="N6422" s="11" t="s">
        <v>4871</v>
      </c>
      <c r="O6422" s="11" t="s">
        <v>29</v>
      </c>
      <c r="P6422" s="11"/>
      <c r="Q6422" s="16" t="s">
        <v>28259</v>
      </c>
      <c r="R6422" s="11" t="s">
        <v>148</v>
      </c>
      <c r="S6422" s="11" t="s">
        <v>28260</v>
      </c>
      <c r="T6422" s="11" t="s">
        <v>6808</v>
      </c>
    </row>
    <row x14ac:dyDescent="0.25" r="6423" customHeight="1" ht="19.5">
      <c r="A6423" s="10">
        <v>45214</v>
      </c>
      <c r="B6423" s="11" t="s">
        <v>28261</v>
      </c>
      <c r="C6423" s="11" t="s">
        <v>5086</v>
      </c>
      <c r="D6423" s="11"/>
      <c r="E6423" s="13" t="s">
        <v>28262</v>
      </c>
      <c r="F6423" s="11" t="s">
        <v>28263</v>
      </c>
      <c r="G6423" s="11" t="s">
        <v>74</v>
      </c>
      <c r="H6423" s="11"/>
      <c r="I6423" s="13" t="s">
        <v>148</v>
      </c>
      <c r="J6423" s="11" t="s">
        <v>24</v>
      </c>
      <c r="K6423" s="11" t="s">
        <v>25</v>
      </c>
      <c r="L6423" s="11" t="s">
        <v>39</v>
      </c>
      <c r="M6423" s="11" t="s">
        <v>149</v>
      </c>
      <c r="N6423" s="11" t="s">
        <v>4871</v>
      </c>
      <c r="O6423" s="11" t="s">
        <v>29</v>
      </c>
      <c r="P6423" s="11"/>
      <c r="Q6423" s="16" t="s">
        <v>28264</v>
      </c>
      <c r="R6423" s="11" t="s">
        <v>148</v>
      </c>
      <c r="S6423" s="11" t="s">
        <v>28265</v>
      </c>
      <c r="T6423" s="11" t="s">
        <v>4874</v>
      </c>
    </row>
    <row x14ac:dyDescent="0.25" r="6424" customHeight="1" ht="19.5">
      <c r="A6424" s="10">
        <v>45214</v>
      </c>
      <c r="B6424" s="11" t="s">
        <v>28266</v>
      </c>
      <c r="C6424" s="11" t="s">
        <v>6748</v>
      </c>
      <c r="D6424" s="11"/>
      <c r="E6424" s="13">
        <v>18671706776</v>
      </c>
      <c r="F6424" s="11" t="s">
        <v>26786</v>
      </c>
      <c r="G6424" s="11" t="s">
        <v>289</v>
      </c>
      <c r="H6424" s="11"/>
      <c r="I6424" s="13">
        <v>10015</v>
      </c>
      <c r="J6424" s="11" t="s">
        <v>24</v>
      </c>
      <c r="K6424" s="11" t="s">
        <v>69</v>
      </c>
      <c r="L6424" s="11" t="s">
        <v>26</v>
      </c>
      <c r="M6424" s="11" t="s">
        <v>149</v>
      </c>
      <c r="N6424" s="11" t="s">
        <v>28</v>
      </c>
      <c r="O6424" s="11" t="s">
        <v>29</v>
      </c>
      <c r="P6424" s="11"/>
      <c r="Q6424" s="16" t="s">
        <v>28267</v>
      </c>
      <c r="R6424" s="11" t="s">
        <v>31</v>
      </c>
      <c r="S6424" s="11" t="s">
        <v>28268</v>
      </c>
      <c r="T6424" s="11" t="s">
        <v>28269</v>
      </c>
    </row>
    <row x14ac:dyDescent="0.25" r="6425" customHeight="1" ht="19.5">
      <c r="A6425" s="10">
        <v>45214</v>
      </c>
      <c r="B6425" s="11" t="s">
        <v>28270</v>
      </c>
      <c r="C6425" s="11" t="s">
        <v>6748</v>
      </c>
      <c r="D6425" s="11"/>
      <c r="E6425" s="13">
        <v>13040977782</v>
      </c>
      <c r="F6425" s="11" t="s">
        <v>28271</v>
      </c>
      <c r="G6425" s="11" t="s">
        <v>37</v>
      </c>
      <c r="H6425" s="11" t="s">
        <v>98</v>
      </c>
      <c r="I6425" s="13">
        <v>10015</v>
      </c>
      <c r="J6425" s="11" t="s">
        <v>24</v>
      </c>
      <c r="K6425" s="11" t="s">
        <v>69</v>
      </c>
      <c r="L6425" s="11" t="s">
        <v>26</v>
      </c>
      <c r="M6425" s="11" t="s">
        <v>149</v>
      </c>
      <c r="N6425" s="11" t="s">
        <v>28</v>
      </c>
      <c r="O6425" s="11" t="s">
        <v>29</v>
      </c>
      <c r="P6425" s="11"/>
      <c r="Q6425" s="16" t="s">
        <v>28272</v>
      </c>
      <c r="R6425" s="11" t="s">
        <v>31</v>
      </c>
      <c r="S6425" s="11" t="s">
        <v>28273</v>
      </c>
      <c r="T6425" s="11" t="s">
        <v>28274</v>
      </c>
    </row>
    <row x14ac:dyDescent="0.25" r="6426" customHeight="1" ht="19.5">
      <c r="A6426" s="10">
        <v>45214</v>
      </c>
      <c r="B6426" s="11" t="s">
        <v>28275</v>
      </c>
      <c r="C6426" s="11" t="s">
        <v>4882</v>
      </c>
      <c r="D6426" s="11"/>
      <c r="E6426" s="13" t="s">
        <v>28276</v>
      </c>
      <c r="F6426" s="11" t="s">
        <v>28277</v>
      </c>
      <c r="G6426" s="11" t="s">
        <v>74</v>
      </c>
      <c r="H6426" s="11"/>
      <c r="I6426" s="13" t="s">
        <v>148</v>
      </c>
      <c r="J6426" s="11" t="s">
        <v>24</v>
      </c>
      <c r="K6426" s="11" t="s">
        <v>25</v>
      </c>
      <c r="L6426" s="11" t="s">
        <v>39</v>
      </c>
      <c r="M6426" s="11" t="s">
        <v>149</v>
      </c>
      <c r="N6426" s="11" t="s">
        <v>4871</v>
      </c>
      <c r="O6426" s="11" t="s">
        <v>29</v>
      </c>
      <c r="P6426" s="11"/>
      <c r="Q6426" s="16" t="s">
        <v>28278</v>
      </c>
      <c r="R6426" s="11" t="s">
        <v>148</v>
      </c>
      <c r="S6426" s="11" t="s">
        <v>28279</v>
      </c>
      <c r="T6426" s="11" t="s">
        <v>4887</v>
      </c>
    </row>
    <row x14ac:dyDescent="0.25" r="6427" customHeight="1" ht="19.5">
      <c r="A6427" s="10">
        <v>45214</v>
      </c>
      <c r="B6427" s="11" t="s">
        <v>28280</v>
      </c>
      <c r="C6427" s="11" t="s">
        <v>4867</v>
      </c>
      <c r="D6427" s="11"/>
      <c r="E6427" s="13" t="s">
        <v>28281</v>
      </c>
      <c r="F6427" s="11" t="s">
        <v>28282</v>
      </c>
      <c r="G6427" s="11" t="s">
        <v>74</v>
      </c>
      <c r="H6427" s="11"/>
      <c r="I6427" s="13" t="s">
        <v>4870</v>
      </c>
      <c r="J6427" s="11" t="s">
        <v>24</v>
      </c>
      <c r="K6427" s="11" t="s">
        <v>25</v>
      </c>
      <c r="L6427" s="11" t="s">
        <v>39</v>
      </c>
      <c r="M6427" s="11" t="s">
        <v>149</v>
      </c>
      <c r="N6427" s="11" t="s">
        <v>4871</v>
      </c>
      <c r="O6427" s="11" t="s">
        <v>29</v>
      </c>
      <c r="P6427" s="11"/>
      <c r="Q6427" s="16" t="s">
        <v>28283</v>
      </c>
      <c r="R6427" s="11" t="s">
        <v>148</v>
      </c>
      <c r="S6427" s="11" t="s">
        <v>21402</v>
      </c>
      <c r="T6427" s="11" t="s">
        <v>4874</v>
      </c>
    </row>
    <row x14ac:dyDescent="0.25" r="6428" customHeight="1" ht="19.5">
      <c r="A6428" s="10">
        <v>45214</v>
      </c>
      <c r="B6428" s="11" t="s">
        <v>28284</v>
      </c>
      <c r="C6428" s="11" t="s">
        <v>5363</v>
      </c>
      <c r="D6428" s="11"/>
      <c r="E6428" s="13">
        <v>18571008178</v>
      </c>
      <c r="F6428" s="11" t="s">
        <v>26532</v>
      </c>
      <c r="G6428" s="11" t="s">
        <v>74</v>
      </c>
      <c r="H6428" s="11"/>
      <c r="I6428" s="13" t="s">
        <v>154</v>
      </c>
      <c r="J6428" s="11" t="s">
        <v>24</v>
      </c>
      <c r="K6428" s="11" t="s">
        <v>172</v>
      </c>
      <c r="L6428" s="11"/>
      <c r="M6428" s="11" t="s">
        <v>40</v>
      </c>
      <c r="N6428" s="11" t="s">
        <v>624</v>
      </c>
      <c r="O6428" s="11" t="s">
        <v>29</v>
      </c>
      <c r="P6428" s="11"/>
      <c r="Q6428" s="16" t="s">
        <v>28285</v>
      </c>
      <c r="R6428" s="11" t="s">
        <v>42</v>
      </c>
      <c r="S6428" s="11" t="s">
        <v>28286</v>
      </c>
      <c r="T6428" s="11"/>
    </row>
    <row x14ac:dyDescent="0.25" r="6429" customHeight="1" ht="19.5">
      <c r="A6429" s="10">
        <v>45214</v>
      </c>
      <c r="B6429" s="11" t="s">
        <v>28287</v>
      </c>
      <c r="C6429" s="11" t="s">
        <v>5363</v>
      </c>
      <c r="D6429" s="11"/>
      <c r="E6429" s="13">
        <v>18671706762</v>
      </c>
      <c r="F6429" s="11" t="s">
        <v>28288</v>
      </c>
      <c r="G6429" s="11" t="s">
        <v>62</v>
      </c>
      <c r="H6429" s="11"/>
      <c r="I6429" s="13" t="s">
        <v>844</v>
      </c>
      <c r="J6429" s="11" t="s">
        <v>24</v>
      </c>
      <c r="K6429" s="11" t="s">
        <v>25</v>
      </c>
      <c r="L6429" s="11" t="s">
        <v>39</v>
      </c>
      <c r="M6429" s="11" t="s">
        <v>27</v>
      </c>
      <c r="N6429" s="11" t="s">
        <v>624</v>
      </c>
      <c r="O6429" s="11" t="s">
        <v>29</v>
      </c>
      <c r="P6429" s="11"/>
      <c r="Q6429" s="16" t="s">
        <v>28289</v>
      </c>
      <c r="R6429" s="11" t="s">
        <v>42</v>
      </c>
      <c r="S6429" s="11" t="s">
        <v>28290</v>
      </c>
      <c r="T6429" s="11" t="s">
        <v>28291</v>
      </c>
    </row>
    <row x14ac:dyDescent="0.25" r="6430" customHeight="1" ht="19.5">
      <c r="A6430" s="10">
        <v>45214</v>
      </c>
      <c r="B6430" s="11" t="s">
        <v>28292</v>
      </c>
      <c r="C6430" s="11" t="s">
        <v>5363</v>
      </c>
      <c r="D6430" s="11"/>
      <c r="E6430" s="13">
        <v>15671054722</v>
      </c>
      <c r="F6430" s="11" t="s">
        <v>28293</v>
      </c>
      <c r="G6430" s="11" t="s">
        <v>23</v>
      </c>
      <c r="H6430" s="11" t="s">
        <v>86</v>
      </c>
      <c r="I6430" s="13" t="s">
        <v>328</v>
      </c>
      <c r="J6430" s="11" t="s">
        <v>24</v>
      </c>
      <c r="K6430" s="11" t="s">
        <v>25</v>
      </c>
      <c r="L6430" s="11" t="s">
        <v>39</v>
      </c>
      <c r="M6430" s="11" t="s">
        <v>27</v>
      </c>
      <c r="N6430" s="11" t="s">
        <v>624</v>
      </c>
      <c r="O6430" s="11" t="s">
        <v>29</v>
      </c>
      <c r="P6430" s="11"/>
      <c r="Q6430" s="16" t="s">
        <v>28294</v>
      </c>
      <c r="R6430" s="11" t="s">
        <v>42</v>
      </c>
      <c r="S6430" s="11" t="s">
        <v>28295</v>
      </c>
      <c r="T6430" s="11" t="s">
        <v>23253</v>
      </c>
    </row>
    <row x14ac:dyDescent="0.25" r="6431" customHeight="1" ht="19.5">
      <c r="A6431" s="10">
        <v>45214</v>
      </c>
      <c r="B6431" s="11" t="s">
        <v>28296</v>
      </c>
      <c r="C6431" s="11" t="s">
        <v>6205</v>
      </c>
      <c r="D6431" s="11"/>
      <c r="E6431" s="13">
        <v>17671931271</v>
      </c>
      <c r="F6431" s="11" t="s">
        <v>28297</v>
      </c>
      <c r="G6431" s="11" t="s">
        <v>23</v>
      </c>
      <c r="H6431" s="11" t="s">
        <v>98</v>
      </c>
      <c r="I6431" s="13" t="s">
        <v>221</v>
      </c>
      <c r="J6431" s="11" t="s">
        <v>24</v>
      </c>
      <c r="K6431" s="11" t="s">
        <v>25</v>
      </c>
      <c r="L6431" s="11" t="s">
        <v>39</v>
      </c>
      <c r="M6431" s="11" t="s">
        <v>27</v>
      </c>
      <c r="N6431" s="11" t="s">
        <v>28</v>
      </c>
      <c r="O6431" s="11" t="s">
        <v>29</v>
      </c>
      <c r="P6431" s="11"/>
      <c r="Q6431" s="16" t="s">
        <v>28298</v>
      </c>
      <c r="R6431" s="11" t="s">
        <v>42</v>
      </c>
      <c r="S6431" s="11" t="s">
        <v>28299</v>
      </c>
      <c r="T6431" s="11" t="s">
        <v>16293</v>
      </c>
    </row>
    <row x14ac:dyDescent="0.25" r="6432" customHeight="1" ht="19.5">
      <c r="A6432" s="10">
        <v>45214</v>
      </c>
      <c r="B6432" s="11" t="s">
        <v>28300</v>
      </c>
      <c r="C6432" s="11" t="s">
        <v>5363</v>
      </c>
      <c r="D6432" s="11"/>
      <c r="E6432" s="13">
        <v>15926996646</v>
      </c>
      <c r="F6432" s="11" t="s">
        <v>26990</v>
      </c>
      <c r="G6432" s="11" t="s">
        <v>23</v>
      </c>
      <c r="H6432" s="11"/>
      <c r="I6432" s="13" t="s">
        <v>104</v>
      </c>
      <c r="J6432" s="11" t="s">
        <v>24</v>
      </c>
      <c r="K6432" s="11" t="s">
        <v>25</v>
      </c>
      <c r="L6432" s="11" t="s">
        <v>39</v>
      </c>
      <c r="M6432" s="11" t="s">
        <v>40</v>
      </c>
      <c r="N6432" s="11" t="s">
        <v>624</v>
      </c>
      <c r="O6432" s="11" t="s">
        <v>29</v>
      </c>
      <c r="P6432" s="11"/>
      <c r="Q6432" s="16" t="s">
        <v>28301</v>
      </c>
      <c r="R6432" s="11" t="s">
        <v>42</v>
      </c>
      <c r="S6432" s="11" t="s">
        <v>28302</v>
      </c>
      <c r="T6432" s="11" t="s">
        <v>28303</v>
      </c>
    </row>
    <row x14ac:dyDescent="0.25" r="6433" customHeight="1" ht="19.5">
      <c r="A6433" s="10">
        <v>45214</v>
      </c>
      <c r="B6433" s="11" t="s">
        <v>28304</v>
      </c>
      <c r="C6433" s="11" t="s">
        <v>5363</v>
      </c>
      <c r="D6433" s="11"/>
      <c r="E6433" s="13">
        <v>13177071397</v>
      </c>
      <c r="F6433" s="11" t="s">
        <v>28305</v>
      </c>
      <c r="G6433" s="11" t="s">
        <v>74</v>
      </c>
      <c r="H6433" s="11"/>
      <c r="I6433" s="13" t="s">
        <v>486</v>
      </c>
      <c r="J6433" s="11" t="s">
        <v>24</v>
      </c>
      <c r="K6433" s="11" t="s">
        <v>25</v>
      </c>
      <c r="L6433" s="11" t="s">
        <v>39</v>
      </c>
      <c r="M6433" s="11" t="s">
        <v>40</v>
      </c>
      <c r="N6433" s="11" t="s">
        <v>624</v>
      </c>
      <c r="O6433" s="11" t="s">
        <v>29</v>
      </c>
      <c r="P6433" s="11"/>
      <c r="Q6433" s="16" t="s">
        <v>28306</v>
      </c>
      <c r="R6433" s="11" t="s">
        <v>42</v>
      </c>
      <c r="S6433" s="11" t="s">
        <v>28307</v>
      </c>
      <c r="T6433" s="11" t="s">
        <v>18242</v>
      </c>
    </row>
    <row x14ac:dyDescent="0.25" r="6434" customHeight="1" ht="19.5">
      <c r="A6434" s="10">
        <v>45214</v>
      </c>
      <c r="B6434" s="11" t="s">
        <v>28308</v>
      </c>
      <c r="C6434" s="11" t="s">
        <v>5363</v>
      </c>
      <c r="D6434" s="11"/>
      <c r="E6434" s="13">
        <v>15671017229</v>
      </c>
      <c r="F6434" s="11" t="s">
        <v>26947</v>
      </c>
      <c r="G6434" s="11" t="s">
        <v>74</v>
      </c>
      <c r="H6434" s="11"/>
      <c r="I6434" s="13" t="s">
        <v>254</v>
      </c>
      <c r="J6434" s="11" t="s">
        <v>24</v>
      </c>
      <c r="K6434" s="11" t="s">
        <v>25</v>
      </c>
      <c r="L6434" s="11" t="s">
        <v>39</v>
      </c>
      <c r="M6434" s="11" t="s">
        <v>40</v>
      </c>
      <c r="N6434" s="11" t="s">
        <v>624</v>
      </c>
      <c r="O6434" s="11" t="s">
        <v>29</v>
      </c>
      <c r="P6434" s="11"/>
      <c r="Q6434" s="16" t="s">
        <v>28309</v>
      </c>
      <c r="R6434" s="11" t="s">
        <v>42</v>
      </c>
      <c r="S6434" s="11" t="s">
        <v>28310</v>
      </c>
      <c r="T6434" s="11" t="s">
        <v>28311</v>
      </c>
    </row>
    <row x14ac:dyDescent="0.25" r="6435" customHeight="1" ht="19.5">
      <c r="A6435" s="10">
        <v>45214</v>
      </c>
      <c r="B6435" s="11" t="s">
        <v>28312</v>
      </c>
      <c r="C6435" s="11" t="s">
        <v>5363</v>
      </c>
      <c r="D6435" s="11"/>
      <c r="E6435" s="13">
        <v>13227281217</v>
      </c>
      <c r="F6435" s="11" t="s">
        <v>28313</v>
      </c>
      <c r="G6435" s="11" t="s">
        <v>74</v>
      </c>
      <c r="H6435" s="11"/>
      <c r="I6435" s="13" t="s">
        <v>328</v>
      </c>
      <c r="J6435" s="11" t="s">
        <v>24</v>
      </c>
      <c r="K6435" s="11" t="s">
        <v>25</v>
      </c>
      <c r="L6435" s="11" t="s">
        <v>39</v>
      </c>
      <c r="M6435" s="11" t="s">
        <v>40</v>
      </c>
      <c r="N6435" s="11" t="s">
        <v>624</v>
      </c>
      <c r="O6435" s="11" t="s">
        <v>29</v>
      </c>
      <c r="P6435" s="11"/>
      <c r="Q6435" s="16" t="s">
        <v>28314</v>
      </c>
      <c r="R6435" s="11" t="s">
        <v>42</v>
      </c>
      <c r="S6435" s="11" t="s">
        <v>28315</v>
      </c>
      <c r="T6435" s="11" t="s">
        <v>19881</v>
      </c>
    </row>
    <row x14ac:dyDescent="0.25" r="6436" customHeight="1" ht="19.5">
      <c r="A6436" s="10">
        <v>45214</v>
      </c>
      <c r="B6436" s="11" t="s">
        <v>28316</v>
      </c>
      <c r="C6436" s="11" t="s">
        <v>5363</v>
      </c>
      <c r="D6436" s="11"/>
      <c r="E6436" s="13">
        <v>13343541237</v>
      </c>
      <c r="F6436" s="11" t="s">
        <v>28317</v>
      </c>
      <c r="G6436" s="11" t="s">
        <v>216</v>
      </c>
      <c r="H6436" s="11"/>
      <c r="I6436" s="13" t="s">
        <v>99</v>
      </c>
      <c r="J6436" s="11" t="s">
        <v>24</v>
      </c>
      <c r="K6436" s="11" t="s">
        <v>25</v>
      </c>
      <c r="L6436" s="11" t="s">
        <v>39</v>
      </c>
      <c r="M6436" s="11" t="s">
        <v>40</v>
      </c>
      <c r="N6436" s="11" t="s">
        <v>624</v>
      </c>
      <c r="O6436" s="11" t="s">
        <v>29</v>
      </c>
      <c r="P6436" s="11"/>
      <c r="Q6436" s="16" t="s">
        <v>28318</v>
      </c>
      <c r="R6436" s="11" t="s">
        <v>42</v>
      </c>
      <c r="S6436" s="11" t="s">
        <v>28319</v>
      </c>
      <c r="T6436" s="11" t="s">
        <v>28320</v>
      </c>
    </row>
    <row x14ac:dyDescent="0.25" r="6437" customHeight="1" ht="19.5">
      <c r="A6437" s="10">
        <v>45214</v>
      </c>
      <c r="B6437" s="11" t="s">
        <v>28321</v>
      </c>
      <c r="C6437" s="11" t="s">
        <v>5363</v>
      </c>
      <c r="D6437" s="11"/>
      <c r="E6437" s="13">
        <v>18671768522</v>
      </c>
      <c r="F6437" s="11" t="s">
        <v>28322</v>
      </c>
      <c r="G6437" s="11" t="s">
        <v>56</v>
      </c>
      <c r="H6437" s="11"/>
      <c r="I6437" s="13" t="s">
        <v>142</v>
      </c>
      <c r="J6437" s="11" t="s">
        <v>24</v>
      </c>
      <c r="K6437" s="11" t="s">
        <v>25</v>
      </c>
      <c r="L6437" s="11" t="s">
        <v>39</v>
      </c>
      <c r="M6437" s="11" t="s">
        <v>40</v>
      </c>
      <c r="N6437" s="11" t="s">
        <v>624</v>
      </c>
      <c r="O6437" s="11" t="s">
        <v>29</v>
      </c>
      <c r="P6437" s="11"/>
      <c r="Q6437" s="16" t="s">
        <v>28323</v>
      </c>
      <c r="R6437" s="11" t="s">
        <v>42</v>
      </c>
      <c r="S6437" s="11" t="s">
        <v>28324</v>
      </c>
      <c r="T6437" s="11" t="s">
        <v>28325</v>
      </c>
    </row>
    <row x14ac:dyDescent="0.25" r="6438" customHeight="1" ht="19.5">
      <c r="A6438" s="10">
        <v>45214</v>
      </c>
      <c r="B6438" s="11" t="s">
        <v>28326</v>
      </c>
      <c r="C6438" s="11" t="s">
        <v>16260</v>
      </c>
      <c r="D6438" s="11"/>
      <c r="E6438" s="13">
        <v>18671770823</v>
      </c>
      <c r="F6438" s="11" t="s">
        <v>28327</v>
      </c>
      <c r="G6438" s="11" t="s">
        <v>289</v>
      </c>
      <c r="H6438" s="11"/>
      <c r="I6438" s="13" t="s">
        <v>486</v>
      </c>
      <c r="J6438" s="11" t="s">
        <v>24</v>
      </c>
      <c r="K6438" s="11" t="s">
        <v>25</v>
      </c>
      <c r="L6438" s="11" t="s">
        <v>39</v>
      </c>
      <c r="M6438" s="11" t="s">
        <v>27</v>
      </c>
      <c r="N6438" s="11" t="s">
        <v>624</v>
      </c>
      <c r="O6438" s="11" t="s">
        <v>29</v>
      </c>
      <c r="P6438" s="11"/>
      <c r="Q6438" s="16" t="s">
        <v>28328</v>
      </c>
      <c r="R6438" s="11" t="s">
        <v>42</v>
      </c>
      <c r="S6438" s="11" t="s">
        <v>28329</v>
      </c>
      <c r="T6438" s="11" t="s">
        <v>28330</v>
      </c>
    </row>
    <row x14ac:dyDescent="0.25" r="6439" customHeight="1" ht="19.5">
      <c r="A6439" s="10">
        <v>45214</v>
      </c>
      <c r="B6439" s="11" t="s">
        <v>28331</v>
      </c>
      <c r="C6439" s="11" t="s">
        <v>5363</v>
      </c>
      <c r="D6439" s="11"/>
      <c r="E6439" s="13">
        <v>15549349215</v>
      </c>
      <c r="F6439" s="11" t="s">
        <v>28332</v>
      </c>
      <c r="G6439" s="11" t="s">
        <v>56</v>
      </c>
      <c r="H6439" s="11"/>
      <c r="I6439" s="13" t="s">
        <v>49</v>
      </c>
      <c r="J6439" s="11" t="s">
        <v>24</v>
      </c>
      <c r="K6439" s="11" t="s">
        <v>25</v>
      </c>
      <c r="L6439" s="11" t="s">
        <v>39</v>
      </c>
      <c r="M6439" s="11" t="s">
        <v>27</v>
      </c>
      <c r="N6439" s="11" t="s">
        <v>624</v>
      </c>
      <c r="O6439" s="11" t="s">
        <v>29</v>
      </c>
      <c r="P6439" s="11"/>
      <c r="Q6439" s="16" t="s">
        <v>28333</v>
      </c>
      <c r="R6439" s="11" t="s">
        <v>42</v>
      </c>
      <c r="S6439" s="11" t="s">
        <v>28334</v>
      </c>
      <c r="T6439" s="11" t="s">
        <v>28335</v>
      </c>
    </row>
    <row x14ac:dyDescent="0.25" r="6440" customHeight="1" ht="19.5">
      <c r="A6440" s="10">
        <v>45214</v>
      </c>
      <c r="B6440" s="11" t="s">
        <v>28336</v>
      </c>
      <c r="C6440" s="11" t="s">
        <v>5363</v>
      </c>
      <c r="D6440" s="11"/>
      <c r="E6440" s="13">
        <v>15587959311</v>
      </c>
      <c r="F6440" s="11" t="s">
        <v>28337</v>
      </c>
      <c r="G6440" s="11" t="s">
        <v>74</v>
      </c>
      <c r="H6440" s="11"/>
      <c r="I6440" s="13" t="s">
        <v>49</v>
      </c>
      <c r="J6440" s="11" t="s">
        <v>24</v>
      </c>
      <c r="K6440" s="11" t="s">
        <v>172</v>
      </c>
      <c r="L6440" s="11"/>
      <c r="M6440" s="11" t="s">
        <v>40</v>
      </c>
      <c r="N6440" s="11" t="s">
        <v>624</v>
      </c>
      <c r="O6440" s="11" t="s">
        <v>29</v>
      </c>
      <c r="P6440" s="11"/>
      <c r="Q6440" s="16" t="s">
        <v>28338</v>
      </c>
      <c r="R6440" s="11" t="s">
        <v>42</v>
      </c>
      <c r="S6440" s="11" t="s">
        <v>28339</v>
      </c>
      <c r="T6440" s="11" t="s">
        <v>28340</v>
      </c>
    </row>
    <row x14ac:dyDescent="0.25" r="6441" customHeight="1" ht="19.5">
      <c r="A6441" s="10">
        <v>45214</v>
      </c>
      <c r="B6441" s="11" t="s">
        <v>28341</v>
      </c>
      <c r="C6441" s="11" t="s">
        <v>5363</v>
      </c>
      <c r="D6441" s="11"/>
      <c r="E6441" s="13">
        <v>13040981260</v>
      </c>
      <c r="F6441" s="11" t="s">
        <v>28342</v>
      </c>
      <c r="G6441" s="11" t="s">
        <v>74</v>
      </c>
      <c r="H6441" s="11"/>
      <c r="I6441" s="13" t="s">
        <v>381</v>
      </c>
      <c r="J6441" s="11" t="s">
        <v>24</v>
      </c>
      <c r="K6441" s="11" t="s">
        <v>25</v>
      </c>
      <c r="L6441" s="11" t="s">
        <v>39</v>
      </c>
      <c r="M6441" s="11" t="s">
        <v>40</v>
      </c>
      <c r="N6441" s="11" t="s">
        <v>624</v>
      </c>
      <c r="O6441" s="11" t="s">
        <v>29</v>
      </c>
      <c r="P6441" s="11"/>
      <c r="Q6441" s="16" t="s">
        <v>28343</v>
      </c>
      <c r="R6441" s="11" t="s">
        <v>42</v>
      </c>
      <c r="S6441" s="11" t="s">
        <v>28344</v>
      </c>
      <c r="T6441" s="11" t="s">
        <v>28345</v>
      </c>
    </row>
    <row x14ac:dyDescent="0.25" r="6442" customHeight="1" ht="19.5">
      <c r="A6442" s="10">
        <v>45214</v>
      </c>
      <c r="B6442" s="11" t="s">
        <v>28346</v>
      </c>
      <c r="C6442" s="11" t="s">
        <v>1011</v>
      </c>
      <c r="D6442" s="11"/>
      <c r="E6442" s="13">
        <v>13047158423</v>
      </c>
      <c r="F6442" s="11" t="s">
        <v>28347</v>
      </c>
      <c r="G6442" s="11" t="s">
        <v>62</v>
      </c>
      <c r="H6442" s="11"/>
      <c r="I6442" s="13">
        <v>10015</v>
      </c>
      <c r="J6442" s="11" t="s">
        <v>24</v>
      </c>
      <c r="K6442" s="11" t="s">
        <v>172</v>
      </c>
      <c r="L6442" s="11" t="s">
        <v>26</v>
      </c>
      <c r="M6442" s="11" t="s">
        <v>27</v>
      </c>
      <c r="N6442" s="11" t="s">
        <v>28</v>
      </c>
      <c r="O6442" s="11" t="s">
        <v>29</v>
      </c>
      <c r="P6442" s="11"/>
      <c r="Q6442" s="16" t="s">
        <v>28348</v>
      </c>
      <c r="R6442" s="11" t="s">
        <v>31</v>
      </c>
      <c r="S6442" s="11" t="s">
        <v>28349</v>
      </c>
      <c r="T6442" s="11"/>
    </row>
    <row x14ac:dyDescent="0.25" r="6443" customHeight="1" ht="19.5">
      <c r="A6443" s="10">
        <v>45214</v>
      </c>
      <c r="B6443" s="11" t="s">
        <v>28350</v>
      </c>
      <c r="C6443" s="11" t="s">
        <v>180</v>
      </c>
      <c r="D6443" s="11"/>
      <c r="E6443" s="13">
        <v>13032728999</v>
      </c>
      <c r="F6443" s="11" t="s">
        <v>12395</v>
      </c>
      <c r="G6443" s="11" t="s">
        <v>62</v>
      </c>
      <c r="H6443" s="11"/>
      <c r="I6443" s="13" t="s">
        <v>206</v>
      </c>
      <c r="J6443" s="11" t="s">
        <v>24</v>
      </c>
      <c r="K6443" s="11" t="s">
        <v>25</v>
      </c>
      <c r="L6443" s="11" t="s">
        <v>39</v>
      </c>
      <c r="M6443" s="11" t="s">
        <v>675</v>
      </c>
      <c r="N6443" s="11" t="s">
        <v>183</v>
      </c>
      <c r="O6443" s="11" t="s">
        <v>29</v>
      </c>
      <c r="P6443" s="11"/>
      <c r="Q6443" s="16" t="s">
        <v>28351</v>
      </c>
      <c r="R6443" s="11" t="s">
        <v>51</v>
      </c>
      <c r="S6443" s="11" t="s">
        <v>28352</v>
      </c>
      <c r="T6443" s="11"/>
    </row>
    <row x14ac:dyDescent="0.25" r="6444" customHeight="1" ht="19.5">
      <c r="A6444" s="10">
        <v>45214</v>
      </c>
      <c r="B6444" s="11" t="s">
        <v>28353</v>
      </c>
      <c r="C6444" s="11" t="s">
        <v>180</v>
      </c>
      <c r="D6444" s="11"/>
      <c r="E6444" s="13">
        <v>13040950405</v>
      </c>
      <c r="F6444" s="11" t="s">
        <v>28354</v>
      </c>
      <c r="G6444" s="11" t="s">
        <v>115</v>
      </c>
      <c r="H6444" s="11" t="s">
        <v>86</v>
      </c>
      <c r="I6444" s="13" t="s">
        <v>844</v>
      </c>
      <c r="J6444" s="11" t="s">
        <v>24</v>
      </c>
      <c r="K6444" s="11" t="s">
        <v>25</v>
      </c>
      <c r="L6444" s="11" t="s">
        <v>39</v>
      </c>
      <c r="M6444" s="11" t="s">
        <v>40</v>
      </c>
      <c r="N6444" s="11" t="s">
        <v>183</v>
      </c>
      <c r="O6444" s="11" t="s">
        <v>29</v>
      </c>
      <c r="P6444" s="11"/>
      <c r="Q6444" s="16" t="s">
        <v>28355</v>
      </c>
      <c r="R6444" s="11" t="s">
        <v>51</v>
      </c>
      <c r="S6444" s="11" t="s">
        <v>28356</v>
      </c>
      <c r="T6444" s="11"/>
    </row>
    <row x14ac:dyDescent="0.25" r="6445" customHeight="1" ht="19.5">
      <c r="A6445" s="10">
        <v>45214</v>
      </c>
      <c r="B6445" s="11" t="s">
        <v>28357</v>
      </c>
      <c r="C6445" s="11" t="s">
        <v>108</v>
      </c>
      <c r="D6445" s="11"/>
      <c r="E6445" s="13">
        <v>15549397028</v>
      </c>
      <c r="F6445" s="11" t="s">
        <v>28358</v>
      </c>
      <c r="G6445" s="11" t="s">
        <v>23</v>
      </c>
      <c r="H6445" s="11"/>
      <c r="I6445" s="13" t="s">
        <v>206</v>
      </c>
      <c r="J6445" s="11" t="s">
        <v>24</v>
      </c>
      <c r="K6445" s="11" t="s">
        <v>25</v>
      </c>
      <c r="L6445" s="11" t="s">
        <v>39</v>
      </c>
      <c r="M6445" s="11" t="s">
        <v>27</v>
      </c>
      <c r="N6445" s="11" t="s">
        <v>28</v>
      </c>
      <c r="O6445" s="11" t="s">
        <v>29</v>
      </c>
      <c r="P6445" s="11"/>
      <c r="Q6445" s="16" t="s">
        <v>28359</v>
      </c>
      <c r="R6445" s="11" t="s">
        <v>51</v>
      </c>
      <c r="S6445" s="11" t="s">
        <v>28360</v>
      </c>
      <c r="T6445" s="11"/>
    </row>
    <row x14ac:dyDescent="0.25" r="6446" customHeight="1" ht="19.5">
      <c r="A6446" s="10">
        <v>45214</v>
      </c>
      <c r="B6446" s="11" t="s">
        <v>28361</v>
      </c>
      <c r="C6446" s="11" t="s">
        <v>180</v>
      </c>
      <c r="D6446" s="11"/>
      <c r="E6446" s="13">
        <v>13094176928</v>
      </c>
      <c r="F6446" s="11" t="s">
        <v>28362</v>
      </c>
      <c r="G6446" s="11" t="s">
        <v>115</v>
      </c>
      <c r="H6446" s="11"/>
      <c r="I6446" s="13" t="s">
        <v>27090</v>
      </c>
      <c r="J6446" s="11" t="s">
        <v>24</v>
      </c>
      <c r="K6446" s="11" t="s">
        <v>25</v>
      </c>
      <c r="L6446" s="11" t="s">
        <v>39</v>
      </c>
      <c r="M6446" s="11" t="s">
        <v>40</v>
      </c>
      <c r="N6446" s="11" t="s">
        <v>183</v>
      </c>
      <c r="O6446" s="11" t="s">
        <v>29</v>
      </c>
      <c r="P6446" s="11"/>
      <c r="Q6446" s="16" t="s">
        <v>28363</v>
      </c>
      <c r="R6446" s="11" t="s">
        <v>51</v>
      </c>
      <c r="S6446" s="11" t="s">
        <v>28364</v>
      </c>
      <c r="T6446" s="11"/>
    </row>
    <row x14ac:dyDescent="0.25" r="6447" customHeight="1" ht="19.5">
      <c r="A6447" s="10">
        <v>45214</v>
      </c>
      <c r="B6447" s="11" t="s">
        <v>28365</v>
      </c>
      <c r="C6447" s="11" t="s">
        <v>180</v>
      </c>
      <c r="D6447" s="11"/>
      <c r="E6447" s="13">
        <v>13165617716</v>
      </c>
      <c r="F6447" s="11" t="s">
        <v>28366</v>
      </c>
      <c r="G6447" s="11" t="s">
        <v>115</v>
      </c>
      <c r="H6447" s="11"/>
      <c r="I6447" s="13" t="s">
        <v>352</v>
      </c>
      <c r="J6447" s="11" t="s">
        <v>24</v>
      </c>
      <c r="K6447" s="11" t="s">
        <v>25</v>
      </c>
      <c r="L6447" s="11" t="s">
        <v>39</v>
      </c>
      <c r="M6447" s="11" t="s">
        <v>27</v>
      </c>
      <c r="N6447" s="11" t="s">
        <v>183</v>
      </c>
      <c r="O6447" s="11" t="s">
        <v>29</v>
      </c>
      <c r="P6447" s="11"/>
      <c r="Q6447" s="16" t="s">
        <v>28367</v>
      </c>
      <c r="R6447" s="11" t="s">
        <v>51</v>
      </c>
      <c r="S6447" s="11" t="s">
        <v>28368</v>
      </c>
      <c r="T6447" s="11"/>
    </row>
    <row x14ac:dyDescent="0.25" r="6448" customHeight="1" ht="19.5">
      <c r="A6448" s="10">
        <v>45214</v>
      </c>
      <c r="B6448" s="11" t="s">
        <v>28369</v>
      </c>
      <c r="C6448" s="11" t="s">
        <v>180</v>
      </c>
      <c r="D6448" s="11"/>
      <c r="E6448" s="13">
        <v>13227282952</v>
      </c>
      <c r="F6448" s="11" t="s">
        <v>28370</v>
      </c>
      <c r="G6448" s="11" t="s">
        <v>23</v>
      </c>
      <c r="H6448" s="11"/>
      <c r="I6448" s="13" t="s">
        <v>328</v>
      </c>
      <c r="J6448" s="11" t="s">
        <v>24</v>
      </c>
      <c r="K6448" s="11" t="s">
        <v>25</v>
      </c>
      <c r="L6448" s="11" t="s">
        <v>39</v>
      </c>
      <c r="M6448" s="11" t="s">
        <v>40</v>
      </c>
      <c r="N6448" s="11" t="s">
        <v>183</v>
      </c>
      <c r="O6448" s="11" t="s">
        <v>29</v>
      </c>
      <c r="P6448" s="11"/>
      <c r="Q6448" s="16" t="s">
        <v>28371</v>
      </c>
      <c r="R6448" s="11" t="s">
        <v>51</v>
      </c>
      <c r="S6448" s="11" t="s">
        <v>28372</v>
      </c>
      <c r="T6448" s="11"/>
    </row>
    <row x14ac:dyDescent="0.25" r="6449" customHeight="1" ht="19.5">
      <c r="A6449" s="10">
        <v>45214</v>
      </c>
      <c r="B6449" s="11" t="s">
        <v>28373</v>
      </c>
      <c r="C6449" s="11" t="s">
        <v>180</v>
      </c>
      <c r="D6449" s="11"/>
      <c r="E6449" s="13">
        <v>13235634408</v>
      </c>
      <c r="F6449" s="11" t="s">
        <v>28374</v>
      </c>
      <c r="G6449" s="11" t="s">
        <v>289</v>
      </c>
      <c r="H6449" s="11"/>
      <c r="I6449" s="13" t="s">
        <v>796</v>
      </c>
      <c r="J6449" s="11" t="s">
        <v>24</v>
      </c>
      <c r="K6449" s="11" t="s">
        <v>25</v>
      </c>
      <c r="L6449" s="11" t="s">
        <v>39</v>
      </c>
      <c r="M6449" s="11" t="s">
        <v>27</v>
      </c>
      <c r="N6449" s="11" t="s">
        <v>183</v>
      </c>
      <c r="O6449" s="11" t="s">
        <v>29</v>
      </c>
      <c r="P6449" s="11"/>
      <c r="Q6449" s="16" t="s">
        <v>28375</v>
      </c>
      <c r="R6449" s="11" t="s">
        <v>51</v>
      </c>
      <c r="S6449" s="11" t="s">
        <v>28376</v>
      </c>
      <c r="T6449" s="11"/>
    </row>
    <row x14ac:dyDescent="0.25" r="6450" customHeight="1" ht="19.5">
      <c r="A6450" s="10">
        <v>45214</v>
      </c>
      <c r="B6450" s="11" t="s">
        <v>28377</v>
      </c>
      <c r="C6450" s="11" t="s">
        <v>180</v>
      </c>
      <c r="D6450" s="11"/>
      <c r="E6450" s="13">
        <v>13277177882</v>
      </c>
      <c r="F6450" s="11" t="s">
        <v>28378</v>
      </c>
      <c r="G6450" s="11" t="s">
        <v>48</v>
      </c>
      <c r="H6450" s="11" t="s">
        <v>121</v>
      </c>
      <c r="I6450" s="13" t="s">
        <v>259</v>
      </c>
      <c r="J6450" s="11" t="s">
        <v>24</v>
      </c>
      <c r="K6450" s="11" t="s">
        <v>25</v>
      </c>
      <c r="L6450" s="11" t="s">
        <v>39</v>
      </c>
      <c r="M6450" s="11" t="s">
        <v>40</v>
      </c>
      <c r="N6450" s="11" t="s">
        <v>183</v>
      </c>
      <c r="O6450" s="11" t="s">
        <v>29</v>
      </c>
      <c r="P6450" s="11"/>
      <c r="Q6450" s="16" t="s">
        <v>28379</v>
      </c>
      <c r="R6450" s="11" t="s">
        <v>51</v>
      </c>
      <c r="S6450" s="11" t="s">
        <v>28380</v>
      </c>
      <c r="T6450" s="11"/>
    </row>
    <row x14ac:dyDescent="0.25" r="6451" customHeight="1" ht="19.5">
      <c r="A6451" s="10">
        <v>45214</v>
      </c>
      <c r="B6451" s="11" t="s">
        <v>28381</v>
      </c>
      <c r="C6451" s="11" t="s">
        <v>180</v>
      </c>
      <c r="D6451" s="11"/>
      <c r="E6451" s="13">
        <v>15571706259</v>
      </c>
      <c r="F6451" s="11" t="s">
        <v>28382</v>
      </c>
      <c r="G6451" s="11" t="s">
        <v>48</v>
      </c>
      <c r="H6451" s="11"/>
      <c r="I6451" s="13" t="s">
        <v>796</v>
      </c>
      <c r="J6451" s="11" t="s">
        <v>24</v>
      </c>
      <c r="K6451" s="11" t="s">
        <v>25</v>
      </c>
      <c r="L6451" s="11" t="s">
        <v>39</v>
      </c>
      <c r="M6451" s="11" t="s">
        <v>27</v>
      </c>
      <c r="N6451" s="11" t="s">
        <v>183</v>
      </c>
      <c r="O6451" s="11" t="s">
        <v>29</v>
      </c>
      <c r="P6451" s="11"/>
      <c r="Q6451" s="16" t="s">
        <v>28383</v>
      </c>
      <c r="R6451" s="11" t="s">
        <v>51</v>
      </c>
      <c r="S6451" s="11" t="s">
        <v>28384</v>
      </c>
      <c r="T6451" s="11"/>
    </row>
    <row x14ac:dyDescent="0.25" r="6452" customHeight="1" ht="19.5">
      <c r="A6452" s="10">
        <v>45214</v>
      </c>
      <c r="B6452" s="11" t="s">
        <v>28385</v>
      </c>
      <c r="C6452" s="11" t="s">
        <v>180</v>
      </c>
      <c r="D6452" s="11"/>
      <c r="E6452" s="13">
        <v>15572720002</v>
      </c>
      <c r="F6452" s="11" t="s">
        <v>28386</v>
      </c>
      <c r="G6452" s="11" t="s">
        <v>115</v>
      </c>
      <c r="H6452" s="11"/>
      <c r="I6452" s="13" t="s">
        <v>87</v>
      </c>
      <c r="J6452" s="11" t="s">
        <v>24</v>
      </c>
      <c r="K6452" s="11" t="s">
        <v>25</v>
      </c>
      <c r="L6452" s="11" t="s">
        <v>39</v>
      </c>
      <c r="M6452" s="11" t="s">
        <v>40</v>
      </c>
      <c r="N6452" s="11" t="s">
        <v>183</v>
      </c>
      <c r="O6452" s="11" t="s">
        <v>29</v>
      </c>
      <c r="P6452" s="11"/>
      <c r="Q6452" s="16" t="s">
        <v>28387</v>
      </c>
      <c r="R6452" s="11" t="s">
        <v>51</v>
      </c>
      <c r="S6452" s="11" t="s">
        <v>28388</v>
      </c>
      <c r="T6452" s="11"/>
    </row>
    <row x14ac:dyDescent="0.25" r="6453" customHeight="1" ht="19.5">
      <c r="A6453" s="10">
        <v>45214</v>
      </c>
      <c r="B6453" s="11" t="s">
        <v>28389</v>
      </c>
      <c r="C6453" s="11" t="s">
        <v>180</v>
      </c>
      <c r="D6453" s="11"/>
      <c r="E6453" s="13">
        <v>15629331805</v>
      </c>
      <c r="F6453" s="11" t="s">
        <v>28390</v>
      </c>
      <c r="G6453" s="11" t="s">
        <v>23</v>
      </c>
      <c r="H6453" s="11"/>
      <c r="I6453" s="13" t="s">
        <v>221</v>
      </c>
      <c r="J6453" s="11" t="s">
        <v>24</v>
      </c>
      <c r="K6453" s="11" t="s">
        <v>25</v>
      </c>
      <c r="L6453" s="11" t="s">
        <v>39</v>
      </c>
      <c r="M6453" s="11" t="s">
        <v>27</v>
      </c>
      <c r="N6453" s="11" t="s">
        <v>183</v>
      </c>
      <c r="O6453" s="11" t="s">
        <v>29</v>
      </c>
      <c r="P6453" s="11"/>
      <c r="Q6453" s="16" t="s">
        <v>28391</v>
      </c>
      <c r="R6453" s="11" t="s">
        <v>51</v>
      </c>
      <c r="S6453" s="11" t="s">
        <v>28392</v>
      </c>
      <c r="T6453" s="11"/>
    </row>
    <row x14ac:dyDescent="0.25" r="6454" customHeight="1" ht="19.5">
      <c r="A6454" s="10">
        <v>45214</v>
      </c>
      <c r="B6454" s="11" t="s">
        <v>28393</v>
      </c>
      <c r="C6454" s="11" t="s">
        <v>180</v>
      </c>
      <c r="D6454" s="11"/>
      <c r="E6454" s="13">
        <v>15629369715</v>
      </c>
      <c r="F6454" s="11" t="s">
        <v>2648</v>
      </c>
      <c r="G6454" s="11" t="s">
        <v>37</v>
      </c>
      <c r="H6454" s="11"/>
      <c r="I6454" s="13" t="s">
        <v>328</v>
      </c>
      <c r="J6454" s="11" t="s">
        <v>24</v>
      </c>
      <c r="K6454" s="11" t="s">
        <v>25</v>
      </c>
      <c r="L6454" s="11" t="s">
        <v>39</v>
      </c>
      <c r="M6454" s="11" t="s">
        <v>40</v>
      </c>
      <c r="N6454" s="11" t="s">
        <v>183</v>
      </c>
      <c r="O6454" s="11" t="s">
        <v>29</v>
      </c>
      <c r="P6454" s="11"/>
      <c r="Q6454" s="16" t="s">
        <v>28394</v>
      </c>
      <c r="R6454" s="11" t="s">
        <v>51</v>
      </c>
      <c r="S6454" s="11" t="s">
        <v>28395</v>
      </c>
      <c r="T6454" s="11"/>
    </row>
    <row x14ac:dyDescent="0.25" r="6455" customHeight="1" ht="19.5">
      <c r="A6455" s="10">
        <v>45214</v>
      </c>
      <c r="B6455" s="11" t="s">
        <v>28396</v>
      </c>
      <c r="C6455" s="11" t="s">
        <v>545</v>
      </c>
      <c r="D6455" s="11"/>
      <c r="E6455" s="13">
        <v>13094160318</v>
      </c>
      <c r="F6455" s="11" t="s">
        <v>28397</v>
      </c>
      <c r="G6455" s="11" t="s">
        <v>115</v>
      </c>
      <c r="H6455" s="11"/>
      <c r="I6455" s="13" t="s">
        <v>104</v>
      </c>
      <c r="J6455" s="11" t="s">
        <v>24</v>
      </c>
      <c r="K6455" s="11" t="s">
        <v>25</v>
      </c>
      <c r="L6455" s="11" t="s">
        <v>39</v>
      </c>
      <c r="M6455" s="11" t="s">
        <v>27</v>
      </c>
      <c r="N6455" s="11" t="s">
        <v>28</v>
      </c>
      <c r="O6455" s="11" t="s">
        <v>29</v>
      </c>
      <c r="P6455" s="11"/>
      <c r="Q6455" s="16" t="s">
        <v>28398</v>
      </c>
      <c r="R6455" s="11" t="s">
        <v>42</v>
      </c>
      <c r="S6455" s="11" t="s">
        <v>28399</v>
      </c>
      <c r="T6455" s="11" t="s">
        <v>28400</v>
      </c>
    </row>
    <row x14ac:dyDescent="0.25" r="6456" customHeight="1" ht="19.5">
      <c r="A6456" s="10">
        <v>45214</v>
      </c>
      <c r="B6456" s="11" t="s">
        <v>28401</v>
      </c>
      <c r="C6456" s="11" t="s">
        <v>341</v>
      </c>
      <c r="D6456" s="11"/>
      <c r="E6456" s="13">
        <v>15572748110</v>
      </c>
      <c r="F6456" s="11" t="s">
        <v>28402</v>
      </c>
      <c r="G6456" s="11" t="s">
        <v>289</v>
      </c>
      <c r="H6456" s="11" t="s">
        <v>98</v>
      </c>
      <c r="I6456" s="13" t="s">
        <v>221</v>
      </c>
      <c r="J6456" s="11" t="s">
        <v>24</v>
      </c>
      <c r="K6456" s="11" t="s">
        <v>25</v>
      </c>
      <c r="L6456" s="11" t="s">
        <v>39</v>
      </c>
      <c r="M6456" s="11" t="s">
        <v>40</v>
      </c>
      <c r="N6456" s="11" t="s">
        <v>28</v>
      </c>
      <c r="O6456" s="11" t="s">
        <v>29</v>
      </c>
      <c r="P6456" s="11"/>
      <c r="Q6456" s="16" t="s">
        <v>28403</v>
      </c>
      <c r="R6456" s="11" t="s">
        <v>42</v>
      </c>
      <c r="S6456" s="11" t="s">
        <v>28404</v>
      </c>
      <c r="T6456" s="11" t="s">
        <v>28405</v>
      </c>
    </row>
    <row x14ac:dyDescent="0.25" r="6457" customHeight="1" ht="19.5">
      <c r="A6457" s="10">
        <v>45214</v>
      </c>
      <c r="B6457" s="11" t="s">
        <v>28406</v>
      </c>
      <c r="C6457" s="11" t="s">
        <v>54</v>
      </c>
      <c r="D6457" s="11"/>
      <c r="E6457" s="13">
        <v>15586352998</v>
      </c>
      <c r="F6457" s="11" t="s">
        <v>28407</v>
      </c>
      <c r="G6457" s="11" t="s">
        <v>289</v>
      </c>
      <c r="H6457" s="11"/>
      <c r="I6457" s="13" t="s">
        <v>75</v>
      </c>
      <c r="J6457" s="11" t="s">
        <v>24</v>
      </c>
      <c r="K6457" s="11" t="s">
        <v>25</v>
      </c>
      <c r="L6457" s="11" t="s">
        <v>39</v>
      </c>
      <c r="M6457" s="11" t="s">
        <v>40</v>
      </c>
      <c r="N6457" s="11" t="s">
        <v>28</v>
      </c>
      <c r="O6457" s="11" t="s">
        <v>29</v>
      </c>
      <c r="P6457" s="11"/>
      <c r="Q6457" s="16" t="s">
        <v>28408</v>
      </c>
      <c r="R6457" s="11" t="s">
        <v>42</v>
      </c>
      <c r="S6457" s="11" t="s">
        <v>28409</v>
      </c>
      <c r="T6457" s="11" t="s">
        <v>28410</v>
      </c>
    </row>
    <row x14ac:dyDescent="0.25" r="6458" customHeight="1" ht="19.5">
      <c r="A6458" s="10">
        <v>45214</v>
      </c>
      <c r="B6458" s="11" t="s">
        <v>28411</v>
      </c>
      <c r="C6458" s="11" t="s">
        <v>3299</v>
      </c>
      <c r="D6458" s="11"/>
      <c r="E6458" s="13">
        <v>13227286519</v>
      </c>
      <c r="F6458" s="11" t="s">
        <v>28412</v>
      </c>
      <c r="G6458" s="11" t="s">
        <v>62</v>
      </c>
      <c r="H6458" s="11"/>
      <c r="I6458" s="13" t="s">
        <v>590</v>
      </c>
      <c r="J6458" s="11" t="s">
        <v>24</v>
      </c>
      <c r="K6458" s="11" t="s">
        <v>25</v>
      </c>
      <c r="L6458" s="11" t="s">
        <v>39</v>
      </c>
      <c r="M6458" s="11" t="s">
        <v>40</v>
      </c>
      <c r="N6458" s="11" t="s">
        <v>28</v>
      </c>
      <c r="O6458" s="11" t="s">
        <v>29</v>
      </c>
      <c r="P6458" s="11"/>
      <c r="Q6458" s="16" t="s">
        <v>28413</v>
      </c>
      <c r="R6458" s="11" t="s">
        <v>42</v>
      </c>
      <c r="S6458" s="11" t="s">
        <v>28414</v>
      </c>
      <c r="T6458" s="11" t="s">
        <v>28415</v>
      </c>
    </row>
    <row x14ac:dyDescent="0.25" r="6459" customHeight="1" ht="19.5">
      <c r="A6459" s="10">
        <v>45214</v>
      </c>
      <c r="B6459" s="11" t="s">
        <v>28416</v>
      </c>
      <c r="C6459" s="11" t="s">
        <v>180</v>
      </c>
      <c r="D6459" s="11"/>
      <c r="E6459" s="13">
        <v>18671729786</v>
      </c>
      <c r="F6459" s="11" t="s">
        <v>28417</v>
      </c>
      <c r="G6459" s="11" t="s">
        <v>37</v>
      </c>
      <c r="H6459" s="11" t="s">
        <v>98</v>
      </c>
      <c r="I6459" s="13" t="s">
        <v>182</v>
      </c>
      <c r="J6459" s="11" t="s">
        <v>24</v>
      </c>
      <c r="K6459" s="11" t="s">
        <v>25</v>
      </c>
      <c r="L6459" s="11" t="s">
        <v>39</v>
      </c>
      <c r="M6459" s="11" t="s">
        <v>27</v>
      </c>
      <c r="N6459" s="11" t="s">
        <v>183</v>
      </c>
      <c r="O6459" s="11" t="s">
        <v>29</v>
      </c>
      <c r="P6459" s="11"/>
      <c r="Q6459" s="16" t="s">
        <v>28418</v>
      </c>
      <c r="R6459" s="11" t="s">
        <v>51</v>
      </c>
      <c r="S6459" s="11" t="s">
        <v>28419</v>
      </c>
      <c r="T6459" s="11"/>
    </row>
    <row x14ac:dyDescent="0.25" r="6460" customHeight="1" ht="19.5">
      <c r="A6460" s="10">
        <v>45214</v>
      </c>
      <c r="B6460" s="11" t="s">
        <v>28420</v>
      </c>
      <c r="C6460" s="11" t="s">
        <v>180</v>
      </c>
      <c r="D6460" s="11"/>
      <c r="E6460" s="13">
        <v>18671797355</v>
      </c>
      <c r="F6460" s="11" t="s">
        <v>28421</v>
      </c>
      <c r="G6460" s="11" t="s">
        <v>115</v>
      </c>
      <c r="H6460" s="11" t="s">
        <v>98</v>
      </c>
      <c r="I6460" s="13" t="s">
        <v>154</v>
      </c>
      <c r="J6460" s="11" t="s">
        <v>24</v>
      </c>
      <c r="K6460" s="11" t="s">
        <v>25</v>
      </c>
      <c r="L6460" s="11" t="s">
        <v>39</v>
      </c>
      <c r="M6460" s="11" t="s">
        <v>27</v>
      </c>
      <c r="N6460" s="11" t="s">
        <v>183</v>
      </c>
      <c r="O6460" s="11" t="s">
        <v>29</v>
      </c>
      <c r="P6460" s="11"/>
      <c r="Q6460" s="16" t="s">
        <v>28422</v>
      </c>
      <c r="R6460" s="11" t="s">
        <v>51</v>
      </c>
      <c r="S6460" s="11" t="s">
        <v>28423</v>
      </c>
      <c r="T6460" s="11"/>
    </row>
    <row x14ac:dyDescent="0.25" r="6461" customHeight="1" ht="19.5">
      <c r="A6461" s="10">
        <v>45214</v>
      </c>
      <c r="B6461" s="11" t="s">
        <v>28424</v>
      </c>
      <c r="C6461" s="11" t="s">
        <v>180</v>
      </c>
      <c r="D6461" s="11"/>
      <c r="E6461" s="13">
        <v>18694087170</v>
      </c>
      <c r="F6461" s="11" t="s">
        <v>28425</v>
      </c>
      <c r="G6461" s="11" t="s">
        <v>62</v>
      </c>
      <c r="H6461" s="11"/>
      <c r="I6461" s="13" t="s">
        <v>221</v>
      </c>
      <c r="J6461" s="11" t="s">
        <v>24</v>
      </c>
      <c r="K6461" s="11" t="s">
        <v>25</v>
      </c>
      <c r="L6461" s="11" t="s">
        <v>39</v>
      </c>
      <c r="M6461" s="11" t="s">
        <v>40</v>
      </c>
      <c r="N6461" s="11" t="s">
        <v>183</v>
      </c>
      <c r="O6461" s="11" t="s">
        <v>29</v>
      </c>
      <c r="P6461" s="11"/>
      <c r="Q6461" s="16" t="s">
        <v>28426</v>
      </c>
      <c r="R6461" s="11" t="s">
        <v>51</v>
      </c>
      <c r="S6461" s="11" t="s">
        <v>28427</v>
      </c>
      <c r="T6461" s="11"/>
    </row>
    <row x14ac:dyDescent="0.25" r="6462" customHeight="1" ht="19.5">
      <c r="A6462" s="10">
        <v>45214</v>
      </c>
      <c r="B6462" s="11" t="s">
        <v>28428</v>
      </c>
      <c r="C6462" s="11" t="s">
        <v>46</v>
      </c>
      <c r="D6462" s="11"/>
      <c r="E6462" s="13">
        <v>15572731477</v>
      </c>
      <c r="F6462" s="11" t="s">
        <v>28429</v>
      </c>
      <c r="G6462" s="11" t="s">
        <v>37</v>
      </c>
      <c r="H6462" s="11"/>
      <c r="I6462" s="13" t="s">
        <v>182</v>
      </c>
      <c r="J6462" s="11" t="s">
        <v>24</v>
      </c>
      <c r="K6462" s="11" t="s">
        <v>25</v>
      </c>
      <c r="L6462" s="11" t="s">
        <v>39</v>
      </c>
      <c r="M6462" s="11" t="s">
        <v>27</v>
      </c>
      <c r="N6462" s="11" t="s">
        <v>28</v>
      </c>
      <c r="O6462" s="11" t="s">
        <v>29</v>
      </c>
      <c r="P6462" s="11"/>
      <c r="Q6462" s="16" t="s">
        <v>28430</v>
      </c>
      <c r="R6462" s="11" t="s">
        <v>51</v>
      </c>
      <c r="S6462" s="11" t="s">
        <v>28431</v>
      </c>
      <c r="T6462" s="11"/>
    </row>
    <row x14ac:dyDescent="0.25" r="6463" customHeight="1" ht="19.5">
      <c r="A6463" s="10">
        <v>45214</v>
      </c>
      <c r="B6463" s="11" t="s">
        <v>28432</v>
      </c>
      <c r="C6463" s="11" t="s">
        <v>46</v>
      </c>
      <c r="D6463" s="11"/>
      <c r="E6463" s="13">
        <v>15572781129</v>
      </c>
      <c r="F6463" s="11" t="s">
        <v>28433</v>
      </c>
      <c r="G6463" s="11" t="s">
        <v>37</v>
      </c>
      <c r="H6463" s="11"/>
      <c r="I6463" s="13" t="s">
        <v>352</v>
      </c>
      <c r="J6463" s="11" t="s">
        <v>24</v>
      </c>
      <c r="K6463" s="11" t="s">
        <v>25</v>
      </c>
      <c r="L6463" s="11" t="s">
        <v>39</v>
      </c>
      <c r="M6463" s="11" t="s">
        <v>27</v>
      </c>
      <c r="N6463" s="11" t="s">
        <v>28</v>
      </c>
      <c r="O6463" s="11" t="s">
        <v>29</v>
      </c>
      <c r="P6463" s="11"/>
      <c r="Q6463" s="16" t="s">
        <v>28434</v>
      </c>
      <c r="R6463" s="11" t="s">
        <v>51</v>
      </c>
      <c r="S6463" s="11" t="s">
        <v>28435</v>
      </c>
      <c r="T6463" s="11"/>
    </row>
    <row x14ac:dyDescent="0.25" r="6464" customHeight="1" ht="19.5">
      <c r="A6464" s="10">
        <v>45214</v>
      </c>
      <c r="B6464" s="11" t="s">
        <v>28436</v>
      </c>
      <c r="C6464" s="11" t="s">
        <v>6271</v>
      </c>
      <c r="D6464" s="11"/>
      <c r="E6464" s="13">
        <v>18571010602</v>
      </c>
      <c r="F6464" s="11" t="s">
        <v>28437</v>
      </c>
      <c r="G6464" s="11" t="s">
        <v>37</v>
      </c>
      <c r="H6464" s="11"/>
      <c r="I6464" s="13" t="s">
        <v>221</v>
      </c>
      <c r="J6464" s="11" t="s">
        <v>24</v>
      </c>
      <c r="K6464" s="11" t="s">
        <v>25</v>
      </c>
      <c r="L6464" s="11" t="s">
        <v>39</v>
      </c>
      <c r="M6464" s="11" t="s">
        <v>27</v>
      </c>
      <c r="N6464" s="11" t="s">
        <v>28</v>
      </c>
      <c r="O6464" s="11" t="s">
        <v>29</v>
      </c>
      <c r="P6464" s="11"/>
      <c r="Q6464" s="16" t="s">
        <v>28438</v>
      </c>
      <c r="R6464" s="11" t="s">
        <v>42</v>
      </c>
      <c r="S6464" s="11" t="s">
        <v>28439</v>
      </c>
      <c r="T6464" s="11"/>
    </row>
    <row x14ac:dyDescent="0.25" r="6465" customHeight="1" ht="19.5">
      <c r="A6465" s="10">
        <v>45214</v>
      </c>
      <c r="B6465" s="11" t="s">
        <v>28440</v>
      </c>
      <c r="C6465" s="11" t="s">
        <v>46</v>
      </c>
      <c r="D6465" s="11"/>
      <c r="E6465" s="13">
        <v>13114456299</v>
      </c>
      <c r="F6465" s="11" t="s">
        <v>28441</v>
      </c>
      <c r="G6465" s="11" t="s">
        <v>115</v>
      </c>
      <c r="H6465" s="11"/>
      <c r="I6465" s="13" t="s">
        <v>189</v>
      </c>
      <c r="J6465" s="11" t="s">
        <v>24</v>
      </c>
      <c r="K6465" s="11" t="s">
        <v>25</v>
      </c>
      <c r="L6465" s="11" t="s">
        <v>39</v>
      </c>
      <c r="M6465" s="11" t="s">
        <v>27</v>
      </c>
      <c r="N6465" s="11" t="s">
        <v>28</v>
      </c>
      <c r="O6465" s="11" t="s">
        <v>29</v>
      </c>
      <c r="P6465" s="11"/>
      <c r="Q6465" s="16" t="s">
        <v>28442</v>
      </c>
      <c r="R6465" s="11" t="s">
        <v>51</v>
      </c>
      <c r="S6465" s="11" t="s">
        <v>28443</v>
      </c>
      <c r="T6465" s="11"/>
    </row>
    <row x14ac:dyDescent="0.25" r="6466" customHeight="1" ht="19.5">
      <c r="A6466" s="10">
        <v>45214</v>
      </c>
      <c r="B6466" s="11" t="s">
        <v>28444</v>
      </c>
      <c r="C6466" s="11" t="s">
        <v>5513</v>
      </c>
      <c r="D6466" s="11"/>
      <c r="E6466" s="13">
        <v>13117291326</v>
      </c>
      <c r="F6466" s="11" t="s">
        <v>28445</v>
      </c>
      <c r="G6466" s="11" t="s">
        <v>289</v>
      </c>
      <c r="H6466" s="11"/>
      <c r="I6466" s="13" t="s">
        <v>259</v>
      </c>
      <c r="J6466" s="11" t="s">
        <v>24</v>
      </c>
      <c r="K6466" s="11" t="s">
        <v>25</v>
      </c>
      <c r="L6466" s="11" t="s">
        <v>39</v>
      </c>
      <c r="M6466" s="11" t="s">
        <v>27</v>
      </c>
      <c r="N6466" s="11" t="s">
        <v>28</v>
      </c>
      <c r="O6466" s="11" t="s">
        <v>29</v>
      </c>
      <c r="P6466" s="11"/>
      <c r="Q6466" s="16" t="s">
        <v>28446</v>
      </c>
      <c r="R6466" s="11" t="s">
        <v>42</v>
      </c>
      <c r="S6466" s="11" t="s">
        <v>28447</v>
      </c>
      <c r="T6466" s="11"/>
    </row>
    <row x14ac:dyDescent="0.25" r="6467" customHeight="1" ht="19.5">
      <c r="A6467" s="10">
        <v>45214</v>
      </c>
      <c r="B6467" s="11" t="s">
        <v>28448</v>
      </c>
      <c r="C6467" s="11" t="s">
        <v>46</v>
      </c>
      <c r="D6467" s="11"/>
      <c r="E6467" s="13">
        <v>13047176853</v>
      </c>
      <c r="F6467" s="11" t="s">
        <v>28449</v>
      </c>
      <c r="G6467" s="11" t="s">
        <v>37</v>
      </c>
      <c r="H6467" s="11" t="s">
        <v>86</v>
      </c>
      <c r="I6467" s="13" t="s">
        <v>87</v>
      </c>
      <c r="J6467" s="11" t="s">
        <v>24</v>
      </c>
      <c r="K6467" s="11" t="s">
        <v>25</v>
      </c>
      <c r="L6467" s="11" t="s">
        <v>39</v>
      </c>
      <c r="M6467" s="11" t="s">
        <v>40</v>
      </c>
      <c r="N6467" s="11" t="s">
        <v>28</v>
      </c>
      <c r="O6467" s="11" t="s">
        <v>29</v>
      </c>
      <c r="P6467" s="11"/>
      <c r="Q6467" s="16" t="s">
        <v>28450</v>
      </c>
      <c r="R6467" s="11" t="s">
        <v>51</v>
      </c>
      <c r="S6467" s="11" t="s">
        <v>28451</v>
      </c>
      <c r="T6467" s="11"/>
    </row>
    <row x14ac:dyDescent="0.25" r="6468" customHeight="1" ht="19.5">
      <c r="A6468" s="10">
        <v>45214</v>
      </c>
      <c r="B6468" s="11" t="s">
        <v>28452</v>
      </c>
      <c r="C6468" s="11" t="s">
        <v>46</v>
      </c>
      <c r="D6468" s="11"/>
      <c r="E6468" s="13">
        <v>18671750100</v>
      </c>
      <c r="F6468" s="11" t="s">
        <v>28453</v>
      </c>
      <c r="G6468" s="11" t="s">
        <v>115</v>
      </c>
      <c r="H6468" s="11"/>
      <c r="I6468" s="13" t="s">
        <v>154</v>
      </c>
      <c r="J6468" s="11" t="s">
        <v>24</v>
      </c>
      <c r="K6468" s="11" t="s">
        <v>25</v>
      </c>
      <c r="L6468" s="11" t="s">
        <v>39</v>
      </c>
      <c r="M6468" s="11" t="s">
        <v>27</v>
      </c>
      <c r="N6468" s="11" t="s">
        <v>28</v>
      </c>
      <c r="O6468" s="11" t="s">
        <v>29</v>
      </c>
      <c r="P6468" s="11"/>
      <c r="Q6468" s="16" t="s">
        <v>28454</v>
      </c>
      <c r="R6468" s="11" t="s">
        <v>51</v>
      </c>
      <c r="S6468" s="11" t="s">
        <v>28455</v>
      </c>
      <c r="T6468" s="11"/>
    </row>
    <row x14ac:dyDescent="0.25" r="6469" customHeight="1" ht="19.5">
      <c r="A6469" s="10">
        <v>45214</v>
      </c>
      <c r="B6469" s="11" t="s">
        <v>28456</v>
      </c>
      <c r="C6469" s="11" t="s">
        <v>46</v>
      </c>
      <c r="D6469" s="11"/>
      <c r="E6469" s="13">
        <v>15572735120</v>
      </c>
      <c r="F6469" s="11" t="s">
        <v>28457</v>
      </c>
      <c r="G6469" s="11" t="s">
        <v>23</v>
      </c>
      <c r="H6469" s="11"/>
      <c r="I6469" s="13" t="s">
        <v>615</v>
      </c>
      <c r="J6469" s="11" t="s">
        <v>24</v>
      </c>
      <c r="K6469" s="11" t="s">
        <v>25</v>
      </c>
      <c r="L6469" s="11" t="s">
        <v>39</v>
      </c>
      <c r="M6469" s="11" t="s">
        <v>27</v>
      </c>
      <c r="N6469" s="11" t="s">
        <v>28</v>
      </c>
      <c r="O6469" s="11" t="s">
        <v>29</v>
      </c>
      <c r="P6469" s="11"/>
      <c r="Q6469" s="16" t="s">
        <v>28458</v>
      </c>
      <c r="R6469" s="11" t="s">
        <v>51</v>
      </c>
      <c r="S6469" s="11" t="s">
        <v>28459</v>
      </c>
      <c r="T6469" s="11"/>
    </row>
    <row x14ac:dyDescent="0.25" r="6470" customHeight="1" ht="19.5">
      <c r="A6470" s="10">
        <v>45214</v>
      </c>
      <c r="B6470" s="11" t="s">
        <v>28460</v>
      </c>
      <c r="C6470" s="11" t="s">
        <v>46</v>
      </c>
      <c r="D6470" s="11"/>
      <c r="E6470" s="13">
        <v>15672496408</v>
      </c>
      <c r="F6470" s="11" t="s">
        <v>28461</v>
      </c>
      <c r="G6470" s="11" t="s">
        <v>289</v>
      </c>
      <c r="H6470" s="11"/>
      <c r="I6470" s="13" t="s">
        <v>57</v>
      </c>
      <c r="J6470" s="11" t="s">
        <v>24</v>
      </c>
      <c r="K6470" s="11" t="s">
        <v>25</v>
      </c>
      <c r="L6470" s="11" t="s">
        <v>39</v>
      </c>
      <c r="M6470" s="11" t="s">
        <v>40</v>
      </c>
      <c r="N6470" s="11" t="s">
        <v>28</v>
      </c>
      <c r="O6470" s="11" t="s">
        <v>29</v>
      </c>
      <c r="P6470" s="11"/>
      <c r="Q6470" s="16" t="s">
        <v>28462</v>
      </c>
      <c r="R6470" s="11" t="s">
        <v>51</v>
      </c>
      <c r="S6470" s="11" t="s">
        <v>28463</v>
      </c>
      <c r="T6470" s="11"/>
    </row>
    <row x14ac:dyDescent="0.25" r="6471" customHeight="1" ht="19.5">
      <c r="A6471" s="10">
        <v>45214</v>
      </c>
      <c r="B6471" s="11" t="s">
        <v>28464</v>
      </c>
      <c r="C6471" s="11" t="s">
        <v>46</v>
      </c>
      <c r="D6471" s="11"/>
      <c r="E6471" s="13">
        <v>13165610745</v>
      </c>
      <c r="F6471" s="11" t="s">
        <v>28465</v>
      </c>
      <c r="G6471" s="11" t="s">
        <v>48</v>
      </c>
      <c r="H6471" s="11"/>
      <c r="I6471" s="13" t="s">
        <v>221</v>
      </c>
      <c r="J6471" s="11" t="s">
        <v>24</v>
      </c>
      <c r="K6471" s="11" t="s">
        <v>25</v>
      </c>
      <c r="L6471" s="11" t="s">
        <v>39</v>
      </c>
      <c r="M6471" s="11" t="s">
        <v>27</v>
      </c>
      <c r="N6471" s="11" t="s">
        <v>28</v>
      </c>
      <c r="O6471" s="11" t="s">
        <v>29</v>
      </c>
      <c r="P6471" s="11"/>
      <c r="Q6471" s="16" t="s">
        <v>28466</v>
      </c>
      <c r="R6471" s="11" t="s">
        <v>51</v>
      </c>
      <c r="S6471" s="11" t="s">
        <v>28467</v>
      </c>
      <c r="T6471" s="11"/>
    </row>
    <row x14ac:dyDescent="0.25" r="6472" customHeight="1" ht="19.5">
      <c r="A6472" s="10">
        <v>45214</v>
      </c>
      <c r="B6472" s="11" t="s">
        <v>28468</v>
      </c>
      <c r="C6472" s="11" t="s">
        <v>46</v>
      </c>
      <c r="D6472" s="11"/>
      <c r="E6472" s="13">
        <v>15586377073</v>
      </c>
      <c r="F6472" s="11" t="s">
        <v>28469</v>
      </c>
      <c r="G6472" s="11" t="s">
        <v>23</v>
      </c>
      <c r="H6472" s="11"/>
      <c r="I6472" s="13" t="s">
        <v>844</v>
      </c>
      <c r="J6472" s="11" t="s">
        <v>24</v>
      </c>
      <c r="K6472" s="11" t="s">
        <v>25</v>
      </c>
      <c r="L6472" s="11" t="s">
        <v>39</v>
      </c>
      <c r="M6472" s="11" t="s">
        <v>27</v>
      </c>
      <c r="N6472" s="11" t="s">
        <v>28</v>
      </c>
      <c r="O6472" s="11" t="s">
        <v>29</v>
      </c>
      <c r="P6472" s="11"/>
      <c r="Q6472" s="16" t="s">
        <v>28470</v>
      </c>
      <c r="R6472" s="11" t="s">
        <v>51</v>
      </c>
      <c r="S6472" s="11" t="s">
        <v>28471</v>
      </c>
      <c r="T6472" s="11"/>
    </row>
    <row x14ac:dyDescent="0.25" r="6473" customHeight="1" ht="19.5">
      <c r="A6473" s="10">
        <v>45214</v>
      </c>
      <c r="B6473" s="11" t="s">
        <v>28472</v>
      </c>
      <c r="C6473" s="11" t="s">
        <v>691</v>
      </c>
      <c r="D6473" s="11"/>
      <c r="E6473" s="13">
        <v>13277259311</v>
      </c>
      <c r="F6473" s="11" t="s">
        <v>28473</v>
      </c>
      <c r="G6473" s="11" t="s">
        <v>289</v>
      </c>
      <c r="H6473" s="11"/>
      <c r="I6473" s="13" t="s">
        <v>136</v>
      </c>
      <c r="J6473" s="11" t="s">
        <v>24</v>
      </c>
      <c r="K6473" s="11" t="s">
        <v>25</v>
      </c>
      <c r="L6473" s="11" t="s">
        <v>39</v>
      </c>
      <c r="M6473" s="11" t="s">
        <v>40</v>
      </c>
      <c r="N6473" s="11" t="s">
        <v>28</v>
      </c>
      <c r="O6473" s="11" t="s">
        <v>29</v>
      </c>
      <c r="P6473" s="11"/>
      <c r="Q6473" s="16" t="s">
        <v>28474</v>
      </c>
      <c r="R6473" s="11" t="s">
        <v>42</v>
      </c>
      <c r="S6473" s="11" t="s">
        <v>28475</v>
      </c>
      <c r="T6473" s="11" t="s">
        <v>28476</v>
      </c>
    </row>
    <row x14ac:dyDescent="0.25" r="6474" customHeight="1" ht="19.5">
      <c r="A6474" s="10">
        <v>45214</v>
      </c>
      <c r="B6474" s="11" t="s">
        <v>28477</v>
      </c>
      <c r="C6474" s="11" t="s">
        <v>5513</v>
      </c>
      <c r="D6474" s="11"/>
      <c r="E6474" s="13">
        <v>18571045890</v>
      </c>
      <c r="F6474" s="11" t="s">
        <v>28478</v>
      </c>
      <c r="G6474" s="11" t="s">
        <v>74</v>
      </c>
      <c r="H6474" s="11"/>
      <c r="I6474" s="13" t="s">
        <v>182</v>
      </c>
      <c r="J6474" s="11" t="s">
        <v>24</v>
      </c>
      <c r="K6474" s="11" t="s">
        <v>25</v>
      </c>
      <c r="L6474" s="11" t="s">
        <v>39</v>
      </c>
      <c r="M6474" s="11" t="s">
        <v>27</v>
      </c>
      <c r="N6474" s="11" t="s">
        <v>28</v>
      </c>
      <c r="O6474" s="11" t="s">
        <v>29</v>
      </c>
      <c r="P6474" s="11"/>
      <c r="Q6474" s="16" t="s">
        <v>28479</v>
      </c>
      <c r="R6474" s="11" t="s">
        <v>42</v>
      </c>
      <c r="S6474" s="11" t="s">
        <v>28480</v>
      </c>
      <c r="T6474" s="11" t="s">
        <v>28481</v>
      </c>
    </row>
    <row x14ac:dyDescent="0.25" r="6475" customHeight="1" ht="19.5">
      <c r="A6475" s="10">
        <v>45214</v>
      </c>
      <c r="B6475" s="11" t="s">
        <v>28482</v>
      </c>
      <c r="C6475" s="11" t="s">
        <v>5601</v>
      </c>
      <c r="D6475" s="11"/>
      <c r="E6475" s="13">
        <v>15549323861</v>
      </c>
      <c r="F6475" s="11" t="s">
        <v>28483</v>
      </c>
      <c r="G6475" s="11" t="s">
        <v>171</v>
      </c>
      <c r="H6475" s="11"/>
      <c r="I6475" s="13" t="s">
        <v>49</v>
      </c>
      <c r="J6475" s="11" t="s">
        <v>24</v>
      </c>
      <c r="K6475" s="11" t="s">
        <v>25</v>
      </c>
      <c r="L6475" s="11" t="s">
        <v>39</v>
      </c>
      <c r="M6475" s="11" t="s">
        <v>27</v>
      </c>
      <c r="N6475" s="11" t="s">
        <v>28</v>
      </c>
      <c r="O6475" s="11" t="s">
        <v>29</v>
      </c>
      <c r="P6475" s="11"/>
      <c r="Q6475" s="16" t="s">
        <v>28484</v>
      </c>
      <c r="R6475" s="11" t="s">
        <v>42</v>
      </c>
      <c r="S6475" s="11" t="s">
        <v>28485</v>
      </c>
      <c r="T6475" s="11" t="s">
        <v>28486</v>
      </c>
    </row>
    <row x14ac:dyDescent="0.25" r="6476" customHeight="1" ht="19.5">
      <c r="A6476" s="10">
        <v>45214</v>
      </c>
      <c r="B6476" s="11" t="s">
        <v>28487</v>
      </c>
      <c r="C6476" s="11" t="s">
        <v>5601</v>
      </c>
      <c r="D6476" s="11"/>
      <c r="E6476" s="13">
        <v>15587943361</v>
      </c>
      <c r="F6476" s="11" t="s">
        <v>21756</v>
      </c>
      <c r="G6476" s="11" t="s">
        <v>74</v>
      </c>
      <c r="H6476" s="11"/>
      <c r="I6476" s="13" t="s">
        <v>154</v>
      </c>
      <c r="J6476" s="11" t="s">
        <v>24</v>
      </c>
      <c r="K6476" s="11" t="s">
        <v>25</v>
      </c>
      <c r="L6476" s="11" t="s">
        <v>39</v>
      </c>
      <c r="M6476" s="11" t="s">
        <v>40</v>
      </c>
      <c r="N6476" s="11" t="s">
        <v>28</v>
      </c>
      <c r="O6476" s="11" t="s">
        <v>29</v>
      </c>
      <c r="P6476" s="11"/>
      <c r="Q6476" s="16" t="s">
        <v>28488</v>
      </c>
      <c r="R6476" s="11" t="s">
        <v>42</v>
      </c>
      <c r="S6476" s="11" t="s">
        <v>28489</v>
      </c>
      <c r="T6476" s="11" t="s">
        <v>28490</v>
      </c>
    </row>
    <row x14ac:dyDescent="0.25" r="6477" customHeight="1" ht="19.5">
      <c r="A6477" s="10">
        <v>45214</v>
      </c>
      <c r="B6477" s="11" t="s">
        <v>28491</v>
      </c>
      <c r="C6477" s="11" t="s">
        <v>5601</v>
      </c>
      <c r="D6477" s="11"/>
      <c r="E6477" s="13">
        <v>15549380685</v>
      </c>
      <c r="F6477" s="11" t="s">
        <v>17345</v>
      </c>
      <c r="G6477" s="11" t="s">
        <v>115</v>
      </c>
      <c r="H6477" s="11"/>
      <c r="I6477" s="13" t="s">
        <v>221</v>
      </c>
      <c r="J6477" s="11" t="s">
        <v>24</v>
      </c>
      <c r="K6477" s="11" t="s">
        <v>25</v>
      </c>
      <c r="L6477" s="11" t="s">
        <v>39</v>
      </c>
      <c r="M6477" s="11" t="s">
        <v>27</v>
      </c>
      <c r="N6477" s="11" t="s">
        <v>28</v>
      </c>
      <c r="O6477" s="11" t="s">
        <v>29</v>
      </c>
      <c r="P6477" s="11"/>
      <c r="Q6477" s="16" t="s">
        <v>28492</v>
      </c>
      <c r="R6477" s="11" t="s">
        <v>42</v>
      </c>
      <c r="S6477" s="11" t="s">
        <v>28493</v>
      </c>
      <c r="T6477" s="11" t="s">
        <v>28494</v>
      </c>
    </row>
    <row x14ac:dyDescent="0.25" r="6478" customHeight="1" ht="19.5">
      <c r="A6478" s="10">
        <v>45214</v>
      </c>
      <c r="B6478" s="11" t="s">
        <v>28495</v>
      </c>
      <c r="C6478" s="11" t="s">
        <v>7087</v>
      </c>
      <c r="D6478" s="11"/>
      <c r="E6478" s="13">
        <v>13972562502</v>
      </c>
      <c r="F6478" s="11" t="s">
        <v>28496</v>
      </c>
      <c r="G6478" s="11" t="s">
        <v>48</v>
      </c>
      <c r="H6478" s="11"/>
      <c r="I6478" s="13" t="s">
        <v>221</v>
      </c>
      <c r="J6478" s="11" t="s">
        <v>24</v>
      </c>
      <c r="K6478" s="11" t="s">
        <v>25</v>
      </c>
      <c r="L6478" s="11" t="s">
        <v>39</v>
      </c>
      <c r="M6478" s="11" t="s">
        <v>40</v>
      </c>
      <c r="N6478" s="11" t="s">
        <v>28</v>
      </c>
      <c r="O6478" s="11" t="s">
        <v>29</v>
      </c>
      <c r="P6478" s="11"/>
      <c r="Q6478" s="16" t="s">
        <v>28497</v>
      </c>
      <c r="R6478" s="11" t="s">
        <v>42</v>
      </c>
      <c r="S6478" s="11" t="s">
        <v>28498</v>
      </c>
      <c r="T6478" s="11" t="s">
        <v>28499</v>
      </c>
    </row>
    <row x14ac:dyDescent="0.25" r="6479" customHeight="1" ht="19.5">
      <c r="A6479" s="10">
        <v>45214</v>
      </c>
      <c r="B6479" s="11" t="s">
        <v>28500</v>
      </c>
      <c r="C6479" s="11" t="s">
        <v>691</v>
      </c>
      <c r="D6479" s="11"/>
      <c r="E6479" s="13">
        <v>13264902705</v>
      </c>
      <c r="F6479" s="11" t="s">
        <v>28501</v>
      </c>
      <c r="G6479" s="11" t="s">
        <v>289</v>
      </c>
      <c r="H6479" s="11"/>
      <c r="I6479" s="13" t="s">
        <v>116</v>
      </c>
      <c r="J6479" s="11" t="s">
        <v>24</v>
      </c>
      <c r="K6479" s="11" t="s">
        <v>25</v>
      </c>
      <c r="L6479" s="11" t="s">
        <v>39</v>
      </c>
      <c r="M6479" s="11" t="s">
        <v>40</v>
      </c>
      <c r="N6479" s="11" t="s">
        <v>28</v>
      </c>
      <c r="O6479" s="11" t="s">
        <v>29</v>
      </c>
      <c r="P6479" s="11"/>
      <c r="Q6479" s="16" t="s">
        <v>28502</v>
      </c>
      <c r="R6479" s="11" t="s">
        <v>42</v>
      </c>
      <c r="S6479" s="11" t="s">
        <v>28503</v>
      </c>
      <c r="T6479" s="11" t="s">
        <v>28504</v>
      </c>
    </row>
    <row x14ac:dyDescent="0.25" r="6480" customHeight="1" ht="19.5">
      <c r="A6480" s="10">
        <v>45214</v>
      </c>
      <c r="B6480" s="11" t="s">
        <v>28505</v>
      </c>
      <c r="C6480" s="11" t="s">
        <v>169</v>
      </c>
      <c r="D6480" s="11"/>
      <c r="E6480" s="13" t="s">
        <v>28506</v>
      </c>
      <c r="F6480" s="11" t="s">
        <v>28507</v>
      </c>
      <c r="G6480" s="11" t="s">
        <v>74</v>
      </c>
      <c r="H6480" s="11"/>
      <c r="I6480" s="13">
        <v>10015</v>
      </c>
      <c r="J6480" s="11" t="s">
        <v>24</v>
      </c>
      <c r="K6480" s="11" t="s">
        <v>25</v>
      </c>
      <c r="L6480" s="11" t="s">
        <v>26</v>
      </c>
      <c r="M6480" s="11" t="s">
        <v>149</v>
      </c>
      <c r="N6480" s="11" t="s">
        <v>28</v>
      </c>
      <c r="O6480" s="11" t="s">
        <v>29</v>
      </c>
      <c r="P6480" s="11"/>
      <c r="Q6480" s="16" t="s">
        <v>28508</v>
      </c>
      <c r="R6480" s="11" t="s">
        <v>31</v>
      </c>
      <c r="S6480" s="11" t="s">
        <v>28509</v>
      </c>
      <c r="T6480" s="11" t="s">
        <v>28510</v>
      </c>
    </row>
    <row x14ac:dyDescent="0.25" r="6481" customHeight="1" ht="19.5">
      <c r="A6481" s="10">
        <v>45214</v>
      </c>
      <c r="B6481" s="11" t="s">
        <v>28511</v>
      </c>
      <c r="C6481" s="11" t="s">
        <v>5626</v>
      </c>
      <c r="D6481" s="11"/>
      <c r="E6481" s="13">
        <v>15587918663</v>
      </c>
      <c r="F6481" s="11" t="s">
        <v>28512</v>
      </c>
      <c r="G6481" s="11" t="s">
        <v>74</v>
      </c>
      <c r="H6481" s="11" t="s">
        <v>98</v>
      </c>
      <c r="I6481" s="13" t="s">
        <v>486</v>
      </c>
      <c r="J6481" s="11" t="s">
        <v>24</v>
      </c>
      <c r="K6481" s="11" t="s">
        <v>25</v>
      </c>
      <c r="L6481" s="11" t="s">
        <v>39</v>
      </c>
      <c r="M6481" s="11" t="s">
        <v>27</v>
      </c>
      <c r="N6481" s="11" t="s">
        <v>28</v>
      </c>
      <c r="O6481" s="11" t="s">
        <v>29</v>
      </c>
      <c r="P6481" s="11"/>
      <c r="Q6481" s="16" t="s">
        <v>28513</v>
      </c>
      <c r="R6481" s="11" t="s">
        <v>42</v>
      </c>
      <c r="S6481" s="11" t="s">
        <v>28514</v>
      </c>
      <c r="T6481" s="11" t="s">
        <v>28515</v>
      </c>
    </row>
    <row x14ac:dyDescent="0.25" r="6482" customHeight="1" ht="19.5">
      <c r="A6482" s="10">
        <v>45214</v>
      </c>
      <c r="B6482" s="11" t="s">
        <v>28516</v>
      </c>
      <c r="C6482" s="11" t="s">
        <v>5626</v>
      </c>
      <c r="D6482" s="11"/>
      <c r="E6482" s="13">
        <v>15571759448</v>
      </c>
      <c r="F6482" s="11"/>
      <c r="G6482" s="11"/>
      <c r="H6482" s="11"/>
      <c r="I6482" s="13" t="s">
        <v>87</v>
      </c>
      <c r="J6482" s="11" t="s">
        <v>24</v>
      </c>
      <c r="K6482" s="11" t="s">
        <v>25</v>
      </c>
      <c r="L6482" s="11" t="s">
        <v>39</v>
      </c>
      <c r="M6482" s="11" t="s">
        <v>27</v>
      </c>
      <c r="N6482" s="11" t="s">
        <v>28</v>
      </c>
      <c r="O6482" s="11" t="s">
        <v>29</v>
      </c>
      <c r="P6482" s="11"/>
      <c r="Q6482" s="16" t="s">
        <v>28517</v>
      </c>
      <c r="R6482" s="11" t="s">
        <v>42</v>
      </c>
      <c r="S6482" s="11" t="s">
        <v>28518</v>
      </c>
      <c r="T6482" s="11" t="s">
        <v>28519</v>
      </c>
    </row>
    <row x14ac:dyDescent="0.25" r="6483" customHeight="1" ht="19.5">
      <c r="A6483" s="10">
        <v>45214</v>
      </c>
      <c r="B6483" s="11" t="s">
        <v>28520</v>
      </c>
      <c r="C6483" s="11" t="s">
        <v>7138</v>
      </c>
      <c r="D6483" s="11"/>
      <c r="E6483" s="13">
        <v>13247288761</v>
      </c>
      <c r="F6483" s="11" t="s">
        <v>9365</v>
      </c>
      <c r="G6483" s="11" t="s">
        <v>115</v>
      </c>
      <c r="H6483" s="11"/>
      <c r="I6483" s="13" t="s">
        <v>352</v>
      </c>
      <c r="J6483" s="11" t="s">
        <v>24</v>
      </c>
      <c r="K6483" s="11" t="s">
        <v>25</v>
      </c>
      <c r="L6483" s="11" t="s">
        <v>39</v>
      </c>
      <c r="M6483" s="11" t="s">
        <v>27</v>
      </c>
      <c r="N6483" s="11" t="s">
        <v>4770</v>
      </c>
      <c r="O6483" s="11" t="s">
        <v>29</v>
      </c>
      <c r="P6483" s="11"/>
      <c r="Q6483" s="16" t="s">
        <v>28521</v>
      </c>
      <c r="R6483" s="11" t="s">
        <v>7139</v>
      </c>
      <c r="S6483" s="11" t="s">
        <v>12453</v>
      </c>
      <c r="T6483" s="11"/>
    </row>
    <row x14ac:dyDescent="0.25" r="6484" customHeight="1" ht="19.5">
      <c r="A6484" s="10">
        <v>45214</v>
      </c>
      <c r="B6484" s="11" t="s">
        <v>28522</v>
      </c>
      <c r="C6484" s="11" t="s">
        <v>649</v>
      </c>
      <c r="D6484" s="11"/>
      <c r="E6484" s="13">
        <v>15697279386</v>
      </c>
      <c r="F6484" s="11" t="s">
        <v>3719</v>
      </c>
      <c r="G6484" s="11" t="s">
        <v>74</v>
      </c>
      <c r="H6484" s="11"/>
      <c r="I6484" s="13" t="s">
        <v>221</v>
      </c>
      <c r="J6484" s="11" t="s">
        <v>24</v>
      </c>
      <c r="K6484" s="11" t="s">
        <v>25</v>
      </c>
      <c r="L6484" s="11" t="s">
        <v>39</v>
      </c>
      <c r="M6484" s="11" t="s">
        <v>40</v>
      </c>
      <c r="N6484" s="11" t="s">
        <v>28</v>
      </c>
      <c r="O6484" s="11" t="s">
        <v>29</v>
      </c>
      <c r="P6484" s="11"/>
      <c r="Q6484" s="16" t="s">
        <v>28523</v>
      </c>
      <c r="R6484" s="11" t="s">
        <v>42</v>
      </c>
      <c r="S6484" s="11" t="s">
        <v>28524</v>
      </c>
      <c r="T6484" s="11" t="s">
        <v>28525</v>
      </c>
    </row>
    <row x14ac:dyDescent="0.25" r="6485" customHeight="1" ht="19.5">
      <c r="A6485" s="10">
        <v>45214</v>
      </c>
      <c r="B6485" s="11" t="s">
        <v>28526</v>
      </c>
      <c r="C6485" s="11" t="s">
        <v>12652</v>
      </c>
      <c r="D6485" s="11"/>
      <c r="E6485" s="13">
        <v>13207201420</v>
      </c>
      <c r="F6485" s="11" t="s">
        <v>28527</v>
      </c>
      <c r="G6485" s="11" t="s">
        <v>115</v>
      </c>
      <c r="H6485" s="11"/>
      <c r="I6485" s="13" t="s">
        <v>381</v>
      </c>
      <c r="J6485" s="11" t="s">
        <v>24</v>
      </c>
      <c r="K6485" s="11" t="s">
        <v>25</v>
      </c>
      <c r="L6485" s="11" t="s">
        <v>39</v>
      </c>
      <c r="M6485" s="11" t="s">
        <v>27</v>
      </c>
      <c r="N6485" s="11" t="s">
        <v>28</v>
      </c>
      <c r="O6485" s="11" t="s">
        <v>29</v>
      </c>
      <c r="P6485" s="11"/>
      <c r="Q6485" s="16" t="s">
        <v>28528</v>
      </c>
      <c r="R6485" s="11" t="s">
        <v>42</v>
      </c>
      <c r="S6485" s="11" t="s">
        <v>28529</v>
      </c>
      <c r="T6485" s="11" t="s">
        <v>28530</v>
      </c>
    </row>
    <row x14ac:dyDescent="0.25" r="6486" customHeight="1" ht="19.5">
      <c r="A6486" s="10">
        <v>45214</v>
      </c>
      <c r="B6486" s="11" t="s">
        <v>28531</v>
      </c>
      <c r="C6486" s="11" t="s">
        <v>5684</v>
      </c>
      <c r="D6486" s="11"/>
      <c r="E6486" s="13">
        <v>15586359903</v>
      </c>
      <c r="F6486" s="11" t="s">
        <v>28532</v>
      </c>
      <c r="G6486" s="11" t="s">
        <v>115</v>
      </c>
      <c r="H6486" s="11"/>
      <c r="I6486" s="13" t="s">
        <v>87</v>
      </c>
      <c r="J6486" s="11" t="s">
        <v>24</v>
      </c>
      <c r="K6486" s="11" t="s">
        <v>25</v>
      </c>
      <c r="L6486" s="11" t="s">
        <v>39</v>
      </c>
      <c r="M6486" s="11" t="s">
        <v>27</v>
      </c>
      <c r="N6486" s="11" t="s">
        <v>183</v>
      </c>
      <c r="O6486" s="11" t="s">
        <v>29</v>
      </c>
      <c r="P6486" s="11"/>
      <c r="Q6486" s="16" t="s">
        <v>28533</v>
      </c>
      <c r="R6486" s="11" t="s">
        <v>42</v>
      </c>
      <c r="S6486" s="17" t="s">
        <v>28534</v>
      </c>
      <c r="T6486" s="11"/>
    </row>
    <row x14ac:dyDescent="0.25" r="6487" customHeight="1" ht="19.5">
      <c r="A6487" s="10">
        <v>45214</v>
      </c>
      <c r="B6487" s="11" t="s">
        <v>28535</v>
      </c>
      <c r="C6487" s="11" t="s">
        <v>5684</v>
      </c>
      <c r="D6487" s="11"/>
      <c r="E6487" s="13">
        <v>18527304667</v>
      </c>
      <c r="F6487" s="11" t="s">
        <v>28536</v>
      </c>
      <c r="G6487" s="11" t="s">
        <v>37</v>
      </c>
      <c r="H6487" s="11"/>
      <c r="I6487" s="13" t="s">
        <v>116</v>
      </c>
      <c r="J6487" s="11" t="s">
        <v>24</v>
      </c>
      <c r="K6487" s="11" t="s">
        <v>25</v>
      </c>
      <c r="L6487" s="11" t="s">
        <v>39</v>
      </c>
      <c r="M6487" s="11" t="s">
        <v>27</v>
      </c>
      <c r="N6487" s="11" t="s">
        <v>183</v>
      </c>
      <c r="O6487" s="11" t="s">
        <v>29</v>
      </c>
      <c r="P6487" s="11"/>
      <c r="Q6487" s="16" t="s">
        <v>28537</v>
      </c>
      <c r="R6487" s="11" t="s">
        <v>42</v>
      </c>
      <c r="S6487" s="11" t="s">
        <v>28538</v>
      </c>
      <c r="T6487" s="11"/>
    </row>
    <row x14ac:dyDescent="0.25" r="6488" customHeight="1" ht="19.5">
      <c r="A6488" s="10">
        <v>45214</v>
      </c>
      <c r="B6488" s="11" t="s">
        <v>28539</v>
      </c>
      <c r="C6488" s="11" t="s">
        <v>5684</v>
      </c>
      <c r="D6488" s="11"/>
      <c r="E6488" s="13">
        <v>13227269757</v>
      </c>
      <c r="F6488" s="11" t="s">
        <v>28540</v>
      </c>
      <c r="G6488" s="11" t="s">
        <v>37</v>
      </c>
      <c r="H6488" s="11"/>
      <c r="I6488" s="13" t="s">
        <v>8690</v>
      </c>
      <c r="J6488" s="11" t="s">
        <v>24</v>
      </c>
      <c r="K6488" s="11" t="s">
        <v>25</v>
      </c>
      <c r="L6488" s="11" t="s">
        <v>39</v>
      </c>
      <c r="M6488" s="11" t="s">
        <v>27</v>
      </c>
      <c r="N6488" s="11" t="s">
        <v>183</v>
      </c>
      <c r="O6488" s="11" t="s">
        <v>29</v>
      </c>
      <c r="P6488" s="11"/>
      <c r="Q6488" s="16" t="s">
        <v>28541</v>
      </c>
      <c r="R6488" s="11" t="s">
        <v>42</v>
      </c>
      <c r="S6488" s="11" t="s">
        <v>23811</v>
      </c>
      <c r="T6488" s="11"/>
    </row>
    <row x14ac:dyDescent="0.25" r="6489" customHeight="1" ht="19.5">
      <c r="A6489" s="10">
        <v>45214</v>
      </c>
      <c r="B6489" s="11" t="s">
        <v>28542</v>
      </c>
      <c r="C6489" s="11" t="s">
        <v>8253</v>
      </c>
      <c r="D6489" s="11"/>
      <c r="E6489" s="13">
        <v>18671754426</v>
      </c>
      <c r="F6489" s="11" t="s">
        <v>28543</v>
      </c>
      <c r="G6489" s="11" t="s">
        <v>56</v>
      </c>
      <c r="H6489" s="11"/>
      <c r="I6489" s="13" t="s">
        <v>930</v>
      </c>
      <c r="J6489" s="11" t="s">
        <v>24</v>
      </c>
      <c r="K6489" s="11" t="s">
        <v>25</v>
      </c>
      <c r="L6489" s="11" t="s">
        <v>39</v>
      </c>
      <c r="M6489" s="11" t="s">
        <v>27</v>
      </c>
      <c r="N6489" s="11" t="s">
        <v>183</v>
      </c>
      <c r="O6489" s="11" t="s">
        <v>29</v>
      </c>
      <c r="P6489" s="11"/>
      <c r="Q6489" s="16" t="s">
        <v>28544</v>
      </c>
      <c r="R6489" s="11" t="s">
        <v>42</v>
      </c>
      <c r="S6489" s="11" t="s">
        <v>28545</v>
      </c>
      <c r="T6489" s="11"/>
    </row>
    <row x14ac:dyDescent="0.25" r="6490" customHeight="1" ht="19.5">
      <c r="A6490" s="10">
        <v>45214</v>
      </c>
      <c r="B6490" s="11" t="s">
        <v>28546</v>
      </c>
      <c r="C6490" s="11" t="s">
        <v>2492</v>
      </c>
      <c r="D6490" s="11"/>
      <c r="E6490" s="13">
        <v>13040963044</v>
      </c>
      <c r="F6490" s="11" t="s">
        <v>28547</v>
      </c>
      <c r="G6490" s="11" t="s">
        <v>115</v>
      </c>
      <c r="H6490" s="11"/>
      <c r="I6490" s="13" t="s">
        <v>3495</v>
      </c>
      <c r="J6490" s="11" t="s">
        <v>24</v>
      </c>
      <c r="K6490" s="11" t="s">
        <v>172</v>
      </c>
      <c r="L6490" s="11" t="s">
        <v>25</v>
      </c>
      <c r="M6490" s="11" t="s">
        <v>27</v>
      </c>
      <c r="N6490" s="11" t="s">
        <v>28</v>
      </c>
      <c r="O6490" s="11" t="s">
        <v>29</v>
      </c>
      <c r="P6490" s="11"/>
      <c r="Q6490" s="16" t="s">
        <v>28548</v>
      </c>
      <c r="R6490" s="11" t="s">
        <v>3495</v>
      </c>
      <c r="S6490" s="11" t="s">
        <v>28549</v>
      </c>
      <c r="T6490" s="11"/>
    </row>
    <row x14ac:dyDescent="0.25" r="6491" customHeight="1" ht="19.5">
      <c r="A6491" s="10">
        <v>45214</v>
      </c>
      <c r="B6491" s="11" t="s">
        <v>28550</v>
      </c>
      <c r="C6491" s="11" t="s">
        <v>5684</v>
      </c>
      <c r="D6491" s="11"/>
      <c r="E6491" s="13">
        <v>15697275501</v>
      </c>
      <c r="F6491" s="11" t="s">
        <v>28551</v>
      </c>
      <c r="G6491" s="11" t="s">
        <v>23</v>
      </c>
      <c r="H6491" s="11"/>
      <c r="I6491" s="13" t="s">
        <v>87</v>
      </c>
      <c r="J6491" s="11" t="s">
        <v>24</v>
      </c>
      <c r="K6491" s="11" t="s">
        <v>25</v>
      </c>
      <c r="L6491" s="11" t="s">
        <v>39</v>
      </c>
      <c r="M6491" s="11" t="s">
        <v>27</v>
      </c>
      <c r="N6491" s="11" t="s">
        <v>183</v>
      </c>
      <c r="O6491" s="11" t="s">
        <v>29</v>
      </c>
      <c r="P6491" s="11"/>
      <c r="Q6491" s="16" t="s">
        <v>28552</v>
      </c>
      <c r="R6491" s="11" t="s">
        <v>42</v>
      </c>
      <c r="S6491" s="11" t="s">
        <v>28553</v>
      </c>
      <c r="T6491" s="11"/>
    </row>
    <row x14ac:dyDescent="0.25" r="6492" customHeight="1" ht="19.5">
      <c r="A6492" s="10">
        <v>45214</v>
      </c>
      <c r="B6492" s="11" t="s">
        <v>28554</v>
      </c>
      <c r="C6492" s="11" t="s">
        <v>5684</v>
      </c>
      <c r="D6492" s="11"/>
      <c r="E6492" s="13">
        <v>18671608347</v>
      </c>
      <c r="F6492" s="11" t="s">
        <v>28555</v>
      </c>
      <c r="G6492" s="11" t="s">
        <v>37</v>
      </c>
      <c r="H6492" s="11"/>
      <c r="I6492" s="13" t="s">
        <v>142</v>
      </c>
      <c r="J6492" s="11" t="s">
        <v>24</v>
      </c>
      <c r="K6492" s="11" t="s">
        <v>25</v>
      </c>
      <c r="L6492" s="11" t="s">
        <v>39</v>
      </c>
      <c r="M6492" s="11" t="s">
        <v>27</v>
      </c>
      <c r="N6492" s="11" t="s">
        <v>183</v>
      </c>
      <c r="O6492" s="11" t="s">
        <v>29</v>
      </c>
      <c r="P6492" s="11"/>
      <c r="Q6492" s="16" t="s">
        <v>28556</v>
      </c>
      <c r="R6492" s="11" t="s">
        <v>42</v>
      </c>
      <c r="S6492" s="11" t="s">
        <v>28557</v>
      </c>
      <c r="T6492" s="11"/>
    </row>
    <row x14ac:dyDescent="0.25" r="6493" customHeight="1" ht="19.5">
      <c r="A6493" s="10">
        <v>45214</v>
      </c>
      <c r="B6493" s="11" t="s">
        <v>28558</v>
      </c>
      <c r="C6493" s="11" t="s">
        <v>5684</v>
      </c>
      <c r="D6493" s="11"/>
      <c r="E6493" s="13">
        <v>15572752517</v>
      </c>
      <c r="F6493" s="11" t="s">
        <v>28559</v>
      </c>
      <c r="G6493" s="11" t="s">
        <v>289</v>
      </c>
      <c r="H6493" s="11"/>
      <c r="I6493" s="13" t="s">
        <v>8690</v>
      </c>
      <c r="J6493" s="11" t="s">
        <v>24</v>
      </c>
      <c r="K6493" s="11" t="s">
        <v>172</v>
      </c>
      <c r="L6493" s="11"/>
      <c r="M6493" s="11" t="s">
        <v>27</v>
      </c>
      <c r="N6493" s="11" t="s">
        <v>183</v>
      </c>
      <c r="O6493" s="11" t="s">
        <v>29</v>
      </c>
      <c r="P6493" s="11"/>
      <c r="Q6493" s="16" t="s">
        <v>28560</v>
      </c>
      <c r="R6493" s="11" t="s">
        <v>42</v>
      </c>
      <c r="S6493" s="11" t="s">
        <v>28561</v>
      </c>
      <c r="T6493" s="11"/>
    </row>
    <row x14ac:dyDescent="0.25" r="6494" customHeight="1" ht="19.5">
      <c r="A6494" s="10">
        <v>45214</v>
      </c>
      <c r="B6494" s="11" t="s">
        <v>28562</v>
      </c>
      <c r="C6494" s="11" t="s">
        <v>5684</v>
      </c>
      <c r="D6494" s="11"/>
      <c r="E6494" s="13">
        <v>13264914617</v>
      </c>
      <c r="F6494" s="11" t="s">
        <v>26199</v>
      </c>
      <c r="G6494" s="11" t="s">
        <v>23</v>
      </c>
      <c r="H6494" s="11"/>
      <c r="I6494" s="13" t="s">
        <v>8690</v>
      </c>
      <c r="J6494" s="11" t="s">
        <v>24</v>
      </c>
      <c r="K6494" s="11" t="s">
        <v>25</v>
      </c>
      <c r="L6494" s="11" t="s">
        <v>39</v>
      </c>
      <c r="M6494" s="11" t="s">
        <v>27</v>
      </c>
      <c r="N6494" s="11" t="s">
        <v>183</v>
      </c>
      <c r="O6494" s="11" t="s">
        <v>29</v>
      </c>
      <c r="P6494" s="11"/>
      <c r="Q6494" s="16" t="s">
        <v>28563</v>
      </c>
      <c r="R6494" s="11" t="s">
        <v>42</v>
      </c>
      <c r="S6494" s="11" t="s">
        <v>28564</v>
      </c>
      <c r="T6494" s="11"/>
    </row>
    <row x14ac:dyDescent="0.25" r="6495" customHeight="1" ht="19.5">
      <c r="A6495" s="10">
        <v>45214</v>
      </c>
      <c r="B6495" s="11" t="s">
        <v>28565</v>
      </c>
      <c r="C6495" s="11" t="s">
        <v>5684</v>
      </c>
      <c r="D6495" s="11"/>
      <c r="E6495" s="13">
        <v>15671012016</v>
      </c>
      <c r="F6495" s="11" t="s">
        <v>16991</v>
      </c>
      <c r="G6495" s="11" t="s">
        <v>115</v>
      </c>
      <c r="H6495" s="11"/>
      <c r="I6495" s="13" t="s">
        <v>8690</v>
      </c>
      <c r="J6495" s="11" t="s">
        <v>24</v>
      </c>
      <c r="K6495" s="11" t="s">
        <v>25</v>
      </c>
      <c r="L6495" s="11" t="s">
        <v>39</v>
      </c>
      <c r="M6495" s="11" t="s">
        <v>40</v>
      </c>
      <c r="N6495" s="11" t="s">
        <v>183</v>
      </c>
      <c r="O6495" s="11" t="s">
        <v>29</v>
      </c>
      <c r="P6495" s="11"/>
      <c r="Q6495" s="16" t="s">
        <v>28566</v>
      </c>
      <c r="R6495" s="11" t="s">
        <v>42</v>
      </c>
      <c r="S6495" s="11" t="s">
        <v>28567</v>
      </c>
      <c r="T6495" s="11"/>
    </row>
    <row x14ac:dyDescent="0.25" r="6496" customHeight="1" ht="19.5">
      <c r="A6496" s="10">
        <v>45214</v>
      </c>
      <c r="B6496" s="11" t="s">
        <v>28568</v>
      </c>
      <c r="C6496" s="11" t="s">
        <v>5684</v>
      </c>
      <c r="D6496" s="11"/>
      <c r="E6496" s="13">
        <v>13277177520</v>
      </c>
      <c r="F6496" s="11" t="s">
        <v>28569</v>
      </c>
      <c r="G6496" s="11" t="s">
        <v>115</v>
      </c>
      <c r="H6496" s="11"/>
      <c r="I6496" s="13" t="s">
        <v>615</v>
      </c>
      <c r="J6496" s="11" t="s">
        <v>24</v>
      </c>
      <c r="K6496" s="11" t="s">
        <v>25</v>
      </c>
      <c r="L6496" s="11" t="s">
        <v>39</v>
      </c>
      <c r="M6496" s="11" t="s">
        <v>27</v>
      </c>
      <c r="N6496" s="11" t="s">
        <v>183</v>
      </c>
      <c r="O6496" s="11" t="s">
        <v>29</v>
      </c>
      <c r="P6496" s="11"/>
      <c r="Q6496" s="16" t="s">
        <v>28570</v>
      </c>
      <c r="R6496" s="11" t="s">
        <v>42</v>
      </c>
      <c r="S6496" s="11" t="s">
        <v>28571</v>
      </c>
      <c r="T6496" s="11"/>
    </row>
    <row x14ac:dyDescent="0.25" r="6497" customHeight="1" ht="19.5">
      <c r="A6497" s="10">
        <v>45214</v>
      </c>
      <c r="B6497" s="11" t="s">
        <v>28572</v>
      </c>
      <c r="C6497" s="11" t="s">
        <v>3899</v>
      </c>
      <c r="D6497" s="11"/>
      <c r="E6497" s="13">
        <v>18671600106</v>
      </c>
      <c r="F6497" s="11" t="s">
        <v>27538</v>
      </c>
      <c r="G6497" s="11" t="s">
        <v>37</v>
      </c>
      <c r="H6497" s="11"/>
      <c r="I6497" s="13" t="s">
        <v>31</v>
      </c>
      <c r="J6497" s="11" t="s">
        <v>24</v>
      </c>
      <c r="K6497" s="11" t="s">
        <v>25</v>
      </c>
      <c r="L6497" s="11" t="s">
        <v>4502</v>
      </c>
      <c r="M6497" s="11" t="s">
        <v>40</v>
      </c>
      <c r="N6497" s="11" t="s">
        <v>28</v>
      </c>
      <c r="O6497" s="11" t="s">
        <v>29</v>
      </c>
      <c r="P6497" s="11"/>
      <c r="Q6497" s="16" t="s">
        <v>28573</v>
      </c>
      <c r="R6497" s="11" t="s">
        <v>31</v>
      </c>
      <c r="S6497" s="17" t="s">
        <v>28574</v>
      </c>
      <c r="T6497" s="11" t="s">
        <v>28575</v>
      </c>
    </row>
    <row x14ac:dyDescent="0.25" r="6498" customHeight="1" ht="19.5">
      <c r="A6498" s="10">
        <v>45214</v>
      </c>
      <c r="B6498" s="11" t="s">
        <v>28576</v>
      </c>
      <c r="C6498" s="11" t="s">
        <v>5684</v>
      </c>
      <c r="D6498" s="11"/>
      <c r="E6498" s="13">
        <v>15572774858</v>
      </c>
      <c r="F6498" s="11" t="s">
        <v>28577</v>
      </c>
      <c r="G6498" s="11" t="s">
        <v>37</v>
      </c>
      <c r="H6498" s="11"/>
      <c r="I6498" s="13" t="s">
        <v>1504</v>
      </c>
      <c r="J6498" s="11" t="s">
        <v>24</v>
      </c>
      <c r="K6498" s="11" t="s">
        <v>172</v>
      </c>
      <c r="L6498" s="11"/>
      <c r="M6498" s="11" t="s">
        <v>40</v>
      </c>
      <c r="N6498" s="11" t="s">
        <v>183</v>
      </c>
      <c r="O6498" s="11" t="s">
        <v>29</v>
      </c>
      <c r="P6498" s="11"/>
      <c r="Q6498" s="16" t="s">
        <v>28578</v>
      </c>
      <c r="R6498" s="11" t="s">
        <v>42</v>
      </c>
      <c r="S6498" s="11" t="s">
        <v>28579</v>
      </c>
      <c r="T6498" s="11" t="s">
        <v>28580</v>
      </c>
    </row>
    <row x14ac:dyDescent="0.25" r="6499" customHeight="1" ht="19.5">
      <c r="A6499" s="10">
        <v>45214</v>
      </c>
      <c r="B6499" s="11" t="s">
        <v>28581</v>
      </c>
      <c r="C6499" s="11" t="s">
        <v>5684</v>
      </c>
      <c r="D6499" s="11"/>
      <c r="E6499" s="13">
        <v>15571722387</v>
      </c>
      <c r="F6499" s="11" t="s">
        <v>24974</v>
      </c>
      <c r="G6499" s="11" t="s">
        <v>74</v>
      </c>
      <c r="H6499" s="11"/>
      <c r="I6499" s="13" t="s">
        <v>749</v>
      </c>
      <c r="J6499" s="11" t="s">
        <v>24</v>
      </c>
      <c r="K6499" s="11" t="s">
        <v>25</v>
      </c>
      <c r="L6499" s="11" t="s">
        <v>39</v>
      </c>
      <c r="M6499" s="11" t="s">
        <v>27</v>
      </c>
      <c r="N6499" s="11" t="s">
        <v>183</v>
      </c>
      <c r="O6499" s="11" t="s">
        <v>29</v>
      </c>
      <c r="P6499" s="11"/>
      <c r="Q6499" s="16" t="s">
        <v>28582</v>
      </c>
      <c r="R6499" s="11" t="s">
        <v>42</v>
      </c>
      <c r="S6499" s="11" t="s">
        <v>28583</v>
      </c>
      <c r="T6499" s="11" t="s">
        <v>28584</v>
      </c>
    </row>
    <row x14ac:dyDescent="0.25" r="6500" customHeight="1" ht="19.5">
      <c r="A6500" s="10">
        <v>45214</v>
      </c>
      <c r="B6500" s="11" t="s">
        <v>28585</v>
      </c>
      <c r="C6500" s="11" t="s">
        <v>5684</v>
      </c>
      <c r="D6500" s="11"/>
      <c r="E6500" s="13">
        <v>13094176666</v>
      </c>
      <c r="F6500" s="11" t="s">
        <v>28586</v>
      </c>
      <c r="G6500" s="11" t="s">
        <v>37</v>
      </c>
      <c r="H6500" s="11" t="s">
        <v>98</v>
      </c>
      <c r="I6500" s="13" t="s">
        <v>104</v>
      </c>
      <c r="J6500" s="11" t="s">
        <v>24</v>
      </c>
      <c r="K6500" s="11" t="s">
        <v>25</v>
      </c>
      <c r="L6500" s="11" t="s">
        <v>39</v>
      </c>
      <c r="M6500" s="11" t="s">
        <v>40</v>
      </c>
      <c r="N6500" s="11" t="s">
        <v>183</v>
      </c>
      <c r="O6500" s="11" t="s">
        <v>29</v>
      </c>
      <c r="P6500" s="11"/>
      <c r="Q6500" s="16" t="s">
        <v>28587</v>
      </c>
      <c r="R6500" s="11" t="s">
        <v>42</v>
      </c>
      <c r="S6500" s="11" t="s">
        <v>28588</v>
      </c>
      <c r="T6500" s="11" t="s">
        <v>28589</v>
      </c>
    </row>
    <row x14ac:dyDescent="0.25" r="6501" customHeight="1" ht="19.5">
      <c r="A6501" s="10">
        <v>45214</v>
      </c>
      <c r="B6501" s="11" t="s">
        <v>28590</v>
      </c>
      <c r="C6501" s="11" t="s">
        <v>14542</v>
      </c>
      <c r="D6501" s="11"/>
      <c r="E6501" s="13">
        <v>15572722218</v>
      </c>
      <c r="F6501" s="11" t="s">
        <v>25656</v>
      </c>
      <c r="G6501" s="11" t="s">
        <v>74</v>
      </c>
      <c r="H6501" s="11"/>
      <c r="I6501" s="13">
        <v>10015</v>
      </c>
      <c r="J6501" s="11" t="s">
        <v>24</v>
      </c>
      <c r="K6501" s="11" t="s">
        <v>25</v>
      </c>
      <c r="L6501" s="11" t="s">
        <v>26</v>
      </c>
      <c r="M6501" s="11" t="s">
        <v>27</v>
      </c>
      <c r="N6501" s="11" t="s">
        <v>28</v>
      </c>
      <c r="O6501" s="11" t="s">
        <v>29</v>
      </c>
      <c r="P6501" s="11"/>
      <c r="Q6501" s="16" t="s">
        <v>28591</v>
      </c>
      <c r="R6501" s="11" t="s">
        <v>31</v>
      </c>
      <c r="S6501" s="11" t="s">
        <v>28592</v>
      </c>
      <c r="T6501" s="11" t="s">
        <v>28593</v>
      </c>
    </row>
    <row x14ac:dyDescent="0.25" r="6502" customHeight="1" ht="19.5">
      <c r="A6502" s="10">
        <v>45214</v>
      </c>
      <c r="B6502" s="11" t="s">
        <v>28594</v>
      </c>
      <c r="C6502" s="11" t="s">
        <v>336</v>
      </c>
      <c r="D6502" s="11"/>
      <c r="E6502" s="13">
        <v>18671712979</v>
      </c>
      <c r="F6502" s="11" t="s">
        <v>28595</v>
      </c>
      <c r="G6502" s="11" t="s">
        <v>62</v>
      </c>
      <c r="H6502" s="11"/>
      <c r="I6502" s="13">
        <v>10015</v>
      </c>
      <c r="J6502" s="11" t="s">
        <v>24</v>
      </c>
      <c r="K6502" s="11" t="s">
        <v>172</v>
      </c>
      <c r="L6502" s="11" t="s">
        <v>26</v>
      </c>
      <c r="M6502" s="11" t="s">
        <v>27</v>
      </c>
      <c r="N6502" s="11" t="s">
        <v>28</v>
      </c>
      <c r="O6502" s="11" t="s">
        <v>29</v>
      </c>
      <c r="P6502" s="11"/>
      <c r="Q6502" s="16" t="s">
        <v>28596</v>
      </c>
      <c r="R6502" s="11" t="s">
        <v>31</v>
      </c>
      <c r="S6502" s="11" t="s">
        <v>28597</v>
      </c>
      <c r="T6502" s="11" t="s">
        <v>28598</v>
      </c>
    </row>
    <row x14ac:dyDescent="0.25" r="6503" customHeight="1" ht="19.5">
      <c r="A6503" s="10">
        <v>45214</v>
      </c>
      <c r="B6503" s="11" t="s">
        <v>28599</v>
      </c>
      <c r="C6503" s="11" t="s">
        <v>5805</v>
      </c>
      <c r="D6503" s="11"/>
      <c r="E6503" s="13">
        <v>13145558559</v>
      </c>
      <c r="F6503" s="11" t="s">
        <v>28600</v>
      </c>
      <c r="G6503" s="11" t="s">
        <v>62</v>
      </c>
      <c r="H6503" s="11"/>
      <c r="I6503" s="13" t="s">
        <v>28601</v>
      </c>
      <c r="J6503" s="11" t="s">
        <v>24</v>
      </c>
      <c r="K6503" s="11" t="s">
        <v>69</v>
      </c>
      <c r="L6503" s="11" t="s">
        <v>39</v>
      </c>
      <c r="M6503" s="11" t="s">
        <v>27</v>
      </c>
      <c r="N6503" s="11" t="s">
        <v>28</v>
      </c>
      <c r="O6503" s="11" t="s">
        <v>29</v>
      </c>
      <c r="P6503" s="11" t="s">
        <v>16858</v>
      </c>
      <c r="Q6503" s="16" t="s">
        <v>28602</v>
      </c>
      <c r="R6503" s="11"/>
      <c r="S6503" s="11" t="s">
        <v>28603</v>
      </c>
      <c r="T6503" s="11"/>
    </row>
    <row x14ac:dyDescent="0.25" r="6504" customHeight="1" ht="19.5">
      <c r="A6504" s="10">
        <v>45214</v>
      </c>
      <c r="B6504" s="11" t="s">
        <v>28604</v>
      </c>
      <c r="C6504" s="11" t="s">
        <v>8350</v>
      </c>
      <c r="D6504" s="11"/>
      <c r="E6504" s="13">
        <v>17671938268</v>
      </c>
      <c r="F6504" s="11" t="s">
        <v>28605</v>
      </c>
      <c r="G6504" s="11" t="s">
        <v>56</v>
      </c>
      <c r="H6504" s="11"/>
      <c r="I6504" s="13" t="s">
        <v>1504</v>
      </c>
      <c r="J6504" s="11" t="s">
        <v>24</v>
      </c>
      <c r="K6504" s="11" t="s">
        <v>25</v>
      </c>
      <c r="L6504" s="11" t="s">
        <v>39</v>
      </c>
      <c r="M6504" s="11" t="s">
        <v>40</v>
      </c>
      <c r="N6504" s="11" t="s">
        <v>28</v>
      </c>
      <c r="O6504" s="11" t="s">
        <v>29</v>
      </c>
      <c r="P6504" s="11"/>
      <c r="Q6504" s="16" t="s">
        <v>28606</v>
      </c>
      <c r="R6504" s="11" t="s">
        <v>42</v>
      </c>
      <c r="S6504" s="11" t="s">
        <v>28607</v>
      </c>
      <c r="T6504" s="11"/>
    </row>
    <row x14ac:dyDescent="0.25" r="6505" customHeight="1" ht="19.5">
      <c r="A6505" s="10">
        <v>45214</v>
      </c>
      <c r="B6505" s="11" t="s">
        <v>28608</v>
      </c>
      <c r="C6505" s="11" t="s">
        <v>5816</v>
      </c>
      <c r="D6505" s="11"/>
      <c r="E6505" s="13">
        <v>18571007601</v>
      </c>
      <c r="F6505" s="11" t="s">
        <v>28609</v>
      </c>
      <c r="G6505" s="11" t="s">
        <v>23</v>
      </c>
      <c r="H6505" s="11"/>
      <c r="I6505" s="13" t="s">
        <v>328</v>
      </c>
      <c r="J6505" s="11" t="s">
        <v>24</v>
      </c>
      <c r="K6505" s="11" t="s">
        <v>25</v>
      </c>
      <c r="L6505" s="11" t="s">
        <v>39</v>
      </c>
      <c r="M6505" s="11" t="s">
        <v>27</v>
      </c>
      <c r="N6505" s="11" t="s">
        <v>28</v>
      </c>
      <c r="O6505" s="11" t="s">
        <v>29</v>
      </c>
      <c r="P6505" s="11" t="s">
        <v>5807</v>
      </c>
      <c r="Q6505" s="16" t="s">
        <v>28610</v>
      </c>
      <c r="R6505" s="11" t="s">
        <v>42</v>
      </c>
      <c r="S6505" s="11" t="s">
        <v>28611</v>
      </c>
      <c r="T6505" s="11"/>
    </row>
    <row x14ac:dyDescent="0.25" r="6506" customHeight="1" ht="19.5">
      <c r="A6506" s="10">
        <v>45214</v>
      </c>
      <c r="B6506" s="11" t="s">
        <v>28612</v>
      </c>
      <c r="C6506" s="11" t="s">
        <v>5805</v>
      </c>
      <c r="D6506" s="11"/>
      <c r="E6506" s="13">
        <v>15529448215</v>
      </c>
      <c r="F6506" s="11" t="s">
        <v>28613</v>
      </c>
      <c r="G6506" s="11" t="s">
        <v>74</v>
      </c>
      <c r="H6506" s="11"/>
      <c r="I6506" s="13">
        <v>10015</v>
      </c>
      <c r="J6506" s="11" t="s">
        <v>24</v>
      </c>
      <c r="K6506" s="11" t="s">
        <v>25</v>
      </c>
      <c r="L6506" s="11" t="s">
        <v>26</v>
      </c>
      <c r="M6506" s="11" t="s">
        <v>27</v>
      </c>
      <c r="N6506" s="11" t="s">
        <v>28</v>
      </c>
      <c r="O6506" s="11" t="s">
        <v>29</v>
      </c>
      <c r="P6506" s="11" t="s">
        <v>5807</v>
      </c>
      <c r="Q6506" s="16" t="s">
        <v>28614</v>
      </c>
      <c r="R6506" s="11" t="s">
        <v>31</v>
      </c>
      <c r="S6506" s="11" t="s">
        <v>28615</v>
      </c>
      <c r="T6506" s="11" t="s">
        <v>28616</v>
      </c>
    </row>
    <row x14ac:dyDescent="0.25" r="6507" customHeight="1" ht="19.5">
      <c r="A6507" s="10">
        <v>45214</v>
      </c>
      <c r="B6507" s="11" t="s">
        <v>28617</v>
      </c>
      <c r="C6507" s="11" t="s">
        <v>5805</v>
      </c>
      <c r="D6507" s="11"/>
      <c r="E6507" s="13">
        <v>15549362181</v>
      </c>
      <c r="F6507" s="11" t="s">
        <v>28618</v>
      </c>
      <c r="G6507" s="11" t="s">
        <v>23</v>
      </c>
      <c r="H6507" s="11"/>
      <c r="I6507" s="13">
        <v>10015</v>
      </c>
      <c r="J6507" s="11" t="s">
        <v>24</v>
      </c>
      <c r="K6507" s="11" t="s">
        <v>69</v>
      </c>
      <c r="L6507" s="11" t="s">
        <v>26</v>
      </c>
      <c r="M6507" s="11" t="s">
        <v>27</v>
      </c>
      <c r="N6507" s="11" t="s">
        <v>28</v>
      </c>
      <c r="O6507" s="11" t="s">
        <v>29</v>
      </c>
      <c r="P6507" s="11" t="s">
        <v>5807</v>
      </c>
      <c r="Q6507" s="16" t="s">
        <v>28619</v>
      </c>
      <c r="R6507" s="11" t="s">
        <v>31</v>
      </c>
      <c r="S6507" s="11" t="s">
        <v>28620</v>
      </c>
      <c r="T6507" s="11" t="s">
        <v>28621</v>
      </c>
    </row>
    <row x14ac:dyDescent="0.25" r="6508" customHeight="1" ht="19.5">
      <c r="A6508" s="10">
        <v>45214</v>
      </c>
      <c r="B6508" s="11" t="s">
        <v>28622</v>
      </c>
      <c r="C6508" s="11" t="s">
        <v>5805</v>
      </c>
      <c r="D6508" s="11"/>
      <c r="E6508" s="13">
        <v>18671044895</v>
      </c>
      <c r="F6508" s="11" t="s">
        <v>28623</v>
      </c>
      <c r="G6508" s="11" t="s">
        <v>23</v>
      </c>
      <c r="H6508" s="11"/>
      <c r="I6508" s="13" t="s">
        <v>328</v>
      </c>
      <c r="J6508" s="11" t="s">
        <v>24</v>
      </c>
      <c r="K6508" s="11" t="s">
        <v>25</v>
      </c>
      <c r="L6508" s="11" t="s">
        <v>39</v>
      </c>
      <c r="M6508" s="11" t="s">
        <v>40</v>
      </c>
      <c r="N6508" s="11" t="s">
        <v>28</v>
      </c>
      <c r="O6508" s="11" t="s">
        <v>29</v>
      </c>
      <c r="P6508" s="11" t="s">
        <v>5807</v>
      </c>
      <c r="Q6508" s="16" t="s">
        <v>28624</v>
      </c>
      <c r="R6508" s="11" t="s">
        <v>42</v>
      </c>
      <c r="S6508" s="11" t="s">
        <v>28625</v>
      </c>
      <c r="T6508" s="11" t="s">
        <v>28626</v>
      </c>
    </row>
    <row x14ac:dyDescent="0.25" r="6509" customHeight="1" ht="19.5">
      <c r="A6509" s="10">
        <v>45214</v>
      </c>
      <c r="B6509" s="11" t="s">
        <v>28627</v>
      </c>
      <c r="C6509" s="11" t="s">
        <v>28628</v>
      </c>
      <c r="D6509" s="11"/>
      <c r="E6509" s="13">
        <v>18695064630</v>
      </c>
      <c r="F6509" s="11" t="s">
        <v>28629</v>
      </c>
      <c r="G6509" s="11" t="s">
        <v>56</v>
      </c>
      <c r="H6509" s="11"/>
      <c r="I6509" s="13" t="s">
        <v>49</v>
      </c>
      <c r="J6509" s="11" t="s">
        <v>24</v>
      </c>
      <c r="K6509" s="11" t="s">
        <v>25</v>
      </c>
      <c r="L6509" s="11" t="s">
        <v>39</v>
      </c>
      <c r="M6509" s="11" t="s">
        <v>27</v>
      </c>
      <c r="N6509" s="11" t="s">
        <v>28</v>
      </c>
      <c r="O6509" s="11" t="s">
        <v>29</v>
      </c>
      <c r="P6509" s="11" t="s">
        <v>5807</v>
      </c>
      <c r="Q6509" s="16" t="s">
        <v>28630</v>
      </c>
      <c r="R6509" s="11" t="s">
        <v>42</v>
      </c>
      <c r="S6509" s="11" t="s">
        <v>28631</v>
      </c>
      <c r="T6509" s="11" t="s">
        <v>28632</v>
      </c>
    </row>
    <row x14ac:dyDescent="0.25" r="6510" customHeight="1" ht="19.5">
      <c r="A6510" s="10">
        <v>45214</v>
      </c>
      <c r="B6510" s="11" t="s">
        <v>28633</v>
      </c>
      <c r="C6510" s="11" t="s">
        <v>5816</v>
      </c>
      <c r="D6510" s="11"/>
      <c r="E6510" s="13">
        <v>18523628425</v>
      </c>
      <c r="F6510" s="11" t="s">
        <v>28634</v>
      </c>
      <c r="G6510" s="11" t="s">
        <v>56</v>
      </c>
      <c r="H6510" s="11"/>
      <c r="I6510" s="13" t="s">
        <v>110</v>
      </c>
      <c r="J6510" s="11" t="s">
        <v>24</v>
      </c>
      <c r="K6510" s="11" t="s">
        <v>25</v>
      </c>
      <c r="L6510" s="11" t="s">
        <v>39</v>
      </c>
      <c r="M6510" s="11" t="s">
        <v>40</v>
      </c>
      <c r="N6510" s="11" t="s">
        <v>28</v>
      </c>
      <c r="O6510" s="11" t="s">
        <v>29</v>
      </c>
      <c r="P6510" s="11" t="s">
        <v>5430</v>
      </c>
      <c r="Q6510" s="16" t="s">
        <v>28635</v>
      </c>
      <c r="R6510" s="11" t="s">
        <v>42</v>
      </c>
      <c r="S6510" s="11" t="s">
        <v>28636</v>
      </c>
      <c r="T6510" s="11" t="s">
        <v>28637</v>
      </c>
    </row>
    <row x14ac:dyDescent="0.25" r="6511" customHeight="1" ht="19.5">
      <c r="A6511" s="10">
        <v>45214</v>
      </c>
      <c r="B6511" s="11" t="s">
        <v>28638</v>
      </c>
      <c r="C6511" s="11" t="s">
        <v>27231</v>
      </c>
      <c r="D6511" s="11"/>
      <c r="E6511" s="13">
        <v>18608603066</v>
      </c>
      <c r="F6511" s="11" t="s">
        <v>28639</v>
      </c>
      <c r="G6511" s="11" t="s">
        <v>62</v>
      </c>
      <c r="H6511" s="11"/>
      <c r="I6511" s="13" t="s">
        <v>68</v>
      </c>
      <c r="J6511" s="11" t="s">
        <v>24</v>
      </c>
      <c r="K6511" s="11" t="s">
        <v>25</v>
      </c>
      <c r="L6511" s="11" t="s">
        <v>39</v>
      </c>
      <c r="M6511" s="11" t="s">
        <v>40</v>
      </c>
      <c r="N6511" s="11" t="s">
        <v>28</v>
      </c>
      <c r="O6511" s="11" t="s">
        <v>29</v>
      </c>
      <c r="P6511" s="11"/>
      <c r="Q6511" s="16" t="s">
        <v>28640</v>
      </c>
      <c r="R6511" s="11" t="s">
        <v>42</v>
      </c>
      <c r="S6511" s="11" t="s">
        <v>28641</v>
      </c>
      <c r="T6511" s="11" t="s">
        <v>28642</v>
      </c>
    </row>
    <row x14ac:dyDescent="0.25" r="6512" customHeight="1" ht="19.5">
      <c r="A6512" s="10">
        <v>45214</v>
      </c>
      <c r="B6512" s="11" t="s">
        <v>28643</v>
      </c>
      <c r="C6512" s="11" t="s">
        <v>14521</v>
      </c>
      <c r="D6512" s="11"/>
      <c r="E6512" s="13">
        <v>16671754542</v>
      </c>
      <c r="F6512" s="11" t="s">
        <v>20351</v>
      </c>
      <c r="G6512" s="11" t="s">
        <v>48</v>
      </c>
      <c r="H6512" s="11"/>
      <c r="I6512" s="13" t="s">
        <v>615</v>
      </c>
      <c r="J6512" s="11" t="s">
        <v>24</v>
      </c>
      <c r="K6512" s="11" t="s">
        <v>25</v>
      </c>
      <c r="L6512" s="11" t="s">
        <v>39</v>
      </c>
      <c r="M6512" s="11" t="s">
        <v>27</v>
      </c>
      <c r="N6512" s="11" t="s">
        <v>28</v>
      </c>
      <c r="O6512" s="11" t="s">
        <v>29</v>
      </c>
      <c r="P6512" s="11"/>
      <c r="Q6512" s="16" t="s">
        <v>28644</v>
      </c>
      <c r="R6512" s="11" t="s">
        <v>42</v>
      </c>
      <c r="S6512" s="11" t="s">
        <v>28645</v>
      </c>
      <c r="T6512" s="11" t="s">
        <v>28646</v>
      </c>
    </row>
    <row x14ac:dyDescent="0.25" r="6513" customHeight="1" ht="19.5">
      <c r="A6513" s="10">
        <v>45214</v>
      </c>
      <c r="B6513" s="11" t="s">
        <v>28647</v>
      </c>
      <c r="C6513" s="11" t="s">
        <v>7044</v>
      </c>
      <c r="D6513" s="11"/>
      <c r="E6513" s="13">
        <v>15572735120</v>
      </c>
      <c r="F6513" s="11" t="s">
        <v>28457</v>
      </c>
      <c r="G6513" s="11" t="s">
        <v>23</v>
      </c>
      <c r="H6513" s="11"/>
      <c r="I6513" s="13" t="s">
        <v>259</v>
      </c>
      <c r="J6513" s="11" t="s">
        <v>24</v>
      </c>
      <c r="K6513" s="11" t="s">
        <v>25</v>
      </c>
      <c r="L6513" s="11" t="s">
        <v>39</v>
      </c>
      <c r="M6513" s="11" t="s">
        <v>27</v>
      </c>
      <c r="N6513" s="11" t="s">
        <v>28</v>
      </c>
      <c r="O6513" s="11" t="s">
        <v>29</v>
      </c>
      <c r="P6513" s="11"/>
      <c r="Q6513" s="16" t="s">
        <v>28648</v>
      </c>
      <c r="R6513" s="11" t="s">
        <v>42</v>
      </c>
      <c r="S6513" s="11" t="s">
        <v>28649</v>
      </c>
      <c r="T6513" s="11" t="s">
        <v>28650</v>
      </c>
    </row>
    <row x14ac:dyDescent="0.25" r="6514" customHeight="1" ht="19.5">
      <c r="A6514" s="10">
        <v>45214</v>
      </c>
      <c r="B6514" s="11" t="s">
        <v>28651</v>
      </c>
      <c r="C6514" s="11" t="s">
        <v>545</v>
      </c>
      <c r="D6514" s="11"/>
      <c r="E6514" s="13">
        <v>18695066590</v>
      </c>
      <c r="F6514" s="11" t="s">
        <v>8355</v>
      </c>
      <c r="G6514" s="11" t="s">
        <v>48</v>
      </c>
      <c r="H6514" s="11"/>
      <c r="I6514" s="13" t="s">
        <v>142</v>
      </c>
      <c r="J6514" s="11" t="s">
        <v>24</v>
      </c>
      <c r="K6514" s="11" t="s">
        <v>25</v>
      </c>
      <c r="L6514" s="11" t="s">
        <v>39</v>
      </c>
      <c r="M6514" s="11" t="s">
        <v>27</v>
      </c>
      <c r="N6514" s="11" t="s">
        <v>28</v>
      </c>
      <c r="O6514" s="11" t="s">
        <v>29</v>
      </c>
      <c r="P6514" s="11"/>
      <c r="Q6514" s="16" t="s">
        <v>28652</v>
      </c>
      <c r="R6514" s="11" t="s">
        <v>42</v>
      </c>
      <c r="S6514" s="11" t="s">
        <v>28653</v>
      </c>
      <c r="T6514" s="11" t="s">
        <v>28654</v>
      </c>
    </row>
    <row x14ac:dyDescent="0.25" r="6515" customHeight="1" ht="19.5">
      <c r="A6515" s="10">
        <v>45214</v>
      </c>
      <c r="B6515" s="11" t="s">
        <v>28655</v>
      </c>
      <c r="C6515" s="11" t="s">
        <v>660</v>
      </c>
      <c r="D6515" s="11"/>
      <c r="E6515" s="13" t="s">
        <v>28656</v>
      </c>
      <c r="F6515" s="11" t="s">
        <v>774</v>
      </c>
      <c r="G6515" s="11" t="s">
        <v>74</v>
      </c>
      <c r="H6515" s="11"/>
      <c r="I6515" s="13" t="s">
        <v>154</v>
      </c>
      <c r="J6515" s="11" t="s">
        <v>24</v>
      </c>
      <c r="K6515" s="11" t="s">
        <v>25</v>
      </c>
      <c r="L6515" s="11" t="s">
        <v>39</v>
      </c>
      <c r="M6515" s="11" t="s">
        <v>149</v>
      </c>
      <c r="N6515" s="11" t="s">
        <v>624</v>
      </c>
      <c r="O6515" s="11" t="s">
        <v>29</v>
      </c>
      <c r="P6515" s="11"/>
      <c r="Q6515" s="16" t="s">
        <v>28657</v>
      </c>
      <c r="R6515" s="11" t="s">
        <v>42</v>
      </c>
      <c r="S6515" s="11" t="s">
        <v>28658</v>
      </c>
      <c r="T6515" s="11"/>
    </row>
    <row x14ac:dyDescent="0.25" r="6516" customHeight="1" ht="19.5">
      <c r="A6516" s="10">
        <v>45214</v>
      </c>
      <c r="B6516" s="11" t="s">
        <v>28659</v>
      </c>
      <c r="C6516" s="11" t="s">
        <v>1132</v>
      </c>
      <c r="D6516" s="11"/>
      <c r="E6516" s="13">
        <v>18527827030</v>
      </c>
      <c r="F6516" s="11" t="s">
        <v>28660</v>
      </c>
      <c r="G6516" s="11" t="s">
        <v>48</v>
      </c>
      <c r="H6516" s="11"/>
      <c r="I6516" s="13" t="s">
        <v>352</v>
      </c>
      <c r="J6516" s="11" t="s">
        <v>24</v>
      </c>
      <c r="K6516" s="11" t="s">
        <v>25</v>
      </c>
      <c r="L6516" s="11" t="s">
        <v>39</v>
      </c>
      <c r="M6516" s="11" t="s">
        <v>40</v>
      </c>
      <c r="N6516" s="11" t="s">
        <v>183</v>
      </c>
      <c r="O6516" s="11" t="s">
        <v>29</v>
      </c>
      <c r="P6516" s="11"/>
      <c r="Q6516" s="16" t="s">
        <v>28661</v>
      </c>
      <c r="R6516" s="11" t="s">
        <v>51</v>
      </c>
      <c r="S6516" s="11" t="s">
        <v>28662</v>
      </c>
      <c r="T6516" s="11"/>
    </row>
    <row x14ac:dyDescent="0.25" r="6517" customHeight="1" ht="19.5">
      <c r="A6517" s="10">
        <v>45214</v>
      </c>
      <c r="B6517" s="11" t="s">
        <v>28663</v>
      </c>
      <c r="C6517" s="11" t="s">
        <v>1132</v>
      </c>
      <c r="D6517" s="11"/>
      <c r="E6517" s="13">
        <v>15671036876</v>
      </c>
      <c r="F6517" s="11" t="s">
        <v>28664</v>
      </c>
      <c r="G6517" s="11" t="s">
        <v>171</v>
      </c>
      <c r="H6517" s="11" t="s">
        <v>98</v>
      </c>
      <c r="I6517" s="13" t="s">
        <v>93</v>
      </c>
      <c r="J6517" s="11" t="s">
        <v>24</v>
      </c>
      <c r="K6517" s="11" t="s">
        <v>25</v>
      </c>
      <c r="L6517" s="11" t="s">
        <v>39</v>
      </c>
      <c r="M6517" s="11" t="s">
        <v>27</v>
      </c>
      <c r="N6517" s="11" t="s">
        <v>183</v>
      </c>
      <c r="O6517" s="11" t="s">
        <v>29</v>
      </c>
      <c r="P6517" s="11"/>
      <c r="Q6517" s="16" t="s">
        <v>28665</v>
      </c>
      <c r="R6517" s="11" t="s">
        <v>42</v>
      </c>
      <c r="S6517" s="11" t="s">
        <v>28666</v>
      </c>
      <c r="T6517" s="11"/>
    </row>
    <row x14ac:dyDescent="0.25" r="6518" customHeight="1" ht="19.5">
      <c r="A6518" s="10">
        <v>45214</v>
      </c>
      <c r="B6518" s="11" t="s">
        <v>28667</v>
      </c>
      <c r="C6518" s="11" t="s">
        <v>336</v>
      </c>
      <c r="D6518" s="11"/>
      <c r="E6518" s="13">
        <v>18107172956</v>
      </c>
      <c r="F6518" s="11" t="s">
        <v>7814</v>
      </c>
      <c r="G6518" s="11" t="s">
        <v>23</v>
      </c>
      <c r="H6518" s="11" t="s">
        <v>86</v>
      </c>
      <c r="I6518" s="13" t="s">
        <v>154</v>
      </c>
      <c r="J6518" s="11" t="s">
        <v>24</v>
      </c>
      <c r="K6518" s="11" t="s">
        <v>25</v>
      </c>
      <c r="L6518" s="11" t="s">
        <v>39</v>
      </c>
      <c r="M6518" s="11" t="s">
        <v>40</v>
      </c>
      <c r="N6518" s="11" t="s">
        <v>28</v>
      </c>
      <c r="O6518" s="11" t="s">
        <v>29</v>
      </c>
      <c r="P6518" s="11"/>
      <c r="Q6518" s="16" t="s">
        <v>28668</v>
      </c>
      <c r="R6518" s="11" t="s">
        <v>42</v>
      </c>
      <c r="S6518" s="11" t="s">
        <v>28669</v>
      </c>
      <c r="T6518" s="11"/>
    </row>
    <row x14ac:dyDescent="0.25" r="6519" customHeight="1" ht="19.5">
      <c r="A6519" s="10">
        <v>45214</v>
      </c>
      <c r="B6519" s="11" t="s">
        <v>28670</v>
      </c>
      <c r="C6519" s="11" t="s">
        <v>1132</v>
      </c>
      <c r="D6519" s="11"/>
      <c r="E6519" s="13">
        <v>17507209739</v>
      </c>
      <c r="F6519" s="11" t="s">
        <v>28671</v>
      </c>
      <c r="G6519" s="11" t="s">
        <v>74</v>
      </c>
      <c r="H6519" s="11"/>
      <c r="I6519" s="13" t="s">
        <v>1504</v>
      </c>
      <c r="J6519" s="11" t="s">
        <v>24</v>
      </c>
      <c r="K6519" s="11" t="s">
        <v>25</v>
      </c>
      <c r="L6519" s="11" t="s">
        <v>39</v>
      </c>
      <c r="M6519" s="11" t="s">
        <v>40</v>
      </c>
      <c r="N6519" s="11" t="s">
        <v>183</v>
      </c>
      <c r="O6519" s="11" t="s">
        <v>29</v>
      </c>
      <c r="P6519" s="11"/>
      <c r="Q6519" s="16" t="s">
        <v>28672</v>
      </c>
      <c r="R6519" s="11" t="s">
        <v>51</v>
      </c>
      <c r="S6519" s="11" t="s">
        <v>28673</v>
      </c>
      <c r="T6519" s="11"/>
    </row>
    <row x14ac:dyDescent="0.25" r="6520" customHeight="1" ht="19.5">
      <c r="A6520" s="10">
        <v>45214</v>
      </c>
      <c r="B6520" s="11" t="s">
        <v>28674</v>
      </c>
      <c r="C6520" s="11" t="s">
        <v>1132</v>
      </c>
      <c r="D6520" s="11"/>
      <c r="E6520" s="13">
        <v>15587953061</v>
      </c>
      <c r="F6520" s="11" t="s">
        <v>28675</v>
      </c>
      <c r="G6520" s="11" t="s">
        <v>74</v>
      </c>
      <c r="H6520" s="11" t="s">
        <v>86</v>
      </c>
      <c r="I6520" s="13" t="s">
        <v>844</v>
      </c>
      <c r="J6520" s="11" t="s">
        <v>24</v>
      </c>
      <c r="K6520" s="11" t="s">
        <v>25</v>
      </c>
      <c r="L6520" s="11" t="s">
        <v>39</v>
      </c>
      <c r="M6520" s="11" t="s">
        <v>27</v>
      </c>
      <c r="N6520" s="11" t="s">
        <v>183</v>
      </c>
      <c r="O6520" s="11" t="s">
        <v>29</v>
      </c>
      <c r="P6520" s="11"/>
      <c r="Q6520" s="16" t="s">
        <v>28676</v>
      </c>
      <c r="R6520" s="11" t="s">
        <v>51</v>
      </c>
      <c r="S6520" s="11" t="s">
        <v>28677</v>
      </c>
      <c r="T6520" s="11"/>
    </row>
    <row x14ac:dyDescent="0.25" r="6521" customHeight="1" ht="19.5">
      <c r="A6521" s="10">
        <v>45214</v>
      </c>
      <c r="B6521" s="11" t="s">
        <v>28678</v>
      </c>
      <c r="C6521" s="11" t="s">
        <v>660</v>
      </c>
      <c r="D6521" s="11"/>
      <c r="E6521" s="13">
        <v>15672533228</v>
      </c>
      <c r="F6521" s="11" t="s">
        <v>28679</v>
      </c>
      <c r="G6521" s="11" t="s">
        <v>48</v>
      </c>
      <c r="H6521" s="11"/>
      <c r="I6521" s="13" t="s">
        <v>189</v>
      </c>
      <c r="J6521" s="11" t="s">
        <v>24</v>
      </c>
      <c r="K6521" s="11" t="s">
        <v>25</v>
      </c>
      <c r="L6521" s="11" t="s">
        <v>39</v>
      </c>
      <c r="M6521" s="11" t="s">
        <v>27</v>
      </c>
      <c r="N6521" s="11" t="s">
        <v>624</v>
      </c>
      <c r="O6521" s="11" t="s">
        <v>29</v>
      </c>
      <c r="P6521" s="11"/>
      <c r="Q6521" s="16" t="s">
        <v>28680</v>
      </c>
      <c r="R6521" s="11" t="s">
        <v>42</v>
      </c>
      <c r="S6521" s="11" t="s">
        <v>28681</v>
      </c>
      <c r="T6521" s="11"/>
    </row>
    <row x14ac:dyDescent="0.25" r="6522" customHeight="1" ht="19.5">
      <c r="A6522" s="10">
        <v>45214</v>
      </c>
      <c r="B6522" s="11" t="s">
        <v>28682</v>
      </c>
      <c r="C6522" s="11" t="s">
        <v>660</v>
      </c>
      <c r="D6522" s="11"/>
      <c r="E6522" s="13">
        <v>15571769002</v>
      </c>
      <c r="F6522" s="11" t="s">
        <v>28683</v>
      </c>
      <c r="G6522" s="11" t="s">
        <v>74</v>
      </c>
      <c r="H6522" s="11" t="s">
        <v>86</v>
      </c>
      <c r="I6522" s="13" t="s">
        <v>110</v>
      </c>
      <c r="J6522" s="11" t="s">
        <v>24</v>
      </c>
      <c r="K6522" s="11" t="s">
        <v>25</v>
      </c>
      <c r="L6522" s="11" t="s">
        <v>39</v>
      </c>
      <c r="M6522" s="11" t="s">
        <v>27</v>
      </c>
      <c r="N6522" s="11" t="s">
        <v>624</v>
      </c>
      <c r="O6522" s="11" t="s">
        <v>29</v>
      </c>
      <c r="P6522" s="11"/>
      <c r="Q6522" s="16" t="s">
        <v>28684</v>
      </c>
      <c r="R6522" s="11" t="s">
        <v>42</v>
      </c>
      <c r="S6522" s="11" t="s">
        <v>28685</v>
      </c>
      <c r="T6522" s="11"/>
    </row>
    <row x14ac:dyDescent="0.25" r="6523" customHeight="1" ht="19.5">
      <c r="A6523" s="10">
        <v>45214</v>
      </c>
      <c r="B6523" s="11" t="s">
        <v>28686</v>
      </c>
      <c r="C6523" s="11" t="s">
        <v>5972</v>
      </c>
      <c r="D6523" s="11"/>
      <c r="E6523" s="13">
        <v>13032734725</v>
      </c>
      <c r="F6523" s="11" t="s">
        <v>28687</v>
      </c>
      <c r="G6523" s="11" t="s">
        <v>115</v>
      </c>
      <c r="H6523" s="11" t="s">
        <v>86</v>
      </c>
      <c r="I6523" s="13" t="s">
        <v>749</v>
      </c>
      <c r="J6523" s="11" t="s">
        <v>24</v>
      </c>
      <c r="K6523" s="11" t="s">
        <v>25</v>
      </c>
      <c r="L6523" s="11" t="s">
        <v>39</v>
      </c>
      <c r="M6523" s="11" t="s">
        <v>27</v>
      </c>
      <c r="N6523" s="11" t="s">
        <v>183</v>
      </c>
      <c r="O6523" s="11" t="s">
        <v>29</v>
      </c>
      <c r="P6523" s="11"/>
      <c r="Q6523" s="16" t="s">
        <v>28688</v>
      </c>
      <c r="R6523" s="11" t="s">
        <v>42</v>
      </c>
      <c r="S6523" s="11" t="s">
        <v>28689</v>
      </c>
      <c r="T6523" s="11"/>
    </row>
    <row x14ac:dyDescent="0.25" r="6524" customHeight="1" ht="19.5">
      <c r="A6524" s="10">
        <v>45214</v>
      </c>
      <c r="B6524" s="11" t="s">
        <v>28690</v>
      </c>
      <c r="C6524" s="11" t="s">
        <v>28691</v>
      </c>
      <c r="D6524" s="11"/>
      <c r="E6524" s="13">
        <v>15571701839</v>
      </c>
      <c r="F6524" s="11" t="s">
        <v>14167</v>
      </c>
      <c r="G6524" s="11" t="s">
        <v>289</v>
      </c>
      <c r="H6524" s="11"/>
      <c r="I6524" s="13" t="s">
        <v>590</v>
      </c>
      <c r="J6524" s="11" t="s">
        <v>24</v>
      </c>
      <c r="K6524" s="11" t="s">
        <v>25</v>
      </c>
      <c r="L6524" s="11" t="s">
        <v>39</v>
      </c>
      <c r="M6524" s="11" t="s">
        <v>40</v>
      </c>
      <c r="N6524" s="11" t="s">
        <v>183</v>
      </c>
      <c r="O6524" s="11" t="s">
        <v>29</v>
      </c>
      <c r="P6524" s="11"/>
      <c r="Q6524" s="16" t="s">
        <v>28692</v>
      </c>
      <c r="R6524" s="11" t="s">
        <v>42</v>
      </c>
      <c r="S6524" s="11" t="s">
        <v>28693</v>
      </c>
      <c r="T6524" s="11"/>
    </row>
    <row x14ac:dyDescent="0.25" r="6525" customHeight="1" ht="19.5">
      <c r="A6525" s="10">
        <v>45214</v>
      </c>
      <c r="B6525" s="11" t="s">
        <v>28694</v>
      </c>
      <c r="C6525" s="11" t="s">
        <v>1132</v>
      </c>
      <c r="D6525" s="11"/>
      <c r="E6525" s="13">
        <v>18671449756</v>
      </c>
      <c r="F6525" s="11" t="s">
        <v>28695</v>
      </c>
      <c r="G6525" s="11" t="s">
        <v>37</v>
      </c>
      <c r="H6525" s="11"/>
      <c r="I6525" s="13" t="s">
        <v>104</v>
      </c>
      <c r="J6525" s="11" t="s">
        <v>24</v>
      </c>
      <c r="K6525" s="11" t="s">
        <v>25</v>
      </c>
      <c r="L6525" s="11" t="s">
        <v>39</v>
      </c>
      <c r="M6525" s="11" t="s">
        <v>40</v>
      </c>
      <c r="N6525" s="11" t="s">
        <v>183</v>
      </c>
      <c r="O6525" s="11" t="s">
        <v>29</v>
      </c>
      <c r="P6525" s="11"/>
      <c r="Q6525" s="16" t="s">
        <v>28696</v>
      </c>
      <c r="R6525" s="11" t="s">
        <v>51</v>
      </c>
      <c r="S6525" s="11" t="s">
        <v>28697</v>
      </c>
      <c r="T6525" s="11"/>
    </row>
    <row x14ac:dyDescent="0.25" r="6526" customHeight="1" ht="19.5">
      <c r="A6526" s="10">
        <v>45214</v>
      </c>
      <c r="B6526" s="11" t="s">
        <v>28698</v>
      </c>
      <c r="C6526" s="11" t="s">
        <v>5949</v>
      </c>
      <c r="D6526" s="11"/>
      <c r="E6526" s="13">
        <v>15307206518</v>
      </c>
      <c r="F6526" s="11" t="s">
        <v>28699</v>
      </c>
      <c r="G6526" s="11" t="s">
        <v>48</v>
      </c>
      <c r="H6526" s="11"/>
      <c r="I6526" s="13" t="s">
        <v>486</v>
      </c>
      <c r="J6526" s="11" t="s">
        <v>24</v>
      </c>
      <c r="K6526" s="11" t="s">
        <v>25</v>
      </c>
      <c r="L6526" s="11" t="s">
        <v>39</v>
      </c>
      <c r="M6526" s="11" t="s">
        <v>27</v>
      </c>
      <c r="N6526" s="11" t="s">
        <v>183</v>
      </c>
      <c r="O6526" s="11" t="s">
        <v>29</v>
      </c>
      <c r="P6526" s="11"/>
      <c r="Q6526" s="16" t="s">
        <v>28700</v>
      </c>
      <c r="R6526" s="11" t="s">
        <v>42</v>
      </c>
      <c r="S6526" s="11" t="s">
        <v>28701</v>
      </c>
      <c r="T6526" s="11"/>
    </row>
    <row x14ac:dyDescent="0.25" r="6527" customHeight="1" ht="19.5">
      <c r="A6527" s="10">
        <v>45214</v>
      </c>
      <c r="B6527" s="11" t="s">
        <v>28702</v>
      </c>
      <c r="C6527" s="11" t="s">
        <v>1132</v>
      </c>
      <c r="D6527" s="11"/>
      <c r="E6527" s="13">
        <v>13085160761</v>
      </c>
      <c r="F6527" s="11" t="s">
        <v>28703</v>
      </c>
      <c r="G6527" s="11" t="s">
        <v>115</v>
      </c>
      <c r="H6527" s="11"/>
      <c r="I6527" s="13" t="s">
        <v>328</v>
      </c>
      <c r="J6527" s="11" t="s">
        <v>24</v>
      </c>
      <c r="K6527" s="11" t="s">
        <v>25</v>
      </c>
      <c r="L6527" s="11" t="s">
        <v>39</v>
      </c>
      <c r="M6527" s="11" t="s">
        <v>40</v>
      </c>
      <c r="N6527" s="11" t="s">
        <v>183</v>
      </c>
      <c r="O6527" s="11" t="s">
        <v>29</v>
      </c>
      <c r="P6527" s="11"/>
      <c r="Q6527" s="16" t="s">
        <v>28704</v>
      </c>
      <c r="R6527" s="11" t="s">
        <v>51</v>
      </c>
      <c r="S6527" s="11" t="s">
        <v>28705</v>
      </c>
      <c r="T6527" s="11"/>
    </row>
    <row x14ac:dyDescent="0.25" r="6528" customHeight="1" ht="19.5">
      <c r="A6528" s="10">
        <v>45214</v>
      </c>
      <c r="B6528" s="11" t="s">
        <v>28706</v>
      </c>
      <c r="C6528" s="11" t="s">
        <v>1132</v>
      </c>
      <c r="D6528" s="11"/>
      <c r="E6528" s="13">
        <v>18607202122</v>
      </c>
      <c r="F6528" s="11" t="s">
        <v>7817</v>
      </c>
      <c r="G6528" s="11" t="s">
        <v>115</v>
      </c>
      <c r="H6528" s="11" t="s">
        <v>357</v>
      </c>
      <c r="I6528" s="13" t="s">
        <v>68</v>
      </c>
      <c r="J6528" s="11" t="s">
        <v>24</v>
      </c>
      <c r="K6528" s="11" t="s">
        <v>25</v>
      </c>
      <c r="L6528" s="11" t="s">
        <v>39</v>
      </c>
      <c r="M6528" s="11" t="s">
        <v>27</v>
      </c>
      <c r="N6528" s="11" t="s">
        <v>183</v>
      </c>
      <c r="O6528" s="11" t="s">
        <v>29</v>
      </c>
      <c r="P6528" s="11"/>
      <c r="Q6528" s="16" t="s">
        <v>28707</v>
      </c>
      <c r="R6528" s="11" t="s">
        <v>51</v>
      </c>
      <c r="S6528" s="11" t="s">
        <v>28708</v>
      </c>
      <c r="T6528" s="11"/>
    </row>
    <row x14ac:dyDescent="0.25" r="6529" customHeight="1" ht="19.5">
      <c r="A6529" s="10">
        <v>45214</v>
      </c>
      <c r="B6529" s="11" t="s">
        <v>28709</v>
      </c>
      <c r="C6529" s="11" t="s">
        <v>8253</v>
      </c>
      <c r="D6529" s="11"/>
      <c r="E6529" s="13">
        <v>13618687610</v>
      </c>
      <c r="F6529" s="11" t="s">
        <v>28710</v>
      </c>
      <c r="G6529" s="11" t="s">
        <v>48</v>
      </c>
      <c r="H6529" s="11"/>
      <c r="I6529" s="13" t="s">
        <v>182</v>
      </c>
      <c r="J6529" s="11" t="s">
        <v>24</v>
      </c>
      <c r="K6529" s="11" t="s">
        <v>25</v>
      </c>
      <c r="L6529" s="11" t="s">
        <v>39</v>
      </c>
      <c r="M6529" s="11" t="s">
        <v>40</v>
      </c>
      <c r="N6529" s="11" t="s">
        <v>183</v>
      </c>
      <c r="O6529" s="11" t="s">
        <v>29</v>
      </c>
      <c r="P6529" s="11"/>
      <c r="Q6529" s="16" t="s">
        <v>28711</v>
      </c>
      <c r="R6529" s="11" t="s">
        <v>42</v>
      </c>
      <c r="S6529" s="11" t="s">
        <v>28712</v>
      </c>
      <c r="T6529" s="11" t="s">
        <v>28713</v>
      </c>
    </row>
    <row x14ac:dyDescent="0.25" r="6530" customHeight="1" ht="19.5">
      <c r="A6530" s="10">
        <v>45214</v>
      </c>
      <c r="B6530" s="11" t="s">
        <v>28714</v>
      </c>
      <c r="C6530" s="11" t="s">
        <v>9836</v>
      </c>
      <c r="D6530" s="11"/>
      <c r="E6530" s="13">
        <v>19186274139</v>
      </c>
      <c r="F6530" s="11" t="s">
        <v>28715</v>
      </c>
      <c r="G6530" s="11" t="s">
        <v>23</v>
      </c>
      <c r="H6530" s="11"/>
      <c r="I6530" s="13" t="s">
        <v>1504</v>
      </c>
      <c r="J6530" s="11" t="s">
        <v>24</v>
      </c>
      <c r="K6530" s="11" t="s">
        <v>25</v>
      </c>
      <c r="L6530" s="11" t="s">
        <v>39</v>
      </c>
      <c r="M6530" s="11" t="s">
        <v>40</v>
      </c>
      <c r="N6530" s="11" t="s">
        <v>183</v>
      </c>
      <c r="O6530" s="11" t="s">
        <v>29</v>
      </c>
      <c r="P6530" s="11"/>
      <c r="Q6530" s="16" t="s">
        <v>28716</v>
      </c>
      <c r="R6530" s="11" t="s">
        <v>42</v>
      </c>
      <c r="S6530" s="11" t="s">
        <v>28717</v>
      </c>
      <c r="T6530" s="11" t="s">
        <v>17134</v>
      </c>
    </row>
    <row x14ac:dyDescent="0.25" r="6531" customHeight="1" ht="19.5">
      <c r="A6531" s="10">
        <v>45214</v>
      </c>
      <c r="B6531" s="11" t="s">
        <v>28718</v>
      </c>
      <c r="C6531" s="11" t="s">
        <v>6057</v>
      </c>
      <c r="D6531" s="11"/>
      <c r="E6531" s="13">
        <v>18571009773</v>
      </c>
      <c r="F6531" s="11" t="s">
        <v>28719</v>
      </c>
      <c r="G6531" s="11" t="s">
        <v>289</v>
      </c>
      <c r="H6531" s="11"/>
      <c r="I6531" s="13" t="s">
        <v>352</v>
      </c>
      <c r="J6531" s="11" t="s">
        <v>24</v>
      </c>
      <c r="K6531" s="11" t="s">
        <v>25</v>
      </c>
      <c r="L6531" s="11" t="s">
        <v>39</v>
      </c>
      <c r="M6531" s="11" t="s">
        <v>40</v>
      </c>
      <c r="N6531" s="11" t="s">
        <v>183</v>
      </c>
      <c r="O6531" s="11" t="s">
        <v>29</v>
      </c>
      <c r="P6531" s="11"/>
      <c r="Q6531" s="16" t="s">
        <v>28720</v>
      </c>
      <c r="R6531" s="11" t="s">
        <v>42</v>
      </c>
      <c r="S6531" s="11" t="s">
        <v>28721</v>
      </c>
      <c r="T6531" s="11" t="s">
        <v>28722</v>
      </c>
    </row>
    <row x14ac:dyDescent="0.25" r="6532" customHeight="1" ht="19.5">
      <c r="A6532" s="10">
        <v>45214</v>
      </c>
      <c r="B6532" s="11" t="s">
        <v>28723</v>
      </c>
      <c r="C6532" s="11" t="s">
        <v>660</v>
      </c>
      <c r="D6532" s="11"/>
      <c r="E6532" s="13" t="s">
        <v>28724</v>
      </c>
      <c r="F6532" s="11" t="s">
        <v>28725</v>
      </c>
      <c r="G6532" s="11" t="s">
        <v>74</v>
      </c>
      <c r="H6532" s="11"/>
      <c r="I6532" s="13" t="s">
        <v>136</v>
      </c>
      <c r="J6532" s="11" t="s">
        <v>24</v>
      </c>
      <c r="K6532" s="11" t="s">
        <v>25</v>
      </c>
      <c r="L6532" s="11" t="s">
        <v>39</v>
      </c>
      <c r="M6532" s="11" t="s">
        <v>149</v>
      </c>
      <c r="N6532" s="11" t="s">
        <v>624</v>
      </c>
      <c r="O6532" s="11" t="s">
        <v>29</v>
      </c>
      <c r="P6532" s="11"/>
      <c r="Q6532" s="16" t="s">
        <v>28726</v>
      </c>
      <c r="R6532" s="11" t="s">
        <v>42</v>
      </c>
      <c r="S6532" s="11" t="s">
        <v>28727</v>
      </c>
      <c r="T6532" s="11" t="s">
        <v>28728</v>
      </c>
    </row>
    <row x14ac:dyDescent="0.25" r="6533" customHeight="1" ht="19.5">
      <c r="A6533" s="10">
        <v>45214</v>
      </c>
      <c r="B6533" s="11" t="s">
        <v>28729</v>
      </c>
      <c r="C6533" s="11" t="s">
        <v>5869</v>
      </c>
      <c r="D6533" s="11"/>
      <c r="E6533" s="13" t="s">
        <v>28730</v>
      </c>
      <c r="F6533" s="11" t="s">
        <v>19435</v>
      </c>
      <c r="G6533" s="11" t="s">
        <v>74</v>
      </c>
      <c r="H6533" s="11"/>
      <c r="I6533" s="13" t="s">
        <v>844</v>
      </c>
      <c r="J6533" s="11" t="s">
        <v>24</v>
      </c>
      <c r="K6533" s="11" t="s">
        <v>25</v>
      </c>
      <c r="L6533" s="11" t="s">
        <v>39</v>
      </c>
      <c r="M6533" s="11" t="s">
        <v>149</v>
      </c>
      <c r="N6533" s="11" t="s">
        <v>183</v>
      </c>
      <c r="O6533" s="11" t="s">
        <v>29</v>
      </c>
      <c r="P6533" s="11"/>
      <c r="Q6533" s="16" t="s">
        <v>28731</v>
      </c>
      <c r="R6533" s="11" t="s">
        <v>42</v>
      </c>
      <c r="S6533" s="11" t="s">
        <v>28732</v>
      </c>
      <c r="T6533" s="11" t="s">
        <v>28733</v>
      </c>
    </row>
    <row x14ac:dyDescent="0.25" r="6534" customHeight="1" ht="19.5">
      <c r="A6534" s="10">
        <v>45214</v>
      </c>
      <c r="B6534" s="11" t="s">
        <v>28734</v>
      </c>
      <c r="C6534" s="11" t="s">
        <v>5852</v>
      </c>
      <c r="D6534" s="11"/>
      <c r="E6534" s="13">
        <v>13117271680</v>
      </c>
      <c r="F6534" s="11" t="s">
        <v>28735</v>
      </c>
      <c r="G6534" s="11" t="s">
        <v>48</v>
      </c>
      <c r="H6534" s="11" t="s">
        <v>98</v>
      </c>
      <c r="I6534" s="13" t="s">
        <v>182</v>
      </c>
      <c r="J6534" s="11" t="s">
        <v>24</v>
      </c>
      <c r="K6534" s="11" t="s">
        <v>25</v>
      </c>
      <c r="L6534" s="11" t="s">
        <v>39</v>
      </c>
      <c r="M6534" s="11" t="s">
        <v>40</v>
      </c>
      <c r="N6534" s="11" t="s">
        <v>624</v>
      </c>
      <c r="O6534" s="11" t="s">
        <v>29</v>
      </c>
      <c r="P6534" s="11"/>
      <c r="Q6534" s="16" t="s">
        <v>28736</v>
      </c>
      <c r="R6534" s="11" t="s">
        <v>42</v>
      </c>
      <c r="S6534" s="11" t="s">
        <v>28737</v>
      </c>
      <c r="T6534" s="11" t="s">
        <v>28738</v>
      </c>
    </row>
    <row x14ac:dyDescent="0.25" r="6535" customHeight="1" ht="19.5">
      <c r="A6535" s="10">
        <v>45214</v>
      </c>
      <c r="B6535" s="11" t="s">
        <v>28739</v>
      </c>
      <c r="C6535" s="11" t="s">
        <v>660</v>
      </c>
      <c r="D6535" s="11"/>
      <c r="E6535" s="13">
        <v>15671037030</v>
      </c>
      <c r="F6535" s="11" t="s">
        <v>28740</v>
      </c>
      <c r="G6535" s="11" t="s">
        <v>115</v>
      </c>
      <c r="H6535" s="11"/>
      <c r="I6535" s="13" t="s">
        <v>87</v>
      </c>
      <c r="J6535" s="11" t="s">
        <v>24</v>
      </c>
      <c r="K6535" s="11" t="s">
        <v>25</v>
      </c>
      <c r="L6535" s="11" t="s">
        <v>39</v>
      </c>
      <c r="M6535" s="11" t="s">
        <v>27</v>
      </c>
      <c r="N6535" s="11" t="s">
        <v>624</v>
      </c>
      <c r="O6535" s="11" t="s">
        <v>29</v>
      </c>
      <c r="P6535" s="11"/>
      <c r="Q6535" s="16" t="s">
        <v>28741</v>
      </c>
      <c r="R6535" s="11" t="s">
        <v>42</v>
      </c>
      <c r="S6535" s="11" t="s">
        <v>28742</v>
      </c>
      <c r="T6535" s="11" t="s">
        <v>28743</v>
      </c>
    </row>
    <row x14ac:dyDescent="0.25" r="6536" customHeight="1" ht="19.5">
      <c r="A6536" s="10">
        <v>45214</v>
      </c>
      <c r="B6536" s="11" t="s">
        <v>28744</v>
      </c>
      <c r="C6536" s="11" t="s">
        <v>6057</v>
      </c>
      <c r="D6536" s="11"/>
      <c r="E6536" s="13">
        <v>18671600775</v>
      </c>
      <c r="F6536" s="11" t="s">
        <v>28745</v>
      </c>
      <c r="G6536" s="11" t="s">
        <v>62</v>
      </c>
      <c r="H6536" s="11"/>
      <c r="I6536" s="13" t="s">
        <v>272</v>
      </c>
      <c r="J6536" s="11" t="s">
        <v>24</v>
      </c>
      <c r="K6536" s="11" t="s">
        <v>25</v>
      </c>
      <c r="L6536" s="11" t="s">
        <v>39</v>
      </c>
      <c r="M6536" s="11" t="s">
        <v>40</v>
      </c>
      <c r="N6536" s="11" t="s">
        <v>183</v>
      </c>
      <c r="O6536" s="11" t="s">
        <v>29</v>
      </c>
      <c r="P6536" s="11"/>
      <c r="Q6536" s="16" t="s">
        <v>28746</v>
      </c>
      <c r="R6536" s="11" t="s">
        <v>42</v>
      </c>
      <c r="S6536" s="11" t="s">
        <v>28747</v>
      </c>
      <c r="T6536" s="11" t="s">
        <v>28748</v>
      </c>
    </row>
    <row x14ac:dyDescent="0.25" r="6537" customHeight="1" ht="19.5">
      <c r="A6537" s="10">
        <v>45214</v>
      </c>
      <c r="B6537" s="11" t="s">
        <v>28749</v>
      </c>
      <c r="C6537" s="11" t="s">
        <v>6057</v>
      </c>
      <c r="D6537" s="11"/>
      <c r="E6537" s="13">
        <v>18694085836</v>
      </c>
      <c r="F6537" s="11" t="s">
        <v>28750</v>
      </c>
      <c r="G6537" s="11" t="s">
        <v>48</v>
      </c>
      <c r="H6537" s="11"/>
      <c r="I6537" s="13" t="s">
        <v>259</v>
      </c>
      <c r="J6537" s="11" t="s">
        <v>24</v>
      </c>
      <c r="K6537" s="11" t="s">
        <v>25</v>
      </c>
      <c r="L6537" s="11" t="s">
        <v>39</v>
      </c>
      <c r="M6537" s="11" t="s">
        <v>40</v>
      </c>
      <c r="N6537" s="11" t="s">
        <v>183</v>
      </c>
      <c r="O6537" s="11" t="s">
        <v>29</v>
      </c>
      <c r="P6537" s="11"/>
      <c r="Q6537" s="16" t="s">
        <v>28751</v>
      </c>
      <c r="R6537" s="11" t="s">
        <v>42</v>
      </c>
      <c r="S6537" s="11" t="s">
        <v>28752</v>
      </c>
      <c r="T6537" s="11" t="s">
        <v>14843</v>
      </c>
    </row>
    <row x14ac:dyDescent="0.25" r="6538" customHeight="1" ht="19.5">
      <c r="A6538" s="10">
        <v>45214</v>
      </c>
      <c r="B6538" s="11" t="s">
        <v>28753</v>
      </c>
      <c r="C6538" s="11" t="s">
        <v>6057</v>
      </c>
      <c r="D6538" s="11"/>
      <c r="E6538" s="13">
        <v>18671745083</v>
      </c>
      <c r="F6538" s="11" t="s">
        <v>28754</v>
      </c>
      <c r="G6538" s="11" t="s">
        <v>74</v>
      </c>
      <c r="H6538" s="11"/>
      <c r="I6538" s="13" t="s">
        <v>615</v>
      </c>
      <c r="J6538" s="11" t="s">
        <v>24</v>
      </c>
      <c r="K6538" s="11" t="s">
        <v>25</v>
      </c>
      <c r="L6538" s="11" t="s">
        <v>39</v>
      </c>
      <c r="M6538" s="11" t="s">
        <v>27</v>
      </c>
      <c r="N6538" s="11" t="s">
        <v>183</v>
      </c>
      <c r="O6538" s="11" t="s">
        <v>29</v>
      </c>
      <c r="P6538" s="11"/>
      <c r="Q6538" s="16" t="s">
        <v>28755</v>
      </c>
      <c r="R6538" s="11" t="s">
        <v>42</v>
      </c>
      <c r="S6538" s="11" t="s">
        <v>28756</v>
      </c>
      <c r="T6538" s="11" t="s">
        <v>28757</v>
      </c>
    </row>
    <row x14ac:dyDescent="0.25" r="6539" customHeight="1" ht="19.5">
      <c r="A6539" s="10">
        <v>45214</v>
      </c>
      <c r="B6539" s="11" t="s">
        <v>28758</v>
      </c>
      <c r="C6539" s="11" t="s">
        <v>6057</v>
      </c>
      <c r="D6539" s="11"/>
      <c r="E6539" s="13">
        <v>18507205238</v>
      </c>
      <c r="F6539" s="11" t="s">
        <v>28759</v>
      </c>
      <c r="G6539" s="11" t="s">
        <v>62</v>
      </c>
      <c r="H6539" s="11"/>
      <c r="I6539" s="13" t="s">
        <v>154</v>
      </c>
      <c r="J6539" s="11" t="s">
        <v>24</v>
      </c>
      <c r="K6539" s="11" t="s">
        <v>25</v>
      </c>
      <c r="L6539" s="11" t="s">
        <v>39</v>
      </c>
      <c r="M6539" s="11" t="s">
        <v>40</v>
      </c>
      <c r="N6539" s="11" t="s">
        <v>183</v>
      </c>
      <c r="O6539" s="11" t="s">
        <v>29</v>
      </c>
      <c r="P6539" s="11"/>
      <c r="Q6539" s="16" t="s">
        <v>28760</v>
      </c>
      <c r="R6539" s="11" t="s">
        <v>42</v>
      </c>
      <c r="S6539" s="11" t="s">
        <v>28761</v>
      </c>
      <c r="T6539" s="11" t="s">
        <v>28762</v>
      </c>
    </row>
    <row x14ac:dyDescent="0.25" r="6540" customHeight="1" ht="19.5">
      <c r="A6540" s="10">
        <v>45214</v>
      </c>
      <c r="B6540" s="11" t="s">
        <v>28763</v>
      </c>
      <c r="C6540" s="11" t="s">
        <v>5949</v>
      </c>
      <c r="D6540" s="11"/>
      <c r="E6540" s="13">
        <v>15586370619</v>
      </c>
      <c r="F6540" s="11" t="s">
        <v>28764</v>
      </c>
      <c r="G6540" s="11" t="s">
        <v>74</v>
      </c>
      <c r="H6540" s="11"/>
      <c r="I6540" s="13" t="s">
        <v>57</v>
      </c>
      <c r="J6540" s="11" t="s">
        <v>24</v>
      </c>
      <c r="K6540" s="11" t="s">
        <v>25</v>
      </c>
      <c r="L6540" s="11" t="s">
        <v>39</v>
      </c>
      <c r="M6540" s="11" t="s">
        <v>27</v>
      </c>
      <c r="N6540" s="11" t="s">
        <v>183</v>
      </c>
      <c r="O6540" s="11" t="s">
        <v>29</v>
      </c>
      <c r="P6540" s="11"/>
      <c r="Q6540" s="16" t="s">
        <v>28765</v>
      </c>
      <c r="R6540" s="11" t="s">
        <v>42</v>
      </c>
      <c r="S6540" s="11" t="s">
        <v>28766</v>
      </c>
      <c r="T6540" s="11" t="s">
        <v>28767</v>
      </c>
    </row>
    <row x14ac:dyDescent="0.25" r="6541" customHeight="1" ht="19.5">
      <c r="A6541" s="10">
        <v>45214</v>
      </c>
      <c r="B6541" s="11" t="s">
        <v>28768</v>
      </c>
      <c r="C6541" s="11" t="s">
        <v>6057</v>
      </c>
      <c r="D6541" s="11"/>
      <c r="E6541" s="13">
        <v>13114468002</v>
      </c>
      <c r="F6541" s="11" t="s">
        <v>28769</v>
      </c>
      <c r="G6541" s="11" t="s">
        <v>48</v>
      </c>
      <c r="H6541" s="11"/>
      <c r="I6541" s="13" t="s">
        <v>221</v>
      </c>
      <c r="J6541" s="11" t="s">
        <v>24</v>
      </c>
      <c r="K6541" s="11" t="s">
        <v>25</v>
      </c>
      <c r="L6541" s="11" t="s">
        <v>39</v>
      </c>
      <c r="M6541" s="11" t="s">
        <v>27</v>
      </c>
      <c r="N6541" s="11" t="s">
        <v>183</v>
      </c>
      <c r="O6541" s="11" t="s">
        <v>29</v>
      </c>
      <c r="P6541" s="11"/>
      <c r="Q6541" s="16" t="s">
        <v>28770</v>
      </c>
      <c r="R6541" s="11" t="s">
        <v>42</v>
      </c>
      <c r="S6541" s="11" t="s">
        <v>28771</v>
      </c>
      <c r="T6541" s="11" t="s">
        <v>28772</v>
      </c>
    </row>
    <row x14ac:dyDescent="0.25" r="6542" customHeight="1" ht="19.5">
      <c r="A6542" s="10">
        <v>45214</v>
      </c>
      <c r="B6542" s="11" t="s">
        <v>28773</v>
      </c>
      <c r="C6542" s="11" t="s">
        <v>5869</v>
      </c>
      <c r="D6542" s="11"/>
      <c r="E6542" s="13">
        <v>17671331345</v>
      </c>
      <c r="F6542" s="11" t="s">
        <v>28774</v>
      </c>
      <c r="G6542" s="11" t="s">
        <v>23</v>
      </c>
      <c r="H6542" s="11"/>
      <c r="I6542" s="13" t="s">
        <v>1623</v>
      </c>
      <c r="J6542" s="11" t="s">
        <v>24</v>
      </c>
      <c r="K6542" s="11" t="s">
        <v>25</v>
      </c>
      <c r="L6542" s="11" t="s">
        <v>39</v>
      </c>
      <c r="M6542" s="11" t="s">
        <v>27</v>
      </c>
      <c r="N6542" s="11" t="s">
        <v>183</v>
      </c>
      <c r="O6542" s="11" t="s">
        <v>29</v>
      </c>
      <c r="P6542" s="11"/>
      <c r="Q6542" s="16" t="s">
        <v>28775</v>
      </c>
      <c r="R6542" s="11" t="s">
        <v>42</v>
      </c>
      <c r="S6542" s="11" t="s">
        <v>28776</v>
      </c>
      <c r="T6542" s="11" t="s">
        <v>28777</v>
      </c>
    </row>
    <row x14ac:dyDescent="0.25" r="6543" customHeight="1" ht="19.5">
      <c r="A6543" s="10">
        <v>45214</v>
      </c>
      <c r="B6543" s="11" t="s">
        <v>28778</v>
      </c>
      <c r="C6543" s="11" t="s">
        <v>6519</v>
      </c>
      <c r="D6543" s="11"/>
      <c r="E6543" s="13">
        <v>15549295127</v>
      </c>
      <c r="F6543" s="11" t="s">
        <v>28779</v>
      </c>
      <c r="G6543" s="11" t="s">
        <v>48</v>
      </c>
      <c r="H6543" s="11"/>
      <c r="I6543" s="13">
        <v>10015</v>
      </c>
      <c r="J6543" s="11" t="s">
        <v>24</v>
      </c>
      <c r="K6543" s="11" t="s">
        <v>69</v>
      </c>
      <c r="L6543" s="11" t="s">
        <v>26</v>
      </c>
      <c r="M6543" s="11" t="s">
        <v>27</v>
      </c>
      <c r="N6543" s="11" t="s">
        <v>28</v>
      </c>
      <c r="O6543" s="11" t="s">
        <v>29</v>
      </c>
      <c r="P6543" s="11"/>
      <c r="Q6543" s="16" t="s">
        <v>28780</v>
      </c>
      <c r="R6543" s="11" t="s">
        <v>31</v>
      </c>
      <c r="S6543" s="11" t="s">
        <v>28781</v>
      </c>
      <c r="T6543" s="11" t="s">
        <v>28782</v>
      </c>
    </row>
    <row x14ac:dyDescent="0.25" r="6544" customHeight="1" ht="19.5">
      <c r="A6544" s="10">
        <v>45214</v>
      </c>
      <c r="B6544" s="11" t="s">
        <v>28783</v>
      </c>
      <c r="C6544" s="11" t="s">
        <v>2809</v>
      </c>
      <c r="D6544" s="11"/>
      <c r="E6544" s="13">
        <v>15549342805</v>
      </c>
      <c r="F6544" s="11" t="s">
        <v>28784</v>
      </c>
      <c r="G6544" s="11" t="s">
        <v>23</v>
      </c>
      <c r="H6544" s="11"/>
      <c r="I6544" s="13">
        <v>10015</v>
      </c>
      <c r="J6544" s="11" t="s">
        <v>24</v>
      </c>
      <c r="K6544" s="11" t="s">
        <v>69</v>
      </c>
      <c r="L6544" s="11" t="s">
        <v>26</v>
      </c>
      <c r="M6544" s="11" t="s">
        <v>27</v>
      </c>
      <c r="N6544" s="11" t="s">
        <v>28</v>
      </c>
      <c r="O6544" s="11" t="s">
        <v>29</v>
      </c>
      <c r="P6544" s="11"/>
      <c r="Q6544" s="16" t="s">
        <v>28785</v>
      </c>
      <c r="R6544" s="11" t="s">
        <v>31</v>
      </c>
      <c r="S6544" s="11" t="s">
        <v>28786</v>
      </c>
      <c r="T6544" s="11" t="s">
        <v>28787</v>
      </c>
    </row>
    <row x14ac:dyDescent="0.25" r="6545" customHeight="1" ht="19.5">
      <c r="A6545" s="10">
        <v>45214</v>
      </c>
      <c r="B6545" s="11" t="s">
        <v>28788</v>
      </c>
      <c r="C6545" s="11" t="s">
        <v>180</v>
      </c>
      <c r="D6545" s="11"/>
      <c r="E6545" s="13">
        <v>15671041986</v>
      </c>
      <c r="F6545" s="11" t="s">
        <v>27610</v>
      </c>
      <c r="G6545" s="11" t="s">
        <v>289</v>
      </c>
      <c r="H6545" s="11"/>
      <c r="I6545" s="13" t="s">
        <v>136</v>
      </c>
      <c r="J6545" s="11" t="s">
        <v>24</v>
      </c>
      <c r="K6545" s="11" t="s">
        <v>25</v>
      </c>
      <c r="L6545" s="11" t="s">
        <v>39</v>
      </c>
      <c r="M6545" s="11" t="s">
        <v>27</v>
      </c>
      <c r="N6545" s="11" t="s">
        <v>183</v>
      </c>
      <c r="O6545" s="11" t="s">
        <v>29</v>
      </c>
      <c r="P6545" s="11"/>
      <c r="Q6545" s="16" t="s">
        <v>28789</v>
      </c>
      <c r="R6545" s="11" t="s">
        <v>51</v>
      </c>
      <c r="S6545" s="11" t="s">
        <v>28790</v>
      </c>
      <c r="T6545" s="11"/>
    </row>
    <row x14ac:dyDescent="0.25" r="6546" customHeight="1" ht="19.5">
      <c r="A6546" s="10">
        <v>45214</v>
      </c>
      <c r="B6546" s="11" t="s">
        <v>28791</v>
      </c>
      <c r="C6546" s="11" t="s">
        <v>108</v>
      </c>
      <c r="D6546" s="11"/>
      <c r="E6546" s="13">
        <v>13117288989</v>
      </c>
      <c r="F6546" s="11" t="s">
        <v>23718</v>
      </c>
      <c r="G6546" s="11" t="s">
        <v>56</v>
      </c>
      <c r="H6546" s="11"/>
      <c r="I6546" s="13" t="s">
        <v>63</v>
      </c>
      <c r="J6546" s="11" t="s">
        <v>24</v>
      </c>
      <c r="K6546" s="11" t="s">
        <v>25</v>
      </c>
      <c r="L6546" s="11" t="s">
        <v>39</v>
      </c>
      <c r="M6546" s="11" t="s">
        <v>40</v>
      </c>
      <c r="N6546" s="11" t="s">
        <v>28</v>
      </c>
      <c r="O6546" s="11" t="s">
        <v>29</v>
      </c>
      <c r="P6546" s="11"/>
      <c r="Q6546" s="16" t="s">
        <v>28792</v>
      </c>
      <c r="R6546" s="11" t="s">
        <v>51</v>
      </c>
      <c r="S6546" s="11" t="s">
        <v>28793</v>
      </c>
      <c r="T6546" s="11"/>
    </row>
    <row x14ac:dyDescent="0.25" r="6547" customHeight="1" ht="19.5">
      <c r="A6547" s="10">
        <v>45214</v>
      </c>
      <c r="B6547" s="11" t="s">
        <v>28794</v>
      </c>
      <c r="C6547" s="11" t="s">
        <v>108</v>
      </c>
      <c r="D6547" s="11"/>
      <c r="E6547" s="13">
        <v>18695067020</v>
      </c>
      <c r="F6547" s="11" t="s">
        <v>28795</v>
      </c>
      <c r="G6547" s="11" t="s">
        <v>48</v>
      </c>
      <c r="H6547" s="11" t="s">
        <v>98</v>
      </c>
      <c r="I6547" s="13" t="s">
        <v>381</v>
      </c>
      <c r="J6547" s="11" t="s">
        <v>24</v>
      </c>
      <c r="K6547" s="11" t="s">
        <v>25</v>
      </c>
      <c r="L6547" s="11" t="s">
        <v>39</v>
      </c>
      <c r="M6547" s="11" t="s">
        <v>40</v>
      </c>
      <c r="N6547" s="11" t="s">
        <v>28</v>
      </c>
      <c r="O6547" s="11" t="s">
        <v>29</v>
      </c>
      <c r="P6547" s="11"/>
      <c r="Q6547" s="16" t="s">
        <v>28796</v>
      </c>
      <c r="R6547" s="11" t="s">
        <v>51</v>
      </c>
      <c r="S6547" s="17" t="s">
        <v>28797</v>
      </c>
      <c r="T6547" s="11"/>
    </row>
    <row x14ac:dyDescent="0.25" r="6548" customHeight="1" ht="19.5">
      <c r="A6548" s="10">
        <v>45214</v>
      </c>
      <c r="B6548" s="11" t="s">
        <v>28798</v>
      </c>
      <c r="C6548" s="11" t="s">
        <v>108</v>
      </c>
      <c r="D6548" s="11"/>
      <c r="E6548" s="13">
        <v>13098408112</v>
      </c>
      <c r="F6548" s="11" t="s">
        <v>28799</v>
      </c>
      <c r="G6548" s="11" t="s">
        <v>216</v>
      </c>
      <c r="H6548" s="11"/>
      <c r="I6548" s="13" t="s">
        <v>615</v>
      </c>
      <c r="J6548" s="11" t="s">
        <v>24</v>
      </c>
      <c r="K6548" s="11" t="s">
        <v>25</v>
      </c>
      <c r="L6548" s="11" t="s">
        <v>39</v>
      </c>
      <c r="M6548" s="11" t="s">
        <v>27</v>
      </c>
      <c r="N6548" s="11" t="s">
        <v>28</v>
      </c>
      <c r="O6548" s="11" t="s">
        <v>29</v>
      </c>
      <c r="P6548" s="11"/>
      <c r="Q6548" s="16" t="s">
        <v>28800</v>
      </c>
      <c r="R6548" s="11" t="s">
        <v>51</v>
      </c>
      <c r="S6548" s="11" t="s">
        <v>28801</v>
      </c>
      <c r="T6548" s="11"/>
    </row>
    <row x14ac:dyDescent="0.25" r="6549" customHeight="1" ht="19.5">
      <c r="A6549" s="10">
        <v>45214</v>
      </c>
      <c r="B6549" s="11" t="s">
        <v>28802</v>
      </c>
      <c r="C6549" s="11" t="s">
        <v>46</v>
      </c>
      <c r="D6549" s="11"/>
      <c r="E6549" s="13">
        <v>13207203297</v>
      </c>
      <c r="F6549" s="11" t="s">
        <v>28803</v>
      </c>
      <c r="G6549" s="11" t="s">
        <v>23</v>
      </c>
      <c r="H6549" s="11"/>
      <c r="I6549" s="13" t="s">
        <v>352</v>
      </c>
      <c r="J6549" s="11" t="s">
        <v>24</v>
      </c>
      <c r="K6549" s="11" t="s">
        <v>25</v>
      </c>
      <c r="L6549" s="11" t="s">
        <v>39</v>
      </c>
      <c r="M6549" s="11" t="s">
        <v>27</v>
      </c>
      <c r="N6549" s="11" t="s">
        <v>28</v>
      </c>
      <c r="O6549" s="11" t="s">
        <v>29</v>
      </c>
      <c r="P6549" s="11"/>
      <c r="Q6549" s="16" t="s">
        <v>28804</v>
      </c>
      <c r="R6549" s="11" t="s">
        <v>51</v>
      </c>
      <c r="S6549" s="11" t="s">
        <v>28805</v>
      </c>
      <c r="T6549" s="11"/>
    </row>
    <row x14ac:dyDescent="0.25" r="6550" customHeight="1" ht="19.5">
      <c r="A6550" s="10">
        <v>45214</v>
      </c>
      <c r="B6550" s="11" t="s">
        <v>28806</v>
      </c>
      <c r="C6550" s="11" t="s">
        <v>46</v>
      </c>
      <c r="D6550" s="11"/>
      <c r="E6550" s="13">
        <v>15586368260</v>
      </c>
      <c r="F6550" s="11" t="s">
        <v>28354</v>
      </c>
      <c r="G6550" s="11" t="s">
        <v>289</v>
      </c>
      <c r="H6550" s="11" t="s">
        <v>86</v>
      </c>
      <c r="I6550" s="13" t="s">
        <v>116</v>
      </c>
      <c r="J6550" s="11" t="s">
        <v>24</v>
      </c>
      <c r="K6550" s="11" t="s">
        <v>25</v>
      </c>
      <c r="L6550" s="11" t="s">
        <v>39</v>
      </c>
      <c r="M6550" s="11" t="s">
        <v>40</v>
      </c>
      <c r="N6550" s="11" t="s">
        <v>28</v>
      </c>
      <c r="O6550" s="11" t="s">
        <v>29</v>
      </c>
      <c r="P6550" s="11"/>
      <c r="Q6550" s="16" t="s">
        <v>28807</v>
      </c>
      <c r="R6550" s="11" t="s">
        <v>51</v>
      </c>
      <c r="S6550" s="11" t="s">
        <v>28808</v>
      </c>
      <c r="T6550" s="11"/>
    </row>
    <row x14ac:dyDescent="0.25" r="6551" customHeight="1" ht="19.5">
      <c r="A6551" s="10">
        <v>45214</v>
      </c>
      <c r="B6551" s="11" t="s">
        <v>28809</v>
      </c>
      <c r="C6551" s="11" t="s">
        <v>239</v>
      </c>
      <c r="D6551" s="11"/>
      <c r="E6551" s="13">
        <v>15629384896</v>
      </c>
      <c r="F6551" s="11" t="s">
        <v>28810</v>
      </c>
      <c r="G6551" s="11" t="s">
        <v>37</v>
      </c>
      <c r="H6551" s="11" t="s">
        <v>98</v>
      </c>
      <c r="I6551" s="13" t="s">
        <v>211</v>
      </c>
      <c r="J6551" s="11" t="s">
        <v>24</v>
      </c>
      <c r="K6551" s="11" t="s">
        <v>25</v>
      </c>
      <c r="L6551" s="11" t="s">
        <v>39</v>
      </c>
      <c r="M6551" s="11" t="s">
        <v>40</v>
      </c>
      <c r="N6551" s="11" t="s">
        <v>183</v>
      </c>
      <c r="O6551" s="11" t="s">
        <v>29</v>
      </c>
      <c r="P6551" s="11"/>
      <c r="Q6551" s="16" t="s">
        <v>28811</v>
      </c>
      <c r="R6551" s="11" t="s">
        <v>51</v>
      </c>
      <c r="S6551" s="11" t="s">
        <v>28812</v>
      </c>
      <c r="T6551" s="11"/>
    </row>
    <row x14ac:dyDescent="0.25" r="6552" customHeight="1" ht="19.5">
      <c r="A6552" s="10">
        <v>45214</v>
      </c>
      <c r="B6552" s="11" t="s">
        <v>28813</v>
      </c>
      <c r="C6552" s="11" t="s">
        <v>239</v>
      </c>
      <c r="D6552" s="11"/>
      <c r="E6552" s="13">
        <v>18694089606</v>
      </c>
      <c r="F6552" s="11" t="s">
        <v>28814</v>
      </c>
      <c r="G6552" s="11" t="s">
        <v>23</v>
      </c>
      <c r="H6552" s="11" t="s">
        <v>86</v>
      </c>
      <c r="I6552" s="13" t="s">
        <v>352</v>
      </c>
      <c r="J6552" s="11" t="s">
        <v>24</v>
      </c>
      <c r="K6552" s="11" t="s">
        <v>25</v>
      </c>
      <c r="L6552" s="11" t="s">
        <v>39</v>
      </c>
      <c r="M6552" s="11" t="s">
        <v>40</v>
      </c>
      <c r="N6552" s="11" t="s">
        <v>183</v>
      </c>
      <c r="O6552" s="11" t="s">
        <v>29</v>
      </c>
      <c r="P6552" s="11"/>
      <c r="Q6552" s="16" t="s">
        <v>28815</v>
      </c>
      <c r="R6552" s="11" t="s">
        <v>51</v>
      </c>
      <c r="S6552" s="17" t="s">
        <v>28816</v>
      </c>
      <c r="T6552" s="11"/>
    </row>
    <row x14ac:dyDescent="0.25" r="6553" customHeight="1" ht="19.5">
      <c r="A6553" s="10">
        <v>45214</v>
      </c>
      <c r="B6553" s="11" t="s">
        <v>28817</v>
      </c>
      <c r="C6553" s="11" t="s">
        <v>108</v>
      </c>
      <c r="D6553" s="11"/>
      <c r="E6553" s="13">
        <v>18672903399</v>
      </c>
      <c r="F6553" s="11" t="s">
        <v>28818</v>
      </c>
      <c r="G6553" s="11" t="s">
        <v>289</v>
      </c>
      <c r="H6553" s="11"/>
      <c r="I6553" s="13" t="s">
        <v>211</v>
      </c>
      <c r="J6553" s="11" t="s">
        <v>24</v>
      </c>
      <c r="K6553" s="11" t="s">
        <v>25</v>
      </c>
      <c r="L6553" s="11" t="s">
        <v>39</v>
      </c>
      <c r="M6553" s="11" t="s">
        <v>40</v>
      </c>
      <c r="N6553" s="11" t="s">
        <v>28</v>
      </c>
      <c r="O6553" s="11" t="s">
        <v>29</v>
      </c>
      <c r="P6553" s="11"/>
      <c r="Q6553" s="16" t="s">
        <v>28819</v>
      </c>
      <c r="R6553" s="11" t="s">
        <v>51</v>
      </c>
      <c r="S6553" s="17" t="s">
        <v>28820</v>
      </c>
      <c r="T6553" s="11"/>
    </row>
    <row x14ac:dyDescent="0.25" r="6554" customHeight="1" ht="19.5">
      <c r="A6554" s="10">
        <v>45214</v>
      </c>
      <c r="B6554" s="11" t="s">
        <v>28821</v>
      </c>
      <c r="C6554" s="11" t="s">
        <v>108</v>
      </c>
      <c r="D6554" s="11"/>
      <c r="E6554" s="13">
        <v>15549312583</v>
      </c>
      <c r="F6554" s="11" t="s">
        <v>28378</v>
      </c>
      <c r="G6554" s="11" t="s">
        <v>62</v>
      </c>
      <c r="H6554" s="11" t="s">
        <v>121</v>
      </c>
      <c r="I6554" s="13" t="s">
        <v>154</v>
      </c>
      <c r="J6554" s="11" t="s">
        <v>24</v>
      </c>
      <c r="K6554" s="11" t="s">
        <v>25</v>
      </c>
      <c r="L6554" s="11" t="s">
        <v>39</v>
      </c>
      <c r="M6554" s="11" t="s">
        <v>40</v>
      </c>
      <c r="N6554" s="11" t="s">
        <v>28</v>
      </c>
      <c r="O6554" s="11" t="s">
        <v>29</v>
      </c>
      <c r="P6554" s="11"/>
      <c r="Q6554" s="16" t="s">
        <v>28822</v>
      </c>
      <c r="R6554" s="11" t="s">
        <v>51</v>
      </c>
      <c r="S6554" s="17" t="s">
        <v>28823</v>
      </c>
      <c r="T6554" s="11"/>
    </row>
    <row x14ac:dyDescent="0.25" r="6555" customHeight="1" ht="19.5">
      <c r="A6555" s="10">
        <v>45214</v>
      </c>
      <c r="B6555" s="11" t="s">
        <v>28824</v>
      </c>
      <c r="C6555" s="11" t="s">
        <v>180</v>
      </c>
      <c r="D6555" s="11"/>
      <c r="E6555" s="13">
        <v>13117283175</v>
      </c>
      <c r="F6555" s="11" t="s">
        <v>28825</v>
      </c>
      <c r="G6555" s="11" t="s">
        <v>115</v>
      </c>
      <c r="H6555" s="11"/>
      <c r="I6555" s="13" t="s">
        <v>182</v>
      </c>
      <c r="J6555" s="11" t="s">
        <v>24</v>
      </c>
      <c r="K6555" s="11" t="s">
        <v>25</v>
      </c>
      <c r="L6555" s="11" t="s">
        <v>39</v>
      </c>
      <c r="M6555" s="11" t="s">
        <v>40</v>
      </c>
      <c r="N6555" s="11" t="s">
        <v>183</v>
      </c>
      <c r="O6555" s="11" t="s">
        <v>29</v>
      </c>
      <c r="P6555" s="11"/>
      <c r="Q6555" s="16" t="s">
        <v>28826</v>
      </c>
      <c r="R6555" s="11" t="s">
        <v>51</v>
      </c>
      <c r="S6555" s="11" t="s">
        <v>28827</v>
      </c>
      <c r="T6555" s="11"/>
    </row>
    <row x14ac:dyDescent="0.25" r="6556" customHeight="1" ht="19.5">
      <c r="A6556" s="10">
        <v>45214</v>
      </c>
      <c r="B6556" s="11" t="s">
        <v>28828</v>
      </c>
      <c r="C6556" s="11" t="s">
        <v>180</v>
      </c>
      <c r="D6556" s="11"/>
      <c r="E6556" s="13">
        <v>13117298042</v>
      </c>
      <c r="F6556" s="11" t="s">
        <v>28829</v>
      </c>
      <c r="G6556" s="11" t="s">
        <v>115</v>
      </c>
      <c r="H6556" s="11"/>
      <c r="I6556" s="13" t="s">
        <v>211</v>
      </c>
      <c r="J6556" s="11" t="s">
        <v>24</v>
      </c>
      <c r="K6556" s="11" t="s">
        <v>25</v>
      </c>
      <c r="L6556" s="11" t="s">
        <v>39</v>
      </c>
      <c r="M6556" s="11" t="s">
        <v>27</v>
      </c>
      <c r="N6556" s="11" t="s">
        <v>183</v>
      </c>
      <c r="O6556" s="11" t="s">
        <v>29</v>
      </c>
      <c r="P6556" s="11"/>
      <c r="Q6556" s="16" t="s">
        <v>28830</v>
      </c>
      <c r="R6556" s="11" t="s">
        <v>51</v>
      </c>
      <c r="S6556" s="17" t="s">
        <v>28831</v>
      </c>
      <c r="T6556" s="11"/>
    </row>
    <row x14ac:dyDescent="0.25" r="6557" customHeight="1" ht="19.5">
      <c r="A6557" s="10">
        <v>45214</v>
      </c>
      <c r="B6557" s="11" t="s">
        <v>28832</v>
      </c>
      <c r="C6557" s="11" t="s">
        <v>180</v>
      </c>
      <c r="D6557" s="11"/>
      <c r="E6557" s="13">
        <v>15549316329</v>
      </c>
      <c r="F6557" s="11" t="s">
        <v>28833</v>
      </c>
      <c r="G6557" s="11" t="s">
        <v>216</v>
      </c>
      <c r="H6557" s="11"/>
      <c r="I6557" s="13" t="s">
        <v>796</v>
      </c>
      <c r="J6557" s="11" t="s">
        <v>24</v>
      </c>
      <c r="K6557" s="11" t="s">
        <v>25</v>
      </c>
      <c r="L6557" s="11" t="s">
        <v>39</v>
      </c>
      <c r="M6557" s="11" t="s">
        <v>40</v>
      </c>
      <c r="N6557" s="11" t="s">
        <v>183</v>
      </c>
      <c r="O6557" s="11" t="s">
        <v>29</v>
      </c>
      <c r="P6557" s="11"/>
      <c r="Q6557" s="16" t="s">
        <v>28834</v>
      </c>
      <c r="R6557" s="11" t="s">
        <v>51</v>
      </c>
      <c r="S6557" s="11" t="s">
        <v>28835</v>
      </c>
      <c r="T6557" s="11"/>
    </row>
    <row x14ac:dyDescent="0.25" r="6558" customHeight="1" ht="19.5">
      <c r="A6558" s="10">
        <v>45214</v>
      </c>
      <c r="B6558" s="11" t="s">
        <v>28836</v>
      </c>
      <c r="C6558" s="11" t="s">
        <v>180</v>
      </c>
      <c r="D6558" s="11"/>
      <c r="E6558" s="13">
        <v>17671346096</v>
      </c>
      <c r="F6558" s="11" t="s">
        <v>28837</v>
      </c>
      <c r="G6558" s="11" t="s">
        <v>48</v>
      </c>
      <c r="H6558" s="11" t="s">
        <v>98</v>
      </c>
      <c r="I6558" s="13" t="s">
        <v>221</v>
      </c>
      <c r="J6558" s="11" t="s">
        <v>24</v>
      </c>
      <c r="K6558" s="11" t="s">
        <v>25</v>
      </c>
      <c r="L6558" s="11" t="s">
        <v>39</v>
      </c>
      <c r="M6558" s="11" t="s">
        <v>40</v>
      </c>
      <c r="N6558" s="11" t="s">
        <v>183</v>
      </c>
      <c r="O6558" s="11" t="s">
        <v>29</v>
      </c>
      <c r="P6558" s="11"/>
      <c r="Q6558" s="16" t="s">
        <v>28838</v>
      </c>
      <c r="R6558" s="11" t="s">
        <v>51</v>
      </c>
      <c r="S6558" s="11" t="s">
        <v>28839</v>
      </c>
      <c r="T6558" s="11"/>
    </row>
    <row x14ac:dyDescent="0.25" r="6559" customHeight="1" ht="19.5">
      <c r="A6559" s="10">
        <v>45214</v>
      </c>
      <c r="B6559" s="11" t="s">
        <v>28840</v>
      </c>
      <c r="C6559" s="11" t="s">
        <v>6374</v>
      </c>
      <c r="D6559" s="11"/>
      <c r="E6559" s="13">
        <v>13264910329</v>
      </c>
      <c r="F6559" s="11" t="s">
        <v>27950</v>
      </c>
      <c r="G6559" s="11" t="s">
        <v>216</v>
      </c>
      <c r="H6559" s="11"/>
      <c r="I6559" s="13">
        <v>10015</v>
      </c>
      <c r="J6559" s="11" t="s">
        <v>24</v>
      </c>
      <c r="K6559" s="11" t="s">
        <v>69</v>
      </c>
      <c r="L6559" s="11" t="s">
        <v>26</v>
      </c>
      <c r="M6559" s="11" t="s">
        <v>27</v>
      </c>
      <c r="N6559" s="11" t="s">
        <v>28</v>
      </c>
      <c r="O6559" s="11" t="s">
        <v>29</v>
      </c>
      <c r="P6559" s="11"/>
      <c r="Q6559" s="16" t="s">
        <v>28841</v>
      </c>
      <c r="R6559" s="11" t="s">
        <v>31</v>
      </c>
      <c r="S6559" s="11" t="s">
        <v>28842</v>
      </c>
      <c r="T6559" s="11" t="s">
        <v>28843</v>
      </c>
    </row>
    <row x14ac:dyDescent="0.25" r="6560" customHeight="1" ht="19.5">
      <c r="A6560" s="10">
        <v>45214</v>
      </c>
      <c r="B6560" s="11" t="s">
        <v>28844</v>
      </c>
      <c r="C6560" s="11" t="s">
        <v>660</v>
      </c>
      <c r="D6560" s="11"/>
      <c r="E6560" s="13">
        <v>15671046777</v>
      </c>
      <c r="F6560" s="11" t="s">
        <v>28845</v>
      </c>
      <c r="G6560" s="11" t="s">
        <v>216</v>
      </c>
      <c r="H6560" s="11"/>
      <c r="I6560" s="13" t="s">
        <v>131</v>
      </c>
      <c r="J6560" s="11" t="s">
        <v>24</v>
      </c>
      <c r="K6560" s="11" t="s">
        <v>25</v>
      </c>
      <c r="L6560" s="11" t="s">
        <v>39</v>
      </c>
      <c r="M6560" s="11" t="s">
        <v>40</v>
      </c>
      <c r="N6560" s="11" t="s">
        <v>624</v>
      </c>
      <c r="O6560" s="11" t="s">
        <v>29</v>
      </c>
      <c r="P6560" s="11"/>
      <c r="Q6560" s="16" t="s">
        <v>28846</v>
      </c>
      <c r="R6560" s="11" t="s">
        <v>42</v>
      </c>
      <c r="S6560" s="11" t="s">
        <v>28847</v>
      </c>
      <c r="T6560" s="11" t="s">
        <v>28848</v>
      </c>
    </row>
    <row x14ac:dyDescent="0.25" r="6561" customHeight="1" ht="19.5">
      <c r="A6561" s="10">
        <v>45214</v>
      </c>
      <c r="B6561" s="11" t="s">
        <v>28849</v>
      </c>
      <c r="C6561" s="11" t="s">
        <v>5363</v>
      </c>
      <c r="D6561" s="11"/>
      <c r="E6561" s="13">
        <v>13277250362</v>
      </c>
      <c r="F6561" s="11" t="s">
        <v>28850</v>
      </c>
      <c r="G6561" s="11" t="s">
        <v>289</v>
      </c>
      <c r="H6561" s="11"/>
      <c r="I6561" s="13" t="s">
        <v>328</v>
      </c>
      <c r="J6561" s="11" t="s">
        <v>24</v>
      </c>
      <c r="K6561" s="11" t="s">
        <v>25</v>
      </c>
      <c r="L6561" s="11" t="s">
        <v>39</v>
      </c>
      <c r="M6561" s="11" t="s">
        <v>40</v>
      </c>
      <c r="N6561" s="11" t="s">
        <v>624</v>
      </c>
      <c r="O6561" s="11" t="s">
        <v>29</v>
      </c>
      <c r="P6561" s="11"/>
      <c r="Q6561" s="16" t="s">
        <v>28851</v>
      </c>
      <c r="R6561" s="11" t="s">
        <v>42</v>
      </c>
      <c r="S6561" s="11" t="s">
        <v>28852</v>
      </c>
      <c r="T6561" s="11" t="s">
        <v>28853</v>
      </c>
    </row>
    <row x14ac:dyDescent="0.25" r="6562" customHeight="1" ht="19.5">
      <c r="A6562" s="10">
        <v>45214</v>
      </c>
      <c r="B6562" s="11" t="s">
        <v>28854</v>
      </c>
      <c r="C6562" s="11" t="s">
        <v>545</v>
      </c>
      <c r="D6562" s="11"/>
      <c r="E6562" s="13">
        <v>15629370637</v>
      </c>
      <c r="F6562" s="11" t="s">
        <v>28855</v>
      </c>
      <c r="G6562" s="11" t="s">
        <v>74</v>
      </c>
      <c r="H6562" s="11"/>
      <c r="I6562" s="13" t="s">
        <v>104</v>
      </c>
      <c r="J6562" s="11" t="s">
        <v>24</v>
      </c>
      <c r="K6562" s="11" t="s">
        <v>25</v>
      </c>
      <c r="L6562" s="11" t="s">
        <v>39</v>
      </c>
      <c r="M6562" s="11" t="s">
        <v>40</v>
      </c>
      <c r="N6562" s="11" t="s">
        <v>28</v>
      </c>
      <c r="O6562" s="11" t="s">
        <v>29</v>
      </c>
      <c r="P6562" s="11"/>
      <c r="Q6562" s="16" t="s">
        <v>28856</v>
      </c>
      <c r="R6562" s="11" t="s">
        <v>42</v>
      </c>
      <c r="S6562" s="11" t="s">
        <v>28857</v>
      </c>
      <c r="T6562" s="11" t="s">
        <v>28858</v>
      </c>
    </row>
    <row x14ac:dyDescent="0.25" r="6563" customHeight="1" ht="19.5">
      <c r="A6563" s="10">
        <v>45214</v>
      </c>
      <c r="B6563" s="11" t="s">
        <v>28859</v>
      </c>
      <c r="C6563" s="11" t="s">
        <v>28860</v>
      </c>
      <c r="D6563" s="11"/>
      <c r="E6563" s="13" t="s">
        <v>28861</v>
      </c>
      <c r="F6563" s="11" t="s">
        <v>28862</v>
      </c>
      <c r="G6563" s="11" t="s">
        <v>74</v>
      </c>
      <c r="H6563" s="11"/>
      <c r="I6563" s="13" t="s">
        <v>42</v>
      </c>
      <c r="J6563" s="11" t="s">
        <v>24</v>
      </c>
      <c r="K6563" s="11" t="s">
        <v>25</v>
      </c>
      <c r="L6563" s="11" t="s">
        <v>39</v>
      </c>
      <c r="M6563" s="11" t="s">
        <v>149</v>
      </c>
      <c r="N6563" s="11" t="s">
        <v>28</v>
      </c>
      <c r="O6563" s="11" t="s">
        <v>29</v>
      </c>
      <c r="P6563" s="11"/>
      <c r="Q6563" s="16" t="s">
        <v>28863</v>
      </c>
      <c r="R6563" s="11" t="s">
        <v>42</v>
      </c>
      <c r="S6563" s="11" t="s">
        <v>28864</v>
      </c>
      <c r="T6563" s="11" t="s">
        <v>28865</v>
      </c>
    </row>
    <row x14ac:dyDescent="0.25" r="6564" customHeight="1" ht="19.5">
      <c r="A6564" s="10">
        <v>45214</v>
      </c>
      <c r="B6564" s="11" t="s">
        <v>28866</v>
      </c>
      <c r="C6564" s="11" t="s">
        <v>711</v>
      </c>
      <c r="D6564" s="11"/>
      <c r="E6564" s="13" t="s">
        <v>28867</v>
      </c>
      <c r="F6564" s="11" t="s">
        <v>28868</v>
      </c>
      <c r="G6564" s="11" t="s">
        <v>74</v>
      </c>
      <c r="H6564" s="11"/>
      <c r="I6564" s="13" t="s">
        <v>148</v>
      </c>
      <c r="J6564" s="11" t="s">
        <v>24</v>
      </c>
      <c r="K6564" s="11" t="s">
        <v>25</v>
      </c>
      <c r="L6564" s="11" t="s">
        <v>39</v>
      </c>
      <c r="M6564" s="11" t="s">
        <v>149</v>
      </c>
      <c r="N6564" s="11" t="s">
        <v>28</v>
      </c>
      <c r="O6564" s="11" t="s">
        <v>29</v>
      </c>
      <c r="P6564" s="11"/>
      <c r="Q6564" s="16" t="s">
        <v>28869</v>
      </c>
      <c r="R6564" s="11" t="s">
        <v>42</v>
      </c>
      <c r="S6564" s="11" t="s">
        <v>28870</v>
      </c>
      <c r="T6564" s="11" t="s">
        <v>28871</v>
      </c>
    </row>
    <row x14ac:dyDescent="0.25" r="6565" customHeight="1" ht="19.5">
      <c r="A6565" s="10">
        <v>45214</v>
      </c>
      <c r="B6565" s="11" t="s">
        <v>28872</v>
      </c>
      <c r="C6565" s="11" t="s">
        <v>2492</v>
      </c>
      <c r="D6565" s="11"/>
      <c r="E6565" s="13">
        <v>15549330293</v>
      </c>
      <c r="F6565" s="11" t="s">
        <v>28873</v>
      </c>
      <c r="G6565" s="11" t="s">
        <v>48</v>
      </c>
      <c r="H6565" s="11"/>
      <c r="I6565" s="13" t="s">
        <v>930</v>
      </c>
      <c r="J6565" s="11" t="s">
        <v>24</v>
      </c>
      <c r="K6565" s="11" t="s">
        <v>25</v>
      </c>
      <c r="L6565" s="11" t="s">
        <v>39</v>
      </c>
      <c r="M6565" s="11" t="s">
        <v>27</v>
      </c>
      <c r="N6565" s="11" t="s">
        <v>28</v>
      </c>
      <c r="O6565" s="11" t="s">
        <v>29</v>
      </c>
      <c r="P6565" s="11"/>
      <c r="Q6565" s="16" t="s">
        <v>28874</v>
      </c>
      <c r="R6565" s="11" t="s">
        <v>42</v>
      </c>
      <c r="S6565" s="11" t="s">
        <v>28875</v>
      </c>
      <c r="T6565" s="11" t="s">
        <v>28876</v>
      </c>
    </row>
    <row x14ac:dyDescent="0.25" r="6566" customHeight="1" ht="19.5">
      <c r="A6566" s="10">
        <v>45214</v>
      </c>
      <c r="B6566" s="11" t="s">
        <v>28877</v>
      </c>
      <c r="C6566" s="11" t="s">
        <v>7513</v>
      </c>
      <c r="D6566" s="11"/>
      <c r="E6566" s="13">
        <v>13135801908</v>
      </c>
      <c r="F6566" s="11" t="s">
        <v>28878</v>
      </c>
      <c r="G6566" s="11" t="s">
        <v>23</v>
      </c>
      <c r="H6566" s="11"/>
      <c r="I6566" s="13" t="s">
        <v>63</v>
      </c>
      <c r="J6566" s="11" t="s">
        <v>24</v>
      </c>
      <c r="K6566" s="11" t="s">
        <v>25</v>
      </c>
      <c r="L6566" s="11" t="s">
        <v>39</v>
      </c>
      <c r="M6566" s="11" t="s">
        <v>40</v>
      </c>
      <c r="N6566" s="11" t="s">
        <v>28</v>
      </c>
      <c r="O6566" s="11" t="s">
        <v>29</v>
      </c>
      <c r="P6566" s="11"/>
      <c r="Q6566" s="16" t="s">
        <v>28879</v>
      </c>
      <c r="R6566" s="11" t="s">
        <v>42</v>
      </c>
      <c r="S6566" s="11" t="s">
        <v>28880</v>
      </c>
      <c r="T6566" s="11" t="s">
        <v>28881</v>
      </c>
    </row>
    <row x14ac:dyDescent="0.25" r="6567" customHeight="1" ht="19.5">
      <c r="A6567" s="10">
        <v>45214</v>
      </c>
      <c r="B6567" s="11" t="s">
        <v>28882</v>
      </c>
      <c r="C6567" s="11" t="s">
        <v>4212</v>
      </c>
      <c r="D6567" s="11"/>
      <c r="E6567" s="13">
        <v>18672094711</v>
      </c>
      <c r="F6567" s="11" t="s">
        <v>28883</v>
      </c>
      <c r="G6567" s="11" t="s">
        <v>115</v>
      </c>
      <c r="H6567" s="11"/>
      <c r="I6567" s="13" t="s">
        <v>272</v>
      </c>
      <c r="J6567" s="11" t="s">
        <v>24</v>
      </c>
      <c r="K6567" s="11" t="s">
        <v>25</v>
      </c>
      <c r="L6567" s="11" t="s">
        <v>39</v>
      </c>
      <c r="M6567" s="11" t="s">
        <v>27</v>
      </c>
      <c r="N6567" s="11" t="s">
        <v>28</v>
      </c>
      <c r="O6567" s="11" t="s">
        <v>29</v>
      </c>
      <c r="P6567" s="11"/>
      <c r="Q6567" s="16" t="s">
        <v>28884</v>
      </c>
      <c r="R6567" s="11" t="s">
        <v>42</v>
      </c>
      <c r="S6567" s="11" t="s">
        <v>28885</v>
      </c>
      <c r="T6567" s="11" t="s">
        <v>28886</v>
      </c>
    </row>
    <row x14ac:dyDescent="0.25" r="6568" customHeight="1" ht="19.5">
      <c r="A6568" s="10">
        <v>45214</v>
      </c>
      <c r="B6568" s="11" t="s">
        <v>28887</v>
      </c>
      <c r="C6568" s="11" t="s">
        <v>1289</v>
      </c>
      <c r="D6568" s="11"/>
      <c r="E6568" s="13">
        <v>15586354973</v>
      </c>
      <c r="F6568" s="11" t="s">
        <v>28888</v>
      </c>
      <c r="G6568" s="11" t="s">
        <v>74</v>
      </c>
      <c r="H6568" s="11"/>
      <c r="I6568" s="13" t="s">
        <v>2649</v>
      </c>
      <c r="J6568" s="11" t="s">
        <v>24</v>
      </c>
      <c r="K6568" s="11" t="s">
        <v>25</v>
      </c>
      <c r="L6568" s="11" t="s">
        <v>39</v>
      </c>
      <c r="M6568" s="11" t="s">
        <v>40</v>
      </c>
      <c r="N6568" s="11" t="s">
        <v>28</v>
      </c>
      <c r="O6568" s="11" t="s">
        <v>29</v>
      </c>
      <c r="P6568" s="11"/>
      <c r="Q6568" s="16" t="s">
        <v>28889</v>
      </c>
      <c r="R6568" s="11" t="s">
        <v>42</v>
      </c>
      <c r="S6568" s="11" t="s">
        <v>28890</v>
      </c>
      <c r="T6568" s="11" t="s">
        <v>28891</v>
      </c>
    </row>
    <row x14ac:dyDescent="0.25" r="6569" customHeight="1" ht="19.5">
      <c r="A6569" s="10">
        <v>45214</v>
      </c>
      <c r="B6569" s="11" t="s">
        <v>28892</v>
      </c>
      <c r="C6569" s="11" t="s">
        <v>1011</v>
      </c>
      <c r="D6569" s="11"/>
      <c r="E6569" s="13">
        <v>17771299999</v>
      </c>
      <c r="F6569" s="11"/>
      <c r="G6569" s="11"/>
      <c r="H6569" s="11"/>
      <c r="I6569" s="13" t="s">
        <v>796</v>
      </c>
      <c r="J6569" s="11" t="s">
        <v>24</v>
      </c>
      <c r="K6569" s="11" t="s">
        <v>25</v>
      </c>
      <c r="L6569" s="11" t="s">
        <v>39</v>
      </c>
      <c r="M6569" s="11" t="s">
        <v>27</v>
      </c>
      <c r="N6569" s="11" t="s">
        <v>28</v>
      </c>
      <c r="O6569" s="11" t="s">
        <v>29</v>
      </c>
      <c r="P6569" s="11"/>
      <c r="Q6569" s="16" t="s">
        <v>28893</v>
      </c>
      <c r="R6569" s="11" t="s">
        <v>42</v>
      </c>
      <c r="S6569" s="11" t="s">
        <v>28894</v>
      </c>
      <c r="T6569" s="11" t="s">
        <v>28895</v>
      </c>
    </row>
    <row x14ac:dyDescent="0.25" r="6570" customHeight="1" ht="19.5">
      <c r="A6570" s="10">
        <v>45214</v>
      </c>
      <c r="B6570" s="11" t="s">
        <v>28896</v>
      </c>
      <c r="C6570" s="11" t="s">
        <v>2455</v>
      </c>
      <c r="D6570" s="11"/>
      <c r="E6570" s="13">
        <v>13117271876</v>
      </c>
      <c r="F6570" s="11"/>
      <c r="G6570" s="11"/>
      <c r="H6570" s="11"/>
      <c r="I6570" s="13" t="s">
        <v>272</v>
      </c>
      <c r="J6570" s="11" t="s">
        <v>24</v>
      </c>
      <c r="K6570" s="11" t="s">
        <v>25</v>
      </c>
      <c r="L6570" s="11" t="s">
        <v>39</v>
      </c>
      <c r="M6570" s="11" t="s">
        <v>27</v>
      </c>
      <c r="N6570" s="11" t="s">
        <v>28</v>
      </c>
      <c r="O6570" s="11" t="s">
        <v>29</v>
      </c>
      <c r="P6570" s="11"/>
      <c r="Q6570" s="16" t="s">
        <v>28897</v>
      </c>
      <c r="R6570" s="11" t="s">
        <v>42</v>
      </c>
      <c r="S6570" s="11" t="s">
        <v>28898</v>
      </c>
      <c r="T6570" s="11" t="s">
        <v>28899</v>
      </c>
    </row>
    <row x14ac:dyDescent="0.25" r="6571" customHeight="1" ht="19.5">
      <c r="A6571" s="10">
        <v>45214</v>
      </c>
      <c r="B6571" s="11" t="s">
        <v>28900</v>
      </c>
      <c r="C6571" s="11" t="s">
        <v>3418</v>
      </c>
      <c r="D6571" s="11"/>
      <c r="E6571" s="13">
        <v>18527203682</v>
      </c>
      <c r="F6571" s="11"/>
      <c r="G6571" s="11"/>
      <c r="H6571" s="11"/>
      <c r="I6571" s="13" t="s">
        <v>68</v>
      </c>
      <c r="J6571" s="11" t="s">
        <v>24</v>
      </c>
      <c r="K6571" s="11" t="s">
        <v>25</v>
      </c>
      <c r="L6571" s="11" t="s">
        <v>39</v>
      </c>
      <c r="M6571" s="11" t="s">
        <v>27</v>
      </c>
      <c r="N6571" s="11" t="s">
        <v>28</v>
      </c>
      <c r="O6571" s="11" t="s">
        <v>29</v>
      </c>
      <c r="P6571" s="11"/>
      <c r="Q6571" s="16" t="s">
        <v>28901</v>
      </c>
      <c r="R6571" s="11" t="s">
        <v>42</v>
      </c>
      <c r="S6571" s="11" t="s">
        <v>28902</v>
      </c>
      <c r="T6571" s="11" t="s">
        <v>28903</v>
      </c>
    </row>
    <row x14ac:dyDescent="0.25" r="6572" customHeight="1" ht="19.5">
      <c r="A6572" s="10">
        <v>45214</v>
      </c>
      <c r="B6572" s="11" t="s">
        <v>28904</v>
      </c>
      <c r="C6572" s="11" t="s">
        <v>28905</v>
      </c>
      <c r="D6572" s="11"/>
      <c r="E6572" s="13">
        <v>18064238778</v>
      </c>
      <c r="F6572" s="11" t="s">
        <v>28906</v>
      </c>
      <c r="G6572" s="11" t="s">
        <v>23</v>
      </c>
      <c r="H6572" s="11"/>
      <c r="I6572" s="13" t="s">
        <v>1394</v>
      </c>
      <c r="J6572" s="11" t="s">
        <v>24</v>
      </c>
      <c r="K6572" s="11" t="s">
        <v>25</v>
      </c>
      <c r="L6572" s="11" t="s">
        <v>39</v>
      </c>
      <c r="M6572" s="11" t="s">
        <v>40</v>
      </c>
      <c r="N6572" s="11" t="s">
        <v>28</v>
      </c>
      <c r="O6572" s="11" t="s">
        <v>29</v>
      </c>
      <c r="P6572" s="11"/>
      <c r="Q6572" s="16" t="s">
        <v>28907</v>
      </c>
      <c r="R6572" s="11" t="s">
        <v>42</v>
      </c>
      <c r="S6572" s="11" t="s">
        <v>28908</v>
      </c>
      <c r="T6572" s="11" t="s">
        <v>28909</v>
      </c>
    </row>
    <row x14ac:dyDescent="0.25" r="6573" customHeight="1" ht="19.5">
      <c r="A6573" s="10">
        <v>45214</v>
      </c>
      <c r="B6573" s="11" t="s">
        <v>28910</v>
      </c>
      <c r="C6573" s="11" t="s">
        <v>2414</v>
      </c>
      <c r="D6573" s="11"/>
      <c r="E6573" s="13">
        <v>15587923379</v>
      </c>
      <c r="F6573" s="11" t="s">
        <v>28911</v>
      </c>
      <c r="G6573" s="11" t="s">
        <v>74</v>
      </c>
      <c r="H6573" s="11"/>
      <c r="I6573" s="13" t="s">
        <v>206</v>
      </c>
      <c r="J6573" s="11" t="s">
        <v>24</v>
      </c>
      <c r="K6573" s="11" t="s">
        <v>25</v>
      </c>
      <c r="L6573" s="11" t="s">
        <v>39</v>
      </c>
      <c r="M6573" s="11" t="s">
        <v>40</v>
      </c>
      <c r="N6573" s="11" t="s">
        <v>28</v>
      </c>
      <c r="O6573" s="11" t="s">
        <v>29</v>
      </c>
      <c r="P6573" s="11"/>
      <c r="Q6573" s="16" t="s">
        <v>28912</v>
      </c>
      <c r="R6573" s="11" t="s">
        <v>42</v>
      </c>
      <c r="S6573" s="11" t="s">
        <v>28913</v>
      </c>
      <c r="T6573" s="11" t="s">
        <v>28914</v>
      </c>
    </row>
    <row x14ac:dyDescent="0.25" r="6574" customHeight="1" ht="19.5">
      <c r="A6574" s="10">
        <v>45214</v>
      </c>
      <c r="B6574" s="11" t="s">
        <v>28915</v>
      </c>
      <c r="C6574" s="11" t="s">
        <v>7044</v>
      </c>
      <c r="D6574" s="11"/>
      <c r="E6574" s="13">
        <v>13040980763</v>
      </c>
      <c r="F6574" s="11" t="s">
        <v>28916</v>
      </c>
      <c r="G6574" s="11" t="s">
        <v>74</v>
      </c>
      <c r="H6574" s="11"/>
      <c r="I6574" s="13" t="s">
        <v>142</v>
      </c>
      <c r="J6574" s="11" t="s">
        <v>24</v>
      </c>
      <c r="K6574" s="11" t="s">
        <v>25</v>
      </c>
      <c r="L6574" s="11" t="s">
        <v>39</v>
      </c>
      <c r="M6574" s="11" t="s">
        <v>40</v>
      </c>
      <c r="N6574" s="11" t="s">
        <v>28</v>
      </c>
      <c r="O6574" s="11" t="s">
        <v>29</v>
      </c>
      <c r="P6574" s="11"/>
      <c r="Q6574" s="16" t="s">
        <v>28917</v>
      </c>
      <c r="R6574" s="11" t="s">
        <v>42</v>
      </c>
      <c r="S6574" s="11" t="s">
        <v>28918</v>
      </c>
      <c r="T6574" s="11" t="s">
        <v>28919</v>
      </c>
    </row>
    <row x14ac:dyDescent="0.25" r="6575" customHeight="1" ht="19.5">
      <c r="A6575" s="10">
        <v>45214</v>
      </c>
      <c r="B6575" s="11" t="s">
        <v>28920</v>
      </c>
      <c r="C6575" s="11" t="s">
        <v>8253</v>
      </c>
      <c r="D6575" s="11"/>
      <c r="E6575" s="13">
        <v>18527209860</v>
      </c>
      <c r="F6575" s="11" t="s">
        <v>28921</v>
      </c>
      <c r="G6575" s="11" t="s">
        <v>74</v>
      </c>
      <c r="H6575" s="11"/>
      <c r="I6575" s="13" t="s">
        <v>154</v>
      </c>
      <c r="J6575" s="11" t="s">
        <v>24</v>
      </c>
      <c r="K6575" s="11" t="s">
        <v>25</v>
      </c>
      <c r="L6575" s="11" t="s">
        <v>39</v>
      </c>
      <c r="M6575" s="11" t="s">
        <v>27</v>
      </c>
      <c r="N6575" s="11" t="s">
        <v>183</v>
      </c>
      <c r="O6575" s="11" t="s">
        <v>29</v>
      </c>
      <c r="P6575" s="11"/>
      <c r="Q6575" s="16" t="s">
        <v>27913</v>
      </c>
      <c r="R6575" s="11" t="s">
        <v>42</v>
      </c>
      <c r="S6575" s="11" t="s">
        <v>28922</v>
      </c>
      <c r="T6575" s="11" t="s">
        <v>28923</v>
      </c>
    </row>
    <row x14ac:dyDescent="0.25" r="6576" customHeight="1" ht="19.5">
      <c r="A6576" s="10">
        <v>45214</v>
      </c>
      <c r="B6576" s="11" t="s">
        <v>28924</v>
      </c>
      <c r="C6576" s="11" t="s">
        <v>2414</v>
      </c>
      <c r="D6576" s="11"/>
      <c r="E6576" s="13">
        <v>13277170465</v>
      </c>
      <c r="F6576" s="11" t="s">
        <v>28925</v>
      </c>
      <c r="G6576" s="11" t="s">
        <v>115</v>
      </c>
      <c r="H6576" s="11"/>
      <c r="I6576" s="13" t="s">
        <v>104</v>
      </c>
      <c r="J6576" s="11" t="s">
        <v>24</v>
      </c>
      <c r="K6576" s="11" t="s">
        <v>25</v>
      </c>
      <c r="L6576" s="11" t="s">
        <v>39</v>
      </c>
      <c r="M6576" s="11" t="s">
        <v>40</v>
      </c>
      <c r="N6576" s="11" t="s">
        <v>28</v>
      </c>
      <c r="O6576" s="11" t="s">
        <v>29</v>
      </c>
      <c r="P6576" s="11"/>
      <c r="Q6576" s="16" t="s">
        <v>28926</v>
      </c>
      <c r="R6576" s="11" t="s">
        <v>42</v>
      </c>
      <c r="S6576" s="11" t="s">
        <v>28927</v>
      </c>
      <c r="T6576" s="11" t="s">
        <v>28928</v>
      </c>
    </row>
    <row x14ac:dyDescent="0.25" r="6577" customHeight="1" ht="19.5">
      <c r="A6577" s="10">
        <v>45214</v>
      </c>
      <c r="B6577" s="11" t="s">
        <v>28929</v>
      </c>
      <c r="C6577" s="11" t="s">
        <v>2414</v>
      </c>
      <c r="D6577" s="11"/>
      <c r="E6577" s="13">
        <v>18671602307</v>
      </c>
      <c r="F6577" s="11" t="s">
        <v>28930</v>
      </c>
      <c r="G6577" s="11" t="s">
        <v>74</v>
      </c>
      <c r="H6577" s="11"/>
      <c r="I6577" s="13" t="s">
        <v>272</v>
      </c>
      <c r="J6577" s="11" t="s">
        <v>24</v>
      </c>
      <c r="K6577" s="11" t="s">
        <v>25</v>
      </c>
      <c r="L6577" s="11" t="s">
        <v>39</v>
      </c>
      <c r="M6577" s="11" t="s">
        <v>27</v>
      </c>
      <c r="N6577" s="11" t="s">
        <v>28</v>
      </c>
      <c r="O6577" s="11" t="s">
        <v>29</v>
      </c>
      <c r="P6577" s="11"/>
      <c r="Q6577" s="16" t="s">
        <v>28931</v>
      </c>
      <c r="R6577" s="11" t="s">
        <v>42</v>
      </c>
      <c r="S6577" s="11" t="s">
        <v>28932</v>
      </c>
      <c r="T6577" s="11" t="s">
        <v>28933</v>
      </c>
    </row>
    <row x14ac:dyDescent="0.25" r="6578" customHeight="1" ht="19.5">
      <c r="A6578" s="10">
        <v>45214</v>
      </c>
      <c r="B6578" s="11" t="s">
        <v>28934</v>
      </c>
      <c r="C6578" s="11" t="s">
        <v>9609</v>
      </c>
      <c r="D6578" s="11"/>
      <c r="E6578" s="13">
        <v>18371712062</v>
      </c>
      <c r="F6578" s="11"/>
      <c r="G6578" s="11"/>
      <c r="H6578" s="11"/>
      <c r="I6578" s="13" t="s">
        <v>221</v>
      </c>
      <c r="J6578" s="11" t="s">
        <v>24</v>
      </c>
      <c r="K6578" s="11" t="s">
        <v>25</v>
      </c>
      <c r="L6578" s="11" t="s">
        <v>39</v>
      </c>
      <c r="M6578" s="11" t="s">
        <v>27</v>
      </c>
      <c r="N6578" s="11" t="s">
        <v>28</v>
      </c>
      <c r="O6578" s="11" t="s">
        <v>29</v>
      </c>
      <c r="P6578" s="11"/>
      <c r="Q6578" s="16" t="s">
        <v>28935</v>
      </c>
      <c r="R6578" s="11" t="s">
        <v>42</v>
      </c>
      <c r="S6578" s="11" t="s">
        <v>28936</v>
      </c>
      <c r="T6578" s="11" t="s">
        <v>28937</v>
      </c>
    </row>
    <row x14ac:dyDescent="0.25" r="6579" customHeight="1" ht="19.5">
      <c r="A6579" s="10">
        <v>45214</v>
      </c>
      <c r="B6579" s="11" t="s">
        <v>28938</v>
      </c>
      <c r="C6579" s="11" t="s">
        <v>5841</v>
      </c>
      <c r="D6579" s="11"/>
      <c r="E6579" s="13">
        <v>15671067450</v>
      </c>
      <c r="F6579" s="11" t="s">
        <v>28939</v>
      </c>
      <c r="G6579" s="11" t="s">
        <v>56</v>
      </c>
      <c r="H6579" s="11"/>
      <c r="I6579" s="13" t="s">
        <v>87</v>
      </c>
      <c r="J6579" s="11" t="s">
        <v>24</v>
      </c>
      <c r="K6579" s="11" t="s">
        <v>25</v>
      </c>
      <c r="L6579" s="11" t="s">
        <v>39</v>
      </c>
      <c r="M6579" s="11" t="s">
        <v>27</v>
      </c>
      <c r="N6579" s="11" t="s">
        <v>28</v>
      </c>
      <c r="O6579" s="11" t="s">
        <v>29</v>
      </c>
      <c r="P6579" s="11"/>
      <c r="Q6579" s="16" t="s">
        <v>28940</v>
      </c>
      <c r="R6579" s="11" t="s">
        <v>42</v>
      </c>
      <c r="S6579" s="11" t="s">
        <v>28941</v>
      </c>
      <c r="T6579" s="11" t="s">
        <v>28942</v>
      </c>
    </row>
    <row x14ac:dyDescent="0.25" r="6580" customHeight="1" ht="19.5">
      <c r="A6580" s="10">
        <v>45214</v>
      </c>
      <c r="B6580" s="11" t="s">
        <v>28943</v>
      </c>
      <c r="C6580" s="11" t="s">
        <v>691</v>
      </c>
      <c r="D6580" s="11"/>
      <c r="E6580" s="13">
        <v>18527303883</v>
      </c>
      <c r="F6580" s="11" t="s">
        <v>3311</v>
      </c>
      <c r="G6580" s="11" t="s">
        <v>23</v>
      </c>
      <c r="H6580" s="11"/>
      <c r="I6580" s="13" t="s">
        <v>615</v>
      </c>
      <c r="J6580" s="11" t="s">
        <v>24</v>
      </c>
      <c r="K6580" s="11" t="s">
        <v>25</v>
      </c>
      <c r="L6580" s="11" t="s">
        <v>39</v>
      </c>
      <c r="M6580" s="11" t="s">
        <v>27</v>
      </c>
      <c r="N6580" s="11" t="s">
        <v>28</v>
      </c>
      <c r="O6580" s="11" t="s">
        <v>29</v>
      </c>
      <c r="P6580" s="11"/>
      <c r="Q6580" s="16" t="s">
        <v>28944</v>
      </c>
      <c r="R6580" s="11" t="s">
        <v>42</v>
      </c>
      <c r="S6580" s="11" t="s">
        <v>28945</v>
      </c>
      <c r="T6580" s="11" t="s">
        <v>28946</v>
      </c>
    </row>
    <row x14ac:dyDescent="0.25" r="6581" customHeight="1" ht="19.5">
      <c r="A6581" s="10">
        <v>45214</v>
      </c>
      <c r="B6581" s="11" t="s">
        <v>28947</v>
      </c>
      <c r="C6581" s="11" t="s">
        <v>4499</v>
      </c>
      <c r="D6581" s="11"/>
      <c r="E6581" s="13">
        <v>18671714805</v>
      </c>
      <c r="F6581" s="11" t="s">
        <v>28948</v>
      </c>
      <c r="G6581" s="11" t="s">
        <v>56</v>
      </c>
      <c r="H6581" s="11"/>
      <c r="I6581" s="13" t="s">
        <v>259</v>
      </c>
      <c r="J6581" s="11" t="s">
        <v>24</v>
      </c>
      <c r="K6581" s="11" t="s">
        <v>25</v>
      </c>
      <c r="L6581" s="11" t="s">
        <v>39</v>
      </c>
      <c r="M6581" s="11" t="s">
        <v>27</v>
      </c>
      <c r="N6581" s="11" t="s">
        <v>183</v>
      </c>
      <c r="O6581" s="11" t="s">
        <v>29</v>
      </c>
      <c r="P6581" s="11"/>
      <c r="Q6581" s="16" t="s">
        <v>28949</v>
      </c>
      <c r="R6581" s="11" t="s">
        <v>42</v>
      </c>
      <c r="S6581" s="11" t="s">
        <v>28950</v>
      </c>
      <c r="T6581" s="11"/>
    </row>
    <row x14ac:dyDescent="0.25" r="6582" customHeight="1" ht="19.5">
      <c r="A6582" s="10">
        <v>45214</v>
      </c>
      <c r="B6582" s="11" t="s">
        <v>28951</v>
      </c>
      <c r="C6582" s="11" t="s">
        <v>4499</v>
      </c>
      <c r="D6582" s="11"/>
      <c r="E6582" s="13">
        <v>13177062717</v>
      </c>
      <c r="F6582" s="11" t="s">
        <v>28952</v>
      </c>
      <c r="G6582" s="11" t="s">
        <v>74</v>
      </c>
      <c r="H6582" s="11"/>
      <c r="I6582" s="13" t="s">
        <v>93</v>
      </c>
      <c r="J6582" s="11" t="s">
        <v>24</v>
      </c>
      <c r="K6582" s="11" t="s">
        <v>25</v>
      </c>
      <c r="L6582" s="11" t="s">
        <v>39</v>
      </c>
      <c r="M6582" s="11" t="s">
        <v>27</v>
      </c>
      <c r="N6582" s="11" t="s">
        <v>183</v>
      </c>
      <c r="O6582" s="11" t="s">
        <v>29</v>
      </c>
      <c r="P6582" s="11"/>
      <c r="Q6582" s="16" t="s">
        <v>28953</v>
      </c>
      <c r="R6582" s="11" t="s">
        <v>42</v>
      </c>
      <c r="S6582" s="11" t="s">
        <v>28954</v>
      </c>
      <c r="T6582" s="11"/>
    </row>
    <row x14ac:dyDescent="0.25" r="6583" customHeight="1" ht="19.5">
      <c r="A6583" s="10">
        <v>45214</v>
      </c>
      <c r="B6583" s="11" t="s">
        <v>28955</v>
      </c>
      <c r="C6583" s="11" t="s">
        <v>660</v>
      </c>
      <c r="D6583" s="11"/>
      <c r="E6583" s="13" t="s">
        <v>28956</v>
      </c>
      <c r="F6583" s="11" t="s">
        <v>28957</v>
      </c>
      <c r="G6583" s="11" t="s">
        <v>74</v>
      </c>
      <c r="H6583" s="11" t="s">
        <v>86</v>
      </c>
      <c r="I6583" s="13" t="s">
        <v>148</v>
      </c>
      <c r="J6583" s="11" t="s">
        <v>24</v>
      </c>
      <c r="K6583" s="11" t="s">
        <v>25</v>
      </c>
      <c r="L6583" s="11" t="s">
        <v>39</v>
      </c>
      <c r="M6583" s="11" t="s">
        <v>149</v>
      </c>
      <c r="N6583" s="11" t="s">
        <v>624</v>
      </c>
      <c r="O6583" s="11" t="s">
        <v>29</v>
      </c>
      <c r="P6583" s="11"/>
      <c r="Q6583" s="16" t="s">
        <v>28804</v>
      </c>
      <c r="R6583" s="11" t="s">
        <v>42</v>
      </c>
      <c r="S6583" s="11" t="s">
        <v>28958</v>
      </c>
      <c r="T6583" s="11"/>
    </row>
    <row x14ac:dyDescent="0.25" r="6584" customHeight="1" ht="19.5">
      <c r="A6584" s="10">
        <v>45214</v>
      </c>
      <c r="B6584" s="11" t="s">
        <v>28959</v>
      </c>
      <c r="C6584" s="11" t="s">
        <v>6443</v>
      </c>
      <c r="D6584" s="11"/>
      <c r="E6584" s="13">
        <v>18672092905</v>
      </c>
      <c r="F6584" s="11" t="s">
        <v>28960</v>
      </c>
      <c r="G6584" s="11" t="s">
        <v>74</v>
      </c>
      <c r="H6584" s="11"/>
      <c r="I6584" s="13" t="s">
        <v>142</v>
      </c>
      <c r="J6584" s="11" t="s">
        <v>24</v>
      </c>
      <c r="K6584" s="11" t="s">
        <v>25</v>
      </c>
      <c r="L6584" s="11" t="s">
        <v>39</v>
      </c>
      <c r="M6584" s="11" t="s">
        <v>40</v>
      </c>
      <c r="N6584" s="11" t="s">
        <v>183</v>
      </c>
      <c r="O6584" s="11" t="s">
        <v>29</v>
      </c>
      <c r="P6584" s="11"/>
      <c r="Q6584" s="16" t="s">
        <v>28961</v>
      </c>
      <c r="R6584" s="11" t="s">
        <v>42</v>
      </c>
      <c r="S6584" s="11" t="s">
        <v>28962</v>
      </c>
      <c r="T6584" s="11" t="s">
        <v>28963</v>
      </c>
    </row>
    <row x14ac:dyDescent="0.25" r="6585" customHeight="1" ht="19.5">
      <c r="A6585" s="10">
        <v>45214</v>
      </c>
      <c r="B6585" s="11" t="s">
        <v>28964</v>
      </c>
      <c r="C6585" s="11" t="s">
        <v>1683</v>
      </c>
      <c r="D6585" s="11"/>
      <c r="E6585" s="13">
        <v>17671256029</v>
      </c>
      <c r="F6585" s="11" t="s">
        <v>28965</v>
      </c>
      <c r="G6585" s="11" t="s">
        <v>37</v>
      </c>
      <c r="H6585" s="11"/>
      <c r="I6585" s="13" t="s">
        <v>796</v>
      </c>
      <c r="J6585" s="11" t="s">
        <v>24</v>
      </c>
      <c r="K6585" s="11" t="s">
        <v>25</v>
      </c>
      <c r="L6585" s="11" t="s">
        <v>39</v>
      </c>
      <c r="M6585" s="11" t="s">
        <v>27</v>
      </c>
      <c r="N6585" s="11" t="s">
        <v>28</v>
      </c>
      <c r="O6585" s="11" t="s">
        <v>29</v>
      </c>
      <c r="P6585" s="11"/>
      <c r="Q6585" s="16" t="s">
        <v>28966</v>
      </c>
      <c r="R6585" s="11" t="s">
        <v>42</v>
      </c>
      <c r="S6585" s="11" t="s">
        <v>28967</v>
      </c>
      <c r="T6585" s="11" t="s">
        <v>28968</v>
      </c>
    </row>
    <row x14ac:dyDescent="0.25" r="6586" customHeight="1" ht="19.5">
      <c r="A6586" s="10">
        <v>45214</v>
      </c>
      <c r="B6586" s="11" t="s">
        <v>28969</v>
      </c>
      <c r="C6586" s="11" t="s">
        <v>15333</v>
      </c>
      <c r="D6586" s="11"/>
      <c r="E6586" s="13" t="s">
        <v>28970</v>
      </c>
      <c r="F6586" s="11" t="s">
        <v>28971</v>
      </c>
      <c r="G6586" s="11" t="s">
        <v>37</v>
      </c>
      <c r="H6586" s="11" t="s">
        <v>98</v>
      </c>
      <c r="I6586" s="13" t="s">
        <v>142</v>
      </c>
      <c r="J6586" s="11" t="s">
        <v>24</v>
      </c>
      <c r="K6586" s="11" t="s">
        <v>25</v>
      </c>
      <c r="L6586" s="11" t="s">
        <v>39</v>
      </c>
      <c r="M6586" s="11" t="s">
        <v>149</v>
      </c>
      <c r="N6586" s="11" t="s">
        <v>28</v>
      </c>
      <c r="O6586" s="11" t="s">
        <v>29</v>
      </c>
      <c r="P6586" s="11"/>
      <c r="Q6586" s="16" t="s">
        <v>28972</v>
      </c>
      <c r="R6586" s="11" t="s">
        <v>42</v>
      </c>
      <c r="S6586" s="11" t="s">
        <v>28973</v>
      </c>
      <c r="T6586" s="11" t="s">
        <v>27772</v>
      </c>
    </row>
    <row x14ac:dyDescent="0.25" r="6587" customHeight="1" ht="19.5">
      <c r="A6587" s="10">
        <v>45214</v>
      </c>
      <c r="B6587" s="11" t="s">
        <v>28974</v>
      </c>
      <c r="C6587" s="11" t="s">
        <v>1011</v>
      </c>
      <c r="D6587" s="11"/>
      <c r="E6587" s="13">
        <v>15972691755</v>
      </c>
      <c r="F6587" s="11" t="s">
        <v>28975</v>
      </c>
      <c r="G6587" s="11" t="s">
        <v>23</v>
      </c>
      <c r="H6587" s="11"/>
      <c r="I6587" s="13" t="s">
        <v>182</v>
      </c>
      <c r="J6587" s="11" t="s">
        <v>24</v>
      </c>
      <c r="K6587" s="11" t="s">
        <v>25</v>
      </c>
      <c r="L6587" s="11" t="s">
        <v>39</v>
      </c>
      <c r="M6587" s="11" t="s">
        <v>40</v>
      </c>
      <c r="N6587" s="11" t="s">
        <v>28</v>
      </c>
      <c r="O6587" s="11" t="s">
        <v>29</v>
      </c>
      <c r="P6587" s="11"/>
      <c r="Q6587" s="16" t="s">
        <v>28976</v>
      </c>
      <c r="R6587" s="11" t="s">
        <v>42</v>
      </c>
      <c r="S6587" s="11" t="s">
        <v>28977</v>
      </c>
      <c r="T6587" s="11" t="s">
        <v>28978</v>
      </c>
    </row>
    <row x14ac:dyDescent="0.25" r="6588" customHeight="1" ht="19.5">
      <c r="A6588" s="10">
        <v>45214</v>
      </c>
      <c r="B6588" s="11" t="s">
        <v>28979</v>
      </c>
      <c r="C6588" s="11" t="s">
        <v>5860</v>
      </c>
      <c r="D6588" s="11"/>
      <c r="E6588" s="13">
        <v>13197346804</v>
      </c>
      <c r="F6588" s="11" t="s">
        <v>27774</v>
      </c>
      <c r="G6588" s="11" t="s">
        <v>62</v>
      </c>
      <c r="H6588" s="11" t="s">
        <v>98</v>
      </c>
      <c r="I6588" s="13">
        <v>10015</v>
      </c>
      <c r="J6588" s="11" t="s">
        <v>24</v>
      </c>
      <c r="K6588" s="11" t="s">
        <v>172</v>
      </c>
      <c r="L6588" s="11" t="s">
        <v>26</v>
      </c>
      <c r="M6588" s="11" t="s">
        <v>40</v>
      </c>
      <c r="N6588" s="11" t="s">
        <v>28</v>
      </c>
      <c r="O6588" s="11" t="s">
        <v>29</v>
      </c>
      <c r="P6588" s="11"/>
      <c r="Q6588" s="16" t="s">
        <v>28980</v>
      </c>
      <c r="R6588" s="11" t="s">
        <v>31</v>
      </c>
      <c r="S6588" s="11" t="s">
        <v>28981</v>
      </c>
      <c r="T6588" s="11" t="s">
        <v>28982</v>
      </c>
    </row>
    <row x14ac:dyDescent="0.25" r="6589" customHeight="1" ht="19.5">
      <c r="A6589" s="10">
        <v>45214</v>
      </c>
      <c r="B6589" s="11" t="s">
        <v>28983</v>
      </c>
      <c r="C6589" s="11" t="s">
        <v>1011</v>
      </c>
      <c r="D6589" s="11"/>
      <c r="E6589" s="13">
        <v>17762872329</v>
      </c>
      <c r="F6589" s="11" t="s">
        <v>28984</v>
      </c>
      <c r="G6589" s="11" t="s">
        <v>74</v>
      </c>
      <c r="H6589" s="11"/>
      <c r="I6589" s="13">
        <v>10015</v>
      </c>
      <c r="J6589" s="11" t="s">
        <v>24</v>
      </c>
      <c r="K6589" s="11" t="s">
        <v>25</v>
      </c>
      <c r="L6589" s="11" t="s">
        <v>26</v>
      </c>
      <c r="M6589" s="11" t="s">
        <v>27</v>
      </c>
      <c r="N6589" s="11" t="s">
        <v>28</v>
      </c>
      <c r="O6589" s="11" t="s">
        <v>29</v>
      </c>
      <c r="P6589" s="11"/>
      <c r="Q6589" s="16" t="s">
        <v>28985</v>
      </c>
      <c r="R6589" s="11" t="s">
        <v>31</v>
      </c>
      <c r="S6589" s="11" t="s">
        <v>28986</v>
      </c>
      <c r="T6589" s="11" t="s">
        <v>28987</v>
      </c>
    </row>
    <row x14ac:dyDescent="0.25" r="6590" customHeight="1" ht="19.5">
      <c r="A6590" s="10">
        <v>45214</v>
      </c>
      <c r="B6590" s="11" t="s">
        <v>28988</v>
      </c>
      <c r="C6590" s="11" t="s">
        <v>660</v>
      </c>
      <c r="D6590" s="11"/>
      <c r="E6590" s="13" t="s">
        <v>28989</v>
      </c>
      <c r="F6590" s="11" t="s">
        <v>28990</v>
      </c>
      <c r="G6590" s="11" t="s">
        <v>74</v>
      </c>
      <c r="H6590" s="11"/>
      <c r="I6590" s="13" t="s">
        <v>148</v>
      </c>
      <c r="J6590" s="11" t="s">
        <v>24</v>
      </c>
      <c r="K6590" s="11" t="s">
        <v>25</v>
      </c>
      <c r="L6590" s="11" t="s">
        <v>39</v>
      </c>
      <c r="M6590" s="11" t="s">
        <v>149</v>
      </c>
      <c r="N6590" s="11" t="s">
        <v>624</v>
      </c>
      <c r="O6590" s="11" t="s">
        <v>29</v>
      </c>
      <c r="P6590" s="11"/>
      <c r="Q6590" s="16" t="s">
        <v>28991</v>
      </c>
      <c r="R6590" s="11" t="s">
        <v>42</v>
      </c>
      <c r="S6590" s="11" t="s">
        <v>28992</v>
      </c>
      <c r="T6590" s="11" t="s">
        <v>28993</v>
      </c>
    </row>
    <row x14ac:dyDescent="0.25" r="6591" customHeight="1" ht="19.5">
      <c r="A6591" s="10">
        <v>45214</v>
      </c>
      <c r="B6591" s="11" t="s">
        <v>28994</v>
      </c>
      <c r="C6591" s="11" t="s">
        <v>660</v>
      </c>
      <c r="D6591" s="11"/>
      <c r="E6591" s="13" t="s">
        <v>28995</v>
      </c>
      <c r="F6591" s="11" t="s">
        <v>28975</v>
      </c>
      <c r="G6591" s="11" t="s">
        <v>74</v>
      </c>
      <c r="H6591" s="11"/>
      <c r="I6591" s="13" t="s">
        <v>182</v>
      </c>
      <c r="J6591" s="11" t="s">
        <v>24</v>
      </c>
      <c r="K6591" s="11" t="s">
        <v>25</v>
      </c>
      <c r="L6591" s="11" t="s">
        <v>39</v>
      </c>
      <c r="M6591" s="11" t="s">
        <v>149</v>
      </c>
      <c r="N6591" s="11" t="s">
        <v>624</v>
      </c>
      <c r="O6591" s="11" t="s">
        <v>29</v>
      </c>
      <c r="P6591" s="11"/>
      <c r="Q6591" s="16" t="s">
        <v>28996</v>
      </c>
      <c r="R6591" s="11" t="s">
        <v>42</v>
      </c>
      <c r="S6591" s="11" t="s">
        <v>28997</v>
      </c>
      <c r="T6591" s="11" t="s">
        <v>28978</v>
      </c>
    </row>
    <row x14ac:dyDescent="0.25" r="6592" customHeight="1" ht="19.5">
      <c r="A6592" s="10">
        <v>45214</v>
      </c>
      <c r="B6592" s="11" t="s">
        <v>28998</v>
      </c>
      <c r="C6592" s="11" t="s">
        <v>660</v>
      </c>
      <c r="D6592" s="11"/>
      <c r="E6592" s="13" t="s">
        <v>28999</v>
      </c>
      <c r="F6592" s="11" t="s">
        <v>29000</v>
      </c>
      <c r="G6592" s="11" t="s">
        <v>74</v>
      </c>
      <c r="H6592" s="11" t="s">
        <v>121</v>
      </c>
      <c r="I6592" s="13" t="s">
        <v>148</v>
      </c>
      <c r="J6592" s="11" t="s">
        <v>24</v>
      </c>
      <c r="K6592" s="11" t="s">
        <v>25</v>
      </c>
      <c r="L6592" s="11" t="s">
        <v>39</v>
      </c>
      <c r="M6592" s="11" t="s">
        <v>149</v>
      </c>
      <c r="N6592" s="11" t="s">
        <v>624</v>
      </c>
      <c r="O6592" s="11" t="s">
        <v>29</v>
      </c>
      <c r="P6592" s="11"/>
      <c r="Q6592" s="16" t="s">
        <v>29001</v>
      </c>
      <c r="R6592" s="11" t="s">
        <v>42</v>
      </c>
      <c r="S6592" s="11" t="s">
        <v>29002</v>
      </c>
      <c r="T6592" s="11" t="s">
        <v>29003</v>
      </c>
    </row>
    <row x14ac:dyDescent="0.25" r="6593" customHeight="1" ht="19.5">
      <c r="A6593" s="10">
        <v>45214</v>
      </c>
      <c r="B6593" s="11" t="s">
        <v>29004</v>
      </c>
      <c r="C6593" s="11" t="s">
        <v>29005</v>
      </c>
      <c r="D6593" s="11"/>
      <c r="E6593" s="13">
        <v>13117276068</v>
      </c>
      <c r="F6593" s="11" t="s">
        <v>29006</v>
      </c>
      <c r="G6593" s="11" t="s">
        <v>37</v>
      </c>
      <c r="H6593" s="11"/>
      <c r="I6593" s="13" t="s">
        <v>779</v>
      </c>
      <c r="J6593" s="11" t="s">
        <v>24</v>
      </c>
      <c r="K6593" s="11" t="s">
        <v>25</v>
      </c>
      <c r="L6593" s="11" t="s">
        <v>39</v>
      </c>
      <c r="M6593" s="11" t="s">
        <v>40</v>
      </c>
      <c r="N6593" s="11" t="s">
        <v>28</v>
      </c>
      <c r="O6593" s="11" t="s">
        <v>29</v>
      </c>
      <c r="P6593" s="11"/>
      <c r="Q6593" s="16" t="s">
        <v>29007</v>
      </c>
      <c r="R6593" s="11" t="s">
        <v>42</v>
      </c>
      <c r="S6593" s="11" t="s">
        <v>29008</v>
      </c>
      <c r="T6593" s="11" t="s">
        <v>29009</v>
      </c>
    </row>
    <row x14ac:dyDescent="0.25" r="6594" customHeight="1" ht="19.5">
      <c r="A6594" s="10">
        <v>45214</v>
      </c>
      <c r="B6594" s="11" t="s">
        <v>29010</v>
      </c>
      <c r="C6594" s="11" t="s">
        <v>8350</v>
      </c>
      <c r="D6594" s="11"/>
      <c r="E6594" s="13">
        <v>13040988558</v>
      </c>
      <c r="F6594" s="11" t="s">
        <v>29011</v>
      </c>
      <c r="G6594" s="11" t="s">
        <v>74</v>
      </c>
      <c r="H6594" s="11" t="s">
        <v>86</v>
      </c>
      <c r="I6594" s="13" t="s">
        <v>116</v>
      </c>
      <c r="J6594" s="11" t="s">
        <v>24</v>
      </c>
      <c r="K6594" s="11" t="s">
        <v>25</v>
      </c>
      <c r="L6594" s="11" t="s">
        <v>39</v>
      </c>
      <c r="M6594" s="11" t="s">
        <v>675</v>
      </c>
      <c r="N6594" s="11" t="s">
        <v>28</v>
      </c>
      <c r="O6594" s="11" t="s">
        <v>29</v>
      </c>
      <c r="P6594" s="11"/>
      <c r="Q6594" s="16" t="s">
        <v>29012</v>
      </c>
      <c r="R6594" s="11" t="s">
        <v>42</v>
      </c>
      <c r="S6594" s="11" t="s">
        <v>29013</v>
      </c>
      <c r="T6594" s="11" t="s">
        <v>29014</v>
      </c>
    </row>
    <row x14ac:dyDescent="0.25" r="6595" customHeight="1" ht="19.5">
      <c r="A6595" s="10">
        <v>45214</v>
      </c>
      <c r="B6595" s="11" t="s">
        <v>29015</v>
      </c>
      <c r="C6595" s="11" t="s">
        <v>8350</v>
      </c>
      <c r="D6595" s="11"/>
      <c r="E6595" s="13">
        <v>15572762269</v>
      </c>
      <c r="F6595" s="11" t="s">
        <v>27871</v>
      </c>
      <c r="G6595" s="11" t="s">
        <v>48</v>
      </c>
      <c r="H6595" s="11" t="s">
        <v>98</v>
      </c>
      <c r="I6595" s="13" t="s">
        <v>796</v>
      </c>
      <c r="J6595" s="11" t="s">
        <v>24</v>
      </c>
      <c r="K6595" s="11" t="s">
        <v>25</v>
      </c>
      <c r="L6595" s="11" t="s">
        <v>39</v>
      </c>
      <c r="M6595" s="11" t="s">
        <v>27</v>
      </c>
      <c r="N6595" s="11" t="s">
        <v>28</v>
      </c>
      <c r="O6595" s="11" t="s">
        <v>29</v>
      </c>
      <c r="P6595" s="11"/>
      <c r="Q6595" s="16" t="s">
        <v>29016</v>
      </c>
      <c r="R6595" s="11" t="s">
        <v>42</v>
      </c>
      <c r="S6595" s="11" t="s">
        <v>29017</v>
      </c>
      <c r="T6595" s="11" t="s">
        <v>27875</v>
      </c>
    </row>
    <row x14ac:dyDescent="0.25" r="6596" customHeight="1" ht="19.5">
      <c r="A6596" s="10">
        <v>45215</v>
      </c>
      <c r="B6596" s="11" t="s">
        <v>29018</v>
      </c>
      <c r="C6596" s="11" t="s">
        <v>4767</v>
      </c>
      <c r="D6596" s="12"/>
      <c r="E6596" s="13">
        <v>18571038728</v>
      </c>
      <c r="F6596" s="11" t="s">
        <v>2345</v>
      </c>
      <c r="G6596" s="12" t="s">
        <v>23</v>
      </c>
      <c r="H6596" s="12"/>
      <c r="I6596" s="14" t="s">
        <v>75</v>
      </c>
      <c r="J6596" s="12" t="s">
        <v>24</v>
      </c>
      <c r="K6596" s="12" t="s">
        <v>25</v>
      </c>
      <c r="L6596" s="12" t="s">
        <v>39</v>
      </c>
      <c r="M6596" s="11" t="s">
        <v>27</v>
      </c>
      <c r="N6596" s="11" t="s">
        <v>4770</v>
      </c>
      <c r="O6596" s="12" t="s">
        <v>29</v>
      </c>
      <c r="P6596" s="12"/>
      <c r="Q6596" s="15" t="s">
        <v>29019</v>
      </c>
      <c r="R6596" s="12" t="s">
        <v>4769</v>
      </c>
      <c r="S6596" s="11" t="s">
        <v>29020</v>
      </c>
      <c r="T6596" s="11"/>
    </row>
    <row x14ac:dyDescent="0.25" r="6597" customHeight="1" ht="19.5">
      <c r="A6597" s="10">
        <v>45215</v>
      </c>
      <c r="B6597" s="11" t="s">
        <v>29021</v>
      </c>
      <c r="C6597" s="11" t="s">
        <v>545</v>
      </c>
      <c r="D6597" s="12"/>
      <c r="E6597" s="13">
        <v>18527826768</v>
      </c>
      <c r="F6597" s="11" t="s">
        <v>29022</v>
      </c>
      <c r="G6597" s="12" t="s">
        <v>48</v>
      </c>
      <c r="H6597" s="12"/>
      <c r="I6597" s="14" t="s">
        <v>352</v>
      </c>
      <c r="J6597" s="12" t="s">
        <v>24</v>
      </c>
      <c r="K6597" s="12" t="s">
        <v>25</v>
      </c>
      <c r="L6597" s="12" t="s">
        <v>39</v>
      </c>
      <c r="M6597" s="11" t="s">
        <v>40</v>
      </c>
      <c r="N6597" s="11" t="s">
        <v>28</v>
      </c>
      <c r="O6597" s="12" t="s">
        <v>29</v>
      </c>
      <c r="P6597" s="12"/>
      <c r="Q6597" s="15" t="s">
        <v>29023</v>
      </c>
      <c r="R6597" s="12" t="s">
        <v>42</v>
      </c>
      <c r="S6597" s="11" t="s">
        <v>29024</v>
      </c>
      <c r="T6597" s="11" t="s">
        <v>29025</v>
      </c>
    </row>
    <row x14ac:dyDescent="0.25" r="6598" customHeight="1" ht="19.5">
      <c r="A6598" s="10">
        <v>45215</v>
      </c>
      <c r="B6598" s="11" t="s">
        <v>29026</v>
      </c>
      <c r="C6598" s="11" t="s">
        <v>108</v>
      </c>
      <c r="D6598" s="12"/>
      <c r="E6598" s="13">
        <v>18674277008</v>
      </c>
      <c r="F6598" s="11" t="s">
        <v>29027</v>
      </c>
      <c r="G6598" s="12" t="s">
        <v>23</v>
      </c>
      <c r="H6598" s="12"/>
      <c r="I6598" s="14" t="s">
        <v>8690</v>
      </c>
      <c r="J6598" s="12" t="s">
        <v>24</v>
      </c>
      <c r="K6598" s="12" t="s">
        <v>25</v>
      </c>
      <c r="L6598" s="12" t="s">
        <v>39</v>
      </c>
      <c r="M6598" s="11" t="s">
        <v>27</v>
      </c>
      <c r="N6598" s="11" t="s">
        <v>28</v>
      </c>
      <c r="O6598" s="12" t="s">
        <v>29</v>
      </c>
      <c r="P6598" s="12"/>
      <c r="Q6598" s="15" t="s">
        <v>29028</v>
      </c>
      <c r="R6598" s="12" t="s">
        <v>42</v>
      </c>
      <c r="S6598" s="11" t="s">
        <v>29029</v>
      </c>
      <c r="T6598" s="11" t="s">
        <v>29030</v>
      </c>
    </row>
    <row x14ac:dyDescent="0.25" r="6599" customHeight="1" ht="19.5">
      <c r="A6599" s="10">
        <v>45215</v>
      </c>
      <c r="B6599" s="11" t="s">
        <v>29031</v>
      </c>
      <c r="C6599" s="11" t="s">
        <v>545</v>
      </c>
      <c r="D6599" s="12"/>
      <c r="E6599" s="13">
        <v>15697275468</v>
      </c>
      <c r="F6599" s="11" t="s">
        <v>29032</v>
      </c>
      <c r="G6599" s="12" t="s">
        <v>23</v>
      </c>
      <c r="H6599" s="12"/>
      <c r="I6599" s="14" t="s">
        <v>63</v>
      </c>
      <c r="J6599" s="12" t="s">
        <v>24</v>
      </c>
      <c r="K6599" s="12" t="s">
        <v>25</v>
      </c>
      <c r="L6599" s="12" t="s">
        <v>39</v>
      </c>
      <c r="M6599" s="11" t="s">
        <v>40</v>
      </c>
      <c r="N6599" s="11" t="s">
        <v>28</v>
      </c>
      <c r="O6599" s="12" t="s">
        <v>29</v>
      </c>
      <c r="P6599" s="12"/>
      <c r="Q6599" s="15" t="s">
        <v>29033</v>
      </c>
      <c r="R6599" s="12" t="s">
        <v>42</v>
      </c>
      <c r="S6599" s="11" t="s">
        <v>29034</v>
      </c>
      <c r="T6599" s="11" t="s">
        <v>29035</v>
      </c>
    </row>
    <row x14ac:dyDescent="0.25" r="6600" customHeight="1" ht="19.5">
      <c r="A6600" s="10">
        <v>45215</v>
      </c>
      <c r="B6600" s="11" t="s">
        <v>29036</v>
      </c>
      <c r="C6600" s="11" t="s">
        <v>108</v>
      </c>
      <c r="D6600" s="12"/>
      <c r="E6600" s="13">
        <v>15671057289</v>
      </c>
      <c r="F6600" s="11" t="s">
        <v>29037</v>
      </c>
      <c r="G6600" s="12" t="s">
        <v>48</v>
      </c>
      <c r="H6600" s="12"/>
      <c r="I6600" s="14" t="s">
        <v>206</v>
      </c>
      <c r="J6600" s="12" t="s">
        <v>24</v>
      </c>
      <c r="K6600" s="12" t="s">
        <v>25</v>
      </c>
      <c r="L6600" s="12" t="s">
        <v>39</v>
      </c>
      <c r="M6600" s="11" t="s">
        <v>27</v>
      </c>
      <c r="N6600" s="11" t="s">
        <v>28</v>
      </c>
      <c r="O6600" s="12" t="s">
        <v>29</v>
      </c>
      <c r="P6600" s="12"/>
      <c r="Q6600" s="15" t="s">
        <v>29038</v>
      </c>
      <c r="R6600" s="12" t="s">
        <v>42</v>
      </c>
      <c r="S6600" s="11" t="s">
        <v>29039</v>
      </c>
      <c r="T6600" s="11" t="s">
        <v>29040</v>
      </c>
    </row>
    <row x14ac:dyDescent="0.25" r="6601" customHeight="1" ht="19.5">
      <c r="A6601" s="10">
        <v>45215</v>
      </c>
      <c r="B6601" s="11" t="s">
        <v>29041</v>
      </c>
      <c r="C6601" s="11" t="s">
        <v>4499</v>
      </c>
      <c r="D6601" s="12"/>
      <c r="E6601" s="13">
        <v>17671930232</v>
      </c>
      <c r="F6601" s="11" t="s">
        <v>29042</v>
      </c>
      <c r="G6601" s="12" t="s">
        <v>115</v>
      </c>
      <c r="H6601" s="12"/>
      <c r="I6601" s="14" t="s">
        <v>136</v>
      </c>
      <c r="J6601" s="12" t="s">
        <v>24</v>
      </c>
      <c r="K6601" s="12" t="s">
        <v>25</v>
      </c>
      <c r="L6601" s="12" t="s">
        <v>39</v>
      </c>
      <c r="M6601" s="11" t="s">
        <v>27</v>
      </c>
      <c r="N6601" s="11" t="s">
        <v>183</v>
      </c>
      <c r="O6601" s="12" t="s">
        <v>29</v>
      </c>
      <c r="P6601" s="12"/>
      <c r="Q6601" s="15" t="s">
        <v>29043</v>
      </c>
      <c r="R6601" s="12" t="s">
        <v>42</v>
      </c>
      <c r="S6601" s="11" t="s">
        <v>29044</v>
      </c>
      <c r="T6601" s="11" t="s">
        <v>29045</v>
      </c>
    </row>
    <row x14ac:dyDescent="0.25" r="6602" customHeight="1" ht="19.5">
      <c r="A6602" s="10">
        <v>45215</v>
      </c>
      <c r="B6602" s="11" t="s">
        <v>29046</v>
      </c>
      <c r="C6602" s="11" t="s">
        <v>180</v>
      </c>
      <c r="D6602" s="12"/>
      <c r="E6602" s="13">
        <v>17671323698</v>
      </c>
      <c r="F6602" s="11" t="s">
        <v>29047</v>
      </c>
      <c r="G6602" s="12" t="s">
        <v>115</v>
      </c>
      <c r="H6602" s="12" t="s">
        <v>98</v>
      </c>
      <c r="I6602" s="14" t="s">
        <v>189</v>
      </c>
      <c r="J6602" s="12" t="s">
        <v>24</v>
      </c>
      <c r="K6602" s="12" t="s">
        <v>25</v>
      </c>
      <c r="L6602" s="12" t="s">
        <v>39</v>
      </c>
      <c r="M6602" s="11" t="s">
        <v>27</v>
      </c>
      <c r="N6602" s="11" t="s">
        <v>183</v>
      </c>
      <c r="O6602" s="12" t="s">
        <v>29</v>
      </c>
      <c r="P6602" s="12"/>
      <c r="Q6602" s="15" t="s">
        <v>29048</v>
      </c>
      <c r="R6602" s="12" t="s">
        <v>42</v>
      </c>
      <c r="S6602" s="11" t="s">
        <v>29049</v>
      </c>
      <c r="T6602" s="11" t="s">
        <v>29050</v>
      </c>
    </row>
    <row x14ac:dyDescent="0.25" r="6603" customHeight="1" ht="19.5">
      <c r="A6603" s="10">
        <v>45215</v>
      </c>
      <c r="B6603" s="11" t="s">
        <v>29051</v>
      </c>
      <c r="C6603" s="11" t="s">
        <v>341</v>
      </c>
      <c r="D6603" s="12"/>
      <c r="E6603" s="13">
        <v>13177086236</v>
      </c>
      <c r="F6603" s="11" t="s">
        <v>29052</v>
      </c>
      <c r="G6603" s="12" t="s">
        <v>289</v>
      </c>
      <c r="H6603" s="12"/>
      <c r="I6603" s="14" t="s">
        <v>272</v>
      </c>
      <c r="J6603" s="12" t="s">
        <v>24</v>
      </c>
      <c r="K6603" s="12" t="s">
        <v>25</v>
      </c>
      <c r="L6603" s="12" t="s">
        <v>39</v>
      </c>
      <c r="M6603" s="11" t="s">
        <v>40</v>
      </c>
      <c r="N6603" s="11" t="s">
        <v>28</v>
      </c>
      <c r="O6603" s="12" t="s">
        <v>29</v>
      </c>
      <c r="P6603" s="12"/>
      <c r="Q6603" s="15" t="s">
        <v>29053</v>
      </c>
      <c r="R6603" s="12" t="s">
        <v>42</v>
      </c>
      <c r="S6603" s="11" t="s">
        <v>29054</v>
      </c>
      <c r="T6603" s="11" t="s">
        <v>29055</v>
      </c>
    </row>
    <row x14ac:dyDescent="0.25" r="6604" customHeight="1" ht="19.5">
      <c r="A6604" s="10">
        <v>45215</v>
      </c>
      <c r="B6604" s="11" t="s">
        <v>29056</v>
      </c>
      <c r="C6604" s="11" t="s">
        <v>6684</v>
      </c>
      <c r="D6604" s="12"/>
      <c r="E6604" s="13">
        <v>13487245186</v>
      </c>
      <c r="F6604" s="11" t="s">
        <v>29057</v>
      </c>
      <c r="G6604" s="12" t="s">
        <v>74</v>
      </c>
      <c r="H6604" s="12"/>
      <c r="I6604" s="14" t="s">
        <v>221</v>
      </c>
      <c r="J6604" s="12" t="s">
        <v>24</v>
      </c>
      <c r="K6604" s="12" t="s">
        <v>25</v>
      </c>
      <c r="L6604" s="12" t="s">
        <v>39</v>
      </c>
      <c r="M6604" s="11" t="s">
        <v>40</v>
      </c>
      <c r="N6604" s="11" t="s">
        <v>183</v>
      </c>
      <c r="O6604" s="12" t="s">
        <v>29</v>
      </c>
      <c r="P6604" s="12"/>
      <c r="Q6604" s="15" t="s">
        <v>29058</v>
      </c>
      <c r="R6604" s="12" t="s">
        <v>42</v>
      </c>
      <c r="S6604" s="11" t="s">
        <v>29059</v>
      </c>
      <c r="T6604" s="11"/>
    </row>
    <row x14ac:dyDescent="0.25" r="6605" customHeight="1" ht="19.5">
      <c r="A6605" s="10">
        <v>45215</v>
      </c>
      <c r="B6605" s="11" t="s">
        <v>29060</v>
      </c>
      <c r="C6605" s="11" t="s">
        <v>20987</v>
      </c>
      <c r="D6605" s="12"/>
      <c r="E6605" s="13">
        <v>13098408060</v>
      </c>
      <c r="F6605" s="11" t="s">
        <v>29061</v>
      </c>
      <c r="G6605" s="12" t="s">
        <v>37</v>
      </c>
      <c r="H6605" s="12" t="s">
        <v>98</v>
      </c>
      <c r="I6605" s="14" t="s">
        <v>68</v>
      </c>
      <c r="J6605" s="12" t="s">
        <v>24</v>
      </c>
      <c r="K6605" s="12" t="s">
        <v>25</v>
      </c>
      <c r="L6605" s="12" t="s">
        <v>39</v>
      </c>
      <c r="M6605" s="11" t="s">
        <v>40</v>
      </c>
      <c r="N6605" s="11" t="s">
        <v>28</v>
      </c>
      <c r="O6605" s="12" t="s">
        <v>29</v>
      </c>
      <c r="P6605" s="12"/>
      <c r="Q6605" s="15" t="s">
        <v>29062</v>
      </c>
      <c r="R6605" s="12" t="s">
        <v>42</v>
      </c>
      <c r="S6605" s="11" t="s">
        <v>29063</v>
      </c>
      <c r="T6605" s="11" t="s">
        <v>29064</v>
      </c>
    </row>
    <row x14ac:dyDescent="0.25" r="6606" customHeight="1" ht="19.5">
      <c r="A6606" s="10">
        <v>45215</v>
      </c>
      <c r="B6606" s="11" t="s">
        <v>29065</v>
      </c>
      <c r="C6606" s="11" t="s">
        <v>8341</v>
      </c>
      <c r="D6606" s="12"/>
      <c r="E6606" s="13">
        <v>13207219022</v>
      </c>
      <c r="F6606" s="11" t="s">
        <v>29066</v>
      </c>
      <c r="G6606" s="12" t="s">
        <v>115</v>
      </c>
      <c r="H6606" s="12"/>
      <c r="I6606" s="14" t="s">
        <v>154</v>
      </c>
      <c r="J6606" s="12" t="s">
        <v>24</v>
      </c>
      <c r="K6606" s="12" t="s">
        <v>25</v>
      </c>
      <c r="L6606" s="12" t="s">
        <v>39</v>
      </c>
      <c r="M6606" s="11" t="s">
        <v>27</v>
      </c>
      <c r="N6606" s="11" t="s">
        <v>28</v>
      </c>
      <c r="O6606" s="12" t="s">
        <v>29</v>
      </c>
      <c r="P6606" s="12"/>
      <c r="Q6606" s="15" t="s">
        <v>29067</v>
      </c>
      <c r="R6606" s="12" t="s">
        <v>42</v>
      </c>
      <c r="S6606" s="11" t="s">
        <v>29068</v>
      </c>
      <c r="T6606" s="11" t="s">
        <v>29069</v>
      </c>
    </row>
    <row x14ac:dyDescent="0.25" r="6607" customHeight="1" ht="19.5">
      <c r="A6607" s="10">
        <v>45215</v>
      </c>
      <c r="B6607" s="11" t="s">
        <v>29070</v>
      </c>
      <c r="C6607" s="11" t="s">
        <v>7513</v>
      </c>
      <c r="D6607" s="12"/>
      <c r="E6607" s="13">
        <v>18671747319</v>
      </c>
      <c r="F6607" s="11" t="s">
        <v>29071</v>
      </c>
      <c r="G6607" s="12" t="s">
        <v>62</v>
      </c>
      <c r="H6607" s="12"/>
      <c r="I6607" s="14" t="s">
        <v>110</v>
      </c>
      <c r="J6607" s="12" t="s">
        <v>24</v>
      </c>
      <c r="K6607" s="12" t="s">
        <v>25</v>
      </c>
      <c r="L6607" s="12" t="s">
        <v>39</v>
      </c>
      <c r="M6607" s="11" t="s">
        <v>40</v>
      </c>
      <c r="N6607" s="11" t="s">
        <v>28</v>
      </c>
      <c r="O6607" s="12" t="s">
        <v>29</v>
      </c>
      <c r="P6607" s="12"/>
      <c r="Q6607" s="15" t="s">
        <v>29072</v>
      </c>
      <c r="R6607" s="12" t="s">
        <v>42</v>
      </c>
      <c r="S6607" s="11" t="s">
        <v>29073</v>
      </c>
      <c r="T6607" s="11"/>
    </row>
    <row x14ac:dyDescent="0.25" r="6608" customHeight="1" ht="19.5">
      <c r="A6608" s="10">
        <v>45215</v>
      </c>
      <c r="B6608" s="11" t="s">
        <v>29074</v>
      </c>
      <c r="C6608" s="11" t="s">
        <v>7513</v>
      </c>
      <c r="D6608" s="12"/>
      <c r="E6608" s="13">
        <v>17683700425</v>
      </c>
      <c r="F6608" s="11" t="s">
        <v>29075</v>
      </c>
      <c r="G6608" s="12" t="s">
        <v>37</v>
      </c>
      <c r="H6608" s="12"/>
      <c r="I6608" s="14" t="s">
        <v>433</v>
      </c>
      <c r="J6608" s="12" t="s">
        <v>24</v>
      </c>
      <c r="K6608" s="12" t="s">
        <v>25</v>
      </c>
      <c r="L6608" s="12" t="s">
        <v>39</v>
      </c>
      <c r="M6608" s="11" t="s">
        <v>27</v>
      </c>
      <c r="N6608" s="11" t="s">
        <v>28</v>
      </c>
      <c r="O6608" s="12" t="s">
        <v>29</v>
      </c>
      <c r="P6608" s="12"/>
      <c r="Q6608" s="15" t="s">
        <v>29076</v>
      </c>
      <c r="R6608" s="12" t="s">
        <v>42</v>
      </c>
      <c r="S6608" s="11" t="s">
        <v>29077</v>
      </c>
      <c r="T6608" s="11"/>
    </row>
    <row x14ac:dyDescent="0.25" r="6609" customHeight="1" ht="19.5">
      <c r="A6609" s="10">
        <v>45215</v>
      </c>
      <c r="B6609" s="11" t="s">
        <v>29078</v>
      </c>
      <c r="C6609" s="11" t="s">
        <v>8350</v>
      </c>
      <c r="D6609" s="12"/>
      <c r="E6609" s="13">
        <v>15549352111</v>
      </c>
      <c r="F6609" s="11" t="s">
        <v>29079</v>
      </c>
      <c r="G6609" s="12" t="s">
        <v>56</v>
      </c>
      <c r="H6609" s="12"/>
      <c r="I6609" s="14" t="s">
        <v>352</v>
      </c>
      <c r="J6609" s="12" t="s">
        <v>24</v>
      </c>
      <c r="K6609" s="12" t="s">
        <v>25</v>
      </c>
      <c r="L6609" s="12" t="s">
        <v>39</v>
      </c>
      <c r="M6609" s="11" t="s">
        <v>40</v>
      </c>
      <c r="N6609" s="11" t="s">
        <v>28</v>
      </c>
      <c r="O6609" s="12" t="s">
        <v>29</v>
      </c>
      <c r="P6609" s="12"/>
      <c r="Q6609" s="15" t="s">
        <v>29080</v>
      </c>
      <c r="R6609" s="12" t="s">
        <v>42</v>
      </c>
      <c r="S6609" s="11" t="s">
        <v>29081</v>
      </c>
      <c r="T6609" s="11"/>
    </row>
    <row x14ac:dyDescent="0.25" r="6610" customHeight="1" ht="19.5">
      <c r="A6610" s="10">
        <v>45215</v>
      </c>
      <c r="B6610" s="11" t="s">
        <v>29082</v>
      </c>
      <c r="C6610" s="11" t="s">
        <v>72</v>
      </c>
      <c r="D6610" s="12"/>
      <c r="E6610" s="13">
        <v>18565606293</v>
      </c>
      <c r="F6610" s="11" t="s">
        <v>24559</v>
      </c>
      <c r="G6610" s="12"/>
      <c r="H6610" s="12" t="s">
        <v>98</v>
      </c>
      <c r="I6610" s="14">
        <v>10015</v>
      </c>
      <c r="J6610" s="12" t="s">
        <v>24</v>
      </c>
      <c r="K6610" s="12" t="s">
        <v>25</v>
      </c>
      <c r="L6610" s="12" t="s">
        <v>39</v>
      </c>
      <c r="M6610" s="11" t="s">
        <v>27</v>
      </c>
      <c r="N6610" s="11" t="s">
        <v>28</v>
      </c>
      <c r="O6610" s="12" t="s">
        <v>29</v>
      </c>
      <c r="P6610" s="12"/>
      <c r="Q6610" s="15" t="s">
        <v>29083</v>
      </c>
      <c r="R6610" s="12" t="s">
        <v>31</v>
      </c>
      <c r="S6610" s="11" t="s">
        <v>29084</v>
      </c>
      <c r="T6610" s="11" t="s">
        <v>29085</v>
      </c>
    </row>
    <row x14ac:dyDescent="0.25" r="6611" customHeight="1" ht="19.5">
      <c r="A6611" s="10">
        <v>45215</v>
      </c>
      <c r="B6611" s="11" t="s">
        <v>29086</v>
      </c>
      <c r="C6611" s="11" t="s">
        <v>72</v>
      </c>
      <c r="D6611" s="12"/>
      <c r="E6611" s="13">
        <v>13350529028</v>
      </c>
      <c r="F6611" s="11" t="s">
        <v>25783</v>
      </c>
      <c r="G6611" s="12"/>
      <c r="H6611" s="12"/>
      <c r="I6611" s="14">
        <v>10015</v>
      </c>
      <c r="J6611" s="12" t="s">
        <v>24</v>
      </c>
      <c r="K6611" s="12" t="s">
        <v>25</v>
      </c>
      <c r="L6611" s="12" t="s">
        <v>39</v>
      </c>
      <c r="M6611" s="11" t="s">
        <v>27</v>
      </c>
      <c r="N6611" s="11" t="s">
        <v>28</v>
      </c>
      <c r="O6611" s="12" t="s">
        <v>29</v>
      </c>
      <c r="P6611" s="12"/>
      <c r="Q6611" s="15" t="s">
        <v>29087</v>
      </c>
      <c r="R6611" s="12" t="s">
        <v>31</v>
      </c>
      <c r="S6611" s="11" t="s">
        <v>29088</v>
      </c>
      <c r="T6611" s="11" t="s">
        <v>29089</v>
      </c>
    </row>
    <row x14ac:dyDescent="0.25" r="6612" customHeight="1" ht="19.5">
      <c r="A6612" s="10">
        <v>45215</v>
      </c>
      <c r="B6612" s="11" t="s">
        <v>29090</v>
      </c>
      <c r="C6612" s="11" t="s">
        <v>72</v>
      </c>
      <c r="D6612" s="12"/>
      <c r="E6612" s="13">
        <v>13350529028</v>
      </c>
      <c r="F6612" s="11" t="s">
        <v>25783</v>
      </c>
      <c r="G6612" s="12"/>
      <c r="H6612" s="12"/>
      <c r="I6612" s="14">
        <v>10015</v>
      </c>
      <c r="J6612" s="12" t="s">
        <v>24</v>
      </c>
      <c r="K6612" s="12" t="s">
        <v>25</v>
      </c>
      <c r="L6612" s="12" t="s">
        <v>39</v>
      </c>
      <c r="M6612" s="11" t="s">
        <v>27</v>
      </c>
      <c r="N6612" s="11" t="s">
        <v>28</v>
      </c>
      <c r="O6612" s="12" t="s">
        <v>29</v>
      </c>
      <c r="P6612" s="12"/>
      <c r="Q6612" s="15" t="s">
        <v>29091</v>
      </c>
      <c r="R6612" s="12" t="s">
        <v>31</v>
      </c>
      <c r="S6612" s="11" t="s">
        <v>29092</v>
      </c>
      <c r="T6612" s="11" t="s">
        <v>29089</v>
      </c>
    </row>
    <row x14ac:dyDescent="0.25" r="6613" customHeight="1" ht="19.5">
      <c r="A6613" s="10">
        <v>45215</v>
      </c>
      <c r="B6613" s="11" t="s">
        <v>29093</v>
      </c>
      <c r="C6613" s="11" t="s">
        <v>72</v>
      </c>
      <c r="D6613" s="12"/>
      <c r="E6613" s="13">
        <v>13207227006</v>
      </c>
      <c r="F6613" s="11" t="s">
        <v>17498</v>
      </c>
      <c r="G6613" s="12"/>
      <c r="H6613" s="12"/>
      <c r="I6613" s="14">
        <v>10015</v>
      </c>
      <c r="J6613" s="12" t="s">
        <v>24</v>
      </c>
      <c r="K6613" s="12" t="s">
        <v>25</v>
      </c>
      <c r="L6613" s="12" t="s">
        <v>39</v>
      </c>
      <c r="M6613" s="11" t="s">
        <v>27</v>
      </c>
      <c r="N6613" s="11" t="s">
        <v>28</v>
      </c>
      <c r="O6613" s="12" t="s">
        <v>29</v>
      </c>
      <c r="P6613" s="12"/>
      <c r="Q6613" s="15" t="s">
        <v>29094</v>
      </c>
      <c r="R6613" s="12" t="s">
        <v>31</v>
      </c>
      <c r="S6613" s="11" t="s">
        <v>29095</v>
      </c>
      <c r="T6613" s="11" t="s">
        <v>29096</v>
      </c>
    </row>
    <row x14ac:dyDescent="0.25" r="6614" customHeight="1" ht="19.5">
      <c r="A6614" s="10">
        <v>45215</v>
      </c>
      <c r="B6614" s="11" t="s">
        <v>29097</v>
      </c>
      <c r="C6614" s="11" t="s">
        <v>72</v>
      </c>
      <c r="D6614" s="12"/>
      <c r="E6614" s="13">
        <v>13227282818</v>
      </c>
      <c r="F6614" s="11" t="s">
        <v>29098</v>
      </c>
      <c r="G6614" s="12"/>
      <c r="H6614" s="12"/>
      <c r="I6614" s="14">
        <v>10015</v>
      </c>
      <c r="J6614" s="12" t="s">
        <v>24</v>
      </c>
      <c r="K6614" s="12" t="s">
        <v>25</v>
      </c>
      <c r="L6614" s="12" t="s">
        <v>39</v>
      </c>
      <c r="M6614" s="11" t="s">
        <v>27</v>
      </c>
      <c r="N6614" s="11" t="s">
        <v>28</v>
      </c>
      <c r="O6614" s="12" t="s">
        <v>29</v>
      </c>
      <c r="P6614" s="12"/>
      <c r="Q6614" s="15" t="s">
        <v>29099</v>
      </c>
      <c r="R6614" s="12" t="s">
        <v>31</v>
      </c>
      <c r="S6614" s="11" t="s">
        <v>29100</v>
      </c>
      <c r="T6614" s="11" t="s">
        <v>29101</v>
      </c>
    </row>
    <row x14ac:dyDescent="0.25" r="6615" customHeight="1" ht="19.5">
      <c r="A6615" s="10">
        <v>45215</v>
      </c>
      <c r="B6615" s="11" t="s">
        <v>29102</v>
      </c>
      <c r="C6615" s="11" t="s">
        <v>72</v>
      </c>
      <c r="D6615" s="12"/>
      <c r="E6615" s="13">
        <v>13227282818</v>
      </c>
      <c r="F6615" s="11" t="s">
        <v>29098</v>
      </c>
      <c r="G6615" s="12"/>
      <c r="H6615" s="12"/>
      <c r="I6615" s="14">
        <v>10015</v>
      </c>
      <c r="J6615" s="12" t="s">
        <v>24</v>
      </c>
      <c r="K6615" s="12" t="s">
        <v>25</v>
      </c>
      <c r="L6615" s="12" t="s">
        <v>39</v>
      </c>
      <c r="M6615" s="11" t="s">
        <v>27</v>
      </c>
      <c r="N6615" s="11" t="s">
        <v>28</v>
      </c>
      <c r="O6615" s="12" t="s">
        <v>29</v>
      </c>
      <c r="P6615" s="12"/>
      <c r="Q6615" s="15" t="s">
        <v>29103</v>
      </c>
      <c r="R6615" s="12" t="s">
        <v>31</v>
      </c>
      <c r="S6615" s="11" t="s">
        <v>29104</v>
      </c>
      <c r="T6615" s="11" t="s">
        <v>29101</v>
      </c>
    </row>
    <row x14ac:dyDescent="0.25" r="6616" customHeight="1" ht="19.5">
      <c r="A6616" s="10">
        <v>45215</v>
      </c>
      <c r="B6616" s="11" t="s">
        <v>29105</v>
      </c>
      <c r="C6616" s="11" t="s">
        <v>72</v>
      </c>
      <c r="D6616" s="12"/>
      <c r="E6616" s="13">
        <v>13085148391</v>
      </c>
      <c r="F6616" s="11" t="s">
        <v>18809</v>
      </c>
      <c r="G6616" s="12"/>
      <c r="H6616" s="12"/>
      <c r="I6616" s="14">
        <v>10015</v>
      </c>
      <c r="J6616" s="12" t="s">
        <v>24</v>
      </c>
      <c r="K6616" s="12" t="s">
        <v>25</v>
      </c>
      <c r="L6616" s="12" t="s">
        <v>39</v>
      </c>
      <c r="M6616" s="11" t="s">
        <v>27</v>
      </c>
      <c r="N6616" s="11" t="s">
        <v>28</v>
      </c>
      <c r="O6616" s="12" t="s">
        <v>29</v>
      </c>
      <c r="P6616" s="12"/>
      <c r="Q6616" s="15" t="s">
        <v>29106</v>
      </c>
      <c r="R6616" s="12" t="s">
        <v>31</v>
      </c>
      <c r="S6616" s="11" t="s">
        <v>29107</v>
      </c>
      <c r="T6616" s="11" t="s">
        <v>29108</v>
      </c>
    </row>
    <row x14ac:dyDescent="0.25" r="6617" customHeight="1" ht="19.5">
      <c r="A6617" s="10">
        <v>45215</v>
      </c>
      <c r="B6617" s="11" t="s">
        <v>29109</v>
      </c>
      <c r="C6617" s="11" t="s">
        <v>72</v>
      </c>
      <c r="D6617" s="12"/>
      <c r="E6617" s="13">
        <v>13349763956</v>
      </c>
      <c r="F6617" s="11" t="s">
        <v>29110</v>
      </c>
      <c r="G6617" s="12"/>
      <c r="H6617" s="12"/>
      <c r="I6617" s="14">
        <v>10015</v>
      </c>
      <c r="J6617" s="12" t="s">
        <v>24</v>
      </c>
      <c r="K6617" s="12" t="s">
        <v>25</v>
      </c>
      <c r="L6617" s="12" t="s">
        <v>39</v>
      </c>
      <c r="M6617" s="11" t="s">
        <v>27</v>
      </c>
      <c r="N6617" s="11" t="s">
        <v>28</v>
      </c>
      <c r="O6617" s="12" t="s">
        <v>29</v>
      </c>
      <c r="P6617" s="12"/>
      <c r="Q6617" s="15" t="s">
        <v>29111</v>
      </c>
      <c r="R6617" s="12" t="s">
        <v>31</v>
      </c>
      <c r="S6617" s="11" t="s">
        <v>29112</v>
      </c>
      <c r="T6617" s="11" t="s">
        <v>29113</v>
      </c>
    </row>
    <row x14ac:dyDescent="0.25" r="6618" customHeight="1" ht="19.5">
      <c r="A6618" s="10">
        <v>45215</v>
      </c>
      <c r="B6618" s="11" t="s">
        <v>29114</v>
      </c>
      <c r="C6618" s="11" t="s">
        <v>72</v>
      </c>
      <c r="D6618" s="12"/>
      <c r="E6618" s="13">
        <v>13469836522</v>
      </c>
      <c r="F6618" s="11" t="s">
        <v>26241</v>
      </c>
      <c r="G6618" s="12"/>
      <c r="H6618" s="12"/>
      <c r="I6618" s="14">
        <v>10015</v>
      </c>
      <c r="J6618" s="12" t="s">
        <v>24</v>
      </c>
      <c r="K6618" s="12" t="s">
        <v>25</v>
      </c>
      <c r="L6618" s="12" t="s">
        <v>39</v>
      </c>
      <c r="M6618" s="11" t="s">
        <v>27</v>
      </c>
      <c r="N6618" s="11" t="s">
        <v>28</v>
      </c>
      <c r="O6618" s="12" t="s">
        <v>29</v>
      </c>
      <c r="P6618" s="12"/>
      <c r="Q6618" s="15" t="s">
        <v>29115</v>
      </c>
      <c r="R6618" s="12" t="s">
        <v>31</v>
      </c>
      <c r="S6618" s="11" t="s">
        <v>29116</v>
      </c>
      <c r="T6618" s="11" t="s">
        <v>29117</v>
      </c>
    </row>
    <row x14ac:dyDescent="0.25" r="6619" customHeight="1" ht="19.5">
      <c r="A6619" s="10">
        <v>45215</v>
      </c>
      <c r="B6619" s="11" t="s">
        <v>29118</v>
      </c>
      <c r="C6619" s="11" t="s">
        <v>72</v>
      </c>
      <c r="D6619" s="12"/>
      <c r="E6619" s="13">
        <v>13545775105</v>
      </c>
      <c r="F6619" s="11" t="s">
        <v>29119</v>
      </c>
      <c r="G6619" s="12"/>
      <c r="H6619" s="12"/>
      <c r="I6619" s="14">
        <v>10015</v>
      </c>
      <c r="J6619" s="12" t="s">
        <v>24</v>
      </c>
      <c r="K6619" s="12" t="s">
        <v>25</v>
      </c>
      <c r="L6619" s="12" t="s">
        <v>39</v>
      </c>
      <c r="M6619" s="11" t="s">
        <v>27</v>
      </c>
      <c r="N6619" s="11" t="s">
        <v>28</v>
      </c>
      <c r="O6619" s="12" t="s">
        <v>29</v>
      </c>
      <c r="P6619" s="12"/>
      <c r="Q6619" s="15" t="s">
        <v>29120</v>
      </c>
      <c r="R6619" s="12" t="s">
        <v>31</v>
      </c>
      <c r="S6619" s="11" t="s">
        <v>29121</v>
      </c>
      <c r="T6619" s="11" t="s">
        <v>29122</v>
      </c>
    </row>
    <row x14ac:dyDescent="0.25" r="6620" customHeight="1" ht="19.5">
      <c r="A6620" s="10">
        <v>45215</v>
      </c>
      <c r="B6620" s="11" t="s">
        <v>29123</v>
      </c>
      <c r="C6620" s="11" t="s">
        <v>72</v>
      </c>
      <c r="D6620" s="12"/>
      <c r="E6620" s="13">
        <v>18671754258</v>
      </c>
      <c r="F6620" s="11" t="s">
        <v>29124</v>
      </c>
      <c r="G6620" s="12"/>
      <c r="H6620" s="12"/>
      <c r="I6620" s="14">
        <v>10015</v>
      </c>
      <c r="J6620" s="12" t="s">
        <v>24</v>
      </c>
      <c r="K6620" s="12" t="s">
        <v>25</v>
      </c>
      <c r="L6620" s="12" t="s">
        <v>39</v>
      </c>
      <c r="M6620" s="11" t="s">
        <v>27</v>
      </c>
      <c r="N6620" s="11" t="s">
        <v>28</v>
      </c>
      <c r="O6620" s="12" t="s">
        <v>29</v>
      </c>
      <c r="P6620" s="12"/>
      <c r="Q6620" s="15" t="s">
        <v>29125</v>
      </c>
      <c r="R6620" s="12" t="s">
        <v>31</v>
      </c>
      <c r="S6620" s="11" t="s">
        <v>29126</v>
      </c>
      <c r="T6620" s="11" t="s">
        <v>29127</v>
      </c>
    </row>
    <row x14ac:dyDescent="0.25" r="6621" customHeight="1" ht="19.5">
      <c r="A6621" s="10">
        <v>45215</v>
      </c>
      <c r="B6621" s="11" t="s">
        <v>29128</v>
      </c>
      <c r="C6621" s="11" t="s">
        <v>72</v>
      </c>
      <c r="D6621" s="12"/>
      <c r="E6621" s="13">
        <v>15549296049</v>
      </c>
      <c r="F6621" s="11" t="s">
        <v>29129</v>
      </c>
      <c r="G6621" s="12"/>
      <c r="H6621" s="12"/>
      <c r="I6621" s="14">
        <v>10015</v>
      </c>
      <c r="J6621" s="12" t="s">
        <v>24</v>
      </c>
      <c r="K6621" s="12" t="s">
        <v>25</v>
      </c>
      <c r="L6621" s="12" t="s">
        <v>39</v>
      </c>
      <c r="M6621" s="11" t="s">
        <v>27</v>
      </c>
      <c r="N6621" s="11" t="s">
        <v>28</v>
      </c>
      <c r="O6621" s="12" t="s">
        <v>29</v>
      </c>
      <c r="P6621" s="12"/>
      <c r="Q6621" s="15" t="s">
        <v>29130</v>
      </c>
      <c r="R6621" s="12" t="s">
        <v>31</v>
      </c>
      <c r="S6621" s="11" t="s">
        <v>29131</v>
      </c>
      <c r="T6621" s="11" t="s">
        <v>29132</v>
      </c>
    </row>
    <row x14ac:dyDescent="0.25" r="6622" customHeight="1" ht="19.5">
      <c r="A6622" s="10">
        <v>45215</v>
      </c>
      <c r="B6622" s="11" t="s">
        <v>29133</v>
      </c>
      <c r="C6622" s="11" t="s">
        <v>72</v>
      </c>
      <c r="D6622" s="12"/>
      <c r="E6622" s="13">
        <v>19086847428</v>
      </c>
      <c r="F6622" s="11" t="s">
        <v>29134</v>
      </c>
      <c r="G6622" s="12"/>
      <c r="H6622" s="12"/>
      <c r="I6622" s="14">
        <v>10015</v>
      </c>
      <c r="J6622" s="12" t="s">
        <v>24</v>
      </c>
      <c r="K6622" s="12" t="s">
        <v>25</v>
      </c>
      <c r="L6622" s="12" t="s">
        <v>39</v>
      </c>
      <c r="M6622" s="11" t="s">
        <v>27</v>
      </c>
      <c r="N6622" s="11" t="s">
        <v>28</v>
      </c>
      <c r="O6622" s="12" t="s">
        <v>29</v>
      </c>
      <c r="P6622" s="12"/>
      <c r="Q6622" s="15" t="s">
        <v>29135</v>
      </c>
      <c r="R6622" s="12" t="s">
        <v>31</v>
      </c>
      <c r="S6622" s="11" t="s">
        <v>29136</v>
      </c>
      <c r="T6622" s="11" t="s">
        <v>29137</v>
      </c>
    </row>
    <row x14ac:dyDescent="0.25" r="6623" customHeight="1" ht="19.5">
      <c r="A6623" s="10">
        <v>45215</v>
      </c>
      <c r="B6623" s="11" t="s">
        <v>29138</v>
      </c>
      <c r="C6623" s="11" t="s">
        <v>72</v>
      </c>
      <c r="D6623" s="12"/>
      <c r="E6623" s="13">
        <v>15571756136</v>
      </c>
      <c r="F6623" s="11" t="s">
        <v>29139</v>
      </c>
      <c r="G6623" s="12"/>
      <c r="H6623" s="12"/>
      <c r="I6623" s="14">
        <v>10015</v>
      </c>
      <c r="J6623" s="12" t="s">
        <v>24</v>
      </c>
      <c r="K6623" s="12" t="s">
        <v>25</v>
      </c>
      <c r="L6623" s="12" t="s">
        <v>39</v>
      </c>
      <c r="M6623" s="11" t="s">
        <v>27</v>
      </c>
      <c r="N6623" s="11" t="s">
        <v>28</v>
      </c>
      <c r="O6623" s="12" t="s">
        <v>29</v>
      </c>
      <c r="P6623" s="12"/>
      <c r="Q6623" s="15" t="s">
        <v>29140</v>
      </c>
      <c r="R6623" s="12" t="s">
        <v>31</v>
      </c>
      <c r="S6623" s="11" t="s">
        <v>29141</v>
      </c>
      <c r="T6623" s="11" t="s">
        <v>29142</v>
      </c>
    </row>
    <row x14ac:dyDescent="0.25" r="6624" customHeight="1" ht="19.5">
      <c r="A6624" s="10">
        <v>45215</v>
      </c>
      <c r="B6624" s="11" t="s">
        <v>29143</v>
      </c>
      <c r="C6624" s="11" t="s">
        <v>72</v>
      </c>
      <c r="D6624" s="12"/>
      <c r="E6624" s="13">
        <v>15572722218</v>
      </c>
      <c r="F6624" s="11" t="s">
        <v>25656</v>
      </c>
      <c r="G6624" s="12"/>
      <c r="H6624" s="12"/>
      <c r="I6624" s="14">
        <v>10015</v>
      </c>
      <c r="J6624" s="12" t="s">
        <v>24</v>
      </c>
      <c r="K6624" s="12" t="s">
        <v>25</v>
      </c>
      <c r="L6624" s="12" t="s">
        <v>39</v>
      </c>
      <c r="M6624" s="11" t="s">
        <v>27</v>
      </c>
      <c r="N6624" s="11" t="s">
        <v>28</v>
      </c>
      <c r="O6624" s="12" t="s">
        <v>29</v>
      </c>
      <c r="P6624" s="12"/>
      <c r="Q6624" s="15" t="s">
        <v>29144</v>
      </c>
      <c r="R6624" s="12" t="s">
        <v>31</v>
      </c>
      <c r="S6624" s="11" t="s">
        <v>29145</v>
      </c>
      <c r="T6624" s="11" t="s">
        <v>29146</v>
      </c>
    </row>
    <row x14ac:dyDescent="0.25" r="6625" customHeight="1" ht="19.5">
      <c r="A6625" s="10">
        <v>45215</v>
      </c>
      <c r="B6625" s="11" t="s">
        <v>29147</v>
      </c>
      <c r="C6625" s="11" t="s">
        <v>72</v>
      </c>
      <c r="D6625" s="12"/>
      <c r="E6625" s="13">
        <v>15572722218</v>
      </c>
      <c r="F6625" s="11" t="s">
        <v>25656</v>
      </c>
      <c r="G6625" s="12"/>
      <c r="H6625" s="12"/>
      <c r="I6625" s="14">
        <v>10015</v>
      </c>
      <c r="J6625" s="12" t="s">
        <v>24</v>
      </c>
      <c r="K6625" s="12" t="s">
        <v>25</v>
      </c>
      <c r="L6625" s="12" t="s">
        <v>39</v>
      </c>
      <c r="M6625" s="11" t="s">
        <v>27</v>
      </c>
      <c r="N6625" s="11" t="s">
        <v>28</v>
      </c>
      <c r="O6625" s="12" t="s">
        <v>29</v>
      </c>
      <c r="P6625" s="12"/>
      <c r="Q6625" s="15" t="s">
        <v>29148</v>
      </c>
      <c r="R6625" s="12" t="s">
        <v>31</v>
      </c>
      <c r="S6625" s="11" t="s">
        <v>29149</v>
      </c>
      <c r="T6625" s="11" t="s">
        <v>29150</v>
      </c>
    </row>
    <row x14ac:dyDescent="0.25" r="6626" customHeight="1" ht="19.5">
      <c r="A6626" s="10">
        <v>45215</v>
      </c>
      <c r="B6626" s="11" t="s">
        <v>29151</v>
      </c>
      <c r="C6626" s="11" t="s">
        <v>72</v>
      </c>
      <c r="D6626" s="12"/>
      <c r="E6626" s="13">
        <v>15572758191</v>
      </c>
      <c r="F6626" s="11" t="s">
        <v>29152</v>
      </c>
      <c r="G6626" s="12"/>
      <c r="H6626" s="12"/>
      <c r="I6626" s="14">
        <v>10015</v>
      </c>
      <c r="J6626" s="12" t="s">
        <v>24</v>
      </c>
      <c r="K6626" s="12" t="s">
        <v>25</v>
      </c>
      <c r="L6626" s="12" t="s">
        <v>39</v>
      </c>
      <c r="M6626" s="11" t="s">
        <v>27</v>
      </c>
      <c r="N6626" s="11" t="s">
        <v>28</v>
      </c>
      <c r="O6626" s="12" t="s">
        <v>29</v>
      </c>
      <c r="P6626" s="12"/>
      <c r="Q6626" s="15" t="s">
        <v>29153</v>
      </c>
      <c r="R6626" s="12" t="s">
        <v>31</v>
      </c>
      <c r="S6626" s="11" t="s">
        <v>29154</v>
      </c>
      <c r="T6626" s="11" t="s">
        <v>29155</v>
      </c>
    </row>
    <row x14ac:dyDescent="0.25" r="6627" customHeight="1" ht="19.5">
      <c r="A6627" s="10">
        <v>45215</v>
      </c>
      <c r="B6627" s="11" t="s">
        <v>29156</v>
      </c>
      <c r="C6627" s="11" t="s">
        <v>72</v>
      </c>
      <c r="D6627" s="12"/>
      <c r="E6627" s="13">
        <v>15572775157</v>
      </c>
      <c r="F6627" s="11" t="s">
        <v>27134</v>
      </c>
      <c r="G6627" s="12"/>
      <c r="H6627" s="12"/>
      <c r="I6627" s="14">
        <v>10015</v>
      </c>
      <c r="J6627" s="12" t="s">
        <v>24</v>
      </c>
      <c r="K6627" s="12" t="s">
        <v>25</v>
      </c>
      <c r="L6627" s="12" t="s">
        <v>39</v>
      </c>
      <c r="M6627" s="11" t="s">
        <v>27</v>
      </c>
      <c r="N6627" s="11" t="s">
        <v>28</v>
      </c>
      <c r="O6627" s="12" t="s">
        <v>29</v>
      </c>
      <c r="P6627" s="12"/>
      <c r="Q6627" s="15" t="s">
        <v>29157</v>
      </c>
      <c r="R6627" s="12" t="s">
        <v>31</v>
      </c>
      <c r="S6627" s="11" t="s">
        <v>29158</v>
      </c>
      <c r="T6627" s="11" t="s">
        <v>29159</v>
      </c>
    </row>
    <row x14ac:dyDescent="0.25" r="6628" customHeight="1" ht="19.5">
      <c r="A6628" s="10">
        <v>45215</v>
      </c>
      <c r="B6628" s="11" t="s">
        <v>29160</v>
      </c>
      <c r="C6628" s="11" t="s">
        <v>72</v>
      </c>
      <c r="D6628" s="12"/>
      <c r="E6628" s="13">
        <v>15207209098</v>
      </c>
      <c r="F6628" s="11" t="s">
        <v>29161</v>
      </c>
      <c r="G6628" s="12"/>
      <c r="H6628" s="12"/>
      <c r="I6628" s="14">
        <v>10015</v>
      </c>
      <c r="J6628" s="12" t="s">
        <v>24</v>
      </c>
      <c r="K6628" s="12" t="s">
        <v>25</v>
      </c>
      <c r="L6628" s="12" t="s">
        <v>39</v>
      </c>
      <c r="M6628" s="11" t="s">
        <v>27</v>
      </c>
      <c r="N6628" s="11" t="s">
        <v>28</v>
      </c>
      <c r="O6628" s="12" t="s">
        <v>29</v>
      </c>
      <c r="P6628" s="12"/>
      <c r="Q6628" s="15" t="s">
        <v>29162</v>
      </c>
      <c r="R6628" s="12" t="s">
        <v>31</v>
      </c>
      <c r="S6628" s="11" t="s">
        <v>29163</v>
      </c>
      <c r="T6628" s="11" t="s">
        <v>29164</v>
      </c>
    </row>
    <row x14ac:dyDescent="0.25" r="6629" customHeight="1" ht="19.5">
      <c r="A6629" s="10">
        <v>45215</v>
      </c>
      <c r="B6629" s="11" t="s">
        <v>29165</v>
      </c>
      <c r="C6629" s="11" t="s">
        <v>72</v>
      </c>
      <c r="D6629" s="12"/>
      <c r="E6629" s="13">
        <v>15271460541</v>
      </c>
      <c r="F6629" s="11" t="s">
        <v>29166</v>
      </c>
      <c r="G6629" s="12"/>
      <c r="H6629" s="12"/>
      <c r="I6629" s="14">
        <v>10015</v>
      </c>
      <c r="J6629" s="12" t="s">
        <v>24</v>
      </c>
      <c r="K6629" s="12" t="s">
        <v>25</v>
      </c>
      <c r="L6629" s="12" t="s">
        <v>39</v>
      </c>
      <c r="M6629" s="11" t="s">
        <v>27</v>
      </c>
      <c r="N6629" s="11" t="s">
        <v>28</v>
      </c>
      <c r="O6629" s="12" t="s">
        <v>29</v>
      </c>
      <c r="P6629" s="12"/>
      <c r="Q6629" s="15" t="s">
        <v>29167</v>
      </c>
      <c r="R6629" s="12" t="s">
        <v>31</v>
      </c>
      <c r="S6629" s="11" t="s">
        <v>29168</v>
      </c>
      <c r="T6629" s="11" t="s">
        <v>29169</v>
      </c>
    </row>
    <row x14ac:dyDescent="0.25" r="6630" customHeight="1" ht="19.5">
      <c r="A6630" s="10">
        <v>45215</v>
      </c>
      <c r="B6630" s="11" t="s">
        <v>29170</v>
      </c>
      <c r="C6630" s="11" t="s">
        <v>72</v>
      </c>
      <c r="D6630" s="12"/>
      <c r="E6630" s="13">
        <v>15271460541</v>
      </c>
      <c r="F6630" s="11" t="s">
        <v>29166</v>
      </c>
      <c r="G6630" s="12"/>
      <c r="H6630" s="12"/>
      <c r="I6630" s="14">
        <v>10015</v>
      </c>
      <c r="J6630" s="12" t="s">
        <v>24</v>
      </c>
      <c r="K6630" s="12" t="s">
        <v>25</v>
      </c>
      <c r="L6630" s="12" t="s">
        <v>39</v>
      </c>
      <c r="M6630" s="11" t="s">
        <v>27</v>
      </c>
      <c r="N6630" s="11" t="s">
        <v>28</v>
      </c>
      <c r="O6630" s="12" t="s">
        <v>29</v>
      </c>
      <c r="P6630" s="12"/>
      <c r="Q6630" s="15" t="s">
        <v>29171</v>
      </c>
      <c r="R6630" s="12" t="s">
        <v>31</v>
      </c>
      <c r="S6630" s="11" t="s">
        <v>29172</v>
      </c>
      <c r="T6630" s="11" t="s">
        <v>29169</v>
      </c>
    </row>
    <row x14ac:dyDescent="0.25" r="6631" customHeight="1" ht="19.5">
      <c r="A6631" s="10">
        <v>45215</v>
      </c>
      <c r="B6631" s="11" t="s">
        <v>29173</v>
      </c>
      <c r="C6631" s="11" t="s">
        <v>72</v>
      </c>
      <c r="D6631" s="12"/>
      <c r="E6631" s="13">
        <v>15717890520</v>
      </c>
      <c r="F6631" s="11" t="s">
        <v>4316</v>
      </c>
      <c r="G6631" s="12"/>
      <c r="H6631" s="12"/>
      <c r="I6631" s="14">
        <v>10015</v>
      </c>
      <c r="J6631" s="12" t="s">
        <v>24</v>
      </c>
      <c r="K6631" s="12" t="s">
        <v>25</v>
      </c>
      <c r="L6631" s="12" t="s">
        <v>39</v>
      </c>
      <c r="M6631" s="11" t="s">
        <v>27</v>
      </c>
      <c r="N6631" s="11" t="s">
        <v>28</v>
      </c>
      <c r="O6631" s="12" t="s">
        <v>29</v>
      </c>
      <c r="P6631" s="12"/>
      <c r="Q6631" s="15" t="s">
        <v>29174</v>
      </c>
      <c r="R6631" s="12" t="s">
        <v>31</v>
      </c>
      <c r="S6631" s="11" t="s">
        <v>29175</v>
      </c>
      <c r="T6631" s="11" t="s">
        <v>29176</v>
      </c>
    </row>
    <row x14ac:dyDescent="0.25" r="6632" customHeight="1" ht="19.5">
      <c r="A6632" s="10">
        <v>45215</v>
      </c>
      <c r="B6632" s="11" t="s">
        <v>29177</v>
      </c>
      <c r="C6632" s="11" t="s">
        <v>72</v>
      </c>
      <c r="D6632" s="12"/>
      <c r="E6632" s="13">
        <v>15871671879</v>
      </c>
      <c r="F6632" s="11" t="s">
        <v>29178</v>
      </c>
      <c r="G6632" s="12"/>
      <c r="H6632" s="12"/>
      <c r="I6632" s="14">
        <v>10015</v>
      </c>
      <c r="J6632" s="12" t="s">
        <v>24</v>
      </c>
      <c r="K6632" s="12" t="s">
        <v>25</v>
      </c>
      <c r="L6632" s="12" t="s">
        <v>39</v>
      </c>
      <c r="M6632" s="11" t="s">
        <v>27</v>
      </c>
      <c r="N6632" s="11" t="s">
        <v>28</v>
      </c>
      <c r="O6632" s="12" t="s">
        <v>29</v>
      </c>
      <c r="P6632" s="12"/>
      <c r="Q6632" s="15" t="s">
        <v>29179</v>
      </c>
      <c r="R6632" s="12" t="s">
        <v>31</v>
      </c>
      <c r="S6632" s="11" t="s">
        <v>29180</v>
      </c>
      <c r="T6632" s="11" t="s">
        <v>29181</v>
      </c>
    </row>
    <row x14ac:dyDescent="0.25" r="6633" customHeight="1" ht="19.5">
      <c r="A6633" s="10">
        <v>45215</v>
      </c>
      <c r="B6633" s="11" t="s">
        <v>29182</v>
      </c>
      <c r="C6633" s="11" t="s">
        <v>72</v>
      </c>
      <c r="D6633" s="12"/>
      <c r="E6633" s="13">
        <v>16671753983</v>
      </c>
      <c r="F6633" s="11" t="s">
        <v>29183</v>
      </c>
      <c r="G6633" s="12"/>
      <c r="H6633" s="12"/>
      <c r="I6633" s="14">
        <v>10015</v>
      </c>
      <c r="J6633" s="12" t="s">
        <v>24</v>
      </c>
      <c r="K6633" s="12" t="s">
        <v>25</v>
      </c>
      <c r="L6633" s="12" t="s">
        <v>39</v>
      </c>
      <c r="M6633" s="11" t="s">
        <v>27</v>
      </c>
      <c r="N6633" s="11" t="s">
        <v>28</v>
      </c>
      <c r="O6633" s="12" t="s">
        <v>29</v>
      </c>
      <c r="P6633" s="12"/>
      <c r="Q6633" s="15" t="s">
        <v>29184</v>
      </c>
      <c r="R6633" s="12" t="s">
        <v>31</v>
      </c>
      <c r="S6633" s="11" t="s">
        <v>29185</v>
      </c>
      <c r="T6633" s="11" t="s">
        <v>29186</v>
      </c>
    </row>
    <row x14ac:dyDescent="0.25" r="6634" customHeight="1" ht="19.5">
      <c r="A6634" s="10">
        <v>45215</v>
      </c>
      <c r="B6634" s="11" t="s">
        <v>29187</v>
      </c>
      <c r="C6634" s="11" t="s">
        <v>72</v>
      </c>
      <c r="D6634" s="12"/>
      <c r="E6634" s="13">
        <v>17762446280</v>
      </c>
      <c r="F6634" s="11" t="s">
        <v>29183</v>
      </c>
      <c r="G6634" s="12"/>
      <c r="H6634" s="12"/>
      <c r="I6634" s="14">
        <v>10015</v>
      </c>
      <c r="J6634" s="12" t="s">
        <v>24</v>
      </c>
      <c r="K6634" s="12" t="s">
        <v>25</v>
      </c>
      <c r="L6634" s="12" t="s">
        <v>39</v>
      </c>
      <c r="M6634" s="11" t="s">
        <v>27</v>
      </c>
      <c r="N6634" s="11" t="s">
        <v>28</v>
      </c>
      <c r="O6634" s="12" t="s">
        <v>29</v>
      </c>
      <c r="P6634" s="12"/>
      <c r="Q6634" s="15" t="s">
        <v>29188</v>
      </c>
      <c r="R6634" s="12" t="s">
        <v>31</v>
      </c>
      <c r="S6634" s="11" t="s">
        <v>29189</v>
      </c>
      <c r="T6634" s="11" t="s">
        <v>29186</v>
      </c>
    </row>
    <row x14ac:dyDescent="0.25" r="6635" customHeight="1" ht="19.5">
      <c r="A6635" s="10">
        <v>45215</v>
      </c>
      <c r="B6635" s="11" t="s">
        <v>29190</v>
      </c>
      <c r="C6635" s="11" t="s">
        <v>72</v>
      </c>
      <c r="D6635" s="12"/>
      <c r="E6635" s="13">
        <v>17671334241</v>
      </c>
      <c r="F6635" s="11" t="s">
        <v>3449</v>
      </c>
      <c r="G6635" s="12"/>
      <c r="H6635" s="12"/>
      <c r="I6635" s="14">
        <v>10015</v>
      </c>
      <c r="J6635" s="12" t="s">
        <v>24</v>
      </c>
      <c r="K6635" s="12" t="s">
        <v>25</v>
      </c>
      <c r="L6635" s="12" t="s">
        <v>39</v>
      </c>
      <c r="M6635" s="11" t="s">
        <v>27</v>
      </c>
      <c r="N6635" s="11" t="s">
        <v>28</v>
      </c>
      <c r="O6635" s="12" t="s">
        <v>29</v>
      </c>
      <c r="P6635" s="12"/>
      <c r="Q6635" s="15" t="s">
        <v>29191</v>
      </c>
      <c r="R6635" s="12" t="s">
        <v>31</v>
      </c>
      <c r="S6635" s="11" t="s">
        <v>29192</v>
      </c>
      <c r="T6635" s="11" t="s">
        <v>29193</v>
      </c>
    </row>
    <row x14ac:dyDescent="0.25" r="6636" customHeight="1" ht="19.5">
      <c r="A6636" s="10">
        <v>45215</v>
      </c>
      <c r="B6636" s="11" t="s">
        <v>29194</v>
      </c>
      <c r="C6636" s="11" t="s">
        <v>72</v>
      </c>
      <c r="D6636" s="12"/>
      <c r="E6636" s="13">
        <v>17671334241</v>
      </c>
      <c r="F6636" s="11" t="s">
        <v>3449</v>
      </c>
      <c r="G6636" s="12"/>
      <c r="H6636" s="12"/>
      <c r="I6636" s="14">
        <v>10015</v>
      </c>
      <c r="J6636" s="12" t="s">
        <v>24</v>
      </c>
      <c r="K6636" s="12" t="s">
        <v>25</v>
      </c>
      <c r="L6636" s="12" t="s">
        <v>39</v>
      </c>
      <c r="M6636" s="11" t="s">
        <v>27</v>
      </c>
      <c r="N6636" s="11" t="s">
        <v>28</v>
      </c>
      <c r="O6636" s="12" t="s">
        <v>29</v>
      </c>
      <c r="P6636" s="12"/>
      <c r="Q6636" s="15" t="s">
        <v>29195</v>
      </c>
      <c r="R6636" s="12" t="s">
        <v>31</v>
      </c>
      <c r="S6636" s="11" t="s">
        <v>29196</v>
      </c>
      <c r="T6636" s="11" t="s">
        <v>29193</v>
      </c>
    </row>
    <row x14ac:dyDescent="0.25" r="6637" customHeight="1" ht="19.5">
      <c r="A6637" s="10">
        <v>45215</v>
      </c>
      <c r="B6637" s="11" t="s">
        <v>29197</v>
      </c>
      <c r="C6637" s="11" t="s">
        <v>72</v>
      </c>
      <c r="D6637" s="12"/>
      <c r="E6637" s="13">
        <v>17671334241</v>
      </c>
      <c r="F6637" s="11" t="s">
        <v>3449</v>
      </c>
      <c r="G6637" s="12"/>
      <c r="H6637" s="12"/>
      <c r="I6637" s="14">
        <v>10015</v>
      </c>
      <c r="J6637" s="12" t="s">
        <v>24</v>
      </c>
      <c r="K6637" s="12" t="s">
        <v>25</v>
      </c>
      <c r="L6637" s="12" t="s">
        <v>39</v>
      </c>
      <c r="M6637" s="11" t="s">
        <v>27</v>
      </c>
      <c r="N6637" s="11" t="s">
        <v>28</v>
      </c>
      <c r="O6637" s="12" t="s">
        <v>29</v>
      </c>
      <c r="P6637" s="12"/>
      <c r="Q6637" s="15" t="s">
        <v>29198</v>
      </c>
      <c r="R6637" s="12" t="s">
        <v>31</v>
      </c>
      <c r="S6637" s="11" t="s">
        <v>29199</v>
      </c>
      <c r="T6637" s="11" t="s">
        <v>29193</v>
      </c>
    </row>
    <row x14ac:dyDescent="0.25" r="6638" customHeight="1" ht="19.5">
      <c r="A6638" s="10">
        <v>45215</v>
      </c>
      <c r="B6638" s="11" t="s">
        <v>29200</v>
      </c>
      <c r="C6638" s="11" t="s">
        <v>72</v>
      </c>
      <c r="D6638" s="12"/>
      <c r="E6638" s="13">
        <v>18571003138</v>
      </c>
      <c r="F6638" s="11" t="s">
        <v>29201</v>
      </c>
      <c r="G6638" s="12"/>
      <c r="H6638" s="12"/>
      <c r="I6638" s="14">
        <v>10015</v>
      </c>
      <c r="J6638" s="12" t="s">
        <v>24</v>
      </c>
      <c r="K6638" s="12" t="s">
        <v>25</v>
      </c>
      <c r="L6638" s="12" t="s">
        <v>39</v>
      </c>
      <c r="M6638" s="11" t="s">
        <v>27</v>
      </c>
      <c r="N6638" s="11" t="s">
        <v>28</v>
      </c>
      <c r="O6638" s="12" t="s">
        <v>29</v>
      </c>
      <c r="P6638" s="12"/>
      <c r="Q6638" s="15" t="s">
        <v>29202</v>
      </c>
      <c r="R6638" s="12" t="s">
        <v>31</v>
      </c>
      <c r="S6638" s="11" t="s">
        <v>29203</v>
      </c>
      <c r="T6638" s="11" t="s">
        <v>29204</v>
      </c>
    </row>
    <row x14ac:dyDescent="0.25" r="6639" customHeight="1" ht="19.5">
      <c r="A6639" s="10">
        <v>45215</v>
      </c>
      <c r="B6639" s="11" t="s">
        <v>29205</v>
      </c>
      <c r="C6639" s="11" t="s">
        <v>72</v>
      </c>
      <c r="D6639" s="12"/>
      <c r="E6639" s="13">
        <v>13272532399</v>
      </c>
      <c r="F6639" s="11" t="s">
        <v>15621</v>
      </c>
      <c r="G6639" s="12"/>
      <c r="H6639" s="12"/>
      <c r="I6639" s="14">
        <v>10015</v>
      </c>
      <c r="J6639" s="12" t="s">
        <v>24</v>
      </c>
      <c r="K6639" s="12" t="s">
        <v>25</v>
      </c>
      <c r="L6639" s="12" t="s">
        <v>39</v>
      </c>
      <c r="M6639" s="11" t="s">
        <v>27</v>
      </c>
      <c r="N6639" s="11" t="s">
        <v>28</v>
      </c>
      <c r="O6639" s="12" t="s">
        <v>29</v>
      </c>
      <c r="P6639" s="12"/>
      <c r="Q6639" s="15" t="s">
        <v>29206</v>
      </c>
      <c r="R6639" s="12" t="s">
        <v>31</v>
      </c>
      <c r="S6639" s="11" t="s">
        <v>29207</v>
      </c>
      <c r="T6639" s="11" t="s">
        <v>29208</v>
      </c>
    </row>
    <row x14ac:dyDescent="0.25" r="6640" customHeight="1" ht="19.5">
      <c r="A6640" s="10">
        <v>45215</v>
      </c>
      <c r="B6640" s="11" t="s">
        <v>29209</v>
      </c>
      <c r="C6640" s="11" t="s">
        <v>72</v>
      </c>
      <c r="D6640" s="12"/>
      <c r="E6640" s="13">
        <v>13272532399</v>
      </c>
      <c r="F6640" s="11" t="s">
        <v>15621</v>
      </c>
      <c r="G6640" s="12"/>
      <c r="H6640" s="12"/>
      <c r="I6640" s="14">
        <v>10015</v>
      </c>
      <c r="J6640" s="12" t="s">
        <v>24</v>
      </c>
      <c r="K6640" s="12" t="s">
        <v>25</v>
      </c>
      <c r="L6640" s="12" t="s">
        <v>39</v>
      </c>
      <c r="M6640" s="11" t="s">
        <v>27</v>
      </c>
      <c r="N6640" s="11" t="s">
        <v>28</v>
      </c>
      <c r="O6640" s="12" t="s">
        <v>29</v>
      </c>
      <c r="P6640" s="12"/>
      <c r="Q6640" s="15" t="s">
        <v>29210</v>
      </c>
      <c r="R6640" s="12" t="s">
        <v>31</v>
      </c>
      <c r="S6640" s="11" t="s">
        <v>29211</v>
      </c>
      <c r="T6640" s="11" t="s">
        <v>29208</v>
      </c>
    </row>
    <row x14ac:dyDescent="0.25" r="6641" customHeight="1" ht="19.5">
      <c r="A6641" s="10">
        <v>45215</v>
      </c>
      <c r="B6641" s="11" t="s">
        <v>29212</v>
      </c>
      <c r="C6641" s="11" t="s">
        <v>72</v>
      </c>
      <c r="D6641" s="12"/>
      <c r="E6641" s="13">
        <v>17717794337</v>
      </c>
      <c r="F6641" s="11" t="s">
        <v>29213</v>
      </c>
      <c r="G6641" s="12"/>
      <c r="H6641" s="12"/>
      <c r="I6641" s="14">
        <v>10015</v>
      </c>
      <c r="J6641" s="12" t="s">
        <v>24</v>
      </c>
      <c r="K6641" s="12" t="s">
        <v>25</v>
      </c>
      <c r="L6641" s="12" t="s">
        <v>39</v>
      </c>
      <c r="M6641" s="11" t="s">
        <v>27</v>
      </c>
      <c r="N6641" s="11" t="s">
        <v>28</v>
      </c>
      <c r="O6641" s="12" t="s">
        <v>29</v>
      </c>
      <c r="P6641" s="12"/>
      <c r="Q6641" s="15" t="s">
        <v>29214</v>
      </c>
      <c r="R6641" s="12" t="s">
        <v>31</v>
      </c>
      <c r="S6641" s="11" t="s">
        <v>29215</v>
      </c>
      <c r="T6641" s="11" t="s">
        <v>29216</v>
      </c>
    </row>
    <row x14ac:dyDescent="0.25" r="6642" customHeight="1" ht="19.5">
      <c r="A6642" s="10">
        <v>45215</v>
      </c>
      <c r="B6642" s="11" t="s">
        <v>29217</v>
      </c>
      <c r="C6642" s="11" t="s">
        <v>72</v>
      </c>
      <c r="D6642" s="12"/>
      <c r="E6642" s="13">
        <v>15997592454</v>
      </c>
      <c r="F6642" s="11" t="s">
        <v>29218</v>
      </c>
      <c r="G6642" s="12"/>
      <c r="H6642" s="12" t="s">
        <v>98</v>
      </c>
      <c r="I6642" s="14">
        <v>10015</v>
      </c>
      <c r="J6642" s="12" t="s">
        <v>24</v>
      </c>
      <c r="K6642" s="12" t="s">
        <v>25</v>
      </c>
      <c r="L6642" s="12" t="s">
        <v>39</v>
      </c>
      <c r="M6642" s="11" t="s">
        <v>27</v>
      </c>
      <c r="N6642" s="11" t="s">
        <v>28</v>
      </c>
      <c r="O6642" s="12" t="s">
        <v>29</v>
      </c>
      <c r="P6642" s="12"/>
      <c r="Q6642" s="15" t="s">
        <v>29219</v>
      </c>
      <c r="R6642" s="12" t="s">
        <v>31</v>
      </c>
      <c r="S6642" s="11" t="s">
        <v>29220</v>
      </c>
      <c r="T6642" s="11" t="s">
        <v>29221</v>
      </c>
    </row>
    <row x14ac:dyDescent="0.25" r="6643" customHeight="1" ht="19.5">
      <c r="A6643" s="10">
        <v>45215</v>
      </c>
      <c r="B6643" s="11" t="s">
        <v>29222</v>
      </c>
      <c r="C6643" s="11" t="s">
        <v>72</v>
      </c>
      <c r="D6643" s="12"/>
      <c r="E6643" s="13">
        <v>18674209613</v>
      </c>
      <c r="F6643" s="11" t="s">
        <v>20859</v>
      </c>
      <c r="G6643" s="12"/>
      <c r="H6643" s="12"/>
      <c r="I6643" s="14">
        <v>10015</v>
      </c>
      <c r="J6643" s="12" t="s">
        <v>24</v>
      </c>
      <c r="K6643" s="12" t="s">
        <v>25</v>
      </c>
      <c r="L6643" s="12" t="s">
        <v>39</v>
      </c>
      <c r="M6643" s="11" t="s">
        <v>27</v>
      </c>
      <c r="N6643" s="11" t="s">
        <v>28</v>
      </c>
      <c r="O6643" s="12" t="s">
        <v>29</v>
      </c>
      <c r="P6643" s="12"/>
      <c r="Q6643" s="15" t="s">
        <v>29223</v>
      </c>
      <c r="R6643" s="12" t="s">
        <v>31</v>
      </c>
      <c r="S6643" s="11" t="s">
        <v>29224</v>
      </c>
      <c r="T6643" s="11" t="s">
        <v>29225</v>
      </c>
    </row>
    <row x14ac:dyDescent="0.25" r="6644" customHeight="1" ht="19.5">
      <c r="A6644" s="10">
        <v>45215</v>
      </c>
      <c r="B6644" s="11" t="s">
        <v>29226</v>
      </c>
      <c r="C6644" s="11" t="s">
        <v>72</v>
      </c>
      <c r="D6644" s="12"/>
      <c r="E6644" s="13">
        <v>18779157980</v>
      </c>
      <c r="F6644" s="11" t="s">
        <v>29227</v>
      </c>
      <c r="G6644" s="12"/>
      <c r="H6644" s="12"/>
      <c r="I6644" s="14">
        <v>10015</v>
      </c>
      <c r="J6644" s="12" t="s">
        <v>24</v>
      </c>
      <c r="K6644" s="12" t="s">
        <v>25</v>
      </c>
      <c r="L6644" s="12" t="s">
        <v>39</v>
      </c>
      <c r="M6644" s="11" t="s">
        <v>27</v>
      </c>
      <c r="N6644" s="11" t="s">
        <v>28</v>
      </c>
      <c r="O6644" s="12" t="s">
        <v>29</v>
      </c>
      <c r="P6644" s="12"/>
      <c r="Q6644" s="15" t="s">
        <v>29228</v>
      </c>
      <c r="R6644" s="12" t="s">
        <v>31</v>
      </c>
      <c r="S6644" s="11" t="s">
        <v>29229</v>
      </c>
      <c r="T6644" s="11" t="s">
        <v>29230</v>
      </c>
    </row>
    <row x14ac:dyDescent="0.25" r="6645" customHeight="1" ht="19.5">
      <c r="A6645" s="10">
        <v>45215</v>
      </c>
      <c r="B6645" s="11" t="s">
        <v>29231</v>
      </c>
      <c r="C6645" s="11" t="s">
        <v>72</v>
      </c>
      <c r="D6645" s="12"/>
      <c r="E6645" s="13">
        <v>18972520652</v>
      </c>
      <c r="F6645" s="11" t="s">
        <v>29232</v>
      </c>
      <c r="G6645" s="12"/>
      <c r="H6645" s="12"/>
      <c r="I6645" s="14">
        <v>10015</v>
      </c>
      <c r="J6645" s="12" t="s">
        <v>24</v>
      </c>
      <c r="K6645" s="12" t="s">
        <v>25</v>
      </c>
      <c r="L6645" s="12" t="s">
        <v>39</v>
      </c>
      <c r="M6645" s="11" t="s">
        <v>27</v>
      </c>
      <c r="N6645" s="11" t="s">
        <v>28</v>
      </c>
      <c r="O6645" s="12" t="s">
        <v>29</v>
      </c>
      <c r="P6645" s="12"/>
      <c r="Q6645" s="15" t="s">
        <v>29233</v>
      </c>
      <c r="R6645" s="12" t="s">
        <v>31</v>
      </c>
      <c r="S6645" s="11" t="s">
        <v>29234</v>
      </c>
      <c r="T6645" s="11" t="s">
        <v>29235</v>
      </c>
    </row>
    <row x14ac:dyDescent="0.25" r="6646" customHeight="1" ht="19.5">
      <c r="A6646" s="10">
        <v>45215</v>
      </c>
      <c r="B6646" s="11" t="s">
        <v>29236</v>
      </c>
      <c r="C6646" s="11" t="s">
        <v>72</v>
      </c>
      <c r="D6646" s="12"/>
      <c r="E6646" s="13">
        <v>15927690259</v>
      </c>
      <c r="F6646" s="11" t="s">
        <v>10792</v>
      </c>
      <c r="G6646" s="12"/>
      <c r="H6646" s="12"/>
      <c r="I6646" s="14">
        <v>10015</v>
      </c>
      <c r="J6646" s="12" t="s">
        <v>24</v>
      </c>
      <c r="K6646" s="12" t="s">
        <v>25</v>
      </c>
      <c r="L6646" s="12" t="s">
        <v>39</v>
      </c>
      <c r="M6646" s="11" t="s">
        <v>27</v>
      </c>
      <c r="N6646" s="11" t="s">
        <v>28</v>
      </c>
      <c r="O6646" s="12" t="s">
        <v>29</v>
      </c>
      <c r="P6646" s="12"/>
      <c r="Q6646" s="15" t="s">
        <v>29237</v>
      </c>
      <c r="R6646" s="12" t="s">
        <v>31</v>
      </c>
      <c r="S6646" s="11" t="s">
        <v>29238</v>
      </c>
      <c r="T6646" s="11" t="s">
        <v>29239</v>
      </c>
    </row>
    <row x14ac:dyDescent="0.25" r="6647" customHeight="1" ht="19.5">
      <c r="A6647" s="10">
        <v>45215</v>
      </c>
      <c r="B6647" s="11" t="s">
        <v>29240</v>
      </c>
      <c r="C6647" s="11" t="s">
        <v>341</v>
      </c>
      <c r="D6647" s="12"/>
      <c r="E6647" s="13" t="s">
        <v>699</v>
      </c>
      <c r="F6647" s="11" t="s">
        <v>29241</v>
      </c>
      <c r="G6647" s="12"/>
      <c r="H6647" s="12"/>
      <c r="I6647" s="14">
        <v>10015</v>
      </c>
      <c r="J6647" s="12" t="s">
        <v>24</v>
      </c>
      <c r="K6647" s="12" t="s">
        <v>25</v>
      </c>
      <c r="L6647" s="12" t="s">
        <v>39</v>
      </c>
      <c r="M6647" s="11" t="s">
        <v>27</v>
      </c>
      <c r="N6647" s="11" t="s">
        <v>28</v>
      </c>
      <c r="O6647" s="12" t="s">
        <v>29</v>
      </c>
      <c r="P6647" s="12"/>
      <c r="Q6647" s="15" t="s">
        <v>29242</v>
      </c>
      <c r="R6647" s="12" t="s">
        <v>31</v>
      </c>
      <c r="S6647" s="11" t="s">
        <v>29243</v>
      </c>
      <c r="T6647" s="11" t="s">
        <v>29244</v>
      </c>
    </row>
    <row x14ac:dyDescent="0.25" r="6648" customHeight="1" ht="19.5">
      <c r="A6648" s="10">
        <v>45215</v>
      </c>
      <c r="B6648" s="11" t="s">
        <v>29245</v>
      </c>
      <c r="C6648" s="11" t="s">
        <v>72</v>
      </c>
      <c r="D6648" s="12"/>
      <c r="E6648" s="13">
        <v>15997510759</v>
      </c>
      <c r="F6648" s="11" t="s">
        <v>29246</v>
      </c>
      <c r="G6648" s="12"/>
      <c r="H6648" s="12"/>
      <c r="I6648" s="14">
        <v>10015</v>
      </c>
      <c r="J6648" s="12" t="s">
        <v>24</v>
      </c>
      <c r="K6648" s="12" t="s">
        <v>25</v>
      </c>
      <c r="L6648" s="12" t="s">
        <v>39</v>
      </c>
      <c r="M6648" s="11" t="s">
        <v>27</v>
      </c>
      <c r="N6648" s="11" t="s">
        <v>28</v>
      </c>
      <c r="O6648" s="12" t="s">
        <v>29</v>
      </c>
      <c r="P6648" s="12"/>
      <c r="Q6648" s="15" t="s">
        <v>29247</v>
      </c>
      <c r="R6648" s="12" t="s">
        <v>31</v>
      </c>
      <c r="S6648" s="11" t="s">
        <v>29248</v>
      </c>
      <c r="T6648" s="11" t="s">
        <v>29249</v>
      </c>
    </row>
    <row x14ac:dyDescent="0.25" r="6649" customHeight="1" ht="19.5">
      <c r="A6649" s="10">
        <v>45215</v>
      </c>
      <c r="B6649" s="11" t="s">
        <v>29250</v>
      </c>
      <c r="C6649" s="11" t="s">
        <v>29251</v>
      </c>
      <c r="D6649" s="12"/>
      <c r="E6649" s="13">
        <v>15671032266</v>
      </c>
      <c r="F6649" s="11" t="s">
        <v>29252</v>
      </c>
      <c r="G6649" s="12" t="s">
        <v>23</v>
      </c>
      <c r="H6649" s="12" t="s">
        <v>98</v>
      </c>
      <c r="I6649" s="14">
        <v>10015</v>
      </c>
      <c r="J6649" s="12" t="s">
        <v>24</v>
      </c>
      <c r="K6649" s="12" t="s">
        <v>25</v>
      </c>
      <c r="L6649" s="12" t="s">
        <v>39</v>
      </c>
      <c r="M6649" s="11" t="s">
        <v>27</v>
      </c>
      <c r="N6649" s="11" t="s">
        <v>28</v>
      </c>
      <c r="O6649" s="12" t="s">
        <v>29</v>
      </c>
      <c r="P6649" s="12"/>
      <c r="Q6649" s="15" t="s">
        <v>29253</v>
      </c>
      <c r="R6649" s="12" t="s">
        <v>31</v>
      </c>
      <c r="S6649" s="11" t="s">
        <v>29254</v>
      </c>
      <c r="T6649" s="11" t="s">
        <v>29255</v>
      </c>
    </row>
    <row x14ac:dyDescent="0.25" r="6650" customHeight="1" ht="19.5">
      <c r="A6650" s="10">
        <v>45215</v>
      </c>
      <c r="B6650" s="11" t="s">
        <v>29256</v>
      </c>
      <c r="C6650" s="11" t="s">
        <v>29257</v>
      </c>
      <c r="D6650" s="12"/>
      <c r="E6650" s="13">
        <v>15672544034</v>
      </c>
      <c r="F6650" s="11" t="s">
        <v>24613</v>
      </c>
      <c r="G6650" s="12"/>
      <c r="H6650" s="12"/>
      <c r="I6650" s="14">
        <v>10015</v>
      </c>
      <c r="J6650" s="12" t="s">
        <v>24</v>
      </c>
      <c r="K6650" s="12" t="s">
        <v>25</v>
      </c>
      <c r="L6650" s="12" t="s">
        <v>39</v>
      </c>
      <c r="M6650" s="11" t="s">
        <v>27</v>
      </c>
      <c r="N6650" s="11" t="s">
        <v>28</v>
      </c>
      <c r="O6650" s="12" t="s">
        <v>29</v>
      </c>
      <c r="P6650" s="12"/>
      <c r="Q6650" s="15" t="s">
        <v>29258</v>
      </c>
      <c r="R6650" s="12" t="s">
        <v>31</v>
      </c>
      <c r="S6650" s="11" t="s">
        <v>29259</v>
      </c>
      <c r="T6650" s="11" t="s">
        <v>29260</v>
      </c>
    </row>
    <row x14ac:dyDescent="0.25" r="6651" customHeight="1" ht="19.5">
      <c r="A6651" s="10">
        <v>45215</v>
      </c>
      <c r="B6651" s="11" t="s">
        <v>29261</v>
      </c>
      <c r="C6651" s="11" t="s">
        <v>29257</v>
      </c>
      <c r="D6651" s="12"/>
      <c r="E6651" s="13">
        <v>17671263518</v>
      </c>
      <c r="F6651" s="11" t="s">
        <v>17681</v>
      </c>
      <c r="G6651" s="12" t="s">
        <v>62</v>
      </c>
      <c r="H6651" s="12"/>
      <c r="I6651" s="14">
        <v>10015</v>
      </c>
      <c r="J6651" s="12" t="s">
        <v>24</v>
      </c>
      <c r="K6651" s="12" t="s">
        <v>172</v>
      </c>
      <c r="L6651" s="12" t="s">
        <v>39</v>
      </c>
      <c r="M6651" s="11" t="s">
        <v>27</v>
      </c>
      <c r="N6651" s="11" t="s">
        <v>28</v>
      </c>
      <c r="O6651" s="12" t="s">
        <v>29</v>
      </c>
      <c r="P6651" s="12"/>
      <c r="Q6651" s="15" t="s">
        <v>29262</v>
      </c>
      <c r="R6651" s="12" t="s">
        <v>31</v>
      </c>
      <c r="S6651" s="11" t="s">
        <v>29263</v>
      </c>
      <c r="T6651" s="11" t="s">
        <v>29264</v>
      </c>
    </row>
    <row x14ac:dyDescent="0.25" r="6652" customHeight="1" ht="19.5">
      <c r="A6652" s="10">
        <v>45215</v>
      </c>
      <c r="B6652" s="11" t="s">
        <v>29265</v>
      </c>
      <c r="C6652" s="11" t="s">
        <v>341</v>
      </c>
      <c r="D6652" s="12"/>
      <c r="E6652" s="13">
        <v>15571738105</v>
      </c>
      <c r="F6652" s="11" t="s">
        <v>13550</v>
      </c>
      <c r="G6652" s="12" t="s">
        <v>37</v>
      </c>
      <c r="H6652" s="12" t="s">
        <v>98</v>
      </c>
      <c r="I6652" s="14">
        <v>10015</v>
      </c>
      <c r="J6652" s="12" t="s">
        <v>24</v>
      </c>
      <c r="K6652" s="12" t="s">
        <v>25</v>
      </c>
      <c r="L6652" s="12" t="s">
        <v>39</v>
      </c>
      <c r="M6652" s="11" t="s">
        <v>27</v>
      </c>
      <c r="N6652" s="11" t="s">
        <v>28</v>
      </c>
      <c r="O6652" s="12" t="s">
        <v>29</v>
      </c>
      <c r="P6652" s="12"/>
      <c r="Q6652" s="15" t="s">
        <v>29266</v>
      </c>
      <c r="R6652" s="12" t="s">
        <v>31</v>
      </c>
      <c r="S6652" s="11" t="s">
        <v>29267</v>
      </c>
      <c r="T6652" s="11" t="s">
        <v>29268</v>
      </c>
    </row>
    <row x14ac:dyDescent="0.25" r="6653" customHeight="1" ht="19.5">
      <c r="A6653" s="10">
        <v>45215</v>
      </c>
      <c r="B6653" s="11" t="s">
        <v>29269</v>
      </c>
      <c r="C6653" s="11" t="s">
        <v>29270</v>
      </c>
      <c r="D6653" s="12"/>
      <c r="E6653" s="13">
        <v>17671263518</v>
      </c>
      <c r="F6653" s="11" t="s">
        <v>17681</v>
      </c>
      <c r="G6653" s="12" t="s">
        <v>62</v>
      </c>
      <c r="H6653" s="12"/>
      <c r="I6653" s="14">
        <v>10015</v>
      </c>
      <c r="J6653" s="12" t="s">
        <v>24</v>
      </c>
      <c r="K6653" s="12" t="s">
        <v>172</v>
      </c>
      <c r="L6653" s="12" t="s">
        <v>39</v>
      </c>
      <c r="M6653" s="11" t="s">
        <v>675</v>
      </c>
      <c r="N6653" s="11" t="s">
        <v>28</v>
      </c>
      <c r="O6653" s="12" t="s">
        <v>29</v>
      </c>
      <c r="P6653" s="12"/>
      <c r="Q6653" s="15" t="s">
        <v>29271</v>
      </c>
      <c r="R6653" s="12" t="s">
        <v>31</v>
      </c>
      <c r="S6653" s="11" t="s">
        <v>29272</v>
      </c>
      <c r="T6653" s="11" t="s">
        <v>29273</v>
      </c>
    </row>
    <row x14ac:dyDescent="0.25" r="6654" customHeight="1" ht="19.5">
      <c r="A6654" s="10">
        <v>45215</v>
      </c>
      <c r="B6654" s="11" t="s">
        <v>29274</v>
      </c>
      <c r="C6654" s="11" t="s">
        <v>72</v>
      </c>
      <c r="D6654" s="12"/>
      <c r="E6654" s="13">
        <v>18571007539</v>
      </c>
      <c r="F6654" s="11" t="s">
        <v>29275</v>
      </c>
      <c r="G6654" s="12"/>
      <c r="H6654" s="12"/>
      <c r="I6654" s="14">
        <v>10015</v>
      </c>
      <c r="J6654" s="12" t="s">
        <v>24</v>
      </c>
      <c r="K6654" s="12" t="s">
        <v>25</v>
      </c>
      <c r="L6654" s="12" t="s">
        <v>39</v>
      </c>
      <c r="M6654" s="11" t="s">
        <v>27</v>
      </c>
      <c r="N6654" s="11" t="s">
        <v>28</v>
      </c>
      <c r="O6654" s="12" t="s">
        <v>29</v>
      </c>
      <c r="P6654" s="12"/>
      <c r="Q6654" s="15" t="s">
        <v>29276</v>
      </c>
      <c r="R6654" s="12" t="s">
        <v>31</v>
      </c>
      <c r="S6654" s="11" t="s">
        <v>29277</v>
      </c>
      <c r="T6654" s="11" t="s">
        <v>29278</v>
      </c>
    </row>
    <row x14ac:dyDescent="0.25" r="6655" customHeight="1" ht="19.5">
      <c r="A6655" s="10">
        <v>45215</v>
      </c>
      <c r="B6655" s="11" t="s">
        <v>29279</v>
      </c>
      <c r="C6655" s="11" t="s">
        <v>72</v>
      </c>
      <c r="D6655" s="12"/>
      <c r="E6655" s="13">
        <v>18571007539</v>
      </c>
      <c r="F6655" s="11" t="s">
        <v>29275</v>
      </c>
      <c r="G6655" s="12"/>
      <c r="H6655" s="12"/>
      <c r="I6655" s="14">
        <v>10015</v>
      </c>
      <c r="J6655" s="12" t="s">
        <v>24</v>
      </c>
      <c r="K6655" s="12" t="s">
        <v>25</v>
      </c>
      <c r="L6655" s="12" t="s">
        <v>39</v>
      </c>
      <c r="M6655" s="11" t="s">
        <v>27</v>
      </c>
      <c r="N6655" s="11" t="s">
        <v>28</v>
      </c>
      <c r="O6655" s="12" t="s">
        <v>29</v>
      </c>
      <c r="P6655" s="12"/>
      <c r="Q6655" s="15" t="s">
        <v>29280</v>
      </c>
      <c r="R6655" s="12" t="s">
        <v>31</v>
      </c>
      <c r="S6655" s="11" t="s">
        <v>29281</v>
      </c>
      <c r="T6655" s="11" t="s">
        <v>29278</v>
      </c>
    </row>
    <row x14ac:dyDescent="0.25" r="6656" customHeight="1" ht="19.5">
      <c r="A6656" s="10">
        <v>45215</v>
      </c>
      <c r="B6656" s="11" t="s">
        <v>29282</v>
      </c>
      <c r="C6656" s="11" t="s">
        <v>72</v>
      </c>
      <c r="D6656" s="12"/>
      <c r="E6656" s="13">
        <v>13135641224</v>
      </c>
      <c r="F6656" s="11" t="s">
        <v>432</v>
      </c>
      <c r="G6656" s="12"/>
      <c r="H6656" s="12"/>
      <c r="I6656" s="14">
        <v>10015</v>
      </c>
      <c r="J6656" s="12" t="s">
        <v>24</v>
      </c>
      <c r="K6656" s="12" t="s">
        <v>25</v>
      </c>
      <c r="L6656" s="12" t="s">
        <v>39</v>
      </c>
      <c r="M6656" s="11" t="s">
        <v>27</v>
      </c>
      <c r="N6656" s="11" t="s">
        <v>28</v>
      </c>
      <c r="O6656" s="12" t="s">
        <v>29</v>
      </c>
      <c r="P6656" s="12"/>
      <c r="Q6656" s="15" t="s">
        <v>29283</v>
      </c>
      <c r="R6656" s="12" t="s">
        <v>31</v>
      </c>
      <c r="S6656" s="11" t="s">
        <v>29284</v>
      </c>
      <c r="T6656" s="11" t="s">
        <v>29285</v>
      </c>
    </row>
    <row x14ac:dyDescent="0.25" r="6657" customHeight="1" ht="19.5">
      <c r="A6657" s="10">
        <v>45215</v>
      </c>
      <c r="B6657" s="11" t="s">
        <v>29286</v>
      </c>
      <c r="C6657" s="11" t="s">
        <v>9589</v>
      </c>
      <c r="D6657" s="12"/>
      <c r="E6657" s="13">
        <v>15607201561</v>
      </c>
      <c r="F6657" s="11" t="s">
        <v>11157</v>
      </c>
      <c r="G6657" s="12" t="s">
        <v>37</v>
      </c>
      <c r="H6657" s="12"/>
      <c r="I6657" s="14">
        <v>10015</v>
      </c>
      <c r="J6657" s="12" t="s">
        <v>24</v>
      </c>
      <c r="K6657" s="12" t="s">
        <v>25</v>
      </c>
      <c r="L6657" s="12" t="s">
        <v>39</v>
      </c>
      <c r="M6657" s="11" t="s">
        <v>27</v>
      </c>
      <c r="N6657" s="11" t="s">
        <v>28</v>
      </c>
      <c r="O6657" s="12" t="s">
        <v>29</v>
      </c>
      <c r="P6657" s="12" t="s">
        <v>5807</v>
      </c>
      <c r="Q6657" s="15" t="s">
        <v>29287</v>
      </c>
      <c r="R6657" s="12" t="s">
        <v>31</v>
      </c>
      <c r="S6657" s="11" t="s">
        <v>29288</v>
      </c>
      <c r="T6657" s="11" t="s">
        <v>29289</v>
      </c>
    </row>
    <row x14ac:dyDescent="0.25" r="6658" customHeight="1" ht="19.5">
      <c r="A6658" s="10">
        <v>45215</v>
      </c>
      <c r="B6658" s="11" t="s">
        <v>29290</v>
      </c>
      <c r="C6658" s="11" t="s">
        <v>4336</v>
      </c>
      <c r="D6658" s="12"/>
      <c r="E6658" s="13">
        <v>15571763697</v>
      </c>
      <c r="F6658" s="11" t="s">
        <v>20767</v>
      </c>
      <c r="G6658" s="12" t="s">
        <v>289</v>
      </c>
      <c r="H6658" s="12"/>
      <c r="I6658" s="14">
        <v>10015</v>
      </c>
      <c r="J6658" s="12" t="s">
        <v>24</v>
      </c>
      <c r="K6658" s="12" t="s">
        <v>25</v>
      </c>
      <c r="L6658" s="12" t="s">
        <v>39</v>
      </c>
      <c r="M6658" s="11" t="s">
        <v>27</v>
      </c>
      <c r="N6658" s="11" t="s">
        <v>28</v>
      </c>
      <c r="O6658" s="12" t="s">
        <v>29</v>
      </c>
      <c r="P6658" s="12"/>
      <c r="Q6658" s="15" t="s">
        <v>29291</v>
      </c>
      <c r="R6658" s="12" t="s">
        <v>31</v>
      </c>
      <c r="S6658" s="11" t="s">
        <v>29292</v>
      </c>
      <c r="T6658" s="11" t="s">
        <v>29293</v>
      </c>
    </row>
    <row x14ac:dyDescent="0.25" r="6659" customHeight="1" ht="19.5">
      <c r="A6659" s="10">
        <v>45215</v>
      </c>
      <c r="B6659" s="11" t="s">
        <v>29294</v>
      </c>
      <c r="C6659" s="11" t="s">
        <v>6519</v>
      </c>
      <c r="D6659" s="12"/>
      <c r="E6659" s="13">
        <v>13972552734</v>
      </c>
      <c r="F6659" s="11" t="s">
        <v>29295</v>
      </c>
      <c r="G6659" s="12"/>
      <c r="H6659" s="12"/>
      <c r="I6659" s="14">
        <v>10015</v>
      </c>
      <c r="J6659" s="12" t="s">
        <v>24</v>
      </c>
      <c r="K6659" s="12" t="s">
        <v>25</v>
      </c>
      <c r="L6659" s="12" t="s">
        <v>39</v>
      </c>
      <c r="M6659" s="11" t="s">
        <v>27</v>
      </c>
      <c r="N6659" s="11" t="s">
        <v>28</v>
      </c>
      <c r="O6659" s="12" t="s">
        <v>29</v>
      </c>
      <c r="P6659" s="12"/>
      <c r="Q6659" s="15" t="s">
        <v>29296</v>
      </c>
      <c r="R6659" s="12" t="s">
        <v>31</v>
      </c>
      <c r="S6659" s="11" t="s">
        <v>29297</v>
      </c>
      <c r="T6659" s="11" t="s">
        <v>29298</v>
      </c>
    </row>
    <row x14ac:dyDescent="0.25" r="6660" customHeight="1" ht="19.5">
      <c r="A6660" s="10">
        <v>45215</v>
      </c>
      <c r="B6660" s="11" t="s">
        <v>29299</v>
      </c>
      <c r="C6660" s="11" t="s">
        <v>6926</v>
      </c>
      <c r="D6660" s="12"/>
      <c r="E6660" s="13" t="s">
        <v>29300</v>
      </c>
      <c r="F6660" s="11" t="s">
        <v>22723</v>
      </c>
      <c r="G6660" s="12" t="s">
        <v>74</v>
      </c>
      <c r="H6660" s="12"/>
      <c r="I6660" s="14">
        <v>10015</v>
      </c>
      <c r="J6660" s="12" t="s">
        <v>24</v>
      </c>
      <c r="K6660" s="12" t="s">
        <v>25</v>
      </c>
      <c r="L6660" s="12" t="s">
        <v>39</v>
      </c>
      <c r="M6660" s="11" t="s">
        <v>27</v>
      </c>
      <c r="N6660" s="11" t="s">
        <v>28</v>
      </c>
      <c r="O6660" s="12" t="s">
        <v>29</v>
      </c>
      <c r="P6660" s="12"/>
      <c r="Q6660" s="15" t="s">
        <v>29301</v>
      </c>
      <c r="R6660" s="12" t="s">
        <v>31</v>
      </c>
      <c r="S6660" s="11" t="s">
        <v>29302</v>
      </c>
      <c r="T6660" s="11" t="s">
        <v>29303</v>
      </c>
    </row>
    <row x14ac:dyDescent="0.25" r="6661" customHeight="1" ht="19.5">
      <c r="A6661" s="10">
        <v>45215</v>
      </c>
      <c r="B6661" s="11" t="s">
        <v>29304</v>
      </c>
      <c r="C6661" s="11" t="s">
        <v>341</v>
      </c>
      <c r="D6661" s="12"/>
      <c r="E6661" s="13">
        <v>13147176868</v>
      </c>
      <c r="F6661" s="11" t="s">
        <v>29305</v>
      </c>
      <c r="G6661" s="12" t="s">
        <v>37</v>
      </c>
      <c r="H6661" s="12"/>
      <c r="I6661" s="14" t="s">
        <v>31</v>
      </c>
      <c r="J6661" s="12" t="s">
        <v>24</v>
      </c>
      <c r="K6661" s="12" t="s">
        <v>25</v>
      </c>
      <c r="L6661" s="12" t="s">
        <v>39</v>
      </c>
      <c r="M6661" s="11" t="s">
        <v>27</v>
      </c>
      <c r="N6661" s="11" t="s">
        <v>28</v>
      </c>
      <c r="O6661" s="12" t="s">
        <v>29</v>
      </c>
      <c r="P6661" s="12"/>
      <c r="Q6661" s="15" t="s">
        <v>29306</v>
      </c>
      <c r="R6661" s="12" t="s">
        <v>31</v>
      </c>
      <c r="S6661" s="11" t="s">
        <v>29307</v>
      </c>
      <c r="T6661" s="11" t="s">
        <v>15537</v>
      </c>
    </row>
    <row x14ac:dyDescent="0.25" r="6662" customHeight="1" ht="19.5">
      <c r="A6662" s="10">
        <v>45215</v>
      </c>
      <c r="B6662" s="11" t="s">
        <v>29308</v>
      </c>
      <c r="C6662" s="11" t="s">
        <v>4882</v>
      </c>
      <c r="D6662" s="12"/>
      <c r="E6662" s="13" t="s">
        <v>29309</v>
      </c>
      <c r="F6662" s="11" t="s">
        <v>29310</v>
      </c>
      <c r="G6662" s="12" t="s">
        <v>74</v>
      </c>
      <c r="H6662" s="12"/>
      <c r="I6662" s="14" t="s">
        <v>148</v>
      </c>
      <c r="J6662" s="12" t="s">
        <v>24</v>
      </c>
      <c r="K6662" s="12" t="s">
        <v>25</v>
      </c>
      <c r="L6662" s="12" t="s">
        <v>39</v>
      </c>
      <c r="M6662" s="11" t="s">
        <v>149</v>
      </c>
      <c r="N6662" s="11" t="s">
        <v>4871</v>
      </c>
      <c r="O6662" s="12" t="s">
        <v>29</v>
      </c>
      <c r="P6662" s="12"/>
      <c r="Q6662" s="15" t="s">
        <v>29311</v>
      </c>
      <c r="R6662" s="12" t="s">
        <v>148</v>
      </c>
      <c r="S6662" s="11" t="s">
        <v>29312</v>
      </c>
      <c r="T6662" s="11" t="s">
        <v>4906</v>
      </c>
    </row>
    <row x14ac:dyDescent="0.25" r="6663" customHeight="1" ht="19.5">
      <c r="A6663" s="10">
        <v>45215</v>
      </c>
      <c r="B6663" s="11" t="s">
        <v>29313</v>
      </c>
      <c r="C6663" s="11" t="s">
        <v>4867</v>
      </c>
      <c r="D6663" s="12"/>
      <c r="E6663" s="13" t="s">
        <v>29314</v>
      </c>
      <c r="F6663" s="11" t="s">
        <v>29315</v>
      </c>
      <c r="G6663" s="12" t="s">
        <v>74</v>
      </c>
      <c r="H6663" s="12"/>
      <c r="I6663" s="14" t="s">
        <v>4870</v>
      </c>
      <c r="J6663" s="12" t="s">
        <v>24</v>
      </c>
      <c r="K6663" s="12" t="s">
        <v>25</v>
      </c>
      <c r="L6663" s="12" t="s">
        <v>39</v>
      </c>
      <c r="M6663" s="11" t="s">
        <v>149</v>
      </c>
      <c r="N6663" s="11" t="s">
        <v>4871</v>
      </c>
      <c r="O6663" s="12" t="s">
        <v>29</v>
      </c>
      <c r="P6663" s="12"/>
      <c r="Q6663" s="15" t="s">
        <v>29316</v>
      </c>
      <c r="R6663" s="12" t="s">
        <v>148</v>
      </c>
      <c r="S6663" s="11" t="s">
        <v>29317</v>
      </c>
      <c r="T6663" s="11" t="s">
        <v>4906</v>
      </c>
    </row>
    <row x14ac:dyDescent="0.25" r="6664" customHeight="1" ht="19.5">
      <c r="A6664" s="10">
        <v>45215</v>
      </c>
      <c r="B6664" s="11" t="s">
        <v>29318</v>
      </c>
      <c r="C6664" s="11" t="s">
        <v>4882</v>
      </c>
      <c r="D6664" s="12"/>
      <c r="E6664" s="13" t="s">
        <v>29319</v>
      </c>
      <c r="F6664" s="11" t="s">
        <v>29320</v>
      </c>
      <c r="G6664" s="12" t="s">
        <v>74</v>
      </c>
      <c r="H6664" s="12" t="s">
        <v>98</v>
      </c>
      <c r="I6664" s="14" t="s">
        <v>148</v>
      </c>
      <c r="J6664" s="12" t="s">
        <v>24</v>
      </c>
      <c r="K6664" s="12" t="s">
        <v>25</v>
      </c>
      <c r="L6664" s="12" t="s">
        <v>39</v>
      </c>
      <c r="M6664" s="11" t="s">
        <v>149</v>
      </c>
      <c r="N6664" s="11" t="s">
        <v>4871</v>
      </c>
      <c r="O6664" s="12" t="s">
        <v>29</v>
      </c>
      <c r="P6664" s="12"/>
      <c r="Q6664" s="15" t="s">
        <v>29321</v>
      </c>
      <c r="R6664" s="12" t="s">
        <v>148</v>
      </c>
      <c r="S6664" s="11" t="s">
        <v>29322</v>
      </c>
      <c r="T6664" s="11" t="s">
        <v>4961</v>
      </c>
    </row>
    <row x14ac:dyDescent="0.25" r="6665" customHeight="1" ht="19.5">
      <c r="A6665" s="10">
        <v>45215</v>
      </c>
      <c r="B6665" s="11" t="s">
        <v>29323</v>
      </c>
      <c r="C6665" s="11" t="s">
        <v>4882</v>
      </c>
      <c r="D6665" s="12"/>
      <c r="E6665" s="13" t="s">
        <v>29324</v>
      </c>
      <c r="F6665" s="11" t="s">
        <v>29325</v>
      </c>
      <c r="G6665" s="12" t="s">
        <v>74</v>
      </c>
      <c r="H6665" s="12" t="s">
        <v>86</v>
      </c>
      <c r="I6665" s="14" t="s">
        <v>148</v>
      </c>
      <c r="J6665" s="12" t="s">
        <v>24</v>
      </c>
      <c r="K6665" s="12" t="s">
        <v>25</v>
      </c>
      <c r="L6665" s="12" t="s">
        <v>39</v>
      </c>
      <c r="M6665" s="11" t="s">
        <v>149</v>
      </c>
      <c r="N6665" s="11" t="s">
        <v>4871</v>
      </c>
      <c r="O6665" s="12" t="s">
        <v>29</v>
      </c>
      <c r="P6665" s="12"/>
      <c r="Q6665" s="15" t="s">
        <v>29326</v>
      </c>
      <c r="R6665" s="12" t="s">
        <v>42</v>
      </c>
      <c r="S6665" s="11" t="s">
        <v>29327</v>
      </c>
      <c r="T6665" s="11" t="s">
        <v>4899</v>
      </c>
    </row>
    <row x14ac:dyDescent="0.25" r="6666" customHeight="1" ht="19.5">
      <c r="A6666" s="10">
        <v>45215</v>
      </c>
      <c r="B6666" s="11" t="s">
        <v>29328</v>
      </c>
      <c r="C6666" s="11" t="s">
        <v>4882</v>
      </c>
      <c r="D6666" s="12"/>
      <c r="E6666" s="13" t="s">
        <v>29329</v>
      </c>
      <c r="F6666" s="11" t="s">
        <v>29330</v>
      </c>
      <c r="G6666" s="12" t="s">
        <v>74</v>
      </c>
      <c r="H6666" s="12"/>
      <c r="I6666" s="14" t="s">
        <v>148</v>
      </c>
      <c r="J6666" s="12" t="s">
        <v>24</v>
      </c>
      <c r="K6666" s="12" t="s">
        <v>25</v>
      </c>
      <c r="L6666" s="12" t="s">
        <v>39</v>
      </c>
      <c r="M6666" s="11" t="s">
        <v>149</v>
      </c>
      <c r="N6666" s="11" t="s">
        <v>4871</v>
      </c>
      <c r="O6666" s="12" t="s">
        <v>29</v>
      </c>
      <c r="P6666" s="12"/>
      <c r="Q6666" s="15" t="s">
        <v>29331</v>
      </c>
      <c r="R6666" s="12" t="s">
        <v>148</v>
      </c>
      <c r="S6666" s="11" t="s">
        <v>29332</v>
      </c>
      <c r="T6666" s="11" t="s">
        <v>4906</v>
      </c>
    </row>
    <row x14ac:dyDescent="0.25" r="6667" customHeight="1" ht="19.5">
      <c r="A6667" s="10">
        <v>45215</v>
      </c>
      <c r="B6667" s="11" t="s">
        <v>29333</v>
      </c>
      <c r="C6667" s="11" t="s">
        <v>4882</v>
      </c>
      <c r="D6667" s="12"/>
      <c r="E6667" s="13" t="s">
        <v>29334</v>
      </c>
      <c r="F6667" s="11" t="s">
        <v>29335</v>
      </c>
      <c r="G6667" s="12" t="s">
        <v>74</v>
      </c>
      <c r="H6667" s="12"/>
      <c r="I6667" s="14" t="s">
        <v>148</v>
      </c>
      <c r="J6667" s="12" t="s">
        <v>24</v>
      </c>
      <c r="K6667" s="12" t="s">
        <v>25</v>
      </c>
      <c r="L6667" s="12" t="s">
        <v>39</v>
      </c>
      <c r="M6667" s="11" t="s">
        <v>149</v>
      </c>
      <c r="N6667" s="11" t="s">
        <v>4871</v>
      </c>
      <c r="O6667" s="12" t="s">
        <v>29</v>
      </c>
      <c r="P6667" s="12"/>
      <c r="Q6667" s="15" t="s">
        <v>29336</v>
      </c>
      <c r="R6667" s="12" t="s">
        <v>148</v>
      </c>
      <c r="S6667" s="11" t="s">
        <v>29337</v>
      </c>
      <c r="T6667" s="11" t="s">
        <v>4961</v>
      </c>
    </row>
    <row x14ac:dyDescent="0.25" r="6668" customHeight="1" ht="19.5">
      <c r="A6668" s="10">
        <v>45215</v>
      </c>
      <c r="B6668" s="11" t="s">
        <v>29338</v>
      </c>
      <c r="C6668" s="11" t="s">
        <v>4867</v>
      </c>
      <c r="D6668" s="12"/>
      <c r="E6668" s="13" t="s">
        <v>29339</v>
      </c>
      <c r="F6668" s="11" t="s">
        <v>29340</v>
      </c>
      <c r="G6668" s="12" t="s">
        <v>74</v>
      </c>
      <c r="H6668" s="12"/>
      <c r="I6668" s="14" t="s">
        <v>4870</v>
      </c>
      <c r="J6668" s="12" t="s">
        <v>24</v>
      </c>
      <c r="K6668" s="12" t="s">
        <v>25</v>
      </c>
      <c r="L6668" s="12" t="s">
        <v>39</v>
      </c>
      <c r="M6668" s="11" t="s">
        <v>149</v>
      </c>
      <c r="N6668" s="11" t="s">
        <v>4871</v>
      </c>
      <c r="O6668" s="12" t="s">
        <v>29</v>
      </c>
      <c r="P6668" s="12"/>
      <c r="Q6668" s="15" t="s">
        <v>29341</v>
      </c>
      <c r="R6668" s="12" t="s">
        <v>148</v>
      </c>
      <c r="S6668" s="11" t="s">
        <v>29342</v>
      </c>
      <c r="T6668" s="11" t="s">
        <v>4961</v>
      </c>
    </row>
    <row x14ac:dyDescent="0.25" r="6669" customHeight="1" ht="19.5">
      <c r="A6669" s="10">
        <v>45215</v>
      </c>
      <c r="B6669" s="11" t="s">
        <v>29343</v>
      </c>
      <c r="C6669" s="11" t="s">
        <v>4882</v>
      </c>
      <c r="D6669" s="12"/>
      <c r="E6669" s="13" t="s">
        <v>29344</v>
      </c>
      <c r="F6669" s="11" t="s">
        <v>29345</v>
      </c>
      <c r="G6669" s="12" t="s">
        <v>74</v>
      </c>
      <c r="H6669" s="12" t="s">
        <v>98</v>
      </c>
      <c r="I6669" s="14" t="s">
        <v>148</v>
      </c>
      <c r="J6669" s="12" t="s">
        <v>24</v>
      </c>
      <c r="K6669" s="12" t="s">
        <v>25</v>
      </c>
      <c r="L6669" s="12" t="s">
        <v>39</v>
      </c>
      <c r="M6669" s="11" t="s">
        <v>149</v>
      </c>
      <c r="N6669" s="11" t="s">
        <v>4871</v>
      </c>
      <c r="O6669" s="12" t="s">
        <v>29</v>
      </c>
      <c r="P6669" s="12"/>
      <c r="Q6669" s="15" t="s">
        <v>29346</v>
      </c>
      <c r="R6669" s="12" t="s">
        <v>148</v>
      </c>
      <c r="S6669" s="11" t="s">
        <v>29347</v>
      </c>
      <c r="T6669" s="11" t="s">
        <v>4887</v>
      </c>
    </row>
    <row x14ac:dyDescent="0.25" r="6670" customHeight="1" ht="19.5">
      <c r="A6670" s="10">
        <v>45215</v>
      </c>
      <c r="B6670" s="11" t="s">
        <v>29348</v>
      </c>
      <c r="C6670" s="11" t="s">
        <v>4867</v>
      </c>
      <c r="D6670" s="12"/>
      <c r="E6670" s="13" t="s">
        <v>29349</v>
      </c>
      <c r="F6670" s="11" t="s">
        <v>29350</v>
      </c>
      <c r="G6670" s="12" t="s">
        <v>74</v>
      </c>
      <c r="H6670" s="12"/>
      <c r="I6670" s="14" t="s">
        <v>4870</v>
      </c>
      <c r="J6670" s="12" t="s">
        <v>24</v>
      </c>
      <c r="K6670" s="12" t="s">
        <v>25</v>
      </c>
      <c r="L6670" s="12" t="s">
        <v>39</v>
      </c>
      <c r="M6670" s="11" t="s">
        <v>149</v>
      </c>
      <c r="N6670" s="11" t="s">
        <v>4871</v>
      </c>
      <c r="O6670" s="12" t="s">
        <v>29</v>
      </c>
      <c r="P6670" s="12"/>
      <c r="Q6670" s="15" t="s">
        <v>29351</v>
      </c>
      <c r="R6670" s="12" t="s">
        <v>148</v>
      </c>
      <c r="S6670" s="11" t="s">
        <v>29352</v>
      </c>
      <c r="T6670" s="11" t="s">
        <v>4961</v>
      </c>
    </row>
    <row x14ac:dyDescent="0.25" r="6671" customHeight="1" ht="19.5">
      <c r="A6671" s="10">
        <v>45215</v>
      </c>
      <c r="B6671" s="11" t="s">
        <v>29353</v>
      </c>
      <c r="C6671" s="11" t="s">
        <v>4882</v>
      </c>
      <c r="D6671" s="12"/>
      <c r="E6671" s="13" t="s">
        <v>29354</v>
      </c>
      <c r="F6671" s="11" t="s">
        <v>29355</v>
      </c>
      <c r="G6671" s="12" t="s">
        <v>74</v>
      </c>
      <c r="H6671" s="12"/>
      <c r="I6671" s="14" t="s">
        <v>148</v>
      </c>
      <c r="J6671" s="12" t="s">
        <v>24</v>
      </c>
      <c r="K6671" s="12" t="s">
        <v>25</v>
      </c>
      <c r="L6671" s="12" t="s">
        <v>39</v>
      </c>
      <c r="M6671" s="11" t="s">
        <v>149</v>
      </c>
      <c r="N6671" s="11" t="s">
        <v>4871</v>
      </c>
      <c r="O6671" s="12" t="s">
        <v>29</v>
      </c>
      <c r="P6671" s="12"/>
      <c r="Q6671" s="15" t="s">
        <v>29356</v>
      </c>
      <c r="R6671" s="12" t="s">
        <v>148</v>
      </c>
      <c r="S6671" s="11" t="s">
        <v>29357</v>
      </c>
      <c r="T6671" s="11" t="s">
        <v>4880</v>
      </c>
    </row>
    <row x14ac:dyDescent="0.25" r="6672" customHeight="1" ht="19.5">
      <c r="A6672" s="10">
        <v>45215</v>
      </c>
      <c r="B6672" s="11" t="s">
        <v>29358</v>
      </c>
      <c r="C6672" s="11" t="s">
        <v>4867</v>
      </c>
      <c r="D6672" s="12"/>
      <c r="E6672" s="13" t="s">
        <v>29359</v>
      </c>
      <c r="F6672" s="11" t="s">
        <v>29360</v>
      </c>
      <c r="G6672" s="12" t="s">
        <v>74</v>
      </c>
      <c r="H6672" s="12"/>
      <c r="I6672" s="14" t="s">
        <v>4870</v>
      </c>
      <c r="J6672" s="12" t="s">
        <v>24</v>
      </c>
      <c r="K6672" s="12" t="s">
        <v>25</v>
      </c>
      <c r="L6672" s="12" t="s">
        <v>39</v>
      </c>
      <c r="M6672" s="11" t="s">
        <v>149</v>
      </c>
      <c r="N6672" s="11" t="s">
        <v>4871</v>
      </c>
      <c r="O6672" s="12" t="s">
        <v>29</v>
      </c>
      <c r="P6672" s="12"/>
      <c r="Q6672" s="15" t="s">
        <v>29361</v>
      </c>
      <c r="R6672" s="12" t="s">
        <v>148</v>
      </c>
      <c r="S6672" s="11" t="s">
        <v>29362</v>
      </c>
      <c r="T6672" s="11" t="s">
        <v>4893</v>
      </c>
    </row>
    <row x14ac:dyDescent="0.25" r="6673" customHeight="1" ht="19.5">
      <c r="A6673" s="10">
        <v>45215</v>
      </c>
      <c r="B6673" s="11" t="s">
        <v>29363</v>
      </c>
      <c r="C6673" s="11" t="s">
        <v>4867</v>
      </c>
      <c r="D6673" s="12"/>
      <c r="E6673" s="13" t="s">
        <v>29364</v>
      </c>
      <c r="F6673" s="11" t="s">
        <v>29365</v>
      </c>
      <c r="G6673" s="12" t="s">
        <v>74</v>
      </c>
      <c r="H6673" s="12" t="s">
        <v>98</v>
      </c>
      <c r="I6673" s="14" t="s">
        <v>4870</v>
      </c>
      <c r="J6673" s="12" t="s">
        <v>24</v>
      </c>
      <c r="K6673" s="12" t="s">
        <v>25</v>
      </c>
      <c r="L6673" s="12" t="s">
        <v>39</v>
      </c>
      <c r="M6673" s="11" t="s">
        <v>149</v>
      </c>
      <c r="N6673" s="11" t="s">
        <v>4871</v>
      </c>
      <c r="O6673" s="12" t="s">
        <v>29</v>
      </c>
      <c r="P6673" s="12"/>
      <c r="Q6673" s="15" t="s">
        <v>29366</v>
      </c>
      <c r="R6673" s="12" t="s">
        <v>148</v>
      </c>
      <c r="S6673" s="11" t="s">
        <v>29367</v>
      </c>
      <c r="T6673" s="11" t="s">
        <v>5318</v>
      </c>
    </row>
    <row x14ac:dyDescent="0.25" r="6674" customHeight="1" ht="19.5">
      <c r="A6674" s="10">
        <v>45215</v>
      </c>
      <c r="B6674" s="11" t="s">
        <v>29368</v>
      </c>
      <c r="C6674" s="11" t="s">
        <v>4923</v>
      </c>
      <c r="D6674" s="12"/>
      <c r="E6674" s="13" t="s">
        <v>29369</v>
      </c>
      <c r="F6674" s="11" t="s">
        <v>25911</v>
      </c>
      <c r="G6674" s="12" t="s">
        <v>74</v>
      </c>
      <c r="H6674" s="12" t="s">
        <v>86</v>
      </c>
      <c r="I6674" s="14" t="s">
        <v>254</v>
      </c>
      <c r="J6674" s="12" t="s">
        <v>24</v>
      </c>
      <c r="K6674" s="12" t="s">
        <v>25</v>
      </c>
      <c r="L6674" s="12" t="s">
        <v>39</v>
      </c>
      <c r="M6674" s="11" t="s">
        <v>149</v>
      </c>
      <c r="N6674" s="11" t="s">
        <v>4871</v>
      </c>
      <c r="O6674" s="12" t="s">
        <v>29</v>
      </c>
      <c r="P6674" s="12"/>
      <c r="Q6674" s="15" t="s">
        <v>29370</v>
      </c>
      <c r="R6674" s="12" t="s">
        <v>148</v>
      </c>
      <c r="S6674" s="11" t="s">
        <v>29371</v>
      </c>
      <c r="T6674" s="11" t="s">
        <v>4928</v>
      </c>
    </row>
    <row x14ac:dyDescent="0.25" r="6675" customHeight="1" ht="19.5">
      <c r="A6675" s="10">
        <v>45215</v>
      </c>
      <c r="B6675" s="11" t="s">
        <v>29372</v>
      </c>
      <c r="C6675" s="11" t="s">
        <v>4882</v>
      </c>
      <c r="D6675" s="12"/>
      <c r="E6675" s="13" t="s">
        <v>29373</v>
      </c>
      <c r="F6675" s="11" t="s">
        <v>29374</v>
      </c>
      <c r="G6675" s="12" t="s">
        <v>74</v>
      </c>
      <c r="H6675" s="12" t="s">
        <v>13780</v>
      </c>
      <c r="I6675" s="14" t="s">
        <v>148</v>
      </c>
      <c r="J6675" s="12" t="s">
        <v>24</v>
      </c>
      <c r="K6675" s="12" t="s">
        <v>25</v>
      </c>
      <c r="L6675" s="12" t="s">
        <v>39</v>
      </c>
      <c r="M6675" s="11" t="s">
        <v>149</v>
      </c>
      <c r="N6675" s="11" t="s">
        <v>4871</v>
      </c>
      <c r="O6675" s="12" t="s">
        <v>29</v>
      </c>
      <c r="P6675" s="12"/>
      <c r="Q6675" s="15" t="s">
        <v>29375</v>
      </c>
      <c r="R6675" s="12" t="s">
        <v>148</v>
      </c>
      <c r="S6675" s="11" t="s">
        <v>29376</v>
      </c>
      <c r="T6675" s="11" t="s">
        <v>4906</v>
      </c>
    </row>
    <row x14ac:dyDescent="0.25" r="6676" customHeight="1" ht="19.5">
      <c r="A6676" s="10">
        <v>45215</v>
      </c>
      <c r="B6676" s="11" t="s">
        <v>29377</v>
      </c>
      <c r="C6676" s="11" t="s">
        <v>4867</v>
      </c>
      <c r="D6676" s="12"/>
      <c r="E6676" s="13" t="s">
        <v>29378</v>
      </c>
      <c r="F6676" s="11" t="s">
        <v>29379</v>
      </c>
      <c r="G6676" s="12" t="s">
        <v>74</v>
      </c>
      <c r="H6676" s="12" t="s">
        <v>98</v>
      </c>
      <c r="I6676" s="14" t="s">
        <v>4870</v>
      </c>
      <c r="J6676" s="12" t="s">
        <v>24</v>
      </c>
      <c r="K6676" s="12" t="s">
        <v>25</v>
      </c>
      <c r="L6676" s="12" t="s">
        <v>39</v>
      </c>
      <c r="M6676" s="11" t="s">
        <v>149</v>
      </c>
      <c r="N6676" s="11" t="s">
        <v>4871</v>
      </c>
      <c r="O6676" s="12" t="s">
        <v>29</v>
      </c>
      <c r="P6676" s="12"/>
      <c r="Q6676" s="15" t="s">
        <v>29380</v>
      </c>
      <c r="R6676" s="12" t="s">
        <v>148</v>
      </c>
      <c r="S6676" s="11" t="s">
        <v>29381</v>
      </c>
      <c r="T6676" s="11" t="s">
        <v>4906</v>
      </c>
    </row>
    <row x14ac:dyDescent="0.25" r="6677" customHeight="1" ht="19.5">
      <c r="A6677" s="10">
        <v>45215</v>
      </c>
      <c r="B6677" s="11" t="s">
        <v>29382</v>
      </c>
      <c r="C6677" s="11" t="s">
        <v>4923</v>
      </c>
      <c r="D6677" s="12"/>
      <c r="E6677" s="13" t="s">
        <v>29383</v>
      </c>
      <c r="F6677" s="11" t="s">
        <v>29384</v>
      </c>
      <c r="G6677" s="12" t="s">
        <v>74</v>
      </c>
      <c r="H6677" s="12"/>
      <c r="I6677" s="14" t="s">
        <v>148</v>
      </c>
      <c r="J6677" s="12" t="s">
        <v>24</v>
      </c>
      <c r="K6677" s="12" t="s">
        <v>25</v>
      </c>
      <c r="L6677" s="12" t="s">
        <v>39</v>
      </c>
      <c r="M6677" s="11" t="s">
        <v>149</v>
      </c>
      <c r="N6677" s="11" t="s">
        <v>4871</v>
      </c>
      <c r="O6677" s="12" t="s">
        <v>29</v>
      </c>
      <c r="P6677" s="12"/>
      <c r="Q6677" s="15" t="s">
        <v>29385</v>
      </c>
      <c r="R6677" s="12" t="s">
        <v>148</v>
      </c>
      <c r="S6677" s="11" t="s">
        <v>19637</v>
      </c>
      <c r="T6677" s="11" t="s">
        <v>4955</v>
      </c>
    </row>
    <row x14ac:dyDescent="0.25" r="6678" customHeight="1" ht="19.5">
      <c r="A6678" s="10">
        <v>45215</v>
      </c>
      <c r="B6678" s="11" t="s">
        <v>29386</v>
      </c>
      <c r="C6678" s="11" t="s">
        <v>4882</v>
      </c>
      <c r="D6678" s="12"/>
      <c r="E6678" s="13" t="s">
        <v>29387</v>
      </c>
      <c r="F6678" s="11" t="s">
        <v>29388</v>
      </c>
      <c r="G6678" s="12" t="s">
        <v>74</v>
      </c>
      <c r="H6678" s="12"/>
      <c r="I6678" s="14" t="s">
        <v>148</v>
      </c>
      <c r="J6678" s="12" t="s">
        <v>24</v>
      </c>
      <c r="K6678" s="12" t="s">
        <v>25</v>
      </c>
      <c r="L6678" s="12" t="s">
        <v>39</v>
      </c>
      <c r="M6678" s="11" t="s">
        <v>149</v>
      </c>
      <c r="N6678" s="11" t="s">
        <v>4871</v>
      </c>
      <c r="O6678" s="12" t="s">
        <v>29</v>
      </c>
      <c r="P6678" s="12"/>
      <c r="Q6678" s="15" t="s">
        <v>29389</v>
      </c>
      <c r="R6678" s="12" t="s">
        <v>148</v>
      </c>
      <c r="S6678" s="11" t="s">
        <v>29390</v>
      </c>
      <c r="T6678" s="11" t="s">
        <v>4906</v>
      </c>
    </row>
    <row x14ac:dyDescent="0.25" r="6679" customHeight="1" ht="19.5">
      <c r="A6679" s="10">
        <v>45215</v>
      </c>
      <c r="B6679" s="11" t="s">
        <v>29391</v>
      </c>
      <c r="C6679" s="11" t="s">
        <v>4882</v>
      </c>
      <c r="D6679" s="12"/>
      <c r="E6679" s="13" t="s">
        <v>29392</v>
      </c>
      <c r="F6679" s="11" t="s">
        <v>29393</v>
      </c>
      <c r="G6679" s="12" t="s">
        <v>74</v>
      </c>
      <c r="H6679" s="12"/>
      <c r="I6679" s="14" t="s">
        <v>148</v>
      </c>
      <c r="J6679" s="12" t="s">
        <v>24</v>
      </c>
      <c r="K6679" s="12" t="s">
        <v>25</v>
      </c>
      <c r="L6679" s="12" t="s">
        <v>39</v>
      </c>
      <c r="M6679" s="11" t="s">
        <v>149</v>
      </c>
      <c r="N6679" s="11" t="s">
        <v>4871</v>
      </c>
      <c r="O6679" s="12" t="s">
        <v>29</v>
      </c>
      <c r="P6679" s="12"/>
      <c r="Q6679" s="15" t="s">
        <v>29394</v>
      </c>
      <c r="R6679" s="12" t="s">
        <v>148</v>
      </c>
      <c r="S6679" s="11" t="s">
        <v>29395</v>
      </c>
      <c r="T6679" s="11" t="s">
        <v>6803</v>
      </c>
    </row>
    <row x14ac:dyDescent="0.25" r="6680" customHeight="1" ht="19.5">
      <c r="A6680" s="10">
        <v>45215</v>
      </c>
      <c r="B6680" s="11" t="s">
        <v>29396</v>
      </c>
      <c r="C6680" s="11" t="s">
        <v>4882</v>
      </c>
      <c r="D6680" s="12"/>
      <c r="E6680" s="13" t="s">
        <v>29397</v>
      </c>
      <c r="F6680" s="11" t="s">
        <v>29398</v>
      </c>
      <c r="G6680" s="12" t="s">
        <v>74</v>
      </c>
      <c r="H6680" s="12" t="s">
        <v>98</v>
      </c>
      <c r="I6680" s="14" t="s">
        <v>148</v>
      </c>
      <c r="J6680" s="12" t="s">
        <v>24</v>
      </c>
      <c r="K6680" s="12" t="s">
        <v>25</v>
      </c>
      <c r="L6680" s="12" t="s">
        <v>39</v>
      </c>
      <c r="M6680" s="11" t="s">
        <v>149</v>
      </c>
      <c r="N6680" s="11" t="s">
        <v>4871</v>
      </c>
      <c r="O6680" s="12" t="s">
        <v>29</v>
      </c>
      <c r="P6680" s="12"/>
      <c r="Q6680" s="15" t="s">
        <v>29399</v>
      </c>
      <c r="R6680" s="12" t="s">
        <v>148</v>
      </c>
      <c r="S6680" s="11" t="s">
        <v>29400</v>
      </c>
      <c r="T6680" s="11" t="s">
        <v>4874</v>
      </c>
    </row>
    <row x14ac:dyDescent="0.25" r="6681" customHeight="1" ht="19.5">
      <c r="A6681" s="10">
        <v>45215</v>
      </c>
      <c r="B6681" s="11" t="s">
        <v>29401</v>
      </c>
      <c r="C6681" s="11" t="s">
        <v>4882</v>
      </c>
      <c r="D6681" s="12"/>
      <c r="E6681" s="13" t="s">
        <v>29402</v>
      </c>
      <c r="F6681" s="11" t="s">
        <v>29403</v>
      </c>
      <c r="G6681" s="12" t="s">
        <v>74</v>
      </c>
      <c r="H6681" s="12"/>
      <c r="I6681" s="14" t="s">
        <v>1092</v>
      </c>
      <c r="J6681" s="12" t="s">
        <v>24</v>
      </c>
      <c r="K6681" s="12" t="s">
        <v>25</v>
      </c>
      <c r="L6681" s="12" t="s">
        <v>39</v>
      </c>
      <c r="M6681" s="11" t="s">
        <v>149</v>
      </c>
      <c r="N6681" s="11" t="s">
        <v>4871</v>
      </c>
      <c r="O6681" s="12" t="s">
        <v>29</v>
      </c>
      <c r="P6681" s="12"/>
      <c r="Q6681" s="15" t="s">
        <v>29404</v>
      </c>
      <c r="R6681" s="12" t="s">
        <v>148</v>
      </c>
      <c r="S6681" s="11" t="s">
        <v>29405</v>
      </c>
      <c r="T6681" s="11" t="s">
        <v>4893</v>
      </c>
    </row>
    <row x14ac:dyDescent="0.25" r="6682" customHeight="1" ht="19.5">
      <c r="A6682" s="10">
        <v>45215</v>
      </c>
      <c r="B6682" s="11" t="s">
        <v>29406</v>
      </c>
      <c r="C6682" s="11" t="s">
        <v>4867</v>
      </c>
      <c r="D6682" s="12"/>
      <c r="E6682" s="13" t="s">
        <v>29407</v>
      </c>
      <c r="F6682" s="11" t="s">
        <v>3245</v>
      </c>
      <c r="G6682" s="12" t="s">
        <v>74</v>
      </c>
      <c r="H6682" s="12"/>
      <c r="I6682" s="14" t="s">
        <v>4870</v>
      </c>
      <c r="J6682" s="12" t="s">
        <v>24</v>
      </c>
      <c r="K6682" s="12" t="s">
        <v>25</v>
      </c>
      <c r="L6682" s="12" t="s">
        <v>39</v>
      </c>
      <c r="M6682" s="11" t="s">
        <v>149</v>
      </c>
      <c r="N6682" s="11" t="s">
        <v>4871</v>
      </c>
      <c r="O6682" s="12" t="s">
        <v>29</v>
      </c>
      <c r="P6682" s="12"/>
      <c r="Q6682" s="15" t="s">
        <v>29408</v>
      </c>
      <c r="R6682" s="12" t="s">
        <v>148</v>
      </c>
      <c r="S6682" s="11" t="s">
        <v>29409</v>
      </c>
      <c r="T6682" s="11" t="s">
        <v>4906</v>
      </c>
    </row>
    <row x14ac:dyDescent="0.25" r="6683" customHeight="1" ht="19.5">
      <c r="A6683" s="10">
        <v>45215</v>
      </c>
      <c r="B6683" s="11" t="s">
        <v>29410</v>
      </c>
      <c r="C6683" s="11" t="s">
        <v>6859</v>
      </c>
      <c r="D6683" s="12"/>
      <c r="E6683" s="13" t="s">
        <v>29411</v>
      </c>
      <c r="F6683" s="11" t="s">
        <v>29412</v>
      </c>
      <c r="G6683" s="12" t="s">
        <v>74</v>
      </c>
      <c r="H6683" s="12" t="s">
        <v>98</v>
      </c>
      <c r="I6683" s="14" t="s">
        <v>3454</v>
      </c>
      <c r="J6683" s="12" t="s">
        <v>24</v>
      </c>
      <c r="K6683" s="12" t="s">
        <v>25</v>
      </c>
      <c r="L6683" s="12" t="s">
        <v>39</v>
      </c>
      <c r="M6683" s="11" t="s">
        <v>149</v>
      </c>
      <c r="N6683" s="11" t="s">
        <v>4871</v>
      </c>
      <c r="O6683" s="12" t="s">
        <v>29</v>
      </c>
      <c r="P6683" s="12"/>
      <c r="Q6683" s="15" t="s">
        <v>29413</v>
      </c>
      <c r="R6683" s="12" t="s">
        <v>148</v>
      </c>
      <c r="S6683" s="11" t="s">
        <v>29414</v>
      </c>
      <c r="T6683" s="11" t="s">
        <v>6808</v>
      </c>
    </row>
    <row x14ac:dyDescent="0.25" r="6684" customHeight="1" ht="19.5">
      <c r="A6684" s="10">
        <v>45215</v>
      </c>
      <c r="B6684" s="11" t="s">
        <v>29415</v>
      </c>
      <c r="C6684" s="11" t="s">
        <v>4867</v>
      </c>
      <c r="D6684" s="12"/>
      <c r="E6684" s="13" t="s">
        <v>29416</v>
      </c>
      <c r="F6684" s="11" t="s">
        <v>29417</v>
      </c>
      <c r="G6684" s="12" t="s">
        <v>74</v>
      </c>
      <c r="H6684" s="12" t="s">
        <v>86</v>
      </c>
      <c r="I6684" s="14" t="s">
        <v>4870</v>
      </c>
      <c r="J6684" s="12" t="s">
        <v>24</v>
      </c>
      <c r="K6684" s="12" t="s">
        <v>25</v>
      </c>
      <c r="L6684" s="12" t="s">
        <v>39</v>
      </c>
      <c r="M6684" s="11" t="s">
        <v>149</v>
      </c>
      <c r="N6684" s="11" t="s">
        <v>4871</v>
      </c>
      <c r="O6684" s="12" t="s">
        <v>29</v>
      </c>
      <c r="P6684" s="12"/>
      <c r="Q6684" s="15" t="s">
        <v>29418</v>
      </c>
      <c r="R6684" s="12" t="s">
        <v>148</v>
      </c>
      <c r="S6684" s="11" t="s">
        <v>29419</v>
      </c>
      <c r="T6684" s="11" t="s">
        <v>4880</v>
      </c>
    </row>
    <row x14ac:dyDescent="0.25" r="6685" customHeight="1" ht="19.5">
      <c r="A6685" s="10">
        <v>45215</v>
      </c>
      <c r="B6685" s="11" t="s">
        <v>29420</v>
      </c>
      <c r="C6685" s="11" t="s">
        <v>5288</v>
      </c>
      <c r="D6685" s="12"/>
      <c r="E6685" s="13">
        <v>13986785255</v>
      </c>
      <c r="F6685" s="11" t="s">
        <v>7458</v>
      </c>
      <c r="G6685" s="12"/>
      <c r="H6685" s="12"/>
      <c r="I6685" s="14" t="s">
        <v>259</v>
      </c>
      <c r="J6685" s="12" t="s">
        <v>24</v>
      </c>
      <c r="K6685" s="12" t="s">
        <v>25</v>
      </c>
      <c r="L6685" s="12" t="s">
        <v>39</v>
      </c>
      <c r="M6685" s="11" t="s">
        <v>27</v>
      </c>
      <c r="N6685" s="11" t="s">
        <v>4871</v>
      </c>
      <c r="O6685" s="12" t="s">
        <v>29</v>
      </c>
      <c r="P6685" s="12"/>
      <c r="Q6685" s="15" t="s">
        <v>29421</v>
      </c>
      <c r="R6685" s="12" t="s">
        <v>148</v>
      </c>
      <c r="S6685" s="11" t="s">
        <v>29422</v>
      </c>
      <c r="T6685" s="11" t="s">
        <v>5291</v>
      </c>
    </row>
    <row x14ac:dyDescent="0.25" r="6686" customHeight="1" ht="19.5">
      <c r="A6686" s="10">
        <v>45215</v>
      </c>
      <c r="B6686" s="11" t="s">
        <v>29423</v>
      </c>
      <c r="C6686" s="11" t="s">
        <v>4882</v>
      </c>
      <c r="D6686" s="12"/>
      <c r="E6686" s="13" t="s">
        <v>29424</v>
      </c>
      <c r="F6686" s="11" t="s">
        <v>29425</v>
      </c>
      <c r="G6686" s="12" t="s">
        <v>74</v>
      </c>
      <c r="H6686" s="12"/>
      <c r="I6686" s="14" t="s">
        <v>148</v>
      </c>
      <c r="J6686" s="12" t="s">
        <v>24</v>
      </c>
      <c r="K6686" s="12" t="s">
        <v>25</v>
      </c>
      <c r="L6686" s="12" t="s">
        <v>39</v>
      </c>
      <c r="M6686" s="11" t="s">
        <v>149</v>
      </c>
      <c r="N6686" s="11" t="s">
        <v>4871</v>
      </c>
      <c r="O6686" s="12" t="s">
        <v>29</v>
      </c>
      <c r="P6686" s="12"/>
      <c r="Q6686" s="15" t="s">
        <v>29426</v>
      </c>
      <c r="R6686" s="12" t="s">
        <v>148</v>
      </c>
      <c r="S6686" s="11" t="s">
        <v>29427</v>
      </c>
      <c r="T6686" s="11" t="s">
        <v>5339</v>
      </c>
    </row>
    <row x14ac:dyDescent="0.25" r="6687" customHeight="1" ht="19.5">
      <c r="A6687" s="10">
        <v>45215</v>
      </c>
      <c r="B6687" s="11" t="s">
        <v>29428</v>
      </c>
      <c r="C6687" s="11" t="s">
        <v>5117</v>
      </c>
      <c r="D6687" s="12"/>
      <c r="E6687" s="13" t="s">
        <v>17995</v>
      </c>
      <c r="F6687" s="11" t="s">
        <v>17996</v>
      </c>
      <c r="G6687" s="12" t="s">
        <v>74</v>
      </c>
      <c r="H6687" s="12"/>
      <c r="I6687" s="14" t="s">
        <v>4975</v>
      </c>
      <c r="J6687" s="12" t="s">
        <v>24</v>
      </c>
      <c r="K6687" s="12" t="s">
        <v>25</v>
      </c>
      <c r="L6687" s="12" t="s">
        <v>39</v>
      </c>
      <c r="M6687" s="11" t="s">
        <v>149</v>
      </c>
      <c r="N6687" s="11" t="s">
        <v>4871</v>
      </c>
      <c r="O6687" s="12" t="s">
        <v>29</v>
      </c>
      <c r="P6687" s="12"/>
      <c r="Q6687" s="15" t="s">
        <v>29429</v>
      </c>
      <c r="R6687" s="12" t="s">
        <v>148</v>
      </c>
      <c r="S6687" s="11" t="s">
        <v>29430</v>
      </c>
      <c r="T6687" s="11" t="s">
        <v>6808</v>
      </c>
    </row>
    <row x14ac:dyDescent="0.25" r="6688" customHeight="1" ht="19.5">
      <c r="A6688" s="10">
        <v>45215</v>
      </c>
      <c r="B6688" s="11" t="s">
        <v>29431</v>
      </c>
      <c r="C6688" s="11" t="s">
        <v>4923</v>
      </c>
      <c r="D6688" s="12"/>
      <c r="E6688" s="13" t="s">
        <v>29432</v>
      </c>
      <c r="F6688" s="11" t="s">
        <v>29433</v>
      </c>
      <c r="G6688" s="12" t="s">
        <v>74</v>
      </c>
      <c r="H6688" s="12"/>
      <c r="I6688" s="14" t="s">
        <v>148</v>
      </c>
      <c r="J6688" s="12" t="s">
        <v>24</v>
      </c>
      <c r="K6688" s="12" t="s">
        <v>25</v>
      </c>
      <c r="L6688" s="12" t="s">
        <v>39</v>
      </c>
      <c r="M6688" s="11" t="s">
        <v>149</v>
      </c>
      <c r="N6688" s="11" t="s">
        <v>4871</v>
      </c>
      <c r="O6688" s="12" t="s">
        <v>29</v>
      </c>
      <c r="P6688" s="12"/>
      <c r="Q6688" s="15" t="s">
        <v>29434</v>
      </c>
      <c r="R6688" s="12" t="s">
        <v>148</v>
      </c>
      <c r="S6688" s="11" t="s">
        <v>29435</v>
      </c>
      <c r="T6688" s="11" t="s">
        <v>4955</v>
      </c>
    </row>
    <row x14ac:dyDescent="0.25" r="6689" customHeight="1" ht="19.5">
      <c r="A6689" s="10">
        <v>45215</v>
      </c>
      <c r="B6689" s="11" t="s">
        <v>29436</v>
      </c>
      <c r="C6689" s="11" t="s">
        <v>4867</v>
      </c>
      <c r="D6689" s="12"/>
      <c r="E6689" s="13" t="s">
        <v>29437</v>
      </c>
      <c r="F6689" s="11" t="s">
        <v>29438</v>
      </c>
      <c r="G6689" s="12" t="s">
        <v>74</v>
      </c>
      <c r="H6689" s="12"/>
      <c r="I6689" s="14" t="s">
        <v>4870</v>
      </c>
      <c r="J6689" s="12" t="s">
        <v>24</v>
      </c>
      <c r="K6689" s="12" t="s">
        <v>25</v>
      </c>
      <c r="L6689" s="12" t="s">
        <v>39</v>
      </c>
      <c r="M6689" s="11" t="s">
        <v>149</v>
      </c>
      <c r="N6689" s="11" t="s">
        <v>4871</v>
      </c>
      <c r="O6689" s="12" t="s">
        <v>29</v>
      </c>
      <c r="P6689" s="12"/>
      <c r="Q6689" s="15" t="s">
        <v>29439</v>
      </c>
      <c r="R6689" s="12" t="s">
        <v>148</v>
      </c>
      <c r="S6689" s="11" t="s">
        <v>29440</v>
      </c>
      <c r="T6689" s="11" t="s">
        <v>4874</v>
      </c>
    </row>
    <row x14ac:dyDescent="0.25" r="6690" customHeight="1" ht="19.5">
      <c r="A6690" s="10">
        <v>45215</v>
      </c>
      <c r="B6690" s="11" t="s">
        <v>29441</v>
      </c>
      <c r="C6690" s="11" t="s">
        <v>4882</v>
      </c>
      <c r="D6690" s="12"/>
      <c r="E6690" s="13" t="s">
        <v>29442</v>
      </c>
      <c r="F6690" s="11" t="s">
        <v>29443</v>
      </c>
      <c r="G6690" s="12" t="s">
        <v>74</v>
      </c>
      <c r="H6690" s="12"/>
      <c r="I6690" s="14" t="s">
        <v>148</v>
      </c>
      <c r="J6690" s="12" t="s">
        <v>24</v>
      </c>
      <c r="K6690" s="12" t="s">
        <v>25</v>
      </c>
      <c r="L6690" s="12" t="s">
        <v>39</v>
      </c>
      <c r="M6690" s="11" t="s">
        <v>149</v>
      </c>
      <c r="N6690" s="11" t="s">
        <v>4871</v>
      </c>
      <c r="O6690" s="12" t="s">
        <v>29</v>
      </c>
      <c r="P6690" s="12"/>
      <c r="Q6690" s="15" t="s">
        <v>29444</v>
      </c>
      <c r="R6690" s="12" t="s">
        <v>148</v>
      </c>
      <c r="S6690" s="11" t="s">
        <v>29445</v>
      </c>
      <c r="T6690" s="11" t="s">
        <v>4887</v>
      </c>
    </row>
    <row x14ac:dyDescent="0.25" r="6691" customHeight="1" ht="19.5">
      <c r="A6691" s="10">
        <v>45215</v>
      </c>
      <c r="B6691" s="11" t="s">
        <v>29446</v>
      </c>
      <c r="C6691" s="11" t="s">
        <v>4867</v>
      </c>
      <c r="D6691" s="12"/>
      <c r="E6691" s="13" t="s">
        <v>29447</v>
      </c>
      <c r="F6691" s="11" t="s">
        <v>29448</v>
      </c>
      <c r="G6691" s="12" t="s">
        <v>74</v>
      </c>
      <c r="H6691" s="12" t="s">
        <v>98</v>
      </c>
      <c r="I6691" s="14" t="s">
        <v>4870</v>
      </c>
      <c r="J6691" s="12" t="s">
        <v>24</v>
      </c>
      <c r="K6691" s="12" t="s">
        <v>25</v>
      </c>
      <c r="L6691" s="12" t="s">
        <v>39</v>
      </c>
      <c r="M6691" s="11" t="s">
        <v>149</v>
      </c>
      <c r="N6691" s="11" t="s">
        <v>4871</v>
      </c>
      <c r="O6691" s="12" t="s">
        <v>29</v>
      </c>
      <c r="P6691" s="12"/>
      <c r="Q6691" s="15" t="s">
        <v>29449</v>
      </c>
      <c r="R6691" s="12" t="s">
        <v>148</v>
      </c>
      <c r="S6691" s="11" t="s">
        <v>29450</v>
      </c>
      <c r="T6691" s="11" t="s">
        <v>4874</v>
      </c>
    </row>
    <row x14ac:dyDescent="0.25" r="6692" customHeight="1" ht="19.5">
      <c r="A6692" s="10">
        <v>45215</v>
      </c>
      <c r="B6692" s="11" t="s">
        <v>29451</v>
      </c>
      <c r="C6692" s="11" t="s">
        <v>4882</v>
      </c>
      <c r="D6692" s="12"/>
      <c r="E6692" s="13" t="s">
        <v>29452</v>
      </c>
      <c r="F6692" s="11" t="s">
        <v>29453</v>
      </c>
      <c r="G6692" s="12" t="s">
        <v>74</v>
      </c>
      <c r="H6692" s="12"/>
      <c r="I6692" s="14" t="s">
        <v>844</v>
      </c>
      <c r="J6692" s="12" t="s">
        <v>24</v>
      </c>
      <c r="K6692" s="12" t="s">
        <v>25</v>
      </c>
      <c r="L6692" s="12" t="s">
        <v>39</v>
      </c>
      <c r="M6692" s="11" t="s">
        <v>149</v>
      </c>
      <c r="N6692" s="11" t="s">
        <v>4871</v>
      </c>
      <c r="O6692" s="12" t="s">
        <v>29</v>
      </c>
      <c r="P6692" s="12"/>
      <c r="Q6692" s="15" t="s">
        <v>29454</v>
      </c>
      <c r="R6692" s="12" t="s">
        <v>148</v>
      </c>
      <c r="S6692" s="11" t="s">
        <v>29455</v>
      </c>
      <c r="T6692" s="11" t="s">
        <v>5339</v>
      </c>
    </row>
    <row x14ac:dyDescent="0.25" r="6693" customHeight="1" ht="19.5">
      <c r="A6693" s="10">
        <v>45215</v>
      </c>
      <c r="B6693" s="11" t="s">
        <v>29456</v>
      </c>
      <c r="C6693" s="11" t="s">
        <v>4923</v>
      </c>
      <c r="D6693" s="12"/>
      <c r="E6693" s="13" t="s">
        <v>29457</v>
      </c>
      <c r="F6693" s="11" t="s">
        <v>29458</v>
      </c>
      <c r="G6693" s="12" t="s">
        <v>74</v>
      </c>
      <c r="H6693" s="12"/>
      <c r="I6693" s="14" t="s">
        <v>148</v>
      </c>
      <c r="J6693" s="12" t="s">
        <v>24</v>
      </c>
      <c r="K6693" s="12" t="s">
        <v>25</v>
      </c>
      <c r="L6693" s="12" t="s">
        <v>39</v>
      </c>
      <c r="M6693" s="11" t="s">
        <v>149</v>
      </c>
      <c r="N6693" s="11" t="s">
        <v>4871</v>
      </c>
      <c r="O6693" s="12" t="s">
        <v>29</v>
      </c>
      <c r="P6693" s="12"/>
      <c r="Q6693" s="15" t="s">
        <v>29459</v>
      </c>
      <c r="R6693" s="12" t="s">
        <v>148</v>
      </c>
      <c r="S6693" s="11" t="s">
        <v>29460</v>
      </c>
      <c r="T6693" s="11" t="s">
        <v>4928</v>
      </c>
    </row>
    <row x14ac:dyDescent="0.25" r="6694" customHeight="1" ht="19.5">
      <c r="A6694" s="10">
        <v>45215</v>
      </c>
      <c r="B6694" s="11" t="s">
        <v>29461</v>
      </c>
      <c r="C6694" s="11" t="s">
        <v>4867</v>
      </c>
      <c r="D6694" s="12"/>
      <c r="E6694" s="13" t="s">
        <v>29462</v>
      </c>
      <c r="F6694" s="11" t="s">
        <v>29463</v>
      </c>
      <c r="G6694" s="12" t="s">
        <v>74</v>
      </c>
      <c r="H6694" s="12" t="s">
        <v>86</v>
      </c>
      <c r="I6694" s="14" t="s">
        <v>4870</v>
      </c>
      <c r="J6694" s="12" t="s">
        <v>24</v>
      </c>
      <c r="K6694" s="12" t="s">
        <v>25</v>
      </c>
      <c r="L6694" s="12" t="s">
        <v>39</v>
      </c>
      <c r="M6694" s="11" t="s">
        <v>149</v>
      </c>
      <c r="N6694" s="11" t="s">
        <v>4871</v>
      </c>
      <c r="O6694" s="12" t="s">
        <v>29</v>
      </c>
      <c r="P6694" s="12"/>
      <c r="Q6694" s="15" t="s">
        <v>29464</v>
      </c>
      <c r="R6694" s="12" t="s">
        <v>148</v>
      </c>
      <c r="S6694" s="11" t="s">
        <v>29465</v>
      </c>
      <c r="T6694" s="11" t="s">
        <v>5318</v>
      </c>
    </row>
    <row x14ac:dyDescent="0.25" r="6695" customHeight="1" ht="19.5">
      <c r="A6695" s="10">
        <v>45215</v>
      </c>
      <c r="B6695" s="11" t="s">
        <v>29466</v>
      </c>
      <c r="C6695" s="11" t="s">
        <v>4867</v>
      </c>
      <c r="D6695" s="12"/>
      <c r="E6695" s="13" t="s">
        <v>29467</v>
      </c>
      <c r="F6695" s="11" t="s">
        <v>29468</v>
      </c>
      <c r="G6695" s="12" t="s">
        <v>74</v>
      </c>
      <c r="H6695" s="12" t="s">
        <v>86</v>
      </c>
      <c r="I6695" s="14" t="s">
        <v>4870</v>
      </c>
      <c r="J6695" s="12" t="s">
        <v>24</v>
      </c>
      <c r="K6695" s="12" t="s">
        <v>25</v>
      </c>
      <c r="L6695" s="12" t="s">
        <v>39</v>
      </c>
      <c r="M6695" s="11" t="s">
        <v>149</v>
      </c>
      <c r="N6695" s="11" t="s">
        <v>4871</v>
      </c>
      <c r="O6695" s="12" t="s">
        <v>29</v>
      </c>
      <c r="P6695" s="12"/>
      <c r="Q6695" s="15" t="s">
        <v>29469</v>
      </c>
      <c r="R6695" s="12" t="s">
        <v>148</v>
      </c>
      <c r="S6695" s="11" t="s">
        <v>29470</v>
      </c>
      <c r="T6695" s="11" t="s">
        <v>4893</v>
      </c>
    </row>
    <row x14ac:dyDescent="0.25" r="6696" customHeight="1" ht="19.5">
      <c r="A6696" s="10">
        <v>45215</v>
      </c>
      <c r="B6696" s="11" t="s">
        <v>29471</v>
      </c>
      <c r="C6696" s="11" t="s">
        <v>5117</v>
      </c>
      <c r="D6696" s="12"/>
      <c r="E6696" s="13" t="s">
        <v>29472</v>
      </c>
      <c r="F6696" s="11" t="s">
        <v>29473</v>
      </c>
      <c r="G6696" s="12" t="s">
        <v>74</v>
      </c>
      <c r="H6696" s="12"/>
      <c r="I6696" s="14" t="s">
        <v>4975</v>
      </c>
      <c r="J6696" s="12" t="s">
        <v>24</v>
      </c>
      <c r="K6696" s="12" t="s">
        <v>25</v>
      </c>
      <c r="L6696" s="12" t="s">
        <v>39</v>
      </c>
      <c r="M6696" s="11" t="s">
        <v>149</v>
      </c>
      <c r="N6696" s="11" t="s">
        <v>4871</v>
      </c>
      <c r="O6696" s="12" t="s">
        <v>29</v>
      </c>
      <c r="P6696" s="12"/>
      <c r="Q6696" s="15" t="s">
        <v>29474</v>
      </c>
      <c r="R6696" s="12" t="s">
        <v>148</v>
      </c>
      <c r="S6696" s="11" t="s">
        <v>29475</v>
      </c>
      <c r="T6696" s="11" t="s">
        <v>4893</v>
      </c>
    </row>
    <row x14ac:dyDescent="0.25" r="6697" customHeight="1" ht="19.5">
      <c r="A6697" s="10">
        <v>45215</v>
      </c>
      <c r="B6697" s="11" t="s">
        <v>29476</v>
      </c>
      <c r="C6697" s="11" t="s">
        <v>4923</v>
      </c>
      <c r="D6697" s="12"/>
      <c r="E6697" s="13" t="s">
        <v>29477</v>
      </c>
      <c r="F6697" s="11" t="s">
        <v>29478</v>
      </c>
      <c r="G6697" s="12" t="s">
        <v>74</v>
      </c>
      <c r="H6697" s="12"/>
      <c r="I6697" s="14" t="s">
        <v>272</v>
      </c>
      <c r="J6697" s="12" t="s">
        <v>24</v>
      </c>
      <c r="K6697" s="12" t="s">
        <v>25</v>
      </c>
      <c r="L6697" s="12" t="s">
        <v>39</v>
      </c>
      <c r="M6697" s="11" t="s">
        <v>149</v>
      </c>
      <c r="N6697" s="11" t="s">
        <v>4871</v>
      </c>
      <c r="O6697" s="12" t="s">
        <v>29</v>
      </c>
      <c r="P6697" s="12"/>
      <c r="Q6697" s="15" t="s">
        <v>29479</v>
      </c>
      <c r="R6697" s="12" t="s">
        <v>148</v>
      </c>
      <c r="S6697" s="11" t="s">
        <v>29480</v>
      </c>
      <c r="T6697" s="11" t="s">
        <v>4928</v>
      </c>
    </row>
    <row x14ac:dyDescent="0.25" r="6698" customHeight="1" ht="19.5">
      <c r="A6698" s="10">
        <v>45215</v>
      </c>
      <c r="B6698" s="11" t="s">
        <v>29481</v>
      </c>
      <c r="C6698" s="11" t="s">
        <v>4882</v>
      </c>
      <c r="D6698" s="12"/>
      <c r="E6698" s="13" t="s">
        <v>29482</v>
      </c>
      <c r="F6698" s="11" t="s">
        <v>29483</v>
      </c>
      <c r="G6698" s="12" t="s">
        <v>74</v>
      </c>
      <c r="H6698" s="12"/>
      <c r="I6698" s="14" t="s">
        <v>1092</v>
      </c>
      <c r="J6698" s="12" t="s">
        <v>24</v>
      </c>
      <c r="K6698" s="12" t="s">
        <v>25</v>
      </c>
      <c r="L6698" s="12" t="s">
        <v>39</v>
      </c>
      <c r="M6698" s="11" t="s">
        <v>149</v>
      </c>
      <c r="N6698" s="11" t="s">
        <v>4871</v>
      </c>
      <c r="O6698" s="12" t="s">
        <v>29</v>
      </c>
      <c r="P6698" s="12"/>
      <c r="Q6698" s="15" t="s">
        <v>29484</v>
      </c>
      <c r="R6698" s="12" t="s">
        <v>148</v>
      </c>
      <c r="S6698" s="11" t="s">
        <v>29485</v>
      </c>
      <c r="T6698" s="11" t="s">
        <v>4961</v>
      </c>
    </row>
    <row x14ac:dyDescent="0.25" r="6699" customHeight="1" ht="19.5">
      <c r="A6699" s="10">
        <v>45215</v>
      </c>
      <c r="B6699" s="11" t="s">
        <v>29486</v>
      </c>
      <c r="C6699" s="11" t="s">
        <v>4882</v>
      </c>
      <c r="D6699" s="12"/>
      <c r="E6699" s="13" t="s">
        <v>26688</v>
      </c>
      <c r="F6699" s="11" t="s">
        <v>26689</v>
      </c>
      <c r="G6699" s="12" t="s">
        <v>74</v>
      </c>
      <c r="H6699" s="12"/>
      <c r="I6699" s="14" t="s">
        <v>148</v>
      </c>
      <c r="J6699" s="12" t="s">
        <v>24</v>
      </c>
      <c r="K6699" s="12" t="s">
        <v>25</v>
      </c>
      <c r="L6699" s="12" t="s">
        <v>39</v>
      </c>
      <c r="M6699" s="11" t="s">
        <v>149</v>
      </c>
      <c r="N6699" s="11" t="s">
        <v>4871</v>
      </c>
      <c r="O6699" s="12" t="s">
        <v>29</v>
      </c>
      <c r="P6699" s="12"/>
      <c r="Q6699" s="15" t="s">
        <v>29487</v>
      </c>
      <c r="R6699" s="12" t="s">
        <v>148</v>
      </c>
      <c r="S6699" s="11" t="s">
        <v>29488</v>
      </c>
      <c r="T6699" s="11" t="s">
        <v>4887</v>
      </c>
    </row>
    <row x14ac:dyDescent="0.25" r="6700" customHeight="1" ht="19.5">
      <c r="A6700" s="10">
        <v>45215</v>
      </c>
      <c r="B6700" s="11" t="s">
        <v>29489</v>
      </c>
      <c r="C6700" s="11" t="s">
        <v>4867</v>
      </c>
      <c r="D6700" s="12"/>
      <c r="E6700" s="13" t="s">
        <v>29490</v>
      </c>
      <c r="F6700" s="11" t="s">
        <v>29491</v>
      </c>
      <c r="G6700" s="12" t="s">
        <v>74</v>
      </c>
      <c r="H6700" s="12" t="s">
        <v>86</v>
      </c>
      <c r="I6700" s="14" t="s">
        <v>4870</v>
      </c>
      <c r="J6700" s="12" t="s">
        <v>24</v>
      </c>
      <c r="K6700" s="12" t="s">
        <v>25</v>
      </c>
      <c r="L6700" s="12" t="s">
        <v>39</v>
      </c>
      <c r="M6700" s="11" t="s">
        <v>149</v>
      </c>
      <c r="N6700" s="11" t="s">
        <v>4871</v>
      </c>
      <c r="O6700" s="12" t="s">
        <v>29</v>
      </c>
      <c r="P6700" s="12"/>
      <c r="Q6700" s="15" t="s">
        <v>29492</v>
      </c>
      <c r="R6700" s="12" t="s">
        <v>148</v>
      </c>
      <c r="S6700" s="11" t="s">
        <v>29493</v>
      </c>
      <c r="T6700" s="11" t="s">
        <v>4887</v>
      </c>
    </row>
    <row x14ac:dyDescent="0.25" r="6701" customHeight="1" ht="19.5">
      <c r="A6701" s="10">
        <v>45215</v>
      </c>
      <c r="B6701" s="11" t="s">
        <v>29494</v>
      </c>
      <c r="C6701" s="11" t="s">
        <v>4867</v>
      </c>
      <c r="D6701" s="12"/>
      <c r="E6701" s="13" t="s">
        <v>29495</v>
      </c>
      <c r="F6701" s="11" t="s">
        <v>29496</v>
      </c>
      <c r="G6701" s="12" t="s">
        <v>74</v>
      </c>
      <c r="H6701" s="12"/>
      <c r="I6701" s="14" t="s">
        <v>4870</v>
      </c>
      <c r="J6701" s="12" t="s">
        <v>24</v>
      </c>
      <c r="K6701" s="12" t="s">
        <v>25</v>
      </c>
      <c r="L6701" s="12" t="s">
        <v>39</v>
      </c>
      <c r="M6701" s="11" t="s">
        <v>149</v>
      </c>
      <c r="N6701" s="11" t="s">
        <v>4871</v>
      </c>
      <c r="O6701" s="12" t="s">
        <v>29</v>
      </c>
      <c r="P6701" s="12"/>
      <c r="Q6701" s="15" t="s">
        <v>29497</v>
      </c>
      <c r="R6701" s="12" t="s">
        <v>148</v>
      </c>
      <c r="S6701" s="11" t="s">
        <v>29498</v>
      </c>
      <c r="T6701" s="11" t="s">
        <v>4893</v>
      </c>
    </row>
    <row x14ac:dyDescent="0.25" r="6702" customHeight="1" ht="19.5">
      <c r="A6702" s="10">
        <v>45215</v>
      </c>
      <c r="B6702" s="11" t="s">
        <v>29499</v>
      </c>
      <c r="C6702" s="11" t="s">
        <v>4882</v>
      </c>
      <c r="D6702" s="12"/>
      <c r="E6702" s="13" t="s">
        <v>29500</v>
      </c>
      <c r="F6702" s="11" t="s">
        <v>29501</v>
      </c>
      <c r="G6702" s="12" t="s">
        <v>74</v>
      </c>
      <c r="H6702" s="12"/>
      <c r="I6702" s="14" t="s">
        <v>148</v>
      </c>
      <c r="J6702" s="12" t="s">
        <v>24</v>
      </c>
      <c r="K6702" s="12" t="s">
        <v>25</v>
      </c>
      <c r="L6702" s="12" t="s">
        <v>39</v>
      </c>
      <c r="M6702" s="11" t="s">
        <v>149</v>
      </c>
      <c r="N6702" s="11" t="s">
        <v>4871</v>
      </c>
      <c r="O6702" s="12" t="s">
        <v>29</v>
      </c>
      <c r="P6702" s="12"/>
      <c r="Q6702" s="15" t="s">
        <v>29502</v>
      </c>
      <c r="R6702" s="12" t="s">
        <v>148</v>
      </c>
      <c r="S6702" s="11" t="s">
        <v>29503</v>
      </c>
      <c r="T6702" s="11" t="s">
        <v>4928</v>
      </c>
    </row>
    <row x14ac:dyDescent="0.25" r="6703" customHeight="1" ht="19.5">
      <c r="A6703" s="10">
        <v>45215</v>
      </c>
      <c r="B6703" s="11" t="s">
        <v>29504</v>
      </c>
      <c r="C6703" s="11" t="s">
        <v>4882</v>
      </c>
      <c r="D6703" s="12"/>
      <c r="E6703" s="13" t="s">
        <v>29505</v>
      </c>
      <c r="F6703" s="11" t="s">
        <v>29506</v>
      </c>
      <c r="G6703" s="12" t="s">
        <v>74</v>
      </c>
      <c r="H6703" s="12" t="s">
        <v>86</v>
      </c>
      <c r="I6703" s="14" t="s">
        <v>1504</v>
      </c>
      <c r="J6703" s="12" t="s">
        <v>24</v>
      </c>
      <c r="K6703" s="12" t="s">
        <v>25</v>
      </c>
      <c r="L6703" s="12" t="s">
        <v>39</v>
      </c>
      <c r="M6703" s="11" t="s">
        <v>149</v>
      </c>
      <c r="N6703" s="11" t="s">
        <v>4871</v>
      </c>
      <c r="O6703" s="12" t="s">
        <v>29</v>
      </c>
      <c r="P6703" s="12"/>
      <c r="Q6703" s="15" t="s">
        <v>29507</v>
      </c>
      <c r="R6703" s="12" t="s">
        <v>148</v>
      </c>
      <c r="S6703" s="11" t="s">
        <v>29508</v>
      </c>
      <c r="T6703" s="11" t="s">
        <v>4874</v>
      </c>
    </row>
    <row x14ac:dyDescent="0.25" r="6704" customHeight="1" ht="19.5">
      <c r="A6704" s="10">
        <v>45215</v>
      </c>
      <c r="B6704" s="11" t="s">
        <v>29509</v>
      </c>
      <c r="C6704" s="11" t="s">
        <v>4867</v>
      </c>
      <c r="D6704" s="12"/>
      <c r="E6704" s="13" t="s">
        <v>29510</v>
      </c>
      <c r="F6704" s="11" t="s">
        <v>29511</v>
      </c>
      <c r="G6704" s="12" t="s">
        <v>74</v>
      </c>
      <c r="H6704" s="12" t="s">
        <v>98</v>
      </c>
      <c r="I6704" s="14" t="s">
        <v>4870</v>
      </c>
      <c r="J6704" s="12" t="s">
        <v>24</v>
      </c>
      <c r="K6704" s="12" t="s">
        <v>25</v>
      </c>
      <c r="L6704" s="12" t="s">
        <v>39</v>
      </c>
      <c r="M6704" s="11" t="s">
        <v>149</v>
      </c>
      <c r="N6704" s="11" t="s">
        <v>4871</v>
      </c>
      <c r="O6704" s="12" t="s">
        <v>29</v>
      </c>
      <c r="P6704" s="12"/>
      <c r="Q6704" s="15" t="s">
        <v>29512</v>
      </c>
      <c r="R6704" s="12" t="s">
        <v>148</v>
      </c>
      <c r="S6704" s="11" t="s">
        <v>29513</v>
      </c>
      <c r="T6704" s="11" t="s">
        <v>4893</v>
      </c>
    </row>
    <row x14ac:dyDescent="0.25" r="6705" customHeight="1" ht="19.5">
      <c r="A6705" s="10">
        <v>45215</v>
      </c>
      <c r="B6705" s="11" t="s">
        <v>29514</v>
      </c>
      <c r="C6705" s="11" t="s">
        <v>4882</v>
      </c>
      <c r="D6705" s="12"/>
      <c r="E6705" s="13" t="s">
        <v>29515</v>
      </c>
      <c r="F6705" s="11" t="s">
        <v>29516</v>
      </c>
      <c r="G6705" s="12" t="s">
        <v>74</v>
      </c>
      <c r="H6705" s="12" t="s">
        <v>86</v>
      </c>
      <c r="I6705" s="14" t="s">
        <v>148</v>
      </c>
      <c r="J6705" s="12" t="s">
        <v>24</v>
      </c>
      <c r="K6705" s="12" t="s">
        <v>25</v>
      </c>
      <c r="L6705" s="12" t="s">
        <v>39</v>
      </c>
      <c r="M6705" s="11" t="s">
        <v>149</v>
      </c>
      <c r="N6705" s="11" t="s">
        <v>4871</v>
      </c>
      <c r="O6705" s="12" t="s">
        <v>29</v>
      </c>
      <c r="P6705" s="12"/>
      <c r="Q6705" s="15" t="s">
        <v>29517</v>
      </c>
      <c r="R6705" s="12" t="s">
        <v>148</v>
      </c>
      <c r="S6705" s="11" t="s">
        <v>29518</v>
      </c>
      <c r="T6705" s="11" t="s">
        <v>4893</v>
      </c>
    </row>
    <row x14ac:dyDescent="0.25" r="6706" customHeight="1" ht="19.5">
      <c r="A6706" s="10">
        <v>45215</v>
      </c>
      <c r="B6706" s="11" t="s">
        <v>29519</v>
      </c>
      <c r="C6706" s="11" t="s">
        <v>4882</v>
      </c>
      <c r="D6706" s="12"/>
      <c r="E6706" s="13" t="s">
        <v>29520</v>
      </c>
      <c r="F6706" s="11" t="s">
        <v>29521</v>
      </c>
      <c r="G6706" s="12" t="s">
        <v>74</v>
      </c>
      <c r="H6706" s="12"/>
      <c r="I6706" s="14" t="s">
        <v>148</v>
      </c>
      <c r="J6706" s="12" t="s">
        <v>24</v>
      </c>
      <c r="K6706" s="12" t="s">
        <v>25</v>
      </c>
      <c r="L6706" s="12" t="s">
        <v>39</v>
      </c>
      <c r="M6706" s="11" t="s">
        <v>149</v>
      </c>
      <c r="N6706" s="11" t="s">
        <v>4871</v>
      </c>
      <c r="O6706" s="12" t="s">
        <v>29</v>
      </c>
      <c r="P6706" s="12"/>
      <c r="Q6706" s="15" t="s">
        <v>29522</v>
      </c>
      <c r="R6706" s="12" t="s">
        <v>148</v>
      </c>
      <c r="S6706" s="11" t="s">
        <v>29523</v>
      </c>
      <c r="T6706" s="11" t="s">
        <v>4906</v>
      </c>
    </row>
    <row x14ac:dyDescent="0.25" r="6707" customHeight="1" ht="19.5">
      <c r="A6707" s="10">
        <v>45215</v>
      </c>
      <c r="B6707" s="11" t="s">
        <v>29524</v>
      </c>
      <c r="C6707" s="11" t="s">
        <v>5117</v>
      </c>
      <c r="D6707" s="12"/>
      <c r="E6707" s="13" t="s">
        <v>29525</v>
      </c>
      <c r="F6707" s="11" t="s">
        <v>24236</v>
      </c>
      <c r="G6707" s="12" t="s">
        <v>74</v>
      </c>
      <c r="H6707" s="12" t="s">
        <v>86</v>
      </c>
      <c r="I6707" s="14" t="s">
        <v>4975</v>
      </c>
      <c r="J6707" s="12" t="s">
        <v>24</v>
      </c>
      <c r="K6707" s="12" t="s">
        <v>25</v>
      </c>
      <c r="L6707" s="12" t="s">
        <v>39</v>
      </c>
      <c r="M6707" s="11" t="s">
        <v>149</v>
      </c>
      <c r="N6707" s="11" t="s">
        <v>4871</v>
      </c>
      <c r="O6707" s="12" t="s">
        <v>29</v>
      </c>
      <c r="P6707" s="12"/>
      <c r="Q6707" s="15" t="s">
        <v>29526</v>
      </c>
      <c r="R6707" s="12" t="s">
        <v>148</v>
      </c>
      <c r="S6707" s="11" t="s">
        <v>29527</v>
      </c>
      <c r="T6707" s="11" t="s">
        <v>4887</v>
      </c>
    </row>
    <row x14ac:dyDescent="0.25" r="6708" customHeight="1" ht="19.5">
      <c r="A6708" s="10">
        <v>45215</v>
      </c>
      <c r="B6708" s="11" t="s">
        <v>29528</v>
      </c>
      <c r="C6708" s="11" t="s">
        <v>4882</v>
      </c>
      <c r="D6708" s="12"/>
      <c r="E6708" s="13" t="s">
        <v>29529</v>
      </c>
      <c r="F6708" s="11" t="s">
        <v>29530</v>
      </c>
      <c r="G6708" s="12" t="s">
        <v>74</v>
      </c>
      <c r="H6708" s="12"/>
      <c r="I6708" s="14" t="s">
        <v>148</v>
      </c>
      <c r="J6708" s="12" t="s">
        <v>24</v>
      </c>
      <c r="K6708" s="12" t="s">
        <v>25</v>
      </c>
      <c r="L6708" s="12" t="s">
        <v>39</v>
      </c>
      <c r="M6708" s="11" t="s">
        <v>149</v>
      </c>
      <c r="N6708" s="11" t="s">
        <v>4871</v>
      </c>
      <c r="O6708" s="12" t="s">
        <v>29</v>
      </c>
      <c r="P6708" s="12"/>
      <c r="Q6708" s="15" t="s">
        <v>29531</v>
      </c>
      <c r="R6708" s="12" t="s">
        <v>42</v>
      </c>
      <c r="S6708" s="11" t="s">
        <v>29532</v>
      </c>
      <c r="T6708" s="11" t="s">
        <v>4899</v>
      </c>
    </row>
    <row x14ac:dyDescent="0.25" r="6709" customHeight="1" ht="19.5">
      <c r="A6709" s="10">
        <v>45215</v>
      </c>
      <c r="B6709" s="11" t="s">
        <v>29533</v>
      </c>
      <c r="C6709" s="11" t="s">
        <v>4882</v>
      </c>
      <c r="D6709" s="12"/>
      <c r="E6709" s="13" t="s">
        <v>29534</v>
      </c>
      <c r="F6709" s="11" t="s">
        <v>29535</v>
      </c>
      <c r="G6709" s="12" t="s">
        <v>74</v>
      </c>
      <c r="H6709" s="12" t="s">
        <v>98</v>
      </c>
      <c r="I6709" s="14" t="s">
        <v>148</v>
      </c>
      <c r="J6709" s="12" t="s">
        <v>24</v>
      </c>
      <c r="K6709" s="12" t="s">
        <v>25</v>
      </c>
      <c r="L6709" s="12" t="s">
        <v>39</v>
      </c>
      <c r="M6709" s="11" t="s">
        <v>149</v>
      </c>
      <c r="N6709" s="11" t="s">
        <v>4871</v>
      </c>
      <c r="O6709" s="12" t="s">
        <v>29</v>
      </c>
      <c r="P6709" s="12"/>
      <c r="Q6709" s="15" t="s">
        <v>29536</v>
      </c>
      <c r="R6709" s="12" t="s">
        <v>148</v>
      </c>
      <c r="S6709" s="11" t="s">
        <v>29537</v>
      </c>
      <c r="T6709" s="11" t="s">
        <v>4887</v>
      </c>
    </row>
    <row x14ac:dyDescent="0.25" r="6710" customHeight="1" ht="19.5">
      <c r="A6710" s="10">
        <v>45215</v>
      </c>
      <c r="B6710" s="11" t="s">
        <v>29538</v>
      </c>
      <c r="C6710" s="11" t="s">
        <v>4867</v>
      </c>
      <c r="D6710" s="12"/>
      <c r="E6710" s="13" t="s">
        <v>29539</v>
      </c>
      <c r="F6710" s="11" t="s">
        <v>8051</v>
      </c>
      <c r="G6710" s="12" t="s">
        <v>74</v>
      </c>
      <c r="H6710" s="12"/>
      <c r="I6710" s="14" t="s">
        <v>4870</v>
      </c>
      <c r="J6710" s="12" t="s">
        <v>24</v>
      </c>
      <c r="K6710" s="12" t="s">
        <v>25</v>
      </c>
      <c r="L6710" s="12" t="s">
        <v>39</v>
      </c>
      <c r="M6710" s="11" t="s">
        <v>149</v>
      </c>
      <c r="N6710" s="11" t="s">
        <v>4871</v>
      </c>
      <c r="O6710" s="12" t="s">
        <v>29</v>
      </c>
      <c r="P6710" s="12"/>
      <c r="Q6710" s="15" t="s">
        <v>29540</v>
      </c>
      <c r="R6710" s="12" t="s">
        <v>148</v>
      </c>
      <c r="S6710" s="11" t="s">
        <v>29541</v>
      </c>
      <c r="T6710" s="11" t="s">
        <v>4893</v>
      </c>
    </row>
    <row x14ac:dyDescent="0.25" r="6711" customHeight="1" ht="19.5">
      <c r="A6711" s="10">
        <v>45215</v>
      </c>
      <c r="B6711" s="11" t="s">
        <v>29542</v>
      </c>
      <c r="C6711" s="11" t="s">
        <v>4882</v>
      </c>
      <c r="D6711" s="12"/>
      <c r="E6711" s="13" t="s">
        <v>29543</v>
      </c>
      <c r="F6711" s="11" t="s">
        <v>29544</v>
      </c>
      <c r="G6711" s="12" t="s">
        <v>74</v>
      </c>
      <c r="H6711" s="12"/>
      <c r="I6711" s="14" t="s">
        <v>272</v>
      </c>
      <c r="J6711" s="12" t="s">
        <v>24</v>
      </c>
      <c r="K6711" s="12" t="s">
        <v>25</v>
      </c>
      <c r="L6711" s="12" t="s">
        <v>39</v>
      </c>
      <c r="M6711" s="11" t="s">
        <v>149</v>
      </c>
      <c r="N6711" s="11" t="s">
        <v>4871</v>
      </c>
      <c r="O6711" s="12" t="s">
        <v>29</v>
      </c>
      <c r="P6711" s="12"/>
      <c r="Q6711" s="15" t="s">
        <v>29545</v>
      </c>
      <c r="R6711" s="12" t="s">
        <v>148</v>
      </c>
      <c r="S6711" s="11" t="s">
        <v>29546</v>
      </c>
      <c r="T6711" s="11" t="s">
        <v>4928</v>
      </c>
    </row>
    <row x14ac:dyDescent="0.25" r="6712" customHeight="1" ht="19.5">
      <c r="A6712" s="10">
        <v>45215</v>
      </c>
      <c r="B6712" s="11" t="s">
        <v>29547</v>
      </c>
      <c r="C6712" s="11" t="s">
        <v>4867</v>
      </c>
      <c r="D6712" s="12"/>
      <c r="E6712" s="13" t="s">
        <v>29548</v>
      </c>
      <c r="F6712" s="11" t="s">
        <v>29549</v>
      </c>
      <c r="G6712" s="12" t="s">
        <v>74</v>
      </c>
      <c r="H6712" s="12" t="s">
        <v>86</v>
      </c>
      <c r="I6712" s="14" t="s">
        <v>4870</v>
      </c>
      <c r="J6712" s="12" t="s">
        <v>24</v>
      </c>
      <c r="K6712" s="12" t="s">
        <v>25</v>
      </c>
      <c r="L6712" s="12" t="s">
        <v>39</v>
      </c>
      <c r="M6712" s="11" t="s">
        <v>149</v>
      </c>
      <c r="N6712" s="11" t="s">
        <v>4871</v>
      </c>
      <c r="O6712" s="12" t="s">
        <v>29</v>
      </c>
      <c r="P6712" s="12"/>
      <c r="Q6712" s="15" t="s">
        <v>29550</v>
      </c>
      <c r="R6712" s="12" t="s">
        <v>148</v>
      </c>
      <c r="S6712" s="11" t="s">
        <v>29551</v>
      </c>
      <c r="T6712" s="11" t="s">
        <v>6808</v>
      </c>
    </row>
    <row x14ac:dyDescent="0.25" r="6713" customHeight="1" ht="19.5">
      <c r="A6713" s="10">
        <v>45215</v>
      </c>
      <c r="B6713" s="11" t="s">
        <v>29552</v>
      </c>
      <c r="C6713" s="11" t="s">
        <v>29553</v>
      </c>
      <c r="D6713" s="12"/>
      <c r="E6713" s="13" t="s">
        <v>29554</v>
      </c>
      <c r="F6713" s="11" t="s">
        <v>29555</v>
      </c>
      <c r="G6713" s="12" t="s">
        <v>74</v>
      </c>
      <c r="H6713" s="12"/>
      <c r="I6713" s="14" t="s">
        <v>4870</v>
      </c>
      <c r="J6713" s="12" t="s">
        <v>24</v>
      </c>
      <c r="K6713" s="12" t="s">
        <v>25</v>
      </c>
      <c r="L6713" s="12" t="s">
        <v>39</v>
      </c>
      <c r="M6713" s="11" t="s">
        <v>5264</v>
      </c>
      <c r="N6713" s="11" t="s">
        <v>4871</v>
      </c>
      <c r="O6713" s="12" t="s">
        <v>29</v>
      </c>
      <c r="P6713" s="12"/>
      <c r="Q6713" s="15" t="s">
        <v>29556</v>
      </c>
      <c r="R6713" s="12" t="s">
        <v>148</v>
      </c>
      <c r="S6713" s="11" t="s">
        <v>29557</v>
      </c>
      <c r="T6713" s="11" t="s">
        <v>4874</v>
      </c>
    </row>
    <row x14ac:dyDescent="0.25" r="6714" customHeight="1" ht="19.5">
      <c r="A6714" s="10">
        <v>45215</v>
      </c>
      <c r="B6714" s="11" t="s">
        <v>29558</v>
      </c>
      <c r="C6714" s="11" t="s">
        <v>4882</v>
      </c>
      <c r="D6714" s="12"/>
      <c r="E6714" s="13" t="s">
        <v>29559</v>
      </c>
      <c r="F6714" s="11" t="s">
        <v>29560</v>
      </c>
      <c r="G6714" s="12" t="s">
        <v>74</v>
      </c>
      <c r="H6714" s="12"/>
      <c r="I6714" s="14" t="s">
        <v>148</v>
      </c>
      <c r="J6714" s="12" t="s">
        <v>24</v>
      </c>
      <c r="K6714" s="12" t="s">
        <v>25</v>
      </c>
      <c r="L6714" s="12" t="s">
        <v>39</v>
      </c>
      <c r="M6714" s="11" t="s">
        <v>149</v>
      </c>
      <c r="N6714" s="11" t="s">
        <v>4871</v>
      </c>
      <c r="O6714" s="12" t="s">
        <v>29</v>
      </c>
      <c r="P6714" s="12"/>
      <c r="Q6714" s="15" t="s">
        <v>29561</v>
      </c>
      <c r="R6714" s="12" t="s">
        <v>148</v>
      </c>
      <c r="S6714" s="11" t="s">
        <v>29562</v>
      </c>
      <c r="T6714" s="11" t="s">
        <v>4887</v>
      </c>
    </row>
    <row x14ac:dyDescent="0.25" r="6715" customHeight="1" ht="19.5">
      <c r="A6715" s="10">
        <v>45215</v>
      </c>
      <c r="B6715" s="11" t="s">
        <v>29563</v>
      </c>
      <c r="C6715" s="11" t="s">
        <v>4867</v>
      </c>
      <c r="D6715" s="12"/>
      <c r="E6715" s="13" t="s">
        <v>29564</v>
      </c>
      <c r="F6715" s="11" t="s">
        <v>6948</v>
      </c>
      <c r="G6715" s="12" t="s">
        <v>74</v>
      </c>
      <c r="H6715" s="12" t="s">
        <v>86</v>
      </c>
      <c r="I6715" s="14" t="s">
        <v>4870</v>
      </c>
      <c r="J6715" s="12" t="s">
        <v>24</v>
      </c>
      <c r="K6715" s="12" t="s">
        <v>25</v>
      </c>
      <c r="L6715" s="12" t="s">
        <v>39</v>
      </c>
      <c r="M6715" s="11" t="s">
        <v>149</v>
      </c>
      <c r="N6715" s="11" t="s">
        <v>4871</v>
      </c>
      <c r="O6715" s="12" t="s">
        <v>29</v>
      </c>
      <c r="P6715" s="12"/>
      <c r="Q6715" s="15" t="s">
        <v>29565</v>
      </c>
      <c r="R6715" s="12" t="s">
        <v>148</v>
      </c>
      <c r="S6715" s="11" t="s">
        <v>29566</v>
      </c>
      <c r="T6715" s="11" t="s">
        <v>4887</v>
      </c>
    </row>
    <row x14ac:dyDescent="0.25" r="6716" customHeight="1" ht="19.5">
      <c r="A6716" s="10">
        <v>45215</v>
      </c>
      <c r="B6716" s="11" t="s">
        <v>29567</v>
      </c>
      <c r="C6716" s="11" t="s">
        <v>5086</v>
      </c>
      <c r="D6716" s="12"/>
      <c r="E6716" s="13" t="s">
        <v>29568</v>
      </c>
      <c r="F6716" s="11" t="s">
        <v>29569</v>
      </c>
      <c r="G6716" s="12" t="s">
        <v>74</v>
      </c>
      <c r="H6716" s="12"/>
      <c r="I6716" s="14" t="s">
        <v>148</v>
      </c>
      <c r="J6716" s="12" t="s">
        <v>24</v>
      </c>
      <c r="K6716" s="12" t="s">
        <v>25</v>
      </c>
      <c r="L6716" s="12" t="s">
        <v>39</v>
      </c>
      <c r="M6716" s="11" t="s">
        <v>149</v>
      </c>
      <c r="N6716" s="11" t="s">
        <v>4871</v>
      </c>
      <c r="O6716" s="12" t="s">
        <v>29</v>
      </c>
      <c r="P6716" s="12"/>
      <c r="Q6716" s="15" t="s">
        <v>29570</v>
      </c>
      <c r="R6716" s="12" t="s">
        <v>148</v>
      </c>
      <c r="S6716" s="11" t="s">
        <v>29571</v>
      </c>
      <c r="T6716" s="11" t="s">
        <v>4874</v>
      </c>
    </row>
    <row x14ac:dyDescent="0.25" r="6717" customHeight="1" ht="19.5">
      <c r="A6717" s="10">
        <v>45215</v>
      </c>
      <c r="B6717" s="11" t="s">
        <v>29572</v>
      </c>
      <c r="C6717" s="11" t="s">
        <v>4882</v>
      </c>
      <c r="D6717" s="12"/>
      <c r="E6717" s="13" t="s">
        <v>29573</v>
      </c>
      <c r="F6717" s="11" t="s">
        <v>29574</v>
      </c>
      <c r="G6717" s="12" t="s">
        <v>74</v>
      </c>
      <c r="H6717" s="12"/>
      <c r="I6717" s="14" t="s">
        <v>99</v>
      </c>
      <c r="J6717" s="12" t="s">
        <v>24</v>
      </c>
      <c r="K6717" s="12" t="s">
        <v>25</v>
      </c>
      <c r="L6717" s="12" t="s">
        <v>39</v>
      </c>
      <c r="M6717" s="11" t="s">
        <v>149</v>
      </c>
      <c r="N6717" s="11" t="s">
        <v>4871</v>
      </c>
      <c r="O6717" s="12" t="s">
        <v>29</v>
      </c>
      <c r="P6717" s="12"/>
      <c r="Q6717" s="15" t="s">
        <v>29575</v>
      </c>
      <c r="R6717" s="12" t="s">
        <v>148</v>
      </c>
      <c r="S6717" s="11" t="s">
        <v>29576</v>
      </c>
      <c r="T6717" s="11" t="s">
        <v>4887</v>
      </c>
    </row>
    <row x14ac:dyDescent="0.25" r="6718" customHeight="1" ht="19.5">
      <c r="A6718" s="10">
        <v>45215</v>
      </c>
      <c r="B6718" s="11" t="s">
        <v>29577</v>
      </c>
      <c r="C6718" s="11" t="s">
        <v>4882</v>
      </c>
      <c r="D6718" s="12"/>
      <c r="E6718" s="13" t="s">
        <v>29578</v>
      </c>
      <c r="F6718" s="11" t="s">
        <v>29579</v>
      </c>
      <c r="G6718" s="12" t="s">
        <v>74</v>
      </c>
      <c r="H6718" s="12" t="s">
        <v>86</v>
      </c>
      <c r="I6718" s="14" t="s">
        <v>148</v>
      </c>
      <c r="J6718" s="12" t="s">
        <v>24</v>
      </c>
      <c r="K6718" s="12" t="s">
        <v>25</v>
      </c>
      <c r="L6718" s="12" t="s">
        <v>39</v>
      </c>
      <c r="M6718" s="11" t="s">
        <v>149</v>
      </c>
      <c r="N6718" s="11" t="s">
        <v>4871</v>
      </c>
      <c r="O6718" s="12" t="s">
        <v>29</v>
      </c>
      <c r="P6718" s="12"/>
      <c r="Q6718" s="15" t="s">
        <v>29580</v>
      </c>
      <c r="R6718" s="12" t="s">
        <v>148</v>
      </c>
      <c r="S6718" s="11" t="s">
        <v>29581</v>
      </c>
      <c r="T6718" s="11" t="s">
        <v>4961</v>
      </c>
    </row>
    <row x14ac:dyDescent="0.25" r="6719" customHeight="1" ht="19.5">
      <c r="A6719" s="10">
        <v>45215</v>
      </c>
      <c r="B6719" s="11" t="s">
        <v>29582</v>
      </c>
      <c r="C6719" s="11" t="s">
        <v>5823</v>
      </c>
      <c r="D6719" s="12"/>
      <c r="E6719" s="13">
        <v>15629361843</v>
      </c>
      <c r="F6719" s="11" t="s">
        <v>29583</v>
      </c>
      <c r="G6719" s="12" t="s">
        <v>216</v>
      </c>
      <c r="H6719" s="12"/>
      <c r="I6719" s="14">
        <v>10015</v>
      </c>
      <c r="J6719" s="12" t="s">
        <v>24</v>
      </c>
      <c r="K6719" s="12" t="s">
        <v>69</v>
      </c>
      <c r="L6719" s="12" t="s">
        <v>26</v>
      </c>
      <c r="M6719" s="11" t="s">
        <v>149</v>
      </c>
      <c r="N6719" s="11" t="s">
        <v>28</v>
      </c>
      <c r="O6719" s="12" t="s">
        <v>29</v>
      </c>
      <c r="P6719" s="12"/>
      <c r="Q6719" s="15" t="s">
        <v>29584</v>
      </c>
      <c r="R6719" s="12" t="s">
        <v>31</v>
      </c>
      <c r="S6719" s="11" t="s">
        <v>29585</v>
      </c>
      <c r="T6719" s="11" t="s">
        <v>29586</v>
      </c>
    </row>
    <row x14ac:dyDescent="0.25" r="6720" customHeight="1" ht="19.5">
      <c r="A6720" s="10">
        <v>45215</v>
      </c>
      <c r="B6720" s="11" t="s">
        <v>29587</v>
      </c>
      <c r="C6720" s="11" t="s">
        <v>4882</v>
      </c>
      <c r="D6720" s="12"/>
      <c r="E6720" s="13" t="s">
        <v>29588</v>
      </c>
      <c r="F6720" s="11" t="s">
        <v>29589</v>
      </c>
      <c r="G6720" s="12" t="s">
        <v>74</v>
      </c>
      <c r="H6720" s="12" t="s">
        <v>86</v>
      </c>
      <c r="I6720" s="14" t="s">
        <v>148</v>
      </c>
      <c r="J6720" s="12" t="s">
        <v>24</v>
      </c>
      <c r="K6720" s="12" t="s">
        <v>25</v>
      </c>
      <c r="L6720" s="12" t="s">
        <v>39</v>
      </c>
      <c r="M6720" s="11" t="s">
        <v>149</v>
      </c>
      <c r="N6720" s="11" t="s">
        <v>4871</v>
      </c>
      <c r="O6720" s="12" t="s">
        <v>29</v>
      </c>
      <c r="P6720" s="12"/>
      <c r="Q6720" s="15" t="s">
        <v>29590</v>
      </c>
      <c r="R6720" s="12" t="s">
        <v>148</v>
      </c>
      <c r="S6720" s="11" t="s">
        <v>29591</v>
      </c>
      <c r="T6720" s="11" t="s">
        <v>4887</v>
      </c>
    </row>
    <row x14ac:dyDescent="0.25" r="6721" customHeight="1" ht="19.5">
      <c r="A6721" s="10">
        <v>45215</v>
      </c>
      <c r="B6721" s="11" t="s">
        <v>29592</v>
      </c>
      <c r="C6721" s="11" t="s">
        <v>5823</v>
      </c>
      <c r="D6721" s="12"/>
      <c r="E6721" s="13">
        <v>15587928953</v>
      </c>
      <c r="F6721" s="11" t="s">
        <v>29593</v>
      </c>
      <c r="G6721" s="12" t="s">
        <v>74</v>
      </c>
      <c r="H6721" s="12"/>
      <c r="I6721" s="14">
        <v>10015</v>
      </c>
      <c r="J6721" s="12" t="s">
        <v>24</v>
      </c>
      <c r="K6721" s="12" t="s">
        <v>25</v>
      </c>
      <c r="L6721" s="12" t="s">
        <v>26</v>
      </c>
      <c r="M6721" s="11" t="s">
        <v>149</v>
      </c>
      <c r="N6721" s="11" t="s">
        <v>28</v>
      </c>
      <c r="O6721" s="12" t="s">
        <v>29</v>
      </c>
      <c r="P6721" s="12"/>
      <c r="Q6721" s="15" t="s">
        <v>29594</v>
      </c>
      <c r="R6721" s="12" t="s">
        <v>31</v>
      </c>
      <c r="S6721" s="11" t="s">
        <v>29595</v>
      </c>
      <c r="T6721" s="11" t="s">
        <v>29596</v>
      </c>
    </row>
    <row x14ac:dyDescent="0.25" r="6722" customHeight="1" ht="19.5">
      <c r="A6722" s="10">
        <v>45215</v>
      </c>
      <c r="B6722" s="11" t="s">
        <v>29597</v>
      </c>
      <c r="C6722" s="11" t="s">
        <v>4882</v>
      </c>
      <c r="D6722" s="12"/>
      <c r="E6722" s="13" t="s">
        <v>29598</v>
      </c>
      <c r="F6722" s="11" t="s">
        <v>29599</v>
      </c>
      <c r="G6722" s="12" t="s">
        <v>74</v>
      </c>
      <c r="H6722" s="12"/>
      <c r="I6722" s="14" t="s">
        <v>148</v>
      </c>
      <c r="J6722" s="12" t="s">
        <v>24</v>
      </c>
      <c r="K6722" s="12" t="s">
        <v>25</v>
      </c>
      <c r="L6722" s="12" t="s">
        <v>39</v>
      </c>
      <c r="M6722" s="11" t="s">
        <v>149</v>
      </c>
      <c r="N6722" s="11" t="s">
        <v>4871</v>
      </c>
      <c r="O6722" s="12" t="s">
        <v>29</v>
      </c>
      <c r="P6722" s="12"/>
      <c r="Q6722" s="15" t="s">
        <v>29600</v>
      </c>
      <c r="R6722" s="12" t="s">
        <v>148</v>
      </c>
      <c r="S6722" s="11" t="s">
        <v>29601</v>
      </c>
      <c r="T6722" s="11" t="s">
        <v>4887</v>
      </c>
    </row>
    <row x14ac:dyDescent="0.25" r="6723" customHeight="1" ht="19.5">
      <c r="A6723" s="10">
        <v>45215</v>
      </c>
      <c r="B6723" s="11" t="s">
        <v>29602</v>
      </c>
      <c r="C6723" s="11" t="s">
        <v>4882</v>
      </c>
      <c r="D6723" s="12"/>
      <c r="E6723" s="13" t="s">
        <v>29603</v>
      </c>
      <c r="F6723" s="11" t="s">
        <v>29604</v>
      </c>
      <c r="G6723" s="12" t="s">
        <v>74</v>
      </c>
      <c r="H6723" s="12" t="s">
        <v>457</v>
      </c>
      <c r="I6723" s="14" t="s">
        <v>148</v>
      </c>
      <c r="J6723" s="12" t="s">
        <v>24</v>
      </c>
      <c r="K6723" s="12" t="s">
        <v>25</v>
      </c>
      <c r="L6723" s="12" t="s">
        <v>39</v>
      </c>
      <c r="M6723" s="11" t="s">
        <v>149</v>
      </c>
      <c r="N6723" s="11" t="s">
        <v>4871</v>
      </c>
      <c r="O6723" s="12" t="s">
        <v>29</v>
      </c>
      <c r="P6723" s="12"/>
      <c r="Q6723" s="15" t="s">
        <v>29605</v>
      </c>
      <c r="R6723" s="12" t="s">
        <v>148</v>
      </c>
      <c r="S6723" s="11" t="s">
        <v>29606</v>
      </c>
      <c r="T6723" s="11" t="s">
        <v>4887</v>
      </c>
    </row>
    <row x14ac:dyDescent="0.25" r="6724" customHeight="1" ht="19.5">
      <c r="A6724" s="10">
        <v>45215</v>
      </c>
      <c r="B6724" s="11" t="s">
        <v>29607</v>
      </c>
      <c r="C6724" s="11" t="s">
        <v>4867</v>
      </c>
      <c r="D6724" s="12"/>
      <c r="E6724" s="13" t="s">
        <v>29608</v>
      </c>
      <c r="F6724" s="11" t="s">
        <v>29609</v>
      </c>
      <c r="G6724" s="12" t="s">
        <v>74</v>
      </c>
      <c r="H6724" s="12" t="s">
        <v>86</v>
      </c>
      <c r="I6724" s="14" t="s">
        <v>4870</v>
      </c>
      <c r="J6724" s="12" t="s">
        <v>24</v>
      </c>
      <c r="K6724" s="12" t="s">
        <v>25</v>
      </c>
      <c r="L6724" s="12" t="s">
        <v>39</v>
      </c>
      <c r="M6724" s="11" t="s">
        <v>149</v>
      </c>
      <c r="N6724" s="11" t="s">
        <v>4871</v>
      </c>
      <c r="O6724" s="12" t="s">
        <v>29</v>
      </c>
      <c r="P6724" s="12"/>
      <c r="Q6724" s="15" t="s">
        <v>29610</v>
      </c>
      <c r="R6724" s="12" t="s">
        <v>148</v>
      </c>
      <c r="S6724" s="11" t="s">
        <v>29611</v>
      </c>
      <c r="T6724" s="11" t="s">
        <v>4874</v>
      </c>
    </row>
    <row x14ac:dyDescent="0.25" r="6725" customHeight="1" ht="19.5">
      <c r="A6725" s="10">
        <v>45215</v>
      </c>
      <c r="B6725" s="11" t="s">
        <v>29612</v>
      </c>
      <c r="C6725" s="11" t="s">
        <v>4882</v>
      </c>
      <c r="D6725" s="12"/>
      <c r="E6725" s="13" t="s">
        <v>29613</v>
      </c>
      <c r="F6725" s="11" t="s">
        <v>29614</v>
      </c>
      <c r="G6725" s="12" t="s">
        <v>74</v>
      </c>
      <c r="H6725" s="12"/>
      <c r="I6725" s="14" t="s">
        <v>131</v>
      </c>
      <c r="J6725" s="12" t="s">
        <v>24</v>
      </c>
      <c r="K6725" s="12" t="s">
        <v>25</v>
      </c>
      <c r="L6725" s="12" t="s">
        <v>39</v>
      </c>
      <c r="M6725" s="11" t="s">
        <v>149</v>
      </c>
      <c r="N6725" s="11" t="s">
        <v>4871</v>
      </c>
      <c r="O6725" s="12" t="s">
        <v>29</v>
      </c>
      <c r="P6725" s="12"/>
      <c r="Q6725" s="15" t="s">
        <v>29615</v>
      </c>
      <c r="R6725" s="12" t="s">
        <v>148</v>
      </c>
      <c r="S6725" s="11" t="s">
        <v>29616</v>
      </c>
      <c r="T6725" s="11" t="s">
        <v>4874</v>
      </c>
    </row>
    <row x14ac:dyDescent="0.25" r="6726" customHeight="1" ht="19.5">
      <c r="A6726" s="10">
        <v>45215</v>
      </c>
      <c r="B6726" s="11" t="s">
        <v>29617</v>
      </c>
      <c r="C6726" s="11" t="s">
        <v>4867</v>
      </c>
      <c r="D6726" s="12"/>
      <c r="E6726" s="13" t="s">
        <v>29618</v>
      </c>
      <c r="F6726" s="11" t="s">
        <v>29619</v>
      </c>
      <c r="G6726" s="12" t="s">
        <v>74</v>
      </c>
      <c r="H6726" s="12"/>
      <c r="I6726" s="14" t="s">
        <v>4870</v>
      </c>
      <c r="J6726" s="12" t="s">
        <v>24</v>
      </c>
      <c r="K6726" s="12" t="s">
        <v>25</v>
      </c>
      <c r="L6726" s="12" t="s">
        <v>39</v>
      </c>
      <c r="M6726" s="11" t="s">
        <v>149</v>
      </c>
      <c r="N6726" s="11" t="s">
        <v>4871</v>
      </c>
      <c r="O6726" s="12" t="s">
        <v>29</v>
      </c>
      <c r="P6726" s="12"/>
      <c r="Q6726" s="15" t="s">
        <v>29620</v>
      </c>
      <c r="R6726" s="12" t="s">
        <v>148</v>
      </c>
      <c r="S6726" s="11" t="s">
        <v>29621</v>
      </c>
      <c r="T6726" s="11" t="s">
        <v>4874</v>
      </c>
    </row>
    <row x14ac:dyDescent="0.25" r="6727" customHeight="1" ht="19.5">
      <c r="A6727" s="10">
        <v>45215</v>
      </c>
      <c r="B6727" s="11" t="s">
        <v>29622</v>
      </c>
      <c r="C6727" s="11" t="s">
        <v>5117</v>
      </c>
      <c r="D6727" s="12"/>
      <c r="E6727" s="13" t="s">
        <v>29623</v>
      </c>
      <c r="F6727" s="11" t="s">
        <v>29624</v>
      </c>
      <c r="G6727" s="12" t="s">
        <v>74</v>
      </c>
      <c r="H6727" s="12"/>
      <c r="I6727" s="14" t="s">
        <v>4975</v>
      </c>
      <c r="J6727" s="12" t="s">
        <v>24</v>
      </c>
      <c r="K6727" s="12" t="s">
        <v>25</v>
      </c>
      <c r="L6727" s="12" t="s">
        <v>39</v>
      </c>
      <c r="M6727" s="11" t="s">
        <v>149</v>
      </c>
      <c r="N6727" s="11" t="s">
        <v>4871</v>
      </c>
      <c r="O6727" s="12" t="s">
        <v>29</v>
      </c>
      <c r="P6727" s="12"/>
      <c r="Q6727" s="15" t="s">
        <v>29625</v>
      </c>
      <c r="R6727" s="12" t="s">
        <v>148</v>
      </c>
      <c r="S6727" s="11" t="s">
        <v>29626</v>
      </c>
      <c r="T6727" s="11" t="s">
        <v>29627</v>
      </c>
    </row>
    <row x14ac:dyDescent="0.25" r="6728" customHeight="1" ht="19.5">
      <c r="A6728" s="10">
        <v>45215</v>
      </c>
      <c r="B6728" s="11" t="s">
        <v>29628</v>
      </c>
      <c r="C6728" s="11" t="s">
        <v>6725</v>
      </c>
      <c r="D6728" s="12"/>
      <c r="E6728" s="13" t="s">
        <v>29629</v>
      </c>
      <c r="F6728" s="11" t="s">
        <v>29630</v>
      </c>
      <c r="G6728" s="12" t="s">
        <v>74</v>
      </c>
      <c r="H6728" s="12"/>
      <c r="I6728" s="14" t="s">
        <v>4975</v>
      </c>
      <c r="J6728" s="12" t="s">
        <v>24</v>
      </c>
      <c r="K6728" s="12" t="s">
        <v>25</v>
      </c>
      <c r="L6728" s="12" t="s">
        <v>39</v>
      </c>
      <c r="M6728" s="11" t="s">
        <v>149</v>
      </c>
      <c r="N6728" s="11" t="s">
        <v>4871</v>
      </c>
      <c r="O6728" s="12" t="s">
        <v>29</v>
      </c>
      <c r="P6728" s="12"/>
      <c r="Q6728" s="15" t="s">
        <v>29631</v>
      </c>
      <c r="R6728" s="12" t="s">
        <v>148</v>
      </c>
      <c r="S6728" s="11" t="s">
        <v>29632</v>
      </c>
      <c r="T6728" s="11" t="s">
        <v>4887</v>
      </c>
    </row>
    <row x14ac:dyDescent="0.25" r="6729" customHeight="1" ht="19.5">
      <c r="A6729" s="10">
        <v>45215</v>
      </c>
      <c r="B6729" s="11" t="s">
        <v>29633</v>
      </c>
      <c r="C6729" s="11" t="s">
        <v>4882</v>
      </c>
      <c r="D6729" s="12"/>
      <c r="E6729" s="13" t="s">
        <v>29634</v>
      </c>
      <c r="F6729" s="11" t="s">
        <v>1460</v>
      </c>
      <c r="G6729" s="12" t="s">
        <v>74</v>
      </c>
      <c r="H6729" s="12"/>
      <c r="I6729" s="14" t="s">
        <v>148</v>
      </c>
      <c r="J6729" s="12" t="s">
        <v>24</v>
      </c>
      <c r="K6729" s="12" t="s">
        <v>25</v>
      </c>
      <c r="L6729" s="12" t="s">
        <v>39</v>
      </c>
      <c r="M6729" s="11" t="s">
        <v>149</v>
      </c>
      <c r="N6729" s="11" t="s">
        <v>4871</v>
      </c>
      <c r="O6729" s="12" t="s">
        <v>29</v>
      </c>
      <c r="P6729" s="12"/>
      <c r="Q6729" s="15" t="s">
        <v>29635</v>
      </c>
      <c r="R6729" s="12" t="s">
        <v>148</v>
      </c>
      <c r="S6729" s="11" t="s">
        <v>29636</v>
      </c>
      <c r="T6729" s="11" t="s">
        <v>4961</v>
      </c>
    </row>
    <row x14ac:dyDescent="0.25" r="6730" customHeight="1" ht="19.5">
      <c r="A6730" s="10">
        <v>45215</v>
      </c>
      <c r="B6730" s="11" t="s">
        <v>29637</v>
      </c>
      <c r="C6730" s="11" t="s">
        <v>4901</v>
      </c>
      <c r="D6730" s="12"/>
      <c r="E6730" s="13" t="s">
        <v>29638</v>
      </c>
      <c r="F6730" s="11" t="s">
        <v>29639</v>
      </c>
      <c r="G6730" s="12" t="s">
        <v>74</v>
      </c>
      <c r="H6730" s="12"/>
      <c r="I6730" s="14" t="s">
        <v>221</v>
      </c>
      <c r="J6730" s="12" t="s">
        <v>24</v>
      </c>
      <c r="K6730" s="12" t="s">
        <v>25</v>
      </c>
      <c r="L6730" s="12" t="s">
        <v>39</v>
      </c>
      <c r="M6730" s="11" t="s">
        <v>149</v>
      </c>
      <c r="N6730" s="11" t="s">
        <v>4871</v>
      </c>
      <c r="O6730" s="12" t="s">
        <v>29</v>
      </c>
      <c r="P6730" s="12"/>
      <c r="Q6730" s="15" t="s">
        <v>29640</v>
      </c>
      <c r="R6730" s="12" t="s">
        <v>42</v>
      </c>
      <c r="S6730" s="11" t="s">
        <v>29641</v>
      </c>
      <c r="T6730" s="11" t="s">
        <v>4899</v>
      </c>
    </row>
    <row x14ac:dyDescent="0.25" r="6731" customHeight="1" ht="19.5">
      <c r="A6731" s="10">
        <v>45215</v>
      </c>
      <c r="B6731" s="11" t="s">
        <v>29642</v>
      </c>
      <c r="C6731" s="11" t="s">
        <v>4867</v>
      </c>
      <c r="D6731" s="12"/>
      <c r="E6731" s="13" t="s">
        <v>29643</v>
      </c>
      <c r="F6731" s="11" t="s">
        <v>29583</v>
      </c>
      <c r="G6731" s="12" t="s">
        <v>74</v>
      </c>
      <c r="H6731" s="12"/>
      <c r="I6731" s="14" t="s">
        <v>4870</v>
      </c>
      <c r="J6731" s="12" t="s">
        <v>24</v>
      </c>
      <c r="K6731" s="12" t="s">
        <v>25</v>
      </c>
      <c r="L6731" s="12" t="s">
        <v>39</v>
      </c>
      <c r="M6731" s="11" t="s">
        <v>149</v>
      </c>
      <c r="N6731" s="11" t="s">
        <v>4871</v>
      </c>
      <c r="O6731" s="12" t="s">
        <v>29</v>
      </c>
      <c r="P6731" s="12"/>
      <c r="Q6731" s="15" t="s">
        <v>29644</v>
      </c>
      <c r="R6731" s="12" t="s">
        <v>148</v>
      </c>
      <c r="S6731" s="11" t="s">
        <v>29645</v>
      </c>
      <c r="T6731" s="11" t="s">
        <v>5312</v>
      </c>
    </row>
    <row x14ac:dyDescent="0.25" r="6732" customHeight="1" ht="19.5">
      <c r="A6732" s="10">
        <v>45215</v>
      </c>
      <c r="B6732" s="11" t="s">
        <v>29646</v>
      </c>
      <c r="C6732" s="11" t="s">
        <v>4882</v>
      </c>
      <c r="D6732" s="12"/>
      <c r="E6732" s="13" t="s">
        <v>29647</v>
      </c>
      <c r="F6732" s="11" t="s">
        <v>29648</v>
      </c>
      <c r="G6732" s="12" t="s">
        <v>74</v>
      </c>
      <c r="H6732" s="12"/>
      <c r="I6732" s="14" t="s">
        <v>148</v>
      </c>
      <c r="J6732" s="12" t="s">
        <v>24</v>
      </c>
      <c r="K6732" s="12" t="s">
        <v>25</v>
      </c>
      <c r="L6732" s="12" t="s">
        <v>39</v>
      </c>
      <c r="M6732" s="11" t="s">
        <v>149</v>
      </c>
      <c r="N6732" s="11" t="s">
        <v>4871</v>
      </c>
      <c r="O6732" s="12" t="s">
        <v>29</v>
      </c>
      <c r="P6732" s="12"/>
      <c r="Q6732" s="15" t="s">
        <v>29649</v>
      </c>
      <c r="R6732" s="12" t="s">
        <v>148</v>
      </c>
      <c r="S6732" s="11" t="s">
        <v>29650</v>
      </c>
      <c r="T6732" s="11" t="s">
        <v>4961</v>
      </c>
    </row>
    <row x14ac:dyDescent="0.25" r="6733" customHeight="1" ht="19.5">
      <c r="A6733" s="10">
        <v>45215</v>
      </c>
      <c r="B6733" s="11" t="s">
        <v>29651</v>
      </c>
      <c r="C6733" s="11" t="s">
        <v>4882</v>
      </c>
      <c r="D6733" s="12"/>
      <c r="E6733" s="13" t="s">
        <v>29652</v>
      </c>
      <c r="F6733" s="11" t="s">
        <v>29653</v>
      </c>
      <c r="G6733" s="12" t="s">
        <v>74</v>
      </c>
      <c r="H6733" s="12"/>
      <c r="I6733" s="14" t="s">
        <v>235</v>
      </c>
      <c r="J6733" s="12" t="s">
        <v>24</v>
      </c>
      <c r="K6733" s="12" t="s">
        <v>25</v>
      </c>
      <c r="L6733" s="12" t="s">
        <v>39</v>
      </c>
      <c r="M6733" s="11" t="s">
        <v>149</v>
      </c>
      <c r="N6733" s="11" t="s">
        <v>4871</v>
      </c>
      <c r="O6733" s="12" t="s">
        <v>29</v>
      </c>
      <c r="P6733" s="12"/>
      <c r="Q6733" s="15" t="s">
        <v>29654</v>
      </c>
      <c r="R6733" s="12" t="s">
        <v>148</v>
      </c>
      <c r="S6733" s="11" t="s">
        <v>29655</v>
      </c>
      <c r="T6733" s="11" t="s">
        <v>4906</v>
      </c>
    </row>
    <row x14ac:dyDescent="0.25" r="6734" customHeight="1" ht="19.5">
      <c r="A6734" s="10">
        <v>45215</v>
      </c>
      <c r="B6734" s="11" t="s">
        <v>29656</v>
      </c>
      <c r="C6734" s="11" t="s">
        <v>5060</v>
      </c>
      <c r="D6734" s="12"/>
      <c r="E6734" s="13" t="s">
        <v>29657</v>
      </c>
      <c r="F6734" s="11" t="s">
        <v>29658</v>
      </c>
      <c r="G6734" s="12" t="s">
        <v>74</v>
      </c>
      <c r="H6734" s="12"/>
      <c r="I6734" s="14" t="s">
        <v>4975</v>
      </c>
      <c r="J6734" s="12" t="s">
        <v>24</v>
      </c>
      <c r="K6734" s="12" t="s">
        <v>25</v>
      </c>
      <c r="L6734" s="12" t="s">
        <v>39</v>
      </c>
      <c r="M6734" s="11" t="s">
        <v>149</v>
      </c>
      <c r="N6734" s="11" t="s">
        <v>4871</v>
      </c>
      <c r="O6734" s="12" t="s">
        <v>29</v>
      </c>
      <c r="P6734" s="12"/>
      <c r="Q6734" s="15" t="s">
        <v>29659</v>
      </c>
      <c r="R6734" s="12" t="s">
        <v>148</v>
      </c>
      <c r="S6734" s="11" t="s">
        <v>29660</v>
      </c>
      <c r="T6734" s="11" t="s">
        <v>4874</v>
      </c>
    </row>
    <row x14ac:dyDescent="0.25" r="6735" customHeight="1" ht="19.5">
      <c r="A6735" s="10">
        <v>45215</v>
      </c>
      <c r="B6735" s="11" t="s">
        <v>29661</v>
      </c>
      <c r="C6735" s="11" t="s">
        <v>4882</v>
      </c>
      <c r="D6735" s="12"/>
      <c r="E6735" s="13" t="s">
        <v>29662</v>
      </c>
      <c r="F6735" s="11" t="s">
        <v>29663</v>
      </c>
      <c r="G6735" s="12" t="s">
        <v>74</v>
      </c>
      <c r="H6735" s="12" t="s">
        <v>86</v>
      </c>
      <c r="I6735" s="14" t="s">
        <v>148</v>
      </c>
      <c r="J6735" s="12" t="s">
        <v>24</v>
      </c>
      <c r="K6735" s="12" t="s">
        <v>25</v>
      </c>
      <c r="L6735" s="12" t="s">
        <v>39</v>
      </c>
      <c r="M6735" s="11" t="s">
        <v>149</v>
      </c>
      <c r="N6735" s="11" t="s">
        <v>4871</v>
      </c>
      <c r="O6735" s="12" t="s">
        <v>29</v>
      </c>
      <c r="P6735" s="12"/>
      <c r="Q6735" s="15" t="s">
        <v>29664</v>
      </c>
      <c r="R6735" s="12" t="s">
        <v>148</v>
      </c>
      <c r="S6735" s="11" t="s">
        <v>29665</v>
      </c>
      <c r="T6735" s="11" t="s">
        <v>4887</v>
      </c>
    </row>
    <row x14ac:dyDescent="0.25" r="6736" customHeight="1" ht="19.5">
      <c r="A6736" s="10">
        <v>45215</v>
      </c>
      <c r="B6736" s="11" t="s">
        <v>29666</v>
      </c>
      <c r="C6736" s="11" t="s">
        <v>4867</v>
      </c>
      <c r="D6736" s="12"/>
      <c r="E6736" s="13" t="s">
        <v>29667</v>
      </c>
      <c r="F6736" s="11" t="s">
        <v>29668</v>
      </c>
      <c r="G6736" s="12" t="s">
        <v>74</v>
      </c>
      <c r="H6736" s="12"/>
      <c r="I6736" s="14" t="s">
        <v>4870</v>
      </c>
      <c r="J6736" s="12" t="s">
        <v>24</v>
      </c>
      <c r="K6736" s="12" t="s">
        <v>25</v>
      </c>
      <c r="L6736" s="12" t="s">
        <v>39</v>
      </c>
      <c r="M6736" s="11" t="s">
        <v>149</v>
      </c>
      <c r="N6736" s="11" t="s">
        <v>4871</v>
      </c>
      <c r="O6736" s="12" t="s">
        <v>29</v>
      </c>
      <c r="P6736" s="12"/>
      <c r="Q6736" s="15" t="s">
        <v>29669</v>
      </c>
      <c r="R6736" s="12" t="s">
        <v>148</v>
      </c>
      <c r="S6736" s="11" t="s">
        <v>16145</v>
      </c>
      <c r="T6736" s="11" t="s">
        <v>4874</v>
      </c>
    </row>
    <row x14ac:dyDescent="0.25" r="6737" customHeight="1" ht="19.5">
      <c r="A6737" s="10">
        <v>45215</v>
      </c>
      <c r="B6737" s="11" t="s">
        <v>29670</v>
      </c>
      <c r="C6737" s="11" t="s">
        <v>4882</v>
      </c>
      <c r="D6737" s="12"/>
      <c r="E6737" s="13" t="s">
        <v>29671</v>
      </c>
      <c r="F6737" s="11" t="s">
        <v>29672</v>
      </c>
      <c r="G6737" s="12" t="s">
        <v>74</v>
      </c>
      <c r="H6737" s="12"/>
      <c r="I6737" s="14" t="s">
        <v>3454</v>
      </c>
      <c r="J6737" s="12" t="s">
        <v>24</v>
      </c>
      <c r="K6737" s="12" t="s">
        <v>25</v>
      </c>
      <c r="L6737" s="12" t="s">
        <v>39</v>
      </c>
      <c r="M6737" s="11" t="s">
        <v>149</v>
      </c>
      <c r="N6737" s="11" t="s">
        <v>4871</v>
      </c>
      <c r="O6737" s="12" t="s">
        <v>29</v>
      </c>
      <c r="P6737" s="12"/>
      <c r="Q6737" s="15" t="s">
        <v>29673</v>
      </c>
      <c r="R6737" s="12" t="s">
        <v>148</v>
      </c>
      <c r="S6737" s="11" t="s">
        <v>29674</v>
      </c>
      <c r="T6737" s="11" t="s">
        <v>4906</v>
      </c>
    </row>
    <row x14ac:dyDescent="0.25" r="6738" customHeight="1" ht="19.5">
      <c r="A6738" s="10">
        <v>45215</v>
      </c>
      <c r="B6738" s="11" t="s">
        <v>29675</v>
      </c>
      <c r="C6738" s="11" t="s">
        <v>5117</v>
      </c>
      <c r="D6738" s="12"/>
      <c r="E6738" s="13" t="s">
        <v>8985</v>
      </c>
      <c r="F6738" s="11" t="s">
        <v>8986</v>
      </c>
      <c r="G6738" s="12" t="s">
        <v>74</v>
      </c>
      <c r="H6738" s="12"/>
      <c r="I6738" s="14" t="s">
        <v>4975</v>
      </c>
      <c r="J6738" s="12" t="s">
        <v>24</v>
      </c>
      <c r="K6738" s="12" t="s">
        <v>25</v>
      </c>
      <c r="L6738" s="12" t="s">
        <v>39</v>
      </c>
      <c r="M6738" s="11" t="s">
        <v>149</v>
      </c>
      <c r="N6738" s="11" t="s">
        <v>4871</v>
      </c>
      <c r="O6738" s="12" t="s">
        <v>29</v>
      </c>
      <c r="P6738" s="12"/>
      <c r="Q6738" s="15" t="s">
        <v>29676</v>
      </c>
      <c r="R6738" s="12" t="s">
        <v>148</v>
      </c>
      <c r="S6738" s="11" t="s">
        <v>29677</v>
      </c>
      <c r="T6738" s="11" t="s">
        <v>4906</v>
      </c>
    </row>
    <row x14ac:dyDescent="0.25" r="6739" customHeight="1" ht="19.5">
      <c r="A6739" s="10">
        <v>45215</v>
      </c>
      <c r="B6739" s="11" t="s">
        <v>29678</v>
      </c>
      <c r="C6739" s="11" t="s">
        <v>5117</v>
      </c>
      <c r="D6739" s="12"/>
      <c r="E6739" s="13" t="s">
        <v>29679</v>
      </c>
      <c r="F6739" s="11" t="s">
        <v>29680</v>
      </c>
      <c r="G6739" s="12" t="s">
        <v>74</v>
      </c>
      <c r="H6739" s="12"/>
      <c r="I6739" s="14" t="s">
        <v>4975</v>
      </c>
      <c r="J6739" s="12" t="s">
        <v>24</v>
      </c>
      <c r="K6739" s="12" t="s">
        <v>25</v>
      </c>
      <c r="L6739" s="12" t="s">
        <v>39</v>
      </c>
      <c r="M6739" s="11" t="s">
        <v>149</v>
      </c>
      <c r="N6739" s="11" t="s">
        <v>4871</v>
      </c>
      <c r="O6739" s="12" t="s">
        <v>29</v>
      </c>
      <c r="P6739" s="12"/>
      <c r="Q6739" s="15" t="s">
        <v>29681</v>
      </c>
      <c r="R6739" s="12" t="s">
        <v>148</v>
      </c>
      <c r="S6739" s="11" t="s">
        <v>29682</v>
      </c>
      <c r="T6739" s="11" t="s">
        <v>4887</v>
      </c>
    </row>
    <row x14ac:dyDescent="0.25" r="6740" customHeight="1" ht="19.5">
      <c r="A6740" s="10">
        <v>45215</v>
      </c>
      <c r="B6740" s="11" t="s">
        <v>29683</v>
      </c>
      <c r="C6740" s="11" t="s">
        <v>4882</v>
      </c>
      <c r="D6740" s="12"/>
      <c r="E6740" s="13" t="s">
        <v>29684</v>
      </c>
      <c r="F6740" s="11" t="s">
        <v>67</v>
      </c>
      <c r="G6740" s="12" t="s">
        <v>74</v>
      </c>
      <c r="H6740" s="12"/>
      <c r="I6740" s="14" t="s">
        <v>148</v>
      </c>
      <c r="J6740" s="12" t="s">
        <v>24</v>
      </c>
      <c r="K6740" s="12" t="s">
        <v>25</v>
      </c>
      <c r="L6740" s="12" t="s">
        <v>39</v>
      </c>
      <c r="M6740" s="11" t="s">
        <v>149</v>
      </c>
      <c r="N6740" s="11" t="s">
        <v>4871</v>
      </c>
      <c r="O6740" s="12" t="s">
        <v>29</v>
      </c>
      <c r="P6740" s="12"/>
      <c r="Q6740" s="15" t="s">
        <v>29685</v>
      </c>
      <c r="R6740" s="12" t="s">
        <v>148</v>
      </c>
      <c r="S6740" s="11" t="s">
        <v>29686</v>
      </c>
      <c r="T6740" s="11" t="s">
        <v>4906</v>
      </c>
    </row>
    <row x14ac:dyDescent="0.25" r="6741" customHeight="1" ht="19.5">
      <c r="A6741" s="10">
        <v>45215</v>
      </c>
      <c r="B6741" s="11" t="s">
        <v>29687</v>
      </c>
      <c r="C6741" s="11" t="s">
        <v>4882</v>
      </c>
      <c r="D6741" s="12"/>
      <c r="E6741" s="13" t="s">
        <v>29688</v>
      </c>
      <c r="F6741" s="11" t="s">
        <v>29689</v>
      </c>
      <c r="G6741" s="12" t="s">
        <v>74</v>
      </c>
      <c r="H6741" s="12"/>
      <c r="I6741" s="14" t="s">
        <v>148</v>
      </c>
      <c r="J6741" s="12" t="s">
        <v>24</v>
      </c>
      <c r="K6741" s="12" t="s">
        <v>25</v>
      </c>
      <c r="L6741" s="12" t="s">
        <v>39</v>
      </c>
      <c r="M6741" s="11" t="s">
        <v>149</v>
      </c>
      <c r="N6741" s="11" t="s">
        <v>4871</v>
      </c>
      <c r="O6741" s="12" t="s">
        <v>29</v>
      </c>
      <c r="P6741" s="12"/>
      <c r="Q6741" s="15" t="s">
        <v>29690</v>
      </c>
      <c r="R6741" s="12" t="s">
        <v>42</v>
      </c>
      <c r="S6741" s="11" t="s">
        <v>29691</v>
      </c>
      <c r="T6741" s="11" t="s">
        <v>4899</v>
      </c>
    </row>
    <row x14ac:dyDescent="0.25" r="6742" customHeight="1" ht="19.5">
      <c r="A6742" s="10">
        <v>45215</v>
      </c>
      <c r="B6742" s="11" t="s">
        <v>29692</v>
      </c>
      <c r="C6742" s="11" t="s">
        <v>4867</v>
      </c>
      <c r="D6742" s="12"/>
      <c r="E6742" s="13" t="s">
        <v>5357</v>
      </c>
      <c r="F6742" s="11" t="s">
        <v>5358</v>
      </c>
      <c r="G6742" s="12" t="s">
        <v>74</v>
      </c>
      <c r="H6742" s="12"/>
      <c r="I6742" s="14" t="s">
        <v>4870</v>
      </c>
      <c r="J6742" s="12" t="s">
        <v>24</v>
      </c>
      <c r="K6742" s="12" t="s">
        <v>25</v>
      </c>
      <c r="L6742" s="12" t="s">
        <v>39</v>
      </c>
      <c r="M6742" s="11" t="s">
        <v>149</v>
      </c>
      <c r="N6742" s="11" t="s">
        <v>4871</v>
      </c>
      <c r="O6742" s="12" t="s">
        <v>29</v>
      </c>
      <c r="P6742" s="12"/>
      <c r="Q6742" s="15" t="s">
        <v>29693</v>
      </c>
      <c r="R6742" s="12" t="s">
        <v>148</v>
      </c>
      <c r="S6742" s="11" t="s">
        <v>29694</v>
      </c>
      <c r="T6742" s="11" t="s">
        <v>4906</v>
      </c>
    </row>
    <row x14ac:dyDescent="0.25" r="6743" customHeight="1" ht="19.5">
      <c r="A6743" s="10">
        <v>45215</v>
      </c>
      <c r="B6743" s="11" t="s">
        <v>29695</v>
      </c>
      <c r="C6743" s="11" t="s">
        <v>5363</v>
      </c>
      <c r="D6743" s="12"/>
      <c r="E6743" s="13">
        <v>15671011791</v>
      </c>
      <c r="F6743" s="11" t="s">
        <v>29696</v>
      </c>
      <c r="G6743" s="12" t="s">
        <v>115</v>
      </c>
      <c r="H6743" s="12"/>
      <c r="I6743" s="14" t="s">
        <v>433</v>
      </c>
      <c r="J6743" s="12" t="s">
        <v>24</v>
      </c>
      <c r="K6743" s="12" t="s">
        <v>25</v>
      </c>
      <c r="L6743" s="12" t="s">
        <v>39</v>
      </c>
      <c r="M6743" s="11" t="s">
        <v>27</v>
      </c>
      <c r="N6743" s="11" t="s">
        <v>624</v>
      </c>
      <c r="O6743" s="12" t="s">
        <v>29</v>
      </c>
      <c r="P6743" s="12"/>
      <c r="Q6743" s="15" t="s">
        <v>29697</v>
      </c>
      <c r="R6743" s="12" t="s">
        <v>42</v>
      </c>
      <c r="S6743" s="17" t="s">
        <v>29698</v>
      </c>
      <c r="T6743" s="11"/>
    </row>
    <row x14ac:dyDescent="0.25" r="6744" customHeight="1" ht="19.5">
      <c r="A6744" s="10">
        <v>45215</v>
      </c>
      <c r="B6744" s="11" t="s">
        <v>29699</v>
      </c>
      <c r="C6744" s="11" t="s">
        <v>5363</v>
      </c>
      <c r="D6744" s="12"/>
      <c r="E6744" s="13">
        <v>18671718565</v>
      </c>
      <c r="F6744" s="11" t="s">
        <v>29700</v>
      </c>
      <c r="G6744" s="12" t="s">
        <v>74</v>
      </c>
      <c r="H6744" s="12"/>
      <c r="I6744" s="14" t="s">
        <v>182</v>
      </c>
      <c r="J6744" s="12" t="s">
        <v>24</v>
      </c>
      <c r="K6744" s="12" t="s">
        <v>25</v>
      </c>
      <c r="L6744" s="12" t="s">
        <v>39</v>
      </c>
      <c r="M6744" s="11" t="s">
        <v>40</v>
      </c>
      <c r="N6744" s="11" t="s">
        <v>624</v>
      </c>
      <c r="O6744" s="12" t="s">
        <v>29</v>
      </c>
      <c r="P6744" s="12"/>
      <c r="Q6744" s="15" t="s">
        <v>29701</v>
      </c>
      <c r="R6744" s="12" t="s">
        <v>42</v>
      </c>
      <c r="S6744" s="11" t="s">
        <v>29702</v>
      </c>
      <c r="T6744" s="11"/>
    </row>
    <row x14ac:dyDescent="0.25" r="6745" customHeight="1" ht="19.5">
      <c r="A6745" s="10">
        <v>45215</v>
      </c>
      <c r="B6745" s="11" t="s">
        <v>29703</v>
      </c>
      <c r="C6745" s="11" t="s">
        <v>660</v>
      </c>
      <c r="D6745" s="12"/>
      <c r="E6745" s="13">
        <v>17507207708</v>
      </c>
      <c r="F6745" s="11" t="s">
        <v>24046</v>
      </c>
      <c r="G6745" s="12" t="s">
        <v>48</v>
      </c>
      <c r="H6745" s="12"/>
      <c r="I6745" s="14" t="s">
        <v>779</v>
      </c>
      <c r="J6745" s="12" t="s">
        <v>24</v>
      </c>
      <c r="K6745" s="12" t="s">
        <v>25</v>
      </c>
      <c r="L6745" s="12" t="s">
        <v>39</v>
      </c>
      <c r="M6745" s="11" t="s">
        <v>675</v>
      </c>
      <c r="N6745" s="11" t="s">
        <v>624</v>
      </c>
      <c r="O6745" s="12" t="s">
        <v>29</v>
      </c>
      <c r="P6745" s="12"/>
      <c r="Q6745" s="15" t="s">
        <v>29704</v>
      </c>
      <c r="R6745" s="12" t="s">
        <v>42</v>
      </c>
      <c r="S6745" s="11" t="s">
        <v>29705</v>
      </c>
      <c r="T6745" s="11"/>
    </row>
    <row x14ac:dyDescent="0.25" r="6746" customHeight="1" ht="19.5">
      <c r="A6746" s="10">
        <v>45215</v>
      </c>
      <c r="B6746" s="11" t="s">
        <v>29706</v>
      </c>
      <c r="C6746" s="11" t="s">
        <v>5363</v>
      </c>
      <c r="D6746" s="12"/>
      <c r="E6746" s="13">
        <v>13197340381</v>
      </c>
      <c r="F6746" s="11" t="s">
        <v>29707</v>
      </c>
      <c r="G6746" s="12" t="s">
        <v>74</v>
      </c>
      <c r="H6746" s="12"/>
      <c r="I6746" s="14" t="s">
        <v>615</v>
      </c>
      <c r="J6746" s="12" t="s">
        <v>24</v>
      </c>
      <c r="K6746" s="12" t="s">
        <v>25</v>
      </c>
      <c r="L6746" s="12" t="s">
        <v>39</v>
      </c>
      <c r="M6746" s="11" t="s">
        <v>40</v>
      </c>
      <c r="N6746" s="11" t="s">
        <v>624</v>
      </c>
      <c r="O6746" s="12" t="s">
        <v>29</v>
      </c>
      <c r="P6746" s="12"/>
      <c r="Q6746" s="15" t="s">
        <v>29708</v>
      </c>
      <c r="R6746" s="12" t="s">
        <v>42</v>
      </c>
      <c r="S6746" s="17" t="s">
        <v>29709</v>
      </c>
      <c r="T6746" s="11"/>
    </row>
    <row x14ac:dyDescent="0.25" r="6747" customHeight="1" ht="19.5">
      <c r="A6747" s="10">
        <v>45215</v>
      </c>
      <c r="B6747" s="11" t="s">
        <v>29710</v>
      </c>
      <c r="C6747" s="11" t="s">
        <v>5363</v>
      </c>
      <c r="D6747" s="12"/>
      <c r="E6747" s="13">
        <v>15671038229</v>
      </c>
      <c r="F6747" s="11" t="s">
        <v>29711</v>
      </c>
      <c r="G6747" s="12" t="s">
        <v>74</v>
      </c>
      <c r="H6747" s="12"/>
      <c r="I6747" s="14" t="s">
        <v>110</v>
      </c>
      <c r="J6747" s="12" t="s">
        <v>24</v>
      </c>
      <c r="K6747" s="12" t="s">
        <v>25</v>
      </c>
      <c r="L6747" s="12" t="s">
        <v>39</v>
      </c>
      <c r="M6747" s="11" t="s">
        <v>27</v>
      </c>
      <c r="N6747" s="11" t="s">
        <v>624</v>
      </c>
      <c r="O6747" s="12" t="s">
        <v>29</v>
      </c>
      <c r="P6747" s="12"/>
      <c r="Q6747" s="15" t="s">
        <v>29712</v>
      </c>
      <c r="R6747" s="12" t="s">
        <v>42</v>
      </c>
      <c r="S6747" s="11" t="s">
        <v>29713</v>
      </c>
      <c r="T6747" s="11" t="s">
        <v>29714</v>
      </c>
    </row>
    <row x14ac:dyDescent="0.25" r="6748" customHeight="1" ht="19.5">
      <c r="A6748" s="10">
        <v>45215</v>
      </c>
      <c r="B6748" s="11" t="s">
        <v>29715</v>
      </c>
      <c r="C6748" s="11" t="s">
        <v>5363</v>
      </c>
      <c r="D6748" s="12"/>
      <c r="E6748" s="13">
        <v>13277392850</v>
      </c>
      <c r="F6748" s="11" t="s">
        <v>29716</v>
      </c>
      <c r="G6748" s="12" t="s">
        <v>74</v>
      </c>
      <c r="H6748" s="12"/>
      <c r="I6748" s="14" t="s">
        <v>154</v>
      </c>
      <c r="J6748" s="12" t="s">
        <v>24</v>
      </c>
      <c r="K6748" s="12" t="s">
        <v>25</v>
      </c>
      <c r="L6748" s="12" t="s">
        <v>39</v>
      </c>
      <c r="M6748" s="11" t="s">
        <v>27</v>
      </c>
      <c r="N6748" s="11" t="s">
        <v>624</v>
      </c>
      <c r="O6748" s="12" t="s">
        <v>29</v>
      </c>
      <c r="P6748" s="12"/>
      <c r="Q6748" s="15" t="s">
        <v>29198</v>
      </c>
      <c r="R6748" s="12" t="s">
        <v>42</v>
      </c>
      <c r="S6748" s="11" t="s">
        <v>29717</v>
      </c>
      <c r="T6748" s="11" t="s">
        <v>29718</v>
      </c>
    </row>
    <row x14ac:dyDescent="0.25" r="6749" customHeight="1" ht="19.5">
      <c r="A6749" s="10">
        <v>45215</v>
      </c>
      <c r="B6749" s="11" t="s">
        <v>29719</v>
      </c>
      <c r="C6749" s="11" t="s">
        <v>5363</v>
      </c>
      <c r="D6749" s="12"/>
      <c r="E6749" s="13">
        <v>13098415083</v>
      </c>
      <c r="F6749" s="11" t="s">
        <v>29720</v>
      </c>
      <c r="G6749" s="12" t="s">
        <v>74</v>
      </c>
      <c r="H6749" s="12"/>
      <c r="I6749" s="14" t="s">
        <v>68</v>
      </c>
      <c r="J6749" s="12" t="s">
        <v>24</v>
      </c>
      <c r="K6749" s="12" t="s">
        <v>25</v>
      </c>
      <c r="L6749" s="12" t="s">
        <v>39</v>
      </c>
      <c r="M6749" s="11" t="s">
        <v>40</v>
      </c>
      <c r="N6749" s="11" t="s">
        <v>624</v>
      </c>
      <c r="O6749" s="12" t="s">
        <v>29</v>
      </c>
      <c r="P6749" s="12"/>
      <c r="Q6749" s="15" t="s">
        <v>29721</v>
      </c>
      <c r="R6749" s="12" t="s">
        <v>42</v>
      </c>
      <c r="S6749" s="11" t="s">
        <v>29722</v>
      </c>
      <c r="T6749" s="11" t="s">
        <v>29723</v>
      </c>
    </row>
    <row x14ac:dyDescent="0.25" r="6750" customHeight="1" ht="19.5">
      <c r="A6750" s="10">
        <v>45215</v>
      </c>
      <c r="B6750" s="11" t="s">
        <v>29724</v>
      </c>
      <c r="C6750" s="11" t="s">
        <v>5363</v>
      </c>
      <c r="D6750" s="12"/>
      <c r="E6750" s="13">
        <v>18694092030</v>
      </c>
      <c r="F6750" s="11" t="s">
        <v>16225</v>
      </c>
      <c r="G6750" s="12" t="s">
        <v>56</v>
      </c>
      <c r="H6750" s="12"/>
      <c r="I6750" s="14" t="s">
        <v>142</v>
      </c>
      <c r="J6750" s="12" t="s">
        <v>24</v>
      </c>
      <c r="K6750" s="12" t="s">
        <v>25</v>
      </c>
      <c r="L6750" s="12" t="s">
        <v>39</v>
      </c>
      <c r="M6750" s="11" t="s">
        <v>40</v>
      </c>
      <c r="N6750" s="11" t="s">
        <v>624</v>
      </c>
      <c r="O6750" s="12" t="s">
        <v>29</v>
      </c>
      <c r="P6750" s="12"/>
      <c r="Q6750" s="15" t="s">
        <v>29725</v>
      </c>
      <c r="R6750" s="12" t="s">
        <v>42</v>
      </c>
      <c r="S6750" s="11" t="s">
        <v>29726</v>
      </c>
      <c r="T6750" s="11" t="s">
        <v>29727</v>
      </c>
    </row>
    <row x14ac:dyDescent="0.25" r="6751" customHeight="1" ht="19.5">
      <c r="A6751" s="10">
        <v>45215</v>
      </c>
      <c r="B6751" s="11" t="s">
        <v>29728</v>
      </c>
      <c r="C6751" s="11" t="s">
        <v>5363</v>
      </c>
      <c r="D6751" s="12"/>
      <c r="E6751" s="13">
        <v>15672548317</v>
      </c>
      <c r="F6751" s="11" t="s">
        <v>29729</v>
      </c>
      <c r="G6751" s="12" t="s">
        <v>74</v>
      </c>
      <c r="H6751" s="12" t="s">
        <v>98</v>
      </c>
      <c r="I6751" s="14" t="s">
        <v>925</v>
      </c>
      <c r="J6751" s="12" t="s">
        <v>24</v>
      </c>
      <c r="K6751" s="12" t="s">
        <v>25</v>
      </c>
      <c r="L6751" s="12" t="s">
        <v>39</v>
      </c>
      <c r="M6751" s="11" t="s">
        <v>27</v>
      </c>
      <c r="N6751" s="11" t="s">
        <v>624</v>
      </c>
      <c r="O6751" s="12" t="s">
        <v>29</v>
      </c>
      <c r="P6751" s="12"/>
      <c r="Q6751" s="15" t="s">
        <v>29730</v>
      </c>
      <c r="R6751" s="12" t="s">
        <v>42</v>
      </c>
      <c r="S6751" s="11" t="s">
        <v>29731</v>
      </c>
      <c r="T6751" s="11" t="s">
        <v>29732</v>
      </c>
    </row>
    <row x14ac:dyDescent="0.25" r="6752" customHeight="1" ht="19.5">
      <c r="A6752" s="10">
        <v>45215</v>
      </c>
      <c r="B6752" s="11" t="s">
        <v>29733</v>
      </c>
      <c r="C6752" s="11" t="s">
        <v>5363</v>
      </c>
      <c r="D6752" s="12"/>
      <c r="E6752" s="13">
        <v>13197329081</v>
      </c>
      <c r="F6752" s="11" t="s">
        <v>29734</v>
      </c>
      <c r="G6752" s="12" t="s">
        <v>74</v>
      </c>
      <c r="H6752" s="12"/>
      <c r="I6752" s="14" t="s">
        <v>415</v>
      </c>
      <c r="J6752" s="12" t="s">
        <v>24</v>
      </c>
      <c r="K6752" s="12" t="s">
        <v>25</v>
      </c>
      <c r="L6752" s="12" t="s">
        <v>39</v>
      </c>
      <c r="M6752" s="11" t="s">
        <v>40</v>
      </c>
      <c r="N6752" s="11" t="s">
        <v>624</v>
      </c>
      <c r="O6752" s="12" t="s">
        <v>29</v>
      </c>
      <c r="P6752" s="12"/>
      <c r="Q6752" s="15" t="s">
        <v>29735</v>
      </c>
      <c r="R6752" s="12" t="s">
        <v>42</v>
      </c>
      <c r="S6752" s="11" t="s">
        <v>29736</v>
      </c>
      <c r="T6752" s="11" t="s">
        <v>11982</v>
      </c>
    </row>
    <row x14ac:dyDescent="0.25" r="6753" customHeight="1" ht="19.5">
      <c r="A6753" s="10">
        <v>45215</v>
      </c>
      <c r="B6753" s="11" t="s">
        <v>29737</v>
      </c>
      <c r="C6753" s="11" t="s">
        <v>5363</v>
      </c>
      <c r="D6753" s="12"/>
      <c r="E6753" s="13">
        <v>16671003333</v>
      </c>
      <c r="F6753" s="11" t="s">
        <v>24802</v>
      </c>
      <c r="G6753" s="12" t="s">
        <v>1873</v>
      </c>
      <c r="H6753" s="12"/>
      <c r="I6753" s="14" t="s">
        <v>328</v>
      </c>
      <c r="J6753" s="12" t="s">
        <v>24</v>
      </c>
      <c r="K6753" s="12" t="s">
        <v>25</v>
      </c>
      <c r="L6753" s="12" t="s">
        <v>39</v>
      </c>
      <c r="M6753" s="11" t="s">
        <v>40</v>
      </c>
      <c r="N6753" s="11" t="s">
        <v>624</v>
      </c>
      <c r="O6753" s="12" t="s">
        <v>29</v>
      </c>
      <c r="P6753" s="12"/>
      <c r="Q6753" s="15" t="s">
        <v>29738</v>
      </c>
      <c r="R6753" s="12" t="s">
        <v>42</v>
      </c>
      <c r="S6753" s="11" t="s">
        <v>29739</v>
      </c>
      <c r="T6753" s="11" t="s">
        <v>29740</v>
      </c>
    </row>
    <row x14ac:dyDescent="0.25" r="6754" customHeight="1" ht="19.5">
      <c r="A6754" s="10">
        <v>45215</v>
      </c>
      <c r="B6754" s="11" t="s">
        <v>29741</v>
      </c>
      <c r="C6754" s="11" t="s">
        <v>5363</v>
      </c>
      <c r="D6754" s="12"/>
      <c r="E6754" s="13">
        <v>18608606946</v>
      </c>
      <c r="F6754" s="11" t="s">
        <v>29742</v>
      </c>
      <c r="G6754" s="12" t="s">
        <v>289</v>
      </c>
      <c r="H6754" s="12" t="s">
        <v>121</v>
      </c>
      <c r="I6754" s="14" t="s">
        <v>68</v>
      </c>
      <c r="J6754" s="12" t="s">
        <v>24</v>
      </c>
      <c r="K6754" s="12" t="s">
        <v>25</v>
      </c>
      <c r="L6754" s="12" t="s">
        <v>39</v>
      </c>
      <c r="M6754" s="11" t="s">
        <v>40</v>
      </c>
      <c r="N6754" s="11" t="s">
        <v>624</v>
      </c>
      <c r="O6754" s="12" t="s">
        <v>29</v>
      </c>
      <c r="P6754" s="12"/>
      <c r="Q6754" s="15" t="s">
        <v>29743</v>
      </c>
      <c r="R6754" s="12" t="s">
        <v>42</v>
      </c>
      <c r="S6754" s="11" t="s">
        <v>29744</v>
      </c>
      <c r="T6754" s="11" t="s">
        <v>29745</v>
      </c>
    </row>
    <row x14ac:dyDescent="0.25" r="6755" customHeight="1" ht="19.5">
      <c r="A6755" s="10">
        <v>45215</v>
      </c>
      <c r="B6755" s="11" t="s">
        <v>29746</v>
      </c>
      <c r="C6755" s="11" t="s">
        <v>5363</v>
      </c>
      <c r="D6755" s="12"/>
      <c r="E6755" s="13">
        <v>15549277717</v>
      </c>
      <c r="F6755" s="11" t="s">
        <v>29747</v>
      </c>
      <c r="G6755" s="12" t="s">
        <v>37</v>
      </c>
      <c r="H6755" s="12"/>
      <c r="I6755" s="14" t="s">
        <v>87</v>
      </c>
      <c r="J6755" s="12" t="s">
        <v>24</v>
      </c>
      <c r="K6755" s="12" t="s">
        <v>25</v>
      </c>
      <c r="L6755" s="12" t="s">
        <v>39</v>
      </c>
      <c r="M6755" s="11" t="s">
        <v>40</v>
      </c>
      <c r="N6755" s="11" t="s">
        <v>624</v>
      </c>
      <c r="O6755" s="12" t="s">
        <v>29</v>
      </c>
      <c r="P6755" s="12"/>
      <c r="Q6755" s="15" t="s">
        <v>29748</v>
      </c>
      <c r="R6755" s="12" t="s">
        <v>42</v>
      </c>
      <c r="S6755" s="11" t="s">
        <v>29749</v>
      </c>
      <c r="T6755" s="11" t="s">
        <v>29750</v>
      </c>
    </row>
    <row x14ac:dyDescent="0.25" r="6756" customHeight="1" ht="19.5">
      <c r="A6756" s="10">
        <v>45215</v>
      </c>
      <c r="B6756" s="11" t="s">
        <v>29751</v>
      </c>
      <c r="C6756" s="11" t="s">
        <v>5363</v>
      </c>
      <c r="D6756" s="12"/>
      <c r="E6756" s="13">
        <v>15671005161</v>
      </c>
      <c r="F6756" s="11" t="s">
        <v>29752</v>
      </c>
      <c r="G6756" s="12" t="s">
        <v>74</v>
      </c>
      <c r="H6756" s="12" t="s">
        <v>98</v>
      </c>
      <c r="I6756" s="14" t="s">
        <v>272</v>
      </c>
      <c r="J6756" s="12" t="s">
        <v>24</v>
      </c>
      <c r="K6756" s="12" t="s">
        <v>25</v>
      </c>
      <c r="L6756" s="12" t="s">
        <v>39</v>
      </c>
      <c r="M6756" s="11" t="s">
        <v>40</v>
      </c>
      <c r="N6756" s="11" t="s">
        <v>624</v>
      </c>
      <c r="O6756" s="12" t="s">
        <v>29</v>
      </c>
      <c r="P6756" s="12"/>
      <c r="Q6756" s="15" t="s">
        <v>29753</v>
      </c>
      <c r="R6756" s="12" t="s">
        <v>42</v>
      </c>
      <c r="S6756" s="11" t="s">
        <v>29754</v>
      </c>
      <c r="T6756" s="11" t="s">
        <v>29755</v>
      </c>
    </row>
    <row x14ac:dyDescent="0.25" r="6757" customHeight="1" ht="19.5">
      <c r="A6757" s="10">
        <v>45215</v>
      </c>
      <c r="B6757" s="11" t="s">
        <v>29756</v>
      </c>
      <c r="C6757" s="11" t="s">
        <v>5363</v>
      </c>
      <c r="D6757" s="12"/>
      <c r="E6757" s="13">
        <v>13217279339</v>
      </c>
      <c r="F6757" s="11" t="s">
        <v>29757</v>
      </c>
      <c r="G6757" s="12" t="s">
        <v>74</v>
      </c>
      <c r="H6757" s="12"/>
      <c r="I6757" s="14" t="s">
        <v>779</v>
      </c>
      <c r="J6757" s="12" t="s">
        <v>24</v>
      </c>
      <c r="K6757" s="12" t="s">
        <v>25</v>
      </c>
      <c r="L6757" s="12" t="s">
        <v>39</v>
      </c>
      <c r="M6757" s="11" t="s">
        <v>27</v>
      </c>
      <c r="N6757" s="11" t="s">
        <v>624</v>
      </c>
      <c r="O6757" s="12" t="s">
        <v>29</v>
      </c>
      <c r="P6757" s="12"/>
      <c r="Q6757" s="15" t="s">
        <v>29758</v>
      </c>
      <c r="R6757" s="12" t="s">
        <v>42</v>
      </c>
      <c r="S6757" s="11" t="s">
        <v>29759</v>
      </c>
      <c r="T6757" s="11" t="s">
        <v>29760</v>
      </c>
    </row>
    <row x14ac:dyDescent="0.25" r="6758" customHeight="1" ht="19.5">
      <c r="A6758" s="10">
        <v>45215</v>
      </c>
      <c r="B6758" s="11" t="s">
        <v>29761</v>
      </c>
      <c r="C6758" s="11" t="s">
        <v>5363</v>
      </c>
      <c r="D6758" s="12"/>
      <c r="E6758" s="13">
        <v>15572734779</v>
      </c>
      <c r="F6758" s="11" t="s">
        <v>29762</v>
      </c>
      <c r="G6758" s="12" t="s">
        <v>115</v>
      </c>
      <c r="H6758" s="12"/>
      <c r="I6758" s="14" t="s">
        <v>1914</v>
      </c>
      <c r="J6758" s="12" t="s">
        <v>24</v>
      </c>
      <c r="K6758" s="12" t="s">
        <v>25</v>
      </c>
      <c r="L6758" s="12" t="s">
        <v>39</v>
      </c>
      <c r="M6758" s="11" t="s">
        <v>27</v>
      </c>
      <c r="N6758" s="11" t="s">
        <v>624</v>
      </c>
      <c r="O6758" s="12" t="s">
        <v>29</v>
      </c>
      <c r="P6758" s="12"/>
      <c r="Q6758" s="15" t="s">
        <v>29763</v>
      </c>
      <c r="R6758" s="12" t="s">
        <v>42</v>
      </c>
      <c r="S6758" s="11" t="s">
        <v>29764</v>
      </c>
      <c r="T6758" s="11" t="s">
        <v>29765</v>
      </c>
    </row>
    <row x14ac:dyDescent="0.25" r="6759" customHeight="1" ht="19.5">
      <c r="A6759" s="10">
        <v>45215</v>
      </c>
      <c r="B6759" s="11" t="s">
        <v>29766</v>
      </c>
      <c r="C6759" s="11" t="s">
        <v>5363</v>
      </c>
      <c r="D6759" s="12"/>
      <c r="E6759" s="13">
        <v>18572370228</v>
      </c>
      <c r="F6759" s="11" t="s">
        <v>29767</v>
      </c>
      <c r="G6759" s="12" t="s">
        <v>74</v>
      </c>
      <c r="H6759" s="12"/>
      <c r="I6759" s="14" t="s">
        <v>68</v>
      </c>
      <c r="J6759" s="12" t="s">
        <v>24</v>
      </c>
      <c r="K6759" s="12" t="s">
        <v>25</v>
      </c>
      <c r="L6759" s="12" t="s">
        <v>39</v>
      </c>
      <c r="M6759" s="11" t="s">
        <v>27</v>
      </c>
      <c r="N6759" s="11" t="s">
        <v>624</v>
      </c>
      <c r="O6759" s="12" t="s">
        <v>29</v>
      </c>
      <c r="P6759" s="12"/>
      <c r="Q6759" s="15" t="s">
        <v>29768</v>
      </c>
      <c r="R6759" s="12" t="s">
        <v>42</v>
      </c>
      <c r="S6759" s="11" t="s">
        <v>29769</v>
      </c>
      <c r="T6759" s="11" t="s">
        <v>29770</v>
      </c>
    </row>
    <row x14ac:dyDescent="0.25" r="6760" customHeight="1" ht="19.5">
      <c r="A6760" s="10">
        <v>45215</v>
      </c>
      <c r="B6760" s="11" t="s">
        <v>29771</v>
      </c>
      <c r="C6760" s="11" t="s">
        <v>5363</v>
      </c>
      <c r="D6760" s="12"/>
      <c r="E6760" s="13">
        <v>17683703245</v>
      </c>
      <c r="F6760" s="11" t="s">
        <v>29772</v>
      </c>
      <c r="G6760" s="12" t="s">
        <v>74</v>
      </c>
      <c r="H6760" s="12"/>
      <c r="I6760" s="14" t="s">
        <v>104</v>
      </c>
      <c r="J6760" s="12" t="s">
        <v>24</v>
      </c>
      <c r="K6760" s="12" t="s">
        <v>25</v>
      </c>
      <c r="L6760" s="12" t="s">
        <v>39</v>
      </c>
      <c r="M6760" s="11" t="s">
        <v>27</v>
      </c>
      <c r="N6760" s="11" t="s">
        <v>624</v>
      </c>
      <c r="O6760" s="12" t="s">
        <v>29</v>
      </c>
      <c r="P6760" s="12"/>
      <c r="Q6760" s="15" t="s">
        <v>29773</v>
      </c>
      <c r="R6760" s="12" t="s">
        <v>42</v>
      </c>
      <c r="S6760" s="11" t="s">
        <v>29774</v>
      </c>
      <c r="T6760" s="11" t="s">
        <v>29775</v>
      </c>
    </row>
    <row x14ac:dyDescent="0.25" r="6761" customHeight="1" ht="19.5">
      <c r="A6761" s="10">
        <v>45215</v>
      </c>
      <c r="B6761" s="11" t="s">
        <v>29776</v>
      </c>
      <c r="C6761" s="11" t="s">
        <v>5363</v>
      </c>
      <c r="D6761" s="12"/>
      <c r="E6761" s="13">
        <v>18672668053</v>
      </c>
      <c r="F6761" s="11" t="s">
        <v>29777</v>
      </c>
      <c r="G6761" s="12" t="s">
        <v>74</v>
      </c>
      <c r="H6761" s="12"/>
      <c r="I6761" s="14" t="s">
        <v>221</v>
      </c>
      <c r="J6761" s="12" t="s">
        <v>24</v>
      </c>
      <c r="K6761" s="12" t="s">
        <v>25</v>
      </c>
      <c r="L6761" s="12" t="s">
        <v>39</v>
      </c>
      <c r="M6761" s="11" t="s">
        <v>40</v>
      </c>
      <c r="N6761" s="11" t="s">
        <v>624</v>
      </c>
      <c r="O6761" s="12" t="s">
        <v>29</v>
      </c>
      <c r="P6761" s="12"/>
      <c r="Q6761" s="15" t="s">
        <v>29778</v>
      </c>
      <c r="R6761" s="12" t="s">
        <v>42</v>
      </c>
      <c r="S6761" s="11" t="s">
        <v>29779</v>
      </c>
      <c r="T6761" s="11" t="s">
        <v>29780</v>
      </c>
    </row>
    <row x14ac:dyDescent="0.25" r="6762" customHeight="1" ht="19.5">
      <c r="A6762" s="10">
        <v>45215</v>
      </c>
      <c r="B6762" s="11" t="s">
        <v>29781</v>
      </c>
      <c r="C6762" s="11" t="s">
        <v>16300</v>
      </c>
      <c r="D6762" s="12"/>
      <c r="E6762" s="13">
        <v>15587959311</v>
      </c>
      <c r="F6762" s="11" t="s">
        <v>28337</v>
      </c>
      <c r="G6762" s="12" t="s">
        <v>74</v>
      </c>
      <c r="H6762" s="12"/>
      <c r="I6762" s="14">
        <v>10015</v>
      </c>
      <c r="J6762" s="12" t="s">
        <v>24</v>
      </c>
      <c r="K6762" s="12" t="s">
        <v>25</v>
      </c>
      <c r="L6762" s="12" t="s">
        <v>26</v>
      </c>
      <c r="M6762" s="11" t="s">
        <v>27</v>
      </c>
      <c r="N6762" s="11" t="s">
        <v>28</v>
      </c>
      <c r="O6762" s="12" t="s">
        <v>29</v>
      </c>
      <c r="P6762" s="12"/>
      <c r="Q6762" s="15" t="s">
        <v>29782</v>
      </c>
      <c r="R6762" s="12" t="s">
        <v>31</v>
      </c>
      <c r="S6762" s="11" t="s">
        <v>29783</v>
      </c>
      <c r="T6762" s="11" t="s">
        <v>29784</v>
      </c>
    </row>
    <row x14ac:dyDescent="0.25" r="6763" customHeight="1" ht="19.5">
      <c r="A6763" s="10">
        <v>45215</v>
      </c>
      <c r="B6763" s="11" t="s">
        <v>29785</v>
      </c>
      <c r="C6763" s="11" t="s">
        <v>6926</v>
      </c>
      <c r="D6763" s="12"/>
      <c r="E6763" s="13">
        <v>15671005161</v>
      </c>
      <c r="F6763" s="11" t="s">
        <v>29752</v>
      </c>
      <c r="G6763" s="12" t="s">
        <v>74</v>
      </c>
      <c r="H6763" s="12" t="s">
        <v>98</v>
      </c>
      <c r="I6763" s="14">
        <v>10015</v>
      </c>
      <c r="J6763" s="12" t="s">
        <v>24</v>
      </c>
      <c r="K6763" s="12" t="s">
        <v>69</v>
      </c>
      <c r="L6763" s="12" t="s">
        <v>26</v>
      </c>
      <c r="M6763" s="11" t="s">
        <v>27</v>
      </c>
      <c r="N6763" s="11" t="s">
        <v>28</v>
      </c>
      <c r="O6763" s="12" t="s">
        <v>29</v>
      </c>
      <c r="P6763" s="12"/>
      <c r="Q6763" s="15" t="s">
        <v>29786</v>
      </c>
      <c r="R6763" s="12" t="s">
        <v>31</v>
      </c>
      <c r="S6763" s="11" t="s">
        <v>29787</v>
      </c>
      <c r="T6763" s="11" t="s">
        <v>29788</v>
      </c>
    </row>
    <row x14ac:dyDescent="0.25" r="6764" customHeight="1" ht="19.5">
      <c r="A6764" s="10">
        <v>45215</v>
      </c>
      <c r="B6764" s="11" t="s">
        <v>29789</v>
      </c>
      <c r="C6764" s="11" t="s">
        <v>1079</v>
      </c>
      <c r="D6764" s="12"/>
      <c r="E6764" s="13">
        <v>13047152354</v>
      </c>
      <c r="F6764" s="11" t="s">
        <v>29790</v>
      </c>
      <c r="G6764" s="12" t="s">
        <v>115</v>
      </c>
      <c r="H6764" s="12"/>
      <c r="I6764" s="14" t="s">
        <v>211</v>
      </c>
      <c r="J6764" s="12" t="s">
        <v>24</v>
      </c>
      <c r="K6764" s="12" t="s">
        <v>25</v>
      </c>
      <c r="L6764" s="12" t="s">
        <v>39</v>
      </c>
      <c r="M6764" s="11" t="s">
        <v>27</v>
      </c>
      <c r="N6764" s="11" t="s">
        <v>28</v>
      </c>
      <c r="O6764" s="12" t="s">
        <v>29</v>
      </c>
      <c r="P6764" s="12"/>
      <c r="Q6764" s="15" t="s">
        <v>29791</v>
      </c>
      <c r="R6764" s="12" t="s">
        <v>42</v>
      </c>
      <c r="S6764" s="11" t="s">
        <v>29792</v>
      </c>
      <c r="T6764" s="11"/>
    </row>
    <row x14ac:dyDescent="0.25" r="6765" customHeight="1" ht="19.5">
      <c r="A6765" s="10">
        <v>45215</v>
      </c>
      <c r="B6765" s="11" t="s">
        <v>29793</v>
      </c>
      <c r="C6765" s="11" t="s">
        <v>180</v>
      </c>
      <c r="D6765" s="12"/>
      <c r="E6765" s="13" t="s">
        <v>29794</v>
      </c>
      <c r="F6765" s="11" t="s">
        <v>29795</v>
      </c>
      <c r="G6765" s="12" t="s">
        <v>74</v>
      </c>
      <c r="H6765" s="12" t="s">
        <v>86</v>
      </c>
      <c r="I6765" s="14" t="s">
        <v>844</v>
      </c>
      <c r="J6765" s="12" t="s">
        <v>24</v>
      </c>
      <c r="K6765" s="12" t="s">
        <v>25</v>
      </c>
      <c r="L6765" s="12" t="s">
        <v>39</v>
      </c>
      <c r="M6765" s="11" t="s">
        <v>149</v>
      </c>
      <c r="N6765" s="11" t="s">
        <v>183</v>
      </c>
      <c r="O6765" s="12" t="s">
        <v>29</v>
      </c>
      <c r="P6765" s="12"/>
      <c r="Q6765" s="15" t="s">
        <v>29796</v>
      </c>
      <c r="R6765" s="12" t="s">
        <v>51</v>
      </c>
      <c r="S6765" s="11" t="s">
        <v>29797</v>
      </c>
      <c r="T6765" s="11"/>
    </row>
    <row x14ac:dyDescent="0.25" r="6766" customHeight="1" ht="19.5">
      <c r="A6766" s="10">
        <v>45215</v>
      </c>
      <c r="B6766" s="11" t="s">
        <v>29798</v>
      </c>
      <c r="C6766" s="11" t="s">
        <v>180</v>
      </c>
      <c r="D6766" s="12"/>
      <c r="E6766" s="13" t="s">
        <v>29799</v>
      </c>
      <c r="F6766" s="11" t="s">
        <v>29800</v>
      </c>
      <c r="G6766" s="12" t="s">
        <v>74</v>
      </c>
      <c r="H6766" s="12" t="s">
        <v>86</v>
      </c>
      <c r="I6766" s="14" t="s">
        <v>206</v>
      </c>
      <c r="J6766" s="12" t="s">
        <v>24</v>
      </c>
      <c r="K6766" s="12" t="s">
        <v>25</v>
      </c>
      <c r="L6766" s="12" t="s">
        <v>39</v>
      </c>
      <c r="M6766" s="11" t="s">
        <v>149</v>
      </c>
      <c r="N6766" s="11" t="s">
        <v>183</v>
      </c>
      <c r="O6766" s="12" t="s">
        <v>29</v>
      </c>
      <c r="P6766" s="12"/>
      <c r="Q6766" s="15" t="s">
        <v>29801</v>
      </c>
      <c r="R6766" s="12" t="s">
        <v>51</v>
      </c>
      <c r="S6766" s="11" t="s">
        <v>29802</v>
      </c>
      <c r="T6766" s="11"/>
    </row>
    <row x14ac:dyDescent="0.25" r="6767" customHeight="1" ht="19.5">
      <c r="A6767" s="10">
        <v>45215</v>
      </c>
      <c r="B6767" s="11" t="s">
        <v>29803</v>
      </c>
      <c r="C6767" s="11" t="s">
        <v>180</v>
      </c>
      <c r="D6767" s="12"/>
      <c r="E6767" s="13" t="s">
        <v>29804</v>
      </c>
      <c r="F6767" s="11" t="s">
        <v>29805</v>
      </c>
      <c r="G6767" s="12" t="s">
        <v>74</v>
      </c>
      <c r="H6767" s="12" t="s">
        <v>121</v>
      </c>
      <c r="I6767" s="14" t="s">
        <v>93</v>
      </c>
      <c r="J6767" s="12" t="s">
        <v>24</v>
      </c>
      <c r="K6767" s="12" t="s">
        <v>25</v>
      </c>
      <c r="L6767" s="12" t="s">
        <v>39</v>
      </c>
      <c r="M6767" s="11" t="s">
        <v>149</v>
      </c>
      <c r="N6767" s="11" t="s">
        <v>183</v>
      </c>
      <c r="O6767" s="12" t="s">
        <v>29</v>
      </c>
      <c r="P6767" s="12"/>
      <c r="Q6767" s="15" t="s">
        <v>29806</v>
      </c>
      <c r="R6767" s="12" t="s">
        <v>51</v>
      </c>
      <c r="S6767" s="11" t="s">
        <v>29807</v>
      </c>
      <c r="T6767" s="11"/>
    </row>
    <row x14ac:dyDescent="0.25" r="6768" customHeight="1" ht="19.5">
      <c r="A6768" s="10">
        <v>45215</v>
      </c>
      <c r="B6768" s="11" t="s">
        <v>29808</v>
      </c>
      <c r="C6768" s="11" t="s">
        <v>180</v>
      </c>
      <c r="D6768" s="12"/>
      <c r="E6768" s="13" t="s">
        <v>29809</v>
      </c>
      <c r="F6768" s="11" t="s">
        <v>29810</v>
      </c>
      <c r="G6768" s="12" t="s">
        <v>74</v>
      </c>
      <c r="H6768" s="12" t="s">
        <v>98</v>
      </c>
      <c r="I6768" s="14" t="s">
        <v>154</v>
      </c>
      <c r="J6768" s="12" t="s">
        <v>24</v>
      </c>
      <c r="K6768" s="12" t="s">
        <v>25</v>
      </c>
      <c r="L6768" s="12" t="s">
        <v>39</v>
      </c>
      <c r="M6768" s="11" t="s">
        <v>149</v>
      </c>
      <c r="N6768" s="11" t="s">
        <v>183</v>
      </c>
      <c r="O6768" s="12" t="s">
        <v>29</v>
      </c>
      <c r="P6768" s="12"/>
      <c r="Q6768" s="15" t="s">
        <v>29811</v>
      </c>
      <c r="R6768" s="12" t="s">
        <v>51</v>
      </c>
      <c r="S6768" s="11" t="s">
        <v>29812</v>
      </c>
      <c r="T6768" s="11"/>
    </row>
    <row x14ac:dyDescent="0.25" r="6769" customHeight="1" ht="19.5">
      <c r="A6769" s="10">
        <v>45215</v>
      </c>
      <c r="B6769" s="11" t="s">
        <v>29813</v>
      </c>
      <c r="C6769" s="11" t="s">
        <v>180</v>
      </c>
      <c r="D6769" s="12"/>
      <c r="E6769" s="13">
        <v>13040984095</v>
      </c>
      <c r="F6769" s="11" t="s">
        <v>29814</v>
      </c>
      <c r="G6769" s="12" t="s">
        <v>289</v>
      </c>
      <c r="H6769" s="12"/>
      <c r="I6769" s="14" t="s">
        <v>290</v>
      </c>
      <c r="J6769" s="12" t="s">
        <v>24</v>
      </c>
      <c r="K6769" s="12" t="s">
        <v>25</v>
      </c>
      <c r="L6769" s="12" t="s">
        <v>39</v>
      </c>
      <c r="M6769" s="11" t="s">
        <v>27</v>
      </c>
      <c r="N6769" s="11" t="s">
        <v>183</v>
      </c>
      <c r="O6769" s="12" t="s">
        <v>29</v>
      </c>
      <c r="P6769" s="12"/>
      <c r="Q6769" s="15" t="s">
        <v>29815</v>
      </c>
      <c r="R6769" s="12" t="s">
        <v>51</v>
      </c>
      <c r="S6769" s="11" t="s">
        <v>29816</v>
      </c>
      <c r="T6769" s="11"/>
    </row>
    <row x14ac:dyDescent="0.25" r="6770" customHeight="1" ht="19.5">
      <c r="A6770" s="10">
        <v>45215</v>
      </c>
      <c r="B6770" s="11" t="s">
        <v>29817</v>
      </c>
      <c r="C6770" s="11" t="s">
        <v>180</v>
      </c>
      <c r="D6770" s="12"/>
      <c r="E6770" s="13">
        <v>13100788835</v>
      </c>
      <c r="F6770" s="11" t="s">
        <v>29818</v>
      </c>
      <c r="G6770" s="12" t="s">
        <v>115</v>
      </c>
      <c r="H6770" s="12"/>
      <c r="I6770" s="14" t="s">
        <v>615</v>
      </c>
      <c r="J6770" s="12" t="s">
        <v>24</v>
      </c>
      <c r="K6770" s="12" t="s">
        <v>25</v>
      </c>
      <c r="L6770" s="12" t="s">
        <v>39</v>
      </c>
      <c r="M6770" s="11" t="s">
        <v>27</v>
      </c>
      <c r="N6770" s="11" t="s">
        <v>183</v>
      </c>
      <c r="O6770" s="12" t="s">
        <v>29</v>
      </c>
      <c r="P6770" s="12"/>
      <c r="Q6770" s="15" t="s">
        <v>29819</v>
      </c>
      <c r="R6770" s="12" t="s">
        <v>51</v>
      </c>
      <c r="S6770" s="11" t="s">
        <v>29820</v>
      </c>
      <c r="T6770" s="11"/>
    </row>
    <row x14ac:dyDescent="0.25" r="6771" customHeight="1" ht="19.5">
      <c r="A6771" s="10">
        <v>45215</v>
      </c>
      <c r="B6771" s="11" t="s">
        <v>29821</v>
      </c>
      <c r="C6771" s="11" t="s">
        <v>180</v>
      </c>
      <c r="D6771" s="12"/>
      <c r="E6771" s="13">
        <v>13227283524</v>
      </c>
      <c r="F6771" s="11" t="s">
        <v>29822</v>
      </c>
      <c r="G6771" s="12" t="s">
        <v>115</v>
      </c>
      <c r="H6771" s="12"/>
      <c r="I6771" s="14" t="s">
        <v>142</v>
      </c>
      <c r="J6771" s="12" t="s">
        <v>24</v>
      </c>
      <c r="K6771" s="12" t="s">
        <v>25</v>
      </c>
      <c r="L6771" s="12" t="s">
        <v>39</v>
      </c>
      <c r="M6771" s="11" t="s">
        <v>40</v>
      </c>
      <c r="N6771" s="11" t="s">
        <v>183</v>
      </c>
      <c r="O6771" s="12" t="s">
        <v>29</v>
      </c>
      <c r="P6771" s="12"/>
      <c r="Q6771" s="15" t="s">
        <v>29823</v>
      </c>
      <c r="R6771" s="12" t="s">
        <v>51</v>
      </c>
      <c r="S6771" s="11" t="s">
        <v>29824</v>
      </c>
      <c r="T6771" s="11"/>
    </row>
    <row x14ac:dyDescent="0.25" r="6772" customHeight="1" ht="19.5">
      <c r="A6772" s="10">
        <v>45215</v>
      </c>
      <c r="B6772" s="11" t="s">
        <v>29825</v>
      </c>
      <c r="C6772" s="11" t="s">
        <v>180</v>
      </c>
      <c r="D6772" s="12"/>
      <c r="E6772" s="13">
        <v>13277396992</v>
      </c>
      <c r="F6772" s="11" t="s">
        <v>29826</v>
      </c>
      <c r="G6772" s="12" t="s">
        <v>74</v>
      </c>
      <c r="H6772" s="12"/>
      <c r="I6772" s="14" t="s">
        <v>93</v>
      </c>
      <c r="J6772" s="12" t="s">
        <v>24</v>
      </c>
      <c r="K6772" s="12" t="s">
        <v>25</v>
      </c>
      <c r="L6772" s="12" t="s">
        <v>39</v>
      </c>
      <c r="M6772" s="11" t="s">
        <v>27</v>
      </c>
      <c r="N6772" s="11" t="s">
        <v>183</v>
      </c>
      <c r="O6772" s="12" t="s">
        <v>29</v>
      </c>
      <c r="P6772" s="12"/>
      <c r="Q6772" s="15" t="s">
        <v>29827</v>
      </c>
      <c r="R6772" s="12" t="s">
        <v>51</v>
      </c>
      <c r="S6772" s="11" t="s">
        <v>29828</v>
      </c>
      <c r="T6772" s="11"/>
    </row>
    <row x14ac:dyDescent="0.25" r="6773" customHeight="1" ht="19.5">
      <c r="A6773" s="10">
        <v>45215</v>
      </c>
      <c r="B6773" s="11" t="s">
        <v>29829</v>
      </c>
      <c r="C6773" s="11" t="s">
        <v>180</v>
      </c>
      <c r="D6773" s="12"/>
      <c r="E6773" s="13">
        <v>13294243225</v>
      </c>
      <c r="F6773" s="11" t="s">
        <v>29830</v>
      </c>
      <c r="G6773" s="12" t="s">
        <v>37</v>
      </c>
      <c r="H6773" s="12"/>
      <c r="I6773" s="14" t="s">
        <v>352</v>
      </c>
      <c r="J6773" s="12" t="s">
        <v>24</v>
      </c>
      <c r="K6773" s="12" t="s">
        <v>25</v>
      </c>
      <c r="L6773" s="12" t="s">
        <v>39</v>
      </c>
      <c r="M6773" s="11" t="s">
        <v>27</v>
      </c>
      <c r="N6773" s="11" t="s">
        <v>183</v>
      </c>
      <c r="O6773" s="12" t="s">
        <v>29</v>
      </c>
      <c r="P6773" s="12"/>
      <c r="Q6773" s="15" t="s">
        <v>29831</v>
      </c>
      <c r="R6773" s="12" t="s">
        <v>51</v>
      </c>
      <c r="S6773" s="11" t="s">
        <v>29832</v>
      </c>
      <c r="T6773" s="11"/>
    </row>
    <row x14ac:dyDescent="0.25" r="6774" customHeight="1" ht="19.5">
      <c r="A6774" s="10">
        <v>45215</v>
      </c>
      <c r="B6774" s="11" t="s">
        <v>29833</v>
      </c>
      <c r="C6774" s="11" t="s">
        <v>180</v>
      </c>
      <c r="D6774" s="12"/>
      <c r="E6774" s="13">
        <v>13297282917</v>
      </c>
      <c r="F6774" s="11" t="s">
        <v>29834</v>
      </c>
      <c r="G6774" s="12" t="s">
        <v>289</v>
      </c>
      <c r="H6774" s="12" t="s">
        <v>121</v>
      </c>
      <c r="I6774" s="14" t="s">
        <v>8690</v>
      </c>
      <c r="J6774" s="12" t="s">
        <v>24</v>
      </c>
      <c r="K6774" s="12" t="s">
        <v>25</v>
      </c>
      <c r="L6774" s="12" t="s">
        <v>39</v>
      </c>
      <c r="M6774" s="11" t="s">
        <v>40</v>
      </c>
      <c r="N6774" s="11" t="s">
        <v>183</v>
      </c>
      <c r="O6774" s="12" t="s">
        <v>29</v>
      </c>
      <c r="P6774" s="12"/>
      <c r="Q6774" s="15" t="s">
        <v>29835</v>
      </c>
      <c r="R6774" s="12" t="s">
        <v>51</v>
      </c>
      <c r="S6774" s="11" t="s">
        <v>29836</v>
      </c>
      <c r="T6774" s="11"/>
    </row>
    <row x14ac:dyDescent="0.25" r="6775" customHeight="1" ht="19.5">
      <c r="A6775" s="10">
        <v>45215</v>
      </c>
      <c r="B6775" s="11" t="s">
        <v>29837</v>
      </c>
      <c r="C6775" s="11" t="s">
        <v>180</v>
      </c>
      <c r="D6775" s="12"/>
      <c r="E6775" s="13">
        <v>15587923027</v>
      </c>
      <c r="F6775" s="11" t="s">
        <v>29838</v>
      </c>
      <c r="G6775" s="12" t="s">
        <v>62</v>
      </c>
      <c r="H6775" s="12"/>
      <c r="I6775" s="14" t="s">
        <v>241</v>
      </c>
      <c r="J6775" s="12" t="s">
        <v>24</v>
      </c>
      <c r="K6775" s="12" t="s">
        <v>25</v>
      </c>
      <c r="L6775" s="12" t="s">
        <v>39</v>
      </c>
      <c r="M6775" s="11" t="s">
        <v>40</v>
      </c>
      <c r="N6775" s="11" t="s">
        <v>183</v>
      </c>
      <c r="O6775" s="12" t="s">
        <v>29</v>
      </c>
      <c r="P6775" s="12"/>
      <c r="Q6775" s="15" t="s">
        <v>29839</v>
      </c>
      <c r="R6775" s="12" t="s">
        <v>51</v>
      </c>
      <c r="S6775" s="11" t="s">
        <v>29840</v>
      </c>
      <c r="T6775" s="11"/>
    </row>
    <row x14ac:dyDescent="0.25" r="6776" customHeight="1" ht="19.5">
      <c r="A6776" s="10">
        <v>45215</v>
      </c>
      <c r="B6776" s="11" t="s">
        <v>29841</v>
      </c>
      <c r="C6776" s="11" t="s">
        <v>180</v>
      </c>
      <c r="D6776" s="12"/>
      <c r="E6776" s="13">
        <v>15671035105</v>
      </c>
      <c r="F6776" s="11" t="s">
        <v>29842</v>
      </c>
      <c r="G6776" s="12" t="s">
        <v>74</v>
      </c>
      <c r="H6776" s="12" t="s">
        <v>98</v>
      </c>
      <c r="I6776" s="14" t="s">
        <v>104</v>
      </c>
      <c r="J6776" s="12" t="s">
        <v>24</v>
      </c>
      <c r="K6776" s="12" t="s">
        <v>25</v>
      </c>
      <c r="L6776" s="12" t="s">
        <v>39</v>
      </c>
      <c r="M6776" s="11" t="s">
        <v>40</v>
      </c>
      <c r="N6776" s="11" t="s">
        <v>183</v>
      </c>
      <c r="O6776" s="12" t="s">
        <v>29</v>
      </c>
      <c r="P6776" s="12"/>
      <c r="Q6776" s="15" t="s">
        <v>29843</v>
      </c>
      <c r="R6776" s="12" t="s">
        <v>51</v>
      </c>
      <c r="S6776" s="11" t="s">
        <v>29844</v>
      </c>
      <c r="T6776" s="11"/>
    </row>
    <row x14ac:dyDescent="0.25" r="6777" customHeight="1" ht="19.5">
      <c r="A6777" s="10">
        <v>45215</v>
      </c>
      <c r="B6777" s="11" t="s">
        <v>29845</v>
      </c>
      <c r="C6777" s="11" t="s">
        <v>180</v>
      </c>
      <c r="D6777" s="12"/>
      <c r="E6777" s="13">
        <v>15671039956</v>
      </c>
      <c r="F6777" s="11" t="s">
        <v>29846</v>
      </c>
      <c r="G6777" s="12" t="s">
        <v>23</v>
      </c>
      <c r="H6777" s="12"/>
      <c r="I6777" s="14" t="s">
        <v>259</v>
      </c>
      <c r="J6777" s="12" t="s">
        <v>24</v>
      </c>
      <c r="K6777" s="12" t="s">
        <v>25</v>
      </c>
      <c r="L6777" s="12" t="s">
        <v>39</v>
      </c>
      <c r="M6777" s="11" t="s">
        <v>27</v>
      </c>
      <c r="N6777" s="11" t="s">
        <v>183</v>
      </c>
      <c r="O6777" s="12" t="s">
        <v>29</v>
      </c>
      <c r="P6777" s="12"/>
      <c r="Q6777" s="15" t="s">
        <v>29847</v>
      </c>
      <c r="R6777" s="12" t="s">
        <v>51</v>
      </c>
      <c r="S6777" s="11" t="s">
        <v>29848</v>
      </c>
      <c r="T6777" s="11"/>
    </row>
    <row x14ac:dyDescent="0.25" r="6778" customHeight="1" ht="19.5">
      <c r="A6778" s="10">
        <v>45215</v>
      </c>
      <c r="B6778" s="11" t="s">
        <v>29849</v>
      </c>
      <c r="C6778" s="11" t="s">
        <v>180</v>
      </c>
      <c r="D6778" s="12"/>
      <c r="E6778" s="13">
        <v>18671708497</v>
      </c>
      <c r="F6778" s="11" t="s">
        <v>29850</v>
      </c>
      <c r="G6778" s="12" t="s">
        <v>56</v>
      </c>
      <c r="H6778" s="12"/>
      <c r="I6778" s="14" t="s">
        <v>328</v>
      </c>
      <c r="J6778" s="12" t="s">
        <v>24</v>
      </c>
      <c r="K6778" s="12" t="s">
        <v>25</v>
      </c>
      <c r="L6778" s="12" t="s">
        <v>39</v>
      </c>
      <c r="M6778" s="11" t="s">
        <v>40</v>
      </c>
      <c r="N6778" s="11" t="s">
        <v>183</v>
      </c>
      <c r="O6778" s="12" t="s">
        <v>29</v>
      </c>
      <c r="P6778" s="12"/>
      <c r="Q6778" s="15" t="s">
        <v>29851</v>
      </c>
      <c r="R6778" s="12" t="s">
        <v>51</v>
      </c>
      <c r="S6778" s="11" t="s">
        <v>29852</v>
      </c>
      <c r="T6778" s="11"/>
    </row>
    <row x14ac:dyDescent="0.25" r="6779" customHeight="1" ht="19.5">
      <c r="A6779" s="10">
        <v>45215</v>
      </c>
      <c r="B6779" s="11" t="s">
        <v>29853</v>
      </c>
      <c r="C6779" s="11" t="s">
        <v>180</v>
      </c>
      <c r="D6779" s="12"/>
      <c r="E6779" s="13">
        <v>18672092268</v>
      </c>
      <c r="F6779" s="11" t="s">
        <v>29854</v>
      </c>
      <c r="G6779" s="12" t="s">
        <v>23</v>
      </c>
      <c r="H6779" s="12" t="s">
        <v>98</v>
      </c>
      <c r="I6779" s="14" t="s">
        <v>779</v>
      </c>
      <c r="J6779" s="12" t="s">
        <v>24</v>
      </c>
      <c r="K6779" s="12" t="s">
        <v>25</v>
      </c>
      <c r="L6779" s="12" t="s">
        <v>39</v>
      </c>
      <c r="M6779" s="11" t="s">
        <v>40</v>
      </c>
      <c r="N6779" s="11" t="s">
        <v>183</v>
      </c>
      <c r="O6779" s="12" t="s">
        <v>29</v>
      </c>
      <c r="P6779" s="12"/>
      <c r="Q6779" s="15" t="s">
        <v>29855</v>
      </c>
      <c r="R6779" s="12" t="s">
        <v>51</v>
      </c>
      <c r="S6779" s="11" t="s">
        <v>29856</v>
      </c>
      <c r="T6779" s="11"/>
    </row>
    <row x14ac:dyDescent="0.25" r="6780" customHeight="1" ht="19.5">
      <c r="A6780" s="10">
        <v>45215</v>
      </c>
      <c r="B6780" s="11" t="s">
        <v>29857</v>
      </c>
      <c r="C6780" s="11" t="s">
        <v>180</v>
      </c>
      <c r="D6780" s="12"/>
      <c r="E6780" s="13">
        <v>18674265953</v>
      </c>
      <c r="F6780" s="11" t="s">
        <v>29858</v>
      </c>
      <c r="G6780" s="12" t="s">
        <v>48</v>
      </c>
      <c r="H6780" s="12"/>
      <c r="I6780" s="14" t="s">
        <v>328</v>
      </c>
      <c r="J6780" s="12" t="s">
        <v>24</v>
      </c>
      <c r="K6780" s="12" t="s">
        <v>25</v>
      </c>
      <c r="L6780" s="12" t="s">
        <v>39</v>
      </c>
      <c r="M6780" s="11" t="s">
        <v>27</v>
      </c>
      <c r="N6780" s="11" t="s">
        <v>183</v>
      </c>
      <c r="O6780" s="12" t="s">
        <v>29</v>
      </c>
      <c r="P6780" s="12"/>
      <c r="Q6780" s="15" t="s">
        <v>29859</v>
      </c>
      <c r="R6780" s="12" t="s">
        <v>51</v>
      </c>
      <c r="S6780" s="11" t="s">
        <v>29860</v>
      </c>
      <c r="T6780" s="11"/>
    </row>
    <row x14ac:dyDescent="0.25" r="6781" customHeight="1" ht="19.5">
      <c r="A6781" s="10">
        <v>45215</v>
      </c>
      <c r="B6781" s="11" t="s">
        <v>29861</v>
      </c>
      <c r="C6781" s="11" t="s">
        <v>180</v>
      </c>
      <c r="D6781" s="12"/>
      <c r="E6781" s="13">
        <v>18694080821</v>
      </c>
      <c r="F6781" s="11" t="s">
        <v>29862</v>
      </c>
      <c r="G6781" s="12" t="s">
        <v>23</v>
      </c>
      <c r="H6781" s="12"/>
      <c r="I6781" s="14" t="s">
        <v>290</v>
      </c>
      <c r="J6781" s="12" t="s">
        <v>24</v>
      </c>
      <c r="K6781" s="12" t="s">
        <v>25</v>
      </c>
      <c r="L6781" s="12" t="s">
        <v>39</v>
      </c>
      <c r="M6781" s="11" t="s">
        <v>27</v>
      </c>
      <c r="N6781" s="11" t="s">
        <v>183</v>
      </c>
      <c r="O6781" s="12" t="s">
        <v>29</v>
      </c>
      <c r="P6781" s="12"/>
      <c r="Q6781" s="15" t="s">
        <v>29863</v>
      </c>
      <c r="R6781" s="12" t="s">
        <v>51</v>
      </c>
      <c r="S6781" s="11" t="s">
        <v>29864</v>
      </c>
      <c r="T6781" s="11"/>
    </row>
    <row x14ac:dyDescent="0.25" r="6782" customHeight="1" ht="19.5">
      <c r="A6782" s="10">
        <v>45215</v>
      </c>
      <c r="B6782" s="11" t="s">
        <v>29865</v>
      </c>
      <c r="C6782" s="11" t="s">
        <v>180</v>
      </c>
      <c r="D6782" s="12"/>
      <c r="E6782" s="13">
        <v>18695079932</v>
      </c>
      <c r="F6782" s="11" t="s">
        <v>29866</v>
      </c>
      <c r="G6782" s="12" t="s">
        <v>48</v>
      </c>
      <c r="H6782" s="12"/>
      <c r="I6782" s="14" t="s">
        <v>93</v>
      </c>
      <c r="J6782" s="12" t="s">
        <v>24</v>
      </c>
      <c r="K6782" s="12" t="s">
        <v>25</v>
      </c>
      <c r="L6782" s="12" t="s">
        <v>39</v>
      </c>
      <c r="M6782" s="11" t="s">
        <v>27</v>
      </c>
      <c r="N6782" s="11" t="s">
        <v>183</v>
      </c>
      <c r="O6782" s="12" t="s">
        <v>29</v>
      </c>
      <c r="P6782" s="12"/>
      <c r="Q6782" s="15" t="s">
        <v>29867</v>
      </c>
      <c r="R6782" s="12" t="s">
        <v>51</v>
      </c>
      <c r="S6782" s="11" t="s">
        <v>29868</v>
      </c>
      <c r="T6782" s="11"/>
    </row>
    <row x14ac:dyDescent="0.25" r="6783" customHeight="1" ht="19.5">
      <c r="A6783" s="10">
        <v>45215</v>
      </c>
      <c r="B6783" s="11" t="s">
        <v>29869</v>
      </c>
      <c r="C6783" s="11" t="s">
        <v>180</v>
      </c>
      <c r="D6783" s="12"/>
      <c r="E6783" s="13">
        <v>13177091930</v>
      </c>
      <c r="F6783" s="11" t="s">
        <v>29870</v>
      </c>
      <c r="G6783" s="12" t="s">
        <v>23</v>
      </c>
      <c r="H6783" s="12"/>
      <c r="I6783" s="14" t="s">
        <v>87</v>
      </c>
      <c r="J6783" s="12" t="s">
        <v>24</v>
      </c>
      <c r="K6783" s="12" t="s">
        <v>25</v>
      </c>
      <c r="L6783" s="12" t="s">
        <v>39</v>
      </c>
      <c r="M6783" s="11" t="s">
        <v>40</v>
      </c>
      <c r="N6783" s="11" t="s">
        <v>183</v>
      </c>
      <c r="O6783" s="12" t="s">
        <v>29</v>
      </c>
      <c r="P6783" s="12"/>
      <c r="Q6783" s="15" t="s">
        <v>29871</v>
      </c>
      <c r="R6783" s="12" t="s">
        <v>51</v>
      </c>
      <c r="S6783" s="11" t="s">
        <v>29872</v>
      </c>
      <c r="T6783" s="11"/>
    </row>
    <row x14ac:dyDescent="0.25" r="6784" customHeight="1" ht="19.5">
      <c r="A6784" s="10">
        <v>45215</v>
      </c>
      <c r="B6784" s="11" t="s">
        <v>29873</v>
      </c>
      <c r="C6784" s="11" t="s">
        <v>180</v>
      </c>
      <c r="D6784" s="12"/>
      <c r="E6784" s="13">
        <v>15549351098</v>
      </c>
      <c r="F6784" s="11" t="s">
        <v>21309</v>
      </c>
      <c r="G6784" s="12" t="s">
        <v>37</v>
      </c>
      <c r="H6784" s="12" t="s">
        <v>98</v>
      </c>
      <c r="I6784" s="14" t="s">
        <v>189</v>
      </c>
      <c r="J6784" s="12" t="s">
        <v>24</v>
      </c>
      <c r="K6784" s="12" t="s">
        <v>25</v>
      </c>
      <c r="L6784" s="12" t="s">
        <v>39</v>
      </c>
      <c r="M6784" s="11" t="s">
        <v>40</v>
      </c>
      <c r="N6784" s="11" t="s">
        <v>183</v>
      </c>
      <c r="O6784" s="12" t="s">
        <v>29</v>
      </c>
      <c r="P6784" s="12"/>
      <c r="Q6784" s="15" t="s">
        <v>29874</v>
      </c>
      <c r="R6784" s="12" t="s">
        <v>51</v>
      </c>
      <c r="S6784" s="11" t="s">
        <v>29875</v>
      </c>
      <c r="T6784" s="11"/>
    </row>
    <row x14ac:dyDescent="0.25" r="6785" customHeight="1" ht="19.5">
      <c r="A6785" s="10">
        <v>45215</v>
      </c>
      <c r="B6785" s="11" t="s">
        <v>29876</v>
      </c>
      <c r="C6785" s="11" t="s">
        <v>180</v>
      </c>
      <c r="D6785" s="12"/>
      <c r="E6785" s="13" t="s">
        <v>29877</v>
      </c>
      <c r="F6785" s="11" t="s">
        <v>29878</v>
      </c>
      <c r="G6785" s="12" t="s">
        <v>74</v>
      </c>
      <c r="H6785" s="12"/>
      <c r="I6785" s="14" t="s">
        <v>1092</v>
      </c>
      <c r="J6785" s="12" t="s">
        <v>24</v>
      </c>
      <c r="K6785" s="12" t="s">
        <v>25</v>
      </c>
      <c r="L6785" s="12" t="s">
        <v>39</v>
      </c>
      <c r="M6785" s="11" t="s">
        <v>149</v>
      </c>
      <c r="N6785" s="11" t="s">
        <v>183</v>
      </c>
      <c r="O6785" s="12" t="s">
        <v>29</v>
      </c>
      <c r="P6785" s="12"/>
      <c r="Q6785" s="15" t="s">
        <v>29879</v>
      </c>
      <c r="R6785" s="12" t="s">
        <v>42</v>
      </c>
      <c r="S6785" s="11" t="s">
        <v>29880</v>
      </c>
      <c r="T6785" s="11"/>
    </row>
    <row x14ac:dyDescent="0.25" r="6786" customHeight="1" ht="19.5">
      <c r="A6786" s="10">
        <v>45215</v>
      </c>
      <c r="B6786" s="11" t="s">
        <v>29881</v>
      </c>
      <c r="C6786" s="11" t="s">
        <v>341</v>
      </c>
      <c r="D6786" s="12"/>
      <c r="E6786" s="13">
        <v>15507203873</v>
      </c>
      <c r="F6786" s="11" t="s">
        <v>29882</v>
      </c>
      <c r="G6786" s="12" t="s">
        <v>115</v>
      </c>
      <c r="H6786" s="12"/>
      <c r="I6786" s="14" t="s">
        <v>93</v>
      </c>
      <c r="J6786" s="12" t="s">
        <v>24</v>
      </c>
      <c r="K6786" s="12" t="s">
        <v>25</v>
      </c>
      <c r="L6786" s="12" t="s">
        <v>39</v>
      </c>
      <c r="M6786" s="11" t="s">
        <v>27</v>
      </c>
      <c r="N6786" s="11" t="s">
        <v>28</v>
      </c>
      <c r="O6786" s="12" t="s">
        <v>29</v>
      </c>
      <c r="P6786" s="12"/>
      <c r="Q6786" s="15" t="s">
        <v>29883</v>
      </c>
      <c r="R6786" s="12" t="s">
        <v>42</v>
      </c>
      <c r="S6786" s="11" t="s">
        <v>29884</v>
      </c>
      <c r="T6786" s="11" t="s">
        <v>29885</v>
      </c>
    </row>
    <row x14ac:dyDescent="0.25" r="6787" customHeight="1" ht="19.5">
      <c r="A6787" s="10">
        <v>45215</v>
      </c>
      <c r="B6787" s="11" t="s">
        <v>29886</v>
      </c>
      <c r="C6787" s="11" t="s">
        <v>341</v>
      </c>
      <c r="D6787" s="12"/>
      <c r="E6787" s="13">
        <v>15572748110</v>
      </c>
      <c r="F6787" s="11" t="s">
        <v>28402</v>
      </c>
      <c r="G6787" s="12" t="s">
        <v>289</v>
      </c>
      <c r="H6787" s="12" t="s">
        <v>98</v>
      </c>
      <c r="I6787" s="14" t="s">
        <v>352</v>
      </c>
      <c r="J6787" s="12" t="s">
        <v>24</v>
      </c>
      <c r="K6787" s="12" t="s">
        <v>25</v>
      </c>
      <c r="L6787" s="12" t="s">
        <v>39</v>
      </c>
      <c r="M6787" s="11" t="s">
        <v>40</v>
      </c>
      <c r="N6787" s="11" t="s">
        <v>28</v>
      </c>
      <c r="O6787" s="12" t="s">
        <v>29</v>
      </c>
      <c r="P6787" s="12"/>
      <c r="Q6787" s="15" t="s">
        <v>29887</v>
      </c>
      <c r="R6787" s="12" t="s">
        <v>42</v>
      </c>
      <c r="S6787" s="11" t="s">
        <v>29888</v>
      </c>
      <c r="T6787" s="11" t="s">
        <v>29889</v>
      </c>
    </row>
    <row x14ac:dyDescent="0.25" r="6788" customHeight="1" ht="19.5">
      <c r="A6788" s="10">
        <v>45215</v>
      </c>
      <c r="B6788" s="11" t="s">
        <v>29890</v>
      </c>
      <c r="C6788" s="11" t="s">
        <v>341</v>
      </c>
      <c r="D6788" s="12"/>
      <c r="E6788" s="13">
        <v>13235628078</v>
      </c>
      <c r="F6788" s="11" t="s">
        <v>29891</v>
      </c>
      <c r="G6788" s="12" t="s">
        <v>115</v>
      </c>
      <c r="H6788" s="12"/>
      <c r="I6788" s="14" t="s">
        <v>81</v>
      </c>
      <c r="J6788" s="12" t="s">
        <v>24</v>
      </c>
      <c r="K6788" s="12" t="s">
        <v>25</v>
      </c>
      <c r="L6788" s="12" t="s">
        <v>39</v>
      </c>
      <c r="M6788" s="11" t="s">
        <v>27</v>
      </c>
      <c r="N6788" s="11" t="s">
        <v>28</v>
      </c>
      <c r="O6788" s="12" t="s">
        <v>29</v>
      </c>
      <c r="P6788" s="12"/>
      <c r="Q6788" s="15" t="s">
        <v>29892</v>
      </c>
      <c r="R6788" s="12" t="s">
        <v>42</v>
      </c>
      <c r="S6788" s="11" t="s">
        <v>29893</v>
      </c>
      <c r="T6788" s="11" t="s">
        <v>29894</v>
      </c>
    </row>
    <row x14ac:dyDescent="0.25" r="6789" customHeight="1" ht="19.5">
      <c r="A6789" s="10">
        <v>45215</v>
      </c>
      <c r="B6789" s="11" t="s">
        <v>29895</v>
      </c>
      <c r="C6789" s="11" t="s">
        <v>1537</v>
      </c>
      <c r="D6789" s="12"/>
      <c r="E6789" s="13">
        <v>15629352013</v>
      </c>
      <c r="F6789" s="11" t="s">
        <v>29896</v>
      </c>
      <c r="G6789" s="12" t="s">
        <v>289</v>
      </c>
      <c r="H6789" s="12"/>
      <c r="I6789" s="14" t="s">
        <v>352</v>
      </c>
      <c r="J6789" s="12" t="s">
        <v>24</v>
      </c>
      <c r="K6789" s="12" t="s">
        <v>25</v>
      </c>
      <c r="L6789" s="12" t="s">
        <v>39</v>
      </c>
      <c r="M6789" s="11" t="s">
        <v>27</v>
      </c>
      <c r="N6789" s="11" t="s">
        <v>28</v>
      </c>
      <c r="O6789" s="12" t="s">
        <v>29</v>
      </c>
      <c r="P6789" s="12"/>
      <c r="Q6789" s="15" t="s">
        <v>29897</v>
      </c>
      <c r="R6789" s="12" t="s">
        <v>42</v>
      </c>
      <c r="S6789" s="11" t="s">
        <v>29898</v>
      </c>
      <c r="T6789" s="11" t="s">
        <v>29899</v>
      </c>
    </row>
    <row x14ac:dyDescent="0.25" r="6790" customHeight="1" ht="19.5">
      <c r="A6790" s="10">
        <v>45215</v>
      </c>
      <c r="B6790" s="11" t="s">
        <v>29900</v>
      </c>
      <c r="C6790" s="11" t="s">
        <v>3554</v>
      </c>
      <c r="D6790" s="12"/>
      <c r="E6790" s="13">
        <v>15571719316</v>
      </c>
      <c r="F6790" s="11" t="s">
        <v>27166</v>
      </c>
      <c r="G6790" s="12" t="s">
        <v>115</v>
      </c>
      <c r="H6790" s="12"/>
      <c r="I6790" s="14" t="s">
        <v>57</v>
      </c>
      <c r="J6790" s="12" t="s">
        <v>24</v>
      </c>
      <c r="K6790" s="12" t="s">
        <v>25</v>
      </c>
      <c r="L6790" s="12" t="s">
        <v>39</v>
      </c>
      <c r="M6790" s="11" t="s">
        <v>27</v>
      </c>
      <c r="N6790" s="11" t="s">
        <v>28</v>
      </c>
      <c r="O6790" s="12" t="s">
        <v>29</v>
      </c>
      <c r="P6790" s="12"/>
      <c r="Q6790" s="15" t="s">
        <v>29901</v>
      </c>
      <c r="R6790" s="12" t="s">
        <v>42</v>
      </c>
      <c r="S6790" s="11" t="s">
        <v>29902</v>
      </c>
      <c r="T6790" s="11" t="s">
        <v>29903</v>
      </c>
    </row>
    <row x14ac:dyDescent="0.25" r="6791" customHeight="1" ht="19.5">
      <c r="A6791" s="10">
        <v>45215</v>
      </c>
      <c r="B6791" s="11" t="s">
        <v>29904</v>
      </c>
      <c r="C6791" s="11" t="s">
        <v>341</v>
      </c>
      <c r="D6791" s="12"/>
      <c r="E6791" s="13">
        <v>15571701320</v>
      </c>
      <c r="F6791" s="11" t="s">
        <v>29905</v>
      </c>
      <c r="G6791" s="12" t="s">
        <v>62</v>
      </c>
      <c r="H6791" s="12"/>
      <c r="I6791" s="14" t="s">
        <v>104</v>
      </c>
      <c r="J6791" s="12" t="s">
        <v>24</v>
      </c>
      <c r="K6791" s="12" t="s">
        <v>25</v>
      </c>
      <c r="L6791" s="12" t="s">
        <v>39</v>
      </c>
      <c r="M6791" s="11" t="s">
        <v>40</v>
      </c>
      <c r="N6791" s="11" t="s">
        <v>28</v>
      </c>
      <c r="O6791" s="12" t="s">
        <v>29</v>
      </c>
      <c r="P6791" s="12"/>
      <c r="Q6791" s="15" t="s">
        <v>29906</v>
      </c>
      <c r="R6791" s="12" t="s">
        <v>42</v>
      </c>
      <c r="S6791" s="11" t="s">
        <v>29907</v>
      </c>
      <c r="T6791" s="11" t="s">
        <v>29908</v>
      </c>
    </row>
    <row x14ac:dyDescent="0.25" r="6792" customHeight="1" ht="19.5">
      <c r="A6792" s="10">
        <v>45215</v>
      </c>
      <c r="B6792" s="11" t="s">
        <v>29909</v>
      </c>
      <c r="C6792" s="11" t="s">
        <v>341</v>
      </c>
      <c r="D6792" s="12"/>
      <c r="E6792" s="13">
        <v>15549325449</v>
      </c>
      <c r="F6792" s="11" t="s">
        <v>29910</v>
      </c>
      <c r="G6792" s="12" t="s">
        <v>37</v>
      </c>
      <c r="H6792" s="12"/>
      <c r="I6792" s="14" t="s">
        <v>206</v>
      </c>
      <c r="J6792" s="12" t="s">
        <v>24</v>
      </c>
      <c r="K6792" s="12" t="s">
        <v>25</v>
      </c>
      <c r="L6792" s="12" t="s">
        <v>39</v>
      </c>
      <c r="M6792" s="11" t="s">
        <v>27</v>
      </c>
      <c r="N6792" s="11" t="s">
        <v>28</v>
      </c>
      <c r="O6792" s="12" t="s">
        <v>29</v>
      </c>
      <c r="P6792" s="12"/>
      <c r="Q6792" s="15" t="s">
        <v>29911</v>
      </c>
      <c r="R6792" s="12" t="s">
        <v>42</v>
      </c>
      <c r="S6792" s="11" t="s">
        <v>29912</v>
      </c>
      <c r="T6792" s="11" t="s">
        <v>29913</v>
      </c>
    </row>
    <row x14ac:dyDescent="0.25" r="6793" customHeight="1" ht="19.5">
      <c r="A6793" s="10">
        <v>45215</v>
      </c>
      <c r="B6793" s="11" t="s">
        <v>29914</v>
      </c>
      <c r="C6793" s="11" t="s">
        <v>341</v>
      </c>
      <c r="D6793" s="12"/>
      <c r="E6793" s="13">
        <v>13177091930</v>
      </c>
      <c r="F6793" s="11" t="s">
        <v>29870</v>
      </c>
      <c r="G6793" s="12" t="s">
        <v>23</v>
      </c>
      <c r="H6793" s="12"/>
      <c r="I6793" s="14" t="s">
        <v>87</v>
      </c>
      <c r="J6793" s="12" t="s">
        <v>24</v>
      </c>
      <c r="K6793" s="12" t="s">
        <v>25</v>
      </c>
      <c r="L6793" s="12" t="s">
        <v>39</v>
      </c>
      <c r="M6793" s="11" t="s">
        <v>40</v>
      </c>
      <c r="N6793" s="11" t="s">
        <v>28</v>
      </c>
      <c r="O6793" s="12" t="s">
        <v>29</v>
      </c>
      <c r="P6793" s="12"/>
      <c r="Q6793" s="15" t="s">
        <v>29915</v>
      </c>
      <c r="R6793" s="12" t="s">
        <v>42</v>
      </c>
      <c r="S6793" s="11" t="s">
        <v>29916</v>
      </c>
      <c r="T6793" s="11" t="s">
        <v>29917</v>
      </c>
    </row>
    <row x14ac:dyDescent="0.25" r="6794" customHeight="1" ht="19.5">
      <c r="A6794" s="10">
        <v>45215</v>
      </c>
      <c r="B6794" s="11" t="s">
        <v>29918</v>
      </c>
      <c r="C6794" s="11" t="s">
        <v>886</v>
      </c>
      <c r="D6794" s="12"/>
      <c r="E6794" s="13">
        <v>18771755578</v>
      </c>
      <c r="F6794" s="11" t="s">
        <v>29919</v>
      </c>
      <c r="G6794" s="12" t="s">
        <v>23</v>
      </c>
      <c r="H6794" s="12"/>
      <c r="I6794" s="14">
        <v>10015</v>
      </c>
      <c r="J6794" s="12" t="s">
        <v>24</v>
      </c>
      <c r="K6794" s="12" t="s">
        <v>69</v>
      </c>
      <c r="L6794" s="12" t="s">
        <v>26</v>
      </c>
      <c r="M6794" s="11" t="s">
        <v>40</v>
      </c>
      <c r="N6794" s="11" t="s">
        <v>28</v>
      </c>
      <c r="O6794" s="12" t="s">
        <v>29</v>
      </c>
      <c r="P6794" s="12"/>
      <c r="Q6794" s="15" t="s">
        <v>29920</v>
      </c>
      <c r="R6794" s="12" t="s">
        <v>31</v>
      </c>
      <c r="S6794" s="11" t="s">
        <v>29921</v>
      </c>
      <c r="T6794" s="11" t="s">
        <v>29922</v>
      </c>
    </row>
    <row x14ac:dyDescent="0.25" r="6795" customHeight="1" ht="19.5">
      <c r="A6795" s="10">
        <v>45215</v>
      </c>
      <c r="B6795" s="11" t="s">
        <v>29923</v>
      </c>
      <c r="C6795" s="11" t="s">
        <v>46</v>
      </c>
      <c r="D6795" s="12"/>
      <c r="E6795" s="13">
        <v>15571729952</v>
      </c>
      <c r="F6795" s="11" t="s">
        <v>29924</v>
      </c>
      <c r="G6795" s="12" t="s">
        <v>115</v>
      </c>
      <c r="H6795" s="12" t="s">
        <v>86</v>
      </c>
      <c r="I6795" s="14" t="s">
        <v>142</v>
      </c>
      <c r="J6795" s="12" t="s">
        <v>24</v>
      </c>
      <c r="K6795" s="12" t="s">
        <v>25</v>
      </c>
      <c r="L6795" s="12" t="s">
        <v>39</v>
      </c>
      <c r="M6795" s="11" t="s">
        <v>27</v>
      </c>
      <c r="N6795" s="11" t="s">
        <v>28</v>
      </c>
      <c r="O6795" s="12" t="s">
        <v>29</v>
      </c>
      <c r="P6795" s="12"/>
      <c r="Q6795" s="15" t="s">
        <v>29925</v>
      </c>
      <c r="R6795" s="12" t="s">
        <v>51</v>
      </c>
      <c r="S6795" s="11" t="s">
        <v>29926</v>
      </c>
      <c r="T6795" s="11"/>
    </row>
    <row x14ac:dyDescent="0.25" r="6796" customHeight="1" ht="19.5">
      <c r="A6796" s="10">
        <v>45215</v>
      </c>
      <c r="B6796" s="11" t="s">
        <v>29927</v>
      </c>
      <c r="C6796" s="11" t="s">
        <v>46</v>
      </c>
      <c r="D6796" s="12"/>
      <c r="E6796" s="13">
        <v>18527815233</v>
      </c>
      <c r="F6796" s="11" t="s">
        <v>29928</v>
      </c>
      <c r="G6796" s="12" t="s">
        <v>48</v>
      </c>
      <c r="H6796" s="12"/>
      <c r="I6796" s="14" t="s">
        <v>381</v>
      </c>
      <c r="J6796" s="12" t="s">
        <v>24</v>
      </c>
      <c r="K6796" s="12" t="s">
        <v>25</v>
      </c>
      <c r="L6796" s="12" t="s">
        <v>39</v>
      </c>
      <c r="M6796" s="11" t="s">
        <v>27</v>
      </c>
      <c r="N6796" s="11" t="s">
        <v>28</v>
      </c>
      <c r="O6796" s="12" t="s">
        <v>29</v>
      </c>
      <c r="P6796" s="12"/>
      <c r="Q6796" s="15" t="s">
        <v>29929</v>
      </c>
      <c r="R6796" s="12" t="s">
        <v>51</v>
      </c>
      <c r="S6796" s="11" t="s">
        <v>29930</v>
      </c>
      <c r="T6796" s="11"/>
    </row>
    <row x14ac:dyDescent="0.25" r="6797" customHeight="1" ht="19.5">
      <c r="A6797" s="10">
        <v>45215</v>
      </c>
      <c r="B6797" s="11" t="s">
        <v>29931</v>
      </c>
      <c r="C6797" s="11" t="s">
        <v>46</v>
      </c>
      <c r="D6797" s="12"/>
      <c r="E6797" s="13">
        <v>17671347241</v>
      </c>
      <c r="F6797" s="11" t="s">
        <v>29932</v>
      </c>
      <c r="G6797" s="12" t="s">
        <v>56</v>
      </c>
      <c r="H6797" s="12"/>
      <c r="I6797" s="14" t="s">
        <v>99</v>
      </c>
      <c r="J6797" s="12" t="s">
        <v>24</v>
      </c>
      <c r="K6797" s="12" t="s">
        <v>25</v>
      </c>
      <c r="L6797" s="12" t="s">
        <v>39</v>
      </c>
      <c r="M6797" s="11" t="s">
        <v>27</v>
      </c>
      <c r="N6797" s="11" t="s">
        <v>28</v>
      </c>
      <c r="O6797" s="12" t="s">
        <v>29</v>
      </c>
      <c r="P6797" s="12"/>
      <c r="Q6797" s="15" t="s">
        <v>29933</v>
      </c>
      <c r="R6797" s="12" t="s">
        <v>51</v>
      </c>
      <c r="S6797" s="11" t="s">
        <v>29934</v>
      </c>
      <c r="T6797" s="11"/>
    </row>
    <row x14ac:dyDescent="0.25" r="6798" customHeight="1" ht="19.5">
      <c r="A6798" s="10">
        <v>45215</v>
      </c>
      <c r="B6798" s="11" t="s">
        <v>29935</v>
      </c>
      <c r="C6798" s="11" t="s">
        <v>46</v>
      </c>
      <c r="D6798" s="12"/>
      <c r="E6798" s="13">
        <v>13047160622</v>
      </c>
      <c r="F6798" s="11" t="s">
        <v>29936</v>
      </c>
      <c r="G6798" s="12" t="s">
        <v>37</v>
      </c>
      <c r="H6798" s="12"/>
      <c r="I6798" s="14" t="s">
        <v>182</v>
      </c>
      <c r="J6798" s="12" t="s">
        <v>24</v>
      </c>
      <c r="K6798" s="12" t="s">
        <v>25</v>
      </c>
      <c r="L6798" s="12" t="s">
        <v>39</v>
      </c>
      <c r="M6798" s="11" t="s">
        <v>27</v>
      </c>
      <c r="N6798" s="11" t="s">
        <v>28</v>
      </c>
      <c r="O6798" s="12" t="s">
        <v>29</v>
      </c>
      <c r="P6798" s="12"/>
      <c r="Q6798" s="15" t="s">
        <v>29937</v>
      </c>
      <c r="R6798" s="12" t="s">
        <v>51</v>
      </c>
      <c r="S6798" s="11" t="s">
        <v>29938</v>
      </c>
      <c r="T6798" s="11"/>
    </row>
    <row x14ac:dyDescent="0.25" r="6799" customHeight="1" ht="19.5">
      <c r="A6799" s="10">
        <v>45215</v>
      </c>
      <c r="B6799" s="11" t="s">
        <v>29939</v>
      </c>
      <c r="C6799" s="11" t="s">
        <v>46</v>
      </c>
      <c r="D6799" s="12"/>
      <c r="E6799" s="13">
        <v>13098412790</v>
      </c>
      <c r="F6799" s="11" t="s">
        <v>29940</v>
      </c>
      <c r="G6799" s="12" t="s">
        <v>115</v>
      </c>
      <c r="H6799" s="12"/>
      <c r="I6799" s="14" t="s">
        <v>241</v>
      </c>
      <c r="J6799" s="12" t="s">
        <v>24</v>
      </c>
      <c r="K6799" s="12" t="s">
        <v>25</v>
      </c>
      <c r="L6799" s="12" t="s">
        <v>39</v>
      </c>
      <c r="M6799" s="11" t="s">
        <v>27</v>
      </c>
      <c r="N6799" s="11" t="s">
        <v>28</v>
      </c>
      <c r="O6799" s="12" t="s">
        <v>29</v>
      </c>
      <c r="P6799" s="12"/>
      <c r="Q6799" s="15" t="s">
        <v>29941</v>
      </c>
      <c r="R6799" s="12" t="s">
        <v>51</v>
      </c>
      <c r="S6799" s="11" t="s">
        <v>29942</v>
      </c>
      <c r="T6799" s="11"/>
    </row>
    <row x14ac:dyDescent="0.25" r="6800" customHeight="1" ht="19.5">
      <c r="A6800" s="10">
        <v>45215</v>
      </c>
      <c r="B6800" s="11" t="s">
        <v>29943</v>
      </c>
      <c r="C6800" s="11" t="s">
        <v>46</v>
      </c>
      <c r="D6800" s="12"/>
      <c r="E6800" s="13">
        <v>13040991593</v>
      </c>
      <c r="F6800" s="11" t="s">
        <v>29944</v>
      </c>
      <c r="G6800" s="12" t="s">
        <v>115</v>
      </c>
      <c r="H6800" s="12"/>
      <c r="I6800" s="14" t="s">
        <v>241</v>
      </c>
      <c r="J6800" s="12" t="s">
        <v>24</v>
      </c>
      <c r="K6800" s="12" t="s">
        <v>25</v>
      </c>
      <c r="L6800" s="12" t="s">
        <v>39</v>
      </c>
      <c r="M6800" s="11" t="s">
        <v>27</v>
      </c>
      <c r="N6800" s="11" t="s">
        <v>28</v>
      </c>
      <c r="O6800" s="12" t="s">
        <v>29</v>
      </c>
      <c r="P6800" s="12"/>
      <c r="Q6800" s="15" t="s">
        <v>29945</v>
      </c>
      <c r="R6800" s="12" t="s">
        <v>51</v>
      </c>
      <c r="S6800" s="11" t="s">
        <v>29946</v>
      </c>
      <c r="T6800" s="11"/>
    </row>
    <row x14ac:dyDescent="0.25" r="6801" customHeight="1" ht="19.5">
      <c r="A6801" s="10">
        <v>45215</v>
      </c>
      <c r="B6801" s="11" t="s">
        <v>29947</v>
      </c>
      <c r="C6801" s="11" t="s">
        <v>5513</v>
      </c>
      <c r="D6801" s="12"/>
      <c r="E6801" s="13">
        <v>17671279294</v>
      </c>
      <c r="F6801" s="11" t="s">
        <v>29948</v>
      </c>
      <c r="G6801" s="12" t="s">
        <v>115</v>
      </c>
      <c r="H6801" s="12" t="s">
        <v>98</v>
      </c>
      <c r="I6801" s="14" t="s">
        <v>272</v>
      </c>
      <c r="J6801" s="12" t="s">
        <v>24</v>
      </c>
      <c r="K6801" s="12" t="s">
        <v>25</v>
      </c>
      <c r="L6801" s="12" t="s">
        <v>39</v>
      </c>
      <c r="M6801" s="11" t="s">
        <v>27</v>
      </c>
      <c r="N6801" s="11" t="s">
        <v>28</v>
      </c>
      <c r="O6801" s="12" t="s">
        <v>29</v>
      </c>
      <c r="P6801" s="12"/>
      <c r="Q6801" s="15" t="s">
        <v>29949</v>
      </c>
      <c r="R6801" s="12" t="s">
        <v>42</v>
      </c>
      <c r="S6801" s="11" t="s">
        <v>29950</v>
      </c>
      <c r="T6801" s="11"/>
    </row>
    <row x14ac:dyDescent="0.25" r="6802" customHeight="1" ht="19.5">
      <c r="A6802" s="10">
        <v>45215</v>
      </c>
      <c r="B6802" s="11" t="s">
        <v>29951</v>
      </c>
      <c r="C6802" s="11" t="s">
        <v>5513</v>
      </c>
      <c r="D6802" s="12"/>
      <c r="E6802" s="13">
        <v>13135822066</v>
      </c>
      <c r="F6802" s="11" t="s">
        <v>29952</v>
      </c>
      <c r="G6802" s="12" t="s">
        <v>289</v>
      </c>
      <c r="H6802" s="12" t="s">
        <v>98</v>
      </c>
      <c r="I6802" s="14" t="s">
        <v>68</v>
      </c>
      <c r="J6802" s="12" t="s">
        <v>24</v>
      </c>
      <c r="K6802" s="12" t="s">
        <v>25</v>
      </c>
      <c r="L6802" s="12" t="s">
        <v>39</v>
      </c>
      <c r="M6802" s="11" t="s">
        <v>27</v>
      </c>
      <c r="N6802" s="11" t="s">
        <v>28</v>
      </c>
      <c r="O6802" s="12" t="s">
        <v>29</v>
      </c>
      <c r="P6802" s="12"/>
      <c r="Q6802" s="15" t="s">
        <v>29953</v>
      </c>
      <c r="R6802" s="12" t="s">
        <v>42</v>
      </c>
      <c r="S6802" s="11" t="s">
        <v>29954</v>
      </c>
      <c r="T6802" s="11"/>
    </row>
    <row x14ac:dyDescent="0.25" r="6803" customHeight="1" ht="19.5">
      <c r="A6803" s="10">
        <v>45215</v>
      </c>
      <c r="B6803" s="11" t="s">
        <v>29955</v>
      </c>
      <c r="C6803" s="11" t="s">
        <v>5513</v>
      </c>
      <c r="D6803" s="12"/>
      <c r="E6803" s="13">
        <v>13227261242</v>
      </c>
      <c r="F6803" s="11" t="s">
        <v>8105</v>
      </c>
      <c r="G6803" s="12" t="s">
        <v>289</v>
      </c>
      <c r="H6803" s="12"/>
      <c r="I6803" s="14" t="s">
        <v>221</v>
      </c>
      <c r="J6803" s="12" t="s">
        <v>24</v>
      </c>
      <c r="K6803" s="12" t="s">
        <v>25</v>
      </c>
      <c r="L6803" s="12" t="s">
        <v>39</v>
      </c>
      <c r="M6803" s="11" t="s">
        <v>27</v>
      </c>
      <c r="N6803" s="11" t="s">
        <v>28</v>
      </c>
      <c r="O6803" s="12" t="s">
        <v>29</v>
      </c>
      <c r="P6803" s="12"/>
      <c r="Q6803" s="15" t="s">
        <v>29956</v>
      </c>
      <c r="R6803" s="12" t="s">
        <v>42</v>
      </c>
      <c r="S6803" s="11" t="s">
        <v>29957</v>
      </c>
      <c r="T6803" s="11"/>
    </row>
    <row x14ac:dyDescent="0.25" r="6804" customHeight="1" ht="19.5">
      <c r="A6804" s="10">
        <v>45215</v>
      </c>
      <c r="B6804" s="11" t="s">
        <v>29958</v>
      </c>
      <c r="C6804" s="11" t="s">
        <v>14521</v>
      </c>
      <c r="D6804" s="12"/>
      <c r="E6804" s="13">
        <v>13094179691</v>
      </c>
      <c r="F6804" s="11" t="s">
        <v>29959</v>
      </c>
      <c r="G6804" s="12" t="s">
        <v>48</v>
      </c>
      <c r="H6804" s="12"/>
      <c r="I6804" s="14" t="s">
        <v>93</v>
      </c>
      <c r="J6804" s="12" t="s">
        <v>24</v>
      </c>
      <c r="K6804" s="12" t="s">
        <v>25</v>
      </c>
      <c r="L6804" s="12" t="s">
        <v>39</v>
      </c>
      <c r="M6804" s="11" t="s">
        <v>27</v>
      </c>
      <c r="N6804" s="11" t="s">
        <v>28</v>
      </c>
      <c r="O6804" s="12" t="s">
        <v>29</v>
      </c>
      <c r="P6804" s="12"/>
      <c r="Q6804" s="15" t="s">
        <v>29960</v>
      </c>
      <c r="R6804" s="12" t="s">
        <v>42</v>
      </c>
      <c r="S6804" s="11" t="s">
        <v>29961</v>
      </c>
      <c r="T6804" s="11" t="s">
        <v>29962</v>
      </c>
    </row>
    <row x14ac:dyDescent="0.25" r="6805" customHeight="1" ht="19.5">
      <c r="A6805" s="10">
        <v>45215</v>
      </c>
      <c r="B6805" s="11" t="s">
        <v>29963</v>
      </c>
      <c r="C6805" s="11" t="s">
        <v>15327</v>
      </c>
      <c r="D6805" s="12"/>
      <c r="E6805" s="13">
        <v>15587935521</v>
      </c>
      <c r="F6805" s="11" t="s">
        <v>29964</v>
      </c>
      <c r="G6805" s="12" t="s">
        <v>48</v>
      </c>
      <c r="H6805" s="12"/>
      <c r="I6805" s="14" t="s">
        <v>38</v>
      </c>
      <c r="J6805" s="12" t="s">
        <v>24</v>
      </c>
      <c r="K6805" s="12" t="s">
        <v>25</v>
      </c>
      <c r="L6805" s="12" t="s">
        <v>39</v>
      </c>
      <c r="M6805" s="11" t="s">
        <v>27</v>
      </c>
      <c r="N6805" s="11" t="s">
        <v>28</v>
      </c>
      <c r="O6805" s="12" t="s">
        <v>29</v>
      </c>
      <c r="P6805" s="12"/>
      <c r="Q6805" s="15" t="s">
        <v>29965</v>
      </c>
      <c r="R6805" s="12" t="s">
        <v>42</v>
      </c>
      <c r="S6805" s="11" t="s">
        <v>29966</v>
      </c>
      <c r="T6805" s="11" t="s">
        <v>29967</v>
      </c>
    </row>
    <row x14ac:dyDescent="0.25" r="6806" customHeight="1" ht="19.5">
      <c r="A6806" s="10">
        <v>45215</v>
      </c>
      <c r="B6806" s="11" t="s">
        <v>29968</v>
      </c>
      <c r="C6806" s="11" t="s">
        <v>6252</v>
      </c>
      <c r="D6806" s="12"/>
      <c r="E6806" s="13">
        <v>17671338754</v>
      </c>
      <c r="F6806" s="11" t="s">
        <v>29969</v>
      </c>
      <c r="G6806" s="12" t="s">
        <v>115</v>
      </c>
      <c r="H6806" s="12"/>
      <c r="I6806" s="14" t="s">
        <v>87</v>
      </c>
      <c r="J6806" s="12" t="s">
        <v>24</v>
      </c>
      <c r="K6806" s="12" t="s">
        <v>25</v>
      </c>
      <c r="L6806" s="12" t="s">
        <v>39</v>
      </c>
      <c r="M6806" s="11" t="s">
        <v>27</v>
      </c>
      <c r="N6806" s="11" t="s">
        <v>28</v>
      </c>
      <c r="O6806" s="12" t="s">
        <v>29</v>
      </c>
      <c r="P6806" s="12"/>
      <c r="Q6806" s="15" t="s">
        <v>29970</v>
      </c>
      <c r="R6806" s="12" t="s">
        <v>42</v>
      </c>
      <c r="S6806" s="11" t="s">
        <v>29971</v>
      </c>
      <c r="T6806" s="11" t="s">
        <v>29972</v>
      </c>
    </row>
    <row x14ac:dyDescent="0.25" r="6807" customHeight="1" ht="19.5">
      <c r="A6807" s="10">
        <v>45215</v>
      </c>
      <c r="B6807" s="11" t="s">
        <v>29973</v>
      </c>
      <c r="C6807" s="11" t="s">
        <v>5513</v>
      </c>
      <c r="D6807" s="12"/>
      <c r="E6807" s="13">
        <v>18671766673</v>
      </c>
      <c r="F6807" s="11" t="s">
        <v>25301</v>
      </c>
      <c r="G6807" s="12" t="s">
        <v>115</v>
      </c>
      <c r="H6807" s="12"/>
      <c r="I6807" s="14">
        <v>10015</v>
      </c>
      <c r="J6807" s="12" t="s">
        <v>24</v>
      </c>
      <c r="K6807" s="12" t="s">
        <v>69</v>
      </c>
      <c r="L6807" s="12" t="s">
        <v>26</v>
      </c>
      <c r="M6807" s="11" t="s">
        <v>27</v>
      </c>
      <c r="N6807" s="11" t="s">
        <v>28</v>
      </c>
      <c r="O6807" s="12" t="s">
        <v>29</v>
      </c>
      <c r="P6807" s="12"/>
      <c r="Q6807" s="15" t="s">
        <v>29974</v>
      </c>
      <c r="R6807" s="12" t="s">
        <v>31</v>
      </c>
      <c r="S6807" s="11" t="s">
        <v>29975</v>
      </c>
      <c r="T6807" s="11" t="s">
        <v>29976</v>
      </c>
    </row>
    <row x14ac:dyDescent="0.25" r="6808" customHeight="1" ht="19.5">
      <c r="A6808" s="10">
        <v>45215</v>
      </c>
      <c r="B6808" s="11" t="s">
        <v>29977</v>
      </c>
      <c r="C6808" s="11" t="s">
        <v>14521</v>
      </c>
      <c r="D6808" s="12"/>
      <c r="E6808" s="13">
        <v>15572771185</v>
      </c>
      <c r="F6808" s="11" t="s">
        <v>25326</v>
      </c>
      <c r="G6808" s="12" t="s">
        <v>48</v>
      </c>
      <c r="H6808" s="12"/>
      <c r="I6808" s="14" t="s">
        <v>486</v>
      </c>
      <c r="J6808" s="12" t="s">
        <v>24</v>
      </c>
      <c r="K6808" s="12" t="s">
        <v>25</v>
      </c>
      <c r="L6808" s="12" t="s">
        <v>39</v>
      </c>
      <c r="M6808" s="11" t="s">
        <v>27</v>
      </c>
      <c r="N6808" s="11" t="s">
        <v>28</v>
      </c>
      <c r="O6808" s="12" t="s">
        <v>29</v>
      </c>
      <c r="P6808" s="12"/>
      <c r="Q6808" s="15" t="s">
        <v>29978</v>
      </c>
      <c r="R6808" s="12" t="s">
        <v>42</v>
      </c>
      <c r="S6808" s="11" t="s">
        <v>29979</v>
      </c>
      <c r="T6808" s="11" t="s">
        <v>29980</v>
      </c>
    </row>
    <row x14ac:dyDescent="0.25" r="6809" customHeight="1" ht="19.5">
      <c r="A6809" s="10">
        <v>45215</v>
      </c>
      <c r="B6809" s="11" t="s">
        <v>29981</v>
      </c>
      <c r="C6809" s="11" t="s">
        <v>14521</v>
      </c>
      <c r="D6809" s="12"/>
      <c r="E6809" s="13">
        <v>15549367654</v>
      </c>
      <c r="F6809" s="11" t="s">
        <v>29982</v>
      </c>
      <c r="G6809" s="12" t="s">
        <v>23</v>
      </c>
      <c r="H6809" s="12" t="s">
        <v>86</v>
      </c>
      <c r="I6809" s="14" t="s">
        <v>241</v>
      </c>
      <c r="J6809" s="12" t="s">
        <v>24</v>
      </c>
      <c r="K6809" s="12" t="s">
        <v>25</v>
      </c>
      <c r="L6809" s="12" t="s">
        <v>39</v>
      </c>
      <c r="M6809" s="11" t="s">
        <v>27</v>
      </c>
      <c r="N6809" s="11" t="s">
        <v>28</v>
      </c>
      <c r="O6809" s="12" t="s">
        <v>29</v>
      </c>
      <c r="P6809" s="12"/>
      <c r="Q6809" s="15" t="s">
        <v>29983</v>
      </c>
      <c r="R6809" s="12" t="s">
        <v>42</v>
      </c>
      <c r="S6809" s="11" t="s">
        <v>29984</v>
      </c>
      <c r="T6809" s="11" t="s">
        <v>29985</v>
      </c>
    </row>
    <row x14ac:dyDescent="0.25" r="6810" customHeight="1" ht="19.5">
      <c r="A6810" s="10">
        <v>45215</v>
      </c>
      <c r="B6810" s="11" t="s">
        <v>29986</v>
      </c>
      <c r="C6810" s="11" t="s">
        <v>5601</v>
      </c>
      <c r="D6810" s="12"/>
      <c r="E6810" s="13">
        <v>13247288761</v>
      </c>
      <c r="F6810" s="11" t="s">
        <v>9365</v>
      </c>
      <c r="G6810" s="12" t="s">
        <v>115</v>
      </c>
      <c r="H6810" s="12"/>
      <c r="I6810" s="14" t="s">
        <v>68</v>
      </c>
      <c r="J6810" s="12" t="s">
        <v>24</v>
      </c>
      <c r="K6810" s="12" t="s">
        <v>25</v>
      </c>
      <c r="L6810" s="12" t="s">
        <v>39</v>
      </c>
      <c r="M6810" s="11" t="s">
        <v>27</v>
      </c>
      <c r="N6810" s="11" t="s">
        <v>28</v>
      </c>
      <c r="O6810" s="12" t="s">
        <v>29</v>
      </c>
      <c r="P6810" s="12"/>
      <c r="Q6810" s="15" t="s">
        <v>29987</v>
      </c>
      <c r="R6810" s="12" t="s">
        <v>42</v>
      </c>
      <c r="S6810" s="11" t="s">
        <v>29988</v>
      </c>
      <c r="T6810" s="11" t="s">
        <v>16504</v>
      </c>
    </row>
    <row x14ac:dyDescent="0.25" r="6811" customHeight="1" ht="19.5">
      <c r="A6811" s="10">
        <v>45215</v>
      </c>
      <c r="B6811" s="11" t="s">
        <v>29989</v>
      </c>
      <c r="C6811" s="11" t="s">
        <v>545</v>
      </c>
      <c r="D6811" s="12"/>
      <c r="E6811" s="13">
        <v>13227284623</v>
      </c>
      <c r="F6811" s="11" t="s">
        <v>29990</v>
      </c>
      <c r="G6811" s="12" t="s">
        <v>74</v>
      </c>
      <c r="H6811" s="12"/>
      <c r="I6811" s="14">
        <v>10015</v>
      </c>
      <c r="J6811" s="12" t="s">
        <v>24</v>
      </c>
      <c r="K6811" s="12" t="s">
        <v>25</v>
      </c>
      <c r="L6811" s="12" t="s">
        <v>26</v>
      </c>
      <c r="M6811" s="11" t="s">
        <v>27</v>
      </c>
      <c r="N6811" s="11" t="s">
        <v>28</v>
      </c>
      <c r="O6811" s="12" t="s">
        <v>29</v>
      </c>
      <c r="P6811" s="12"/>
      <c r="Q6811" s="15" t="s">
        <v>29991</v>
      </c>
      <c r="R6811" s="12" t="s">
        <v>31</v>
      </c>
      <c r="S6811" s="11" t="s">
        <v>29992</v>
      </c>
      <c r="T6811" s="11" t="s">
        <v>29993</v>
      </c>
    </row>
    <row x14ac:dyDescent="0.25" r="6812" customHeight="1" ht="19.5">
      <c r="A6812" s="10">
        <v>45215</v>
      </c>
      <c r="B6812" s="11" t="s">
        <v>29994</v>
      </c>
      <c r="C6812" s="11" t="s">
        <v>545</v>
      </c>
      <c r="D6812" s="12"/>
      <c r="E6812" s="13">
        <v>15549284072</v>
      </c>
      <c r="F6812" s="11" t="s">
        <v>29995</v>
      </c>
      <c r="G6812" s="12" t="s">
        <v>115</v>
      </c>
      <c r="H6812" s="12"/>
      <c r="I6812" s="14" t="s">
        <v>328</v>
      </c>
      <c r="J6812" s="12" t="s">
        <v>24</v>
      </c>
      <c r="K6812" s="12" t="s">
        <v>25</v>
      </c>
      <c r="L6812" s="12" t="s">
        <v>39</v>
      </c>
      <c r="M6812" s="11" t="s">
        <v>27</v>
      </c>
      <c r="N6812" s="11" t="s">
        <v>28</v>
      </c>
      <c r="O6812" s="12" t="s">
        <v>29</v>
      </c>
      <c r="P6812" s="12"/>
      <c r="Q6812" s="15" t="s">
        <v>29996</v>
      </c>
      <c r="R6812" s="12" t="s">
        <v>42</v>
      </c>
      <c r="S6812" s="11" t="s">
        <v>29997</v>
      </c>
      <c r="T6812" s="11"/>
    </row>
    <row x14ac:dyDescent="0.25" r="6813" customHeight="1" ht="19.5">
      <c r="A6813" s="10">
        <v>45215</v>
      </c>
      <c r="B6813" s="11" t="s">
        <v>29998</v>
      </c>
      <c r="C6813" s="11" t="s">
        <v>691</v>
      </c>
      <c r="D6813" s="12"/>
      <c r="E6813" s="13">
        <v>13986746877</v>
      </c>
      <c r="F6813" s="11" t="s">
        <v>29999</v>
      </c>
      <c r="G6813" s="12" t="s">
        <v>23</v>
      </c>
      <c r="H6813" s="12"/>
      <c r="I6813" s="14" t="s">
        <v>211</v>
      </c>
      <c r="J6813" s="12" t="s">
        <v>24</v>
      </c>
      <c r="K6813" s="12" t="s">
        <v>25</v>
      </c>
      <c r="L6813" s="12" t="s">
        <v>39</v>
      </c>
      <c r="M6813" s="11" t="s">
        <v>40</v>
      </c>
      <c r="N6813" s="11" t="s">
        <v>28</v>
      </c>
      <c r="O6813" s="12" t="s">
        <v>29</v>
      </c>
      <c r="P6813" s="12"/>
      <c r="Q6813" s="15" t="s">
        <v>30000</v>
      </c>
      <c r="R6813" s="12" t="s">
        <v>42</v>
      </c>
      <c r="S6813" s="11" t="s">
        <v>30001</v>
      </c>
      <c r="T6813" s="11"/>
    </row>
    <row x14ac:dyDescent="0.25" r="6814" customHeight="1" ht="19.5">
      <c r="A6814" s="10">
        <v>45215</v>
      </c>
      <c r="B6814" s="11" t="s">
        <v>30002</v>
      </c>
      <c r="C6814" s="11" t="s">
        <v>1289</v>
      </c>
      <c r="D6814" s="12"/>
      <c r="E6814" s="13">
        <v>18608606980</v>
      </c>
      <c r="F6814" s="11" t="s">
        <v>14212</v>
      </c>
      <c r="G6814" s="12" t="s">
        <v>115</v>
      </c>
      <c r="H6814" s="12"/>
      <c r="I6814" s="14" t="s">
        <v>254</v>
      </c>
      <c r="J6814" s="12" t="s">
        <v>24</v>
      </c>
      <c r="K6814" s="12" t="s">
        <v>25</v>
      </c>
      <c r="L6814" s="12" t="s">
        <v>39</v>
      </c>
      <c r="M6814" s="11" t="s">
        <v>40</v>
      </c>
      <c r="N6814" s="11" t="s">
        <v>28</v>
      </c>
      <c r="O6814" s="12" t="s">
        <v>29</v>
      </c>
      <c r="P6814" s="12"/>
      <c r="Q6814" s="15" t="s">
        <v>30003</v>
      </c>
      <c r="R6814" s="12" t="s">
        <v>42</v>
      </c>
      <c r="S6814" s="11" t="s">
        <v>30004</v>
      </c>
      <c r="T6814" s="11" t="s">
        <v>30005</v>
      </c>
    </row>
    <row x14ac:dyDescent="0.25" r="6815" customHeight="1" ht="19.5">
      <c r="A6815" s="10">
        <v>45215</v>
      </c>
      <c r="B6815" s="11" t="s">
        <v>30006</v>
      </c>
      <c r="C6815" s="11" t="s">
        <v>4366</v>
      </c>
      <c r="D6815" s="12"/>
      <c r="E6815" s="13">
        <v>15586351814</v>
      </c>
      <c r="F6815" s="11" t="s">
        <v>30007</v>
      </c>
      <c r="G6815" s="12" t="s">
        <v>74</v>
      </c>
      <c r="H6815" s="12"/>
      <c r="I6815" s="14" t="s">
        <v>142</v>
      </c>
      <c r="J6815" s="12" t="s">
        <v>24</v>
      </c>
      <c r="K6815" s="12" t="s">
        <v>25</v>
      </c>
      <c r="L6815" s="12" t="s">
        <v>39</v>
      </c>
      <c r="M6815" s="11" t="s">
        <v>675</v>
      </c>
      <c r="N6815" s="11" t="s">
        <v>28</v>
      </c>
      <c r="O6815" s="12" t="s">
        <v>29</v>
      </c>
      <c r="P6815" s="12"/>
      <c r="Q6815" s="15" t="s">
        <v>30008</v>
      </c>
      <c r="R6815" s="12" t="s">
        <v>42</v>
      </c>
      <c r="S6815" s="11" t="s">
        <v>30009</v>
      </c>
      <c r="T6815" s="11" t="s">
        <v>30010</v>
      </c>
    </row>
    <row x14ac:dyDescent="0.25" r="6816" customHeight="1" ht="19.5">
      <c r="A6816" s="10">
        <v>45215</v>
      </c>
      <c r="B6816" s="11" t="s">
        <v>30011</v>
      </c>
      <c r="C6816" s="11" t="s">
        <v>691</v>
      </c>
      <c r="D6816" s="12"/>
      <c r="E6816" s="13">
        <v>13477188063</v>
      </c>
      <c r="F6816" s="11" t="s">
        <v>30012</v>
      </c>
      <c r="G6816" s="12" t="s">
        <v>48</v>
      </c>
      <c r="H6816" s="12" t="s">
        <v>457</v>
      </c>
      <c r="I6816" s="14" t="s">
        <v>93</v>
      </c>
      <c r="J6816" s="12" t="s">
        <v>24</v>
      </c>
      <c r="K6816" s="12" t="s">
        <v>25</v>
      </c>
      <c r="L6816" s="12" t="s">
        <v>39</v>
      </c>
      <c r="M6816" s="11" t="s">
        <v>27</v>
      </c>
      <c r="N6816" s="11" t="s">
        <v>28</v>
      </c>
      <c r="O6816" s="12" t="s">
        <v>29</v>
      </c>
      <c r="P6816" s="12"/>
      <c r="Q6816" s="15" t="s">
        <v>30013</v>
      </c>
      <c r="R6816" s="12" t="s">
        <v>42</v>
      </c>
      <c r="S6816" s="11" t="s">
        <v>30014</v>
      </c>
      <c r="T6816" s="11" t="s">
        <v>30015</v>
      </c>
    </row>
    <row x14ac:dyDescent="0.25" r="6817" customHeight="1" ht="19.5">
      <c r="A6817" s="10">
        <v>45215</v>
      </c>
      <c r="B6817" s="11" t="s">
        <v>30016</v>
      </c>
      <c r="C6817" s="11" t="s">
        <v>4459</v>
      </c>
      <c r="D6817" s="12"/>
      <c r="E6817" s="13">
        <v>16671742059</v>
      </c>
      <c r="F6817" s="11" t="s">
        <v>2044</v>
      </c>
      <c r="G6817" s="12" t="s">
        <v>23</v>
      </c>
      <c r="H6817" s="12"/>
      <c r="I6817" s="14" t="s">
        <v>590</v>
      </c>
      <c r="J6817" s="12" t="s">
        <v>24</v>
      </c>
      <c r="K6817" s="12" t="s">
        <v>25</v>
      </c>
      <c r="L6817" s="12" t="s">
        <v>39</v>
      </c>
      <c r="M6817" s="11" t="s">
        <v>27</v>
      </c>
      <c r="N6817" s="11" t="s">
        <v>28</v>
      </c>
      <c r="O6817" s="12" t="s">
        <v>29</v>
      </c>
      <c r="P6817" s="12"/>
      <c r="Q6817" s="15" t="s">
        <v>30017</v>
      </c>
      <c r="R6817" s="12" t="s">
        <v>42</v>
      </c>
      <c r="S6817" s="11" t="s">
        <v>30018</v>
      </c>
      <c r="T6817" s="11" t="s">
        <v>30019</v>
      </c>
    </row>
    <row x14ac:dyDescent="0.25" r="6818" customHeight="1" ht="19.5">
      <c r="A6818" s="10">
        <v>45215</v>
      </c>
      <c r="B6818" s="11" t="s">
        <v>30020</v>
      </c>
      <c r="C6818" s="11" t="s">
        <v>2414</v>
      </c>
      <c r="D6818" s="12"/>
      <c r="E6818" s="13">
        <v>15571774279</v>
      </c>
      <c r="F6818" s="11" t="s">
        <v>30021</v>
      </c>
      <c r="G6818" s="12" t="s">
        <v>48</v>
      </c>
      <c r="H6818" s="12" t="s">
        <v>98</v>
      </c>
      <c r="I6818" s="14" t="s">
        <v>796</v>
      </c>
      <c r="J6818" s="12" t="s">
        <v>24</v>
      </c>
      <c r="K6818" s="12" t="s">
        <v>25</v>
      </c>
      <c r="L6818" s="12" t="s">
        <v>39</v>
      </c>
      <c r="M6818" s="11" t="s">
        <v>40</v>
      </c>
      <c r="N6818" s="11" t="s">
        <v>28</v>
      </c>
      <c r="O6818" s="12" t="s">
        <v>29</v>
      </c>
      <c r="P6818" s="12"/>
      <c r="Q6818" s="15" t="s">
        <v>30022</v>
      </c>
      <c r="R6818" s="12" t="s">
        <v>42</v>
      </c>
      <c r="S6818" s="11" t="s">
        <v>30023</v>
      </c>
      <c r="T6818" s="11" t="s">
        <v>30024</v>
      </c>
    </row>
    <row x14ac:dyDescent="0.25" r="6819" customHeight="1" ht="19.5">
      <c r="A6819" s="10">
        <v>45215</v>
      </c>
      <c r="B6819" s="11" t="s">
        <v>30025</v>
      </c>
      <c r="C6819" s="11" t="s">
        <v>691</v>
      </c>
      <c r="D6819" s="12"/>
      <c r="E6819" s="13">
        <v>18671718566</v>
      </c>
      <c r="F6819" s="11" t="s">
        <v>30026</v>
      </c>
      <c r="G6819" s="12" t="s">
        <v>115</v>
      </c>
      <c r="H6819" s="12" t="s">
        <v>121</v>
      </c>
      <c r="I6819" s="14" t="s">
        <v>486</v>
      </c>
      <c r="J6819" s="12" t="s">
        <v>24</v>
      </c>
      <c r="K6819" s="12" t="s">
        <v>25</v>
      </c>
      <c r="L6819" s="12" t="s">
        <v>39</v>
      </c>
      <c r="M6819" s="11" t="s">
        <v>40</v>
      </c>
      <c r="N6819" s="11" t="s">
        <v>28</v>
      </c>
      <c r="O6819" s="12" t="s">
        <v>29</v>
      </c>
      <c r="P6819" s="12"/>
      <c r="Q6819" s="15" t="s">
        <v>30027</v>
      </c>
      <c r="R6819" s="12" t="s">
        <v>42</v>
      </c>
      <c r="S6819" s="11" t="s">
        <v>30028</v>
      </c>
      <c r="T6819" s="11" t="s">
        <v>30029</v>
      </c>
    </row>
    <row x14ac:dyDescent="0.25" r="6820" customHeight="1" ht="19.5">
      <c r="A6820" s="10">
        <v>45215</v>
      </c>
      <c r="B6820" s="11" t="s">
        <v>30030</v>
      </c>
      <c r="C6820" s="11" t="s">
        <v>545</v>
      </c>
      <c r="D6820" s="12"/>
      <c r="E6820" s="13">
        <v>15629373135</v>
      </c>
      <c r="F6820" s="11" t="s">
        <v>3744</v>
      </c>
      <c r="G6820" s="12" t="s">
        <v>23</v>
      </c>
      <c r="H6820" s="12"/>
      <c r="I6820" s="14" t="s">
        <v>844</v>
      </c>
      <c r="J6820" s="12" t="s">
        <v>24</v>
      </c>
      <c r="K6820" s="12" t="s">
        <v>25</v>
      </c>
      <c r="L6820" s="12" t="s">
        <v>39</v>
      </c>
      <c r="M6820" s="11" t="s">
        <v>40</v>
      </c>
      <c r="N6820" s="11" t="s">
        <v>28</v>
      </c>
      <c r="O6820" s="12" t="s">
        <v>29</v>
      </c>
      <c r="P6820" s="12"/>
      <c r="Q6820" s="15" t="s">
        <v>30031</v>
      </c>
      <c r="R6820" s="12" t="s">
        <v>42</v>
      </c>
      <c r="S6820" s="11" t="s">
        <v>30032</v>
      </c>
      <c r="T6820" s="11"/>
    </row>
    <row x14ac:dyDescent="0.25" r="6821" customHeight="1" ht="19.5">
      <c r="A6821" s="10">
        <v>45215</v>
      </c>
      <c r="B6821" s="11" t="s">
        <v>30033</v>
      </c>
      <c r="C6821" s="11" t="s">
        <v>5626</v>
      </c>
      <c r="D6821" s="12"/>
      <c r="E6821" s="13">
        <v>15549329982</v>
      </c>
      <c r="F6821" s="11" t="s">
        <v>30034</v>
      </c>
      <c r="G6821" s="12" t="s">
        <v>289</v>
      </c>
      <c r="H6821" s="12"/>
      <c r="I6821" s="14" t="s">
        <v>27090</v>
      </c>
      <c r="J6821" s="12" t="s">
        <v>24</v>
      </c>
      <c r="K6821" s="12" t="s">
        <v>25</v>
      </c>
      <c r="L6821" s="12" t="s">
        <v>39</v>
      </c>
      <c r="M6821" s="11" t="s">
        <v>40</v>
      </c>
      <c r="N6821" s="11" t="s">
        <v>28</v>
      </c>
      <c r="O6821" s="12" t="s">
        <v>29</v>
      </c>
      <c r="P6821" s="12"/>
      <c r="Q6821" s="15" t="s">
        <v>30035</v>
      </c>
      <c r="R6821" s="12" t="s">
        <v>42</v>
      </c>
      <c r="S6821" s="11" t="s">
        <v>30036</v>
      </c>
      <c r="T6821" s="11"/>
    </row>
    <row x14ac:dyDescent="0.25" r="6822" customHeight="1" ht="19.5">
      <c r="A6822" s="10">
        <v>45215</v>
      </c>
      <c r="B6822" s="11" t="s">
        <v>30037</v>
      </c>
      <c r="C6822" s="11" t="s">
        <v>649</v>
      </c>
      <c r="D6822" s="12"/>
      <c r="E6822" s="13">
        <v>13032710078</v>
      </c>
      <c r="F6822" s="11" t="s">
        <v>30038</v>
      </c>
      <c r="G6822" s="12" t="s">
        <v>23</v>
      </c>
      <c r="H6822" s="12"/>
      <c r="I6822" s="14" t="s">
        <v>1024</v>
      </c>
      <c r="J6822" s="12" t="s">
        <v>24</v>
      </c>
      <c r="K6822" s="12" t="s">
        <v>25</v>
      </c>
      <c r="L6822" s="12" t="s">
        <v>39</v>
      </c>
      <c r="M6822" s="11" t="s">
        <v>27</v>
      </c>
      <c r="N6822" s="11" t="s">
        <v>28</v>
      </c>
      <c r="O6822" s="12" t="s">
        <v>29</v>
      </c>
      <c r="P6822" s="12"/>
      <c r="Q6822" s="15" t="s">
        <v>30039</v>
      </c>
      <c r="R6822" s="12" t="s">
        <v>42</v>
      </c>
      <c r="S6822" s="11" t="s">
        <v>30040</v>
      </c>
      <c r="T6822" s="11" t="s">
        <v>30041</v>
      </c>
    </row>
    <row x14ac:dyDescent="0.25" r="6823" customHeight="1" ht="19.5">
      <c r="A6823" s="10">
        <v>45215</v>
      </c>
      <c r="B6823" s="11" t="s">
        <v>30042</v>
      </c>
      <c r="C6823" s="11" t="s">
        <v>5626</v>
      </c>
      <c r="D6823" s="12"/>
      <c r="E6823" s="13">
        <v>13135823067</v>
      </c>
      <c r="F6823" s="11" t="s">
        <v>30043</v>
      </c>
      <c r="G6823" s="12" t="s">
        <v>74</v>
      </c>
      <c r="H6823" s="12"/>
      <c r="I6823" s="14" t="s">
        <v>211</v>
      </c>
      <c r="J6823" s="12" t="s">
        <v>24</v>
      </c>
      <c r="K6823" s="12" t="s">
        <v>25</v>
      </c>
      <c r="L6823" s="12" t="s">
        <v>39</v>
      </c>
      <c r="M6823" s="11" t="s">
        <v>27</v>
      </c>
      <c r="N6823" s="11" t="s">
        <v>28</v>
      </c>
      <c r="O6823" s="12" t="s">
        <v>29</v>
      </c>
      <c r="P6823" s="12"/>
      <c r="Q6823" s="15" t="s">
        <v>30044</v>
      </c>
      <c r="R6823" s="12" t="s">
        <v>42</v>
      </c>
      <c r="S6823" s="11" t="s">
        <v>30045</v>
      </c>
      <c r="T6823" s="11" t="s">
        <v>30046</v>
      </c>
    </row>
    <row x14ac:dyDescent="0.25" r="6824" customHeight="1" ht="19.5">
      <c r="A6824" s="10">
        <v>45215</v>
      </c>
      <c r="B6824" s="11" t="s">
        <v>30047</v>
      </c>
      <c r="C6824" s="11" t="s">
        <v>5626</v>
      </c>
      <c r="D6824" s="12"/>
      <c r="E6824" s="13">
        <v>18672905941</v>
      </c>
      <c r="F6824" s="11" t="s">
        <v>30048</v>
      </c>
      <c r="G6824" s="12" t="s">
        <v>48</v>
      </c>
      <c r="H6824" s="12"/>
      <c r="I6824" s="14" t="s">
        <v>272</v>
      </c>
      <c r="J6824" s="12" t="s">
        <v>24</v>
      </c>
      <c r="K6824" s="12" t="s">
        <v>25</v>
      </c>
      <c r="L6824" s="12" t="s">
        <v>39</v>
      </c>
      <c r="M6824" s="11" t="s">
        <v>27</v>
      </c>
      <c r="N6824" s="11" t="s">
        <v>28</v>
      </c>
      <c r="O6824" s="12" t="s">
        <v>29</v>
      </c>
      <c r="P6824" s="12"/>
      <c r="Q6824" s="15" t="s">
        <v>30049</v>
      </c>
      <c r="R6824" s="12" t="s">
        <v>42</v>
      </c>
      <c r="S6824" s="11" t="s">
        <v>30050</v>
      </c>
      <c r="T6824" s="11"/>
    </row>
    <row x14ac:dyDescent="0.25" r="6825" customHeight="1" ht="19.5">
      <c r="A6825" s="10">
        <v>45215</v>
      </c>
      <c r="B6825" s="11" t="s">
        <v>30051</v>
      </c>
      <c r="C6825" s="11" t="s">
        <v>18481</v>
      </c>
      <c r="D6825" s="12"/>
      <c r="E6825" s="13">
        <v>13886656676</v>
      </c>
      <c r="F6825" s="11" t="s">
        <v>7458</v>
      </c>
      <c r="G6825" s="12"/>
      <c r="H6825" s="12"/>
      <c r="I6825" s="14" t="s">
        <v>8225</v>
      </c>
      <c r="J6825" s="12" t="s">
        <v>24</v>
      </c>
      <c r="K6825" s="12" t="s">
        <v>25</v>
      </c>
      <c r="L6825" s="12" t="s">
        <v>26</v>
      </c>
      <c r="M6825" s="11" t="s">
        <v>18483</v>
      </c>
      <c r="N6825" s="11" t="s">
        <v>8226</v>
      </c>
      <c r="O6825" s="12" t="s">
        <v>29</v>
      </c>
      <c r="P6825" s="12"/>
      <c r="Q6825" s="15" t="s">
        <v>30052</v>
      </c>
      <c r="R6825" s="12" t="s">
        <v>8227</v>
      </c>
      <c r="S6825" s="11" t="s">
        <v>30053</v>
      </c>
      <c r="T6825" s="11"/>
    </row>
    <row x14ac:dyDescent="0.25" r="6826" customHeight="1" ht="19.5">
      <c r="A6826" s="10">
        <v>45215</v>
      </c>
      <c r="B6826" s="11" t="s">
        <v>30054</v>
      </c>
      <c r="C6826" s="11" t="s">
        <v>20911</v>
      </c>
      <c r="D6826" s="12"/>
      <c r="E6826" s="13">
        <v>13294111118</v>
      </c>
      <c r="F6826" s="11" t="s">
        <v>27959</v>
      </c>
      <c r="G6826" s="12" t="s">
        <v>289</v>
      </c>
      <c r="H6826" s="12"/>
      <c r="I6826" s="14" t="s">
        <v>8225</v>
      </c>
      <c r="J6826" s="12" t="s">
        <v>24</v>
      </c>
      <c r="K6826" s="12" t="s">
        <v>25</v>
      </c>
      <c r="L6826" s="12" t="s">
        <v>26</v>
      </c>
      <c r="M6826" s="11" t="s">
        <v>18483</v>
      </c>
      <c r="N6826" s="11" t="s">
        <v>8226</v>
      </c>
      <c r="O6826" s="12" t="s">
        <v>29</v>
      </c>
      <c r="P6826" s="12"/>
      <c r="Q6826" s="15" t="s">
        <v>30055</v>
      </c>
      <c r="R6826" s="12" t="s">
        <v>8227</v>
      </c>
      <c r="S6826" s="11" t="s">
        <v>30056</v>
      </c>
      <c r="T6826" s="11"/>
    </row>
    <row x14ac:dyDescent="0.25" r="6827" customHeight="1" ht="19.5">
      <c r="A6827" s="10">
        <v>45215</v>
      </c>
      <c r="B6827" s="11" t="s">
        <v>30057</v>
      </c>
      <c r="C6827" s="11" t="s">
        <v>5638</v>
      </c>
      <c r="D6827" s="12"/>
      <c r="E6827" s="13">
        <v>18671711311</v>
      </c>
      <c r="F6827" s="11" t="s">
        <v>30058</v>
      </c>
      <c r="G6827" s="12" t="s">
        <v>56</v>
      </c>
      <c r="H6827" s="12"/>
      <c r="I6827" s="14" t="s">
        <v>844</v>
      </c>
      <c r="J6827" s="12" t="s">
        <v>24</v>
      </c>
      <c r="K6827" s="12" t="s">
        <v>25</v>
      </c>
      <c r="L6827" s="12" t="s">
        <v>39</v>
      </c>
      <c r="M6827" s="11" t="s">
        <v>27</v>
      </c>
      <c r="N6827" s="11" t="s">
        <v>28</v>
      </c>
      <c r="O6827" s="12" t="s">
        <v>29</v>
      </c>
      <c r="P6827" s="12"/>
      <c r="Q6827" s="15" t="s">
        <v>30059</v>
      </c>
      <c r="R6827" s="12" t="s">
        <v>42</v>
      </c>
      <c r="S6827" s="11" t="s">
        <v>30060</v>
      </c>
      <c r="T6827" s="11" t="s">
        <v>30061</v>
      </c>
    </row>
    <row x14ac:dyDescent="0.25" r="6828" customHeight="1" ht="19.5">
      <c r="A6828" s="10">
        <v>45215</v>
      </c>
      <c r="B6828" s="11" t="s">
        <v>30062</v>
      </c>
      <c r="C6828" s="11" t="s">
        <v>21</v>
      </c>
      <c r="D6828" s="12"/>
      <c r="E6828" s="13">
        <v>13487237869</v>
      </c>
      <c r="F6828" s="11" t="s">
        <v>26469</v>
      </c>
      <c r="G6828" s="12" t="s">
        <v>48</v>
      </c>
      <c r="H6828" s="12"/>
      <c r="I6828" s="14" t="s">
        <v>415</v>
      </c>
      <c r="J6828" s="12" t="s">
        <v>24</v>
      </c>
      <c r="K6828" s="12" t="s">
        <v>25</v>
      </c>
      <c r="L6828" s="12" t="s">
        <v>39</v>
      </c>
      <c r="M6828" s="11" t="s">
        <v>40</v>
      </c>
      <c r="N6828" s="11" t="s">
        <v>28</v>
      </c>
      <c r="O6828" s="12" t="s">
        <v>29</v>
      </c>
      <c r="P6828" s="12"/>
      <c r="Q6828" s="15" t="s">
        <v>30063</v>
      </c>
      <c r="R6828" s="12" t="s">
        <v>42</v>
      </c>
      <c r="S6828" s="11" t="s">
        <v>30064</v>
      </c>
      <c r="T6828" s="11" t="s">
        <v>30065</v>
      </c>
    </row>
    <row x14ac:dyDescent="0.25" r="6829" customHeight="1" ht="19.5">
      <c r="A6829" s="10">
        <v>45215</v>
      </c>
      <c r="B6829" s="11" t="s">
        <v>30066</v>
      </c>
      <c r="C6829" s="11" t="s">
        <v>5675</v>
      </c>
      <c r="D6829" s="12"/>
      <c r="E6829" s="13">
        <v>13117274430</v>
      </c>
      <c r="F6829" s="11" t="s">
        <v>30067</v>
      </c>
      <c r="G6829" s="12" t="s">
        <v>115</v>
      </c>
      <c r="H6829" s="12"/>
      <c r="I6829" s="14">
        <v>10015</v>
      </c>
      <c r="J6829" s="12" t="s">
        <v>24</v>
      </c>
      <c r="K6829" s="12" t="s">
        <v>69</v>
      </c>
      <c r="L6829" s="12" t="s">
        <v>26</v>
      </c>
      <c r="M6829" s="11" t="s">
        <v>27</v>
      </c>
      <c r="N6829" s="11" t="s">
        <v>28</v>
      </c>
      <c r="O6829" s="12" t="s">
        <v>29</v>
      </c>
      <c r="P6829" s="12"/>
      <c r="Q6829" s="15" t="s">
        <v>30068</v>
      </c>
      <c r="R6829" s="12" t="s">
        <v>31</v>
      </c>
      <c r="S6829" s="11" t="s">
        <v>5678</v>
      </c>
      <c r="T6829" s="11"/>
    </row>
    <row x14ac:dyDescent="0.25" r="6830" customHeight="1" ht="19.5">
      <c r="A6830" s="10">
        <v>45215</v>
      </c>
      <c r="B6830" s="11" t="s">
        <v>30069</v>
      </c>
      <c r="C6830" s="11" t="s">
        <v>2492</v>
      </c>
      <c r="D6830" s="12"/>
      <c r="E6830" s="13">
        <v>13177095058</v>
      </c>
      <c r="F6830" s="11" t="s">
        <v>30070</v>
      </c>
      <c r="G6830" s="12" t="s">
        <v>115</v>
      </c>
      <c r="H6830" s="12"/>
      <c r="I6830" s="14">
        <v>10015</v>
      </c>
      <c r="J6830" s="12" t="s">
        <v>24</v>
      </c>
      <c r="K6830" s="12" t="s">
        <v>69</v>
      </c>
      <c r="L6830" s="12" t="s">
        <v>26</v>
      </c>
      <c r="M6830" s="11" t="s">
        <v>40</v>
      </c>
      <c r="N6830" s="11" t="s">
        <v>28</v>
      </c>
      <c r="O6830" s="12" t="s">
        <v>29</v>
      </c>
      <c r="P6830" s="12"/>
      <c r="Q6830" s="15" t="s">
        <v>30071</v>
      </c>
      <c r="R6830" s="12" t="s">
        <v>31</v>
      </c>
      <c r="S6830" s="11" t="s">
        <v>30072</v>
      </c>
      <c r="T6830" s="11"/>
    </row>
    <row x14ac:dyDescent="0.25" r="6831" customHeight="1" ht="19.5">
      <c r="A6831" s="10">
        <v>45215</v>
      </c>
      <c r="B6831" s="11" t="s">
        <v>30073</v>
      </c>
      <c r="C6831" s="11" t="s">
        <v>5684</v>
      </c>
      <c r="D6831" s="12"/>
      <c r="E6831" s="13">
        <v>15571742401</v>
      </c>
      <c r="F6831" s="11" t="s">
        <v>30074</v>
      </c>
      <c r="G6831" s="12" t="s">
        <v>115</v>
      </c>
      <c r="H6831" s="12"/>
      <c r="I6831" s="14" t="s">
        <v>272</v>
      </c>
      <c r="J6831" s="12" t="s">
        <v>24</v>
      </c>
      <c r="K6831" s="12" t="s">
        <v>25</v>
      </c>
      <c r="L6831" s="12" t="s">
        <v>39</v>
      </c>
      <c r="M6831" s="11" t="s">
        <v>27</v>
      </c>
      <c r="N6831" s="11" t="s">
        <v>183</v>
      </c>
      <c r="O6831" s="12" t="s">
        <v>29</v>
      </c>
      <c r="P6831" s="12"/>
      <c r="Q6831" s="15" t="s">
        <v>30075</v>
      </c>
      <c r="R6831" s="12" t="s">
        <v>42</v>
      </c>
      <c r="S6831" s="11" t="s">
        <v>30076</v>
      </c>
      <c r="T6831" s="11"/>
    </row>
    <row x14ac:dyDescent="0.25" r="6832" customHeight="1" ht="19.5">
      <c r="A6832" s="10">
        <v>45215</v>
      </c>
      <c r="B6832" s="11" t="s">
        <v>30077</v>
      </c>
      <c r="C6832" s="11" t="s">
        <v>8253</v>
      </c>
      <c r="D6832" s="12"/>
      <c r="E6832" s="13">
        <v>15072541730</v>
      </c>
      <c r="F6832" s="11" t="s">
        <v>30078</v>
      </c>
      <c r="G6832" s="12" t="s">
        <v>37</v>
      </c>
      <c r="H6832" s="12"/>
      <c r="I6832" s="14" t="s">
        <v>8690</v>
      </c>
      <c r="J6832" s="12" t="s">
        <v>24</v>
      </c>
      <c r="K6832" s="12" t="s">
        <v>25</v>
      </c>
      <c r="L6832" s="12" t="s">
        <v>39</v>
      </c>
      <c r="M6832" s="11" t="s">
        <v>40</v>
      </c>
      <c r="N6832" s="11" t="s">
        <v>183</v>
      </c>
      <c r="O6832" s="12" t="s">
        <v>29</v>
      </c>
      <c r="P6832" s="12"/>
      <c r="Q6832" s="15" t="s">
        <v>30079</v>
      </c>
      <c r="R6832" s="12" t="s">
        <v>42</v>
      </c>
      <c r="S6832" s="11" t="s">
        <v>30080</v>
      </c>
      <c r="T6832" s="11"/>
    </row>
    <row x14ac:dyDescent="0.25" r="6833" customHeight="1" ht="19.5">
      <c r="A6833" s="10">
        <v>45215</v>
      </c>
      <c r="B6833" s="11" t="s">
        <v>30081</v>
      </c>
      <c r="C6833" s="11" t="s">
        <v>5684</v>
      </c>
      <c r="D6833" s="12"/>
      <c r="E6833" s="13">
        <v>13135827768</v>
      </c>
      <c r="F6833" s="11" t="s">
        <v>30082</v>
      </c>
      <c r="G6833" s="12" t="s">
        <v>216</v>
      </c>
      <c r="H6833" s="12"/>
      <c r="I6833" s="14" t="s">
        <v>2649</v>
      </c>
      <c r="J6833" s="12" t="s">
        <v>24</v>
      </c>
      <c r="K6833" s="12" t="s">
        <v>25</v>
      </c>
      <c r="L6833" s="12" t="s">
        <v>39</v>
      </c>
      <c r="M6833" s="11" t="s">
        <v>27</v>
      </c>
      <c r="N6833" s="11" t="s">
        <v>183</v>
      </c>
      <c r="O6833" s="12" t="s">
        <v>29</v>
      </c>
      <c r="P6833" s="12"/>
      <c r="Q6833" s="15" t="s">
        <v>30083</v>
      </c>
      <c r="R6833" s="12" t="s">
        <v>42</v>
      </c>
      <c r="S6833" s="11" t="s">
        <v>30084</v>
      </c>
      <c r="T6833" s="11"/>
    </row>
    <row x14ac:dyDescent="0.25" r="6834" customHeight="1" ht="19.5">
      <c r="A6834" s="10">
        <v>45215</v>
      </c>
      <c r="B6834" s="11" t="s">
        <v>30085</v>
      </c>
      <c r="C6834" s="11" t="s">
        <v>5684</v>
      </c>
      <c r="D6834" s="12"/>
      <c r="E6834" s="13">
        <v>17671921923</v>
      </c>
      <c r="F6834" s="11" t="s">
        <v>30086</v>
      </c>
      <c r="G6834" s="12" t="s">
        <v>115</v>
      </c>
      <c r="H6834" s="12"/>
      <c r="I6834" s="14" t="s">
        <v>2649</v>
      </c>
      <c r="J6834" s="12" t="s">
        <v>24</v>
      </c>
      <c r="K6834" s="12" t="s">
        <v>25</v>
      </c>
      <c r="L6834" s="12" t="s">
        <v>39</v>
      </c>
      <c r="M6834" s="11" t="s">
        <v>27</v>
      </c>
      <c r="N6834" s="11" t="s">
        <v>183</v>
      </c>
      <c r="O6834" s="12" t="s">
        <v>29</v>
      </c>
      <c r="P6834" s="12"/>
      <c r="Q6834" s="15" t="s">
        <v>30087</v>
      </c>
      <c r="R6834" s="12" t="s">
        <v>42</v>
      </c>
      <c r="S6834" s="11" t="s">
        <v>30088</v>
      </c>
      <c r="T6834" s="11"/>
    </row>
    <row x14ac:dyDescent="0.25" r="6835" customHeight="1" ht="19.5">
      <c r="A6835" s="10">
        <v>45215</v>
      </c>
      <c r="B6835" s="11" t="s">
        <v>30089</v>
      </c>
      <c r="C6835" s="11" t="s">
        <v>5684</v>
      </c>
      <c r="D6835" s="12"/>
      <c r="E6835" s="13">
        <v>15571770025</v>
      </c>
      <c r="F6835" s="11" t="s">
        <v>30090</v>
      </c>
      <c r="G6835" s="12" t="s">
        <v>115</v>
      </c>
      <c r="H6835" s="12"/>
      <c r="I6835" s="14" t="s">
        <v>328</v>
      </c>
      <c r="J6835" s="12" t="s">
        <v>24</v>
      </c>
      <c r="K6835" s="12" t="s">
        <v>25</v>
      </c>
      <c r="L6835" s="12" t="s">
        <v>39</v>
      </c>
      <c r="M6835" s="11" t="s">
        <v>27</v>
      </c>
      <c r="N6835" s="11" t="s">
        <v>183</v>
      </c>
      <c r="O6835" s="12" t="s">
        <v>29</v>
      </c>
      <c r="P6835" s="12"/>
      <c r="Q6835" s="15" t="s">
        <v>30091</v>
      </c>
      <c r="R6835" s="12" t="s">
        <v>42</v>
      </c>
      <c r="S6835" s="11" t="s">
        <v>30092</v>
      </c>
      <c r="T6835" s="11"/>
    </row>
    <row x14ac:dyDescent="0.25" r="6836" customHeight="1" ht="19.5">
      <c r="A6836" s="10">
        <v>45215</v>
      </c>
      <c r="B6836" s="11" t="s">
        <v>30093</v>
      </c>
      <c r="C6836" s="11" t="s">
        <v>5684</v>
      </c>
      <c r="D6836" s="12"/>
      <c r="E6836" s="13">
        <v>15671002272</v>
      </c>
      <c r="F6836" s="11" t="s">
        <v>30094</v>
      </c>
      <c r="G6836" s="12" t="s">
        <v>171</v>
      </c>
      <c r="H6836" s="12" t="s">
        <v>98</v>
      </c>
      <c r="I6836" s="14" t="s">
        <v>328</v>
      </c>
      <c r="J6836" s="12" t="s">
        <v>24</v>
      </c>
      <c r="K6836" s="12" t="s">
        <v>25</v>
      </c>
      <c r="L6836" s="12" t="s">
        <v>39</v>
      </c>
      <c r="M6836" s="11" t="s">
        <v>27</v>
      </c>
      <c r="N6836" s="11" t="s">
        <v>183</v>
      </c>
      <c r="O6836" s="12" t="s">
        <v>29</v>
      </c>
      <c r="P6836" s="12"/>
      <c r="Q6836" s="15" t="s">
        <v>30095</v>
      </c>
      <c r="R6836" s="12" t="s">
        <v>42</v>
      </c>
      <c r="S6836" s="11" t="s">
        <v>30096</v>
      </c>
      <c r="T6836" s="11"/>
    </row>
    <row x14ac:dyDescent="0.25" r="6837" customHeight="1" ht="19.5">
      <c r="A6837" s="10">
        <v>45215</v>
      </c>
      <c r="B6837" s="11" t="s">
        <v>30097</v>
      </c>
      <c r="C6837" s="11" t="s">
        <v>5684</v>
      </c>
      <c r="D6837" s="12"/>
      <c r="E6837" s="13">
        <v>15586370738</v>
      </c>
      <c r="F6837" s="11" t="s">
        <v>30098</v>
      </c>
      <c r="G6837" s="12" t="s">
        <v>115</v>
      </c>
      <c r="H6837" s="12"/>
      <c r="I6837" s="14" t="s">
        <v>779</v>
      </c>
      <c r="J6837" s="12" t="s">
        <v>24</v>
      </c>
      <c r="K6837" s="12" t="s">
        <v>25</v>
      </c>
      <c r="L6837" s="12" t="s">
        <v>39</v>
      </c>
      <c r="M6837" s="11" t="s">
        <v>40</v>
      </c>
      <c r="N6837" s="11" t="s">
        <v>183</v>
      </c>
      <c r="O6837" s="12" t="s">
        <v>29</v>
      </c>
      <c r="P6837" s="12"/>
      <c r="Q6837" s="15" t="s">
        <v>30099</v>
      </c>
      <c r="R6837" s="12" t="s">
        <v>42</v>
      </c>
      <c r="S6837" s="11" t="s">
        <v>30100</v>
      </c>
      <c r="T6837" s="11"/>
    </row>
    <row x14ac:dyDescent="0.25" r="6838" customHeight="1" ht="19.5">
      <c r="A6838" s="10">
        <v>45215</v>
      </c>
      <c r="B6838" s="11" t="s">
        <v>30101</v>
      </c>
      <c r="C6838" s="11" t="s">
        <v>5684</v>
      </c>
      <c r="D6838" s="12"/>
      <c r="E6838" s="13">
        <v>15629354513</v>
      </c>
      <c r="F6838" s="11" t="s">
        <v>30102</v>
      </c>
      <c r="G6838" s="12" t="s">
        <v>74</v>
      </c>
      <c r="H6838" s="12"/>
      <c r="I6838" s="14" t="s">
        <v>93</v>
      </c>
      <c r="J6838" s="12" t="s">
        <v>24</v>
      </c>
      <c r="K6838" s="12" t="s">
        <v>25</v>
      </c>
      <c r="L6838" s="12" t="s">
        <v>39</v>
      </c>
      <c r="M6838" s="11" t="s">
        <v>27</v>
      </c>
      <c r="N6838" s="11" t="s">
        <v>183</v>
      </c>
      <c r="O6838" s="12" t="s">
        <v>29</v>
      </c>
      <c r="P6838" s="12"/>
      <c r="Q6838" s="15" t="s">
        <v>30103</v>
      </c>
      <c r="R6838" s="12" t="s">
        <v>42</v>
      </c>
      <c r="S6838" s="11" t="s">
        <v>30104</v>
      </c>
      <c r="T6838" s="11"/>
    </row>
    <row x14ac:dyDescent="0.25" r="6839" customHeight="1" ht="19.5">
      <c r="A6839" s="10">
        <v>45215</v>
      </c>
      <c r="B6839" s="11" t="s">
        <v>30105</v>
      </c>
      <c r="C6839" s="11" t="s">
        <v>5684</v>
      </c>
      <c r="D6839" s="12"/>
      <c r="E6839" s="13">
        <v>17671258794</v>
      </c>
      <c r="F6839" s="11" t="s">
        <v>30106</v>
      </c>
      <c r="G6839" s="12" t="s">
        <v>62</v>
      </c>
      <c r="H6839" s="12"/>
      <c r="I6839" s="14" t="s">
        <v>38</v>
      </c>
      <c r="J6839" s="12" t="s">
        <v>24</v>
      </c>
      <c r="K6839" s="12" t="s">
        <v>25</v>
      </c>
      <c r="L6839" s="12" t="s">
        <v>39</v>
      </c>
      <c r="M6839" s="11" t="s">
        <v>27</v>
      </c>
      <c r="N6839" s="11" t="s">
        <v>183</v>
      </c>
      <c r="O6839" s="12" t="s">
        <v>29</v>
      </c>
      <c r="P6839" s="12"/>
      <c r="Q6839" s="15" t="s">
        <v>30107</v>
      </c>
      <c r="R6839" s="12" t="s">
        <v>42</v>
      </c>
      <c r="S6839" s="11" t="s">
        <v>30108</v>
      </c>
      <c r="T6839" s="11"/>
    </row>
    <row x14ac:dyDescent="0.25" r="6840" customHeight="1" ht="19.5">
      <c r="A6840" s="10">
        <v>45215</v>
      </c>
      <c r="B6840" s="11" t="s">
        <v>30109</v>
      </c>
      <c r="C6840" s="11" t="s">
        <v>5684</v>
      </c>
      <c r="D6840" s="12"/>
      <c r="E6840" s="13">
        <v>15671014997</v>
      </c>
      <c r="F6840" s="11" t="s">
        <v>21913</v>
      </c>
      <c r="G6840" s="12" t="s">
        <v>74</v>
      </c>
      <c r="H6840" s="12"/>
      <c r="I6840" s="14" t="s">
        <v>68</v>
      </c>
      <c r="J6840" s="12" t="s">
        <v>24</v>
      </c>
      <c r="K6840" s="12" t="s">
        <v>25</v>
      </c>
      <c r="L6840" s="12" t="s">
        <v>39</v>
      </c>
      <c r="M6840" s="11" t="s">
        <v>27</v>
      </c>
      <c r="N6840" s="11" t="s">
        <v>183</v>
      </c>
      <c r="O6840" s="12" t="s">
        <v>29</v>
      </c>
      <c r="P6840" s="12"/>
      <c r="Q6840" s="15" t="s">
        <v>30110</v>
      </c>
      <c r="R6840" s="12" t="s">
        <v>42</v>
      </c>
      <c r="S6840" s="11" t="s">
        <v>30111</v>
      </c>
      <c r="T6840" s="11"/>
    </row>
    <row x14ac:dyDescent="0.25" r="6841" customHeight="1" ht="19.5">
      <c r="A6841" s="10">
        <v>45215</v>
      </c>
      <c r="B6841" s="11" t="s">
        <v>30112</v>
      </c>
      <c r="C6841" s="11" t="s">
        <v>5684</v>
      </c>
      <c r="D6841" s="12"/>
      <c r="E6841" s="13">
        <v>18572354298</v>
      </c>
      <c r="F6841" s="11" t="s">
        <v>21913</v>
      </c>
      <c r="G6841" s="12" t="s">
        <v>74</v>
      </c>
      <c r="H6841" s="12"/>
      <c r="I6841" s="14" t="s">
        <v>75</v>
      </c>
      <c r="J6841" s="12" t="s">
        <v>24</v>
      </c>
      <c r="K6841" s="12" t="s">
        <v>25</v>
      </c>
      <c r="L6841" s="12" t="s">
        <v>39</v>
      </c>
      <c r="M6841" s="11" t="s">
        <v>27</v>
      </c>
      <c r="N6841" s="11" t="s">
        <v>183</v>
      </c>
      <c r="O6841" s="12" t="s">
        <v>29</v>
      </c>
      <c r="P6841" s="12"/>
      <c r="Q6841" s="15" t="s">
        <v>30113</v>
      </c>
      <c r="R6841" s="12" t="s">
        <v>42</v>
      </c>
      <c r="S6841" s="11" t="s">
        <v>30114</v>
      </c>
      <c r="T6841" s="11"/>
    </row>
    <row x14ac:dyDescent="0.25" r="6842" customHeight="1" ht="19.5">
      <c r="A6842" s="10">
        <v>45215</v>
      </c>
      <c r="B6842" s="11" t="s">
        <v>30115</v>
      </c>
      <c r="C6842" s="11" t="s">
        <v>5684</v>
      </c>
      <c r="D6842" s="12"/>
      <c r="E6842" s="13">
        <v>13277172693</v>
      </c>
      <c r="F6842" s="11" t="s">
        <v>30116</v>
      </c>
      <c r="G6842" s="12" t="s">
        <v>115</v>
      </c>
      <c r="H6842" s="12" t="s">
        <v>98</v>
      </c>
      <c r="I6842" s="14" t="s">
        <v>154</v>
      </c>
      <c r="J6842" s="12" t="s">
        <v>24</v>
      </c>
      <c r="K6842" s="12" t="s">
        <v>25</v>
      </c>
      <c r="L6842" s="12" t="s">
        <v>39</v>
      </c>
      <c r="M6842" s="11" t="s">
        <v>27</v>
      </c>
      <c r="N6842" s="11" t="s">
        <v>183</v>
      </c>
      <c r="O6842" s="12" t="s">
        <v>29</v>
      </c>
      <c r="P6842" s="12"/>
      <c r="Q6842" s="15" t="s">
        <v>30117</v>
      </c>
      <c r="R6842" s="12" t="s">
        <v>42</v>
      </c>
      <c r="S6842" s="11" t="s">
        <v>30118</v>
      </c>
      <c r="T6842" s="11"/>
    </row>
    <row x14ac:dyDescent="0.25" r="6843" customHeight="1" ht="19.5">
      <c r="A6843" s="10">
        <v>45215</v>
      </c>
      <c r="B6843" s="11" t="s">
        <v>30119</v>
      </c>
      <c r="C6843" s="11" t="s">
        <v>5684</v>
      </c>
      <c r="D6843" s="12"/>
      <c r="E6843" s="13">
        <v>17683700062</v>
      </c>
      <c r="F6843" s="11" t="s">
        <v>30120</v>
      </c>
      <c r="G6843" s="12" t="s">
        <v>115</v>
      </c>
      <c r="H6843" s="12" t="s">
        <v>98</v>
      </c>
      <c r="I6843" s="14" t="s">
        <v>2649</v>
      </c>
      <c r="J6843" s="12" t="s">
        <v>24</v>
      </c>
      <c r="K6843" s="12" t="s">
        <v>25</v>
      </c>
      <c r="L6843" s="12" t="s">
        <v>39</v>
      </c>
      <c r="M6843" s="11" t="s">
        <v>27</v>
      </c>
      <c r="N6843" s="11" t="s">
        <v>183</v>
      </c>
      <c r="O6843" s="12" t="s">
        <v>29</v>
      </c>
      <c r="P6843" s="12"/>
      <c r="Q6843" s="15" t="s">
        <v>30121</v>
      </c>
      <c r="R6843" s="12" t="s">
        <v>42</v>
      </c>
      <c r="S6843" s="11" t="s">
        <v>30122</v>
      </c>
      <c r="T6843" s="11"/>
    </row>
    <row x14ac:dyDescent="0.25" r="6844" customHeight="1" ht="19.5">
      <c r="A6844" s="10">
        <v>45215</v>
      </c>
      <c r="B6844" s="11" t="s">
        <v>30123</v>
      </c>
      <c r="C6844" s="11" t="s">
        <v>5684</v>
      </c>
      <c r="D6844" s="12"/>
      <c r="E6844" s="13">
        <v>17671261406</v>
      </c>
      <c r="F6844" s="11" t="s">
        <v>30124</v>
      </c>
      <c r="G6844" s="12" t="s">
        <v>56</v>
      </c>
      <c r="H6844" s="12"/>
      <c r="I6844" s="14" t="s">
        <v>2649</v>
      </c>
      <c r="J6844" s="12" t="s">
        <v>24</v>
      </c>
      <c r="K6844" s="12" t="s">
        <v>25</v>
      </c>
      <c r="L6844" s="12" t="s">
        <v>39</v>
      </c>
      <c r="M6844" s="11" t="s">
        <v>27</v>
      </c>
      <c r="N6844" s="11" t="s">
        <v>183</v>
      </c>
      <c r="O6844" s="12" t="s">
        <v>29</v>
      </c>
      <c r="P6844" s="12"/>
      <c r="Q6844" s="15" t="s">
        <v>30125</v>
      </c>
      <c r="R6844" s="12" t="s">
        <v>42</v>
      </c>
      <c r="S6844" s="11" t="s">
        <v>30126</v>
      </c>
      <c r="T6844" s="11"/>
    </row>
    <row x14ac:dyDescent="0.25" r="6845" customHeight="1" ht="19.5">
      <c r="A6845" s="10">
        <v>45215</v>
      </c>
      <c r="B6845" s="11" t="s">
        <v>30127</v>
      </c>
      <c r="C6845" s="11" t="s">
        <v>5684</v>
      </c>
      <c r="D6845" s="12"/>
      <c r="E6845" s="13">
        <v>15572711004</v>
      </c>
      <c r="F6845" s="11" t="s">
        <v>30128</v>
      </c>
      <c r="G6845" s="12" t="s">
        <v>74</v>
      </c>
      <c r="H6845" s="12"/>
      <c r="I6845" s="14" t="s">
        <v>116</v>
      </c>
      <c r="J6845" s="12" t="s">
        <v>24</v>
      </c>
      <c r="K6845" s="12" t="s">
        <v>25</v>
      </c>
      <c r="L6845" s="12" t="s">
        <v>39</v>
      </c>
      <c r="M6845" s="11" t="s">
        <v>27</v>
      </c>
      <c r="N6845" s="11" t="s">
        <v>183</v>
      </c>
      <c r="O6845" s="12" t="s">
        <v>29</v>
      </c>
      <c r="P6845" s="12"/>
      <c r="Q6845" s="15" t="s">
        <v>30129</v>
      </c>
      <c r="R6845" s="12" t="s">
        <v>42</v>
      </c>
      <c r="S6845" s="11" t="s">
        <v>30130</v>
      </c>
      <c r="T6845" s="11"/>
    </row>
    <row x14ac:dyDescent="0.25" r="6846" customHeight="1" ht="19.5">
      <c r="A6846" s="10">
        <v>45215</v>
      </c>
      <c r="B6846" s="11" t="s">
        <v>30131</v>
      </c>
      <c r="C6846" s="11" t="s">
        <v>5684</v>
      </c>
      <c r="D6846" s="12"/>
      <c r="E6846" s="13">
        <v>13177083370</v>
      </c>
      <c r="F6846" s="11" t="s">
        <v>30132</v>
      </c>
      <c r="G6846" s="12" t="s">
        <v>115</v>
      </c>
      <c r="H6846" s="12"/>
      <c r="I6846" s="14" t="s">
        <v>8690</v>
      </c>
      <c r="J6846" s="12" t="s">
        <v>24</v>
      </c>
      <c r="K6846" s="12" t="s">
        <v>25</v>
      </c>
      <c r="L6846" s="12" t="s">
        <v>39</v>
      </c>
      <c r="M6846" s="11" t="s">
        <v>27</v>
      </c>
      <c r="N6846" s="11" t="s">
        <v>183</v>
      </c>
      <c r="O6846" s="12" t="s">
        <v>29</v>
      </c>
      <c r="P6846" s="12"/>
      <c r="Q6846" s="15" t="s">
        <v>30133</v>
      </c>
      <c r="R6846" s="12" t="s">
        <v>42</v>
      </c>
      <c r="S6846" s="11" t="s">
        <v>23811</v>
      </c>
      <c r="T6846" s="11"/>
    </row>
    <row x14ac:dyDescent="0.25" r="6847" customHeight="1" ht="19.5">
      <c r="A6847" s="10">
        <v>45215</v>
      </c>
      <c r="B6847" s="11" t="s">
        <v>30134</v>
      </c>
      <c r="C6847" s="11" t="s">
        <v>5684</v>
      </c>
      <c r="D6847" s="12"/>
      <c r="E6847" s="13">
        <v>18671759947</v>
      </c>
      <c r="F6847" s="11" t="s">
        <v>30135</v>
      </c>
      <c r="G6847" s="12" t="s">
        <v>37</v>
      </c>
      <c r="H6847" s="12" t="s">
        <v>98</v>
      </c>
      <c r="I6847" s="14" t="s">
        <v>1914</v>
      </c>
      <c r="J6847" s="12" t="s">
        <v>24</v>
      </c>
      <c r="K6847" s="12" t="s">
        <v>25</v>
      </c>
      <c r="L6847" s="12" t="s">
        <v>39</v>
      </c>
      <c r="M6847" s="11" t="s">
        <v>27</v>
      </c>
      <c r="N6847" s="11" t="s">
        <v>183</v>
      </c>
      <c r="O6847" s="12" t="s">
        <v>29</v>
      </c>
      <c r="P6847" s="12"/>
      <c r="Q6847" s="15" t="s">
        <v>30136</v>
      </c>
      <c r="R6847" s="12" t="s">
        <v>42</v>
      </c>
      <c r="S6847" s="11" t="s">
        <v>30137</v>
      </c>
      <c r="T6847" s="11"/>
    </row>
    <row x14ac:dyDescent="0.25" r="6848" customHeight="1" ht="19.5">
      <c r="A6848" s="10">
        <v>45215</v>
      </c>
      <c r="B6848" s="11" t="s">
        <v>30138</v>
      </c>
      <c r="C6848" s="11" t="s">
        <v>5684</v>
      </c>
      <c r="D6848" s="12"/>
      <c r="E6848" s="13">
        <v>17671264499</v>
      </c>
      <c r="F6848" s="11" t="s">
        <v>30139</v>
      </c>
      <c r="G6848" s="12" t="s">
        <v>115</v>
      </c>
      <c r="H6848" s="12" t="s">
        <v>98</v>
      </c>
      <c r="I6848" s="14" t="s">
        <v>2649</v>
      </c>
      <c r="J6848" s="12" t="s">
        <v>24</v>
      </c>
      <c r="K6848" s="12" t="s">
        <v>25</v>
      </c>
      <c r="L6848" s="12" t="s">
        <v>39</v>
      </c>
      <c r="M6848" s="11" t="s">
        <v>27</v>
      </c>
      <c r="N6848" s="11" t="s">
        <v>183</v>
      </c>
      <c r="O6848" s="12" t="s">
        <v>29</v>
      </c>
      <c r="P6848" s="12"/>
      <c r="Q6848" s="15" t="s">
        <v>30140</v>
      </c>
      <c r="R6848" s="12" t="s">
        <v>42</v>
      </c>
      <c r="S6848" s="11" t="s">
        <v>30141</v>
      </c>
      <c r="T6848" s="11"/>
    </row>
    <row x14ac:dyDescent="0.25" r="6849" customHeight="1" ht="19.5">
      <c r="A6849" s="10">
        <v>45215</v>
      </c>
      <c r="B6849" s="11" t="s">
        <v>30142</v>
      </c>
      <c r="C6849" s="11" t="s">
        <v>5684</v>
      </c>
      <c r="D6849" s="12"/>
      <c r="E6849" s="13">
        <v>16671730068</v>
      </c>
      <c r="F6849" s="11" t="s">
        <v>30143</v>
      </c>
      <c r="G6849" s="12" t="s">
        <v>74</v>
      </c>
      <c r="H6849" s="12"/>
      <c r="I6849" s="14" t="s">
        <v>110</v>
      </c>
      <c r="J6849" s="12" t="s">
        <v>24</v>
      </c>
      <c r="K6849" s="12" t="s">
        <v>25</v>
      </c>
      <c r="L6849" s="12" t="s">
        <v>39</v>
      </c>
      <c r="M6849" s="11" t="s">
        <v>40</v>
      </c>
      <c r="N6849" s="11" t="s">
        <v>183</v>
      </c>
      <c r="O6849" s="12" t="s">
        <v>29</v>
      </c>
      <c r="P6849" s="12"/>
      <c r="Q6849" s="15" t="s">
        <v>30144</v>
      </c>
      <c r="R6849" s="12" t="s">
        <v>42</v>
      </c>
      <c r="S6849" s="11" t="s">
        <v>30145</v>
      </c>
      <c r="T6849" s="11" t="s">
        <v>30146</v>
      </c>
    </row>
    <row x14ac:dyDescent="0.25" r="6850" customHeight="1" ht="19.5">
      <c r="A6850" s="10">
        <v>45215</v>
      </c>
      <c r="B6850" s="11" t="s">
        <v>30147</v>
      </c>
      <c r="C6850" s="11" t="s">
        <v>5684</v>
      </c>
      <c r="D6850" s="12"/>
      <c r="E6850" s="13">
        <v>15572744100</v>
      </c>
      <c r="F6850" s="11" t="s">
        <v>30148</v>
      </c>
      <c r="G6850" s="12" t="s">
        <v>37</v>
      </c>
      <c r="H6850" s="12"/>
      <c r="I6850" s="14" t="s">
        <v>221</v>
      </c>
      <c r="J6850" s="12" t="s">
        <v>24</v>
      </c>
      <c r="K6850" s="12" t="s">
        <v>25</v>
      </c>
      <c r="L6850" s="12" t="s">
        <v>39</v>
      </c>
      <c r="M6850" s="11" t="s">
        <v>40</v>
      </c>
      <c r="N6850" s="11" t="s">
        <v>183</v>
      </c>
      <c r="O6850" s="12" t="s">
        <v>29</v>
      </c>
      <c r="P6850" s="12"/>
      <c r="Q6850" s="15" t="s">
        <v>30149</v>
      </c>
      <c r="R6850" s="12" t="s">
        <v>42</v>
      </c>
      <c r="S6850" s="11" t="s">
        <v>30150</v>
      </c>
      <c r="T6850" s="11" t="s">
        <v>30151</v>
      </c>
    </row>
    <row x14ac:dyDescent="0.25" r="6851" customHeight="1" ht="19.5">
      <c r="A6851" s="10">
        <v>45215</v>
      </c>
      <c r="B6851" s="11" t="s">
        <v>30152</v>
      </c>
      <c r="C6851" s="11" t="s">
        <v>5684</v>
      </c>
      <c r="D6851" s="12"/>
      <c r="E6851" s="13">
        <v>13085155254</v>
      </c>
      <c r="F6851" s="11" t="s">
        <v>30153</v>
      </c>
      <c r="G6851" s="12" t="s">
        <v>62</v>
      </c>
      <c r="H6851" s="12" t="s">
        <v>86</v>
      </c>
      <c r="I6851" s="14" t="s">
        <v>142</v>
      </c>
      <c r="J6851" s="12" t="s">
        <v>24</v>
      </c>
      <c r="K6851" s="12" t="s">
        <v>25</v>
      </c>
      <c r="L6851" s="12" t="s">
        <v>39</v>
      </c>
      <c r="M6851" s="11" t="s">
        <v>40</v>
      </c>
      <c r="N6851" s="11" t="s">
        <v>183</v>
      </c>
      <c r="O6851" s="12" t="s">
        <v>29</v>
      </c>
      <c r="P6851" s="12"/>
      <c r="Q6851" s="15" t="s">
        <v>30154</v>
      </c>
      <c r="R6851" s="12" t="s">
        <v>42</v>
      </c>
      <c r="S6851" s="11" t="s">
        <v>30155</v>
      </c>
      <c r="T6851" s="11" t="s">
        <v>30156</v>
      </c>
    </row>
    <row x14ac:dyDescent="0.25" r="6852" customHeight="1" ht="19.5">
      <c r="A6852" s="10">
        <v>45215</v>
      </c>
      <c r="B6852" s="11" t="s">
        <v>30157</v>
      </c>
      <c r="C6852" s="11" t="s">
        <v>5684</v>
      </c>
      <c r="D6852" s="12"/>
      <c r="E6852" s="13">
        <v>18694090675</v>
      </c>
      <c r="F6852" s="11" t="s">
        <v>30158</v>
      </c>
      <c r="G6852" s="12" t="s">
        <v>74</v>
      </c>
      <c r="H6852" s="12"/>
      <c r="I6852" s="14" t="s">
        <v>221</v>
      </c>
      <c r="J6852" s="12" t="s">
        <v>24</v>
      </c>
      <c r="K6852" s="12" t="s">
        <v>25</v>
      </c>
      <c r="L6852" s="12" t="s">
        <v>39</v>
      </c>
      <c r="M6852" s="11" t="s">
        <v>40</v>
      </c>
      <c r="N6852" s="11" t="s">
        <v>183</v>
      </c>
      <c r="O6852" s="12" t="s">
        <v>29</v>
      </c>
      <c r="P6852" s="12"/>
      <c r="Q6852" s="15" t="s">
        <v>30159</v>
      </c>
      <c r="R6852" s="12" t="s">
        <v>42</v>
      </c>
      <c r="S6852" s="11" t="s">
        <v>30160</v>
      </c>
      <c r="T6852" s="11" t="s">
        <v>18649</v>
      </c>
    </row>
    <row x14ac:dyDescent="0.25" r="6853" customHeight="1" ht="19.5">
      <c r="A6853" s="10">
        <v>45215</v>
      </c>
      <c r="B6853" s="11" t="s">
        <v>30161</v>
      </c>
      <c r="C6853" s="11" t="s">
        <v>5841</v>
      </c>
      <c r="D6853" s="12"/>
      <c r="E6853" s="13">
        <v>13217170767</v>
      </c>
      <c r="F6853" s="11" t="s">
        <v>14402</v>
      </c>
      <c r="G6853" s="12" t="s">
        <v>62</v>
      </c>
      <c r="H6853" s="12"/>
      <c r="I6853" s="14">
        <v>10015</v>
      </c>
      <c r="J6853" s="12" t="s">
        <v>24</v>
      </c>
      <c r="K6853" s="12" t="s">
        <v>172</v>
      </c>
      <c r="L6853" s="12" t="s">
        <v>26</v>
      </c>
      <c r="M6853" s="11" t="s">
        <v>27</v>
      </c>
      <c r="N6853" s="11" t="s">
        <v>28</v>
      </c>
      <c r="O6853" s="12" t="s">
        <v>29</v>
      </c>
      <c r="P6853" s="12"/>
      <c r="Q6853" s="15" t="s">
        <v>30162</v>
      </c>
      <c r="R6853" s="12" t="s">
        <v>31</v>
      </c>
      <c r="S6853" s="11" t="s">
        <v>30163</v>
      </c>
      <c r="T6853" s="11" t="s">
        <v>30164</v>
      </c>
    </row>
    <row x14ac:dyDescent="0.25" r="6854" customHeight="1" ht="19.5">
      <c r="A6854" s="10">
        <v>45215</v>
      </c>
      <c r="B6854" s="11" t="s">
        <v>30165</v>
      </c>
      <c r="C6854" s="11" t="s">
        <v>5811</v>
      </c>
      <c r="D6854" s="12"/>
      <c r="E6854" s="13">
        <v>15629347068</v>
      </c>
      <c r="F6854" s="11" t="s">
        <v>30166</v>
      </c>
      <c r="G6854" s="12" t="s">
        <v>115</v>
      </c>
      <c r="H6854" s="12"/>
      <c r="I6854" s="14" t="s">
        <v>1504</v>
      </c>
      <c r="J6854" s="12" t="s">
        <v>24</v>
      </c>
      <c r="K6854" s="12" t="s">
        <v>25</v>
      </c>
      <c r="L6854" s="12" t="s">
        <v>39</v>
      </c>
      <c r="M6854" s="11" t="s">
        <v>27</v>
      </c>
      <c r="N6854" s="11" t="s">
        <v>28</v>
      </c>
      <c r="O6854" s="12" t="s">
        <v>29</v>
      </c>
      <c r="P6854" s="12"/>
      <c r="Q6854" s="15" t="s">
        <v>30167</v>
      </c>
      <c r="R6854" s="12" t="s">
        <v>42</v>
      </c>
      <c r="S6854" s="11" t="s">
        <v>30168</v>
      </c>
      <c r="T6854" s="11"/>
    </row>
    <row x14ac:dyDescent="0.25" r="6855" customHeight="1" ht="19.5">
      <c r="A6855" s="10">
        <v>45215</v>
      </c>
      <c r="B6855" s="11" t="s">
        <v>30169</v>
      </c>
      <c r="C6855" s="11" t="s">
        <v>5811</v>
      </c>
      <c r="D6855" s="12"/>
      <c r="E6855" s="13">
        <v>13197330633</v>
      </c>
      <c r="F6855" s="11" t="s">
        <v>30170</v>
      </c>
      <c r="G6855" s="12" t="s">
        <v>37</v>
      </c>
      <c r="H6855" s="12"/>
      <c r="I6855" s="14" t="s">
        <v>844</v>
      </c>
      <c r="J6855" s="12" t="s">
        <v>24</v>
      </c>
      <c r="K6855" s="12" t="s">
        <v>25</v>
      </c>
      <c r="L6855" s="12" t="s">
        <v>39</v>
      </c>
      <c r="M6855" s="11" t="s">
        <v>40</v>
      </c>
      <c r="N6855" s="11" t="s">
        <v>28</v>
      </c>
      <c r="O6855" s="12" t="s">
        <v>29</v>
      </c>
      <c r="P6855" s="12"/>
      <c r="Q6855" s="15" t="s">
        <v>30171</v>
      </c>
      <c r="R6855" s="12" t="s">
        <v>42</v>
      </c>
      <c r="S6855" s="11" t="s">
        <v>30172</v>
      </c>
      <c r="T6855" s="11"/>
    </row>
    <row x14ac:dyDescent="0.25" r="6856" customHeight="1" ht="19.5">
      <c r="A6856" s="10">
        <v>45215</v>
      </c>
      <c r="B6856" s="11" t="s">
        <v>30173</v>
      </c>
      <c r="C6856" s="11" t="s">
        <v>5799</v>
      </c>
      <c r="D6856" s="12"/>
      <c r="E6856" s="13">
        <v>13972578841</v>
      </c>
      <c r="F6856" s="11" t="s">
        <v>30174</v>
      </c>
      <c r="G6856" s="12" t="s">
        <v>23</v>
      </c>
      <c r="H6856" s="12"/>
      <c r="I6856" s="14" t="s">
        <v>272</v>
      </c>
      <c r="J6856" s="12" t="s">
        <v>24</v>
      </c>
      <c r="K6856" s="12" t="s">
        <v>25</v>
      </c>
      <c r="L6856" s="12" t="s">
        <v>39</v>
      </c>
      <c r="M6856" s="11" t="s">
        <v>40</v>
      </c>
      <c r="N6856" s="11" t="s">
        <v>28</v>
      </c>
      <c r="O6856" s="12" t="s">
        <v>29</v>
      </c>
      <c r="P6856" s="12" t="s">
        <v>5818</v>
      </c>
      <c r="Q6856" s="15" t="s">
        <v>30175</v>
      </c>
      <c r="R6856" s="12" t="s">
        <v>42</v>
      </c>
      <c r="S6856" s="11" t="s">
        <v>30176</v>
      </c>
      <c r="T6856" s="11"/>
    </row>
    <row x14ac:dyDescent="0.25" r="6857" customHeight="1" ht="19.5">
      <c r="A6857" s="10">
        <v>45215</v>
      </c>
      <c r="B6857" s="11" t="s">
        <v>30177</v>
      </c>
      <c r="C6857" s="11" t="s">
        <v>5816</v>
      </c>
      <c r="D6857" s="12"/>
      <c r="E6857" s="13">
        <v>15507207572</v>
      </c>
      <c r="F6857" s="11" t="s">
        <v>30178</v>
      </c>
      <c r="G6857" s="12" t="s">
        <v>56</v>
      </c>
      <c r="H6857" s="12"/>
      <c r="I6857" s="14" t="s">
        <v>154</v>
      </c>
      <c r="J6857" s="12" t="s">
        <v>24</v>
      </c>
      <c r="K6857" s="12" t="s">
        <v>25</v>
      </c>
      <c r="L6857" s="12" t="s">
        <v>39</v>
      </c>
      <c r="M6857" s="11" t="s">
        <v>27</v>
      </c>
      <c r="N6857" s="11" t="s">
        <v>28</v>
      </c>
      <c r="O6857" s="12" t="s">
        <v>29</v>
      </c>
      <c r="P6857" s="12" t="s">
        <v>5807</v>
      </c>
      <c r="Q6857" s="15" t="s">
        <v>30179</v>
      </c>
      <c r="R6857" s="12" t="s">
        <v>42</v>
      </c>
      <c r="S6857" s="11" t="s">
        <v>30180</v>
      </c>
      <c r="T6857" s="11" t="s">
        <v>18696</v>
      </c>
    </row>
    <row x14ac:dyDescent="0.25" r="6858" customHeight="1" ht="19.5">
      <c r="A6858" s="10">
        <v>45215</v>
      </c>
      <c r="B6858" s="11" t="s">
        <v>30181</v>
      </c>
      <c r="C6858" s="11" t="s">
        <v>9589</v>
      </c>
      <c r="D6858" s="12"/>
      <c r="E6858" s="13">
        <v>13297282925</v>
      </c>
      <c r="F6858" s="11" t="s">
        <v>30182</v>
      </c>
      <c r="G6858" s="12" t="s">
        <v>37</v>
      </c>
      <c r="H6858" s="12"/>
      <c r="I6858" s="14" t="s">
        <v>104</v>
      </c>
      <c r="J6858" s="12" t="s">
        <v>24</v>
      </c>
      <c r="K6858" s="12" t="s">
        <v>25</v>
      </c>
      <c r="L6858" s="12" t="s">
        <v>39</v>
      </c>
      <c r="M6858" s="11" t="s">
        <v>27</v>
      </c>
      <c r="N6858" s="11" t="s">
        <v>28</v>
      </c>
      <c r="O6858" s="12" t="s">
        <v>29</v>
      </c>
      <c r="P6858" s="12" t="s">
        <v>5807</v>
      </c>
      <c r="Q6858" s="15" t="s">
        <v>30183</v>
      </c>
      <c r="R6858" s="12" t="s">
        <v>42</v>
      </c>
      <c r="S6858" s="11" t="s">
        <v>30184</v>
      </c>
      <c r="T6858" s="11" t="s">
        <v>18696</v>
      </c>
    </row>
    <row x14ac:dyDescent="0.25" r="6859" customHeight="1" ht="19.5">
      <c r="A6859" s="10">
        <v>45215</v>
      </c>
      <c r="B6859" s="11" t="s">
        <v>30185</v>
      </c>
      <c r="C6859" s="11" t="s">
        <v>28628</v>
      </c>
      <c r="D6859" s="12"/>
      <c r="E6859" s="13">
        <v>13250936506</v>
      </c>
      <c r="F6859" s="11" t="s">
        <v>30186</v>
      </c>
      <c r="G6859" s="12" t="s">
        <v>37</v>
      </c>
      <c r="H6859" s="12"/>
      <c r="I6859" s="14" t="s">
        <v>328</v>
      </c>
      <c r="J6859" s="12" t="s">
        <v>24</v>
      </c>
      <c r="K6859" s="12" t="s">
        <v>25</v>
      </c>
      <c r="L6859" s="12" t="s">
        <v>39</v>
      </c>
      <c r="M6859" s="11" t="s">
        <v>27</v>
      </c>
      <c r="N6859" s="11" t="s">
        <v>28</v>
      </c>
      <c r="O6859" s="12" t="s">
        <v>29</v>
      </c>
      <c r="P6859" s="12" t="s">
        <v>5430</v>
      </c>
      <c r="Q6859" s="15" t="s">
        <v>30187</v>
      </c>
      <c r="R6859" s="12" t="s">
        <v>42</v>
      </c>
      <c r="S6859" s="11" t="s">
        <v>30188</v>
      </c>
      <c r="T6859" s="11" t="s">
        <v>30189</v>
      </c>
    </row>
    <row x14ac:dyDescent="0.25" r="6860" customHeight="1" ht="19.5">
      <c r="A6860" s="10">
        <v>45215</v>
      </c>
      <c r="B6860" s="11" t="s">
        <v>30190</v>
      </c>
      <c r="C6860" s="11" t="s">
        <v>8328</v>
      </c>
      <c r="D6860" s="12"/>
      <c r="E6860" s="13">
        <v>13040981135</v>
      </c>
      <c r="F6860" s="11" t="s">
        <v>30191</v>
      </c>
      <c r="G6860" s="12" t="s">
        <v>74</v>
      </c>
      <c r="H6860" s="12"/>
      <c r="I6860" s="14">
        <v>10015</v>
      </c>
      <c r="J6860" s="12" t="s">
        <v>24</v>
      </c>
      <c r="K6860" s="12" t="s">
        <v>25</v>
      </c>
      <c r="L6860" s="12" t="s">
        <v>26</v>
      </c>
      <c r="M6860" s="11" t="s">
        <v>40</v>
      </c>
      <c r="N6860" s="11" t="s">
        <v>28</v>
      </c>
      <c r="O6860" s="12" t="s">
        <v>29</v>
      </c>
      <c r="P6860" s="12" t="s">
        <v>5807</v>
      </c>
      <c r="Q6860" s="15" t="s">
        <v>30192</v>
      </c>
      <c r="R6860" s="12" t="s">
        <v>31</v>
      </c>
      <c r="S6860" s="11" t="s">
        <v>30193</v>
      </c>
      <c r="T6860" s="11" t="s">
        <v>30194</v>
      </c>
    </row>
    <row x14ac:dyDescent="0.25" r="6861" customHeight="1" ht="19.5">
      <c r="A6861" s="10">
        <v>45215</v>
      </c>
      <c r="B6861" s="11" t="s">
        <v>30195</v>
      </c>
      <c r="C6861" s="11" t="s">
        <v>7266</v>
      </c>
      <c r="D6861" s="12"/>
      <c r="E6861" s="13">
        <v>16671740444</v>
      </c>
      <c r="F6861" s="11" t="s">
        <v>30196</v>
      </c>
      <c r="G6861" s="12" t="s">
        <v>171</v>
      </c>
      <c r="H6861" s="12"/>
      <c r="I6861" s="14">
        <v>10015</v>
      </c>
      <c r="J6861" s="12" t="s">
        <v>24</v>
      </c>
      <c r="K6861" s="12" t="s">
        <v>172</v>
      </c>
      <c r="L6861" s="12" t="s">
        <v>26</v>
      </c>
      <c r="M6861" s="11" t="s">
        <v>27</v>
      </c>
      <c r="N6861" s="11" t="s">
        <v>28</v>
      </c>
      <c r="O6861" s="12" t="s">
        <v>29</v>
      </c>
      <c r="P6861" s="12" t="s">
        <v>5807</v>
      </c>
      <c r="Q6861" s="15" t="s">
        <v>30197</v>
      </c>
      <c r="R6861" s="12" t="s">
        <v>31</v>
      </c>
      <c r="S6861" s="11" t="s">
        <v>30198</v>
      </c>
      <c r="T6861" s="11" t="s">
        <v>30199</v>
      </c>
    </row>
    <row x14ac:dyDescent="0.25" r="6862" customHeight="1" ht="19.5">
      <c r="A6862" s="10">
        <v>45215</v>
      </c>
      <c r="B6862" s="11" t="s">
        <v>30200</v>
      </c>
      <c r="C6862" s="11" t="s">
        <v>5805</v>
      </c>
      <c r="D6862" s="12"/>
      <c r="E6862" s="13">
        <v>13222152911</v>
      </c>
      <c r="F6862" s="11" t="s">
        <v>30201</v>
      </c>
      <c r="G6862" s="12" t="s">
        <v>74</v>
      </c>
      <c r="H6862" s="12"/>
      <c r="I6862" s="14">
        <v>10015</v>
      </c>
      <c r="J6862" s="12" t="s">
        <v>24</v>
      </c>
      <c r="K6862" s="12" t="s">
        <v>25</v>
      </c>
      <c r="L6862" s="12" t="s">
        <v>26</v>
      </c>
      <c r="M6862" s="11" t="s">
        <v>27</v>
      </c>
      <c r="N6862" s="11" t="s">
        <v>28</v>
      </c>
      <c r="O6862" s="12" t="s">
        <v>29</v>
      </c>
      <c r="P6862" s="12" t="s">
        <v>5430</v>
      </c>
      <c r="Q6862" s="15" t="s">
        <v>30202</v>
      </c>
      <c r="R6862" s="12" t="s">
        <v>31</v>
      </c>
      <c r="S6862" s="11" t="s">
        <v>30203</v>
      </c>
      <c r="T6862" s="11" t="s">
        <v>30204</v>
      </c>
    </row>
    <row x14ac:dyDescent="0.25" r="6863" customHeight="1" ht="19.5">
      <c r="A6863" s="10">
        <v>45215</v>
      </c>
      <c r="B6863" s="11" t="s">
        <v>30205</v>
      </c>
      <c r="C6863" s="11" t="s">
        <v>14521</v>
      </c>
      <c r="D6863" s="12"/>
      <c r="E6863" s="13">
        <v>13177052229</v>
      </c>
      <c r="F6863" s="11" t="s">
        <v>30206</v>
      </c>
      <c r="G6863" s="12" t="s">
        <v>115</v>
      </c>
      <c r="H6863" s="12"/>
      <c r="I6863" s="14" t="s">
        <v>189</v>
      </c>
      <c r="J6863" s="12" t="s">
        <v>24</v>
      </c>
      <c r="K6863" s="12" t="s">
        <v>25</v>
      </c>
      <c r="L6863" s="12" t="s">
        <v>39</v>
      </c>
      <c r="M6863" s="11" t="s">
        <v>27</v>
      </c>
      <c r="N6863" s="11" t="s">
        <v>28</v>
      </c>
      <c r="O6863" s="12" t="s">
        <v>29</v>
      </c>
      <c r="P6863" s="12"/>
      <c r="Q6863" s="15" t="s">
        <v>30207</v>
      </c>
      <c r="R6863" s="12" t="s">
        <v>42</v>
      </c>
      <c r="S6863" s="11" t="s">
        <v>30208</v>
      </c>
      <c r="T6863" s="11" t="s">
        <v>30209</v>
      </c>
    </row>
    <row x14ac:dyDescent="0.25" r="6864" customHeight="1" ht="19.5">
      <c r="A6864" s="10">
        <v>45215</v>
      </c>
      <c r="B6864" s="11" t="s">
        <v>30210</v>
      </c>
      <c r="C6864" s="11" t="s">
        <v>14521</v>
      </c>
      <c r="D6864" s="12"/>
      <c r="E6864" s="13">
        <v>15587972356</v>
      </c>
      <c r="F6864" s="11" t="s">
        <v>30211</v>
      </c>
      <c r="G6864" s="12" t="s">
        <v>48</v>
      </c>
      <c r="H6864" s="12"/>
      <c r="I6864" s="14" t="s">
        <v>1914</v>
      </c>
      <c r="J6864" s="12" t="s">
        <v>24</v>
      </c>
      <c r="K6864" s="12" t="s">
        <v>25</v>
      </c>
      <c r="L6864" s="12" t="s">
        <v>39</v>
      </c>
      <c r="M6864" s="11" t="s">
        <v>27</v>
      </c>
      <c r="N6864" s="11" t="s">
        <v>28</v>
      </c>
      <c r="O6864" s="12" t="s">
        <v>29</v>
      </c>
      <c r="P6864" s="12"/>
      <c r="Q6864" s="15" t="s">
        <v>30212</v>
      </c>
      <c r="R6864" s="12" t="s">
        <v>42</v>
      </c>
      <c r="S6864" s="11" t="s">
        <v>30213</v>
      </c>
      <c r="T6864" s="11" t="s">
        <v>30214</v>
      </c>
    </row>
    <row x14ac:dyDescent="0.25" r="6865" customHeight="1" ht="19.5">
      <c r="A6865" s="10">
        <v>45215</v>
      </c>
      <c r="B6865" s="11" t="s">
        <v>30215</v>
      </c>
      <c r="C6865" s="11" t="s">
        <v>5869</v>
      </c>
      <c r="D6865" s="12"/>
      <c r="E6865" s="13">
        <v>13297287496</v>
      </c>
      <c r="F6865" s="11" t="s">
        <v>30216</v>
      </c>
      <c r="G6865" s="12" t="s">
        <v>37</v>
      </c>
      <c r="H6865" s="12" t="s">
        <v>98</v>
      </c>
      <c r="I6865" s="14" t="s">
        <v>433</v>
      </c>
      <c r="J6865" s="12" t="s">
        <v>24</v>
      </c>
      <c r="K6865" s="12" t="s">
        <v>25</v>
      </c>
      <c r="L6865" s="12" t="s">
        <v>39</v>
      </c>
      <c r="M6865" s="11" t="s">
        <v>40</v>
      </c>
      <c r="N6865" s="11" t="s">
        <v>183</v>
      </c>
      <c r="O6865" s="12" t="s">
        <v>29</v>
      </c>
      <c r="P6865" s="12"/>
      <c r="Q6865" s="15" t="s">
        <v>30217</v>
      </c>
      <c r="R6865" s="12" t="s">
        <v>42</v>
      </c>
      <c r="S6865" s="11" t="s">
        <v>30218</v>
      </c>
      <c r="T6865" s="11" t="s">
        <v>30219</v>
      </c>
    </row>
    <row x14ac:dyDescent="0.25" r="6866" customHeight="1" ht="19.5">
      <c r="A6866" s="10">
        <v>45215</v>
      </c>
      <c r="B6866" s="11" t="s">
        <v>30220</v>
      </c>
      <c r="C6866" s="11" t="s">
        <v>8367</v>
      </c>
      <c r="D6866" s="12"/>
      <c r="E6866" s="13">
        <v>13100789528</v>
      </c>
      <c r="F6866" s="11" t="s">
        <v>30221</v>
      </c>
      <c r="G6866" s="12" t="s">
        <v>115</v>
      </c>
      <c r="H6866" s="12"/>
      <c r="I6866" s="14" t="s">
        <v>189</v>
      </c>
      <c r="J6866" s="12" t="s">
        <v>24</v>
      </c>
      <c r="K6866" s="12" t="s">
        <v>25</v>
      </c>
      <c r="L6866" s="12" t="s">
        <v>39</v>
      </c>
      <c r="M6866" s="11" t="s">
        <v>27</v>
      </c>
      <c r="N6866" s="11" t="s">
        <v>28</v>
      </c>
      <c r="O6866" s="12" t="s">
        <v>29</v>
      </c>
      <c r="P6866" s="12"/>
      <c r="Q6866" s="15" t="s">
        <v>30222</v>
      </c>
      <c r="R6866" s="12" t="s">
        <v>42</v>
      </c>
      <c r="S6866" s="11" t="s">
        <v>30223</v>
      </c>
      <c r="T6866" s="11" t="s">
        <v>30224</v>
      </c>
    </row>
    <row x14ac:dyDescent="0.25" r="6867" customHeight="1" ht="19.5">
      <c r="A6867" s="10">
        <v>45215</v>
      </c>
      <c r="B6867" s="11" t="s">
        <v>30225</v>
      </c>
      <c r="C6867" s="11" t="s">
        <v>15327</v>
      </c>
      <c r="D6867" s="12"/>
      <c r="E6867" s="13">
        <v>18672092905</v>
      </c>
      <c r="F6867" s="11" t="s">
        <v>28960</v>
      </c>
      <c r="G6867" s="12" t="s">
        <v>74</v>
      </c>
      <c r="H6867" s="12"/>
      <c r="I6867" s="14">
        <v>10015</v>
      </c>
      <c r="J6867" s="12" t="s">
        <v>24</v>
      </c>
      <c r="K6867" s="12" t="s">
        <v>25</v>
      </c>
      <c r="L6867" s="12" t="s">
        <v>26</v>
      </c>
      <c r="M6867" s="11" t="s">
        <v>40</v>
      </c>
      <c r="N6867" s="11" t="s">
        <v>28</v>
      </c>
      <c r="O6867" s="12" t="s">
        <v>29</v>
      </c>
      <c r="P6867" s="12"/>
      <c r="Q6867" s="15" t="s">
        <v>30226</v>
      </c>
      <c r="R6867" s="12" t="s">
        <v>31</v>
      </c>
      <c r="S6867" s="11" t="s">
        <v>30227</v>
      </c>
      <c r="T6867" s="11" t="s">
        <v>30228</v>
      </c>
    </row>
    <row x14ac:dyDescent="0.25" r="6868" customHeight="1" ht="19.5">
      <c r="A6868" s="10">
        <v>45215</v>
      </c>
      <c r="B6868" s="11" t="s">
        <v>30229</v>
      </c>
      <c r="C6868" s="11" t="s">
        <v>27502</v>
      </c>
      <c r="D6868" s="12"/>
      <c r="E6868" s="13">
        <v>13047160333</v>
      </c>
      <c r="F6868" s="11" t="s">
        <v>30230</v>
      </c>
      <c r="G6868" s="12" t="s">
        <v>56</v>
      </c>
      <c r="H6868" s="12"/>
      <c r="I6868" s="14" t="s">
        <v>844</v>
      </c>
      <c r="J6868" s="12" t="s">
        <v>24</v>
      </c>
      <c r="K6868" s="12" t="s">
        <v>25</v>
      </c>
      <c r="L6868" s="12" t="s">
        <v>39</v>
      </c>
      <c r="M6868" s="11" t="s">
        <v>27</v>
      </c>
      <c r="N6868" s="11" t="s">
        <v>624</v>
      </c>
      <c r="O6868" s="12" t="s">
        <v>29</v>
      </c>
      <c r="P6868" s="12"/>
      <c r="Q6868" s="15" t="s">
        <v>30231</v>
      </c>
      <c r="R6868" s="12" t="s">
        <v>42</v>
      </c>
      <c r="S6868" s="11" t="s">
        <v>30232</v>
      </c>
      <c r="T6868" s="11"/>
    </row>
    <row x14ac:dyDescent="0.25" r="6869" customHeight="1" ht="19.5">
      <c r="A6869" s="10">
        <v>45215</v>
      </c>
      <c r="B6869" s="11" t="s">
        <v>30233</v>
      </c>
      <c r="C6869" s="11" t="s">
        <v>660</v>
      </c>
      <c r="D6869" s="12"/>
      <c r="E6869" s="13">
        <v>18672668592</v>
      </c>
      <c r="F6869" s="11" t="s">
        <v>30234</v>
      </c>
      <c r="G6869" s="12" t="s">
        <v>74</v>
      </c>
      <c r="H6869" s="12"/>
      <c r="I6869" s="14" t="s">
        <v>68</v>
      </c>
      <c r="J6869" s="12" t="s">
        <v>24</v>
      </c>
      <c r="K6869" s="12" t="s">
        <v>25</v>
      </c>
      <c r="L6869" s="12" t="s">
        <v>39</v>
      </c>
      <c r="M6869" s="11" t="s">
        <v>40</v>
      </c>
      <c r="N6869" s="11" t="s">
        <v>624</v>
      </c>
      <c r="O6869" s="12" t="s">
        <v>29</v>
      </c>
      <c r="P6869" s="12"/>
      <c r="Q6869" s="15" t="s">
        <v>30235</v>
      </c>
      <c r="R6869" s="12" t="s">
        <v>42</v>
      </c>
      <c r="S6869" s="11" t="s">
        <v>30236</v>
      </c>
      <c r="T6869" s="11"/>
    </row>
    <row x14ac:dyDescent="0.25" r="6870" customHeight="1" ht="19.5">
      <c r="A6870" s="10">
        <v>45215</v>
      </c>
      <c r="B6870" s="11" t="s">
        <v>30237</v>
      </c>
      <c r="C6870" s="11" t="s">
        <v>12652</v>
      </c>
      <c r="D6870" s="12"/>
      <c r="E6870" s="13">
        <v>15572750171</v>
      </c>
      <c r="F6870" s="11" t="s">
        <v>30238</v>
      </c>
      <c r="G6870" s="12" t="s">
        <v>74</v>
      </c>
      <c r="H6870" s="12"/>
      <c r="I6870" s="14" t="s">
        <v>381</v>
      </c>
      <c r="J6870" s="12" t="s">
        <v>24</v>
      </c>
      <c r="K6870" s="12" t="s">
        <v>25</v>
      </c>
      <c r="L6870" s="12" t="s">
        <v>39</v>
      </c>
      <c r="M6870" s="11" t="s">
        <v>27</v>
      </c>
      <c r="N6870" s="11" t="s">
        <v>28</v>
      </c>
      <c r="O6870" s="12" t="s">
        <v>29</v>
      </c>
      <c r="P6870" s="12"/>
      <c r="Q6870" s="15" t="s">
        <v>30239</v>
      </c>
      <c r="R6870" s="12" t="s">
        <v>42</v>
      </c>
      <c r="S6870" s="11" t="s">
        <v>30240</v>
      </c>
      <c r="T6870" s="11"/>
    </row>
    <row x14ac:dyDescent="0.25" r="6871" customHeight="1" ht="19.5">
      <c r="A6871" s="10">
        <v>45215</v>
      </c>
      <c r="B6871" s="11" t="s">
        <v>30241</v>
      </c>
      <c r="C6871" s="11" t="s">
        <v>10973</v>
      </c>
      <c r="D6871" s="12"/>
      <c r="E6871" s="13">
        <v>15587949759</v>
      </c>
      <c r="F6871" s="11" t="s">
        <v>30242</v>
      </c>
      <c r="G6871" s="12" t="s">
        <v>23</v>
      </c>
      <c r="H6871" s="12"/>
      <c r="I6871" s="14" t="s">
        <v>189</v>
      </c>
      <c r="J6871" s="12" t="s">
        <v>24</v>
      </c>
      <c r="K6871" s="12" t="s">
        <v>25</v>
      </c>
      <c r="L6871" s="12" t="s">
        <v>39</v>
      </c>
      <c r="M6871" s="11" t="s">
        <v>27</v>
      </c>
      <c r="N6871" s="11" t="s">
        <v>624</v>
      </c>
      <c r="O6871" s="12" t="s">
        <v>29</v>
      </c>
      <c r="P6871" s="12"/>
      <c r="Q6871" s="15" t="s">
        <v>30243</v>
      </c>
      <c r="R6871" s="12" t="s">
        <v>42</v>
      </c>
      <c r="S6871" s="11" t="s">
        <v>30244</v>
      </c>
      <c r="T6871" s="11" t="s">
        <v>30245</v>
      </c>
    </row>
    <row x14ac:dyDescent="0.25" r="6872" customHeight="1" ht="19.5">
      <c r="A6872" s="10">
        <v>45215</v>
      </c>
      <c r="B6872" s="11" t="s">
        <v>30246</v>
      </c>
      <c r="C6872" s="11" t="s">
        <v>660</v>
      </c>
      <c r="D6872" s="12"/>
      <c r="E6872" s="13">
        <v>17683706284</v>
      </c>
      <c r="F6872" s="11" t="s">
        <v>30247</v>
      </c>
      <c r="G6872" s="12" t="s">
        <v>74</v>
      </c>
      <c r="H6872" s="12"/>
      <c r="I6872" s="14" t="s">
        <v>182</v>
      </c>
      <c r="J6872" s="12" t="s">
        <v>24</v>
      </c>
      <c r="K6872" s="12" t="s">
        <v>25</v>
      </c>
      <c r="L6872" s="12" t="s">
        <v>39</v>
      </c>
      <c r="M6872" s="11" t="s">
        <v>27</v>
      </c>
      <c r="N6872" s="11" t="s">
        <v>624</v>
      </c>
      <c r="O6872" s="12" t="s">
        <v>29</v>
      </c>
      <c r="P6872" s="12"/>
      <c r="Q6872" s="15" t="s">
        <v>30248</v>
      </c>
      <c r="R6872" s="12" t="s">
        <v>42</v>
      </c>
      <c r="S6872" s="11" t="s">
        <v>30249</v>
      </c>
      <c r="T6872" s="11" t="s">
        <v>30250</v>
      </c>
    </row>
    <row x14ac:dyDescent="0.25" r="6873" customHeight="1" ht="19.5">
      <c r="A6873" s="10">
        <v>45215</v>
      </c>
      <c r="B6873" s="11" t="s">
        <v>30251</v>
      </c>
      <c r="C6873" s="11" t="s">
        <v>660</v>
      </c>
      <c r="D6873" s="12"/>
      <c r="E6873" s="13">
        <v>13227297807</v>
      </c>
      <c r="F6873" s="11" t="s">
        <v>30252</v>
      </c>
      <c r="G6873" s="12" t="s">
        <v>74</v>
      </c>
      <c r="H6873" s="12"/>
      <c r="I6873" s="14" t="s">
        <v>352</v>
      </c>
      <c r="J6873" s="12" t="s">
        <v>24</v>
      </c>
      <c r="K6873" s="12" t="s">
        <v>25</v>
      </c>
      <c r="L6873" s="12" t="s">
        <v>39</v>
      </c>
      <c r="M6873" s="11" t="s">
        <v>40</v>
      </c>
      <c r="N6873" s="11" t="s">
        <v>624</v>
      </c>
      <c r="O6873" s="12" t="s">
        <v>29</v>
      </c>
      <c r="P6873" s="12"/>
      <c r="Q6873" s="15" t="s">
        <v>30253</v>
      </c>
      <c r="R6873" s="12" t="s">
        <v>42</v>
      </c>
      <c r="S6873" s="11" t="s">
        <v>30254</v>
      </c>
      <c r="T6873" s="11" t="s">
        <v>30255</v>
      </c>
    </row>
    <row x14ac:dyDescent="0.25" r="6874" customHeight="1" ht="19.5">
      <c r="A6874" s="10">
        <v>45215</v>
      </c>
      <c r="B6874" s="11" t="s">
        <v>30256</v>
      </c>
      <c r="C6874" s="11" t="s">
        <v>1132</v>
      </c>
      <c r="D6874" s="12"/>
      <c r="E6874" s="13">
        <v>13098414640</v>
      </c>
      <c r="F6874" s="11" t="s">
        <v>30257</v>
      </c>
      <c r="G6874" s="12" t="s">
        <v>115</v>
      </c>
      <c r="H6874" s="12" t="s">
        <v>86</v>
      </c>
      <c r="I6874" s="14" t="s">
        <v>241</v>
      </c>
      <c r="J6874" s="12" t="s">
        <v>24</v>
      </c>
      <c r="K6874" s="12" t="s">
        <v>25</v>
      </c>
      <c r="L6874" s="12" t="s">
        <v>39</v>
      </c>
      <c r="M6874" s="11" t="s">
        <v>40</v>
      </c>
      <c r="N6874" s="11" t="s">
        <v>183</v>
      </c>
      <c r="O6874" s="12" t="s">
        <v>29</v>
      </c>
      <c r="P6874" s="12"/>
      <c r="Q6874" s="15" t="s">
        <v>30258</v>
      </c>
      <c r="R6874" s="12" t="s">
        <v>51</v>
      </c>
      <c r="S6874" s="11" t="s">
        <v>30259</v>
      </c>
      <c r="T6874" s="11"/>
    </row>
    <row x14ac:dyDescent="0.25" r="6875" customHeight="1" ht="19.5">
      <c r="A6875" s="10">
        <v>45215</v>
      </c>
      <c r="B6875" s="11" t="s">
        <v>30260</v>
      </c>
      <c r="C6875" s="11" t="s">
        <v>1132</v>
      </c>
      <c r="D6875" s="12"/>
      <c r="E6875" s="13">
        <v>19107241378</v>
      </c>
      <c r="F6875" s="11" t="s">
        <v>30261</v>
      </c>
      <c r="G6875" s="12" t="s">
        <v>23</v>
      </c>
      <c r="H6875" s="12"/>
      <c r="I6875" s="14" t="s">
        <v>116</v>
      </c>
      <c r="J6875" s="12" t="s">
        <v>24</v>
      </c>
      <c r="K6875" s="12" t="s">
        <v>25</v>
      </c>
      <c r="L6875" s="12" t="s">
        <v>39</v>
      </c>
      <c r="M6875" s="11" t="s">
        <v>27</v>
      </c>
      <c r="N6875" s="11" t="s">
        <v>183</v>
      </c>
      <c r="O6875" s="12" t="s">
        <v>29</v>
      </c>
      <c r="P6875" s="12"/>
      <c r="Q6875" s="15" t="s">
        <v>30262</v>
      </c>
      <c r="R6875" s="12" t="s">
        <v>51</v>
      </c>
      <c r="S6875" s="11" t="s">
        <v>30263</v>
      </c>
      <c r="T6875" s="11"/>
    </row>
    <row x14ac:dyDescent="0.25" r="6876" customHeight="1" ht="19.5">
      <c r="A6876" s="10">
        <v>45215</v>
      </c>
      <c r="B6876" s="11" t="s">
        <v>30264</v>
      </c>
      <c r="C6876" s="11" t="s">
        <v>1132</v>
      </c>
      <c r="D6876" s="12"/>
      <c r="E6876" s="13">
        <v>13264909268</v>
      </c>
      <c r="F6876" s="11" t="s">
        <v>30265</v>
      </c>
      <c r="G6876" s="12" t="s">
        <v>115</v>
      </c>
      <c r="H6876" s="12"/>
      <c r="I6876" s="14" t="s">
        <v>81</v>
      </c>
      <c r="J6876" s="12" t="s">
        <v>24</v>
      </c>
      <c r="K6876" s="12" t="s">
        <v>25</v>
      </c>
      <c r="L6876" s="12" t="s">
        <v>39</v>
      </c>
      <c r="M6876" s="11" t="s">
        <v>27</v>
      </c>
      <c r="N6876" s="11" t="s">
        <v>183</v>
      </c>
      <c r="O6876" s="12" t="s">
        <v>29</v>
      </c>
      <c r="P6876" s="12"/>
      <c r="Q6876" s="15" t="s">
        <v>30266</v>
      </c>
      <c r="R6876" s="12" t="s">
        <v>51</v>
      </c>
      <c r="S6876" s="11" t="s">
        <v>30267</v>
      </c>
      <c r="T6876" s="11"/>
    </row>
    <row x14ac:dyDescent="0.25" r="6877" customHeight="1" ht="19.5">
      <c r="A6877" s="10">
        <v>45215</v>
      </c>
      <c r="B6877" s="11" t="s">
        <v>30268</v>
      </c>
      <c r="C6877" s="11" t="s">
        <v>1132</v>
      </c>
      <c r="D6877" s="12"/>
      <c r="E6877" s="13">
        <v>13098416058</v>
      </c>
      <c r="F6877" s="11" t="s">
        <v>3078</v>
      </c>
      <c r="G6877" s="12" t="s">
        <v>289</v>
      </c>
      <c r="H6877" s="12"/>
      <c r="I6877" s="14" t="s">
        <v>1024</v>
      </c>
      <c r="J6877" s="12" t="s">
        <v>24</v>
      </c>
      <c r="K6877" s="12" t="s">
        <v>25</v>
      </c>
      <c r="L6877" s="12" t="s">
        <v>39</v>
      </c>
      <c r="M6877" s="11" t="s">
        <v>40</v>
      </c>
      <c r="N6877" s="11" t="s">
        <v>183</v>
      </c>
      <c r="O6877" s="12" t="s">
        <v>29</v>
      </c>
      <c r="P6877" s="12"/>
      <c r="Q6877" s="15" t="s">
        <v>30269</v>
      </c>
      <c r="R6877" s="12" t="s">
        <v>51</v>
      </c>
      <c r="S6877" s="11" t="s">
        <v>30270</v>
      </c>
      <c r="T6877" s="11"/>
    </row>
    <row x14ac:dyDescent="0.25" r="6878" customHeight="1" ht="19.5">
      <c r="A6878" s="10">
        <v>45215</v>
      </c>
      <c r="B6878" s="11" t="s">
        <v>30271</v>
      </c>
      <c r="C6878" s="11" t="s">
        <v>1132</v>
      </c>
      <c r="D6878" s="12"/>
      <c r="E6878" s="13">
        <v>15671079740</v>
      </c>
      <c r="F6878" s="11" t="s">
        <v>30272</v>
      </c>
      <c r="G6878" s="12" t="s">
        <v>1873</v>
      </c>
      <c r="H6878" s="12"/>
      <c r="I6878" s="14" t="s">
        <v>93</v>
      </c>
      <c r="J6878" s="12" t="s">
        <v>24</v>
      </c>
      <c r="K6878" s="12" t="s">
        <v>25</v>
      </c>
      <c r="L6878" s="12" t="s">
        <v>39</v>
      </c>
      <c r="M6878" s="11" t="s">
        <v>40</v>
      </c>
      <c r="N6878" s="11" t="s">
        <v>183</v>
      </c>
      <c r="O6878" s="12" t="s">
        <v>29</v>
      </c>
      <c r="P6878" s="12"/>
      <c r="Q6878" s="15" t="s">
        <v>30273</v>
      </c>
      <c r="R6878" s="12" t="s">
        <v>51</v>
      </c>
      <c r="S6878" s="11" t="s">
        <v>30274</v>
      </c>
      <c r="T6878" s="11"/>
    </row>
    <row x14ac:dyDescent="0.25" r="6879" customHeight="1" ht="19.5">
      <c r="A6879" s="10">
        <v>45215</v>
      </c>
      <c r="B6879" s="11" t="s">
        <v>30275</v>
      </c>
      <c r="C6879" s="11" t="s">
        <v>1132</v>
      </c>
      <c r="D6879" s="12"/>
      <c r="E6879" s="13">
        <v>13100789528</v>
      </c>
      <c r="F6879" s="11" t="s">
        <v>30221</v>
      </c>
      <c r="G6879" s="12" t="s">
        <v>115</v>
      </c>
      <c r="H6879" s="12"/>
      <c r="I6879" s="14" t="s">
        <v>63</v>
      </c>
      <c r="J6879" s="12" t="s">
        <v>24</v>
      </c>
      <c r="K6879" s="12" t="s">
        <v>25</v>
      </c>
      <c r="L6879" s="12" t="s">
        <v>39</v>
      </c>
      <c r="M6879" s="11" t="s">
        <v>27</v>
      </c>
      <c r="N6879" s="11" t="s">
        <v>183</v>
      </c>
      <c r="O6879" s="12" t="s">
        <v>29</v>
      </c>
      <c r="P6879" s="12"/>
      <c r="Q6879" s="15" t="s">
        <v>30276</v>
      </c>
      <c r="R6879" s="12" t="s">
        <v>51</v>
      </c>
      <c r="S6879" s="11" t="s">
        <v>30277</v>
      </c>
      <c r="T6879" s="11"/>
    </row>
    <row x14ac:dyDescent="0.25" r="6880" customHeight="1" ht="19.5">
      <c r="A6880" s="10">
        <v>45215</v>
      </c>
      <c r="B6880" s="11" t="s">
        <v>30278</v>
      </c>
      <c r="C6880" s="11" t="s">
        <v>1132</v>
      </c>
      <c r="D6880" s="12"/>
      <c r="E6880" s="13">
        <v>15572734432</v>
      </c>
      <c r="F6880" s="11" t="s">
        <v>30279</v>
      </c>
      <c r="G6880" s="12" t="s">
        <v>37</v>
      </c>
      <c r="H6880" s="12"/>
      <c r="I6880" s="14" t="s">
        <v>57</v>
      </c>
      <c r="J6880" s="12" t="s">
        <v>24</v>
      </c>
      <c r="K6880" s="12" t="s">
        <v>25</v>
      </c>
      <c r="L6880" s="12" t="s">
        <v>39</v>
      </c>
      <c r="M6880" s="11" t="s">
        <v>27</v>
      </c>
      <c r="N6880" s="11" t="s">
        <v>183</v>
      </c>
      <c r="O6880" s="12" t="s">
        <v>29</v>
      </c>
      <c r="P6880" s="12"/>
      <c r="Q6880" s="15" t="s">
        <v>30280</v>
      </c>
      <c r="R6880" s="12" t="s">
        <v>51</v>
      </c>
      <c r="S6880" s="11" t="s">
        <v>30281</v>
      </c>
      <c r="T6880" s="11"/>
    </row>
    <row x14ac:dyDescent="0.25" r="6881" customHeight="1" ht="19.5">
      <c r="A6881" s="10">
        <v>45215</v>
      </c>
      <c r="B6881" s="11" t="s">
        <v>30282</v>
      </c>
      <c r="C6881" s="11" t="s">
        <v>16970</v>
      </c>
      <c r="D6881" s="12"/>
      <c r="E6881" s="13">
        <v>15572710892</v>
      </c>
      <c r="F6881" s="11" t="s">
        <v>30283</v>
      </c>
      <c r="G6881" s="12" t="s">
        <v>56</v>
      </c>
      <c r="H6881" s="12" t="s">
        <v>98</v>
      </c>
      <c r="I6881" s="14" t="s">
        <v>68</v>
      </c>
      <c r="J6881" s="12" t="s">
        <v>24</v>
      </c>
      <c r="K6881" s="12" t="s">
        <v>172</v>
      </c>
      <c r="L6881" s="12"/>
      <c r="M6881" s="11" t="s">
        <v>27</v>
      </c>
      <c r="N6881" s="11" t="s">
        <v>183</v>
      </c>
      <c r="O6881" s="12" t="s">
        <v>29</v>
      </c>
      <c r="P6881" s="12"/>
      <c r="Q6881" s="15" t="s">
        <v>30284</v>
      </c>
      <c r="R6881" s="12" t="s">
        <v>42</v>
      </c>
      <c r="S6881" s="11" t="s">
        <v>30285</v>
      </c>
      <c r="T6881" s="11"/>
    </row>
    <row x14ac:dyDescent="0.25" r="6882" customHeight="1" ht="19.5">
      <c r="A6882" s="10">
        <v>45215</v>
      </c>
      <c r="B6882" s="11" t="s">
        <v>30286</v>
      </c>
      <c r="C6882" s="11" t="s">
        <v>1132</v>
      </c>
      <c r="D6882" s="12"/>
      <c r="E6882" s="13">
        <v>13047159568</v>
      </c>
      <c r="F6882" s="11" t="s">
        <v>30287</v>
      </c>
      <c r="G6882" s="12" t="s">
        <v>115</v>
      </c>
      <c r="H6882" s="12" t="s">
        <v>121</v>
      </c>
      <c r="I6882" s="14" t="s">
        <v>221</v>
      </c>
      <c r="J6882" s="12" t="s">
        <v>24</v>
      </c>
      <c r="K6882" s="12" t="s">
        <v>25</v>
      </c>
      <c r="L6882" s="12" t="s">
        <v>39</v>
      </c>
      <c r="M6882" s="11" t="s">
        <v>40</v>
      </c>
      <c r="N6882" s="11" t="s">
        <v>183</v>
      </c>
      <c r="O6882" s="12" t="s">
        <v>29</v>
      </c>
      <c r="P6882" s="12"/>
      <c r="Q6882" s="15" t="s">
        <v>30288</v>
      </c>
      <c r="R6882" s="12" t="s">
        <v>42</v>
      </c>
      <c r="S6882" s="11" t="s">
        <v>30289</v>
      </c>
      <c r="T6882" s="11"/>
    </row>
    <row x14ac:dyDescent="0.25" r="6883" customHeight="1" ht="19.5">
      <c r="A6883" s="10">
        <v>45215</v>
      </c>
      <c r="B6883" s="11" t="s">
        <v>30290</v>
      </c>
      <c r="C6883" s="11" t="s">
        <v>1132</v>
      </c>
      <c r="D6883" s="12"/>
      <c r="E6883" s="13">
        <v>15572796899</v>
      </c>
      <c r="F6883" s="11" t="s">
        <v>30291</v>
      </c>
      <c r="G6883" s="12" t="s">
        <v>115</v>
      </c>
      <c r="H6883" s="12"/>
      <c r="I6883" s="14" t="s">
        <v>1504</v>
      </c>
      <c r="J6883" s="12" t="s">
        <v>24</v>
      </c>
      <c r="K6883" s="12" t="s">
        <v>25</v>
      </c>
      <c r="L6883" s="12" t="s">
        <v>39</v>
      </c>
      <c r="M6883" s="11" t="s">
        <v>27</v>
      </c>
      <c r="N6883" s="11" t="s">
        <v>183</v>
      </c>
      <c r="O6883" s="12" t="s">
        <v>29</v>
      </c>
      <c r="P6883" s="12"/>
      <c r="Q6883" s="15" t="s">
        <v>30292</v>
      </c>
      <c r="R6883" s="12" t="s">
        <v>51</v>
      </c>
      <c r="S6883" s="11" t="s">
        <v>24018</v>
      </c>
      <c r="T6883" s="11"/>
    </row>
    <row x14ac:dyDescent="0.25" r="6884" customHeight="1" ht="19.5">
      <c r="A6884" s="10">
        <v>45215</v>
      </c>
      <c r="B6884" s="11" t="s">
        <v>30293</v>
      </c>
      <c r="C6884" s="11" t="s">
        <v>1132</v>
      </c>
      <c r="D6884" s="12"/>
      <c r="E6884" s="13">
        <v>15572776388</v>
      </c>
      <c r="F6884" s="11" t="s">
        <v>30294</v>
      </c>
      <c r="G6884" s="12" t="s">
        <v>115</v>
      </c>
      <c r="H6884" s="12"/>
      <c r="I6884" s="14" t="s">
        <v>779</v>
      </c>
      <c r="J6884" s="12" t="s">
        <v>24</v>
      </c>
      <c r="K6884" s="12" t="s">
        <v>25</v>
      </c>
      <c r="L6884" s="12" t="s">
        <v>39</v>
      </c>
      <c r="M6884" s="11" t="s">
        <v>27</v>
      </c>
      <c r="N6884" s="11" t="s">
        <v>183</v>
      </c>
      <c r="O6884" s="12" t="s">
        <v>29</v>
      </c>
      <c r="P6884" s="12"/>
      <c r="Q6884" s="15" t="s">
        <v>30295</v>
      </c>
      <c r="R6884" s="12" t="s">
        <v>51</v>
      </c>
      <c r="S6884" s="11" t="s">
        <v>30296</v>
      </c>
      <c r="T6884" s="11"/>
    </row>
    <row x14ac:dyDescent="0.25" r="6885" customHeight="1" ht="19.5">
      <c r="A6885" s="10">
        <v>45215</v>
      </c>
      <c r="B6885" s="11" t="s">
        <v>30297</v>
      </c>
      <c r="C6885" s="11" t="s">
        <v>1132</v>
      </c>
      <c r="D6885" s="12"/>
      <c r="E6885" s="13">
        <v>13277178985</v>
      </c>
      <c r="F6885" s="11" t="s">
        <v>30298</v>
      </c>
      <c r="G6885" s="12" t="s">
        <v>74</v>
      </c>
      <c r="H6885" s="12" t="s">
        <v>121</v>
      </c>
      <c r="I6885" s="14" t="s">
        <v>38</v>
      </c>
      <c r="J6885" s="12" t="s">
        <v>24</v>
      </c>
      <c r="K6885" s="12" t="s">
        <v>25</v>
      </c>
      <c r="L6885" s="12" t="s">
        <v>39</v>
      </c>
      <c r="M6885" s="11" t="s">
        <v>40</v>
      </c>
      <c r="N6885" s="11" t="s">
        <v>183</v>
      </c>
      <c r="O6885" s="12" t="s">
        <v>29</v>
      </c>
      <c r="P6885" s="12"/>
      <c r="Q6885" s="15" t="s">
        <v>30299</v>
      </c>
      <c r="R6885" s="12" t="s">
        <v>51</v>
      </c>
      <c r="S6885" s="11" t="s">
        <v>30300</v>
      </c>
      <c r="T6885" s="11"/>
    </row>
    <row x14ac:dyDescent="0.25" r="6886" customHeight="1" ht="19.5">
      <c r="A6886" s="10">
        <v>45215</v>
      </c>
      <c r="B6886" s="11" t="s">
        <v>30301</v>
      </c>
      <c r="C6886" s="11" t="s">
        <v>1132</v>
      </c>
      <c r="D6886" s="12"/>
      <c r="E6886" s="13">
        <v>13197302216</v>
      </c>
      <c r="F6886" s="11" t="s">
        <v>4179</v>
      </c>
      <c r="G6886" s="12" t="s">
        <v>48</v>
      </c>
      <c r="H6886" s="12"/>
      <c r="I6886" s="14" t="s">
        <v>81</v>
      </c>
      <c r="J6886" s="12" t="s">
        <v>24</v>
      </c>
      <c r="K6886" s="12" t="s">
        <v>25</v>
      </c>
      <c r="L6886" s="12" t="s">
        <v>39</v>
      </c>
      <c r="M6886" s="11" t="s">
        <v>40</v>
      </c>
      <c r="N6886" s="11" t="s">
        <v>183</v>
      </c>
      <c r="O6886" s="12" t="s">
        <v>29</v>
      </c>
      <c r="P6886" s="12"/>
      <c r="Q6886" s="15" t="s">
        <v>30302</v>
      </c>
      <c r="R6886" s="12" t="s">
        <v>51</v>
      </c>
      <c r="S6886" s="11" t="s">
        <v>30303</v>
      </c>
      <c r="T6886" s="11"/>
    </row>
    <row x14ac:dyDescent="0.25" r="6887" customHeight="1" ht="19.5">
      <c r="A6887" s="10">
        <v>45215</v>
      </c>
      <c r="B6887" s="11" t="s">
        <v>30304</v>
      </c>
      <c r="C6887" s="11" t="s">
        <v>6057</v>
      </c>
      <c r="D6887" s="12"/>
      <c r="E6887" s="13">
        <v>17671338551</v>
      </c>
      <c r="F6887" s="11" t="s">
        <v>30305</v>
      </c>
      <c r="G6887" s="12" t="s">
        <v>115</v>
      </c>
      <c r="H6887" s="12"/>
      <c r="I6887" s="14" t="s">
        <v>49</v>
      </c>
      <c r="J6887" s="12" t="s">
        <v>24</v>
      </c>
      <c r="K6887" s="12" t="s">
        <v>25</v>
      </c>
      <c r="L6887" s="12" t="s">
        <v>39</v>
      </c>
      <c r="M6887" s="11" t="s">
        <v>27</v>
      </c>
      <c r="N6887" s="11" t="s">
        <v>183</v>
      </c>
      <c r="O6887" s="12" t="s">
        <v>29</v>
      </c>
      <c r="P6887" s="12"/>
      <c r="Q6887" s="15" t="s">
        <v>30306</v>
      </c>
      <c r="R6887" s="12" t="s">
        <v>42</v>
      </c>
      <c r="S6887" s="11" t="s">
        <v>30307</v>
      </c>
      <c r="T6887" s="11" t="s">
        <v>30308</v>
      </c>
    </row>
    <row x14ac:dyDescent="0.25" r="6888" customHeight="1" ht="19.5">
      <c r="A6888" s="10">
        <v>45215</v>
      </c>
      <c r="B6888" s="11" t="s">
        <v>30309</v>
      </c>
      <c r="C6888" s="11" t="s">
        <v>4499</v>
      </c>
      <c r="D6888" s="12"/>
      <c r="E6888" s="13">
        <v>13277170210</v>
      </c>
      <c r="F6888" s="11" t="s">
        <v>30310</v>
      </c>
      <c r="G6888" s="12" t="s">
        <v>74</v>
      </c>
      <c r="H6888" s="12"/>
      <c r="I6888" s="14" t="s">
        <v>57</v>
      </c>
      <c r="J6888" s="12" t="s">
        <v>24</v>
      </c>
      <c r="K6888" s="12" t="s">
        <v>25</v>
      </c>
      <c r="L6888" s="12" t="s">
        <v>39</v>
      </c>
      <c r="M6888" s="11" t="s">
        <v>27</v>
      </c>
      <c r="N6888" s="11" t="s">
        <v>183</v>
      </c>
      <c r="O6888" s="12" t="s">
        <v>29</v>
      </c>
      <c r="P6888" s="12"/>
      <c r="Q6888" s="15" t="s">
        <v>30311</v>
      </c>
      <c r="R6888" s="12" t="s">
        <v>42</v>
      </c>
      <c r="S6888" s="11" t="s">
        <v>30312</v>
      </c>
      <c r="T6888" s="11" t="s">
        <v>30313</v>
      </c>
    </row>
    <row x14ac:dyDescent="0.25" r="6889" customHeight="1" ht="19.5">
      <c r="A6889" s="10">
        <v>45215</v>
      </c>
      <c r="B6889" s="11" t="s">
        <v>30314</v>
      </c>
      <c r="C6889" s="11" t="s">
        <v>9714</v>
      </c>
      <c r="D6889" s="12"/>
      <c r="E6889" s="13" t="s">
        <v>30315</v>
      </c>
      <c r="F6889" s="11" t="s">
        <v>30316</v>
      </c>
      <c r="G6889" s="12" t="s">
        <v>74</v>
      </c>
      <c r="H6889" s="12"/>
      <c r="I6889" s="14" t="s">
        <v>930</v>
      </c>
      <c r="J6889" s="12" t="s">
        <v>24</v>
      </c>
      <c r="K6889" s="12" t="s">
        <v>25</v>
      </c>
      <c r="L6889" s="12" t="s">
        <v>39</v>
      </c>
      <c r="M6889" s="11" t="s">
        <v>149</v>
      </c>
      <c r="N6889" s="11" t="s">
        <v>183</v>
      </c>
      <c r="O6889" s="12" t="s">
        <v>29</v>
      </c>
      <c r="P6889" s="12"/>
      <c r="Q6889" s="15" t="s">
        <v>30317</v>
      </c>
      <c r="R6889" s="12" t="s">
        <v>42</v>
      </c>
      <c r="S6889" s="11" t="s">
        <v>30318</v>
      </c>
      <c r="T6889" s="11" t="s">
        <v>30319</v>
      </c>
    </row>
    <row x14ac:dyDescent="0.25" r="6890" customHeight="1" ht="19.5">
      <c r="A6890" s="10">
        <v>45215</v>
      </c>
      <c r="B6890" s="11" t="s">
        <v>30320</v>
      </c>
      <c r="C6890" s="11" t="s">
        <v>6057</v>
      </c>
      <c r="D6890" s="12"/>
      <c r="E6890" s="13">
        <v>18607209022</v>
      </c>
      <c r="F6890" s="11" t="s">
        <v>28868</v>
      </c>
      <c r="G6890" s="12" t="s">
        <v>37</v>
      </c>
      <c r="H6890" s="12"/>
      <c r="I6890" s="14" t="s">
        <v>87</v>
      </c>
      <c r="J6890" s="12" t="s">
        <v>24</v>
      </c>
      <c r="K6890" s="12" t="s">
        <v>25</v>
      </c>
      <c r="L6890" s="12" t="s">
        <v>39</v>
      </c>
      <c r="M6890" s="11" t="s">
        <v>40</v>
      </c>
      <c r="N6890" s="11" t="s">
        <v>183</v>
      </c>
      <c r="O6890" s="12" t="s">
        <v>29</v>
      </c>
      <c r="P6890" s="12"/>
      <c r="Q6890" s="15" t="s">
        <v>30321</v>
      </c>
      <c r="R6890" s="12" t="s">
        <v>42</v>
      </c>
      <c r="S6890" s="11" t="s">
        <v>30322</v>
      </c>
      <c r="T6890" s="11" t="s">
        <v>30323</v>
      </c>
    </row>
    <row x14ac:dyDescent="0.25" r="6891" customHeight="1" ht="19.5">
      <c r="A6891" s="10">
        <v>45215</v>
      </c>
      <c r="B6891" s="11" t="s">
        <v>30324</v>
      </c>
      <c r="C6891" s="11" t="s">
        <v>30325</v>
      </c>
      <c r="D6891" s="12"/>
      <c r="E6891" s="13">
        <v>13047160622</v>
      </c>
      <c r="F6891" s="11" t="s">
        <v>29936</v>
      </c>
      <c r="G6891" s="12" t="s">
        <v>37</v>
      </c>
      <c r="H6891" s="12"/>
      <c r="I6891" s="14" t="s">
        <v>87</v>
      </c>
      <c r="J6891" s="12" t="s">
        <v>24</v>
      </c>
      <c r="K6891" s="12" t="s">
        <v>25</v>
      </c>
      <c r="L6891" s="12" t="s">
        <v>39</v>
      </c>
      <c r="M6891" s="11" t="s">
        <v>27</v>
      </c>
      <c r="N6891" s="11" t="s">
        <v>183</v>
      </c>
      <c r="O6891" s="12" t="s">
        <v>29</v>
      </c>
      <c r="P6891" s="12"/>
      <c r="Q6891" s="15" t="s">
        <v>30326</v>
      </c>
      <c r="R6891" s="12" t="s">
        <v>42</v>
      </c>
      <c r="S6891" s="11" t="s">
        <v>30327</v>
      </c>
      <c r="T6891" s="11" t="s">
        <v>30328</v>
      </c>
    </row>
    <row x14ac:dyDescent="0.25" r="6892" customHeight="1" ht="19.5">
      <c r="A6892" s="10">
        <v>45215</v>
      </c>
      <c r="B6892" s="11" t="s">
        <v>30329</v>
      </c>
      <c r="C6892" s="11" t="s">
        <v>5631</v>
      </c>
      <c r="D6892" s="12"/>
      <c r="E6892" s="13">
        <v>17386503772</v>
      </c>
      <c r="F6892" s="11" t="s">
        <v>30330</v>
      </c>
      <c r="G6892" s="12" t="s">
        <v>23</v>
      </c>
      <c r="H6892" s="12"/>
      <c r="I6892" s="14" t="s">
        <v>328</v>
      </c>
      <c r="J6892" s="12" t="s">
        <v>24</v>
      </c>
      <c r="K6892" s="12" t="s">
        <v>25</v>
      </c>
      <c r="L6892" s="12" t="s">
        <v>39</v>
      </c>
      <c r="M6892" s="11" t="s">
        <v>40</v>
      </c>
      <c r="N6892" s="11" t="s">
        <v>183</v>
      </c>
      <c r="O6892" s="12" t="s">
        <v>29</v>
      </c>
      <c r="P6892" s="12"/>
      <c r="Q6892" s="15" t="s">
        <v>30331</v>
      </c>
      <c r="R6892" s="12" t="s">
        <v>42</v>
      </c>
      <c r="S6892" s="11" t="s">
        <v>30332</v>
      </c>
      <c r="T6892" s="11" t="s">
        <v>30333</v>
      </c>
    </row>
    <row x14ac:dyDescent="0.25" r="6893" customHeight="1" ht="19.5">
      <c r="A6893" s="10">
        <v>45215</v>
      </c>
      <c r="B6893" s="11" t="s">
        <v>30334</v>
      </c>
      <c r="C6893" s="11" t="s">
        <v>6057</v>
      </c>
      <c r="D6893" s="12"/>
      <c r="E6893" s="13">
        <v>15872581916</v>
      </c>
      <c r="F6893" s="11" t="s">
        <v>13750</v>
      </c>
      <c r="G6893" s="12" t="s">
        <v>48</v>
      </c>
      <c r="H6893" s="12"/>
      <c r="I6893" s="14" t="s">
        <v>290</v>
      </c>
      <c r="J6893" s="12" t="s">
        <v>24</v>
      </c>
      <c r="K6893" s="12" t="s">
        <v>25</v>
      </c>
      <c r="L6893" s="12" t="s">
        <v>39</v>
      </c>
      <c r="M6893" s="11" t="s">
        <v>40</v>
      </c>
      <c r="N6893" s="11" t="s">
        <v>183</v>
      </c>
      <c r="O6893" s="12" t="s">
        <v>29</v>
      </c>
      <c r="P6893" s="12"/>
      <c r="Q6893" s="15" t="s">
        <v>30335</v>
      </c>
      <c r="R6893" s="12" t="s">
        <v>42</v>
      </c>
      <c r="S6893" s="11" t="s">
        <v>30336</v>
      </c>
      <c r="T6893" s="11" t="s">
        <v>30337</v>
      </c>
    </row>
    <row x14ac:dyDescent="0.25" r="6894" customHeight="1" ht="19.5">
      <c r="A6894" s="10">
        <v>45215</v>
      </c>
      <c r="B6894" s="11" t="s">
        <v>30338</v>
      </c>
      <c r="C6894" s="11" t="s">
        <v>6057</v>
      </c>
      <c r="D6894" s="12"/>
      <c r="E6894" s="13">
        <v>18671711744</v>
      </c>
      <c r="F6894" s="11" t="s">
        <v>30339</v>
      </c>
      <c r="G6894" s="12" t="s">
        <v>289</v>
      </c>
      <c r="H6894" s="12"/>
      <c r="I6894" s="14" t="s">
        <v>415</v>
      </c>
      <c r="J6894" s="12" t="s">
        <v>24</v>
      </c>
      <c r="K6894" s="12" t="s">
        <v>25</v>
      </c>
      <c r="L6894" s="12" t="s">
        <v>39</v>
      </c>
      <c r="M6894" s="11" t="s">
        <v>27</v>
      </c>
      <c r="N6894" s="11" t="s">
        <v>183</v>
      </c>
      <c r="O6894" s="12" t="s">
        <v>29</v>
      </c>
      <c r="P6894" s="12"/>
      <c r="Q6894" s="15" t="s">
        <v>30340</v>
      </c>
      <c r="R6894" s="12" t="s">
        <v>42</v>
      </c>
      <c r="S6894" s="11" t="s">
        <v>30341</v>
      </c>
      <c r="T6894" s="11" t="s">
        <v>30342</v>
      </c>
    </row>
    <row x14ac:dyDescent="0.25" r="6895" customHeight="1" ht="19.5">
      <c r="A6895" s="10">
        <v>45215</v>
      </c>
      <c r="B6895" s="11" t="s">
        <v>30343</v>
      </c>
      <c r="C6895" s="11" t="s">
        <v>9714</v>
      </c>
      <c r="D6895" s="12"/>
      <c r="E6895" s="13" t="s">
        <v>13559</v>
      </c>
      <c r="F6895" s="11" t="s">
        <v>13560</v>
      </c>
      <c r="G6895" s="12" t="s">
        <v>74</v>
      </c>
      <c r="H6895" s="12"/>
      <c r="I6895" s="14" t="s">
        <v>68</v>
      </c>
      <c r="J6895" s="12" t="s">
        <v>24</v>
      </c>
      <c r="K6895" s="12" t="s">
        <v>25</v>
      </c>
      <c r="L6895" s="12" t="s">
        <v>39</v>
      </c>
      <c r="M6895" s="11" t="s">
        <v>149</v>
      </c>
      <c r="N6895" s="11" t="s">
        <v>183</v>
      </c>
      <c r="O6895" s="12" t="s">
        <v>29</v>
      </c>
      <c r="P6895" s="12"/>
      <c r="Q6895" s="15" t="s">
        <v>30344</v>
      </c>
      <c r="R6895" s="12" t="s">
        <v>42</v>
      </c>
      <c r="S6895" s="11" t="s">
        <v>30345</v>
      </c>
      <c r="T6895" s="11" t="s">
        <v>30346</v>
      </c>
    </row>
    <row x14ac:dyDescent="0.25" r="6896" customHeight="1" ht="19.5">
      <c r="A6896" s="10">
        <v>45215</v>
      </c>
      <c r="B6896" s="11" t="s">
        <v>30347</v>
      </c>
      <c r="C6896" s="11" t="s">
        <v>6057</v>
      </c>
      <c r="D6896" s="12"/>
      <c r="E6896" s="13">
        <v>15334047595</v>
      </c>
      <c r="F6896" s="11" t="s">
        <v>30348</v>
      </c>
      <c r="G6896" s="12" t="s">
        <v>23</v>
      </c>
      <c r="H6896" s="12" t="s">
        <v>98</v>
      </c>
      <c r="I6896" s="14" t="s">
        <v>328</v>
      </c>
      <c r="J6896" s="12" t="s">
        <v>24</v>
      </c>
      <c r="K6896" s="12" t="s">
        <v>25</v>
      </c>
      <c r="L6896" s="12" t="s">
        <v>39</v>
      </c>
      <c r="M6896" s="11" t="s">
        <v>40</v>
      </c>
      <c r="N6896" s="11" t="s">
        <v>183</v>
      </c>
      <c r="O6896" s="12" t="s">
        <v>29</v>
      </c>
      <c r="P6896" s="12"/>
      <c r="Q6896" s="15" t="s">
        <v>30349</v>
      </c>
      <c r="R6896" s="12" t="s">
        <v>42</v>
      </c>
      <c r="S6896" s="11" t="s">
        <v>30350</v>
      </c>
      <c r="T6896" s="11" t="s">
        <v>30351</v>
      </c>
    </row>
    <row x14ac:dyDescent="0.25" r="6897" customHeight="1" ht="19.5">
      <c r="A6897" s="10">
        <v>45215</v>
      </c>
      <c r="B6897" s="11" t="s">
        <v>30352</v>
      </c>
      <c r="C6897" s="11" t="s">
        <v>6057</v>
      </c>
      <c r="D6897" s="12"/>
      <c r="E6897" s="13">
        <v>13669078677</v>
      </c>
      <c r="F6897" s="11" t="s">
        <v>30353</v>
      </c>
      <c r="G6897" s="12" t="s">
        <v>48</v>
      </c>
      <c r="H6897" s="12" t="s">
        <v>121</v>
      </c>
      <c r="I6897" s="14" t="s">
        <v>290</v>
      </c>
      <c r="J6897" s="12" t="s">
        <v>24</v>
      </c>
      <c r="K6897" s="12" t="s">
        <v>25</v>
      </c>
      <c r="L6897" s="12" t="s">
        <v>39</v>
      </c>
      <c r="M6897" s="11" t="s">
        <v>40</v>
      </c>
      <c r="N6897" s="11" t="s">
        <v>183</v>
      </c>
      <c r="O6897" s="12" t="s">
        <v>29</v>
      </c>
      <c r="P6897" s="12"/>
      <c r="Q6897" s="15" t="s">
        <v>30354</v>
      </c>
      <c r="R6897" s="12" t="s">
        <v>42</v>
      </c>
      <c r="S6897" s="11" t="s">
        <v>30355</v>
      </c>
      <c r="T6897" s="11" t="s">
        <v>30356</v>
      </c>
    </row>
    <row x14ac:dyDescent="0.25" r="6898" customHeight="1" ht="19.5">
      <c r="A6898" s="10">
        <v>45215</v>
      </c>
      <c r="B6898" s="11" t="s">
        <v>30357</v>
      </c>
      <c r="C6898" s="11" t="s">
        <v>6057</v>
      </c>
      <c r="D6898" s="12"/>
      <c r="E6898" s="13">
        <v>19172279661</v>
      </c>
      <c r="F6898" s="11" t="s">
        <v>30358</v>
      </c>
      <c r="G6898" s="12" t="s">
        <v>23</v>
      </c>
      <c r="H6898" s="12" t="s">
        <v>98</v>
      </c>
      <c r="I6898" s="14" t="s">
        <v>749</v>
      </c>
      <c r="J6898" s="12" t="s">
        <v>24</v>
      </c>
      <c r="K6898" s="12" t="s">
        <v>25</v>
      </c>
      <c r="L6898" s="12" t="s">
        <v>39</v>
      </c>
      <c r="M6898" s="11" t="s">
        <v>40</v>
      </c>
      <c r="N6898" s="11" t="s">
        <v>183</v>
      </c>
      <c r="O6898" s="12" t="s">
        <v>29</v>
      </c>
      <c r="P6898" s="12"/>
      <c r="Q6898" s="15" t="s">
        <v>30359</v>
      </c>
      <c r="R6898" s="12" t="s">
        <v>42</v>
      </c>
      <c r="S6898" s="11" t="s">
        <v>30360</v>
      </c>
      <c r="T6898" s="11" t="s">
        <v>30361</v>
      </c>
    </row>
    <row x14ac:dyDescent="0.25" r="6899" customHeight="1" ht="19.5">
      <c r="A6899" s="10">
        <v>45215</v>
      </c>
      <c r="B6899" s="11" t="s">
        <v>30362</v>
      </c>
      <c r="C6899" s="11" t="s">
        <v>6057</v>
      </c>
      <c r="D6899" s="12"/>
      <c r="E6899" s="13">
        <v>15872652532</v>
      </c>
      <c r="F6899" s="11" t="s">
        <v>30363</v>
      </c>
      <c r="G6899" s="12" t="s">
        <v>216</v>
      </c>
      <c r="H6899" s="12"/>
      <c r="I6899" s="14" t="s">
        <v>433</v>
      </c>
      <c r="J6899" s="12" t="s">
        <v>24</v>
      </c>
      <c r="K6899" s="12" t="s">
        <v>25</v>
      </c>
      <c r="L6899" s="12" t="s">
        <v>39</v>
      </c>
      <c r="M6899" s="11" t="s">
        <v>40</v>
      </c>
      <c r="N6899" s="11" t="s">
        <v>183</v>
      </c>
      <c r="O6899" s="12" t="s">
        <v>29</v>
      </c>
      <c r="P6899" s="12"/>
      <c r="Q6899" s="15" t="s">
        <v>30364</v>
      </c>
      <c r="R6899" s="12" t="s">
        <v>42</v>
      </c>
      <c r="S6899" s="11" t="s">
        <v>30365</v>
      </c>
      <c r="T6899" s="11" t="s">
        <v>30366</v>
      </c>
    </row>
    <row x14ac:dyDescent="0.25" r="6900" customHeight="1" ht="19.5">
      <c r="A6900" s="10">
        <v>45215</v>
      </c>
      <c r="B6900" s="11" t="s">
        <v>30367</v>
      </c>
      <c r="C6900" s="11" t="s">
        <v>6057</v>
      </c>
      <c r="D6900" s="12"/>
      <c r="E6900" s="13">
        <v>15572709518</v>
      </c>
      <c r="F6900" s="11" t="s">
        <v>22243</v>
      </c>
      <c r="G6900" s="12" t="s">
        <v>48</v>
      </c>
      <c r="H6900" s="12"/>
      <c r="I6900" s="14" t="s">
        <v>749</v>
      </c>
      <c r="J6900" s="12" t="s">
        <v>24</v>
      </c>
      <c r="K6900" s="12" t="s">
        <v>25</v>
      </c>
      <c r="L6900" s="12" t="s">
        <v>39</v>
      </c>
      <c r="M6900" s="11" t="s">
        <v>40</v>
      </c>
      <c r="N6900" s="11" t="s">
        <v>183</v>
      </c>
      <c r="O6900" s="12" t="s">
        <v>29</v>
      </c>
      <c r="P6900" s="12"/>
      <c r="Q6900" s="15" t="s">
        <v>30368</v>
      </c>
      <c r="R6900" s="12" t="s">
        <v>42</v>
      </c>
      <c r="S6900" s="11" t="s">
        <v>30369</v>
      </c>
      <c r="T6900" s="11" t="s">
        <v>30370</v>
      </c>
    </row>
    <row x14ac:dyDescent="0.25" r="6901" customHeight="1" ht="19.5">
      <c r="A6901" s="10">
        <v>45215</v>
      </c>
      <c r="B6901" s="11" t="s">
        <v>30371</v>
      </c>
      <c r="C6901" s="11" t="s">
        <v>15348</v>
      </c>
      <c r="D6901" s="12"/>
      <c r="E6901" s="13">
        <v>17683714968</v>
      </c>
      <c r="F6901" s="11" t="s">
        <v>30372</v>
      </c>
      <c r="G6901" s="12" t="s">
        <v>74</v>
      </c>
      <c r="H6901" s="12"/>
      <c r="I6901" s="14">
        <v>10015</v>
      </c>
      <c r="J6901" s="12" t="s">
        <v>24</v>
      </c>
      <c r="K6901" s="12" t="s">
        <v>25</v>
      </c>
      <c r="L6901" s="12" t="s">
        <v>26</v>
      </c>
      <c r="M6901" s="11" t="s">
        <v>27</v>
      </c>
      <c r="N6901" s="11" t="s">
        <v>28</v>
      </c>
      <c r="O6901" s="12" t="s">
        <v>29</v>
      </c>
      <c r="P6901" s="12"/>
      <c r="Q6901" s="15" t="s">
        <v>30373</v>
      </c>
      <c r="R6901" s="12" t="s">
        <v>31</v>
      </c>
      <c r="S6901" s="11" t="s">
        <v>30374</v>
      </c>
      <c r="T6901" s="11" t="s">
        <v>30375</v>
      </c>
    </row>
    <row x14ac:dyDescent="0.25" r="6902" customHeight="1" ht="19.5">
      <c r="A6902" s="10">
        <v>45215</v>
      </c>
      <c r="B6902" s="11" t="s">
        <v>30376</v>
      </c>
      <c r="C6902" s="11" t="s">
        <v>326</v>
      </c>
      <c r="D6902" s="12"/>
      <c r="E6902" s="13">
        <v>18671756576</v>
      </c>
      <c r="F6902" s="11" t="s">
        <v>30377</v>
      </c>
      <c r="G6902" s="12" t="s">
        <v>289</v>
      </c>
      <c r="H6902" s="12"/>
      <c r="I6902" s="14" t="s">
        <v>68</v>
      </c>
      <c r="J6902" s="12" t="s">
        <v>24</v>
      </c>
      <c r="K6902" s="12" t="s">
        <v>25</v>
      </c>
      <c r="L6902" s="12" t="s">
        <v>39</v>
      </c>
      <c r="M6902" s="11" t="s">
        <v>27</v>
      </c>
      <c r="N6902" s="11" t="s">
        <v>28</v>
      </c>
      <c r="O6902" s="12" t="s">
        <v>29</v>
      </c>
      <c r="P6902" s="12"/>
      <c r="Q6902" s="15" t="s">
        <v>30378</v>
      </c>
      <c r="R6902" s="12" t="s">
        <v>42</v>
      </c>
      <c r="S6902" s="11" t="s">
        <v>30379</v>
      </c>
      <c r="T6902" s="11" t="s">
        <v>30380</v>
      </c>
    </row>
    <row x14ac:dyDescent="0.25" r="6903" customHeight="1" ht="19.5">
      <c r="A6903" s="10">
        <v>45215</v>
      </c>
      <c r="B6903" s="11" t="s">
        <v>30381</v>
      </c>
      <c r="C6903" s="11" t="s">
        <v>108</v>
      </c>
      <c r="D6903" s="12"/>
      <c r="E6903" s="13">
        <v>15549287278</v>
      </c>
      <c r="F6903" s="11" t="s">
        <v>30382</v>
      </c>
      <c r="G6903" s="12" t="s">
        <v>48</v>
      </c>
      <c r="H6903" s="12" t="s">
        <v>98</v>
      </c>
      <c r="I6903" s="14" t="s">
        <v>1504</v>
      </c>
      <c r="J6903" s="12" t="s">
        <v>24</v>
      </c>
      <c r="K6903" s="12" t="s">
        <v>25</v>
      </c>
      <c r="L6903" s="12" t="s">
        <v>39</v>
      </c>
      <c r="M6903" s="11" t="s">
        <v>27</v>
      </c>
      <c r="N6903" s="11" t="s">
        <v>28</v>
      </c>
      <c r="O6903" s="12" t="s">
        <v>29</v>
      </c>
      <c r="P6903" s="12"/>
      <c r="Q6903" s="15" t="s">
        <v>30383</v>
      </c>
      <c r="R6903" s="12" t="s">
        <v>51</v>
      </c>
      <c r="S6903" s="11" t="s">
        <v>30384</v>
      </c>
      <c r="T6903" s="11"/>
    </row>
    <row x14ac:dyDescent="0.25" r="6904" customHeight="1" ht="19.5">
      <c r="A6904" s="10">
        <v>45215</v>
      </c>
      <c r="B6904" s="11" t="s">
        <v>30385</v>
      </c>
      <c r="C6904" s="11" t="s">
        <v>108</v>
      </c>
      <c r="D6904" s="12"/>
      <c r="E6904" s="13">
        <v>15697202764</v>
      </c>
      <c r="F6904" s="11" t="s">
        <v>30386</v>
      </c>
      <c r="G6904" s="12" t="s">
        <v>37</v>
      </c>
      <c r="H6904" s="12"/>
      <c r="I6904" s="14" t="s">
        <v>68</v>
      </c>
      <c r="J6904" s="12" t="s">
        <v>24</v>
      </c>
      <c r="K6904" s="12" t="s">
        <v>25</v>
      </c>
      <c r="L6904" s="12" t="s">
        <v>39</v>
      </c>
      <c r="M6904" s="11" t="s">
        <v>40</v>
      </c>
      <c r="N6904" s="11" t="s">
        <v>28</v>
      </c>
      <c r="O6904" s="12" t="s">
        <v>29</v>
      </c>
      <c r="P6904" s="12"/>
      <c r="Q6904" s="15" t="s">
        <v>30387</v>
      </c>
      <c r="R6904" s="12" t="s">
        <v>51</v>
      </c>
      <c r="S6904" s="11" t="s">
        <v>30388</v>
      </c>
      <c r="T6904" s="11"/>
    </row>
    <row x14ac:dyDescent="0.25" r="6905" customHeight="1" ht="19.5">
      <c r="A6905" s="10">
        <v>45215</v>
      </c>
      <c r="B6905" s="11" t="s">
        <v>30389</v>
      </c>
      <c r="C6905" s="11" t="s">
        <v>46</v>
      </c>
      <c r="D6905" s="12"/>
      <c r="E6905" s="13">
        <v>13264904920</v>
      </c>
      <c r="F6905" s="11" t="s">
        <v>30390</v>
      </c>
      <c r="G6905" s="12" t="s">
        <v>37</v>
      </c>
      <c r="H6905" s="12" t="s">
        <v>121</v>
      </c>
      <c r="I6905" s="14" t="s">
        <v>116</v>
      </c>
      <c r="J6905" s="12" t="s">
        <v>24</v>
      </c>
      <c r="K6905" s="12" t="s">
        <v>25</v>
      </c>
      <c r="L6905" s="12" t="s">
        <v>39</v>
      </c>
      <c r="M6905" s="11" t="s">
        <v>40</v>
      </c>
      <c r="N6905" s="11" t="s">
        <v>28</v>
      </c>
      <c r="O6905" s="12" t="s">
        <v>29</v>
      </c>
      <c r="P6905" s="12"/>
      <c r="Q6905" s="15" t="s">
        <v>30391</v>
      </c>
      <c r="R6905" s="12" t="s">
        <v>51</v>
      </c>
      <c r="S6905" s="11" t="s">
        <v>30392</v>
      </c>
      <c r="T6905" s="11"/>
    </row>
    <row x14ac:dyDescent="0.25" r="6906" customHeight="1" ht="19.5">
      <c r="A6906" s="10">
        <v>45215</v>
      </c>
      <c r="B6906" s="11" t="s">
        <v>30393</v>
      </c>
      <c r="C6906" s="11" t="s">
        <v>46</v>
      </c>
      <c r="D6906" s="12"/>
      <c r="E6906" s="13">
        <v>13032727076</v>
      </c>
      <c r="F6906" s="11" t="s">
        <v>30394</v>
      </c>
      <c r="G6906" s="12" t="s">
        <v>37</v>
      </c>
      <c r="H6906" s="12"/>
      <c r="I6906" s="14" t="s">
        <v>49</v>
      </c>
      <c r="J6906" s="12" t="s">
        <v>24</v>
      </c>
      <c r="K6906" s="12" t="s">
        <v>25</v>
      </c>
      <c r="L6906" s="12" t="s">
        <v>39</v>
      </c>
      <c r="M6906" s="11" t="s">
        <v>40</v>
      </c>
      <c r="N6906" s="11" t="s">
        <v>28</v>
      </c>
      <c r="O6906" s="12" t="s">
        <v>29</v>
      </c>
      <c r="P6906" s="12"/>
      <c r="Q6906" s="15" t="s">
        <v>30395</v>
      </c>
      <c r="R6906" s="12" t="s">
        <v>51</v>
      </c>
      <c r="S6906" s="11" t="s">
        <v>30396</v>
      </c>
      <c r="T6906" s="11"/>
    </row>
    <row x14ac:dyDescent="0.25" r="6907" customHeight="1" ht="19.5">
      <c r="A6907" s="10">
        <v>45215</v>
      </c>
      <c r="B6907" s="11" t="s">
        <v>30397</v>
      </c>
      <c r="C6907" s="11" t="s">
        <v>108</v>
      </c>
      <c r="D6907" s="12"/>
      <c r="E6907" s="13">
        <v>15572796899</v>
      </c>
      <c r="F6907" s="11" t="s">
        <v>30291</v>
      </c>
      <c r="G6907" s="12" t="s">
        <v>115</v>
      </c>
      <c r="H6907" s="12"/>
      <c r="I6907" s="14" t="s">
        <v>1504</v>
      </c>
      <c r="J6907" s="12" t="s">
        <v>24</v>
      </c>
      <c r="K6907" s="12" t="s">
        <v>25</v>
      </c>
      <c r="L6907" s="12" t="s">
        <v>39</v>
      </c>
      <c r="M6907" s="11" t="s">
        <v>27</v>
      </c>
      <c r="N6907" s="11" t="s">
        <v>28</v>
      </c>
      <c r="O6907" s="12" t="s">
        <v>29</v>
      </c>
      <c r="P6907" s="12"/>
      <c r="Q6907" s="15" t="s">
        <v>30398</v>
      </c>
      <c r="R6907" s="12" t="s">
        <v>51</v>
      </c>
      <c r="S6907" s="11" t="s">
        <v>20589</v>
      </c>
      <c r="T6907" s="11"/>
    </row>
    <row x14ac:dyDescent="0.25" r="6908" customHeight="1" ht="19.5">
      <c r="A6908" s="10">
        <v>45215</v>
      </c>
      <c r="B6908" s="11" t="s">
        <v>30399</v>
      </c>
      <c r="C6908" s="11" t="s">
        <v>180</v>
      </c>
      <c r="D6908" s="12"/>
      <c r="E6908" s="13">
        <v>13085158940</v>
      </c>
      <c r="F6908" s="11" t="s">
        <v>30400</v>
      </c>
      <c r="G6908" s="12" t="s">
        <v>289</v>
      </c>
      <c r="H6908" s="12"/>
      <c r="I6908" s="14" t="s">
        <v>49</v>
      </c>
      <c r="J6908" s="12" t="s">
        <v>24</v>
      </c>
      <c r="K6908" s="12" t="s">
        <v>25</v>
      </c>
      <c r="L6908" s="12" t="s">
        <v>39</v>
      </c>
      <c r="M6908" s="11" t="s">
        <v>40</v>
      </c>
      <c r="N6908" s="11" t="s">
        <v>183</v>
      </c>
      <c r="O6908" s="12" t="s">
        <v>29</v>
      </c>
      <c r="P6908" s="12"/>
      <c r="Q6908" s="15" t="s">
        <v>30401</v>
      </c>
      <c r="R6908" s="12" t="s">
        <v>51</v>
      </c>
      <c r="S6908" s="11" t="s">
        <v>30402</v>
      </c>
      <c r="T6908" s="11"/>
    </row>
    <row x14ac:dyDescent="0.25" r="6909" customHeight="1" ht="19.5">
      <c r="A6909" s="10">
        <v>45215</v>
      </c>
      <c r="B6909" s="11" t="s">
        <v>30403</v>
      </c>
      <c r="C6909" s="11" t="s">
        <v>180</v>
      </c>
      <c r="D6909" s="12"/>
      <c r="E6909" s="13">
        <v>13227276449</v>
      </c>
      <c r="F6909" s="11" t="s">
        <v>30404</v>
      </c>
      <c r="G6909" s="12" t="s">
        <v>62</v>
      </c>
      <c r="H6909" s="12"/>
      <c r="I6909" s="14" t="s">
        <v>110</v>
      </c>
      <c r="J6909" s="12" t="s">
        <v>24</v>
      </c>
      <c r="K6909" s="12" t="s">
        <v>25</v>
      </c>
      <c r="L6909" s="12" t="s">
        <v>39</v>
      </c>
      <c r="M6909" s="11" t="s">
        <v>40</v>
      </c>
      <c r="N6909" s="11" t="s">
        <v>183</v>
      </c>
      <c r="O6909" s="12" t="s">
        <v>29</v>
      </c>
      <c r="P6909" s="12"/>
      <c r="Q6909" s="15" t="s">
        <v>30405</v>
      </c>
      <c r="R6909" s="12" t="s">
        <v>51</v>
      </c>
      <c r="S6909" s="17" t="s">
        <v>30406</v>
      </c>
      <c r="T6909" s="11"/>
    </row>
    <row x14ac:dyDescent="0.25" r="6910" customHeight="1" ht="19.5">
      <c r="A6910" s="10">
        <v>45215</v>
      </c>
      <c r="B6910" s="11" t="s">
        <v>30407</v>
      </c>
      <c r="C6910" s="11" t="s">
        <v>180</v>
      </c>
      <c r="D6910" s="12"/>
      <c r="E6910" s="13">
        <v>13227287488</v>
      </c>
      <c r="F6910" s="11" t="s">
        <v>30408</v>
      </c>
      <c r="G6910" s="12" t="s">
        <v>37</v>
      </c>
      <c r="H6910" s="12"/>
      <c r="I6910" s="14" t="s">
        <v>110</v>
      </c>
      <c r="J6910" s="12" t="s">
        <v>24</v>
      </c>
      <c r="K6910" s="12" t="s">
        <v>25</v>
      </c>
      <c r="L6910" s="12" t="s">
        <v>39</v>
      </c>
      <c r="M6910" s="11" t="s">
        <v>27</v>
      </c>
      <c r="N6910" s="11" t="s">
        <v>183</v>
      </c>
      <c r="O6910" s="12" t="s">
        <v>29</v>
      </c>
      <c r="P6910" s="12"/>
      <c r="Q6910" s="15" t="s">
        <v>30409</v>
      </c>
      <c r="R6910" s="12" t="s">
        <v>51</v>
      </c>
      <c r="S6910" s="17" t="s">
        <v>30410</v>
      </c>
      <c r="T6910" s="11"/>
    </row>
    <row x14ac:dyDescent="0.25" r="6911" customHeight="1" ht="19.5">
      <c r="A6911" s="10">
        <v>45215</v>
      </c>
      <c r="B6911" s="11" t="s">
        <v>30411</v>
      </c>
      <c r="C6911" s="11" t="s">
        <v>239</v>
      </c>
      <c r="D6911" s="12"/>
      <c r="E6911" s="13">
        <v>13094167633</v>
      </c>
      <c r="F6911" s="11" t="s">
        <v>30412</v>
      </c>
      <c r="G6911" s="12" t="s">
        <v>115</v>
      </c>
      <c r="H6911" s="12"/>
      <c r="I6911" s="14" t="s">
        <v>182</v>
      </c>
      <c r="J6911" s="12" t="s">
        <v>24</v>
      </c>
      <c r="K6911" s="12" t="s">
        <v>25</v>
      </c>
      <c r="L6911" s="12" t="s">
        <v>39</v>
      </c>
      <c r="M6911" s="11" t="s">
        <v>27</v>
      </c>
      <c r="N6911" s="11" t="s">
        <v>183</v>
      </c>
      <c r="O6911" s="12" t="s">
        <v>29</v>
      </c>
      <c r="P6911" s="12"/>
      <c r="Q6911" s="15" t="s">
        <v>30413</v>
      </c>
      <c r="R6911" s="12" t="s">
        <v>51</v>
      </c>
      <c r="S6911" s="11" t="s">
        <v>30414</v>
      </c>
      <c r="T6911" s="11"/>
    </row>
    <row x14ac:dyDescent="0.25" r="6912" customHeight="1" ht="19.5">
      <c r="A6912" s="10">
        <v>45215</v>
      </c>
      <c r="B6912" s="11" t="s">
        <v>30415</v>
      </c>
      <c r="C6912" s="11" t="s">
        <v>180</v>
      </c>
      <c r="D6912" s="12"/>
      <c r="E6912" s="13">
        <v>18671776169</v>
      </c>
      <c r="F6912" s="11" t="s">
        <v>30416</v>
      </c>
      <c r="G6912" s="12" t="s">
        <v>289</v>
      </c>
      <c r="H6912" s="12" t="s">
        <v>98</v>
      </c>
      <c r="I6912" s="14" t="s">
        <v>189</v>
      </c>
      <c r="J6912" s="12" t="s">
        <v>24</v>
      </c>
      <c r="K6912" s="12" t="s">
        <v>25</v>
      </c>
      <c r="L6912" s="12" t="s">
        <v>39</v>
      </c>
      <c r="M6912" s="11" t="s">
        <v>40</v>
      </c>
      <c r="N6912" s="11" t="s">
        <v>183</v>
      </c>
      <c r="O6912" s="12" t="s">
        <v>29</v>
      </c>
      <c r="P6912" s="12"/>
      <c r="Q6912" s="15" t="s">
        <v>30417</v>
      </c>
      <c r="R6912" s="12" t="s">
        <v>51</v>
      </c>
      <c r="S6912" s="11" t="s">
        <v>30418</v>
      </c>
      <c r="T6912" s="11"/>
    </row>
    <row x14ac:dyDescent="0.25" r="6913" customHeight="1" ht="19.5">
      <c r="A6913" s="10">
        <v>45215</v>
      </c>
      <c r="B6913" s="11" t="s">
        <v>30419</v>
      </c>
      <c r="C6913" s="11" t="s">
        <v>180</v>
      </c>
      <c r="D6913" s="12"/>
      <c r="E6913" s="13">
        <v>18671796247</v>
      </c>
      <c r="F6913" s="11" t="s">
        <v>8749</v>
      </c>
      <c r="G6913" s="12" t="s">
        <v>289</v>
      </c>
      <c r="H6913" s="12"/>
      <c r="I6913" s="14" t="s">
        <v>110</v>
      </c>
      <c r="J6913" s="12" t="s">
        <v>24</v>
      </c>
      <c r="K6913" s="12" t="s">
        <v>25</v>
      </c>
      <c r="L6913" s="12" t="s">
        <v>39</v>
      </c>
      <c r="M6913" s="11" t="s">
        <v>40</v>
      </c>
      <c r="N6913" s="11" t="s">
        <v>183</v>
      </c>
      <c r="O6913" s="12" t="s">
        <v>29</v>
      </c>
      <c r="P6913" s="12"/>
      <c r="Q6913" s="15" t="s">
        <v>30420</v>
      </c>
      <c r="R6913" s="12" t="s">
        <v>51</v>
      </c>
      <c r="S6913" s="11" t="s">
        <v>30421</v>
      </c>
      <c r="T6913" s="11"/>
    </row>
    <row x14ac:dyDescent="0.25" r="6914" customHeight="1" ht="19.5">
      <c r="A6914" s="10">
        <v>45215</v>
      </c>
      <c r="B6914" s="11" t="s">
        <v>30422</v>
      </c>
      <c r="C6914" s="11" t="s">
        <v>691</v>
      </c>
      <c r="D6914" s="12"/>
      <c r="E6914" s="13">
        <v>18671605920</v>
      </c>
      <c r="F6914" s="11" t="s">
        <v>30423</v>
      </c>
      <c r="G6914" s="12" t="s">
        <v>216</v>
      </c>
      <c r="H6914" s="12"/>
      <c r="I6914" s="14" t="s">
        <v>142</v>
      </c>
      <c r="J6914" s="12" t="s">
        <v>24</v>
      </c>
      <c r="K6914" s="12" t="s">
        <v>25</v>
      </c>
      <c r="L6914" s="12" t="s">
        <v>39</v>
      </c>
      <c r="M6914" s="11" t="s">
        <v>27</v>
      </c>
      <c r="N6914" s="11" t="s">
        <v>28</v>
      </c>
      <c r="O6914" s="12" t="s">
        <v>29</v>
      </c>
      <c r="P6914" s="12"/>
      <c r="Q6914" s="15" t="s">
        <v>30424</v>
      </c>
      <c r="R6914" s="12" t="s">
        <v>42</v>
      </c>
      <c r="S6914" s="11" t="s">
        <v>30425</v>
      </c>
      <c r="T6914" s="11" t="s">
        <v>30426</v>
      </c>
    </row>
    <row x14ac:dyDescent="0.25" r="6915" customHeight="1" ht="19.5">
      <c r="A6915" s="10">
        <v>45215</v>
      </c>
      <c r="B6915" s="11" t="s">
        <v>30427</v>
      </c>
      <c r="C6915" s="11" t="s">
        <v>6361</v>
      </c>
      <c r="D6915" s="12"/>
      <c r="E6915" s="13">
        <v>13047167000</v>
      </c>
      <c r="F6915" s="11" t="s">
        <v>30428</v>
      </c>
      <c r="G6915" s="12" t="s">
        <v>74</v>
      </c>
      <c r="H6915" s="12"/>
      <c r="I6915" s="14" t="s">
        <v>154</v>
      </c>
      <c r="J6915" s="12" t="s">
        <v>24</v>
      </c>
      <c r="K6915" s="12" t="s">
        <v>25</v>
      </c>
      <c r="L6915" s="12" t="s">
        <v>39</v>
      </c>
      <c r="M6915" s="11" t="s">
        <v>40</v>
      </c>
      <c r="N6915" s="11" t="s">
        <v>28</v>
      </c>
      <c r="O6915" s="12" t="s">
        <v>29</v>
      </c>
      <c r="P6915" s="12"/>
      <c r="Q6915" s="15" t="s">
        <v>30429</v>
      </c>
      <c r="R6915" s="12" t="s">
        <v>42</v>
      </c>
      <c r="S6915" s="11" t="s">
        <v>30430</v>
      </c>
      <c r="T6915" s="11" t="s">
        <v>30431</v>
      </c>
    </row>
    <row x14ac:dyDescent="0.25" r="6916" customHeight="1" ht="19.5">
      <c r="A6916" s="10">
        <v>45215</v>
      </c>
      <c r="B6916" s="11" t="s">
        <v>30432</v>
      </c>
      <c r="C6916" s="11" t="s">
        <v>2455</v>
      </c>
      <c r="D6916" s="12"/>
      <c r="E6916" s="13">
        <v>15672523730</v>
      </c>
      <c r="F6916" s="11"/>
      <c r="G6916" s="12"/>
      <c r="H6916" s="12"/>
      <c r="I6916" s="14" t="s">
        <v>433</v>
      </c>
      <c r="J6916" s="12" t="s">
        <v>24</v>
      </c>
      <c r="K6916" s="12" t="s">
        <v>25</v>
      </c>
      <c r="L6916" s="12" t="s">
        <v>39</v>
      </c>
      <c r="M6916" s="11" t="s">
        <v>27</v>
      </c>
      <c r="N6916" s="11" t="s">
        <v>28</v>
      </c>
      <c r="O6916" s="12" t="s">
        <v>29</v>
      </c>
      <c r="P6916" s="12"/>
      <c r="Q6916" s="15" t="s">
        <v>30433</v>
      </c>
      <c r="R6916" s="12" t="s">
        <v>42</v>
      </c>
      <c r="S6916" s="11" t="s">
        <v>30434</v>
      </c>
      <c r="T6916" s="11" t="s">
        <v>30435</v>
      </c>
    </row>
    <row x14ac:dyDescent="0.25" r="6917" customHeight="1" ht="19.5">
      <c r="A6917" s="10">
        <v>45215</v>
      </c>
      <c r="B6917" s="11" t="s">
        <v>30436</v>
      </c>
      <c r="C6917" s="11" t="s">
        <v>6502</v>
      </c>
      <c r="D6917" s="12"/>
      <c r="E6917" s="13">
        <v>13135825898</v>
      </c>
      <c r="F6917" s="11" t="s">
        <v>26162</v>
      </c>
      <c r="G6917" s="12" t="s">
        <v>62</v>
      </c>
      <c r="H6917" s="12"/>
      <c r="I6917" s="14" t="s">
        <v>75</v>
      </c>
      <c r="J6917" s="12" t="s">
        <v>24</v>
      </c>
      <c r="K6917" s="12" t="s">
        <v>69</v>
      </c>
      <c r="L6917" s="12" t="s">
        <v>39</v>
      </c>
      <c r="M6917" s="11" t="s">
        <v>40</v>
      </c>
      <c r="N6917" s="11" t="s">
        <v>28</v>
      </c>
      <c r="O6917" s="12" t="s">
        <v>29</v>
      </c>
      <c r="P6917" s="12"/>
      <c r="Q6917" s="15" t="s">
        <v>30437</v>
      </c>
      <c r="R6917" s="12" t="s">
        <v>42</v>
      </c>
      <c r="S6917" s="11" t="s">
        <v>30438</v>
      </c>
      <c r="T6917" s="11" t="s">
        <v>30439</v>
      </c>
    </row>
    <row x14ac:dyDescent="0.25" r="6918" customHeight="1" ht="19.5">
      <c r="A6918" s="10">
        <v>45215</v>
      </c>
      <c r="B6918" s="11" t="s">
        <v>30440</v>
      </c>
      <c r="C6918" s="11" t="s">
        <v>2414</v>
      </c>
      <c r="D6918" s="12"/>
      <c r="E6918" s="13">
        <v>15629386478</v>
      </c>
      <c r="F6918" s="11" t="s">
        <v>30441</v>
      </c>
      <c r="G6918" s="12" t="s">
        <v>115</v>
      </c>
      <c r="H6918" s="12"/>
      <c r="I6918" s="14" t="s">
        <v>206</v>
      </c>
      <c r="J6918" s="12" t="s">
        <v>24</v>
      </c>
      <c r="K6918" s="12" t="s">
        <v>25</v>
      </c>
      <c r="L6918" s="12" t="s">
        <v>39</v>
      </c>
      <c r="M6918" s="11" t="s">
        <v>27</v>
      </c>
      <c r="N6918" s="11" t="s">
        <v>28</v>
      </c>
      <c r="O6918" s="12" t="s">
        <v>29</v>
      </c>
      <c r="P6918" s="12"/>
      <c r="Q6918" s="15" t="s">
        <v>30442</v>
      </c>
      <c r="R6918" s="12" t="s">
        <v>42</v>
      </c>
      <c r="S6918" s="11" t="s">
        <v>30443</v>
      </c>
      <c r="T6918" s="11" t="s">
        <v>30444</v>
      </c>
    </row>
    <row x14ac:dyDescent="0.25" r="6919" customHeight="1" ht="19.5">
      <c r="A6919" s="10">
        <v>45215</v>
      </c>
      <c r="B6919" s="11" t="s">
        <v>30445</v>
      </c>
      <c r="C6919" s="11" t="s">
        <v>6361</v>
      </c>
      <c r="D6919" s="12"/>
      <c r="E6919" s="13">
        <v>17671336661</v>
      </c>
      <c r="F6919" s="11" t="s">
        <v>30446</v>
      </c>
      <c r="G6919" s="12" t="s">
        <v>56</v>
      </c>
      <c r="H6919" s="12"/>
      <c r="I6919" s="14" t="s">
        <v>221</v>
      </c>
      <c r="J6919" s="12" t="s">
        <v>24</v>
      </c>
      <c r="K6919" s="12" t="s">
        <v>25</v>
      </c>
      <c r="L6919" s="12" t="s">
        <v>39</v>
      </c>
      <c r="M6919" s="11" t="s">
        <v>27</v>
      </c>
      <c r="N6919" s="11" t="s">
        <v>28</v>
      </c>
      <c r="O6919" s="12" t="s">
        <v>29</v>
      </c>
      <c r="P6919" s="12"/>
      <c r="Q6919" s="15" t="s">
        <v>30447</v>
      </c>
      <c r="R6919" s="12" t="s">
        <v>42</v>
      </c>
      <c r="S6919" s="11" t="s">
        <v>30448</v>
      </c>
      <c r="T6919" s="11" t="s">
        <v>30449</v>
      </c>
    </row>
    <row x14ac:dyDescent="0.25" r="6920" customHeight="1" ht="19.5">
      <c r="A6920" s="10">
        <v>45215</v>
      </c>
      <c r="B6920" s="11" t="s">
        <v>30450</v>
      </c>
      <c r="C6920" s="11" t="s">
        <v>2455</v>
      </c>
      <c r="D6920" s="12"/>
      <c r="E6920" s="13">
        <v>13277250547</v>
      </c>
      <c r="F6920" s="11"/>
      <c r="G6920" s="12"/>
      <c r="H6920" s="12"/>
      <c r="I6920" s="14" t="s">
        <v>272</v>
      </c>
      <c r="J6920" s="12" t="s">
        <v>24</v>
      </c>
      <c r="K6920" s="12" t="s">
        <v>25</v>
      </c>
      <c r="L6920" s="12" t="s">
        <v>39</v>
      </c>
      <c r="M6920" s="11" t="s">
        <v>27</v>
      </c>
      <c r="N6920" s="11" t="s">
        <v>28</v>
      </c>
      <c r="O6920" s="12" t="s">
        <v>29</v>
      </c>
      <c r="P6920" s="12"/>
      <c r="Q6920" s="15" t="s">
        <v>30451</v>
      </c>
      <c r="R6920" s="12" t="s">
        <v>42</v>
      </c>
      <c r="S6920" s="11" t="s">
        <v>30452</v>
      </c>
      <c r="T6920" s="11" t="s">
        <v>13062</v>
      </c>
    </row>
    <row x14ac:dyDescent="0.25" r="6921" customHeight="1" ht="19.5">
      <c r="A6921" s="10">
        <v>45215</v>
      </c>
      <c r="B6921" s="11" t="s">
        <v>30453</v>
      </c>
      <c r="C6921" s="11" t="s">
        <v>4212</v>
      </c>
      <c r="D6921" s="12"/>
      <c r="E6921" s="13">
        <v>13264906476</v>
      </c>
      <c r="F6921" s="11" t="s">
        <v>10886</v>
      </c>
      <c r="G6921" s="12" t="s">
        <v>115</v>
      </c>
      <c r="H6921" s="12"/>
      <c r="I6921" s="14" t="s">
        <v>1914</v>
      </c>
      <c r="J6921" s="12" t="s">
        <v>24</v>
      </c>
      <c r="K6921" s="12" t="s">
        <v>25</v>
      </c>
      <c r="L6921" s="12" t="s">
        <v>39</v>
      </c>
      <c r="M6921" s="11" t="s">
        <v>675</v>
      </c>
      <c r="N6921" s="11" t="s">
        <v>28</v>
      </c>
      <c r="O6921" s="12" t="s">
        <v>29</v>
      </c>
      <c r="P6921" s="12"/>
      <c r="Q6921" s="15" t="s">
        <v>30454</v>
      </c>
      <c r="R6921" s="12" t="s">
        <v>42</v>
      </c>
      <c r="S6921" s="11" t="s">
        <v>30455</v>
      </c>
      <c r="T6921" s="11" t="s">
        <v>30456</v>
      </c>
    </row>
    <row x14ac:dyDescent="0.25" r="6922" customHeight="1" ht="19.5">
      <c r="A6922" s="10">
        <v>45215</v>
      </c>
      <c r="B6922" s="11" t="s">
        <v>30457</v>
      </c>
      <c r="C6922" s="11" t="s">
        <v>15348</v>
      </c>
      <c r="D6922" s="12"/>
      <c r="E6922" s="13">
        <v>13207210086</v>
      </c>
      <c r="F6922" s="11" t="s">
        <v>30458</v>
      </c>
      <c r="G6922" s="12" t="s">
        <v>48</v>
      </c>
      <c r="H6922" s="12"/>
      <c r="I6922" s="14">
        <v>10015</v>
      </c>
      <c r="J6922" s="12" t="s">
        <v>24</v>
      </c>
      <c r="K6922" s="12" t="s">
        <v>25</v>
      </c>
      <c r="L6922" s="12" t="s">
        <v>26</v>
      </c>
      <c r="M6922" s="11" t="s">
        <v>27</v>
      </c>
      <c r="N6922" s="11" t="s">
        <v>28</v>
      </c>
      <c r="O6922" s="12" t="s">
        <v>29</v>
      </c>
      <c r="P6922" s="12"/>
      <c r="Q6922" s="15" t="s">
        <v>30459</v>
      </c>
      <c r="R6922" s="12" t="s">
        <v>31</v>
      </c>
      <c r="S6922" s="11" t="s">
        <v>30460</v>
      </c>
      <c r="T6922" s="11" t="s">
        <v>30461</v>
      </c>
    </row>
    <row x14ac:dyDescent="0.25" r="6923" customHeight="1" ht="19.5">
      <c r="A6923" s="10">
        <v>45215</v>
      </c>
      <c r="B6923" s="11" t="s">
        <v>30462</v>
      </c>
      <c r="C6923" s="11" t="s">
        <v>336</v>
      </c>
      <c r="D6923" s="12"/>
      <c r="E6923" s="13">
        <v>13235623079</v>
      </c>
      <c r="F6923" s="11" t="s">
        <v>30463</v>
      </c>
      <c r="G6923" s="12" t="s">
        <v>23</v>
      </c>
      <c r="H6923" s="12"/>
      <c r="I6923" s="14">
        <v>10015</v>
      </c>
      <c r="J6923" s="12" t="s">
        <v>24</v>
      </c>
      <c r="K6923" s="12" t="s">
        <v>69</v>
      </c>
      <c r="L6923" s="12" t="s">
        <v>26</v>
      </c>
      <c r="M6923" s="11" t="s">
        <v>27</v>
      </c>
      <c r="N6923" s="11" t="s">
        <v>28</v>
      </c>
      <c r="O6923" s="12" t="s">
        <v>29</v>
      </c>
      <c r="P6923" s="12"/>
      <c r="Q6923" s="15" t="s">
        <v>30464</v>
      </c>
      <c r="R6923" s="12" t="s">
        <v>31</v>
      </c>
      <c r="S6923" s="11" t="s">
        <v>30465</v>
      </c>
      <c r="T6923" s="11" t="s">
        <v>30466</v>
      </c>
    </row>
    <row x14ac:dyDescent="0.25" r="6924" customHeight="1" ht="19.5">
      <c r="A6924" s="10">
        <v>45215</v>
      </c>
      <c r="B6924" s="11" t="s">
        <v>30467</v>
      </c>
      <c r="C6924" s="11" t="s">
        <v>7403</v>
      </c>
      <c r="D6924" s="12"/>
      <c r="E6924" s="13">
        <v>17683708350</v>
      </c>
      <c r="F6924" s="11" t="s">
        <v>30468</v>
      </c>
      <c r="G6924" s="12" t="s">
        <v>115</v>
      </c>
      <c r="H6924" s="12" t="s">
        <v>98</v>
      </c>
      <c r="I6924" s="14">
        <v>10015</v>
      </c>
      <c r="J6924" s="12" t="s">
        <v>24</v>
      </c>
      <c r="K6924" s="12" t="s">
        <v>69</v>
      </c>
      <c r="L6924" s="12" t="s">
        <v>26</v>
      </c>
      <c r="M6924" s="11" t="s">
        <v>27</v>
      </c>
      <c r="N6924" s="11" t="s">
        <v>28</v>
      </c>
      <c r="O6924" s="12" t="s">
        <v>29</v>
      </c>
      <c r="P6924" s="12"/>
      <c r="Q6924" s="15" t="s">
        <v>30469</v>
      </c>
      <c r="R6924" s="12" t="s">
        <v>31</v>
      </c>
      <c r="S6924" s="11" t="s">
        <v>30470</v>
      </c>
      <c r="T6924" s="11" t="s">
        <v>30471</v>
      </c>
    </row>
    <row x14ac:dyDescent="0.25" r="6925" customHeight="1" ht="19.5">
      <c r="A6925" s="10">
        <v>45215</v>
      </c>
      <c r="B6925" s="11" t="s">
        <v>30472</v>
      </c>
      <c r="C6925" s="11" t="s">
        <v>72</v>
      </c>
      <c r="D6925" s="12"/>
      <c r="E6925" s="13">
        <v>13165611938</v>
      </c>
      <c r="F6925" s="11" t="s">
        <v>30473</v>
      </c>
      <c r="G6925" s="12" t="s">
        <v>115</v>
      </c>
      <c r="H6925" s="12"/>
      <c r="I6925" s="14" t="s">
        <v>590</v>
      </c>
      <c r="J6925" s="12" t="s">
        <v>24</v>
      </c>
      <c r="K6925" s="12" t="s">
        <v>25</v>
      </c>
      <c r="L6925" s="12" t="s">
        <v>39</v>
      </c>
      <c r="M6925" s="11" t="s">
        <v>27</v>
      </c>
      <c r="N6925" s="11" t="s">
        <v>28</v>
      </c>
      <c r="O6925" s="12" t="s">
        <v>29</v>
      </c>
      <c r="P6925" s="12"/>
      <c r="Q6925" s="15" t="s">
        <v>30474</v>
      </c>
      <c r="R6925" s="12" t="s">
        <v>42</v>
      </c>
      <c r="S6925" s="11" t="s">
        <v>30475</v>
      </c>
      <c r="T6925" s="11" t="s">
        <v>30476</v>
      </c>
    </row>
    <row x14ac:dyDescent="0.25" r="6926" customHeight="1" ht="19.5">
      <c r="A6926" s="10">
        <v>45215</v>
      </c>
      <c r="B6926" s="11" t="s">
        <v>30477</v>
      </c>
      <c r="C6926" s="11" t="s">
        <v>660</v>
      </c>
      <c r="D6926" s="12"/>
      <c r="E6926" s="13" t="s">
        <v>30478</v>
      </c>
      <c r="F6926" s="11" t="s">
        <v>30479</v>
      </c>
      <c r="G6926" s="12" t="s">
        <v>74</v>
      </c>
      <c r="H6926" s="12"/>
      <c r="I6926" s="14" t="s">
        <v>148</v>
      </c>
      <c r="J6926" s="12" t="s">
        <v>24</v>
      </c>
      <c r="K6926" s="12" t="s">
        <v>25</v>
      </c>
      <c r="L6926" s="12" t="s">
        <v>39</v>
      </c>
      <c r="M6926" s="11" t="s">
        <v>149</v>
      </c>
      <c r="N6926" s="11" t="s">
        <v>624</v>
      </c>
      <c r="O6926" s="12" t="s">
        <v>29</v>
      </c>
      <c r="P6926" s="12"/>
      <c r="Q6926" s="15" t="s">
        <v>30480</v>
      </c>
      <c r="R6926" s="12" t="s">
        <v>42</v>
      </c>
      <c r="S6926" s="11" t="s">
        <v>30481</v>
      </c>
      <c r="T6926" s="11"/>
    </row>
    <row x14ac:dyDescent="0.25" r="6927" customHeight="1" ht="19.5">
      <c r="A6927" s="10">
        <v>45215</v>
      </c>
      <c r="B6927" s="11" t="s">
        <v>30482</v>
      </c>
      <c r="C6927" s="11" t="s">
        <v>660</v>
      </c>
      <c r="D6927" s="12"/>
      <c r="E6927" s="13" t="s">
        <v>30483</v>
      </c>
      <c r="F6927" s="11" t="s">
        <v>30484</v>
      </c>
      <c r="G6927" s="12" t="s">
        <v>74</v>
      </c>
      <c r="H6927" s="12"/>
      <c r="I6927" s="14" t="s">
        <v>148</v>
      </c>
      <c r="J6927" s="12" t="s">
        <v>24</v>
      </c>
      <c r="K6927" s="12" t="s">
        <v>25</v>
      </c>
      <c r="L6927" s="12" t="s">
        <v>39</v>
      </c>
      <c r="M6927" s="11" t="s">
        <v>149</v>
      </c>
      <c r="N6927" s="11" t="s">
        <v>624</v>
      </c>
      <c r="O6927" s="12" t="s">
        <v>29</v>
      </c>
      <c r="P6927" s="12"/>
      <c r="Q6927" s="15" t="s">
        <v>30485</v>
      </c>
      <c r="R6927" s="12" t="s">
        <v>42</v>
      </c>
      <c r="S6927" s="11" t="s">
        <v>30486</v>
      </c>
      <c r="T6927" s="11" t="s">
        <v>30487</v>
      </c>
    </row>
    <row x14ac:dyDescent="0.25" r="6928" customHeight="1" ht="19.5">
      <c r="A6928" s="10">
        <v>45215</v>
      </c>
      <c r="B6928" s="11" t="s">
        <v>30488</v>
      </c>
      <c r="C6928" s="11" t="s">
        <v>660</v>
      </c>
      <c r="D6928" s="12"/>
      <c r="E6928" s="13" t="s">
        <v>30489</v>
      </c>
      <c r="F6928" s="11" t="s">
        <v>30490</v>
      </c>
      <c r="G6928" s="12" t="s">
        <v>74</v>
      </c>
      <c r="H6928" s="12" t="s">
        <v>121</v>
      </c>
      <c r="I6928" s="14" t="s">
        <v>148</v>
      </c>
      <c r="J6928" s="12" t="s">
        <v>24</v>
      </c>
      <c r="K6928" s="12" t="s">
        <v>25</v>
      </c>
      <c r="L6928" s="12" t="s">
        <v>39</v>
      </c>
      <c r="M6928" s="11" t="s">
        <v>149</v>
      </c>
      <c r="N6928" s="11" t="s">
        <v>624</v>
      </c>
      <c r="O6928" s="12" t="s">
        <v>29</v>
      </c>
      <c r="P6928" s="12"/>
      <c r="Q6928" s="15" t="s">
        <v>30491</v>
      </c>
      <c r="R6928" s="12" t="s">
        <v>42</v>
      </c>
      <c r="S6928" s="11" t="s">
        <v>30492</v>
      </c>
      <c r="T6928" s="11" t="s">
        <v>30493</v>
      </c>
    </row>
    <row x14ac:dyDescent="0.25" r="6929" customHeight="1" ht="19.5">
      <c r="A6929" s="10">
        <v>45215</v>
      </c>
      <c r="B6929" s="11" t="s">
        <v>30494</v>
      </c>
      <c r="C6929" s="11" t="s">
        <v>660</v>
      </c>
      <c r="D6929" s="12"/>
      <c r="E6929" s="13" t="s">
        <v>30495</v>
      </c>
      <c r="F6929" s="11" t="s">
        <v>30496</v>
      </c>
      <c r="G6929" s="12" t="s">
        <v>23</v>
      </c>
      <c r="H6929" s="12"/>
      <c r="I6929" s="14" t="s">
        <v>87</v>
      </c>
      <c r="J6929" s="12" t="s">
        <v>24</v>
      </c>
      <c r="K6929" s="12" t="s">
        <v>25</v>
      </c>
      <c r="L6929" s="12" t="s">
        <v>39</v>
      </c>
      <c r="M6929" s="11" t="s">
        <v>40</v>
      </c>
      <c r="N6929" s="11" t="s">
        <v>624</v>
      </c>
      <c r="O6929" s="12" t="s">
        <v>29</v>
      </c>
      <c r="P6929" s="12"/>
      <c r="Q6929" s="15" t="s">
        <v>30497</v>
      </c>
      <c r="R6929" s="12" t="s">
        <v>42</v>
      </c>
      <c r="S6929" s="11" t="s">
        <v>30498</v>
      </c>
      <c r="T6929" s="11" t="s">
        <v>30499</v>
      </c>
    </row>
    <row x14ac:dyDescent="0.25" r="6930" customHeight="1" ht="19.5">
      <c r="A6930" s="10">
        <v>45215</v>
      </c>
      <c r="B6930" s="11" t="s">
        <v>30500</v>
      </c>
      <c r="C6930" s="11" t="s">
        <v>660</v>
      </c>
      <c r="D6930" s="12"/>
      <c r="E6930" s="13" t="s">
        <v>30501</v>
      </c>
      <c r="F6930" s="11" t="s">
        <v>30502</v>
      </c>
      <c r="G6930" s="12" t="s">
        <v>74</v>
      </c>
      <c r="H6930" s="12"/>
      <c r="I6930" s="14" t="s">
        <v>148</v>
      </c>
      <c r="J6930" s="12" t="s">
        <v>24</v>
      </c>
      <c r="K6930" s="12" t="s">
        <v>25</v>
      </c>
      <c r="L6930" s="12" t="s">
        <v>39</v>
      </c>
      <c r="M6930" s="11" t="s">
        <v>149</v>
      </c>
      <c r="N6930" s="11" t="s">
        <v>624</v>
      </c>
      <c r="O6930" s="12" t="s">
        <v>29</v>
      </c>
      <c r="P6930" s="12"/>
      <c r="Q6930" s="15" t="s">
        <v>30503</v>
      </c>
      <c r="R6930" s="12" t="s">
        <v>42</v>
      </c>
      <c r="S6930" s="11" t="s">
        <v>30504</v>
      </c>
      <c r="T6930" s="11" t="s">
        <v>30505</v>
      </c>
    </row>
    <row x14ac:dyDescent="0.25" r="6931" customHeight="1" ht="19.5">
      <c r="A6931" s="10">
        <v>45215</v>
      </c>
      <c r="B6931" s="11" t="s">
        <v>30506</v>
      </c>
      <c r="C6931" s="11" t="s">
        <v>4499</v>
      </c>
      <c r="D6931" s="12"/>
      <c r="E6931" s="13">
        <v>15629355452</v>
      </c>
      <c r="F6931" s="11" t="s">
        <v>30507</v>
      </c>
      <c r="G6931" s="12" t="s">
        <v>115</v>
      </c>
      <c r="H6931" s="12"/>
      <c r="I6931" s="14" t="s">
        <v>93</v>
      </c>
      <c r="J6931" s="12" t="s">
        <v>24</v>
      </c>
      <c r="K6931" s="12" t="s">
        <v>25</v>
      </c>
      <c r="L6931" s="12" t="s">
        <v>39</v>
      </c>
      <c r="M6931" s="11" t="s">
        <v>27</v>
      </c>
      <c r="N6931" s="11" t="s">
        <v>183</v>
      </c>
      <c r="O6931" s="12" t="s">
        <v>29</v>
      </c>
      <c r="P6931" s="12"/>
      <c r="Q6931" s="15" t="s">
        <v>30508</v>
      </c>
      <c r="R6931" s="12" t="s">
        <v>42</v>
      </c>
      <c r="S6931" s="11" t="s">
        <v>30509</v>
      </c>
      <c r="T6931" s="11"/>
    </row>
    <row x14ac:dyDescent="0.25" r="6932" customHeight="1" ht="19.5">
      <c r="A6932" s="10">
        <v>45215</v>
      </c>
      <c r="B6932" s="11" t="s">
        <v>30510</v>
      </c>
      <c r="C6932" s="11" t="s">
        <v>4499</v>
      </c>
      <c r="D6932" s="12"/>
      <c r="E6932" s="13">
        <v>15997615256</v>
      </c>
      <c r="F6932" s="11" t="s">
        <v>30511</v>
      </c>
      <c r="G6932" s="12" t="s">
        <v>48</v>
      </c>
      <c r="H6932" s="12"/>
      <c r="I6932" s="14" t="s">
        <v>352</v>
      </c>
      <c r="J6932" s="12" t="s">
        <v>24</v>
      </c>
      <c r="K6932" s="12" t="s">
        <v>25</v>
      </c>
      <c r="L6932" s="12" t="s">
        <v>39</v>
      </c>
      <c r="M6932" s="11" t="s">
        <v>40</v>
      </c>
      <c r="N6932" s="11" t="s">
        <v>183</v>
      </c>
      <c r="O6932" s="12" t="s">
        <v>29</v>
      </c>
      <c r="P6932" s="12"/>
      <c r="Q6932" s="15" t="s">
        <v>30512</v>
      </c>
      <c r="R6932" s="12" t="s">
        <v>42</v>
      </c>
      <c r="S6932" s="11" t="s">
        <v>30513</v>
      </c>
      <c r="T6932" s="11"/>
    </row>
    <row x14ac:dyDescent="0.25" r="6933" customHeight="1" ht="19.5">
      <c r="A6933" s="10">
        <v>45215</v>
      </c>
      <c r="B6933" s="11" t="s">
        <v>30514</v>
      </c>
      <c r="C6933" s="11" t="s">
        <v>660</v>
      </c>
      <c r="D6933" s="12"/>
      <c r="E6933" s="13">
        <v>18571005345</v>
      </c>
      <c r="F6933" s="11" t="s">
        <v>30515</v>
      </c>
      <c r="G6933" s="12" t="s">
        <v>115</v>
      </c>
      <c r="H6933" s="12"/>
      <c r="I6933" s="14" t="s">
        <v>272</v>
      </c>
      <c r="J6933" s="12" t="s">
        <v>24</v>
      </c>
      <c r="K6933" s="12" t="s">
        <v>25</v>
      </c>
      <c r="L6933" s="12" t="s">
        <v>39</v>
      </c>
      <c r="M6933" s="11" t="s">
        <v>40</v>
      </c>
      <c r="N6933" s="11" t="s">
        <v>624</v>
      </c>
      <c r="O6933" s="12" t="s">
        <v>29</v>
      </c>
      <c r="P6933" s="12"/>
      <c r="Q6933" s="15" t="s">
        <v>30516</v>
      </c>
      <c r="R6933" s="12" t="s">
        <v>42</v>
      </c>
      <c r="S6933" s="11" t="s">
        <v>30517</v>
      </c>
      <c r="T6933" s="11" t="s">
        <v>30518</v>
      </c>
    </row>
    <row x14ac:dyDescent="0.25" r="6934" customHeight="1" ht="19.5">
      <c r="A6934" s="10">
        <v>45215</v>
      </c>
      <c r="B6934" s="11" t="s">
        <v>30519</v>
      </c>
      <c r="C6934" s="11" t="s">
        <v>660</v>
      </c>
      <c r="D6934" s="12"/>
      <c r="E6934" s="13" t="s">
        <v>30520</v>
      </c>
      <c r="F6934" s="11" t="s">
        <v>30521</v>
      </c>
      <c r="G6934" s="12" t="s">
        <v>74</v>
      </c>
      <c r="H6934" s="12"/>
      <c r="I6934" s="14" t="s">
        <v>590</v>
      </c>
      <c r="J6934" s="12" t="s">
        <v>24</v>
      </c>
      <c r="K6934" s="12" t="s">
        <v>25</v>
      </c>
      <c r="L6934" s="12" t="s">
        <v>39</v>
      </c>
      <c r="M6934" s="11" t="s">
        <v>27</v>
      </c>
      <c r="N6934" s="11" t="s">
        <v>624</v>
      </c>
      <c r="O6934" s="12" t="s">
        <v>29</v>
      </c>
      <c r="P6934" s="12"/>
      <c r="Q6934" s="15" t="s">
        <v>30522</v>
      </c>
      <c r="R6934" s="12" t="s">
        <v>42</v>
      </c>
      <c r="S6934" s="11" t="s">
        <v>30523</v>
      </c>
      <c r="T6934" s="11" t="s">
        <v>30524</v>
      </c>
    </row>
    <row x14ac:dyDescent="0.25" r="6935" customHeight="1" ht="19.5">
      <c r="A6935" s="10">
        <v>45215</v>
      </c>
      <c r="B6935" s="11" t="s">
        <v>30525</v>
      </c>
      <c r="C6935" s="11" t="s">
        <v>660</v>
      </c>
      <c r="D6935" s="12"/>
      <c r="E6935" s="13" t="s">
        <v>30526</v>
      </c>
      <c r="F6935" s="11" t="s">
        <v>30527</v>
      </c>
      <c r="G6935" s="12" t="s">
        <v>74</v>
      </c>
      <c r="H6935" s="12"/>
      <c r="I6935" s="14" t="s">
        <v>148</v>
      </c>
      <c r="J6935" s="12" t="s">
        <v>24</v>
      </c>
      <c r="K6935" s="12" t="s">
        <v>25</v>
      </c>
      <c r="L6935" s="12" t="s">
        <v>39</v>
      </c>
      <c r="M6935" s="11" t="s">
        <v>149</v>
      </c>
      <c r="N6935" s="11" t="s">
        <v>624</v>
      </c>
      <c r="O6935" s="12" t="s">
        <v>29</v>
      </c>
      <c r="P6935" s="12"/>
      <c r="Q6935" s="15" t="s">
        <v>30528</v>
      </c>
      <c r="R6935" s="12" t="s">
        <v>42</v>
      </c>
      <c r="S6935" s="11" t="s">
        <v>30529</v>
      </c>
      <c r="T6935" s="11" t="s">
        <v>30530</v>
      </c>
    </row>
    <row x14ac:dyDescent="0.25" r="6936" customHeight="1" ht="19.5">
      <c r="A6936" s="10">
        <v>45215</v>
      </c>
      <c r="B6936" s="11" t="s">
        <v>30531</v>
      </c>
      <c r="C6936" s="11" t="s">
        <v>4499</v>
      </c>
      <c r="D6936" s="12"/>
      <c r="E6936" s="13">
        <v>13487211522</v>
      </c>
      <c r="F6936" s="11" t="s">
        <v>29870</v>
      </c>
      <c r="G6936" s="12" t="s">
        <v>48</v>
      </c>
      <c r="H6936" s="12"/>
      <c r="I6936" s="14" t="s">
        <v>290</v>
      </c>
      <c r="J6936" s="12" t="s">
        <v>24</v>
      </c>
      <c r="K6936" s="12" t="s">
        <v>25</v>
      </c>
      <c r="L6936" s="12" t="s">
        <v>39</v>
      </c>
      <c r="M6936" s="11" t="s">
        <v>40</v>
      </c>
      <c r="N6936" s="11" t="s">
        <v>183</v>
      </c>
      <c r="O6936" s="12" t="s">
        <v>29</v>
      </c>
      <c r="P6936" s="12"/>
      <c r="Q6936" s="15" t="s">
        <v>30532</v>
      </c>
      <c r="R6936" s="12" t="s">
        <v>42</v>
      </c>
      <c r="S6936" s="11" t="s">
        <v>30533</v>
      </c>
      <c r="T6936" s="11"/>
    </row>
    <row x14ac:dyDescent="0.25" r="6937" customHeight="1" ht="19.5">
      <c r="A6937" s="10">
        <v>45215</v>
      </c>
      <c r="B6937" s="11" t="s">
        <v>30534</v>
      </c>
      <c r="C6937" s="11" t="s">
        <v>660</v>
      </c>
      <c r="D6937" s="12"/>
      <c r="E6937" s="13" t="s">
        <v>30535</v>
      </c>
      <c r="F6937" s="11" t="s">
        <v>30536</v>
      </c>
      <c r="G6937" s="12" t="s">
        <v>23</v>
      </c>
      <c r="H6937" s="12"/>
      <c r="I6937" s="14" t="s">
        <v>290</v>
      </c>
      <c r="J6937" s="12" t="s">
        <v>24</v>
      </c>
      <c r="K6937" s="12" t="s">
        <v>25</v>
      </c>
      <c r="L6937" s="12" t="s">
        <v>39</v>
      </c>
      <c r="M6937" s="11" t="s">
        <v>40</v>
      </c>
      <c r="N6937" s="11" t="s">
        <v>624</v>
      </c>
      <c r="O6937" s="12" t="s">
        <v>29</v>
      </c>
      <c r="P6937" s="12"/>
      <c r="Q6937" s="15" t="s">
        <v>30537</v>
      </c>
      <c r="R6937" s="12" t="s">
        <v>42</v>
      </c>
      <c r="S6937" s="11" t="s">
        <v>30538</v>
      </c>
      <c r="T6937" s="11" t="s">
        <v>10484</v>
      </c>
    </row>
    <row x14ac:dyDescent="0.25" r="6938" customHeight="1" ht="19.5">
      <c r="A6938" s="10">
        <v>45215</v>
      </c>
      <c r="B6938" s="11" t="s">
        <v>30539</v>
      </c>
      <c r="C6938" s="11" t="s">
        <v>6443</v>
      </c>
      <c r="D6938" s="12"/>
      <c r="E6938" s="13">
        <v>15571751751</v>
      </c>
      <c r="F6938" s="11" t="s">
        <v>30540</v>
      </c>
      <c r="G6938" s="12" t="s">
        <v>23</v>
      </c>
      <c r="H6938" s="12"/>
      <c r="I6938" s="14" t="s">
        <v>415</v>
      </c>
      <c r="J6938" s="12" t="s">
        <v>24</v>
      </c>
      <c r="K6938" s="12" t="s">
        <v>25</v>
      </c>
      <c r="L6938" s="12" t="s">
        <v>39</v>
      </c>
      <c r="M6938" s="11" t="s">
        <v>27</v>
      </c>
      <c r="N6938" s="11" t="s">
        <v>183</v>
      </c>
      <c r="O6938" s="12" t="s">
        <v>29</v>
      </c>
      <c r="P6938" s="12"/>
      <c r="Q6938" s="15" t="s">
        <v>30541</v>
      </c>
      <c r="R6938" s="12" t="s">
        <v>42</v>
      </c>
      <c r="S6938" s="11" t="s">
        <v>30542</v>
      </c>
      <c r="T6938" s="11" t="s">
        <v>30543</v>
      </c>
    </row>
    <row x14ac:dyDescent="0.25" r="6939" customHeight="1" ht="19.5">
      <c r="A6939" s="10">
        <v>45215</v>
      </c>
      <c r="B6939" s="11" t="s">
        <v>30544</v>
      </c>
      <c r="C6939" s="11" t="s">
        <v>4499</v>
      </c>
      <c r="D6939" s="12"/>
      <c r="E6939" s="13">
        <v>18986817111</v>
      </c>
      <c r="F6939" s="11" t="s">
        <v>26121</v>
      </c>
      <c r="G6939" s="12" t="s">
        <v>23</v>
      </c>
      <c r="H6939" s="12"/>
      <c r="I6939" s="14" t="s">
        <v>116</v>
      </c>
      <c r="J6939" s="12" t="s">
        <v>24</v>
      </c>
      <c r="K6939" s="12" t="s">
        <v>25</v>
      </c>
      <c r="L6939" s="12" t="s">
        <v>39</v>
      </c>
      <c r="M6939" s="11" t="s">
        <v>40</v>
      </c>
      <c r="N6939" s="11" t="s">
        <v>183</v>
      </c>
      <c r="O6939" s="12" t="s">
        <v>29</v>
      </c>
      <c r="P6939" s="12"/>
      <c r="Q6939" s="15" t="s">
        <v>30545</v>
      </c>
      <c r="R6939" s="12" t="s">
        <v>42</v>
      </c>
      <c r="S6939" s="11" t="s">
        <v>30546</v>
      </c>
      <c r="T6939" s="11" t="s">
        <v>30547</v>
      </c>
    </row>
    <row x14ac:dyDescent="0.25" r="6940" customHeight="1" ht="19.5">
      <c r="A6940" s="10">
        <v>45215</v>
      </c>
      <c r="B6940" s="11" t="s">
        <v>30548</v>
      </c>
      <c r="C6940" s="11" t="s">
        <v>4499</v>
      </c>
      <c r="D6940" s="12"/>
      <c r="E6940" s="13">
        <v>15972691755</v>
      </c>
      <c r="F6940" s="11" t="s">
        <v>28975</v>
      </c>
      <c r="G6940" s="12" t="s">
        <v>23</v>
      </c>
      <c r="H6940" s="12"/>
      <c r="I6940" s="14" t="s">
        <v>844</v>
      </c>
      <c r="J6940" s="12" t="s">
        <v>24</v>
      </c>
      <c r="K6940" s="12" t="s">
        <v>25</v>
      </c>
      <c r="L6940" s="12" t="s">
        <v>39</v>
      </c>
      <c r="M6940" s="11" t="s">
        <v>40</v>
      </c>
      <c r="N6940" s="11" t="s">
        <v>183</v>
      </c>
      <c r="O6940" s="12" t="s">
        <v>29</v>
      </c>
      <c r="P6940" s="12"/>
      <c r="Q6940" s="15" t="s">
        <v>30549</v>
      </c>
      <c r="R6940" s="12" t="s">
        <v>42</v>
      </c>
      <c r="S6940" s="11" t="s">
        <v>30550</v>
      </c>
      <c r="T6940" s="11" t="s">
        <v>30551</v>
      </c>
    </row>
    <row x14ac:dyDescent="0.25" r="6941" customHeight="1" ht="19.5">
      <c r="A6941" s="10">
        <v>45215</v>
      </c>
      <c r="B6941" s="11" t="s">
        <v>30552</v>
      </c>
      <c r="C6941" s="11" t="s">
        <v>5869</v>
      </c>
      <c r="D6941" s="12"/>
      <c r="E6941" s="13">
        <v>15587961009</v>
      </c>
      <c r="F6941" s="11" t="s">
        <v>3669</v>
      </c>
      <c r="G6941" s="12" t="s">
        <v>74</v>
      </c>
      <c r="H6941" s="12"/>
      <c r="I6941" s="14" t="s">
        <v>235</v>
      </c>
      <c r="J6941" s="12" t="s">
        <v>24</v>
      </c>
      <c r="K6941" s="12" t="s">
        <v>25</v>
      </c>
      <c r="L6941" s="12" t="s">
        <v>39</v>
      </c>
      <c r="M6941" s="11" t="s">
        <v>40</v>
      </c>
      <c r="N6941" s="11" t="s">
        <v>183</v>
      </c>
      <c r="O6941" s="12" t="s">
        <v>29</v>
      </c>
      <c r="P6941" s="12"/>
      <c r="Q6941" s="15" t="s">
        <v>30553</v>
      </c>
      <c r="R6941" s="12" t="s">
        <v>42</v>
      </c>
      <c r="S6941" s="11" t="s">
        <v>30554</v>
      </c>
      <c r="T6941" s="11" t="s">
        <v>30555</v>
      </c>
    </row>
    <row x14ac:dyDescent="0.25" r="6942" customHeight="1" ht="19.5">
      <c r="A6942" s="10">
        <v>45215</v>
      </c>
      <c r="B6942" s="11" t="s">
        <v>30556</v>
      </c>
      <c r="C6942" s="11" t="s">
        <v>4499</v>
      </c>
      <c r="D6942" s="12"/>
      <c r="E6942" s="13">
        <v>13217177501</v>
      </c>
      <c r="F6942" s="11" t="s">
        <v>30557</v>
      </c>
      <c r="G6942" s="12" t="s">
        <v>74</v>
      </c>
      <c r="H6942" s="12"/>
      <c r="I6942" s="14" t="s">
        <v>104</v>
      </c>
      <c r="J6942" s="12" t="s">
        <v>24</v>
      </c>
      <c r="K6942" s="12" t="s">
        <v>25</v>
      </c>
      <c r="L6942" s="12" t="s">
        <v>39</v>
      </c>
      <c r="M6942" s="11" t="s">
        <v>40</v>
      </c>
      <c r="N6942" s="11" t="s">
        <v>183</v>
      </c>
      <c r="O6942" s="12" t="s">
        <v>29</v>
      </c>
      <c r="P6942" s="12"/>
      <c r="Q6942" s="15" t="s">
        <v>30558</v>
      </c>
      <c r="R6942" s="12" t="s">
        <v>42</v>
      </c>
      <c r="S6942" s="11" t="s">
        <v>30559</v>
      </c>
      <c r="T6942" s="11" t="s">
        <v>30560</v>
      </c>
    </row>
    <row x14ac:dyDescent="0.25" r="6943" customHeight="1" ht="19.5">
      <c r="A6943" s="10">
        <v>45215</v>
      </c>
      <c r="B6943" s="11" t="s">
        <v>30561</v>
      </c>
      <c r="C6943" s="11" t="s">
        <v>72</v>
      </c>
      <c r="D6943" s="12"/>
      <c r="E6943" s="13" t="s">
        <v>30562</v>
      </c>
      <c r="F6943" s="11" t="s">
        <v>30563</v>
      </c>
      <c r="G6943" s="12" t="s">
        <v>56</v>
      </c>
      <c r="H6943" s="12" t="s">
        <v>98</v>
      </c>
      <c r="I6943" s="14" t="s">
        <v>116</v>
      </c>
      <c r="J6943" s="12" t="s">
        <v>24</v>
      </c>
      <c r="K6943" s="12" t="s">
        <v>69</v>
      </c>
      <c r="L6943" s="12" t="s">
        <v>39</v>
      </c>
      <c r="M6943" s="11" t="s">
        <v>149</v>
      </c>
      <c r="N6943" s="11" t="s">
        <v>28</v>
      </c>
      <c r="O6943" s="12" t="s">
        <v>29</v>
      </c>
      <c r="P6943" s="12"/>
      <c r="Q6943" s="15" t="s">
        <v>30564</v>
      </c>
      <c r="R6943" s="12" t="s">
        <v>42</v>
      </c>
      <c r="S6943" s="11" t="s">
        <v>30565</v>
      </c>
      <c r="T6943" s="11" t="s">
        <v>8658</v>
      </c>
    </row>
    <row x14ac:dyDescent="0.25" r="6944" customHeight="1" ht="19.5">
      <c r="A6944" s="10">
        <v>45215</v>
      </c>
      <c r="B6944" s="11" t="s">
        <v>30566</v>
      </c>
      <c r="C6944" s="11" t="s">
        <v>30567</v>
      </c>
      <c r="D6944" s="12"/>
      <c r="E6944" s="13">
        <v>15571702536</v>
      </c>
      <c r="F6944" s="11" t="s">
        <v>30568</v>
      </c>
      <c r="G6944" s="12" t="s">
        <v>48</v>
      </c>
      <c r="H6944" s="12"/>
      <c r="I6944" s="14" t="s">
        <v>211</v>
      </c>
      <c r="J6944" s="12" t="s">
        <v>24</v>
      </c>
      <c r="K6944" s="12" t="s">
        <v>25</v>
      </c>
      <c r="L6944" s="12" t="s">
        <v>39</v>
      </c>
      <c r="M6944" s="11" t="s">
        <v>27</v>
      </c>
      <c r="N6944" s="11" t="s">
        <v>624</v>
      </c>
      <c r="O6944" s="12" t="s">
        <v>29</v>
      </c>
      <c r="P6944" s="12"/>
      <c r="Q6944" s="15" t="s">
        <v>30569</v>
      </c>
      <c r="R6944" s="12" t="s">
        <v>42</v>
      </c>
      <c r="S6944" s="11" t="s">
        <v>30570</v>
      </c>
      <c r="T6944" s="11" t="s">
        <v>30571</v>
      </c>
    </row>
    <row x14ac:dyDescent="0.25" r="6945" customHeight="1" ht="19.5">
      <c r="A6945" s="10">
        <v>45215</v>
      </c>
      <c r="B6945" s="11" t="s">
        <v>30572</v>
      </c>
      <c r="C6945" s="11" t="s">
        <v>6191</v>
      </c>
      <c r="D6945" s="12"/>
      <c r="E6945" s="13">
        <v>16671736886</v>
      </c>
      <c r="F6945" s="11" t="s">
        <v>7404</v>
      </c>
      <c r="G6945" s="12" t="s">
        <v>48</v>
      </c>
      <c r="H6945" s="12"/>
      <c r="I6945" s="14" t="s">
        <v>2649</v>
      </c>
      <c r="J6945" s="12" t="s">
        <v>24</v>
      </c>
      <c r="K6945" s="12" t="s">
        <v>25</v>
      </c>
      <c r="L6945" s="12" t="s">
        <v>39</v>
      </c>
      <c r="M6945" s="11" t="s">
        <v>27</v>
      </c>
      <c r="N6945" s="11" t="s">
        <v>624</v>
      </c>
      <c r="O6945" s="12" t="s">
        <v>29</v>
      </c>
      <c r="P6945" s="12"/>
      <c r="Q6945" s="15" t="s">
        <v>30573</v>
      </c>
      <c r="R6945" s="12" t="s">
        <v>42</v>
      </c>
      <c r="S6945" s="11" t="s">
        <v>30574</v>
      </c>
      <c r="T6945" s="11" t="s">
        <v>30575</v>
      </c>
    </row>
    <row x14ac:dyDescent="0.25" r="6946" customHeight="1" ht="19.5">
      <c r="A6946" s="10">
        <v>45215</v>
      </c>
      <c r="B6946" s="11" t="s">
        <v>30576</v>
      </c>
      <c r="C6946" s="11" t="s">
        <v>20442</v>
      </c>
      <c r="D6946" s="12"/>
      <c r="E6946" s="13">
        <v>15871674645</v>
      </c>
      <c r="F6946" s="11"/>
      <c r="G6946" s="12"/>
      <c r="H6946" s="12"/>
      <c r="I6946" s="14" t="s">
        <v>154</v>
      </c>
      <c r="J6946" s="12" t="s">
        <v>24</v>
      </c>
      <c r="K6946" s="12" t="s">
        <v>25</v>
      </c>
      <c r="L6946" s="12" t="s">
        <v>39</v>
      </c>
      <c r="M6946" s="11" t="s">
        <v>27</v>
      </c>
      <c r="N6946" s="11" t="s">
        <v>624</v>
      </c>
      <c r="O6946" s="12" t="s">
        <v>29</v>
      </c>
      <c r="P6946" s="12"/>
      <c r="Q6946" s="15" t="s">
        <v>30577</v>
      </c>
      <c r="R6946" s="12" t="s">
        <v>42</v>
      </c>
      <c r="S6946" s="11" t="s">
        <v>30578</v>
      </c>
      <c r="T6946" s="11" t="s">
        <v>30579</v>
      </c>
    </row>
    <row x14ac:dyDescent="0.25" r="6947" customHeight="1" ht="19.5">
      <c r="A6947" s="10">
        <v>45215</v>
      </c>
      <c r="B6947" s="11" t="s">
        <v>30580</v>
      </c>
      <c r="C6947" s="11" t="s">
        <v>6684</v>
      </c>
      <c r="D6947" s="12"/>
      <c r="E6947" s="13">
        <v>17671263268</v>
      </c>
      <c r="F6947" s="11" t="s">
        <v>30581</v>
      </c>
      <c r="G6947" s="12" t="s">
        <v>74</v>
      </c>
      <c r="H6947" s="12"/>
      <c r="I6947" s="14" t="s">
        <v>116</v>
      </c>
      <c r="J6947" s="12" t="s">
        <v>24</v>
      </c>
      <c r="K6947" s="12" t="s">
        <v>25</v>
      </c>
      <c r="L6947" s="12" t="s">
        <v>39</v>
      </c>
      <c r="M6947" s="11" t="s">
        <v>27</v>
      </c>
      <c r="N6947" s="11" t="s">
        <v>183</v>
      </c>
      <c r="O6947" s="12" t="s">
        <v>29</v>
      </c>
      <c r="P6947" s="12"/>
      <c r="Q6947" s="15" t="s">
        <v>30582</v>
      </c>
      <c r="R6947" s="12" t="s">
        <v>42</v>
      </c>
      <c r="S6947" s="11" t="s">
        <v>30583</v>
      </c>
      <c r="T6947" s="11" t="s">
        <v>30584</v>
      </c>
    </row>
    <row x14ac:dyDescent="0.25" r="6948" customHeight="1" ht="19.5">
      <c r="A6948" s="10">
        <v>45215</v>
      </c>
      <c r="B6948" s="11" t="s">
        <v>30585</v>
      </c>
      <c r="C6948" s="11" t="s">
        <v>9571</v>
      </c>
      <c r="D6948" s="12"/>
      <c r="E6948" s="13">
        <v>15571752596</v>
      </c>
      <c r="F6948" s="11" t="s">
        <v>23420</v>
      </c>
      <c r="G6948" s="12" t="s">
        <v>115</v>
      </c>
      <c r="H6948" s="12"/>
      <c r="I6948" s="14" t="s">
        <v>221</v>
      </c>
      <c r="J6948" s="12" t="s">
        <v>24</v>
      </c>
      <c r="K6948" s="12" t="s">
        <v>25</v>
      </c>
      <c r="L6948" s="12" t="s">
        <v>39</v>
      </c>
      <c r="M6948" s="11" t="s">
        <v>27</v>
      </c>
      <c r="N6948" s="11" t="s">
        <v>624</v>
      </c>
      <c r="O6948" s="12" t="s">
        <v>29</v>
      </c>
      <c r="P6948" s="12"/>
      <c r="Q6948" s="15" t="s">
        <v>30586</v>
      </c>
      <c r="R6948" s="12" t="s">
        <v>42</v>
      </c>
      <c r="S6948" s="11" t="s">
        <v>30587</v>
      </c>
      <c r="T6948" s="11"/>
    </row>
    <row x14ac:dyDescent="0.25" r="6949" customHeight="1" ht="19.5">
      <c r="A6949" s="10">
        <v>45215</v>
      </c>
      <c r="B6949" s="11" t="s">
        <v>30588</v>
      </c>
      <c r="C6949" s="11" t="s">
        <v>6029</v>
      </c>
      <c r="D6949" s="12"/>
      <c r="E6949" s="13">
        <v>13997744635</v>
      </c>
      <c r="F6949" s="11" t="s">
        <v>30589</v>
      </c>
      <c r="G6949" s="12" t="s">
        <v>48</v>
      </c>
      <c r="H6949" s="12"/>
      <c r="I6949" s="14" t="s">
        <v>930</v>
      </c>
      <c r="J6949" s="12" t="s">
        <v>24</v>
      </c>
      <c r="K6949" s="12" t="s">
        <v>25</v>
      </c>
      <c r="L6949" s="12" t="s">
        <v>39</v>
      </c>
      <c r="M6949" s="11" t="s">
        <v>40</v>
      </c>
      <c r="N6949" s="11" t="s">
        <v>624</v>
      </c>
      <c r="O6949" s="12" t="s">
        <v>29</v>
      </c>
      <c r="P6949" s="12"/>
      <c r="Q6949" s="15" t="s">
        <v>30590</v>
      </c>
      <c r="R6949" s="12" t="s">
        <v>42</v>
      </c>
      <c r="S6949" s="11" t="s">
        <v>30591</v>
      </c>
      <c r="T6949" s="11"/>
    </row>
    <row x14ac:dyDescent="0.25" r="6950" customHeight="1" ht="19.5">
      <c r="A6950" s="10">
        <v>45215</v>
      </c>
      <c r="B6950" s="11" t="s">
        <v>30592</v>
      </c>
      <c r="C6950" s="11" t="s">
        <v>5811</v>
      </c>
      <c r="D6950" s="12"/>
      <c r="E6950" s="13">
        <v>15587957715</v>
      </c>
      <c r="F6950" s="11" t="s">
        <v>30593</v>
      </c>
      <c r="G6950" s="12" t="s">
        <v>74</v>
      </c>
      <c r="H6950" s="12"/>
      <c r="I6950" s="14" t="s">
        <v>221</v>
      </c>
      <c r="J6950" s="12" t="s">
        <v>24</v>
      </c>
      <c r="K6950" s="12" t="s">
        <v>25</v>
      </c>
      <c r="L6950" s="12" t="s">
        <v>39</v>
      </c>
      <c r="M6950" s="11" t="s">
        <v>27</v>
      </c>
      <c r="N6950" s="11" t="s">
        <v>28</v>
      </c>
      <c r="O6950" s="12" t="s">
        <v>29</v>
      </c>
      <c r="P6950" s="12"/>
      <c r="Q6950" s="15" t="s">
        <v>30594</v>
      </c>
      <c r="R6950" s="12" t="s">
        <v>42</v>
      </c>
      <c r="S6950" s="11" t="s">
        <v>30595</v>
      </c>
      <c r="T6950" s="11"/>
    </row>
    <row x14ac:dyDescent="0.25" r="6951" customHeight="1" ht="19.5">
      <c r="A6951" s="10">
        <v>45215</v>
      </c>
      <c r="B6951" s="11" t="s">
        <v>30596</v>
      </c>
      <c r="C6951" s="11" t="s">
        <v>5811</v>
      </c>
      <c r="D6951" s="12"/>
      <c r="E6951" s="13">
        <v>13117275783</v>
      </c>
      <c r="F6951" s="11" t="s">
        <v>29453</v>
      </c>
      <c r="G6951" s="12" t="s">
        <v>48</v>
      </c>
      <c r="H6951" s="12"/>
      <c r="I6951" s="14" t="s">
        <v>844</v>
      </c>
      <c r="J6951" s="12" t="s">
        <v>24</v>
      </c>
      <c r="K6951" s="12" t="s">
        <v>25</v>
      </c>
      <c r="L6951" s="12" t="s">
        <v>39</v>
      </c>
      <c r="M6951" s="11" t="s">
        <v>40</v>
      </c>
      <c r="N6951" s="11" t="s">
        <v>28</v>
      </c>
      <c r="O6951" s="12" t="s">
        <v>29</v>
      </c>
      <c r="P6951" s="12"/>
      <c r="Q6951" s="15" t="s">
        <v>30597</v>
      </c>
      <c r="R6951" s="12" t="s">
        <v>42</v>
      </c>
      <c r="S6951" s="11" t="s">
        <v>30598</v>
      </c>
      <c r="T6951" s="11" t="s">
        <v>30599</v>
      </c>
    </row>
    <row x14ac:dyDescent="0.25" r="6952" customHeight="1" ht="19.5">
      <c r="A6952" s="10">
        <v>45216</v>
      </c>
      <c r="B6952" s="11" t="s">
        <v>30600</v>
      </c>
      <c r="C6952" s="11" t="s">
        <v>2414</v>
      </c>
      <c r="D6952" s="12"/>
      <c r="E6952" s="13" t="s">
        <v>30601</v>
      </c>
      <c r="F6952" s="11" t="s">
        <v>30602</v>
      </c>
      <c r="G6952" s="12" t="s">
        <v>37</v>
      </c>
      <c r="H6952" s="12" t="s">
        <v>98</v>
      </c>
      <c r="I6952" s="14" t="s">
        <v>590</v>
      </c>
      <c r="J6952" s="12" t="s">
        <v>24</v>
      </c>
      <c r="K6952" s="12" t="s">
        <v>25</v>
      </c>
      <c r="L6952" s="12" t="s">
        <v>39</v>
      </c>
      <c r="M6952" s="11" t="s">
        <v>149</v>
      </c>
      <c r="N6952" s="11" t="s">
        <v>28</v>
      </c>
      <c r="O6952" s="12" t="s">
        <v>29</v>
      </c>
      <c r="P6952" s="12"/>
      <c r="Q6952" s="15" t="s">
        <v>30603</v>
      </c>
      <c r="R6952" s="12" t="s">
        <v>42</v>
      </c>
      <c r="S6952" s="11" t="s">
        <v>30604</v>
      </c>
      <c r="T6952" s="11" t="s">
        <v>30605</v>
      </c>
    </row>
    <row x14ac:dyDescent="0.25" r="6953" customHeight="1" ht="19.5">
      <c r="A6953" s="10">
        <v>45216</v>
      </c>
      <c r="B6953" s="11" t="s">
        <v>30606</v>
      </c>
      <c r="C6953" s="11" t="s">
        <v>17365</v>
      </c>
      <c r="D6953" s="12"/>
      <c r="E6953" s="13">
        <v>13094165282</v>
      </c>
      <c r="F6953" s="11" t="s">
        <v>744</v>
      </c>
      <c r="G6953" s="12" t="s">
        <v>115</v>
      </c>
      <c r="H6953" s="12"/>
      <c r="I6953" s="14" t="s">
        <v>131</v>
      </c>
      <c r="J6953" s="12" t="s">
        <v>24</v>
      </c>
      <c r="K6953" s="12" t="s">
        <v>25</v>
      </c>
      <c r="L6953" s="12" t="s">
        <v>39</v>
      </c>
      <c r="M6953" s="11" t="s">
        <v>27</v>
      </c>
      <c r="N6953" s="11" t="s">
        <v>28</v>
      </c>
      <c r="O6953" s="12" t="s">
        <v>29</v>
      </c>
      <c r="P6953" s="12"/>
      <c r="Q6953" s="15" t="s">
        <v>30607</v>
      </c>
      <c r="R6953" s="12" t="s">
        <v>42</v>
      </c>
      <c r="S6953" s="11" t="s">
        <v>30608</v>
      </c>
      <c r="T6953" s="11" t="s">
        <v>30609</v>
      </c>
    </row>
    <row x14ac:dyDescent="0.25" r="6954" customHeight="1" ht="19.5">
      <c r="A6954" s="10">
        <v>45216</v>
      </c>
      <c r="B6954" s="11" t="s">
        <v>30610</v>
      </c>
      <c r="C6954" s="11" t="s">
        <v>108</v>
      </c>
      <c r="D6954" s="12"/>
      <c r="E6954" s="13">
        <v>13227282035</v>
      </c>
      <c r="F6954" s="11"/>
      <c r="G6954" s="12"/>
      <c r="H6954" s="12"/>
      <c r="I6954" s="14" t="s">
        <v>433</v>
      </c>
      <c r="J6954" s="12" t="s">
        <v>24</v>
      </c>
      <c r="K6954" s="12" t="s">
        <v>25</v>
      </c>
      <c r="L6954" s="12" t="s">
        <v>39</v>
      </c>
      <c r="M6954" s="11" t="s">
        <v>40</v>
      </c>
      <c r="N6954" s="11" t="s">
        <v>28</v>
      </c>
      <c r="O6954" s="12" t="s">
        <v>29</v>
      </c>
      <c r="P6954" s="12"/>
      <c r="Q6954" s="15" t="s">
        <v>30611</v>
      </c>
      <c r="R6954" s="12" t="s">
        <v>42</v>
      </c>
      <c r="S6954" s="11" t="s">
        <v>30612</v>
      </c>
      <c r="T6954" s="11" t="s">
        <v>30613</v>
      </c>
    </row>
    <row x14ac:dyDescent="0.25" r="6955" customHeight="1" ht="19.5">
      <c r="A6955" s="10">
        <v>45216</v>
      </c>
      <c r="B6955" s="11" t="s">
        <v>30614</v>
      </c>
      <c r="C6955" s="11" t="s">
        <v>341</v>
      </c>
      <c r="D6955" s="12"/>
      <c r="E6955" s="13">
        <v>15571701820</v>
      </c>
      <c r="F6955" s="11" t="s">
        <v>30615</v>
      </c>
      <c r="G6955" s="12" t="s">
        <v>115</v>
      </c>
      <c r="H6955" s="12"/>
      <c r="I6955" s="14" t="s">
        <v>38</v>
      </c>
      <c r="J6955" s="12" t="s">
        <v>24</v>
      </c>
      <c r="K6955" s="12" t="s">
        <v>25</v>
      </c>
      <c r="L6955" s="12" t="s">
        <v>39</v>
      </c>
      <c r="M6955" s="11" t="s">
        <v>27</v>
      </c>
      <c r="N6955" s="11" t="s">
        <v>28</v>
      </c>
      <c r="O6955" s="12" t="s">
        <v>29</v>
      </c>
      <c r="P6955" s="12"/>
      <c r="Q6955" s="15" t="s">
        <v>30616</v>
      </c>
      <c r="R6955" s="12" t="s">
        <v>42</v>
      </c>
      <c r="S6955" s="11" t="s">
        <v>30617</v>
      </c>
      <c r="T6955" s="11" t="s">
        <v>30618</v>
      </c>
    </row>
    <row x14ac:dyDescent="0.25" r="6956" customHeight="1" ht="19.5">
      <c r="A6956" s="10">
        <v>45216</v>
      </c>
      <c r="B6956" s="11" t="s">
        <v>30619</v>
      </c>
      <c r="C6956" s="11" t="s">
        <v>545</v>
      </c>
      <c r="D6956" s="12"/>
      <c r="E6956" s="13">
        <v>15697275468</v>
      </c>
      <c r="F6956" s="11" t="s">
        <v>29032</v>
      </c>
      <c r="G6956" s="12" t="s">
        <v>23</v>
      </c>
      <c r="H6956" s="12"/>
      <c r="I6956" s="14" t="s">
        <v>352</v>
      </c>
      <c r="J6956" s="12" t="s">
        <v>24</v>
      </c>
      <c r="K6956" s="12" t="s">
        <v>25</v>
      </c>
      <c r="L6956" s="12" t="s">
        <v>39</v>
      </c>
      <c r="M6956" s="11" t="s">
        <v>40</v>
      </c>
      <c r="N6956" s="11" t="s">
        <v>28</v>
      </c>
      <c r="O6956" s="12" t="s">
        <v>29</v>
      </c>
      <c r="P6956" s="12"/>
      <c r="Q6956" s="15" t="s">
        <v>30620</v>
      </c>
      <c r="R6956" s="12" t="s">
        <v>42</v>
      </c>
      <c r="S6956" s="11" t="s">
        <v>30621</v>
      </c>
      <c r="T6956" s="11" t="s">
        <v>30622</v>
      </c>
    </row>
    <row x14ac:dyDescent="0.25" r="6957" customHeight="1" ht="19.5">
      <c r="A6957" s="10">
        <v>45216</v>
      </c>
      <c r="B6957" s="11" t="s">
        <v>30623</v>
      </c>
      <c r="C6957" s="11" t="s">
        <v>6684</v>
      </c>
      <c r="D6957" s="12"/>
      <c r="E6957" s="13">
        <v>18872530186</v>
      </c>
      <c r="F6957" s="11" t="s">
        <v>30624</v>
      </c>
      <c r="G6957" s="12" t="s">
        <v>48</v>
      </c>
      <c r="H6957" s="12"/>
      <c r="I6957" s="14" t="s">
        <v>328</v>
      </c>
      <c r="J6957" s="12" t="s">
        <v>24</v>
      </c>
      <c r="K6957" s="12" t="s">
        <v>25</v>
      </c>
      <c r="L6957" s="12" t="s">
        <v>39</v>
      </c>
      <c r="M6957" s="11" t="s">
        <v>40</v>
      </c>
      <c r="N6957" s="11" t="s">
        <v>183</v>
      </c>
      <c r="O6957" s="12" t="s">
        <v>29</v>
      </c>
      <c r="P6957" s="12"/>
      <c r="Q6957" s="15" t="s">
        <v>30625</v>
      </c>
      <c r="R6957" s="12" t="s">
        <v>42</v>
      </c>
      <c r="S6957" s="11" t="s">
        <v>22689</v>
      </c>
      <c r="T6957" s="11"/>
    </row>
    <row x14ac:dyDescent="0.25" r="6958" customHeight="1" ht="19.5">
      <c r="A6958" s="10">
        <v>45216</v>
      </c>
      <c r="B6958" s="11" t="s">
        <v>30626</v>
      </c>
      <c r="C6958" s="11" t="s">
        <v>3448</v>
      </c>
      <c r="D6958" s="12"/>
      <c r="E6958" s="13">
        <v>15587931383</v>
      </c>
      <c r="F6958" s="11" t="s">
        <v>30627</v>
      </c>
      <c r="G6958" s="12" t="s">
        <v>48</v>
      </c>
      <c r="H6958" s="12"/>
      <c r="I6958" s="14">
        <v>10015</v>
      </c>
      <c r="J6958" s="12" t="s">
        <v>24</v>
      </c>
      <c r="K6958" s="12" t="s">
        <v>69</v>
      </c>
      <c r="L6958" s="12" t="s">
        <v>26</v>
      </c>
      <c r="M6958" s="11" t="s">
        <v>27</v>
      </c>
      <c r="N6958" s="11" t="s">
        <v>28</v>
      </c>
      <c r="O6958" s="12" t="s">
        <v>29</v>
      </c>
      <c r="P6958" s="12"/>
      <c r="Q6958" s="15" t="s">
        <v>30628</v>
      </c>
      <c r="R6958" s="12" t="s">
        <v>31</v>
      </c>
      <c r="S6958" s="11" t="s">
        <v>30629</v>
      </c>
      <c r="T6958" s="11"/>
    </row>
    <row x14ac:dyDescent="0.25" r="6959" customHeight="1" ht="19.5">
      <c r="A6959" s="10">
        <v>45216</v>
      </c>
      <c r="B6959" s="11" t="s">
        <v>30630</v>
      </c>
      <c r="C6959" s="11" t="s">
        <v>19439</v>
      </c>
      <c r="D6959" s="12"/>
      <c r="E6959" s="13">
        <v>15549334426</v>
      </c>
      <c r="F6959" s="11" t="s">
        <v>26497</v>
      </c>
      <c r="G6959" s="12" t="s">
        <v>56</v>
      </c>
      <c r="H6959" s="12"/>
      <c r="I6959" s="14" t="s">
        <v>328</v>
      </c>
      <c r="J6959" s="12" t="s">
        <v>24</v>
      </c>
      <c r="K6959" s="12" t="s">
        <v>69</v>
      </c>
      <c r="L6959" s="12" t="s">
        <v>39</v>
      </c>
      <c r="M6959" s="11" t="s">
        <v>40</v>
      </c>
      <c r="N6959" s="11" t="s">
        <v>28</v>
      </c>
      <c r="O6959" s="12" t="s">
        <v>29</v>
      </c>
      <c r="P6959" s="12"/>
      <c r="Q6959" s="15" t="s">
        <v>30631</v>
      </c>
      <c r="R6959" s="12" t="s">
        <v>42</v>
      </c>
      <c r="S6959" s="11" t="s">
        <v>30632</v>
      </c>
      <c r="T6959" s="11" t="s">
        <v>30633</v>
      </c>
    </row>
    <row x14ac:dyDescent="0.25" r="6960" customHeight="1" ht="19.5">
      <c r="A6960" s="10">
        <v>45216</v>
      </c>
      <c r="B6960" s="11" t="s">
        <v>30634</v>
      </c>
      <c r="C6960" s="11" t="s">
        <v>4856</v>
      </c>
      <c r="D6960" s="12"/>
      <c r="E6960" s="13">
        <v>18607201227</v>
      </c>
      <c r="F6960" s="11" t="s">
        <v>30635</v>
      </c>
      <c r="G6960" s="12" t="s">
        <v>56</v>
      </c>
      <c r="H6960" s="12"/>
      <c r="I6960" s="14" t="s">
        <v>8690</v>
      </c>
      <c r="J6960" s="12" t="s">
        <v>24</v>
      </c>
      <c r="K6960" s="12" t="s">
        <v>69</v>
      </c>
      <c r="L6960" s="12" t="s">
        <v>39</v>
      </c>
      <c r="M6960" s="11" t="s">
        <v>27</v>
      </c>
      <c r="N6960" s="11" t="s">
        <v>28</v>
      </c>
      <c r="O6960" s="12" t="s">
        <v>29</v>
      </c>
      <c r="P6960" s="12"/>
      <c r="Q6960" s="15" t="s">
        <v>30636</v>
      </c>
      <c r="R6960" s="12" t="s">
        <v>42</v>
      </c>
      <c r="S6960" s="11" t="s">
        <v>30637</v>
      </c>
      <c r="T6960" s="11" t="s">
        <v>30638</v>
      </c>
    </row>
    <row x14ac:dyDescent="0.25" r="6961" customHeight="1" ht="19.5">
      <c r="A6961" s="10">
        <v>45216</v>
      </c>
      <c r="B6961" s="11" t="s">
        <v>30639</v>
      </c>
      <c r="C6961" s="11" t="s">
        <v>6361</v>
      </c>
      <c r="D6961" s="12"/>
      <c r="E6961" s="13">
        <v>13277235052</v>
      </c>
      <c r="F6961" s="11" t="s">
        <v>30640</v>
      </c>
      <c r="G6961" s="12" t="s">
        <v>23</v>
      </c>
      <c r="H6961" s="12"/>
      <c r="I6961" s="14" t="s">
        <v>116</v>
      </c>
      <c r="J6961" s="12" t="s">
        <v>24</v>
      </c>
      <c r="K6961" s="12" t="s">
        <v>25</v>
      </c>
      <c r="L6961" s="12" t="s">
        <v>39</v>
      </c>
      <c r="M6961" s="11" t="s">
        <v>27</v>
      </c>
      <c r="N6961" s="11" t="s">
        <v>28</v>
      </c>
      <c r="O6961" s="12" t="s">
        <v>29</v>
      </c>
      <c r="P6961" s="12"/>
      <c r="Q6961" s="15" t="s">
        <v>30641</v>
      </c>
      <c r="R6961" s="12" t="s">
        <v>42</v>
      </c>
      <c r="S6961" s="11" t="s">
        <v>30642</v>
      </c>
      <c r="T6961" s="11" t="s">
        <v>30643</v>
      </c>
    </row>
    <row x14ac:dyDescent="0.25" r="6962" customHeight="1" ht="19.5">
      <c r="A6962" s="10">
        <v>45216</v>
      </c>
      <c r="B6962" s="11" t="s">
        <v>30644</v>
      </c>
      <c r="C6962" s="11" t="s">
        <v>7513</v>
      </c>
      <c r="D6962" s="12"/>
      <c r="E6962" s="13">
        <v>13094177632</v>
      </c>
      <c r="F6962" s="11" t="s">
        <v>30645</v>
      </c>
      <c r="G6962" s="12" t="s">
        <v>289</v>
      </c>
      <c r="H6962" s="12"/>
      <c r="I6962" s="14" t="s">
        <v>352</v>
      </c>
      <c r="J6962" s="12" t="s">
        <v>24</v>
      </c>
      <c r="K6962" s="12" t="s">
        <v>25</v>
      </c>
      <c r="L6962" s="12" t="s">
        <v>39</v>
      </c>
      <c r="M6962" s="11" t="s">
        <v>40</v>
      </c>
      <c r="N6962" s="11" t="s">
        <v>28</v>
      </c>
      <c r="O6962" s="12" t="s">
        <v>29</v>
      </c>
      <c r="P6962" s="12"/>
      <c r="Q6962" s="15" t="s">
        <v>30646</v>
      </c>
      <c r="R6962" s="12" t="s">
        <v>42</v>
      </c>
      <c r="S6962" s="11" t="s">
        <v>30647</v>
      </c>
      <c r="T6962" s="11"/>
    </row>
    <row x14ac:dyDescent="0.25" r="6963" customHeight="1" ht="19.5">
      <c r="A6963" s="10">
        <v>45216</v>
      </c>
      <c r="B6963" s="11" t="s">
        <v>30648</v>
      </c>
      <c r="C6963" s="11" t="s">
        <v>7513</v>
      </c>
      <c r="D6963" s="12"/>
      <c r="E6963" s="13">
        <v>13277170580</v>
      </c>
      <c r="F6963" s="11" t="s">
        <v>30649</v>
      </c>
      <c r="G6963" s="12" t="s">
        <v>56</v>
      </c>
      <c r="H6963" s="12"/>
      <c r="I6963" s="14" t="s">
        <v>272</v>
      </c>
      <c r="J6963" s="12" t="s">
        <v>24</v>
      </c>
      <c r="K6963" s="12" t="s">
        <v>25</v>
      </c>
      <c r="L6963" s="12" t="s">
        <v>39</v>
      </c>
      <c r="M6963" s="11" t="s">
        <v>27</v>
      </c>
      <c r="N6963" s="11" t="s">
        <v>28</v>
      </c>
      <c r="O6963" s="12" t="s">
        <v>29</v>
      </c>
      <c r="P6963" s="12"/>
      <c r="Q6963" s="15" t="s">
        <v>30650</v>
      </c>
      <c r="R6963" s="12" t="s">
        <v>42</v>
      </c>
      <c r="S6963" s="11" t="s">
        <v>30651</v>
      </c>
      <c r="T6963" s="11" t="s">
        <v>30652</v>
      </c>
    </row>
    <row x14ac:dyDescent="0.25" r="6964" customHeight="1" ht="19.5">
      <c r="A6964" s="10">
        <v>45216</v>
      </c>
      <c r="B6964" s="11" t="s">
        <v>30653</v>
      </c>
      <c r="C6964" s="11" t="s">
        <v>7513</v>
      </c>
      <c r="D6964" s="12"/>
      <c r="E6964" s="13">
        <v>13032737488</v>
      </c>
      <c r="F6964" s="11" t="s">
        <v>30654</v>
      </c>
      <c r="G6964" s="12" t="s">
        <v>289</v>
      </c>
      <c r="H6964" s="12"/>
      <c r="I6964" s="14" t="s">
        <v>1024</v>
      </c>
      <c r="J6964" s="12" t="s">
        <v>24</v>
      </c>
      <c r="K6964" s="12" t="s">
        <v>25</v>
      </c>
      <c r="L6964" s="12" t="s">
        <v>39</v>
      </c>
      <c r="M6964" s="11" t="s">
        <v>40</v>
      </c>
      <c r="N6964" s="11" t="s">
        <v>28</v>
      </c>
      <c r="O6964" s="12" t="s">
        <v>29</v>
      </c>
      <c r="P6964" s="12"/>
      <c r="Q6964" s="15" t="s">
        <v>30655</v>
      </c>
      <c r="R6964" s="12" t="s">
        <v>42</v>
      </c>
      <c r="S6964" s="11" t="s">
        <v>30656</v>
      </c>
      <c r="T6964" s="11" t="s">
        <v>30657</v>
      </c>
    </row>
    <row x14ac:dyDescent="0.25" r="6965" customHeight="1" ht="19.5">
      <c r="A6965" s="10">
        <v>45216</v>
      </c>
      <c r="B6965" s="11" t="s">
        <v>30658</v>
      </c>
      <c r="C6965" s="11" t="s">
        <v>6029</v>
      </c>
      <c r="D6965" s="12"/>
      <c r="E6965" s="13">
        <v>18694080135</v>
      </c>
      <c r="F6965" s="11" t="s">
        <v>17755</v>
      </c>
      <c r="G6965" s="12" t="s">
        <v>1873</v>
      </c>
      <c r="H6965" s="12"/>
      <c r="I6965" s="14" t="s">
        <v>68</v>
      </c>
      <c r="J6965" s="12" t="s">
        <v>24</v>
      </c>
      <c r="K6965" s="12" t="s">
        <v>25</v>
      </c>
      <c r="L6965" s="12" t="s">
        <v>39</v>
      </c>
      <c r="M6965" s="11" t="s">
        <v>27</v>
      </c>
      <c r="N6965" s="11" t="s">
        <v>624</v>
      </c>
      <c r="O6965" s="12" t="s">
        <v>29</v>
      </c>
      <c r="P6965" s="12"/>
      <c r="Q6965" s="15" t="s">
        <v>30659</v>
      </c>
      <c r="R6965" s="12" t="s">
        <v>42</v>
      </c>
      <c r="S6965" s="11" t="s">
        <v>30660</v>
      </c>
      <c r="T6965" s="11" t="s">
        <v>30661</v>
      </c>
    </row>
    <row x14ac:dyDescent="0.25" r="6966" customHeight="1" ht="19.5">
      <c r="A6966" s="10">
        <v>45216</v>
      </c>
      <c r="B6966" s="11" t="s">
        <v>30662</v>
      </c>
      <c r="C6966" s="11" t="s">
        <v>545</v>
      </c>
      <c r="D6966" s="12"/>
      <c r="E6966" s="13">
        <v>13277235090</v>
      </c>
      <c r="F6966" s="11" t="s">
        <v>30663</v>
      </c>
      <c r="G6966" s="12" t="s">
        <v>115</v>
      </c>
      <c r="H6966" s="12"/>
      <c r="I6966" s="14">
        <v>10015</v>
      </c>
      <c r="J6966" s="12" t="s">
        <v>24</v>
      </c>
      <c r="K6966" s="12" t="s">
        <v>25</v>
      </c>
      <c r="L6966" s="12" t="s">
        <v>39</v>
      </c>
      <c r="M6966" s="11" t="s">
        <v>27</v>
      </c>
      <c r="N6966" s="11" t="s">
        <v>28</v>
      </c>
      <c r="O6966" s="12" t="s">
        <v>29</v>
      </c>
      <c r="P6966" s="12"/>
      <c r="Q6966" s="15" t="s">
        <v>30664</v>
      </c>
      <c r="R6966" s="12" t="s">
        <v>31</v>
      </c>
      <c r="S6966" s="11" t="s">
        <v>30665</v>
      </c>
      <c r="T6966" s="11" t="s">
        <v>30666</v>
      </c>
    </row>
    <row x14ac:dyDescent="0.25" r="6967" customHeight="1" ht="19.5">
      <c r="A6967" s="10">
        <v>45216</v>
      </c>
      <c r="B6967" s="11" t="s">
        <v>30667</v>
      </c>
      <c r="C6967" s="11" t="s">
        <v>29257</v>
      </c>
      <c r="D6967" s="12"/>
      <c r="E6967" s="13">
        <v>17671334241</v>
      </c>
      <c r="F6967" s="11" t="s">
        <v>3449</v>
      </c>
      <c r="G6967" s="12" t="s">
        <v>37</v>
      </c>
      <c r="H6967" s="12"/>
      <c r="I6967" s="14">
        <v>10015</v>
      </c>
      <c r="J6967" s="12" t="s">
        <v>24</v>
      </c>
      <c r="K6967" s="12" t="s">
        <v>25</v>
      </c>
      <c r="L6967" s="12" t="s">
        <v>39</v>
      </c>
      <c r="M6967" s="11" t="s">
        <v>27</v>
      </c>
      <c r="N6967" s="11" t="s">
        <v>28</v>
      </c>
      <c r="O6967" s="12" t="s">
        <v>29</v>
      </c>
      <c r="P6967" s="12"/>
      <c r="Q6967" s="15" t="s">
        <v>30668</v>
      </c>
      <c r="R6967" s="12" t="s">
        <v>31</v>
      </c>
      <c r="S6967" s="11" t="s">
        <v>30669</v>
      </c>
      <c r="T6967" s="11" t="s">
        <v>30670</v>
      </c>
    </row>
    <row x14ac:dyDescent="0.25" r="6968" customHeight="1" ht="19.5">
      <c r="A6968" s="10">
        <v>45216</v>
      </c>
      <c r="B6968" s="11" t="s">
        <v>30671</v>
      </c>
      <c r="C6968" s="11" t="s">
        <v>6519</v>
      </c>
      <c r="D6968" s="12"/>
      <c r="E6968" s="13">
        <v>13117296595</v>
      </c>
      <c r="F6968" s="11" t="s">
        <v>30672</v>
      </c>
      <c r="G6968" s="12" t="s">
        <v>74</v>
      </c>
      <c r="H6968" s="12"/>
      <c r="I6968" s="14">
        <v>10015</v>
      </c>
      <c r="J6968" s="12" t="s">
        <v>24</v>
      </c>
      <c r="K6968" s="12" t="s">
        <v>25</v>
      </c>
      <c r="L6968" s="12" t="s">
        <v>39</v>
      </c>
      <c r="M6968" s="11" t="s">
        <v>27</v>
      </c>
      <c r="N6968" s="11" t="s">
        <v>28</v>
      </c>
      <c r="O6968" s="12" t="s">
        <v>29</v>
      </c>
      <c r="P6968" s="12"/>
      <c r="Q6968" s="15" t="s">
        <v>30673</v>
      </c>
      <c r="R6968" s="12" t="s">
        <v>31</v>
      </c>
      <c r="S6968" s="11" t="s">
        <v>30674</v>
      </c>
      <c r="T6968" s="11" t="s">
        <v>30675</v>
      </c>
    </row>
    <row x14ac:dyDescent="0.25" r="6969" customHeight="1" ht="19.5">
      <c r="A6969" s="10">
        <v>45216</v>
      </c>
      <c r="B6969" s="11" t="s">
        <v>30676</v>
      </c>
      <c r="C6969" s="11" t="s">
        <v>3899</v>
      </c>
      <c r="D6969" s="12"/>
      <c r="E6969" s="13">
        <v>15571756760</v>
      </c>
      <c r="F6969" s="11" t="s">
        <v>23873</v>
      </c>
      <c r="G6969" s="12" t="s">
        <v>37</v>
      </c>
      <c r="H6969" s="12"/>
      <c r="I6969" s="14">
        <v>10015</v>
      </c>
      <c r="J6969" s="12" t="s">
        <v>24</v>
      </c>
      <c r="K6969" s="12" t="s">
        <v>25</v>
      </c>
      <c r="L6969" s="12" t="s">
        <v>39</v>
      </c>
      <c r="M6969" s="11" t="s">
        <v>27</v>
      </c>
      <c r="N6969" s="11" t="s">
        <v>28</v>
      </c>
      <c r="O6969" s="12" t="s">
        <v>29</v>
      </c>
      <c r="P6969" s="12"/>
      <c r="Q6969" s="15" t="s">
        <v>30677</v>
      </c>
      <c r="R6969" s="12" t="s">
        <v>31</v>
      </c>
      <c r="S6969" s="11" t="s">
        <v>30678</v>
      </c>
      <c r="T6969" s="11" t="s">
        <v>30679</v>
      </c>
    </row>
    <row x14ac:dyDescent="0.25" r="6970" customHeight="1" ht="19.5">
      <c r="A6970" s="10">
        <v>45216</v>
      </c>
      <c r="B6970" s="11" t="s">
        <v>30680</v>
      </c>
      <c r="C6970" s="11" t="s">
        <v>6519</v>
      </c>
      <c r="D6970" s="12"/>
      <c r="E6970" s="13">
        <v>13117296595</v>
      </c>
      <c r="F6970" s="11" t="s">
        <v>30672</v>
      </c>
      <c r="G6970" s="12" t="s">
        <v>74</v>
      </c>
      <c r="H6970" s="12"/>
      <c r="I6970" s="14">
        <v>10015</v>
      </c>
      <c r="J6970" s="12" t="s">
        <v>24</v>
      </c>
      <c r="K6970" s="12" t="s">
        <v>25</v>
      </c>
      <c r="L6970" s="12" t="s">
        <v>39</v>
      </c>
      <c r="M6970" s="11" t="s">
        <v>27</v>
      </c>
      <c r="N6970" s="11" t="s">
        <v>28</v>
      </c>
      <c r="O6970" s="12" t="s">
        <v>29</v>
      </c>
      <c r="P6970" s="12"/>
      <c r="Q6970" s="15" t="s">
        <v>30681</v>
      </c>
      <c r="R6970" s="12" t="s">
        <v>31</v>
      </c>
      <c r="S6970" s="11" t="s">
        <v>30682</v>
      </c>
      <c r="T6970" s="11" t="s">
        <v>30683</v>
      </c>
    </row>
    <row x14ac:dyDescent="0.25" r="6971" customHeight="1" ht="19.5">
      <c r="A6971" s="10">
        <v>45216</v>
      </c>
      <c r="B6971" s="11" t="s">
        <v>30684</v>
      </c>
      <c r="C6971" s="11" t="s">
        <v>6519</v>
      </c>
      <c r="D6971" s="12"/>
      <c r="E6971" s="13">
        <v>13972552734</v>
      </c>
      <c r="F6971" s="11" t="s">
        <v>29295</v>
      </c>
      <c r="G6971" s="12"/>
      <c r="H6971" s="12"/>
      <c r="I6971" s="14">
        <v>10015</v>
      </c>
      <c r="J6971" s="12" t="s">
        <v>24</v>
      </c>
      <c r="K6971" s="12" t="s">
        <v>25</v>
      </c>
      <c r="L6971" s="12" t="s">
        <v>39</v>
      </c>
      <c r="M6971" s="11" t="s">
        <v>27</v>
      </c>
      <c r="N6971" s="11" t="s">
        <v>28</v>
      </c>
      <c r="O6971" s="12" t="s">
        <v>29</v>
      </c>
      <c r="P6971" s="12"/>
      <c r="Q6971" s="15" t="s">
        <v>30685</v>
      </c>
      <c r="R6971" s="12" t="s">
        <v>31</v>
      </c>
      <c r="S6971" s="11" t="s">
        <v>30686</v>
      </c>
      <c r="T6971" s="11" t="s">
        <v>30687</v>
      </c>
    </row>
    <row x14ac:dyDescent="0.25" r="6972" customHeight="1" ht="19.5">
      <c r="A6972" s="10">
        <v>45216</v>
      </c>
      <c r="B6972" s="11" t="s">
        <v>30688</v>
      </c>
      <c r="C6972" s="11" t="s">
        <v>5060</v>
      </c>
      <c r="D6972" s="12"/>
      <c r="E6972" s="13" t="s">
        <v>30689</v>
      </c>
      <c r="F6972" s="11" t="s">
        <v>30690</v>
      </c>
      <c r="G6972" s="12" t="s">
        <v>74</v>
      </c>
      <c r="H6972" s="12"/>
      <c r="I6972" s="14" t="s">
        <v>4975</v>
      </c>
      <c r="J6972" s="12" t="s">
        <v>24</v>
      </c>
      <c r="K6972" s="12" t="s">
        <v>25</v>
      </c>
      <c r="L6972" s="12" t="s">
        <v>39</v>
      </c>
      <c r="M6972" s="11" t="s">
        <v>149</v>
      </c>
      <c r="N6972" s="11" t="s">
        <v>4871</v>
      </c>
      <c r="O6972" s="12" t="s">
        <v>29</v>
      </c>
      <c r="P6972" s="12"/>
      <c r="Q6972" s="15" t="s">
        <v>30691</v>
      </c>
      <c r="R6972" s="12" t="s">
        <v>148</v>
      </c>
      <c r="S6972" s="11" t="s">
        <v>30692</v>
      </c>
      <c r="T6972" s="11" t="s">
        <v>4887</v>
      </c>
    </row>
    <row x14ac:dyDescent="0.25" r="6973" customHeight="1" ht="19.5">
      <c r="A6973" s="10">
        <v>45216</v>
      </c>
      <c r="B6973" s="11" t="s">
        <v>30693</v>
      </c>
      <c r="C6973" s="11" t="s">
        <v>5288</v>
      </c>
      <c r="D6973" s="12"/>
      <c r="E6973" s="13">
        <v>15071768677</v>
      </c>
      <c r="F6973" s="11"/>
      <c r="G6973" s="12"/>
      <c r="H6973" s="12"/>
      <c r="I6973" s="14" t="s">
        <v>486</v>
      </c>
      <c r="J6973" s="12" t="s">
        <v>24</v>
      </c>
      <c r="K6973" s="12" t="s">
        <v>25</v>
      </c>
      <c r="L6973" s="12" t="s">
        <v>39</v>
      </c>
      <c r="M6973" s="11" t="s">
        <v>149</v>
      </c>
      <c r="N6973" s="11" t="s">
        <v>4871</v>
      </c>
      <c r="O6973" s="12" t="s">
        <v>29</v>
      </c>
      <c r="P6973" s="12"/>
      <c r="Q6973" s="15" t="s">
        <v>30694</v>
      </c>
      <c r="R6973" s="12" t="s">
        <v>148</v>
      </c>
      <c r="S6973" s="11" t="s">
        <v>30695</v>
      </c>
      <c r="T6973" s="11" t="s">
        <v>5291</v>
      </c>
    </row>
    <row x14ac:dyDescent="0.25" r="6974" customHeight="1" ht="19.5">
      <c r="A6974" s="10">
        <v>45216</v>
      </c>
      <c r="B6974" s="11" t="s">
        <v>30696</v>
      </c>
      <c r="C6974" s="11" t="s">
        <v>4923</v>
      </c>
      <c r="D6974" s="12"/>
      <c r="E6974" s="13" t="s">
        <v>30697</v>
      </c>
      <c r="F6974" s="11" t="s">
        <v>30698</v>
      </c>
      <c r="G6974" s="12" t="s">
        <v>74</v>
      </c>
      <c r="H6974" s="12" t="s">
        <v>98</v>
      </c>
      <c r="I6974" s="14" t="s">
        <v>148</v>
      </c>
      <c r="J6974" s="12" t="s">
        <v>24</v>
      </c>
      <c r="K6974" s="12" t="s">
        <v>25</v>
      </c>
      <c r="L6974" s="12" t="s">
        <v>39</v>
      </c>
      <c r="M6974" s="11" t="s">
        <v>149</v>
      </c>
      <c r="N6974" s="11" t="s">
        <v>4871</v>
      </c>
      <c r="O6974" s="12" t="s">
        <v>29</v>
      </c>
      <c r="P6974" s="12"/>
      <c r="Q6974" s="15" t="s">
        <v>30699</v>
      </c>
      <c r="R6974" s="12" t="s">
        <v>42</v>
      </c>
      <c r="S6974" s="11" t="s">
        <v>30700</v>
      </c>
      <c r="T6974" s="11" t="s">
        <v>4899</v>
      </c>
    </row>
    <row x14ac:dyDescent="0.25" r="6975" customHeight="1" ht="19.5">
      <c r="A6975" s="10">
        <v>45216</v>
      </c>
      <c r="B6975" s="11" t="s">
        <v>30701</v>
      </c>
      <c r="C6975" s="11" t="s">
        <v>4923</v>
      </c>
      <c r="D6975" s="12"/>
      <c r="E6975" s="13" t="s">
        <v>30702</v>
      </c>
      <c r="F6975" s="11" t="s">
        <v>30703</v>
      </c>
      <c r="G6975" s="12" t="s">
        <v>74</v>
      </c>
      <c r="H6975" s="12"/>
      <c r="I6975" s="14" t="s">
        <v>590</v>
      </c>
      <c r="J6975" s="12" t="s">
        <v>24</v>
      </c>
      <c r="K6975" s="12" t="s">
        <v>25</v>
      </c>
      <c r="L6975" s="12" t="s">
        <v>39</v>
      </c>
      <c r="M6975" s="11" t="s">
        <v>149</v>
      </c>
      <c r="N6975" s="11" t="s">
        <v>4871</v>
      </c>
      <c r="O6975" s="12" t="s">
        <v>29</v>
      </c>
      <c r="P6975" s="12"/>
      <c r="Q6975" s="15" t="s">
        <v>30704</v>
      </c>
      <c r="R6975" s="12" t="s">
        <v>148</v>
      </c>
      <c r="S6975" s="11" t="s">
        <v>30705</v>
      </c>
      <c r="T6975" s="11" t="s">
        <v>4874</v>
      </c>
    </row>
    <row x14ac:dyDescent="0.25" r="6976" customHeight="1" ht="19.5">
      <c r="A6976" s="10">
        <v>45216</v>
      </c>
      <c r="B6976" s="11" t="s">
        <v>30706</v>
      </c>
      <c r="C6976" s="11" t="s">
        <v>4867</v>
      </c>
      <c r="D6976" s="12"/>
      <c r="E6976" s="13" t="s">
        <v>30707</v>
      </c>
      <c r="F6976" s="11" t="s">
        <v>30708</v>
      </c>
      <c r="G6976" s="12" t="s">
        <v>74</v>
      </c>
      <c r="H6976" s="12" t="s">
        <v>98</v>
      </c>
      <c r="I6976" s="14" t="s">
        <v>4870</v>
      </c>
      <c r="J6976" s="12" t="s">
        <v>24</v>
      </c>
      <c r="K6976" s="12" t="s">
        <v>25</v>
      </c>
      <c r="L6976" s="12" t="s">
        <v>39</v>
      </c>
      <c r="M6976" s="11" t="s">
        <v>149</v>
      </c>
      <c r="N6976" s="11" t="s">
        <v>4871</v>
      </c>
      <c r="O6976" s="12" t="s">
        <v>29</v>
      </c>
      <c r="P6976" s="12"/>
      <c r="Q6976" s="15" t="s">
        <v>30709</v>
      </c>
      <c r="R6976" s="12" t="s">
        <v>148</v>
      </c>
      <c r="S6976" s="11" t="s">
        <v>30710</v>
      </c>
      <c r="T6976" s="11" t="s">
        <v>4955</v>
      </c>
    </row>
    <row x14ac:dyDescent="0.25" r="6977" customHeight="1" ht="19.5">
      <c r="A6977" s="10">
        <v>45216</v>
      </c>
      <c r="B6977" s="11" t="s">
        <v>30711</v>
      </c>
      <c r="C6977" s="11" t="s">
        <v>5117</v>
      </c>
      <c r="D6977" s="12"/>
      <c r="E6977" s="13" t="s">
        <v>30712</v>
      </c>
      <c r="F6977" s="11" t="s">
        <v>30713</v>
      </c>
      <c r="G6977" s="12" t="s">
        <v>74</v>
      </c>
      <c r="H6977" s="12"/>
      <c r="I6977" s="14" t="s">
        <v>4975</v>
      </c>
      <c r="J6977" s="12" t="s">
        <v>24</v>
      </c>
      <c r="K6977" s="12" t="s">
        <v>25</v>
      </c>
      <c r="L6977" s="12" t="s">
        <v>39</v>
      </c>
      <c r="M6977" s="11" t="s">
        <v>149</v>
      </c>
      <c r="N6977" s="11" t="s">
        <v>4871</v>
      </c>
      <c r="O6977" s="12" t="s">
        <v>29</v>
      </c>
      <c r="P6977" s="12"/>
      <c r="Q6977" s="15" t="s">
        <v>30714</v>
      </c>
      <c r="R6977" s="12" t="s">
        <v>148</v>
      </c>
      <c r="S6977" s="11" t="s">
        <v>30715</v>
      </c>
      <c r="T6977" s="11" t="s">
        <v>4893</v>
      </c>
    </row>
    <row x14ac:dyDescent="0.25" r="6978" customHeight="1" ht="19.5">
      <c r="A6978" s="10">
        <v>45216</v>
      </c>
      <c r="B6978" s="11" t="s">
        <v>30716</v>
      </c>
      <c r="C6978" s="11" t="s">
        <v>5117</v>
      </c>
      <c r="D6978" s="12"/>
      <c r="E6978" s="13" t="s">
        <v>30717</v>
      </c>
      <c r="F6978" s="11" t="s">
        <v>30718</v>
      </c>
      <c r="G6978" s="12" t="s">
        <v>74</v>
      </c>
      <c r="H6978" s="12"/>
      <c r="I6978" s="14" t="s">
        <v>4975</v>
      </c>
      <c r="J6978" s="12" t="s">
        <v>24</v>
      </c>
      <c r="K6978" s="12" t="s">
        <v>25</v>
      </c>
      <c r="L6978" s="12" t="s">
        <v>39</v>
      </c>
      <c r="M6978" s="11" t="s">
        <v>149</v>
      </c>
      <c r="N6978" s="11" t="s">
        <v>4871</v>
      </c>
      <c r="O6978" s="12" t="s">
        <v>29</v>
      </c>
      <c r="P6978" s="12"/>
      <c r="Q6978" s="15" t="s">
        <v>30719</v>
      </c>
      <c r="R6978" s="12" t="s">
        <v>42</v>
      </c>
      <c r="S6978" s="11" t="s">
        <v>30720</v>
      </c>
      <c r="T6978" s="11" t="s">
        <v>4899</v>
      </c>
    </row>
    <row x14ac:dyDescent="0.25" r="6979" customHeight="1" ht="19.5">
      <c r="A6979" s="10">
        <v>45216</v>
      </c>
      <c r="B6979" s="11" t="s">
        <v>30721</v>
      </c>
      <c r="C6979" s="11" t="s">
        <v>4882</v>
      </c>
      <c r="D6979" s="12"/>
      <c r="E6979" s="13" t="s">
        <v>30722</v>
      </c>
      <c r="F6979" s="11" t="s">
        <v>30723</v>
      </c>
      <c r="G6979" s="12" t="s">
        <v>74</v>
      </c>
      <c r="H6979" s="12" t="s">
        <v>86</v>
      </c>
      <c r="I6979" s="14" t="s">
        <v>148</v>
      </c>
      <c r="J6979" s="12" t="s">
        <v>24</v>
      </c>
      <c r="K6979" s="12" t="s">
        <v>25</v>
      </c>
      <c r="L6979" s="12" t="s">
        <v>39</v>
      </c>
      <c r="M6979" s="11" t="s">
        <v>149</v>
      </c>
      <c r="N6979" s="11" t="s">
        <v>4871</v>
      </c>
      <c r="O6979" s="12" t="s">
        <v>29</v>
      </c>
      <c r="P6979" s="12"/>
      <c r="Q6979" s="15" t="s">
        <v>30724</v>
      </c>
      <c r="R6979" s="12" t="s">
        <v>148</v>
      </c>
      <c r="S6979" s="11" t="s">
        <v>30725</v>
      </c>
      <c r="T6979" s="11" t="s">
        <v>4887</v>
      </c>
    </row>
    <row x14ac:dyDescent="0.25" r="6980" customHeight="1" ht="19.5">
      <c r="A6980" s="10">
        <v>45216</v>
      </c>
      <c r="B6980" s="11" t="s">
        <v>30726</v>
      </c>
      <c r="C6980" s="11" t="s">
        <v>5288</v>
      </c>
      <c r="D6980" s="12"/>
      <c r="E6980" s="13">
        <v>15007201882</v>
      </c>
      <c r="F6980" s="11"/>
      <c r="G6980" s="12"/>
      <c r="H6980" s="12"/>
      <c r="I6980" s="14" t="s">
        <v>1623</v>
      </c>
      <c r="J6980" s="12" t="s">
        <v>24</v>
      </c>
      <c r="K6980" s="12" t="s">
        <v>25</v>
      </c>
      <c r="L6980" s="12" t="s">
        <v>39</v>
      </c>
      <c r="M6980" s="11" t="s">
        <v>149</v>
      </c>
      <c r="N6980" s="11" t="s">
        <v>4871</v>
      </c>
      <c r="O6980" s="12" t="s">
        <v>29</v>
      </c>
      <c r="P6980" s="12"/>
      <c r="Q6980" s="15" t="s">
        <v>30727</v>
      </c>
      <c r="R6980" s="12" t="s">
        <v>148</v>
      </c>
      <c r="S6980" s="11" t="s">
        <v>30728</v>
      </c>
      <c r="T6980" s="11" t="s">
        <v>5291</v>
      </c>
    </row>
    <row x14ac:dyDescent="0.25" r="6981" customHeight="1" ht="19.5">
      <c r="A6981" s="10">
        <v>45216</v>
      </c>
      <c r="B6981" s="11" t="s">
        <v>30729</v>
      </c>
      <c r="C6981" s="11" t="s">
        <v>5288</v>
      </c>
      <c r="D6981" s="12"/>
      <c r="E6981" s="13">
        <v>15629381297</v>
      </c>
      <c r="F6981" s="11" t="s">
        <v>30730</v>
      </c>
      <c r="G6981" s="12" t="s">
        <v>289</v>
      </c>
      <c r="H6981" s="12" t="s">
        <v>98</v>
      </c>
      <c r="I6981" s="14" t="s">
        <v>49</v>
      </c>
      <c r="J6981" s="12" t="s">
        <v>24</v>
      </c>
      <c r="K6981" s="12" t="s">
        <v>25</v>
      </c>
      <c r="L6981" s="12" t="s">
        <v>39</v>
      </c>
      <c r="M6981" s="11" t="s">
        <v>27</v>
      </c>
      <c r="N6981" s="11" t="s">
        <v>4871</v>
      </c>
      <c r="O6981" s="12" t="s">
        <v>29</v>
      </c>
      <c r="P6981" s="12"/>
      <c r="Q6981" s="15" t="s">
        <v>30731</v>
      </c>
      <c r="R6981" s="12" t="s">
        <v>148</v>
      </c>
      <c r="S6981" s="11" t="s">
        <v>30732</v>
      </c>
      <c r="T6981" s="11" t="s">
        <v>5291</v>
      </c>
    </row>
    <row x14ac:dyDescent="0.25" r="6982" customHeight="1" ht="19.5">
      <c r="A6982" s="10">
        <v>45216</v>
      </c>
      <c r="B6982" s="11" t="s">
        <v>30733</v>
      </c>
      <c r="C6982" s="11" t="s">
        <v>4867</v>
      </c>
      <c r="D6982" s="12"/>
      <c r="E6982" s="13" t="s">
        <v>30734</v>
      </c>
      <c r="F6982" s="11" t="s">
        <v>30735</v>
      </c>
      <c r="G6982" s="12" t="s">
        <v>74</v>
      </c>
      <c r="H6982" s="12"/>
      <c r="I6982" s="14" t="s">
        <v>4870</v>
      </c>
      <c r="J6982" s="12" t="s">
        <v>24</v>
      </c>
      <c r="K6982" s="12" t="s">
        <v>25</v>
      </c>
      <c r="L6982" s="12" t="s">
        <v>39</v>
      </c>
      <c r="M6982" s="11" t="s">
        <v>149</v>
      </c>
      <c r="N6982" s="11" t="s">
        <v>4871</v>
      </c>
      <c r="O6982" s="12" t="s">
        <v>29</v>
      </c>
      <c r="P6982" s="12"/>
      <c r="Q6982" s="15" t="s">
        <v>30736</v>
      </c>
      <c r="R6982" s="12" t="s">
        <v>148</v>
      </c>
      <c r="S6982" s="11" t="s">
        <v>30737</v>
      </c>
      <c r="T6982" s="11" t="s">
        <v>4961</v>
      </c>
    </row>
    <row x14ac:dyDescent="0.25" r="6983" customHeight="1" ht="19.5">
      <c r="A6983" s="10">
        <v>45216</v>
      </c>
      <c r="B6983" s="11" t="s">
        <v>30738</v>
      </c>
      <c r="C6983" s="11" t="s">
        <v>5189</v>
      </c>
      <c r="D6983" s="12"/>
      <c r="E6983" s="13" t="s">
        <v>30739</v>
      </c>
      <c r="F6983" s="11" t="s">
        <v>30740</v>
      </c>
      <c r="G6983" s="12" t="s">
        <v>74</v>
      </c>
      <c r="H6983" s="12" t="s">
        <v>86</v>
      </c>
      <c r="I6983" s="14" t="s">
        <v>4975</v>
      </c>
      <c r="J6983" s="12" t="s">
        <v>24</v>
      </c>
      <c r="K6983" s="12" t="s">
        <v>25</v>
      </c>
      <c r="L6983" s="12" t="s">
        <v>39</v>
      </c>
      <c r="M6983" s="11" t="s">
        <v>149</v>
      </c>
      <c r="N6983" s="11" t="s">
        <v>4871</v>
      </c>
      <c r="O6983" s="12" t="s">
        <v>29</v>
      </c>
      <c r="P6983" s="12"/>
      <c r="Q6983" s="15" t="s">
        <v>30741</v>
      </c>
      <c r="R6983" s="12" t="s">
        <v>148</v>
      </c>
      <c r="S6983" s="11" t="s">
        <v>30742</v>
      </c>
      <c r="T6983" s="11" t="s">
        <v>4893</v>
      </c>
    </row>
    <row x14ac:dyDescent="0.25" r="6984" customHeight="1" ht="19.5">
      <c r="A6984" s="10">
        <v>45216</v>
      </c>
      <c r="B6984" s="11" t="s">
        <v>30743</v>
      </c>
      <c r="C6984" s="11" t="s">
        <v>4882</v>
      </c>
      <c r="D6984" s="12"/>
      <c r="E6984" s="13" t="s">
        <v>30744</v>
      </c>
      <c r="F6984" s="11" t="s">
        <v>30745</v>
      </c>
      <c r="G6984" s="12" t="s">
        <v>74</v>
      </c>
      <c r="H6984" s="12" t="s">
        <v>98</v>
      </c>
      <c r="I6984" s="14" t="s">
        <v>148</v>
      </c>
      <c r="J6984" s="12" t="s">
        <v>24</v>
      </c>
      <c r="K6984" s="12" t="s">
        <v>25</v>
      </c>
      <c r="L6984" s="12" t="s">
        <v>39</v>
      </c>
      <c r="M6984" s="11" t="s">
        <v>149</v>
      </c>
      <c r="N6984" s="11" t="s">
        <v>4871</v>
      </c>
      <c r="O6984" s="12" t="s">
        <v>29</v>
      </c>
      <c r="P6984" s="12"/>
      <c r="Q6984" s="15" t="s">
        <v>30746</v>
      </c>
      <c r="R6984" s="12" t="s">
        <v>148</v>
      </c>
      <c r="S6984" s="11" t="s">
        <v>30747</v>
      </c>
      <c r="T6984" s="11" t="s">
        <v>5318</v>
      </c>
    </row>
    <row x14ac:dyDescent="0.25" r="6985" customHeight="1" ht="19.5">
      <c r="A6985" s="10">
        <v>45216</v>
      </c>
      <c r="B6985" s="11" t="s">
        <v>30748</v>
      </c>
      <c r="C6985" s="11" t="s">
        <v>4867</v>
      </c>
      <c r="D6985" s="12"/>
      <c r="E6985" s="13" t="s">
        <v>30749</v>
      </c>
      <c r="F6985" s="11" t="s">
        <v>30750</v>
      </c>
      <c r="G6985" s="12" t="s">
        <v>74</v>
      </c>
      <c r="H6985" s="12"/>
      <c r="I6985" s="14" t="s">
        <v>4870</v>
      </c>
      <c r="J6985" s="12" t="s">
        <v>24</v>
      </c>
      <c r="K6985" s="12" t="s">
        <v>25</v>
      </c>
      <c r="L6985" s="12" t="s">
        <v>39</v>
      </c>
      <c r="M6985" s="11" t="s">
        <v>149</v>
      </c>
      <c r="N6985" s="11" t="s">
        <v>4871</v>
      </c>
      <c r="O6985" s="12" t="s">
        <v>29</v>
      </c>
      <c r="P6985" s="12"/>
      <c r="Q6985" s="15" t="s">
        <v>30751</v>
      </c>
      <c r="R6985" s="12" t="s">
        <v>148</v>
      </c>
      <c r="S6985" s="11" t="s">
        <v>30752</v>
      </c>
      <c r="T6985" s="11" t="s">
        <v>4928</v>
      </c>
    </row>
    <row x14ac:dyDescent="0.25" r="6986" customHeight="1" ht="19.5">
      <c r="A6986" s="10">
        <v>45216</v>
      </c>
      <c r="B6986" s="11" t="s">
        <v>30753</v>
      </c>
      <c r="C6986" s="11" t="s">
        <v>4867</v>
      </c>
      <c r="D6986" s="12"/>
      <c r="E6986" s="13" t="s">
        <v>30754</v>
      </c>
      <c r="F6986" s="11" t="s">
        <v>30755</v>
      </c>
      <c r="G6986" s="12" t="s">
        <v>74</v>
      </c>
      <c r="H6986" s="12"/>
      <c r="I6986" s="14" t="s">
        <v>4870</v>
      </c>
      <c r="J6986" s="12" t="s">
        <v>24</v>
      </c>
      <c r="K6986" s="12" t="s">
        <v>25</v>
      </c>
      <c r="L6986" s="12" t="s">
        <v>39</v>
      </c>
      <c r="M6986" s="11" t="s">
        <v>149</v>
      </c>
      <c r="N6986" s="11" t="s">
        <v>4871</v>
      </c>
      <c r="O6986" s="12" t="s">
        <v>29</v>
      </c>
      <c r="P6986" s="12"/>
      <c r="Q6986" s="15" t="s">
        <v>30756</v>
      </c>
      <c r="R6986" s="12" t="s">
        <v>148</v>
      </c>
      <c r="S6986" s="11" t="s">
        <v>30757</v>
      </c>
      <c r="T6986" s="11" t="s">
        <v>5318</v>
      </c>
    </row>
    <row x14ac:dyDescent="0.25" r="6987" customHeight="1" ht="19.5">
      <c r="A6987" s="10">
        <v>45216</v>
      </c>
      <c r="B6987" s="11" t="s">
        <v>30758</v>
      </c>
      <c r="C6987" s="11" t="s">
        <v>4867</v>
      </c>
      <c r="D6987" s="12"/>
      <c r="E6987" s="13" t="s">
        <v>30759</v>
      </c>
      <c r="F6987" s="11" t="s">
        <v>30760</v>
      </c>
      <c r="G6987" s="12" t="s">
        <v>74</v>
      </c>
      <c r="H6987" s="12" t="s">
        <v>98</v>
      </c>
      <c r="I6987" s="14" t="s">
        <v>4870</v>
      </c>
      <c r="J6987" s="12" t="s">
        <v>24</v>
      </c>
      <c r="K6987" s="12" t="s">
        <v>25</v>
      </c>
      <c r="L6987" s="12" t="s">
        <v>39</v>
      </c>
      <c r="M6987" s="11" t="s">
        <v>149</v>
      </c>
      <c r="N6987" s="11" t="s">
        <v>4871</v>
      </c>
      <c r="O6987" s="12" t="s">
        <v>29</v>
      </c>
      <c r="P6987" s="12"/>
      <c r="Q6987" s="15" t="s">
        <v>30761</v>
      </c>
      <c r="R6987" s="12" t="s">
        <v>148</v>
      </c>
      <c r="S6987" s="11" t="s">
        <v>30762</v>
      </c>
      <c r="T6987" s="11" t="s">
        <v>4928</v>
      </c>
    </row>
    <row x14ac:dyDescent="0.25" r="6988" customHeight="1" ht="19.5">
      <c r="A6988" s="10">
        <v>45216</v>
      </c>
      <c r="B6988" s="11" t="s">
        <v>30763</v>
      </c>
      <c r="C6988" s="11" t="s">
        <v>4882</v>
      </c>
      <c r="D6988" s="12"/>
      <c r="E6988" s="13" t="s">
        <v>30764</v>
      </c>
      <c r="F6988" s="11" t="s">
        <v>30765</v>
      </c>
      <c r="G6988" s="12" t="s">
        <v>74</v>
      </c>
      <c r="H6988" s="12"/>
      <c r="I6988" s="14" t="s">
        <v>148</v>
      </c>
      <c r="J6988" s="12" t="s">
        <v>24</v>
      </c>
      <c r="K6988" s="12" t="s">
        <v>25</v>
      </c>
      <c r="L6988" s="12" t="s">
        <v>39</v>
      </c>
      <c r="M6988" s="11" t="s">
        <v>149</v>
      </c>
      <c r="N6988" s="11" t="s">
        <v>4871</v>
      </c>
      <c r="O6988" s="12" t="s">
        <v>29</v>
      </c>
      <c r="P6988" s="12"/>
      <c r="Q6988" s="15" t="s">
        <v>30766</v>
      </c>
      <c r="R6988" s="12" t="s">
        <v>148</v>
      </c>
      <c r="S6988" s="11" t="s">
        <v>30767</v>
      </c>
      <c r="T6988" s="11" t="s">
        <v>6808</v>
      </c>
    </row>
    <row x14ac:dyDescent="0.25" r="6989" customHeight="1" ht="19.5">
      <c r="A6989" s="10">
        <v>45216</v>
      </c>
      <c r="B6989" s="11" t="s">
        <v>30768</v>
      </c>
      <c r="C6989" s="11" t="s">
        <v>4867</v>
      </c>
      <c r="D6989" s="12"/>
      <c r="E6989" s="13" t="s">
        <v>30769</v>
      </c>
      <c r="F6989" s="11" t="s">
        <v>30770</v>
      </c>
      <c r="G6989" s="12" t="s">
        <v>74</v>
      </c>
      <c r="H6989" s="12"/>
      <c r="I6989" s="14" t="s">
        <v>4870</v>
      </c>
      <c r="J6989" s="12" t="s">
        <v>24</v>
      </c>
      <c r="K6989" s="12" t="s">
        <v>25</v>
      </c>
      <c r="L6989" s="12" t="s">
        <v>39</v>
      </c>
      <c r="M6989" s="11" t="s">
        <v>149</v>
      </c>
      <c r="N6989" s="11" t="s">
        <v>4871</v>
      </c>
      <c r="O6989" s="12" t="s">
        <v>29</v>
      </c>
      <c r="P6989" s="12"/>
      <c r="Q6989" s="15" t="s">
        <v>30771</v>
      </c>
      <c r="R6989" s="12" t="s">
        <v>148</v>
      </c>
      <c r="S6989" s="11" t="s">
        <v>30772</v>
      </c>
      <c r="T6989" s="11" t="s">
        <v>4906</v>
      </c>
    </row>
    <row x14ac:dyDescent="0.25" r="6990" customHeight="1" ht="19.5">
      <c r="A6990" s="10">
        <v>45216</v>
      </c>
      <c r="B6990" s="11" t="s">
        <v>30773</v>
      </c>
      <c r="C6990" s="11" t="s">
        <v>4867</v>
      </c>
      <c r="D6990" s="12"/>
      <c r="E6990" s="13" t="s">
        <v>30774</v>
      </c>
      <c r="F6990" s="11" t="s">
        <v>30775</v>
      </c>
      <c r="G6990" s="12" t="s">
        <v>74</v>
      </c>
      <c r="H6990" s="12" t="s">
        <v>86</v>
      </c>
      <c r="I6990" s="14" t="s">
        <v>4870</v>
      </c>
      <c r="J6990" s="12" t="s">
        <v>24</v>
      </c>
      <c r="K6990" s="12" t="s">
        <v>25</v>
      </c>
      <c r="L6990" s="12" t="s">
        <v>39</v>
      </c>
      <c r="M6990" s="11" t="s">
        <v>149</v>
      </c>
      <c r="N6990" s="11" t="s">
        <v>4871</v>
      </c>
      <c r="O6990" s="12" t="s">
        <v>29</v>
      </c>
      <c r="P6990" s="12"/>
      <c r="Q6990" s="15" t="s">
        <v>30776</v>
      </c>
      <c r="R6990" s="12" t="s">
        <v>148</v>
      </c>
      <c r="S6990" s="11" t="s">
        <v>30777</v>
      </c>
      <c r="T6990" s="11" t="s">
        <v>5318</v>
      </c>
    </row>
    <row x14ac:dyDescent="0.25" r="6991" customHeight="1" ht="19.5">
      <c r="A6991" s="10">
        <v>45216</v>
      </c>
      <c r="B6991" s="11" t="s">
        <v>30778</v>
      </c>
      <c r="C6991" s="11" t="s">
        <v>4867</v>
      </c>
      <c r="D6991" s="12"/>
      <c r="E6991" s="13" t="s">
        <v>30779</v>
      </c>
      <c r="F6991" s="11" t="s">
        <v>30780</v>
      </c>
      <c r="G6991" s="12" t="s">
        <v>74</v>
      </c>
      <c r="H6991" s="12" t="s">
        <v>86</v>
      </c>
      <c r="I6991" s="14" t="s">
        <v>4870</v>
      </c>
      <c r="J6991" s="12" t="s">
        <v>24</v>
      </c>
      <c r="K6991" s="12" t="s">
        <v>25</v>
      </c>
      <c r="L6991" s="12" t="s">
        <v>39</v>
      </c>
      <c r="M6991" s="11" t="s">
        <v>149</v>
      </c>
      <c r="N6991" s="11" t="s">
        <v>4871</v>
      </c>
      <c r="O6991" s="12" t="s">
        <v>29</v>
      </c>
      <c r="P6991" s="12"/>
      <c r="Q6991" s="15" t="s">
        <v>30781</v>
      </c>
      <c r="R6991" s="12" t="s">
        <v>148</v>
      </c>
      <c r="S6991" s="11" t="s">
        <v>30782</v>
      </c>
      <c r="T6991" s="11" t="s">
        <v>4893</v>
      </c>
    </row>
    <row x14ac:dyDescent="0.25" r="6992" customHeight="1" ht="19.5">
      <c r="A6992" s="10">
        <v>45216</v>
      </c>
      <c r="B6992" s="11" t="s">
        <v>30783</v>
      </c>
      <c r="C6992" s="11" t="s">
        <v>5117</v>
      </c>
      <c r="D6992" s="12"/>
      <c r="E6992" s="13" t="s">
        <v>30784</v>
      </c>
      <c r="F6992" s="11" t="s">
        <v>30785</v>
      </c>
      <c r="G6992" s="12" t="s">
        <v>74</v>
      </c>
      <c r="H6992" s="12"/>
      <c r="I6992" s="14" t="s">
        <v>4975</v>
      </c>
      <c r="J6992" s="12" t="s">
        <v>24</v>
      </c>
      <c r="K6992" s="12" t="s">
        <v>25</v>
      </c>
      <c r="L6992" s="12" t="s">
        <v>39</v>
      </c>
      <c r="M6992" s="11" t="s">
        <v>149</v>
      </c>
      <c r="N6992" s="11" t="s">
        <v>4871</v>
      </c>
      <c r="O6992" s="12" t="s">
        <v>29</v>
      </c>
      <c r="P6992" s="12"/>
      <c r="Q6992" s="15" t="s">
        <v>30786</v>
      </c>
      <c r="R6992" s="12" t="s">
        <v>148</v>
      </c>
      <c r="S6992" s="11" t="s">
        <v>30787</v>
      </c>
      <c r="T6992" s="11" t="s">
        <v>4906</v>
      </c>
    </row>
    <row x14ac:dyDescent="0.25" r="6993" customHeight="1" ht="19.5">
      <c r="A6993" s="10">
        <v>45216</v>
      </c>
      <c r="B6993" s="11" t="s">
        <v>30788</v>
      </c>
      <c r="C6993" s="11" t="s">
        <v>4923</v>
      </c>
      <c r="D6993" s="12"/>
      <c r="E6993" s="13" t="s">
        <v>30789</v>
      </c>
      <c r="F6993" s="11" t="s">
        <v>30790</v>
      </c>
      <c r="G6993" s="12" t="s">
        <v>74</v>
      </c>
      <c r="H6993" s="12"/>
      <c r="I6993" s="14" t="s">
        <v>148</v>
      </c>
      <c r="J6993" s="12" t="s">
        <v>24</v>
      </c>
      <c r="K6993" s="12" t="s">
        <v>25</v>
      </c>
      <c r="L6993" s="12" t="s">
        <v>39</v>
      </c>
      <c r="M6993" s="11" t="s">
        <v>149</v>
      </c>
      <c r="N6993" s="11" t="s">
        <v>4871</v>
      </c>
      <c r="O6993" s="12" t="s">
        <v>29</v>
      </c>
      <c r="P6993" s="12"/>
      <c r="Q6993" s="15" t="s">
        <v>30791</v>
      </c>
      <c r="R6993" s="12" t="s">
        <v>148</v>
      </c>
      <c r="S6993" s="11" t="s">
        <v>30792</v>
      </c>
      <c r="T6993" s="11" t="s">
        <v>4955</v>
      </c>
    </row>
    <row x14ac:dyDescent="0.25" r="6994" customHeight="1" ht="19.5">
      <c r="A6994" s="10">
        <v>45216</v>
      </c>
      <c r="B6994" s="11" t="s">
        <v>30793</v>
      </c>
      <c r="C6994" s="11" t="s">
        <v>4923</v>
      </c>
      <c r="D6994" s="12"/>
      <c r="E6994" s="13" t="s">
        <v>30794</v>
      </c>
      <c r="F6994" s="11" t="s">
        <v>30795</v>
      </c>
      <c r="G6994" s="12" t="s">
        <v>62</v>
      </c>
      <c r="H6994" s="12" t="s">
        <v>98</v>
      </c>
      <c r="I6994" s="14" t="s">
        <v>110</v>
      </c>
      <c r="J6994" s="12" t="s">
        <v>24</v>
      </c>
      <c r="K6994" s="12" t="s">
        <v>25</v>
      </c>
      <c r="L6994" s="12" t="s">
        <v>39</v>
      </c>
      <c r="M6994" s="11" t="s">
        <v>149</v>
      </c>
      <c r="N6994" s="11" t="s">
        <v>4871</v>
      </c>
      <c r="O6994" s="12" t="s">
        <v>29</v>
      </c>
      <c r="P6994" s="12"/>
      <c r="Q6994" s="15" t="s">
        <v>30796</v>
      </c>
      <c r="R6994" s="12" t="s">
        <v>148</v>
      </c>
      <c r="S6994" s="11" t="s">
        <v>30797</v>
      </c>
      <c r="T6994" s="11" t="s">
        <v>4928</v>
      </c>
    </row>
    <row x14ac:dyDescent="0.25" r="6995" customHeight="1" ht="19.5">
      <c r="A6995" s="10">
        <v>45216</v>
      </c>
      <c r="B6995" s="11" t="s">
        <v>30798</v>
      </c>
      <c r="C6995" s="11" t="s">
        <v>4867</v>
      </c>
      <c r="D6995" s="12"/>
      <c r="E6995" s="13" t="s">
        <v>30799</v>
      </c>
      <c r="F6995" s="11" t="s">
        <v>30800</v>
      </c>
      <c r="G6995" s="12" t="s">
        <v>74</v>
      </c>
      <c r="H6995" s="12"/>
      <c r="I6995" s="14" t="s">
        <v>4870</v>
      </c>
      <c r="J6995" s="12" t="s">
        <v>24</v>
      </c>
      <c r="K6995" s="12" t="s">
        <v>25</v>
      </c>
      <c r="L6995" s="12" t="s">
        <v>39</v>
      </c>
      <c r="M6995" s="11" t="s">
        <v>149</v>
      </c>
      <c r="N6995" s="11" t="s">
        <v>4871</v>
      </c>
      <c r="O6995" s="12" t="s">
        <v>29</v>
      </c>
      <c r="P6995" s="12"/>
      <c r="Q6995" s="15" t="s">
        <v>30801</v>
      </c>
      <c r="R6995" s="12" t="s">
        <v>148</v>
      </c>
      <c r="S6995" s="11" t="s">
        <v>30802</v>
      </c>
      <c r="T6995" s="11" t="s">
        <v>4887</v>
      </c>
    </row>
    <row x14ac:dyDescent="0.25" r="6996" customHeight="1" ht="19.5">
      <c r="A6996" s="10">
        <v>45216</v>
      </c>
      <c r="B6996" s="11" t="s">
        <v>30803</v>
      </c>
      <c r="C6996" s="11" t="s">
        <v>4882</v>
      </c>
      <c r="D6996" s="12"/>
      <c r="E6996" s="13" t="s">
        <v>30804</v>
      </c>
      <c r="F6996" s="11" t="s">
        <v>30805</v>
      </c>
      <c r="G6996" s="12" t="s">
        <v>74</v>
      </c>
      <c r="H6996" s="12" t="s">
        <v>86</v>
      </c>
      <c r="I6996" s="14" t="s">
        <v>148</v>
      </c>
      <c r="J6996" s="12" t="s">
        <v>24</v>
      </c>
      <c r="K6996" s="12" t="s">
        <v>25</v>
      </c>
      <c r="L6996" s="12" t="s">
        <v>39</v>
      </c>
      <c r="M6996" s="11" t="s">
        <v>149</v>
      </c>
      <c r="N6996" s="11" t="s">
        <v>4871</v>
      </c>
      <c r="O6996" s="12" t="s">
        <v>29</v>
      </c>
      <c r="P6996" s="12"/>
      <c r="Q6996" s="15" t="s">
        <v>30806</v>
      </c>
      <c r="R6996" s="12" t="s">
        <v>148</v>
      </c>
      <c r="S6996" s="11" t="s">
        <v>30807</v>
      </c>
      <c r="T6996" s="11" t="s">
        <v>4906</v>
      </c>
    </row>
    <row x14ac:dyDescent="0.25" r="6997" customHeight="1" ht="19.5">
      <c r="A6997" s="10">
        <v>45216</v>
      </c>
      <c r="B6997" s="11" t="s">
        <v>30808</v>
      </c>
      <c r="C6997" s="11" t="s">
        <v>4867</v>
      </c>
      <c r="D6997" s="12"/>
      <c r="E6997" s="13" t="s">
        <v>30809</v>
      </c>
      <c r="F6997" s="11" t="s">
        <v>30810</v>
      </c>
      <c r="G6997" s="12" t="s">
        <v>74</v>
      </c>
      <c r="H6997" s="12"/>
      <c r="I6997" s="14" t="s">
        <v>4870</v>
      </c>
      <c r="J6997" s="12" t="s">
        <v>24</v>
      </c>
      <c r="K6997" s="12" t="s">
        <v>25</v>
      </c>
      <c r="L6997" s="12" t="s">
        <v>39</v>
      </c>
      <c r="M6997" s="11" t="s">
        <v>149</v>
      </c>
      <c r="N6997" s="11" t="s">
        <v>4871</v>
      </c>
      <c r="O6997" s="12" t="s">
        <v>29</v>
      </c>
      <c r="P6997" s="12"/>
      <c r="Q6997" s="15" t="s">
        <v>30811</v>
      </c>
      <c r="R6997" s="12" t="s">
        <v>148</v>
      </c>
      <c r="S6997" s="11" t="s">
        <v>30812</v>
      </c>
      <c r="T6997" s="11" t="s">
        <v>4961</v>
      </c>
    </row>
    <row x14ac:dyDescent="0.25" r="6998" customHeight="1" ht="19.5">
      <c r="A6998" s="10">
        <v>45216</v>
      </c>
      <c r="B6998" s="11" t="s">
        <v>30813</v>
      </c>
      <c r="C6998" s="11" t="s">
        <v>5117</v>
      </c>
      <c r="D6998" s="12"/>
      <c r="E6998" s="13" t="s">
        <v>30814</v>
      </c>
      <c r="F6998" s="11" t="s">
        <v>30815</v>
      </c>
      <c r="G6998" s="12" t="s">
        <v>74</v>
      </c>
      <c r="H6998" s="12"/>
      <c r="I6998" s="14" t="s">
        <v>4975</v>
      </c>
      <c r="J6998" s="12" t="s">
        <v>24</v>
      </c>
      <c r="K6998" s="12" t="s">
        <v>25</v>
      </c>
      <c r="L6998" s="12" t="s">
        <v>39</v>
      </c>
      <c r="M6998" s="11" t="s">
        <v>149</v>
      </c>
      <c r="N6998" s="11" t="s">
        <v>4871</v>
      </c>
      <c r="O6998" s="12" t="s">
        <v>29</v>
      </c>
      <c r="P6998" s="12"/>
      <c r="Q6998" s="15" t="s">
        <v>30816</v>
      </c>
      <c r="R6998" s="12" t="s">
        <v>148</v>
      </c>
      <c r="S6998" s="11" t="s">
        <v>30817</v>
      </c>
      <c r="T6998" s="11" t="s">
        <v>4893</v>
      </c>
    </row>
    <row x14ac:dyDescent="0.25" r="6999" customHeight="1" ht="19.5">
      <c r="A6999" s="10">
        <v>45216</v>
      </c>
      <c r="B6999" s="11" t="s">
        <v>30818</v>
      </c>
      <c r="C6999" s="11" t="s">
        <v>4882</v>
      </c>
      <c r="D6999" s="12"/>
      <c r="E6999" s="13" t="s">
        <v>30819</v>
      </c>
      <c r="F6999" s="11" t="s">
        <v>30820</v>
      </c>
      <c r="G6999" s="12" t="s">
        <v>74</v>
      </c>
      <c r="H6999" s="12" t="s">
        <v>86</v>
      </c>
      <c r="I6999" s="14" t="s">
        <v>148</v>
      </c>
      <c r="J6999" s="12" t="s">
        <v>24</v>
      </c>
      <c r="K6999" s="12" t="s">
        <v>25</v>
      </c>
      <c r="L6999" s="12" t="s">
        <v>39</v>
      </c>
      <c r="M6999" s="11" t="s">
        <v>149</v>
      </c>
      <c r="N6999" s="11" t="s">
        <v>4871</v>
      </c>
      <c r="O6999" s="12" t="s">
        <v>29</v>
      </c>
      <c r="P6999" s="12"/>
      <c r="Q6999" s="15" t="s">
        <v>30821</v>
      </c>
      <c r="R6999" s="12" t="s">
        <v>148</v>
      </c>
      <c r="S6999" s="11" t="s">
        <v>30822</v>
      </c>
      <c r="T6999" s="11" t="s">
        <v>4893</v>
      </c>
    </row>
    <row x14ac:dyDescent="0.25" r="7000" customHeight="1" ht="19.5">
      <c r="A7000" s="10">
        <v>45216</v>
      </c>
      <c r="B7000" s="11" t="s">
        <v>30823</v>
      </c>
      <c r="C7000" s="11" t="s">
        <v>5117</v>
      </c>
      <c r="D7000" s="12"/>
      <c r="E7000" s="13" t="s">
        <v>30824</v>
      </c>
      <c r="F7000" s="11" t="s">
        <v>3617</v>
      </c>
      <c r="G7000" s="12" t="s">
        <v>74</v>
      </c>
      <c r="H7000" s="12"/>
      <c r="I7000" s="14" t="s">
        <v>4975</v>
      </c>
      <c r="J7000" s="12" t="s">
        <v>24</v>
      </c>
      <c r="K7000" s="12" t="s">
        <v>25</v>
      </c>
      <c r="L7000" s="12" t="s">
        <v>39</v>
      </c>
      <c r="M7000" s="11" t="s">
        <v>149</v>
      </c>
      <c r="N7000" s="11" t="s">
        <v>4871</v>
      </c>
      <c r="O7000" s="12" t="s">
        <v>29</v>
      </c>
      <c r="P7000" s="12"/>
      <c r="Q7000" s="15" t="s">
        <v>30825</v>
      </c>
      <c r="R7000" s="12" t="s">
        <v>148</v>
      </c>
      <c r="S7000" s="11" t="s">
        <v>30826</v>
      </c>
      <c r="T7000" s="11" t="s">
        <v>4887</v>
      </c>
    </row>
    <row x14ac:dyDescent="0.25" r="7001" customHeight="1" ht="19.5">
      <c r="A7001" s="10">
        <v>45216</v>
      </c>
      <c r="B7001" s="11" t="s">
        <v>30827</v>
      </c>
      <c r="C7001" s="11" t="s">
        <v>4882</v>
      </c>
      <c r="D7001" s="12"/>
      <c r="E7001" s="13" t="s">
        <v>30828</v>
      </c>
      <c r="F7001" s="11" t="s">
        <v>30829</v>
      </c>
      <c r="G7001" s="12" t="s">
        <v>74</v>
      </c>
      <c r="H7001" s="12" t="s">
        <v>86</v>
      </c>
      <c r="I7001" s="14" t="s">
        <v>1504</v>
      </c>
      <c r="J7001" s="12" t="s">
        <v>24</v>
      </c>
      <c r="K7001" s="12" t="s">
        <v>25</v>
      </c>
      <c r="L7001" s="12" t="s">
        <v>39</v>
      </c>
      <c r="M7001" s="11" t="s">
        <v>149</v>
      </c>
      <c r="N7001" s="11" t="s">
        <v>4871</v>
      </c>
      <c r="O7001" s="12" t="s">
        <v>29</v>
      </c>
      <c r="P7001" s="12"/>
      <c r="Q7001" s="15" t="s">
        <v>30830</v>
      </c>
      <c r="R7001" s="12" t="s">
        <v>148</v>
      </c>
      <c r="S7001" s="11" t="s">
        <v>30831</v>
      </c>
      <c r="T7001" s="11" t="s">
        <v>4887</v>
      </c>
    </row>
    <row x14ac:dyDescent="0.25" r="7002" customHeight="1" ht="19.5">
      <c r="A7002" s="10">
        <v>45216</v>
      </c>
      <c r="B7002" s="11" t="s">
        <v>30832</v>
      </c>
      <c r="C7002" s="11" t="s">
        <v>4867</v>
      </c>
      <c r="D7002" s="12"/>
      <c r="E7002" s="13" t="s">
        <v>30833</v>
      </c>
      <c r="F7002" s="11" t="s">
        <v>30834</v>
      </c>
      <c r="G7002" s="12" t="s">
        <v>74</v>
      </c>
      <c r="H7002" s="12" t="s">
        <v>86</v>
      </c>
      <c r="I7002" s="14" t="s">
        <v>4870</v>
      </c>
      <c r="J7002" s="12" t="s">
        <v>24</v>
      </c>
      <c r="K7002" s="12" t="s">
        <v>25</v>
      </c>
      <c r="L7002" s="12" t="s">
        <v>39</v>
      </c>
      <c r="M7002" s="11" t="s">
        <v>149</v>
      </c>
      <c r="N7002" s="11" t="s">
        <v>4871</v>
      </c>
      <c r="O7002" s="12" t="s">
        <v>29</v>
      </c>
      <c r="P7002" s="12"/>
      <c r="Q7002" s="15" t="s">
        <v>30835</v>
      </c>
      <c r="R7002" s="12" t="s">
        <v>148</v>
      </c>
      <c r="S7002" s="11" t="s">
        <v>30836</v>
      </c>
      <c r="T7002" s="11" t="s">
        <v>4874</v>
      </c>
    </row>
    <row x14ac:dyDescent="0.25" r="7003" customHeight="1" ht="19.5">
      <c r="A7003" s="10">
        <v>45216</v>
      </c>
      <c r="B7003" s="11" t="s">
        <v>30837</v>
      </c>
      <c r="C7003" s="11" t="s">
        <v>6725</v>
      </c>
      <c r="D7003" s="12"/>
      <c r="E7003" s="13" t="s">
        <v>30838</v>
      </c>
      <c r="F7003" s="11" t="s">
        <v>30839</v>
      </c>
      <c r="G7003" s="12" t="s">
        <v>74</v>
      </c>
      <c r="H7003" s="12"/>
      <c r="I7003" s="14" t="s">
        <v>4975</v>
      </c>
      <c r="J7003" s="12" t="s">
        <v>24</v>
      </c>
      <c r="K7003" s="12" t="s">
        <v>25</v>
      </c>
      <c r="L7003" s="12" t="s">
        <v>39</v>
      </c>
      <c r="M7003" s="11" t="s">
        <v>149</v>
      </c>
      <c r="N7003" s="11" t="s">
        <v>4871</v>
      </c>
      <c r="O7003" s="12" t="s">
        <v>29</v>
      </c>
      <c r="P7003" s="12"/>
      <c r="Q7003" s="15" t="s">
        <v>30840</v>
      </c>
      <c r="R7003" s="12" t="s">
        <v>148</v>
      </c>
      <c r="S7003" s="11" t="s">
        <v>30841</v>
      </c>
      <c r="T7003" s="11" t="s">
        <v>4928</v>
      </c>
    </row>
    <row x14ac:dyDescent="0.25" r="7004" customHeight="1" ht="19.5">
      <c r="A7004" s="10">
        <v>45216</v>
      </c>
      <c r="B7004" s="11" t="s">
        <v>30842</v>
      </c>
      <c r="C7004" s="11" t="s">
        <v>4882</v>
      </c>
      <c r="D7004" s="12"/>
      <c r="E7004" s="13" t="s">
        <v>30843</v>
      </c>
      <c r="F7004" s="11" t="s">
        <v>30844</v>
      </c>
      <c r="G7004" s="12" t="s">
        <v>74</v>
      </c>
      <c r="H7004" s="12" t="s">
        <v>98</v>
      </c>
      <c r="I7004" s="14" t="s">
        <v>148</v>
      </c>
      <c r="J7004" s="12" t="s">
        <v>24</v>
      </c>
      <c r="K7004" s="12" t="s">
        <v>25</v>
      </c>
      <c r="L7004" s="12" t="s">
        <v>39</v>
      </c>
      <c r="M7004" s="11" t="s">
        <v>149</v>
      </c>
      <c r="N7004" s="11" t="s">
        <v>4871</v>
      </c>
      <c r="O7004" s="12" t="s">
        <v>29</v>
      </c>
      <c r="P7004" s="12"/>
      <c r="Q7004" s="15" t="s">
        <v>30845</v>
      </c>
      <c r="R7004" s="12" t="s">
        <v>148</v>
      </c>
      <c r="S7004" s="11" t="s">
        <v>30846</v>
      </c>
      <c r="T7004" s="11" t="s">
        <v>4978</v>
      </c>
    </row>
    <row x14ac:dyDescent="0.25" r="7005" customHeight="1" ht="19.5">
      <c r="A7005" s="10">
        <v>45216</v>
      </c>
      <c r="B7005" s="11" t="s">
        <v>30847</v>
      </c>
      <c r="C7005" s="11" t="s">
        <v>5117</v>
      </c>
      <c r="D7005" s="12"/>
      <c r="E7005" s="13" t="s">
        <v>30848</v>
      </c>
      <c r="F7005" s="11" t="s">
        <v>30849</v>
      </c>
      <c r="G7005" s="12" t="s">
        <v>74</v>
      </c>
      <c r="H7005" s="12"/>
      <c r="I7005" s="14" t="s">
        <v>4975</v>
      </c>
      <c r="J7005" s="12" t="s">
        <v>24</v>
      </c>
      <c r="K7005" s="12" t="s">
        <v>25</v>
      </c>
      <c r="L7005" s="12" t="s">
        <v>39</v>
      </c>
      <c r="M7005" s="11" t="s">
        <v>149</v>
      </c>
      <c r="N7005" s="11" t="s">
        <v>4871</v>
      </c>
      <c r="O7005" s="12" t="s">
        <v>29</v>
      </c>
      <c r="P7005" s="12"/>
      <c r="Q7005" s="15" t="s">
        <v>30850</v>
      </c>
      <c r="R7005" s="12" t="s">
        <v>148</v>
      </c>
      <c r="S7005" s="11" t="s">
        <v>30851</v>
      </c>
      <c r="T7005" s="11" t="s">
        <v>4887</v>
      </c>
    </row>
    <row x14ac:dyDescent="0.25" r="7006" customHeight="1" ht="19.5">
      <c r="A7006" s="10">
        <v>45216</v>
      </c>
      <c r="B7006" s="11" t="s">
        <v>30852</v>
      </c>
      <c r="C7006" s="11" t="s">
        <v>4867</v>
      </c>
      <c r="D7006" s="12"/>
      <c r="E7006" s="13" t="s">
        <v>30853</v>
      </c>
      <c r="F7006" s="11" t="s">
        <v>30854</v>
      </c>
      <c r="G7006" s="12" t="s">
        <v>74</v>
      </c>
      <c r="H7006" s="12" t="s">
        <v>98</v>
      </c>
      <c r="I7006" s="14" t="s">
        <v>4870</v>
      </c>
      <c r="J7006" s="12" t="s">
        <v>24</v>
      </c>
      <c r="K7006" s="12" t="s">
        <v>25</v>
      </c>
      <c r="L7006" s="12" t="s">
        <v>39</v>
      </c>
      <c r="M7006" s="11" t="s">
        <v>149</v>
      </c>
      <c r="N7006" s="11" t="s">
        <v>4871</v>
      </c>
      <c r="O7006" s="12" t="s">
        <v>29</v>
      </c>
      <c r="P7006" s="12"/>
      <c r="Q7006" s="15" t="s">
        <v>30855</v>
      </c>
      <c r="R7006" s="12" t="s">
        <v>148</v>
      </c>
      <c r="S7006" s="11" t="s">
        <v>30856</v>
      </c>
      <c r="T7006" s="11" t="s">
        <v>4887</v>
      </c>
    </row>
    <row x14ac:dyDescent="0.25" r="7007" customHeight="1" ht="19.5">
      <c r="A7007" s="10">
        <v>45216</v>
      </c>
      <c r="B7007" s="11" t="s">
        <v>30857</v>
      </c>
      <c r="C7007" s="11" t="s">
        <v>4882</v>
      </c>
      <c r="D7007" s="12"/>
      <c r="E7007" s="13" t="s">
        <v>30858</v>
      </c>
      <c r="F7007" s="11" t="s">
        <v>30859</v>
      </c>
      <c r="G7007" s="12" t="s">
        <v>74</v>
      </c>
      <c r="H7007" s="12"/>
      <c r="I7007" s="14" t="s">
        <v>148</v>
      </c>
      <c r="J7007" s="12" t="s">
        <v>24</v>
      </c>
      <c r="K7007" s="12" t="s">
        <v>25</v>
      </c>
      <c r="L7007" s="12" t="s">
        <v>39</v>
      </c>
      <c r="M7007" s="11" t="s">
        <v>149</v>
      </c>
      <c r="N7007" s="11" t="s">
        <v>4871</v>
      </c>
      <c r="O7007" s="12" t="s">
        <v>29</v>
      </c>
      <c r="P7007" s="12"/>
      <c r="Q7007" s="15" t="s">
        <v>30860</v>
      </c>
      <c r="R7007" s="12" t="s">
        <v>148</v>
      </c>
      <c r="S7007" s="11" t="s">
        <v>30861</v>
      </c>
      <c r="T7007" s="11" t="s">
        <v>4893</v>
      </c>
    </row>
    <row x14ac:dyDescent="0.25" r="7008" customHeight="1" ht="19.5">
      <c r="A7008" s="10">
        <v>45216</v>
      </c>
      <c r="B7008" s="11" t="s">
        <v>30862</v>
      </c>
      <c r="C7008" s="11" t="s">
        <v>4867</v>
      </c>
      <c r="D7008" s="12"/>
      <c r="E7008" s="13" t="s">
        <v>30863</v>
      </c>
      <c r="F7008" s="11" t="s">
        <v>30864</v>
      </c>
      <c r="G7008" s="12" t="s">
        <v>74</v>
      </c>
      <c r="H7008" s="12" t="s">
        <v>121</v>
      </c>
      <c r="I7008" s="14" t="s">
        <v>4870</v>
      </c>
      <c r="J7008" s="12" t="s">
        <v>24</v>
      </c>
      <c r="K7008" s="12" t="s">
        <v>25</v>
      </c>
      <c r="L7008" s="12" t="s">
        <v>39</v>
      </c>
      <c r="M7008" s="11" t="s">
        <v>149</v>
      </c>
      <c r="N7008" s="11" t="s">
        <v>4871</v>
      </c>
      <c r="O7008" s="12" t="s">
        <v>29</v>
      </c>
      <c r="P7008" s="12"/>
      <c r="Q7008" s="15" t="s">
        <v>30865</v>
      </c>
      <c r="R7008" s="12" t="s">
        <v>148</v>
      </c>
      <c r="S7008" s="11" t="s">
        <v>30866</v>
      </c>
      <c r="T7008" s="11" t="s">
        <v>4978</v>
      </c>
    </row>
    <row x14ac:dyDescent="0.25" r="7009" customHeight="1" ht="19.5">
      <c r="A7009" s="10">
        <v>45216</v>
      </c>
      <c r="B7009" s="11" t="s">
        <v>30867</v>
      </c>
      <c r="C7009" s="11" t="s">
        <v>4923</v>
      </c>
      <c r="D7009" s="12"/>
      <c r="E7009" s="13" t="s">
        <v>30868</v>
      </c>
      <c r="F7009" s="11" t="s">
        <v>30869</v>
      </c>
      <c r="G7009" s="12" t="s">
        <v>74</v>
      </c>
      <c r="H7009" s="12" t="s">
        <v>86</v>
      </c>
      <c r="I7009" s="14" t="s">
        <v>148</v>
      </c>
      <c r="J7009" s="12" t="s">
        <v>24</v>
      </c>
      <c r="K7009" s="12" t="s">
        <v>25</v>
      </c>
      <c r="L7009" s="12" t="s">
        <v>39</v>
      </c>
      <c r="M7009" s="11" t="s">
        <v>149</v>
      </c>
      <c r="N7009" s="11" t="s">
        <v>4871</v>
      </c>
      <c r="O7009" s="12" t="s">
        <v>29</v>
      </c>
      <c r="P7009" s="12"/>
      <c r="Q7009" s="15" t="s">
        <v>30870</v>
      </c>
      <c r="R7009" s="12" t="s">
        <v>148</v>
      </c>
      <c r="S7009" s="11" t="s">
        <v>30871</v>
      </c>
      <c r="T7009" s="11" t="s">
        <v>4887</v>
      </c>
    </row>
    <row x14ac:dyDescent="0.25" r="7010" customHeight="1" ht="19.5">
      <c r="A7010" s="10">
        <v>45216</v>
      </c>
      <c r="B7010" s="11" t="s">
        <v>30872</v>
      </c>
      <c r="C7010" s="11" t="s">
        <v>4882</v>
      </c>
      <c r="D7010" s="12"/>
      <c r="E7010" s="13" t="s">
        <v>30873</v>
      </c>
      <c r="F7010" s="11" t="s">
        <v>30874</v>
      </c>
      <c r="G7010" s="12" t="s">
        <v>74</v>
      </c>
      <c r="H7010" s="12" t="s">
        <v>98</v>
      </c>
      <c r="I7010" s="14" t="s">
        <v>148</v>
      </c>
      <c r="J7010" s="12" t="s">
        <v>24</v>
      </c>
      <c r="K7010" s="12" t="s">
        <v>25</v>
      </c>
      <c r="L7010" s="12" t="s">
        <v>39</v>
      </c>
      <c r="M7010" s="11" t="s">
        <v>149</v>
      </c>
      <c r="N7010" s="11" t="s">
        <v>4871</v>
      </c>
      <c r="O7010" s="12" t="s">
        <v>29</v>
      </c>
      <c r="P7010" s="12"/>
      <c r="Q7010" s="15" t="s">
        <v>30875</v>
      </c>
      <c r="R7010" s="12" t="s">
        <v>148</v>
      </c>
      <c r="S7010" s="11" t="s">
        <v>30876</v>
      </c>
      <c r="T7010" s="11" t="s">
        <v>4887</v>
      </c>
    </row>
    <row x14ac:dyDescent="0.25" r="7011" customHeight="1" ht="19.5">
      <c r="A7011" s="10">
        <v>45216</v>
      </c>
      <c r="B7011" s="11" t="s">
        <v>30877</v>
      </c>
      <c r="C7011" s="11" t="s">
        <v>4973</v>
      </c>
      <c r="D7011" s="12"/>
      <c r="E7011" s="13" t="s">
        <v>30878</v>
      </c>
      <c r="F7011" s="11" t="s">
        <v>30879</v>
      </c>
      <c r="G7011" s="12" t="s">
        <v>74</v>
      </c>
      <c r="H7011" s="12"/>
      <c r="I7011" s="14" t="s">
        <v>4975</v>
      </c>
      <c r="J7011" s="12" t="s">
        <v>24</v>
      </c>
      <c r="K7011" s="12" t="s">
        <v>25</v>
      </c>
      <c r="L7011" s="12" t="s">
        <v>39</v>
      </c>
      <c r="M7011" s="11" t="s">
        <v>149</v>
      </c>
      <c r="N7011" s="11" t="s">
        <v>4871</v>
      </c>
      <c r="O7011" s="12" t="s">
        <v>29</v>
      </c>
      <c r="P7011" s="12"/>
      <c r="Q7011" s="15" t="s">
        <v>30880</v>
      </c>
      <c r="R7011" s="12" t="s">
        <v>148</v>
      </c>
      <c r="S7011" s="11" t="s">
        <v>30881</v>
      </c>
      <c r="T7011" s="11" t="s">
        <v>4961</v>
      </c>
    </row>
    <row x14ac:dyDescent="0.25" r="7012" customHeight="1" ht="19.5">
      <c r="A7012" s="10">
        <v>45216</v>
      </c>
      <c r="B7012" s="11" t="s">
        <v>30882</v>
      </c>
      <c r="C7012" s="11" t="s">
        <v>4901</v>
      </c>
      <c r="D7012" s="12"/>
      <c r="E7012" s="13" t="s">
        <v>30883</v>
      </c>
      <c r="F7012" s="11" t="s">
        <v>30884</v>
      </c>
      <c r="G7012" s="12" t="s">
        <v>74</v>
      </c>
      <c r="H7012" s="12"/>
      <c r="I7012" s="14" t="s">
        <v>148</v>
      </c>
      <c r="J7012" s="12" t="s">
        <v>24</v>
      </c>
      <c r="K7012" s="12" t="s">
        <v>25</v>
      </c>
      <c r="L7012" s="12" t="s">
        <v>39</v>
      </c>
      <c r="M7012" s="11" t="s">
        <v>149</v>
      </c>
      <c r="N7012" s="11" t="s">
        <v>4871</v>
      </c>
      <c r="O7012" s="12" t="s">
        <v>29</v>
      </c>
      <c r="P7012" s="12"/>
      <c r="Q7012" s="15" t="s">
        <v>30885</v>
      </c>
      <c r="R7012" s="12" t="s">
        <v>148</v>
      </c>
      <c r="S7012" s="11" t="s">
        <v>30886</v>
      </c>
      <c r="T7012" s="11" t="s">
        <v>6803</v>
      </c>
    </row>
    <row x14ac:dyDescent="0.25" r="7013" customHeight="1" ht="19.5">
      <c r="A7013" s="10">
        <v>45216</v>
      </c>
      <c r="B7013" s="11" t="s">
        <v>30887</v>
      </c>
      <c r="C7013" s="11" t="s">
        <v>5060</v>
      </c>
      <c r="D7013" s="12"/>
      <c r="E7013" s="13" t="s">
        <v>30888</v>
      </c>
      <c r="F7013" s="11" t="s">
        <v>30889</v>
      </c>
      <c r="G7013" s="12" t="s">
        <v>74</v>
      </c>
      <c r="H7013" s="12" t="s">
        <v>98</v>
      </c>
      <c r="I7013" s="14" t="s">
        <v>4975</v>
      </c>
      <c r="J7013" s="12" t="s">
        <v>24</v>
      </c>
      <c r="K7013" s="12" t="s">
        <v>25</v>
      </c>
      <c r="L7013" s="12" t="s">
        <v>39</v>
      </c>
      <c r="M7013" s="11" t="s">
        <v>149</v>
      </c>
      <c r="N7013" s="11" t="s">
        <v>4871</v>
      </c>
      <c r="O7013" s="12" t="s">
        <v>29</v>
      </c>
      <c r="P7013" s="12"/>
      <c r="Q7013" s="15" t="s">
        <v>30890</v>
      </c>
      <c r="R7013" s="12" t="s">
        <v>148</v>
      </c>
      <c r="S7013" s="11" t="s">
        <v>30891</v>
      </c>
      <c r="T7013" s="11" t="s">
        <v>4893</v>
      </c>
    </row>
    <row x14ac:dyDescent="0.25" r="7014" customHeight="1" ht="19.5">
      <c r="A7014" s="10">
        <v>45216</v>
      </c>
      <c r="B7014" s="11" t="s">
        <v>30892</v>
      </c>
      <c r="C7014" s="11" t="s">
        <v>4882</v>
      </c>
      <c r="D7014" s="12"/>
      <c r="E7014" s="13" t="s">
        <v>30893</v>
      </c>
      <c r="F7014" s="11" t="s">
        <v>30894</v>
      </c>
      <c r="G7014" s="12" t="s">
        <v>74</v>
      </c>
      <c r="H7014" s="12"/>
      <c r="I7014" s="14" t="s">
        <v>148</v>
      </c>
      <c r="J7014" s="12" t="s">
        <v>24</v>
      </c>
      <c r="K7014" s="12" t="s">
        <v>25</v>
      </c>
      <c r="L7014" s="12" t="s">
        <v>39</v>
      </c>
      <c r="M7014" s="11" t="s">
        <v>149</v>
      </c>
      <c r="N7014" s="11" t="s">
        <v>4871</v>
      </c>
      <c r="O7014" s="12" t="s">
        <v>29</v>
      </c>
      <c r="P7014" s="12"/>
      <c r="Q7014" s="15" t="s">
        <v>30895</v>
      </c>
      <c r="R7014" s="12" t="s">
        <v>148</v>
      </c>
      <c r="S7014" s="11" t="s">
        <v>30896</v>
      </c>
      <c r="T7014" s="11" t="s">
        <v>4887</v>
      </c>
    </row>
    <row x14ac:dyDescent="0.25" r="7015" customHeight="1" ht="19.5">
      <c r="A7015" s="10">
        <v>45216</v>
      </c>
      <c r="B7015" s="11" t="s">
        <v>30897</v>
      </c>
      <c r="C7015" s="11" t="s">
        <v>4867</v>
      </c>
      <c r="D7015" s="12"/>
      <c r="E7015" s="13" t="s">
        <v>30898</v>
      </c>
      <c r="F7015" s="11" t="s">
        <v>30899</v>
      </c>
      <c r="G7015" s="12" t="s">
        <v>74</v>
      </c>
      <c r="H7015" s="12" t="s">
        <v>98</v>
      </c>
      <c r="I7015" s="14" t="s">
        <v>4870</v>
      </c>
      <c r="J7015" s="12" t="s">
        <v>24</v>
      </c>
      <c r="K7015" s="12" t="s">
        <v>25</v>
      </c>
      <c r="L7015" s="12" t="s">
        <v>39</v>
      </c>
      <c r="M7015" s="11" t="s">
        <v>149</v>
      </c>
      <c r="N7015" s="11" t="s">
        <v>4871</v>
      </c>
      <c r="O7015" s="12" t="s">
        <v>29</v>
      </c>
      <c r="P7015" s="12"/>
      <c r="Q7015" s="15" t="s">
        <v>30900</v>
      </c>
      <c r="R7015" s="12" t="s">
        <v>148</v>
      </c>
      <c r="S7015" s="11" t="s">
        <v>30901</v>
      </c>
      <c r="T7015" s="11" t="s">
        <v>4906</v>
      </c>
    </row>
    <row x14ac:dyDescent="0.25" r="7016" customHeight="1" ht="19.5">
      <c r="A7016" s="10">
        <v>45216</v>
      </c>
      <c r="B7016" s="11" t="s">
        <v>30902</v>
      </c>
      <c r="C7016" s="11" t="s">
        <v>4882</v>
      </c>
      <c r="D7016" s="12"/>
      <c r="E7016" s="13" t="s">
        <v>30903</v>
      </c>
      <c r="F7016" s="11" t="s">
        <v>30904</v>
      </c>
      <c r="G7016" s="12" t="s">
        <v>74</v>
      </c>
      <c r="H7016" s="12"/>
      <c r="I7016" s="14" t="s">
        <v>148</v>
      </c>
      <c r="J7016" s="12" t="s">
        <v>24</v>
      </c>
      <c r="K7016" s="12" t="s">
        <v>25</v>
      </c>
      <c r="L7016" s="12" t="s">
        <v>39</v>
      </c>
      <c r="M7016" s="11" t="s">
        <v>149</v>
      </c>
      <c r="N7016" s="11" t="s">
        <v>4871</v>
      </c>
      <c r="O7016" s="12" t="s">
        <v>29</v>
      </c>
      <c r="P7016" s="12"/>
      <c r="Q7016" s="15" t="s">
        <v>30905</v>
      </c>
      <c r="R7016" s="12" t="s">
        <v>148</v>
      </c>
      <c r="S7016" s="11" t="s">
        <v>30906</v>
      </c>
      <c r="T7016" s="11" t="s">
        <v>4887</v>
      </c>
    </row>
    <row x14ac:dyDescent="0.25" r="7017" customHeight="1" ht="19.5">
      <c r="A7017" s="10">
        <v>45216</v>
      </c>
      <c r="B7017" s="11" t="s">
        <v>30907</v>
      </c>
      <c r="C7017" s="11" t="s">
        <v>4882</v>
      </c>
      <c r="D7017" s="12"/>
      <c r="E7017" s="13" t="s">
        <v>30908</v>
      </c>
      <c r="F7017" s="11" t="s">
        <v>30909</v>
      </c>
      <c r="G7017" s="12" t="s">
        <v>74</v>
      </c>
      <c r="H7017" s="12"/>
      <c r="I7017" s="14" t="s">
        <v>148</v>
      </c>
      <c r="J7017" s="12" t="s">
        <v>24</v>
      </c>
      <c r="K7017" s="12" t="s">
        <v>25</v>
      </c>
      <c r="L7017" s="12" t="s">
        <v>39</v>
      </c>
      <c r="M7017" s="11" t="s">
        <v>149</v>
      </c>
      <c r="N7017" s="11" t="s">
        <v>4871</v>
      </c>
      <c r="O7017" s="12" t="s">
        <v>29</v>
      </c>
      <c r="P7017" s="12"/>
      <c r="Q7017" s="15" t="s">
        <v>30910</v>
      </c>
      <c r="R7017" s="12" t="s">
        <v>148</v>
      </c>
      <c r="S7017" s="11" t="s">
        <v>30911</v>
      </c>
      <c r="T7017" s="11" t="s">
        <v>4874</v>
      </c>
    </row>
    <row x14ac:dyDescent="0.25" r="7018" customHeight="1" ht="19.5">
      <c r="A7018" s="10">
        <v>45216</v>
      </c>
      <c r="B7018" s="11" t="s">
        <v>30912</v>
      </c>
      <c r="C7018" s="11" t="s">
        <v>4882</v>
      </c>
      <c r="D7018" s="12"/>
      <c r="E7018" s="13" t="s">
        <v>30913</v>
      </c>
      <c r="F7018" s="11" t="s">
        <v>30914</v>
      </c>
      <c r="G7018" s="12" t="s">
        <v>74</v>
      </c>
      <c r="H7018" s="12" t="s">
        <v>86</v>
      </c>
      <c r="I7018" s="14" t="s">
        <v>148</v>
      </c>
      <c r="J7018" s="12" t="s">
        <v>24</v>
      </c>
      <c r="K7018" s="12" t="s">
        <v>25</v>
      </c>
      <c r="L7018" s="12" t="s">
        <v>39</v>
      </c>
      <c r="M7018" s="11" t="s">
        <v>149</v>
      </c>
      <c r="N7018" s="11" t="s">
        <v>4871</v>
      </c>
      <c r="O7018" s="12" t="s">
        <v>29</v>
      </c>
      <c r="P7018" s="12"/>
      <c r="Q7018" s="15" t="s">
        <v>30915</v>
      </c>
      <c r="R7018" s="12" t="s">
        <v>148</v>
      </c>
      <c r="S7018" s="11" t="s">
        <v>30916</v>
      </c>
      <c r="T7018" s="11" t="s">
        <v>6803</v>
      </c>
    </row>
    <row x14ac:dyDescent="0.25" r="7019" customHeight="1" ht="19.5">
      <c r="A7019" s="10">
        <v>45216</v>
      </c>
      <c r="B7019" s="11" t="s">
        <v>30917</v>
      </c>
      <c r="C7019" s="11" t="s">
        <v>5117</v>
      </c>
      <c r="D7019" s="12"/>
      <c r="E7019" s="13" t="s">
        <v>30918</v>
      </c>
      <c r="F7019" s="11" t="s">
        <v>30919</v>
      </c>
      <c r="G7019" s="12" t="s">
        <v>74</v>
      </c>
      <c r="H7019" s="12" t="s">
        <v>98</v>
      </c>
      <c r="I7019" s="14" t="s">
        <v>381</v>
      </c>
      <c r="J7019" s="12" t="s">
        <v>24</v>
      </c>
      <c r="K7019" s="12" t="s">
        <v>25</v>
      </c>
      <c r="L7019" s="12" t="s">
        <v>39</v>
      </c>
      <c r="M7019" s="11" t="s">
        <v>149</v>
      </c>
      <c r="N7019" s="11" t="s">
        <v>4871</v>
      </c>
      <c r="O7019" s="12" t="s">
        <v>29</v>
      </c>
      <c r="P7019" s="12"/>
      <c r="Q7019" s="15" t="s">
        <v>30920</v>
      </c>
      <c r="R7019" s="12" t="s">
        <v>42</v>
      </c>
      <c r="S7019" s="11" t="s">
        <v>30921</v>
      </c>
      <c r="T7019" s="11" t="s">
        <v>4899</v>
      </c>
    </row>
    <row x14ac:dyDescent="0.25" r="7020" customHeight="1" ht="19.5">
      <c r="A7020" s="10">
        <v>45216</v>
      </c>
      <c r="B7020" s="11" t="s">
        <v>30922</v>
      </c>
      <c r="C7020" s="11" t="s">
        <v>4867</v>
      </c>
      <c r="D7020" s="12"/>
      <c r="E7020" s="13" t="s">
        <v>30923</v>
      </c>
      <c r="F7020" s="11" t="s">
        <v>30924</v>
      </c>
      <c r="G7020" s="12" t="s">
        <v>74</v>
      </c>
      <c r="H7020" s="12"/>
      <c r="I7020" s="14" t="s">
        <v>4870</v>
      </c>
      <c r="J7020" s="12" t="s">
        <v>24</v>
      </c>
      <c r="K7020" s="12" t="s">
        <v>25</v>
      </c>
      <c r="L7020" s="12" t="s">
        <v>39</v>
      </c>
      <c r="M7020" s="11" t="s">
        <v>149</v>
      </c>
      <c r="N7020" s="11" t="s">
        <v>4871</v>
      </c>
      <c r="O7020" s="12" t="s">
        <v>29</v>
      </c>
      <c r="P7020" s="12"/>
      <c r="Q7020" s="15" t="s">
        <v>30925</v>
      </c>
      <c r="R7020" s="12" t="s">
        <v>148</v>
      </c>
      <c r="S7020" s="11" t="s">
        <v>30926</v>
      </c>
      <c r="T7020" s="11" t="s">
        <v>4906</v>
      </c>
    </row>
    <row x14ac:dyDescent="0.25" r="7021" customHeight="1" ht="19.5">
      <c r="A7021" s="10">
        <v>45216</v>
      </c>
      <c r="B7021" s="11" t="s">
        <v>30927</v>
      </c>
      <c r="C7021" s="11" t="s">
        <v>6725</v>
      </c>
      <c r="D7021" s="12"/>
      <c r="E7021" s="13" t="s">
        <v>30928</v>
      </c>
      <c r="F7021" s="11" t="s">
        <v>30929</v>
      </c>
      <c r="G7021" s="12" t="s">
        <v>74</v>
      </c>
      <c r="H7021" s="12"/>
      <c r="I7021" s="14" t="s">
        <v>4975</v>
      </c>
      <c r="J7021" s="12" t="s">
        <v>24</v>
      </c>
      <c r="K7021" s="12" t="s">
        <v>25</v>
      </c>
      <c r="L7021" s="12" t="s">
        <v>39</v>
      </c>
      <c r="M7021" s="11" t="s">
        <v>149</v>
      </c>
      <c r="N7021" s="11" t="s">
        <v>4871</v>
      </c>
      <c r="O7021" s="12" t="s">
        <v>29</v>
      </c>
      <c r="P7021" s="12"/>
      <c r="Q7021" s="15" t="s">
        <v>30930</v>
      </c>
      <c r="R7021" s="12" t="s">
        <v>148</v>
      </c>
      <c r="S7021" s="11" t="s">
        <v>30931</v>
      </c>
      <c r="T7021" s="11" t="s">
        <v>4893</v>
      </c>
    </row>
    <row x14ac:dyDescent="0.25" r="7022" customHeight="1" ht="19.5">
      <c r="A7022" s="10">
        <v>45216</v>
      </c>
      <c r="B7022" s="11" t="s">
        <v>30932</v>
      </c>
      <c r="C7022" s="11" t="s">
        <v>4882</v>
      </c>
      <c r="D7022" s="12"/>
      <c r="E7022" s="13" t="s">
        <v>30933</v>
      </c>
      <c r="F7022" s="11" t="s">
        <v>30934</v>
      </c>
      <c r="G7022" s="12" t="s">
        <v>74</v>
      </c>
      <c r="H7022" s="12" t="s">
        <v>86</v>
      </c>
      <c r="I7022" s="14" t="s">
        <v>148</v>
      </c>
      <c r="J7022" s="12" t="s">
        <v>24</v>
      </c>
      <c r="K7022" s="12" t="s">
        <v>25</v>
      </c>
      <c r="L7022" s="12" t="s">
        <v>39</v>
      </c>
      <c r="M7022" s="11" t="s">
        <v>149</v>
      </c>
      <c r="N7022" s="11" t="s">
        <v>4871</v>
      </c>
      <c r="O7022" s="12" t="s">
        <v>29</v>
      </c>
      <c r="P7022" s="12"/>
      <c r="Q7022" s="15" t="s">
        <v>30935</v>
      </c>
      <c r="R7022" s="12" t="s">
        <v>148</v>
      </c>
      <c r="S7022" s="11" t="s">
        <v>30936</v>
      </c>
      <c r="T7022" s="11" t="s">
        <v>4893</v>
      </c>
    </row>
    <row x14ac:dyDescent="0.25" r="7023" customHeight="1" ht="19.5">
      <c r="A7023" s="10">
        <v>45216</v>
      </c>
      <c r="B7023" s="11" t="s">
        <v>30937</v>
      </c>
      <c r="C7023" s="11" t="s">
        <v>4867</v>
      </c>
      <c r="D7023" s="12"/>
      <c r="E7023" s="13" t="s">
        <v>30938</v>
      </c>
      <c r="F7023" s="11" t="s">
        <v>30939</v>
      </c>
      <c r="G7023" s="12" t="s">
        <v>74</v>
      </c>
      <c r="H7023" s="12" t="s">
        <v>98</v>
      </c>
      <c r="I7023" s="14" t="s">
        <v>4870</v>
      </c>
      <c r="J7023" s="12" t="s">
        <v>24</v>
      </c>
      <c r="K7023" s="12" t="s">
        <v>25</v>
      </c>
      <c r="L7023" s="12" t="s">
        <v>39</v>
      </c>
      <c r="M7023" s="11" t="s">
        <v>149</v>
      </c>
      <c r="N7023" s="11" t="s">
        <v>4871</v>
      </c>
      <c r="O7023" s="12" t="s">
        <v>29</v>
      </c>
      <c r="P7023" s="12"/>
      <c r="Q7023" s="15" t="s">
        <v>30940</v>
      </c>
      <c r="R7023" s="12" t="s">
        <v>148</v>
      </c>
      <c r="S7023" s="11" t="s">
        <v>30941</v>
      </c>
      <c r="T7023" s="11" t="s">
        <v>4906</v>
      </c>
    </row>
    <row x14ac:dyDescent="0.25" r="7024" customHeight="1" ht="19.5">
      <c r="A7024" s="10">
        <v>45216</v>
      </c>
      <c r="B7024" s="11" t="s">
        <v>30942</v>
      </c>
      <c r="C7024" s="11" t="s">
        <v>30943</v>
      </c>
      <c r="D7024" s="12"/>
      <c r="E7024" s="13" t="s">
        <v>30944</v>
      </c>
      <c r="F7024" s="11" t="s">
        <v>30945</v>
      </c>
      <c r="G7024" s="12" t="s">
        <v>74</v>
      </c>
      <c r="H7024" s="12"/>
      <c r="I7024" s="14" t="s">
        <v>148</v>
      </c>
      <c r="J7024" s="12" t="s">
        <v>24</v>
      </c>
      <c r="K7024" s="12" t="s">
        <v>25</v>
      </c>
      <c r="L7024" s="12" t="s">
        <v>39</v>
      </c>
      <c r="M7024" s="11" t="s">
        <v>149</v>
      </c>
      <c r="N7024" s="11" t="s">
        <v>28</v>
      </c>
      <c r="O7024" s="12" t="s">
        <v>29</v>
      </c>
      <c r="P7024" s="12"/>
      <c r="Q7024" s="15" t="s">
        <v>30946</v>
      </c>
      <c r="R7024" s="12" t="s">
        <v>42</v>
      </c>
      <c r="S7024" s="11" t="s">
        <v>30947</v>
      </c>
      <c r="T7024" s="11" t="s">
        <v>30948</v>
      </c>
    </row>
    <row x14ac:dyDescent="0.25" r="7025" customHeight="1" ht="19.5">
      <c r="A7025" s="10">
        <v>45216</v>
      </c>
      <c r="B7025" s="11" t="s">
        <v>30949</v>
      </c>
      <c r="C7025" s="11" t="s">
        <v>30950</v>
      </c>
      <c r="D7025" s="12"/>
      <c r="E7025" s="13" t="s">
        <v>5341</v>
      </c>
      <c r="F7025" s="11" t="s">
        <v>5342</v>
      </c>
      <c r="G7025" s="12" t="s">
        <v>74</v>
      </c>
      <c r="H7025" s="12" t="s">
        <v>98</v>
      </c>
      <c r="I7025" s="14" t="s">
        <v>148</v>
      </c>
      <c r="J7025" s="12" t="s">
        <v>24</v>
      </c>
      <c r="K7025" s="12" t="s">
        <v>25</v>
      </c>
      <c r="L7025" s="12" t="s">
        <v>39</v>
      </c>
      <c r="M7025" s="11" t="s">
        <v>149</v>
      </c>
      <c r="N7025" s="11" t="s">
        <v>28</v>
      </c>
      <c r="O7025" s="12" t="s">
        <v>29</v>
      </c>
      <c r="P7025" s="12"/>
      <c r="Q7025" s="15" t="s">
        <v>30951</v>
      </c>
      <c r="R7025" s="12" t="s">
        <v>42</v>
      </c>
      <c r="S7025" s="11" t="s">
        <v>30952</v>
      </c>
      <c r="T7025" s="11" t="s">
        <v>30953</v>
      </c>
    </row>
    <row x14ac:dyDescent="0.25" r="7026" customHeight="1" ht="19.5">
      <c r="A7026" s="10">
        <v>45216</v>
      </c>
      <c r="B7026" s="11" t="s">
        <v>30954</v>
      </c>
      <c r="C7026" s="11" t="s">
        <v>4882</v>
      </c>
      <c r="D7026" s="12"/>
      <c r="E7026" s="13" t="s">
        <v>30955</v>
      </c>
      <c r="F7026" s="11" t="s">
        <v>30956</v>
      </c>
      <c r="G7026" s="12" t="s">
        <v>74</v>
      </c>
      <c r="H7026" s="12" t="s">
        <v>14041</v>
      </c>
      <c r="I7026" s="14" t="s">
        <v>148</v>
      </c>
      <c r="J7026" s="12" t="s">
        <v>24</v>
      </c>
      <c r="K7026" s="12" t="s">
        <v>25</v>
      </c>
      <c r="L7026" s="12" t="s">
        <v>39</v>
      </c>
      <c r="M7026" s="11" t="s">
        <v>149</v>
      </c>
      <c r="N7026" s="11" t="s">
        <v>4871</v>
      </c>
      <c r="O7026" s="12" t="s">
        <v>29</v>
      </c>
      <c r="P7026" s="12"/>
      <c r="Q7026" s="15" t="s">
        <v>30957</v>
      </c>
      <c r="R7026" s="12" t="s">
        <v>148</v>
      </c>
      <c r="S7026" s="11" t="s">
        <v>30958</v>
      </c>
      <c r="T7026" s="11" t="s">
        <v>4928</v>
      </c>
    </row>
    <row x14ac:dyDescent="0.25" r="7027" customHeight="1" ht="19.5">
      <c r="A7027" s="10">
        <v>45216</v>
      </c>
      <c r="B7027" s="11" t="s">
        <v>30959</v>
      </c>
      <c r="C7027" s="11" t="s">
        <v>30943</v>
      </c>
      <c r="D7027" s="12"/>
      <c r="E7027" s="13" t="s">
        <v>30960</v>
      </c>
      <c r="F7027" s="11" t="s">
        <v>6948</v>
      </c>
      <c r="G7027" s="12" t="s">
        <v>74</v>
      </c>
      <c r="H7027" s="12" t="s">
        <v>121</v>
      </c>
      <c r="I7027" s="14" t="s">
        <v>148</v>
      </c>
      <c r="J7027" s="12" t="s">
        <v>24</v>
      </c>
      <c r="K7027" s="12" t="s">
        <v>25</v>
      </c>
      <c r="L7027" s="12" t="s">
        <v>39</v>
      </c>
      <c r="M7027" s="11" t="s">
        <v>149</v>
      </c>
      <c r="N7027" s="11" t="s">
        <v>28</v>
      </c>
      <c r="O7027" s="12" t="s">
        <v>29</v>
      </c>
      <c r="P7027" s="12"/>
      <c r="Q7027" s="15" t="s">
        <v>30961</v>
      </c>
      <c r="R7027" s="12" t="s">
        <v>42</v>
      </c>
      <c r="S7027" s="11" t="s">
        <v>30962</v>
      </c>
      <c r="T7027" s="11" t="s">
        <v>30963</v>
      </c>
    </row>
    <row x14ac:dyDescent="0.25" r="7028" customHeight="1" ht="19.5">
      <c r="A7028" s="10">
        <v>45216</v>
      </c>
      <c r="B7028" s="11" t="s">
        <v>30964</v>
      </c>
      <c r="C7028" s="11" t="s">
        <v>8350</v>
      </c>
      <c r="D7028" s="12"/>
      <c r="E7028" s="13">
        <v>15507206187</v>
      </c>
      <c r="F7028" s="11" t="s">
        <v>30965</v>
      </c>
      <c r="G7028" s="12" t="s">
        <v>289</v>
      </c>
      <c r="H7028" s="12"/>
      <c r="I7028" s="14" t="s">
        <v>486</v>
      </c>
      <c r="J7028" s="12" t="s">
        <v>24</v>
      </c>
      <c r="K7028" s="12" t="s">
        <v>25</v>
      </c>
      <c r="L7028" s="12" t="s">
        <v>39</v>
      </c>
      <c r="M7028" s="11" t="s">
        <v>27</v>
      </c>
      <c r="N7028" s="11" t="s">
        <v>28</v>
      </c>
      <c r="O7028" s="12" t="s">
        <v>29</v>
      </c>
      <c r="P7028" s="12"/>
      <c r="Q7028" s="15" t="s">
        <v>30966</v>
      </c>
      <c r="R7028" s="12" t="s">
        <v>42</v>
      </c>
      <c r="S7028" s="11" t="s">
        <v>30967</v>
      </c>
      <c r="T7028" s="11" t="s">
        <v>30968</v>
      </c>
    </row>
    <row x14ac:dyDescent="0.25" r="7029" customHeight="1" ht="19.5">
      <c r="A7029" s="10">
        <v>45216</v>
      </c>
      <c r="B7029" s="11" t="s">
        <v>30969</v>
      </c>
      <c r="C7029" s="11" t="s">
        <v>4923</v>
      </c>
      <c r="D7029" s="12"/>
      <c r="E7029" s="13" t="s">
        <v>30970</v>
      </c>
      <c r="F7029" s="11" t="s">
        <v>30971</v>
      </c>
      <c r="G7029" s="12" t="s">
        <v>74</v>
      </c>
      <c r="H7029" s="12"/>
      <c r="I7029" s="14" t="s">
        <v>259</v>
      </c>
      <c r="J7029" s="12" t="s">
        <v>24</v>
      </c>
      <c r="K7029" s="12" t="s">
        <v>25</v>
      </c>
      <c r="L7029" s="12" t="s">
        <v>39</v>
      </c>
      <c r="M7029" s="11" t="s">
        <v>149</v>
      </c>
      <c r="N7029" s="11" t="s">
        <v>4871</v>
      </c>
      <c r="O7029" s="12" t="s">
        <v>29</v>
      </c>
      <c r="P7029" s="12"/>
      <c r="Q7029" s="15" t="s">
        <v>30972</v>
      </c>
      <c r="R7029" s="12" t="s">
        <v>148</v>
      </c>
      <c r="S7029" s="11" t="s">
        <v>30973</v>
      </c>
      <c r="T7029" s="11" t="s">
        <v>4906</v>
      </c>
    </row>
    <row x14ac:dyDescent="0.25" r="7030" customHeight="1" ht="19.5">
      <c r="A7030" s="10">
        <v>45216</v>
      </c>
      <c r="B7030" s="11" t="s">
        <v>30974</v>
      </c>
      <c r="C7030" s="11" t="s">
        <v>4923</v>
      </c>
      <c r="D7030" s="12"/>
      <c r="E7030" s="13" t="s">
        <v>30975</v>
      </c>
      <c r="F7030" s="11" t="s">
        <v>30976</v>
      </c>
      <c r="G7030" s="12" t="s">
        <v>74</v>
      </c>
      <c r="H7030" s="12" t="s">
        <v>98</v>
      </c>
      <c r="I7030" s="14" t="s">
        <v>148</v>
      </c>
      <c r="J7030" s="12" t="s">
        <v>24</v>
      </c>
      <c r="K7030" s="12" t="s">
        <v>25</v>
      </c>
      <c r="L7030" s="12" t="s">
        <v>39</v>
      </c>
      <c r="M7030" s="11" t="s">
        <v>149</v>
      </c>
      <c r="N7030" s="11" t="s">
        <v>4871</v>
      </c>
      <c r="O7030" s="12" t="s">
        <v>29</v>
      </c>
      <c r="P7030" s="12"/>
      <c r="Q7030" s="15" t="s">
        <v>30977</v>
      </c>
      <c r="R7030" s="12" t="s">
        <v>148</v>
      </c>
      <c r="S7030" s="11" t="s">
        <v>30978</v>
      </c>
      <c r="T7030" s="11" t="s">
        <v>7782</v>
      </c>
    </row>
    <row x14ac:dyDescent="0.25" r="7031" customHeight="1" ht="19.5">
      <c r="A7031" s="10">
        <v>45216</v>
      </c>
      <c r="B7031" s="11" t="s">
        <v>30979</v>
      </c>
      <c r="C7031" s="11" t="s">
        <v>5060</v>
      </c>
      <c r="D7031" s="12"/>
      <c r="E7031" s="13" t="s">
        <v>26937</v>
      </c>
      <c r="F7031" s="11" t="s">
        <v>26938</v>
      </c>
      <c r="G7031" s="12" t="s">
        <v>74</v>
      </c>
      <c r="H7031" s="12"/>
      <c r="I7031" s="14" t="s">
        <v>4975</v>
      </c>
      <c r="J7031" s="12" t="s">
        <v>24</v>
      </c>
      <c r="K7031" s="12" t="s">
        <v>25</v>
      </c>
      <c r="L7031" s="12" t="s">
        <v>39</v>
      </c>
      <c r="M7031" s="11" t="s">
        <v>149</v>
      </c>
      <c r="N7031" s="11" t="s">
        <v>4871</v>
      </c>
      <c r="O7031" s="12" t="s">
        <v>29</v>
      </c>
      <c r="P7031" s="12"/>
      <c r="Q7031" s="15" t="s">
        <v>30980</v>
      </c>
      <c r="R7031" s="12" t="s">
        <v>148</v>
      </c>
      <c r="S7031" s="11" t="s">
        <v>30981</v>
      </c>
      <c r="T7031" s="11" t="s">
        <v>4874</v>
      </c>
    </row>
    <row x14ac:dyDescent="0.25" r="7032" customHeight="1" ht="19.5">
      <c r="A7032" s="10">
        <v>45216</v>
      </c>
      <c r="B7032" s="11" t="s">
        <v>30982</v>
      </c>
      <c r="C7032" s="11" t="s">
        <v>5117</v>
      </c>
      <c r="D7032" s="12"/>
      <c r="E7032" s="13" t="s">
        <v>30983</v>
      </c>
      <c r="F7032" s="11" t="s">
        <v>30984</v>
      </c>
      <c r="G7032" s="12" t="s">
        <v>74</v>
      </c>
      <c r="H7032" s="12"/>
      <c r="I7032" s="14" t="s">
        <v>4975</v>
      </c>
      <c r="J7032" s="12" t="s">
        <v>24</v>
      </c>
      <c r="K7032" s="12" t="s">
        <v>25</v>
      </c>
      <c r="L7032" s="12" t="s">
        <v>39</v>
      </c>
      <c r="M7032" s="11" t="s">
        <v>149</v>
      </c>
      <c r="N7032" s="11" t="s">
        <v>4871</v>
      </c>
      <c r="O7032" s="12" t="s">
        <v>29</v>
      </c>
      <c r="P7032" s="12"/>
      <c r="Q7032" s="15" t="s">
        <v>30985</v>
      </c>
      <c r="R7032" s="12" t="s">
        <v>148</v>
      </c>
      <c r="S7032" s="11" t="s">
        <v>30986</v>
      </c>
      <c r="T7032" s="11" t="s">
        <v>4887</v>
      </c>
    </row>
    <row x14ac:dyDescent="0.25" r="7033" customHeight="1" ht="19.5">
      <c r="A7033" s="10">
        <v>45216</v>
      </c>
      <c r="B7033" s="11" t="s">
        <v>30987</v>
      </c>
      <c r="C7033" s="11" t="s">
        <v>4923</v>
      </c>
      <c r="D7033" s="12"/>
      <c r="E7033" s="13" t="s">
        <v>30988</v>
      </c>
      <c r="F7033" s="11" t="s">
        <v>30989</v>
      </c>
      <c r="G7033" s="12" t="s">
        <v>74</v>
      </c>
      <c r="H7033" s="12"/>
      <c r="I7033" s="14" t="s">
        <v>148</v>
      </c>
      <c r="J7033" s="12" t="s">
        <v>24</v>
      </c>
      <c r="K7033" s="12" t="s">
        <v>25</v>
      </c>
      <c r="L7033" s="12" t="s">
        <v>39</v>
      </c>
      <c r="M7033" s="11" t="s">
        <v>149</v>
      </c>
      <c r="N7033" s="11" t="s">
        <v>4871</v>
      </c>
      <c r="O7033" s="12" t="s">
        <v>29</v>
      </c>
      <c r="P7033" s="12"/>
      <c r="Q7033" s="15" t="s">
        <v>30990</v>
      </c>
      <c r="R7033" s="12" t="s">
        <v>148</v>
      </c>
      <c r="S7033" s="11" t="s">
        <v>19637</v>
      </c>
      <c r="T7033" s="11" t="s">
        <v>4887</v>
      </c>
    </row>
    <row x14ac:dyDescent="0.25" r="7034" customHeight="1" ht="19.5">
      <c r="A7034" s="10">
        <v>45216</v>
      </c>
      <c r="B7034" s="11" t="s">
        <v>30991</v>
      </c>
      <c r="C7034" s="11" t="s">
        <v>5117</v>
      </c>
      <c r="D7034" s="12"/>
      <c r="E7034" s="13" t="s">
        <v>30992</v>
      </c>
      <c r="F7034" s="11" t="s">
        <v>30993</v>
      </c>
      <c r="G7034" s="12" t="s">
        <v>2674</v>
      </c>
      <c r="H7034" s="12"/>
      <c r="I7034" s="14" t="s">
        <v>5222</v>
      </c>
      <c r="J7034" s="12" t="s">
        <v>24</v>
      </c>
      <c r="K7034" s="12" t="s">
        <v>25</v>
      </c>
      <c r="L7034" s="12" t="s">
        <v>39</v>
      </c>
      <c r="M7034" s="11" t="s">
        <v>149</v>
      </c>
      <c r="N7034" s="11" t="s">
        <v>4871</v>
      </c>
      <c r="O7034" s="12" t="s">
        <v>29</v>
      </c>
      <c r="P7034" s="12"/>
      <c r="Q7034" s="15" t="s">
        <v>30994</v>
      </c>
      <c r="R7034" s="12" t="s">
        <v>148</v>
      </c>
      <c r="S7034" s="11" t="s">
        <v>21245</v>
      </c>
      <c r="T7034" s="11" t="s">
        <v>4887</v>
      </c>
    </row>
    <row x14ac:dyDescent="0.25" r="7035" customHeight="1" ht="19.5">
      <c r="A7035" s="10">
        <v>45216</v>
      </c>
      <c r="B7035" s="11" t="s">
        <v>30995</v>
      </c>
      <c r="C7035" s="11" t="s">
        <v>6825</v>
      </c>
      <c r="D7035" s="12"/>
      <c r="E7035" s="13" t="s">
        <v>30996</v>
      </c>
      <c r="F7035" s="11" t="s">
        <v>30997</v>
      </c>
      <c r="G7035" s="12" t="s">
        <v>74</v>
      </c>
      <c r="H7035" s="12"/>
      <c r="I7035" s="14" t="s">
        <v>4870</v>
      </c>
      <c r="J7035" s="12" t="s">
        <v>24</v>
      </c>
      <c r="K7035" s="12" t="s">
        <v>25</v>
      </c>
      <c r="L7035" s="12" t="s">
        <v>39</v>
      </c>
      <c r="M7035" s="11" t="s">
        <v>5264</v>
      </c>
      <c r="N7035" s="11" t="s">
        <v>4871</v>
      </c>
      <c r="O7035" s="12" t="s">
        <v>29</v>
      </c>
      <c r="P7035" s="12"/>
      <c r="Q7035" s="15" t="s">
        <v>30998</v>
      </c>
      <c r="R7035" s="12" t="s">
        <v>148</v>
      </c>
      <c r="S7035" s="11" t="s">
        <v>30999</v>
      </c>
      <c r="T7035" s="11" t="s">
        <v>4928</v>
      </c>
    </row>
    <row x14ac:dyDescent="0.25" r="7036" customHeight="1" ht="19.5">
      <c r="A7036" s="10">
        <v>45216</v>
      </c>
      <c r="B7036" s="11" t="s">
        <v>31000</v>
      </c>
      <c r="C7036" s="11" t="s">
        <v>4973</v>
      </c>
      <c r="D7036" s="12"/>
      <c r="E7036" s="13" t="s">
        <v>22915</v>
      </c>
      <c r="F7036" s="11" t="s">
        <v>22916</v>
      </c>
      <c r="G7036" s="12" t="s">
        <v>2674</v>
      </c>
      <c r="H7036" s="12"/>
      <c r="I7036" s="14" t="s">
        <v>5222</v>
      </c>
      <c r="J7036" s="12" t="s">
        <v>24</v>
      </c>
      <c r="K7036" s="12" t="s">
        <v>25</v>
      </c>
      <c r="L7036" s="12" t="s">
        <v>39</v>
      </c>
      <c r="M7036" s="11" t="s">
        <v>149</v>
      </c>
      <c r="N7036" s="11" t="s">
        <v>4871</v>
      </c>
      <c r="O7036" s="12" t="s">
        <v>29</v>
      </c>
      <c r="P7036" s="12"/>
      <c r="Q7036" s="15" t="s">
        <v>31001</v>
      </c>
      <c r="R7036" s="12" t="s">
        <v>148</v>
      </c>
      <c r="S7036" s="11" t="s">
        <v>22918</v>
      </c>
      <c r="T7036" s="11" t="s">
        <v>4978</v>
      </c>
    </row>
    <row x14ac:dyDescent="0.25" r="7037" customHeight="1" ht="19.5">
      <c r="A7037" s="10">
        <v>45216</v>
      </c>
      <c r="B7037" s="11" t="s">
        <v>31002</v>
      </c>
      <c r="C7037" s="11" t="s">
        <v>5086</v>
      </c>
      <c r="D7037" s="12"/>
      <c r="E7037" s="13" t="s">
        <v>31003</v>
      </c>
      <c r="F7037" s="11" t="s">
        <v>31004</v>
      </c>
      <c r="G7037" s="12" t="s">
        <v>74</v>
      </c>
      <c r="H7037" s="12" t="s">
        <v>121</v>
      </c>
      <c r="I7037" s="14" t="s">
        <v>1092</v>
      </c>
      <c r="J7037" s="12" t="s">
        <v>24</v>
      </c>
      <c r="K7037" s="12" t="s">
        <v>25</v>
      </c>
      <c r="L7037" s="12" t="s">
        <v>39</v>
      </c>
      <c r="M7037" s="11" t="s">
        <v>149</v>
      </c>
      <c r="N7037" s="11" t="s">
        <v>4871</v>
      </c>
      <c r="O7037" s="12" t="s">
        <v>29</v>
      </c>
      <c r="P7037" s="12"/>
      <c r="Q7037" s="15" t="s">
        <v>31005</v>
      </c>
      <c r="R7037" s="12" t="s">
        <v>148</v>
      </c>
      <c r="S7037" s="11" t="s">
        <v>31006</v>
      </c>
      <c r="T7037" s="11" t="s">
        <v>4874</v>
      </c>
    </row>
    <row x14ac:dyDescent="0.25" r="7038" customHeight="1" ht="19.5">
      <c r="A7038" s="10">
        <v>45216</v>
      </c>
      <c r="B7038" s="11" t="s">
        <v>31007</v>
      </c>
      <c r="C7038" s="11" t="s">
        <v>4867</v>
      </c>
      <c r="D7038" s="12"/>
      <c r="E7038" s="13" t="s">
        <v>31008</v>
      </c>
      <c r="F7038" s="11" t="s">
        <v>31009</v>
      </c>
      <c r="G7038" s="12" t="s">
        <v>74</v>
      </c>
      <c r="H7038" s="12"/>
      <c r="I7038" s="14" t="s">
        <v>4870</v>
      </c>
      <c r="J7038" s="12" t="s">
        <v>24</v>
      </c>
      <c r="K7038" s="12" t="s">
        <v>25</v>
      </c>
      <c r="L7038" s="12" t="s">
        <v>39</v>
      </c>
      <c r="M7038" s="11" t="s">
        <v>149</v>
      </c>
      <c r="N7038" s="11" t="s">
        <v>4871</v>
      </c>
      <c r="O7038" s="12" t="s">
        <v>29</v>
      </c>
      <c r="P7038" s="12"/>
      <c r="Q7038" s="15" t="s">
        <v>31010</v>
      </c>
      <c r="R7038" s="12" t="s">
        <v>148</v>
      </c>
      <c r="S7038" s="11" t="s">
        <v>31011</v>
      </c>
      <c r="T7038" s="11" t="s">
        <v>18132</v>
      </c>
    </row>
    <row x14ac:dyDescent="0.25" r="7039" customHeight="1" ht="19.5">
      <c r="A7039" s="10">
        <v>45216</v>
      </c>
      <c r="B7039" s="11" t="s">
        <v>31012</v>
      </c>
      <c r="C7039" s="11" t="s">
        <v>5363</v>
      </c>
      <c r="D7039" s="12"/>
      <c r="E7039" s="13">
        <v>13098416691</v>
      </c>
      <c r="F7039" s="11" t="s">
        <v>31013</v>
      </c>
      <c r="G7039" s="12" t="s">
        <v>74</v>
      </c>
      <c r="H7039" s="12"/>
      <c r="I7039" s="14" t="s">
        <v>328</v>
      </c>
      <c r="J7039" s="12" t="s">
        <v>24</v>
      </c>
      <c r="K7039" s="12" t="s">
        <v>25</v>
      </c>
      <c r="L7039" s="12" t="s">
        <v>39</v>
      </c>
      <c r="M7039" s="11" t="s">
        <v>27</v>
      </c>
      <c r="N7039" s="11" t="s">
        <v>624</v>
      </c>
      <c r="O7039" s="12" t="s">
        <v>29</v>
      </c>
      <c r="P7039" s="12"/>
      <c r="Q7039" s="15" t="s">
        <v>31014</v>
      </c>
      <c r="R7039" s="12" t="s">
        <v>42</v>
      </c>
      <c r="S7039" s="11" t="s">
        <v>31015</v>
      </c>
      <c r="T7039" s="11"/>
    </row>
    <row x14ac:dyDescent="0.25" r="7040" customHeight="1" ht="19.5">
      <c r="A7040" s="10">
        <v>45216</v>
      </c>
      <c r="B7040" s="11" t="s">
        <v>31016</v>
      </c>
      <c r="C7040" s="11" t="s">
        <v>5363</v>
      </c>
      <c r="D7040" s="12"/>
      <c r="E7040" s="13">
        <v>18658591438</v>
      </c>
      <c r="F7040" s="11" t="s">
        <v>31017</v>
      </c>
      <c r="G7040" s="12" t="s">
        <v>62</v>
      </c>
      <c r="H7040" s="12" t="s">
        <v>18828</v>
      </c>
      <c r="I7040" s="14" t="s">
        <v>352</v>
      </c>
      <c r="J7040" s="12" t="s">
        <v>24</v>
      </c>
      <c r="K7040" s="12" t="s">
        <v>25</v>
      </c>
      <c r="L7040" s="12" t="s">
        <v>39</v>
      </c>
      <c r="M7040" s="11" t="s">
        <v>27</v>
      </c>
      <c r="N7040" s="11" t="s">
        <v>624</v>
      </c>
      <c r="O7040" s="12" t="s">
        <v>29</v>
      </c>
      <c r="P7040" s="12"/>
      <c r="Q7040" s="15" t="s">
        <v>31018</v>
      </c>
      <c r="R7040" s="12" t="s">
        <v>42</v>
      </c>
      <c r="S7040" s="11" t="s">
        <v>31019</v>
      </c>
      <c r="T7040" s="11"/>
    </row>
    <row x14ac:dyDescent="0.25" r="7041" customHeight="1" ht="19.5">
      <c r="A7041" s="10">
        <v>45216</v>
      </c>
      <c r="B7041" s="11" t="s">
        <v>31020</v>
      </c>
      <c r="C7041" s="11" t="s">
        <v>5363</v>
      </c>
      <c r="D7041" s="12"/>
      <c r="E7041" s="13">
        <v>13277238408</v>
      </c>
      <c r="F7041" s="11" t="s">
        <v>31021</v>
      </c>
      <c r="G7041" s="12" t="s">
        <v>74</v>
      </c>
      <c r="H7041" s="12"/>
      <c r="I7041" s="14" t="s">
        <v>590</v>
      </c>
      <c r="J7041" s="12" t="s">
        <v>24</v>
      </c>
      <c r="K7041" s="12" t="s">
        <v>25</v>
      </c>
      <c r="L7041" s="12" t="s">
        <v>39</v>
      </c>
      <c r="M7041" s="11" t="s">
        <v>40</v>
      </c>
      <c r="N7041" s="11" t="s">
        <v>624</v>
      </c>
      <c r="O7041" s="12" t="s">
        <v>29</v>
      </c>
      <c r="P7041" s="12"/>
      <c r="Q7041" s="15" t="s">
        <v>31022</v>
      </c>
      <c r="R7041" s="12" t="s">
        <v>42</v>
      </c>
      <c r="S7041" s="11" t="s">
        <v>31023</v>
      </c>
      <c r="T7041" s="11"/>
    </row>
    <row x14ac:dyDescent="0.25" r="7042" customHeight="1" ht="19.5">
      <c r="A7042" s="10">
        <v>45216</v>
      </c>
      <c r="B7042" s="11" t="s">
        <v>31024</v>
      </c>
      <c r="C7042" s="11" t="s">
        <v>5363</v>
      </c>
      <c r="D7042" s="12"/>
      <c r="E7042" s="13">
        <v>15671066887</v>
      </c>
      <c r="F7042" s="11" t="s">
        <v>31025</v>
      </c>
      <c r="G7042" s="12" t="s">
        <v>23</v>
      </c>
      <c r="H7042" s="12"/>
      <c r="I7042" s="14" t="s">
        <v>87</v>
      </c>
      <c r="J7042" s="12" t="s">
        <v>24</v>
      </c>
      <c r="K7042" s="12" t="s">
        <v>25</v>
      </c>
      <c r="L7042" s="12" t="s">
        <v>39</v>
      </c>
      <c r="M7042" s="11" t="s">
        <v>27</v>
      </c>
      <c r="N7042" s="11" t="s">
        <v>624</v>
      </c>
      <c r="O7042" s="12" t="s">
        <v>29</v>
      </c>
      <c r="P7042" s="12"/>
      <c r="Q7042" s="15" t="s">
        <v>31026</v>
      </c>
      <c r="R7042" s="12" t="s">
        <v>42</v>
      </c>
      <c r="S7042" s="11" t="s">
        <v>31027</v>
      </c>
      <c r="T7042" s="11"/>
    </row>
    <row x14ac:dyDescent="0.25" r="7043" customHeight="1" ht="19.5">
      <c r="A7043" s="10">
        <v>45216</v>
      </c>
      <c r="B7043" s="11" t="s">
        <v>31028</v>
      </c>
      <c r="C7043" s="11" t="s">
        <v>5363</v>
      </c>
      <c r="D7043" s="12"/>
      <c r="E7043" s="13">
        <v>13235635971</v>
      </c>
      <c r="F7043" s="11" t="s">
        <v>31029</v>
      </c>
      <c r="G7043" s="12" t="s">
        <v>23</v>
      </c>
      <c r="H7043" s="12"/>
      <c r="I7043" s="14" t="s">
        <v>254</v>
      </c>
      <c r="J7043" s="12" t="s">
        <v>24</v>
      </c>
      <c r="K7043" s="12" t="s">
        <v>25</v>
      </c>
      <c r="L7043" s="12" t="s">
        <v>39</v>
      </c>
      <c r="M7043" s="11" t="s">
        <v>27</v>
      </c>
      <c r="N7043" s="11" t="s">
        <v>624</v>
      </c>
      <c r="O7043" s="12" t="s">
        <v>29</v>
      </c>
      <c r="P7043" s="12"/>
      <c r="Q7043" s="15" t="s">
        <v>31030</v>
      </c>
      <c r="R7043" s="12" t="s">
        <v>42</v>
      </c>
      <c r="S7043" s="11" t="s">
        <v>31031</v>
      </c>
      <c r="T7043" s="11" t="s">
        <v>31032</v>
      </c>
    </row>
    <row x14ac:dyDescent="0.25" r="7044" customHeight="1" ht="19.5">
      <c r="A7044" s="10">
        <v>45216</v>
      </c>
      <c r="B7044" s="11" t="s">
        <v>31033</v>
      </c>
      <c r="C7044" s="11" t="s">
        <v>6926</v>
      </c>
      <c r="D7044" s="12"/>
      <c r="E7044" s="13">
        <v>15926996646</v>
      </c>
      <c r="F7044" s="11" t="s">
        <v>26990</v>
      </c>
      <c r="G7044" s="12" t="s">
        <v>23</v>
      </c>
      <c r="H7044" s="12"/>
      <c r="I7044" s="14">
        <v>10015</v>
      </c>
      <c r="J7044" s="12" t="s">
        <v>24</v>
      </c>
      <c r="K7044" s="12" t="s">
        <v>25</v>
      </c>
      <c r="L7044" s="12" t="s">
        <v>26</v>
      </c>
      <c r="M7044" s="11" t="s">
        <v>40</v>
      </c>
      <c r="N7044" s="11" t="s">
        <v>28</v>
      </c>
      <c r="O7044" s="12" t="s">
        <v>29</v>
      </c>
      <c r="P7044" s="12"/>
      <c r="Q7044" s="15" t="s">
        <v>31034</v>
      </c>
      <c r="R7044" s="12" t="s">
        <v>31</v>
      </c>
      <c r="S7044" s="11" t="s">
        <v>31035</v>
      </c>
      <c r="T7044" s="11" t="s">
        <v>31036</v>
      </c>
    </row>
    <row x14ac:dyDescent="0.25" r="7045" customHeight="1" ht="19.5">
      <c r="A7045" s="10">
        <v>45216</v>
      </c>
      <c r="B7045" s="11" t="s">
        <v>31037</v>
      </c>
      <c r="C7045" s="11" t="s">
        <v>5363</v>
      </c>
      <c r="D7045" s="12"/>
      <c r="E7045" s="13">
        <v>15672514453</v>
      </c>
      <c r="F7045" s="11" t="s">
        <v>25057</v>
      </c>
      <c r="G7045" s="12" t="s">
        <v>48</v>
      </c>
      <c r="H7045" s="12" t="s">
        <v>86</v>
      </c>
      <c r="I7045" s="14" t="s">
        <v>259</v>
      </c>
      <c r="J7045" s="12" t="s">
        <v>24</v>
      </c>
      <c r="K7045" s="12" t="s">
        <v>25</v>
      </c>
      <c r="L7045" s="12" t="s">
        <v>39</v>
      </c>
      <c r="M7045" s="11" t="s">
        <v>40</v>
      </c>
      <c r="N7045" s="11" t="s">
        <v>624</v>
      </c>
      <c r="O7045" s="12" t="s">
        <v>29</v>
      </c>
      <c r="P7045" s="12"/>
      <c r="Q7045" s="15" t="s">
        <v>31038</v>
      </c>
      <c r="R7045" s="12" t="s">
        <v>42</v>
      </c>
      <c r="S7045" s="11" t="s">
        <v>31039</v>
      </c>
      <c r="T7045" s="11" t="s">
        <v>31040</v>
      </c>
    </row>
    <row x14ac:dyDescent="0.25" r="7046" customHeight="1" ht="19.5">
      <c r="A7046" s="10">
        <v>45216</v>
      </c>
      <c r="B7046" s="11" t="s">
        <v>31041</v>
      </c>
      <c r="C7046" s="11" t="s">
        <v>5363</v>
      </c>
      <c r="D7046" s="12"/>
      <c r="E7046" s="13">
        <v>16671762575</v>
      </c>
      <c r="F7046" s="11" t="s">
        <v>6917</v>
      </c>
      <c r="G7046" s="12" t="s">
        <v>74</v>
      </c>
      <c r="H7046" s="12" t="s">
        <v>457</v>
      </c>
      <c r="I7046" s="14" t="s">
        <v>290</v>
      </c>
      <c r="J7046" s="12" t="s">
        <v>24</v>
      </c>
      <c r="K7046" s="12" t="s">
        <v>25</v>
      </c>
      <c r="L7046" s="12" t="s">
        <v>39</v>
      </c>
      <c r="M7046" s="11" t="s">
        <v>40</v>
      </c>
      <c r="N7046" s="11" t="s">
        <v>624</v>
      </c>
      <c r="O7046" s="12" t="s">
        <v>29</v>
      </c>
      <c r="P7046" s="12"/>
      <c r="Q7046" s="15" t="s">
        <v>31042</v>
      </c>
      <c r="R7046" s="12" t="s">
        <v>42</v>
      </c>
      <c r="S7046" s="11" t="s">
        <v>31043</v>
      </c>
      <c r="T7046" s="11" t="s">
        <v>31044</v>
      </c>
    </row>
    <row x14ac:dyDescent="0.25" r="7047" customHeight="1" ht="19.5">
      <c r="A7047" s="10">
        <v>45216</v>
      </c>
      <c r="B7047" s="11" t="s">
        <v>31045</v>
      </c>
      <c r="C7047" s="11" t="s">
        <v>5363</v>
      </c>
      <c r="D7047" s="12"/>
      <c r="E7047" s="13">
        <v>13085166981</v>
      </c>
      <c r="F7047" s="11" t="s">
        <v>31046</v>
      </c>
      <c r="G7047" s="12" t="s">
        <v>74</v>
      </c>
      <c r="H7047" s="12"/>
      <c r="I7047" s="14" t="s">
        <v>221</v>
      </c>
      <c r="J7047" s="12" t="s">
        <v>24</v>
      </c>
      <c r="K7047" s="12" t="s">
        <v>25</v>
      </c>
      <c r="L7047" s="12" t="s">
        <v>39</v>
      </c>
      <c r="M7047" s="11" t="s">
        <v>27</v>
      </c>
      <c r="N7047" s="11" t="s">
        <v>624</v>
      </c>
      <c r="O7047" s="12" t="s">
        <v>29</v>
      </c>
      <c r="P7047" s="12"/>
      <c r="Q7047" s="15" t="s">
        <v>31047</v>
      </c>
      <c r="R7047" s="12" t="s">
        <v>42</v>
      </c>
      <c r="S7047" s="11" t="s">
        <v>31048</v>
      </c>
      <c r="T7047" s="11" t="s">
        <v>6907</v>
      </c>
    </row>
    <row x14ac:dyDescent="0.25" r="7048" customHeight="1" ht="19.5">
      <c r="A7048" s="10">
        <v>45216</v>
      </c>
      <c r="B7048" s="11" t="s">
        <v>31049</v>
      </c>
      <c r="C7048" s="11" t="s">
        <v>5363</v>
      </c>
      <c r="D7048" s="12"/>
      <c r="E7048" s="13">
        <v>18608606946</v>
      </c>
      <c r="F7048" s="11" t="s">
        <v>29742</v>
      </c>
      <c r="G7048" s="12" t="s">
        <v>289</v>
      </c>
      <c r="H7048" s="12" t="s">
        <v>121</v>
      </c>
      <c r="I7048" s="14" t="s">
        <v>211</v>
      </c>
      <c r="J7048" s="12" t="s">
        <v>24</v>
      </c>
      <c r="K7048" s="12" t="s">
        <v>25</v>
      </c>
      <c r="L7048" s="12" t="s">
        <v>39</v>
      </c>
      <c r="M7048" s="11" t="s">
        <v>40</v>
      </c>
      <c r="N7048" s="11" t="s">
        <v>624</v>
      </c>
      <c r="O7048" s="12" t="s">
        <v>29</v>
      </c>
      <c r="P7048" s="12"/>
      <c r="Q7048" s="15" t="s">
        <v>31050</v>
      </c>
      <c r="R7048" s="12" t="s">
        <v>42</v>
      </c>
      <c r="S7048" s="11" t="s">
        <v>31051</v>
      </c>
      <c r="T7048" s="11" t="s">
        <v>31052</v>
      </c>
    </row>
    <row x14ac:dyDescent="0.25" r="7049" customHeight="1" ht="19.5">
      <c r="A7049" s="10">
        <v>45216</v>
      </c>
      <c r="B7049" s="11" t="s">
        <v>31053</v>
      </c>
      <c r="C7049" s="11" t="s">
        <v>5363</v>
      </c>
      <c r="D7049" s="12"/>
      <c r="E7049" s="13">
        <v>18571040972</v>
      </c>
      <c r="F7049" s="11" t="s">
        <v>31054</v>
      </c>
      <c r="G7049" s="12" t="s">
        <v>74</v>
      </c>
      <c r="H7049" s="12"/>
      <c r="I7049" s="14" t="s">
        <v>211</v>
      </c>
      <c r="J7049" s="12" t="s">
        <v>24</v>
      </c>
      <c r="K7049" s="12" t="s">
        <v>25</v>
      </c>
      <c r="L7049" s="12" t="s">
        <v>39</v>
      </c>
      <c r="M7049" s="11" t="s">
        <v>27</v>
      </c>
      <c r="N7049" s="11" t="s">
        <v>624</v>
      </c>
      <c r="O7049" s="12" t="s">
        <v>29</v>
      </c>
      <c r="P7049" s="12"/>
      <c r="Q7049" s="15" t="s">
        <v>31055</v>
      </c>
      <c r="R7049" s="12" t="s">
        <v>42</v>
      </c>
      <c r="S7049" s="11" t="s">
        <v>31056</v>
      </c>
      <c r="T7049" s="11" t="s">
        <v>31057</v>
      </c>
    </row>
    <row x14ac:dyDescent="0.25" r="7050" customHeight="1" ht="19.5">
      <c r="A7050" s="10">
        <v>45216</v>
      </c>
      <c r="B7050" s="11" t="s">
        <v>31058</v>
      </c>
      <c r="C7050" s="11" t="s">
        <v>5363</v>
      </c>
      <c r="D7050" s="12"/>
      <c r="E7050" s="13">
        <v>18671789930</v>
      </c>
      <c r="F7050" s="11" t="s">
        <v>31059</v>
      </c>
      <c r="G7050" s="12" t="s">
        <v>48</v>
      </c>
      <c r="H7050" s="12"/>
      <c r="I7050" s="14" t="s">
        <v>211</v>
      </c>
      <c r="J7050" s="12" t="s">
        <v>24</v>
      </c>
      <c r="K7050" s="12" t="s">
        <v>25</v>
      </c>
      <c r="L7050" s="12" t="s">
        <v>39</v>
      </c>
      <c r="M7050" s="11" t="s">
        <v>27</v>
      </c>
      <c r="N7050" s="11" t="s">
        <v>624</v>
      </c>
      <c r="O7050" s="12" t="s">
        <v>29</v>
      </c>
      <c r="P7050" s="12"/>
      <c r="Q7050" s="15" t="s">
        <v>31060</v>
      </c>
      <c r="R7050" s="12" t="s">
        <v>42</v>
      </c>
      <c r="S7050" s="11" t="s">
        <v>31061</v>
      </c>
      <c r="T7050" s="11" t="s">
        <v>31062</v>
      </c>
    </row>
    <row x14ac:dyDescent="0.25" r="7051" customHeight="1" ht="19.5">
      <c r="A7051" s="10">
        <v>45216</v>
      </c>
      <c r="B7051" s="11" t="s">
        <v>31063</v>
      </c>
      <c r="C7051" s="11" t="s">
        <v>5363</v>
      </c>
      <c r="D7051" s="12"/>
      <c r="E7051" s="13">
        <v>15926996646</v>
      </c>
      <c r="F7051" s="11" t="s">
        <v>26990</v>
      </c>
      <c r="G7051" s="12" t="s">
        <v>23</v>
      </c>
      <c r="H7051" s="12"/>
      <c r="I7051" s="14" t="s">
        <v>381</v>
      </c>
      <c r="J7051" s="12" t="s">
        <v>24</v>
      </c>
      <c r="K7051" s="12" t="s">
        <v>25</v>
      </c>
      <c r="L7051" s="12" t="s">
        <v>39</v>
      </c>
      <c r="M7051" s="11" t="s">
        <v>40</v>
      </c>
      <c r="N7051" s="11" t="s">
        <v>624</v>
      </c>
      <c r="O7051" s="12" t="s">
        <v>29</v>
      </c>
      <c r="P7051" s="12"/>
      <c r="Q7051" s="15" t="s">
        <v>31064</v>
      </c>
      <c r="R7051" s="12" t="s">
        <v>42</v>
      </c>
      <c r="S7051" s="11" t="s">
        <v>31065</v>
      </c>
      <c r="T7051" s="11" t="s">
        <v>31066</v>
      </c>
    </row>
    <row x14ac:dyDescent="0.25" r="7052" customHeight="1" ht="19.5">
      <c r="A7052" s="10">
        <v>45216</v>
      </c>
      <c r="B7052" s="11" t="s">
        <v>31067</v>
      </c>
      <c r="C7052" s="11" t="s">
        <v>5363</v>
      </c>
      <c r="D7052" s="12"/>
      <c r="E7052" s="13">
        <v>13117282016</v>
      </c>
      <c r="F7052" s="11" t="s">
        <v>26995</v>
      </c>
      <c r="G7052" s="12" t="s">
        <v>48</v>
      </c>
      <c r="H7052" s="12"/>
      <c r="I7052" s="14" t="s">
        <v>68</v>
      </c>
      <c r="J7052" s="12" t="s">
        <v>24</v>
      </c>
      <c r="K7052" s="12" t="s">
        <v>25</v>
      </c>
      <c r="L7052" s="12" t="s">
        <v>39</v>
      </c>
      <c r="M7052" s="11" t="s">
        <v>40</v>
      </c>
      <c r="N7052" s="11" t="s">
        <v>624</v>
      </c>
      <c r="O7052" s="12" t="s">
        <v>29</v>
      </c>
      <c r="P7052" s="12"/>
      <c r="Q7052" s="15" t="s">
        <v>31068</v>
      </c>
      <c r="R7052" s="12" t="s">
        <v>42</v>
      </c>
      <c r="S7052" s="11" t="s">
        <v>31069</v>
      </c>
      <c r="T7052" s="11" t="s">
        <v>31070</v>
      </c>
    </row>
    <row x14ac:dyDescent="0.25" r="7053" customHeight="1" ht="19.5">
      <c r="A7053" s="10">
        <v>45216</v>
      </c>
      <c r="B7053" s="11" t="s">
        <v>31071</v>
      </c>
      <c r="C7053" s="11" t="s">
        <v>5363</v>
      </c>
      <c r="D7053" s="12"/>
      <c r="E7053" s="13">
        <v>15672546829</v>
      </c>
      <c r="F7053" s="11" t="s">
        <v>31072</v>
      </c>
      <c r="G7053" s="12" t="s">
        <v>74</v>
      </c>
      <c r="H7053" s="12"/>
      <c r="I7053" s="14" t="s">
        <v>75</v>
      </c>
      <c r="J7053" s="12" t="s">
        <v>24</v>
      </c>
      <c r="K7053" s="12" t="s">
        <v>25</v>
      </c>
      <c r="L7053" s="12" t="s">
        <v>39</v>
      </c>
      <c r="M7053" s="11" t="s">
        <v>40</v>
      </c>
      <c r="N7053" s="11" t="s">
        <v>624</v>
      </c>
      <c r="O7053" s="12" t="s">
        <v>29</v>
      </c>
      <c r="P7053" s="12"/>
      <c r="Q7053" s="15" t="s">
        <v>31073</v>
      </c>
      <c r="R7053" s="12" t="s">
        <v>42</v>
      </c>
      <c r="S7053" s="11" t="s">
        <v>31074</v>
      </c>
      <c r="T7053" s="11" t="s">
        <v>27003</v>
      </c>
    </row>
    <row x14ac:dyDescent="0.25" r="7054" customHeight="1" ht="19.5">
      <c r="A7054" s="10">
        <v>45216</v>
      </c>
      <c r="B7054" s="11" t="s">
        <v>31075</v>
      </c>
      <c r="C7054" s="11" t="s">
        <v>5363</v>
      </c>
      <c r="D7054" s="12"/>
      <c r="E7054" s="13">
        <v>13177077426</v>
      </c>
      <c r="F7054" s="11" t="s">
        <v>31076</v>
      </c>
      <c r="G7054" s="12" t="s">
        <v>74</v>
      </c>
      <c r="H7054" s="12"/>
      <c r="I7054" s="14" t="s">
        <v>136</v>
      </c>
      <c r="J7054" s="12" t="s">
        <v>24</v>
      </c>
      <c r="K7054" s="12" t="s">
        <v>25</v>
      </c>
      <c r="L7054" s="12" t="s">
        <v>39</v>
      </c>
      <c r="M7054" s="11" t="s">
        <v>40</v>
      </c>
      <c r="N7054" s="11" t="s">
        <v>624</v>
      </c>
      <c r="O7054" s="12" t="s">
        <v>29</v>
      </c>
      <c r="P7054" s="12"/>
      <c r="Q7054" s="15" t="s">
        <v>31077</v>
      </c>
      <c r="R7054" s="12" t="s">
        <v>42</v>
      </c>
      <c r="S7054" s="11" t="s">
        <v>31078</v>
      </c>
      <c r="T7054" s="11" t="s">
        <v>31079</v>
      </c>
    </row>
    <row x14ac:dyDescent="0.25" r="7055" customHeight="1" ht="19.5">
      <c r="A7055" s="10">
        <v>45216</v>
      </c>
      <c r="B7055" s="11" t="s">
        <v>31080</v>
      </c>
      <c r="C7055" s="11" t="s">
        <v>5363</v>
      </c>
      <c r="D7055" s="12"/>
      <c r="E7055" s="13">
        <v>13294243413</v>
      </c>
      <c r="F7055" s="11" t="s">
        <v>31081</v>
      </c>
      <c r="G7055" s="12" t="s">
        <v>74</v>
      </c>
      <c r="H7055" s="12"/>
      <c r="I7055" s="14" t="s">
        <v>221</v>
      </c>
      <c r="J7055" s="12" t="s">
        <v>24</v>
      </c>
      <c r="K7055" s="12" t="s">
        <v>25</v>
      </c>
      <c r="L7055" s="12" t="s">
        <v>39</v>
      </c>
      <c r="M7055" s="11" t="s">
        <v>27</v>
      </c>
      <c r="N7055" s="11" t="s">
        <v>624</v>
      </c>
      <c r="O7055" s="12" t="s">
        <v>29</v>
      </c>
      <c r="P7055" s="12"/>
      <c r="Q7055" s="15" t="s">
        <v>31082</v>
      </c>
      <c r="R7055" s="12" t="s">
        <v>42</v>
      </c>
      <c r="S7055" s="11" t="s">
        <v>31083</v>
      </c>
      <c r="T7055" s="11" t="s">
        <v>31084</v>
      </c>
    </row>
    <row x14ac:dyDescent="0.25" r="7056" customHeight="1" ht="19.5">
      <c r="A7056" s="10">
        <v>45216</v>
      </c>
      <c r="B7056" s="11" t="s">
        <v>31085</v>
      </c>
      <c r="C7056" s="11" t="s">
        <v>2492</v>
      </c>
      <c r="D7056" s="12"/>
      <c r="E7056" s="13">
        <v>13297283272</v>
      </c>
      <c r="F7056" s="11" t="s">
        <v>31086</v>
      </c>
      <c r="G7056" s="12" t="s">
        <v>74</v>
      </c>
      <c r="H7056" s="12" t="s">
        <v>98</v>
      </c>
      <c r="I7056" s="14" t="s">
        <v>27872</v>
      </c>
      <c r="J7056" s="12" t="s">
        <v>24</v>
      </c>
      <c r="K7056" s="12" t="s">
        <v>25</v>
      </c>
      <c r="L7056" s="12" t="s">
        <v>39</v>
      </c>
      <c r="M7056" s="11" t="s">
        <v>40</v>
      </c>
      <c r="N7056" s="11" t="s">
        <v>28</v>
      </c>
      <c r="O7056" s="12" t="s">
        <v>29</v>
      </c>
      <c r="P7056" s="12"/>
      <c r="Q7056" s="15" t="s">
        <v>31087</v>
      </c>
      <c r="R7056" s="12" t="s">
        <v>27872</v>
      </c>
      <c r="S7056" s="11" t="s">
        <v>31088</v>
      </c>
      <c r="T7056" s="11" t="s">
        <v>31089</v>
      </c>
    </row>
    <row x14ac:dyDescent="0.25" r="7057" customHeight="1" ht="19.5">
      <c r="A7057" s="10">
        <v>45216</v>
      </c>
      <c r="B7057" s="11" t="s">
        <v>31090</v>
      </c>
      <c r="C7057" s="11" t="s">
        <v>5363</v>
      </c>
      <c r="D7057" s="12"/>
      <c r="E7057" s="13">
        <v>18672665218</v>
      </c>
      <c r="F7057" s="11" t="s">
        <v>31091</v>
      </c>
      <c r="G7057" s="12" t="s">
        <v>74</v>
      </c>
      <c r="H7057" s="12"/>
      <c r="I7057" s="14" t="s">
        <v>1024</v>
      </c>
      <c r="J7057" s="12" t="s">
        <v>24</v>
      </c>
      <c r="K7057" s="12" t="s">
        <v>25</v>
      </c>
      <c r="L7057" s="12" t="s">
        <v>39</v>
      </c>
      <c r="M7057" s="11" t="s">
        <v>40</v>
      </c>
      <c r="N7057" s="11" t="s">
        <v>624</v>
      </c>
      <c r="O7057" s="12" t="s">
        <v>29</v>
      </c>
      <c r="P7057" s="12"/>
      <c r="Q7057" s="15" t="s">
        <v>31092</v>
      </c>
      <c r="R7057" s="12" t="s">
        <v>42</v>
      </c>
      <c r="S7057" s="11" t="s">
        <v>31093</v>
      </c>
      <c r="T7057" s="11" t="s">
        <v>31094</v>
      </c>
    </row>
    <row x14ac:dyDescent="0.25" r="7058" customHeight="1" ht="19.5">
      <c r="A7058" s="10">
        <v>45216</v>
      </c>
      <c r="B7058" s="11" t="s">
        <v>31095</v>
      </c>
      <c r="C7058" s="11" t="s">
        <v>5363</v>
      </c>
      <c r="D7058" s="12"/>
      <c r="E7058" s="13">
        <v>18608607129</v>
      </c>
      <c r="F7058" s="11" t="s">
        <v>26537</v>
      </c>
      <c r="G7058" s="12" t="s">
        <v>74</v>
      </c>
      <c r="H7058" s="12"/>
      <c r="I7058" s="14" t="s">
        <v>189</v>
      </c>
      <c r="J7058" s="12" t="s">
        <v>24</v>
      </c>
      <c r="K7058" s="12" t="s">
        <v>25</v>
      </c>
      <c r="L7058" s="12" t="s">
        <v>39</v>
      </c>
      <c r="M7058" s="11" t="s">
        <v>40</v>
      </c>
      <c r="N7058" s="11" t="s">
        <v>624</v>
      </c>
      <c r="O7058" s="12" t="s">
        <v>29</v>
      </c>
      <c r="P7058" s="12"/>
      <c r="Q7058" s="15" t="s">
        <v>31096</v>
      </c>
      <c r="R7058" s="12" t="s">
        <v>42</v>
      </c>
      <c r="S7058" s="11" t="s">
        <v>31097</v>
      </c>
      <c r="T7058" s="11" t="s">
        <v>31098</v>
      </c>
    </row>
    <row x14ac:dyDescent="0.25" r="7059" customHeight="1" ht="19.5">
      <c r="A7059" s="10">
        <v>45216</v>
      </c>
      <c r="B7059" s="11" t="s">
        <v>31099</v>
      </c>
      <c r="C7059" s="11" t="s">
        <v>5363</v>
      </c>
      <c r="D7059" s="12"/>
      <c r="E7059" s="13">
        <v>13098403999</v>
      </c>
      <c r="F7059" s="11" t="s">
        <v>31100</v>
      </c>
      <c r="G7059" s="12" t="s">
        <v>56</v>
      </c>
      <c r="H7059" s="12"/>
      <c r="I7059" s="14" t="s">
        <v>75</v>
      </c>
      <c r="J7059" s="12" t="s">
        <v>24</v>
      </c>
      <c r="K7059" s="12" t="s">
        <v>25</v>
      </c>
      <c r="L7059" s="12" t="s">
        <v>39</v>
      </c>
      <c r="M7059" s="11" t="s">
        <v>27</v>
      </c>
      <c r="N7059" s="11" t="s">
        <v>624</v>
      </c>
      <c r="O7059" s="12" t="s">
        <v>29</v>
      </c>
      <c r="P7059" s="12"/>
      <c r="Q7059" s="15" t="s">
        <v>31101</v>
      </c>
      <c r="R7059" s="12" t="s">
        <v>42</v>
      </c>
      <c r="S7059" s="11" t="s">
        <v>31102</v>
      </c>
      <c r="T7059" s="11" t="s">
        <v>31103</v>
      </c>
    </row>
    <row x14ac:dyDescent="0.25" r="7060" customHeight="1" ht="19.5">
      <c r="A7060" s="10">
        <v>45216</v>
      </c>
      <c r="B7060" s="11" t="s">
        <v>31104</v>
      </c>
      <c r="C7060" s="11" t="s">
        <v>5363</v>
      </c>
      <c r="D7060" s="12"/>
      <c r="E7060" s="13">
        <v>17671338569</v>
      </c>
      <c r="F7060" s="11" t="s">
        <v>6703</v>
      </c>
      <c r="G7060" s="12" t="s">
        <v>74</v>
      </c>
      <c r="H7060" s="12"/>
      <c r="I7060" s="14" t="s">
        <v>272</v>
      </c>
      <c r="J7060" s="12" t="s">
        <v>24</v>
      </c>
      <c r="K7060" s="12" t="s">
        <v>25</v>
      </c>
      <c r="L7060" s="12" t="s">
        <v>39</v>
      </c>
      <c r="M7060" s="11" t="s">
        <v>27</v>
      </c>
      <c r="N7060" s="11" t="s">
        <v>624</v>
      </c>
      <c r="O7060" s="12" t="s">
        <v>29</v>
      </c>
      <c r="P7060" s="12"/>
      <c r="Q7060" s="15" t="s">
        <v>31105</v>
      </c>
      <c r="R7060" s="12" t="s">
        <v>42</v>
      </c>
      <c r="S7060" s="11" t="s">
        <v>31106</v>
      </c>
      <c r="T7060" s="11" t="s">
        <v>31107</v>
      </c>
    </row>
    <row x14ac:dyDescent="0.25" r="7061" customHeight="1" ht="19.5">
      <c r="A7061" s="10">
        <v>45216</v>
      </c>
      <c r="B7061" s="11" t="s">
        <v>31108</v>
      </c>
      <c r="C7061" s="11" t="s">
        <v>5363</v>
      </c>
      <c r="D7061" s="12"/>
      <c r="E7061" s="13">
        <v>15672531675</v>
      </c>
      <c r="F7061" s="11" t="s">
        <v>31109</v>
      </c>
      <c r="G7061" s="12" t="s">
        <v>74</v>
      </c>
      <c r="H7061" s="12"/>
      <c r="I7061" s="14" t="s">
        <v>131</v>
      </c>
      <c r="J7061" s="12" t="s">
        <v>24</v>
      </c>
      <c r="K7061" s="12" t="s">
        <v>25</v>
      </c>
      <c r="L7061" s="12" t="s">
        <v>39</v>
      </c>
      <c r="M7061" s="11" t="s">
        <v>27</v>
      </c>
      <c r="N7061" s="11" t="s">
        <v>624</v>
      </c>
      <c r="O7061" s="12" t="s">
        <v>29</v>
      </c>
      <c r="P7061" s="12"/>
      <c r="Q7061" s="15" t="s">
        <v>31110</v>
      </c>
      <c r="R7061" s="12" t="s">
        <v>42</v>
      </c>
      <c r="S7061" s="11" t="s">
        <v>31111</v>
      </c>
      <c r="T7061" s="11" t="s">
        <v>31112</v>
      </c>
    </row>
    <row x14ac:dyDescent="0.25" r="7062" customHeight="1" ht="19.5">
      <c r="A7062" s="10">
        <v>45216</v>
      </c>
      <c r="B7062" s="11" t="s">
        <v>31113</v>
      </c>
      <c r="C7062" s="11" t="s">
        <v>5363</v>
      </c>
      <c r="D7062" s="12"/>
      <c r="E7062" s="13">
        <v>13177082126</v>
      </c>
      <c r="F7062" s="11" t="s">
        <v>31114</v>
      </c>
      <c r="G7062" s="12" t="s">
        <v>74</v>
      </c>
      <c r="H7062" s="12"/>
      <c r="I7062" s="14" t="s">
        <v>381</v>
      </c>
      <c r="J7062" s="12" t="s">
        <v>24</v>
      </c>
      <c r="K7062" s="12" t="s">
        <v>25</v>
      </c>
      <c r="L7062" s="12" t="s">
        <v>39</v>
      </c>
      <c r="M7062" s="11" t="s">
        <v>40</v>
      </c>
      <c r="N7062" s="11" t="s">
        <v>624</v>
      </c>
      <c r="O7062" s="12" t="s">
        <v>29</v>
      </c>
      <c r="P7062" s="12"/>
      <c r="Q7062" s="15" t="s">
        <v>31115</v>
      </c>
      <c r="R7062" s="12" t="s">
        <v>42</v>
      </c>
      <c r="S7062" s="11" t="s">
        <v>31116</v>
      </c>
      <c r="T7062" s="11" t="s">
        <v>31117</v>
      </c>
    </row>
    <row x14ac:dyDescent="0.25" r="7063" customHeight="1" ht="19.5">
      <c r="A7063" s="10">
        <v>45216</v>
      </c>
      <c r="B7063" s="11" t="s">
        <v>31118</v>
      </c>
      <c r="C7063" s="11" t="s">
        <v>5363</v>
      </c>
      <c r="D7063" s="12"/>
      <c r="E7063" s="13">
        <v>13047155028</v>
      </c>
      <c r="F7063" s="11" t="s">
        <v>23272</v>
      </c>
      <c r="G7063" s="12" t="s">
        <v>216</v>
      </c>
      <c r="H7063" s="12"/>
      <c r="I7063" s="14" t="s">
        <v>68</v>
      </c>
      <c r="J7063" s="12" t="s">
        <v>24</v>
      </c>
      <c r="K7063" s="12" t="s">
        <v>25</v>
      </c>
      <c r="L7063" s="12" t="s">
        <v>39</v>
      </c>
      <c r="M7063" s="11" t="s">
        <v>27</v>
      </c>
      <c r="N7063" s="11" t="s">
        <v>624</v>
      </c>
      <c r="O7063" s="12" t="s">
        <v>29</v>
      </c>
      <c r="P7063" s="12"/>
      <c r="Q7063" s="15" t="s">
        <v>31119</v>
      </c>
      <c r="R7063" s="12" t="s">
        <v>42</v>
      </c>
      <c r="S7063" s="11" t="s">
        <v>31120</v>
      </c>
      <c r="T7063" s="11" t="s">
        <v>31121</v>
      </c>
    </row>
    <row x14ac:dyDescent="0.25" r="7064" customHeight="1" ht="19.5">
      <c r="A7064" s="10">
        <v>45216</v>
      </c>
      <c r="B7064" s="11" t="s">
        <v>31122</v>
      </c>
      <c r="C7064" s="11" t="s">
        <v>180</v>
      </c>
      <c r="D7064" s="12"/>
      <c r="E7064" s="13" t="s">
        <v>31123</v>
      </c>
      <c r="F7064" s="11" t="s">
        <v>31124</v>
      </c>
      <c r="G7064" s="12" t="s">
        <v>62</v>
      </c>
      <c r="H7064" s="12"/>
      <c r="I7064" s="14" t="s">
        <v>68</v>
      </c>
      <c r="J7064" s="12" t="s">
        <v>24</v>
      </c>
      <c r="K7064" s="12" t="s">
        <v>25</v>
      </c>
      <c r="L7064" s="12" t="s">
        <v>39</v>
      </c>
      <c r="M7064" s="11" t="s">
        <v>40</v>
      </c>
      <c r="N7064" s="11" t="s">
        <v>183</v>
      </c>
      <c r="O7064" s="12" t="s">
        <v>29</v>
      </c>
      <c r="P7064" s="12"/>
      <c r="Q7064" s="15" t="s">
        <v>31125</v>
      </c>
      <c r="R7064" s="12" t="s">
        <v>51</v>
      </c>
      <c r="S7064" s="11" t="s">
        <v>31126</v>
      </c>
      <c r="T7064" s="11"/>
    </row>
    <row x14ac:dyDescent="0.25" r="7065" customHeight="1" ht="19.5">
      <c r="A7065" s="10">
        <v>45216</v>
      </c>
      <c r="B7065" s="11" t="s">
        <v>31127</v>
      </c>
      <c r="C7065" s="11" t="s">
        <v>180</v>
      </c>
      <c r="D7065" s="12"/>
      <c r="E7065" s="13" t="s">
        <v>31128</v>
      </c>
      <c r="F7065" s="11" t="s">
        <v>10813</v>
      </c>
      <c r="G7065" s="12" t="s">
        <v>289</v>
      </c>
      <c r="H7065" s="12" t="s">
        <v>98</v>
      </c>
      <c r="I7065" s="14" t="s">
        <v>290</v>
      </c>
      <c r="J7065" s="12" t="s">
        <v>24</v>
      </c>
      <c r="K7065" s="12" t="s">
        <v>25</v>
      </c>
      <c r="L7065" s="12" t="s">
        <v>39</v>
      </c>
      <c r="M7065" s="11" t="s">
        <v>40</v>
      </c>
      <c r="N7065" s="11" t="s">
        <v>183</v>
      </c>
      <c r="O7065" s="12" t="s">
        <v>29</v>
      </c>
      <c r="P7065" s="12"/>
      <c r="Q7065" s="15" t="s">
        <v>31129</v>
      </c>
      <c r="R7065" s="12" t="s">
        <v>51</v>
      </c>
      <c r="S7065" s="11" t="s">
        <v>31130</v>
      </c>
      <c r="T7065" s="11"/>
    </row>
    <row x14ac:dyDescent="0.25" r="7066" customHeight="1" ht="19.5">
      <c r="A7066" s="10">
        <v>45216</v>
      </c>
      <c r="B7066" s="11" t="s">
        <v>31131</v>
      </c>
      <c r="C7066" s="11" t="s">
        <v>46</v>
      </c>
      <c r="D7066" s="12"/>
      <c r="E7066" s="13">
        <v>13032732084</v>
      </c>
      <c r="F7066" s="11" t="s">
        <v>31132</v>
      </c>
      <c r="G7066" s="12" t="s">
        <v>115</v>
      </c>
      <c r="H7066" s="12" t="s">
        <v>86</v>
      </c>
      <c r="I7066" s="14" t="s">
        <v>68</v>
      </c>
      <c r="J7066" s="12" t="s">
        <v>24</v>
      </c>
      <c r="K7066" s="12" t="s">
        <v>25</v>
      </c>
      <c r="L7066" s="12" t="s">
        <v>39</v>
      </c>
      <c r="M7066" s="11" t="s">
        <v>27</v>
      </c>
      <c r="N7066" s="11" t="s">
        <v>28</v>
      </c>
      <c r="O7066" s="12" t="s">
        <v>29</v>
      </c>
      <c r="P7066" s="12"/>
      <c r="Q7066" s="15" t="s">
        <v>31133</v>
      </c>
      <c r="R7066" s="12" t="s">
        <v>51</v>
      </c>
      <c r="S7066" s="17" t="s">
        <v>31134</v>
      </c>
      <c r="T7066" s="11"/>
    </row>
    <row x14ac:dyDescent="0.25" r="7067" customHeight="1" ht="19.5">
      <c r="A7067" s="10">
        <v>45216</v>
      </c>
      <c r="B7067" s="11" t="s">
        <v>31135</v>
      </c>
      <c r="C7067" s="11" t="s">
        <v>180</v>
      </c>
      <c r="D7067" s="12"/>
      <c r="E7067" s="13" t="s">
        <v>31136</v>
      </c>
      <c r="F7067" s="11" t="s">
        <v>31137</v>
      </c>
      <c r="G7067" s="12" t="s">
        <v>74</v>
      </c>
      <c r="H7067" s="12"/>
      <c r="I7067" s="14" t="s">
        <v>1024</v>
      </c>
      <c r="J7067" s="12" t="s">
        <v>24</v>
      </c>
      <c r="K7067" s="12" t="s">
        <v>25</v>
      </c>
      <c r="L7067" s="12" t="s">
        <v>39</v>
      </c>
      <c r="M7067" s="11" t="s">
        <v>27</v>
      </c>
      <c r="N7067" s="11" t="s">
        <v>183</v>
      </c>
      <c r="O7067" s="12" t="s">
        <v>29</v>
      </c>
      <c r="P7067" s="12"/>
      <c r="Q7067" s="15" t="s">
        <v>31138</v>
      </c>
      <c r="R7067" s="12" t="s">
        <v>51</v>
      </c>
      <c r="S7067" s="11" t="s">
        <v>31139</v>
      </c>
      <c r="T7067" s="11"/>
    </row>
    <row x14ac:dyDescent="0.25" r="7068" customHeight="1" ht="19.5">
      <c r="A7068" s="10">
        <v>45216</v>
      </c>
      <c r="B7068" s="11" t="s">
        <v>31140</v>
      </c>
      <c r="C7068" s="11" t="s">
        <v>180</v>
      </c>
      <c r="D7068" s="12"/>
      <c r="E7068" s="13">
        <v>18671713306</v>
      </c>
      <c r="F7068" s="11" t="s">
        <v>31141</v>
      </c>
      <c r="G7068" s="12" t="s">
        <v>37</v>
      </c>
      <c r="H7068" s="12" t="s">
        <v>86</v>
      </c>
      <c r="I7068" s="14" t="s">
        <v>254</v>
      </c>
      <c r="J7068" s="12" t="s">
        <v>24</v>
      </c>
      <c r="K7068" s="12" t="s">
        <v>25</v>
      </c>
      <c r="L7068" s="12" t="s">
        <v>39</v>
      </c>
      <c r="M7068" s="11" t="s">
        <v>27</v>
      </c>
      <c r="N7068" s="11" t="s">
        <v>183</v>
      </c>
      <c r="O7068" s="12" t="s">
        <v>29</v>
      </c>
      <c r="P7068" s="12"/>
      <c r="Q7068" s="15" t="s">
        <v>31142</v>
      </c>
      <c r="R7068" s="12" t="s">
        <v>51</v>
      </c>
      <c r="S7068" s="11" t="s">
        <v>31143</v>
      </c>
      <c r="T7068" s="11"/>
    </row>
    <row x14ac:dyDescent="0.25" r="7069" customHeight="1" ht="19.5">
      <c r="A7069" s="10">
        <v>45216</v>
      </c>
      <c r="B7069" s="11" t="s">
        <v>31144</v>
      </c>
      <c r="C7069" s="11" t="s">
        <v>180</v>
      </c>
      <c r="D7069" s="12"/>
      <c r="E7069" s="13">
        <v>13117273159</v>
      </c>
      <c r="F7069" s="11" t="s">
        <v>31145</v>
      </c>
      <c r="G7069" s="12" t="s">
        <v>23</v>
      </c>
      <c r="H7069" s="12" t="s">
        <v>86</v>
      </c>
      <c r="I7069" s="14" t="s">
        <v>63</v>
      </c>
      <c r="J7069" s="12" t="s">
        <v>24</v>
      </c>
      <c r="K7069" s="12" t="s">
        <v>25</v>
      </c>
      <c r="L7069" s="12" t="s">
        <v>39</v>
      </c>
      <c r="M7069" s="11" t="s">
        <v>40</v>
      </c>
      <c r="N7069" s="11" t="s">
        <v>183</v>
      </c>
      <c r="O7069" s="12" t="s">
        <v>29</v>
      </c>
      <c r="P7069" s="12"/>
      <c r="Q7069" s="15" t="s">
        <v>31146</v>
      </c>
      <c r="R7069" s="12" t="s">
        <v>51</v>
      </c>
      <c r="S7069" s="11" t="s">
        <v>31147</v>
      </c>
      <c r="T7069" s="11"/>
    </row>
    <row x14ac:dyDescent="0.25" r="7070" customHeight="1" ht="19.5">
      <c r="A7070" s="10">
        <v>45216</v>
      </c>
      <c r="B7070" s="11" t="s">
        <v>31148</v>
      </c>
      <c r="C7070" s="11" t="s">
        <v>180</v>
      </c>
      <c r="D7070" s="12"/>
      <c r="E7070" s="13">
        <v>13117283261</v>
      </c>
      <c r="F7070" s="11" t="s">
        <v>31149</v>
      </c>
      <c r="G7070" s="12" t="s">
        <v>115</v>
      </c>
      <c r="H7070" s="12"/>
      <c r="I7070" s="14" t="s">
        <v>131</v>
      </c>
      <c r="J7070" s="12" t="s">
        <v>24</v>
      </c>
      <c r="K7070" s="12" t="s">
        <v>25</v>
      </c>
      <c r="L7070" s="12" t="s">
        <v>39</v>
      </c>
      <c r="M7070" s="11" t="s">
        <v>40</v>
      </c>
      <c r="N7070" s="11" t="s">
        <v>183</v>
      </c>
      <c r="O7070" s="12" t="s">
        <v>29</v>
      </c>
      <c r="P7070" s="12"/>
      <c r="Q7070" s="15" t="s">
        <v>31150</v>
      </c>
      <c r="R7070" s="12" t="s">
        <v>51</v>
      </c>
      <c r="S7070" s="11" t="s">
        <v>31151</v>
      </c>
      <c r="T7070" s="11"/>
    </row>
    <row x14ac:dyDescent="0.25" r="7071" customHeight="1" ht="19.5">
      <c r="A7071" s="10">
        <v>45216</v>
      </c>
      <c r="B7071" s="11" t="s">
        <v>31152</v>
      </c>
      <c r="C7071" s="11" t="s">
        <v>180</v>
      </c>
      <c r="D7071" s="12"/>
      <c r="E7071" s="13">
        <v>13117297858</v>
      </c>
      <c r="F7071" s="11" t="s">
        <v>31153</v>
      </c>
      <c r="G7071" s="12" t="s">
        <v>74</v>
      </c>
      <c r="H7071" s="12"/>
      <c r="I7071" s="14" t="s">
        <v>110</v>
      </c>
      <c r="J7071" s="12" t="s">
        <v>24</v>
      </c>
      <c r="K7071" s="12" t="s">
        <v>25</v>
      </c>
      <c r="L7071" s="12" t="s">
        <v>39</v>
      </c>
      <c r="M7071" s="11" t="s">
        <v>27</v>
      </c>
      <c r="N7071" s="11" t="s">
        <v>183</v>
      </c>
      <c r="O7071" s="12" t="s">
        <v>29</v>
      </c>
      <c r="P7071" s="12"/>
      <c r="Q7071" s="15" t="s">
        <v>31154</v>
      </c>
      <c r="R7071" s="12" t="s">
        <v>51</v>
      </c>
      <c r="S7071" s="11" t="s">
        <v>31155</v>
      </c>
      <c r="T7071" s="11"/>
    </row>
    <row x14ac:dyDescent="0.25" r="7072" customHeight="1" ht="19.5">
      <c r="A7072" s="10">
        <v>45216</v>
      </c>
      <c r="B7072" s="11" t="s">
        <v>31156</v>
      </c>
      <c r="C7072" s="11" t="s">
        <v>239</v>
      </c>
      <c r="D7072" s="12"/>
      <c r="E7072" s="13">
        <v>15671068515</v>
      </c>
      <c r="F7072" s="11" t="s">
        <v>7610</v>
      </c>
      <c r="G7072" s="12" t="s">
        <v>289</v>
      </c>
      <c r="H7072" s="12" t="s">
        <v>457</v>
      </c>
      <c r="I7072" s="14" t="s">
        <v>433</v>
      </c>
      <c r="J7072" s="12" t="s">
        <v>24</v>
      </c>
      <c r="K7072" s="12" t="s">
        <v>25</v>
      </c>
      <c r="L7072" s="12" t="s">
        <v>39</v>
      </c>
      <c r="M7072" s="11" t="s">
        <v>40</v>
      </c>
      <c r="N7072" s="11" t="s">
        <v>183</v>
      </c>
      <c r="O7072" s="12" t="s">
        <v>29</v>
      </c>
      <c r="P7072" s="12"/>
      <c r="Q7072" s="15" t="s">
        <v>31157</v>
      </c>
      <c r="R7072" s="12" t="s">
        <v>51</v>
      </c>
      <c r="S7072" s="11" t="s">
        <v>31158</v>
      </c>
      <c r="T7072" s="11"/>
    </row>
    <row x14ac:dyDescent="0.25" r="7073" customHeight="1" ht="19.5">
      <c r="A7073" s="10">
        <v>45216</v>
      </c>
      <c r="B7073" s="11" t="s">
        <v>31159</v>
      </c>
      <c r="C7073" s="11" t="s">
        <v>239</v>
      </c>
      <c r="D7073" s="12"/>
      <c r="E7073" s="13">
        <v>13297283581</v>
      </c>
      <c r="F7073" s="11" t="s">
        <v>31160</v>
      </c>
      <c r="G7073" s="12" t="s">
        <v>115</v>
      </c>
      <c r="H7073" s="12"/>
      <c r="I7073" s="14" t="s">
        <v>433</v>
      </c>
      <c r="J7073" s="12" t="s">
        <v>24</v>
      </c>
      <c r="K7073" s="12" t="s">
        <v>25</v>
      </c>
      <c r="L7073" s="12" t="s">
        <v>39</v>
      </c>
      <c r="M7073" s="11" t="s">
        <v>27</v>
      </c>
      <c r="N7073" s="11" t="s">
        <v>183</v>
      </c>
      <c r="O7073" s="12" t="s">
        <v>29</v>
      </c>
      <c r="P7073" s="12"/>
      <c r="Q7073" s="15" t="s">
        <v>31161</v>
      </c>
      <c r="R7073" s="12" t="s">
        <v>51</v>
      </c>
      <c r="S7073" s="11" t="s">
        <v>31162</v>
      </c>
      <c r="T7073" s="11"/>
    </row>
    <row x14ac:dyDescent="0.25" r="7074" customHeight="1" ht="19.5">
      <c r="A7074" s="10">
        <v>45216</v>
      </c>
      <c r="B7074" s="11" t="s">
        <v>31163</v>
      </c>
      <c r="C7074" s="11" t="s">
        <v>180</v>
      </c>
      <c r="D7074" s="12"/>
      <c r="E7074" s="13">
        <v>13217171719</v>
      </c>
      <c r="F7074" s="11" t="s">
        <v>31164</v>
      </c>
      <c r="G7074" s="12" t="s">
        <v>115</v>
      </c>
      <c r="H7074" s="12" t="s">
        <v>98</v>
      </c>
      <c r="I7074" s="14" t="s">
        <v>116</v>
      </c>
      <c r="J7074" s="12" t="s">
        <v>24</v>
      </c>
      <c r="K7074" s="12" t="s">
        <v>25</v>
      </c>
      <c r="L7074" s="12" t="s">
        <v>39</v>
      </c>
      <c r="M7074" s="11" t="s">
        <v>27</v>
      </c>
      <c r="N7074" s="11" t="s">
        <v>183</v>
      </c>
      <c r="O7074" s="12" t="s">
        <v>29</v>
      </c>
      <c r="P7074" s="12"/>
      <c r="Q7074" s="15" t="s">
        <v>31165</v>
      </c>
      <c r="R7074" s="12" t="s">
        <v>51</v>
      </c>
      <c r="S7074" s="11" t="s">
        <v>31166</v>
      </c>
      <c r="T7074" s="11"/>
    </row>
    <row x14ac:dyDescent="0.25" r="7075" customHeight="1" ht="19.5">
      <c r="A7075" s="10">
        <v>45216</v>
      </c>
      <c r="B7075" s="11" t="s">
        <v>31167</v>
      </c>
      <c r="C7075" s="11" t="s">
        <v>180</v>
      </c>
      <c r="D7075" s="12"/>
      <c r="E7075" s="13">
        <v>15071734959</v>
      </c>
      <c r="F7075" s="11" t="s">
        <v>2568</v>
      </c>
      <c r="G7075" s="12" t="s">
        <v>74</v>
      </c>
      <c r="H7075" s="12"/>
      <c r="I7075" s="14" t="s">
        <v>110</v>
      </c>
      <c r="J7075" s="12" t="s">
        <v>24</v>
      </c>
      <c r="K7075" s="12" t="s">
        <v>25</v>
      </c>
      <c r="L7075" s="12" t="s">
        <v>39</v>
      </c>
      <c r="M7075" s="11" t="s">
        <v>27</v>
      </c>
      <c r="N7075" s="11" t="s">
        <v>183</v>
      </c>
      <c r="O7075" s="12" t="s">
        <v>29</v>
      </c>
      <c r="P7075" s="12"/>
      <c r="Q7075" s="15" t="s">
        <v>31168</v>
      </c>
      <c r="R7075" s="12" t="s">
        <v>51</v>
      </c>
      <c r="S7075" s="11" t="s">
        <v>31169</v>
      </c>
      <c r="T7075" s="11"/>
    </row>
    <row x14ac:dyDescent="0.25" r="7076" customHeight="1" ht="19.5">
      <c r="A7076" s="10">
        <v>45216</v>
      </c>
      <c r="B7076" s="11" t="s">
        <v>31170</v>
      </c>
      <c r="C7076" s="11" t="s">
        <v>180</v>
      </c>
      <c r="D7076" s="12"/>
      <c r="E7076" s="13">
        <v>15171866202</v>
      </c>
      <c r="F7076" s="11" t="s">
        <v>31171</v>
      </c>
      <c r="G7076" s="12" t="s">
        <v>23</v>
      </c>
      <c r="H7076" s="12"/>
      <c r="I7076" s="14" t="s">
        <v>272</v>
      </c>
      <c r="J7076" s="12" t="s">
        <v>24</v>
      </c>
      <c r="K7076" s="12" t="s">
        <v>25</v>
      </c>
      <c r="L7076" s="12" t="s">
        <v>39</v>
      </c>
      <c r="M7076" s="11" t="s">
        <v>27</v>
      </c>
      <c r="N7076" s="11" t="s">
        <v>183</v>
      </c>
      <c r="O7076" s="12" t="s">
        <v>29</v>
      </c>
      <c r="P7076" s="12"/>
      <c r="Q7076" s="15" t="s">
        <v>31172</v>
      </c>
      <c r="R7076" s="12" t="s">
        <v>51</v>
      </c>
      <c r="S7076" s="11" t="s">
        <v>31173</v>
      </c>
      <c r="T7076" s="11"/>
    </row>
    <row x14ac:dyDescent="0.25" r="7077" customHeight="1" ht="19.5">
      <c r="A7077" s="10">
        <v>45216</v>
      </c>
      <c r="B7077" s="11" t="s">
        <v>31174</v>
      </c>
      <c r="C7077" s="11" t="s">
        <v>180</v>
      </c>
      <c r="D7077" s="12"/>
      <c r="E7077" s="13">
        <v>15334063026</v>
      </c>
      <c r="F7077" s="11" t="s">
        <v>31175</v>
      </c>
      <c r="G7077" s="12" t="s">
        <v>48</v>
      </c>
      <c r="H7077" s="12"/>
      <c r="I7077" s="14" t="s">
        <v>136</v>
      </c>
      <c r="J7077" s="12" t="s">
        <v>24</v>
      </c>
      <c r="K7077" s="12" t="s">
        <v>25</v>
      </c>
      <c r="L7077" s="12" t="s">
        <v>39</v>
      </c>
      <c r="M7077" s="11" t="s">
        <v>40</v>
      </c>
      <c r="N7077" s="11" t="s">
        <v>183</v>
      </c>
      <c r="O7077" s="12" t="s">
        <v>29</v>
      </c>
      <c r="P7077" s="12"/>
      <c r="Q7077" s="15" t="s">
        <v>31176</v>
      </c>
      <c r="R7077" s="12" t="s">
        <v>51</v>
      </c>
      <c r="S7077" s="11" t="s">
        <v>31177</v>
      </c>
      <c r="T7077" s="11"/>
    </row>
    <row x14ac:dyDescent="0.25" r="7078" customHeight="1" ht="19.5">
      <c r="A7078" s="10">
        <v>45216</v>
      </c>
      <c r="B7078" s="11" t="s">
        <v>31178</v>
      </c>
      <c r="C7078" s="11" t="s">
        <v>180</v>
      </c>
      <c r="D7078" s="12"/>
      <c r="E7078" s="13">
        <v>15549309539</v>
      </c>
      <c r="F7078" s="11" t="s">
        <v>31179</v>
      </c>
      <c r="G7078" s="12" t="s">
        <v>115</v>
      </c>
      <c r="H7078" s="12"/>
      <c r="I7078" s="14" t="s">
        <v>81</v>
      </c>
      <c r="J7078" s="12" t="s">
        <v>24</v>
      </c>
      <c r="K7078" s="12" t="s">
        <v>25</v>
      </c>
      <c r="L7078" s="12" t="s">
        <v>39</v>
      </c>
      <c r="M7078" s="11" t="s">
        <v>27</v>
      </c>
      <c r="N7078" s="11" t="s">
        <v>183</v>
      </c>
      <c r="O7078" s="12" t="s">
        <v>29</v>
      </c>
      <c r="P7078" s="12"/>
      <c r="Q7078" s="15" t="s">
        <v>31180</v>
      </c>
      <c r="R7078" s="12" t="s">
        <v>51</v>
      </c>
      <c r="S7078" s="11" t="s">
        <v>31181</v>
      </c>
      <c r="T7078" s="11"/>
    </row>
    <row x14ac:dyDescent="0.25" r="7079" customHeight="1" ht="19.5">
      <c r="A7079" s="10">
        <v>45216</v>
      </c>
      <c r="B7079" s="11" t="s">
        <v>31182</v>
      </c>
      <c r="C7079" s="11" t="s">
        <v>691</v>
      </c>
      <c r="D7079" s="12"/>
      <c r="E7079" s="13">
        <v>13197309063</v>
      </c>
      <c r="F7079" s="11" t="s">
        <v>31183</v>
      </c>
      <c r="G7079" s="12" t="s">
        <v>56</v>
      </c>
      <c r="H7079" s="12"/>
      <c r="I7079" s="14" t="s">
        <v>749</v>
      </c>
      <c r="J7079" s="12" t="s">
        <v>24</v>
      </c>
      <c r="K7079" s="12" t="s">
        <v>69</v>
      </c>
      <c r="L7079" s="12" t="s">
        <v>39</v>
      </c>
      <c r="M7079" s="11" t="s">
        <v>40</v>
      </c>
      <c r="N7079" s="11" t="s">
        <v>28</v>
      </c>
      <c r="O7079" s="12" t="s">
        <v>29</v>
      </c>
      <c r="P7079" s="12"/>
      <c r="Q7079" s="15" t="s">
        <v>31184</v>
      </c>
      <c r="R7079" s="12" t="s">
        <v>42</v>
      </c>
      <c r="S7079" s="11" t="s">
        <v>31185</v>
      </c>
      <c r="T7079" s="11" t="s">
        <v>31186</v>
      </c>
    </row>
    <row x14ac:dyDescent="0.25" r="7080" customHeight="1" ht="19.5">
      <c r="A7080" s="10">
        <v>45216</v>
      </c>
      <c r="B7080" s="11" t="s">
        <v>31187</v>
      </c>
      <c r="C7080" s="11" t="s">
        <v>180</v>
      </c>
      <c r="D7080" s="12"/>
      <c r="E7080" s="13">
        <v>15587939222</v>
      </c>
      <c r="F7080" s="11" t="s">
        <v>31188</v>
      </c>
      <c r="G7080" s="12" t="s">
        <v>216</v>
      </c>
      <c r="H7080" s="12"/>
      <c r="I7080" s="14" t="s">
        <v>433</v>
      </c>
      <c r="J7080" s="12" t="s">
        <v>24</v>
      </c>
      <c r="K7080" s="12" t="s">
        <v>25</v>
      </c>
      <c r="L7080" s="12" t="s">
        <v>39</v>
      </c>
      <c r="M7080" s="11" t="s">
        <v>40</v>
      </c>
      <c r="N7080" s="11" t="s">
        <v>183</v>
      </c>
      <c r="O7080" s="12" t="s">
        <v>29</v>
      </c>
      <c r="P7080" s="12"/>
      <c r="Q7080" s="15" t="s">
        <v>31189</v>
      </c>
      <c r="R7080" s="12" t="s">
        <v>51</v>
      </c>
      <c r="S7080" s="11" t="s">
        <v>31190</v>
      </c>
      <c r="T7080" s="11"/>
    </row>
    <row x14ac:dyDescent="0.25" r="7081" customHeight="1" ht="19.5">
      <c r="A7081" s="10">
        <v>45216</v>
      </c>
      <c r="B7081" s="11" t="s">
        <v>31191</v>
      </c>
      <c r="C7081" s="11" t="s">
        <v>180</v>
      </c>
      <c r="D7081" s="12"/>
      <c r="E7081" s="13">
        <v>18608609593</v>
      </c>
      <c r="F7081" s="11" t="s">
        <v>31192</v>
      </c>
      <c r="G7081" s="12" t="s">
        <v>289</v>
      </c>
      <c r="H7081" s="12" t="s">
        <v>98</v>
      </c>
      <c r="I7081" s="14" t="s">
        <v>116</v>
      </c>
      <c r="J7081" s="12" t="s">
        <v>24</v>
      </c>
      <c r="K7081" s="12" t="s">
        <v>25</v>
      </c>
      <c r="L7081" s="12" t="s">
        <v>39</v>
      </c>
      <c r="M7081" s="11" t="s">
        <v>40</v>
      </c>
      <c r="N7081" s="11" t="s">
        <v>183</v>
      </c>
      <c r="O7081" s="12" t="s">
        <v>29</v>
      </c>
      <c r="P7081" s="12"/>
      <c r="Q7081" s="15" t="s">
        <v>31193</v>
      </c>
      <c r="R7081" s="12" t="s">
        <v>51</v>
      </c>
      <c r="S7081" s="11" t="s">
        <v>31194</v>
      </c>
      <c r="T7081" s="11"/>
    </row>
    <row x14ac:dyDescent="0.25" r="7082" customHeight="1" ht="19.5">
      <c r="A7082" s="10">
        <v>45216</v>
      </c>
      <c r="B7082" s="11" t="s">
        <v>31195</v>
      </c>
      <c r="C7082" s="11" t="s">
        <v>180</v>
      </c>
      <c r="D7082" s="12"/>
      <c r="E7082" s="13">
        <v>18671782925</v>
      </c>
      <c r="F7082" s="11" t="s">
        <v>31196</v>
      </c>
      <c r="G7082" s="12" t="s">
        <v>48</v>
      </c>
      <c r="H7082" s="12"/>
      <c r="I7082" s="14" t="s">
        <v>352</v>
      </c>
      <c r="J7082" s="12" t="s">
        <v>24</v>
      </c>
      <c r="K7082" s="12" t="s">
        <v>25</v>
      </c>
      <c r="L7082" s="12" t="s">
        <v>39</v>
      </c>
      <c r="M7082" s="11" t="s">
        <v>40</v>
      </c>
      <c r="N7082" s="11" t="s">
        <v>183</v>
      </c>
      <c r="O7082" s="12" t="s">
        <v>29</v>
      </c>
      <c r="P7082" s="12"/>
      <c r="Q7082" s="15" t="s">
        <v>31197</v>
      </c>
      <c r="R7082" s="12" t="s">
        <v>51</v>
      </c>
      <c r="S7082" s="11" t="s">
        <v>31198</v>
      </c>
      <c r="T7082" s="11"/>
    </row>
    <row x14ac:dyDescent="0.25" r="7083" customHeight="1" ht="19.5">
      <c r="A7083" s="10">
        <v>45216</v>
      </c>
      <c r="B7083" s="11" t="s">
        <v>31199</v>
      </c>
      <c r="C7083" s="11" t="s">
        <v>180</v>
      </c>
      <c r="D7083" s="12"/>
      <c r="E7083" s="13">
        <v>15549316329</v>
      </c>
      <c r="F7083" s="11" t="s">
        <v>28833</v>
      </c>
      <c r="G7083" s="12" t="s">
        <v>216</v>
      </c>
      <c r="H7083" s="12"/>
      <c r="I7083" s="14" t="s">
        <v>590</v>
      </c>
      <c r="J7083" s="12" t="s">
        <v>24</v>
      </c>
      <c r="K7083" s="12" t="s">
        <v>25</v>
      </c>
      <c r="L7083" s="12" t="s">
        <v>39</v>
      </c>
      <c r="M7083" s="11" t="s">
        <v>40</v>
      </c>
      <c r="N7083" s="11" t="s">
        <v>183</v>
      </c>
      <c r="O7083" s="12" t="s">
        <v>29</v>
      </c>
      <c r="P7083" s="12"/>
      <c r="Q7083" s="15" t="s">
        <v>31200</v>
      </c>
      <c r="R7083" s="12" t="s">
        <v>42</v>
      </c>
      <c r="S7083" s="11" t="s">
        <v>31201</v>
      </c>
      <c r="T7083" s="11" t="s">
        <v>31202</v>
      </c>
    </row>
    <row x14ac:dyDescent="0.25" r="7084" customHeight="1" ht="19.5">
      <c r="A7084" s="10">
        <v>45216</v>
      </c>
      <c r="B7084" s="11" t="s">
        <v>31203</v>
      </c>
      <c r="C7084" s="11" t="s">
        <v>180</v>
      </c>
      <c r="D7084" s="12"/>
      <c r="E7084" s="13">
        <v>18572354308</v>
      </c>
      <c r="F7084" s="11" t="s">
        <v>16559</v>
      </c>
      <c r="G7084" s="12" t="s">
        <v>74</v>
      </c>
      <c r="H7084" s="12"/>
      <c r="I7084" s="14" t="s">
        <v>110</v>
      </c>
      <c r="J7084" s="12" t="s">
        <v>24</v>
      </c>
      <c r="K7084" s="12" t="s">
        <v>25</v>
      </c>
      <c r="L7084" s="12" t="s">
        <v>39</v>
      </c>
      <c r="M7084" s="11" t="s">
        <v>40</v>
      </c>
      <c r="N7084" s="11" t="s">
        <v>183</v>
      </c>
      <c r="O7084" s="12" t="s">
        <v>29</v>
      </c>
      <c r="P7084" s="12"/>
      <c r="Q7084" s="15" t="s">
        <v>31204</v>
      </c>
      <c r="R7084" s="12" t="s">
        <v>42</v>
      </c>
      <c r="S7084" s="11" t="s">
        <v>31205</v>
      </c>
      <c r="T7084" s="11" t="s">
        <v>31206</v>
      </c>
    </row>
    <row x14ac:dyDescent="0.25" r="7085" customHeight="1" ht="19.5">
      <c r="A7085" s="10">
        <v>45216</v>
      </c>
      <c r="B7085" s="11" t="s">
        <v>31207</v>
      </c>
      <c r="C7085" s="11" t="s">
        <v>5811</v>
      </c>
      <c r="D7085" s="12"/>
      <c r="E7085" s="13">
        <v>15587984743</v>
      </c>
      <c r="F7085" s="11" t="s">
        <v>31208</v>
      </c>
      <c r="G7085" s="12" t="s">
        <v>74</v>
      </c>
      <c r="H7085" s="12"/>
      <c r="I7085" s="14">
        <v>10015</v>
      </c>
      <c r="J7085" s="12" t="s">
        <v>24</v>
      </c>
      <c r="K7085" s="12" t="s">
        <v>25</v>
      </c>
      <c r="L7085" s="12" t="s">
        <v>26</v>
      </c>
      <c r="M7085" s="11" t="s">
        <v>27</v>
      </c>
      <c r="N7085" s="11" t="s">
        <v>28</v>
      </c>
      <c r="O7085" s="12" t="s">
        <v>29</v>
      </c>
      <c r="P7085" s="12"/>
      <c r="Q7085" s="15" t="s">
        <v>31209</v>
      </c>
      <c r="R7085" s="12" t="s">
        <v>31</v>
      </c>
      <c r="S7085" s="11" t="s">
        <v>31210</v>
      </c>
      <c r="T7085" s="11" t="s">
        <v>31211</v>
      </c>
    </row>
    <row x14ac:dyDescent="0.25" r="7086" customHeight="1" ht="19.5">
      <c r="A7086" s="10">
        <v>45216</v>
      </c>
      <c r="B7086" s="11" t="s">
        <v>31212</v>
      </c>
      <c r="C7086" s="11" t="s">
        <v>5513</v>
      </c>
      <c r="D7086" s="12"/>
      <c r="E7086" s="13">
        <v>13177059634</v>
      </c>
      <c r="F7086" s="11" t="s">
        <v>31213</v>
      </c>
      <c r="G7086" s="12" t="s">
        <v>115</v>
      </c>
      <c r="H7086" s="12"/>
      <c r="I7086" s="14" t="s">
        <v>254</v>
      </c>
      <c r="J7086" s="12" t="s">
        <v>24</v>
      </c>
      <c r="K7086" s="12" t="s">
        <v>25</v>
      </c>
      <c r="L7086" s="12" t="s">
        <v>39</v>
      </c>
      <c r="M7086" s="11" t="s">
        <v>27</v>
      </c>
      <c r="N7086" s="11" t="s">
        <v>28</v>
      </c>
      <c r="O7086" s="12" t="s">
        <v>29</v>
      </c>
      <c r="P7086" s="12"/>
      <c r="Q7086" s="15" t="s">
        <v>31214</v>
      </c>
      <c r="R7086" s="12" t="s">
        <v>42</v>
      </c>
      <c r="S7086" s="11" t="s">
        <v>31215</v>
      </c>
      <c r="T7086" s="11"/>
    </row>
    <row x14ac:dyDescent="0.25" r="7087" customHeight="1" ht="19.5">
      <c r="A7087" s="10">
        <v>45216</v>
      </c>
      <c r="B7087" s="11" t="s">
        <v>31216</v>
      </c>
      <c r="C7087" s="11" t="s">
        <v>691</v>
      </c>
      <c r="D7087" s="12"/>
      <c r="E7087" s="13">
        <v>18986796576</v>
      </c>
      <c r="F7087" s="11" t="s">
        <v>31217</v>
      </c>
      <c r="G7087" s="12" t="s">
        <v>48</v>
      </c>
      <c r="H7087" s="12" t="s">
        <v>121</v>
      </c>
      <c r="I7087" s="14" t="s">
        <v>136</v>
      </c>
      <c r="J7087" s="12" t="s">
        <v>24</v>
      </c>
      <c r="K7087" s="12" t="s">
        <v>25</v>
      </c>
      <c r="L7087" s="12" t="s">
        <v>39</v>
      </c>
      <c r="M7087" s="11" t="s">
        <v>40</v>
      </c>
      <c r="N7087" s="11" t="s">
        <v>28</v>
      </c>
      <c r="O7087" s="12" t="s">
        <v>29</v>
      </c>
      <c r="P7087" s="12"/>
      <c r="Q7087" s="15" t="s">
        <v>31218</v>
      </c>
      <c r="R7087" s="12" t="s">
        <v>42</v>
      </c>
      <c r="S7087" s="11" t="s">
        <v>31219</v>
      </c>
      <c r="T7087" s="11"/>
    </row>
    <row x14ac:dyDescent="0.25" r="7088" customHeight="1" ht="19.5">
      <c r="A7088" s="10">
        <v>45216</v>
      </c>
      <c r="B7088" s="11" t="s">
        <v>31220</v>
      </c>
      <c r="C7088" s="11" t="s">
        <v>46</v>
      </c>
      <c r="D7088" s="12"/>
      <c r="E7088" s="13">
        <v>15572798911</v>
      </c>
      <c r="F7088" s="11" t="s">
        <v>31221</v>
      </c>
      <c r="G7088" s="12" t="s">
        <v>48</v>
      </c>
      <c r="H7088" s="12" t="s">
        <v>98</v>
      </c>
      <c r="I7088" s="14" t="s">
        <v>131</v>
      </c>
      <c r="J7088" s="12" t="s">
        <v>24</v>
      </c>
      <c r="K7088" s="12" t="s">
        <v>25</v>
      </c>
      <c r="L7088" s="12" t="s">
        <v>39</v>
      </c>
      <c r="M7088" s="11" t="s">
        <v>27</v>
      </c>
      <c r="N7088" s="11" t="s">
        <v>28</v>
      </c>
      <c r="O7088" s="12" t="s">
        <v>29</v>
      </c>
      <c r="P7088" s="12"/>
      <c r="Q7088" s="15" t="s">
        <v>31222</v>
      </c>
      <c r="R7088" s="12" t="s">
        <v>51</v>
      </c>
      <c r="S7088" s="11" t="s">
        <v>31223</v>
      </c>
      <c r="T7088" s="11"/>
    </row>
    <row x14ac:dyDescent="0.25" r="7089" customHeight="1" ht="19.5">
      <c r="A7089" s="10">
        <v>45216</v>
      </c>
      <c r="B7089" s="11" t="s">
        <v>31224</v>
      </c>
      <c r="C7089" s="11" t="s">
        <v>46</v>
      </c>
      <c r="D7089" s="12"/>
      <c r="E7089" s="13">
        <v>18571012201</v>
      </c>
      <c r="F7089" s="11" t="s">
        <v>26771</v>
      </c>
      <c r="G7089" s="12" t="s">
        <v>56</v>
      </c>
      <c r="H7089" s="12" t="s">
        <v>86</v>
      </c>
      <c r="I7089" s="14" t="s">
        <v>415</v>
      </c>
      <c r="J7089" s="12" t="s">
        <v>24</v>
      </c>
      <c r="K7089" s="12" t="s">
        <v>69</v>
      </c>
      <c r="L7089" s="12" t="s">
        <v>39</v>
      </c>
      <c r="M7089" s="11" t="s">
        <v>40</v>
      </c>
      <c r="N7089" s="11" t="s">
        <v>28</v>
      </c>
      <c r="O7089" s="12" t="s">
        <v>29</v>
      </c>
      <c r="P7089" s="12"/>
      <c r="Q7089" s="15" t="s">
        <v>31225</v>
      </c>
      <c r="R7089" s="12" t="s">
        <v>42</v>
      </c>
      <c r="S7089" s="11" t="s">
        <v>31226</v>
      </c>
      <c r="T7089" s="11"/>
    </row>
    <row x14ac:dyDescent="0.25" r="7090" customHeight="1" ht="19.5">
      <c r="A7090" s="10">
        <v>45216</v>
      </c>
      <c r="B7090" s="11" t="s">
        <v>31227</v>
      </c>
      <c r="C7090" s="11" t="s">
        <v>6271</v>
      </c>
      <c r="D7090" s="12"/>
      <c r="E7090" s="13">
        <v>15629339412</v>
      </c>
      <c r="F7090" s="11" t="s">
        <v>31228</v>
      </c>
      <c r="G7090" s="12" t="s">
        <v>115</v>
      </c>
      <c r="H7090" s="12" t="s">
        <v>86</v>
      </c>
      <c r="I7090" s="14" t="s">
        <v>590</v>
      </c>
      <c r="J7090" s="12" t="s">
        <v>24</v>
      </c>
      <c r="K7090" s="12" t="s">
        <v>25</v>
      </c>
      <c r="L7090" s="12" t="s">
        <v>39</v>
      </c>
      <c r="M7090" s="11" t="s">
        <v>27</v>
      </c>
      <c r="N7090" s="11" t="s">
        <v>28</v>
      </c>
      <c r="O7090" s="12" t="s">
        <v>29</v>
      </c>
      <c r="P7090" s="12"/>
      <c r="Q7090" s="15" t="s">
        <v>31229</v>
      </c>
      <c r="R7090" s="12" t="s">
        <v>42</v>
      </c>
      <c r="S7090" s="11" t="s">
        <v>31230</v>
      </c>
      <c r="T7090" s="11"/>
    </row>
    <row x14ac:dyDescent="0.25" r="7091" customHeight="1" ht="19.5">
      <c r="A7091" s="10">
        <v>45216</v>
      </c>
      <c r="B7091" s="11" t="s">
        <v>31231</v>
      </c>
      <c r="C7091" s="11" t="s">
        <v>46</v>
      </c>
      <c r="D7091" s="12"/>
      <c r="E7091" s="13">
        <v>18671714936</v>
      </c>
      <c r="F7091" s="11" t="s">
        <v>31232</v>
      </c>
      <c r="G7091" s="12" t="s">
        <v>62</v>
      </c>
      <c r="H7091" s="12"/>
      <c r="I7091" s="14" t="s">
        <v>116</v>
      </c>
      <c r="J7091" s="12" t="s">
        <v>24</v>
      </c>
      <c r="K7091" s="12" t="s">
        <v>25</v>
      </c>
      <c r="L7091" s="12" t="s">
        <v>39</v>
      </c>
      <c r="M7091" s="11" t="s">
        <v>27</v>
      </c>
      <c r="N7091" s="11" t="s">
        <v>28</v>
      </c>
      <c r="O7091" s="12" t="s">
        <v>29</v>
      </c>
      <c r="P7091" s="12"/>
      <c r="Q7091" s="15" t="s">
        <v>31233</v>
      </c>
      <c r="R7091" s="12" t="s">
        <v>51</v>
      </c>
      <c r="S7091" s="11" t="s">
        <v>31234</v>
      </c>
      <c r="T7091" s="11"/>
    </row>
    <row x14ac:dyDescent="0.25" r="7092" customHeight="1" ht="19.5">
      <c r="A7092" s="10">
        <v>45216</v>
      </c>
      <c r="B7092" s="11" t="s">
        <v>31235</v>
      </c>
      <c r="C7092" s="11" t="s">
        <v>46</v>
      </c>
      <c r="D7092" s="12"/>
      <c r="E7092" s="13">
        <v>15672529570</v>
      </c>
      <c r="F7092" s="11" t="s">
        <v>31236</v>
      </c>
      <c r="G7092" s="12" t="s">
        <v>23</v>
      </c>
      <c r="H7092" s="12" t="s">
        <v>121</v>
      </c>
      <c r="I7092" s="14" t="s">
        <v>68</v>
      </c>
      <c r="J7092" s="12" t="s">
        <v>24</v>
      </c>
      <c r="K7092" s="12" t="s">
        <v>25</v>
      </c>
      <c r="L7092" s="12" t="s">
        <v>39</v>
      </c>
      <c r="M7092" s="11" t="s">
        <v>27</v>
      </c>
      <c r="N7092" s="11" t="s">
        <v>28</v>
      </c>
      <c r="O7092" s="12" t="s">
        <v>29</v>
      </c>
      <c r="P7092" s="12"/>
      <c r="Q7092" s="15" t="s">
        <v>31237</v>
      </c>
      <c r="R7092" s="12" t="s">
        <v>51</v>
      </c>
      <c r="S7092" s="11" t="s">
        <v>31238</v>
      </c>
      <c r="T7092" s="11"/>
    </row>
    <row x14ac:dyDescent="0.25" r="7093" customHeight="1" ht="19.5">
      <c r="A7093" s="10">
        <v>45216</v>
      </c>
      <c r="B7093" s="11" t="s">
        <v>31239</v>
      </c>
      <c r="C7093" s="11" t="s">
        <v>46</v>
      </c>
      <c r="D7093" s="12"/>
      <c r="E7093" s="13">
        <v>15572727660</v>
      </c>
      <c r="F7093" s="11" t="s">
        <v>18665</v>
      </c>
      <c r="G7093" s="12" t="s">
        <v>48</v>
      </c>
      <c r="H7093" s="12" t="s">
        <v>86</v>
      </c>
      <c r="I7093" s="14" t="s">
        <v>254</v>
      </c>
      <c r="J7093" s="12" t="s">
        <v>24</v>
      </c>
      <c r="K7093" s="12" t="s">
        <v>25</v>
      </c>
      <c r="L7093" s="12" t="s">
        <v>39</v>
      </c>
      <c r="M7093" s="11" t="s">
        <v>40</v>
      </c>
      <c r="N7093" s="11" t="s">
        <v>28</v>
      </c>
      <c r="O7093" s="12" t="s">
        <v>29</v>
      </c>
      <c r="P7093" s="12"/>
      <c r="Q7093" s="15" t="s">
        <v>31240</v>
      </c>
      <c r="R7093" s="12" t="s">
        <v>51</v>
      </c>
      <c r="S7093" s="11" t="s">
        <v>31241</v>
      </c>
      <c r="T7093" s="11"/>
    </row>
    <row x14ac:dyDescent="0.25" r="7094" customHeight="1" ht="19.5">
      <c r="A7094" s="10">
        <v>45216</v>
      </c>
      <c r="B7094" s="11" t="s">
        <v>31242</v>
      </c>
      <c r="C7094" s="11" t="s">
        <v>6252</v>
      </c>
      <c r="D7094" s="12"/>
      <c r="E7094" s="13">
        <v>15572710727</v>
      </c>
      <c r="F7094" s="11" t="s">
        <v>20048</v>
      </c>
      <c r="G7094" s="12" t="s">
        <v>48</v>
      </c>
      <c r="H7094" s="12"/>
      <c r="I7094" s="14" t="s">
        <v>290</v>
      </c>
      <c r="J7094" s="12" t="s">
        <v>24</v>
      </c>
      <c r="K7094" s="12" t="s">
        <v>25</v>
      </c>
      <c r="L7094" s="12" t="s">
        <v>39</v>
      </c>
      <c r="M7094" s="11" t="s">
        <v>27</v>
      </c>
      <c r="N7094" s="11" t="s">
        <v>28</v>
      </c>
      <c r="O7094" s="12" t="s">
        <v>29</v>
      </c>
      <c r="P7094" s="12"/>
      <c r="Q7094" s="15" t="s">
        <v>31243</v>
      </c>
      <c r="R7094" s="12" t="s">
        <v>42</v>
      </c>
      <c r="S7094" s="11" t="s">
        <v>31244</v>
      </c>
      <c r="T7094" s="11" t="s">
        <v>31245</v>
      </c>
    </row>
    <row x14ac:dyDescent="0.25" r="7095" customHeight="1" ht="19.5">
      <c r="A7095" s="10">
        <v>45216</v>
      </c>
      <c r="B7095" s="11" t="s">
        <v>31246</v>
      </c>
      <c r="C7095" s="11" t="s">
        <v>5513</v>
      </c>
      <c r="D7095" s="12"/>
      <c r="E7095" s="13">
        <v>15571703431</v>
      </c>
      <c r="F7095" s="11" t="s">
        <v>11393</v>
      </c>
      <c r="G7095" s="12" t="s">
        <v>23</v>
      </c>
      <c r="H7095" s="12"/>
      <c r="I7095" s="14">
        <v>10015</v>
      </c>
      <c r="J7095" s="12" t="s">
        <v>24</v>
      </c>
      <c r="K7095" s="12" t="s">
        <v>69</v>
      </c>
      <c r="L7095" s="12" t="s">
        <v>26</v>
      </c>
      <c r="M7095" s="11" t="s">
        <v>27</v>
      </c>
      <c r="N7095" s="11" t="s">
        <v>28</v>
      </c>
      <c r="O7095" s="12" t="s">
        <v>29</v>
      </c>
      <c r="P7095" s="12"/>
      <c r="Q7095" s="15" t="s">
        <v>31247</v>
      </c>
      <c r="R7095" s="12" t="s">
        <v>31</v>
      </c>
      <c r="S7095" s="11" t="s">
        <v>31248</v>
      </c>
      <c r="T7095" s="11" t="s">
        <v>31249</v>
      </c>
    </row>
    <row x14ac:dyDescent="0.25" r="7096" customHeight="1" ht="19.5">
      <c r="A7096" s="10">
        <v>45216</v>
      </c>
      <c r="B7096" s="11" t="s">
        <v>31250</v>
      </c>
      <c r="C7096" s="11" t="s">
        <v>5513</v>
      </c>
      <c r="D7096" s="12"/>
      <c r="E7096" s="13">
        <v>15571729874</v>
      </c>
      <c r="F7096" s="11" t="s">
        <v>31251</v>
      </c>
      <c r="G7096" s="12" t="s">
        <v>74</v>
      </c>
      <c r="H7096" s="12"/>
      <c r="I7096" s="14">
        <v>10015</v>
      </c>
      <c r="J7096" s="12" t="s">
        <v>24</v>
      </c>
      <c r="K7096" s="12" t="s">
        <v>25</v>
      </c>
      <c r="L7096" s="12" t="s">
        <v>26</v>
      </c>
      <c r="M7096" s="11" t="s">
        <v>27</v>
      </c>
      <c r="N7096" s="11" t="s">
        <v>28</v>
      </c>
      <c r="O7096" s="12" t="s">
        <v>29</v>
      </c>
      <c r="P7096" s="12"/>
      <c r="Q7096" s="15" t="s">
        <v>31252</v>
      </c>
      <c r="R7096" s="12" t="s">
        <v>31</v>
      </c>
      <c r="S7096" s="11" t="s">
        <v>31253</v>
      </c>
      <c r="T7096" s="11" t="s">
        <v>31254</v>
      </c>
    </row>
    <row x14ac:dyDescent="0.25" r="7097" customHeight="1" ht="19.5">
      <c r="A7097" s="10">
        <v>45216</v>
      </c>
      <c r="B7097" s="11" t="s">
        <v>31255</v>
      </c>
      <c r="C7097" s="11" t="s">
        <v>14521</v>
      </c>
      <c r="D7097" s="12"/>
      <c r="E7097" s="13">
        <v>15572792138</v>
      </c>
      <c r="F7097" s="11" t="s">
        <v>31256</v>
      </c>
      <c r="G7097" s="12" t="s">
        <v>74</v>
      </c>
      <c r="H7097" s="12"/>
      <c r="I7097" s="14" t="s">
        <v>925</v>
      </c>
      <c r="J7097" s="12" t="s">
        <v>24</v>
      </c>
      <c r="K7097" s="12" t="s">
        <v>25</v>
      </c>
      <c r="L7097" s="12" t="s">
        <v>39</v>
      </c>
      <c r="M7097" s="11" t="s">
        <v>27</v>
      </c>
      <c r="N7097" s="11" t="s">
        <v>28</v>
      </c>
      <c r="O7097" s="12" t="s">
        <v>29</v>
      </c>
      <c r="P7097" s="12"/>
      <c r="Q7097" s="15" t="s">
        <v>31257</v>
      </c>
      <c r="R7097" s="12" t="s">
        <v>42</v>
      </c>
      <c r="S7097" s="11" t="s">
        <v>31258</v>
      </c>
      <c r="T7097" s="11" t="s">
        <v>31259</v>
      </c>
    </row>
    <row x14ac:dyDescent="0.25" r="7098" customHeight="1" ht="19.5">
      <c r="A7098" s="10">
        <v>45216</v>
      </c>
      <c r="B7098" s="11" t="s">
        <v>31260</v>
      </c>
      <c r="C7098" s="11" t="s">
        <v>545</v>
      </c>
      <c r="D7098" s="12"/>
      <c r="E7098" s="13">
        <v>15997598345</v>
      </c>
      <c r="F7098" s="11" t="s">
        <v>31261</v>
      </c>
      <c r="G7098" s="12" t="s">
        <v>48</v>
      </c>
      <c r="H7098" s="12" t="s">
        <v>86</v>
      </c>
      <c r="I7098" s="14" t="s">
        <v>136</v>
      </c>
      <c r="J7098" s="12" t="s">
        <v>24</v>
      </c>
      <c r="K7098" s="12" t="s">
        <v>25</v>
      </c>
      <c r="L7098" s="12" t="s">
        <v>39</v>
      </c>
      <c r="M7098" s="11" t="s">
        <v>40</v>
      </c>
      <c r="N7098" s="11" t="s">
        <v>28</v>
      </c>
      <c r="O7098" s="12" t="s">
        <v>29</v>
      </c>
      <c r="P7098" s="12"/>
      <c r="Q7098" s="15" t="s">
        <v>31262</v>
      </c>
      <c r="R7098" s="12" t="s">
        <v>42</v>
      </c>
      <c r="S7098" s="11" t="s">
        <v>31263</v>
      </c>
      <c r="T7098" s="11"/>
    </row>
    <row x14ac:dyDescent="0.25" r="7099" customHeight="1" ht="19.5">
      <c r="A7099" s="10">
        <v>45216</v>
      </c>
      <c r="B7099" s="11" t="s">
        <v>31264</v>
      </c>
      <c r="C7099" s="11" t="s">
        <v>4212</v>
      </c>
      <c r="D7099" s="12"/>
      <c r="E7099" s="13">
        <v>15586362651</v>
      </c>
      <c r="F7099" s="11" t="s">
        <v>17719</v>
      </c>
      <c r="G7099" s="12" t="s">
        <v>115</v>
      </c>
      <c r="H7099" s="12"/>
      <c r="I7099" s="14" t="s">
        <v>433</v>
      </c>
      <c r="J7099" s="12" t="s">
        <v>24</v>
      </c>
      <c r="K7099" s="12" t="s">
        <v>25</v>
      </c>
      <c r="L7099" s="12" t="s">
        <v>39</v>
      </c>
      <c r="M7099" s="11" t="s">
        <v>27</v>
      </c>
      <c r="N7099" s="11" t="s">
        <v>28</v>
      </c>
      <c r="O7099" s="12" t="s">
        <v>29</v>
      </c>
      <c r="P7099" s="12"/>
      <c r="Q7099" s="15" t="s">
        <v>31265</v>
      </c>
      <c r="R7099" s="12" t="s">
        <v>42</v>
      </c>
      <c r="S7099" s="11" t="s">
        <v>31266</v>
      </c>
      <c r="T7099" s="11" t="s">
        <v>31267</v>
      </c>
    </row>
    <row x14ac:dyDescent="0.25" r="7100" customHeight="1" ht="19.5">
      <c r="A7100" s="10">
        <v>45216</v>
      </c>
      <c r="B7100" s="11" t="s">
        <v>31268</v>
      </c>
      <c r="C7100" s="11" t="s">
        <v>15085</v>
      </c>
      <c r="D7100" s="12"/>
      <c r="E7100" s="13">
        <v>13227273028</v>
      </c>
      <c r="F7100" s="11" t="s">
        <v>21811</v>
      </c>
      <c r="G7100" s="12" t="s">
        <v>48</v>
      </c>
      <c r="H7100" s="12" t="s">
        <v>98</v>
      </c>
      <c r="I7100" s="14" t="s">
        <v>110</v>
      </c>
      <c r="J7100" s="12" t="s">
        <v>24</v>
      </c>
      <c r="K7100" s="12" t="s">
        <v>25</v>
      </c>
      <c r="L7100" s="12" t="s">
        <v>39</v>
      </c>
      <c r="M7100" s="11" t="s">
        <v>27</v>
      </c>
      <c r="N7100" s="11" t="s">
        <v>28</v>
      </c>
      <c r="O7100" s="12" t="s">
        <v>29</v>
      </c>
      <c r="P7100" s="12"/>
      <c r="Q7100" s="15" t="s">
        <v>31269</v>
      </c>
      <c r="R7100" s="12" t="s">
        <v>42</v>
      </c>
      <c r="S7100" s="11" t="s">
        <v>31270</v>
      </c>
      <c r="T7100" s="11" t="s">
        <v>31271</v>
      </c>
    </row>
    <row x14ac:dyDescent="0.25" r="7101" customHeight="1" ht="19.5">
      <c r="A7101" s="10">
        <v>45216</v>
      </c>
      <c r="B7101" s="11" t="s">
        <v>31272</v>
      </c>
      <c r="C7101" s="11" t="s">
        <v>4273</v>
      </c>
      <c r="D7101" s="12"/>
      <c r="E7101" s="13">
        <v>18608606980</v>
      </c>
      <c r="F7101" s="11" t="s">
        <v>14212</v>
      </c>
      <c r="G7101" s="12" t="s">
        <v>115</v>
      </c>
      <c r="H7101" s="12"/>
      <c r="I7101" s="14" t="s">
        <v>57</v>
      </c>
      <c r="J7101" s="12" t="s">
        <v>24</v>
      </c>
      <c r="K7101" s="12" t="s">
        <v>25</v>
      </c>
      <c r="L7101" s="12" t="s">
        <v>39</v>
      </c>
      <c r="M7101" s="11" t="s">
        <v>675</v>
      </c>
      <c r="N7101" s="11" t="s">
        <v>28</v>
      </c>
      <c r="O7101" s="12" t="s">
        <v>29</v>
      </c>
      <c r="P7101" s="12"/>
      <c r="Q7101" s="15" t="s">
        <v>31273</v>
      </c>
      <c r="R7101" s="12" t="s">
        <v>42</v>
      </c>
      <c r="S7101" s="11" t="s">
        <v>31274</v>
      </c>
      <c r="T7101" s="11" t="s">
        <v>31275</v>
      </c>
    </row>
    <row x14ac:dyDescent="0.25" r="7102" customHeight="1" ht="19.5">
      <c r="A7102" s="10">
        <v>45216</v>
      </c>
      <c r="B7102" s="11" t="s">
        <v>31276</v>
      </c>
      <c r="C7102" s="11" t="s">
        <v>691</v>
      </c>
      <c r="D7102" s="12"/>
      <c r="E7102" s="13">
        <v>13197303795</v>
      </c>
      <c r="F7102" s="11" t="s">
        <v>31277</v>
      </c>
      <c r="G7102" s="12" t="s">
        <v>74</v>
      </c>
      <c r="H7102" s="12"/>
      <c r="I7102" s="14" t="s">
        <v>844</v>
      </c>
      <c r="J7102" s="12" t="s">
        <v>24</v>
      </c>
      <c r="K7102" s="12" t="s">
        <v>25</v>
      </c>
      <c r="L7102" s="12" t="s">
        <v>39</v>
      </c>
      <c r="M7102" s="11" t="s">
        <v>27</v>
      </c>
      <c r="N7102" s="11" t="s">
        <v>28</v>
      </c>
      <c r="O7102" s="12" t="s">
        <v>29</v>
      </c>
      <c r="P7102" s="12"/>
      <c r="Q7102" s="15" t="s">
        <v>31278</v>
      </c>
      <c r="R7102" s="12" t="s">
        <v>42</v>
      </c>
      <c r="S7102" s="11" t="s">
        <v>31279</v>
      </c>
      <c r="T7102" s="11" t="s">
        <v>31280</v>
      </c>
    </row>
    <row x14ac:dyDescent="0.25" r="7103" customHeight="1" ht="19.5">
      <c r="A7103" s="10">
        <v>45216</v>
      </c>
      <c r="B7103" s="11" t="s">
        <v>31281</v>
      </c>
      <c r="C7103" s="11" t="s">
        <v>7513</v>
      </c>
      <c r="D7103" s="12"/>
      <c r="E7103" s="13">
        <v>18671723966</v>
      </c>
      <c r="F7103" s="11" t="s">
        <v>31282</v>
      </c>
      <c r="G7103" s="12" t="s">
        <v>56</v>
      </c>
      <c r="H7103" s="12" t="s">
        <v>98</v>
      </c>
      <c r="I7103" s="14" t="s">
        <v>68</v>
      </c>
      <c r="J7103" s="12" t="s">
        <v>24</v>
      </c>
      <c r="K7103" s="12" t="s">
        <v>25</v>
      </c>
      <c r="L7103" s="12" t="s">
        <v>39</v>
      </c>
      <c r="M7103" s="11" t="s">
        <v>40</v>
      </c>
      <c r="N7103" s="11" t="s">
        <v>28</v>
      </c>
      <c r="O7103" s="12" t="s">
        <v>29</v>
      </c>
      <c r="P7103" s="12"/>
      <c r="Q7103" s="15" t="s">
        <v>31283</v>
      </c>
      <c r="R7103" s="12" t="s">
        <v>42</v>
      </c>
      <c r="S7103" s="11" t="s">
        <v>31284</v>
      </c>
      <c r="T7103" s="11" t="s">
        <v>31285</v>
      </c>
    </row>
    <row x14ac:dyDescent="0.25" r="7104" customHeight="1" ht="19.5">
      <c r="A7104" s="10">
        <v>45216</v>
      </c>
      <c r="B7104" s="11" t="s">
        <v>31286</v>
      </c>
      <c r="C7104" s="11" t="s">
        <v>20171</v>
      </c>
      <c r="D7104" s="12"/>
      <c r="E7104" s="13" t="s">
        <v>31287</v>
      </c>
      <c r="F7104" s="11" t="s">
        <v>31288</v>
      </c>
      <c r="G7104" s="12" t="s">
        <v>74</v>
      </c>
      <c r="H7104" s="12"/>
      <c r="I7104" s="14" t="s">
        <v>148</v>
      </c>
      <c r="J7104" s="12" t="s">
        <v>24</v>
      </c>
      <c r="K7104" s="12" t="s">
        <v>25</v>
      </c>
      <c r="L7104" s="12" t="s">
        <v>39</v>
      </c>
      <c r="M7104" s="11" t="s">
        <v>149</v>
      </c>
      <c r="N7104" s="11" t="s">
        <v>28</v>
      </c>
      <c r="O7104" s="12" t="s">
        <v>29</v>
      </c>
      <c r="P7104" s="12"/>
      <c r="Q7104" s="15" t="s">
        <v>31289</v>
      </c>
      <c r="R7104" s="12" t="s">
        <v>42</v>
      </c>
      <c r="S7104" s="11" t="s">
        <v>31290</v>
      </c>
      <c r="T7104" s="11" t="s">
        <v>31291</v>
      </c>
    </row>
    <row x14ac:dyDescent="0.25" r="7105" customHeight="1" ht="19.5">
      <c r="A7105" s="10">
        <v>45216</v>
      </c>
      <c r="B7105" s="11" t="s">
        <v>31292</v>
      </c>
      <c r="C7105" s="11" t="s">
        <v>7138</v>
      </c>
      <c r="D7105" s="12"/>
      <c r="E7105" s="13">
        <v>18695076569</v>
      </c>
      <c r="F7105" s="11" t="s">
        <v>31293</v>
      </c>
      <c r="G7105" s="12" t="s">
        <v>37</v>
      </c>
      <c r="H7105" s="12" t="s">
        <v>121</v>
      </c>
      <c r="I7105" s="14" t="s">
        <v>81</v>
      </c>
      <c r="J7105" s="12" t="s">
        <v>24</v>
      </c>
      <c r="K7105" s="12" t="s">
        <v>25</v>
      </c>
      <c r="L7105" s="12" t="s">
        <v>39</v>
      </c>
      <c r="M7105" s="11" t="s">
        <v>27</v>
      </c>
      <c r="N7105" s="11" t="s">
        <v>4770</v>
      </c>
      <c r="O7105" s="12" t="s">
        <v>29</v>
      </c>
      <c r="P7105" s="12"/>
      <c r="Q7105" s="15" t="s">
        <v>31294</v>
      </c>
      <c r="R7105" s="12" t="s">
        <v>7139</v>
      </c>
      <c r="S7105" s="11" t="s">
        <v>31295</v>
      </c>
      <c r="T7105" s="11"/>
    </row>
    <row x14ac:dyDescent="0.25" r="7106" customHeight="1" ht="19.5">
      <c r="A7106" s="10">
        <v>45216</v>
      </c>
      <c r="B7106" s="11" t="s">
        <v>31296</v>
      </c>
      <c r="C7106" s="11" t="s">
        <v>4856</v>
      </c>
      <c r="D7106" s="12"/>
      <c r="E7106" s="13">
        <v>15672530378</v>
      </c>
      <c r="F7106" s="11" t="s">
        <v>31297</v>
      </c>
      <c r="G7106" s="12" t="s">
        <v>23</v>
      </c>
      <c r="H7106" s="12"/>
      <c r="I7106" s="14" t="s">
        <v>189</v>
      </c>
      <c r="J7106" s="12" t="s">
        <v>24</v>
      </c>
      <c r="K7106" s="12" t="s">
        <v>25</v>
      </c>
      <c r="L7106" s="12" t="s">
        <v>39</v>
      </c>
      <c r="M7106" s="11" t="s">
        <v>27</v>
      </c>
      <c r="N7106" s="11" t="s">
        <v>28</v>
      </c>
      <c r="O7106" s="12" t="s">
        <v>29</v>
      </c>
      <c r="P7106" s="12"/>
      <c r="Q7106" s="15" t="s">
        <v>31298</v>
      </c>
      <c r="R7106" s="12" t="s">
        <v>42</v>
      </c>
      <c r="S7106" s="11" t="s">
        <v>31299</v>
      </c>
      <c r="T7106" s="11" t="s">
        <v>31300</v>
      </c>
    </row>
    <row x14ac:dyDescent="0.25" r="7107" customHeight="1" ht="19.5">
      <c r="A7107" s="10">
        <v>45216</v>
      </c>
      <c r="B7107" s="11" t="s">
        <v>31301</v>
      </c>
      <c r="C7107" s="11" t="s">
        <v>336</v>
      </c>
      <c r="D7107" s="12"/>
      <c r="E7107" s="13">
        <v>13135802388</v>
      </c>
      <c r="F7107" s="11" t="s">
        <v>31302</v>
      </c>
      <c r="G7107" s="12" t="s">
        <v>115</v>
      </c>
      <c r="H7107" s="12"/>
      <c r="I7107" s="14">
        <v>10015</v>
      </c>
      <c r="J7107" s="12" t="s">
        <v>24</v>
      </c>
      <c r="K7107" s="12" t="s">
        <v>69</v>
      </c>
      <c r="L7107" s="12" t="s">
        <v>26</v>
      </c>
      <c r="M7107" s="11" t="s">
        <v>27</v>
      </c>
      <c r="N7107" s="11" t="s">
        <v>28</v>
      </c>
      <c r="O7107" s="12" t="s">
        <v>29</v>
      </c>
      <c r="P7107" s="12"/>
      <c r="Q7107" s="15" t="s">
        <v>31303</v>
      </c>
      <c r="R7107" s="12" t="s">
        <v>31</v>
      </c>
      <c r="S7107" s="11" t="s">
        <v>31304</v>
      </c>
      <c r="T7107" s="11" t="s">
        <v>31305</v>
      </c>
    </row>
    <row x14ac:dyDescent="0.25" r="7108" customHeight="1" ht="19.5">
      <c r="A7108" s="10">
        <v>45216</v>
      </c>
      <c r="B7108" s="11" t="s">
        <v>31306</v>
      </c>
      <c r="C7108" s="11" t="s">
        <v>1116</v>
      </c>
      <c r="D7108" s="12"/>
      <c r="E7108" s="13">
        <v>13207212771</v>
      </c>
      <c r="F7108" s="11" t="s">
        <v>31307</v>
      </c>
      <c r="G7108" s="12" t="s">
        <v>115</v>
      </c>
      <c r="H7108" s="12"/>
      <c r="I7108" s="14" t="s">
        <v>206</v>
      </c>
      <c r="J7108" s="12" t="s">
        <v>24</v>
      </c>
      <c r="K7108" s="12" t="s">
        <v>25</v>
      </c>
      <c r="L7108" s="12" t="s">
        <v>39</v>
      </c>
      <c r="M7108" s="11" t="s">
        <v>40</v>
      </c>
      <c r="N7108" s="11" t="s">
        <v>28</v>
      </c>
      <c r="O7108" s="12" t="s">
        <v>29</v>
      </c>
      <c r="P7108" s="12"/>
      <c r="Q7108" s="15" t="s">
        <v>31308</v>
      </c>
      <c r="R7108" s="12" t="s">
        <v>42</v>
      </c>
      <c r="S7108" s="11" t="s">
        <v>31309</v>
      </c>
      <c r="T7108" s="11" t="s">
        <v>31310</v>
      </c>
    </row>
    <row x14ac:dyDescent="0.25" r="7109" customHeight="1" ht="19.5">
      <c r="A7109" s="10">
        <v>45216</v>
      </c>
      <c r="B7109" s="11" t="s">
        <v>31311</v>
      </c>
      <c r="C7109" s="11" t="s">
        <v>545</v>
      </c>
      <c r="D7109" s="12"/>
      <c r="E7109" s="13">
        <v>13207212771</v>
      </c>
      <c r="F7109" s="11" t="s">
        <v>31307</v>
      </c>
      <c r="G7109" s="12" t="s">
        <v>115</v>
      </c>
      <c r="H7109" s="12"/>
      <c r="I7109" s="14" t="s">
        <v>93</v>
      </c>
      <c r="J7109" s="12" t="s">
        <v>24</v>
      </c>
      <c r="K7109" s="12" t="s">
        <v>25</v>
      </c>
      <c r="L7109" s="12" t="s">
        <v>39</v>
      </c>
      <c r="M7109" s="11" t="s">
        <v>40</v>
      </c>
      <c r="N7109" s="11" t="s">
        <v>28</v>
      </c>
      <c r="O7109" s="12" t="s">
        <v>29</v>
      </c>
      <c r="P7109" s="12"/>
      <c r="Q7109" s="15" t="s">
        <v>31312</v>
      </c>
      <c r="R7109" s="12" t="s">
        <v>42</v>
      </c>
      <c r="S7109" s="11" t="s">
        <v>31313</v>
      </c>
      <c r="T7109" s="11" t="s">
        <v>31314</v>
      </c>
    </row>
    <row x14ac:dyDescent="0.25" r="7110" customHeight="1" ht="19.5">
      <c r="A7110" s="10">
        <v>45216</v>
      </c>
      <c r="B7110" s="11" t="s">
        <v>31315</v>
      </c>
      <c r="C7110" s="11" t="s">
        <v>912</v>
      </c>
      <c r="D7110" s="12"/>
      <c r="E7110" s="13">
        <v>13508608606</v>
      </c>
      <c r="F7110" s="11" t="s">
        <v>31316</v>
      </c>
      <c r="G7110" s="12" t="s">
        <v>74</v>
      </c>
      <c r="H7110" s="12"/>
      <c r="I7110" s="14" t="s">
        <v>235</v>
      </c>
      <c r="J7110" s="12" t="s">
        <v>24</v>
      </c>
      <c r="K7110" s="12" t="s">
        <v>25</v>
      </c>
      <c r="L7110" s="12" t="s">
        <v>39</v>
      </c>
      <c r="M7110" s="11" t="s">
        <v>675</v>
      </c>
      <c r="N7110" s="11" t="s">
        <v>28</v>
      </c>
      <c r="O7110" s="12" t="s">
        <v>29</v>
      </c>
      <c r="P7110" s="12"/>
      <c r="Q7110" s="15" t="s">
        <v>31317</v>
      </c>
      <c r="R7110" s="12" t="s">
        <v>42</v>
      </c>
      <c r="S7110" s="11" t="s">
        <v>31318</v>
      </c>
      <c r="T7110" s="11" t="s">
        <v>31319</v>
      </c>
    </row>
    <row x14ac:dyDescent="0.25" r="7111" customHeight="1" ht="19.5">
      <c r="A7111" s="10">
        <v>45216</v>
      </c>
      <c r="B7111" s="11" t="s">
        <v>31320</v>
      </c>
      <c r="C7111" s="11" t="s">
        <v>31321</v>
      </c>
      <c r="D7111" s="12"/>
      <c r="E7111" s="13">
        <v>13235622326</v>
      </c>
      <c r="F7111" s="11" t="s">
        <v>28277</v>
      </c>
      <c r="G7111" s="12" t="s">
        <v>23</v>
      </c>
      <c r="H7111" s="12"/>
      <c r="I7111" s="14">
        <v>10015</v>
      </c>
      <c r="J7111" s="12" t="s">
        <v>24</v>
      </c>
      <c r="K7111" s="12" t="s">
        <v>69</v>
      </c>
      <c r="L7111" s="12" t="s">
        <v>26</v>
      </c>
      <c r="M7111" s="11" t="s">
        <v>149</v>
      </c>
      <c r="N7111" s="11" t="s">
        <v>28</v>
      </c>
      <c r="O7111" s="12" t="s">
        <v>29</v>
      </c>
      <c r="P7111" s="12"/>
      <c r="Q7111" s="15" t="s">
        <v>31322</v>
      </c>
      <c r="R7111" s="12" t="s">
        <v>31</v>
      </c>
      <c r="S7111" s="11" t="s">
        <v>31323</v>
      </c>
      <c r="T7111" s="11" t="s">
        <v>31324</v>
      </c>
    </row>
    <row x14ac:dyDescent="0.25" r="7112" customHeight="1" ht="19.5">
      <c r="A7112" s="10">
        <v>45216</v>
      </c>
      <c r="B7112" s="11" t="s">
        <v>31325</v>
      </c>
      <c r="C7112" s="11" t="s">
        <v>691</v>
      </c>
      <c r="D7112" s="12"/>
      <c r="E7112" s="13">
        <v>18694081230</v>
      </c>
      <c r="F7112" s="11" t="s">
        <v>31326</v>
      </c>
      <c r="G7112" s="12" t="s">
        <v>62</v>
      </c>
      <c r="H7112" s="12"/>
      <c r="I7112" s="14" t="s">
        <v>142</v>
      </c>
      <c r="J7112" s="12" t="s">
        <v>24</v>
      </c>
      <c r="K7112" s="12" t="s">
        <v>25</v>
      </c>
      <c r="L7112" s="12" t="s">
        <v>39</v>
      </c>
      <c r="M7112" s="11" t="s">
        <v>27</v>
      </c>
      <c r="N7112" s="11" t="s">
        <v>28</v>
      </c>
      <c r="O7112" s="12" t="s">
        <v>29</v>
      </c>
      <c r="P7112" s="12"/>
      <c r="Q7112" s="15" t="s">
        <v>31327</v>
      </c>
      <c r="R7112" s="12" t="s">
        <v>42</v>
      </c>
      <c r="S7112" s="11" t="s">
        <v>31328</v>
      </c>
      <c r="T7112" s="11" t="s">
        <v>31329</v>
      </c>
    </row>
    <row x14ac:dyDescent="0.25" r="7113" customHeight="1" ht="19.5">
      <c r="A7113" s="10">
        <v>45216</v>
      </c>
      <c r="B7113" s="11" t="s">
        <v>31330</v>
      </c>
      <c r="C7113" s="11" t="s">
        <v>4459</v>
      </c>
      <c r="D7113" s="12"/>
      <c r="E7113" s="13">
        <v>18672668382</v>
      </c>
      <c r="F7113" s="11" t="s">
        <v>31331</v>
      </c>
      <c r="G7113" s="12" t="s">
        <v>74</v>
      </c>
      <c r="H7113" s="12"/>
      <c r="I7113" s="14" t="s">
        <v>154</v>
      </c>
      <c r="J7113" s="12" t="s">
        <v>24</v>
      </c>
      <c r="K7113" s="12" t="s">
        <v>25</v>
      </c>
      <c r="L7113" s="12" t="s">
        <v>39</v>
      </c>
      <c r="M7113" s="11" t="s">
        <v>27</v>
      </c>
      <c r="N7113" s="11" t="s">
        <v>28</v>
      </c>
      <c r="O7113" s="12" t="s">
        <v>29</v>
      </c>
      <c r="P7113" s="12"/>
      <c r="Q7113" s="15" t="s">
        <v>31332</v>
      </c>
      <c r="R7113" s="12" t="s">
        <v>42</v>
      </c>
      <c r="S7113" s="11" t="s">
        <v>31333</v>
      </c>
      <c r="T7113" s="11" t="s">
        <v>31334</v>
      </c>
    </row>
    <row x14ac:dyDescent="0.25" r="7114" customHeight="1" ht="19.5">
      <c r="A7114" s="10">
        <v>45216</v>
      </c>
      <c r="B7114" s="11" t="s">
        <v>31335</v>
      </c>
      <c r="C7114" s="11" t="s">
        <v>14314</v>
      </c>
      <c r="D7114" s="12"/>
      <c r="E7114" s="13">
        <v>13177090777</v>
      </c>
      <c r="F7114" s="11" t="s">
        <v>31336</v>
      </c>
      <c r="G7114" s="12" t="s">
        <v>56</v>
      </c>
      <c r="H7114" s="12"/>
      <c r="I7114" s="14" t="s">
        <v>131</v>
      </c>
      <c r="J7114" s="12" t="s">
        <v>24</v>
      </c>
      <c r="K7114" s="12" t="s">
        <v>25</v>
      </c>
      <c r="L7114" s="12" t="s">
        <v>39</v>
      </c>
      <c r="M7114" s="11" t="s">
        <v>27</v>
      </c>
      <c r="N7114" s="11" t="s">
        <v>183</v>
      </c>
      <c r="O7114" s="12" t="s">
        <v>29</v>
      </c>
      <c r="P7114" s="12"/>
      <c r="Q7114" s="15"/>
      <c r="R7114" s="12" t="s">
        <v>131</v>
      </c>
      <c r="S7114" s="11" t="s">
        <v>31337</v>
      </c>
      <c r="T7114" s="11"/>
    </row>
    <row x14ac:dyDescent="0.25" r="7115" customHeight="1" ht="19.5">
      <c r="A7115" s="10">
        <v>45216</v>
      </c>
      <c r="B7115" s="11" t="s">
        <v>31338</v>
      </c>
      <c r="C7115" s="11" t="s">
        <v>9471</v>
      </c>
      <c r="D7115" s="12"/>
      <c r="E7115" s="13">
        <v>13227265549</v>
      </c>
      <c r="F7115" s="11" t="s">
        <v>31339</v>
      </c>
      <c r="G7115" s="12" t="s">
        <v>37</v>
      </c>
      <c r="H7115" s="12"/>
      <c r="I7115" s="14">
        <v>10015</v>
      </c>
      <c r="J7115" s="12" t="s">
        <v>24</v>
      </c>
      <c r="K7115" s="12" t="s">
        <v>69</v>
      </c>
      <c r="L7115" s="12" t="s">
        <v>26</v>
      </c>
      <c r="M7115" s="11" t="s">
        <v>27</v>
      </c>
      <c r="N7115" s="11" t="s">
        <v>28</v>
      </c>
      <c r="O7115" s="12" t="s">
        <v>29</v>
      </c>
      <c r="P7115" s="12"/>
      <c r="Q7115" s="15" t="s">
        <v>31340</v>
      </c>
      <c r="R7115" s="12" t="s">
        <v>31</v>
      </c>
      <c r="S7115" s="11" t="s">
        <v>31341</v>
      </c>
      <c r="T7115" s="11"/>
    </row>
    <row x14ac:dyDescent="0.25" r="7116" customHeight="1" ht="19.5">
      <c r="A7116" s="10">
        <v>45216</v>
      </c>
      <c r="B7116" s="11" t="s">
        <v>31342</v>
      </c>
      <c r="C7116" s="11" t="s">
        <v>5684</v>
      </c>
      <c r="D7116" s="12"/>
      <c r="E7116" s="13">
        <v>18607204316</v>
      </c>
      <c r="F7116" s="11" t="s">
        <v>31343</v>
      </c>
      <c r="G7116" s="12" t="s">
        <v>56</v>
      </c>
      <c r="H7116" s="12"/>
      <c r="I7116" s="14" t="s">
        <v>116</v>
      </c>
      <c r="J7116" s="12" t="s">
        <v>24</v>
      </c>
      <c r="K7116" s="12" t="s">
        <v>25</v>
      </c>
      <c r="L7116" s="12" t="s">
        <v>39</v>
      </c>
      <c r="M7116" s="11" t="s">
        <v>40</v>
      </c>
      <c r="N7116" s="11" t="s">
        <v>183</v>
      </c>
      <c r="O7116" s="12" t="s">
        <v>29</v>
      </c>
      <c r="P7116" s="12"/>
      <c r="Q7116" s="15" t="s">
        <v>31344</v>
      </c>
      <c r="R7116" s="12" t="s">
        <v>42</v>
      </c>
      <c r="S7116" s="11" t="s">
        <v>31345</v>
      </c>
      <c r="T7116" s="11"/>
    </row>
    <row x14ac:dyDescent="0.25" r="7117" customHeight="1" ht="19.5">
      <c r="A7117" s="10">
        <v>45216</v>
      </c>
      <c r="B7117" s="11" t="s">
        <v>31346</v>
      </c>
      <c r="C7117" s="11" t="s">
        <v>5684</v>
      </c>
      <c r="D7117" s="12"/>
      <c r="E7117" s="13">
        <v>15672518520</v>
      </c>
      <c r="F7117" s="11" t="s">
        <v>31347</v>
      </c>
      <c r="G7117" s="12" t="s">
        <v>74</v>
      </c>
      <c r="H7117" s="12"/>
      <c r="I7117" s="14" t="s">
        <v>328</v>
      </c>
      <c r="J7117" s="12" t="s">
        <v>24</v>
      </c>
      <c r="K7117" s="12" t="s">
        <v>25</v>
      </c>
      <c r="L7117" s="12" t="s">
        <v>39</v>
      </c>
      <c r="M7117" s="11" t="s">
        <v>27</v>
      </c>
      <c r="N7117" s="11" t="s">
        <v>183</v>
      </c>
      <c r="O7117" s="12" t="s">
        <v>29</v>
      </c>
      <c r="P7117" s="12"/>
      <c r="Q7117" s="15" t="s">
        <v>31348</v>
      </c>
      <c r="R7117" s="12" t="s">
        <v>42</v>
      </c>
      <c r="S7117" s="11" t="s">
        <v>31349</v>
      </c>
      <c r="T7117" s="11"/>
    </row>
    <row x14ac:dyDescent="0.25" r="7118" customHeight="1" ht="19.5">
      <c r="A7118" s="10">
        <v>45216</v>
      </c>
      <c r="B7118" s="11" t="s">
        <v>31350</v>
      </c>
      <c r="C7118" s="11" t="s">
        <v>5684</v>
      </c>
      <c r="D7118" s="12"/>
      <c r="E7118" s="13">
        <v>16671730036</v>
      </c>
      <c r="F7118" s="11" t="s">
        <v>919</v>
      </c>
      <c r="G7118" s="12" t="s">
        <v>74</v>
      </c>
      <c r="H7118" s="12"/>
      <c r="I7118" s="14" t="s">
        <v>104</v>
      </c>
      <c r="J7118" s="12" t="s">
        <v>24</v>
      </c>
      <c r="K7118" s="12" t="s">
        <v>25</v>
      </c>
      <c r="L7118" s="12" t="s">
        <v>39</v>
      </c>
      <c r="M7118" s="11" t="s">
        <v>40</v>
      </c>
      <c r="N7118" s="11" t="s">
        <v>183</v>
      </c>
      <c r="O7118" s="12" t="s">
        <v>29</v>
      </c>
      <c r="P7118" s="12"/>
      <c r="Q7118" s="15" t="s">
        <v>31351</v>
      </c>
      <c r="R7118" s="12" t="s">
        <v>42</v>
      </c>
      <c r="S7118" s="11" t="s">
        <v>31352</v>
      </c>
      <c r="T7118" s="11"/>
    </row>
    <row x14ac:dyDescent="0.25" r="7119" customHeight="1" ht="19.5">
      <c r="A7119" s="10">
        <v>45216</v>
      </c>
      <c r="B7119" s="11" t="s">
        <v>31353</v>
      </c>
      <c r="C7119" s="11" t="s">
        <v>5684</v>
      </c>
      <c r="D7119" s="12"/>
      <c r="E7119" s="13">
        <v>18671773487</v>
      </c>
      <c r="F7119" s="11" t="s">
        <v>20404</v>
      </c>
      <c r="G7119" s="12" t="s">
        <v>37</v>
      </c>
      <c r="H7119" s="12"/>
      <c r="I7119" s="14" t="s">
        <v>1914</v>
      </c>
      <c r="J7119" s="12" t="s">
        <v>24</v>
      </c>
      <c r="K7119" s="12" t="s">
        <v>25</v>
      </c>
      <c r="L7119" s="12" t="s">
        <v>39</v>
      </c>
      <c r="M7119" s="11" t="s">
        <v>40</v>
      </c>
      <c r="N7119" s="11" t="s">
        <v>183</v>
      </c>
      <c r="O7119" s="12" t="s">
        <v>29</v>
      </c>
      <c r="P7119" s="12"/>
      <c r="Q7119" s="15" t="s">
        <v>31354</v>
      </c>
      <c r="R7119" s="12" t="s">
        <v>42</v>
      </c>
      <c r="S7119" s="11" t="s">
        <v>31355</v>
      </c>
      <c r="T7119" s="11"/>
    </row>
    <row x14ac:dyDescent="0.25" r="7120" customHeight="1" ht="19.5">
      <c r="A7120" s="10">
        <v>45216</v>
      </c>
      <c r="B7120" s="11" t="s">
        <v>31356</v>
      </c>
      <c r="C7120" s="11" t="s">
        <v>9471</v>
      </c>
      <c r="D7120" s="12"/>
      <c r="E7120" s="13">
        <v>15507205097</v>
      </c>
      <c r="F7120" s="11" t="s">
        <v>31357</v>
      </c>
      <c r="G7120" s="12" t="s">
        <v>23</v>
      </c>
      <c r="H7120" s="12"/>
      <c r="I7120" s="14">
        <v>10015</v>
      </c>
      <c r="J7120" s="12" t="s">
        <v>24</v>
      </c>
      <c r="K7120" s="12" t="s">
        <v>69</v>
      </c>
      <c r="L7120" s="12" t="s">
        <v>26</v>
      </c>
      <c r="M7120" s="11" t="s">
        <v>27</v>
      </c>
      <c r="N7120" s="11" t="s">
        <v>28</v>
      </c>
      <c r="O7120" s="12" t="s">
        <v>29</v>
      </c>
      <c r="P7120" s="12"/>
      <c r="Q7120" s="15" t="s">
        <v>31358</v>
      </c>
      <c r="R7120" s="12" t="s">
        <v>31</v>
      </c>
      <c r="S7120" s="11" t="s">
        <v>31359</v>
      </c>
      <c r="T7120" s="11"/>
    </row>
    <row x14ac:dyDescent="0.25" r="7121" customHeight="1" ht="19.5">
      <c r="A7121" s="10">
        <v>45216</v>
      </c>
      <c r="B7121" s="11" t="s">
        <v>31360</v>
      </c>
      <c r="C7121" s="11" t="s">
        <v>5684</v>
      </c>
      <c r="D7121" s="12"/>
      <c r="E7121" s="13">
        <v>18674208685</v>
      </c>
      <c r="F7121" s="11" t="s">
        <v>28090</v>
      </c>
      <c r="G7121" s="12" t="s">
        <v>23</v>
      </c>
      <c r="H7121" s="12"/>
      <c r="I7121" s="14" t="s">
        <v>38</v>
      </c>
      <c r="J7121" s="12" t="s">
        <v>24</v>
      </c>
      <c r="K7121" s="12" t="s">
        <v>25</v>
      </c>
      <c r="L7121" s="12" t="s">
        <v>39</v>
      </c>
      <c r="M7121" s="11" t="s">
        <v>27</v>
      </c>
      <c r="N7121" s="11" t="s">
        <v>183</v>
      </c>
      <c r="O7121" s="12" t="s">
        <v>29</v>
      </c>
      <c r="P7121" s="12"/>
      <c r="Q7121" s="15" t="s">
        <v>31361</v>
      </c>
      <c r="R7121" s="12" t="s">
        <v>42</v>
      </c>
      <c r="S7121" s="11" t="s">
        <v>31362</v>
      </c>
      <c r="T7121" s="11"/>
    </row>
    <row x14ac:dyDescent="0.25" r="7122" customHeight="1" ht="19.5">
      <c r="A7122" s="10">
        <v>45216</v>
      </c>
      <c r="B7122" s="11" t="s">
        <v>31363</v>
      </c>
      <c r="C7122" s="11" t="s">
        <v>5684</v>
      </c>
      <c r="D7122" s="12"/>
      <c r="E7122" s="13">
        <v>16671004635</v>
      </c>
      <c r="F7122" s="11" t="s">
        <v>31364</v>
      </c>
      <c r="G7122" s="12" t="s">
        <v>56</v>
      </c>
      <c r="H7122" s="12"/>
      <c r="I7122" s="14" t="s">
        <v>415</v>
      </c>
      <c r="J7122" s="12" t="s">
        <v>24</v>
      </c>
      <c r="K7122" s="12" t="s">
        <v>25</v>
      </c>
      <c r="L7122" s="12" t="s">
        <v>39</v>
      </c>
      <c r="M7122" s="11" t="s">
        <v>40</v>
      </c>
      <c r="N7122" s="11" t="s">
        <v>183</v>
      </c>
      <c r="O7122" s="12" t="s">
        <v>29</v>
      </c>
      <c r="P7122" s="12"/>
      <c r="Q7122" s="15" t="s">
        <v>31365</v>
      </c>
      <c r="R7122" s="12" t="s">
        <v>42</v>
      </c>
      <c r="S7122" s="11" t="s">
        <v>31366</v>
      </c>
      <c r="T7122" s="11"/>
    </row>
    <row x14ac:dyDescent="0.25" r="7123" customHeight="1" ht="19.5">
      <c r="A7123" s="10">
        <v>45216</v>
      </c>
      <c r="B7123" s="11" t="s">
        <v>31367</v>
      </c>
      <c r="C7123" s="11" t="s">
        <v>8253</v>
      </c>
      <c r="D7123" s="12"/>
      <c r="E7123" s="13">
        <v>18672660575</v>
      </c>
      <c r="F7123" s="11" t="s">
        <v>31368</v>
      </c>
      <c r="G7123" s="12" t="s">
        <v>37</v>
      </c>
      <c r="H7123" s="12"/>
      <c r="I7123" s="14" t="s">
        <v>415</v>
      </c>
      <c r="J7123" s="12" t="s">
        <v>24</v>
      </c>
      <c r="K7123" s="12" t="s">
        <v>25</v>
      </c>
      <c r="L7123" s="12" t="s">
        <v>39</v>
      </c>
      <c r="M7123" s="11" t="s">
        <v>27</v>
      </c>
      <c r="N7123" s="11" t="s">
        <v>183</v>
      </c>
      <c r="O7123" s="12" t="s">
        <v>29</v>
      </c>
      <c r="P7123" s="12"/>
      <c r="Q7123" s="15" t="s">
        <v>31369</v>
      </c>
      <c r="R7123" s="12" t="s">
        <v>42</v>
      </c>
      <c r="S7123" s="11" t="s">
        <v>31370</v>
      </c>
      <c r="T7123" s="11"/>
    </row>
    <row x14ac:dyDescent="0.25" r="7124" customHeight="1" ht="19.5">
      <c r="A7124" s="10">
        <v>45216</v>
      </c>
      <c r="B7124" s="11" t="s">
        <v>31371</v>
      </c>
      <c r="C7124" s="11" t="s">
        <v>5684</v>
      </c>
      <c r="D7124" s="12"/>
      <c r="E7124" s="13">
        <v>18571015606</v>
      </c>
      <c r="F7124" s="11" t="s">
        <v>31372</v>
      </c>
      <c r="G7124" s="12" t="s">
        <v>115</v>
      </c>
      <c r="H7124" s="12"/>
      <c r="I7124" s="14" t="s">
        <v>1914</v>
      </c>
      <c r="J7124" s="12" t="s">
        <v>24</v>
      </c>
      <c r="K7124" s="12" t="s">
        <v>25</v>
      </c>
      <c r="L7124" s="12" t="s">
        <v>39</v>
      </c>
      <c r="M7124" s="11" t="s">
        <v>27</v>
      </c>
      <c r="N7124" s="11" t="s">
        <v>183</v>
      </c>
      <c r="O7124" s="12" t="s">
        <v>29</v>
      </c>
      <c r="P7124" s="12"/>
      <c r="Q7124" s="15" t="s">
        <v>31373</v>
      </c>
      <c r="R7124" s="12" t="s">
        <v>42</v>
      </c>
      <c r="S7124" s="11" t="s">
        <v>31374</v>
      </c>
      <c r="T7124" s="11"/>
    </row>
    <row x14ac:dyDescent="0.25" r="7125" customHeight="1" ht="19.5">
      <c r="A7125" s="10">
        <v>45216</v>
      </c>
      <c r="B7125" s="11" t="s">
        <v>31375</v>
      </c>
      <c r="C7125" s="11" t="s">
        <v>5684</v>
      </c>
      <c r="D7125" s="12"/>
      <c r="E7125" s="13">
        <v>18671789383</v>
      </c>
      <c r="F7125" s="11" t="s">
        <v>31376</v>
      </c>
      <c r="G7125" s="12" t="s">
        <v>216</v>
      </c>
      <c r="H7125" s="12"/>
      <c r="I7125" s="14" t="s">
        <v>415</v>
      </c>
      <c r="J7125" s="12" t="s">
        <v>24</v>
      </c>
      <c r="K7125" s="12" t="s">
        <v>25</v>
      </c>
      <c r="L7125" s="12" t="s">
        <v>39</v>
      </c>
      <c r="M7125" s="11" t="s">
        <v>40</v>
      </c>
      <c r="N7125" s="11" t="s">
        <v>183</v>
      </c>
      <c r="O7125" s="12" t="s">
        <v>29</v>
      </c>
      <c r="P7125" s="12"/>
      <c r="Q7125" s="15" t="s">
        <v>31377</v>
      </c>
      <c r="R7125" s="12" t="s">
        <v>42</v>
      </c>
      <c r="S7125" s="11" t="s">
        <v>31378</v>
      </c>
      <c r="T7125" s="11"/>
    </row>
    <row x14ac:dyDescent="0.25" r="7126" customHeight="1" ht="19.5">
      <c r="A7126" s="10">
        <v>45216</v>
      </c>
      <c r="B7126" s="11" t="s">
        <v>31379</v>
      </c>
      <c r="C7126" s="11" t="s">
        <v>5684</v>
      </c>
      <c r="D7126" s="12"/>
      <c r="E7126" s="13">
        <v>18671772762</v>
      </c>
      <c r="F7126" s="11" t="s">
        <v>31380</v>
      </c>
      <c r="G7126" s="12" t="s">
        <v>115</v>
      </c>
      <c r="H7126" s="12" t="s">
        <v>98</v>
      </c>
      <c r="I7126" s="14" t="s">
        <v>68</v>
      </c>
      <c r="J7126" s="12" t="s">
        <v>24</v>
      </c>
      <c r="K7126" s="12" t="s">
        <v>25</v>
      </c>
      <c r="L7126" s="12" t="s">
        <v>39</v>
      </c>
      <c r="M7126" s="11" t="s">
        <v>27</v>
      </c>
      <c r="N7126" s="11" t="s">
        <v>183</v>
      </c>
      <c r="O7126" s="12" t="s">
        <v>29</v>
      </c>
      <c r="P7126" s="12"/>
      <c r="Q7126" s="15" t="s">
        <v>31381</v>
      </c>
      <c r="R7126" s="12" t="s">
        <v>42</v>
      </c>
      <c r="S7126" s="11" t="s">
        <v>31382</v>
      </c>
      <c r="T7126" s="11"/>
    </row>
    <row x14ac:dyDescent="0.25" r="7127" customHeight="1" ht="19.5">
      <c r="A7127" s="10">
        <v>45216</v>
      </c>
      <c r="B7127" s="11" t="s">
        <v>31383</v>
      </c>
      <c r="C7127" s="11" t="s">
        <v>660</v>
      </c>
      <c r="D7127" s="12"/>
      <c r="E7127" s="13" t="s">
        <v>31384</v>
      </c>
      <c r="F7127" s="11" t="s">
        <v>31385</v>
      </c>
      <c r="G7127" s="12" t="s">
        <v>74</v>
      </c>
      <c r="H7127" s="12"/>
      <c r="I7127" s="14" t="s">
        <v>381</v>
      </c>
      <c r="J7127" s="12" t="s">
        <v>24</v>
      </c>
      <c r="K7127" s="12" t="s">
        <v>25</v>
      </c>
      <c r="L7127" s="12" t="s">
        <v>39</v>
      </c>
      <c r="M7127" s="11" t="s">
        <v>149</v>
      </c>
      <c r="N7127" s="11" t="s">
        <v>624</v>
      </c>
      <c r="O7127" s="12" t="s">
        <v>29</v>
      </c>
      <c r="P7127" s="12"/>
      <c r="Q7127" s="15" t="s">
        <v>31386</v>
      </c>
      <c r="R7127" s="12" t="s">
        <v>42</v>
      </c>
      <c r="S7127" s="11" t="s">
        <v>31387</v>
      </c>
      <c r="T7127" s="11" t="s">
        <v>31388</v>
      </c>
    </row>
    <row x14ac:dyDescent="0.25" r="7128" customHeight="1" ht="19.5">
      <c r="A7128" s="10">
        <v>45216</v>
      </c>
      <c r="B7128" s="11" t="s">
        <v>31389</v>
      </c>
      <c r="C7128" s="11" t="s">
        <v>5684</v>
      </c>
      <c r="D7128" s="12"/>
      <c r="E7128" s="13">
        <v>18695062439</v>
      </c>
      <c r="F7128" s="11" t="s">
        <v>31390</v>
      </c>
      <c r="G7128" s="12" t="s">
        <v>62</v>
      </c>
      <c r="H7128" s="12"/>
      <c r="I7128" s="14" t="s">
        <v>110</v>
      </c>
      <c r="J7128" s="12" t="s">
        <v>24</v>
      </c>
      <c r="K7128" s="12" t="s">
        <v>25</v>
      </c>
      <c r="L7128" s="12" t="s">
        <v>39</v>
      </c>
      <c r="M7128" s="11" t="s">
        <v>27</v>
      </c>
      <c r="N7128" s="11" t="s">
        <v>183</v>
      </c>
      <c r="O7128" s="12" t="s">
        <v>29</v>
      </c>
      <c r="P7128" s="12"/>
      <c r="Q7128" s="15" t="s">
        <v>31391</v>
      </c>
      <c r="R7128" s="12" t="s">
        <v>42</v>
      </c>
      <c r="S7128" s="11" t="s">
        <v>31392</v>
      </c>
      <c r="T7128" s="11" t="s">
        <v>31393</v>
      </c>
    </row>
    <row x14ac:dyDescent="0.25" r="7129" customHeight="1" ht="19.5">
      <c r="A7129" s="10">
        <v>45216</v>
      </c>
      <c r="B7129" s="11" t="s">
        <v>31394</v>
      </c>
      <c r="C7129" s="11" t="s">
        <v>7188</v>
      </c>
      <c r="D7129" s="12"/>
      <c r="E7129" s="13">
        <v>15572735588</v>
      </c>
      <c r="F7129" s="11" t="s">
        <v>31395</v>
      </c>
      <c r="G7129" s="12" t="s">
        <v>37</v>
      </c>
      <c r="H7129" s="12"/>
      <c r="I7129" s="14" t="s">
        <v>226</v>
      </c>
      <c r="J7129" s="12" t="s">
        <v>24</v>
      </c>
      <c r="K7129" s="12" t="s">
        <v>25</v>
      </c>
      <c r="L7129" s="12" t="s">
        <v>39</v>
      </c>
      <c r="M7129" s="11" t="s">
        <v>40</v>
      </c>
      <c r="N7129" s="11" t="s">
        <v>183</v>
      </c>
      <c r="O7129" s="12" t="s">
        <v>29</v>
      </c>
      <c r="P7129" s="12"/>
      <c r="Q7129" s="15" t="s">
        <v>31396</v>
      </c>
      <c r="R7129" s="12" t="s">
        <v>42</v>
      </c>
      <c r="S7129" s="11" t="s">
        <v>31397</v>
      </c>
      <c r="T7129" s="11" t="s">
        <v>31398</v>
      </c>
    </row>
    <row x14ac:dyDescent="0.25" r="7130" customHeight="1" ht="19.5">
      <c r="A7130" s="10">
        <v>45216</v>
      </c>
      <c r="B7130" s="11" t="s">
        <v>31399</v>
      </c>
      <c r="C7130" s="11" t="s">
        <v>5684</v>
      </c>
      <c r="D7130" s="12"/>
      <c r="E7130" s="13">
        <v>13032730138</v>
      </c>
      <c r="F7130" s="11" t="s">
        <v>21105</v>
      </c>
      <c r="G7130" s="12" t="s">
        <v>62</v>
      </c>
      <c r="H7130" s="12"/>
      <c r="I7130" s="14" t="s">
        <v>226</v>
      </c>
      <c r="J7130" s="12" t="s">
        <v>24</v>
      </c>
      <c r="K7130" s="12" t="s">
        <v>25</v>
      </c>
      <c r="L7130" s="12" t="s">
        <v>39</v>
      </c>
      <c r="M7130" s="11" t="s">
        <v>27</v>
      </c>
      <c r="N7130" s="11" t="s">
        <v>183</v>
      </c>
      <c r="O7130" s="12" t="s">
        <v>29</v>
      </c>
      <c r="P7130" s="12"/>
      <c r="Q7130" s="15" t="s">
        <v>31400</v>
      </c>
      <c r="R7130" s="12" t="s">
        <v>42</v>
      </c>
      <c r="S7130" s="11" t="s">
        <v>31401</v>
      </c>
      <c r="T7130" s="11" t="s">
        <v>31402</v>
      </c>
    </row>
    <row x14ac:dyDescent="0.25" r="7131" customHeight="1" ht="19.5">
      <c r="A7131" s="10">
        <v>45216</v>
      </c>
      <c r="B7131" s="11" t="s">
        <v>31403</v>
      </c>
      <c r="C7131" s="11" t="s">
        <v>5684</v>
      </c>
      <c r="D7131" s="12"/>
      <c r="E7131" s="13">
        <v>18672665990</v>
      </c>
      <c r="F7131" s="11" t="s">
        <v>31404</v>
      </c>
      <c r="G7131" s="12" t="s">
        <v>62</v>
      </c>
      <c r="H7131" s="12" t="s">
        <v>98</v>
      </c>
      <c r="I7131" s="14" t="s">
        <v>486</v>
      </c>
      <c r="J7131" s="12" t="s">
        <v>24</v>
      </c>
      <c r="K7131" s="12" t="s">
        <v>25</v>
      </c>
      <c r="L7131" s="12" t="s">
        <v>39</v>
      </c>
      <c r="M7131" s="11" t="s">
        <v>27</v>
      </c>
      <c r="N7131" s="11" t="s">
        <v>183</v>
      </c>
      <c r="O7131" s="12" t="s">
        <v>29</v>
      </c>
      <c r="P7131" s="12"/>
      <c r="Q7131" s="15" t="s">
        <v>31405</v>
      </c>
      <c r="R7131" s="12" t="s">
        <v>42</v>
      </c>
      <c r="S7131" s="11" t="s">
        <v>31406</v>
      </c>
      <c r="T7131" s="11" t="s">
        <v>31407</v>
      </c>
    </row>
    <row x14ac:dyDescent="0.25" r="7132" customHeight="1" ht="19.5">
      <c r="A7132" s="10">
        <v>45216</v>
      </c>
      <c r="B7132" s="11" t="s">
        <v>31408</v>
      </c>
      <c r="C7132" s="11" t="s">
        <v>5684</v>
      </c>
      <c r="D7132" s="12"/>
      <c r="E7132" s="13">
        <v>13317562004</v>
      </c>
      <c r="F7132" s="11" t="s">
        <v>31409</v>
      </c>
      <c r="G7132" s="12" t="s">
        <v>216</v>
      </c>
      <c r="H7132" s="12"/>
      <c r="I7132" s="14" t="s">
        <v>844</v>
      </c>
      <c r="J7132" s="12" t="s">
        <v>24</v>
      </c>
      <c r="K7132" s="12" t="s">
        <v>25</v>
      </c>
      <c r="L7132" s="12" t="s">
        <v>39</v>
      </c>
      <c r="M7132" s="11" t="s">
        <v>40</v>
      </c>
      <c r="N7132" s="11" t="s">
        <v>183</v>
      </c>
      <c r="O7132" s="12" t="s">
        <v>29</v>
      </c>
      <c r="P7132" s="12"/>
      <c r="Q7132" s="15" t="s">
        <v>31410</v>
      </c>
      <c r="R7132" s="12" t="s">
        <v>42</v>
      </c>
      <c r="S7132" s="11" t="s">
        <v>31411</v>
      </c>
      <c r="T7132" s="11" t="s">
        <v>31412</v>
      </c>
    </row>
    <row x14ac:dyDescent="0.25" r="7133" customHeight="1" ht="19.5">
      <c r="A7133" s="10">
        <v>45216</v>
      </c>
      <c r="B7133" s="11" t="s">
        <v>31413</v>
      </c>
      <c r="C7133" s="11" t="s">
        <v>336</v>
      </c>
      <c r="D7133" s="12"/>
      <c r="E7133" s="13">
        <v>13197335352</v>
      </c>
      <c r="F7133" s="11" t="s">
        <v>31414</v>
      </c>
      <c r="G7133" s="12" t="s">
        <v>23</v>
      </c>
      <c r="H7133" s="12" t="s">
        <v>98</v>
      </c>
      <c r="I7133" s="14">
        <v>10015</v>
      </c>
      <c r="J7133" s="12" t="s">
        <v>24</v>
      </c>
      <c r="K7133" s="12" t="s">
        <v>69</v>
      </c>
      <c r="L7133" s="12" t="s">
        <v>26</v>
      </c>
      <c r="M7133" s="11" t="s">
        <v>27</v>
      </c>
      <c r="N7133" s="11" t="s">
        <v>28</v>
      </c>
      <c r="O7133" s="12" t="s">
        <v>29</v>
      </c>
      <c r="P7133" s="12"/>
      <c r="Q7133" s="15" t="s">
        <v>31415</v>
      </c>
      <c r="R7133" s="12" t="s">
        <v>31</v>
      </c>
      <c r="S7133" s="11" t="s">
        <v>31416</v>
      </c>
      <c r="T7133" s="11" t="s">
        <v>31417</v>
      </c>
    </row>
    <row x14ac:dyDescent="0.25" r="7134" customHeight="1" ht="19.5">
      <c r="A7134" s="10">
        <v>45216</v>
      </c>
      <c r="B7134" s="11" t="s">
        <v>31418</v>
      </c>
      <c r="C7134" s="11" t="s">
        <v>5684</v>
      </c>
      <c r="D7134" s="12"/>
      <c r="E7134" s="13">
        <v>15571733311</v>
      </c>
      <c r="F7134" s="11" t="s">
        <v>31419</v>
      </c>
      <c r="G7134" s="12" t="s">
        <v>62</v>
      </c>
      <c r="H7134" s="12"/>
      <c r="I7134" s="14" t="s">
        <v>241</v>
      </c>
      <c r="J7134" s="12" t="s">
        <v>24</v>
      </c>
      <c r="K7134" s="12" t="s">
        <v>25</v>
      </c>
      <c r="L7134" s="12" t="s">
        <v>39</v>
      </c>
      <c r="M7134" s="11" t="s">
        <v>675</v>
      </c>
      <c r="N7134" s="11" t="s">
        <v>183</v>
      </c>
      <c r="O7134" s="12" t="s">
        <v>29</v>
      </c>
      <c r="P7134" s="12"/>
      <c r="Q7134" s="15" t="s">
        <v>31420</v>
      </c>
      <c r="R7134" s="12" t="s">
        <v>42</v>
      </c>
      <c r="S7134" s="11" t="s">
        <v>31421</v>
      </c>
      <c r="T7134" s="11" t="s">
        <v>31422</v>
      </c>
    </row>
    <row x14ac:dyDescent="0.25" r="7135" customHeight="1" ht="19.5">
      <c r="A7135" s="10">
        <v>45216</v>
      </c>
      <c r="B7135" s="11" t="s">
        <v>31423</v>
      </c>
      <c r="C7135" s="11" t="s">
        <v>5684</v>
      </c>
      <c r="D7135" s="12"/>
      <c r="E7135" s="13">
        <v>13297288590</v>
      </c>
      <c r="F7135" s="11" t="s">
        <v>31424</v>
      </c>
      <c r="G7135" s="12" t="s">
        <v>74</v>
      </c>
      <c r="H7135" s="12"/>
      <c r="I7135" s="14" t="s">
        <v>87</v>
      </c>
      <c r="J7135" s="12" t="s">
        <v>24</v>
      </c>
      <c r="K7135" s="12" t="s">
        <v>25</v>
      </c>
      <c r="L7135" s="12" t="s">
        <v>39</v>
      </c>
      <c r="M7135" s="11" t="s">
        <v>40</v>
      </c>
      <c r="N7135" s="11" t="s">
        <v>183</v>
      </c>
      <c r="O7135" s="12" t="s">
        <v>29</v>
      </c>
      <c r="P7135" s="12"/>
      <c r="Q7135" s="15" t="s">
        <v>31425</v>
      </c>
      <c r="R7135" s="12" t="s">
        <v>42</v>
      </c>
      <c r="S7135" s="11" t="s">
        <v>31426</v>
      </c>
      <c r="T7135" s="11" t="s">
        <v>31427</v>
      </c>
    </row>
    <row x14ac:dyDescent="0.25" r="7136" customHeight="1" ht="19.5">
      <c r="A7136" s="10">
        <v>45216</v>
      </c>
      <c r="B7136" s="11" t="s">
        <v>31428</v>
      </c>
      <c r="C7136" s="11" t="s">
        <v>5684</v>
      </c>
      <c r="D7136" s="12"/>
      <c r="E7136" s="13">
        <v>13177095058</v>
      </c>
      <c r="F7136" s="11" t="s">
        <v>30070</v>
      </c>
      <c r="G7136" s="12" t="s">
        <v>115</v>
      </c>
      <c r="H7136" s="12"/>
      <c r="I7136" s="14" t="s">
        <v>1504</v>
      </c>
      <c r="J7136" s="12" t="s">
        <v>24</v>
      </c>
      <c r="K7136" s="12" t="s">
        <v>25</v>
      </c>
      <c r="L7136" s="12" t="s">
        <v>39</v>
      </c>
      <c r="M7136" s="11" t="s">
        <v>40</v>
      </c>
      <c r="N7136" s="11" t="s">
        <v>183</v>
      </c>
      <c r="O7136" s="12" t="s">
        <v>29</v>
      </c>
      <c r="P7136" s="12"/>
      <c r="Q7136" s="15" t="s">
        <v>31429</v>
      </c>
      <c r="R7136" s="12" t="s">
        <v>42</v>
      </c>
      <c r="S7136" s="11" t="s">
        <v>31430</v>
      </c>
      <c r="T7136" s="11" t="s">
        <v>31431</v>
      </c>
    </row>
    <row x14ac:dyDescent="0.25" r="7137" customHeight="1" ht="19.5">
      <c r="A7137" s="10">
        <v>45216</v>
      </c>
      <c r="B7137" s="11" t="s">
        <v>31432</v>
      </c>
      <c r="C7137" s="11" t="s">
        <v>5684</v>
      </c>
      <c r="D7137" s="12"/>
      <c r="E7137" s="13">
        <v>13040995086</v>
      </c>
      <c r="F7137" s="11" t="s">
        <v>31433</v>
      </c>
      <c r="G7137" s="12" t="s">
        <v>62</v>
      </c>
      <c r="H7137" s="12" t="s">
        <v>86</v>
      </c>
      <c r="I7137" s="14" t="s">
        <v>290</v>
      </c>
      <c r="J7137" s="12" t="s">
        <v>24</v>
      </c>
      <c r="K7137" s="12" t="s">
        <v>25</v>
      </c>
      <c r="L7137" s="12" t="s">
        <v>39</v>
      </c>
      <c r="M7137" s="11" t="s">
        <v>675</v>
      </c>
      <c r="N7137" s="11" t="s">
        <v>183</v>
      </c>
      <c r="O7137" s="12" t="s">
        <v>29</v>
      </c>
      <c r="P7137" s="12"/>
      <c r="Q7137" s="15" t="s">
        <v>31434</v>
      </c>
      <c r="R7137" s="12" t="s">
        <v>42</v>
      </c>
      <c r="S7137" s="11" t="s">
        <v>31435</v>
      </c>
      <c r="T7137" s="11" t="s">
        <v>31436</v>
      </c>
    </row>
    <row x14ac:dyDescent="0.25" r="7138" customHeight="1" ht="19.5">
      <c r="A7138" s="10">
        <v>45216</v>
      </c>
      <c r="B7138" s="11" t="s">
        <v>31437</v>
      </c>
      <c r="C7138" s="11" t="s">
        <v>5684</v>
      </c>
      <c r="D7138" s="12"/>
      <c r="E7138" s="13">
        <v>13094162523</v>
      </c>
      <c r="F7138" s="11" t="s">
        <v>27348</v>
      </c>
      <c r="G7138" s="12" t="s">
        <v>62</v>
      </c>
      <c r="H7138" s="12"/>
      <c r="I7138" s="14" t="s">
        <v>328</v>
      </c>
      <c r="J7138" s="12" t="s">
        <v>24</v>
      </c>
      <c r="K7138" s="12" t="s">
        <v>25</v>
      </c>
      <c r="L7138" s="12" t="s">
        <v>39</v>
      </c>
      <c r="M7138" s="11" t="s">
        <v>40</v>
      </c>
      <c r="N7138" s="11" t="s">
        <v>183</v>
      </c>
      <c r="O7138" s="12" t="s">
        <v>29</v>
      </c>
      <c r="P7138" s="12"/>
      <c r="Q7138" s="15" t="s">
        <v>31438</v>
      </c>
      <c r="R7138" s="12" t="s">
        <v>42</v>
      </c>
      <c r="S7138" s="11" t="s">
        <v>31439</v>
      </c>
      <c r="T7138" s="11" t="s">
        <v>31440</v>
      </c>
    </row>
    <row x14ac:dyDescent="0.25" r="7139" customHeight="1" ht="19.5">
      <c r="A7139" s="10">
        <v>45216</v>
      </c>
      <c r="B7139" s="11" t="s">
        <v>31441</v>
      </c>
      <c r="C7139" s="11" t="s">
        <v>158</v>
      </c>
      <c r="D7139" s="12"/>
      <c r="E7139" s="13">
        <v>15671007688</v>
      </c>
      <c r="F7139" s="11" t="s">
        <v>31442</v>
      </c>
      <c r="G7139" s="12" t="s">
        <v>62</v>
      </c>
      <c r="H7139" s="12"/>
      <c r="I7139" s="14" t="s">
        <v>398</v>
      </c>
      <c r="J7139" s="12" t="s">
        <v>24</v>
      </c>
      <c r="K7139" s="12" t="s">
        <v>25</v>
      </c>
      <c r="L7139" s="12" t="s">
        <v>39</v>
      </c>
      <c r="M7139" s="11" t="s">
        <v>40</v>
      </c>
      <c r="N7139" s="11" t="s">
        <v>28</v>
      </c>
      <c r="O7139" s="12" t="s">
        <v>29</v>
      </c>
      <c r="P7139" s="12"/>
      <c r="Q7139" s="15" t="s">
        <v>31443</v>
      </c>
      <c r="R7139" s="12" t="s">
        <v>42</v>
      </c>
      <c r="S7139" s="11" t="s">
        <v>31444</v>
      </c>
      <c r="T7139" s="11" t="s">
        <v>31445</v>
      </c>
    </row>
    <row x14ac:dyDescent="0.25" r="7140" customHeight="1" ht="19.5">
      <c r="A7140" s="10">
        <v>45216</v>
      </c>
      <c r="B7140" s="11" t="s">
        <v>31446</v>
      </c>
      <c r="C7140" s="11" t="s">
        <v>8311</v>
      </c>
      <c r="D7140" s="12"/>
      <c r="E7140" s="13">
        <v>13235626962</v>
      </c>
      <c r="F7140" s="11" t="s">
        <v>31447</v>
      </c>
      <c r="G7140" s="12" t="s">
        <v>115</v>
      </c>
      <c r="H7140" s="12"/>
      <c r="I7140" s="14" t="s">
        <v>110</v>
      </c>
      <c r="J7140" s="12" t="s">
        <v>24</v>
      </c>
      <c r="K7140" s="12" t="s">
        <v>25</v>
      </c>
      <c r="L7140" s="12" t="s">
        <v>39</v>
      </c>
      <c r="M7140" s="11" t="s">
        <v>27</v>
      </c>
      <c r="N7140" s="11" t="s">
        <v>28</v>
      </c>
      <c r="O7140" s="12" t="s">
        <v>29</v>
      </c>
      <c r="P7140" s="12" t="s">
        <v>5807</v>
      </c>
      <c r="Q7140" s="15" t="s">
        <v>31448</v>
      </c>
      <c r="R7140" s="12" t="s">
        <v>42</v>
      </c>
      <c r="S7140" s="11" t="s">
        <v>31449</v>
      </c>
      <c r="T7140" s="11"/>
    </row>
    <row x14ac:dyDescent="0.25" r="7141" customHeight="1" ht="19.5">
      <c r="A7141" s="10">
        <v>45216</v>
      </c>
      <c r="B7141" s="11" t="s">
        <v>31450</v>
      </c>
      <c r="C7141" s="11" t="s">
        <v>5816</v>
      </c>
      <c r="D7141" s="12"/>
      <c r="E7141" s="13">
        <v>15672492811</v>
      </c>
      <c r="F7141" s="11" t="s">
        <v>31451</v>
      </c>
      <c r="G7141" s="12" t="s">
        <v>115</v>
      </c>
      <c r="H7141" s="12"/>
      <c r="I7141" s="14" t="s">
        <v>241</v>
      </c>
      <c r="J7141" s="12" t="s">
        <v>24</v>
      </c>
      <c r="K7141" s="12" t="s">
        <v>25</v>
      </c>
      <c r="L7141" s="12" t="s">
        <v>39</v>
      </c>
      <c r="M7141" s="11" t="s">
        <v>40</v>
      </c>
      <c r="N7141" s="11" t="s">
        <v>28</v>
      </c>
      <c r="O7141" s="12" t="s">
        <v>29</v>
      </c>
      <c r="P7141" s="12" t="s">
        <v>5430</v>
      </c>
      <c r="Q7141" s="15" t="s">
        <v>31452</v>
      </c>
      <c r="R7141" s="12" t="s">
        <v>42</v>
      </c>
      <c r="S7141" s="11" t="s">
        <v>31453</v>
      </c>
      <c r="T7141" s="11" t="s">
        <v>20325</v>
      </c>
    </row>
    <row x14ac:dyDescent="0.25" r="7142" customHeight="1" ht="19.5">
      <c r="A7142" s="10">
        <v>45216</v>
      </c>
      <c r="B7142" s="11" t="s">
        <v>31454</v>
      </c>
      <c r="C7142" s="11" t="s">
        <v>5816</v>
      </c>
      <c r="D7142" s="12"/>
      <c r="E7142" s="13">
        <v>15672495919</v>
      </c>
      <c r="F7142" s="11" t="s">
        <v>31455</v>
      </c>
      <c r="G7142" s="12" t="s">
        <v>56</v>
      </c>
      <c r="H7142" s="12"/>
      <c r="I7142" s="14" t="s">
        <v>779</v>
      </c>
      <c r="J7142" s="12" t="s">
        <v>24</v>
      </c>
      <c r="K7142" s="12" t="s">
        <v>69</v>
      </c>
      <c r="L7142" s="12" t="s">
        <v>39</v>
      </c>
      <c r="M7142" s="11" t="s">
        <v>27</v>
      </c>
      <c r="N7142" s="11" t="s">
        <v>28</v>
      </c>
      <c r="O7142" s="12" t="s">
        <v>29</v>
      </c>
      <c r="P7142" s="12" t="s">
        <v>14502</v>
      </c>
      <c r="Q7142" s="15" t="s">
        <v>31456</v>
      </c>
      <c r="R7142" s="12" t="s">
        <v>42</v>
      </c>
      <c r="S7142" s="11" t="s">
        <v>31457</v>
      </c>
      <c r="T7142" s="11" t="s">
        <v>31458</v>
      </c>
    </row>
    <row x14ac:dyDescent="0.25" r="7143" customHeight="1" ht="19.5">
      <c r="A7143" s="10">
        <v>45216</v>
      </c>
      <c r="B7143" s="11" t="s">
        <v>31459</v>
      </c>
      <c r="C7143" s="11" t="s">
        <v>5805</v>
      </c>
      <c r="D7143" s="12"/>
      <c r="E7143" s="13">
        <v>15580675005</v>
      </c>
      <c r="F7143" s="11" t="s">
        <v>31460</v>
      </c>
      <c r="G7143" s="12" t="s">
        <v>23</v>
      </c>
      <c r="H7143" s="12"/>
      <c r="I7143" s="14">
        <v>10015</v>
      </c>
      <c r="J7143" s="12" t="s">
        <v>24</v>
      </c>
      <c r="K7143" s="12" t="s">
        <v>69</v>
      </c>
      <c r="L7143" s="12" t="s">
        <v>26</v>
      </c>
      <c r="M7143" s="11" t="s">
        <v>27</v>
      </c>
      <c r="N7143" s="11" t="s">
        <v>28</v>
      </c>
      <c r="O7143" s="12" t="s">
        <v>29</v>
      </c>
      <c r="P7143" s="12" t="s">
        <v>5807</v>
      </c>
      <c r="Q7143" s="15" t="s">
        <v>31461</v>
      </c>
      <c r="R7143" s="12" t="s">
        <v>31</v>
      </c>
      <c r="S7143" s="11" t="s">
        <v>31462</v>
      </c>
      <c r="T7143" s="11" t="s">
        <v>31463</v>
      </c>
    </row>
    <row x14ac:dyDescent="0.25" r="7144" customHeight="1" ht="19.5">
      <c r="A7144" s="10">
        <v>45216</v>
      </c>
      <c r="B7144" s="11" t="s">
        <v>31464</v>
      </c>
      <c r="C7144" s="11" t="s">
        <v>5811</v>
      </c>
      <c r="D7144" s="12"/>
      <c r="E7144" s="13">
        <v>13177080235</v>
      </c>
      <c r="F7144" s="11" t="s">
        <v>31465</v>
      </c>
      <c r="G7144" s="12" t="s">
        <v>62</v>
      </c>
      <c r="H7144" s="12"/>
      <c r="I7144" s="14" t="s">
        <v>8227</v>
      </c>
      <c r="J7144" s="12" t="s">
        <v>24</v>
      </c>
      <c r="K7144" s="12" t="s">
        <v>172</v>
      </c>
      <c r="L7144" s="12" t="s">
        <v>39</v>
      </c>
      <c r="M7144" s="11" t="s">
        <v>27</v>
      </c>
      <c r="N7144" s="11" t="s">
        <v>28</v>
      </c>
      <c r="O7144" s="12" t="s">
        <v>29</v>
      </c>
      <c r="P7144" s="12"/>
      <c r="Q7144" s="15" t="s">
        <v>31466</v>
      </c>
      <c r="R7144" s="12" t="s">
        <v>42</v>
      </c>
      <c r="S7144" s="11" t="s">
        <v>31467</v>
      </c>
      <c r="T7144" s="11" t="s">
        <v>31468</v>
      </c>
    </row>
    <row x14ac:dyDescent="0.25" r="7145" customHeight="1" ht="19.5">
      <c r="A7145" s="10">
        <v>45216</v>
      </c>
      <c r="B7145" s="11" t="s">
        <v>31469</v>
      </c>
      <c r="C7145" s="11" t="s">
        <v>5805</v>
      </c>
      <c r="D7145" s="12"/>
      <c r="E7145" s="13">
        <v>13182990702</v>
      </c>
      <c r="F7145" s="11" t="s">
        <v>3564</v>
      </c>
      <c r="G7145" s="12" t="s">
        <v>171</v>
      </c>
      <c r="H7145" s="12"/>
      <c r="I7145" s="14">
        <v>10015</v>
      </c>
      <c r="J7145" s="12" t="s">
        <v>24</v>
      </c>
      <c r="K7145" s="12" t="s">
        <v>172</v>
      </c>
      <c r="L7145" s="12" t="s">
        <v>26</v>
      </c>
      <c r="M7145" s="11" t="s">
        <v>27</v>
      </c>
      <c r="N7145" s="11" t="s">
        <v>28</v>
      </c>
      <c r="O7145" s="12" t="s">
        <v>29</v>
      </c>
      <c r="P7145" s="12" t="s">
        <v>14502</v>
      </c>
      <c r="Q7145" s="15" t="s">
        <v>31470</v>
      </c>
      <c r="R7145" s="12" t="s">
        <v>31</v>
      </c>
      <c r="S7145" s="11" t="s">
        <v>31471</v>
      </c>
      <c r="T7145" s="11" t="s">
        <v>31472</v>
      </c>
    </row>
    <row x14ac:dyDescent="0.25" r="7146" customHeight="1" ht="19.5">
      <c r="A7146" s="10">
        <v>45216</v>
      </c>
      <c r="B7146" s="11" t="s">
        <v>31473</v>
      </c>
      <c r="C7146" s="11" t="s">
        <v>31474</v>
      </c>
      <c r="D7146" s="12"/>
      <c r="E7146" s="13">
        <v>16671766033</v>
      </c>
      <c r="F7146" s="11" t="s">
        <v>31475</v>
      </c>
      <c r="G7146" s="12" t="s">
        <v>48</v>
      </c>
      <c r="H7146" s="12"/>
      <c r="I7146" s="14" t="s">
        <v>1914</v>
      </c>
      <c r="J7146" s="12" t="s">
        <v>24</v>
      </c>
      <c r="K7146" s="12" t="s">
        <v>25</v>
      </c>
      <c r="L7146" s="12" t="s">
        <v>39</v>
      </c>
      <c r="M7146" s="11" t="s">
        <v>27</v>
      </c>
      <c r="N7146" s="11" t="s">
        <v>28</v>
      </c>
      <c r="O7146" s="12" t="s">
        <v>29</v>
      </c>
      <c r="P7146" s="12"/>
      <c r="Q7146" s="15" t="s">
        <v>31476</v>
      </c>
      <c r="R7146" s="12" t="s">
        <v>42</v>
      </c>
      <c r="S7146" s="11" t="s">
        <v>31477</v>
      </c>
      <c r="T7146" s="11" t="s">
        <v>31478</v>
      </c>
    </row>
    <row x14ac:dyDescent="0.25" r="7147" customHeight="1" ht="19.5">
      <c r="A7147" s="10">
        <v>45216</v>
      </c>
      <c r="B7147" s="11" t="s">
        <v>31479</v>
      </c>
      <c r="C7147" s="11" t="s">
        <v>6057</v>
      </c>
      <c r="D7147" s="12"/>
      <c r="E7147" s="13">
        <v>13227289188</v>
      </c>
      <c r="F7147" s="11" t="s">
        <v>31480</v>
      </c>
      <c r="G7147" s="12" t="s">
        <v>23</v>
      </c>
      <c r="H7147" s="12"/>
      <c r="I7147" s="14" t="s">
        <v>398</v>
      </c>
      <c r="J7147" s="12" t="s">
        <v>24</v>
      </c>
      <c r="K7147" s="12" t="s">
        <v>25</v>
      </c>
      <c r="L7147" s="12" t="s">
        <v>39</v>
      </c>
      <c r="M7147" s="11" t="s">
        <v>40</v>
      </c>
      <c r="N7147" s="11" t="s">
        <v>183</v>
      </c>
      <c r="O7147" s="12" t="s">
        <v>29</v>
      </c>
      <c r="P7147" s="12"/>
      <c r="Q7147" s="15" t="s">
        <v>31481</v>
      </c>
      <c r="R7147" s="12" t="s">
        <v>42</v>
      </c>
      <c r="S7147" s="11" t="s">
        <v>31482</v>
      </c>
      <c r="T7147" s="11" t="s">
        <v>31483</v>
      </c>
    </row>
    <row x14ac:dyDescent="0.25" r="7148" customHeight="1" ht="19.5">
      <c r="A7148" s="10">
        <v>45216</v>
      </c>
      <c r="B7148" s="11" t="s">
        <v>31484</v>
      </c>
      <c r="C7148" s="11" t="s">
        <v>5811</v>
      </c>
      <c r="D7148" s="12"/>
      <c r="E7148" s="13">
        <v>13032705824</v>
      </c>
      <c r="F7148" s="11" t="s">
        <v>31485</v>
      </c>
      <c r="G7148" s="12" t="s">
        <v>48</v>
      </c>
      <c r="H7148" s="12"/>
      <c r="I7148" s="14" t="s">
        <v>352</v>
      </c>
      <c r="J7148" s="12" t="s">
        <v>24</v>
      </c>
      <c r="K7148" s="12" t="s">
        <v>25</v>
      </c>
      <c r="L7148" s="12" t="s">
        <v>39</v>
      </c>
      <c r="M7148" s="11" t="s">
        <v>27</v>
      </c>
      <c r="N7148" s="11" t="s">
        <v>28</v>
      </c>
      <c r="O7148" s="12" t="s">
        <v>29</v>
      </c>
      <c r="P7148" s="12"/>
      <c r="Q7148" s="15" t="s">
        <v>31486</v>
      </c>
      <c r="R7148" s="12" t="s">
        <v>42</v>
      </c>
      <c r="S7148" s="11" t="s">
        <v>31487</v>
      </c>
      <c r="T7148" s="11" t="s">
        <v>31488</v>
      </c>
    </row>
    <row x14ac:dyDescent="0.25" r="7149" customHeight="1" ht="19.5">
      <c r="A7149" s="10">
        <v>45216</v>
      </c>
      <c r="B7149" s="11" t="s">
        <v>31489</v>
      </c>
      <c r="C7149" s="11" t="s">
        <v>5513</v>
      </c>
      <c r="D7149" s="12"/>
      <c r="E7149" s="13">
        <v>15549394109</v>
      </c>
      <c r="F7149" s="11" t="s">
        <v>31490</v>
      </c>
      <c r="G7149" s="12" t="s">
        <v>48</v>
      </c>
      <c r="H7149" s="12"/>
      <c r="I7149" s="14" t="s">
        <v>75</v>
      </c>
      <c r="J7149" s="12" t="s">
        <v>24</v>
      </c>
      <c r="K7149" s="12" t="s">
        <v>25</v>
      </c>
      <c r="L7149" s="12" t="s">
        <v>39</v>
      </c>
      <c r="M7149" s="11" t="s">
        <v>27</v>
      </c>
      <c r="N7149" s="11" t="s">
        <v>28</v>
      </c>
      <c r="O7149" s="12" t="s">
        <v>29</v>
      </c>
      <c r="P7149" s="12"/>
      <c r="Q7149" s="15" t="s">
        <v>31491</v>
      </c>
      <c r="R7149" s="12" t="s">
        <v>42</v>
      </c>
      <c r="S7149" s="11" t="s">
        <v>31492</v>
      </c>
      <c r="T7149" s="11" t="s">
        <v>31493</v>
      </c>
    </row>
    <row x14ac:dyDescent="0.25" r="7150" customHeight="1" ht="19.5">
      <c r="A7150" s="10">
        <v>45216</v>
      </c>
      <c r="B7150" s="11" t="s">
        <v>31494</v>
      </c>
      <c r="C7150" s="11" t="s">
        <v>5860</v>
      </c>
      <c r="D7150" s="12"/>
      <c r="E7150" s="13">
        <v>18671447879</v>
      </c>
      <c r="F7150" s="11" t="s">
        <v>31495</v>
      </c>
      <c r="G7150" s="12" t="s">
        <v>115</v>
      </c>
      <c r="H7150" s="12"/>
      <c r="I7150" s="14">
        <v>10015</v>
      </c>
      <c r="J7150" s="12" t="s">
        <v>24</v>
      </c>
      <c r="K7150" s="12" t="s">
        <v>69</v>
      </c>
      <c r="L7150" s="12" t="s">
        <v>26</v>
      </c>
      <c r="M7150" s="11" t="s">
        <v>27</v>
      </c>
      <c r="N7150" s="11" t="s">
        <v>28</v>
      </c>
      <c r="O7150" s="12" t="s">
        <v>29</v>
      </c>
      <c r="P7150" s="12"/>
      <c r="Q7150" s="15" t="s">
        <v>31496</v>
      </c>
      <c r="R7150" s="12" t="s">
        <v>31</v>
      </c>
      <c r="S7150" s="11" t="s">
        <v>31497</v>
      </c>
      <c r="T7150" s="11"/>
    </row>
    <row x14ac:dyDescent="0.25" r="7151" customHeight="1" ht="19.5">
      <c r="A7151" s="10">
        <v>45216</v>
      </c>
      <c r="B7151" s="11" t="s">
        <v>31498</v>
      </c>
      <c r="C7151" s="11" t="s">
        <v>5852</v>
      </c>
      <c r="D7151" s="12"/>
      <c r="E7151" s="13">
        <v>17671327442</v>
      </c>
      <c r="F7151" s="11" t="s">
        <v>31499</v>
      </c>
      <c r="G7151" s="12" t="s">
        <v>62</v>
      </c>
      <c r="H7151" s="12"/>
      <c r="I7151" s="14" t="s">
        <v>433</v>
      </c>
      <c r="J7151" s="12" t="s">
        <v>24</v>
      </c>
      <c r="K7151" s="12" t="s">
        <v>25</v>
      </c>
      <c r="L7151" s="12" t="s">
        <v>39</v>
      </c>
      <c r="M7151" s="11" t="s">
        <v>27</v>
      </c>
      <c r="N7151" s="11" t="s">
        <v>624</v>
      </c>
      <c r="O7151" s="12" t="s">
        <v>29</v>
      </c>
      <c r="P7151" s="12"/>
      <c r="Q7151" s="15" t="s">
        <v>31500</v>
      </c>
      <c r="R7151" s="12" t="s">
        <v>42</v>
      </c>
      <c r="S7151" s="11" t="s">
        <v>31501</v>
      </c>
      <c r="T7151" s="11" t="s">
        <v>31502</v>
      </c>
    </row>
    <row x14ac:dyDescent="0.25" r="7152" customHeight="1" ht="19.5">
      <c r="A7152" s="10">
        <v>45216</v>
      </c>
      <c r="B7152" s="11" t="s">
        <v>31503</v>
      </c>
      <c r="C7152" s="11" t="s">
        <v>5869</v>
      </c>
      <c r="D7152" s="12"/>
      <c r="E7152" s="13">
        <v>13487271644</v>
      </c>
      <c r="F7152" s="11" t="s">
        <v>31504</v>
      </c>
      <c r="G7152" s="12" t="s">
        <v>37</v>
      </c>
      <c r="H7152" s="12"/>
      <c r="I7152" s="14" t="s">
        <v>241</v>
      </c>
      <c r="J7152" s="12" t="s">
        <v>24</v>
      </c>
      <c r="K7152" s="12" t="s">
        <v>25</v>
      </c>
      <c r="L7152" s="12" t="s">
        <v>39</v>
      </c>
      <c r="M7152" s="11" t="s">
        <v>27</v>
      </c>
      <c r="N7152" s="11" t="s">
        <v>183</v>
      </c>
      <c r="O7152" s="12" t="s">
        <v>29</v>
      </c>
      <c r="P7152" s="12"/>
      <c r="Q7152" s="15" t="s">
        <v>31505</v>
      </c>
      <c r="R7152" s="12" t="s">
        <v>42</v>
      </c>
      <c r="S7152" s="11" t="s">
        <v>31506</v>
      </c>
      <c r="T7152" s="11" t="s">
        <v>31507</v>
      </c>
    </row>
    <row x14ac:dyDescent="0.25" r="7153" customHeight="1" ht="19.5">
      <c r="A7153" s="10">
        <v>45216</v>
      </c>
      <c r="B7153" s="11" t="s">
        <v>31508</v>
      </c>
      <c r="C7153" s="11" t="s">
        <v>6374</v>
      </c>
      <c r="D7153" s="12"/>
      <c r="E7153" s="13">
        <v>15549342805</v>
      </c>
      <c r="F7153" s="11" t="s">
        <v>28784</v>
      </c>
      <c r="G7153" s="12" t="s">
        <v>23</v>
      </c>
      <c r="H7153" s="12"/>
      <c r="I7153" s="14">
        <v>10015</v>
      </c>
      <c r="J7153" s="12" t="s">
        <v>24</v>
      </c>
      <c r="K7153" s="12" t="s">
        <v>69</v>
      </c>
      <c r="L7153" s="12" t="s">
        <v>26</v>
      </c>
      <c r="M7153" s="11" t="s">
        <v>27</v>
      </c>
      <c r="N7153" s="11" t="s">
        <v>28</v>
      </c>
      <c r="O7153" s="12" t="s">
        <v>29</v>
      </c>
      <c r="P7153" s="12"/>
      <c r="Q7153" s="15" t="s">
        <v>31509</v>
      </c>
      <c r="R7153" s="12" t="s">
        <v>31</v>
      </c>
      <c r="S7153" s="11" t="s">
        <v>31510</v>
      </c>
      <c r="T7153" s="11" t="s">
        <v>31511</v>
      </c>
    </row>
    <row x14ac:dyDescent="0.25" r="7154" customHeight="1" ht="19.5">
      <c r="A7154" s="10">
        <v>45216</v>
      </c>
      <c r="B7154" s="11" t="s">
        <v>31512</v>
      </c>
      <c r="C7154" s="11" t="s">
        <v>1132</v>
      </c>
      <c r="D7154" s="12"/>
      <c r="E7154" s="13">
        <v>13227263191</v>
      </c>
      <c r="F7154" s="11" t="s">
        <v>31513</v>
      </c>
      <c r="G7154" s="12" t="s">
        <v>115</v>
      </c>
      <c r="H7154" s="12"/>
      <c r="I7154" s="14" t="s">
        <v>259</v>
      </c>
      <c r="J7154" s="12" t="s">
        <v>24</v>
      </c>
      <c r="K7154" s="12" t="s">
        <v>25</v>
      </c>
      <c r="L7154" s="12" t="s">
        <v>39</v>
      </c>
      <c r="M7154" s="11" t="s">
        <v>27</v>
      </c>
      <c r="N7154" s="11" t="s">
        <v>183</v>
      </c>
      <c r="O7154" s="12" t="s">
        <v>29</v>
      </c>
      <c r="P7154" s="12"/>
      <c r="Q7154" s="15" t="s">
        <v>31514</v>
      </c>
      <c r="R7154" s="12" t="s">
        <v>51</v>
      </c>
      <c r="S7154" s="11" t="s">
        <v>31515</v>
      </c>
      <c r="T7154" s="11"/>
    </row>
    <row x14ac:dyDescent="0.25" r="7155" customHeight="1" ht="19.5">
      <c r="A7155" s="10">
        <v>45216</v>
      </c>
      <c r="B7155" s="11" t="s">
        <v>31516</v>
      </c>
      <c r="C7155" s="11" t="s">
        <v>1132</v>
      </c>
      <c r="D7155" s="12"/>
      <c r="E7155" s="13">
        <v>15549359094</v>
      </c>
      <c r="F7155" s="11" t="s">
        <v>31517</v>
      </c>
      <c r="G7155" s="12" t="s">
        <v>23</v>
      </c>
      <c r="H7155" s="12"/>
      <c r="I7155" s="14" t="s">
        <v>38</v>
      </c>
      <c r="J7155" s="12" t="s">
        <v>24</v>
      </c>
      <c r="K7155" s="12" t="s">
        <v>25</v>
      </c>
      <c r="L7155" s="12" t="s">
        <v>39</v>
      </c>
      <c r="M7155" s="11" t="s">
        <v>27</v>
      </c>
      <c r="N7155" s="11" t="s">
        <v>183</v>
      </c>
      <c r="O7155" s="12" t="s">
        <v>29</v>
      </c>
      <c r="P7155" s="12"/>
      <c r="Q7155" s="15" t="s">
        <v>31518</v>
      </c>
      <c r="R7155" s="12" t="s">
        <v>51</v>
      </c>
      <c r="S7155" s="11" t="s">
        <v>31519</v>
      </c>
      <c r="T7155" s="11"/>
    </row>
    <row x14ac:dyDescent="0.25" r="7156" customHeight="1" ht="19.5">
      <c r="A7156" s="10">
        <v>45216</v>
      </c>
      <c r="B7156" s="11" t="s">
        <v>31520</v>
      </c>
      <c r="C7156" s="11" t="s">
        <v>1132</v>
      </c>
      <c r="D7156" s="12"/>
      <c r="E7156" s="13">
        <v>13117277602</v>
      </c>
      <c r="F7156" s="11" t="s">
        <v>31521</v>
      </c>
      <c r="G7156" s="12" t="s">
        <v>23</v>
      </c>
      <c r="H7156" s="12"/>
      <c r="I7156" s="14" t="s">
        <v>254</v>
      </c>
      <c r="J7156" s="12" t="s">
        <v>24</v>
      </c>
      <c r="K7156" s="12" t="s">
        <v>25</v>
      </c>
      <c r="L7156" s="12" t="s">
        <v>39</v>
      </c>
      <c r="M7156" s="11" t="s">
        <v>40</v>
      </c>
      <c r="N7156" s="11" t="s">
        <v>183</v>
      </c>
      <c r="O7156" s="12" t="s">
        <v>29</v>
      </c>
      <c r="P7156" s="12"/>
      <c r="Q7156" s="15" t="s">
        <v>31522</v>
      </c>
      <c r="R7156" s="12" t="s">
        <v>51</v>
      </c>
      <c r="S7156" s="11" t="s">
        <v>31523</v>
      </c>
      <c r="T7156" s="11"/>
    </row>
    <row x14ac:dyDescent="0.25" r="7157" customHeight="1" ht="19.5">
      <c r="A7157" s="10">
        <v>45216</v>
      </c>
      <c r="B7157" s="11" t="s">
        <v>31524</v>
      </c>
      <c r="C7157" s="11" t="s">
        <v>1132</v>
      </c>
      <c r="D7157" s="12"/>
      <c r="E7157" s="13">
        <v>15671072055</v>
      </c>
      <c r="F7157" s="11" t="s">
        <v>31525</v>
      </c>
      <c r="G7157" s="12" t="s">
        <v>171</v>
      </c>
      <c r="H7157" s="12"/>
      <c r="I7157" s="14" t="s">
        <v>116</v>
      </c>
      <c r="J7157" s="12" t="s">
        <v>24</v>
      </c>
      <c r="K7157" s="12" t="s">
        <v>25</v>
      </c>
      <c r="L7157" s="12" t="s">
        <v>39</v>
      </c>
      <c r="M7157" s="11" t="s">
        <v>40</v>
      </c>
      <c r="N7157" s="11" t="s">
        <v>183</v>
      </c>
      <c r="O7157" s="12" t="s">
        <v>29</v>
      </c>
      <c r="P7157" s="12"/>
      <c r="Q7157" s="15" t="s">
        <v>31526</v>
      </c>
      <c r="R7157" s="12" t="s">
        <v>51</v>
      </c>
      <c r="S7157" s="11" t="s">
        <v>31527</v>
      </c>
      <c r="T7157" s="11"/>
    </row>
    <row x14ac:dyDescent="0.25" r="7158" customHeight="1" ht="19.5">
      <c r="A7158" s="10">
        <v>45216</v>
      </c>
      <c r="B7158" s="11" t="s">
        <v>31528</v>
      </c>
      <c r="C7158" s="11" t="s">
        <v>1132</v>
      </c>
      <c r="D7158" s="12"/>
      <c r="E7158" s="13">
        <v>18695069498</v>
      </c>
      <c r="F7158" s="11" t="s">
        <v>31529</v>
      </c>
      <c r="G7158" s="12" t="s">
        <v>115</v>
      </c>
      <c r="H7158" s="12"/>
      <c r="I7158" s="14" t="s">
        <v>398</v>
      </c>
      <c r="J7158" s="12" t="s">
        <v>24</v>
      </c>
      <c r="K7158" s="12" t="s">
        <v>25</v>
      </c>
      <c r="L7158" s="12" t="s">
        <v>39</v>
      </c>
      <c r="M7158" s="11" t="s">
        <v>27</v>
      </c>
      <c r="N7158" s="11" t="s">
        <v>183</v>
      </c>
      <c r="O7158" s="12" t="s">
        <v>29</v>
      </c>
      <c r="P7158" s="12"/>
      <c r="Q7158" s="15" t="s">
        <v>31530</v>
      </c>
      <c r="R7158" s="12" t="s">
        <v>51</v>
      </c>
      <c r="S7158" s="11" t="s">
        <v>31531</v>
      </c>
      <c r="T7158" s="11"/>
    </row>
    <row x14ac:dyDescent="0.25" r="7159" customHeight="1" ht="19.5">
      <c r="A7159" s="10">
        <v>45216</v>
      </c>
      <c r="B7159" s="11" t="s">
        <v>31532</v>
      </c>
      <c r="C7159" s="11" t="s">
        <v>9714</v>
      </c>
      <c r="D7159" s="12"/>
      <c r="E7159" s="13" t="s">
        <v>31533</v>
      </c>
      <c r="F7159" s="11" t="s">
        <v>31534</v>
      </c>
      <c r="G7159" s="12" t="s">
        <v>74</v>
      </c>
      <c r="H7159" s="12"/>
      <c r="I7159" s="14" t="s">
        <v>148</v>
      </c>
      <c r="J7159" s="12" t="s">
        <v>24</v>
      </c>
      <c r="K7159" s="12" t="s">
        <v>25</v>
      </c>
      <c r="L7159" s="12" t="s">
        <v>39</v>
      </c>
      <c r="M7159" s="11" t="s">
        <v>149</v>
      </c>
      <c r="N7159" s="11" t="s">
        <v>183</v>
      </c>
      <c r="O7159" s="12" t="s">
        <v>29</v>
      </c>
      <c r="P7159" s="12"/>
      <c r="Q7159" s="15" t="s">
        <v>31535</v>
      </c>
      <c r="R7159" s="12" t="s">
        <v>42</v>
      </c>
      <c r="S7159" s="11" t="s">
        <v>31536</v>
      </c>
      <c r="T7159" s="11"/>
    </row>
    <row x14ac:dyDescent="0.25" r="7160" customHeight="1" ht="19.5">
      <c r="A7160" s="10">
        <v>45216</v>
      </c>
      <c r="B7160" s="11" t="s">
        <v>31537</v>
      </c>
      <c r="C7160" s="11" t="s">
        <v>1132</v>
      </c>
      <c r="D7160" s="12"/>
      <c r="E7160" s="13">
        <v>13177053536</v>
      </c>
      <c r="F7160" s="11" t="s">
        <v>31538</v>
      </c>
      <c r="G7160" s="12" t="s">
        <v>48</v>
      </c>
      <c r="H7160" s="12" t="s">
        <v>121</v>
      </c>
      <c r="I7160" s="14" t="s">
        <v>116</v>
      </c>
      <c r="J7160" s="12" t="s">
        <v>24</v>
      </c>
      <c r="K7160" s="12" t="s">
        <v>25</v>
      </c>
      <c r="L7160" s="12" t="s">
        <v>39</v>
      </c>
      <c r="M7160" s="11" t="s">
        <v>40</v>
      </c>
      <c r="N7160" s="11" t="s">
        <v>183</v>
      </c>
      <c r="O7160" s="12" t="s">
        <v>29</v>
      </c>
      <c r="P7160" s="12"/>
      <c r="Q7160" s="15" t="s">
        <v>31539</v>
      </c>
      <c r="R7160" s="12" t="s">
        <v>51</v>
      </c>
      <c r="S7160" s="11" t="s">
        <v>31540</v>
      </c>
      <c r="T7160" s="11"/>
    </row>
    <row x14ac:dyDescent="0.25" r="7161" customHeight="1" ht="19.5">
      <c r="A7161" s="10">
        <v>45216</v>
      </c>
      <c r="B7161" s="11" t="s">
        <v>31541</v>
      </c>
      <c r="C7161" s="11" t="s">
        <v>1132</v>
      </c>
      <c r="D7161" s="12"/>
      <c r="E7161" s="13">
        <v>15549377049</v>
      </c>
      <c r="F7161" s="11" t="s">
        <v>31542</v>
      </c>
      <c r="G7161" s="12" t="s">
        <v>115</v>
      </c>
      <c r="H7161" s="12"/>
      <c r="I7161" s="14" t="s">
        <v>68</v>
      </c>
      <c r="J7161" s="12" t="s">
        <v>24</v>
      </c>
      <c r="K7161" s="12" t="s">
        <v>25</v>
      </c>
      <c r="L7161" s="12" t="s">
        <v>39</v>
      </c>
      <c r="M7161" s="11" t="s">
        <v>27</v>
      </c>
      <c r="N7161" s="11" t="s">
        <v>183</v>
      </c>
      <c r="O7161" s="12" t="s">
        <v>29</v>
      </c>
      <c r="P7161" s="12"/>
      <c r="Q7161" s="15" t="s">
        <v>31543</v>
      </c>
      <c r="R7161" s="12" t="s">
        <v>51</v>
      </c>
      <c r="S7161" s="11" t="s">
        <v>31544</v>
      </c>
      <c r="T7161" s="11"/>
    </row>
    <row x14ac:dyDescent="0.25" r="7162" customHeight="1" ht="19.5">
      <c r="A7162" s="10">
        <v>45216</v>
      </c>
      <c r="B7162" s="11" t="s">
        <v>31545</v>
      </c>
      <c r="C7162" s="11" t="s">
        <v>1132</v>
      </c>
      <c r="D7162" s="12"/>
      <c r="E7162" s="13">
        <v>13277392126</v>
      </c>
      <c r="F7162" s="11" t="s">
        <v>31546</v>
      </c>
      <c r="G7162" s="12" t="s">
        <v>23</v>
      </c>
      <c r="H7162" s="12" t="s">
        <v>98</v>
      </c>
      <c r="I7162" s="14" t="s">
        <v>1024</v>
      </c>
      <c r="J7162" s="12" t="s">
        <v>24</v>
      </c>
      <c r="K7162" s="12" t="s">
        <v>25</v>
      </c>
      <c r="L7162" s="12" t="s">
        <v>39</v>
      </c>
      <c r="M7162" s="11" t="s">
        <v>40</v>
      </c>
      <c r="N7162" s="11" t="s">
        <v>183</v>
      </c>
      <c r="O7162" s="12" t="s">
        <v>29</v>
      </c>
      <c r="P7162" s="12"/>
      <c r="Q7162" s="15" t="s">
        <v>31547</v>
      </c>
      <c r="R7162" s="12" t="s">
        <v>51</v>
      </c>
      <c r="S7162" s="11" t="s">
        <v>31548</v>
      </c>
      <c r="T7162" s="11"/>
    </row>
    <row x14ac:dyDescent="0.25" r="7163" customHeight="1" ht="19.5">
      <c r="A7163" s="10">
        <v>45216</v>
      </c>
      <c r="B7163" s="11" t="s">
        <v>31549</v>
      </c>
      <c r="C7163" s="11" t="s">
        <v>1132</v>
      </c>
      <c r="D7163" s="12"/>
      <c r="E7163" s="13">
        <v>13135826624</v>
      </c>
      <c r="F7163" s="11" t="s">
        <v>31550</v>
      </c>
      <c r="G7163" s="12" t="s">
        <v>37</v>
      </c>
      <c r="H7163" s="12"/>
      <c r="I7163" s="14" t="s">
        <v>290</v>
      </c>
      <c r="J7163" s="12" t="s">
        <v>24</v>
      </c>
      <c r="K7163" s="12" t="s">
        <v>25</v>
      </c>
      <c r="L7163" s="12" t="s">
        <v>39</v>
      </c>
      <c r="M7163" s="11" t="s">
        <v>40</v>
      </c>
      <c r="N7163" s="11" t="s">
        <v>183</v>
      </c>
      <c r="O7163" s="12" t="s">
        <v>29</v>
      </c>
      <c r="P7163" s="12"/>
      <c r="Q7163" s="15" t="s">
        <v>31551</v>
      </c>
      <c r="R7163" s="12" t="s">
        <v>51</v>
      </c>
      <c r="S7163" s="11" t="s">
        <v>31552</v>
      </c>
      <c r="T7163" s="11"/>
    </row>
    <row x14ac:dyDescent="0.25" r="7164" customHeight="1" ht="19.5">
      <c r="A7164" s="10">
        <v>45216</v>
      </c>
      <c r="B7164" s="11" t="s">
        <v>31553</v>
      </c>
      <c r="C7164" s="11" t="s">
        <v>1132</v>
      </c>
      <c r="D7164" s="12"/>
      <c r="E7164" s="13">
        <v>15629331552</v>
      </c>
      <c r="F7164" s="11" t="s">
        <v>20404</v>
      </c>
      <c r="G7164" s="12" t="s">
        <v>23</v>
      </c>
      <c r="H7164" s="12"/>
      <c r="I7164" s="14" t="s">
        <v>290</v>
      </c>
      <c r="J7164" s="12" t="s">
        <v>24</v>
      </c>
      <c r="K7164" s="12" t="s">
        <v>25</v>
      </c>
      <c r="L7164" s="12" t="s">
        <v>39</v>
      </c>
      <c r="M7164" s="11" t="s">
        <v>40</v>
      </c>
      <c r="N7164" s="11" t="s">
        <v>183</v>
      </c>
      <c r="O7164" s="12" t="s">
        <v>29</v>
      </c>
      <c r="P7164" s="12"/>
      <c r="Q7164" s="15" t="s">
        <v>31554</v>
      </c>
      <c r="R7164" s="12" t="s">
        <v>42</v>
      </c>
      <c r="S7164" s="11" t="s">
        <v>31555</v>
      </c>
      <c r="T7164" s="11"/>
    </row>
    <row x14ac:dyDescent="0.25" r="7165" customHeight="1" ht="19.5">
      <c r="A7165" s="10">
        <v>45216</v>
      </c>
      <c r="B7165" s="11" t="s">
        <v>31556</v>
      </c>
      <c r="C7165" s="11" t="s">
        <v>1132</v>
      </c>
      <c r="D7165" s="12"/>
      <c r="E7165" s="13">
        <v>13114450749</v>
      </c>
      <c r="F7165" s="11" t="s">
        <v>31557</v>
      </c>
      <c r="G7165" s="12" t="s">
        <v>115</v>
      </c>
      <c r="H7165" s="12"/>
      <c r="I7165" s="14" t="s">
        <v>254</v>
      </c>
      <c r="J7165" s="12" t="s">
        <v>24</v>
      </c>
      <c r="K7165" s="12" t="s">
        <v>25</v>
      </c>
      <c r="L7165" s="12" t="s">
        <v>39</v>
      </c>
      <c r="M7165" s="11" t="s">
        <v>27</v>
      </c>
      <c r="N7165" s="11" t="s">
        <v>183</v>
      </c>
      <c r="O7165" s="12" t="s">
        <v>29</v>
      </c>
      <c r="P7165" s="12"/>
      <c r="Q7165" s="15" t="s">
        <v>31558</v>
      </c>
      <c r="R7165" s="12" t="s">
        <v>51</v>
      </c>
      <c r="S7165" s="11" t="s">
        <v>31559</v>
      </c>
      <c r="T7165" s="11"/>
    </row>
    <row x14ac:dyDescent="0.25" r="7166" customHeight="1" ht="19.5">
      <c r="A7166" s="10">
        <v>45216</v>
      </c>
      <c r="B7166" s="11" t="s">
        <v>31560</v>
      </c>
      <c r="C7166" s="11" t="s">
        <v>1132</v>
      </c>
      <c r="D7166" s="12"/>
      <c r="E7166" s="13">
        <v>13227268958</v>
      </c>
      <c r="F7166" s="11" t="s">
        <v>26968</v>
      </c>
      <c r="G7166" s="12" t="s">
        <v>48</v>
      </c>
      <c r="H7166" s="12" t="s">
        <v>98</v>
      </c>
      <c r="I7166" s="14" t="s">
        <v>211</v>
      </c>
      <c r="J7166" s="12" t="s">
        <v>24</v>
      </c>
      <c r="K7166" s="12" t="s">
        <v>25</v>
      </c>
      <c r="L7166" s="12" t="s">
        <v>39</v>
      </c>
      <c r="M7166" s="11" t="s">
        <v>40</v>
      </c>
      <c r="N7166" s="11" t="s">
        <v>183</v>
      </c>
      <c r="O7166" s="12" t="s">
        <v>29</v>
      </c>
      <c r="P7166" s="12"/>
      <c r="Q7166" s="15" t="s">
        <v>31561</v>
      </c>
      <c r="R7166" s="12" t="s">
        <v>51</v>
      </c>
      <c r="S7166" s="11" t="s">
        <v>9677</v>
      </c>
      <c r="T7166" s="11"/>
    </row>
    <row x14ac:dyDescent="0.25" r="7167" customHeight="1" ht="19.5">
      <c r="A7167" s="10">
        <v>45216</v>
      </c>
      <c r="B7167" s="11" t="s">
        <v>31562</v>
      </c>
      <c r="C7167" s="11" t="s">
        <v>660</v>
      </c>
      <c r="D7167" s="12"/>
      <c r="E7167" s="13">
        <v>15549330172</v>
      </c>
      <c r="F7167" s="11" t="s">
        <v>31563</v>
      </c>
      <c r="G7167" s="12" t="s">
        <v>48</v>
      </c>
      <c r="H7167" s="12"/>
      <c r="I7167" s="14" t="s">
        <v>615</v>
      </c>
      <c r="J7167" s="12" t="s">
        <v>24</v>
      </c>
      <c r="K7167" s="12" t="s">
        <v>25</v>
      </c>
      <c r="L7167" s="12" t="s">
        <v>39</v>
      </c>
      <c r="M7167" s="11" t="s">
        <v>27</v>
      </c>
      <c r="N7167" s="11" t="s">
        <v>624</v>
      </c>
      <c r="O7167" s="12" t="s">
        <v>29</v>
      </c>
      <c r="P7167" s="12"/>
      <c r="Q7167" s="15" t="s">
        <v>31564</v>
      </c>
      <c r="R7167" s="12" t="s">
        <v>42</v>
      </c>
      <c r="S7167" s="11" t="s">
        <v>31565</v>
      </c>
      <c r="T7167" s="11" t="s">
        <v>31566</v>
      </c>
    </row>
    <row x14ac:dyDescent="0.25" r="7168" customHeight="1" ht="19.5">
      <c r="A7168" s="10">
        <v>45216</v>
      </c>
      <c r="B7168" s="11" t="s">
        <v>31567</v>
      </c>
      <c r="C7168" s="11" t="s">
        <v>660</v>
      </c>
      <c r="D7168" s="12"/>
      <c r="E7168" s="13">
        <v>18086224369</v>
      </c>
      <c r="F7168" s="11" t="s">
        <v>13140</v>
      </c>
      <c r="G7168" s="12" t="s">
        <v>48</v>
      </c>
      <c r="H7168" s="12"/>
      <c r="I7168" s="14" t="s">
        <v>206</v>
      </c>
      <c r="J7168" s="12" t="s">
        <v>24</v>
      </c>
      <c r="K7168" s="12" t="s">
        <v>25</v>
      </c>
      <c r="L7168" s="12" t="s">
        <v>39</v>
      </c>
      <c r="M7168" s="11" t="s">
        <v>40</v>
      </c>
      <c r="N7168" s="11" t="s">
        <v>624</v>
      </c>
      <c r="O7168" s="12" t="s">
        <v>29</v>
      </c>
      <c r="P7168" s="12"/>
      <c r="Q7168" s="15" t="s">
        <v>31568</v>
      </c>
      <c r="R7168" s="12" t="s">
        <v>42</v>
      </c>
      <c r="S7168" s="11" t="s">
        <v>31569</v>
      </c>
      <c r="T7168" s="11" t="s">
        <v>6147</v>
      </c>
    </row>
    <row x14ac:dyDescent="0.25" r="7169" customHeight="1" ht="19.5">
      <c r="A7169" s="10">
        <v>45216</v>
      </c>
      <c r="B7169" s="11" t="s">
        <v>31570</v>
      </c>
      <c r="C7169" s="11" t="s">
        <v>660</v>
      </c>
      <c r="D7169" s="12"/>
      <c r="E7169" s="13" t="s">
        <v>31571</v>
      </c>
      <c r="F7169" s="11" t="s">
        <v>31572</v>
      </c>
      <c r="G7169" s="12" t="s">
        <v>74</v>
      </c>
      <c r="H7169" s="12"/>
      <c r="I7169" s="14" t="s">
        <v>779</v>
      </c>
      <c r="J7169" s="12" t="s">
        <v>24</v>
      </c>
      <c r="K7169" s="12" t="s">
        <v>25</v>
      </c>
      <c r="L7169" s="12" t="s">
        <v>39</v>
      </c>
      <c r="M7169" s="11" t="s">
        <v>149</v>
      </c>
      <c r="N7169" s="11" t="s">
        <v>624</v>
      </c>
      <c r="O7169" s="12" t="s">
        <v>29</v>
      </c>
      <c r="P7169" s="12"/>
      <c r="Q7169" s="15" t="s">
        <v>31573</v>
      </c>
      <c r="R7169" s="12" t="s">
        <v>42</v>
      </c>
      <c r="S7169" s="11" t="s">
        <v>31574</v>
      </c>
      <c r="T7169" s="11" t="s">
        <v>31575</v>
      </c>
    </row>
    <row x14ac:dyDescent="0.25" r="7170" customHeight="1" ht="19.5">
      <c r="A7170" s="10">
        <v>45216</v>
      </c>
      <c r="B7170" s="11" t="s">
        <v>31576</v>
      </c>
      <c r="C7170" s="11" t="s">
        <v>660</v>
      </c>
      <c r="D7170" s="12"/>
      <c r="E7170" s="13" t="s">
        <v>31577</v>
      </c>
      <c r="F7170" s="11" t="s">
        <v>31578</v>
      </c>
      <c r="G7170" s="12" t="s">
        <v>74</v>
      </c>
      <c r="H7170" s="12" t="s">
        <v>86</v>
      </c>
      <c r="I7170" s="14" t="s">
        <v>148</v>
      </c>
      <c r="J7170" s="12" t="s">
        <v>24</v>
      </c>
      <c r="K7170" s="12" t="s">
        <v>25</v>
      </c>
      <c r="L7170" s="12" t="s">
        <v>39</v>
      </c>
      <c r="M7170" s="11" t="s">
        <v>149</v>
      </c>
      <c r="N7170" s="11" t="s">
        <v>624</v>
      </c>
      <c r="O7170" s="12" t="s">
        <v>29</v>
      </c>
      <c r="P7170" s="12"/>
      <c r="Q7170" s="15" t="s">
        <v>31579</v>
      </c>
      <c r="R7170" s="12" t="s">
        <v>42</v>
      </c>
      <c r="S7170" s="11" t="s">
        <v>31580</v>
      </c>
      <c r="T7170" s="11" t="s">
        <v>31581</v>
      </c>
    </row>
    <row x14ac:dyDescent="0.25" r="7171" customHeight="1" ht="19.5">
      <c r="A7171" s="10">
        <v>45216</v>
      </c>
      <c r="B7171" s="11" t="s">
        <v>31582</v>
      </c>
      <c r="C7171" s="11" t="s">
        <v>10973</v>
      </c>
      <c r="D7171" s="12"/>
      <c r="E7171" s="13">
        <v>16671754351</v>
      </c>
      <c r="F7171" s="11" t="s">
        <v>31583</v>
      </c>
      <c r="G7171" s="12" t="s">
        <v>48</v>
      </c>
      <c r="H7171" s="12"/>
      <c r="I7171" s="14" t="s">
        <v>415</v>
      </c>
      <c r="J7171" s="12" t="s">
        <v>24</v>
      </c>
      <c r="K7171" s="12" t="s">
        <v>25</v>
      </c>
      <c r="L7171" s="12" t="s">
        <v>39</v>
      </c>
      <c r="M7171" s="11" t="s">
        <v>27</v>
      </c>
      <c r="N7171" s="11" t="s">
        <v>624</v>
      </c>
      <c r="O7171" s="12" t="s">
        <v>29</v>
      </c>
      <c r="P7171" s="12"/>
      <c r="Q7171" s="15" t="s">
        <v>31584</v>
      </c>
      <c r="R7171" s="12" t="s">
        <v>42</v>
      </c>
      <c r="S7171" s="11" t="s">
        <v>31585</v>
      </c>
      <c r="T7171" s="11" t="s">
        <v>31586</v>
      </c>
    </row>
    <row x14ac:dyDescent="0.25" r="7172" customHeight="1" ht="19.5">
      <c r="A7172" s="10">
        <v>45216</v>
      </c>
      <c r="B7172" s="11" t="s">
        <v>31587</v>
      </c>
      <c r="C7172" s="11" t="s">
        <v>9820</v>
      </c>
      <c r="D7172" s="12"/>
      <c r="E7172" s="13">
        <v>15572786500</v>
      </c>
      <c r="F7172" s="11" t="s">
        <v>31588</v>
      </c>
      <c r="G7172" s="12" t="s">
        <v>289</v>
      </c>
      <c r="H7172" s="12"/>
      <c r="I7172" s="14" t="s">
        <v>49</v>
      </c>
      <c r="J7172" s="12" t="s">
        <v>24</v>
      </c>
      <c r="K7172" s="12" t="s">
        <v>25</v>
      </c>
      <c r="L7172" s="12" t="s">
        <v>39</v>
      </c>
      <c r="M7172" s="11" t="s">
        <v>27</v>
      </c>
      <c r="N7172" s="11" t="s">
        <v>183</v>
      </c>
      <c r="O7172" s="12" t="s">
        <v>29</v>
      </c>
      <c r="P7172" s="12"/>
      <c r="Q7172" s="15" t="s">
        <v>31589</v>
      </c>
      <c r="R7172" s="12" t="s">
        <v>42</v>
      </c>
      <c r="S7172" s="11" t="s">
        <v>31590</v>
      </c>
      <c r="T7172" s="11" t="s">
        <v>31591</v>
      </c>
    </row>
    <row x14ac:dyDescent="0.25" r="7173" customHeight="1" ht="19.5">
      <c r="A7173" s="10">
        <v>45216</v>
      </c>
      <c r="B7173" s="11" t="s">
        <v>31592</v>
      </c>
      <c r="C7173" s="11" t="s">
        <v>6057</v>
      </c>
      <c r="D7173" s="12"/>
      <c r="E7173" s="13">
        <v>15671035701</v>
      </c>
      <c r="F7173" s="11" t="s">
        <v>31593</v>
      </c>
      <c r="G7173" s="12" t="s">
        <v>115</v>
      </c>
      <c r="H7173" s="12"/>
      <c r="I7173" s="14" t="s">
        <v>415</v>
      </c>
      <c r="J7173" s="12" t="s">
        <v>24</v>
      </c>
      <c r="K7173" s="12" t="s">
        <v>25</v>
      </c>
      <c r="L7173" s="12" t="s">
        <v>39</v>
      </c>
      <c r="M7173" s="11" t="s">
        <v>27</v>
      </c>
      <c r="N7173" s="11" t="s">
        <v>183</v>
      </c>
      <c r="O7173" s="12" t="s">
        <v>29</v>
      </c>
      <c r="P7173" s="12"/>
      <c r="Q7173" s="15" t="s">
        <v>31594</v>
      </c>
      <c r="R7173" s="12" t="s">
        <v>42</v>
      </c>
      <c r="S7173" s="11" t="s">
        <v>31595</v>
      </c>
      <c r="T7173" s="11" t="s">
        <v>31596</v>
      </c>
    </row>
    <row x14ac:dyDescent="0.25" r="7174" customHeight="1" ht="19.5">
      <c r="A7174" s="10">
        <v>45216</v>
      </c>
      <c r="B7174" s="11" t="s">
        <v>31597</v>
      </c>
      <c r="C7174" s="11" t="s">
        <v>6057</v>
      </c>
      <c r="D7174" s="12"/>
      <c r="E7174" s="13">
        <v>13117270228</v>
      </c>
      <c r="F7174" s="11" t="s">
        <v>7404</v>
      </c>
      <c r="G7174" s="12" t="s">
        <v>171</v>
      </c>
      <c r="H7174" s="12"/>
      <c r="I7174" s="14" t="s">
        <v>415</v>
      </c>
      <c r="J7174" s="12" t="s">
        <v>24</v>
      </c>
      <c r="K7174" s="12" t="s">
        <v>25</v>
      </c>
      <c r="L7174" s="12" t="s">
        <v>39</v>
      </c>
      <c r="M7174" s="11" t="s">
        <v>27</v>
      </c>
      <c r="N7174" s="11" t="s">
        <v>183</v>
      </c>
      <c r="O7174" s="12" t="s">
        <v>29</v>
      </c>
      <c r="P7174" s="12"/>
      <c r="Q7174" s="15" t="s">
        <v>31598</v>
      </c>
      <c r="R7174" s="12" t="s">
        <v>42</v>
      </c>
      <c r="S7174" s="11" t="s">
        <v>31599</v>
      </c>
      <c r="T7174" s="11" t="s">
        <v>31600</v>
      </c>
    </row>
    <row x14ac:dyDescent="0.25" r="7175" customHeight="1" ht="19.5">
      <c r="A7175" s="10">
        <v>45216</v>
      </c>
      <c r="B7175" s="11" t="s">
        <v>31601</v>
      </c>
      <c r="C7175" s="11" t="s">
        <v>5869</v>
      </c>
      <c r="D7175" s="12"/>
      <c r="E7175" s="13">
        <v>15571764398</v>
      </c>
      <c r="F7175" s="11" t="s">
        <v>31602</v>
      </c>
      <c r="G7175" s="12" t="s">
        <v>23</v>
      </c>
      <c r="H7175" s="12"/>
      <c r="I7175" s="14" t="s">
        <v>110</v>
      </c>
      <c r="J7175" s="12" t="s">
        <v>24</v>
      </c>
      <c r="K7175" s="12" t="s">
        <v>25</v>
      </c>
      <c r="L7175" s="12" t="s">
        <v>39</v>
      </c>
      <c r="M7175" s="11" t="s">
        <v>27</v>
      </c>
      <c r="N7175" s="11" t="s">
        <v>183</v>
      </c>
      <c r="O7175" s="12" t="s">
        <v>29</v>
      </c>
      <c r="P7175" s="12"/>
      <c r="Q7175" s="15" t="s">
        <v>31603</v>
      </c>
      <c r="R7175" s="12" t="s">
        <v>42</v>
      </c>
      <c r="S7175" s="11" t="s">
        <v>31604</v>
      </c>
      <c r="T7175" s="11" t="s">
        <v>31605</v>
      </c>
    </row>
    <row x14ac:dyDescent="0.25" r="7176" customHeight="1" ht="19.5">
      <c r="A7176" s="10">
        <v>45216</v>
      </c>
      <c r="B7176" s="11" t="s">
        <v>31606</v>
      </c>
      <c r="C7176" s="11" t="s">
        <v>6057</v>
      </c>
      <c r="D7176" s="12"/>
      <c r="E7176" s="13">
        <v>16671743217</v>
      </c>
      <c r="F7176" s="11" t="s">
        <v>31593</v>
      </c>
      <c r="G7176" s="12" t="s">
        <v>48</v>
      </c>
      <c r="H7176" s="12"/>
      <c r="I7176" s="14" t="s">
        <v>415</v>
      </c>
      <c r="J7176" s="12" t="s">
        <v>24</v>
      </c>
      <c r="K7176" s="12" t="s">
        <v>25</v>
      </c>
      <c r="L7176" s="12" t="s">
        <v>39</v>
      </c>
      <c r="M7176" s="11" t="s">
        <v>27</v>
      </c>
      <c r="N7176" s="11" t="s">
        <v>183</v>
      </c>
      <c r="O7176" s="12" t="s">
        <v>29</v>
      </c>
      <c r="P7176" s="12"/>
      <c r="Q7176" s="15" t="s">
        <v>31607</v>
      </c>
      <c r="R7176" s="12" t="s">
        <v>42</v>
      </c>
      <c r="S7176" s="11" t="s">
        <v>31608</v>
      </c>
      <c r="T7176" s="11" t="s">
        <v>31609</v>
      </c>
    </row>
    <row x14ac:dyDescent="0.25" r="7177" customHeight="1" ht="19.5">
      <c r="A7177" s="10">
        <v>45216</v>
      </c>
      <c r="B7177" s="11" t="s">
        <v>31610</v>
      </c>
      <c r="C7177" s="11" t="s">
        <v>6057</v>
      </c>
      <c r="D7177" s="12"/>
      <c r="E7177" s="13">
        <v>13264916791</v>
      </c>
      <c r="F7177" s="11" t="s">
        <v>31611</v>
      </c>
      <c r="G7177" s="12" t="s">
        <v>23</v>
      </c>
      <c r="H7177" s="12"/>
      <c r="I7177" s="14" t="s">
        <v>1914</v>
      </c>
      <c r="J7177" s="12" t="s">
        <v>24</v>
      </c>
      <c r="K7177" s="12" t="s">
        <v>25</v>
      </c>
      <c r="L7177" s="12" t="s">
        <v>39</v>
      </c>
      <c r="M7177" s="11" t="s">
        <v>27</v>
      </c>
      <c r="N7177" s="11" t="s">
        <v>183</v>
      </c>
      <c r="O7177" s="12" t="s">
        <v>29</v>
      </c>
      <c r="P7177" s="12"/>
      <c r="Q7177" s="15" t="s">
        <v>31612</v>
      </c>
      <c r="R7177" s="12" t="s">
        <v>42</v>
      </c>
      <c r="S7177" s="11" t="s">
        <v>31613</v>
      </c>
      <c r="T7177" s="11" t="s">
        <v>31614</v>
      </c>
    </row>
    <row x14ac:dyDescent="0.25" r="7178" customHeight="1" ht="19.5">
      <c r="A7178" s="10">
        <v>45216</v>
      </c>
      <c r="B7178" s="11" t="s">
        <v>31615</v>
      </c>
      <c r="C7178" s="11" t="s">
        <v>6057</v>
      </c>
      <c r="D7178" s="12"/>
      <c r="E7178" s="13">
        <v>13098412167</v>
      </c>
      <c r="F7178" s="11" t="s">
        <v>20510</v>
      </c>
      <c r="G7178" s="12" t="s">
        <v>115</v>
      </c>
      <c r="H7178" s="12" t="s">
        <v>98</v>
      </c>
      <c r="I7178" s="14" t="s">
        <v>116</v>
      </c>
      <c r="J7178" s="12" t="s">
        <v>24</v>
      </c>
      <c r="K7178" s="12" t="s">
        <v>25</v>
      </c>
      <c r="L7178" s="12" t="s">
        <v>39</v>
      </c>
      <c r="M7178" s="11" t="s">
        <v>27</v>
      </c>
      <c r="N7178" s="11" t="s">
        <v>183</v>
      </c>
      <c r="O7178" s="12" t="s">
        <v>29</v>
      </c>
      <c r="P7178" s="12"/>
      <c r="Q7178" s="15" t="s">
        <v>31616</v>
      </c>
      <c r="R7178" s="12" t="s">
        <v>42</v>
      </c>
      <c r="S7178" s="11" t="s">
        <v>31617</v>
      </c>
      <c r="T7178" s="11" t="s">
        <v>31618</v>
      </c>
    </row>
    <row x14ac:dyDescent="0.25" r="7179" customHeight="1" ht="19.5">
      <c r="A7179" s="10">
        <v>45216</v>
      </c>
      <c r="B7179" s="11" t="s">
        <v>31619</v>
      </c>
      <c r="C7179" s="11" t="s">
        <v>6057</v>
      </c>
      <c r="D7179" s="12"/>
      <c r="E7179" s="13">
        <v>15897578279</v>
      </c>
      <c r="F7179" s="11" t="s">
        <v>31620</v>
      </c>
      <c r="G7179" s="12" t="s">
        <v>23</v>
      </c>
      <c r="H7179" s="12"/>
      <c r="I7179" s="14" t="s">
        <v>81</v>
      </c>
      <c r="J7179" s="12" t="s">
        <v>24</v>
      </c>
      <c r="K7179" s="12" t="s">
        <v>25</v>
      </c>
      <c r="L7179" s="12" t="s">
        <v>39</v>
      </c>
      <c r="M7179" s="11" t="s">
        <v>40</v>
      </c>
      <c r="N7179" s="11" t="s">
        <v>183</v>
      </c>
      <c r="O7179" s="12" t="s">
        <v>29</v>
      </c>
      <c r="P7179" s="12"/>
      <c r="Q7179" s="15" t="s">
        <v>31621</v>
      </c>
      <c r="R7179" s="12" t="s">
        <v>42</v>
      </c>
      <c r="S7179" s="11" t="s">
        <v>31622</v>
      </c>
      <c r="T7179" s="11" t="s">
        <v>31623</v>
      </c>
    </row>
    <row x14ac:dyDescent="0.25" r="7180" customHeight="1" ht="19.5">
      <c r="A7180" s="10">
        <v>45216</v>
      </c>
      <c r="B7180" s="11" t="s">
        <v>31624</v>
      </c>
      <c r="C7180" s="11" t="s">
        <v>6057</v>
      </c>
      <c r="D7180" s="12"/>
      <c r="E7180" s="13">
        <v>15897501378</v>
      </c>
      <c r="F7180" s="11" t="s">
        <v>31625</v>
      </c>
      <c r="G7180" s="12" t="s">
        <v>23</v>
      </c>
      <c r="H7180" s="12"/>
      <c r="I7180" s="14" t="s">
        <v>110</v>
      </c>
      <c r="J7180" s="12" t="s">
        <v>24</v>
      </c>
      <c r="K7180" s="12" t="s">
        <v>25</v>
      </c>
      <c r="L7180" s="12" t="s">
        <v>39</v>
      </c>
      <c r="M7180" s="11" t="s">
        <v>40</v>
      </c>
      <c r="N7180" s="11" t="s">
        <v>183</v>
      </c>
      <c r="O7180" s="12" t="s">
        <v>29</v>
      </c>
      <c r="P7180" s="12"/>
      <c r="Q7180" s="15" t="s">
        <v>31626</v>
      </c>
      <c r="R7180" s="12" t="s">
        <v>42</v>
      </c>
      <c r="S7180" s="11" t="s">
        <v>31627</v>
      </c>
      <c r="T7180" s="11" t="s">
        <v>31628</v>
      </c>
    </row>
    <row x14ac:dyDescent="0.25" r="7181" customHeight="1" ht="19.5">
      <c r="A7181" s="10">
        <v>45216</v>
      </c>
      <c r="B7181" s="11" t="s">
        <v>31629</v>
      </c>
      <c r="C7181" s="11" t="s">
        <v>5869</v>
      </c>
      <c r="D7181" s="12"/>
      <c r="E7181" s="13">
        <v>13177089169</v>
      </c>
      <c r="F7181" s="11" t="s">
        <v>31630</v>
      </c>
      <c r="G7181" s="12" t="s">
        <v>115</v>
      </c>
      <c r="H7181" s="12" t="s">
        <v>98</v>
      </c>
      <c r="I7181" s="14" t="s">
        <v>110</v>
      </c>
      <c r="J7181" s="12" t="s">
        <v>24</v>
      </c>
      <c r="K7181" s="12" t="s">
        <v>25</v>
      </c>
      <c r="L7181" s="12" t="s">
        <v>39</v>
      </c>
      <c r="M7181" s="11" t="s">
        <v>27</v>
      </c>
      <c r="N7181" s="11" t="s">
        <v>183</v>
      </c>
      <c r="O7181" s="12" t="s">
        <v>29</v>
      </c>
      <c r="P7181" s="12"/>
      <c r="Q7181" s="15" t="s">
        <v>31631</v>
      </c>
      <c r="R7181" s="12" t="s">
        <v>42</v>
      </c>
      <c r="S7181" s="11" t="s">
        <v>31632</v>
      </c>
      <c r="T7181" s="11" t="s">
        <v>31633</v>
      </c>
    </row>
    <row x14ac:dyDescent="0.25" r="7182" customHeight="1" ht="19.5">
      <c r="A7182" s="10">
        <v>45216</v>
      </c>
      <c r="B7182" s="11" t="s">
        <v>31634</v>
      </c>
      <c r="C7182" s="11" t="s">
        <v>3899</v>
      </c>
      <c r="D7182" s="12"/>
      <c r="E7182" s="13">
        <v>13085155311</v>
      </c>
      <c r="F7182" s="11" t="s">
        <v>31635</v>
      </c>
      <c r="G7182" s="12" t="s">
        <v>289</v>
      </c>
      <c r="H7182" s="12"/>
      <c r="I7182" s="14" t="s">
        <v>2649</v>
      </c>
      <c r="J7182" s="12" t="s">
        <v>24</v>
      </c>
      <c r="K7182" s="12" t="s">
        <v>25</v>
      </c>
      <c r="L7182" s="12" t="s">
        <v>39</v>
      </c>
      <c r="M7182" s="11" t="s">
        <v>27</v>
      </c>
      <c r="N7182" s="11" t="s">
        <v>28</v>
      </c>
      <c r="O7182" s="12" t="s">
        <v>29</v>
      </c>
      <c r="P7182" s="12"/>
      <c r="Q7182" s="15" t="s">
        <v>31636</v>
      </c>
      <c r="R7182" s="12" t="s">
        <v>42</v>
      </c>
      <c r="S7182" s="11" t="s">
        <v>31637</v>
      </c>
      <c r="T7182" s="11" t="s">
        <v>31638</v>
      </c>
    </row>
    <row x14ac:dyDescent="0.25" r="7183" customHeight="1" ht="19.5">
      <c r="A7183" s="10">
        <v>45216</v>
      </c>
      <c r="B7183" s="11" t="s">
        <v>31639</v>
      </c>
      <c r="C7183" s="11" t="s">
        <v>6057</v>
      </c>
      <c r="D7183" s="12"/>
      <c r="E7183" s="13">
        <v>13397200896</v>
      </c>
      <c r="F7183" s="11" t="s">
        <v>27586</v>
      </c>
      <c r="G7183" s="12" t="s">
        <v>23</v>
      </c>
      <c r="H7183" s="12"/>
      <c r="I7183" s="14" t="s">
        <v>136</v>
      </c>
      <c r="J7183" s="12" t="s">
        <v>24</v>
      </c>
      <c r="K7183" s="12" t="s">
        <v>25</v>
      </c>
      <c r="L7183" s="12" t="s">
        <v>39</v>
      </c>
      <c r="M7183" s="11" t="s">
        <v>40</v>
      </c>
      <c r="N7183" s="11" t="s">
        <v>183</v>
      </c>
      <c r="O7183" s="12" t="s">
        <v>29</v>
      </c>
      <c r="P7183" s="12"/>
      <c r="Q7183" s="15" t="s">
        <v>31640</v>
      </c>
      <c r="R7183" s="12" t="s">
        <v>42</v>
      </c>
      <c r="S7183" s="11" t="s">
        <v>31641</v>
      </c>
      <c r="T7183" s="11" t="s">
        <v>31642</v>
      </c>
    </row>
    <row x14ac:dyDescent="0.25" r="7184" customHeight="1" ht="19.5">
      <c r="A7184" s="10">
        <v>45216</v>
      </c>
      <c r="B7184" s="11" t="s">
        <v>31643</v>
      </c>
      <c r="C7184" s="11" t="s">
        <v>691</v>
      </c>
      <c r="D7184" s="12"/>
      <c r="E7184" s="13">
        <v>13227261077</v>
      </c>
      <c r="F7184" s="11" t="s">
        <v>31644</v>
      </c>
      <c r="G7184" s="12" t="s">
        <v>115</v>
      </c>
      <c r="H7184" s="12"/>
      <c r="I7184" s="14">
        <v>10015</v>
      </c>
      <c r="J7184" s="12" t="s">
        <v>24</v>
      </c>
      <c r="K7184" s="12" t="s">
        <v>69</v>
      </c>
      <c r="L7184" s="12" t="s">
        <v>26</v>
      </c>
      <c r="M7184" s="11" t="s">
        <v>40</v>
      </c>
      <c r="N7184" s="11" t="s">
        <v>28</v>
      </c>
      <c r="O7184" s="12" t="s">
        <v>29</v>
      </c>
      <c r="P7184" s="12"/>
      <c r="Q7184" s="15" t="s">
        <v>31645</v>
      </c>
      <c r="R7184" s="12" t="s">
        <v>31</v>
      </c>
      <c r="S7184" s="11" t="s">
        <v>31646</v>
      </c>
      <c r="T7184" s="11" t="s">
        <v>31647</v>
      </c>
    </row>
    <row x14ac:dyDescent="0.25" r="7185" customHeight="1" ht="19.5">
      <c r="A7185" s="10">
        <v>45216</v>
      </c>
      <c r="B7185" s="11" t="s">
        <v>31648</v>
      </c>
      <c r="C7185" s="11" t="s">
        <v>14542</v>
      </c>
      <c r="D7185" s="12"/>
      <c r="E7185" s="13">
        <v>13165616560</v>
      </c>
      <c r="F7185" s="11" t="s">
        <v>31649</v>
      </c>
      <c r="G7185" s="12" t="s">
        <v>48</v>
      </c>
      <c r="H7185" s="12"/>
      <c r="I7185" s="14">
        <v>10015</v>
      </c>
      <c r="J7185" s="12" t="s">
        <v>24</v>
      </c>
      <c r="K7185" s="12" t="s">
        <v>25</v>
      </c>
      <c r="L7185" s="12" t="s">
        <v>26</v>
      </c>
      <c r="M7185" s="11" t="s">
        <v>27</v>
      </c>
      <c r="N7185" s="11" t="s">
        <v>28</v>
      </c>
      <c r="O7185" s="12" t="s">
        <v>29</v>
      </c>
      <c r="P7185" s="12"/>
      <c r="Q7185" s="15" t="s">
        <v>31650</v>
      </c>
      <c r="R7185" s="12" t="s">
        <v>31</v>
      </c>
      <c r="S7185" s="11" t="s">
        <v>31651</v>
      </c>
      <c r="T7185" s="11" t="s">
        <v>31652</v>
      </c>
    </row>
    <row x14ac:dyDescent="0.25" r="7186" customHeight="1" ht="19.5">
      <c r="A7186" s="10">
        <v>45216</v>
      </c>
      <c r="B7186" s="11" t="s">
        <v>31653</v>
      </c>
      <c r="C7186" s="11" t="s">
        <v>29257</v>
      </c>
      <c r="D7186" s="12"/>
      <c r="E7186" s="13">
        <v>15571754640</v>
      </c>
      <c r="F7186" s="11" t="s">
        <v>12451</v>
      </c>
      <c r="G7186" s="12" t="s">
        <v>74</v>
      </c>
      <c r="H7186" s="12"/>
      <c r="I7186" s="14">
        <v>10015</v>
      </c>
      <c r="J7186" s="12" t="s">
        <v>24</v>
      </c>
      <c r="K7186" s="12" t="s">
        <v>25</v>
      </c>
      <c r="L7186" s="12" t="s">
        <v>26</v>
      </c>
      <c r="M7186" s="11" t="s">
        <v>27</v>
      </c>
      <c r="N7186" s="11" t="s">
        <v>28</v>
      </c>
      <c r="O7186" s="12" t="s">
        <v>29</v>
      </c>
      <c r="P7186" s="12"/>
      <c r="Q7186" s="15" t="s">
        <v>31654</v>
      </c>
      <c r="R7186" s="12" t="s">
        <v>31</v>
      </c>
      <c r="S7186" s="11" t="s">
        <v>31655</v>
      </c>
      <c r="T7186" s="11" t="s">
        <v>31656</v>
      </c>
    </row>
    <row x14ac:dyDescent="0.25" r="7187" customHeight="1" ht="19.5">
      <c r="A7187" s="10">
        <v>45216</v>
      </c>
      <c r="B7187" s="11" t="s">
        <v>31657</v>
      </c>
      <c r="C7187" s="11" t="s">
        <v>6057</v>
      </c>
      <c r="D7187" s="12"/>
      <c r="E7187" s="13">
        <v>13085163410</v>
      </c>
      <c r="F7187" s="11" t="s">
        <v>31658</v>
      </c>
      <c r="G7187" s="12" t="s">
        <v>115</v>
      </c>
      <c r="H7187" s="12"/>
      <c r="I7187" s="14" t="s">
        <v>415</v>
      </c>
      <c r="J7187" s="12" t="s">
        <v>24</v>
      </c>
      <c r="K7187" s="12" t="s">
        <v>25</v>
      </c>
      <c r="L7187" s="12" t="s">
        <v>39</v>
      </c>
      <c r="M7187" s="11" t="s">
        <v>27</v>
      </c>
      <c r="N7187" s="11" t="s">
        <v>183</v>
      </c>
      <c r="O7187" s="12" t="s">
        <v>29</v>
      </c>
      <c r="P7187" s="12"/>
      <c r="Q7187" s="15" t="s">
        <v>31659</v>
      </c>
      <c r="R7187" s="12" t="s">
        <v>42</v>
      </c>
      <c r="S7187" s="11" t="s">
        <v>31660</v>
      </c>
      <c r="T7187" s="11" t="s">
        <v>31661</v>
      </c>
    </row>
    <row x14ac:dyDescent="0.25" r="7188" customHeight="1" ht="19.5">
      <c r="A7188" s="10">
        <v>45216</v>
      </c>
      <c r="B7188" s="11" t="s">
        <v>31662</v>
      </c>
      <c r="C7188" s="11" t="s">
        <v>6057</v>
      </c>
      <c r="D7188" s="12"/>
      <c r="E7188" s="13">
        <v>13277392591</v>
      </c>
      <c r="F7188" s="11" t="s">
        <v>31663</v>
      </c>
      <c r="G7188" s="12" t="s">
        <v>37</v>
      </c>
      <c r="H7188" s="12"/>
      <c r="I7188" s="14" t="s">
        <v>182</v>
      </c>
      <c r="J7188" s="12" t="s">
        <v>24</v>
      </c>
      <c r="K7188" s="12" t="s">
        <v>25</v>
      </c>
      <c r="L7188" s="12" t="s">
        <v>39</v>
      </c>
      <c r="M7188" s="11" t="s">
        <v>40</v>
      </c>
      <c r="N7188" s="11" t="s">
        <v>183</v>
      </c>
      <c r="O7188" s="12" t="s">
        <v>29</v>
      </c>
      <c r="P7188" s="12"/>
      <c r="Q7188" s="15" t="s">
        <v>31664</v>
      </c>
      <c r="R7188" s="12" t="s">
        <v>42</v>
      </c>
      <c r="S7188" s="11" t="s">
        <v>31665</v>
      </c>
      <c r="T7188" s="11" t="s">
        <v>31666</v>
      </c>
    </row>
    <row x14ac:dyDescent="0.25" r="7189" customHeight="1" ht="19.5">
      <c r="A7189" s="10">
        <v>45216</v>
      </c>
      <c r="B7189" s="11" t="s">
        <v>31667</v>
      </c>
      <c r="C7189" s="11" t="s">
        <v>4499</v>
      </c>
      <c r="D7189" s="12"/>
      <c r="E7189" s="13">
        <v>16671726726</v>
      </c>
      <c r="F7189" s="11" t="s">
        <v>31668</v>
      </c>
      <c r="G7189" s="12" t="s">
        <v>23</v>
      </c>
      <c r="H7189" s="12" t="s">
        <v>86</v>
      </c>
      <c r="I7189" s="14" t="s">
        <v>241</v>
      </c>
      <c r="J7189" s="12" t="s">
        <v>24</v>
      </c>
      <c r="K7189" s="12" t="s">
        <v>25</v>
      </c>
      <c r="L7189" s="12" t="s">
        <v>39</v>
      </c>
      <c r="M7189" s="11" t="s">
        <v>40</v>
      </c>
      <c r="N7189" s="11" t="s">
        <v>183</v>
      </c>
      <c r="O7189" s="12" t="s">
        <v>29</v>
      </c>
      <c r="P7189" s="12"/>
      <c r="Q7189" s="15" t="s">
        <v>31669</v>
      </c>
      <c r="R7189" s="12" t="s">
        <v>42</v>
      </c>
      <c r="S7189" s="11" t="s">
        <v>31670</v>
      </c>
      <c r="T7189" s="11" t="s">
        <v>31671</v>
      </c>
    </row>
    <row x14ac:dyDescent="0.25" r="7190" customHeight="1" ht="19.5">
      <c r="A7190" s="10">
        <v>45216</v>
      </c>
      <c r="B7190" s="11" t="s">
        <v>31672</v>
      </c>
      <c r="C7190" s="11" t="s">
        <v>6057</v>
      </c>
      <c r="D7190" s="12"/>
      <c r="E7190" s="13">
        <v>18671773487</v>
      </c>
      <c r="F7190" s="11" t="s">
        <v>20404</v>
      </c>
      <c r="G7190" s="12" t="s">
        <v>37</v>
      </c>
      <c r="H7190" s="12"/>
      <c r="I7190" s="14" t="s">
        <v>49</v>
      </c>
      <c r="J7190" s="12" t="s">
        <v>24</v>
      </c>
      <c r="K7190" s="12" t="s">
        <v>25</v>
      </c>
      <c r="L7190" s="12" t="s">
        <v>39</v>
      </c>
      <c r="M7190" s="11" t="s">
        <v>40</v>
      </c>
      <c r="N7190" s="11" t="s">
        <v>183</v>
      </c>
      <c r="O7190" s="12" t="s">
        <v>29</v>
      </c>
      <c r="P7190" s="12"/>
      <c r="Q7190" s="15" t="s">
        <v>31673</v>
      </c>
      <c r="R7190" s="12" t="s">
        <v>42</v>
      </c>
      <c r="S7190" s="11" t="s">
        <v>31674</v>
      </c>
      <c r="T7190" s="11" t="s">
        <v>31675</v>
      </c>
    </row>
    <row x14ac:dyDescent="0.25" r="7191" customHeight="1" ht="19.5">
      <c r="A7191" s="10">
        <v>45216</v>
      </c>
      <c r="B7191" s="11" t="s">
        <v>31676</v>
      </c>
      <c r="C7191" s="11" t="s">
        <v>6057</v>
      </c>
      <c r="D7191" s="12"/>
      <c r="E7191" s="13">
        <v>18572358607</v>
      </c>
      <c r="F7191" s="11" t="s">
        <v>31677</v>
      </c>
      <c r="G7191" s="12" t="s">
        <v>115</v>
      </c>
      <c r="H7191" s="12"/>
      <c r="I7191" s="14" t="s">
        <v>131</v>
      </c>
      <c r="J7191" s="12" t="s">
        <v>24</v>
      </c>
      <c r="K7191" s="12" t="s">
        <v>25</v>
      </c>
      <c r="L7191" s="12" t="s">
        <v>39</v>
      </c>
      <c r="M7191" s="11" t="s">
        <v>40</v>
      </c>
      <c r="N7191" s="11" t="s">
        <v>183</v>
      </c>
      <c r="O7191" s="12" t="s">
        <v>29</v>
      </c>
      <c r="P7191" s="12"/>
      <c r="Q7191" s="15" t="s">
        <v>31678</v>
      </c>
      <c r="R7191" s="12" t="s">
        <v>42</v>
      </c>
      <c r="S7191" s="11" t="s">
        <v>31679</v>
      </c>
      <c r="T7191" s="11" t="s">
        <v>31680</v>
      </c>
    </row>
    <row x14ac:dyDescent="0.25" r="7192" customHeight="1" ht="19.5">
      <c r="A7192" s="10">
        <v>45216</v>
      </c>
      <c r="B7192" s="11" t="s">
        <v>31681</v>
      </c>
      <c r="C7192" s="11" t="s">
        <v>3899</v>
      </c>
      <c r="D7192" s="12"/>
      <c r="E7192" s="13">
        <v>16671737290</v>
      </c>
      <c r="F7192" s="11" t="s">
        <v>31682</v>
      </c>
      <c r="G7192" s="12" t="s">
        <v>48</v>
      </c>
      <c r="H7192" s="12"/>
      <c r="I7192" s="14" t="s">
        <v>415</v>
      </c>
      <c r="J7192" s="12" t="s">
        <v>24</v>
      </c>
      <c r="K7192" s="12" t="s">
        <v>25</v>
      </c>
      <c r="L7192" s="12" t="s">
        <v>39</v>
      </c>
      <c r="M7192" s="11" t="s">
        <v>27</v>
      </c>
      <c r="N7192" s="11" t="s">
        <v>28</v>
      </c>
      <c r="O7192" s="12" t="s">
        <v>29</v>
      </c>
      <c r="P7192" s="12"/>
      <c r="Q7192" s="15" t="s">
        <v>31683</v>
      </c>
      <c r="R7192" s="12" t="s">
        <v>42</v>
      </c>
      <c r="S7192" s="11" t="s">
        <v>31684</v>
      </c>
      <c r="T7192" s="11" t="s">
        <v>31685</v>
      </c>
    </row>
    <row x14ac:dyDescent="0.25" r="7193" customHeight="1" ht="19.5">
      <c r="A7193" s="10">
        <v>45216</v>
      </c>
      <c r="B7193" s="11" t="s">
        <v>31686</v>
      </c>
      <c r="C7193" s="11" t="s">
        <v>3899</v>
      </c>
      <c r="D7193" s="12"/>
      <c r="E7193" s="13">
        <v>17671338551</v>
      </c>
      <c r="F7193" s="11" t="s">
        <v>30305</v>
      </c>
      <c r="G7193" s="12" t="s">
        <v>115</v>
      </c>
      <c r="H7193" s="12"/>
      <c r="I7193" s="14" t="s">
        <v>415</v>
      </c>
      <c r="J7193" s="12" t="s">
        <v>24</v>
      </c>
      <c r="K7193" s="12" t="s">
        <v>25</v>
      </c>
      <c r="L7193" s="12" t="s">
        <v>39</v>
      </c>
      <c r="M7193" s="11" t="s">
        <v>27</v>
      </c>
      <c r="N7193" s="11" t="s">
        <v>28</v>
      </c>
      <c r="O7193" s="12" t="s">
        <v>29</v>
      </c>
      <c r="P7193" s="12"/>
      <c r="Q7193" s="15" t="s">
        <v>31687</v>
      </c>
      <c r="R7193" s="12" t="s">
        <v>42</v>
      </c>
      <c r="S7193" s="11" t="s">
        <v>31688</v>
      </c>
      <c r="T7193" s="11" t="s">
        <v>31689</v>
      </c>
    </row>
    <row x14ac:dyDescent="0.25" r="7194" customHeight="1" ht="19.5">
      <c r="A7194" s="10">
        <v>45216</v>
      </c>
      <c r="B7194" s="11" t="s">
        <v>31690</v>
      </c>
      <c r="C7194" s="11" t="s">
        <v>6057</v>
      </c>
      <c r="D7194" s="12"/>
      <c r="E7194" s="13">
        <v>15342488999</v>
      </c>
      <c r="F7194" s="11" t="s">
        <v>20322</v>
      </c>
      <c r="G7194" s="12" t="s">
        <v>48</v>
      </c>
      <c r="H7194" s="12" t="s">
        <v>98</v>
      </c>
      <c r="I7194" s="14" t="s">
        <v>110</v>
      </c>
      <c r="J7194" s="12" t="s">
        <v>24</v>
      </c>
      <c r="K7194" s="12" t="s">
        <v>25</v>
      </c>
      <c r="L7194" s="12" t="s">
        <v>39</v>
      </c>
      <c r="M7194" s="11" t="s">
        <v>40</v>
      </c>
      <c r="N7194" s="11" t="s">
        <v>183</v>
      </c>
      <c r="O7194" s="12" t="s">
        <v>29</v>
      </c>
      <c r="P7194" s="12"/>
      <c r="Q7194" s="15" t="s">
        <v>31691</v>
      </c>
      <c r="R7194" s="12" t="s">
        <v>42</v>
      </c>
      <c r="S7194" s="11" t="s">
        <v>31692</v>
      </c>
      <c r="T7194" s="11" t="s">
        <v>31693</v>
      </c>
    </row>
    <row x14ac:dyDescent="0.25" r="7195" customHeight="1" ht="19.5">
      <c r="A7195" s="10">
        <v>45216</v>
      </c>
      <c r="B7195" s="11" t="s">
        <v>31694</v>
      </c>
      <c r="C7195" s="11" t="s">
        <v>46</v>
      </c>
      <c r="D7195" s="12"/>
      <c r="E7195" s="13">
        <v>16671740776</v>
      </c>
      <c r="F7195" s="11" t="s">
        <v>31695</v>
      </c>
      <c r="G7195" s="12" t="s">
        <v>171</v>
      </c>
      <c r="H7195" s="12"/>
      <c r="I7195" s="14" t="s">
        <v>211</v>
      </c>
      <c r="J7195" s="12" t="s">
        <v>24</v>
      </c>
      <c r="K7195" s="12" t="s">
        <v>25</v>
      </c>
      <c r="L7195" s="12" t="s">
        <v>39</v>
      </c>
      <c r="M7195" s="11" t="s">
        <v>27</v>
      </c>
      <c r="N7195" s="11" t="s">
        <v>28</v>
      </c>
      <c r="O7195" s="12" t="s">
        <v>29</v>
      </c>
      <c r="P7195" s="12"/>
      <c r="Q7195" s="15" t="s">
        <v>31696</v>
      </c>
      <c r="R7195" s="12" t="s">
        <v>51</v>
      </c>
      <c r="S7195" s="17" t="s">
        <v>31697</v>
      </c>
      <c r="T7195" s="11"/>
    </row>
    <row x14ac:dyDescent="0.25" r="7196" customHeight="1" ht="19.5">
      <c r="A7196" s="10">
        <v>45216</v>
      </c>
      <c r="B7196" s="11" t="s">
        <v>31698</v>
      </c>
      <c r="C7196" s="11" t="s">
        <v>239</v>
      </c>
      <c r="D7196" s="12"/>
      <c r="E7196" s="13">
        <v>15507206931</v>
      </c>
      <c r="F7196" s="11" t="s">
        <v>31699</v>
      </c>
      <c r="G7196" s="12" t="s">
        <v>115</v>
      </c>
      <c r="H7196" s="12"/>
      <c r="I7196" s="14" t="s">
        <v>93</v>
      </c>
      <c r="J7196" s="12" t="s">
        <v>24</v>
      </c>
      <c r="K7196" s="12" t="s">
        <v>25</v>
      </c>
      <c r="L7196" s="12" t="s">
        <v>39</v>
      </c>
      <c r="M7196" s="11" t="s">
        <v>27</v>
      </c>
      <c r="N7196" s="11" t="s">
        <v>183</v>
      </c>
      <c r="O7196" s="12" t="s">
        <v>29</v>
      </c>
      <c r="P7196" s="12"/>
      <c r="Q7196" s="15" t="s">
        <v>31700</v>
      </c>
      <c r="R7196" s="12" t="s">
        <v>51</v>
      </c>
      <c r="S7196" s="17" t="s">
        <v>31701</v>
      </c>
      <c r="T7196" s="11"/>
    </row>
    <row x14ac:dyDescent="0.25" r="7197" customHeight="1" ht="19.5">
      <c r="A7197" s="10">
        <v>45216</v>
      </c>
      <c r="B7197" s="11" t="s">
        <v>31702</v>
      </c>
      <c r="C7197" s="11" t="s">
        <v>239</v>
      </c>
      <c r="D7197" s="12"/>
      <c r="E7197" s="13">
        <v>15572710648</v>
      </c>
      <c r="F7197" s="11" t="s">
        <v>31703</v>
      </c>
      <c r="G7197" s="12" t="s">
        <v>23</v>
      </c>
      <c r="H7197" s="12"/>
      <c r="I7197" s="14" t="s">
        <v>63</v>
      </c>
      <c r="J7197" s="12" t="s">
        <v>24</v>
      </c>
      <c r="K7197" s="12" t="s">
        <v>25</v>
      </c>
      <c r="L7197" s="12" t="s">
        <v>39</v>
      </c>
      <c r="M7197" s="11" t="s">
        <v>27</v>
      </c>
      <c r="N7197" s="11" t="s">
        <v>183</v>
      </c>
      <c r="O7197" s="12" t="s">
        <v>29</v>
      </c>
      <c r="P7197" s="12"/>
      <c r="Q7197" s="15" t="s">
        <v>31704</v>
      </c>
      <c r="R7197" s="12" t="s">
        <v>51</v>
      </c>
      <c r="S7197" s="17" t="s">
        <v>31705</v>
      </c>
      <c r="T7197" s="11"/>
    </row>
    <row x14ac:dyDescent="0.25" r="7198" customHeight="1" ht="19.5">
      <c r="A7198" s="10">
        <v>45216</v>
      </c>
      <c r="B7198" s="11" t="s">
        <v>31706</v>
      </c>
      <c r="C7198" s="11" t="s">
        <v>46</v>
      </c>
      <c r="D7198" s="12"/>
      <c r="E7198" s="13">
        <v>13197341985</v>
      </c>
      <c r="F7198" s="11" t="s">
        <v>31707</v>
      </c>
      <c r="G7198" s="12" t="s">
        <v>115</v>
      </c>
      <c r="H7198" s="12"/>
      <c r="I7198" s="14" t="s">
        <v>68</v>
      </c>
      <c r="J7198" s="12" t="s">
        <v>24</v>
      </c>
      <c r="K7198" s="12" t="s">
        <v>25</v>
      </c>
      <c r="L7198" s="12" t="s">
        <v>39</v>
      </c>
      <c r="M7198" s="11" t="s">
        <v>27</v>
      </c>
      <c r="N7198" s="11" t="s">
        <v>28</v>
      </c>
      <c r="O7198" s="12" t="s">
        <v>29</v>
      </c>
      <c r="P7198" s="12"/>
      <c r="Q7198" s="15" t="s">
        <v>31708</v>
      </c>
      <c r="R7198" s="12" t="s">
        <v>51</v>
      </c>
      <c r="S7198" s="11" t="s">
        <v>31709</v>
      </c>
      <c r="T7198" s="11"/>
    </row>
    <row x14ac:dyDescent="0.25" r="7199" customHeight="1" ht="19.5">
      <c r="A7199" s="10">
        <v>45216</v>
      </c>
      <c r="B7199" s="11" t="s">
        <v>31710</v>
      </c>
      <c r="C7199" s="11" t="s">
        <v>326</v>
      </c>
      <c r="D7199" s="12"/>
      <c r="E7199" s="13">
        <v>15572799552</v>
      </c>
      <c r="F7199" s="11" t="s">
        <v>31711</v>
      </c>
      <c r="G7199" s="12" t="s">
        <v>289</v>
      </c>
      <c r="H7199" s="12" t="s">
        <v>86</v>
      </c>
      <c r="I7199" s="14" t="s">
        <v>131</v>
      </c>
      <c r="J7199" s="12" t="s">
        <v>24</v>
      </c>
      <c r="K7199" s="12" t="s">
        <v>25</v>
      </c>
      <c r="L7199" s="12" t="s">
        <v>39</v>
      </c>
      <c r="M7199" s="11" t="s">
        <v>40</v>
      </c>
      <c r="N7199" s="11" t="s">
        <v>28</v>
      </c>
      <c r="O7199" s="12" t="s">
        <v>29</v>
      </c>
      <c r="P7199" s="12"/>
      <c r="Q7199" s="15" t="s">
        <v>31712</v>
      </c>
      <c r="R7199" s="12" t="s">
        <v>42</v>
      </c>
      <c r="S7199" s="17" t="s">
        <v>31713</v>
      </c>
      <c r="T7199" s="11"/>
    </row>
    <row x14ac:dyDescent="0.25" r="7200" customHeight="1" ht="19.5">
      <c r="A7200" s="10">
        <v>45216</v>
      </c>
      <c r="B7200" s="11" t="s">
        <v>31714</v>
      </c>
      <c r="C7200" s="11" t="s">
        <v>239</v>
      </c>
      <c r="D7200" s="12"/>
      <c r="E7200" s="13">
        <v>13100785118</v>
      </c>
      <c r="F7200" s="11" t="s">
        <v>31715</v>
      </c>
      <c r="G7200" s="12" t="s">
        <v>74</v>
      </c>
      <c r="H7200" s="12"/>
      <c r="I7200" s="14" t="s">
        <v>189</v>
      </c>
      <c r="J7200" s="12" t="s">
        <v>24</v>
      </c>
      <c r="K7200" s="12" t="s">
        <v>25</v>
      </c>
      <c r="L7200" s="12" t="s">
        <v>39</v>
      </c>
      <c r="M7200" s="11" t="s">
        <v>40</v>
      </c>
      <c r="N7200" s="11" t="s">
        <v>183</v>
      </c>
      <c r="O7200" s="12" t="s">
        <v>29</v>
      </c>
      <c r="P7200" s="12"/>
      <c r="Q7200" s="15" t="s">
        <v>31716</v>
      </c>
      <c r="R7200" s="12" t="s">
        <v>51</v>
      </c>
      <c r="S7200" s="11" t="s">
        <v>31717</v>
      </c>
      <c r="T7200" s="11"/>
    </row>
    <row x14ac:dyDescent="0.25" r="7201" customHeight="1" ht="19.5">
      <c r="A7201" s="10">
        <v>45216</v>
      </c>
      <c r="B7201" s="11" t="s">
        <v>31718</v>
      </c>
      <c r="C7201" s="11" t="s">
        <v>239</v>
      </c>
      <c r="D7201" s="12"/>
      <c r="E7201" s="13">
        <v>13135813359</v>
      </c>
      <c r="F7201" s="11" t="s">
        <v>31719</v>
      </c>
      <c r="G7201" s="12" t="s">
        <v>115</v>
      </c>
      <c r="H7201" s="12" t="s">
        <v>86</v>
      </c>
      <c r="I7201" s="14" t="s">
        <v>1024</v>
      </c>
      <c r="J7201" s="12" t="s">
        <v>24</v>
      </c>
      <c r="K7201" s="12" t="s">
        <v>25</v>
      </c>
      <c r="L7201" s="12" t="s">
        <v>39</v>
      </c>
      <c r="M7201" s="11" t="s">
        <v>27</v>
      </c>
      <c r="N7201" s="11" t="s">
        <v>183</v>
      </c>
      <c r="O7201" s="12" t="s">
        <v>29</v>
      </c>
      <c r="P7201" s="12"/>
      <c r="Q7201" s="15" t="s">
        <v>31720</v>
      </c>
      <c r="R7201" s="12" t="s">
        <v>51</v>
      </c>
      <c r="S7201" s="11" t="s">
        <v>31721</v>
      </c>
      <c r="T7201" s="11"/>
    </row>
    <row x14ac:dyDescent="0.25" r="7202" customHeight="1" ht="19.5">
      <c r="A7202" s="10">
        <v>45216</v>
      </c>
      <c r="B7202" s="11" t="s">
        <v>31722</v>
      </c>
      <c r="C7202" s="11" t="s">
        <v>341</v>
      </c>
      <c r="D7202" s="12"/>
      <c r="E7202" s="13">
        <v>15672549202</v>
      </c>
      <c r="F7202" s="11" t="s">
        <v>31723</v>
      </c>
      <c r="G7202" s="12" t="s">
        <v>48</v>
      </c>
      <c r="H7202" s="12" t="s">
        <v>86</v>
      </c>
      <c r="I7202" s="14" t="s">
        <v>850</v>
      </c>
      <c r="J7202" s="12" t="s">
        <v>24</v>
      </c>
      <c r="K7202" s="12" t="s">
        <v>25</v>
      </c>
      <c r="L7202" s="12" t="s">
        <v>39</v>
      </c>
      <c r="M7202" s="11" t="s">
        <v>27</v>
      </c>
      <c r="N7202" s="11" t="s">
        <v>28</v>
      </c>
      <c r="O7202" s="12" t="s">
        <v>29</v>
      </c>
      <c r="P7202" s="12"/>
      <c r="Q7202" s="15" t="s">
        <v>31724</v>
      </c>
      <c r="R7202" s="12" t="s">
        <v>42</v>
      </c>
      <c r="S7202" s="17" t="s">
        <v>31725</v>
      </c>
      <c r="T7202" s="11"/>
    </row>
    <row x14ac:dyDescent="0.25" r="7203" customHeight="1" ht="19.5">
      <c r="A7203" s="10">
        <v>45216</v>
      </c>
      <c r="B7203" s="11" t="s">
        <v>31726</v>
      </c>
      <c r="C7203" s="11" t="s">
        <v>46</v>
      </c>
      <c r="D7203" s="12"/>
      <c r="E7203" s="13">
        <v>15697273740</v>
      </c>
      <c r="F7203" s="11" t="s">
        <v>31727</v>
      </c>
      <c r="G7203" s="12" t="s">
        <v>171</v>
      </c>
      <c r="H7203" s="12"/>
      <c r="I7203" s="14" t="s">
        <v>352</v>
      </c>
      <c r="J7203" s="12" t="s">
        <v>24</v>
      </c>
      <c r="K7203" s="12" t="s">
        <v>25</v>
      </c>
      <c r="L7203" s="12" t="s">
        <v>39</v>
      </c>
      <c r="M7203" s="11" t="s">
        <v>40</v>
      </c>
      <c r="N7203" s="11" t="s">
        <v>28</v>
      </c>
      <c r="O7203" s="12" t="s">
        <v>29</v>
      </c>
      <c r="P7203" s="12"/>
      <c r="Q7203" s="15" t="s">
        <v>31728</v>
      </c>
      <c r="R7203" s="12" t="s">
        <v>51</v>
      </c>
      <c r="S7203" s="17" t="s">
        <v>31729</v>
      </c>
      <c r="T7203" s="11"/>
    </row>
    <row x14ac:dyDescent="0.25" r="7204" customHeight="1" ht="19.5">
      <c r="A7204" s="10">
        <v>45216</v>
      </c>
      <c r="B7204" s="11" t="s">
        <v>31730</v>
      </c>
      <c r="C7204" s="11" t="s">
        <v>108</v>
      </c>
      <c r="D7204" s="12"/>
      <c r="E7204" s="13">
        <v>13098409585</v>
      </c>
      <c r="F7204" s="11" t="s">
        <v>31731</v>
      </c>
      <c r="G7204" s="12" t="s">
        <v>37</v>
      </c>
      <c r="H7204" s="12"/>
      <c r="I7204" s="14" t="s">
        <v>381</v>
      </c>
      <c r="J7204" s="12" t="s">
        <v>24</v>
      </c>
      <c r="K7204" s="12" t="s">
        <v>25</v>
      </c>
      <c r="L7204" s="12" t="s">
        <v>39</v>
      </c>
      <c r="M7204" s="11" t="s">
        <v>40</v>
      </c>
      <c r="N7204" s="11" t="s">
        <v>28</v>
      </c>
      <c r="O7204" s="12" t="s">
        <v>29</v>
      </c>
      <c r="P7204" s="12"/>
      <c r="Q7204" s="15" t="s">
        <v>31732</v>
      </c>
      <c r="R7204" s="12" t="s">
        <v>51</v>
      </c>
      <c r="S7204" s="17" t="s">
        <v>31733</v>
      </c>
      <c r="T7204" s="11"/>
    </row>
    <row x14ac:dyDescent="0.25" r="7205" customHeight="1" ht="19.5">
      <c r="A7205" s="10">
        <v>45216</v>
      </c>
      <c r="B7205" s="11" t="s">
        <v>31734</v>
      </c>
      <c r="C7205" s="11" t="s">
        <v>180</v>
      </c>
      <c r="D7205" s="12"/>
      <c r="E7205" s="13">
        <v>13094178341</v>
      </c>
      <c r="F7205" s="11" t="s">
        <v>31735</v>
      </c>
      <c r="G7205" s="12" t="s">
        <v>289</v>
      </c>
      <c r="H7205" s="12"/>
      <c r="I7205" s="14" t="s">
        <v>235</v>
      </c>
      <c r="J7205" s="12" t="s">
        <v>24</v>
      </c>
      <c r="K7205" s="12" t="s">
        <v>25</v>
      </c>
      <c r="L7205" s="12" t="s">
        <v>39</v>
      </c>
      <c r="M7205" s="11" t="s">
        <v>40</v>
      </c>
      <c r="N7205" s="11" t="s">
        <v>183</v>
      </c>
      <c r="O7205" s="12" t="s">
        <v>29</v>
      </c>
      <c r="P7205" s="12"/>
      <c r="Q7205" s="15" t="s">
        <v>31736</v>
      </c>
      <c r="R7205" s="12" t="s">
        <v>51</v>
      </c>
      <c r="S7205" s="11" t="s">
        <v>31737</v>
      </c>
      <c r="T7205" s="11"/>
    </row>
    <row x14ac:dyDescent="0.25" r="7206" customHeight="1" ht="19.5">
      <c r="A7206" s="10">
        <v>45216</v>
      </c>
      <c r="B7206" s="11" t="s">
        <v>31738</v>
      </c>
      <c r="C7206" s="11" t="s">
        <v>108</v>
      </c>
      <c r="D7206" s="12"/>
      <c r="E7206" s="13">
        <v>13227278239</v>
      </c>
      <c r="F7206" s="11" t="s">
        <v>31739</v>
      </c>
      <c r="G7206" s="12" t="s">
        <v>37</v>
      </c>
      <c r="H7206" s="12"/>
      <c r="I7206" s="14" t="s">
        <v>211</v>
      </c>
      <c r="J7206" s="12" t="s">
        <v>24</v>
      </c>
      <c r="K7206" s="12" t="s">
        <v>25</v>
      </c>
      <c r="L7206" s="12" t="s">
        <v>39</v>
      </c>
      <c r="M7206" s="11" t="s">
        <v>40</v>
      </c>
      <c r="N7206" s="11" t="s">
        <v>28</v>
      </c>
      <c r="O7206" s="12" t="s">
        <v>29</v>
      </c>
      <c r="P7206" s="12"/>
      <c r="Q7206" s="15" t="s">
        <v>31740</v>
      </c>
      <c r="R7206" s="12" t="s">
        <v>51</v>
      </c>
      <c r="S7206" s="17" t="s">
        <v>31741</v>
      </c>
      <c r="T7206" s="11"/>
    </row>
    <row x14ac:dyDescent="0.25" r="7207" customHeight="1" ht="19.5">
      <c r="A7207" s="10">
        <v>45216</v>
      </c>
      <c r="B7207" s="11" t="s">
        <v>31742</v>
      </c>
      <c r="C7207" s="11" t="s">
        <v>239</v>
      </c>
      <c r="D7207" s="12"/>
      <c r="E7207" s="13">
        <v>13197340853</v>
      </c>
      <c r="F7207" s="11" t="s">
        <v>31743</v>
      </c>
      <c r="G7207" s="12" t="s">
        <v>115</v>
      </c>
      <c r="H7207" s="12" t="s">
        <v>86</v>
      </c>
      <c r="I7207" s="14" t="s">
        <v>136</v>
      </c>
      <c r="J7207" s="12" t="s">
        <v>24</v>
      </c>
      <c r="K7207" s="12" t="s">
        <v>25</v>
      </c>
      <c r="L7207" s="12" t="s">
        <v>39</v>
      </c>
      <c r="M7207" s="11" t="s">
        <v>27</v>
      </c>
      <c r="N7207" s="11" t="s">
        <v>183</v>
      </c>
      <c r="O7207" s="12" t="s">
        <v>29</v>
      </c>
      <c r="P7207" s="12"/>
      <c r="Q7207" s="15" t="s">
        <v>31744</v>
      </c>
      <c r="R7207" s="12" t="s">
        <v>51</v>
      </c>
      <c r="S7207" s="11" t="s">
        <v>31745</v>
      </c>
      <c r="T7207" s="11"/>
    </row>
    <row x14ac:dyDescent="0.25" r="7208" customHeight="1" ht="19.5">
      <c r="A7208" s="10">
        <v>45216</v>
      </c>
      <c r="B7208" s="11" t="s">
        <v>31746</v>
      </c>
      <c r="C7208" s="11" t="s">
        <v>180</v>
      </c>
      <c r="D7208" s="12"/>
      <c r="E7208" s="13">
        <v>13294248959</v>
      </c>
      <c r="F7208" s="11" t="s">
        <v>31747</v>
      </c>
      <c r="G7208" s="12" t="s">
        <v>115</v>
      </c>
      <c r="H7208" s="12" t="s">
        <v>86</v>
      </c>
      <c r="I7208" s="14" t="s">
        <v>1024</v>
      </c>
      <c r="J7208" s="12" t="s">
        <v>24</v>
      </c>
      <c r="K7208" s="12" t="s">
        <v>25</v>
      </c>
      <c r="L7208" s="12" t="s">
        <v>39</v>
      </c>
      <c r="M7208" s="11" t="s">
        <v>27</v>
      </c>
      <c r="N7208" s="11" t="s">
        <v>183</v>
      </c>
      <c r="O7208" s="12" t="s">
        <v>29</v>
      </c>
      <c r="P7208" s="12"/>
      <c r="Q7208" s="15" t="s">
        <v>31748</v>
      </c>
      <c r="R7208" s="12" t="s">
        <v>51</v>
      </c>
      <c r="S7208" s="17" t="s">
        <v>31749</v>
      </c>
      <c r="T7208" s="11"/>
    </row>
    <row x14ac:dyDescent="0.25" r="7209" customHeight="1" ht="19.5">
      <c r="A7209" s="10">
        <v>45216</v>
      </c>
      <c r="B7209" s="11" t="s">
        <v>31750</v>
      </c>
      <c r="C7209" s="11" t="s">
        <v>180</v>
      </c>
      <c r="D7209" s="12"/>
      <c r="E7209" s="13">
        <v>15549329238</v>
      </c>
      <c r="F7209" s="11" t="s">
        <v>31751</v>
      </c>
      <c r="G7209" s="12" t="s">
        <v>115</v>
      </c>
      <c r="H7209" s="12"/>
      <c r="I7209" s="14" t="s">
        <v>189</v>
      </c>
      <c r="J7209" s="12" t="s">
        <v>24</v>
      </c>
      <c r="K7209" s="12" t="s">
        <v>25</v>
      </c>
      <c r="L7209" s="12" t="s">
        <v>39</v>
      </c>
      <c r="M7209" s="11" t="s">
        <v>27</v>
      </c>
      <c r="N7209" s="11" t="s">
        <v>183</v>
      </c>
      <c r="O7209" s="12" t="s">
        <v>29</v>
      </c>
      <c r="P7209" s="12"/>
      <c r="Q7209" s="15" t="s">
        <v>31752</v>
      </c>
      <c r="R7209" s="12" t="s">
        <v>51</v>
      </c>
      <c r="S7209" s="11" t="s">
        <v>31753</v>
      </c>
      <c r="T7209" s="11"/>
    </row>
    <row x14ac:dyDescent="0.25" r="7210" customHeight="1" ht="19.5">
      <c r="A7210" s="10">
        <v>45216</v>
      </c>
      <c r="B7210" s="11" t="s">
        <v>31754</v>
      </c>
      <c r="C7210" s="11" t="s">
        <v>180</v>
      </c>
      <c r="D7210" s="12"/>
      <c r="E7210" s="13">
        <v>15629383931</v>
      </c>
      <c r="F7210" s="11" t="s">
        <v>31755</v>
      </c>
      <c r="G7210" s="12" t="s">
        <v>37</v>
      </c>
      <c r="H7210" s="12"/>
      <c r="I7210" s="14" t="s">
        <v>272</v>
      </c>
      <c r="J7210" s="12" t="s">
        <v>24</v>
      </c>
      <c r="K7210" s="12" t="s">
        <v>25</v>
      </c>
      <c r="L7210" s="12" t="s">
        <v>39</v>
      </c>
      <c r="M7210" s="11" t="s">
        <v>27</v>
      </c>
      <c r="N7210" s="11" t="s">
        <v>183</v>
      </c>
      <c r="O7210" s="12" t="s">
        <v>29</v>
      </c>
      <c r="P7210" s="12"/>
      <c r="Q7210" s="15" t="s">
        <v>31756</v>
      </c>
      <c r="R7210" s="12" t="s">
        <v>51</v>
      </c>
      <c r="S7210" s="11" t="s">
        <v>31757</v>
      </c>
      <c r="T7210" s="11"/>
    </row>
    <row x14ac:dyDescent="0.25" r="7211" customHeight="1" ht="19.5">
      <c r="A7211" s="10">
        <v>45216</v>
      </c>
      <c r="B7211" s="11" t="s">
        <v>31758</v>
      </c>
      <c r="C7211" s="11" t="s">
        <v>180</v>
      </c>
      <c r="D7211" s="12"/>
      <c r="E7211" s="13">
        <v>15671038329</v>
      </c>
      <c r="F7211" s="11" t="s">
        <v>31759</v>
      </c>
      <c r="G7211" s="12" t="s">
        <v>37</v>
      </c>
      <c r="H7211" s="12"/>
      <c r="I7211" s="14" t="s">
        <v>1394</v>
      </c>
      <c r="J7211" s="12" t="s">
        <v>24</v>
      </c>
      <c r="K7211" s="12" t="s">
        <v>25</v>
      </c>
      <c r="L7211" s="12" t="s">
        <v>39</v>
      </c>
      <c r="M7211" s="11" t="s">
        <v>40</v>
      </c>
      <c r="N7211" s="11" t="s">
        <v>183</v>
      </c>
      <c r="O7211" s="12" t="s">
        <v>29</v>
      </c>
      <c r="P7211" s="12"/>
      <c r="Q7211" s="15" t="s">
        <v>31760</v>
      </c>
      <c r="R7211" s="12" t="s">
        <v>51</v>
      </c>
      <c r="S7211" s="11" t="s">
        <v>31761</v>
      </c>
      <c r="T7211" s="11"/>
    </row>
    <row x14ac:dyDescent="0.25" r="7212" customHeight="1" ht="19.5">
      <c r="A7212" s="10">
        <v>45216</v>
      </c>
      <c r="B7212" s="11" t="s">
        <v>31762</v>
      </c>
      <c r="C7212" s="11" t="s">
        <v>180</v>
      </c>
      <c r="D7212" s="12"/>
      <c r="E7212" s="13">
        <v>15672496848</v>
      </c>
      <c r="F7212" s="11" t="s">
        <v>31763</v>
      </c>
      <c r="G7212" s="12" t="s">
        <v>62</v>
      </c>
      <c r="H7212" s="12"/>
      <c r="I7212" s="14" t="s">
        <v>1504</v>
      </c>
      <c r="J7212" s="12" t="s">
        <v>24</v>
      </c>
      <c r="K7212" s="12" t="s">
        <v>25</v>
      </c>
      <c r="L7212" s="12" t="s">
        <v>39</v>
      </c>
      <c r="M7212" s="11" t="s">
        <v>27</v>
      </c>
      <c r="N7212" s="11" t="s">
        <v>183</v>
      </c>
      <c r="O7212" s="12" t="s">
        <v>29</v>
      </c>
      <c r="P7212" s="12"/>
      <c r="Q7212" s="15" t="s">
        <v>31764</v>
      </c>
      <c r="R7212" s="12" t="s">
        <v>51</v>
      </c>
      <c r="S7212" s="11" t="s">
        <v>31765</v>
      </c>
      <c r="T7212" s="11"/>
    </row>
    <row x14ac:dyDescent="0.25" r="7213" customHeight="1" ht="19.5">
      <c r="A7213" s="10">
        <v>45216</v>
      </c>
      <c r="B7213" s="11" t="s">
        <v>31766</v>
      </c>
      <c r="C7213" s="11" t="s">
        <v>239</v>
      </c>
      <c r="D7213" s="12"/>
      <c r="E7213" s="13">
        <v>18671713841</v>
      </c>
      <c r="F7213" s="11" t="s">
        <v>996</v>
      </c>
      <c r="G7213" s="12" t="s">
        <v>37</v>
      </c>
      <c r="H7213" s="12"/>
      <c r="I7213" s="14" t="s">
        <v>241</v>
      </c>
      <c r="J7213" s="12" t="s">
        <v>24</v>
      </c>
      <c r="K7213" s="12" t="s">
        <v>25</v>
      </c>
      <c r="L7213" s="12" t="s">
        <v>39</v>
      </c>
      <c r="M7213" s="11" t="s">
        <v>27</v>
      </c>
      <c r="N7213" s="11" t="s">
        <v>183</v>
      </c>
      <c r="O7213" s="12" t="s">
        <v>29</v>
      </c>
      <c r="P7213" s="12"/>
      <c r="Q7213" s="15" t="s">
        <v>31767</v>
      </c>
      <c r="R7213" s="12" t="s">
        <v>51</v>
      </c>
      <c r="S7213" s="11" t="s">
        <v>31768</v>
      </c>
      <c r="T7213" s="11"/>
    </row>
    <row x14ac:dyDescent="0.25" r="7214" customHeight="1" ht="19.5">
      <c r="A7214" s="10">
        <v>45216</v>
      </c>
      <c r="B7214" s="11" t="s">
        <v>31769</v>
      </c>
      <c r="C7214" s="11" t="s">
        <v>239</v>
      </c>
      <c r="D7214" s="12"/>
      <c r="E7214" s="13">
        <v>18671726281</v>
      </c>
      <c r="F7214" s="11" t="s">
        <v>31770</v>
      </c>
      <c r="G7214" s="12" t="s">
        <v>171</v>
      </c>
      <c r="H7214" s="12"/>
      <c r="I7214" s="14" t="s">
        <v>328</v>
      </c>
      <c r="J7214" s="12" t="s">
        <v>24</v>
      </c>
      <c r="K7214" s="12" t="s">
        <v>25</v>
      </c>
      <c r="L7214" s="12" t="s">
        <v>39</v>
      </c>
      <c r="M7214" s="11" t="s">
        <v>40</v>
      </c>
      <c r="N7214" s="11" t="s">
        <v>183</v>
      </c>
      <c r="O7214" s="12" t="s">
        <v>29</v>
      </c>
      <c r="P7214" s="12"/>
      <c r="Q7214" s="15" t="s">
        <v>31771</v>
      </c>
      <c r="R7214" s="12" t="s">
        <v>51</v>
      </c>
      <c r="S7214" s="11" t="s">
        <v>31772</v>
      </c>
      <c r="T7214" s="11"/>
    </row>
    <row x14ac:dyDescent="0.25" r="7215" customHeight="1" ht="19.5">
      <c r="A7215" s="10">
        <v>45216</v>
      </c>
      <c r="B7215" s="11" t="s">
        <v>31773</v>
      </c>
      <c r="C7215" s="11" t="s">
        <v>239</v>
      </c>
      <c r="D7215" s="12"/>
      <c r="E7215" s="13">
        <v>13098419553</v>
      </c>
      <c r="F7215" s="11" t="s">
        <v>31774</v>
      </c>
      <c r="G7215" s="12" t="s">
        <v>37</v>
      </c>
      <c r="H7215" s="12"/>
      <c r="I7215" s="14" t="s">
        <v>328</v>
      </c>
      <c r="J7215" s="12" t="s">
        <v>24</v>
      </c>
      <c r="K7215" s="12" t="s">
        <v>25</v>
      </c>
      <c r="L7215" s="12" t="s">
        <v>39</v>
      </c>
      <c r="M7215" s="11" t="s">
        <v>40</v>
      </c>
      <c r="N7215" s="11" t="s">
        <v>183</v>
      </c>
      <c r="O7215" s="12" t="s">
        <v>29</v>
      </c>
      <c r="P7215" s="12"/>
      <c r="Q7215" s="15" t="s">
        <v>31775</v>
      </c>
      <c r="R7215" s="12" t="s">
        <v>51</v>
      </c>
      <c r="S7215" s="11" t="s">
        <v>31776</v>
      </c>
      <c r="T7215" s="11"/>
    </row>
    <row x14ac:dyDescent="0.25" r="7216" customHeight="1" ht="19.5">
      <c r="A7216" s="10">
        <v>45216</v>
      </c>
      <c r="B7216" s="11" t="s">
        <v>31777</v>
      </c>
      <c r="C7216" s="11" t="s">
        <v>341</v>
      </c>
      <c r="D7216" s="12"/>
      <c r="E7216" s="13">
        <v>15549389010</v>
      </c>
      <c r="F7216" s="11" t="s">
        <v>31778</v>
      </c>
      <c r="G7216" s="12" t="s">
        <v>115</v>
      </c>
      <c r="H7216" s="12"/>
      <c r="I7216" s="14" t="s">
        <v>241</v>
      </c>
      <c r="J7216" s="12" t="s">
        <v>24</v>
      </c>
      <c r="K7216" s="12" t="s">
        <v>25</v>
      </c>
      <c r="L7216" s="12" t="s">
        <v>39</v>
      </c>
      <c r="M7216" s="11" t="s">
        <v>27</v>
      </c>
      <c r="N7216" s="11" t="s">
        <v>28</v>
      </c>
      <c r="O7216" s="12" t="s">
        <v>29</v>
      </c>
      <c r="P7216" s="12"/>
      <c r="Q7216" s="15" t="s">
        <v>31779</v>
      </c>
      <c r="R7216" s="12" t="s">
        <v>42</v>
      </c>
      <c r="S7216" s="11" t="s">
        <v>31780</v>
      </c>
      <c r="T7216" s="11" t="s">
        <v>31781</v>
      </c>
    </row>
    <row x14ac:dyDescent="0.25" r="7217" customHeight="1" ht="19.5">
      <c r="A7217" s="10">
        <v>45216</v>
      </c>
      <c r="B7217" s="11" t="s">
        <v>31782</v>
      </c>
      <c r="C7217" s="11" t="s">
        <v>7314</v>
      </c>
      <c r="D7217" s="12"/>
      <c r="E7217" s="13">
        <v>17386683752</v>
      </c>
      <c r="F7217" s="11"/>
      <c r="G7217" s="12"/>
      <c r="H7217" s="12"/>
      <c r="I7217" s="14" t="s">
        <v>272</v>
      </c>
      <c r="J7217" s="12" t="s">
        <v>24</v>
      </c>
      <c r="K7217" s="12" t="s">
        <v>25</v>
      </c>
      <c r="L7217" s="12" t="s">
        <v>39</v>
      </c>
      <c r="M7217" s="11" t="s">
        <v>27</v>
      </c>
      <c r="N7217" s="11" t="s">
        <v>624</v>
      </c>
      <c r="O7217" s="12" t="s">
        <v>29</v>
      </c>
      <c r="P7217" s="12"/>
      <c r="Q7217" s="15" t="s">
        <v>31783</v>
      </c>
      <c r="R7217" s="12" t="s">
        <v>42</v>
      </c>
      <c r="S7217" s="11" t="s">
        <v>31784</v>
      </c>
      <c r="T7217" s="11" t="s">
        <v>31785</v>
      </c>
    </row>
    <row x14ac:dyDescent="0.25" r="7218" customHeight="1" ht="19.5">
      <c r="A7218" s="10">
        <v>45216</v>
      </c>
      <c r="B7218" s="11" t="s">
        <v>31786</v>
      </c>
      <c r="C7218" s="11" t="s">
        <v>9471</v>
      </c>
      <c r="D7218" s="12"/>
      <c r="E7218" s="13">
        <v>18695076692</v>
      </c>
      <c r="F7218" s="11" t="s">
        <v>31787</v>
      </c>
      <c r="G7218" s="12" t="s">
        <v>115</v>
      </c>
      <c r="H7218" s="12" t="s">
        <v>98</v>
      </c>
      <c r="I7218" s="14">
        <v>10015</v>
      </c>
      <c r="J7218" s="12" t="s">
        <v>24</v>
      </c>
      <c r="K7218" s="12" t="s">
        <v>25</v>
      </c>
      <c r="L7218" s="12" t="s">
        <v>26</v>
      </c>
      <c r="M7218" s="11" t="s">
        <v>27</v>
      </c>
      <c r="N7218" s="11" t="s">
        <v>28</v>
      </c>
      <c r="O7218" s="12" t="s">
        <v>29</v>
      </c>
      <c r="P7218" s="12"/>
      <c r="Q7218" s="15" t="s">
        <v>31788</v>
      </c>
      <c r="R7218" s="12" t="s">
        <v>31</v>
      </c>
      <c r="S7218" s="11" t="s">
        <v>31789</v>
      </c>
      <c r="T7218" s="11" t="s">
        <v>31790</v>
      </c>
    </row>
    <row x14ac:dyDescent="0.25" r="7219" customHeight="1" ht="19.5">
      <c r="A7219" s="10">
        <v>45216</v>
      </c>
      <c r="B7219" s="11" t="s">
        <v>31791</v>
      </c>
      <c r="C7219" s="11" t="s">
        <v>660</v>
      </c>
      <c r="D7219" s="12"/>
      <c r="E7219" s="13">
        <v>15549279422</v>
      </c>
      <c r="F7219" s="11" t="s">
        <v>31792</v>
      </c>
      <c r="G7219" s="12" t="s">
        <v>74</v>
      </c>
      <c r="H7219" s="12"/>
      <c r="I7219" s="14" t="s">
        <v>221</v>
      </c>
      <c r="J7219" s="12" t="s">
        <v>24</v>
      </c>
      <c r="K7219" s="12" t="s">
        <v>25</v>
      </c>
      <c r="L7219" s="12" t="s">
        <v>39</v>
      </c>
      <c r="M7219" s="11" t="s">
        <v>27</v>
      </c>
      <c r="N7219" s="11" t="s">
        <v>624</v>
      </c>
      <c r="O7219" s="12" t="s">
        <v>29</v>
      </c>
      <c r="P7219" s="12"/>
      <c r="Q7219" s="15" t="s">
        <v>31793</v>
      </c>
      <c r="R7219" s="12" t="s">
        <v>42</v>
      </c>
      <c r="S7219" s="11" t="s">
        <v>31794</v>
      </c>
      <c r="T7219" s="11" t="s">
        <v>31795</v>
      </c>
    </row>
    <row x14ac:dyDescent="0.25" r="7220" customHeight="1" ht="19.5">
      <c r="A7220" s="10">
        <v>45216</v>
      </c>
      <c r="B7220" s="11" t="s">
        <v>31796</v>
      </c>
      <c r="C7220" s="11" t="s">
        <v>10142</v>
      </c>
      <c r="D7220" s="12"/>
      <c r="E7220" s="13" t="s">
        <v>31797</v>
      </c>
      <c r="F7220" s="11" t="s">
        <v>31798</v>
      </c>
      <c r="G7220" s="12" t="s">
        <v>74</v>
      </c>
      <c r="H7220" s="12"/>
      <c r="I7220" s="14" t="s">
        <v>148</v>
      </c>
      <c r="J7220" s="12" t="s">
        <v>24</v>
      </c>
      <c r="K7220" s="12" t="s">
        <v>25</v>
      </c>
      <c r="L7220" s="12" t="s">
        <v>39</v>
      </c>
      <c r="M7220" s="11" t="s">
        <v>149</v>
      </c>
      <c r="N7220" s="11" t="s">
        <v>28</v>
      </c>
      <c r="O7220" s="12" t="s">
        <v>29</v>
      </c>
      <c r="P7220" s="12"/>
      <c r="Q7220" s="15" t="s">
        <v>31799</v>
      </c>
      <c r="R7220" s="12" t="s">
        <v>42</v>
      </c>
      <c r="S7220" s="11" t="s">
        <v>31800</v>
      </c>
      <c r="T7220" s="11" t="s">
        <v>31801</v>
      </c>
    </row>
    <row x14ac:dyDescent="0.25" r="7221" customHeight="1" ht="19.5">
      <c r="A7221" s="10">
        <v>45216</v>
      </c>
      <c r="B7221" s="11" t="s">
        <v>31802</v>
      </c>
      <c r="C7221" s="11" t="s">
        <v>1537</v>
      </c>
      <c r="D7221" s="12"/>
      <c r="E7221" s="13">
        <v>13972002889</v>
      </c>
      <c r="F7221" s="11" t="s">
        <v>31803</v>
      </c>
      <c r="G7221" s="12" t="s">
        <v>23</v>
      </c>
      <c r="H7221" s="12"/>
      <c r="I7221" s="14" t="s">
        <v>110</v>
      </c>
      <c r="J7221" s="12" t="s">
        <v>24</v>
      </c>
      <c r="K7221" s="12" t="s">
        <v>25</v>
      </c>
      <c r="L7221" s="12" t="s">
        <v>39</v>
      </c>
      <c r="M7221" s="11" t="s">
        <v>40</v>
      </c>
      <c r="N7221" s="11" t="s">
        <v>28</v>
      </c>
      <c r="O7221" s="12" t="s">
        <v>29</v>
      </c>
      <c r="P7221" s="12"/>
      <c r="Q7221" s="15" t="s">
        <v>31804</v>
      </c>
      <c r="R7221" s="12" t="s">
        <v>42</v>
      </c>
      <c r="S7221" s="11" t="s">
        <v>31805</v>
      </c>
      <c r="T7221" s="11" t="s">
        <v>31806</v>
      </c>
    </row>
    <row x14ac:dyDescent="0.25" r="7222" customHeight="1" ht="19.5">
      <c r="A7222" s="10">
        <v>45216</v>
      </c>
      <c r="B7222" s="11" t="s">
        <v>31807</v>
      </c>
      <c r="C7222" s="11" t="s">
        <v>3899</v>
      </c>
      <c r="D7222" s="12"/>
      <c r="E7222" s="13">
        <v>18672090029</v>
      </c>
      <c r="F7222" s="11" t="s">
        <v>31808</v>
      </c>
      <c r="G7222" s="12" t="s">
        <v>56</v>
      </c>
      <c r="H7222" s="12"/>
      <c r="I7222" s="14" t="s">
        <v>226</v>
      </c>
      <c r="J7222" s="12" t="s">
        <v>24</v>
      </c>
      <c r="K7222" s="12" t="s">
        <v>25</v>
      </c>
      <c r="L7222" s="12" t="s">
        <v>39</v>
      </c>
      <c r="M7222" s="11" t="s">
        <v>27</v>
      </c>
      <c r="N7222" s="11" t="s">
        <v>28</v>
      </c>
      <c r="O7222" s="12" t="s">
        <v>29</v>
      </c>
      <c r="P7222" s="12"/>
      <c r="Q7222" s="15" t="s">
        <v>31809</v>
      </c>
      <c r="R7222" s="12" t="s">
        <v>42</v>
      </c>
      <c r="S7222" s="11" t="s">
        <v>31810</v>
      </c>
      <c r="T7222" s="11" t="s">
        <v>31811</v>
      </c>
    </row>
    <row x14ac:dyDescent="0.25" r="7223" customHeight="1" ht="19.5">
      <c r="A7223" s="10">
        <v>45216</v>
      </c>
      <c r="B7223" s="11" t="s">
        <v>31812</v>
      </c>
      <c r="C7223" s="11" t="s">
        <v>8341</v>
      </c>
      <c r="D7223" s="12"/>
      <c r="E7223" s="13">
        <v>17386495736</v>
      </c>
      <c r="F7223" s="11" t="s">
        <v>31813</v>
      </c>
      <c r="G7223" s="12" t="s">
        <v>74</v>
      </c>
      <c r="H7223" s="12"/>
      <c r="I7223" s="14" t="s">
        <v>2649</v>
      </c>
      <c r="J7223" s="12" t="s">
        <v>24</v>
      </c>
      <c r="K7223" s="12" t="s">
        <v>25</v>
      </c>
      <c r="L7223" s="12" t="s">
        <v>39</v>
      </c>
      <c r="M7223" s="11" t="s">
        <v>27</v>
      </c>
      <c r="N7223" s="11" t="s">
        <v>28</v>
      </c>
      <c r="O7223" s="12" t="s">
        <v>29</v>
      </c>
      <c r="P7223" s="12"/>
      <c r="Q7223" s="15" t="s">
        <v>31814</v>
      </c>
      <c r="R7223" s="12" t="s">
        <v>42</v>
      </c>
      <c r="S7223" s="11" t="s">
        <v>31815</v>
      </c>
      <c r="T7223" s="11" t="s">
        <v>31816</v>
      </c>
    </row>
    <row x14ac:dyDescent="0.25" r="7224" customHeight="1" ht="19.5">
      <c r="A7224" s="10">
        <v>45216</v>
      </c>
      <c r="B7224" s="11" t="s">
        <v>31817</v>
      </c>
      <c r="C7224" s="11" t="s">
        <v>5841</v>
      </c>
      <c r="D7224" s="12"/>
      <c r="E7224" s="13">
        <v>13872519927</v>
      </c>
      <c r="F7224" s="11" t="s">
        <v>31818</v>
      </c>
      <c r="G7224" s="12" t="s">
        <v>48</v>
      </c>
      <c r="H7224" s="12" t="s">
        <v>121</v>
      </c>
      <c r="I7224" s="14" t="s">
        <v>182</v>
      </c>
      <c r="J7224" s="12" t="s">
        <v>24</v>
      </c>
      <c r="K7224" s="12" t="s">
        <v>25</v>
      </c>
      <c r="L7224" s="12" t="s">
        <v>39</v>
      </c>
      <c r="M7224" s="11" t="s">
        <v>40</v>
      </c>
      <c r="N7224" s="11" t="s">
        <v>28</v>
      </c>
      <c r="O7224" s="12" t="s">
        <v>29</v>
      </c>
      <c r="P7224" s="12"/>
      <c r="Q7224" s="15" t="s">
        <v>31819</v>
      </c>
      <c r="R7224" s="12" t="s">
        <v>42</v>
      </c>
      <c r="S7224" s="11" t="s">
        <v>31820</v>
      </c>
      <c r="T7224" s="11" t="s">
        <v>31821</v>
      </c>
    </row>
    <row x14ac:dyDescent="0.25" r="7225" customHeight="1" ht="19.5">
      <c r="A7225" s="10">
        <v>45216</v>
      </c>
      <c r="B7225" s="11" t="s">
        <v>31822</v>
      </c>
      <c r="C7225" s="11" t="s">
        <v>2455</v>
      </c>
      <c r="D7225" s="12"/>
      <c r="E7225" s="13">
        <v>13117295907</v>
      </c>
      <c r="F7225" s="11"/>
      <c r="G7225" s="12"/>
      <c r="H7225" s="12"/>
      <c r="I7225" s="14" t="s">
        <v>57</v>
      </c>
      <c r="J7225" s="12" t="s">
        <v>24</v>
      </c>
      <c r="K7225" s="12" t="s">
        <v>25</v>
      </c>
      <c r="L7225" s="12" t="s">
        <v>39</v>
      </c>
      <c r="M7225" s="11" t="s">
        <v>27</v>
      </c>
      <c r="N7225" s="11" t="s">
        <v>28</v>
      </c>
      <c r="O7225" s="12" t="s">
        <v>29</v>
      </c>
      <c r="P7225" s="12"/>
      <c r="Q7225" s="15" t="s">
        <v>31823</v>
      </c>
      <c r="R7225" s="12" t="s">
        <v>42</v>
      </c>
      <c r="S7225" s="11" t="s">
        <v>31824</v>
      </c>
      <c r="T7225" s="11" t="s">
        <v>31825</v>
      </c>
    </row>
    <row x14ac:dyDescent="0.25" r="7226" customHeight="1" ht="19.5">
      <c r="A7226" s="10">
        <v>45216</v>
      </c>
      <c r="B7226" s="11" t="s">
        <v>31826</v>
      </c>
      <c r="C7226" s="11" t="s">
        <v>5841</v>
      </c>
      <c r="D7226" s="12"/>
      <c r="E7226" s="13">
        <v>13197344606</v>
      </c>
      <c r="F7226" s="11" t="s">
        <v>2528</v>
      </c>
      <c r="G7226" s="12" t="s">
        <v>56</v>
      </c>
      <c r="H7226" s="12"/>
      <c r="I7226" s="14" t="s">
        <v>328</v>
      </c>
      <c r="J7226" s="12" t="s">
        <v>24</v>
      </c>
      <c r="K7226" s="12" t="s">
        <v>25</v>
      </c>
      <c r="L7226" s="12" t="s">
        <v>39</v>
      </c>
      <c r="M7226" s="11" t="s">
        <v>27</v>
      </c>
      <c r="N7226" s="11" t="s">
        <v>28</v>
      </c>
      <c r="O7226" s="12" t="s">
        <v>29</v>
      </c>
      <c r="P7226" s="12"/>
      <c r="Q7226" s="15" t="s">
        <v>30875</v>
      </c>
      <c r="R7226" s="12" t="s">
        <v>42</v>
      </c>
      <c r="S7226" s="11" t="s">
        <v>31827</v>
      </c>
      <c r="T7226" s="11" t="s">
        <v>31828</v>
      </c>
    </row>
    <row x14ac:dyDescent="0.25" r="7227" customHeight="1" ht="19.5">
      <c r="A7227" s="10">
        <v>45216</v>
      </c>
      <c r="B7227" s="11" t="s">
        <v>31829</v>
      </c>
      <c r="C7227" s="11" t="s">
        <v>3899</v>
      </c>
      <c r="D7227" s="12"/>
      <c r="E7227" s="13">
        <v>15572722218</v>
      </c>
      <c r="F7227" s="11" t="s">
        <v>25656</v>
      </c>
      <c r="G7227" s="12" t="s">
        <v>74</v>
      </c>
      <c r="H7227" s="12"/>
      <c r="I7227" s="14" t="s">
        <v>415</v>
      </c>
      <c r="J7227" s="12" t="s">
        <v>24</v>
      </c>
      <c r="K7227" s="12" t="s">
        <v>25</v>
      </c>
      <c r="L7227" s="12" t="s">
        <v>39</v>
      </c>
      <c r="M7227" s="11" t="s">
        <v>40</v>
      </c>
      <c r="N7227" s="11" t="s">
        <v>28</v>
      </c>
      <c r="O7227" s="12" t="s">
        <v>29</v>
      </c>
      <c r="P7227" s="12"/>
      <c r="Q7227" s="15" t="s">
        <v>31830</v>
      </c>
      <c r="R7227" s="12" t="s">
        <v>42</v>
      </c>
      <c r="S7227" s="11" t="s">
        <v>31831</v>
      </c>
      <c r="T7227" s="11" t="s">
        <v>31832</v>
      </c>
    </row>
    <row x14ac:dyDescent="0.25" r="7228" customHeight="1" ht="19.5">
      <c r="A7228" s="10">
        <v>45216</v>
      </c>
      <c r="B7228" s="11" t="s">
        <v>31833</v>
      </c>
      <c r="C7228" s="11" t="s">
        <v>698</v>
      </c>
      <c r="D7228" s="12"/>
      <c r="E7228" s="13" t="s">
        <v>31834</v>
      </c>
      <c r="F7228" s="11" t="s">
        <v>31835</v>
      </c>
      <c r="G7228" s="12" t="s">
        <v>2674</v>
      </c>
      <c r="H7228" s="12"/>
      <c r="I7228" s="14" t="s">
        <v>49</v>
      </c>
      <c r="J7228" s="12" t="s">
        <v>24</v>
      </c>
      <c r="K7228" s="12" t="s">
        <v>25</v>
      </c>
      <c r="L7228" s="12" t="s">
        <v>39</v>
      </c>
      <c r="M7228" s="11" t="s">
        <v>40</v>
      </c>
      <c r="N7228" s="11" t="s">
        <v>28</v>
      </c>
      <c r="O7228" s="12" t="s">
        <v>29</v>
      </c>
      <c r="P7228" s="12"/>
      <c r="Q7228" s="15" t="s">
        <v>31836</v>
      </c>
      <c r="R7228" s="12" t="s">
        <v>42</v>
      </c>
      <c r="S7228" s="11" t="s">
        <v>31837</v>
      </c>
      <c r="T7228" s="11" t="s">
        <v>31838</v>
      </c>
    </row>
    <row x14ac:dyDescent="0.25" r="7229" customHeight="1" ht="19.5">
      <c r="A7229" s="10">
        <v>45216</v>
      </c>
      <c r="B7229" s="11" t="s">
        <v>31839</v>
      </c>
      <c r="C7229" s="11" t="s">
        <v>15052</v>
      </c>
      <c r="D7229" s="12"/>
      <c r="E7229" s="13">
        <v>15697273032</v>
      </c>
      <c r="F7229" s="11" t="s">
        <v>22421</v>
      </c>
      <c r="G7229" s="12" t="s">
        <v>216</v>
      </c>
      <c r="H7229" s="12"/>
      <c r="I7229" s="14" t="s">
        <v>116</v>
      </c>
      <c r="J7229" s="12" t="s">
        <v>24</v>
      </c>
      <c r="K7229" s="12" t="s">
        <v>25</v>
      </c>
      <c r="L7229" s="12" t="s">
        <v>39</v>
      </c>
      <c r="M7229" s="11" t="s">
        <v>27</v>
      </c>
      <c r="N7229" s="11" t="s">
        <v>28</v>
      </c>
      <c r="O7229" s="12" t="s">
        <v>29</v>
      </c>
      <c r="P7229" s="12"/>
      <c r="Q7229" s="15" t="s">
        <v>31840</v>
      </c>
      <c r="R7229" s="12" t="s">
        <v>42</v>
      </c>
      <c r="S7229" s="11" t="s">
        <v>31841</v>
      </c>
      <c r="T7229" s="11" t="s">
        <v>31842</v>
      </c>
    </row>
    <row x14ac:dyDescent="0.25" r="7230" customHeight="1" ht="19.5">
      <c r="A7230" s="10">
        <v>45216</v>
      </c>
      <c r="B7230" s="11" t="s">
        <v>31843</v>
      </c>
      <c r="C7230" s="11" t="s">
        <v>1116</v>
      </c>
      <c r="D7230" s="12"/>
      <c r="E7230" s="13">
        <v>19107236333</v>
      </c>
      <c r="F7230" s="11"/>
      <c r="G7230" s="12"/>
      <c r="H7230" s="12"/>
      <c r="I7230" s="14" t="s">
        <v>116</v>
      </c>
      <c r="J7230" s="12" t="s">
        <v>24</v>
      </c>
      <c r="K7230" s="12" t="s">
        <v>25</v>
      </c>
      <c r="L7230" s="12" t="s">
        <v>39</v>
      </c>
      <c r="M7230" s="11" t="s">
        <v>27</v>
      </c>
      <c r="N7230" s="11" t="s">
        <v>28</v>
      </c>
      <c r="O7230" s="12" t="s">
        <v>29</v>
      </c>
      <c r="P7230" s="12"/>
      <c r="Q7230" s="15" t="s">
        <v>31844</v>
      </c>
      <c r="R7230" s="12" t="s">
        <v>42</v>
      </c>
      <c r="S7230" s="11" t="s">
        <v>31845</v>
      </c>
      <c r="T7230" s="11" t="s">
        <v>31846</v>
      </c>
    </row>
    <row x14ac:dyDescent="0.25" r="7231" customHeight="1" ht="19.5">
      <c r="A7231" s="10">
        <v>45216</v>
      </c>
      <c r="B7231" s="11" t="s">
        <v>31847</v>
      </c>
      <c r="C7231" s="11" t="s">
        <v>545</v>
      </c>
      <c r="D7231" s="12"/>
      <c r="E7231" s="13">
        <v>15697205379</v>
      </c>
      <c r="F7231" s="11" t="s">
        <v>31848</v>
      </c>
      <c r="G7231" s="12" t="s">
        <v>48</v>
      </c>
      <c r="H7231" s="12" t="s">
        <v>98</v>
      </c>
      <c r="I7231" s="14" t="s">
        <v>254</v>
      </c>
      <c r="J7231" s="12" t="s">
        <v>24</v>
      </c>
      <c r="K7231" s="12" t="s">
        <v>25</v>
      </c>
      <c r="L7231" s="12" t="s">
        <v>39</v>
      </c>
      <c r="M7231" s="11" t="s">
        <v>40</v>
      </c>
      <c r="N7231" s="11" t="s">
        <v>28</v>
      </c>
      <c r="O7231" s="12" t="s">
        <v>29</v>
      </c>
      <c r="P7231" s="12"/>
      <c r="Q7231" s="15" t="s">
        <v>31849</v>
      </c>
      <c r="R7231" s="12" t="s">
        <v>42</v>
      </c>
      <c r="S7231" s="11" t="s">
        <v>31850</v>
      </c>
      <c r="T7231" s="11" t="s">
        <v>31851</v>
      </c>
    </row>
    <row x14ac:dyDescent="0.25" r="7232" customHeight="1" ht="19.5">
      <c r="A7232" s="10">
        <v>45216</v>
      </c>
      <c r="B7232" s="11" t="s">
        <v>31852</v>
      </c>
      <c r="C7232" s="11" t="s">
        <v>5841</v>
      </c>
      <c r="D7232" s="12"/>
      <c r="E7232" s="13">
        <v>15671009129</v>
      </c>
      <c r="F7232" s="11" t="s">
        <v>31853</v>
      </c>
      <c r="G7232" s="12" t="s">
        <v>115</v>
      </c>
      <c r="H7232" s="12"/>
      <c r="I7232" s="14" t="s">
        <v>110</v>
      </c>
      <c r="J7232" s="12" t="s">
        <v>24</v>
      </c>
      <c r="K7232" s="12" t="s">
        <v>25</v>
      </c>
      <c r="L7232" s="12" t="s">
        <v>39</v>
      </c>
      <c r="M7232" s="11" t="s">
        <v>27</v>
      </c>
      <c r="N7232" s="11" t="s">
        <v>28</v>
      </c>
      <c r="O7232" s="12" t="s">
        <v>29</v>
      </c>
      <c r="P7232" s="12"/>
      <c r="Q7232" s="15" t="s">
        <v>31854</v>
      </c>
      <c r="R7232" s="12" t="s">
        <v>42</v>
      </c>
      <c r="S7232" s="11" t="s">
        <v>31855</v>
      </c>
      <c r="T7232" s="11" t="s">
        <v>31856</v>
      </c>
    </row>
    <row x14ac:dyDescent="0.25" r="7233" customHeight="1" ht="19.5">
      <c r="A7233" s="10">
        <v>45216</v>
      </c>
      <c r="B7233" s="11" t="s">
        <v>31857</v>
      </c>
      <c r="C7233" s="11" t="s">
        <v>14904</v>
      </c>
      <c r="D7233" s="12"/>
      <c r="E7233" s="13">
        <v>18571009793</v>
      </c>
      <c r="F7233" s="11" t="s">
        <v>20945</v>
      </c>
      <c r="G7233" s="12" t="s">
        <v>62</v>
      </c>
      <c r="H7233" s="12"/>
      <c r="I7233" s="14" t="s">
        <v>381</v>
      </c>
      <c r="J7233" s="12" t="s">
        <v>24</v>
      </c>
      <c r="K7233" s="12" t="s">
        <v>25</v>
      </c>
      <c r="L7233" s="12" t="s">
        <v>39</v>
      </c>
      <c r="M7233" s="11" t="s">
        <v>40</v>
      </c>
      <c r="N7233" s="11" t="s">
        <v>183</v>
      </c>
      <c r="O7233" s="12" t="s">
        <v>29</v>
      </c>
      <c r="P7233" s="12"/>
      <c r="Q7233" s="15" t="s">
        <v>31858</v>
      </c>
      <c r="R7233" s="12" t="s">
        <v>42</v>
      </c>
      <c r="S7233" s="11" t="s">
        <v>31859</v>
      </c>
      <c r="T7233" s="11" t="s">
        <v>31860</v>
      </c>
    </row>
    <row x14ac:dyDescent="0.25" r="7234" customHeight="1" ht="19.5">
      <c r="A7234" s="10">
        <v>45216</v>
      </c>
      <c r="B7234" s="11" t="s">
        <v>31861</v>
      </c>
      <c r="C7234" s="11" t="s">
        <v>5473</v>
      </c>
      <c r="D7234" s="12"/>
      <c r="E7234" s="13">
        <v>18672652878</v>
      </c>
      <c r="F7234" s="11" t="s">
        <v>31862</v>
      </c>
      <c r="G7234" s="12" t="s">
        <v>74</v>
      </c>
      <c r="H7234" s="12"/>
      <c r="I7234" s="14" t="s">
        <v>1504</v>
      </c>
      <c r="J7234" s="12" t="s">
        <v>24</v>
      </c>
      <c r="K7234" s="12" t="s">
        <v>25</v>
      </c>
      <c r="L7234" s="12" t="s">
        <v>39</v>
      </c>
      <c r="M7234" s="11" t="s">
        <v>40</v>
      </c>
      <c r="N7234" s="11" t="s">
        <v>28</v>
      </c>
      <c r="O7234" s="12" t="s">
        <v>29</v>
      </c>
      <c r="P7234" s="12"/>
      <c r="Q7234" s="15" t="s">
        <v>31863</v>
      </c>
      <c r="R7234" s="12" t="s">
        <v>42</v>
      </c>
      <c r="S7234" s="11" t="s">
        <v>31864</v>
      </c>
      <c r="T7234" s="11" t="s">
        <v>31865</v>
      </c>
    </row>
    <row x14ac:dyDescent="0.25" r="7235" customHeight="1" ht="19.5">
      <c r="A7235" s="10">
        <v>45216</v>
      </c>
      <c r="B7235" s="11" t="s">
        <v>31866</v>
      </c>
      <c r="C7235" s="11" t="s">
        <v>4856</v>
      </c>
      <c r="D7235" s="12"/>
      <c r="E7235" s="13">
        <v>15572746159</v>
      </c>
      <c r="F7235" s="11" t="s">
        <v>31867</v>
      </c>
      <c r="G7235" s="12" t="s">
        <v>115</v>
      </c>
      <c r="H7235" s="12"/>
      <c r="I7235" s="14" t="s">
        <v>590</v>
      </c>
      <c r="J7235" s="12" t="s">
        <v>24</v>
      </c>
      <c r="K7235" s="12" t="s">
        <v>25</v>
      </c>
      <c r="L7235" s="12" t="s">
        <v>39</v>
      </c>
      <c r="M7235" s="11" t="s">
        <v>27</v>
      </c>
      <c r="N7235" s="11" t="s">
        <v>28</v>
      </c>
      <c r="O7235" s="12" t="s">
        <v>29</v>
      </c>
      <c r="P7235" s="12"/>
      <c r="Q7235" s="15" t="s">
        <v>31868</v>
      </c>
      <c r="R7235" s="12" t="s">
        <v>42</v>
      </c>
      <c r="S7235" s="11" t="s">
        <v>31869</v>
      </c>
      <c r="T7235" s="11" t="s">
        <v>31870</v>
      </c>
    </row>
    <row x14ac:dyDescent="0.25" r="7236" customHeight="1" ht="19.5">
      <c r="A7236" s="10">
        <v>45216</v>
      </c>
      <c r="B7236" s="11" t="s">
        <v>31871</v>
      </c>
      <c r="C7236" s="11" t="s">
        <v>6341</v>
      </c>
      <c r="D7236" s="12"/>
      <c r="E7236" s="13">
        <v>18671778436</v>
      </c>
      <c r="F7236" s="11"/>
      <c r="G7236" s="12"/>
      <c r="H7236" s="12"/>
      <c r="I7236" s="14" t="s">
        <v>1394</v>
      </c>
      <c r="J7236" s="12" t="s">
        <v>24</v>
      </c>
      <c r="K7236" s="12" t="s">
        <v>25</v>
      </c>
      <c r="L7236" s="12" t="s">
        <v>39</v>
      </c>
      <c r="M7236" s="11" t="s">
        <v>40</v>
      </c>
      <c r="N7236" s="11" t="s">
        <v>28</v>
      </c>
      <c r="O7236" s="12" t="s">
        <v>29</v>
      </c>
      <c r="P7236" s="12"/>
      <c r="Q7236" s="15" t="s">
        <v>31872</v>
      </c>
      <c r="R7236" s="12" t="s">
        <v>42</v>
      </c>
      <c r="S7236" s="11" t="s">
        <v>31873</v>
      </c>
      <c r="T7236" s="11" t="s">
        <v>31874</v>
      </c>
    </row>
    <row x14ac:dyDescent="0.25" r="7237" customHeight="1" ht="19.5">
      <c r="A7237" s="10">
        <v>45216</v>
      </c>
      <c r="B7237" s="11" t="s">
        <v>31875</v>
      </c>
      <c r="C7237" s="11" t="s">
        <v>2492</v>
      </c>
      <c r="D7237" s="12"/>
      <c r="E7237" s="13">
        <v>17683718596</v>
      </c>
      <c r="F7237" s="11" t="s">
        <v>31876</v>
      </c>
      <c r="G7237" s="12" t="s">
        <v>62</v>
      </c>
      <c r="H7237" s="12" t="s">
        <v>98</v>
      </c>
      <c r="I7237" s="14" t="s">
        <v>68</v>
      </c>
      <c r="J7237" s="12" t="s">
        <v>24</v>
      </c>
      <c r="K7237" s="12" t="s">
        <v>25</v>
      </c>
      <c r="L7237" s="12" t="s">
        <v>39</v>
      </c>
      <c r="M7237" s="11" t="s">
        <v>27</v>
      </c>
      <c r="N7237" s="11" t="s">
        <v>28</v>
      </c>
      <c r="O7237" s="12" t="s">
        <v>29</v>
      </c>
      <c r="P7237" s="12"/>
      <c r="Q7237" s="15" t="s">
        <v>31877</v>
      </c>
      <c r="R7237" s="12" t="s">
        <v>42</v>
      </c>
      <c r="S7237" s="11" t="s">
        <v>31878</v>
      </c>
      <c r="T7237" s="11" t="s">
        <v>31879</v>
      </c>
    </row>
    <row x14ac:dyDescent="0.25" r="7238" customHeight="1" ht="19.5">
      <c r="A7238" s="10">
        <v>45216</v>
      </c>
      <c r="B7238" s="11" t="s">
        <v>31880</v>
      </c>
      <c r="C7238" s="11" t="s">
        <v>72</v>
      </c>
      <c r="D7238" s="12"/>
      <c r="E7238" s="13">
        <v>18671790906</v>
      </c>
      <c r="F7238" s="11" t="s">
        <v>17438</v>
      </c>
      <c r="G7238" s="12" t="s">
        <v>74</v>
      </c>
      <c r="H7238" s="12"/>
      <c r="I7238" s="14" t="s">
        <v>254</v>
      </c>
      <c r="J7238" s="12" t="s">
        <v>24</v>
      </c>
      <c r="K7238" s="12" t="s">
        <v>25</v>
      </c>
      <c r="L7238" s="12" t="s">
        <v>39</v>
      </c>
      <c r="M7238" s="11" t="s">
        <v>40</v>
      </c>
      <c r="N7238" s="11" t="s">
        <v>28</v>
      </c>
      <c r="O7238" s="12" t="s">
        <v>29</v>
      </c>
      <c r="P7238" s="12"/>
      <c r="Q7238" s="15" t="s">
        <v>31881</v>
      </c>
      <c r="R7238" s="12" t="s">
        <v>42</v>
      </c>
      <c r="S7238" s="11" t="s">
        <v>31882</v>
      </c>
      <c r="T7238" s="11" t="s">
        <v>31883</v>
      </c>
    </row>
    <row x14ac:dyDescent="0.25" r="7239" customHeight="1" ht="19.5">
      <c r="A7239" s="10">
        <v>45216</v>
      </c>
      <c r="B7239" s="11" t="s">
        <v>31884</v>
      </c>
      <c r="C7239" s="11" t="s">
        <v>545</v>
      </c>
      <c r="D7239" s="12"/>
      <c r="E7239" s="13">
        <v>18671748689</v>
      </c>
      <c r="F7239" s="11" t="s">
        <v>31885</v>
      </c>
      <c r="G7239" s="12" t="s">
        <v>56</v>
      </c>
      <c r="H7239" s="12"/>
      <c r="I7239" s="14" t="s">
        <v>241</v>
      </c>
      <c r="J7239" s="12" t="s">
        <v>24</v>
      </c>
      <c r="K7239" s="12" t="s">
        <v>69</v>
      </c>
      <c r="L7239" s="12" t="s">
        <v>39</v>
      </c>
      <c r="M7239" s="11" t="s">
        <v>40</v>
      </c>
      <c r="N7239" s="11" t="s">
        <v>28</v>
      </c>
      <c r="O7239" s="12" t="s">
        <v>29</v>
      </c>
      <c r="P7239" s="12"/>
      <c r="Q7239" s="15" t="s">
        <v>31886</v>
      </c>
      <c r="R7239" s="12" t="s">
        <v>42</v>
      </c>
      <c r="S7239" s="11" t="s">
        <v>31887</v>
      </c>
      <c r="T7239" s="11" t="s">
        <v>31888</v>
      </c>
    </row>
    <row x14ac:dyDescent="0.25" r="7240" customHeight="1" ht="19.5">
      <c r="A7240" s="10">
        <v>45216</v>
      </c>
      <c r="B7240" s="11" t="s">
        <v>31889</v>
      </c>
      <c r="C7240" s="11" t="s">
        <v>6519</v>
      </c>
      <c r="D7240" s="12"/>
      <c r="E7240" s="13">
        <v>15549377405</v>
      </c>
      <c r="F7240" s="11" t="s">
        <v>31890</v>
      </c>
      <c r="G7240" s="12" t="s">
        <v>48</v>
      </c>
      <c r="H7240" s="12"/>
      <c r="I7240" s="14">
        <v>10015</v>
      </c>
      <c r="J7240" s="12" t="s">
        <v>24</v>
      </c>
      <c r="K7240" s="12" t="s">
        <v>69</v>
      </c>
      <c r="L7240" s="12" t="s">
        <v>26</v>
      </c>
      <c r="M7240" s="11" t="s">
        <v>27</v>
      </c>
      <c r="N7240" s="11" t="s">
        <v>28</v>
      </c>
      <c r="O7240" s="12" t="s">
        <v>29</v>
      </c>
      <c r="P7240" s="12"/>
      <c r="Q7240" s="15" t="s">
        <v>31891</v>
      </c>
      <c r="R7240" s="12" t="s">
        <v>31</v>
      </c>
      <c r="S7240" s="11" t="s">
        <v>31892</v>
      </c>
      <c r="T7240" s="11" t="s">
        <v>31893</v>
      </c>
    </row>
    <row x14ac:dyDescent="0.25" r="7241" customHeight="1" ht="19.5">
      <c r="A7241" s="10">
        <v>45216</v>
      </c>
      <c r="B7241" s="11" t="s">
        <v>31894</v>
      </c>
      <c r="C7241" s="11" t="s">
        <v>4336</v>
      </c>
      <c r="D7241" s="12"/>
      <c r="E7241" s="13">
        <v>15571739198</v>
      </c>
      <c r="F7241" s="11" t="s">
        <v>31895</v>
      </c>
      <c r="G7241" s="12" t="s">
        <v>74</v>
      </c>
      <c r="H7241" s="12"/>
      <c r="I7241" s="14">
        <v>10015</v>
      </c>
      <c r="J7241" s="12" t="s">
        <v>24</v>
      </c>
      <c r="K7241" s="12" t="s">
        <v>25</v>
      </c>
      <c r="L7241" s="12" t="s">
        <v>26</v>
      </c>
      <c r="M7241" s="11" t="s">
        <v>27</v>
      </c>
      <c r="N7241" s="11" t="s">
        <v>28</v>
      </c>
      <c r="O7241" s="12" t="s">
        <v>29</v>
      </c>
      <c r="P7241" s="12"/>
      <c r="Q7241" s="15" t="s">
        <v>31896</v>
      </c>
      <c r="R7241" s="12" t="s">
        <v>31</v>
      </c>
      <c r="S7241" s="11" t="s">
        <v>31897</v>
      </c>
      <c r="T7241" s="11" t="s">
        <v>31898</v>
      </c>
    </row>
    <row x14ac:dyDescent="0.25" r="7242" customHeight="1" ht="19.5">
      <c r="A7242" s="10">
        <v>45216</v>
      </c>
      <c r="B7242" s="11" t="s">
        <v>31899</v>
      </c>
      <c r="C7242" s="11" t="s">
        <v>14542</v>
      </c>
      <c r="D7242" s="12"/>
      <c r="E7242" s="13">
        <v>13227273239</v>
      </c>
      <c r="F7242" s="11" t="s">
        <v>31900</v>
      </c>
      <c r="G7242" s="12" t="s">
        <v>289</v>
      </c>
      <c r="H7242" s="12"/>
      <c r="I7242" s="14">
        <v>10015</v>
      </c>
      <c r="J7242" s="12" t="s">
        <v>24</v>
      </c>
      <c r="K7242" s="12" t="s">
        <v>25</v>
      </c>
      <c r="L7242" s="12" t="s">
        <v>26</v>
      </c>
      <c r="M7242" s="11" t="s">
        <v>27</v>
      </c>
      <c r="N7242" s="11" t="s">
        <v>28</v>
      </c>
      <c r="O7242" s="12" t="s">
        <v>29</v>
      </c>
      <c r="P7242" s="12"/>
      <c r="Q7242" s="15" t="s">
        <v>31901</v>
      </c>
      <c r="R7242" s="12" t="s">
        <v>31</v>
      </c>
      <c r="S7242" s="11" t="s">
        <v>31902</v>
      </c>
      <c r="T7242" s="11" t="s">
        <v>31903</v>
      </c>
    </row>
    <row x14ac:dyDescent="0.25" r="7243" customHeight="1" ht="19.5">
      <c r="A7243" s="10">
        <v>45216</v>
      </c>
      <c r="B7243" s="11" t="s">
        <v>31904</v>
      </c>
      <c r="C7243" s="11" t="s">
        <v>31905</v>
      </c>
      <c r="D7243" s="12"/>
      <c r="E7243" s="13" t="s">
        <v>31906</v>
      </c>
      <c r="F7243" s="11"/>
      <c r="G7243" s="12"/>
      <c r="H7243" s="12" t="s">
        <v>86</v>
      </c>
      <c r="I7243" s="14" t="s">
        <v>49</v>
      </c>
      <c r="J7243" s="12" t="s">
        <v>24</v>
      </c>
      <c r="K7243" s="12" t="s">
        <v>25</v>
      </c>
      <c r="L7243" s="12" t="s">
        <v>39</v>
      </c>
      <c r="M7243" s="11" t="s">
        <v>27</v>
      </c>
      <c r="N7243" s="11" t="s">
        <v>28</v>
      </c>
      <c r="O7243" s="12" t="s">
        <v>29</v>
      </c>
      <c r="P7243" s="12"/>
      <c r="Q7243" s="15" t="s">
        <v>31907</v>
      </c>
      <c r="R7243" s="12" t="s">
        <v>42</v>
      </c>
      <c r="S7243" s="11" t="s">
        <v>31908</v>
      </c>
      <c r="T7243" s="11" t="s">
        <v>31909</v>
      </c>
    </row>
    <row x14ac:dyDescent="0.25" r="7244" customHeight="1" ht="19.5">
      <c r="A7244" s="10">
        <v>45216</v>
      </c>
      <c r="B7244" s="11" t="s">
        <v>31910</v>
      </c>
      <c r="C7244" s="11" t="s">
        <v>31905</v>
      </c>
      <c r="D7244" s="12"/>
      <c r="E7244" s="13">
        <v>13227290722</v>
      </c>
      <c r="F7244" s="11" t="s">
        <v>25724</v>
      </c>
      <c r="G7244" s="12" t="s">
        <v>37</v>
      </c>
      <c r="H7244" s="12" t="s">
        <v>86</v>
      </c>
      <c r="I7244" s="14" t="s">
        <v>49</v>
      </c>
      <c r="J7244" s="12" t="s">
        <v>24</v>
      </c>
      <c r="K7244" s="12" t="s">
        <v>25</v>
      </c>
      <c r="L7244" s="12" t="s">
        <v>39</v>
      </c>
      <c r="M7244" s="11" t="s">
        <v>675</v>
      </c>
      <c r="N7244" s="11" t="s">
        <v>28</v>
      </c>
      <c r="O7244" s="12" t="s">
        <v>29</v>
      </c>
      <c r="P7244" s="12"/>
      <c r="Q7244" s="15" t="s">
        <v>31911</v>
      </c>
      <c r="R7244" s="12" t="s">
        <v>42</v>
      </c>
      <c r="S7244" s="11" t="s">
        <v>31912</v>
      </c>
      <c r="T7244" s="11" t="s">
        <v>31909</v>
      </c>
    </row>
    <row x14ac:dyDescent="0.25" r="7245" customHeight="1" ht="19.5">
      <c r="A7245" s="10">
        <v>45216</v>
      </c>
      <c r="B7245" s="11" t="s">
        <v>31913</v>
      </c>
      <c r="C7245" s="11" t="s">
        <v>4499</v>
      </c>
      <c r="D7245" s="12"/>
      <c r="E7245" s="13">
        <v>13085162852</v>
      </c>
      <c r="F7245" s="11" t="s">
        <v>31914</v>
      </c>
      <c r="G7245" s="12" t="s">
        <v>115</v>
      </c>
      <c r="H7245" s="12" t="s">
        <v>86</v>
      </c>
      <c r="I7245" s="14" t="s">
        <v>254</v>
      </c>
      <c r="J7245" s="12" t="s">
        <v>24</v>
      </c>
      <c r="K7245" s="12" t="s">
        <v>25</v>
      </c>
      <c r="L7245" s="12" t="s">
        <v>39</v>
      </c>
      <c r="M7245" s="11" t="s">
        <v>27</v>
      </c>
      <c r="N7245" s="11" t="s">
        <v>183</v>
      </c>
      <c r="O7245" s="12" t="s">
        <v>29</v>
      </c>
      <c r="P7245" s="12"/>
      <c r="Q7245" s="15" t="s">
        <v>31915</v>
      </c>
      <c r="R7245" s="12" t="s">
        <v>42</v>
      </c>
      <c r="S7245" s="11" t="s">
        <v>31916</v>
      </c>
      <c r="T7245" s="11"/>
    </row>
    <row x14ac:dyDescent="0.25" r="7246" customHeight="1" ht="19.5">
      <c r="A7246" s="10">
        <v>45216</v>
      </c>
      <c r="B7246" s="11" t="s">
        <v>31917</v>
      </c>
      <c r="C7246" s="11" t="s">
        <v>4499</v>
      </c>
      <c r="D7246" s="12"/>
      <c r="E7246" s="13">
        <v>18671746907</v>
      </c>
      <c r="F7246" s="11" t="s">
        <v>31918</v>
      </c>
      <c r="G7246" s="12" t="s">
        <v>37</v>
      </c>
      <c r="H7246" s="12"/>
      <c r="I7246" s="14" t="s">
        <v>352</v>
      </c>
      <c r="J7246" s="12" t="s">
        <v>24</v>
      </c>
      <c r="K7246" s="12" t="s">
        <v>25</v>
      </c>
      <c r="L7246" s="12" t="s">
        <v>39</v>
      </c>
      <c r="M7246" s="11" t="s">
        <v>27</v>
      </c>
      <c r="N7246" s="11" t="s">
        <v>183</v>
      </c>
      <c r="O7246" s="12" t="s">
        <v>29</v>
      </c>
      <c r="P7246" s="12"/>
      <c r="Q7246" s="15" t="s">
        <v>31919</v>
      </c>
      <c r="R7246" s="12" t="s">
        <v>42</v>
      </c>
      <c r="S7246" s="11" t="s">
        <v>31920</v>
      </c>
      <c r="T7246" s="11"/>
    </row>
    <row x14ac:dyDescent="0.25" r="7247" customHeight="1" ht="19.5">
      <c r="A7247" s="10">
        <v>45216</v>
      </c>
      <c r="B7247" s="11" t="s">
        <v>31921</v>
      </c>
      <c r="C7247" s="11" t="s">
        <v>660</v>
      </c>
      <c r="D7247" s="12"/>
      <c r="E7247" s="13" t="s">
        <v>31922</v>
      </c>
      <c r="F7247" s="11" t="s">
        <v>31923</v>
      </c>
      <c r="G7247" s="12" t="s">
        <v>74</v>
      </c>
      <c r="H7247" s="12"/>
      <c r="I7247" s="14" t="s">
        <v>381</v>
      </c>
      <c r="J7247" s="12" t="s">
        <v>24</v>
      </c>
      <c r="K7247" s="12" t="s">
        <v>25</v>
      </c>
      <c r="L7247" s="12" t="s">
        <v>39</v>
      </c>
      <c r="M7247" s="11" t="s">
        <v>149</v>
      </c>
      <c r="N7247" s="11" t="s">
        <v>624</v>
      </c>
      <c r="O7247" s="12" t="s">
        <v>29</v>
      </c>
      <c r="P7247" s="12"/>
      <c r="Q7247" s="15" t="s">
        <v>31924</v>
      </c>
      <c r="R7247" s="12" t="s">
        <v>42</v>
      </c>
      <c r="S7247" s="11" t="s">
        <v>31925</v>
      </c>
      <c r="T7247" s="11" t="s">
        <v>6467</v>
      </c>
    </row>
    <row x14ac:dyDescent="0.25" r="7248" customHeight="1" ht="19.5">
      <c r="A7248" s="10">
        <v>45216</v>
      </c>
      <c r="B7248" s="11" t="s">
        <v>31926</v>
      </c>
      <c r="C7248" s="11" t="s">
        <v>660</v>
      </c>
      <c r="D7248" s="12"/>
      <c r="E7248" s="13" t="s">
        <v>31927</v>
      </c>
      <c r="F7248" s="11" t="s">
        <v>24924</v>
      </c>
      <c r="G7248" s="12" t="s">
        <v>74</v>
      </c>
      <c r="H7248" s="12"/>
      <c r="I7248" s="14" t="s">
        <v>352</v>
      </c>
      <c r="J7248" s="12" t="s">
        <v>24</v>
      </c>
      <c r="K7248" s="12" t="s">
        <v>25</v>
      </c>
      <c r="L7248" s="12" t="s">
        <v>39</v>
      </c>
      <c r="M7248" s="11" t="s">
        <v>149</v>
      </c>
      <c r="N7248" s="11" t="s">
        <v>624</v>
      </c>
      <c r="O7248" s="12" t="s">
        <v>29</v>
      </c>
      <c r="P7248" s="12"/>
      <c r="Q7248" s="15" t="s">
        <v>31928</v>
      </c>
      <c r="R7248" s="12" t="s">
        <v>42</v>
      </c>
      <c r="S7248" s="11" t="s">
        <v>31929</v>
      </c>
      <c r="T7248" s="11" t="s">
        <v>31930</v>
      </c>
    </row>
    <row x14ac:dyDescent="0.25" r="7249" customHeight="1" ht="19.5">
      <c r="A7249" s="10">
        <v>45216</v>
      </c>
      <c r="B7249" s="11" t="s">
        <v>31931</v>
      </c>
      <c r="C7249" s="11" t="s">
        <v>660</v>
      </c>
      <c r="D7249" s="12"/>
      <c r="E7249" s="13" t="s">
        <v>31932</v>
      </c>
      <c r="F7249" s="11" t="s">
        <v>31933</v>
      </c>
      <c r="G7249" s="12" t="s">
        <v>23</v>
      </c>
      <c r="H7249" s="12"/>
      <c r="I7249" s="14" t="s">
        <v>68</v>
      </c>
      <c r="J7249" s="12" t="s">
        <v>24</v>
      </c>
      <c r="K7249" s="12" t="s">
        <v>25</v>
      </c>
      <c r="L7249" s="12" t="s">
        <v>39</v>
      </c>
      <c r="M7249" s="11" t="s">
        <v>27</v>
      </c>
      <c r="N7249" s="11" t="s">
        <v>624</v>
      </c>
      <c r="O7249" s="12" t="s">
        <v>29</v>
      </c>
      <c r="P7249" s="12"/>
      <c r="Q7249" s="15" t="s">
        <v>31934</v>
      </c>
      <c r="R7249" s="12" t="s">
        <v>42</v>
      </c>
      <c r="S7249" s="11" t="s">
        <v>31935</v>
      </c>
      <c r="T7249" s="11" t="s">
        <v>31936</v>
      </c>
    </row>
    <row x14ac:dyDescent="0.25" r="7250" customHeight="1" ht="19.5">
      <c r="A7250" s="10">
        <v>45216</v>
      </c>
      <c r="B7250" s="11" t="s">
        <v>31937</v>
      </c>
      <c r="C7250" s="11" t="s">
        <v>660</v>
      </c>
      <c r="D7250" s="12"/>
      <c r="E7250" s="13">
        <v>18672651645</v>
      </c>
      <c r="F7250" s="11" t="s">
        <v>31938</v>
      </c>
      <c r="G7250" s="12" t="s">
        <v>62</v>
      </c>
      <c r="H7250" s="12"/>
      <c r="I7250" s="14" t="s">
        <v>154</v>
      </c>
      <c r="J7250" s="12" t="s">
        <v>24</v>
      </c>
      <c r="K7250" s="12" t="s">
        <v>25</v>
      </c>
      <c r="L7250" s="12" t="s">
        <v>39</v>
      </c>
      <c r="M7250" s="11" t="s">
        <v>149</v>
      </c>
      <c r="N7250" s="11" t="s">
        <v>624</v>
      </c>
      <c r="O7250" s="12" t="s">
        <v>29</v>
      </c>
      <c r="P7250" s="12"/>
      <c r="Q7250" s="15" t="s">
        <v>31939</v>
      </c>
      <c r="R7250" s="12" t="s">
        <v>42</v>
      </c>
      <c r="S7250" s="11" t="s">
        <v>31940</v>
      </c>
      <c r="T7250" s="11" t="s">
        <v>31941</v>
      </c>
    </row>
    <row x14ac:dyDescent="0.25" r="7251" customHeight="1" ht="19.5">
      <c r="A7251" s="10">
        <v>45216</v>
      </c>
      <c r="B7251" s="11" t="s">
        <v>31942</v>
      </c>
      <c r="C7251" s="11" t="s">
        <v>660</v>
      </c>
      <c r="D7251" s="12"/>
      <c r="E7251" s="13" t="s">
        <v>31943</v>
      </c>
      <c r="F7251" s="11" t="s">
        <v>31944</v>
      </c>
      <c r="G7251" s="12" t="s">
        <v>74</v>
      </c>
      <c r="H7251" s="12"/>
      <c r="I7251" s="14" t="s">
        <v>148</v>
      </c>
      <c r="J7251" s="12" t="s">
        <v>24</v>
      </c>
      <c r="K7251" s="12" t="s">
        <v>25</v>
      </c>
      <c r="L7251" s="12" t="s">
        <v>39</v>
      </c>
      <c r="M7251" s="11" t="s">
        <v>149</v>
      </c>
      <c r="N7251" s="11" t="s">
        <v>624</v>
      </c>
      <c r="O7251" s="12" t="s">
        <v>29</v>
      </c>
      <c r="P7251" s="12"/>
      <c r="Q7251" s="15" t="s">
        <v>31945</v>
      </c>
      <c r="R7251" s="12" t="s">
        <v>42</v>
      </c>
      <c r="S7251" s="11" t="s">
        <v>31946</v>
      </c>
      <c r="T7251" s="11" t="s">
        <v>31947</v>
      </c>
    </row>
    <row x14ac:dyDescent="0.25" r="7252" customHeight="1" ht="19.5">
      <c r="A7252" s="10">
        <v>45216</v>
      </c>
      <c r="B7252" s="11" t="s">
        <v>31948</v>
      </c>
      <c r="C7252" s="11" t="s">
        <v>660</v>
      </c>
      <c r="D7252" s="12"/>
      <c r="E7252" s="13" t="s">
        <v>31949</v>
      </c>
      <c r="F7252" s="11" t="s">
        <v>31950</v>
      </c>
      <c r="G7252" s="12" t="s">
        <v>74</v>
      </c>
      <c r="H7252" s="12"/>
      <c r="I7252" s="14" t="s">
        <v>211</v>
      </c>
      <c r="J7252" s="12" t="s">
        <v>24</v>
      </c>
      <c r="K7252" s="12" t="s">
        <v>25</v>
      </c>
      <c r="L7252" s="12" t="s">
        <v>39</v>
      </c>
      <c r="M7252" s="11" t="s">
        <v>149</v>
      </c>
      <c r="N7252" s="11" t="s">
        <v>624</v>
      </c>
      <c r="O7252" s="12" t="s">
        <v>29</v>
      </c>
      <c r="P7252" s="12"/>
      <c r="Q7252" s="15" t="s">
        <v>31951</v>
      </c>
      <c r="R7252" s="12" t="s">
        <v>42</v>
      </c>
      <c r="S7252" s="11" t="s">
        <v>31952</v>
      </c>
      <c r="T7252" s="11" t="s">
        <v>27772</v>
      </c>
    </row>
    <row x14ac:dyDescent="0.25" r="7253" customHeight="1" ht="19.5">
      <c r="A7253" s="10">
        <v>45216</v>
      </c>
      <c r="B7253" s="11" t="s">
        <v>31953</v>
      </c>
      <c r="C7253" s="11" t="s">
        <v>660</v>
      </c>
      <c r="D7253" s="12"/>
      <c r="E7253" s="13" t="s">
        <v>31954</v>
      </c>
      <c r="F7253" s="11" t="s">
        <v>31955</v>
      </c>
      <c r="G7253" s="12" t="s">
        <v>74</v>
      </c>
      <c r="H7253" s="12" t="s">
        <v>98</v>
      </c>
      <c r="I7253" s="14" t="s">
        <v>221</v>
      </c>
      <c r="J7253" s="12" t="s">
        <v>24</v>
      </c>
      <c r="K7253" s="12" t="s">
        <v>25</v>
      </c>
      <c r="L7253" s="12" t="s">
        <v>39</v>
      </c>
      <c r="M7253" s="11" t="s">
        <v>27</v>
      </c>
      <c r="N7253" s="11" t="s">
        <v>624</v>
      </c>
      <c r="O7253" s="12" t="s">
        <v>29</v>
      </c>
      <c r="P7253" s="12"/>
      <c r="Q7253" s="15" t="s">
        <v>31956</v>
      </c>
      <c r="R7253" s="12" t="s">
        <v>42</v>
      </c>
      <c r="S7253" s="11" t="s">
        <v>31957</v>
      </c>
      <c r="T7253" s="11" t="s">
        <v>31958</v>
      </c>
    </row>
    <row x14ac:dyDescent="0.25" r="7254" customHeight="1" ht="19.5">
      <c r="A7254" s="10">
        <v>45216</v>
      </c>
      <c r="B7254" s="11" t="s">
        <v>31959</v>
      </c>
      <c r="C7254" s="11" t="s">
        <v>660</v>
      </c>
      <c r="D7254" s="12"/>
      <c r="E7254" s="13" t="s">
        <v>31960</v>
      </c>
      <c r="F7254" s="11" t="s">
        <v>31961</v>
      </c>
      <c r="G7254" s="12" t="s">
        <v>74</v>
      </c>
      <c r="H7254" s="12"/>
      <c r="I7254" s="14" t="s">
        <v>148</v>
      </c>
      <c r="J7254" s="12" t="s">
        <v>24</v>
      </c>
      <c r="K7254" s="12" t="s">
        <v>25</v>
      </c>
      <c r="L7254" s="12" t="s">
        <v>39</v>
      </c>
      <c r="M7254" s="11" t="s">
        <v>149</v>
      </c>
      <c r="N7254" s="11" t="s">
        <v>624</v>
      </c>
      <c r="O7254" s="12" t="s">
        <v>29</v>
      </c>
      <c r="P7254" s="12"/>
      <c r="Q7254" s="15" t="s">
        <v>31962</v>
      </c>
      <c r="R7254" s="12" t="s">
        <v>42</v>
      </c>
      <c r="S7254" s="11" t="s">
        <v>31963</v>
      </c>
      <c r="T7254" s="11" t="s">
        <v>7628</v>
      </c>
    </row>
    <row x14ac:dyDescent="0.25" r="7255" customHeight="1" ht="19.5">
      <c r="A7255" s="10">
        <v>45216</v>
      </c>
      <c r="B7255" s="11" t="s">
        <v>31964</v>
      </c>
      <c r="C7255" s="11" t="s">
        <v>660</v>
      </c>
      <c r="D7255" s="12"/>
      <c r="E7255" s="13" t="s">
        <v>31965</v>
      </c>
      <c r="F7255" s="11" t="s">
        <v>31966</v>
      </c>
      <c r="G7255" s="12" t="s">
        <v>74</v>
      </c>
      <c r="H7255" s="12"/>
      <c r="I7255" s="14" t="s">
        <v>148</v>
      </c>
      <c r="J7255" s="12" t="s">
        <v>24</v>
      </c>
      <c r="K7255" s="12" t="s">
        <v>25</v>
      </c>
      <c r="L7255" s="12" t="s">
        <v>39</v>
      </c>
      <c r="M7255" s="11" t="s">
        <v>149</v>
      </c>
      <c r="N7255" s="11" t="s">
        <v>624</v>
      </c>
      <c r="O7255" s="12" t="s">
        <v>29</v>
      </c>
      <c r="P7255" s="12"/>
      <c r="Q7255" s="15" t="s">
        <v>31967</v>
      </c>
      <c r="R7255" s="12" t="s">
        <v>42</v>
      </c>
      <c r="S7255" s="11" t="s">
        <v>31968</v>
      </c>
      <c r="T7255" s="11" t="s">
        <v>31969</v>
      </c>
    </row>
    <row x14ac:dyDescent="0.25" r="7256" customHeight="1" ht="19.5">
      <c r="A7256" s="10">
        <v>45216</v>
      </c>
      <c r="B7256" s="11" t="s">
        <v>31970</v>
      </c>
      <c r="C7256" s="11" t="s">
        <v>660</v>
      </c>
      <c r="D7256" s="12"/>
      <c r="E7256" s="13">
        <v>15671063390</v>
      </c>
      <c r="F7256" s="11" t="s">
        <v>29453</v>
      </c>
      <c r="G7256" s="12" t="s">
        <v>56</v>
      </c>
      <c r="H7256" s="12"/>
      <c r="I7256" s="14" t="s">
        <v>136</v>
      </c>
      <c r="J7256" s="12" t="s">
        <v>24</v>
      </c>
      <c r="K7256" s="12" t="s">
        <v>25</v>
      </c>
      <c r="L7256" s="12" t="s">
        <v>39</v>
      </c>
      <c r="M7256" s="11" t="s">
        <v>40</v>
      </c>
      <c r="N7256" s="11" t="s">
        <v>624</v>
      </c>
      <c r="O7256" s="12" t="s">
        <v>29</v>
      </c>
      <c r="P7256" s="12"/>
      <c r="Q7256" s="15" t="s">
        <v>31971</v>
      </c>
      <c r="R7256" s="12" t="s">
        <v>42</v>
      </c>
      <c r="S7256" s="11" t="s">
        <v>31972</v>
      </c>
      <c r="T7256" s="11" t="s">
        <v>31973</v>
      </c>
    </row>
    <row x14ac:dyDescent="0.25" r="7257" customHeight="1" ht="19.5">
      <c r="A7257" s="10">
        <v>45216</v>
      </c>
      <c r="B7257" s="11" t="s">
        <v>31974</v>
      </c>
      <c r="C7257" s="11" t="s">
        <v>660</v>
      </c>
      <c r="D7257" s="12"/>
      <c r="E7257" s="13" t="s">
        <v>29452</v>
      </c>
      <c r="F7257" s="11" t="s">
        <v>29453</v>
      </c>
      <c r="G7257" s="12" t="s">
        <v>74</v>
      </c>
      <c r="H7257" s="12"/>
      <c r="I7257" s="14" t="s">
        <v>148</v>
      </c>
      <c r="J7257" s="12" t="s">
        <v>24</v>
      </c>
      <c r="K7257" s="12" t="s">
        <v>25</v>
      </c>
      <c r="L7257" s="12" t="s">
        <v>39</v>
      </c>
      <c r="M7257" s="11" t="s">
        <v>149</v>
      </c>
      <c r="N7257" s="11" t="s">
        <v>624</v>
      </c>
      <c r="O7257" s="12" t="s">
        <v>29</v>
      </c>
      <c r="P7257" s="12"/>
      <c r="Q7257" s="15" t="s">
        <v>31975</v>
      </c>
      <c r="R7257" s="12" t="s">
        <v>42</v>
      </c>
      <c r="S7257" s="11" t="s">
        <v>31976</v>
      </c>
      <c r="T7257" s="11" t="s">
        <v>31977</v>
      </c>
    </row>
    <row x14ac:dyDescent="0.25" r="7258" customHeight="1" ht="19.5">
      <c r="A7258" s="10">
        <v>45216</v>
      </c>
      <c r="B7258" s="11" t="s">
        <v>31978</v>
      </c>
      <c r="C7258" s="11" t="s">
        <v>660</v>
      </c>
      <c r="D7258" s="12"/>
      <c r="E7258" s="13" t="s">
        <v>31979</v>
      </c>
      <c r="F7258" s="11" t="s">
        <v>31980</v>
      </c>
      <c r="G7258" s="12" t="s">
        <v>74</v>
      </c>
      <c r="H7258" s="12" t="s">
        <v>86</v>
      </c>
      <c r="I7258" s="14" t="s">
        <v>1914</v>
      </c>
      <c r="J7258" s="12" t="s">
        <v>24</v>
      </c>
      <c r="K7258" s="12" t="s">
        <v>25</v>
      </c>
      <c r="L7258" s="12" t="s">
        <v>39</v>
      </c>
      <c r="M7258" s="11" t="s">
        <v>149</v>
      </c>
      <c r="N7258" s="11" t="s">
        <v>624</v>
      </c>
      <c r="O7258" s="12" t="s">
        <v>29</v>
      </c>
      <c r="P7258" s="12"/>
      <c r="Q7258" s="15" t="s">
        <v>31981</v>
      </c>
      <c r="R7258" s="12" t="s">
        <v>42</v>
      </c>
      <c r="S7258" s="11" t="s">
        <v>31982</v>
      </c>
      <c r="T7258" s="11" t="s">
        <v>31983</v>
      </c>
    </row>
    <row x14ac:dyDescent="0.25" r="7259" customHeight="1" ht="19.5">
      <c r="A7259" s="10">
        <v>45216</v>
      </c>
      <c r="B7259" s="11" t="s">
        <v>31984</v>
      </c>
      <c r="C7259" s="11" t="s">
        <v>660</v>
      </c>
      <c r="D7259" s="12"/>
      <c r="E7259" s="13" t="s">
        <v>31985</v>
      </c>
      <c r="F7259" s="11" t="s">
        <v>31986</v>
      </c>
      <c r="G7259" s="12" t="s">
        <v>74</v>
      </c>
      <c r="H7259" s="12" t="s">
        <v>98</v>
      </c>
      <c r="I7259" s="14" t="s">
        <v>148</v>
      </c>
      <c r="J7259" s="12" t="s">
        <v>24</v>
      </c>
      <c r="K7259" s="12" t="s">
        <v>25</v>
      </c>
      <c r="L7259" s="12" t="s">
        <v>39</v>
      </c>
      <c r="M7259" s="11" t="s">
        <v>149</v>
      </c>
      <c r="N7259" s="11" t="s">
        <v>624</v>
      </c>
      <c r="O7259" s="12" t="s">
        <v>29</v>
      </c>
      <c r="P7259" s="12"/>
      <c r="Q7259" s="15" t="s">
        <v>31987</v>
      </c>
      <c r="R7259" s="12" t="s">
        <v>42</v>
      </c>
      <c r="S7259" s="11" t="s">
        <v>31988</v>
      </c>
      <c r="T7259" s="11" t="s">
        <v>31989</v>
      </c>
    </row>
    <row x14ac:dyDescent="0.25" r="7260" customHeight="1" ht="19.5">
      <c r="A7260" s="10">
        <v>45216</v>
      </c>
      <c r="B7260" s="11" t="s">
        <v>31990</v>
      </c>
      <c r="C7260" s="11" t="s">
        <v>660</v>
      </c>
      <c r="D7260" s="12"/>
      <c r="E7260" s="13" t="s">
        <v>27817</v>
      </c>
      <c r="F7260" s="11" t="s">
        <v>27818</v>
      </c>
      <c r="G7260" s="12" t="s">
        <v>74</v>
      </c>
      <c r="H7260" s="12"/>
      <c r="I7260" s="14" t="s">
        <v>81</v>
      </c>
      <c r="J7260" s="12" t="s">
        <v>24</v>
      </c>
      <c r="K7260" s="12" t="s">
        <v>25</v>
      </c>
      <c r="L7260" s="12" t="s">
        <v>39</v>
      </c>
      <c r="M7260" s="11" t="s">
        <v>149</v>
      </c>
      <c r="N7260" s="11" t="s">
        <v>624</v>
      </c>
      <c r="O7260" s="12" t="s">
        <v>29</v>
      </c>
      <c r="P7260" s="12"/>
      <c r="Q7260" s="15" t="s">
        <v>31991</v>
      </c>
      <c r="R7260" s="12" t="s">
        <v>42</v>
      </c>
      <c r="S7260" s="11" t="s">
        <v>31992</v>
      </c>
      <c r="T7260" s="11" t="s">
        <v>31993</v>
      </c>
    </row>
    <row x14ac:dyDescent="0.25" r="7261" customHeight="1" ht="19.5">
      <c r="A7261" s="10">
        <v>45216</v>
      </c>
      <c r="B7261" s="11" t="s">
        <v>31994</v>
      </c>
      <c r="C7261" s="11" t="s">
        <v>660</v>
      </c>
      <c r="D7261" s="12"/>
      <c r="E7261" s="13">
        <v>13217178846</v>
      </c>
      <c r="F7261" s="11" t="s">
        <v>31995</v>
      </c>
      <c r="G7261" s="12" t="s">
        <v>37</v>
      </c>
      <c r="H7261" s="12"/>
      <c r="I7261" s="14" t="s">
        <v>221</v>
      </c>
      <c r="J7261" s="12" t="s">
        <v>24</v>
      </c>
      <c r="K7261" s="12" t="s">
        <v>25</v>
      </c>
      <c r="L7261" s="12" t="s">
        <v>39</v>
      </c>
      <c r="M7261" s="11" t="s">
        <v>40</v>
      </c>
      <c r="N7261" s="11" t="s">
        <v>624</v>
      </c>
      <c r="O7261" s="12" t="s">
        <v>29</v>
      </c>
      <c r="P7261" s="12"/>
      <c r="Q7261" s="15" t="s">
        <v>31996</v>
      </c>
      <c r="R7261" s="12" t="s">
        <v>42</v>
      </c>
      <c r="S7261" s="11" t="s">
        <v>31997</v>
      </c>
      <c r="T7261" s="11" t="s">
        <v>31998</v>
      </c>
    </row>
    <row x14ac:dyDescent="0.25" r="7262" customHeight="1" ht="19.5">
      <c r="A7262" s="10">
        <v>45216</v>
      </c>
      <c r="B7262" s="11" t="s">
        <v>31999</v>
      </c>
      <c r="C7262" s="11" t="s">
        <v>660</v>
      </c>
      <c r="D7262" s="12"/>
      <c r="E7262" s="13" t="s">
        <v>13828</v>
      </c>
      <c r="F7262" s="11" t="s">
        <v>13829</v>
      </c>
      <c r="G7262" s="12" t="s">
        <v>74</v>
      </c>
      <c r="H7262" s="12"/>
      <c r="I7262" s="14" t="s">
        <v>590</v>
      </c>
      <c r="J7262" s="12" t="s">
        <v>24</v>
      </c>
      <c r="K7262" s="12" t="s">
        <v>25</v>
      </c>
      <c r="L7262" s="12" t="s">
        <v>39</v>
      </c>
      <c r="M7262" s="11" t="s">
        <v>149</v>
      </c>
      <c r="N7262" s="11" t="s">
        <v>624</v>
      </c>
      <c r="O7262" s="12" t="s">
        <v>29</v>
      </c>
      <c r="P7262" s="12"/>
      <c r="Q7262" s="15" t="s">
        <v>32000</v>
      </c>
      <c r="R7262" s="12" t="s">
        <v>42</v>
      </c>
      <c r="S7262" s="11" t="s">
        <v>32001</v>
      </c>
      <c r="T7262" s="11" t="s">
        <v>32002</v>
      </c>
    </row>
    <row x14ac:dyDescent="0.25" r="7263" customHeight="1" ht="19.5">
      <c r="A7263" s="10">
        <v>45216</v>
      </c>
      <c r="B7263" s="11" t="s">
        <v>32003</v>
      </c>
      <c r="C7263" s="11" t="s">
        <v>4499</v>
      </c>
      <c r="D7263" s="12"/>
      <c r="E7263" s="13">
        <v>18671765956</v>
      </c>
      <c r="F7263" s="11" t="s">
        <v>32004</v>
      </c>
      <c r="G7263" s="12" t="s">
        <v>56</v>
      </c>
      <c r="H7263" s="12"/>
      <c r="I7263" s="14" t="s">
        <v>433</v>
      </c>
      <c r="J7263" s="12" t="s">
        <v>24</v>
      </c>
      <c r="K7263" s="12" t="s">
        <v>25</v>
      </c>
      <c r="L7263" s="12" t="s">
        <v>39</v>
      </c>
      <c r="M7263" s="11" t="s">
        <v>40</v>
      </c>
      <c r="N7263" s="11" t="s">
        <v>183</v>
      </c>
      <c r="O7263" s="12" t="s">
        <v>29</v>
      </c>
      <c r="P7263" s="12"/>
      <c r="Q7263" s="15" t="s">
        <v>32005</v>
      </c>
      <c r="R7263" s="12" t="s">
        <v>42</v>
      </c>
      <c r="S7263" s="11" t="s">
        <v>32006</v>
      </c>
      <c r="T7263" s="11" t="s">
        <v>32007</v>
      </c>
    </row>
    <row x14ac:dyDescent="0.25" r="7264" customHeight="1" ht="19.5">
      <c r="A7264" s="10">
        <v>45216</v>
      </c>
      <c r="B7264" s="11" t="s">
        <v>32008</v>
      </c>
      <c r="C7264" s="11" t="s">
        <v>4499</v>
      </c>
      <c r="D7264" s="12"/>
      <c r="E7264" s="13">
        <v>13207212897</v>
      </c>
      <c r="F7264" s="11" t="s">
        <v>32009</v>
      </c>
      <c r="G7264" s="12" t="s">
        <v>23</v>
      </c>
      <c r="H7264" s="12" t="s">
        <v>98</v>
      </c>
      <c r="I7264" s="14" t="s">
        <v>352</v>
      </c>
      <c r="J7264" s="12" t="s">
        <v>24</v>
      </c>
      <c r="K7264" s="12" t="s">
        <v>25</v>
      </c>
      <c r="L7264" s="12" t="s">
        <v>39</v>
      </c>
      <c r="M7264" s="11" t="s">
        <v>40</v>
      </c>
      <c r="N7264" s="11" t="s">
        <v>183</v>
      </c>
      <c r="O7264" s="12" t="s">
        <v>29</v>
      </c>
      <c r="P7264" s="12"/>
      <c r="Q7264" s="15" t="s">
        <v>32010</v>
      </c>
      <c r="R7264" s="12" t="s">
        <v>42</v>
      </c>
      <c r="S7264" s="11" t="s">
        <v>32011</v>
      </c>
      <c r="T7264" s="11" t="s">
        <v>32012</v>
      </c>
    </row>
    <row x14ac:dyDescent="0.25" r="7265" customHeight="1" ht="19.5">
      <c r="A7265" s="10">
        <v>45216</v>
      </c>
      <c r="B7265" s="11" t="s">
        <v>32013</v>
      </c>
      <c r="C7265" s="11" t="s">
        <v>6591</v>
      </c>
      <c r="D7265" s="12"/>
      <c r="E7265" s="13">
        <v>18671605102</v>
      </c>
      <c r="F7265" s="11" t="s">
        <v>30272</v>
      </c>
      <c r="G7265" s="12" t="s">
        <v>37</v>
      </c>
      <c r="H7265" s="12" t="s">
        <v>98</v>
      </c>
      <c r="I7265" s="14">
        <v>10015</v>
      </c>
      <c r="J7265" s="12" t="s">
        <v>24</v>
      </c>
      <c r="K7265" s="12" t="s">
        <v>25</v>
      </c>
      <c r="L7265" s="12" t="s">
        <v>26</v>
      </c>
      <c r="M7265" s="11" t="s">
        <v>27</v>
      </c>
      <c r="N7265" s="11" t="s">
        <v>28</v>
      </c>
      <c r="O7265" s="12" t="s">
        <v>29</v>
      </c>
      <c r="P7265" s="12"/>
      <c r="Q7265" s="15" t="s">
        <v>32014</v>
      </c>
      <c r="R7265" s="12" t="s">
        <v>31</v>
      </c>
      <c r="S7265" s="11" t="s">
        <v>32015</v>
      </c>
      <c r="T7265" s="11" t="s">
        <v>32016</v>
      </c>
    </row>
    <row x14ac:dyDescent="0.25" r="7266" customHeight="1" ht="19.5">
      <c r="A7266" s="10">
        <v>45216</v>
      </c>
      <c r="B7266" s="11" t="s">
        <v>32017</v>
      </c>
      <c r="C7266" s="11" t="s">
        <v>336</v>
      </c>
      <c r="D7266" s="12"/>
      <c r="E7266" s="13">
        <v>13197313549</v>
      </c>
      <c r="F7266" s="11" t="s">
        <v>32018</v>
      </c>
      <c r="G7266" s="12" t="s">
        <v>23</v>
      </c>
      <c r="H7266" s="12"/>
      <c r="I7266" s="14">
        <v>10015</v>
      </c>
      <c r="J7266" s="12" t="s">
        <v>24</v>
      </c>
      <c r="K7266" s="12" t="s">
        <v>69</v>
      </c>
      <c r="L7266" s="12" t="s">
        <v>26</v>
      </c>
      <c r="M7266" s="11" t="s">
        <v>27</v>
      </c>
      <c r="N7266" s="11" t="s">
        <v>28</v>
      </c>
      <c r="O7266" s="12" t="s">
        <v>29</v>
      </c>
      <c r="P7266" s="12"/>
      <c r="Q7266" s="15" t="s">
        <v>32019</v>
      </c>
      <c r="R7266" s="12" t="s">
        <v>31</v>
      </c>
      <c r="S7266" s="11" t="s">
        <v>32020</v>
      </c>
      <c r="T7266" s="11" t="s">
        <v>32021</v>
      </c>
    </row>
    <row x14ac:dyDescent="0.25" r="7267" customHeight="1" ht="19.5">
      <c r="A7267" s="10">
        <v>45216</v>
      </c>
      <c r="B7267" s="11" t="s">
        <v>32022</v>
      </c>
      <c r="C7267" s="11" t="s">
        <v>4336</v>
      </c>
      <c r="D7267" s="12"/>
      <c r="E7267" s="13">
        <v>13040999498</v>
      </c>
      <c r="F7267" s="11" t="s">
        <v>32023</v>
      </c>
      <c r="G7267" s="12" t="s">
        <v>115</v>
      </c>
      <c r="H7267" s="12" t="s">
        <v>98</v>
      </c>
      <c r="I7267" s="14">
        <v>10015</v>
      </c>
      <c r="J7267" s="12" t="s">
        <v>24</v>
      </c>
      <c r="K7267" s="12" t="s">
        <v>69</v>
      </c>
      <c r="L7267" s="12" t="s">
        <v>26</v>
      </c>
      <c r="M7267" s="11" t="s">
        <v>27</v>
      </c>
      <c r="N7267" s="11" t="s">
        <v>28</v>
      </c>
      <c r="O7267" s="12" t="s">
        <v>29</v>
      </c>
      <c r="P7267" s="12"/>
      <c r="Q7267" s="15" t="s">
        <v>32024</v>
      </c>
      <c r="R7267" s="12" t="s">
        <v>31</v>
      </c>
      <c r="S7267" s="11" t="s">
        <v>32025</v>
      </c>
      <c r="T7267" s="11" t="s">
        <v>32026</v>
      </c>
    </row>
    <row x14ac:dyDescent="0.25" r="7268" customHeight="1" ht="19.5">
      <c r="A7268" s="10">
        <v>45216</v>
      </c>
      <c r="B7268" s="11" t="s">
        <v>32027</v>
      </c>
      <c r="C7268" s="11" t="s">
        <v>2492</v>
      </c>
      <c r="D7268" s="12"/>
      <c r="E7268" s="13">
        <v>18671768266</v>
      </c>
      <c r="F7268" s="11" t="s">
        <v>17865</v>
      </c>
      <c r="G7268" s="12" t="s">
        <v>171</v>
      </c>
      <c r="H7268" s="12" t="s">
        <v>98</v>
      </c>
      <c r="I7268" s="14">
        <v>10015</v>
      </c>
      <c r="J7268" s="12" t="s">
        <v>24</v>
      </c>
      <c r="K7268" s="12" t="s">
        <v>172</v>
      </c>
      <c r="L7268" s="12" t="s">
        <v>26</v>
      </c>
      <c r="M7268" s="11" t="s">
        <v>27</v>
      </c>
      <c r="N7268" s="11" t="s">
        <v>28</v>
      </c>
      <c r="O7268" s="12" t="s">
        <v>29</v>
      </c>
      <c r="P7268" s="12"/>
      <c r="Q7268" s="15" t="s">
        <v>32028</v>
      </c>
      <c r="R7268" s="12" t="s">
        <v>31</v>
      </c>
      <c r="S7268" s="11" t="s">
        <v>32029</v>
      </c>
      <c r="T7268" s="11" t="s">
        <v>32030</v>
      </c>
    </row>
    <row x14ac:dyDescent="0.25" r="7269" customHeight="1" ht="19.5">
      <c r="A7269" s="10">
        <v>45216</v>
      </c>
      <c r="B7269" s="11" t="s">
        <v>32031</v>
      </c>
      <c r="C7269" s="11" t="s">
        <v>5860</v>
      </c>
      <c r="D7269" s="12"/>
      <c r="E7269" s="13">
        <v>13098413498</v>
      </c>
      <c r="F7269" s="11" t="s">
        <v>27818</v>
      </c>
      <c r="G7269" s="12" t="s">
        <v>37</v>
      </c>
      <c r="H7269" s="12"/>
      <c r="I7269" s="14">
        <v>10015</v>
      </c>
      <c r="J7269" s="12" t="s">
        <v>24</v>
      </c>
      <c r="K7269" s="12" t="s">
        <v>69</v>
      </c>
      <c r="L7269" s="12" t="s">
        <v>26</v>
      </c>
      <c r="M7269" s="11" t="s">
        <v>27</v>
      </c>
      <c r="N7269" s="11" t="s">
        <v>28</v>
      </c>
      <c r="O7269" s="12" t="s">
        <v>29</v>
      </c>
      <c r="P7269" s="12"/>
      <c r="Q7269" s="15" t="s">
        <v>32032</v>
      </c>
      <c r="R7269" s="12" t="s">
        <v>31</v>
      </c>
      <c r="S7269" s="11" t="s">
        <v>32033</v>
      </c>
      <c r="T7269" s="11" t="s">
        <v>32034</v>
      </c>
    </row>
    <row x14ac:dyDescent="0.25" r="7270" customHeight="1" ht="19.5">
      <c r="A7270" s="10">
        <v>45216</v>
      </c>
      <c r="B7270" s="11" t="s">
        <v>32035</v>
      </c>
      <c r="C7270" s="11" t="s">
        <v>2703</v>
      </c>
      <c r="D7270" s="12"/>
      <c r="E7270" s="13">
        <v>15971622532</v>
      </c>
      <c r="F7270" s="11" t="s">
        <v>32036</v>
      </c>
      <c r="G7270" s="12" t="s">
        <v>23</v>
      </c>
      <c r="H7270" s="12"/>
      <c r="I7270" s="14">
        <v>10015</v>
      </c>
      <c r="J7270" s="12" t="s">
        <v>24</v>
      </c>
      <c r="K7270" s="12" t="s">
        <v>69</v>
      </c>
      <c r="L7270" s="12" t="s">
        <v>26</v>
      </c>
      <c r="M7270" s="11" t="s">
        <v>40</v>
      </c>
      <c r="N7270" s="11" t="s">
        <v>28</v>
      </c>
      <c r="O7270" s="12" t="s">
        <v>29</v>
      </c>
      <c r="P7270" s="12"/>
      <c r="Q7270" s="15" t="s">
        <v>32037</v>
      </c>
      <c r="R7270" s="12" t="s">
        <v>31</v>
      </c>
      <c r="S7270" s="11" t="s">
        <v>32038</v>
      </c>
      <c r="T7270" s="11" t="s">
        <v>32039</v>
      </c>
    </row>
    <row x14ac:dyDescent="0.25" r="7271" customHeight="1" ht="19.5">
      <c r="A7271" s="10">
        <v>45216</v>
      </c>
      <c r="B7271" s="11" t="s">
        <v>32040</v>
      </c>
      <c r="C7271" s="11" t="s">
        <v>10973</v>
      </c>
      <c r="D7271" s="12"/>
      <c r="E7271" s="13">
        <v>15807203575</v>
      </c>
      <c r="F7271" s="11" t="s">
        <v>32041</v>
      </c>
      <c r="G7271" s="12" t="s">
        <v>23</v>
      </c>
      <c r="H7271" s="12"/>
      <c r="I7271" s="14" t="s">
        <v>154</v>
      </c>
      <c r="J7271" s="12" t="s">
        <v>24</v>
      </c>
      <c r="K7271" s="12" t="s">
        <v>25</v>
      </c>
      <c r="L7271" s="12" t="s">
        <v>39</v>
      </c>
      <c r="M7271" s="11" t="s">
        <v>40</v>
      </c>
      <c r="N7271" s="11" t="s">
        <v>624</v>
      </c>
      <c r="O7271" s="12" t="s">
        <v>29</v>
      </c>
      <c r="P7271" s="12"/>
      <c r="Q7271" s="15" t="s">
        <v>32042</v>
      </c>
      <c r="R7271" s="12" t="s">
        <v>42</v>
      </c>
      <c r="S7271" s="11" t="s">
        <v>32043</v>
      </c>
      <c r="T7271" s="11" t="s">
        <v>32044</v>
      </c>
    </row>
    <row x14ac:dyDescent="0.25" r="7272" customHeight="1" ht="19.5">
      <c r="A7272" s="10">
        <v>45216</v>
      </c>
      <c r="B7272" s="11" t="s">
        <v>32045</v>
      </c>
      <c r="C7272" s="11" t="s">
        <v>32046</v>
      </c>
      <c r="D7272" s="12"/>
      <c r="E7272" s="13">
        <v>18671748848</v>
      </c>
      <c r="F7272" s="11" t="s">
        <v>32047</v>
      </c>
      <c r="G7272" s="12" t="s">
        <v>62</v>
      </c>
      <c r="H7272" s="12"/>
      <c r="I7272" s="14" t="s">
        <v>590</v>
      </c>
      <c r="J7272" s="12" t="s">
        <v>24</v>
      </c>
      <c r="K7272" s="12" t="s">
        <v>25</v>
      </c>
      <c r="L7272" s="12" t="s">
        <v>39</v>
      </c>
      <c r="M7272" s="11" t="s">
        <v>27</v>
      </c>
      <c r="N7272" s="11" t="s">
        <v>28</v>
      </c>
      <c r="O7272" s="12" t="s">
        <v>29</v>
      </c>
      <c r="P7272" s="12" t="s">
        <v>5807</v>
      </c>
      <c r="Q7272" s="15" t="s">
        <v>32048</v>
      </c>
      <c r="R7272" s="12" t="s">
        <v>42</v>
      </c>
      <c r="S7272" s="11" t="s">
        <v>32049</v>
      </c>
      <c r="T7272" s="11" t="s">
        <v>32050</v>
      </c>
    </row>
    <row x14ac:dyDescent="0.25" r="7273" customHeight="1" ht="19.5">
      <c r="A7273" s="10">
        <v>45216</v>
      </c>
      <c r="B7273" s="11" t="s">
        <v>32051</v>
      </c>
      <c r="C7273" s="11" t="s">
        <v>5811</v>
      </c>
      <c r="D7273" s="12"/>
      <c r="E7273" s="13">
        <v>13047178620</v>
      </c>
      <c r="F7273" s="11" t="s">
        <v>32052</v>
      </c>
      <c r="G7273" s="12" t="s">
        <v>37</v>
      </c>
      <c r="H7273" s="12"/>
      <c r="I7273" s="14" t="s">
        <v>49</v>
      </c>
      <c r="J7273" s="12" t="s">
        <v>24</v>
      </c>
      <c r="K7273" s="12" t="s">
        <v>25</v>
      </c>
      <c r="L7273" s="12" t="s">
        <v>39</v>
      </c>
      <c r="M7273" s="11" t="s">
        <v>27</v>
      </c>
      <c r="N7273" s="11" t="s">
        <v>28</v>
      </c>
      <c r="O7273" s="12" t="s">
        <v>29</v>
      </c>
      <c r="P7273" s="12"/>
      <c r="Q7273" s="15" t="s">
        <v>32053</v>
      </c>
      <c r="R7273" s="12" t="s">
        <v>42</v>
      </c>
      <c r="S7273" s="11" t="s">
        <v>32054</v>
      </c>
      <c r="T7273" s="11" t="s">
        <v>32055</v>
      </c>
    </row>
    <row x14ac:dyDescent="0.25" r="7274" customHeight="1" ht="19.5">
      <c r="A7274" s="10">
        <v>45216</v>
      </c>
      <c r="B7274" s="11" t="s">
        <v>32056</v>
      </c>
      <c r="C7274" s="11" t="s">
        <v>5811</v>
      </c>
      <c r="D7274" s="12"/>
      <c r="E7274" s="13">
        <v>13235636691</v>
      </c>
      <c r="F7274" s="11" t="s">
        <v>32057</v>
      </c>
      <c r="G7274" s="12" t="s">
        <v>115</v>
      </c>
      <c r="H7274" s="12"/>
      <c r="I7274" s="14" t="s">
        <v>104</v>
      </c>
      <c r="J7274" s="12" t="s">
        <v>24</v>
      </c>
      <c r="K7274" s="12" t="s">
        <v>25</v>
      </c>
      <c r="L7274" s="12" t="s">
        <v>39</v>
      </c>
      <c r="M7274" s="11" t="s">
        <v>27</v>
      </c>
      <c r="N7274" s="11" t="s">
        <v>28</v>
      </c>
      <c r="O7274" s="12" t="s">
        <v>29</v>
      </c>
      <c r="P7274" s="12"/>
      <c r="Q7274" s="15" t="s">
        <v>32058</v>
      </c>
      <c r="R7274" s="12" t="s">
        <v>42</v>
      </c>
      <c r="S7274" s="11" t="s">
        <v>32059</v>
      </c>
      <c r="T7274" s="11" t="s">
        <v>32060</v>
      </c>
    </row>
    <row x14ac:dyDescent="0.25" r="7275" customHeight="1" ht="19.5">
      <c r="A7275" s="10">
        <v>45217</v>
      </c>
      <c r="B7275" s="11" t="s">
        <v>32061</v>
      </c>
      <c r="C7275" s="11" t="s">
        <v>91</v>
      </c>
      <c r="D7275" s="12"/>
      <c r="E7275" s="13" t="s">
        <v>32062</v>
      </c>
      <c r="F7275" s="11" t="s">
        <v>32063</v>
      </c>
      <c r="G7275" s="12" t="s">
        <v>216</v>
      </c>
      <c r="H7275" s="12"/>
      <c r="I7275" s="14" t="s">
        <v>49</v>
      </c>
      <c r="J7275" s="12" t="s">
        <v>24</v>
      </c>
      <c r="K7275" s="12" t="s">
        <v>25</v>
      </c>
      <c r="L7275" s="12" t="s">
        <v>39</v>
      </c>
      <c r="M7275" s="11" t="s">
        <v>149</v>
      </c>
      <c r="N7275" s="11" t="s">
        <v>28</v>
      </c>
      <c r="O7275" s="12" t="s">
        <v>29</v>
      </c>
      <c r="P7275" s="12"/>
      <c r="Q7275" s="15" t="s">
        <v>32064</v>
      </c>
      <c r="R7275" s="12" t="s">
        <v>42</v>
      </c>
      <c r="S7275" s="11" t="s">
        <v>32065</v>
      </c>
      <c r="T7275" s="11" t="s">
        <v>32066</v>
      </c>
    </row>
    <row x14ac:dyDescent="0.25" r="7276" customHeight="1" ht="19.5">
      <c r="A7276" s="10">
        <v>45217</v>
      </c>
      <c r="B7276" s="11" t="s">
        <v>32067</v>
      </c>
      <c r="C7276" s="11" t="s">
        <v>691</v>
      </c>
      <c r="D7276" s="12"/>
      <c r="E7276" s="13">
        <v>13117270889</v>
      </c>
      <c r="F7276" s="11" t="s">
        <v>32068</v>
      </c>
      <c r="G7276" s="12" t="s">
        <v>289</v>
      </c>
      <c r="H7276" s="12"/>
      <c r="I7276" s="14" t="s">
        <v>110</v>
      </c>
      <c r="J7276" s="12" t="s">
        <v>24</v>
      </c>
      <c r="K7276" s="12" t="s">
        <v>25</v>
      </c>
      <c r="L7276" s="12" t="s">
        <v>39</v>
      </c>
      <c r="M7276" s="11" t="s">
        <v>40</v>
      </c>
      <c r="N7276" s="11" t="s">
        <v>28</v>
      </c>
      <c r="O7276" s="12" t="s">
        <v>29</v>
      </c>
      <c r="P7276" s="12"/>
      <c r="Q7276" s="15" t="s">
        <v>32069</v>
      </c>
      <c r="R7276" s="12" t="s">
        <v>42</v>
      </c>
      <c r="S7276" s="17" t="s">
        <v>32070</v>
      </c>
      <c r="T7276" s="11" t="s">
        <v>32071</v>
      </c>
    </row>
    <row x14ac:dyDescent="0.25" r="7277" customHeight="1" ht="19.5">
      <c r="A7277" s="10">
        <v>45217</v>
      </c>
      <c r="B7277" s="11" t="s">
        <v>32072</v>
      </c>
      <c r="C7277" s="11" t="s">
        <v>326</v>
      </c>
      <c r="D7277" s="12"/>
      <c r="E7277" s="13">
        <v>13227269849</v>
      </c>
      <c r="F7277" s="11" t="s">
        <v>32073</v>
      </c>
      <c r="G7277" s="12" t="s">
        <v>115</v>
      </c>
      <c r="H7277" s="12"/>
      <c r="I7277" s="14" t="s">
        <v>1024</v>
      </c>
      <c r="J7277" s="12" t="s">
        <v>24</v>
      </c>
      <c r="K7277" s="12" t="s">
        <v>25</v>
      </c>
      <c r="L7277" s="12" t="s">
        <v>39</v>
      </c>
      <c r="M7277" s="11" t="s">
        <v>40</v>
      </c>
      <c r="N7277" s="11" t="s">
        <v>28</v>
      </c>
      <c r="O7277" s="12" t="s">
        <v>29</v>
      </c>
      <c r="P7277" s="12"/>
      <c r="Q7277" s="15" t="s">
        <v>32074</v>
      </c>
      <c r="R7277" s="12" t="s">
        <v>42</v>
      </c>
      <c r="S7277" s="11" t="s">
        <v>32075</v>
      </c>
      <c r="T7277" s="11" t="s">
        <v>32076</v>
      </c>
    </row>
    <row x14ac:dyDescent="0.25" r="7278" customHeight="1" ht="19.5">
      <c r="A7278" s="10">
        <v>45217</v>
      </c>
      <c r="B7278" s="11" t="s">
        <v>32077</v>
      </c>
      <c r="C7278" s="11" t="s">
        <v>341</v>
      </c>
      <c r="D7278" s="12"/>
      <c r="E7278" s="13">
        <v>15572797237</v>
      </c>
      <c r="F7278" s="11" t="s">
        <v>32078</v>
      </c>
      <c r="G7278" s="12" t="s">
        <v>216</v>
      </c>
      <c r="H7278" s="12"/>
      <c r="I7278" s="14" t="s">
        <v>290</v>
      </c>
      <c r="J7278" s="12" t="s">
        <v>24</v>
      </c>
      <c r="K7278" s="12" t="s">
        <v>25</v>
      </c>
      <c r="L7278" s="12" t="s">
        <v>39</v>
      </c>
      <c r="M7278" s="11" t="s">
        <v>27</v>
      </c>
      <c r="N7278" s="11" t="s">
        <v>28</v>
      </c>
      <c r="O7278" s="12" t="s">
        <v>29</v>
      </c>
      <c r="P7278" s="12"/>
      <c r="Q7278" s="15" t="s">
        <v>32079</v>
      </c>
      <c r="R7278" s="12" t="s">
        <v>42</v>
      </c>
      <c r="S7278" s="11" t="s">
        <v>32080</v>
      </c>
      <c r="T7278" s="11" t="s">
        <v>32081</v>
      </c>
    </row>
    <row x14ac:dyDescent="0.25" r="7279" customHeight="1" ht="19.5">
      <c r="A7279" s="10">
        <v>45217</v>
      </c>
      <c r="B7279" s="11" t="s">
        <v>32082</v>
      </c>
      <c r="C7279" s="11" t="s">
        <v>158</v>
      </c>
      <c r="D7279" s="12"/>
      <c r="E7279" s="13" t="s">
        <v>32083</v>
      </c>
      <c r="F7279" s="11" t="s">
        <v>32084</v>
      </c>
      <c r="G7279" s="12" t="s">
        <v>74</v>
      </c>
      <c r="H7279" s="12"/>
      <c r="I7279" s="14" t="s">
        <v>148</v>
      </c>
      <c r="J7279" s="12" t="s">
        <v>24</v>
      </c>
      <c r="K7279" s="12" t="s">
        <v>25</v>
      </c>
      <c r="L7279" s="12" t="s">
        <v>39</v>
      </c>
      <c r="M7279" s="11" t="s">
        <v>149</v>
      </c>
      <c r="N7279" s="11" t="s">
        <v>28</v>
      </c>
      <c r="O7279" s="12" t="s">
        <v>29</v>
      </c>
      <c r="P7279" s="12"/>
      <c r="Q7279" s="15" t="s">
        <v>32085</v>
      </c>
      <c r="R7279" s="12" t="s">
        <v>42</v>
      </c>
      <c r="S7279" s="11" t="s">
        <v>32086</v>
      </c>
      <c r="T7279" s="11" t="s">
        <v>32087</v>
      </c>
    </row>
    <row x14ac:dyDescent="0.25" r="7280" customHeight="1" ht="19.5">
      <c r="A7280" s="10">
        <v>45217</v>
      </c>
      <c r="B7280" s="11" t="s">
        <v>32088</v>
      </c>
      <c r="C7280" s="11" t="s">
        <v>158</v>
      </c>
      <c r="D7280" s="12"/>
      <c r="E7280" s="13" t="s">
        <v>32089</v>
      </c>
      <c r="F7280" s="11" t="s">
        <v>32090</v>
      </c>
      <c r="G7280" s="12" t="s">
        <v>74</v>
      </c>
      <c r="H7280" s="12"/>
      <c r="I7280" s="14" t="s">
        <v>148</v>
      </c>
      <c r="J7280" s="12" t="s">
        <v>24</v>
      </c>
      <c r="K7280" s="12" t="s">
        <v>25</v>
      </c>
      <c r="L7280" s="12" t="s">
        <v>39</v>
      </c>
      <c r="M7280" s="11" t="s">
        <v>149</v>
      </c>
      <c r="N7280" s="11" t="s">
        <v>28</v>
      </c>
      <c r="O7280" s="12" t="s">
        <v>29</v>
      </c>
      <c r="P7280" s="12"/>
      <c r="Q7280" s="15" t="s">
        <v>32091</v>
      </c>
      <c r="R7280" s="12" t="s">
        <v>42</v>
      </c>
      <c r="S7280" s="11" t="s">
        <v>32092</v>
      </c>
      <c r="T7280" s="11" t="s">
        <v>32093</v>
      </c>
    </row>
    <row x14ac:dyDescent="0.25" r="7281" customHeight="1" ht="19.5">
      <c r="A7281" s="10">
        <v>45217</v>
      </c>
      <c r="B7281" s="11" t="s">
        <v>32094</v>
      </c>
      <c r="C7281" s="11" t="s">
        <v>21</v>
      </c>
      <c r="D7281" s="12"/>
      <c r="E7281" s="13">
        <v>17671334045</v>
      </c>
      <c r="F7281" s="11" t="s">
        <v>32095</v>
      </c>
      <c r="G7281" s="12" t="s">
        <v>74</v>
      </c>
      <c r="H7281" s="12"/>
      <c r="I7281" s="14" t="s">
        <v>99</v>
      </c>
      <c r="J7281" s="12" t="s">
        <v>24</v>
      </c>
      <c r="K7281" s="12" t="s">
        <v>25</v>
      </c>
      <c r="L7281" s="12" t="s">
        <v>39</v>
      </c>
      <c r="M7281" s="11" t="s">
        <v>27</v>
      </c>
      <c r="N7281" s="11" t="s">
        <v>28</v>
      </c>
      <c r="O7281" s="12" t="s">
        <v>29</v>
      </c>
      <c r="P7281" s="12"/>
      <c r="Q7281" s="15" t="s">
        <v>32096</v>
      </c>
      <c r="R7281" s="12" t="s">
        <v>42</v>
      </c>
      <c r="S7281" s="11" t="s">
        <v>32097</v>
      </c>
      <c r="T7281" s="11" t="s">
        <v>32098</v>
      </c>
    </row>
    <row x14ac:dyDescent="0.25" r="7282" customHeight="1" ht="19.5">
      <c r="A7282" s="10">
        <v>45217</v>
      </c>
      <c r="B7282" s="11" t="s">
        <v>32099</v>
      </c>
      <c r="C7282" s="11" t="s">
        <v>54</v>
      </c>
      <c r="D7282" s="12"/>
      <c r="E7282" s="13">
        <v>13047178325</v>
      </c>
      <c r="F7282" s="11" t="s">
        <v>32100</v>
      </c>
      <c r="G7282" s="12" t="s">
        <v>37</v>
      </c>
      <c r="H7282" s="12" t="s">
        <v>86</v>
      </c>
      <c r="I7282" s="14" t="s">
        <v>254</v>
      </c>
      <c r="J7282" s="12" t="s">
        <v>24</v>
      </c>
      <c r="K7282" s="12" t="s">
        <v>25</v>
      </c>
      <c r="L7282" s="12" t="s">
        <v>39</v>
      </c>
      <c r="M7282" s="11" t="s">
        <v>27</v>
      </c>
      <c r="N7282" s="11" t="s">
        <v>28</v>
      </c>
      <c r="O7282" s="12" t="s">
        <v>29</v>
      </c>
      <c r="P7282" s="12"/>
      <c r="Q7282" s="15" t="s">
        <v>32101</v>
      </c>
      <c r="R7282" s="12" t="s">
        <v>42</v>
      </c>
      <c r="S7282" s="11" t="s">
        <v>32102</v>
      </c>
      <c r="T7282" s="11" t="s">
        <v>32103</v>
      </c>
    </row>
    <row x14ac:dyDescent="0.25" r="7283" customHeight="1" ht="19.5">
      <c r="A7283" s="10">
        <v>45217</v>
      </c>
      <c r="B7283" s="11" t="s">
        <v>32104</v>
      </c>
      <c r="C7283" s="11" t="s">
        <v>169</v>
      </c>
      <c r="D7283" s="12"/>
      <c r="E7283" s="13">
        <v>13040979731</v>
      </c>
      <c r="F7283" s="11" t="s">
        <v>824</v>
      </c>
      <c r="G7283" s="12" t="s">
        <v>115</v>
      </c>
      <c r="H7283" s="12"/>
      <c r="I7283" s="14">
        <v>10015</v>
      </c>
      <c r="J7283" s="12" t="s">
        <v>24</v>
      </c>
      <c r="K7283" s="12" t="s">
        <v>69</v>
      </c>
      <c r="L7283" s="12" t="s">
        <v>26</v>
      </c>
      <c r="M7283" s="11" t="s">
        <v>27</v>
      </c>
      <c r="N7283" s="11" t="s">
        <v>28</v>
      </c>
      <c r="O7283" s="12" t="s">
        <v>29</v>
      </c>
      <c r="P7283" s="12"/>
      <c r="Q7283" s="15" t="s">
        <v>32105</v>
      </c>
      <c r="R7283" s="12" t="s">
        <v>31</v>
      </c>
      <c r="S7283" s="11" t="s">
        <v>32106</v>
      </c>
      <c r="T7283" s="11" t="s">
        <v>32107</v>
      </c>
    </row>
    <row x14ac:dyDescent="0.25" r="7284" customHeight="1" ht="19.5">
      <c r="A7284" s="10">
        <v>45217</v>
      </c>
      <c r="B7284" s="11" t="s">
        <v>32108</v>
      </c>
      <c r="C7284" s="11" t="s">
        <v>691</v>
      </c>
      <c r="D7284" s="12"/>
      <c r="E7284" s="13">
        <v>18572359026</v>
      </c>
      <c r="F7284" s="11" t="s">
        <v>32109</v>
      </c>
      <c r="G7284" s="12" t="s">
        <v>48</v>
      </c>
      <c r="H7284" s="12"/>
      <c r="I7284" s="14" t="s">
        <v>116</v>
      </c>
      <c r="J7284" s="12" t="s">
        <v>24</v>
      </c>
      <c r="K7284" s="12" t="s">
        <v>25</v>
      </c>
      <c r="L7284" s="12" t="s">
        <v>39</v>
      </c>
      <c r="M7284" s="11" t="s">
        <v>40</v>
      </c>
      <c r="N7284" s="11" t="s">
        <v>28</v>
      </c>
      <c r="O7284" s="12" t="s">
        <v>29</v>
      </c>
      <c r="P7284" s="12"/>
      <c r="Q7284" s="15" t="s">
        <v>3638</v>
      </c>
      <c r="R7284" s="12" t="s">
        <v>42</v>
      </c>
      <c r="S7284" s="11" t="s">
        <v>32110</v>
      </c>
      <c r="T7284" s="11" t="s">
        <v>32111</v>
      </c>
    </row>
    <row x14ac:dyDescent="0.25" r="7285" customHeight="1" ht="19.5">
      <c r="A7285" s="10">
        <v>45217</v>
      </c>
      <c r="B7285" s="11" t="s">
        <v>32112</v>
      </c>
      <c r="C7285" s="11" t="s">
        <v>91</v>
      </c>
      <c r="D7285" s="12"/>
      <c r="E7285" s="13">
        <v>13972523593</v>
      </c>
      <c r="F7285" s="11" t="s">
        <v>32113</v>
      </c>
      <c r="G7285" s="12" t="s">
        <v>216</v>
      </c>
      <c r="H7285" s="12"/>
      <c r="I7285" s="14" t="s">
        <v>241</v>
      </c>
      <c r="J7285" s="12" t="s">
        <v>24</v>
      </c>
      <c r="K7285" s="12" t="s">
        <v>25</v>
      </c>
      <c r="L7285" s="12" t="s">
        <v>39</v>
      </c>
      <c r="M7285" s="11" t="s">
        <v>40</v>
      </c>
      <c r="N7285" s="11" t="s">
        <v>28</v>
      </c>
      <c r="O7285" s="12" t="s">
        <v>29</v>
      </c>
      <c r="P7285" s="12"/>
      <c r="Q7285" s="15" t="s">
        <v>32114</v>
      </c>
      <c r="R7285" s="12" t="s">
        <v>42</v>
      </c>
      <c r="S7285" s="17" t="s">
        <v>32115</v>
      </c>
      <c r="T7285" s="11"/>
    </row>
    <row x14ac:dyDescent="0.25" r="7286" customHeight="1" ht="19.5">
      <c r="A7286" s="10">
        <v>45217</v>
      </c>
      <c r="B7286" s="11" t="s">
        <v>32116</v>
      </c>
      <c r="C7286" s="11" t="s">
        <v>6684</v>
      </c>
      <c r="D7286" s="12"/>
      <c r="E7286" s="13">
        <v>15572773720</v>
      </c>
      <c r="F7286" s="11" t="s">
        <v>32117</v>
      </c>
      <c r="G7286" s="12" t="s">
        <v>23</v>
      </c>
      <c r="H7286" s="12"/>
      <c r="I7286" s="14" t="s">
        <v>241</v>
      </c>
      <c r="J7286" s="12" t="s">
        <v>24</v>
      </c>
      <c r="K7286" s="12" t="s">
        <v>25</v>
      </c>
      <c r="L7286" s="12" t="s">
        <v>39</v>
      </c>
      <c r="M7286" s="11" t="s">
        <v>40</v>
      </c>
      <c r="N7286" s="11" t="s">
        <v>183</v>
      </c>
      <c r="O7286" s="12" t="s">
        <v>29</v>
      </c>
      <c r="P7286" s="12"/>
      <c r="Q7286" s="15" t="s">
        <v>32118</v>
      </c>
      <c r="R7286" s="12" t="s">
        <v>42</v>
      </c>
      <c r="S7286" s="11" t="s">
        <v>32119</v>
      </c>
      <c r="T7286" s="11"/>
    </row>
    <row x14ac:dyDescent="0.25" r="7287" customHeight="1" ht="19.5">
      <c r="A7287" s="10">
        <v>45217</v>
      </c>
      <c r="B7287" s="11" t="s">
        <v>32120</v>
      </c>
      <c r="C7287" s="11" t="s">
        <v>6684</v>
      </c>
      <c r="D7287" s="12"/>
      <c r="E7287" s="13">
        <v>13047179648</v>
      </c>
      <c r="F7287" s="11" t="s">
        <v>32121</v>
      </c>
      <c r="G7287" s="12" t="s">
        <v>115</v>
      </c>
      <c r="H7287" s="12"/>
      <c r="I7287" s="14" t="s">
        <v>110</v>
      </c>
      <c r="J7287" s="12" t="s">
        <v>24</v>
      </c>
      <c r="K7287" s="12" t="s">
        <v>25</v>
      </c>
      <c r="L7287" s="12" t="s">
        <v>39</v>
      </c>
      <c r="M7287" s="11" t="s">
        <v>27</v>
      </c>
      <c r="N7287" s="11" t="s">
        <v>183</v>
      </c>
      <c r="O7287" s="12" t="s">
        <v>29</v>
      </c>
      <c r="P7287" s="12"/>
      <c r="Q7287" s="15" t="s">
        <v>32122</v>
      </c>
      <c r="R7287" s="12" t="s">
        <v>42</v>
      </c>
      <c r="S7287" s="11" t="s">
        <v>32123</v>
      </c>
      <c r="T7287" s="11"/>
    </row>
    <row x14ac:dyDescent="0.25" r="7288" customHeight="1" ht="19.5">
      <c r="A7288" s="10">
        <v>45217</v>
      </c>
      <c r="B7288" s="11" t="s">
        <v>32124</v>
      </c>
      <c r="C7288" s="11" t="s">
        <v>6684</v>
      </c>
      <c r="D7288" s="12"/>
      <c r="E7288" s="13">
        <v>15571705999</v>
      </c>
      <c r="F7288" s="11" t="s">
        <v>21574</v>
      </c>
      <c r="G7288" s="12" t="s">
        <v>1873</v>
      </c>
      <c r="H7288" s="12"/>
      <c r="I7288" s="14" t="s">
        <v>590</v>
      </c>
      <c r="J7288" s="12" t="s">
        <v>24</v>
      </c>
      <c r="K7288" s="12" t="s">
        <v>25</v>
      </c>
      <c r="L7288" s="12" t="s">
        <v>39</v>
      </c>
      <c r="M7288" s="11" t="s">
        <v>675</v>
      </c>
      <c r="N7288" s="11" t="s">
        <v>183</v>
      </c>
      <c r="O7288" s="12" t="s">
        <v>29</v>
      </c>
      <c r="P7288" s="12"/>
      <c r="Q7288" s="15" t="s">
        <v>32125</v>
      </c>
      <c r="R7288" s="12" t="s">
        <v>42</v>
      </c>
      <c r="S7288" s="11" t="s">
        <v>32126</v>
      </c>
      <c r="T7288" s="11" t="s">
        <v>13338</v>
      </c>
    </row>
    <row x14ac:dyDescent="0.25" r="7289" customHeight="1" ht="19.5">
      <c r="A7289" s="10">
        <v>45217</v>
      </c>
      <c r="B7289" s="11" t="s">
        <v>32127</v>
      </c>
      <c r="C7289" s="11" t="s">
        <v>19439</v>
      </c>
      <c r="D7289" s="12"/>
      <c r="E7289" s="13">
        <v>15572779151</v>
      </c>
      <c r="F7289" s="11" t="s">
        <v>32128</v>
      </c>
      <c r="G7289" s="12" t="s">
        <v>289</v>
      </c>
      <c r="H7289" s="12" t="s">
        <v>14041</v>
      </c>
      <c r="I7289" s="14" t="s">
        <v>68</v>
      </c>
      <c r="J7289" s="12" t="s">
        <v>24</v>
      </c>
      <c r="K7289" s="12" t="s">
        <v>25</v>
      </c>
      <c r="L7289" s="12" t="s">
        <v>39</v>
      </c>
      <c r="M7289" s="11" t="s">
        <v>40</v>
      </c>
      <c r="N7289" s="11" t="s">
        <v>28</v>
      </c>
      <c r="O7289" s="12" t="s">
        <v>29</v>
      </c>
      <c r="P7289" s="12"/>
      <c r="Q7289" s="15" t="s">
        <v>32129</v>
      </c>
      <c r="R7289" s="12" t="s">
        <v>42</v>
      </c>
      <c r="S7289" s="11" t="s">
        <v>32130</v>
      </c>
      <c r="T7289" s="11"/>
    </row>
    <row x14ac:dyDescent="0.25" r="7290" customHeight="1" ht="19.5">
      <c r="A7290" s="10">
        <v>45217</v>
      </c>
      <c r="B7290" s="11" t="s">
        <v>32131</v>
      </c>
      <c r="C7290" s="11" t="s">
        <v>8341</v>
      </c>
      <c r="D7290" s="12"/>
      <c r="E7290" s="13">
        <v>15549356725</v>
      </c>
      <c r="F7290" s="11" t="s">
        <v>32132</v>
      </c>
      <c r="G7290" s="12" t="s">
        <v>37</v>
      </c>
      <c r="H7290" s="12" t="s">
        <v>86</v>
      </c>
      <c r="I7290" s="14" t="s">
        <v>116</v>
      </c>
      <c r="J7290" s="12" t="s">
        <v>24</v>
      </c>
      <c r="K7290" s="12" t="s">
        <v>25</v>
      </c>
      <c r="L7290" s="12" t="s">
        <v>39</v>
      </c>
      <c r="M7290" s="11" t="s">
        <v>27</v>
      </c>
      <c r="N7290" s="11" t="s">
        <v>28</v>
      </c>
      <c r="O7290" s="12" t="s">
        <v>29</v>
      </c>
      <c r="P7290" s="12"/>
      <c r="Q7290" s="15" t="s">
        <v>32133</v>
      </c>
      <c r="R7290" s="12" t="s">
        <v>42</v>
      </c>
      <c r="S7290" s="11" t="s">
        <v>32134</v>
      </c>
      <c r="T7290" s="11" t="s">
        <v>32135</v>
      </c>
    </row>
    <row x14ac:dyDescent="0.25" r="7291" customHeight="1" ht="19.5">
      <c r="A7291" s="10">
        <v>45217</v>
      </c>
      <c r="B7291" s="11" t="s">
        <v>32136</v>
      </c>
      <c r="C7291" s="11" t="s">
        <v>7403</v>
      </c>
      <c r="D7291" s="12"/>
      <c r="E7291" s="13">
        <v>13235627108</v>
      </c>
      <c r="F7291" s="11" t="s">
        <v>32137</v>
      </c>
      <c r="G7291" s="12" t="s">
        <v>115</v>
      </c>
      <c r="H7291" s="12" t="s">
        <v>86</v>
      </c>
      <c r="I7291" s="14" t="s">
        <v>1024</v>
      </c>
      <c r="J7291" s="12" t="s">
        <v>24</v>
      </c>
      <c r="K7291" s="12" t="s">
        <v>25</v>
      </c>
      <c r="L7291" s="12" t="s">
        <v>39</v>
      </c>
      <c r="M7291" s="11" t="s">
        <v>40</v>
      </c>
      <c r="N7291" s="11" t="s">
        <v>28</v>
      </c>
      <c r="O7291" s="12" t="s">
        <v>29</v>
      </c>
      <c r="P7291" s="12"/>
      <c r="Q7291" s="15" t="s">
        <v>32138</v>
      </c>
      <c r="R7291" s="12" t="s">
        <v>42</v>
      </c>
      <c r="S7291" s="11" t="s">
        <v>32139</v>
      </c>
      <c r="T7291" s="11" t="s">
        <v>32140</v>
      </c>
    </row>
    <row x14ac:dyDescent="0.25" r="7292" customHeight="1" ht="19.5">
      <c r="A7292" s="10">
        <v>45217</v>
      </c>
      <c r="B7292" s="11" t="s">
        <v>32141</v>
      </c>
      <c r="C7292" s="11" t="s">
        <v>8341</v>
      </c>
      <c r="D7292" s="12"/>
      <c r="E7292" s="13">
        <v>17671923927</v>
      </c>
      <c r="F7292" s="11" t="s">
        <v>32142</v>
      </c>
      <c r="G7292" s="12" t="s">
        <v>62</v>
      </c>
      <c r="H7292" s="12"/>
      <c r="I7292" s="14" t="s">
        <v>154</v>
      </c>
      <c r="J7292" s="12" t="s">
        <v>24</v>
      </c>
      <c r="K7292" s="12" t="s">
        <v>25</v>
      </c>
      <c r="L7292" s="12" t="s">
        <v>39</v>
      </c>
      <c r="M7292" s="11" t="s">
        <v>27</v>
      </c>
      <c r="N7292" s="11" t="s">
        <v>28</v>
      </c>
      <c r="O7292" s="12" t="s">
        <v>29</v>
      </c>
      <c r="P7292" s="12"/>
      <c r="Q7292" s="15" t="s">
        <v>32143</v>
      </c>
      <c r="R7292" s="12" t="s">
        <v>42</v>
      </c>
      <c r="S7292" s="11" t="s">
        <v>32144</v>
      </c>
      <c r="T7292" s="11"/>
    </row>
    <row x14ac:dyDescent="0.25" r="7293" customHeight="1" ht="19.5">
      <c r="A7293" s="10">
        <v>45217</v>
      </c>
      <c r="B7293" s="11" t="s">
        <v>32145</v>
      </c>
      <c r="C7293" s="11" t="s">
        <v>4856</v>
      </c>
      <c r="D7293" s="12"/>
      <c r="E7293" s="13">
        <v>15571747552</v>
      </c>
      <c r="F7293" s="11" t="s">
        <v>32146</v>
      </c>
      <c r="G7293" s="12" t="s">
        <v>74</v>
      </c>
      <c r="H7293" s="12"/>
      <c r="I7293" s="14" t="s">
        <v>1914</v>
      </c>
      <c r="J7293" s="12" t="s">
        <v>24</v>
      </c>
      <c r="K7293" s="12" t="s">
        <v>25</v>
      </c>
      <c r="L7293" s="12" t="s">
        <v>39</v>
      </c>
      <c r="M7293" s="11" t="s">
        <v>40</v>
      </c>
      <c r="N7293" s="11" t="s">
        <v>28</v>
      </c>
      <c r="O7293" s="12" t="s">
        <v>29</v>
      </c>
      <c r="P7293" s="12"/>
      <c r="Q7293" s="15" t="s">
        <v>32147</v>
      </c>
      <c r="R7293" s="12" t="s">
        <v>42</v>
      </c>
      <c r="S7293" s="11" t="s">
        <v>32148</v>
      </c>
      <c r="T7293" s="11"/>
    </row>
    <row x14ac:dyDescent="0.25" r="7294" customHeight="1" ht="19.5">
      <c r="A7294" s="10">
        <v>45217</v>
      </c>
      <c r="B7294" s="11" t="s">
        <v>32149</v>
      </c>
      <c r="C7294" s="11" t="s">
        <v>7513</v>
      </c>
      <c r="D7294" s="12"/>
      <c r="E7294" s="13">
        <v>18671732502</v>
      </c>
      <c r="F7294" s="11" t="s">
        <v>31499</v>
      </c>
      <c r="G7294" s="12" t="s">
        <v>62</v>
      </c>
      <c r="H7294" s="12" t="s">
        <v>2350</v>
      </c>
      <c r="I7294" s="14" t="s">
        <v>241</v>
      </c>
      <c r="J7294" s="12" t="s">
        <v>24</v>
      </c>
      <c r="K7294" s="12" t="s">
        <v>25</v>
      </c>
      <c r="L7294" s="12" t="s">
        <v>39</v>
      </c>
      <c r="M7294" s="11" t="s">
        <v>27</v>
      </c>
      <c r="N7294" s="11" t="s">
        <v>28</v>
      </c>
      <c r="O7294" s="12" t="s">
        <v>29</v>
      </c>
      <c r="P7294" s="12"/>
      <c r="Q7294" s="15" t="s">
        <v>32150</v>
      </c>
      <c r="R7294" s="12" t="s">
        <v>42</v>
      </c>
      <c r="S7294" s="11" t="s">
        <v>32151</v>
      </c>
      <c r="T7294" s="11"/>
    </row>
    <row x14ac:dyDescent="0.25" r="7295" customHeight="1" ht="19.5">
      <c r="A7295" s="10">
        <v>45217</v>
      </c>
      <c r="B7295" s="11" t="s">
        <v>32152</v>
      </c>
      <c r="C7295" s="11" t="s">
        <v>6029</v>
      </c>
      <c r="D7295" s="12"/>
      <c r="E7295" s="13">
        <v>15549288557</v>
      </c>
      <c r="F7295" s="11" t="s">
        <v>31995</v>
      </c>
      <c r="G7295" s="12" t="s">
        <v>37</v>
      </c>
      <c r="H7295" s="12" t="s">
        <v>86</v>
      </c>
      <c r="I7295" s="14" t="s">
        <v>486</v>
      </c>
      <c r="J7295" s="12" t="s">
        <v>24</v>
      </c>
      <c r="K7295" s="12" t="s">
        <v>25</v>
      </c>
      <c r="L7295" s="12" t="s">
        <v>39</v>
      </c>
      <c r="M7295" s="11" t="s">
        <v>40</v>
      </c>
      <c r="N7295" s="11" t="s">
        <v>624</v>
      </c>
      <c r="O7295" s="12" t="s">
        <v>29</v>
      </c>
      <c r="P7295" s="12"/>
      <c r="Q7295" s="15" t="s">
        <v>32153</v>
      </c>
      <c r="R7295" s="12" t="s">
        <v>42</v>
      </c>
      <c r="S7295" s="11" t="s">
        <v>32154</v>
      </c>
      <c r="T7295" s="11"/>
    </row>
    <row x14ac:dyDescent="0.25" r="7296" customHeight="1" ht="19.5">
      <c r="A7296" s="10">
        <v>45217</v>
      </c>
      <c r="B7296" s="11" t="s">
        <v>32155</v>
      </c>
      <c r="C7296" s="11" t="s">
        <v>6029</v>
      </c>
      <c r="D7296" s="12"/>
      <c r="E7296" s="13">
        <v>13032705277</v>
      </c>
      <c r="F7296" s="11" t="s">
        <v>32156</v>
      </c>
      <c r="G7296" s="12" t="s">
        <v>37</v>
      </c>
      <c r="H7296" s="12" t="s">
        <v>98</v>
      </c>
      <c r="I7296" s="14" t="s">
        <v>136</v>
      </c>
      <c r="J7296" s="12" t="s">
        <v>24</v>
      </c>
      <c r="K7296" s="12" t="s">
        <v>25</v>
      </c>
      <c r="L7296" s="12" t="s">
        <v>39</v>
      </c>
      <c r="M7296" s="11" t="s">
        <v>27</v>
      </c>
      <c r="N7296" s="11" t="s">
        <v>624</v>
      </c>
      <c r="O7296" s="12" t="s">
        <v>29</v>
      </c>
      <c r="P7296" s="12"/>
      <c r="Q7296" s="15" t="s">
        <v>32157</v>
      </c>
      <c r="R7296" s="12" t="s">
        <v>42</v>
      </c>
      <c r="S7296" s="11" t="s">
        <v>32158</v>
      </c>
      <c r="T7296" s="11"/>
    </row>
    <row x14ac:dyDescent="0.25" r="7297" customHeight="1" ht="19.5">
      <c r="A7297" s="10">
        <v>45217</v>
      </c>
      <c r="B7297" s="11" t="s">
        <v>32159</v>
      </c>
      <c r="C7297" s="11" t="s">
        <v>6029</v>
      </c>
      <c r="D7297" s="12"/>
      <c r="E7297" s="13">
        <v>15671077203</v>
      </c>
      <c r="F7297" s="11" t="s">
        <v>32160</v>
      </c>
      <c r="G7297" s="12" t="s">
        <v>74</v>
      </c>
      <c r="H7297" s="12" t="s">
        <v>98</v>
      </c>
      <c r="I7297" s="14" t="s">
        <v>328</v>
      </c>
      <c r="J7297" s="12" t="s">
        <v>24</v>
      </c>
      <c r="K7297" s="12" t="s">
        <v>25</v>
      </c>
      <c r="L7297" s="12" t="s">
        <v>39</v>
      </c>
      <c r="M7297" s="11" t="s">
        <v>40</v>
      </c>
      <c r="N7297" s="11" t="s">
        <v>624</v>
      </c>
      <c r="O7297" s="12" t="s">
        <v>29</v>
      </c>
      <c r="P7297" s="12"/>
      <c r="Q7297" s="15" t="s">
        <v>32161</v>
      </c>
      <c r="R7297" s="12" t="s">
        <v>42</v>
      </c>
      <c r="S7297" s="11" t="s">
        <v>32162</v>
      </c>
      <c r="T7297" s="11"/>
    </row>
    <row x14ac:dyDescent="0.25" r="7298" customHeight="1" ht="19.5">
      <c r="A7298" s="10">
        <v>45217</v>
      </c>
      <c r="B7298" s="11" t="s">
        <v>32163</v>
      </c>
      <c r="C7298" s="11" t="s">
        <v>6029</v>
      </c>
      <c r="D7298" s="12"/>
      <c r="E7298" s="13">
        <v>15549353618</v>
      </c>
      <c r="F7298" s="11" t="s">
        <v>23128</v>
      </c>
      <c r="G7298" s="12" t="s">
        <v>37</v>
      </c>
      <c r="H7298" s="12"/>
      <c r="I7298" s="14" t="s">
        <v>590</v>
      </c>
      <c r="J7298" s="12" t="s">
        <v>24</v>
      </c>
      <c r="K7298" s="12" t="s">
        <v>25</v>
      </c>
      <c r="L7298" s="12" t="s">
        <v>39</v>
      </c>
      <c r="M7298" s="11" t="s">
        <v>40</v>
      </c>
      <c r="N7298" s="11" t="s">
        <v>624</v>
      </c>
      <c r="O7298" s="12" t="s">
        <v>29</v>
      </c>
      <c r="P7298" s="12"/>
      <c r="Q7298" s="15" t="s">
        <v>32164</v>
      </c>
      <c r="R7298" s="12" t="s">
        <v>42</v>
      </c>
      <c r="S7298" s="11" t="s">
        <v>32165</v>
      </c>
      <c r="T7298" s="11"/>
    </row>
    <row x14ac:dyDescent="0.25" r="7299" customHeight="1" ht="19.5">
      <c r="A7299" s="10">
        <v>45217</v>
      </c>
      <c r="B7299" s="11" t="s">
        <v>32166</v>
      </c>
      <c r="C7299" s="11" t="s">
        <v>6029</v>
      </c>
      <c r="D7299" s="12"/>
      <c r="E7299" s="13">
        <v>18694080135</v>
      </c>
      <c r="F7299" s="11" t="s">
        <v>17755</v>
      </c>
      <c r="G7299" s="12" t="s">
        <v>1873</v>
      </c>
      <c r="H7299" s="12"/>
      <c r="I7299" s="14" t="s">
        <v>99</v>
      </c>
      <c r="J7299" s="12" t="s">
        <v>24</v>
      </c>
      <c r="K7299" s="12" t="s">
        <v>25</v>
      </c>
      <c r="L7299" s="12" t="s">
        <v>39</v>
      </c>
      <c r="M7299" s="11" t="s">
        <v>27</v>
      </c>
      <c r="N7299" s="11" t="s">
        <v>624</v>
      </c>
      <c r="O7299" s="12" t="s">
        <v>29</v>
      </c>
      <c r="P7299" s="12"/>
      <c r="Q7299" s="15" t="s">
        <v>32167</v>
      </c>
      <c r="R7299" s="12" t="s">
        <v>42</v>
      </c>
      <c r="S7299" s="11" t="s">
        <v>32168</v>
      </c>
      <c r="T7299" s="11" t="s">
        <v>30661</v>
      </c>
    </row>
    <row x14ac:dyDescent="0.25" r="7300" customHeight="1" ht="19.5">
      <c r="A7300" s="10">
        <v>45217</v>
      </c>
      <c r="B7300" s="11" t="s">
        <v>32169</v>
      </c>
      <c r="C7300" s="11" t="s">
        <v>6029</v>
      </c>
      <c r="D7300" s="12"/>
      <c r="E7300" s="13">
        <v>18694085162</v>
      </c>
      <c r="F7300" s="11" t="s">
        <v>17755</v>
      </c>
      <c r="G7300" s="12" t="s">
        <v>216</v>
      </c>
      <c r="H7300" s="12"/>
      <c r="I7300" s="14" t="s">
        <v>290</v>
      </c>
      <c r="J7300" s="12" t="s">
        <v>24</v>
      </c>
      <c r="K7300" s="12" t="s">
        <v>25</v>
      </c>
      <c r="L7300" s="12" t="s">
        <v>39</v>
      </c>
      <c r="M7300" s="11" t="s">
        <v>27</v>
      </c>
      <c r="N7300" s="11" t="s">
        <v>624</v>
      </c>
      <c r="O7300" s="12" t="s">
        <v>29</v>
      </c>
      <c r="P7300" s="12"/>
      <c r="Q7300" s="15" t="s">
        <v>32170</v>
      </c>
      <c r="R7300" s="12" t="s">
        <v>42</v>
      </c>
      <c r="S7300" s="11" t="s">
        <v>32171</v>
      </c>
      <c r="T7300" s="11" t="s">
        <v>30661</v>
      </c>
    </row>
    <row x14ac:dyDescent="0.25" r="7301" customHeight="1" ht="19.5">
      <c r="A7301" s="10">
        <v>45217</v>
      </c>
      <c r="B7301" s="11" t="s">
        <v>32172</v>
      </c>
      <c r="C7301" s="11" t="s">
        <v>6029</v>
      </c>
      <c r="D7301" s="12"/>
      <c r="E7301" s="13">
        <v>15571745792</v>
      </c>
      <c r="F7301" s="11" t="s">
        <v>17760</v>
      </c>
      <c r="G7301" s="12" t="s">
        <v>216</v>
      </c>
      <c r="H7301" s="12"/>
      <c r="I7301" s="14" t="s">
        <v>615</v>
      </c>
      <c r="J7301" s="12" t="s">
        <v>24</v>
      </c>
      <c r="K7301" s="12" t="s">
        <v>25</v>
      </c>
      <c r="L7301" s="12" t="s">
        <v>39</v>
      </c>
      <c r="M7301" s="11" t="s">
        <v>27</v>
      </c>
      <c r="N7301" s="11" t="s">
        <v>624</v>
      </c>
      <c r="O7301" s="12" t="s">
        <v>29</v>
      </c>
      <c r="P7301" s="12"/>
      <c r="Q7301" s="15" t="s">
        <v>32173</v>
      </c>
      <c r="R7301" s="12" t="s">
        <v>42</v>
      </c>
      <c r="S7301" s="11" t="s">
        <v>32174</v>
      </c>
      <c r="T7301" s="11" t="s">
        <v>30661</v>
      </c>
    </row>
    <row x14ac:dyDescent="0.25" r="7302" customHeight="1" ht="19.5">
      <c r="A7302" s="10">
        <v>45217</v>
      </c>
      <c r="B7302" s="11" t="s">
        <v>32175</v>
      </c>
      <c r="C7302" s="11" t="s">
        <v>32176</v>
      </c>
      <c r="D7302" s="12"/>
      <c r="E7302" s="13">
        <v>18608608759</v>
      </c>
      <c r="F7302" s="11" t="s">
        <v>32177</v>
      </c>
      <c r="G7302" s="12" t="s">
        <v>115</v>
      </c>
      <c r="H7302" s="12"/>
      <c r="I7302" s="14" t="s">
        <v>8227</v>
      </c>
      <c r="J7302" s="12" t="s">
        <v>24</v>
      </c>
      <c r="K7302" s="12" t="s">
        <v>25</v>
      </c>
      <c r="L7302" s="12" t="s">
        <v>39</v>
      </c>
      <c r="M7302" s="11" t="s">
        <v>27</v>
      </c>
      <c r="N7302" s="11" t="s">
        <v>624</v>
      </c>
      <c r="O7302" s="12" t="s">
        <v>29</v>
      </c>
      <c r="P7302" s="12"/>
      <c r="Q7302" s="15"/>
      <c r="R7302" s="12" t="s">
        <v>8227</v>
      </c>
      <c r="S7302" s="11" t="s">
        <v>32178</v>
      </c>
      <c r="T7302" s="11"/>
    </row>
    <row x14ac:dyDescent="0.25" r="7303" customHeight="1" ht="19.5">
      <c r="A7303" s="10">
        <v>45217</v>
      </c>
      <c r="B7303" s="11" t="s">
        <v>32179</v>
      </c>
      <c r="C7303" s="11" t="s">
        <v>32176</v>
      </c>
      <c r="D7303" s="12"/>
      <c r="E7303" s="13">
        <v>13032722017</v>
      </c>
      <c r="F7303" s="11" t="s">
        <v>32180</v>
      </c>
      <c r="G7303" s="12" t="s">
        <v>62</v>
      </c>
      <c r="H7303" s="12" t="s">
        <v>98</v>
      </c>
      <c r="I7303" s="14" t="s">
        <v>8227</v>
      </c>
      <c r="J7303" s="12" t="s">
        <v>24</v>
      </c>
      <c r="K7303" s="12" t="s">
        <v>69</v>
      </c>
      <c r="L7303" s="12" t="s">
        <v>39</v>
      </c>
      <c r="M7303" s="11" t="s">
        <v>40</v>
      </c>
      <c r="N7303" s="11" t="s">
        <v>624</v>
      </c>
      <c r="O7303" s="12" t="s">
        <v>29</v>
      </c>
      <c r="P7303" s="12"/>
      <c r="Q7303" s="15"/>
      <c r="R7303" s="12" t="s">
        <v>8227</v>
      </c>
      <c r="S7303" s="11" t="s">
        <v>32181</v>
      </c>
      <c r="T7303" s="11"/>
    </row>
    <row x14ac:dyDescent="0.25" r="7304" customHeight="1" ht="19.5">
      <c r="A7304" s="10">
        <v>45217</v>
      </c>
      <c r="B7304" s="11" t="s">
        <v>32182</v>
      </c>
      <c r="C7304" s="11" t="s">
        <v>32176</v>
      </c>
      <c r="D7304" s="12"/>
      <c r="E7304" s="13">
        <v>15671009242</v>
      </c>
      <c r="F7304" s="11" t="s">
        <v>32183</v>
      </c>
      <c r="G7304" s="12" t="s">
        <v>289</v>
      </c>
      <c r="H7304" s="12"/>
      <c r="I7304" s="14" t="s">
        <v>8227</v>
      </c>
      <c r="J7304" s="12" t="s">
        <v>24</v>
      </c>
      <c r="K7304" s="12" t="s">
        <v>25</v>
      </c>
      <c r="L7304" s="12" t="s">
        <v>39</v>
      </c>
      <c r="M7304" s="11" t="s">
        <v>149</v>
      </c>
      <c r="N7304" s="11" t="s">
        <v>624</v>
      </c>
      <c r="O7304" s="12" t="s">
        <v>29</v>
      </c>
      <c r="P7304" s="12"/>
      <c r="Q7304" s="15"/>
      <c r="R7304" s="12" t="s">
        <v>8227</v>
      </c>
      <c r="S7304" s="11" t="s">
        <v>32184</v>
      </c>
      <c r="T7304" s="11"/>
    </row>
    <row x14ac:dyDescent="0.25" r="7305" customHeight="1" ht="19.5">
      <c r="A7305" s="10">
        <v>45217</v>
      </c>
      <c r="B7305" s="11" t="s">
        <v>32185</v>
      </c>
      <c r="C7305" s="11" t="s">
        <v>32176</v>
      </c>
      <c r="D7305" s="12"/>
      <c r="E7305" s="13">
        <v>15571718080</v>
      </c>
      <c r="F7305" s="11" t="s">
        <v>32186</v>
      </c>
      <c r="G7305" s="12" t="s">
        <v>56</v>
      </c>
      <c r="H7305" s="12" t="s">
        <v>86</v>
      </c>
      <c r="I7305" s="14" t="s">
        <v>8227</v>
      </c>
      <c r="J7305" s="12" t="s">
        <v>24</v>
      </c>
      <c r="K7305" s="12" t="s">
        <v>69</v>
      </c>
      <c r="L7305" s="12" t="s">
        <v>39</v>
      </c>
      <c r="M7305" s="11" t="s">
        <v>675</v>
      </c>
      <c r="N7305" s="11" t="s">
        <v>624</v>
      </c>
      <c r="O7305" s="12" t="s">
        <v>29</v>
      </c>
      <c r="P7305" s="12"/>
      <c r="Q7305" s="15"/>
      <c r="R7305" s="12" t="s">
        <v>8227</v>
      </c>
      <c r="S7305" s="11" t="s">
        <v>32187</v>
      </c>
      <c r="T7305" s="11"/>
    </row>
    <row x14ac:dyDescent="0.25" r="7306" customHeight="1" ht="19.5">
      <c r="A7306" s="10">
        <v>45217</v>
      </c>
      <c r="B7306" s="11" t="s">
        <v>32188</v>
      </c>
      <c r="C7306" s="11" t="s">
        <v>32176</v>
      </c>
      <c r="D7306" s="12"/>
      <c r="E7306" s="13">
        <v>15872533322</v>
      </c>
      <c r="F7306" s="11" t="s">
        <v>31649</v>
      </c>
      <c r="G7306" s="12" t="s">
        <v>48</v>
      </c>
      <c r="H7306" s="12"/>
      <c r="I7306" s="14" t="s">
        <v>8227</v>
      </c>
      <c r="J7306" s="12" t="s">
        <v>24</v>
      </c>
      <c r="K7306" s="12" t="s">
        <v>25</v>
      </c>
      <c r="L7306" s="12" t="s">
        <v>39</v>
      </c>
      <c r="M7306" s="11" t="s">
        <v>27</v>
      </c>
      <c r="N7306" s="11" t="s">
        <v>624</v>
      </c>
      <c r="O7306" s="12" t="s">
        <v>29</v>
      </c>
      <c r="P7306" s="12"/>
      <c r="Q7306" s="15"/>
      <c r="R7306" s="12" t="s">
        <v>8227</v>
      </c>
      <c r="S7306" s="11" t="s">
        <v>32178</v>
      </c>
      <c r="T7306" s="11"/>
    </row>
    <row x14ac:dyDescent="0.25" r="7307" customHeight="1" ht="19.5">
      <c r="A7307" s="10">
        <v>45217</v>
      </c>
      <c r="B7307" s="11" t="s">
        <v>32189</v>
      </c>
      <c r="C7307" s="11" t="s">
        <v>32176</v>
      </c>
      <c r="D7307" s="12"/>
      <c r="E7307" s="13">
        <v>18527300413</v>
      </c>
      <c r="F7307" s="11" t="s">
        <v>32190</v>
      </c>
      <c r="G7307" s="12" t="s">
        <v>48</v>
      </c>
      <c r="H7307" s="12"/>
      <c r="I7307" s="14" t="s">
        <v>8227</v>
      </c>
      <c r="J7307" s="12" t="s">
        <v>24</v>
      </c>
      <c r="K7307" s="12" t="s">
        <v>25</v>
      </c>
      <c r="L7307" s="12" t="s">
        <v>39</v>
      </c>
      <c r="M7307" s="11" t="s">
        <v>27</v>
      </c>
      <c r="N7307" s="11" t="s">
        <v>624</v>
      </c>
      <c r="O7307" s="12" t="s">
        <v>29</v>
      </c>
      <c r="P7307" s="12"/>
      <c r="Q7307" s="15"/>
      <c r="R7307" s="12" t="s">
        <v>8227</v>
      </c>
      <c r="S7307" s="11" t="s">
        <v>32178</v>
      </c>
      <c r="T7307" s="11"/>
    </row>
    <row x14ac:dyDescent="0.25" r="7308" customHeight="1" ht="19.5">
      <c r="A7308" s="10">
        <v>45217</v>
      </c>
      <c r="B7308" s="11" t="s">
        <v>32191</v>
      </c>
      <c r="C7308" s="11" t="s">
        <v>29257</v>
      </c>
      <c r="D7308" s="12"/>
      <c r="E7308" s="13">
        <v>15608603633</v>
      </c>
      <c r="F7308" s="11" t="s">
        <v>20759</v>
      </c>
      <c r="G7308" s="12" t="s">
        <v>56</v>
      </c>
      <c r="H7308" s="12"/>
      <c r="I7308" s="14">
        <v>10015</v>
      </c>
      <c r="J7308" s="12" t="s">
        <v>24</v>
      </c>
      <c r="K7308" s="12" t="s">
        <v>172</v>
      </c>
      <c r="L7308" s="12" t="s">
        <v>39</v>
      </c>
      <c r="M7308" s="11" t="s">
        <v>27</v>
      </c>
      <c r="N7308" s="11" t="s">
        <v>28</v>
      </c>
      <c r="O7308" s="12" t="s">
        <v>29</v>
      </c>
      <c r="P7308" s="12"/>
      <c r="Q7308" s="15" t="s">
        <v>32192</v>
      </c>
      <c r="R7308" s="12" t="s">
        <v>31</v>
      </c>
      <c r="S7308" s="11" t="s">
        <v>32193</v>
      </c>
      <c r="T7308" s="11" t="s">
        <v>32194</v>
      </c>
    </row>
    <row x14ac:dyDescent="0.25" r="7309" customHeight="1" ht="19.5">
      <c r="A7309" s="10">
        <v>45217</v>
      </c>
      <c r="B7309" s="11" t="s">
        <v>32195</v>
      </c>
      <c r="C7309" s="11" t="s">
        <v>341</v>
      </c>
      <c r="D7309" s="12"/>
      <c r="E7309" s="13">
        <v>19171398235</v>
      </c>
      <c r="F7309" s="11" t="s">
        <v>20802</v>
      </c>
      <c r="G7309" s="12" t="s">
        <v>23</v>
      </c>
      <c r="H7309" s="12"/>
      <c r="I7309" s="14">
        <v>10015</v>
      </c>
      <c r="J7309" s="12" t="s">
        <v>24</v>
      </c>
      <c r="K7309" s="12" t="s">
        <v>25</v>
      </c>
      <c r="L7309" s="12" t="s">
        <v>39</v>
      </c>
      <c r="M7309" s="11" t="s">
        <v>27</v>
      </c>
      <c r="N7309" s="11" t="s">
        <v>28</v>
      </c>
      <c r="O7309" s="12" t="s">
        <v>29</v>
      </c>
      <c r="P7309" s="12"/>
      <c r="Q7309" s="15" t="s">
        <v>32196</v>
      </c>
      <c r="R7309" s="12" t="s">
        <v>31</v>
      </c>
      <c r="S7309" s="11" t="s">
        <v>32197</v>
      </c>
      <c r="T7309" s="11" t="s">
        <v>32198</v>
      </c>
    </row>
    <row x14ac:dyDescent="0.25" r="7310" customHeight="1" ht="19.5">
      <c r="A7310" s="10">
        <v>45217</v>
      </c>
      <c r="B7310" s="11" t="s">
        <v>32199</v>
      </c>
      <c r="C7310" s="11" t="s">
        <v>341</v>
      </c>
      <c r="D7310" s="12"/>
      <c r="E7310" s="13">
        <v>17671259510</v>
      </c>
      <c r="F7310" s="11" t="s">
        <v>32200</v>
      </c>
      <c r="G7310" s="12" t="s">
        <v>115</v>
      </c>
      <c r="H7310" s="12"/>
      <c r="I7310" s="14" t="s">
        <v>31</v>
      </c>
      <c r="J7310" s="12" t="s">
        <v>24</v>
      </c>
      <c r="K7310" s="12" t="s">
        <v>25</v>
      </c>
      <c r="L7310" s="12" t="s">
        <v>39</v>
      </c>
      <c r="M7310" s="11" t="s">
        <v>27</v>
      </c>
      <c r="N7310" s="11" t="s">
        <v>28</v>
      </c>
      <c r="O7310" s="12" t="s">
        <v>29</v>
      </c>
      <c r="P7310" s="12"/>
      <c r="Q7310" s="15" t="s">
        <v>32201</v>
      </c>
      <c r="R7310" s="12" t="s">
        <v>31</v>
      </c>
      <c r="S7310" s="11" t="s">
        <v>32202</v>
      </c>
      <c r="T7310" s="11" t="s">
        <v>32203</v>
      </c>
    </row>
    <row x14ac:dyDescent="0.25" r="7311" customHeight="1" ht="19.5">
      <c r="A7311" s="10">
        <v>45217</v>
      </c>
      <c r="B7311" s="11" t="s">
        <v>32204</v>
      </c>
      <c r="C7311" s="11" t="s">
        <v>341</v>
      </c>
      <c r="D7311" s="12"/>
      <c r="E7311" s="13">
        <v>13037375142</v>
      </c>
      <c r="F7311" s="11" t="s">
        <v>32205</v>
      </c>
      <c r="G7311" s="12" t="s">
        <v>48</v>
      </c>
      <c r="H7311" s="12"/>
      <c r="I7311" s="14" t="s">
        <v>31</v>
      </c>
      <c r="J7311" s="12" t="s">
        <v>24</v>
      </c>
      <c r="K7311" s="12" t="s">
        <v>25</v>
      </c>
      <c r="L7311" s="12" t="s">
        <v>39</v>
      </c>
      <c r="M7311" s="11" t="s">
        <v>27</v>
      </c>
      <c r="N7311" s="11" t="s">
        <v>28</v>
      </c>
      <c r="O7311" s="12" t="s">
        <v>29</v>
      </c>
      <c r="P7311" s="12"/>
      <c r="Q7311" s="15" t="s">
        <v>32206</v>
      </c>
      <c r="R7311" s="12" t="s">
        <v>31</v>
      </c>
      <c r="S7311" s="11" t="s">
        <v>32207</v>
      </c>
      <c r="T7311" s="11" t="s">
        <v>32208</v>
      </c>
    </row>
    <row x14ac:dyDescent="0.25" r="7312" customHeight="1" ht="19.5">
      <c r="A7312" s="10">
        <v>45217</v>
      </c>
      <c r="B7312" s="11" t="s">
        <v>32209</v>
      </c>
      <c r="C7312" s="11" t="s">
        <v>341</v>
      </c>
      <c r="D7312" s="12"/>
      <c r="E7312" s="13">
        <v>15629381333</v>
      </c>
      <c r="F7312" s="11" t="s">
        <v>13392</v>
      </c>
      <c r="G7312" s="12" t="s">
        <v>171</v>
      </c>
      <c r="H7312" s="12"/>
      <c r="I7312" s="14" t="s">
        <v>31</v>
      </c>
      <c r="J7312" s="12" t="s">
        <v>24</v>
      </c>
      <c r="K7312" s="12" t="s">
        <v>69</v>
      </c>
      <c r="L7312" s="12" t="s">
        <v>39</v>
      </c>
      <c r="M7312" s="11" t="s">
        <v>27</v>
      </c>
      <c r="N7312" s="11" t="s">
        <v>28</v>
      </c>
      <c r="O7312" s="12" t="s">
        <v>29</v>
      </c>
      <c r="P7312" s="12"/>
      <c r="Q7312" s="15" t="s">
        <v>32210</v>
      </c>
      <c r="R7312" s="12" t="s">
        <v>31</v>
      </c>
      <c r="S7312" s="11" t="s">
        <v>32211</v>
      </c>
      <c r="T7312" s="11" t="s">
        <v>15537</v>
      </c>
    </row>
    <row x14ac:dyDescent="0.25" r="7313" customHeight="1" ht="19.5">
      <c r="A7313" s="10">
        <v>45217</v>
      </c>
      <c r="B7313" s="11" t="s">
        <v>32212</v>
      </c>
      <c r="C7313" s="11" t="s">
        <v>341</v>
      </c>
      <c r="D7313" s="12"/>
      <c r="E7313" s="13">
        <v>15572747503</v>
      </c>
      <c r="F7313" s="11" t="s">
        <v>13450</v>
      </c>
      <c r="G7313" s="12"/>
      <c r="H7313" s="12"/>
      <c r="I7313" s="14" t="s">
        <v>31</v>
      </c>
      <c r="J7313" s="12" t="s">
        <v>24</v>
      </c>
      <c r="K7313" s="12" t="s">
        <v>25</v>
      </c>
      <c r="L7313" s="12" t="s">
        <v>39</v>
      </c>
      <c r="M7313" s="11" t="s">
        <v>27</v>
      </c>
      <c r="N7313" s="11" t="s">
        <v>28</v>
      </c>
      <c r="O7313" s="12" t="s">
        <v>29</v>
      </c>
      <c r="P7313" s="12"/>
      <c r="Q7313" s="15" t="s">
        <v>32213</v>
      </c>
      <c r="R7313" s="12" t="s">
        <v>31</v>
      </c>
      <c r="S7313" s="11" t="s">
        <v>32214</v>
      </c>
      <c r="T7313" s="11" t="s">
        <v>15537</v>
      </c>
    </row>
    <row x14ac:dyDescent="0.25" r="7314" customHeight="1" ht="19.5">
      <c r="A7314" s="10">
        <v>45217</v>
      </c>
      <c r="B7314" s="11" t="s">
        <v>32215</v>
      </c>
      <c r="C7314" s="11" t="s">
        <v>72</v>
      </c>
      <c r="D7314" s="12"/>
      <c r="E7314" s="13">
        <v>16671722677</v>
      </c>
      <c r="F7314" s="11" t="s">
        <v>32216</v>
      </c>
      <c r="G7314" s="12"/>
      <c r="H7314" s="12"/>
      <c r="I7314" s="14">
        <v>10015</v>
      </c>
      <c r="J7314" s="12" t="s">
        <v>24</v>
      </c>
      <c r="K7314" s="12" t="s">
        <v>172</v>
      </c>
      <c r="L7314" s="12" t="s">
        <v>26</v>
      </c>
      <c r="M7314" s="11" t="s">
        <v>27</v>
      </c>
      <c r="N7314" s="11" t="s">
        <v>28</v>
      </c>
      <c r="O7314" s="12" t="s">
        <v>29</v>
      </c>
      <c r="P7314" s="12"/>
      <c r="Q7314" s="15" t="s">
        <v>32217</v>
      </c>
      <c r="R7314" s="12" t="s">
        <v>31</v>
      </c>
      <c r="S7314" s="11" t="s">
        <v>32218</v>
      </c>
      <c r="T7314" s="11" t="s">
        <v>32219</v>
      </c>
    </row>
    <row x14ac:dyDescent="0.25" r="7315" customHeight="1" ht="19.5">
      <c r="A7315" s="10">
        <v>45217</v>
      </c>
      <c r="B7315" s="11" t="s">
        <v>32220</v>
      </c>
      <c r="C7315" s="11" t="s">
        <v>72</v>
      </c>
      <c r="D7315" s="12"/>
      <c r="E7315" s="13">
        <v>16671722677</v>
      </c>
      <c r="F7315" s="11" t="s">
        <v>32216</v>
      </c>
      <c r="G7315" s="12"/>
      <c r="H7315" s="12"/>
      <c r="I7315" s="14">
        <v>10015</v>
      </c>
      <c r="J7315" s="12" t="s">
        <v>24</v>
      </c>
      <c r="K7315" s="12" t="s">
        <v>69</v>
      </c>
      <c r="L7315" s="12" t="s">
        <v>39</v>
      </c>
      <c r="M7315" s="11" t="s">
        <v>27</v>
      </c>
      <c r="N7315" s="11" t="s">
        <v>28</v>
      </c>
      <c r="O7315" s="12" t="s">
        <v>29</v>
      </c>
      <c r="P7315" s="12"/>
      <c r="Q7315" s="15" t="s">
        <v>32221</v>
      </c>
      <c r="R7315" s="12" t="s">
        <v>31</v>
      </c>
      <c r="S7315" s="11" t="s">
        <v>32222</v>
      </c>
      <c r="T7315" s="11" t="s">
        <v>32219</v>
      </c>
    </row>
    <row x14ac:dyDescent="0.25" r="7316" customHeight="1" ht="19.5">
      <c r="A7316" s="10">
        <v>45217</v>
      </c>
      <c r="B7316" s="11" t="s">
        <v>32223</v>
      </c>
      <c r="C7316" s="11" t="s">
        <v>72</v>
      </c>
      <c r="D7316" s="12"/>
      <c r="E7316" s="13">
        <v>16671722677</v>
      </c>
      <c r="F7316" s="11" t="s">
        <v>32216</v>
      </c>
      <c r="G7316" s="12"/>
      <c r="H7316" s="12"/>
      <c r="I7316" s="14">
        <v>10015</v>
      </c>
      <c r="J7316" s="12" t="s">
        <v>24</v>
      </c>
      <c r="K7316" s="12" t="s">
        <v>172</v>
      </c>
      <c r="L7316" s="12" t="s">
        <v>26</v>
      </c>
      <c r="M7316" s="11" t="s">
        <v>27</v>
      </c>
      <c r="N7316" s="11" t="s">
        <v>28</v>
      </c>
      <c r="O7316" s="12" t="s">
        <v>29</v>
      </c>
      <c r="P7316" s="12"/>
      <c r="Q7316" s="15" t="s">
        <v>32224</v>
      </c>
      <c r="R7316" s="12" t="s">
        <v>31</v>
      </c>
      <c r="S7316" s="11" t="s">
        <v>32225</v>
      </c>
      <c r="T7316" s="11" t="s">
        <v>32219</v>
      </c>
    </row>
    <row x14ac:dyDescent="0.25" r="7317" customHeight="1" ht="19.5">
      <c r="A7317" s="10">
        <v>45217</v>
      </c>
      <c r="B7317" s="11" t="s">
        <v>32226</v>
      </c>
      <c r="C7317" s="11" t="s">
        <v>72</v>
      </c>
      <c r="D7317" s="12"/>
      <c r="E7317" s="13">
        <v>16671722677</v>
      </c>
      <c r="F7317" s="11" t="s">
        <v>32216</v>
      </c>
      <c r="G7317" s="12"/>
      <c r="H7317" s="12"/>
      <c r="I7317" s="14">
        <v>10015</v>
      </c>
      <c r="J7317" s="12" t="s">
        <v>24</v>
      </c>
      <c r="K7317" s="12" t="s">
        <v>25</v>
      </c>
      <c r="L7317" s="12" t="s">
        <v>39</v>
      </c>
      <c r="M7317" s="11" t="s">
        <v>27</v>
      </c>
      <c r="N7317" s="11" t="s">
        <v>28</v>
      </c>
      <c r="O7317" s="12" t="s">
        <v>29</v>
      </c>
      <c r="P7317" s="12"/>
      <c r="Q7317" s="15" t="s">
        <v>32227</v>
      </c>
      <c r="R7317" s="12" t="s">
        <v>31</v>
      </c>
      <c r="S7317" s="11" t="s">
        <v>32228</v>
      </c>
      <c r="T7317" s="11" t="s">
        <v>32219</v>
      </c>
    </row>
    <row x14ac:dyDescent="0.25" r="7318" customHeight="1" ht="19.5">
      <c r="A7318" s="10">
        <v>45217</v>
      </c>
      <c r="B7318" s="11" t="s">
        <v>32229</v>
      </c>
      <c r="C7318" s="11" t="s">
        <v>72</v>
      </c>
      <c r="D7318" s="12"/>
      <c r="E7318" s="13">
        <v>16671722677</v>
      </c>
      <c r="F7318" s="11" t="s">
        <v>32216</v>
      </c>
      <c r="G7318" s="12"/>
      <c r="H7318" s="12"/>
      <c r="I7318" s="14">
        <v>10015</v>
      </c>
      <c r="J7318" s="12" t="s">
        <v>24</v>
      </c>
      <c r="K7318" s="12" t="s">
        <v>69</v>
      </c>
      <c r="L7318" s="12" t="s">
        <v>39</v>
      </c>
      <c r="M7318" s="11" t="s">
        <v>27</v>
      </c>
      <c r="N7318" s="11" t="s">
        <v>28</v>
      </c>
      <c r="O7318" s="12" t="s">
        <v>29</v>
      </c>
      <c r="P7318" s="12"/>
      <c r="Q7318" s="15" t="s">
        <v>32230</v>
      </c>
      <c r="R7318" s="12" t="s">
        <v>31</v>
      </c>
      <c r="S7318" s="11" t="s">
        <v>32231</v>
      </c>
      <c r="T7318" s="11" t="s">
        <v>32219</v>
      </c>
    </row>
    <row x14ac:dyDescent="0.25" r="7319" customHeight="1" ht="19.5">
      <c r="A7319" s="10">
        <v>45217</v>
      </c>
      <c r="B7319" s="11" t="s">
        <v>32232</v>
      </c>
      <c r="C7319" s="11" t="s">
        <v>5513</v>
      </c>
      <c r="D7319" s="12"/>
      <c r="E7319" s="13">
        <v>18671766181</v>
      </c>
      <c r="F7319" s="11" t="s">
        <v>25729</v>
      </c>
      <c r="G7319" s="12" t="s">
        <v>62</v>
      </c>
      <c r="H7319" s="12"/>
      <c r="I7319" s="14">
        <v>10015</v>
      </c>
      <c r="J7319" s="12" t="s">
        <v>24</v>
      </c>
      <c r="K7319" s="12" t="s">
        <v>172</v>
      </c>
      <c r="L7319" s="12" t="s">
        <v>39</v>
      </c>
      <c r="M7319" s="11" t="s">
        <v>27</v>
      </c>
      <c r="N7319" s="11" t="s">
        <v>28</v>
      </c>
      <c r="O7319" s="12" t="s">
        <v>29</v>
      </c>
      <c r="P7319" s="12"/>
      <c r="Q7319" s="15" t="s">
        <v>32233</v>
      </c>
      <c r="R7319" s="12" t="s">
        <v>31</v>
      </c>
      <c r="S7319" s="11" t="s">
        <v>32234</v>
      </c>
      <c r="T7319" s="11" t="s">
        <v>32235</v>
      </c>
    </row>
    <row x14ac:dyDescent="0.25" r="7320" customHeight="1" ht="19.5">
      <c r="A7320" s="10">
        <v>45217</v>
      </c>
      <c r="B7320" s="11" t="s">
        <v>32236</v>
      </c>
      <c r="C7320" s="11" t="s">
        <v>6926</v>
      </c>
      <c r="D7320" s="12"/>
      <c r="E7320" s="13">
        <v>18692268599</v>
      </c>
      <c r="F7320" s="11" t="s">
        <v>15702</v>
      </c>
      <c r="G7320" s="12" t="s">
        <v>216</v>
      </c>
      <c r="H7320" s="12"/>
      <c r="I7320" s="14">
        <v>10015</v>
      </c>
      <c r="J7320" s="12" t="s">
        <v>24</v>
      </c>
      <c r="K7320" s="12" t="s">
        <v>25</v>
      </c>
      <c r="L7320" s="12" t="s">
        <v>39</v>
      </c>
      <c r="M7320" s="11" t="s">
        <v>27</v>
      </c>
      <c r="N7320" s="11" t="s">
        <v>28</v>
      </c>
      <c r="O7320" s="12" t="s">
        <v>29</v>
      </c>
      <c r="P7320" s="12"/>
      <c r="Q7320" s="15" t="s">
        <v>32237</v>
      </c>
      <c r="R7320" s="12" t="s">
        <v>31</v>
      </c>
      <c r="S7320" s="11" t="s">
        <v>32238</v>
      </c>
      <c r="T7320" s="11" t="s">
        <v>32239</v>
      </c>
    </row>
    <row x14ac:dyDescent="0.25" r="7321" customHeight="1" ht="19.5">
      <c r="A7321" s="10">
        <v>45217</v>
      </c>
      <c r="B7321" s="11" t="s">
        <v>32240</v>
      </c>
      <c r="C7321" s="11" t="s">
        <v>5811</v>
      </c>
      <c r="D7321" s="12"/>
      <c r="E7321" s="13">
        <v>13047151664</v>
      </c>
      <c r="F7321" s="11" t="s">
        <v>32241</v>
      </c>
      <c r="G7321" s="12" t="s">
        <v>74</v>
      </c>
      <c r="H7321" s="12"/>
      <c r="I7321" s="14" t="s">
        <v>272</v>
      </c>
      <c r="J7321" s="12" t="s">
        <v>24</v>
      </c>
      <c r="K7321" s="12" t="s">
        <v>25</v>
      </c>
      <c r="L7321" s="12" t="s">
        <v>39</v>
      </c>
      <c r="M7321" s="11" t="s">
        <v>27</v>
      </c>
      <c r="N7321" s="11" t="s">
        <v>28</v>
      </c>
      <c r="O7321" s="12" t="s">
        <v>29</v>
      </c>
      <c r="P7321" s="12"/>
      <c r="Q7321" s="15" t="s">
        <v>32242</v>
      </c>
      <c r="R7321" s="12" t="s">
        <v>42</v>
      </c>
      <c r="S7321" s="11" t="s">
        <v>32243</v>
      </c>
      <c r="T7321" s="11" t="s">
        <v>32244</v>
      </c>
    </row>
    <row x14ac:dyDescent="0.25" r="7322" customHeight="1" ht="19.5">
      <c r="A7322" s="10">
        <v>45217</v>
      </c>
      <c r="B7322" s="11" t="s">
        <v>32245</v>
      </c>
      <c r="C7322" s="11" t="s">
        <v>5977</v>
      </c>
      <c r="D7322" s="12"/>
      <c r="E7322" s="13">
        <v>15571752569</v>
      </c>
      <c r="F7322" s="11" t="s">
        <v>32246</v>
      </c>
      <c r="G7322" s="12" t="s">
        <v>289</v>
      </c>
      <c r="H7322" s="12" t="s">
        <v>121</v>
      </c>
      <c r="I7322" s="14" t="s">
        <v>590</v>
      </c>
      <c r="J7322" s="12" t="s">
        <v>24</v>
      </c>
      <c r="K7322" s="12" t="s">
        <v>25</v>
      </c>
      <c r="L7322" s="12" t="s">
        <v>39</v>
      </c>
      <c r="M7322" s="11" t="s">
        <v>40</v>
      </c>
      <c r="N7322" s="11" t="s">
        <v>28</v>
      </c>
      <c r="O7322" s="12" t="s">
        <v>29</v>
      </c>
      <c r="P7322" s="12"/>
      <c r="Q7322" s="15" t="s">
        <v>32247</v>
      </c>
      <c r="R7322" s="12" t="s">
        <v>42</v>
      </c>
      <c r="S7322" s="11" t="s">
        <v>32248</v>
      </c>
      <c r="T7322" s="11" t="s">
        <v>32249</v>
      </c>
    </row>
    <row x14ac:dyDescent="0.25" r="7323" customHeight="1" ht="19.5">
      <c r="A7323" s="10">
        <v>45217</v>
      </c>
      <c r="B7323" s="11" t="s">
        <v>32250</v>
      </c>
      <c r="C7323" s="11" t="s">
        <v>6748</v>
      </c>
      <c r="D7323" s="12"/>
      <c r="E7323" s="13">
        <v>13094189007</v>
      </c>
      <c r="F7323" s="11" t="s">
        <v>32251</v>
      </c>
      <c r="G7323" s="12" t="s">
        <v>62</v>
      </c>
      <c r="H7323" s="12"/>
      <c r="I7323" s="14">
        <v>10015</v>
      </c>
      <c r="J7323" s="12" t="s">
        <v>24</v>
      </c>
      <c r="K7323" s="12" t="s">
        <v>172</v>
      </c>
      <c r="L7323" s="12" t="s">
        <v>26</v>
      </c>
      <c r="M7323" s="11" t="s">
        <v>149</v>
      </c>
      <c r="N7323" s="11" t="s">
        <v>28</v>
      </c>
      <c r="O7323" s="12" t="s">
        <v>29</v>
      </c>
      <c r="P7323" s="12"/>
      <c r="Q7323" s="15" t="s">
        <v>32252</v>
      </c>
      <c r="R7323" s="12" t="s">
        <v>31</v>
      </c>
      <c r="S7323" s="11" t="s">
        <v>32253</v>
      </c>
      <c r="T7323" s="11" t="s">
        <v>32254</v>
      </c>
    </row>
    <row x14ac:dyDescent="0.25" r="7324" customHeight="1" ht="19.5">
      <c r="A7324" s="10">
        <v>45217</v>
      </c>
      <c r="B7324" s="11" t="s">
        <v>32255</v>
      </c>
      <c r="C7324" s="11" t="s">
        <v>4867</v>
      </c>
      <c r="D7324" s="12"/>
      <c r="E7324" s="13" t="s">
        <v>32256</v>
      </c>
      <c r="F7324" s="11" t="s">
        <v>32257</v>
      </c>
      <c r="G7324" s="12" t="s">
        <v>74</v>
      </c>
      <c r="H7324" s="12" t="s">
        <v>86</v>
      </c>
      <c r="I7324" s="14" t="s">
        <v>4870</v>
      </c>
      <c r="J7324" s="12" t="s">
        <v>24</v>
      </c>
      <c r="K7324" s="12" t="s">
        <v>25</v>
      </c>
      <c r="L7324" s="12" t="s">
        <v>39</v>
      </c>
      <c r="M7324" s="11" t="s">
        <v>149</v>
      </c>
      <c r="N7324" s="11" t="s">
        <v>4871</v>
      </c>
      <c r="O7324" s="12" t="s">
        <v>29</v>
      </c>
      <c r="P7324" s="12"/>
      <c r="Q7324" s="15" t="s">
        <v>32258</v>
      </c>
      <c r="R7324" s="12" t="s">
        <v>148</v>
      </c>
      <c r="S7324" s="11" t="s">
        <v>32259</v>
      </c>
      <c r="T7324" s="11" t="s">
        <v>4893</v>
      </c>
    </row>
    <row x14ac:dyDescent="0.25" r="7325" customHeight="1" ht="19.5">
      <c r="A7325" s="10">
        <v>45217</v>
      </c>
      <c r="B7325" s="11" t="s">
        <v>32260</v>
      </c>
      <c r="C7325" s="11" t="s">
        <v>4882</v>
      </c>
      <c r="D7325" s="12"/>
      <c r="E7325" s="13" t="s">
        <v>32261</v>
      </c>
      <c r="F7325" s="11" t="s">
        <v>32262</v>
      </c>
      <c r="G7325" s="12" t="s">
        <v>74</v>
      </c>
      <c r="H7325" s="12" t="s">
        <v>86</v>
      </c>
      <c r="I7325" s="14" t="s">
        <v>148</v>
      </c>
      <c r="J7325" s="12" t="s">
        <v>24</v>
      </c>
      <c r="K7325" s="12" t="s">
        <v>25</v>
      </c>
      <c r="L7325" s="12" t="s">
        <v>39</v>
      </c>
      <c r="M7325" s="11" t="s">
        <v>149</v>
      </c>
      <c r="N7325" s="11" t="s">
        <v>4871</v>
      </c>
      <c r="O7325" s="12" t="s">
        <v>29</v>
      </c>
      <c r="P7325" s="12"/>
      <c r="Q7325" s="15" t="s">
        <v>32263</v>
      </c>
      <c r="R7325" s="12" t="s">
        <v>148</v>
      </c>
      <c r="S7325" s="11" t="s">
        <v>32264</v>
      </c>
      <c r="T7325" s="11" t="s">
        <v>4906</v>
      </c>
    </row>
    <row x14ac:dyDescent="0.25" r="7326" customHeight="1" ht="19.5">
      <c r="A7326" s="10">
        <v>45217</v>
      </c>
      <c r="B7326" s="11" t="s">
        <v>32265</v>
      </c>
      <c r="C7326" s="11" t="s">
        <v>4867</v>
      </c>
      <c r="D7326" s="12"/>
      <c r="E7326" s="13" t="s">
        <v>32266</v>
      </c>
      <c r="F7326" s="11" t="s">
        <v>32267</v>
      </c>
      <c r="G7326" s="12" t="s">
        <v>74</v>
      </c>
      <c r="H7326" s="12"/>
      <c r="I7326" s="14" t="s">
        <v>4870</v>
      </c>
      <c r="J7326" s="12" t="s">
        <v>24</v>
      </c>
      <c r="K7326" s="12" t="s">
        <v>25</v>
      </c>
      <c r="L7326" s="12" t="s">
        <v>39</v>
      </c>
      <c r="M7326" s="11" t="s">
        <v>149</v>
      </c>
      <c r="N7326" s="11" t="s">
        <v>4871</v>
      </c>
      <c r="O7326" s="12" t="s">
        <v>29</v>
      </c>
      <c r="P7326" s="12"/>
      <c r="Q7326" s="15" t="s">
        <v>32268</v>
      </c>
      <c r="R7326" s="12" t="s">
        <v>148</v>
      </c>
      <c r="S7326" s="11" t="s">
        <v>32269</v>
      </c>
      <c r="T7326" s="11" t="s">
        <v>4961</v>
      </c>
    </row>
    <row x14ac:dyDescent="0.25" r="7327" customHeight="1" ht="19.5">
      <c r="A7327" s="10">
        <v>45217</v>
      </c>
      <c r="B7327" s="11" t="s">
        <v>32270</v>
      </c>
      <c r="C7327" s="11" t="s">
        <v>4867</v>
      </c>
      <c r="D7327" s="12"/>
      <c r="E7327" s="13" t="s">
        <v>32271</v>
      </c>
      <c r="F7327" s="11" t="s">
        <v>32272</v>
      </c>
      <c r="G7327" s="12" t="s">
        <v>74</v>
      </c>
      <c r="H7327" s="12" t="s">
        <v>98</v>
      </c>
      <c r="I7327" s="14" t="s">
        <v>4870</v>
      </c>
      <c r="J7327" s="12" t="s">
        <v>24</v>
      </c>
      <c r="K7327" s="12" t="s">
        <v>25</v>
      </c>
      <c r="L7327" s="12" t="s">
        <v>39</v>
      </c>
      <c r="M7327" s="11" t="s">
        <v>149</v>
      </c>
      <c r="N7327" s="11" t="s">
        <v>4871</v>
      </c>
      <c r="O7327" s="12" t="s">
        <v>29</v>
      </c>
      <c r="P7327" s="12"/>
      <c r="Q7327" s="15" t="s">
        <v>32273</v>
      </c>
      <c r="R7327" s="12" t="s">
        <v>148</v>
      </c>
      <c r="S7327" s="11" t="s">
        <v>32274</v>
      </c>
      <c r="T7327" s="11" t="s">
        <v>4893</v>
      </c>
    </row>
    <row x14ac:dyDescent="0.25" r="7328" customHeight="1" ht="19.5">
      <c r="A7328" s="10">
        <v>45217</v>
      </c>
      <c r="B7328" s="11" t="s">
        <v>32275</v>
      </c>
      <c r="C7328" s="11" t="s">
        <v>4867</v>
      </c>
      <c r="D7328" s="12"/>
      <c r="E7328" s="13" t="s">
        <v>32276</v>
      </c>
      <c r="F7328" s="11" t="s">
        <v>7509</v>
      </c>
      <c r="G7328" s="12" t="s">
        <v>74</v>
      </c>
      <c r="H7328" s="12"/>
      <c r="I7328" s="14" t="s">
        <v>4870</v>
      </c>
      <c r="J7328" s="12" t="s">
        <v>24</v>
      </c>
      <c r="K7328" s="12" t="s">
        <v>25</v>
      </c>
      <c r="L7328" s="12" t="s">
        <v>39</v>
      </c>
      <c r="M7328" s="11" t="s">
        <v>149</v>
      </c>
      <c r="N7328" s="11" t="s">
        <v>4871</v>
      </c>
      <c r="O7328" s="12" t="s">
        <v>29</v>
      </c>
      <c r="P7328" s="12"/>
      <c r="Q7328" s="15" t="s">
        <v>32277</v>
      </c>
      <c r="R7328" s="12" t="s">
        <v>148</v>
      </c>
      <c r="S7328" s="11" t="s">
        <v>32278</v>
      </c>
      <c r="T7328" s="11" t="s">
        <v>4961</v>
      </c>
    </row>
    <row x14ac:dyDescent="0.25" r="7329" customHeight="1" ht="19.5">
      <c r="A7329" s="10">
        <v>45217</v>
      </c>
      <c r="B7329" s="11" t="s">
        <v>32279</v>
      </c>
      <c r="C7329" s="11" t="s">
        <v>5117</v>
      </c>
      <c r="D7329" s="12"/>
      <c r="E7329" s="13" t="s">
        <v>32280</v>
      </c>
      <c r="F7329" s="11" t="s">
        <v>32281</v>
      </c>
      <c r="G7329" s="12" t="s">
        <v>74</v>
      </c>
      <c r="H7329" s="12"/>
      <c r="I7329" s="14" t="s">
        <v>4975</v>
      </c>
      <c r="J7329" s="12" t="s">
        <v>24</v>
      </c>
      <c r="K7329" s="12" t="s">
        <v>25</v>
      </c>
      <c r="L7329" s="12" t="s">
        <v>39</v>
      </c>
      <c r="M7329" s="11" t="s">
        <v>149</v>
      </c>
      <c r="N7329" s="11" t="s">
        <v>4871</v>
      </c>
      <c r="O7329" s="12" t="s">
        <v>29</v>
      </c>
      <c r="P7329" s="12"/>
      <c r="Q7329" s="15" t="s">
        <v>32282</v>
      </c>
      <c r="R7329" s="12" t="s">
        <v>148</v>
      </c>
      <c r="S7329" s="11" t="s">
        <v>32283</v>
      </c>
      <c r="T7329" s="11" t="s">
        <v>4906</v>
      </c>
    </row>
    <row x14ac:dyDescent="0.25" r="7330" customHeight="1" ht="19.5">
      <c r="A7330" s="10">
        <v>45217</v>
      </c>
      <c r="B7330" s="11" t="s">
        <v>32284</v>
      </c>
      <c r="C7330" s="11" t="s">
        <v>5086</v>
      </c>
      <c r="D7330" s="12"/>
      <c r="E7330" s="13" t="s">
        <v>32285</v>
      </c>
      <c r="F7330" s="11" t="s">
        <v>32286</v>
      </c>
      <c r="G7330" s="12" t="s">
        <v>74</v>
      </c>
      <c r="H7330" s="12"/>
      <c r="I7330" s="14" t="s">
        <v>148</v>
      </c>
      <c r="J7330" s="12" t="s">
        <v>24</v>
      </c>
      <c r="K7330" s="12" t="s">
        <v>25</v>
      </c>
      <c r="L7330" s="12" t="s">
        <v>39</v>
      </c>
      <c r="M7330" s="11" t="s">
        <v>149</v>
      </c>
      <c r="N7330" s="11" t="s">
        <v>4871</v>
      </c>
      <c r="O7330" s="12" t="s">
        <v>29</v>
      </c>
      <c r="P7330" s="12"/>
      <c r="Q7330" s="15" t="s">
        <v>32287</v>
      </c>
      <c r="R7330" s="12" t="s">
        <v>148</v>
      </c>
      <c r="S7330" s="11" t="s">
        <v>21133</v>
      </c>
      <c r="T7330" s="11" t="s">
        <v>4961</v>
      </c>
    </row>
    <row x14ac:dyDescent="0.25" r="7331" customHeight="1" ht="19.5">
      <c r="A7331" s="10">
        <v>45217</v>
      </c>
      <c r="B7331" s="11" t="s">
        <v>32288</v>
      </c>
      <c r="C7331" s="11" t="s">
        <v>4867</v>
      </c>
      <c r="D7331" s="12"/>
      <c r="E7331" s="13" t="s">
        <v>31797</v>
      </c>
      <c r="F7331" s="11" t="s">
        <v>31798</v>
      </c>
      <c r="G7331" s="12" t="s">
        <v>74</v>
      </c>
      <c r="H7331" s="12"/>
      <c r="I7331" s="14" t="s">
        <v>4870</v>
      </c>
      <c r="J7331" s="12" t="s">
        <v>24</v>
      </c>
      <c r="K7331" s="12" t="s">
        <v>25</v>
      </c>
      <c r="L7331" s="12" t="s">
        <v>39</v>
      </c>
      <c r="M7331" s="11" t="s">
        <v>149</v>
      </c>
      <c r="N7331" s="11" t="s">
        <v>4871</v>
      </c>
      <c r="O7331" s="12" t="s">
        <v>29</v>
      </c>
      <c r="P7331" s="12"/>
      <c r="Q7331" s="15" t="s">
        <v>32289</v>
      </c>
      <c r="R7331" s="12" t="s">
        <v>148</v>
      </c>
      <c r="S7331" s="11" t="s">
        <v>32290</v>
      </c>
      <c r="T7331" s="11" t="s">
        <v>4906</v>
      </c>
    </row>
    <row x14ac:dyDescent="0.25" r="7332" customHeight="1" ht="19.5">
      <c r="A7332" s="10">
        <v>45217</v>
      </c>
      <c r="B7332" s="11" t="s">
        <v>32291</v>
      </c>
      <c r="C7332" s="11" t="s">
        <v>5086</v>
      </c>
      <c r="D7332" s="12"/>
      <c r="E7332" s="13" t="s">
        <v>32292</v>
      </c>
      <c r="F7332" s="11" t="s">
        <v>32293</v>
      </c>
      <c r="G7332" s="12" t="s">
        <v>74</v>
      </c>
      <c r="H7332" s="12" t="s">
        <v>86</v>
      </c>
      <c r="I7332" s="14" t="s">
        <v>148</v>
      </c>
      <c r="J7332" s="12" t="s">
        <v>24</v>
      </c>
      <c r="K7332" s="12" t="s">
        <v>25</v>
      </c>
      <c r="L7332" s="12" t="s">
        <v>39</v>
      </c>
      <c r="M7332" s="11" t="s">
        <v>149</v>
      </c>
      <c r="N7332" s="11" t="s">
        <v>4871</v>
      </c>
      <c r="O7332" s="12" t="s">
        <v>29</v>
      </c>
      <c r="P7332" s="12"/>
      <c r="Q7332" s="15" t="s">
        <v>32294</v>
      </c>
      <c r="R7332" s="12" t="s">
        <v>148</v>
      </c>
      <c r="S7332" s="11" t="s">
        <v>32295</v>
      </c>
      <c r="T7332" s="11" t="s">
        <v>5318</v>
      </c>
    </row>
    <row x14ac:dyDescent="0.25" r="7333" customHeight="1" ht="19.5">
      <c r="A7333" s="10">
        <v>45217</v>
      </c>
      <c r="B7333" s="11" t="s">
        <v>32296</v>
      </c>
      <c r="C7333" s="11" t="s">
        <v>4867</v>
      </c>
      <c r="D7333" s="12"/>
      <c r="E7333" s="13" t="s">
        <v>32297</v>
      </c>
      <c r="F7333" s="11" t="s">
        <v>32298</v>
      </c>
      <c r="G7333" s="12" t="s">
        <v>74</v>
      </c>
      <c r="H7333" s="12" t="s">
        <v>98</v>
      </c>
      <c r="I7333" s="14" t="s">
        <v>4870</v>
      </c>
      <c r="J7333" s="12" t="s">
        <v>24</v>
      </c>
      <c r="K7333" s="12" t="s">
        <v>25</v>
      </c>
      <c r="L7333" s="12" t="s">
        <v>39</v>
      </c>
      <c r="M7333" s="11" t="s">
        <v>149</v>
      </c>
      <c r="N7333" s="11" t="s">
        <v>4871</v>
      </c>
      <c r="O7333" s="12" t="s">
        <v>29</v>
      </c>
      <c r="P7333" s="12"/>
      <c r="Q7333" s="15" t="s">
        <v>32299</v>
      </c>
      <c r="R7333" s="12" t="s">
        <v>148</v>
      </c>
      <c r="S7333" s="11" t="s">
        <v>32300</v>
      </c>
      <c r="T7333" s="11" t="s">
        <v>4874</v>
      </c>
    </row>
    <row x14ac:dyDescent="0.25" r="7334" customHeight="1" ht="19.5">
      <c r="A7334" s="10">
        <v>45217</v>
      </c>
      <c r="B7334" s="11" t="s">
        <v>32301</v>
      </c>
      <c r="C7334" s="11" t="s">
        <v>4867</v>
      </c>
      <c r="D7334" s="12"/>
      <c r="E7334" s="13" t="s">
        <v>32302</v>
      </c>
      <c r="F7334" s="11" t="s">
        <v>32303</v>
      </c>
      <c r="G7334" s="12" t="s">
        <v>74</v>
      </c>
      <c r="H7334" s="12" t="s">
        <v>98</v>
      </c>
      <c r="I7334" s="14" t="s">
        <v>4870</v>
      </c>
      <c r="J7334" s="12" t="s">
        <v>24</v>
      </c>
      <c r="K7334" s="12" t="s">
        <v>25</v>
      </c>
      <c r="L7334" s="12" t="s">
        <v>39</v>
      </c>
      <c r="M7334" s="11" t="s">
        <v>149</v>
      </c>
      <c r="N7334" s="11" t="s">
        <v>4871</v>
      </c>
      <c r="O7334" s="12" t="s">
        <v>29</v>
      </c>
      <c r="P7334" s="12"/>
      <c r="Q7334" s="15" t="s">
        <v>32304</v>
      </c>
      <c r="R7334" s="12" t="s">
        <v>148</v>
      </c>
      <c r="S7334" s="11" t="s">
        <v>32305</v>
      </c>
      <c r="T7334" s="11" t="s">
        <v>4906</v>
      </c>
    </row>
    <row x14ac:dyDescent="0.25" r="7335" customHeight="1" ht="19.5">
      <c r="A7335" s="10">
        <v>45217</v>
      </c>
      <c r="B7335" s="11" t="s">
        <v>32306</v>
      </c>
      <c r="C7335" s="11" t="s">
        <v>5288</v>
      </c>
      <c r="D7335" s="12"/>
      <c r="E7335" s="13">
        <v>15872473907</v>
      </c>
      <c r="F7335" s="11"/>
      <c r="G7335" s="12"/>
      <c r="H7335" s="12"/>
      <c r="I7335" s="14" t="s">
        <v>381</v>
      </c>
      <c r="J7335" s="12" t="s">
        <v>24</v>
      </c>
      <c r="K7335" s="12" t="s">
        <v>25</v>
      </c>
      <c r="L7335" s="12" t="s">
        <v>39</v>
      </c>
      <c r="M7335" s="11" t="s">
        <v>27</v>
      </c>
      <c r="N7335" s="11" t="s">
        <v>4871</v>
      </c>
      <c r="O7335" s="12" t="s">
        <v>29</v>
      </c>
      <c r="P7335" s="12"/>
      <c r="Q7335" s="15" t="s">
        <v>32307</v>
      </c>
      <c r="R7335" s="12" t="s">
        <v>148</v>
      </c>
      <c r="S7335" s="11" t="s">
        <v>32308</v>
      </c>
      <c r="T7335" s="11" t="s">
        <v>5291</v>
      </c>
    </row>
    <row x14ac:dyDescent="0.25" r="7336" customHeight="1" ht="19.5">
      <c r="A7336" s="10">
        <v>45217</v>
      </c>
      <c r="B7336" s="11" t="s">
        <v>32309</v>
      </c>
      <c r="C7336" s="11" t="s">
        <v>4867</v>
      </c>
      <c r="D7336" s="12"/>
      <c r="E7336" s="13" t="s">
        <v>32310</v>
      </c>
      <c r="F7336" s="11" t="s">
        <v>32311</v>
      </c>
      <c r="G7336" s="12" t="s">
        <v>74</v>
      </c>
      <c r="H7336" s="12"/>
      <c r="I7336" s="14" t="s">
        <v>4870</v>
      </c>
      <c r="J7336" s="12" t="s">
        <v>24</v>
      </c>
      <c r="K7336" s="12" t="s">
        <v>25</v>
      </c>
      <c r="L7336" s="12" t="s">
        <v>39</v>
      </c>
      <c r="M7336" s="11" t="s">
        <v>149</v>
      </c>
      <c r="N7336" s="11" t="s">
        <v>4871</v>
      </c>
      <c r="O7336" s="12" t="s">
        <v>29</v>
      </c>
      <c r="P7336" s="12"/>
      <c r="Q7336" s="15" t="s">
        <v>32312</v>
      </c>
      <c r="R7336" s="12" t="s">
        <v>148</v>
      </c>
      <c r="S7336" s="11" t="s">
        <v>32313</v>
      </c>
      <c r="T7336" s="11" t="s">
        <v>4961</v>
      </c>
    </row>
    <row x14ac:dyDescent="0.25" r="7337" customHeight="1" ht="19.5">
      <c r="A7337" s="10">
        <v>45217</v>
      </c>
      <c r="B7337" s="11" t="s">
        <v>32314</v>
      </c>
      <c r="C7337" s="11" t="s">
        <v>4882</v>
      </c>
      <c r="D7337" s="12"/>
      <c r="E7337" s="13" t="s">
        <v>4895</v>
      </c>
      <c r="F7337" s="11" t="s">
        <v>4896</v>
      </c>
      <c r="G7337" s="12" t="s">
        <v>74</v>
      </c>
      <c r="H7337" s="12"/>
      <c r="I7337" s="14" t="s">
        <v>136</v>
      </c>
      <c r="J7337" s="12" t="s">
        <v>24</v>
      </c>
      <c r="K7337" s="12" t="s">
        <v>25</v>
      </c>
      <c r="L7337" s="12" t="s">
        <v>39</v>
      </c>
      <c r="M7337" s="11" t="s">
        <v>149</v>
      </c>
      <c r="N7337" s="11" t="s">
        <v>4871</v>
      </c>
      <c r="O7337" s="12" t="s">
        <v>29</v>
      </c>
      <c r="P7337" s="12"/>
      <c r="Q7337" s="15" t="s">
        <v>32315</v>
      </c>
      <c r="R7337" s="12" t="s">
        <v>148</v>
      </c>
      <c r="S7337" s="11" t="s">
        <v>32316</v>
      </c>
      <c r="T7337" s="11" t="s">
        <v>4893</v>
      </c>
    </row>
    <row x14ac:dyDescent="0.25" r="7338" customHeight="1" ht="19.5">
      <c r="A7338" s="10">
        <v>45217</v>
      </c>
      <c r="B7338" s="11" t="s">
        <v>32317</v>
      </c>
      <c r="C7338" s="11" t="s">
        <v>4867</v>
      </c>
      <c r="D7338" s="12"/>
      <c r="E7338" s="13" t="s">
        <v>32318</v>
      </c>
      <c r="F7338" s="11" t="s">
        <v>32319</v>
      </c>
      <c r="G7338" s="12" t="s">
        <v>74</v>
      </c>
      <c r="H7338" s="12"/>
      <c r="I7338" s="14" t="s">
        <v>4870</v>
      </c>
      <c r="J7338" s="12" t="s">
        <v>24</v>
      </c>
      <c r="K7338" s="12" t="s">
        <v>25</v>
      </c>
      <c r="L7338" s="12" t="s">
        <v>39</v>
      </c>
      <c r="M7338" s="11" t="s">
        <v>149</v>
      </c>
      <c r="N7338" s="11" t="s">
        <v>4871</v>
      </c>
      <c r="O7338" s="12" t="s">
        <v>29</v>
      </c>
      <c r="P7338" s="12"/>
      <c r="Q7338" s="15" t="s">
        <v>32320</v>
      </c>
      <c r="R7338" s="12" t="s">
        <v>148</v>
      </c>
      <c r="S7338" s="11" t="s">
        <v>32321</v>
      </c>
      <c r="T7338" s="11" t="s">
        <v>4906</v>
      </c>
    </row>
    <row x14ac:dyDescent="0.25" r="7339" customHeight="1" ht="19.5">
      <c r="A7339" s="10">
        <v>45217</v>
      </c>
      <c r="B7339" s="11" t="s">
        <v>32322</v>
      </c>
      <c r="C7339" s="11" t="s">
        <v>4923</v>
      </c>
      <c r="D7339" s="12"/>
      <c r="E7339" s="13" t="s">
        <v>32323</v>
      </c>
      <c r="F7339" s="11" t="s">
        <v>32324</v>
      </c>
      <c r="G7339" s="12" t="s">
        <v>74</v>
      </c>
      <c r="H7339" s="12"/>
      <c r="I7339" s="14" t="s">
        <v>148</v>
      </c>
      <c r="J7339" s="12" t="s">
        <v>24</v>
      </c>
      <c r="K7339" s="12" t="s">
        <v>25</v>
      </c>
      <c r="L7339" s="12" t="s">
        <v>39</v>
      </c>
      <c r="M7339" s="11" t="s">
        <v>149</v>
      </c>
      <c r="N7339" s="11" t="s">
        <v>4871</v>
      </c>
      <c r="O7339" s="12" t="s">
        <v>29</v>
      </c>
      <c r="P7339" s="12"/>
      <c r="Q7339" s="15" t="s">
        <v>32325</v>
      </c>
      <c r="R7339" s="12" t="s">
        <v>148</v>
      </c>
      <c r="S7339" s="11" t="s">
        <v>32326</v>
      </c>
      <c r="T7339" s="11" t="s">
        <v>4955</v>
      </c>
    </row>
    <row x14ac:dyDescent="0.25" r="7340" customHeight="1" ht="19.5">
      <c r="A7340" s="10">
        <v>45217</v>
      </c>
      <c r="B7340" s="11" t="s">
        <v>32327</v>
      </c>
      <c r="C7340" s="11" t="s">
        <v>4923</v>
      </c>
      <c r="D7340" s="12"/>
      <c r="E7340" s="13" t="s">
        <v>32328</v>
      </c>
      <c r="F7340" s="11" t="s">
        <v>32329</v>
      </c>
      <c r="G7340" s="12" t="s">
        <v>74</v>
      </c>
      <c r="H7340" s="12" t="s">
        <v>98</v>
      </c>
      <c r="I7340" s="14" t="s">
        <v>148</v>
      </c>
      <c r="J7340" s="12" t="s">
        <v>24</v>
      </c>
      <c r="K7340" s="12" t="s">
        <v>25</v>
      </c>
      <c r="L7340" s="12" t="s">
        <v>39</v>
      </c>
      <c r="M7340" s="11" t="s">
        <v>149</v>
      </c>
      <c r="N7340" s="11" t="s">
        <v>4871</v>
      </c>
      <c r="O7340" s="12" t="s">
        <v>29</v>
      </c>
      <c r="P7340" s="12"/>
      <c r="Q7340" s="15" t="s">
        <v>32330</v>
      </c>
      <c r="R7340" s="12" t="s">
        <v>148</v>
      </c>
      <c r="S7340" s="11" t="s">
        <v>32331</v>
      </c>
      <c r="T7340" s="11" t="s">
        <v>4955</v>
      </c>
    </row>
    <row x14ac:dyDescent="0.25" r="7341" customHeight="1" ht="19.5">
      <c r="A7341" s="10">
        <v>45217</v>
      </c>
      <c r="B7341" s="11" t="s">
        <v>32332</v>
      </c>
      <c r="C7341" s="11" t="s">
        <v>4867</v>
      </c>
      <c r="D7341" s="12"/>
      <c r="E7341" s="13" t="s">
        <v>32333</v>
      </c>
      <c r="F7341" s="11" t="s">
        <v>32334</v>
      </c>
      <c r="G7341" s="12" t="s">
        <v>74</v>
      </c>
      <c r="H7341" s="12"/>
      <c r="I7341" s="14" t="s">
        <v>4870</v>
      </c>
      <c r="J7341" s="12" t="s">
        <v>24</v>
      </c>
      <c r="K7341" s="12" t="s">
        <v>25</v>
      </c>
      <c r="L7341" s="12" t="s">
        <v>39</v>
      </c>
      <c r="M7341" s="11" t="s">
        <v>149</v>
      </c>
      <c r="N7341" s="11" t="s">
        <v>4871</v>
      </c>
      <c r="O7341" s="12" t="s">
        <v>29</v>
      </c>
      <c r="P7341" s="12"/>
      <c r="Q7341" s="15" t="s">
        <v>32335</v>
      </c>
      <c r="R7341" s="12" t="s">
        <v>148</v>
      </c>
      <c r="S7341" s="11" t="s">
        <v>32336</v>
      </c>
      <c r="T7341" s="11" t="s">
        <v>4955</v>
      </c>
    </row>
    <row x14ac:dyDescent="0.25" r="7342" customHeight="1" ht="19.5">
      <c r="A7342" s="10">
        <v>45217</v>
      </c>
      <c r="B7342" s="11" t="s">
        <v>32337</v>
      </c>
      <c r="C7342" s="11" t="s">
        <v>5137</v>
      </c>
      <c r="D7342" s="12"/>
      <c r="E7342" s="13" t="s">
        <v>32338</v>
      </c>
      <c r="F7342" s="11" t="s">
        <v>32339</v>
      </c>
      <c r="G7342" s="12" t="s">
        <v>2674</v>
      </c>
      <c r="H7342" s="12"/>
      <c r="I7342" s="14" t="s">
        <v>5140</v>
      </c>
      <c r="J7342" s="12" t="s">
        <v>24</v>
      </c>
      <c r="K7342" s="12" t="s">
        <v>25</v>
      </c>
      <c r="L7342" s="12" t="s">
        <v>39</v>
      </c>
      <c r="M7342" s="11" t="s">
        <v>149</v>
      </c>
      <c r="N7342" s="11" t="s">
        <v>4871</v>
      </c>
      <c r="O7342" s="12" t="s">
        <v>29</v>
      </c>
      <c r="P7342" s="12"/>
      <c r="Q7342" s="15" t="s">
        <v>32340</v>
      </c>
      <c r="R7342" s="12" t="s">
        <v>148</v>
      </c>
      <c r="S7342" s="11" t="s">
        <v>32341</v>
      </c>
      <c r="T7342" s="11" t="s">
        <v>4893</v>
      </c>
    </row>
    <row x14ac:dyDescent="0.25" r="7343" customHeight="1" ht="19.5">
      <c r="A7343" s="10">
        <v>45217</v>
      </c>
      <c r="B7343" s="11" t="s">
        <v>32342</v>
      </c>
      <c r="C7343" s="11" t="s">
        <v>4882</v>
      </c>
      <c r="D7343" s="12"/>
      <c r="E7343" s="13" t="s">
        <v>32343</v>
      </c>
      <c r="F7343" s="11" t="s">
        <v>32344</v>
      </c>
      <c r="G7343" s="12" t="s">
        <v>74</v>
      </c>
      <c r="H7343" s="12" t="s">
        <v>98</v>
      </c>
      <c r="I7343" s="14" t="s">
        <v>148</v>
      </c>
      <c r="J7343" s="12" t="s">
        <v>24</v>
      </c>
      <c r="K7343" s="12" t="s">
        <v>25</v>
      </c>
      <c r="L7343" s="12" t="s">
        <v>39</v>
      </c>
      <c r="M7343" s="11" t="s">
        <v>149</v>
      </c>
      <c r="N7343" s="11" t="s">
        <v>4871</v>
      </c>
      <c r="O7343" s="12" t="s">
        <v>29</v>
      </c>
      <c r="P7343" s="12"/>
      <c r="Q7343" s="15" t="s">
        <v>32345</v>
      </c>
      <c r="R7343" s="12" t="s">
        <v>148</v>
      </c>
      <c r="S7343" s="11" t="s">
        <v>32346</v>
      </c>
      <c r="T7343" s="11" t="s">
        <v>4906</v>
      </c>
    </row>
    <row x14ac:dyDescent="0.25" r="7344" customHeight="1" ht="19.5">
      <c r="A7344" s="10">
        <v>45217</v>
      </c>
      <c r="B7344" s="11" t="s">
        <v>32347</v>
      </c>
      <c r="C7344" s="11" t="s">
        <v>4867</v>
      </c>
      <c r="D7344" s="12"/>
      <c r="E7344" s="13" t="s">
        <v>32348</v>
      </c>
      <c r="F7344" s="11" t="s">
        <v>16312</v>
      </c>
      <c r="G7344" s="12" t="s">
        <v>74</v>
      </c>
      <c r="H7344" s="12"/>
      <c r="I7344" s="14" t="s">
        <v>4870</v>
      </c>
      <c r="J7344" s="12" t="s">
        <v>24</v>
      </c>
      <c r="K7344" s="12" t="s">
        <v>25</v>
      </c>
      <c r="L7344" s="12" t="s">
        <v>39</v>
      </c>
      <c r="M7344" s="11" t="s">
        <v>149</v>
      </c>
      <c r="N7344" s="11" t="s">
        <v>4871</v>
      </c>
      <c r="O7344" s="12" t="s">
        <v>29</v>
      </c>
      <c r="P7344" s="12"/>
      <c r="Q7344" s="15" t="s">
        <v>32349</v>
      </c>
      <c r="R7344" s="12" t="s">
        <v>148</v>
      </c>
      <c r="S7344" s="11" t="s">
        <v>32350</v>
      </c>
      <c r="T7344" s="11" t="s">
        <v>4961</v>
      </c>
    </row>
    <row x14ac:dyDescent="0.25" r="7345" customHeight="1" ht="19.5">
      <c r="A7345" s="10">
        <v>45217</v>
      </c>
      <c r="B7345" s="11" t="s">
        <v>32351</v>
      </c>
      <c r="C7345" s="11" t="s">
        <v>4882</v>
      </c>
      <c r="D7345" s="12"/>
      <c r="E7345" s="13" t="s">
        <v>32352</v>
      </c>
      <c r="F7345" s="11" t="s">
        <v>32353</v>
      </c>
      <c r="G7345" s="12" t="s">
        <v>74</v>
      </c>
      <c r="H7345" s="12"/>
      <c r="I7345" s="14" t="s">
        <v>221</v>
      </c>
      <c r="J7345" s="12" t="s">
        <v>24</v>
      </c>
      <c r="K7345" s="12" t="s">
        <v>25</v>
      </c>
      <c r="L7345" s="12" t="s">
        <v>39</v>
      </c>
      <c r="M7345" s="11" t="s">
        <v>149</v>
      </c>
      <c r="N7345" s="11" t="s">
        <v>4871</v>
      </c>
      <c r="O7345" s="12" t="s">
        <v>29</v>
      </c>
      <c r="P7345" s="12"/>
      <c r="Q7345" s="15" t="s">
        <v>32354</v>
      </c>
      <c r="R7345" s="12" t="s">
        <v>148</v>
      </c>
      <c r="S7345" s="11" t="s">
        <v>32355</v>
      </c>
      <c r="T7345" s="11" t="s">
        <v>6803</v>
      </c>
    </row>
    <row x14ac:dyDescent="0.25" r="7346" customHeight="1" ht="19.5">
      <c r="A7346" s="10">
        <v>45217</v>
      </c>
      <c r="B7346" s="11" t="s">
        <v>32356</v>
      </c>
      <c r="C7346" s="11" t="s">
        <v>4867</v>
      </c>
      <c r="D7346" s="12"/>
      <c r="E7346" s="13" t="s">
        <v>32357</v>
      </c>
      <c r="F7346" s="11" t="s">
        <v>32358</v>
      </c>
      <c r="G7346" s="12" t="s">
        <v>74</v>
      </c>
      <c r="H7346" s="12"/>
      <c r="I7346" s="14" t="s">
        <v>4870</v>
      </c>
      <c r="J7346" s="12" t="s">
        <v>24</v>
      </c>
      <c r="K7346" s="12" t="s">
        <v>25</v>
      </c>
      <c r="L7346" s="12" t="s">
        <v>39</v>
      </c>
      <c r="M7346" s="11" t="s">
        <v>149</v>
      </c>
      <c r="N7346" s="11" t="s">
        <v>4871</v>
      </c>
      <c r="O7346" s="12" t="s">
        <v>29</v>
      </c>
      <c r="P7346" s="12"/>
      <c r="Q7346" s="15" t="s">
        <v>32359</v>
      </c>
      <c r="R7346" s="12" t="s">
        <v>148</v>
      </c>
      <c r="S7346" s="11" t="s">
        <v>32360</v>
      </c>
      <c r="T7346" s="11" t="s">
        <v>4978</v>
      </c>
    </row>
    <row x14ac:dyDescent="0.25" r="7347" customHeight="1" ht="19.5">
      <c r="A7347" s="10">
        <v>45217</v>
      </c>
      <c r="B7347" s="11" t="s">
        <v>32361</v>
      </c>
      <c r="C7347" s="11" t="s">
        <v>4867</v>
      </c>
      <c r="D7347" s="12"/>
      <c r="E7347" s="13" t="s">
        <v>32362</v>
      </c>
      <c r="F7347" s="11" t="s">
        <v>32363</v>
      </c>
      <c r="G7347" s="12" t="s">
        <v>74</v>
      </c>
      <c r="H7347" s="12"/>
      <c r="I7347" s="14" t="s">
        <v>4870</v>
      </c>
      <c r="J7347" s="12" t="s">
        <v>24</v>
      </c>
      <c r="K7347" s="12" t="s">
        <v>25</v>
      </c>
      <c r="L7347" s="12" t="s">
        <v>39</v>
      </c>
      <c r="M7347" s="11" t="s">
        <v>149</v>
      </c>
      <c r="N7347" s="11" t="s">
        <v>4871</v>
      </c>
      <c r="O7347" s="12" t="s">
        <v>29</v>
      </c>
      <c r="P7347" s="12"/>
      <c r="Q7347" s="15" t="s">
        <v>32364</v>
      </c>
      <c r="R7347" s="12" t="s">
        <v>148</v>
      </c>
      <c r="S7347" s="11" t="s">
        <v>32365</v>
      </c>
      <c r="T7347" s="11" t="s">
        <v>4874</v>
      </c>
    </row>
    <row x14ac:dyDescent="0.25" r="7348" customHeight="1" ht="19.5">
      <c r="A7348" s="10">
        <v>45217</v>
      </c>
      <c r="B7348" s="11" t="s">
        <v>32366</v>
      </c>
      <c r="C7348" s="11" t="s">
        <v>4923</v>
      </c>
      <c r="D7348" s="12"/>
      <c r="E7348" s="13" t="s">
        <v>32367</v>
      </c>
      <c r="F7348" s="11" t="s">
        <v>32368</v>
      </c>
      <c r="G7348" s="12" t="s">
        <v>74</v>
      </c>
      <c r="H7348" s="12" t="s">
        <v>98</v>
      </c>
      <c r="I7348" s="14" t="s">
        <v>99</v>
      </c>
      <c r="J7348" s="12" t="s">
        <v>24</v>
      </c>
      <c r="K7348" s="12" t="s">
        <v>25</v>
      </c>
      <c r="L7348" s="12" t="s">
        <v>39</v>
      </c>
      <c r="M7348" s="11" t="s">
        <v>149</v>
      </c>
      <c r="N7348" s="11" t="s">
        <v>4871</v>
      </c>
      <c r="O7348" s="12" t="s">
        <v>29</v>
      </c>
      <c r="P7348" s="12"/>
      <c r="Q7348" s="15" t="s">
        <v>32369</v>
      </c>
      <c r="R7348" s="12" t="s">
        <v>148</v>
      </c>
      <c r="S7348" s="11" t="s">
        <v>32370</v>
      </c>
      <c r="T7348" s="11" t="s">
        <v>4887</v>
      </c>
    </row>
    <row x14ac:dyDescent="0.25" r="7349" customHeight="1" ht="19.5">
      <c r="A7349" s="10">
        <v>45217</v>
      </c>
      <c r="B7349" s="11" t="s">
        <v>32371</v>
      </c>
      <c r="C7349" s="11" t="s">
        <v>5288</v>
      </c>
      <c r="D7349" s="12"/>
      <c r="E7349" s="13" t="s">
        <v>32372</v>
      </c>
      <c r="F7349" s="11"/>
      <c r="G7349" s="12"/>
      <c r="H7349" s="12"/>
      <c r="I7349" s="14" t="s">
        <v>63</v>
      </c>
      <c r="J7349" s="12" t="s">
        <v>24</v>
      </c>
      <c r="K7349" s="12" t="s">
        <v>25</v>
      </c>
      <c r="L7349" s="12" t="s">
        <v>39</v>
      </c>
      <c r="M7349" s="11" t="s">
        <v>149</v>
      </c>
      <c r="N7349" s="11" t="s">
        <v>4871</v>
      </c>
      <c r="O7349" s="12" t="s">
        <v>29</v>
      </c>
      <c r="P7349" s="12"/>
      <c r="Q7349" s="15" t="s">
        <v>32373</v>
      </c>
      <c r="R7349" s="12" t="s">
        <v>148</v>
      </c>
      <c r="S7349" s="11" t="s">
        <v>32374</v>
      </c>
      <c r="T7349" s="11" t="s">
        <v>5291</v>
      </c>
    </row>
    <row x14ac:dyDescent="0.25" r="7350" customHeight="1" ht="19.5">
      <c r="A7350" s="10">
        <v>45217</v>
      </c>
      <c r="B7350" s="11" t="s">
        <v>32375</v>
      </c>
      <c r="C7350" s="11" t="s">
        <v>4867</v>
      </c>
      <c r="D7350" s="12"/>
      <c r="E7350" s="13" t="s">
        <v>32376</v>
      </c>
      <c r="F7350" s="11" t="s">
        <v>32377</v>
      </c>
      <c r="G7350" s="12" t="s">
        <v>74</v>
      </c>
      <c r="H7350" s="12" t="s">
        <v>86</v>
      </c>
      <c r="I7350" s="14" t="s">
        <v>4870</v>
      </c>
      <c r="J7350" s="12" t="s">
        <v>24</v>
      </c>
      <c r="K7350" s="12" t="s">
        <v>25</v>
      </c>
      <c r="L7350" s="12" t="s">
        <v>39</v>
      </c>
      <c r="M7350" s="11" t="s">
        <v>149</v>
      </c>
      <c r="N7350" s="11" t="s">
        <v>4871</v>
      </c>
      <c r="O7350" s="12" t="s">
        <v>29</v>
      </c>
      <c r="P7350" s="12"/>
      <c r="Q7350" s="15" t="s">
        <v>32378</v>
      </c>
      <c r="R7350" s="12" t="s">
        <v>148</v>
      </c>
      <c r="S7350" s="11" t="s">
        <v>32379</v>
      </c>
      <c r="T7350" s="11" t="s">
        <v>7782</v>
      </c>
    </row>
    <row x14ac:dyDescent="0.25" r="7351" customHeight="1" ht="19.5">
      <c r="A7351" s="10">
        <v>45217</v>
      </c>
      <c r="B7351" s="11" t="s">
        <v>32380</v>
      </c>
      <c r="C7351" s="11" t="s">
        <v>4882</v>
      </c>
      <c r="D7351" s="12"/>
      <c r="E7351" s="13" t="s">
        <v>32381</v>
      </c>
      <c r="F7351" s="11" t="s">
        <v>32382</v>
      </c>
      <c r="G7351" s="12" t="s">
        <v>74</v>
      </c>
      <c r="H7351" s="12"/>
      <c r="I7351" s="14" t="s">
        <v>148</v>
      </c>
      <c r="J7351" s="12" t="s">
        <v>24</v>
      </c>
      <c r="K7351" s="12" t="s">
        <v>25</v>
      </c>
      <c r="L7351" s="12" t="s">
        <v>39</v>
      </c>
      <c r="M7351" s="11" t="s">
        <v>149</v>
      </c>
      <c r="N7351" s="11" t="s">
        <v>4871</v>
      </c>
      <c r="O7351" s="12" t="s">
        <v>29</v>
      </c>
      <c r="P7351" s="12"/>
      <c r="Q7351" s="15" t="s">
        <v>32383</v>
      </c>
      <c r="R7351" s="12" t="s">
        <v>148</v>
      </c>
      <c r="S7351" s="11" t="s">
        <v>32384</v>
      </c>
      <c r="T7351" s="11" t="s">
        <v>4906</v>
      </c>
    </row>
    <row x14ac:dyDescent="0.25" r="7352" customHeight="1" ht="19.5">
      <c r="A7352" s="10">
        <v>45217</v>
      </c>
      <c r="B7352" s="11" t="s">
        <v>32385</v>
      </c>
      <c r="C7352" s="11" t="s">
        <v>4882</v>
      </c>
      <c r="D7352" s="12"/>
      <c r="E7352" s="13" t="s">
        <v>32386</v>
      </c>
      <c r="F7352" s="11" t="s">
        <v>32387</v>
      </c>
      <c r="G7352" s="12" t="s">
        <v>74</v>
      </c>
      <c r="H7352" s="12" t="s">
        <v>86</v>
      </c>
      <c r="I7352" s="14" t="s">
        <v>352</v>
      </c>
      <c r="J7352" s="12" t="s">
        <v>24</v>
      </c>
      <c r="K7352" s="12" t="s">
        <v>25</v>
      </c>
      <c r="L7352" s="12" t="s">
        <v>39</v>
      </c>
      <c r="M7352" s="11" t="s">
        <v>149</v>
      </c>
      <c r="N7352" s="11" t="s">
        <v>4871</v>
      </c>
      <c r="O7352" s="12" t="s">
        <v>29</v>
      </c>
      <c r="P7352" s="12"/>
      <c r="Q7352" s="15" t="s">
        <v>32388</v>
      </c>
      <c r="R7352" s="12" t="s">
        <v>148</v>
      </c>
      <c r="S7352" s="11" t="s">
        <v>32389</v>
      </c>
      <c r="T7352" s="11" t="s">
        <v>4934</v>
      </c>
    </row>
    <row x14ac:dyDescent="0.25" r="7353" customHeight="1" ht="19.5">
      <c r="A7353" s="10">
        <v>45217</v>
      </c>
      <c r="B7353" s="11" t="s">
        <v>32390</v>
      </c>
      <c r="C7353" s="11" t="s">
        <v>5189</v>
      </c>
      <c r="D7353" s="12"/>
      <c r="E7353" s="13" t="s">
        <v>32391</v>
      </c>
      <c r="F7353" s="11" t="s">
        <v>32392</v>
      </c>
      <c r="G7353" s="12" t="s">
        <v>74</v>
      </c>
      <c r="H7353" s="12" t="s">
        <v>98</v>
      </c>
      <c r="I7353" s="14" t="s">
        <v>110</v>
      </c>
      <c r="J7353" s="12" t="s">
        <v>24</v>
      </c>
      <c r="K7353" s="12" t="s">
        <v>25</v>
      </c>
      <c r="L7353" s="12" t="s">
        <v>39</v>
      </c>
      <c r="M7353" s="11" t="s">
        <v>149</v>
      </c>
      <c r="N7353" s="11" t="s">
        <v>4871</v>
      </c>
      <c r="O7353" s="12" t="s">
        <v>29</v>
      </c>
      <c r="P7353" s="12"/>
      <c r="Q7353" s="15" t="s">
        <v>32393</v>
      </c>
      <c r="R7353" s="12" t="s">
        <v>148</v>
      </c>
      <c r="S7353" s="11" t="s">
        <v>32394</v>
      </c>
      <c r="T7353" s="11" t="s">
        <v>4955</v>
      </c>
    </row>
    <row x14ac:dyDescent="0.25" r="7354" customHeight="1" ht="19.5">
      <c r="A7354" s="10">
        <v>45217</v>
      </c>
      <c r="B7354" s="11" t="s">
        <v>32395</v>
      </c>
      <c r="C7354" s="11" t="s">
        <v>5288</v>
      </c>
      <c r="D7354" s="12"/>
      <c r="E7354" s="13">
        <v>13040995522</v>
      </c>
      <c r="F7354" s="11" t="s">
        <v>32396</v>
      </c>
      <c r="G7354" s="12" t="s">
        <v>56</v>
      </c>
      <c r="H7354" s="12"/>
      <c r="I7354" s="14" t="s">
        <v>254</v>
      </c>
      <c r="J7354" s="12" t="s">
        <v>24</v>
      </c>
      <c r="K7354" s="12" t="s">
        <v>25</v>
      </c>
      <c r="L7354" s="12" t="s">
        <v>39</v>
      </c>
      <c r="M7354" s="11" t="s">
        <v>40</v>
      </c>
      <c r="N7354" s="11" t="s">
        <v>4871</v>
      </c>
      <c r="O7354" s="12" t="s">
        <v>29</v>
      </c>
      <c r="P7354" s="12"/>
      <c r="Q7354" s="15" t="s">
        <v>32397</v>
      </c>
      <c r="R7354" s="12" t="s">
        <v>148</v>
      </c>
      <c r="S7354" s="11" t="s">
        <v>32398</v>
      </c>
      <c r="T7354" s="11" t="s">
        <v>5291</v>
      </c>
    </row>
    <row x14ac:dyDescent="0.25" r="7355" customHeight="1" ht="19.5">
      <c r="A7355" s="10">
        <v>45217</v>
      </c>
      <c r="B7355" s="11" t="s">
        <v>32399</v>
      </c>
      <c r="C7355" s="11" t="s">
        <v>6825</v>
      </c>
      <c r="D7355" s="12"/>
      <c r="E7355" s="13" t="s">
        <v>32400</v>
      </c>
      <c r="F7355" s="11" t="s">
        <v>32401</v>
      </c>
      <c r="G7355" s="12" t="s">
        <v>74</v>
      </c>
      <c r="H7355" s="12" t="s">
        <v>121</v>
      </c>
      <c r="I7355" s="14" t="s">
        <v>148</v>
      </c>
      <c r="J7355" s="12" t="s">
        <v>24</v>
      </c>
      <c r="K7355" s="12" t="s">
        <v>25</v>
      </c>
      <c r="L7355" s="12" t="s">
        <v>39</v>
      </c>
      <c r="M7355" s="11" t="s">
        <v>5264</v>
      </c>
      <c r="N7355" s="11" t="s">
        <v>4871</v>
      </c>
      <c r="O7355" s="12" t="s">
        <v>29</v>
      </c>
      <c r="P7355" s="12"/>
      <c r="Q7355" s="15" t="s">
        <v>32402</v>
      </c>
      <c r="R7355" s="12" t="s">
        <v>148</v>
      </c>
      <c r="S7355" s="11" t="s">
        <v>32403</v>
      </c>
      <c r="T7355" s="11" t="s">
        <v>4887</v>
      </c>
    </row>
    <row x14ac:dyDescent="0.25" r="7356" customHeight="1" ht="19.5">
      <c r="A7356" s="10">
        <v>45217</v>
      </c>
      <c r="B7356" s="11" t="s">
        <v>32404</v>
      </c>
      <c r="C7356" s="11" t="s">
        <v>4882</v>
      </c>
      <c r="D7356" s="12"/>
      <c r="E7356" s="13" t="s">
        <v>32405</v>
      </c>
      <c r="F7356" s="11" t="s">
        <v>32406</v>
      </c>
      <c r="G7356" s="12" t="s">
        <v>74</v>
      </c>
      <c r="H7356" s="12" t="s">
        <v>86</v>
      </c>
      <c r="I7356" s="14" t="s">
        <v>148</v>
      </c>
      <c r="J7356" s="12" t="s">
        <v>24</v>
      </c>
      <c r="K7356" s="12" t="s">
        <v>25</v>
      </c>
      <c r="L7356" s="12" t="s">
        <v>39</v>
      </c>
      <c r="M7356" s="11" t="s">
        <v>149</v>
      </c>
      <c r="N7356" s="11" t="s">
        <v>4871</v>
      </c>
      <c r="O7356" s="12" t="s">
        <v>29</v>
      </c>
      <c r="P7356" s="12"/>
      <c r="Q7356" s="15" t="s">
        <v>32407</v>
      </c>
      <c r="R7356" s="12" t="s">
        <v>148</v>
      </c>
      <c r="S7356" s="11" t="s">
        <v>32408</v>
      </c>
      <c r="T7356" s="11" t="s">
        <v>4893</v>
      </c>
    </row>
    <row x14ac:dyDescent="0.25" r="7357" customHeight="1" ht="19.5">
      <c r="A7357" s="10">
        <v>45217</v>
      </c>
      <c r="B7357" s="11" t="s">
        <v>32409</v>
      </c>
      <c r="C7357" s="11" t="s">
        <v>4882</v>
      </c>
      <c r="D7357" s="12"/>
      <c r="E7357" s="13" t="s">
        <v>32410</v>
      </c>
      <c r="F7357" s="11" t="s">
        <v>32411</v>
      </c>
      <c r="G7357" s="12" t="s">
        <v>74</v>
      </c>
      <c r="H7357" s="12" t="s">
        <v>457</v>
      </c>
      <c r="I7357" s="14" t="s">
        <v>148</v>
      </c>
      <c r="J7357" s="12" t="s">
        <v>24</v>
      </c>
      <c r="K7357" s="12" t="s">
        <v>25</v>
      </c>
      <c r="L7357" s="12" t="s">
        <v>39</v>
      </c>
      <c r="M7357" s="11" t="s">
        <v>149</v>
      </c>
      <c r="N7357" s="11" t="s">
        <v>4871</v>
      </c>
      <c r="O7357" s="12" t="s">
        <v>29</v>
      </c>
      <c r="P7357" s="12"/>
      <c r="Q7357" s="15" t="s">
        <v>32412</v>
      </c>
      <c r="R7357" s="12" t="s">
        <v>148</v>
      </c>
      <c r="S7357" s="11" t="s">
        <v>32413</v>
      </c>
      <c r="T7357" s="11" t="s">
        <v>4906</v>
      </c>
    </row>
    <row x14ac:dyDescent="0.25" r="7358" customHeight="1" ht="19.5">
      <c r="A7358" s="10">
        <v>45217</v>
      </c>
      <c r="B7358" s="11" t="s">
        <v>32414</v>
      </c>
      <c r="C7358" s="11" t="s">
        <v>4867</v>
      </c>
      <c r="D7358" s="12"/>
      <c r="E7358" s="13" t="s">
        <v>32415</v>
      </c>
      <c r="F7358" s="11" t="s">
        <v>32416</v>
      </c>
      <c r="G7358" s="12" t="s">
        <v>74</v>
      </c>
      <c r="H7358" s="12"/>
      <c r="I7358" s="14" t="s">
        <v>4870</v>
      </c>
      <c r="J7358" s="12" t="s">
        <v>24</v>
      </c>
      <c r="K7358" s="12" t="s">
        <v>25</v>
      </c>
      <c r="L7358" s="12" t="s">
        <v>39</v>
      </c>
      <c r="M7358" s="11" t="s">
        <v>149</v>
      </c>
      <c r="N7358" s="11" t="s">
        <v>4871</v>
      </c>
      <c r="O7358" s="12" t="s">
        <v>29</v>
      </c>
      <c r="P7358" s="12"/>
      <c r="Q7358" s="15" t="s">
        <v>32417</v>
      </c>
      <c r="R7358" s="12" t="s">
        <v>148</v>
      </c>
      <c r="S7358" s="11" t="s">
        <v>32418</v>
      </c>
      <c r="T7358" s="11" t="s">
        <v>4906</v>
      </c>
    </row>
    <row x14ac:dyDescent="0.25" r="7359" customHeight="1" ht="19.5">
      <c r="A7359" s="10">
        <v>45217</v>
      </c>
      <c r="B7359" s="11" t="s">
        <v>32419</v>
      </c>
      <c r="C7359" s="11" t="s">
        <v>4882</v>
      </c>
      <c r="D7359" s="12"/>
      <c r="E7359" s="13" t="s">
        <v>32420</v>
      </c>
      <c r="F7359" s="11" t="s">
        <v>32421</v>
      </c>
      <c r="G7359" s="12" t="s">
        <v>74</v>
      </c>
      <c r="H7359" s="12"/>
      <c r="I7359" s="14" t="s">
        <v>148</v>
      </c>
      <c r="J7359" s="12" t="s">
        <v>24</v>
      </c>
      <c r="K7359" s="12" t="s">
        <v>25</v>
      </c>
      <c r="L7359" s="12" t="s">
        <v>39</v>
      </c>
      <c r="M7359" s="11" t="s">
        <v>149</v>
      </c>
      <c r="N7359" s="11" t="s">
        <v>4871</v>
      </c>
      <c r="O7359" s="12" t="s">
        <v>29</v>
      </c>
      <c r="P7359" s="12"/>
      <c r="Q7359" s="15" t="s">
        <v>32422</v>
      </c>
      <c r="R7359" s="12" t="s">
        <v>148</v>
      </c>
      <c r="S7359" s="11" t="s">
        <v>32423</v>
      </c>
      <c r="T7359" s="11" t="s">
        <v>4989</v>
      </c>
    </row>
    <row x14ac:dyDescent="0.25" r="7360" customHeight="1" ht="19.5">
      <c r="A7360" s="10">
        <v>45217</v>
      </c>
      <c r="B7360" s="11" t="s">
        <v>32424</v>
      </c>
      <c r="C7360" s="11" t="s">
        <v>4867</v>
      </c>
      <c r="D7360" s="12"/>
      <c r="E7360" s="13" t="s">
        <v>32425</v>
      </c>
      <c r="F7360" s="11" t="s">
        <v>19600</v>
      </c>
      <c r="G7360" s="12" t="s">
        <v>74</v>
      </c>
      <c r="H7360" s="12" t="s">
        <v>121</v>
      </c>
      <c r="I7360" s="14" t="s">
        <v>4870</v>
      </c>
      <c r="J7360" s="12" t="s">
        <v>24</v>
      </c>
      <c r="K7360" s="12" t="s">
        <v>25</v>
      </c>
      <c r="L7360" s="12" t="s">
        <v>39</v>
      </c>
      <c r="M7360" s="11" t="s">
        <v>149</v>
      </c>
      <c r="N7360" s="11" t="s">
        <v>4871</v>
      </c>
      <c r="O7360" s="12" t="s">
        <v>29</v>
      </c>
      <c r="P7360" s="12"/>
      <c r="Q7360" s="15" t="s">
        <v>32426</v>
      </c>
      <c r="R7360" s="12" t="s">
        <v>148</v>
      </c>
      <c r="S7360" s="11" t="s">
        <v>32427</v>
      </c>
      <c r="T7360" s="11" t="s">
        <v>4906</v>
      </c>
    </row>
    <row x14ac:dyDescent="0.25" r="7361" customHeight="1" ht="19.5">
      <c r="A7361" s="10">
        <v>45217</v>
      </c>
      <c r="B7361" s="11" t="s">
        <v>32428</v>
      </c>
      <c r="C7361" s="11" t="s">
        <v>4882</v>
      </c>
      <c r="D7361" s="12"/>
      <c r="E7361" s="13" t="s">
        <v>32429</v>
      </c>
      <c r="F7361" s="11" t="s">
        <v>10734</v>
      </c>
      <c r="G7361" s="12" t="s">
        <v>74</v>
      </c>
      <c r="H7361" s="12" t="s">
        <v>98</v>
      </c>
      <c r="I7361" s="14" t="s">
        <v>148</v>
      </c>
      <c r="J7361" s="12" t="s">
        <v>24</v>
      </c>
      <c r="K7361" s="12" t="s">
        <v>25</v>
      </c>
      <c r="L7361" s="12" t="s">
        <v>39</v>
      </c>
      <c r="M7361" s="11" t="s">
        <v>149</v>
      </c>
      <c r="N7361" s="11" t="s">
        <v>4871</v>
      </c>
      <c r="O7361" s="12" t="s">
        <v>29</v>
      </c>
      <c r="P7361" s="12"/>
      <c r="Q7361" s="15" t="s">
        <v>32430</v>
      </c>
      <c r="R7361" s="12" t="s">
        <v>148</v>
      </c>
      <c r="S7361" s="11" t="s">
        <v>32431</v>
      </c>
      <c r="T7361" s="11" t="s">
        <v>4893</v>
      </c>
    </row>
    <row x14ac:dyDescent="0.25" r="7362" customHeight="1" ht="19.5">
      <c r="A7362" s="10">
        <v>45217</v>
      </c>
      <c r="B7362" s="11" t="s">
        <v>32432</v>
      </c>
      <c r="C7362" s="11" t="s">
        <v>6725</v>
      </c>
      <c r="D7362" s="12"/>
      <c r="E7362" s="13" t="s">
        <v>32433</v>
      </c>
      <c r="F7362" s="11" t="s">
        <v>32434</v>
      </c>
      <c r="G7362" s="12" t="s">
        <v>2674</v>
      </c>
      <c r="H7362" s="12"/>
      <c r="I7362" s="14" t="s">
        <v>5222</v>
      </c>
      <c r="J7362" s="12" t="s">
        <v>24</v>
      </c>
      <c r="K7362" s="12" t="s">
        <v>25</v>
      </c>
      <c r="L7362" s="12" t="s">
        <v>39</v>
      </c>
      <c r="M7362" s="11" t="s">
        <v>149</v>
      </c>
      <c r="N7362" s="11" t="s">
        <v>4871</v>
      </c>
      <c r="O7362" s="12" t="s">
        <v>29</v>
      </c>
      <c r="P7362" s="12"/>
      <c r="Q7362" s="15" t="s">
        <v>32435</v>
      </c>
      <c r="R7362" s="12" t="s">
        <v>148</v>
      </c>
      <c r="S7362" s="11" t="s">
        <v>13552</v>
      </c>
      <c r="T7362" s="11" t="s">
        <v>4880</v>
      </c>
    </row>
    <row x14ac:dyDescent="0.25" r="7363" customHeight="1" ht="19.5">
      <c r="A7363" s="10">
        <v>45217</v>
      </c>
      <c r="B7363" s="11" t="s">
        <v>32436</v>
      </c>
      <c r="C7363" s="11" t="s">
        <v>5117</v>
      </c>
      <c r="D7363" s="12"/>
      <c r="E7363" s="13" t="s">
        <v>32437</v>
      </c>
      <c r="F7363" s="11" t="s">
        <v>32438</v>
      </c>
      <c r="G7363" s="12" t="s">
        <v>74</v>
      </c>
      <c r="H7363" s="12"/>
      <c r="I7363" s="14" t="s">
        <v>4975</v>
      </c>
      <c r="J7363" s="12" t="s">
        <v>24</v>
      </c>
      <c r="K7363" s="12" t="s">
        <v>25</v>
      </c>
      <c r="L7363" s="12" t="s">
        <v>39</v>
      </c>
      <c r="M7363" s="11" t="s">
        <v>149</v>
      </c>
      <c r="N7363" s="11" t="s">
        <v>4871</v>
      </c>
      <c r="O7363" s="12" t="s">
        <v>29</v>
      </c>
      <c r="P7363" s="12"/>
      <c r="Q7363" s="15" t="s">
        <v>32439</v>
      </c>
      <c r="R7363" s="12" t="s">
        <v>148</v>
      </c>
      <c r="S7363" s="11" t="s">
        <v>32440</v>
      </c>
      <c r="T7363" s="11" t="s">
        <v>6803</v>
      </c>
    </row>
    <row x14ac:dyDescent="0.25" r="7364" customHeight="1" ht="19.5">
      <c r="A7364" s="10">
        <v>45217</v>
      </c>
      <c r="B7364" s="11" t="s">
        <v>32441</v>
      </c>
      <c r="C7364" s="11" t="s">
        <v>5117</v>
      </c>
      <c r="D7364" s="12"/>
      <c r="E7364" s="13" t="s">
        <v>32442</v>
      </c>
      <c r="F7364" s="11" t="s">
        <v>32443</v>
      </c>
      <c r="G7364" s="12" t="s">
        <v>74</v>
      </c>
      <c r="H7364" s="12" t="s">
        <v>121</v>
      </c>
      <c r="I7364" s="14" t="s">
        <v>4975</v>
      </c>
      <c r="J7364" s="12" t="s">
        <v>24</v>
      </c>
      <c r="K7364" s="12" t="s">
        <v>25</v>
      </c>
      <c r="L7364" s="12" t="s">
        <v>39</v>
      </c>
      <c r="M7364" s="11" t="s">
        <v>149</v>
      </c>
      <c r="N7364" s="11" t="s">
        <v>4871</v>
      </c>
      <c r="O7364" s="12" t="s">
        <v>29</v>
      </c>
      <c r="P7364" s="12"/>
      <c r="Q7364" s="15" t="s">
        <v>32444</v>
      </c>
      <c r="R7364" s="12" t="s">
        <v>148</v>
      </c>
      <c r="S7364" s="11" t="s">
        <v>32445</v>
      </c>
      <c r="T7364" s="11" t="s">
        <v>4893</v>
      </c>
    </row>
    <row x14ac:dyDescent="0.25" r="7365" customHeight="1" ht="19.5">
      <c r="A7365" s="10">
        <v>45217</v>
      </c>
      <c r="B7365" s="11" t="s">
        <v>32446</v>
      </c>
      <c r="C7365" s="11" t="s">
        <v>5117</v>
      </c>
      <c r="D7365" s="12"/>
      <c r="E7365" s="13" t="s">
        <v>32447</v>
      </c>
      <c r="F7365" s="11" t="s">
        <v>32448</v>
      </c>
      <c r="G7365" s="12" t="s">
        <v>74</v>
      </c>
      <c r="H7365" s="12"/>
      <c r="I7365" s="14" t="s">
        <v>4975</v>
      </c>
      <c r="J7365" s="12" t="s">
        <v>24</v>
      </c>
      <c r="K7365" s="12" t="s">
        <v>25</v>
      </c>
      <c r="L7365" s="12" t="s">
        <v>39</v>
      </c>
      <c r="M7365" s="11" t="s">
        <v>149</v>
      </c>
      <c r="N7365" s="11" t="s">
        <v>4871</v>
      </c>
      <c r="O7365" s="12" t="s">
        <v>29</v>
      </c>
      <c r="P7365" s="12"/>
      <c r="Q7365" s="15" t="s">
        <v>32449</v>
      </c>
      <c r="R7365" s="12" t="s">
        <v>148</v>
      </c>
      <c r="S7365" s="11" t="s">
        <v>32450</v>
      </c>
      <c r="T7365" s="11" t="s">
        <v>4893</v>
      </c>
    </row>
    <row x14ac:dyDescent="0.25" r="7366" customHeight="1" ht="19.5">
      <c r="A7366" s="10">
        <v>45217</v>
      </c>
      <c r="B7366" s="11" t="s">
        <v>32451</v>
      </c>
      <c r="C7366" s="11" t="s">
        <v>5189</v>
      </c>
      <c r="D7366" s="12"/>
      <c r="E7366" s="13" t="s">
        <v>32452</v>
      </c>
      <c r="F7366" s="11" t="s">
        <v>32453</v>
      </c>
      <c r="G7366" s="12" t="s">
        <v>74</v>
      </c>
      <c r="H7366" s="12" t="s">
        <v>86</v>
      </c>
      <c r="I7366" s="14" t="s">
        <v>4975</v>
      </c>
      <c r="J7366" s="12" t="s">
        <v>24</v>
      </c>
      <c r="K7366" s="12" t="s">
        <v>25</v>
      </c>
      <c r="L7366" s="12" t="s">
        <v>39</v>
      </c>
      <c r="M7366" s="11" t="s">
        <v>149</v>
      </c>
      <c r="N7366" s="11" t="s">
        <v>4871</v>
      </c>
      <c r="O7366" s="12" t="s">
        <v>29</v>
      </c>
      <c r="P7366" s="12"/>
      <c r="Q7366" s="15" t="s">
        <v>32454</v>
      </c>
      <c r="R7366" s="12" t="s">
        <v>148</v>
      </c>
      <c r="S7366" s="11" t="s">
        <v>32455</v>
      </c>
      <c r="T7366" s="11" t="s">
        <v>4955</v>
      </c>
    </row>
    <row x14ac:dyDescent="0.25" r="7367" customHeight="1" ht="19.5">
      <c r="A7367" s="10">
        <v>45217</v>
      </c>
      <c r="B7367" s="11" t="s">
        <v>32456</v>
      </c>
      <c r="C7367" s="11" t="s">
        <v>4973</v>
      </c>
      <c r="D7367" s="12"/>
      <c r="E7367" s="13" t="s">
        <v>32457</v>
      </c>
      <c r="F7367" s="11" t="s">
        <v>32458</v>
      </c>
      <c r="G7367" s="12" t="s">
        <v>74</v>
      </c>
      <c r="H7367" s="12"/>
      <c r="I7367" s="14" t="s">
        <v>4975</v>
      </c>
      <c r="J7367" s="12" t="s">
        <v>24</v>
      </c>
      <c r="K7367" s="12" t="s">
        <v>25</v>
      </c>
      <c r="L7367" s="12" t="s">
        <v>39</v>
      </c>
      <c r="M7367" s="11" t="s">
        <v>149</v>
      </c>
      <c r="N7367" s="11" t="s">
        <v>4871</v>
      </c>
      <c r="O7367" s="12" t="s">
        <v>29</v>
      </c>
      <c r="P7367" s="12"/>
      <c r="Q7367" s="15" t="s">
        <v>32459</v>
      </c>
      <c r="R7367" s="12" t="s">
        <v>148</v>
      </c>
      <c r="S7367" s="11" t="s">
        <v>32460</v>
      </c>
      <c r="T7367" s="11" t="s">
        <v>5339</v>
      </c>
    </row>
    <row x14ac:dyDescent="0.25" r="7368" customHeight="1" ht="19.5">
      <c r="A7368" s="10">
        <v>45217</v>
      </c>
      <c r="B7368" s="11" t="s">
        <v>32461</v>
      </c>
      <c r="C7368" s="11" t="s">
        <v>6859</v>
      </c>
      <c r="D7368" s="12"/>
      <c r="E7368" s="13" t="s">
        <v>32462</v>
      </c>
      <c r="F7368" s="11" t="s">
        <v>32463</v>
      </c>
      <c r="G7368" s="12" t="s">
        <v>74</v>
      </c>
      <c r="H7368" s="12" t="s">
        <v>86</v>
      </c>
      <c r="I7368" s="14" t="s">
        <v>148</v>
      </c>
      <c r="J7368" s="12" t="s">
        <v>24</v>
      </c>
      <c r="K7368" s="12" t="s">
        <v>25</v>
      </c>
      <c r="L7368" s="12" t="s">
        <v>39</v>
      </c>
      <c r="M7368" s="11" t="s">
        <v>149</v>
      </c>
      <c r="N7368" s="11" t="s">
        <v>4871</v>
      </c>
      <c r="O7368" s="12" t="s">
        <v>29</v>
      </c>
      <c r="P7368" s="12"/>
      <c r="Q7368" s="15" t="s">
        <v>32464</v>
      </c>
      <c r="R7368" s="12" t="s">
        <v>148</v>
      </c>
      <c r="S7368" s="11" t="s">
        <v>32465</v>
      </c>
      <c r="T7368" s="11" t="s">
        <v>4961</v>
      </c>
    </row>
    <row x14ac:dyDescent="0.25" r="7369" customHeight="1" ht="19.5">
      <c r="A7369" s="10">
        <v>45217</v>
      </c>
      <c r="B7369" s="11" t="s">
        <v>32466</v>
      </c>
      <c r="C7369" s="11" t="s">
        <v>4867</v>
      </c>
      <c r="D7369" s="12"/>
      <c r="E7369" s="13" t="s">
        <v>32467</v>
      </c>
      <c r="F7369" s="11" t="s">
        <v>32468</v>
      </c>
      <c r="G7369" s="12" t="s">
        <v>74</v>
      </c>
      <c r="H7369" s="12" t="s">
        <v>98</v>
      </c>
      <c r="I7369" s="14" t="s">
        <v>4870</v>
      </c>
      <c r="J7369" s="12" t="s">
        <v>24</v>
      </c>
      <c r="K7369" s="12" t="s">
        <v>25</v>
      </c>
      <c r="L7369" s="12" t="s">
        <v>39</v>
      </c>
      <c r="M7369" s="11" t="s">
        <v>149</v>
      </c>
      <c r="N7369" s="11" t="s">
        <v>4871</v>
      </c>
      <c r="O7369" s="12" t="s">
        <v>29</v>
      </c>
      <c r="P7369" s="12"/>
      <c r="Q7369" s="15" t="s">
        <v>32469</v>
      </c>
      <c r="R7369" s="12" t="s">
        <v>148</v>
      </c>
      <c r="S7369" s="11" t="s">
        <v>32470</v>
      </c>
      <c r="T7369" s="11" t="s">
        <v>4906</v>
      </c>
    </row>
    <row x14ac:dyDescent="0.25" r="7370" customHeight="1" ht="19.5">
      <c r="A7370" s="10">
        <v>45217</v>
      </c>
      <c r="B7370" s="11" t="s">
        <v>32471</v>
      </c>
      <c r="C7370" s="11" t="s">
        <v>4882</v>
      </c>
      <c r="D7370" s="12"/>
      <c r="E7370" s="13" t="s">
        <v>32472</v>
      </c>
      <c r="F7370" s="11" t="s">
        <v>32473</v>
      </c>
      <c r="G7370" s="12" t="s">
        <v>74</v>
      </c>
      <c r="H7370" s="12"/>
      <c r="I7370" s="14" t="s">
        <v>148</v>
      </c>
      <c r="J7370" s="12" t="s">
        <v>24</v>
      </c>
      <c r="K7370" s="12" t="s">
        <v>25</v>
      </c>
      <c r="L7370" s="12" t="s">
        <v>39</v>
      </c>
      <c r="M7370" s="11" t="s">
        <v>149</v>
      </c>
      <c r="N7370" s="11" t="s">
        <v>4871</v>
      </c>
      <c r="O7370" s="12" t="s">
        <v>29</v>
      </c>
      <c r="P7370" s="12"/>
      <c r="Q7370" s="15" t="s">
        <v>32474</v>
      </c>
      <c r="R7370" s="12" t="s">
        <v>148</v>
      </c>
      <c r="S7370" s="11" t="s">
        <v>32475</v>
      </c>
      <c r="T7370" s="11" t="s">
        <v>4978</v>
      </c>
    </row>
    <row x14ac:dyDescent="0.25" r="7371" customHeight="1" ht="19.5">
      <c r="A7371" s="10">
        <v>45217</v>
      </c>
      <c r="B7371" s="11" t="s">
        <v>32476</v>
      </c>
      <c r="C7371" s="11" t="s">
        <v>4923</v>
      </c>
      <c r="D7371" s="12"/>
      <c r="E7371" s="13" t="s">
        <v>32477</v>
      </c>
      <c r="F7371" s="11" t="s">
        <v>32478</v>
      </c>
      <c r="G7371" s="12" t="s">
        <v>74</v>
      </c>
      <c r="H7371" s="12"/>
      <c r="I7371" s="14" t="s">
        <v>110</v>
      </c>
      <c r="J7371" s="12" t="s">
        <v>24</v>
      </c>
      <c r="K7371" s="12" t="s">
        <v>25</v>
      </c>
      <c r="L7371" s="12" t="s">
        <v>39</v>
      </c>
      <c r="M7371" s="11" t="s">
        <v>149</v>
      </c>
      <c r="N7371" s="11" t="s">
        <v>4871</v>
      </c>
      <c r="O7371" s="12" t="s">
        <v>29</v>
      </c>
      <c r="P7371" s="12"/>
      <c r="Q7371" s="15" t="s">
        <v>32479</v>
      </c>
      <c r="R7371" s="12" t="s">
        <v>148</v>
      </c>
      <c r="S7371" s="11" t="s">
        <v>32480</v>
      </c>
      <c r="T7371" s="11" t="s">
        <v>4955</v>
      </c>
    </row>
    <row x14ac:dyDescent="0.25" r="7372" customHeight="1" ht="19.5">
      <c r="A7372" s="10">
        <v>45217</v>
      </c>
      <c r="B7372" s="11" t="s">
        <v>32481</v>
      </c>
      <c r="C7372" s="11" t="s">
        <v>6725</v>
      </c>
      <c r="D7372" s="12"/>
      <c r="E7372" s="13" t="s">
        <v>32482</v>
      </c>
      <c r="F7372" s="11" t="s">
        <v>32483</v>
      </c>
      <c r="G7372" s="12" t="s">
        <v>74</v>
      </c>
      <c r="H7372" s="12"/>
      <c r="I7372" s="14" t="s">
        <v>4975</v>
      </c>
      <c r="J7372" s="12" t="s">
        <v>24</v>
      </c>
      <c r="K7372" s="12" t="s">
        <v>25</v>
      </c>
      <c r="L7372" s="12" t="s">
        <v>39</v>
      </c>
      <c r="M7372" s="11" t="s">
        <v>149</v>
      </c>
      <c r="N7372" s="11" t="s">
        <v>4871</v>
      </c>
      <c r="O7372" s="12" t="s">
        <v>29</v>
      </c>
      <c r="P7372" s="12"/>
      <c r="Q7372" s="15" t="s">
        <v>32484</v>
      </c>
      <c r="R7372" s="12" t="s">
        <v>148</v>
      </c>
      <c r="S7372" s="11" t="s">
        <v>32485</v>
      </c>
      <c r="T7372" s="11" t="s">
        <v>4874</v>
      </c>
    </row>
    <row x14ac:dyDescent="0.25" r="7373" customHeight="1" ht="19.5">
      <c r="A7373" s="10">
        <v>45217</v>
      </c>
      <c r="B7373" s="11" t="s">
        <v>32486</v>
      </c>
      <c r="C7373" s="11" t="s">
        <v>4867</v>
      </c>
      <c r="D7373" s="12"/>
      <c r="E7373" s="13" t="s">
        <v>32487</v>
      </c>
      <c r="F7373" s="11" t="s">
        <v>32488</v>
      </c>
      <c r="G7373" s="12" t="s">
        <v>74</v>
      </c>
      <c r="H7373" s="12" t="s">
        <v>86</v>
      </c>
      <c r="I7373" s="14" t="s">
        <v>4870</v>
      </c>
      <c r="J7373" s="12" t="s">
        <v>24</v>
      </c>
      <c r="K7373" s="12" t="s">
        <v>25</v>
      </c>
      <c r="L7373" s="12" t="s">
        <v>39</v>
      </c>
      <c r="M7373" s="11" t="s">
        <v>149</v>
      </c>
      <c r="N7373" s="11" t="s">
        <v>4871</v>
      </c>
      <c r="O7373" s="12" t="s">
        <v>29</v>
      </c>
      <c r="P7373" s="12"/>
      <c r="Q7373" s="15" t="s">
        <v>32489</v>
      </c>
      <c r="R7373" s="12" t="s">
        <v>148</v>
      </c>
      <c r="S7373" s="11" t="s">
        <v>32490</v>
      </c>
      <c r="T7373" s="11" t="s">
        <v>4934</v>
      </c>
    </row>
    <row x14ac:dyDescent="0.25" r="7374" customHeight="1" ht="19.5">
      <c r="A7374" s="10">
        <v>45217</v>
      </c>
      <c r="B7374" s="11" t="s">
        <v>32491</v>
      </c>
      <c r="C7374" s="11" t="s">
        <v>4923</v>
      </c>
      <c r="D7374" s="12"/>
      <c r="E7374" s="13" t="s">
        <v>32492</v>
      </c>
      <c r="F7374" s="11" t="s">
        <v>32493</v>
      </c>
      <c r="G7374" s="12" t="s">
        <v>74</v>
      </c>
      <c r="H7374" s="12"/>
      <c r="I7374" s="14" t="s">
        <v>148</v>
      </c>
      <c r="J7374" s="12" t="s">
        <v>24</v>
      </c>
      <c r="K7374" s="12" t="s">
        <v>25</v>
      </c>
      <c r="L7374" s="12" t="s">
        <v>39</v>
      </c>
      <c r="M7374" s="11" t="s">
        <v>149</v>
      </c>
      <c r="N7374" s="11" t="s">
        <v>4871</v>
      </c>
      <c r="O7374" s="12" t="s">
        <v>29</v>
      </c>
      <c r="P7374" s="12"/>
      <c r="Q7374" s="15" t="s">
        <v>32494</v>
      </c>
      <c r="R7374" s="12" t="s">
        <v>148</v>
      </c>
      <c r="S7374" s="11" t="s">
        <v>5053</v>
      </c>
      <c r="T7374" s="11" t="s">
        <v>4955</v>
      </c>
    </row>
    <row x14ac:dyDescent="0.25" r="7375" customHeight="1" ht="19.5">
      <c r="A7375" s="10">
        <v>45217</v>
      </c>
      <c r="B7375" s="11" t="s">
        <v>32495</v>
      </c>
      <c r="C7375" s="11" t="s">
        <v>4923</v>
      </c>
      <c r="D7375" s="12"/>
      <c r="E7375" s="13" t="s">
        <v>32496</v>
      </c>
      <c r="F7375" s="11" t="s">
        <v>32497</v>
      </c>
      <c r="G7375" s="12" t="s">
        <v>74</v>
      </c>
      <c r="H7375" s="12"/>
      <c r="I7375" s="14" t="s">
        <v>148</v>
      </c>
      <c r="J7375" s="12" t="s">
        <v>24</v>
      </c>
      <c r="K7375" s="12" t="s">
        <v>25</v>
      </c>
      <c r="L7375" s="12" t="s">
        <v>39</v>
      </c>
      <c r="M7375" s="11" t="s">
        <v>149</v>
      </c>
      <c r="N7375" s="11" t="s">
        <v>4871</v>
      </c>
      <c r="O7375" s="12" t="s">
        <v>29</v>
      </c>
      <c r="P7375" s="12"/>
      <c r="Q7375" s="15" t="s">
        <v>32498</v>
      </c>
      <c r="R7375" s="12" t="s">
        <v>148</v>
      </c>
      <c r="S7375" s="11" t="s">
        <v>32499</v>
      </c>
      <c r="T7375" s="11" t="s">
        <v>4955</v>
      </c>
    </row>
    <row x14ac:dyDescent="0.25" r="7376" customHeight="1" ht="19.5">
      <c r="A7376" s="10">
        <v>45217</v>
      </c>
      <c r="B7376" s="11" t="s">
        <v>32500</v>
      </c>
      <c r="C7376" s="11" t="s">
        <v>5117</v>
      </c>
      <c r="D7376" s="12"/>
      <c r="E7376" s="13" t="s">
        <v>32501</v>
      </c>
      <c r="F7376" s="11" t="s">
        <v>32502</v>
      </c>
      <c r="G7376" s="12" t="s">
        <v>74</v>
      </c>
      <c r="H7376" s="12" t="s">
        <v>98</v>
      </c>
      <c r="I7376" s="14" t="s">
        <v>4975</v>
      </c>
      <c r="J7376" s="12" t="s">
        <v>24</v>
      </c>
      <c r="K7376" s="12" t="s">
        <v>25</v>
      </c>
      <c r="L7376" s="12" t="s">
        <v>39</v>
      </c>
      <c r="M7376" s="11" t="s">
        <v>149</v>
      </c>
      <c r="N7376" s="11" t="s">
        <v>4871</v>
      </c>
      <c r="O7376" s="12" t="s">
        <v>29</v>
      </c>
      <c r="P7376" s="12"/>
      <c r="Q7376" s="15" t="s">
        <v>32503</v>
      </c>
      <c r="R7376" s="12" t="s">
        <v>148</v>
      </c>
      <c r="S7376" s="11" t="s">
        <v>32504</v>
      </c>
      <c r="T7376" s="11" t="s">
        <v>4893</v>
      </c>
    </row>
    <row x14ac:dyDescent="0.25" r="7377" customHeight="1" ht="19.5">
      <c r="A7377" s="10">
        <v>45217</v>
      </c>
      <c r="B7377" s="11" t="s">
        <v>32505</v>
      </c>
      <c r="C7377" s="11" t="s">
        <v>5117</v>
      </c>
      <c r="D7377" s="12"/>
      <c r="E7377" s="13" t="s">
        <v>32506</v>
      </c>
      <c r="F7377" s="11" t="s">
        <v>32507</v>
      </c>
      <c r="G7377" s="12" t="s">
        <v>2674</v>
      </c>
      <c r="H7377" s="12"/>
      <c r="I7377" s="14" t="s">
        <v>5222</v>
      </c>
      <c r="J7377" s="12" t="s">
        <v>24</v>
      </c>
      <c r="K7377" s="12" t="s">
        <v>25</v>
      </c>
      <c r="L7377" s="12" t="s">
        <v>39</v>
      </c>
      <c r="M7377" s="11" t="s">
        <v>149</v>
      </c>
      <c r="N7377" s="11" t="s">
        <v>4871</v>
      </c>
      <c r="O7377" s="12" t="s">
        <v>29</v>
      </c>
      <c r="P7377" s="12"/>
      <c r="Q7377" s="15" t="s">
        <v>32508</v>
      </c>
      <c r="R7377" s="12" t="s">
        <v>148</v>
      </c>
      <c r="S7377" s="11" t="s">
        <v>21245</v>
      </c>
      <c r="T7377" s="11" t="s">
        <v>4887</v>
      </c>
    </row>
    <row x14ac:dyDescent="0.25" r="7378" customHeight="1" ht="19.5">
      <c r="A7378" s="10">
        <v>45217</v>
      </c>
      <c r="B7378" s="11" t="s">
        <v>32509</v>
      </c>
      <c r="C7378" s="11" t="s">
        <v>5117</v>
      </c>
      <c r="D7378" s="12"/>
      <c r="E7378" s="13" t="s">
        <v>32510</v>
      </c>
      <c r="F7378" s="11" t="s">
        <v>32511</v>
      </c>
      <c r="G7378" s="12" t="s">
        <v>74</v>
      </c>
      <c r="H7378" s="12"/>
      <c r="I7378" s="14" t="s">
        <v>4975</v>
      </c>
      <c r="J7378" s="12" t="s">
        <v>24</v>
      </c>
      <c r="K7378" s="12" t="s">
        <v>25</v>
      </c>
      <c r="L7378" s="12" t="s">
        <v>39</v>
      </c>
      <c r="M7378" s="11" t="s">
        <v>149</v>
      </c>
      <c r="N7378" s="11" t="s">
        <v>4871</v>
      </c>
      <c r="O7378" s="12" t="s">
        <v>29</v>
      </c>
      <c r="P7378" s="12"/>
      <c r="Q7378" s="15" t="s">
        <v>32512</v>
      </c>
      <c r="R7378" s="12" t="s">
        <v>148</v>
      </c>
      <c r="S7378" s="11" t="s">
        <v>32513</v>
      </c>
      <c r="T7378" s="11" t="s">
        <v>4893</v>
      </c>
    </row>
    <row x14ac:dyDescent="0.25" r="7379" customHeight="1" ht="19.5">
      <c r="A7379" s="10">
        <v>45217</v>
      </c>
      <c r="B7379" s="11" t="s">
        <v>32514</v>
      </c>
      <c r="C7379" s="11" t="s">
        <v>5086</v>
      </c>
      <c r="D7379" s="12"/>
      <c r="E7379" s="13" t="s">
        <v>32515</v>
      </c>
      <c r="F7379" s="11" t="s">
        <v>32516</v>
      </c>
      <c r="G7379" s="12" t="s">
        <v>74</v>
      </c>
      <c r="H7379" s="12"/>
      <c r="I7379" s="14" t="s">
        <v>148</v>
      </c>
      <c r="J7379" s="12" t="s">
        <v>24</v>
      </c>
      <c r="K7379" s="12" t="s">
        <v>25</v>
      </c>
      <c r="L7379" s="12" t="s">
        <v>39</v>
      </c>
      <c r="M7379" s="11" t="s">
        <v>149</v>
      </c>
      <c r="N7379" s="11" t="s">
        <v>4871</v>
      </c>
      <c r="O7379" s="12" t="s">
        <v>29</v>
      </c>
      <c r="P7379" s="12"/>
      <c r="Q7379" s="15" t="s">
        <v>32517</v>
      </c>
      <c r="R7379" s="12" t="s">
        <v>148</v>
      </c>
      <c r="S7379" s="11" t="s">
        <v>32518</v>
      </c>
      <c r="T7379" s="11" t="s">
        <v>4893</v>
      </c>
    </row>
    <row x14ac:dyDescent="0.25" r="7380" customHeight="1" ht="19.5">
      <c r="A7380" s="10">
        <v>45217</v>
      </c>
      <c r="B7380" s="11" t="s">
        <v>32519</v>
      </c>
      <c r="C7380" s="11" t="s">
        <v>4923</v>
      </c>
      <c r="D7380" s="12"/>
      <c r="E7380" s="13" t="s">
        <v>32520</v>
      </c>
      <c r="F7380" s="11" t="s">
        <v>32521</v>
      </c>
      <c r="G7380" s="12" t="s">
        <v>74</v>
      </c>
      <c r="H7380" s="12" t="s">
        <v>98</v>
      </c>
      <c r="I7380" s="14" t="s">
        <v>148</v>
      </c>
      <c r="J7380" s="12" t="s">
        <v>24</v>
      </c>
      <c r="K7380" s="12" t="s">
        <v>25</v>
      </c>
      <c r="L7380" s="12" t="s">
        <v>39</v>
      </c>
      <c r="M7380" s="11" t="s">
        <v>149</v>
      </c>
      <c r="N7380" s="11" t="s">
        <v>4871</v>
      </c>
      <c r="O7380" s="12" t="s">
        <v>29</v>
      </c>
      <c r="P7380" s="12"/>
      <c r="Q7380" s="15" t="s">
        <v>32522</v>
      </c>
      <c r="R7380" s="12" t="s">
        <v>148</v>
      </c>
      <c r="S7380" s="11" t="s">
        <v>5053</v>
      </c>
      <c r="T7380" s="11" t="s">
        <v>4887</v>
      </c>
    </row>
    <row x14ac:dyDescent="0.25" r="7381" customHeight="1" ht="19.5">
      <c r="A7381" s="10">
        <v>45217</v>
      </c>
      <c r="B7381" s="11" t="s">
        <v>32523</v>
      </c>
      <c r="C7381" s="11" t="s">
        <v>5288</v>
      </c>
      <c r="D7381" s="12"/>
      <c r="E7381" s="13">
        <v>13886695798</v>
      </c>
      <c r="F7381" s="11" t="s">
        <v>32524</v>
      </c>
      <c r="G7381" s="12" t="s">
        <v>74</v>
      </c>
      <c r="H7381" s="12"/>
      <c r="I7381" s="14" t="s">
        <v>235</v>
      </c>
      <c r="J7381" s="12" t="s">
        <v>24</v>
      </c>
      <c r="K7381" s="12" t="s">
        <v>25</v>
      </c>
      <c r="L7381" s="12" t="s">
        <v>39</v>
      </c>
      <c r="M7381" s="11" t="s">
        <v>40</v>
      </c>
      <c r="N7381" s="11" t="s">
        <v>4871</v>
      </c>
      <c r="O7381" s="12" t="s">
        <v>29</v>
      </c>
      <c r="P7381" s="12"/>
      <c r="Q7381" s="15" t="s">
        <v>32525</v>
      </c>
      <c r="R7381" s="12" t="s">
        <v>148</v>
      </c>
      <c r="S7381" s="11" t="s">
        <v>32526</v>
      </c>
      <c r="T7381" s="11" t="s">
        <v>5291</v>
      </c>
    </row>
    <row x14ac:dyDescent="0.25" r="7382" customHeight="1" ht="19.5">
      <c r="A7382" s="10">
        <v>45217</v>
      </c>
      <c r="B7382" s="11" t="s">
        <v>32527</v>
      </c>
      <c r="C7382" s="11" t="s">
        <v>4867</v>
      </c>
      <c r="D7382" s="12"/>
      <c r="E7382" s="13" t="s">
        <v>32528</v>
      </c>
      <c r="F7382" s="11" t="s">
        <v>32529</v>
      </c>
      <c r="G7382" s="12" t="s">
        <v>74</v>
      </c>
      <c r="H7382" s="12"/>
      <c r="I7382" s="14" t="s">
        <v>4870</v>
      </c>
      <c r="J7382" s="12" t="s">
        <v>24</v>
      </c>
      <c r="K7382" s="12" t="s">
        <v>25</v>
      </c>
      <c r="L7382" s="12" t="s">
        <v>39</v>
      </c>
      <c r="M7382" s="11" t="s">
        <v>149</v>
      </c>
      <c r="N7382" s="11" t="s">
        <v>4871</v>
      </c>
      <c r="O7382" s="12" t="s">
        <v>29</v>
      </c>
      <c r="P7382" s="12"/>
      <c r="Q7382" s="15" t="s">
        <v>32530</v>
      </c>
      <c r="R7382" s="12" t="s">
        <v>148</v>
      </c>
      <c r="S7382" s="11" t="s">
        <v>32531</v>
      </c>
      <c r="T7382" s="11" t="s">
        <v>4880</v>
      </c>
    </row>
    <row x14ac:dyDescent="0.25" r="7383" customHeight="1" ht="19.5">
      <c r="A7383" s="10">
        <v>45217</v>
      </c>
      <c r="B7383" s="11" t="s">
        <v>32532</v>
      </c>
      <c r="C7383" s="11" t="s">
        <v>4867</v>
      </c>
      <c r="D7383" s="12"/>
      <c r="E7383" s="13" t="s">
        <v>32533</v>
      </c>
      <c r="F7383" s="11" t="s">
        <v>32534</v>
      </c>
      <c r="G7383" s="12" t="s">
        <v>74</v>
      </c>
      <c r="H7383" s="12" t="s">
        <v>98</v>
      </c>
      <c r="I7383" s="14" t="s">
        <v>4870</v>
      </c>
      <c r="J7383" s="12" t="s">
        <v>24</v>
      </c>
      <c r="K7383" s="12" t="s">
        <v>25</v>
      </c>
      <c r="L7383" s="12" t="s">
        <v>39</v>
      </c>
      <c r="M7383" s="11" t="s">
        <v>149</v>
      </c>
      <c r="N7383" s="11" t="s">
        <v>4871</v>
      </c>
      <c r="O7383" s="12" t="s">
        <v>29</v>
      </c>
      <c r="P7383" s="12"/>
      <c r="Q7383" s="15" t="s">
        <v>32535</v>
      </c>
      <c r="R7383" s="12" t="s">
        <v>148</v>
      </c>
      <c r="S7383" s="11" t="s">
        <v>32536</v>
      </c>
      <c r="T7383" s="11" t="s">
        <v>5318</v>
      </c>
    </row>
    <row x14ac:dyDescent="0.25" r="7384" customHeight="1" ht="19.5">
      <c r="A7384" s="10">
        <v>45217</v>
      </c>
      <c r="B7384" s="11" t="s">
        <v>32537</v>
      </c>
      <c r="C7384" s="11" t="s">
        <v>4882</v>
      </c>
      <c r="D7384" s="12"/>
      <c r="E7384" s="13" t="s">
        <v>32538</v>
      </c>
      <c r="F7384" s="11" t="s">
        <v>32539</v>
      </c>
      <c r="G7384" s="12" t="s">
        <v>74</v>
      </c>
      <c r="H7384" s="12"/>
      <c r="I7384" s="14" t="s">
        <v>99</v>
      </c>
      <c r="J7384" s="12" t="s">
        <v>24</v>
      </c>
      <c r="K7384" s="12" t="s">
        <v>25</v>
      </c>
      <c r="L7384" s="12" t="s">
        <v>39</v>
      </c>
      <c r="M7384" s="11" t="s">
        <v>149</v>
      </c>
      <c r="N7384" s="11" t="s">
        <v>4871</v>
      </c>
      <c r="O7384" s="12" t="s">
        <v>29</v>
      </c>
      <c r="P7384" s="12"/>
      <c r="Q7384" s="15" t="s">
        <v>32540</v>
      </c>
      <c r="R7384" s="12" t="s">
        <v>148</v>
      </c>
      <c r="S7384" s="11" t="s">
        <v>32541</v>
      </c>
      <c r="T7384" s="11" t="s">
        <v>4887</v>
      </c>
    </row>
    <row x14ac:dyDescent="0.25" r="7385" customHeight="1" ht="19.5">
      <c r="A7385" s="10">
        <v>45217</v>
      </c>
      <c r="B7385" s="11" t="s">
        <v>32542</v>
      </c>
      <c r="C7385" s="11" t="s">
        <v>4867</v>
      </c>
      <c r="D7385" s="12"/>
      <c r="E7385" s="13" t="s">
        <v>32543</v>
      </c>
      <c r="F7385" s="11" t="s">
        <v>32544</v>
      </c>
      <c r="G7385" s="12" t="s">
        <v>74</v>
      </c>
      <c r="H7385" s="12" t="s">
        <v>86</v>
      </c>
      <c r="I7385" s="14" t="s">
        <v>4870</v>
      </c>
      <c r="J7385" s="12" t="s">
        <v>24</v>
      </c>
      <c r="K7385" s="12" t="s">
        <v>25</v>
      </c>
      <c r="L7385" s="12" t="s">
        <v>39</v>
      </c>
      <c r="M7385" s="11" t="s">
        <v>149</v>
      </c>
      <c r="N7385" s="11" t="s">
        <v>4871</v>
      </c>
      <c r="O7385" s="12" t="s">
        <v>29</v>
      </c>
      <c r="P7385" s="12"/>
      <c r="Q7385" s="15" t="s">
        <v>32545</v>
      </c>
      <c r="R7385" s="12" t="s">
        <v>148</v>
      </c>
      <c r="S7385" s="11" t="s">
        <v>32546</v>
      </c>
      <c r="T7385" s="11" t="s">
        <v>4887</v>
      </c>
    </row>
    <row x14ac:dyDescent="0.25" r="7386" customHeight="1" ht="19.5">
      <c r="A7386" s="10">
        <v>45217</v>
      </c>
      <c r="B7386" s="11" t="s">
        <v>32547</v>
      </c>
      <c r="C7386" s="11" t="s">
        <v>4923</v>
      </c>
      <c r="D7386" s="12"/>
      <c r="E7386" s="13" t="s">
        <v>32548</v>
      </c>
      <c r="F7386" s="11" t="s">
        <v>32549</v>
      </c>
      <c r="G7386" s="12" t="s">
        <v>74</v>
      </c>
      <c r="H7386" s="12" t="s">
        <v>86</v>
      </c>
      <c r="I7386" s="14" t="s">
        <v>104</v>
      </c>
      <c r="J7386" s="12" t="s">
        <v>24</v>
      </c>
      <c r="K7386" s="12" t="s">
        <v>25</v>
      </c>
      <c r="L7386" s="12" t="s">
        <v>39</v>
      </c>
      <c r="M7386" s="11" t="s">
        <v>149</v>
      </c>
      <c r="N7386" s="11" t="s">
        <v>4871</v>
      </c>
      <c r="O7386" s="12" t="s">
        <v>29</v>
      </c>
      <c r="P7386" s="12"/>
      <c r="Q7386" s="15" t="s">
        <v>32550</v>
      </c>
      <c r="R7386" s="12" t="s">
        <v>148</v>
      </c>
      <c r="S7386" s="11" t="s">
        <v>32551</v>
      </c>
      <c r="T7386" s="11" t="s">
        <v>4955</v>
      </c>
    </row>
    <row x14ac:dyDescent="0.25" r="7387" customHeight="1" ht="19.5">
      <c r="A7387" s="10">
        <v>45217</v>
      </c>
      <c r="B7387" s="11" t="s">
        <v>32552</v>
      </c>
      <c r="C7387" s="11" t="s">
        <v>5117</v>
      </c>
      <c r="D7387" s="12"/>
      <c r="E7387" s="13" t="s">
        <v>32553</v>
      </c>
      <c r="F7387" s="11" t="s">
        <v>32554</v>
      </c>
      <c r="G7387" s="12" t="s">
        <v>74</v>
      </c>
      <c r="H7387" s="12"/>
      <c r="I7387" s="14" t="s">
        <v>4975</v>
      </c>
      <c r="J7387" s="12" t="s">
        <v>24</v>
      </c>
      <c r="K7387" s="12" t="s">
        <v>25</v>
      </c>
      <c r="L7387" s="12" t="s">
        <v>39</v>
      </c>
      <c r="M7387" s="11" t="s">
        <v>149</v>
      </c>
      <c r="N7387" s="11" t="s">
        <v>4871</v>
      </c>
      <c r="O7387" s="12" t="s">
        <v>29</v>
      </c>
      <c r="P7387" s="12"/>
      <c r="Q7387" s="15" t="s">
        <v>32555</v>
      </c>
      <c r="R7387" s="12" t="s">
        <v>148</v>
      </c>
      <c r="S7387" s="11" t="s">
        <v>32556</v>
      </c>
      <c r="T7387" s="11" t="s">
        <v>5312</v>
      </c>
    </row>
    <row x14ac:dyDescent="0.25" r="7388" customHeight="1" ht="19.5">
      <c r="A7388" s="10">
        <v>45217</v>
      </c>
      <c r="B7388" s="11" t="s">
        <v>32557</v>
      </c>
      <c r="C7388" s="11" t="s">
        <v>5117</v>
      </c>
      <c r="D7388" s="12"/>
      <c r="E7388" s="13" t="s">
        <v>32558</v>
      </c>
      <c r="F7388" s="11" t="s">
        <v>32559</v>
      </c>
      <c r="G7388" s="12" t="s">
        <v>74</v>
      </c>
      <c r="H7388" s="12"/>
      <c r="I7388" s="14" t="s">
        <v>4975</v>
      </c>
      <c r="J7388" s="12" t="s">
        <v>24</v>
      </c>
      <c r="K7388" s="12" t="s">
        <v>25</v>
      </c>
      <c r="L7388" s="12" t="s">
        <v>39</v>
      </c>
      <c r="M7388" s="11" t="s">
        <v>149</v>
      </c>
      <c r="N7388" s="11" t="s">
        <v>4871</v>
      </c>
      <c r="O7388" s="12" t="s">
        <v>29</v>
      </c>
      <c r="P7388" s="12"/>
      <c r="Q7388" s="15" t="s">
        <v>32560</v>
      </c>
      <c r="R7388" s="12" t="s">
        <v>42</v>
      </c>
      <c r="S7388" s="11" t="s">
        <v>32561</v>
      </c>
      <c r="T7388" s="11" t="s">
        <v>4899</v>
      </c>
    </row>
    <row x14ac:dyDescent="0.25" r="7389" customHeight="1" ht="19.5">
      <c r="A7389" s="10">
        <v>45217</v>
      </c>
      <c r="B7389" s="11" t="s">
        <v>32562</v>
      </c>
      <c r="C7389" s="11" t="s">
        <v>4882</v>
      </c>
      <c r="D7389" s="12"/>
      <c r="E7389" s="13" t="s">
        <v>32563</v>
      </c>
      <c r="F7389" s="11" t="s">
        <v>32564</v>
      </c>
      <c r="G7389" s="12" t="s">
        <v>74</v>
      </c>
      <c r="H7389" s="12"/>
      <c r="I7389" s="14" t="s">
        <v>148</v>
      </c>
      <c r="J7389" s="12" t="s">
        <v>24</v>
      </c>
      <c r="K7389" s="12" t="s">
        <v>25</v>
      </c>
      <c r="L7389" s="12" t="s">
        <v>39</v>
      </c>
      <c r="M7389" s="11" t="s">
        <v>149</v>
      </c>
      <c r="N7389" s="11" t="s">
        <v>4871</v>
      </c>
      <c r="O7389" s="12" t="s">
        <v>29</v>
      </c>
      <c r="P7389" s="12"/>
      <c r="Q7389" s="15" t="s">
        <v>32565</v>
      </c>
      <c r="R7389" s="12" t="s">
        <v>148</v>
      </c>
      <c r="S7389" s="11" t="s">
        <v>32566</v>
      </c>
      <c r="T7389" s="11" t="s">
        <v>4874</v>
      </c>
    </row>
    <row x14ac:dyDescent="0.25" r="7390" customHeight="1" ht="19.5">
      <c r="A7390" s="10">
        <v>45217</v>
      </c>
      <c r="B7390" s="11" t="s">
        <v>32567</v>
      </c>
      <c r="C7390" s="11" t="s">
        <v>4867</v>
      </c>
      <c r="D7390" s="12"/>
      <c r="E7390" s="13" t="s">
        <v>32568</v>
      </c>
      <c r="F7390" s="11" t="s">
        <v>32569</v>
      </c>
      <c r="G7390" s="12" t="s">
        <v>74</v>
      </c>
      <c r="H7390" s="12" t="s">
        <v>98</v>
      </c>
      <c r="I7390" s="14" t="s">
        <v>4870</v>
      </c>
      <c r="J7390" s="12" t="s">
        <v>24</v>
      </c>
      <c r="K7390" s="12" t="s">
        <v>25</v>
      </c>
      <c r="L7390" s="12" t="s">
        <v>39</v>
      </c>
      <c r="M7390" s="11" t="s">
        <v>149</v>
      </c>
      <c r="N7390" s="11" t="s">
        <v>4871</v>
      </c>
      <c r="O7390" s="12" t="s">
        <v>29</v>
      </c>
      <c r="P7390" s="12"/>
      <c r="Q7390" s="15" t="s">
        <v>32570</v>
      </c>
      <c r="R7390" s="12" t="s">
        <v>148</v>
      </c>
      <c r="S7390" s="11" t="s">
        <v>32571</v>
      </c>
      <c r="T7390" s="11" t="s">
        <v>4874</v>
      </c>
    </row>
    <row x14ac:dyDescent="0.25" r="7391" customHeight="1" ht="19.5">
      <c r="A7391" s="10">
        <v>45217</v>
      </c>
      <c r="B7391" s="11" t="s">
        <v>32572</v>
      </c>
      <c r="C7391" s="11" t="s">
        <v>5117</v>
      </c>
      <c r="D7391" s="12"/>
      <c r="E7391" s="13" t="s">
        <v>913</v>
      </c>
      <c r="F7391" s="11" t="s">
        <v>914</v>
      </c>
      <c r="G7391" s="12" t="s">
        <v>74</v>
      </c>
      <c r="H7391" s="12"/>
      <c r="I7391" s="14" t="s">
        <v>4975</v>
      </c>
      <c r="J7391" s="12" t="s">
        <v>24</v>
      </c>
      <c r="K7391" s="12" t="s">
        <v>25</v>
      </c>
      <c r="L7391" s="12" t="s">
        <v>39</v>
      </c>
      <c r="M7391" s="11" t="s">
        <v>149</v>
      </c>
      <c r="N7391" s="11" t="s">
        <v>4871</v>
      </c>
      <c r="O7391" s="12" t="s">
        <v>29</v>
      </c>
      <c r="P7391" s="12"/>
      <c r="Q7391" s="15" t="s">
        <v>32573</v>
      </c>
      <c r="R7391" s="12" t="s">
        <v>148</v>
      </c>
      <c r="S7391" s="11" t="s">
        <v>32574</v>
      </c>
      <c r="T7391" s="11" t="s">
        <v>4928</v>
      </c>
    </row>
    <row x14ac:dyDescent="0.25" r="7392" customHeight="1" ht="19.5">
      <c r="A7392" s="10">
        <v>45217</v>
      </c>
      <c r="B7392" s="11" t="s">
        <v>32575</v>
      </c>
      <c r="C7392" s="11" t="s">
        <v>4882</v>
      </c>
      <c r="D7392" s="12"/>
      <c r="E7392" s="13" t="s">
        <v>32576</v>
      </c>
      <c r="F7392" s="11" t="s">
        <v>32577</v>
      </c>
      <c r="G7392" s="12" t="s">
        <v>74</v>
      </c>
      <c r="H7392" s="12" t="s">
        <v>86</v>
      </c>
      <c r="I7392" s="14" t="s">
        <v>148</v>
      </c>
      <c r="J7392" s="12" t="s">
        <v>24</v>
      </c>
      <c r="K7392" s="12" t="s">
        <v>25</v>
      </c>
      <c r="L7392" s="12" t="s">
        <v>39</v>
      </c>
      <c r="M7392" s="11" t="s">
        <v>149</v>
      </c>
      <c r="N7392" s="11" t="s">
        <v>4871</v>
      </c>
      <c r="O7392" s="12" t="s">
        <v>29</v>
      </c>
      <c r="P7392" s="12"/>
      <c r="Q7392" s="15" t="s">
        <v>32578</v>
      </c>
      <c r="R7392" s="12" t="s">
        <v>148</v>
      </c>
      <c r="S7392" s="11" t="s">
        <v>32579</v>
      </c>
      <c r="T7392" s="11" t="s">
        <v>4880</v>
      </c>
    </row>
    <row x14ac:dyDescent="0.25" r="7393" customHeight="1" ht="19.5">
      <c r="A7393" s="10">
        <v>45217</v>
      </c>
      <c r="B7393" s="11" t="s">
        <v>32580</v>
      </c>
      <c r="C7393" s="11" t="s">
        <v>4867</v>
      </c>
      <c r="D7393" s="12"/>
      <c r="E7393" s="13" t="s">
        <v>32581</v>
      </c>
      <c r="F7393" s="11" t="s">
        <v>32582</v>
      </c>
      <c r="G7393" s="12" t="s">
        <v>74</v>
      </c>
      <c r="H7393" s="12"/>
      <c r="I7393" s="14" t="s">
        <v>4870</v>
      </c>
      <c r="J7393" s="12" t="s">
        <v>24</v>
      </c>
      <c r="K7393" s="12" t="s">
        <v>25</v>
      </c>
      <c r="L7393" s="12" t="s">
        <v>39</v>
      </c>
      <c r="M7393" s="11" t="s">
        <v>149</v>
      </c>
      <c r="N7393" s="11" t="s">
        <v>4871</v>
      </c>
      <c r="O7393" s="12" t="s">
        <v>29</v>
      </c>
      <c r="P7393" s="12"/>
      <c r="Q7393" s="15" t="s">
        <v>32583</v>
      </c>
      <c r="R7393" s="12" t="s">
        <v>148</v>
      </c>
      <c r="S7393" s="11" t="s">
        <v>32584</v>
      </c>
      <c r="T7393" s="11" t="s">
        <v>4887</v>
      </c>
    </row>
    <row x14ac:dyDescent="0.25" r="7394" customHeight="1" ht="19.5">
      <c r="A7394" s="10">
        <v>45217</v>
      </c>
      <c r="B7394" s="11" t="s">
        <v>32585</v>
      </c>
      <c r="C7394" s="11" t="s">
        <v>4867</v>
      </c>
      <c r="D7394" s="12"/>
      <c r="E7394" s="13" t="s">
        <v>32586</v>
      </c>
      <c r="F7394" s="11" t="s">
        <v>32587</v>
      </c>
      <c r="G7394" s="12" t="s">
        <v>74</v>
      </c>
      <c r="H7394" s="12"/>
      <c r="I7394" s="14" t="s">
        <v>4870</v>
      </c>
      <c r="J7394" s="12" t="s">
        <v>24</v>
      </c>
      <c r="K7394" s="12" t="s">
        <v>25</v>
      </c>
      <c r="L7394" s="12" t="s">
        <v>39</v>
      </c>
      <c r="M7394" s="11" t="s">
        <v>149</v>
      </c>
      <c r="N7394" s="11" t="s">
        <v>4871</v>
      </c>
      <c r="O7394" s="12" t="s">
        <v>29</v>
      </c>
      <c r="P7394" s="12"/>
      <c r="Q7394" s="15" t="s">
        <v>32588</v>
      </c>
      <c r="R7394" s="12" t="s">
        <v>148</v>
      </c>
      <c r="S7394" s="11" t="s">
        <v>32589</v>
      </c>
      <c r="T7394" s="11" t="s">
        <v>4874</v>
      </c>
    </row>
    <row x14ac:dyDescent="0.25" r="7395" customHeight="1" ht="19.5">
      <c r="A7395" s="10">
        <v>45217</v>
      </c>
      <c r="B7395" s="11" t="s">
        <v>32590</v>
      </c>
      <c r="C7395" s="11" t="s">
        <v>5117</v>
      </c>
      <c r="D7395" s="12"/>
      <c r="E7395" s="13" t="s">
        <v>32591</v>
      </c>
      <c r="F7395" s="11" t="s">
        <v>32592</v>
      </c>
      <c r="G7395" s="12" t="s">
        <v>74</v>
      </c>
      <c r="H7395" s="12" t="s">
        <v>86</v>
      </c>
      <c r="I7395" s="14" t="s">
        <v>4975</v>
      </c>
      <c r="J7395" s="12" t="s">
        <v>24</v>
      </c>
      <c r="K7395" s="12" t="s">
        <v>25</v>
      </c>
      <c r="L7395" s="12" t="s">
        <v>39</v>
      </c>
      <c r="M7395" s="11" t="s">
        <v>149</v>
      </c>
      <c r="N7395" s="11" t="s">
        <v>4871</v>
      </c>
      <c r="O7395" s="12" t="s">
        <v>29</v>
      </c>
      <c r="P7395" s="12"/>
      <c r="Q7395" s="15" t="s">
        <v>32593</v>
      </c>
      <c r="R7395" s="12" t="s">
        <v>148</v>
      </c>
      <c r="S7395" s="11" t="s">
        <v>32594</v>
      </c>
      <c r="T7395" s="11" t="s">
        <v>4961</v>
      </c>
    </row>
    <row x14ac:dyDescent="0.25" r="7396" customHeight="1" ht="19.5">
      <c r="A7396" s="10">
        <v>45217</v>
      </c>
      <c r="B7396" s="11" t="s">
        <v>32595</v>
      </c>
      <c r="C7396" s="11" t="s">
        <v>4867</v>
      </c>
      <c r="D7396" s="12"/>
      <c r="E7396" s="13" t="s">
        <v>32596</v>
      </c>
      <c r="F7396" s="11" t="s">
        <v>32597</v>
      </c>
      <c r="G7396" s="12" t="s">
        <v>74</v>
      </c>
      <c r="H7396" s="12" t="s">
        <v>86</v>
      </c>
      <c r="I7396" s="14" t="s">
        <v>4870</v>
      </c>
      <c r="J7396" s="12" t="s">
        <v>24</v>
      </c>
      <c r="K7396" s="12" t="s">
        <v>25</v>
      </c>
      <c r="L7396" s="12" t="s">
        <v>39</v>
      </c>
      <c r="M7396" s="11" t="s">
        <v>149</v>
      </c>
      <c r="N7396" s="11" t="s">
        <v>4871</v>
      </c>
      <c r="O7396" s="12" t="s">
        <v>29</v>
      </c>
      <c r="P7396" s="12"/>
      <c r="Q7396" s="15" t="s">
        <v>32598</v>
      </c>
      <c r="R7396" s="12" t="s">
        <v>148</v>
      </c>
      <c r="S7396" s="11" t="s">
        <v>32599</v>
      </c>
      <c r="T7396" s="11" t="s">
        <v>4880</v>
      </c>
    </row>
    <row x14ac:dyDescent="0.25" r="7397" customHeight="1" ht="19.5">
      <c r="A7397" s="10">
        <v>45217</v>
      </c>
      <c r="B7397" s="11" t="s">
        <v>32600</v>
      </c>
      <c r="C7397" s="11" t="s">
        <v>5117</v>
      </c>
      <c r="D7397" s="12"/>
      <c r="E7397" s="13" t="s">
        <v>32601</v>
      </c>
      <c r="F7397" s="11" t="s">
        <v>32602</v>
      </c>
      <c r="G7397" s="12" t="s">
        <v>74</v>
      </c>
      <c r="H7397" s="12"/>
      <c r="I7397" s="14" t="s">
        <v>4975</v>
      </c>
      <c r="J7397" s="12" t="s">
        <v>24</v>
      </c>
      <c r="K7397" s="12" t="s">
        <v>25</v>
      </c>
      <c r="L7397" s="12" t="s">
        <v>39</v>
      </c>
      <c r="M7397" s="11" t="s">
        <v>149</v>
      </c>
      <c r="N7397" s="11" t="s">
        <v>4871</v>
      </c>
      <c r="O7397" s="12" t="s">
        <v>29</v>
      </c>
      <c r="P7397" s="12"/>
      <c r="Q7397" s="15" t="s">
        <v>32603</v>
      </c>
      <c r="R7397" s="12" t="s">
        <v>148</v>
      </c>
      <c r="S7397" s="11" t="s">
        <v>32604</v>
      </c>
      <c r="T7397" s="11" t="s">
        <v>4874</v>
      </c>
    </row>
    <row x14ac:dyDescent="0.25" r="7398" customHeight="1" ht="19.5">
      <c r="A7398" s="10">
        <v>45217</v>
      </c>
      <c r="B7398" s="11" t="s">
        <v>32605</v>
      </c>
      <c r="C7398" s="11" t="s">
        <v>4923</v>
      </c>
      <c r="D7398" s="12"/>
      <c r="E7398" s="13" t="s">
        <v>32606</v>
      </c>
      <c r="F7398" s="11" t="s">
        <v>32607</v>
      </c>
      <c r="G7398" s="12" t="s">
        <v>74</v>
      </c>
      <c r="H7398" s="12"/>
      <c r="I7398" s="14" t="s">
        <v>148</v>
      </c>
      <c r="J7398" s="12" t="s">
        <v>24</v>
      </c>
      <c r="K7398" s="12" t="s">
        <v>25</v>
      </c>
      <c r="L7398" s="12" t="s">
        <v>39</v>
      </c>
      <c r="M7398" s="11" t="s">
        <v>149</v>
      </c>
      <c r="N7398" s="11" t="s">
        <v>4871</v>
      </c>
      <c r="O7398" s="12" t="s">
        <v>29</v>
      </c>
      <c r="P7398" s="12"/>
      <c r="Q7398" s="15" t="s">
        <v>32608</v>
      </c>
      <c r="R7398" s="12" t="s">
        <v>148</v>
      </c>
      <c r="S7398" s="11" t="s">
        <v>32609</v>
      </c>
      <c r="T7398" s="11" t="s">
        <v>6808</v>
      </c>
    </row>
    <row x14ac:dyDescent="0.25" r="7399" customHeight="1" ht="19.5">
      <c r="A7399" s="10">
        <v>45217</v>
      </c>
      <c r="B7399" s="11" t="s">
        <v>32610</v>
      </c>
      <c r="C7399" s="11" t="s">
        <v>5363</v>
      </c>
      <c r="D7399" s="12"/>
      <c r="E7399" s="13">
        <v>18674276413</v>
      </c>
      <c r="F7399" s="11" t="s">
        <v>32611</v>
      </c>
      <c r="G7399" s="12" t="s">
        <v>74</v>
      </c>
      <c r="H7399" s="12" t="s">
        <v>98</v>
      </c>
      <c r="I7399" s="14" t="s">
        <v>226</v>
      </c>
      <c r="J7399" s="12" t="s">
        <v>24</v>
      </c>
      <c r="K7399" s="12" t="s">
        <v>25</v>
      </c>
      <c r="L7399" s="12" t="s">
        <v>39</v>
      </c>
      <c r="M7399" s="11" t="s">
        <v>40</v>
      </c>
      <c r="N7399" s="11" t="s">
        <v>624</v>
      </c>
      <c r="O7399" s="12" t="s">
        <v>29</v>
      </c>
      <c r="P7399" s="12"/>
      <c r="Q7399" s="15" t="s">
        <v>32612</v>
      </c>
      <c r="R7399" s="12" t="s">
        <v>42</v>
      </c>
      <c r="S7399" s="11" t="s">
        <v>32613</v>
      </c>
      <c r="T7399" s="11"/>
    </row>
    <row x14ac:dyDescent="0.25" r="7400" customHeight="1" ht="19.5">
      <c r="A7400" s="10">
        <v>45217</v>
      </c>
      <c r="B7400" s="11" t="s">
        <v>32614</v>
      </c>
      <c r="C7400" s="11" t="s">
        <v>5363</v>
      </c>
      <c r="D7400" s="12"/>
      <c r="E7400" s="13">
        <v>15629363983</v>
      </c>
      <c r="F7400" s="11" t="s">
        <v>32615</v>
      </c>
      <c r="G7400" s="12" t="s">
        <v>48</v>
      </c>
      <c r="H7400" s="12"/>
      <c r="I7400" s="14" t="s">
        <v>486</v>
      </c>
      <c r="J7400" s="12" t="s">
        <v>24</v>
      </c>
      <c r="K7400" s="12" t="s">
        <v>25</v>
      </c>
      <c r="L7400" s="12" t="s">
        <v>39</v>
      </c>
      <c r="M7400" s="11" t="s">
        <v>27</v>
      </c>
      <c r="N7400" s="11" t="s">
        <v>624</v>
      </c>
      <c r="O7400" s="12" t="s">
        <v>29</v>
      </c>
      <c r="P7400" s="12"/>
      <c r="Q7400" s="15" t="s">
        <v>32616</v>
      </c>
      <c r="R7400" s="12" t="s">
        <v>42</v>
      </c>
      <c r="S7400" s="11" t="s">
        <v>32617</v>
      </c>
      <c r="T7400" s="11"/>
    </row>
    <row x14ac:dyDescent="0.25" r="7401" customHeight="1" ht="19.5">
      <c r="A7401" s="10">
        <v>45217</v>
      </c>
      <c r="B7401" s="11" t="s">
        <v>32618</v>
      </c>
      <c r="C7401" s="11" t="s">
        <v>5363</v>
      </c>
      <c r="D7401" s="12"/>
      <c r="E7401" s="13">
        <v>17671344639</v>
      </c>
      <c r="F7401" s="11" t="s">
        <v>32619</v>
      </c>
      <c r="G7401" s="12" t="s">
        <v>74</v>
      </c>
      <c r="H7401" s="12"/>
      <c r="I7401" s="14" t="s">
        <v>328</v>
      </c>
      <c r="J7401" s="12" t="s">
        <v>24</v>
      </c>
      <c r="K7401" s="12" t="s">
        <v>25</v>
      </c>
      <c r="L7401" s="12" t="s">
        <v>39</v>
      </c>
      <c r="M7401" s="11" t="s">
        <v>40</v>
      </c>
      <c r="N7401" s="11" t="s">
        <v>624</v>
      </c>
      <c r="O7401" s="12" t="s">
        <v>29</v>
      </c>
      <c r="P7401" s="12"/>
      <c r="Q7401" s="15" t="s">
        <v>32620</v>
      </c>
      <c r="R7401" s="12" t="s">
        <v>42</v>
      </c>
      <c r="S7401" s="11" t="s">
        <v>32621</v>
      </c>
      <c r="T7401" s="11" t="s">
        <v>32622</v>
      </c>
    </row>
    <row x14ac:dyDescent="0.25" r="7402" customHeight="1" ht="19.5">
      <c r="A7402" s="10">
        <v>45217</v>
      </c>
      <c r="B7402" s="11" t="s">
        <v>32623</v>
      </c>
      <c r="C7402" s="11" t="s">
        <v>5363</v>
      </c>
      <c r="D7402" s="12"/>
      <c r="E7402" s="13">
        <v>18672091658</v>
      </c>
      <c r="F7402" s="11" t="s">
        <v>32624</v>
      </c>
      <c r="G7402" s="12" t="s">
        <v>115</v>
      </c>
      <c r="H7402" s="12"/>
      <c r="I7402" s="14" t="s">
        <v>925</v>
      </c>
      <c r="J7402" s="12" t="s">
        <v>24</v>
      </c>
      <c r="K7402" s="12" t="s">
        <v>25</v>
      </c>
      <c r="L7402" s="12" t="s">
        <v>39</v>
      </c>
      <c r="M7402" s="11" t="s">
        <v>27</v>
      </c>
      <c r="N7402" s="11" t="s">
        <v>624</v>
      </c>
      <c r="O7402" s="12" t="s">
        <v>29</v>
      </c>
      <c r="P7402" s="12"/>
      <c r="Q7402" s="15" t="s">
        <v>32625</v>
      </c>
      <c r="R7402" s="12" t="s">
        <v>42</v>
      </c>
      <c r="S7402" s="11" t="s">
        <v>32626</v>
      </c>
      <c r="T7402" s="11" t="s">
        <v>32627</v>
      </c>
    </row>
    <row x14ac:dyDescent="0.25" r="7403" customHeight="1" ht="19.5">
      <c r="A7403" s="10">
        <v>45217</v>
      </c>
      <c r="B7403" s="11" t="s">
        <v>32628</v>
      </c>
      <c r="C7403" s="11" t="s">
        <v>5363</v>
      </c>
      <c r="D7403" s="12"/>
      <c r="E7403" s="13">
        <v>17683712280</v>
      </c>
      <c r="F7403" s="11" t="s">
        <v>32629</v>
      </c>
      <c r="G7403" s="12" t="s">
        <v>48</v>
      </c>
      <c r="H7403" s="12"/>
      <c r="I7403" s="14" t="s">
        <v>189</v>
      </c>
      <c r="J7403" s="12" t="s">
        <v>24</v>
      </c>
      <c r="K7403" s="12" t="s">
        <v>25</v>
      </c>
      <c r="L7403" s="12" t="s">
        <v>39</v>
      </c>
      <c r="M7403" s="11" t="s">
        <v>27</v>
      </c>
      <c r="N7403" s="11" t="s">
        <v>624</v>
      </c>
      <c r="O7403" s="12" t="s">
        <v>29</v>
      </c>
      <c r="P7403" s="12"/>
      <c r="Q7403" s="15" t="s">
        <v>32630</v>
      </c>
      <c r="R7403" s="12" t="s">
        <v>42</v>
      </c>
      <c r="S7403" s="11" t="s">
        <v>32631</v>
      </c>
      <c r="T7403" s="11" t="s">
        <v>32632</v>
      </c>
    </row>
    <row x14ac:dyDescent="0.25" r="7404" customHeight="1" ht="19.5">
      <c r="A7404" s="10">
        <v>45217</v>
      </c>
      <c r="B7404" s="11" t="s">
        <v>32633</v>
      </c>
      <c r="C7404" s="11" t="s">
        <v>5363</v>
      </c>
      <c r="D7404" s="12"/>
      <c r="E7404" s="13">
        <v>18674272582</v>
      </c>
      <c r="F7404" s="11" t="s">
        <v>32634</v>
      </c>
      <c r="G7404" s="12" t="s">
        <v>23</v>
      </c>
      <c r="H7404" s="12"/>
      <c r="I7404" s="14" t="s">
        <v>254</v>
      </c>
      <c r="J7404" s="12" t="s">
        <v>24</v>
      </c>
      <c r="K7404" s="12" t="s">
        <v>25</v>
      </c>
      <c r="L7404" s="12" t="s">
        <v>39</v>
      </c>
      <c r="M7404" s="11" t="s">
        <v>27</v>
      </c>
      <c r="N7404" s="11" t="s">
        <v>624</v>
      </c>
      <c r="O7404" s="12" t="s">
        <v>29</v>
      </c>
      <c r="P7404" s="12"/>
      <c r="Q7404" s="15" t="s">
        <v>32635</v>
      </c>
      <c r="R7404" s="12" t="s">
        <v>42</v>
      </c>
      <c r="S7404" s="11" t="s">
        <v>32636</v>
      </c>
      <c r="T7404" s="11" t="s">
        <v>32637</v>
      </c>
    </row>
    <row x14ac:dyDescent="0.25" r="7405" customHeight="1" ht="19.5">
      <c r="A7405" s="10">
        <v>45217</v>
      </c>
      <c r="B7405" s="11" t="s">
        <v>32638</v>
      </c>
      <c r="C7405" s="11" t="s">
        <v>5363</v>
      </c>
      <c r="D7405" s="12"/>
      <c r="E7405" s="13">
        <v>15572705238</v>
      </c>
      <c r="F7405" s="11" t="s">
        <v>32639</v>
      </c>
      <c r="G7405" s="12" t="s">
        <v>48</v>
      </c>
      <c r="H7405" s="12"/>
      <c r="I7405" s="14" t="s">
        <v>590</v>
      </c>
      <c r="J7405" s="12" t="s">
        <v>24</v>
      </c>
      <c r="K7405" s="12" t="s">
        <v>25</v>
      </c>
      <c r="L7405" s="12" t="s">
        <v>39</v>
      </c>
      <c r="M7405" s="11" t="s">
        <v>27</v>
      </c>
      <c r="N7405" s="11" t="s">
        <v>624</v>
      </c>
      <c r="O7405" s="12" t="s">
        <v>29</v>
      </c>
      <c r="P7405" s="12"/>
      <c r="Q7405" s="15" t="s">
        <v>32640</v>
      </c>
      <c r="R7405" s="12" t="s">
        <v>42</v>
      </c>
      <c r="S7405" s="11" t="s">
        <v>32641</v>
      </c>
      <c r="T7405" s="11" t="s">
        <v>32642</v>
      </c>
    </row>
    <row x14ac:dyDescent="0.25" r="7406" customHeight="1" ht="19.5">
      <c r="A7406" s="10">
        <v>45217</v>
      </c>
      <c r="B7406" s="11" t="s">
        <v>32643</v>
      </c>
      <c r="C7406" s="11" t="s">
        <v>5363</v>
      </c>
      <c r="D7406" s="12"/>
      <c r="E7406" s="13">
        <v>15697278267</v>
      </c>
      <c r="F7406" s="11" t="s">
        <v>32644</v>
      </c>
      <c r="G7406" s="12" t="s">
        <v>48</v>
      </c>
      <c r="H7406" s="12"/>
      <c r="I7406" s="14" t="s">
        <v>116</v>
      </c>
      <c r="J7406" s="12" t="s">
        <v>24</v>
      </c>
      <c r="K7406" s="12" t="s">
        <v>25</v>
      </c>
      <c r="L7406" s="12" t="s">
        <v>39</v>
      </c>
      <c r="M7406" s="11" t="s">
        <v>40</v>
      </c>
      <c r="N7406" s="11" t="s">
        <v>624</v>
      </c>
      <c r="O7406" s="12" t="s">
        <v>29</v>
      </c>
      <c r="P7406" s="12"/>
      <c r="Q7406" s="15" t="s">
        <v>32645</v>
      </c>
      <c r="R7406" s="12" t="s">
        <v>42</v>
      </c>
      <c r="S7406" s="11" t="s">
        <v>32646</v>
      </c>
      <c r="T7406" s="11" t="s">
        <v>19881</v>
      </c>
    </row>
    <row x14ac:dyDescent="0.25" r="7407" customHeight="1" ht="19.5">
      <c r="A7407" s="10">
        <v>45217</v>
      </c>
      <c r="B7407" s="11" t="s">
        <v>32647</v>
      </c>
      <c r="C7407" s="11" t="s">
        <v>5363</v>
      </c>
      <c r="D7407" s="12"/>
      <c r="E7407" s="13">
        <v>13217173072</v>
      </c>
      <c r="F7407" s="11" t="s">
        <v>32648</v>
      </c>
      <c r="G7407" s="12" t="s">
        <v>48</v>
      </c>
      <c r="H7407" s="12"/>
      <c r="I7407" s="14" t="s">
        <v>136</v>
      </c>
      <c r="J7407" s="12" t="s">
        <v>24</v>
      </c>
      <c r="K7407" s="12" t="s">
        <v>25</v>
      </c>
      <c r="L7407" s="12" t="s">
        <v>39</v>
      </c>
      <c r="M7407" s="11" t="s">
        <v>40</v>
      </c>
      <c r="N7407" s="11" t="s">
        <v>624</v>
      </c>
      <c r="O7407" s="12" t="s">
        <v>29</v>
      </c>
      <c r="P7407" s="12"/>
      <c r="Q7407" s="15" t="s">
        <v>32649</v>
      </c>
      <c r="R7407" s="12" t="s">
        <v>42</v>
      </c>
      <c r="S7407" s="11" t="s">
        <v>32650</v>
      </c>
      <c r="T7407" s="11" t="s">
        <v>32651</v>
      </c>
    </row>
    <row x14ac:dyDescent="0.25" r="7408" customHeight="1" ht="19.5">
      <c r="A7408" s="10">
        <v>45217</v>
      </c>
      <c r="B7408" s="11" t="s">
        <v>32652</v>
      </c>
      <c r="C7408" s="11" t="s">
        <v>5363</v>
      </c>
      <c r="D7408" s="12"/>
      <c r="E7408" s="13">
        <v>13297285087</v>
      </c>
      <c r="F7408" s="11" t="s">
        <v>32653</v>
      </c>
      <c r="G7408" s="12" t="s">
        <v>74</v>
      </c>
      <c r="H7408" s="12"/>
      <c r="I7408" s="14" t="s">
        <v>211</v>
      </c>
      <c r="J7408" s="12" t="s">
        <v>24</v>
      </c>
      <c r="K7408" s="12" t="s">
        <v>25</v>
      </c>
      <c r="L7408" s="12" t="s">
        <v>39</v>
      </c>
      <c r="M7408" s="11" t="s">
        <v>40</v>
      </c>
      <c r="N7408" s="11" t="s">
        <v>624</v>
      </c>
      <c r="O7408" s="12" t="s">
        <v>29</v>
      </c>
      <c r="P7408" s="12"/>
      <c r="Q7408" s="15" t="s">
        <v>32654</v>
      </c>
      <c r="R7408" s="12" t="s">
        <v>42</v>
      </c>
      <c r="S7408" s="11" t="s">
        <v>32655</v>
      </c>
      <c r="T7408" s="11" t="s">
        <v>32656</v>
      </c>
    </row>
    <row x14ac:dyDescent="0.25" r="7409" customHeight="1" ht="19.5">
      <c r="A7409" s="10">
        <v>45217</v>
      </c>
      <c r="B7409" s="11" t="s">
        <v>32657</v>
      </c>
      <c r="C7409" s="11" t="s">
        <v>5363</v>
      </c>
      <c r="D7409" s="12"/>
      <c r="E7409" s="13">
        <v>13100787572</v>
      </c>
      <c r="F7409" s="11" t="s">
        <v>32658</v>
      </c>
      <c r="G7409" s="12" t="s">
        <v>74</v>
      </c>
      <c r="H7409" s="12"/>
      <c r="I7409" s="14" t="s">
        <v>136</v>
      </c>
      <c r="J7409" s="12" t="s">
        <v>24</v>
      </c>
      <c r="K7409" s="12" t="s">
        <v>25</v>
      </c>
      <c r="L7409" s="12" t="s">
        <v>39</v>
      </c>
      <c r="M7409" s="11" t="s">
        <v>40</v>
      </c>
      <c r="N7409" s="11" t="s">
        <v>624</v>
      </c>
      <c r="O7409" s="12" t="s">
        <v>29</v>
      </c>
      <c r="P7409" s="12"/>
      <c r="Q7409" s="15" t="s">
        <v>32659</v>
      </c>
      <c r="R7409" s="12" t="s">
        <v>42</v>
      </c>
      <c r="S7409" s="11" t="s">
        <v>32660</v>
      </c>
      <c r="T7409" s="11" t="s">
        <v>32656</v>
      </c>
    </row>
    <row x14ac:dyDescent="0.25" r="7410" customHeight="1" ht="19.5">
      <c r="A7410" s="10">
        <v>45217</v>
      </c>
      <c r="B7410" s="11" t="s">
        <v>32661</v>
      </c>
      <c r="C7410" s="11" t="s">
        <v>6926</v>
      </c>
      <c r="D7410" s="12"/>
      <c r="E7410" s="13">
        <v>13117283813</v>
      </c>
      <c r="F7410" s="11" t="s">
        <v>18234</v>
      </c>
      <c r="G7410" s="12" t="s">
        <v>289</v>
      </c>
      <c r="H7410" s="12"/>
      <c r="I7410" s="14">
        <v>10015</v>
      </c>
      <c r="J7410" s="12" t="s">
        <v>24</v>
      </c>
      <c r="K7410" s="12" t="s">
        <v>69</v>
      </c>
      <c r="L7410" s="12" t="s">
        <v>26</v>
      </c>
      <c r="M7410" s="11" t="s">
        <v>27</v>
      </c>
      <c r="N7410" s="11" t="s">
        <v>28</v>
      </c>
      <c r="O7410" s="12" t="s">
        <v>29</v>
      </c>
      <c r="P7410" s="12"/>
      <c r="Q7410" s="15" t="s">
        <v>32662</v>
      </c>
      <c r="R7410" s="12" t="s">
        <v>31</v>
      </c>
      <c r="S7410" s="11" t="s">
        <v>32663</v>
      </c>
      <c r="T7410" s="11" t="s">
        <v>32664</v>
      </c>
    </row>
    <row x14ac:dyDescent="0.25" r="7411" customHeight="1" ht="19.5">
      <c r="A7411" s="10">
        <v>45217</v>
      </c>
      <c r="B7411" s="11" t="s">
        <v>32665</v>
      </c>
      <c r="C7411" s="11" t="s">
        <v>6926</v>
      </c>
      <c r="D7411" s="12"/>
      <c r="E7411" s="13">
        <v>17671262820</v>
      </c>
      <c r="F7411" s="11" t="s">
        <v>32666</v>
      </c>
      <c r="G7411" s="12" t="s">
        <v>48</v>
      </c>
      <c r="H7411" s="12"/>
      <c r="I7411" s="14" t="s">
        <v>328</v>
      </c>
      <c r="J7411" s="12" t="s">
        <v>24</v>
      </c>
      <c r="K7411" s="12" t="s">
        <v>25</v>
      </c>
      <c r="L7411" s="12" t="s">
        <v>39</v>
      </c>
      <c r="M7411" s="11" t="s">
        <v>27</v>
      </c>
      <c r="N7411" s="11" t="s">
        <v>28</v>
      </c>
      <c r="O7411" s="12" t="s">
        <v>29</v>
      </c>
      <c r="P7411" s="12"/>
      <c r="Q7411" s="15" t="s">
        <v>32667</v>
      </c>
      <c r="R7411" s="12" t="s">
        <v>42</v>
      </c>
      <c r="S7411" s="11" t="s">
        <v>32668</v>
      </c>
      <c r="T7411" s="11" t="s">
        <v>32669</v>
      </c>
    </row>
    <row x14ac:dyDescent="0.25" r="7412" customHeight="1" ht="19.5">
      <c r="A7412" s="10">
        <v>45217</v>
      </c>
      <c r="B7412" s="11" t="s">
        <v>32670</v>
      </c>
      <c r="C7412" s="11" t="s">
        <v>6205</v>
      </c>
      <c r="D7412" s="12"/>
      <c r="E7412" s="13">
        <v>13177067789</v>
      </c>
      <c r="F7412" s="11" t="s">
        <v>32671</v>
      </c>
      <c r="G7412" s="12" t="s">
        <v>62</v>
      </c>
      <c r="H7412" s="12" t="s">
        <v>98</v>
      </c>
      <c r="I7412" s="14" t="s">
        <v>81</v>
      </c>
      <c r="J7412" s="12" t="s">
        <v>24</v>
      </c>
      <c r="K7412" s="12" t="s">
        <v>25</v>
      </c>
      <c r="L7412" s="12" t="s">
        <v>39</v>
      </c>
      <c r="M7412" s="11" t="s">
        <v>40</v>
      </c>
      <c r="N7412" s="11" t="s">
        <v>28</v>
      </c>
      <c r="O7412" s="12" t="s">
        <v>29</v>
      </c>
      <c r="P7412" s="12"/>
      <c r="Q7412" s="15" t="s">
        <v>32672</v>
      </c>
      <c r="R7412" s="12" t="s">
        <v>42</v>
      </c>
      <c r="S7412" s="11" t="s">
        <v>32673</v>
      </c>
      <c r="T7412" s="11" t="s">
        <v>32674</v>
      </c>
    </row>
    <row x14ac:dyDescent="0.25" r="7413" customHeight="1" ht="19.5">
      <c r="A7413" s="10">
        <v>45217</v>
      </c>
      <c r="B7413" s="11" t="s">
        <v>32675</v>
      </c>
      <c r="C7413" s="11" t="s">
        <v>5363</v>
      </c>
      <c r="D7413" s="12"/>
      <c r="E7413" s="13">
        <v>15549368267</v>
      </c>
      <c r="F7413" s="11" t="s">
        <v>32676</v>
      </c>
      <c r="G7413" s="12" t="s">
        <v>289</v>
      </c>
      <c r="H7413" s="12" t="s">
        <v>98</v>
      </c>
      <c r="I7413" s="14" t="s">
        <v>38</v>
      </c>
      <c r="J7413" s="12" t="s">
        <v>24</v>
      </c>
      <c r="K7413" s="12" t="s">
        <v>25</v>
      </c>
      <c r="L7413" s="12" t="s">
        <v>39</v>
      </c>
      <c r="M7413" s="11" t="s">
        <v>27</v>
      </c>
      <c r="N7413" s="11" t="s">
        <v>624</v>
      </c>
      <c r="O7413" s="12" t="s">
        <v>29</v>
      </c>
      <c r="P7413" s="12"/>
      <c r="Q7413" s="15" t="s">
        <v>32677</v>
      </c>
      <c r="R7413" s="12" t="s">
        <v>42</v>
      </c>
      <c r="S7413" s="11" t="s">
        <v>32678</v>
      </c>
      <c r="T7413" s="11" t="s">
        <v>32679</v>
      </c>
    </row>
    <row x14ac:dyDescent="0.25" r="7414" customHeight="1" ht="19.5">
      <c r="A7414" s="10">
        <v>45217</v>
      </c>
      <c r="B7414" s="11" t="s">
        <v>32680</v>
      </c>
      <c r="C7414" s="11" t="s">
        <v>5363</v>
      </c>
      <c r="D7414" s="12"/>
      <c r="E7414" s="13">
        <v>13297289996</v>
      </c>
      <c r="F7414" s="11" t="s">
        <v>32681</v>
      </c>
      <c r="G7414" s="12" t="s">
        <v>74</v>
      </c>
      <c r="H7414" s="12"/>
      <c r="I7414" s="14" t="s">
        <v>254</v>
      </c>
      <c r="J7414" s="12" t="s">
        <v>24</v>
      </c>
      <c r="K7414" s="12" t="s">
        <v>25</v>
      </c>
      <c r="L7414" s="12" t="s">
        <v>39</v>
      </c>
      <c r="M7414" s="11" t="s">
        <v>40</v>
      </c>
      <c r="N7414" s="11" t="s">
        <v>624</v>
      </c>
      <c r="O7414" s="12" t="s">
        <v>29</v>
      </c>
      <c r="P7414" s="12"/>
      <c r="Q7414" s="15" t="s">
        <v>32682</v>
      </c>
      <c r="R7414" s="12" t="s">
        <v>42</v>
      </c>
      <c r="S7414" s="11" t="s">
        <v>32683</v>
      </c>
      <c r="T7414" s="11" t="s">
        <v>32684</v>
      </c>
    </row>
    <row x14ac:dyDescent="0.25" r="7415" customHeight="1" ht="19.5">
      <c r="A7415" s="10">
        <v>45217</v>
      </c>
      <c r="B7415" s="11" t="s">
        <v>32685</v>
      </c>
      <c r="C7415" s="11" t="s">
        <v>5363</v>
      </c>
      <c r="D7415" s="12"/>
      <c r="E7415" s="13">
        <v>13297289996</v>
      </c>
      <c r="F7415" s="11" t="s">
        <v>32681</v>
      </c>
      <c r="G7415" s="12" t="s">
        <v>74</v>
      </c>
      <c r="H7415" s="12"/>
      <c r="I7415" s="14" t="s">
        <v>116</v>
      </c>
      <c r="J7415" s="12" t="s">
        <v>24</v>
      </c>
      <c r="K7415" s="12" t="s">
        <v>25</v>
      </c>
      <c r="L7415" s="12" t="s">
        <v>39</v>
      </c>
      <c r="M7415" s="11" t="s">
        <v>40</v>
      </c>
      <c r="N7415" s="11" t="s">
        <v>624</v>
      </c>
      <c r="O7415" s="12" t="s">
        <v>29</v>
      </c>
      <c r="P7415" s="12"/>
      <c r="Q7415" s="15" t="s">
        <v>32686</v>
      </c>
      <c r="R7415" s="12" t="s">
        <v>42</v>
      </c>
      <c r="S7415" s="11" t="s">
        <v>32687</v>
      </c>
      <c r="T7415" s="11" t="s">
        <v>32684</v>
      </c>
    </row>
    <row x14ac:dyDescent="0.25" r="7416" customHeight="1" ht="19.5">
      <c r="A7416" s="10">
        <v>45217</v>
      </c>
      <c r="B7416" s="11" t="s">
        <v>32688</v>
      </c>
      <c r="C7416" s="11" t="s">
        <v>5363</v>
      </c>
      <c r="D7416" s="12"/>
      <c r="E7416" s="13">
        <v>13197341425</v>
      </c>
      <c r="F7416" s="11" t="s">
        <v>32689</v>
      </c>
      <c r="G7416" s="12" t="s">
        <v>74</v>
      </c>
      <c r="H7416" s="12"/>
      <c r="I7416" s="14" t="s">
        <v>49</v>
      </c>
      <c r="J7416" s="12" t="s">
        <v>24</v>
      </c>
      <c r="K7416" s="12" t="s">
        <v>25</v>
      </c>
      <c r="L7416" s="12" t="s">
        <v>39</v>
      </c>
      <c r="M7416" s="11" t="s">
        <v>27</v>
      </c>
      <c r="N7416" s="11" t="s">
        <v>624</v>
      </c>
      <c r="O7416" s="12" t="s">
        <v>29</v>
      </c>
      <c r="P7416" s="12"/>
      <c r="Q7416" s="15" t="s">
        <v>32690</v>
      </c>
      <c r="R7416" s="12" t="s">
        <v>42</v>
      </c>
      <c r="S7416" s="11" t="s">
        <v>32691</v>
      </c>
      <c r="T7416" s="11" t="s">
        <v>32692</v>
      </c>
    </row>
    <row x14ac:dyDescent="0.25" r="7417" customHeight="1" ht="19.5">
      <c r="A7417" s="10">
        <v>45217</v>
      </c>
      <c r="B7417" s="11" t="s">
        <v>32693</v>
      </c>
      <c r="C7417" s="11" t="s">
        <v>5363</v>
      </c>
      <c r="D7417" s="12"/>
      <c r="E7417" s="13">
        <v>18527815896</v>
      </c>
      <c r="F7417" s="11" t="s">
        <v>32694</v>
      </c>
      <c r="G7417" s="12" t="s">
        <v>48</v>
      </c>
      <c r="H7417" s="12"/>
      <c r="I7417" s="14" t="s">
        <v>352</v>
      </c>
      <c r="J7417" s="12" t="s">
        <v>24</v>
      </c>
      <c r="K7417" s="12" t="s">
        <v>25</v>
      </c>
      <c r="L7417" s="12" t="s">
        <v>39</v>
      </c>
      <c r="M7417" s="11" t="s">
        <v>40</v>
      </c>
      <c r="N7417" s="11" t="s">
        <v>624</v>
      </c>
      <c r="O7417" s="12" t="s">
        <v>29</v>
      </c>
      <c r="P7417" s="12"/>
      <c r="Q7417" s="15" t="s">
        <v>32695</v>
      </c>
      <c r="R7417" s="12" t="s">
        <v>42</v>
      </c>
      <c r="S7417" s="11" t="s">
        <v>32696</v>
      </c>
      <c r="T7417" s="11" t="s">
        <v>32692</v>
      </c>
    </row>
    <row x14ac:dyDescent="0.25" r="7418" customHeight="1" ht="19.5">
      <c r="A7418" s="10">
        <v>45217</v>
      </c>
      <c r="B7418" s="11" t="s">
        <v>32697</v>
      </c>
      <c r="C7418" s="11" t="s">
        <v>6926</v>
      </c>
      <c r="D7418" s="12"/>
      <c r="E7418" s="13">
        <v>15671038229</v>
      </c>
      <c r="F7418" s="11" t="s">
        <v>29711</v>
      </c>
      <c r="G7418" s="12" t="s">
        <v>74</v>
      </c>
      <c r="H7418" s="12"/>
      <c r="I7418" s="14">
        <v>10015</v>
      </c>
      <c r="J7418" s="12" t="s">
        <v>24</v>
      </c>
      <c r="K7418" s="12" t="s">
        <v>25</v>
      </c>
      <c r="L7418" s="12" t="s">
        <v>26</v>
      </c>
      <c r="M7418" s="11" t="s">
        <v>27</v>
      </c>
      <c r="N7418" s="11" t="s">
        <v>28</v>
      </c>
      <c r="O7418" s="12" t="s">
        <v>29</v>
      </c>
      <c r="P7418" s="12"/>
      <c r="Q7418" s="15" t="s">
        <v>32698</v>
      </c>
      <c r="R7418" s="12" t="s">
        <v>31</v>
      </c>
      <c r="S7418" s="11" t="s">
        <v>32699</v>
      </c>
      <c r="T7418" s="11" t="s">
        <v>32700</v>
      </c>
    </row>
    <row x14ac:dyDescent="0.25" r="7419" customHeight="1" ht="19.5">
      <c r="A7419" s="10">
        <v>45217</v>
      </c>
      <c r="B7419" s="11" t="s">
        <v>32701</v>
      </c>
      <c r="C7419" s="11" t="s">
        <v>5363</v>
      </c>
      <c r="D7419" s="12"/>
      <c r="E7419" s="13">
        <v>15697274035</v>
      </c>
      <c r="F7419" s="11" t="s">
        <v>19835</v>
      </c>
      <c r="G7419" s="12" t="s">
        <v>1873</v>
      </c>
      <c r="H7419" s="12"/>
      <c r="I7419" s="14" t="s">
        <v>93</v>
      </c>
      <c r="J7419" s="12" t="s">
        <v>24</v>
      </c>
      <c r="K7419" s="12" t="s">
        <v>25</v>
      </c>
      <c r="L7419" s="12" t="s">
        <v>39</v>
      </c>
      <c r="M7419" s="11" t="s">
        <v>27</v>
      </c>
      <c r="N7419" s="11" t="s">
        <v>624</v>
      </c>
      <c r="O7419" s="12" t="s">
        <v>29</v>
      </c>
      <c r="P7419" s="12"/>
      <c r="Q7419" s="15" t="s">
        <v>32702</v>
      </c>
      <c r="R7419" s="12" t="s">
        <v>42</v>
      </c>
      <c r="S7419" s="11" t="s">
        <v>32703</v>
      </c>
      <c r="T7419" s="11" t="s">
        <v>32704</v>
      </c>
    </row>
    <row x14ac:dyDescent="0.25" r="7420" customHeight="1" ht="19.5">
      <c r="A7420" s="10">
        <v>45217</v>
      </c>
      <c r="B7420" s="11" t="s">
        <v>32705</v>
      </c>
      <c r="C7420" s="11" t="s">
        <v>5363</v>
      </c>
      <c r="D7420" s="12"/>
      <c r="E7420" s="13">
        <v>13197340381</v>
      </c>
      <c r="F7420" s="11" t="s">
        <v>29707</v>
      </c>
      <c r="G7420" s="12" t="s">
        <v>74</v>
      </c>
      <c r="H7420" s="12"/>
      <c r="I7420" s="14" t="s">
        <v>259</v>
      </c>
      <c r="J7420" s="12" t="s">
        <v>24</v>
      </c>
      <c r="K7420" s="12" t="s">
        <v>25</v>
      </c>
      <c r="L7420" s="12" t="s">
        <v>39</v>
      </c>
      <c r="M7420" s="11" t="s">
        <v>40</v>
      </c>
      <c r="N7420" s="11" t="s">
        <v>624</v>
      </c>
      <c r="O7420" s="12" t="s">
        <v>29</v>
      </c>
      <c r="P7420" s="12"/>
      <c r="Q7420" s="15" t="s">
        <v>32706</v>
      </c>
      <c r="R7420" s="12" t="s">
        <v>42</v>
      </c>
      <c r="S7420" s="11" t="s">
        <v>32707</v>
      </c>
      <c r="T7420" s="11" t="s">
        <v>32708</v>
      </c>
    </row>
    <row x14ac:dyDescent="0.25" r="7421" customHeight="1" ht="19.5">
      <c r="A7421" s="10">
        <v>45217</v>
      </c>
      <c r="B7421" s="11" t="s">
        <v>32709</v>
      </c>
      <c r="C7421" s="11" t="s">
        <v>5363</v>
      </c>
      <c r="D7421" s="12"/>
      <c r="E7421" s="13">
        <v>13117279997</v>
      </c>
      <c r="F7421" s="11" t="s">
        <v>32710</v>
      </c>
      <c r="G7421" s="12" t="s">
        <v>171</v>
      </c>
      <c r="H7421" s="12"/>
      <c r="I7421" s="14" t="s">
        <v>352</v>
      </c>
      <c r="J7421" s="12" t="s">
        <v>24</v>
      </c>
      <c r="K7421" s="12" t="s">
        <v>25</v>
      </c>
      <c r="L7421" s="12" t="s">
        <v>39</v>
      </c>
      <c r="M7421" s="11" t="s">
        <v>40</v>
      </c>
      <c r="N7421" s="11" t="s">
        <v>624</v>
      </c>
      <c r="O7421" s="12" t="s">
        <v>29</v>
      </c>
      <c r="P7421" s="12"/>
      <c r="Q7421" s="15" t="s">
        <v>32711</v>
      </c>
      <c r="R7421" s="12" t="s">
        <v>42</v>
      </c>
      <c r="S7421" s="11" t="s">
        <v>32712</v>
      </c>
      <c r="T7421" s="11" t="s">
        <v>32713</v>
      </c>
    </row>
    <row x14ac:dyDescent="0.25" r="7422" customHeight="1" ht="19.5">
      <c r="A7422" s="10">
        <v>45217</v>
      </c>
      <c r="B7422" s="11" t="s">
        <v>32714</v>
      </c>
      <c r="C7422" s="11" t="s">
        <v>5363</v>
      </c>
      <c r="D7422" s="12"/>
      <c r="E7422" s="13">
        <v>17671250864</v>
      </c>
      <c r="F7422" s="11" t="s">
        <v>32715</v>
      </c>
      <c r="G7422" s="12" t="s">
        <v>74</v>
      </c>
      <c r="H7422" s="12"/>
      <c r="I7422" s="14" t="s">
        <v>241</v>
      </c>
      <c r="J7422" s="12" t="s">
        <v>24</v>
      </c>
      <c r="K7422" s="12" t="s">
        <v>25</v>
      </c>
      <c r="L7422" s="12" t="s">
        <v>39</v>
      </c>
      <c r="M7422" s="11" t="s">
        <v>40</v>
      </c>
      <c r="N7422" s="11" t="s">
        <v>624</v>
      </c>
      <c r="O7422" s="12" t="s">
        <v>29</v>
      </c>
      <c r="P7422" s="12"/>
      <c r="Q7422" s="15" t="s">
        <v>32716</v>
      </c>
      <c r="R7422" s="12" t="s">
        <v>42</v>
      </c>
      <c r="S7422" s="11" t="s">
        <v>32717</v>
      </c>
      <c r="T7422" s="11" t="s">
        <v>32713</v>
      </c>
    </row>
    <row x14ac:dyDescent="0.25" r="7423" customHeight="1" ht="19.5">
      <c r="A7423" s="10">
        <v>45217</v>
      </c>
      <c r="B7423" s="11" t="s">
        <v>32718</v>
      </c>
      <c r="C7423" s="11" t="s">
        <v>180</v>
      </c>
      <c r="D7423" s="12"/>
      <c r="E7423" s="13">
        <v>15671077237</v>
      </c>
      <c r="F7423" s="11" t="s">
        <v>32719</v>
      </c>
      <c r="G7423" s="12" t="s">
        <v>115</v>
      </c>
      <c r="H7423" s="12"/>
      <c r="I7423" s="14" t="s">
        <v>290</v>
      </c>
      <c r="J7423" s="12" t="s">
        <v>24</v>
      </c>
      <c r="K7423" s="12" t="s">
        <v>25</v>
      </c>
      <c r="L7423" s="12" t="s">
        <v>39</v>
      </c>
      <c r="M7423" s="11" t="s">
        <v>40</v>
      </c>
      <c r="N7423" s="11" t="s">
        <v>183</v>
      </c>
      <c r="O7423" s="12" t="s">
        <v>29</v>
      </c>
      <c r="P7423" s="12"/>
      <c r="Q7423" s="15" t="s">
        <v>32720</v>
      </c>
      <c r="R7423" s="12" t="s">
        <v>42</v>
      </c>
      <c r="S7423" s="11" t="s">
        <v>32721</v>
      </c>
      <c r="T7423" s="11"/>
    </row>
    <row x14ac:dyDescent="0.25" r="7424" customHeight="1" ht="19.5">
      <c r="A7424" s="10">
        <v>45217</v>
      </c>
      <c r="B7424" s="11" t="s">
        <v>32722</v>
      </c>
      <c r="C7424" s="11" t="s">
        <v>180</v>
      </c>
      <c r="D7424" s="12"/>
      <c r="E7424" s="13" t="s">
        <v>32723</v>
      </c>
      <c r="F7424" s="11" t="s">
        <v>32724</v>
      </c>
      <c r="G7424" s="12" t="s">
        <v>74</v>
      </c>
      <c r="H7424" s="12" t="s">
        <v>13780</v>
      </c>
      <c r="I7424" s="14" t="s">
        <v>136</v>
      </c>
      <c r="J7424" s="12" t="s">
        <v>24</v>
      </c>
      <c r="K7424" s="12" t="s">
        <v>25</v>
      </c>
      <c r="L7424" s="12" t="s">
        <v>39</v>
      </c>
      <c r="M7424" s="11" t="s">
        <v>149</v>
      </c>
      <c r="N7424" s="11" t="s">
        <v>183</v>
      </c>
      <c r="O7424" s="12" t="s">
        <v>29</v>
      </c>
      <c r="P7424" s="12"/>
      <c r="Q7424" s="15" t="s">
        <v>32725</v>
      </c>
      <c r="R7424" s="12" t="s">
        <v>51</v>
      </c>
      <c r="S7424" s="11" t="s">
        <v>32726</v>
      </c>
      <c r="T7424" s="11"/>
    </row>
    <row x14ac:dyDescent="0.25" r="7425" customHeight="1" ht="19.5">
      <c r="A7425" s="10">
        <v>45217</v>
      </c>
      <c r="B7425" s="11" t="s">
        <v>32727</v>
      </c>
      <c r="C7425" s="11" t="s">
        <v>180</v>
      </c>
      <c r="D7425" s="12"/>
      <c r="E7425" s="13" t="s">
        <v>32728</v>
      </c>
      <c r="F7425" s="11" t="s">
        <v>32729</v>
      </c>
      <c r="G7425" s="12" t="s">
        <v>74</v>
      </c>
      <c r="H7425" s="12"/>
      <c r="I7425" s="14" t="s">
        <v>925</v>
      </c>
      <c r="J7425" s="12" t="s">
        <v>24</v>
      </c>
      <c r="K7425" s="12" t="s">
        <v>25</v>
      </c>
      <c r="L7425" s="12" t="s">
        <v>39</v>
      </c>
      <c r="M7425" s="11" t="s">
        <v>149</v>
      </c>
      <c r="N7425" s="11" t="s">
        <v>183</v>
      </c>
      <c r="O7425" s="12" t="s">
        <v>29</v>
      </c>
      <c r="P7425" s="12"/>
      <c r="Q7425" s="15" t="s">
        <v>32730</v>
      </c>
      <c r="R7425" s="12" t="s">
        <v>51</v>
      </c>
      <c r="S7425" s="11" t="s">
        <v>32731</v>
      </c>
      <c r="T7425" s="11"/>
    </row>
    <row x14ac:dyDescent="0.25" r="7426" customHeight="1" ht="19.5">
      <c r="A7426" s="10">
        <v>45217</v>
      </c>
      <c r="B7426" s="11" t="s">
        <v>32732</v>
      </c>
      <c r="C7426" s="11" t="s">
        <v>180</v>
      </c>
      <c r="D7426" s="12"/>
      <c r="E7426" s="13">
        <v>13032736699</v>
      </c>
      <c r="F7426" s="11" t="s">
        <v>32733</v>
      </c>
      <c r="G7426" s="12" t="s">
        <v>62</v>
      </c>
      <c r="H7426" s="12"/>
      <c r="I7426" s="14" t="s">
        <v>110</v>
      </c>
      <c r="J7426" s="12" t="s">
        <v>24</v>
      </c>
      <c r="K7426" s="12" t="s">
        <v>25</v>
      </c>
      <c r="L7426" s="12" t="s">
        <v>39</v>
      </c>
      <c r="M7426" s="11" t="s">
        <v>27</v>
      </c>
      <c r="N7426" s="11" t="s">
        <v>183</v>
      </c>
      <c r="O7426" s="12" t="s">
        <v>29</v>
      </c>
      <c r="P7426" s="12"/>
      <c r="Q7426" s="15" t="s">
        <v>32734</v>
      </c>
      <c r="R7426" s="12" t="s">
        <v>51</v>
      </c>
      <c r="S7426" s="11" t="s">
        <v>32735</v>
      </c>
      <c r="T7426" s="11"/>
    </row>
    <row x14ac:dyDescent="0.25" r="7427" customHeight="1" ht="19.5">
      <c r="A7427" s="10">
        <v>45217</v>
      </c>
      <c r="B7427" s="11" t="s">
        <v>32736</v>
      </c>
      <c r="C7427" s="11" t="s">
        <v>180</v>
      </c>
      <c r="D7427" s="12"/>
      <c r="E7427" s="13">
        <v>13100783418</v>
      </c>
      <c r="F7427" s="11" t="s">
        <v>32737</v>
      </c>
      <c r="G7427" s="12" t="s">
        <v>115</v>
      </c>
      <c r="H7427" s="12"/>
      <c r="I7427" s="14" t="s">
        <v>110</v>
      </c>
      <c r="J7427" s="12" t="s">
        <v>24</v>
      </c>
      <c r="K7427" s="12" t="s">
        <v>25</v>
      </c>
      <c r="L7427" s="12" t="s">
        <v>39</v>
      </c>
      <c r="M7427" s="11" t="s">
        <v>40</v>
      </c>
      <c r="N7427" s="11" t="s">
        <v>183</v>
      </c>
      <c r="O7427" s="12" t="s">
        <v>29</v>
      </c>
      <c r="P7427" s="12"/>
      <c r="Q7427" s="15" t="s">
        <v>32738</v>
      </c>
      <c r="R7427" s="12" t="s">
        <v>51</v>
      </c>
      <c r="S7427" s="11" t="s">
        <v>32739</v>
      </c>
      <c r="T7427" s="11"/>
    </row>
    <row x14ac:dyDescent="0.25" r="7428" customHeight="1" ht="19.5">
      <c r="A7428" s="10">
        <v>45217</v>
      </c>
      <c r="B7428" s="11" t="s">
        <v>32740</v>
      </c>
      <c r="C7428" s="11" t="s">
        <v>180</v>
      </c>
      <c r="D7428" s="12"/>
      <c r="E7428" s="13">
        <v>13117278952</v>
      </c>
      <c r="F7428" s="11" t="s">
        <v>32741</v>
      </c>
      <c r="G7428" s="12" t="s">
        <v>37</v>
      </c>
      <c r="H7428" s="12" t="s">
        <v>13780</v>
      </c>
      <c r="I7428" s="14" t="s">
        <v>142</v>
      </c>
      <c r="J7428" s="12" t="s">
        <v>24</v>
      </c>
      <c r="K7428" s="12" t="s">
        <v>25</v>
      </c>
      <c r="L7428" s="12" t="s">
        <v>39</v>
      </c>
      <c r="M7428" s="11" t="s">
        <v>27</v>
      </c>
      <c r="N7428" s="11" t="s">
        <v>183</v>
      </c>
      <c r="O7428" s="12" t="s">
        <v>29</v>
      </c>
      <c r="P7428" s="12"/>
      <c r="Q7428" s="15" t="s">
        <v>32742</v>
      </c>
      <c r="R7428" s="12" t="s">
        <v>51</v>
      </c>
      <c r="S7428" s="11" t="s">
        <v>32743</v>
      </c>
      <c r="T7428" s="11"/>
    </row>
    <row x14ac:dyDescent="0.25" r="7429" customHeight="1" ht="19.5">
      <c r="A7429" s="10">
        <v>45217</v>
      </c>
      <c r="B7429" s="11" t="s">
        <v>32744</v>
      </c>
      <c r="C7429" s="11" t="s">
        <v>239</v>
      </c>
      <c r="D7429" s="12"/>
      <c r="E7429" s="13">
        <v>15671004139</v>
      </c>
      <c r="F7429" s="11" t="s">
        <v>32745</v>
      </c>
      <c r="G7429" s="12" t="s">
        <v>62</v>
      </c>
      <c r="H7429" s="12" t="s">
        <v>98</v>
      </c>
      <c r="I7429" s="14" t="s">
        <v>590</v>
      </c>
      <c r="J7429" s="12" t="s">
        <v>24</v>
      </c>
      <c r="K7429" s="12" t="s">
        <v>25</v>
      </c>
      <c r="L7429" s="12" t="s">
        <v>39</v>
      </c>
      <c r="M7429" s="11" t="s">
        <v>27</v>
      </c>
      <c r="N7429" s="11" t="s">
        <v>183</v>
      </c>
      <c r="O7429" s="12" t="s">
        <v>29</v>
      </c>
      <c r="P7429" s="12"/>
      <c r="Q7429" s="15" t="s">
        <v>32746</v>
      </c>
      <c r="R7429" s="12" t="s">
        <v>51</v>
      </c>
      <c r="S7429" s="11" t="s">
        <v>32747</v>
      </c>
      <c r="T7429" s="11"/>
    </row>
    <row x14ac:dyDescent="0.25" r="7430" customHeight="1" ht="19.5">
      <c r="A7430" s="10">
        <v>45217</v>
      </c>
      <c r="B7430" s="11" t="s">
        <v>32748</v>
      </c>
      <c r="C7430" s="11" t="s">
        <v>180</v>
      </c>
      <c r="D7430" s="12"/>
      <c r="E7430" s="13">
        <v>13135828426</v>
      </c>
      <c r="F7430" s="11" t="s">
        <v>32749</v>
      </c>
      <c r="G7430" s="12" t="s">
        <v>115</v>
      </c>
      <c r="H7430" s="12"/>
      <c r="I7430" s="14" t="s">
        <v>68</v>
      </c>
      <c r="J7430" s="12" t="s">
        <v>24</v>
      </c>
      <c r="K7430" s="12" t="s">
        <v>25</v>
      </c>
      <c r="L7430" s="12" t="s">
        <v>39</v>
      </c>
      <c r="M7430" s="11" t="s">
        <v>40</v>
      </c>
      <c r="N7430" s="11" t="s">
        <v>183</v>
      </c>
      <c r="O7430" s="12" t="s">
        <v>29</v>
      </c>
      <c r="P7430" s="12"/>
      <c r="Q7430" s="15" t="s">
        <v>32750</v>
      </c>
      <c r="R7430" s="12" t="s">
        <v>51</v>
      </c>
      <c r="S7430" s="11" t="s">
        <v>32751</v>
      </c>
      <c r="T7430" s="11"/>
    </row>
    <row x14ac:dyDescent="0.25" r="7431" customHeight="1" ht="19.5">
      <c r="A7431" s="10">
        <v>45217</v>
      </c>
      <c r="B7431" s="11" t="s">
        <v>32752</v>
      </c>
      <c r="C7431" s="11" t="s">
        <v>180</v>
      </c>
      <c r="D7431" s="12"/>
      <c r="E7431" s="13">
        <v>13177053878</v>
      </c>
      <c r="F7431" s="11" t="s">
        <v>32753</v>
      </c>
      <c r="G7431" s="12" t="s">
        <v>289</v>
      </c>
      <c r="H7431" s="12"/>
      <c r="I7431" s="14" t="s">
        <v>75</v>
      </c>
      <c r="J7431" s="12" t="s">
        <v>24</v>
      </c>
      <c r="K7431" s="12" t="s">
        <v>25</v>
      </c>
      <c r="L7431" s="12" t="s">
        <v>39</v>
      </c>
      <c r="M7431" s="11" t="s">
        <v>27</v>
      </c>
      <c r="N7431" s="11" t="s">
        <v>183</v>
      </c>
      <c r="O7431" s="12" t="s">
        <v>29</v>
      </c>
      <c r="P7431" s="12"/>
      <c r="Q7431" s="15" t="s">
        <v>32754</v>
      </c>
      <c r="R7431" s="12" t="s">
        <v>51</v>
      </c>
      <c r="S7431" s="11" t="s">
        <v>32755</v>
      </c>
      <c r="T7431" s="11"/>
    </row>
    <row x14ac:dyDescent="0.25" r="7432" customHeight="1" ht="19.5">
      <c r="A7432" s="10">
        <v>45217</v>
      </c>
      <c r="B7432" s="11" t="s">
        <v>32756</v>
      </c>
      <c r="C7432" s="11" t="s">
        <v>46</v>
      </c>
      <c r="D7432" s="12"/>
      <c r="E7432" s="13">
        <v>16671720859</v>
      </c>
      <c r="F7432" s="11" t="s">
        <v>32757</v>
      </c>
      <c r="G7432" s="12" t="s">
        <v>48</v>
      </c>
      <c r="H7432" s="12"/>
      <c r="I7432" s="14" t="s">
        <v>241</v>
      </c>
      <c r="J7432" s="12" t="s">
        <v>24</v>
      </c>
      <c r="K7432" s="12" t="s">
        <v>25</v>
      </c>
      <c r="L7432" s="12" t="s">
        <v>39</v>
      </c>
      <c r="M7432" s="11" t="s">
        <v>40</v>
      </c>
      <c r="N7432" s="11" t="s">
        <v>28</v>
      </c>
      <c r="O7432" s="12" t="s">
        <v>29</v>
      </c>
      <c r="P7432" s="12"/>
      <c r="Q7432" s="15" t="s">
        <v>32758</v>
      </c>
      <c r="R7432" s="12" t="s">
        <v>51</v>
      </c>
      <c r="S7432" s="11" t="s">
        <v>32759</v>
      </c>
      <c r="T7432" s="11"/>
    </row>
    <row x14ac:dyDescent="0.25" r="7433" customHeight="1" ht="19.5">
      <c r="A7433" s="10">
        <v>45217</v>
      </c>
      <c r="B7433" s="11" t="s">
        <v>32760</v>
      </c>
      <c r="C7433" s="11" t="s">
        <v>180</v>
      </c>
      <c r="D7433" s="12"/>
      <c r="E7433" s="13">
        <v>13197301718</v>
      </c>
      <c r="F7433" s="11" t="s">
        <v>9842</v>
      </c>
      <c r="G7433" s="12" t="s">
        <v>115</v>
      </c>
      <c r="H7433" s="12"/>
      <c r="I7433" s="14" t="s">
        <v>226</v>
      </c>
      <c r="J7433" s="12" t="s">
        <v>24</v>
      </c>
      <c r="K7433" s="12" t="s">
        <v>25</v>
      </c>
      <c r="L7433" s="12" t="s">
        <v>39</v>
      </c>
      <c r="M7433" s="11" t="s">
        <v>27</v>
      </c>
      <c r="N7433" s="11" t="s">
        <v>183</v>
      </c>
      <c r="O7433" s="12" t="s">
        <v>29</v>
      </c>
      <c r="P7433" s="12"/>
      <c r="Q7433" s="15" t="s">
        <v>32761</v>
      </c>
      <c r="R7433" s="12" t="s">
        <v>51</v>
      </c>
      <c r="S7433" s="11" t="s">
        <v>32762</v>
      </c>
      <c r="T7433" s="11"/>
    </row>
    <row x14ac:dyDescent="0.25" r="7434" customHeight="1" ht="19.5">
      <c r="A7434" s="10">
        <v>45217</v>
      </c>
      <c r="B7434" s="11" t="s">
        <v>32763</v>
      </c>
      <c r="C7434" s="11" t="s">
        <v>180</v>
      </c>
      <c r="D7434" s="12"/>
      <c r="E7434" s="13">
        <v>15549309896</v>
      </c>
      <c r="F7434" s="11" t="s">
        <v>32764</v>
      </c>
      <c r="G7434" s="12" t="s">
        <v>23</v>
      </c>
      <c r="H7434" s="12"/>
      <c r="I7434" s="14" t="s">
        <v>272</v>
      </c>
      <c r="J7434" s="12" t="s">
        <v>24</v>
      </c>
      <c r="K7434" s="12" t="s">
        <v>25</v>
      </c>
      <c r="L7434" s="12" t="s">
        <v>39</v>
      </c>
      <c r="M7434" s="11" t="s">
        <v>40</v>
      </c>
      <c r="N7434" s="11" t="s">
        <v>183</v>
      </c>
      <c r="O7434" s="12" t="s">
        <v>29</v>
      </c>
      <c r="P7434" s="12"/>
      <c r="Q7434" s="15" t="s">
        <v>32765</v>
      </c>
      <c r="R7434" s="12" t="s">
        <v>51</v>
      </c>
      <c r="S7434" s="11" t="s">
        <v>32766</v>
      </c>
      <c r="T7434" s="11"/>
    </row>
    <row x14ac:dyDescent="0.25" r="7435" customHeight="1" ht="19.5">
      <c r="A7435" s="10">
        <v>45217</v>
      </c>
      <c r="B7435" s="11" t="s">
        <v>32767</v>
      </c>
      <c r="C7435" s="11" t="s">
        <v>180</v>
      </c>
      <c r="D7435" s="12"/>
      <c r="E7435" s="13">
        <v>15571727290</v>
      </c>
      <c r="F7435" s="11" t="s">
        <v>32768</v>
      </c>
      <c r="G7435" s="12" t="s">
        <v>23</v>
      </c>
      <c r="H7435" s="12"/>
      <c r="I7435" s="14" t="s">
        <v>254</v>
      </c>
      <c r="J7435" s="12" t="s">
        <v>24</v>
      </c>
      <c r="K7435" s="12" t="s">
        <v>25</v>
      </c>
      <c r="L7435" s="12" t="s">
        <v>39</v>
      </c>
      <c r="M7435" s="11" t="s">
        <v>27</v>
      </c>
      <c r="N7435" s="11" t="s">
        <v>183</v>
      </c>
      <c r="O7435" s="12" t="s">
        <v>29</v>
      </c>
      <c r="P7435" s="12"/>
      <c r="Q7435" s="15" t="s">
        <v>32769</v>
      </c>
      <c r="R7435" s="12" t="s">
        <v>51</v>
      </c>
      <c r="S7435" s="11" t="s">
        <v>32770</v>
      </c>
      <c r="T7435" s="11"/>
    </row>
    <row x14ac:dyDescent="0.25" r="7436" customHeight="1" ht="19.5">
      <c r="A7436" s="10">
        <v>45217</v>
      </c>
      <c r="B7436" s="11" t="s">
        <v>32771</v>
      </c>
      <c r="C7436" s="11" t="s">
        <v>341</v>
      </c>
      <c r="D7436" s="12"/>
      <c r="E7436" s="13">
        <v>13227285482</v>
      </c>
      <c r="F7436" s="11" t="s">
        <v>25834</v>
      </c>
      <c r="G7436" s="12" t="s">
        <v>115</v>
      </c>
      <c r="H7436" s="12"/>
      <c r="I7436" s="14" t="s">
        <v>116</v>
      </c>
      <c r="J7436" s="12" t="s">
        <v>24</v>
      </c>
      <c r="K7436" s="12" t="s">
        <v>25</v>
      </c>
      <c r="L7436" s="12" t="s">
        <v>39</v>
      </c>
      <c r="M7436" s="11" t="s">
        <v>27</v>
      </c>
      <c r="N7436" s="11" t="s">
        <v>28</v>
      </c>
      <c r="O7436" s="12" t="s">
        <v>29</v>
      </c>
      <c r="P7436" s="12"/>
      <c r="Q7436" s="15" t="s">
        <v>32772</v>
      </c>
      <c r="R7436" s="12" t="s">
        <v>42</v>
      </c>
      <c r="S7436" s="11" t="s">
        <v>32773</v>
      </c>
      <c r="T7436" s="11" t="s">
        <v>32774</v>
      </c>
    </row>
    <row x14ac:dyDescent="0.25" r="7437" customHeight="1" ht="19.5">
      <c r="A7437" s="10">
        <v>45217</v>
      </c>
      <c r="B7437" s="11" t="s">
        <v>32775</v>
      </c>
      <c r="C7437" s="11" t="s">
        <v>180</v>
      </c>
      <c r="D7437" s="12"/>
      <c r="E7437" s="13">
        <v>15671002638</v>
      </c>
      <c r="F7437" s="11" t="s">
        <v>32776</v>
      </c>
      <c r="G7437" s="12" t="s">
        <v>289</v>
      </c>
      <c r="H7437" s="12"/>
      <c r="I7437" s="14" t="s">
        <v>110</v>
      </c>
      <c r="J7437" s="12" t="s">
        <v>24</v>
      </c>
      <c r="K7437" s="12" t="s">
        <v>25</v>
      </c>
      <c r="L7437" s="12" t="s">
        <v>39</v>
      </c>
      <c r="M7437" s="11" t="s">
        <v>40</v>
      </c>
      <c r="N7437" s="11" t="s">
        <v>183</v>
      </c>
      <c r="O7437" s="12" t="s">
        <v>29</v>
      </c>
      <c r="P7437" s="12"/>
      <c r="Q7437" s="15" t="s">
        <v>32777</v>
      </c>
      <c r="R7437" s="12" t="s">
        <v>51</v>
      </c>
      <c r="S7437" s="11" t="s">
        <v>32778</v>
      </c>
      <c r="T7437" s="11"/>
    </row>
    <row x14ac:dyDescent="0.25" r="7438" customHeight="1" ht="19.5">
      <c r="A7438" s="10">
        <v>45217</v>
      </c>
      <c r="B7438" s="11" t="s">
        <v>32779</v>
      </c>
      <c r="C7438" s="11" t="s">
        <v>180</v>
      </c>
      <c r="D7438" s="12"/>
      <c r="E7438" s="13">
        <v>15671022330</v>
      </c>
      <c r="F7438" s="11" t="s">
        <v>32780</v>
      </c>
      <c r="G7438" s="12" t="s">
        <v>48</v>
      </c>
      <c r="H7438" s="12" t="s">
        <v>121</v>
      </c>
      <c r="I7438" s="14" t="s">
        <v>226</v>
      </c>
      <c r="J7438" s="12" t="s">
        <v>24</v>
      </c>
      <c r="K7438" s="12" t="s">
        <v>25</v>
      </c>
      <c r="L7438" s="12" t="s">
        <v>39</v>
      </c>
      <c r="M7438" s="11" t="s">
        <v>40</v>
      </c>
      <c r="N7438" s="11" t="s">
        <v>183</v>
      </c>
      <c r="O7438" s="12" t="s">
        <v>29</v>
      </c>
      <c r="P7438" s="12"/>
      <c r="Q7438" s="15" t="s">
        <v>32781</v>
      </c>
      <c r="R7438" s="12" t="s">
        <v>51</v>
      </c>
      <c r="S7438" s="11" t="s">
        <v>32782</v>
      </c>
      <c r="T7438" s="11"/>
    </row>
    <row x14ac:dyDescent="0.25" r="7439" customHeight="1" ht="19.5">
      <c r="A7439" s="10">
        <v>45217</v>
      </c>
      <c r="B7439" s="11" t="s">
        <v>32783</v>
      </c>
      <c r="C7439" s="11" t="s">
        <v>180</v>
      </c>
      <c r="D7439" s="12"/>
      <c r="E7439" s="13">
        <v>16671008788</v>
      </c>
      <c r="F7439" s="11" t="s">
        <v>32784</v>
      </c>
      <c r="G7439" s="12" t="s">
        <v>37</v>
      </c>
      <c r="H7439" s="12"/>
      <c r="I7439" s="14" t="s">
        <v>110</v>
      </c>
      <c r="J7439" s="12" t="s">
        <v>24</v>
      </c>
      <c r="K7439" s="12" t="s">
        <v>25</v>
      </c>
      <c r="L7439" s="12" t="s">
        <v>39</v>
      </c>
      <c r="M7439" s="11" t="s">
        <v>40</v>
      </c>
      <c r="N7439" s="11" t="s">
        <v>183</v>
      </c>
      <c r="O7439" s="12" t="s">
        <v>29</v>
      </c>
      <c r="P7439" s="12"/>
      <c r="Q7439" s="15" t="s">
        <v>32785</v>
      </c>
      <c r="R7439" s="12" t="s">
        <v>51</v>
      </c>
      <c r="S7439" s="11" t="s">
        <v>32786</v>
      </c>
      <c r="T7439" s="11"/>
    </row>
    <row x14ac:dyDescent="0.25" r="7440" customHeight="1" ht="19.5">
      <c r="A7440" s="10">
        <v>45217</v>
      </c>
      <c r="B7440" s="11" t="s">
        <v>32787</v>
      </c>
      <c r="C7440" s="11" t="s">
        <v>180</v>
      </c>
      <c r="D7440" s="12"/>
      <c r="E7440" s="13">
        <v>18671774377</v>
      </c>
      <c r="F7440" s="11" t="s">
        <v>32788</v>
      </c>
      <c r="G7440" s="12" t="s">
        <v>216</v>
      </c>
      <c r="H7440" s="12"/>
      <c r="I7440" s="14" t="s">
        <v>104</v>
      </c>
      <c r="J7440" s="12" t="s">
        <v>24</v>
      </c>
      <c r="K7440" s="12" t="s">
        <v>25</v>
      </c>
      <c r="L7440" s="12" t="s">
        <v>39</v>
      </c>
      <c r="M7440" s="11" t="s">
        <v>27</v>
      </c>
      <c r="N7440" s="11" t="s">
        <v>183</v>
      </c>
      <c r="O7440" s="12" t="s">
        <v>29</v>
      </c>
      <c r="P7440" s="12"/>
      <c r="Q7440" s="15" t="s">
        <v>32789</v>
      </c>
      <c r="R7440" s="12" t="s">
        <v>51</v>
      </c>
      <c r="S7440" s="11" t="s">
        <v>32790</v>
      </c>
      <c r="T7440" s="11"/>
    </row>
    <row x14ac:dyDescent="0.25" r="7441" customHeight="1" ht="19.5">
      <c r="A7441" s="10">
        <v>45217</v>
      </c>
      <c r="B7441" s="11" t="s">
        <v>32791</v>
      </c>
      <c r="C7441" s="11" t="s">
        <v>180</v>
      </c>
      <c r="D7441" s="12"/>
      <c r="E7441" s="13">
        <v>18671782820</v>
      </c>
      <c r="F7441" s="11" t="s">
        <v>32792</v>
      </c>
      <c r="G7441" s="12" t="s">
        <v>37</v>
      </c>
      <c r="H7441" s="12"/>
      <c r="I7441" s="14" t="s">
        <v>328</v>
      </c>
      <c r="J7441" s="12" t="s">
        <v>24</v>
      </c>
      <c r="K7441" s="12" t="s">
        <v>25</v>
      </c>
      <c r="L7441" s="12" t="s">
        <v>39</v>
      </c>
      <c r="M7441" s="11" t="s">
        <v>40</v>
      </c>
      <c r="N7441" s="11" t="s">
        <v>183</v>
      </c>
      <c r="O7441" s="12" t="s">
        <v>29</v>
      </c>
      <c r="P7441" s="12"/>
      <c r="Q7441" s="15" t="s">
        <v>32793</v>
      </c>
      <c r="R7441" s="12" t="s">
        <v>51</v>
      </c>
      <c r="S7441" s="11" t="s">
        <v>32794</v>
      </c>
      <c r="T7441" s="11"/>
    </row>
    <row x14ac:dyDescent="0.25" r="7442" customHeight="1" ht="19.5">
      <c r="A7442" s="10">
        <v>45217</v>
      </c>
      <c r="B7442" s="11" t="s">
        <v>32795</v>
      </c>
      <c r="C7442" s="11" t="s">
        <v>180</v>
      </c>
      <c r="D7442" s="12"/>
      <c r="E7442" s="13" t="s">
        <v>32796</v>
      </c>
      <c r="F7442" s="11" t="s">
        <v>32797</v>
      </c>
      <c r="G7442" s="12" t="s">
        <v>74</v>
      </c>
      <c r="H7442" s="12"/>
      <c r="I7442" s="14" t="s">
        <v>148</v>
      </c>
      <c r="J7442" s="12" t="s">
        <v>24</v>
      </c>
      <c r="K7442" s="12" t="s">
        <v>25</v>
      </c>
      <c r="L7442" s="12" t="s">
        <v>39</v>
      </c>
      <c r="M7442" s="11" t="s">
        <v>149</v>
      </c>
      <c r="N7442" s="11" t="s">
        <v>183</v>
      </c>
      <c r="O7442" s="12" t="s">
        <v>29</v>
      </c>
      <c r="P7442" s="12"/>
      <c r="Q7442" s="15" t="s">
        <v>32798</v>
      </c>
      <c r="R7442" s="12" t="s">
        <v>42</v>
      </c>
      <c r="S7442" s="11" t="s">
        <v>32799</v>
      </c>
      <c r="T7442" s="11" t="s">
        <v>32800</v>
      </c>
    </row>
    <row x14ac:dyDescent="0.25" r="7443" customHeight="1" ht="19.5">
      <c r="A7443" s="10">
        <v>45217</v>
      </c>
      <c r="B7443" s="11" t="s">
        <v>32801</v>
      </c>
      <c r="C7443" s="11" t="s">
        <v>180</v>
      </c>
      <c r="D7443" s="12"/>
      <c r="E7443" s="13">
        <v>13177064630</v>
      </c>
      <c r="F7443" s="11" t="s">
        <v>32802</v>
      </c>
      <c r="G7443" s="12" t="s">
        <v>115</v>
      </c>
      <c r="H7443" s="12"/>
      <c r="I7443" s="14" t="s">
        <v>104</v>
      </c>
      <c r="J7443" s="12" t="s">
        <v>24</v>
      </c>
      <c r="K7443" s="12" t="s">
        <v>25</v>
      </c>
      <c r="L7443" s="12" t="s">
        <v>39</v>
      </c>
      <c r="M7443" s="11" t="s">
        <v>27</v>
      </c>
      <c r="N7443" s="11" t="s">
        <v>183</v>
      </c>
      <c r="O7443" s="12" t="s">
        <v>29</v>
      </c>
      <c r="P7443" s="12"/>
      <c r="Q7443" s="15" t="s">
        <v>32803</v>
      </c>
      <c r="R7443" s="12" t="s">
        <v>42</v>
      </c>
      <c r="S7443" s="11" t="s">
        <v>32804</v>
      </c>
      <c r="T7443" s="11" t="s">
        <v>32805</v>
      </c>
    </row>
    <row x14ac:dyDescent="0.25" r="7444" customHeight="1" ht="19.5">
      <c r="A7444" s="10">
        <v>45217</v>
      </c>
      <c r="B7444" s="11" t="s">
        <v>32806</v>
      </c>
      <c r="C7444" s="11" t="s">
        <v>691</v>
      </c>
      <c r="D7444" s="12"/>
      <c r="E7444" s="13">
        <v>15549319093</v>
      </c>
      <c r="F7444" s="11" t="s">
        <v>32807</v>
      </c>
      <c r="G7444" s="12" t="s">
        <v>115</v>
      </c>
      <c r="H7444" s="12"/>
      <c r="I7444" s="14" t="s">
        <v>116</v>
      </c>
      <c r="J7444" s="12" t="s">
        <v>24</v>
      </c>
      <c r="K7444" s="12" t="s">
        <v>25</v>
      </c>
      <c r="L7444" s="12" t="s">
        <v>39</v>
      </c>
      <c r="M7444" s="11" t="s">
        <v>40</v>
      </c>
      <c r="N7444" s="11" t="s">
        <v>28</v>
      </c>
      <c r="O7444" s="12" t="s">
        <v>29</v>
      </c>
      <c r="P7444" s="12"/>
      <c r="Q7444" s="15" t="s">
        <v>32808</v>
      </c>
      <c r="R7444" s="12" t="s">
        <v>42</v>
      </c>
      <c r="S7444" s="11" t="s">
        <v>32809</v>
      </c>
      <c r="T7444" s="11" t="s">
        <v>32810</v>
      </c>
    </row>
    <row x14ac:dyDescent="0.25" r="7445" customHeight="1" ht="19.5">
      <c r="A7445" s="10">
        <v>45217</v>
      </c>
      <c r="B7445" s="11" t="s">
        <v>32811</v>
      </c>
      <c r="C7445" s="11" t="s">
        <v>46</v>
      </c>
      <c r="D7445" s="12"/>
      <c r="E7445" s="13">
        <v>15671020278</v>
      </c>
      <c r="F7445" s="11" t="s">
        <v>32812</v>
      </c>
      <c r="G7445" s="12" t="s">
        <v>115</v>
      </c>
      <c r="H7445" s="12" t="s">
        <v>98</v>
      </c>
      <c r="I7445" s="14" t="s">
        <v>110</v>
      </c>
      <c r="J7445" s="12" t="s">
        <v>24</v>
      </c>
      <c r="K7445" s="12" t="s">
        <v>25</v>
      </c>
      <c r="L7445" s="12" t="s">
        <v>39</v>
      </c>
      <c r="M7445" s="11" t="s">
        <v>27</v>
      </c>
      <c r="N7445" s="11" t="s">
        <v>28</v>
      </c>
      <c r="O7445" s="12" t="s">
        <v>29</v>
      </c>
      <c r="P7445" s="12"/>
      <c r="Q7445" s="15" t="s">
        <v>32813</v>
      </c>
      <c r="R7445" s="12" t="s">
        <v>51</v>
      </c>
      <c r="S7445" s="11" t="s">
        <v>32814</v>
      </c>
      <c r="T7445" s="11"/>
    </row>
    <row x14ac:dyDescent="0.25" r="7446" customHeight="1" ht="19.5">
      <c r="A7446" s="10">
        <v>45217</v>
      </c>
      <c r="B7446" s="11" t="s">
        <v>32815</v>
      </c>
      <c r="C7446" s="11" t="s">
        <v>46</v>
      </c>
      <c r="D7446" s="12"/>
      <c r="E7446" s="13">
        <v>15549362263</v>
      </c>
      <c r="F7446" s="11" t="s">
        <v>32816</v>
      </c>
      <c r="G7446" s="12" t="s">
        <v>115</v>
      </c>
      <c r="H7446" s="12"/>
      <c r="I7446" s="14" t="s">
        <v>486</v>
      </c>
      <c r="J7446" s="12" t="s">
        <v>24</v>
      </c>
      <c r="K7446" s="12" t="s">
        <v>25</v>
      </c>
      <c r="L7446" s="12" t="s">
        <v>39</v>
      </c>
      <c r="M7446" s="11" t="s">
        <v>27</v>
      </c>
      <c r="N7446" s="11" t="s">
        <v>28</v>
      </c>
      <c r="O7446" s="12" t="s">
        <v>29</v>
      </c>
      <c r="P7446" s="12"/>
      <c r="Q7446" s="15" t="s">
        <v>32817</v>
      </c>
      <c r="R7446" s="12" t="s">
        <v>51</v>
      </c>
      <c r="S7446" s="11" t="s">
        <v>32818</v>
      </c>
      <c r="T7446" s="11"/>
    </row>
    <row x14ac:dyDescent="0.25" r="7447" customHeight="1" ht="19.5">
      <c r="A7447" s="10">
        <v>45217</v>
      </c>
      <c r="B7447" s="11" t="s">
        <v>32819</v>
      </c>
      <c r="C7447" s="11" t="s">
        <v>46</v>
      </c>
      <c r="D7447" s="12"/>
      <c r="E7447" s="13">
        <v>15586369406</v>
      </c>
      <c r="F7447" s="11" t="s">
        <v>32820</v>
      </c>
      <c r="G7447" s="12" t="s">
        <v>289</v>
      </c>
      <c r="H7447" s="12"/>
      <c r="I7447" s="14" t="s">
        <v>49</v>
      </c>
      <c r="J7447" s="12" t="s">
        <v>24</v>
      </c>
      <c r="K7447" s="12" t="s">
        <v>25</v>
      </c>
      <c r="L7447" s="12" t="s">
        <v>39</v>
      </c>
      <c r="M7447" s="11" t="s">
        <v>27</v>
      </c>
      <c r="N7447" s="11" t="s">
        <v>28</v>
      </c>
      <c r="O7447" s="12" t="s">
        <v>29</v>
      </c>
      <c r="P7447" s="12"/>
      <c r="Q7447" s="15" t="s">
        <v>32821</v>
      </c>
      <c r="R7447" s="12" t="s">
        <v>51</v>
      </c>
      <c r="S7447" s="11" t="s">
        <v>32822</v>
      </c>
      <c r="T7447" s="11"/>
    </row>
    <row x14ac:dyDescent="0.25" r="7448" customHeight="1" ht="19.5">
      <c r="A7448" s="10">
        <v>45217</v>
      </c>
      <c r="B7448" s="11" t="s">
        <v>32823</v>
      </c>
      <c r="C7448" s="11" t="s">
        <v>46</v>
      </c>
      <c r="D7448" s="12"/>
      <c r="E7448" s="13">
        <v>15549385551</v>
      </c>
      <c r="F7448" s="11" t="s">
        <v>32824</v>
      </c>
      <c r="G7448" s="12" t="s">
        <v>56</v>
      </c>
      <c r="H7448" s="12"/>
      <c r="I7448" s="14" t="s">
        <v>182</v>
      </c>
      <c r="J7448" s="12" t="s">
        <v>24</v>
      </c>
      <c r="K7448" s="12" t="s">
        <v>25</v>
      </c>
      <c r="L7448" s="12" t="s">
        <v>39</v>
      </c>
      <c r="M7448" s="11" t="s">
        <v>40</v>
      </c>
      <c r="N7448" s="11" t="s">
        <v>28</v>
      </c>
      <c r="O7448" s="12" t="s">
        <v>29</v>
      </c>
      <c r="P7448" s="12"/>
      <c r="Q7448" s="15" t="s">
        <v>32825</v>
      </c>
      <c r="R7448" s="12" t="s">
        <v>51</v>
      </c>
      <c r="S7448" s="11" t="s">
        <v>32826</v>
      </c>
      <c r="T7448" s="11"/>
    </row>
    <row x14ac:dyDescent="0.25" r="7449" customHeight="1" ht="19.5">
      <c r="A7449" s="10">
        <v>45217</v>
      </c>
      <c r="B7449" s="11" t="s">
        <v>32827</v>
      </c>
      <c r="C7449" s="11" t="s">
        <v>46</v>
      </c>
      <c r="D7449" s="12"/>
      <c r="E7449" s="13">
        <v>13135827197</v>
      </c>
      <c r="F7449" s="11" t="s">
        <v>32828</v>
      </c>
      <c r="G7449" s="12" t="s">
        <v>115</v>
      </c>
      <c r="H7449" s="12"/>
      <c r="I7449" s="14" t="s">
        <v>75</v>
      </c>
      <c r="J7449" s="12" t="s">
        <v>24</v>
      </c>
      <c r="K7449" s="12" t="s">
        <v>25</v>
      </c>
      <c r="L7449" s="12" t="s">
        <v>39</v>
      </c>
      <c r="M7449" s="11" t="s">
        <v>27</v>
      </c>
      <c r="N7449" s="11" t="s">
        <v>28</v>
      </c>
      <c r="O7449" s="12" t="s">
        <v>29</v>
      </c>
      <c r="P7449" s="12"/>
      <c r="Q7449" s="15" t="s">
        <v>32829</v>
      </c>
      <c r="R7449" s="12" t="s">
        <v>42</v>
      </c>
      <c r="S7449" s="11" t="s">
        <v>32830</v>
      </c>
      <c r="T7449" s="11"/>
    </row>
    <row x14ac:dyDescent="0.25" r="7450" customHeight="1" ht="19.5">
      <c r="A7450" s="10">
        <v>45217</v>
      </c>
      <c r="B7450" s="11" t="s">
        <v>32831</v>
      </c>
      <c r="C7450" s="11" t="s">
        <v>46</v>
      </c>
      <c r="D7450" s="12"/>
      <c r="E7450" s="13">
        <v>15671025377</v>
      </c>
      <c r="F7450" s="11" t="s">
        <v>32832</v>
      </c>
      <c r="G7450" s="12" t="s">
        <v>115</v>
      </c>
      <c r="H7450" s="12"/>
      <c r="I7450" s="14" t="s">
        <v>99</v>
      </c>
      <c r="J7450" s="12" t="s">
        <v>24</v>
      </c>
      <c r="K7450" s="12" t="s">
        <v>25</v>
      </c>
      <c r="L7450" s="12" t="s">
        <v>39</v>
      </c>
      <c r="M7450" s="11" t="s">
        <v>27</v>
      </c>
      <c r="N7450" s="11" t="s">
        <v>28</v>
      </c>
      <c r="O7450" s="12" t="s">
        <v>29</v>
      </c>
      <c r="P7450" s="12"/>
      <c r="Q7450" s="15" t="s">
        <v>32833</v>
      </c>
      <c r="R7450" s="12" t="s">
        <v>51</v>
      </c>
      <c r="S7450" s="11" t="s">
        <v>32834</v>
      </c>
      <c r="T7450" s="11"/>
    </row>
    <row x14ac:dyDescent="0.25" r="7451" customHeight="1" ht="19.5">
      <c r="A7451" s="10">
        <v>45217</v>
      </c>
      <c r="B7451" s="11" t="s">
        <v>32835</v>
      </c>
      <c r="C7451" s="11" t="s">
        <v>46</v>
      </c>
      <c r="D7451" s="12"/>
      <c r="E7451" s="13">
        <v>18671761686</v>
      </c>
      <c r="F7451" s="11" t="s">
        <v>32836</v>
      </c>
      <c r="G7451" s="12" t="s">
        <v>289</v>
      </c>
      <c r="H7451" s="12" t="s">
        <v>98</v>
      </c>
      <c r="I7451" s="14" t="s">
        <v>352</v>
      </c>
      <c r="J7451" s="12" t="s">
        <v>24</v>
      </c>
      <c r="K7451" s="12" t="s">
        <v>25</v>
      </c>
      <c r="L7451" s="12" t="s">
        <v>39</v>
      </c>
      <c r="M7451" s="11" t="s">
        <v>27</v>
      </c>
      <c r="N7451" s="11" t="s">
        <v>28</v>
      </c>
      <c r="O7451" s="12" t="s">
        <v>29</v>
      </c>
      <c r="P7451" s="12"/>
      <c r="Q7451" s="15" t="s">
        <v>32489</v>
      </c>
      <c r="R7451" s="12" t="s">
        <v>51</v>
      </c>
      <c r="S7451" s="11" t="s">
        <v>32837</v>
      </c>
      <c r="T7451" s="11"/>
    </row>
    <row x14ac:dyDescent="0.25" r="7452" customHeight="1" ht="19.5">
      <c r="A7452" s="10">
        <v>45217</v>
      </c>
      <c r="B7452" s="11" t="s">
        <v>32838</v>
      </c>
      <c r="C7452" s="11" t="s">
        <v>46</v>
      </c>
      <c r="D7452" s="12"/>
      <c r="E7452" s="13">
        <v>15671052012</v>
      </c>
      <c r="F7452" s="11" t="s">
        <v>32839</v>
      </c>
      <c r="G7452" s="12" t="s">
        <v>37</v>
      </c>
      <c r="H7452" s="12"/>
      <c r="I7452" s="14" t="s">
        <v>352</v>
      </c>
      <c r="J7452" s="12" t="s">
        <v>24</v>
      </c>
      <c r="K7452" s="12" t="s">
        <v>25</v>
      </c>
      <c r="L7452" s="12" t="s">
        <v>39</v>
      </c>
      <c r="M7452" s="11" t="s">
        <v>27</v>
      </c>
      <c r="N7452" s="11" t="s">
        <v>28</v>
      </c>
      <c r="O7452" s="12" t="s">
        <v>29</v>
      </c>
      <c r="P7452" s="12"/>
      <c r="Q7452" s="15" t="s">
        <v>32840</v>
      </c>
      <c r="R7452" s="12" t="s">
        <v>51</v>
      </c>
      <c r="S7452" s="11" t="s">
        <v>32841</v>
      </c>
      <c r="T7452" s="11"/>
    </row>
    <row x14ac:dyDescent="0.25" r="7453" customHeight="1" ht="19.5">
      <c r="A7453" s="10">
        <v>45217</v>
      </c>
      <c r="B7453" s="11" t="s">
        <v>32842</v>
      </c>
      <c r="C7453" s="11" t="s">
        <v>46</v>
      </c>
      <c r="D7453" s="12"/>
      <c r="E7453" s="13">
        <v>15549353450</v>
      </c>
      <c r="F7453" s="11" t="s">
        <v>22117</v>
      </c>
      <c r="G7453" s="12" t="s">
        <v>37</v>
      </c>
      <c r="H7453" s="12"/>
      <c r="I7453" s="14" t="s">
        <v>590</v>
      </c>
      <c r="J7453" s="12" t="s">
        <v>24</v>
      </c>
      <c r="K7453" s="12" t="s">
        <v>25</v>
      </c>
      <c r="L7453" s="12" t="s">
        <v>39</v>
      </c>
      <c r="M7453" s="11" t="s">
        <v>27</v>
      </c>
      <c r="N7453" s="11" t="s">
        <v>28</v>
      </c>
      <c r="O7453" s="12" t="s">
        <v>29</v>
      </c>
      <c r="P7453" s="12"/>
      <c r="Q7453" s="15" t="s">
        <v>32843</v>
      </c>
      <c r="R7453" s="12" t="s">
        <v>51</v>
      </c>
      <c r="S7453" s="11" t="s">
        <v>32844</v>
      </c>
      <c r="T7453" s="11"/>
    </row>
    <row x14ac:dyDescent="0.25" r="7454" customHeight="1" ht="19.5">
      <c r="A7454" s="10">
        <v>45217</v>
      </c>
      <c r="B7454" s="11" t="s">
        <v>32845</v>
      </c>
      <c r="C7454" s="11" t="s">
        <v>5601</v>
      </c>
      <c r="D7454" s="12"/>
      <c r="E7454" s="13">
        <v>13114451288</v>
      </c>
      <c r="F7454" s="11" t="s">
        <v>5535</v>
      </c>
      <c r="G7454" s="12" t="s">
        <v>56</v>
      </c>
      <c r="H7454" s="12"/>
      <c r="I7454" s="14" t="s">
        <v>81</v>
      </c>
      <c r="J7454" s="12" t="s">
        <v>24</v>
      </c>
      <c r="K7454" s="12" t="s">
        <v>25</v>
      </c>
      <c r="L7454" s="12" t="s">
        <v>39</v>
      </c>
      <c r="M7454" s="11" t="s">
        <v>27</v>
      </c>
      <c r="N7454" s="11" t="s">
        <v>28</v>
      </c>
      <c r="O7454" s="12" t="s">
        <v>29</v>
      </c>
      <c r="P7454" s="12"/>
      <c r="Q7454" s="15" t="s">
        <v>32846</v>
      </c>
      <c r="R7454" s="12" t="s">
        <v>42</v>
      </c>
      <c r="S7454" s="11" t="s">
        <v>32847</v>
      </c>
      <c r="T7454" s="11" t="s">
        <v>32848</v>
      </c>
    </row>
    <row x14ac:dyDescent="0.25" r="7455" customHeight="1" ht="19.5">
      <c r="A7455" s="10">
        <v>45217</v>
      </c>
      <c r="B7455" s="11" t="s">
        <v>32849</v>
      </c>
      <c r="C7455" s="11" t="s">
        <v>6271</v>
      </c>
      <c r="D7455" s="12"/>
      <c r="E7455" s="13">
        <v>15697276180</v>
      </c>
      <c r="F7455" s="11" t="s">
        <v>32850</v>
      </c>
      <c r="G7455" s="12" t="s">
        <v>48</v>
      </c>
      <c r="H7455" s="12"/>
      <c r="I7455" s="14" t="s">
        <v>615</v>
      </c>
      <c r="J7455" s="12" t="s">
        <v>24</v>
      </c>
      <c r="K7455" s="12" t="s">
        <v>25</v>
      </c>
      <c r="L7455" s="12" t="s">
        <v>39</v>
      </c>
      <c r="M7455" s="11" t="s">
        <v>40</v>
      </c>
      <c r="N7455" s="11" t="s">
        <v>28</v>
      </c>
      <c r="O7455" s="12" t="s">
        <v>29</v>
      </c>
      <c r="P7455" s="12"/>
      <c r="Q7455" s="15" t="s">
        <v>32851</v>
      </c>
      <c r="R7455" s="12" t="s">
        <v>42</v>
      </c>
      <c r="S7455" s="11" t="s">
        <v>32852</v>
      </c>
      <c r="T7455" s="11" t="s">
        <v>32853</v>
      </c>
    </row>
    <row x14ac:dyDescent="0.25" r="7456" customHeight="1" ht="19.5">
      <c r="A7456" s="10">
        <v>45217</v>
      </c>
      <c r="B7456" s="11" t="s">
        <v>32854</v>
      </c>
      <c r="C7456" s="11" t="s">
        <v>7044</v>
      </c>
      <c r="D7456" s="12"/>
      <c r="E7456" s="13">
        <v>16671731918</v>
      </c>
      <c r="F7456" s="11" t="s">
        <v>32855</v>
      </c>
      <c r="G7456" s="12" t="s">
        <v>48</v>
      </c>
      <c r="H7456" s="12"/>
      <c r="I7456" s="14" t="s">
        <v>81</v>
      </c>
      <c r="J7456" s="12" t="s">
        <v>24</v>
      </c>
      <c r="K7456" s="12" t="s">
        <v>25</v>
      </c>
      <c r="L7456" s="12" t="s">
        <v>39</v>
      </c>
      <c r="M7456" s="11" t="s">
        <v>27</v>
      </c>
      <c r="N7456" s="11" t="s">
        <v>28</v>
      </c>
      <c r="O7456" s="12" t="s">
        <v>29</v>
      </c>
      <c r="P7456" s="12"/>
      <c r="Q7456" s="15" t="s">
        <v>32856</v>
      </c>
      <c r="R7456" s="12" t="s">
        <v>42</v>
      </c>
      <c r="S7456" s="11" t="s">
        <v>32857</v>
      </c>
      <c r="T7456" s="11" t="s">
        <v>32858</v>
      </c>
    </row>
    <row x14ac:dyDescent="0.25" r="7457" customHeight="1" ht="19.5">
      <c r="A7457" s="10">
        <v>45217</v>
      </c>
      <c r="B7457" s="11" t="s">
        <v>32859</v>
      </c>
      <c r="C7457" s="11" t="s">
        <v>5570</v>
      </c>
      <c r="D7457" s="12"/>
      <c r="E7457" s="13">
        <v>15587908692</v>
      </c>
      <c r="F7457" s="11" t="s">
        <v>32860</v>
      </c>
      <c r="G7457" s="12" t="s">
        <v>48</v>
      </c>
      <c r="H7457" s="12"/>
      <c r="I7457" s="14" t="s">
        <v>486</v>
      </c>
      <c r="J7457" s="12" t="s">
        <v>24</v>
      </c>
      <c r="K7457" s="12" t="s">
        <v>25</v>
      </c>
      <c r="L7457" s="12" t="s">
        <v>39</v>
      </c>
      <c r="M7457" s="11" t="s">
        <v>27</v>
      </c>
      <c r="N7457" s="11" t="s">
        <v>28</v>
      </c>
      <c r="O7457" s="12" t="s">
        <v>29</v>
      </c>
      <c r="P7457" s="12"/>
      <c r="Q7457" s="15" t="s">
        <v>32861</v>
      </c>
      <c r="R7457" s="12" t="s">
        <v>42</v>
      </c>
      <c r="S7457" s="11" t="s">
        <v>32862</v>
      </c>
      <c r="T7457" s="11" t="s">
        <v>32863</v>
      </c>
    </row>
    <row x14ac:dyDescent="0.25" r="7458" customHeight="1" ht="19.5">
      <c r="A7458" s="10">
        <v>45217</v>
      </c>
      <c r="B7458" s="11" t="s">
        <v>32864</v>
      </c>
      <c r="C7458" s="11" t="s">
        <v>14521</v>
      </c>
      <c r="D7458" s="12"/>
      <c r="E7458" s="13">
        <v>13040956630</v>
      </c>
      <c r="F7458" s="11" t="s">
        <v>32865</v>
      </c>
      <c r="G7458" s="12" t="s">
        <v>74</v>
      </c>
      <c r="H7458" s="12"/>
      <c r="I7458" s="14" t="s">
        <v>2649</v>
      </c>
      <c r="J7458" s="12" t="s">
        <v>24</v>
      </c>
      <c r="K7458" s="12" t="s">
        <v>25</v>
      </c>
      <c r="L7458" s="12" t="s">
        <v>39</v>
      </c>
      <c r="M7458" s="11" t="s">
        <v>27</v>
      </c>
      <c r="N7458" s="11" t="s">
        <v>28</v>
      </c>
      <c r="O7458" s="12" t="s">
        <v>29</v>
      </c>
      <c r="P7458" s="12"/>
      <c r="Q7458" s="15" t="s">
        <v>32866</v>
      </c>
      <c r="R7458" s="12" t="s">
        <v>42</v>
      </c>
      <c r="S7458" s="11" t="s">
        <v>32867</v>
      </c>
      <c r="T7458" s="11" t="s">
        <v>32868</v>
      </c>
    </row>
    <row x14ac:dyDescent="0.25" r="7459" customHeight="1" ht="19.5">
      <c r="A7459" s="10">
        <v>45217</v>
      </c>
      <c r="B7459" s="11" t="s">
        <v>32869</v>
      </c>
      <c r="C7459" s="11" t="s">
        <v>5513</v>
      </c>
      <c r="D7459" s="12"/>
      <c r="E7459" s="13">
        <v>13177099049</v>
      </c>
      <c r="F7459" s="11" t="s">
        <v>32870</v>
      </c>
      <c r="G7459" s="12" t="s">
        <v>74</v>
      </c>
      <c r="H7459" s="12"/>
      <c r="I7459" s="14" t="s">
        <v>398</v>
      </c>
      <c r="J7459" s="12" t="s">
        <v>24</v>
      </c>
      <c r="K7459" s="12" t="s">
        <v>25</v>
      </c>
      <c r="L7459" s="12" t="s">
        <v>39</v>
      </c>
      <c r="M7459" s="11" t="s">
        <v>27</v>
      </c>
      <c r="N7459" s="11" t="s">
        <v>28</v>
      </c>
      <c r="O7459" s="12" t="s">
        <v>29</v>
      </c>
      <c r="P7459" s="12"/>
      <c r="Q7459" s="15" t="s">
        <v>32871</v>
      </c>
      <c r="R7459" s="12" t="s">
        <v>42</v>
      </c>
      <c r="S7459" s="11" t="s">
        <v>32872</v>
      </c>
      <c r="T7459" s="11" t="s">
        <v>32873</v>
      </c>
    </row>
    <row x14ac:dyDescent="0.25" r="7460" customHeight="1" ht="19.5">
      <c r="A7460" s="10">
        <v>45217</v>
      </c>
      <c r="B7460" s="11" t="s">
        <v>32874</v>
      </c>
      <c r="C7460" s="11" t="s">
        <v>2492</v>
      </c>
      <c r="D7460" s="12"/>
      <c r="E7460" s="13">
        <v>16671768808</v>
      </c>
      <c r="F7460" s="11" t="s">
        <v>32875</v>
      </c>
      <c r="G7460" s="12" t="s">
        <v>23</v>
      </c>
      <c r="H7460" s="12"/>
      <c r="I7460" s="14" t="s">
        <v>1024</v>
      </c>
      <c r="J7460" s="12" t="s">
        <v>24</v>
      </c>
      <c r="K7460" s="12" t="s">
        <v>25</v>
      </c>
      <c r="L7460" s="12" t="s">
        <v>39</v>
      </c>
      <c r="M7460" s="11" t="s">
        <v>27</v>
      </c>
      <c r="N7460" s="11" t="s">
        <v>28</v>
      </c>
      <c r="O7460" s="12" t="s">
        <v>29</v>
      </c>
      <c r="P7460" s="12"/>
      <c r="Q7460" s="15" t="s">
        <v>32876</v>
      </c>
      <c r="R7460" s="12" t="s">
        <v>42</v>
      </c>
      <c r="S7460" s="11" t="s">
        <v>32877</v>
      </c>
      <c r="T7460" s="11" t="s">
        <v>32878</v>
      </c>
    </row>
    <row x14ac:dyDescent="0.25" r="7461" customHeight="1" ht="19.5">
      <c r="A7461" s="10">
        <v>45217</v>
      </c>
      <c r="B7461" s="11" t="s">
        <v>32879</v>
      </c>
      <c r="C7461" s="11" t="s">
        <v>5513</v>
      </c>
      <c r="D7461" s="12"/>
      <c r="E7461" s="13">
        <v>13227296556</v>
      </c>
      <c r="F7461" s="11" t="s">
        <v>32880</v>
      </c>
      <c r="G7461" s="12" t="s">
        <v>115</v>
      </c>
      <c r="H7461" s="12"/>
      <c r="I7461" s="14">
        <v>10015</v>
      </c>
      <c r="J7461" s="12" t="s">
        <v>24</v>
      </c>
      <c r="K7461" s="12" t="s">
        <v>69</v>
      </c>
      <c r="L7461" s="12" t="s">
        <v>26</v>
      </c>
      <c r="M7461" s="11" t="s">
        <v>27</v>
      </c>
      <c r="N7461" s="11" t="s">
        <v>28</v>
      </c>
      <c r="O7461" s="12" t="s">
        <v>29</v>
      </c>
      <c r="P7461" s="12"/>
      <c r="Q7461" s="15" t="s">
        <v>32881</v>
      </c>
      <c r="R7461" s="12" t="s">
        <v>31</v>
      </c>
      <c r="S7461" s="11" t="s">
        <v>32882</v>
      </c>
      <c r="T7461" s="11" t="s">
        <v>32883</v>
      </c>
    </row>
    <row x14ac:dyDescent="0.25" r="7462" customHeight="1" ht="19.5">
      <c r="A7462" s="10">
        <v>45217</v>
      </c>
      <c r="B7462" s="11" t="s">
        <v>32884</v>
      </c>
      <c r="C7462" s="11" t="s">
        <v>72</v>
      </c>
      <c r="D7462" s="12"/>
      <c r="E7462" s="13">
        <v>13094188738</v>
      </c>
      <c r="F7462" s="11" t="s">
        <v>32885</v>
      </c>
      <c r="G7462" s="12" t="s">
        <v>115</v>
      </c>
      <c r="H7462" s="12" t="s">
        <v>121</v>
      </c>
      <c r="I7462" s="14" t="s">
        <v>925</v>
      </c>
      <c r="J7462" s="12" t="s">
        <v>24</v>
      </c>
      <c r="K7462" s="12" t="s">
        <v>25</v>
      </c>
      <c r="L7462" s="12" t="s">
        <v>39</v>
      </c>
      <c r="M7462" s="11" t="s">
        <v>40</v>
      </c>
      <c r="N7462" s="11" t="s">
        <v>28</v>
      </c>
      <c r="O7462" s="12" t="s">
        <v>29</v>
      </c>
      <c r="P7462" s="12"/>
      <c r="Q7462" s="15" t="s">
        <v>32886</v>
      </c>
      <c r="R7462" s="12" t="s">
        <v>42</v>
      </c>
      <c r="S7462" s="11" t="s">
        <v>32887</v>
      </c>
      <c r="T7462" s="11" t="s">
        <v>32888</v>
      </c>
    </row>
    <row x14ac:dyDescent="0.25" r="7463" customHeight="1" ht="19.5">
      <c r="A7463" s="10">
        <v>45217</v>
      </c>
      <c r="B7463" s="11" t="s">
        <v>32889</v>
      </c>
      <c r="C7463" s="11" t="s">
        <v>72</v>
      </c>
      <c r="D7463" s="12"/>
      <c r="E7463" s="13">
        <v>18527822608</v>
      </c>
      <c r="F7463" s="11" t="s">
        <v>13003</v>
      </c>
      <c r="G7463" s="12" t="s">
        <v>74</v>
      </c>
      <c r="H7463" s="12"/>
      <c r="I7463" s="14" t="s">
        <v>1024</v>
      </c>
      <c r="J7463" s="12" t="s">
        <v>24</v>
      </c>
      <c r="K7463" s="12" t="s">
        <v>25</v>
      </c>
      <c r="L7463" s="12" t="s">
        <v>39</v>
      </c>
      <c r="M7463" s="11" t="s">
        <v>27</v>
      </c>
      <c r="N7463" s="11" t="s">
        <v>28</v>
      </c>
      <c r="O7463" s="12" t="s">
        <v>29</v>
      </c>
      <c r="P7463" s="12"/>
      <c r="Q7463" s="15" t="s">
        <v>32890</v>
      </c>
      <c r="R7463" s="12" t="s">
        <v>42</v>
      </c>
      <c r="S7463" s="17" t="s">
        <v>32891</v>
      </c>
      <c r="T7463" s="11"/>
    </row>
    <row x14ac:dyDescent="0.25" r="7464" customHeight="1" ht="19.5">
      <c r="A7464" s="10">
        <v>45217</v>
      </c>
      <c r="B7464" s="11" t="s">
        <v>32892</v>
      </c>
      <c r="C7464" s="11" t="s">
        <v>698</v>
      </c>
      <c r="D7464" s="12"/>
      <c r="E7464" s="13">
        <v>15897531080</v>
      </c>
      <c r="F7464" s="11" t="s">
        <v>32893</v>
      </c>
      <c r="G7464" s="12" t="s">
        <v>23</v>
      </c>
      <c r="H7464" s="12"/>
      <c r="I7464" s="14" t="s">
        <v>352</v>
      </c>
      <c r="J7464" s="12" t="s">
        <v>24</v>
      </c>
      <c r="K7464" s="12" t="s">
        <v>25</v>
      </c>
      <c r="L7464" s="12" t="s">
        <v>39</v>
      </c>
      <c r="M7464" s="11" t="s">
        <v>40</v>
      </c>
      <c r="N7464" s="11" t="s">
        <v>28</v>
      </c>
      <c r="O7464" s="12" t="s">
        <v>29</v>
      </c>
      <c r="P7464" s="12"/>
      <c r="Q7464" s="15" t="s">
        <v>32894</v>
      </c>
      <c r="R7464" s="12" t="s">
        <v>42</v>
      </c>
      <c r="S7464" s="11" t="s">
        <v>32895</v>
      </c>
      <c r="T7464" s="11" t="s">
        <v>32896</v>
      </c>
    </row>
    <row x14ac:dyDescent="0.25" r="7465" customHeight="1" ht="19.5">
      <c r="A7465" s="10">
        <v>45217</v>
      </c>
      <c r="B7465" s="11" t="s">
        <v>32897</v>
      </c>
      <c r="C7465" s="11" t="s">
        <v>691</v>
      </c>
      <c r="D7465" s="12"/>
      <c r="E7465" s="13">
        <v>13177061053</v>
      </c>
      <c r="F7465" s="11" t="s">
        <v>32898</v>
      </c>
      <c r="G7465" s="12" t="s">
        <v>216</v>
      </c>
      <c r="H7465" s="12"/>
      <c r="I7465" s="14" t="s">
        <v>241</v>
      </c>
      <c r="J7465" s="12" t="s">
        <v>24</v>
      </c>
      <c r="K7465" s="12" t="s">
        <v>25</v>
      </c>
      <c r="L7465" s="12" t="s">
        <v>39</v>
      </c>
      <c r="M7465" s="11" t="s">
        <v>27</v>
      </c>
      <c r="N7465" s="11" t="s">
        <v>28</v>
      </c>
      <c r="O7465" s="12" t="s">
        <v>29</v>
      </c>
      <c r="P7465" s="12"/>
      <c r="Q7465" s="15" t="s">
        <v>32899</v>
      </c>
      <c r="R7465" s="12" t="s">
        <v>42</v>
      </c>
      <c r="S7465" s="11" t="s">
        <v>32900</v>
      </c>
      <c r="T7465" s="11" t="s">
        <v>32901</v>
      </c>
    </row>
    <row x14ac:dyDescent="0.25" r="7466" customHeight="1" ht="19.5">
      <c r="A7466" s="10">
        <v>45217</v>
      </c>
      <c r="B7466" s="11" t="s">
        <v>32902</v>
      </c>
      <c r="C7466" s="11" t="s">
        <v>691</v>
      </c>
      <c r="D7466" s="12"/>
      <c r="E7466" s="13" t="s">
        <v>32903</v>
      </c>
      <c r="F7466" s="11" t="s">
        <v>32904</v>
      </c>
      <c r="G7466" s="12" t="s">
        <v>289</v>
      </c>
      <c r="H7466" s="12" t="s">
        <v>121</v>
      </c>
      <c r="I7466" s="14" t="s">
        <v>328</v>
      </c>
      <c r="J7466" s="12" t="s">
        <v>24</v>
      </c>
      <c r="K7466" s="12" t="s">
        <v>25</v>
      </c>
      <c r="L7466" s="12" t="s">
        <v>39</v>
      </c>
      <c r="M7466" s="11" t="s">
        <v>40</v>
      </c>
      <c r="N7466" s="11" t="s">
        <v>28</v>
      </c>
      <c r="O7466" s="12" t="s">
        <v>29</v>
      </c>
      <c r="P7466" s="12"/>
      <c r="Q7466" s="15" t="s">
        <v>32905</v>
      </c>
      <c r="R7466" s="12" t="s">
        <v>42</v>
      </c>
      <c r="S7466" s="11" t="s">
        <v>32906</v>
      </c>
      <c r="T7466" s="11" t="s">
        <v>32907</v>
      </c>
    </row>
    <row x14ac:dyDescent="0.25" r="7467" customHeight="1" ht="19.5">
      <c r="A7467" s="10">
        <v>45217</v>
      </c>
      <c r="B7467" s="11" t="s">
        <v>32908</v>
      </c>
      <c r="C7467" s="11" t="s">
        <v>773</v>
      </c>
      <c r="D7467" s="12"/>
      <c r="E7467" s="13" t="s">
        <v>32909</v>
      </c>
      <c r="F7467" s="11" t="s">
        <v>32910</v>
      </c>
      <c r="G7467" s="12" t="s">
        <v>74</v>
      </c>
      <c r="H7467" s="12"/>
      <c r="I7467" s="14" t="s">
        <v>148</v>
      </c>
      <c r="J7467" s="12" t="s">
        <v>24</v>
      </c>
      <c r="K7467" s="12" t="s">
        <v>25</v>
      </c>
      <c r="L7467" s="12" t="s">
        <v>39</v>
      </c>
      <c r="M7467" s="11" t="s">
        <v>149</v>
      </c>
      <c r="N7467" s="11" t="s">
        <v>28</v>
      </c>
      <c r="O7467" s="12" t="s">
        <v>29</v>
      </c>
      <c r="P7467" s="12"/>
      <c r="Q7467" s="15" t="s">
        <v>32911</v>
      </c>
      <c r="R7467" s="12" t="s">
        <v>42</v>
      </c>
      <c r="S7467" s="11" t="s">
        <v>32912</v>
      </c>
      <c r="T7467" s="11" t="s">
        <v>32913</v>
      </c>
    </row>
    <row x14ac:dyDescent="0.25" r="7468" customHeight="1" ht="19.5">
      <c r="A7468" s="10">
        <v>45217</v>
      </c>
      <c r="B7468" s="11" t="s">
        <v>32914</v>
      </c>
      <c r="C7468" s="11" t="s">
        <v>691</v>
      </c>
      <c r="D7468" s="12"/>
      <c r="E7468" s="13">
        <v>17671262309</v>
      </c>
      <c r="F7468" s="11" t="s">
        <v>32915</v>
      </c>
      <c r="G7468" s="12" t="s">
        <v>48</v>
      </c>
      <c r="H7468" s="12"/>
      <c r="I7468" s="14" t="s">
        <v>241</v>
      </c>
      <c r="J7468" s="12" t="s">
        <v>24</v>
      </c>
      <c r="K7468" s="12" t="s">
        <v>25</v>
      </c>
      <c r="L7468" s="12" t="s">
        <v>39</v>
      </c>
      <c r="M7468" s="11" t="s">
        <v>27</v>
      </c>
      <c r="N7468" s="11" t="s">
        <v>28</v>
      </c>
      <c r="O7468" s="12" t="s">
        <v>29</v>
      </c>
      <c r="P7468" s="12"/>
      <c r="Q7468" s="15" t="s">
        <v>32916</v>
      </c>
      <c r="R7468" s="12" t="s">
        <v>42</v>
      </c>
      <c r="S7468" s="11" t="s">
        <v>32917</v>
      </c>
      <c r="T7468" s="11" t="s">
        <v>32918</v>
      </c>
    </row>
    <row x14ac:dyDescent="0.25" r="7469" customHeight="1" ht="19.5">
      <c r="A7469" s="10">
        <v>45217</v>
      </c>
      <c r="B7469" s="11" t="s">
        <v>32919</v>
      </c>
      <c r="C7469" s="11" t="s">
        <v>4767</v>
      </c>
      <c r="D7469" s="12"/>
      <c r="E7469" s="13" t="s">
        <v>32920</v>
      </c>
      <c r="F7469" s="11" t="s">
        <v>32921</v>
      </c>
      <c r="G7469" s="12" t="s">
        <v>74</v>
      </c>
      <c r="H7469" s="12"/>
      <c r="I7469" s="14" t="s">
        <v>1092</v>
      </c>
      <c r="J7469" s="12" t="s">
        <v>24</v>
      </c>
      <c r="K7469" s="12" t="s">
        <v>25</v>
      </c>
      <c r="L7469" s="12" t="s">
        <v>39</v>
      </c>
      <c r="M7469" s="11" t="s">
        <v>149</v>
      </c>
      <c r="N7469" s="11" t="s">
        <v>4770</v>
      </c>
      <c r="O7469" s="12" t="s">
        <v>29</v>
      </c>
      <c r="P7469" s="12"/>
      <c r="Q7469" s="15" t="s">
        <v>32922</v>
      </c>
      <c r="R7469" s="12" t="s">
        <v>42</v>
      </c>
      <c r="S7469" s="11" t="s">
        <v>32923</v>
      </c>
      <c r="T7469" s="11" t="s">
        <v>32924</v>
      </c>
    </row>
    <row x14ac:dyDescent="0.25" r="7470" customHeight="1" ht="19.5">
      <c r="A7470" s="10">
        <v>45217</v>
      </c>
      <c r="B7470" s="11" t="s">
        <v>32925</v>
      </c>
      <c r="C7470" s="11" t="s">
        <v>32926</v>
      </c>
      <c r="D7470" s="12"/>
      <c r="E7470" s="13">
        <v>18190763626</v>
      </c>
      <c r="F7470" s="11" t="s">
        <v>32927</v>
      </c>
      <c r="G7470" s="12"/>
      <c r="H7470" s="12"/>
      <c r="I7470" s="14" t="s">
        <v>8227</v>
      </c>
      <c r="J7470" s="12" t="s">
        <v>24</v>
      </c>
      <c r="K7470" s="12" t="s">
        <v>25</v>
      </c>
      <c r="L7470" s="12" t="s">
        <v>39</v>
      </c>
      <c r="M7470" s="11" t="s">
        <v>40</v>
      </c>
      <c r="N7470" s="11" t="s">
        <v>624</v>
      </c>
      <c r="O7470" s="12" t="s">
        <v>29</v>
      </c>
      <c r="P7470" s="12"/>
      <c r="Q7470" s="15"/>
      <c r="R7470" s="12" t="s">
        <v>8227</v>
      </c>
      <c r="S7470" s="11" t="s">
        <v>32928</v>
      </c>
      <c r="T7470" s="11"/>
    </row>
    <row x14ac:dyDescent="0.25" r="7471" customHeight="1" ht="19.5">
      <c r="A7471" s="10">
        <v>45217</v>
      </c>
      <c r="B7471" s="11" t="s">
        <v>32929</v>
      </c>
      <c r="C7471" s="11" t="s">
        <v>5638</v>
      </c>
      <c r="D7471" s="12"/>
      <c r="E7471" s="13" t="s">
        <v>5639</v>
      </c>
      <c r="F7471" s="11" t="s">
        <v>5640</v>
      </c>
      <c r="G7471" s="12" t="s">
        <v>74</v>
      </c>
      <c r="H7471" s="12"/>
      <c r="I7471" s="14" t="s">
        <v>3454</v>
      </c>
      <c r="J7471" s="12" t="s">
        <v>24</v>
      </c>
      <c r="K7471" s="12" t="s">
        <v>25</v>
      </c>
      <c r="L7471" s="12" t="s">
        <v>39</v>
      </c>
      <c r="M7471" s="11" t="s">
        <v>149</v>
      </c>
      <c r="N7471" s="11" t="s">
        <v>28</v>
      </c>
      <c r="O7471" s="12" t="s">
        <v>29</v>
      </c>
      <c r="P7471" s="12"/>
      <c r="Q7471" s="15" t="s">
        <v>32930</v>
      </c>
      <c r="R7471" s="12" t="s">
        <v>42</v>
      </c>
      <c r="S7471" s="11" t="s">
        <v>32931</v>
      </c>
      <c r="T7471" s="11" t="s">
        <v>32932</v>
      </c>
    </row>
    <row x14ac:dyDescent="0.25" r="7472" customHeight="1" ht="19.5">
      <c r="A7472" s="10">
        <v>45217</v>
      </c>
      <c r="B7472" s="11" t="s">
        <v>32933</v>
      </c>
      <c r="C7472" s="11" t="s">
        <v>5631</v>
      </c>
      <c r="D7472" s="12"/>
      <c r="E7472" s="13" t="s">
        <v>32934</v>
      </c>
      <c r="F7472" s="11" t="s">
        <v>32935</v>
      </c>
      <c r="G7472" s="12" t="s">
        <v>74</v>
      </c>
      <c r="H7472" s="12"/>
      <c r="I7472" s="14" t="s">
        <v>433</v>
      </c>
      <c r="J7472" s="12" t="s">
        <v>24</v>
      </c>
      <c r="K7472" s="12" t="s">
        <v>25</v>
      </c>
      <c r="L7472" s="12" t="s">
        <v>39</v>
      </c>
      <c r="M7472" s="11" t="s">
        <v>149</v>
      </c>
      <c r="N7472" s="11" t="s">
        <v>183</v>
      </c>
      <c r="O7472" s="12" t="s">
        <v>29</v>
      </c>
      <c r="P7472" s="12"/>
      <c r="Q7472" s="15" t="s">
        <v>32936</v>
      </c>
      <c r="R7472" s="12" t="s">
        <v>42</v>
      </c>
      <c r="S7472" s="11" t="s">
        <v>32937</v>
      </c>
      <c r="T7472" s="11" t="s">
        <v>32938</v>
      </c>
    </row>
    <row x14ac:dyDescent="0.25" r="7473" customHeight="1" ht="19.5">
      <c r="A7473" s="10">
        <v>45217</v>
      </c>
      <c r="B7473" s="11" t="s">
        <v>32939</v>
      </c>
      <c r="C7473" s="11" t="s">
        <v>5631</v>
      </c>
      <c r="D7473" s="12"/>
      <c r="E7473" s="13" t="s">
        <v>32940</v>
      </c>
      <c r="F7473" s="11" t="s">
        <v>32941</v>
      </c>
      <c r="G7473" s="12" t="s">
        <v>48</v>
      </c>
      <c r="H7473" s="12"/>
      <c r="I7473" s="14" t="s">
        <v>352</v>
      </c>
      <c r="J7473" s="12" t="s">
        <v>24</v>
      </c>
      <c r="K7473" s="12" t="s">
        <v>25</v>
      </c>
      <c r="L7473" s="12" t="s">
        <v>39</v>
      </c>
      <c r="M7473" s="11" t="s">
        <v>40</v>
      </c>
      <c r="N7473" s="11" t="s">
        <v>183</v>
      </c>
      <c r="O7473" s="12" t="s">
        <v>29</v>
      </c>
      <c r="P7473" s="12"/>
      <c r="Q7473" s="15" t="s">
        <v>32942</v>
      </c>
      <c r="R7473" s="12" t="s">
        <v>42</v>
      </c>
      <c r="S7473" s="11" t="s">
        <v>32943</v>
      </c>
      <c r="T7473" s="11" t="s">
        <v>32944</v>
      </c>
    </row>
    <row x14ac:dyDescent="0.25" r="7474" customHeight="1" ht="19.5">
      <c r="A7474" s="10">
        <v>45217</v>
      </c>
      <c r="B7474" s="11" t="s">
        <v>32945</v>
      </c>
      <c r="C7474" s="11" t="s">
        <v>6986</v>
      </c>
      <c r="D7474" s="12"/>
      <c r="E7474" s="13">
        <v>18672669560</v>
      </c>
      <c r="F7474" s="11" t="s">
        <v>32946</v>
      </c>
      <c r="G7474" s="12" t="s">
        <v>289</v>
      </c>
      <c r="H7474" s="12"/>
      <c r="I7474" s="14" t="s">
        <v>182</v>
      </c>
      <c r="J7474" s="12" t="s">
        <v>24</v>
      </c>
      <c r="K7474" s="12" t="s">
        <v>25</v>
      </c>
      <c r="L7474" s="12" t="s">
        <v>39</v>
      </c>
      <c r="M7474" s="11" t="s">
        <v>27</v>
      </c>
      <c r="N7474" s="11" t="s">
        <v>624</v>
      </c>
      <c r="O7474" s="12" t="s">
        <v>29</v>
      </c>
      <c r="P7474" s="12"/>
      <c r="Q7474" s="15" t="s">
        <v>32947</v>
      </c>
      <c r="R7474" s="12" t="s">
        <v>42</v>
      </c>
      <c r="S7474" s="11" t="s">
        <v>32948</v>
      </c>
      <c r="T7474" s="11"/>
    </row>
    <row x14ac:dyDescent="0.25" r="7475" customHeight="1" ht="19.5">
      <c r="A7475" s="10">
        <v>45217</v>
      </c>
      <c r="B7475" s="11" t="s">
        <v>32949</v>
      </c>
      <c r="C7475" s="11" t="s">
        <v>649</v>
      </c>
      <c r="D7475" s="12"/>
      <c r="E7475" s="13">
        <v>15697279386</v>
      </c>
      <c r="F7475" s="11" t="s">
        <v>3719</v>
      </c>
      <c r="G7475" s="12" t="s">
        <v>74</v>
      </c>
      <c r="H7475" s="12"/>
      <c r="I7475" s="14" t="s">
        <v>38</v>
      </c>
      <c r="J7475" s="12" t="s">
        <v>24</v>
      </c>
      <c r="K7475" s="12" t="s">
        <v>25</v>
      </c>
      <c r="L7475" s="12" t="s">
        <v>39</v>
      </c>
      <c r="M7475" s="11" t="s">
        <v>40</v>
      </c>
      <c r="N7475" s="11" t="s">
        <v>28</v>
      </c>
      <c r="O7475" s="12" t="s">
        <v>29</v>
      </c>
      <c r="P7475" s="12"/>
      <c r="Q7475" s="15" t="s">
        <v>32950</v>
      </c>
      <c r="R7475" s="12" t="s">
        <v>42</v>
      </c>
      <c r="S7475" s="11" t="s">
        <v>32951</v>
      </c>
      <c r="T7475" s="11" t="s">
        <v>32952</v>
      </c>
    </row>
    <row x14ac:dyDescent="0.25" r="7476" customHeight="1" ht="19.5">
      <c r="A7476" s="10">
        <v>45217</v>
      </c>
      <c r="B7476" s="11" t="s">
        <v>32953</v>
      </c>
      <c r="C7476" s="11" t="s">
        <v>2492</v>
      </c>
      <c r="D7476" s="12"/>
      <c r="E7476" s="13">
        <v>17683718596</v>
      </c>
      <c r="F7476" s="11" t="s">
        <v>31876</v>
      </c>
      <c r="G7476" s="12" t="s">
        <v>62</v>
      </c>
      <c r="H7476" s="12" t="s">
        <v>98</v>
      </c>
      <c r="I7476" s="14">
        <v>10015</v>
      </c>
      <c r="J7476" s="12" t="s">
        <v>24</v>
      </c>
      <c r="K7476" s="12" t="s">
        <v>172</v>
      </c>
      <c r="L7476" s="12" t="s">
        <v>26</v>
      </c>
      <c r="M7476" s="11" t="s">
        <v>27</v>
      </c>
      <c r="N7476" s="11" t="s">
        <v>28</v>
      </c>
      <c r="O7476" s="12" t="s">
        <v>29</v>
      </c>
      <c r="P7476" s="12"/>
      <c r="Q7476" s="15" t="s">
        <v>32954</v>
      </c>
      <c r="R7476" s="12" t="s">
        <v>31</v>
      </c>
      <c r="S7476" s="11" t="s">
        <v>32955</v>
      </c>
      <c r="T7476" s="11" t="s">
        <v>32956</v>
      </c>
    </row>
    <row x14ac:dyDescent="0.25" r="7477" customHeight="1" ht="19.5">
      <c r="A7477" s="10">
        <v>45217</v>
      </c>
      <c r="B7477" s="11" t="s">
        <v>32957</v>
      </c>
      <c r="C7477" s="11" t="s">
        <v>691</v>
      </c>
      <c r="D7477" s="12"/>
      <c r="E7477" s="13">
        <v>18674205547</v>
      </c>
      <c r="F7477" s="11" t="s">
        <v>32958</v>
      </c>
      <c r="G7477" s="12" t="s">
        <v>56</v>
      </c>
      <c r="H7477" s="12"/>
      <c r="I7477" s="14" t="s">
        <v>189</v>
      </c>
      <c r="J7477" s="12" t="s">
        <v>24</v>
      </c>
      <c r="K7477" s="12" t="s">
        <v>25</v>
      </c>
      <c r="L7477" s="12" t="s">
        <v>39</v>
      </c>
      <c r="M7477" s="11" t="s">
        <v>40</v>
      </c>
      <c r="N7477" s="11" t="s">
        <v>28</v>
      </c>
      <c r="O7477" s="12" t="s">
        <v>29</v>
      </c>
      <c r="P7477" s="12"/>
      <c r="Q7477" s="15" t="s">
        <v>32959</v>
      </c>
      <c r="R7477" s="12" t="s">
        <v>42</v>
      </c>
      <c r="S7477" s="11" t="s">
        <v>32960</v>
      </c>
      <c r="T7477" s="11" t="s">
        <v>32961</v>
      </c>
    </row>
    <row x14ac:dyDescent="0.25" r="7478" customHeight="1" ht="19.5">
      <c r="A7478" s="10">
        <v>45217</v>
      </c>
      <c r="B7478" s="11" t="s">
        <v>32962</v>
      </c>
      <c r="C7478" s="11" t="s">
        <v>691</v>
      </c>
      <c r="D7478" s="12"/>
      <c r="E7478" s="13">
        <v>13135829935</v>
      </c>
      <c r="F7478" s="11" t="s">
        <v>32963</v>
      </c>
      <c r="G7478" s="12" t="s">
        <v>74</v>
      </c>
      <c r="H7478" s="12"/>
      <c r="I7478" s="14" t="s">
        <v>93</v>
      </c>
      <c r="J7478" s="12" t="s">
        <v>24</v>
      </c>
      <c r="K7478" s="12" t="s">
        <v>25</v>
      </c>
      <c r="L7478" s="12" t="s">
        <v>39</v>
      </c>
      <c r="M7478" s="11" t="s">
        <v>40</v>
      </c>
      <c r="N7478" s="11" t="s">
        <v>28</v>
      </c>
      <c r="O7478" s="12" t="s">
        <v>29</v>
      </c>
      <c r="P7478" s="12"/>
      <c r="Q7478" s="15" t="s">
        <v>32964</v>
      </c>
      <c r="R7478" s="12" t="s">
        <v>42</v>
      </c>
      <c r="S7478" s="11" t="s">
        <v>32965</v>
      </c>
      <c r="T7478" s="11" t="s">
        <v>32966</v>
      </c>
    </row>
    <row x14ac:dyDescent="0.25" r="7479" customHeight="1" ht="19.5">
      <c r="A7479" s="10">
        <v>45217</v>
      </c>
      <c r="B7479" s="11" t="s">
        <v>32967</v>
      </c>
      <c r="C7479" s="11" t="s">
        <v>3418</v>
      </c>
      <c r="D7479" s="12"/>
      <c r="E7479" s="13">
        <v>19871301029</v>
      </c>
      <c r="F7479" s="11"/>
      <c r="G7479" s="12"/>
      <c r="H7479" s="12"/>
      <c r="I7479" s="14" t="s">
        <v>615</v>
      </c>
      <c r="J7479" s="12" t="s">
        <v>24</v>
      </c>
      <c r="K7479" s="12" t="s">
        <v>25</v>
      </c>
      <c r="L7479" s="12" t="s">
        <v>39</v>
      </c>
      <c r="M7479" s="11" t="s">
        <v>27</v>
      </c>
      <c r="N7479" s="11" t="s">
        <v>28</v>
      </c>
      <c r="O7479" s="12" t="s">
        <v>29</v>
      </c>
      <c r="P7479" s="12"/>
      <c r="Q7479" s="15" t="s">
        <v>32968</v>
      </c>
      <c r="R7479" s="12" t="s">
        <v>42</v>
      </c>
      <c r="S7479" s="11" t="s">
        <v>32969</v>
      </c>
      <c r="T7479" s="11" t="s">
        <v>32970</v>
      </c>
    </row>
    <row x14ac:dyDescent="0.25" r="7480" customHeight="1" ht="19.5">
      <c r="A7480" s="10">
        <v>45217</v>
      </c>
      <c r="B7480" s="11" t="s">
        <v>32971</v>
      </c>
      <c r="C7480" s="11" t="s">
        <v>5670</v>
      </c>
      <c r="D7480" s="12"/>
      <c r="E7480" s="13">
        <v>18671772184</v>
      </c>
      <c r="F7480" s="11" t="s">
        <v>32972</v>
      </c>
      <c r="G7480" s="12" t="s">
        <v>74</v>
      </c>
      <c r="H7480" s="12"/>
      <c r="I7480" s="14">
        <v>10015</v>
      </c>
      <c r="J7480" s="12" t="s">
        <v>24</v>
      </c>
      <c r="K7480" s="12" t="s">
        <v>25</v>
      </c>
      <c r="L7480" s="12" t="s">
        <v>26</v>
      </c>
      <c r="M7480" s="11" t="s">
        <v>27</v>
      </c>
      <c r="N7480" s="11" t="s">
        <v>28</v>
      </c>
      <c r="O7480" s="12" t="s">
        <v>29</v>
      </c>
      <c r="P7480" s="12"/>
      <c r="Q7480" s="15" t="s">
        <v>32973</v>
      </c>
      <c r="R7480" s="12" t="s">
        <v>31</v>
      </c>
      <c r="S7480" s="11" t="s">
        <v>32974</v>
      </c>
      <c r="T7480" s="11" t="s">
        <v>32975</v>
      </c>
    </row>
    <row x14ac:dyDescent="0.25" r="7481" customHeight="1" ht="19.5">
      <c r="A7481" s="10">
        <v>45217</v>
      </c>
      <c r="B7481" s="11" t="s">
        <v>32976</v>
      </c>
      <c r="C7481" s="11" t="s">
        <v>5670</v>
      </c>
      <c r="D7481" s="12"/>
      <c r="E7481" s="13">
        <v>18672101185</v>
      </c>
      <c r="F7481" s="11" t="s">
        <v>32977</v>
      </c>
      <c r="G7481" s="12" t="s">
        <v>23</v>
      </c>
      <c r="H7481" s="12"/>
      <c r="I7481" s="14" t="s">
        <v>241</v>
      </c>
      <c r="J7481" s="12" t="s">
        <v>24</v>
      </c>
      <c r="K7481" s="12" t="s">
        <v>25</v>
      </c>
      <c r="L7481" s="12" t="s">
        <v>39</v>
      </c>
      <c r="M7481" s="11" t="s">
        <v>27</v>
      </c>
      <c r="N7481" s="11" t="s">
        <v>28</v>
      </c>
      <c r="O7481" s="12" t="s">
        <v>29</v>
      </c>
      <c r="P7481" s="12"/>
      <c r="Q7481" s="15" t="s">
        <v>32978</v>
      </c>
      <c r="R7481" s="12" t="s">
        <v>42</v>
      </c>
      <c r="S7481" s="11" t="s">
        <v>32979</v>
      </c>
      <c r="T7481" s="11" t="s">
        <v>32980</v>
      </c>
    </row>
    <row x14ac:dyDescent="0.25" r="7482" customHeight="1" ht="19.5">
      <c r="A7482" s="10">
        <v>45217</v>
      </c>
      <c r="B7482" s="11" t="s">
        <v>32981</v>
      </c>
      <c r="C7482" s="11" t="s">
        <v>14310</v>
      </c>
      <c r="D7482" s="12"/>
      <c r="E7482" s="13">
        <v>18507200326</v>
      </c>
      <c r="F7482" s="11" t="s">
        <v>32982</v>
      </c>
      <c r="G7482" s="12" t="s">
        <v>216</v>
      </c>
      <c r="H7482" s="12"/>
      <c r="I7482" s="14" t="s">
        <v>49</v>
      </c>
      <c r="J7482" s="12" t="s">
        <v>24</v>
      </c>
      <c r="K7482" s="12" t="s">
        <v>25</v>
      </c>
      <c r="L7482" s="12" t="s">
        <v>39</v>
      </c>
      <c r="M7482" s="11" t="s">
        <v>40</v>
      </c>
      <c r="N7482" s="11" t="s">
        <v>28</v>
      </c>
      <c r="O7482" s="12" t="s">
        <v>29</v>
      </c>
      <c r="P7482" s="12"/>
      <c r="Q7482" s="15" t="s">
        <v>32983</v>
      </c>
      <c r="R7482" s="12" t="s">
        <v>42</v>
      </c>
      <c r="S7482" s="11" t="s">
        <v>32984</v>
      </c>
      <c r="T7482" s="11"/>
    </row>
    <row x14ac:dyDescent="0.25" r="7483" customHeight="1" ht="19.5">
      <c r="A7483" s="10">
        <v>45217</v>
      </c>
      <c r="B7483" s="11" t="s">
        <v>32985</v>
      </c>
      <c r="C7483" s="11" t="s">
        <v>5675</v>
      </c>
      <c r="D7483" s="12"/>
      <c r="E7483" s="13">
        <v>15671027762</v>
      </c>
      <c r="F7483" s="11" t="s">
        <v>13839</v>
      </c>
      <c r="G7483" s="12" t="s">
        <v>62</v>
      </c>
      <c r="H7483" s="12"/>
      <c r="I7483" s="14">
        <v>10015</v>
      </c>
      <c r="J7483" s="12" t="s">
        <v>24</v>
      </c>
      <c r="K7483" s="12" t="s">
        <v>172</v>
      </c>
      <c r="L7483" s="12" t="s">
        <v>26</v>
      </c>
      <c r="M7483" s="11" t="s">
        <v>27</v>
      </c>
      <c r="N7483" s="11" t="s">
        <v>28</v>
      </c>
      <c r="O7483" s="12" t="s">
        <v>29</v>
      </c>
      <c r="P7483" s="12"/>
      <c r="Q7483" s="15" t="s">
        <v>32986</v>
      </c>
      <c r="R7483" s="12" t="s">
        <v>31</v>
      </c>
      <c r="S7483" s="11" t="s">
        <v>32987</v>
      </c>
      <c r="T7483" s="11"/>
    </row>
    <row x14ac:dyDescent="0.25" r="7484" customHeight="1" ht="19.5">
      <c r="A7484" s="10">
        <v>45217</v>
      </c>
      <c r="B7484" s="11" t="s">
        <v>32988</v>
      </c>
      <c r="C7484" s="11" t="s">
        <v>9471</v>
      </c>
      <c r="D7484" s="12"/>
      <c r="E7484" s="13">
        <v>17683709214</v>
      </c>
      <c r="F7484" s="11" t="s">
        <v>32989</v>
      </c>
      <c r="G7484" s="12" t="s">
        <v>56</v>
      </c>
      <c r="H7484" s="12"/>
      <c r="I7484" s="14">
        <v>10015</v>
      </c>
      <c r="J7484" s="12" t="s">
        <v>24</v>
      </c>
      <c r="K7484" s="12" t="s">
        <v>172</v>
      </c>
      <c r="L7484" s="12" t="s">
        <v>26</v>
      </c>
      <c r="M7484" s="11" t="s">
        <v>27</v>
      </c>
      <c r="N7484" s="11" t="s">
        <v>28</v>
      </c>
      <c r="O7484" s="12" t="s">
        <v>29</v>
      </c>
      <c r="P7484" s="12"/>
      <c r="Q7484" s="15" t="s">
        <v>32990</v>
      </c>
      <c r="R7484" s="12" t="s">
        <v>31</v>
      </c>
      <c r="S7484" s="11" t="s">
        <v>32991</v>
      </c>
      <c r="T7484" s="11"/>
    </row>
    <row x14ac:dyDescent="0.25" r="7485" customHeight="1" ht="19.5">
      <c r="A7485" s="10">
        <v>45217</v>
      </c>
      <c r="B7485" s="11" t="s">
        <v>32992</v>
      </c>
      <c r="C7485" s="11" t="s">
        <v>5684</v>
      </c>
      <c r="D7485" s="12"/>
      <c r="E7485" s="13">
        <v>18671714096</v>
      </c>
      <c r="F7485" s="11" t="s">
        <v>32993</v>
      </c>
      <c r="G7485" s="12" t="s">
        <v>115</v>
      </c>
      <c r="H7485" s="12" t="s">
        <v>98</v>
      </c>
      <c r="I7485" s="14" t="s">
        <v>2649</v>
      </c>
      <c r="J7485" s="12" t="s">
        <v>24</v>
      </c>
      <c r="K7485" s="12" t="s">
        <v>25</v>
      </c>
      <c r="L7485" s="12" t="s">
        <v>39</v>
      </c>
      <c r="M7485" s="11" t="s">
        <v>27</v>
      </c>
      <c r="N7485" s="11" t="s">
        <v>183</v>
      </c>
      <c r="O7485" s="12" t="s">
        <v>29</v>
      </c>
      <c r="P7485" s="12"/>
      <c r="Q7485" s="15" t="s">
        <v>32994</v>
      </c>
      <c r="R7485" s="12" t="s">
        <v>42</v>
      </c>
      <c r="S7485" s="11" t="s">
        <v>32995</v>
      </c>
      <c r="T7485" s="11"/>
    </row>
    <row x14ac:dyDescent="0.25" r="7486" customHeight="1" ht="19.5">
      <c r="A7486" s="10">
        <v>45217</v>
      </c>
      <c r="B7486" s="11" t="s">
        <v>32996</v>
      </c>
      <c r="C7486" s="11" t="s">
        <v>5684</v>
      </c>
      <c r="D7486" s="12"/>
      <c r="E7486" s="13">
        <v>13197313934</v>
      </c>
      <c r="F7486" s="11" t="s">
        <v>32997</v>
      </c>
      <c r="G7486" s="12" t="s">
        <v>37</v>
      </c>
      <c r="H7486" s="12"/>
      <c r="I7486" s="14" t="s">
        <v>99</v>
      </c>
      <c r="J7486" s="12" t="s">
        <v>24</v>
      </c>
      <c r="K7486" s="12" t="s">
        <v>25</v>
      </c>
      <c r="L7486" s="12" t="s">
        <v>39</v>
      </c>
      <c r="M7486" s="11" t="s">
        <v>40</v>
      </c>
      <c r="N7486" s="11" t="s">
        <v>183</v>
      </c>
      <c r="O7486" s="12" t="s">
        <v>29</v>
      </c>
      <c r="P7486" s="12"/>
      <c r="Q7486" s="15" t="s">
        <v>32998</v>
      </c>
      <c r="R7486" s="12" t="s">
        <v>42</v>
      </c>
      <c r="S7486" s="11" t="s">
        <v>32999</v>
      </c>
      <c r="T7486" s="11"/>
    </row>
    <row x14ac:dyDescent="0.25" r="7487" customHeight="1" ht="19.5">
      <c r="A7487" s="10">
        <v>45217</v>
      </c>
      <c r="B7487" s="11" t="s">
        <v>33000</v>
      </c>
      <c r="C7487" s="11" t="s">
        <v>5684</v>
      </c>
      <c r="D7487" s="12"/>
      <c r="E7487" s="13">
        <v>18672652527</v>
      </c>
      <c r="F7487" s="11" t="s">
        <v>33001</v>
      </c>
      <c r="G7487" s="12" t="s">
        <v>115</v>
      </c>
      <c r="H7487" s="12"/>
      <c r="I7487" s="14" t="s">
        <v>104</v>
      </c>
      <c r="J7487" s="12" t="s">
        <v>24</v>
      </c>
      <c r="K7487" s="12" t="s">
        <v>25</v>
      </c>
      <c r="L7487" s="12" t="s">
        <v>39</v>
      </c>
      <c r="M7487" s="11" t="s">
        <v>27</v>
      </c>
      <c r="N7487" s="11" t="s">
        <v>183</v>
      </c>
      <c r="O7487" s="12" t="s">
        <v>29</v>
      </c>
      <c r="P7487" s="12"/>
      <c r="Q7487" s="15" t="s">
        <v>33002</v>
      </c>
      <c r="R7487" s="12" t="s">
        <v>42</v>
      </c>
      <c r="S7487" s="11" t="s">
        <v>33003</v>
      </c>
      <c r="T7487" s="11"/>
    </row>
    <row x14ac:dyDescent="0.25" r="7488" customHeight="1" ht="19.5">
      <c r="A7488" s="10">
        <v>45217</v>
      </c>
      <c r="B7488" s="11" t="s">
        <v>33004</v>
      </c>
      <c r="C7488" s="11" t="s">
        <v>5684</v>
      </c>
      <c r="D7488" s="12"/>
      <c r="E7488" s="13">
        <v>15507203269</v>
      </c>
      <c r="F7488" s="11" t="s">
        <v>25553</v>
      </c>
      <c r="G7488" s="12" t="s">
        <v>48</v>
      </c>
      <c r="H7488" s="12"/>
      <c r="I7488" s="14" t="s">
        <v>8227</v>
      </c>
      <c r="J7488" s="12" t="s">
        <v>24</v>
      </c>
      <c r="K7488" s="12" t="s">
        <v>25</v>
      </c>
      <c r="L7488" s="12" t="s">
        <v>39</v>
      </c>
      <c r="M7488" s="11" t="s">
        <v>27</v>
      </c>
      <c r="N7488" s="11" t="s">
        <v>183</v>
      </c>
      <c r="O7488" s="12" t="s">
        <v>29</v>
      </c>
      <c r="P7488" s="12"/>
      <c r="Q7488" s="15"/>
      <c r="R7488" s="12" t="s">
        <v>8227</v>
      </c>
      <c r="S7488" s="11" t="s">
        <v>33005</v>
      </c>
      <c r="T7488" s="11"/>
    </row>
    <row x14ac:dyDescent="0.25" r="7489" customHeight="1" ht="19.5">
      <c r="A7489" s="10">
        <v>45217</v>
      </c>
      <c r="B7489" s="11" t="s">
        <v>33006</v>
      </c>
      <c r="C7489" s="11" t="s">
        <v>5684</v>
      </c>
      <c r="D7489" s="12"/>
      <c r="E7489" s="13">
        <v>15572728933</v>
      </c>
      <c r="F7489" s="11" t="s">
        <v>33007</v>
      </c>
      <c r="G7489" s="12" t="s">
        <v>48</v>
      </c>
      <c r="H7489" s="12"/>
      <c r="I7489" s="14" t="s">
        <v>11086</v>
      </c>
      <c r="J7489" s="12" t="s">
        <v>24</v>
      </c>
      <c r="K7489" s="12" t="s">
        <v>25</v>
      </c>
      <c r="L7489" s="12" t="s">
        <v>39</v>
      </c>
      <c r="M7489" s="11" t="s">
        <v>27</v>
      </c>
      <c r="N7489" s="11" t="s">
        <v>183</v>
      </c>
      <c r="O7489" s="12" t="s">
        <v>29</v>
      </c>
      <c r="P7489" s="12"/>
      <c r="Q7489" s="15"/>
      <c r="R7489" s="12" t="s">
        <v>11086</v>
      </c>
      <c r="S7489" s="11" t="s">
        <v>33008</v>
      </c>
      <c r="T7489" s="11"/>
    </row>
    <row x14ac:dyDescent="0.25" r="7490" customHeight="1" ht="19.5">
      <c r="A7490" s="10">
        <v>45217</v>
      </c>
      <c r="B7490" s="11" t="s">
        <v>33009</v>
      </c>
      <c r="C7490" s="11" t="s">
        <v>5684</v>
      </c>
      <c r="D7490" s="12"/>
      <c r="E7490" s="13">
        <v>13040970695</v>
      </c>
      <c r="F7490" s="11" t="s">
        <v>33010</v>
      </c>
      <c r="G7490" s="12" t="s">
        <v>115</v>
      </c>
      <c r="H7490" s="12"/>
      <c r="I7490" s="14" t="s">
        <v>254</v>
      </c>
      <c r="J7490" s="12" t="s">
        <v>24</v>
      </c>
      <c r="K7490" s="12" t="s">
        <v>25</v>
      </c>
      <c r="L7490" s="12" t="s">
        <v>39</v>
      </c>
      <c r="M7490" s="11" t="s">
        <v>27</v>
      </c>
      <c r="N7490" s="11" t="s">
        <v>183</v>
      </c>
      <c r="O7490" s="12" t="s">
        <v>29</v>
      </c>
      <c r="P7490" s="12"/>
      <c r="Q7490" s="15" t="s">
        <v>33011</v>
      </c>
      <c r="R7490" s="12" t="s">
        <v>42</v>
      </c>
      <c r="S7490" s="11" t="s">
        <v>33012</v>
      </c>
      <c r="T7490" s="11"/>
    </row>
    <row x14ac:dyDescent="0.25" r="7491" customHeight="1" ht="19.5">
      <c r="A7491" s="10">
        <v>45217</v>
      </c>
      <c r="B7491" s="11" t="s">
        <v>33013</v>
      </c>
      <c r="C7491" s="11" t="s">
        <v>5684</v>
      </c>
      <c r="D7491" s="12"/>
      <c r="E7491" s="13">
        <v>17683712159</v>
      </c>
      <c r="F7491" s="11" t="s">
        <v>33014</v>
      </c>
      <c r="G7491" s="12" t="s">
        <v>115</v>
      </c>
      <c r="H7491" s="12"/>
      <c r="I7491" s="14" t="s">
        <v>235</v>
      </c>
      <c r="J7491" s="12" t="s">
        <v>24</v>
      </c>
      <c r="K7491" s="12" t="s">
        <v>25</v>
      </c>
      <c r="L7491" s="12" t="s">
        <v>39</v>
      </c>
      <c r="M7491" s="11" t="s">
        <v>27</v>
      </c>
      <c r="N7491" s="11" t="s">
        <v>183</v>
      </c>
      <c r="O7491" s="12" t="s">
        <v>29</v>
      </c>
      <c r="P7491" s="12"/>
      <c r="Q7491" s="15" t="s">
        <v>33015</v>
      </c>
      <c r="R7491" s="12" t="s">
        <v>42</v>
      </c>
      <c r="S7491" s="11" t="s">
        <v>33016</v>
      </c>
      <c r="T7491" s="11"/>
    </row>
    <row x14ac:dyDescent="0.25" r="7492" customHeight="1" ht="19.5">
      <c r="A7492" s="10">
        <v>45217</v>
      </c>
      <c r="B7492" s="11" t="s">
        <v>33017</v>
      </c>
      <c r="C7492" s="11" t="s">
        <v>5684</v>
      </c>
      <c r="D7492" s="12"/>
      <c r="E7492" s="13">
        <v>17683709214</v>
      </c>
      <c r="F7492" s="11" t="s">
        <v>32989</v>
      </c>
      <c r="G7492" s="12" t="s">
        <v>56</v>
      </c>
      <c r="H7492" s="12"/>
      <c r="I7492" s="14" t="s">
        <v>415</v>
      </c>
      <c r="J7492" s="12" t="s">
        <v>24</v>
      </c>
      <c r="K7492" s="12" t="s">
        <v>25</v>
      </c>
      <c r="L7492" s="12" t="s">
        <v>39</v>
      </c>
      <c r="M7492" s="11" t="s">
        <v>27</v>
      </c>
      <c r="N7492" s="11" t="s">
        <v>183</v>
      </c>
      <c r="O7492" s="12" t="s">
        <v>29</v>
      </c>
      <c r="P7492" s="12"/>
      <c r="Q7492" s="15" t="s">
        <v>33018</v>
      </c>
      <c r="R7492" s="12" t="s">
        <v>42</v>
      </c>
      <c r="S7492" s="11" t="s">
        <v>33019</v>
      </c>
      <c r="T7492" s="11"/>
    </row>
    <row x14ac:dyDescent="0.25" r="7493" customHeight="1" ht="19.5">
      <c r="A7493" s="10">
        <v>45217</v>
      </c>
      <c r="B7493" s="11" t="s">
        <v>33020</v>
      </c>
      <c r="C7493" s="11" t="s">
        <v>5684</v>
      </c>
      <c r="D7493" s="12"/>
      <c r="E7493" s="13">
        <v>15572748730</v>
      </c>
      <c r="F7493" s="11" t="s">
        <v>33021</v>
      </c>
      <c r="G7493" s="12" t="s">
        <v>37</v>
      </c>
      <c r="H7493" s="12"/>
      <c r="I7493" s="14" t="s">
        <v>136</v>
      </c>
      <c r="J7493" s="12" t="s">
        <v>24</v>
      </c>
      <c r="K7493" s="12" t="s">
        <v>25</v>
      </c>
      <c r="L7493" s="12" t="s">
        <v>39</v>
      </c>
      <c r="M7493" s="11" t="s">
        <v>40</v>
      </c>
      <c r="N7493" s="11" t="s">
        <v>183</v>
      </c>
      <c r="O7493" s="12" t="s">
        <v>29</v>
      </c>
      <c r="P7493" s="12"/>
      <c r="Q7493" s="15" t="s">
        <v>33022</v>
      </c>
      <c r="R7493" s="12" t="s">
        <v>42</v>
      </c>
      <c r="S7493" s="11" t="s">
        <v>33023</v>
      </c>
      <c r="T7493" s="11"/>
    </row>
    <row x14ac:dyDescent="0.25" r="7494" customHeight="1" ht="19.5">
      <c r="A7494" s="10">
        <v>45217</v>
      </c>
      <c r="B7494" s="11" t="s">
        <v>33024</v>
      </c>
      <c r="C7494" s="11" t="s">
        <v>5684</v>
      </c>
      <c r="D7494" s="12"/>
      <c r="E7494" s="13">
        <v>15572737127</v>
      </c>
      <c r="F7494" s="11" t="s">
        <v>33025</v>
      </c>
      <c r="G7494" s="12" t="s">
        <v>74</v>
      </c>
      <c r="H7494" s="12"/>
      <c r="I7494" s="14" t="s">
        <v>8227</v>
      </c>
      <c r="J7494" s="12" t="s">
        <v>24</v>
      </c>
      <c r="K7494" s="12" t="s">
        <v>25</v>
      </c>
      <c r="L7494" s="12" t="s">
        <v>39</v>
      </c>
      <c r="M7494" s="11" t="s">
        <v>27</v>
      </c>
      <c r="N7494" s="11" t="s">
        <v>183</v>
      </c>
      <c r="O7494" s="12" t="s">
        <v>29</v>
      </c>
      <c r="P7494" s="12"/>
      <c r="Q7494" s="15"/>
      <c r="R7494" s="12" t="s">
        <v>8227</v>
      </c>
      <c r="S7494" s="11" t="s">
        <v>33026</v>
      </c>
      <c r="T7494" s="11"/>
    </row>
    <row x14ac:dyDescent="0.25" r="7495" customHeight="1" ht="19.5">
      <c r="A7495" s="10">
        <v>45217</v>
      </c>
      <c r="B7495" s="11" t="s">
        <v>33027</v>
      </c>
      <c r="C7495" s="11" t="s">
        <v>5684</v>
      </c>
      <c r="D7495" s="12"/>
      <c r="E7495" s="13">
        <v>18671711650</v>
      </c>
      <c r="F7495" s="11" t="s">
        <v>33028</v>
      </c>
      <c r="G7495" s="12" t="s">
        <v>62</v>
      </c>
      <c r="H7495" s="12"/>
      <c r="I7495" s="14" t="s">
        <v>131</v>
      </c>
      <c r="J7495" s="12" t="s">
        <v>24</v>
      </c>
      <c r="K7495" s="12" t="s">
        <v>25</v>
      </c>
      <c r="L7495" s="12" t="s">
        <v>39</v>
      </c>
      <c r="M7495" s="11" t="s">
        <v>40</v>
      </c>
      <c r="N7495" s="11" t="s">
        <v>183</v>
      </c>
      <c r="O7495" s="12" t="s">
        <v>29</v>
      </c>
      <c r="P7495" s="12"/>
      <c r="Q7495" s="15" t="s">
        <v>33029</v>
      </c>
      <c r="R7495" s="12" t="s">
        <v>42</v>
      </c>
      <c r="S7495" s="11" t="s">
        <v>33030</v>
      </c>
      <c r="T7495" s="11"/>
    </row>
    <row x14ac:dyDescent="0.25" r="7496" customHeight="1" ht="19.5">
      <c r="A7496" s="10">
        <v>45217</v>
      </c>
      <c r="B7496" s="11" t="s">
        <v>33031</v>
      </c>
      <c r="C7496" s="11" t="s">
        <v>5684</v>
      </c>
      <c r="D7496" s="12"/>
      <c r="E7496" s="13">
        <v>15672525997</v>
      </c>
      <c r="F7496" s="11" t="s">
        <v>33032</v>
      </c>
      <c r="G7496" s="12" t="s">
        <v>23</v>
      </c>
      <c r="H7496" s="12"/>
      <c r="I7496" s="14" t="s">
        <v>486</v>
      </c>
      <c r="J7496" s="12" t="s">
        <v>24</v>
      </c>
      <c r="K7496" s="12" t="s">
        <v>25</v>
      </c>
      <c r="L7496" s="12" t="s">
        <v>39</v>
      </c>
      <c r="M7496" s="11" t="s">
        <v>27</v>
      </c>
      <c r="N7496" s="11" t="s">
        <v>183</v>
      </c>
      <c r="O7496" s="12" t="s">
        <v>29</v>
      </c>
      <c r="P7496" s="12"/>
      <c r="Q7496" s="15" t="s">
        <v>33033</v>
      </c>
      <c r="R7496" s="12" t="s">
        <v>42</v>
      </c>
      <c r="S7496" s="11" t="s">
        <v>33034</v>
      </c>
      <c r="T7496" s="11"/>
    </row>
    <row x14ac:dyDescent="0.25" r="7497" customHeight="1" ht="19.5">
      <c r="A7497" s="10">
        <v>45217</v>
      </c>
      <c r="B7497" s="11" t="s">
        <v>33035</v>
      </c>
      <c r="C7497" s="11" t="s">
        <v>5684</v>
      </c>
      <c r="D7497" s="12"/>
      <c r="E7497" s="13">
        <v>18672653890</v>
      </c>
      <c r="F7497" s="11" t="s">
        <v>33036</v>
      </c>
      <c r="G7497" s="12" t="s">
        <v>56</v>
      </c>
      <c r="H7497" s="12"/>
      <c r="I7497" s="14" t="s">
        <v>433</v>
      </c>
      <c r="J7497" s="12" t="s">
        <v>24</v>
      </c>
      <c r="K7497" s="12" t="s">
        <v>25</v>
      </c>
      <c r="L7497" s="12" t="s">
        <v>39</v>
      </c>
      <c r="M7497" s="11" t="s">
        <v>27</v>
      </c>
      <c r="N7497" s="11" t="s">
        <v>183</v>
      </c>
      <c r="O7497" s="12" t="s">
        <v>29</v>
      </c>
      <c r="P7497" s="12"/>
      <c r="Q7497" s="15" t="s">
        <v>33037</v>
      </c>
      <c r="R7497" s="12" t="s">
        <v>42</v>
      </c>
      <c r="S7497" s="11" t="s">
        <v>33038</v>
      </c>
      <c r="T7497" s="11"/>
    </row>
    <row x14ac:dyDescent="0.25" r="7498" customHeight="1" ht="19.5">
      <c r="A7498" s="10">
        <v>45217</v>
      </c>
      <c r="B7498" s="11" t="s">
        <v>33039</v>
      </c>
      <c r="C7498" s="11" t="s">
        <v>5684</v>
      </c>
      <c r="D7498" s="12"/>
      <c r="E7498" s="13">
        <v>13197330700</v>
      </c>
      <c r="F7498" s="11" t="s">
        <v>33040</v>
      </c>
      <c r="G7498" s="12" t="s">
        <v>115</v>
      </c>
      <c r="H7498" s="12"/>
      <c r="I7498" s="14" t="s">
        <v>131</v>
      </c>
      <c r="J7498" s="12" t="s">
        <v>24</v>
      </c>
      <c r="K7498" s="12" t="s">
        <v>25</v>
      </c>
      <c r="L7498" s="12" t="s">
        <v>39</v>
      </c>
      <c r="M7498" s="11" t="s">
        <v>40</v>
      </c>
      <c r="N7498" s="11" t="s">
        <v>183</v>
      </c>
      <c r="O7498" s="12" t="s">
        <v>29</v>
      </c>
      <c r="P7498" s="12"/>
      <c r="Q7498" s="15" t="s">
        <v>33041</v>
      </c>
      <c r="R7498" s="12" t="s">
        <v>42</v>
      </c>
      <c r="S7498" s="11" t="s">
        <v>33042</v>
      </c>
      <c r="T7498" s="11"/>
    </row>
    <row x14ac:dyDescent="0.25" r="7499" customHeight="1" ht="19.5">
      <c r="A7499" s="10">
        <v>45217</v>
      </c>
      <c r="B7499" s="11" t="s">
        <v>33043</v>
      </c>
      <c r="C7499" s="11" t="s">
        <v>5684</v>
      </c>
      <c r="D7499" s="12"/>
      <c r="E7499" s="13">
        <v>17671271421</v>
      </c>
      <c r="F7499" s="11" t="s">
        <v>33044</v>
      </c>
      <c r="G7499" s="12" t="s">
        <v>37</v>
      </c>
      <c r="H7499" s="12"/>
      <c r="I7499" s="14" t="s">
        <v>241</v>
      </c>
      <c r="J7499" s="12" t="s">
        <v>24</v>
      </c>
      <c r="K7499" s="12" t="s">
        <v>25</v>
      </c>
      <c r="L7499" s="12" t="s">
        <v>39</v>
      </c>
      <c r="M7499" s="11" t="s">
        <v>27</v>
      </c>
      <c r="N7499" s="11" t="s">
        <v>183</v>
      </c>
      <c r="O7499" s="12" t="s">
        <v>29</v>
      </c>
      <c r="P7499" s="12"/>
      <c r="Q7499" s="15" t="s">
        <v>33045</v>
      </c>
      <c r="R7499" s="12" t="s">
        <v>42</v>
      </c>
      <c r="S7499" s="11" t="s">
        <v>33046</v>
      </c>
      <c r="T7499" s="11"/>
    </row>
    <row x14ac:dyDescent="0.25" r="7500" customHeight="1" ht="19.5">
      <c r="A7500" s="10">
        <v>45217</v>
      </c>
      <c r="B7500" s="11" t="s">
        <v>33047</v>
      </c>
      <c r="C7500" s="11" t="s">
        <v>5684</v>
      </c>
      <c r="D7500" s="12"/>
      <c r="E7500" s="13">
        <v>15586379118</v>
      </c>
      <c r="F7500" s="11" t="s">
        <v>33048</v>
      </c>
      <c r="G7500" s="12" t="s">
        <v>62</v>
      </c>
      <c r="H7500" s="12"/>
      <c r="I7500" s="14" t="s">
        <v>81</v>
      </c>
      <c r="J7500" s="12" t="s">
        <v>24</v>
      </c>
      <c r="K7500" s="12" t="s">
        <v>25</v>
      </c>
      <c r="L7500" s="12" t="s">
        <v>39</v>
      </c>
      <c r="M7500" s="11" t="s">
        <v>40</v>
      </c>
      <c r="N7500" s="11" t="s">
        <v>183</v>
      </c>
      <c r="O7500" s="12" t="s">
        <v>29</v>
      </c>
      <c r="P7500" s="12"/>
      <c r="Q7500" s="15" t="s">
        <v>33049</v>
      </c>
      <c r="R7500" s="12" t="s">
        <v>42</v>
      </c>
      <c r="S7500" s="11" t="s">
        <v>33050</v>
      </c>
      <c r="T7500" s="11"/>
    </row>
    <row x14ac:dyDescent="0.25" r="7501" customHeight="1" ht="19.5">
      <c r="A7501" s="10">
        <v>45217</v>
      </c>
      <c r="B7501" s="11" t="s">
        <v>33051</v>
      </c>
      <c r="C7501" s="11" t="s">
        <v>1011</v>
      </c>
      <c r="D7501" s="12"/>
      <c r="E7501" s="13">
        <v>13094166066</v>
      </c>
      <c r="F7501" s="11" t="s">
        <v>33052</v>
      </c>
      <c r="G7501" s="12" t="s">
        <v>56</v>
      </c>
      <c r="H7501" s="12"/>
      <c r="I7501" s="14" t="s">
        <v>57</v>
      </c>
      <c r="J7501" s="12" t="s">
        <v>24</v>
      </c>
      <c r="K7501" s="12" t="s">
        <v>25</v>
      </c>
      <c r="L7501" s="12" t="s">
        <v>39</v>
      </c>
      <c r="M7501" s="11" t="s">
        <v>27</v>
      </c>
      <c r="N7501" s="11" t="s">
        <v>28</v>
      </c>
      <c r="O7501" s="12" t="s">
        <v>29</v>
      </c>
      <c r="P7501" s="12"/>
      <c r="Q7501" s="15" t="s">
        <v>33053</v>
      </c>
      <c r="R7501" s="12" t="s">
        <v>42</v>
      </c>
      <c r="S7501" s="11" t="s">
        <v>33054</v>
      </c>
      <c r="T7501" s="11" t="s">
        <v>33055</v>
      </c>
    </row>
    <row x14ac:dyDescent="0.25" r="7502" customHeight="1" ht="19.5">
      <c r="A7502" s="10">
        <v>45217</v>
      </c>
      <c r="B7502" s="11" t="s">
        <v>33056</v>
      </c>
      <c r="C7502" s="11" t="s">
        <v>6519</v>
      </c>
      <c r="D7502" s="12"/>
      <c r="E7502" s="13">
        <v>15586358509</v>
      </c>
      <c r="F7502" s="11" t="s">
        <v>33057</v>
      </c>
      <c r="G7502" s="12" t="s">
        <v>37</v>
      </c>
      <c r="H7502" s="12"/>
      <c r="I7502" s="14">
        <v>10015</v>
      </c>
      <c r="J7502" s="12" t="s">
        <v>24</v>
      </c>
      <c r="K7502" s="12" t="s">
        <v>25</v>
      </c>
      <c r="L7502" s="12" t="s">
        <v>26</v>
      </c>
      <c r="M7502" s="11" t="s">
        <v>27</v>
      </c>
      <c r="N7502" s="11" t="s">
        <v>28</v>
      </c>
      <c r="O7502" s="12" t="s">
        <v>29</v>
      </c>
      <c r="P7502" s="12"/>
      <c r="Q7502" s="15" t="s">
        <v>33058</v>
      </c>
      <c r="R7502" s="12" t="s">
        <v>31</v>
      </c>
      <c r="S7502" s="11" t="s">
        <v>33059</v>
      </c>
      <c r="T7502" s="11" t="s">
        <v>33060</v>
      </c>
    </row>
    <row x14ac:dyDescent="0.25" r="7503" customHeight="1" ht="19.5">
      <c r="A7503" s="10">
        <v>45217</v>
      </c>
      <c r="B7503" s="11" t="s">
        <v>33061</v>
      </c>
      <c r="C7503" s="11" t="s">
        <v>5684</v>
      </c>
      <c r="D7503" s="12"/>
      <c r="E7503" s="13">
        <v>18671726082</v>
      </c>
      <c r="F7503" s="11" t="s">
        <v>7247</v>
      </c>
      <c r="G7503" s="12" t="s">
        <v>56</v>
      </c>
      <c r="H7503" s="12" t="s">
        <v>86</v>
      </c>
      <c r="I7503" s="14" t="s">
        <v>116</v>
      </c>
      <c r="J7503" s="12" t="s">
        <v>24</v>
      </c>
      <c r="K7503" s="12" t="s">
        <v>25</v>
      </c>
      <c r="L7503" s="12" t="s">
        <v>39</v>
      </c>
      <c r="M7503" s="11" t="s">
        <v>27</v>
      </c>
      <c r="N7503" s="11" t="s">
        <v>183</v>
      </c>
      <c r="O7503" s="12" t="s">
        <v>29</v>
      </c>
      <c r="P7503" s="12"/>
      <c r="Q7503" s="15" t="s">
        <v>33062</v>
      </c>
      <c r="R7503" s="12" t="s">
        <v>42</v>
      </c>
      <c r="S7503" s="11" t="s">
        <v>33063</v>
      </c>
      <c r="T7503" s="11" t="s">
        <v>33064</v>
      </c>
    </row>
    <row x14ac:dyDescent="0.25" r="7504" customHeight="1" ht="19.5">
      <c r="A7504" s="10">
        <v>45217</v>
      </c>
      <c r="B7504" s="11" t="s">
        <v>33065</v>
      </c>
      <c r="C7504" s="11" t="s">
        <v>5684</v>
      </c>
      <c r="D7504" s="12"/>
      <c r="E7504" s="13">
        <v>17671254762</v>
      </c>
      <c r="F7504" s="11" t="s">
        <v>33066</v>
      </c>
      <c r="G7504" s="12" t="s">
        <v>37</v>
      </c>
      <c r="H7504" s="12" t="s">
        <v>98</v>
      </c>
      <c r="I7504" s="14" t="s">
        <v>415</v>
      </c>
      <c r="J7504" s="12" t="s">
        <v>24</v>
      </c>
      <c r="K7504" s="12" t="s">
        <v>25</v>
      </c>
      <c r="L7504" s="12" t="s">
        <v>39</v>
      </c>
      <c r="M7504" s="11" t="s">
        <v>27</v>
      </c>
      <c r="N7504" s="11" t="s">
        <v>183</v>
      </c>
      <c r="O7504" s="12" t="s">
        <v>29</v>
      </c>
      <c r="P7504" s="12"/>
      <c r="Q7504" s="15" t="s">
        <v>33067</v>
      </c>
      <c r="R7504" s="12" t="s">
        <v>42</v>
      </c>
      <c r="S7504" s="11" t="s">
        <v>33068</v>
      </c>
      <c r="T7504" s="11" t="s">
        <v>33069</v>
      </c>
    </row>
    <row x14ac:dyDescent="0.25" r="7505" customHeight="1" ht="19.5">
      <c r="A7505" s="10">
        <v>45217</v>
      </c>
      <c r="B7505" s="11" t="s">
        <v>33070</v>
      </c>
      <c r="C7505" s="11" t="s">
        <v>5684</v>
      </c>
      <c r="D7505" s="12"/>
      <c r="E7505" s="13">
        <v>18672097049</v>
      </c>
      <c r="F7505" s="11" t="s">
        <v>33071</v>
      </c>
      <c r="G7505" s="12" t="s">
        <v>37</v>
      </c>
      <c r="H7505" s="12"/>
      <c r="I7505" s="14" t="s">
        <v>590</v>
      </c>
      <c r="J7505" s="12" t="s">
        <v>24</v>
      </c>
      <c r="K7505" s="12" t="s">
        <v>25</v>
      </c>
      <c r="L7505" s="12" t="s">
        <v>39</v>
      </c>
      <c r="M7505" s="11" t="s">
        <v>27</v>
      </c>
      <c r="N7505" s="11" t="s">
        <v>183</v>
      </c>
      <c r="O7505" s="12" t="s">
        <v>29</v>
      </c>
      <c r="P7505" s="12"/>
      <c r="Q7505" s="15" t="s">
        <v>33072</v>
      </c>
      <c r="R7505" s="12" t="s">
        <v>42</v>
      </c>
      <c r="S7505" s="11" t="s">
        <v>33073</v>
      </c>
      <c r="T7505" s="11" t="s">
        <v>33074</v>
      </c>
    </row>
    <row x14ac:dyDescent="0.25" r="7506" customHeight="1" ht="19.5">
      <c r="A7506" s="10">
        <v>45217</v>
      </c>
      <c r="B7506" s="11" t="s">
        <v>33075</v>
      </c>
      <c r="C7506" s="11" t="s">
        <v>5684</v>
      </c>
      <c r="D7506" s="12"/>
      <c r="E7506" s="13">
        <v>13294241989</v>
      </c>
      <c r="F7506" s="11" t="s">
        <v>33076</v>
      </c>
      <c r="G7506" s="12" t="s">
        <v>115</v>
      </c>
      <c r="H7506" s="12"/>
      <c r="I7506" s="14" t="s">
        <v>1394</v>
      </c>
      <c r="J7506" s="12" t="s">
        <v>24</v>
      </c>
      <c r="K7506" s="12" t="s">
        <v>25</v>
      </c>
      <c r="L7506" s="12" t="s">
        <v>39</v>
      </c>
      <c r="M7506" s="11" t="s">
        <v>40</v>
      </c>
      <c r="N7506" s="11" t="s">
        <v>183</v>
      </c>
      <c r="O7506" s="12" t="s">
        <v>29</v>
      </c>
      <c r="P7506" s="12"/>
      <c r="Q7506" s="15" t="s">
        <v>33077</v>
      </c>
      <c r="R7506" s="12" t="s">
        <v>42</v>
      </c>
      <c r="S7506" s="11" t="s">
        <v>33078</v>
      </c>
      <c r="T7506" s="11" t="s">
        <v>33079</v>
      </c>
    </row>
    <row x14ac:dyDescent="0.25" r="7507" customHeight="1" ht="19.5">
      <c r="A7507" s="10">
        <v>45217</v>
      </c>
      <c r="B7507" s="11" t="s">
        <v>33080</v>
      </c>
      <c r="C7507" s="11" t="s">
        <v>5684</v>
      </c>
      <c r="D7507" s="12"/>
      <c r="E7507" s="13">
        <v>13207207712</v>
      </c>
      <c r="F7507" s="11" t="s">
        <v>33081</v>
      </c>
      <c r="G7507" s="12" t="s">
        <v>115</v>
      </c>
      <c r="H7507" s="12"/>
      <c r="I7507" s="14" t="s">
        <v>87</v>
      </c>
      <c r="J7507" s="12" t="s">
        <v>24</v>
      </c>
      <c r="K7507" s="12" t="s">
        <v>25</v>
      </c>
      <c r="L7507" s="12" t="s">
        <v>39</v>
      </c>
      <c r="M7507" s="11" t="s">
        <v>675</v>
      </c>
      <c r="N7507" s="11" t="s">
        <v>183</v>
      </c>
      <c r="O7507" s="12" t="s">
        <v>29</v>
      </c>
      <c r="P7507" s="12"/>
      <c r="Q7507" s="15" t="s">
        <v>33082</v>
      </c>
      <c r="R7507" s="12" t="s">
        <v>42</v>
      </c>
      <c r="S7507" s="11" t="s">
        <v>33083</v>
      </c>
      <c r="T7507" s="11" t="s">
        <v>33084</v>
      </c>
    </row>
    <row x14ac:dyDescent="0.25" r="7508" customHeight="1" ht="19.5">
      <c r="A7508" s="10">
        <v>45217</v>
      </c>
      <c r="B7508" s="11" t="s">
        <v>33085</v>
      </c>
      <c r="C7508" s="11" t="s">
        <v>5684</v>
      </c>
      <c r="D7508" s="12"/>
      <c r="E7508" s="13">
        <v>13177061821</v>
      </c>
      <c r="F7508" s="11" t="s">
        <v>33086</v>
      </c>
      <c r="G7508" s="12" t="s">
        <v>74</v>
      </c>
      <c r="H7508" s="12"/>
      <c r="I7508" s="14" t="s">
        <v>68</v>
      </c>
      <c r="J7508" s="12" t="s">
        <v>24</v>
      </c>
      <c r="K7508" s="12" t="s">
        <v>25</v>
      </c>
      <c r="L7508" s="12" t="s">
        <v>39</v>
      </c>
      <c r="M7508" s="11" t="s">
        <v>40</v>
      </c>
      <c r="N7508" s="11" t="s">
        <v>183</v>
      </c>
      <c r="O7508" s="12" t="s">
        <v>29</v>
      </c>
      <c r="P7508" s="12"/>
      <c r="Q7508" s="15" t="s">
        <v>33087</v>
      </c>
      <c r="R7508" s="12" t="s">
        <v>42</v>
      </c>
      <c r="S7508" s="11" t="s">
        <v>33088</v>
      </c>
      <c r="T7508" s="11" t="s">
        <v>33089</v>
      </c>
    </row>
    <row x14ac:dyDescent="0.25" r="7509" customHeight="1" ht="19.5">
      <c r="A7509" s="10">
        <v>45217</v>
      </c>
      <c r="B7509" s="11" t="s">
        <v>33090</v>
      </c>
      <c r="C7509" s="11" t="s">
        <v>5684</v>
      </c>
      <c r="D7509" s="12"/>
      <c r="E7509" s="13">
        <v>18671715468</v>
      </c>
      <c r="F7509" s="11" t="s">
        <v>33091</v>
      </c>
      <c r="G7509" s="12" t="s">
        <v>62</v>
      </c>
      <c r="H7509" s="12" t="s">
        <v>98</v>
      </c>
      <c r="I7509" s="14" t="s">
        <v>241</v>
      </c>
      <c r="J7509" s="12" t="s">
        <v>24</v>
      </c>
      <c r="K7509" s="12" t="s">
        <v>25</v>
      </c>
      <c r="L7509" s="12" t="s">
        <v>39</v>
      </c>
      <c r="M7509" s="11" t="s">
        <v>27</v>
      </c>
      <c r="N7509" s="11" t="s">
        <v>183</v>
      </c>
      <c r="O7509" s="12" t="s">
        <v>29</v>
      </c>
      <c r="P7509" s="12"/>
      <c r="Q7509" s="15" t="s">
        <v>33092</v>
      </c>
      <c r="R7509" s="12" t="s">
        <v>42</v>
      </c>
      <c r="S7509" s="11" t="s">
        <v>33093</v>
      </c>
      <c r="T7509" s="11" t="s">
        <v>33094</v>
      </c>
    </row>
    <row x14ac:dyDescent="0.25" r="7510" customHeight="1" ht="19.5">
      <c r="A7510" s="10">
        <v>45217</v>
      </c>
      <c r="B7510" s="11" t="s">
        <v>33095</v>
      </c>
      <c r="C7510" s="11" t="s">
        <v>5684</v>
      </c>
      <c r="D7510" s="12"/>
      <c r="E7510" s="13">
        <v>18672662202</v>
      </c>
      <c r="F7510" s="11" t="s">
        <v>33096</v>
      </c>
      <c r="G7510" s="12" t="s">
        <v>115</v>
      </c>
      <c r="H7510" s="12"/>
      <c r="I7510" s="14" t="s">
        <v>3454</v>
      </c>
      <c r="J7510" s="12" t="s">
        <v>24</v>
      </c>
      <c r="K7510" s="12" t="s">
        <v>25</v>
      </c>
      <c r="L7510" s="12" t="s">
        <v>26</v>
      </c>
      <c r="M7510" s="11" t="s">
        <v>40</v>
      </c>
      <c r="N7510" s="11" t="s">
        <v>183</v>
      </c>
      <c r="O7510" s="12" t="s">
        <v>29</v>
      </c>
      <c r="P7510" s="12"/>
      <c r="Q7510" s="15" t="s">
        <v>33097</v>
      </c>
      <c r="R7510" s="12" t="s">
        <v>42</v>
      </c>
      <c r="S7510" s="11" t="s">
        <v>33098</v>
      </c>
      <c r="T7510" s="11" t="s">
        <v>33099</v>
      </c>
    </row>
    <row x14ac:dyDescent="0.25" r="7511" customHeight="1" ht="19.5">
      <c r="A7511" s="10">
        <v>45217</v>
      </c>
      <c r="B7511" s="11" t="s">
        <v>33100</v>
      </c>
      <c r="C7511" s="11" t="s">
        <v>5684</v>
      </c>
      <c r="D7511" s="12"/>
      <c r="E7511" s="13">
        <v>16671001688</v>
      </c>
      <c r="F7511" s="11" t="s">
        <v>33101</v>
      </c>
      <c r="G7511" s="12" t="s">
        <v>216</v>
      </c>
      <c r="H7511" s="12"/>
      <c r="I7511" s="14" t="s">
        <v>63</v>
      </c>
      <c r="J7511" s="12" t="s">
        <v>24</v>
      </c>
      <c r="K7511" s="12" t="s">
        <v>25</v>
      </c>
      <c r="L7511" s="12" t="s">
        <v>39</v>
      </c>
      <c r="M7511" s="11" t="s">
        <v>27</v>
      </c>
      <c r="N7511" s="11" t="s">
        <v>183</v>
      </c>
      <c r="O7511" s="12" t="s">
        <v>29</v>
      </c>
      <c r="P7511" s="12"/>
      <c r="Q7511" s="15" t="s">
        <v>33102</v>
      </c>
      <c r="R7511" s="12" t="s">
        <v>42</v>
      </c>
      <c r="S7511" s="11" t="s">
        <v>33103</v>
      </c>
      <c r="T7511" s="11" t="s">
        <v>33104</v>
      </c>
    </row>
    <row x14ac:dyDescent="0.25" r="7512" customHeight="1" ht="19.5">
      <c r="A7512" s="10">
        <v>45217</v>
      </c>
      <c r="B7512" s="11" t="s">
        <v>33105</v>
      </c>
      <c r="C7512" s="11" t="s">
        <v>5684</v>
      </c>
      <c r="D7512" s="12"/>
      <c r="E7512" s="13">
        <v>18671723737</v>
      </c>
      <c r="F7512" s="11" t="s">
        <v>33106</v>
      </c>
      <c r="G7512" s="12" t="s">
        <v>56</v>
      </c>
      <c r="H7512" s="12"/>
      <c r="I7512" s="14" t="s">
        <v>272</v>
      </c>
      <c r="J7512" s="12" t="s">
        <v>24</v>
      </c>
      <c r="K7512" s="12" t="s">
        <v>25</v>
      </c>
      <c r="L7512" s="12" t="s">
        <v>39</v>
      </c>
      <c r="M7512" s="11" t="s">
        <v>40</v>
      </c>
      <c r="N7512" s="11" t="s">
        <v>183</v>
      </c>
      <c r="O7512" s="12" t="s">
        <v>29</v>
      </c>
      <c r="P7512" s="12"/>
      <c r="Q7512" s="15" t="s">
        <v>33107</v>
      </c>
      <c r="R7512" s="12" t="s">
        <v>42</v>
      </c>
      <c r="S7512" s="11" t="s">
        <v>33108</v>
      </c>
      <c r="T7512" s="11" t="s">
        <v>33109</v>
      </c>
    </row>
    <row x14ac:dyDescent="0.25" r="7513" customHeight="1" ht="19.5">
      <c r="A7513" s="10">
        <v>45217</v>
      </c>
      <c r="B7513" s="11" t="s">
        <v>33110</v>
      </c>
      <c r="C7513" s="11" t="s">
        <v>5816</v>
      </c>
      <c r="D7513" s="12"/>
      <c r="E7513" s="13">
        <v>15629355983</v>
      </c>
      <c r="F7513" s="11" t="s">
        <v>33111</v>
      </c>
      <c r="G7513" s="12" t="s">
        <v>74</v>
      </c>
      <c r="H7513" s="12"/>
      <c r="I7513" s="14" t="s">
        <v>254</v>
      </c>
      <c r="J7513" s="12" t="s">
        <v>24</v>
      </c>
      <c r="K7513" s="12" t="s">
        <v>25</v>
      </c>
      <c r="L7513" s="12" t="s">
        <v>39</v>
      </c>
      <c r="M7513" s="11" t="s">
        <v>40</v>
      </c>
      <c r="N7513" s="11" t="s">
        <v>28</v>
      </c>
      <c r="O7513" s="12" t="s">
        <v>29</v>
      </c>
      <c r="P7513" s="12" t="s">
        <v>5807</v>
      </c>
      <c r="Q7513" s="15" t="s">
        <v>33112</v>
      </c>
      <c r="R7513" s="12" t="s">
        <v>42</v>
      </c>
      <c r="S7513" s="11" t="s">
        <v>33113</v>
      </c>
      <c r="T7513" s="11"/>
    </row>
    <row x14ac:dyDescent="0.25" r="7514" customHeight="1" ht="19.5">
      <c r="A7514" s="10">
        <v>45217</v>
      </c>
      <c r="B7514" s="11" t="s">
        <v>33114</v>
      </c>
      <c r="C7514" s="11" t="s">
        <v>5811</v>
      </c>
      <c r="D7514" s="12"/>
      <c r="E7514" s="13">
        <v>13135814132</v>
      </c>
      <c r="F7514" s="11" t="s">
        <v>33115</v>
      </c>
      <c r="G7514" s="12" t="s">
        <v>37</v>
      </c>
      <c r="H7514" s="12"/>
      <c r="I7514" s="14" t="s">
        <v>154</v>
      </c>
      <c r="J7514" s="12" t="s">
        <v>24</v>
      </c>
      <c r="K7514" s="12" t="s">
        <v>25</v>
      </c>
      <c r="L7514" s="12" t="s">
        <v>39</v>
      </c>
      <c r="M7514" s="11" t="s">
        <v>27</v>
      </c>
      <c r="N7514" s="11" t="s">
        <v>28</v>
      </c>
      <c r="O7514" s="12" t="s">
        <v>29</v>
      </c>
      <c r="P7514" s="12"/>
      <c r="Q7514" s="15" t="s">
        <v>33116</v>
      </c>
      <c r="R7514" s="12" t="s">
        <v>42</v>
      </c>
      <c r="S7514" s="11" t="s">
        <v>33117</v>
      </c>
      <c r="T7514" s="11"/>
    </row>
    <row x14ac:dyDescent="0.25" r="7515" customHeight="1" ht="19.5">
      <c r="A7515" s="10">
        <v>45217</v>
      </c>
      <c r="B7515" s="11" t="s">
        <v>33118</v>
      </c>
      <c r="C7515" s="11" t="s">
        <v>5805</v>
      </c>
      <c r="D7515" s="12"/>
      <c r="E7515" s="13">
        <v>13032744168</v>
      </c>
      <c r="F7515" s="11" t="s">
        <v>33119</v>
      </c>
      <c r="G7515" s="12" t="s">
        <v>56</v>
      </c>
      <c r="H7515" s="12"/>
      <c r="I7515" s="14" t="s">
        <v>241</v>
      </c>
      <c r="J7515" s="12" t="s">
        <v>24</v>
      </c>
      <c r="K7515" s="12" t="s">
        <v>25</v>
      </c>
      <c r="L7515" s="12" t="s">
        <v>39</v>
      </c>
      <c r="M7515" s="11" t="s">
        <v>27</v>
      </c>
      <c r="N7515" s="11" t="s">
        <v>28</v>
      </c>
      <c r="O7515" s="12" t="s">
        <v>29</v>
      </c>
      <c r="P7515" s="12" t="s">
        <v>5807</v>
      </c>
      <c r="Q7515" s="15" t="s">
        <v>33120</v>
      </c>
      <c r="R7515" s="12" t="s">
        <v>42</v>
      </c>
      <c r="S7515" s="11" t="s">
        <v>33121</v>
      </c>
      <c r="T7515" s="11"/>
    </row>
    <row x14ac:dyDescent="0.25" r="7516" customHeight="1" ht="19.5">
      <c r="A7516" s="10">
        <v>45217</v>
      </c>
      <c r="B7516" s="11" t="s">
        <v>33122</v>
      </c>
      <c r="C7516" s="11" t="s">
        <v>5816</v>
      </c>
      <c r="D7516" s="12"/>
      <c r="E7516" s="13">
        <v>15672518115</v>
      </c>
      <c r="F7516" s="11" t="s">
        <v>33123</v>
      </c>
      <c r="G7516" s="12" t="s">
        <v>48</v>
      </c>
      <c r="H7516" s="12"/>
      <c r="I7516" s="14" t="s">
        <v>136</v>
      </c>
      <c r="J7516" s="12" t="s">
        <v>24</v>
      </c>
      <c r="K7516" s="12" t="s">
        <v>25</v>
      </c>
      <c r="L7516" s="12" t="s">
        <v>39</v>
      </c>
      <c r="M7516" s="11" t="s">
        <v>40</v>
      </c>
      <c r="N7516" s="11" t="s">
        <v>28</v>
      </c>
      <c r="O7516" s="12" t="s">
        <v>29</v>
      </c>
      <c r="P7516" s="12" t="s">
        <v>5807</v>
      </c>
      <c r="Q7516" s="15" t="s">
        <v>33124</v>
      </c>
      <c r="R7516" s="12" t="s">
        <v>42</v>
      </c>
      <c r="S7516" s="11" t="s">
        <v>33125</v>
      </c>
      <c r="T7516" s="11" t="s">
        <v>20325</v>
      </c>
    </row>
    <row x14ac:dyDescent="0.25" r="7517" customHeight="1" ht="19.5">
      <c r="A7517" s="10">
        <v>45217</v>
      </c>
      <c r="B7517" s="11" t="s">
        <v>33126</v>
      </c>
      <c r="C7517" s="11" t="s">
        <v>5811</v>
      </c>
      <c r="D7517" s="12"/>
      <c r="E7517" s="13">
        <v>18907206776</v>
      </c>
      <c r="F7517" s="11"/>
      <c r="G7517" s="12"/>
      <c r="H7517" s="12"/>
      <c r="I7517" s="14" t="s">
        <v>272</v>
      </c>
      <c r="J7517" s="12" t="s">
        <v>24</v>
      </c>
      <c r="K7517" s="12" t="s">
        <v>25</v>
      </c>
      <c r="L7517" s="12" t="s">
        <v>39</v>
      </c>
      <c r="M7517" s="11" t="s">
        <v>27</v>
      </c>
      <c r="N7517" s="11" t="s">
        <v>28</v>
      </c>
      <c r="O7517" s="12" t="s">
        <v>29</v>
      </c>
      <c r="P7517" s="12"/>
      <c r="Q7517" s="15" t="s">
        <v>33127</v>
      </c>
      <c r="R7517" s="12" t="s">
        <v>42</v>
      </c>
      <c r="S7517" s="11" t="s">
        <v>33128</v>
      </c>
      <c r="T7517" s="11" t="s">
        <v>33129</v>
      </c>
    </row>
    <row x14ac:dyDescent="0.25" r="7518" customHeight="1" ht="19.5">
      <c r="A7518" s="10">
        <v>45217</v>
      </c>
      <c r="B7518" s="11" t="s">
        <v>33130</v>
      </c>
      <c r="C7518" s="11" t="s">
        <v>8311</v>
      </c>
      <c r="D7518" s="12"/>
      <c r="E7518" s="13">
        <v>15539525081</v>
      </c>
      <c r="F7518" s="11" t="s">
        <v>33131</v>
      </c>
      <c r="G7518" s="12" t="s">
        <v>62</v>
      </c>
      <c r="H7518" s="12"/>
      <c r="I7518" s="14" t="s">
        <v>254</v>
      </c>
      <c r="J7518" s="12" t="s">
        <v>24</v>
      </c>
      <c r="K7518" s="12" t="s">
        <v>25</v>
      </c>
      <c r="L7518" s="12" t="s">
        <v>39</v>
      </c>
      <c r="M7518" s="11" t="s">
        <v>40</v>
      </c>
      <c r="N7518" s="11" t="s">
        <v>28</v>
      </c>
      <c r="O7518" s="12" t="s">
        <v>29</v>
      </c>
      <c r="P7518" s="12" t="s">
        <v>5807</v>
      </c>
      <c r="Q7518" s="15" t="s">
        <v>33132</v>
      </c>
      <c r="R7518" s="12" t="s">
        <v>42</v>
      </c>
      <c r="S7518" s="11" t="s">
        <v>33133</v>
      </c>
      <c r="T7518" s="11" t="s">
        <v>18696</v>
      </c>
    </row>
    <row x14ac:dyDescent="0.25" r="7519" customHeight="1" ht="19.5">
      <c r="A7519" s="10">
        <v>45217</v>
      </c>
      <c r="B7519" s="11" t="s">
        <v>33134</v>
      </c>
      <c r="C7519" s="11" t="s">
        <v>8311</v>
      </c>
      <c r="D7519" s="12"/>
      <c r="E7519" s="13">
        <v>18672097628</v>
      </c>
      <c r="F7519" s="11" t="s">
        <v>33135</v>
      </c>
      <c r="G7519" s="12" t="s">
        <v>56</v>
      </c>
      <c r="H7519" s="12"/>
      <c r="I7519" s="14" t="s">
        <v>110</v>
      </c>
      <c r="J7519" s="12" t="s">
        <v>24</v>
      </c>
      <c r="K7519" s="12" t="s">
        <v>25</v>
      </c>
      <c r="L7519" s="12" t="s">
        <v>39</v>
      </c>
      <c r="M7519" s="11" t="s">
        <v>40</v>
      </c>
      <c r="N7519" s="11" t="s">
        <v>28</v>
      </c>
      <c r="O7519" s="12" t="s">
        <v>29</v>
      </c>
      <c r="P7519" s="12" t="s">
        <v>5807</v>
      </c>
      <c r="Q7519" s="15" t="s">
        <v>33136</v>
      </c>
      <c r="R7519" s="12" t="s">
        <v>42</v>
      </c>
      <c r="S7519" s="11" t="s">
        <v>33137</v>
      </c>
      <c r="T7519" s="11" t="s">
        <v>33138</v>
      </c>
    </row>
    <row x14ac:dyDescent="0.25" r="7520" customHeight="1" ht="19.5">
      <c r="A7520" s="10">
        <v>45217</v>
      </c>
      <c r="B7520" s="11" t="s">
        <v>33139</v>
      </c>
      <c r="C7520" s="11" t="s">
        <v>8336</v>
      </c>
      <c r="D7520" s="12"/>
      <c r="E7520" s="13">
        <v>13217277031</v>
      </c>
      <c r="F7520" s="11" t="s">
        <v>33140</v>
      </c>
      <c r="G7520" s="12" t="s">
        <v>56</v>
      </c>
      <c r="H7520" s="12"/>
      <c r="I7520" s="14" t="s">
        <v>38</v>
      </c>
      <c r="J7520" s="12" t="s">
        <v>24</v>
      </c>
      <c r="K7520" s="12" t="s">
        <v>25</v>
      </c>
      <c r="L7520" s="12" t="s">
        <v>39</v>
      </c>
      <c r="M7520" s="11" t="s">
        <v>40</v>
      </c>
      <c r="N7520" s="11" t="s">
        <v>28</v>
      </c>
      <c r="O7520" s="12" t="s">
        <v>29</v>
      </c>
      <c r="P7520" s="12" t="s">
        <v>5807</v>
      </c>
      <c r="Q7520" s="15" t="s">
        <v>33141</v>
      </c>
      <c r="R7520" s="12" t="s">
        <v>42</v>
      </c>
      <c r="S7520" s="11" t="s">
        <v>33142</v>
      </c>
      <c r="T7520" s="11" t="s">
        <v>7257</v>
      </c>
    </row>
    <row x14ac:dyDescent="0.25" r="7521" customHeight="1" ht="19.5">
      <c r="A7521" s="10">
        <v>45217</v>
      </c>
      <c r="B7521" s="11" t="s">
        <v>33143</v>
      </c>
      <c r="C7521" s="11" t="s">
        <v>7266</v>
      </c>
      <c r="D7521" s="12"/>
      <c r="E7521" s="13">
        <v>15572710920</v>
      </c>
      <c r="F7521" s="11" t="s">
        <v>33144</v>
      </c>
      <c r="G7521" s="12" t="s">
        <v>37</v>
      </c>
      <c r="H7521" s="12" t="s">
        <v>121</v>
      </c>
      <c r="I7521" s="14" t="s">
        <v>221</v>
      </c>
      <c r="J7521" s="12" t="s">
        <v>24</v>
      </c>
      <c r="K7521" s="12" t="s">
        <v>25</v>
      </c>
      <c r="L7521" s="12" t="s">
        <v>39</v>
      </c>
      <c r="M7521" s="11" t="s">
        <v>40</v>
      </c>
      <c r="N7521" s="11" t="s">
        <v>28</v>
      </c>
      <c r="O7521" s="12" t="s">
        <v>29</v>
      </c>
      <c r="P7521" s="12" t="s">
        <v>14502</v>
      </c>
      <c r="Q7521" s="15" t="s">
        <v>33145</v>
      </c>
      <c r="R7521" s="12" t="s">
        <v>42</v>
      </c>
      <c r="S7521" s="11" t="s">
        <v>33146</v>
      </c>
      <c r="T7521" s="11" t="s">
        <v>7257</v>
      </c>
    </row>
    <row x14ac:dyDescent="0.25" r="7522" customHeight="1" ht="19.5">
      <c r="A7522" s="10">
        <v>45217</v>
      </c>
      <c r="B7522" s="11" t="s">
        <v>33147</v>
      </c>
      <c r="C7522" s="11" t="s">
        <v>8716</v>
      </c>
      <c r="D7522" s="12"/>
      <c r="E7522" s="13">
        <v>13207213349</v>
      </c>
      <c r="F7522" s="11" t="s">
        <v>33148</v>
      </c>
      <c r="G7522" s="12" t="s">
        <v>289</v>
      </c>
      <c r="H7522" s="12"/>
      <c r="I7522" s="14" t="s">
        <v>189</v>
      </c>
      <c r="J7522" s="12" t="s">
        <v>24</v>
      </c>
      <c r="K7522" s="12" t="s">
        <v>25</v>
      </c>
      <c r="L7522" s="12" t="s">
        <v>39</v>
      </c>
      <c r="M7522" s="11" t="s">
        <v>40</v>
      </c>
      <c r="N7522" s="11" t="s">
        <v>28</v>
      </c>
      <c r="O7522" s="12" t="s">
        <v>29</v>
      </c>
      <c r="P7522" s="12" t="s">
        <v>5807</v>
      </c>
      <c r="Q7522" s="15" t="s">
        <v>33149</v>
      </c>
      <c r="R7522" s="12" t="s">
        <v>42</v>
      </c>
      <c r="S7522" s="11" t="s">
        <v>33150</v>
      </c>
      <c r="T7522" s="11" t="s">
        <v>33151</v>
      </c>
    </row>
    <row x14ac:dyDescent="0.25" r="7523" customHeight="1" ht="19.5">
      <c r="A7523" s="10">
        <v>45217</v>
      </c>
      <c r="B7523" s="11" t="s">
        <v>33152</v>
      </c>
      <c r="C7523" s="11" t="s">
        <v>8328</v>
      </c>
      <c r="D7523" s="12"/>
      <c r="E7523" s="13">
        <v>15587979932</v>
      </c>
      <c r="F7523" s="11" t="s">
        <v>33153</v>
      </c>
      <c r="G7523" s="12" t="s">
        <v>48</v>
      </c>
      <c r="H7523" s="12" t="s">
        <v>121</v>
      </c>
      <c r="I7523" s="14" t="s">
        <v>290</v>
      </c>
      <c r="J7523" s="12" t="s">
        <v>24</v>
      </c>
      <c r="K7523" s="12" t="s">
        <v>25</v>
      </c>
      <c r="L7523" s="12" t="s">
        <v>39</v>
      </c>
      <c r="M7523" s="11" t="s">
        <v>27</v>
      </c>
      <c r="N7523" s="11" t="s">
        <v>28</v>
      </c>
      <c r="O7523" s="12" t="s">
        <v>29</v>
      </c>
      <c r="P7523" s="12" t="s">
        <v>5807</v>
      </c>
      <c r="Q7523" s="15" t="s">
        <v>33154</v>
      </c>
      <c r="R7523" s="12" t="s">
        <v>42</v>
      </c>
      <c r="S7523" s="11" t="s">
        <v>33155</v>
      </c>
      <c r="T7523" s="11" t="s">
        <v>33156</v>
      </c>
    </row>
    <row x14ac:dyDescent="0.25" r="7524" customHeight="1" ht="19.5">
      <c r="A7524" s="10">
        <v>45217</v>
      </c>
      <c r="B7524" s="11" t="s">
        <v>33157</v>
      </c>
      <c r="C7524" s="11" t="s">
        <v>28628</v>
      </c>
      <c r="D7524" s="12"/>
      <c r="E7524" s="13">
        <v>13217273133</v>
      </c>
      <c r="F7524" s="11" t="s">
        <v>351</v>
      </c>
      <c r="G7524" s="12" t="s">
        <v>62</v>
      </c>
      <c r="H7524" s="12"/>
      <c r="I7524" s="14" t="s">
        <v>136</v>
      </c>
      <c r="J7524" s="12" t="s">
        <v>24</v>
      </c>
      <c r="K7524" s="12" t="s">
        <v>25</v>
      </c>
      <c r="L7524" s="12" t="s">
        <v>39</v>
      </c>
      <c r="M7524" s="11" t="s">
        <v>40</v>
      </c>
      <c r="N7524" s="11" t="s">
        <v>28</v>
      </c>
      <c r="O7524" s="12" t="s">
        <v>29</v>
      </c>
      <c r="P7524" s="12" t="s">
        <v>5430</v>
      </c>
      <c r="Q7524" s="15" t="s">
        <v>33158</v>
      </c>
      <c r="R7524" s="12" t="s">
        <v>42</v>
      </c>
      <c r="S7524" s="11" t="s">
        <v>33159</v>
      </c>
      <c r="T7524" s="11" t="s">
        <v>33160</v>
      </c>
    </row>
    <row x14ac:dyDescent="0.25" r="7525" customHeight="1" ht="19.5">
      <c r="A7525" s="10">
        <v>45217</v>
      </c>
      <c r="B7525" s="11" t="s">
        <v>33161</v>
      </c>
      <c r="C7525" s="11" t="s">
        <v>4856</v>
      </c>
      <c r="D7525" s="12"/>
      <c r="E7525" s="13">
        <v>17507204378</v>
      </c>
      <c r="F7525" s="11" t="s">
        <v>33162</v>
      </c>
      <c r="G7525" s="12" t="s">
        <v>62</v>
      </c>
      <c r="H7525" s="12"/>
      <c r="I7525" s="14" t="s">
        <v>75</v>
      </c>
      <c r="J7525" s="12" t="s">
        <v>24</v>
      </c>
      <c r="K7525" s="12" t="s">
        <v>25</v>
      </c>
      <c r="L7525" s="12" t="s">
        <v>39</v>
      </c>
      <c r="M7525" s="11" t="s">
        <v>27</v>
      </c>
      <c r="N7525" s="11" t="s">
        <v>28</v>
      </c>
      <c r="O7525" s="12" t="s">
        <v>29</v>
      </c>
      <c r="P7525" s="12"/>
      <c r="Q7525" s="15" t="s">
        <v>33163</v>
      </c>
      <c r="R7525" s="12" t="s">
        <v>42</v>
      </c>
      <c r="S7525" s="11" t="s">
        <v>33164</v>
      </c>
      <c r="T7525" s="11" t="s">
        <v>33165</v>
      </c>
    </row>
    <row x14ac:dyDescent="0.25" r="7526" customHeight="1" ht="19.5">
      <c r="A7526" s="10">
        <v>45217</v>
      </c>
      <c r="B7526" s="11" t="s">
        <v>33166</v>
      </c>
      <c r="C7526" s="11" t="s">
        <v>14521</v>
      </c>
      <c r="D7526" s="12"/>
      <c r="E7526" s="13">
        <v>15571711790</v>
      </c>
      <c r="F7526" s="11" t="s">
        <v>33167</v>
      </c>
      <c r="G7526" s="12" t="s">
        <v>48</v>
      </c>
      <c r="H7526" s="12"/>
      <c r="I7526" s="14" t="s">
        <v>68</v>
      </c>
      <c r="J7526" s="12" t="s">
        <v>24</v>
      </c>
      <c r="K7526" s="12" t="s">
        <v>25</v>
      </c>
      <c r="L7526" s="12" t="s">
        <v>39</v>
      </c>
      <c r="M7526" s="11" t="s">
        <v>27</v>
      </c>
      <c r="N7526" s="11" t="s">
        <v>28</v>
      </c>
      <c r="O7526" s="12" t="s">
        <v>29</v>
      </c>
      <c r="P7526" s="12"/>
      <c r="Q7526" s="15" t="s">
        <v>33168</v>
      </c>
      <c r="R7526" s="12" t="s">
        <v>42</v>
      </c>
      <c r="S7526" s="11" t="s">
        <v>33169</v>
      </c>
      <c r="T7526" s="11" t="s">
        <v>33170</v>
      </c>
    </row>
    <row x14ac:dyDescent="0.25" r="7527" customHeight="1" ht="19.5">
      <c r="A7527" s="10">
        <v>45217</v>
      </c>
      <c r="B7527" s="11" t="s">
        <v>33171</v>
      </c>
      <c r="C7527" s="11" t="s">
        <v>5869</v>
      </c>
      <c r="D7527" s="12"/>
      <c r="E7527" s="13">
        <v>17683701632</v>
      </c>
      <c r="F7527" s="11" t="s">
        <v>33172</v>
      </c>
      <c r="G7527" s="12" t="s">
        <v>62</v>
      </c>
      <c r="H7527" s="12"/>
      <c r="I7527" s="14" t="s">
        <v>486</v>
      </c>
      <c r="J7527" s="12" t="s">
        <v>24</v>
      </c>
      <c r="K7527" s="12" t="s">
        <v>25</v>
      </c>
      <c r="L7527" s="12" t="s">
        <v>39</v>
      </c>
      <c r="M7527" s="11" t="s">
        <v>40</v>
      </c>
      <c r="N7527" s="11" t="s">
        <v>183</v>
      </c>
      <c r="O7527" s="12" t="s">
        <v>29</v>
      </c>
      <c r="P7527" s="12"/>
      <c r="Q7527" s="15" t="s">
        <v>33173</v>
      </c>
      <c r="R7527" s="12" t="s">
        <v>42</v>
      </c>
      <c r="S7527" s="11" t="s">
        <v>33174</v>
      </c>
      <c r="T7527" s="11" t="s">
        <v>33175</v>
      </c>
    </row>
    <row x14ac:dyDescent="0.25" r="7528" customHeight="1" ht="19.5">
      <c r="A7528" s="10">
        <v>45217</v>
      </c>
      <c r="B7528" s="11" t="s">
        <v>33176</v>
      </c>
      <c r="C7528" s="11" t="s">
        <v>4499</v>
      </c>
      <c r="D7528" s="12"/>
      <c r="E7528" s="13">
        <v>18671447879</v>
      </c>
      <c r="F7528" s="11" t="s">
        <v>31495</v>
      </c>
      <c r="G7528" s="12" t="s">
        <v>115</v>
      </c>
      <c r="H7528" s="12"/>
      <c r="I7528" s="14" t="s">
        <v>398</v>
      </c>
      <c r="J7528" s="12" t="s">
        <v>24</v>
      </c>
      <c r="K7528" s="12" t="s">
        <v>25</v>
      </c>
      <c r="L7528" s="12" t="s">
        <v>39</v>
      </c>
      <c r="M7528" s="11" t="s">
        <v>27</v>
      </c>
      <c r="N7528" s="11" t="s">
        <v>183</v>
      </c>
      <c r="O7528" s="12" t="s">
        <v>29</v>
      </c>
      <c r="P7528" s="12"/>
      <c r="Q7528" s="15" t="s">
        <v>33177</v>
      </c>
      <c r="R7528" s="12" t="s">
        <v>42</v>
      </c>
      <c r="S7528" s="11" t="s">
        <v>33178</v>
      </c>
      <c r="T7528" s="11" t="s">
        <v>33179</v>
      </c>
    </row>
    <row x14ac:dyDescent="0.25" r="7529" customHeight="1" ht="19.5">
      <c r="A7529" s="10">
        <v>45217</v>
      </c>
      <c r="B7529" s="11" t="s">
        <v>33180</v>
      </c>
      <c r="C7529" s="11" t="s">
        <v>8367</v>
      </c>
      <c r="D7529" s="12"/>
      <c r="E7529" s="13">
        <v>18171913815</v>
      </c>
      <c r="F7529" s="11" t="s">
        <v>33181</v>
      </c>
      <c r="G7529" s="12" t="s">
        <v>48</v>
      </c>
      <c r="H7529" s="12"/>
      <c r="I7529" s="14" t="s">
        <v>131</v>
      </c>
      <c r="J7529" s="12" t="s">
        <v>24</v>
      </c>
      <c r="K7529" s="12" t="s">
        <v>25</v>
      </c>
      <c r="L7529" s="12" t="s">
        <v>39</v>
      </c>
      <c r="M7529" s="11" t="s">
        <v>40</v>
      </c>
      <c r="N7529" s="11" t="s">
        <v>28</v>
      </c>
      <c r="O7529" s="12" t="s">
        <v>29</v>
      </c>
      <c r="P7529" s="12"/>
      <c r="Q7529" s="15" t="s">
        <v>33182</v>
      </c>
      <c r="R7529" s="12" t="s">
        <v>42</v>
      </c>
      <c r="S7529" s="11" t="s">
        <v>33183</v>
      </c>
      <c r="T7529" s="11" t="s">
        <v>33184</v>
      </c>
    </row>
    <row x14ac:dyDescent="0.25" r="7530" customHeight="1" ht="19.5">
      <c r="A7530" s="10">
        <v>45217</v>
      </c>
      <c r="B7530" s="11" t="s">
        <v>33185</v>
      </c>
      <c r="C7530" s="11" t="s">
        <v>1132</v>
      </c>
      <c r="D7530" s="12"/>
      <c r="E7530" s="13">
        <v>15572718388</v>
      </c>
      <c r="F7530" s="11" t="s">
        <v>33186</v>
      </c>
      <c r="G7530" s="12" t="s">
        <v>1873</v>
      </c>
      <c r="H7530" s="12"/>
      <c r="I7530" s="14" t="s">
        <v>1024</v>
      </c>
      <c r="J7530" s="12" t="s">
        <v>24</v>
      </c>
      <c r="K7530" s="12" t="s">
        <v>25</v>
      </c>
      <c r="L7530" s="12" t="s">
        <v>39</v>
      </c>
      <c r="M7530" s="11" t="s">
        <v>40</v>
      </c>
      <c r="N7530" s="11" t="s">
        <v>183</v>
      </c>
      <c r="O7530" s="12" t="s">
        <v>29</v>
      </c>
      <c r="P7530" s="12"/>
      <c r="Q7530" s="15" t="s">
        <v>33187</v>
      </c>
      <c r="R7530" s="12" t="s">
        <v>51</v>
      </c>
      <c r="S7530" s="11" t="s">
        <v>33188</v>
      </c>
      <c r="T7530" s="11"/>
    </row>
    <row x14ac:dyDescent="0.25" r="7531" customHeight="1" ht="19.5">
      <c r="A7531" s="10">
        <v>45217</v>
      </c>
      <c r="B7531" s="11" t="s">
        <v>33189</v>
      </c>
      <c r="C7531" s="11" t="s">
        <v>6591</v>
      </c>
      <c r="D7531" s="12"/>
      <c r="E7531" s="13">
        <v>15587918486</v>
      </c>
      <c r="F7531" s="11" t="s">
        <v>33190</v>
      </c>
      <c r="G7531" s="12" t="s">
        <v>48</v>
      </c>
      <c r="H7531" s="12"/>
      <c r="I7531" s="14">
        <v>10015</v>
      </c>
      <c r="J7531" s="12" t="s">
        <v>24</v>
      </c>
      <c r="K7531" s="12" t="s">
        <v>25</v>
      </c>
      <c r="L7531" s="12" t="s">
        <v>26</v>
      </c>
      <c r="M7531" s="11" t="s">
        <v>27</v>
      </c>
      <c r="N7531" s="11" t="s">
        <v>28</v>
      </c>
      <c r="O7531" s="12" t="s">
        <v>29</v>
      </c>
      <c r="P7531" s="12"/>
      <c r="Q7531" s="15" t="s">
        <v>33191</v>
      </c>
      <c r="R7531" s="12" t="s">
        <v>31</v>
      </c>
      <c r="S7531" s="17" t="s">
        <v>33192</v>
      </c>
      <c r="T7531" s="11"/>
    </row>
    <row x14ac:dyDescent="0.25" r="7532" customHeight="1" ht="19.5">
      <c r="A7532" s="10">
        <v>45217</v>
      </c>
      <c r="B7532" s="11" t="s">
        <v>33193</v>
      </c>
      <c r="C7532" s="11" t="s">
        <v>1132</v>
      </c>
      <c r="D7532" s="12"/>
      <c r="E7532" s="13">
        <v>18608607060</v>
      </c>
      <c r="F7532" s="11" t="s">
        <v>33194</v>
      </c>
      <c r="G7532" s="12" t="s">
        <v>37</v>
      </c>
      <c r="H7532" s="12" t="s">
        <v>98</v>
      </c>
      <c r="I7532" s="14" t="s">
        <v>272</v>
      </c>
      <c r="J7532" s="12" t="s">
        <v>24</v>
      </c>
      <c r="K7532" s="12" t="s">
        <v>25</v>
      </c>
      <c r="L7532" s="12" t="s">
        <v>39</v>
      </c>
      <c r="M7532" s="11" t="s">
        <v>40</v>
      </c>
      <c r="N7532" s="11" t="s">
        <v>183</v>
      </c>
      <c r="O7532" s="12" t="s">
        <v>29</v>
      </c>
      <c r="P7532" s="12"/>
      <c r="Q7532" s="15" t="s">
        <v>33195</v>
      </c>
      <c r="R7532" s="12" t="s">
        <v>51</v>
      </c>
      <c r="S7532" s="11" t="s">
        <v>33196</v>
      </c>
      <c r="T7532" s="11"/>
    </row>
    <row x14ac:dyDescent="0.25" r="7533" customHeight="1" ht="19.5">
      <c r="A7533" s="10">
        <v>45217</v>
      </c>
      <c r="B7533" s="11" t="s">
        <v>33197</v>
      </c>
      <c r="C7533" s="11" t="s">
        <v>1132</v>
      </c>
      <c r="D7533" s="12"/>
      <c r="E7533" s="13">
        <v>18671715272</v>
      </c>
      <c r="F7533" s="11" t="s">
        <v>33198</v>
      </c>
      <c r="G7533" s="12" t="s">
        <v>74</v>
      </c>
      <c r="H7533" s="12"/>
      <c r="I7533" s="14" t="s">
        <v>154</v>
      </c>
      <c r="J7533" s="12" t="s">
        <v>24</v>
      </c>
      <c r="K7533" s="12" t="s">
        <v>25</v>
      </c>
      <c r="L7533" s="12" t="s">
        <v>39</v>
      </c>
      <c r="M7533" s="11" t="s">
        <v>40</v>
      </c>
      <c r="N7533" s="11" t="s">
        <v>183</v>
      </c>
      <c r="O7533" s="12" t="s">
        <v>29</v>
      </c>
      <c r="P7533" s="12"/>
      <c r="Q7533" s="15" t="s">
        <v>33199</v>
      </c>
      <c r="R7533" s="12" t="s">
        <v>51</v>
      </c>
      <c r="S7533" s="11" t="s">
        <v>33200</v>
      </c>
      <c r="T7533" s="11"/>
    </row>
    <row x14ac:dyDescent="0.25" r="7534" customHeight="1" ht="19.5">
      <c r="A7534" s="10">
        <v>45217</v>
      </c>
      <c r="B7534" s="11" t="s">
        <v>33201</v>
      </c>
      <c r="C7534" s="11" t="s">
        <v>1132</v>
      </c>
      <c r="D7534" s="12"/>
      <c r="E7534" s="13">
        <v>15672494113</v>
      </c>
      <c r="F7534" s="11" t="s">
        <v>7490</v>
      </c>
      <c r="G7534" s="12" t="s">
        <v>48</v>
      </c>
      <c r="H7534" s="12"/>
      <c r="I7534" s="14" t="s">
        <v>328</v>
      </c>
      <c r="J7534" s="12" t="s">
        <v>24</v>
      </c>
      <c r="K7534" s="12" t="s">
        <v>25</v>
      </c>
      <c r="L7534" s="12" t="s">
        <v>39</v>
      </c>
      <c r="M7534" s="11" t="s">
        <v>27</v>
      </c>
      <c r="N7534" s="11" t="s">
        <v>183</v>
      </c>
      <c r="O7534" s="12" t="s">
        <v>29</v>
      </c>
      <c r="P7534" s="12"/>
      <c r="Q7534" s="15" t="s">
        <v>33202</v>
      </c>
      <c r="R7534" s="12" t="s">
        <v>42</v>
      </c>
      <c r="S7534" s="11" t="s">
        <v>24018</v>
      </c>
      <c r="T7534" s="11"/>
    </row>
    <row x14ac:dyDescent="0.25" r="7535" customHeight="1" ht="19.5">
      <c r="A7535" s="10">
        <v>45217</v>
      </c>
      <c r="B7535" s="11" t="s">
        <v>33203</v>
      </c>
      <c r="C7535" s="11" t="s">
        <v>1132</v>
      </c>
      <c r="D7535" s="12"/>
      <c r="E7535" s="13">
        <v>13197319107</v>
      </c>
      <c r="F7535" s="11" t="s">
        <v>12935</v>
      </c>
      <c r="G7535" s="12" t="s">
        <v>37</v>
      </c>
      <c r="H7535" s="12" t="s">
        <v>357</v>
      </c>
      <c r="I7535" s="14" t="s">
        <v>57</v>
      </c>
      <c r="J7535" s="12" t="s">
        <v>24</v>
      </c>
      <c r="K7535" s="12" t="s">
        <v>25</v>
      </c>
      <c r="L7535" s="12" t="s">
        <v>39</v>
      </c>
      <c r="M7535" s="11" t="s">
        <v>40</v>
      </c>
      <c r="N7535" s="11" t="s">
        <v>183</v>
      </c>
      <c r="O7535" s="12" t="s">
        <v>29</v>
      </c>
      <c r="P7535" s="12"/>
      <c r="Q7535" s="15" t="s">
        <v>33204</v>
      </c>
      <c r="R7535" s="12" t="s">
        <v>51</v>
      </c>
      <c r="S7535" s="11" t="s">
        <v>33205</v>
      </c>
      <c r="T7535" s="11"/>
    </row>
    <row x14ac:dyDescent="0.25" r="7536" customHeight="1" ht="19.5">
      <c r="A7536" s="10">
        <v>45217</v>
      </c>
      <c r="B7536" s="11" t="s">
        <v>33206</v>
      </c>
      <c r="C7536" s="11" t="s">
        <v>1132</v>
      </c>
      <c r="D7536" s="12"/>
      <c r="E7536" s="13">
        <v>13235639428</v>
      </c>
      <c r="F7536" s="11" t="s">
        <v>33207</v>
      </c>
      <c r="G7536" s="12" t="s">
        <v>74</v>
      </c>
      <c r="H7536" s="12"/>
      <c r="I7536" s="14" t="s">
        <v>850</v>
      </c>
      <c r="J7536" s="12" t="s">
        <v>24</v>
      </c>
      <c r="K7536" s="12" t="s">
        <v>25</v>
      </c>
      <c r="L7536" s="12" t="s">
        <v>39</v>
      </c>
      <c r="M7536" s="11" t="s">
        <v>27</v>
      </c>
      <c r="N7536" s="11" t="s">
        <v>183</v>
      </c>
      <c r="O7536" s="12" t="s">
        <v>29</v>
      </c>
      <c r="P7536" s="12"/>
      <c r="Q7536" s="15" t="s">
        <v>33208</v>
      </c>
      <c r="R7536" s="12" t="s">
        <v>51</v>
      </c>
      <c r="S7536" s="11" t="s">
        <v>33209</v>
      </c>
      <c r="T7536" s="11"/>
    </row>
    <row x14ac:dyDescent="0.25" r="7537" customHeight="1" ht="19.5">
      <c r="A7537" s="10">
        <v>45217</v>
      </c>
      <c r="B7537" s="11" t="s">
        <v>33210</v>
      </c>
      <c r="C7537" s="11" t="s">
        <v>1132</v>
      </c>
      <c r="D7537" s="12"/>
      <c r="E7537" s="13">
        <v>13277399481</v>
      </c>
      <c r="F7537" s="11" t="s">
        <v>5445</v>
      </c>
      <c r="G7537" s="12" t="s">
        <v>74</v>
      </c>
      <c r="H7537" s="12"/>
      <c r="I7537" s="14" t="s">
        <v>272</v>
      </c>
      <c r="J7537" s="12" t="s">
        <v>24</v>
      </c>
      <c r="K7537" s="12" t="s">
        <v>25</v>
      </c>
      <c r="L7537" s="12" t="s">
        <v>39</v>
      </c>
      <c r="M7537" s="11" t="s">
        <v>27</v>
      </c>
      <c r="N7537" s="11" t="s">
        <v>183</v>
      </c>
      <c r="O7537" s="12" t="s">
        <v>29</v>
      </c>
      <c r="P7537" s="12"/>
      <c r="Q7537" s="15" t="s">
        <v>33211</v>
      </c>
      <c r="R7537" s="12" t="s">
        <v>51</v>
      </c>
      <c r="S7537" s="11" t="s">
        <v>33212</v>
      </c>
      <c r="T7537" s="11"/>
    </row>
    <row x14ac:dyDescent="0.25" r="7538" customHeight="1" ht="19.5">
      <c r="A7538" s="10">
        <v>45217</v>
      </c>
      <c r="B7538" s="11" t="s">
        <v>33213</v>
      </c>
      <c r="C7538" s="11" t="s">
        <v>1132</v>
      </c>
      <c r="D7538" s="12"/>
      <c r="E7538" s="13">
        <v>13177078178</v>
      </c>
      <c r="F7538" s="11" t="s">
        <v>33214</v>
      </c>
      <c r="G7538" s="12" t="s">
        <v>23</v>
      </c>
      <c r="H7538" s="12"/>
      <c r="I7538" s="14" t="s">
        <v>1504</v>
      </c>
      <c r="J7538" s="12" t="s">
        <v>24</v>
      </c>
      <c r="K7538" s="12" t="s">
        <v>25</v>
      </c>
      <c r="L7538" s="12" t="s">
        <v>39</v>
      </c>
      <c r="M7538" s="11" t="s">
        <v>27</v>
      </c>
      <c r="N7538" s="11" t="s">
        <v>183</v>
      </c>
      <c r="O7538" s="12" t="s">
        <v>29</v>
      </c>
      <c r="P7538" s="12"/>
      <c r="Q7538" s="15" t="s">
        <v>33215</v>
      </c>
      <c r="R7538" s="12" t="s">
        <v>51</v>
      </c>
      <c r="S7538" s="11" t="s">
        <v>33216</v>
      </c>
      <c r="T7538" s="11"/>
    </row>
    <row x14ac:dyDescent="0.25" r="7539" customHeight="1" ht="19.5">
      <c r="A7539" s="10">
        <v>45217</v>
      </c>
      <c r="B7539" s="11" t="s">
        <v>33217</v>
      </c>
      <c r="C7539" s="11" t="s">
        <v>5968</v>
      </c>
      <c r="D7539" s="12"/>
      <c r="E7539" s="13">
        <v>18674208780</v>
      </c>
      <c r="F7539" s="11" t="s">
        <v>33218</v>
      </c>
      <c r="G7539" s="12" t="s">
        <v>56</v>
      </c>
      <c r="H7539" s="12"/>
      <c r="I7539" s="14" t="s">
        <v>486</v>
      </c>
      <c r="J7539" s="12" t="s">
        <v>24</v>
      </c>
      <c r="K7539" s="12" t="s">
        <v>25</v>
      </c>
      <c r="L7539" s="12" t="s">
        <v>39</v>
      </c>
      <c r="M7539" s="11" t="s">
        <v>40</v>
      </c>
      <c r="N7539" s="11" t="s">
        <v>183</v>
      </c>
      <c r="O7539" s="12" t="s">
        <v>29</v>
      </c>
      <c r="P7539" s="12"/>
      <c r="Q7539" s="15" t="s">
        <v>33219</v>
      </c>
      <c r="R7539" s="12" t="s">
        <v>42</v>
      </c>
      <c r="S7539" s="11" t="s">
        <v>33220</v>
      </c>
      <c r="T7539" s="11"/>
    </row>
    <row x14ac:dyDescent="0.25" r="7540" customHeight="1" ht="19.5">
      <c r="A7540" s="10">
        <v>45217</v>
      </c>
      <c r="B7540" s="11" t="s">
        <v>33221</v>
      </c>
      <c r="C7540" s="11" t="s">
        <v>1132</v>
      </c>
      <c r="D7540" s="12"/>
      <c r="E7540" s="13">
        <v>13085160823</v>
      </c>
      <c r="F7540" s="11" t="s">
        <v>12031</v>
      </c>
      <c r="G7540" s="12" t="s">
        <v>23</v>
      </c>
      <c r="H7540" s="12"/>
      <c r="I7540" s="14" t="s">
        <v>352</v>
      </c>
      <c r="J7540" s="12" t="s">
        <v>24</v>
      </c>
      <c r="K7540" s="12" t="s">
        <v>25</v>
      </c>
      <c r="L7540" s="12" t="s">
        <v>39</v>
      </c>
      <c r="M7540" s="11" t="s">
        <v>27</v>
      </c>
      <c r="N7540" s="11" t="s">
        <v>183</v>
      </c>
      <c r="O7540" s="12" t="s">
        <v>29</v>
      </c>
      <c r="P7540" s="12"/>
      <c r="Q7540" s="15" t="s">
        <v>33222</v>
      </c>
      <c r="R7540" s="12" t="s">
        <v>51</v>
      </c>
      <c r="S7540" s="11" t="s">
        <v>33223</v>
      </c>
      <c r="T7540" s="11"/>
    </row>
    <row x14ac:dyDescent="0.25" r="7541" customHeight="1" ht="19.5">
      <c r="A7541" s="10">
        <v>45217</v>
      </c>
      <c r="B7541" s="11" t="s">
        <v>33224</v>
      </c>
      <c r="C7541" s="11" t="s">
        <v>10973</v>
      </c>
      <c r="D7541" s="12"/>
      <c r="E7541" s="13">
        <v>16671000654</v>
      </c>
      <c r="F7541" s="11" t="s">
        <v>33225</v>
      </c>
      <c r="G7541" s="12" t="s">
        <v>115</v>
      </c>
      <c r="H7541" s="12"/>
      <c r="I7541" s="14" t="s">
        <v>1914</v>
      </c>
      <c r="J7541" s="12" t="s">
        <v>24</v>
      </c>
      <c r="K7541" s="12" t="s">
        <v>25</v>
      </c>
      <c r="L7541" s="12" t="s">
        <v>39</v>
      </c>
      <c r="M7541" s="11" t="s">
        <v>27</v>
      </c>
      <c r="N7541" s="11" t="s">
        <v>624</v>
      </c>
      <c r="O7541" s="12" t="s">
        <v>29</v>
      </c>
      <c r="P7541" s="12"/>
      <c r="Q7541" s="15" t="s">
        <v>33226</v>
      </c>
      <c r="R7541" s="12" t="s">
        <v>42</v>
      </c>
      <c r="S7541" s="11" t="s">
        <v>33227</v>
      </c>
      <c r="T7541" s="11" t="s">
        <v>33228</v>
      </c>
    </row>
    <row x14ac:dyDescent="0.25" r="7542" customHeight="1" ht="19.5">
      <c r="A7542" s="10">
        <v>45217</v>
      </c>
      <c r="B7542" s="11" t="s">
        <v>33229</v>
      </c>
      <c r="C7542" s="11" t="s">
        <v>10973</v>
      </c>
      <c r="D7542" s="12"/>
      <c r="E7542" s="13">
        <v>15671009969</v>
      </c>
      <c r="F7542" s="11" t="s">
        <v>33230</v>
      </c>
      <c r="G7542" s="12" t="s">
        <v>74</v>
      </c>
      <c r="H7542" s="12"/>
      <c r="I7542" s="14" t="s">
        <v>415</v>
      </c>
      <c r="J7542" s="12" t="s">
        <v>24</v>
      </c>
      <c r="K7542" s="12" t="s">
        <v>25</v>
      </c>
      <c r="L7542" s="12" t="s">
        <v>39</v>
      </c>
      <c r="M7542" s="11" t="s">
        <v>40</v>
      </c>
      <c r="N7542" s="11" t="s">
        <v>624</v>
      </c>
      <c r="O7542" s="12" t="s">
        <v>29</v>
      </c>
      <c r="P7542" s="12"/>
      <c r="Q7542" s="15" t="s">
        <v>33231</v>
      </c>
      <c r="R7542" s="12" t="s">
        <v>42</v>
      </c>
      <c r="S7542" s="11" t="s">
        <v>33232</v>
      </c>
      <c r="T7542" s="11" t="s">
        <v>33233</v>
      </c>
    </row>
    <row x14ac:dyDescent="0.25" r="7543" customHeight="1" ht="19.5">
      <c r="A7543" s="10">
        <v>45217</v>
      </c>
      <c r="B7543" s="11" t="s">
        <v>33234</v>
      </c>
      <c r="C7543" s="11" t="s">
        <v>5949</v>
      </c>
      <c r="D7543" s="12"/>
      <c r="E7543" s="13">
        <v>16607204900</v>
      </c>
      <c r="F7543" s="11" t="s">
        <v>33235</v>
      </c>
      <c r="G7543" s="12" t="s">
        <v>289</v>
      </c>
      <c r="H7543" s="12"/>
      <c r="I7543" s="14" t="s">
        <v>131</v>
      </c>
      <c r="J7543" s="12" t="s">
        <v>24</v>
      </c>
      <c r="K7543" s="12" t="s">
        <v>25</v>
      </c>
      <c r="L7543" s="12" t="s">
        <v>39</v>
      </c>
      <c r="M7543" s="11" t="s">
        <v>40</v>
      </c>
      <c r="N7543" s="11" t="s">
        <v>183</v>
      </c>
      <c r="O7543" s="12" t="s">
        <v>29</v>
      </c>
      <c r="P7543" s="12"/>
      <c r="Q7543" s="15" t="s">
        <v>33236</v>
      </c>
      <c r="R7543" s="12" t="s">
        <v>42</v>
      </c>
      <c r="S7543" s="11" t="s">
        <v>33237</v>
      </c>
      <c r="T7543" s="11"/>
    </row>
    <row x14ac:dyDescent="0.25" r="7544" customHeight="1" ht="19.5">
      <c r="A7544" s="10">
        <v>45217</v>
      </c>
      <c r="B7544" s="11" t="s">
        <v>33238</v>
      </c>
      <c r="C7544" s="11" t="s">
        <v>10973</v>
      </c>
      <c r="D7544" s="12"/>
      <c r="E7544" s="13">
        <v>13085168777</v>
      </c>
      <c r="F7544" s="11" t="s">
        <v>25661</v>
      </c>
      <c r="G7544" s="12" t="s">
        <v>216</v>
      </c>
      <c r="H7544" s="12" t="s">
        <v>141</v>
      </c>
      <c r="I7544" s="14" t="s">
        <v>415</v>
      </c>
      <c r="J7544" s="12" t="s">
        <v>24</v>
      </c>
      <c r="K7544" s="12" t="s">
        <v>25</v>
      </c>
      <c r="L7544" s="12" t="s">
        <v>39</v>
      </c>
      <c r="M7544" s="11" t="s">
        <v>40</v>
      </c>
      <c r="N7544" s="11" t="s">
        <v>624</v>
      </c>
      <c r="O7544" s="12" t="s">
        <v>29</v>
      </c>
      <c r="P7544" s="12"/>
      <c r="Q7544" s="15" t="s">
        <v>33239</v>
      </c>
      <c r="R7544" s="12" t="s">
        <v>42</v>
      </c>
      <c r="S7544" s="11" t="s">
        <v>33240</v>
      </c>
      <c r="T7544" s="11" t="s">
        <v>33241</v>
      </c>
    </row>
    <row x14ac:dyDescent="0.25" r="7545" customHeight="1" ht="19.5">
      <c r="A7545" s="10">
        <v>45217</v>
      </c>
      <c r="B7545" s="11" t="s">
        <v>33242</v>
      </c>
      <c r="C7545" s="11" t="s">
        <v>660</v>
      </c>
      <c r="D7545" s="12"/>
      <c r="E7545" s="13">
        <v>18527820244</v>
      </c>
      <c r="F7545" s="11" t="s">
        <v>13003</v>
      </c>
      <c r="G7545" s="12" t="s">
        <v>74</v>
      </c>
      <c r="H7545" s="12"/>
      <c r="I7545" s="14" t="s">
        <v>590</v>
      </c>
      <c r="J7545" s="12" t="s">
        <v>24</v>
      </c>
      <c r="K7545" s="12" t="s">
        <v>25</v>
      </c>
      <c r="L7545" s="12" t="s">
        <v>39</v>
      </c>
      <c r="M7545" s="11" t="s">
        <v>27</v>
      </c>
      <c r="N7545" s="11" t="s">
        <v>624</v>
      </c>
      <c r="O7545" s="12" t="s">
        <v>29</v>
      </c>
      <c r="P7545" s="12"/>
      <c r="Q7545" s="15" t="s">
        <v>33243</v>
      </c>
      <c r="R7545" s="12" t="s">
        <v>42</v>
      </c>
      <c r="S7545" s="11" t="s">
        <v>33244</v>
      </c>
      <c r="T7545" s="11" t="s">
        <v>33245</v>
      </c>
    </row>
    <row x14ac:dyDescent="0.25" r="7546" customHeight="1" ht="19.5">
      <c r="A7546" s="10">
        <v>45217</v>
      </c>
      <c r="B7546" s="11" t="s">
        <v>33246</v>
      </c>
      <c r="C7546" s="11" t="s">
        <v>1132</v>
      </c>
      <c r="D7546" s="12"/>
      <c r="E7546" s="13">
        <v>13047171358</v>
      </c>
      <c r="F7546" s="11" t="s">
        <v>33247</v>
      </c>
      <c r="G7546" s="12" t="s">
        <v>23</v>
      </c>
      <c r="H7546" s="12" t="s">
        <v>121</v>
      </c>
      <c r="I7546" s="14" t="s">
        <v>116</v>
      </c>
      <c r="J7546" s="12" t="s">
        <v>24</v>
      </c>
      <c r="K7546" s="12" t="s">
        <v>25</v>
      </c>
      <c r="L7546" s="12" t="s">
        <v>39</v>
      </c>
      <c r="M7546" s="11" t="s">
        <v>27</v>
      </c>
      <c r="N7546" s="11" t="s">
        <v>183</v>
      </c>
      <c r="O7546" s="12" t="s">
        <v>29</v>
      </c>
      <c r="P7546" s="12"/>
      <c r="Q7546" s="15" t="s">
        <v>33248</v>
      </c>
      <c r="R7546" s="12" t="s">
        <v>51</v>
      </c>
      <c r="S7546" s="11" t="s">
        <v>33249</v>
      </c>
      <c r="T7546" s="11"/>
    </row>
    <row x14ac:dyDescent="0.25" r="7547" customHeight="1" ht="19.5">
      <c r="A7547" s="10">
        <v>45217</v>
      </c>
      <c r="B7547" s="11" t="s">
        <v>33250</v>
      </c>
      <c r="C7547" s="11" t="s">
        <v>1132</v>
      </c>
      <c r="D7547" s="12"/>
      <c r="E7547" s="13">
        <v>18571042356</v>
      </c>
      <c r="F7547" s="11" t="s">
        <v>33251</v>
      </c>
      <c r="G7547" s="12" t="s">
        <v>216</v>
      </c>
      <c r="H7547" s="12" t="s">
        <v>121</v>
      </c>
      <c r="I7547" s="14" t="s">
        <v>1024</v>
      </c>
      <c r="J7547" s="12" t="s">
        <v>24</v>
      </c>
      <c r="K7547" s="12" t="s">
        <v>25</v>
      </c>
      <c r="L7547" s="12" t="s">
        <v>39</v>
      </c>
      <c r="M7547" s="11" t="s">
        <v>40</v>
      </c>
      <c r="N7547" s="11" t="s">
        <v>183</v>
      </c>
      <c r="O7547" s="12" t="s">
        <v>29</v>
      </c>
      <c r="P7547" s="12"/>
      <c r="Q7547" s="15" t="s">
        <v>33252</v>
      </c>
      <c r="R7547" s="12" t="s">
        <v>51</v>
      </c>
      <c r="S7547" s="11" t="s">
        <v>33253</v>
      </c>
      <c r="T7547" s="11"/>
    </row>
    <row x14ac:dyDescent="0.25" r="7548" customHeight="1" ht="19.5">
      <c r="A7548" s="10">
        <v>45217</v>
      </c>
      <c r="B7548" s="11" t="s">
        <v>33254</v>
      </c>
      <c r="C7548" s="11" t="s">
        <v>1132</v>
      </c>
      <c r="D7548" s="12"/>
      <c r="E7548" s="13">
        <v>13032715925</v>
      </c>
      <c r="F7548" s="11" t="s">
        <v>33255</v>
      </c>
      <c r="G7548" s="12" t="s">
        <v>289</v>
      </c>
      <c r="H7548" s="12"/>
      <c r="I7548" s="14" t="s">
        <v>99</v>
      </c>
      <c r="J7548" s="12" t="s">
        <v>24</v>
      </c>
      <c r="K7548" s="12" t="s">
        <v>25</v>
      </c>
      <c r="L7548" s="12" t="s">
        <v>39</v>
      </c>
      <c r="M7548" s="11" t="s">
        <v>40</v>
      </c>
      <c r="N7548" s="11" t="s">
        <v>183</v>
      </c>
      <c r="O7548" s="12" t="s">
        <v>29</v>
      </c>
      <c r="P7548" s="12"/>
      <c r="Q7548" s="15" t="s">
        <v>33256</v>
      </c>
      <c r="R7548" s="12" t="s">
        <v>51</v>
      </c>
      <c r="S7548" s="11" t="s">
        <v>33257</v>
      </c>
      <c r="T7548" s="11"/>
    </row>
    <row x14ac:dyDescent="0.25" r="7549" customHeight="1" ht="19.5">
      <c r="A7549" s="10">
        <v>45217</v>
      </c>
      <c r="B7549" s="11" t="s">
        <v>33258</v>
      </c>
      <c r="C7549" s="11" t="s">
        <v>660</v>
      </c>
      <c r="D7549" s="12"/>
      <c r="E7549" s="13">
        <v>17671344972</v>
      </c>
      <c r="F7549" s="11" t="s">
        <v>33259</v>
      </c>
      <c r="G7549" s="12" t="s">
        <v>74</v>
      </c>
      <c r="H7549" s="12"/>
      <c r="I7549" s="14" t="s">
        <v>182</v>
      </c>
      <c r="J7549" s="12" t="s">
        <v>24</v>
      </c>
      <c r="K7549" s="12" t="s">
        <v>25</v>
      </c>
      <c r="L7549" s="12" t="s">
        <v>39</v>
      </c>
      <c r="M7549" s="11" t="s">
        <v>40</v>
      </c>
      <c r="N7549" s="11" t="s">
        <v>624</v>
      </c>
      <c r="O7549" s="12" t="s">
        <v>29</v>
      </c>
      <c r="P7549" s="12"/>
      <c r="Q7549" s="15" t="s">
        <v>33260</v>
      </c>
      <c r="R7549" s="12" t="s">
        <v>42</v>
      </c>
      <c r="S7549" s="11" t="s">
        <v>33261</v>
      </c>
      <c r="T7549" s="11" t="s">
        <v>33262</v>
      </c>
    </row>
    <row x14ac:dyDescent="0.25" r="7550" customHeight="1" ht="19.5">
      <c r="A7550" s="10">
        <v>45217</v>
      </c>
      <c r="B7550" s="11" t="s">
        <v>33263</v>
      </c>
      <c r="C7550" s="11" t="s">
        <v>1132</v>
      </c>
      <c r="D7550" s="12"/>
      <c r="E7550" s="13">
        <v>18671705136</v>
      </c>
      <c r="F7550" s="11" t="s">
        <v>33264</v>
      </c>
      <c r="G7550" s="12" t="s">
        <v>48</v>
      </c>
      <c r="H7550" s="12"/>
      <c r="I7550" s="14" t="s">
        <v>433</v>
      </c>
      <c r="J7550" s="12" t="s">
        <v>24</v>
      </c>
      <c r="K7550" s="12" t="s">
        <v>25</v>
      </c>
      <c r="L7550" s="12" t="s">
        <v>39</v>
      </c>
      <c r="M7550" s="11" t="s">
        <v>27</v>
      </c>
      <c r="N7550" s="11" t="s">
        <v>183</v>
      </c>
      <c r="O7550" s="12" t="s">
        <v>29</v>
      </c>
      <c r="P7550" s="12"/>
      <c r="Q7550" s="15" t="s">
        <v>33265</v>
      </c>
      <c r="R7550" s="12" t="s">
        <v>51</v>
      </c>
      <c r="S7550" s="11" t="s">
        <v>33249</v>
      </c>
      <c r="T7550" s="11"/>
    </row>
    <row x14ac:dyDescent="0.25" r="7551" customHeight="1" ht="19.5">
      <c r="A7551" s="10">
        <v>45217</v>
      </c>
      <c r="B7551" s="11" t="s">
        <v>33266</v>
      </c>
      <c r="C7551" s="11" t="s">
        <v>6029</v>
      </c>
      <c r="D7551" s="12"/>
      <c r="E7551" s="13">
        <v>18572377698</v>
      </c>
      <c r="F7551" s="11" t="s">
        <v>33267</v>
      </c>
      <c r="G7551" s="12" t="s">
        <v>74</v>
      </c>
      <c r="H7551" s="12"/>
      <c r="I7551" s="14" t="s">
        <v>398</v>
      </c>
      <c r="J7551" s="12" t="s">
        <v>24</v>
      </c>
      <c r="K7551" s="12" t="s">
        <v>25</v>
      </c>
      <c r="L7551" s="12" t="s">
        <v>39</v>
      </c>
      <c r="M7551" s="11" t="s">
        <v>40</v>
      </c>
      <c r="N7551" s="11" t="s">
        <v>624</v>
      </c>
      <c r="O7551" s="12" t="s">
        <v>29</v>
      </c>
      <c r="P7551" s="12"/>
      <c r="Q7551" s="15" t="s">
        <v>33268</v>
      </c>
      <c r="R7551" s="12" t="s">
        <v>42</v>
      </c>
      <c r="S7551" s="11" t="s">
        <v>33269</v>
      </c>
      <c r="T7551" s="11" t="s">
        <v>33270</v>
      </c>
    </row>
    <row x14ac:dyDescent="0.25" r="7552" customHeight="1" ht="19.5">
      <c r="A7552" s="10">
        <v>45217</v>
      </c>
      <c r="B7552" s="11" t="s">
        <v>33271</v>
      </c>
      <c r="C7552" s="11" t="s">
        <v>10973</v>
      </c>
      <c r="D7552" s="12"/>
      <c r="E7552" s="13">
        <v>13872680527</v>
      </c>
      <c r="F7552" s="11" t="s">
        <v>33272</v>
      </c>
      <c r="G7552" s="12" t="s">
        <v>289</v>
      </c>
      <c r="H7552" s="12"/>
      <c r="I7552" s="14" t="s">
        <v>2649</v>
      </c>
      <c r="J7552" s="12" t="s">
        <v>24</v>
      </c>
      <c r="K7552" s="12" t="s">
        <v>25</v>
      </c>
      <c r="L7552" s="12" t="s">
        <v>39</v>
      </c>
      <c r="M7552" s="11" t="s">
        <v>27</v>
      </c>
      <c r="N7552" s="11" t="s">
        <v>624</v>
      </c>
      <c r="O7552" s="12" t="s">
        <v>29</v>
      </c>
      <c r="P7552" s="12"/>
      <c r="Q7552" s="15" t="s">
        <v>33273</v>
      </c>
      <c r="R7552" s="12" t="s">
        <v>42</v>
      </c>
      <c r="S7552" s="11" t="s">
        <v>33274</v>
      </c>
      <c r="T7552" s="11" t="s">
        <v>33275</v>
      </c>
    </row>
    <row x14ac:dyDescent="0.25" r="7553" customHeight="1" ht="19.5">
      <c r="A7553" s="10">
        <v>45217</v>
      </c>
      <c r="B7553" s="11" t="s">
        <v>33276</v>
      </c>
      <c r="C7553" s="11" t="s">
        <v>10973</v>
      </c>
      <c r="D7553" s="12"/>
      <c r="E7553" s="13">
        <v>15872612006</v>
      </c>
      <c r="F7553" s="11" t="s">
        <v>20543</v>
      </c>
      <c r="G7553" s="12" t="s">
        <v>74</v>
      </c>
      <c r="H7553" s="12"/>
      <c r="I7553" s="14" t="s">
        <v>415</v>
      </c>
      <c r="J7553" s="12" t="s">
        <v>24</v>
      </c>
      <c r="K7553" s="12" t="s">
        <v>25</v>
      </c>
      <c r="L7553" s="12" t="s">
        <v>39</v>
      </c>
      <c r="M7553" s="11" t="s">
        <v>40</v>
      </c>
      <c r="N7553" s="11" t="s">
        <v>624</v>
      </c>
      <c r="O7553" s="12" t="s">
        <v>29</v>
      </c>
      <c r="P7553" s="12"/>
      <c r="Q7553" s="15" t="s">
        <v>33277</v>
      </c>
      <c r="R7553" s="12" t="s">
        <v>42</v>
      </c>
      <c r="S7553" s="11" t="s">
        <v>33240</v>
      </c>
      <c r="T7553" s="11" t="s">
        <v>31586</v>
      </c>
    </row>
    <row x14ac:dyDescent="0.25" r="7554" customHeight="1" ht="19.5">
      <c r="A7554" s="10">
        <v>45217</v>
      </c>
      <c r="B7554" s="11" t="s">
        <v>33278</v>
      </c>
      <c r="C7554" s="11" t="s">
        <v>10973</v>
      </c>
      <c r="D7554" s="12"/>
      <c r="E7554" s="13">
        <v>15572723717</v>
      </c>
      <c r="F7554" s="11" t="s">
        <v>12774</v>
      </c>
      <c r="G7554" s="12" t="s">
        <v>23</v>
      </c>
      <c r="H7554" s="12"/>
      <c r="I7554" s="14" t="s">
        <v>2649</v>
      </c>
      <c r="J7554" s="12" t="s">
        <v>24</v>
      </c>
      <c r="K7554" s="12" t="s">
        <v>25</v>
      </c>
      <c r="L7554" s="12" t="s">
        <v>39</v>
      </c>
      <c r="M7554" s="11" t="s">
        <v>27</v>
      </c>
      <c r="N7554" s="11" t="s">
        <v>624</v>
      </c>
      <c r="O7554" s="12" t="s">
        <v>29</v>
      </c>
      <c r="P7554" s="12"/>
      <c r="Q7554" s="15" t="s">
        <v>33279</v>
      </c>
      <c r="R7554" s="12" t="s">
        <v>42</v>
      </c>
      <c r="S7554" s="11" t="s">
        <v>33274</v>
      </c>
      <c r="T7554" s="11" t="s">
        <v>31586</v>
      </c>
    </row>
    <row x14ac:dyDescent="0.25" r="7555" customHeight="1" ht="19.5">
      <c r="A7555" s="10">
        <v>45217</v>
      </c>
      <c r="B7555" s="11" t="s">
        <v>33280</v>
      </c>
      <c r="C7555" s="11" t="s">
        <v>660</v>
      </c>
      <c r="D7555" s="12"/>
      <c r="E7555" s="13">
        <v>17683707016</v>
      </c>
      <c r="F7555" s="11" t="s">
        <v>33281</v>
      </c>
      <c r="G7555" s="12" t="s">
        <v>74</v>
      </c>
      <c r="H7555" s="12"/>
      <c r="I7555" s="14" t="s">
        <v>290</v>
      </c>
      <c r="J7555" s="12" t="s">
        <v>24</v>
      </c>
      <c r="K7555" s="12" t="s">
        <v>25</v>
      </c>
      <c r="L7555" s="12" t="s">
        <v>39</v>
      </c>
      <c r="M7555" s="11" t="s">
        <v>40</v>
      </c>
      <c r="N7555" s="11" t="s">
        <v>624</v>
      </c>
      <c r="O7555" s="12" t="s">
        <v>29</v>
      </c>
      <c r="P7555" s="12"/>
      <c r="Q7555" s="15" t="s">
        <v>33282</v>
      </c>
      <c r="R7555" s="12" t="s">
        <v>42</v>
      </c>
      <c r="S7555" s="11" t="s">
        <v>33283</v>
      </c>
      <c r="T7555" s="11" t="s">
        <v>33284</v>
      </c>
    </row>
    <row x14ac:dyDescent="0.25" r="7556" customHeight="1" ht="19.5">
      <c r="A7556" s="10">
        <v>45217</v>
      </c>
      <c r="B7556" s="11" t="s">
        <v>33285</v>
      </c>
      <c r="C7556" s="11" t="s">
        <v>660</v>
      </c>
      <c r="D7556" s="12"/>
      <c r="E7556" s="13">
        <v>15549307860</v>
      </c>
      <c r="F7556" s="11" t="s">
        <v>33286</v>
      </c>
      <c r="G7556" s="12" t="s">
        <v>74</v>
      </c>
      <c r="H7556" s="12"/>
      <c r="I7556" s="14" t="s">
        <v>615</v>
      </c>
      <c r="J7556" s="12" t="s">
        <v>24</v>
      </c>
      <c r="K7556" s="12" t="s">
        <v>25</v>
      </c>
      <c r="L7556" s="12" t="s">
        <v>39</v>
      </c>
      <c r="M7556" s="11" t="s">
        <v>27</v>
      </c>
      <c r="N7556" s="11" t="s">
        <v>624</v>
      </c>
      <c r="O7556" s="12" t="s">
        <v>29</v>
      </c>
      <c r="P7556" s="12"/>
      <c r="Q7556" s="15" t="s">
        <v>33287</v>
      </c>
      <c r="R7556" s="12" t="s">
        <v>42</v>
      </c>
      <c r="S7556" s="11" t="s">
        <v>33288</v>
      </c>
      <c r="T7556" s="11" t="s">
        <v>33289</v>
      </c>
    </row>
    <row x14ac:dyDescent="0.25" r="7557" customHeight="1" ht="19.5">
      <c r="A7557" s="10">
        <v>45217</v>
      </c>
      <c r="B7557" s="11" t="s">
        <v>33290</v>
      </c>
      <c r="C7557" s="11" t="s">
        <v>6057</v>
      </c>
      <c r="D7557" s="12"/>
      <c r="E7557" s="13">
        <v>13040999444</v>
      </c>
      <c r="F7557" s="11" t="s">
        <v>33291</v>
      </c>
      <c r="G7557" s="12" t="s">
        <v>48</v>
      </c>
      <c r="H7557" s="12"/>
      <c r="I7557" s="14" t="s">
        <v>1914</v>
      </c>
      <c r="J7557" s="12" t="s">
        <v>24</v>
      </c>
      <c r="K7557" s="12" t="s">
        <v>25</v>
      </c>
      <c r="L7557" s="12" t="s">
        <v>39</v>
      </c>
      <c r="M7557" s="11" t="s">
        <v>27</v>
      </c>
      <c r="N7557" s="11" t="s">
        <v>183</v>
      </c>
      <c r="O7557" s="12" t="s">
        <v>29</v>
      </c>
      <c r="P7557" s="12"/>
      <c r="Q7557" s="15" t="s">
        <v>33292</v>
      </c>
      <c r="R7557" s="12" t="s">
        <v>42</v>
      </c>
      <c r="S7557" s="11" t="s">
        <v>33293</v>
      </c>
      <c r="T7557" s="11" t="s">
        <v>33228</v>
      </c>
    </row>
    <row x14ac:dyDescent="0.25" r="7558" customHeight="1" ht="19.5">
      <c r="A7558" s="10">
        <v>45217</v>
      </c>
      <c r="B7558" s="11" t="s">
        <v>33294</v>
      </c>
      <c r="C7558" s="11" t="s">
        <v>33295</v>
      </c>
      <c r="D7558" s="12"/>
      <c r="E7558" s="13">
        <v>13197340111</v>
      </c>
      <c r="F7558" s="11"/>
      <c r="G7558" s="12"/>
      <c r="H7558" s="12"/>
      <c r="I7558" s="14" t="s">
        <v>328</v>
      </c>
      <c r="J7558" s="12" t="s">
        <v>24</v>
      </c>
      <c r="K7558" s="12" t="s">
        <v>25</v>
      </c>
      <c r="L7558" s="12" t="s">
        <v>39</v>
      </c>
      <c r="M7558" s="11" t="s">
        <v>27</v>
      </c>
      <c r="N7558" s="11" t="s">
        <v>624</v>
      </c>
      <c r="O7558" s="12" t="s">
        <v>29</v>
      </c>
      <c r="P7558" s="12"/>
      <c r="Q7558" s="15" t="s">
        <v>33296</v>
      </c>
      <c r="R7558" s="12" t="s">
        <v>42</v>
      </c>
      <c r="S7558" s="11" t="s">
        <v>33297</v>
      </c>
      <c r="T7558" s="11" t="s">
        <v>33298</v>
      </c>
    </row>
    <row x14ac:dyDescent="0.25" r="7559" customHeight="1" ht="19.5">
      <c r="A7559" s="10">
        <v>45217</v>
      </c>
      <c r="B7559" s="11" t="s">
        <v>33299</v>
      </c>
      <c r="C7559" s="11" t="s">
        <v>660</v>
      </c>
      <c r="D7559" s="12"/>
      <c r="E7559" s="13">
        <v>13227299972</v>
      </c>
      <c r="F7559" s="11" t="s">
        <v>33300</v>
      </c>
      <c r="G7559" s="12" t="s">
        <v>48</v>
      </c>
      <c r="H7559" s="12" t="s">
        <v>121</v>
      </c>
      <c r="I7559" s="14" t="s">
        <v>352</v>
      </c>
      <c r="J7559" s="12" t="s">
        <v>24</v>
      </c>
      <c r="K7559" s="12" t="s">
        <v>25</v>
      </c>
      <c r="L7559" s="12" t="s">
        <v>39</v>
      </c>
      <c r="M7559" s="11" t="s">
        <v>40</v>
      </c>
      <c r="N7559" s="11" t="s">
        <v>624</v>
      </c>
      <c r="O7559" s="12" t="s">
        <v>29</v>
      </c>
      <c r="P7559" s="12"/>
      <c r="Q7559" s="15" t="s">
        <v>33301</v>
      </c>
      <c r="R7559" s="12" t="s">
        <v>42</v>
      </c>
      <c r="S7559" s="11" t="s">
        <v>33302</v>
      </c>
      <c r="T7559" s="11" t="s">
        <v>18884</v>
      </c>
    </row>
    <row x14ac:dyDescent="0.25" r="7560" customHeight="1" ht="19.5">
      <c r="A7560" s="10">
        <v>45217</v>
      </c>
      <c r="B7560" s="11" t="s">
        <v>33303</v>
      </c>
      <c r="C7560" s="11" t="s">
        <v>6057</v>
      </c>
      <c r="D7560" s="12"/>
      <c r="E7560" s="13">
        <v>15071763154</v>
      </c>
      <c r="F7560" s="11" t="s">
        <v>33304</v>
      </c>
      <c r="G7560" s="12" t="s">
        <v>48</v>
      </c>
      <c r="H7560" s="12"/>
      <c r="I7560" s="14" t="s">
        <v>328</v>
      </c>
      <c r="J7560" s="12" t="s">
        <v>24</v>
      </c>
      <c r="K7560" s="12" t="s">
        <v>25</v>
      </c>
      <c r="L7560" s="12" t="s">
        <v>39</v>
      </c>
      <c r="M7560" s="11" t="s">
        <v>40</v>
      </c>
      <c r="N7560" s="11" t="s">
        <v>183</v>
      </c>
      <c r="O7560" s="12" t="s">
        <v>29</v>
      </c>
      <c r="P7560" s="12"/>
      <c r="Q7560" s="15" t="s">
        <v>33305</v>
      </c>
      <c r="R7560" s="12" t="s">
        <v>42</v>
      </c>
      <c r="S7560" s="11" t="s">
        <v>33306</v>
      </c>
      <c r="T7560" s="11" t="s">
        <v>33307</v>
      </c>
    </row>
    <row x14ac:dyDescent="0.25" r="7561" customHeight="1" ht="19.5">
      <c r="A7561" s="10">
        <v>45217</v>
      </c>
      <c r="B7561" s="11" t="s">
        <v>33308</v>
      </c>
      <c r="C7561" s="11" t="s">
        <v>5684</v>
      </c>
      <c r="D7561" s="12"/>
      <c r="E7561" s="13">
        <v>13032720668</v>
      </c>
      <c r="F7561" s="11" t="s">
        <v>33309</v>
      </c>
      <c r="G7561" s="12" t="s">
        <v>115</v>
      </c>
      <c r="H7561" s="12"/>
      <c r="I7561" s="14" t="s">
        <v>68</v>
      </c>
      <c r="J7561" s="12" t="s">
        <v>24</v>
      </c>
      <c r="K7561" s="12" t="s">
        <v>25</v>
      </c>
      <c r="L7561" s="12" t="s">
        <v>39</v>
      </c>
      <c r="M7561" s="11" t="s">
        <v>27</v>
      </c>
      <c r="N7561" s="11" t="s">
        <v>183</v>
      </c>
      <c r="O7561" s="12" t="s">
        <v>29</v>
      </c>
      <c r="P7561" s="12"/>
      <c r="Q7561" s="15" t="s">
        <v>33310</v>
      </c>
      <c r="R7561" s="12" t="s">
        <v>42</v>
      </c>
      <c r="S7561" s="11" t="s">
        <v>33311</v>
      </c>
      <c r="T7561" s="11" t="s">
        <v>33312</v>
      </c>
    </row>
    <row x14ac:dyDescent="0.25" r="7562" customHeight="1" ht="19.5">
      <c r="A7562" s="10">
        <v>45217</v>
      </c>
      <c r="B7562" s="11" t="s">
        <v>33313</v>
      </c>
      <c r="C7562" s="11" t="s">
        <v>6063</v>
      </c>
      <c r="D7562" s="12"/>
      <c r="E7562" s="13">
        <v>13973938862</v>
      </c>
      <c r="F7562" s="11"/>
      <c r="G7562" s="12"/>
      <c r="H7562" s="12"/>
      <c r="I7562" s="14" t="s">
        <v>352</v>
      </c>
      <c r="J7562" s="12" t="s">
        <v>24</v>
      </c>
      <c r="K7562" s="12" t="s">
        <v>25</v>
      </c>
      <c r="L7562" s="12" t="s">
        <v>39</v>
      </c>
      <c r="M7562" s="11" t="s">
        <v>40</v>
      </c>
      <c r="N7562" s="11" t="s">
        <v>183</v>
      </c>
      <c r="O7562" s="12" t="s">
        <v>29</v>
      </c>
      <c r="P7562" s="12"/>
      <c r="Q7562" s="15" t="s">
        <v>33314</v>
      </c>
      <c r="R7562" s="12" t="s">
        <v>42</v>
      </c>
      <c r="S7562" s="11" t="s">
        <v>33315</v>
      </c>
      <c r="T7562" s="11" t="s">
        <v>33316</v>
      </c>
    </row>
    <row x14ac:dyDescent="0.25" r="7563" customHeight="1" ht="19.5">
      <c r="A7563" s="10">
        <v>45217</v>
      </c>
      <c r="B7563" s="11" t="s">
        <v>33317</v>
      </c>
      <c r="C7563" s="11" t="s">
        <v>3899</v>
      </c>
      <c r="D7563" s="12"/>
      <c r="E7563" s="13">
        <v>15571726516</v>
      </c>
      <c r="F7563" s="11" t="s">
        <v>26771</v>
      </c>
      <c r="G7563" s="12" t="s">
        <v>115</v>
      </c>
      <c r="H7563" s="12"/>
      <c r="I7563" s="14" t="s">
        <v>415</v>
      </c>
      <c r="J7563" s="12" t="s">
        <v>24</v>
      </c>
      <c r="K7563" s="12" t="s">
        <v>25</v>
      </c>
      <c r="L7563" s="12" t="s">
        <v>39</v>
      </c>
      <c r="M7563" s="11" t="s">
        <v>27</v>
      </c>
      <c r="N7563" s="11" t="s">
        <v>28</v>
      </c>
      <c r="O7563" s="12" t="s">
        <v>29</v>
      </c>
      <c r="P7563" s="12"/>
      <c r="Q7563" s="15" t="s">
        <v>33318</v>
      </c>
      <c r="R7563" s="12" t="s">
        <v>42</v>
      </c>
      <c r="S7563" s="11" t="s">
        <v>33319</v>
      </c>
      <c r="T7563" s="11" t="s">
        <v>33320</v>
      </c>
    </row>
    <row x14ac:dyDescent="0.25" r="7564" customHeight="1" ht="19.5">
      <c r="A7564" s="10">
        <v>45217</v>
      </c>
      <c r="B7564" s="11" t="s">
        <v>33321</v>
      </c>
      <c r="C7564" s="11" t="s">
        <v>5949</v>
      </c>
      <c r="D7564" s="12"/>
      <c r="E7564" s="13">
        <v>15586370619</v>
      </c>
      <c r="F7564" s="11" t="s">
        <v>28764</v>
      </c>
      <c r="G7564" s="12" t="s">
        <v>74</v>
      </c>
      <c r="H7564" s="12"/>
      <c r="I7564" s="14" t="s">
        <v>68</v>
      </c>
      <c r="J7564" s="12" t="s">
        <v>24</v>
      </c>
      <c r="K7564" s="12" t="s">
        <v>25</v>
      </c>
      <c r="L7564" s="12" t="s">
        <v>39</v>
      </c>
      <c r="M7564" s="11" t="s">
        <v>27</v>
      </c>
      <c r="N7564" s="11" t="s">
        <v>183</v>
      </c>
      <c r="O7564" s="12" t="s">
        <v>29</v>
      </c>
      <c r="P7564" s="12"/>
      <c r="Q7564" s="15" t="s">
        <v>33322</v>
      </c>
      <c r="R7564" s="12" t="s">
        <v>42</v>
      </c>
      <c r="S7564" s="11" t="s">
        <v>33323</v>
      </c>
      <c r="T7564" s="11" t="s">
        <v>33324</v>
      </c>
    </row>
    <row x14ac:dyDescent="0.25" r="7565" customHeight="1" ht="19.5">
      <c r="A7565" s="10">
        <v>45217</v>
      </c>
      <c r="B7565" s="11" t="s">
        <v>33325</v>
      </c>
      <c r="C7565" s="11" t="s">
        <v>2809</v>
      </c>
      <c r="D7565" s="12"/>
      <c r="E7565" s="13">
        <v>18671739123</v>
      </c>
      <c r="F7565" s="11" t="s">
        <v>22526</v>
      </c>
      <c r="G7565" s="12" t="s">
        <v>56</v>
      </c>
      <c r="H7565" s="12"/>
      <c r="I7565" s="14" t="s">
        <v>2649</v>
      </c>
      <c r="J7565" s="12" t="s">
        <v>24</v>
      </c>
      <c r="K7565" s="12" t="s">
        <v>69</v>
      </c>
      <c r="L7565" s="12" t="s">
        <v>39</v>
      </c>
      <c r="M7565" s="11" t="s">
        <v>40</v>
      </c>
      <c r="N7565" s="11" t="s">
        <v>28</v>
      </c>
      <c r="O7565" s="12" t="s">
        <v>29</v>
      </c>
      <c r="P7565" s="12"/>
      <c r="Q7565" s="15" t="s">
        <v>33326</v>
      </c>
      <c r="R7565" s="12" t="s">
        <v>42</v>
      </c>
      <c r="S7565" s="11" t="s">
        <v>33327</v>
      </c>
      <c r="T7565" s="11" t="s">
        <v>33328</v>
      </c>
    </row>
    <row x14ac:dyDescent="0.25" r="7566" customHeight="1" ht="19.5">
      <c r="A7566" s="10">
        <v>45217</v>
      </c>
      <c r="B7566" s="11" t="s">
        <v>33329</v>
      </c>
      <c r="C7566" s="11" t="s">
        <v>3899</v>
      </c>
      <c r="D7566" s="12"/>
      <c r="E7566" s="13">
        <v>13207214077</v>
      </c>
      <c r="F7566" s="11" t="s">
        <v>33330</v>
      </c>
      <c r="G7566" s="12" t="s">
        <v>23</v>
      </c>
      <c r="H7566" s="12"/>
      <c r="I7566" s="14" t="s">
        <v>8690</v>
      </c>
      <c r="J7566" s="12" t="s">
        <v>24</v>
      </c>
      <c r="K7566" s="12" t="s">
        <v>25</v>
      </c>
      <c r="L7566" s="12" t="s">
        <v>39</v>
      </c>
      <c r="M7566" s="11" t="s">
        <v>40</v>
      </c>
      <c r="N7566" s="11" t="s">
        <v>28</v>
      </c>
      <c r="O7566" s="12" t="s">
        <v>29</v>
      </c>
      <c r="P7566" s="12"/>
      <c r="Q7566" s="15" t="s">
        <v>33331</v>
      </c>
      <c r="R7566" s="12" t="s">
        <v>42</v>
      </c>
      <c r="S7566" s="11" t="s">
        <v>33332</v>
      </c>
      <c r="T7566" s="11" t="s">
        <v>33333</v>
      </c>
    </row>
    <row x14ac:dyDescent="0.25" r="7567" customHeight="1" ht="19.5">
      <c r="A7567" s="10">
        <v>45217</v>
      </c>
      <c r="B7567" s="11" t="s">
        <v>33334</v>
      </c>
      <c r="C7567" s="11" t="s">
        <v>5977</v>
      </c>
      <c r="D7567" s="12"/>
      <c r="E7567" s="13">
        <v>13085166022</v>
      </c>
      <c r="F7567" s="11" t="s">
        <v>31635</v>
      </c>
      <c r="G7567" s="12" t="s">
        <v>289</v>
      </c>
      <c r="H7567" s="12"/>
      <c r="I7567" s="14" t="s">
        <v>136</v>
      </c>
      <c r="J7567" s="12" t="s">
        <v>24</v>
      </c>
      <c r="K7567" s="12" t="s">
        <v>25</v>
      </c>
      <c r="L7567" s="12" t="s">
        <v>39</v>
      </c>
      <c r="M7567" s="11" t="s">
        <v>27</v>
      </c>
      <c r="N7567" s="11" t="s">
        <v>28</v>
      </c>
      <c r="O7567" s="12" t="s">
        <v>29</v>
      </c>
      <c r="P7567" s="12"/>
      <c r="Q7567" s="15" t="s">
        <v>33335</v>
      </c>
      <c r="R7567" s="12" t="s">
        <v>42</v>
      </c>
      <c r="S7567" s="11" t="s">
        <v>33336</v>
      </c>
      <c r="T7567" s="11" t="s">
        <v>31586</v>
      </c>
    </row>
    <row x14ac:dyDescent="0.25" r="7568" customHeight="1" ht="19.5">
      <c r="A7568" s="10">
        <v>45217</v>
      </c>
      <c r="B7568" s="11" t="s">
        <v>33337</v>
      </c>
      <c r="C7568" s="11" t="s">
        <v>3899</v>
      </c>
      <c r="D7568" s="12"/>
      <c r="E7568" s="13">
        <v>13085155311</v>
      </c>
      <c r="F7568" s="11" t="s">
        <v>31635</v>
      </c>
      <c r="G7568" s="12" t="s">
        <v>289</v>
      </c>
      <c r="H7568" s="12"/>
      <c r="I7568" s="14" t="s">
        <v>38</v>
      </c>
      <c r="J7568" s="12" t="s">
        <v>24</v>
      </c>
      <c r="K7568" s="12" t="s">
        <v>25</v>
      </c>
      <c r="L7568" s="12" t="s">
        <v>39</v>
      </c>
      <c r="M7568" s="11" t="s">
        <v>27</v>
      </c>
      <c r="N7568" s="11" t="s">
        <v>28</v>
      </c>
      <c r="O7568" s="12" t="s">
        <v>29</v>
      </c>
      <c r="P7568" s="12"/>
      <c r="Q7568" s="15" t="s">
        <v>33338</v>
      </c>
      <c r="R7568" s="12" t="s">
        <v>42</v>
      </c>
      <c r="S7568" s="11" t="s">
        <v>33339</v>
      </c>
      <c r="T7568" s="11" t="s">
        <v>31638</v>
      </c>
    </row>
    <row x14ac:dyDescent="0.25" r="7569" customHeight="1" ht="19.5">
      <c r="A7569" s="10">
        <v>45217</v>
      </c>
      <c r="B7569" s="11" t="s">
        <v>33340</v>
      </c>
      <c r="C7569" s="11" t="s">
        <v>6057</v>
      </c>
      <c r="D7569" s="12"/>
      <c r="E7569" s="13">
        <v>18986769484</v>
      </c>
      <c r="F7569" s="11" t="s">
        <v>33341</v>
      </c>
      <c r="G7569" s="12" t="s">
        <v>48</v>
      </c>
      <c r="H7569" s="12"/>
      <c r="I7569" s="14" t="s">
        <v>104</v>
      </c>
      <c r="J7569" s="12" t="s">
        <v>24</v>
      </c>
      <c r="K7569" s="12" t="s">
        <v>25</v>
      </c>
      <c r="L7569" s="12" t="s">
        <v>39</v>
      </c>
      <c r="M7569" s="11" t="s">
        <v>40</v>
      </c>
      <c r="N7569" s="11" t="s">
        <v>183</v>
      </c>
      <c r="O7569" s="12" t="s">
        <v>29</v>
      </c>
      <c r="P7569" s="12"/>
      <c r="Q7569" s="15" t="s">
        <v>33342</v>
      </c>
      <c r="R7569" s="12" t="s">
        <v>42</v>
      </c>
      <c r="S7569" s="11" t="s">
        <v>33343</v>
      </c>
      <c r="T7569" s="11" t="s">
        <v>33344</v>
      </c>
    </row>
    <row x14ac:dyDescent="0.25" r="7570" customHeight="1" ht="19.5">
      <c r="A7570" s="10">
        <v>45217</v>
      </c>
      <c r="B7570" s="11" t="s">
        <v>33345</v>
      </c>
      <c r="C7570" s="11" t="s">
        <v>1116</v>
      </c>
      <c r="D7570" s="12"/>
      <c r="E7570" s="13">
        <v>17671260777</v>
      </c>
      <c r="F7570" s="11" t="s">
        <v>33346</v>
      </c>
      <c r="G7570" s="12" t="s">
        <v>56</v>
      </c>
      <c r="H7570" s="12"/>
      <c r="I7570" s="14" t="s">
        <v>38</v>
      </c>
      <c r="J7570" s="12" t="s">
        <v>24</v>
      </c>
      <c r="K7570" s="12" t="s">
        <v>25</v>
      </c>
      <c r="L7570" s="12" t="s">
        <v>39</v>
      </c>
      <c r="M7570" s="11" t="s">
        <v>40</v>
      </c>
      <c r="N7570" s="11" t="s">
        <v>28</v>
      </c>
      <c r="O7570" s="12" t="s">
        <v>29</v>
      </c>
      <c r="P7570" s="12"/>
      <c r="Q7570" s="15" t="s">
        <v>33347</v>
      </c>
      <c r="R7570" s="12" t="s">
        <v>42</v>
      </c>
      <c r="S7570" s="11" t="s">
        <v>33348</v>
      </c>
      <c r="T7570" s="11" t="s">
        <v>33349</v>
      </c>
    </row>
    <row x14ac:dyDescent="0.25" r="7571" customHeight="1" ht="19.5">
      <c r="A7571" s="10">
        <v>45217</v>
      </c>
      <c r="B7571" s="11" t="s">
        <v>33350</v>
      </c>
      <c r="C7571" s="11" t="s">
        <v>6057</v>
      </c>
      <c r="D7571" s="12"/>
      <c r="E7571" s="13">
        <v>18207205847</v>
      </c>
      <c r="F7571" s="11" t="s">
        <v>33351</v>
      </c>
      <c r="G7571" s="12" t="s">
        <v>74</v>
      </c>
      <c r="H7571" s="12"/>
      <c r="I7571" s="14" t="s">
        <v>110</v>
      </c>
      <c r="J7571" s="12" t="s">
        <v>24</v>
      </c>
      <c r="K7571" s="12" t="s">
        <v>25</v>
      </c>
      <c r="L7571" s="12" t="s">
        <v>39</v>
      </c>
      <c r="M7571" s="11" t="s">
        <v>40</v>
      </c>
      <c r="N7571" s="11" t="s">
        <v>183</v>
      </c>
      <c r="O7571" s="12" t="s">
        <v>29</v>
      </c>
      <c r="P7571" s="12"/>
      <c r="Q7571" s="15" t="s">
        <v>33352</v>
      </c>
      <c r="R7571" s="12" t="s">
        <v>42</v>
      </c>
      <c r="S7571" s="11" t="s">
        <v>33353</v>
      </c>
      <c r="T7571" s="11" t="s">
        <v>33354</v>
      </c>
    </row>
    <row x14ac:dyDescent="0.25" r="7572" customHeight="1" ht="19.5">
      <c r="A7572" s="10">
        <v>45217</v>
      </c>
      <c r="B7572" s="11" t="s">
        <v>33355</v>
      </c>
      <c r="C7572" s="11" t="s">
        <v>33356</v>
      </c>
      <c r="D7572" s="12"/>
      <c r="E7572" s="13">
        <v>13986802575</v>
      </c>
      <c r="F7572" s="11" t="s">
        <v>33272</v>
      </c>
      <c r="G7572" s="12" t="s">
        <v>115</v>
      </c>
      <c r="H7572" s="12"/>
      <c r="I7572" s="14" t="s">
        <v>2649</v>
      </c>
      <c r="J7572" s="12" t="s">
        <v>24</v>
      </c>
      <c r="K7572" s="12" t="s">
        <v>25</v>
      </c>
      <c r="L7572" s="12" t="s">
        <v>39</v>
      </c>
      <c r="M7572" s="11" t="s">
        <v>27</v>
      </c>
      <c r="N7572" s="11" t="s">
        <v>183</v>
      </c>
      <c r="O7572" s="12" t="s">
        <v>29</v>
      </c>
      <c r="P7572" s="12"/>
      <c r="Q7572" s="15" t="s">
        <v>33357</v>
      </c>
      <c r="R7572" s="12" t="s">
        <v>42</v>
      </c>
      <c r="S7572" s="11" t="s">
        <v>33358</v>
      </c>
      <c r="T7572" s="11" t="s">
        <v>31586</v>
      </c>
    </row>
    <row x14ac:dyDescent="0.25" r="7573" customHeight="1" ht="19.5">
      <c r="A7573" s="10">
        <v>45217</v>
      </c>
      <c r="B7573" s="11" t="s">
        <v>33359</v>
      </c>
      <c r="C7573" s="11" t="s">
        <v>33356</v>
      </c>
      <c r="D7573" s="12"/>
      <c r="E7573" s="13">
        <v>15549276851</v>
      </c>
      <c r="F7573" s="11" t="s">
        <v>33360</v>
      </c>
      <c r="G7573" s="12" t="s">
        <v>115</v>
      </c>
      <c r="H7573" s="12"/>
      <c r="I7573" s="14" t="s">
        <v>2649</v>
      </c>
      <c r="J7573" s="12" t="s">
        <v>24</v>
      </c>
      <c r="K7573" s="12" t="s">
        <v>25</v>
      </c>
      <c r="L7573" s="12" t="s">
        <v>39</v>
      </c>
      <c r="M7573" s="11" t="s">
        <v>27</v>
      </c>
      <c r="N7573" s="11" t="s">
        <v>183</v>
      </c>
      <c r="O7573" s="12" t="s">
        <v>29</v>
      </c>
      <c r="P7573" s="12"/>
      <c r="Q7573" s="15" t="s">
        <v>33361</v>
      </c>
      <c r="R7573" s="12" t="s">
        <v>42</v>
      </c>
      <c r="S7573" s="11" t="s">
        <v>33362</v>
      </c>
      <c r="T7573" s="11" t="s">
        <v>31586</v>
      </c>
    </row>
    <row x14ac:dyDescent="0.25" r="7574" customHeight="1" ht="19.5">
      <c r="A7574" s="10">
        <v>45217</v>
      </c>
      <c r="B7574" s="11" t="s">
        <v>33363</v>
      </c>
      <c r="C7574" s="11" t="s">
        <v>33356</v>
      </c>
      <c r="D7574" s="12"/>
      <c r="E7574" s="13">
        <v>13085166022</v>
      </c>
      <c r="F7574" s="11" t="s">
        <v>31635</v>
      </c>
      <c r="G7574" s="12" t="s">
        <v>289</v>
      </c>
      <c r="H7574" s="12"/>
      <c r="I7574" s="14" t="s">
        <v>2649</v>
      </c>
      <c r="J7574" s="12" t="s">
        <v>24</v>
      </c>
      <c r="K7574" s="12" t="s">
        <v>25</v>
      </c>
      <c r="L7574" s="12" t="s">
        <v>39</v>
      </c>
      <c r="M7574" s="11" t="s">
        <v>27</v>
      </c>
      <c r="N7574" s="11" t="s">
        <v>183</v>
      </c>
      <c r="O7574" s="12" t="s">
        <v>29</v>
      </c>
      <c r="P7574" s="12"/>
      <c r="Q7574" s="15" t="s">
        <v>33364</v>
      </c>
      <c r="R7574" s="12" t="s">
        <v>42</v>
      </c>
      <c r="S7574" s="11" t="s">
        <v>33365</v>
      </c>
      <c r="T7574" s="11" t="s">
        <v>31586</v>
      </c>
    </row>
    <row x14ac:dyDescent="0.25" r="7575" customHeight="1" ht="19.5">
      <c r="A7575" s="10">
        <v>45217</v>
      </c>
      <c r="B7575" s="11" t="s">
        <v>33366</v>
      </c>
      <c r="C7575" s="11" t="s">
        <v>6057</v>
      </c>
      <c r="D7575" s="12"/>
      <c r="E7575" s="13">
        <v>15572709819</v>
      </c>
      <c r="F7575" s="11" t="s">
        <v>33367</v>
      </c>
      <c r="G7575" s="12" t="s">
        <v>289</v>
      </c>
      <c r="H7575" s="12"/>
      <c r="I7575" s="14" t="s">
        <v>1914</v>
      </c>
      <c r="J7575" s="12" t="s">
        <v>24</v>
      </c>
      <c r="K7575" s="12" t="s">
        <v>25</v>
      </c>
      <c r="L7575" s="12" t="s">
        <v>39</v>
      </c>
      <c r="M7575" s="11" t="s">
        <v>27</v>
      </c>
      <c r="N7575" s="11" t="s">
        <v>183</v>
      </c>
      <c r="O7575" s="12" t="s">
        <v>29</v>
      </c>
      <c r="P7575" s="12"/>
      <c r="Q7575" s="15" t="s">
        <v>33368</v>
      </c>
      <c r="R7575" s="12" t="s">
        <v>42</v>
      </c>
      <c r="S7575" s="11" t="s">
        <v>33369</v>
      </c>
      <c r="T7575" s="11" t="s">
        <v>31586</v>
      </c>
    </row>
    <row x14ac:dyDescent="0.25" r="7576" customHeight="1" ht="19.5">
      <c r="A7576" s="10">
        <v>45217</v>
      </c>
      <c r="B7576" s="11" t="s">
        <v>33370</v>
      </c>
      <c r="C7576" s="11" t="s">
        <v>12551</v>
      </c>
      <c r="D7576" s="12"/>
      <c r="E7576" s="13">
        <v>18671768759</v>
      </c>
      <c r="F7576" s="11" t="s">
        <v>8568</v>
      </c>
      <c r="G7576" s="12" t="s">
        <v>37</v>
      </c>
      <c r="H7576" s="12"/>
      <c r="I7576" s="14">
        <v>10015</v>
      </c>
      <c r="J7576" s="12" t="s">
        <v>24</v>
      </c>
      <c r="K7576" s="12" t="s">
        <v>69</v>
      </c>
      <c r="L7576" s="12" t="s">
        <v>26</v>
      </c>
      <c r="M7576" s="11" t="s">
        <v>27</v>
      </c>
      <c r="N7576" s="11" t="s">
        <v>28</v>
      </c>
      <c r="O7576" s="12" t="s">
        <v>29</v>
      </c>
      <c r="P7576" s="12"/>
      <c r="Q7576" s="15" t="s">
        <v>33371</v>
      </c>
      <c r="R7576" s="12" t="s">
        <v>31</v>
      </c>
      <c r="S7576" s="11" t="s">
        <v>33372</v>
      </c>
      <c r="T7576" s="11" t="s">
        <v>33373</v>
      </c>
    </row>
    <row x14ac:dyDescent="0.25" r="7577" customHeight="1" ht="19.5">
      <c r="A7577" s="10">
        <v>45217</v>
      </c>
      <c r="B7577" s="11" t="s">
        <v>33374</v>
      </c>
      <c r="C7577" s="11" t="s">
        <v>33356</v>
      </c>
      <c r="D7577" s="12"/>
      <c r="E7577" s="13">
        <v>15572761581</v>
      </c>
      <c r="F7577" s="11" t="s">
        <v>33375</v>
      </c>
      <c r="G7577" s="12" t="s">
        <v>48</v>
      </c>
      <c r="H7577" s="12"/>
      <c r="I7577" s="14" t="s">
        <v>2649</v>
      </c>
      <c r="J7577" s="12" t="s">
        <v>24</v>
      </c>
      <c r="K7577" s="12" t="s">
        <v>25</v>
      </c>
      <c r="L7577" s="12" t="s">
        <v>39</v>
      </c>
      <c r="M7577" s="11" t="s">
        <v>27</v>
      </c>
      <c r="N7577" s="11" t="s">
        <v>183</v>
      </c>
      <c r="O7577" s="12" t="s">
        <v>29</v>
      </c>
      <c r="P7577" s="12"/>
      <c r="Q7577" s="15" t="s">
        <v>33376</v>
      </c>
      <c r="R7577" s="12" t="s">
        <v>42</v>
      </c>
      <c r="S7577" s="11" t="s">
        <v>33274</v>
      </c>
      <c r="T7577" s="11" t="s">
        <v>33377</v>
      </c>
    </row>
    <row x14ac:dyDescent="0.25" r="7578" customHeight="1" ht="19.5">
      <c r="A7578" s="10">
        <v>45217</v>
      </c>
      <c r="B7578" s="11" t="s">
        <v>33378</v>
      </c>
      <c r="C7578" s="11" t="s">
        <v>912</v>
      </c>
      <c r="D7578" s="12"/>
      <c r="E7578" s="13">
        <v>15572709819</v>
      </c>
      <c r="F7578" s="11" t="s">
        <v>33367</v>
      </c>
      <c r="G7578" s="12" t="s">
        <v>289</v>
      </c>
      <c r="H7578" s="12"/>
      <c r="I7578" s="14">
        <v>10015</v>
      </c>
      <c r="J7578" s="12" t="s">
        <v>24</v>
      </c>
      <c r="K7578" s="12" t="s">
        <v>25</v>
      </c>
      <c r="L7578" s="12" t="s">
        <v>26</v>
      </c>
      <c r="M7578" s="11" t="s">
        <v>27</v>
      </c>
      <c r="N7578" s="11" t="s">
        <v>28</v>
      </c>
      <c r="O7578" s="12" t="s">
        <v>29</v>
      </c>
      <c r="P7578" s="12"/>
      <c r="Q7578" s="15" t="s">
        <v>33379</v>
      </c>
      <c r="R7578" s="12" t="s">
        <v>31</v>
      </c>
      <c r="S7578" s="11" t="s">
        <v>33380</v>
      </c>
      <c r="T7578" s="11" t="s">
        <v>33381</v>
      </c>
    </row>
    <row x14ac:dyDescent="0.25" r="7579" customHeight="1" ht="19.5">
      <c r="A7579" s="10">
        <v>45217</v>
      </c>
      <c r="B7579" s="11" t="s">
        <v>33382</v>
      </c>
      <c r="C7579" s="11" t="s">
        <v>33356</v>
      </c>
      <c r="D7579" s="12"/>
      <c r="E7579" s="13">
        <v>13217171996</v>
      </c>
      <c r="F7579" s="11" t="s">
        <v>33383</v>
      </c>
      <c r="G7579" s="12" t="s">
        <v>74</v>
      </c>
      <c r="H7579" s="12"/>
      <c r="I7579" s="14" t="s">
        <v>415</v>
      </c>
      <c r="J7579" s="12" t="s">
        <v>24</v>
      </c>
      <c r="K7579" s="12" t="s">
        <v>25</v>
      </c>
      <c r="L7579" s="12" t="s">
        <v>39</v>
      </c>
      <c r="M7579" s="11" t="s">
        <v>27</v>
      </c>
      <c r="N7579" s="11" t="s">
        <v>183</v>
      </c>
      <c r="O7579" s="12" t="s">
        <v>29</v>
      </c>
      <c r="P7579" s="12"/>
      <c r="Q7579" s="15" t="s">
        <v>33384</v>
      </c>
      <c r="R7579" s="12" t="s">
        <v>42</v>
      </c>
      <c r="S7579" s="11" t="s">
        <v>33385</v>
      </c>
      <c r="T7579" s="11" t="s">
        <v>33386</v>
      </c>
    </row>
    <row x14ac:dyDescent="0.25" r="7580" customHeight="1" ht="19.5">
      <c r="A7580" s="10">
        <v>45217</v>
      </c>
      <c r="B7580" s="11" t="s">
        <v>33387</v>
      </c>
      <c r="C7580" s="11" t="s">
        <v>6057</v>
      </c>
      <c r="D7580" s="12"/>
      <c r="E7580" s="13">
        <v>17683705171</v>
      </c>
      <c r="F7580" s="11" t="s">
        <v>33388</v>
      </c>
      <c r="G7580" s="12" t="s">
        <v>289</v>
      </c>
      <c r="H7580" s="12"/>
      <c r="I7580" s="14" t="s">
        <v>2649</v>
      </c>
      <c r="J7580" s="12" t="s">
        <v>24</v>
      </c>
      <c r="K7580" s="12" t="s">
        <v>25</v>
      </c>
      <c r="L7580" s="12" t="s">
        <v>39</v>
      </c>
      <c r="M7580" s="11" t="s">
        <v>27</v>
      </c>
      <c r="N7580" s="11" t="s">
        <v>183</v>
      </c>
      <c r="O7580" s="12" t="s">
        <v>29</v>
      </c>
      <c r="P7580" s="12"/>
      <c r="Q7580" s="15" t="s">
        <v>33389</v>
      </c>
      <c r="R7580" s="12" t="s">
        <v>42</v>
      </c>
      <c r="S7580" s="11" t="s">
        <v>33390</v>
      </c>
      <c r="T7580" s="11" t="s">
        <v>31661</v>
      </c>
    </row>
    <row x14ac:dyDescent="0.25" r="7581" customHeight="1" ht="19.5">
      <c r="A7581" s="10">
        <v>45217</v>
      </c>
      <c r="B7581" s="11" t="s">
        <v>33391</v>
      </c>
      <c r="C7581" s="11" t="s">
        <v>6057</v>
      </c>
      <c r="D7581" s="12"/>
      <c r="E7581" s="13">
        <v>13227283785</v>
      </c>
      <c r="F7581" s="11" t="s">
        <v>33392</v>
      </c>
      <c r="G7581" s="12" t="s">
        <v>48</v>
      </c>
      <c r="H7581" s="12"/>
      <c r="I7581" s="14" t="s">
        <v>241</v>
      </c>
      <c r="J7581" s="12" t="s">
        <v>24</v>
      </c>
      <c r="K7581" s="12" t="s">
        <v>25</v>
      </c>
      <c r="L7581" s="12" t="s">
        <v>39</v>
      </c>
      <c r="M7581" s="11" t="s">
        <v>40</v>
      </c>
      <c r="N7581" s="11" t="s">
        <v>183</v>
      </c>
      <c r="O7581" s="12" t="s">
        <v>29</v>
      </c>
      <c r="P7581" s="12"/>
      <c r="Q7581" s="15" t="s">
        <v>33393</v>
      </c>
      <c r="R7581" s="12" t="s">
        <v>42</v>
      </c>
      <c r="S7581" s="11" t="s">
        <v>33394</v>
      </c>
      <c r="T7581" s="11" t="s">
        <v>33395</v>
      </c>
    </row>
    <row x14ac:dyDescent="0.25" r="7582" customHeight="1" ht="19.5">
      <c r="A7582" s="10">
        <v>45217</v>
      </c>
      <c r="B7582" s="11" t="s">
        <v>33396</v>
      </c>
      <c r="C7582" s="11" t="s">
        <v>6057</v>
      </c>
      <c r="D7582" s="12"/>
      <c r="E7582" s="13">
        <v>13117282782</v>
      </c>
      <c r="F7582" s="11" t="s">
        <v>33397</v>
      </c>
      <c r="G7582" s="12" t="s">
        <v>48</v>
      </c>
      <c r="H7582" s="12"/>
      <c r="I7582" s="14" t="s">
        <v>131</v>
      </c>
      <c r="J7582" s="12" t="s">
        <v>24</v>
      </c>
      <c r="K7582" s="12" t="s">
        <v>25</v>
      </c>
      <c r="L7582" s="12" t="s">
        <v>39</v>
      </c>
      <c r="M7582" s="11" t="s">
        <v>40</v>
      </c>
      <c r="N7582" s="11" t="s">
        <v>183</v>
      </c>
      <c r="O7582" s="12" t="s">
        <v>29</v>
      </c>
      <c r="P7582" s="12"/>
      <c r="Q7582" s="15" t="s">
        <v>33398</v>
      </c>
      <c r="R7582" s="12" t="s">
        <v>42</v>
      </c>
      <c r="S7582" s="11" t="s">
        <v>33399</v>
      </c>
      <c r="T7582" s="11" t="s">
        <v>33400</v>
      </c>
    </row>
    <row x14ac:dyDescent="0.25" r="7583" customHeight="1" ht="19.5">
      <c r="A7583" s="10">
        <v>45217</v>
      </c>
      <c r="B7583" s="11" t="s">
        <v>33401</v>
      </c>
      <c r="C7583" s="11" t="s">
        <v>6057</v>
      </c>
      <c r="D7583" s="12"/>
      <c r="E7583" s="13">
        <v>15672483270</v>
      </c>
      <c r="F7583" s="11" t="s">
        <v>33402</v>
      </c>
      <c r="G7583" s="12" t="s">
        <v>289</v>
      </c>
      <c r="H7583" s="12" t="s">
        <v>98</v>
      </c>
      <c r="I7583" s="14" t="s">
        <v>749</v>
      </c>
      <c r="J7583" s="12" t="s">
        <v>24</v>
      </c>
      <c r="K7583" s="12" t="s">
        <v>25</v>
      </c>
      <c r="L7583" s="12" t="s">
        <v>39</v>
      </c>
      <c r="M7583" s="11" t="s">
        <v>27</v>
      </c>
      <c r="N7583" s="11" t="s">
        <v>183</v>
      </c>
      <c r="O7583" s="12" t="s">
        <v>29</v>
      </c>
      <c r="P7583" s="12"/>
      <c r="Q7583" s="15" t="s">
        <v>33403</v>
      </c>
      <c r="R7583" s="12" t="s">
        <v>42</v>
      </c>
      <c r="S7583" s="11" t="s">
        <v>33404</v>
      </c>
      <c r="T7583" s="11" t="s">
        <v>33405</v>
      </c>
    </row>
    <row x14ac:dyDescent="0.25" r="7584" customHeight="1" ht="19.5">
      <c r="A7584" s="10">
        <v>45217</v>
      </c>
      <c r="B7584" s="11" t="s">
        <v>33406</v>
      </c>
      <c r="C7584" s="11" t="s">
        <v>33407</v>
      </c>
      <c r="D7584" s="12"/>
      <c r="E7584" s="13">
        <v>18607208269</v>
      </c>
      <c r="F7584" s="11" t="s">
        <v>25741</v>
      </c>
      <c r="G7584" s="12" t="s">
        <v>56</v>
      </c>
      <c r="H7584" s="12"/>
      <c r="I7584" s="14" t="s">
        <v>254</v>
      </c>
      <c r="J7584" s="12" t="s">
        <v>24</v>
      </c>
      <c r="K7584" s="12" t="s">
        <v>25</v>
      </c>
      <c r="L7584" s="12" t="s">
        <v>39</v>
      </c>
      <c r="M7584" s="11" t="s">
        <v>40</v>
      </c>
      <c r="N7584" s="11" t="s">
        <v>183</v>
      </c>
      <c r="O7584" s="12" t="s">
        <v>29</v>
      </c>
      <c r="P7584" s="12"/>
      <c r="Q7584" s="15" t="s">
        <v>33408</v>
      </c>
      <c r="R7584" s="12" t="s">
        <v>42</v>
      </c>
      <c r="S7584" s="11" t="s">
        <v>33409</v>
      </c>
      <c r="T7584" s="11" t="s">
        <v>33410</v>
      </c>
    </row>
    <row x14ac:dyDescent="0.25" r="7585" customHeight="1" ht="19.5">
      <c r="A7585" s="10">
        <v>45217</v>
      </c>
      <c r="B7585" s="11" t="s">
        <v>33411</v>
      </c>
      <c r="C7585" s="11" t="s">
        <v>6057</v>
      </c>
      <c r="D7585" s="12"/>
      <c r="E7585" s="13">
        <v>13117275881</v>
      </c>
      <c r="F7585" s="11" t="s">
        <v>33412</v>
      </c>
      <c r="G7585" s="12" t="s">
        <v>48</v>
      </c>
      <c r="H7585" s="12"/>
      <c r="I7585" s="14" t="s">
        <v>68</v>
      </c>
      <c r="J7585" s="12" t="s">
        <v>24</v>
      </c>
      <c r="K7585" s="12" t="s">
        <v>25</v>
      </c>
      <c r="L7585" s="12" t="s">
        <v>39</v>
      </c>
      <c r="M7585" s="11" t="s">
        <v>27</v>
      </c>
      <c r="N7585" s="11" t="s">
        <v>183</v>
      </c>
      <c r="O7585" s="12" t="s">
        <v>29</v>
      </c>
      <c r="P7585" s="12"/>
      <c r="Q7585" s="15" t="s">
        <v>33413</v>
      </c>
      <c r="R7585" s="12" t="s">
        <v>42</v>
      </c>
      <c r="S7585" s="11" t="s">
        <v>33414</v>
      </c>
      <c r="T7585" s="11" t="s">
        <v>33415</v>
      </c>
    </row>
    <row x14ac:dyDescent="0.25" r="7586" customHeight="1" ht="19.5">
      <c r="A7586" s="10">
        <v>45217</v>
      </c>
      <c r="B7586" s="11" t="s">
        <v>33416</v>
      </c>
      <c r="C7586" s="11" t="s">
        <v>6057</v>
      </c>
      <c r="D7586" s="12"/>
      <c r="E7586" s="13">
        <v>18527302002</v>
      </c>
      <c r="F7586" s="11" t="s">
        <v>33417</v>
      </c>
      <c r="G7586" s="12" t="s">
        <v>62</v>
      </c>
      <c r="H7586" s="12" t="s">
        <v>86</v>
      </c>
      <c r="I7586" s="14" t="s">
        <v>254</v>
      </c>
      <c r="J7586" s="12" t="s">
        <v>24</v>
      </c>
      <c r="K7586" s="12" t="s">
        <v>25</v>
      </c>
      <c r="L7586" s="12" t="s">
        <v>39</v>
      </c>
      <c r="M7586" s="11" t="s">
        <v>40</v>
      </c>
      <c r="N7586" s="11" t="s">
        <v>183</v>
      </c>
      <c r="O7586" s="12" t="s">
        <v>29</v>
      </c>
      <c r="P7586" s="12"/>
      <c r="Q7586" s="15" t="s">
        <v>33418</v>
      </c>
      <c r="R7586" s="12" t="s">
        <v>42</v>
      </c>
      <c r="S7586" s="11" t="s">
        <v>33419</v>
      </c>
      <c r="T7586" s="11" t="s">
        <v>33420</v>
      </c>
    </row>
    <row x14ac:dyDescent="0.25" r="7587" customHeight="1" ht="19.5">
      <c r="A7587" s="10">
        <v>45217</v>
      </c>
      <c r="B7587" s="11" t="s">
        <v>33421</v>
      </c>
      <c r="C7587" s="11" t="s">
        <v>6057</v>
      </c>
      <c r="D7587" s="12"/>
      <c r="E7587" s="13">
        <v>13207215675</v>
      </c>
      <c r="F7587" s="11" t="s">
        <v>33422</v>
      </c>
      <c r="G7587" s="12" t="s">
        <v>74</v>
      </c>
      <c r="H7587" s="12"/>
      <c r="I7587" s="14" t="s">
        <v>182</v>
      </c>
      <c r="J7587" s="12" t="s">
        <v>24</v>
      </c>
      <c r="K7587" s="12" t="s">
        <v>25</v>
      </c>
      <c r="L7587" s="12" t="s">
        <v>39</v>
      </c>
      <c r="M7587" s="11" t="s">
        <v>40</v>
      </c>
      <c r="N7587" s="11" t="s">
        <v>183</v>
      </c>
      <c r="O7587" s="12" t="s">
        <v>29</v>
      </c>
      <c r="P7587" s="12"/>
      <c r="Q7587" s="15" t="s">
        <v>33423</v>
      </c>
      <c r="R7587" s="12" t="s">
        <v>42</v>
      </c>
      <c r="S7587" s="11" t="s">
        <v>33424</v>
      </c>
      <c r="T7587" s="11" t="s">
        <v>33425</v>
      </c>
    </row>
    <row x14ac:dyDescent="0.25" r="7588" customHeight="1" ht="19.5">
      <c r="A7588" s="10">
        <v>45217</v>
      </c>
      <c r="B7588" s="11" t="s">
        <v>33426</v>
      </c>
      <c r="C7588" s="11" t="s">
        <v>6057</v>
      </c>
      <c r="D7588" s="12"/>
      <c r="E7588" s="13">
        <v>18671743977</v>
      </c>
      <c r="F7588" s="11" t="s">
        <v>23809</v>
      </c>
      <c r="G7588" s="12" t="s">
        <v>37</v>
      </c>
      <c r="H7588" s="12"/>
      <c r="I7588" s="14" t="s">
        <v>259</v>
      </c>
      <c r="J7588" s="12" t="s">
        <v>24</v>
      </c>
      <c r="K7588" s="12" t="s">
        <v>25</v>
      </c>
      <c r="L7588" s="12" t="s">
        <v>39</v>
      </c>
      <c r="M7588" s="11" t="s">
        <v>27</v>
      </c>
      <c r="N7588" s="11" t="s">
        <v>183</v>
      </c>
      <c r="O7588" s="12" t="s">
        <v>29</v>
      </c>
      <c r="P7588" s="12"/>
      <c r="Q7588" s="15" t="s">
        <v>33427</v>
      </c>
      <c r="R7588" s="12" t="s">
        <v>42</v>
      </c>
      <c r="S7588" s="11" t="s">
        <v>33428</v>
      </c>
      <c r="T7588" s="11" t="s">
        <v>33429</v>
      </c>
    </row>
    <row x14ac:dyDescent="0.25" r="7589" customHeight="1" ht="19.5">
      <c r="A7589" s="10">
        <v>45217</v>
      </c>
      <c r="B7589" s="11" t="s">
        <v>33430</v>
      </c>
      <c r="C7589" s="11" t="s">
        <v>6057</v>
      </c>
      <c r="D7589" s="12"/>
      <c r="E7589" s="13">
        <v>17362733229</v>
      </c>
      <c r="F7589" s="11" t="s">
        <v>33431</v>
      </c>
      <c r="G7589" s="12" t="s">
        <v>74</v>
      </c>
      <c r="H7589" s="12"/>
      <c r="I7589" s="14" t="s">
        <v>1914</v>
      </c>
      <c r="J7589" s="12" t="s">
        <v>24</v>
      </c>
      <c r="K7589" s="12" t="s">
        <v>25</v>
      </c>
      <c r="L7589" s="12" t="s">
        <v>39</v>
      </c>
      <c r="M7589" s="11" t="s">
        <v>40</v>
      </c>
      <c r="N7589" s="11" t="s">
        <v>183</v>
      </c>
      <c r="O7589" s="12" t="s">
        <v>29</v>
      </c>
      <c r="P7589" s="12"/>
      <c r="Q7589" s="15" t="s">
        <v>33432</v>
      </c>
      <c r="R7589" s="12" t="s">
        <v>42</v>
      </c>
      <c r="S7589" s="11" t="s">
        <v>33433</v>
      </c>
      <c r="T7589" s="11" t="s">
        <v>33434</v>
      </c>
    </row>
    <row x14ac:dyDescent="0.25" r="7590" customHeight="1" ht="19.5">
      <c r="A7590" s="10">
        <v>45217</v>
      </c>
      <c r="B7590" s="11" t="s">
        <v>33435</v>
      </c>
      <c r="C7590" s="11" t="s">
        <v>341</v>
      </c>
      <c r="D7590" s="12"/>
      <c r="E7590" s="13">
        <v>15671019448</v>
      </c>
      <c r="F7590" s="11" t="s">
        <v>27232</v>
      </c>
      <c r="G7590" s="12" t="s">
        <v>74</v>
      </c>
      <c r="H7590" s="12"/>
      <c r="I7590" s="14">
        <v>10015</v>
      </c>
      <c r="J7590" s="12" t="s">
        <v>24</v>
      </c>
      <c r="K7590" s="12" t="s">
        <v>69</v>
      </c>
      <c r="L7590" s="12" t="s">
        <v>26</v>
      </c>
      <c r="M7590" s="11" t="s">
        <v>27</v>
      </c>
      <c r="N7590" s="11" t="s">
        <v>28</v>
      </c>
      <c r="O7590" s="12" t="s">
        <v>29</v>
      </c>
      <c r="P7590" s="12"/>
      <c r="Q7590" s="15" t="s">
        <v>33436</v>
      </c>
      <c r="R7590" s="12" t="s">
        <v>31</v>
      </c>
      <c r="S7590" s="11" t="s">
        <v>33437</v>
      </c>
      <c r="T7590" s="11" t="s">
        <v>33438</v>
      </c>
    </row>
    <row x14ac:dyDescent="0.25" r="7591" customHeight="1" ht="19.5">
      <c r="A7591" s="10">
        <v>45217</v>
      </c>
      <c r="B7591" s="11" t="s">
        <v>33439</v>
      </c>
      <c r="C7591" s="11" t="s">
        <v>239</v>
      </c>
      <c r="D7591" s="12"/>
      <c r="E7591" s="13">
        <v>13177064864</v>
      </c>
      <c r="F7591" s="11" t="s">
        <v>33440</v>
      </c>
      <c r="G7591" s="12" t="s">
        <v>115</v>
      </c>
      <c r="H7591" s="12"/>
      <c r="I7591" s="14" t="s">
        <v>328</v>
      </c>
      <c r="J7591" s="12" t="s">
        <v>24</v>
      </c>
      <c r="K7591" s="12" t="s">
        <v>25</v>
      </c>
      <c r="L7591" s="12" t="s">
        <v>39</v>
      </c>
      <c r="M7591" s="11" t="s">
        <v>40</v>
      </c>
      <c r="N7591" s="11" t="s">
        <v>183</v>
      </c>
      <c r="O7591" s="12" t="s">
        <v>29</v>
      </c>
      <c r="P7591" s="12"/>
      <c r="Q7591" s="15" t="s">
        <v>33441</v>
      </c>
      <c r="R7591" s="12" t="s">
        <v>51</v>
      </c>
      <c r="S7591" s="11" t="s">
        <v>33442</v>
      </c>
      <c r="T7591" s="11"/>
    </row>
    <row x14ac:dyDescent="0.25" r="7592" customHeight="1" ht="19.5">
      <c r="A7592" s="10">
        <v>45217</v>
      </c>
      <c r="B7592" s="11" t="s">
        <v>33443</v>
      </c>
      <c r="C7592" s="11" t="s">
        <v>239</v>
      </c>
      <c r="D7592" s="12"/>
      <c r="E7592" s="13">
        <v>15629383152</v>
      </c>
      <c r="F7592" s="11" t="s">
        <v>33444</v>
      </c>
      <c r="G7592" s="12" t="s">
        <v>74</v>
      </c>
      <c r="H7592" s="12"/>
      <c r="I7592" s="14" t="s">
        <v>272</v>
      </c>
      <c r="J7592" s="12" t="s">
        <v>24</v>
      </c>
      <c r="K7592" s="12" t="s">
        <v>25</v>
      </c>
      <c r="L7592" s="12" t="s">
        <v>39</v>
      </c>
      <c r="M7592" s="11" t="s">
        <v>40</v>
      </c>
      <c r="N7592" s="11" t="s">
        <v>183</v>
      </c>
      <c r="O7592" s="12" t="s">
        <v>29</v>
      </c>
      <c r="P7592" s="12"/>
      <c r="Q7592" s="15" t="s">
        <v>33445</v>
      </c>
      <c r="R7592" s="12" t="s">
        <v>51</v>
      </c>
      <c r="S7592" s="11" t="s">
        <v>33446</v>
      </c>
      <c r="T7592" s="11"/>
    </row>
    <row x14ac:dyDescent="0.25" r="7593" customHeight="1" ht="19.5">
      <c r="A7593" s="10">
        <v>45217</v>
      </c>
      <c r="B7593" s="11" t="s">
        <v>33447</v>
      </c>
      <c r="C7593" s="11" t="s">
        <v>180</v>
      </c>
      <c r="D7593" s="12"/>
      <c r="E7593" s="13">
        <v>13040971112</v>
      </c>
      <c r="F7593" s="11" t="s">
        <v>33448</v>
      </c>
      <c r="G7593" s="12" t="s">
        <v>115</v>
      </c>
      <c r="H7593" s="12" t="s">
        <v>98</v>
      </c>
      <c r="I7593" s="14" t="s">
        <v>87</v>
      </c>
      <c r="J7593" s="12" t="s">
        <v>24</v>
      </c>
      <c r="K7593" s="12" t="s">
        <v>25</v>
      </c>
      <c r="L7593" s="12" t="s">
        <v>39</v>
      </c>
      <c r="M7593" s="11" t="s">
        <v>27</v>
      </c>
      <c r="N7593" s="11" t="s">
        <v>183</v>
      </c>
      <c r="O7593" s="12" t="s">
        <v>29</v>
      </c>
      <c r="P7593" s="12"/>
      <c r="Q7593" s="15" t="s">
        <v>33449</v>
      </c>
      <c r="R7593" s="12" t="s">
        <v>51</v>
      </c>
      <c r="S7593" s="17" t="s">
        <v>33450</v>
      </c>
      <c r="T7593" s="11"/>
    </row>
    <row x14ac:dyDescent="0.25" r="7594" customHeight="1" ht="19.5">
      <c r="A7594" s="10">
        <v>45217</v>
      </c>
      <c r="B7594" s="11" t="s">
        <v>33451</v>
      </c>
      <c r="C7594" s="11" t="s">
        <v>180</v>
      </c>
      <c r="D7594" s="12"/>
      <c r="E7594" s="13">
        <v>13047179648</v>
      </c>
      <c r="F7594" s="11" t="s">
        <v>32121</v>
      </c>
      <c r="G7594" s="12" t="s">
        <v>115</v>
      </c>
      <c r="H7594" s="12"/>
      <c r="I7594" s="14" t="s">
        <v>110</v>
      </c>
      <c r="J7594" s="12" t="s">
        <v>24</v>
      </c>
      <c r="K7594" s="12" t="s">
        <v>25</v>
      </c>
      <c r="L7594" s="12" t="s">
        <v>39</v>
      </c>
      <c r="M7594" s="11" t="s">
        <v>27</v>
      </c>
      <c r="N7594" s="11" t="s">
        <v>183</v>
      </c>
      <c r="O7594" s="12" t="s">
        <v>29</v>
      </c>
      <c r="P7594" s="12"/>
      <c r="Q7594" s="15" t="s">
        <v>33452</v>
      </c>
      <c r="R7594" s="12" t="s">
        <v>51</v>
      </c>
      <c r="S7594" s="11" t="s">
        <v>33453</v>
      </c>
      <c r="T7594" s="11"/>
    </row>
    <row x14ac:dyDescent="0.25" r="7595" customHeight="1" ht="19.5">
      <c r="A7595" s="10">
        <v>45217</v>
      </c>
      <c r="B7595" s="11" t="s">
        <v>33454</v>
      </c>
      <c r="C7595" s="11" t="s">
        <v>180</v>
      </c>
      <c r="D7595" s="12"/>
      <c r="E7595" s="13">
        <v>13117277646</v>
      </c>
      <c r="F7595" s="11" t="s">
        <v>33455</v>
      </c>
      <c r="G7595" s="12" t="s">
        <v>56</v>
      </c>
      <c r="H7595" s="12"/>
      <c r="I7595" s="14" t="s">
        <v>68</v>
      </c>
      <c r="J7595" s="12" t="s">
        <v>24</v>
      </c>
      <c r="K7595" s="12" t="s">
        <v>25</v>
      </c>
      <c r="L7595" s="12" t="s">
        <v>39</v>
      </c>
      <c r="M7595" s="11" t="s">
        <v>40</v>
      </c>
      <c r="N7595" s="11" t="s">
        <v>183</v>
      </c>
      <c r="O7595" s="12" t="s">
        <v>29</v>
      </c>
      <c r="P7595" s="12"/>
      <c r="Q7595" s="15" t="s">
        <v>33456</v>
      </c>
      <c r="R7595" s="12" t="s">
        <v>51</v>
      </c>
      <c r="S7595" s="11" t="s">
        <v>33457</v>
      </c>
      <c r="T7595" s="11"/>
    </row>
    <row x14ac:dyDescent="0.25" r="7596" customHeight="1" ht="19.5">
      <c r="A7596" s="10">
        <v>45217</v>
      </c>
      <c r="B7596" s="11" t="s">
        <v>33458</v>
      </c>
      <c r="C7596" s="11" t="s">
        <v>239</v>
      </c>
      <c r="D7596" s="12"/>
      <c r="E7596" s="13">
        <v>13227250196</v>
      </c>
      <c r="F7596" s="11" t="s">
        <v>33459</v>
      </c>
      <c r="G7596" s="12" t="s">
        <v>115</v>
      </c>
      <c r="H7596" s="12" t="s">
        <v>13468</v>
      </c>
      <c r="I7596" s="14" t="s">
        <v>241</v>
      </c>
      <c r="J7596" s="12" t="s">
        <v>24</v>
      </c>
      <c r="K7596" s="12" t="s">
        <v>25</v>
      </c>
      <c r="L7596" s="12" t="s">
        <v>39</v>
      </c>
      <c r="M7596" s="11" t="s">
        <v>40</v>
      </c>
      <c r="N7596" s="11" t="s">
        <v>183</v>
      </c>
      <c r="O7596" s="12" t="s">
        <v>29</v>
      </c>
      <c r="P7596" s="12"/>
      <c r="Q7596" s="15" t="s">
        <v>33460</v>
      </c>
      <c r="R7596" s="12" t="s">
        <v>51</v>
      </c>
      <c r="S7596" s="11" t="s">
        <v>33461</v>
      </c>
      <c r="T7596" s="11"/>
    </row>
    <row x14ac:dyDescent="0.25" r="7597" customHeight="1" ht="19.5">
      <c r="A7597" s="10">
        <v>45217</v>
      </c>
      <c r="B7597" s="11" t="s">
        <v>33462</v>
      </c>
      <c r="C7597" s="11" t="s">
        <v>108</v>
      </c>
      <c r="D7597" s="12"/>
      <c r="E7597" s="13">
        <v>13032726678</v>
      </c>
      <c r="F7597" s="11" t="s">
        <v>14638</v>
      </c>
      <c r="G7597" s="12" t="s">
        <v>115</v>
      </c>
      <c r="H7597" s="12"/>
      <c r="I7597" s="14" t="s">
        <v>63</v>
      </c>
      <c r="J7597" s="12" t="s">
        <v>24</v>
      </c>
      <c r="K7597" s="12" t="s">
        <v>25</v>
      </c>
      <c r="L7597" s="12" t="s">
        <v>39</v>
      </c>
      <c r="M7597" s="11" t="s">
        <v>27</v>
      </c>
      <c r="N7597" s="11" t="s">
        <v>28</v>
      </c>
      <c r="O7597" s="12" t="s">
        <v>29</v>
      </c>
      <c r="P7597" s="12"/>
      <c r="Q7597" s="15" t="s">
        <v>33463</v>
      </c>
      <c r="R7597" s="12" t="s">
        <v>51</v>
      </c>
      <c r="S7597" s="17" t="s">
        <v>33464</v>
      </c>
      <c r="T7597" s="11"/>
    </row>
    <row x14ac:dyDescent="0.25" r="7598" customHeight="1" ht="19.5">
      <c r="A7598" s="10">
        <v>45217</v>
      </c>
      <c r="B7598" s="11" t="s">
        <v>33465</v>
      </c>
      <c r="C7598" s="11" t="s">
        <v>15085</v>
      </c>
      <c r="D7598" s="12"/>
      <c r="E7598" s="13">
        <v>15571721021</v>
      </c>
      <c r="F7598" s="11" t="s">
        <v>33466</v>
      </c>
      <c r="G7598" s="12" t="s">
        <v>48</v>
      </c>
      <c r="H7598" s="12"/>
      <c r="I7598" s="14" t="s">
        <v>226</v>
      </c>
      <c r="J7598" s="12" t="s">
        <v>24</v>
      </c>
      <c r="K7598" s="12" t="s">
        <v>25</v>
      </c>
      <c r="L7598" s="12" t="s">
        <v>39</v>
      </c>
      <c r="M7598" s="11" t="s">
        <v>40</v>
      </c>
      <c r="N7598" s="11" t="s">
        <v>28</v>
      </c>
      <c r="O7598" s="12" t="s">
        <v>29</v>
      </c>
      <c r="P7598" s="12"/>
      <c r="Q7598" s="15" t="s">
        <v>33467</v>
      </c>
      <c r="R7598" s="12" t="s">
        <v>42</v>
      </c>
      <c r="S7598" s="11" t="s">
        <v>33468</v>
      </c>
      <c r="T7598" s="11"/>
    </row>
    <row x14ac:dyDescent="0.25" r="7599" customHeight="1" ht="19.5">
      <c r="A7599" s="10">
        <v>45217</v>
      </c>
      <c r="B7599" s="11" t="s">
        <v>33469</v>
      </c>
      <c r="C7599" s="11" t="s">
        <v>108</v>
      </c>
      <c r="D7599" s="12"/>
      <c r="E7599" s="13">
        <v>13032714497</v>
      </c>
      <c r="F7599" s="11" t="s">
        <v>33470</v>
      </c>
      <c r="G7599" s="12" t="s">
        <v>115</v>
      </c>
      <c r="H7599" s="12"/>
      <c r="I7599" s="14" t="s">
        <v>221</v>
      </c>
      <c r="J7599" s="12" t="s">
        <v>24</v>
      </c>
      <c r="K7599" s="12" t="s">
        <v>25</v>
      </c>
      <c r="L7599" s="12" t="s">
        <v>39</v>
      </c>
      <c r="M7599" s="11" t="s">
        <v>27</v>
      </c>
      <c r="N7599" s="11" t="s">
        <v>28</v>
      </c>
      <c r="O7599" s="12" t="s">
        <v>29</v>
      </c>
      <c r="P7599" s="12"/>
      <c r="Q7599" s="15" t="s">
        <v>33471</v>
      </c>
      <c r="R7599" s="12" t="s">
        <v>51</v>
      </c>
      <c r="S7599" s="11" t="s">
        <v>33472</v>
      </c>
      <c r="T7599" s="11"/>
    </row>
    <row x14ac:dyDescent="0.25" r="7600" customHeight="1" ht="19.5">
      <c r="A7600" s="10">
        <v>45217</v>
      </c>
      <c r="B7600" s="11" t="s">
        <v>33473</v>
      </c>
      <c r="C7600" s="11" t="s">
        <v>180</v>
      </c>
      <c r="D7600" s="12"/>
      <c r="E7600" s="13">
        <v>13177097121</v>
      </c>
      <c r="F7600" s="11" t="s">
        <v>33474</v>
      </c>
      <c r="G7600" s="12" t="s">
        <v>115</v>
      </c>
      <c r="H7600" s="12"/>
      <c r="I7600" s="14" t="s">
        <v>241</v>
      </c>
      <c r="J7600" s="12" t="s">
        <v>24</v>
      </c>
      <c r="K7600" s="12" t="s">
        <v>25</v>
      </c>
      <c r="L7600" s="12" t="s">
        <v>39</v>
      </c>
      <c r="M7600" s="11" t="s">
        <v>27</v>
      </c>
      <c r="N7600" s="11" t="s">
        <v>183</v>
      </c>
      <c r="O7600" s="12" t="s">
        <v>29</v>
      </c>
      <c r="P7600" s="12"/>
      <c r="Q7600" s="15" t="s">
        <v>33475</v>
      </c>
      <c r="R7600" s="12" t="s">
        <v>51</v>
      </c>
      <c r="S7600" s="11" t="s">
        <v>33476</v>
      </c>
      <c r="T7600" s="11"/>
    </row>
    <row x14ac:dyDescent="0.25" r="7601" customHeight="1" ht="19.5">
      <c r="A7601" s="10">
        <v>45217</v>
      </c>
      <c r="B7601" s="11" t="s">
        <v>33477</v>
      </c>
      <c r="C7601" s="11" t="s">
        <v>108</v>
      </c>
      <c r="D7601" s="12"/>
      <c r="E7601" s="13">
        <v>13094172500</v>
      </c>
      <c r="F7601" s="11" t="s">
        <v>33478</v>
      </c>
      <c r="G7601" s="12" t="s">
        <v>115</v>
      </c>
      <c r="H7601" s="12"/>
      <c r="I7601" s="14" t="s">
        <v>68</v>
      </c>
      <c r="J7601" s="12" t="s">
        <v>24</v>
      </c>
      <c r="K7601" s="12" t="s">
        <v>25</v>
      </c>
      <c r="L7601" s="12" t="s">
        <v>39</v>
      </c>
      <c r="M7601" s="11" t="s">
        <v>27</v>
      </c>
      <c r="N7601" s="11" t="s">
        <v>28</v>
      </c>
      <c r="O7601" s="12" t="s">
        <v>29</v>
      </c>
      <c r="P7601" s="12"/>
      <c r="Q7601" s="15" t="s">
        <v>33479</v>
      </c>
      <c r="R7601" s="12" t="s">
        <v>51</v>
      </c>
      <c r="S7601" s="11" t="s">
        <v>33480</v>
      </c>
      <c r="T7601" s="11"/>
    </row>
    <row x14ac:dyDescent="0.25" r="7602" customHeight="1" ht="19.5">
      <c r="A7602" s="10">
        <v>45217</v>
      </c>
      <c r="B7602" s="11" t="s">
        <v>33481</v>
      </c>
      <c r="C7602" s="11" t="s">
        <v>108</v>
      </c>
      <c r="D7602" s="12"/>
      <c r="E7602" s="13">
        <v>15549325306</v>
      </c>
      <c r="F7602" s="11" t="s">
        <v>33482</v>
      </c>
      <c r="G7602" s="12" t="s">
        <v>62</v>
      </c>
      <c r="H7602" s="12" t="s">
        <v>86</v>
      </c>
      <c r="I7602" s="14" t="s">
        <v>486</v>
      </c>
      <c r="J7602" s="12" t="s">
        <v>24</v>
      </c>
      <c r="K7602" s="12" t="s">
        <v>25</v>
      </c>
      <c r="L7602" s="12" t="s">
        <v>39</v>
      </c>
      <c r="M7602" s="11" t="s">
        <v>40</v>
      </c>
      <c r="N7602" s="11" t="s">
        <v>28</v>
      </c>
      <c r="O7602" s="12" t="s">
        <v>29</v>
      </c>
      <c r="P7602" s="12"/>
      <c r="Q7602" s="15" t="s">
        <v>33483</v>
      </c>
      <c r="R7602" s="12" t="s">
        <v>51</v>
      </c>
      <c r="S7602" s="11" t="s">
        <v>33484</v>
      </c>
      <c r="T7602" s="11"/>
    </row>
    <row x14ac:dyDescent="0.25" r="7603" customHeight="1" ht="19.5">
      <c r="A7603" s="10">
        <v>45217</v>
      </c>
      <c r="B7603" s="11" t="s">
        <v>33485</v>
      </c>
      <c r="C7603" s="11" t="s">
        <v>180</v>
      </c>
      <c r="D7603" s="12"/>
      <c r="E7603" s="13">
        <v>13197338881</v>
      </c>
      <c r="F7603" s="11" t="s">
        <v>33486</v>
      </c>
      <c r="G7603" s="12" t="s">
        <v>115</v>
      </c>
      <c r="H7603" s="12"/>
      <c r="I7603" s="14" t="s">
        <v>131</v>
      </c>
      <c r="J7603" s="12" t="s">
        <v>24</v>
      </c>
      <c r="K7603" s="12" t="s">
        <v>25</v>
      </c>
      <c r="L7603" s="12" t="s">
        <v>39</v>
      </c>
      <c r="M7603" s="11" t="s">
        <v>27</v>
      </c>
      <c r="N7603" s="11" t="s">
        <v>183</v>
      </c>
      <c r="O7603" s="12" t="s">
        <v>29</v>
      </c>
      <c r="P7603" s="12"/>
      <c r="Q7603" s="15" t="s">
        <v>33487</v>
      </c>
      <c r="R7603" s="12" t="s">
        <v>51</v>
      </c>
      <c r="S7603" s="17" t="s">
        <v>33488</v>
      </c>
      <c r="T7603" s="11"/>
    </row>
    <row x14ac:dyDescent="0.25" r="7604" customHeight="1" ht="19.5">
      <c r="A7604" s="10">
        <v>45217</v>
      </c>
      <c r="B7604" s="11" t="s">
        <v>33489</v>
      </c>
      <c r="C7604" s="11" t="s">
        <v>180</v>
      </c>
      <c r="D7604" s="12"/>
      <c r="E7604" s="13">
        <v>13227268583</v>
      </c>
      <c r="F7604" s="11" t="s">
        <v>33490</v>
      </c>
      <c r="G7604" s="12" t="s">
        <v>115</v>
      </c>
      <c r="H7604" s="12" t="s">
        <v>121</v>
      </c>
      <c r="I7604" s="14" t="s">
        <v>142</v>
      </c>
      <c r="J7604" s="12" t="s">
        <v>24</v>
      </c>
      <c r="K7604" s="12" t="s">
        <v>25</v>
      </c>
      <c r="L7604" s="12" t="s">
        <v>39</v>
      </c>
      <c r="M7604" s="11" t="s">
        <v>27</v>
      </c>
      <c r="N7604" s="11" t="s">
        <v>183</v>
      </c>
      <c r="O7604" s="12" t="s">
        <v>29</v>
      </c>
      <c r="P7604" s="12"/>
      <c r="Q7604" s="15" t="s">
        <v>33491</v>
      </c>
      <c r="R7604" s="12" t="s">
        <v>51</v>
      </c>
      <c r="S7604" s="11" t="s">
        <v>33492</v>
      </c>
      <c r="T7604" s="11"/>
    </row>
    <row x14ac:dyDescent="0.25" r="7605" customHeight="1" ht="19.5">
      <c r="A7605" s="10">
        <v>45217</v>
      </c>
      <c r="B7605" s="11" t="s">
        <v>33493</v>
      </c>
      <c r="C7605" s="11" t="s">
        <v>180</v>
      </c>
      <c r="D7605" s="12"/>
      <c r="E7605" s="13">
        <v>13235636401</v>
      </c>
      <c r="F7605" s="11" t="s">
        <v>33494</v>
      </c>
      <c r="G7605" s="12" t="s">
        <v>115</v>
      </c>
      <c r="H7605" s="12"/>
      <c r="I7605" s="14" t="s">
        <v>93</v>
      </c>
      <c r="J7605" s="12" t="s">
        <v>24</v>
      </c>
      <c r="K7605" s="12" t="s">
        <v>25</v>
      </c>
      <c r="L7605" s="12" t="s">
        <v>39</v>
      </c>
      <c r="M7605" s="11" t="s">
        <v>27</v>
      </c>
      <c r="N7605" s="11" t="s">
        <v>183</v>
      </c>
      <c r="O7605" s="12" t="s">
        <v>29</v>
      </c>
      <c r="P7605" s="12"/>
      <c r="Q7605" s="15" t="s">
        <v>33495</v>
      </c>
      <c r="R7605" s="12" t="s">
        <v>51</v>
      </c>
      <c r="S7605" s="11" t="s">
        <v>33496</v>
      </c>
      <c r="T7605" s="11"/>
    </row>
    <row x14ac:dyDescent="0.25" r="7606" customHeight="1" ht="19.5">
      <c r="A7606" s="10">
        <v>45217</v>
      </c>
      <c r="B7606" s="11" t="s">
        <v>33497</v>
      </c>
      <c r="C7606" s="11" t="s">
        <v>180</v>
      </c>
      <c r="D7606" s="12"/>
      <c r="E7606" s="13">
        <v>15607203859</v>
      </c>
      <c r="F7606" s="11" t="s">
        <v>33498</v>
      </c>
      <c r="G7606" s="12" t="s">
        <v>289</v>
      </c>
      <c r="H7606" s="12" t="s">
        <v>98</v>
      </c>
      <c r="I7606" s="14" t="s">
        <v>241</v>
      </c>
      <c r="J7606" s="12" t="s">
        <v>24</v>
      </c>
      <c r="K7606" s="12" t="s">
        <v>25</v>
      </c>
      <c r="L7606" s="12" t="s">
        <v>39</v>
      </c>
      <c r="M7606" s="11" t="s">
        <v>40</v>
      </c>
      <c r="N7606" s="11" t="s">
        <v>183</v>
      </c>
      <c r="O7606" s="12" t="s">
        <v>29</v>
      </c>
      <c r="P7606" s="12"/>
      <c r="Q7606" s="15" t="s">
        <v>33499</v>
      </c>
      <c r="R7606" s="12" t="s">
        <v>51</v>
      </c>
      <c r="S7606" s="11" t="s">
        <v>33500</v>
      </c>
      <c r="T7606" s="11"/>
    </row>
    <row x14ac:dyDescent="0.25" r="7607" customHeight="1" ht="19.5">
      <c r="A7607" s="10">
        <v>45217</v>
      </c>
      <c r="B7607" s="11" t="s">
        <v>33501</v>
      </c>
      <c r="C7607" s="11" t="s">
        <v>239</v>
      </c>
      <c r="D7607" s="12"/>
      <c r="E7607" s="13">
        <v>18672653078</v>
      </c>
      <c r="F7607" s="11" t="s">
        <v>33502</v>
      </c>
      <c r="G7607" s="12" t="s">
        <v>289</v>
      </c>
      <c r="H7607" s="12"/>
      <c r="I7607" s="14" t="s">
        <v>110</v>
      </c>
      <c r="J7607" s="12" t="s">
        <v>24</v>
      </c>
      <c r="K7607" s="12" t="s">
        <v>25</v>
      </c>
      <c r="L7607" s="12" t="s">
        <v>39</v>
      </c>
      <c r="M7607" s="11" t="s">
        <v>40</v>
      </c>
      <c r="N7607" s="11" t="s">
        <v>183</v>
      </c>
      <c r="O7607" s="12" t="s">
        <v>29</v>
      </c>
      <c r="P7607" s="12"/>
      <c r="Q7607" s="15" t="s">
        <v>33503</v>
      </c>
      <c r="R7607" s="12" t="s">
        <v>51</v>
      </c>
      <c r="S7607" s="11" t="s">
        <v>33504</v>
      </c>
      <c r="T7607" s="11"/>
    </row>
    <row x14ac:dyDescent="0.25" r="7608" customHeight="1" ht="19.5">
      <c r="A7608" s="10">
        <v>45217</v>
      </c>
      <c r="B7608" s="11" t="s">
        <v>33505</v>
      </c>
      <c r="C7608" s="11" t="s">
        <v>180</v>
      </c>
      <c r="D7608" s="12"/>
      <c r="E7608" s="13">
        <v>15671050816</v>
      </c>
      <c r="F7608" s="11" t="s">
        <v>33506</v>
      </c>
      <c r="G7608" s="12" t="s">
        <v>115</v>
      </c>
      <c r="H7608" s="12"/>
      <c r="I7608" s="14" t="s">
        <v>99</v>
      </c>
      <c r="J7608" s="12" t="s">
        <v>24</v>
      </c>
      <c r="K7608" s="12" t="s">
        <v>25</v>
      </c>
      <c r="L7608" s="12" t="s">
        <v>39</v>
      </c>
      <c r="M7608" s="11" t="s">
        <v>40</v>
      </c>
      <c r="N7608" s="11" t="s">
        <v>183</v>
      </c>
      <c r="O7608" s="12" t="s">
        <v>29</v>
      </c>
      <c r="P7608" s="12"/>
      <c r="Q7608" s="15" t="s">
        <v>33507</v>
      </c>
      <c r="R7608" s="12" t="s">
        <v>51</v>
      </c>
      <c r="S7608" s="11" t="s">
        <v>33508</v>
      </c>
      <c r="T7608" s="11"/>
    </row>
    <row x14ac:dyDescent="0.25" r="7609" customHeight="1" ht="19.5">
      <c r="A7609" s="10">
        <v>45217</v>
      </c>
      <c r="B7609" s="11" t="s">
        <v>33509</v>
      </c>
      <c r="C7609" s="11" t="s">
        <v>180</v>
      </c>
      <c r="D7609" s="12"/>
      <c r="E7609" s="13">
        <v>16671004318</v>
      </c>
      <c r="F7609" s="11" t="s">
        <v>33510</v>
      </c>
      <c r="G7609" s="12" t="s">
        <v>56</v>
      </c>
      <c r="H7609" s="12"/>
      <c r="I7609" s="14" t="s">
        <v>189</v>
      </c>
      <c r="J7609" s="12" t="s">
        <v>24</v>
      </c>
      <c r="K7609" s="12" t="s">
        <v>25</v>
      </c>
      <c r="L7609" s="12" t="s">
        <v>39</v>
      </c>
      <c r="M7609" s="11" t="s">
        <v>40</v>
      </c>
      <c r="N7609" s="11" t="s">
        <v>183</v>
      </c>
      <c r="O7609" s="12" t="s">
        <v>29</v>
      </c>
      <c r="P7609" s="12"/>
      <c r="Q7609" s="15" t="s">
        <v>33511</v>
      </c>
      <c r="R7609" s="12" t="s">
        <v>51</v>
      </c>
      <c r="S7609" s="11" t="s">
        <v>33512</v>
      </c>
      <c r="T7609" s="11"/>
    </row>
    <row x14ac:dyDescent="0.25" r="7610" customHeight="1" ht="19.5">
      <c r="A7610" s="10">
        <v>45217</v>
      </c>
      <c r="B7610" s="11" t="s">
        <v>33513</v>
      </c>
      <c r="C7610" s="11" t="s">
        <v>180</v>
      </c>
      <c r="D7610" s="12"/>
      <c r="E7610" s="13">
        <v>18671721685</v>
      </c>
      <c r="F7610" s="11" t="s">
        <v>33514</v>
      </c>
      <c r="G7610" s="12" t="s">
        <v>115</v>
      </c>
      <c r="H7610" s="12"/>
      <c r="I7610" s="14" t="s">
        <v>254</v>
      </c>
      <c r="J7610" s="12" t="s">
        <v>24</v>
      </c>
      <c r="K7610" s="12" t="s">
        <v>25</v>
      </c>
      <c r="L7610" s="12" t="s">
        <v>39</v>
      </c>
      <c r="M7610" s="11" t="s">
        <v>27</v>
      </c>
      <c r="N7610" s="11" t="s">
        <v>183</v>
      </c>
      <c r="O7610" s="12" t="s">
        <v>29</v>
      </c>
      <c r="P7610" s="12"/>
      <c r="Q7610" s="15" t="s">
        <v>33515</v>
      </c>
      <c r="R7610" s="12" t="s">
        <v>51</v>
      </c>
      <c r="S7610" s="11" t="s">
        <v>33516</v>
      </c>
      <c r="T7610" s="11"/>
    </row>
    <row x14ac:dyDescent="0.25" r="7611" customHeight="1" ht="19.5">
      <c r="A7611" s="10">
        <v>45217</v>
      </c>
      <c r="B7611" s="11" t="s">
        <v>33517</v>
      </c>
      <c r="C7611" s="11" t="s">
        <v>180</v>
      </c>
      <c r="D7611" s="12"/>
      <c r="E7611" s="13">
        <v>18671739916</v>
      </c>
      <c r="F7611" s="11" t="s">
        <v>33518</v>
      </c>
      <c r="G7611" s="12" t="s">
        <v>289</v>
      </c>
      <c r="H7611" s="12"/>
      <c r="I7611" s="14" t="s">
        <v>1623</v>
      </c>
      <c r="J7611" s="12" t="s">
        <v>24</v>
      </c>
      <c r="K7611" s="12" t="s">
        <v>25</v>
      </c>
      <c r="L7611" s="12" t="s">
        <v>39</v>
      </c>
      <c r="M7611" s="11" t="s">
        <v>40</v>
      </c>
      <c r="N7611" s="11" t="s">
        <v>183</v>
      </c>
      <c r="O7611" s="12" t="s">
        <v>29</v>
      </c>
      <c r="P7611" s="12"/>
      <c r="Q7611" s="15" t="s">
        <v>33519</v>
      </c>
      <c r="R7611" s="12" t="s">
        <v>51</v>
      </c>
      <c r="S7611" s="11" t="s">
        <v>33520</v>
      </c>
      <c r="T7611" s="11"/>
    </row>
    <row x14ac:dyDescent="0.25" r="7612" customHeight="1" ht="19.5">
      <c r="A7612" s="10">
        <v>45217</v>
      </c>
      <c r="B7612" s="11" t="s">
        <v>33521</v>
      </c>
      <c r="C7612" s="11" t="s">
        <v>239</v>
      </c>
      <c r="D7612" s="12"/>
      <c r="E7612" s="13">
        <v>16607206315</v>
      </c>
      <c r="F7612" s="11" t="s">
        <v>33522</v>
      </c>
      <c r="G7612" s="12" t="s">
        <v>23</v>
      </c>
      <c r="H7612" s="12" t="s">
        <v>98</v>
      </c>
      <c r="I7612" s="14" t="s">
        <v>590</v>
      </c>
      <c r="J7612" s="12" t="s">
        <v>24</v>
      </c>
      <c r="K7612" s="12" t="s">
        <v>25</v>
      </c>
      <c r="L7612" s="12" t="s">
        <v>39</v>
      </c>
      <c r="M7612" s="11" t="s">
        <v>27</v>
      </c>
      <c r="N7612" s="11" t="s">
        <v>183</v>
      </c>
      <c r="O7612" s="12" t="s">
        <v>29</v>
      </c>
      <c r="P7612" s="12"/>
      <c r="Q7612" s="15" t="s">
        <v>33523</v>
      </c>
      <c r="R7612" s="12" t="s">
        <v>51</v>
      </c>
      <c r="S7612" s="11" t="s">
        <v>33524</v>
      </c>
      <c r="T7612" s="11"/>
    </row>
    <row x14ac:dyDescent="0.25" r="7613" customHeight="1" ht="19.5">
      <c r="A7613" s="10">
        <v>45217</v>
      </c>
      <c r="B7613" s="11" t="s">
        <v>33525</v>
      </c>
      <c r="C7613" s="11" t="s">
        <v>20718</v>
      </c>
      <c r="D7613" s="12"/>
      <c r="E7613" s="13">
        <v>17671925997</v>
      </c>
      <c r="F7613" s="11" t="s">
        <v>33526</v>
      </c>
      <c r="G7613" s="12" t="s">
        <v>37</v>
      </c>
      <c r="H7613" s="12" t="s">
        <v>357</v>
      </c>
      <c r="I7613" s="14" t="s">
        <v>433</v>
      </c>
      <c r="J7613" s="12" t="s">
        <v>24</v>
      </c>
      <c r="K7613" s="12" t="s">
        <v>25</v>
      </c>
      <c r="L7613" s="12" t="s">
        <v>39</v>
      </c>
      <c r="M7613" s="11" t="s">
        <v>27</v>
      </c>
      <c r="N7613" s="11" t="s">
        <v>28</v>
      </c>
      <c r="O7613" s="12" t="s">
        <v>29</v>
      </c>
      <c r="P7613" s="12"/>
      <c r="Q7613" s="15" t="s">
        <v>33527</v>
      </c>
      <c r="R7613" s="12" t="s">
        <v>42</v>
      </c>
      <c r="S7613" s="11" t="s">
        <v>33528</v>
      </c>
      <c r="T7613" s="11" t="s">
        <v>33529</v>
      </c>
    </row>
    <row x14ac:dyDescent="0.25" r="7614" customHeight="1" ht="19.5">
      <c r="A7614" s="10">
        <v>45217</v>
      </c>
      <c r="B7614" s="11" t="s">
        <v>33530</v>
      </c>
      <c r="C7614" s="11" t="s">
        <v>15052</v>
      </c>
      <c r="D7614" s="12"/>
      <c r="E7614" s="13">
        <v>15997578912</v>
      </c>
      <c r="F7614" s="11"/>
      <c r="G7614" s="12"/>
      <c r="H7614" s="12"/>
      <c r="I7614" s="14" t="s">
        <v>352</v>
      </c>
      <c r="J7614" s="12" t="s">
        <v>24</v>
      </c>
      <c r="K7614" s="12" t="s">
        <v>25</v>
      </c>
      <c r="L7614" s="12" t="s">
        <v>39</v>
      </c>
      <c r="M7614" s="11" t="s">
        <v>40</v>
      </c>
      <c r="N7614" s="11" t="s">
        <v>28</v>
      </c>
      <c r="O7614" s="12" t="s">
        <v>29</v>
      </c>
      <c r="P7614" s="12"/>
      <c r="Q7614" s="15" t="s">
        <v>33531</v>
      </c>
      <c r="R7614" s="12" t="s">
        <v>42</v>
      </c>
      <c r="S7614" s="11" t="s">
        <v>33532</v>
      </c>
      <c r="T7614" s="11"/>
    </row>
    <row x14ac:dyDescent="0.25" r="7615" customHeight="1" ht="19.5">
      <c r="A7615" s="10">
        <v>45217</v>
      </c>
      <c r="B7615" s="11" t="s">
        <v>33533</v>
      </c>
      <c r="C7615" s="11" t="s">
        <v>7513</v>
      </c>
      <c r="D7615" s="12"/>
      <c r="E7615" s="13">
        <v>15671057578</v>
      </c>
      <c r="F7615" s="11" t="s">
        <v>33534</v>
      </c>
      <c r="G7615" s="12" t="s">
        <v>74</v>
      </c>
      <c r="H7615" s="12"/>
      <c r="I7615" s="14" t="s">
        <v>110</v>
      </c>
      <c r="J7615" s="12" t="s">
        <v>24</v>
      </c>
      <c r="K7615" s="12" t="s">
        <v>25</v>
      </c>
      <c r="L7615" s="12" t="s">
        <v>39</v>
      </c>
      <c r="M7615" s="11" t="s">
        <v>40</v>
      </c>
      <c r="N7615" s="11" t="s">
        <v>28</v>
      </c>
      <c r="O7615" s="12" t="s">
        <v>29</v>
      </c>
      <c r="P7615" s="12"/>
      <c r="Q7615" s="15" t="s">
        <v>33535</v>
      </c>
      <c r="R7615" s="12" t="s">
        <v>42</v>
      </c>
      <c r="S7615" s="11" t="s">
        <v>33536</v>
      </c>
      <c r="T7615" s="11" t="s">
        <v>33537</v>
      </c>
    </row>
    <row x14ac:dyDescent="0.25" r="7616" customHeight="1" ht="19.5">
      <c r="A7616" s="10">
        <v>45217</v>
      </c>
      <c r="B7616" s="11" t="s">
        <v>33538</v>
      </c>
      <c r="C7616" s="11" t="s">
        <v>10973</v>
      </c>
      <c r="D7616" s="12"/>
      <c r="E7616" s="13">
        <v>15629373666</v>
      </c>
      <c r="F7616" s="11" t="s">
        <v>25661</v>
      </c>
      <c r="G7616" s="12" t="s">
        <v>171</v>
      </c>
      <c r="H7616" s="12"/>
      <c r="I7616" s="14" t="s">
        <v>2649</v>
      </c>
      <c r="J7616" s="12" t="s">
        <v>24</v>
      </c>
      <c r="K7616" s="12" t="s">
        <v>25</v>
      </c>
      <c r="L7616" s="12" t="s">
        <v>39</v>
      </c>
      <c r="M7616" s="11" t="s">
        <v>27</v>
      </c>
      <c r="N7616" s="11" t="s">
        <v>624</v>
      </c>
      <c r="O7616" s="12" t="s">
        <v>29</v>
      </c>
      <c r="P7616" s="12"/>
      <c r="Q7616" s="15" t="s">
        <v>33539</v>
      </c>
      <c r="R7616" s="12" t="s">
        <v>42</v>
      </c>
      <c r="S7616" s="11" t="s">
        <v>33540</v>
      </c>
      <c r="T7616" s="11" t="s">
        <v>33541</v>
      </c>
    </row>
    <row x14ac:dyDescent="0.25" r="7617" customHeight="1" ht="19.5">
      <c r="A7617" s="10">
        <v>45217</v>
      </c>
      <c r="B7617" s="11" t="s">
        <v>33542</v>
      </c>
      <c r="C7617" s="11" t="s">
        <v>6191</v>
      </c>
      <c r="D7617" s="12"/>
      <c r="E7617" s="13">
        <v>15608608680</v>
      </c>
      <c r="F7617" s="11" t="s">
        <v>33543</v>
      </c>
      <c r="G7617" s="12" t="s">
        <v>48</v>
      </c>
      <c r="H7617" s="12"/>
      <c r="I7617" s="14" t="s">
        <v>182</v>
      </c>
      <c r="J7617" s="12" t="s">
        <v>24</v>
      </c>
      <c r="K7617" s="12" t="s">
        <v>25</v>
      </c>
      <c r="L7617" s="12" t="s">
        <v>39</v>
      </c>
      <c r="M7617" s="11" t="s">
        <v>27</v>
      </c>
      <c r="N7617" s="11" t="s">
        <v>624</v>
      </c>
      <c r="O7617" s="12" t="s">
        <v>29</v>
      </c>
      <c r="P7617" s="12"/>
      <c r="Q7617" s="15" t="s">
        <v>33544</v>
      </c>
      <c r="R7617" s="12" t="s">
        <v>42</v>
      </c>
      <c r="S7617" s="11" t="s">
        <v>33545</v>
      </c>
      <c r="T7617" s="11" t="s">
        <v>33546</v>
      </c>
    </row>
    <row x14ac:dyDescent="0.25" r="7618" customHeight="1" ht="19.5">
      <c r="A7618" s="10">
        <v>45217</v>
      </c>
      <c r="B7618" s="11" t="s">
        <v>33547</v>
      </c>
      <c r="C7618" s="11" t="s">
        <v>660</v>
      </c>
      <c r="D7618" s="12"/>
      <c r="E7618" s="13" t="s">
        <v>33548</v>
      </c>
      <c r="F7618" s="11" t="s">
        <v>33549</v>
      </c>
      <c r="G7618" s="12" t="s">
        <v>74</v>
      </c>
      <c r="H7618" s="12" t="s">
        <v>98</v>
      </c>
      <c r="I7618" s="14" t="s">
        <v>148</v>
      </c>
      <c r="J7618" s="12" t="s">
        <v>24</v>
      </c>
      <c r="K7618" s="12" t="s">
        <v>25</v>
      </c>
      <c r="L7618" s="12" t="s">
        <v>39</v>
      </c>
      <c r="M7618" s="11" t="s">
        <v>149</v>
      </c>
      <c r="N7618" s="11" t="s">
        <v>624</v>
      </c>
      <c r="O7618" s="12" t="s">
        <v>29</v>
      </c>
      <c r="P7618" s="12"/>
      <c r="Q7618" s="15" t="s">
        <v>33550</v>
      </c>
      <c r="R7618" s="12" t="s">
        <v>42</v>
      </c>
      <c r="S7618" s="11" t="s">
        <v>33551</v>
      </c>
      <c r="T7618" s="11" t="s">
        <v>33552</v>
      </c>
    </row>
    <row x14ac:dyDescent="0.25" r="7619" customHeight="1" ht="19.5">
      <c r="A7619" s="10">
        <v>45217</v>
      </c>
      <c r="B7619" s="11" t="s">
        <v>33553</v>
      </c>
      <c r="C7619" s="11" t="s">
        <v>660</v>
      </c>
      <c r="D7619" s="12"/>
      <c r="E7619" s="13">
        <v>15549279422</v>
      </c>
      <c r="F7619" s="11" t="s">
        <v>31792</v>
      </c>
      <c r="G7619" s="12" t="s">
        <v>74</v>
      </c>
      <c r="H7619" s="12"/>
      <c r="I7619" s="14" t="s">
        <v>272</v>
      </c>
      <c r="J7619" s="12" t="s">
        <v>24</v>
      </c>
      <c r="K7619" s="12" t="s">
        <v>25</v>
      </c>
      <c r="L7619" s="12" t="s">
        <v>39</v>
      </c>
      <c r="M7619" s="11" t="s">
        <v>27</v>
      </c>
      <c r="N7619" s="11" t="s">
        <v>624</v>
      </c>
      <c r="O7619" s="12" t="s">
        <v>29</v>
      </c>
      <c r="P7619" s="12"/>
      <c r="Q7619" s="15" t="s">
        <v>33554</v>
      </c>
      <c r="R7619" s="12" t="s">
        <v>42</v>
      </c>
      <c r="S7619" s="11" t="s">
        <v>33555</v>
      </c>
      <c r="T7619" s="11" t="s">
        <v>33556</v>
      </c>
    </row>
    <row x14ac:dyDescent="0.25" r="7620" customHeight="1" ht="19.5">
      <c r="A7620" s="10">
        <v>45217</v>
      </c>
      <c r="B7620" s="11" t="s">
        <v>33557</v>
      </c>
      <c r="C7620" s="11" t="s">
        <v>6361</v>
      </c>
      <c r="D7620" s="12"/>
      <c r="E7620" s="13">
        <v>16626722275</v>
      </c>
      <c r="F7620" s="11" t="s">
        <v>33558</v>
      </c>
      <c r="G7620" s="12" t="s">
        <v>115</v>
      </c>
      <c r="H7620" s="12" t="s">
        <v>98</v>
      </c>
      <c r="I7620" s="14" t="s">
        <v>116</v>
      </c>
      <c r="J7620" s="12" t="s">
        <v>24</v>
      </c>
      <c r="K7620" s="12" t="s">
        <v>25</v>
      </c>
      <c r="L7620" s="12" t="s">
        <v>39</v>
      </c>
      <c r="M7620" s="11" t="s">
        <v>27</v>
      </c>
      <c r="N7620" s="11" t="s">
        <v>28</v>
      </c>
      <c r="O7620" s="12" t="s">
        <v>29</v>
      </c>
      <c r="P7620" s="12"/>
      <c r="Q7620" s="15" t="s">
        <v>33550</v>
      </c>
      <c r="R7620" s="12" t="s">
        <v>42</v>
      </c>
      <c r="S7620" s="11" t="s">
        <v>33559</v>
      </c>
      <c r="T7620" s="11" t="s">
        <v>33560</v>
      </c>
    </row>
    <row x14ac:dyDescent="0.25" r="7621" customHeight="1" ht="19.5">
      <c r="A7621" s="10">
        <v>45217</v>
      </c>
      <c r="B7621" s="11" t="s">
        <v>33561</v>
      </c>
      <c r="C7621" s="11" t="s">
        <v>7044</v>
      </c>
      <c r="D7621" s="12"/>
      <c r="E7621" s="13">
        <v>15572716195</v>
      </c>
      <c r="F7621" s="11" t="s">
        <v>24530</v>
      </c>
      <c r="G7621" s="12" t="s">
        <v>74</v>
      </c>
      <c r="H7621" s="12"/>
      <c r="I7621" s="14" t="s">
        <v>2649</v>
      </c>
      <c r="J7621" s="12" t="s">
        <v>24</v>
      </c>
      <c r="K7621" s="12" t="s">
        <v>25</v>
      </c>
      <c r="L7621" s="12" t="s">
        <v>39</v>
      </c>
      <c r="M7621" s="11" t="s">
        <v>40</v>
      </c>
      <c r="N7621" s="11" t="s">
        <v>28</v>
      </c>
      <c r="O7621" s="12" t="s">
        <v>29</v>
      </c>
      <c r="P7621" s="12"/>
      <c r="Q7621" s="15" t="s">
        <v>33562</v>
      </c>
      <c r="R7621" s="12" t="s">
        <v>42</v>
      </c>
      <c r="S7621" s="11" t="s">
        <v>33563</v>
      </c>
      <c r="T7621" s="11" t="s">
        <v>33564</v>
      </c>
    </row>
    <row x14ac:dyDescent="0.25" r="7622" customHeight="1" ht="19.5">
      <c r="A7622" s="10">
        <v>45217</v>
      </c>
      <c r="B7622" s="11" t="s">
        <v>33565</v>
      </c>
      <c r="C7622" s="11" t="s">
        <v>691</v>
      </c>
      <c r="D7622" s="12"/>
      <c r="E7622" s="13">
        <v>15572738837</v>
      </c>
      <c r="F7622" s="11" t="s">
        <v>33566</v>
      </c>
      <c r="G7622" s="12" t="s">
        <v>37</v>
      </c>
      <c r="H7622" s="12"/>
      <c r="I7622" s="14" t="s">
        <v>254</v>
      </c>
      <c r="J7622" s="12" t="s">
        <v>24</v>
      </c>
      <c r="K7622" s="12" t="s">
        <v>25</v>
      </c>
      <c r="L7622" s="12" t="s">
        <v>39</v>
      </c>
      <c r="M7622" s="11" t="s">
        <v>27</v>
      </c>
      <c r="N7622" s="11" t="s">
        <v>28</v>
      </c>
      <c r="O7622" s="12" t="s">
        <v>29</v>
      </c>
      <c r="P7622" s="12"/>
      <c r="Q7622" s="15" t="s">
        <v>33567</v>
      </c>
      <c r="R7622" s="12" t="s">
        <v>42</v>
      </c>
      <c r="S7622" s="11" t="s">
        <v>33568</v>
      </c>
      <c r="T7622" s="11" t="s">
        <v>33569</v>
      </c>
    </row>
    <row x14ac:dyDescent="0.25" r="7623" customHeight="1" ht="19.5">
      <c r="A7623" s="10">
        <v>45217</v>
      </c>
      <c r="B7623" s="11" t="s">
        <v>33570</v>
      </c>
      <c r="C7623" s="11" t="s">
        <v>8341</v>
      </c>
      <c r="D7623" s="12"/>
      <c r="E7623" s="13">
        <v>18672108835</v>
      </c>
      <c r="F7623" s="11" t="s">
        <v>11504</v>
      </c>
      <c r="G7623" s="12" t="s">
        <v>56</v>
      </c>
      <c r="H7623" s="12"/>
      <c r="I7623" s="14" t="s">
        <v>49</v>
      </c>
      <c r="J7623" s="12" t="s">
        <v>24</v>
      </c>
      <c r="K7623" s="12" t="s">
        <v>25</v>
      </c>
      <c r="L7623" s="12" t="s">
        <v>39</v>
      </c>
      <c r="M7623" s="11" t="s">
        <v>27</v>
      </c>
      <c r="N7623" s="11" t="s">
        <v>28</v>
      </c>
      <c r="O7623" s="12" t="s">
        <v>29</v>
      </c>
      <c r="P7623" s="12"/>
      <c r="Q7623" s="15" t="s">
        <v>33571</v>
      </c>
      <c r="R7623" s="12" t="s">
        <v>42</v>
      </c>
      <c r="S7623" s="11" t="s">
        <v>33572</v>
      </c>
      <c r="T7623" s="11" t="s">
        <v>33573</v>
      </c>
    </row>
    <row x14ac:dyDescent="0.25" r="7624" customHeight="1" ht="19.5">
      <c r="A7624" s="10">
        <v>45217</v>
      </c>
      <c r="B7624" s="11" t="s">
        <v>33574</v>
      </c>
      <c r="C7624" s="11" t="s">
        <v>2414</v>
      </c>
      <c r="D7624" s="12"/>
      <c r="E7624" s="13">
        <v>18671754163</v>
      </c>
      <c r="F7624" s="11" t="s">
        <v>33575</v>
      </c>
      <c r="G7624" s="12" t="s">
        <v>74</v>
      </c>
      <c r="H7624" s="12"/>
      <c r="I7624" s="14" t="s">
        <v>290</v>
      </c>
      <c r="J7624" s="12" t="s">
        <v>24</v>
      </c>
      <c r="K7624" s="12" t="s">
        <v>25</v>
      </c>
      <c r="L7624" s="12" t="s">
        <v>39</v>
      </c>
      <c r="M7624" s="11" t="s">
        <v>40</v>
      </c>
      <c r="N7624" s="11" t="s">
        <v>28</v>
      </c>
      <c r="O7624" s="12" t="s">
        <v>29</v>
      </c>
      <c r="P7624" s="12"/>
      <c r="Q7624" s="15" t="s">
        <v>33576</v>
      </c>
      <c r="R7624" s="12" t="s">
        <v>42</v>
      </c>
      <c r="S7624" s="11" t="s">
        <v>33577</v>
      </c>
      <c r="T7624" s="11" t="s">
        <v>33578</v>
      </c>
    </row>
    <row x14ac:dyDescent="0.25" r="7625" customHeight="1" ht="19.5">
      <c r="A7625" s="10">
        <v>45217</v>
      </c>
      <c r="B7625" s="11" t="s">
        <v>33579</v>
      </c>
      <c r="C7625" s="11" t="s">
        <v>7044</v>
      </c>
      <c r="D7625" s="12"/>
      <c r="E7625" s="13">
        <v>17507201118</v>
      </c>
      <c r="F7625" s="11" t="s">
        <v>33580</v>
      </c>
      <c r="G7625" s="12" t="s">
        <v>62</v>
      </c>
      <c r="H7625" s="12"/>
      <c r="I7625" s="14" t="s">
        <v>241</v>
      </c>
      <c r="J7625" s="12" t="s">
        <v>24</v>
      </c>
      <c r="K7625" s="12" t="s">
        <v>25</v>
      </c>
      <c r="L7625" s="12" t="s">
        <v>39</v>
      </c>
      <c r="M7625" s="11" t="s">
        <v>27</v>
      </c>
      <c r="N7625" s="11" t="s">
        <v>28</v>
      </c>
      <c r="O7625" s="12" t="s">
        <v>29</v>
      </c>
      <c r="P7625" s="12"/>
      <c r="Q7625" s="15" t="s">
        <v>33581</v>
      </c>
      <c r="R7625" s="12" t="s">
        <v>42</v>
      </c>
      <c r="S7625" s="11" t="s">
        <v>33582</v>
      </c>
      <c r="T7625" s="11" t="s">
        <v>33583</v>
      </c>
    </row>
    <row x14ac:dyDescent="0.25" r="7626" customHeight="1" ht="19.5">
      <c r="A7626" s="10">
        <v>45217</v>
      </c>
      <c r="B7626" s="11" t="s">
        <v>33584</v>
      </c>
      <c r="C7626" s="11" t="s">
        <v>33585</v>
      </c>
      <c r="D7626" s="12"/>
      <c r="E7626" s="13">
        <v>13872595027</v>
      </c>
      <c r="F7626" s="11" t="s">
        <v>33586</v>
      </c>
      <c r="G7626" s="12" t="s">
        <v>48</v>
      </c>
      <c r="H7626" s="12"/>
      <c r="I7626" s="14" t="s">
        <v>352</v>
      </c>
      <c r="J7626" s="12" t="s">
        <v>24</v>
      </c>
      <c r="K7626" s="12" t="s">
        <v>25</v>
      </c>
      <c r="L7626" s="12" t="s">
        <v>39</v>
      </c>
      <c r="M7626" s="11" t="s">
        <v>40</v>
      </c>
      <c r="N7626" s="11" t="s">
        <v>183</v>
      </c>
      <c r="O7626" s="12" t="s">
        <v>29</v>
      </c>
      <c r="P7626" s="12"/>
      <c r="Q7626" s="15" t="s">
        <v>33587</v>
      </c>
      <c r="R7626" s="12" t="s">
        <v>42</v>
      </c>
      <c r="S7626" s="11" t="s">
        <v>33588</v>
      </c>
      <c r="T7626" s="11" t="s">
        <v>33589</v>
      </c>
    </row>
    <row x14ac:dyDescent="0.25" r="7627" customHeight="1" ht="19.5">
      <c r="A7627" s="10">
        <v>45217</v>
      </c>
      <c r="B7627" s="11" t="s">
        <v>33590</v>
      </c>
      <c r="C7627" s="11" t="s">
        <v>628</v>
      </c>
      <c r="D7627" s="12"/>
      <c r="E7627" s="13">
        <v>18371720728</v>
      </c>
      <c r="F7627" s="11"/>
      <c r="G7627" s="12"/>
      <c r="H7627" s="12"/>
      <c r="I7627" s="14" t="s">
        <v>110</v>
      </c>
      <c r="J7627" s="12" t="s">
        <v>24</v>
      </c>
      <c r="K7627" s="12" t="s">
        <v>25</v>
      </c>
      <c r="L7627" s="12" t="s">
        <v>39</v>
      </c>
      <c r="M7627" s="11" t="s">
        <v>33591</v>
      </c>
      <c r="N7627" s="11" t="s">
        <v>28</v>
      </c>
      <c r="O7627" s="12" t="s">
        <v>29</v>
      </c>
      <c r="P7627" s="12"/>
      <c r="Q7627" s="15" t="s">
        <v>33592</v>
      </c>
      <c r="R7627" s="12" t="s">
        <v>42</v>
      </c>
      <c r="S7627" s="11" t="s">
        <v>33593</v>
      </c>
      <c r="T7627" s="11" t="s">
        <v>33594</v>
      </c>
    </row>
    <row x14ac:dyDescent="0.25" r="7628" customHeight="1" ht="19.5">
      <c r="A7628" s="10">
        <v>45217</v>
      </c>
      <c r="B7628" s="11" t="s">
        <v>33595</v>
      </c>
      <c r="C7628" s="11" t="s">
        <v>5841</v>
      </c>
      <c r="D7628" s="12"/>
      <c r="E7628" s="13">
        <v>13227268728</v>
      </c>
      <c r="F7628" s="11" t="s">
        <v>33596</v>
      </c>
      <c r="G7628" s="12" t="s">
        <v>48</v>
      </c>
      <c r="H7628" s="12" t="s">
        <v>98</v>
      </c>
      <c r="I7628" s="14" t="s">
        <v>81</v>
      </c>
      <c r="J7628" s="12" t="s">
        <v>24</v>
      </c>
      <c r="K7628" s="12" t="s">
        <v>25</v>
      </c>
      <c r="L7628" s="12" t="s">
        <v>39</v>
      </c>
      <c r="M7628" s="11" t="s">
        <v>40</v>
      </c>
      <c r="N7628" s="11" t="s">
        <v>28</v>
      </c>
      <c r="O7628" s="12" t="s">
        <v>29</v>
      </c>
      <c r="P7628" s="12"/>
      <c r="Q7628" s="15" t="s">
        <v>33597</v>
      </c>
      <c r="R7628" s="12" t="s">
        <v>42</v>
      </c>
      <c r="S7628" s="11" t="s">
        <v>33598</v>
      </c>
      <c r="T7628" s="11" t="s">
        <v>33599</v>
      </c>
    </row>
    <row x14ac:dyDescent="0.25" r="7629" customHeight="1" ht="19.5">
      <c r="A7629" s="10">
        <v>45217</v>
      </c>
      <c r="B7629" s="11" t="s">
        <v>33600</v>
      </c>
      <c r="C7629" s="11" t="s">
        <v>33601</v>
      </c>
      <c r="D7629" s="12"/>
      <c r="E7629" s="13">
        <v>15571760212</v>
      </c>
      <c r="F7629" s="11" t="s">
        <v>33602</v>
      </c>
      <c r="G7629" s="12" t="s">
        <v>37</v>
      </c>
      <c r="H7629" s="12" t="s">
        <v>98</v>
      </c>
      <c r="I7629" s="14" t="s">
        <v>352</v>
      </c>
      <c r="J7629" s="12" t="s">
        <v>24</v>
      </c>
      <c r="K7629" s="12" t="s">
        <v>25</v>
      </c>
      <c r="L7629" s="12" t="s">
        <v>39</v>
      </c>
      <c r="M7629" s="11" t="s">
        <v>27</v>
      </c>
      <c r="N7629" s="11" t="s">
        <v>28</v>
      </c>
      <c r="O7629" s="12" t="s">
        <v>29</v>
      </c>
      <c r="P7629" s="12"/>
      <c r="Q7629" s="15" t="s">
        <v>33603</v>
      </c>
      <c r="R7629" s="12" t="s">
        <v>42</v>
      </c>
      <c r="S7629" s="11" t="s">
        <v>33604</v>
      </c>
      <c r="T7629" s="11" t="s">
        <v>33605</v>
      </c>
    </row>
    <row x14ac:dyDescent="0.25" r="7630" customHeight="1" ht="19.5">
      <c r="A7630" s="10">
        <v>45217</v>
      </c>
      <c r="B7630" s="11" t="s">
        <v>33606</v>
      </c>
      <c r="C7630" s="11" t="s">
        <v>17365</v>
      </c>
      <c r="D7630" s="12"/>
      <c r="E7630" s="13">
        <v>13094165282</v>
      </c>
      <c r="F7630" s="11" t="s">
        <v>744</v>
      </c>
      <c r="G7630" s="12" t="s">
        <v>115</v>
      </c>
      <c r="H7630" s="12"/>
      <c r="I7630" s="14" t="s">
        <v>433</v>
      </c>
      <c r="J7630" s="12" t="s">
        <v>24</v>
      </c>
      <c r="K7630" s="12" t="s">
        <v>25</v>
      </c>
      <c r="L7630" s="12" t="s">
        <v>39</v>
      </c>
      <c r="M7630" s="11" t="s">
        <v>27</v>
      </c>
      <c r="N7630" s="11" t="s">
        <v>28</v>
      </c>
      <c r="O7630" s="12" t="s">
        <v>29</v>
      </c>
      <c r="P7630" s="12"/>
      <c r="Q7630" s="15" t="s">
        <v>33607</v>
      </c>
      <c r="R7630" s="12" t="s">
        <v>42</v>
      </c>
      <c r="S7630" s="11" t="s">
        <v>33608</v>
      </c>
      <c r="T7630" s="11" t="s">
        <v>33609</v>
      </c>
    </row>
    <row x14ac:dyDescent="0.25" r="7631" customHeight="1" ht="19.5">
      <c r="A7631" s="10">
        <v>45217</v>
      </c>
      <c r="B7631" s="11" t="s">
        <v>33610</v>
      </c>
      <c r="C7631" s="11" t="s">
        <v>2414</v>
      </c>
      <c r="D7631" s="12"/>
      <c r="E7631" s="13">
        <v>18674278661</v>
      </c>
      <c r="F7631" s="11" t="s">
        <v>33611</v>
      </c>
      <c r="G7631" s="12" t="s">
        <v>74</v>
      </c>
      <c r="H7631" s="12"/>
      <c r="I7631" s="14" t="s">
        <v>116</v>
      </c>
      <c r="J7631" s="12" t="s">
        <v>24</v>
      </c>
      <c r="K7631" s="12" t="s">
        <v>25</v>
      </c>
      <c r="L7631" s="12" t="s">
        <v>39</v>
      </c>
      <c r="M7631" s="11" t="s">
        <v>27</v>
      </c>
      <c r="N7631" s="11" t="s">
        <v>28</v>
      </c>
      <c r="O7631" s="12" t="s">
        <v>29</v>
      </c>
      <c r="P7631" s="12"/>
      <c r="Q7631" s="15" t="s">
        <v>33612</v>
      </c>
      <c r="R7631" s="12" t="s">
        <v>42</v>
      </c>
      <c r="S7631" s="11" t="s">
        <v>33613</v>
      </c>
      <c r="T7631" s="11" t="s">
        <v>33614</v>
      </c>
    </row>
    <row x14ac:dyDescent="0.25" r="7632" customHeight="1" ht="19.5">
      <c r="A7632" s="10">
        <v>45217</v>
      </c>
      <c r="B7632" s="11" t="s">
        <v>33615</v>
      </c>
      <c r="C7632" s="11" t="s">
        <v>880</v>
      </c>
      <c r="D7632" s="12"/>
      <c r="E7632" s="13">
        <v>15572776777</v>
      </c>
      <c r="F7632" s="11" t="s">
        <v>4107</v>
      </c>
      <c r="G7632" s="12" t="s">
        <v>56</v>
      </c>
      <c r="H7632" s="12"/>
      <c r="I7632" s="14" t="s">
        <v>68</v>
      </c>
      <c r="J7632" s="12" t="s">
        <v>24</v>
      </c>
      <c r="K7632" s="12" t="s">
        <v>69</v>
      </c>
      <c r="L7632" s="12" t="s">
        <v>39</v>
      </c>
      <c r="M7632" s="11" t="s">
        <v>40</v>
      </c>
      <c r="N7632" s="11" t="s">
        <v>28</v>
      </c>
      <c r="O7632" s="12" t="s">
        <v>29</v>
      </c>
      <c r="P7632" s="12"/>
      <c r="Q7632" s="15" t="s">
        <v>33616</v>
      </c>
      <c r="R7632" s="12" t="s">
        <v>42</v>
      </c>
      <c r="S7632" s="11" t="s">
        <v>33617</v>
      </c>
      <c r="T7632" s="11" t="s">
        <v>33618</v>
      </c>
    </row>
    <row x14ac:dyDescent="0.25" r="7633" customHeight="1" ht="19.5">
      <c r="A7633" s="10">
        <v>45217</v>
      </c>
      <c r="B7633" s="11" t="s">
        <v>33619</v>
      </c>
      <c r="C7633" s="11" t="s">
        <v>880</v>
      </c>
      <c r="D7633" s="12"/>
      <c r="E7633" s="13">
        <v>13085153067</v>
      </c>
      <c r="F7633" s="11" t="s">
        <v>22102</v>
      </c>
      <c r="G7633" s="12" t="s">
        <v>48</v>
      </c>
      <c r="H7633" s="12"/>
      <c r="I7633" s="14" t="s">
        <v>104</v>
      </c>
      <c r="J7633" s="12" t="s">
        <v>24</v>
      </c>
      <c r="K7633" s="12" t="s">
        <v>25</v>
      </c>
      <c r="L7633" s="12" t="s">
        <v>39</v>
      </c>
      <c r="M7633" s="11" t="s">
        <v>27</v>
      </c>
      <c r="N7633" s="11" t="s">
        <v>28</v>
      </c>
      <c r="O7633" s="12" t="s">
        <v>29</v>
      </c>
      <c r="P7633" s="12"/>
      <c r="Q7633" s="15" t="s">
        <v>33620</v>
      </c>
      <c r="R7633" s="12" t="s">
        <v>42</v>
      </c>
      <c r="S7633" s="11" t="s">
        <v>33621</v>
      </c>
      <c r="T7633" s="11" t="s">
        <v>33622</v>
      </c>
    </row>
    <row x14ac:dyDescent="0.25" r="7634" customHeight="1" ht="19.5">
      <c r="A7634" s="10">
        <v>45217</v>
      </c>
      <c r="B7634" s="11" t="s">
        <v>33623</v>
      </c>
      <c r="C7634" s="11" t="s">
        <v>14521</v>
      </c>
      <c r="D7634" s="12"/>
      <c r="E7634" s="13">
        <v>15671076836</v>
      </c>
      <c r="F7634" s="11" t="s">
        <v>33624</v>
      </c>
      <c r="G7634" s="12" t="s">
        <v>74</v>
      </c>
      <c r="H7634" s="12"/>
      <c r="I7634" s="14" t="s">
        <v>272</v>
      </c>
      <c r="J7634" s="12" t="s">
        <v>24</v>
      </c>
      <c r="K7634" s="12" t="s">
        <v>25</v>
      </c>
      <c r="L7634" s="12" t="s">
        <v>39</v>
      </c>
      <c r="M7634" s="11" t="s">
        <v>40</v>
      </c>
      <c r="N7634" s="11" t="s">
        <v>28</v>
      </c>
      <c r="O7634" s="12" t="s">
        <v>29</v>
      </c>
      <c r="P7634" s="12"/>
      <c r="Q7634" s="15" t="s">
        <v>33625</v>
      </c>
      <c r="R7634" s="12" t="s">
        <v>42</v>
      </c>
      <c r="S7634" s="11" t="s">
        <v>33626</v>
      </c>
      <c r="T7634" s="11" t="s">
        <v>33627</v>
      </c>
    </row>
    <row x14ac:dyDescent="0.25" r="7635" customHeight="1" ht="19.5">
      <c r="A7635" s="10">
        <v>45217</v>
      </c>
      <c r="B7635" s="11" t="s">
        <v>33628</v>
      </c>
      <c r="C7635" s="11" t="s">
        <v>912</v>
      </c>
      <c r="D7635" s="12"/>
      <c r="E7635" s="13">
        <v>13177055339</v>
      </c>
      <c r="F7635" s="11" t="s">
        <v>33629</v>
      </c>
      <c r="G7635" s="12" t="s">
        <v>74</v>
      </c>
      <c r="H7635" s="12"/>
      <c r="I7635" s="14">
        <v>10015</v>
      </c>
      <c r="J7635" s="12" t="s">
        <v>24</v>
      </c>
      <c r="K7635" s="12" t="s">
        <v>25</v>
      </c>
      <c r="L7635" s="12" t="s">
        <v>26</v>
      </c>
      <c r="M7635" s="11" t="s">
        <v>27</v>
      </c>
      <c r="N7635" s="11" t="s">
        <v>28</v>
      </c>
      <c r="O7635" s="12" t="s">
        <v>29</v>
      </c>
      <c r="P7635" s="12"/>
      <c r="Q7635" s="15" t="s">
        <v>33630</v>
      </c>
      <c r="R7635" s="12" t="s">
        <v>31</v>
      </c>
      <c r="S7635" s="11" t="s">
        <v>33631</v>
      </c>
      <c r="T7635" s="11" t="s">
        <v>33632</v>
      </c>
    </row>
    <row x14ac:dyDescent="0.25" r="7636" customHeight="1" ht="19.5">
      <c r="A7636" s="10">
        <v>45217</v>
      </c>
      <c r="B7636" s="11" t="s">
        <v>33633</v>
      </c>
      <c r="C7636" s="11" t="s">
        <v>691</v>
      </c>
      <c r="D7636" s="12"/>
      <c r="E7636" s="13">
        <v>13317579797</v>
      </c>
      <c r="F7636" s="11" t="s">
        <v>33634</v>
      </c>
      <c r="G7636" s="12" t="s">
        <v>48</v>
      </c>
      <c r="H7636" s="12" t="s">
        <v>457</v>
      </c>
      <c r="I7636" s="14">
        <v>10015</v>
      </c>
      <c r="J7636" s="12" t="s">
        <v>24</v>
      </c>
      <c r="K7636" s="12" t="s">
        <v>69</v>
      </c>
      <c r="L7636" s="12" t="s">
        <v>26</v>
      </c>
      <c r="M7636" s="11" t="s">
        <v>27</v>
      </c>
      <c r="N7636" s="11" t="s">
        <v>28</v>
      </c>
      <c r="O7636" s="12" t="s">
        <v>29</v>
      </c>
      <c r="P7636" s="12"/>
      <c r="Q7636" s="15" t="s">
        <v>33635</v>
      </c>
      <c r="R7636" s="12" t="s">
        <v>31</v>
      </c>
      <c r="S7636" s="11" t="s">
        <v>33636</v>
      </c>
      <c r="T7636" s="11" t="s">
        <v>33637</v>
      </c>
    </row>
    <row x14ac:dyDescent="0.25" r="7637" customHeight="1" ht="19.5">
      <c r="A7637" s="10">
        <v>45217</v>
      </c>
      <c r="B7637" s="11" t="s">
        <v>33638</v>
      </c>
      <c r="C7637" s="11" t="s">
        <v>9471</v>
      </c>
      <c r="D7637" s="12"/>
      <c r="E7637" s="13">
        <v>15671055675</v>
      </c>
      <c r="F7637" s="11" t="s">
        <v>31787</v>
      </c>
      <c r="G7637" s="12" t="s">
        <v>48</v>
      </c>
      <c r="H7637" s="12"/>
      <c r="I7637" s="14">
        <v>10015</v>
      </c>
      <c r="J7637" s="12" t="s">
        <v>24</v>
      </c>
      <c r="K7637" s="12" t="s">
        <v>25</v>
      </c>
      <c r="L7637" s="12" t="s">
        <v>26</v>
      </c>
      <c r="M7637" s="11" t="s">
        <v>27</v>
      </c>
      <c r="N7637" s="11" t="s">
        <v>28</v>
      </c>
      <c r="O7637" s="12" t="s">
        <v>29</v>
      </c>
      <c r="P7637" s="12"/>
      <c r="Q7637" s="15" t="s">
        <v>33639</v>
      </c>
      <c r="R7637" s="12" t="s">
        <v>31</v>
      </c>
      <c r="S7637" s="11" t="s">
        <v>33640</v>
      </c>
      <c r="T7637" s="11" t="s">
        <v>33641</v>
      </c>
    </row>
    <row x14ac:dyDescent="0.25" r="7638" customHeight="1" ht="19.5">
      <c r="A7638" s="10">
        <v>45217</v>
      </c>
      <c r="B7638" s="11" t="s">
        <v>33642</v>
      </c>
      <c r="C7638" s="11" t="s">
        <v>6502</v>
      </c>
      <c r="D7638" s="12"/>
      <c r="E7638" s="13">
        <v>15671066138</v>
      </c>
      <c r="F7638" s="11" t="s">
        <v>8594</v>
      </c>
      <c r="G7638" s="12" t="s">
        <v>289</v>
      </c>
      <c r="H7638" s="12"/>
      <c r="I7638" s="14">
        <v>10015</v>
      </c>
      <c r="J7638" s="12" t="s">
        <v>24</v>
      </c>
      <c r="K7638" s="12" t="s">
        <v>69</v>
      </c>
      <c r="L7638" s="12" t="s">
        <v>26</v>
      </c>
      <c r="M7638" s="11" t="s">
        <v>40</v>
      </c>
      <c r="N7638" s="11" t="s">
        <v>28</v>
      </c>
      <c r="O7638" s="12" t="s">
        <v>29</v>
      </c>
      <c r="P7638" s="12"/>
      <c r="Q7638" s="15" t="s">
        <v>33643</v>
      </c>
      <c r="R7638" s="12" t="s">
        <v>31</v>
      </c>
      <c r="S7638" s="11" t="s">
        <v>33644</v>
      </c>
      <c r="T7638" s="11" t="s">
        <v>33645</v>
      </c>
    </row>
    <row x14ac:dyDescent="0.25" r="7639" customHeight="1" ht="19.5">
      <c r="A7639" s="10">
        <v>45217</v>
      </c>
      <c r="B7639" s="11" t="s">
        <v>33646</v>
      </c>
      <c r="C7639" s="11" t="s">
        <v>14542</v>
      </c>
      <c r="D7639" s="12"/>
      <c r="E7639" s="13">
        <v>15872533322</v>
      </c>
      <c r="F7639" s="11" t="s">
        <v>31649</v>
      </c>
      <c r="G7639" s="12" t="s">
        <v>48</v>
      </c>
      <c r="H7639" s="12"/>
      <c r="I7639" s="14">
        <v>10015</v>
      </c>
      <c r="J7639" s="12" t="s">
        <v>24</v>
      </c>
      <c r="K7639" s="12" t="s">
        <v>25</v>
      </c>
      <c r="L7639" s="12" t="s">
        <v>26</v>
      </c>
      <c r="M7639" s="11" t="s">
        <v>27</v>
      </c>
      <c r="N7639" s="11" t="s">
        <v>28</v>
      </c>
      <c r="O7639" s="12" t="s">
        <v>29</v>
      </c>
      <c r="P7639" s="12"/>
      <c r="Q7639" s="15" t="s">
        <v>33647</v>
      </c>
      <c r="R7639" s="12" t="s">
        <v>31</v>
      </c>
      <c r="S7639" s="11" t="s">
        <v>33648</v>
      </c>
      <c r="T7639" s="11" t="s">
        <v>33649</v>
      </c>
    </row>
    <row x14ac:dyDescent="0.25" r="7640" customHeight="1" ht="19.5">
      <c r="A7640" s="10">
        <v>45217</v>
      </c>
      <c r="B7640" s="11" t="s">
        <v>33650</v>
      </c>
      <c r="C7640" s="11" t="s">
        <v>158</v>
      </c>
      <c r="D7640" s="12"/>
      <c r="E7640" s="13" t="s">
        <v>33651</v>
      </c>
      <c r="F7640" s="11" t="s">
        <v>33652</v>
      </c>
      <c r="G7640" s="12" t="s">
        <v>74</v>
      </c>
      <c r="H7640" s="12" t="s">
        <v>98</v>
      </c>
      <c r="I7640" s="14" t="s">
        <v>148</v>
      </c>
      <c r="J7640" s="12" t="s">
        <v>24</v>
      </c>
      <c r="K7640" s="12" t="s">
        <v>25</v>
      </c>
      <c r="L7640" s="12" t="s">
        <v>39</v>
      </c>
      <c r="M7640" s="11" t="s">
        <v>149</v>
      </c>
      <c r="N7640" s="11" t="s">
        <v>28</v>
      </c>
      <c r="O7640" s="12" t="s">
        <v>29</v>
      </c>
      <c r="P7640" s="12"/>
      <c r="Q7640" s="15" t="s">
        <v>33653</v>
      </c>
      <c r="R7640" s="12" t="s">
        <v>42</v>
      </c>
      <c r="S7640" s="11" t="s">
        <v>33654</v>
      </c>
      <c r="T7640" s="11" t="s">
        <v>33655</v>
      </c>
    </row>
    <row x14ac:dyDescent="0.25" r="7641" customHeight="1" ht="19.5">
      <c r="A7641" s="10">
        <v>45217</v>
      </c>
      <c r="B7641" s="11" t="s">
        <v>33656</v>
      </c>
      <c r="C7641" s="11" t="s">
        <v>341</v>
      </c>
      <c r="D7641" s="12"/>
      <c r="E7641" s="13">
        <v>15549278797</v>
      </c>
      <c r="F7641" s="11" t="s">
        <v>33657</v>
      </c>
      <c r="G7641" s="12" t="s">
        <v>74</v>
      </c>
      <c r="H7641" s="12"/>
      <c r="I7641" s="14" t="s">
        <v>415</v>
      </c>
      <c r="J7641" s="12" t="s">
        <v>24</v>
      </c>
      <c r="K7641" s="12" t="s">
        <v>25</v>
      </c>
      <c r="L7641" s="12" t="s">
        <v>39</v>
      </c>
      <c r="M7641" s="11" t="s">
        <v>27</v>
      </c>
      <c r="N7641" s="11" t="s">
        <v>28</v>
      </c>
      <c r="O7641" s="12" t="s">
        <v>29</v>
      </c>
      <c r="P7641" s="12"/>
      <c r="Q7641" s="15" t="s">
        <v>33658</v>
      </c>
      <c r="R7641" s="12" t="s">
        <v>42</v>
      </c>
      <c r="S7641" s="11" t="s">
        <v>33659</v>
      </c>
      <c r="T7641" s="11" t="s">
        <v>33660</v>
      </c>
    </row>
    <row x14ac:dyDescent="0.25" r="7642" customHeight="1" ht="19.5">
      <c r="A7642" s="10">
        <v>45217</v>
      </c>
      <c r="B7642" s="11" t="s">
        <v>33661</v>
      </c>
      <c r="C7642" s="11" t="s">
        <v>4499</v>
      </c>
      <c r="D7642" s="12"/>
      <c r="E7642" s="13">
        <v>13294245155</v>
      </c>
      <c r="F7642" s="11" t="s">
        <v>33662</v>
      </c>
      <c r="G7642" s="12" t="s">
        <v>115</v>
      </c>
      <c r="H7642" s="12" t="s">
        <v>86</v>
      </c>
      <c r="I7642" s="14" t="s">
        <v>615</v>
      </c>
      <c r="J7642" s="12" t="s">
        <v>24</v>
      </c>
      <c r="K7642" s="12" t="s">
        <v>25</v>
      </c>
      <c r="L7642" s="12" t="s">
        <v>39</v>
      </c>
      <c r="M7642" s="11" t="s">
        <v>40</v>
      </c>
      <c r="N7642" s="11" t="s">
        <v>183</v>
      </c>
      <c r="O7642" s="12" t="s">
        <v>29</v>
      </c>
      <c r="P7642" s="12"/>
      <c r="Q7642" s="15" t="s">
        <v>33663</v>
      </c>
      <c r="R7642" s="12" t="s">
        <v>42</v>
      </c>
      <c r="S7642" s="11" t="s">
        <v>33664</v>
      </c>
      <c r="T7642" s="11"/>
    </row>
    <row x14ac:dyDescent="0.25" r="7643" customHeight="1" ht="19.5">
      <c r="A7643" s="10">
        <v>45217</v>
      </c>
      <c r="B7643" s="11" t="s">
        <v>33665</v>
      </c>
      <c r="C7643" s="11" t="s">
        <v>6591</v>
      </c>
      <c r="D7643" s="12"/>
      <c r="E7643" s="13">
        <v>13687173185</v>
      </c>
      <c r="F7643" s="11" t="s">
        <v>32216</v>
      </c>
      <c r="G7643" s="12" t="s">
        <v>48</v>
      </c>
      <c r="H7643" s="12"/>
      <c r="I7643" s="14">
        <v>10015</v>
      </c>
      <c r="J7643" s="12" t="s">
        <v>24</v>
      </c>
      <c r="K7643" s="12" t="s">
        <v>25</v>
      </c>
      <c r="L7643" s="12" t="s">
        <v>26</v>
      </c>
      <c r="M7643" s="11" t="s">
        <v>27</v>
      </c>
      <c r="N7643" s="11" t="s">
        <v>28</v>
      </c>
      <c r="O7643" s="12" t="s">
        <v>29</v>
      </c>
      <c r="P7643" s="12"/>
      <c r="Q7643" s="15" t="s">
        <v>33666</v>
      </c>
      <c r="R7643" s="12" t="s">
        <v>31</v>
      </c>
      <c r="S7643" s="11" t="s">
        <v>33667</v>
      </c>
      <c r="T7643" s="11" t="s">
        <v>33668</v>
      </c>
    </row>
    <row x14ac:dyDescent="0.25" r="7644" customHeight="1" ht="19.5">
      <c r="A7644" s="10">
        <v>45217</v>
      </c>
      <c r="B7644" s="11" t="s">
        <v>33669</v>
      </c>
      <c r="C7644" s="11" t="s">
        <v>336</v>
      </c>
      <c r="D7644" s="12"/>
      <c r="E7644" s="13">
        <v>15171773294</v>
      </c>
      <c r="F7644" s="11" t="s">
        <v>33670</v>
      </c>
      <c r="G7644" s="12" t="s">
        <v>23</v>
      </c>
      <c r="H7644" s="12"/>
      <c r="I7644" s="14">
        <v>10015</v>
      </c>
      <c r="J7644" s="12" t="s">
        <v>24</v>
      </c>
      <c r="K7644" s="12" t="s">
        <v>69</v>
      </c>
      <c r="L7644" s="12" t="s">
        <v>26</v>
      </c>
      <c r="M7644" s="11" t="s">
        <v>27</v>
      </c>
      <c r="N7644" s="11" t="s">
        <v>28</v>
      </c>
      <c r="O7644" s="12" t="s">
        <v>29</v>
      </c>
      <c r="P7644" s="12"/>
      <c r="Q7644" s="15" t="s">
        <v>33671</v>
      </c>
      <c r="R7644" s="12" t="s">
        <v>31</v>
      </c>
      <c r="S7644" s="11" t="s">
        <v>33672</v>
      </c>
      <c r="T7644" s="11" t="s">
        <v>33673</v>
      </c>
    </row>
    <row x14ac:dyDescent="0.25" r="7645" customHeight="1" ht="19.5">
      <c r="A7645" s="10">
        <v>45217</v>
      </c>
      <c r="B7645" s="11" t="s">
        <v>33674</v>
      </c>
      <c r="C7645" s="11" t="s">
        <v>660</v>
      </c>
      <c r="D7645" s="12"/>
      <c r="E7645" s="13">
        <v>13165617301</v>
      </c>
      <c r="F7645" s="11" t="s">
        <v>33675</v>
      </c>
      <c r="G7645" s="12" t="s">
        <v>37</v>
      </c>
      <c r="H7645" s="12"/>
      <c r="I7645" s="14" t="s">
        <v>3454</v>
      </c>
      <c r="J7645" s="12" t="s">
        <v>24</v>
      </c>
      <c r="K7645" s="12" t="s">
        <v>25</v>
      </c>
      <c r="L7645" s="12" t="s">
        <v>26</v>
      </c>
      <c r="M7645" s="11" t="s">
        <v>149</v>
      </c>
      <c r="N7645" s="11" t="s">
        <v>624</v>
      </c>
      <c r="O7645" s="12" t="s">
        <v>29</v>
      </c>
      <c r="P7645" s="12"/>
      <c r="Q7645" s="15" t="s">
        <v>33676</v>
      </c>
      <c r="R7645" s="12" t="s">
        <v>42</v>
      </c>
      <c r="S7645" s="11" t="s">
        <v>33677</v>
      </c>
      <c r="T7645" s="11" t="s">
        <v>33678</v>
      </c>
    </row>
    <row x14ac:dyDescent="0.25" r="7646" customHeight="1" ht="19.5">
      <c r="A7646" s="10">
        <v>45217</v>
      </c>
      <c r="B7646" s="11" t="s">
        <v>33679</v>
      </c>
      <c r="C7646" s="11" t="s">
        <v>660</v>
      </c>
      <c r="D7646" s="12"/>
      <c r="E7646" s="13" t="s">
        <v>33680</v>
      </c>
      <c r="F7646" s="11" t="s">
        <v>33681</v>
      </c>
      <c r="G7646" s="12" t="s">
        <v>74</v>
      </c>
      <c r="H7646" s="12"/>
      <c r="I7646" s="14" t="s">
        <v>148</v>
      </c>
      <c r="J7646" s="12" t="s">
        <v>24</v>
      </c>
      <c r="K7646" s="12" t="s">
        <v>25</v>
      </c>
      <c r="L7646" s="12" t="s">
        <v>39</v>
      </c>
      <c r="M7646" s="11" t="s">
        <v>149</v>
      </c>
      <c r="N7646" s="11" t="s">
        <v>624</v>
      </c>
      <c r="O7646" s="12" t="s">
        <v>29</v>
      </c>
      <c r="P7646" s="12"/>
      <c r="Q7646" s="15" t="s">
        <v>33682</v>
      </c>
      <c r="R7646" s="12" t="s">
        <v>42</v>
      </c>
      <c r="S7646" s="11" t="s">
        <v>33683</v>
      </c>
      <c r="T7646" s="11" t="s">
        <v>33684</v>
      </c>
    </row>
    <row x14ac:dyDescent="0.25" r="7647" customHeight="1" ht="19.5">
      <c r="A7647" s="10">
        <v>45217</v>
      </c>
      <c r="B7647" s="11" t="s">
        <v>33685</v>
      </c>
      <c r="C7647" s="11" t="s">
        <v>660</v>
      </c>
      <c r="D7647" s="12"/>
      <c r="E7647" s="13" t="s">
        <v>33686</v>
      </c>
      <c r="F7647" s="11" t="s">
        <v>33687</v>
      </c>
      <c r="G7647" s="12" t="s">
        <v>74</v>
      </c>
      <c r="H7647" s="12" t="s">
        <v>86</v>
      </c>
      <c r="I7647" s="14" t="s">
        <v>211</v>
      </c>
      <c r="J7647" s="12" t="s">
        <v>24</v>
      </c>
      <c r="K7647" s="12" t="s">
        <v>25</v>
      </c>
      <c r="L7647" s="12" t="s">
        <v>39</v>
      </c>
      <c r="M7647" s="11" t="s">
        <v>149</v>
      </c>
      <c r="N7647" s="11" t="s">
        <v>624</v>
      </c>
      <c r="O7647" s="12" t="s">
        <v>29</v>
      </c>
      <c r="P7647" s="12"/>
      <c r="Q7647" s="15" t="s">
        <v>33688</v>
      </c>
      <c r="R7647" s="12" t="s">
        <v>42</v>
      </c>
      <c r="S7647" s="11" t="s">
        <v>33689</v>
      </c>
      <c r="T7647" s="11" t="s">
        <v>33690</v>
      </c>
    </row>
    <row x14ac:dyDescent="0.25" r="7648" customHeight="1" ht="19.5">
      <c r="A7648" s="10">
        <v>45217</v>
      </c>
      <c r="B7648" s="11" t="s">
        <v>33691</v>
      </c>
      <c r="C7648" s="11" t="s">
        <v>660</v>
      </c>
      <c r="D7648" s="12"/>
      <c r="E7648" s="13" t="s">
        <v>33692</v>
      </c>
      <c r="F7648" s="11" t="s">
        <v>33693</v>
      </c>
      <c r="G7648" s="12" t="s">
        <v>115</v>
      </c>
      <c r="H7648" s="12"/>
      <c r="I7648" s="14" t="s">
        <v>8690</v>
      </c>
      <c r="J7648" s="12" t="s">
        <v>24</v>
      </c>
      <c r="K7648" s="12" t="s">
        <v>25</v>
      </c>
      <c r="L7648" s="12" t="s">
        <v>39</v>
      </c>
      <c r="M7648" s="11" t="s">
        <v>27</v>
      </c>
      <c r="N7648" s="11" t="s">
        <v>624</v>
      </c>
      <c r="O7648" s="12" t="s">
        <v>29</v>
      </c>
      <c r="P7648" s="12"/>
      <c r="Q7648" s="15" t="s">
        <v>33694</v>
      </c>
      <c r="R7648" s="12" t="s">
        <v>42</v>
      </c>
      <c r="S7648" s="11" t="s">
        <v>33695</v>
      </c>
      <c r="T7648" s="11" t="s">
        <v>33696</v>
      </c>
    </row>
    <row x14ac:dyDescent="0.25" r="7649" customHeight="1" ht="19.5">
      <c r="A7649" s="10">
        <v>45217</v>
      </c>
      <c r="B7649" s="11" t="s">
        <v>33697</v>
      </c>
      <c r="C7649" s="11" t="s">
        <v>660</v>
      </c>
      <c r="D7649" s="12"/>
      <c r="E7649" s="13" t="s">
        <v>33698</v>
      </c>
      <c r="F7649" s="11" t="s">
        <v>33699</v>
      </c>
      <c r="G7649" s="12" t="s">
        <v>74</v>
      </c>
      <c r="H7649" s="12" t="s">
        <v>86</v>
      </c>
      <c r="I7649" s="14" t="s">
        <v>148</v>
      </c>
      <c r="J7649" s="12" t="s">
        <v>24</v>
      </c>
      <c r="K7649" s="12" t="s">
        <v>25</v>
      </c>
      <c r="L7649" s="12" t="s">
        <v>39</v>
      </c>
      <c r="M7649" s="11" t="s">
        <v>149</v>
      </c>
      <c r="N7649" s="11" t="s">
        <v>624</v>
      </c>
      <c r="O7649" s="12" t="s">
        <v>29</v>
      </c>
      <c r="P7649" s="12"/>
      <c r="Q7649" s="15" t="s">
        <v>33700</v>
      </c>
      <c r="R7649" s="12" t="s">
        <v>42</v>
      </c>
      <c r="S7649" s="11" t="s">
        <v>33701</v>
      </c>
      <c r="T7649" s="11" t="s">
        <v>33702</v>
      </c>
    </row>
    <row x14ac:dyDescent="0.25" r="7650" customHeight="1" ht="19.5">
      <c r="A7650" s="10">
        <v>45217</v>
      </c>
      <c r="B7650" s="11" t="s">
        <v>33703</v>
      </c>
      <c r="C7650" s="11" t="s">
        <v>660</v>
      </c>
      <c r="D7650" s="12"/>
      <c r="E7650" s="13" t="s">
        <v>33704</v>
      </c>
      <c r="F7650" s="11" t="s">
        <v>33705</v>
      </c>
      <c r="G7650" s="12" t="s">
        <v>74</v>
      </c>
      <c r="H7650" s="12"/>
      <c r="I7650" s="14" t="s">
        <v>328</v>
      </c>
      <c r="J7650" s="12" t="s">
        <v>24</v>
      </c>
      <c r="K7650" s="12" t="s">
        <v>25</v>
      </c>
      <c r="L7650" s="12" t="s">
        <v>39</v>
      </c>
      <c r="M7650" s="11" t="s">
        <v>149</v>
      </c>
      <c r="N7650" s="11" t="s">
        <v>624</v>
      </c>
      <c r="O7650" s="12" t="s">
        <v>29</v>
      </c>
      <c r="P7650" s="12"/>
      <c r="Q7650" s="15" t="s">
        <v>33706</v>
      </c>
      <c r="R7650" s="12" t="s">
        <v>42</v>
      </c>
      <c r="S7650" s="11" t="s">
        <v>33707</v>
      </c>
      <c r="T7650" s="11" t="s">
        <v>33708</v>
      </c>
    </row>
    <row x14ac:dyDescent="0.25" r="7651" customHeight="1" ht="19.5">
      <c r="A7651" s="10">
        <v>45217</v>
      </c>
      <c r="B7651" s="11" t="s">
        <v>33709</v>
      </c>
      <c r="C7651" s="11" t="s">
        <v>660</v>
      </c>
      <c r="D7651" s="12"/>
      <c r="E7651" s="13" t="s">
        <v>33710</v>
      </c>
      <c r="F7651" s="11" t="s">
        <v>33711</v>
      </c>
      <c r="G7651" s="12" t="s">
        <v>74</v>
      </c>
      <c r="H7651" s="12"/>
      <c r="I7651" s="14" t="s">
        <v>148</v>
      </c>
      <c r="J7651" s="12" t="s">
        <v>24</v>
      </c>
      <c r="K7651" s="12" t="s">
        <v>25</v>
      </c>
      <c r="L7651" s="12" t="s">
        <v>39</v>
      </c>
      <c r="M7651" s="11" t="s">
        <v>149</v>
      </c>
      <c r="N7651" s="11" t="s">
        <v>624</v>
      </c>
      <c r="O7651" s="12" t="s">
        <v>29</v>
      </c>
      <c r="P7651" s="12"/>
      <c r="Q7651" s="15" t="s">
        <v>33712</v>
      </c>
      <c r="R7651" s="12" t="s">
        <v>42</v>
      </c>
      <c r="S7651" s="11" t="s">
        <v>33713</v>
      </c>
      <c r="T7651" s="11" t="s">
        <v>33714</v>
      </c>
    </row>
    <row x14ac:dyDescent="0.25" r="7652" customHeight="1" ht="19.5">
      <c r="A7652" s="10">
        <v>45217</v>
      </c>
      <c r="B7652" s="11" t="s">
        <v>33715</v>
      </c>
      <c r="C7652" s="11" t="s">
        <v>660</v>
      </c>
      <c r="D7652" s="12"/>
      <c r="E7652" s="13" t="s">
        <v>33716</v>
      </c>
      <c r="F7652" s="11" t="s">
        <v>33717</v>
      </c>
      <c r="G7652" s="12" t="s">
        <v>74</v>
      </c>
      <c r="H7652" s="12" t="s">
        <v>98</v>
      </c>
      <c r="I7652" s="14" t="s">
        <v>87</v>
      </c>
      <c r="J7652" s="12" t="s">
        <v>24</v>
      </c>
      <c r="K7652" s="12" t="s">
        <v>25</v>
      </c>
      <c r="L7652" s="12" t="s">
        <v>39</v>
      </c>
      <c r="M7652" s="11" t="s">
        <v>675</v>
      </c>
      <c r="N7652" s="11" t="s">
        <v>624</v>
      </c>
      <c r="O7652" s="12" t="s">
        <v>29</v>
      </c>
      <c r="P7652" s="12"/>
      <c r="Q7652" s="15" t="s">
        <v>33718</v>
      </c>
      <c r="R7652" s="12" t="s">
        <v>42</v>
      </c>
      <c r="S7652" s="11" t="s">
        <v>33719</v>
      </c>
      <c r="T7652" s="11" t="s">
        <v>33720</v>
      </c>
    </row>
    <row x14ac:dyDescent="0.25" r="7653" customHeight="1" ht="19.5">
      <c r="A7653" s="10">
        <v>45217</v>
      </c>
      <c r="B7653" s="11" t="s">
        <v>33721</v>
      </c>
      <c r="C7653" s="11" t="s">
        <v>660</v>
      </c>
      <c r="D7653" s="12"/>
      <c r="E7653" s="13" t="s">
        <v>33722</v>
      </c>
      <c r="F7653" s="11" t="s">
        <v>2704</v>
      </c>
      <c r="G7653" s="12" t="s">
        <v>74</v>
      </c>
      <c r="H7653" s="12"/>
      <c r="I7653" s="14" t="s">
        <v>148</v>
      </c>
      <c r="J7653" s="12" t="s">
        <v>24</v>
      </c>
      <c r="K7653" s="12" t="s">
        <v>25</v>
      </c>
      <c r="L7653" s="12" t="s">
        <v>39</v>
      </c>
      <c r="M7653" s="11" t="s">
        <v>149</v>
      </c>
      <c r="N7653" s="11" t="s">
        <v>624</v>
      </c>
      <c r="O7653" s="12" t="s">
        <v>29</v>
      </c>
      <c r="P7653" s="12"/>
      <c r="Q7653" s="15" t="s">
        <v>33723</v>
      </c>
      <c r="R7653" s="12" t="s">
        <v>42</v>
      </c>
      <c r="S7653" s="11" t="s">
        <v>33724</v>
      </c>
      <c r="T7653" s="11" t="s">
        <v>33725</v>
      </c>
    </row>
    <row x14ac:dyDescent="0.25" r="7654" customHeight="1" ht="19.5">
      <c r="A7654" s="10">
        <v>45217</v>
      </c>
      <c r="B7654" s="11" t="s">
        <v>33726</v>
      </c>
      <c r="C7654" s="11" t="s">
        <v>660</v>
      </c>
      <c r="D7654" s="12"/>
      <c r="E7654" s="13" t="s">
        <v>33727</v>
      </c>
      <c r="F7654" s="11" t="s">
        <v>31293</v>
      </c>
      <c r="G7654" s="12" t="s">
        <v>74</v>
      </c>
      <c r="H7654" s="12" t="s">
        <v>121</v>
      </c>
      <c r="I7654" s="14" t="s">
        <v>110</v>
      </c>
      <c r="J7654" s="12" t="s">
        <v>24</v>
      </c>
      <c r="K7654" s="12" t="s">
        <v>25</v>
      </c>
      <c r="L7654" s="12" t="s">
        <v>39</v>
      </c>
      <c r="M7654" s="11" t="s">
        <v>675</v>
      </c>
      <c r="N7654" s="11" t="s">
        <v>624</v>
      </c>
      <c r="O7654" s="12" t="s">
        <v>29</v>
      </c>
      <c r="P7654" s="12"/>
      <c r="Q7654" s="15" t="s">
        <v>33728</v>
      </c>
      <c r="R7654" s="12" t="s">
        <v>42</v>
      </c>
      <c r="S7654" s="11" t="s">
        <v>33729</v>
      </c>
      <c r="T7654" s="11" t="s">
        <v>33730</v>
      </c>
    </row>
    <row x14ac:dyDescent="0.25" r="7655" customHeight="1" ht="19.5">
      <c r="A7655" s="10">
        <v>45217</v>
      </c>
      <c r="B7655" s="11" t="s">
        <v>33731</v>
      </c>
      <c r="C7655" s="11" t="s">
        <v>660</v>
      </c>
      <c r="D7655" s="12"/>
      <c r="E7655" s="13">
        <v>15871679621</v>
      </c>
      <c r="F7655" s="11" t="s">
        <v>33732</v>
      </c>
      <c r="G7655" s="12" t="s">
        <v>23</v>
      </c>
      <c r="H7655" s="12"/>
      <c r="I7655" s="14" t="s">
        <v>131</v>
      </c>
      <c r="J7655" s="12" t="s">
        <v>24</v>
      </c>
      <c r="K7655" s="12" t="s">
        <v>25</v>
      </c>
      <c r="L7655" s="12" t="s">
        <v>39</v>
      </c>
      <c r="M7655" s="11" t="s">
        <v>40</v>
      </c>
      <c r="N7655" s="11" t="s">
        <v>624</v>
      </c>
      <c r="O7655" s="12" t="s">
        <v>29</v>
      </c>
      <c r="P7655" s="12"/>
      <c r="Q7655" s="15" t="s">
        <v>33733</v>
      </c>
      <c r="R7655" s="12" t="s">
        <v>42</v>
      </c>
      <c r="S7655" s="11" t="s">
        <v>33734</v>
      </c>
      <c r="T7655" s="11" t="s">
        <v>33735</v>
      </c>
    </row>
    <row x14ac:dyDescent="0.25" r="7656" customHeight="1" ht="19.5">
      <c r="A7656" s="10">
        <v>45217</v>
      </c>
      <c r="B7656" s="11" t="s">
        <v>33736</v>
      </c>
      <c r="C7656" s="11" t="s">
        <v>660</v>
      </c>
      <c r="D7656" s="12"/>
      <c r="E7656" s="13">
        <v>17671327824</v>
      </c>
      <c r="F7656" s="11" t="s">
        <v>33737</v>
      </c>
      <c r="G7656" s="12" t="s">
        <v>37</v>
      </c>
      <c r="H7656" s="12"/>
      <c r="I7656" s="14" t="s">
        <v>272</v>
      </c>
      <c r="J7656" s="12" t="s">
        <v>24</v>
      </c>
      <c r="K7656" s="12" t="s">
        <v>25</v>
      </c>
      <c r="L7656" s="12" t="s">
        <v>39</v>
      </c>
      <c r="M7656" s="11" t="s">
        <v>27</v>
      </c>
      <c r="N7656" s="11" t="s">
        <v>624</v>
      </c>
      <c r="O7656" s="12" t="s">
        <v>29</v>
      </c>
      <c r="P7656" s="12"/>
      <c r="Q7656" s="15" t="s">
        <v>33738</v>
      </c>
      <c r="R7656" s="12" t="s">
        <v>42</v>
      </c>
      <c r="S7656" s="11" t="s">
        <v>33739</v>
      </c>
      <c r="T7656" s="11" t="s">
        <v>33740</v>
      </c>
    </row>
    <row x14ac:dyDescent="0.25" r="7657" customHeight="1" ht="19.5">
      <c r="A7657" s="10">
        <v>45217</v>
      </c>
      <c r="B7657" s="11" t="s">
        <v>33741</v>
      </c>
      <c r="C7657" s="11" t="s">
        <v>660</v>
      </c>
      <c r="D7657" s="12"/>
      <c r="E7657" s="13">
        <v>16671728502</v>
      </c>
      <c r="F7657" s="11" t="s">
        <v>33742</v>
      </c>
      <c r="G7657" s="12" t="s">
        <v>23</v>
      </c>
      <c r="H7657" s="12"/>
      <c r="I7657" s="14" t="s">
        <v>272</v>
      </c>
      <c r="J7657" s="12" t="s">
        <v>24</v>
      </c>
      <c r="K7657" s="12" t="s">
        <v>25</v>
      </c>
      <c r="L7657" s="12" t="s">
        <v>39</v>
      </c>
      <c r="M7657" s="11" t="s">
        <v>40</v>
      </c>
      <c r="N7657" s="11" t="s">
        <v>624</v>
      </c>
      <c r="O7657" s="12" t="s">
        <v>29</v>
      </c>
      <c r="P7657" s="12"/>
      <c r="Q7657" s="15" t="s">
        <v>33743</v>
      </c>
      <c r="R7657" s="12" t="s">
        <v>42</v>
      </c>
      <c r="S7657" s="11" t="s">
        <v>33744</v>
      </c>
      <c r="T7657" s="11" t="s">
        <v>33745</v>
      </c>
    </row>
    <row x14ac:dyDescent="0.25" r="7658" customHeight="1" ht="19.5">
      <c r="A7658" s="10">
        <v>45217</v>
      </c>
      <c r="B7658" s="11" t="s">
        <v>33746</v>
      </c>
      <c r="C7658" s="11" t="s">
        <v>4499</v>
      </c>
      <c r="D7658" s="12"/>
      <c r="E7658" s="13">
        <v>18607202909</v>
      </c>
      <c r="F7658" s="11" t="s">
        <v>17996</v>
      </c>
      <c r="G7658" s="12" t="s">
        <v>56</v>
      </c>
      <c r="H7658" s="12"/>
      <c r="I7658" s="14" t="s">
        <v>590</v>
      </c>
      <c r="J7658" s="12" t="s">
        <v>24</v>
      </c>
      <c r="K7658" s="12" t="s">
        <v>25</v>
      </c>
      <c r="L7658" s="12" t="s">
        <v>39</v>
      </c>
      <c r="M7658" s="11" t="s">
        <v>40</v>
      </c>
      <c r="N7658" s="11" t="s">
        <v>183</v>
      </c>
      <c r="O7658" s="12" t="s">
        <v>29</v>
      </c>
      <c r="P7658" s="12"/>
      <c r="Q7658" s="15" t="s">
        <v>33747</v>
      </c>
      <c r="R7658" s="12" t="s">
        <v>42</v>
      </c>
      <c r="S7658" s="11" t="s">
        <v>33748</v>
      </c>
      <c r="T7658" s="11" t="s">
        <v>33749</v>
      </c>
    </row>
    <row x14ac:dyDescent="0.25" r="7659" customHeight="1" ht="19.5">
      <c r="A7659" s="10">
        <v>45217</v>
      </c>
      <c r="B7659" s="11" t="s">
        <v>33750</v>
      </c>
      <c r="C7659" s="11" t="s">
        <v>4499</v>
      </c>
      <c r="D7659" s="12"/>
      <c r="E7659" s="13">
        <v>15572763336</v>
      </c>
      <c r="F7659" s="11" t="s">
        <v>11297</v>
      </c>
      <c r="G7659" s="12" t="s">
        <v>216</v>
      </c>
      <c r="H7659" s="12"/>
      <c r="I7659" s="14" t="s">
        <v>328</v>
      </c>
      <c r="J7659" s="12" t="s">
        <v>24</v>
      </c>
      <c r="K7659" s="12" t="s">
        <v>25</v>
      </c>
      <c r="L7659" s="12" t="s">
        <v>39</v>
      </c>
      <c r="M7659" s="11" t="s">
        <v>40</v>
      </c>
      <c r="N7659" s="11" t="s">
        <v>183</v>
      </c>
      <c r="O7659" s="12" t="s">
        <v>29</v>
      </c>
      <c r="P7659" s="12"/>
      <c r="Q7659" s="15" t="s">
        <v>33751</v>
      </c>
      <c r="R7659" s="12" t="s">
        <v>42</v>
      </c>
      <c r="S7659" s="11" t="s">
        <v>33752</v>
      </c>
      <c r="T7659" s="11" t="s">
        <v>33753</v>
      </c>
    </row>
    <row x14ac:dyDescent="0.25" r="7660" customHeight="1" ht="19.5">
      <c r="A7660" s="10">
        <v>45217</v>
      </c>
      <c r="B7660" s="11" t="s">
        <v>33754</v>
      </c>
      <c r="C7660" s="11" t="s">
        <v>6063</v>
      </c>
      <c r="D7660" s="12"/>
      <c r="E7660" s="13">
        <v>15090937685</v>
      </c>
      <c r="F7660" s="11" t="s">
        <v>33755</v>
      </c>
      <c r="G7660" s="12" t="s">
        <v>23</v>
      </c>
      <c r="H7660" s="12"/>
      <c r="I7660" s="14" t="s">
        <v>254</v>
      </c>
      <c r="J7660" s="12" t="s">
        <v>24</v>
      </c>
      <c r="K7660" s="12" t="s">
        <v>25</v>
      </c>
      <c r="L7660" s="12" t="s">
        <v>39</v>
      </c>
      <c r="M7660" s="11" t="s">
        <v>40</v>
      </c>
      <c r="N7660" s="11" t="s">
        <v>183</v>
      </c>
      <c r="O7660" s="12" t="s">
        <v>29</v>
      </c>
      <c r="P7660" s="12"/>
      <c r="Q7660" s="15" t="s">
        <v>33756</v>
      </c>
      <c r="R7660" s="12" t="s">
        <v>42</v>
      </c>
      <c r="S7660" s="11" t="s">
        <v>33757</v>
      </c>
      <c r="T7660" s="11" t="s">
        <v>33758</v>
      </c>
    </row>
    <row x14ac:dyDescent="0.25" r="7661" customHeight="1" ht="19.5">
      <c r="A7661" s="10">
        <v>45217</v>
      </c>
      <c r="B7661" s="11" t="s">
        <v>33759</v>
      </c>
      <c r="C7661" s="11" t="s">
        <v>336</v>
      </c>
      <c r="D7661" s="12"/>
      <c r="E7661" s="13">
        <v>13135814102</v>
      </c>
      <c r="F7661" s="11" t="s">
        <v>24924</v>
      </c>
      <c r="G7661" s="12" t="s">
        <v>37</v>
      </c>
      <c r="H7661" s="12"/>
      <c r="I7661" s="14">
        <v>10015</v>
      </c>
      <c r="J7661" s="12" t="s">
        <v>24</v>
      </c>
      <c r="K7661" s="12" t="s">
        <v>69</v>
      </c>
      <c r="L7661" s="12" t="s">
        <v>26</v>
      </c>
      <c r="M7661" s="11" t="s">
        <v>27</v>
      </c>
      <c r="N7661" s="11" t="s">
        <v>28</v>
      </c>
      <c r="O7661" s="12" t="s">
        <v>29</v>
      </c>
      <c r="P7661" s="12"/>
      <c r="Q7661" s="15" t="s">
        <v>33760</v>
      </c>
      <c r="R7661" s="12" t="s">
        <v>31</v>
      </c>
      <c r="S7661" s="11" t="s">
        <v>33761</v>
      </c>
      <c r="T7661" s="11" t="s">
        <v>33762</v>
      </c>
    </row>
    <row x14ac:dyDescent="0.25" r="7662" customHeight="1" ht="19.5">
      <c r="A7662" s="10">
        <v>45217</v>
      </c>
      <c r="B7662" s="11" t="s">
        <v>33763</v>
      </c>
      <c r="C7662" s="11" t="s">
        <v>6502</v>
      </c>
      <c r="D7662" s="12"/>
      <c r="E7662" s="13">
        <v>18671702580</v>
      </c>
      <c r="F7662" s="11" t="s">
        <v>33764</v>
      </c>
      <c r="G7662" s="12" t="s">
        <v>37</v>
      </c>
      <c r="H7662" s="12" t="s">
        <v>121</v>
      </c>
      <c r="I7662" s="14" t="s">
        <v>615</v>
      </c>
      <c r="J7662" s="12" t="s">
        <v>24</v>
      </c>
      <c r="K7662" s="12" t="s">
        <v>25</v>
      </c>
      <c r="L7662" s="12" t="s">
        <v>39</v>
      </c>
      <c r="M7662" s="11" t="s">
        <v>27</v>
      </c>
      <c r="N7662" s="11" t="s">
        <v>28</v>
      </c>
      <c r="O7662" s="12" t="s">
        <v>29</v>
      </c>
      <c r="P7662" s="12"/>
      <c r="Q7662" s="15" t="s">
        <v>33765</v>
      </c>
      <c r="R7662" s="12" t="s">
        <v>42</v>
      </c>
      <c r="S7662" s="11" t="s">
        <v>33766</v>
      </c>
      <c r="T7662" s="11" t="s">
        <v>33767</v>
      </c>
    </row>
    <row x14ac:dyDescent="0.25" r="7663" customHeight="1" ht="19.5">
      <c r="A7663" s="10">
        <v>45217</v>
      </c>
      <c r="B7663" s="11" t="s">
        <v>33768</v>
      </c>
      <c r="C7663" s="11" t="s">
        <v>5949</v>
      </c>
      <c r="D7663" s="12"/>
      <c r="E7663" s="13">
        <v>15671070115</v>
      </c>
      <c r="F7663" s="11" t="s">
        <v>33769</v>
      </c>
      <c r="G7663" s="12" t="s">
        <v>289</v>
      </c>
      <c r="H7663" s="12" t="s">
        <v>98</v>
      </c>
      <c r="I7663" s="14" t="s">
        <v>272</v>
      </c>
      <c r="J7663" s="12" t="s">
        <v>24</v>
      </c>
      <c r="K7663" s="12" t="s">
        <v>25</v>
      </c>
      <c r="L7663" s="12" t="s">
        <v>39</v>
      </c>
      <c r="M7663" s="11" t="s">
        <v>40</v>
      </c>
      <c r="N7663" s="11" t="s">
        <v>183</v>
      </c>
      <c r="O7663" s="12" t="s">
        <v>29</v>
      </c>
      <c r="P7663" s="12"/>
      <c r="Q7663" s="15" t="s">
        <v>33770</v>
      </c>
      <c r="R7663" s="12" t="s">
        <v>42</v>
      </c>
      <c r="S7663" s="11" t="s">
        <v>33771</v>
      </c>
      <c r="T7663" s="11" t="s">
        <v>33772</v>
      </c>
    </row>
    <row x14ac:dyDescent="0.25" r="7664" customHeight="1" ht="19.5">
      <c r="A7664" s="10">
        <v>45217</v>
      </c>
      <c r="B7664" s="11" t="s">
        <v>33773</v>
      </c>
      <c r="C7664" s="11" t="s">
        <v>1683</v>
      </c>
      <c r="D7664" s="12"/>
      <c r="E7664" s="13">
        <v>13094188261</v>
      </c>
      <c r="F7664" s="11" t="s">
        <v>33774</v>
      </c>
      <c r="G7664" s="12" t="s">
        <v>289</v>
      </c>
      <c r="H7664" s="12" t="s">
        <v>86</v>
      </c>
      <c r="I7664" s="14" t="s">
        <v>615</v>
      </c>
      <c r="J7664" s="12" t="s">
        <v>24</v>
      </c>
      <c r="K7664" s="12" t="s">
        <v>25</v>
      </c>
      <c r="L7664" s="12" t="s">
        <v>39</v>
      </c>
      <c r="M7664" s="11" t="s">
        <v>40</v>
      </c>
      <c r="N7664" s="11" t="s">
        <v>28</v>
      </c>
      <c r="O7664" s="12" t="s">
        <v>29</v>
      </c>
      <c r="P7664" s="12"/>
      <c r="Q7664" s="15" t="s">
        <v>33775</v>
      </c>
      <c r="R7664" s="12" t="s">
        <v>42</v>
      </c>
      <c r="S7664" s="11" t="s">
        <v>33776</v>
      </c>
      <c r="T7664" s="11" t="s">
        <v>33777</v>
      </c>
    </row>
    <row x14ac:dyDescent="0.25" r="7665" customHeight="1" ht="19.5">
      <c r="A7665" s="10">
        <v>45217</v>
      </c>
      <c r="B7665" s="11" t="s">
        <v>33778</v>
      </c>
      <c r="C7665" s="11" t="s">
        <v>6591</v>
      </c>
      <c r="D7665" s="12"/>
      <c r="E7665" s="13">
        <v>16671722677</v>
      </c>
      <c r="F7665" s="11" t="s">
        <v>32216</v>
      </c>
      <c r="G7665" s="12" t="s">
        <v>23</v>
      </c>
      <c r="H7665" s="12"/>
      <c r="I7665" s="14">
        <v>10015</v>
      </c>
      <c r="J7665" s="12" t="s">
        <v>24</v>
      </c>
      <c r="K7665" s="12" t="s">
        <v>25</v>
      </c>
      <c r="L7665" s="12" t="s">
        <v>26</v>
      </c>
      <c r="M7665" s="11" t="s">
        <v>27</v>
      </c>
      <c r="N7665" s="11" t="s">
        <v>28</v>
      </c>
      <c r="O7665" s="12" t="s">
        <v>29</v>
      </c>
      <c r="P7665" s="12"/>
      <c r="Q7665" s="15" t="s">
        <v>33779</v>
      </c>
      <c r="R7665" s="12" t="s">
        <v>31</v>
      </c>
      <c r="S7665" s="11" t="s">
        <v>33780</v>
      </c>
      <c r="T7665" s="11" t="s">
        <v>33781</v>
      </c>
    </row>
    <row x14ac:dyDescent="0.25" r="7666" customHeight="1" ht="19.5">
      <c r="A7666" s="10">
        <v>45217</v>
      </c>
      <c r="B7666" s="11" t="s">
        <v>33782</v>
      </c>
      <c r="C7666" s="11" t="s">
        <v>3465</v>
      </c>
      <c r="D7666" s="12"/>
      <c r="E7666" s="13">
        <v>13165617301</v>
      </c>
      <c r="F7666" s="11" t="s">
        <v>33675</v>
      </c>
      <c r="G7666" s="12" t="s">
        <v>37</v>
      </c>
      <c r="H7666" s="12"/>
      <c r="I7666" s="14">
        <v>10015</v>
      </c>
      <c r="J7666" s="12" t="s">
        <v>24</v>
      </c>
      <c r="K7666" s="12" t="s">
        <v>69</v>
      </c>
      <c r="L7666" s="12" t="s">
        <v>26</v>
      </c>
      <c r="M7666" s="11" t="s">
        <v>27</v>
      </c>
      <c r="N7666" s="11" t="s">
        <v>28</v>
      </c>
      <c r="O7666" s="12" t="s">
        <v>29</v>
      </c>
      <c r="P7666" s="12"/>
      <c r="Q7666" s="15" t="s">
        <v>33783</v>
      </c>
      <c r="R7666" s="12" t="s">
        <v>31</v>
      </c>
      <c r="S7666" s="11" t="s">
        <v>33784</v>
      </c>
      <c r="T7666" s="11" t="s">
        <v>33785</v>
      </c>
    </row>
    <row x14ac:dyDescent="0.25" r="7667" customHeight="1" ht="19.5">
      <c r="A7667" s="10">
        <v>45217</v>
      </c>
      <c r="B7667" s="11" t="s">
        <v>33786</v>
      </c>
      <c r="C7667" s="11" t="s">
        <v>33787</v>
      </c>
      <c r="D7667" s="12"/>
      <c r="E7667" s="13">
        <v>15337445776</v>
      </c>
      <c r="F7667" s="11" t="s">
        <v>33788</v>
      </c>
      <c r="G7667" s="12" t="s">
        <v>48</v>
      </c>
      <c r="H7667" s="12"/>
      <c r="I7667" s="14" t="s">
        <v>99</v>
      </c>
      <c r="J7667" s="12" t="s">
        <v>24</v>
      </c>
      <c r="K7667" s="12" t="s">
        <v>25</v>
      </c>
      <c r="L7667" s="12" t="s">
        <v>39</v>
      </c>
      <c r="M7667" s="11" t="s">
        <v>27</v>
      </c>
      <c r="N7667" s="11" t="s">
        <v>183</v>
      </c>
      <c r="O7667" s="12" t="s">
        <v>29</v>
      </c>
      <c r="P7667" s="12"/>
      <c r="Q7667" s="15" t="s">
        <v>33789</v>
      </c>
      <c r="R7667" s="12" t="s">
        <v>42</v>
      </c>
      <c r="S7667" s="11" t="s">
        <v>33790</v>
      </c>
      <c r="T7667" s="11" t="s">
        <v>33791</v>
      </c>
    </row>
    <row x14ac:dyDescent="0.25" r="7668" customHeight="1" ht="19.5">
      <c r="A7668" s="10">
        <v>45217</v>
      </c>
      <c r="B7668" s="11" t="s">
        <v>33792</v>
      </c>
      <c r="C7668" s="11" t="s">
        <v>5811</v>
      </c>
      <c r="D7668" s="12"/>
      <c r="E7668" s="13">
        <v>13177081412</v>
      </c>
      <c r="F7668" s="11" t="s">
        <v>33793</v>
      </c>
      <c r="G7668" s="12" t="s">
        <v>37</v>
      </c>
      <c r="H7668" s="12"/>
      <c r="I7668" s="14" t="s">
        <v>136</v>
      </c>
      <c r="J7668" s="12" t="s">
        <v>24</v>
      </c>
      <c r="K7668" s="12" t="s">
        <v>25</v>
      </c>
      <c r="L7668" s="12" t="s">
        <v>39</v>
      </c>
      <c r="M7668" s="11" t="s">
        <v>27</v>
      </c>
      <c r="N7668" s="11" t="s">
        <v>28</v>
      </c>
      <c r="O7668" s="12" t="s">
        <v>29</v>
      </c>
      <c r="P7668" s="12"/>
      <c r="Q7668" s="15" t="s">
        <v>33794</v>
      </c>
      <c r="R7668" s="12" t="s">
        <v>42</v>
      </c>
      <c r="S7668" s="11" t="s">
        <v>33795</v>
      </c>
      <c r="T7668" s="11"/>
    </row>
    <row x14ac:dyDescent="0.25" r="7669" customHeight="1" ht="19.5">
      <c r="A7669" s="10">
        <v>45217</v>
      </c>
      <c r="B7669" s="11" t="s">
        <v>33796</v>
      </c>
      <c r="C7669" s="11" t="s">
        <v>8134</v>
      </c>
      <c r="D7669" s="12"/>
      <c r="E7669" s="13" t="s">
        <v>33797</v>
      </c>
      <c r="F7669" s="11" t="s">
        <v>18124</v>
      </c>
      <c r="G7669" s="12" t="s">
        <v>74</v>
      </c>
      <c r="H7669" s="12" t="s">
        <v>98</v>
      </c>
      <c r="I7669" s="14" t="s">
        <v>272</v>
      </c>
      <c r="J7669" s="12" t="s">
        <v>24</v>
      </c>
      <c r="K7669" s="12" t="s">
        <v>25</v>
      </c>
      <c r="L7669" s="12" t="s">
        <v>39</v>
      </c>
      <c r="M7669" s="11" t="s">
        <v>5264</v>
      </c>
      <c r="N7669" s="11" t="s">
        <v>28</v>
      </c>
      <c r="O7669" s="12" t="s">
        <v>29</v>
      </c>
      <c r="P7669" s="12"/>
      <c r="Q7669" s="15" t="s">
        <v>33798</v>
      </c>
      <c r="R7669" s="12" t="s">
        <v>42</v>
      </c>
      <c r="S7669" s="11" t="s">
        <v>33799</v>
      </c>
      <c r="T7669" s="11" t="s">
        <v>33800</v>
      </c>
    </row>
    <row x14ac:dyDescent="0.25" r="7670" customHeight="1" ht="19.5">
      <c r="A7670" s="10">
        <v>45218</v>
      </c>
      <c r="B7670" s="11" t="s">
        <v>33801</v>
      </c>
      <c r="C7670" s="11" t="s">
        <v>660</v>
      </c>
      <c r="D7670" s="12"/>
      <c r="E7670" s="13" t="s">
        <v>33802</v>
      </c>
      <c r="F7670" s="11" t="s">
        <v>33803</v>
      </c>
      <c r="G7670" s="12" t="s">
        <v>74</v>
      </c>
      <c r="H7670" s="12"/>
      <c r="I7670" s="14" t="s">
        <v>615</v>
      </c>
      <c r="J7670" s="12" t="s">
        <v>24</v>
      </c>
      <c r="K7670" s="12" t="s">
        <v>25</v>
      </c>
      <c r="L7670" s="12" t="s">
        <v>39</v>
      </c>
      <c r="M7670" s="11" t="s">
        <v>149</v>
      </c>
      <c r="N7670" s="11" t="s">
        <v>624</v>
      </c>
      <c r="O7670" s="12" t="s">
        <v>29</v>
      </c>
      <c r="P7670" s="12"/>
      <c r="Q7670" s="15" t="s">
        <v>33804</v>
      </c>
      <c r="R7670" s="12" t="s">
        <v>42</v>
      </c>
      <c r="S7670" s="11" t="s">
        <v>33805</v>
      </c>
      <c r="T7670" s="11" t="s">
        <v>33806</v>
      </c>
    </row>
    <row x14ac:dyDescent="0.25" r="7671" customHeight="1" ht="19.5">
      <c r="A7671" s="10">
        <v>45218</v>
      </c>
      <c r="B7671" s="11" t="s">
        <v>33807</v>
      </c>
      <c r="C7671" s="11" t="s">
        <v>660</v>
      </c>
      <c r="D7671" s="12"/>
      <c r="E7671" s="13" t="s">
        <v>33808</v>
      </c>
      <c r="F7671" s="11" t="s">
        <v>33809</v>
      </c>
      <c r="G7671" s="12" t="s">
        <v>74</v>
      </c>
      <c r="H7671" s="12"/>
      <c r="I7671" s="14" t="s">
        <v>131</v>
      </c>
      <c r="J7671" s="12" t="s">
        <v>24</v>
      </c>
      <c r="K7671" s="12" t="s">
        <v>25</v>
      </c>
      <c r="L7671" s="12" t="s">
        <v>39</v>
      </c>
      <c r="M7671" s="11" t="s">
        <v>149</v>
      </c>
      <c r="N7671" s="11" t="s">
        <v>624</v>
      </c>
      <c r="O7671" s="12" t="s">
        <v>29</v>
      </c>
      <c r="P7671" s="12"/>
      <c r="Q7671" s="15" t="s">
        <v>33810</v>
      </c>
      <c r="R7671" s="12" t="s">
        <v>42</v>
      </c>
      <c r="S7671" s="11" t="s">
        <v>33811</v>
      </c>
      <c r="T7671" s="11" t="s">
        <v>33812</v>
      </c>
    </row>
    <row x14ac:dyDescent="0.25" r="7672" customHeight="1" ht="19.5">
      <c r="A7672" s="10">
        <v>45218</v>
      </c>
      <c r="B7672" s="11" t="s">
        <v>33813</v>
      </c>
      <c r="C7672" s="11" t="s">
        <v>495</v>
      </c>
      <c r="D7672" s="12"/>
      <c r="E7672" s="13">
        <v>13277238000</v>
      </c>
      <c r="F7672" s="11" t="s">
        <v>33814</v>
      </c>
      <c r="G7672" s="12" t="s">
        <v>74</v>
      </c>
      <c r="H7672" s="12"/>
      <c r="I7672" s="14" t="s">
        <v>104</v>
      </c>
      <c r="J7672" s="12" t="s">
        <v>24</v>
      </c>
      <c r="K7672" s="12" t="s">
        <v>25</v>
      </c>
      <c r="L7672" s="12" t="s">
        <v>39</v>
      </c>
      <c r="M7672" s="11" t="s">
        <v>40</v>
      </c>
      <c r="N7672" s="11" t="s">
        <v>28</v>
      </c>
      <c r="O7672" s="12" t="s">
        <v>29</v>
      </c>
      <c r="P7672" s="12"/>
      <c r="Q7672" s="15" t="s">
        <v>33815</v>
      </c>
      <c r="R7672" s="12" t="s">
        <v>42</v>
      </c>
      <c r="S7672" s="11" t="s">
        <v>33816</v>
      </c>
      <c r="T7672" s="11" t="s">
        <v>33817</v>
      </c>
    </row>
    <row x14ac:dyDescent="0.25" r="7673" customHeight="1" ht="19.5">
      <c r="A7673" s="10">
        <v>45218</v>
      </c>
      <c r="B7673" s="11" t="s">
        <v>33818</v>
      </c>
      <c r="C7673" s="11" t="s">
        <v>341</v>
      </c>
      <c r="D7673" s="12"/>
      <c r="E7673" s="13">
        <v>15549294466</v>
      </c>
      <c r="F7673" s="11" t="s">
        <v>27921</v>
      </c>
      <c r="G7673" s="12" t="s">
        <v>37</v>
      </c>
      <c r="H7673" s="12"/>
      <c r="I7673" s="14" t="s">
        <v>328</v>
      </c>
      <c r="J7673" s="12" t="s">
        <v>24</v>
      </c>
      <c r="K7673" s="12" t="s">
        <v>25</v>
      </c>
      <c r="L7673" s="12" t="s">
        <v>39</v>
      </c>
      <c r="M7673" s="11" t="s">
        <v>27</v>
      </c>
      <c r="N7673" s="11" t="s">
        <v>28</v>
      </c>
      <c r="O7673" s="12" t="s">
        <v>29</v>
      </c>
      <c r="P7673" s="12"/>
      <c r="Q7673" s="15" t="s">
        <v>33819</v>
      </c>
      <c r="R7673" s="12" t="s">
        <v>42</v>
      </c>
      <c r="S7673" s="11" t="s">
        <v>33820</v>
      </c>
      <c r="T7673" s="11" t="s">
        <v>33821</v>
      </c>
    </row>
    <row x14ac:dyDescent="0.25" r="7674" customHeight="1" ht="19.5">
      <c r="A7674" s="10">
        <v>45218</v>
      </c>
      <c r="B7674" s="11" t="s">
        <v>33822</v>
      </c>
      <c r="C7674" s="11" t="s">
        <v>341</v>
      </c>
      <c r="D7674" s="12"/>
      <c r="E7674" s="13">
        <v>13197305881</v>
      </c>
      <c r="F7674" s="11" t="s">
        <v>33823</v>
      </c>
      <c r="G7674" s="12" t="s">
        <v>56</v>
      </c>
      <c r="H7674" s="12"/>
      <c r="I7674" s="14" t="s">
        <v>615</v>
      </c>
      <c r="J7674" s="12" t="s">
        <v>24</v>
      </c>
      <c r="K7674" s="12" t="s">
        <v>69</v>
      </c>
      <c r="L7674" s="12" t="s">
        <v>39</v>
      </c>
      <c r="M7674" s="11" t="s">
        <v>27</v>
      </c>
      <c r="N7674" s="11" t="s">
        <v>28</v>
      </c>
      <c r="O7674" s="12" t="s">
        <v>29</v>
      </c>
      <c r="P7674" s="12"/>
      <c r="Q7674" s="15" t="s">
        <v>33824</v>
      </c>
      <c r="R7674" s="12" t="s">
        <v>42</v>
      </c>
      <c r="S7674" s="11" t="s">
        <v>33825</v>
      </c>
      <c r="T7674" s="11" t="s">
        <v>33826</v>
      </c>
    </row>
    <row x14ac:dyDescent="0.25" r="7675" customHeight="1" ht="19.5">
      <c r="A7675" s="10">
        <v>45218</v>
      </c>
      <c r="B7675" s="11" t="s">
        <v>33827</v>
      </c>
      <c r="C7675" s="11" t="s">
        <v>698</v>
      </c>
      <c r="D7675" s="12"/>
      <c r="E7675" s="13" t="s">
        <v>33828</v>
      </c>
      <c r="F7675" s="11" t="s">
        <v>33829</v>
      </c>
      <c r="G7675" s="12" t="s">
        <v>56</v>
      </c>
      <c r="H7675" s="12"/>
      <c r="I7675" s="14" t="s">
        <v>68</v>
      </c>
      <c r="J7675" s="12" t="s">
        <v>24</v>
      </c>
      <c r="K7675" s="12" t="s">
        <v>25</v>
      </c>
      <c r="L7675" s="12" t="s">
        <v>39</v>
      </c>
      <c r="M7675" s="11" t="s">
        <v>27</v>
      </c>
      <c r="N7675" s="11" t="s">
        <v>28</v>
      </c>
      <c r="O7675" s="12" t="s">
        <v>29</v>
      </c>
      <c r="P7675" s="12"/>
      <c r="Q7675" s="15" t="s">
        <v>33830</v>
      </c>
      <c r="R7675" s="12" t="s">
        <v>42</v>
      </c>
      <c r="S7675" s="11" t="s">
        <v>33831</v>
      </c>
      <c r="T7675" s="11" t="s">
        <v>33832</v>
      </c>
    </row>
    <row x14ac:dyDescent="0.25" r="7676" customHeight="1" ht="19.5">
      <c r="A7676" s="10">
        <v>45218</v>
      </c>
      <c r="B7676" s="11" t="s">
        <v>33833</v>
      </c>
      <c r="C7676" s="11" t="s">
        <v>660</v>
      </c>
      <c r="D7676" s="12"/>
      <c r="E7676" s="13" t="s">
        <v>33834</v>
      </c>
      <c r="F7676" s="11" t="s">
        <v>33835</v>
      </c>
      <c r="G7676" s="12" t="s">
        <v>62</v>
      </c>
      <c r="H7676" s="12"/>
      <c r="I7676" s="14" t="s">
        <v>328</v>
      </c>
      <c r="J7676" s="12" t="s">
        <v>24</v>
      </c>
      <c r="K7676" s="12" t="s">
        <v>25</v>
      </c>
      <c r="L7676" s="12" t="s">
        <v>39</v>
      </c>
      <c r="M7676" s="11" t="s">
        <v>27</v>
      </c>
      <c r="N7676" s="11" t="s">
        <v>624</v>
      </c>
      <c r="O7676" s="12" t="s">
        <v>29</v>
      </c>
      <c r="P7676" s="12"/>
      <c r="Q7676" s="15" t="s">
        <v>33836</v>
      </c>
      <c r="R7676" s="12" t="s">
        <v>42</v>
      </c>
      <c r="S7676" s="11" t="s">
        <v>33837</v>
      </c>
      <c r="T7676" s="11" t="s">
        <v>33838</v>
      </c>
    </row>
    <row x14ac:dyDescent="0.25" r="7677" customHeight="1" ht="19.5">
      <c r="A7677" s="10">
        <v>45218</v>
      </c>
      <c r="B7677" s="11" t="s">
        <v>33839</v>
      </c>
      <c r="C7677" s="11" t="s">
        <v>660</v>
      </c>
      <c r="D7677" s="12"/>
      <c r="E7677" s="13" t="s">
        <v>33840</v>
      </c>
      <c r="F7677" s="11" t="s">
        <v>33841</v>
      </c>
      <c r="G7677" s="12" t="s">
        <v>74</v>
      </c>
      <c r="H7677" s="12"/>
      <c r="I7677" s="14" t="s">
        <v>148</v>
      </c>
      <c r="J7677" s="12" t="s">
        <v>24</v>
      </c>
      <c r="K7677" s="12" t="s">
        <v>25</v>
      </c>
      <c r="L7677" s="12" t="s">
        <v>39</v>
      </c>
      <c r="M7677" s="11" t="s">
        <v>149</v>
      </c>
      <c r="N7677" s="11" t="s">
        <v>624</v>
      </c>
      <c r="O7677" s="12" t="s">
        <v>29</v>
      </c>
      <c r="P7677" s="12"/>
      <c r="Q7677" s="15" t="s">
        <v>33842</v>
      </c>
      <c r="R7677" s="12" t="s">
        <v>42</v>
      </c>
      <c r="S7677" s="11" t="s">
        <v>33843</v>
      </c>
      <c r="T7677" s="11" t="s">
        <v>33844</v>
      </c>
    </row>
    <row x14ac:dyDescent="0.25" r="7678" customHeight="1" ht="19.5">
      <c r="A7678" s="10">
        <v>45218</v>
      </c>
      <c r="B7678" s="11" t="s">
        <v>33845</v>
      </c>
      <c r="C7678" s="11" t="s">
        <v>4459</v>
      </c>
      <c r="D7678" s="12"/>
      <c r="E7678" s="13">
        <v>13040966287</v>
      </c>
      <c r="F7678" s="11" t="s">
        <v>24348</v>
      </c>
      <c r="G7678" s="12" t="s">
        <v>48</v>
      </c>
      <c r="H7678" s="12"/>
      <c r="I7678" s="14" t="s">
        <v>328</v>
      </c>
      <c r="J7678" s="12" t="s">
        <v>24</v>
      </c>
      <c r="K7678" s="12" t="s">
        <v>25</v>
      </c>
      <c r="L7678" s="12" t="s">
        <v>39</v>
      </c>
      <c r="M7678" s="11" t="s">
        <v>27</v>
      </c>
      <c r="N7678" s="11" t="s">
        <v>28</v>
      </c>
      <c r="O7678" s="12" t="s">
        <v>29</v>
      </c>
      <c r="P7678" s="12"/>
      <c r="Q7678" s="15" t="s">
        <v>33846</v>
      </c>
      <c r="R7678" s="12" t="s">
        <v>42</v>
      </c>
      <c r="S7678" s="11" t="s">
        <v>33847</v>
      </c>
      <c r="T7678" s="11" t="s">
        <v>33848</v>
      </c>
    </row>
    <row x14ac:dyDescent="0.25" r="7679" customHeight="1" ht="19.5">
      <c r="A7679" s="10">
        <v>45218</v>
      </c>
      <c r="B7679" s="11" t="s">
        <v>33849</v>
      </c>
      <c r="C7679" s="11" t="s">
        <v>9714</v>
      </c>
      <c r="D7679" s="12"/>
      <c r="E7679" s="13" t="s">
        <v>33850</v>
      </c>
      <c r="F7679" s="11" t="s">
        <v>33851</v>
      </c>
      <c r="G7679" s="12" t="s">
        <v>74</v>
      </c>
      <c r="H7679" s="12"/>
      <c r="I7679" s="14" t="s">
        <v>850</v>
      </c>
      <c r="J7679" s="12" t="s">
        <v>24</v>
      </c>
      <c r="K7679" s="12" t="s">
        <v>25</v>
      </c>
      <c r="L7679" s="12" t="s">
        <v>39</v>
      </c>
      <c r="M7679" s="11" t="s">
        <v>149</v>
      </c>
      <c r="N7679" s="11" t="s">
        <v>183</v>
      </c>
      <c r="O7679" s="12" t="s">
        <v>29</v>
      </c>
      <c r="P7679" s="12"/>
      <c r="Q7679" s="15" t="s">
        <v>33852</v>
      </c>
      <c r="R7679" s="12" t="s">
        <v>42</v>
      </c>
      <c r="S7679" s="11" t="s">
        <v>33853</v>
      </c>
      <c r="T7679" s="11" t="s">
        <v>33854</v>
      </c>
    </row>
    <row x14ac:dyDescent="0.25" r="7680" customHeight="1" ht="19.5">
      <c r="A7680" s="10">
        <v>45218</v>
      </c>
      <c r="B7680" s="11" t="s">
        <v>33855</v>
      </c>
      <c r="C7680" s="11" t="s">
        <v>19439</v>
      </c>
      <c r="D7680" s="12"/>
      <c r="E7680" s="13">
        <v>15586360776</v>
      </c>
      <c r="F7680" s="11" t="s">
        <v>33856</v>
      </c>
      <c r="G7680" s="12" t="s">
        <v>216</v>
      </c>
      <c r="H7680" s="12"/>
      <c r="I7680" s="14" t="s">
        <v>104</v>
      </c>
      <c r="J7680" s="12" t="s">
        <v>24</v>
      </c>
      <c r="K7680" s="12" t="s">
        <v>25</v>
      </c>
      <c r="L7680" s="12" t="s">
        <v>39</v>
      </c>
      <c r="M7680" s="11" t="s">
        <v>40</v>
      </c>
      <c r="N7680" s="11" t="s">
        <v>28</v>
      </c>
      <c r="O7680" s="12" t="s">
        <v>29</v>
      </c>
      <c r="P7680" s="12"/>
      <c r="Q7680" s="15" t="s">
        <v>33857</v>
      </c>
      <c r="R7680" s="12" t="s">
        <v>42</v>
      </c>
      <c r="S7680" s="11" t="s">
        <v>33858</v>
      </c>
      <c r="T7680" s="11" t="s">
        <v>19446</v>
      </c>
    </row>
    <row x14ac:dyDescent="0.25" r="7681" customHeight="1" ht="19.5">
      <c r="A7681" s="10">
        <v>45218</v>
      </c>
      <c r="B7681" s="11" t="s">
        <v>33859</v>
      </c>
      <c r="C7681" s="11" t="s">
        <v>20442</v>
      </c>
      <c r="D7681" s="12"/>
      <c r="E7681" s="13">
        <v>15872513323</v>
      </c>
      <c r="F7681" s="11"/>
      <c r="G7681" s="12"/>
      <c r="H7681" s="12"/>
      <c r="I7681" s="14" t="s">
        <v>8690</v>
      </c>
      <c r="J7681" s="12" t="s">
        <v>24</v>
      </c>
      <c r="K7681" s="12" t="s">
        <v>25</v>
      </c>
      <c r="L7681" s="12" t="s">
        <v>39</v>
      </c>
      <c r="M7681" s="11" t="s">
        <v>27</v>
      </c>
      <c r="N7681" s="11" t="s">
        <v>624</v>
      </c>
      <c r="O7681" s="12" t="s">
        <v>29</v>
      </c>
      <c r="P7681" s="12"/>
      <c r="Q7681" s="15" t="s">
        <v>33860</v>
      </c>
      <c r="R7681" s="12" t="s">
        <v>42</v>
      </c>
      <c r="S7681" s="11" t="s">
        <v>33861</v>
      </c>
      <c r="T7681" s="11" t="s">
        <v>33862</v>
      </c>
    </row>
    <row x14ac:dyDescent="0.25" r="7682" customHeight="1" ht="19.5">
      <c r="A7682" s="10">
        <v>45218</v>
      </c>
      <c r="B7682" s="11" t="s">
        <v>33863</v>
      </c>
      <c r="C7682" s="11" t="s">
        <v>6361</v>
      </c>
      <c r="D7682" s="12"/>
      <c r="E7682" s="13">
        <v>13669068354</v>
      </c>
      <c r="F7682" s="11"/>
      <c r="G7682" s="12"/>
      <c r="H7682" s="12"/>
      <c r="I7682" s="14" t="s">
        <v>154</v>
      </c>
      <c r="J7682" s="12" t="s">
        <v>24</v>
      </c>
      <c r="K7682" s="12" t="s">
        <v>25</v>
      </c>
      <c r="L7682" s="12" t="s">
        <v>39</v>
      </c>
      <c r="M7682" s="11" t="s">
        <v>27</v>
      </c>
      <c r="N7682" s="11" t="s">
        <v>28</v>
      </c>
      <c r="O7682" s="12" t="s">
        <v>29</v>
      </c>
      <c r="P7682" s="12"/>
      <c r="Q7682" s="15" t="s">
        <v>33864</v>
      </c>
      <c r="R7682" s="12" t="s">
        <v>42</v>
      </c>
      <c r="S7682" s="11" t="s">
        <v>33865</v>
      </c>
      <c r="T7682" s="11"/>
    </row>
    <row x14ac:dyDescent="0.25" r="7683" customHeight="1" ht="19.5">
      <c r="A7683" s="10">
        <v>45218</v>
      </c>
      <c r="B7683" s="11" t="s">
        <v>33866</v>
      </c>
      <c r="C7683" s="11" t="s">
        <v>6361</v>
      </c>
      <c r="D7683" s="12"/>
      <c r="E7683" s="13">
        <v>13227286555</v>
      </c>
      <c r="F7683" s="11" t="s">
        <v>33867</v>
      </c>
      <c r="G7683" s="12" t="s">
        <v>56</v>
      </c>
      <c r="H7683" s="12"/>
      <c r="I7683" s="14" t="s">
        <v>259</v>
      </c>
      <c r="J7683" s="12" t="s">
        <v>24</v>
      </c>
      <c r="K7683" s="12" t="s">
        <v>25</v>
      </c>
      <c r="L7683" s="12" t="s">
        <v>39</v>
      </c>
      <c r="M7683" s="11" t="s">
        <v>40</v>
      </c>
      <c r="N7683" s="11" t="s">
        <v>28</v>
      </c>
      <c r="O7683" s="12" t="s">
        <v>29</v>
      </c>
      <c r="P7683" s="12"/>
      <c r="Q7683" s="15" t="s">
        <v>33868</v>
      </c>
      <c r="R7683" s="12" t="s">
        <v>42</v>
      </c>
      <c r="S7683" s="11" t="s">
        <v>33869</v>
      </c>
      <c r="T7683" s="11" t="s">
        <v>33870</v>
      </c>
    </row>
    <row x14ac:dyDescent="0.25" r="7684" customHeight="1" ht="19.5">
      <c r="A7684" s="10">
        <v>45218</v>
      </c>
      <c r="B7684" s="11" t="s">
        <v>33871</v>
      </c>
      <c r="C7684" s="11" t="s">
        <v>6642</v>
      </c>
      <c r="D7684" s="12"/>
      <c r="E7684" s="13">
        <v>15671020203</v>
      </c>
      <c r="F7684" s="11" t="s">
        <v>33872</v>
      </c>
      <c r="G7684" s="12" t="s">
        <v>74</v>
      </c>
      <c r="H7684" s="12"/>
      <c r="I7684" s="14" t="s">
        <v>99</v>
      </c>
      <c r="J7684" s="12" t="s">
        <v>24</v>
      </c>
      <c r="K7684" s="12" t="s">
        <v>25</v>
      </c>
      <c r="L7684" s="12" t="s">
        <v>39</v>
      </c>
      <c r="M7684" s="11" t="s">
        <v>40</v>
      </c>
      <c r="N7684" s="11" t="s">
        <v>28</v>
      </c>
      <c r="O7684" s="12" t="s">
        <v>29</v>
      </c>
      <c r="P7684" s="12" t="s">
        <v>5807</v>
      </c>
      <c r="Q7684" s="15" t="s">
        <v>33873</v>
      </c>
      <c r="R7684" s="12" t="s">
        <v>42</v>
      </c>
      <c r="S7684" s="11" t="s">
        <v>33874</v>
      </c>
      <c r="T7684" s="11"/>
    </row>
    <row x14ac:dyDescent="0.25" r="7685" customHeight="1" ht="19.5">
      <c r="A7685" s="10">
        <v>45218</v>
      </c>
      <c r="B7685" s="11" t="s">
        <v>33875</v>
      </c>
      <c r="C7685" s="11" t="s">
        <v>32176</v>
      </c>
      <c r="D7685" s="12"/>
      <c r="E7685" s="13" t="s">
        <v>33876</v>
      </c>
      <c r="F7685" s="11" t="s">
        <v>33877</v>
      </c>
      <c r="G7685" s="12" t="s">
        <v>74</v>
      </c>
      <c r="H7685" s="12" t="s">
        <v>98</v>
      </c>
      <c r="I7685" s="14" t="s">
        <v>8227</v>
      </c>
      <c r="J7685" s="12" t="s">
        <v>24</v>
      </c>
      <c r="K7685" s="12" t="s">
        <v>25</v>
      </c>
      <c r="L7685" s="12" t="s">
        <v>39</v>
      </c>
      <c r="M7685" s="11" t="s">
        <v>27</v>
      </c>
      <c r="N7685" s="11" t="s">
        <v>624</v>
      </c>
      <c r="O7685" s="12" t="s">
        <v>29</v>
      </c>
      <c r="P7685" s="12"/>
      <c r="Q7685" s="15"/>
      <c r="R7685" s="12" t="s">
        <v>8227</v>
      </c>
      <c r="S7685" s="11" t="s">
        <v>33878</v>
      </c>
      <c r="T7685" s="11"/>
    </row>
    <row x14ac:dyDescent="0.25" r="7686" customHeight="1" ht="19.5">
      <c r="A7686" s="10">
        <v>45218</v>
      </c>
      <c r="B7686" s="11" t="s">
        <v>33879</v>
      </c>
      <c r="C7686" s="11" t="s">
        <v>32176</v>
      </c>
      <c r="D7686" s="12"/>
      <c r="E7686" s="13" t="s">
        <v>33880</v>
      </c>
      <c r="F7686" s="11" t="s">
        <v>33881</v>
      </c>
      <c r="G7686" s="12" t="s">
        <v>74</v>
      </c>
      <c r="H7686" s="12" t="s">
        <v>98</v>
      </c>
      <c r="I7686" s="14" t="s">
        <v>8227</v>
      </c>
      <c r="J7686" s="12" t="s">
        <v>24</v>
      </c>
      <c r="K7686" s="12" t="s">
        <v>25</v>
      </c>
      <c r="L7686" s="12" t="s">
        <v>39</v>
      </c>
      <c r="M7686" s="11" t="s">
        <v>27</v>
      </c>
      <c r="N7686" s="11" t="s">
        <v>624</v>
      </c>
      <c r="O7686" s="12" t="s">
        <v>29</v>
      </c>
      <c r="P7686" s="12"/>
      <c r="Q7686" s="15"/>
      <c r="R7686" s="12" t="s">
        <v>8227</v>
      </c>
      <c r="S7686" s="11" t="s">
        <v>33882</v>
      </c>
      <c r="T7686" s="11"/>
    </row>
    <row x14ac:dyDescent="0.25" r="7687" customHeight="1" ht="19.5">
      <c r="A7687" s="10">
        <v>45218</v>
      </c>
      <c r="B7687" s="11" t="s">
        <v>33883</v>
      </c>
      <c r="C7687" s="11" t="s">
        <v>32176</v>
      </c>
      <c r="D7687" s="12"/>
      <c r="E7687" s="13" t="s">
        <v>33884</v>
      </c>
      <c r="F7687" s="11" t="s">
        <v>33885</v>
      </c>
      <c r="G7687" s="12" t="s">
        <v>74</v>
      </c>
      <c r="H7687" s="12" t="s">
        <v>98</v>
      </c>
      <c r="I7687" s="14" t="s">
        <v>8227</v>
      </c>
      <c r="J7687" s="12" t="s">
        <v>24</v>
      </c>
      <c r="K7687" s="12" t="s">
        <v>25</v>
      </c>
      <c r="L7687" s="12" t="s">
        <v>39</v>
      </c>
      <c r="M7687" s="11" t="s">
        <v>27</v>
      </c>
      <c r="N7687" s="11" t="s">
        <v>624</v>
      </c>
      <c r="O7687" s="12" t="s">
        <v>29</v>
      </c>
      <c r="P7687" s="12"/>
      <c r="Q7687" s="15" t="s">
        <v>33886</v>
      </c>
      <c r="R7687" s="12" t="s">
        <v>42</v>
      </c>
      <c r="S7687" s="11" t="s">
        <v>33878</v>
      </c>
      <c r="T7687" s="11" t="s">
        <v>33887</v>
      </c>
    </row>
    <row x14ac:dyDescent="0.25" r="7688" customHeight="1" ht="19.5">
      <c r="A7688" s="10">
        <v>45218</v>
      </c>
      <c r="B7688" s="11" t="s">
        <v>33888</v>
      </c>
      <c r="C7688" s="11" t="s">
        <v>1079</v>
      </c>
      <c r="D7688" s="12"/>
      <c r="E7688" s="13">
        <v>13032705861</v>
      </c>
      <c r="F7688" s="11" t="s">
        <v>26302</v>
      </c>
      <c r="G7688" s="12" t="s">
        <v>48</v>
      </c>
      <c r="H7688" s="12"/>
      <c r="I7688" s="14">
        <v>10015</v>
      </c>
      <c r="J7688" s="12" t="s">
        <v>24</v>
      </c>
      <c r="K7688" s="12" t="s">
        <v>25</v>
      </c>
      <c r="L7688" s="12" t="s">
        <v>39</v>
      </c>
      <c r="M7688" s="11" t="s">
        <v>27</v>
      </c>
      <c r="N7688" s="11" t="s">
        <v>28</v>
      </c>
      <c r="O7688" s="12" t="s">
        <v>29</v>
      </c>
      <c r="P7688" s="12"/>
      <c r="Q7688" s="15" t="s">
        <v>33889</v>
      </c>
      <c r="R7688" s="12" t="s">
        <v>31</v>
      </c>
      <c r="S7688" s="11" t="s">
        <v>33890</v>
      </c>
      <c r="T7688" s="11" t="s">
        <v>33891</v>
      </c>
    </row>
    <row x14ac:dyDescent="0.25" r="7689" customHeight="1" ht="19.5">
      <c r="A7689" s="10">
        <v>45218</v>
      </c>
      <c r="B7689" s="11" t="s">
        <v>33892</v>
      </c>
      <c r="C7689" s="11" t="s">
        <v>3899</v>
      </c>
      <c r="D7689" s="12"/>
      <c r="E7689" s="13">
        <v>13227296716</v>
      </c>
      <c r="F7689" s="11" t="s">
        <v>25589</v>
      </c>
      <c r="G7689" s="12" t="s">
        <v>74</v>
      </c>
      <c r="H7689" s="12"/>
      <c r="I7689" s="14">
        <v>10015</v>
      </c>
      <c r="J7689" s="12" t="s">
        <v>24</v>
      </c>
      <c r="K7689" s="12" t="s">
        <v>25</v>
      </c>
      <c r="L7689" s="12" t="s">
        <v>39</v>
      </c>
      <c r="M7689" s="11" t="s">
        <v>27</v>
      </c>
      <c r="N7689" s="11" t="s">
        <v>28</v>
      </c>
      <c r="O7689" s="12" t="s">
        <v>29</v>
      </c>
      <c r="P7689" s="12"/>
      <c r="Q7689" s="15" t="s">
        <v>33893</v>
      </c>
      <c r="R7689" s="12" t="s">
        <v>31</v>
      </c>
      <c r="S7689" s="11" t="s">
        <v>33894</v>
      </c>
      <c r="T7689" s="11" t="s">
        <v>33895</v>
      </c>
    </row>
    <row x14ac:dyDescent="0.25" r="7690" customHeight="1" ht="19.5">
      <c r="A7690" s="10">
        <v>45218</v>
      </c>
      <c r="B7690" s="11" t="s">
        <v>33896</v>
      </c>
      <c r="C7690" s="11" t="s">
        <v>33897</v>
      </c>
      <c r="D7690" s="12"/>
      <c r="E7690" s="13">
        <v>13235637666</v>
      </c>
      <c r="F7690" s="11" t="s">
        <v>33898</v>
      </c>
      <c r="G7690" s="12" t="s">
        <v>56</v>
      </c>
      <c r="H7690" s="12"/>
      <c r="I7690" s="14">
        <v>10015</v>
      </c>
      <c r="J7690" s="12" t="s">
        <v>24</v>
      </c>
      <c r="K7690" s="12" t="s">
        <v>172</v>
      </c>
      <c r="L7690" s="12" t="s">
        <v>39</v>
      </c>
      <c r="M7690" s="11" t="s">
        <v>27</v>
      </c>
      <c r="N7690" s="11" t="s">
        <v>28</v>
      </c>
      <c r="O7690" s="12" t="s">
        <v>29</v>
      </c>
      <c r="P7690" s="12"/>
      <c r="Q7690" s="15" t="s">
        <v>33899</v>
      </c>
      <c r="R7690" s="12" t="s">
        <v>31</v>
      </c>
      <c r="S7690" s="11" t="s">
        <v>33900</v>
      </c>
      <c r="T7690" s="11" t="s">
        <v>33901</v>
      </c>
    </row>
    <row x14ac:dyDescent="0.25" r="7691" customHeight="1" ht="19.5">
      <c r="A7691" s="10">
        <v>45218</v>
      </c>
      <c r="B7691" s="11" t="s">
        <v>33902</v>
      </c>
      <c r="C7691" s="11" t="s">
        <v>29257</v>
      </c>
      <c r="D7691" s="12"/>
      <c r="E7691" s="13">
        <v>15571754640</v>
      </c>
      <c r="F7691" s="11" t="s">
        <v>12451</v>
      </c>
      <c r="G7691" s="12" t="s">
        <v>74</v>
      </c>
      <c r="H7691" s="12"/>
      <c r="I7691" s="14">
        <v>10015</v>
      </c>
      <c r="J7691" s="12" t="s">
        <v>24</v>
      </c>
      <c r="K7691" s="12" t="s">
        <v>25</v>
      </c>
      <c r="L7691" s="12" t="s">
        <v>39</v>
      </c>
      <c r="M7691" s="11" t="s">
        <v>27</v>
      </c>
      <c r="N7691" s="11" t="s">
        <v>28</v>
      </c>
      <c r="O7691" s="12" t="s">
        <v>29</v>
      </c>
      <c r="P7691" s="12"/>
      <c r="Q7691" s="15" t="s">
        <v>33903</v>
      </c>
      <c r="R7691" s="12" t="s">
        <v>31</v>
      </c>
      <c r="S7691" s="11" t="s">
        <v>33904</v>
      </c>
      <c r="T7691" s="11" t="s">
        <v>33905</v>
      </c>
    </row>
    <row x14ac:dyDescent="0.25" r="7692" customHeight="1" ht="19.5">
      <c r="A7692" s="10">
        <v>45218</v>
      </c>
      <c r="B7692" s="11" t="s">
        <v>33906</v>
      </c>
      <c r="C7692" s="11" t="s">
        <v>72</v>
      </c>
      <c r="D7692" s="12"/>
      <c r="E7692" s="13">
        <v>15572750550</v>
      </c>
      <c r="F7692" s="11" t="s">
        <v>33907</v>
      </c>
      <c r="G7692" s="12" t="s">
        <v>115</v>
      </c>
      <c r="H7692" s="12"/>
      <c r="I7692" s="14">
        <v>10015</v>
      </c>
      <c r="J7692" s="12" t="s">
        <v>24</v>
      </c>
      <c r="K7692" s="12" t="s">
        <v>25</v>
      </c>
      <c r="L7692" s="12" t="s">
        <v>39</v>
      </c>
      <c r="M7692" s="11" t="s">
        <v>27</v>
      </c>
      <c r="N7692" s="11" t="s">
        <v>28</v>
      </c>
      <c r="O7692" s="12" t="s">
        <v>29</v>
      </c>
      <c r="P7692" s="12"/>
      <c r="Q7692" s="15" t="s">
        <v>33908</v>
      </c>
      <c r="R7692" s="12" t="s">
        <v>31</v>
      </c>
      <c r="S7692" s="11" t="s">
        <v>33909</v>
      </c>
      <c r="T7692" s="11" t="s">
        <v>33910</v>
      </c>
    </row>
    <row x14ac:dyDescent="0.25" r="7693" customHeight="1" ht="19.5">
      <c r="A7693" s="10">
        <v>45218</v>
      </c>
      <c r="B7693" s="11" t="s">
        <v>33911</v>
      </c>
      <c r="C7693" s="11" t="s">
        <v>6926</v>
      </c>
      <c r="D7693" s="12"/>
      <c r="E7693" s="13">
        <v>13032744064</v>
      </c>
      <c r="F7693" s="11" t="s">
        <v>23272</v>
      </c>
      <c r="G7693" s="12" t="s">
        <v>115</v>
      </c>
      <c r="H7693" s="12"/>
      <c r="I7693" s="14">
        <v>10015</v>
      </c>
      <c r="J7693" s="12" t="s">
        <v>24</v>
      </c>
      <c r="K7693" s="12" t="s">
        <v>25</v>
      </c>
      <c r="L7693" s="12" t="s">
        <v>39</v>
      </c>
      <c r="M7693" s="11" t="s">
        <v>27</v>
      </c>
      <c r="N7693" s="11" t="s">
        <v>28</v>
      </c>
      <c r="O7693" s="12" t="s">
        <v>29</v>
      </c>
      <c r="P7693" s="12"/>
      <c r="Q7693" s="15" t="s">
        <v>33912</v>
      </c>
      <c r="R7693" s="12" t="s">
        <v>31</v>
      </c>
      <c r="S7693" s="11" t="s">
        <v>33913</v>
      </c>
      <c r="T7693" s="11" t="s">
        <v>33914</v>
      </c>
    </row>
    <row x14ac:dyDescent="0.25" r="7694" customHeight="1" ht="19.5">
      <c r="A7694" s="10">
        <v>45218</v>
      </c>
      <c r="B7694" s="11" t="s">
        <v>33915</v>
      </c>
      <c r="C7694" s="11" t="s">
        <v>4336</v>
      </c>
      <c r="D7694" s="12"/>
      <c r="E7694" s="13">
        <v>13098410506</v>
      </c>
      <c r="F7694" s="11" t="s">
        <v>27753</v>
      </c>
      <c r="G7694" s="12" t="s">
        <v>48</v>
      </c>
      <c r="H7694" s="12"/>
      <c r="I7694" s="14">
        <v>10015</v>
      </c>
      <c r="J7694" s="12" t="s">
        <v>24</v>
      </c>
      <c r="K7694" s="12" t="s">
        <v>25</v>
      </c>
      <c r="L7694" s="12" t="s">
        <v>39</v>
      </c>
      <c r="M7694" s="11" t="s">
        <v>675</v>
      </c>
      <c r="N7694" s="11" t="s">
        <v>28</v>
      </c>
      <c r="O7694" s="12" t="s">
        <v>29</v>
      </c>
      <c r="P7694" s="12"/>
      <c r="Q7694" s="15" t="s">
        <v>33916</v>
      </c>
      <c r="R7694" s="12" t="s">
        <v>31</v>
      </c>
      <c r="S7694" s="11" t="s">
        <v>33917</v>
      </c>
      <c r="T7694" s="11" t="s">
        <v>33918</v>
      </c>
    </row>
    <row x14ac:dyDescent="0.25" r="7695" customHeight="1" ht="19.5">
      <c r="A7695" s="10">
        <v>45218</v>
      </c>
      <c r="B7695" s="11" t="s">
        <v>33919</v>
      </c>
      <c r="C7695" s="11" t="s">
        <v>2703</v>
      </c>
      <c r="D7695" s="12"/>
      <c r="E7695" s="13">
        <v>18671734949</v>
      </c>
      <c r="F7695" s="11" t="s">
        <v>33920</v>
      </c>
      <c r="G7695" s="12" t="s">
        <v>216</v>
      </c>
      <c r="H7695" s="12" t="s">
        <v>98</v>
      </c>
      <c r="I7695" s="14">
        <v>10015</v>
      </c>
      <c r="J7695" s="12" t="s">
        <v>24</v>
      </c>
      <c r="K7695" s="12" t="s">
        <v>25</v>
      </c>
      <c r="L7695" s="12" t="s">
        <v>39</v>
      </c>
      <c r="M7695" s="11" t="s">
        <v>27</v>
      </c>
      <c r="N7695" s="11" t="s">
        <v>28</v>
      </c>
      <c r="O7695" s="12" t="s">
        <v>29</v>
      </c>
      <c r="P7695" s="12"/>
      <c r="Q7695" s="15" t="s">
        <v>33921</v>
      </c>
      <c r="R7695" s="12" t="s">
        <v>31</v>
      </c>
      <c r="S7695" s="11" t="s">
        <v>33922</v>
      </c>
      <c r="T7695" s="11" t="s">
        <v>33923</v>
      </c>
    </row>
    <row x14ac:dyDescent="0.25" r="7696" customHeight="1" ht="19.5">
      <c r="A7696" s="10">
        <v>45218</v>
      </c>
      <c r="B7696" s="11" t="s">
        <v>33924</v>
      </c>
      <c r="C7696" s="11" t="s">
        <v>12642</v>
      </c>
      <c r="D7696" s="12"/>
      <c r="E7696" s="13">
        <v>15587942933</v>
      </c>
      <c r="F7696" s="11" t="s">
        <v>33925</v>
      </c>
      <c r="G7696" s="12"/>
      <c r="H7696" s="12"/>
      <c r="I7696" s="14">
        <v>10015</v>
      </c>
      <c r="J7696" s="12" t="s">
        <v>24</v>
      </c>
      <c r="K7696" s="12" t="s">
        <v>25</v>
      </c>
      <c r="L7696" s="12" t="s">
        <v>39</v>
      </c>
      <c r="M7696" s="11" t="s">
        <v>27</v>
      </c>
      <c r="N7696" s="11" t="s">
        <v>28</v>
      </c>
      <c r="O7696" s="12" t="s">
        <v>29</v>
      </c>
      <c r="P7696" s="12"/>
      <c r="Q7696" s="15" t="s">
        <v>33926</v>
      </c>
      <c r="R7696" s="12" t="s">
        <v>31</v>
      </c>
      <c r="S7696" s="11" t="s">
        <v>33927</v>
      </c>
      <c r="T7696" s="11" t="s">
        <v>33928</v>
      </c>
    </row>
    <row x14ac:dyDescent="0.25" r="7697" customHeight="1" ht="19.5">
      <c r="A7697" s="10">
        <v>45218</v>
      </c>
      <c r="B7697" s="11" t="s">
        <v>33929</v>
      </c>
      <c r="C7697" s="11" t="s">
        <v>20930</v>
      </c>
      <c r="D7697" s="12"/>
      <c r="E7697" s="13" t="s">
        <v>33930</v>
      </c>
      <c r="F7697" s="11" t="s">
        <v>33931</v>
      </c>
      <c r="G7697" s="12" t="s">
        <v>74</v>
      </c>
      <c r="H7697" s="12" t="s">
        <v>130</v>
      </c>
      <c r="I7697" s="14" t="s">
        <v>796</v>
      </c>
      <c r="J7697" s="12" t="s">
        <v>24</v>
      </c>
      <c r="K7697" s="12" t="s">
        <v>25</v>
      </c>
      <c r="L7697" s="12" t="s">
        <v>39</v>
      </c>
      <c r="M7697" s="11" t="s">
        <v>5264</v>
      </c>
      <c r="N7697" s="11" t="s">
        <v>28</v>
      </c>
      <c r="O7697" s="12" t="s">
        <v>29</v>
      </c>
      <c r="P7697" s="12"/>
      <c r="Q7697" s="15" t="s">
        <v>33932</v>
      </c>
      <c r="R7697" s="12" t="s">
        <v>42</v>
      </c>
      <c r="S7697" s="11" t="s">
        <v>33933</v>
      </c>
      <c r="T7697" s="11" t="s">
        <v>33934</v>
      </c>
    </row>
    <row x14ac:dyDescent="0.25" r="7698" customHeight="1" ht="19.5">
      <c r="A7698" s="10">
        <v>45218</v>
      </c>
      <c r="B7698" s="11" t="s">
        <v>33935</v>
      </c>
      <c r="C7698" s="11" t="s">
        <v>4867</v>
      </c>
      <c r="D7698" s="12"/>
      <c r="E7698" s="13" t="s">
        <v>33936</v>
      </c>
      <c r="F7698" s="11" t="s">
        <v>33937</v>
      </c>
      <c r="G7698" s="12" t="s">
        <v>74</v>
      </c>
      <c r="H7698" s="12" t="s">
        <v>98</v>
      </c>
      <c r="I7698" s="14" t="s">
        <v>4870</v>
      </c>
      <c r="J7698" s="12" t="s">
        <v>24</v>
      </c>
      <c r="K7698" s="12" t="s">
        <v>25</v>
      </c>
      <c r="L7698" s="12" t="s">
        <v>39</v>
      </c>
      <c r="M7698" s="11" t="s">
        <v>149</v>
      </c>
      <c r="N7698" s="11" t="s">
        <v>4871</v>
      </c>
      <c r="O7698" s="12" t="s">
        <v>29</v>
      </c>
      <c r="P7698" s="12"/>
      <c r="Q7698" s="15" t="s">
        <v>33938</v>
      </c>
      <c r="R7698" s="12" t="s">
        <v>148</v>
      </c>
      <c r="S7698" s="11" t="s">
        <v>33939</v>
      </c>
      <c r="T7698" s="11" t="s">
        <v>4893</v>
      </c>
    </row>
    <row x14ac:dyDescent="0.25" r="7699" customHeight="1" ht="19.5">
      <c r="A7699" s="10">
        <v>45218</v>
      </c>
      <c r="B7699" s="11" t="s">
        <v>33940</v>
      </c>
      <c r="C7699" s="11" t="s">
        <v>4867</v>
      </c>
      <c r="D7699" s="12"/>
      <c r="E7699" s="13" t="s">
        <v>33941</v>
      </c>
      <c r="F7699" s="11" t="s">
        <v>33942</v>
      </c>
      <c r="G7699" s="12" t="s">
        <v>74</v>
      </c>
      <c r="H7699" s="12" t="s">
        <v>130</v>
      </c>
      <c r="I7699" s="14" t="s">
        <v>4870</v>
      </c>
      <c r="J7699" s="12" t="s">
        <v>24</v>
      </c>
      <c r="K7699" s="12" t="s">
        <v>25</v>
      </c>
      <c r="L7699" s="12" t="s">
        <v>39</v>
      </c>
      <c r="M7699" s="11" t="s">
        <v>149</v>
      </c>
      <c r="N7699" s="11" t="s">
        <v>4871</v>
      </c>
      <c r="O7699" s="12" t="s">
        <v>29</v>
      </c>
      <c r="P7699" s="12"/>
      <c r="Q7699" s="15" t="s">
        <v>33943</v>
      </c>
      <c r="R7699" s="12" t="s">
        <v>148</v>
      </c>
      <c r="S7699" s="11" t="s">
        <v>33944</v>
      </c>
      <c r="T7699" s="11" t="s">
        <v>4928</v>
      </c>
    </row>
    <row x14ac:dyDescent="0.25" r="7700" customHeight="1" ht="19.5">
      <c r="A7700" s="10">
        <v>45218</v>
      </c>
      <c r="B7700" s="11" t="s">
        <v>33945</v>
      </c>
      <c r="C7700" s="11" t="s">
        <v>4923</v>
      </c>
      <c r="D7700" s="12"/>
      <c r="E7700" s="13" t="s">
        <v>33946</v>
      </c>
      <c r="F7700" s="11" t="s">
        <v>33947</v>
      </c>
      <c r="G7700" s="12" t="s">
        <v>74</v>
      </c>
      <c r="H7700" s="12" t="s">
        <v>130</v>
      </c>
      <c r="I7700" s="14" t="s">
        <v>148</v>
      </c>
      <c r="J7700" s="12" t="s">
        <v>24</v>
      </c>
      <c r="K7700" s="12" t="s">
        <v>25</v>
      </c>
      <c r="L7700" s="12" t="s">
        <v>39</v>
      </c>
      <c r="M7700" s="11" t="s">
        <v>149</v>
      </c>
      <c r="N7700" s="11" t="s">
        <v>4871</v>
      </c>
      <c r="O7700" s="12" t="s">
        <v>29</v>
      </c>
      <c r="P7700" s="12"/>
      <c r="Q7700" s="15" t="s">
        <v>33948</v>
      </c>
      <c r="R7700" s="12" t="s">
        <v>148</v>
      </c>
      <c r="S7700" s="11" t="s">
        <v>11930</v>
      </c>
      <c r="T7700" s="11" t="s">
        <v>4955</v>
      </c>
    </row>
    <row x14ac:dyDescent="0.25" r="7701" customHeight="1" ht="19.5">
      <c r="A7701" s="10">
        <v>45218</v>
      </c>
      <c r="B7701" s="11" t="s">
        <v>33949</v>
      </c>
      <c r="C7701" s="11" t="s">
        <v>5060</v>
      </c>
      <c r="D7701" s="12"/>
      <c r="E7701" s="13" t="s">
        <v>33950</v>
      </c>
      <c r="F7701" s="11" t="s">
        <v>33951</v>
      </c>
      <c r="G7701" s="12" t="s">
        <v>74</v>
      </c>
      <c r="H7701" s="12"/>
      <c r="I7701" s="14" t="s">
        <v>4975</v>
      </c>
      <c r="J7701" s="12" t="s">
        <v>24</v>
      </c>
      <c r="K7701" s="12" t="s">
        <v>25</v>
      </c>
      <c r="L7701" s="12" t="s">
        <v>39</v>
      </c>
      <c r="M7701" s="11" t="s">
        <v>149</v>
      </c>
      <c r="N7701" s="11" t="s">
        <v>4871</v>
      </c>
      <c r="O7701" s="12" t="s">
        <v>29</v>
      </c>
      <c r="P7701" s="12"/>
      <c r="Q7701" s="15" t="s">
        <v>33952</v>
      </c>
      <c r="R7701" s="12" t="s">
        <v>148</v>
      </c>
      <c r="S7701" s="11" t="s">
        <v>33953</v>
      </c>
      <c r="T7701" s="11" t="s">
        <v>4928</v>
      </c>
    </row>
    <row x14ac:dyDescent="0.25" r="7702" customHeight="1" ht="19.5">
      <c r="A7702" s="10">
        <v>45218</v>
      </c>
      <c r="B7702" s="11" t="s">
        <v>33954</v>
      </c>
      <c r="C7702" s="11" t="s">
        <v>6825</v>
      </c>
      <c r="D7702" s="12"/>
      <c r="E7702" s="13" t="s">
        <v>33955</v>
      </c>
      <c r="F7702" s="11" t="s">
        <v>33956</v>
      </c>
      <c r="G7702" s="12" t="s">
        <v>74</v>
      </c>
      <c r="H7702" s="12" t="s">
        <v>98</v>
      </c>
      <c r="I7702" s="14" t="s">
        <v>850</v>
      </c>
      <c r="J7702" s="12" t="s">
        <v>24</v>
      </c>
      <c r="K7702" s="12" t="s">
        <v>25</v>
      </c>
      <c r="L7702" s="12" t="s">
        <v>39</v>
      </c>
      <c r="M7702" s="11" t="s">
        <v>5264</v>
      </c>
      <c r="N7702" s="11" t="s">
        <v>4871</v>
      </c>
      <c r="O7702" s="12" t="s">
        <v>29</v>
      </c>
      <c r="P7702" s="12"/>
      <c r="Q7702" s="15" t="s">
        <v>33957</v>
      </c>
      <c r="R7702" s="12" t="s">
        <v>148</v>
      </c>
      <c r="S7702" s="11" t="s">
        <v>33958</v>
      </c>
      <c r="T7702" s="11" t="s">
        <v>4874</v>
      </c>
    </row>
    <row x14ac:dyDescent="0.25" r="7703" customHeight="1" ht="19.5">
      <c r="A7703" s="10">
        <v>45218</v>
      </c>
      <c r="B7703" s="11" t="s">
        <v>33959</v>
      </c>
      <c r="C7703" s="11" t="s">
        <v>5086</v>
      </c>
      <c r="D7703" s="12"/>
      <c r="E7703" s="13" t="s">
        <v>33960</v>
      </c>
      <c r="F7703" s="11" t="s">
        <v>33961</v>
      </c>
      <c r="G7703" s="12" t="s">
        <v>74</v>
      </c>
      <c r="H7703" s="12" t="s">
        <v>130</v>
      </c>
      <c r="I7703" s="14" t="s">
        <v>148</v>
      </c>
      <c r="J7703" s="12" t="s">
        <v>24</v>
      </c>
      <c r="K7703" s="12" t="s">
        <v>25</v>
      </c>
      <c r="L7703" s="12" t="s">
        <v>39</v>
      </c>
      <c r="M7703" s="11" t="s">
        <v>149</v>
      </c>
      <c r="N7703" s="11" t="s">
        <v>4871</v>
      </c>
      <c r="O7703" s="12" t="s">
        <v>29</v>
      </c>
      <c r="P7703" s="12"/>
      <c r="Q7703" s="15" t="s">
        <v>33962</v>
      </c>
      <c r="R7703" s="12" t="s">
        <v>148</v>
      </c>
      <c r="S7703" s="11" t="s">
        <v>33963</v>
      </c>
      <c r="T7703" s="11" t="s">
        <v>4906</v>
      </c>
    </row>
    <row x14ac:dyDescent="0.25" r="7704" customHeight="1" ht="19.5">
      <c r="A7704" s="10">
        <v>45218</v>
      </c>
      <c r="B7704" s="11" t="s">
        <v>33964</v>
      </c>
      <c r="C7704" s="11" t="s">
        <v>5117</v>
      </c>
      <c r="D7704" s="12"/>
      <c r="E7704" s="13" t="s">
        <v>33965</v>
      </c>
      <c r="F7704" s="11" t="s">
        <v>13658</v>
      </c>
      <c r="G7704" s="12" t="s">
        <v>74</v>
      </c>
      <c r="H7704" s="12"/>
      <c r="I7704" s="14" t="s">
        <v>4975</v>
      </c>
      <c r="J7704" s="12" t="s">
        <v>24</v>
      </c>
      <c r="K7704" s="12" t="s">
        <v>25</v>
      </c>
      <c r="L7704" s="12" t="s">
        <v>39</v>
      </c>
      <c r="M7704" s="11" t="s">
        <v>149</v>
      </c>
      <c r="N7704" s="11" t="s">
        <v>4871</v>
      </c>
      <c r="O7704" s="12" t="s">
        <v>29</v>
      </c>
      <c r="P7704" s="12"/>
      <c r="Q7704" s="15" t="s">
        <v>33966</v>
      </c>
      <c r="R7704" s="12" t="s">
        <v>148</v>
      </c>
      <c r="S7704" s="11" t="s">
        <v>33967</v>
      </c>
      <c r="T7704" s="11" t="s">
        <v>4928</v>
      </c>
    </row>
    <row x14ac:dyDescent="0.25" r="7705" customHeight="1" ht="19.5">
      <c r="A7705" s="10">
        <v>45218</v>
      </c>
      <c r="B7705" s="11" t="s">
        <v>33968</v>
      </c>
      <c r="C7705" s="11" t="s">
        <v>4882</v>
      </c>
      <c r="D7705" s="12"/>
      <c r="E7705" s="13" t="s">
        <v>33969</v>
      </c>
      <c r="F7705" s="11" t="s">
        <v>33970</v>
      </c>
      <c r="G7705" s="12" t="s">
        <v>74</v>
      </c>
      <c r="H7705" s="12"/>
      <c r="I7705" s="14" t="s">
        <v>148</v>
      </c>
      <c r="J7705" s="12" t="s">
        <v>24</v>
      </c>
      <c r="K7705" s="12" t="s">
        <v>25</v>
      </c>
      <c r="L7705" s="12" t="s">
        <v>39</v>
      </c>
      <c r="M7705" s="11" t="s">
        <v>149</v>
      </c>
      <c r="N7705" s="11" t="s">
        <v>4871</v>
      </c>
      <c r="O7705" s="12" t="s">
        <v>29</v>
      </c>
      <c r="P7705" s="12"/>
      <c r="Q7705" s="15" t="s">
        <v>33971</v>
      </c>
      <c r="R7705" s="12" t="s">
        <v>148</v>
      </c>
      <c r="S7705" s="11" t="s">
        <v>28017</v>
      </c>
      <c r="T7705" s="11" t="s">
        <v>4887</v>
      </c>
    </row>
    <row x14ac:dyDescent="0.25" r="7706" customHeight="1" ht="19.5">
      <c r="A7706" s="10">
        <v>45218</v>
      </c>
      <c r="B7706" s="11" t="s">
        <v>33972</v>
      </c>
      <c r="C7706" s="11" t="s">
        <v>4923</v>
      </c>
      <c r="D7706" s="12"/>
      <c r="E7706" s="13" t="s">
        <v>33973</v>
      </c>
      <c r="F7706" s="11" t="s">
        <v>33974</v>
      </c>
      <c r="G7706" s="12" t="s">
        <v>74</v>
      </c>
      <c r="H7706" s="12"/>
      <c r="I7706" s="14" t="s">
        <v>148</v>
      </c>
      <c r="J7706" s="12" t="s">
        <v>24</v>
      </c>
      <c r="K7706" s="12" t="s">
        <v>25</v>
      </c>
      <c r="L7706" s="12" t="s">
        <v>39</v>
      </c>
      <c r="M7706" s="11" t="s">
        <v>149</v>
      </c>
      <c r="N7706" s="11" t="s">
        <v>4871</v>
      </c>
      <c r="O7706" s="12" t="s">
        <v>29</v>
      </c>
      <c r="P7706" s="12"/>
      <c r="Q7706" s="15" t="s">
        <v>33975</v>
      </c>
      <c r="R7706" s="12" t="s">
        <v>148</v>
      </c>
      <c r="S7706" s="11" t="s">
        <v>33976</v>
      </c>
      <c r="T7706" s="11" t="s">
        <v>4928</v>
      </c>
    </row>
    <row x14ac:dyDescent="0.25" r="7707" customHeight="1" ht="19.5">
      <c r="A7707" s="10">
        <v>45218</v>
      </c>
      <c r="B7707" s="11" t="s">
        <v>33977</v>
      </c>
      <c r="C7707" s="11" t="s">
        <v>4882</v>
      </c>
      <c r="D7707" s="12"/>
      <c r="E7707" s="13" t="s">
        <v>33978</v>
      </c>
      <c r="F7707" s="11" t="s">
        <v>33979</v>
      </c>
      <c r="G7707" s="12" t="s">
        <v>74</v>
      </c>
      <c r="H7707" s="12"/>
      <c r="I7707" s="14" t="s">
        <v>148</v>
      </c>
      <c r="J7707" s="12" t="s">
        <v>24</v>
      </c>
      <c r="K7707" s="12" t="s">
        <v>25</v>
      </c>
      <c r="L7707" s="12" t="s">
        <v>39</v>
      </c>
      <c r="M7707" s="11" t="s">
        <v>149</v>
      </c>
      <c r="N7707" s="11" t="s">
        <v>4871</v>
      </c>
      <c r="O7707" s="12" t="s">
        <v>29</v>
      </c>
      <c r="P7707" s="12"/>
      <c r="Q7707" s="15" t="s">
        <v>33980</v>
      </c>
      <c r="R7707" s="12" t="s">
        <v>148</v>
      </c>
      <c r="S7707" s="11" t="s">
        <v>33981</v>
      </c>
      <c r="T7707" s="11" t="s">
        <v>4893</v>
      </c>
    </row>
    <row x14ac:dyDescent="0.25" r="7708" customHeight="1" ht="19.5">
      <c r="A7708" s="10">
        <v>45218</v>
      </c>
      <c r="B7708" s="11" t="s">
        <v>33982</v>
      </c>
      <c r="C7708" s="11" t="s">
        <v>6725</v>
      </c>
      <c r="D7708" s="12"/>
      <c r="E7708" s="13" t="s">
        <v>33983</v>
      </c>
      <c r="F7708" s="11" t="s">
        <v>8051</v>
      </c>
      <c r="G7708" s="12" t="s">
        <v>74</v>
      </c>
      <c r="H7708" s="12"/>
      <c r="I7708" s="14" t="s">
        <v>4975</v>
      </c>
      <c r="J7708" s="12" t="s">
        <v>24</v>
      </c>
      <c r="K7708" s="12" t="s">
        <v>25</v>
      </c>
      <c r="L7708" s="12" t="s">
        <v>39</v>
      </c>
      <c r="M7708" s="11" t="s">
        <v>149</v>
      </c>
      <c r="N7708" s="11" t="s">
        <v>4871</v>
      </c>
      <c r="O7708" s="12" t="s">
        <v>29</v>
      </c>
      <c r="P7708" s="12"/>
      <c r="Q7708" s="15" t="s">
        <v>33984</v>
      </c>
      <c r="R7708" s="12" t="s">
        <v>148</v>
      </c>
      <c r="S7708" s="11" t="s">
        <v>33985</v>
      </c>
      <c r="T7708" s="11" t="s">
        <v>4893</v>
      </c>
    </row>
    <row x14ac:dyDescent="0.25" r="7709" customHeight="1" ht="19.5">
      <c r="A7709" s="10">
        <v>45218</v>
      </c>
      <c r="B7709" s="11" t="s">
        <v>33986</v>
      </c>
      <c r="C7709" s="11" t="s">
        <v>4867</v>
      </c>
      <c r="D7709" s="12"/>
      <c r="E7709" s="13" t="s">
        <v>33987</v>
      </c>
      <c r="F7709" s="11" t="s">
        <v>33988</v>
      </c>
      <c r="G7709" s="12" t="s">
        <v>74</v>
      </c>
      <c r="H7709" s="12"/>
      <c r="I7709" s="14" t="s">
        <v>4870</v>
      </c>
      <c r="J7709" s="12" t="s">
        <v>24</v>
      </c>
      <c r="K7709" s="12" t="s">
        <v>25</v>
      </c>
      <c r="L7709" s="12" t="s">
        <v>39</v>
      </c>
      <c r="M7709" s="11" t="s">
        <v>149</v>
      </c>
      <c r="N7709" s="11" t="s">
        <v>4871</v>
      </c>
      <c r="O7709" s="12" t="s">
        <v>29</v>
      </c>
      <c r="P7709" s="12"/>
      <c r="Q7709" s="15" t="s">
        <v>33989</v>
      </c>
      <c r="R7709" s="12" t="s">
        <v>148</v>
      </c>
      <c r="S7709" s="11" t="s">
        <v>33990</v>
      </c>
      <c r="T7709" s="11" t="s">
        <v>4906</v>
      </c>
    </row>
    <row x14ac:dyDescent="0.25" r="7710" customHeight="1" ht="19.5">
      <c r="A7710" s="10">
        <v>45218</v>
      </c>
      <c r="B7710" s="11" t="s">
        <v>33991</v>
      </c>
      <c r="C7710" s="11" t="s">
        <v>4923</v>
      </c>
      <c r="D7710" s="12"/>
      <c r="E7710" s="13" t="s">
        <v>33992</v>
      </c>
      <c r="F7710" s="11" t="s">
        <v>33993</v>
      </c>
      <c r="G7710" s="12" t="s">
        <v>74</v>
      </c>
      <c r="H7710" s="12"/>
      <c r="I7710" s="14" t="s">
        <v>148</v>
      </c>
      <c r="J7710" s="12" t="s">
        <v>24</v>
      </c>
      <c r="K7710" s="12" t="s">
        <v>25</v>
      </c>
      <c r="L7710" s="12" t="s">
        <v>39</v>
      </c>
      <c r="M7710" s="11" t="s">
        <v>149</v>
      </c>
      <c r="N7710" s="11" t="s">
        <v>4871</v>
      </c>
      <c r="O7710" s="12" t="s">
        <v>29</v>
      </c>
      <c r="P7710" s="12"/>
      <c r="Q7710" s="15" t="s">
        <v>33994</v>
      </c>
      <c r="R7710" s="12" t="s">
        <v>148</v>
      </c>
      <c r="S7710" s="11" t="s">
        <v>33995</v>
      </c>
      <c r="T7710" s="11" t="s">
        <v>4887</v>
      </c>
    </row>
    <row x14ac:dyDescent="0.25" r="7711" customHeight="1" ht="19.5">
      <c r="A7711" s="10">
        <v>45218</v>
      </c>
      <c r="B7711" s="11" t="s">
        <v>33996</v>
      </c>
      <c r="C7711" s="11" t="s">
        <v>4901</v>
      </c>
      <c r="D7711" s="12"/>
      <c r="E7711" s="13" t="s">
        <v>33997</v>
      </c>
      <c r="F7711" s="11" t="s">
        <v>33998</v>
      </c>
      <c r="G7711" s="12" t="s">
        <v>74</v>
      </c>
      <c r="H7711" s="12"/>
      <c r="I7711" s="14" t="s">
        <v>148</v>
      </c>
      <c r="J7711" s="12" t="s">
        <v>24</v>
      </c>
      <c r="K7711" s="12" t="s">
        <v>25</v>
      </c>
      <c r="L7711" s="12" t="s">
        <v>39</v>
      </c>
      <c r="M7711" s="11" t="s">
        <v>149</v>
      </c>
      <c r="N7711" s="11" t="s">
        <v>4871</v>
      </c>
      <c r="O7711" s="12" t="s">
        <v>29</v>
      </c>
      <c r="P7711" s="12"/>
      <c r="Q7711" s="15" t="s">
        <v>33999</v>
      </c>
      <c r="R7711" s="12" t="s">
        <v>148</v>
      </c>
      <c r="S7711" s="11" t="s">
        <v>34000</v>
      </c>
      <c r="T7711" s="11" t="s">
        <v>4893</v>
      </c>
    </row>
    <row x14ac:dyDescent="0.25" r="7712" customHeight="1" ht="19.5">
      <c r="A7712" s="10">
        <v>45218</v>
      </c>
      <c r="B7712" s="11" t="s">
        <v>34001</v>
      </c>
      <c r="C7712" s="11" t="s">
        <v>5060</v>
      </c>
      <c r="D7712" s="12"/>
      <c r="E7712" s="13" t="s">
        <v>34002</v>
      </c>
      <c r="F7712" s="11" t="s">
        <v>34003</v>
      </c>
      <c r="G7712" s="12" t="s">
        <v>74</v>
      </c>
      <c r="H7712" s="12" t="s">
        <v>130</v>
      </c>
      <c r="I7712" s="14" t="s">
        <v>4975</v>
      </c>
      <c r="J7712" s="12" t="s">
        <v>24</v>
      </c>
      <c r="K7712" s="12" t="s">
        <v>25</v>
      </c>
      <c r="L7712" s="12" t="s">
        <v>39</v>
      </c>
      <c r="M7712" s="11" t="s">
        <v>149</v>
      </c>
      <c r="N7712" s="11" t="s">
        <v>4871</v>
      </c>
      <c r="O7712" s="12" t="s">
        <v>29</v>
      </c>
      <c r="P7712" s="12"/>
      <c r="Q7712" s="15" t="s">
        <v>34004</v>
      </c>
      <c r="R7712" s="12" t="s">
        <v>148</v>
      </c>
      <c r="S7712" s="11" t="s">
        <v>34005</v>
      </c>
      <c r="T7712" s="11" t="s">
        <v>4874</v>
      </c>
    </row>
    <row x14ac:dyDescent="0.25" r="7713" customHeight="1" ht="19.5">
      <c r="A7713" s="10">
        <v>45218</v>
      </c>
      <c r="B7713" s="11" t="s">
        <v>34006</v>
      </c>
      <c r="C7713" s="11" t="s">
        <v>4882</v>
      </c>
      <c r="D7713" s="12"/>
      <c r="E7713" s="13" t="s">
        <v>34007</v>
      </c>
      <c r="F7713" s="11" t="s">
        <v>34008</v>
      </c>
      <c r="G7713" s="12" t="s">
        <v>74</v>
      </c>
      <c r="H7713" s="12"/>
      <c r="I7713" s="14" t="s">
        <v>148</v>
      </c>
      <c r="J7713" s="12" t="s">
        <v>24</v>
      </c>
      <c r="K7713" s="12" t="s">
        <v>25</v>
      </c>
      <c r="L7713" s="12" t="s">
        <v>39</v>
      </c>
      <c r="M7713" s="11" t="s">
        <v>149</v>
      </c>
      <c r="N7713" s="11" t="s">
        <v>4871</v>
      </c>
      <c r="O7713" s="12" t="s">
        <v>29</v>
      </c>
      <c r="P7713" s="12"/>
      <c r="Q7713" s="15" t="s">
        <v>34009</v>
      </c>
      <c r="R7713" s="12" t="s">
        <v>148</v>
      </c>
      <c r="S7713" s="11" t="s">
        <v>34010</v>
      </c>
      <c r="T7713" s="11" t="s">
        <v>4874</v>
      </c>
    </row>
    <row x14ac:dyDescent="0.25" r="7714" customHeight="1" ht="19.5">
      <c r="A7714" s="10">
        <v>45218</v>
      </c>
      <c r="B7714" s="11" t="s">
        <v>34011</v>
      </c>
      <c r="C7714" s="11" t="s">
        <v>4923</v>
      </c>
      <c r="D7714" s="12"/>
      <c r="E7714" s="13" t="s">
        <v>34012</v>
      </c>
      <c r="F7714" s="11" t="s">
        <v>34013</v>
      </c>
      <c r="G7714" s="12" t="s">
        <v>74</v>
      </c>
      <c r="H7714" s="12" t="s">
        <v>98</v>
      </c>
      <c r="I7714" s="14" t="s">
        <v>148</v>
      </c>
      <c r="J7714" s="12" t="s">
        <v>24</v>
      </c>
      <c r="K7714" s="12" t="s">
        <v>25</v>
      </c>
      <c r="L7714" s="12" t="s">
        <v>39</v>
      </c>
      <c r="M7714" s="11" t="s">
        <v>149</v>
      </c>
      <c r="N7714" s="11" t="s">
        <v>4871</v>
      </c>
      <c r="O7714" s="12" t="s">
        <v>29</v>
      </c>
      <c r="P7714" s="12"/>
      <c r="Q7714" s="15" t="s">
        <v>34014</v>
      </c>
      <c r="R7714" s="12" t="s">
        <v>148</v>
      </c>
      <c r="S7714" s="11" t="s">
        <v>34015</v>
      </c>
      <c r="T7714" s="11" t="s">
        <v>4887</v>
      </c>
    </row>
    <row x14ac:dyDescent="0.25" r="7715" customHeight="1" ht="19.5">
      <c r="A7715" s="10">
        <v>45218</v>
      </c>
      <c r="B7715" s="11" t="s">
        <v>34016</v>
      </c>
      <c r="C7715" s="11" t="s">
        <v>4923</v>
      </c>
      <c r="D7715" s="12"/>
      <c r="E7715" s="13" t="s">
        <v>34017</v>
      </c>
      <c r="F7715" s="11" t="s">
        <v>34018</v>
      </c>
      <c r="G7715" s="12" t="s">
        <v>74</v>
      </c>
      <c r="H7715" s="12"/>
      <c r="I7715" s="14" t="s">
        <v>148</v>
      </c>
      <c r="J7715" s="12" t="s">
        <v>24</v>
      </c>
      <c r="K7715" s="12" t="s">
        <v>25</v>
      </c>
      <c r="L7715" s="12" t="s">
        <v>39</v>
      </c>
      <c r="M7715" s="11" t="s">
        <v>149</v>
      </c>
      <c r="N7715" s="11" t="s">
        <v>4871</v>
      </c>
      <c r="O7715" s="12" t="s">
        <v>29</v>
      </c>
      <c r="P7715" s="12"/>
      <c r="Q7715" s="15" t="s">
        <v>34019</v>
      </c>
      <c r="R7715" s="12" t="s">
        <v>148</v>
      </c>
      <c r="S7715" s="11" t="s">
        <v>34020</v>
      </c>
      <c r="T7715" s="11" t="s">
        <v>4955</v>
      </c>
    </row>
    <row x14ac:dyDescent="0.25" r="7716" customHeight="1" ht="19.5">
      <c r="A7716" s="10">
        <v>45218</v>
      </c>
      <c r="B7716" s="11" t="s">
        <v>34021</v>
      </c>
      <c r="C7716" s="11" t="s">
        <v>4867</v>
      </c>
      <c r="D7716" s="12"/>
      <c r="E7716" s="13" t="s">
        <v>34022</v>
      </c>
      <c r="F7716" s="11" t="s">
        <v>34023</v>
      </c>
      <c r="G7716" s="12" t="s">
        <v>74</v>
      </c>
      <c r="H7716" s="12" t="s">
        <v>130</v>
      </c>
      <c r="I7716" s="14" t="s">
        <v>4870</v>
      </c>
      <c r="J7716" s="12" t="s">
        <v>24</v>
      </c>
      <c r="K7716" s="12" t="s">
        <v>25</v>
      </c>
      <c r="L7716" s="12" t="s">
        <v>39</v>
      </c>
      <c r="M7716" s="11" t="s">
        <v>149</v>
      </c>
      <c r="N7716" s="11" t="s">
        <v>4871</v>
      </c>
      <c r="O7716" s="12" t="s">
        <v>29</v>
      </c>
      <c r="P7716" s="12"/>
      <c r="Q7716" s="15" t="s">
        <v>34024</v>
      </c>
      <c r="R7716" s="12" t="s">
        <v>148</v>
      </c>
      <c r="S7716" s="11" t="s">
        <v>34025</v>
      </c>
      <c r="T7716" s="11" t="s">
        <v>4961</v>
      </c>
    </row>
    <row x14ac:dyDescent="0.25" r="7717" customHeight="1" ht="19.5">
      <c r="A7717" s="10">
        <v>45218</v>
      </c>
      <c r="B7717" s="11" t="s">
        <v>34026</v>
      </c>
      <c r="C7717" s="11" t="s">
        <v>4882</v>
      </c>
      <c r="D7717" s="12"/>
      <c r="E7717" s="13" t="s">
        <v>34027</v>
      </c>
      <c r="F7717" s="11" t="s">
        <v>34028</v>
      </c>
      <c r="G7717" s="12" t="s">
        <v>74</v>
      </c>
      <c r="H7717" s="12"/>
      <c r="I7717" s="14" t="s">
        <v>148</v>
      </c>
      <c r="J7717" s="12" t="s">
        <v>24</v>
      </c>
      <c r="K7717" s="12" t="s">
        <v>25</v>
      </c>
      <c r="L7717" s="12" t="s">
        <v>39</v>
      </c>
      <c r="M7717" s="11" t="s">
        <v>149</v>
      </c>
      <c r="N7717" s="11" t="s">
        <v>4871</v>
      </c>
      <c r="O7717" s="12" t="s">
        <v>29</v>
      </c>
      <c r="P7717" s="12"/>
      <c r="Q7717" s="15" t="s">
        <v>34029</v>
      </c>
      <c r="R7717" s="12" t="s">
        <v>148</v>
      </c>
      <c r="S7717" s="11" t="s">
        <v>34030</v>
      </c>
      <c r="T7717" s="11" t="s">
        <v>4887</v>
      </c>
    </row>
    <row x14ac:dyDescent="0.25" r="7718" customHeight="1" ht="19.5">
      <c r="A7718" s="10">
        <v>45218</v>
      </c>
      <c r="B7718" s="11" t="s">
        <v>34031</v>
      </c>
      <c r="C7718" s="11" t="s">
        <v>4867</v>
      </c>
      <c r="D7718" s="12"/>
      <c r="E7718" s="13" t="s">
        <v>34032</v>
      </c>
      <c r="F7718" s="11" t="s">
        <v>34033</v>
      </c>
      <c r="G7718" s="12" t="s">
        <v>74</v>
      </c>
      <c r="H7718" s="12"/>
      <c r="I7718" s="14" t="s">
        <v>4870</v>
      </c>
      <c r="J7718" s="12" t="s">
        <v>24</v>
      </c>
      <c r="K7718" s="12" t="s">
        <v>25</v>
      </c>
      <c r="L7718" s="12" t="s">
        <v>39</v>
      </c>
      <c r="M7718" s="11" t="s">
        <v>149</v>
      </c>
      <c r="N7718" s="11" t="s">
        <v>4871</v>
      </c>
      <c r="O7718" s="12" t="s">
        <v>29</v>
      </c>
      <c r="P7718" s="12"/>
      <c r="Q7718" s="15" t="s">
        <v>34034</v>
      </c>
      <c r="R7718" s="12" t="s">
        <v>148</v>
      </c>
      <c r="S7718" s="11" t="s">
        <v>34035</v>
      </c>
      <c r="T7718" s="11" t="s">
        <v>4893</v>
      </c>
    </row>
    <row x14ac:dyDescent="0.25" r="7719" customHeight="1" ht="19.5">
      <c r="A7719" s="10">
        <v>45218</v>
      </c>
      <c r="B7719" s="11" t="s">
        <v>34036</v>
      </c>
      <c r="C7719" s="11" t="s">
        <v>4882</v>
      </c>
      <c r="D7719" s="12"/>
      <c r="E7719" s="13" t="s">
        <v>34037</v>
      </c>
      <c r="F7719" s="11" t="s">
        <v>12769</v>
      </c>
      <c r="G7719" s="12" t="s">
        <v>74</v>
      </c>
      <c r="H7719" s="12"/>
      <c r="I7719" s="14" t="s">
        <v>148</v>
      </c>
      <c r="J7719" s="12" t="s">
        <v>24</v>
      </c>
      <c r="K7719" s="12" t="s">
        <v>25</v>
      </c>
      <c r="L7719" s="12" t="s">
        <v>39</v>
      </c>
      <c r="M7719" s="11" t="s">
        <v>149</v>
      </c>
      <c r="N7719" s="11" t="s">
        <v>4871</v>
      </c>
      <c r="O7719" s="12" t="s">
        <v>29</v>
      </c>
      <c r="P7719" s="12"/>
      <c r="Q7719" s="15" t="s">
        <v>34038</v>
      </c>
      <c r="R7719" s="12" t="s">
        <v>148</v>
      </c>
      <c r="S7719" s="11" t="s">
        <v>34039</v>
      </c>
      <c r="T7719" s="11" t="s">
        <v>4887</v>
      </c>
    </row>
    <row x14ac:dyDescent="0.25" r="7720" customHeight="1" ht="19.5">
      <c r="A7720" s="10">
        <v>45218</v>
      </c>
      <c r="B7720" s="11" t="s">
        <v>34040</v>
      </c>
      <c r="C7720" s="11" t="s">
        <v>4867</v>
      </c>
      <c r="D7720" s="12"/>
      <c r="E7720" s="13" t="s">
        <v>32376</v>
      </c>
      <c r="F7720" s="11" t="s">
        <v>32377</v>
      </c>
      <c r="G7720" s="12" t="s">
        <v>74</v>
      </c>
      <c r="H7720" s="12" t="s">
        <v>130</v>
      </c>
      <c r="I7720" s="14" t="s">
        <v>4870</v>
      </c>
      <c r="J7720" s="12" t="s">
        <v>24</v>
      </c>
      <c r="K7720" s="12" t="s">
        <v>25</v>
      </c>
      <c r="L7720" s="12" t="s">
        <v>39</v>
      </c>
      <c r="M7720" s="11" t="s">
        <v>149</v>
      </c>
      <c r="N7720" s="11" t="s">
        <v>4871</v>
      </c>
      <c r="O7720" s="12" t="s">
        <v>29</v>
      </c>
      <c r="P7720" s="12"/>
      <c r="Q7720" s="15" t="s">
        <v>34041</v>
      </c>
      <c r="R7720" s="12" t="s">
        <v>148</v>
      </c>
      <c r="S7720" s="11" t="s">
        <v>32379</v>
      </c>
      <c r="T7720" s="11" t="s">
        <v>4961</v>
      </c>
    </row>
    <row x14ac:dyDescent="0.25" r="7721" customHeight="1" ht="19.5">
      <c r="A7721" s="10">
        <v>45218</v>
      </c>
      <c r="B7721" s="11" t="s">
        <v>34042</v>
      </c>
      <c r="C7721" s="11" t="s">
        <v>4882</v>
      </c>
      <c r="D7721" s="12"/>
      <c r="E7721" s="13" t="s">
        <v>34043</v>
      </c>
      <c r="F7721" s="11" t="s">
        <v>34044</v>
      </c>
      <c r="G7721" s="12" t="s">
        <v>74</v>
      </c>
      <c r="H7721" s="12" t="s">
        <v>121</v>
      </c>
      <c r="I7721" s="14" t="s">
        <v>148</v>
      </c>
      <c r="J7721" s="12" t="s">
        <v>24</v>
      </c>
      <c r="K7721" s="12" t="s">
        <v>25</v>
      </c>
      <c r="L7721" s="12" t="s">
        <v>39</v>
      </c>
      <c r="M7721" s="11" t="s">
        <v>149</v>
      </c>
      <c r="N7721" s="11" t="s">
        <v>4871</v>
      </c>
      <c r="O7721" s="12" t="s">
        <v>29</v>
      </c>
      <c r="P7721" s="12"/>
      <c r="Q7721" s="15" t="s">
        <v>34045</v>
      </c>
      <c r="R7721" s="12" t="s">
        <v>148</v>
      </c>
      <c r="S7721" s="11" t="s">
        <v>34046</v>
      </c>
      <c r="T7721" s="11" t="s">
        <v>4893</v>
      </c>
    </row>
    <row x14ac:dyDescent="0.25" r="7722" customHeight="1" ht="19.5">
      <c r="A7722" s="10">
        <v>45218</v>
      </c>
      <c r="B7722" s="11" t="s">
        <v>34047</v>
      </c>
      <c r="C7722" s="11" t="s">
        <v>4882</v>
      </c>
      <c r="D7722" s="12"/>
      <c r="E7722" s="13" t="s">
        <v>34048</v>
      </c>
      <c r="F7722" s="11" t="s">
        <v>34049</v>
      </c>
      <c r="G7722" s="12" t="s">
        <v>74</v>
      </c>
      <c r="H7722" s="12" t="s">
        <v>98</v>
      </c>
      <c r="I7722" s="14" t="s">
        <v>3454</v>
      </c>
      <c r="J7722" s="12" t="s">
        <v>24</v>
      </c>
      <c r="K7722" s="12" t="s">
        <v>25</v>
      </c>
      <c r="L7722" s="12" t="s">
        <v>39</v>
      </c>
      <c r="M7722" s="11" t="s">
        <v>149</v>
      </c>
      <c r="N7722" s="11" t="s">
        <v>4871</v>
      </c>
      <c r="O7722" s="12" t="s">
        <v>29</v>
      </c>
      <c r="P7722" s="12"/>
      <c r="Q7722" s="15" t="s">
        <v>34050</v>
      </c>
      <c r="R7722" s="12" t="s">
        <v>148</v>
      </c>
      <c r="S7722" s="11" t="s">
        <v>34051</v>
      </c>
      <c r="T7722" s="11" t="s">
        <v>4978</v>
      </c>
    </row>
    <row x14ac:dyDescent="0.25" r="7723" customHeight="1" ht="19.5">
      <c r="A7723" s="10">
        <v>45218</v>
      </c>
      <c r="B7723" s="11" t="s">
        <v>34052</v>
      </c>
      <c r="C7723" s="11" t="s">
        <v>4867</v>
      </c>
      <c r="D7723" s="12"/>
      <c r="E7723" s="13" t="s">
        <v>34053</v>
      </c>
      <c r="F7723" s="11" t="s">
        <v>34054</v>
      </c>
      <c r="G7723" s="12" t="s">
        <v>74</v>
      </c>
      <c r="H7723" s="12"/>
      <c r="I7723" s="14" t="s">
        <v>4870</v>
      </c>
      <c r="J7723" s="12" t="s">
        <v>24</v>
      </c>
      <c r="K7723" s="12" t="s">
        <v>25</v>
      </c>
      <c r="L7723" s="12" t="s">
        <v>39</v>
      </c>
      <c r="M7723" s="11" t="s">
        <v>149</v>
      </c>
      <c r="N7723" s="11" t="s">
        <v>4871</v>
      </c>
      <c r="O7723" s="12" t="s">
        <v>29</v>
      </c>
      <c r="P7723" s="12"/>
      <c r="Q7723" s="15" t="s">
        <v>34055</v>
      </c>
      <c r="R7723" s="12" t="s">
        <v>148</v>
      </c>
      <c r="S7723" s="11" t="s">
        <v>34056</v>
      </c>
      <c r="T7723" s="11" t="s">
        <v>5339</v>
      </c>
    </row>
    <row x14ac:dyDescent="0.25" r="7724" customHeight="1" ht="19.5">
      <c r="A7724" s="10">
        <v>45218</v>
      </c>
      <c r="B7724" s="11" t="s">
        <v>34057</v>
      </c>
      <c r="C7724" s="11" t="s">
        <v>4867</v>
      </c>
      <c r="D7724" s="12"/>
      <c r="E7724" s="13" t="s">
        <v>34058</v>
      </c>
      <c r="F7724" s="11" t="s">
        <v>34059</v>
      </c>
      <c r="G7724" s="12" t="s">
        <v>74</v>
      </c>
      <c r="H7724" s="12"/>
      <c r="I7724" s="14" t="s">
        <v>4870</v>
      </c>
      <c r="J7724" s="12" t="s">
        <v>24</v>
      </c>
      <c r="K7724" s="12" t="s">
        <v>25</v>
      </c>
      <c r="L7724" s="12" t="s">
        <v>39</v>
      </c>
      <c r="M7724" s="11" t="s">
        <v>149</v>
      </c>
      <c r="N7724" s="11" t="s">
        <v>4871</v>
      </c>
      <c r="O7724" s="12" t="s">
        <v>29</v>
      </c>
      <c r="P7724" s="12"/>
      <c r="Q7724" s="15" t="s">
        <v>34060</v>
      </c>
      <c r="R7724" s="12" t="s">
        <v>148</v>
      </c>
      <c r="S7724" s="11" t="s">
        <v>34061</v>
      </c>
      <c r="T7724" s="11" t="s">
        <v>4906</v>
      </c>
    </row>
    <row x14ac:dyDescent="0.25" r="7725" customHeight="1" ht="19.5">
      <c r="A7725" s="10">
        <v>45218</v>
      </c>
      <c r="B7725" s="11" t="s">
        <v>34062</v>
      </c>
      <c r="C7725" s="11" t="s">
        <v>4901</v>
      </c>
      <c r="D7725" s="12"/>
      <c r="E7725" s="13" t="s">
        <v>34063</v>
      </c>
      <c r="F7725" s="11" t="s">
        <v>34064</v>
      </c>
      <c r="G7725" s="12" t="s">
        <v>74</v>
      </c>
      <c r="H7725" s="12"/>
      <c r="I7725" s="14" t="s">
        <v>148</v>
      </c>
      <c r="J7725" s="12" t="s">
        <v>24</v>
      </c>
      <c r="K7725" s="12" t="s">
        <v>25</v>
      </c>
      <c r="L7725" s="12" t="s">
        <v>39</v>
      </c>
      <c r="M7725" s="11" t="s">
        <v>149</v>
      </c>
      <c r="N7725" s="11" t="s">
        <v>4871</v>
      </c>
      <c r="O7725" s="12" t="s">
        <v>29</v>
      </c>
      <c r="P7725" s="12"/>
      <c r="Q7725" s="15" t="s">
        <v>34065</v>
      </c>
      <c r="R7725" s="12" t="s">
        <v>148</v>
      </c>
      <c r="S7725" s="11" t="s">
        <v>34066</v>
      </c>
      <c r="T7725" s="11" t="s">
        <v>4893</v>
      </c>
    </row>
    <row x14ac:dyDescent="0.25" r="7726" customHeight="1" ht="19.5">
      <c r="A7726" s="10">
        <v>45218</v>
      </c>
      <c r="B7726" s="11" t="s">
        <v>34067</v>
      </c>
      <c r="C7726" s="11" t="s">
        <v>4901</v>
      </c>
      <c r="D7726" s="12"/>
      <c r="E7726" s="13" t="s">
        <v>34068</v>
      </c>
      <c r="F7726" s="11" t="s">
        <v>34069</v>
      </c>
      <c r="G7726" s="12" t="s">
        <v>74</v>
      </c>
      <c r="H7726" s="12" t="s">
        <v>121</v>
      </c>
      <c r="I7726" s="14" t="s">
        <v>148</v>
      </c>
      <c r="J7726" s="12" t="s">
        <v>24</v>
      </c>
      <c r="K7726" s="12" t="s">
        <v>25</v>
      </c>
      <c r="L7726" s="12" t="s">
        <v>39</v>
      </c>
      <c r="M7726" s="11" t="s">
        <v>149</v>
      </c>
      <c r="N7726" s="11" t="s">
        <v>4871</v>
      </c>
      <c r="O7726" s="12" t="s">
        <v>29</v>
      </c>
      <c r="P7726" s="12"/>
      <c r="Q7726" s="15" t="s">
        <v>34070</v>
      </c>
      <c r="R7726" s="12" t="s">
        <v>148</v>
      </c>
      <c r="S7726" s="11" t="s">
        <v>34071</v>
      </c>
      <c r="T7726" s="11" t="s">
        <v>4893</v>
      </c>
    </row>
    <row x14ac:dyDescent="0.25" r="7727" customHeight="1" ht="19.5">
      <c r="A7727" s="10">
        <v>45218</v>
      </c>
      <c r="B7727" s="11" t="s">
        <v>34072</v>
      </c>
      <c r="C7727" s="11" t="s">
        <v>4867</v>
      </c>
      <c r="D7727" s="12"/>
      <c r="E7727" s="13" t="s">
        <v>34073</v>
      </c>
      <c r="F7727" s="11" t="s">
        <v>34074</v>
      </c>
      <c r="G7727" s="12" t="s">
        <v>74</v>
      </c>
      <c r="H7727" s="12" t="s">
        <v>98</v>
      </c>
      <c r="I7727" s="14" t="s">
        <v>4870</v>
      </c>
      <c r="J7727" s="12" t="s">
        <v>24</v>
      </c>
      <c r="K7727" s="12" t="s">
        <v>25</v>
      </c>
      <c r="L7727" s="12" t="s">
        <v>39</v>
      </c>
      <c r="M7727" s="11" t="s">
        <v>149</v>
      </c>
      <c r="N7727" s="11" t="s">
        <v>4871</v>
      </c>
      <c r="O7727" s="12" t="s">
        <v>29</v>
      </c>
      <c r="P7727" s="12"/>
      <c r="Q7727" s="15" t="s">
        <v>34075</v>
      </c>
      <c r="R7727" s="12" t="s">
        <v>148</v>
      </c>
      <c r="S7727" s="11" t="s">
        <v>34076</v>
      </c>
      <c r="T7727" s="11" t="s">
        <v>4978</v>
      </c>
    </row>
    <row x14ac:dyDescent="0.25" r="7728" customHeight="1" ht="19.5">
      <c r="A7728" s="10">
        <v>45218</v>
      </c>
      <c r="B7728" s="11" t="s">
        <v>34077</v>
      </c>
      <c r="C7728" s="11" t="s">
        <v>4882</v>
      </c>
      <c r="D7728" s="12"/>
      <c r="E7728" s="13" t="s">
        <v>34078</v>
      </c>
      <c r="F7728" s="11" t="s">
        <v>34079</v>
      </c>
      <c r="G7728" s="12" t="s">
        <v>74</v>
      </c>
      <c r="H7728" s="12"/>
      <c r="I7728" s="14" t="s">
        <v>148</v>
      </c>
      <c r="J7728" s="12" t="s">
        <v>24</v>
      </c>
      <c r="K7728" s="12" t="s">
        <v>25</v>
      </c>
      <c r="L7728" s="12" t="s">
        <v>39</v>
      </c>
      <c r="M7728" s="11" t="s">
        <v>149</v>
      </c>
      <c r="N7728" s="11" t="s">
        <v>4871</v>
      </c>
      <c r="O7728" s="12" t="s">
        <v>29</v>
      </c>
      <c r="P7728" s="12"/>
      <c r="Q7728" s="15" t="s">
        <v>34080</v>
      </c>
      <c r="R7728" s="12" t="s">
        <v>148</v>
      </c>
      <c r="S7728" s="11" t="s">
        <v>34081</v>
      </c>
      <c r="T7728" s="11" t="s">
        <v>4928</v>
      </c>
    </row>
    <row x14ac:dyDescent="0.25" r="7729" customHeight="1" ht="19.5">
      <c r="A7729" s="10">
        <v>45218</v>
      </c>
      <c r="B7729" s="11" t="s">
        <v>34082</v>
      </c>
      <c r="C7729" s="11" t="s">
        <v>4882</v>
      </c>
      <c r="D7729" s="12"/>
      <c r="E7729" s="13" t="s">
        <v>34083</v>
      </c>
      <c r="F7729" s="11" t="s">
        <v>34084</v>
      </c>
      <c r="G7729" s="12" t="s">
        <v>74</v>
      </c>
      <c r="H7729" s="12" t="s">
        <v>98</v>
      </c>
      <c r="I7729" s="14" t="s">
        <v>148</v>
      </c>
      <c r="J7729" s="12" t="s">
        <v>24</v>
      </c>
      <c r="K7729" s="12" t="s">
        <v>25</v>
      </c>
      <c r="L7729" s="12" t="s">
        <v>39</v>
      </c>
      <c r="M7729" s="11" t="s">
        <v>149</v>
      </c>
      <c r="N7729" s="11" t="s">
        <v>4871</v>
      </c>
      <c r="O7729" s="12" t="s">
        <v>29</v>
      </c>
      <c r="P7729" s="12"/>
      <c r="Q7729" s="15" t="s">
        <v>34085</v>
      </c>
      <c r="R7729" s="12" t="s">
        <v>148</v>
      </c>
      <c r="S7729" s="11" t="s">
        <v>34086</v>
      </c>
      <c r="T7729" s="11" t="s">
        <v>4887</v>
      </c>
    </row>
    <row x14ac:dyDescent="0.25" r="7730" customHeight="1" ht="19.5">
      <c r="A7730" s="10">
        <v>45218</v>
      </c>
      <c r="B7730" s="11" t="s">
        <v>34087</v>
      </c>
      <c r="C7730" s="11" t="s">
        <v>4867</v>
      </c>
      <c r="D7730" s="12"/>
      <c r="E7730" s="13" t="s">
        <v>34088</v>
      </c>
      <c r="F7730" s="11" t="s">
        <v>34089</v>
      </c>
      <c r="G7730" s="12" t="s">
        <v>74</v>
      </c>
      <c r="H7730" s="12"/>
      <c r="I7730" s="14" t="s">
        <v>4870</v>
      </c>
      <c r="J7730" s="12" t="s">
        <v>24</v>
      </c>
      <c r="K7730" s="12" t="s">
        <v>25</v>
      </c>
      <c r="L7730" s="12" t="s">
        <v>39</v>
      </c>
      <c r="M7730" s="11" t="s">
        <v>149</v>
      </c>
      <c r="N7730" s="11" t="s">
        <v>4871</v>
      </c>
      <c r="O7730" s="12" t="s">
        <v>29</v>
      </c>
      <c r="P7730" s="12"/>
      <c r="Q7730" s="15" t="s">
        <v>34090</v>
      </c>
      <c r="R7730" s="12" t="s">
        <v>148</v>
      </c>
      <c r="S7730" s="11" t="s">
        <v>34091</v>
      </c>
      <c r="T7730" s="11" t="s">
        <v>4893</v>
      </c>
    </row>
    <row x14ac:dyDescent="0.25" r="7731" customHeight="1" ht="19.5">
      <c r="A7731" s="10">
        <v>45218</v>
      </c>
      <c r="B7731" s="11" t="s">
        <v>34092</v>
      </c>
      <c r="C7731" s="11" t="s">
        <v>4867</v>
      </c>
      <c r="D7731" s="12"/>
      <c r="E7731" s="13" t="s">
        <v>34093</v>
      </c>
      <c r="F7731" s="11" t="s">
        <v>34094</v>
      </c>
      <c r="G7731" s="12" t="s">
        <v>74</v>
      </c>
      <c r="H7731" s="12"/>
      <c r="I7731" s="14" t="s">
        <v>4870</v>
      </c>
      <c r="J7731" s="12" t="s">
        <v>24</v>
      </c>
      <c r="K7731" s="12" t="s">
        <v>25</v>
      </c>
      <c r="L7731" s="12" t="s">
        <v>39</v>
      </c>
      <c r="M7731" s="11" t="s">
        <v>149</v>
      </c>
      <c r="N7731" s="11" t="s">
        <v>4871</v>
      </c>
      <c r="O7731" s="12" t="s">
        <v>29</v>
      </c>
      <c r="P7731" s="12"/>
      <c r="Q7731" s="15" t="s">
        <v>34095</v>
      </c>
      <c r="R7731" s="12" t="s">
        <v>148</v>
      </c>
      <c r="S7731" s="11" t="s">
        <v>34096</v>
      </c>
      <c r="T7731" s="11" t="s">
        <v>4874</v>
      </c>
    </row>
    <row x14ac:dyDescent="0.25" r="7732" customHeight="1" ht="19.5">
      <c r="A7732" s="10">
        <v>45218</v>
      </c>
      <c r="B7732" s="11" t="s">
        <v>34097</v>
      </c>
      <c r="C7732" s="11" t="s">
        <v>4882</v>
      </c>
      <c r="D7732" s="12"/>
      <c r="E7732" s="13" t="s">
        <v>34098</v>
      </c>
      <c r="F7732" s="11" t="s">
        <v>34099</v>
      </c>
      <c r="G7732" s="12" t="s">
        <v>74</v>
      </c>
      <c r="H7732" s="12"/>
      <c r="I7732" s="14" t="s">
        <v>148</v>
      </c>
      <c r="J7732" s="12" t="s">
        <v>24</v>
      </c>
      <c r="K7732" s="12" t="s">
        <v>25</v>
      </c>
      <c r="L7732" s="12" t="s">
        <v>39</v>
      </c>
      <c r="M7732" s="11" t="s">
        <v>149</v>
      </c>
      <c r="N7732" s="11" t="s">
        <v>4871</v>
      </c>
      <c r="O7732" s="12" t="s">
        <v>29</v>
      </c>
      <c r="P7732" s="12"/>
      <c r="Q7732" s="15" t="s">
        <v>34100</v>
      </c>
      <c r="R7732" s="12" t="s">
        <v>148</v>
      </c>
      <c r="S7732" s="11" t="s">
        <v>34101</v>
      </c>
      <c r="T7732" s="11" t="s">
        <v>34102</v>
      </c>
    </row>
    <row x14ac:dyDescent="0.25" r="7733" customHeight="1" ht="19.5">
      <c r="A7733" s="10">
        <v>45218</v>
      </c>
      <c r="B7733" s="11" t="s">
        <v>34103</v>
      </c>
      <c r="C7733" s="11" t="s">
        <v>5117</v>
      </c>
      <c r="D7733" s="12"/>
      <c r="E7733" s="13" t="s">
        <v>34104</v>
      </c>
      <c r="F7733" s="11" t="s">
        <v>34105</v>
      </c>
      <c r="G7733" s="12" t="s">
        <v>74</v>
      </c>
      <c r="H7733" s="12" t="s">
        <v>98</v>
      </c>
      <c r="I7733" s="14" t="s">
        <v>4975</v>
      </c>
      <c r="J7733" s="12" t="s">
        <v>24</v>
      </c>
      <c r="K7733" s="12" t="s">
        <v>25</v>
      </c>
      <c r="L7733" s="12" t="s">
        <v>39</v>
      </c>
      <c r="M7733" s="11" t="s">
        <v>149</v>
      </c>
      <c r="N7733" s="11" t="s">
        <v>4871</v>
      </c>
      <c r="O7733" s="12" t="s">
        <v>29</v>
      </c>
      <c r="P7733" s="12"/>
      <c r="Q7733" s="15" t="s">
        <v>34106</v>
      </c>
      <c r="R7733" s="12" t="s">
        <v>148</v>
      </c>
      <c r="S7733" s="11" t="s">
        <v>34107</v>
      </c>
      <c r="T7733" s="11" t="s">
        <v>6803</v>
      </c>
    </row>
    <row x14ac:dyDescent="0.25" r="7734" customHeight="1" ht="19.5">
      <c r="A7734" s="10">
        <v>45218</v>
      </c>
      <c r="B7734" s="11" t="s">
        <v>34108</v>
      </c>
      <c r="C7734" s="11" t="s">
        <v>4882</v>
      </c>
      <c r="D7734" s="12"/>
      <c r="E7734" s="13" t="s">
        <v>34109</v>
      </c>
      <c r="F7734" s="11" t="s">
        <v>34110</v>
      </c>
      <c r="G7734" s="12" t="s">
        <v>74</v>
      </c>
      <c r="H7734" s="12"/>
      <c r="I7734" s="14" t="s">
        <v>148</v>
      </c>
      <c r="J7734" s="12" t="s">
        <v>24</v>
      </c>
      <c r="K7734" s="12" t="s">
        <v>25</v>
      </c>
      <c r="L7734" s="12" t="s">
        <v>39</v>
      </c>
      <c r="M7734" s="11" t="s">
        <v>149</v>
      </c>
      <c r="N7734" s="11" t="s">
        <v>4871</v>
      </c>
      <c r="O7734" s="12" t="s">
        <v>29</v>
      </c>
      <c r="P7734" s="12"/>
      <c r="Q7734" s="15" t="s">
        <v>34111</v>
      </c>
      <c r="R7734" s="12" t="s">
        <v>148</v>
      </c>
      <c r="S7734" s="11" t="s">
        <v>34112</v>
      </c>
      <c r="T7734" s="11" t="s">
        <v>4887</v>
      </c>
    </row>
    <row x14ac:dyDescent="0.25" r="7735" customHeight="1" ht="19.5">
      <c r="A7735" s="10">
        <v>45218</v>
      </c>
      <c r="B7735" s="11" t="s">
        <v>34113</v>
      </c>
      <c r="C7735" s="11" t="s">
        <v>4882</v>
      </c>
      <c r="D7735" s="12"/>
      <c r="E7735" s="13" t="s">
        <v>34114</v>
      </c>
      <c r="F7735" s="11" t="s">
        <v>5914</v>
      </c>
      <c r="G7735" s="12" t="s">
        <v>74</v>
      </c>
      <c r="H7735" s="12"/>
      <c r="I7735" s="14" t="s">
        <v>241</v>
      </c>
      <c r="J7735" s="12" t="s">
        <v>24</v>
      </c>
      <c r="K7735" s="12" t="s">
        <v>25</v>
      </c>
      <c r="L7735" s="12" t="s">
        <v>39</v>
      </c>
      <c r="M7735" s="11" t="s">
        <v>149</v>
      </c>
      <c r="N7735" s="11" t="s">
        <v>4871</v>
      </c>
      <c r="O7735" s="12" t="s">
        <v>29</v>
      </c>
      <c r="P7735" s="12"/>
      <c r="Q7735" s="15" t="s">
        <v>34115</v>
      </c>
      <c r="R7735" s="12" t="s">
        <v>148</v>
      </c>
      <c r="S7735" s="11" t="s">
        <v>34116</v>
      </c>
      <c r="T7735" s="11" t="s">
        <v>4893</v>
      </c>
    </row>
    <row x14ac:dyDescent="0.25" r="7736" customHeight="1" ht="19.5">
      <c r="A7736" s="10">
        <v>45218</v>
      </c>
      <c r="B7736" s="11" t="s">
        <v>34117</v>
      </c>
      <c r="C7736" s="11" t="s">
        <v>4867</v>
      </c>
      <c r="D7736" s="12"/>
      <c r="E7736" s="13" t="s">
        <v>34118</v>
      </c>
      <c r="F7736" s="11" t="s">
        <v>34119</v>
      </c>
      <c r="G7736" s="12" t="s">
        <v>74</v>
      </c>
      <c r="H7736" s="12" t="s">
        <v>130</v>
      </c>
      <c r="I7736" s="14" t="s">
        <v>4870</v>
      </c>
      <c r="J7736" s="12" t="s">
        <v>24</v>
      </c>
      <c r="K7736" s="12" t="s">
        <v>25</v>
      </c>
      <c r="L7736" s="12" t="s">
        <v>39</v>
      </c>
      <c r="M7736" s="11" t="s">
        <v>149</v>
      </c>
      <c r="N7736" s="11" t="s">
        <v>4871</v>
      </c>
      <c r="O7736" s="12" t="s">
        <v>29</v>
      </c>
      <c r="P7736" s="12"/>
      <c r="Q7736" s="15" t="s">
        <v>34120</v>
      </c>
      <c r="R7736" s="12" t="s">
        <v>148</v>
      </c>
      <c r="S7736" s="11" t="s">
        <v>34121</v>
      </c>
      <c r="T7736" s="11" t="s">
        <v>4906</v>
      </c>
    </row>
    <row x14ac:dyDescent="0.25" r="7737" customHeight="1" ht="19.5">
      <c r="A7737" s="10">
        <v>45218</v>
      </c>
      <c r="B7737" s="11" t="s">
        <v>34122</v>
      </c>
      <c r="C7737" s="11" t="s">
        <v>5060</v>
      </c>
      <c r="D7737" s="12"/>
      <c r="E7737" s="13" t="s">
        <v>34123</v>
      </c>
      <c r="F7737" s="11" t="s">
        <v>34124</v>
      </c>
      <c r="G7737" s="12" t="s">
        <v>74</v>
      </c>
      <c r="H7737" s="12"/>
      <c r="I7737" s="14" t="s">
        <v>4975</v>
      </c>
      <c r="J7737" s="12" t="s">
        <v>24</v>
      </c>
      <c r="K7737" s="12" t="s">
        <v>25</v>
      </c>
      <c r="L7737" s="12" t="s">
        <v>39</v>
      </c>
      <c r="M7737" s="11" t="s">
        <v>149</v>
      </c>
      <c r="N7737" s="11" t="s">
        <v>4871</v>
      </c>
      <c r="O7737" s="12" t="s">
        <v>29</v>
      </c>
      <c r="P7737" s="12"/>
      <c r="Q7737" s="15" t="s">
        <v>34125</v>
      </c>
      <c r="R7737" s="12" t="s">
        <v>148</v>
      </c>
      <c r="S7737" s="11" t="s">
        <v>34126</v>
      </c>
      <c r="T7737" s="11" t="s">
        <v>4978</v>
      </c>
    </row>
    <row x14ac:dyDescent="0.25" r="7738" customHeight="1" ht="19.5">
      <c r="A7738" s="10">
        <v>45218</v>
      </c>
      <c r="B7738" s="11" t="s">
        <v>34127</v>
      </c>
      <c r="C7738" s="11" t="s">
        <v>5060</v>
      </c>
      <c r="D7738" s="12"/>
      <c r="E7738" s="13" t="s">
        <v>34128</v>
      </c>
      <c r="F7738" s="11" t="s">
        <v>34129</v>
      </c>
      <c r="G7738" s="12" t="s">
        <v>74</v>
      </c>
      <c r="H7738" s="12" t="s">
        <v>130</v>
      </c>
      <c r="I7738" s="14" t="s">
        <v>4975</v>
      </c>
      <c r="J7738" s="12" t="s">
        <v>24</v>
      </c>
      <c r="K7738" s="12" t="s">
        <v>25</v>
      </c>
      <c r="L7738" s="12" t="s">
        <v>39</v>
      </c>
      <c r="M7738" s="11" t="s">
        <v>149</v>
      </c>
      <c r="N7738" s="11" t="s">
        <v>4871</v>
      </c>
      <c r="O7738" s="12" t="s">
        <v>29</v>
      </c>
      <c r="P7738" s="12"/>
      <c r="Q7738" s="15" t="s">
        <v>34130</v>
      </c>
      <c r="R7738" s="12" t="s">
        <v>148</v>
      </c>
      <c r="S7738" s="11" t="s">
        <v>34131</v>
      </c>
      <c r="T7738" s="11" t="s">
        <v>4928</v>
      </c>
    </row>
    <row x14ac:dyDescent="0.25" r="7739" customHeight="1" ht="19.5">
      <c r="A7739" s="10">
        <v>45218</v>
      </c>
      <c r="B7739" s="11" t="s">
        <v>34132</v>
      </c>
      <c r="C7739" s="11" t="s">
        <v>4973</v>
      </c>
      <c r="D7739" s="12"/>
      <c r="E7739" s="13" t="s">
        <v>34133</v>
      </c>
      <c r="F7739" s="11" t="s">
        <v>34134</v>
      </c>
      <c r="G7739" s="12" t="s">
        <v>74</v>
      </c>
      <c r="H7739" s="12"/>
      <c r="I7739" s="14" t="s">
        <v>4975</v>
      </c>
      <c r="J7739" s="12" t="s">
        <v>24</v>
      </c>
      <c r="K7739" s="12" t="s">
        <v>25</v>
      </c>
      <c r="L7739" s="12" t="s">
        <v>39</v>
      </c>
      <c r="M7739" s="11" t="s">
        <v>149</v>
      </c>
      <c r="N7739" s="11" t="s">
        <v>4871</v>
      </c>
      <c r="O7739" s="12" t="s">
        <v>29</v>
      </c>
      <c r="P7739" s="12"/>
      <c r="Q7739" s="15" t="s">
        <v>34135</v>
      </c>
      <c r="R7739" s="12" t="s">
        <v>148</v>
      </c>
      <c r="S7739" s="11" t="s">
        <v>34136</v>
      </c>
      <c r="T7739" s="11" t="s">
        <v>4893</v>
      </c>
    </row>
    <row x14ac:dyDescent="0.25" r="7740" customHeight="1" ht="19.5">
      <c r="A7740" s="10">
        <v>45218</v>
      </c>
      <c r="B7740" s="11" t="s">
        <v>34137</v>
      </c>
      <c r="C7740" s="11" t="s">
        <v>5060</v>
      </c>
      <c r="D7740" s="12"/>
      <c r="E7740" s="13" t="s">
        <v>21250</v>
      </c>
      <c r="F7740" s="11" t="s">
        <v>8594</v>
      </c>
      <c r="G7740" s="12" t="s">
        <v>74</v>
      </c>
      <c r="H7740" s="12" t="s">
        <v>130</v>
      </c>
      <c r="I7740" s="14" t="s">
        <v>4975</v>
      </c>
      <c r="J7740" s="12" t="s">
        <v>24</v>
      </c>
      <c r="K7740" s="12" t="s">
        <v>25</v>
      </c>
      <c r="L7740" s="12" t="s">
        <v>39</v>
      </c>
      <c r="M7740" s="11" t="s">
        <v>149</v>
      </c>
      <c r="N7740" s="11" t="s">
        <v>4871</v>
      </c>
      <c r="O7740" s="12" t="s">
        <v>29</v>
      </c>
      <c r="P7740" s="12"/>
      <c r="Q7740" s="15" t="s">
        <v>34138</v>
      </c>
      <c r="R7740" s="12" t="s">
        <v>148</v>
      </c>
      <c r="S7740" s="11" t="s">
        <v>34139</v>
      </c>
      <c r="T7740" s="11" t="s">
        <v>4961</v>
      </c>
    </row>
    <row x14ac:dyDescent="0.25" r="7741" customHeight="1" ht="19.5">
      <c r="A7741" s="10">
        <v>45218</v>
      </c>
      <c r="B7741" s="11" t="s">
        <v>34140</v>
      </c>
      <c r="C7741" s="11" t="s">
        <v>5117</v>
      </c>
      <c r="D7741" s="12"/>
      <c r="E7741" s="13" t="s">
        <v>34141</v>
      </c>
      <c r="F7741" s="11" t="s">
        <v>34142</v>
      </c>
      <c r="G7741" s="12" t="s">
        <v>74</v>
      </c>
      <c r="H7741" s="12" t="s">
        <v>98</v>
      </c>
      <c r="I7741" s="14" t="s">
        <v>4975</v>
      </c>
      <c r="J7741" s="12" t="s">
        <v>24</v>
      </c>
      <c r="K7741" s="12" t="s">
        <v>25</v>
      </c>
      <c r="L7741" s="12" t="s">
        <v>39</v>
      </c>
      <c r="M7741" s="11" t="s">
        <v>149</v>
      </c>
      <c r="N7741" s="11" t="s">
        <v>4871</v>
      </c>
      <c r="O7741" s="12" t="s">
        <v>29</v>
      </c>
      <c r="P7741" s="12"/>
      <c r="Q7741" s="15" t="s">
        <v>34143</v>
      </c>
      <c r="R7741" s="12" t="s">
        <v>148</v>
      </c>
      <c r="S7741" s="11" t="s">
        <v>34144</v>
      </c>
      <c r="T7741" s="11" t="s">
        <v>4893</v>
      </c>
    </row>
    <row x14ac:dyDescent="0.25" r="7742" customHeight="1" ht="19.5">
      <c r="A7742" s="10">
        <v>45218</v>
      </c>
      <c r="B7742" s="11" t="s">
        <v>34145</v>
      </c>
      <c r="C7742" s="11" t="s">
        <v>5060</v>
      </c>
      <c r="D7742" s="12"/>
      <c r="E7742" s="13" t="s">
        <v>34146</v>
      </c>
      <c r="F7742" s="11" t="s">
        <v>34147</v>
      </c>
      <c r="G7742" s="12" t="s">
        <v>74</v>
      </c>
      <c r="H7742" s="12"/>
      <c r="I7742" s="14" t="s">
        <v>4975</v>
      </c>
      <c r="J7742" s="12" t="s">
        <v>24</v>
      </c>
      <c r="K7742" s="12" t="s">
        <v>25</v>
      </c>
      <c r="L7742" s="12" t="s">
        <v>39</v>
      </c>
      <c r="M7742" s="11" t="s">
        <v>149</v>
      </c>
      <c r="N7742" s="11" t="s">
        <v>4871</v>
      </c>
      <c r="O7742" s="12" t="s">
        <v>29</v>
      </c>
      <c r="P7742" s="12"/>
      <c r="Q7742" s="15" t="s">
        <v>34148</v>
      </c>
      <c r="R7742" s="12" t="s">
        <v>148</v>
      </c>
      <c r="S7742" s="11" t="s">
        <v>34149</v>
      </c>
      <c r="T7742" s="11" t="s">
        <v>4893</v>
      </c>
    </row>
    <row x14ac:dyDescent="0.25" r="7743" customHeight="1" ht="19.5">
      <c r="A7743" s="10">
        <v>45218</v>
      </c>
      <c r="B7743" s="11" t="s">
        <v>34150</v>
      </c>
      <c r="C7743" s="11" t="s">
        <v>4923</v>
      </c>
      <c r="D7743" s="12"/>
      <c r="E7743" s="13" t="s">
        <v>34151</v>
      </c>
      <c r="F7743" s="11" t="s">
        <v>34152</v>
      </c>
      <c r="G7743" s="12" t="s">
        <v>74</v>
      </c>
      <c r="H7743" s="12" t="s">
        <v>98</v>
      </c>
      <c r="I7743" s="14" t="s">
        <v>148</v>
      </c>
      <c r="J7743" s="12" t="s">
        <v>24</v>
      </c>
      <c r="K7743" s="12" t="s">
        <v>69</v>
      </c>
      <c r="L7743" s="12"/>
      <c r="M7743" s="11" t="s">
        <v>149</v>
      </c>
      <c r="N7743" s="11" t="s">
        <v>4871</v>
      </c>
      <c r="O7743" s="12" t="s">
        <v>29</v>
      </c>
      <c r="P7743" s="12"/>
      <c r="Q7743" s="15" t="s">
        <v>34153</v>
      </c>
      <c r="R7743" s="12" t="s">
        <v>148</v>
      </c>
      <c r="S7743" s="11" t="s">
        <v>34154</v>
      </c>
      <c r="T7743" s="11" t="s">
        <v>4893</v>
      </c>
    </row>
    <row x14ac:dyDescent="0.25" r="7744" customHeight="1" ht="19.5">
      <c r="A7744" s="10">
        <v>45218</v>
      </c>
      <c r="B7744" s="11" t="s">
        <v>34155</v>
      </c>
      <c r="C7744" s="11" t="s">
        <v>4882</v>
      </c>
      <c r="D7744" s="12"/>
      <c r="E7744" s="13" t="s">
        <v>34156</v>
      </c>
      <c r="F7744" s="11" t="s">
        <v>34157</v>
      </c>
      <c r="G7744" s="12" t="s">
        <v>74</v>
      </c>
      <c r="H7744" s="12" t="s">
        <v>130</v>
      </c>
      <c r="I7744" s="14" t="s">
        <v>381</v>
      </c>
      <c r="J7744" s="12" t="s">
        <v>24</v>
      </c>
      <c r="K7744" s="12" t="s">
        <v>25</v>
      </c>
      <c r="L7744" s="12" t="s">
        <v>39</v>
      </c>
      <c r="M7744" s="11" t="s">
        <v>149</v>
      </c>
      <c r="N7744" s="11" t="s">
        <v>4871</v>
      </c>
      <c r="O7744" s="12" t="s">
        <v>29</v>
      </c>
      <c r="P7744" s="12"/>
      <c r="Q7744" s="15" t="s">
        <v>34158</v>
      </c>
      <c r="R7744" s="12" t="s">
        <v>148</v>
      </c>
      <c r="S7744" s="11" t="s">
        <v>34159</v>
      </c>
      <c r="T7744" s="11" t="s">
        <v>4961</v>
      </c>
    </row>
    <row x14ac:dyDescent="0.25" r="7745" customHeight="1" ht="19.5">
      <c r="A7745" s="10">
        <v>45218</v>
      </c>
      <c r="B7745" s="11" t="s">
        <v>34160</v>
      </c>
      <c r="C7745" s="11" t="s">
        <v>4867</v>
      </c>
      <c r="D7745" s="12"/>
      <c r="E7745" s="13" t="s">
        <v>34161</v>
      </c>
      <c r="F7745" s="11" t="s">
        <v>34162</v>
      </c>
      <c r="G7745" s="12" t="s">
        <v>74</v>
      </c>
      <c r="H7745" s="12"/>
      <c r="I7745" s="14" t="s">
        <v>4870</v>
      </c>
      <c r="J7745" s="12" t="s">
        <v>24</v>
      </c>
      <c r="K7745" s="12" t="s">
        <v>25</v>
      </c>
      <c r="L7745" s="12" t="s">
        <v>39</v>
      </c>
      <c r="M7745" s="11" t="s">
        <v>149</v>
      </c>
      <c r="N7745" s="11" t="s">
        <v>4871</v>
      </c>
      <c r="O7745" s="12" t="s">
        <v>29</v>
      </c>
      <c r="P7745" s="12"/>
      <c r="Q7745" s="15" t="s">
        <v>34163</v>
      </c>
      <c r="R7745" s="12" t="s">
        <v>148</v>
      </c>
      <c r="S7745" s="11" t="s">
        <v>34164</v>
      </c>
      <c r="T7745" s="11" t="s">
        <v>5318</v>
      </c>
    </row>
    <row x14ac:dyDescent="0.25" r="7746" customHeight="1" ht="19.5">
      <c r="A7746" s="10">
        <v>45218</v>
      </c>
      <c r="B7746" s="11" t="s">
        <v>34165</v>
      </c>
      <c r="C7746" s="11" t="s">
        <v>4867</v>
      </c>
      <c r="D7746" s="12"/>
      <c r="E7746" s="13" t="s">
        <v>34166</v>
      </c>
      <c r="F7746" s="11" t="s">
        <v>34167</v>
      </c>
      <c r="G7746" s="12" t="s">
        <v>74</v>
      </c>
      <c r="H7746" s="12"/>
      <c r="I7746" s="14" t="s">
        <v>4870</v>
      </c>
      <c r="J7746" s="12" t="s">
        <v>24</v>
      </c>
      <c r="K7746" s="12" t="s">
        <v>25</v>
      </c>
      <c r="L7746" s="12" t="s">
        <v>39</v>
      </c>
      <c r="M7746" s="11" t="s">
        <v>149</v>
      </c>
      <c r="N7746" s="11" t="s">
        <v>4871</v>
      </c>
      <c r="O7746" s="12" t="s">
        <v>29</v>
      </c>
      <c r="P7746" s="12"/>
      <c r="Q7746" s="15" t="s">
        <v>34168</v>
      </c>
      <c r="R7746" s="12" t="s">
        <v>148</v>
      </c>
      <c r="S7746" s="11" t="s">
        <v>34169</v>
      </c>
      <c r="T7746" s="11" t="s">
        <v>5339</v>
      </c>
    </row>
    <row x14ac:dyDescent="0.25" r="7747" customHeight="1" ht="19.5">
      <c r="A7747" s="10">
        <v>45218</v>
      </c>
      <c r="B7747" s="11" t="s">
        <v>34170</v>
      </c>
      <c r="C7747" s="11" t="s">
        <v>4882</v>
      </c>
      <c r="D7747" s="12"/>
      <c r="E7747" s="13" t="s">
        <v>34171</v>
      </c>
      <c r="F7747" s="11" t="s">
        <v>34172</v>
      </c>
      <c r="G7747" s="12" t="s">
        <v>74</v>
      </c>
      <c r="H7747" s="12" t="s">
        <v>130</v>
      </c>
      <c r="I7747" s="14" t="s">
        <v>328</v>
      </c>
      <c r="J7747" s="12" t="s">
        <v>24</v>
      </c>
      <c r="K7747" s="12" t="s">
        <v>25</v>
      </c>
      <c r="L7747" s="12" t="s">
        <v>39</v>
      </c>
      <c r="M7747" s="11" t="s">
        <v>149</v>
      </c>
      <c r="N7747" s="11" t="s">
        <v>4871</v>
      </c>
      <c r="O7747" s="12" t="s">
        <v>29</v>
      </c>
      <c r="P7747" s="12"/>
      <c r="Q7747" s="15" t="s">
        <v>34173</v>
      </c>
      <c r="R7747" s="12" t="s">
        <v>148</v>
      </c>
      <c r="S7747" s="11" t="s">
        <v>34174</v>
      </c>
      <c r="T7747" s="11" t="s">
        <v>4906</v>
      </c>
    </row>
    <row x14ac:dyDescent="0.25" r="7748" customHeight="1" ht="19.5">
      <c r="A7748" s="10">
        <v>45218</v>
      </c>
      <c r="B7748" s="11" t="s">
        <v>34175</v>
      </c>
      <c r="C7748" s="11" t="s">
        <v>4867</v>
      </c>
      <c r="D7748" s="12"/>
      <c r="E7748" s="13" t="s">
        <v>34176</v>
      </c>
      <c r="F7748" s="11" t="s">
        <v>34177</v>
      </c>
      <c r="G7748" s="12" t="s">
        <v>74</v>
      </c>
      <c r="H7748" s="12" t="s">
        <v>98</v>
      </c>
      <c r="I7748" s="14" t="s">
        <v>4870</v>
      </c>
      <c r="J7748" s="12" t="s">
        <v>24</v>
      </c>
      <c r="K7748" s="12" t="s">
        <v>25</v>
      </c>
      <c r="L7748" s="12" t="s">
        <v>39</v>
      </c>
      <c r="M7748" s="11" t="s">
        <v>149</v>
      </c>
      <c r="N7748" s="11" t="s">
        <v>4871</v>
      </c>
      <c r="O7748" s="12" t="s">
        <v>29</v>
      </c>
      <c r="P7748" s="12"/>
      <c r="Q7748" s="15" t="s">
        <v>34178</v>
      </c>
      <c r="R7748" s="12" t="s">
        <v>148</v>
      </c>
      <c r="S7748" s="11" t="s">
        <v>34179</v>
      </c>
      <c r="T7748" s="11" t="s">
        <v>4887</v>
      </c>
    </row>
    <row x14ac:dyDescent="0.25" r="7749" customHeight="1" ht="19.5">
      <c r="A7749" s="10">
        <v>45218</v>
      </c>
      <c r="B7749" s="11" t="s">
        <v>34180</v>
      </c>
      <c r="C7749" s="11" t="s">
        <v>4867</v>
      </c>
      <c r="D7749" s="12"/>
      <c r="E7749" s="13" t="s">
        <v>30923</v>
      </c>
      <c r="F7749" s="11" t="s">
        <v>30924</v>
      </c>
      <c r="G7749" s="12" t="s">
        <v>74</v>
      </c>
      <c r="H7749" s="12"/>
      <c r="I7749" s="14" t="s">
        <v>4870</v>
      </c>
      <c r="J7749" s="12" t="s">
        <v>24</v>
      </c>
      <c r="K7749" s="12" t="s">
        <v>25</v>
      </c>
      <c r="L7749" s="12" t="s">
        <v>39</v>
      </c>
      <c r="M7749" s="11" t="s">
        <v>149</v>
      </c>
      <c r="N7749" s="11" t="s">
        <v>4871</v>
      </c>
      <c r="O7749" s="12" t="s">
        <v>29</v>
      </c>
      <c r="P7749" s="12"/>
      <c r="Q7749" s="15" t="s">
        <v>34181</v>
      </c>
      <c r="R7749" s="12" t="s">
        <v>148</v>
      </c>
      <c r="S7749" s="11" t="s">
        <v>34182</v>
      </c>
      <c r="T7749" s="11" t="s">
        <v>4893</v>
      </c>
    </row>
    <row x14ac:dyDescent="0.25" r="7750" customHeight="1" ht="19.5">
      <c r="A7750" s="10">
        <v>45218</v>
      </c>
      <c r="B7750" s="11" t="s">
        <v>34183</v>
      </c>
      <c r="C7750" s="11" t="s">
        <v>4882</v>
      </c>
      <c r="D7750" s="12"/>
      <c r="E7750" s="13" t="s">
        <v>21087</v>
      </c>
      <c r="F7750" s="11" t="s">
        <v>21088</v>
      </c>
      <c r="G7750" s="12" t="s">
        <v>74</v>
      </c>
      <c r="H7750" s="12" t="s">
        <v>130</v>
      </c>
      <c r="I7750" s="14" t="s">
        <v>148</v>
      </c>
      <c r="J7750" s="12" t="s">
        <v>24</v>
      </c>
      <c r="K7750" s="12" t="s">
        <v>25</v>
      </c>
      <c r="L7750" s="12" t="s">
        <v>39</v>
      </c>
      <c r="M7750" s="11" t="s">
        <v>149</v>
      </c>
      <c r="N7750" s="11" t="s">
        <v>4871</v>
      </c>
      <c r="O7750" s="12" t="s">
        <v>29</v>
      </c>
      <c r="P7750" s="12"/>
      <c r="Q7750" s="15" t="s">
        <v>34184</v>
      </c>
      <c r="R7750" s="12" t="s">
        <v>148</v>
      </c>
      <c r="S7750" s="11" t="s">
        <v>34185</v>
      </c>
      <c r="T7750" s="11" t="s">
        <v>7782</v>
      </c>
    </row>
    <row x14ac:dyDescent="0.25" r="7751" customHeight="1" ht="19.5">
      <c r="A7751" s="10">
        <v>45218</v>
      </c>
      <c r="B7751" s="11" t="s">
        <v>34186</v>
      </c>
      <c r="C7751" s="11" t="s">
        <v>4882</v>
      </c>
      <c r="D7751" s="12"/>
      <c r="E7751" s="13" t="s">
        <v>34187</v>
      </c>
      <c r="F7751" s="11" t="s">
        <v>34188</v>
      </c>
      <c r="G7751" s="12" t="s">
        <v>74</v>
      </c>
      <c r="H7751" s="12" t="s">
        <v>130</v>
      </c>
      <c r="I7751" s="14" t="s">
        <v>148</v>
      </c>
      <c r="J7751" s="12" t="s">
        <v>24</v>
      </c>
      <c r="K7751" s="12" t="s">
        <v>25</v>
      </c>
      <c r="L7751" s="12" t="s">
        <v>39</v>
      </c>
      <c r="M7751" s="11" t="s">
        <v>149</v>
      </c>
      <c r="N7751" s="11" t="s">
        <v>4871</v>
      </c>
      <c r="O7751" s="12" t="s">
        <v>29</v>
      </c>
      <c r="P7751" s="12"/>
      <c r="Q7751" s="15" t="s">
        <v>34189</v>
      </c>
      <c r="R7751" s="12" t="s">
        <v>148</v>
      </c>
      <c r="S7751" s="11" t="s">
        <v>34190</v>
      </c>
      <c r="T7751" s="11" t="s">
        <v>4887</v>
      </c>
    </row>
    <row x14ac:dyDescent="0.25" r="7752" customHeight="1" ht="19.5">
      <c r="A7752" s="10">
        <v>45218</v>
      </c>
      <c r="B7752" s="11" t="s">
        <v>34191</v>
      </c>
      <c r="C7752" s="11" t="s">
        <v>4923</v>
      </c>
      <c r="D7752" s="12"/>
      <c r="E7752" s="13" t="s">
        <v>34192</v>
      </c>
      <c r="F7752" s="11" t="s">
        <v>34193</v>
      </c>
      <c r="G7752" s="12" t="s">
        <v>74</v>
      </c>
      <c r="H7752" s="12"/>
      <c r="I7752" s="14" t="s">
        <v>148</v>
      </c>
      <c r="J7752" s="12" t="s">
        <v>24</v>
      </c>
      <c r="K7752" s="12" t="s">
        <v>25</v>
      </c>
      <c r="L7752" s="12" t="s">
        <v>39</v>
      </c>
      <c r="M7752" s="11" t="s">
        <v>149</v>
      </c>
      <c r="N7752" s="11" t="s">
        <v>4871</v>
      </c>
      <c r="O7752" s="12" t="s">
        <v>29</v>
      </c>
      <c r="P7752" s="12"/>
      <c r="Q7752" s="15" t="s">
        <v>34194</v>
      </c>
      <c r="R7752" s="12" t="s">
        <v>148</v>
      </c>
      <c r="S7752" s="11" t="s">
        <v>34195</v>
      </c>
      <c r="T7752" s="11" t="s">
        <v>5339</v>
      </c>
    </row>
    <row x14ac:dyDescent="0.25" r="7753" customHeight="1" ht="19.5">
      <c r="A7753" s="10">
        <v>45218</v>
      </c>
      <c r="B7753" s="11" t="s">
        <v>34196</v>
      </c>
      <c r="C7753" s="11" t="s">
        <v>4867</v>
      </c>
      <c r="D7753" s="12"/>
      <c r="E7753" s="13" t="s">
        <v>34197</v>
      </c>
      <c r="F7753" s="11" t="s">
        <v>34198</v>
      </c>
      <c r="G7753" s="12" t="s">
        <v>74</v>
      </c>
      <c r="H7753" s="12"/>
      <c r="I7753" s="14" t="s">
        <v>4870</v>
      </c>
      <c r="J7753" s="12" t="s">
        <v>24</v>
      </c>
      <c r="K7753" s="12" t="s">
        <v>25</v>
      </c>
      <c r="L7753" s="12" t="s">
        <v>39</v>
      </c>
      <c r="M7753" s="11" t="s">
        <v>149</v>
      </c>
      <c r="N7753" s="11" t="s">
        <v>4871</v>
      </c>
      <c r="O7753" s="12" t="s">
        <v>29</v>
      </c>
      <c r="P7753" s="12"/>
      <c r="Q7753" s="15" t="s">
        <v>34199</v>
      </c>
      <c r="R7753" s="12" t="s">
        <v>148</v>
      </c>
      <c r="S7753" s="11" t="s">
        <v>34200</v>
      </c>
      <c r="T7753" s="11" t="s">
        <v>34201</v>
      </c>
    </row>
    <row x14ac:dyDescent="0.25" r="7754" customHeight="1" ht="19.5">
      <c r="A7754" s="10">
        <v>45218</v>
      </c>
      <c r="B7754" s="11" t="s">
        <v>34202</v>
      </c>
      <c r="C7754" s="11" t="s">
        <v>5117</v>
      </c>
      <c r="D7754" s="12"/>
      <c r="E7754" s="13" t="s">
        <v>34203</v>
      </c>
      <c r="F7754" s="11" t="s">
        <v>34204</v>
      </c>
      <c r="G7754" s="12" t="s">
        <v>74</v>
      </c>
      <c r="H7754" s="12" t="s">
        <v>98</v>
      </c>
      <c r="I7754" s="14" t="s">
        <v>4975</v>
      </c>
      <c r="J7754" s="12" t="s">
        <v>24</v>
      </c>
      <c r="K7754" s="12" t="s">
        <v>25</v>
      </c>
      <c r="L7754" s="12" t="s">
        <v>39</v>
      </c>
      <c r="M7754" s="11" t="s">
        <v>149</v>
      </c>
      <c r="N7754" s="11" t="s">
        <v>4871</v>
      </c>
      <c r="O7754" s="12" t="s">
        <v>29</v>
      </c>
      <c r="P7754" s="12"/>
      <c r="Q7754" s="15" t="s">
        <v>34205</v>
      </c>
      <c r="R7754" s="12" t="s">
        <v>148</v>
      </c>
      <c r="S7754" s="11" t="s">
        <v>34206</v>
      </c>
      <c r="T7754" s="11" t="s">
        <v>4893</v>
      </c>
    </row>
    <row x14ac:dyDescent="0.25" r="7755" customHeight="1" ht="19.5">
      <c r="A7755" s="10">
        <v>45218</v>
      </c>
      <c r="B7755" s="11" t="s">
        <v>34207</v>
      </c>
      <c r="C7755" s="11" t="s">
        <v>5288</v>
      </c>
      <c r="D7755" s="12"/>
      <c r="E7755" s="13">
        <v>18872501200</v>
      </c>
      <c r="F7755" s="11"/>
      <c r="G7755" s="12"/>
      <c r="H7755" s="12"/>
      <c r="I7755" s="14" t="s">
        <v>93</v>
      </c>
      <c r="J7755" s="12" t="s">
        <v>24</v>
      </c>
      <c r="K7755" s="12" t="s">
        <v>25</v>
      </c>
      <c r="L7755" s="12" t="s">
        <v>39</v>
      </c>
      <c r="M7755" s="11" t="s">
        <v>27</v>
      </c>
      <c r="N7755" s="11" t="s">
        <v>4871</v>
      </c>
      <c r="O7755" s="12" t="s">
        <v>29</v>
      </c>
      <c r="P7755" s="12"/>
      <c r="Q7755" s="15" t="s">
        <v>34208</v>
      </c>
      <c r="R7755" s="12" t="s">
        <v>148</v>
      </c>
      <c r="S7755" s="11" t="s">
        <v>34209</v>
      </c>
      <c r="T7755" s="11" t="s">
        <v>5291</v>
      </c>
    </row>
    <row x14ac:dyDescent="0.25" r="7756" customHeight="1" ht="19.5">
      <c r="A7756" s="10">
        <v>45218</v>
      </c>
      <c r="B7756" s="11" t="s">
        <v>34210</v>
      </c>
      <c r="C7756" s="11" t="s">
        <v>4882</v>
      </c>
      <c r="D7756" s="12"/>
      <c r="E7756" s="13" t="s">
        <v>34211</v>
      </c>
      <c r="F7756" s="11" t="s">
        <v>13904</v>
      </c>
      <c r="G7756" s="12" t="s">
        <v>74</v>
      </c>
      <c r="H7756" s="12"/>
      <c r="I7756" s="14" t="s">
        <v>148</v>
      </c>
      <c r="J7756" s="12" t="s">
        <v>24</v>
      </c>
      <c r="K7756" s="12" t="s">
        <v>172</v>
      </c>
      <c r="L7756" s="12"/>
      <c r="M7756" s="11" t="s">
        <v>149</v>
      </c>
      <c r="N7756" s="11" t="s">
        <v>4871</v>
      </c>
      <c r="O7756" s="12" t="s">
        <v>29</v>
      </c>
      <c r="P7756" s="12"/>
      <c r="Q7756" s="15" t="s">
        <v>34212</v>
      </c>
      <c r="R7756" s="12" t="s">
        <v>42</v>
      </c>
      <c r="S7756" s="11" t="s">
        <v>34213</v>
      </c>
      <c r="T7756" s="11" t="s">
        <v>4899</v>
      </c>
    </row>
    <row x14ac:dyDescent="0.25" r="7757" customHeight="1" ht="19.5">
      <c r="A7757" s="10">
        <v>45218</v>
      </c>
      <c r="B7757" s="11" t="s">
        <v>34214</v>
      </c>
      <c r="C7757" s="11" t="s">
        <v>5060</v>
      </c>
      <c r="D7757" s="12"/>
      <c r="E7757" s="13" t="s">
        <v>34215</v>
      </c>
      <c r="F7757" s="11" t="s">
        <v>17865</v>
      </c>
      <c r="G7757" s="12" t="s">
        <v>74</v>
      </c>
      <c r="H7757" s="12" t="s">
        <v>130</v>
      </c>
      <c r="I7757" s="14" t="s">
        <v>4975</v>
      </c>
      <c r="J7757" s="12" t="s">
        <v>24</v>
      </c>
      <c r="K7757" s="12" t="s">
        <v>25</v>
      </c>
      <c r="L7757" s="12" t="s">
        <v>39</v>
      </c>
      <c r="M7757" s="11" t="s">
        <v>149</v>
      </c>
      <c r="N7757" s="11" t="s">
        <v>4871</v>
      </c>
      <c r="O7757" s="12" t="s">
        <v>29</v>
      </c>
      <c r="P7757" s="12"/>
      <c r="Q7757" s="15" t="s">
        <v>34216</v>
      </c>
      <c r="R7757" s="12" t="s">
        <v>148</v>
      </c>
      <c r="S7757" s="11" t="s">
        <v>34217</v>
      </c>
      <c r="T7757" s="11" t="s">
        <v>4887</v>
      </c>
    </row>
    <row x14ac:dyDescent="0.25" r="7758" customHeight="1" ht="19.5">
      <c r="A7758" s="10">
        <v>45218</v>
      </c>
      <c r="B7758" s="11" t="s">
        <v>34218</v>
      </c>
      <c r="C7758" s="11" t="s">
        <v>5117</v>
      </c>
      <c r="D7758" s="12"/>
      <c r="E7758" s="13" t="s">
        <v>34219</v>
      </c>
      <c r="F7758" s="11" t="s">
        <v>34220</v>
      </c>
      <c r="G7758" s="12" t="s">
        <v>74</v>
      </c>
      <c r="H7758" s="12"/>
      <c r="I7758" s="14" t="s">
        <v>4975</v>
      </c>
      <c r="J7758" s="12" t="s">
        <v>24</v>
      </c>
      <c r="K7758" s="12" t="s">
        <v>25</v>
      </c>
      <c r="L7758" s="12" t="s">
        <v>39</v>
      </c>
      <c r="M7758" s="11" t="s">
        <v>149</v>
      </c>
      <c r="N7758" s="11" t="s">
        <v>4871</v>
      </c>
      <c r="O7758" s="12" t="s">
        <v>29</v>
      </c>
      <c r="P7758" s="12"/>
      <c r="Q7758" s="15" t="s">
        <v>34221</v>
      </c>
      <c r="R7758" s="12" t="s">
        <v>148</v>
      </c>
      <c r="S7758" s="11" t="s">
        <v>34222</v>
      </c>
      <c r="T7758" s="11" t="s">
        <v>4874</v>
      </c>
    </row>
    <row x14ac:dyDescent="0.25" r="7759" customHeight="1" ht="19.5">
      <c r="A7759" s="10">
        <v>45218</v>
      </c>
      <c r="B7759" s="11" t="s">
        <v>34223</v>
      </c>
      <c r="C7759" s="11" t="s">
        <v>4882</v>
      </c>
      <c r="D7759" s="12"/>
      <c r="E7759" s="13" t="s">
        <v>34224</v>
      </c>
      <c r="F7759" s="11" t="s">
        <v>34225</v>
      </c>
      <c r="G7759" s="12" t="s">
        <v>74</v>
      </c>
      <c r="H7759" s="12"/>
      <c r="I7759" s="14" t="s">
        <v>148</v>
      </c>
      <c r="J7759" s="12" t="s">
        <v>24</v>
      </c>
      <c r="K7759" s="12" t="s">
        <v>25</v>
      </c>
      <c r="L7759" s="12" t="s">
        <v>39</v>
      </c>
      <c r="M7759" s="11" t="s">
        <v>149</v>
      </c>
      <c r="N7759" s="11" t="s">
        <v>4871</v>
      </c>
      <c r="O7759" s="12" t="s">
        <v>29</v>
      </c>
      <c r="P7759" s="12"/>
      <c r="Q7759" s="15" t="s">
        <v>34226</v>
      </c>
      <c r="R7759" s="12" t="s">
        <v>148</v>
      </c>
      <c r="S7759" s="11" t="s">
        <v>34227</v>
      </c>
      <c r="T7759" s="11" t="s">
        <v>4887</v>
      </c>
    </row>
    <row x14ac:dyDescent="0.25" r="7760" customHeight="1" ht="19.5">
      <c r="A7760" s="10">
        <v>45218</v>
      </c>
      <c r="B7760" s="11" t="s">
        <v>34228</v>
      </c>
      <c r="C7760" s="11" t="s">
        <v>4882</v>
      </c>
      <c r="D7760" s="12"/>
      <c r="E7760" s="13" t="s">
        <v>34229</v>
      </c>
      <c r="F7760" s="11" t="s">
        <v>34230</v>
      </c>
      <c r="G7760" s="12" t="s">
        <v>74</v>
      </c>
      <c r="H7760" s="12"/>
      <c r="I7760" s="14" t="s">
        <v>148</v>
      </c>
      <c r="J7760" s="12" t="s">
        <v>24</v>
      </c>
      <c r="K7760" s="12" t="s">
        <v>25</v>
      </c>
      <c r="L7760" s="12" t="s">
        <v>39</v>
      </c>
      <c r="M7760" s="11" t="s">
        <v>149</v>
      </c>
      <c r="N7760" s="11" t="s">
        <v>4871</v>
      </c>
      <c r="O7760" s="12" t="s">
        <v>29</v>
      </c>
      <c r="P7760" s="12"/>
      <c r="Q7760" s="15" t="s">
        <v>34231</v>
      </c>
      <c r="R7760" s="12" t="s">
        <v>148</v>
      </c>
      <c r="S7760" s="11" t="s">
        <v>34232</v>
      </c>
      <c r="T7760" s="11" t="s">
        <v>4874</v>
      </c>
    </row>
    <row x14ac:dyDescent="0.25" r="7761" customHeight="1" ht="19.5">
      <c r="A7761" s="10">
        <v>45218</v>
      </c>
      <c r="B7761" s="11" t="s">
        <v>34233</v>
      </c>
      <c r="C7761" s="11" t="s">
        <v>4867</v>
      </c>
      <c r="D7761" s="12"/>
      <c r="E7761" s="13" t="s">
        <v>34234</v>
      </c>
      <c r="F7761" s="11" t="s">
        <v>34235</v>
      </c>
      <c r="G7761" s="12" t="s">
        <v>74</v>
      </c>
      <c r="H7761" s="12"/>
      <c r="I7761" s="14" t="s">
        <v>4870</v>
      </c>
      <c r="J7761" s="12" t="s">
        <v>24</v>
      </c>
      <c r="K7761" s="12" t="s">
        <v>25</v>
      </c>
      <c r="L7761" s="12" t="s">
        <v>39</v>
      </c>
      <c r="M7761" s="11" t="s">
        <v>149</v>
      </c>
      <c r="N7761" s="11" t="s">
        <v>4871</v>
      </c>
      <c r="O7761" s="12" t="s">
        <v>29</v>
      </c>
      <c r="P7761" s="12"/>
      <c r="Q7761" s="15" t="s">
        <v>34236</v>
      </c>
      <c r="R7761" s="12" t="s">
        <v>148</v>
      </c>
      <c r="S7761" s="11" t="s">
        <v>34237</v>
      </c>
      <c r="T7761" s="11" t="s">
        <v>4887</v>
      </c>
    </row>
    <row x14ac:dyDescent="0.25" r="7762" customHeight="1" ht="19.5">
      <c r="A7762" s="10">
        <v>45218</v>
      </c>
      <c r="B7762" s="11" t="s">
        <v>34238</v>
      </c>
      <c r="C7762" s="11" t="s">
        <v>4867</v>
      </c>
      <c r="D7762" s="12"/>
      <c r="E7762" s="13" t="s">
        <v>34234</v>
      </c>
      <c r="F7762" s="11" t="s">
        <v>34235</v>
      </c>
      <c r="G7762" s="12" t="s">
        <v>74</v>
      </c>
      <c r="H7762" s="12"/>
      <c r="I7762" s="14" t="s">
        <v>4870</v>
      </c>
      <c r="J7762" s="12" t="s">
        <v>24</v>
      </c>
      <c r="K7762" s="12" t="s">
        <v>25</v>
      </c>
      <c r="L7762" s="12" t="s">
        <v>39</v>
      </c>
      <c r="M7762" s="11" t="s">
        <v>149</v>
      </c>
      <c r="N7762" s="11" t="s">
        <v>4871</v>
      </c>
      <c r="O7762" s="12" t="s">
        <v>29</v>
      </c>
      <c r="P7762" s="12"/>
      <c r="Q7762" s="15" t="s">
        <v>34239</v>
      </c>
      <c r="R7762" s="12" t="s">
        <v>148</v>
      </c>
      <c r="S7762" s="11" t="s">
        <v>34237</v>
      </c>
      <c r="T7762" s="11" t="s">
        <v>4887</v>
      </c>
    </row>
    <row x14ac:dyDescent="0.25" r="7763" customHeight="1" ht="19.5">
      <c r="A7763" s="10">
        <v>45218</v>
      </c>
      <c r="B7763" s="11" t="s">
        <v>34240</v>
      </c>
      <c r="C7763" s="11" t="s">
        <v>5363</v>
      </c>
      <c r="D7763" s="12"/>
      <c r="E7763" s="13">
        <v>18271389843</v>
      </c>
      <c r="F7763" s="11" t="s">
        <v>34241</v>
      </c>
      <c r="G7763" s="12" t="s">
        <v>74</v>
      </c>
      <c r="H7763" s="12"/>
      <c r="I7763" s="14" t="s">
        <v>615</v>
      </c>
      <c r="J7763" s="12" t="s">
        <v>24</v>
      </c>
      <c r="K7763" s="12" t="s">
        <v>25</v>
      </c>
      <c r="L7763" s="12" t="s">
        <v>39</v>
      </c>
      <c r="M7763" s="11" t="s">
        <v>40</v>
      </c>
      <c r="N7763" s="11" t="s">
        <v>624</v>
      </c>
      <c r="O7763" s="12" t="s">
        <v>29</v>
      </c>
      <c r="P7763" s="12"/>
      <c r="Q7763" s="15" t="s">
        <v>34242</v>
      </c>
      <c r="R7763" s="12" t="s">
        <v>42</v>
      </c>
      <c r="S7763" s="11" t="s">
        <v>34243</v>
      </c>
      <c r="T7763" s="11"/>
    </row>
    <row x14ac:dyDescent="0.25" r="7764" customHeight="1" ht="19.5">
      <c r="A7764" s="10">
        <v>45218</v>
      </c>
      <c r="B7764" s="11" t="s">
        <v>34244</v>
      </c>
      <c r="C7764" s="11" t="s">
        <v>5363</v>
      </c>
      <c r="D7764" s="12"/>
      <c r="E7764" s="13">
        <v>13227288625</v>
      </c>
      <c r="F7764" s="11" t="s">
        <v>34245</v>
      </c>
      <c r="G7764" s="12" t="s">
        <v>48</v>
      </c>
      <c r="H7764" s="12"/>
      <c r="I7764" s="14" t="s">
        <v>615</v>
      </c>
      <c r="J7764" s="12" t="s">
        <v>24</v>
      </c>
      <c r="K7764" s="12" t="s">
        <v>25</v>
      </c>
      <c r="L7764" s="12" t="s">
        <v>39</v>
      </c>
      <c r="M7764" s="11" t="s">
        <v>40</v>
      </c>
      <c r="N7764" s="11" t="s">
        <v>624</v>
      </c>
      <c r="O7764" s="12" t="s">
        <v>29</v>
      </c>
      <c r="P7764" s="12"/>
      <c r="Q7764" s="15" t="s">
        <v>34246</v>
      </c>
      <c r="R7764" s="12" t="s">
        <v>42</v>
      </c>
      <c r="S7764" s="11" t="s">
        <v>34247</v>
      </c>
      <c r="T7764" s="11" t="s">
        <v>34248</v>
      </c>
    </row>
    <row x14ac:dyDescent="0.25" r="7765" customHeight="1" ht="19.5">
      <c r="A7765" s="10">
        <v>45218</v>
      </c>
      <c r="B7765" s="11" t="s">
        <v>34249</v>
      </c>
      <c r="C7765" s="11" t="s">
        <v>5363</v>
      </c>
      <c r="D7765" s="12"/>
      <c r="E7765" s="13">
        <v>15926996646</v>
      </c>
      <c r="F7765" s="11" t="s">
        <v>26990</v>
      </c>
      <c r="G7765" s="12" t="s">
        <v>23</v>
      </c>
      <c r="H7765" s="12"/>
      <c r="I7765" s="14" t="s">
        <v>136</v>
      </c>
      <c r="J7765" s="12" t="s">
        <v>24</v>
      </c>
      <c r="K7765" s="12" t="s">
        <v>25</v>
      </c>
      <c r="L7765" s="12" t="s">
        <v>39</v>
      </c>
      <c r="M7765" s="11" t="s">
        <v>40</v>
      </c>
      <c r="N7765" s="11" t="s">
        <v>624</v>
      </c>
      <c r="O7765" s="12" t="s">
        <v>29</v>
      </c>
      <c r="P7765" s="12"/>
      <c r="Q7765" s="15" t="s">
        <v>34250</v>
      </c>
      <c r="R7765" s="12" t="s">
        <v>42</v>
      </c>
      <c r="S7765" s="11" t="s">
        <v>34251</v>
      </c>
      <c r="T7765" s="11" t="s">
        <v>34252</v>
      </c>
    </row>
    <row x14ac:dyDescent="0.25" r="7766" customHeight="1" ht="19.5">
      <c r="A7766" s="10">
        <v>45218</v>
      </c>
      <c r="B7766" s="11" t="s">
        <v>34253</v>
      </c>
      <c r="C7766" s="11" t="s">
        <v>5363</v>
      </c>
      <c r="D7766" s="12"/>
      <c r="E7766" s="13">
        <v>15587957292</v>
      </c>
      <c r="F7766" s="11" t="s">
        <v>34254</v>
      </c>
      <c r="G7766" s="12" t="s">
        <v>74</v>
      </c>
      <c r="H7766" s="12" t="s">
        <v>98</v>
      </c>
      <c r="I7766" s="14" t="s">
        <v>68</v>
      </c>
      <c r="J7766" s="12" t="s">
        <v>24</v>
      </c>
      <c r="K7766" s="12" t="s">
        <v>25</v>
      </c>
      <c r="L7766" s="12" t="s">
        <v>39</v>
      </c>
      <c r="M7766" s="11" t="s">
        <v>27</v>
      </c>
      <c r="N7766" s="11" t="s">
        <v>624</v>
      </c>
      <c r="O7766" s="12" t="s">
        <v>29</v>
      </c>
      <c r="P7766" s="12"/>
      <c r="Q7766" s="15" t="s">
        <v>34255</v>
      </c>
      <c r="R7766" s="12" t="s">
        <v>42</v>
      </c>
      <c r="S7766" s="11" t="s">
        <v>34256</v>
      </c>
      <c r="T7766" s="11" t="s">
        <v>34257</v>
      </c>
    </row>
    <row x14ac:dyDescent="0.25" r="7767" customHeight="1" ht="19.5">
      <c r="A7767" s="10">
        <v>45218</v>
      </c>
      <c r="B7767" s="11" t="s">
        <v>34258</v>
      </c>
      <c r="C7767" s="11" t="s">
        <v>5363</v>
      </c>
      <c r="D7767" s="12"/>
      <c r="E7767" s="13">
        <v>15587953185</v>
      </c>
      <c r="F7767" s="11" t="s">
        <v>34259</v>
      </c>
      <c r="G7767" s="12" t="s">
        <v>74</v>
      </c>
      <c r="H7767" s="12"/>
      <c r="I7767" s="14" t="s">
        <v>749</v>
      </c>
      <c r="J7767" s="12" t="s">
        <v>24</v>
      </c>
      <c r="K7767" s="12" t="s">
        <v>25</v>
      </c>
      <c r="L7767" s="12" t="s">
        <v>39</v>
      </c>
      <c r="M7767" s="11" t="s">
        <v>27</v>
      </c>
      <c r="N7767" s="11" t="s">
        <v>624</v>
      </c>
      <c r="O7767" s="12" t="s">
        <v>29</v>
      </c>
      <c r="P7767" s="12"/>
      <c r="Q7767" s="15" t="s">
        <v>34260</v>
      </c>
      <c r="R7767" s="12" t="s">
        <v>42</v>
      </c>
      <c r="S7767" s="11" t="s">
        <v>34261</v>
      </c>
      <c r="T7767" s="11" t="s">
        <v>11999</v>
      </c>
    </row>
    <row x14ac:dyDescent="0.25" r="7768" customHeight="1" ht="19.5">
      <c r="A7768" s="10">
        <v>45218</v>
      </c>
      <c r="B7768" s="11" t="s">
        <v>34262</v>
      </c>
      <c r="C7768" s="11" t="s">
        <v>5363</v>
      </c>
      <c r="D7768" s="12"/>
      <c r="E7768" s="13">
        <v>15572765501</v>
      </c>
      <c r="F7768" s="11" t="s">
        <v>34263</v>
      </c>
      <c r="G7768" s="12" t="s">
        <v>74</v>
      </c>
      <c r="H7768" s="12"/>
      <c r="I7768" s="14" t="s">
        <v>328</v>
      </c>
      <c r="J7768" s="12" t="s">
        <v>24</v>
      </c>
      <c r="K7768" s="12" t="s">
        <v>25</v>
      </c>
      <c r="L7768" s="12" t="s">
        <v>39</v>
      </c>
      <c r="M7768" s="11" t="s">
        <v>27</v>
      </c>
      <c r="N7768" s="11" t="s">
        <v>624</v>
      </c>
      <c r="O7768" s="12" t="s">
        <v>29</v>
      </c>
      <c r="P7768" s="12"/>
      <c r="Q7768" s="15" t="s">
        <v>34264</v>
      </c>
      <c r="R7768" s="12" t="s">
        <v>42</v>
      </c>
      <c r="S7768" s="11" t="s">
        <v>34265</v>
      </c>
      <c r="T7768" s="11" t="s">
        <v>34266</v>
      </c>
    </row>
    <row x14ac:dyDescent="0.25" r="7769" customHeight="1" ht="19.5">
      <c r="A7769" s="10">
        <v>45218</v>
      </c>
      <c r="B7769" s="11" t="s">
        <v>34267</v>
      </c>
      <c r="C7769" s="11" t="s">
        <v>5363</v>
      </c>
      <c r="D7769" s="12"/>
      <c r="E7769" s="13">
        <v>13100783832</v>
      </c>
      <c r="F7769" s="11" t="s">
        <v>34268</v>
      </c>
      <c r="G7769" s="12" t="s">
        <v>74</v>
      </c>
      <c r="H7769" s="12"/>
      <c r="I7769" s="14" t="s">
        <v>182</v>
      </c>
      <c r="J7769" s="12" t="s">
        <v>24</v>
      </c>
      <c r="K7769" s="12" t="s">
        <v>25</v>
      </c>
      <c r="L7769" s="12" t="s">
        <v>39</v>
      </c>
      <c r="M7769" s="11" t="s">
        <v>27</v>
      </c>
      <c r="N7769" s="11" t="s">
        <v>624</v>
      </c>
      <c r="O7769" s="12" t="s">
        <v>29</v>
      </c>
      <c r="P7769" s="12"/>
      <c r="Q7769" s="15" t="s">
        <v>34269</v>
      </c>
      <c r="R7769" s="12" t="s">
        <v>42</v>
      </c>
      <c r="S7769" s="11" t="s">
        <v>34270</v>
      </c>
      <c r="T7769" s="11" t="s">
        <v>34271</v>
      </c>
    </row>
    <row x14ac:dyDescent="0.25" r="7770" customHeight="1" ht="19.5">
      <c r="A7770" s="10">
        <v>45218</v>
      </c>
      <c r="B7770" s="11" t="s">
        <v>34272</v>
      </c>
      <c r="C7770" s="11" t="s">
        <v>6926</v>
      </c>
      <c r="D7770" s="12"/>
      <c r="E7770" s="13">
        <v>17671344639</v>
      </c>
      <c r="F7770" s="11" t="s">
        <v>32619</v>
      </c>
      <c r="G7770" s="12" t="s">
        <v>74</v>
      </c>
      <c r="H7770" s="12"/>
      <c r="I7770" s="14">
        <v>10015</v>
      </c>
      <c r="J7770" s="12" t="s">
        <v>24</v>
      </c>
      <c r="K7770" s="12" t="s">
        <v>25</v>
      </c>
      <c r="L7770" s="12" t="s">
        <v>26</v>
      </c>
      <c r="M7770" s="11" t="s">
        <v>27</v>
      </c>
      <c r="N7770" s="11" t="s">
        <v>28</v>
      </c>
      <c r="O7770" s="12" t="s">
        <v>29</v>
      </c>
      <c r="P7770" s="12"/>
      <c r="Q7770" s="15" t="s">
        <v>34273</v>
      </c>
      <c r="R7770" s="12" t="s">
        <v>31</v>
      </c>
      <c r="S7770" s="11" t="s">
        <v>34274</v>
      </c>
      <c r="T7770" s="11" t="s">
        <v>34275</v>
      </c>
    </row>
    <row x14ac:dyDescent="0.25" r="7771" customHeight="1" ht="19.5">
      <c r="A7771" s="10">
        <v>45218</v>
      </c>
      <c r="B7771" s="11" t="s">
        <v>34276</v>
      </c>
      <c r="C7771" s="11" t="s">
        <v>5363</v>
      </c>
      <c r="D7771" s="12"/>
      <c r="E7771" s="13">
        <v>18571001520</v>
      </c>
      <c r="F7771" s="11" t="s">
        <v>34277</v>
      </c>
      <c r="G7771" s="12" t="s">
        <v>23</v>
      </c>
      <c r="H7771" s="12"/>
      <c r="I7771" s="14" t="s">
        <v>104</v>
      </c>
      <c r="J7771" s="12" t="s">
        <v>24</v>
      </c>
      <c r="K7771" s="12" t="s">
        <v>25</v>
      </c>
      <c r="L7771" s="12" t="s">
        <v>39</v>
      </c>
      <c r="M7771" s="11" t="s">
        <v>27</v>
      </c>
      <c r="N7771" s="11" t="s">
        <v>624</v>
      </c>
      <c r="O7771" s="12" t="s">
        <v>29</v>
      </c>
      <c r="P7771" s="12"/>
      <c r="Q7771" s="15" t="s">
        <v>34278</v>
      </c>
      <c r="R7771" s="12" t="s">
        <v>42</v>
      </c>
      <c r="S7771" s="11" t="s">
        <v>34279</v>
      </c>
      <c r="T7771" s="11" t="s">
        <v>34280</v>
      </c>
    </row>
    <row x14ac:dyDescent="0.25" r="7772" customHeight="1" ht="19.5">
      <c r="A7772" s="10">
        <v>45218</v>
      </c>
      <c r="B7772" s="11" t="s">
        <v>34281</v>
      </c>
      <c r="C7772" s="11" t="s">
        <v>5363</v>
      </c>
      <c r="D7772" s="12"/>
      <c r="E7772" s="13">
        <v>13032706891</v>
      </c>
      <c r="F7772" s="11" t="s">
        <v>34282</v>
      </c>
      <c r="G7772" s="12" t="s">
        <v>74</v>
      </c>
      <c r="H7772" s="12"/>
      <c r="I7772" s="14" t="s">
        <v>57</v>
      </c>
      <c r="J7772" s="12" t="s">
        <v>24</v>
      </c>
      <c r="K7772" s="12" t="s">
        <v>25</v>
      </c>
      <c r="L7772" s="12" t="s">
        <v>39</v>
      </c>
      <c r="M7772" s="11" t="s">
        <v>40</v>
      </c>
      <c r="N7772" s="11" t="s">
        <v>624</v>
      </c>
      <c r="O7772" s="12" t="s">
        <v>29</v>
      </c>
      <c r="P7772" s="12"/>
      <c r="Q7772" s="15" t="s">
        <v>34283</v>
      </c>
      <c r="R7772" s="12" t="s">
        <v>42</v>
      </c>
      <c r="S7772" s="11" t="s">
        <v>34284</v>
      </c>
      <c r="T7772" s="11" t="s">
        <v>34285</v>
      </c>
    </row>
    <row x14ac:dyDescent="0.25" r="7773" customHeight="1" ht="19.5">
      <c r="A7773" s="10">
        <v>45218</v>
      </c>
      <c r="B7773" s="11" t="s">
        <v>34286</v>
      </c>
      <c r="C7773" s="11" t="s">
        <v>5363</v>
      </c>
      <c r="D7773" s="12"/>
      <c r="E7773" s="13">
        <v>13197340261</v>
      </c>
      <c r="F7773" s="11" t="s">
        <v>34287</v>
      </c>
      <c r="G7773" s="12" t="s">
        <v>74</v>
      </c>
      <c r="H7773" s="12"/>
      <c r="I7773" s="14" t="s">
        <v>154</v>
      </c>
      <c r="J7773" s="12" t="s">
        <v>24</v>
      </c>
      <c r="K7773" s="12" t="s">
        <v>25</v>
      </c>
      <c r="L7773" s="12" t="s">
        <v>39</v>
      </c>
      <c r="M7773" s="11" t="s">
        <v>27</v>
      </c>
      <c r="N7773" s="11" t="s">
        <v>624</v>
      </c>
      <c r="O7773" s="12" t="s">
        <v>29</v>
      </c>
      <c r="P7773" s="12"/>
      <c r="Q7773" s="15" t="s">
        <v>34288</v>
      </c>
      <c r="R7773" s="12" t="s">
        <v>42</v>
      </c>
      <c r="S7773" s="11" t="s">
        <v>34289</v>
      </c>
      <c r="T7773" s="11" t="s">
        <v>34290</v>
      </c>
    </row>
    <row x14ac:dyDescent="0.25" r="7774" customHeight="1" ht="19.5">
      <c r="A7774" s="10">
        <v>45218</v>
      </c>
      <c r="B7774" s="11" t="s">
        <v>34291</v>
      </c>
      <c r="C7774" s="11" t="s">
        <v>5363</v>
      </c>
      <c r="D7774" s="12"/>
      <c r="E7774" s="13">
        <v>18674276413</v>
      </c>
      <c r="F7774" s="11" t="s">
        <v>32611</v>
      </c>
      <c r="G7774" s="12" t="s">
        <v>74</v>
      </c>
      <c r="H7774" s="12" t="s">
        <v>98</v>
      </c>
      <c r="I7774" s="14" t="s">
        <v>34292</v>
      </c>
      <c r="J7774" s="12" t="s">
        <v>24</v>
      </c>
      <c r="K7774" s="12" t="s">
        <v>25</v>
      </c>
      <c r="L7774" s="12" t="s">
        <v>39</v>
      </c>
      <c r="M7774" s="11" t="s">
        <v>40</v>
      </c>
      <c r="N7774" s="11" t="s">
        <v>624</v>
      </c>
      <c r="O7774" s="12" t="s">
        <v>29</v>
      </c>
      <c r="P7774" s="12"/>
      <c r="Q7774" s="15" t="s">
        <v>34293</v>
      </c>
      <c r="R7774" s="12" t="s">
        <v>42</v>
      </c>
      <c r="S7774" s="11" t="s">
        <v>34294</v>
      </c>
      <c r="T7774" s="11" t="s">
        <v>34295</v>
      </c>
    </row>
    <row x14ac:dyDescent="0.25" r="7775" customHeight="1" ht="19.5">
      <c r="A7775" s="10">
        <v>45218</v>
      </c>
      <c r="B7775" s="11" t="s">
        <v>34296</v>
      </c>
      <c r="C7775" s="11" t="s">
        <v>5363</v>
      </c>
      <c r="D7775" s="12"/>
      <c r="E7775" s="13">
        <v>18527306256</v>
      </c>
      <c r="F7775" s="11" t="s">
        <v>34297</v>
      </c>
      <c r="G7775" s="12" t="s">
        <v>74</v>
      </c>
      <c r="H7775" s="12"/>
      <c r="I7775" s="14" t="s">
        <v>154</v>
      </c>
      <c r="J7775" s="12" t="s">
        <v>24</v>
      </c>
      <c r="K7775" s="12" t="s">
        <v>25</v>
      </c>
      <c r="L7775" s="12" t="s">
        <v>39</v>
      </c>
      <c r="M7775" s="11" t="s">
        <v>40</v>
      </c>
      <c r="N7775" s="11" t="s">
        <v>624</v>
      </c>
      <c r="O7775" s="12" t="s">
        <v>29</v>
      </c>
      <c r="P7775" s="12"/>
      <c r="Q7775" s="15" t="s">
        <v>34298</v>
      </c>
      <c r="R7775" s="12" t="s">
        <v>42</v>
      </c>
      <c r="S7775" s="11" t="s">
        <v>34299</v>
      </c>
      <c r="T7775" s="11" t="s">
        <v>34300</v>
      </c>
    </row>
    <row x14ac:dyDescent="0.25" r="7776" customHeight="1" ht="19.5">
      <c r="A7776" s="10">
        <v>45218</v>
      </c>
      <c r="B7776" s="11" t="s">
        <v>34301</v>
      </c>
      <c r="C7776" s="11" t="s">
        <v>5363</v>
      </c>
      <c r="D7776" s="12"/>
      <c r="E7776" s="13">
        <v>15549293926</v>
      </c>
      <c r="F7776" s="11" t="s">
        <v>34302</v>
      </c>
      <c r="G7776" s="12" t="s">
        <v>48</v>
      </c>
      <c r="H7776" s="12"/>
      <c r="I7776" s="14" t="s">
        <v>221</v>
      </c>
      <c r="J7776" s="12" t="s">
        <v>24</v>
      </c>
      <c r="K7776" s="12" t="s">
        <v>25</v>
      </c>
      <c r="L7776" s="12" t="s">
        <v>39</v>
      </c>
      <c r="M7776" s="11" t="s">
        <v>27</v>
      </c>
      <c r="N7776" s="11" t="s">
        <v>624</v>
      </c>
      <c r="O7776" s="12" t="s">
        <v>29</v>
      </c>
      <c r="P7776" s="12"/>
      <c r="Q7776" s="15" t="s">
        <v>34303</v>
      </c>
      <c r="R7776" s="12" t="s">
        <v>42</v>
      </c>
      <c r="S7776" s="11" t="s">
        <v>34304</v>
      </c>
      <c r="T7776" s="11" t="s">
        <v>34305</v>
      </c>
    </row>
    <row x14ac:dyDescent="0.25" r="7777" customHeight="1" ht="19.5">
      <c r="A7777" s="10">
        <v>45218</v>
      </c>
      <c r="B7777" s="11" t="s">
        <v>34306</v>
      </c>
      <c r="C7777" s="11" t="s">
        <v>5363</v>
      </c>
      <c r="D7777" s="12"/>
      <c r="E7777" s="13">
        <v>17671252940</v>
      </c>
      <c r="F7777" s="11" t="s">
        <v>34307</v>
      </c>
      <c r="G7777" s="12" t="s">
        <v>62</v>
      </c>
      <c r="H7777" s="12"/>
      <c r="I7777" s="14" t="s">
        <v>328</v>
      </c>
      <c r="J7777" s="12" t="s">
        <v>24</v>
      </c>
      <c r="K7777" s="12" t="s">
        <v>25</v>
      </c>
      <c r="L7777" s="12" t="s">
        <v>39</v>
      </c>
      <c r="M7777" s="11" t="s">
        <v>27</v>
      </c>
      <c r="N7777" s="11" t="s">
        <v>624</v>
      </c>
      <c r="O7777" s="12" t="s">
        <v>29</v>
      </c>
      <c r="P7777" s="12"/>
      <c r="Q7777" s="15" t="s">
        <v>34308</v>
      </c>
      <c r="R7777" s="12" t="s">
        <v>42</v>
      </c>
      <c r="S7777" s="11" t="s">
        <v>34309</v>
      </c>
      <c r="T7777" s="11" t="s">
        <v>34310</v>
      </c>
    </row>
    <row x14ac:dyDescent="0.25" r="7778" customHeight="1" ht="19.5">
      <c r="A7778" s="10">
        <v>45218</v>
      </c>
      <c r="B7778" s="11" t="s">
        <v>34311</v>
      </c>
      <c r="C7778" s="11" t="s">
        <v>5363</v>
      </c>
      <c r="D7778" s="12"/>
      <c r="E7778" s="13">
        <v>18671720820</v>
      </c>
      <c r="F7778" s="11" t="s">
        <v>34312</v>
      </c>
      <c r="G7778" s="12" t="s">
        <v>37</v>
      </c>
      <c r="H7778" s="12"/>
      <c r="I7778" s="14" t="s">
        <v>615</v>
      </c>
      <c r="J7778" s="12" t="s">
        <v>24</v>
      </c>
      <c r="K7778" s="12" t="s">
        <v>25</v>
      </c>
      <c r="L7778" s="12" t="s">
        <v>39</v>
      </c>
      <c r="M7778" s="11" t="s">
        <v>27</v>
      </c>
      <c r="N7778" s="11" t="s">
        <v>624</v>
      </c>
      <c r="O7778" s="12" t="s">
        <v>29</v>
      </c>
      <c r="P7778" s="12"/>
      <c r="Q7778" s="15" t="s">
        <v>34313</v>
      </c>
      <c r="R7778" s="12" t="s">
        <v>42</v>
      </c>
      <c r="S7778" s="11" t="s">
        <v>34314</v>
      </c>
      <c r="T7778" s="11" t="s">
        <v>34315</v>
      </c>
    </row>
    <row x14ac:dyDescent="0.25" r="7779" customHeight="1" ht="19.5">
      <c r="A7779" s="10">
        <v>45218</v>
      </c>
      <c r="B7779" s="11" t="s">
        <v>34316</v>
      </c>
      <c r="C7779" s="11" t="s">
        <v>5363</v>
      </c>
      <c r="D7779" s="12"/>
      <c r="E7779" s="13">
        <v>13177082126</v>
      </c>
      <c r="F7779" s="11" t="s">
        <v>31114</v>
      </c>
      <c r="G7779" s="12" t="s">
        <v>74</v>
      </c>
      <c r="H7779" s="12"/>
      <c r="I7779" s="14" t="s">
        <v>328</v>
      </c>
      <c r="J7779" s="12" t="s">
        <v>24</v>
      </c>
      <c r="K7779" s="12" t="s">
        <v>25</v>
      </c>
      <c r="L7779" s="12" t="s">
        <v>39</v>
      </c>
      <c r="M7779" s="11" t="s">
        <v>40</v>
      </c>
      <c r="N7779" s="11" t="s">
        <v>624</v>
      </c>
      <c r="O7779" s="12" t="s">
        <v>29</v>
      </c>
      <c r="P7779" s="12"/>
      <c r="Q7779" s="15" t="s">
        <v>34317</v>
      </c>
      <c r="R7779" s="12" t="s">
        <v>42</v>
      </c>
      <c r="S7779" s="11" t="s">
        <v>34318</v>
      </c>
      <c r="T7779" s="11" t="s">
        <v>34319</v>
      </c>
    </row>
    <row x14ac:dyDescent="0.25" r="7780" customHeight="1" ht="19.5">
      <c r="A7780" s="10">
        <v>45218</v>
      </c>
      <c r="B7780" s="11" t="s">
        <v>34320</v>
      </c>
      <c r="C7780" s="11" t="s">
        <v>5363</v>
      </c>
      <c r="D7780" s="12"/>
      <c r="E7780" s="13">
        <v>15672497383</v>
      </c>
      <c r="F7780" s="11" t="s">
        <v>32710</v>
      </c>
      <c r="G7780" s="12" t="s">
        <v>48</v>
      </c>
      <c r="H7780" s="12"/>
      <c r="I7780" s="14" t="s">
        <v>49</v>
      </c>
      <c r="J7780" s="12" t="s">
        <v>24</v>
      </c>
      <c r="K7780" s="12" t="s">
        <v>25</v>
      </c>
      <c r="L7780" s="12" t="s">
        <v>39</v>
      </c>
      <c r="M7780" s="11" t="s">
        <v>40</v>
      </c>
      <c r="N7780" s="11" t="s">
        <v>624</v>
      </c>
      <c r="O7780" s="12" t="s">
        <v>29</v>
      </c>
      <c r="P7780" s="12"/>
      <c r="Q7780" s="15" t="s">
        <v>34321</v>
      </c>
      <c r="R7780" s="12" t="s">
        <v>42</v>
      </c>
      <c r="S7780" s="11" t="s">
        <v>34322</v>
      </c>
      <c r="T7780" s="11" t="s">
        <v>34323</v>
      </c>
    </row>
    <row x14ac:dyDescent="0.25" r="7781" customHeight="1" ht="19.5">
      <c r="A7781" s="10">
        <v>45218</v>
      </c>
      <c r="B7781" s="11" t="s">
        <v>34324</v>
      </c>
      <c r="C7781" s="11" t="s">
        <v>5363</v>
      </c>
      <c r="D7781" s="12"/>
      <c r="E7781" s="13">
        <v>13217179710</v>
      </c>
      <c r="F7781" s="11" t="s">
        <v>34325</v>
      </c>
      <c r="G7781" s="12" t="s">
        <v>74</v>
      </c>
      <c r="H7781" s="12"/>
      <c r="I7781" s="14" t="s">
        <v>352</v>
      </c>
      <c r="J7781" s="12" t="s">
        <v>24</v>
      </c>
      <c r="K7781" s="12" t="s">
        <v>25</v>
      </c>
      <c r="L7781" s="12" t="s">
        <v>39</v>
      </c>
      <c r="M7781" s="11" t="s">
        <v>27</v>
      </c>
      <c r="N7781" s="11" t="s">
        <v>624</v>
      </c>
      <c r="O7781" s="12" t="s">
        <v>29</v>
      </c>
      <c r="P7781" s="12"/>
      <c r="Q7781" s="15" t="s">
        <v>34326</v>
      </c>
      <c r="R7781" s="12" t="s">
        <v>42</v>
      </c>
      <c r="S7781" s="11" t="s">
        <v>34327</v>
      </c>
      <c r="T7781" s="11" t="s">
        <v>34328</v>
      </c>
    </row>
    <row x14ac:dyDescent="0.25" r="7782" customHeight="1" ht="19.5">
      <c r="A7782" s="10">
        <v>45218</v>
      </c>
      <c r="B7782" s="11" t="s">
        <v>34329</v>
      </c>
      <c r="C7782" s="11" t="s">
        <v>180</v>
      </c>
      <c r="D7782" s="12"/>
      <c r="E7782" s="13">
        <v>13264911768</v>
      </c>
      <c r="F7782" s="11" t="s">
        <v>5445</v>
      </c>
      <c r="G7782" s="12" t="s">
        <v>289</v>
      </c>
      <c r="H7782" s="12" t="s">
        <v>98</v>
      </c>
      <c r="I7782" s="14" t="s">
        <v>189</v>
      </c>
      <c r="J7782" s="12" t="s">
        <v>24</v>
      </c>
      <c r="K7782" s="12" t="s">
        <v>25</v>
      </c>
      <c r="L7782" s="12" t="s">
        <v>39</v>
      </c>
      <c r="M7782" s="11" t="s">
        <v>40</v>
      </c>
      <c r="N7782" s="11" t="s">
        <v>183</v>
      </c>
      <c r="O7782" s="12" t="s">
        <v>29</v>
      </c>
      <c r="P7782" s="12"/>
      <c r="Q7782" s="15" t="s">
        <v>34330</v>
      </c>
      <c r="R7782" s="12" t="s">
        <v>51</v>
      </c>
      <c r="S7782" s="11" t="s">
        <v>34331</v>
      </c>
      <c r="T7782" s="11"/>
    </row>
    <row x14ac:dyDescent="0.25" r="7783" customHeight="1" ht="19.5">
      <c r="A7783" s="10">
        <v>45218</v>
      </c>
      <c r="B7783" s="11" t="s">
        <v>34332</v>
      </c>
      <c r="C7783" s="11" t="s">
        <v>180</v>
      </c>
      <c r="D7783" s="12"/>
      <c r="E7783" s="13" t="s">
        <v>34333</v>
      </c>
      <c r="F7783" s="11" t="s">
        <v>34334</v>
      </c>
      <c r="G7783" s="12" t="s">
        <v>62</v>
      </c>
      <c r="H7783" s="12"/>
      <c r="I7783" s="14" t="s">
        <v>615</v>
      </c>
      <c r="J7783" s="12" t="s">
        <v>24</v>
      </c>
      <c r="K7783" s="12" t="s">
        <v>25</v>
      </c>
      <c r="L7783" s="12" t="s">
        <v>39</v>
      </c>
      <c r="M7783" s="11" t="s">
        <v>40</v>
      </c>
      <c r="N7783" s="11" t="s">
        <v>183</v>
      </c>
      <c r="O7783" s="12" t="s">
        <v>29</v>
      </c>
      <c r="P7783" s="12"/>
      <c r="Q7783" s="15" t="s">
        <v>34335</v>
      </c>
      <c r="R7783" s="12" t="s">
        <v>51</v>
      </c>
      <c r="S7783" s="11" t="s">
        <v>34336</v>
      </c>
      <c r="T7783" s="11"/>
    </row>
    <row x14ac:dyDescent="0.25" r="7784" customHeight="1" ht="19.5">
      <c r="A7784" s="10">
        <v>45218</v>
      </c>
      <c r="B7784" s="11" t="s">
        <v>34337</v>
      </c>
      <c r="C7784" s="11" t="s">
        <v>180</v>
      </c>
      <c r="D7784" s="12"/>
      <c r="E7784" s="13">
        <v>16608600871</v>
      </c>
      <c r="F7784" s="11" t="s">
        <v>34338</v>
      </c>
      <c r="G7784" s="12" t="s">
        <v>1873</v>
      </c>
      <c r="H7784" s="12"/>
      <c r="I7784" s="14" t="s">
        <v>381</v>
      </c>
      <c r="J7784" s="12" t="s">
        <v>24</v>
      </c>
      <c r="K7784" s="12" t="s">
        <v>25</v>
      </c>
      <c r="L7784" s="12" t="s">
        <v>39</v>
      </c>
      <c r="M7784" s="11" t="s">
        <v>40</v>
      </c>
      <c r="N7784" s="11" t="s">
        <v>183</v>
      </c>
      <c r="O7784" s="12" t="s">
        <v>29</v>
      </c>
      <c r="P7784" s="12"/>
      <c r="Q7784" s="15" t="s">
        <v>34339</v>
      </c>
      <c r="R7784" s="12" t="s">
        <v>51</v>
      </c>
      <c r="S7784" s="11" t="s">
        <v>34340</v>
      </c>
      <c r="T7784" s="11"/>
    </row>
    <row x14ac:dyDescent="0.25" r="7785" customHeight="1" ht="19.5">
      <c r="A7785" s="10">
        <v>45218</v>
      </c>
      <c r="B7785" s="11" t="s">
        <v>34341</v>
      </c>
      <c r="C7785" s="11" t="s">
        <v>180</v>
      </c>
      <c r="D7785" s="12"/>
      <c r="E7785" s="13">
        <v>13032729482</v>
      </c>
      <c r="F7785" s="11" t="s">
        <v>34342</v>
      </c>
      <c r="G7785" s="12" t="s">
        <v>115</v>
      </c>
      <c r="H7785" s="12"/>
      <c r="I7785" s="14" t="s">
        <v>259</v>
      </c>
      <c r="J7785" s="12" t="s">
        <v>24</v>
      </c>
      <c r="K7785" s="12" t="s">
        <v>25</v>
      </c>
      <c r="L7785" s="12" t="s">
        <v>39</v>
      </c>
      <c r="M7785" s="11" t="s">
        <v>27</v>
      </c>
      <c r="N7785" s="11" t="s">
        <v>183</v>
      </c>
      <c r="O7785" s="12" t="s">
        <v>29</v>
      </c>
      <c r="P7785" s="12"/>
      <c r="Q7785" s="15" t="s">
        <v>34343</v>
      </c>
      <c r="R7785" s="12" t="s">
        <v>51</v>
      </c>
      <c r="S7785" s="11" t="s">
        <v>34344</v>
      </c>
      <c r="T7785" s="11"/>
    </row>
    <row x14ac:dyDescent="0.25" r="7786" customHeight="1" ht="19.5">
      <c r="A7786" s="10">
        <v>45218</v>
      </c>
      <c r="B7786" s="11" t="s">
        <v>34345</v>
      </c>
      <c r="C7786" s="11" t="s">
        <v>180</v>
      </c>
      <c r="D7786" s="12"/>
      <c r="E7786" s="13">
        <v>13085167868</v>
      </c>
      <c r="F7786" s="11" t="s">
        <v>34346</v>
      </c>
      <c r="G7786" s="12" t="s">
        <v>37</v>
      </c>
      <c r="H7786" s="12"/>
      <c r="I7786" s="14" t="s">
        <v>1024</v>
      </c>
      <c r="J7786" s="12" t="s">
        <v>24</v>
      </c>
      <c r="K7786" s="12" t="s">
        <v>25</v>
      </c>
      <c r="L7786" s="12" t="s">
        <v>39</v>
      </c>
      <c r="M7786" s="11" t="s">
        <v>40</v>
      </c>
      <c r="N7786" s="11" t="s">
        <v>183</v>
      </c>
      <c r="O7786" s="12" t="s">
        <v>29</v>
      </c>
      <c r="P7786" s="12"/>
      <c r="Q7786" s="15" t="s">
        <v>34347</v>
      </c>
      <c r="R7786" s="12" t="s">
        <v>51</v>
      </c>
      <c r="S7786" s="11" t="s">
        <v>34348</v>
      </c>
      <c r="T7786" s="11"/>
    </row>
    <row x14ac:dyDescent="0.25" r="7787" customHeight="1" ht="19.5">
      <c r="A7787" s="10">
        <v>45218</v>
      </c>
      <c r="B7787" s="11" t="s">
        <v>34349</v>
      </c>
      <c r="C7787" s="11" t="s">
        <v>180</v>
      </c>
      <c r="D7787" s="12"/>
      <c r="E7787" s="13">
        <v>13100784136</v>
      </c>
      <c r="F7787" s="11" t="s">
        <v>34350</v>
      </c>
      <c r="G7787" s="12" t="s">
        <v>115</v>
      </c>
      <c r="H7787" s="12"/>
      <c r="I7787" s="14" t="s">
        <v>131</v>
      </c>
      <c r="J7787" s="12" t="s">
        <v>24</v>
      </c>
      <c r="K7787" s="12" t="s">
        <v>25</v>
      </c>
      <c r="L7787" s="12" t="s">
        <v>39</v>
      </c>
      <c r="M7787" s="11" t="s">
        <v>40</v>
      </c>
      <c r="N7787" s="11" t="s">
        <v>183</v>
      </c>
      <c r="O7787" s="12" t="s">
        <v>29</v>
      </c>
      <c r="P7787" s="12"/>
      <c r="Q7787" s="15" t="s">
        <v>34351</v>
      </c>
      <c r="R7787" s="12" t="s">
        <v>51</v>
      </c>
      <c r="S7787" s="11" t="s">
        <v>34352</v>
      </c>
      <c r="T7787" s="11"/>
    </row>
    <row x14ac:dyDescent="0.25" r="7788" customHeight="1" ht="19.5">
      <c r="A7788" s="10">
        <v>45218</v>
      </c>
      <c r="B7788" s="11" t="s">
        <v>34353</v>
      </c>
      <c r="C7788" s="11" t="s">
        <v>180</v>
      </c>
      <c r="D7788" s="12"/>
      <c r="E7788" s="13">
        <v>13100786218</v>
      </c>
      <c r="F7788" s="11" t="s">
        <v>34354</v>
      </c>
      <c r="G7788" s="12" t="s">
        <v>289</v>
      </c>
      <c r="H7788" s="12" t="s">
        <v>357</v>
      </c>
      <c r="I7788" s="14" t="s">
        <v>381</v>
      </c>
      <c r="J7788" s="12" t="s">
        <v>24</v>
      </c>
      <c r="K7788" s="12" t="s">
        <v>25</v>
      </c>
      <c r="L7788" s="12" t="s">
        <v>39</v>
      </c>
      <c r="M7788" s="11" t="s">
        <v>40</v>
      </c>
      <c r="N7788" s="11" t="s">
        <v>183</v>
      </c>
      <c r="O7788" s="12" t="s">
        <v>29</v>
      </c>
      <c r="P7788" s="12"/>
      <c r="Q7788" s="15" t="s">
        <v>34355</v>
      </c>
      <c r="R7788" s="12" t="s">
        <v>51</v>
      </c>
      <c r="S7788" s="11" t="s">
        <v>34356</v>
      </c>
      <c r="T7788" s="11"/>
    </row>
    <row x14ac:dyDescent="0.25" r="7789" customHeight="1" ht="19.5">
      <c r="A7789" s="10">
        <v>45218</v>
      </c>
      <c r="B7789" s="11" t="s">
        <v>34357</v>
      </c>
      <c r="C7789" s="11" t="s">
        <v>239</v>
      </c>
      <c r="D7789" s="12"/>
      <c r="E7789" s="13">
        <v>16671729230</v>
      </c>
      <c r="F7789" s="11" t="s">
        <v>427</v>
      </c>
      <c r="G7789" s="12" t="s">
        <v>216</v>
      </c>
      <c r="H7789" s="12"/>
      <c r="I7789" s="14" t="s">
        <v>136</v>
      </c>
      <c r="J7789" s="12" t="s">
        <v>24</v>
      </c>
      <c r="K7789" s="12" t="s">
        <v>25</v>
      </c>
      <c r="L7789" s="12" t="s">
        <v>39</v>
      </c>
      <c r="M7789" s="11" t="s">
        <v>40</v>
      </c>
      <c r="N7789" s="11" t="s">
        <v>183</v>
      </c>
      <c r="O7789" s="12" t="s">
        <v>29</v>
      </c>
      <c r="P7789" s="12"/>
      <c r="Q7789" s="15" t="s">
        <v>34358</v>
      </c>
      <c r="R7789" s="12" t="s">
        <v>51</v>
      </c>
      <c r="S7789" s="11" t="s">
        <v>34359</v>
      </c>
      <c r="T7789" s="11"/>
    </row>
    <row x14ac:dyDescent="0.25" r="7790" customHeight="1" ht="19.5">
      <c r="A7790" s="10">
        <v>45218</v>
      </c>
      <c r="B7790" s="11" t="s">
        <v>34360</v>
      </c>
      <c r="C7790" s="11" t="s">
        <v>180</v>
      </c>
      <c r="D7790" s="12"/>
      <c r="E7790" s="13">
        <v>13197302205</v>
      </c>
      <c r="F7790" s="11" t="s">
        <v>34361</v>
      </c>
      <c r="G7790" s="12" t="s">
        <v>115</v>
      </c>
      <c r="H7790" s="12"/>
      <c r="I7790" s="14" t="s">
        <v>486</v>
      </c>
      <c r="J7790" s="12" t="s">
        <v>24</v>
      </c>
      <c r="K7790" s="12" t="s">
        <v>25</v>
      </c>
      <c r="L7790" s="12" t="s">
        <v>39</v>
      </c>
      <c r="M7790" s="11" t="s">
        <v>27</v>
      </c>
      <c r="N7790" s="11" t="s">
        <v>183</v>
      </c>
      <c r="O7790" s="12" t="s">
        <v>29</v>
      </c>
      <c r="P7790" s="12"/>
      <c r="Q7790" s="15" t="s">
        <v>34362</v>
      </c>
      <c r="R7790" s="12" t="s">
        <v>51</v>
      </c>
      <c r="S7790" s="11" t="s">
        <v>34363</v>
      </c>
      <c r="T7790" s="11"/>
    </row>
    <row x14ac:dyDescent="0.25" r="7791" customHeight="1" ht="19.5">
      <c r="A7791" s="10">
        <v>45218</v>
      </c>
      <c r="B7791" s="11" t="s">
        <v>34364</v>
      </c>
      <c r="C7791" s="11" t="s">
        <v>180</v>
      </c>
      <c r="D7791" s="12"/>
      <c r="E7791" s="13">
        <v>13217270612</v>
      </c>
      <c r="F7791" s="11" t="s">
        <v>34365</v>
      </c>
      <c r="G7791" s="12" t="s">
        <v>115</v>
      </c>
      <c r="H7791" s="12"/>
      <c r="I7791" s="14" t="s">
        <v>211</v>
      </c>
      <c r="J7791" s="12" t="s">
        <v>24</v>
      </c>
      <c r="K7791" s="12" t="s">
        <v>25</v>
      </c>
      <c r="L7791" s="12" t="s">
        <v>39</v>
      </c>
      <c r="M7791" s="11" t="s">
        <v>40</v>
      </c>
      <c r="N7791" s="11" t="s">
        <v>183</v>
      </c>
      <c r="O7791" s="12" t="s">
        <v>29</v>
      </c>
      <c r="P7791" s="12"/>
      <c r="Q7791" s="15" t="s">
        <v>34366</v>
      </c>
      <c r="R7791" s="12" t="s">
        <v>51</v>
      </c>
      <c r="S7791" s="11" t="s">
        <v>34367</v>
      </c>
      <c r="T7791" s="11"/>
    </row>
    <row x14ac:dyDescent="0.25" r="7792" customHeight="1" ht="19.5">
      <c r="A7792" s="10">
        <v>45218</v>
      </c>
      <c r="B7792" s="11" t="s">
        <v>34368</v>
      </c>
      <c r="C7792" s="11" t="s">
        <v>3101</v>
      </c>
      <c r="D7792" s="12"/>
      <c r="E7792" s="13">
        <v>18571032683</v>
      </c>
      <c r="F7792" s="11" t="s">
        <v>34369</v>
      </c>
      <c r="G7792" s="12" t="s">
        <v>115</v>
      </c>
      <c r="H7792" s="12"/>
      <c r="I7792" s="14">
        <v>10015</v>
      </c>
      <c r="J7792" s="12" t="s">
        <v>24</v>
      </c>
      <c r="K7792" s="12" t="s">
        <v>69</v>
      </c>
      <c r="L7792" s="12" t="s">
        <v>26</v>
      </c>
      <c r="M7792" s="11" t="s">
        <v>27</v>
      </c>
      <c r="N7792" s="11" t="s">
        <v>28</v>
      </c>
      <c r="O7792" s="12" t="s">
        <v>29</v>
      </c>
      <c r="P7792" s="12"/>
      <c r="Q7792" s="15" t="s">
        <v>34370</v>
      </c>
      <c r="R7792" s="12" t="s">
        <v>31</v>
      </c>
      <c r="S7792" s="11" t="s">
        <v>34371</v>
      </c>
      <c r="T7792" s="11" t="s">
        <v>34372</v>
      </c>
    </row>
    <row x14ac:dyDescent="0.25" r="7793" customHeight="1" ht="19.5">
      <c r="A7793" s="10">
        <v>45218</v>
      </c>
      <c r="B7793" s="11" t="s">
        <v>34373</v>
      </c>
      <c r="C7793" s="11" t="s">
        <v>180</v>
      </c>
      <c r="D7793" s="12"/>
      <c r="E7793" s="13">
        <v>13235621409</v>
      </c>
      <c r="F7793" s="11" t="s">
        <v>34374</v>
      </c>
      <c r="G7793" s="12" t="s">
        <v>37</v>
      </c>
      <c r="H7793" s="12"/>
      <c r="I7793" s="14" t="s">
        <v>1394</v>
      </c>
      <c r="J7793" s="12" t="s">
        <v>24</v>
      </c>
      <c r="K7793" s="12" t="s">
        <v>25</v>
      </c>
      <c r="L7793" s="12" t="s">
        <v>39</v>
      </c>
      <c r="M7793" s="11" t="s">
        <v>40</v>
      </c>
      <c r="N7793" s="11" t="s">
        <v>183</v>
      </c>
      <c r="O7793" s="12" t="s">
        <v>29</v>
      </c>
      <c r="P7793" s="12"/>
      <c r="Q7793" s="15" t="s">
        <v>34375</v>
      </c>
      <c r="R7793" s="12" t="s">
        <v>51</v>
      </c>
      <c r="S7793" s="11" t="s">
        <v>34376</v>
      </c>
      <c r="T7793" s="11"/>
    </row>
    <row x14ac:dyDescent="0.25" r="7794" customHeight="1" ht="19.5">
      <c r="A7794" s="10">
        <v>45218</v>
      </c>
      <c r="B7794" s="11" t="s">
        <v>34377</v>
      </c>
      <c r="C7794" s="11" t="s">
        <v>158</v>
      </c>
      <c r="D7794" s="12"/>
      <c r="E7794" s="13">
        <v>15549317651</v>
      </c>
      <c r="F7794" s="11" t="s">
        <v>27114</v>
      </c>
      <c r="G7794" s="12" t="s">
        <v>48</v>
      </c>
      <c r="H7794" s="12" t="s">
        <v>98</v>
      </c>
      <c r="I7794" s="14" t="s">
        <v>211</v>
      </c>
      <c r="J7794" s="12" t="s">
        <v>24</v>
      </c>
      <c r="K7794" s="12" t="s">
        <v>25</v>
      </c>
      <c r="L7794" s="12" t="s">
        <v>39</v>
      </c>
      <c r="M7794" s="11" t="s">
        <v>675</v>
      </c>
      <c r="N7794" s="11" t="s">
        <v>28</v>
      </c>
      <c r="O7794" s="12" t="s">
        <v>29</v>
      </c>
      <c r="P7794" s="12"/>
      <c r="Q7794" s="15" t="s">
        <v>34378</v>
      </c>
      <c r="R7794" s="12" t="s">
        <v>42</v>
      </c>
      <c r="S7794" s="11" t="s">
        <v>34379</v>
      </c>
      <c r="T7794" s="11" t="s">
        <v>34380</v>
      </c>
    </row>
    <row x14ac:dyDescent="0.25" r="7795" customHeight="1" ht="19.5">
      <c r="A7795" s="10">
        <v>45218</v>
      </c>
      <c r="B7795" s="11" t="s">
        <v>34381</v>
      </c>
      <c r="C7795" s="11" t="s">
        <v>72</v>
      </c>
      <c r="D7795" s="12"/>
      <c r="E7795" s="13">
        <v>13117283261</v>
      </c>
      <c r="F7795" s="11" t="s">
        <v>31149</v>
      </c>
      <c r="G7795" s="12" t="s">
        <v>115</v>
      </c>
      <c r="H7795" s="12"/>
      <c r="I7795" s="14">
        <v>10015</v>
      </c>
      <c r="J7795" s="12" t="s">
        <v>24</v>
      </c>
      <c r="K7795" s="12" t="s">
        <v>69</v>
      </c>
      <c r="L7795" s="12" t="s">
        <v>26</v>
      </c>
      <c r="M7795" s="11" t="s">
        <v>40</v>
      </c>
      <c r="N7795" s="11" t="s">
        <v>28</v>
      </c>
      <c r="O7795" s="12" t="s">
        <v>29</v>
      </c>
      <c r="P7795" s="12"/>
      <c r="Q7795" s="15" t="s">
        <v>34382</v>
      </c>
      <c r="R7795" s="12" t="s">
        <v>31</v>
      </c>
      <c r="S7795" s="11" t="s">
        <v>34383</v>
      </c>
      <c r="T7795" s="11" t="s">
        <v>34384</v>
      </c>
    </row>
    <row x14ac:dyDescent="0.25" r="7796" customHeight="1" ht="19.5">
      <c r="A7796" s="10">
        <v>45218</v>
      </c>
      <c r="B7796" s="11" t="s">
        <v>34385</v>
      </c>
      <c r="C7796" s="11" t="s">
        <v>180</v>
      </c>
      <c r="D7796" s="12"/>
      <c r="E7796" s="13">
        <v>15629355227</v>
      </c>
      <c r="F7796" s="11" t="s">
        <v>34386</v>
      </c>
      <c r="G7796" s="12" t="s">
        <v>74</v>
      </c>
      <c r="H7796" s="12"/>
      <c r="I7796" s="14" t="s">
        <v>154</v>
      </c>
      <c r="J7796" s="12" t="s">
        <v>24</v>
      </c>
      <c r="K7796" s="12" t="s">
        <v>25</v>
      </c>
      <c r="L7796" s="12" t="s">
        <v>39</v>
      </c>
      <c r="M7796" s="11" t="s">
        <v>40</v>
      </c>
      <c r="N7796" s="11" t="s">
        <v>183</v>
      </c>
      <c r="O7796" s="12" t="s">
        <v>29</v>
      </c>
      <c r="P7796" s="12"/>
      <c r="Q7796" s="15" t="s">
        <v>34387</v>
      </c>
      <c r="R7796" s="12" t="s">
        <v>51</v>
      </c>
      <c r="S7796" s="11" t="s">
        <v>34388</v>
      </c>
      <c r="T7796" s="11"/>
    </row>
    <row x14ac:dyDescent="0.25" r="7797" customHeight="1" ht="19.5">
      <c r="A7797" s="10">
        <v>45218</v>
      </c>
      <c r="B7797" s="11" t="s">
        <v>34389</v>
      </c>
      <c r="C7797" s="11" t="s">
        <v>180</v>
      </c>
      <c r="D7797" s="12"/>
      <c r="E7797" s="13">
        <v>17671349408</v>
      </c>
      <c r="F7797" s="11" t="s">
        <v>31009</v>
      </c>
      <c r="G7797" s="12" t="s">
        <v>48</v>
      </c>
      <c r="H7797" s="12"/>
      <c r="I7797" s="14" t="s">
        <v>189</v>
      </c>
      <c r="J7797" s="12" t="s">
        <v>24</v>
      </c>
      <c r="K7797" s="12" t="s">
        <v>25</v>
      </c>
      <c r="L7797" s="12" t="s">
        <v>39</v>
      </c>
      <c r="M7797" s="11" t="s">
        <v>40</v>
      </c>
      <c r="N7797" s="11" t="s">
        <v>183</v>
      </c>
      <c r="O7797" s="12" t="s">
        <v>29</v>
      </c>
      <c r="P7797" s="12"/>
      <c r="Q7797" s="15" t="s">
        <v>34390</v>
      </c>
      <c r="R7797" s="12" t="s">
        <v>51</v>
      </c>
      <c r="S7797" s="11" t="s">
        <v>34391</v>
      </c>
      <c r="T7797" s="11"/>
    </row>
    <row x14ac:dyDescent="0.25" r="7798" customHeight="1" ht="19.5">
      <c r="A7798" s="10">
        <v>45218</v>
      </c>
      <c r="B7798" s="11" t="s">
        <v>34392</v>
      </c>
      <c r="C7798" s="11" t="s">
        <v>180</v>
      </c>
      <c r="D7798" s="12"/>
      <c r="E7798" s="13">
        <v>18571003569</v>
      </c>
      <c r="F7798" s="11" t="s">
        <v>34393</v>
      </c>
      <c r="G7798" s="12" t="s">
        <v>115</v>
      </c>
      <c r="H7798" s="12" t="s">
        <v>98</v>
      </c>
      <c r="I7798" s="14" t="s">
        <v>63</v>
      </c>
      <c r="J7798" s="12" t="s">
        <v>24</v>
      </c>
      <c r="K7798" s="12" t="s">
        <v>25</v>
      </c>
      <c r="L7798" s="12" t="s">
        <v>39</v>
      </c>
      <c r="M7798" s="11" t="s">
        <v>40</v>
      </c>
      <c r="N7798" s="11" t="s">
        <v>183</v>
      </c>
      <c r="O7798" s="12" t="s">
        <v>29</v>
      </c>
      <c r="P7798" s="12"/>
      <c r="Q7798" s="15" t="s">
        <v>34394</v>
      </c>
      <c r="R7798" s="12" t="s">
        <v>51</v>
      </c>
      <c r="S7798" s="11" t="s">
        <v>34395</v>
      </c>
      <c r="T7798" s="11"/>
    </row>
    <row x14ac:dyDescent="0.25" r="7799" customHeight="1" ht="19.5">
      <c r="A7799" s="10">
        <v>45218</v>
      </c>
      <c r="B7799" s="11" t="s">
        <v>34396</v>
      </c>
      <c r="C7799" s="11" t="s">
        <v>180</v>
      </c>
      <c r="D7799" s="12"/>
      <c r="E7799" s="13">
        <v>18671716781</v>
      </c>
      <c r="F7799" s="11" t="s">
        <v>34397</v>
      </c>
      <c r="G7799" s="12" t="s">
        <v>115</v>
      </c>
      <c r="H7799" s="12"/>
      <c r="I7799" s="14" t="s">
        <v>486</v>
      </c>
      <c r="J7799" s="12" t="s">
        <v>24</v>
      </c>
      <c r="K7799" s="12" t="s">
        <v>25</v>
      </c>
      <c r="L7799" s="12" t="s">
        <v>39</v>
      </c>
      <c r="M7799" s="11" t="s">
        <v>27</v>
      </c>
      <c r="N7799" s="11" t="s">
        <v>183</v>
      </c>
      <c r="O7799" s="12" t="s">
        <v>29</v>
      </c>
      <c r="P7799" s="12"/>
      <c r="Q7799" s="15" t="s">
        <v>34398</v>
      </c>
      <c r="R7799" s="12" t="s">
        <v>51</v>
      </c>
      <c r="S7799" s="11" t="s">
        <v>34399</v>
      </c>
      <c r="T7799" s="11"/>
    </row>
    <row x14ac:dyDescent="0.25" r="7800" customHeight="1" ht="19.5">
      <c r="A7800" s="10">
        <v>45218</v>
      </c>
      <c r="B7800" s="11" t="s">
        <v>34400</v>
      </c>
      <c r="C7800" s="11" t="s">
        <v>180</v>
      </c>
      <c r="D7800" s="12"/>
      <c r="E7800" s="13">
        <v>16671003897</v>
      </c>
      <c r="F7800" s="11" t="s">
        <v>34401</v>
      </c>
      <c r="G7800" s="12" t="s">
        <v>23</v>
      </c>
      <c r="H7800" s="12"/>
      <c r="I7800" s="14" t="s">
        <v>749</v>
      </c>
      <c r="J7800" s="12" t="s">
        <v>24</v>
      </c>
      <c r="K7800" s="12" t="s">
        <v>25</v>
      </c>
      <c r="L7800" s="12" t="s">
        <v>39</v>
      </c>
      <c r="M7800" s="11" t="s">
        <v>27</v>
      </c>
      <c r="N7800" s="11" t="s">
        <v>183</v>
      </c>
      <c r="O7800" s="12" t="s">
        <v>29</v>
      </c>
      <c r="P7800" s="12"/>
      <c r="Q7800" s="15" t="s">
        <v>34402</v>
      </c>
      <c r="R7800" s="12" t="s">
        <v>51</v>
      </c>
      <c r="S7800" s="11" t="s">
        <v>34403</v>
      </c>
      <c r="T7800" s="11"/>
    </row>
    <row x14ac:dyDescent="0.25" r="7801" customHeight="1" ht="19.5">
      <c r="A7801" s="10">
        <v>45218</v>
      </c>
      <c r="B7801" s="11" t="s">
        <v>34404</v>
      </c>
      <c r="C7801" s="11" t="s">
        <v>180</v>
      </c>
      <c r="D7801" s="12"/>
      <c r="E7801" s="13">
        <v>15871670489</v>
      </c>
      <c r="F7801" s="11" t="s">
        <v>34405</v>
      </c>
      <c r="G7801" s="12" t="s">
        <v>48</v>
      </c>
      <c r="H7801" s="12"/>
      <c r="I7801" s="14" t="s">
        <v>189</v>
      </c>
      <c r="J7801" s="12" t="s">
        <v>24</v>
      </c>
      <c r="K7801" s="12" t="s">
        <v>25</v>
      </c>
      <c r="L7801" s="12" t="s">
        <v>39</v>
      </c>
      <c r="M7801" s="11" t="s">
        <v>27</v>
      </c>
      <c r="N7801" s="11" t="s">
        <v>183</v>
      </c>
      <c r="O7801" s="12" t="s">
        <v>29</v>
      </c>
      <c r="P7801" s="12"/>
      <c r="Q7801" s="15" t="s">
        <v>34406</v>
      </c>
      <c r="R7801" s="12" t="s">
        <v>51</v>
      </c>
      <c r="S7801" s="11" t="s">
        <v>34407</v>
      </c>
      <c r="T7801" s="11"/>
    </row>
    <row x14ac:dyDescent="0.25" r="7802" customHeight="1" ht="19.5">
      <c r="A7802" s="10">
        <v>45218</v>
      </c>
      <c r="B7802" s="11" t="s">
        <v>34408</v>
      </c>
      <c r="C7802" s="11" t="s">
        <v>46</v>
      </c>
      <c r="D7802" s="12"/>
      <c r="E7802" s="13">
        <v>15572795056</v>
      </c>
      <c r="F7802" s="11" t="s">
        <v>34409</v>
      </c>
      <c r="G7802" s="12" t="s">
        <v>115</v>
      </c>
      <c r="H7802" s="12"/>
      <c r="I7802" s="14" t="s">
        <v>241</v>
      </c>
      <c r="J7802" s="12" t="s">
        <v>24</v>
      </c>
      <c r="K7802" s="12" t="s">
        <v>25</v>
      </c>
      <c r="L7802" s="12" t="s">
        <v>39</v>
      </c>
      <c r="M7802" s="11" t="s">
        <v>27</v>
      </c>
      <c r="N7802" s="11" t="s">
        <v>28</v>
      </c>
      <c r="O7802" s="12" t="s">
        <v>29</v>
      </c>
      <c r="P7802" s="12"/>
      <c r="Q7802" s="15" t="s">
        <v>34410</v>
      </c>
      <c r="R7802" s="12" t="s">
        <v>51</v>
      </c>
      <c r="S7802" s="11" t="s">
        <v>34411</v>
      </c>
      <c r="T7802" s="11"/>
    </row>
    <row x14ac:dyDescent="0.25" r="7803" customHeight="1" ht="19.5">
      <c r="A7803" s="10">
        <v>45218</v>
      </c>
      <c r="B7803" s="11" t="s">
        <v>34412</v>
      </c>
      <c r="C7803" s="11" t="s">
        <v>46</v>
      </c>
      <c r="D7803" s="12"/>
      <c r="E7803" s="13">
        <v>15571761303</v>
      </c>
      <c r="F7803" s="11" t="s">
        <v>34413</v>
      </c>
      <c r="G7803" s="12" t="s">
        <v>115</v>
      </c>
      <c r="H7803" s="12"/>
      <c r="I7803" s="14" t="s">
        <v>328</v>
      </c>
      <c r="J7803" s="12" t="s">
        <v>24</v>
      </c>
      <c r="K7803" s="12" t="s">
        <v>25</v>
      </c>
      <c r="L7803" s="12" t="s">
        <v>39</v>
      </c>
      <c r="M7803" s="11" t="s">
        <v>27</v>
      </c>
      <c r="N7803" s="11" t="s">
        <v>28</v>
      </c>
      <c r="O7803" s="12" t="s">
        <v>29</v>
      </c>
      <c r="P7803" s="12"/>
      <c r="Q7803" s="15" t="s">
        <v>34414</v>
      </c>
      <c r="R7803" s="12" t="s">
        <v>51</v>
      </c>
      <c r="S7803" s="11" t="s">
        <v>34415</v>
      </c>
      <c r="T7803" s="11"/>
    </row>
    <row x14ac:dyDescent="0.25" r="7804" customHeight="1" ht="19.5">
      <c r="A7804" s="10">
        <v>45218</v>
      </c>
      <c r="B7804" s="11" t="s">
        <v>34416</v>
      </c>
      <c r="C7804" s="11" t="s">
        <v>5513</v>
      </c>
      <c r="D7804" s="12"/>
      <c r="E7804" s="13">
        <v>15672507716</v>
      </c>
      <c r="F7804" s="11" t="s">
        <v>34417</v>
      </c>
      <c r="G7804" s="12" t="s">
        <v>216</v>
      </c>
      <c r="H7804" s="12"/>
      <c r="I7804" s="14" t="s">
        <v>38</v>
      </c>
      <c r="J7804" s="12" t="s">
        <v>24</v>
      </c>
      <c r="K7804" s="12" t="s">
        <v>25</v>
      </c>
      <c r="L7804" s="12" t="s">
        <v>39</v>
      </c>
      <c r="M7804" s="11" t="s">
        <v>27</v>
      </c>
      <c r="N7804" s="11" t="s">
        <v>28</v>
      </c>
      <c r="O7804" s="12" t="s">
        <v>29</v>
      </c>
      <c r="P7804" s="12"/>
      <c r="Q7804" s="15" t="s">
        <v>34418</v>
      </c>
      <c r="R7804" s="12" t="s">
        <v>42</v>
      </c>
      <c r="S7804" s="11" t="s">
        <v>34419</v>
      </c>
      <c r="T7804" s="11"/>
    </row>
    <row x14ac:dyDescent="0.25" r="7805" customHeight="1" ht="19.5">
      <c r="A7805" s="10">
        <v>45218</v>
      </c>
      <c r="B7805" s="11" t="s">
        <v>34420</v>
      </c>
      <c r="C7805" s="11" t="s">
        <v>5513</v>
      </c>
      <c r="D7805" s="12"/>
      <c r="E7805" s="13">
        <v>15549348718</v>
      </c>
      <c r="F7805" s="11" t="s">
        <v>34421</v>
      </c>
      <c r="G7805" s="12" t="s">
        <v>115</v>
      </c>
      <c r="H7805" s="12"/>
      <c r="I7805" s="14" t="s">
        <v>590</v>
      </c>
      <c r="J7805" s="12" t="s">
        <v>24</v>
      </c>
      <c r="K7805" s="12" t="s">
        <v>25</v>
      </c>
      <c r="L7805" s="12" t="s">
        <v>39</v>
      </c>
      <c r="M7805" s="11" t="s">
        <v>27</v>
      </c>
      <c r="N7805" s="11" t="s">
        <v>28</v>
      </c>
      <c r="O7805" s="12" t="s">
        <v>29</v>
      </c>
      <c r="P7805" s="12"/>
      <c r="Q7805" s="15" t="s">
        <v>34422</v>
      </c>
      <c r="R7805" s="12" t="s">
        <v>42</v>
      </c>
      <c r="S7805" s="11" t="s">
        <v>34423</v>
      </c>
      <c r="T7805" s="11"/>
    </row>
    <row x14ac:dyDescent="0.25" r="7806" customHeight="1" ht="19.5">
      <c r="A7806" s="10">
        <v>45218</v>
      </c>
      <c r="B7806" s="11" t="s">
        <v>34424</v>
      </c>
      <c r="C7806" s="11" t="s">
        <v>46</v>
      </c>
      <c r="D7806" s="12"/>
      <c r="E7806" s="13">
        <v>18671759173</v>
      </c>
      <c r="F7806" s="11" t="s">
        <v>34425</v>
      </c>
      <c r="G7806" s="12" t="s">
        <v>289</v>
      </c>
      <c r="H7806" s="12"/>
      <c r="I7806" s="14" t="s">
        <v>381</v>
      </c>
      <c r="J7806" s="12" t="s">
        <v>24</v>
      </c>
      <c r="K7806" s="12" t="s">
        <v>25</v>
      </c>
      <c r="L7806" s="12" t="s">
        <v>39</v>
      </c>
      <c r="M7806" s="11" t="s">
        <v>40</v>
      </c>
      <c r="N7806" s="11" t="s">
        <v>28</v>
      </c>
      <c r="O7806" s="12" t="s">
        <v>29</v>
      </c>
      <c r="P7806" s="12"/>
      <c r="Q7806" s="15" t="s">
        <v>34426</v>
      </c>
      <c r="R7806" s="12" t="s">
        <v>51</v>
      </c>
      <c r="S7806" s="11" t="s">
        <v>34427</v>
      </c>
      <c r="T7806" s="11"/>
    </row>
    <row x14ac:dyDescent="0.25" r="7807" customHeight="1" ht="19.5">
      <c r="A7807" s="10">
        <v>45218</v>
      </c>
      <c r="B7807" s="11" t="s">
        <v>34428</v>
      </c>
      <c r="C7807" s="11" t="s">
        <v>46</v>
      </c>
      <c r="D7807" s="12"/>
      <c r="E7807" s="13">
        <v>13135802328</v>
      </c>
      <c r="F7807" s="11" t="s">
        <v>34429</v>
      </c>
      <c r="G7807" s="12" t="s">
        <v>23</v>
      </c>
      <c r="H7807" s="12"/>
      <c r="I7807" s="14" t="s">
        <v>63</v>
      </c>
      <c r="J7807" s="12" t="s">
        <v>24</v>
      </c>
      <c r="K7807" s="12" t="s">
        <v>25</v>
      </c>
      <c r="L7807" s="12" t="s">
        <v>39</v>
      </c>
      <c r="M7807" s="11" t="s">
        <v>27</v>
      </c>
      <c r="N7807" s="11" t="s">
        <v>28</v>
      </c>
      <c r="O7807" s="12" t="s">
        <v>29</v>
      </c>
      <c r="P7807" s="12"/>
      <c r="Q7807" s="15" t="s">
        <v>34430</v>
      </c>
      <c r="R7807" s="12" t="s">
        <v>51</v>
      </c>
      <c r="S7807" s="11" t="s">
        <v>34431</v>
      </c>
      <c r="T7807" s="11"/>
    </row>
    <row x14ac:dyDescent="0.25" r="7808" customHeight="1" ht="19.5">
      <c r="A7808" s="10">
        <v>45218</v>
      </c>
      <c r="B7808" s="11" t="s">
        <v>34432</v>
      </c>
      <c r="C7808" s="11" t="s">
        <v>6271</v>
      </c>
      <c r="D7808" s="12"/>
      <c r="E7808" s="13">
        <v>13177050305</v>
      </c>
      <c r="F7808" s="11" t="s">
        <v>34433</v>
      </c>
      <c r="G7808" s="12" t="s">
        <v>289</v>
      </c>
      <c r="H7808" s="12" t="s">
        <v>130</v>
      </c>
      <c r="I7808" s="14" t="s">
        <v>328</v>
      </c>
      <c r="J7808" s="12" t="s">
        <v>24</v>
      </c>
      <c r="K7808" s="12" t="s">
        <v>25</v>
      </c>
      <c r="L7808" s="12" t="s">
        <v>39</v>
      </c>
      <c r="M7808" s="11" t="s">
        <v>27</v>
      </c>
      <c r="N7808" s="11" t="s">
        <v>28</v>
      </c>
      <c r="O7808" s="12" t="s">
        <v>29</v>
      </c>
      <c r="P7808" s="12"/>
      <c r="Q7808" s="15" t="s">
        <v>34434</v>
      </c>
      <c r="R7808" s="12" t="s">
        <v>42</v>
      </c>
      <c r="S7808" s="11" t="s">
        <v>34435</v>
      </c>
      <c r="T7808" s="11"/>
    </row>
    <row x14ac:dyDescent="0.25" r="7809" customHeight="1" ht="19.5">
      <c r="A7809" s="10">
        <v>45218</v>
      </c>
      <c r="B7809" s="11" t="s">
        <v>34436</v>
      </c>
      <c r="C7809" s="11" t="s">
        <v>46</v>
      </c>
      <c r="D7809" s="12"/>
      <c r="E7809" s="13">
        <v>15572781372</v>
      </c>
      <c r="F7809" s="11" t="s">
        <v>34437</v>
      </c>
      <c r="G7809" s="12" t="s">
        <v>115</v>
      </c>
      <c r="H7809" s="12"/>
      <c r="I7809" s="14" t="s">
        <v>241</v>
      </c>
      <c r="J7809" s="12" t="s">
        <v>24</v>
      </c>
      <c r="K7809" s="12" t="s">
        <v>25</v>
      </c>
      <c r="L7809" s="12" t="s">
        <v>39</v>
      </c>
      <c r="M7809" s="11" t="s">
        <v>27</v>
      </c>
      <c r="N7809" s="11" t="s">
        <v>28</v>
      </c>
      <c r="O7809" s="12" t="s">
        <v>29</v>
      </c>
      <c r="P7809" s="12"/>
      <c r="Q7809" s="15" t="s">
        <v>34438</v>
      </c>
      <c r="R7809" s="12" t="s">
        <v>51</v>
      </c>
      <c r="S7809" s="11" t="s">
        <v>34439</v>
      </c>
      <c r="T7809" s="11"/>
    </row>
    <row x14ac:dyDescent="0.25" r="7810" customHeight="1" ht="19.5">
      <c r="A7810" s="10">
        <v>45218</v>
      </c>
      <c r="B7810" s="11" t="s">
        <v>34440</v>
      </c>
      <c r="C7810" s="11" t="s">
        <v>46</v>
      </c>
      <c r="D7810" s="12"/>
      <c r="E7810" s="13">
        <v>15671017804</v>
      </c>
      <c r="F7810" s="11" t="s">
        <v>34441</v>
      </c>
      <c r="G7810" s="12" t="s">
        <v>289</v>
      </c>
      <c r="H7810" s="12"/>
      <c r="I7810" s="14" t="s">
        <v>99</v>
      </c>
      <c r="J7810" s="12" t="s">
        <v>24</v>
      </c>
      <c r="K7810" s="12" t="s">
        <v>25</v>
      </c>
      <c r="L7810" s="12" t="s">
        <v>39</v>
      </c>
      <c r="M7810" s="11" t="s">
        <v>27</v>
      </c>
      <c r="N7810" s="11" t="s">
        <v>28</v>
      </c>
      <c r="O7810" s="12" t="s">
        <v>29</v>
      </c>
      <c r="P7810" s="12"/>
      <c r="Q7810" s="15" t="s">
        <v>34442</v>
      </c>
      <c r="R7810" s="12" t="s">
        <v>42</v>
      </c>
      <c r="S7810" s="11" t="s">
        <v>34443</v>
      </c>
      <c r="T7810" s="11"/>
    </row>
    <row x14ac:dyDescent="0.25" r="7811" customHeight="1" ht="19.5">
      <c r="A7811" s="10">
        <v>45218</v>
      </c>
      <c r="B7811" s="11" t="s">
        <v>34444</v>
      </c>
      <c r="C7811" s="11" t="s">
        <v>5513</v>
      </c>
      <c r="D7811" s="12"/>
      <c r="E7811" s="13">
        <v>18694088908</v>
      </c>
      <c r="F7811" s="11" t="s">
        <v>34445</v>
      </c>
      <c r="G7811" s="12" t="s">
        <v>23</v>
      </c>
      <c r="H7811" s="12"/>
      <c r="I7811" s="14" t="s">
        <v>110</v>
      </c>
      <c r="J7811" s="12" t="s">
        <v>24</v>
      </c>
      <c r="K7811" s="12" t="s">
        <v>25</v>
      </c>
      <c r="L7811" s="12" t="s">
        <v>39</v>
      </c>
      <c r="M7811" s="11" t="s">
        <v>27</v>
      </c>
      <c r="N7811" s="11" t="s">
        <v>28</v>
      </c>
      <c r="O7811" s="12" t="s">
        <v>29</v>
      </c>
      <c r="P7811" s="12"/>
      <c r="Q7811" s="15" t="s">
        <v>34446</v>
      </c>
      <c r="R7811" s="12" t="s">
        <v>42</v>
      </c>
      <c r="S7811" s="11" t="s">
        <v>34447</v>
      </c>
      <c r="T7811" s="11"/>
    </row>
    <row x14ac:dyDescent="0.25" r="7812" customHeight="1" ht="19.5">
      <c r="A7812" s="10">
        <v>45218</v>
      </c>
      <c r="B7812" s="11" t="s">
        <v>34448</v>
      </c>
      <c r="C7812" s="11" t="s">
        <v>4856</v>
      </c>
      <c r="D7812" s="12"/>
      <c r="E7812" s="13">
        <v>13085166944</v>
      </c>
      <c r="F7812" s="11" t="s">
        <v>34449</v>
      </c>
      <c r="G7812" s="12" t="s">
        <v>115</v>
      </c>
      <c r="H7812" s="12"/>
      <c r="I7812" s="14" t="s">
        <v>486</v>
      </c>
      <c r="J7812" s="12" t="s">
        <v>24</v>
      </c>
      <c r="K7812" s="12" t="s">
        <v>25</v>
      </c>
      <c r="L7812" s="12" t="s">
        <v>39</v>
      </c>
      <c r="M7812" s="11" t="s">
        <v>27</v>
      </c>
      <c r="N7812" s="11" t="s">
        <v>28</v>
      </c>
      <c r="O7812" s="12" t="s">
        <v>29</v>
      </c>
      <c r="P7812" s="12"/>
      <c r="Q7812" s="15" t="s">
        <v>34450</v>
      </c>
      <c r="R7812" s="12" t="s">
        <v>42</v>
      </c>
      <c r="S7812" s="11" t="s">
        <v>34451</v>
      </c>
      <c r="T7812" s="11" t="s">
        <v>34452</v>
      </c>
    </row>
    <row x14ac:dyDescent="0.25" r="7813" customHeight="1" ht="19.5">
      <c r="A7813" s="10">
        <v>45218</v>
      </c>
      <c r="B7813" s="11" t="s">
        <v>34453</v>
      </c>
      <c r="C7813" s="11" t="s">
        <v>5513</v>
      </c>
      <c r="D7813" s="12"/>
      <c r="E7813" s="13">
        <v>13227260902</v>
      </c>
      <c r="F7813" s="11" t="s">
        <v>34454</v>
      </c>
      <c r="G7813" s="12" t="s">
        <v>115</v>
      </c>
      <c r="H7813" s="12"/>
      <c r="I7813" s="14" t="s">
        <v>131</v>
      </c>
      <c r="J7813" s="12" t="s">
        <v>24</v>
      </c>
      <c r="K7813" s="12" t="s">
        <v>25</v>
      </c>
      <c r="L7813" s="12" t="s">
        <v>39</v>
      </c>
      <c r="M7813" s="11" t="s">
        <v>27</v>
      </c>
      <c r="N7813" s="11" t="s">
        <v>28</v>
      </c>
      <c r="O7813" s="12" t="s">
        <v>29</v>
      </c>
      <c r="P7813" s="12"/>
      <c r="Q7813" s="15" t="s">
        <v>34455</v>
      </c>
      <c r="R7813" s="12" t="s">
        <v>42</v>
      </c>
      <c r="S7813" s="11" t="s">
        <v>34456</v>
      </c>
      <c r="T7813" s="11" t="s">
        <v>34457</v>
      </c>
    </row>
    <row x14ac:dyDescent="0.25" r="7814" customHeight="1" ht="19.5">
      <c r="A7814" s="10">
        <v>45218</v>
      </c>
      <c r="B7814" s="11" t="s">
        <v>34458</v>
      </c>
      <c r="C7814" s="11" t="s">
        <v>5513</v>
      </c>
      <c r="D7814" s="12"/>
      <c r="E7814" s="13">
        <v>15549338223</v>
      </c>
      <c r="F7814" s="11" t="s">
        <v>23589</v>
      </c>
      <c r="G7814" s="12" t="s">
        <v>289</v>
      </c>
      <c r="H7814" s="12"/>
      <c r="I7814" s="14" t="s">
        <v>241</v>
      </c>
      <c r="J7814" s="12" t="s">
        <v>24</v>
      </c>
      <c r="K7814" s="12" t="s">
        <v>25</v>
      </c>
      <c r="L7814" s="12" t="s">
        <v>39</v>
      </c>
      <c r="M7814" s="11" t="s">
        <v>27</v>
      </c>
      <c r="N7814" s="11" t="s">
        <v>28</v>
      </c>
      <c r="O7814" s="12" t="s">
        <v>29</v>
      </c>
      <c r="P7814" s="12"/>
      <c r="Q7814" s="15" t="s">
        <v>34459</v>
      </c>
      <c r="R7814" s="12" t="s">
        <v>42</v>
      </c>
      <c r="S7814" s="11" t="s">
        <v>34460</v>
      </c>
      <c r="T7814" s="11" t="s">
        <v>34461</v>
      </c>
    </row>
    <row x14ac:dyDescent="0.25" r="7815" customHeight="1" ht="19.5">
      <c r="A7815" s="10">
        <v>45218</v>
      </c>
      <c r="B7815" s="11" t="s">
        <v>34462</v>
      </c>
      <c r="C7815" s="11" t="s">
        <v>14521</v>
      </c>
      <c r="D7815" s="12"/>
      <c r="E7815" s="13">
        <v>15572710701</v>
      </c>
      <c r="F7815" s="11" t="s">
        <v>27216</v>
      </c>
      <c r="G7815" s="12" t="s">
        <v>48</v>
      </c>
      <c r="H7815" s="12"/>
      <c r="I7815" s="14" t="s">
        <v>8690</v>
      </c>
      <c r="J7815" s="12" t="s">
        <v>24</v>
      </c>
      <c r="K7815" s="12" t="s">
        <v>25</v>
      </c>
      <c r="L7815" s="12" t="s">
        <v>39</v>
      </c>
      <c r="M7815" s="11" t="s">
        <v>27</v>
      </c>
      <c r="N7815" s="11" t="s">
        <v>28</v>
      </c>
      <c r="O7815" s="12" t="s">
        <v>29</v>
      </c>
      <c r="P7815" s="12"/>
      <c r="Q7815" s="15" t="s">
        <v>34463</v>
      </c>
      <c r="R7815" s="12" t="s">
        <v>42</v>
      </c>
      <c r="S7815" s="11" t="s">
        <v>34464</v>
      </c>
      <c r="T7815" s="11" t="s">
        <v>34465</v>
      </c>
    </row>
    <row x14ac:dyDescent="0.25" r="7816" customHeight="1" ht="19.5">
      <c r="A7816" s="10">
        <v>45218</v>
      </c>
      <c r="B7816" s="11" t="s">
        <v>34466</v>
      </c>
      <c r="C7816" s="11" t="s">
        <v>5570</v>
      </c>
      <c r="D7816" s="12"/>
      <c r="E7816" s="13">
        <v>15587908692</v>
      </c>
      <c r="F7816" s="11" t="s">
        <v>32860</v>
      </c>
      <c r="G7816" s="12" t="s">
        <v>48</v>
      </c>
      <c r="H7816" s="12"/>
      <c r="I7816" s="14" t="s">
        <v>154</v>
      </c>
      <c r="J7816" s="12" t="s">
        <v>24</v>
      </c>
      <c r="K7816" s="12" t="s">
        <v>25</v>
      </c>
      <c r="L7816" s="12" t="s">
        <v>39</v>
      </c>
      <c r="M7816" s="11" t="s">
        <v>27</v>
      </c>
      <c r="N7816" s="11" t="s">
        <v>28</v>
      </c>
      <c r="O7816" s="12" t="s">
        <v>29</v>
      </c>
      <c r="P7816" s="12"/>
      <c r="Q7816" s="15" t="s">
        <v>34467</v>
      </c>
      <c r="R7816" s="12" t="s">
        <v>42</v>
      </c>
      <c r="S7816" s="11" t="s">
        <v>34468</v>
      </c>
      <c r="T7816" s="11" t="s">
        <v>34469</v>
      </c>
    </row>
    <row x14ac:dyDescent="0.25" r="7817" customHeight="1" ht="19.5">
      <c r="A7817" s="10">
        <v>45218</v>
      </c>
      <c r="B7817" s="11" t="s">
        <v>34470</v>
      </c>
      <c r="C7817" s="11" t="s">
        <v>5513</v>
      </c>
      <c r="D7817" s="12"/>
      <c r="E7817" s="13">
        <v>15629367876</v>
      </c>
      <c r="F7817" s="11" t="s">
        <v>34471</v>
      </c>
      <c r="G7817" s="12" t="s">
        <v>56</v>
      </c>
      <c r="H7817" s="12"/>
      <c r="I7817" s="14" t="s">
        <v>254</v>
      </c>
      <c r="J7817" s="12" t="s">
        <v>24</v>
      </c>
      <c r="K7817" s="12" t="s">
        <v>25</v>
      </c>
      <c r="L7817" s="12" t="s">
        <v>39</v>
      </c>
      <c r="M7817" s="11" t="s">
        <v>40</v>
      </c>
      <c r="N7817" s="11" t="s">
        <v>28</v>
      </c>
      <c r="O7817" s="12" t="s">
        <v>29</v>
      </c>
      <c r="P7817" s="12"/>
      <c r="Q7817" s="15" t="s">
        <v>34472</v>
      </c>
      <c r="R7817" s="12" t="s">
        <v>42</v>
      </c>
      <c r="S7817" s="11" t="s">
        <v>34473</v>
      </c>
      <c r="T7817" s="11" t="s">
        <v>34474</v>
      </c>
    </row>
    <row x14ac:dyDescent="0.25" r="7818" customHeight="1" ht="19.5">
      <c r="A7818" s="10">
        <v>45218</v>
      </c>
      <c r="B7818" s="11" t="s">
        <v>34475</v>
      </c>
      <c r="C7818" s="11" t="s">
        <v>7044</v>
      </c>
      <c r="D7818" s="12"/>
      <c r="E7818" s="13">
        <v>15717898906</v>
      </c>
      <c r="F7818" s="11" t="s">
        <v>34476</v>
      </c>
      <c r="G7818" s="12" t="s">
        <v>23</v>
      </c>
      <c r="H7818" s="12"/>
      <c r="I7818" s="14" t="s">
        <v>104</v>
      </c>
      <c r="J7818" s="12" t="s">
        <v>24</v>
      </c>
      <c r="K7818" s="12" t="s">
        <v>25</v>
      </c>
      <c r="L7818" s="12" t="s">
        <v>39</v>
      </c>
      <c r="M7818" s="11" t="s">
        <v>27</v>
      </c>
      <c r="N7818" s="11" t="s">
        <v>28</v>
      </c>
      <c r="O7818" s="12" t="s">
        <v>29</v>
      </c>
      <c r="P7818" s="12"/>
      <c r="Q7818" s="15" t="s">
        <v>34477</v>
      </c>
      <c r="R7818" s="12" t="s">
        <v>42</v>
      </c>
      <c r="S7818" s="11" t="s">
        <v>34478</v>
      </c>
      <c r="T7818" s="11" t="s">
        <v>34479</v>
      </c>
    </row>
    <row x14ac:dyDescent="0.25" r="7819" customHeight="1" ht="19.5">
      <c r="A7819" s="10">
        <v>45218</v>
      </c>
      <c r="B7819" s="11" t="s">
        <v>34480</v>
      </c>
      <c r="C7819" s="11" t="s">
        <v>158</v>
      </c>
      <c r="D7819" s="12"/>
      <c r="E7819" s="13" t="s">
        <v>34481</v>
      </c>
      <c r="F7819" s="11" t="s">
        <v>34482</v>
      </c>
      <c r="G7819" s="12" t="s">
        <v>74</v>
      </c>
      <c r="H7819" s="12"/>
      <c r="I7819" s="14" t="s">
        <v>148</v>
      </c>
      <c r="J7819" s="12" t="s">
        <v>24</v>
      </c>
      <c r="K7819" s="12" t="s">
        <v>25</v>
      </c>
      <c r="L7819" s="12" t="s">
        <v>39</v>
      </c>
      <c r="M7819" s="11" t="s">
        <v>149</v>
      </c>
      <c r="N7819" s="11" t="s">
        <v>28</v>
      </c>
      <c r="O7819" s="12" t="s">
        <v>29</v>
      </c>
      <c r="P7819" s="12"/>
      <c r="Q7819" s="15" t="s">
        <v>34483</v>
      </c>
      <c r="R7819" s="12" t="s">
        <v>42</v>
      </c>
      <c r="S7819" s="11" t="s">
        <v>34484</v>
      </c>
      <c r="T7819" s="11" t="s">
        <v>34485</v>
      </c>
    </row>
    <row x14ac:dyDescent="0.25" r="7820" customHeight="1" ht="19.5">
      <c r="A7820" s="10">
        <v>45218</v>
      </c>
      <c r="B7820" s="11" t="s">
        <v>34486</v>
      </c>
      <c r="C7820" s="11" t="s">
        <v>545</v>
      </c>
      <c r="D7820" s="12"/>
      <c r="E7820" s="13">
        <v>13872574352</v>
      </c>
      <c r="F7820" s="11" t="s">
        <v>34487</v>
      </c>
      <c r="G7820" s="12" t="s">
        <v>48</v>
      </c>
      <c r="H7820" s="12"/>
      <c r="I7820" s="14" t="s">
        <v>352</v>
      </c>
      <c r="J7820" s="12" t="s">
        <v>24</v>
      </c>
      <c r="K7820" s="12" t="s">
        <v>25</v>
      </c>
      <c r="L7820" s="12" t="s">
        <v>39</v>
      </c>
      <c r="M7820" s="11" t="s">
        <v>40</v>
      </c>
      <c r="N7820" s="11" t="s">
        <v>28</v>
      </c>
      <c r="O7820" s="12" t="s">
        <v>29</v>
      </c>
      <c r="P7820" s="12"/>
      <c r="Q7820" s="15" t="s">
        <v>34488</v>
      </c>
      <c r="R7820" s="12" t="s">
        <v>42</v>
      </c>
      <c r="S7820" s="11" t="s">
        <v>34489</v>
      </c>
      <c r="T7820" s="11" t="s">
        <v>34490</v>
      </c>
    </row>
    <row x14ac:dyDescent="0.25" r="7821" customHeight="1" ht="19.5">
      <c r="A7821" s="10">
        <v>45218</v>
      </c>
      <c r="B7821" s="11" t="s">
        <v>34491</v>
      </c>
      <c r="C7821" s="11" t="s">
        <v>158</v>
      </c>
      <c r="D7821" s="12"/>
      <c r="E7821" s="13">
        <v>15572775418</v>
      </c>
      <c r="F7821" s="11" t="s">
        <v>34492</v>
      </c>
      <c r="G7821" s="12" t="s">
        <v>289</v>
      </c>
      <c r="H7821" s="12" t="s">
        <v>98</v>
      </c>
      <c r="I7821" s="14" t="s">
        <v>241</v>
      </c>
      <c r="J7821" s="12" t="s">
        <v>24</v>
      </c>
      <c r="K7821" s="12" t="s">
        <v>25</v>
      </c>
      <c r="L7821" s="12" t="s">
        <v>39</v>
      </c>
      <c r="M7821" s="11" t="s">
        <v>675</v>
      </c>
      <c r="N7821" s="11" t="s">
        <v>28</v>
      </c>
      <c r="O7821" s="12" t="s">
        <v>29</v>
      </c>
      <c r="P7821" s="12"/>
      <c r="Q7821" s="15" t="s">
        <v>34493</v>
      </c>
      <c r="R7821" s="12" t="s">
        <v>42</v>
      </c>
      <c r="S7821" s="11" t="s">
        <v>34494</v>
      </c>
      <c r="T7821" s="11" t="s">
        <v>34495</v>
      </c>
    </row>
    <row x14ac:dyDescent="0.25" r="7822" customHeight="1" ht="19.5">
      <c r="A7822" s="10">
        <v>45218</v>
      </c>
      <c r="B7822" s="11" t="s">
        <v>34496</v>
      </c>
      <c r="C7822" s="11" t="s">
        <v>1289</v>
      </c>
      <c r="D7822" s="12"/>
      <c r="E7822" s="13">
        <v>18527309111</v>
      </c>
      <c r="F7822" s="11" t="s">
        <v>34497</v>
      </c>
      <c r="G7822" s="12" t="s">
        <v>171</v>
      </c>
      <c r="H7822" s="12"/>
      <c r="I7822" s="14" t="s">
        <v>615</v>
      </c>
      <c r="J7822" s="12" t="s">
        <v>24</v>
      </c>
      <c r="K7822" s="12" t="s">
        <v>69</v>
      </c>
      <c r="L7822" s="12" t="s">
        <v>39</v>
      </c>
      <c r="M7822" s="11" t="s">
        <v>40</v>
      </c>
      <c r="N7822" s="11" t="s">
        <v>28</v>
      </c>
      <c r="O7822" s="12" t="s">
        <v>29</v>
      </c>
      <c r="P7822" s="12"/>
      <c r="Q7822" s="15" t="s">
        <v>34498</v>
      </c>
      <c r="R7822" s="12" t="s">
        <v>42</v>
      </c>
      <c r="S7822" s="11" t="s">
        <v>34499</v>
      </c>
      <c r="T7822" s="11" t="s">
        <v>34500</v>
      </c>
    </row>
    <row x14ac:dyDescent="0.25" r="7823" customHeight="1" ht="19.5">
      <c r="A7823" s="10">
        <v>45218</v>
      </c>
      <c r="B7823" s="11" t="s">
        <v>34501</v>
      </c>
      <c r="C7823" s="11" t="s">
        <v>691</v>
      </c>
      <c r="D7823" s="12"/>
      <c r="E7823" s="13">
        <v>18672651021</v>
      </c>
      <c r="F7823" s="11" t="s">
        <v>16742</v>
      </c>
      <c r="G7823" s="12" t="s">
        <v>74</v>
      </c>
      <c r="H7823" s="12" t="s">
        <v>98</v>
      </c>
      <c r="I7823" s="14" t="s">
        <v>241</v>
      </c>
      <c r="J7823" s="12" t="s">
        <v>24</v>
      </c>
      <c r="K7823" s="12" t="s">
        <v>25</v>
      </c>
      <c r="L7823" s="12" t="s">
        <v>39</v>
      </c>
      <c r="M7823" s="11" t="s">
        <v>40</v>
      </c>
      <c r="N7823" s="11" t="s">
        <v>28</v>
      </c>
      <c r="O7823" s="12" t="s">
        <v>29</v>
      </c>
      <c r="P7823" s="12"/>
      <c r="Q7823" s="15" t="s">
        <v>34502</v>
      </c>
      <c r="R7823" s="12" t="s">
        <v>42</v>
      </c>
      <c r="S7823" s="11" t="s">
        <v>34503</v>
      </c>
      <c r="T7823" s="11" t="s">
        <v>34504</v>
      </c>
    </row>
    <row x14ac:dyDescent="0.25" r="7824" customHeight="1" ht="19.5">
      <c r="A7824" s="10">
        <v>45218</v>
      </c>
      <c r="B7824" s="11" t="s">
        <v>34505</v>
      </c>
      <c r="C7824" s="11" t="s">
        <v>2455</v>
      </c>
      <c r="D7824" s="12"/>
      <c r="E7824" s="13">
        <v>13997720297</v>
      </c>
      <c r="F7824" s="11"/>
      <c r="G7824" s="12"/>
      <c r="H7824" s="12" t="s">
        <v>98</v>
      </c>
      <c r="I7824" s="14" t="s">
        <v>241</v>
      </c>
      <c r="J7824" s="12" t="s">
        <v>24</v>
      </c>
      <c r="K7824" s="12" t="s">
        <v>25</v>
      </c>
      <c r="L7824" s="12" t="s">
        <v>39</v>
      </c>
      <c r="M7824" s="11" t="s">
        <v>27</v>
      </c>
      <c r="N7824" s="11" t="s">
        <v>28</v>
      </c>
      <c r="O7824" s="12" t="s">
        <v>29</v>
      </c>
      <c r="P7824" s="12"/>
      <c r="Q7824" s="15" t="s">
        <v>34506</v>
      </c>
      <c r="R7824" s="12" t="s">
        <v>42</v>
      </c>
      <c r="S7824" s="11" t="s">
        <v>34507</v>
      </c>
      <c r="T7824" s="11" t="s">
        <v>34508</v>
      </c>
    </row>
    <row x14ac:dyDescent="0.25" r="7825" customHeight="1" ht="19.5">
      <c r="A7825" s="10">
        <v>45218</v>
      </c>
      <c r="B7825" s="11" t="s">
        <v>34509</v>
      </c>
      <c r="C7825" s="11" t="s">
        <v>1075</v>
      </c>
      <c r="D7825" s="12"/>
      <c r="E7825" s="13">
        <v>13235620126</v>
      </c>
      <c r="F7825" s="11" t="s">
        <v>34510</v>
      </c>
      <c r="G7825" s="12" t="s">
        <v>115</v>
      </c>
      <c r="H7825" s="12"/>
      <c r="I7825" s="14" t="s">
        <v>241</v>
      </c>
      <c r="J7825" s="12" t="s">
        <v>24</v>
      </c>
      <c r="K7825" s="12" t="s">
        <v>25</v>
      </c>
      <c r="L7825" s="12" t="s">
        <v>39</v>
      </c>
      <c r="M7825" s="11" t="s">
        <v>27</v>
      </c>
      <c r="N7825" s="11" t="s">
        <v>28</v>
      </c>
      <c r="O7825" s="12" t="s">
        <v>29</v>
      </c>
      <c r="P7825" s="12"/>
      <c r="Q7825" s="15" t="s">
        <v>34511</v>
      </c>
      <c r="R7825" s="12" t="s">
        <v>42</v>
      </c>
      <c r="S7825" s="11" t="s">
        <v>34512</v>
      </c>
      <c r="T7825" s="11" t="s">
        <v>34513</v>
      </c>
    </row>
    <row x14ac:dyDescent="0.25" r="7826" customHeight="1" ht="19.5">
      <c r="A7826" s="10">
        <v>45218</v>
      </c>
      <c r="B7826" s="11" t="s">
        <v>34514</v>
      </c>
      <c r="C7826" s="11" t="s">
        <v>545</v>
      </c>
      <c r="D7826" s="12"/>
      <c r="E7826" s="13">
        <v>13177055888</v>
      </c>
      <c r="F7826" s="11" t="s">
        <v>34515</v>
      </c>
      <c r="G7826" s="12" t="s">
        <v>56</v>
      </c>
      <c r="H7826" s="12"/>
      <c r="I7826" s="14" t="s">
        <v>63</v>
      </c>
      <c r="J7826" s="12" t="s">
        <v>24</v>
      </c>
      <c r="K7826" s="12" t="s">
        <v>25</v>
      </c>
      <c r="L7826" s="12" t="s">
        <v>39</v>
      </c>
      <c r="M7826" s="11" t="s">
        <v>27</v>
      </c>
      <c r="N7826" s="11" t="s">
        <v>28</v>
      </c>
      <c r="O7826" s="12" t="s">
        <v>29</v>
      </c>
      <c r="P7826" s="12"/>
      <c r="Q7826" s="15" t="s">
        <v>34516</v>
      </c>
      <c r="R7826" s="12" t="s">
        <v>42</v>
      </c>
      <c r="S7826" s="11" t="s">
        <v>34517</v>
      </c>
      <c r="T7826" s="11" t="s">
        <v>34518</v>
      </c>
    </row>
    <row x14ac:dyDescent="0.25" r="7827" customHeight="1" ht="19.5">
      <c r="A7827" s="10">
        <v>45218</v>
      </c>
      <c r="B7827" s="11" t="s">
        <v>34519</v>
      </c>
      <c r="C7827" s="11" t="s">
        <v>691</v>
      </c>
      <c r="D7827" s="12"/>
      <c r="E7827" s="13">
        <v>15171844625</v>
      </c>
      <c r="F7827" s="11" t="s">
        <v>34520</v>
      </c>
      <c r="G7827" s="12" t="s">
        <v>23</v>
      </c>
      <c r="H7827" s="12"/>
      <c r="I7827" s="14" t="s">
        <v>189</v>
      </c>
      <c r="J7827" s="12" t="s">
        <v>24</v>
      </c>
      <c r="K7827" s="12" t="s">
        <v>25</v>
      </c>
      <c r="L7827" s="12" t="s">
        <v>39</v>
      </c>
      <c r="M7827" s="11" t="s">
        <v>40</v>
      </c>
      <c r="N7827" s="11" t="s">
        <v>28</v>
      </c>
      <c r="O7827" s="12" t="s">
        <v>29</v>
      </c>
      <c r="P7827" s="12"/>
      <c r="Q7827" s="15" t="s">
        <v>34521</v>
      </c>
      <c r="R7827" s="12" t="s">
        <v>42</v>
      </c>
      <c r="S7827" s="11" t="s">
        <v>34522</v>
      </c>
      <c r="T7827" s="11" t="s">
        <v>34523</v>
      </c>
    </row>
    <row x14ac:dyDescent="0.25" r="7828" customHeight="1" ht="19.5">
      <c r="A7828" s="10">
        <v>45218</v>
      </c>
      <c r="B7828" s="11" t="s">
        <v>34524</v>
      </c>
      <c r="C7828" s="11" t="s">
        <v>3899</v>
      </c>
      <c r="D7828" s="12"/>
      <c r="E7828" s="13">
        <v>15671027888</v>
      </c>
      <c r="F7828" s="11" t="s">
        <v>34525</v>
      </c>
      <c r="G7828" s="12" t="s">
        <v>56</v>
      </c>
      <c r="H7828" s="12"/>
      <c r="I7828" s="14" t="s">
        <v>796</v>
      </c>
      <c r="J7828" s="12" t="s">
        <v>24</v>
      </c>
      <c r="K7828" s="12" t="s">
        <v>25</v>
      </c>
      <c r="L7828" s="12" t="s">
        <v>39</v>
      </c>
      <c r="M7828" s="11" t="s">
        <v>40</v>
      </c>
      <c r="N7828" s="11" t="s">
        <v>28</v>
      </c>
      <c r="O7828" s="12" t="s">
        <v>29</v>
      </c>
      <c r="P7828" s="12"/>
      <c r="Q7828" s="15" t="s">
        <v>34526</v>
      </c>
      <c r="R7828" s="12" t="s">
        <v>42</v>
      </c>
      <c r="S7828" s="11" t="s">
        <v>34527</v>
      </c>
      <c r="T7828" s="11" t="s">
        <v>34528</v>
      </c>
    </row>
    <row x14ac:dyDescent="0.25" r="7829" customHeight="1" ht="19.5">
      <c r="A7829" s="10">
        <v>45218</v>
      </c>
      <c r="B7829" s="11" t="s">
        <v>34529</v>
      </c>
      <c r="C7829" s="11" t="s">
        <v>46</v>
      </c>
      <c r="D7829" s="12"/>
      <c r="E7829" s="13">
        <v>13098418396</v>
      </c>
      <c r="F7829" s="11" t="s">
        <v>34530</v>
      </c>
      <c r="G7829" s="12" t="s">
        <v>115</v>
      </c>
      <c r="H7829" s="12"/>
      <c r="I7829" s="14" t="s">
        <v>615</v>
      </c>
      <c r="J7829" s="12" t="s">
        <v>24</v>
      </c>
      <c r="K7829" s="12" t="s">
        <v>25</v>
      </c>
      <c r="L7829" s="12" t="s">
        <v>39</v>
      </c>
      <c r="M7829" s="11" t="s">
        <v>27</v>
      </c>
      <c r="N7829" s="11" t="s">
        <v>28</v>
      </c>
      <c r="O7829" s="12" t="s">
        <v>29</v>
      </c>
      <c r="P7829" s="12"/>
      <c r="Q7829" s="15" t="s">
        <v>34531</v>
      </c>
      <c r="R7829" s="12" t="s">
        <v>51</v>
      </c>
      <c r="S7829" s="11" t="s">
        <v>34532</v>
      </c>
      <c r="T7829" s="11"/>
    </row>
    <row x14ac:dyDescent="0.25" r="7830" customHeight="1" ht="19.5">
      <c r="A7830" s="10">
        <v>45218</v>
      </c>
      <c r="B7830" s="11" t="s">
        <v>34533</v>
      </c>
      <c r="C7830" s="11" t="s">
        <v>5626</v>
      </c>
      <c r="D7830" s="12"/>
      <c r="E7830" s="13">
        <v>15543923244</v>
      </c>
      <c r="F7830" s="11" t="s">
        <v>34534</v>
      </c>
      <c r="G7830" s="12" t="s">
        <v>48</v>
      </c>
      <c r="H7830" s="12"/>
      <c r="I7830" s="14" t="s">
        <v>241</v>
      </c>
      <c r="J7830" s="12" t="s">
        <v>24</v>
      </c>
      <c r="K7830" s="12" t="s">
        <v>25</v>
      </c>
      <c r="L7830" s="12" t="s">
        <v>39</v>
      </c>
      <c r="M7830" s="11" t="s">
        <v>27</v>
      </c>
      <c r="N7830" s="11" t="s">
        <v>28</v>
      </c>
      <c r="O7830" s="12" t="s">
        <v>29</v>
      </c>
      <c r="P7830" s="12"/>
      <c r="Q7830" s="15" t="s">
        <v>34535</v>
      </c>
      <c r="R7830" s="12" t="s">
        <v>42</v>
      </c>
      <c r="S7830" s="11" t="s">
        <v>34536</v>
      </c>
      <c r="T7830" s="11" t="s">
        <v>34537</v>
      </c>
    </row>
    <row x14ac:dyDescent="0.25" r="7831" customHeight="1" ht="19.5">
      <c r="A7831" s="10">
        <v>45218</v>
      </c>
      <c r="B7831" s="11" t="s">
        <v>34538</v>
      </c>
      <c r="C7831" s="11" t="s">
        <v>9615</v>
      </c>
      <c r="D7831" s="12"/>
      <c r="E7831" s="13">
        <v>13294246761</v>
      </c>
      <c r="F7831" s="11" t="s">
        <v>34539</v>
      </c>
      <c r="G7831" s="12" t="s">
        <v>74</v>
      </c>
      <c r="H7831" s="12"/>
      <c r="I7831" s="14" t="s">
        <v>1914</v>
      </c>
      <c r="J7831" s="12" t="s">
        <v>24</v>
      </c>
      <c r="K7831" s="12" t="s">
        <v>25</v>
      </c>
      <c r="L7831" s="12" t="s">
        <v>39</v>
      </c>
      <c r="M7831" s="11" t="s">
        <v>27</v>
      </c>
      <c r="N7831" s="11" t="s">
        <v>28</v>
      </c>
      <c r="O7831" s="12" t="s">
        <v>29</v>
      </c>
      <c r="P7831" s="12"/>
      <c r="Q7831" s="15" t="s">
        <v>34438</v>
      </c>
      <c r="R7831" s="12" t="s">
        <v>42</v>
      </c>
      <c r="S7831" s="11" t="s">
        <v>34540</v>
      </c>
      <c r="T7831" s="11" t="s">
        <v>34541</v>
      </c>
    </row>
    <row x14ac:dyDescent="0.25" r="7832" customHeight="1" ht="19.5">
      <c r="A7832" s="10">
        <v>45218</v>
      </c>
      <c r="B7832" s="11" t="s">
        <v>34542</v>
      </c>
      <c r="C7832" s="11" t="s">
        <v>5631</v>
      </c>
      <c r="D7832" s="12"/>
      <c r="E7832" s="13">
        <v>15549369881</v>
      </c>
      <c r="F7832" s="11" t="s">
        <v>34543</v>
      </c>
      <c r="G7832" s="12" t="s">
        <v>23</v>
      </c>
      <c r="H7832" s="12"/>
      <c r="I7832" s="14" t="s">
        <v>328</v>
      </c>
      <c r="J7832" s="12" t="s">
        <v>24</v>
      </c>
      <c r="K7832" s="12" t="s">
        <v>25</v>
      </c>
      <c r="L7832" s="12" t="s">
        <v>39</v>
      </c>
      <c r="M7832" s="11" t="s">
        <v>27</v>
      </c>
      <c r="N7832" s="11" t="s">
        <v>183</v>
      </c>
      <c r="O7832" s="12" t="s">
        <v>29</v>
      </c>
      <c r="P7832" s="12"/>
      <c r="Q7832" s="15" t="s">
        <v>34544</v>
      </c>
      <c r="R7832" s="12" t="s">
        <v>42</v>
      </c>
      <c r="S7832" s="11" t="s">
        <v>34545</v>
      </c>
      <c r="T7832" s="11" t="s">
        <v>34546</v>
      </c>
    </row>
    <row x14ac:dyDescent="0.25" r="7833" customHeight="1" ht="19.5">
      <c r="A7833" s="10">
        <v>45218</v>
      </c>
      <c r="B7833" s="11" t="s">
        <v>34547</v>
      </c>
      <c r="C7833" s="11" t="s">
        <v>5631</v>
      </c>
      <c r="D7833" s="12"/>
      <c r="E7833" s="13">
        <v>15572791323</v>
      </c>
      <c r="F7833" s="11" t="s">
        <v>34548</v>
      </c>
      <c r="G7833" s="12" t="s">
        <v>115</v>
      </c>
      <c r="H7833" s="12"/>
      <c r="I7833" s="14" t="s">
        <v>136</v>
      </c>
      <c r="J7833" s="12" t="s">
        <v>24</v>
      </c>
      <c r="K7833" s="12" t="s">
        <v>25</v>
      </c>
      <c r="L7833" s="12" t="s">
        <v>39</v>
      </c>
      <c r="M7833" s="11" t="s">
        <v>27</v>
      </c>
      <c r="N7833" s="11" t="s">
        <v>183</v>
      </c>
      <c r="O7833" s="12" t="s">
        <v>29</v>
      </c>
      <c r="P7833" s="12"/>
      <c r="Q7833" s="15" t="s">
        <v>34549</v>
      </c>
      <c r="R7833" s="12" t="s">
        <v>42</v>
      </c>
      <c r="S7833" s="11" t="s">
        <v>34550</v>
      </c>
      <c r="T7833" s="11" t="s">
        <v>34551</v>
      </c>
    </row>
    <row x14ac:dyDescent="0.25" r="7834" customHeight="1" ht="19.5">
      <c r="A7834" s="10">
        <v>45218</v>
      </c>
      <c r="B7834" s="11" t="s">
        <v>34552</v>
      </c>
      <c r="C7834" s="11" t="s">
        <v>1116</v>
      </c>
      <c r="D7834" s="12"/>
      <c r="E7834" s="13">
        <v>15672489240</v>
      </c>
      <c r="F7834" s="11" t="s">
        <v>34553</v>
      </c>
      <c r="G7834" s="12" t="s">
        <v>289</v>
      </c>
      <c r="H7834" s="12"/>
      <c r="I7834" s="14" t="s">
        <v>486</v>
      </c>
      <c r="J7834" s="12" t="s">
        <v>24</v>
      </c>
      <c r="K7834" s="12" t="s">
        <v>25</v>
      </c>
      <c r="L7834" s="12" t="s">
        <v>39</v>
      </c>
      <c r="M7834" s="11" t="s">
        <v>27</v>
      </c>
      <c r="N7834" s="11" t="s">
        <v>28</v>
      </c>
      <c r="O7834" s="12" t="s">
        <v>29</v>
      </c>
      <c r="P7834" s="12"/>
      <c r="Q7834" s="15" t="s">
        <v>34554</v>
      </c>
      <c r="R7834" s="12" t="s">
        <v>42</v>
      </c>
      <c r="S7834" s="11" t="s">
        <v>34555</v>
      </c>
      <c r="T7834" s="11" t="s">
        <v>34556</v>
      </c>
    </row>
    <row x14ac:dyDescent="0.25" r="7835" customHeight="1" ht="19.5">
      <c r="A7835" s="10">
        <v>45218</v>
      </c>
      <c r="B7835" s="11" t="s">
        <v>34557</v>
      </c>
      <c r="C7835" s="11" t="s">
        <v>691</v>
      </c>
      <c r="D7835" s="12"/>
      <c r="E7835" s="13">
        <v>18671727059</v>
      </c>
      <c r="F7835" s="11" t="s">
        <v>34558</v>
      </c>
      <c r="G7835" s="12" t="s">
        <v>62</v>
      </c>
      <c r="H7835" s="12"/>
      <c r="I7835" s="14">
        <v>10015</v>
      </c>
      <c r="J7835" s="12" t="s">
        <v>24</v>
      </c>
      <c r="K7835" s="12" t="s">
        <v>172</v>
      </c>
      <c r="L7835" s="12" t="s">
        <v>26</v>
      </c>
      <c r="M7835" s="11" t="s">
        <v>27</v>
      </c>
      <c r="N7835" s="11" t="s">
        <v>28</v>
      </c>
      <c r="O7835" s="12" t="s">
        <v>29</v>
      </c>
      <c r="P7835" s="12"/>
      <c r="Q7835" s="15" t="s">
        <v>34559</v>
      </c>
      <c r="R7835" s="12" t="s">
        <v>31</v>
      </c>
      <c r="S7835" s="11" t="s">
        <v>34560</v>
      </c>
      <c r="T7835" s="11" t="s">
        <v>34561</v>
      </c>
    </row>
    <row x14ac:dyDescent="0.25" r="7836" customHeight="1" ht="19.5">
      <c r="A7836" s="10">
        <v>45218</v>
      </c>
      <c r="B7836" s="11" t="s">
        <v>34562</v>
      </c>
      <c r="C7836" s="11" t="s">
        <v>880</v>
      </c>
      <c r="D7836" s="12"/>
      <c r="E7836" s="13">
        <v>18695078383</v>
      </c>
      <c r="F7836" s="11" t="s">
        <v>34563</v>
      </c>
      <c r="G7836" s="12" t="s">
        <v>56</v>
      </c>
      <c r="H7836" s="12"/>
      <c r="I7836" s="14" t="s">
        <v>241</v>
      </c>
      <c r="J7836" s="12" t="s">
        <v>24</v>
      </c>
      <c r="K7836" s="12" t="s">
        <v>25</v>
      </c>
      <c r="L7836" s="12" t="s">
        <v>39</v>
      </c>
      <c r="M7836" s="11" t="s">
        <v>40</v>
      </c>
      <c r="N7836" s="11" t="s">
        <v>28</v>
      </c>
      <c r="O7836" s="12" t="s">
        <v>29</v>
      </c>
      <c r="P7836" s="12"/>
      <c r="Q7836" s="15" t="s">
        <v>34564</v>
      </c>
      <c r="R7836" s="12" t="s">
        <v>42</v>
      </c>
      <c r="S7836" s="11" t="s">
        <v>34565</v>
      </c>
      <c r="T7836" s="11" t="s">
        <v>34566</v>
      </c>
    </row>
    <row x14ac:dyDescent="0.25" r="7837" customHeight="1" ht="19.5">
      <c r="A7837" s="10">
        <v>45218</v>
      </c>
      <c r="B7837" s="11" t="s">
        <v>34567</v>
      </c>
      <c r="C7837" s="11" t="s">
        <v>10142</v>
      </c>
      <c r="D7837" s="12"/>
      <c r="E7837" s="13" t="s">
        <v>34568</v>
      </c>
      <c r="F7837" s="11" t="s">
        <v>34569</v>
      </c>
      <c r="G7837" s="12" t="s">
        <v>74</v>
      </c>
      <c r="H7837" s="12"/>
      <c r="I7837" s="14" t="s">
        <v>148</v>
      </c>
      <c r="J7837" s="12" t="s">
        <v>24</v>
      </c>
      <c r="K7837" s="12" t="s">
        <v>25</v>
      </c>
      <c r="L7837" s="12" t="s">
        <v>39</v>
      </c>
      <c r="M7837" s="11" t="s">
        <v>149</v>
      </c>
      <c r="N7837" s="11" t="s">
        <v>28</v>
      </c>
      <c r="O7837" s="12" t="s">
        <v>29</v>
      </c>
      <c r="P7837" s="12"/>
      <c r="Q7837" s="15" t="s">
        <v>34570</v>
      </c>
      <c r="R7837" s="12" t="s">
        <v>42</v>
      </c>
      <c r="S7837" s="11" t="s">
        <v>34571</v>
      </c>
      <c r="T7837" s="11" t="s">
        <v>34572</v>
      </c>
    </row>
    <row x14ac:dyDescent="0.25" r="7838" customHeight="1" ht="19.5">
      <c r="A7838" s="10">
        <v>45218</v>
      </c>
      <c r="B7838" s="11" t="s">
        <v>34573</v>
      </c>
      <c r="C7838" s="11" t="s">
        <v>1683</v>
      </c>
      <c r="D7838" s="12"/>
      <c r="E7838" s="13">
        <v>15587982350</v>
      </c>
      <c r="F7838" s="11" t="s">
        <v>34574</v>
      </c>
      <c r="G7838" s="12" t="s">
        <v>74</v>
      </c>
      <c r="H7838" s="12"/>
      <c r="I7838" s="14" t="s">
        <v>136</v>
      </c>
      <c r="J7838" s="12" t="s">
        <v>24</v>
      </c>
      <c r="K7838" s="12" t="s">
        <v>25</v>
      </c>
      <c r="L7838" s="12" t="s">
        <v>39</v>
      </c>
      <c r="M7838" s="11" t="s">
        <v>40</v>
      </c>
      <c r="N7838" s="11" t="s">
        <v>28</v>
      </c>
      <c r="O7838" s="12" t="s">
        <v>29</v>
      </c>
      <c r="P7838" s="12"/>
      <c r="Q7838" s="15" t="s">
        <v>34575</v>
      </c>
      <c r="R7838" s="12" t="s">
        <v>42</v>
      </c>
      <c r="S7838" s="11" t="s">
        <v>34576</v>
      </c>
      <c r="T7838" s="11" t="s">
        <v>34577</v>
      </c>
    </row>
    <row x14ac:dyDescent="0.25" r="7839" customHeight="1" ht="19.5">
      <c r="A7839" s="10">
        <v>45218</v>
      </c>
      <c r="B7839" s="11" t="s">
        <v>34578</v>
      </c>
      <c r="C7839" s="11" t="s">
        <v>7500</v>
      </c>
      <c r="D7839" s="12"/>
      <c r="E7839" s="13">
        <v>18671759100</v>
      </c>
      <c r="F7839" s="11" t="s">
        <v>34579</v>
      </c>
      <c r="G7839" s="12" t="s">
        <v>74</v>
      </c>
      <c r="H7839" s="12"/>
      <c r="I7839" s="14" t="s">
        <v>254</v>
      </c>
      <c r="J7839" s="12" t="s">
        <v>24</v>
      </c>
      <c r="K7839" s="12" t="s">
        <v>25</v>
      </c>
      <c r="L7839" s="12" t="s">
        <v>39</v>
      </c>
      <c r="M7839" s="11" t="s">
        <v>40</v>
      </c>
      <c r="N7839" s="11" t="s">
        <v>28</v>
      </c>
      <c r="O7839" s="12" t="s">
        <v>29</v>
      </c>
      <c r="P7839" s="12"/>
      <c r="Q7839" s="15" t="s">
        <v>34580</v>
      </c>
      <c r="R7839" s="12" t="s">
        <v>42</v>
      </c>
      <c r="S7839" s="11" t="s">
        <v>34581</v>
      </c>
      <c r="T7839" s="11" t="s">
        <v>34582</v>
      </c>
    </row>
    <row x14ac:dyDescent="0.25" r="7840" customHeight="1" ht="19.5">
      <c r="A7840" s="10">
        <v>45218</v>
      </c>
      <c r="B7840" s="11" t="s">
        <v>34583</v>
      </c>
      <c r="C7840" s="11" t="s">
        <v>5670</v>
      </c>
      <c r="D7840" s="12"/>
      <c r="E7840" s="13">
        <v>18507200326</v>
      </c>
      <c r="F7840" s="11" t="s">
        <v>32982</v>
      </c>
      <c r="G7840" s="12" t="s">
        <v>216</v>
      </c>
      <c r="H7840" s="12"/>
      <c r="I7840" s="14" t="s">
        <v>486</v>
      </c>
      <c r="J7840" s="12" t="s">
        <v>24</v>
      </c>
      <c r="K7840" s="12" t="s">
        <v>25</v>
      </c>
      <c r="L7840" s="12" t="s">
        <v>39</v>
      </c>
      <c r="M7840" s="11" t="s">
        <v>40</v>
      </c>
      <c r="N7840" s="11" t="s">
        <v>28</v>
      </c>
      <c r="O7840" s="12" t="s">
        <v>29</v>
      </c>
      <c r="P7840" s="12"/>
      <c r="Q7840" s="15" t="s">
        <v>34584</v>
      </c>
      <c r="R7840" s="12" t="s">
        <v>42</v>
      </c>
      <c r="S7840" s="11" t="s">
        <v>34585</v>
      </c>
      <c r="T7840" s="11" t="s">
        <v>34586</v>
      </c>
    </row>
    <row x14ac:dyDescent="0.25" r="7841" customHeight="1" ht="19.5">
      <c r="A7841" s="10">
        <v>45218</v>
      </c>
      <c r="B7841" s="11" t="s">
        <v>34587</v>
      </c>
      <c r="C7841" s="11" t="s">
        <v>5675</v>
      </c>
      <c r="D7841" s="12"/>
      <c r="E7841" s="13">
        <v>13264918890</v>
      </c>
      <c r="F7841" s="11" t="s">
        <v>34588</v>
      </c>
      <c r="G7841" s="12" t="s">
        <v>23</v>
      </c>
      <c r="H7841" s="12"/>
      <c r="I7841" s="14">
        <v>10015</v>
      </c>
      <c r="J7841" s="12" t="s">
        <v>24</v>
      </c>
      <c r="K7841" s="12" t="s">
        <v>69</v>
      </c>
      <c r="L7841" s="12" t="s">
        <v>26</v>
      </c>
      <c r="M7841" s="11" t="s">
        <v>27</v>
      </c>
      <c r="N7841" s="11" t="s">
        <v>28</v>
      </c>
      <c r="O7841" s="12" t="s">
        <v>29</v>
      </c>
      <c r="P7841" s="12"/>
      <c r="Q7841" s="15" t="s">
        <v>34589</v>
      </c>
      <c r="R7841" s="12" t="s">
        <v>31</v>
      </c>
      <c r="S7841" s="11" t="s">
        <v>34590</v>
      </c>
      <c r="T7841" s="11"/>
    </row>
    <row x14ac:dyDescent="0.25" r="7842" customHeight="1" ht="19.5">
      <c r="A7842" s="10">
        <v>45218</v>
      </c>
      <c r="B7842" s="11" t="s">
        <v>34591</v>
      </c>
      <c r="C7842" s="11" t="s">
        <v>2492</v>
      </c>
      <c r="D7842" s="12"/>
      <c r="E7842" s="13">
        <v>18672662202</v>
      </c>
      <c r="F7842" s="11" t="s">
        <v>33096</v>
      </c>
      <c r="G7842" s="12" t="s">
        <v>115</v>
      </c>
      <c r="H7842" s="12"/>
      <c r="I7842" s="14">
        <v>10015</v>
      </c>
      <c r="J7842" s="12" t="s">
        <v>24</v>
      </c>
      <c r="K7842" s="12" t="s">
        <v>69</v>
      </c>
      <c r="L7842" s="12" t="s">
        <v>26</v>
      </c>
      <c r="M7842" s="11" t="s">
        <v>40</v>
      </c>
      <c r="N7842" s="11" t="s">
        <v>28</v>
      </c>
      <c r="O7842" s="12" t="s">
        <v>29</v>
      </c>
      <c r="P7842" s="12"/>
      <c r="Q7842" s="15" t="s">
        <v>34592</v>
      </c>
      <c r="R7842" s="12" t="s">
        <v>31</v>
      </c>
      <c r="S7842" s="11" t="s">
        <v>34593</v>
      </c>
      <c r="T7842" s="11"/>
    </row>
    <row x14ac:dyDescent="0.25" r="7843" customHeight="1" ht="19.5">
      <c r="A7843" s="10">
        <v>45218</v>
      </c>
      <c r="B7843" s="11" t="s">
        <v>34594</v>
      </c>
      <c r="C7843" s="11" t="s">
        <v>5684</v>
      </c>
      <c r="D7843" s="12"/>
      <c r="E7843" s="13">
        <v>18695062911</v>
      </c>
      <c r="F7843" s="11" t="s">
        <v>34595</v>
      </c>
      <c r="G7843" s="12" t="s">
        <v>115</v>
      </c>
      <c r="H7843" s="12"/>
      <c r="I7843" s="14" t="s">
        <v>104</v>
      </c>
      <c r="J7843" s="12" t="s">
        <v>24</v>
      </c>
      <c r="K7843" s="12" t="s">
        <v>25</v>
      </c>
      <c r="L7843" s="12" t="s">
        <v>39</v>
      </c>
      <c r="M7843" s="11" t="s">
        <v>27</v>
      </c>
      <c r="N7843" s="11" t="s">
        <v>183</v>
      </c>
      <c r="O7843" s="12" t="s">
        <v>29</v>
      </c>
      <c r="P7843" s="12"/>
      <c r="Q7843" s="15" t="s">
        <v>34596</v>
      </c>
      <c r="R7843" s="12" t="s">
        <v>42</v>
      </c>
      <c r="S7843" s="11" t="s">
        <v>34597</v>
      </c>
      <c r="T7843" s="11"/>
    </row>
    <row x14ac:dyDescent="0.25" r="7844" customHeight="1" ht="19.5">
      <c r="A7844" s="10">
        <v>45218</v>
      </c>
      <c r="B7844" s="11" t="s">
        <v>34598</v>
      </c>
      <c r="C7844" s="11" t="s">
        <v>8253</v>
      </c>
      <c r="D7844" s="12"/>
      <c r="E7844" s="13">
        <v>18671442590</v>
      </c>
      <c r="F7844" s="11" t="s">
        <v>7310</v>
      </c>
      <c r="G7844" s="12" t="s">
        <v>62</v>
      </c>
      <c r="H7844" s="12"/>
      <c r="I7844" s="14" t="s">
        <v>104</v>
      </c>
      <c r="J7844" s="12" t="s">
        <v>24</v>
      </c>
      <c r="K7844" s="12" t="s">
        <v>25</v>
      </c>
      <c r="L7844" s="12" t="s">
        <v>39</v>
      </c>
      <c r="M7844" s="11" t="s">
        <v>27</v>
      </c>
      <c r="N7844" s="11" t="s">
        <v>183</v>
      </c>
      <c r="O7844" s="12" t="s">
        <v>29</v>
      </c>
      <c r="P7844" s="12"/>
      <c r="Q7844" s="15" t="s">
        <v>34599</v>
      </c>
      <c r="R7844" s="12" t="s">
        <v>42</v>
      </c>
      <c r="S7844" s="11" t="s">
        <v>34600</v>
      </c>
      <c r="T7844" s="11"/>
    </row>
    <row x14ac:dyDescent="0.25" r="7845" customHeight="1" ht="19.5">
      <c r="A7845" s="10">
        <v>45218</v>
      </c>
      <c r="B7845" s="11" t="s">
        <v>34601</v>
      </c>
      <c r="C7845" s="11" t="s">
        <v>5684</v>
      </c>
      <c r="D7845" s="12"/>
      <c r="E7845" s="13">
        <v>13217275388</v>
      </c>
      <c r="F7845" s="11" t="s">
        <v>16730</v>
      </c>
      <c r="G7845" s="12" t="s">
        <v>74</v>
      </c>
      <c r="H7845" s="12"/>
      <c r="I7845" s="14" t="s">
        <v>1504</v>
      </c>
      <c r="J7845" s="12" t="s">
        <v>24</v>
      </c>
      <c r="K7845" s="12" t="s">
        <v>25</v>
      </c>
      <c r="L7845" s="12" t="s">
        <v>39</v>
      </c>
      <c r="M7845" s="11" t="s">
        <v>40</v>
      </c>
      <c r="N7845" s="11" t="s">
        <v>183</v>
      </c>
      <c r="O7845" s="12" t="s">
        <v>29</v>
      </c>
      <c r="P7845" s="12"/>
      <c r="Q7845" s="15" t="s">
        <v>34602</v>
      </c>
      <c r="R7845" s="12" t="s">
        <v>42</v>
      </c>
      <c r="S7845" s="11" t="s">
        <v>34603</v>
      </c>
      <c r="T7845" s="11"/>
    </row>
    <row x14ac:dyDescent="0.25" r="7846" customHeight="1" ht="19.5">
      <c r="A7846" s="10">
        <v>45218</v>
      </c>
      <c r="B7846" s="11" t="s">
        <v>34604</v>
      </c>
      <c r="C7846" s="11" t="s">
        <v>5684</v>
      </c>
      <c r="D7846" s="12"/>
      <c r="E7846" s="13">
        <v>13264908521</v>
      </c>
      <c r="F7846" s="11" t="s">
        <v>34605</v>
      </c>
      <c r="G7846" s="12" t="s">
        <v>115</v>
      </c>
      <c r="H7846" s="12"/>
      <c r="I7846" s="14" t="s">
        <v>486</v>
      </c>
      <c r="J7846" s="12" t="s">
        <v>24</v>
      </c>
      <c r="K7846" s="12" t="s">
        <v>25</v>
      </c>
      <c r="L7846" s="12" t="s">
        <v>39</v>
      </c>
      <c r="M7846" s="11" t="s">
        <v>40</v>
      </c>
      <c r="N7846" s="11" t="s">
        <v>183</v>
      </c>
      <c r="O7846" s="12" t="s">
        <v>29</v>
      </c>
      <c r="P7846" s="12"/>
      <c r="Q7846" s="15" t="s">
        <v>34606</v>
      </c>
      <c r="R7846" s="12" t="s">
        <v>42</v>
      </c>
      <c r="S7846" s="11" t="s">
        <v>34607</v>
      </c>
      <c r="T7846" s="11"/>
    </row>
    <row x14ac:dyDescent="0.25" r="7847" customHeight="1" ht="19.5">
      <c r="A7847" s="10">
        <v>45218</v>
      </c>
      <c r="B7847" s="11" t="s">
        <v>34608</v>
      </c>
      <c r="C7847" s="11" t="s">
        <v>5684</v>
      </c>
      <c r="D7847" s="12"/>
      <c r="E7847" s="13">
        <v>13277253028</v>
      </c>
      <c r="F7847" s="11" t="s">
        <v>34609</v>
      </c>
      <c r="G7847" s="12" t="s">
        <v>74</v>
      </c>
      <c r="H7847" s="12"/>
      <c r="I7847" s="14" t="s">
        <v>189</v>
      </c>
      <c r="J7847" s="12" t="s">
        <v>24</v>
      </c>
      <c r="K7847" s="12" t="s">
        <v>25</v>
      </c>
      <c r="L7847" s="12" t="s">
        <v>39</v>
      </c>
      <c r="M7847" s="11" t="s">
        <v>40</v>
      </c>
      <c r="N7847" s="11" t="s">
        <v>183</v>
      </c>
      <c r="O7847" s="12" t="s">
        <v>29</v>
      </c>
      <c r="P7847" s="12"/>
      <c r="Q7847" s="15" t="s">
        <v>34610</v>
      </c>
      <c r="R7847" s="12" t="s">
        <v>42</v>
      </c>
      <c r="S7847" s="11" t="s">
        <v>34611</v>
      </c>
      <c r="T7847" s="11"/>
    </row>
    <row x14ac:dyDescent="0.25" r="7848" customHeight="1" ht="19.5">
      <c r="A7848" s="10">
        <v>45218</v>
      </c>
      <c r="B7848" s="11" t="s">
        <v>34612</v>
      </c>
      <c r="C7848" s="11" t="s">
        <v>5684</v>
      </c>
      <c r="D7848" s="12"/>
      <c r="E7848" s="13">
        <v>16608601091</v>
      </c>
      <c r="F7848" s="11" t="s">
        <v>23148</v>
      </c>
      <c r="G7848" s="12" t="s">
        <v>115</v>
      </c>
      <c r="H7848" s="12"/>
      <c r="I7848" s="14" t="s">
        <v>8690</v>
      </c>
      <c r="J7848" s="12" t="s">
        <v>24</v>
      </c>
      <c r="K7848" s="12" t="s">
        <v>25</v>
      </c>
      <c r="L7848" s="12" t="s">
        <v>39</v>
      </c>
      <c r="M7848" s="11" t="s">
        <v>27</v>
      </c>
      <c r="N7848" s="11" t="s">
        <v>183</v>
      </c>
      <c r="O7848" s="12" t="s">
        <v>29</v>
      </c>
      <c r="P7848" s="12"/>
      <c r="Q7848" s="15" t="s">
        <v>34613</v>
      </c>
      <c r="R7848" s="12" t="s">
        <v>42</v>
      </c>
      <c r="S7848" s="11" t="s">
        <v>34614</v>
      </c>
      <c r="T7848" s="11"/>
    </row>
    <row x14ac:dyDescent="0.25" r="7849" customHeight="1" ht="19.5">
      <c r="A7849" s="10">
        <v>45218</v>
      </c>
      <c r="B7849" s="11" t="s">
        <v>34615</v>
      </c>
      <c r="C7849" s="11" t="s">
        <v>5684</v>
      </c>
      <c r="D7849" s="12"/>
      <c r="E7849" s="13">
        <v>18671720035</v>
      </c>
      <c r="F7849" s="11" t="s">
        <v>34616</v>
      </c>
      <c r="G7849" s="12" t="s">
        <v>37</v>
      </c>
      <c r="H7849" s="12"/>
      <c r="I7849" s="14" t="s">
        <v>8690</v>
      </c>
      <c r="J7849" s="12" t="s">
        <v>24</v>
      </c>
      <c r="K7849" s="12" t="s">
        <v>25</v>
      </c>
      <c r="L7849" s="12" t="s">
        <v>39</v>
      </c>
      <c r="M7849" s="11" t="s">
        <v>27</v>
      </c>
      <c r="N7849" s="11" t="s">
        <v>183</v>
      </c>
      <c r="O7849" s="12" t="s">
        <v>29</v>
      </c>
      <c r="P7849" s="12"/>
      <c r="Q7849" s="15" t="s">
        <v>34617</v>
      </c>
      <c r="R7849" s="12" t="s">
        <v>42</v>
      </c>
      <c r="S7849" s="11" t="s">
        <v>34618</v>
      </c>
      <c r="T7849" s="11"/>
    </row>
    <row x14ac:dyDescent="0.25" r="7850" customHeight="1" ht="19.5">
      <c r="A7850" s="10">
        <v>45218</v>
      </c>
      <c r="B7850" s="11" t="s">
        <v>34619</v>
      </c>
      <c r="C7850" s="11" t="s">
        <v>5684</v>
      </c>
      <c r="D7850" s="12"/>
      <c r="E7850" s="13">
        <v>13277257479</v>
      </c>
      <c r="F7850" s="11" t="s">
        <v>34620</v>
      </c>
      <c r="G7850" s="12" t="s">
        <v>115</v>
      </c>
      <c r="H7850" s="12"/>
      <c r="I7850" s="14" t="s">
        <v>415</v>
      </c>
      <c r="J7850" s="12" t="s">
        <v>24</v>
      </c>
      <c r="K7850" s="12" t="s">
        <v>25</v>
      </c>
      <c r="L7850" s="12" t="s">
        <v>39</v>
      </c>
      <c r="M7850" s="11" t="s">
        <v>27</v>
      </c>
      <c r="N7850" s="11" t="s">
        <v>183</v>
      </c>
      <c r="O7850" s="12" t="s">
        <v>29</v>
      </c>
      <c r="P7850" s="12"/>
      <c r="Q7850" s="15" t="s">
        <v>34621</v>
      </c>
      <c r="R7850" s="12" t="s">
        <v>42</v>
      </c>
      <c r="S7850" s="11" t="s">
        <v>34622</v>
      </c>
      <c r="T7850" s="11"/>
    </row>
    <row x14ac:dyDescent="0.25" r="7851" customHeight="1" ht="19.5">
      <c r="A7851" s="10">
        <v>45218</v>
      </c>
      <c r="B7851" s="11" t="s">
        <v>34623</v>
      </c>
      <c r="C7851" s="11" t="s">
        <v>6057</v>
      </c>
      <c r="D7851" s="12"/>
      <c r="E7851" s="13">
        <v>15572725186</v>
      </c>
      <c r="F7851" s="11" t="s">
        <v>34624</v>
      </c>
      <c r="G7851" s="12" t="s">
        <v>62</v>
      </c>
      <c r="H7851" s="12"/>
      <c r="I7851" s="14" t="s">
        <v>57</v>
      </c>
      <c r="J7851" s="12" t="s">
        <v>24</v>
      </c>
      <c r="K7851" s="12" t="s">
        <v>25</v>
      </c>
      <c r="L7851" s="12" t="s">
        <v>39</v>
      </c>
      <c r="M7851" s="11" t="s">
        <v>40</v>
      </c>
      <c r="N7851" s="11" t="s">
        <v>183</v>
      </c>
      <c r="O7851" s="12" t="s">
        <v>29</v>
      </c>
      <c r="P7851" s="12"/>
      <c r="Q7851" s="15" t="s">
        <v>34625</v>
      </c>
      <c r="R7851" s="12" t="s">
        <v>42</v>
      </c>
      <c r="S7851" s="11" t="s">
        <v>34626</v>
      </c>
      <c r="T7851" s="11" t="s">
        <v>34627</v>
      </c>
    </row>
    <row x14ac:dyDescent="0.25" r="7852" customHeight="1" ht="19.5">
      <c r="A7852" s="10">
        <v>45218</v>
      </c>
      <c r="B7852" s="11" t="s">
        <v>34628</v>
      </c>
      <c r="C7852" s="11" t="s">
        <v>9471</v>
      </c>
      <c r="D7852" s="12"/>
      <c r="E7852" s="13">
        <v>18672097049</v>
      </c>
      <c r="F7852" s="11" t="s">
        <v>33071</v>
      </c>
      <c r="G7852" s="12" t="s">
        <v>37</v>
      </c>
      <c r="H7852" s="12"/>
      <c r="I7852" s="14">
        <v>10015</v>
      </c>
      <c r="J7852" s="12" t="s">
        <v>24</v>
      </c>
      <c r="K7852" s="12" t="s">
        <v>25</v>
      </c>
      <c r="L7852" s="12" t="s">
        <v>26</v>
      </c>
      <c r="M7852" s="11" t="s">
        <v>27</v>
      </c>
      <c r="N7852" s="11" t="s">
        <v>28</v>
      </c>
      <c r="O7852" s="12" t="s">
        <v>29</v>
      </c>
      <c r="P7852" s="12"/>
      <c r="Q7852" s="15" t="s">
        <v>34629</v>
      </c>
      <c r="R7852" s="12" t="s">
        <v>31</v>
      </c>
      <c r="S7852" s="11" t="s">
        <v>34630</v>
      </c>
      <c r="T7852" s="11" t="s">
        <v>34631</v>
      </c>
    </row>
    <row x14ac:dyDescent="0.25" r="7853" customHeight="1" ht="19.5">
      <c r="A7853" s="10">
        <v>45218</v>
      </c>
      <c r="B7853" s="11" t="s">
        <v>34632</v>
      </c>
      <c r="C7853" s="11" t="s">
        <v>4499</v>
      </c>
      <c r="D7853" s="12"/>
      <c r="E7853" s="13">
        <v>15926943159</v>
      </c>
      <c r="F7853" s="11" t="s">
        <v>34633</v>
      </c>
      <c r="G7853" s="12" t="s">
        <v>216</v>
      </c>
      <c r="H7853" s="12"/>
      <c r="I7853" s="14" t="s">
        <v>75</v>
      </c>
      <c r="J7853" s="12" t="s">
        <v>24</v>
      </c>
      <c r="K7853" s="12" t="s">
        <v>25</v>
      </c>
      <c r="L7853" s="12" t="s">
        <v>39</v>
      </c>
      <c r="M7853" s="11" t="s">
        <v>40</v>
      </c>
      <c r="N7853" s="11" t="s">
        <v>183</v>
      </c>
      <c r="O7853" s="12" t="s">
        <v>29</v>
      </c>
      <c r="P7853" s="12"/>
      <c r="Q7853" s="15" t="s">
        <v>34634</v>
      </c>
      <c r="R7853" s="12" t="s">
        <v>42</v>
      </c>
      <c r="S7853" s="11" t="s">
        <v>34635</v>
      </c>
      <c r="T7853" s="11" t="s">
        <v>34636</v>
      </c>
    </row>
    <row x14ac:dyDescent="0.25" r="7854" customHeight="1" ht="19.5">
      <c r="A7854" s="10">
        <v>45218</v>
      </c>
      <c r="B7854" s="11" t="s">
        <v>34637</v>
      </c>
      <c r="C7854" s="11" t="s">
        <v>5684</v>
      </c>
      <c r="D7854" s="12"/>
      <c r="E7854" s="13">
        <v>15549369129</v>
      </c>
      <c r="F7854" s="11" t="s">
        <v>34638</v>
      </c>
      <c r="G7854" s="12" t="s">
        <v>62</v>
      </c>
      <c r="H7854" s="12"/>
      <c r="I7854" s="14" t="s">
        <v>75</v>
      </c>
      <c r="J7854" s="12" t="s">
        <v>24</v>
      </c>
      <c r="K7854" s="12" t="s">
        <v>25</v>
      </c>
      <c r="L7854" s="12" t="s">
        <v>39</v>
      </c>
      <c r="M7854" s="11" t="s">
        <v>27</v>
      </c>
      <c r="N7854" s="11" t="s">
        <v>183</v>
      </c>
      <c r="O7854" s="12" t="s">
        <v>29</v>
      </c>
      <c r="P7854" s="12"/>
      <c r="Q7854" s="15" t="s">
        <v>34639</v>
      </c>
      <c r="R7854" s="12" t="s">
        <v>42</v>
      </c>
      <c r="S7854" s="11" t="s">
        <v>34640</v>
      </c>
      <c r="T7854" s="11" t="s">
        <v>34641</v>
      </c>
    </row>
    <row x14ac:dyDescent="0.25" r="7855" customHeight="1" ht="19.5">
      <c r="A7855" s="10">
        <v>45218</v>
      </c>
      <c r="B7855" s="11" t="s">
        <v>34642</v>
      </c>
      <c r="C7855" s="11" t="s">
        <v>8253</v>
      </c>
      <c r="D7855" s="12"/>
      <c r="E7855" s="13">
        <v>17671269242</v>
      </c>
      <c r="F7855" s="11" t="s">
        <v>34643</v>
      </c>
      <c r="G7855" s="12" t="s">
        <v>37</v>
      </c>
      <c r="H7855" s="12"/>
      <c r="I7855" s="14" t="s">
        <v>328</v>
      </c>
      <c r="J7855" s="12" t="s">
        <v>24</v>
      </c>
      <c r="K7855" s="12" t="s">
        <v>25</v>
      </c>
      <c r="L7855" s="12" t="s">
        <v>39</v>
      </c>
      <c r="M7855" s="11" t="s">
        <v>27</v>
      </c>
      <c r="N7855" s="11" t="s">
        <v>183</v>
      </c>
      <c r="O7855" s="12" t="s">
        <v>29</v>
      </c>
      <c r="P7855" s="12"/>
      <c r="Q7855" s="15" t="s">
        <v>34644</v>
      </c>
      <c r="R7855" s="12" t="s">
        <v>42</v>
      </c>
      <c r="S7855" s="11" t="s">
        <v>34645</v>
      </c>
      <c r="T7855" s="11" t="s">
        <v>34646</v>
      </c>
    </row>
    <row x14ac:dyDescent="0.25" r="7856" customHeight="1" ht="19.5">
      <c r="A7856" s="10">
        <v>45218</v>
      </c>
      <c r="B7856" s="11" t="s">
        <v>34647</v>
      </c>
      <c r="C7856" s="11" t="s">
        <v>5684</v>
      </c>
      <c r="D7856" s="12"/>
      <c r="E7856" s="13">
        <v>17671251255</v>
      </c>
      <c r="F7856" s="11" t="s">
        <v>5252</v>
      </c>
      <c r="G7856" s="12" t="s">
        <v>37</v>
      </c>
      <c r="H7856" s="12" t="s">
        <v>98</v>
      </c>
      <c r="I7856" s="14" t="s">
        <v>1914</v>
      </c>
      <c r="J7856" s="12" t="s">
        <v>24</v>
      </c>
      <c r="K7856" s="12" t="s">
        <v>25</v>
      </c>
      <c r="L7856" s="12" t="s">
        <v>39</v>
      </c>
      <c r="M7856" s="11" t="s">
        <v>40</v>
      </c>
      <c r="N7856" s="11" t="s">
        <v>183</v>
      </c>
      <c r="O7856" s="12" t="s">
        <v>29</v>
      </c>
      <c r="P7856" s="12"/>
      <c r="Q7856" s="15" t="s">
        <v>34648</v>
      </c>
      <c r="R7856" s="12" t="s">
        <v>42</v>
      </c>
      <c r="S7856" s="11" t="s">
        <v>34649</v>
      </c>
      <c r="T7856" s="11" t="s">
        <v>34650</v>
      </c>
    </row>
    <row x14ac:dyDescent="0.25" r="7857" customHeight="1" ht="19.5">
      <c r="A7857" s="10">
        <v>45218</v>
      </c>
      <c r="B7857" s="11" t="s">
        <v>34651</v>
      </c>
      <c r="C7857" s="11" t="s">
        <v>5684</v>
      </c>
      <c r="D7857" s="12"/>
      <c r="E7857" s="13">
        <v>18872534512</v>
      </c>
      <c r="F7857" s="11" t="s">
        <v>34652</v>
      </c>
      <c r="G7857" s="12" t="s">
        <v>48</v>
      </c>
      <c r="H7857" s="12" t="s">
        <v>130</v>
      </c>
      <c r="I7857" s="14" t="s">
        <v>154</v>
      </c>
      <c r="J7857" s="12" t="s">
        <v>24</v>
      </c>
      <c r="K7857" s="12" t="s">
        <v>25</v>
      </c>
      <c r="L7857" s="12" t="s">
        <v>39</v>
      </c>
      <c r="M7857" s="11" t="s">
        <v>40</v>
      </c>
      <c r="N7857" s="11" t="s">
        <v>183</v>
      </c>
      <c r="O7857" s="12" t="s">
        <v>29</v>
      </c>
      <c r="P7857" s="12"/>
      <c r="Q7857" s="15" t="s">
        <v>34653</v>
      </c>
      <c r="R7857" s="12" t="s">
        <v>42</v>
      </c>
      <c r="S7857" s="11" t="s">
        <v>34654</v>
      </c>
      <c r="T7857" s="11" t="s">
        <v>34655</v>
      </c>
    </row>
    <row x14ac:dyDescent="0.25" r="7858" customHeight="1" ht="19.5">
      <c r="A7858" s="10">
        <v>45218</v>
      </c>
      <c r="B7858" s="11" t="s">
        <v>34656</v>
      </c>
      <c r="C7858" s="11" t="s">
        <v>5684</v>
      </c>
      <c r="D7858" s="12"/>
      <c r="E7858" s="13">
        <v>13177099163</v>
      </c>
      <c r="F7858" s="11" t="s">
        <v>34657</v>
      </c>
      <c r="G7858" s="12" t="s">
        <v>23</v>
      </c>
      <c r="H7858" s="12"/>
      <c r="I7858" s="14" t="s">
        <v>241</v>
      </c>
      <c r="J7858" s="12" t="s">
        <v>24</v>
      </c>
      <c r="K7858" s="12" t="s">
        <v>25</v>
      </c>
      <c r="L7858" s="12" t="s">
        <v>39</v>
      </c>
      <c r="M7858" s="11" t="s">
        <v>40</v>
      </c>
      <c r="N7858" s="11" t="s">
        <v>183</v>
      </c>
      <c r="O7858" s="12" t="s">
        <v>29</v>
      </c>
      <c r="P7858" s="12"/>
      <c r="Q7858" s="15" t="s">
        <v>34658</v>
      </c>
      <c r="R7858" s="12" t="s">
        <v>42</v>
      </c>
      <c r="S7858" s="11" t="s">
        <v>34659</v>
      </c>
      <c r="T7858" s="11" t="s">
        <v>14400</v>
      </c>
    </row>
    <row x14ac:dyDescent="0.25" r="7859" customHeight="1" ht="19.5">
      <c r="A7859" s="10">
        <v>45218</v>
      </c>
      <c r="B7859" s="11" t="s">
        <v>34660</v>
      </c>
      <c r="C7859" s="11" t="s">
        <v>5805</v>
      </c>
      <c r="D7859" s="12"/>
      <c r="E7859" s="13">
        <v>18695076247</v>
      </c>
      <c r="F7859" s="11" t="s">
        <v>25816</v>
      </c>
      <c r="G7859" s="12" t="s">
        <v>56</v>
      </c>
      <c r="H7859" s="12"/>
      <c r="I7859" s="14" t="s">
        <v>615</v>
      </c>
      <c r="J7859" s="12" t="s">
        <v>24</v>
      </c>
      <c r="K7859" s="12" t="s">
        <v>25</v>
      </c>
      <c r="L7859" s="12" t="s">
        <v>39</v>
      </c>
      <c r="M7859" s="11" t="s">
        <v>40</v>
      </c>
      <c r="N7859" s="11" t="s">
        <v>28</v>
      </c>
      <c r="O7859" s="12" t="s">
        <v>29</v>
      </c>
      <c r="P7859" s="12" t="s">
        <v>18678</v>
      </c>
      <c r="Q7859" s="15" t="s">
        <v>34661</v>
      </c>
      <c r="R7859" s="12" t="s">
        <v>42</v>
      </c>
      <c r="S7859" s="11" t="s">
        <v>34662</v>
      </c>
      <c r="T7859" s="11"/>
    </row>
    <row x14ac:dyDescent="0.25" r="7860" customHeight="1" ht="19.5">
      <c r="A7860" s="10">
        <v>45218</v>
      </c>
      <c r="B7860" s="11" t="s">
        <v>34663</v>
      </c>
      <c r="C7860" s="11" t="s">
        <v>5805</v>
      </c>
      <c r="D7860" s="12"/>
      <c r="E7860" s="13">
        <v>15587979627</v>
      </c>
      <c r="F7860" s="11" t="s">
        <v>34664</v>
      </c>
      <c r="G7860" s="12" t="s">
        <v>74</v>
      </c>
      <c r="H7860" s="12"/>
      <c r="I7860" s="14" t="s">
        <v>486</v>
      </c>
      <c r="J7860" s="12" t="s">
        <v>24</v>
      </c>
      <c r="K7860" s="12" t="s">
        <v>25</v>
      </c>
      <c r="L7860" s="12" t="s">
        <v>39</v>
      </c>
      <c r="M7860" s="11" t="s">
        <v>27</v>
      </c>
      <c r="N7860" s="11" t="s">
        <v>28</v>
      </c>
      <c r="O7860" s="12" t="s">
        <v>29</v>
      </c>
      <c r="P7860" s="12" t="s">
        <v>5807</v>
      </c>
      <c r="Q7860" s="15" t="s">
        <v>34665</v>
      </c>
      <c r="R7860" s="12" t="s">
        <v>42</v>
      </c>
      <c r="S7860" s="11" t="s">
        <v>34666</v>
      </c>
      <c r="T7860" s="11"/>
    </row>
    <row x14ac:dyDescent="0.25" r="7861" customHeight="1" ht="19.5">
      <c r="A7861" s="10">
        <v>45218</v>
      </c>
      <c r="B7861" s="11" t="s">
        <v>34667</v>
      </c>
      <c r="C7861" s="11" t="s">
        <v>7693</v>
      </c>
      <c r="D7861" s="12"/>
      <c r="E7861" s="13">
        <v>13032704389</v>
      </c>
      <c r="F7861" s="11" t="s">
        <v>7255</v>
      </c>
      <c r="G7861" s="12" t="s">
        <v>62</v>
      </c>
      <c r="H7861" s="12"/>
      <c r="I7861" s="14" t="s">
        <v>1394</v>
      </c>
      <c r="J7861" s="12" t="s">
        <v>24</v>
      </c>
      <c r="K7861" s="12" t="s">
        <v>25</v>
      </c>
      <c r="L7861" s="12" t="s">
        <v>39</v>
      </c>
      <c r="M7861" s="11" t="s">
        <v>40</v>
      </c>
      <c r="N7861" s="11" t="s">
        <v>624</v>
      </c>
      <c r="O7861" s="12" t="s">
        <v>29</v>
      </c>
      <c r="P7861" s="12"/>
      <c r="Q7861" s="15" t="s">
        <v>34668</v>
      </c>
      <c r="R7861" s="12" t="s">
        <v>42</v>
      </c>
      <c r="S7861" s="11" t="s">
        <v>34669</v>
      </c>
      <c r="T7861" s="11" t="s">
        <v>34670</v>
      </c>
    </row>
    <row x14ac:dyDescent="0.25" r="7862" customHeight="1" ht="19.5">
      <c r="A7862" s="10">
        <v>45218</v>
      </c>
      <c r="B7862" s="11" t="s">
        <v>34671</v>
      </c>
      <c r="C7862" s="11" t="s">
        <v>5816</v>
      </c>
      <c r="D7862" s="12"/>
      <c r="E7862" s="13">
        <v>15520062688</v>
      </c>
      <c r="F7862" s="11" t="s">
        <v>34672</v>
      </c>
      <c r="G7862" s="12" t="s">
        <v>171</v>
      </c>
      <c r="H7862" s="12"/>
      <c r="I7862" s="14" t="s">
        <v>398</v>
      </c>
      <c r="J7862" s="12" t="s">
        <v>24</v>
      </c>
      <c r="K7862" s="12" t="s">
        <v>25</v>
      </c>
      <c r="L7862" s="12" t="s">
        <v>39</v>
      </c>
      <c r="M7862" s="11" t="s">
        <v>27</v>
      </c>
      <c r="N7862" s="11" t="s">
        <v>28</v>
      </c>
      <c r="O7862" s="12" t="s">
        <v>29</v>
      </c>
      <c r="P7862" s="12" t="s">
        <v>5807</v>
      </c>
      <c r="Q7862" s="15" t="s">
        <v>34673</v>
      </c>
      <c r="R7862" s="12" t="s">
        <v>42</v>
      </c>
      <c r="S7862" s="11" t="s">
        <v>34674</v>
      </c>
      <c r="T7862" s="11" t="s">
        <v>34675</v>
      </c>
    </row>
    <row x14ac:dyDescent="0.25" r="7863" customHeight="1" ht="19.5">
      <c r="A7863" s="10">
        <v>45218</v>
      </c>
      <c r="B7863" s="11" t="s">
        <v>34676</v>
      </c>
      <c r="C7863" s="11" t="s">
        <v>28628</v>
      </c>
      <c r="D7863" s="12"/>
      <c r="E7863" s="13">
        <v>18672902990</v>
      </c>
      <c r="F7863" s="11" t="s">
        <v>34677</v>
      </c>
      <c r="G7863" s="12" t="s">
        <v>62</v>
      </c>
      <c r="H7863" s="12"/>
      <c r="I7863" s="14" t="s">
        <v>615</v>
      </c>
      <c r="J7863" s="12" t="s">
        <v>24</v>
      </c>
      <c r="K7863" s="12" t="s">
        <v>25</v>
      </c>
      <c r="L7863" s="12" t="s">
        <v>39</v>
      </c>
      <c r="M7863" s="11" t="s">
        <v>40</v>
      </c>
      <c r="N7863" s="11" t="s">
        <v>28</v>
      </c>
      <c r="O7863" s="12" t="s">
        <v>29</v>
      </c>
      <c r="P7863" s="12" t="s">
        <v>5807</v>
      </c>
      <c r="Q7863" s="15" t="s">
        <v>34678</v>
      </c>
      <c r="R7863" s="12" t="s">
        <v>42</v>
      </c>
      <c r="S7863" s="11" t="s">
        <v>34679</v>
      </c>
      <c r="T7863" s="11" t="s">
        <v>34680</v>
      </c>
    </row>
    <row x14ac:dyDescent="0.25" r="7864" customHeight="1" ht="19.5">
      <c r="A7864" s="10">
        <v>45218</v>
      </c>
      <c r="B7864" s="11" t="s">
        <v>34681</v>
      </c>
      <c r="C7864" s="11" t="s">
        <v>19364</v>
      </c>
      <c r="D7864" s="12"/>
      <c r="E7864" s="13">
        <v>18671700009</v>
      </c>
      <c r="F7864" s="11" t="s">
        <v>8594</v>
      </c>
      <c r="G7864" s="12" t="s">
        <v>56</v>
      </c>
      <c r="H7864" s="12"/>
      <c r="I7864" s="14" t="s">
        <v>1024</v>
      </c>
      <c r="J7864" s="12" t="s">
        <v>24</v>
      </c>
      <c r="K7864" s="12" t="s">
        <v>69</v>
      </c>
      <c r="L7864" s="12" t="s">
        <v>39</v>
      </c>
      <c r="M7864" s="11" t="s">
        <v>40</v>
      </c>
      <c r="N7864" s="11" t="s">
        <v>28</v>
      </c>
      <c r="O7864" s="12" t="s">
        <v>29</v>
      </c>
      <c r="P7864" s="12" t="s">
        <v>5807</v>
      </c>
      <c r="Q7864" s="15" t="s">
        <v>34682</v>
      </c>
      <c r="R7864" s="12" t="s">
        <v>42</v>
      </c>
      <c r="S7864" s="11" t="s">
        <v>34683</v>
      </c>
      <c r="T7864" s="11" t="s">
        <v>31458</v>
      </c>
    </row>
    <row x14ac:dyDescent="0.25" r="7865" customHeight="1" ht="19.5">
      <c r="A7865" s="10">
        <v>45218</v>
      </c>
      <c r="B7865" s="11" t="s">
        <v>34684</v>
      </c>
      <c r="C7865" s="11" t="s">
        <v>8311</v>
      </c>
      <c r="D7865" s="12"/>
      <c r="E7865" s="13">
        <v>18674200211</v>
      </c>
      <c r="F7865" s="11" t="s">
        <v>34685</v>
      </c>
      <c r="G7865" s="12" t="s">
        <v>74</v>
      </c>
      <c r="H7865" s="12"/>
      <c r="I7865" s="14" t="s">
        <v>38</v>
      </c>
      <c r="J7865" s="12" t="s">
        <v>24</v>
      </c>
      <c r="K7865" s="12" t="s">
        <v>25</v>
      </c>
      <c r="L7865" s="12" t="s">
        <v>39</v>
      </c>
      <c r="M7865" s="11" t="s">
        <v>27</v>
      </c>
      <c r="N7865" s="11" t="s">
        <v>28</v>
      </c>
      <c r="O7865" s="12" t="s">
        <v>29</v>
      </c>
      <c r="P7865" s="12" t="s">
        <v>5807</v>
      </c>
      <c r="Q7865" s="15" t="s">
        <v>34686</v>
      </c>
      <c r="R7865" s="12" t="s">
        <v>42</v>
      </c>
      <c r="S7865" s="11" t="s">
        <v>34687</v>
      </c>
      <c r="T7865" s="11" t="s">
        <v>7257</v>
      </c>
    </row>
    <row x14ac:dyDescent="0.25" r="7866" customHeight="1" ht="19.5">
      <c r="A7866" s="10">
        <v>45218</v>
      </c>
      <c r="B7866" s="11" t="s">
        <v>34688</v>
      </c>
      <c r="C7866" s="11" t="s">
        <v>5816</v>
      </c>
      <c r="D7866" s="12"/>
      <c r="E7866" s="13">
        <v>13208702617</v>
      </c>
      <c r="F7866" s="11" t="s">
        <v>34689</v>
      </c>
      <c r="G7866" s="12" t="s">
        <v>37</v>
      </c>
      <c r="H7866" s="12"/>
      <c r="I7866" s="14" t="s">
        <v>328</v>
      </c>
      <c r="J7866" s="12" t="s">
        <v>24</v>
      </c>
      <c r="K7866" s="12" t="s">
        <v>25</v>
      </c>
      <c r="L7866" s="12" t="s">
        <v>39</v>
      </c>
      <c r="M7866" s="11" t="s">
        <v>27</v>
      </c>
      <c r="N7866" s="11" t="s">
        <v>28</v>
      </c>
      <c r="O7866" s="12" t="s">
        <v>29</v>
      </c>
      <c r="P7866" s="12" t="s">
        <v>5807</v>
      </c>
      <c r="Q7866" s="15" t="s">
        <v>34690</v>
      </c>
      <c r="R7866" s="12" t="s">
        <v>42</v>
      </c>
      <c r="S7866" s="11" t="s">
        <v>34691</v>
      </c>
      <c r="T7866" s="11" t="s">
        <v>7257</v>
      </c>
    </row>
    <row x14ac:dyDescent="0.25" r="7867" customHeight="1" ht="19.5">
      <c r="A7867" s="10">
        <v>45218</v>
      </c>
      <c r="B7867" s="11" t="s">
        <v>34692</v>
      </c>
      <c r="C7867" s="11" t="s">
        <v>5811</v>
      </c>
      <c r="D7867" s="12"/>
      <c r="E7867" s="13">
        <v>15549341483</v>
      </c>
      <c r="F7867" s="11" t="s">
        <v>34693</v>
      </c>
      <c r="G7867" s="12" t="s">
        <v>216</v>
      </c>
      <c r="H7867" s="12"/>
      <c r="I7867" s="14" t="s">
        <v>154</v>
      </c>
      <c r="J7867" s="12" t="s">
        <v>24</v>
      </c>
      <c r="K7867" s="12" t="s">
        <v>25</v>
      </c>
      <c r="L7867" s="12" t="s">
        <v>39</v>
      </c>
      <c r="M7867" s="11" t="s">
        <v>27</v>
      </c>
      <c r="N7867" s="11" t="s">
        <v>28</v>
      </c>
      <c r="O7867" s="12" t="s">
        <v>29</v>
      </c>
      <c r="P7867" s="12"/>
      <c r="Q7867" s="15" t="s">
        <v>34694</v>
      </c>
      <c r="R7867" s="12" t="s">
        <v>42</v>
      </c>
      <c r="S7867" s="11" t="s">
        <v>34695</v>
      </c>
      <c r="T7867" s="11" t="s">
        <v>34696</v>
      </c>
    </row>
    <row x14ac:dyDescent="0.25" r="7868" customHeight="1" ht="19.5">
      <c r="A7868" s="10">
        <v>45218</v>
      </c>
      <c r="B7868" s="11" t="s">
        <v>34697</v>
      </c>
      <c r="C7868" s="11" t="s">
        <v>5805</v>
      </c>
      <c r="D7868" s="12"/>
      <c r="E7868" s="13">
        <v>13215853868</v>
      </c>
      <c r="F7868" s="11" t="s">
        <v>34698</v>
      </c>
      <c r="G7868" s="12" t="s">
        <v>74</v>
      </c>
      <c r="H7868" s="12"/>
      <c r="I7868" s="14">
        <v>10015</v>
      </c>
      <c r="J7868" s="12" t="s">
        <v>24</v>
      </c>
      <c r="K7868" s="12" t="s">
        <v>25</v>
      </c>
      <c r="L7868" s="12" t="s">
        <v>26</v>
      </c>
      <c r="M7868" s="11" t="s">
        <v>27</v>
      </c>
      <c r="N7868" s="11" t="s">
        <v>28</v>
      </c>
      <c r="O7868" s="12" t="s">
        <v>29</v>
      </c>
      <c r="P7868" s="12" t="s">
        <v>5430</v>
      </c>
      <c r="Q7868" s="15" t="s">
        <v>34699</v>
      </c>
      <c r="R7868" s="12" t="s">
        <v>31</v>
      </c>
      <c r="S7868" s="11" t="s">
        <v>34700</v>
      </c>
      <c r="T7868" s="11" t="s">
        <v>34701</v>
      </c>
    </row>
    <row x14ac:dyDescent="0.25" r="7869" customHeight="1" ht="19.5">
      <c r="A7869" s="10">
        <v>45218</v>
      </c>
      <c r="B7869" s="11" t="s">
        <v>34702</v>
      </c>
      <c r="C7869" s="11" t="s">
        <v>15090</v>
      </c>
      <c r="D7869" s="12"/>
      <c r="E7869" s="13">
        <v>15572792196</v>
      </c>
      <c r="F7869" s="11" t="s">
        <v>34703</v>
      </c>
      <c r="G7869" s="12" t="s">
        <v>216</v>
      </c>
      <c r="H7869" s="12"/>
      <c r="I7869" s="14" t="s">
        <v>93</v>
      </c>
      <c r="J7869" s="12" t="s">
        <v>24</v>
      </c>
      <c r="K7869" s="12" t="s">
        <v>25</v>
      </c>
      <c r="L7869" s="12" t="s">
        <v>39</v>
      </c>
      <c r="M7869" s="11" t="s">
        <v>27</v>
      </c>
      <c r="N7869" s="11" t="s">
        <v>28</v>
      </c>
      <c r="O7869" s="12" t="s">
        <v>29</v>
      </c>
      <c r="P7869" s="12"/>
      <c r="Q7869" s="15" t="s">
        <v>34704</v>
      </c>
      <c r="R7869" s="12" t="s">
        <v>42</v>
      </c>
      <c r="S7869" s="11" t="s">
        <v>34705</v>
      </c>
      <c r="T7869" s="11"/>
    </row>
    <row x14ac:dyDescent="0.25" r="7870" customHeight="1" ht="19.5">
      <c r="A7870" s="10">
        <v>45218</v>
      </c>
      <c r="B7870" s="11" t="s">
        <v>34706</v>
      </c>
      <c r="C7870" s="11" t="s">
        <v>5841</v>
      </c>
      <c r="D7870" s="12"/>
      <c r="E7870" s="13">
        <v>13165615383</v>
      </c>
      <c r="F7870" s="11" t="s">
        <v>14533</v>
      </c>
      <c r="G7870" s="12" t="s">
        <v>74</v>
      </c>
      <c r="H7870" s="12"/>
      <c r="I7870" s="14" t="s">
        <v>136</v>
      </c>
      <c r="J7870" s="12" t="s">
        <v>24</v>
      </c>
      <c r="K7870" s="12" t="s">
        <v>25</v>
      </c>
      <c r="L7870" s="12" t="s">
        <v>39</v>
      </c>
      <c r="M7870" s="11" t="s">
        <v>40</v>
      </c>
      <c r="N7870" s="11" t="s">
        <v>28</v>
      </c>
      <c r="O7870" s="12" t="s">
        <v>29</v>
      </c>
      <c r="P7870" s="12"/>
      <c r="Q7870" s="15" t="s">
        <v>34707</v>
      </c>
      <c r="R7870" s="12" t="s">
        <v>42</v>
      </c>
      <c r="S7870" s="11" t="s">
        <v>34708</v>
      </c>
      <c r="T7870" s="11" t="s">
        <v>34709</v>
      </c>
    </row>
    <row x14ac:dyDescent="0.25" r="7871" customHeight="1" ht="19.5">
      <c r="A7871" s="10">
        <v>45218</v>
      </c>
      <c r="B7871" s="11" t="s">
        <v>34710</v>
      </c>
      <c r="C7871" s="11" t="s">
        <v>4499</v>
      </c>
      <c r="D7871" s="12"/>
      <c r="E7871" s="13" t="s">
        <v>34711</v>
      </c>
      <c r="F7871" s="11" t="s">
        <v>34712</v>
      </c>
      <c r="G7871" s="12" t="s">
        <v>74</v>
      </c>
      <c r="H7871" s="12" t="s">
        <v>130</v>
      </c>
      <c r="I7871" s="14" t="s">
        <v>131</v>
      </c>
      <c r="J7871" s="12" t="s">
        <v>24</v>
      </c>
      <c r="K7871" s="12" t="s">
        <v>25</v>
      </c>
      <c r="L7871" s="12" t="s">
        <v>39</v>
      </c>
      <c r="M7871" s="11" t="s">
        <v>149</v>
      </c>
      <c r="N7871" s="11" t="s">
        <v>183</v>
      </c>
      <c r="O7871" s="12" t="s">
        <v>29</v>
      </c>
      <c r="P7871" s="12"/>
      <c r="Q7871" s="15" t="s">
        <v>34713</v>
      </c>
      <c r="R7871" s="12" t="s">
        <v>42</v>
      </c>
      <c r="S7871" s="11" t="s">
        <v>34714</v>
      </c>
      <c r="T7871" s="11" t="s">
        <v>34715</v>
      </c>
    </row>
    <row x14ac:dyDescent="0.25" r="7872" customHeight="1" ht="19.5">
      <c r="A7872" s="10">
        <v>45218</v>
      </c>
      <c r="B7872" s="11" t="s">
        <v>34716</v>
      </c>
      <c r="C7872" s="11" t="s">
        <v>32176</v>
      </c>
      <c r="D7872" s="12"/>
      <c r="E7872" s="13">
        <v>18671765403</v>
      </c>
      <c r="F7872" s="11" t="s">
        <v>34717</v>
      </c>
      <c r="G7872" s="12" t="s">
        <v>56</v>
      </c>
      <c r="H7872" s="12" t="s">
        <v>130</v>
      </c>
      <c r="I7872" s="14" t="s">
        <v>8227</v>
      </c>
      <c r="J7872" s="12" t="s">
        <v>24</v>
      </c>
      <c r="K7872" s="12" t="s">
        <v>69</v>
      </c>
      <c r="L7872" s="12" t="s">
        <v>39</v>
      </c>
      <c r="M7872" s="11" t="s">
        <v>27</v>
      </c>
      <c r="N7872" s="11" t="s">
        <v>624</v>
      </c>
      <c r="O7872" s="12" t="s">
        <v>29</v>
      </c>
      <c r="P7872" s="12"/>
      <c r="Q7872" s="15"/>
      <c r="R7872" s="12" t="s">
        <v>8227</v>
      </c>
      <c r="S7872" s="11" t="s">
        <v>34718</v>
      </c>
      <c r="T7872" s="11"/>
    </row>
    <row x14ac:dyDescent="0.25" r="7873" customHeight="1" ht="19.5">
      <c r="A7873" s="10">
        <v>45218</v>
      </c>
      <c r="B7873" s="11" t="s">
        <v>34719</v>
      </c>
      <c r="C7873" s="11" t="s">
        <v>12713</v>
      </c>
      <c r="D7873" s="12"/>
      <c r="E7873" s="13">
        <v>13217172079</v>
      </c>
      <c r="F7873" s="11" t="s">
        <v>34720</v>
      </c>
      <c r="G7873" s="12" t="s">
        <v>74</v>
      </c>
      <c r="H7873" s="12"/>
      <c r="I7873" s="14" t="s">
        <v>8227</v>
      </c>
      <c r="J7873" s="12" t="s">
        <v>24</v>
      </c>
      <c r="K7873" s="12" t="s">
        <v>25</v>
      </c>
      <c r="L7873" s="12" t="s">
        <v>39</v>
      </c>
      <c r="M7873" s="11" t="s">
        <v>27</v>
      </c>
      <c r="N7873" s="11" t="s">
        <v>624</v>
      </c>
      <c r="O7873" s="12" t="s">
        <v>29</v>
      </c>
      <c r="P7873" s="12"/>
      <c r="Q7873" s="15"/>
      <c r="R7873" s="12" t="s">
        <v>8227</v>
      </c>
      <c r="S7873" s="11" t="s">
        <v>34721</v>
      </c>
      <c r="T7873" s="11"/>
    </row>
    <row x14ac:dyDescent="0.25" r="7874" customHeight="1" ht="19.5">
      <c r="A7874" s="10">
        <v>45218</v>
      </c>
      <c r="B7874" s="11" t="s">
        <v>34722</v>
      </c>
      <c r="C7874" s="11" t="s">
        <v>8367</v>
      </c>
      <c r="D7874" s="12"/>
      <c r="E7874" s="13">
        <v>15671042759</v>
      </c>
      <c r="F7874" s="11" t="s">
        <v>34723</v>
      </c>
      <c r="G7874" s="12" t="s">
        <v>56</v>
      </c>
      <c r="H7874" s="12" t="s">
        <v>130</v>
      </c>
      <c r="I7874" s="14" t="s">
        <v>182</v>
      </c>
      <c r="J7874" s="12" t="s">
        <v>24</v>
      </c>
      <c r="K7874" s="12" t="s">
        <v>25</v>
      </c>
      <c r="L7874" s="12" t="s">
        <v>39</v>
      </c>
      <c r="M7874" s="11" t="s">
        <v>40</v>
      </c>
      <c r="N7874" s="11" t="s">
        <v>28</v>
      </c>
      <c r="O7874" s="12" t="s">
        <v>29</v>
      </c>
      <c r="P7874" s="12"/>
      <c r="Q7874" s="15" t="s">
        <v>34724</v>
      </c>
      <c r="R7874" s="12" t="s">
        <v>42</v>
      </c>
      <c r="S7874" s="11" t="s">
        <v>34725</v>
      </c>
      <c r="T7874" s="11" t="s">
        <v>34726</v>
      </c>
    </row>
    <row x14ac:dyDescent="0.25" r="7875" customHeight="1" ht="19.5">
      <c r="A7875" s="10">
        <v>45218</v>
      </c>
      <c r="B7875" s="11" t="s">
        <v>34727</v>
      </c>
      <c r="C7875" s="11" t="s">
        <v>2492</v>
      </c>
      <c r="D7875" s="12"/>
      <c r="E7875" s="13">
        <v>18671788424</v>
      </c>
      <c r="F7875" s="11" t="s">
        <v>34728</v>
      </c>
      <c r="G7875" s="12" t="s">
        <v>37</v>
      </c>
      <c r="H7875" s="12"/>
      <c r="I7875" s="14">
        <v>10015</v>
      </c>
      <c r="J7875" s="12" t="s">
        <v>24</v>
      </c>
      <c r="K7875" s="12" t="s">
        <v>69</v>
      </c>
      <c r="L7875" s="12" t="s">
        <v>26</v>
      </c>
      <c r="M7875" s="11" t="s">
        <v>40</v>
      </c>
      <c r="N7875" s="11" t="s">
        <v>28</v>
      </c>
      <c r="O7875" s="12" t="s">
        <v>29</v>
      </c>
      <c r="P7875" s="12"/>
      <c r="Q7875" s="15" t="s">
        <v>34729</v>
      </c>
      <c r="R7875" s="12" t="s">
        <v>31</v>
      </c>
      <c r="S7875" s="11" t="s">
        <v>34730</v>
      </c>
      <c r="T7875" s="11" t="s">
        <v>34731</v>
      </c>
    </row>
    <row x14ac:dyDescent="0.25" r="7876" customHeight="1" ht="19.5">
      <c r="A7876" s="10">
        <v>45218</v>
      </c>
      <c r="B7876" s="11" t="s">
        <v>34732</v>
      </c>
      <c r="C7876" s="11" t="s">
        <v>5860</v>
      </c>
      <c r="D7876" s="12"/>
      <c r="E7876" s="13">
        <v>15207206178</v>
      </c>
      <c r="F7876" s="11" t="s">
        <v>34733</v>
      </c>
      <c r="G7876" s="12" t="s">
        <v>23</v>
      </c>
      <c r="H7876" s="12"/>
      <c r="I7876" s="14">
        <v>10015</v>
      </c>
      <c r="J7876" s="12" t="s">
        <v>24</v>
      </c>
      <c r="K7876" s="12" t="s">
        <v>69</v>
      </c>
      <c r="L7876" s="12" t="s">
        <v>26</v>
      </c>
      <c r="M7876" s="11" t="s">
        <v>27</v>
      </c>
      <c r="N7876" s="11" t="s">
        <v>28</v>
      </c>
      <c r="O7876" s="12" t="s">
        <v>29</v>
      </c>
      <c r="P7876" s="12"/>
      <c r="Q7876" s="15" t="s">
        <v>34734</v>
      </c>
      <c r="R7876" s="12" t="s">
        <v>31</v>
      </c>
      <c r="S7876" s="11" t="s">
        <v>34735</v>
      </c>
      <c r="T7876" s="11" t="s">
        <v>34736</v>
      </c>
    </row>
    <row x14ac:dyDescent="0.25" r="7877" customHeight="1" ht="19.5">
      <c r="A7877" s="10">
        <v>45218</v>
      </c>
      <c r="B7877" s="11" t="s">
        <v>34737</v>
      </c>
      <c r="C7877" s="11" t="s">
        <v>4499</v>
      </c>
      <c r="D7877" s="12"/>
      <c r="E7877" s="13">
        <v>13135801888</v>
      </c>
      <c r="F7877" s="11" t="s">
        <v>34738</v>
      </c>
      <c r="G7877" s="12" t="s">
        <v>56</v>
      </c>
      <c r="H7877" s="12"/>
      <c r="I7877" s="14" t="s">
        <v>63</v>
      </c>
      <c r="J7877" s="12" t="s">
        <v>24</v>
      </c>
      <c r="K7877" s="12" t="s">
        <v>25</v>
      </c>
      <c r="L7877" s="12" t="s">
        <v>39</v>
      </c>
      <c r="M7877" s="11" t="s">
        <v>27</v>
      </c>
      <c r="N7877" s="11" t="s">
        <v>183</v>
      </c>
      <c r="O7877" s="12" t="s">
        <v>29</v>
      </c>
      <c r="P7877" s="12"/>
      <c r="Q7877" s="15" t="s">
        <v>34739</v>
      </c>
      <c r="R7877" s="12" t="s">
        <v>42</v>
      </c>
      <c r="S7877" s="11" t="s">
        <v>34740</v>
      </c>
      <c r="T7877" s="11" t="s">
        <v>34741</v>
      </c>
    </row>
    <row x14ac:dyDescent="0.25" r="7878" customHeight="1" ht="19.5">
      <c r="A7878" s="10">
        <v>45218</v>
      </c>
      <c r="B7878" s="11" t="s">
        <v>34742</v>
      </c>
      <c r="C7878" s="11" t="s">
        <v>4499</v>
      </c>
      <c r="D7878" s="12"/>
      <c r="E7878" s="13">
        <v>13094188488</v>
      </c>
      <c r="F7878" s="11" t="s">
        <v>34743</v>
      </c>
      <c r="G7878" s="12" t="s">
        <v>48</v>
      </c>
      <c r="H7878" s="12"/>
      <c r="I7878" s="14" t="s">
        <v>131</v>
      </c>
      <c r="J7878" s="12" t="s">
        <v>24</v>
      </c>
      <c r="K7878" s="12" t="s">
        <v>25</v>
      </c>
      <c r="L7878" s="12" t="s">
        <v>39</v>
      </c>
      <c r="M7878" s="11" t="s">
        <v>40</v>
      </c>
      <c r="N7878" s="11" t="s">
        <v>183</v>
      </c>
      <c r="O7878" s="12" t="s">
        <v>29</v>
      </c>
      <c r="P7878" s="12"/>
      <c r="Q7878" s="15" t="s">
        <v>34744</v>
      </c>
      <c r="R7878" s="12" t="s">
        <v>42</v>
      </c>
      <c r="S7878" s="11" t="s">
        <v>34745</v>
      </c>
      <c r="T7878" s="11" t="s">
        <v>34746</v>
      </c>
    </row>
    <row x14ac:dyDescent="0.25" r="7879" customHeight="1" ht="19.5">
      <c r="A7879" s="10">
        <v>45218</v>
      </c>
      <c r="B7879" s="11" t="s">
        <v>34747</v>
      </c>
      <c r="C7879" s="11" t="s">
        <v>5684</v>
      </c>
      <c r="D7879" s="12"/>
      <c r="E7879" s="13">
        <v>18671788424</v>
      </c>
      <c r="F7879" s="11" t="s">
        <v>34728</v>
      </c>
      <c r="G7879" s="12" t="s">
        <v>37</v>
      </c>
      <c r="H7879" s="12"/>
      <c r="I7879" s="14" t="s">
        <v>241</v>
      </c>
      <c r="J7879" s="12" t="s">
        <v>24</v>
      </c>
      <c r="K7879" s="12" t="s">
        <v>25</v>
      </c>
      <c r="L7879" s="12" t="s">
        <v>39</v>
      </c>
      <c r="M7879" s="11" t="s">
        <v>40</v>
      </c>
      <c r="N7879" s="11" t="s">
        <v>183</v>
      </c>
      <c r="O7879" s="12" t="s">
        <v>29</v>
      </c>
      <c r="P7879" s="12"/>
      <c r="Q7879" s="15" t="s">
        <v>34748</v>
      </c>
      <c r="R7879" s="12" t="s">
        <v>42</v>
      </c>
      <c r="S7879" s="11" t="s">
        <v>34749</v>
      </c>
      <c r="T7879" s="11" t="s">
        <v>34750</v>
      </c>
    </row>
    <row x14ac:dyDescent="0.25" r="7880" customHeight="1" ht="19.5">
      <c r="A7880" s="10">
        <v>45218</v>
      </c>
      <c r="B7880" s="11" t="s">
        <v>34751</v>
      </c>
      <c r="C7880" s="11" t="s">
        <v>15061</v>
      </c>
      <c r="D7880" s="12"/>
      <c r="E7880" s="13">
        <v>17671264263</v>
      </c>
      <c r="F7880" s="11" t="s">
        <v>34752</v>
      </c>
      <c r="G7880" s="12" t="s">
        <v>37</v>
      </c>
      <c r="H7880" s="12"/>
      <c r="I7880" s="14" t="s">
        <v>415</v>
      </c>
      <c r="J7880" s="12" t="s">
        <v>24</v>
      </c>
      <c r="K7880" s="12" t="s">
        <v>25</v>
      </c>
      <c r="L7880" s="12" t="s">
        <v>39</v>
      </c>
      <c r="M7880" s="11" t="s">
        <v>27</v>
      </c>
      <c r="N7880" s="11" t="s">
        <v>624</v>
      </c>
      <c r="O7880" s="12" t="s">
        <v>29</v>
      </c>
      <c r="P7880" s="12"/>
      <c r="Q7880" s="15" t="s">
        <v>34753</v>
      </c>
      <c r="R7880" s="12" t="s">
        <v>42</v>
      </c>
      <c r="S7880" s="11" t="s">
        <v>34754</v>
      </c>
      <c r="T7880" s="11"/>
    </row>
    <row x14ac:dyDescent="0.25" r="7881" customHeight="1" ht="19.5">
      <c r="A7881" s="10">
        <v>45218</v>
      </c>
      <c r="B7881" s="11" t="s">
        <v>34755</v>
      </c>
      <c r="C7881" s="11" t="s">
        <v>34756</v>
      </c>
      <c r="D7881" s="12"/>
      <c r="E7881" s="13">
        <v>15572710204</v>
      </c>
      <c r="F7881" s="11" t="s">
        <v>34757</v>
      </c>
      <c r="G7881" s="12" t="s">
        <v>48</v>
      </c>
      <c r="H7881" s="12"/>
      <c r="I7881" s="14" t="s">
        <v>57</v>
      </c>
      <c r="J7881" s="12" t="s">
        <v>24</v>
      </c>
      <c r="K7881" s="12" t="s">
        <v>25</v>
      </c>
      <c r="L7881" s="12" t="s">
        <v>39</v>
      </c>
      <c r="M7881" s="11" t="s">
        <v>27</v>
      </c>
      <c r="N7881" s="11" t="s">
        <v>624</v>
      </c>
      <c r="O7881" s="12" t="s">
        <v>29</v>
      </c>
      <c r="P7881" s="12"/>
      <c r="Q7881" s="15" t="s">
        <v>34758</v>
      </c>
      <c r="R7881" s="12" t="s">
        <v>42</v>
      </c>
      <c r="S7881" s="11" t="s">
        <v>34759</v>
      </c>
      <c r="T7881" s="11"/>
    </row>
    <row x14ac:dyDescent="0.25" r="7882" customHeight="1" ht="19.5">
      <c r="A7882" s="10">
        <v>45218</v>
      </c>
      <c r="B7882" s="11" t="s">
        <v>34760</v>
      </c>
      <c r="C7882" s="11" t="s">
        <v>27502</v>
      </c>
      <c r="D7882" s="12"/>
      <c r="E7882" s="13">
        <v>18695075564</v>
      </c>
      <c r="F7882" s="11" t="s">
        <v>7255</v>
      </c>
      <c r="G7882" s="12" t="s">
        <v>23</v>
      </c>
      <c r="H7882" s="12" t="s">
        <v>121</v>
      </c>
      <c r="I7882" s="14" t="s">
        <v>1394</v>
      </c>
      <c r="J7882" s="12" t="s">
        <v>24</v>
      </c>
      <c r="K7882" s="12" t="s">
        <v>25</v>
      </c>
      <c r="L7882" s="12" t="s">
        <v>39</v>
      </c>
      <c r="M7882" s="11" t="s">
        <v>40</v>
      </c>
      <c r="N7882" s="11" t="s">
        <v>624</v>
      </c>
      <c r="O7882" s="12" t="s">
        <v>29</v>
      </c>
      <c r="P7882" s="12"/>
      <c r="Q7882" s="15" t="s">
        <v>34761</v>
      </c>
      <c r="R7882" s="12" t="s">
        <v>42</v>
      </c>
      <c r="S7882" s="11" t="s">
        <v>34762</v>
      </c>
      <c r="T7882" s="11"/>
    </row>
    <row x14ac:dyDescent="0.25" r="7883" customHeight="1" ht="19.5">
      <c r="A7883" s="10">
        <v>45218</v>
      </c>
      <c r="B7883" s="11" t="s">
        <v>34763</v>
      </c>
      <c r="C7883" s="11" t="s">
        <v>1079</v>
      </c>
      <c r="D7883" s="12"/>
      <c r="E7883" s="13">
        <v>15571749918</v>
      </c>
      <c r="F7883" s="11" t="s">
        <v>34764</v>
      </c>
      <c r="G7883" s="12" t="s">
        <v>115</v>
      </c>
      <c r="H7883" s="12"/>
      <c r="I7883" s="14">
        <v>10015</v>
      </c>
      <c r="J7883" s="12" t="s">
        <v>24</v>
      </c>
      <c r="K7883" s="12" t="s">
        <v>25</v>
      </c>
      <c r="L7883" s="12" t="s">
        <v>26</v>
      </c>
      <c r="M7883" s="11" t="s">
        <v>27</v>
      </c>
      <c r="N7883" s="11" t="s">
        <v>28</v>
      </c>
      <c r="O7883" s="12" t="s">
        <v>29</v>
      </c>
      <c r="P7883" s="12"/>
      <c r="Q7883" s="15" t="s">
        <v>34765</v>
      </c>
      <c r="R7883" s="12" t="s">
        <v>31</v>
      </c>
      <c r="S7883" s="11" t="s">
        <v>34766</v>
      </c>
      <c r="T7883" s="11"/>
    </row>
    <row x14ac:dyDescent="0.25" r="7884" customHeight="1" ht="19.5">
      <c r="A7884" s="10">
        <v>45218</v>
      </c>
      <c r="B7884" s="11" t="s">
        <v>34767</v>
      </c>
      <c r="C7884" s="11" t="s">
        <v>1011</v>
      </c>
      <c r="D7884" s="12"/>
      <c r="E7884" s="13">
        <v>18695076692</v>
      </c>
      <c r="F7884" s="11" t="s">
        <v>31787</v>
      </c>
      <c r="G7884" s="12" t="s">
        <v>115</v>
      </c>
      <c r="H7884" s="12" t="s">
        <v>98</v>
      </c>
      <c r="I7884" s="14">
        <v>10015</v>
      </c>
      <c r="J7884" s="12" t="s">
        <v>24</v>
      </c>
      <c r="K7884" s="12" t="s">
        <v>69</v>
      </c>
      <c r="L7884" s="12" t="s">
        <v>26</v>
      </c>
      <c r="M7884" s="11" t="s">
        <v>27</v>
      </c>
      <c r="N7884" s="11" t="s">
        <v>28</v>
      </c>
      <c r="O7884" s="12" t="s">
        <v>29</v>
      </c>
      <c r="P7884" s="12"/>
      <c r="Q7884" s="15" t="s">
        <v>34768</v>
      </c>
      <c r="R7884" s="12" t="s">
        <v>31</v>
      </c>
      <c r="S7884" s="11" t="s">
        <v>34769</v>
      </c>
      <c r="T7884" s="11" t="s">
        <v>34770</v>
      </c>
    </row>
    <row x14ac:dyDescent="0.25" r="7885" customHeight="1" ht="19.5">
      <c r="A7885" s="10">
        <v>45218</v>
      </c>
      <c r="B7885" s="11" t="s">
        <v>34771</v>
      </c>
      <c r="C7885" s="11" t="s">
        <v>1132</v>
      </c>
      <c r="D7885" s="12"/>
      <c r="E7885" s="13">
        <v>13117296900</v>
      </c>
      <c r="F7885" s="11" t="s">
        <v>34772</v>
      </c>
      <c r="G7885" s="12" t="s">
        <v>289</v>
      </c>
      <c r="H7885" s="12"/>
      <c r="I7885" s="14" t="s">
        <v>57</v>
      </c>
      <c r="J7885" s="12" t="s">
        <v>24</v>
      </c>
      <c r="K7885" s="12" t="s">
        <v>172</v>
      </c>
      <c r="L7885" s="12"/>
      <c r="M7885" s="11" t="s">
        <v>27</v>
      </c>
      <c r="N7885" s="11" t="s">
        <v>183</v>
      </c>
      <c r="O7885" s="12" t="s">
        <v>29</v>
      </c>
      <c r="P7885" s="12"/>
      <c r="Q7885" s="15" t="s">
        <v>34773</v>
      </c>
      <c r="R7885" s="12" t="s">
        <v>51</v>
      </c>
      <c r="S7885" s="11" t="s">
        <v>23995</v>
      </c>
      <c r="T7885" s="11"/>
    </row>
    <row x14ac:dyDescent="0.25" r="7886" customHeight="1" ht="19.5">
      <c r="A7886" s="10">
        <v>45218</v>
      </c>
      <c r="B7886" s="11" t="s">
        <v>34774</v>
      </c>
      <c r="C7886" s="11" t="s">
        <v>1132</v>
      </c>
      <c r="D7886" s="12"/>
      <c r="E7886" s="13">
        <v>18672092817</v>
      </c>
      <c r="F7886" s="11" t="s">
        <v>5650</v>
      </c>
      <c r="G7886" s="12" t="s">
        <v>171</v>
      </c>
      <c r="H7886" s="12"/>
      <c r="I7886" s="14" t="s">
        <v>850</v>
      </c>
      <c r="J7886" s="12" t="s">
        <v>24</v>
      </c>
      <c r="K7886" s="12" t="s">
        <v>25</v>
      </c>
      <c r="L7886" s="12" t="s">
        <v>39</v>
      </c>
      <c r="M7886" s="11" t="s">
        <v>27</v>
      </c>
      <c r="N7886" s="11" t="s">
        <v>183</v>
      </c>
      <c r="O7886" s="12" t="s">
        <v>29</v>
      </c>
      <c r="P7886" s="12"/>
      <c r="Q7886" s="15" t="s">
        <v>34775</v>
      </c>
      <c r="R7886" s="12" t="s">
        <v>51</v>
      </c>
      <c r="S7886" s="11" t="s">
        <v>34776</v>
      </c>
      <c r="T7886" s="11"/>
    </row>
    <row x14ac:dyDescent="0.25" r="7887" customHeight="1" ht="19.5">
      <c r="A7887" s="10">
        <v>45218</v>
      </c>
      <c r="B7887" s="11" t="s">
        <v>34777</v>
      </c>
      <c r="C7887" s="11" t="s">
        <v>1132</v>
      </c>
      <c r="D7887" s="12"/>
      <c r="E7887" s="13">
        <v>13227261961</v>
      </c>
      <c r="F7887" s="11" t="s">
        <v>34778</v>
      </c>
      <c r="G7887" s="12" t="s">
        <v>48</v>
      </c>
      <c r="H7887" s="12"/>
      <c r="I7887" s="14" t="s">
        <v>182</v>
      </c>
      <c r="J7887" s="12" t="s">
        <v>24</v>
      </c>
      <c r="K7887" s="12" t="s">
        <v>25</v>
      </c>
      <c r="L7887" s="12" t="s">
        <v>39</v>
      </c>
      <c r="M7887" s="11" t="s">
        <v>40</v>
      </c>
      <c r="N7887" s="11" t="s">
        <v>183</v>
      </c>
      <c r="O7887" s="12" t="s">
        <v>29</v>
      </c>
      <c r="P7887" s="12"/>
      <c r="Q7887" s="15" t="s">
        <v>34779</v>
      </c>
      <c r="R7887" s="12" t="s">
        <v>51</v>
      </c>
      <c r="S7887" s="11" t="s">
        <v>34780</v>
      </c>
      <c r="T7887" s="11"/>
    </row>
    <row x14ac:dyDescent="0.25" r="7888" customHeight="1" ht="19.5">
      <c r="A7888" s="10">
        <v>45218</v>
      </c>
      <c r="B7888" s="11" t="s">
        <v>34781</v>
      </c>
      <c r="C7888" s="11" t="s">
        <v>1132</v>
      </c>
      <c r="D7888" s="12"/>
      <c r="E7888" s="13">
        <v>13032739568</v>
      </c>
      <c r="F7888" s="11" t="s">
        <v>34782</v>
      </c>
      <c r="G7888" s="12" t="s">
        <v>115</v>
      </c>
      <c r="H7888" s="12" t="s">
        <v>121</v>
      </c>
      <c r="I7888" s="14" t="s">
        <v>1504</v>
      </c>
      <c r="J7888" s="12" t="s">
        <v>24</v>
      </c>
      <c r="K7888" s="12" t="s">
        <v>25</v>
      </c>
      <c r="L7888" s="12" t="s">
        <v>39</v>
      </c>
      <c r="M7888" s="11" t="s">
        <v>27</v>
      </c>
      <c r="N7888" s="11" t="s">
        <v>183</v>
      </c>
      <c r="O7888" s="12" t="s">
        <v>29</v>
      </c>
      <c r="P7888" s="12"/>
      <c r="Q7888" s="15" t="s">
        <v>34783</v>
      </c>
      <c r="R7888" s="12" t="s">
        <v>51</v>
      </c>
      <c r="S7888" s="11" t="s">
        <v>34784</v>
      </c>
      <c r="T7888" s="11"/>
    </row>
    <row x14ac:dyDescent="0.25" r="7889" customHeight="1" ht="19.5">
      <c r="A7889" s="10">
        <v>45218</v>
      </c>
      <c r="B7889" s="11" t="s">
        <v>34785</v>
      </c>
      <c r="C7889" s="11" t="s">
        <v>1132</v>
      </c>
      <c r="D7889" s="12"/>
      <c r="E7889" s="13">
        <v>15587915333</v>
      </c>
      <c r="F7889" s="11" t="s">
        <v>34786</v>
      </c>
      <c r="G7889" s="12" t="s">
        <v>171</v>
      </c>
      <c r="H7889" s="12"/>
      <c r="I7889" s="14" t="s">
        <v>241</v>
      </c>
      <c r="J7889" s="12" t="s">
        <v>24</v>
      </c>
      <c r="K7889" s="12" t="s">
        <v>25</v>
      </c>
      <c r="L7889" s="12" t="s">
        <v>39</v>
      </c>
      <c r="M7889" s="11" t="s">
        <v>40</v>
      </c>
      <c r="N7889" s="11" t="s">
        <v>183</v>
      </c>
      <c r="O7889" s="12" t="s">
        <v>29</v>
      </c>
      <c r="P7889" s="12"/>
      <c r="Q7889" s="15" t="s">
        <v>34787</v>
      </c>
      <c r="R7889" s="12" t="s">
        <v>51</v>
      </c>
      <c r="S7889" s="11" t="s">
        <v>34788</v>
      </c>
      <c r="T7889" s="11"/>
    </row>
    <row x14ac:dyDescent="0.25" r="7890" customHeight="1" ht="19.5">
      <c r="A7890" s="10">
        <v>45218</v>
      </c>
      <c r="B7890" s="11" t="s">
        <v>34789</v>
      </c>
      <c r="C7890" s="11" t="s">
        <v>1132</v>
      </c>
      <c r="D7890" s="12"/>
      <c r="E7890" s="13">
        <v>18674265289</v>
      </c>
      <c r="F7890" s="11" t="s">
        <v>34790</v>
      </c>
      <c r="G7890" s="12" t="s">
        <v>171</v>
      </c>
      <c r="H7890" s="12"/>
      <c r="I7890" s="14" t="s">
        <v>241</v>
      </c>
      <c r="J7890" s="12" t="s">
        <v>24</v>
      </c>
      <c r="K7890" s="12" t="s">
        <v>25</v>
      </c>
      <c r="L7890" s="12" t="s">
        <v>39</v>
      </c>
      <c r="M7890" s="11" t="s">
        <v>40</v>
      </c>
      <c r="N7890" s="11" t="s">
        <v>183</v>
      </c>
      <c r="O7890" s="12" t="s">
        <v>29</v>
      </c>
      <c r="P7890" s="12"/>
      <c r="Q7890" s="15" t="s">
        <v>34791</v>
      </c>
      <c r="R7890" s="12" t="s">
        <v>51</v>
      </c>
      <c r="S7890" s="11" t="s">
        <v>34792</v>
      </c>
      <c r="T7890" s="11"/>
    </row>
    <row x14ac:dyDescent="0.25" r="7891" customHeight="1" ht="19.5">
      <c r="A7891" s="10">
        <v>45218</v>
      </c>
      <c r="B7891" s="11" t="s">
        <v>34793</v>
      </c>
      <c r="C7891" s="11" t="s">
        <v>5972</v>
      </c>
      <c r="D7891" s="12"/>
      <c r="E7891" s="13">
        <v>13297284689</v>
      </c>
      <c r="F7891" s="11" t="s">
        <v>34794</v>
      </c>
      <c r="G7891" s="12" t="s">
        <v>289</v>
      </c>
      <c r="H7891" s="12"/>
      <c r="I7891" s="14" t="s">
        <v>63</v>
      </c>
      <c r="J7891" s="12" t="s">
        <v>24</v>
      </c>
      <c r="K7891" s="12" t="s">
        <v>25</v>
      </c>
      <c r="L7891" s="12" t="s">
        <v>39</v>
      </c>
      <c r="M7891" s="11" t="s">
        <v>40</v>
      </c>
      <c r="N7891" s="11" t="s">
        <v>183</v>
      </c>
      <c r="O7891" s="12" t="s">
        <v>29</v>
      </c>
      <c r="P7891" s="12"/>
      <c r="Q7891" s="15" t="s">
        <v>34795</v>
      </c>
      <c r="R7891" s="12" t="s">
        <v>42</v>
      </c>
      <c r="S7891" s="11" t="s">
        <v>34796</v>
      </c>
      <c r="T7891" s="11"/>
    </row>
    <row x14ac:dyDescent="0.25" r="7892" customHeight="1" ht="19.5">
      <c r="A7892" s="10">
        <v>45218</v>
      </c>
      <c r="B7892" s="11" t="s">
        <v>34797</v>
      </c>
      <c r="C7892" s="11" t="s">
        <v>1132</v>
      </c>
      <c r="D7892" s="12"/>
      <c r="E7892" s="13">
        <v>13117298658</v>
      </c>
      <c r="F7892" s="11" t="s">
        <v>4909</v>
      </c>
      <c r="G7892" s="12" t="s">
        <v>289</v>
      </c>
      <c r="H7892" s="12" t="s">
        <v>98</v>
      </c>
      <c r="I7892" s="14" t="s">
        <v>211</v>
      </c>
      <c r="J7892" s="12" t="s">
        <v>24</v>
      </c>
      <c r="K7892" s="12" t="s">
        <v>25</v>
      </c>
      <c r="L7892" s="12" t="s">
        <v>39</v>
      </c>
      <c r="M7892" s="11" t="s">
        <v>40</v>
      </c>
      <c r="N7892" s="11" t="s">
        <v>183</v>
      </c>
      <c r="O7892" s="12" t="s">
        <v>29</v>
      </c>
      <c r="P7892" s="12"/>
      <c r="Q7892" s="15" t="s">
        <v>34798</v>
      </c>
      <c r="R7892" s="12" t="s">
        <v>51</v>
      </c>
      <c r="S7892" s="11" t="s">
        <v>9685</v>
      </c>
      <c r="T7892" s="11"/>
    </row>
    <row x14ac:dyDescent="0.25" r="7893" customHeight="1" ht="19.5">
      <c r="A7893" s="10">
        <v>45218</v>
      </c>
      <c r="B7893" s="11" t="s">
        <v>34799</v>
      </c>
      <c r="C7893" s="11" t="s">
        <v>1132</v>
      </c>
      <c r="D7893" s="12"/>
      <c r="E7893" s="13">
        <v>16608602708</v>
      </c>
      <c r="F7893" s="11" t="s">
        <v>34800</v>
      </c>
      <c r="G7893" s="12" t="s">
        <v>48</v>
      </c>
      <c r="H7893" s="12"/>
      <c r="I7893" s="14" t="s">
        <v>398</v>
      </c>
      <c r="J7893" s="12" t="s">
        <v>24</v>
      </c>
      <c r="K7893" s="12" t="s">
        <v>25</v>
      </c>
      <c r="L7893" s="12" t="s">
        <v>39</v>
      </c>
      <c r="M7893" s="11" t="s">
        <v>27</v>
      </c>
      <c r="N7893" s="11" t="s">
        <v>183</v>
      </c>
      <c r="O7893" s="12" t="s">
        <v>29</v>
      </c>
      <c r="P7893" s="12"/>
      <c r="Q7893" s="15" t="s">
        <v>34801</v>
      </c>
      <c r="R7893" s="12" t="s">
        <v>51</v>
      </c>
      <c r="S7893" s="11" t="s">
        <v>34802</v>
      </c>
      <c r="T7893" s="11"/>
    </row>
    <row x14ac:dyDescent="0.25" r="7894" customHeight="1" ht="19.5">
      <c r="A7894" s="10">
        <v>45218</v>
      </c>
      <c r="B7894" s="11" t="s">
        <v>34803</v>
      </c>
      <c r="C7894" s="11" t="s">
        <v>1132</v>
      </c>
      <c r="D7894" s="12"/>
      <c r="E7894" s="13">
        <v>15571732922</v>
      </c>
      <c r="F7894" s="11" t="s">
        <v>34804</v>
      </c>
      <c r="G7894" s="12" t="s">
        <v>115</v>
      </c>
      <c r="H7894" s="12" t="s">
        <v>121</v>
      </c>
      <c r="I7894" s="14" t="s">
        <v>290</v>
      </c>
      <c r="J7894" s="12" t="s">
        <v>24</v>
      </c>
      <c r="K7894" s="12" t="s">
        <v>25</v>
      </c>
      <c r="L7894" s="12" t="s">
        <v>39</v>
      </c>
      <c r="M7894" s="11" t="s">
        <v>27</v>
      </c>
      <c r="N7894" s="11" t="s">
        <v>183</v>
      </c>
      <c r="O7894" s="12" t="s">
        <v>29</v>
      </c>
      <c r="P7894" s="12"/>
      <c r="Q7894" s="15" t="s">
        <v>34805</v>
      </c>
      <c r="R7894" s="12" t="s">
        <v>51</v>
      </c>
      <c r="S7894" s="11" t="s">
        <v>34806</v>
      </c>
      <c r="T7894" s="11"/>
    </row>
    <row x14ac:dyDescent="0.25" r="7895" customHeight="1" ht="19.5">
      <c r="A7895" s="10">
        <v>45218</v>
      </c>
      <c r="B7895" s="11" t="s">
        <v>34807</v>
      </c>
      <c r="C7895" s="11" t="s">
        <v>1132</v>
      </c>
      <c r="D7895" s="12"/>
      <c r="E7895" s="13">
        <v>17683702378</v>
      </c>
      <c r="F7895" s="11" t="s">
        <v>34808</v>
      </c>
      <c r="G7895" s="12" t="s">
        <v>56</v>
      </c>
      <c r="H7895" s="12"/>
      <c r="I7895" s="14" t="s">
        <v>182</v>
      </c>
      <c r="J7895" s="12" t="s">
        <v>24</v>
      </c>
      <c r="K7895" s="12" t="s">
        <v>25</v>
      </c>
      <c r="L7895" s="12" t="s">
        <v>39</v>
      </c>
      <c r="M7895" s="11" t="s">
        <v>27</v>
      </c>
      <c r="N7895" s="11" t="s">
        <v>183</v>
      </c>
      <c r="O7895" s="12" t="s">
        <v>29</v>
      </c>
      <c r="P7895" s="12"/>
      <c r="Q7895" s="15" t="s">
        <v>34809</v>
      </c>
      <c r="R7895" s="12" t="s">
        <v>51</v>
      </c>
      <c r="S7895" s="11" t="s">
        <v>34810</v>
      </c>
      <c r="T7895" s="11"/>
    </row>
    <row x14ac:dyDescent="0.25" r="7896" customHeight="1" ht="19.5">
      <c r="A7896" s="10">
        <v>45218</v>
      </c>
      <c r="B7896" s="11" t="s">
        <v>34811</v>
      </c>
      <c r="C7896" s="11" t="s">
        <v>16970</v>
      </c>
      <c r="D7896" s="12"/>
      <c r="E7896" s="13">
        <v>18671744143</v>
      </c>
      <c r="F7896" s="11" t="s">
        <v>34812</v>
      </c>
      <c r="G7896" s="12" t="s">
        <v>62</v>
      </c>
      <c r="H7896" s="12"/>
      <c r="I7896" s="14" t="s">
        <v>68</v>
      </c>
      <c r="J7896" s="12" t="s">
        <v>24</v>
      </c>
      <c r="K7896" s="12" t="s">
        <v>25</v>
      </c>
      <c r="L7896" s="12" t="s">
        <v>39</v>
      </c>
      <c r="M7896" s="11" t="s">
        <v>27</v>
      </c>
      <c r="N7896" s="11" t="s">
        <v>183</v>
      </c>
      <c r="O7896" s="12" t="s">
        <v>29</v>
      </c>
      <c r="P7896" s="12"/>
      <c r="Q7896" s="15" t="s">
        <v>34813</v>
      </c>
      <c r="R7896" s="12" t="s">
        <v>42</v>
      </c>
      <c r="S7896" s="11" t="s">
        <v>34814</v>
      </c>
      <c r="T7896" s="11"/>
    </row>
    <row x14ac:dyDescent="0.25" r="7897" customHeight="1" ht="19.5">
      <c r="A7897" s="10">
        <v>45218</v>
      </c>
      <c r="B7897" s="11" t="s">
        <v>34815</v>
      </c>
      <c r="C7897" s="11" t="s">
        <v>1132</v>
      </c>
      <c r="D7897" s="12"/>
      <c r="E7897" s="13">
        <v>13227260753</v>
      </c>
      <c r="F7897" s="11" t="s">
        <v>34816</v>
      </c>
      <c r="G7897" s="12" t="s">
        <v>115</v>
      </c>
      <c r="H7897" s="12" t="s">
        <v>98</v>
      </c>
      <c r="I7897" s="14" t="s">
        <v>131</v>
      </c>
      <c r="J7897" s="12" t="s">
        <v>24</v>
      </c>
      <c r="K7897" s="12" t="s">
        <v>25</v>
      </c>
      <c r="L7897" s="12" t="s">
        <v>39</v>
      </c>
      <c r="M7897" s="11" t="s">
        <v>27</v>
      </c>
      <c r="N7897" s="11" t="s">
        <v>183</v>
      </c>
      <c r="O7897" s="12" t="s">
        <v>29</v>
      </c>
      <c r="P7897" s="12"/>
      <c r="Q7897" s="15" t="s">
        <v>34817</v>
      </c>
      <c r="R7897" s="12" t="s">
        <v>51</v>
      </c>
      <c r="S7897" s="11" t="s">
        <v>34818</v>
      </c>
      <c r="T7897" s="11"/>
    </row>
    <row x14ac:dyDescent="0.25" r="7898" customHeight="1" ht="19.5">
      <c r="A7898" s="10">
        <v>45218</v>
      </c>
      <c r="B7898" s="11" t="s">
        <v>34819</v>
      </c>
      <c r="C7898" s="11" t="s">
        <v>10973</v>
      </c>
      <c r="D7898" s="12"/>
      <c r="E7898" s="13">
        <v>13197341879</v>
      </c>
      <c r="F7898" s="11" t="s">
        <v>34820</v>
      </c>
      <c r="G7898" s="12" t="s">
        <v>115</v>
      </c>
      <c r="H7898" s="12"/>
      <c r="I7898" s="14" t="s">
        <v>415</v>
      </c>
      <c r="J7898" s="12" t="s">
        <v>24</v>
      </c>
      <c r="K7898" s="12" t="s">
        <v>25</v>
      </c>
      <c r="L7898" s="12" t="s">
        <v>39</v>
      </c>
      <c r="M7898" s="11" t="s">
        <v>27</v>
      </c>
      <c r="N7898" s="11" t="s">
        <v>624</v>
      </c>
      <c r="O7898" s="12" t="s">
        <v>29</v>
      </c>
      <c r="P7898" s="12"/>
      <c r="Q7898" s="15" t="s">
        <v>34821</v>
      </c>
      <c r="R7898" s="12" t="s">
        <v>42</v>
      </c>
      <c r="S7898" s="11" t="s">
        <v>34822</v>
      </c>
      <c r="T7898" s="11" t="s">
        <v>34823</v>
      </c>
    </row>
    <row x14ac:dyDescent="0.25" r="7899" customHeight="1" ht="19.5">
      <c r="A7899" s="10">
        <v>45218</v>
      </c>
      <c r="B7899" s="11" t="s">
        <v>34824</v>
      </c>
      <c r="C7899" s="11" t="s">
        <v>5938</v>
      </c>
      <c r="D7899" s="12"/>
      <c r="E7899" s="13">
        <v>15587939005</v>
      </c>
      <c r="F7899" s="11" t="s">
        <v>34825</v>
      </c>
      <c r="G7899" s="12" t="s">
        <v>115</v>
      </c>
      <c r="H7899" s="12"/>
      <c r="I7899" s="14" t="s">
        <v>34826</v>
      </c>
      <c r="J7899" s="12" t="s">
        <v>24</v>
      </c>
      <c r="K7899" s="12" t="s">
        <v>25</v>
      </c>
      <c r="L7899" s="12" t="s">
        <v>39</v>
      </c>
      <c r="M7899" s="11" t="s">
        <v>27</v>
      </c>
      <c r="N7899" s="11" t="s">
        <v>183</v>
      </c>
      <c r="O7899" s="12" t="s">
        <v>29</v>
      </c>
      <c r="P7899" s="12"/>
      <c r="Q7899" s="15" t="s">
        <v>34827</v>
      </c>
      <c r="R7899" s="12" t="s">
        <v>34828</v>
      </c>
      <c r="S7899" s="11" t="s">
        <v>34829</v>
      </c>
      <c r="T7899" s="11"/>
    </row>
    <row x14ac:dyDescent="0.25" r="7900" customHeight="1" ht="19.5">
      <c r="A7900" s="10">
        <v>45218</v>
      </c>
      <c r="B7900" s="11" t="s">
        <v>34830</v>
      </c>
      <c r="C7900" s="11" t="s">
        <v>5938</v>
      </c>
      <c r="D7900" s="12"/>
      <c r="E7900" s="13">
        <v>15587939005</v>
      </c>
      <c r="F7900" s="11" t="s">
        <v>34825</v>
      </c>
      <c r="G7900" s="12" t="s">
        <v>115</v>
      </c>
      <c r="H7900" s="12"/>
      <c r="I7900" s="14" t="s">
        <v>34826</v>
      </c>
      <c r="J7900" s="12" t="s">
        <v>24</v>
      </c>
      <c r="K7900" s="12" t="s">
        <v>25</v>
      </c>
      <c r="L7900" s="12" t="s">
        <v>39</v>
      </c>
      <c r="M7900" s="11" t="s">
        <v>27</v>
      </c>
      <c r="N7900" s="11" t="s">
        <v>183</v>
      </c>
      <c r="O7900" s="12" t="s">
        <v>29</v>
      </c>
      <c r="P7900" s="12"/>
      <c r="Q7900" s="15" t="s">
        <v>34831</v>
      </c>
      <c r="R7900" s="12" t="s">
        <v>7460</v>
      </c>
      <c r="S7900" s="11" t="s">
        <v>34832</v>
      </c>
      <c r="T7900" s="11"/>
    </row>
    <row x14ac:dyDescent="0.25" r="7901" customHeight="1" ht="19.5">
      <c r="A7901" s="10">
        <v>45218</v>
      </c>
      <c r="B7901" s="11" t="s">
        <v>34833</v>
      </c>
      <c r="C7901" s="11" t="s">
        <v>1132</v>
      </c>
      <c r="D7901" s="12"/>
      <c r="E7901" s="13">
        <v>13227277775</v>
      </c>
      <c r="F7901" s="11" t="s">
        <v>34834</v>
      </c>
      <c r="G7901" s="12" t="s">
        <v>289</v>
      </c>
      <c r="H7901" s="12" t="s">
        <v>130</v>
      </c>
      <c r="I7901" s="14" t="s">
        <v>182</v>
      </c>
      <c r="J7901" s="12" t="s">
        <v>24</v>
      </c>
      <c r="K7901" s="12" t="s">
        <v>25</v>
      </c>
      <c r="L7901" s="12" t="s">
        <v>39</v>
      </c>
      <c r="M7901" s="11" t="s">
        <v>27</v>
      </c>
      <c r="N7901" s="11" t="s">
        <v>183</v>
      </c>
      <c r="O7901" s="12" t="s">
        <v>29</v>
      </c>
      <c r="P7901" s="12"/>
      <c r="Q7901" s="15" t="s">
        <v>34835</v>
      </c>
      <c r="R7901" s="12" t="s">
        <v>51</v>
      </c>
      <c r="S7901" s="11" t="s">
        <v>34836</v>
      </c>
      <c r="T7901" s="11"/>
    </row>
    <row x14ac:dyDescent="0.25" r="7902" customHeight="1" ht="19.5">
      <c r="A7902" s="10">
        <v>45218</v>
      </c>
      <c r="B7902" s="11" t="s">
        <v>34837</v>
      </c>
      <c r="C7902" s="11" t="s">
        <v>1132</v>
      </c>
      <c r="D7902" s="12"/>
      <c r="E7902" s="13">
        <v>13040989112</v>
      </c>
      <c r="F7902" s="11" t="s">
        <v>34838</v>
      </c>
      <c r="G7902" s="12" t="s">
        <v>216</v>
      </c>
      <c r="H7902" s="12"/>
      <c r="I7902" s="14" t="s">
        <v>254</v>
      </c>
      <c r="J7902" s="12" t="s">
        <v>24</v>
      </c>
      <c r="K7902" s="12" t="s">
        <v>25</v>
      </c>
      <c r="L7902" s="12" t="s">
        <v>39</v>
      </c>
      <c r="M7902" s="11" t="s">
        <v>27</v>
      </c>
      <c r="N7902" s="11" t="s">
        <v>183</v>
      </c>
      <c r="O7902" s="12" t="s">
        <v>29</v>
      </c>
      <c r="P7902" s="12"/>
      <c r="Q7902" s="15" t="s">
        <v>34839</v>
      </c>
      <c r="R7902" s="12" t="s">
        <v>51</v>
      </c>
      <c r="S7902" s="11" t="s">
        <v>34840</v>
      </c>
      <c r="T7902" s="11"/>
    </row>
    <row x14ac:dyDescent="0.25" r="7903" customHeight="1" ht="19.5">
      <c r="A7903" s="10">
        <v>45218</v>
      </c>
      <c r="B7903" s="11" t="s">
        <v>34841</v>
      </c>
      <c r="C7903" s="11" t="s">
        <v>5949</v>
      </c>
      <c r="D7903" s="12"/>
      <c r="E7903" s="13">
        <v>15571720565</v>
      </c>
      <c r="F7903" s="11" t="s">
        <v>34842</v>
      </c>
      <c r="G7903" s="12" t="s">
        <v>115</v>
      </c>
      <c r="H7903" s="12"/>
      <c r="I7903" s="14" t="s">
        <v>328</v>
      </c>
      <c r="J7903" s="12" t="s">
        <v>24</v>
      </c>
      <c r="K7903" s="12" t="s">
        <v>25</v>
      </c>
      <c r="L7903" s="12" t="s">
        <v>39</v>
      </c>
      <c r="M7903" s="11" t="s">
        <v>27</v>
      </c>
      <c r="N7903" s="11" t="s">
        <v>183</v>
      </c>
      <c r="O7903" s="12" t="s">
        <v>29</v>
      </c>
      <c r="P7903" s="12"/>
      <c r="Q7903" s="15" t="s">
        <v>34843</v>
      </c>
      <c r="R7903" s="12" t="s">
        <v>42</v>
      </c>
      <c r="S7903" s="11" t="s">
        <v>34844</v>
      </c>
      <c r="T7903" s="11"/>
    </row>
    <row x14ac:dyDescent="0.25" r="7904" customHeight="1" ht="19.5">
      <c r="A7904" s="10">
        <v>45218</v>
      </c>
      <c r="B7904" s="11" t="s">
        <v>34845</v>
      </c>
      <c r="C7904" s="11" t="s">
        <v>3899</v>
      </c>
      <c r="D7904" s="12"/>
      <c r="E7904" s="13">
        <v>18671717005</v>
      </c>
      <c r="F7904" s="11" t="s">
        <v>34846</v>
      </c>
      <c r="G7904" s="12" t="s">
        <v>37</v>
      </c>
      <c r="H7904" s="12"/>
      <c r="I7904" s="14" t="s">
        <v>8690</v>
      </c>
      <c r="J7904" s="12" t="s">
        <v>24</v>
      </c>
      <c r="K7904" s="12" t="s">
        <v>25</v>
      </c>
      <c r="L7904" s="12" t="s">
        <v>39</v>
      </c>
      <c r="M7904" s="11" t="s">
        <v>27</v>
      </c>
      <c r="N7904" s="11" t="s">
        <v>28</v>
      </c>
      <c r="O7904" s="12" t="s">
        <v>29</v>
      </c>
      <c r="P7904" s="12"/>
      <c r="Q7904" s="15" t="s">
        <v>34847</v>
      </c>
      <c r="R7904" s="12" t="s">
        <v>42</v>
      </c>
      <c r="S7904" s="11" t="s">
        <v>34848</v>
      </c>
      <c r="T7904" s="11" t="s">
        <v>34849</v>
      </c>
    </row>
    <row x14ac:dyDescent="0.25" r="7905" customHeight="1" ht="19.5">
      <c r="A7905" s="10">
        <v>45218</v>
      </c>
      <c r="B7905" s="11" t="s">
        <v>34850</v>
      </c>
      <c r="C7905" s="11" t="s">
        <v>660</v>
      </c>
      <c r="D7905" s="12"/>
      <c r="E7905" s="13">
        <v>15587970705</v>
      </c>
      <c r="F7905" s="11" t="s">
        <v>34851</v>
      </c>
      <c r="G7905" s="12" t="s">
        <v>115</v>
      </c>
      <c r="H7905" s="12"/>
      <c r="I7905" s="14" t="s">
        <v>142</v>
      </c>
      <c r="J7905" s="12" t="s">
        <v>24</v>
      </c>
      <c r="K7905" s="12" t="s">
        <v>25</v>
      </c>
      <c r="L7905" s="12" t="s">
        <v>39</v>
      </c>
      <c r="M7905" s="11" t="s">
        <v>40</v>
      </c>
      <c r="N7905" s="11" t="s">
        <v>624</v>
      </c>
      <c r="O7905" s="12" t="s">
        <v>29</v>
      </c>
      <c r="P7905" s="12"/>
      <c r="Q7905" s="15" t="s">
        <v>34852</v>
      </c>
      <c r="R7905" s="12" t="s">
        <v>42</v>
      </c>
      <c r="S7905" s="11" t="s">
        <v>34853</v>
      </c>
      <c r="T7905" s="11" t="s">
        <v>34854</v>
      </c>
    </row>
    <row x14ac:dyDescent="0.25" r="7906" customHeight="1" ht="19.5">
      <c r="A7906" s="10">
        <v>45218</v>
      </c>
      <c r="B7906" s="11" t="s">
        <v>34855</v>
      </c>
      <c r="C7906" s="11" t="s">
        <v>1132</v>
      </c>
      <c r="D7906" s="12"/>
      <c r="E7906" s="13">
        <v>15571754539</v>
      </c>
      <c r="F7906" s="11" t="s">
        <v>34856</v>
      </c>
      <c r="G7906" s="12" t="s">
        <v>115</v>
      </c>
      <c r="H7906" s="12"/>
      <c r="I7906" s="14" t="s">
        <v>398</v>
      </c>
      <c r="J7906" s="12" t="s">
        <v>24</v>
      </c>
      <c r="K7906" s="12" t="s">
        <v>25</v>
      </c>
      <c r="L7906" s="12" t="s">
        <v>39</v>
      </c>
      <c r="M7906" s="11" t="s">
        <v>27</v>
      </c>
      <c r="N7906" s="11" t="s">
        <v>183</v>
      </c>
      <c r="O7906" s="12" t="s">
        <v>29</v>
      </c>
      <c r="P7906" s="12"/>
      <c r="Q7906" s="15" t="s">
        <v>34857</v>
      </c>
      <c r="R7906" s="12" t="s">
        <v>51</v>
      </c>
      <c r="S7906" s="11" t="s">
        <v>34858</v>
      </c>
      <c r="T7906" s="11"/>
    </row>
    <row x14ac:dyDescent="0.25" r="7907" customHeight="1" ht="19.5">
      <c r="A7907" s="10">
        <v>45218</v>
      </c>
      <c r="B7907" s="11" t="s">
        <v>34859</v>
      </c>
      <c r="C7907" s="11" t="s">
        <v>1132</v>
      </c>
      <c r="D7907" s="12"/>
      <c r="E7907" s="13">
        <v>13032708255</v>
      </c>
      <c r="F7907" s="11" t="s">
        <v>34860</v>
      </c>
      <c r="G7907" s="12" t="s">
        <v>115</v>
      </c>
      <c r="H7907" s="12"/>
      <c r="I7907" s="14" t="s">
        <v>254</v>
      </c>
      <c r="J7907" s="12" t="s">
        <v>24</v>
      </c>
      <c r="K7907" s="12" t="s">
        <v>25</v>
      </c>
      <c r="L7907" s="12" t="s">
        <v>39</v>
      </c>
      <c r="M7907" s="11" t="s">
        <v>27</v>
      </c>
      <c r="N7907" s="11" t="s">
        <v>183</v>
      </c>
      <c r="O7907" s="12" t="s">
        <v>29</v>
      </c>
      <c r="P7907" s="12"/>
      <c r="Q7907" s="15" t="s">
        <v>34861</v>
      </c>
      <c r="R7907" s="12" t="s">
        <v>51</v>
      </c>
      <c r="S7907" s="11" t="s">
        <v>34862</v>
      </c>
      <c r="T7907" s="11"/>
    </row>
    <row x14ac:dyDescent="0.25" r="7908" customHeight="1" ht="19.5">
      <c r="A7908" s="10">
        <v>45218</v>
      </c>
      <c r="B7908" s="11" t="s">
        <v>34863</v>
      </c>
      <c r="C7908" s="11" t="s">
        <v>1132</v>
      </c>
      <c r="D7908" s="12"/>
      <c r="E7908" s="13">
        <v>15549271800</v>
      </c>
      <c r="F7908" s="11" t="s">
        <v>34864</v>
      </c>
      <c r="G7908" s="12" t="s">
        <v>289</v>
      </c>
      <c r="H7908" s="12"/>
      <c r="I7908" s="14" t="s">
        <v>142</v>
      </c>
      <c r="J7908" s="12" t="s">
        <v>24</v>
      </c>
      <c r="K7908" s="12" t="s">
        <v>25</v>
      </c>
      <c r="L7908" s="12" t="s">
        <v>39</v>
      </c>
      <c r="M7908" s="11" t="s">
        <v>27</v>
      </c>
      <c r="N7908" s="11" t="s">
        <v>183</v>
      </c>
      <c r="O7908" s="12" t="s">
        <v>29</v>
      </c>
      <c r="P7908" s="12"/>
      <c r="Q7908" s="15" t="s">
        <v>34865</v>
      </c>
      <c r="R7908" s="12" t="s">
        <v>51</v>
      </c>
      <c r="S7908" s="11" t="s">
        <v>34866</v>
      </c>
      <c r="T7908" s="11"/>
    </row>
    <row x14ac:dyDescent="0.25" r="7909" customHeight="1" ht="19.5">
      <c r="A7909" s="10">
        <v>45218</v>
      </c>
      <c r="B7909" s="11" t="s">
        <v>34867</v>
      </c>
      <c r="C7909" s="11" t="s">
        <v>912</v>
      </c>
      <c r="D7909" s="12"/>
      <c r="E7909" s="13">
        <v>15571709018</v>
      </c>
      <c r="F7909" s="11" t="s">
        <v>7404</v>
      </c>
      <c r="G7909" s="12" t="s">
        <v>23</v>
      </c>
      <c r="H7909" s="12"/>
      <c r="I7909" s="14">
        <v>10015</v>
      </c>
      <c r="J7909" s="12" t="s">
        <v>24</v>
      </c>
      <c r="K7909" s="12" t="s">
        <v>25</v>
      </c>
      <c r="L7909" s="12" t="s">
        <v>26</v>
      </c>
      <c r="M7909" s="11" t="s">
        <v>27</v>
      </c>
      <c r="N7909" s="11" t="s">
        <v>28</v>
      </c>
      <c r="O7909" s="12" t="s">
        <v>29</v>
      </c>
      <c r="P7909" s="12"/>
      <c r="Q7909" s="15" t="s">
        <v>34868</v>
      </c>
      <c r="R7909" s="12" t="s">
        <v>31</v>
      </c>
      <c r="S7909" s="11" t="s">
        <v>34869</v>
      </c>
      <c r="T7909" s="11" t="s">
        <v>34870</v>
      </c>
    </row>
    <row x14ac:dyDescent="0.25" r="7910" customHeight="1" ht="19.5">
      <c r="A7910" s="10">
        <v>45218</v>
      </c>
      <c r="B7910" s="11" t="s">
        <v>34871</v>
      </c>
      <c r="C7910" s="11" t="s">
        <v>6205</v>
      </c>
      <c r="D7910" s="12"/>
      <c r="E7910" s="13">
        <v>13227282787</v>
      </c>
      <c r="F7910" s="11" t="s">
        <v>34872</v>
      </c>
      <c r="G7910" s="12" t="s">
        <v>74</v>
      </c>
      <c r="H7910" s="12"/>
      <c r="I7910" s="14" t="s">
        <v>328</v>
      </c>
      <c r="J7910" s="12" t="s">
        <v>24</v>
      </c>
      <c r="K7910" s="12" t="s">
        <v>25</v>
      </c>
      <c r="L7910" s="12" t="s">
        <v>39</v>
      </c>
      <c r="M7910" s="11" t="s">
        <v>40</v>
      </c>
      <c r="N7910" s="11" t="s">
        <v>28</v>
      </c>
      <c r="O7910" s="12" t="s">
        <v>29</v>
      </c>
      <c r="P7910" s="12"/>
      <c r="Q7910" s="15" t="s">
        <v>34873</v>
      </c>
      <c r="R7910" s="12" t="s">
        <v>42</v>
      </c>
      <c r="S7910" s="11" t="s">
        <v>34874</v>
      </c>
      <c r="T7910" s="11" t="s">
        <v>34875</v>
      </c>
    </row>
    <row x14ac:dyDescent="0.25" r="7911" customHeight="1" ht="19.5">
      <c r="A7911" s="10">
        <v>45218</v>
      </c>
      <c r="B7911" s="11" t="s">
        <v>34876</v>
      </c>
      <c r="C7911" s="11" t="s">
        <v>2455</v>
      </c>
      <c r="D7911" s="12"/>
      <c r="E7911" s="13">
        <v>13098417072</v>
      </c>
      <c r="F7911" s="11" t="s">
        <v>34877</v>
      </c>
      <c r="G7911" s="12" t="s">
        <v>74</v>
      </c>
      <c r="H7911" s="12"/>
      <c r="I7911" s="14">
        <v>10015</v>
      </c>
      <c r="J7911" s="12" t="s">
        <v>24</v>
      </c>
      <c r="K7911" s="12" t="s">
        <v>25</v>
      </c>
      <c r="L7911" s="12" t="s">
        <v>26</v>
      </c>
      <c r="M7911" s="11" t="s">
        <v>27</v>
      </c>
      <c r="N7911" s="11" t="s">
        <v>28</v>
      </c>
      <c r="O7911" s="12" t="s">
        <v>29</v>
      </c>
      <c r="P7911" s="12"/>
      <c r="Q7911" s="15" t="s">
        <v>34878</v>
      </c>
      <c r="R7911" s="12" t="s">
        <v>31</v>
      </c>
      <c r="S7911" s="11" t="s">
        <v>34879</v>
      </c>
      <c r="T7911" s="11" t="s">
        <v>34880</v>
      </c>
    </row>
    <row x14ac:dyDescent="0.25" r="7912" customHeight="1" ht="19.5">
      <c r="A7912" s="10">
        <v>45218</v>
      </c>
      <c r="B7912" s="11" t="s">
        <v>34881</v>
      </c>
      <c r="C7912" s="11" t="s">
        <v>4336</v>
      </c>
      <c r="D7912" s="12"/>
      <c r="E7912" s="13">
        <v>13227261647</v>
      </c>
      <c r="F7912" s="11" t="s">
        <v>23281</v>
      </c>
      <c r="G7912" s="12" t="s">
        <v>216</v>
      </c>
      <c r="H7912" s="12"/>
      <c r="I7912" s="14">
        <v>10015</v>
      </c>
      <c r="J7912" s="12" t="s">
        <v>24</v>
      </c>
      <c r="K7912" s="12" t="s">
        <v>25</v>
      </c>
      <c r="L7912" s="12" t="s">
        <v>26</v>
      </c>
      <c r="M7912" s="11" t="s">
        <v>27</v>
      </c>
      <c r="N7912" s="11" t="s">
        <v>28</v>
      </c>
      <c r="O7912" s="12" t="s">
        <v>29</v>
      </c>
      <c r="P7912" s="12"/>
      <c r="Q7912" s="15" t="s">
        <v>34882</v>
      </c>
      <c r="R7912" s="12" t="s">
        <v>31</v>
      </c>
      <c r="S7912" s="11" t="s">
        <v>34883</v>
      </c>
      <c r="T7912" s="11" t="s">
        <v>34884</v>
      </c>
    </row>
    <row x14ac:dyDescent="0.25" r="7913" customHeight="1" ht="19.5">
      <c r="A7913" s="10">
        <v>45218</v>
      </c>
      <c r="B7913" s="11" t="s">
        <v>34885</v>
      </c>
      <c r="C7913" s="11" t="s">
        <v>6057</v>
      </c>
      <c r="D7913" s="12"/>
      <c r="E7913" s="13">
        <v>13177072792</v>
      </c>
      <c r="F7913" s="11" t="s">
        <v>6253</v>
      </c>
      <c r="G7913" s="12" t="s">
        <v>115</v>
      </c>
      <c r="H7913" s="12" t="s">
        <v>357</v>
      </c>
      <c r="I7913" s="14" t="s">
        <v>328</v>
      </c>
      <c r="J7913" s="12" t="s">
        <v>24</v>
      </c>
      <c r="K7913" s="12" t="s">
        <v>25</v>
      </c>
      <c r="L7913" s="12" t="s">
        <v>39</v>
      </c>
      <c r="M7913" s="11" t="s">
        <v>40</v>
      </c>
      <c r="N7913" s="11" t="s">
        <v>183</v>
      </c>
      <c r="O7913" s="12" t="s">
        <v>29</v>
      </c>
      <c r="P7913" s="12"/>
      <c r="Q7913" s="15" t="s">
        <v>34886</v>
      </c>
      <c r="R7913" s="12" t="s">
        <v>42</v>
      </c>
      <c r="S7913" s="11" t="s">
        <v>34887</v>
      </c>
      <c r="T7913" s="11" t="s">
        <v>34888</v>
      </c>
    </row>
    <row x14ac:dyDescent="0.25" r="7914" customHeight="1" ht="19.5">
      <c r="A7914" s="10">
        <v>45218</v>
      </c>
      <c r="B7914" s="11" t="s">
        <v>34889</v>
      </c>
      <c r="C7914" s="11" t="s">
        <v>6057</v>
      </c>
      <c r="D7914" s="12"/>
      <c r="E7914" s="13">
        <v>18671734061</v>
      </c>
      <c r="F7914" s="11" t="s">
        <v>34890</v>
      </c>
      <c r="G7914" s="12" t="s">
        <v>48</v>
      </c>
      <c r="H7914" s="12"/>
      <c r="I7914" s="14" t="s">
        <v>433</v>
      </c>
      <c r="J7914" s="12" t="s">
        <v>24</v>
      </c>
      <c r="K7914" s="12" t="s">
        <v>25</v>
      </c>
      <c r="L7914" s="12" t="s">
        <v>39</v>
      </c>
      <c r="M7914" s="11" t="s">
        <v>27</v>
      </c>
      <c r="N7914" s="11" t="s">
        <v>183</v>
      </c>
      <c r="O7914" s="12" t="s">
        <v>29</v>
      </c>
      <c r="P7914" s="12"/>
      <c r="Q7914" s="15" t="s">
        <v>34891</v>
      </c>
      <c r="R7914" s="12" t="s">
        <v>42</v>
      </c>
      <c r="S7914" s="11" t="s">
        <v>34892</v>
      </c>
      <c r="T7914" s="11" t="s">
        <v>34893</v>
      </c>
    </row>
    <row x14ac:dyDescent="0.25" r="7915" customHeight="1" ht="19.5">
      <c r="A7915" s="10">
        <v>45218</v>
      </c>
      <c r="B7915" s="11" t="s">
        <v>34894</v>
      </c>
      <c r="C7915" s="11" t="s">
        <v>5684</v>
      </c>
      <c r="D7915" s="12"/>
      <c r="E7915" s="13">
        <v>17683700255</v>
      </c>
      <c r="F7915" s="11" t="s">
        <v>34895</v>
      </c>
      <c r="G7915" s="12" t="s">
        <v>115</v>
      </c>
      <c r="H7915" s="12"/>
      <c r="I7915" s="14" t="s">
        <v>328</v>
      </c>
      <c r="J7915" s="12" t="s">
        <v>24</v>
      </c>
      <c r="K7915" s="12" t="s">
        <v>25</v>
      </c>
      <c r="L7915" s="12" t="s">
        <v>39</v>
      </c>
      <c r="M7915" s="11" t="s">
        <v>27</v>
      </c>
      <c r="N7915" s="11" t="s">
        <v>183</v>
      </c>
      <c r="O7915" s="12" t="s">
        <v>29</v>
      </c>
      <c r="P7915" s="12"/>
      <c r="Q7915" s="15" t="s">
        <v>34366</v>
      </c>
      <c r="R7915" s="12" t="s">
        <v>42</v>
      </c>
      <c r="S7915" s="11" t="s">
        <v>34896</v>
      </c>
      <c r="T7915" s="11" t="s">
        <v>34897</v>
      </c>
    </row>
    <row x14ac:dyDescent="0.25" r="7916" customHeight="1" ht="19.5">
      <c r="A7916" s="10">
        <v>45218</v>
      </c>
      <c r="B7916" s="11" t="s">
        <v>34898</v>
      </c>
      <c r="C7916" s="11" t="s">
        <v>6057</v>
      </c>
      <c r="D7916" s="12"/>
      <c r="E7916" s="13">
        <v>13217276591</v>
      </c>
      <c r="F7916" s="11" t="s">
        <v>34899</v>
      </c>
      <c r="G7916" s="12" t="s">
        <v>37</v>
      </c>
      <c r="H7916" s="12" t="s">
        <v>98</v>
      </c>
      <c r="I7916" s="14" t="s">
        <v>131</v>
      </c>
      <c r="J7916" s="12" t="s">
        <v>24</v>
      </c>
      <c r="K7916" s="12" t="s">
        <v>25</v>
      </c>
      <c r="L7916" s="12" t="s">
        <v>39</v>
      </c>
      <c r="M7916" s="11" t="s">
        <v>27</v>
      </c>
      <c r="N7916" s="11" t="s">
        <v>183</v>
      </c>
      <c r="O7916" s="12" t="s">
        <v>29</v>
      </c>
      <c r="P7916" s="12"/>
      <c r="Q7916" s="15" t="s">
        <v>34900</v>
      </c>
      <c r="R7916" s="12" t="s">
        <v>42</v>
      </c>
      <c r="S7916" s="11" t="s">
        <v>34901</v>
      </c>
      <c r="T7916" s="11" t="s">
        <v>34902</v>
      </c>
    </row>
    <row x14ac:dyDescent="0.25" r="7917" customHeight="1" ht="19.5">
      <c r="A7917" s="10">
        <v>45218</v>
      </c>
      <c r="B7917" s="11" t="s">
        <v>34903</v>
      </c>
      <c r="C7917" s="11" t="s">
        <v>6057</v>
      </c>
      <c r="D7917" s="12"/>
      <c r="E7917" s="13">
        <v>16671727237</v>
      </c>
      <c r="F7917" s="11" t="s">
        <v>34904</v>
      </c>
      <c r="G7917" s="12" t="s">
        <v>23</v>
      </c>
      <c r="H7917" s="12" t="s">
        <v>121</v>
      </c>
      <c r="I7917" s="14" t="s">
        <v>182</v>
      </c>
      <c r="J7917" s="12" t="s">
        <v>24</v>
      </c>
      <c r="K7917" s="12" t="s">
        <v>25</v>
      </c>
      <c r="L7917" s="12" t="s">
        <v>39</v>
      </c>
      <c r="M7917" s="11" t="s">
        <v>40</v>
      </c>
      <c r="N7917" s="11" t="s">
        <v>183</v>
      </c>
      <c r="O7917" s="12" t="s">
        <v>29</v>
      </c>
      <c r="P7917" s="12"/>
      <c r="Q7917" s="15" t="s">
        <v>34905</v>
      </c>
      <c r="R7917" s="12" t="s">
        <v>42</v>
      </c>
      <c r="S7917" s="11" t="s">
        <v>34906</v>
      </c>
      <c r="T7917" s="11" t="s">
        <v>34907</v>
      </c>
    </row>
    <row x14ac:dyDescent="0.25" r="7918" customHeight="1" ht="19.5">
      <c r="A7918" s="10">
        <v>45218</v>
      </c>
      <c r="B7918" s="11" t="s">
        <v>34908</v>
      </c>
      <c r="C7918" s="11" t="s">
        <v>6057</v>
      </c>
      <c r="D7918" s="12"/>
      <c r="E7918" s="13">
        <v>18771798720</v>
      </c>
      <c r="F7918" s="11" t="s">
        <v>34909</v>
      </c>
      <c r="G7918" s="12" t="s">
        <v>74</v>
      </c>
      <c r="H7918" s="12"/>
      <c r="I7918" s="14" t="s">
        <v>75</v>
      </c>
      <c r="J7918" s="12" t="s">
        <v>24</v>
      </c>
      <c r="K7918" s="12" t="s">
        <v>25</v>
      </c>
      <c r="L7918" s="12" t="s">
        <v>39</v>
      </c>
      <c r="M7918" s="11" t="s">
        <v>40</v>
      </c>
      <c r="N7918" s="11" t="s">
        <v>183</v>
      </c>
      <c r="O7918" s="12" t="s">
        <v>29</v>
      </c>
      <c r="P7918" s="12"/>
      <c r="Q7918" s="15" t="s">
        <v>34910</v>
      </c>
      <c r="R7918" s="12" t="s">
        <v>42</v>
      </c>
      <c r="S7918" s="11" t="s">
        <v>34911</v>
      </c>
      <c r="T7918" s="11" t="s">
        <v>34912</v>
      </c>
    </row>
    <row x14ac:dyDescent="0.25" r="7919" customHeight="1" ht="19.5">
      <c r="A7919" s="10">
        <v>45218</v>
      </c>
      <c r="B7919" s="11" t="s">
        <v>34913</v>
      </c>
      <c r="C7919" s="11" t="s">
        <v>6057</v>
      </c>
      <c r="D7919" s="12"/>
      <c r="E7919" s="13">
        <v>18671774789</v>
      </c>
      <c r="F7919" s="11" t="s">
        <v>34914</v>
      </c>
      <c r="G7919" s="12" t="s">
        <v>56</v>
      </c>
      <c r="H7919" s="12" t="s">
        <v>98</v>
      </c>
      <c r="I7919" s="14" t="s">
        <v>189</v>
      </c>
      <c r="J7919" s="12" t="s">
        <v>24</v>
      </c>
      <c r="K7919" s="12" t="s">
        <v>25</v>
      </c>
      <c r="L7919" s="12" t="s">
        <v>39</v>
      </c>
      <c r="M7919" s="11" t="s">
        <v>27</v>
      </c>
      <c r="N7919" s="11" t="s">
        <v>183</v>
      </c>
      <c r="O7919" s="12" t="s">
        <v>29</v>
      </c>
      <c r="P7919" s="12"/>
      <c r="Q7919" s="15" t="s">
        <v>34915</v>
      </c>
      <c r="R7919" s="12" t="s">
        <v>42</v>
      </c>
      <c r="S7919" s="11" t="s">
        <v>34916</v>
      </c>
      <c r="T7919" s="11" t="s">
        <v>34917</v>
      </c>
    </row>
    <row x14ac:dyDescent="0.25" r="7920" customHeight="1" ht="19.5">
      <c r="A7920" s="10">
        <v>45218</v>
      </c>
      <c r="B7920" s="11" t="s">
        <v>34918</v>
      </c>
      <c r="C7920" s="11" t="s">
        <v>6057</v>
      </c>
      <c r="D7920" s="12"/>
      <c r="E7920" s="13">
        <v>15587999988</v>
      </c>
      <c r="F7920" s="11" t="s">
        <v>34919</v>
      </c>
      <c r="G7920" s="12" t="s">
        <v>1873</v>
      </c>
      <c r="H7920" s="12"/>
      <c r="I7920" s="14" t="s">
        <v>189</v>
      </c>
      <c r="J7920" s="12" t="s">
        <v>24</v>
      </c>
      <c r="K7920" s="12" t="s">
        <v>25</v>
      </c>
      <c r="L7920" s="12" t="s">
        <v>39</v>
      </c>
      <c r="M7920" s="11" t="s">
        <v>40</v>
      </c>
      <c r="N7920" s="11" t="s">
        <v>183</v>
      </c>
      <c r="O7920" s="12" t="s">
        <v>29</v>
      </c>
      <c r="P7920" s="12"/>
      <c r="Q7920" s="15" t="s">
        <v>34920</v>
      </c>
      <c r="R7920" s="12" t="s">
        <v>42</v>
      </c>
      <c r="S7920" s="11" t="s">
        <v>34921</v>
      </c>
      <c r="T7920" s="11" t="s">
        <v>34922</v>
      </c>
    </row>
    <row x14ac:dyDescent="0.25" r="7921" customHeight="1" ht="19.5">
      <c r="A7921" s="10">
        <v>45218</v>
      </c>
      <c r="B7921" s="11" t="s">
        <v>34923</v>
      </c>
      <c r="C7921" s="11" t="s">
        <v>108</v>
      </c>
      <c r="D7921" s="12"/>
      <c r="E7921" s="13">
        <v>15608608318</v>
      </c>
      <c r="F7921" s="11" t="s">
        <v>34924</v>
      </c>
      <c r="G7921" s="12" t="s">
        <v>115</v>
      </c>
      <c r="H7921" s="12"/>
      <c r="I7921" s="14" t="s">
        <v>226</v>
      </c>
      <c r="J7921" s="12" t="s">
        <v>24</v>
      </c>
      <c r="K7921" s="12" t="s">
        <v>25</v>
      </c>
      <c r="L7921" s="12" t="s">
        <v>39</v>
      </c>
      <c r="M7921" s="11" t="s">
        <v>40</v>
      </c>
      <c r="N7921" s="11" t="s">
        <v>28</v>
      </c>
      <c r="O7921" s="12" t="s">
        <v>29</v>
      </c>
      <c r="P7921" s="12"/>
      <c r="Q7921" s="15" t="s">
        <v>34925</v>
      </c>
      <c r="R7921" s="12" t="s">
        <v>51</v>
      </c>
      <c r="S7921" s="11" t="s">
        <v>34926</v>
      </c>
      <c r="T7921" s="11"/>
    </row>
    <row x14ac:dyDescent="0.25" r="7922" customHeight="1" ht="19.5">
      <c r="A7922" s="10">
        <v>45218</v>
      </c>
      <c r="B7922" s="11" t="s">
        <v>34927</v>
      </c>
      <c r="C7922" s="11" t="s">
        <v>180</v>
      </c>
      <c r="D7922" s="12"/>
      <c r="E7922" s="13">
        <v>13032709713</v>
      </c>
      <c r="F7922" s="11" t="s">
        <v>34928</v>
      </c>
      <c r="G7922" s="12" t="s">
        <v>48</v>
      </c>
      <c r="H7922" s="12"/>
      <c r="I7922" s="14" t="s">
        <v>57</v>
      </c>
      <c r="J7922" s="12" t="s">
        <v>24</v>
      </c>
      <c r="K7922" s="12" t="s">
        <v>25</v>
      </c>
      <c r="L7922" s="12" t="s">
        <v>39</v>
      </c>
      <c r="M7922" s="11" t="s">
        <v>27</v>
      </c>
      <c r="N7922" s="11" t="s">
        <v>183</v>
      </c>
      <c r="O7922" s="12" t="s">
        <v>29</v>
      </c>
      <c r="P7922" s="12"/>
      <c r="Q7922" s="15" t="s">
        <v>34929</v>
      </c>
      <c r="R7922" s="12" t="s">
        <v>51</v>
      </c>
      <c r="S7922" s="17" t="s">
        <v>34930</v>
      </c>
      <c r="T7922" s="11"/>
    </row>
    <row x14ac:dyDescent="0.25" r="7923" customHeight="1" ht="19.5">
      <c r="A7923" s="10">
        <v>45218</v>
      </c>
      <c r="B7923" s="11" t="s">
        <v>34931</v>
      </c>
      <c r="C7923" s="11" t="s">
        <v>180</v>
      </c>
      <c r="D7923" s="12"/>
      <c r="E7923" s="13">
        <v>13094177086</v>
      </c>
      <c r="F7923" s="11" t="s">
        <v>34932</v>
      </c>
      <c r="G7923" s="12" t="s">
        <v>289</v>
      </c>
      <c r="H7923" s="12" t="s">
        <v>98</v>
      </c>
      <c r="I7923" s="14" t="s">
        <v>486</v>
      </c>
      <c r="J7923" s="12" t="s">
        <v>24</v>
      </c>
      <c r="K7923" s="12" t="s">
        <v>25</v>
      </c>
      <c r="L7923" s="12" t="s">
        <v>39</v>
      </c>
      <c r="M7923" s="11" t="s">
        <v>40</v>
      </c>
      <c r="N7923" s="11" t="s">
        <v>183</v>
      </c>
      <c r="O7923" s="12" t="s">
        <v>29</v>
      </c>
      <c r="P7923" s="12"/>
      <c r="Q7923" s="15" t="s">
        <v>34933</v>
      </c>
      <c r="R7923" s="12" t="s">
        <v>51</v>
      </c>
      <c r="S7923" s="11" t="s">
        <v>34934</v>
      </c>
      <c r="T7923" s="11"/>
    </row>
    <row x14ac:dyDescent="0.25" r="7924" customHeight="1" ht="19.5">
      <c r="A7924" s="10">
        <v>45218</v>
      </c>
      <c r="B7924" s="11" t="s">
        <v>34935</v>
      </c>
      <c r="C7924" s="11" t="s">
        <v>239</v>
      </c>
      <c r="D7924" s="12"/>
      <c r="E7924" s="13">
        <v>15549308108</v>
      </c>
      <c r="F7924" s="11" t="s">
        <v>34936</v>
      </c>
      <c r="G7924" s="12" t="s">
        <v>48</v>
      </c>
      <c r="H7924" s="12"/>
      <c r="I7924" s="14" t="s">
        <v>81</v>
      </c>
      <c r="J7924" s="12" t="s">
        <v>24</v>
      </c>
      <c r="K7924" s="12" t="s">
        <v>25</v>
      </c>
      <c r="L7924" s="12" t="s">
        <v>39</v>
      </c>
      <c r="M7924" s="11" t="s">
        <v>40</v>
      </c>
      <c r="N7924" s="11" t="s">
        <v>183</v>
      </c>
      <c r="O7924" s="12" t="s">
        <v>29</v>
      </c>
      <c r="P7924" s="12"/>
      <c r="Q7924" s="15" t="s">
        <v>34937</v>
      </c>
      <c r="R7924" s="12" t="s">
        <v>51</v>
      </c>
      <c r="S7924" s="11" t="s">
        <v>34938</v>
      </c>
      <c r="T7924" s="11"/>
    </row>
    <row x14ac:dyDescent="0.25" r="7925" customHeight="1" ht="19.5">
      <c r="A7925" s="10">
        <v>45218</v>
      </c>
      <c r="B7925" s="11" t="s">
        <v>34939</v>
      </c>
      <c r="C7925" s="11" t="s">
        <v>108</v>
      </c>
      <c r="D7925" s="12"/>
      <c r="E7925" s="13">
        <v>18571020862</v>
      </c>
      <c r="F7925" s="11" t="s">
        <v>34940</v>
      </c>
      <c r="G7925" s="12" t="s">
        <v>62</v>
      </c>
      <c r="H7925" s="12" t="s">
        <v>98</v>
      </c>
      <c r="I7925" s="14" t="s">
        <v>259</v>
      </c>
      <c r="J7925" s="12" t="s">
        <v>24</v>
      </c>
      <c r="K7925" s="12" t="s">
        <v>25</v>
      </c>
      <c r="L7925" s="12" t="s">
        <v>39</v>
      </c>
      <c r="M7925" s="11" t="s">
        <v>40</v>
      </c>
      <c r="N7925" s="11" t="s">
        <v>28</v>
      </c>
      <c r="O7925" s="12" t="s">
        <v>29</v>
      </c>
      <c r="P7925" s="12"/>
      <c r="Q7925" s="15" t="s">
        <v>34941</v>
      </c>
      <c r="R7925" s="12" t="s">
        <v>51</v>
      </c>
      <c r="S7925" s="11" t="s">
        <v>34942</v>
      </c>
      <c r="T7925" s="11"/>
    </row>
    <row x14ac:dyDescent="0.25" r="7926" customHeight="1" ht="19.5">
      <c r="A7926" s="10">
        <v>45218</v>
      </c>
      <c r="B7926" s="11" t="s">
        <v>34943</v>
      </c>
      <c r="C7926" s="11" t="s">
        <v>108</v>
      </c>
      <c r="D7926" s="12"/>
      <c r="E7926" s="13">
        <v>13177093892</v>
      </c>
      <c r="F7926" s="11" t="s">
        <v>34944</v>
      </c>
      <c r="G7926" s="12" t="s">
        <v>289</v>
      </c>
      <c r="H7926" s="12"/>
      <c r="I7926" s="14" t="s">
        <v>328</v>
      </c>
      <c r="J7926" s="12" t="s">
        <v>24</v>
      </c>
      <c r="K7926" s="12" t="s">
        <v>25</v>
      </c>
      <c r="L7926" s="12" t="s">
        <v>39</v>
      </c>
      <c r="M7926" s="11" t="s">
        <v>27</v>
      </c>
      <c r="N7926" s="11" t="s">
        <v>28</v>
      </c>
      <c r="O7926" s="12" t="s">
        <v>29</v>
      </c>
      <c r="P7926" s="12"/>
      <c r="Q7926" s="15" t="s">
        <v>34945</v>
      </c>
      <c r="R7926" s="12" t="s">
        <v>51</v>
      </c>
      <c r="S7926" s="11" t="s">
        <v>34946</v>
      </c>
      <c r="T7926" s="11"/>
    </row>
    <row x14ac:dyDescent="0.25" r="7927" customHeight="1" ht="19.5">
      <c r="A7927" s="10">
        <v>45218</v>
      </c>
      <c r="B7927" s="11" t="s">
        <v>34947</v>
      </c>
      <c r="C7927" s="11" t="s">
        <v>180</v>
      </c>
      <c r="D7927" s="12"/>
      <c r="E7927" s="13">
        <v>13094178798</v>
      </c>
      <c r="F7927" s="11" t="s">
        <v>3245</v>
      </c>
      <c r="G7927" s="12" t="s">
        <v>115</v>
      </c>
      <c r="H7927" s="12"/>
      <c r="I7927" s="14" t="s">
        <v>189</v>
      </c>
      <c r="J7927" s="12" t="s">
        <v>24</v>
      </c>
      <c r="K7927" s="12" t="s">
        <v>25</v>
      </c>
      <c r="L7927" s="12" t="s">
        <v>39</v>
      </c>
      <c r="M7927" s="11" t="s">
        <v>40</v>
      </c>
      <c r="N7927" s="11" t="s">
        <v>183</v>
      </c>
      <c r="O7927" s="12" t="s">
        <v>29</v>
      </c>
      <c r="P7927" s="12"/>
      <c r="Q7927" s="15" t="s">
        <v>34948</v>
      </c>
      <c r="R7927" s="12" t="s">
        <v>51</v>
      </c>
      <c r="S7927" s="11" t="s">
        <v>34949</v>
      </c>
      <c r="T7927" s="11"/>
    </row>
    <row x14ac:dyDescent="0.25" r="7928" customHeight="1" ht="19.5">
      <c r="A7928" s="10">
        <v>45218</v>
      </c>
      <c r="B7928" s="11" t="s">
        <v>34950</v>
      </c>
      <c r="C7928" s="11" t="s">
        <v>180</v>
      </c>
      <c r="D7928" s="12"/>
      <c r="E7928" s="13">
        <v>13177051279</v>
      </c>
      <c r="F7928" s="11" t="s">
        <v>34951</v>
      </c>
      <c r="G7928" s="12" t="s">
        <v>37</v>
      </c>
      <c r="H7928" s="12" t="s">
        <v>98</v>
      </c>
      <c r="I7928" s="14" t="s">
        <v>182</v>
      </c>
      <c r="J7928" s="12" t="s">
        <v>24</v>
      </c>
      <c r="K7928" s="12" t="s">
        <v>25</v>
      </c>
      <c r="L7928" s="12" t="s">
        <v>39</v>
      </c>
      <c r="M7928" s="11" t="s">
        <v>27</v>
      </c>
      <c r="N7928" s="11" t="s">
        <v>183</v>
      </c>
      <c r="O7928" s="12" t="s">
        <v>29</v>
      </c>
      <c r="P7928" s="12"/>
      <c r="Q7928" s="15" t="s">
        <v>34952</v>
      </c>
      <c r="R7928" s="12" t="s">
        <v>51</v>
      </c>
      <c r="S7928" s="11" t="s">
        <v>34953</v>
      </c>
      <c r="T7928" s="11"/>
    </row>
    <row x14ac:dyDescent="0.25" r="7929" customHeight="1" ht="19.5">
      <c r="A7929" s="10">
        <v>45218</v>
      </c>
      <c r="B7929" s="11" t="s">
        <v>34954</v>
      </c>
      <c r="C7929" s="11" t="s">
        <v>180</v>
      </c>
      <c r="D7929" s="12"/>
      <c r="E7929" s="13">
        <v>13177058519</v>
      </c>
      <c r="F7929" s="11" t="s">
        <v>34955</v>
      </c>
      <c r="G7929" s="12" t="s">
        <v>115</v>
      </c>
      <c r="H7929" s="12"/>
      <c r="I7929" s="14" t="s">
        <v>850</v>
      </c>
      <c r="J7929" s="12" t="s">
        <v>24</v>
      </c>
      <c r="K7929" s="12" t="s">
        <v>25</v>
      </c>
      <c r="L7929" s="12" t="s">
        <v>39</v>
      </c>
      <c r="M7929" s="11" t="s">
        <v>40</v>
      </c>
      <c r="N7929" s="11" t="s">
        <v>183</v>
      </c>
      <c r="O7929" s="12" t="s">
        <v>29</v>
      </c>
      <c r="P7929" s="12"/>
      <c r="Q7929" s="15" t="s">
        <v>34956</v>
      </c>
      <c r="R7929" s="12" t="s">
        <v>51</v>
      </c>
      <c r="S7929" s="11" t="s">
        <v>34957</v>
      </c>
      <c r="T7929" s="11"/>
    </row>
    <row x14ac:dyDescent="0.25" r="7930" customHeight="1" ht="19.5">
      <c r="A7930" s="10">
        <v>45218</v>
      </c>
      <c r="B7930" s="11" t="s">
        <v>34958</v>
      </c>
      <c r="C7930" s="11" t="s">
        <v>180</v>
      </c>
      <c r="D7930" s="12"/>
      <c r="E7930" s="13">
        <v>13297286635</v>
      </c>
      <c r="F7930" s="11" t="s">
        <v>34959</v>
      </c>
      <c r="G7930" s="12" t="s">
        <v>23</v>
      </c>
      <c r="H7930" s="12"/>
      <c r="I7930" s="14" t="s">
        <v>99</v>
      </c>
      <c r="J7930" s="12" t="s">
        <v>24</v>
      </c>
      <c r="K7930" s="12" t="s">
        <v>25</v>
      </c>
      <c r="L7930" s="12" t="s">
        <v>39</v>
      </c>
      <c r="M7930" s="11" t="s">
        <v>40</v>
      </c>
      <c r="N7930" s="11" t="s">
        <v>183</v>
      </c>
      <c r="O7930" s="12" t="s">
        <v>29</v>
      </c>
      <c r="P7930" s="12"/>
      <c r="Q7930" s="15" t="s">
        <v>34960</v>
      </c>
      <c r="R7930" s="12" t="s">
        <v>51</v>
      </c>
      <c r="S7930" s="11" t="s">
        <v>34961</v>
      </c>
      <c r="T7930" s="11"/>
    </row>
    <row x14ac:dyDescent="0.25" r="7931" customHeight="1" ht="19.5">
      <c r="A7931" s="10">
        <v>45218</v>
      </c>
      <c r="B7931" s="11" t="s">
        <v>34962</v>
      </c>
      <c r="C7931" s="11" t="s">
        <v>239</v>
      </c>
      <c r="D7931" s="12"/>
      <c r="E7931" s="13">
        <v>15671038040</v>
      </c>
      <c r="F7931" s="11" t="s">
        <v>34963</v>
      </c>
      <c r="G7931" s="12" t="s">
        <v>289</v>
      </c>
      <c r="H7931" s="12"/>
      <c r="I7931" s="14" t="s">
        <v>749</v>
      </c>
      <c r="J7931" s="12" t="s">
        <v>24</v>
      </c>
      <c r="K7931" s="12" t="s">
        <v>25</v>
      </c>
      <c r="L7931" s="12" t="s">
        <v>39</v>
      </c>
      <c r="M7931" s="11" t="s">
        <v>40</v>
      </c>
      <c r="N7931" s="11" t="s">
        <v>183</v>
      </c>
      <c r="O7931" s="12" t="s">
        <v>29</v>
      </c>
      <c r="P7931" s="12"/>
      <c r="Q7931" s="15" t="s">
        <v>34964</v>
      </c>
      <c r="R7931" s="12" t="s">
        <v>51</v>
      </c>
      <c r="S7931" s="11" t="s">
        <v>34965</v>
      </c>
      <c r="T7931" s="11"/>
    </row>
    <row x14ac:dyDescent="0.25" r="7932" customHeight="1" ht="19.5">
      <c r="A7932" s="10">
        <v>45218</v>
      </c>
      <c r="B7932" s="11" t="s">
        <v>34966</v>
      </c>
      <c r="C7932" s="11" t="s">
        <v>239</v>
      </c>
      <c r="D7932" s="12"/>
      <c r="E7932" s="13">
        <v>17671336773</v>
      </c>
      <c r="F7932" s="11" t="s">
        <v>34967</v>
      </c>
      <c r="G7932" s="12" t="s">
        <v>23</v>
      </c>
      <c r="H7932" s="12"/>
      <c r="I7932" s="14" t="s">
        <v>352</v>
      </c>
      <c r="J7932" s="12" t="s">
        <v>24</v>
      </c>
      <c r="K7932" s="12" t="s">
        <v>25</v>
      </c>
      <c r="L7932" s="12" t="s">
        <v>39</v>
      </c>
      <c r="M7932" s="11" t="s">
        <v>27</v>
      </c>
      <c r="N7932" s="11" t="s">
        <v>183</v>
      </c>
      <c r="O7932" s="12" t="s">
        <v>29</v>
      </c>
      <c r="P7932" s="12"/>
      <c r="Q7932" s="15" t="s">
        <v>34968</v>
      </c>
      <c r="R7932" s="12" t="s">
        <v>51</v>
      </c>
      <c r="S7932" s="11" t="s">
        <v>34969</v>
      </c>
      <c r="T7932" s="11"/>
    </row>
    <row x14ac:dyDescent="0.25" r="7933" customHeight="1" ht="19.5">
      <c r="A7933" s="10">
        <v>45218</v>
      </c>
      <c r="B7933" s="11" t="s">
        <v>34970</v>
      </c>
      <c r="C7933" s="11" t="s">
        <v>239</v>
      </c>
      <c r="D7933" s="12"/>
      <c r="E7933" s="13">
        <v>15587957918</v>
      </c>
      <c r="F7933" s="11" t="s">
        <v>34971</v>
      </c>
      <c r="G7933" s="12" t="s">
        <v>23</v>
      </c>
      <c r="H7933" s="12"/>
      <c r="I7933" s="14" t="s">
        <v>110</v>
      </c>
      <c r="J7933" s="12" t="s">
        <v>24</v>
      </c>
      <c r="K7933" s="12" t="s">
        <v>25</v>
      </c>
      <c r="L7933" s="12" t="s">
        <v>39</v>
      </c>
      <c r="M7933" s="11" t="s">
        <v>40</v>
      </c>
      <c r="N7933" s="11" t="s">
        <v>183</v>
      </c>
      <c r="O7933" s="12" t="s">
        <v>29</v>
      </c>
      <c r="P7933" s="12"/>
      <c r="Q7933" s="15" t="s">
        <v>34972</v>
      </c>
      <c r="R7933" s="12" t="s">
        <v>51</v>
      </c>
      <c r="S7933" s="17" t="s">
        <v>34973</v>
      </c>
      <c r="T7933" s="11"/>
    </row>
    <row x14ac:dyDescent="0.25" r="7934" customHeight="1" ht="19.5">
      <c r="A7934" s="10">
        <v>45218</v>
      </c>
      <c r="B7934" s="11" t="s">
        <v>34974</v>
      </c>
      <c r="C7934" s="11" t="s">
        <v>239</v>
      </c>
      <c r="D7934" s="12"/>
      <c r="E7934" s="13">
        <v>18672906010</v>
      </c>
      <c r="F7934" s="11" t="s">
        <v>34975</v>
      </c>
      <c r="G7934" s="12" t="s">
        <v>23</v>
      </c>
      <c r="H7934" s="12"/>
      <c r="I7934" s="14" t="s">
        <v>241</v>
      </c>
      <c r="J7934" s="12" t="s">
        <v>24</v>
      </c>
      <c r="K7934" s="12" t="s">
        <v>25</v>
      </c>
      <c r="L7934" s="12" t="s">
        <v>39</v>
      </c>
      <c r="M7934" s="11" t="s">
        <v>40</v>
      </c>
      <c r="N7934" s="11" t="s">
        <v>183</v>
      </c>
      <c r="O7934" s="12" t="s">
        <v>29</v>
      </c>
      <c r="P7934" s="12"/>
      <c r="Q7934" s="15" t="s">
        <v>34976</v>
      </c>
      <c r="R7934" s="12" t="s">
        <v>51</v>
      </c>
      <c r="S7934" s="11" t="s">
        <v>34977</v>
      </c>
      <c r="T7934" s="11"/>
    </row>
    <row x14ac:dyDescent="0.25" r="7935" customHeight="1" ht="19.5">
      <c r="A7935" s="10">
        <v>45218</v>
      </c>
      <c r="B7935" s="11" t="s">
        <v>34978</v>
      </c>
      <c r="C7935" s="11" t="s">
        <v>180</v>
      </c>
      <c r="D7935" s="12"/>
      <c r="E7935" s="13">
        <v>15571714071</v>
      </c>
      <c r="F7935" s="11" t="s">
        <v>34563</v>
      </c>
      <c r="G7935" s="12" t="s">
        <v>48</v>
      </c>
      <c r="H7935" s="12"/>
      <c r="I7935" s="14" t="s">
        <v>241</v>
      </c>
      <c r="J7935" s="12" t="s">
        <v>24</v>
      </c>
      <c r="K7935" s="12" t="s">
        <v>25</v>
      </c>
      <c r="L7935" s="12" t="s">
        <v>39</v>
      </c>
      <c r="M7935" s="11" t="s">
        <v>40</v>
      </c>
      <c r="N7935" s="11" t="s">
        <v>183</v>
      </c>
      <c r="O7935" s="12" t="s">
        <v>29</v>
      </c>
      <c r="P7935" s="12"/>
      <c r="Q7935" s="15" t="s">
        <v>34979</v>
      </c>
      <c r="R7935" s="12" t="s">
        <v>51</v>
      </c>
      <c r="S7935" s="11" t="s">
        <v>34980</v>
      </c>
      <c r="T7935" s="11"/>
    </row>
    <row x14ac:dyDescent="0.25" r="7936" customHeight="1" ht="19.5">
      <c r="A7936" s="10">
        <v>45218</v>
      </c>
      <c r="B7936" s="11" t="s">
        <v>34981</v>
      </c>
      <c r="C7936" s="11" t="s">
        <v>180</v>
      </c>
      <c r="D7936" s="12"/>
      <c r="E7936" s="13">
        <v>15608601294</v>
      </c>
      <c r="F7936" s="11" t="s">
        <v>34982</v>
      </c>
      <c r="G7936" s="12" t="s">
        <v>289</v>
      </c>
      <c r="H7936" s="12" t="s">
        <v>1513</v>
      </c>
      <c r="I7936" s="14" t="s">
        <v>57</v>
      </c>
      <c r="J7936" s="12" t="s">
        <v>24</v>
      </c>
      <c r="K7936" s="12" t="s">
        <v>25</v>
      </c>
      <c r="L7936" s="12" t="s">
        <v>39</v>
      </c>
      <c r="M7936" s="11" t="s">
        <v>40</v>
      </c>
      <c r="N7936" s="11" t="s">
        <v>183</v>
      </c>
      <c r="O7936" s="12" t="s">
        <v>29</v>
      </c>
      <c r="P7936" s="12"/>
      <c r="Q7936" s="15" t="s">
        <v>34983</v>
      </c>
      <c r="R7936" s="12" t="s">
        <v>51</v>
      </c>
      <c r="S7936" s="11" t="s">
        <v>34984</v>
      </c>
      <c r="T7936" s="11"/>
    </row>
    <row x14ac:dyDescent="0.25" r="7937" customHeight="1" ht="19.5">
      <c r="A7937" s="10">
        <v>45218</v>
      </c>
      <c r="B7937" s="11" t="s">
        <v>34985</v>
      </c>
      <c r="C7937" s="11" t="s">
        <v>180</v>
      </c>
      <c r="D7937" s="12"/>
      <c r="E7937" s="13">
        <v>18672650756</v>
      </c>
      <c r="F7937" s="11" t="s">
        <v>34986</v>
      </c>
      <c r="G7937" s="12" t="s">
        <v>289</v>
      </c>
      <c r="H7937" s="12"/>
      <c r="I7937" s="14" t="s">
        <v>57</v>
      </c>
      <c r="J7937" s="12" t="s">
        <v>24</v>
      </c>
      <c r="K7937" s="12" t="s">
        <v>25</v>
      </c>
      <c r="L7937" s="12" t="s">
        <v>39</v>
      </c>
      <c r="M7937" s="11" t="s">
        <v>40</v>
      </c>
      <c r="N7937" s="11" t="s">
        <v>183</v>
      </c>
      <c r="O7937" s="12" t="s">
        <v>29</v>
      </c>
      <c r="P7937" s="12"/>
      <c r="Q7937" s="15" t="s">
        <v>34987</v>
      </c>
      <c r="R7937" s="12" t="s">
        <v>51</v>
      </c>
      <c r="S7937" s="11" t="s">
        <v>34988</v>
      </c>
      <c r="T7937" s="11"/>
    </row>
    <row x14ac:dyDescent="0.25" r="7938" customHeight="1" ht="19.5">
      <c r="A7938" s="10">
        <v>45218</v>
      </c>
      <c r="B7938" s="11" t="s">
        <v>34989</v>
      </c>
      <c r="C7938" s="11" t="s">
        <v>239</v>
      </c>
      <c r="D7938" s="12"/>
      <c r="E7938" s="13">
        <v>16671001979</v>
      </c>
      <c r="F7938" s="11" t="s">
        <v>34990</v>
      </c>
      <c r="G7938" s="12" t="s">
        <v>171</v>
      </c>
      <c r="H7938" s="12"/>
      <c r="I7938" s="14" t="s">
        <v>110</v>
      </c>
      <c r="J7938" s="12" t="s">
        <v>24</v>
      </c>
      <c r="K7938" s="12" t="s">
        <v>25</v>
      </c>
      <c r="L7938" s="12" t="s">
        <v>39</v>
      </c>
      <c r="M7938" s="11" t="s">
        <v>27</v>
      </c>
      <c r="N7938" s="11" t="s">
        <v>183</v>
      </c>
      <c r="O7938" s="12" t="s">
        <v>29</v>
      </c>
      <c r="P7938" s="12"/>
      <c r="Q7938" s="15" t="s">
        <v>34991</v>
      </c>
      <c r="R7938" s="12" t="s">
        <v>42</v>
      </c>
      <c r="S7938" s="11" t="s">
        <v>34992</v>
      </c>
      <c r="T7938" s="11"/>
    </row>
    <row x14ac:dyDescent="0.25" r="7939" customHeight="1" ht="19.5">
      <c r="A7939" s="10">
        <v>45218</v>
      </c>
      <c r="B7939" s="11" t="s">
        <v>34993</v>
      </c>
      <c r="C7939" s="11" t="s">
        <v>341</v>
      </c>
      <c r="D7939" s="12"/>
      <c r="E7939" s="13">
        <v>15549293937</v>
      </c>
      <c r="F7939" s="11" t="s">
        <v>34994</v>
      </c>
      <c r="G7939" s="12" t="s">
        <v>23</v>
      </c>
      <c r="H7939" s="12"/>
      <c r="I7939" s="14" t="s">
        <v>211</v>
      </c>
      <c r="J7939" s="12" t="s">
        <v>24</v>
      </c>
      <c r="K7939" s="12" t="s">
        <v>25</v>
      </c>
      <c r="L7939" s="12" t="s">
        <v>39</v>
      </c>
      <c r="M7939" s="11" t="s">
        <v>40</v>
      </c>
      <c r="N7939" s="11" t="s">
        <v>28</v>
      </c>
      <c r="O7939" s="12" t="s">
        <v>29</v>
      </c>
      <c r="P7939" s="12"/>
      <c r="Q7939" s="15" t="s">
        <v>34995</v>
      </c>
      <c r="R7939" s="12" t="s">
        <v>42</v>
      </c>
      <c r="S7939" s="11" t="s">
        <v>34996</v>
      </c>
      <c r="T7939" s="11" t="s">
        <v>34997</v>
      </c>
    </row>
    <row x14ac:dyDescent="0.25" r="7940" customHeight="1" ht="19.5">
      <c r="A7940" s="10">
        <v>45218</v>
      </c>
      <c r="B7940" s="11" t="s">
        <v>34998</v>
      </c>
      <c r="C7940" s="11" t="s">
        <v>6029</v>
      </c>
      <c r="D7940" s="12"/>
      <c r="E7940" s="13">
        <v>18674273745</v>
      </c>
      <c r="F7940" s="11" t="s">
        <v>34999</v>
      </c>
      <c r="G7940" s="12" t="s">
        <v>74</v>
      </c>
      <c r="H7940" s="12"/>
      <c r="I7940" s="14" t="s">
        <v>328</v>
      </c>
      <c r="J7940" s="12" t="s">
        <v>24</v>
      </c>
      <c r="K7940" s="12" t="s">
        <v>25</v>
      </c>
      <c r="L7940" s="12" t="s">
        <v>39</v>
      </c>
      <c r="M7940" s="11" t="s">
        <v>40</v>
      </c>
      <c r="N7940" s="11" t="s">
        <v>624</v>
      </c>
      <c r="O7940" s="12" t="s">
        <v>29</v>
      </c>
      <c r="P7940" s="12"/>
      <c r="Q7940" s="15" t="s">
        <v>35000</v>
      </c>
      <c r="R7940" s="12" t="s">
        <v>42</v>
      </c>
      <c r="S7940" s="11" t="s">
        <v>35001</v>
      </c>
      <c r="T7940" s="11" t="s">
        <v>35002</v>
      </c>
    </row>
    <row x14ac:dyDescent="0.25" r="7941" customHeight="1" ht="19.5">
      <c r="A7941" s="10">
        <v>45218</v>
      </c>
      <c r="B7941" s="11" t="s">
        <v>35003</v>
      </c>
      <c r="C7941" s="11" t="s">
        <v>12652</v>
      </c>
      <c r="D7941" s="12"/>
      <c r="E7941" s="13">
        <v>18672663118</v>
      </c>
      <c r="F7941" s="11" t="s">
        <v>35004</v>
      </c>
      <c r="G7941" s="12" t="s">
        <v>62</v>
      </c>
      <c r="H7941" s="12"/>
      <c r="I7941" s="14" t="s">
        <v>486</v>
      </c>
      <c r="J7941" s="12" t="s">
        <v>24</v>
      </c>
      <c r="K7941" s="12" t="s">
        <v>25</v>
      </c>
      <c r="L7941" s="12" t="s">
        <v>39</v>
      </c>
      <c r="M7941" s="11" t="s">
        <v>40</v>
      </c>
      <c r="N7941" s="11" t="s">
        <v>28</v>
      </c>
      <c r="O7941" s="12" t="s">
        <v>29</v>
      </c>
      <c r="P7941" s="12"/>
      <c r="Q7941" s="15" t="s">
        <v>35005</v>
      </c>
      <c r="R7941" s="12" t="s">
        <v>42</v>
      </c>
      <c r="S7941" s="11" t="s">
        <v>35006</v>
      </c>
      <c r="T7941" s="11" t="s">
        <v>35007</v>
      </c>
    </row>
    <row x14ac:dyDescent="0.25" r="7942" customHeight="1" ht="19.5">
      <c r="A7942" s="10">
        <v>45218</v>
      </c>
      <c r="B7942" s="11" t="s">
        <v>35008</v>
      </c>
      <c r="C7942" s="11" t="s">
        <v>5670</v>
      </c>
      <c r="D7942" s="12"/>
      <c r="E7942" s="13">
        <v>15572765646</v>
      </c>
      <c r="F7942" s="11" t="s">
        <v>35009</v>
      </c>
      <c r="G7942" s="12" t="s">
        <v>74</v>
      </c>
      <c r="H7942" s="12"/>
      <c r="I7942" s="14" t="s">
        <v>272</v>
      </c>
      <c r="J7942" s="12" t="s">
        <v>24</v>
      </c>
      <c r="K7942" s="12" t="s">
        <v>25</v>
      </c>
      <c r="L7942" s="12" t="s">
        <v>39</v>
      </c>
      <c r="M7942" s="11" t="s">
        <v>40</v>
      </c>
      <c r="N7942" s="11" t="s">
        <v>28</v>
      </c>
      <c r="O7942" s="12" t="s">
        <v>29</v>
      </c>
      <c r="P7942" s="12"/>
      <c r="Q7942" s="15" t="s">
        <v>35010</v>
      </c>
      <c r="R7942" s="12" t="s">
        <v>42</v>
      </c>
      <c r="S7942" s="11" t="s">
        <v>35011</v>
      </c>
      <c r="T7942" s="11" t="s">
        <v>35012</v>
      </c>
    </row>
    <row x14ac:dyDescent="0.25" r="7943" customHeight="1" ht="19.5">
      <c r="A7943" s="10">
        <v>45218</v>
      </c>
      <c r="B7943" s="11" t="s">
        <v>35013</v>
      </c>
      <c r="C7943" s="11" t="s">
        <v>545</v>
      </c>
      <c r="D7943" s="12"/>
      <c r="E7943" s="13">
        <v>13177069259</v>
      </c>
      <c r="F7943" s="11" t="s">
        <v>35014</v>
      </c>
      <c r="G7943" s="12" t="s">
        <v>74</v>
      </c>
      <c r="H7943" s="12"/>
      <c r="I7943" s="14" t="s">
        <v>110</v>
      </c>
      <c r="J7943" s="12" t="s">
        <v>24</v>
      </c>
      <c r="K7943" s="12" t="s">
        <v>25</v>
      </c>
      <c r="L7943" s="12" t="s">
        <v>39</v>
      </c>
      <c r="M7943" s="11" t="s">
        <v>27</v>
      </c>
      <c r="N7943" s="11" t="s">
        <v>28</v>
      </c>
      <c r="O7943" s="12" t="s">
        <v>29</v>
      </c>
      <c r="P7943" s="12"/>
      <c r="Q7943" s="15" t="s">
        <v>35015</v>
      </c>
      <c r="R7943" s="12" t="s">
        <v>42</v>
      </c>
      <c r="S7943" s="11" t="s">
        <v>35016</v>
      </c>
      <c r="T7943" s="11" t="s">
        <v>35017</v>
      </c>
    </row>
    <row x14ac:dyDescent="0.25" r="7944" customHeight="1" ht="19.5">
      <c r="A7944" s="10">
        <v>45218</v>
      </c>
      <c r="B7944" s="11" t="s">
        <v>35018</v>
      </c>
      <c r="C7944" s="11" t="s">
        <v>14166</v>
      </c>
      <c r="D7944" s="12"/>
      <c r="E7944" s="13">
        <v>15629367065</v>
      </c>
      <c r="F7944" s="11" t="s">
        <v>35019</v>
      </c>
      <c r="G7944" s="12" t="s">
        <v>23</v>
      </c>
      <c r="H7944" s="12"/>
      <c r="I7944" s="14" t="s">
        <v>57</v>
      </c>
      <c r="J7944" s="12" t="s">
        <v>24</v>
      </c>
      <c r="K7944" s="12" t="s">
        <v>25</v>
      </c>
      <c r="L7944" s="12" t="s">
        <v>39</v>
      </c>
      <c r="M7944" s="11" t="s">
        <v>27</v>
      </c>
      <c r="N7944" s="11" t="s">
        <v>28</v>
      </c>
      <c r="O7944" s="12" t="s">
        <v>29</v>
      </c>
      <c r="P7944" s="12"/>
      <c r="Q7944" s="15" t="s">
        <v>35020</v>
      </c>
      <c r="R7944" s="12" t="s">
        <v>42</v>
      </c>
      <c r="S7944" s="11" t="s">
        <v>35021</v>
      </c>
      <c r="T7944" s="11" t="s">
        <v>35022</v>
      </c>
    </row>
    <row x14ac:dyDescent="0.25" r="7945" customHeight="1" ht="19.5">
      <c r="A7945" s="10">
        <v>45218</v>
      </c>
      <c r="B7945" s="11" t="s">
        <v>35023</v>
      </c>
      <c r="C7945" s="11" t="s">
        <v>6341</v>
      </c>
      <c r="D7945" s="12"/>
      <c r="E7945" s="13">
        <v>15572737227</v>
      </c>
      <c r="F7945" s="11"/>
      <c r="G7945" s="12"/>
      <c r="H7945" s="12" t="s">
        <v>98</v>
      </c>
      <c r="I7945" s="14" t="s">
        <v>68</v>
      </c>
      <c r="J7945" s="12" t="s">
        <v>24</v>
      </c>
      <c r="K7945" s="12" t="s">
        <v>25</v>
      </c>
      <c r="L7945" s="12" t="s">
        <v>39</v>
      </c>
      <c r="M7945" s="11" t="s">
        <v>27</v>
      </c>
      <c r="N7945" s="11" t="s">
        <v>28</v>
      </c>
      <c r="O7945" s="12" t="s">
        <v>29</v>
      </c>
      <c r="P7945" s="12"/>
      <c r="Q7945" s="15" t="s">
        <v>35024</v>
      </c>
      <c r="R7945" s="12" t="s">
        <v>42</v>
      </c>
      <c r="S7945" s="11" t="s">
        <v>35025</v>
      </c>
      <c r="T7945" s="11" t="s">
        <v>35026</v>
      </c>
    </row>
    <row x14ac:dyDescent="0.25" r="7946" customHeight="1" ht="19.5">
      <c r="A7946" s="10">
        <v>45218</v>
      </c>
      <c r="B7946" s="11" t="s">
        <v>35027</v>
      </c>
      <c r="C7946" s="11" t="s">
        <v>9992</v>
      </c>
      <c r="D7946" s="12"/>
      <c r="E7946" s="13">
        <v>18674260262</v>
      </c>
      <c r="F7946" s="11" t="s">
        <v>35028</v>
      </c>
      <c r="G7946" s="12" t="s">
        <v>216</v>
      </c>
      <c r="H7946" s="12" t="s">
        <v>98</v>
      </c>
      <c r="I7946" s="14" t="s">
        <v>136</v>
      </c>
      <c r="J7946" s="12" t="s">
        <v>24</v>
      </c>
      <c r="K7946" s="12" t="s">
        <v>25</v>
      </c>
      <c r="L7946" s="12" t="s">
        <v>39</v>
      </c>
      <c r="M7946" s="11" t="s">
        <v>40</v>
      </c>
      <c r="N7946" s="11" t="s">
        <v>28</v>
      </c>
      <c r="O7946" s="12" t="s">
        <v>29</v>
      </c>
      <c r="P7946" s="12"/>
      <c r="Q7946" s="15" t="s">
        <v>35029</v>
      </c>
      <c r="R7946" s="12" t="s">
        <v>42</v>
      </c>
      <c r="S7946" s="11" t="s">
        <v>35030</v>
      </c>
      <c r="T7946" s="11" t="s">
        <v>35031</v>
      </c>
    </row>
    <row x14ac:dyDescent="0.25" r="7947" customHeight="1" ht="19.5">
      <c r="A7947" s="10">
        <v>45218</v>
      </c>
      <c r="B7947" s="11" t="s">
        <v>35032</v>
      </c>
      <c r="C7947" s="11" t="s">
        <v>35033</v>
      </c>
      <c r="D7947" s="12"/>
      <c r="E7947" s="13">
        <v>15871560642</v>
      </c>
      <c r="F7947" s="11"/>
      <c r="G7947" s="12"/>
      <c r="H7947" s="12"/>
      <c r="I7947" s="14" t="s">
        <v>241</v>
      </c>
      <c r="J7947" s="12" t="s">
        <v>24</v>
      </c>
      <c r="K7947" s="12" t="s">
        <v>25</v>
      </c>
      <c r="L7947" s="12" t="s">
        <v>39</v>
      </c>
      <c r="M7947" s="11" t="s">
        <v>27</v>
      </c>
      <c r="N7947" s="11" t="s">
        <v>28</v>
      </c>
      <c r="O7947" s="12" t="s">
        <v>29</v>
      </c>
      <c r="P7947" s="12"/>
      <c r="Q7947" s="15" t="s">
        <v>35034</v>
      </c>
      <c r="R7947" s="12" t="s">
        <v>42</v>
      </c>
      <c r="S7947" s="11" t="s">
        <v>35035</v>
      </c>
      <c r="T7947" s="11" t="s">
        <v>35036</v>
      </c>
    </row>
    <row x14ac:dyDescent="0.25" r="7948" customHeight="1" ht="19.5">
      <c r="A7948" s="10">
        <v>45218</v>
      </c>
      <c r="B7948" s="11" t="s">
        <v>35037</v>
      </c>
      <c r="C7948" s="11" t="s">
        <v>7513</v>
      </c>
      <c r="D7948" s="12"/>
      <c r="E7948" s="13">
        <v>18671759461</v>
      </c>
      <c r="F7948" s="11" t="s">
        <v>35038</v>
      </c>
      <c r="G7948" s="12" t="s">
        <v>62</v>
      </c>
      <c r="H7948" s="12"/>
      <c r="I7948" s="14" t="s">
        <v>328</v>
      </c>
      <c r="J7948" s="12" t="s">
        <v>24</v>
      </c>
      <c r="K7948" s="12" t="s">
        <v>25</v>
      </c>
      <c r="L7948" s="12" t="s">
        <v>39</v>
      </c>
      <c r="M7948" s="11" t="s">
        <v>27</v>
      </c>
      <c r="N7948" s="11" t="s">
        <v>28</v>
      </c>
      <c r="O7948" s="12" t="s">
        <v>29</v>
      </c>
      <c r="P7948" s="12"/>
      <c r="Q7948" s="15" t="s">
        <v>35039</v>
      </c>
      <c r="R7948" s="12" t="s">
        <v>42</v>
      </c>
      <c r="S7948" s="11" t="s">
        <v>35040</v>
      </c>
      <c r="T7948" s="11" t="s">
        <v>35041</v>
      </c>
    </row>
    <row x14ac:dyDescent="0.25" r="7949" customHeight="1" ht="19.5">
      <c r="A7949" s="10">
        <v>45218</v>
      </c>
      <c r="B7949" s="11" t="s">
        <v>35042</v>
      </c>
      <c r="C7949" s="11" t="s">
        <v>6314</v>
      </c>
      <c r="D7949" s="12"/>
      <c r="E7949" s="13">
        <v>18572396870</v>
      </c>
      <c r="F7949" s="11"/>
      <c r="G7949" s="12"/>
      <c r="H7949" s="12"/>
      <c r="I7949" s="14" t="s">
        <v>182</v>
      </c>
      <c r="J7949" s="12" t="s">
        <v>24</v>
      </c>
      <c r="K7949" s="12" t="s">
        <v>25</v>
      </c>
      <c r="L7949" s="12" t="s">
        <v>39</v>
      </c>
      <c r="M7949" s="11" t="s">
        <v>27</v>
      </c>
      <c r="N7949" s="11" t="s">
        <v>28</v>
      </c>
      <c r="O7949" s="12" t="s">
        <v>29</v>
      </c>
      <c r="P7949" s="12"/>
      <c r="Q7949" s="15" t="s">
        <v>35043</v>
      </c>
      <c r="R7949" s="12" t="s">
        <v>42</v>
      </c>
      <c r="S7949" s="11" t="s">
        <v>35044</v>
      </c>
      <c r="T7949" s="11" t="s">
        <v>35045</v>
      </c>
    </row>
    <row x14ac:dyDescent="0.25" r="7950" customHeight="1" ht="19.5">
      <c r="A7950" s="10">
        <v>45218</v>
      </c>
      <c r="B7950" s="11" t="s">
        <v>35046</v>
      </c>
      <c r="C7950" s="11" t="s">
        <v>8350</v>
      </c>
      <c r="D7950" s="12"/>
      <c r="E7950" s="13">
        <v>15672491098</v>
      </c>
      <c r="F7950" s="11" t="s">
        <v>35047</v>
      </c>
      <c r="G7950" s="12" t="s">
        <v>171</v>
      </c>
      <c r="H7950" s="12" t="s">
        <v>98</v>
      </c>
      <c r="I7950" s="14" t="s">
        <v>796</v>
      </c>
      <c r="J7950" s="12" t="s">
        <v>24</v>
      </c>
      <c r="K7950" s="12" t="s">
        <v>69</v>
      </c>
      <c r="L7950" s="12" t="s">
        <v>39</v>
      </c>
      <c r="M7950" s="11" t="s">
        <v>40</v>
      </c>
      <c r="N7950" s="11" t="s">
        <v>28</v>
      </c>
      <c r="O7950" s="12" t="s">
        <v>29</v>
      </c>
      <c r="P7950" s="12"/>
      <c r="Q7950" s="15" t="s">
        <v>35048</v>
      </c>
      <c r="R7950" s="12" t="s">
        <v>42</v>
      </c>
      <c r="S7950" s="11" t="s">
        <v>35049</v>
      </c>
      <c r="T7950" s="11" t="s">
        <v>35050</v>
      </c>
    </row>
    <row x14ac:dyDescent="0.25" r="7951" customHeight="1" ht="19.5">
      <c r="A7951" s="10">
        <v>45218</v>
      </c>
      <c r="B7951" s="11" t="s">
        <v>35051</v>
      </c>
      <c r="C7951" s="11" t="s">
        <v>1075</v>
      </c>
      <c r="D7951" s="12"/>
      <c r="E7951" s="13">
        <v>18571022453</v>
      </c>
      <c r="F7951" s="11" t="s">
        <v>20988</v>
      </c>
      <c r="G7951" s="12" t="s">
        <v>56</v>
      </c>
      <c r="H7951" s="12" t="s">
        <v>130</v>
      </c>
      <c r="I7951" s="14" t="s">
        <v>328</v>
      </c>
      <c r="J7951" s="12" t="s">
        <v>24</v>
      </c>
      <c r="K7951" s="12" t="s">
        <v>25</v>
      </c>
      <c r="L7951" s="12" t="s">
        <v>39</v>
      </c>
      <c r="M7951" s="11" t="s">
        <v>40</v>
      </c>
      <c r="N7951" s="11" t="s">
        <v>28</v>
      </c>
      <c r="O7951" s="12" t="s">
        <v>29</v>
      </c>
      <c r="P7951" s="12"/>
      <c r="Q7951" s="15" t="s">
        <v>35052</v>
      </c>
      <c r="R7951" s="12" t="s">
        <v>42</v>
      </c>
      <c r="S7951" s="11" t="s">
        <v>35053</v>
      </c>
      <c r="T7951" s="11" t="s">
        <v>35054</v>
      </c>
    </row>
    <row x14ac:dyDescent="0.25" r="7952" customHeight="1" ht="19.5">
      <c r="A7952" s="10">
        <v>45218</v>
      </c>
      <c r="B7952" s="11" t="s">
        <v>35055</v>
      </c>
      <c r="C7952" s="11" t="s">
        <v>12652</v>
      </c>
      <c r="D7952" s="12"/>
      <c r="E7952" s="13">
        <v>18694089938</v>
      </c>
      <c r="F7952" s="11" t="s">
        <v>35056</v>
      </c>
      <c r="G7952" s="12" t="s">
        <v>48</v>
      </c>
      <c r="H7952" s="12"/>
      <c r="I7952" s="14">
        <v>10015</v>
      </c>
      <c r="J7952" s="12" t="s">
        <v>24</v>
      </c>
      <c r="K7952" s="12" t="s">
        <v>69</v>
      </c>
      <c r="L7952" s="12" t="s">
        <v>26</v>
      </c>
      <c r="M7952" s="11" t="s">
        <v>27</v>
      </c>
      <c r="N7952" s="11" t="s">
        <v>28</v>
      </c>
      <c r="O7952" s="12" t="s">
        <v>29</v>
      </c>
      <c r="P7952" s="12"/>
      <c r="Q7952" s="15" t="s">
        <v>35057</v>
      </c>
      <c r="R7952" s="12" t="s">
        <v>31</v>
      </c>
      <c r="S7952" s="11" t="s">
        <v>35058</v>
      </c>
      <c r="T7952" s="11" t="s">
        <v>35059</v>
      </c>
    </row>
    <row x14ac:dyDescent="0.25" r="7953" customHeight="1" ht="19.5">
      <c r="A7953" s="10">
        <v>45218</v>
      </c>
      <c r="B7953" s="11" t="s">
        <v>35060</v>
      </c>
      <c r="C7953" s="11" t="s">
        <v>72</v>
      </c>
      <c r="D7953" s="12"/>
      <c r="E7953" s="13">
        <v>15672507972</v>
      </c>
      <c r="F7953" s="11" t="s">
        <v>35061</v>
      </c>
      <c r="G7953" s="12" t="s">
        <v>74</v>
      </c>
      <c r="H7953" s="12"/>
      <c r="I7953" s="14" t="s">
        <v>27090</v>
      </c>
      <c r="J7953" s="12" t="s">
        <v>24</v>
      </c>
      <c r="K7953" s="12" t="s">
        <v>25</v>
      </c>
      <c r="L7953" s="12" t="s">
        <v>39</v>
      </c>
      <c r="M7953" s="11" t="s">
        <v>40</v>
      </c>
      <c r="N7953" s="11" t="s">
        <v>28</v>
      </c>
      <c r="O7953" s="12" t="s">
        <v>29</v>
      </c>
      <c r="P7953" s="12"/>
      <c r="Q7953" s="15" t="s">
        <v>35062</v>
      </c>
      <c r="R7953" s="12" t="s">
        <v>42</v>
      </c>
      <c r="S7953" s="11" t="s">
        <v>35063</v>
      </c>
      <c r="T7953" s="11" t="s">
        <v>35064</v>
      </c>
    </row>
    <row x14ac:dyDescent="0.25" r="7954" customHeight="1" ht="19.5">
      <c r="A7954" s="10">
        <v>45218</v>
      </c>
      <c r="B7954" s="11" t="s">
        <v>35065</v>
      </c>
      <c r="C7954" s="11" t="s">
        <v>72</v>
      </c>
      <c r="D7954" s="12"/>
      <c r="E7954" s="13">
        <v>15608601618</v>
      </c>
      <c r="F7954" s="11" t="s">
        <v>35066</v>
      </c>
      <c r="G7954" s="12" t="s">
        <v>115</v>
      </c>
      <c r="H7954" s="12"/>
      <c r="I7954" s="14" t="s">
        <v>235</v>
      </c>
      <c r="J7954" s="12" t="s">
        <v>24</v>
      </c>
      <c r="K7954" s="12" t="s">
        <v>25</v>
      </c>
      <c r="L7954" s="12" t="s">
        <v>39</v>
      </c>
      <c r="M7954" s="11" t="s">
        <v>27</v>
      </c>
      <c r="N7954" s="11" t="s">
        <v>28</v>
      </c>
      <c r="O7954" s="12" t="s">
        <v>29</v>
      </c>
      <c r="P7954" s="12"/>
      <c r="Q7954" s="15" t="s">
        <v>35067</v>
      </c>
      <c r="R7954" s="12" t="s">
        <v>42</v>
      </c>
      <c r="S7954" s="11" t="s">
        <v>35068</v>
      </c>
      <c r="T7954" s="11" t="s">
        <v>35069</v>
      </c>
    </row>
    <row x14ac:dyDescent="0.25" r="7955" customHeight="1" ht="19.5">
      <c r="A7955" s="10">
        <v>45218</v>
      </c>
      <c r="B7955" s="11" t="s">
        <v>35070</v>
      </c>
      <c r="C7955" s="11" t="s">
        <v>6002</v>
      </c>
      <c r="D7955" s="12"/>
      <c r="E7955" s="13">
        <v>13277231133</v>
      </c>
      <c r="F7955" s="11" t="s">
        <v>35071</v>
      </c>
      <c r="G7955" s="12" t="s">
        <v>115</v>
      </c>
      <c r="H7955" s="12"/>
      <c r="I7955" s="14" t="s">
        <v>99</v>
      </c>
      <c r="J7955" s="12" t="s">
        <v>24</v>
      </c>
      <c r="K7955" s="12" t="s">
        <v>25</v>
      </c>
      <c r="L7955" s="12" t="s">
        <v>39</v>
      </c>
      <c r="M7955" s="11" t="s">
        <v>27</v>
      </c>
      <c r="N7955" s="11" t="s">
        <v>183</v>
      </c>
      <c r="O7955" s="12" t="s">
        <v>29</v>
      </c>
      <c r="P7955" s="12"/>
      <c r="Q7955" s="15" t="s">
        <v>35072</v>
      </c>
      <c r="R7955" s="12" t="s">
        <v>42</v>
      </c>
      <c r="S7955" s="11" t="s">
        <v>35073</v>
      </c>
      <c r="T7955" s="11"/>
    </row>
    <row x14ac:dyDescent="0.25" r="7956" customHeight="1" ht="19.5">
      <c r="A7956" s="10">
        <v>45218</v>
      </c>
      <c r="B7956" s="11" t="s">
        <v>35074</v>
      </c>
      <c r="C7956" s="11" t="s">
        <v>4499</v>
      </c>
      <c r="D7956" s="12"/>
      <c r="E7956" s="13">
        <v>13197339591</v>
      </c>
      <c r="F7956" s="11" t="s">
        <v>35075</v>
      </c>
      <c r="G7956" s="12" t="s">
        <v>37</v>
      </c>
      <c r="H7956" s="12"/>
      <c r="I7956" s="14" t="s">
        <v>221</v>
      </c>
      <c r="J7956" s="12" t="s">
        <v>24</v>
      </c>
      <c r="K7956" s="12" t="s">
        <v>25</v>
      </c>
      <c r="L7956" s="12" t="s">
        <v>39</v>
      </c>
      <c r="M7956" s="11" t="s">
        <v>40</v>
      </c>
      <c r="N7956" s="11" t="s">
        <v>183</v>
      </c>
      <c r="O7956" s="12" t="s">
        <v>29</v>
      </c>
      <c r="P7956" s="12"/>
      <c r="Q7956" s="15" t="s">
        <v>35076</v>
      </c>
      <c r="R7956" s="12" t="s">
        <v>42</v>
      </c>
      <c r="S7956" s="11" t="s">
        <v>35077</v>
      </c>
      <c r="T7956" s="11"/>
    </row>
    <row x14ac:dyDescent="0.25" r="7957" customHeight="1" ht="19.5">
      <c r="A7957" s="10">
        <v>45218</v>
      </c>
      <c r="B7957" s="11" t="s">
        <v>35078</v>
      </c>
      <c r="C7957" s="11" t="s">
        <v>660</v>
      </c>
      <c r="D7957" s="12"/>
      <c r="E7957" s="13" t="s">
        <v>35079</v>
      </c>
      <c r="F7957" s="11" t="s">
        <v>35080</v>
      </c>
      <c r="G7957" s="12" t="s">
        <v>23</v>
      </c>
      <c r="H7957" s="12"/>
      <c r="I7957" s="14" t="s">
        <v>415</v>
      </c>
      <c r="J7957" s="12" t="s">
        <v>24</v>
      </c>
      <c r="K7957" s="12" t="s">
        <v>25</v>
      </c>
      <c r="L7957" s="12" t="s">
        <v>39</v>
      </c>
      <c r="M7957" s="11" t="s">
        <v>27</v>
      </c>
      <c r="N7957" s="11" t="s">
        <v>624</v>
      </c>
      <c r="O7957" s="12" t="s">
        <v>29</v>
      </c>
      <c r="P7957" s="12"/>
      <c r="Q7957" s="15" t="s">
        <v>35081</v>
      </c>
      <c r="R7957" s="12" t="s">
        <v>42</v>
      </c>
      <c r="S7957" s="11" t="s">
        <v>35082</v>
      </c>
      <c r="T7957" s="11" t="s">
        <v>35083</v>
      </c>
    </row>
    <row x14ac:dyDescent="0.25" r="7958" customHeight="1" ht="19.5">
      <c r="A7958" s="10">
        <v>45218</v>
      </c>
      <c r="B7958" s="11" t="s">
        <v>35084</v>
      </c>
      <c r="C7958" s="11" t="s">
        <v>660</v>
      </c>
      <c r="D7958" s="12"/>
      <c r="E7958" s="13" t="s">
        <v>35085</v>
      </c>
      <c r="F7958" s="11" t="s">
        <v>35086</v>
      </c>
      <c r="G7958" s="12" t="s">
        <v>74</v>
      </c>
      <c r="H7958" s="12"/>
      <c r="I7958" s="14" t="s">
        <v>68</v>
      </c>
      <c r="J7958" s="12" t="s">
        <v>24</v>
      </c>
      <c r="K7958" s="12" t="s">
        <v>25</v>
      </c>
      <c r="L7958" s="12" t="s">
        <v>39</v>
      </c>
      <c r="M7958" s="11" t="s">
        <v>149</v>
      </c>
      <c r="N7958" s="11" t="s">
        <v>624</v>
      </c>
      <c r="O7958" s="12" t="s">
        <v>29</v>
      </c>
      <c r="P7958" s="12"/>
      <c r="Q7958" s="15" t="s">
        <v>35087</v>
      </c>
      <c r="R7958" s="12" t="s">
        <v>42</v>
      </c>
      <c r="S7958" s="11" t="s">
        <v>35088</v>
      </c>
      <c r="T7958" s="11" t="s">
        <v>35089</v>
      </c>
    </row>
    <row x14ac:dyDescent="0.25" r="7959" customHeight="1" ht="19.5">
      <c r="A7959" s="10">
        <v>45218</v>
      </c>
      <c r="B7959" s="11" t="s">
        <v>35090</v>
      </c>
      <c r="C7959" s="11" t="s">
        <v>4499</v>
      </c>
      <c r="D7959" s="12"/>
      <c r="E7959" s="13">
        <v>13040980560</v>
      </c>
      <c r="F7959" s="11" t="s">
        <v>35091</v>
      </c>
      <c r="G7959" s="12" t="s">
        <v>115</v>
      </c>
      <c r="H7959" s="12"/>
      <c r="I7959" s="14" t="s">
        <v>241</v>
      </c>
      <c r="J7959" s="12" t="s">
        <v>24</v>
      </c>
      <c r="K7959" s="12" t="s">
        <v>25</v>
      </c>
      <c r="L7959" s="12" t="s">
        <v>39</v>
      </c>
      <c r="M7959" s="11" t="s">
        <v>27</v>
      </c>
      <c r="N7959" s="11" t="s">
        <v>183</v>
      </c>
      <c r="O7959" s="12" t="s">
        <v>29</v>
      </c>
      <c r="P7959" s="12"/>
      <c r="Q7959" s="15" t="s">
        <v>35092</v>
      </c>
      <c r="R7959" s="12" t="s">
        <v>42</v>
      </c>
      <c r="S7959" s="11" t="s">
        <v>35093</v>
      </c>
      <c r="T7959" s="11"/>
    </row>
    <row x14ac:dyDescent="0.25" r="7960" customHeight="1" ht="19.5">
      <c r="A7960" s="10">
        <v>45218</v>
      </c>
      <c r="B7960" s="11" t="s">
        <v>35094</v>
      </c>
      <c r="C7960" s="11" t="s">
        <v>660</v>
      </c>
      <c r="D7960" s="12"/>
      <c r="E7960" s="13" t="s">
        <v>35095</v>
      </c>
      <c r="F7960" s="11" t="s">
        <v>35096</v>
      </c>
      <c r="G7960" s="12" t="s">
        <v>74</v>
      </c>
      <c r="H7960" s="12"/>
      <c r="I7960" s="14" t="s">
        <v>148</v>
      </c>
      <c r="J7960" s="12" t="s">
        <v>24</v>
      </c>
      <c r="K7960" s="12" t="s">
        <v>172</v>
      </c>
      <c r="L7960" s="12"/>
      <c r="M7960" s="11" t="s">
        <v>149</v>
      </c>
      <c r="N7960" s="11" t="s">
        <v>624</v>
      </c>
      <c r="O7960" s="12" t="s">
        <v>29</v>
      </c>
      <c r="P7960" s="12"/>
      <c r="Q7960" s="15" t="s">
        <v>34418</v>
      </c>
      <c r="R7960" s="12" t="s">
        <v>42</v>
      </c>
      <c r="S7960" s="11" t="s">
        <v>35097</v>
      </c>
      <c r="T7960" s="11" t="s">
        <v>35098</v>
      </c>
    </row>
    <row x14ac:dyDescent="0.25" r="7961" customHeight="1" ht="19.5">
      <c r="A7961" s="10">
        <v>45218</v>
      </c>
      <c r="B7961" s="11" t="s">
        <v>35099</v>
      </c>
      <c r="C7961" s="11" t="s">
        <v>660</v>
      </c>
      <c r="D7961" s="12"/>
      <c r="E7961" s="13" t="s">
        <v>35100</v>
      </c>
      <c r="F7961" s="11" t="s">
        <v>35101</v>
      </c>
      <c r="G7961" s="12" t="s">
        <v>74</v>
      </c>
      <c r="H7961" s="12"/>
      <c r="I7961" s="14" t="s">
        <v>182</v>
      </c>
      <c r="J7961" s="12" t="s">
        <v>24</v>
      </c>
      <c r="K7961" s="12" t="s">
        <v>25</v>
      </c>
      <c r="L7961" s="12" t="s">
        <v>39</v>
      </c>
      <c r="M7961" s="11" t="s">
        <v>149</v>
      </c>
      <c r="N7961" s="11" t="s">
        <v>624</v>
      </c>
      <c r="O7961" s="12" t="s">
        <v>29</v>
      </c>
      <c r="P7961" s="12"/>
      <c r="Q7961" s="15" t="s">
        <v>35102</v>
      </c>
      <c r="R7961" s="12" t="s">
        <v>42</v>
      </c>
      <c r="S7961" s="11" t="s">
        <v>35103</v>
      </c>
      <c r="T7961" s="11" t="s">
        <v>35104</v>
      </c>
    </row>
    <row x14ac:dyDescent="0.25" r="7962" customHeight="1" ht="19.5">
      <c r="A7962" s="10">
        <v>45218</v>
      </c>
      <c r="B7962" s="11" t="s">
        <v>35105</v>
      </c>
      <c r="C7962" s="11" t="s">
        <v>660</v>
      </c>
      <c r="D7962" s="12"/>
      <c r="E7962" s="13" t="s">
        <v>35106</v>
      </c>
      <c r="F7962" s="11" t="s">
        <v>35107</v>
      </c>
      <c r="G7962" s="12" t="s">
        <v>56</v>
      </c>
      <c r="H7962" s="12"/>
      <c r="I7962" s="14" t="s">
        <v>131</v>
      </c>
      <c r="J7962" s="12" t="s">
        <v>24</v>
      </c>
      <c r="K7962" s="12" t="s">
        <v>25</v>
      </c>
      <c r="L7962" s="12" t="s">
        <v>39</v>
      </c>
      <c r="M7962" s="11" t="s">
        <v>40</v>
      </c>
      <c r="N7962" s="11" t="s">
        <v>624</v>
      </c>
      <c r="O7962" s="12" t="s">
        <v>29</v>
      </c>
      <c r="P7962" s="12"/>
      <c r="Q7962" s="15" t="s">
        <v>35108</v>
      </c>
      <c r="R7962" s="12" t="s">
        <v>42</v>
      </c>
      <c r="S7962" s="11" t="s">
        <v>35109</v>
      </c>
      <c r="T7962" s="11" t="s">
        <v>35110</v>
      </c>
    </row>
    <row x14ac:dyDescent="0.25" r="7963" customHeight="1" ht="19.5">
      <c r="A7963" s="10">
        <v>45218</v>
      </c>
      <c r="B7963" s="11" t="s">
        <v>35111</v>
      </c>
      <c r="C7963" s="11" t="s">
        <v>4499</v>
      </c>
      <c r="D7963" s="12"/>
      <c r="E7963" s="13">
        <v>15607209315</v>
      </c>
      <c r="F7963" s="11" t="s">
        <v>35112</v>
      </c>
      <c r="G7963" s="12" t="s">
        <v>115</v>
      </c>
      <c r="H7963" s="12"/>
      <c r="I7963" s="14" t="s">
        <v>136</v>
      </c>
      <c r="J7963" s="12" t="s">
        <v>24</v>
      </c>
      <c r="K7963" s="12" t="s">
        <v>25</v>
      </c>
      <c r="L7963" s="12" t="s">
        <v>39</v>
      </c>
      <c r="M7963" s="11" t="s">
        <v>27</v>
      </c>
      <c r="N7963" s="11" t="s">
        <v>183</v>
      </c>
      <c r="O7963" s="12" t="s">
        <v>29</v>
      </c>
      <c r="P7963" s="12"/>
      <c r="Q7963" s="15" t="s">
        <v>35113</v>
      </c>
      <c r="R7963" s="12" t="s">
        <v>42</v>
      </c>
      <c r="S7963" s="11" t="s">
        <v>35114</v>
      </c>
      <c r="T7963" s="11"/>
    </row>
    <row x14ac:dyDescent="0.25" r="7964" customHeight="1" ht="19.5">
      <c r="A7964" s="10">
        <v>45218</v>
      </c>
      <c r="B7964" s="11" t="s">
        <v>35115</v>
      </c>
      <c r="C7964" s="11" t="s">
        <v>660</v>
      </c>
      <c r="D7964" s="12"/>
      <c r="E7964" s="13" t="s">
        <v>35116</v>
      </c>
      <c r="F7964" s="11" t="s">
        <v>35117</v>
      </c>
      <c r="G7964" s="12" t="s">
        <v>62</v>
      </c>
      <c r="H7964" s="12"/>
      <c r="I7964" s="14" t="s">
        <v>68</v>
      </c>
      <c r="J7964" s="12" t="s">
        <v>24</v>
      </c>
      <c r="K7964" s="12" t="s">
        <v>25</v>
      </c>
      <c r="L7964" s="12" t="s">
        <v>39</v>
      </c>
      <c r="M7964" s="11" t="s">
        <v>40</v>
      </c>
      <c r="N7964" s="11" t="s">
        <v>624</v>
      </c>
      <c r="O7964" s="12" t="s">
        <v>29</v>
      </c>
      <c r="P7964" s="12"/>
      <c r="Q7964" s="15" t="s">
        <v>35118</v>
      </c>
      <c r="R7964" s="12" t="s">
        <v>42</v>
      </c>
      <c r="S7964" s="11" t="s">
        <v>35119</v>
      </c>
      <c r="T7964" s="11" t="s">
        <v>10453</v>
      </c>
    </row>
    <row x14ac:dyDescent="0.25" r="7965" customHeight="1" ht="19.5">
      <c r="A7965" s="10">
        <v>45218</v>
      </c>
      <c r="B7965" s="11" t="s">
        <v>35120</v>
      </c>
      <c r="C7965" s="11" t="s">
        <v>660</v>
      </c>
      <c r="D7965" s="12"/>
      <c r="E7965" s="13" t="s">
        <v>35121</v>
      </c>
      <c r="F7965" s="11" t="s">
        <v>33662</v>
      </c>
      <c r="G7965" s="12" t="s">
        <v>74</v>
      </c>
      <c r="H7965" s="12" t="s">
        <v>130</v>
      </c>
      <c r="I7965" s="14" t="s">
        <v>3454</v>
      </c>
      <c r="J7965" s="12" t="s">
        <v>24</v>
      </c>
      <c r="K7965" s="12" t="s">
        <v>25</v>
      </c>
      <c r="L7965" s="12" t="s">
        <v>26</v>
      </c>
      <c r="M7965" s="11" t="s">
        <v>149</v>
      </c>
      <c r="N7965" s="11" t="s">
        <v>624</v>
      </c>
      <c r="O7965" s="12" t="s">
        <v>29</v>
      </c>
      <c r="P7965" s="12"/>
      <c r="Q7965" s="15" t="s">
        <v>35122</v>
      </c>
      <c r="R7965" s="12" t="s">
        <v>42</v>
      </c>
      <c r="S7965" s="11" t="s">
        <v>35123</v>
      </c>
      <c r="T7965" s="11" t="s">
        <v>35124</v>
      </c>
    </row>
    <row x14ac:dyDescent="0.25" r="7966" customHeight="1" ht="19.5">
      <c r="A7966" s="10">
        <v>45218</v>
      </c>
      <c r="B7966" s="11" t="s">
        <v>35125</v>
      </c>
      <c r="C7966" s="11" t="s">
        <v>5869</v>
      </c>
      <c r="D7966" s="12"/>
      <c r="E7966" s="13">
        <v>15672486900</v>
      </c>
      <c r="F7966" s="11" t="s">
        <v>29521</v>
      </c>
      <c r="G7966" s="12" t="s">
        <v>23</v>
      </c>
      <c r="H7966" s="12"/>
      <c r="I7966" s="14" t="s">
        <v>189</v>
      </c>
      <c r="J7966" s="12" t="s">
        <v>24</v>
      </c>
      <c r="K7966" s="12" t="s">
        <v>25</v>
      </c>
      <c r="L7966" s="12" t="s">
        <v>39</v>
      </c>
      <c r="M7966" s="11" t="s">
        <v>40</v>
      </c>
      <c r="N7966" s="11" t="s">
        <v>183</v>
      </c>
      <c r="O7966" s="12" t="s">
        <v>29</v>
      </c>
      <c r="P7966" s="12"/>
      <c r="Q7966" s="15" t="s">
        <v>35126</v>
      </c>
      <c r="R7966" s="12" t="s">
        <v>42</v>
      </c>
      <c r="S7966" s="11" t="s">
        <v>35127</v>
      </c>
      <c r="T7966" s="11" t="s">
        <v>35128</v>
      </c>
    </row>
    <row x14ac:dyDescent="0.25" r="7967" customHeight="1" ht="19.5">
      <c r="A7967" s="10">
        <v>45218</v>
      </c>
      <c r="B7967" s="11" t="s">
        <v>35129</v>
      </c>
      <c r="C7967" s="11" t="s">
        <v>4336</v>
      </c>
      <c r="D7967" s="12"/>
      <c r="E7967" s="13">
        <v>18672664979</v>
      </c>
      <c r="F7967" s="11" t="s">
        <v>35130</v>
      </c>
      <c r="G7967" s="12" t="s">
        <v>56</v>
      </c>
      <c r="H7967" s="12"/>
      <c r="I7967" s="14">
        <v>10015</v>
      </c>
      <c r="J7967" s="12" t="s">
        <v>24</v>
      </c>
      <c r="K7967" s="12" t="s">
        <v>172</v>
      </c>
      <c r="L7967" s="12" t="s">
        <v>26</v>
      </c>
      <c r="M7967" s="11" t="s">
        <v>40</v>
      </c>
      <c r="N7967" s="11" t="s">
        <v>28</v>
      </c>
      <c r="O7967" s="12" t="s">
        <v>29</v>
      </c>
      <c r="P7967" s="12"/>
      <c r="Q7967" s="15" t="s">
        <v>35131</v>
      </c>
      <c r="R7967" s="12" t="s">
        <v>31</v>
      </c>
      <c r="S7967" s="11" t="s">
        <v>35132</v>
      </c>
      <c r="T7967" s="11" t="s">
        <v>35133</v>
      </c>
    </row>
    <row x14ac:dyDescent="0.25" r="7968" customHeight="1" ht="19.5">
      <c r="A7968" s="10">
        <v>45218</v>
      </c>
      <c r="B7968" s="11" t="s">
        <v>35134</v>
      </c>
      <c r="C7968" s="11" t="s">
        <v>6519</v>
      </c>
      <c r="D7968" s="12"/>
      <c r="E7968" s="13">
        <v>17671344639</v>
      </c>
      <c r="F7968" s="11" t="s">
        <v>32619</v>
      </c>
      <c r="G7968" s="12" t="s">
        <v>74</v>
      </c>
      <c r="H7968" s="12"/>
      <c r="I7968" s="14">
        <v>10015</v>
      </c>
      <c r="J7968" s="12" t="s">
        <v>24</v>
      </c>
      <c r="K7968" s="12" t="s">
        <v>25</v>
      </c>
      <c r="L7968" s="12" t="s">
        <v>26</v>
      </c>
      <c r="M7968" s="11" t="s">
        <v>27</v>
      </c>
      <c r="N7968" s="11" t="s">
        <v>28</v>
      </c>
      <c r="O7968" s="12" t="s">
        <v>29</v>
      </c>
      <c r="P7968" s="12"/>
      <c r="Q7968" s="15" t="s">
        <v>35135</v>
      </c>
      <c r="R7968" s="12" t="s">
        <v>31</v>
      </c>
      <c r="S7968" s="11" t="s">
        <v>35136</v>
      </c>
      <c r="T7968" s="11" t="s">
        <v>35137</v>
      </c>
    </row>
    <row x14ac:dyDescent="0.25" r="7969" customHeight="1" ht="19.5">
      <c r="A7969" s="10">
        <v>45218</v>
      </c>
      <c r="B7969" s="11" t="s">
        <v>35138</v>
      </c>
      <c r="C7969" s="11" t="s">
        <v>628</v>
      </c>
      <c r="D7969" s="12"/>
      <c r="E7969" s="13">
        <v>18572395970</v>
      </c>
      <c r="F7969" s="11" t="s">
        <v>3167</v>
      </c>
      <c r="G7969" s="12" t="s">
        <v>74</v>
      </c>
      <c r="H7969" s="12"/>
      <c r="I7969" s="14" t="s">
        <v>131</v>
      </c>
      <c r="J7969" s="12" t="s">
        <v>24</v>
      </c>
      <c r="K7969" s="12" t="s">
        <v>25</v>
      </c>
      <c r="L7969" s="12" t="s">
        <v>39</v>
      </c>
      <c r="M7969" s="11" t="s">
        <v>40</v>
      </c>
      <c r="N7969" s="11" t="s">
        <v>28</v>
      </c>
      <c r="O7969" s="12" t="s">
        <v>29</v>
      </c>
      <c r="P7969" s="12"/>
      <c r="Q7969" s="15" t="s">
        <v>35139</v>
      </c>
      <c r="R7969" s="12" t="s">
        <v>42</v>
      </c>
      <c r="S7969" s="11" t="s">
        <v>35140</v>
      </c>
      <c r="T7969" s="11" t="s">
        <v>35141</v>
      </c>
    </row>
    <row x14ac:dyDescent="0.25" r="7970" customHeight="1" ht="19.5">
      <c r="A7970" s="10">
        <v>45218</v>
      </c>
      <c r="B7970" s="11" t="s">
        <v>35142</v>
      </c>
      <c r="C7970" s="11" t="s">
        <v>5869</v>
      </c>
      <c r="D7970" s="12"/>
      <c r="E7970" s="13">
        <v>13227287265</v>
      </c>
      <c r="F7970" s="11" t="s">
        <v>35143</v>
      </c>
      <c r="G7970" s="12" t="s">
        <v>115</v>
      </c>
      <c r="H7970" s="12"/>
      <c r="I7970" s="14" t="s">
        <v>615</v>
      </c>
      <c r="J7970" s="12" t="s">
        <v>24</v>
      </c>
      <c r="K7970" s="12" t="s">
        <v>25</v>
      </c>
      <c r="L7970" s="12" t="s">
        <v>39</v>
      </c>
      <c r="M7970" s="11" t="s">
        <v>27</v>
      </c>
      <c r="N7970" s="11" t="s">
        <v>183</v>
      </c>
      <c r="O7970" s="12" t="s">
        <v>29</v>
      </c>
      <c r="P7970" s="12"/>
      <c r="Q7970" s="15" t="s">
        <v>35144</v>
      </c>
      <c r="R7970" s="12" t="s">
        <v>42</v>
      </c>
      <c r="S7970" s="11" t="s">
        <v>35145</v>
      </c>
      <c r="T7970" s="11" t="s">
        <v>35146</v>
      </c>
    </row>
    <row x14ac:dyDescent="0.25" r="7971" customHeight="1" ht="19.5">
      <c r="A7971" s="10">
        <v>45218</v>
      </c>
      <c r="B7971" s="11" t="s">
        <v>35147</v>
      </c>
      <c r="C7971" s="11" t="s">
        <v>1011</v>
      </c>
      <c r="D7971" s="12"/>
      <c r="E7971" s="13">
        <v>13117293139</v>
      </c>
      <c r="F7971" s="11" t="s">
        <v>35148</v>
      </c>
      <c r="G7971" s="12" t="s">
        <v>289</v>
      </c>
      <c r="H7971" s="12"/>
      <c r="I7971" s="14" t="s">
        <v>116</v>
      </c>
      <c r="J7971" s="12" t="s">
        <v>24</v>
      </c>
      <c r="K7971" s="12" t="s">
        <v>25</v>
      </c>
      <c r="L7971" s="12" t="s">
        <v>39</v>
      </c>
      <c r="M7971" s="11" t="s">
        <v>40</v>
      </c>
      <c r="N7971" s="11" t="s">
        <v>28</v>
      </c>
      <c r="O7971" s="12" t="s">
        <v>29</v>
      </c>
      <c r="P7971" s="12"/>
      <c r="Q7971" s="15" t="s">
        <v>35149</v>
      </c>
      <c r="R7971" s="12" t="s">
        <v>42</v>
      </c>
      <c r="S7971" s="11" t="s">
        <v>35150</v>
      </c>
      <c r="T7971" s="11" t="s">
        <v>35151</v>
      </c>
    </row>
    <row x14ac:dyDescent="0.25" r="7972" customHeight="1" ht="19.5">
      <c r="A7972" s="10">
        <v>45218</v>
      </c>
      <c r="B7972" s="11" t="s">
        <v>35152</v>
      </c>
      <c r="C7972" s="11" t="s">
        <v>3061</v>
      </c>
      <c r="D7972" s="12"/>
      <c r="E7972" s="13">
        <v>15871679621</v>
      </c>
      <c r="F7972" s="11" t="s">
        <v>33732</v>
      </c>
      <c r="G7972" s="12" t="s">
        <v>23</v>
      </c>
      <c r="H7972" s="12"/>
      <c r="I7972" s="14">
        <v>10015</v>
      </c>
      <c r="J7972" s="12" t="s">
        <v>24</v>
      </c>
      <c r="K7972" s="12" t="s">
        <v>69</v>
      </c>
      <c r="L7972" s="12" t="s">
        <v>26</v>
      </c>
      <c r="M7972" s="11" t="s">
        <v>40</v>
      </c>
      <c r="N7972" s="11" t="s">
        <v>28</v>
      </c>
      <c r="O7972" s="12" t="s">
        <v>29</v>
      </c>
      <c r="P7972" s="12"/>
      <c r="Q7972" s="15" t="s">
        <v>35153</v>
      </c>
      <c r="R7972" s="12" t="s">
        <v>31</v>
      </c>
      <c r="S7972" s="11" t="s">
        <v>35154</v>
      </c>
      <c r="T7972" s="11" t="s">
        <v>35155</v>
      </c>
    </row>
    <row x14ac:dyDescent="0.25" r="7973" customHeight="1" ht="19.5">
      <c r="A7973" s="10">
        <v>45218</v>
      </c>
      <c r="B7973" s="11" t="s">
        <v>35156</v>
      </c>
      <c r="C7973" s="11" t="s">
        <v>4336</v>
      </c>
      <c r="D7973" s="12"/>
      <c r="E7973" s="13">
        <v>15997502109</v>
      </c>
      <c r="F7973" s="11" t="s">
        <v>14095</v>
      </c>
      <c r="G7973" s="12" t="s">
        <v>23</v>
      </c>
      <c r="H7973" s="12"/>
      <c r="I7973" s="14">
        <v>10015</v>
      </c>
      <c r="J7973" s="12" t="s">
        <v>24</v>
      </c>
      <c r="K7973" s="12" t="s">
        <v>69</v>
      </c>
      <c r="L7973" s="12" t="s">
        <v>26</v>
      </c>
      <c r="M7973" s="11" t="s">
        <v>40</v>
      </c>
      <c r="N7973" s="11" t="s">
        <v>28</v>
      </c>
      <c r="O7973" s="12" t="s">
        <v>29</v>
      </c>
      <c r="P7973" s="12"/>
      <c r="Q7973" s="15" t="s">
        <v>35157</v>
      </c>
      <c r="R7973" s="12" t="s">
        <v>31</v>
      </c>
      <c r="S7973" s="11" t="s">
        <v>35158</v>
      </c>
      <c r="T7973" s="11" t="s">
        <v>35159</v>
      </c>
    </row>
    <row x14ac:dyDescent="0.25" r="7974" customHeight="1" ht="19.5">
      <c r="A7974" s="10">
        <v>45218</v>
      </c>
      <c r="B7974" s="11" t="s">
        <v>35160</v>
      </c>
      <c r="C7974" s="11" t="s">
        <v>6591</v>
      </c>
      <c r="D7974" s="12"/>
      <c r="E7974" s="13">
        <v>16671727669</v>
      </c>
      <c r="F7974" s="11" t="s">
        <v>32216</v>
      </c>
      <c r="G7974" s="12" t="s">
        <v>23</v>
      </c>
      <c r="H7974" s="12"/>
      <c r="I7974" s="14">
        <v>10015</v>
      </c>
      <c r="J7974" s="12" t="s">
        <v>24</v>
      </c>
      <c r="K7974" s="12" t="s">
        <v>25</v>
      </c>
      <c r="L7974" s="12" t="s">
        <v>26</v>
      </c>
      <c r="M7974" s="11" t="s">
        <v>27</v>
      </c>
      <c r="N7974" s="11" t="s">
        <v>28</v>
      </c>
      <c r="O7974" s="12" t="s">
        <v>29</v>
      </c>
      <c r="P7974" s="12"/>
      <c r="Q7974" s="15" t="s">
        <v>35161</v>
      </c>
      <c r="R7974" s="12" t="s">
        <v>31</v>
      </c>
      <c r="S7974" s="11" t="s">
        <v>35162</v>
      </c>
      <c r="T7974" s="11" t="s">
        <v>35163</v>
      </c>
    </row>
    <row x14ac:dyDescent="0.25" r="7975" customHeight="1" ht="19.5">
      <c r="A7975" s="10">
        <v>45218</v>
      </c>
      <c r="B7975" s="11" t="s">
        <v>35164</v>
      </c>
      <c r="C7975" s="11" t="s">
        <v>336</v>
      </c>
      <c r="D7975" s="12"/>
      <c r="E7975" s="13">
        <v>15549397501</v>
      </c>
      <c r="F7975" s="11" t="s">
        <v>35165</v>
      </c>
      <c r="G7975" s="12" t="s">
        <v>62</v>
      </c>
      <c r="H7975" s="12" t="s">
        <v>98</v>
      </c>
      <c r="I7975" s="14">
        <v>10015</v>
      </c>
      <c r="J7975" s="12" t="s">
        <v>24</v>
      </c>
      <c r="K7975" s="12" t="s">
        <v>172</v>
      </c>
      <c r="L7975" s="12" t="s">
        <v>26</v>
      </c>
      <c r="M7975" s="11" t="s">
        <v>27</v>
      </c>
      <c r="N7975" s="11" t="s">
        <v>28</v>
      </c>
      <c r="O7975" s="12" t="s">
        <v>29</v>
      </c>
      <c r="P7975" s="12"/>
      <c r="Q7975" s="15" t="s">
        <v>35166</v>
      </c>
      <c r="R7975" s="12" t="s">
        <v>31</v>
      </c>
      <c r="S7975" s="11" t="s">
        <v>35167</v>
      </c>
      <c r="T7975" s="11" t="s">
        <v>35168</v>
      </c>
    </row>
    <row x14ac:dyDescent="0.25" r="7976" customHeight="1" ht="19.5">
      <c r="A7976" s="10">
        <v>45218</v>
      </c>
      <c r="B7976" s="11" t="s">
        <v>35169</v>
      </c>
      <c r="C7976" s="11" t="s">
        <v>6591</v>
      </c>
      <c r="D7976" s="12"/>
      <c r="E7976" s="13">
        <v>15571774392</v>
      </c>
      <c r="F7976" s="11" t="s">
        <v>35170</v>
      </c>
      <c r="G7976" s="12" t="s">
        <v>115</v>
      </c>
      <c r="H7976" s="12"/>
      <c r="I7976" s="14">
        <v>10015</v>
      </c>
      <c r="J7976" s="12" t="s">
        <v>24</v>
      </c>
      <c r="K7976" s="12" t="s">
        <v>25</v>
      </c>
      <c r="L7976" s="12" t="s">
        <v>26</v>
      </c>
      <c r="M7976" s="11" t="s">
        <v>27</v>
      </c>
      <c r="N7976" s="11" t="s">
        <v>28</v>
      </c>
      <c r="O7976" s="12" t="s">
        <v>29</v>
      </c>
      <c r="P7976" s="12"/>
      <c r="Q7976" s="15" t="s">
        <v>35171</v>
      </c>
      <c r="R7976" s="12" t="s">
        <v>31</v>
      </c>
      <c r="S7976" s="11" t="s">
        <v>35172</v>
      </c>
      <c r="T7976" s="11" t="s">
        <v>35173</v>
      </c>
    </row>
    <row x14ac:dyDescent="0.25" r="7977" customHeight="1" ht="19.5">
      <c r="A7977" s="10">
        <v>45218</v>
      </c>
      <c r="B7977" s="11" t="s">
        <v>35174</v>
      </c>
      <c r="C7977" s="11" t="s">
        <v>6591</v>
      </c>
      <c r="D7977" s="12"/>
      <c r="E7977" s="13">
        <v>16671728502</v>
      </c>
      <c r="F7977" s="11" t="s">
        <v>33742</v>
      </c>
      <c r="G7977" s="12" t="s">
        <v>23</v>
      </c>
      <c r="H7977" s="12"/>
      <c r="I7977" s="14">
        <v>10015</v>
      </c>
      <c r="J7977" s="12" t="s">
        <v>24</v>
      </c>
      <c r="K7977" s="12" t="s">
        <v>25</v>
      </c>
      <c r="L7977" s="12" t="s">
        <v>26</v>
      </c>
      <c r="M7977" s="11" t="s">
        <v>27</v>
      </c>
      <c r="N7977" s="11" t="s">
        <v>28</v>
      </c>
      <c r="O7977" s="12" t="s">
        <v>29</v>
      </c>
      <c r="P7977" s="12"/>
      <c r="Q7977" s="15" t="s">
        <v>35175</v>
      </c>
      <c r="R7977" s="12" t="s">
        <v>31</v>
      </c>
      <c r="S7977" s="11" t="s">
        <v>35176</v>
      </c>
      <c r="T7977" s="11" t="s">
        <v>35177</v>
      </c>
    </row>
    <row x14ac:dyDescent="0.25" r="7978" customHeight="1" ht="19.5">
      <c r="A7978" s="10">
        <v>45218</v>
      </c>
      <c r="B7978" s="11" t="s">
        <v>35178</v>
      </c>
      <c r="C7978" s="11" t="s">
        <v>20442</v>
      </c>
      <c r="D7978" s="12"/>
      <c r="E7978" s="13">
        <v>18871766903</v>
      </c>
      <c r="F7978" s="11"/>
      <c r="G7978" s="12"/>
      <c r="H7978" s="12"/>
      <c r="I7978" s="14" t="s">
        <v>154</v>
      </c>
      <c r="J7978" s="12" t="s">
        <v>24</v>
      </c>
      <c r="K7978" s="12" t="s">
        <v>25</v>
      </c>
      <c r="L7978" s="12" t="s">
        <v>39</v>
      </c>
      <c r="M7978" s="11" t="s">
        <v>27</v>
      </c>
      <c r="N7978" s="11" t="s">
        <v>624</v>
      </c>
      <c r="O7978" s="12" t="s">
        <v>29</v>
      </c>
      <c r="P7978" s="12"/>
      <c r="Q7978" s="15" t="s">
        <v>35179</v>
      </c>
      <c r="R7978" s="12" t="s">
        <v>42</v>
      </c>
      <c r="S7978" s="11" t="s">
        <v>35180</v>
      </c>
      <c r="T7978" s="11" t="s">
        <v>35181</v>
      </c>
    </row>
    <row x14ac:dyDescent="0.25" r="7979" customHeight="1" ht="19.5">
      <c r="A7979" s="10">
        <v>45218</v>
      </c>
      <c r="B7979" s="11" t="s">
        <v>35182</v>
      </c>
      <c r="C7979" s="11" t="s">
        <v>6169</v>
      </c>
      <c r="D7979" s="12"/>
      <c r="E7979" s="13">
        <v>18671759222</v>
      </c>
      <c r="F7979" s="11" t="s">
        <v>35183</v>
      </c>
      <c r="G7979" s="12" t="s">
        <v>62</v>
      </c>
      <c r="H7979" s="12" t="s">
        <v>98</v>
      </c>
      <c r="I7979" s="14" t="s">
        <v>241</v>
      </c>
      <c r="J7979" s="12" t="s">
        <v>24</v>
      </c>
      <c r="K7979" s="12" t="s">
        <v>25</v>
      </c>
      <c r="L7979" s="12" t="s">
        <v>39</v>
      </c>
      <c r="M7979" s="11" t="s">
        <v>40</v>
      </c>
      <c r="N7979" s="11" t="s">
        <v>624</v>
      </c>
      <c r="O7979" s="12" t="s">
        <v>29</v>
      </c>
      <c r="P7979" s="12"/>
      <c r="Q7979" s="15" t="s">
        <v>35184</v>
      </c>
      <c r="R7979" s="12" t="s">
        <v>42</v>
      </c>
      <c r="S7979" s="11" t="s">
        <v>35185</v>
      </c>
      <c r="T7979" s="11" t="s">
        <v>35186</v>
      </c>
    </row>
    <row x14ac:dyDescent="0.25" r="7980" customHeight="1" ht="19.5">
      <c r="A7980" s="10">
        <v>45218</v>
      </c>
      <c r="B7980" s="11" t="s">
        <v>35187</v>
      </c>
      <c r="C7980" s="11" t="s">
        <v>6057</v>
      </c>
      <c r="D7980" s="12"/>
      <c r="E7980" s="13">
        <v>13114466521</v>
      </c>
      <c r="F7980" s="11" t="s">
        <v>35188</v>
      </c>
      <c r="G7980" s="12" t="s">
        <v>74</v>
      </c>
      <c r="H7980" s="12"/>
      <c r="I7980" s="14" t="s">
        <v>381</v>
      </c>
      <c r="J7980" s="12" t="s">
        <v>24</v>
      </c>
      <c r="K7980" s="12" t="s">
        <v>25</v>
      </c>
      <c r="L7980" s="12" t="s">
        <v>39</v>
      </c>
      <c r="M7980" s="11" t="s">
        <v>40</v>
      </c>
      <c r="N7980" s="11" t="s">
        <v>183</v>
      </c>
      <c r="O7980" s="12" t="s">
        <v>29</v>
      </c>
      <c r="P7980" s="12"/>
      <c r="Q7980" s="15" t="s">
        <v>35189</v>
      </c>
      <c r="R7980" s="12" t="s">
        <v>42</v>
      </c>
      <c r="S7980" s="11" t="s">
        <v>35190</v>
      </c>
      <c r="T7980" s="11" t="s">
        <v>35191</v>
      </c>
    </row>
    <row x14ac:dyDescent="0.25" r="7981" customHeight="1" ht="19.5">
      <c r="A7981" s="10">
        <v>45218</v>
      </c>
      <c r="B7981" s="11" t="s">
        <v>35192</v>
      </c>
      <c r="C7981" s="11" t="s">
        <v>19364</v>
      </c>
      <c r="D7981" s="12"/>
      <c r="E7981" s="13">
        <v>15587948159</v>
      </c>
      <c r="F7981" s="11" t="s">
        <v>17773</v>
      </c>
      <c r="G7981" s="12" t="s">
        <v>216</v>
      </c>
      <c r="H7981" s="12"/>
      <c r="I7981" s="14">
        <v>10015</v>
      </c>
      <c r="J7981" s="12" t="s">
        <v>24</v>
      </c>
      <c r="K7981" s="12" t="s">
        <v>69</v>
      </c>
      <c r="L7981" s="12" t="s">
        <v>26</v>
      </c>
      <c r="M7981" s="11" t="s">
        <v>27</v>
      </c>
      <c r="N7981" s="11" t="s">
        <v>28</v>
      </c>
      <c r="O7981" s="12" t="s">
        <v>29</v>
      </c>
      <c r="P7981" s="12" t="s">
        <v>5807</v>
      </c>
      <c r="Q7981" s="15" t="s">
        <v>35193</v>
      </c>
      <c r="R7981" s="12" t="s">
        <v>31</v>
      </c>
      <c r="S7981" s="11" t="s">
        <v>35194</v>
      </c>
      <c r="T7981" s="11" t="s">
        <v>35195</v>
      </c>
    </row>
    <row x14ac:dyDescent="0.25" r="7982" customHeight="1" ht="19.5">
      <c r="A7982" s="10">
        <v>45218</v>
      </c>
      <c r="B7982" s="11" t="s">
        <v>35196</v>
      </c>
      <c r="C7982" s="11" t="s">
        <v>5811</v>
      </c>
      <c r="D7982" s="12"/>
      <c r="E7982" s="13">
        <v>15549319905</v>
      </c>
      <c r="F7982" s="11" t="s">
        <v>35197</v>
      </c>
      <c r="G7982" s="12" t="s">
        <v>289</v>
      </c>
      <c r="H7982" s="12"/>
      <c r="I7982" s="14" t="s">
        <v>57</v>
      </c>
      <c r="J7982" s="12" t="s">
        <v>24</v>
      </c>
      <c r="K7982" s="12" t="s">
        <v>25</v>
      </c>
      <c r="L7982" s="12" t="s">
        <v>39</v>
      </c>
      <c r="M7982" s="11" t="s">
        <v>27</v>
      </c>
      <c r="N7982" s="11" t="s">
        <v>28</v>
      </c>
      <c r="O7982" s="12" t="s">
        <v>29</v>
      </c>
      <c r="P7982" s="12"/>
      <c r="Q7982" s="15" t="s">
        <v>35198</v>
      </c>
      <c r="R7982" s="12" t="s">
        <v>42</v>
      </c>
      <c r="S7982" s="11" t="s">
        <v>35199</v>
      </c>
      <c r="T7982" s="11" t="s">
        <v>35200</v>
      </c>
    </row>
    <row x14ac:dyDescent="0.25" r="7983" customHeight="1" ht="19.5">
      <c r="A7983" s="10">
        <v>45218</v>
      </c>
      <c r="B7983" s="11" t="s">
        <v>35201</v>
      </c>
      <c r="C7983" s="11" t="s">
        <v>5811</v>
      </c>
      <c r="D7983" s="12"/>
      <c r="E7983" s="13">
        <v>15672496672</v>
      </c>
      <c r="F7983" s="11" t="s">
        <v>35202</v>
      </c>
      <c r="G7983" s="12" t="s">
        <v>171</v>
      </c>
      <c r="H7983" s="12" t="s">
        <v>130</v>
      </c>
      <c r="I7983" s="14" t="s">
        <v>328</v>
      </c>
      <c r="J7983" s="12" t="s">
        <v>24</v>
      </c>
      <c r="K7983" s="12" t="s">
        <v>25</v>
      </c>
      <c r="L7983" s="12" t="s">
        <v>39</v>
      </c>
      <c r="M7983" s="11" t="s">
        <v>27</v>
      </c>
      <c r="N7983" s="11" t="s">
        <v>28</v>
      </c>
      <c r="O7983" s="12" t="s">
        <v>29</v>
      </c>
      <c r="P7983" s="12"/>
      <c r="Q7983" s="15" t="s">
        <v>35203</v>
      </c>
      <c r="R7983" s="12" t="s">
        <v>42</v>
      </c>
      <c r="S7983" s="11" t="s">
        <v>35204</v>
      </c>
      <c r="T7983" s="11" t="s">
        <v>35205</v>
      </c>
    </row>
    <row x14ac:dyDescent="0.25" r="7984" customHeight="1" ht="19.5">
      <c r="A7984" s="10">
        <v>45218</v>
      </c>
      <c r="B7984" s="11" t="s">
        <v>35206</v>
      </c>
      <c r="C7984" s="11" t="s">
        <v>8350</v>
      </c>
      <c r="D7984" s="12"/>
      <c r="E7984" s="13">
        <v>18608605551</v>
      </c>
      <c r="F7984" s="11" t="s">
        <v>32644</v>
      </c>
      <c r="G7984" s="12" t="s">
        <v>56</v>
      </c>
      <c r="H7984" s="12"/>
      <c r="I7984" s="14" t="s">
        <v>415</v>
      </c>
      <c r="J7984" s="12" t="s">
        <v>24</v>
      </c>
      <c r="K7984" s="12" t="s">
        <v>25</v>
      </c>
      <c r="L7984" s="12" t="s">
        <v>39</v>
      </c>
      <c r="M7984" s="11" t="s">
        <v>40</v>
      </c>
      <c r="N7984" s="11" t="s">
        <v>28</v>
      </c>
      <c r="O7984" s="12" t="s">
        <v>29</v>
      </c>
      <c r="P7984" s="12"/>
      <c r="Q7984" s="15" t="s">
        <v>35207</v>
      </c>
      <c r="R7984" s="12" t="s">
        <v>42</v>
      </c>
      <c r="S7984" s="11" t="s">
        <v>35208</v>
      </c>
      <c r="T7984" s="11" t="s">
        <v>35209</v>
      </c>
    </row>
    <row x14ac:dyDescent="0.25" r="7985" customHeight="1" ht="19.5">
      <c r="A7985" s="10">
        <v>45219</v>
      </c>
      <c r="B7985" s="11" t="s">
        <v>35210</v>
      </c>
      <c r="C7985" s="11" t="s">
        <v>660</v>
      </c>
      <c r="D7985" s="12"/>
      <c r="E7985" s="13" t="s">
        <v>35211</v>
      </c>
      <c r="F7985" s="11" t="s">
        <v>35212</v>
      </c>
      <c r="G7985" s="12" t="s">
        <v>74</v>
      </c>
      <c r="H7985" s="12"/>
      <c r="I7985" s="14" t="s">
        <v>290</v>
      </c>
      <c r="J7985" s="12" t="s">
        <v>24</v>
      </c>
      <c r="K7985" s="12" t="s">
        <v>25</v>
      </c>
      <c r="L7985" s="12" t="s">
        <v>39</v>
      </c>
      <c r="M7985" s="11" t="s">
        <v>149</v>
      </c>
      <c r="N7985" s="11" t="s">
        <v>624</v>
      </c>
      <c r="O7985" s="12" t="s">
        <v>29</v>
      </c>
      <c r="P7985" s="12"/>
      <c r="Q7985" s="15" t="s">
        <v>35213</v>
      </c>
      <c r="R7985" s="12" t="s">
        <v>42</v>
      </c>
      <c r="S7985" s="11" t="s">
        <v>35214</v>
      </c>
      <c r="T7985" s="11" t="s">
        <v>35215</v>
      </c>
    </row>
    <row x14ac:dyDescent="0.25" r="7986" customHeight="1" ht="19.5">
      <c r="A7986" s="10">
        <v>45219</v>
      </c>
      <c r="B7986" s="11" t="s">
        <v>35216</v>
      </c>
      <c r="C7986" s="11" t="s">
        <v>169</v>
      </c>
      <c r="D7986" s="12"/>
      <c r="E7986" s="13">
        <v>13177086672</v>
      </c>
      <c r="F7986" s="11" t="s">
        <v>3482</v>
      </c>
      <c r="G7986" s="12" t="s">
        <v>62</v>
      </c>
      <c r="H7986" s="12"/>
      <c r="I7986" s="14">
        <v>10015</v>
      </c>
      <c r="J7986" s="12" t="s">
        <v>24</v>
      </c>
      <c r="K7986" s="12" t="s">
        <v>172</v>
      </c>
      <c r="L7986" s="12" t="s">
        <v>26</v>
      </c>
      <c r="M7986" s="11" t="s">
        <v>40</v>
      </c>
      <c r="N7986" s="11" t="s">
        <v>28</v>
      </c>
      <c r="O7986" s="12" t="s">
        <v>29</v>
      </c>
      <c r="P7986" s="12"/>
      <c r="Q7986" s="15" t="s">
        <v>35217</v>
      </c>
      <c r="R7986" s="12" t="s">
        <v>31</v>
      </c>
      <c r="S7986" s="11" t="s">
        <v>35218</v>
      </c>
      <c r="T7986" s="11" t="s">
        <v>35219</v>
      </c>
    </row>
    <row x14ac:dyDescent="0.25" r="7987" customHeight="1" ht="19.5">
      <c r="A7987" s="10">
        <v>45219</v>
      </c>
      <c r="B7987" s="11" t="s">
        <v>35220</v>
      </c>
      <c r="C7987" s="11" t="s">
        <v>691</v>
      </c>
      <c r="D7987" s="12"/>
      <c r="E7987" s="13">
        <v>15334057561</v>
      </c>
      <c r="F7987" s="11" t="s">
        <v>3311</v>
      </c>
      <c r="G7987" s="12" t="s">
        <v>48</v>
      </c>
      <c r="H7987" s="12"/>
      <c r="I7987" s="14" t="s">
        <v>142</v>
      </c>
      <c r="J7987" s="12" t="s">
        <v>24</v>
      </c>
      <c r="K7987" s="12" t="s">
        <v>25</v>
      </c>
      <c r="L7987" s="12" t="s">
        <v>39</v>
      </c>
      <c r="M7987" s="11" t="s">
        <v>40</v>
      </c>
      <c r="N7987" s="11" t="s">
        <v>28</v>
      </c>
      <c r="O7987" s="12" t="s">
        <v>29</v>
      </c>
      <c r="P7987" s="12"/>
      <c r="Q7987" s="15" t="s">
        <v>35221</v>
      </c>
      <c r="R7987" s="12" t="s">
        <v>42</v>
      </c>
      <c r="S7987" s="11" t="s">
        <v>35222</v>
      </c>
      <c r="T7987" s="11" t="s">
        <v>35223</v>
      </c>
    </row>
    <row x14ac:dyDescent="0.25" r="7988" customHeight="1" ht="19.5">
      <c r="A7988" s="10">
        <v>45219</v>
      </c>
      <c r="B7988" s="11" t="s">
        <v>35224</v>
      </c>
      <c r="C7988" s="11" t="s">
        <v>341</v>
      </c>
      <c r="D7988" s="12"/>
      <c r="E7988" s="13">
        <v>15971640821</v>
      </c>
      <c r="F7988" s="11" t="s">
        <v>35225</v>
      </c>
      <c r="G7988" s="12" t="s">
        <v>48</v>
      </c>
      <c r="H7988" s="12" t="s">
        <v>130</v>
      </c>
      <c r="I7988" s="14" t="s">
        <v>116</v>
      </c>
      <c r="J7988" s="12" t="s">
        <v>24</v>
      </c>
      <c r="K7988" s="12" t="s">
        <v>25</v>
      </c>
      <c r="L7988" s="12" t="s">
        <v>39</v>
      </c>
      <c r="M7988" s="11" t="s">
        <v>40</v>
      </c>
      <c r="N7988" s="11" t="s">
        <v>28</v>
      </c>
      <c r="O7988" s="12" t="s">
        <v>29</v>
      </c>
      <c r="P7988" s="12"/>
      <c r="Q7988" s="15" t="s">
        <v>35226</v>
      </c>
      <c r="R7988" s="12" t="s">
        <v>42</v>
      </c>
      <c r="S7988" s="11" t="s">
        <v>35227</v>
      </c>
      <c r="T7988" s="11" t="s">
        <v>35228</v>
      </c>
    </row>
    <row x14ac:dyDescent="0.25" r="7989" customHeight="1" ht="19.5">
      <c r="A7989" s="10">
        <v>45219</v>
      </c>
      <c r="B7989" s="11" t="s">
        <v>35229</v>
      </c>
      <c r="C7989" s="11" t="s">
        <v>326</v>
      </c>
      <c r="D7989" s="12"/>
      <c r="E7989" s="13">
        <v>18995873751</v>
      </c>
      <c r="F7989" s="11" t="s">
        <v>35230</v>
      </c>
      <c r="G7989" s="12" t="s">
        <v>23</v>
      </c>
      <c r="H7989" s="12"/>
      <c r="I7989" s="14" t="s">
        <v>131</v>
      </c>
      <c r="J7989" s="12" t="s">
        <v>24</v>
      </c>
      <c r="K7989" s="12" t="s">
        <v>25</v>
      </c>
      <c r="L7989" s="12" t="s">
        <v>39</v>
      </c>
      <c r="M7989" s="11" t="s">
        <v>40</v>
      </c>
      <c r="N7989" s="11" t="s">
        <v>28</v>
      </c>
      <c r="O7989" s="12" t="s">
        <v>29</v>
      </c>
      <c r="P7989" s="12"/>
      <c r="Q7989" s="15" t="s">
        <v>35231</v>
      </c>
      <c r="R7989" s="12" t="s">
        <v>42</v>
      </c>
      <c r="S7989" s="11" t="s">
        <v>35232</v>
      </c>
      <c r="T7989" s="11" t="s">
        <v>35233</v>
      </c>
    </row>
    <row x14ac:dyDescent="0.25" r="7990" customHeight="1" ht="19.5">
      <c r="A7990" s="10">
        <v>45219</v>
      </c>
      <c r="B7990" s="11" t="s">
        <v>35234</v>
      </c>
      <c r="C7990" s="11" t="s">
        <v>341</v>
      </c>
      <c r="D7990" s="12"/>
      <c r="E7990" s="13">
        <v>13697274631</v>
      </c>
      <c r="F7990" s="11" t="s">
        <v>35235</v>
      </c>
      <c r="G7990" s="12" t="s">
        <v>48</v>
      </c>
      <c r="H7990" s="12" t="s">
        <v>130</v>
      </c>
      <c r="I7990" s="14" t="s">
        <v>486</v>
      </c>
      <c r="J7990" s="12" t="s">
        <v>24</v>
      </c>
      <c r="K7990" s="12" t="s">
        <v>25</v>
      </c>
      <c r="L7990" s="12" t="s">
        <v>39</v>
      </c>
      <c r="M7990" s="11" t="s">
        <v>40</v>
      </c>
      <c r="N7990" s="11" t="s">
        <v>28</v>
      </c>
      <c r="O7990" s="12" t="s">
        <v>29</v>
      </c>
      <c r="P7990" s="12"/>
      <c r="Q7990" s="15" t="s">
        <v>35236</v>
      </c>
      <c r="R7990" s="12" t="s">
        <v>42</v>
      </c>
      <c r="S7990" s="11" t="s">
        <v>35237</v>
      </c>
      <c r="T7990" s="11" t="s">
        <v>35238</v>
      </c>
    </row>
    <row x14ac:dyDescent="0.25" r="7991" customHeight="1" ht="19.5">
      <c r="A7991" s="10">
        <v>45219</v>
      </c>
      <c r="B7991" s="11" t="s">
        <v>35239</v>
      </c>
      <c r="C7991" s="11" t="s">
        <v>3554</v>
      </c>
      <c r="D7991" s="12"/>
      <c r="E7991" s="13">
        <v>15549294466</v>
      </c>
      <c r="F7991" s="11" t="s">
        <v>27921</v>
      </c>
      <c r="G7991" s="12" t="s">
        <v>37</v>
      </c>
      <c r="H7991" s="12"/>
      <c r="I7991" s="14" t="s">
        <v>57</v>
      </c>
      <c r="J7991" s="12" t="s">
        <v>24</v>
      </c>
      <c r="K7991" s="12" t="s">
        <v>25</v>
      </c>
      <c r="L7991" s="12" t="s">
        <v>39</v>
      </c>
      <c r="M7991" s="11" t="s">
        <v>27</v>
      </c>
      <c r="N7991" s="11" t="s">
        <v>28</v>
      </c>
      <c r="O7991" s="12" t="s">
        <v>29</v>
      </c>
      <c r="P7991" s="12"/>
      <c r="Q7991" s="15" t="s">
        <v>35240</v>
      </c>
      <c r="R7991" s="12" t="s">
        <v>42</v>
      </c>
      <c r="S7991" s="11" t="s">
        <v>35241</v>
      </c>
      <c r="T7991" s="11" t="s">
        <v>35242</v>
      </c>
    </row>
    <row x14ac:dyDescent="0.25" r="7992" customHeight="1" ht="19.5">
      <c r="A7992" s="10">
        <v>45219</v>
      </c>
      <c r="B7992" s="11" t="s">
        <v>35243</v>
      </c>
      <c r="C7992" s="11" t="s">
        <v>54</v>
      </c>
      <c r="D7992" s="12"/>
      <c r="E7992" s="13">
        <v>18671748349</v>
      </c>
      <c r="F7992" s="11" t="s">
        <v>19411</v>
      </c>
      <c r="G7992" s="12" t="s">
        <v>62</v>
      </c>
      <c r="H7992" s="12"/>
      <c r="I7992" s="14" t="s">
        <v>1394</v>
      </c>
      <c r="J7992" s="12" t="s">
        <v>24</v>
      </c>
      <c r="K7992" s="12" t="s">
        <v>69</v>
      </c>
      <c r="L7992" s="12" t="s">
        <v>39</v>
      </c>
      <c r="M7992" s="11" t="s">
        <v>27</v>
      </c>
      <c r="N7992" s="11" t="s">
        <v>28</v>
      </c>
      <c r="O7992" s="12" t="s">
        <v>29</v>
      </c>
      <c r="P7992" s="12"/>
      <c r="Q7992" s="15" t="s">
        <v>35244</v>
      </c>
      <c r="R7992" s="12" t="s">
        <v>42</v>
      </c>
      <c r="S7992" s="11" t="s">
        <v>35245</v>
      </c>
      <c r="T7992" s="11" t="s">
        <v>19414</v>
      </c>
    </row>
    <row x14ac:dyDescent="0.25" r="7993" customHeight="1" ht="19.5">
      <c r="A7993" s="10">
        <v>45219</v>
      </c>
      <c r="B7993" s="11" t="s">
        <v>35246</v>
      </c>
      <c r="C7993" s="11" t="s">
        <v>158</v>
      </c>
      <c r="D7993" s="12"/>
      <c r="E7993" s="13" t="s">
        <v>35247</v>
      </c>
      <c r="F7993" s="11" t="s">
        <v>13124</v>
      </c>
      <c r="G7993" s="12" t="s">
        <v>74</v>
      </c>
      <c r="H7993" s="12"/>
      <c r="I7993" s="14" t="s">
        <v>148</v>
      </c>
      <c r="J7993" s="12" t="s">
        <v>24</v>
      </c>
      <c r="K7993" s="12" t="s">
        <v>25</v>
      </c>
      <c r="L7993" s="12" t="s">
        <v>39</v>
      </c>
      <c r="M7993" s="11" t="s">
        <v>149</v>
      </c>
      <c r="N7993" s="11" t="s">
        <v>28</v>
      </c>
      <c r="O7993" s="12" t="s">
        <v>29</v>
      </c>
      <c r="P7993" s="12"/>
      <c r="Q7993" s="15" t="s">
        <v>35248</v>
      </c>
      <c r="R7993" s="12" t="s">
        <v>42</v>
      </c>
      <c r="S7993" s="11" t="s">
        <v>35249</v>
      </c>
      <c r="T7993" s="11" t="s">
        <v>35250</v>
      </c>
    </row>
    <row x14ac:dyDescent="0.25" r="7994" customHeight="1" ht="19.5">
      <c r="A7994" s="10">
        <v>45219</v>
      </c>
      <c r="B7994" s="11" t="s">
        <v>35251</v>
      </c>
      <c r="C7994" s="11" t="s">
        <v>35</v>
      </c>
      <c r="D7994" s="12"/>
      <c r="E7994" s="13">
        <v>13032728132</v>
      </c>
      <c r="F7994" s="11" t="s">
        <v>35252</v>
      </c>
      <c r="G7994" s="12" t="s">
        <v>115</v>
      </c>
      <c r="H7994" s="12"/>
      <c r="I7994" s="14" t="s">
        <v>57</v>
      </c>
      <c r="J7994" s="12" t="s">
        <v>24</v>
      </c>
      <c r="K7994" s="12" t="s">
        <v>25</v>
      </c>
      <c r="L7994" s="12" t="s">
        <v>39</v>
      </c>
      <c r="M7994" s="11" t="s">
        <v>40</v>
      </c>
      <c r="N7994" s="11" t="s">
        <v>28</v>
      </c>
      <c r="O7994" s="12" t="s">
        <v>29</v>
      </c>
      <c r="P7994" s="12"/>
      <c r="Q7994" s="15" t="s">
        <v>35253</v>
      </c>
      <c r="R7994" s="12" t="s">
        <v>42</v>
      </c>
      <c r="S7994" s="11" t="s">
        <v>35254</v>
      </c>
      <c r="T7994" s="11" t="s">
        <v>35255</v>
      </c>
    </row>
    <row x14ac:dyDescent="0.25" r="7995" customHeight="1" ht="19.5">
      <c r="A7995" s="10">
        <v>45219</v>
      </c>
      <c r="B7995" s="11" t="s">
        <v>35256</v>
      </c>
      <c r="C7995" s="11" t="s">
        <v>169</v>
      </c>
      <c r="D7995" s="12"/>
      <c r="E7995" s="13">
        <v>15171900917</v>
      </c>
      <c r="F7995" s="11" t="s">
        <v>35257</v>
      </c>
      <c r="G7995" s="12" t="s">
        <v>289</v>
      </c>
      <c r="H7995" s="12"/>
      <c r="I7995" s="14" t="s">
        <v>93</v>
      </c>
      <c r="J7995" s="12" t="s">
        <v>24</v>
      </c>
      <c r="K7995" s="12" t="s">
        <v>25</v>
      </c>
      <c r="L7995" s="12" t="s">
        <v>39</v>
      </c>
      <c r="M7995" s="11" t="s">
        <v>40</v>
      </c>
      <c r="N7995" s="11" t="s">
        <v>28</v>
      </c>
      <c r="O7995" s="12" t="s">
        <v>29</v>
      </c>
      <c r="P7995" s="12"/>
      <c r="Q7995" s="15" t="s">
        <v>35258</v>
      </c>
      <c r="R7995" s="12" t="s">
        <v>42</v>
      </c>
      <c r="S7995" s="11" t="s">
        <v>35259</v>
      </c>
      <c r="T7995" s="11" t="s">
        <v>35260</v>
      </c>
    </row>
    <row x14ac:dyDescent="0.25" r="7996" customHeight="1" ht="19.5">
      <c r="A7996" s="10">
        <v>45219</v>
      </c>
      <c r="B7996" s="11" t="s">
        <v>35261</v>
      </c>
      <c r="C7996" s="11" t="s">
        <v>341</v>
      </c>
      <c r="D7996" s="12"/>
      <c r="E7996" s="13">
        <v>15587917870</v>
      </c>
      <c r="F7996" s="11" t="s">
        <v>35262</v>
      </c>
      <c r="G7996" s="12" t="s">
        <v>62</v>
      </c>
      <c r="H7996" s="12"/>
      <c r="I7996" s="14" t="s">
        <v>142</v>
      </c>
      <c r="J7996" s="12" t="s">
        <v>24</v>
      </c>
      <c r="K7996" s="12" t="s">
        <v>25</v>
      </c>
      <c r="L7996" s="12" t="s">
        <v>39</v>
      </c>
      <c r="M7996" s="11" t="s">
        <v>40</v>
      </c>
      <c r="N7996" s="11" t="s">
        <v>28</v>
      </c>
      <c r="O7996" s="12" t="s">
        <v>29</v>
      </c>
      <c r="P7996" s="12"/>
      <c r="Q7996" s="15" t="s">
        <v>35263</v>
      </c>
      <c r="R7996" s="12" t="s">
        <v>42</v>
      </c>
      <c r="S7996" s="11" t="s">
        <v>35264</v>
      </c>
      <c r="T7996" s="11" t="s">
        <v>35265</v>
      </c>
    </row>
    <row x14ac:dyDescent="0.25" r="7997" customHeight="1" ht="19.5">
      <c r="A7997" s="10">
        <v>45219</v>
      </c>
      <c r="B7997" s="11" t="s">
        <v>35266</v>
      </c>
      <c r="C7997" s="11" t="s">
        <v>660</v>
      </c>
      <c r="D7997" s="12"/>
      <c r="E7997" s="13" t="s">
        <v>35267</v>
      </c>
      <c r="F7997" s="11" t="s">
        <v>35268</v>
      </c>
      <c r="G7997" s="12" t="s">
        <v>74</v>
      </c>
      <c r="H7997" s="12"/>
      <c r="I7997" s="14" t="s">
        <v>3454</v>
      </c>
      <c r="J7997" s="12" t="s">
        <v>24</v>
      </c>
      <c r="K7997" s="12" t="s">
        <v>25</v>
      </c>
      <c r="L7997" s="12" t="s">
        <v>39</v>
      </c>
      <c r="M7997" s="11" t="s">
        <v>149</v>
      </c>
      <c r="N7997" s="11" t="s">
        <v>624</v>
      </c>
      <c r="O7997" s="12" t="s">
        <v>29</v>
      </c>
      <c r="P7997" s="12"/>
      <c r="Q7997" s="15" t="s">
        <v>35269</v>
      </c>
      <c r="R7997" s="12" t="s">
        <v>42</v>
      </c>
      <c r="S7997" s="11" t="s">
        <v>35270</v>
      </c>
      <c r="T7997" s="11" t="s">
        <v>35271</v>
      </c>
    </row>
    <row x14ac:dyDescent="0.25" r="7998" customHeight="1" ht="19.5">
      <c r="A7998" s="10">
        <v>45219</v>
      </c>
      <c r="B7998" s="11" t="s">
        <v>35272</v>
      </c>
      <c r="C7998" s="11" t="s">
        <v>1304</v>
      </c>
      <c r="D7998" s="12"/>
      <c r="E7998" s="13">
        <v>15572791806</v>
      </c>
      <c r="F7998" s="11" t="s">
        <v>35273</v>
      </c>
      <c r="G7998" s="12" t="s">
        <v>289</v>
      </c>
      <c r="H7998" s="12"/>
      <c r="I7998" s="14" t="s">
        <v>590</v>
      </c>
      <c r="J7998" s="12" t="s">
        <v>24</v>
      </c>
      <c r="K7998" s="12" t="s">
        <v>25</v>
      </c>
      <c r="L7998" s="12" t="s">
        <v>39</v>
      </c>
      <c r="M7998" s="11" t="s">
        <v>27</v>
      </c>
      <c r="N7998" s="11" t="s">
        <v>28</v>
      </c>
      <c r="O7998" s="12" t="s">
        <v>29</v>
      </c>
      <c r="P7998" s="12"/>
      <c r="Q7998" s="15" t="s">
        <v>35274</v>
      </c>
      <c r="R7998" s="12" t="s">
        <v>42</v>
      </c>
      <c r="S7998" s="11" t="s">
        <v>35275</v>
      </c>
      <c r="T7998" s="11" t="s">
        <v>35276</v>
      </c>
    </row>
    <row x14ac:dyDescent="0.25" r="7999" customHeight="1" ht="19.5">
      <c r="A7999" s="10">
        <v>45219</v>
      </c>
      <c r="B7999" s="11" t="s">
        <v>35277</v>
      </c>
      <c r="C7999" s="11" t="s">
        <v>5513</v>
      </c>
      <c r="D7999" s="12"/>
      <c r="E7999" s="13">
        <v>15572740786</v>
      </c>
      <c r="F7999" s="11" t="s">
        <v>35278</v>
      </c>
      <c r="G7999" s="12" t="s">
        <v>289</v>
      </c>
      <c r="H7999" s="12"/>
      <c r="I7999" s="14" t="s">
        <v>116</v>
      </c>
      <c r="J7999" s="12" t="s">
        <v>24</v>
      </c>
      <c r="K7999" s="12" t="s">
        <v>25</v>
      </c>
      <c r="L7999" s="12" t="s">
        <v>39</v>
      </c>
      <c r="M7999" s="11" t="s">
        <v>40</v>
      </c>
      <c r="N7999" s="11" t="s">
        <v>28</v>
      </c>
      <c r="O7999" s="12" t="s">
        <v>29</v>
      </c>
      <c r="P7999" s="12"/>
      <c r="Q7999" s="15" t="s">
        <v>35279</v>
      </c>
      <c r="R7999" s="12" t="s">
        <v>42</v>
      </c>
      <c r="S7999" s="11" t="s">
        <v>35280</v>
      </c>
      <c r="T7999" s="11" t="s">
        <v>35281</v>
      </c>
    </row>
    <row x14ac:dyDescent="0.25" r="8000" customHeight="1" ht="19.5">
      <c r="A8000" s="10">
        <v>45219</v>
      </c>
      <c r="B8000" s="11" t="s">
        <v>35282</v>
      </c>
      <c r="C8000" s="11" t="s">
        <v>6684</v>
      </c>
      <c r="D8000" s="12"/>
      <c r="E8000" s="13">
        <v>15549303905</v>
      </c>
      <c r="F8000" s="11" t="s">
        <v>35283</v>
      </c>
      <c r="G8000" s="12" t="s">
        <v>37</v>
      </c>
      <c r="H8000" s="12"/>
      <c r="I8000" s="14" t="s">
        <v>486</v>
      </c>
      <c r="J8000" s="12" t="s">
        <v>24</v>
      </c>
      <c r="K8000" s="12" t="s">
        <v>25</v>
      </c>
      <c r="L8000" s="12" t="s">
        <v>39</v>
      </c>
      <c r="M8000" s="11" t="s">
        <v>27</v>
      </c>
      <c r="N8000" s="11" t="s">
        <v>183</v>
      </c>
      <c r="O8000" s="12" t="s">
        <v>29</v>
      </c>
      <c r="P8000" s="12"/>
      <c r="Q8000" s="15" t="s">
        <v>35284</v>
      </c>
      <c r="R8000" s="12" t="s">
        <v>42</v>
      </c>
      <c r="S8000" s="11" t="s">
        <v>35285</v>
      </c>
      <c r="T8000" s="11"/>
    </row>
    <row x14ac:dyDescent="0.25" r="8001" customHeight="1" ht="19.5">
      <c r="A8001" s="10">
        <v>45219</v>
      </c>
      <c r="B8001" s="11" t="s">
        <v>35286</v>
      </c>
      <c r="C8001" s="11" t="s">
        <v>628</v>
      </c>
      <c r="D8001" s="12"/>
      <c r="E8001" s="13">
        <v>17507204500</v>
      </c>
      <c r="F8001" s="11"/>
      <c r="G8001" s="12"/>
      <c r="H8001" s="12"/>
      <c r="I8001" s="14" t="s">
        <v>131</v>
      </c>
      <c r="J8001" s="12" t="s">
        <v>24</v>
      </c>
      <c r="K8001" s="12" t="s">
        <v>25</v>
      </c>
      <c r="L8001" s="12" t="s">
        <v>39</v>
      </c>
      <c r="M8001" s="11" t="s">
        <v>27</v>
      </c>
      <c r="N8001" s="11" t="s">
        <v>28</v>
      </c>
      <c r="O8001" s="12" t="s">
        <v>29</v>
      </c>
      <c r="P8001" s="12"/>
      <c r="Q8001" s="15" t="s">
        <v>35287</v>
      </c>
      <c r="R8001" s="12" t="s">
        <v>42</v>
      </c>
      <c r="S8001" s="11" t="s">
        <v>35288</v>
      </c>
      <c r="T8001" s="11"/>
    </row>
    <row x14ac:dyDescent="0.25" r="8002" customHeight="1" ht="19.5">
      <c r="A8002" s="10">
        <v>45219</v>
      </c>
      <c r="B8002" s="11" t="s">
        <v>35289</v>
      </c>
      <c r="C8002" s="11" t="s">
        <v>628</v>
      </c>
      <c r="D8002" s="12"/>
      <c r="E8002" s="13">
        <v>13197349808</v>
      </c>
      <c r="F8002" s="11" t="s">
        <v>16341</v>
      </c>
      <c r="G8002" s="12" t="s">
        <v>115</v>
      </c>
      <c r="H8002" s="12"/>
      <c r="I8002" s="14" t="s">
        <v>182</v>
      </c>
      <c r="J8002" s="12" t="s">
        <v>24</v>
      </c>
      <c r="K8002" s="12" t="s">
        <v>25</v>
      </c>
      <c r="L8002" s="12" t="s">
        <v>39</v>
      </c>
      <c r="M8002" s="11" t="s">
        <v>27</v>
      </c>
      <c r="N8002" s="11" t="s">
        <v>28</v>
      </c>
      <c r="O8002" s="12" t="s">
        <v>29</v>
      </c>
      <c r="P8002" s="12"/>
      <c r="Q8002" s="15" t="s">
        <v>35290</v>
      </c>
      <c r="R8002" s="12" t="s">
        <v>42</v>
      </c>
      <c r="S8002" s="11" t="s">
        <v>35291</v>
      </c>
      <c r="T8002" s="11"/>
    </row>
    <row x14ac:dyDescent="0.25" r="8003" customHeight="1" ht="19.5">
      <c r="A8003" s="10">
        <v>45219</v>
      </c>
      <c r="B8003" s="11" t="s">
        <v>35292</v>
      </c>
      <c r="C8003" s="11" t="s">
        <v>6029</v>
      </c>
      <c r="D8003" s="12"/>
      <c r="E8003" s="13">
        <v>15571745795</v>
      </c>
      <c r="F8003" s="11" t="s">
        <v>17760</v>
      </c>
      <c r="G8003" s="12" t="s">
        <v>23</v>
      </c>
      <c r="H8003" s="12"/>
      <c r="I8003" s="14" t="s">
        <v>749</v>
      </c>
      <c r="J8003" s="12" t="s">
        <v>24</v>
      </c>
      <c r="K8003" s="12" t="s">
        <v>25</v>
      </c>
      <c r="L8003" s="12" t="s">
        <v>39</v>
      </c>
      <c r="M8003" s="11" t="s">
        <v>27</v>
      </c>
      <c r="N8003" s="11" t="s">
        <v>624</v>
      </c>
      <c r="O8003" s="12" t="s">
        <v>29</v>
      </c>
      <c r="P8003" s="12"/>
      <c r="Q8003" s="15" t="s">
        <v>35293</v>
      </c>
      <c r="R8003" s="12" t="s">
        <v>42</v>
      </c>
      <c r="S8003" s="11" t="s">
        <v>35294</v>
      </c>
      <c r="T8003" s="11" t="s">
        <v>30661</v>
      </c>
    </row>
    <row x14ac:dyDescent="0.25" r="8004" customHeight="1" ht="19.5">
      <c r="A8004" s="10">
        <v>45219</v>
      </c>
      <c r="B8004" s="11" t="s">
        <v>35295</v>
      </c>
      <c r="C8004" s="11" t="s">
        <v>6029</v>
      </c>
      <c r="D8004" s="12"/>
      <c r="E8004" s="13">
        <v>18572377698</v>
      </c>
      <c r="F8004" s="11" t="s">
        <v>33267</v>
      </c>
      <c r="G8004" s="12" t="s">
        <v>74</v>
      </c>
      <c r="H8004" s="12"/>
      <c r="I8004" s="14" t="s">
        <v>189</v>
      </c>
      <c r="J8004" s="12" t="s">
        <v>24</v>
      </c>
      <c r="K8004" s="12" t="s">
        <v>25</v>
      </c>
      <c r="L8004" s="12" t="s">
        <v>39</v>
      </c>
      <c r="M8004" s="11" t="s">
        <v>40</v>
      </c>
      <c r="N8004" s="11" t="s">
        <v>624</v>
      </c>
      <c r="O8004" s="12" t="s">
        <v>29</v>
      </c>
      <c r="P8004" s="12"/>
      <c r="Q8004" s="15" t="s">
        <v>35296</v>
      </c>
      <c r="R8004" s="12" t="s">
        <v>42</v>
      </c>
      <c r="S8004" s="11" t="s">
        <v>35297</v>
      </c>
      <c r="T8004" s="11" t="s">
        <v>30661</v>
      </c>
    </row>
    <row x14ac:dyDescent="0.25" r="8005" customHeight="1" ht="19.5">
      <c r="A8005" s="10">
        <v>45219</v>
      </c>
      <c r="B8005" s="11" t="s">
        <v>35298</v>
      </c>
      <c r="C8005" s="11" t="s">
        <v>6029</v>
      </c>
      <c r="D8005" s="12"/>
      <c r="E8005" s="13">
        <v>18694085162</v>
      </c>
      <c r="F8005" s="11" t="s">
        <v>17755</v>
      </c>
      <c r="G8005" s="12" t="s">
        <v>216</v>
      </c>
      <c r="H8005" s="12"/>
      <c r="I8005" s="14" t="s">
        <v>131</v>
      </c>
      <c r="J8005" s="12" t="s">
        <v>24</v>
      </c>
      <c r="K8005" s="12" t="s">
        <v>25</v>
      </c>
      <c r="L8005" s="12" t="s">
        <v>39</v>
      </c>
      <c r="M8005" s="11" t="s">
        <v>27</v>
      </c>
      <c r="N8005" s="11" t="s">
        <v>624</v>
      </c>
      <c r="O8005" s="12" t="s">
        <v>29</v>
      </c>
      <c r="P8005" s="12"/>
      <c r="Q8005" s="15" t="s">
        <v>35299</v>
      </c>
      <c r="R8005" s="12" t="s">
        <v>42</v>
      </c>
      <c r="S8005" s="11" t="s">
        <v>35300</v>
      </c>
      <c r="T8005" s="11" t="s">
        <v>30661</v>
      </c>
    </row>
    <row x14ac:dyDescent="0.25" r="8006" customHeight="1" ht="19.5">
      <c r="A8006" s="10">
        <v>45219</v>
      </c>
      <c r="B8006" s="11" t="s">
        <v>35301</v>
      </c>
      <c r="C8006" s="11" t="s">
        <v>6029</v>
      </c>
      <c r="D8006" s="12"/>
      <c r="E8006" s="13">
        <v>15571745792</v>
      </c>
      <c r="F8006" s="11" t="s">
        <v>17760</v>
      </c>
      <c r="G8006" s="12" t="s">
        <v>216</v>
      </c>
      <c r="H8006" s="12"/>
      <c r="I8006" s="14" t="s">
        <v>381</v>
      </c>
      <c r="J8006" s="12" t="s">
        <v>24</v>
      </c>
      <c r="K8006" s="12" t="s">
        <v>25</v>
      </c>
      <c r="L8006" s="12" t="s">
        <v>39</v>
      </c>
      <c r="M8006" s="11" t="s">
        <v>27</v>
      </c>
      <c r="N8006" s="11" t="s">
        <v>624</v>
      </c>
      <c r="O8006" s="12" t="s">
        <v>29</v>
      </c>
      <c r="P8006" s="12"/>
      <c r="Q8006" s="15" t="s">
        <v>35302</v>
      </c>
      <c r="R8006" s="12" t="s">
        <v>42</v>
      </c>
      <c r="S8006" s="11" t="s">
        <v>35303</v>
      </c>
      <c r="T8006" s="11" t="s">
        <v>30661</v>
      </c>
    </row>
    <row x14ac:dyDescent="0.25" r="8007" customHeight="1" ht="19.5">
      <c r="A8007" s="10">
        <v>45219</v>
      </c>
      <c r="B8007" s="11" t="s">
        <v>35304</v>
      </c>
      <c r="C8007" s="11" t="s">
        <v>6029</v>
      </c>
      <c r="D8007" s="12"/>
      <c r="E8007" s="13">
        <v>18694080135</v>
      </c>
      <c r="F8007" s="11" t="s">
        <v>17755</v>
      </c>
      <c r="G8007" s="12" t="s">
        <v>1873</v>
      </c>
      <c r="H8007" s="12"/>
      <c r="I8007" s="14" t="s">
        <v>104</v>
      </c>
      <c r="J8007" s="12" t="s">
        <v>24</v>
      </c>
      <c r="K8007" s="12" t="s">
        <v>25</v>
      </c>
      <c r="L8007" s="12" t="s">
        <v>39</v>
      </c>
      <c r="M8007" s="11" t="s">
        <v>27</v>
      </c>
      <c r="N8007" s="11" t="s">
        <v>624</v>
      </c>
      <c r="O8007" s="12" t="s">
        <v>29</v>
      </c>
      <c r="P8007" s="12"/>
      <c r="Q8007" s="15" t="s">
        <v>35305</v>
      </c>
      <c r="R8007" s="12" t="s">
        <v>42</v>
      </c>
      <c r="S8007" s="11" t="s">
        <v>35306</v>
      </c>
      <c r="T8007" s="11" t="s">
        <v>30661</v>
      </c>
    </row>
    <row x14ac:dyDescent="0.25" r="8008" customHeight="1" ht="19.5">
      <c r="A8008" s="10">
        <v>45219</v>
      </c>
      <c r="B8008" s="11" t="s">
        <v>35307</v>
      </c>
      <c r="C8008" s="11" t="s">
        <v>32176</v>
      </c>
      <c r="D8008" s="12"/>
      <c r="E8008" s="13" t="s">
        <v>35308</v>
      </c>
      <c r="F8008" s="11" t="s">
        <v>35309</v>
      </c>
      <c r="G8008" s="12" t="s">
        <v>74</v>
      </c>
      <c r="H8008" s="12" t="s">
        <v>1267</v>
      </c>
      <c r="I8008" s="14" t="s">
        <v>8227</v>
      </c>
      <c r="J8008" s="12" t="s">
        <v>24</v>
      </c>
      <c r="K8008" s="12" t="s">
        <v>25</v>
      </c>
      <c r="L8008" s="12" t="s">
        <v>39</v>
      </c>
      <c r="M8008" s="11" t="s">
        <v>27</v>
      </c>
      <c r="N8008" s="11" t="s">
        <v>624</v>
      </c>
      <c r="O8008" s="12" t="s">
        <v>29</v>
      </c>
      <c r="P8008" s="12"/>
      <c r="Q8008" s="15"/>
      <c r="R8008" s="12" t="s">
        <v>8227</v>
      </c>
      <c r="S8008" s="11" t="s">
        <v>35310</v>
      </c>
      <c r="T8008" s="11"/>
    </row>
    <row x14ac:dyDescent="0.25" r="8009" customHeight="1" ht="19.5">
      <c r="A8009" s="10">
        <v>45219</v>
      </c>
      <c r="B8009" s="11" t="s">
        <v>35311</v>
      </c>
      <c r="C8009" s="11" t="s">
        <v>341</v>
      </c>
      <c r="D8009" s="12"/>
      <c r="E8009" s="13">
        <v>13098410506</v>
      </c>
      <c r="F8009" s="11" t="s">
        <v>27753</v>
      </c>
      <c r="G8009" s="12" t="s">
        <v>48</v>
      </c>
      <c r="H8009" s="12"/>
      <c r="I8009" s="14">
        <v>10015</v>
      </c>
      <c r="J8009" s="12" t="s">
        <v>24</v>
      </c>
      <c r="K8009" s="12" t="s">
        <v>25</v>
      </c>
      <c r="L8009" s="12" t="s">
        <v>39</v>
      </c>
      <c r="M8009" s="11" t="s">
        <v>40</v>
      </c>
      <c r="N8009" s="11" t="s">
        <v>28</v>
      </c>
      <c r="O8009" s="12" t="s">
        <v>29</v>
      </c>
      <c r="P8009" s="12"/>
      <c r="Q8009" s="15" t="s">
        <v>35312</v>
      </c>
      <c r="R8009" s="12" t="s">
        <v>31</v>
      </c>
      <c r="S8009" s="11" t="s">
        <v>35313</v>
      </c>
      <c r="T8009" s="11" t="s">
        <v>35314</v>
      </c>
    </row>
    <row x14ac:dyDescent="0.25" r="8010" customHeight="1" ht="19.5">
      <c r="A8010" s="10">
        <v>45219</v>
      </c>
      <c r="B8010" s="11" t="s">
        <v>35315</v>
      </c>
      <c r="C8010" s="11" t="s">
        <v>341</v>
      </c>
      <c r="D8010" s="12"/>
      <c r="E8010" s="13">
        <v>15671066138</v>
      </c>
      <c r="F8010" s="11" t="s">
        <v>35316</v>
      </c>
      <c r="G8010" s="12" t="s">
        <v>289</v>
      </c>
      <c r="H8010" s="12"/>
      <c r="I8010" s="14" t="s">
        <v>31</v>
      </c>
      <c r="J8010" s="12" t="s">
        <v>24</v>
      </c>
      <c r="K8010" s="12" t="s">
        <v>25</v>
      </c>
      <c r="L8010" s="12" t="s">
        <v>39</v>
      </c>
      <c r="M8010" s="11" t="s">
        <v>27</v>
      </c>
      <c r="N8010" s="11" t="s">
        <v>28</v>
      </c>
      <c r="O8010" s="12" t="s">
        <v>29</v>
      </c>
      <c r="P8010" s="12"/>
      <c r="Q8010" s="15" t="s">
        <v>35317</v>
      </c>
      <c r="R8010" s="12" t="s">
        <v>31</v>
      </c>
      <c r="S8010" s="11" t="s">
        <v>35318</v>
      </c>
      <c r="T8010" s="11" t="s">
        <v>35319</v>
      </c>
    </row>
    <row x14ac:dyDescent="0.25" r="8011" customHeight="1" ht="19.5">
      <c r="A8011" s="10">
        <v>45219</v>
      </c>
      <c r="B8011" s="11" t="s">
        <v>35320</v>
      </c>
      <c r="C8011" s="11" t="s">
        <v>29257</v>
      </c>
      <c r="D8011" s="12"/>
      <c r="E8011" s="13">
        <v>13032748877</v>
      </c>
      <c r="F8011" s="11" t="s">
        <v>35321</v>
      </c>
      <c r="G8011" s="12" t="s">
        <v>62</v>
      </c>
      <c r="H8011" s="12"/>
      <c r="I8011" s="14">
        <v>10015</v>
      </c>
      <c r="J8011" s="12" t="s">
        <v>24</v>
      </c>
      <c r="K8011" s="12" t="s">
        <v>172</v>
      </c>
      <c r="L8011" s="12" t="s">
        <v>39</v>
      </c>
      <c r="M8011" s="11" t="s">
        <v>27</v>
      </c>
      <c r="N8011" s="11" t="s">
        <v>28</v>
      </c>
      <c r="O8011" s="12" t="s">
        <v>29</v>
      </c>
      <c r="P8011" s="12"/>
      <c r="Q8011" s="15" t="s">
        <v>35322</v>
      </c>
      <c r="R8011" s="12" t="s">
        <v>31</v>
      </c>
      <c r="S8011" s="11" t="s">
        <v>35323</v>
      </c>
      <c r="T8011" s="11" t="s">
        <v>35324</v>
      </c>
    </row>
    <row x14ac:dyDescent="0.25" r="8012" customHeight="1" ht="19.5">
      <c r="A8012" s="10">
        <v>45219</v>
      </c>
      <c r="B8012" s="11" t="s">
        <v>35325</v>
      </c>
      <c r="C8012" s="11" t="s">
        <v>6519</v>
      </c>
      <c r="D8012" s="12"/>
      <c r="E8012" s="13">
        <v>17671274473</v>
      </c>
      <c r="F8012" s="11" t="s">
        <v>35326</v>
      </c>
      <c r="G8012" s="12" t="s">
        <v>74</v>
      </c>
      <c r="H8012" s="12"/>
      <c r="I8012" s="14">
        <v>10015</v>
      </c>
      <c r="J8012" s="12" t="s">
        <v>24</v>
      </c>
      <c r="K8012" s="12" t="s">
        <v>25</v>
      </c>
      <c r="L8012" s="12" t="s">
        <v>39</v>
      </c>
      <c r="M8012" s="11" t="s">
        <v>27</v>
      </c>
      <c r="N8012" s="11" t="s">
        <v>28</v>
      </c>
      <c r="O8012" s="12" t="s">
        <v>29</v>
      </c>
      <c r="P8012" s="12"/>
      <c r="Q8012" s="15" t="s">
        <v>35327</v>
      </c>
      <c r="R8012" s="12" t="s">
        <v>31</v>
      </c>
      <c r="S8012" s="11" t="s">
        <v>35328</v>
      </c>
      <c r="T8012" s="11" t="s">
        <v>35329</v>
      </c>
    </row>
    <row x14ac:dyDescent="0.25" r="8013" customHeight="1" ht="19.5">
      <c r="A8013" s="10">
        <v>45219</v>
      </c>
      <c r="B8013" s="11" t="s">
        <v>35330</v>
      </c>
      <c r="C8013" s="11" t="s">
        <v>3899</v>
      </c>
      <c r="D8013" s="12"/>
      <c r="E8013" s="13">
        <v>17671277284</v>
      </c>
      <c r="F8013" s="11" t="s">
        <v>13904</v>
      </c>
      <c r="G8013" s="12" t="s">
        <v>115</v>
      </c>
      <c r="H8013" s="12"/>
      <c r="I8013" s="14">
        <v>10015</v>
      </c>
      <c r="J8013" s="12" t="s">
        <v>24</v>
      </c>
      <c r="K8013" s="12" t="s">
        <v>25</v>
      </c>
      <c r="L8013" s="12" t="s">
        <v>39</v>
      </c>
      <c r="M8013" s="11" t="s">
        <v>27</v>
      </c>
      <c r="N8013" s="11" t="s">
        <v>28</v>
      </c>
      <c r="O8013" s="12" t="s">
        <v>29</v>
      </c>
      <c r="P8013" s="12"/>
      <c r="Q8013" s="15" t="s">
        <v>35331</v>
      </c>
      <c r="R8013" s="12" t="s">
        <v>31</v>
      </c>
      <c r="S8013" s="11" t="s">
        <v>35332</v>
      </c>
      <c r="T8013" s="11" t="s">
        <v>35333</v>
      </c>
    </row>
    <row x14ac:dyDescent="0.25" r="8014" customHeight="1" ht="19.5">
      <c r="A8014" s="10">
        <v>45219</v>
      </c>
      <c r="B8014" s="11" t="s">
        <v>35334</v>
      </c>
      <c r="C8014" s="11" t="s">
        <v>3899</v>
      </c>
      <c r="D8014" s="12"/>
      <c r="E8014" s="13">
        <v>18674252971</v>
      </c>
      <c r="F8014" s="11" t="s">
        <v>35335</v>
      </c>
      <c r="G8014" s="12" t="s">
        <v>216</v>
      </c>
      <c r="H8014" s="12"/>
      <c r="I8014" s="14">
        <v>10015</v>
      </c>
      <c r="J8014" s="12" t="s">
        <v>24</v>
      </c>
      <c r="K8014" s="12" t="s">
        <v>25</v>
      </c>
      <c r="L8014" s="12" t="s">
        <v>39</v>
      </c>
      <c r="M8014" s="11" t="s">
        <v>27</v>
      </c>
      <c r="N8014" s="11" t="s">
        <v>28</v>
      </c>
      <c r="O8014" s="12" t="s">
        <v>29</v>
      </c>
      <c r="P8014" s="12"/>
      <c r="Q8014" s="15" t="s">
        <v>35336</v>
      </c>
      <c r="R8014" s="12" t="s">
        <v>31</v>
      </c>
      <c r="S8014" s="11" t="s">
        <v>35337</v>
      </c>
      <c r="T8014" s="11" t="s">
        <v>35338</v>
      </c>
    </row>
    <row x14ac:dyDescent="0.25" r="8015" customHeight="1" ht="19.5">
      <c r="A8015" s="10">
        <v>45219</v>
      </c>
      <c r="B8015" s="11" t="s">
        <v>35339</v>
      </c>
      <c r="C8015" s="11" t="s">
        <v>341</v>
      </c>
      <c r="D8015" s="12"/>
      <c r="E8015" s="13">
        <v>15549368267</v>
      </c>
      <c r="F8015" s="11" t="s">
        <v>32676</v>
      </c>
      <c r="G8015" s="12" t="s">
        <v>289</v>
      </c>
      <c r="H8015" s="12"/>
      <c r="I8015" s="14" t="s">
        <v>31</v>
      </c>
      <c r="J8015" s="12" t="s">
        <v>24</v>
      </c>
      <c r="K8015" s="12" t="s">
        <v>25</v>
      </c>
      <c r="L8015" s="12" t="s">
        <v>39</v>
      </c>
      <c r="M8015" s="11" t="s">
        <v>27</v>
      </c>
      <c r="N8015" s="11" t="s">
        <v>28</v>
      </c>
      <c r="O8015" s="12" t="s">
        <v>29</v>
      </c>
      <c r="P8015" s="12"/>
      <c r="Q8015" s="15" t="s">
        <v>35340</v>
      </c>
      <c r="R8015" s="12" t="s">
        <v>31</v>
      </c>
      <c r="S8015" s="11" t="s">
        <v>35341</v>
      </c>
      <c r="T8015" s="11" t="s">
        <v>35342</v>
      </c>
    </row>
    <row x14ac:dyDescent="0.25" r="8016" customHeight="1" ht="19.5">
      <c r="A8016" s="10">
        <v>45219</v>
      </c>
      <c r="B8016" s="11" t="s">
        <v>35343</v>
      </c>
      <c r="C8016" s="11" t="s">
        <v>2703</v>
      </c>
      <c r="D8016" s="12"/>
      <c r="E8016" s="13">
        <v>18674252971</v>
      </c>
      <c r="F8016" s="11" t="s">
        <v>35335</v>
      </c>
      <c r="G8016" s="12" t="s">
        <v>216</v>
      </c>
      <c r="H8016" s="12"/>
      <c r="I8016" s="14">
        <v>10015</v>
      </c>
      <c r="J8016" s="12" t="s">
        <v>24</v>
      </c>
      <c r="K8016" s="12" t="s">
        <v>25</v>
      </c>
      <c r="L8016" s="12" t="s">
        <v>39</v>
      </c>
      <c r="M8016" s="11" t="s">
        <v>27</v>
      </c>
      <c r="N8016" s="11" t="s">
        <v>28</v>
      </c>
      <c r="O8016" s="12" t="s">
        <v>29</v>
      </c>
      <c r="P8016" s="12"/>
      <c r="Q8016" s="15" t="s">
        <v>35344</v>
      </c>
      <c r="R8016" s="12" t="s">
        <v>31</v>
      </c>
      <c r="S8016" s="11" t="s">
        <v>35345</v>
      </c>
      <c r="T8016" s="11" t="s">
        <v>35346</v>
      </c>
    </row>
    <row x14ac:dyDescent="0.25" r="8017" customHeight="1" ht="19.5">
      <c r="A8017" s="10">
        <v>45219</v>
      </c>
      <c r="B8017" s="11" t="s">
        <v>35347</v>
      </c>
      <c r="C8017" s="11" t="s">
        <v>35348</v>
      </c>
      <c r="D8017" s="12"/>
      <c r="E8017" s="13">
        <v>13032734222</v>
      </c>
      <c r="F8017" s="11" t="s">
        <v>35349</v>
      </c>
      <c r="G8017" s="12" t="s">
        <v>56</v>
      </c>
      <c r="H8017" s="12"/>
      <c r="I8017" s="14">
        <v>10015</v>
      </c>
      <c r="J8017" s="12" t="s">
        <v>24</v>
      </c>
      <c r="K8017" s="12" t="s">
        <v>172</v>
      </c>
      <c r="L8017" s="12" t="s">
        <v>26</v>
      </c>
      <c r="M8017" s="11" t="s">
        <v>27</v>
      </c>
      <c r="N8017" s="11" t="s">
        <v>28</v>
      </c>
      <c r="O8017" s="12" t="s">
        <v>29</v>
      </c>
      <c r="P8017" s="12"/>
      <c r="Q8017" s="15" t="s">
        <v>35350</v>
      </c>
      <c r="R8017" s="12" t="s">
        <v>31</v>
      </c>
      <c r="S8017" s="11" t="s">
        <v>35351</v>
      </c>
      <c r="T8017" s="11" t="s">
        <v>35352</v>
      </c>
    </row>
    <row x14ac:dyDescent="0.25" r="8018" customHeight="1" ht="19.5">
      <c r="A8018" s="10">
        <v>45219</v>
      </c>
      <c r="B8018" s="11" t="s">
        <v>35353</v>
      </c>
      <c r="C8018" s="11" t="s">
        <v>4923</v>
      </c>
      <c r="D8018" s="12"/>
      <c r="E8018" s="13" t="s">
        <v>35354</v>
      </c>
      <c r="F8018" s="11" t="s">
        <v>35355</v>
      </c>
      <c r="G8018" s="12" t="s">
        <v>74</v>
      </c>
      <c r="H8018" s="12"/>
      <c r="I8018" s="14" t="s">
        <v>148</v>
      </c>
      <c r="J8018" s="12" t="s">
        <v>24</v>
      </c>
      <c r="K8018" s="12" t="s">
        <v>25</v>
      </c>
      <c r="L8018" s="12" t="s">
        <v>39</v>
      </c>
      <c r="M8018" s="11" t="s">
        <v>149</v>
      </c>
      <c r="N8018" s="11" t="s">
        <v>4871</v>
      </c>
      <c r="O8018" s="12" t="s">
        <v>29</v>
      </c>
      <c r="P8018" s="12"/>
      <c r="Q8018" s="15" t="s">
        <v>35356</v>
      </c>
      <c r="R8018" s="12" t="s">
        <v>148</v>
      </c>
      <c r="S8018" s="11" t="s">
        <v>35357</v>
      </c>
      <c r="T8018" s="11" t="s">
        <v>4955</v>
      </c>
    </row>
    <row x14ac:dyDescent="0.25" r="8019" customHeight="1" ht="19.5">
      <c r="A8019" s="10">
        <v>45219</v>
      </c>
      <c r="B8019" s="11" t="s">
        <v>35358</v>
      </c>
      <c r="C8019" s="11" t="s">
        <v>4867</v>
      </c>
      <c r="D8019" s="12"/>
      <c r="E8019" s="13" t="s">
        <v>35359</v>
      </c>
      <c r="F8019" s="11" t="s">
        <v>35360</v>
      </c>
      <c r="G8019" s="12" t="s">
        <v>74</v>
      </c>
      <c r="H8019" s="12" t="s">
        <v>98</v>
      </c>
      <c r="I8019" s="14" t="s">
        <v>4870</v>
      </c>
      <c r="J8019" s="12" t="s">
        <v>24</v>
      </c>
      <c r="K8019" s="12" t="s">
        <v>25</v>
      </c>
      <c r="L8019" s="12" t="s">
        <v>39</v>
      </c>
      <c r="M8019" s="11" t="s">
        <v>149</v>
      </c>
      <c r="N8019" s="11" t="s">
        <v>4871</v>
      </c>
      <c r="O8019" s="12" t="s">
        <v>29</v>
      </c>
      <c r="P8019" s="12"/>
      <c r="Q8019" s="15" t="s">
        <v>35361</v>
      </c>
      <c r="R8019" s="12" t="s">
        <v>148</v>
      </c>
      <c r="S8019" s="11" t="s">
        <v>35362</v>
      </c>
      <c r="T8019" s="11" t="s">
        <v>4893</v>
      </c>
    </row>
    <row x14ac:dyDescent="0.25" r="8020" customHeight="1" ht="19.5">
      <c r="A8020" s="10">
        <v>45219</v>
      </c>
      <c r="B8020" s="11" t="s">
        <v>35363</v>
      </c>
      <c r="C8020" s="11" t="s">
        <v>22850</v>
      </c>
      <c r="D8020" s="12"/>
      <c r="E8020" s="13" t="s">
        <v>35364</v>
      </c>
      <c r="F8020" s="11" t="s">
        <v>35365</v>
      </c>
      <c r="G8020" s="12" t="s">
        <v>74</v>
      </c>
      <c r="H8020" s="12" t="s">
        <v>98</v>
      </c>
      <c r="I8020" s="14" t="s">
        <v>104</v>
      </c>
      <c r="J8020" s="12" t="s">
        <v>24</v>
      </c>
      <c r="K8020" s="12" t="s">
        <v>25</v>
      </c>
      <c r="L8020" s="12" t="s">
        <v>39</v>
      </c>
      <c r="M8020" s="11" t="s">
        <v>149</v>
      </c>
      <c r="N8020" s="11" t="s">
        <v>28</v>
      </c>
      <c r="O8020" s="12" t="s">
        <v>29</v>
      </c>
      <c r="P8020" s="12"/>
      <c r="Q8020" s="15" t="s">
        <v>35366</v>
      </c>
      <c r="R8020" s="12" t="s">
        <v>42</v>
      </c>
      <c r="S8020" s="11" t="s">
        <v>35367</v>
      </c>
      <c r="T8020" s="11" t="s">
        <v>35368</v>
      </c>
    </row>
    <row x14ac:dyDescent="0.25" r="8021" customHeight="1" ht="19.5">
      <c r="A8021" s="10">
        <v>45219</v>
      </c>
      <c r="B8021" s="11" t="s">
        <v>35369</v>
      </c>
      <c r="C8021" s="11" t="s">
        <v>4882</v>
      </c>
      <c r="D8021" s="12"/>
      <c r="E8021" s="13" t="s">
        <v>35370</v>
      </c>
      <c r="F8021" s="11" t="s">
        <v>35371</v>
      </c>
      <c r="G8021" s="12" t="s">
        <v>74</v>
      </c>
      <c r="H8021" s="12"/>
      <c r="I8021" s="14" t="s">
        <v>148</v>
      </c>
      <c r="J8021" s="12" t="s">
        <v>24</v>
      </c>
      <c r="K8021" s="12" t="s">
        <v>25</v>
      </c>
      <c r="L8021" s="12" t="s">
        <v>39</v>
      </c>
      <c r="M8021" s="11" t="s">
        <v>149</v>
      </c>
      <c r="N8021" s="11" t="s">
        <v>4871</v>
      </c>
      <c r="O8021" s="12" t="s">
        <v>29</v>
      </c>
      <c r="P8021" s="12"/>
      <c r="Q8021" s="15" t="s">
        <v>35372</v>
      </c>
      <c r="R8021" s="12" t="s">
        <v>148</v>
      </c>
      <c r="S8021" s="11" t="s">
        <v>35373</v>
      </c>
      <c r="T8021" s="11" t="s">
        <v>4961</v>
      </c>
    </row>
    <row x14ac:dyDescent="0.25" r="8022" customHeight="1" ht="19.5">
      <c r="A8022" s="10">
        <v>45219</v>
      </c>
      <c r="B8022" s="11" t="s">
        <v>35374</v>
      </c>
      <c r="C8022" s="11" t="s">
        <v>5356</v>
      </c>
      <c r="D8022" s="12"/>
      <c r="E8022" s="13">
        <v>18771778801</v>
      </c>
      <c r="F8022" s="11"/>
      <c r="G8022" s="12"/>
      <c r="H8022" s="12"/>
      <c r="I8022" s="14" t="s">
        <v>136</v>
      </c>
      <c r="J8022" s="12" t="s">
        <v>24</v>
      </c>
      <c r="K8022" s="12" t="s">
        <v>25</v>
      </c>
      <c r="L8022" s="12" t="s">
        <v>39</v>
      </c>
      <c r="M8022" s="11" t="s">
        <v>149</v>
      </c>
      <c r="N8022" s="11" t="s">
        <v>28</v>
      </c>
      <c r="O8022" s="12" t="s">
        <v>29</v>
      </c>
      <c r="P8022" s="12"/>
      <c r="Q8022" s="15" t="s">
        <v>35375</v>
      </c>
      <c r="R8022" s="12" t="s">
        <v>42</v>
      </c>
      <c r="S8022" s="11" t="s">
        <v>35376</v>
      </c>
      <c r="T8022" s="11" t="s">
        <v>35377</v>
      </c>
    </row>
    <row x14ac:dyDescent="0.25" r="8023" customHeight="1" ht="19.5">
      <c r="A8023" s="10">
        <v>45219</v>
      </c>
      <c r="B8023" s="11" t="s">
        <v>35378</v>
      </c>
      <c r="C8023" s="11" t="s">
        <v>20930</v>
      </c>
      <c r="D8023" s="12"/>
      <c r="E8023" s="13" t="s">
        <v>35379</v>
      </c>
      <c r="F8023" s="11" t="s">
        <v>11650</v>
      </c>
      <c r="G8023" s="12" t="s">
        <v>74</v>
      </c>
      <c r="H8023" s="12" t="s">
        <v>98</v>
      </c>
      <c r="I8023" s="14" t="s">
        <v>136</v>
      </c>
      <c r="J8023" s="12" t="s">
        <v>24</v>
      </c>
      <c r="K8023" s="12" t="s">
        <v>25</v>
      </c>
      <c r="L8023" s="12" t="s">
        <v>39</v>
      </c>
      <c r="M8023" s="11" t="s">
        <v>5264</v>
      </c>
      <c r="N8023" s="11" t="s">
        <v>28</v>
      </c>
      <c r="O8023" s="12" t="s">
        <v>29</v>
      </c>
      <c r="P8023" s="12"/>
      <c r="Q8023" s="15" t="s">
        <v>35380</v>
      </c>
      <c r="R8023" s="12" t="s">
        <v>42</v>
      </c>
      <c r="S8023" s="11" t="s">
        <v>35381</v>
      </c>
      <c r="T8023" s="11" t="s">
        <v>35382</v>
      </c>
    </row>
    <row x14ac:dyDescent="0.25" r="8024" customHeight="1" ht="19.5">
      <c r="A8024" s="10">
        <v>45219</v>
      </c>
      <c r="B8024" s="11" t="s">
        <v>35383</v>
      </c>
      <c r="C8024" s="11" t="s">
        <v>4867</v>
      </c>
      <c r="D8024" s="12"/>
      <c r="E8024" s="13" t="s">
        <v>35384</v>
      </c>
      <c r="F8024" s="11" t="s">
        <v>35385</v>
      </c>
      <c r="G8024" s="12" t="s">
        <v>74</v>
      </c>
      <c r="H8024" s="12" t="s">
        <v>98</v>
      </c>
      <c r="I8024" s="14" t="s">
        <v>4870</v>
      </c>
      <c r="J8024" s="12" t="s">
        <v>24</v>
      </c>
      <c r="K8024" s="12" t="s">
        <v>25</v>
      </c>
      <c r="L8024" s="12" t="s">
        <v>39</v>
      </c>
      <c r="M8024" s="11" t="s">
        <v>149</v>
      </c>
      <c r="N8024" s="11" t="s">
        <v>4871</v>
      </c>
      <c r="O8024" s="12" t="s">
        <v>29</v>
      </c>
      <c r="P8024" s="12"/>
      <c r="Q8024" s="15" t="s">
        <v>35386</v>
      </c>
      <c r="R8024" s="12" t="s">
        <v>148</v>
      </c>
      <c r="S8024" s="11" t="s">
        <v>35387</v>
      </c>
      <c r="T8024" s="11" t="s">
        <v>4961</v>
      </c>
    </row>
    <row x14ac:dyDescent="0.25" r="8025" customHeight="1" ht="19.5">
      <c r="A8025" s="10">
        <v>45219</v>
      </c>
      <c r="B8025" s="11" t="s">
        <v>35388</v>
      </c>
      <c r="C8025" s="11" t="s">
        <v>4867</v>
      </c>
      <c r="D8025" s="12"/>
      <c r="E8025" s="13" t="s">
        <v>35389</v>
      </c>
      <c r="F8025" s="11" t="s">
        <v>35390</v>
      </c>
      <c r="G8025" s="12" t="s">
        <v>74</v>
      </c>
      <c r="H8025" s="12" t="s">
        <v>98</v>
      </c>
      <c r="I8025" s="14" t="s">
        <v>4870</v>
      </c>
      <c r="J8025" s="12" t="s">
        <v>24</v>
      </c>
      <c r="K8025" s="12" t="s">
        <v>25</v>
      </c>
      <c r="L8025" s="12" t="s">
        <v>39</v>
      </c>
      <c r="M8025" s="11" t="s">
        <v>149</v>
      </c>
      <c r="N8025" s="11" t="s">
        <v>4871</v>
      </c>
      <c r="O8025" s="12" t="s">
        <v>29</v>
      </c>
      <c r="P8025" s="12"/>
      <c r="Q8025" s="15" t="s">
        <v>35391</v>
      </c>
      <c r="R8025" s="12" t="s">
        <v>148</v>
      </c>
      <c r="S8025" s="11" t="s">
        <v>35392</v>
      </c>
      <c r="T8025" s="11" t="s">
        <v>4906</v>
      </c>
    </row>
    <row x14ac:dyDescent="0.25" r="8026" customHeight="1" ht="19.5">
      <c r="A8026" s="10">
        <v>45219</v>
      </c>
      <c r="B8026" s="11" t="s">
        <v>35393</v>
      </c>
      <c r="C8026" s="11" t="s">
        <v>4882</v>
      </c>
      <c r="D8026" s="12"/>
      <c r="E8026" s="13" t="s">
        <v>35394</v>
      </c>
      <c r="F8026" s="11" t="s">
        <v>35395</v>
      </c>
      <c r="G8026" s="12" t="s">
        <v>74</v>
      </c>
      <c r="H8026" s="12"/>
      <c r="I8026" s="14" t="s">
        <v>154</v>
      </c>
      <c r="J8026" s="12" t="s">
        <v>24</v>
      </c>
      <c r="K8026" s="12" t="s">
        <v>25</v>
      </c>
      <c r="L8026" s="12" t="s">
        <v>39</v>
      </c>
      <c r="M8026" s="11" t="s">
        <v>149</v>
      </c>
      <c r="N8026" s="11" t="s">
        <v>4871</v>
      </c>
      <c r="O8026" s="12" t="s">
        <v>29</v>
      </c>
      <c r="P8026" s="12"/>
      <c r="Q8026" s="15" t="s">
        <v>35396</v>
      </c>
      <c r="R8026" s="12" t="s">
        <v>148</v>
      </c>
      <c r="S8026" s="11" t="s">
        <v>35397</v>
      </c>
      <c r="T8026" s="11" t="s">
        <v>4961</v>
      </c>
    </row>
    <row x14ac:dyDescent="0.25" r="8027" customHeight="1" ht="19.5">
      <c r="A8027" s="10">
        <v>45219</v>
      </c>
      <c r="B8027" s="11" t="s">
        <v>35398</v>
      </c>
      <c r="C8027" s="11" t="s">
        <v>5261</v>
      </c>
      <c r="D8027" s="12"/>
      <c r="E8027" s="13" t="s">
        <v>35399</v>
      </c>
      <c r="F8027" s="11" t="s">
        <v>35400</v>
      </c>
      <c r="G8027" s="12" t="s">
        <v>74</v>
      </c>
      <c r="H8027" s="12" t="s">
        <v>1267</v>
      </c>
      <c r="I8027" s="14" t="s">
        <v>148</v>
      </c>
      <c r="J8027" s="12" t="s">
        <v>24</v>
      </c>
      <c r="K8027" s="12" t="s">
        <v>25</v>
      </c>
      <c r="L8027" s="12" t="s">
        <v>39</v>
      </c>
      <c r="M8027" s="11" t="s">
        <v>5264</v>
      </c>
      <c r="N8027" s="11" t="s">
        <v>4871</v>
      </c>
      <c r="O8027" s="12" t="s">
        <v>29</v>
      </c>
      <c r="P8027" s="12"/>
      <c r="Q8027" s="15" t="s">
        <v>35401</v>
      </c>
      <c r="R8027" s="12" t="s">
        <v>148</v>
      </c>
      <c r="S8027" s="11" t="s">
        <v>35402</v>
      </c>
      <c r="T8027" s="11" t="s">
        <v>4887</v>
      </c>
    </row>
    <row x14ac:dyDescent="0.25" r="8028" customHeight="1" ht="19.5">
      <c r="A8028" s="10">
        <v>45219</v>
      </c>
      <c r="B8028" s="11" t="s">
        <v>35403</v>
      </c>
      <c r="C8028" s="11" t="s">
        <v>4882</v>
      </c>
      <c r="D8028" s="12"/>
      <c r="E8028" s="13" t="s">
        <v>35404</v>
      </c>
      <c r="F8028" s="11" t="s">
        <v>35405</v>
      </c>
      <c r="G8028" s="12" t="s">
        <v>74</v>
      </c>
      <c r="H8028" s="12"/>
      <c r="I8028" s="14" t="s">
        <v>148</v>
      </c>
      <c r="J8028" s="12" t="s">
        <v>24</v>
      </c>
      <c r="K8028" s="12" t="s">
        <v>25</v>
      </c>
      <c r="L8028" s="12" t="s">
        <v>39</v>
      </c>
      <c r="M8028" s="11" t="s">
        <v>149</v>
      </c>
      <c r="N8028" s="11" t="s">
        <v>4871</v>
      </c>
      <c r="O8028" s="12" t="s">
        <v>29</v>
      </c>
      <c r="P8028" s="12"/>
      <c r="Q8028" s="15" t="s">
        <v>35406</v>
      </c>
      <c r="R8028" s="12" t="s">
        <v>148</v>
      </c>
      <c r="S8028" s="11" t="s">
        <v>35407</v>
      </c>
      <c r="T8028" s="11" t="s">
        <v>4893</v>
      </c>
    </row>
    <row x14ac:dyDescent="0.25" r="8029" customHeight="1" ht="19.5">
      <c r="A8029" s="10">
        <v>45219</v>
      </c>
      <c r="B8029" s="11" t="s">
        <v>35408</v>
      </c>
      <c r="C8029" s="11" t="s">
        <v>5288</v>
      </c>
      <c r="D8029" s="12"/>
      <c r="E8029" s="13">
        <v>13289888823</v>
      </c>
      <c r="F8029" s="11" t="s">
        <v>7216</v>
      </c>
      <c r="G8029" s="12" t="s">
        <v>62</v>
      </c>
      <c r="H8029" s="12"/>
      <c r="I8029" s="14" t="s">
        <v>154</v>
      </c>
      <c r="J8029" s="12" t="s">
        <v>24</v>
      </c>
      <c r="K8029" s="12" t="s">
        <v>25</v>
      </c>
      <c r="L8029" s="12" t="s">
        <v>39</v>
      </c>
      <c r="M8029" s="11" t="s">
        <v>40</v>
      </c>
      <c r="N8029" s="11" t="s">
        <v>4871</v>
      </c>
      <c r="O8029" s="12" t="s">
        <v>29</v>
      </c>
      <c r="P8029" s="12"/>
      <c r="Q8029" s="15" t="s">
        <v>35409</v>
      </c>
      <c r="R8029" s="12" t="s">
        <v>148</v>
      </c>
      <c r="S8029" s="11" t="s">
        <v>35410</v>
      </c>
      <c r="T8029" s="11" t="s">
        <v>5291</v>
      </c>
    </row>
    <row x14ac:dyDescent="0.25" r="8030" customHeight="1" ht="19.5">
      <c r="A8030" s="10">
        <v>45219</v>
      </c>
      <c r="B8030" s="11" t="s">
        <v>35411</v>
      </c>
      <c r="C8030" s="11" t="s">
        <v>4882</v>
      </c>
      <c r="D8030" s="12"/>
      <c r="E8030" s="13" t="s">
        <v>35412</v>
      </c>
      <c r="F8030" s="11" t="s">
        <v>35413</v>
      </c>
      <c r="G8030" s="12" t="s">
        <v>74</v>
      </c>
      <c r="H8030" s="12" t="s">
        <v>130</v>
      </c>
      <c r="I8030" s="14" t="s">
        <v>148</v>
      </c>
      <c r="J8030" s="12" t="s">
        <v>24</v>
      </c>
      <c r="K8030" s="12" t="s">
        <v>25</v>
      </c>
      <c r="L8030" s="12" t="s">
        <v>39</v>
      </c>
      <c r="M8030" s="11" t="s">
        <v>149</v>
      </c>
      <c r="N8030" s="11" t="s">
        <v>4871</v>
      </c>
      <c r="O8030" s="12" t="s">
        <v>29</v>
      </c>
      <c r="P8030" s="12"/>
      <c r="Q8030" s="15" t="s">
        <v>35414</v>
      </c>
      <c r="R8030" s="12" t="s">
        <v>148</v>
      </c>
      <c r="S8030" s="11" t="s">
        <v>35415</v>
      </c>
      <c r="T8030" s="11" t="s">
        <v>4893</v>
      </c>
    </row>
    <row x14ac:dyDescent="0.25" r="8031" customHeight="1" ht="19.5">
      <c r="A8031" s="10">
        <v>45219</v>
      </c>
      <c r="B8031" s="11" t="s">
        <v>35416</v>
      </c>
      <c r="C8031" s="11" t="s">
        <v>4882</v>
      </c>
      <c r="D8031" s="12"/>
      <c r="E8031" s="13" t="s">
        <v>35417</v>
      </c>
      <c r="F8031" s="11" t="s">
        <v>35418</v>
      </c>
      <c r="G8031" s="12" t="s">
        <v>74</v>
      </c>
      <c r="H8031" s="12"/>
      <c r="I8031" s="14" t="s">
        <v>148</v>
      </c>
      <c r="J8031" s="12" t="s">
        <v>24</v>
      </c>
      <c r="K8031" s="12" t="s">
        <v>25</v>
      </c>
      <c r="L8031" s="12" t="s">
        <v>39</v>
      </c>
      <c r="M8031" s="11" t="s">
        <v>149</v>
      </c>
      <c r="N8031" s="11" t="s">
        <v>4871</v>
      </c>
      <c r="O8031" s="12" t="s">
        <v>29</v>
      </c>
      <c r="P8031" s="12"/>
      <c r="Q8031" s="15" t="s">
        <v>35419</v>
      </c>
      <c r="R8031" s="12" t="s">
        <v>148</v>
      </c>
      <c r="S8031" s="11" t="s">
        <v>35420</v>
      </c>
      <c r="T8031" s="11" t="s">
        <v>4928</v>
      </c>
    </row>
    <row x14ac:dyDescent="0.25" r="8032" customHeight="1" ht="19.5">
      <c r="A8032" s="10">
        <v>45219</v>
      </c>
      <c r="B8032" s="11" t="s">
        <v>35421</v>
      </c>
      <c r="C8032" s="11" t="s">
        <v>4867</v>
      </c>
      <c r="D8032" s="12"/>
      <c r="E8032" s="13" t="s">
        <v>35422</v>
      </c>
      <c r="F8032" s="11" t="s">
        <v>35423</v>
      </c>
      <c r="G8032" s="12" t="s">
        <v>74</v>
      </c>
      <c r="H8032" s="12" t="s">
        <v>98</v>
      </c>
      <c r="I8032" s="14" t="s">
        <v>4870</v>
      </c>
      <c r="J8032" s="12" t="s">
        <v>24</v>
      </c>
      <c r="K8032" s="12" t="s">
        <v>25</v>
      </c>
      <c r="L8032" s="12" t="s">
        <v>39</v>
      </c>
      <c r="M8032" s="11" t="s">
        <v>149</v>
      </c>
      <c r="N8032" s="11" t="s">
        <v>4871</v>
      </c>
      <c r="O8032" s="12" t="s">
        <v>29</v>
      </c>
      <c r="P8032" s="12"/>
      <c r="Q8032" s="15" t="s">
        <v>35424</v>
      </c>
      <c r="R8032" s="12" t="s">
        <v>148</v>
      </c>
      <c r="S8032" s="11" t="s">
        <v>35425</v>
      </c>
      <c r="T8032" s="11" t="s">
        <v>4887</v>
      </c>
    </row>
    <row x14ac:dyDescent="0.25" r="8033" customHeight="1" ht="19.5">
      <c r="A8033" s="10">
        <v>45219</v>
      </c>
      <c r="B8033" s="11" t="s">
        <v>35426</v>
      </c>
      <c r="C8033" s="11" t="s">
        <v>5117</v>
      </c>
      <c r="D8033" s="12"/>
      <c r="E8033" s="13" t="s">
        <v>35427</v>
      </c>
      <c r="F8033" s="11" t="s">
        <v>13755</v>
      </c>
      <c r="G8033" s="12" t="s">
        <v>74</v>
      </c>
      <c r="H8033" s="12"/>
      <c r="I8033" s="14" t="s">
        <v>4975</v>
      </c>
      <c r="J8033" s="12" t="s">
        <v>24</v>
      </c>
      <c r="K8033" s="12" t="s">
        <v>25</v>
      </c>
      <c r="L8033" s="12" t="s">
        <v>39</v>
      </c>
      <c r="M8033" s="11" t="s">
        <v>149</v>
      </c>
      <c r="N8033" s="11" t="s">
        <v>4871</v>
      </c>
      <c r="O8033" s="12" t="s">
        <v>29</v>
      </c>
      <c r="P8033" s="12"/>
      <c r="Q8033" s="15" t="s">
        <v>35428</v>
      </c>
      <c r="R8033" s="12" t="s">
        <v>148</v>
      </c>
      <c r="S8033" s="11" t="s">
        <v>35429</v>
      </c>
      <c r="T8033" s="11" t="s">
        <v>4906</v>
      </c>
    </row>
    <row x14ac:dyDescent="0.25" r="8034" customHeight="1" ht="19.5">
      <c r="A8034" s="10">
        <v>45219</v>
      </c>
      <c r="B8034" s="11" t="s">
        <v>35430</v>
      </c>
      <c r="C8034" s="11" t="s">
        <v>4882</v>
      </c>
      <c r="D8034" s="12"/>
      <c r="E8034" s="13" t="s">
        <v>35431</v>
      </c>
      <c r="F8034" s="11" t="s">
        <v>35432</v>
      </c>
      <c r="G8034" s="12" t="s">
        <v>74</v>
      </c>
      <c r="H8034" s="12" t="s">
        <v>98</v>
      </c>
      <c r="I8034" s="14" t="s">
        <v>148</v>
      </c>
      <c r="J8034" s="12" t="s">
        <v>24</v>
      </c>
      <c r="K8034" s="12" t="s">
        <v>25</v>
      </c>
      <c r="L8034" s="12" t="s">
        <v>39</v>
      </c>
      <c r="M8034" s="11" t="s">
        <v>149</v>
      </c>
      <c r="N8034" s="11" t="s">
        <v>4871</v>
      </c>
      <c r="O8034" s="12" t="s">
        <v>29</v>
      </c>
      <c r="P8034" s="12"/>
      <c r="Q8034" s="15" t="s">
        <v>35433</v>
      </c>
      <c r="R8034" s="12" t="s">
        <v>148</v>
      </c>
      <c r="S8034" s="11" t="s">
        <v>35434</v>
      </c>
      <c r="T8034" s="11" t="s">
        <v>4893</v>
      </c>
    </row>
    <row x14ac:dyDescent="0.25" r="8035" customHeight="1" ht="19.5">
      <c r="A8035" s="10">
        <v>45219</v>
      </c>
      <c r="B8035" s="11" t="s">
        <v>35435</v>
      </c>
      <c r="C8035" s="11" t="s">
        <v>4867</v>
      </c>
      <c r="D8035" s="12"/>
      <c r="E8035" s="13" t="s">
        <v>35436</v>
      </c>
      <c r="F8035" s="11" t="s">
        <v>35437</v>
      </c>
      <c r="G8035" s="12" t="s">
        <v>74</v>
      </c>
      <c r="H8035" s="12" t="s">
        <v>98</v>
      </c>
      <c r="I8035" s="14" t="s">
        <v>4870</v>
      </c>
      <c r="J8035" s="12" t="s">
        <v>24</v>
      </c>
      <c r="K8035" s="12" t="s">
        <v>25</v>
      </c>
      <c r="L8035" s="12" t="s">
        <v>39</v>
      </c>
      <c r="M8035" s="11" t="s">
        <v>149</v>
      </c>
      <c r="N8035" s="11" t="s">
        <v>4871</v>
      </c>
      <c r="O8035" s="12" t="s">
        <v>29</v>
      </c>
      <c r="P8035" s="12"/>
      <c r="Q8035" s="15" t="s">
        <v>35438</v>
      </c>
      <c r="R8035" s="12" t="s">
        <v>148</v>
      </c>
      <c r="S8035" s="11" t="s">
        <v>35439</v>
      </c>
      <c r="T8035" s="11" t="s">
        <v>4874</v>
      </c>
    </row>
    <row x14ac:dyDescent="0.25" r="8036" customHeight="1" ht="19.5">
      <c r="A8036" s="10">
        <v>45219</v>
      </c>
      <c r="B8036" s="11" t="s">
        <v>35440</v>
      </c>
      <c r="C8036" s="11" t="s">
        <v>4867</v>
      </c>
      <c r="D8036" s="12"/>
      <c r="E8036" s="13" t="s">
        <v>35441</v>
      </c>
      <c r="F8036" s="11" t="s">
        <v>7610</v>
      </c>
      <c r="G8036" s="12" t="s">
        <v>74</v>
      </c>
      <c r="H8036" s="12"/>
      <c r="I8036" s="14" t="s">
        <v>4870</v>
      </c>
      <c r="J8036" s="12" t="s">
        <v>24</v>
      </c>
      <c r="K8036" s="12" t="s">
        <v>25</v>
      </c>
      <c r="L8036" s="12" t="s">
        <v>39</v>
      </c>
      <c r="M8036" s="11" t="s">
        <v>149</v>
      </c>
      <c r="N8036" s="11" t="s">
        <v>4871</v>
      </c>
      <c r="O8036" s="12" t="s">
        <v>29</v>
      </c>
      <c r="P8036" s="12"/>
      <c r="Q8036" s="15" t="s">
        <v>35442</v>
      </c>
      <c r="R8036" s="12" t="s">
        <v>148</v>
      </c>
      <c r="S8036" s="11" t="s">
        <v>35443</v>
      </c>
      <c r="T8036" s="11" t="s">
        <v>4961</v>
      </c>
    </row>
    <row x14ac:dyDescent="0.25" r="8037" customHeight="1" ht="19.5">
      <c r="A8037" s="10">
        <v>45219</v>
      </c>
      <c r="B8037" s="11" t="s">
        <v>35444</v>
      </c>
      <c r="C8037" s="11" t="s">
        <v>4973</v>
      </c>
      <c r="D8037" s="12"/>
      <c r="E8037" s="13" t="s">
        <v>35445</v>
      </c>
      <c r="F8037" s="11" t="s">
        <v>35446</v>
      </c>
      <c r="G8037" s="12" t="s">
        <v>74</v>
      </c>
      <c r="H8037" s="12" t="s">
        <v>98</v>
      </c>
      <c r="I8037" s="14" t="s">
        <v>4975</v>
      </c>
      <c r="J8037" s="12" t="s">
        <v>24</v>
      </c>
      <c r="K8037" s="12" t="s">
        <v>25</v>
      </c>
      <c r="L8037" s="12" t="s">
        <v>39</v>
      </c>
      <c r="M8037" s="11" t="s">
        <v>149</v>
      </c>
      <c r="N8037" s="11" t="s">
        <v>4871</v>
      </c>
      <c r="O8037" s="12" t="s">
        <v>29</v>
      </c>
      <c r="P8037" s="12"/>
      <c r="Q8037" s="15" t="s">
        <v>35447</v>
      </c>
      <c r="R8037" s="12" t="s">
        <v>148</v>
      </c>
      <c r="S8037" s="11" t="s">
        <v>35448</v>
      </c>
      <c r="T8037" s="11" t="s">
        <v>6808</v>
      </c>
    </row>
    <row x14ac:dyDescent="0.25" r="8038" customHeight="1" ht="19.5">
      <c r="A8038" s="10">
        <v>45219</v>
      </c>
      <c r="B8038" s="11" t="s">
        <v>35449</v>
      </c>
      <c r="C8038" s="11" t="s">
        <v>4882</v>
      </c>
      <c r="D8038" s="12"/>
      <c r="E8038" s="13" t="s">
        <v>35450</v>
      </c>
      <c r="F8038" s="11" t="s">
        <v>35451</v>
      </c>
      <c r="G8038" s="12" t="s">
        <v>74</v>
      </c>
      <c r="H8038" s="12"/>
      <c r="I8038" s="14" t="s">
        <v>148</v>
      </c>
      <c r="J8038" s="12" t="s">
        <v>24</v>
      </c>
      <c r="K8038" s="12" t="s">
        <v>25</v>
      </c>
      <c r="L8038" s="12" t="s">
        <v>39</v>
      </c>
      <c r="M8038" s="11" t="s">
        <v>149</v>
      </c>
      <c r="N8038" s="11" t="s">
        <v>4871</v>
      </c>
      <c r="O8038" s="12" t="s">
        <v>29</v>
      </c>
      <c r="P8038" s="12"/>
      <c r="Q8038" s="15" t="s">
        <v>35452</v>
      </c>
      <c r="R8038" s="12" t="s">
        <v>148</v>
      </c>
      <c r="S8038" s="11" t="s">
        <v>35453</v>
      </c>
      <c r="T8038" s="11" t="s">
        <v>4893</v>
      </c>
    </row>
    <row x14ac:dyDescent="0.25" r="8039" customHeight="1" ht="19.5">
      <c r="A8039" s="10">
        <v>45219</v>
      </c>
      <c r="B8039" s="11" t="s">
        <v>35454</v>
      </c>
      <c r="C8039" s="11" t="s">
        <v>4882</v>
      </c>
      <c r="D8039" s="12"/>
      <c r="E8039" s="13" t="s">
        <v>35455</v>
      </c>
      <c r="F8039" s="11" t="s">
        <v>35456</v>
      </c>
      <c r="G8039" s="12" t="s">
        <v>74</v>
      </c>
      <c r="H8039" s="12"/>
      <c r="I8039" s="14" t="s">
        <v>381</v>
      </c>
      <c r="J8039" s="12" t="s">
        <v>24</v>
      </c>
      <c r="K8039" s="12" t="s">
        <v>25</v>
      </c>
      <c r="L8039" s="12" t="s">
        <v>39</v>
      </c>
      <c r="M8039" s="11" t="s">
        <v>149</v>
      </c>
      <c r="N8039" s="11" t="s">
        <v>4871</v>
      </c>
      <c r="O8039" s="12" t="s">
        <v>29</v>
      </c>
      <c r="P8039" s="12"/>
      <c r="Q8039" s="15" t="s">
        <v>35457</v>
      </c>
      <c r="R8039" s="12" t="s">
        <v>148</v>
      </c>
      <c r="S8039" s="11" t="s">
        <v>35458</v>
      </c>
      <c r="T8039" s="11" t="s">
        <v>6803</v>
      </c>
    </row>
    <row x14ac:dyDescent="0.25" r="8040" customHeight="1" ht="19.5">
      <c r="A8040" s="10">
        <v>45219</v>
      </c>
      <c r="B8040" s="11" t="s">
        <v>35459</v>
      </c>
      <c r="C8040" s="11" t="s">
        <v>4867</v>
      </c>
      <c r="D8040" s="12"/>
      <c r="E8040" s="13" t="s">
        <v>35460</v>
      </c>
      <c r="F8040" s="11" t="s">
        <v>8130</v>
      </c>
      <c r="G8040" s="12" t="s">
        <v>74</v>
      </c>
      <c r="H8040" s="12" t="s">
        <v>130</v>
      </c>
      <c r="I8040" s="14" t="s">
        <v>4870</v>
      </c>
      <c r="J8040" s="12" t="s">
        <v>24</v>
      </c>
      <c r="K8040" s="12" t="s">
        <v>25</v>
      </c>
      <c r="L8040" s="12" t="s">
        <v>39</v>
      </c>
      <c r="M8040" s="11" t="s">
        <v>149</v>
      </c>
      <c r="N8040" s="11" t="s">
        <v>4871</v>
      </c>
      <c r="O8040" s="12" t="s">
        <v>29</v>
      </c>
      <c r="P8040" s="12"/>
      <c r="Q8040" s="15" t="s">
        <v>35461</v>
      </c>
      <c r="R8040" s="12" t="s">
        <v>148</v>
      </c>
      <c r="S8040" s="11" t="s">
        <v>35462</v>
      </c>
      <c r="T8040" s="11" t="s">
        <v>4874</v>
      </c>
    </row>
    <row x14ac:dyDescent="0.25" r="8041" customHeight="1" ht="19.5">
      <c r="A8041" s="10">
        <v>45219</v>
      </c>
      <c r="B8041" s="11" t="s">
        <v>35463</v>
      </c>
      <c r="C8041" s="11" t="s">
        <v>4867</v>
      </c>
      <c r="D8041" s="12"/>
      <c r="E8041" s="13" t="s">
        <v>35464</v>
      </c>
      <c r="F8041" s="11" t="s">
        <v>35465</v>
      </c>
      <c r="G8041" s="12" t="s">
        <v>74</v>
      </c>
      <c r="H8041" s="12"/>
      <c r="I8041" s="14" t="s">
        <v>4870</v>
      </c>
      <c r="J8041" s="12" t="s">
        <v>24</v>
      </c>
      <c r="K8041" s="12" t="s">
        <v>25</v>
      </c>
      <c r="L8041" s="12" t="s">
        <v>39</v>
      </c>
      <c r="M8041" s="11" t="s">
        <v>149</v>
      </c>
      <c r="N8041" s="11" t="s">
        <v>4871</v>
      </c>
      <c r="O8041" s="12" t="s">
        <v>29</v>
      </c>
      <c r="P8041" s="12"/>
      <c r="Q8041" s="15" t="s">
        <v>35466</v>
      </c>
      <c r="R8041" s="12" t="s">
        <v>148</v>
      </c>
      <c r="S8041" s="11" t="s">
        <v>35467</v>
      </c>
      <c r="T8041" s="11" t="s">
        <v>4906</v>
      </c>
    </row>
    <row x14ac:dyDescent="0.25" r="8042" customHeight="1" ht="19.5">
      <c r="A8042" s="10">
        <v>45219</v>
      </c>
      <c r="B8042" s="11" t="s">
        <v>35468</v>
      </c>
      <c r="C8042" s="11" t="s">
        <v>4867</v>
      </c>
      <c r="D8042" s="12"/>
      <c r="E8042" s="13" t="s">
        <v>35469</v>
      </c>
      <c r="F8042" s="11" t="s">
        <v>35470</v>
      </c>
      <c r="G8042" s="12" t="s">
        <v>74</v>
      </c>
      <c r="H8042" s="12"/>
      <c r="I8042" s="14" t="s">
        <v>4870</v>
      </c>
      <c r="J8042" s="12" t="s">
        <v>24</v>
      </c>
      <c r="K8042" s="12" t="s">
        <v>25</v>
      </c>
      <c r="L8042" s="12" t="s">
        <v>39</v>
      </c>
      <c r="M8042" s="11" t="s">
        <v>149</v>
      </c>
      <c r="N8042" s="11" t="s">
        <v>4871</v>
      </c>
      <c r="O8042" s="12" t="s">
        <v>29</v>
      </c>
      <c r="P8042" s="12"/>
      <c r="Q8042" s="15" t="s">
        <v>35471</v>
      </c>
      <c r="R8042" s="12" t="s">
        <v>148</v>
      </c>
      <c r="S8042" s="11" t="s">
        <v>35472</v>
      </c>
      <c r="T8042" s="11" t="s">
        <v>4893</v>
      </c>
    </row>
    <row x14ac:dyDescent="0.25" r="8043" customHeight="1" ht="19.5">
      <c r="A8043" s="10">
        <v>45219</v>
      </c>
      <c r="B8043" s="11" t="s">
        <v>35473</v>
      </c>
      <c r="C8043" s="11" t="s">
        <v>4867</v>
      </c>
      <c r="D8043" s="12"/>
      <c r="E8043" s="13" t="s">
        <v>29548</v>
      </c>
      <c r="F8043" s="11" t="s">
        <v>29549</v>
      </c>
      <c r="G8043" s="12" t="s">
        <v>74</v>
      </c>
      <c r="H8043" s="12" t="s">
        <v>130</v>
      </c>
      <c r="I8043" s="14" t="s">
        <v>4870</v>
      </c>
      <c r="J8043" s="12" t="s">
        <v>24</v>
      </c>
      <c r="K8043" s="12" t="s">
        <v>25</v>
      </c>
      <c r="L8043" s="12" t="s">
        <v>39</v>
      </c>
      <c r="M8043" s="11" t="s">
        <v>149</v>
      </c>
      <c r="N8043" s="11" t="s">
        <v>4871</v>
      </c>
      <c r="O8043" s="12" t="s">
        <v>29</v>
      </c>
      <c r="P8043" s="12"/>
      <c r="Q8043" s="15" t="s">
        <v>35474</v>
      </c>
      <c r="R8043" s="12" t="s">
        <v>148</v>
      </c>
      <c r="S8043" s="11" t="s">
        <v>29551</v>
      </c>
      <c r="T8043" s="11" t="s">
        <v>6808</v>
      </c>
    </row>
    <row x14ac:dyDescent="0.25" r="8044" customHeight="1" ht="19.5">
      <c r="A8044" s="10">
        <v>45219</v>
      </c>
      <c r="B8044" s="11" t="s">
        <v>35475</v>
      </c>
      <c r="C8044" s="11" t="s">
        <v>5117</v>
      </c>
      <c r="D8044" s="12"/>
      <c r="E8044" s="13" t="s">
        <v>35476</v>
      </c>
      <c r="F8044" s="11" t="s">
        <v>35477</v>
      </c>
      <c r="G8044" s="12" t="s">
        <v>74</v>
      </c>
      <c r="H8044" s="12" t="s">
        <v>130</v>
      </c>
      <c r="I8044" s="14" t="s">
        <v>4975</v>
      </c>
      <c r="J8044" s="12" t="s">
        <v>24</v>
      </c>
      <c r="K8044" s="12" t="s">
        <v>25</v>
      </c>
      <c r="L8044" s="12" t="s">
        <v>39</v>
      </c>
      <c r="M8044" s="11" t="s">
        <v>149</v>
      </c>
      <c r="N8044" s="11" t="s">
        <v>4871</v>
      </c>
      <c r="O8044" s="12" t="s">
        <v>29</v>
      </c>
      <c r="P8044" s="12"/>
      <c r="Q8044" s="15" t="s">
        <v>35478</v>
      </c>
      <c r="R8044" s="12" t="s">
        <v>148</v>
      </c>
      <c r="S8044" s="11" t="s">
        <v>35479</v>
      </c>
      <c r="T8044" s="11" t="s">
        <v>4906</v>
      </c>
    </row>
    <row x14ac:dyDescent="0.25" r="8045" customHeight="1" ht="19.5">
      <c r="A8045" s="10">
        <v>45219</v>
      </c>
      <c r="B8045" s="11" t="s">
        <v>35480</v>
      </c>
      <c r="C8045" s="11" t="s">
        <v>4867</v>
      </c>
      <c r="D8045" s="12"/>
      <c r="E8045" s="13" t="s">
        <v>35481</v>
      </c>
      <c r="F8045" s="11" t="s">
        <v>35482</v>
      </c>
      <c r="G8045" s="12" t="s">
        <v>74</v>
      </c>
      <c r="H8045" s="12"/>
      <c r="I8045" s="14" t="s">
        <v>4870</v>
      </c>
      <c r="J8045" s="12" t="s">
        <v>24</v>
      </c>
      <c r="K8045" s="12" t="s">
        <v>25</v>
      </c>
      <c r="L8045" s="12" t="s">
        <v>39</v>
      </c>
      <c r="M8045" s="11" t="s">
        <v>149</v>
      </c>
      <c r="N8045" s="11" t="s">
        <v>4871</v>
      </c>
      <c r="O8045" s="12" t="s">
        <v>29</v>
      </c>
      <c r="P8045" s="12"/>
      <c r="Q8045" s="15" t="s">
        <v>35483</v>
      </c>
      <c r="R8045" s="12" t="s">
        <v>148</v>
      </c>
      <c r="S8045" s="11" t="s">
        <v>35484</v>
      </c>
      <c r="T8045" s="11" t="s">
        <v>4893</v>
      </c>
    </row>
    <row x14ac:dyDescent="0.25" r="8046" customHeight="1" ht="19.5">
      <c r="A8046" s="10">
        <v>45219</v>
      </c>
      <c r="B8046" s="11" t="s">
        <v>35485</v>
      </c>
      <c r="C8046" s="11" t="s">
        <v>4867</v>
      </c>
      <c r="D8046" s="12"/>
      <c r="E8046" s="13" t="s">
        <v>35486</v>
      </c>
      <c r="F8046" s="11" t="s">
        <v>35487</v>
      </c>
      <c r="G8046" s="12" t="s">
        <v>74</v>
      </c>
      <c r="H8046" s="12" t="s">
        <v>1513</v>
      </c>
      <c r="I8046" s="14" t="s">
        <v>4870</v>
      </c>
      <c r="J8046" s="12" t="s">
        <v>24</v>
      </c>
      <c r="K8046" s="12" t="s">
        <v>25</v>
      </c>
      <c r="L8046" s="12" t="s">
        <v>39</v>
      </c>
      <c r="M8046" s="11" t="s">
        <v>149</v>
      </c>
      <c r="N8046" s="11" t="s">
        <v>4871</v>
      </c>
      <c r="O8046" s="12" t="s">
        <v>29</v>
      </c>
      <c r="P8046" s="12"/>
      <c r="Q8046" s="15" t="s">
        <v>35488</v>
      </c>
      <c r="R8046" s="12" t="s">
        <v>148</v>
      </c>
      <c r="S8046" s="11" t="s">
        <v>35489</v>
      </c>
      <c r="T8046" s="11" t="s">
        <v>4874</v>
      </c>
    </row>
    <row x14ac:dyDescent="0.25" r="8047" customHeight="1" ht="19.5">
      <c r="A8047" s="10">
        <v>45219</v>
      </c>
      <c r="B8047" s="11" t="s">
        <v>35490</v>
      </c>
      <c r="C8047" s="11" t="s">
        <v>4882</v>
      </c>
      <c r="D8047" s="12"/>
      <c r="E8047" s="13" t="s">
        <v>35491</v>
      </c>
      <c r="F8047" s="11" t="s">
        <v>35492</v>
      </c>
      <c r="G8047" s="12" t="s">
        <v>74</v>
      </c>
      <c r="H8047" s="12"/>
      <c r="I8047" s="14" t="s">
        <v>57</v>
      </c>
      <c r="J8047" s="12" t="s">
        <v>24</v>
      </c>
      <c r="K8047" s="12" t="s">
        <v>25</v>
      </c>
      <c r="L8047" s="12" t="s">
        <v>39</v>
      </c>
      <c r="M8047" s="11" t="s">
        <v>149</v>
      </c>
      <c r="N8047" s="11" t="s">
        <v>4871</v>
      </c>
      <c r="O8047" s="12" t="s">
        <v>29</v>
      </c>
      <c r="P8047" s="12"/>
      <c r="Q8047" s="15" t="s">
        <v>35493</v>
      </c>
      <c r="R8047" s="12" t="s">
        <v>148</v>
      </c>
      <c r="S8047" s="11" t="s">
        <v>35494</v>
      </c>
      <c r="T8047" s="11" t="s">
        <v>4906</v>
      </c>
    </row>
    <row x14ac:dyDescent="0.25" r="8048" customHeight="1" ht="19.5">
      <c r="A8048" s="10">
        <v>45219</v>
      </c>
      <c r="B8048" s="11" t="s">
        <v>35495</v>
      </c>
      <c r="C8048" s="11" t="s">
        <v>4867</v>
      </c>
      <c r="D8048" s="12"/>
      <c r="E8048" s="13" t="s">
        <v>35496</v>
      </c>
      <c r="F8048" s="11" t="s">
        <v>35497</v>
      </c>
      <c r="G8048" s="12" t="s">
        <v>74</v>
      </c>
      <c r="H8048" s="12" t="s">
        <v>1267</v>
      </c>
      <c r="I8048" s="14" t="s">
        <v>4870</v>
      </c>
      <c r="J8048" s="12" t="s">
        <v>24</v>
      </c>
      <c r="K8048" s="12" t="s">
        <v>25</v>
      </c>
      <c r="L8048" s="12" t="s">
        <v>39</v>
      </c>
      <c r="M8048" s="11" t="s">
        <v>149</v>
      </c>
      <c r="N8048" s="11" t="s">
        <v>4871</v>
      </c>
      <c r="O8048" s="12" t="s">
        <v>29</v>
      </c>
      <c r="P8048" s="12"/>
      <c r="Q8048" s="15" t="s">
        <v>35498</v>
      </c>
      <c r="R8048" s="12" t="s">
        <v>148</v>
      </c>
      <c r="S8048" s="11" t="s">
        <v>35499</v>
      </c>
      <c r="T8048" s="11" t="s">
        <v>4874</v>
      </c>
    </row>
    <row x14ac:dyDescent="0.25" r="8049" customHeight="1" ht="19.5">
      <c r="A8049" s="10">
        <v>45219</v>
      </c>
      <c r="B8049" s="11" t="s">
        <v>35500</v>
      </c>
      <c r="C8049" s="11" t="s">
        <v>4882</v>
      </c>
      <c r="D8049" s="12"/>
      <c r="E8049" s="13" t="s">
        <v>35501</v>
      </c>
      <c r="F8049" s="11" t="s">
        <v>35502</v>
      </c>
      <c r="G8049" s="12" t="s">
        <v>74</v>
      </c>
      <c r="H8049" s="12" t="s">
        <v>130</v>
      </c>
      <c r="I8049" s="14" t="s">
        <v>148</v>
      </c>
      <c r="J8049" s="12" t="s">
        <v>24</v>
      </c>
      <c r="K8049" s="12" t="s">
        <v>25</v>
      </c>
      <c r="L8049" s="12" t="s">
        <v>39</v>
      </c>
      <c r="M8049" s="11" t="s">
        <v>149</v>
      </c>
      <c r="N8049" s="11" t="s">
        <v>4871</v>
      </c>
      <c r="O8049" s="12" t="s">
        <v>29</v>
      </c>
      <c r="P8049" s="12"/>
      <c r="Q8049" s="15" t="s">
        <v>35503</v>
      </c>
      <c r="R8049" s="12" t="s">
        <v>148</v>
      </c>
      <c r="S8049" s="11" t="s">
        <v>35504</v>
      </c>
      <c r="T8049" s="11" t="s">
        <v>4893</v>
      </c>
    </row>
    <row x14ac:dyDescent="0.25" r="8050" customHeight="1" ht="19.5">
      <c r="A8050" s="10">
        <v>45219</v>
      </c>
      <c r="B8050" s="11" t="s">
        <v>35505</v>
      </c>
      <c r="C8050" s="11" t="s">
        <v>4901</v>
      </c>
      <c r="D8050" s="12"/>
      <c r="E8050" s="13" t="s">
        <v>35506</v>
      </c>
      <c r="F8050" s="11" t="s">
        <v>35507</v>
      </c>
      <c r="G8050" s="12" t="s">
        <v>74</v>
      </c>
      <c r="H8050" s="12"/>
      <c r="I8050" s="14" t="s">
        <v>148</v>
      </c>
      <c r="J8050" s="12" t="s">
        <v>24</v>
      </c>
      <c r="K8050" s="12" t="s">
        <v>25</v>
      </c>
      <c r="L8050" s="12" t="s">
        <v>39</v>
      </c>
      <c r="M8050" s="11" t="s">
        <v>149</v>
      </c>
      <c r="N8050" s="11" t="s">
        <v>4871</v>
      </c>
      <c r="O8050" s="12" t="s">
        <v>29</v>
      </c>
      <c r="P8050" s="12"/>
      <c r="Q8050" s="15" t="s">
        <v>35508</v>
      </c>
      <c r="R8050" s="12" t="s">
        <v>148</v>
      </c>
      <c r="S8050" s="11" t="s">
        <v>35509</v>
      </c>
      <c r="T8050" s="11" t="s">
        <v>4893</v>
      </c>
    </row>
    <row x14ac:dyDescent="0.25" r="8051" customHeight="1" ht="19.5">
      <c r="A8051" s="10">
        <v>45219</v>
      </c>
      <c r="B8051" s="11" t="s">
        <v>35510</v>
      </c>
      <c r="C8051" s="11" t="s">
        <v>4867</v>
      </c>
      <c r="D8051" s="12"/>
      <c r="E8051" s="13" t="s">
        <v>35511</v>
      </c>
      <c r="F8051" s="11" t="s">
        <v>35512</v>
      </c>
      <c r="G8051" s="12" t="s">
        <v>74</v>
      </c>
      <c r="H8051" s="12"/>
      <c r="I8051" s="14" t="s">
        <v>4870</v>
      </c>
      <c r="J8051" s="12" t="s">
        <v>24</v>
      </c>
      <c r="K8051" s="12" t="s">
        <v>25</v>
      </c>
      <c r="L8051" s="12" t="s">
        <v>39</v>
      </c>
      <c r="M8051" s="11" t="s">
        <v>149</v>
      </c>
      <c r="N8051" s="11" t="s">
        <v>4871</v>
      </c>
      <c r="O8051" s="12" t="s">
        <v>29</v>
      </c>
      <c r="P8051" s="12"/>
      <c r="Q8051" s="15" t="s">
        <v>35513</v>
      </c>
      <c r="R8051" s="12" t="s">
        <v>148</v>
      </c>
      <c r="S8051" s="11" t="s">
        <v>35514</v>
      </c>
      <c r="T8051" s="11" t="s">
        <v>4893</v>
      </c>
    </row>
    <row x14ac:dyDescent="0.25" r="8052" customHeight="1" ht="19.5">
      <c r="A8052" s="10">
        <v>45219</v>
      </c>
      <c r="B8052" s="11" t="s">
        <v>35515</v>
      </c>
      <c r="C8052" s="11" t="s">
        <v>29553</v>
      </c>
      <c r="D8052" s="12"/>
      <c r="E8052" s="13" t="s">
        <v>35516</v>
      </c>
      <c r="F8052" s="11" t="s">
        <v>35517</v>
      </c>
      <c r="G8052" s="12" t="s">
        <v>74</v>
      </c>
      <c r="H8052" s="12"/>
      <c r="I8052" s="14" t="s">
        <v>4870</v>
      </c>
      <c r="J8052" s="12" t="s">
        <v>24</v>
      </c>
      <c r="K8052" s="12" t="s">
        <v>25</v>
      </c>
      <c r="L8052" s="12" t="s">
        <v>39</v>
      </c>
      <c r="M8052" s="11" t="s">
        <v>5264</v>
      </c>
      <c r="N8052" s="11" t="s">
        <v>4871</v>
      </c>
      <c r="O8052" s="12" t="s">
        <v>29</v>
      </c>
      <c r="P8052" s="12"/>
      <c r="Q8052" s="15" t="s">
        <v>35518</v>
      </c>
      <c r="R8052" s="12" t="s">
        <v>148</v>
      </c>
      <c r="S8052" s="11" t="s">
        <v>35519</v>
      </c>
      <c r="T8052" s="11" t="s">
        <v>35520</v>
      </c>
    </row>
    <row x14ac:dyDescent="0.25" r="8053" customHeight="1" ht="19.5">
      <c r="A8053" s="10">
        <v>45219</v>
      </c>
      <c r="B8053" s="11" t="s">
        <v>35521</v>
      </c>
      <c r="C8053" s="11" t="s">
        <v>4882</v>
      </c>
      <c r="D8053" s="12"/>
      <c r="E8053" s="13" t="s">
        <v>35522</v>
      </c>
      <c r="F8053" s="11" t="s">
        <v>35523</v>
      </c>
      <c r="G8053" s="12" t="s">
        <v>74</v>
      </c>
      <c r="H8053" s="12" t="s">
        <v>130</v>
      </c>
      <c r="I8053" s="14" t="s">
        <v>148</v>
      </c>
      <c r="J8053" s="12" t="s">
        <v>24</v>
      </c>
      <c r="K8053" s="12" t="s">
        <v>25</v>
      </c>
      <c r="L8053" s="12" t="s">
        <v>39</v>
      </c>
      <c r="M8053" s="11" t="s">
        <v>149</v>
      </c>
      <c r="N8053" s="11" t="s">
        <v>4871</v>
      </c>
      <c r="O8053" s="12" t="s">
        <v>29</v>
      </c>
      <c r="P8053" s="12"/>
      <c r="Q8053" s="15" t="s">
        <v>35524</v>
      </c>
      <c r="R8053" s="12" t="s">
        <v>148</v>
      </c>
      <c r="S8053" s="11" t="s">
        <v>35525</v>
      </c>
      <c r="T8053" s="11" t="s">
        <v>4989</v>
      </c>
    </row>
    <row x14ac:dyDescent="0.25" r="8054" customHeight="1" ht="19.5">
      <c r="A8054" s="10">
        <v>45219</v>
      </c>
      <c r="B8054" s="11" t="s">
        <v>35526</v>
      </c>
      <c r="C8054" s="11" t="s">
        <v>4867</v>
      </c>
      <c r="D8054" s="12"/>
      <c r="E8054" s="13" t="s">
        <v>35527</v>
      </c>
      <c r="F8054" s="11" t="s">
        <v>35528</v>
      </c>
      <c r="G8054" s="12" t="s">
        <v>74</v>
      </c>
      <c r="H8054" s="12"/>
      <c r="I8054" s="14" t="s">
        <v>4870</v>
      </c>
      <c r="J8054" s="12" t="s">
        <v>24</v>
      </c>
      <c r="K8054" s="12" t="s">
        <v>25</v>
      </c>
      <c r="L8054" s="12" t="s">
        <v>39</v>
      </c>
      <c r="M8054" s="11" t="s">
        <v>149</v>
      </c>
      <c r="N8054" s="11" t="s">
        <v>4871</v>
      </c>
      <c r="O8054" s="12" t="s">
        <v>29</v>
      </c>
      <c r="P8054" s="12"/>
      <c r="Q8054" s="15" t="s">
        <v>35529</v>
      </c>
      <c r="R8054" s="12" t="s">
        <v>148</v>
      </c>
      <c r="S8054" s="11" t="s">
        <v>35530</v>
      </c>
      <c r="T8054" s="11" t="s">
        <v>6808</v>
      </c>
    </row>
    <row x14ac:dyDescent="0.25" r="8055" customHeight="1" ht="19.5">
      <c r="A8055" s="10">
        <v>45219</v>
      </c>
      <c r="B8055" s="11" t="s">
        <v>35531</v>
      </c>
      <c r="C8055" s="11" t="s">
        <v>4882</v>
      </c>
      <c r="D8055" s="12"/>
      <c r="E8055" s="13" t="s">
        <v>35532</v>
      </c>
      <c r="F8055" s="11" t="s">
        <v>35533</v>
      </c>
      <c r="G8055" s="12" t="s">
        <v>74</v>
      </c>
      <c r="H8055" s="12" t="s">
        <v>98</v>
      </c>
      <c r="I8055" s="14" t="s">
        <v>148</v>
      </c>
      <c r="J8055" s="12" t="s">
        <v>24</v>
      </c>
      <c r="K8055" s="12" t="s">
        <v>25</v>
      </c>
      <c r="L8055" s="12" t="s">
        <v>39</v>
      </c>
      <c r="M8055" s="11" t="s">
        <v>149</v>
      </c>
      <c r="N8055" s="11" t="s">
        <v>4871</v>
      </c>
      <c r="O8055" s="12" t="s">
        <v>29</v>
      </c>
      <c r="P8055" s="12"/>
      <c r="Q8055" s="15" t="s">
        <v>35534</v>
      </c>
      <c r="R8055" s="12" t="s">
        <v>148</v>
      </c>
      <c r="S8055" s="11" t="s">
        <v>35535</v>
      </c>
      <c r="T8055" s="11" t="s">
        <v>4893</v>
      </c>
    </row>
    <row x14ac:dyDescent="0.25" r="8056" customHeight="1" ht="19.5">
      <c r="A8056" s="10">
        <v>45219</v>
      </c>
      <c r="B8056" s="11" t="s">
        <v>35536</v>
      </c>
      <c r="C8056" s="11" t="s">
        <v>5288</v>
      </c>
      <c r="D8056" s="12"/>
      <c r="E8056" s="13">
        <v>13247284073</v>
      </c>
      <c r="F8056" s="11"/>
      <c r="G8056" s="12"/>
      <c r="H8056" s="12"/>
      <c r="I8056" s="14" t="s">
        <v>136</v>
      </c>
      <c r="J8056" s="12" t="s">
        <v>24</v>
      </c>
      <c r="K8056" s="12" t="s">
        <v>25</v>
      </c>
      <c r="L8056" s="12" t="s">
        <v>39</v>
      </c>
      <c r="M8056" s="11" t="s">
        <v>27</v>
      </c>
      <c r="N8056" s="11" t="s">
        <v>4871</v>
      </c>
      <c r="O8056" s="12" t="s">
        <v>29</v>
      </c>
      <c r="P8056" s="12"/>
      <c r="Q8056" s="15" t="s">
        <v>35537</v>
      </c>
      <c r="R8056" s="12" t="s">
        <v>148</v>
      </c>
      <c r="S8056" s="11" t="s">
        <v>35538</v>
      </c>
      <c r="T8056" s="11" t="s">
        <v>5291</v>
      </c>
    </row>
    <row x14ac:dyDescent="0.25" r="8057" customHeight="1" ht="19.5">
      <c r="A8057" s="10">
        <v>45219</v>
      </c>
      <c r="B8057" s="11" t="s">
        <v>35539</v>
      </c>
      <c r="C8057" s="11" t="s">
        <v>4882</v>
      </c>
      <c r="D8057" s="12"/>
      <c r="E8057" s="13" t="s">
        <v>35540</v>
      </c>
      <c r="F8057" s="11" t="s">
        <v>35541</v>
      </c>
      <c r="G8057" s="12" t="s">
        <v>74</v>
      </c>
      <c r="H8057" s="12" t="s">
        <v>98</v>
      </c>
      <c r="I8057" s="14" t="s">
        <v>148</v>
      </c>
      <c r="J8057" s="12" t="s">
        <v>24</v>
      </c>
      <c r="K8057" s="12" t="s">
        <v>25</v>
      </c>
      <c r="L8057" s="12" t="s">
        <v>39</v>
      </c>
      <c r="M8057" s="11" t="s">
        <v>149</v>
      </c>
      <c r="N8057" s="11" t="s">
        <v>4871</v>
      </c>
      <c r="O8057" s="12" t="s">
        <v>29</v>
      </c>
      <c r="P8057" s="12"/>
      <c r="Q8057" s="15" t="s">
        <v>35542</v>
      </c>
      <c r="R8057" s="12" t="s">
        <v>148</v>
      </c>
      <c r="S8057" s="11" t="s">
        <v>35543</v>
      </c>
      <c r="T8057" s="11" t="s">
        <v>4893</v>
      </c>
    </row>
    <row x14ac:dyDescent="0.25" r="8058" customHeight="1" ht="19.5">
      <c r="A8058" s="10">
        <v>45219</v>
      </c>
      <c r="B8058" s="11" t="s">
        <v>35544</v>
      </c>
      <c r="C8058" s="11" t="s">
        <v>4867</v>
      </c>
      <c r="D8058" s="12"/>
      <c r="E8058" s="13" t="s">
        <v>35545</v>
      </c>
      <c r="F8058" s="11" t="s">
        <v>4756</v>
      </c>
      <c r="G8058" s="12" t="s">
        <v>74</v>
      </c>
      <c r="H8058" s="12" t="s">
        <v>130</v>
      </c>
      <c r="I8058" s="14" t="s">
        <v>4870</v>
      </c>
      <c r="J8058" s="12" t="s">
        <v>24</v>
      </c>
      <c r="K8058" s="12" t="s">
        <v>25</v>
      </c>
      <c r="L8058" s="12" t="s">
        <v>39</v>
      </c>
      <c r="M8058" s="11" t="s">
        <v>149</v>
      </c>
      <c r="N8058" s="11" t="s">
        <v>4871</v>
      </c>
      <c r="O8058" s="12" t="s">
        <v>29</v>
      </c>
      <c r="P8058" s="12"/>
      <c r="Q8058" s="15" t="s">
        <v>35546</v>
      </c>
      <c r="R8058" s="12" t="s">
        <v>148</v>
      </c>
      <c r="S8058" s="11" t="s">
        <v>35547</v>
      </c>
      <c r="T8058" s="11" t="s">
        <v>4893</v>
      </c>
    </row>
    <row x14ac:dyDescent="0.25" r="8059" customHeight="1" ht="19.5">
      <c r="A8059" s="10">
        <v>45219</v>
      </c>
      <c r="B8059" s="11" t="s">
        <v>35548</v>
      </c>
      <c r="C8059" s="11" t="s">
        <v>4882</v>
      </c>
      <c r="D8059" s="12"/>
      <c r="E8059" s="13" t="s">
        <v>35549</v>
      </c>
      <c r="F8059" s="11" t="s">
        <v>35550</v>
      </c>
      <c r="G8059" s="12" t="s">
        <v>74</v>
      </c>
      <c r="H8059" s="12"/>
      <c r="I8059" s="14" t="s">
        <v>148</v>
      </c>
      <c r="J8059" s="12" t="s">
        <v>24</v>
      </c>
      <c r="K8059" s="12" t="s">
        <v>25</v>
      </c>
      <c r="L8059" s="12" t="s">
        <v>39</v>
      </c>
      <c r="M8059" s="11" t="s">
        <v>149</v>
      </c>
      <c r="N8059" s="11" t="s">
        <v>4871</v>
      </c>
      <c r="O8059" s="12" t="s">
        <v>29</v>
      </c>
      <c r="P8059" s="12"/>
      <c r="Q8059" s="15" t="s">
        <v>35551</v>
      </c>
      <c r="R8059" s="12" t="s">
        <v>148</v>
      </c>
      <c r="S8059" s="11" t="s">
        <v>35552</v>
      </c>
      <c r="T8059" s="11" t="s">
        <v>4906</v>
      </c>
    </row>
    <row x14ac:dyDescent="0.25" r="8060" customHeight="1" ht="19.5">
      <c r="A8060" s="10">
        <v>45219</v>
      </c>
      <c r="B8060" s="11" t="s">
        <v>35553</v>
      </c>
      <c r="C8060" s="11" t="s">
        <v>4867</v>
      </c>
      <c r="D8060" s="12"/>
      <c r="E8060" s="13" t="s">
        <v>35554</v>
      </c>
      <c r="F8060" s="11" t="s">
        <v>35555</v>
      </c>
      <c r="G8060" s="12" t="s">
        <v>74</v>
      </c>
      <c r="H8060" s="12"/>
      <c r="I8060" s="14" t="s">
        <v>4870</v>
      </c>
      <c r="J8060" s="12" t="s">
        <v>24</v>
      </c>
      <c r="K8060" s="12" t="s">
        <v>25</v>
      </c>
      <c r="L8060" s="12" t="s">
        <v>39</v>
      </c>
      <c r="M8060" s="11" t="s">
        <v>149</v>
      </c>
      <c r="N8060" s="11" t="s">
        <v>4871</v>
      </c>
      <c r="O8060" s="12" t="s">
        <v>29</v>
      </c>
      <c r="P8060" s="12"/>
      <c r="Q8060" s="15" t="s">
        <v>35556</v>
      </c>
      <c r="R8060" s="12" t="s">
        <v>148</v>
      </c>
      <c r="S8060" s="11" t="s">
        <v>35557</v>
      </c>
      <c r="T8060" s="11" t="s">
        <v>4874</v>
      </c>
    </row>
    <row x14ac:dyDescent="0.25" r="8061" customHeight="1" ht="19.5">
      <c r="A8061" s="10">
        <v>45219</v>
      </c>
      <c r="B8061" s="11" t="s">
        <v>35558</v>
      </c>
      <c r="C8061" s="11" t="s">
        <v>5086</v>
      </c>
      <c r="D8061" s="12"/>
      <c r="E8061" s="13" t="s">
        <v>35559</v>
      </c>
      <c r="F8061" s="11" t="s">
        <v>21309</v>
      </c>
      <c r="G8061" s="12" t="s">
        <v>74</v>
      </c>
      <c r="H8061" s="12"/>
      <c r="I8061" s="14" t="s">
        <v>148</v>
      </c>
      <c r="J8061" s="12" t="s">
        <v>24</v>
      </c>
      <c r="K8061" s="12" t="s">
        <v>25</v>
      </c>
      <c r="L8061" s="12" t="s">
        <v>39</v>
      </c>
      <c r="M8061" s="11" t="s">
        <v>149</v>
      </c>
      <c r="N8061" s="11" t="s">
        <v>4871</v>
      </c>
      <c r="O8061" s="12" t="s">
        <v>29</v>
      </c>
      <c r="P8061" s="12"/>
      <c r="Q8061" s="15" t="s">
        <v>35560</v>
      </c>
      <c r="R8061" s="12" t="s">
        <v>148</v>
      </c>
      <c r="S8061" s="11" t="s">
        <v>21133</v>
      </c>
      <c r="T8061" s="11" t="s">
        <v>4893</v>
      </c>
    </row>
    <row x14ac:dyDescent="0.25" r="8062" customHeight="1" ht="19.5">
      <c r="A8062" s="10">
        <v>45219</v>
      </c>
      <c r="B8062" s="11" t="s">
        <v>35561</v>
      </c>
      <c r="C8062" s="11" t="s">
        <v>4882</v>
      </c>
      <c r="D8062" s="12"/>
      <c r="E8062" s="13" t="s">
        <v>35562</v>
      </c>
      <c r="F8062" s="11" t="s">
        <v>35563</v>
      </c>
      <c r="G8062" s="12" t="s">
        <v>74</v>
      </c>
      <c r="H8062" s="12"/>
      <c r="I8062" s="14" t="s">
        <v>290</v>
      </c>
      <c r="J8062" s="12" t="s">
        <v>24</v>
      </c>
      <c r="K8062" s="12" t="s">
        <v>25</v>
      </c>
      <c r="L8062" s="12" t="s">
        <v>39</v>
      </c>
      <c r="M8062" s="11" t="s">
        <v>149</v>
      </c>
      <c r="N8062" s="11" t="s">
        <v>4871</v>
      </c>
      <c r="O8062" s="12" t="s">
        <v>29</v>
      </c>
      <c r="P8062" s="12"/>
      <c r="Q8062" s="15" t="s">
        <v>35564</v>
      </c>
      <c r="R8062" s="12" t="s">
        <v>42</v>
      </c>
      <c r="S8062" s="11" t="s">
        <v>35565</v>
      </c>
      <c r="T8062" s="11" t="s">
        <v>4899</v>
      </c>
    </row>
    <row x14ac:dyDescent="0.25" r="8063" customHeight="1" ht="19.5">
      <c r="A8063" s="10">
        <v>45219</v>
      </c>
      <c r="B8063" s="11" t="s">
        <v>35566</v>
      </c>
      <c r="C8063" s="11" t="s">
        <v>5117</v>
      </c>
      <c r="D8063" s="12"/>
      <c r="E8063" s="13" t="s">
        <v>35567</v>
      </c>
      <c r="F8063" s="11" t="s">
        <v>35568</v>
      </c>
      <c r="G8063" s="12" t="s">
        <v>74</v>
      </c>
      <c r="H8063" s="12"/>
      <c r="I8063" s="14" t="s">
        <v>148</v>
      </c>
      <c r="J8063" s="12" t="s">
        <v>24</v>
      </c>
      <c r="K8063" s="12" t="s">
        <v>25</v>
      </c>
      <c r="L8063" s="12" t="s">
        <v>39</v>
      </c>
      <c r="M8063" s="11" t="s">
        <v>149</v>
      </c>
      <c r="N8063" s="11" t="s">
        <v>4871</v>
      </c>
      <c r="O8063" s="12" t="s">
        <v>29</v>
      </c>
      <c r="P8063" s="12"/>
      <c r="Q8063" s="15" t="s">
        <v>35569</v>
      </c>
      <c r="R8063" s="12" t="s">
        <v>148</v>
      </c>
      <c r="S8063" s="11" t="s">
        <v>35570</v>
      </c>
      <c r="T8063" s="11" t="s">
        <v>4934</v>
      </c>
    </row>
    <row x14ac:dyDescent="0.25" r="8064" customHeight="1" ht="19.5">
      <c r="A8064" s="10">
        <v>45219</v>
      </c>
      <c r="B8064" s="11" t="s">
        <v>35571</v>
      </c>
      <c r="C8064" s="11" t="s">
        <v>4882</v>
      </c>
      <c r="D8064" s="12"/>
      <c r="E8064" s="13">
        <v>15335705513</v>
      </c>
      <c r="F8064" s="11"/>
      <c r="G8064" s="12"/>
      <c r="H8064" s="12"/>
      <c r="I8064" s="14" t="s">
        <v>148</v>
      </c>
      <c r="J8064" s="12" t="s">
        <v>24</v>
      </c>
      <c r="K8064" s="12" t="s">
        <v>25</v>
      </c>
      <c r="L8064" s="12" t="s">
        <v>39</v>
      </c>
      <c r="M8064" s="11" t="s">
        <v>149</v>
      </c>
      <c r="N8064" s="11" t="s">
        <v>4871</v>
      </c>
      <c r="O8064" s="12" t="s">
        <v>29</v>
      </c>
      <c r="P8064" s="12"/>
      <c r="Q8064" s="15" t="s">
        <v>35572</v>
      </c>
      <c r="R8064" s="12" t="s">
        <v>148</v>
      </c>
      <c r="S8064" s="11" t="s">
        <v>35573</v>
      </c>
      <c r="T8064" s="11" t="s">
        <v>6803</v>
      </c>
    </row>
    <row x14ac:dyDescent="0.25" r="8065" customHeight="1" ht="19.5">
      <c r="A8065" s="10">
        <v>45219</v>
      </c>
      <c r="B8065" s="11" t="s">
        <v>35574</v>
      </c>
      <c r="C8065" s="11" t="s">
        <v>4867</v>
      </c>
      <c r="D8065" s="12"/>
      <c r="E8065" s="13" t="s">
        <v>35575</v>
      </c>
      <c r="F8065" s="11" t="s">
        <v>35576</v>
      </c>
      <c r="G8065" s="12" t="s">
        <v>74</v>
      </c>
      <c r="H8065" s="12" t="s">
        <v>130</v>
      </c>
      <c r="I8065" s="14" t="s">
        <v>4870</v>
      </c>
      <c r="J8065" s="12" t="s">
        <v>24</v>
      </c>
      <c r="K8065" s="12" t="s">
        <v>25</v>
      </c>
      <c r="L8065" s="12" t="s">
        <v>39</v>
      </c>
      <c r="M8065" s="11" t="s">
        <v>149</v>
      </c>
      <c r="N8065" s="11" t="s">
        <v>4871</v>
      </c>
      <c r="O8065" s="12" t="s">
        <v>29</v>
      </c>
      <c r="P8065" s="12"/>
      <c r="Q8065" s="15" t="s">
        <v>35577</v>
      </c>
      <c r="R8065" s="12" t="s">
        <v>148</v>
      </c>
      <c r="S8065" s="11" t="s">
        <v>35578</v>
      </c>
      <c r="T8065" s="11" t="s">
        <v>4893</v>
      </c>
    </row>
    <row x14ac:dyDescent="0.25" r="8066" customHeight="1" ht="19.5">
      <c r="A8066" s="10">
        <v>45219</v>
      </c>
      <c r="B8066" s="11" t="s">
        <v>35579</v>
      </c>
      <c r="C8066" s="11" t="s">
        <v>4882</v>
      </c>
      <c r="D8066" s="12"/>
      <c r="E8066" s="13" t="s">
        <v>19585</v>
      </c>
      <c r="F8066" s="11" t="s">
        <v>2535</v>
      </c>
      <c r="G8066" s="12" t="s">
        <v>74</v>
      </c>
      <c r="H8066" s="12" t="s">
        <v>121</v>
      </c>
      <c r="I8066" s="14" t="s">
        <v>148</v>
      </c>
      <c r="J8066" s="12" t="s">
        <v>24</v>
      </c>
      <c r="K8066" s="12" t="s">
        <v>25</v>
      </c>
      <c r="L8066" s="12" t="s">
        <v>39</v>
      </c>
      <c r="M8066" s="11" t="s">
        <v>149</v>
      </c>
      <c r="N8066" s="11" t="s">
        <v>4871</v>
      </c>
      <c r="O8066" s="12" t="s">
        <v>29</v>
      </c>
      <c r="P8066" s="12"/>
      <c r="Q8066" s="15" t="s">
        <v>35580</v>
      </c>
      <c r="R8066" s="12" t="s">
        <v>148</v>
      </c>
      <c r="S8066" s="11" t="s">
        <v>35581</v>
      </c>
      <c r="T8066" s="11" t="s">
        <v>4893</v>
      </c>
    </row>
    <row x14ac:dyDescent="0.25" r="8067" customHeight="1" ht="19.5">
      <c r="A8067" s="10">
        <v>45219</v>
      </c>
      <c r="B8067" s="11" t="s">
        <v>35582</v>
      </c>
      <c r="C8067" s="11" t="s">
        <v>4867</v>
      </c>
      <c r="D8067" s="12"/>
      <c r="E8067" s="13" t="s">
        <v>35583</v>
      </c>
      <c r="F8067" s="11" t="s">
        <v>35584</v>
      </c>
      <c r="G8067" s="12" t="s">
        <v>74</v>
      </c>
      <c r="H8067" s="12"/>
      <c r="I8067" s="14" t="s">
        <v>4870</v>
      </c>
      <c r="J8067" s="12" t="s">
        <v>24</v>
      </c>
      <c r="K8067" s="12" t="s">
        <v>25</v>
      </c>
      <c r="L8067" s="12" t="s">
        <v>39</v>
      </c>
      <c r="M8067" s="11" t="s">
        <v>149</v>
      </c>
      <c r="N8067" s="11" t="s">
        <v>4871</v>
      </c>
      <c r="O8067" s="12" t="s">
        <v>29</v>
      </c>
      <c r="P8067" s="12"/>
      <c r="Q8067" s="15" t="s">
        <v>35585</v>
      </c>
      <c r="R8067" s="12" t="s">
        <v>148</v>
      </c>
      <c r="S8067" s="11" t="s">
        <v>35586</v>
      </c>
      <c r="T8067" s="11" t="s">
        <v>4887</v>
      </c>
    </row>
    <row x14ac:dyDescent="0.25" r="8068" customHeight="1" ht="19.5">
      <c r="A8068" s="10">
        <v>45219</v>
      </c>
      <c r="B8068" s="11" t="s">
        <v>35587</v>
      </c>
      <c r="C8068" s="11" t="s">
        <v>4923</v>
      </c>
      <c r="D8068" s="12"/>
      <c r="E8068" s="13" t="s">
        <v>35588</v>
      </c>
      <c r="F8068" s="11" t="s">
        <v>35589</v>
      </c>
      <c r="G8068" s="12" t="s">
        <v>74</v>
      </c>
      <c r="H8068" s="12" t="s">
        <v>98</v>
      </c>
      <c r="I8068" s="14" t="s">
        <v>148</v>
      </c>
      <c r="J8068" s="12" t="s">
        <v>24</v>
      </c>
      <c r="K8068" s="12" t="s">
        <v>25</v>
      </c>
      <c r="L8068" s="12" t="s">
        <v>39</v>
      </c>
      <c r="M8068" s="11" t="s">
        <v>149</v>
      </c>
      <c r="N8068" s="11" t="s">
        <v>4871</v>
      </c>
      <c r="O8068" s="12" t="s">
        <v>29</v>
      </c>
      <c r="P8068" s="12"/>
      <c r="Q8068" s="15" t="s">
        <v>35590</v>
      </c>
      <c r="R8068" s="12" t="s">
        <v>148</v>
      </c>
      <c r="S8068" s="11" t="s">
        <v>35591</v>
      </c>
      <c r="T8068" s="11" t="s">
        <v>4955</v>
      </c>
    </row>
    <row x14ac:dyDescent="0.25" r="8069" customHeight="1" ht="19.5">
      <c r="A8069" s="10">
        <v>45219</v>
      </c>
      <c r="B8069" s="11" t="s">
        <v>35592</v>
      </c>
      <c r="C8069" s="11" t="s">
        <v>4923</v>
      </c>
      <c r="D8069" s="12"/>
      <c r="E8069" s="13" t="s">
        <v>35593</v>
      </c>
      <c r="F8069" s="11" t="s">
        <v>35594</v>
      </c>
      <c r="G8069" s="12" t="s">
        <v>74</v>
      </c>
      <c r="H8069" s="12" t="s">
        <v>1267</v>
      </c>
      <c r="I8069" s="14" t="s">
        <v>148</v>
      </c>
      <c r="J8069" s="12" t="s">
        <v>24</v>
      </c>
      <c r="K8069" s="12" t="s">
        <v>25</v>
      </c>
      <c r="L8069" s="12" t="s">
        <v>39</v>
      </c>
      <c r="M8069" s="11" t="s">
        <v>149</v>
      </c>
      <c r="N8069" s="11" t="s">
        <v>4871</v>
      </c>
      <c r="O8069" s="12" t="s">
        <v>29</v>
      </c>
      <c r="P8069" s="12"/>
      <c r="Q8069" s="15" t="s">
        <v>35595</v>
      </c>
      <c r="R8069" s="12" t="s">
        <v>148</v>
      </c>
      <c r="S8069" s="11" t="s">
        <v>35596</v>
      </c>
      <c r="T8069" s="11" t="s">
        <v>4955</v>
      </c>
    </row>
    <row x14ac:dyDescent="0.25" r="8070" customHeight="1" ht="19.5">
      <c r="A8070" s="10">
        <v>45219</v>
      </c>
      <c r="B8070" s="11" t="s">
        <v>35597</v>
      </c>
      <c r="C8070" s="11" t="s">
        <v>4867</v>
      </c>
      <c r="D8070" s="12"/>
      <c r="E8070" s="13" t="s">
        <v>35598</v>
      </c>
      <c r="F8070" s="11" t="s">
        <v>35599</v>
      </c>
      <c r="G8070" s="12" t="s">
        <v>74</v>
      </c>
      <c r="H8070" s="12"/>
      <c r="I8070" s="14" t="s">
        <v>4870</v>
      </c>
      <c r="J8070" s="12" t="s">
        <v>24</v>
      </c>
      <c r="K8070" s="12" t="s">
        <v>25</v>
      </c>
      <c r="L8070" s="12" t="s">
        <v>39</v>
      </c>
      <c r="M8070" s="11" t="s">
        <v>149</v>
      </c>
      <c r="N8070" s="11" t="s">
        <v>4871</v>
      </c>
      <c r="O8070" s="12" t="s">
        <v>29</v>
      </c>
      <c r="P8070" s="12"/>
      <c r="Q8070" s="15" t="s">
        <v>35600</v>
      </c>
      <c r="R8070" s="12" t="s">
        <v>148</v>
      </c>
      <c r="S8070" s="11" t="s">
        <v>26887</v>
      </c>
      <c r="T8070" s="11" t="s">
        <v>4928</v>
      </c>
    </row>
    <row x14ac:dyDescent="0.25" r="8071" customHeight="1" ht="19.5">
      <c r="A8071" s="10">
        <v>45219</v>
      </c>
      <c r="B8071" s="11" t="s">
        <v>35601</v>
      </c>
      <c r="C8071" s="11" t="s">
        <v>4882</v>
      </c>
      <c r="D8071" s="12"/>
      <c r="E8071" s="13" t="s">
        <v>35602</v>
      </c>
      <c r="F8071" s="11" t="s">
        <v>35603</v>
      </c>
      <c r="G8071" s="12" t="s">
        <v>74</v>
      </c>
      <c r="H8071" s="12"/>
      <c r="I8071" s="14" t="s">
        <v>148</v>
      </c>
      <c r="J8071" s="12" t="s">
        <v>24</v>
      </c>
      <c r="K8071" s="12" t="s">
        <v>25</v>
      </c>
      <c r="L8071" s="12" t="s">
        <v>39</v>
      </c>
      <c r="M8071" s="11" t="s">
        <v>149</v>
      </c>
      <c r="N8071" s="11" t="s">
        <v>4871</v>
      </c>
      <c r="O8071" s="12" t="s">
        <v>29</v>
      </c>
      <c r="P8071" s="12"/>
      <c r="Q8071" s="15" t="s">
        <v>35604</v>
      </c>
      <c r="R8071" s="12" t="s">
        <v>148</v>
      </c>
      <c r="S8071" s="11" t="s">
        <v>35605</v>
      </c>
      <c r="T8071" s="11" t="s">
        <v>4893</v>
      </c>
    </row>
    <row x14ac:dyDescent="0.25" r="8072" customHeight="1" ht="19.5">
      <c r="A8072" s="10">
        <v>45219</v>
      </c>
      <c r="B8072" s="11" t="s">
        <v>35606</v>
      </c>
      <c r="C8072" s="11" t="s">
        <v>4882</v>
      </c>
      <c r="D8072" s="12"/>
      <c r="E8072" s="13" t="s">
        <v>35607</v>
      </c>
      <c r="F8072" s="11" t="s">
        <v>35608</v>
      </c>
      <c r="G8072" s="12" t="s">
        <v>74</v>
      </c>
      <c r="H8072" s="12" t="s">
        <v>98</v>
      </c>
      <c r="I8072" s="14" t="s">
        <v>148</v>
      </c>
      <c r="J8072" s="12" t="s">
        <v>24</v>
      </c>
      <c r="K8072" s="12" t="s">
        <v>25</v>
      </c>
      <c r="L8072" s="12" t="s">
        <v>39</v>
      </c>
      <c r="M8072" s="11" t="s">
        <v>149</v>
      </c>
      <c r="N8072" s="11" t="s">
        <v>4871</v>
      </c>
      <c r="O8072" s="12" t="s">
        <v>29</v>
      </c>
      <c r="P8072" s="12"/>
      <c r="Q8072" s="15" t="s">
        <v>35609</v>
      </c>
      <c r="R8072" s="12" t="s">
        <v>148</v>
      </c>
      <c r="S8072" s="11" t="s">
        <v>35610</v>
      </c>
      <c r="T8072" s="11" t="s">
        <v>4893</v>
      </c>
    </row>
    <row x14ac:dyDescent="0.25" r="8073" customHeight="1" ht="19.5">
      <c r="A8073" s="10">
        <v>45219</v>
      </c>
      <c r="B8073" s="11" t="s">
        <v>35611</v>
      </c>
      <c r="C8073" s="11" t="s">
        <v>5117</v>
      </c>
      <c r="D8073" s="12"/>
      <c r="E8073" s="13" t="s">
        <v>35612</v>
      </c>
      <c r="F8073" s="11" t="s">
        <v>35613</v>
      </c>
      <c r="G8073" s="12" t="s">
        <v>74</v>
      </c>
      <c r="H8073" s="12"/>
      <c r="I8073" s="14" t="s">
        <v>4975</v>
      </c>
      <c r="J8073" s="12" t="s">
        <v>24</v>
      </c>
      <c r="K8073" s="12" t="s">
        <v>25</v>
      </c>
      <c r="L8073" s="12" t="s">
        <v>39</v>
      </c>
      <c r="M8073" s="11" t="s">
        <v>149</v>
      </c>
      <c r="N8073" s="11" t="s">
        <v>4871</v>
      </c>
      <c r="O8073" s="12" t="s">
        <v>29</v>
      </c>
      <c r="P8073" s="12"/>
      <c r="Q8073" s="15" t="s">
        <v>35614</v>
      </c>
      <c r="R8073" s="12" t="s">
        <v>148</v>
      </c>
      <c r="S8073" s="11" t="s">
        <v>35615</v>
      </c>
      <c r="T8073" s="11" t="s">
        <v>4893</v>
      </c>
    </row>
    <row x14ac:dyDescent="0.25" r="8074" customHeight="1" ht="19.5">
      <c r="A8074" s="10">
        <v>45219</v>
      </c>
      <c r="B8074" s="11" t="s">
        <v>35616</v>
      </c>
      <c r="C8074" s="11" t="s">
        <v>6825</v>
      </c>
      <c r="D8074" s="12"/>
      <c r="E8074" s="13" t="s">
        <v>35617</v>
      </c>
      <c r="F8074" s="11" t="s">
        <v>35618</v>
      </c>
      <c r="G8074" s="12" t="s">
        <v>74</v>
      </c>
      <c r="H8074" s="12" t="s">
        <v>1267</v>
      </c>
      <c r="I8074" s="14" t="s">
        <v>226</v>
      </c>
      <c r="J8074" s="12" t="s">
        <v>24</v>
      </c>
      <c r="K8074" s="12" t="s">
        <v>25</v>
      </c>
      <c r="L8074" s="12" t="s">
        <v>39</v>
      </c>
      <c r="M8074" s="11" t="s">
        <v>5264</v>
      </c>
      <c r="N8074" s="11" t="s">
        <v>4871</v>
      </c>
      <c r="O8074" s="12" t="s">
        <v>29</v>
      </c>
      <c r="P8074" s="12"/>
      <c r="Q8074" s="15" t="s">
        <v>35619</v>
      </c>
      <c r="R8074" s="12" t="s">
        <v>148</v>
      </c>
      <c r="S8074" s="11" t="s">
        <v>35620</v>
      </c>
      <c r="T8074" s="11" t="s">
        <v>5318</v>
      </c>
    </row>
    <row x14ac:dyDescent="0.25" r="8075" customHeight="1" ht="19.5">
      <c r="A8075" s="10">
        <v>45219</v>
      </c>
      <c r="B8075" s="11" t="s">
        <v>35621</v>
      </c>
      <c r="C8075" s="11" t="s">
        <v>4923</v>
      </c>
      <c r="D8075" s="12"/>
      <c r="E8075" s="13" t="s">
        <v>35622</v>
      </c>
      <c r="F8075" s="11" t="s">
        <v>35623</v>
      </c>
      <c r="G8075" s="12" t="s">
        <v>74</v>
      </c>
      <c r="H8075" s="12" t="s">
        <v>130</v>
      </c>
      <c r="I8075" s="14" t="s">
        <v>148</v>
      </c>
      <c r="J8075" s="12" t="s">
        <v>24</v>
      </c>
      <c r="K8075" s="12" t="s">
        <v>25</v>
      </c>
      <c r="L8075" s="12" t="s">
        <v>39</v>
      </c>
      <c r="M8075" s="11" t="s">
        <v>149</v>
      </c>
      <c r="N8075" s="11" t="s">
        <v>4871</v>
      </c>
      <c r="O8075" s="12" t="s">
        <v>29</v>
      </c>
      <c r="P8075" s="12"/>
      <c r="Q8075" s="15" t="s">
        <v>35624</v>
      </c>
      <c r="R8075" s="12" t="s">
        <v>148</v>
      </c>
      <c r="S8075" s="11" t="s">
        <v>35625</v>
      </c>
      <c r="T8075" s="11" t="s">
        <v>4955</v>
      </c>
    </row>
    <row x14ac:dyDescent="0.25" r="8076" customHeight="1" ht="19.5">
      <c r="A8076" s="10">
        <v>45219</v>
      </c>
      <c r="B8076" s="11" t="s">
        <v>35626</v>
      </c>
      <c r="C8076" s="11" t="s">
        <v>5189</v>
      </c>
      <c r="D8076" s="12"/>
      <c r="E8076" s="13" t="s">
        <v>35627</v>
      </c>
      <c r="F8076" s="11" t="s">
        <v>35628</v>
      </c>
      <c r="G8076" s="12" t="s">
        <v>2674</v>
      </c>
      <c r="H8076" s="12"/>
      <c r="I8076" s="14" t="s">
        <v>5222</v>
      </c>
      <c r="J8076" s="12" t="s">
        <v>24</v>
      </c>
      <c r="K8076" s="12" t="s">
        <v>25</v>
      </c>
      <c r="L8076" s="12" t="s">
        <v>39</v>
      </c>
      <c r="M8076" s="11" t="s">
        <v>149</v>
      </c>
      <c r="N8076" s="11" t="s">
        <v>4871</v>
      </c>
      <c r="O8076" s="12" t="s">
        <v>29</v>
      </c>
      <c r="P8076" s="12"/>
      <c r="Q8076" s="15" t="s">
        <v>35629</v>
      </c>
      <c r="R8076" s="12" t="s">
        <v>148</v>
      </c>
      <c r="S8076" s="11" t="s">
        <v>10702</v>
      </c>
      <c r="T8076" s="11" t="s">
        <v>4928</v>
      </c>
    </row>
    <row x14ac:dyDescent="0.25" r="8077" customHeight="1" ht="19.5">
      <c r="A8077" s="10">
        <v>45219</v>
      </c>
      <c r="B8077" s="11" t="s">
        <v>35630</v>
      </c>
      <c r="C8077" s="11" t="s">
        <v>5288</v>
      </c>
      <c r="D8077" s="12"/>
      <c r="E8077" s="13">
        <v>15549278763</v>
      </c>
      <c r="F8077" s="11" t="s">
        <v>35631</v>
      </c>
      <c r="G8077" s="12" t="s">
        <v>74</v>
      </c>
      <c r="H8077" s="12"/>
      <c r="I8077" s="14" t="s">
        <v>4870</v>
      </c>
      <c r="J8077" s="12" t="s">
        <v>24</v>
      </c>
      <c r="K8077" s="12" t="s">
        <v>25</v>
      </c>
      <c r="L8077" s="12" t="s">
        <v>39</v>
      </c>
      <c r="M8077" s="11" t="s">
        <v>27</v>
      </c>
      <c r="N8077" s="11" t="s">
        <v>4871</v>
      </c>
      <c r="O8077" s="12" t="s">
        <v>29</v>
      </c>
      <c r="P8077" s="12"/>
      <c r="Q8077" s="15" t="s">
        <v>35632</v>
      </c>
      <c r="R8077" s="12" t="s">
        <v>148</v>
      </c>
      <c r="S8077" s="11" t="s">
        <v>35633</v>
      </c>
      <c r="T8077" s="11" t="s">
        <v>35634</v>
      </c>
    </row>
    <row x14ac:dyDescent="0.25" r="8078" customHeight="1" ht="19.5">
      <c r="A8078" s="10">
        <v>45219</v>
      </c>
      <c r="B8078" s="11" t="s">
        <v>35635</v>
      </c>
      <c r="C8078" s="11" t="s">
        <v>4882</v>
      </c>
      <c r="D8078" s="12"/>
      <c r="E8078" s="13" t="s">
        <v>35636</v>
      </c>
      <c r="F8078" s="11" t="s">
        <v>35637</v>
      </c>
      <c r="G8078" s="12" t="s">
        <v>74</v>
      </c>
      <c r="H8078" s="12"/>
      <c r="I8078" s="14" t="s">
        <v>142</v>
      </c>
      <c r="J8078" s="12" t="s">
        <v>24</v>
      </c>
      <c r="K8078" s="12" t="s">
        <v>25</v>
      </c>
      <c r="L8078" s="12" t="s">
        <v>39</v>
      </c>
      <c r="M8078" s="11" t="s">
        <v>149</v>
      </c>
      <c r="N8078" s="11" t="s">
        <v>4871</v>
      </c>
      <c r="O8078" s="12" t="s">
        <v>29</v>
      </c>
      <c r="P8078" s="12"/>
      <c r="Q8078" s="15" t="s">
        <v>35638</v>
      </c>
      <c r="R8078" s="12" t="s">
        <v>148</v>
      </c>
      <c r="S8078" s="11" t="s">
        <v>35639</v>
      </c>
      <c r="T8078" s="11" t="s">
        <v>4874</v>
      </c>
    </row>
    <row x14ac:dyDescent="0.25" r="8079" customHeight="1" ht="19.5">
      <c r="A8079" s="10">
        <v>45219</v>
      </c>
      <c r="B8079" s="11" t="s">
        <v>35640</v>
      </c>
      <c r="C8079" s="11" t="s">
        <v>5189</v>
      </c>
      <c r="D8079" s="12"/>
      <c r="E8079" s="13" t="s">
        <v>35641</v>
      </c>
      <c r="F8079" s="11" t="s">
        <v>35642</v>
      </c>
      <c r="G8079" s="12" t="s">
        <v>74</v>
      </c>
      <c r="H8079" s="12" t="s">
        <v>130</v>
      </c>
      <c r="I8079" s="14" t="s">
        <v>4975</v>
      </c>
      <c r="J8079" s="12" t="s">
        <v>24</v>
      </c>
      <c r="K8079" s="12" t="s">
        <v>25</v>
      </c>
      <c r="L8079" s="12" t="s">
        <v>39</v>
      </c>
      <c r="M8079" s="11" t="s">
        <v>149</v>
      </c>
      <c r="N8079" s="11" t="s">
        <v>4871</v>
      </c>
      <c r="O8079" s="12" t="s">
        <v>29</v>
      </c>
      <c r="P8079" s="12"/>
      <c r="Q8079" s="15" t="s">
        <v>35643</v>
      </c>
      <c r="R8079" s="12" t="s">
        <v>148</v>
      </c>
      <c r="S8079" s="11" t="s">
        <v>35644</v>
      </c>
      <c r="T8079" s="11" t="s">
        <v>4893</v>
      </c>
    </row>
    <row x14ac:dyDescent="0.25" r="8080" customHeight="1" ht="19.5">
      <c r="A8080" s="10">
        <v>45219</v>
      </c>
      <c r="B8080" s="11" t="s">
        <v>35645</v>
      </c>
      <c r="C8080" s="11" t="s">
        <v>5060</v>
      </c>
      <c r="D8080" s="12"/>
      <c r="E8080" s="13" t="s">
        <v>35646</v>
      </c>
      <c r="F8080" s="11" t="s">
        <v>35647</v>
      </c>
      <c r="G8080" s="12" t="s">
        <v>74</v>
      </c>
      <c r="H8080" s="12"/>
      <c r="I8080" s="14" t="s">
        <v>4975</v>
      </c>
      <c r="J8080" s="12" t="s">
        <v>24</v>
      </c>
      <c r="K8080" s="12" t="s">
        <v>25</v>
      </c>
      <c r="L8080" s="12" t="s">
        <v>39</v>
      </c>
      <c r="M8080" s="11" t="s">
        <v>149</v>
      </c>
      <c r="N8080" s="11" t="s">
        <v>4871</v>
      </c>
      <c r="O8080" s="12" t="s">
        <v>29</v>
      </c>
      <c r="P8080" s="12"/>
      <c r="Q8080" s="15" t="s">
        <v>35648</v>
      </c>
      <c r="R8080" s="12" t="s">
        <v>148</v>
      </c>
      <c r="S8080" s="11" t="s">
        <v>35649</v>
      </c>
      <c r="T8080" s="11" t="s">
        <v>4874</v>
      </c>
    </row>
    <row x14ac:dyDescent="0.25" r="8081" customHeight="1" ht="19.5">
      <c r="A8081" s="10">
        <v>45219</v>
      </c>
      <c r="B8081" s="11" t="s">
        <v>35650</v>
      </c>
      <c r="C8081" s="11" t="s">
        <v>4882</v>
      </c>
      <c r="D8081" s="12"/>
      <c r="E8081" s="13" t="s">
        <v>35651</v>
      </c>
      <c r="F8081" s="11" t="s">
        <v>35652</v>
      </c>
      <c r="G8081" s="12" t="s">
        <v>74</v>
      </c>
      <c r="H8081" s="12"/>
      <c r="I8081" s="14" t="s">
        <v>148</v>
      </c>
      <c r="J8081" s="12" t="s">
        <v>24</v>
      </c>
      <c r="K8081" s="12" t="s">
        <v>25</v>
      </c>
      <c r="L8081" s="12" t="s">
        <v>39</v>
      </c>
      <c r="M8081" s="11" t="s">
        <v>149</v>
      </c>
      <c r="N8081" s="11" t="s">
        <v>4871</v>
      </c>
      <c r="O8081" s="12" t="s">
        <v>29</v>
      </c>
      <c r="P8081" s="12"/>
      <c r="Q8081" s="15" t="s">
        <v>35653</v>
      </c>
      <c r="R8081" s="12" t="s">
        <v>148</v>
      </c>
      <c r="S8081" s="11" t="s">
        <v>35654</v>
      </c>
      <c r="T8081" s="11" t="s">
        <v>6808</v>
      </c>
    </row>
    <row x14ac:dyDescent="0.25" r="8082" customHeight="1" ht="19.5">
      <c r="A8082" s="10">
        <v>45219</v>
      </c>
      <c r="B8082" s="11" t="s">
        <v>35655</v>
      </c>
      <c r="C8082" s="11" t="s">
        <v>5189</v>
      </c>
      <c r="D8082" s="12"/>
      <c r="E8082" s="13" t="s">
        <v>35656</v>
      </c>
      <c r="F8082" s="11" t="s">
        <v>35657</v>
      </c>
      <c r="G8082" s="12" t="s">
        <v>74</v>
      </c>
      <c r="H8082" s="12"/>
      <c r="I8082" s="14" t="s">
        <v>4975</v>
      </c>
      <c r="J8082" s="12" t="s">
        <v>24</v>
      </c>
      <c r="K8082" s="12" t="s">
        <v>25</v>
      </c>
      <c r="L8082" s="12" t="s">
        <v>39</v>
      </c>
      <c r="M8082" s="11" t="s">
        <v>149</v>
      </c>
      <c r="N8082" s="11" t="s">
        <v>4871</v>
      </c>
      <c r="O8082" s="12" t="s">
        <v>29</v>
      </c>
      <c r="P8082" s="12"/>
      <c r="Q8082" s="15" t="s">
        <v>35658</v>
      </c>
      <c r="R8082" s="12" t="s">
        <v>148</v>
      </c>
      <c r="S8082" s="11" t="s">
        <v>35659</v>
      </c>
      <c r="T8082" s="11" t="s">
        <v>4893</v>
      </c>
    </row>
    <row x14ac:dyDescent="0.25" r="8083" customHeight="1" ht="19.5">
      <c r="A8083" s="10">
        <v>45219</v>
      </c>
      <c r="B8083" s="11" t="s">
        <v>35660</v>
      </c>
      <c r="C8083" s="11" t="s">
        <v>4923</v>
      </c>
      <c r="D8083" s="12"/>
      <c r="E8083" s="13" t="s">
        <v>35661</v>
      </c>
      <c r="F8083" s="11" t="s">
        <v>35662</v>
      </c>
      <c r="G8083" s="12" t="s">
        <v>74</v>
      </c>
      <c r="H8083" s="12"/>
      <c r="I8083" s="14" t="s">
        <v>148</v>
      </c>
      <c r="J8083" s="12" t="s">
        <v>24</v>
      </c>
      <c r="K8083" s="12" t="s">
        <v>25</v>
      </c>
      <c r="L8083" s="12" t="s">
        <v>39</v>
      </c>
      <c r="M8083" s="11" t="s">
        <v>149</v>
      </c>
      <c r="N8083" s="11" t="s">
        <v>4871</v>
      </c>
      <c r="O8083" s="12" t="s">
        <v>29</v>
      </c>
      <c r="P8083" s="12"/>
      <c r="Q8083" s="15" t="s">
        <v>35663</v>
      </c>
      <c r="R8083" s="12" t="s">
        <v>148</v>
      </c>
      <c r="S8083" s="11" t="s">
        <v>35664</v>
      </c>
      <c r="T8083" s="11" t="s">
        <v>4955</v>
      </c>
    </row>
    <row x14ac:dyDescent="0.25" r="8084" customHeight="1" ht="19.5">
      <c r="A8084" s="10">
        <v>45219</v>
      </c>
      <c r="B8084" s="11" t="s">
        <v>35665</v>
      </c>
      <c r="C8084" s="11" t="s">
        <v>4923</v>
      </c>
      <c r="D8084" s="12"/>
      <c r="E8084" s="13" t="s">
        <v>35666</v>
      </c>
      <c r="F8084" s="11" t="s">
        <v>135</v>
      </c>
      <c r="G8084" s="12" t="s">
        <v>74</v>
      </c>
      <c r="H8084" s="12" t="s">
        <v>130</v>
      </c>
      <c r="I8084" s="14" t="s">
        <v>148</v>
      </c>
      <c r="J8084" s="12" t="s">
        <v>24</v>
      </c>
      <c r="K8084" s="12" t="s">
        <v>25</v>
      </c>
      <c r="L8084" s="12" t="s">
        <v>39</v>
      </c>
      <c r="M8084" s="11" t="s">
        <v>149</v>
      </c>
      <c r="N8084" s="11" t="s">
        <v>4871</v>
      </c>
      <c r="O8084" s="12" t="s">
        <v>29</v>
      </c>
      <c r="P8084" s="12"/>
      <c r="Q8084" s="15" t="s">
        <v>35667</v>
      </c>
      <c r="R8084" s="12" t="s">
        <v>148</v>
      </c>
      <c r="S8084" s="11" t="s">
        <v>35668</v>
      </c>
      <c r="T8084" s="11" t="s">
        <v>7782</v>
      </c>
    </row>
    <row x14ac:dyDescent="0.25" r="8085" customHeight="1" ht="19.5">
      <c r="A8085" s="10">
        <v>45219</v>
      </c>
      <c r="B8085" s="11" t="s">
        <v>35669</v>
      </c>
      <c r="C8085" s="11" t="s">
        <v>5060</v>
      </c>
      <c r="D8085" s="12"/>
      <c r="E8085" s="13" t="s">
        <v>35670</v>
      </c>
      <c r="F8085" s="11" t="s">
        <v>35671</v>
      </c>
      <c r="G8085" s="12" t="s">
        <v>74</v>
      </c>
      <c r="H8085" s="12" t="s">
        <v>130</v>
      </c>
      <c r="I8085" s="14" t="s">
        <v>4975</v>
      </c>
      <c r="J8085" s="12" t="s">
        <v>24</v>
      </c>
      <c r="K8085" s="12" t="s">
        <v>25</v>
      </c>
      <c r="L8085" s="12" t="s">
        <v>39</v>
      </c>
      <c r="M8085" s="11" t="s">
        <v>149</v>
      </c>
      <c r="N8085" s="11" t="s">
        <v>4871</v>
      </c>
      <c r="O8085" s="12" t="s">
        <v>29</v>
      </c>
      <c r="P8085" s="12"/>
      <c r="Q8085" s="15" t="s">
        <v>35672</v>
      </c>
      <c r="R8085" s="12" t="s">
        <v>148</v>
      </c>
      <c r="S8085" s="11" t="s">
        <v>35673</v>
      </c>
      <c r="T8085" s="11" t="s">
        <v>4961</v>
      </c>
    </row>
    <row x14ac:dyDescent="0.25" r="8086" customHeight="1" ht="19.5">
      <c r="A8086" s="10">
        <v>45219</v>
      </c>
      <c r="B8086" s="11" t="s">
        <v>35674</v>
      </c>
      <c r="C8086" s="11" t="s">
        <v>4867</v>
      </c>
      <c r="D8086" s="12"/>
      <c r="E8086" s="13" t="s">
        <v>35675</v>
      </c>
      <c r="F8086" s="11" t="s">
        <v>35676</v>
      </c>
      <c r="G8086" s="12" t="s">
        <v>74</v>
      </c>
      <c r="H8086" s="12"/>
      <c r="I8086" s="14" t="s">
        <v>4870</v>
      </c>
      <c r="J8086" s="12" t="s">
        <v>24</v>
      </c>
      <c r="K8086" s="12" t="s">
        <v>25</v>
      </c>
      <c r="L8086" s="12" t="s">
        <v>39</v>
      </c>
      <c r="M8086" s="11" t="s">
        <v>149</v>
      </c>
      <c r="N8086" s="11" t="s">
        <v>4871</v>
      </c>
      <c r="O8086" s="12" t="s">
        <v>29</v>
      </c>
      <c r="P8086" s="12"/>
      <c r="Q8086" s="15" t="s">
        <v>35677</v>
      </c>
      <c r="R8086" s="12" t="s">
        <v>148</v>
      </c>
      <c r="S8086" s="11" t="s">
        <v>35678</v>
      </c>
      <c r="T8086" s="11" t="s">
        <v>4893</v>
      </c>
    </row>
    <row x14ac:dyDescent="0.25" r="8087" customHeight="1" ht="19.5">
      <c r="A8087" s="10">
        <v>45219</v>
      </c>
      <c r="B8087" s="11" t="s">
        <v>35679</v>
      </c>
      <c r="C8087" s="11" t="s">
        <v>4867</v>
      </c>
      <c r="D8087" s="12"/>
      <c r="E8087" s="13" t="s">
        <v>35680</v>
      </c>
      <c r="F8087" s="11" t="s">
        <v>35681</v>
      </c>
      <c r="G8087" s="12" t="s">
        <v>74</v>
      </c>
      <c r="H8087" s="12"/>
      <c r="I8087" s="14" t="s">
        <v>4870</v>
      </c>
      <c r="J8087" s="12" t="s">
        <v>24</v>
      </c>
      <c r="K8087" s="12" t="s">
        <v>25</v>
      </c>
      <c r="L8087" s="12" t="s">
        <v>39</v>
      </c>
      <c r="M8087" s="11" t="s">
        <v>149</v>
      </c>
      <c r="N8087" s="11" t="s">
        <v>4871</v>
      </c>
      <c r="O8087" s="12" t="s">
        <v>29</v>
      </c>
      <c r="P8087" s="12"/>
      <c r="Q8087" s="15" t="s">
        <v>35682</v>
      </c>
      <c r="R8087" s="12" t="s">
        <v>148</v>
      </c>
      <c r="S8087" s="11" t="s">
        <v>35683</v>
      </c>
      <c r="T8087" s="11" t="s">
        <v>7782</v>
      </c>
    </row>
    <row x14ac:dyDescent="0.25" r="8088" customHeight="1" ht="19.5">
      <c r="A8088" s="10">
        <v>45219</v>
      </c>
      <c r="B8088" s="11" t="s">
        <v>35684</v>
      </c>
      <c r="C8088" s="11" t="s">
        <v>4867</v>
      </c>
      <c r="D8088" s="12"/>
      <c r="E8088" s="13" t="s">
        <v>35685</v>
      </c>
      <c r="F8088" s="11" t="s">
        <v>32644</v>
      </c>
      <c r="G8088" s="12" t="s">
        <v>74</v>
      </c>
      <c r="H8088" s="12"/>
      <c r="I8088" s="14" t="s">
        <v>4870</v>
      </c>
      <c r="J8088" s="12" t="s">
        <v>24</v>
      </c>
      <c r="K8088" s="12" t="s">
        <v>25</v>
      </c>
      <c r="L8088" s="12" t="s">
        <v>39</v>
      </c>
      <c r="M8088" s="11" t="s">
        <v>149</v>
      </c>
      <c r="N8088" s="11" t="s">
        <v>4871</v>
      </c>
      <c r="O8088" s="12" t="s">
        <v>29</v>
      </c>
      <c r="P8088" s="12"/>
      <c r="Q8088" s="15" t="s">
        <v>35686</v>
      </c>
      <c r="R8088" s="12" t="s">
        <v>148</v>
      </c>
      <c r="S8088" s="11" t="s">
        <v>35687</v>
      </c>
      <c r="T8088" s="11" t="s">
        <v>4893</v>
      </c>
    </row>
    <row x14ac:dyDescent="0.25" r="8089" customHeight="1" ht="19.5">
      <c r="A8089" s="10">
        <v>45219</v>
      </c>
      <c r="B8089" s="11" t="s">
        <v>35688</v>
      </c>
      <c r="C8089" s="11" t="s">
        <v>4867</v>
      </c>
      <c r="D8089" s="12"/>
      <c r="E8089" s="13" t="s">
        <v>35689</v>
      </c>
      <c r="F8089" s="11" t="s">
        <v>35690</v>
      </c>
      <c r="G8089" s="12" t="s">
        <v>74</v>
      </c>
      <c r="H8089" s="12" t="s">
        <v>130</v>
      </c>
      <c r="I8089" s="14" t="s">
        <v>4870</v>
      </c>
      <c r="J8089" s="12" t="s">
        <v>24</v>
      </c>
      <c r="K8089" s="12" t="s">
        <v>25</v>
      </c>
      <c r="L8089" s="12" t="s">
        <v>39</v>
      </c>
      <c r="M8089" s="11" t="s">
        <v>149</v>
      </c>
      <c r="N8089" s="11" t="s">
        <v>4871</v>
      </c>
      <c r="O8089" s="12" t="s">
        <v>29</v>
      </c>
      <c r="P8089" s="12"/>
      <c r="Q8089" s="15" t="s">
        <v>35691</v>
      </c>
      <c r="R8089" s="12" t="s">
        <v>148</v>
      </c>
      <c r="S8089" s="11" t="s">
        <v>35692</v>
      </c>
      <c r="T8089" s="11" t="s">
        <v>4874</v>
      </c>
    </row>
    <row x14ac:dyDescent="0.25" r="8090" customHeight="1" ht="19.5">
      <c r="A8090" s="10">
        <v>45219</v>
      </c>
      <c r="B8090" s="11" t="s">
        <v>35693</v>
      </c>
      <c r="C8090" s="11" t="s">
        <v>4923</v>
      </c>
      <c r="D8090" s="12"/>
      <c r="E8090" s="13" t="s">
        <v>35694</v>
      </c>
      <c r="F8090" s="11" t="s">
        <v>35695</v>
      </c>
      <c r="G8090" s="12" t="s">
        <v>74</v>
      </c>
      <c r="H8090" s="12"/>
      <c r="I8090" s="14" t="s">
        <v>148</v>
      </c>
      <c r="J8090" s="12" t="s">
        <v>24</v>
      </c>
      <c r="K8090" s="12" t="s">
        <v>25</v>
      </c>
      <c r="L8090" s="12" t="s">
        <v>39</v>
      </c>
      <c r="M8090" s="11" t="s">
        <v>149</v>
      </c>
      <c r="N8090" s="11" t="s">
        <v>4871</v>
      </c>
      <c r="O8090" s="12" t="s">
        <v>29</v>
      </c>
      <c r="P8090" s="12"/>
      <c r="Q8090" s="15" t="s">
        <v>35696</v>
      </c>
      <c r="R8090" s="12" t="s">
        <v>148</v>
      </c>
      <c r="S8090" s="11" t="s">
        <v>35697</v>
      </c>
      <c r="T8090" s="11" t="s">
        <v>4928</v>
      </c>
    </row>
    <row x14ac:dyDescent="0.25" r="8091" customHeight="1" ht="19.5">
      <c r="A8091" s="10">
        <v>45219</v>
      </c>
      <c r="B8091" s="11" t="s">
        <v>35698</v>
      </c>
      <c r="C8091" s="11" t="s">
        <v>4923</v>
      </c>
      <c r="D8091" s="12"/>
      <c r="E8091" s="13" t="s">
        <v>35699</v>
      </c>
      <c r="F8091" s="11" t="s">
        <v>35700</v>
      </c>
      <c r="G8091" s="12" t="s">
        <v>74</v>
      </c>
      <c r="H8091" s="12"/>
      <c r="I8091" s="14" t="s">
        <v>148</v>
      </c>
      <c r="J8091" s="12" t="s">
        <v>24</v>
      </c>
      <c r="K8091" s="12" t="s">
        <v>25</v>
      </c>
      <c r="L8091" s="12" t="s">
        <v>39</v>
      </c>
      <c r="M8091" s="11" t="s">
        <v>149</v>
      </c>
      <c r="N8091" s="11" t="s">
        <v>4871</v>
      </c>
      <c r="O8091" s="12" t="s">
        <v>29</v>
      </c>
      <c r="P8091" s="12"/>
      <c r="Q8091" s="15" t="s">
        <v>35701</v>
      </c>
      <c r="R8091" s="12" t="s">
        <v>148</v>
      </c>
      <c r="S8091" s="11" t="s">
        <v>35702</v>
      </c>
      <c r="T8091" s="11" t="s">
        <v>4955</v>
      </c>
    </row>
    <row x14ac:dyDescent="0.25" r="8092" customHeight="1" ht="19.5">
      <c r="A8092" s="10">
        <v>45219</v>
      </c>
      <c r="B8092" s="11" t="s">
        <v>35703</v>
      </c>
      <c r="C8092" s="11" t="s">
        <v>4867</v>
      </c>
      <c r="D8092" s="12"/>
      <c r="E8092" s="13" t="s">
        <v>35704</v>
      </c>
      <c r="F8092" s="11" t="s">
        <v>35705</v>
      </c>
      <c r="G8092" s="12" t="s">
        <v>74</v>
      </c>
      <c r="H8092" s="12" t="s">
        <v>98</v>
      </c>
      <c r="I8092" s="14" t="s">
        <v>4870</v>
      </c>
      <c r="J8092" s="12" t="s">
        <v>24</v>
      </c>
      <c r="K8092" s="12" t="s">
        <v>25</v>
      </c>
      <c r="L8092" s="12" t="s">
        <v>39</v>
      </c>
      <c r="M8092" s="11" t="s">
        <v>149</v>
      </c>
      <c r="N8092" s="11" t="s">
        <v>4871</v>
      </c>
      <c r="O8092" s="12" t="s">
        <v>29</v>
      </c>
      <c r="P8092" s="12"/>
      <c r="Q8092" s="15" t="s">
        <v>35706</v>
      </c>
      <c r="R8092" s="12" t="s">
        <v>148</v>
      </c>
      <c r="S8092" s="11" t="s">
        <v>35707</v>
      </c>
      <c r="T8092" s="11" t="s">
        <v>4906</v>
      </c>
    </row>
    <row x14ac:dyDescent="0.25" r="8093" customHeight="1" ht="19.5">
      <c r="A8093" s="10">
        <v>45219</v>
      </c>
      <c r="B8093" s="11" t="s">
        <v>35708</v>
      </c>
      <c r="C8093" s="11" t="s">
        <v>4867</v>
      </c>
      <c r="D8093" s="12"/>
      <c r="E8093" s="13" t="s">
        <v>35709</v>
      </c>
      <c r="F8093" s="11" t="s">
        <v>35710</v>
      </c>
      <c r="G8093" s="12" t="s">
        <v>74</v>
      </c>
      <c r="H8093" s="12" t="s">
        <v>130</v>
      </c>
      <c r="I8093" s="14" t="s">
        <v>4870</v>
      </c>
      <c r="J8093" s="12" t="s">
        <v>24</v>
      </c>
      <c r="K8093" s="12" t="s">
        <v>25</v>
      </c>
      <c r="L8093" s="12" t="s">
        <v>39</v>
      </c>
      <c r="M8093" s="11" t="s">
        <v>149</v>
      </c>
      <c r="N8093" s="11" t="s">
        <v>4871</v>
      </c>
      <c r="O8093" s="12" t="s">
        <v>29</v>
      </c>
      <c r="P8093" s="12"/>
      <c r="Q8093" s="15" t="s">
        <v>35711</v>
      </c>
      <c r="R8093" s="12" t="s">
        <v>148</v>
      </c>
      <c r="S8093" s="11" t="s">
        <v>35712</v>
      </c>
      <c r="T8093" s="11" t="s">
        <v>4893</v>
      </c>
    </row>
    <row x14ac:dyDescent="0.25" r="8094" customHeight="1" ht="19.5">
      <c r="A8094" s="10">
        <v>45219</v>
      </c>
      <c r="B8094" s="11" t="s">
        <v>35713</v>
      </c>
      <c r="C8094" s="11" t="s">
        <v>4901</v>
      </c>
      <c r="D8094" s="12"/>
      <c r="E8094" s="13" t="s">
        <v>35714</v>
      </c>
      <c r="F8094" s="11" t="s">
        <v>35715</v>
      </c>
      <c r="G8094" s="12" t="s">
        <v>74</v>
      </c>
      <c r="H8094" s="12" t="s">
        <v>130</v>
      </c>
      <c r="I8094" s="14" t="s">
        <v>148</v>
      </c>
      <c r="J8094" s="12" t="s">
        <v>24</v>
      </c>
      <c r="K8094" s="12" t="s">
        <v>25</v>
      </c>
      <c r="L8094" s="12" t="s">
        <v>39</v>
      </c>
      <c r="M8094" s="11" t="s">
        <v>149</v>
      </c>
      <c r="N8094" s="11" t="s">
        <v>4871</v>
      </c>
      <c r="O8094" s="12" t="s">
        <v>29</v>
      </c>
      <c r="P8094" s="12"/>
      <c r="Q8094" s="15" t="s">
        <v>35716</v>
      </c>
      <c r="R8094" s="12" t="s">
        <v>148</v>
      </c>
      <c r="S8094" s="11" t="s">
        <v>35717</v>
      </c>
      <c r="T8094" s="11" t="s">
        <v>4893</v>
      </c>
    </row>
    <row x14ac:dyDescent="0.25" r="8095" customHeight="1" ht="19.5">
      <c r="A8095" s="10">
        <v>45219</v>
      </c>
      <c r="B8095" s="11" t="s">
        <v>35718</v>
      </c>
      <c r="C8095" s="11" t="s">
        <v>4867</v>
      </c>
      <c r="D8095" s="12"/>
      <c r="E8095" s="13" t="s">
        <v>35719</v>
      </c>
      <c r="F8095" s="11" t="s">
        <v>35720</v>
      </c>
      <c r="G8095" s="12" t="s">
        <v>74</v>
      </c>
      <c r="H8095" s="12"/>
      <c r="I8095" s="14" t="s">
        <v>4870</v>
      </c>
      <c r="J8095" s="12" t="s">
        <v>24</v>
      </c>
      <c r="K8095" s="12" t="s">
        <v>25</v>
      </c>
      <c r="L8095" s="12" t="s">
        <v>39</v>
      </c>
      <c r="M8095" s="11" t="s">
        <v>149</v>
      </c>
      <c r="N8095" s="11" t="s">
        <v>4871</v>
      </c>
      <c r="O8095" s="12" t="s">
        <v>29</v>
      </c>
      <c r="P8095" s="12"/>
      <c r="Q8095" s="15" t="s">
        <v>35721</v>
      </c>
      <c r="R8095" s="12" t="s">
        <v>148</v>
      </c>
      <c r="S8095" s="11" t="s">
        <v>35722</v>
      </c>
      <c r="T8095" s="11" t="s">
        <v>4874</v>
      </c>
    </row>
    <row x14ac:dyDescent="0.25" r="8096" customHeight="1" ht="19.5">
      <c r="A8096" s="10">
        <v>45219</v>
      </c>
      <c r="B8096" s="11" t="s">
        <v>35723</v>
      </c>
      <c r="C8096" s="11" t="s">
        <v>4882</v>
      </c>
      <c r="D8096" s="12"/>
      <c r="E8096" s="13" t="s">
        <v>35724</v>
      </c>
      <c r="F8096" s="11" t="s">
        <v>35725</v>
      </c>
      <c r="G8096" s="12" t="s">
        <v>74</v>
      </c>
      <c r="H8096" s="12"/>
      <c r="I8096" s="14" t="s">
        <v>148</v>
      </c>
      <c r="J8096" s="12" t="s">
        <v>24</v>
      </c>
      <c r="K8096" s="12" t="s">
        <v>25</v>
      </c>
      <c r="L8096" s="12" t="s">
        <v>39</v>
      </c>
      <c r="M8096" s="11" t="s">
        <v>149</v>
      </c>
      <c r="N8096" s="11" t="s">
        <v>4871</v>
      </c>
      <c r="O8096" s="12" t="s">
        <v>29</v>
      </c>
      <c r="P8096" s="12"/>
      <c r="Q8096" s="15" t="s">
        <v>35726</v>
      </c>
      <c r="R8096" s="12" t="s">
        <v>148</v>
      </c>
      <c r="S8096" s="11" t="s">
        <v>35727</v>
      </c>
      <c r="T8096" s="11" t="s">
        <v>4961</v>
      </c>
    </row>
    <row x14ac:dyDescent="0.25" r="8097" customHeight="1" ht="19.5">
      <c r="A8097" s="10">
        <v>45219</v>
      </c>
      <c r="B8097" s="11" t="s">
        <v>35728</v>
      </c>
      <c r="C8097" s="11" t="s">
        <v>4923</v>
      </c>
      <c r="D8097" s="12"/>
      <c r="E8097" s="13" t="s">
        <v>35729</v>
      </c>
      <c r="F8097" s="11" t="s">
        <v>35730</v>
      </c>
      <c r="G8097" s="12" t="s">
        <v>74</v>
      </c>
      <c r="H8097" s="12"/>
      <c r="I8097" s="14" t="s">
        <v>148</v>
      </c>
      <c r="J8097" s="12" t="s">
        <v>24</v>
      </c>
      <c r="K8097" s="12" t="s">
        <v>25</v>
      </c>
      <c r="L8097" s="12" t="s">
        <v>39</v>
      </c>
      <c r="M8097" s="11" t="s">
        <v>149</v>
      </c>
      <c r="N8097" s="11" t="s">
        <v>4871</v>
      </c>
      <c r="O8097" s="12" t="s">
        <v>29</v>
      </c>
      <c r="P8097" s="12"/>
      <c r="Q8097" s="15" t="s">
        <v>35731</v>
      </c>
      <c r="R8097" s="12" t="s">
        <v>148</v>
      </c>
      <c r="S8097" s="11" t="s">
        <v>35732</v>
      </c>
      <c r="T8097" s="11" t="s">
        <v>4955</v>
      </c>
    </row>
    <row x14ac:dyDescent="0.25" r="8098" customHeight="1" ht="19.5">
      <c r="A8098" s="10">
        <v>45219</v>
      </c>
      <c r="B8098" s="11" t="s">
        <v>35733</v>
      </c>
      <c r="C8098" s="11" t="s">
        <v>4867</v>
      </c>
      <c r="D8098" s="12"/>
      <c r="E8098" s="13" t="s">
        <v>35734</v>
      </c>
      <c r="F8098" s="11" t="s">
        <v>35735</v>
      </c>
      <c r="G8098" s="12" t="s">
        <v>74</v>
      </c>
      <c r="H8098" s="12"/>
      <c r="I8098" s="14" t="s">
        <v>4870</v>
      </c>
      <c r="J8098" s="12" t="s">
        <v>24</v>
      </c>
      <c r="K8098" s="12" t="s">
        <v>25</v>
      </c>
      <c r="L8098" s="12" t="s">
        <v>39</v>
      </c>
      <c r="M8098" s="11" t="s">
        <v>149</v>
      </c>
      <c r="N8098" s="11" t="s">
        <v>4871</v>
      </c>
      <c r="O8098" s="12" t="s">
        <v>29</v>
      </c>
      <c r="P8098" s="12"/>
      <c r="Q8098" s="15" t="s">
        <v>35736</v>
      </c>
      <c r="R8098" s="12" t="s">
        <v>148</v>
      </c>
      <c r="S8098" s="11" t="s">
        <v>35737</v>
      </c>
      <c r="T8098" s="11" t="s">
        <v>4887</v>
      </c>
    </row>
    <row x14ac:dyDescent="0.25" r="8099" customHeight="1" ht="19.5">
      <c r="A8099" s="10">
        <v>45219</v>
      </c>
      <c r="B8099" s="11" t="s">
        <v>35738</v>
      </c>
      <c r="C8099" s="11" t="s">
        <v>4882</v>
      </c>
      <c r="D8099" s="12"/>
      <c r="E8099" s="13" t="s">
        <v>35739</v>
      </c>
      <c r="F8099" s="11" t="s">
        <v>35740</v>
      </c>
      <c r="G8099" s="12" t="s">
        <v>74</v>
      </c>
      <c r="H8099" s="12" t="s">
        <v>130</v>
      </c>
      <c r="I8099" s="14" t="s">
        <v>148</v>
      </c>
      <c r="J8099" s="12" t="s">
        <v>24</v>
      </c>
      <c r="K8099" s="12" t="s">
        <v>25</v>
      </c>
      <c r="L8099" s="12" t="s">
        <v>39</v>
      </c>
      <c r="M8099" s="11" t="s">
        <v>149</v>
      </c>
      <c r="N8099" s="11" t="s">
        <v>4871</v>
      </c>
      <c r="O8099" s="12" t="s">
        <v>29</v>
      </c>
      <c r="P8099" s="12"/>
      <c r="Q8099" s="15" t="s">
        <v>35741</v>
      </c>
      <c r="R8099" s="12" t="s">
        <v>148</v>
      </c>
      <c r="S8099" s="11" t="s">
        <v>35742</v>
      </c>
      <c r="T8099" s="11" t="s">
        <v>4961</v>
      </c>
    </row>
    <row x14ac:dyDescent="0.25" r="8100" customHeight="1" ht="19.5">
      <c r="A8100" s="10">
        <v>45219</v>
      </c>
      <c r="B8100" s="11" t="s">
        <v>35743</v>
      </c>
      <c r="C8100" s="11" t="s">
        <v>4923</v>
      </c>
      <c r="D8100" s="12"/>
      <c r="E8100" s="13" t="s">
        <v>35744</v>
      </c>
      <c r="F8100" s="11" t="s">
        <v>35745</v>
      </c>
      <c r="G8100" s="12" t="s">
        <v>74</v>
      </c>
      <c r="H8100" s="12" t="s">
        <v>130</v>
      </c>
      <c r="I8100" s="14" t="s">
        <v>148</v>
      </c>
      <c r="J8100" s="12" t="s">
        <v>24</v>
      </c>
      <c r="K8100" s="12" t="s">
        <v>25</v>
      </c>
      <c r="L8100" s="12" t="s">
        <v>39</v>
      </c>
      <c r="M8100" s="11" t="s">
        <v>149</v>
      </c>
      <c r="N8100" s="11" t="s">
        <v>4871</v>
      </c>
      <c r="O8100" s="12" t="s">
        <v>29</v>
      </c>
      <c r="P8100" s="12"/>
      <c r="Q8100" s="15" t="s">
        <v>35746</v>
      </c>
      <c r="R8100" s="12" t="s">
        <v>148</v>
      </c>
      <c r="S8100" s="11" t="s">
        <v>35747</v>
      </c>
      <c r="T8100" s="11" t="s">
        <v>4874</v>
      </c>
    </row>
    <row x14ac:dyDescent="0.25" r="8101" customHeight="1" ht="19.5">
      <c r="A8101" s="10">
        <v>45219</v>
      </c>
      <c r="B8101" s="11" t="s">
        <v>35748</v>
      </c>
      <c r="C8101" s="11" t="s">
        <v>4882</v>
      </c>
      <c r="D8101" s="12"/>
      <c r="E8101" s="13" t="s">
        <v>35749</v>
      </c>
      <c r="F8101" s="11" t="s">
        <v>35750</v>
      </c>
      <c r="G8101" s="12" t="s">
        <v>74</v>
      </c>
      <c r="H8101" s="12" t="s">
        <v>130</v>
      </c>
      <c r="I8101" s="14" t="s">
        <v>99</v>
      </c>
      <c r="J8101" s="12" t="s">
        <v>24</v>
      </c>
      <c r="K8101" s="12" t="s">
        <v>25</v>
      </c>
      <c r="L8101" s="12" t="s">
        <v>39</v>
      </c>
      <c r="M8101" s="11" t="s">
        <v>149</v>
      </c>
      <c r="N8101" s="11" t="s">
        <v>4871</v>
      </c>
      <c r="O8101" s="12" t="s">
        <v>29</v>
      </c>
      <c r="P8101" s="12"/>
      <c r="Q8101" s="15" t="s">
        <v>35751</v>
      </c>
      <c r="R8101" s="12" t="s">
        <v>148</v>
      </c>
      <c r="S8101" s="11" t="s">
        <v>35752</v>
      </c>
      <c r="T8101" s="11" t="s">
        <v>7782</v>
      </c>
    </row>
    <row x14ac:dyDescent="0.25" r="8102" customHeight="1" ht="19.5">
      <c r="A8102" s="10">
        <v>45219</v>
      </c>
      <c r="B8102" s="11" t="s">
        <v>35753</v>
      </c>
      <c r="C8102" s="11" t="s">
        <v>5086</v>
      </c>
      <c r="D8102" s="12"/>
      <c r="E8102" s="13" t="s">
        <v>35754</v>
      </c>
      <c r="F8102" s="11" t="s">
        <v>35755</v>
      </c>
      <c r="G8102" s="12" t="s">
        <v>74</v>
      </c>
      <c r="H8102" s="12"/>
      <c r="I8102" s="14" t="s">
        <v>148</v>
      </c>
      <c r="J8102" s="12" t="s">
        <v>24</v>
      </c>
      <c r="K8102" s="12" t="s">
        <v>25</v>
      </c>
      <c r="L8102" s="12" t="s">
        <v>39</v>
      </c>
      <c r="M8102" s="11" t="s">
        <v>149</v>
      </c>
      <c r="N8102" s="11" t="s">
        <v>4871</v>
      </c>
      <c r="O8102" s="12" t="s">
        <v>29</v>
      </c>
      <c r="P8102" s="12"/>
      <c r="Q8102" s="15" t="s">
        <v>35756</v>
      </c>
      <c r="R8102" s="12" t="s">
        <v>148</v>
      </c>
      <c r="S8102" s="11" t="s">
        <v>35757</v>
      </c>
      <c r="T8102" s="11" t="s">
        <v>4906</v>
      </c>
    </row>
    <row x14ac:dyDescent="0.25" r="8103" customHeight="1" ht="19.5">
      <c r="A8103" s="10">
        <v>45219</v>
      </c>
      <c r="B8103" s="11" t="s">
        <v>35758</v>
      </c>
      <c r="C8103" s="11" t="s">
        <v>4867</v>
      </c>
      <c r="D8103" s="12"/>
      <c r="E8103" s="13" t="s">
        <v>35759</v>
      </c>
      <c r="F8103" s="11" t="s">
        <v>35760</v>
      </c>
      <c r="G8103" s="12" t="s">
        <v>74</v>
      </c>
      <c r="H8103" s="12" t="s">
        <v>130</v>
      </c>
      <c r="I8103" s="14" t="s">
        <v>4870</v>
      </c>
      <c r="J8103" s="12" t="s">
        <v>24</v>
      </c>
      <c r="K8103" s="12" t="s">
        <v>25</v>
      </c>
      <c r="L8103" s="12" t="s">
        <v>39</v>
      </c>
      <c r="M8103" s="11" t="s">
        <v>149</v>
      </c>
      <c r="N8103" s="11" t="s">
        <v>4871</v>
      </c>
      <c r="O8103" s="12" t="s">
        <v>29</v>
      </c>
      <c r="P8103" s="12"/>
      <c r="Q8103" s="15" t="s">
        <v>35761</v>
      </c>
      <c r="R8103" s="12" t="s">
        <v>148</v>
      </c>
      <c r="S8103" s="11" t="s">
        <v>35762</v>
      </c>
      <c r="T8103" s="11" t="s">
        <v>4887</v>
      </c>
    </row>
    <row x14ac:dyDescent="0.25" r="8104" customHeight="1" ht="19.5">
      <c r="A8104" s="10">
        <v>45219</v>
      </c>
      <c r="B8104" s="11" t="s">
        <v>35763</v>
      </c>
      <c r="C8104" s="11" t="s">
        <v>4867</v>
      </c>
      <c r="D8104" s="12"/>
      <c r="E8104" s="13" t="s">
        <v>35764</v>
      </c>
      <c r="F8104" s="11" t="s">
        <v>35765</v>
      </c>
      <c r="G8104" s="12" t="s">
        <v>74</v>
      </c>
      <c r="H8104" s="12"/>
      <c r="I8104" s="14" t="s">
        <v>4870</v>
      </c>
      <c r="J8104" s="12" t="s">
        <v>24</v>
      </c>
      <c r="K8104" s="12" t="s">
        <v>25</v>
      </c>
      <c r="L8104" s="12" t="s">
        <v>39</v>
      </c>
      <c r="M8104" s="11" t="s">
        <v>149</v>
      </c>
      <c r="N8104" s="11" t="s">
        <v>4871</v>
      </c>
      <c r="O8104" s="12" t="s">
        <v>29</v>
      </c>
      <c r="P8104" s="12"/>
      <c r="Q8104" s="15" t="s">
        <v>35766</v>
      </c>
      <c r="R8104" s="12" t="s">
        <v>148</v>
      </c>
      <c r="S8104" s="11" t="s">
        <v>35767</v>
      </c>
      <c r="T8104" s="11" t="s">
        <v>5339</v>
      </c>
    </row>
    <row x14ac:dyDescent="0.25" r="8105" customHeight="1" ht="19.5">
      <c r="A8105" s="10">
        <v>45219</v>
      </c>
      <c r="B8105" s="11" t="s">
        <v>35768</v>
      </c>
      <c r="C8105" s="11" t="s">
        <v>4923</v>
      </c>
      <c r="D8105" s="12"/>
      <c r="E8105" s="13" t="s">
        <v>35769</v>
      </c>
      <c r="F8105" s="11" t="s">
        <v>35770</v>
      </c>
      <c r="G8105" s="12" t="s">
        <v>74</v>
      </c>
      <c r="H8105" s="12" t="s">
        <v>130</v>
      </c>
      <c r="I8105" s="14" t="s">
        <v>148</v>
      </c>
      <c r="J8105" s="12" t="s">
        <v>24</v>
      </c>
      <c r="K8105" s="12" t="s">
        <v>25</v>
      </c>
      <c r="L8105" s="12" t="s">
        <v>39</v>
      </c>
      <c r="M8105" s="11" t="s">
        <v>149</v>
      </c>
      <c r="N8105" s="11" t="s">
        <v>4871</v>
      </c>
      <c r="O8105" s="12" t="s">
        <v>29</v>
      </c>
      <c r="P8105" s="12"/>
      <c r="Q8105" s="15" t="s">
        <v>35771</v>
      </c>
      <c r="R8105" s="12" t="s">
        <v>148</v>
      </c>
      <c r="S8105" s="11" t="s">
        <v>35772</v>
      </c>
      <c r="T8105" s="11" t="s">
        <v>4874</v>
      </c>
    </row>
    <row x14ac:dyDescent="0.25" r="8106" customHeight="1" ht="19.5">
      <c r="A8106" s="10">
        <v>45219</v>
      </c>
      <c r="B8106" s="11" t="s">
        <v>35773</v>
      </c>
      <c r="C8106" s="11" t="s">
        <v>5086</v>
      </c>
      <c r="D8106" s="12"/>
      <c r="E8106" s="13" t="s">
        <v>35774</v>
      </c>
      <c r="F8106" s="11" t="s">
        <v>35775</v>
      </c>
      <c r="G8106" s="12" t="s">
        <v>74</v>
      </c>
      <c r="H8106" s="12"/>
      <c r="I8106" s="14" t="s">
        <v>148</v>
      </c>
      <c r="J8106" s="12" t="s">
        <v>24</v>
      </c>
      <c r="K8106" s="12" t="s">
        <v>25</v>
      </c>
      <c r="L8106" s="12" t="s">
        <v>39</v>
      </c>
      <c r="M8106" s="11" t="s">
        <v>149</v>
      </c>
      <c r="N8106" s="11" t="s">
        <v>4871</v>
      </c>
      <c r="O8106" s="12" t="s">
        <v>29</v>
      </c>
      <c r="P8106" s="12"/>
      <c r="Q8106" s="15" t="s">
        <v>35776</v>
      </c>
      <c r="R8106" s="12" t="s">
        <v>148</v>
      </c>
      <c r="S8106" s="11" t="s">
        <v>35777</v>
      </c>
      <c r="T8106" s="11" t="s">
        <v>4955</v>
      </c>
    </row>
    <row x14ac:dyDescent="0.25" r="8107" customHeight="1" ht="19.5">
      <c r="A8107" s="10">
        <v>45219</v>
      </c>
      <c r="B8107" s="11" t="s">
        <v>35778</v>
      </c>
      <c r="C8107" s="11" t="s">
        <v>4882</v>
      </c>
      <c r="D8107" s="12"/>
      <c r="E8107" s="13" t="s">
        <v>35779</v>
      </c>
      <c r="F8107" s="11" t="s">
        <v>35780</v>
      </c>
      <c r="G8107" s="12" t="s">
        <v>74</v>
      </c>
      <c r="H8107" s="12"/>
      <c r="I8107" s="14" t="s">
        <v>154</v>
      </c>
      <c r="J8107" s="12" t="s">
        <v>24</v>
      </c>
      <c r="K8107" s="12" t="s">
        <v>25</v>
      </c>
      <c r="L8107" s="12" t="s">
        <v>39</v>
      </c>
      <c r="M8107" s="11" t="s">
        <v>149</v>
      </c>
      <c r="N8107" s="11" t="s">
        <v>4871</v>
      </c>
      <c r="O8107" s="12" t="s">
        <v>29</v>
      </c>
      <c r="P8107" s="12"/>
      <c r="Q8107" s="15" t="s">
        <v>35781</v>
      </c>
      <c r="R8107" s="12" t="s">
        <v>148</v>
      </c>
      <c r="S8107" s="11" t="s">
        <v>35782</v>
      </c>
      <c r="T8107" s="11" t="s">
        <v>5318</v>
      </c>
    </row>
    <row x14ac:dyDescent="0.25" r="8108" customHeight="1" ht="19.5">
      <c r="A8108" s="10">
        <v>45219</v>
      </c>
      <c r="B8108" s="11" t="s">
        <v>35783</v>
      </c>
      <c r="C8108" s="11" t="s">
        <v>4882</v>
      </c>
      <c r="D8108" s="12"/>
      <c r="E8108" s="13" t="s">
        <v>35784</v>
      </c>
      <c r="F8108" s="11" t="s">
        <v>35785</v>
      </c>
      <c r="G8108" s="12" t="s">
        <v>74</v>
      </c>
      <c r="H8108" s="12"/>
      <c r="I8108" s="14" t="s">
        <v>381</v>
      </c>
      <c r="J8108" s="12" t="s">
        <v>24</v>
      </c>
      <c r="K8108" s="12" t="s">
        <v>25</v>
      </c>
      <c r="L8108" s="12" t="s">
        <v>39</v>
      </c>
      <c r="M8108" s="11" t="s">
        <v>149</v>
      </c>
      <c r="N8108" s="11" t="s">
        <v>4871</v>
      </c>
      <c r="O8108" s="12" t="s">
        <v>29</v>
      </c>
      <c r="P8108" s="12"/>
      <c r="Q8108" s="15" t="s">
        <v>35786</v>
      </c>
      <c r="R8108" s="12" t="s">
        <v>148</v>
      </c>
      <c r="S8108" s="11" t="s">
        <v>35787</v>
      </c>
      <c r="T8108" s="11" t="s">
        <v>4928</v>
      </c>
    </row>
    <row x14ac:dyDescent="0.25" r="8109" customHeight="1" ht="19.5">
      <c r="A8109" s="10">
        <v>45219</v>
      </c>
      <c r="B8109" s="11" t="s">
        <v>35788</v>
      </c>
      <c r="C8109" s="11" t="s">
        <v>5117</v>
      </c>
      <c r="D8109" s="12"/>
      <c r="E8109" s="13" t="s">
        <v>35789</v>
      </c>
      <c r="F8109" s="11" t="s">
        <v>35790</v>
      </c>
      <c r="G8109" s="12" t="s">
        <v>74</v>
      </c>
      <c r="H8109" s="12"/>
      <c r="I8109" s="14" t="s">
        <v>4975</v>
      </c>
      <c r="J8109" s="12" t="s">
        <v>24</v>
      </c>
      <c r="K8109" s="12" t="s">
        <v>25</v>
      </c>
      <c r="L8109" s="12" t="s">
        <v>39</v>
      </c>
      <c r="M8109" s="11" t="s">
        <v>149</v>
      </c>
      <c r="N8109" s="11" t="s">
        <v>4871</v>
      </c>
      <c r="O8109" s="12" t="s">
        <v>29</v>
      </c>
      <c r="P8109" s="12"/>
      <c r="Q8109" s="15" t="s">
        <v>35791</v>
      </c>
      <c r="R8109" s="12" t="s">
        <v>148</v>
      </c>
      <c r="S8109" s="11" t="s">
        <v>35792</v>
      </c>
      <c r="T8109" s="11" t="s">
        <v>4874</v>
      </c>
    </row>
    <row x14ac:dyDescent="0.25" r="8110" customHeight="1" ht="19.5">
      <c r="A8110" s="10">
        <v>45219</v>
      </c>
      <c r="B8110" s="11" t="s">
        <v>35793</v>
      </c>
      <c r="C8110" s="11" t="s">
        <v>4882</v>
      </c>
      <c r="D8110" s="12"/>
      <c r="E8110" s="13" t="s">
        <v>35794</v>
      </c>
      <c r="F8110" s="11" t="s">
        <v>1227</v>
      </c>
      <c r="G8110" s="12" t="s">
        <v>74</v>
      </c>
      <c r="H8110" s="12"/>
      <c r="I8110" s="14" t="s">
        <v>148</v>
      </c>
      <c r="J8110" s="12" t="s">
        <v>24</v>
      </c>
      <c r="K8110" s="12" t="s">
        <v>25</v>
      </c>
      <c r="L8110" s="12" t="s">
        <v>39</v>
      </c>
      <c r="M8110" s="11" t="s">
        <v>149</v>
      </c>
      <c r="N8110" s="11" t="s">
        <v>4871</v>
      </c>
      <c r="O8110" s="12" t="s">
        <v>29</v>
      </c>
      <c r="P8110" s="12"/>
      <c r="Q8110" s="15" t="s">
        <v>35795</v>
      </c>
      <c r="R8110" s="12" t="s">
        <v>148</v>
      </c>
      <c r="S8110" s="11" t="s">
        <v>35796</v>
      </c>
      <c r="T8110" s="11" t="s">
        <v>4887</v>
      </c>
    </row>
    <row x14ac:dyDescent="0.25" r="8111" customHeight="1" ht="19.5">
      <c r="A8111" s="10">
        <v>45219</v>
      </c>
      <c r="B8111" s="11" t="s">
        <v>35797</v>
      </c>
      <c r="C8111" s="11" t="s">
        <v>4867</v>
      </c>
      <c r="D8111" s="12"/>
      <c r="E8111" s="13" t="s">
        <v>23152</v>
      </c>
      <c r="F8111" s="11" t="s">
        <v>23153</v>
      </c>
      <c r="G8111" s="12" t="s">
        <v>74</v>
      </c>
      <c r="H8111" s="12"/>
      <c r="I8111" s="14" t="s">
        <v>4870</v>
      </c>
      <c r="J8111" s="12" t="s">
        <v>24</v>
      </c>
      <c r="K8111" s="12" t="s">
        <v>25</v>
      </c>
      <c r="L8111" s="12" t="s">
        <v>39</v>
      </c>
      <c r="M8111" s="11" t="s">
        <v>149</v>
      </c>
      <c r="N8111" s="11" t="s">
        <v>4871</v>
      </c>
      <c r="O8111" s="12" t="s">
        <v>29</v>
      </c>
      <c r="P8111" s="12"/>
      <c r="Q8111" s="15" t="s">
        <v>35798</v>
      </c>
      <c r="R8111" s="12" t="s">
        <v>148</v>
      </c>
      <c r="S8111" s="11" t="s">
        <v>35799</v>
      </c>
      <c r="T8111" s="11" t="s">
        <v>4887</v>
      </c>
    </row>
    <row x14ac:dyDescent="0.25" r="8112" customHeight="1" ht="19.5">
      <c r="A8112" s="10">
        <v>45219</v>
      </c>
      <c r="B8112" s="11" t="s">
        <v>35800</v>
      </c>
      <c r="C8112" s="11" t="s">
        <v>5189</v>
      </c>
      <c r="D8112" s="12"/>
      <c r="E8112" s="13" t="s">
        <v>35801</v>
      </c>
      <c r="F8112" s="11" t="s">
        <v>35802</v>
      </c>
      <c r="G8112" s="12" t="s">
        <v>2674</v>
      </c>
      <c r="H8112" s="12"/>
      <c r="I8112" s="14" t="s">
        <v>5222</v>
      </c>
      <c r="J8112" s="12" t="s">
        <v>24</v>
      </c>
      <c r="K8112" s="12" t="s">
        <v>25</v>
      </c>
      <c r="L8112" s="12" t="s">
        <v>39</v>
      </c>
      <c r="M8112" s="11" t="s">
        <v>149</v>
      </c>
      <c r="N8112" s="11" t="s">
        <v>4871</v>
      </c>
      <c r="O8112" s="12" t="s">
        <v>29</v>
      </c>
      <c r="P8112" s="12"/>
      <c r="Q8112" s="15" t="s">
        <v>35803</v>
      </c>
      <c r="R8112" s="12" t="s">
        <v>148</v>
      </c>
      <c r="S8112" s="11" t="s">
        <v>10702</v>
      </c>
      <c r="T8112" s="11" t="s">
        <v>4887</v>
      </c>
    </row>
    <row x14ac:dyDescent="0.25" r="8113" customHeight="1" ht="19.5">
      <c r="A8113" s="10">
        <v>45219</v>
      </c>
      <c r="B8113" s="11" t="s">
        <v>35804</v>
      </c>
      <c r="C8113" s="11" t="s">
        <v>4867</v>
      </c>
      <c r="D8113" s="12"/>
      <c r="E8113" s="13" t="s">
        <v>35805</v>
      </c>
      <c r="F8113" s="11" t="s">
        <v>35806</v>
      </c>
      <c r="G8113" s="12" t="s">
        <v>74</v>
      </c>
      <c r="H8113" s="12"/>
      <c r="I8113" s="14" t="s">
        <v>4870</v>
      </c>
      <c r="J8113" s="12" t="s">
        <v>24</v>
      </c>
      <c r="K8113" s="12" t="s">
        <v>25</v>
      </c>
      <c r="L8113" s="12" t="s">
        <v>39</v>
      </c>
      <c r="M8113" s="11" t="s">
        <v>149</v>
      </c>
      <c r="N8113" s="11" t="s">
        <v>4871</v>
      </c>
      <c r="O8113" s="12" t="s">
        <v>29</v>
      </c>
      <c r="P8113" s="12"/>
      <c r="Q8113" s="15" t="s">
        <v>35807</v>
      </c>
      <c r="R8113" s="12" t="s">
        <v>148</v>
      </c>
      <c r="S8113" s="11" t="s">
        <v>35808</v>
      </c>
      <c r="T8113" s="11" t="s">
        <v>4906</v>
      </c>
    </row>
    <row x14ac:dyDescent="0.25" r="8114" customHeight="1" ht="19.5">
      <c r="A8114" s="10">
        <v>45219</v>
      </c>
      <c r="B8114" s="11" t="s">
        <v>35809</v>
      </c>
      <c r="C8114" s="11" t="s">
        <v>29553</v>
      </c>
      <c r="D8114" s="12"/>
      <c r="E8114" s="13" t="s">
        <v>35810</v>
      </c>
      <c r="F8114" s="11" t="s">
        <v>35811</v>
      </c>
      <c r="G8114" s="12" t="s">
        <v>74</v>
      </c>
      <c r="H8114" s="12" t="s">
        <v>98</v>
      </c>
      <c r="I8114" s="14" t="s">
        <v>4870</v>
      </c>
      <c r="J8114" s="12" t="s">
        <v>24</v>
      </c>
      <c r="K8114" s="12" t="s">
        <v>25</v>
      </c>
      <c r="L8114" s="12" t="s">
        <v>39</v>
      </c>
      <c r="M8114" s="11" t="s">
        <v>5264</v>
      </c>
      <c r="N8114" s="11" t="s">
        <v>4871</v>
      </c>
      <c r="O8114" s="12" t="s">
        <v>29</v>
      </c>
      <c r="P8114" s="12"/>
      <c r="Q8114" s="15" t="s">
        <v>35812</v>
      </c>
      <c r="R8114" s="12" t="s">
        <v>148</v>
      </c>
      <c r="S8114" s="11" t="s">
        <v>35813</v>
      </c>
      <c r="T8114" s="11" t="s">
        <v>4887</v>
      </c>
    </row>
    <row x14ac:dyDescent="0.25" r="8115" customHeight="1" ht="19.5">
      <c r="A8115" s="10">
        <v>45219</v>
      </c>
      <c r="B8115" s="11" t="s">
        <v>35814</v>
      </c>
      <c r="C8115" s="11" t="s">
        <v>4867</v>
      </c>
      <c r="D8115" s="12"/>
      <c r="E8115" s="13" t="s">
        <v>35815</v>
      </c>
      <c r="F8115" s="11" t="s">
        <v>35816</v>
      </c>
      <c r="G8115" s="12" t="s">
        <v>74</v>
      </c>
      <c r="H8115" s="12"/>
      <c r="I8115" s="14" t="s">
        <v>4870</v>
      </c>
      <c r="J8115" s="12" t="s">
        <v>24</v>
      </c>
      <c r="K8115" s="12" t="s">
        <v>25</v>
      </c>
      <c r="L8115" s="12" t="s">
        <v>39</v>
      </c>
      <c r="M8115" s="11" t="s">
        <v>149</v>
      </c>
      <c r="N8115" s="11" t="s">
        <v>4871</v>
      </c>
      <c r="O8115" s="12" t="s">
        <v>29</v>
      </c>
      <c r="P8115" s="12"/>
      <c r="Q8115" s="15" t="s">
        <v>35817</v>
      </c>
      <c r="R8115" s="12" t="s">
        <v>148</v>
      </c>
      <c r="S8115" s="11" t="s">
        <v>35818</v>
      </c>
      <c r="T8115" s="11" t="s">
        <v>4874</v>
      </c>
    </row>
    <row x14ac:dyDescent="0.25" r="8116" customHeight="1" ht="19.5">
      <c r="A8116" s="10">
        <v>45219</v>
      </c>
      <c r="B8116" s="11" t="s">
        <v>35819</v>
      </c>
      <c r="C8116" s="11" t="s">
        <v>5117</v>
      </c>
      <c r="D8116" s="12"/>
      <c r="E8116" s="13" t="s">
        <v>35820</v>
      </c>
      <c r="F8116" s="11" t="s">
        <v>35821</v>
      </c>
      <c r="G8116" s="12" t="s">
        <v>74</v>
      </c>
      <c r="H8116" s="12"/>
      <c r="I8116" s="14" t="s">
        <v>4975</v>
      </c>
      <c r="J8116" s="12" t="s">
        <v>24</v>
      </c>
      <c r="K8116" s="12" t="s">
        <v>25</v>
      </c>
      <c r="L8116" s="12" t="s">
        <v>39</v>
      </c>
      <c r="M8116" s="11" t="s">
        <v>149</v>
      </c>
      <c r="N8116" s="11" t="s">
        <v>4871</v>
      </c>
      <c r="O8116" s="12" t="s">
        <v>29</v>
      </c>
      <c r="P8116" s="12"/>
      <c r="Q8116" s="15" t="s">
        <v>35822</v>
      </c>
      <c r="R8116" s="12" t="s">
        <v>148</v>
      </c>
      <c r="S8116" s="11" t="s">
        <v>35823</v>
      </c>
      <c r="T8116" s="11" t="s">
        <v>4880</v>
      </c>
    </row>
    <row x14ac:dyDescent="0.25" r="8117" customHeight="1" ht="19.5">
      <c r="A8117" s="10">
        <v>45219</v>
      </c>
      <c r="B8117" s="11" t="s">
        <v>35824</v>
      </c>
      <c r="C8117" s="11" t="s">
        <v>4973</v>
      </c>
      <c r="D8117" s="12"/>
      <c r="E8117" s="13" t="s">
        <v>35825</v>
      </c>
      <c r="F8117" s="11" t="s">
        <v>35826</v>
      </c>
      <c r="G8117" s="12" t="s">
        <v>74</v>
      </c>
      <c r="H8117" s="12" t="s">
        <v>98</v>
      </c>
      <c r="I8117" s="14" t="s">
        <v>4975</v>
      </c>
      <c r="J8117" s="12" t="s">
        <v>24</v>
      </c>
      <c r="K8117" s="12" t="s">
        <v>25</v>
      </c>
      <c r="L8117" s="12" t="s">
        <v>39</v>
      </c>
      <c r="M8117" s="11" t="s">
        <v>149</v>
      </c>
      <c r="N8117" s="11" t="s">
        <v>4871</v>
      </c>
      <c r="O8117" s="12" t="s">
        <v>29</v>
      </c>
      <c r="P8117" s="12"/>
      <c r="Q8117" s="15" t="s">
        <v>35827</v>
      </c>
      <c r="R8117" s="12" t="s">
        <v>148</v>
      </c>
      <c r="S8117" s="11" t="s">
        <v>35828</v>
      </c>
      <c r="T8117" s="11" t="s">
        <v>4874</v>
      </c>
    </row>
    <row x14ac:dyDescent="0.25" r="8118" customHeight="1" ht="19.5">
      <c r="A8118" s="10">
        <v>45219</v>
      </c>
      <c r="B8118" s="11" t="s">
        <v>35829</v>
      </c>
      <c r="C8118" s="11" t="s">
        <v>4882</v>
      </c>
      <c r="D8118" s="12"/>
      <c r="E8118" s="13" t="s">
        <v>35830</v>
      </c>
      <c r="F8118" s="11" t="s">
        <v>1409</v>
      </c>
      <c r="G8118" s="12" t="s">
        <v>74</v>
      </c>
      <c r="H8118" s="12" t="s">
        <v>130</v>
      </c>
      <c r="I8118" s="14" t="s">
        <v>148</v>
      </c>
      <c r="J8118" s="12" t="s">
        <v>24</v>
      </c>
      <c r="K8118" s="12" t="s">
        <v>25</v>
      </c>
      <c r="L8118" s="12" t="s">
        <v>39</v>
      </c>
      <c r="M8118" s="11" t="s">
        <v>149</v>
      </c>
      <c r="N8118" s="11" t="s">
        <v>4871</v>
      </c>
      <c r="O8118" s="12" t="s">
        <v>29</v>
      </c>
      <c r="P8118" s="12"/>
      <c r="Q8118" s="15" t="s">
        <v>35831</v>
      </c>
      <c r="R8118" s="12" t="s">
        <v>148</v>
      </c>
      <c r="S8118" s="11" t="s">
        <v>35832</v>
      </c>
      <c r="T8118" s="11" t="s">
        <v>4874</v>
      </c>
    </row>
    <row x14ac:dyDescent="0.25" r="8119" customHeight="1" ht="19.5">
      <c r="A8119" s="10">
        <v>45219</v>
      </c>
      <c r="B8119" s="11" t="s">
        <v>35833</v>
      </c>
      <c r="C8119" s="11" t="s">
        <v>4882</v>
      </c>
      <c r="D8119" s="12"/>
      <c r="E8119" s="13" t="s">
        <v>35834</v>
      </c>
      <c r="F8119" s="11" t="s">
        <v>35835</v>
      </c>
      <c r="G8119" s="12" t="s">
        <v>74</v>
      </c>
      <c r="H8119" s="12"/>
      <c r="I8119" s="14" t="s">
        <v>116</v>
      </c>
      <c r="J8119" s="12" t="s">
        <v>24</v>
      </c>
      <c r="K8119" s="12" t="s">
        <v>25</v>
      </c>
      <c r="L8119" s="12" t="s">
        <v>39</v>
      </c>
      <c r="M8119" s="11" t="s">
        <v>149</v>
      </c>
      <c r="N8119" s="11" t="s">
        <v>4871</v>
      </c>
      <c r="O8119" s="12" t="s">
        <v>29</v>
      </c>
      <c r="P8119" s="12"/>
      <c r="Q8119" s="15" t="s">
        <v>35836</v>
      </c>
      <c r="R8119" s="12" t="s">
        <v>148</v>
      </c>
      <c r="S8119" s="11" t="s">
        <v>35837</v>
      </c>
      <c r="T8119" s="11" t="s">
        <v>4893</v>
      </c>
    </row>
    <row x14ac:dyDescent="0.25" r="8120" customHeight="1" ht="19.5">
      <c r="A8120" s="10">
        <v>45219</v>
      </c>
      <c r="B8120" s="11" t="s">
        <v>35838</v>
      </c>
      <c r="C8120" s="11" t="s">
        <v>4867</v>
      </c>
      <c r="D8120" s="12"/>
      <c r="E8120" s="13" t="s">
        <v>35839</v>
      </c>
      <c r="F8120" s="11" t="s">
        <v>35840</v>
      </c>
      <c r="G8120" s="12" t="s">
        <v>74</v>
      </c>
      <c r="H8120" s="12"/>
      <c r="I8120" s="14" t="s">
        <v>4870</v>
      </c>
      <c r="J8120" s="12" t="s">
        <v>24</v>
      </c>
      <c r="K8120" s="12" t="s">
        <v>25</v>
      </c>
      <c r="L8120" s="12" t="s">
        <v>39</v>
      </c>
      <c r="M8120" s="11" t="s">
        <v>149</v>
      </c>
      <c r="N8120" s="11" t="s">
        <v>4871</v>
      </c>
      <c r="O8120" s="12" t="s">
        <v>29</v>
      </c>
      <c r="P8120" s="12"/>
      <c r="Q8120" s="15" t="s">
        <v>35841</v>
      </c>
      <c r="R8120" s="12" t="s">
        <v>148</v>
      </c>
      <c r="S8120" s="11" t="s">
        <v>35842</v>
      </c>
      <c r="T8120" s="11" t="s">
        <v>4874</v>
      </c>
    </row>
    <row x14ac:dyDescent="0.25" r="8121" customHeight="1" ht="19.5">
      <c r="A8121" s="10">
        <v>45219</v>
      </c>
      <c r="B8121" s="11" t="s">
        <v>35843</v>
      </c>
      <c r="C8121" s="11" t="s">
        <v>4882</v>
      </c>
      <c r="D8121" s="12"/>
      <c r="E8121" s="13" t="s">
        <v>35844</v>
      </c>
      <c r="F8121" s="11" t="s">
        <v>35845</v>
      </c>
      <c r="G8121" s="12" t="s">
        <v>74</v>
      </c>
      <c r="H8121" s="12"/>
      <c r="I8121" s="14" t="s">
        <v>148</v>
      </c>
      <c r="J8121" s="12" t="s">
        <v>24</v>
      </c>
      <c r="K8121" s="12" t="s">
        <v>25</v>
      </c>
      <c r="L8121" s="12" t="s">
        <v>39</v>
      </c>
      <c r="M8121" s="11" t="s">
        <v>149</v>
      </c>
      <c r="N8121" s="11" t="s">
        <v>4871</v>
      </c>
      <c r="O8121" s="12" t="s">
        <v>29</v>
      </c>
      <c r="P8121" s="12"/>
      <c r="Q8121" s="15" t="s">
        <v>35846</v>
      </c>
      <c r="R8121" s="12" t="s">
        <v>42</v>
      </c>
      <c r="S8121" s="11" t="s">
        <v>19767</v>
      </c>
      <c r="T8121" s="11" t="s">
        <v>4899</v>
      </c>
    </row>
    <row x14ac:dyDescent="0.25" r="8122" customHeight="1" ht="19.5">
      <c r="A8122" s="10">
        <v>45219</v>
      </c>
      <c r="B8122" s="11" t="s">
        <v>35847</v>
      </c>
      <c r="C8122" s="11" t="s">
        <v>5363</v>
      </c>
      <c r="D8122" s="12"/>
      <c r="E8122" s="13">
        <v>19986667802</v>
      </c>
      <c r="F8122" s="11" t="s">
        <v>35848</v>
      </c>
      <c r="G8122" s="12" t="s">
        <v>74</v>
      </c>
      <c r="H8122" s="12"/>
      <c r="I8122" s="14" t="s">
        <v>154</v>
      </c>
      <c r="J8122" s="12" t="s">
        <v>24</v>
      </c>
      <c r="K8122" s="12" t="s">
        <v>172</v>
      </c>
      <c r="L8122" s="12"/>
      <c r="M8122" s="11" t="s">
        <v>40</v>
      </c>
      <c r="N8122" s="11" t="s">
        <v>624</v>
      </c>
      <c r="O8122" s="12" t="s">
        <v>29</v>
      </c>
      <c r="P8122" s="12"/>
      <c r="Q8122" s="15" t="s">
        <v>35849</v>
      </c>
      <c r="R8122" s="12" t="s">
        <v>42</v>
      </c>
      <c r="S8122" s="11" t="s">
        <v>35850</v>
      </c>
      <c r="T8122" s="11"/>
    </row>
    <row x14ac:dyDescent="0.25" r="8123" customHeight="1" ht="19.5">
      <c r="A8123" s="10">
        <v>45219</v>
      </c>
      <c r="B8123" s="11" t="s">
        <v>35851</v>
      </c>
      <c r="C8123" s="11" t="s">
        <v>5363</v>
      </c>
      <c r="D8123" s="12"/>
      <c r="E8123" s="13">
        <v>15671020284</v>
      </c>
      <c r="F8123" s="11" t="s">
        <v>35852</v>
      </c>
      <c r="G8123" s="12" t="s">
        <v>289</v>
      </c>
      <c r="H8123" s="12"/>
      <c r="I8123" s="14" t="s">
        <v>259</v>
      </c>
      <c r="J8123" s="12" t="s">
        <v>24</v>
      </c>
      <c r="K8123" s="12" t="s">
        <v>25</v>
      </c>
      <c r="L8123" s="12" t="s">
        <v>39</v>
      </c>
      <c r="M8123" s="11" t="s">
        <v>40</v>
      </c>
      <c r="N8123" s="11" t="s">
        <v>624</v>
      </c>
      <c r="O8123" s="12" t="s">
        <v>29</v>
      </c>
      <c r="P8123" s="12"/>
      <c r="Q8123" s="15" t="s">
        <v>35853</v>
      </c>
      <c r="R8123" s="12" t="s">
        <v>42</v>
      </c>
      <c r="S8123" s="11" t="s">
        <v>35854</v>
      </c>
      <c r="T8123" s="11"/>
    </row>
    <row x14ac:dyDescent="0.25" r="8124" customHeight="1" ht="19.5">
      <c r="A8124" s="10">
        <v>45219</v>
      </c>
      <c r="B8124" s="11" t="s">
        <v>35855</v>
      </c>
      <c r="C8124" s="11" t="s">
        <v>5363</v>
      </c>
      <c r="D8124" s="12"/>
      <c r="E8124" s="13">
        <v>15587957292</v>
      </c>
      <c r="F8124" s="11" t="s">
        <v>34254</v>
      </c>
      <c r="G8124" s="12" t="s">
        <v>74</v>
      </c>
      <c r="H8124" s="12" t="s">
        <v>98</v>
      </c>
      <c r="I8124" s="14" t="s">
        <v>104</v>
      </c>
      <c r="J8124" s="12" t="s">
        <v>24</v>
      </c>
      <c r="K8124" s="12" t="s">
        <v>25</v>
      </c>
      <c r="L8124" s="12" t="s">
        <v>39</v>
      </c>
      <c r="M8124" s="11" t="s">
        <v>27</v>
      </c>
      <c r="N8124" s="11" t="s">
        <v>624</v>
      </c>
      <c r="O8124" s="12" t="s">
        <v>29</v>
      </c>
      <c r="P8124" s="12"/>
      <c r="Q8124" s="15" t="s">
        <v>35856</v>
      </c>
      <c r="R8124" s="12" t="s">
        <v>42</v>
      </c>
      <c r="S8124" s="11" t="s">
        <v>35857</v>
      </c>
      <c r="T8124" s="11"/>
    </row>
    <row x14ac:dyDescent="0.25" r="8125" customHeight="1" ht="19.5">
      <c r="A8125" s="10">
        <v>45219</v>
      </c>
      <c r="B8125" s="11" t="s">
        <v>35858</v>
      </c>
      <c r="C8125" s="11" t="s">
        <v>5363</v>
      </c>
      <c r="D8125" s="12"/>
      <c r="E8125" s="13">
        <v>13085166981</v>
      </c>
      <c r="F8125" s="11" t="s">
        <v>31046</v>
      </c>
      <c r="G8125" s="12" t="s">
        <v>74</v>
      </c>
      <c r="H8125" s="12"/>
      <c r="I8125" s="14" t="s">
        <v>290</v>
      </c>
      <c r="J8125" s="12" t="s">
        <v>24</v>
      </c>
      <c r="K8125" s="12" t="s">
        <v>25</v>
      </c>
      <c r="L8125" s="12" t="s">
        <v>39</v>
      </c>
      <c r="M8125" s="11" t="s">
        <v>27</v>
      </c>
      <c r="N8125" s="11" t="s">
        <v>624</v>
      </c>
      <c r="O8125" s="12" t="s">
        <v>29</v>
      </c>
      <c r="P8125" s="12"/>
      <c r="Q8125" s="15" t="s">
        <v>35859</v>
      </c>
      <c r="R8125" s="12" t="s">
        <v>42</v>
      </c>
      <c r="S8125" s="11" t="s">
        <v>35860</v>
      </c>
      <c r="T8125" s="11" t="s">
        <v>35861</v>
      </c>
    </row>
    <row x14ac:dyDescent="0.25" r="8126" customHeight="1" ht="19.5">
      <c r="A8126" s="10">
        <v>45219</v>
      </c>
      <c r="B8126" s="11" t="s">
        <v>35862</v>
      </c>
      <c r="C8126" s="11" t="s">
        <v>5363</v>
      </c>
      <c r="D8126" s="12"/>
      <c r="E8126" s="13">
        <v>13197313131</v>
      </c>
      <c r="F8126" s="11" t="s">
        <v>35863</v>
      </c>
      <c r="G8126" s="12" t="s">
        <v>115</v>
      </c>
      <c r="H8126" s="12" t="s">
        <v>98</v>
      </c>
      <c r="I8126" s="14" t="s">
        <v>136</v>
      </c>
      <c r="J8126" s="12" t="s">
        <v>24</v>
      </c>
      <c r="K8126" s="12" t="s">
        <v>25</v>
      </c>
      <c r="L8126" s="12" t="s">
        <v>39</v>
      </c>
      <c r="M8126" s="11" t="s">
        <v>27</v>
      </c>
      <c r="N8126" s="11" t="s">
        <v>624</v>
      </c>
      <c r="O8126" s="12" t="s">
        <v>29</v>
      </c>
      <c r="P8126" s="12"/>
      <c r="Q8126" s="15" t="s">
        <v>35864</v>
      </c>
      <c r="R8126" s="12" t="s">
        <v>42</v>
      </c>
      <c r="S8126" s="11" t="s">
        <v>35865</v>
      </c>
      <c r="T8126" s="11" t="s">
        <v>35866</v>
      </c>
    </row>
    <row x14ac:dyDescent="0.25" r="8127" customHeight="1" ht="19.5">
      <c r="A8127" s="10">
        <v>45219</v>
      </c>
      <c r="B8127" s="11" t="s">
        <v>35867</v>
      </c>
      <c r="C8127" s="11" t="s">
        <v>5363</v>
      </c>
      <c r="D8127" s="12"/>
      <c r="E8127" s="13">
        <v>13227288625</v>
      </c>
      <c r="F8127" s="11" t="s">
        <v>34245</v>
      </c>
      <c r="G8127" s="12" t="s">
        <v>48</v>
      </c>
      <c r="H8127" s="12"/>
      <c r="I8127" s="14" t="s">
        <v>154</v>
      </c>
      <c r="J8127" s="12" t="s">
        <v>24</v>
      </c>
      <c r="K8127" s="12" t="s">
        <v>25</v>
      </c>
      <c r="L8127" s="12" t="s">
        <v>39</v>
      </c>
      <c r="M8127" s="11" t="s">
        <v>40</v>
      </c>
      <c r="N8127" s="11" t="s">
        <v>624</v>
      </c>
      <c r="O8127" s="12" t="s">
        <v>29</v>
      </c>
      <c r="P8127" s="12"/>
      <c r="Q8127" s="15" t="s">
        <v>35868</v>
      </c>
      <c r="R8127" s="12" t="s">
        <v>42</v>
      </c>
      <c r="S8127" s="11" t="s">
        <v>35869</v>
      </c>
      <c r="T8127" s="11" t="s">
        <v>35870</v>
      </c>
    </row>
    <row x14ac:dyDescent="0.25" r="8128" customHeight="1" ht="19.5">
      <c r="A8128" s="10">
        <v>45219</v>
      </c>
      <c r="B8128" s="11" t="s">
        <v>35871</v>
      </c>
      <c r="C8128" s="11" t="s">
        <v>5363</v>
      </c>
      <c r="D8128" s="12"/>
      <c r="E8128" s="13">
        <v>17671250864</v>
      </c>
      <c r="F8128" s="11" t="s">
        <v>32715</v>
      </c>
      <c r="G8128" s="12" t="s">
        <v>74</v>
      </c>
      <c r="H8128" s="12"/>
      <c r="I8128" s="14" t="s">
        <v>57</v>
      </c>
      <c r="J8128" s="12" t="s">
        <v>24</v>
      </c>
      <c r="K8128" s="12" t="s">
        <v>25</v>
      </c>
      <c r="L8128" s="12" t="s">
        <v>39</v>
      </c>
      <c r="M8128" s="11" t="s">
        <v>40</v>
      </c>
      <c r="N8128" s="11" t="s">
        <v>624</v>
      </c>
      <c r="O8128" s="12" t="s">
        <v>29</v>
      </c>
      <c r="P8128" s="12"/>
      <c r="Q8128" s="15" t="s">
        <v>35872</v>
      </c>
      <c r="R8128" s="12" t="s">
        <v>42</v>
      </c>
      <c r="S8128" s="11" t="s">
        <v>35873</v>
      </c>
      <c r="T8128" s="11" t="s">
        <v>35874</v>
      </c>
    </row>
    <row x14ac:dyDescent="0.25" r="8129" customHeight="1" ht="19.5">
      <c r="A8129" s="10">
        <v>45219</v>
      </c>
      <c r="B8129" s="11" t="s">
        <v>35875</v>
      </c>
      <c r="C8129" s="11" t="s">
        <v>5363</v>
      </c>
      <c r="D8129" s="12"/>
      <c r="E8129" s="13">
        <v>15629333781</v>
      </c>
      <c r="F8129" s="11" t="s">
        <v>35876</v>
      </c>
      <c r="G8129" s="12" t="s">
        <v>74</v>
      </c>
      <c r="H8129" s="12"/>
      <c r="I8129" s="14" t="s">
        <v>116</v>
      </c>
      <c r="J8129" s="12" t="s">
        <v>24</v>
      </c>
      <c r="K8129" s="12" t="s">
        <v>25</v>
      </c>
      <c r="L8129" s="12" t="s">
        <v>39</v>
      </c>
      <c r="M8129" s="11" t="s">
        <v>27</v>
      </c>
      <c r="N8129" s="11" t="s">
        <v>624</v>
      </c>
      <c r="O8129" s="12" t="s">
        <v>29</v>
      </c>
      <c r="P8129" s="12"/>
      <c r="Q8129" s="15" t="s">
        <v>35877</v>
      </c>
      <c r="R8129" s="12" t="s">
        <v>42</v>
      </c>
      <c r="S8129" s="11" t="s">
        <v>35878</v>
      </c>
      <c r="T8129" s="11" t="s">
        <v>12009</v>
      </c>
    </row>
    <row x14ac:dyDescent="0.25" r="8130" customHeight="1" ht="19.5">
      <c r="A8130" s="10">
        <v>45219</v>
      </c>
      <c r="B8130" s="11" t="s">
        <v>35879</v>
      </c>
      <c r="C8130" s="11" t="s">
        <v>5363</v>
      </c>
      <c r="D8130" s="12"/>
      <c r="E8130" s="13">
        <v>17671270333</v>
      </c>
      <c r="F8130" s="11" t="s">
        <v>18253</v>
      </c>
      <c r="G8130" s="12" t="s">
        <v>56</v>
      </c>
      <c r="H8130" s="12"/>
      <c r="I8130" s="14" t="s">
        <v>182</v>
      </c>
      <c r="J8130" s="12" t="s">
        <v>24</v>
      </c>
      <c r="K8130" s="12" t="s">
        <v>25</v>
      </c>
      <c r="L8130" s="12" t="s">
        <v>39</v>
      </c>
      <c r="M8130" s="11" t="s">
        <v>40</v>
      </c>
      <c r="N8130" s="11" t="s">
        <v>624</v>
      </c>
      <c r="O8130" s="12" t="s">
        <v>29</v>
      </c>
      <c r="P8130" s="12"/>
      <c r="Q8130" s="15" t="s">
        <v>35880</v>
      </c>
      <c r="R8130" s="12" t="s">
        <v>42</v>
      </c>
      <c r="S8130" s="11" t="s">
        <v>35881</v>
      </c>
      <c r="T8130" s="11" t="s">
        <v>12009</v>
      </c>
    </row>
    <row x14ac:dyDescent="0.25" r="8131" customHeight="1" ht="19.5">
      <c r="A8131" s="10">
        <v>45219</v>
      </c>
      <c r="B8131" s="11" t="s">
        <v>35882</v>
      </c>
      <c r="C8131" s="11" t="s">
        <v>5363</v>
      </c>
      <c r="D8131" s="12"/>
      <c r="E8131" s="13">
        <v>13117282016</v>
      </c>
      <c r="F8131" s="11" t="s">
        <v>26995</v>
      </c>
      <c r="G8131" s="12" t="s">
        <v>48</v>
      </c>
      <c r="H8131" s="12"/>
      <c r="I8131" s="14" t="s">
        <v>68</v>
      </c>
      <c r="J8131" s="12" t="s">
        <v>24</v>
      </c>
      <c r="K8131" s="12" t="s">
        <v>25</v>
      </c>
      <c r="L8131" s="12" t="s">
        <v>39</v>
      </c>
      <c r="M8131" s="11" t="s">
        <v>40</v>
      </c>
      <c r="N8131" s="11" t="s">
        <v>624</v>
      </c>
      <c r="O8131" s="12" t="s">
        <v>29</v>
      </c>
      <c r="P8131" s="12"/>
      <c r="Q8131" s="15" t="s">
        <v>35883</v>
      </c>
      <c r="R8131" s="12" t="s">
        <v>42</v>
      </c>
      <c r="S8131" s="11" t="s">
        <v>35884</v>
      </c>
      <c r="T8131" s="11" t="s">
        <v>35885</v>
      </c>
    </row>
    <row x14ac:dyDescent="0.25" r="8132" customHeight="1" ht="19.5">
      <c r="A8132" s="10">
        <v>45219</v>
      </c>
      <c r="B8132" s="11" t="s">
        <v>35886</v>
      </c>
      <c r="C8132" s="11" t="s">
        <v>6205</v>
      </c>
      <c r="D8132" s="12"/>
      <c r="E8132" s="13">
        <v>15549319997</v>
      </c>
      <c r="F8132" s="11" t="s">
        <v>35887</v>
      </c>
      <c r="G8132" s="12" t="s">
        <v>115</v>
      </c>
      <c r="H8132" s="12"/>
      <c r="I8132" s="14">
        <v>10015</v>
      </c>
      <c r="J8132" s="12" t="s">
        <v>24</v>
      </c>
      <c r="K8132" s="12" t="s">
        <v>69</v>
      </c>
      <c r="L8132" s="12" t="s">
        <v>26</v>
      </c>
      <c r="M8132" s="11" t="s">
        <v>27</v>
      </c>
      <c r="N8132" s="11" t="s">
        <v>28</v>
      </c>
      <c r="O8132" s="12" t="s">
        <v>29</v>
      </c>
      <c r="P8132" s="12"/>
      <c r="Q8132" s="15" t="s">
        <v>35888</v>
      </c>
      <c r="R8132" s="12" t="s">
        <v>31</v>
      </c>
      <c r="S8132" s="11" t="s">
        <v>35889</v>
      </c>
      <c r="T8132" s="11" t="s">
        <v>35890</v>
      </c>
    </row>
    <row x14ac:dyDescent="0.25" r="8133" customHeight="1" ht="19.5">
      <c r="A8133" s="10">
        <v>45219</v>
      </c>
      <c r="B8133" s="11" t="s">
        <v>35891</v>
      </c>
      <c r="C8133" s="11" t="s">
        <v>16300</v>
      </c>
      <c r="D8133" s="12"/>
      <c r="E8133" s="13">
        <v>13217173072</v>
      </c>
      <c r="F8133" s="11" t="s">
        <v>32648</v>
      </c>
      <c r="G8133" s="12" t="s">
        <v>48</v>
      </c>
      <c r="H8133" s="12"/>
      <c r="I8133" s="14" t="s">
        <v>57</v>
      </c>
      <c r="J8133" s="12" t="s">
        <v>24</v>
      </c>
      <c r="K8133" s="12" t="s">
        <v>25</v>
      </c>
      <c r="L8133" s="12" t="s">
        <v>39</v>
      </c>
      <c r="M8133" s="11" t="s">
        <v>40</v>
      </c>
      <c r="N8133" s="11" t="s">
        <v>28</v>
      </c>
      <c r="O8133" s="12" t="s">
        <v>29</v>
      </c>
      <c r="P8133" s="12"/>
      <c r="Q8133" s="15" t="s">
        <v>35892</v>
      </c>
      <c r="R8133" s="12" t="s">
        <v>42</v>
      </c>
      <c r="S8133" s="11" t="s">
        <v>35893</v>
      </c>
      <c r="T8133" s="11" t="s">
        <v>35894</v>
      </c>
    </row>
    <row x14ac:dyDescent="0.25" r="8134" customHeight="1" ht="19.5">
      <c r="A8134" s="10">
        <v>45219</v>
      </c>
      <c r="B8134" s="11" t="s">
        <v>35895</v>
      </c>
      <c r="C8134" s="11" t="s">
        <v>3554</v>
      </c>
      <c r="D8134" s="12"/>
      <c r="E8134" s="13">
        <v>15549349215</v>
      </c>
      <c r="F8134" s="11" t="s">
        <v>28332</v>
      </c>
      <c r="G8134" s="12" t="s">
        <v>56</v>
      </c>
      <c r="H8134" s="12"/>
      <c r="I8134" s="14" t="s">
        <v>749</v>
      </c>
      <c r="J8134" s="12" t="s">
        <v>24</v>
      </c>
      <c r="K8134" s="12" t="s">
        <v>25</v>
      </c>
      <c r="L8134" s="12" t="s">
        <v>39</v>
      </c>
      <c r="M8134" s="11" t="s">
        <v>27</v>
      </c>
      <c r="N8134" s="11" t="s">
        <v>28</v>
      </c>
      <c r="O8134" s="12" t="s">
        <v>29</v>
      </c>
      <c r="P8134" s="12"/>
      <c r="Q8134" s="15" t="s">
        <v>35896</v>
      </c>
      <c r="R8134" s="12" t="s">
        <v>42</v>
      </c>
      <c r="S8134" s="11" t="s">
        <v>35897</v>
      </c>
      <c r="T8134" s="11" t="s">
        <v>35898</v>
      </c>
    </row>
    <row x14ac:dyDescent="0.25" r="8135" customHeight="1" ht="19.5">
      <c r="A8135" s="10">
        <v>45219</v>
      </c>
      <c r="B8135" s="11" t="s">
        <v>35899</v>
      </c>
      <c r="C8135" s="11" t="s">
        <v>5363</v>
      </c>
      <c r="D8135" s="12"/>
      <c r="E8135" s="13">
        <v>15572769991</v>
      </c>
      <c r="F8135" s="11" t="s">
        <v>2823</v>
      </c>
      <c r="G8135" s="12" t="s">
        <v>115</v>
      </c>
      <c r="H8135" s="12" t="s">
        <v>98</v>
      </c>
      <c r="I8135" s="14" t="s">
        <v>615</v>
      </c>
      <c r="J8135" s="12" t="s">
        <v>24</v>
      </c>
      <c r="K8135" s="12" t="s">
        <v>25</v>
      </c>
      <c r="L8135" s="12" t="s">
        <v>39</v>
      </c>
      <c r="M8135" s="11" t="s">
        <v>27</v>
      </c>
      <c r="N8135" s="11" t="s">
        <v>624</v>
      </c>
      <c r="O8135" s="12" t="s">
        <v>29</v>
      </c>
      <c r="P8135" s="12"/>
      <c r="Q8135" s="15" t="s">
        <v>35900</v>
      </c>
      <c r="R8135" s="12" t="s">
        <v>42</v>
      </c>
      <c r="S8135" s="11" t="s">
        <v>35901</v>
      </c>
      <c r="T8135" s="11" t="s">
        <v>35902</v>
      </c>
    </row>
    <row x14ac:dyDescent="0.25" r="8136" customHeight="1" ht="19.5">
      <c r="A8136" s="10">
        <v>45219</v>
      </c>
      <c r="B8136" s="11" t="s">
        <v>35903</v>
      </c>
      <c r="C8136" s="11" t="s">
        <v>5363</v>
      </c>
      <c r="D8136" s="12"/>
      <c r="E8136" s="13">
        <v>15571754108</v>
      </c>
      <c r="F8136" s="11" t="s">
        <v>35904</v>
      </c>
      <c r="G8136" s="12" t="s">
        <v>74</v>
      </c>
      <c r="H8136" s="12"/>
      <c r="I8136" s="14" t="s">
        <v>850</v>
      </c>
      <c r="J8136" s="12" t="s">
        <v>24</v>
      </c>
      <c r="K8136" s="12" t="s">
        <v>25</v>
      </c>
      <c r="L8136" s="12" t="s">
        <v>39</v>
      </c>
      <c r="M8136" s="11" t="s">
        <v>40</v>
      </c>
      <c r="N8136" s="11" t="s">
        <v>624</v>
      </c>
      <c r="O8136" s="12" t="s">
        <v>29</v>
      </c>
      <c r="P8136" s="12"/>
      <c r="Q8136" s="15" t="s">
        <v>35905</v>
      </c>
      <c r="R8136" s="12" t="s">
        <v>42</v>
      </c>
      <c r="S8136" s="11" t="s">
        <v>35906</v>
      </c>
      <c r="T8136" s="11" t="s">
        <v>35907</v>
      </c>
    </row>
    <row x14ac:dyDescent="0.25" r="8137" customHeight="1" ht="19.5">
      <c r="A8137" s="10">
        <v>45219</v>
      </c>
      <c r="B8137" s="11" t="s">
        <v>35908</v>
      </c>
      <c r="C8137" s="11" t="s">
        <v>5363</v>
      </c>
      <c r="D8137" s="12"/>
      <c r="E8137" s="13">
        <v>18671601385</v>
      </c>
      <c r="F8137" s="11" t="s">
        <v>35909</v>
      </c>
      <c r="G8137" s="12" t="s">
        <v>62</v>
      </c>
      <c r="H8137" s="12"/>
      <c r="I8137" s="14" t="s">
        <v>749</v>
      </c>
      <c r="J8137" s="12" t="s">
        <v>24</v>
      </c>
      <c r="K8137" s="12" t="s">
        <v>25</v>
      </c>
      <c r="L8137" s="12" t="s">
        <v>39</v>
      </c>
      <c r="M8137" s="11" t="s">
        <v>27</v>
      </c>
      <c r="N8137" s="11" t="s">
        <v>624</v>
      </c>
      <c r="O8137" s="12" t="s">
        <v>29</v>
      </c>
      <c r="P8137" s="12"/>
      <c r="Q8137" s="15" t="s">
        <v>35910</v>
      </c>
      <c r="R8137" s="12" t="s">
        <v>42</v>
      </c>
      <c r="S8137" s="11" t="s">
        <v>35911</v>
      </c>
      <c r="T8137" s="11" t="s">
        <v>35912</v>
      </c>
    </row>
    <row x14ac:dyDescent="0.25" r="8138" customHeight="1" ht="19.5">
      <c r="A8138" s="10">
        <v>45219</v>
      </c>
      <c r="B8138" s="11" t="s">
        <v>35913</v>
      </c>
      <c r="C8138" s="11" t="s">
        <v>5363</v>
      </c>
      <c r="D8138" s="12"/>
      <c r="E8138" s="13">
        <v>13197309744</v>
      </c>
      <c r="F8138" s="11" t="s">
        <v>35914</v>
      </c>
      <c r="G8138" s="12" t="s">
        <v>74</v>
      </c>
      <c r="H8138" s="12"/>
      <c r="I8138" s="14" t="s">
        <v>57</v>
      </c>
      <c r="J8138" s="12" t="s">
        <v>24</v>
      </c>
      <c r="K8138" s="12" t="s">
        <v>25</v>
      </c>
      <c r="L8138" s="12" t="s">
        <v>39</v>
      </c>
      <c r="M8138" s="11" t="s">
        <v>27</v>
      </c>
      <c r="N8138" s="11" t="s">
        <v>624</v>
      </c>
      <c r="O8138" s="12" t="s">
        <v>29</v>
      </c>
      <c r="P8138" s="12"/>
      <c r="Q8138" s="15" t="s">
        <v>35915</v>
      </c>
      <c r="R8138" s="12" t="s">
        <v>42</v>
      </c>
      <c r="S8138" s="11" t="s">
        <v>35916</v>
      </c>
      <c r="T8138" s="11" t="s">
        <v>35917</v>
      </c>
    </row>
    <row x14ac:dyDescent="0.25" r="8139" customHeight="1" ht="19.5">
      <c r="A8139" s="10">
        <v>45219</v>
      </c>
      <c r="B8139" s="11" t="s">
        <v>35918</v>
      </c>
      <c r="C8139" s="11" t="s">
        <v>180</v>
      </c>
      <c r="D8139" s="12"/>
      <c r="E8139" s="13">
        <v>13207203626</v>
      </c>
      <c r="F8139" s="11" t="s">
        <v>35919</v>
      </c>
      <c r="G8139" s="12" t="s">
        <v>115</v>
      </c>
      <c r="H8139" s="12" t="s">
        <v>5812</v>
      </c>
      <c r="I8139" s="14" t="s">
        <v>259</v>
      </c>
      <c r="J8139" s="12" t="s">
        <v>24</v>
      </c>
      <c r="K8139" s="12" t="s">
        <v>25</v>
      </c>
      <c r="L8139" s="12" t="s">
        <v>39</v>
      </c>
      <c r="M8139" s="11" t="s">
        <v>40</v>
      </c>
      <c r="N8139" s="11" t="s">
        <v>183</v>
      </c>
      <c r="O8139" s="12" t="s">
        <v>29</v>
      </c>
      <c r="P8139" s="12"/>
      <c r="Q8139" s="15" t="s">
        <v>35920</v>
      </c>
      <c r="R8139" s="12" t="s">
        <v>51</v>
      </c>
      <c r="S8139" s="11" t="s">
        <v>35921</v>
      </c>
      <c r="T8139" s="11"/>
    </row>
    <row x14ac:dyDescent="0.25" r="8140" customHeight="1" ht="19.5">
      <c r="A8140" s="10">
        <v>45219</v>
      </c>
      <c r="B8140" s="11" t="s">
        <v>35922</v>
      </c>
      <c r="C8140" s="11" t="s">
        <v>180</v>
      </c>
      <c r="D8140" s="12"/>
      <c r="E8140" s="13" t="s">
        <v>35923</v>
      </c>
      <c r="F8140" s="11" t="s">
        <v>35924</v>
      </c>
      <c r="G8140" s="12" t="s">
        <v>74</v>
      </c>
      <c r="H8140" s="12" t="s">
        <v>130</v>
      </c>
      <c r="I8140" s="14" t="s">
        <v>290</v>
      </c>
      <c r="J8140" s="12" t="s">
        <v>24</v>
      </c>
      <c r="K8140" s="12" t="s">
        <v>25</v>
      </c>
      <c r="L8140" s="12" t="s">
        <v>39</v>
      </c>
      <c r="M8140" s="11" t="s">
        <v>149</v>
      </c>
      <c r="N8140" s="11" t="s">
        <v>183</v>
      </c>
      <c r="O8140" s="12" t="s">
        <v>29</v>
      </c>
      <c r="P8140" s="12"/>
      <c r="Q8140" s="15" t="s">
        <v>35925</v>
      </c>
      <c r="R8140" s="12" t="s">
        <v>51</v>
      </c>
      <c r="S8140" s="11" t="s">
        <v>35926</v>
      </c>
      <c r="T8140" s="11"/>
    </row>
    <row x14ac:dyDescent="0.25" r="8141" customHeight="1" ht="19.5">
      <c r="A8141" s="10">
        <v>45219</v>
      </c>
      <c r="B8141" s="11" t="s">
        <v>35927</v>
      </c>
      <c r="C8141" s="11" t="s">
        <v>180</v>
      </c>
      <c r="D8141" s="12"/>
      <c r="E8141" s="13">
        <v>13197317202</v>
      </c>
      <c r="F8141" s="11" t="s">
        <v>35928</v>
      </c>
      <c r="G8141" s="12" t="s">
        <v>289</v>
      </c>
      <c r="H8141" s="12" t="s">
        <v>130</v>
      </c>
      <c r="I8141" s="14" t="s">
        <v>104</v>
      </c>
      <c r="J8141" s="12" t="s">
        <v>24</v>
      </c>
      <c r="K8141" s="12" t="s">
        <v>25</v>
      </c>
      <c r="L8141" s="12" t="s">
        <v>39</v>
      </c>
      <c r="M8141" s="11" t="s">
        <v>40</v>
      </c>
      <c r="N8141" s="11" t="s">
        <v>183</v>
      </c>
      <c r="O8141" s="12" t="s">
        <v>29</v>
      </c>
      <c r="P8141" s="12"/>
      <c r="Q8141" s="15" t="s">
        <v>35929</v>
      </c>
      <c r="R8141" s="12" t="s">
        <v>51</v>
      </c>
      <c r="S8141" s="11" t="s">
        <v>35930</v>
      </c>
      <c r="T8141" s="11"/>
    </row>
    <row x14ac:dyDescent="0.25" r="8142" customHeight="1" ht="19.5">
      <c r="A8142" s="10">
        <v>45219</v>
      </c>
      <c r="B8142" s="11" t="s">
        <v>35931</v>
      </c>
      <c r="C8142" s="11" t="s">
        <v>180</v>
      </c>
      <c r="D8142" s="12"/>
      <c r="E8142" s="13">
        <v>13207212766</v>
      </c>
      <c r="F8142" s="11" t="s">
        <v>15947</v>
      </c>
      <c r="G8142" s="12" t="s">
        <v>115</v>
      </c>
      <c r="H8142" s="12" t="s">
        <v>98</v>
      </c>
      <c r="I8142" s="14" t="s">
        <v>38</v>
      </c>
      <c r="J8142" s="12" t="s">
        <v>24</v>
      </c>
      <c r="K8142" s="12" t="s">
        <v>25</v>
      </c>
      <c r="L8142" s="12" t="s">
        <v>39</v>
      </c>
      <c r="M8142" s="11" t="s">
        <v>40</v>
      </c>
      <c r="N8142" s="11" t="s">
        <v>183</v>
      </c>
      <c r="O8142" s="12" t="s">
        <v>29</v>
      </c>
      <c r="P8142" s="12"/>
      <c r="Q8142" s="15" t="s">
        <v>35932</v>
      </c>
      <c r="R8142" s="12" t="s">
        <v>51</v>
      </c>
      <c r="S8142" s="11" t="s">
        <v>35933</v>
      </c>
      <c r="T8142" s="11"/>
    </row>
    <row x14ac:dyDescent="0.25" r="8143" customHeight="1" ht="19.5">
      <c r="A8143" s="10">
        <v>45219</v>
      </c>
      <c r="B8143" s="11" t="s">
        <v>35934</v>
      </c>
      <c r="C8143" s="11" t="s">
        <v>180</v>
      </c>
      <c r="D8143" s="12"/>
      <c r="E8143" s="13">
        <v>13217273315</v>
      </c>
      <c r="F8143" s="11" t="s">
        <v>35935</v>
      </c>
      <c r="G8143" s="12" t="s">
        <v>37</v>
      </c>
      <c r="H8143" s="12"/>
      <c r="I8143" s="14" t="s">
        <v>328</v>
      </c>
      <c r="J8143" s="12" t="s">
        <v>24</v>
      </c>
      <c r="K8143" s="12" t="s">
        <v>25</v>
      </c>
      <c r="L8143" s="12" t="s">
        <v>39</v>
      </c>
      <c r="M8143" s="11" t="s">
        <v>40</v>
      </c>
      <c r="N8143" s="11" t="s">
        <v>183</v>
      </c>
      <c r="O8143" s="12" t="s">
        <v>29</v>
      </c>
      <c r="P8143" s="12"/>
      <c r="Q8143" s="15" t="s">
        <v>35936</v>
      </c>
      <c r="R8143" s="12" t="s">
        <v>51</v>
      </c>
      <c r="S8143" s="11" t="s">
        <v>35937</v>
      </c>
      <c r="T8143" s="11"/>
    </row>
    <row x14ac:dyDescent="0.25" r="8144" customHeight="1" ht="19.5">
      <c r="A8144" s="10">
        <v>45219</v>
      </c>
      <c r="B8144" s="11" t="s">
        <v>35938</v>
      </c>
      <c r="C8144" s="11" t="s">
        <v>180</v>
      </c>
      <c r="D8144" s="12"/>
      <c r="E8144" s="13">
        <v>13297283215</v>
      </c>
      <c r="F8144" s="11" t="s">
        <v>35939</v>
      </c>
      <c r="G8144" s="12" t="s">
        <v>289</v>
      </c>
      <c r="H8144" s="12"/>
      <c r="I8144" s="14" t="s">
        <v>154</v>
      </c>
      <c r="J8144" s="12" t="s">
        <v>24</v>
      </c>
      <c r="K8144" s="12" t="s">
        <v>25</v>
      </c>
      <c r="L8144" s="12" t="s">
        <v>39</v>
      </c>
      <c r="M8144" s="11" t="s">
        <v>27</v>
      </c>
      <c r="N8144" s="11" t="s">
        <v>183</v>
      </c>
      <c r="O8144" s="12" t="s">
        <v>29</v>
      </c>
      <c r="P8144" s="12"/>
      <c r="Q8144" s="15" t="s">
        <v>35940</v>
      </c>
      <c r="R8144" s="12" t="s">
        <v>51</v>
      </c>
      <c r="S8144" s="11" t="s">
        <v>35941</v>
      </c>
      <c r="T8144" s="11"/>
    </row>
    <row x14ac:dyDescent="0.25" r="8145" customHeight="1" ht="19.5">
      <c r="A8145" s="10">
        <v>45219</v>
      </c>
      <c r="B8145" s="11" t="s">
        <v>35942</v>
      </c>
      <c r="C8145" s="11" t="s">
        <v>341</v>
      </c>
      <c r="D8145" s="12"/>
      <c r="E8145" s="13">
        <v>13235628078</v>
      </c>
      <c r="F8145" s="11" t="s">
        <v>29891</v>
      </c>
      <c r="G8145" s="12" t="s">
        <v>115</v>
      </c>
      <c r="H8145" s="12"/>
      <c r="I8145" s="14" t="s">
        <v>486</v>
      </c>
      <c r="J8145" s="12" t="s">
        <v>24</v>
      </c>
      <c r="K8145" s="12" t="s">
        <v>25</v>
      </c>
      <c r="L8145" s="12" t="s">
        <v>39</v>
      </c>
      <c r="M8145" s="11" t="s">
        <v>27</v>
      </c>
      <c r="N8145" s="11" t="s">
        <v>28</v>
      </c>
      <c r="O8145" s="12" t="s">
        <v>29</v>
      </c>
      <c r="P8145" s="12"/>
      <c r="Q8145" s="15" t="s">
        <v>35943</v>
      </c>
      <c r="R8145" s="12" t="s">
        <v>42</v>
      </c>
      <c r="S8145" s="11" t="s">
        <v>35944</v>
      </c>
      <c r="T8145" s="11" t="s">
        <v>35945</v>
      </c>
    </row>
    <row x14ac:dyDescent="0.25" r="8146" customHeight="1" ht="19.5">
      <c r="A8146" s="10">
        <v>45219</v>
      </c>
      <c r="B8146" s="11" t="s">
        <v>35946</v>
      </c>
      <c r="C8146" s="11" t="s">
        <v>1537</v>
      </c>
      <c r="D8146" s="12"/>
      <c r="E8146" s="13">
        <v>13277231079</v>
      </c>
      <c r="F8146" s="11" t="s">
        <v>6963</v>
      </c>
      <c r="G8146" s="12" t="s">
        <v>289</v>
      </c>
      <c r="H8146" s="12"/>
      <c r="I8146" s="14" t="s">
        <v>796</v>
      </c>
      <c r="J8146" s="12" t="s">
        <v>24</v>
      </c>
      <c r="K8146" s="12" t="s">
        <v>25</v>
      </c>
      <c r="L8146" s="12" t="s">
        <v>39</v>
      </c>
      <c r="M8146" s="11" t="s">
        <v>40</v>
      </c>
      <c r="N8146" s="11" t="s">
        <v>28</v>
      </c>
      <c r="O8146" s="12" t="s">
        <v>29</v>
      </c>
      <c r="P8146" s="12"/>
      <c r="Q8146" s="15" t="s">
        <v>35947</v>
      </c>
      <c r="R8146" s="12" t="s">
        <v>42</v>
      </c>
      <c r="S8146" s="11" t="s">
        <v>35948</v>
      </c>
      <c r="T8146" s="11" t="s">
        <v>35949</v>
      </c>
    </row>
    <row x14ac:dyDescent="0.25" r="8147" customHeight="1" ht="19.5">
      <c r="A8147" s="10">
        <v>45219</v>
      </c>
      <c r="B8147" s="11" t="s">
        <v>35950</v>
      </c>
      <c r="C8147" s="11" t="s">
        <v>180</v>
      </c>
      <c r="D8147" s="12"/>
      <c r="E8147" s="13">
        <v>15571720220</v>
      </c>
      <c r="F8147" s="11" t="s">
        <v>35951</v>
      </c>
      <c r="G8147" s="12" t="s">
        <v>115</v>
      </c>
      <c r="H8147" s="12"/>
      <c r="I8147" s="14" t="s">
        <v>57</v>
      </c>
      <c r="J8147" s="12" t="s">
        <v>24</v>
      </c>
      <c r="K8147" s="12" t="s">
        <v>25</v>
      </c>
      <c r="L8147" s="12" t="s">
        <v>39</v>
      </c>
      <c r="M8147" s="11" t="s">
        <v>27</v>
      </c>
      <c r="N8147" s="11" t="s">
        <v>183</v>
      </c>
      <c r="O8147" s="12" t="s">
        <v>29</v>
      </c>
      <c r="P8147" s="12"/>
      <c r="Q8147" s="15" t="s">
        <v>35952</v>
      </c>
      <c r="R8147" s="12" t="s">
        <v>51</v>
      </c>
      <c r="S8147" s="11" t="s">
        <v>35953</v>
      </c>
      <c r="T8147" s="11"/>
    </row>
    <row x14ac:dyDescent="0.25" r="8148" customHeight="1" ht="19.5">
      <c r="A8148" s="10">
        <v>45219</v>
      </c>
      <c r="B8148" s="11" t="s">
        <v>35954</v>
      </c>
      <c r="C8148" s="11" t="s">
        <v>3299</v>
      </c>
      <c r="D8148" s="12"/>
      <c r="E8148" s="13">
        <v>13177069052</v>
      </c>
      <c r="F8148" s="11" t="s">
        <v>35955</v>
      </c>
      <c r="G8148" s="12" t="s">
        <v>48</v>
      </c>
      <c r="H8148" s="12"/>
      <c r="I8148" s="14">
        <v>10015</v>
      </c>
      <c r="J8148" s="12" t="s">
        <v>24</v>
      </c>
      <c r="K8148" s="12" t="s">
        <v>69</v>
      </c>
      <c r="L8148" s="12" t="s">
        <v>26</v>
      </c>
      <c r="M8148" s="11" t="s">
        <v>27</v>
      </c>
      <c r="N8148" s="11" t="s">
        <v>28</v>
      </c>
      <c r="O8148" s="12" t="s">
        <v>29</v>
      </c>
      <c r="P8148" s="12"/>
      <c r="Q8148" s="15" t="s">
        <v>35956</v>
      </c>
      <c r="R8148" s="12" t="s">
        <v>31</v>
      </c>
      <c r="S8148" s="11" t="s">
        <v>35957</v>
      </c>
      <c r="T8148" s="11" t="s">
        <v>35958</v>
      </c>
    </row>
    <row x14ac:dyDescent="0.25" r="8149" customHeight="1" ht="19.5">
      <c r="A8149" s="10">
        <v>45219</v>
      </c>
      <c r="B8149" s="11" t="s">
        <v>35959</v>
      </c>
      <c r="C8149" s="11" t="s">
        <v>180</v>
      </c>
      <c r="D8149" s="12"/>
      <c r="E8149" s="13">
        <v>15572703103</v>
      </c>
      <c r="F8149" s="11" t="s">
        <v>35960</v>
      </c>
      <c r="G8149" s="12" t="s">
        <v>62</v>
      </c>
      <c r="H8149" s="12"/>
      <c r="I8149" s="14" t="s">
        <v>93</v>
      </c>
      <c r="J8149" s="12" t="s">
        <v>24</v>
      </c>
      <c r="K8149" s="12" t="s">
        <v>25</v>
      </c>
      <c r="L8149" s="12" t="s">
        <v>39</v>
      </c>
      <c r="M8149" s="11" t="s">
        <v>27</v>
      </c>
      <c r="N8149" s="11" t="s">
        <v>183</v>
      </c>
      <c r="O8149" s="12" t="s">
        <v>29</v>
      </c>
      <c r="P8149" s="12"/>
      <c r="Q8149" s="15" t="s">
        <v>35961</v>
      </c>
      <c r="R8149" s="12" t="s">
        <v>51</v>
      </c>
      <c r="S8149" s="11" t="s">
        <v>35962</v>
      </c>
      <c r="T8149" s="11"/>
    </row>
    <row x14ac:dyDescent="0.25" r="8150" customHeight="1" ht="19.5">
      <c r="A8150" s="10">
        <v>45219</v>
      </c>
      <c r="B8150" s="11" t="s">
        <v>35963</v>
      </c>
      <c r="C8150" s="11" t="s">
        <v>180</v>
      </c>
      <c r="D8150" s="12"/>
      <c r="E8150" s="13">
        <v>15972693760</v>
      </c>
      <c r="F8150" s="11" t="s">
        <v>35964</v>
      </c>
      <c r="G8150" s="12" t="s">
        <v>74</v>
      </c>
      <c r="H8150" s="12"/>
      <c r="I8150" s="14" t="s">
        <v>131</v>
      </c>
      <c r="J8150" s="12" t="s">
        <v>24</v>
      </c>
      <c r="K8150" s="12" t="s">
        <v>25</v>
      </c>
      <c r="L8150" s="12" t="s">
        <v>39</v>
      </c>
      <c r="M8150" s="11" t="s">
        <v>40</v>
      </c>
      <c r="N8150" s="11" t="s">
        <v>183</v>
      </c>
      <c r="O8150" s="12" t="s">
        <v>29</v>
      </c>
      <c r="P8150" s="12"/>
      <c r="Q8150" s="15" t="s">
        <v>35965</v>
      </c>
      <c r="R8150" s="12" t="s">
        <v>51</v>
      </c>
      <c r="S8150" s="11" t="s">
        <v>35966</v>
      </c>
      <c r="T8150" s="11"/>
    </row>
    <row x14ac:dyDescent="0.25" r="8151" customHeight="1" ht="19.5">
      <c r="A8151" s="10">
        <v>45219</v>
      </c>
      <c r="B8151" s="11" t="s">
        <v>35967</v>
      </c>
      <c r="C8151" s="11" t="s">
        <v>1132</v>
      </c>
      <c r="D8151" s="12"/>
      <c r="E8151" s="13">
        <v>15607209258</v>
      </c>
      <c r="F8151" s="11" t="s">
        <v>35968</v>
      </c>
      <c r="G8151" s="12" t="s">
        <v>48</v>
      </c>
      <c r="H8151" s="12"/>
      <c r="I8151" s="14" t="s">
        <v>486</v>
      </c>
      <c r="J8151" s="12" t="s">
        <v>24</v>
      </c>
      <c r="K8151" s="12" t="s">
        <v>25</v>
      </c>
      <c r="L8151" s="12" t="s">
        <v>39</v>
      </c>
      <c r="M8151" s="11" t="s">
        <v>40</v>
      </c>
      <c r="N8151" s="11" t="s">
        <v>183</v>
      </c>
      <c r="O8151" s="12" t="s">
        <v>29</v>
      </c>
      <c r="P8151" s="12"/>
      <c r="Q8151" s="15" t="s">
        <v>35969</v>
      </c>
      <c r="R8151" s="12" t="s">
        <v>42</v>
      </c>
      <c r="S8151" s="11" t="s">
        <v>35970</v>
      </c>
      <c r="T8151" s="11" t="s">
        <v>35971</v>
      </c>
    </row>
    <row x14ac:dyDescent="0.25" r="8152" customHeight="1" ht="19.5">
      <c r="A8152" s="10">
        <v>45219</v>
      </c>
      <c r="B8152" s="11" t="s">
        <v>35972</v>
      </c>
      <c r="C8152" s="11" t="s">
        <v>46</v>
      </c>
      <c r="D8152" s="12"/>
      <c r="E8152" s="13">
        <v>15671028633</v>
      </c>
      <c r="F8152" s="11" t="s">
        <v>35973</v>
      </c>
      <c r="G8152" s="12" t="s">
        <v>171</v>
      </c>
      <c r="H8152" s="12"/>
      <c r="I8152" s="14" t="s">
        <v>211</v>
      </c>
      <c r="J8152" s="12" t="s">
        <v>24</v>
      </c>
      <c r="K8152" s="12" t="s">
        <v>25</v>
      </c>
      <c r="L8152" s="12" t="s">
        <v>39</v>
      </c>
      <c r="M8152" s="11" t="s">
        <v>27</v>
      </c>
      <c r="N8152" s="11" t="s">
        <v>28</v>
      </c>
      <c r="O8152" s="12" t="s">
        <v>29</v>
      </c>
      <c r="P8152" s="12"/>
      <c r="Q8152" s="15" t="s">
        <v>35974</v>
      </c>
      <c r="R8152" s="12" t="s">
        <v>51</v>
      </c>
      <c r="S8152" s="11" t="s">
        <v>35975</v>
      </c>
      <c r="T8152" s="11"/>
    </row>
    <row x14ac:dyDescent="0.25" r="8153" customHeight="1" ht="19.5">
      <c r="A8153" s="10">
        <v>45219</v>
      </c>
      <c r="B8153" s="11" t="s">
        <v>35976</v>
      </c>
      <c r="C8153" s="11" t="s">
        <v>46</v>
      </c>
      <c r="D8153" s="12"/>
      <c r="E8153" s="13">
        <v>13085169726</v>
      </c>
      <c r="F8153" s="11" t="s">
        <v>35977</v>
      </c>
      <c r="G8153" s="12" t="s">
        <v>289</v>
      </c>
      <c r="H8153" s="12" t="s">
        <v>130</v>
      </c>
      <c r="I8153" s="14" t="s">
        <v>486</v>
      </c>
      <c r="J8153" s="12" t="s">
        <v>24</v>
      </c>
      <c r="K8153" s="12" t="s">
        <v>25</v>
      </c>
      <c r="L8153" s="12" t="s">
        <v>39</v>
      </c>
      <c r="M8153" s="11" t="s">
        <v>27</v>
      </c>
      <c r="N8153" s="11" t="s">
        <v>28</v>
      </c>
      <c r="O8153" s="12" t="s">
        <v>29</v>
      </c>
      <c r="P8153" s="12"/>
      <c r="Q8153" s="15" t="s">
        <v>35978</v>
      </c>
      <c r="R8153" s="12" t="s">
        <v>51</v>
      </c>
      <c r="S8153" s="11" t="s">
        <v>35979</v>
      </c>
      <c r="T8153" s="11"/>
    </row>
    <row x14ac:dyDescent="0.25" r="8154" customHeight="1" ht="19.5">
      <c r="A8154" s="10">
        <v>45219</v>
      </c>
      <c r="B8154" s="11" t="s">
        <v>35980</v>
      </c>
      <c r="C8154" s="11" t="s">
        <v>5513</v>
      </c>
      <c r="D8154" s="12"/>
      <c r="E8154" s="13">
        <v>15587934257</v>
      </c>
      <c r="F8154" s="11" t="s">
        <v>35981</v>
      </c>
      <c r="G8154" s="12" t="s">
        <v>115</v>
      </c>
      <c r="H8154" s="12"/>
      <c r="I8154" s="14" t="s">
        <v>38</v>
      </c>
      <c r="J8154" s="12" t="s">
        <v>24</v>
      </c>
      <c r="K8154" s="12" t="s">
        <v>25</v>
      </c>
      <c r="L8154" s="12" t="s">
        <v>39</v>
      </c>
      <c r="M8154" s="11" t="s">
        <v>27</v>
      </c>
      <c r="N8154" s="11" t="s">
        <v>28</v>
      </c>
      <c r="O8154" s="12" t="s">
        <v>29</v>
      </c>
      <c r="P8154" s="12"/>
      <c r="Q8154" s="15" t="s">
        <v>35982</v>
      </c>
      <c r="R8154" s="12" t="s">
        <v>42</v>
      </c>
      <c r="S8154" s="11" t="s">
        <v>35983</v>
      </c>
      <c r="T8154" s="11"/>
    </row>
    <row x14ac:dyDescent="0.25" r="8155" customHeight="1" ht="19.5">
      <c r="A8155" s="10">
        <v>45219</v>
      </c>
      <c r="B8155" s="11" t="s">
        <v>35984</v>
      </c>
      <c r="C8155" s="11" t="s">
        <v>6271</v>
      </c>
      <c r="D8155" s="12"/>
      <c r="E8155" s="13">
        <v>15549297156</v>
      </c>
      <c r="F8155" s="11" t="s">
        <v>35985</v>
      </c>
      <c r="G8155" s="12" t="s">
        <v>115</v>
      </c>
      <c r="H8155" s="12"/>
      <c r="I8155" s="14" t="s">
        <v>142</v>
      </c>
      <c r="J8155" s="12" t="s">
        <v>24</v>
      </c>
      <c r="K8155" s="12" t="s">
        <v>25</v>
      </c>
      <c r="L8155" s="12" t="s">
        <v>39</v>
      </c>
      <c r="M8155" s="11" t="s">
        <v>40</v>
      </c>
      <c r="N8155" s="11" t="s">
        <v>28</v>
      </c>
      <c r="O8155" s="12" t="s">
        <v>29</v>
      </c>
      <c r="P8155" s="12"/>
      <c r="Q8155" s="15" t="s">
        <v>35986</v>
      </c>
      <c r="R8155" s="12" t="s">
        <v>42</v>
      </c>
      <c r="S8155" s="11" t="s">
        <v>35987</v>
      </c>
      <c r="T8155" s="11"/>
    </row>
    <row x14ac:dyDescent="0.25" r="8156" customHeight="1" ht="19.5">
      <c r="A8156" s="10">
        <v>45219</v>
      </c>
      <c r="B8156" s="11" t="s">
        <v>35988</v>
      </c>
      <c r="C8156" s="11" t="s">
        <v>7056</v>
      </c>
      <c r="D8156" s="12"/>
      <c r="E8156" s="13">
        <v>15549355080</v>
      </c>
      <c r="F8156" s="11" t="s">
        <v>35989</v>
      </c>
      <c r="G8156" s="12" t="s">
        <v>23</v>
      </c>
      <c r="H8156" s="12" t="s">
        <v>130</v>
      </c>
      <c r="I8156" s="14" t="s">
        <v>154</v>
      </c>
      <c r="J8156" s="12" t="s">
        <v>24</v>
      </c>
      <c r="K8156" s="12" t="s">
        <v>25</v>
      </c>
      <c r="L8156" s="12" t="s">
        <v>39</v>
      </c>
      <c r="M8156" s="11" t="s">
        <v>27</v>
      </c>
      <c r="N8156" s="11" t="s">
        <v>28</v>
      </c>
      <c r="O8156" s="12" t="s">
        <v>29</v>
      </c>
      <c r="P8156" s="12"/>
      <c r="Q8156" s="15" t="s">
        <v>35990</v>
      </c>
      <c r="R8156" s="12" t="s">
        <v>42</v>
      </c>
      <c r="S8156" s="11" t="s">
        <v>35991</v>
      </c>
      <c r="T8156" s="11"/>
    </row>
    <row x14ac:dyDescent="0.25" r="8157" customHeight="1" ht="19.5">
      <c r="A8157" s="10">
        <v>45219</v>
      </c>
      <c r="B8157" s="11" t="s">
        <v>35992</v>
      </c>
      <c r="C8157" s="11" t="s">
        <v>46</v>
      </c>
      <c r="D8157" s="12"/>
      <c r="E8157" s="13">
        <v>13177067416</v>
      </c>
      <c r="F8157" s="11" t="s">
        <v>35993</v>
      </c>
      <c r="G8157" s="12" t="s">
        <v>115</v>
      </c>
      <c r="H8157" s="12" t="s">
        <v>98</v>
      </c>
      <c r="I8157" s="14" t="s">
        <v>142</v>
      </c>
      <c r="J8157" s="12" t="s">
        <v>24</v>
      </c>
      <c r="K8157" s="12" t="s">
        <v>25</v>
      </c>
      <c r="L8157" s="12" t="s">
        <v>39</v>
      </c>
      <c r="M8157" s="11" t="s">
        <v>27</v>
      </c>
      <c r="N8157" s="11" t="s">
        <v>28</v>
      </c>
      <c r="O8157" s="12" t="s">
        <v>29</v>
      </c>
      <c r="P8157" s="12"/>
      <c r="Q8157" s="15" t="s">
        <v>35994</v>
      </c>
      <c r="R8157" s="12" t="s">
        <v>42</v>
      </c>
      <c r="S8157" s="11" t="s">
        <v>35995</v>
      </c>
      <c r="T8157" s="11"/>
    </row>
    <row x14ac:dyDescent="0.25" r="8158" customHeight="1" ht="19.5">
      <c r="A8158" s="10">
        <v>45219</v>
      </c>
      <c r="B8158" s="11" t="s">
        <v>35996</v>
      </c>
      <c r="C8158" s="11" t="s">
        <v>5513</v>
      </c>
      <c r="D8158" s="12"/>
      <c r="E8158" s="13">
        <v>15572763026</v>
      </c>
      <c r="F8158" s="11" t="s">
        <v>35997</v>
      </c>
      <c r="G8158" s="12" t="s">
        <v>289</v>
      </c>
      <c r="H8158" s="12"/>
      <c r="I8158" s="14">
        <v>10015</v>
      </c>
      <c r="J8158" s="12" t="s">
        <v>24</v>
      </c>
      <c r="K8158" s="12" t="s">
        <v>69</v>
      </c>
      <c r="L8158" s="12" t="s">
        <v>26</v>
      </c>
      <c r="M8158" s="11" t="s">
        <v>27</v>
      </c>
      <c r="N8158" s="11" t="s">
        <v>28</v>
      </c>
      <c r="O8158" s="12" t="s">
        <v>29</v>
      </c>
      <c r="P8158" s="12"/>
      <c r="Q8158" s="15" t="s">
        <v>35998</v>
      </c>
      <c r="R8158" s="12" t="s">
        <v>31</v>
      </c>
      <c r="S8158" s="11" t="s">
        <v>35999</v>
      </c>
      <c r="T8158" s="11"/>
    </row>
    <row x14ac:dyDescent="0.25" r="8159" customHeight="1" ht="19.5">
      <c r="A8159" s="10">
        <v>45219</v>
      </c>
      <c r="B8159" s="11" t="s">
        <v>36000</v>
      </c>
      <c r="C8159" s="11" t="s">
        <v>46</v>
      </c>
      <c r="D8159" s="12"/>
      <c r="E8159" s="13">
        <v>15571718605</v>
      </c>
      <c r="F8159" s="11" t="s">
        <v>36001</v>
      </c>
      <c r="G8159" s="12" t="s">
        <v>115</v>
      </c>
      <c r="H8159" s="12"/>
      <c r="I8159" s="14" t="s">
        <v>486</v>
      </c>
      <c r="J8159" s="12" t="s">
        <v>24</v>
      </c>
      <c r="K8159" s="12" t="s">
        <v>25</v>
      </c>
      <c r="L8159" s="12" t="s">
        <v>39</v>
      </c>
      <c r="M8159" s="11" t="s">
        <v>27</v>
      </c>
      <c r="N8159" s="11" t="s">
        <v>28</v>
      </c>
      <c r="O8159" s="12" t="s">
        <v>29</v>
      </c>
      <c r="P8159" s="12"/>
      <c r="Q8159" s="15" t="s">
        <v>36002</v>
      </c>
      <c r="R8159" s="12" t="s">
        <v>51</v>
      </c>
      <c r="S8159" s="11" t="s">
        <v>36003</v>
      </c>
      <c r="T8159" s="11"/>
    </row>
    <row x14ac:dyDescent="0.25" r="8160" customHeight="1" ht="19.5">
      <c r="A8160" s="10">
        <v>45219</v>
      </c>
      <c r="B8160" s="11" t="s">
        <v>36004</v>
      </c>
      <c r="C8160" s="11" t="s">
        <v>46</v>
      </c>
      <c r="D8160" s="12"/>
      <c r="E8160" s="13">
        <v>15571721810</v>
      </c>
      <c r="F8160" s="11" t="s">
        <v>36005</v>
      </c>
      <c r="G8160" s="12" t="s">
        <v>74</v>
      </c>
      <c r="H8160" s="12"/>
      <c r="I8160" s="14" t="s">
        <v>189</v>
      </c>
      <c r="J8160" s="12" t="s">
        <v>24</v>
      </c>
      <c r="K8160" s="12" t="s">
        <v>25</v>
      </c>
      <c r="L8160" s="12" t="s">
        <v>39</v>
      </c>
      <c r="M8160" s="11" t="s">
        <v>27</v>
      </c>
      <c r="N8160" s="11" t="s">
        <v>28</v>
      </c>
      <c r="O8160" s="12" t="s">
        <v>29</v>
      </c>
      <c r="P8160" s="12"/>
      <c r="Q8160" s="15" t="s">
        <v>36006</v>
      </c>
      <c r="R8160" s="12" t="s">
        <v>51</v>
      </c>
      <c r="S8160" s="11" t="s">
        <v>36007</v>
      </c>
      <c r="T8160" s="11"/>
    </row>
    <row x14ac:dyDescent="0.25" r="8161" customHeight="1" ht="19.5">
      <c r="A8161" s="10">
        <v>45219</v>
      </c>
      <c r="B8161" s="11" t="s">
        <v>36008</v>
      </c>
      <c r="C8161" s="11" t="s">
        <v>46</v>
      </c>
      <c r="D8161" s="12"/>
      <c r="E8161" s="13">
        <v>15671077733</v>
      </c>
      <c r="F8161" s="11" t="s">
        <v>36009</v>
      </c>
      <c r="G8161" s="12" t="s">
        <v>56</v>
      </c>
      <c r="H8161" s="12"/>
      <c r="I8161" s="14" t="s">
        <v>116</v>
      </c>
      <c r="J8161" s="12" t="s">
        <v>24</v>
      </c>
      <c r="K8161" s="12" t="s">
        <v>25</v>
      </c>
      <c r="L8161" s="12" t="s">
        <v>39</v>
      </c>
      <c r="M8161" s="11" t="s">
        <v>27</v>
      </c>
      <c r="N8161" s="11" t="s">
        <v>28</v>
      </c>
      <c r="O8161" s="12" t="s">
        <v>29</v>
      </c>
      <c r="P8161" s="12"/>
      <c r="Q8161" s="15" t="s">
        <v>36010</v>
      </c>
      <c r="R8161" s="12" t="s">
        <v>51</v>
      </c>
      <c r="S8161" s="11" t="s">
        <v>36011</v>
      </c>
      <c r="T8161" s="11"/>
    </row>
    <row x14ac:dyDescent="0.25" r="8162" customHeight="1" ht="19.5">
      <c r="A8162" s="10">
        <v>45219</v>
      </c>
      <c r="B8162" s="11" t="s">
        <v>36012</v>
      </c>
      <c r="C8162" s="11" t="s">
        <v>5841</v>
      </c>
      <c r="D8162" s="12"/>
      <c r="E8162" s="13">
        <v>15571756331</v>
      </c>
      <c r="F8162" s="11" t="s">
        <v>36013</v>
      </c>
      <c r="G8162" s="12" t="s">
        <v>74</v>
      </c>
      <c r="H8162" s="12" t="s">
        <v>98</v>
      </c>
      <c r="I8162" s="14" t="s">
        <v>850</v>
      </c>
      <c r="J8162" s="12" t="s">
        <v>24</v>
      </c>
      <c r="K8162" s="12" t="s">
        <v>25</v>
      </c>
      <c r="L8162" s="12" t="s">
        <v>39</v>
      </c>
      <c r="M8162" s="11" t="s">
        <v>27</v>
      </c>
      <c r="N8162" s="11" t="s">
        <v>28</v>
      </c>
      <c r="O8162" s="12" t="s">
        <v>29</v>
      </c>
      <c r="P8162" s="12"/>
      <c r="Q8162" s="15" t="s">
        <v>36014</v>
      </c>
      <c r="R8162" s="12" t="s">
        <v>42</v>
      </c>
      <c r="S8162" s="11" t="s">
        <v>36015</v>
      </c>
      <c r="T8162" s="11" t="s">
        <v>36016</v>
      </c>
    </row>
    <row x14ac:dyDescent="0.25" r="8163" customHeight="1" ht="19.5">
      <c r="A8163" s="10">
        <v>45219</v>
      </c>
      <c r="B8163" s="11" t="s">
        <v>36017</v>
      </c>
      <c r="C8163" s="11" t="s">
        <v>5513</v>
      </c>
      <c r="D8163" s="12"/>
      <c r="E8163" s="13">
        <v>18671768368</v>
      </c>
      <c r="F8163" s="11" t="s">
        <v>36018</v>
      </c>
      <c r="G8163" s="12" t="s">
        <v>62</v>
      </c>
      <c r="H8163" s="12"/>
      <c r="I8163" s="14" t="s">
        <v>486</v>
      </c>
      <c r="J8163" s="12" t="s">
        <v>24</v>
      </c>
      <c r="K8163" s="12" t="s">
        <v>25</v>
      </c>
      <c r="L8163" s="12" t="s">
        <v>39</v>
      </c>
      <c r="M8163" s="11" t="s">
        <v>27</v>
      </c>
      <c r="N8163" s="11" t="s">
        <v>28</v>
      </c>
      <c r="O8163" s="12" t="s">
        <v>29</v>
      </c>
      <c r="P8163" s="12"/>
      <c r="Q8163" s="15" t="s">
        <v>36019</v>
      </c>
      <c r="R8163" s="12" t="s">
        <v>42</v>
      </c>
      <c r="S8163" s="11" t="s">
        <v>36020</v>
      </c>
      <c r="T8163" s="11" t="s">
        <v>36021</v>
      </c>
    </row>
    <row x14ac:dyDescent="0.25" r="8164" customHeight="1" ht="19.5">
      <c r="A8164" s="10">
        <v>45219</v>
      </c>
      <c r="B8164" s="11" t="s">
        <v>36022</v>
      </c>
      <c r="C8164" s="11" t="s">
        <v>2492</v>
      </c>
      <c r="D8164" s="12"/>
      <c r="E8164" s="13">
        <v>18672662633</v>
      </c>
      <c r="F8164" s="11" t="s">
        <v>36023</v>
      </c>
      <c r="G8164" s="12" t="s">
        <v>115</v>
      </c>
      <c r="H8164" s="12"/>
      <c r="I8164" s="14" t="s">
        <v>154</v>
      </c>
      <c r="J8164" s="12" t="s">
        <v>24</v>
      </c>
      <c r="K8164" s="12" t="s">
        <v>25</v>
      </c>
      <c r="L8164" s="12" t="s">
        <v>39</v>
      </c>
      <c r="M8164" s="11" t="s">
        <v>27</v>
      </c>
      <c r="N8164" s="11" t="s">
        <v>28</v>
      </c>
      <c r="O8164" s="12" t="s">
        <v>29</v>
      </c>
      <c r="P8164" s="12"/>
      <c r="Q8164" s="15" t="s">
        <v>36024</v>
      </c>
      <c r="R8164" s="12" t="s">
        <v>42</v>
      </c>
      <c r="S8164" s="11" t="s">
        <v>36025</v>
      </c>
      <c r="T8164" s="11" t="s">
        <v>36026</v>
      </c>
    </row>
    <row x14ac:dyDescent="0.25" r="8165" customHeight="1" ht="19.5">
      <c r="A8165" s="10">
        <v>45219</v>
      </c>
      <c r="B8165" s="11" t="s">
        <v>36027</v>
      </c>
      <c r="C8165" s="11" t="s">
        <v>5513</v>
      </c>
      <c r="D8165" s="12"/>
      <c r="E8165" s="13">
        <v>13227268343</v>
      </c>
      <c r="F8165" s="11" t="s">
        <v>36028</v>
      </c>
      <c r="G8165" s="12" t="s">
        <v>74</v>
      </c>
      <c r="H8165" s="12"/>
      <c r="I8165" s="14" t="s">
        <v>142</v>
      </c>
      <c r="J8165" s="12" t="s">
        <v>24</v>
      </c>
      <c r="K8165" s="12" t="s">
        <v>25</v>
      </c>
      <c r="L8165" s="12" t="s">
        <v>39</v>
      </c>
      <c r="M8165" s="11" t="s">
        <v>27</v>
      </c>
      <c r="N8165" s="11" t="s">
        <v>28</v>
      </c>
      <c r="O8165" s="12" t="s">
        <v>29</v>
      </c>
      <c r="P8165" s="12"/>
      <c r="Q8165" s="15" t="s">
        <v>36029</v>
      </c>
      <c r="R8165" s="12" t="s">
        <v>42</v>
      </c>
      <c r="S8165" s="11" t="s">
        <v>36030</v>
      </c>
      <c r="T8165" s="11" t="s">
        <v>36031</v>
      </c>
    </row>
    <row x14ac:dyDescent="0.25" r="8166" customHeight="1" ht="19.5">
      <c r="A8166" s="10">
        <v>45219</v>
      </c>
      <c r="B8166" s="11" t="s">
        <v>36032</v>
      </c>
      <c r="C8166" s="11" t="s">
        <v>6252</v>
      </c>
      <c r="D8166" s="12"/>
      <c r="E8166" s="13">
        <v>13094172693</v>
      </c>
      <c r="F8166" s="11" t="s">
        <v>27221</v>
      </c>
      <c r="G8166" s="12" t="s">
        <v>74</v>
      </c>
      <c r="H8166" s="12" t="s">
        <v>98</v>
      </c>
      <c r="I8166" s="14" t="s">
        <v>182</v>
      </c>
      <c r="J8166" s="12" t="s">
        <v>24</v>
      </c>
      <c r="K8166" s="12" t="s">
        <v>25</v>
      </c>
      <c r="L8166" s="12" t="s">
        <v>39</v>
      </c>
      <c r="M8166" s="11" t="s">
        <v>27</v>
      </c>
      <c r="N8166" s="11" t="s">
        <v>28</v>
      </c>
      <c r="O8166" s="12" t="s">
        <v>29</v>
      </c>
      <c r="P8166" s="12"/>
      <c r="Q8166" s="15" t="s">
        <v>36033</v>
      </c>
      <c r="R8166" s="12" t="s">
        <v>42</v>
      </c>
      <c r="S8166" s="11" t="s">
        <v>36034</v>
      </c>
      <c r="T8166" s="11" t="s">
        <v>36035</v>
      </c>
    </row>
    <row x14ac:dyDescent="0.25" r="8167" customHeight="1" ht="19.5">
      <c r="A8167" s="10">
        <v>45219</v>
      </c>
      <c r="B8167" s="11" t="s">
        <v>36036</v>
      </c>
      <c r="C8167" s="11" t="s">
        <v>5513</v>
      </c>
      <c r="D8167" s="12"/>
      <c r="E8167" s="13">
        <v>18671766673</v>
      </c>
      <c r="F8167" s="11" t="s">
        <v>25301</v>
      </c>
      <c r="G8167" s="12" t="s">
        <v>115</v>
      </c>
      <c r="H8167" s="12"/>
      <c r="I8167" s="14">
        <v>10015</v>
      </c>
      <c r="J8167" s="12" t="s">
        <v>24</v>
      </c>
      <c r="K8167" s="12" t="s">
        <v>69</v>
      </c>
      <c r="L8167" s="12" t="s">
        <v>26</v>
      </c>
      <c r="M8167" s="11" t="s">
        <v>27</v>
      </c>
      <c r="N8167" s="11" t="s">
        <v>28</v>
      </c>
      <c r="O8167" s="12" t="s">
        <v>29</v>
      </c>
      <c r="P8167" s="12"/>
      <c r="Q8167" s="15" t="s">
        <v>36037</v>
      </c>
      <c r="R8167" s="12" t="s">
        <v>31</v>
      </c>
      <c r="S8167" s="11" t="s">
        <v>36038</v>
      </c>
      <c r="T8167" s="11" t="s">
        <v>36039</v>
      </c>
    </row>
    <row x14ac:dyDescent="0.25" r="8168" customHeight="1" ht="19.5">
      <c r="A8168" s="10">
        <v>45219</v>
      </c>
      <c r="B8168" s="11" t="s">
        <v>36040</v>
      </c>
      <c r="C8168" s="11" t="s">
        <v>1075</v>
      </c>
      <c r="D8168" s="12"/>
      <c r="E8168" s="13">
        <v>13047168450</v>
      </c>
      <c r="F8168" s="11" t="s">
        <v>36041</v>
      </c>
      <c r="G8168" s="12" t="s">
        <v>56</v>
      </c>
      <c r="H8168" s="12" t="s">
        <v>130</v>
      </c>
      <c r="I8168" s="14" t="s">
        <v>38</v>
      </c>
      <c r="J8168" s="12" t="s">
        <v>24</v>
      </c>
      <c r="K8168" s="12" t="s">
        <v>25</v>
      </c>
      <c r="L8168" s="12" t="s">
        <v>39</v>
      </c>
      <c r="M8168" s="11" t="s">
        <v>27</v>
      </c>
      <c r="N8168" s="11" t="s">
        <v>28</v>
      </c>
      <c r="O8168" s="12" t="s">
        <v>29</v>
      </c>
      <c r="P8168" s="12"/>
      <c r="Q8168" s="15" t="s">
        <v>36042</v>
      </c>
      <c r="R8168" s="12" t="s">
        <v>42</v>
      </c>
      <c r="S8168" s="11" t="s">
        <v>36043</v>
      </c>
      <c r="T8168" s="11" t="s">
        <v>36044</v>
      </c>
    </row>
    <row x14ac:dyDescent="0.25" r="8169" customHeight="1" ht="19.5">
      <c r="A8169" s="10">
        <v>45219</v>
      </c>
      <c r="B8169" s="11" t="s">
        <v>36045</v>
      </c>
      <c r="C8169" s="11" t="s">
        <v>6564</v>
      </c>
      <c r="D8169" s="12"/>
      <c r="E8169" s="13">
        <v>13217178349</v>
      </c>
      <c r="F8169" s="11" t="s">
        <v>36046</v>
      </c>
      <c r="G8169" s="12" t="s">
        <v>37</v>
      </c>
      <c r="H8169" s="12"/>
      <c r="I8169" s="14">
        <v>10015</v>
      </c>
      <c r="J8169" s="12" t="s">
        <v>24</v>
      </c>
      <c r="K8169" s="12" t="s">
        <v>69</v>
      </c>
      <c r="L8169" s="12" t="s">
        <v>26</v>
      </c>
      <c r="M8169" s="11" t="s">
        <v>40</v>
      </c>
      <c r="N8169" s="11" t="s">
        <v>28</v>
      </c>
      <c r="O8169" s="12" t="s">
        <v>29</v>
      </c>
      <c r="P8169" s="12"/>
      <c r="Q8169" s="15" t="s">
        <v>36047</v>
      </c>
      <c r="R8169" s="12" t="s">
        <v>31</v>
      </c>
      <c r="S8169" s="11" t="s">
        <v>36048</v>
      </c>
      <c r="T8169" s="11"/>
    </row>
    <row x14ac:dyDescent="0.25" r="8170" customHeight="1" ht="19.5">
      <c r="A8170" s="10">
        <v>45219</v>
      </c>
      <c r="B8170" s="11" t="s">
        <v>36049</v>
      </c>
      <c r="C8170" s="11" t="s">
        <v>698</v>
      </c>
      <c r="D8170" s="12"/>
      <c r="E8170" s="13">
        <v>13207225094</v>
      </c>
      <c r="F8170" s="11" t="s">
        <v>31424</v>
      </c>
      <c r="G8170" s="12" t="s">
        <v>115</v>
      </c>
      <c r="H8170" s="12"/>
      <c r="I8170" s="14" t="s">
        <v>38</v>
      </c>
      <c r="J8170" s="12" t="s">
        <v>24</v>
      </c>
      <c r="K8170" s="12" t="s">
        <v>25</v>
      </c>
      <c r="L8170" s="12" t="s">
        <v>39</v>
      </c>
      <c r="M8170" s="11" t="s">
        <v>27</v>
      </c>
      <c r="N8170" s="11" t="s">
        <v>28</v>
      </c>
      <c r="O8170" s="12" t="s">
        <v>29</v>
      </c>
      <c r="P8170" s="12"/>
      <c r="Q8170" s="15" t="s">
        <v>36050</v>
      </c>
      <c r="R8170" s="12" t="s">
        <v>42</v>
      </c>
      <c r="S8170" s="11" t="s">
        <v>36051</v>
      </c>
      <c r="T8170" s="11" t="s">
        <v>36052</v>
      </c>
    </row>
    <row x14ac:dyDescent="0.25" r="8171" customHeight="1" ht="19.5">
      <c r="A8171" s="10">
        <v>45219</v>
      </c>
      <c r="B8171" s="11" t="s">
        <v>36053</v>
      </c>
      <c r="C8171" s="11" t="s">
        <v>341</v>
      </c>
      <c r="D8171" s="12"/>
      <c r="E8171" s="13">
        <v>13114465597</v>
      </c>
      <c r="F8171" s="11" t="s">
        <v>36054</v>
      </c>
      <c r="G8171" s="12" t="s">
        <v>115</v>
      </c>
      <c r="H8171" s="12"/>
      <c r="I8171" s="14" t="s">
        <v>615</v>
      </c>
      <c r="J8171" s="12" t="s">
        <v>24</v>
      </c>
      <c r="K8171" s="12" t="s">
        <v>25</v>
      </c>
      <c r="L8171" s="12" t="s">
        <v>39</v>
      </c>
      <c r="M8171" s="11" t="s">
        <v>27</v>
      </c>
      <c r="N8171" s="11" t="s">
        <v>28</v>
      </c>
      <c r="O8171" s="12" t="s">
        <v>29</v>
      </c>
      <c r="P8171" s="12"/>
      <c r="Q8171" s="15" t="s">
        <v>36055</v>
      </c>
      <c r="R8171" s="12" t="s">
        <v>42</v>
      </c>
      <c r="S8171" s="11" t="s">
        <v>36056</v>
      </c>
      <c r="T8171" s="11" t="s">
        <v>36057</v>
      </c>
    </row>
    <row x14ac:dyDescent="0.25" r="8172" customHeight="1" ht="19.5">
      <c r="A8172" s="10">
        <v>45219</v>
      </c>
      <c r="B8172" s="11" t="s">
        <v>36058</v>
      </c>
      <c r="C8172" s="11" t="s">
        <v>326</v>
      </c>
      <c r="D8172" s="12"/>
      <c r="E8172" s="13">
        <v>13872626082</v>
      </c>
      <c r="F8172" s="11" t="s">
        <v>36059</v>
      </c>
      <c r="G8172" s="12" t="s">
        <v>74</v>
      </c>
      <c r="H8172" s="12"/>
      <c r="I8172" s="14" t="s">
        <v>486</v>
      </c>
      <c r="J8172" s="12" t="s">
        <v>24</v>
      </c>
      <c r="K8172" s="12" t="s">
        <v>25</v>
      </c>
      <c r="L8172" s="12" t="s">
        <v>39</v>
      </c>
      <c r="M8172" s="11" t="s">
        <v>40</v>
      </c>
      <c r="N8172" s="11" t="s">
        <v>28</v>
      </c>
      <c r="O8172" s="12" t="s">
        <v>29</v>
      </c>
      <c r="P8172" s="12"/>
      <c r="Q8172" s="15" t="s">
        <v>36060</v>
      </c>
      <c r="R8172" s="12" t="s">
        <v>42</v>
      </c>
      <c r="S8172" s="11" t="s">
        <v>36061</v>
      </c>
      <c r="T8172" s="11"/>
    </row>
    <row x14ac:dyDescent="0.25" r="8173" customHeight="1" ht="19.5">
      <c r="A8173" s="10">
        <v>45219</v>
      </c>
      <c r="B8173" s="11" t="s">
        <v>36062</v>
      </c>
      <c r="C8173" s="11" t="s">
        <v>2414</v>
      </c>
      <c r="D8173" s="12"/>
      <c r="E8173" s="13">
        <v>18671605843</v>
      </c>
      <c r="F8173" s="11" t="s">
        <v>36063</v>
      </c>
      <c r="G8173" s="12" t="s">
        <v>74</v>
      </c>
      <c r="H8173" s="12"/>
      <c r="I8173" s="14" t="s">
        <v>259</v>
      </c>
      <c r="J8173" s="12" t="s">
        <v>24</v>
      </c>
      <c r="K8173" s="12" t="s">
        <v>25</v>
      </c>
      <c r="L8173" s="12" t="s">
        <v>39</v>
      </c>
      <c r="M8173" s="11" t="s">
        <v>27</v>
      </c>
      <c r="N8173" s="11" t="s">
        <v>28</v>
      </c>
      <c r="O8173" s="12" t="s">
        <v>29</v>
      </c>
      <c r="P8173" s="12"/>
      <c r="Q8173" s="15" t="s">
        <v>36064</v>
      </c>
      <c r="R8173" s="12" t="s">
        <v>42</v>
      </c>
      <c r="S8173" s="11" t="s">
        <v>36065</v>
      </c>
      <c r="T8173" s="11" t="s">
        <v>36066</v>
      </c>
    </row>
    <row x14ac:dyDescent="0.25" r="8174" customHeight="1" ht="19.5">
      <c r="A8174" s="10">
        <v>45219</v>
      </c>
      <c r="B8174" s="11" t="s">
        <v>36067</v>
      </c>
      <c r="C8174" s="11" t="s">
        <v>1138</v>
      </c>
      <c r="D8174" s="12"/>
      <c r="E8174" s="13">
        <v>13872573042</v>
      </c>
      <c r="F8174" s="11" t="s">
        <v>11554</v>
      </c>
      <c r="G8174" s="12" t="s">
        <v>23</v>
      </c>
      <c r="H8174" s="12"/>
      <c r="I8174" s="14" t="s">
        <v>93</v>
      </c>
      <c r="J8174" s="12" t="s">
        <v>24</v>
      </c>
      <c r="K8174" s="12" t="s">
        <v>25</v>
      </c>
      <c r="L8174" s="12" t="s">
        <v>39</v>
      </c>
      <c r="M8174" s="11" t="s">
        <v>40</v>
      </c>
      <c r="N8174" s="11" t="s">
        <v>28</v>
      </c>
      <c r="O8174" s="12" t="s">
        <v>29</v>
      </c>
      <c r="P8174" s="12"/>
      <c r="Q8174" s="15" t="s">
        <v>36068</v>
      </c>
      <c r="R8174" s="12" t="s">
        <v>42</v>
      </c>
      <c r="S8174" s="11" t="s">
        <v>36069</v>
      </c>
      <c r="T8174" s="11" t="s">
        <v>36070</v>
      </c>
    </row>
    <row x14ac:dyDescent="0.25" r="8175" customHeight="1" ht="19.5">
      <c r="A8175" s="10">
        <v>45219</v>
      </c>
      <c r="B8175" s="11" t="s">
        <v>36071</v>
      </c>
      <c r="C8175" s="11" t="s">
        <v>5513</v>
      </c>
      <c r="D8175" s="12"/>
      <c r="E8175" s="13">
        <v>13235638396</v>
      </c>
      <c r="F8175" s="11" t="s">
        <v>36072</v>
      </c>
      <c r="G8175" s="12" t="s">
        <v>289</v>
      </c>
      <c r="H8175" s="12"/>
      <c r="I8175" s="14" t="s">
        <v>57</v>
      </c>
      <c r="J8175" s="12" t="s">
        <v>24</v>
      </c>
      <c r="K8175" s="12" t="s">
        <v>25</v>
      </c>
      <c r="L8175" s="12" t="s">
        <v>39</v>
      </c>
      <c r="M8175" s="11" t="s">
        <v>27</v>
      </c>
      <c r="N8175" s="11" t="s">
        <v>28</v>
      </c>
      <c r="O8175" s="12" t="s">
        <v>29</v>
      </c>
      <c r="P8175" s="12"/>
      <c r="Q8175" s="15" t="s">
        <v>36073</v>
      </c>
      <c r="R8175" s="12" t="s">
        <v>42</v>
      </c>
      <c r="S8175" s="11" t="s">
        <v>36074</v>
      </c>
      <c r="T8175" s="11" t="s">
        <v>36075</v>
      </c>
    </row>
    <row x14ac:dyDescent="0.25" r="8176" customHeight="1" ht="19.5">
      <c r="A8176" s="10">
        <v>45219</v>
      </c>
      <c r="B8176" s="11" t="s">
        <v>36076</v>
      </c>
      <c r="C8176" s="11" t="s">
        <v>691</v>
      </c>
      <c r="D8176" s="12"/>
      <c r="E8176" s="13">
        <v>16671726269</v>
      </c>
      <c r="F8176" s="11" t="s">
        <v>36077</v>
      </c>
      <c r="G8176" s="12" t="s">
        <v>48</v>
      </c>
      <c r="H8176" s="12"/>
      <c r="I8176" s="14" t="s">
        <v>189</v>
      </c>
      <c r="J8176" s="12" t="s">
        <v>24</v>
      </c>
      <c r="K8176" s="12" t="s">
        <v>25</v>
      </c>
      <c r="L8176" s="12" t="s">
        <v>39</v>
      </c>
      <c r="M8176" s="11" t="s">
        <v>40</v>
      </c>
      <c r="N8176" s="11" t="s">
        <v>28</v>
      </c>
      <c r="O8176" s="12" t="s">
        <v>29</v>
      </c>
      <c r="P8176" s="12"/>
      <c r="Q8176" s="15" t="s">
        <v>36078</v>
      </c>
      <c r="R8176" s="12" t="s">
        <v>42</v>
      </c>
      <c r="S8176" s="11" t="s">
        <v>36079</v>
      </c>
      <c r="T8176" s="11" t="s">
        <v>36080</v>
      </c>
    </row>
    <row x14ac:dyDescent="0.25" r="8177" customHeight="1" ht="19.5">
      <c r="A8177" s="10">
        <v>45219</v>
      </c>
      <c r="B8177" s="11" t="s">
        <v>36081</v>
      </c>
      <c r="C8177" s="11" t="s">
        <v>545</v>
      </c>
      <c r="D8177" s="12"/>
      <c r="E8177" s="13">
        <v>17671324064</v>
      </c>
      <c r="F8177" s="11" t="s">
        <v>36082</v>
      </c>
      <c r="G8177" s="12" t="s">
        <v>23</v>
      </c>
      <c r="H8177" s="12"/>
      <c r="I8177" s="14" t="s">
        <v>749</v>
      </c>
      <c r="J8177" s="12" t="s">
        <v>24</v>
      </c>
      <c r="K8177" s="12" t="s">
        <v>25</v>
      </c>
      <c r="L8177" s="12" t="s">
        <v>39</v>
      </c>
      <c r="M8177" s="11" t="s">
        <v>40</v>
      </c>
      <c r="N8177" s="11" t="s">
        <v>28</v>
      </c>
      <c r="O8177" s="12" t="s">
        <v>29</v>
      </c>
      <c r="P8177" s="12"/>
      <c r="Q8177" s="15" t="s">
        <v>36083</v>
      </c>
      <c r="R8177" s="12" t="s">
        <v>42</v>
      </c>
      <c r="S8177" s="11" t="s">
        <v>36084</v>
      </c>
      <c r="T8177" s="11" t="s">
        <v>36085</v>
      </c>
    </row>
    <row x14ac:dyDescent="0.25" r="8178" customHeight="1" ht="19.5">
      <c r="A8178" s="10">
        <v>45219</v>
      </c>
      <c r="B8178" s="11" t="s">
        <v>36086</v>
      </c>
      <c r="C8178" s="11" t="s">
        <v>46</v>
      </c>
      <c r="D8178" s="12"/>
      <c r="E8178" s="13">
        <v>13047164998</v>
      </c>
      <c r="F8178" s="11" t="s">
        <v>36087</v>
      </c>
      <c r="G8178" s="12" t="s">
        <v>56</v>
      </c>
      <c r="H8178" s="12"/>
      <c r="I8178" s="14" t="s">
        <v>590</v>
      </c>
      <c r="J8178" s="12" t="s">
        <v>24</v>
      </c>
      <c r="K8178" s="12" t="s">
        <v>25</v>
      </c>
      <c r="L8178" s="12" t="s">
        <v>39</v>
      </c>
      <c r="M8178" s="11" t="s">
        <v>27</v>
      </c>
      <c r="N8178" s="11" t="s">
        <v>28</v>
      </c>
      <c r="O8178" s="12" t="s">
        <v>29</v>
      </c>
      <c r="P8178" s="12"/>
      <c r="Q8178" s="15" t="s">
        <v>36088</v>
      </c>
      <c r="R8178" s="12" t="s">
        <v>51</v>
      </c>
      <c r="S8178" s="11" t="s">
        <v>36089</v>
      </c>
      <c r="T8178" s="11"/>
    </row>
    <row x14ac:dyDescent="0.25" r="8179" customHeight="1" ht="19.5">
      <c r="A8179" s="10">
        <v>45219</v>
      </c>
      <c r="B8179" s="11" t="s">
        <v>36090</v>
      </c>
      <c r="C8179" s="11" t="s">
        <v>239</v>
      </c>
      <c r="D8179" s="12"/>
      <c r="E8179" s="13">
        <v>15571734433</v>
      </c>
      <c r="F8179" s="11" t="s">
        <v>36091</v>
      </c>
      <c r="G8179" s="12" t="s">
        <v>62</v>
      </c>
      <c r="H8179" s="12"/>
      <c r="I8179" s="14" t="s">
        <v>49</v>
      </c>
      <c r="J8179" s="12" t="s">
        <v>24</v>
      </c>
      <c r="K8179" s="12" t="s">
        <v>25</v>
      </c>
      <c r="L8179" s="12" t="s">
        <v>39</v>
      </c>
      <c r="M8179" s="11" t="s">
        <v>40</v>
      </c>
      <c r="N8179" s="11" t="s">
        <v>183</v>
      </c>
      <c r="O8179" s="12" t="s">
        <v>29</v>
      </c>
      <c r="P8179" s="12"/>
      <c r="Q8179" s="15" t="s">
        <v>36092</v>
      </c>
      <c r="R8179" s="12" t="s">
        <v>51</v>
      </c>
      <c r="S8179" s="11" t="s">
        <v>36093</v>
      </c>
      <c r="T8179" s="11"/>
    </row>
    <row x14ac:dyDescent="0.25" r="8180" customHeight="1" ht="19.5">
      <c r="A8180" s="10">
        <v>45219</v>
      </c>
      <c r="B8180" s="11" t="s">
        <v>36094</v>
      </c>
      <c r="C8180" s="11" t="s">
        <v>36095</v>
      </c>
      <c r="D8180" s="12"/>
      <c r="E8180" s="13">
        <v>13040981898</v>
      </c>
      <c r="F8180" s="11" t="s">
        <v>36096</v>
      </c>
      <c r="G8180" s="12" t="s">
        <v>171</v>
      </c>
      <c r="H8180" s="12"/>
      <c r="I8180" s="14" t="s">
        <v>206</v>
      </c>
      <c r="J8180" s="12" t="s">
        <v>24</v>
      </c>
      <c r="K8180" s="12" t="s">
        <v>25</v>
      </c>
      <c r="L8180" s="12" t="s">
        <v>39</v>
      </c>
      <c r="M8180" s="11" t="s">
        <v>675</v>
      </c>
      <c r="N8180" s="11" t="s">
        <v>28</v>
      </c>
      <c r="O8180" s="12" t="s">
        <v>29</v>
      </c>
      <c r="P8180" s="12"/>
      <c r="Q8180" s="15" t="s">
        <v>36097</v>
      </c>
      <c r="R8180" s="12" t="s">
        <v>42</v>
      </c>
      <c r="S8180" s="11" t="s">
        <v>36098</v>
      </c>
      <c r="T8180" s="11" t="s">
        <v>36099</v>
      </c>
    </row>
    <row x14ac:dyDescent="0.25" r="8181" customHeight="1" ht="19.5">
      <c r="A8181" s="10">
        <v>45219</v>
      </c>
      <c r="B8181" s="11" t="s">
        <v>36100</v>
      </c>
      <c r="C8181" s="11" t="s">
        <v>6986</v>
      </c>
      <c r="D8181" s="12"/>
      <c r="E8181" s="13">
        <v>13986802015</v>
      </c>
      <c r="F8181" s="11" t="s">
        <v>36101</v>
      </c>
      <c r="G8181" s="12" t="s">
        <v>23</v>
      </c>
      <c r="H8181" s="12"/>
      <c r="I8181" s="14" t="s">
        <v>57</v>
      </c>
      <c r="J8181" s="12" t="s">
        <v>24</v>
      </c>
      <c r="K8181" s="12" t="s">
        <v>25</v>
      </c>
      <c r="L8181" s="12" t="s">
        <v>39</v>
      </c>
      <c r="M8181" s="11" t="s">
        <v>27</v>
      </c>
      <c r="N8181" s="11" t="s">
        <v>624</v>
      </c>
      <c r="O8181" s="12" t="s">
        <v>29</v>
      </c>
      <c r="P8181" s="12"/>
      <c r="Q8181" s="15" t="s">
        <v>36102</v>
      </c>
      <c r="R8181" s="12" t="s">
        <v>42</v>
      </c>
      <c r="S8181" s="11" t="s">
        <v>36103</v>
      </c>
      <c r="T8181" s="11"/>
    </row>
    <row x14ac:dyDescent="0.25" r="8182" customHeight="1" ht="19.5">
      <c r="A8182" s="10">
        <v>45219</v>
      </c>
      <c r="B8182" s="11" t="s">
        <v>36104</v>
      </c>
      <c r="C8182" s="11" t="s">
        <v>7138</v>
      </c>
      <c r="D8182" s="12"/>
      <c r="E8182" s="13">
        <v>18671734767</v>
      </c>
      <c r="F8182" s="11" t="s">
        <v>512</v>
      </c>
      <c r="G8182" s="12" t="s">
        <v>56</v>
      </c>
      <c r="H8182" s="12" t="s">
        <v>98</v>
      </c>
      <c r="I8182" s="14" t="s">
        <v>131</v>
      </c>
      <c r="J8182" s="12" t="s">
        <v>24</v>
      </c>
      <c r="K8182" s="12" t="s">
        <v>25</v>
      </c>
      <c r="L8182" s="12" t="s">
        <v>39</v>
      </c>
      <c r="M8182" s="11" t="s">
        <v>40</v>
      </c>
      <c r="N8182" s="11" t="s">
        <v>4770</v>
      </c>
      <c r="O8182" s="12" t="s">
        <v>29</v>
      </c>
      <c r="P8182" s="12"/>
      <c r="Q8182" s="15" t="s">
        <v>36105</v>
      </c>
      <c r="R8182" s="12" t="s">
        <v>7139</v>
      </c>
      <c r="S8182" s="11" t="s">
        <v>36106</v>
      </c>
      <c r="T8182" s="11"/>
    </row>
    <row x14ac:dyDescent="0.25" r="8183" customHeight="1" ht="19.5">
      <c r="A8183" s="10">
        <v>45219</v>
      </c>
      <c r="B8183" s="11" t="s">
        <v>36107</v>
      </c>
      <c r="C8183" s="11" t="s">
        <v>649</v>
      </c>
      <c r="D8183" s="12"/>
      <c r="E8183" s="13">
        <v>15697279386</v>
      </c>
      <c r="F8183" s="11" t="s">
        <v>3719</v>
      </c>
      <c r="G8183" s="12" t="s">
        <v>74</v>
      </c>
      <c r="H8183" s="12"/>
      <c r="I8183" s="14" t="s">
        <v>131</v>
      </c>
      <c r="J8183" s="12" t="s">
        <v>24</v>
      </c>
      <c r="K8183" s="12" t="s">
        <v>25</v>
      </c>
      <c r="L8183" s="12" t="s">
        <v>39</v>
      </c>
      <c r="M8183" s="11" t="s">
        <v>40</v>
      </c>
      <c r="N8183" s="11" t="s">
        <v>28</v>
      </c>
      <c r="O8183" s="12" t="s">
        <v>29</v>
      </c>
      <c r="P8183" s="12"/>
      <c r="Q8183" s="15" t="s">
        <v>36108</v>
      </c>
      <c r="R8183" s="12" t="s">
        <v>42</v>
      </c>
      <c r="S8183" s="11" t="s">
        <v>36109</v>
      </c>
      <c r="T8183" s="11" t="s">
        <v>32952</v>
      </c>
    </row>
    <row x14ac:dyDescent="0.25" r="8184" customHeight="1" ht="19.5">
      <c r="A8184" s="10">
        <v>45219</v>
      </c>
      <c r="B8184" s="11" t="s">
        <v>36110</v>
      </c>
      <c r="C8184" s="11" t="s">
        <v>495</v>
      </c>
      <c r="D8184" s="12"/>
      <c r="E8184" s="13">
        <v>13177090979</v>
      </c>
      <c r="F8184" s="11" t="s">
        <v>36111</v>
      </c>
      <c r="G8184" s="12" t="s">
        <v>23</v>
      </c>
      <c r="H8184" s="12"/>
      <c r="I8184" s="14" t="s">
        <v>796</v>
      </c>
      <c r="J8184" s="12" t="s">
        <v>24</v>
      </c>
      <c r="K8184" s="12" t="s">
        <v>25</v>
      </c>
      <c r="L8184" s="12" t="s">
        <v>39</v>
      </c>
      <c r="M8184" s="11" t="s">
        <v>40</v>
      </c>
      <c r="N8184" s="11" t="s">
        <v>28</v>
      </c>
      <c r="O8184" s="12" t="s">
        <v>29</v>
      </c>
      <c r="P8184" s="12"/>
      <c r="Q8184" s="15" t="s">
        <v>36112</v>
      </c>
      <c r="R8184" s="12" t="s">
        <v>42</v>
      </c>
      <c r="S8184" s="11" t="s">
        <v>36113</v>
      </c>
      <c r="T8184" s="11" t="s">
        <v>36114</v>
      </c>
    </row>
    <row x14ac:dyDescent="0.25" r="8185" customHeight="1" ht="19.5">
      <c r="A8185" s="10">
        <v>45219</v>
      </c>
      <c r="B8185" s="11" t="s">
        <v>36115</v>
      </c>
      <c r="C8185" s="11" t="s">
        <v>660</v>
      </c>
      <c r="D8185" s="12"/>
      <c r="E8185" s="13" t="s">
        <v>36116</v>
      </c>
      <c r="F8185" s="11" t="s">
        <v>36117</v>
      </c>
      <c r="G8185" s="12" t="s">
        <v>74</v>
      </c>
      <c r="H8185" s="12" t="s">
        <v>98</v>
      </c>
      <c r="I8185" s="14" t="s">
        <v>148</v>
      </c>
      <c r="J8185" s="12" t="s">
        <v>24</v>
      </c>
      <c r="K8185" s="12" t="s">
        <v>25</v>
      </c>
      <c r="L8185" s="12" t="s">
        <v>39</v>
      </c>
      <c r="M8185" s="11" t="s">
        <v>149</v>
      </c>
      <c r="N8185" s="11" t="s">
        <v>624</v>
      </c>
      <c r="O8185" s="12" t="s">
        <v>29</v>
      </c>
      <c r="P8185" s="12"/>
      <c r="Q8185" s="15" t="s">
        <v>36118</v>
      </c>
      <c r="R8185" s="12" t="s">
        <v>42</v>
      </c>
      <c r="S8185" s="11" t="s">
        <v>36119</v>
      </c>
      <c r="T8185" s="11" t="s">
        <v>36120</v>
      </c>
    </row>
    <row x14ac:dyDescent="0.25" r="8186" customHeight="1" ht="19.5">
      <c r="A8186" s="10">
        <v>45219</v>
      </c>
      <c r="B8186" s="11" t="s">
        <v>36121</v>
      </c>
      <c r="C8186" s="11" t="s">
        <v>336</v>
      </c>
      <c r="D8186" s="12"/>
      <c r="E8186" s="13">
        <v>15717890520</v>
      </c>
      <c r="F8186" s="11" t="s">
        <v>4316</v>
      </c>
      <c r="G8186" s="12" t="s">
        <v>48</v>
      </c>
      <c r="H8186" s="12"/>
      <c r="I8186" s="14">
        <v>10015</v>
      </c>
      <c r="J8186" s="12" t="s">
        <v>24</v>
      </c>
      <c r="K8186" s="12" t="s">
        <v>69</v>
      </c>
      <c r="L8186" s="12" t="s">
        <v>26</v>
      </c>
      <c r="M8186" s="11" t="s">
        <v>27</v>
      </c>
      <c r="N8186" s="11" t="s">
        <v>28</v>
      </c>
      <c r="O8186" s="12" t="s">
        <v>29</v>
      </c>
      <c r="P8186" s="12"/>
      <c r="Q8186" s="15" t="s">
        <v>36122</v>
      </c>
      <c r="R8186" s="12" t="s">
        <v>31</v>
      </c>
      <c r="S8186" s="11" t="s">
        <v>36123</v>
      </c>
      <c r="T8186" s="11" t="s">
        <v>36124</v>
      </c>
    </row>
    <row x14ac:dyDescent="0.25" r="8187" customHeight="1" ht="19.5">
      <c r="A8187" s="10">
        <v>45219</v>
      </c>
      <c r="B8187" s="11" t="s">
        <v>36125</v>
      </c>
      <c r="C8187" s="11" t="s">
        <v>72</v>
      </c>
      <c r="D8187" s="12"/>
      <c r="E8187" s="13">
        <v>19871700997</v>
      </c>
      <c r="F8187" s="11" t="s">
        <v>36126</v>
      </c>
      <c r="G8187" s="12" t="s">
        <v>74</v>
      </c>
      <c r="H8187" s="12"/>
      <c r="I8187" s="14" t="s">
        <v>142</v>
      </c>
      <c r="J8187" s="12" t="s">
        <v>24</v>
      </c>
      <c r="K8187" s="12" t="s">
        <v>25</v>
      </c>
      <c r="L8187" s="12" t="s">
        <v>39</v>
      </c>
      <c r="M8187" s="11" t="s">
        <v>27</v>
      </c>
      <c r="N8187" s="11" t="s">
        <v>28</v>
      </c>
      <c r="O8187" s="12" t="s">
        <v>29</v>
      </c>
      <c r="P8187" s="12"/>
      <c r="Q8187" s="15" t="s">
        <v>36127</v>
      </c>
      <c r="R8187" s="12" t="s">
        <v>42</v>
      </c>
      <c r="S8187" s="11" t="s">
        <v>36128</v>
      </c>
      <c r="T8187" s="11" t="s">
        <v>36129</v>
      </c>
    </row>
    <row x14ac:dyDescent="0.25" r="8188" customHeight="1" ht="19.5">
      <c r="A8188" s="10">
        <v>45219</v>
      </c>
      <c r="B8188" s="11" t="s">
        <v>36130</v>
      </c>
      <c r="C8188" s="11" t="s">
        <v>5670</v>
      </c>
      <c r="D8188" s="12"/>
      <c r="E8188" s="13">
        <v>13177069590</v>
      </c>
      <c r="F8188" s="11" t="s">
        <v>36131</v>
      </c>
      <c r="G8188" s="12" t="s">
        <v>289</v>
      </c>
      <c r="H8188" s="12"/>
      <c r="I8188" s="14" t="s">
        <v>136</v>
      </c>
      <c r="J8188" s="12" t="s">
        <v>24</v>
      </c>
      <c r="K8188" s="12" t="s">
        <v>25</v>
      </c>
      <c r="L8188" s="12" t="s">
        <v>39</v>
      </c>
      <c r="M8188" s="11" t="s">
        <v>27</v>
      </c>
      <c r="N8188" s="11" t="s">
        <v>28</v>
      </c>
      <c r="O8188" s="12" t="s">
        <v>29</v>
      </c>
      <c r="P8188" s="12"/>
      <c r="Q8188" s="15" t="s">
        <v>36132</v>
      </c>
      <c r="R8188" s="12" t="s">
        <v>42</v>
      </c>
      <c r="S8188" s="11" t="s">
        <v>36133</v>
      </c>
      <c r="T8188" s="11"/>
    </row>
    <row x14ac:dyDescent="0.25" r="8189" customHeight="1" ht="19.5">
      <c r="A8189" s="10">
        <v>45219</v>
      </c>
      <c r="B8189" s="11" t="s">
        <v>36134</v>
      </c>
      <c r="C8189" s="11" t="s">
        <v>5675</v>
      </c>
      <c r="D8189" s="12"/>
      <c r="E8189" s="13">
        <v>18672093649</v>
      </c>
      <c r="F8189" s="11" t="s">
        <v>36135</v>
      </c>
      <c r="G8189" s="12" t="s">
        <v>62</v>
      </c>
      <c r="H8189" s="12"/>
      <c r="I8189" s="14">
        <v>10015</v>
      </c>
      <c r="J8189" s="12" t="s">
        <v>24</v>
      </c>
      <c r="K8189" s="12" t="s">
        <v>172</v>
      </c>
      <c r="L8189" s="12" t="s">
        <v>26</v>
      </c>
      <c r="M8189" s="11" t="s">
        <v>27</v>
      </c>
      <c r="N8189" s="11" t="s">
        <v>28</v>
      </c>
      <c r="O8189" s="12" t="s">
        <v>29</v>
      </c>
      <c r="P8189" s="12"/>
      <c r="Q8189" s="15" t="s">
        <v>36136</v>
      </c>
      <c r="R8189" s="12" t="s">
        <v>31</v>
      </c>
      <c r="S8189" s="11" t="s">
        <v>36137</v>
      </c>
      <c r="T8189" s="11"/>
    </row>
    <row x14ac:dyDescent="0.25" r="8190" customHeight="1" ht="19.5">
      <c r="A8190" s="10">
        <v>45219</v>
      </c>
      <c r="B8190" s="11" t="s">
        <v>36138</v>
      </c>
      <c r="C8190" s="11" t="s">
        <v>5684</v>
      </c>
      <c r="D8190" s="12"/>
      <c r="E8190" s="13">
        <v>13094171317</v>
      </c>
      <c r="F8190" s="11" t="s">
        <v>36139</v>
      </c>
      <c r="G8190" s="12" t="s">
        <v>48</v>
      </c>
      <c r="H8190" s="12"/>
      <c r="I8190" s="14" t="s">
        <v>615</v>
      </c>
      <c r="J8190" s="12" t="s">
        <v>24</v>
      </c>
      <c r="K8190" s="12" t="s">
        <v>25</v>
      </c>
      <c r="L8190" s="12" t="s">
        <v>39</v>
      </c>
      <c r="M8190" s="11" t="s">
        <v>27</v>
      </c>
      <c r="N8190" s="11" t="s">
        <v>183</v>
      </c>
      <c r="O8190" s="12" t="s">
        <v>29</v>
      </c>
      <c r="P8190" s="12"/>
      <c r="Q8190" s="15" t="s">
        <v>36140</v>
      </c>
      <c r="R8190" s="12" t="s">
        <v>42</v>
      </c>
      <c r="S8190" s="11" t="s">
        <v>36141</v>
      </c>
      <c r="T8190" s="11"/>
    </row>
    <row x14ac:dyDescent="0.25" r="8191" customHeight="1" ht="19.5">
      <c r="A8191" s="10">
        <v>45219</v>
      </c>
      <c r="B8191" s="11" t="s">
        <v>36142</v>
      </c>
      <c r="C8191" s="11" t="s">
        <v>5684</v>
      </c>
      <c r="D8191" s="12"/>
      <c r="E8191" s="13">
        <v>15507207762</v>
      </c>
      <c r="F8191" s="11" t="s">
        <v>36143</v>
      </c>
      <c r="G8191" s="12" t="s">
        <v>48</v>
      </c>
      <c r="H8191" s="12"/>
      <c r="I8191" s="14" t="s">
        <v>142</v>
      </c>
      <c r="J8191" s="12" t="s">
        <v>24</v>
      </c>
      <c r="K8191" s="12" t="s">
        <v>25</v>
      </c>
      <c r="L8191" s="12" t="s">
        <v>39</v>
      </c>
      <c r="M8191" s="11" t="s">
        <v>27</v>
      </c>
      <c r="N8191" s="11" t="s">
        <v>183</v>
      </c>
      <c r="O8191" s="12" t="s">
        <v>29</v>
      </c>
      <c r="P8191" s="12"/>
      <c r="Q8191" s="15" t="s">
        <v>36144</v>
      </c>
      <c r="R8191" s="12" t="s">
        <v>42</v>
      </c>
      <c r="S8191" s="11" t="s">
        <v>36145</v>
      </c>
      <c r="T8191" s="11"/>
    </row>
    <row x14ac:dyDescent="0.25" r="8192" customHeight="1" ht="19.5">
      <c r="A8192" s="10">
        <v>45219</v>
      </c>
      <c r="B8192" s="11" t="s">
        <v>36146</v>
      </c>
      <c r="C8192" s="11" t="s">
        <v>5684</v>
      </c>
      <c r="D8192" s="12"/>
      <c r="E8192" s="13">
        <v>17683700769</v>
      </c>
      <c r="F8192" s="11" t="s">
        <v>36147</v>
      </c>
      <c r="G8192" s="12" t="s">
        <v>115</v>
      </c>
      <c r="H8192" s="12"/>
      <c r="I8192" s="14" t="s">
        <v>8690</v>
      </c>
      <c r="J8192" s="12" t="s">
        <v>24</v>
      </c>
      <c r="K8192" s="12" t="s">
        <v>172</v>
      </c>
      <c r="L8192" s="12"/>
      <c r="M8192" s="11" t="s">
        <v>27</v>
      </c>
      <c r="N8192" s="11" t="s">
        <v>183</v>
      </c>
      <c r="O8192" s="12" t="s">
        <v>29</v>
      </c>
      <c r="P8192" s="12"/>
      <c r="Q8192" s="15" t="s">
        <v>36148</v>
      </c>
      <c r="R8192" s="12" t="s">
        <v>42</v>
      </c>
      <c r="S8192" s="11" t="s">
        <v>36149</v>
      </c>
      <c r="T8192" s="11"/>
    </row>
    <row x14ac:dyDescent="0.25" r="8193" customHeight="1" ht="19.5">
      <c r="A8193" s="10">
        <v>45219</v>
      </c>
      <c r="B8193" s="11" t="s">
        <v>36150</v>
      </c>
      <c r="C8193" s="11" t="s">
        <v>5684</v>
      </c>
      <c r="D8193" s="12"/>
      <c r="E8193" s="13">
        <v>13197339286</v>
      </c>
      <c r="F8193" s="11" t="s">
        <v>36151</v>
      </c>
      <c r="G8193" s="12" t="s">
        <v>62</v>
      </c>
      <c r="H8193" s="12"/>
      <c r="I8193" s="14" t="s">
        <v>182</v>
      </c>
      <c r="J8193" s="12" t="s">
        <v>24</v>
      </c>
      <c r="K8193" s="12" t="s">
        <v>25</v>
      </c>
      <c r="L8193" s="12" t="s">
        <v>39</v>
      </c>
      <c r="M8193" s="11" t="s">
        <v>27</v>
      </c>
      <c r="N8193" s="11" t="s">
        <v>183</v>
      </c>
      <c r="O8193" s="12" t="s">
        <v>29</v>
      </c>
      <c r="P8193" s="12"/>
      <c r="Q8193" s="15" t="s">
        <v>36152</v>
      </c>
      <c r="R8193" s="12" t="s">
        <v>42</v>
      </c>
      <c r="S8193" s="11" t="s">
        <v>36153</v>
      </c>
      <c r="T8193" s="11"/>
    </row>
    <row x14ac:dyDescent="0.25" r="8194" customHeight="1" ht="19.5">
      <c r="A8194" s="10">
        <v>45219</v>
      </c>
      <c r="B8194" s="11" t="s">
        <v>36154</v>
      </c>
      <c r="C8194" s="11" t="s">
        <v>5684</v>
      </c>
      <c r="D8194" s="12"/>
      <c r="E8194" s="13">
        <v>18671708121</v>
      </c>
      <c r="F8194" s="11" t="s">
        <v>36155</v>
      </c>
      <c r="G8194" s="12" t="s">
        <v>62</v>
      </c>
      <c r="H8194" s="12"/>
      <c r="I8194" s="14" t="s">
        <v>328</v>
      </c>
      <c r="J8194" s="12" t="s">
        <v>24</v>
      </c>
      <c r="K8194" s="12" t="s">
        <v>25</v>
      </c>
      <c r="L8194" s="12" t="s">
        <v>39</v>
      </c>
      <c r="M8194" s="11" t="s">
        <v>40</v>
      </c>
      <c r="N8194" s="11" t="s">
        <v>183</v>
      </c>
      <c r="O8194" s="12" t="s">
        <v>29</v>
      </c>
      <c r="P8194" s="12"/>
      <c r="Q8194" s="15" t="s">
        <v>36156</v>
      </c>
      <c r="R8194" s="12" t="s">
        <v>42</v>
      </c>
      <c r="S8194" s="11" t="s">
        <v>36157</v>
      </c>
      <c r="T8194" s="11"/>
    </row>
    <row x14ac:dyDescent="0.25" r="8195" customHeight="1" ht="19.5">
      <c r="A8195" s="10">
        <v>45219</v>
      </c>
      <c r="B8195" s="11" t="s">
        <v>36158</v>
      </c>
      <c r="C8195" s="11" t="s">
        <v>5684</v>
      </c>
      <c r="D8195" s="12"/>
      <c r="E8195" s="13">
        <v>17671265448</v>
      </c>
      <c r="F8195" s="11" t="s">
        <v>36159</v>
      </c>
      <c r="G8195" s="12" t="s">
        <v>56</v>
      </c>
      <c r="H8195" s="12"/>
      <c r="I8195" s="14" t="s">
        <v>1504</v>
      </c>
      <c r="J8195" s="12" t="s">
        <v>24</v>
      </c>
      <c r="K8195" s="12" t="s">
        <v>25</v>
      </c>
      <c r="L8195" s="12" t="s">
        <v>39</v>
      </c>
      <c r="M8195" s="11" t="s">
        <v>27</v>
      </c>
      <c r="N8195" s="11" t="s">
        <v>183</v>
      </c>
      <c r="O8195" s="12" t="s">
        <v>29</v>
      </c>
      <c r="P8195" s="12"/>
      <c r="Q8195" s="15" t="s">
        <v>36160</v>
      </c>
      <c r="R8195" s="12" t="s">
        <v>42</v>
      </c>
      <c r="S8195" s="11" t="s">
        <v>36161</v>
      </c>
      <c r="T8195" s="11"/>
    </row>
    <row x14ac:dyDescent="0.25" r="8196" customHeight="1" ht="19.5">
      <c r="A8196" s="10">
        <v>45219</v>
      </c>
      <c r="B8196" s="11" t="s">
        <v>36162</v>
      </c>
      <c r="C8196" s="11" t="s">
        <v>5684</v>
      </c>
      <c r="D8196" s="12"/>
      <c r="E8196" s="13">
        <v>18527305795</v>
      </c>
      <c r="F8196" s="11" t="s">
        <v>36163</v>
      </c>
      <c r="G8196" s="12" t="s">
        <v>115</v>
      </c>
      <c r="H8196" s="12" t="s">
        <v>3825</v>
      </c>
      <c r="I8196" s="14" t="s">
        <v>68</v>
      </c>
      <c r="J8196" s="12" t="s">
        <v>24</v>
      </c>
      <c r="K8196" s="12" t="s">
        <v>25</v>
      </c>
      <c r="L8196" s="12" t="s">
        <v>39</v>
      </c>
      <c r="M8196" s="11" t="s">
        <v>27</v>
      </c>
      <c r="N8196" s="11" t="s">
        <v>183</v>
      </c>
      <c r="O8196" s="12" t="s">
        <v>29</v>
      </c>
      <c r="P8196" s="12"/>
      <c r="Q8196" s="15" t="s">
        <v>36164</v>
      </c>
      <c r="R8196" s="12" t="s">
        <v>42</v>
      </c>
      <c r="S8196" s="11" t="s">
        <v>36165</v>
      </c>
      <c r="T8196" s="11"/>
    </row>
    <row x14ac:dyDescent="0.25" r="8197" customHeight="1" ht="19.5">
      <c r="A8197" s="10">
        <v>45219</v>
      </c>
      <c r="B8197" s="11" t="s">
        <v>36166</v>
      </c>
      <c r="C8197" s="11" t="s">
        <v>5684</v>
      </c>
      <c r="D8197" s="12"/>
      <c r="E8197" s="13">
        <v>15571770150</v>
      </c>
      <c r="F8197" s="11" t="s">
        <v>36167</v>
      </c>
      <c r="G8197" s="12" t="s">
        <v>62</v>
      </c>
      <c r="H8197" s="12"/>
      <c r="I8197" s="14" t="s">
        <v>486</v>
      </c>
      <c r="J8197" s="12" t="s">
        <v>24</v>
      </c>
      <c r="K8197" s="12" t="s">
        <v>25</v>
      </c>
      <c r="L8197" s="12" t="s">
        <v>39</v>
      </c>
      <c r="M8197" s="11" t="s">
        <v>27</v>
      </c>
      <c r="N8197" s="11" t="s">
        <v>183</v>
      </c>
      <c r="O8197" s="12" t="s">
        <v>29</v>
      </c>
      <c r="P8197" s="12"/>
      <c r="Q8197" s="15" t="s">
        <v>36168</v>
      </c>
      <c r="R8197" s="12" t="s">
        <v>42</v>
      </c>
      <c r="S8197" s="11" t="s">
        <v>36169</v>
      </c>
      <c r="T8197" s="11"/>
    </row>
    <row x14ac:dyDescent="0.25" r="8198" customHeight="1" ht="19.5">
      <c r="A8198" s="10">
        <v>45219</v>
      </c>
      <c r="B8198" s="11" t="s">
        <v>36170</v>
      </c>
      <c r="C8198" s="11" t="s">
        <v>5684</v>
      </c>
      <c r="D8198" s="12"/>
      <c r="E8198" s="13">
        <v>15549386212</v>
      </c>
      <c r="F8198" s="11" t="s">
        <v>31091</v>
      </c>
      <c r="G8198" s="12" t="s">
        <v>37</v>
      </c>
      <c r="H8198" s="12"/>
      <c r="I8198" s="14" t="s">
        <v>8690</v>
      </c>
      <c r="J8198" s="12" t="s">
        <v>24</v>
      </c>
      <c r="K8198" s="12" t="s">
        <v>25</v>
      </c>
      <c r="L8198" s="12" t="s">
        <v>39</v>
      </c>
      <c r="M8198" s="11" t="s">
        <v>27</v>
      </c>
      <c r="N8198" s="11" t="s">
        <v>183</v>
      </c>
      <c r="O8198" s="12" t="s">
        <v>29</v>
      </c>
      <c r="P8198" s="12"/>
      <c r="Q8198" s="15" t="s">
        <v>36171</v>
      </c>
      <c r="R8198" s="12" t="s">
        <v>42</v>
      </c>
      <c r="S8198" s="11" t="s">
        <v>36149</v>
      </c>
      <c r="T8198" s="11"/>
    </row>
    <row x14ac:dyDescent="0.25" r="8199" customHeight="1" ht="19.5">
      <c r="A8199" s="10">
        <v>45219</v>
      </c>
      <c r="B8199" s="11" t="s">
        <v>36172</v>
      </c>
      <c r="C8199" s="11" t="s">
        <v>5684</v>
      </c>
      <c r="D8199" s="12"/>
      <c r="E8199" s="13">
        <v>15549296393</v>
      </c>
      <c r="F8199" s="11" t="s">
        <v>36173</v>
      </c>
      <c r="G8199" s="12" t="s">
        <v>74</v>
      </c>
      <c r="H8199" s="12"/>
      <c r="I8199" s="14" t="s">
        <v>182</v>
      </c>
      <c r="J8199" s="12" t="s">
        <v>24</v>
      </c>
      <c r="K8199" s="12" t="s">
        <v>25</v>
      </c>
      <c r="L8199" s="12" t="s">
        <v>39</v>
      </c>
      <c r="M8199" s="11" t="s">
        <v>40</v>
      </c>
      <c r="N8199" s="11" t="s">
        <v>183</v>
      </c>
      <c r="O8199" s="12" t="s">
        <v>29</v>
      </c>
      <c r="P8199" s="12"/>
      <c r="Q8199" s="15" t="s">
        <v>36174</v>
      </c>
      <c r="R8199" s="12" t="s">
        <v>42</v>
      </c>
      <c r="S8199" s="11" t="s">
        <v>36175</v>
      </c>
      <c r="T8199" s="11"/>
    </row>
    <row x14ac:dyDescent="0.25" r="8200" customHeight="1" ht="19.5">
      <c r="A8200" s="10">
        <v>45219</v>
      </c>
      <c r="B8200" s="11" t="s">
        <v>36176</v>
      </c>
      <c r="C8200" s="11" t="s">
        <v>5684</v>
      </c>
      <c r="D8200" s="12"/>
      <c r="E8200" s="13">
        <v>15572704559</v>
      </c>
      <c r="F8200" s="11" t="s">
        <v>36177</v>
      </c>
      <c r="G8200" s="12" t="s">
        <v>115</v>
      </c>
      <c r="H8200" s="12"/>
      <c r="I8200" s="14" t="s">
        <v>8690</v>
      </c>
      <c r="J8200" s="12" t="s">
        <v>24</v>
      </c>
      <c r="K8200" s="12" t="s">
        <v>25</v>
      </c>
      <c r="L8200" s="12" t="s">
        <v>39</v>
      </c>
      <c r="M8200" s="11" t="s">
        <v>27</v>
      </c>
      <c r="N8200" s="11" t="s">
        <v>183</v>
      </c>
      <c r="O8200" s="12" t="s">
        <v>29</v>
      </c>
      <c r="P8200" s="12"/>
      <c r="Q8200" s="15" t="s">
        <v>36178</v>
      </c>
      <c r="R8200" s="12" t="s">
        <v>42</v>
      </c>
      <c r="S8200" s="11" t="s">
        <v>36179</v>
      </c>
      <c r="T8200" s="11"/>
    </row>
    <row x14ac:dyDescent="0.25" r="8201" customHeight="1" ht="19.5">
      <c r="A8201" s="10">
        <v>45219</v>
      </c>
      <c r="B8201" s="11" t="s">
        <v>36180</v>
      </c>
      <c r="C8201" s="11" t="s">
        <v>5684</v>
      </c>
      <c r="D8201" s="12"/>
      <c r="E8201" s="13">
        <v>15572745520</v>
      </c>
      <c r="F8201" s="11" t="s">
        <v>36181</v>
      </c>
      <c r="G8201" s="12" t="s">
        <v>216</v>
      </c>
      <c r="H8201" s="12"/>
      <c r="I8201" s="14" t="s">
        <v>415</v>
      </c>
      <c r="J8201" s="12" t="s">
        <v>24</v>
      </c>
      <c r="K8201" s="12" t="s">
        <v>25</v>
      </c>
      <c r="L8201" s="12" t="s">
        <v>39</v>
      </c>
      <c r="M8201" s="11" t="s">
        <v>40</v>
      </c>
      <c r="N8201" s="11" t="s">
        <v>183</v>
      </c>
      <c r="O8201" s="12" t="s">
        <v>29</v>
      </c>
      <c r="P8201" s="12"/>
      <c r="Q8201" s="15" t="s">
        <v>36182</v>
      </c>
      <c r="R8201" s="12" t="s">
        <v>42</v>
      </c>
      <c r="S8201" s="11" t="s">
        <v>36183</v>
      </c>
      <c r="T8201" s="11"/>
    </row>
    <row x14ac:dyDescent="0.25" r="8202" customHeight="1" ht="19.5">
      <c r="A8202" s="10">
        <v>45219</v>
      </c>
      <c r="B8202" s="11" t="s">
        <v>36184</v>
      </c>
      <c r="C8202" s="11" t="s">
        <v>5684</v>
      </c>
      <c r="D8202" s="12"/>
      <c r="E8202" s="13">
        <v>15549321910</v>
      </c>
      <c r="F8202" s="11" t="s">
        <v>36185</v>
      </c>
      <c r="G8202" s="12" t="s">
        <v>48</v>
      </c>
      <c r="H8202" s="12"/>
      <c r="I8202" s="14" t="s">
        <v>221</v>
      </c>
      <c r="J8202" s="12" t="s">
        <v>24</v>
      </c>
      <c r="K8202" s="12" t="s">
        <v>25</v>
      </c>
      <c r="L8202" s="12" t="s">
        <v>39</v>
      </c>
      <c r="M8202" s="11" t="s">
        <v>27</v>
      </c>
      <c r="N8202" s="11" t="s">
        <v>183</v>
      </c>
      <c r="O8202" s="12" t="s">
        <v>29</v>
      </c>
      <c r="P8202" s="12"/>
      <c r="Q8202" s="15" t="s">
        <v>36186</v>
      </c>
      <c r="R8202" s="12" t="s">
        <v>42</v>
      </c>
      <c r="S8202" s="11" t="s">
        <v>36187</v>
      </c>
      <c r="T8202" s="11"/>
    </row>
    <row x14ac:dyDescent="0.25" r="8203" customHeight="1" ht="19.5">
      <c r="A8203" s="10">
        <v>45219</v>
      </c>
      <c r="B8203" s="11" t="s">
        <v>36188</v>
      </c>
      <c r="C8203" s="11" t="s">
        <v>660</v>
      </c>
      <c r="D8203" s="12"/>
      <c r="E8203" s="13" t="s">
        <v>36189</v>
      </c>
      <c r="F8203" s="11" t="s">
        <v>36190</v>
      </c>
      <c r="G8203" s="12" t="s">
        <v>74</v>
      </c>
      <c r="H8203" s="12"/>
      <c r="I8203" s="14" t="s">
        <v>148</v>
      </c>
      <c r="J8203" s="12" t="s">
        <v>24</v>
      </c>
      <c r="K8203" s="12" t="s">
        <v>25</v>
      </c>
      <c r="L8203" s="12" t="s">
        <v>39</v>
      </c>
      <c r="M8203" s="11" t="s">
        <v>149</v>
      </c>
      <c r="N8203" s="11" t="s">
        <v>624</v>
      </c>
      <c r="O8203" s="12" t="s">
        <v>29</v>
      </c>
      <c r="P8203" s="12"/>
      <c r="Q8203" s="15" t="s">
        <v>36191</v>
      </c>
      <c r="R8203" s="12" t="s">
        <v>42</v>
      </c>
      <c r="S8203" s="11" t="s">
        <v>36192</v>
      </c>
      <c r="T8203" s="11" t="s">
        <v>36193</v>
      </c>
    </row>
    <row x14ac:dyDescent="0.25" r="8204" customHeight="1" ht="19.5">
      <c r="A8204" s="10">
        <v>45219</v>
      </c>
      <c r="B8204" s="11" t="s">
        <v>36194</v>
      </c>
      <c r="C8204" s="11" t="s">
        <v>6057</v>
      </c>
      <c r="D8204" s="12"/>
      <c r="E8204" s="13">
        <v>13972019617</v>
      </c>
      <c r="F8204" s="11" t="s">
        <v>36195</v>
      </c>
      <c r="G8204" s="12" t="s">
        <v>23</v>
      </c>
      <c r="H8204" s="12"/>
      <c r="I8204" s="14" t="s">
        <v>68</v>
      </c>
      <c r="J8204" s="12" t="s">
        <v>24</v>
      </c>
      <c r="K8204" s="12" t="s">
        <v>25</v>
      </c>
      <c r="L8204" s="12" t="s">
        <v>39</v>
      </c>
      <c r="M8204" s="11" t="s">
        <v>40</v>
      </c>
      <c r="N8204" s="11" t="s">
        <v>183</v>
      </c>
      <c r="O8204" s="12" t="s">
        <v>29</v>
      </c>
      <c r="P8204" s="12"/>
      <c r="Q8204" s="15" t="s">
        <v>36196</v>
      </c>
      <c r="R8204" s="12" t="s">
        <v>42</v>
      </c>
      <c r="S8204" s="11" t="s">
        <v>36197</v>
      </c>
      <c r="T8204" s="11" t="s">
        <v>36198</v>
      </c>
    </row>
    <row x14ac:dyDescent="0.25" r="8205" customHeight="1" ht="19.5">
      <c r="A8205" s="10">
        <v>45219</v>
      </c>
      <c r="B8205" s="11" t="s">
        <v>36199</v>
      </c>
      <c r="C8205" s="11" t="s">
        <v>660</v>
      </c>
      <c r="D8205" s="12"/>
      <c r="E8205" s="13" t="s">
        <v>36200</v>
      </c>
      <c r="F8205" s="11" t="s">
        <v>36201</v>
      </c>
      <c r="G8205" s="12" t="s">
        <v>74</v>
      </c>
      <c r="H8205" s="12"/>
      <c r="I8205" s="14" t="s">
        <v>142</v>
      </c>
      <c r="J8205" s="12" t="s">
        <v>24</v>
      </c>
      <c r="K8205" s="12" t="s">
        <v>25</v>
      </c>
      <c r="L8205" s="12" t="s">
        <v>39</v>
      </c>
      <c r="M8205" s="11" t="s">
        <v>149</v>
      </c>
      <c r="N8205" s="11" t="s">
        <v>624</v>
      </c>
      <c r="O8205" s="12" t="s">
        <v>29</v>
      </c>
      <c r="P8205" s="12"/>
      <c r="Q8205" s="15" t="s">
        <v>36202</v>
      </c>
      <c r="R8205" s="12" t="s">
        <v>42</v>
      </c>
      <c r="S8205" s="11" t="s">
        <v>36203</v>
      </c>
      <c r="T8205" s="11" t="s">
        <v>36204</v>
      </c>
    </row>
    <row x14ac:dyDescent="0.25" r="8206" customHeight="1" ht="19.5">
      <c r="A8206" s="10">
        <v>45219</v>
      </c>
      <c r="B8206" s="11" t="s">
        <v>36205</v>
      </c>
      <c r="C8206" s="11" t="s">
        <v>15348</v>
      </c>
      <c r="D8206" s="12"/>
      <c r="E8206" s="13">
        <v>15629384371</v>
      </c>
      <c r="F8206" s="11" t="s">
        <v>2103</v>
      </c>
      <c r="G8206" s="12" t="s">
        <v>74</v>
      </c>
      <c r="H8206" s="12"/>
      <c r="I8206" s="14">
        <v>10015</v>
      </c>
      <c r="J8206" s="12" t="s">
        <v>24</v>
      </c>
      <c r="K8206" s="12" t="s">
        <v>25</v>
      </c>
      <c r="L8206" s="12" t="s">
        <v>26</v>
      </c>
      <c r="M8206" s="11" t="s">
        <v>27</v>
      </c>
      <c r="N8206" s="11" t="s">
        <v>28</v>
      </c>
      <c r="O8206" s="12" t="s">
        <v>29</v>
      </c>
      <c r="P8206" s="12"/>
      <c r="Q8206" s="15" t="s">
        <v>36206</v>
      </c>
      <c r="R8206" s="12" t="s">
        <v>31</v>
      </c>
      <c r="S8206" s="11" t="s">
        <v>36207</v>
      </c>
      <c r="T8206" s="11" t="s">
        <v>36208</v>
      </c>
    </row>
    <row x14ac:dyDescent="0.25" r="8207" customHeight="1" ht="19.5">
      <c r="A8207" s="10">
        <v>45219</v>
      </c>
      <c r="B8207" s="11" t="s">
        <v>36209</v>
      </c>
      <c r="C8207" s="11" t="s">
        <v>14166</v>
      </c>
      <c r="D8207" s="12"/>
      <c r="E8207" s="13">
        <v>15572755287</v>
      </c>
      <c r="F8207" s="11" t="s">
        <v>36210</v>
      </c>
      <c r="G8207" s="12" t="s">
        <v>216</v>
      </c>
      <c r="H8207" s="12"/>
      <c r="I8207" s="14" t="s">
        <v>259</v>
      </c>
      <c r="J8207" s="12" t="s">
        <v>24</v>
      </c>
      <c r="K8207" s="12" t="s">
        <v>25</v>
      </c>
      <c r="L8207" s="12" t="s">
        <v>39</v>
      </c>
      <c r="M8207" s="11" t="s">
        <v>40</v>
      </c>
      <c r="N8207" s="11" t="s">
        <v>28</v>
      </c>
      <c r="O8207" s="12" t="s">
        <v>29</v>
      </c>
      <c r="P8207" s="12"/>
      <c r="Q8207" s="15" t="s">
        <v>36211</v>
      </c>
      <c r="R8207" s="12" t="s">
        <v>42</v>
      </c>
      <c r="S8207" s="11" t="s">
        <v>36212</v>
      </c>
      <c r="T8207" s="11" t="s">
        <v>36213</v>
      </c>
    </row>
    <row x14ac:dyDescent="0.25" r="8208" customHeight="1" ht="19.5">
      <c r="A8208" s="10">
        <v>45219</v>
      </c>
      <c r="B8208" s="11" t="s">
        <v>36214</v>
      </c>
      <c r="C8208" s="11" t="s">
        <v>711</v>
      </c>
      <c r="D8208" s="12"/>
      <c r="E8208" s="13">
        <v>18671780872</v>
      </c>
      <c r="F8208" s="11" t="s">
        <v>36215</v>
      </c>
      <c r="G8208" s="12" t="s">
        <v>37</v>
      </c>
      <c r="H8208" s="12"/>
      <c r="I8208" s="14" t="s">
        <v>87</v>
      </c>
      <c r="J8208" s="12" t="s">
        <v>24</v>
      </c>
      <c r="K8208" s="12" t="s">
        <v>25</v>
      </c>
      <c r="L8208" s="12" t="s">
        <v>39</v>
      </c>
      <c r="M8208" s="11" t="s">
        <v>675</v>
      </c>
      <c r="N8208" s="11" t="s">
        <v>28</v>
      </c>
      <c r="O8208" s="12" t="s">
        <v>29</v>
      </c>
      <c r="P8208" s="12"/>
      <c r="Q8208" s="15" t="s">
        <v>36216</v>
      </c>
      <c r="R8208" s="12" t="s">
        <v>42</v>
      </c>
      <c r="S8208" s="11" t="s">
        <v>36217</v>
      </c>
      <c r="T8208" s="11" t="s">
        <v>36218</v>
      </c>
    </row>
    <row x14ac:dyDescent="0.25" r="8209" customHeight="1" ht="19.5">
      <c r="A8209" s="10">
        <v>45219</v>
      </c>
      <c r="B8209" s="11" t="s">
        <v>36219</v>
      </c>
      <c r="C8209" s="11" t="s">
        <v>5684</v>
      </c>
      <c r="D8209" s="12"/>
      <c r="E8209" s="13">
        <v>17671321038</v>
      </c>
      <c r="F8209" s="11" t="s">
        <v>36220</v>
      </c>
      <c r="G8209" s="12" t="s">
        <v>37</v>
      </c>
      <c r="H8209" s="12"/>
      <c r="I8209" s="14" t="s">
        <v>75</v>
      </c>
      <c r="J8209" s="12" t="s">
        <v>24</v>
      </c>
      <c r="K8209" s="12" t="s">
        <v>25</v>
      </c>
      <c r="L8209" s="12" t="s">
        <v>39</v>
      </c>
      <c r="M8209" s="11" t="s">
        <v>40</v>
      </c>
      <c r="N8209" s="11" t="s">
        <v>183</v>
      </c>
      <c r="O8209" s="12" t="s">
        <v>29</v>
      </c>
      <c r="P8209" s="12"/>
      <c r="Q8209" s="15" t="s">
        <v>36221</v>
      </c>
      <c r="R8209" s="12" t="s">
        <v>42</v>
      </c>
      <c r="S8209" s="11" t="s">
        <v>36222</v>
      </c>
      <c r="T8209" s="11" t="s">
        <v>36223</v>
      </c>
    </row>
    <row x14ac:dyDescent="0.25" r="8210" customHeight="1" ht="19.5">
      <c r="A8210" s="10">
        <v>45219</v>
      </c>
      <c r="B8210" s="11" t="s">
        <v>36224</v>
      </c>
      <c r="C8210" s="11" t="s">
        <v>5684</v>
      </c>
      <c r="D8210" s="12"/>
      <c r="E8210" s="13">
        <v>15587917870</v>
      </c>
      <c r="F8210" s="11" t="s">
        <v>35262</v>
      </c>
      <c r="G8210" s="12" t="s">
        <v>62</v>
      </c>
      <c r="H8210" s="12"/>
      <c r="I8210" s="14" t="s">
        <v>142</v>
      </c>
      <c r="J8210" s="12" t="s">
        <v>24</v>
      </c>
      <c r="K8210" s="12" t="s">
        <v>25</v>
      </c>
      <c r="L8210" s="12" t="s">
        <v>39</v>
      </c>
      <c r="M8210" s="11" t="s">
        <v>40</v>
      </c>
      <c r="N8210" s="11" t="s">
        <v>183</v>
      </c>
      <c r="O8210" s="12" t="s">
        <v>29</v>
      </c>
      <c r="P8210" s="12"/>
      <c r="Q8210" s="15" t="s">
        <v>36225</v>
      </c>
      <c r="R8210" s="12" t="s">
        <v>42</v>
      </c>
      <c r="S8210" s="11" t="s">
        <v>36226</v>
      </c>
      <c r="T8210" s="11" t="s">
        <v>36227</v>
      </c>
    </row>
    <row x14ac:dyDescent="0.25" r="8211" customHeight="1" ht="19.5">
      <c r="A8211" s="10">
        <v>45219</v>
      </c>
      <c r="B8211" s="11" t="s">
        <v>36228</v>
      </c>
      <c r="C8211" s="11" t="s">
        <v>5684</v>
      </c>
      <c r="D8211" s="12"/>
      <c r="E8211" s="13">
        <v>15571715263</v>
      </c>
      <c r="F8211" s="11" t="s">
        <v>36229</v>
      </c>
      <c r="G8211" s="12" t="s">
        <v>216</v>
      </c>
      <c r="H8211" s="12"/>
      <c r="I8211" s="14" t="s">
        <v>254</v>
      </c>
      <c r="J8211" s="12" t="s">
        <v>24</v>
      </c>
      <c r="K8211" s="12" t="s">
        <v>25</v>
      </c>
      <c r="L8211" s="12" t="s">
        <v>39</v>
      </c>
      <c r="M8211" s="11" t="s">
        <v>40</v>
      </c>
      <c r="N8211" s="11" t="s">
        <v>183</v>
      </c>
      <c r="O8211" s="12" t="s">
        <v>29</v>
      </c>
      <c r="P8211" s="12"/>
      <c r="Q8211" s="15" t="s">
        <v>36230</v>
      </c>
      <c r="R8211" s="12" t="s">
        <v>42</v>
      </c>
      <c r="S8211" s="11" t="s">
        <v>36231</v>
      </c>
      <c r="T8211" s="11" t="s">
        <v>36232</v>
      </c>
    </row>
    <row x14ac:dyDescent="0.25" r="8212" customHeight="1" ht="19.5">
      <c r="A8212" s="10">
        <v>45219</v>
      </c>
      <c r="B8212" s="11" t="s">
        <v>36233</v>
      </c>
      <c r="C8212" s="11" t="s">
        <v>7266</v>
      </c>
      <c r="D8212" s="12"/>
      <c r="E8212" s="13">
        <v>15872582638</v>
      </c>
      <c r="F8212" s="11" t="s">
        <v>6777</v>
      </c>
      <c r="G8212" s="12" t="s">
        <v>48</v>
      </c>
      <c r="H8212" s="12"/>
      <c r="I8212" s="14" t="s">
        <v>1024</v>
      </c>
      <c r="J8212" s="12" t="s">
        <v>24</v>
      </c>
      <c r="K8212" s="12" t="s">
        <v>25</v>
      </c>
      <c r="L8212" s="12" t="s">
        <v>39</v>
      </c>
      <c r="M8212" s="11" t="s">
        <v>40</v>
      </c>
      <c r="N8212" s="11" t="s">
        <v>28</v>
      </c>
      <c r="O8212" s="12" t="s">
        <v>29</v>
      </c>
      <c r="P8212" s="12" t="s">
        <v>5430</v>
      </c>
      <c r="Q8212" s="15" t="s">
        <v>36234</v>
      </c>
      <c r="R8212" s="12" t="s">
        <v>42</v>
      </c>
      <c r="S8212" s="11" t="s">
        <v>36235</v>
      </c>
      <c r="T8212" s="11"/>
    </row>
    <row x14ac:dyDescent="0.25" r="8213" customHeight="1" ht="19.5">
      <c r="A8213" s="10">
        <v>45219</v>
      </c>
      <c r="B8213" s="11" t="s">
        <v>36236</v>
      </c>
      <c r="C8213" s="11" t="s">
        <v>5816</v>
      </c>
      <c r="D8213" s="12"/>
      <c r="E8213" s="13">
        <v>15571750055</v>
      </c>
      <c r="F8213" s="11" t="s">
        <v>35637</v>
      </c>
      <c r="G8213" s="12" t="s">
        <v>171</v>
      </c>
      <c r="H8213" s="12"/>
      <c r="I8213" s="14" t="s">
        <v>486</v>
      </c>
      <c r="J8213" s="12" t="s">
        <v>24</v>
      </c>
      <c r="K8213" s="12" t="s">
        <v>25</v>
      </c>
      <c r="L8213" s="12" t="s">
        <v>39</v>
      </c>
      <c r="M8213" s="11" t="s">
        <v>40</v>
      </c>
      <c r="N8213" s="11" t="s">
        <v>28</v>
      </c>
      <c r="O8213" s="12" t="s">
        <v>29</v>
      </c>
      <c r="P8213" s="12" t="s">
        <v>5807</v>
      </c>
      <c r="Q8213" s="15" t="s">
        <v>36237</v>
      </c>
      <c r="R8213" s="12" t="s">
        <v>42</v>
      </c>
      <c r="S8213" s="11" t="s">
        <v>36238</v>
      </c>
      <c r="T8213" s="11"/>
    </row>
    <row x14ac:dyDescent="0.25" r="8214" customHeight="1" ht="19.5">
      <c r="A8214" s="10">
        <v>45219</v>
      </c>
      <c r="B8214" s="11" t="s">
        <v>36239</v>
      </c>
      <c r="C8214" s="11" t="s">
        <v>5811</v>
      </c>
      <c r="D8214" s="12"/>
      <c r="E8214" s="13">
        <v>18672667883</v>
      </c>
      <c r="F8214" s="11" t="s">
        <v>36240</v>
      </c>
      <c r="G8214" s="12" t="s">
        <v>115</v>
      </c>
      <c r="H8214" s="12"/>
      <c r="I8214" s="14" t="s">
        <v>99</v>
      </c>
      <c r="J8214" s="12" t="s">
        <v>24</v>
      </c>
      <c r="K8214" s="12" t="s">
        <v>25</v>
      </c>
      <c r="L8214" s="12" t="s">
        <v>39</v>
      </c>
      <c r="M8214" s="11" t="s">
        <v>27</v>
      </c>
      <c r="N8214" s="11" t="s">
        <v>28</v>
      </c>
      <c r="O8214" s="12" t="s">
        <v>29</v>
      </c>
      <c r="P8214" s="12"/>
      <c r="Q8214" s="15" t="s">
        <v>36241</v>
      </c>
      <c r="R8214" s="12" t="s">
        <v>42</v>
      </c>
      <c r="S8214" s="11" t="s">
        <v>36242</v>
      </c>
      <c r="T8214" s="11"/>
    </row>
    <row x14ac:dyDescent="0.25" r="8215" customHeight="1" ht="19.5">
      <c r="A8215" s="10">
        <v>45219</v>
      </c>
      <c r="B8215" s="11" t="s">
        <v>36243</v>
      </c>
      <c r="C8215" s="11" t="s">
        <v>5811</v>
      </c>
      <c r="D8215" s="12"/>
      <c r="E8215" s="13">
        <v>17543041781</v>
      </c>
      <c r="F8215" s="11" t="s">
        <v>36244</v>
      </c>
      <c r="G8215" s="12" t="s">
        <v>74</v>
      </c>
      <c r="H8215" s="12"/>
      <c r="I8215" s="14" t="s">
        <v>749</v>
      </c>
      <c r="J8215" s="12" t="s">
        <v>24</v>
      </c>
      <c r="K8215" s="12" t="s">
        <v>25</v>
      </c>
      <c r="L8215" s="12" t="s">
        <v>39</v>
      </c>
      <c r="M8215" s="11" t="s">
        <v>27</v>
      </c>
      <c r="N8215" s="11" t="s">
        <v>28</v>
      </c>
      <c r="O8215" s="12" t="s">
        <v>29</v>
      </c>
      <c r="P8215" s="12"/>
      <c r="Q8215" s="15" t="s">
        <v>36245</v>
      </c>
      <c r="R8215" s="12" t="s">
        <v>42</v>
      </c>
      <c r="S8215" s="11" t="s">
        <v>36246</v>
      </c>
      <c r="T8215" s="11" t="s">
        <v>36247</v>
      </c>
    </row>
    <row x14ac:dyDescent="0.25" r="8216" customHeight="1" ht="19.5">
      <c r="A8216" s="10">
        <v>45219</v>
      </c>
      <c r="B8216" s="11" t="s">
        <v>36248</v>
      </c>
      <c r="C8216" s="11" t="s">
        <v>5805</v>
      </c>
      <c r="D8216" s="12"/>
      <c r="E8216" s="13">
        <v>17603837363</v>
      </c>
      <c r="F8216" s="11" t="s">
        <v>36249</v>
      </c>
      <c r="G8216" s="12" t="s">
        <v>48</v>
      </c>
      <c r="H8216" s="12"/>
      <c r="I8216" s="14" t="s">
        <v>272</v>
      </c>
      <c r="J8216" s="12" t="s">
        <v>24</v>
      </c>
      <c r="K8216" s="12" t="s">
        <v>25</v>
      </c>
      <c r="L8216" s="12" t="s">
        <v>39</v>
      </c>
      <c r="M8216" s="11" t="s">
        <v>40</v>
      </c>
      <c r="N8216" s="11" t="s">
        <v>28</v>
      </c>
      <c r="O8216" s="12" t="s">
        <v>29</v>
      </c>
      <c r="P8216" s="12" t="s">
        <v>5807</v>
      </c>
      <c r="Q8216" s="15" t="s">
        <v>36250</v>
      </c>
      <c r="R8216" s="12" t="s">
        <v>42</v>
      </c>
      <c r="S8216" s="11" t="s">
        <v>36251</v>
      </c>
      <c r="T8216" s="11" t="s">
        <v>36252</v>
      </c>
    </row>
    <row x14ac:dyDescent="0.25" r="8217" customHeight="1" ht="19.5">
      <c r="A8217" s="10">
        <v>45219</v>
      </c>
      <c r="B8217" s="11" t="s">
        <v>36253</v>
      </c>
      <c r="C8217" s="11" t="s">
        <v>9599</v>
      </c>
      <c r="D8217" s="12"/>
      <c r="E8217" s="13">
        <v>15571538845</v>
      </c>
      <c r="F8217" s="11" t="s">
        <v>36254</v>
      </c>
      <c r="G8217" s="12" t="s">
        <v>23</v>
      </c>
      <c r="H8217" s="12"/>
      <c r="I8217" s="14" t="s">
        <v>352</v>
      </c>
      <c r="J8217" s="12" t="s">
        <v>24</v>
      </c>
      <c r="K8217" s="12" t="s">
        <v>25</v>
      </c>
      <c r="L8217" s="12" t="s">
        <v>39</v>
      </c>
      <c r="M8217" s="11" t="s">
        <v>27</v>
      </c>
      <c r="N8217" s="11" t="s">
        <v>28</v>
      </c>
      <c r="O8217" s="12" t="s">
        <v>29</v>
      </c>
      <c r="P8217" s="12" t="s">
        <v>5807</v>
      </c>
      <c r="Q8217" s="15" t="s">
        <v>36255</v>
      </c>
      <c r="R8217" s="12" t="s">
        <v>42</v>
      </c>
      <c r="S8217" s="11" t="s">
        <v>36256</v>
      </c>
      <c r="T8217" s="11" t="s">
        <v>36252</v>
      </c>
    </row>
    <row x14ac:dyDescent="0.25" r="8218" customHeight="1" ht="19.5">
      <c r="A8218" s="10">
        <v>45219</v>
      </c>
      <c r="B8218" s="11" t="s">
        <v>36257</v>
      </c>
      <c r="C8218" s="11" t="s">
        <v>8716</v>
      </c>
      <c r="D8218" s="12"/>
      <c r="E8218" s="13">
        <v>18671727307</v>
      </c>
      <c r="F8218" s="11" t="s">
        <v>36258</v>
      </c>
      <c r="G8218" s="12" t="s">
        <v>74</v>
      </c>
      <c r="H8218" s="12"/>
      <c r="I8218" s="14" t="s">
        <v>1623</v>
      </c>
      <c r="J8218" s="12" t="s">
        <v>24</v>
      </c>
      <c r="K8218" s="12" t="s">
        <v>25</v>
      </c>
      <c r="L8218" s="12" t="s">
        <v>39</v>
      </c>
      <c r="M8218" s="11" t="s">
        <v>27</v>
      </c>
      <c r="N8218" s="11" t="s">
        <v>28</v>
      </c>
      <c r="O8218" s="12" t="s">
        <v>29</v>
      </c>
      <c r="P8218" s="12" t="s">
        <v>5430</v>
      </c>
      <c r="Q8218" s="15" t="s">
        <v>36259</v>
      </c>
      <c r="R8218" s="12" t="s">
        <v>42</v>
      </c>
      <c r="S8218" s="11" t="s">
        <v>36260</v>
      </c>
      <c r="T8218" s="11" t="s">
        <v>7257</v>
      </c>
    </row>
    <row x14ac:dyDescent="0.25" r="8219" customHeight="1" ht="19.5">
      <c r="A8219" s="10">
        <v>45219</v>
      </c>
      <c r="B8219" s="11" t="s">
        <v>36261</v>
      </c>
      <c r="C8219" s="11" t="s">
        <v>5816</v>
      </c>
      <c r="D8219" s="12"/>
      <c r="E8219" s="13">
        <v>17671261262</v>
      </c>
      <c r="F8219" s="11" t="s">
        <v>36262</v>
      </c>
      <c r="G8219" s="12" t="s">
        <v>37</v>
      </c>
      <c r="H8219" s="12"/>
      <c r="I8219" s="14" t="s">
        <v>486</v>
      </c>
      <c r="J8219" s="12" t="s">
        <v>24</v>
      </c>
      <c r="K8219" s="12" t="s">
        <v>25</v>
      </c>
      <c r="L8219" s="12" t="s">
        <v>39</v>
      </c>
      <c r="M8219" s="11" t="s">
        <v>27</v>
      </c>
      <c r="N8219" s="11" t="s">
        <v>28</v>
      </c>
      <c r="O8219" s="12" t="s">
        <v>29</v>
      </c>
      <c r="P8219" s="12" t="s">
        <v>5807</v>
      </c>
      <c r="Q8219" s="15" t="s">
        <v>36263</v>
      </c>
      <c r="R8219" s="12" t="s">
        <v>42</v>
      </c>
      <c r="S8219" s="11" t="s">
        <v>36264</v>
      </c>
      <c r="T8219" s="11" t="s">
        <v>7257</v>
      </c>
    </row>
    <row x14ac:dyDescent="0.25" r="8220" customHeight="1" ht="19.5">
      <c r="A8220" s="10">
        <v>45219</v>
      </c>
      <c r="B8220" s="11" t="s">
        <v>36265</v>
      </c>
      <c r="C8220" s="11" t="s">
        <v>7266</v>
      </c>
      <c r="D8220" s="12"/>
      <c r="E8220" s="13">
        <v>15571776581</v>
      </c>
      <c r="F8220" s="11" t="s">
        <v>36266</v>
      </c>
      <c r="G8220" s="12" t="s">
        <v>23</v>
      </c>
      <c r="H8220" s="12" t="s">
        <v>121</v>
      </c>
      <c r="I8220" s="14">
        <v>10015</v>
      </c>
      <c r="J8220" s="12" t="s">
        <v>24</v>
      </c>
      <c r="K8220" s="12" t="s">
        <v>69</v>
      </c>
      <c r="L8220" s="12" t="s">
        <v>26</v>
      </c>
      <c r="M8220" s="11" t="s">
        <v>27</v>
      </c>
      <c r="N8220" s="11" t="s">
        <v>28</v>
      </c>
      <c r="O8220" s="12" t="s">
        <v>29</v>
      </c>
      <c r="P8220" s="12" t="s">
        <v>5807</v>
      </c>
      <c r="Q8220" s="15" t="s">
        <v>36267</v>
      </c>
      <c r="R8220" s="12" t="s">
        <v>31</v>
      </c>
      <c r="S8220" s="11" t="s">
        <v>36268</v>
      </c>
      <c r="T8220" s="11" t="s">
        <v>36269</v>
      </c>
    </row>
    <row x14ac:dyDescent="0.25" r="8221" customHeight="1" ht="19.5">
      <c r="A8221" s="10">
        <v>45219</v>
      </c>
      <c r="B8221" s="11" t="s">
        <v>36270</v>
      </c>
      <c r="C8221" s="11" t="s">
        <v>5811</v>
      </c>
      <c r="D8221" s="12"/>
      <c r="E8221" s="13">
        <v>18628916902</v>
      </c>
      <c r="F8221" s="11" t="s">
        <v>36271</v>
      </c>
      <c r="G8221" s="12" t="s">
        <v>23</v>
      </c>
      <c r="H8221" s="12"/>
      <c r="I8221" s="14" t="s">
        <v>4276</v>
      </c>
      <c r="J8221" s="12" t="s">
        <v>24</v>
      </c>
      <c r="K8221" s="12" t="s">
        <v>25</v>
      </c>
      <c r="L8221" s="12" t="s">
        <v>39</v>
      </c>
      <c r="M8221" s="11" t="s">
        <v>27</v>
      </c>
      <c r="N8221" s="11" t="s">
        <v>28</v>
      </c>
      <c r="O8221" s="12" t="s">
        <v>29</v>
      </c>
      <c r="P8221" s="12"/>
      <c r="Q8221" s="15" t="s">
        <v>36272</v>
      </c>
      <c r="R8221" s="12" t="s">
        <v>42</v>
      </c>
      <c r="S8221" s="11" t="s">
        <v>36273</v>
      </c>
      <c r="T8221" s="11" t="s">
        <v>36274</v>
      </c>
    </row>
    <row x14ac:dyDescent="0.25" r="8222" customHeight="1" ht="19.5">
      <c r="A8222" s="10">
        <v>45219</v>
      </c>
      <c r="B8222" s="11" t="s">
        <v>36275</v>
      </c>
      <c r="C8222" s="11" t="s">
        <v>36276</v>
      </c>
      <c r="D8222" s="12"/>
      <c r="E8222" s="13" t="s">
        <v>36277</v>
      </c>
      <c r="F8222" s="11" t="s">
        <v>36278</v>
      </c>
      <c r="G8222" s="12" t="s">
        <v>74</v>
      </c>
      <c r="H8222" s="12"/>
      <c r="I8222" s="14" t="s">
        <v>148</v>
      </c>
      <c r="J8222" s="12" t="s">
        <v>24</v>
      </c>
      <c r="K8222" s="12" t="s">
        <v>25</v>
      </c>
      <c r="L8222" s="12" t="s">
        <v>39</v>
      </c>
      <c r="M8222" s="11" t="s">
        <v>149</v>
      </c>
      <c r="N8222" s="11" t="s">
        <v>28</v>
      </c>
      <c r="O8222" s="12" t="s">
        <v>29</v>
      </c>
      <c r="P8222" s="12"/>
      <c r="Q8222" s="15" t="s">
        <v>36279</v>
      </c>
      <c r="R8222" s="12" t="s">
        <v>42</v>
      </c>
      <c r="S8222" s="11" t="s">
        <v>36280</v>
      </c>
      <c r="T8222" s="11" t="s">
        <v>36281</v>
      </c>
    </row>
    <row x14ac:dyDescent="0.25" r="8223" customHeight="1" ht="19.5">
      <c r="A8223" s="10">
        <v>45219</v>
      </c>
      <c r="B8223" s="11" t="s">
        <v>36282</v>
      </c>
      <c r="C8223" s="11" t="s">
        <v>7266</v>
      </c>
      <c r="D8223" s="12"/>
      <c r="E8223" s="13">
        <v>15607201561</v>
      </c>
      <c r="F8223" s="11" t="s">
        <v>11157</v>
      </c>
      <c r="G8223" s="12" t="s">
        <v>37</v>
      </c>
      <c r="H8223" s="12"/>
      <c r="I8223" s="14">
        <v>10015</v>
      </c>
      <c r="J8223" s="12" t="s">
        <v>24</v>
      </c>
      <c r="K8223" s="12" t="s">
        <v>69</v>
      </c>
      <c r="L8223" s="12" t="s">
        <v>26</v>
      </c>
      <c r="M8223" s="11" t="s">
        <v>27</v>
      </c>
      <c r="N8223" s="11" t="s">
        <v>28</v>
      </c>
      <c r="O8223" s="12" t="s">
        <v>29</v>
      </c>
      <c r="P8223" s="12" t="s">
        <v>5807</v>
      </c>
      <c r="Q8223" s="15" t="s">
        <v>36283</v>
      </c>
      <c r="R8223" s="12" t="s">
        <v>31</v>
      </c>
      <c r="S8223" s="11" t="s">
        <v>36284</v>
      </c>
      <c r="T8223" s="11" t="s">
        <v>36285</v>
      </c>
    </row>
    <row x14ac:dyDescent="0.25" r="8224" customHeight="1" ht="19.5">
      <c r="A8224" s="10">
        <v>45219</v>
      </c>
      <c r="B8224" s="11" t="s">
        <v>36286</v>
      </c>
      <c r="C8224" s="11" t="s">
        <v>7266</v>
      </c>
      <c r="D8224" s="12"/>
      <c r="E8224" s="13">
        <v>13329818112</v>
      </c>
      <c r="F8224" s="11" t="s">
        <v>36287</v>
      </c>
      <c r="G8224" s="12" t="s">
        <v>48</v>
      </c>
      <c r="H8224" s="12" t="s">
        <v>98</v>
      </c>
      <c r="I8224" s="14" t="s">
        <v>93</v>
      </c>
      <c r="J8224" s="12" t="s">
        <v>24</v>
      </c>
      <c r="K8224" s="12" t="s">
        <v>25</v>
      </c>
      <c r="L8224" s="12" t="s">
        <v>39</v>
      </c>
      <c r="M8224" s="11" t="s">
        <v>40</v>
      </c>
      <c r="N8224" s="11" t="s">
        <v>28</v>
      </c>
      <c r="O8224" s="12" t="s">
        <v>29</v>
      </c>
      <c r="P8224" s="12" t="s">
        <v>5807</v>
      </c>
      <c r="Q8224" s="15" t="s">
        <v>36288</v>
      </c>
      <c r="R8224" s="12" t="s">
        <v>42</v>
      </c>
      <c r="S8224" s="11" t="s">
        <v>36289</v>
      </c>
      <c r="T8224" s="11" t="s">
        <v>36290</v>
      </c>
    </row>
    <row x14ac:dyDescent="0.25" r="8225" customHeight="1" ht="19.5">
      <c r="A8225" s="10">
        <v>45219</v>
      </c>
      <c r="B8225" s="11" t="s">
        <v>36291</v>
      </c>
      <c r="C8225" s="11" t="s">
        <v>5811</v>
      </c>
      <c r="D8225" s="12"/>
      <c r="E8225" s="13">
        <v>13117296900</v>
      </c>
      <c r="F8225" s="11" t="s">
        <v>34772</v>
      </c>
      <c r="G8225" s="12" t="s">
        <v>289</v>
      </c>
      <c r="H8225" s="12"/>
      <c r="I8225" s="14" t="s">
        <v>850</v>
      </c>
      <c r="J8225" s="12" t="s">
        <v>24</v>
      </c>
      <c r="K8225" s="12" t="s">
        <v>25</v>
      </c>
      <c r="L8225" s="12" t="s">
        <v>39</v>
      </c>
      <c r="M8225" s="11" t="s">
        <v>27</v>
      </c>
      <c r="N8225" s="11" t="s">
        <v>28</v>
      </c>
      <c r="O8225" s="12" t="s">
        <v>29</v>
      </c>
      <c r="P8225" s="12"/>
      <c r="Q8225" s="15" t="s">
        <v>36292</v>
      </c>
      <c r="R8225" s="12" t="s">
        <v>42</v>
      </c>
      <c r="S8225" s="11" t="s">
        <v>36293</v>
      </c>
      <c r="T8225" s="11" t="s">
        <v>36294</v>
      </c>
    </row>
    <row x14ac:dyDescent="0.25" r="8226" customHeight="1" ht="19.5">
      <c r="A8226" s="10">
        <v>45219</v>
      </c>
      <c r="B8226" s="11" t="s">
        <v>36295</v>
      </c>
      <c r="C8226" s="11" t="s">
        <v>5860</v>
      </c>
      <c r="D8226" s="12"/>
      <c r="E8226" s="13">
        <v>13135803928</v>
      </c>
      <c r="F8226" s="11" t="s">
        <v>4594</v>
      </c>
      <c r="G8226" s="12" t="s">
        <v>62</v>
      </c>
      <c r="H8226" s="12"/>
      <c r="I8226" s="14">
        <v>10015</v>
      </c>
      <c r="J8226" s="12" t="s">
        <v>24</v>
      </c>
      <c r="K8226" s="12" t="s">
        <v>172</v>
      </c>
      <c r="L8226" s="12" t="s">
        <v>26</v>
      </c>
      <c r="M8226" s="11" t="s">
        <v>40</v>
      </c>
      <c r="N8226" s="11" t="s">
        <v>28</v>
      </c>
      <c r="O8226" s="12" t="s">
        <v>29</v>
      </c>
      <c r="P8226" s="12"/>
      <c r="Q8226" s="15" t="s">
        <v>36296</v>
      </c>
      <c r="R8226" s="12" t="s">
        <v>31</v>
      </c>
      <c r="S8226" s="11" t="s">
        <v>36297</v>
      </c>
      <c r="T8226" s="11" t="s">
        <v>36298</v>
      </c>
    </row>
    <row x14ac:dyDescent="0.25" r="8227" customHeight="1" ht="19.5">
      <c r="A8227" s="10">
        <v>45219</v>
      </c>
      <c r="B8227" s="11" t="s">
        <v>36299</v>
      </c>
      <c r="C8227" s="11" t="s">
        <v>5860</v>
      </c>
      <c r="D8227" s="12"/>
      <c r="E8227" s="13">
        <v>18671770107</v>
      </c>
      <c r="F8227" s="11" t="s">
        <v>36300</v>
      </c>
      <c r="G8227" s="12" t="s">
        <v>37</v>
      </c>
      <c r="H8227" s="12"/>
      <c r="I8227" s="14">
        <v>10015</v>
      </c>
      <c r="J8227" s="12" t="s">
        <v>24</v>
      </c>
      <c r="K8227" s="12" t="s">
        <v>69</v>
      </c>
      <c r="L8227" s="12" t="s">
        <v>26</v>
      </c>
      <c r="M8227" s="11" t="s">
        <v>27</v>
      </c>
      <c r="N8227" s="11" t="s">
        <v>28</v>
      </c>
      <c r="O8227" s="12" t="s">
        <v>29</v>
      </c>
      <c r="P8227" s="12"/>
      <c r="Q8227" s="15" t="s">
        <v>36301</v>
      </c>
      <c r="R8227" s="12" t="s">
        <v>31</v>
      </c>
      <c r="S8227" s="11" t="s">
        <v>36302</v>
      </c>
      <c r="T8227" s="11" t="s">
        <v>36303</v>
      </c>
    </row>
    <row x14ac:dyDescent="0.25" r="8228" customHeight="1" ht="19.5">
      <c r="A8228" s="10">
        <v>45219</v>
      </c>
      <c r="B8228" s="11" t="s">
        <v>36304</v>
      </c>
      <c r="C8228" s="11" t="s">
        <v>660</v>
      </c>
      <c r="D8228" s="12"/>
      <c r="E8228" s="13" t="s">
        <v>36305</v>
      </c>
      <c r="F8228" s="11" t="s">
        <v>36306</v>
      </c>
      <c r="G8228" s="12" t="s">
        <v>62</v>
      </c>
      <c r="H8228" s="12" t="s">
        <v>36307</v>
      </c>
      <c r="I8228" s="14" t="s">
        <v>142</v>
      </c>
      <c r="J8228" s="12" t="s">
        <v>24</v>
      </c>
      <c r="K8228" s="12" t="s">
        <v>25</v>
      </c>
      <c r="L8228" s="12" t="s">
        <v>39</v>
      </c>
      <c r="M8228" s="11" t="s">
        <v>27</v>
      </c>
      <c r="N8228" s="11" t="s">
        <v>624</v>
      </c>
      <c r="O8228" s="12" t="s">
        <v>29</v>
      </c>
      <c r="P8228" s="12"/>
      <c r="Q8228" s="15" t="s">
        <v>36308</v>
      </c>
      <c r="R8228" s="12" t="s">
        <v>42</v>
      </c>
      <c r="S8228" s="11" t="s">
        <v>36309</v>
      </c>
      <c r="T8228" s="11"/>
    </row>
    <row x14ac:dyDescent="0.25" r="8229" customHeight="1" ht="19.5">
      <c r="A8229" s="10">
        <v>45219</v>
      </c>
      <c r="B8229" s="11" t="s">
        <v>36310</v>
      </c>
      <c r="C8229" s="11" t="s">
        <v>660</v>
      </c>
      <c r="D8229" s="12"/>
      <c r="E8229" s="13" t="s">
        <v>36311</v>
      </c>
      <c r="F8229" s="11" t="s">
        <v>36312</v>
      </c>
      <c r="G8229" s="12" t="s">
        <v>74</v>
      </c>
      <c r="H8229" s="12"/>
      <c r="I8229" s="14" t="s">
        <v>148</v>
      </c>
      <c r="J8229" s="12" t="s">
        <v>24</v>
      </c>
      <c r="K8229" s="12" t="s">
        <v>25</v>
      </c>
      <c r="L8229" s="12" t="s">
        <v>39</v>
      </c>
      <c r="M8229" s="11" t="s">
        <v>149</v>
      </c>
      <c r="N8229" s="11" t="s">
        <v>624</v>
      </c>
      <c r="O8229" s="12" t="s">
        <v>29</v>
      </c>
      <c r="P8229" s="12"/>
      <c r="Q8229" s="15" t="s">
        <v>36313</v>
      </c>
      <c r="R8229" s="12" t="s">
        <v>42</v>
      </c>
      <c r="S8229" s="11" t="s">
        <v>31946</v>
      </c>
      <c r="T8229" s="11"/>
    </row>
    <row x14ac:dyDescent="0.25" r="8230" customHeight="1" ht="19.5">
      <c r="A8230" s="10">
        <v>45219</v>
      </c>
      <c r="B8230" s="11" t="s">
        <v>36314</v>
      </c>
      <c r="C8230" s="11" t="s">
        <v>9714</v>
      </c>
      <c r="D8230" s="12"/>
      <c r="E8230" s="13" t="s">
        <v>36315</v>
      </c>
      <c r="F8230" s="11" t="s">
        <v>36316</v>
      </c>
      <c r="G8230" s="12" t="s">
        <v>74</v>
      </c>
      <c r="H8230" s="12"/>
      <c r="I8230" s="14" t="s">
        <v>148</v>
      </c>
      <c r="J8230" s="12" t="s">
        <v>24</v>
      </c>
      <c r="K8230" s="12" t="s">
        <v>25</v>
      </c>
      <c r="L8230" s="12" t="s">
        <v>39</v>
      </c>
      <c r="M8230" s="11" t="s">
        <v>149</v>
      </c>
      <c r="N8230" s="11" t="s">
        <v>183</v>
      </c>
      <c r="O8230" s="12" t="s">
        <v>29</v>
      </c>
      <c r="P8230" s="12"/>
      <c r="Q8230" s="15" t="s">
        <v>36317</v>
      </c>
      <c r="R8230" s="12" t="s">
        <v>42</v>
      </c>
      <c r="S8230" s="11" t="s">
        <v>36318</v>
      </c>
      <c r="T8230" s="11"/>
    </row>
    <row x14ac:dyDescent="0.25" r="8231" customHeight="1" ht="19.5">
      <c r="A8231" s="10">
        <v>45219</v>
      </c>
      <c r="B8231" s="11" t="s">
        <v>36319</v>
      </c>
      <c r="C8231" s="11" t="s">
        <v>1132</v>
      </c>
      <c r="D8231" s="12"/>
      <c r="E8231" s="13">
        <v>18571016417</v>
      </c>
      <c r="F8231" s="11" t="s">
        <v>36320</v>
      </c>
      <c r="G8231" s="12" t="s">
        <v>62</v>
      </c>
      <c r="H8231" s="12" t="s">
        <v>98</v>
      </c>
      <c r="I8231" s="14" t="s">
        <v>49</v>
      </c>
      <c r="J8231" s="12" t="s">
        <v>24</v>
      </c>
      <c r="K8231" s="12" t="s">
        <v>25</v>
      </c>
      <c r="L8231" s="12" t="s">
        <v>39</v>
      </c>
      <c r="M8231" s="11" t="s">
        <v>40</v>
      </c>
      <c r="N8231" s="11" t="s">
        <v>183</v>
      </c>
      <c r="O8231" s="12" t="s">
        <v>29</v>
      </c>
      <c r="P8231" s="12"/>
      <c r="Q8231" s="15" t="s">
        <v>36321</v>
      </c>
      <c r="R8231" s="12" t="s">
        <v>51</v>
      </c>
      <c r="S8231" s="11" t="s">
        <v>36322</v>
      </c>
      <c r="T8231" s="11"/>
    </row>
    <row x14ac:dyDescent="0.25" r="8232" customHeight="1" ht="19.5">
      <c r="A8232" s="10">
        <v>45219</v>
      </c>
      <c r="B8232" s="11" t="s">
        <v>36323</v>
      </c>
      <c r="C8232" s="11" t="s">
        <v>1132</v>
      </c>
      <c r="D8232" s="12"/>
      <c r="E8232" s="13">
        <v>15549377258</v>
      </c>
      <c r="F8232" s="11" t="s">
        <v>36324</v>
      </c>
      <c r="G8232" s="12" t="s">
        <v>115</v>
      </c>
      <c r="H8232" s="12"/>
      <c r="I8232" s="14" t="s">
        <v>925</v>
      </c>
      <c r="J8232" s="12" t="s">
        <v>24</v>
      </c>
      <c r="K8232" s="12" t="s">
        <v>25</v>
      </c>
      <c r="L8232" s="12" t="s">
        <v>39</v>
      </c>
      <c r="M8232" s="11" t="s">
        <v>27</v>
      </c>
      <c r="N8232" s="11" t="s">
        <v>183</v>
      </c>
      <c r="O8232" s="12" t="s">
        <v>29</v>
      </c>
      <c r="P8232" s="12"/>
      <c r="Q8232" s="15" t="s">
        <v>36325</v>
      </c>
      <c r="R8232" s="12" t="s">
        <v>51</v>
      </c>
      <c r="S8232" s="11" t="s">
        <v>36326</v>
      </c>
      <c r="T8232" s="11"/>
    </row>
    <row x14ac:dyDescent="0.25" r="8233" customHeight="1" ht="19.5">
      <c r="A8233" s="10">
        <v>45219</v>
      </c>
      <c r="B8233" s="11" t="s">
        <v>36327</v>
      </c>
      <c r="C8233" s="11" t="s">
        <v>1132</v>
      </c>
      <c r="D8233" s="12"/>
      <c r="E8233" s="13">
        <v>15572736835</v>
      </c>
      <c r="F8233" s="11" t="s">
        <v>36328</v>
      </c>
      <c r="G8233" s="12" t="s">
        <v>23</v>
      </c>
      <c r="H8233" s="12"/>
      <c r="I8233" s="14" t="s">
        <v>328</v>
      </c>
      <c r="J8233" s="12" t="s">
        <v>24</v>
      </c>
      <c r="K8233" s="12" t="s">
        <v>25</v>
      </c>
      <c r="L8233" s="12" t="s">
        <v>39</v>
      </c>
      <c r="M8233" s="11" t="s">
        <v>27</v>
      </c>
      <c r="N8233" s="11" t="s">
        <v>183</v>
      </c>
      <c r="O8233" s="12" t="s">
        <v>29</v>
      </c>
      <c r="P8233" s="12"/>
      <c r="Q8233" s="15" t="s">
        <v>36329</v>
      </c>
      <c r="R8233" s="12" t="s">
        <v>51</v>
      </c>
      <c r="S8233" s="11" t="s">
        <v>36330</v>
      </c>
      <c r="T8233" s="11"/>
    </row>
    <row x14ac:dyDescent="0.25" r="8234" customHeight="1" ht="19.5">
      <c r="A8234" s="10">
        <v>45219</v>
      </c>
      <c r="B8234" s="11" t="s">
        <v>36331</v>
      </c>
      <c r="C8234" s="11" t="s">
        <v>1132</v>
      </c>
      <c r="D8234" s="12"/>
      <c r="E8234" s="13">
        <v>13264918600</v>
      </c>
      <c r="F8234" s="11" t="s">
        <v>36332</v>
      </c>
      <c r="G8234" s="12" t="s">
        <v>74</v>
      </c>
      <c r="H8234" s="12"/>
      <c r="I8234" s="14" t="s">
        <v>290</v>
      </c>
      <c r="J8234" s="12" t="s">
        <v>24</v>
      </c>
      <c r="K8234" s="12" t="s">
        <v>25</v>
      </c>
      <c r="L8234" s="12" t="s">
        <v>39</v>
      </c>
      <c r="M8234" s="11" t="s">
        <v>27</v>
      </c>
      <c r="N8234" s="11" t="s">
        <v>183</v>
      </c>
      <c r="O8234" s="12" t="s">
        <v>29</v>
      </c>
      <c r="P8234" s="12"/>
      <c r="Q8234" s="15" t="s">
        <v>36333</v>
      </c>
      <c r="R8234" s="12" t="s">
        <v>51</v>
      </c>
      <c r="S8234" s="11" t="s">
        <v>36334</v>
      </c>
      <c r="T8234" s="11"/>
    </row>
    <row x14ac:dyDescent="0.25" r="8235" customHeight="1" ht="19.5">
      <c r="A8235" s="10">
        <v>45219</v>
      </c>
      <c r="B8235" s="11" t="s">
        <v>36335</v>
      </c>
      <c r="C8235" s="11" t="s">
        <v>1132</v>
      </c>
      <c r="D8235" s="12"/>
      <c r="E8235" s="13">
        <v>13277392450</v>
      </c>
      <c r="F8235" s="11" t="s">
        <v>36336</v>
      </c>
      <c r="G8235" s="12" t="s">
        <v>23</v>
      </c>
      <c r="H8235" s="12"/>
      <c r="I8235" s="14" t="s">
        <v>38</v>
      </c>
      <c r="J8235" s="12" t="s">
        <v>24</v>
      </c>
      <c r="K8235" s="12" t="s">
        <v>25</v>
      </c>
      <c r="L8235" s="12" t="s">
        <v>39</v>
      </c>
      <c r="M8235" s="11" t="s">
        <v>27</v>
      </c>
      <c r="N8235" s="11" t="s">
        <v>183</v>
      </c>
      <c r="O8235" s="12" t="s">
        <v>29</v>
      </c>
      <c r="P8235" s="12"/>
      <c r="Q8235" s="15" t="s">
        <v>36337</v>
      </c>
      <c r="R8235" s="12" t="s">
        <v>51</v>
      </c>
      <c r="S8235" s="11" t="s">
        <v>36338</v>
      </c>
      <c r="T8235" s="11"/>
    </row>
    <row x14ac:dyDescent="0.25" r="8236" customHeight="1" ht="19.5">
      <c r="A8236" s="10">
        <v>45219</v>
      </c>
      <c r="B8236" s="11" t="s">
        <v>36339</v>
      </c>
      <c r="C8236" s="11" t="s">
        <v>1132</v>
      </c>
      <c r="D8236" s="12"/>
      <c r="E8236" s="13">
        <v>15671073698</v>
      </c>
      <c r="F8236" s="11" t="s">
        <v>36340</v>
      </c>
      <c r="G8236" s="12" t="s">
        <v>115</v>
      </c>
      <c r="H8236" s="12"/>
      <c r="I8236" s="14" t="s">
        <v>486</v>
      </c>
      <c r="J8236" s="12" t="s">
        <v>24</v>
      </c>
      <c r="K8236" s="12" t="s">
        <v>25</v>
      </c>
      <c r="L8236" s="12" t="s">
        <v>39</v>
      </c>
      <c r="M8236" s="11" t="s">
        <v>27</v>
      </c>
      <c r="N8236" s="11" t="s">
        <v>183</v>
      </c>
      <c r="O8236" s="12" t="s">
        <v>29</v>
      </c>
      <c r="P8236" s="12"/>
      <c r="Q8236" s="15" t="s">
        <v>36341</v>
      </c>
      <c r="R8236" s="12" t="s">
        <v>51</v>
      </c>
      <c r="S8236" s="11" t="s">
        <v>36342</v>
      </c>
      <c r="T8236" s="11"/>
    </row>
    <row x14ac:dyDescent="0.25" r="8237" customHeight="1" ht="19.5">
      <c r="A8237" s="10">
        <v>45219</v>
      </c>
      <c r="B8237" s="11" t="s">
        <v>36343</v>
      </c>
      <c r="C8237" s="11" t="s">
        <v>1132</v>
      </c>
      <c r="D8237" s="12"/>
      <c r="E8237" s="13">
        <v>15571759615</v>
      </c>
      <c r="F8237" s="11" t="s">
        <v>36344</v>
      </c>
      <c r="G8237" s="12" t="s">
        <v>23</v>
      </c>
      <c r="H8237" s="12"/>
      <c r="I8237" s="14" t="s">
        <v>211</v>
      </c>
      <c r="J8237" s="12" t="s">
        <v>24</v>
      </c>
      <c r="K8237" s="12" t="s">
        <v>25</v>
      </c>
      <c r="L8237" s="12" t="s">
        <v>39</v>
      </c>
      <c r="M8237" s="11" t="s">
        <v>40</v>
      </c>
      <c r="N8237" s="11" t="s">
        <v>183</v>
      </c>
      <c r="O8237" s="12" t="s">
        <v>29</v>
      </c>
      <c r="P8237" s="12"/>
      <c r="Q8237" s="15" t="s">
        <v>36345</v>
      </c>
      <c r="R8237" s="12" t="s">
        <v>51</v>
      </c>
      <c r="S8237" s="11" t="s">
        <v>36346</v>
      </c>
      <c r="T8237" s="11"/>
    </row>
    <row x14ac:dyDescent="0.25" r="8238" customHeight="1" ht="19.5">
      <c r="A8238" s="10">
        <v>45219</v>
      </c>
      <c r="B8238" s="11" t="s">
        <v>36347</v>
      </c>
      <c r="C8238" s="11" t="s">
        <v>1132</v>
      </c>
      <c r="D8238" s="12"/>
      <c r="E8238" s="13">
        <v>13264904654</v>
      </c>
      <c r="F8238" s="11" t="s">
        <v>36348</v>
      </c>
      <c r="G8238" s="12" t="s">
        <v>115</v>
      </c>
      <c r="H8238" s="12"/>
      <c r="I8238" s="14" t="s">
        <v>49</v>
      </c>
      <c r="J8238" s="12" t="s">
        <v>24</v>
      </c>
      <c r="K8238" s="12" t="s">
        <v>25</v>
      </c>
      <c r="L8238" s="12" t="s">
        <v>39</v>
      </c>
      <c r="M8238" s="11" t="s">
        <v>27</v>
      </c>
      <c r="N8238" s="11" t="s">
        <v>183</v>
      </c>
      <c r="O8238" s="12" t="s">
        <v>29</v>
      </c>
      <c r="P8238" s="12"/>
      <c r="Q8238" s="15" t="s">
        <v>36349</v>
      </c>
      <c r="R8238" s="12" t="s">
        <v>51</v>
      </c>
      <c r="S8238" s="11" t="s">
        <v>36350</v>
      </c>
      <c r="T8238" s="11"/>
    </row>
    <row x14ac:dyDescent="0.25" r="8239" customHeight="1" ht="19.5">
      <c r="A8239" s="10">
        <v>45219</v>
      </c>
      <c r="B8239" s="11" t="s">
        <v>36351</v>
      </c>
      <c r="C8239" s="11" t="s">
        <v>1132</v>
      </c>
      <c r="D8239" s="12"/>
      <c r="E8239" s="13">
        <v>13177061808</v>
      </c>
      <c r="F8239" s="11" t="s">
        <v>20416</v>
      </c>
      <c r="G8239" s="12" t="s">
        <v>289</v>
      </c>
      <c r="H8239" s="12"/>
      <c r="I8239" s="14" t="s">
        <v>57</v>
      </c>
      <c r="J8239" s="12" t="s">
        <v>24</v>
      </c>
      <c r="K8239" s="12" t="s">
        <v>25</v>
      </c>
      <c r="L8239" s="12" t="s">
        <v>39</v>
      </c>
      <c r="M8239" s="11" t="s">
        <v>27</v>
      </c>
      <c r="N8239" s="11" t="s">
        <v>183</v>
      </c>
      <c r="O8239" s="12" t="s">
        <v>29</v>
      </c>
      <c r="P8239" s="12"/>
      <c r="Q8239" s="15" t="s">
        <v>36352</v>
      </c>
      <c r="R8239" s="12" t="s">
        <v>51</v>
      </c>
      <c r="S8239" s="11" t="s">
        <v>36353</v>
      </c>
      <c r="T8239" s="11"/>
    </row>
    <row x14ac:dyDescent="0.25" r="8240" customHeight="1" ht="19.5">
      <c r="A8240" s="10">
        <v>45219</v>
      </c>
      <c r="B8240" s="11" t="s">
        <v>36354</v>
      </c>
      <c r="C8240" s="11" t="s">
        <v>1132</v>
      </c>
      <c r="D8240" s="12"/>
      <c r="E8240" s="13">
        <v>13032725677</v>
      </c>
      <c r="F8240" s="11" t="s">
        <v>36355</v>
      </c>
      <c r="G8240" s="12" t="s">
        <v>37</v>
      </c>
      <c r="H8240" s="12"/>
      <c r="I8240" s="14" t="s">
        <v>38</v>
      </c>
      <c r="J8240" s="12" t="s">
        <v>24</v>
      </c>
      <c r="K8240" s="12" t="s">
        <v>25</v>
      </c>
      <c r="L8240" s="12" t="s">
        <v>39</v>
      </c>
      <c r="M8240" s="11" t="s">
        <v>27</v>
      </c>
      <c r="N8240" s="11" t="s">
        <v>183</v>
      </c>
      <c r="O8240" s="12" t="s">
        <v>29</v>
      </c>
      <c r="P8240" s="12"/>
      <c r="Q8240" s="15" t="s">
        <v>36356</v>
      </c>
      <c r="R8240" s="12" t="s">
        <v>42</v>
      </c>
      <c r="S8240" s="11" t="s">
        <v>36357</v>
      </c>
      <c r="T8240" s="11"/>
    </row>
    <row x14ac:dyDescent="0.25" r="8241" customHeight="1" ht="19.5">
      <c r="A8241" s="10">
        <v>45219</v>
      </c>
      <c r="B8241" s="11" t="s">
        <v>36358</v>
      </c>
      <c r="C8241" s="11" t="s">
        <v>24509</v>
      </c>
      <c r="D8241" s="12"/>
      <c r="E8241" s="13">
        <v>13235635777</v>
      </c>
      <c r="F8241" s="11" t="s">
        <v>36359</v>
      </c>
      <c r="G8241" s="12" t="s">
        <v>62</v>
      </c>
      <c r="H8241" s="12"/>
      <c r="I8241" s="14" t="s">
        <v>381</v>
      </c>
      <c r="J8241" s="12" t="s">
        <v>24</v>
      </c>
      <c r="K8241" s="12" t="s">
        <v>25</v>
      </c>
      <c r="L8241" s="12" t="s">
        <v>39</v>
      </c>
      <c r="M8241" s="11" t="s">
        <v>40</v>
      </c>
      <c r="N8241" s="11" t="s">
        <v>624</v>
      </c>
      <c r="O8241" s="12" t="s">
        <v>29</v>
      </c>
      <c r="P8241" s="12"/>
      <c r="Q8241" s="15" t="s">
        <v>36360</v>
      </c>
      <c r="R8241" s="12" t="s">
        <v>42</v>
      </c>
      <c r="S8241" s="11" t="s">
        <v>36361</v>
      </c>
      <c r="T8241" s="11" t="s">
        <v>36362</v>
      </c>
    </row>
    <row x14ac:dyDescent="0.25" r="8242" customHeight="1" ht="19.5">
      <c r="A8242" s="10">
        <v>45219</v>
      </c>
      <c r="B8242" s="11" t="s">
        <v>36363</v>
      </c>
      <c r="C8242" s="11" t="s">
        <v>22611</v>
      </c>
      <c r="D8242" s="12"/>
      <c r="E8242" s="13">
        <v>13177055667</v>
      </c>
      <c r="F8242" s="11" t="s">
        <v>7063</v>
      </c>
      <c r="G8242" s="12" t="s">
        <v>48</v>
      </c>
      <c r="H8242" s="12"/>
      <c r="I8242" s="14" t="s">
        <v>415</v>
      </c>
      <c r="J8242" s="12" t="s">
        <v>24</v>
      </c>
      <c r="K8242" s="12" t="s">
        <v>25</v>
      </c>
      <c r="L8242" s="12" t="s">
        <v>39</v>
      </c>
      <c r="M8242" s="11" t="s">
        <v>27</v>
      </c>
      <c r="N8242" s="11" t="s">
        <v>624</v>
      </c>
      <c r="O8242" s="12" t="s">
        <v>29</v>
      </c>
      <c r="P8242" s="12"/>
      <c r="Q8242" s="15" t="s">
        <v>36364</v>
      </c>
      <c r="R8242" s="12" t="s">
        <v>42</v>
      </c>
      <c r="S8242" s="11" t="s">
        <v>36365</v>
      </c>
      <c r="T8242" s="11" t="s">
        <v>31586</v>
      </c>
    </row>
    <row x14ac:dyDescent="0.25" r="8243" customHeight="1" ht="19.5">
      <c r="A8243" s="10">
        <v>45219</v>
      </c>
      <c r="B8243" s="11" t="s">
        <v>36366</v>
      </c>
      <c r="C8243" s="11" t="s">
        <v>10973</v>
      </c>
      <c r="D8243" s="12"/>
      <c r="E8243" s="13">
        <v>18671752331</v>
      </c>
      <c r="F8243" s="11" t="s">
        <v>6253</v>
      </c>
      <c r="G8243" s="12" t="s">
        <v>48</v>
      </c>
      <c r="H8243" s="12"/>
      <c r="I8243" s="14" t="s">
        <v>49</v>
      </c>
      <c r="J8243" s="12" t="s">
        <v>24</v>
      </c>
      <c r="K8243" s="12" t="s">
        <v>25</v>
      </c>
      <c r="L8243" s="12" t="s">
        <v>39</v>
      </c>
      <c r="M8243" s="11" t="s">
        <v>27</v>
      </c>
      <c r="N8243" s="11" t="s">
        <v>624</v>
      </c>
      <c r="O8243" s="12" t="s">
        <v>29</v>
      </c>
      <c r="P8243" s="12"/>
      <c r="Q8243" s="15" t="s">
        <v>36367</v>
      </c>
      <c r="R8243" s="12" t="s">
        <v>42</v>
      </c>
      <c r="S8243" s="11" t="s">
        <v>36368</v>
      </c>
      <c r="T8243" s="11" t="s">
        <v>36369</v>
      </c>
    </row>
    <row x14ac:dyDescent="0.25" r="8244" customHeight="1" ht="19.5">
      <c r="A8244" s="10">
        <v>45219</v>
      </c>
      <c r="B8244" s="11" t="s">
        <v>36370</v>
      </c>
      <c r="C8244" s="11" t="s">
        <v>10973</v>
      </c>
      <c r="D8244" s="12"/>
      <c r="E8244" s="13">
        <v>13177072792</v>
      </c>
      <c r="F8244" s="11" t="s">
        <v>6253</v>
      </c>
      <c r="G8244" s="12" t="s">
        <v>115</v>
      </c>
      <c r="H8244" s="12" t="s">
        <v>357</v>
      </c>
      <c r="I8244" s="14" t="s">
        <v>486</v>
      </c>
      <c r="J8244" s="12" t="s">
        <v>24</v>
      </c>
      <c r="K8244" s="12" t="s">
        <v>25</v>
      </c>
      <c r="L8244" s="12" t="s">
        <v>39</v>
      </c>
      <c r="M8244" s="11" t="s">
        <v>40</v>
      </c>
      <c r="N8244" s="11" t="s">
        <v>624</v>
      </c>
      <c r="O8244" s="12" t="s">
        <v>29</v>
      </c>
      <c r="P8244" s="12"/>
      <c r="Q8244" s="15" t="s">
        <v>36371</v>
      </c>
      <c r="R8244" s="12" t="s">
        <v>42</v>
      </c>
      <c r="S8244" s="11" t="s">
        <v>36372</v>
      </c>
      <c r="T8244" s="11" t="s">
        <v>36373</v>
      </c>
    </row>
    <row x14ac:dyDescent="0.25" r="8245" customHeight="1" ht="19.5">
      <c r="A8245" s="10">
        <v>45219</v>
      </c>
      <c r="B8245" s="11" t="s">
        <v>36374</v>
      </c>
      <c r="C8245" s="11" t="s">
        <v>2492</v>
      </c>
      <c r="D8245" s="12"/>
      <c r="E8245" s="13">
        <v>15549323053</v>
      </c>
      <c r="F8245" s="11" t="s">
        <v>36375</v>
      </c>
      <c r="G8245" s="12" t="s">
        <v>23</v>
      </c>
      <c r="H8245" s="12"/>
      <c r="I8245" s="14">
        <v>10015</v>
      </c>
      <c r="J8245" s="12" t="s">
        <v>24</v>
      </c>
      <c r="K8245" s="12" t="s">
        <v>69</v>
      </c>
      <c r="L8245" s="12" t="s">
        <v>26</v>
      </c>
      <c r="M8245" s="11" t="s">
        <v>27</v>
      </c>
      <c r="N8245" s="11" t="s">
        <v>28</v>
      </c>
      <c r="O8245" s="12" t="s">
        <v>29</v>
      </c>
      <c r="P8245" s="12"/>
      <c r="Q8245" s="15" t="s">
        <v>36376</v>
      </c>
      <c r="R8245" s="12" t="s">
        <v>31</v>
      </c>
      <c r="S8245" s="11" t="s">
        <v>36377</v>
      </c>
      <c r="T8245" s="11" t="s">
        <v>36378</v>
      </c>
    </row>
    <row x14ac:dyDescent="0.25" r="8246" customHeight="1" ht="19.5">
      <c r="A8246" s="10">
        <v>45219</v>
      </c>
      <c r="B8246" s="11" t="s">
        <v>36379</v>
      </c>
      <c r="C8246" s="11" t="s">
        <v>6519</v>
      </c>
      <c r="D8246" s="12"/>
      <c r="E8246" s="13">
        <v>13227261647</v>
      </c>
      <c r="F8246" s="11" t="s">
        <v>23281</v>
      </c>
      <c r="G8246" s="12" t="s">
        <v>216</v>
      </c>
      <c r="H8246" s="12"/>
      <c r="I8246" s="14" t="s">
        <v>93</v>
      </c>
      <c r="J8246" s="12" t="s">
        <v>24</v>
      </c>
      <c r="K8246" s="12" t="s">
        <v>25</v>
      </c>
      <c r="L8246" s="12" t="s">
        <v>39</v>
      </c>
      <c r="M8246" s="11" t="s">
        <v>27</v>
      </c>
      <c r="N8246" s="11" t="s">
        <v>28</v>
      </c>
      <c r="O8246" s="12" t="s">
        <v>29</v>
      </c>
      <c r="P8246" s="12"/>
      <c r="Q8246" s="15" t="s">
        <v>36380</v>
      </c>
      <c r="R8246" s="12" t="s">
        <v>42</v>
      </c>
      <c r="S8246" s="11" t="s">
        <v>36381</v>
      </c>
      <c r="T8246" s="11" t="s">
        <v>36382</v>
      </c>
    </row>
    <row x14ac:dyDescent="0.25" r="8247" customHeight="1" ht="19.5">
      <c r="A8247" s="10">
        <v>45219</v>
      </c>
      <c r="B8247" s="11" t="s">
        <v>36383</v>
      </c>
      <c r="C8247" s="11" t="s">
        <v>4499</v>
      </c>
      <c r="D8247" s="12"/>
      <c r="E8247" s="13">
        <v>15587915648</v>
      </c>
      <c r="F8247" s="11" t="s">
        <v>36384</v>
      </c>
      <c r="G8247" s="12" t="s">
        <v>115</v>
      </c>
      <c r="H8247" s="12"/>
      <c r="I8247" s="14" t="s">
        <v>796</v>
      </c>
      <c r="J8247" s="12" t="s">
        <v>24</v>
      </c>
      <c r="K8247" s="12" t="s">
        <v>25</v>
      </c>
      <c r="L8247" s="12" t="s">
        <v>39</v>
      </c>
      <c r="M8247" s="11" t="s">
        <v>40</v>
      </c>
      <c r="N8247" s="11" t="s">
        <v>183</v>
      </c>
      <c r="O8247" s="12" t="s">
        <v>29</v>
      </c>
      <c r="P8247" s="12"/>
      <c r="Q8247" s="15" t="s">
        <v>36385</v>
      </c>
      <c r="R8247" s="12" t="s">
        <v>42</v>
      </c>
      <c r="S8247" s="11" t="s">
        <v>36386</v>
      </c>
      <c r="T8247" s="11" t="s">
        <v>36387</v>
      </c>
    </row>
    <row x14ac:dyDescent="0.25" r="8248" customHeight="1" ht="19.5">
      <c r="A8248" s="10">
        <v>45219</v>
      </c>
      <c r="B8248" s="11" t="s">
        <v>36388</v>
      </c>
      <c r="C8248" s="11" t="s">
        <v>6057</v>
      </c>
      <c r="D8248" s="12"/>
      <c r="E8248" s="13">
        <v>18671740500</v>
      </c>
      <c r="F8248" s="11" t="s">
        <v>36389</v>
      </c>
      <c r="G8248" s="12" t="s">
        <v>62</v>
      </c>
      <c r="H8248" s="12"/>
      <c r="I8248" s="14" t="s">
        <v>749</v>
      </c>
      <c r="J8248" s="12" t="s">
        <v>24</v>
      </c>
      <c r="K8248" s="12" t="s">
        <v>25</v>
      </c>
      <c r="L8248" s="12" t="s">
        <v>39</v>
      </c>
      <c r="M8248" s="11" t="s">
        <v>40</v>
      </c>
      <c r="N8248" s="11" t="s">
        <v>183</v>
      </c>
      <c r="O8248" s="12" t="s">
        <v>29</v>
      </c>
      <c r="P8248" s="12"/>
      <c r="Q8248" s="15" t="s">
        <v>36390</v>
      </c>
      <c r="R8248" s="12" t="s">
        <v>42</v>
      </c>
      <c r="S8248" s="11" t="s">
        <v>36391</v>
      </c>
      <c r="T8248" s="11" t="s">
        <v>36392</v>
      </c>
    </row>
    <row x14ac:dyDescent="0.25" r="8249" customHeight="1" ht="19.5">
      <c r="A8249" s="10">
        <v>45219</v>
      </c>
      <c r="B8249" s="11" t="s">
        <v>36393</v>
      </c>
      <c r="C8249" s="11" t="s">
        <v>6057</v>
      </c>
      <c r="D8249" s="12"/>
      <c r="E8249" s="13">
        <v>18671758026</v>
      </c>
      <c r="F8249" s="11" t="s">
        <v>36394</v>
      </c>
      <c r="G8249" s="12" t="s">
        <v>23</v>
      </c>
      <c r="H8249" s="12"/>
      <c r="I8249" s="14" t="s">
        <v>57</v>
      </c>
      <c r="J8249" s="12" t="s">
        <v>24</v>
      </c>
      <c r="K8249" s="12" t="s">
        <v>172</v>
      </c>
      <c r="L8249" s="12"/>
      <c r="M8249" s="11" t="s">
        <v>40</v>
      </c>
      <c r="N8249" s="11" t="s">
        <v>183</v>
      </c>
      <c r="O8249" s="12" t="s">
        <v>29</v>
      </c>
      <c r="P8249" s="12"/>
      <c r="Q8249" s="15" t="s">
        <v>36395</v>
      </c>
      <c r="R8249" s="12" t="s">
        <v>42</v>
      </c>
      <c r="S8249" s="11" t="s">
        <v>36396</v>
      </c>
      <c r="T8249" s="11" t="s">
        <v>36397</v>
      </c>
    </row>
    <row x14ac:dyDescent="0.25" r="8250" customHeight="1" ht="19.5">
      <c r="A8250" s="10">
        <v>45219</v>
      </c>
      <c r="B8250" s="11" t="s">
        <v>36398</v>
      </c>
      <c r="C8250" s="11" t="s">
        <v>4499</v>
      </c>
      <c r="D8250" s="12"/>
      <c r="E8250" s="13" t="s">
        <v>36399</v>
      </c>
      <c r="F8250" s="11" t="s">
        <v>36400</v>
      </c>
      <c r="G8250" s="12" t="s">
        <v>74</v>
      </c>
      <c r="H8250" s="12"/>
      <c r="I8250" s="14" t="s">
        <v>154</v>
      </c>
      <c r="J8250" s="12" t="s">
        <v>24</v>
      </c>
      <c r="K8250" s="12" t="s">
        <v>25</v>
      </c>
      <c r="L8250" s="12" t="s">
        <v>39</v>
      </c>
      <c r="M8250" s="11" t="s">
        <v>149</v>
      </c>
      <c r="N8250" s="11" t="s">
        <v>183</v>
      </c>
      <c r="O8250" s="12" t="s">
        <v>29</v>
      </c>
      <c r="P8250" s="12"/>
      <c r="Q8250" s="15" t="s">
        <v>36401</v>
      </c>
      <c r="R8250" s="12" t="s">
        <v>42</v>
      </c>
      <c r="S8250" s="11" t="s">
        <v>36402</v>
      </c>
      <c r="T8250" s="11" t="s">
        <v>36403</v>
      </c>
    </row>
    <row x14ac:dyDescent="0.25" r="8251" customHeight="1" ht="19.5">
      <c r="A8251" s="10">
        <v>45219</v>
      </c>
      <c r="B8251" s="11" t="s">
        <v>36404</v>
      </c>
      <c r="C8251" s="11" t="s">
        <v>6057</v>
      </c>
      <c r="D8251" s="12"/>
      <c r="E8251" s="13">
        <v>13135816787</v>
      </c>
      <c r="F8251" s="11" t="s">
        <v>36405</v>
      </c>
      <c r="G8251" s="12" t="s">
        <v>48</v>
      </c>
      <c r="H8251" s="12"/>
      <c r="I8251" s="14" t="s">
        <v>131</v>
      </c>
      <c r="J8251" s="12" t="s">
        <v>24</v>
      </c>
      <c r="K8251" s="12" t="s">
        <v>25</v>
      </c>
      <c r="L8251" s="12" t="s">
        <v>39</v>
      </c>
      <c r="M8251" s="11" t="s">
        <v>27</v>
      </c>
      <c r="N8251" s="11" t="s">
        <v>183</v>
      </c>
      <c r="O8251" s="12" t="s">
        <v>29</v>
      </c>
      <c r="P8251" s="12"/>
      <c r="Q8251" s="15" t="s">
        <v>36406</v>
      </c>
      <c r="R8251" s="12" t="s">
        <v>42</v>
      </c>
      <c r="S8251" s="11" t="s">
        <v>36407</v>
      </c>
      <c r="T8251" s="11" t="s">
        <v>36408</v>
      </c>
    </row>
    <row x14ac:dyDescent="0.25" r="8252" customHeight="1" ht="19.5">
      <c r="A8252" s="10">
        <v>45219</v>
      </c>
      <c r="B8252" s="11" t="s">
        <v>36409</v>
      </c>
      <c r="C8252" s="11" t="s">
        <v>6057</v>
      </c>
      <c r="D8252" s="12"/>
      <c r="E8252" s="13">
        <v>13277179386</v>
      </c>
      <c r="F8252" s="11" t="s">
        <v>36410</v>
      </c>
      <c r="G8252" s="12" t="s">
        <v>289</v>
      </c>
      <c r="H8252" s="12"/>
      <c r="I8252" s="14" t="s">
        <v>116</v>
      </c>
      <c r="J8252" s="12" t="s">
        <v>24</v>
      </c>
      <c r="K8252" s="12" t="s">
        <v>25</v>
      </c>
      <c r="L8252" s="12" t="s">
        <v>39</v>
      </c>
      <c r="M8252" s="11" t="s">
        <v>40</v>
      </c>
      <c r="N8252" s="11" t="s">
        <v>183</v>
      </c>
      <c r="O8252" s="12" t="s">
        <v>29</v>
      </c>
      <c r="P8252" s="12"/>
      <c r="Q8252" s="15" t="s">
        <v>36411</v>
      </c>
      <c r="R8252" s="12" t="s">
        <v>42</v>
      </c>
      <c r="S8252" s="11" t="s">
        <v>36412</v>
      </c>
      <c r="T8252" s="11" t="s">
        <v>36413</v>
      </c>
    </row>
    <row x14ac:dyDescent="0.25" r="8253" customHeight="1" ht="19.5">
      <c r="A8253" s="10">
        <v>45219</v>
      </c>
      <c r="B8253" s="11" t="s">
        <v>36414</v>
      </c>
      <c r="C8253" s="11" t="s">
        <v>6057</v>
      </c>
      <c r="D8253" s="12"/>
      <c r="E8253" s="13">
        <v>15897578279</v>
      </c>
      <c r="F8253" s="11" t="s">
        <v>31620</v>
      </c>
      <c r="G8253" s="12" t="s">
        <v>23</v>
      </c>
      <c r="H8253" s="12"/>
      <c r="I8253" s="14" t="s">
        <v>206</v>
      </c>
      <c r="J8253" s="12" t="s">
        <v>24</v>
      </c>
      <c r="K8253" s="12" t="s">
        <v>25</v>
      </c>
      <c r="L8253" s="12" t="s">
        <v>39</v>
      </c>
      <c r="M8253" s="11" t="s">
        <v>40</v>
      </c>
      <c r="N8253" s="11" t="s">
        <v>183</v>
      </c>
      <c r="O8253" s="12" t="s">
        <v>29</v>
      </c>
      <c r="P8253" s="12"/>
      <c r="Q8253" s="15" t="s">
        <v>36415</v>
      </c>
      <c r="R8253" s="12" t="s">
        <v>42</v>
      </c>
      <c r="S8253" s="11" t="s">
        <v>36416</v>
      </c>
      <c r="T8253" s="11" t="s">
        <v>36417</v>
      </c>
    </row>
    <row x14ac:dyDescent="0.25" r="8254" customHeight="1" ht="19.5">
      <c r="A8254" s="10">
        <v>45219</v>
      </c>
      <c r="B8254" s="11" t="s">
        <v>36418</v>
      </c>
      <c r="C8254" s="11" t="s">
        <v>6057</v>
      </c>
      <c r="D8254" s="12"/>
      <c r="E8254" s="13">
        <v>18672108097</v>
      </c>
      <c r="F8254" s="11" t="s">
        <v>36419</v>
      </c>
      <c r="G8254" s="12" t="s">
        <v>37</v>
      </c>
      <c r="H8254" s="12" t="s">
        <v>98</v>
      </c>
      <c r="I8254" s="14" t="s">
        <v>486</v>
      </c>
      <c r="J8254" s="12" t="s">
        <v>24</v>
      </c>
      <c r="K8254" s="12" t="s">
        <v>25</v>
      </c>
      <c r="L8254" s="12" t="s">
        <v>39</v>
      </c>
      <c r="M8254" s="11" t="s">
        <v>40</v>
      </c>
      <c r="N8254" s="11" t="s">
        <v>183</v>
      </c>
      <c r="O8254" s="12" t="s">
        <v>29</v>
      </c>
      <c r="P8254" s="12"/>
      <c r="Q8254" s="15" t="s">
        <v>36420</v>
      </c>
      <c r="R8254" s="12" t="s">
        <v>42</v>
      </c>
      <c r="S8254" s="11" t="s">
        <v>36421</v>
      </c>
      <c r="T8254" s="11" t="s">
        <v>36422</v>
      </c>
    </row>
    <row x14ac:dyDescent="0.25" r="8255" customHeight="1" ht="19.5">
      <c r="A8255" s="10">
        <v>45219</v>
      </c>
      <c r="B8255" s="11" t="s">
        <v>36423</v>
      </c>
      <c r="C8255" s="11" t="s">
        <v>6057</v>
      </c>
      <c r="D8255" s="12"/>
      <c r="E8255" s="13">
        <v>18671758026</v>
      </c>
      <c r="F8255" s="11" t="s">
        <v>36394</v>
      </c>
      <c r="G8255" s="12" t="s">
        <v>23</v>
      </c>
      <c r="H8255" s="12"/>
      <c r="I8255" s="14" t="s">
        <v>38</v>
      </c>
      <c r="J8255" s="12" t="s">
        <v>24</v>
      </c>
      <c r="K8255" s="12" t="s">
        <v>25</v>
      </c>
      <c r="L8255" s="12" t="s">
        <v>39</v>
      </c>
      <c r="M8255" s="11" t="s">
        <v>40</v>
      </c>
      <c r="N8255" s="11" t="s">
        <v>183</v>
      </c>
      <c r="O8255" s="12" t="s">
        <v>29</v>
      </c>
      <c r="P8255" s="12"/>
      <c r="Q8255" s="15" t="s">
        <v>36424</v>
      </c>
      <c r="R8255" s="12" t="s">
        <v>42</v>
      </c>
      <c r="S8255" s="11" t="s">
        <v>36425</v>
      </c>
      <c r="T8255" s="11" t="s">
        <v>36426</v>
      </c>
    </row>
    <row x14ac:dyDescent="0.25" r="8256" customHeight="1" ht="19.5">
      <c r="A8256" s="10">
        <v>45219</v>
      </c>
      <c r="B8256" s="11" t="s">
        <v>36427</v>
      </c>
      <c r="C8256" s="11" t="s">
        <v>180</v>
      </c>
      <c r="D8256" s="12"/>
      <c r="E8256" s="13">
        <v>15872467245</v>
      </c>
      <c r="F8256" s="11" t="s">
        <v>36428</v>
      </c>
      <c r="G8256" s="12" t="s">
        <v>74</v>
      </c>
      <c r="H8256" s="12"/>
      <c r="I8256" s="14" t="s">
        <v>749</v>
      </c>
      <c r="J8256" s="12" t="s">
        <v>24</v>
      </c>
      <c r="K8256" s="12" t="s">
        <v>25</v>
      </c>
      <c r="L8256" s="12" t="s">
        <v>39</v>
      </c>
      <c r="M8256" s="11" t="s">
        <v>40</v>
      </c>
      <c r="N8256" s="11" t="s">
        <v>183</v>
      </c>
      <c r="O8256" s="12" t="s">
        <v>29</v>
      </c>
      <c r="P8256" s="12"/>
      <c r="Q8256" s="15" t="s">
        <v>36429</v>
      </c>
      <c r="R8256" s="12" t="s">
        <v>42</v>
      </c>
      <c r="S8256" s="11" t="s">
        <v>36430</v>
      </c>
      <c r="T8256" s="11" t="s">
        <v>36431</v>
      </c>
    </row>
    <row x14ac:dyDescent="0.25" r="8257" customHeight="1" ht="19.5">
      <c r="A8257" s="10">
        <v>45219</v>
      </c>
      <c r="B8257" s="11" t="s">
        <v>36432</v>
      </c>
      <c r="C8257" s="11" t="s">
        <v>4499</v>
      </c>
      <c r="D8257" s="12"/>
      <c r="E8257" s="13">
        <v>15587936881</v>
      </c>
      <c r="F8257" s="11" t="s">
        <v>36433</v>
      </c>
      <c r="G8257" s="12" t="s">
        <v>115</v>
      </c>
      <c r="H8257" s="12"/>
      <c r="I8257" s="14" t="s">
        <v>87</v>
      </c>
      <c r="J8257" s="12" t="s">
        <v>24</v>
      </c>
      <c r="K8257" s="12" t="s">
        <v>25</v>
      </c>
      <c r="L8257" s="12" t="s">
        <v>39</v>
      </c>
      <c r="M8257" s="11" t="s">
        <v>27</v>
      </c>
      <c r="N8257" s="11" t="s">
        <v>183</v>
      </c>
      <c r="O8257" s="12" t="s">
        <v>29</v>
      </c>
      <c r="P8257" s="12"/>
      <c r="Q8257" s="15" t="s">
        <v>36434</v>
      </c>
      <c r="R8257" s="12" t="s">
        <v>42</v>
      </c>
      <c r="S8257" s="11" t="s">
        <v>36435</v>
      </c>
      <c r="T8257" s="11" t="s">
        <v>36436</v>
      </c>
    </row>
    <row x14ac:dyDescent="0.25" r="8258" customHeight="1" ht="19.5">
      <c r="A8258" s="10">
        <v>45219</v>
      </c>
      <c r="B8258" s="11" t="s">
        <v>36437</v>
      </c>
      <c r="C8258" s="11" t="s">
        <v>4499</v>
      </c>
      <c r="D8258" s="12"/>
      <c r="E8258" s="13">
        <v>18672664979</v>
      </c>
      <c r="F8258" s="11" t="s">
        <v>35130</v>
      </c>
      <c r="G8258" s="12" t="s">
        <v>56</v>
      </c>
      <c r="H8258" s="12"/>
      <c r="I8258" s="14" t="s">
        <v>1024</v>
      </c>
      <c r="J8258" s="12" t="s">
        <v>24</v>
      </c>
      <c r="K8258" s="12" t="s">
        <v>25</v>
      </c>
      <c r="L8258" s="12" t="s">
        <v>39</v>
      </c>
      <c r="M8258" s="11" t="s">
        <v>40</v>
      </c>
      <c r="N8258" s="11" t="s">
        <v>183</v>
      </c>
      <c r="O8258" s="12" t="s">
        <v>29</v>
      </c>
      <c r="P8258" s="12"/>
      <c r="Q8258" s="15" t="s">
        <v>36438</v>
      </c>
      <c r="R8258" s="12" t="s">
        <v>42</v>
      </c>
      <c r="S8258" s="11" t="s">
        <v>36439</v>
      </c>
      <c r="T8258" s="11" t="s">
        <v>36440</v>
      </c>
    </row>
    <row x14ac:dyDescent="0.25" r="8259" customHeight="1" ht="19.5">
      <c r="A8259" s="10">
        <v>45219</v>
      </c>
      <c r="B8259" s="11" t="s">
        <v>36441</v>
      </c>
      <c r="C8259" s="11" t="s">
        <v>33356</v>
      </c>
      <c r="D8259" s="12"/>
      <c r="E8259" s="13">
        <v>13872589108</v>
      </c>
      <c r="F8259" s="11" t="s">
        <v>36442</v>
      </c>
      <c r="G8259" s="12" t="s">
        <v>48</v>
      </c>
      <c r="H8259" s="12" t="s">
        <v>16704</v>
      </c>
      <c r="I8259" s="14" t="s">
        <v>2649</v>
      </c>
      <c r="J8259" s="12" t="s">
        <v>24</v>
      </c>
      <c r="K8259" s="12" t="s">
        <v>25</v>
      </c>
      <c r="L8259" s="12" t="s">
        <v>39</v>
      </c>
      <c r="M8259" s="11" t="s">
        <v>27</v>
      </c>
      <c r="N8259" s="11" t="s">
        <v>183</v>
      </c>
      <c r="O8259" s="12" t="s">
        <v>29</v>
      </c>
      <c r="P8259" s="12"/>
      <c r="Q8259" s="15" t="s">
        <v>36443</v>
      </c>
      <c r="R8259" s="12" t="s">
        <v>42</v>
      </c>
      <c r="S8259" s="11" t="s">
        <v>36444</v>
      </c>
      <c r="T8259" s="11" t="s">
        <v>36445</v>
      </c>
    </row>
    <row x14ac:dyDescent="0.25" r="8260" customHeight="1" ht="19.5">
      <c r="A8260" s="10">
        <v>45219</v>
      </c>
      <c r="B8260" s="11" t="s">
        <v>36446</v>
      </c>
      <c r="C8260" s="11" t="s">
        <v>6057</v>
      </c>
      <c r="D8260" s="12"/>
      <c r="E8260" s="13">
        <v>16671725575</v>
      </c>
      <c r="F8260" s="11" t="s">
        <v>1855</v>
      </c>
      <c r="G8260" s="12" t="s">
        <v>48</v>
      </c>
      <c r="H8260" s="12" t="s">
        <v>121</v>
      </c>
      <c r="I8260" s="14" t="s">
        <v>615</v>
      </c>
      <c r="J8260" s="12" t="s">
        <v>24</v>
      </c>
      <c r="K8260" s="12" t="s">
        <v>25</v>
      </c>
      <c r="L8260" s="12" t="s">
        <v>39</v>
      </c>
      <c r="M8260" s="11" t="s">
        <v>40</v>
      </c>
      <c r="N8260" s="11" t="s">
        <v>183</v>
      </c>
      <c r="O8260" s="12" t="s">
        <v>29</v>
      </c>
      <c r="P8260" s="12"/>
      <c r="Q8260" s="15" t="s">
        <v>36447</v>
      </c>
      <c r="R8260" s="12" t="s">
        <v>42</v>
      </c>
      <c r="S8260" s="11" t="s">
        <v>36448</v>
      </c>
      <c r="T8260" s="11" t="s">
        <v>36449</v>
      </c>
    </row>
    <row x14ac:dyDescent="0.25" r="8261" customHeight="1" ht="19.5">
      <c r="A8261" s="10">
        <v>45219</v>
      </c>
      <c r="B8261" s="11" t="s">
        <v>36450</v>
      </c>
      <c r="C8261" s="11" t="s">
        <v>6057</v>
      </c>
      <c r="D8261" s="12"/>
      <c r="E8261" s="13">
        <v>17683712568</v>
      </c>
      <c r="F8261" s="11" t="s">
        <v>36451</v>
      </c>
      <c r="G8261" s="12" t="s">
        <v>289</v>
      </c>
      <c r="H8261" s="12" t="s">
        <v>98</v>
      </c>
      <c r="I8261" s="14" t="s">
        <v>381</v>
      </c>
      <c r="J8261" s="12" t="s">
        <v>24</v>
      </c>
      <c r="K8261" s="12" t="s">
        <v>25</v>
      </c>
      <c r="L8261" s="12" t="s">
        <v>39</v>
      </c>
      <c r="M8261" s="11" t="s">
        <v>27</v>
      </c>
      <c r="N8261" s="11" t="s">
        <v>183</v>
      </c>
      <c r="O8261" s="12" t="s">
        <v>29</v>
      </c>
      <c r="P8261" s="12"/>
      <c r="Q8261" s="15" t="s">
        <v>36452</v>
      </c>
      <c r="R8261" s="12" t="s">
        <v>42</v>
      </c>
      <c r="S8261" s="11" t="s">
        <v>36453</v>
      </c>
      <c r="T8261" s="11" t="s">
        <v>31586</v>
      </c>
    </row>
    <row x14ac:dyDescent="0.25" r="8262" customHeight="1" ht="19.5">
      <c r="A8262" s="10">
        <v>45219</v>
      </c>
      <c r="B8262" s="11" t="s">
        <v>36454</v>
      </c>
      <c r="C8262" s="11" t="s">
        <v>33356</v>
      </c>
      <c r="D8262" s="12"/>
      <c r="E8262" s="13">
        <v>16671007877</v>
      </c>
      <c r="F8262" s="11" t="s">
        <v>36455</v>
      </c>
      <c r="G8262" s="12" t="s">
        <v>289</v>
      </c>
      <c r="H8262" s="12"/>
      <c r="I8262" s="14" t="s">
        <v>8690</v>
      </c>
      <c r="J8262" s="12" t="s">
        <v>24</v>
      </c>
      <c r="K8262" s="12" t="s">
        <v>25</v>
      </c>
      <c r="L8262" s="12" t="s">
        <v>39</v>
      </c>
      <c r="M8262" s="11" t="s">
        <v>27</v>
      </c>
      <c r="N8262" s="11" t="s">
        <v>183</v>
      </c>
      <c r="O8262" s="12" t="s">
        <v>29</v>
      </c>
      <c r="P8262" s="12"/>
      <c r="Q8262" s="15" t="s">
        <v>36456</v>
      </c>
      <c r="R8262" s="12" t="s">
        <v>42</v>
      </c>
      <c r="S8262" s="11" t="s">
        <v>36457</v>
      </c>
      <c r="T8262" s="11" t="s">
        <v>31586</v>
      </c>
    </row>
    <row x14ac:dyDescent="0.25" r="8263" customHeight="1" ht="19.5">
      <c r="A8263" s="10">
        <v>45219</v>
      </c>
      <c r="B8263" s="11" t="s">
        <v>36458</v>
      </c>
      <c r="C8263" s="11" t="s">
        <v>6057</v>
      </c>
      <c r="D8263" s="12"/>
      <c r="E8263" s="13">
        <v>18671734061</v>
      </c>
      <c r="F8263" s="11" t="s">
        <v>34890</v>
      </c>
      <c r="G8263" s="12" t="s">
        <v>48</v>
      </c>
      <c r="H8263" s="12"/>
      <c r="I8263" s="14" t="s">
        <v>154</v>
      </c>
      <c r="J8263" s="12" t="s">
        <v>24</v>
      </c>
      <c r="K8263" s="12" t="s">
        <v>25</v>
      </c>
      <c r="L8263" s="12" t="s">
        <v>39</v>
      </c>
      <c r="M8263" s="11" t="s">
        <v>27</v>
      </c>
      <c r="N8263" s="11" t="s">
        <v>183</v>
      </c>
      <c r="O8263" s="12" t="s">
        <v>29</v>
      </c>
      <c r="P8263" s="12"/>
      <c r="Q8263" s="15" t="s">
        <v>36459</v>
      </c>
      <c r="R8263" s="12" t="s">
        <v>42</v>
      </c>
      <c r="S8263" s="11" t="s">
        <v>36460</v>
      </c>
      <c r="T8263" s="11" t="s">
        <v>36461</v>
      </c>
    </row>
    <row x14ac:dyDescent="0.25" r="8264" customHeight="1" ht="19.5">
      <c r="A8264" s="10">
        <v>45219</v>
      </c>
      <c r="B8264" s="11" t="s">
        <v>36462</v>
      </c>
      <c r="C8264" s="11" t="s">
        <v>6057</v>
      </c>
      <c r="D8264" s="12"/>
      <c r="E8264" s="13">
        <v>18671759367</v>
      </c>
      <c r="F8264" s="11" t="s">
        <v>36394</v>
      </c>
      <c r="G8264" s="12" t="s">
        <v>48</v>
      </c>
      <c r="H8264" s="12"/>
      <c r="I8264" s="14" t="s">
        <v>381</v>
      </c>
      <c r="J8264" s="12" t="s">
        <v>24</v>
      </c>
      <c r="K8264" s="12" t="s">
        <v>25</v>
      </c>
      <c r="L8264" s="12" t="s">
        <v>39</v>
      </c>
      <c r="M8264" s="11" t="s">
        <v>27</v>
      </c>
      <c r="N8264" s="11" t="s">
        <v>183</v>
      </c>
      <c r="O8264" s="12" t="s">
        <v>29</v>
      </c>
      <c r="P8264" s="12"/>
      <c r="Q8264" s="15" t="s">
        <v>36463</v>
      </c>
      <c r="R8264" s="12" t="s">
        <v>42</v>
      </c>
      <c r="S8264" s="11" t="s">
        <v>36464</v>
      </c>
      <c r="T8264" s="11" t="s">
        <v>36465</v>
      </c>
    </row>
    <row x14ac:dyDescent="0.25" r="8265" customHeight="1" ht="19.5">
      <c r="A8265" s="10">
        <v>45219</v>
      </c>
      <c r="B8265" s="11" t="s">
        <v>36466</v>
      </c>
      <c r="C8265" s="11" t="s">
        <v>6057</v>
      </c>
      <c r="D8265" s="12"/>
      <c r="E8265" s="13">
        <v>15271451863</v>
      </c>
      <c r="F8265" s="11" t="s">
        <v>36467</v>
      </c>
      <c r="G8265" s="12" t="s">
        <v>23</v>
      </c>
      <c r="H8265" s="12" t="s">
        <v>98</v>
      </c>
      <c r="I8265" s="14" t="s">
        <v>433</v>
      </c>
      <c r="J8265" s="12" t="s">
        <v>24</v>
      </c>
      <c r="K8265" s="12" t="s">
        <v>25</v>
      </c>
      <c r="L8265" s="12" t="s">
        <v>39</v>
      </c>
      <c r="M8265" s="11" t="s">
        <v>40</v>
      </c>
      <c r="N8265" s="11" t="s">
        <v>183</v>
      </c>
      <c r="O8265" s="12" t="s">
        <v>29</v>
      </c>
      <c r="P8265" s="12"/>
      <c r="Q8265" s="15" t="s">
        <v>36468</v>
      </c>
      <c r="R8265" s="12" t="s">
        <v>42</v>
      </c>
      <c r="S8265" s="11" t="s">
        <v>36469</v>
      </c>
      <c r="T8265" s="11" t="s">
        <v>36470</v>
      </c>
    </row>
    <row x14ac:dyDescent="0.25" r="8266" customHeight="1" ht="19.5">
      <c r="A8266" s="10">
        <v>45219</v>
      </c>
      <c r="B8266" s="11" t="s">
        <v>36471</v>
      </c>
      <c r="C8266" s="11" t="s">
        <v>6057</v>
      </c>
      <c r="D8266" s="12"/>
      <c r="E8266" s="13">
        <v>13972544325</v>
      </c>
      <c r="F8266" s="11" t="s">
        <v>34909</v>
      </c>
      <c r="G8266" s="12" t="s">
        <v>74</v>
      </c>
      <c r="H8266" s="12"/>
      <c r="I8266" s="14" t="s">
        <v>189</v>
      </c>
      <c r="J8266" s="12" t="s">
        <v>24</v>
      </c>
      <c r="K8266" s="12" t="s">
        <v>25</v>
      </c>
      <c r="L8266" s="12" t="s">
        <v>39</v>
      </c>
      <c r="M8266" s="11" t="s">
        <v>40</v>
      </c>
      <c r="N8266" s="11" t="s">
        <v>183</v>
      </c>
      <c r="O8266" s="12" t="s">
        <v>29</v>
      </c>
      <c r="P8266" s="12"/>
      <c r="Q8266" s="15" t="s">
        <v>36472</v>
      </c>
      <c r="R8266" s="12" t="s">
        <v>42</v>
      </c>
      <c r="S8266" s="11" t="s">
        <v>36473</v>
      </c>
      <c r="T8266" s="11" t="s">
        <v>36474</v>
      </c>
    </row>
    <row x14ac:dyDescent="0.25" r="8267" customHeight="1" ht="19.5">
      <c r="A8267" s="10">
        <v>45219</v>
      </c>
      <c r="B8267" s="11" t="s">
        <v>36475</v>
      </c>
      <c r="C8267" s="11" t="s">
        <v>6057</v>
      </c>
      <c r="D8267" s="12"/>
      <c r="E8267" s="13">
        <v>13117273620</v>
      </c>
      <c r="F8267" s="11" t="s">
        <v>36476</v>
      </c>
      <c r="G8267" s="12" t="s">
        <v>48</v>
      </c>
      <c r="H8267" s="12"/>
      <c r="I8267" s="14" t="s">
        <v>290</v>
      </c>
      <c r="J8267" s="12" t="s">
        <v>24</v>
      </c>
      <c r="K8267" s="12" t="s">
        <v>25</v>
      </c>
      <c r="L8267" s="12" t="s">
        <v>39</v>
      </c>
      <c r="M8267" s="11" t="s">
        <v>40</v>
      </c>
      <c r="N8267" s="11" t="s">
        <v>183</v>
      </c>
      <c r="O8267" s="12" t="s">
        <v>29</v>
      </c>
      <c r="P8267" s="12"/>
      <c r="Q8267" s="15" t="s">
        <v>36477</v>
      </c>
      <c r="R8267" s="12" t="s">
        <v>42</v>
      </c>
      <c r="S8267" s="11" t="s">
        <v>36478</v>
      </c>
      <c r="T8267" s="11" t="s">
        <v>36479</v>
      </c>
    </row>
    <row x14ac:dyDescent="0.25" r="8268" customHeight="1" ht="19.5">
      <c r="A8268" s="10">
        <v>45219</v>
      </c>
      <c r="B8268" s="11" t="s">
        <v>36480</v>
      </c>
      <c r="C8268" s="11" t="s">
        <v>5684</v>
      </c>
      <c r="D8268" s="12"/>
      <c r="E8268" s="13">
        <v>15572722218</v>
      </c>
      <c r="F8268" s="11" t="s">
        <v>25656</v>
      </c>
      <c r="G8268" s="12" t="s">
        <v>74</v>
      </c>
      <c r="H8268" s="12"/>
      <c r="I8268" s="14" t="s">
        <v>415</v>
      </c>
      <c r="J8268" s="12" t="s">
        <v>24</v>
      </c>
      <c r="K8268" s="12" t="s">
        <v>25</v>
      </c>
      <c r="L8268" s="12" t="s">
        <v>39</v>
      </c>
      <c r="M8268" s="11" t="s">
        <v>40</v>
      </c>
      <c r="N8268" s="11" t="s">
        <v>183</v>
      </c>
      <c r="O8268" s="12" t="s">
        <v>29</v>
      </c>
      <c r="P8268" s="12"/>
      <c r="Q8268" s="15" t="s">
        <v>36481</v>
      </c>
      <c r="R8268" s="12" t="s">
        <v>42</v>
      </c>
      <c r="S8268" s="11" t="s">
        <v>36482</v>
      </c>
      <c r="T8268" s="11" t="s">
        <v>36483</v>
      </c>
    </row>
    <row x14ac:dyDescent="0.25" r="8269" customHeight="1" ht="19.5">
      <c r="A8269" s="10">
        <v>45219</v>
      </c>
      <c r="B8269" s="11" t="s">
        <v>36484</v>
      </c>
      <c r="C8269" s="11" t="s">
        <v>108</v>
      </c>
      <c r="D8269" s="12"/>
      <c r="E8269" s="13">
        <v>13094178213</v>
      </c>
      <c r="F8269" s="11" t="s">
        <v>13750</v>
      </c>
      <c r="G8269" s="12" t="s">
        <v>289</v>
      </c>
      <c r="H8269" s="12"/>
      <c r="I8269" s="14" t="s">
        <v>381</v>
      </c>
      <c r="J8269" s="12" t="s">
        <v>24</v>
      </c>
      <c r="K8269" s="12" t="s">
        <v>25</v>
      </c>
      <c r="L8269" s="12" t="s">
        <v>39</v>
      </c>
      <c r="M8269" s="11" t="s">
        <v>27</v>
      </c>
      <c r="N8269" s="11" t="s">
        <v>28</v>
      </c>
      <c r="O8269" s="12" t="s">
        <v>29</v>
      </c>
      <c r="P8269" s="12"/>
      <c r="Q8269" s="15" t="s">
        <v>36485</v>
      </c>
      <c r="R8269" s="12" t="s">
        <v>51</v>
      </c>
      <c r="S8269" s="17" t="s">
        <v>36486</v>
      </c>
      <c r="T8269" s="11"/>
    </row>
    <row x14ac:dyDescent="0.25" r="8270" customHeight="1" ht="19.5">
      <c r="A8270" s="10">
        <v>45219</v>
      </c>
      <c r="B8270" s="11" t="s">
        <v>36487</v>
      </c>
      <c r="C8270" s="11" t="s">
        <v>239</v>
      </c>
      <c r="D8270" s="12"/>
      <c r="E8270" s="13">
        <v>13207209169</v>
      </c>
      <c r="F8270" s="11" t="s">
        <v>36488</v>
      </c>
      <c r="G8270" s="12" t="s">
        <v>115</v>
      </c>
      <c r="H8270" s="12" t="s">
        <v>98</v>
      </c>
      <c r="I8270" s="14" t="s">
        <v>211</v>
      </c>
      <c r="J8270" s="12" t="s">
        <v>24</v>
      </c>
      <c r="K8270" s="12" t="s">
        <v>25</v>
      </c>
      <c r="L8270" s="12" t="s">
        <v>39</v>
      </c>
      <c r="M8270" s="11" t="s">
        <v>27</v>
      </c>
      <c r="N8270" s="11" t="s">
        <v>183</v>
      </c>
      <c r="O8270" s="12" t="s">
        <v>29</v>
      </c>
      <c r="P8270" s="12"/>
      <c r="Q8270" s="15" t="s">
        <v>36489</v>
      </c>
      <c r="R8270" s="12" t="s">
        <v>51</v>
      </c>
      <c r="S8270" s="11" t="s">
        <v>36490</v>
      </c>
      <c r="T8270" s="11"/>
    </row>
    <row x14ac:dyDescent="0.25" r="8271" customHeight="1" ht="19.5">
      <c r="A8271" s="10">
        <v>45219</v>
      </c>
      <c r="B8271" s="11" t="s">
        <v>36491</v>
      </c>
      <c r="C8271" s="11" t="s">
        <v>108</v>
      </c>
      <c r="D8271" s="12"/>
      <c r="E8271" s="13">
        <v>13117276809</v>
      </c>
      <c r="F8271" s="11" t="s">
        <v>36492</v>
      </c>
      <c r="G8271" s="12" t="s">
        <v>74</v>
      </c>
      <c r="H8271" s="12"/>
      <c r="I8271" s="14" t="s">
        <v>1504</v>
      </c>
      <c r="J8271" s="12" t="s">
        <v>24</v>
      </c>
      <c r="K8271" s="12" t="s">
        <v>25</v>
      </c>
      <c r="L8271" s="12" t="s">
        <v>39</v>
      </c>
      <c r="M8271" s="11" t="s">
        <v>27</v>
      </c>
      <c r="N8271" s="11" t="s">
        <v>28</v>
      </c>
      <c r="O8271" s="12" t="s">
        <v>29</v>
      </c>
      <c r="P8271" s="12"/>
      <c r="Q8271" s="15" t="s">
        <v>36493</v>
      </c>
      <c r="R8271" s="12" t="s">
        <v>51</v>
      </c>
      <c r="S8271" s="11" t="s">
        <v>36494</v>
      </c>
      <c r="T8271" s="11"/>
    </row>
    <row x14ac:dyDescent="0.25" r="8272" customHeight="1" ht="19.5">
      <c r="A8272" s="10">
        <v>45219</v>
      </c>
      <c r="B8272" s="11" t="s">
        <v>36495</v>
      </c>
      <c r="C8272" s="11" t="s">
        <v>108</v>
      </c>
      <c r="D8272" s="12"/>
      <c r="E8272" s="13">
        <v>13277231506</v>
      </c>
      <c r="F8272" s="11" t="s">
        <v>36496</v>
      </c>
      <c r="G8272" s="12" t="s">
        <v>289</v>
      </c>
      <c r="H8272" s="12"/>
      <c r="I8272" s="14" t="s">
        <v>182</v>
      </c>
      <c r="J8272" s="12" t="s">
        <v>24</v>
      </c>
      <c r="K8272" s="12" t="s">
        <v>25</v>
      </c>
      <c r="L8272" s="12" t="s">
        <v>39</v>
      </c>
      <c r="M8272" s="11" t="s">
        <v>27</v>
      </c>
      <c r="N8272" s="11" t="s">
        <v>28</v>
      </c>
      <c r="O8272" s="12" t="s">
        <v>29</v>
      </c>
      <c r="P8272" s="12"/>
      <c r="Q8272" s="15" t="s">
        <v>36497</v>
      </c>
      <c r="R8272" s="12" t="s">
        <v>51</v>
      </c>
      <c r="S8272" s="11" t="s">
        <v>36498</v>
      </c>
      <c r="T8272" s="11"/>
    </row>
    <row x14ac:dyDescent="0.25" r="8273" customHeight="1" ht="19.5">
      <c r="A8273" s="10">
        <v>45219</v>
      </c>
      <c r="B8273" s="11" t="s">
        <v>36499</v>
      </c>
      <c r="C8273" s="11" t="s">
        <v>239</v>
      </c>
      <c r="D8273" s="12"/>
      <c r="E8273" s="13">
        <v>15586357862</v>
      </c>
      <c r="F8273" s="11" t="s">
        <v>36500</v>
      </c>
      <c r="G8273" s="12" t="s">
        <v>115</v>
      </c>
      <c r="H8273" s="12"/>
      <c r="I8273" s="14" t="s">
        <v>241</v>
      </c>
      <c r="J8273" s="12" t="s">
        <v>24</v>
      </c>
      <c r="K8273" s="12" t="s">
        <v>25</v>
      </c>
      <c r="L8273" s="12" t="s">
        <v>39</v>
      </c>
      <c r="M8273" s="11" t="s">
        <v>27</v>
      </c>
      <c r="N8273" s="11" t="s">
        <v>183</v>
      </c>
      <c r="O8273" s="12" t="s">
        <v>29</v>
      </c>
      <c r="P8273" s="12"/>
      <c r="Q8273" s="15" t="s">
        <v>36501</v>
      </c>
      <c r="R8273" s="12" t="s">
        <v>51</v>
      </c>
      <c r="S8273" s="11" t="s">
        <v>31705</v>
      </c>
      <c r="T8273" s="11"/>
    </row>
    <row x14ac:dyDescent="0.25" r="8274" customHeight="1" ht="19.5">
      <c r="A8274" s="10">
        <v>45219</v>
      </c>
      <c r="B8274" s="11" t="s">
        <v>36502</v>
      </c>
      <c r="C8274" s="11" t="s">
        <v>239</v>
      </c>
      <c r="D8274" s="12"/>
      <c r="E8274" s="13">
        <v>15549395658</v>
      </c>
      <c r="F8274" s="11" t="s">
        <v>36503</v>
      </c>
      <c r="G8274" s="12" t="s">
        <v>115</v>
      </c>
      <c r="H8274" s="12"/>
      <c r="I8274" s="14" t="s">
        <v>189</v>
      </c>
      <c r="J8274" s="12" t="s">
        <v>24</v>
      </c>
      <c r="K8274" s="12" t="s">
        <v>25</v>
      </c>
      <c r="L8274" s="12" t="s">
        <v>39</v>
      </c>
      <c r="M8274" s="11" t="s">
        <v>27</v>
      </c>
      <c r="N8274" s="11" t="s">
        <v>183</v>
      </c>
      <c r="O8274" s="12" t="s">
        <v>29</v>
      </c>
      <c r="P8274" s="12"/>
      <c r="Q8274" s="15" t="s">
        <v>36504</v>
      </c>
      <c r="R8274" s="12" t="s">
        <v>51</v>
      </c>
      <c r="S8274" s="17" t="s">
        <v>36505</v>
      </c>
      <c r="T8274" s="11"/>
    </row>
    <row x14ac:dyDescent="0.25" r="8275" customHeight="1" ht="19.5">
      <c r="A8275" s="10">
        <v>45219</v>
      </c>
      <c r="B8275" s="11" t="s">
        <v>36506</v>
      </c>
      <c r="C8275" s="11" t="s">
        <v>180</v>
      </c>
      <c r="D8275" s="12"/>
      <c r="E8275" s="13">
        <v>13032716969</v>
      </c>
      <c r="F8275" s="11" t="s">
        <v>36507</v>
      </c>
      <c r="G8275" s="12" t="s">
        <v>37</v>
      </c>
      <c r="H8275" s="12" t="s">
        <v>2904</v>
      </c>
      <c r="I8275" s="14" t="s">
        <v>154</v>
      </c>
      <c r="J8275" s="12" t="s">
        <v>24</v>
      </c>
      <c r="K8275" s="12" t="s">
        <v>25</v>
      </c>
      <c r="L8275" s="12" t="s">
        <v>39</v>
      </c>
      <c r="M8275" s="11" t="s">
        <v>40</v>
      </c>
      <c r="N8275" s="11" t="s">
        <v>183</v>
      </c>
      <c r="O8275" s="12" t="s">
        <v>29</v>
      </c>
      <c r="P8275" s="12"/>
      <c r="Q8275" s="15" t="s">
        <v>36508</v>
      </c>
      <c r="R8275" s="12" t="s">
        <v>51</v>
      </c>
      <c r="S8275" s="17" t="s">
        <v>36509</v>
      </c>
      <c r="T8275" s="11"/>
    </row>
    <row x14ac:dyDescent="0.25" r="8276" customHeight="1" ht="19.5">
      <c r="A8276" s="10">
        <v>45219</v>
      </c>
      <c r="B8276" s="11" t="s">
        <v>36510</v>
      </c>
      <c r="C8276" s="11" t="s">
        <v>108</v>
      </c>
      <c r="D8276" s="12"/>
      <c r="E8276" s="13">
        <v>15572743127</v>
      </c>
      <c r="F8276" s="11" t="s">
        <v>36511</v>
      </c>
      <c r="G8276" s="12" t="s">
        <v>37</v>
      </c>
      <c r="H8276" s="12"/>
      <c r="I8276" s="14" t="s">
        <v>433</v>
      </c>
      <c r="J8276" s="12" t="s">
        <v>24</v>
      </c>
      <c r="K8276" s="12" t="s">
        <v>25</v>
      </c>
      <c r="L8276" s="12" t="s">
        <v>39</v>
      </c>
      <c r="M8276" s="11" t="s">
        <v>40</v>
      </c>
      <c r="N8276" s="11" t="s">
        <v>28</v>
      </c>
      <c r="O8276" s="12" t="s">
        <v>29</v>
      </c>
      <c r="P8276" s="12"/>
      <c r="Q8276" s="15" t="s">
        <v>36127</v>
      </c>
      <c r="R8276" s="12" t="s">
        <v>51</v>
      </c>
      <c r="S8276" s="11" t="s">
        <v>36512</v>
      </c>
      <c r="T8276" s="11"/>
    </row>
    <row x14ac:dyDescent="0.25" r="8277" customHeight="1" ht="19.5">
      <c r="A8277" s="10">
        <v>45219</v>
      </c>
      <c r="B8277" s="11" t="s">
        <v>36513</v>
      </c>
      <c r="C8277" s="11" t="s">
        <v>326</v>
      </c>
      <c r="D8277" s="12"/>
      <c r="E8277" s="13">
        <v>13177098656</v>
      </c>
      <c r="F8277" s="11" t="s">
        <v>36514</v>
      </c>
      <c r="G8277" s="12" t="s">
        <v>115</v>
      </c>
      <c r="H8277" s="12"/>
      <c r="I8277" s="14" t="s">
        <v>131</v>
      </c>
      <c r="J8277" s="12" t="s">
        <v>24</v>
      </c>
      <c r="K8277" s="12" t="s">
        <v>25</v>
      </c>
      <c r="L8277" s="12" t="s">
        <v>39</v>
      </c>
      <c r="M8277" s="11" t="s">
        <v>40</v>
      </c>
      <c r="N8277" s="11" t="s">
        <v>28</v>
      </c>
      <c r="O8277" s="12" t="s">
        <v>29</v>
      </c>
      <c r="P8277" s="12"/>
      <c r="Q8277" s="15" t="s">
        <v>36515</v>
      </c>
      <c r="R8277" s="12" t="s">
        <v>42</v>
      </c>
      <c r="S8277" s="11" t="s">
        <v>36516</v>
      </c>
      <c r="T8277" s="11"/>
    </row>
    <row x14ac:dyDescent="0.25" r="8278" customHeight="1" ht="19.5">
      <c r="A8278" s="10">
        <v>45219</v>
      </c>
      <c r="B8278" s="11" t="s">
        <v>36517</v>
      </c>
      <c r="C8278" s="11" t="s">
        <v>341</v>
      </c>
      <c r="D8278" s="12"/>
      <c r="E8278" s="13">
        <v>13040964125</v>
      </c>
      <c r="F8278" s="11" t="s">
        <v>36518</v>
      </c>
      <c r="G8278" s="12" t="s">
        <v>115</v>
      </c>
      <c r="H8278" s="12"/>
      <c r="I8278" s="14" t="s">
        <v>182</v>
      </c>
      <c r="J8278" s="12" t="s">
        <v>24</v>
      </c>
      <c r="K8278" s="12" t="s">
        <v>25</v>
      </c>
      <c r="L8278" s="12" t="s">
        <v>39</v>
      </c>
      <c r="M8278" s="11" t="s">
        <v>27</v>
      </c>
      <c r="N8278" s="11" t="s">
        <v>28</v>
      </c>
      <c r="O8278" s="12" t="s">
        <v>29</v>
      </c>
      <c r="P8278" s="12"/>
      <c r="Q8278" s="15" t="s">
        <v>36519</v>
      </c>
      <c r="R8278" s="12" t="s">
        <v>42</v>
      </c>
      <c r="S8278" s="11" t="s">
        <v>36520</v>
      </c>
      <c r="T8278" s="11"/>
    </row>
    <row x14ac:dyDescent="0.25" r="8279" customHeight="1" ht="19.5">
      <c r="A8279" s="10">
        <v>45219</v>
      </c>
      <c r="B8279" s="11" t="s">
        <v>36521</v>
      </c>
      <c r="C8279" s="11" t="s">
        <v>239</v>
      </c>
      <c r="D8279" s="12"/>
      <c r="E8279" s="13">
        <v>18571022506</v>
      </c>
      <c r="F8279" s="11" t="s">
        <v>36522</v>
      </c>
      <c r="G8279" s="12" t="s">
        <v>216</v>
      </c>
      <c r="H8279" s="12"/>
      <c r="I8279" s="14" t="s">
        <v>182</v>
      </c>
      <c r="J8279" s="12" t="s">
        <v>24</v>
      </c>
      <c r="K8279" s="12" t="s">
        <v>25</v>
      </c>
      <c r="L8279" s="12" t="s">
        <v>39</v>
      </c>
      <c r="M8279" s="11" t="s">
        <v>27</v>
      </c>
      <c r="N8279" s="11" t="s">
        <v>183</v>
      </c>
      <c r="O8279" s="12" t="s">
        <v>29</v>
      </c>
      <c r="P8279" s="12"/>
      <c r="Q8279" s="15" t="s">
        <v>36523</v>
      </c>
      <c r="R8279" s="12" t="s">
        <v>51</v>
      </c>
      <c r="S8279" s="11" t="s">
        <v>36524</v>
      </c>
      <c r="T8279" s="11"/>
    </row>
    <row x14ac:dyDescent="0.25" r="8280" customHeight="1" ht="19.5">
      <c r="A8280" s="10">
        <v>45219</v>
      </c>
      <c r="B8280" s="11" t="s">
        <v>36525</v>
      </c>
      <c r="C8280" s="11" t="s">
        <v>239</v>
      </c>
      <c r="D8280" s="12"/>
      <c r="E8280" s="13">
        <v>18672654329</v>
      </c>
      <c r="F8280" s="11" t="s">
        <v>36526</v>
      </c>
      <c r="G8280" s="12" t="s">
        <v>289</v>
      </c>
      <c r="H8280" s="12"/>
      <c r="I8280" s="14" t="s">
        <v>189</v>
      </c>
      <c r="J8280" s="12" t="s">
        <v>24</v>
      </c>
      <c r="K8280" s="12" t="s">
        <v>25</v>
      </c>
      <c r="L8280" s="12" t="s">
        <v>39</v>
      </c>
      <c r="M8280" s="11" t="s">
        <v>40</v>
      </c>
      <c r="N8280" s="11" t="s">
        <v>183</v>
      </c>
      <c r="O8280" s="12" t="s">
        <v>29</v>
      </c>
      <c r="P8280" s="12"/>
      <c r="Q8280" s="15" t="s">
        <v>36527</v>
      </c>
      <c r="R8280" s="12" t="s">
        <v>51</v>
      </c>
      <c r="S8280" s="11" t="s">
        <v>36528</v>
      </c>
      <c r="T8280" s="11"/>
    </row>
    <row x14ac:dyDescent="0.25" r="8281" customHeight="1" ht="19.5">
      <c r="A8281" s="10">
        <v>45219</v>
      </c>
      <c r="B8281" s="11" t="s">
        <v>36529</v>
      </c>
      <c r="C8281" s="11" t="s">
        <v>180</v>
      </c>
      <c r="D8281" s="12"/>
      <c r="E8281" s="13">
        <v>18672109969</v>
      </c>
      <c r="F8281" s="11" t="s">
        <v>36530</v>
      </c>
      <c r="G8281" s="12" t="s">
        <v>56</v>
      </c>
      <c r="H8281" s="12"/>
      <c r="I8281" s="14" t="s">
        <v>290</v>
      </c>
      <c r="J8281" s="12" t="s">
        <v>24</v>
      </c>
      <c r="K8281" s="12" t="s">
        <v>25</v>
      </c>
      <c r="L8281" s="12" t="s">
        <v>39</v>
      </c>
      <c r="M8281" s="11" t="s">
        <v>40</v>
      </c>
      <c r="N8281" s="11" t="s">
        <v>183</v>
      </c>
      <c r="O8281" s="12" t="s">
        <v>29</v>
      </c>
      <c r="P8281" s="12"/>
      <c r="Q8281" s="15" t="s">
        <v>36531</v>
      </c>
      <c r="R8281" s="12" t="s">
        <v>51</v>
      </c>
      <c r="S8281" s="11" t="s">
        <v>36532</v>
      </c>
      <c r="T8281" s="11"/>
    </row>
    <row x14ac:dyDescent="0.25" r="8282" customHeight="1" ht="19.5">
      <c r="A8282" s="10">
        <v>45219</v>
      </c>
      <c r="B8282" s="11" t="s">
        <v>36533</v>
      </c>
      <c r="C8282" s="11" t="s">
        <v>239</v>
      </c>
      <c r="D8282" s="12"/>
      <c r="E8282" s="13">
        <v>15629361448</v>
      </c>
      <c r="F8282" s="11" t="s">
        <v>36534</v>
      </c>
      <c r="G8282" s="12" t="s">
        <v>289</v>
      </c>
      <c r="H8282" s="12"/>
      <c r="I8282" s="14" t="s">
        <v>1394</v>
      </c>
      <c r="J8282" s="12" t="s">
        <v>24</v>
      </c>
      <c r="K8282" s="12" t="s">
        <v>25</v>
      </c>
      <c r="L8282" s="12" t="s">
        <v>39</v>
      </c>
      <c r="M8282" s="11" t="s">
        <v>27</v>
      </c>
      <c r="N8282" s="11" t="s">
        <v>183</v>
      </c>
      <c r="O8282" s="12" t="s">
        <v>29</v>
      </c>
      <c r="P8282" s="12"/>
      <c r="Q8282" s="15" t="s">
        <v>36535</v>
      </c>
      <c r="R8282" s="12" t="s">
        <v>51</v>
      </c>
      <c r="S8282" s="11" t="s">
        <v>36536</v>
      </c>
      <c r="T8282" s="11"/>
    </row>
    <row x14ac:dyDescent="0.25" r="8283" customHeight="1" ht="19.5">
      <c r="A8283" s="10">
        <v>45219</v>
      </c>
      <c r="B8283" s="11" t="s">
        <v>36537</v>
      </c>
      <c r="C8283" s="11" t="s">
        <v>180</v>
      </c>
      <c r="D8283" s="12"/>
      <c r="E8283" s="13">
        <v>15671000316</v>
      </c>
      <c r="F8283" s="11" t="s">
        <v>36538</v>
      </c>
      <c r="G8283" s="12" t="s">
        <v>56</v>
      </c>
      <c r="H8283" s="12"/>
      <c r="I8283" s="14" t="s">
        <v>290</v>
      </c>
      <c r="J8283" s="12" t="s">
        <v>24</v>
      </c>
      <c r="K8283" s="12" t="s">
        <v>25</v>
      </c>
      <c r="L8283" s="12" t="s">
        <v>39</v>
      </c>
      <c r="M8283" s="11" t="s">
        <v>40</v>
      </c>
      <c r="N8283" s="11" t="s">
        <v>183</v>
      </c>
      <c r="O8283" s="12" t="s">
        <v>29</v>
      </c>
      <c r="P8283" s="12"/>
      <c r="Q8283" s="15" t="s">
        <v>36539</v>
      </c>
      <c r="R8283" s="12" t="s">
        <v>51</v>
      </c>
      <c r="S8283" s="11" t="s">
        <v>36540</v>
      </c>
      <c r="T8283" s="11"/>
    </row>
    <row x14ac:dyDescent="0.25" r="8284" customHeight="1" ht="19.5">
      <c r="A8284" s="10">
        <v>45219</v>
      </c>
      <c r="B8284" s="11" t="s">
        <v>36541</v>
      </c>
      <c r="C8284" s="11" t="s">
        <v>180</v>
      </c>
      <c r="D8284" s="12"/>
      <c r="E8284" s="13">
        <v>13177098656</v>
      </c>
      <c r="F8284" s="11" t="s">
        <v>36514</v>
      </c>
      <c r="G8284" s="12" t="s">
        <v>115</v>
      </c>
      <c r="H8284" s="12"/>
      <c r="I8284" s="14" t="s">
        <v>131</v>
      </c>
      <c r="J8284" s="12" t="s">
        <v>24</v>
      </c>
      <c r="K8284" s="12" t="s">
        <v>25</v>
      </c>
      <c r="L8284" s="12" t="s">
        <v>39</v>
      </c>
      <c r="M8284" s="11" t="s">
        <v>40</v>
      </c>
      <c r="N8284" s="11" t="s">
        <v>183</v>
      </c>
      <c r="O8284" s="12" t="s">
        <v>29</v>
      </c>
      <c r="P8284" s="12"/>
      <c r="Q8284" s="15" t="s">
        <v>36542</v>
      </c>
      <c r="R8284" s="12" t="s">
        <v>51</v>
      </c>
      <c r="S8284" s="11" t="s">
        <v>36543</v>
      </c>
      <c r="T8284" s="11"/>
    </row>
    <row x14ac:dyDescent="0.25" r="8285" customHeight="1" ht="19.5">
      <c r="A8285" s="10">
        <v>45219</v>
      </c>
      <c r="B8285" s="11" t="s">
        <v>36544</v>
      </c>
      <c r="C8285" s="11" t="s">
        <v>239</v>
      </c>
      <c r="D8285" s="12"/>
      <c r="E8285" s="13">
        <v>18671762646</v>
      </c>
      <c r="F8285" s="11" t="s">
        <v>36545</v>
      </c>
      <c r="G8285" s="12" t="s">
        <v>289</v>
      </c>
      <c r="H8285" s="12" t="s">
        <v>98</v>
      </c>
      <c r="I8285" s="14" t="s">
        <v>221</v>
      </c>
      <c r="J8285" s="12" t="s">
        <v>24</v>
      </c>
      <c r="K8285" s="12" t="s">
        <v>25</v>
      </c>
      <c r="L8285" s="12" t="s">
        <v>39</v>
      </c>
      <c r="M8285" s="11" t="s">
        <v>40</v>
      </c>
      <c r="N8285" s="11" t="s">
        <v>183</v>
      </c>
      <c r="O8285" s="12" t="s">
        <v>29</v>
      </c>
      <c r="P8285" s="12"/>
      <c r="Q8285" s="15" t="s">
        <v>36546</v>
      </c>
      <c r="R8285" s="12" t="s">
        <v>51</v>
      </c>
      <c r="S8285" s="11" t="s">
        <v>36547</v>
      </c>
      <c r="T8285" s="11"/>
    </row>
    <row x14ac:dyDescent="0.25" r="8286" customHeight="1" ht="19.5">
      <c r="A8286" s="10">
        <v>45219</v>
      </c>
      <c r="B8286" s="11" t="s">
        <v>36548</v>
      </c>
      <c r="C8286" s="11" t="s">
        <v>336</v>
      </c>
      <c r="D8286" s="12"/>
      <c r="E8286" s="13">
        <v>18671744290</v>
      </c>
      <c r="F8286" s="11" t="s">
        <v>16730</v>
      </c>
      <c r="G8286" s="12" t="s">
        <v>37</v>
      </c>
      <c r="H8286" s="12" t="s">
        <v>98</v>
      </c>
      <c r="I8286" s="14">
        <v>10015</v>
      </c>
      <c r="J8286" s="12" t="s">
        <v>24</v>
      </c>
      <c r="K8286" s="12" t="s">
        <v>69</v>
      </c>
      <c r="L8286" s="12" t="s">
        <v>26</v>
      </c>
      <c r="M8286" s="11" t="s">
        <v>27</v>
      </c>
      <c r="N8286" s="11" t="s">
        <v>28</v>
      </c>
      <c r="O8286" s="12" t="s">
        <v>29</v>
      </c>
      <c r="P8286" s="12"/>
      <c r="Q8286" s="15" t="s">
        <v>36549</v>
      </c>
      <c r="R8286" s="12" t="s">
        <v>31</v>
      </c>
      <c r="S8286" s="11" t="s">
        <v>36550</v>
      </c>
      <c r="T8286" s="11"/>
    </row>
    <row x14ac:dyDescent="0.25" r="8287" customHeight="1" ht="19.5">
      <c r="A8287" s="10">
        <v>45219</v>
      </c>
      <c r="B8287" s="11" t="s">
        <v>36551</v>
      </c>
      <c r="C8287" s="11" t="s">
        <v>7142</v>
      </c>
      <c r="D8287" s="12"/>
      <c r="E8287" s="13">
        <v>18695078845</v>
      </c>
      <c r="F8287" s="11" t="s">
        <v>36552</v>
      </c>
      <c r="G8287" s="12" t="s">
        <v>62</v>
      </c>
      <c r="H8287" s="12"/>
      <c r="I8287" s="14">
        <v>10015</v>
      </c>
      <c r="J8287" s="12" t="s">
        <v>24</v>
      </c>
      <c r="K8287" s="12" t="s">
        <v>172</v>
      </c>
      <c r="L8287" s="12" t="s">
        <v>26</v>
      </c>
      <c r="M8287" s="11" t="s">
        <v>40</v>
      </c>
      <c r="N8287" s="11" t="s">
        <v>28</v>
      </c>
      <c r="O8287" s="12" t="s">
        <v>29</v>
      </c>
      <c r="P8287" s="12"/>
      <c r="Q8287" s="15" t="s">
        <v>36553</v>
      </c>
      <c r="R8287" s="12" t="s">
        <v>31</v>
      </c>
      <c r="S8287" s="11" t="s">
        <v>36554</v>
      </c>
      <c r="T8287" s="11" t="s">
        <v>36555</v>
      </c>
    </row>
    <row x14ac:dyDescent="0.25" r="8288" customHeight="1" ht="19.5">
      <c r="A8288" s="10">
        <v>45219</v>
      </c>
      <c r="B8288" s="11" t="s">
        <v>36556</v>
      </c>
      <c r="C8288" s="11" t="s">
        <v>6029</v>
      </c>
      <c r="D8288" s="12"/>
      <c r="E8288" s="13">
        <v>18674273745</v>
      </c>
      <c r="F8288" s="11" t="s">
        <v>34999</v>
      </c>
      <c r="G8288" s="12" t="s">
        <v>74</v>
      </c>
      <c r="H8288" s="12"/>
      <c r="I8288" s="14" t="s">
        <v>57</v>
      </c>
      <c r="J8288" s="12" t="s">
        <v>24</v>
      </c>
      <c r="K8288" s="12" t="s">
        <v>25</v>
      </c>
      <c r="L8288" s="12" t="s">
        <v>39</v>
      </c>
      <c r="M8288" s="11" t="s">
        <v>40</v>
      </c>
      <c r="N8288" s="11" t="s">
        <v>624</v>
      </c>
      <c r="O8288" s="12" t="s">
        <v>29</v>
      </c>
      <c r="P8288" s="12"/>
      <c r="Q8288" s="15" t="s">
        <v>36557</v>
      </c>
      <c r="R8288" s="12" t="s">
        <v>42</v>
      </c>
      <c r="S8288" s="11" t="s">
        <v>36558</v>
      </c>
      <c r="T8288" s="11" t="s">
        <v>36559</v>
      </c>
    </row>
    <row x14ac:dyDescent="0.25" r="8289" customHeight="1" ht="19.5">
      <c r="A8289" s="10">
        <v>45219</v>
      </c>
      <c r="B8289" s="11" t="s">
        <v>36560</v>
      </c>
      <c r="C8289" s="11" t="s">
        <v>30567</v>
      </c>
      <c r="D8289" s="12"/>
      <c r="E8289" s="13">
        <v>15672488685</v>
      </c>
      <c r="F8289" s="11" t="s">
        <v>36561</v>
      </c>
      <c r="G8289" s="12" t="s">
        <v>115</v>
      </c>
      <c r="H8289" s="12"/>
      <c r="I8289" s="14" t="s">
        <v>57</v>
      </c>
      <c r="J8289" s="12" t="s">
        <v>24</v>
      </c>
      <c r="K8289" s="12" t="s">
        <v>25</v>
      </c>
      <c r="L8289" s="12" t="s">
        <v>39</v>
      </c>
      <c r="M8289" s="11" t="s">
        <v>27</v>
      </c>
      <c r="N8289" s="11" t="s">
        <v>624</v>
      </c>
      <c r="O8289" s="12" t="s">
        <v>29</v>
      </c>
      <c r="P8289" s="12"/>
      <c r="Q8289" s="15" t="s">
        <v>36562</v>
      </c>
      <c r="R8289" s="12" t="s">
        <v>42</v>
      </c>
      <c r="S8289" s="11" t="s">
        <v>36563</v>
      </c>
      <c r="T8289" s="11" t="s">
        <v>36564</v>
      </c>
    </row>
    <row x14ac:dyDescent="0.25" r="8290" customHeight="1" ht="19.5">
      <c r="A8290" s="10">
        <v>45219</v>
      </c>
      <c r="B8290" s="11" t="s">
        <v>36565</v>
      </c>
      <c r="C8290" s="11" t="s">
        <v>9615</v>
      </c>
      <c r="D8290" s="12"/>
      <c r="E8290" s="13">
        <v>13277236470</v>
      </c>
      <c r="F8290" s="11" t="s">
        <v>36566</v>
      </c>
      <c r="G8290" s="12" t="s">
        <v>115</v>
      </c>
      <c r="H8290" s="12"/>
      <c r="I8290" s="14">
        <v>10015</v>
      </c>
      <c r="J8290" s="12" t="s">
        <v>24</v>
      </c>
      <c r="K8290" s="12" t="s">
        <v>69</v>
      </c>
      <c r="L8290" s="12" t="s">
        <v>26</v>
      </c>
      <c r="M8290" s="11" t="s">
        <v>27</v>
      </c>
      <c r="N8290" s="11" t="s">
        <v>28</v>
      </c>
      <c r="O8290" s="12" t="s">
        <v>29</v>
      </c>
      <c r="P8290" s="12"/>
      <c r="Q8290" s="15" t="s">
        <v>36567</v>
      </c>
      <c r="R8290" s="12" t="s">
        <v>31</v>
      </c>
      <c r="S8290" s="11" t="s">
        <v>36568</v>
      </c>
      <c r="T8290" s="11" t="s">
        <v>36569</v>
      </c>
    </row>
    <row x14ac:dyDescent="0.25" r="8291" customHeight="1" ht="19.5">
      <c r="A8291" s="10">
        <v>45219</v>
      </c>
      <c r="B8291" s="11" t="s">
        <v>36570</v>
      </c>
      <c r="C8291" s="11" t="s">
        <v>4336</v>
      </c>
      <c r="D8291" s="12"/>
      <c r="E8291" s="13">
        <v>15549372177</v>
      </c>
      <c r="F8291" s="11" t="s">
        <v>36571</v>
      </c>
      <c r="G8291" s="12" t="s">
        <v>23</v>
      </c>
      <c r="H8291" s="12"/>
      <c r="I8291" s="14">
        <v>10015</v>
      </c>
      <c r="J8291" s="12" t="s">
        <v>24</v>
      </c>
      <c r="K8291" s="12" t="s">
        <v>69</v>
      </c>
      <c r="L8291" s="12" t="s">
        <v>26</v>
      </c>
      <c r="M8291" s="11" t="s">
        <v>27</v>
      </c>
      <c r="N8291" s="11" t="s">
        <v>28</v>
      </c>
      <c r="O8291" s="12" t="s">
        <v>29</v>
      </c>
      <c r="P8291" s="12"/>
      <c r="Q8291" s="15" t="s">
        <v>36572</v>
      </c>
      <c r="R8291" s="12" t="s">
        <v>31</v>
      </c>
      <c r="S8291" s="11" t="s">
        <v>36573</v>
      </c>
      <c r="T8291" s="11" t="s">
        <v>36574</v>
      </c>
    </row>
    <row x14ac:dyDescent="0.25" r="8292" customHeight="1" ht="19.5">
      <c r="A8292" s="10">
        <v>45219</v>
      </c>
      <c r="B8292" s="11" t="s">
        <v>36575</v>
      </c>
      <c r="C8292" s="11" t="s">
        <v>2492</v>
      </c>
      <c r="D8292" s="12"/>
      <c r="E8292" s="13">
        <v>18871723183</v>
      </c>
      <c r="F8292" s="11" t="s">
        <v>8446</v>
      </c>
      <c r="G8292" s="12" t="s">
        <v>23</v>
      </c>
      <c r="H8292" s="12"/>
      <c r="I8292" s="14">
        <v>10015</v>
      </c>
      <c r="J8292" s="12" t="s">
        <v>24</v>
      </c>
      <c r="K8292" s="12" t="s">
        <v>69</v>
      </c>
      <c r="L8292" s="12" t="s">
        <v>26</v>
      </c>
      <c r="M8292" s="11" t="s">
        <v>40</v>
      </c>
      <c r="N8292" s="11" t="s">
        <v>28</v>
      </c>
      <c r="O8292" s="12" t="s">
        <v>29</v>
      </c>
      <c r="P8292" s="12"/>
      <c r="Q8292" s="15" t="s">
        <v>36576</v>
      </c>
      <c r="R8292" s="12" t="s">
        <v>31</v>
      </c>
      <c r="S8292" s="11" t="s">
        <v>36577</v>
      </c>
      <c r="T8292" s="11" t="s">
        <v>36578</v>
      </c>
    </row>
    <row x14ac:dyDescent="0.25" r="8293" customHeight="1" ht="19.5">
      <c r="A8293" s="10">
        <v>45219</v>
      </c>
      <c r="B8293" s="11" t="s">
        <v>36579</v>
      </c>
      <c r="C8293" s="11" t="s">
        <v>12652</v>
      </c>
      <c r="D8293" s="12"/>
      <c r="E8293" s="13">
        <v>15572765646</v>
      </c>
      <c r="F8293" s="11" t="s">
        <v>35009</v>
      </c>
      <c r="G8293" s="12" t="s">
        <v>74</v>
      </c>
      <c r="H8293" s="12"/>
      <c r="I8293" s="14" t="s">
        <v>182</v>
      </c>
      <c r="J8293" s="12" t="s">
        <v>24</v>
      </c>
      <c r="K8293" s="12" t="s">
        <v>25</v>
      </c>
      <c r="L8293" s="12" t="s">
        <v>39</v>
      </c>
      <c r="M8293" s="11" t="s">
        <v>40</v>
      </c>
      <c r="N8293" s="11" t="s">
        <v>28</v>
      </c>
      <c r="O8293" s="12" t="s">
        <v>29</v>
      </c>
      <c r="P8293" s="12"/>
      <c r="Q8293" s="15" t="s">
        <v>36580</v>
      </c>
      <c r="R8293" s="12" t="s">
        <v>42</v>
      </c>
      <c r="S8293" s="11" t="s">
        <v>36581</v>
      </c>
      <c r="T8293" s="11" t="s">
        <v>35012</v>
      </c>
    </row>
    <row x14ac:dyDescent="0.25" r="8294" customHeight="1" ht="19.5">
      <c r="A8294" s="10">
        <v>45219</v>
      </c>
      <c r="B8294" s="11" t="s">
        <v>36582</v>
      </c>
      <c r="C8294" s="11" t="s">
        <v>6252</v>
      </c>
      <c r="D8294" s="12"/>
      <c r="E8294" s="13">
        <v>15607204485</v>
      </c>
      <c r="F8294" s="11" t="s">
        <v>36583</v>
      </c>
      <c r="G8294" s="12" t="s">
        <v>62</v>
      </c>
      <c r="H8294" s="12"/>
      <c r="I8294" s="14" t="s">
        <v>182</v>
      </c>
      <c r="J8294" s="12" t="s">
        <v>24</v>
      </c>
      <c r="K8294" s="12" t="s">
        <v>69</v>
      </c>
      <c r="L8294" s="12" t="s">
        <v>39</v>
      </c>
      <c r="M8294" s="11" t="s">
        <v>27</v>
      </c>
      <c r="N8294" s="11" t="s">
        <v>28</v>
      </c>
      <c r="O8294" s="12" t="s">
        <v>29</v>
      </c>
      <c r="P8294" s="12"/>
      <c r="Q8294" s="15" t="s">
        <v>36584</v>
      </c>
      <c r="R8294" s="12" t="s">
        <v>42</v>
      </c>
      <c r="S8294" s="11" t="s">
        <v>36585</v>
      </c>
      <c r="T8294" s="11" t="s">
        <v>36586</v>
      </c>
    </row>
    <row x14ac:dyDescent="0.25" r="8295" customHeight="1" ht="19.5">
      <c r="A8295" s="10">
        <v>45219</v>
      </c>
      <c r="B8295" s="11" t="s">
        <v>36587</v>
      </c>
      <c r="C8295" s="11" t="s">
        <v>5841</v>
      </c>
      <c r="D8295" s="12"/>
      <c r="E8295" s="13">
        <v>13197344606</v>
      </c>
      <c r="F8295" s="11" t="s">
        <v>2528</v>
      </c>
      <c r="G8295" s="12" t="s">
        <v>56</v>
      </c>
      <c r="H8295" s="12"/>
      <c r="I8295" s="14" t="s">
        <v>1623</v>
      </c>
      <c r="J8295" s="12" t="s">
        <v>24</v>
      </c>
      <c r="K8295" s="12" t="s">
        <v>69</v>
      </c>
      <c r="L8295" s="12" t="s">
        <v>39</v>
      </c>
      <c r="M8295" s="11" t="s">
        <v>27</v>
      </c>
      <c r="N8295" s="11" t="s">
        <v>28</v>
      </c>
      <c r="O8295" s="12" t="s">
        <v>29</v>
      </c>
      <c r="P8295" s="12"/>
      <c r="Q8295" s="15" t="s">
        <v>36588</v>
      </c>
      <c r="R8295" s="12" t="s">
        <v>42</v>
      </c>
      <c r="S8295" s="11" t="s">
        <v>36589</v>
      </c>
      <c r="T8295" s="11" t="s">
        <v>31828</v>
      </c>
    </row>
    <row x14ac:dyDescent="0.25" r="8296" customHeight="1" ht="19.5">
      <c r="A8296" s="10">
        <v>45219</v>
      </c>
      <c r="B8296" s="11" t="s">
        <v>36590</v>
      </c>
      <c r="C8296" s="11" t="s">
        <v>2455</v>
      </c>
      <c r="D8296" s="12"/>
      <c r="E8296" s="13">
        <v>15587946865</v>
      </c>
      <c r="F8296" s="11"/>
      <c r="G8296" s="12"/>
      <c r="H8296" s="12"/>
      <c r="I8296" s="14" t="s">
        <v>235</v>
      </c>
      <c r="J8296" s="12" t="s">
        <v>24</v>
      </c>
      <c r="K8296" s="12" t="s">
        <v>25</v>
      </c>
      <c r="L8296" s="12" t="s">
        <v>39</v>
      </c>
      <c r="M8296" s="11" t="s">
        <v>27</v>
      </c>
      <c r="N8296" s="11" t="s">
        <v>28</v>
      </c>
      <c r="O8296" s="12" t="s">
        <v>29</v>
      </c>
      <c r="P8296" s="12"/>
      <c r="Q8296" s="15" t="s">
        <v>36591</v>
      </c>
      <c r="R8296" s="12" t="s">
        <v>42</v>
      </c>
      <c r="S8296" s="11" t="s">
        <v>36592</v>
      </c>
      <c r="T8296" s="11" t="s">
        <v>36593</v>
      </c>
    </row>
    <row x14ac:dyDescent="0.25" r="8297" customHeight="1" ht="19.5">
      <c r="A8297" s="10">
        <v>45219</v>
      </c>
      <c r="B8297" s="11" t="s">
        <v>36594</v>
      </c>
      <c r="C8297" s="11" t="s">
        <v>15090</v>
      </c>
      <c r="D8297" s="12"/>
      <c r="E8297" s="13">
        <v>17671936603</v>
      </c>
      <c r="F8297" s="11" t="s">
        <v>18253</v>
      </c>
      <c r="G8297" s="12" t="s">
        <v>74</v>
      </c>
      <c r="H8297" s="12" t="s">
        <v>357</v>
      </c>
      <c r="I8297" s="14" t="s">
        <v>142</v>
      </c>
      <c r="J8297" s="12" t="s">
        <v>24</v>
      </c>
      <c r="K8297" s="12" t="s">
        <v>25</v>
      </c>
      <c r="L8297" s="12" t="s">
        <v>39</v>
      </c>
      <c r="M8297" s="11" t="s">
        <v>27</v>
      </c>
      <c r="N8297" s="11" t="s">
        <v>28</v>
      </c>
      <c r="O8297" s="12" t="s">
        <v>29</v>
      </c>
      <c r="P8297" s="12"/>
      <c r="Q8297" s="15" t="s">
        <v>36595</v>
      </c>
      <c r="R8297" s="12" t="s">
        <v>42</v>
      </c>
      <c r="S8297" s="11" t="s">
        <v>36596</v>
      </c>
      <c r="T8297" s="11" t="s">
        <v>36597</v>
      </c>
    </row>
    <row x14ac:dyDescent="0.25" r="8298" customHeight="1" ht="19.5">
      <c r="A8298" s="10">
        <v>45219</v>
      </c>
      <c r="B8298" s="11" t="s">
        <v>36598</v>
      </c>
      <c r="C8298" s="11" t="s">
        <v>36599</v>
      </c>
      <c r="D8298" s="12"/>
      <c r="E8298" s="13">
        <v>18972609966</v>
      </c>
      <c r="F8298" s="11" t="s">
        <v>1695</v>
      </c>
      <c r="G8298" s="12" t="s">
        <v>23</v>
      </c>
      <c r="H8298" s="12"/>
      <c r="I8298" s="14" t="s">
        <v>615</v>
      </c>
      <c r="J8298" s="12" t="s">
        <v>24</v>
      </c>
      <c r="K8298" s="12" t="s">
        <v>25</v>
      </c>
      <c r="L8298" s="12" t="s">
        <v>39</v>
      </c>
      <c r="M8298" s="11" t="s">
        <v>40</v>
      </c>
      <c r="N8298" s="11" t="s">
        <v>28</v>
      </c>
      <c r="O8298" s="12" t="s">
        <v>29</v>
      </c>
      <c r="P8298" s="12"/>
      <c r="Q8298" s="15" t="s">
        <v>36600</v>
      </c>
      <c r="R8298" s="12" t="s">
        <v>42</v>
      </c>
      <c r="S8298" s="11" t="s">
        <v>36601</v>
      </c>
      <c r="T8298" s="11" t="s">
        <v>36602</v>
      </c>
    </row>
    <row x14ac:dyDescent="0.25" r="8299" customHeight="1" ht="19.5">
      <c r="A8299" s="10">
        <v>45219</v>
      </c>
      <c r="B8299" s="11" t="s">
        <v>36603</v>
      </c>
      <c r="C8299" s="11" t="s">
        <v>4212</v>
      </c>
      <c r="D8299" s="12"/>
      <c r="E8299" s="13">
        <v>13047172350</v>
      </c>
      <c r="F8299" s="11" t="s">
        <v>36604</v>
      </c>
      <c r="G8299" s="12" t="s">
        <v>62</v>
      </c>
      <c r="H8299" s="12" t="s">
        <v>98</v>
      </c>
      <c r="I8299" s="14" t="s">
        <v>290</v>
      </c>
      <c r="J8299" s="12" t="s">
        <v>24</v>
      </c>
      <c r="K8299" s="12" t="s">
        <v>25</v>
      </c>
      <c r="L8299" s="12" t="s">
        <v>39</v>
      </c>
      <c r="M8299" s="11" t="s">
        <v>40</v>
      </c>
      <c r="N8299" s="11" t="s">
        <v>28</v>
      </c>
      <c r="O8299" s="12" t="s">
        <v>29</v>
      </c>
      <c r="P8299" s="12"/>
      <c r="Q8299" s="15" t="s">
        <v>36605</v>
      </c>
      <c r="R8299" s="12" t="s">
        <v>42</v>
      </c>
      <c r="S8299" s="11" t="s">
        <v>36606</v>
      </c>
      <c r="T8299" s="11" t="s">
        <v>36607</v>
      </c>
    </row>
    <row x14ac:dyDescent="0.25" r="8300" customHeight="1" ht="19.5">
      <c r="A8300" s="10">
        <v>45219</v>
      </c>
      <c r="B8300" s="11" t="s">
        <v>36608</v>
      </c>
      <c r="C8300" s="11" t="s">
        <v>7142</v>
      </c>
      <c r="D8300" s="12"/>
      <c r="E8300" s="13">
        <v>13997724436</v>
      </c>
      <c r="F8300" s="11" t="s">
        <v>36609</v>
      </c>
      <c r="G8300" s="12" t="s">
        <v>23</v>
      </c>
      <c r="H8300" s="12"/>
      <c r="I8300" s="14" t="s">
        <v>136</v>
      </c>
      <c r="J8300" s="12" t="s">
        <v>24</v>
      </c>
      <c r="K8300" s="12" t="s">
        <v>25</v>
      </c>
      <c r="L8300" s="12" t="s">
        <v>39</v>
      </c>
      <c r="M8300" s="11" t="s">
        <v>40</v>
      </c>
      <c r="N8300" s="11" t="s">
        <v>28</v>
      </c>
      <c r="O8300" s="12" t="s">
        <v>29</v>
      </c>
      <c r="P8300" s="12"/>
      <c r="Q8300" s="15" t="s">
        <v>36610</v>
      </c>
      <c r="R8300" s="12" t="s">
        <v>42</v>
      </c>
      <c r="S8300" s="11" t="s">
        <v>36611</v>
      </c>
      <c r="T8300" s="11" t="s">
        <v>36612</v>
      </c>
    </row>
    <row x14ac:dyDescent="0.25" r="8301" customHeight="1" ht="19.5">
      <c r="A8301" s="10">
        <v>45219</v>
      </c>
      <c r="B8301" s="11" t="s">
        <v>36613</v>
      </c>
      <c r="C8301" s="11" t="s">
        <v>36614</v>
      </c>
      <c r="D8301" s="12"/>
      <c r="E8301" s="13">
        <v>15587928789</v>
      </c>
      <c r="F8301" s="11" t="s">
        <v>36615</v>
      </c>
      <c r="G8301" s="12" t="s">
        <v>56</v>
      </c>
      <c r="H8301" s="12"/>
      <c r="I8301" s="14" t="s">
        <v>290</v>
      </c>
      <c r="J8301" s="12" t="s">
        <v>24</v>
      </c>
      <c r="K8301" s="12" t="s">
        <v>25</v>
      </c>
      <c r="L8301" s="12" t="s">
        <v>39</v>
      </c>
      <c r="M8301" s="11" t="s">
        <v>40</v>
      </c>
      <c r="N8301" s="11" t="s">
        <v>28</v>
      </c>
      <c r="O8301" s="12" t="s">
        <v>29</v>
      </c>
      <c r="P8301" s="12"/>
      <c r="Q8301" s="15" t="s">
        <v>36616</v>
      </c>
      <c r="R8301" s="12" t="s">
        <v>42</v>
      </c>
      <c r="S8301" s="11" t="s">
        <v>36617</v>
      </c>
      <c r="T8301" s="11" t="s">
        <v>36618</v>
      </c>
    </row>
    <row x14ac:dyDescent="0.25" r="8302" customHeight="1" ht="19.5">
      <c r="A8302" s="10">
        <v>45219</v>
      </c>
      <c r="B8302" s="11" t="s">
        <v>36619</v>
      </c>
      <c r="C8302" s="11" t="s">
        <v>660</v>
      </c>
      <c r="D8302" s="12"/>
      <c r="E8302" s="13" t="s">
        <v>36620</v>
      </c>
      <c r="F8302" s="11" t="s">
        <v>16627</v>
      </c>
      <c r="G8302" s="12" t="s">
        <v>74</v>
      </c>
      <c r="H8302" s="12"/>
      <c r="I8302" s="14" t="s">
        <v>3454</v>
      </c>
      <c r="J8302" s="12" t="s">
        <v>24</v>
      </c>
      <c r="K8302" s="12" t="s">
        <v>25</v>
      </c>
      <c r="L8302" s="12" t="s">
        <v>26</v>
      </c>
      <c r="M8302" s="11" t="s">
        <v>149</v>
      </c>
      <c r="N8302" s="11" t="s">
        <v>624</v>
      </c>
      <c r="O8302" s="12" t="s">
        <v>29</v>
      </c>
      <c r="P8302" s="12"/>
      <c r="Q8302" s="15" t="s">
        <v>36621</v>
      </c>
      <c r="R8302" s="12" t="s">
        <v>42</v>
      </c>
      <c r="S8302" s="11" t="s">
        <v>36622</v>
      </c>
      <c r="T8302" s="11" t="s">
        <v>36623</v>
      </c>
    </row>
    <row x14ac:dyDescent="0.25" r="8303" customHeight="1" ht="19.5">
      <c r="A8303" s="10">
        <v>45219</v>
      </c>
      <c r="B8303" s="11" t="s">
        <v>36624</v>
      </c>
      <c r="C8303" s="11" t="s">
        <v>660</v>
      </c>
      <c r="D8303" s="12"/>
      <c r="E8303" s="13" t="s">
        <v>36625</v>
      </c>
      <c r="F8303" s="11" t="s">
        <v>35130</v>
      </c>
      <c r="G8303" s="12" t="s">
        <v>74</v>
      </c>
      <c r="H8303" s="12"/>
      <c r="I8303" s="14" t="s">
        <v>148</v>
      </c>
      <c r="J8303" s="12" t="s">
        <v>24</v>
      </c>
      <c r="K8303" s="12" t="s">
        <v>25</v>
      </c>
      <c r="L8303" s="12" t="s">
        <v>39</v>
      </c>
      <c r="M8303" s="11" t="s">
        <v>149</v>
      </c>
      <c r="N8303" s="11" t="s">
        <v>624</v>
      </c>
      <c r="O8303" s="12" t="s">
        <v>29</v>
      </c>
      <c r="P8303" s="12"/>
      <c r="Q8303" s="15" t="s">
        <v>36626</v>
      </c>
      <c r="R8303" s="12" t="s">
        <v>42</v>
      </c>
      <c r="S8303" s="11" t="s">
        <v>36627</v>
      </c>
      <c r="T8303" s="11" t="s">
        <v>36628</v>
      </c>
    </row>
    <row x14ac:dyDescent="0.25" r="8304" customHeight="1" ht="19.5">
      <c r="A8304" s="10">
        <v>45219</v>
      </c>
      <c r="B8304" s="11" t="s">
        <v>36629</v>
      </c>
      <c r="C8304" s="11" t="s">
        <v>660</v>
      </c>
      <c r="D8304" s="12"/>
      <c r="E8304" s="13" t="s">
        <v>36630</v>
      </c>
      <c r="F8304" s="11" t="s">
        <v>36631</v>
      </c>
      <c r="G8304" s="12" t="s">
        <v>74</v>
      </c>
      <c r="H8304" s="12"/>
      <c r="I8304" s="14" t="s">
        <v>99</v>
      </c>
      <c r="J8304" s="12" t="s">
        <v>24</v>
      </c>
      <c r="K8304" s="12" t="s">
        <v>25</v>
      </c>
      <c r="L8304" s="12" t="s">
        <v>39</v>
      </c>
      <c r="M8304" s="11" t="s">
        <v>149</v>
      </c>
      <c r="N8304" s="11" t="s">
        <v>624</v>
      </c>
      <c r="O8304" s="12" t="s">
        <v>29</v>
      </c>
      <c r="P8304" s="12"/>
      <c r="Q8304" s="15" t="s">
        <v>36632</v>
      </c>
      <c r="R8304" s="12" t="s">
        <v>42</v>
      </c>
      <c r="S8304" s="11" t="s">
        <v>36633</v>
      </c>
      <c r="T8304" s="11" t="s">
        <v>36634</v>
      </c>
    </row>
    <row x14ac:dyDescent="0.25" r="8305" customHeight="1" ht="19.5">
      <c r="A8305" s="10">
        <v>45219</v>
      </c>
      <c r="B8305" s="11" t="s">
        <v>36635</v>
      </c>
      <c r="C8305" s="11" t="s">
        <v>660</v>
      </c>
      <c r="D8305" s="12"/>
      <c r="E8305" s="13" t="s">
        <v>36636</v>
      </c>
      <c r="F8305" s="11" t="s">
        <v>36637</v>
      </c>
      <c r="G8305" s="12" t="s">
        <v>74</v>
      </c>
      <c r="H8305" s="12"/>
      <c r="I8305" s="14" t="s">
        <v>148</v>
      </c>
      <c r="J8305" s="12" t="s">
        <v>24</v>
      </c>
      <c r="K8305" s="12" t="s">
        <v>25</v>
      </c>
      <c r="L8305" s="12" t="s">
        <v>39</v>
      </c>
      <c r="M8305" s="11" t="s">
        <v>149</v>
      </c>
      <c r="N8305" s="11" t="s">
        <v>624</v>
      </c>
      <c r="O8305" s="12" t="s">
        <v>29</v>
      </c>
      <c r="P8305" s="12"/>
      <c r="Q8305" s="15" t="s">
        <v>36638</v>
      </c>
      <c r="R8305" s="12" t="s">
        <v>42</v>
      </c>
      <c r="S8305" s="11" t="s">
        <v>36639</v>
      </c>
      <c r="T8305" s="11" t="s">
        <v>36640</v>
      </c>
    </row>
    <row x14ac:dyDescent="0.25" r="8306" customHeight="1" ht="19.5">
      <c r="A8306" s="10">
        <v>45219</v>
      </c>
      <c r="B8306" s="11" t="s">
        <v>36641</v>
      </c>
      <c r="C8306" s="11" t="s">
        <v>660</v>
      </c>
      <c r="D8306" s="12"/>
      <c r="E8306" s="13" t="s">
        <v>36642</v>
      </c>
      <c r="F8306" s="11" t="s">
        <v>36643</v>
      </c>
      <c r="G8306" s="12" t="s">
        <v>74</v>
      </c>
      <c r="H8306" s="12"/>
      <c r="I8306" s="14" t="s">
        <v>148</v>
      </c>
      <c r="J8306" s="12" t="s">
        <v>24</v>
      </c>
      <c r="K8306" s="12" t="s">
        <v>25</v>
      </c>
      <c r="L8306" s="12" t="s">
        <v>39</v>
      </c>
      <c r="M8306" s="11" t="s">
        <v>27</v>
      </c>
      <c r="N8306" s="11" t="s">
        <v>624</v>
      </c>
      <c r="O8306" s="12" t="s">
        <v>29</v>
      </c>
      <c r="P8306" s="12"/>
      <c r="Q8306" s="15" t="s">
        <v>36644</v>
      </c>
      <c r="R8306" s="12" t="s">
        <v>42</v>
      </c>
      <c r="S8306" s="11" t="s">
        <v>36645</v>
      </c>
      <c r="T8306" s="11" t="s">
        <v>36646</v>
      </c>
    </row>
    <row x14ac:dyDescent="0.25" r="8307" customHeight="1" ht="19.5">
      <c r="A8307" s="10">
        <v>45219</v>
      </c>
      <c r="B8307" s="11" t="s">
        <v>36647</v>
      </c>
      <c r="C8307" s="11" t="s">
        <v>660</v>
      </c>
      <c r="D8307" s="12"/>
      <c r="E8307" s="13" t="s">
        <v>36648</v>
      </c>
      <c r="F8307" s="11" t="s">
        <v>36159</v>
      </c>
      <c r="G8307" s="12" t="s">
        <v>74</v>
      </c>
      <c r="H8307" s="12"/>
      <c r="I8307" s="14" t="s">
        <v>148</v>
      </c>
      <c r="J8307" s="12" t="s">
        <v>24</v>
      </c>
      <c r="K8307" s="12" t="s">
        <v>25</v>
      </c>
      <c r="L8307" s="12" t="s">
        <v>39</v>
      </c>
      <c r="M8307" s="11" t="s">
        <v>149</v>
      </c>
      <c r="N8307" s="11" t="s">
        <v>624</v>
      </c>
      <c r="O8307" s="12" t="s">
        <v>29</v>
      </c>
      <c r="P8307" s="12"/>
      <c r="Q8307" s="15" t="s">
        <v>36649</v>
      </c>
      <c r="R8307" s="12" t="s">
        <v>42</v>
      </c>
      <c r="S8307" s="11" t="s">
        <v>36650</v>
      </c>
      <c r="T8307" s="11" t="s">
        <v>36651</v>
      </c>
    </row>
    <row x14ac:dyDescent="0.25" r="8308" customHeight="1" ht="19.5">
      <c r="A8308" s="10">
        <v>45219</v>
      </c>
      <c r="B8308" s="11" t="s">
        <v>36652</v>
      </c>
      <c r="C8308" s="11" t="s">
        <v>660</v>
      </c>
      <c r="D8308" s="12"/>
      <c r="E8308" s="13" t="s">
        <v>36653</v>
      </c>
      <c r="F8308" s="11" t="s">
        <v>36654</v>
      </c>
      <c r="G8308" s="12" t="s">
        <v>74</v>
      </c>
      <c r="H8308" s="12" t="s">
        <v>98</v>
      </c>
      <c r="I8308" s="14" t="s">
        <v>154</v>
      </c>
      <c r="J8308" s="12" t="s">
        <v>24</v>
      </c>
      <c r="K8308" s="12" t="s">
        <v>25</v>
      </c>
      <c r="L8308" s="12" t="s">
        <v>39</v>
      </c>
      <c r="M8308" s="11" t="s">
        <v>149</v>
      </c>
      <c r="N8308" s="11" t="s">
        <v>624</v>
      </c>
      <c r="O8308" s="12" t="s">
        <v>29</v>
      </c>
      <c r="P8308" s="12"/>
      <c r="Q8308" s="15" t="s">
        <v>36655</v>
      </c>
      <c r="R8308" s="12" t="s">
        <v>42</v>
      </c>
      <c r="S8308" s="11" t="s">
        <v>36656</v>
      </c>
      <c r="T8308" s="11" t="s">
        <v>36657</v>
      </c>
    </row>
    <row x14ac:dyDescent="0.25" r="8309" customHeight="1" ht="19.5">
      <c r="A8309" s="10">
        <v>45219</v>
      </c>
      <c r="B8309" s="11" t="s">
        <v>36658</v>
      </c>
      <c r="C8309" s="11" t="s">
        <v>660</v>
      </c>
      <c r="D8309" s="12"/>
      <c r="E8309" s="13" t="s">
        <v>36659</v>
      </c>
      <c r="F8309" s="11" t="s">
        <v>36660</v>
      </c>
      <c r="G8309" s="12" t="s">
        <v>74</v>
      </c>
      <c r="H8309" s="12"/>
      <c r="I8309" s="14" t="s">
        <v>259</v>
      </c>
      <c r="J8309" s="12" t="s">
        <v>24</v>
      </c>
      <c r="K8309" s="12" t="s">
        <v>25</v>
      </c>
      <c r="L8309" s="12" t="s">
        <v>39</v>
      </c>
      <c r="M8309" s="11" t="s">
        <v>149</v>
      </c>
      <c r="N8309" s="11" t="s">
        <v>624</v>
      </c>
      <c r="O8309" s="12" t="s">
        <v>29</v>
      </c>
      <c r="P8309" s="12"/>
      <c r="Q8309" s="15" t="s">
        <v>36661</v>
      </c>
      <c r="R8309" s="12" t="s">
        <v>42</v>
      </c>
      <c r="S8309" s="11" t="s">
        <v>36662</v>
      </c>
      <c r="T8309" s="11" t="s">
        <v>36663</v>
      </c>
    </row>
    <row x14ac:dyDescent="0.25" r="8310" customHeight="1" ht="19.5">
      <c r="A8310" s="10">
        <v>45219</v>
      </c>
      <c r="B8310" s="11" t="s">
        <v>36664</v>
      </c>
      <c r="C8310" s="11" t="s">
        <v>660</v>
      </c>
      <c r="D8310" s="12"/>
      <c r="E8310" s="13" t="s">
        <v>36665</v>
      </c>
      <c r="F8310" s="11" t="s">
        <v>36666</v>
      </c>
      <c r="G8310" s="12" t="s">
        <v>74</v>
      </c>
      <c r="H8310" s="12"/>
      <c r="I8310" s="14" t="s">
        <v>49</v>
      </c>
      <c r="J8310" s="12" t="s">
        <v>24</v>
      </c>
      <c r="K8310" s="12" t="s">
        <v>25</v>
      </c>
      <c r="L8310" s="12" t="s">
        <v>39</v>
      </c>
      <c r="M8310" s="11" t="s">
        <v>149</v>
      </c>
      <c r="N8310" s="11" t="s">
        <v>624</v>
      </c>
      <c r="O8310" s="12" t="s">
        <v>29</v>
      </c>
      <c r="P8310" s="12"/>
      <c r="Q8310" s="15" t="s">
        <v>36667</v>
      </c>
      <c r="R8310" s="12" t="s">
        <v>42</v>
      </c>
      <c r="S8310" s="11" t="s">
        <v>36668</v>
      </c>
      <c r="T8310" s="11" t="s">
        <v>36669</v>
      </c>
    </row>
    <row x14ac:dyDescent="0.25" r="8311" customHeight="1" ht="19.5">
      <c r="A8311" s="10">
        <v>45219</v>
      </c>
      <c r="B8311" s="11" t="s">
        <v>36670</v>
      </c>
      <c r="C8311" s="11" t="s">
        <v>660</v>
      </c>
      <c r="D8311" s="12"/>
      <c r="E8311" s="13" t="s">
        <v>36671</v>
      </c>
      <c r="F8311" s="11" t="s">
        <v>36672</v>
      </c>
      <c r="G8311" s="12" t="s">
        <v>74</v>
      </c>
      <c r="H8311" s="12" t="s">
        <v>457</v>
      </c>
      <c r="I8311" s="14" t="s">
        <v>148</v>
      </c>
      <c r="J8311" s="12" t="s">
        <v>24</v>
      </c>
      <c r="K8311" s="12" t="s">
        <v>25</v>
      </c>
      <c r="L8311" s="12" t="s">
        <v>39</v>
      </c>
      <c r="M8311" s="11" t="s">
        <v>149</v>
      </c>
      <c r="N8311" s="11" t="s">
        <v>624</v>
      </c>
      <c r="O8311" s="12" t="s">
        <v>29</v>
      </c>
      <c r="P8311" s="12"/>
      <c r="Q8311" s="15" t="s">
        <v>36673</v>
      </c>
      <c r="R8311" s="12" t="s">
        <v>42</v>
      </c>
      <c r="S8311" s="11" t="s">
        <v>36674</v>
      </c>
      <c r="T8311" s="11" t="s">
        <v>36675</v>
      </c>
    </row>
    <row x14ac:dyDescent="0.25" r="8312" customHeight="1" ht="19.5">
      <c r="A8312" s="10">
        <v>45219</v>
      </c>
      <c r="B8312" s="11" t="s">
        <v>36676</v>
      </c>
      <c r="C8312" s="11" t="s">
        <v>660</v>
      </c>
      <c r="D8312" s="12"/>
      <c r="E8312" s="13" t="s">
        <v>36677</v>
      </c>
      <c r="F8312" s="11" t="s">
        <v>36678</v>
      </c>
      <c r="G8312" s="12" t="s">
        <v>74</v>
      </c>
      <c r="H8312" s="12" t="s">
        <v>98</v>
      </c>
      <c r="I8312" s="14" t="s">
        <v>148</v>
      </c>
      <c r="J8312" s="12" t="s">
        <v>24</v>
      </c>
      <c r="K8312" s="12" t="s">
        <v>25</v>
      </c>
      <c r="L8312" s="12" t="s">
        <v>39</v>
      </c>
      <c r="M8312" s="11" t="s">
        <v>149</v>
      </c>
      <c r="N8312" s="11" t="s">
        <v>624</v>
      </c>
      <c r="O8312" s="12" t="s">
        <v>29</v>
      </c>
      <c r="P8312" s="12"/>
      <c r="Q8312" s="15" t="s">
        <v>35892</v>
      </c>
      <c r="R8312" s="12" t="s">
        <v>42</v>
      </c>
      <c r="S8312" s="11" t="s">
        <v>36679</v>
      </c>
      <c r="T8312" s="11" t="s">
        <v>36680</v>
      </c>
    </row>
    <row x14ac:dyDescent="0.25" r="8313" customHeight="1" ht="19.5">
      <c r="A8313" s="10">
        <v>45219</v>
      </c>
      <c r="B8313" s="11" t="s">
        <v>36681</v>
      </c>
      <c r="C8313" s="11" t="s">
        <v>660</v>
      </c>
      <c r="D8313" s="12"/>
      <c r="E8313" s="13" t="s">
        <v>36682</v>
      </c>
      <c r="F8313" s="11" t="s">
        <v>36683</v>
      </c>
      <c r="G8313" s="12" t="s">
        <v>74</v>
      </c>
      <c r="H8313" s="12"/>
      <c r="I8313" s="14" t="s">
        <v>131</v>
      </c>
      <c r="J8313" s="12" t="s">
        <v>24</v>
      </c>
      <c r="K8313" s="12" t="s">
        <v>25</v>
      </c>
      <c r="L8313" s="12" t="s">
        <v>39</v>
      </c>
      <c r="M8313" s="11" t="s">
        <v>149</v>
      </c>
      <c r="N8313" s="11" t="s">
        <v>624</v>
      </c>
      <c r="O8313" s="12" t="s">
        <v>29</v>
      </c>
      <c r="P8313" s="12"/>
      <c r="Q8313" s="15" t="s">
        <v>36684</v>
      </c>
      <c r="R8313" s="12" t="s">
        <v>42</v>
      </c>
      <c r="S8313" s="11" t="s">
        <v>36685</v>
      </c>
      <c r="T8313" s="11" t="s">
        <v>36686</v>
      </c>
    </row>
    <row x14ac:dyDescent="0.25" r="8314" customHeight="1" ht="19.5">
      <c r="A8314" s="10">
        <v>45219</v>
      </c>
      <c r="B8314" s="11" t="s">
        <v>36687</v>
      </c>
      <c r="C8314" s="11" t="s">
        <v>660</v>
      </c>
      <c r="D8314" s="12"/>
      <c r="E8314" s="13" t="s">
        <v>36688</v>
      </c>
      <c r="F8314" s="11" t="s">
        <v>36689</v>
      </c>
      <c r="G8314" s="12" t="s">
        <v>74</v>
      </c>
      <c r="H8314" s="12" t="s">
        <v>98</v>
      </c>
      <c r="I8314" s="14" t="s">
        <v>3454</v>
      </c>
      <c r="J8314" s="12" t="s">
        <v>24</v>
      </c>
      <c r="K8314" s="12" t="s">
        <v>25</v>
      </c>
      <c r="L8314" s="12" t="s">
        <v>26</v>
      </c>
      <c r="M8314" s="11" t="s">
        <v>149</v>
      </c>
      <c r="N8314" s="11" t="s">
        <v>624</v>
      </c>
      <c r="O8314" s="12" t="s">
        <v>29</v>
      </c>
      <c r="P8314" s="12"/>
      <c r="Q8314" s="15" t="s">
        <v>36690</v>
      </c>
      <c r="R8314" s="12" t="s">
        <v>42</v>
      </c>
      <c r="S8314" s="11" t="s">
        <v>36691</v>
      </c>
      <c r="T8314" s="11" t="s">
        <v>36692</v>
      </c>
    </row>
    <row x14ac:dyDescent="0.25" r="8315" customHeight="1" ht="19.5">
      <c r="A8315" s="10">
        <v>45219</v>
      </c>
      <c r="B8315" s="11" t="s">
        <v>36693</v>
      </c>
      <c r="C8315" s="11" t="s">
        <v>660</v>
      </c>
      <c r="D8315" s="12"/>
      <c r="E8315" s="13" t="s">
        <v>36694</v>
      </c>
      <c r="F8315" s="11" t="s">
        <v>36695</v>
      </c>
      <c r="G8315" s="12" t="s">
        <v>74</v>
      </c>
      <c r="H8315" s="12"/>
      <c r="I8315" s="14" t="s">
        <v>206</v>
      </c>
      <c r="J8315" s="12" t="s">
        <v>24</v>
      </c>
      <c r="K8315" s="12" t="s">
        <v>25</v>
      </c>
      <c r="L8315" s="12" t="s">
        <v>39</v>
      </c>
      <c r="M8315" s="11" t="s">
        <v>149</v>
      </c>
      <c r="N8315" s="11" t="s">
        <v>624</v>
      </c>
      <c r="O8315" s="12" t="s">
        <v>29</v>
      </c>
      <c r="P8315" s="12"/>
      <c r="Q8315" s="15" t="s">
        <v>36696</v>
      </c>
      <c r="R8315" s="12" t="s">
        <v>42</v>
      </c>
      <c r="S8315" s="11" t="s">
        <v>36697</v>
      </c>
      <c r="T8315" s="11" t="s">
        <v>36698</v>
      </c>
    </row>
    <row x14ac:dyDescent="0.25" r="8316" customHeight="1" ht="19.5">
      <c r="A8316" s="10">
        <v>45219</v>
      </c>
      <c r="B8316" s="11" t="s">
        <v>36699</v>
      </c>
      <c r="C8316" s="11" t="s">
        <v>660</v>
      </c>
      <c r="D8316" s="12"/>
      <c r="E8316" s="13" t="s">
        <v>36700</v>
      </c>
      <c r="F8316" s="11" t="s">
        <v>36701</v>
      </c>
      <c r="G8316" s="12" t="s">
        <v>74</v>
      </c>
      <c r="H8316" s="12" t="s">
        <v>130</v>
      </c>
      <c r="I8316" s="14" t="s">
        <v>1623</v>
      </c>
      <c r="J8316" s="12" t="s">
        <v>24</v>
      </c>
      <c r="K8316" s="12" t="s">
        <v>25</v>
      </c>
      <c r="L8316" s="12" t="s">
        <v>39</v>
      </c>
      <c r="M8316" s="11" t="s">
        <v>149</v>
      </c>
      <c r="N8316" s="11" t="s">
        <v>624</v>
      </c>
      <c r="O8316" s="12" t="s">
        <v>29</v>
      </c>
      <c r="P8316" s="12"/>
      <c r="Q8316" s="15" t="s">
        <v>36702</v>
      </c>
      <c r="R8316" s="12" t="s">
        <v>42</v>
      </c>
      <c r="S8316" s="11" t="s">
        <v>36703</v>
      </c>
      <c r="T8316" s="11" t="s">
        <v>36704</v>
      </c>
    </row>
    <row x14ac:dyDescent="0.25" r="8317" customHeight="1" ht="19.5">
      <c r="A8317" s="10">
        <v>45219</v>
      </c>
      <c r="B8317" s="11" t="s">
        <v>36705</v>
      </c>
      <c r="C8317" s="11" t="s">
        <v>660</v>
      </c>
      <c r="D8317" s="12"/>
      <c r="E8317" s="13">
        <v>15207206178</v>
      </c>
      <c r="F8317" s="11" t="s">
        <v>34733</v>
      </c>
      <c r="G8317" s="12" t="s">
        <v>23</v>
      </c>
      <c r="H8317" s="12"/>
      <c r="I8317" s="14" t="s">
        <v>110</v>
      </c>
      <c r="J8317" s="12" t="s">
        <v>24</v>
      </c>
      <c r="K8317" s="12" t="s">
        <v>25</v>
      </c>
      <c r="L8317" s="12" t="s">
        <v>39</v>
      </c>
      <c r="M8317" s="11" t="s">
        <v>27</v>
      </c>
      <c r="N8317" s="11" t="s">
        <v>624</v>
      </c>
      <c r="O8317" s="12" t="s">
        <v>29</v>
      </c>
      <c r="P8317" s="12"/>
      <c r="Q8317" s="15" t="s">
        <v>36706</v>
      </c>
      <c r="R8317" s="12" t="s">
        <v>42</v>
      </c>
      <c r="S8317" s="11" t="s">
        <v>36707</v>
      </c>
      <c r="T8317" s="11" t="s">
        <v>36708</v>
      </c>
    </row>
    <row x14ac:dyDescent="0.25" r="8318" customHeight="1" ht="19.5">
      <c r="A8318" s="10">
        <v>45219</v>
      </c>
      <c r="B8318" s="11" t="s">
        <v>36709</v>
      </c>
      <c r="C8318" s="11" t="s">
        <v>660</v>
      </c>
      <c r="D8318" s="12"/>
      <c r="E8318" s="13" t="s">
        <v>36710</v>
      </c>
      <c r="F8318" s="11" t="s">
        <v>36711</v>
      </c>
      <c r="G8318" s="12" t="s">
        <v>74</v>
      </c>
      <c r="H8318" s="12"/>
      <c r="I8318" s="14" t="s">
        <v>154</v>
      </c>
      <c r="J8318" s="12" t="s">
        <v>24</v>
      </c>
      <c r="K8318" s="12" t="s">
        <v>25</v>
      </c>
      <c r="L8318" s="12" t="s">
        <v>39</v>
      </c>
      <c r="M8318" s="11" t="s">
        <v>149</v>
      </c>
      <c r="N8318" s="11" t="s">
        <v>624</v>
      </c>
      <c r="O8318" s="12" t="s">
        <v>29</v>
      </c>
      <c r="P8318" s="12"/>
      <c r="Q8318" s="15" t="s">
        <v>36712</v>
      </c>
      <c r="R8318" s="12" t="s">
        <v>42</v>
      </c>
      <c r="S8318" s="11" t="s">
        <v>36713</v>
      </c>
      <c r="T8318" s="11" t="s">
        <v>36714</v>
      </c>
    </row>
    <row x14ac:dyDescent="0.25" r="8319" customHeight="1" ht="19.5">
      <c r="A8319" s="10">
        <v>45219</v>
      </c>
      <c r="B8319" s="11" t="s">
        <v>36715</v>
      </c>
      <c r="C8319" s="11" t="s">
        <v>6169</v>
      </c>
      <c r="D8319" s="12"/>
      <c r="E8319" s="13">
        <v>15872652816</v>
      </c>
      <c r="F8319" s="11" t="s">
        <v>36716</v>
      </c>
      <c r="G8319" s="12" t="s">
        <v>74</v>
      </c>
      <c r="H8319" s="12" t="s">
        <v>130</v>
      </c>
      <c r="I8319" s="14" t="s">
        <v>154</v>
      </c>
      <c r="J8319" s="12" t="s">
        <v>24</v>
      </c>
      <c r="K8319" s="12" t="s">
        <v>25</v>
      </c>
      <c r="L8319" s="12" t="s">
        <v>39</v>
      </c>
      <c r="M8319" s="11" t="s">
        <v>40</v>
      </c>
      <c r="N8319" s="11" t="s">
        <v>624</v>
      </c>
      <c r="O8319" s="12" t="s">
        <v>29</v>
      </c>
      <c r="P8319" s="12"/>
      <c r="Q8319" s="15" t="s">
        <v>36717</v>
      </c>
      <c r="R8319" s="12" t="s">
        <v>42</v>
      </c>
      <c r="S8319" s="11" t="s">
        <v>36718</v>
      </c>
      <c r="T8319" s="11" t="s">
        <v>36719</v>
      </c>
    </row>
    <row x14ac:dyDescent="0.25" r="8320" customHeight="1" ht="19.5">
      <c r="A8320" s="10">
        <v>45219</v>
      </c>
      <c r="B8320" s="11" t="s">
        <v>36720</v>
      </c>
      <c r="C8320" s="11" t="s">
        <v>1011</v>
      </c>
      <c r="D8320" s="12"/>
      <c r="E8320" s="13">
        <v>17683702691</v>
      </c>
      <c r="F8320" s="11" t="s">
        <v>36721</v>
      </c>
      <c r="G8320" s="12" t="s">
        <v>37</v>
      </c>
      <c r="H8320" s="12"/>
      <c r="I8320" s="14" t="s">
        <v>328</v>
      </c>
      <c r="J8320" s="12" t="s">
        <v>24</v>
      </c>
      <c r="K8320" s="12" t="s">
        <v>25</v>
      </c>
      <c r="L8320" s="12" t="s">
        <v>39</v>
      </c>
      <c r="M8320" s="11" t="s">
        <v>27</v>
      </c>
      <c r="N8320" s="11" t="s">
        <v>28</v>
      </c>
      <c r="O8320" s="12" t="s">
        <v>29</v>
      </c>
      <c r="P8320" s="12"/>
      <c r="Q8320" s="15" t="s">
        <v>36722</v>
      </c>
      <c r="R8320" s="12" t="s">
        <v>42</v>
      </c>
      <c r="S8320" s="11" t="s">
        <v>36723</v>
      </c>
      <c r="T8320" s="11" t="s">
        <v>36724</v>
      </c>
    </row>
    <row x14ac:dyDescent="0.25" r="8321" customHeight="1" ht="19.5">
      <c r="A8321" s="10">
        <v>45219</v>
      </c>
      <c r="B8321" s="11" t="s">
        <v>36725</v>
      </c>
      <c r="C8321" s="11" t="s">
        <v>36726</v>
      </c>
      <c r="D8321" s="12"/>
      <c r="E8321" s="13">
        <v>15629333328</v>
      </c>
      <c r="F8321" s="11" t="s">
        <v>26336</v>
      </c>
      <c r="G8321" s="12" t="s">
        <v>37</v>
      </c>
      <c r="H8321" s="12"/>
      <c r="I8321" s="14" t="s">
        <v>142</v>
      </c>
      <c r="J8321" s="12" t="s">
        <v>24</v>
      </c>
      <c r="K8321" s="12" t="s">
        <v>25</v>
      </c>
      <c r="L8321" s="12" t="s">
        <v>39</v>
      </c>
      <c r="M8321" s="11" t="s">
        <v>40</v>
      </c>
      <c r="N8321" s="11" t="s">
        <v>28</v>
      </c>
      <c r="O8321" s="12" t="s">
        <v>29</v>
      </c>
      <c r="P8321" s="12"/>
      <c r="Q8321" s="15" t="s">
        <v>36727</v>
      </c>
      <c r="R8321" s="12" t="s">
        <v>42</v>
      </c>
      <c r="S8321" s="11" t="s">
        <v>36728</v>
      </c>
      <c r="T8321" s="11" t="s">
        <v>36729</v>
      </c>
    </row>
    <row x14ac:dyDescent="0.25" r="8322" customHeight="1" ht="19.5">
      <c r="A8322" s="10">
        <v>45219</v>
      </c>
      <c r="B8322" s="11" t="s">
        <v>36730</v>
      </c>
      <c r="C8322" s="11" t="s">
        <v>336</v>
      </c>
      <c r="D8322" s="12"/>
      <c r="E8322" s="13">
        <v>13217273880</v>
      </c>
      <c r="F8322" s="11" t="s">
        <v>36731</v>
      </c>
      <c r="G8322" s="12" t="s">
        <v>115</v>
      </c>
      <c r="H8322" s="12"/>
      <c r="I8322" s="14">
        <v>10015</v>
      </c>
      <c r="J8322" s="12" t="s">
        <v>24</v>
      </c>
      <c r="K8322" s="12" t="s">
        <v>69</v>
      </c>
      <c r="L8322" s="12" t="s">
        <v>26</v>
      </c>
      <c r="M8322" s="11" t="s">
        <v>27</v>
      </c>
      <c r="N8322" s="11" t="s">
        <v>28</v>
      </c>
      <c r="O8322" s="12" t="s">
        <v>29</v>
      </c>
      <c r="P8322" s="12"/>
      <c r="Q8322" s="15" t="s">
        <v>36732</v>
      </c>
      <c r="R8322" s="12" t="s">
        <v>31</v>
      </c>
      <c r="S8322" s="11" t="s">
        <v>36733</v>
      </c>
      <c r="T8322" s="11" t="s">
        <v>36734</v>
      </c>
    </row>
    <row x14ac:dyDescent="0.25" r="8323" customHeight="1" ht="19.5">
      <c r="A8323" s="10">
        <v>45219</v>
      </c>
      <c r="B8323" s="11" t="s">
        <v>36735</v>
      </c>
      <c r="C8323" s="11" t="s">
        <v>6374</v>
      </c>
      <c r="D8323" s="12"/>
      <c r="E8323" s="13">
        <v>13227287265</v>
      </c>
      <c r="F8323" s="11" t="s">
        <v>35143</v>
      </c>
      <c r="G8323" s="12" t="s">
        <v>115</v>
      </c>
      <c r="H8323" s="12"/>
      <c r="I8323" s="14">
        <v>10015</v>
      </c>
      <c r="J8323" s="12" t="s">
        <v>24</v>
      </c>
      <c r="K8323" s="12" t="s">
        <v>69</v>
      </c>
      <c r="L8323" s="12" t="s">
        <v>26</v>
      </c>
      <c r="M8323" s="11" t="s">
        <v>27</v>
      </c>
      <c r="N8323" s="11" t="s">
        <v>28</v>
      </c>
      <c r="O8323" s="12" t="s">
        <v>29</v>
      </c>
      <c r="P8323" s="12"/>
      <c r="Q8323" s="15" t="s">
        <v>36736</v>
      </c>
      <c r="R8323" s="12" t="s">
        <v>31</v>
      </c>
      <c r="S8323" s="11" t="s">
        <v>36737</v>
      </c>
      <c r="T8323" s="11" t="s">
        <v>36738</v>
      </c>
    </row>
    <row x14ac:dyDescent="0.25" r="8324" customHeight="1" ht="19.5">
      <c r="A8324" s="10">
        <v>45219</v>
      </c>
      <c r="B8324" s="11" t="s">
        <v>36739</v>
      </c>
      <c r="C8324" s="11" t="s">
        <v>4336</v>
      </c>
      <c r="D8324" s="12"/>
      <c r="E8324" s="13">
        <v>13207206229</v>
      </c>
      <c r="F8324" s="11" t="s">
        <v>35623</v>
      </c>
      <c r="G8324" s="12" t="s">
        <v>62</v>
      </c>
      <c r="H8324" s="12"/>
      <c r="I8324" s="14">
        <v>10015</v>
      </c>
      <c r="J8324" s="12" t="s">
        <v>24</v>
      </c>
      <c r="K8324" s="12" t="s">
        <v>172</v>
      </c>
      <c r="L8324" s="12" t="s">
        <v>26</v>
      </c>
      <c r="M8324" s="11" t="s">
        <v>40</v>
      </c>
      <c r="N8324" s="11" t="s">
        <v>28</v>
      </c>
      <c r="O8324" s="12" t="s">
        <v>29</v>
      </c>
      <c r="P8324" s="12"/>
      <c r="Q8324" s="15" t="s">
        <v>36740</v>
      </c>
      <c r="R8324" s="12" t="s">
        <v>31</v>
      </c>
      <c r="S8324" s="11" t="s">
        <v>36741</v>
      </c>
      <c r="T8324" s="11" t="s">
        <v>36742</v>
      </c>
    </row>
    <row x14ac:dyDescent="0.25" r="8325" customHeight="1" ht="19.5">
      <c r="A8325" s="10">
        <v>45219</v>
      </c>
      <c r="B8325" s="11" t="s">
        <v>36743</v>
      </c>
      <c r="C8325" s="11" t="s">
        <v>3465</v>
      </c>
      <c r="D8325" s="12"/>
      <c r="E8325" s="13">
        <v>18672097474</v>
      </c>
      <c r="F8325" s="11" t="s">
        <v>36744</v>
      </c>
      <c r="G8325" s="12" t="s">
        <v>62</v>
      </c>
      <c r="H8325" s="12"/>
      <c r="I8325" s="14">
        <v>10015</v>
      </c>
      <c r="J8325" s="12" t="s">
        <v>24</v>
      </c>
      <c r="K8325" s="12" t="s">
        <v>172</v>
      </c>
      <c r="L8325" s="12" t="s">
        <v>26</v>
      </c>
      <c r="M8325" s="11" t="s">
        <v>27</v>
      </c>
      <c r="N8325" s="11" t="s">
        <v>28</v>
      </c>
      <c r="O8325" s="12" t="s">
        <v>29</v>
      </c>
      <c r="P8325" s="12"/>
      <c r="Q8325" s="15" t="s">
        <v>36745</v>
      </c>
      <c r="R8325" s="12" t="s">
        <v>31</v>
      </c>
      <c r="S8325" s="11" t="s">
        <v>36746</v>
      </c>
      <c r="T8325" s="11" t="s">
        <v>36747</v>
      </c>
    </row>
    <row x14ac:dyDescent="0.25" r="8326" customHeight="1" ht="19.5">
      <c r="A8326" s="10">
        <v>45219</v>
      </c>
      <c r="B8326" s="11" t="s">
        <v>36748</v>
      </c>
      <c r="C8326" s="11" t="s">
        <v>17606</v>
      </c>
      <c r="D8326" s="12"/>
      <c r="E8326" s="13">
        <v>15549303905</v>
      </c>
      <c r="F8326" s="11" t="s">
        <v>35283</v>
      </c>
      <c r="G8326" s="12" t="s">
        <v>37</v>
      </c>
      <c r="H8326" s="12"/>
      <c r="I8326" s="14" t="s">
        <v>486</v>
      </c>
      <c r="J8326" s="12" t="s">
        <v>24</v>
      </c>
      <c r="K8326" s="12" t="s">
        <v>25</v>
      </c>
      <c r="L8326" s="12" t="s">
        <v>39</v>
      </c>
      <c r="M8326" s="11" t="s">
        <v>27</v>
      </c>
      <c r="N8326" s="11" t="s">
        <v>624</v>
      </c>
      <c r="O8326" s="12" t="s">
        <v>29</v>
      </c>
      <c r="P8326" s="12"/>
      <c r="Q8326" s="15" t="s">
        <v>36749</v>
      </c>
      <c r="R8326" s="12" t="s">
        <v>42</v>
      </c>
      <c r="S8326" s="11" t="s">
        <v>36750</v>
      </c>
      <c r="T8326" s="11"/>
    </row>
    <row x14ac:dyDescent="0.25" r="8327" customHeight="1" ht="19.5">
      <c r="A8327" s="10">
        <v>45219</v>
      </c>
      <c r="B8327" s="11" t="s">
        <v>36751</v>
      </c>
      <c r="C8327" s="11" t="s">
        <v>6029</v>
      </c>
      <c r="D8327" s="12"/>
      <c r="E8327" s="13">
        <v>15671020203</v>
      </c>
      <c r="F8327" s="11" t="s">
        <v>33872</v>
      </c>
      <c r="G8327" s="12" t="s">
        <v>74</v>
      </c>
      <c r="H8327" s="12"/>
      <c r="I8327" s="14" t="s">
        <v>42</v>
      </c>
      <c r="J8327" s="12" t="s">
        <v>24</v>
      </c>
      <c r="K8327" s="12" t="s">
        <v>25</v>
      </c>
      <c r="L8327" s="12" t="s">
        <v>39</v>
      </c>
      <c r="M8327" s="11" t="s">
        <v>40</v>
      </c>
      <c r="N8327" s="11" t="s">
        <v>624</v>
      </c>
      <c r="O8327" s="12" t="s">
        <v>29</v>
      </c>
      <c r="P8327" s="12"/>
      <c r="Q8327" s="15" t="s">
        <v>36752</v>
      </c>
      <c r="R8327" s="12" t="s">
        <v>42</v>
      </c>
      <c r="S8327" s="11" t="s">
        <v>36753</v>
      </c>
      <c r="T8327" s="11" t="s">
        <v>36754</v>
      </c>
    </row>
    <row x14ac:dyDescent="0.25" r="8328" customHeight="1" ht="19.5">
      <c r="A8328" s="10">
        <v>45219</v>
      </c>
      <c r="B8328" s="11" t="s">
        <v>36755</v>
      </c>
      <c r="C8328" s="11" t="s">
        <v>8350</v>
      </c>
      <c r="D8328" s="12"/>
      <c r="E8328" s="13">
        <v>15587948159</v>
      </c>
      <c r="F8328" s="11" t="s">
        <v>17773</v>
      </c>
      <c r="G8328" s="12" t="s">
        <v>216</v>
      </c>
      <c r="H8328" s="12"/>
      <c r="I8328" s="14" t="s">
        <v>154</v>
      </c>
      <c r="J8328" s="12" t="s">
        <v>24</v>
      </c>
      <c r="K8328" s="12" t="s">
        <v>25</v>
      </c>
      <c r="L8328" s="12" t="s">
        <v>39</v>
      </c>
      <c r="M8328" s="11" t="s">
        <v>27</v>
      </c>
      <c r="N8328" s="11" t="s">
        <v>28</v>
      </c>
      <c r="O8328" s="12" t="s">
        <v>29</v>
      </c>
      <c r="P8328" s="12"/>
      <c r="Q8328" s="15" t="s">
        <v>36756</v>
      </c>
      <c r="R8328" s="12" t="s">
        <v>42</v>
      </c>
      <c r="S8328" s="11" t="s">
        <v>36757</v>
      </c>
      <c r="T8328" s="11" t="s">
        <v>36758</v>
      </c>
    </row>
    <row x14ac:dyDescent="0.25" r="8329" customHeight="1" ht="19.5">
      <c r="A8329" s="10">
        <v>45219</v>
      </c>
      <c r="B8329" s="11" t="s">
        <v>36759</v>
      </c>
      <c r="C8329" s="11" t="s">
        <v>36760</v>
      </c>
      <c r="D8329" s="12"/>
      <c r="E8329" s="13">
        <v>15997651198</v>
      </c>
      <c r="F8329" s="11" t="s">
        <v>36761</v>
      </c>
      <c r="G8329" s="12" t="s">
        <v>48</v>
      </c>
      <c r="H8329" s="12"/>
      <c r="I8329" s="14" t="s">
        <v>235</v>
      </c>
      <c r="J8329" s="12" t="s">
        <v>24</v>
      </c>
      <c r="K8329" s="12" t="s">
        <v>25</v>
      </c>
      <c r="L8329" s="12" t="s">
        <v>39</v>
      </c>
      <c r="M8329" s="11" t="s">
        <v>40</v>
      </c>
      <c r="N8329" s="11" t="s">
        <v>28</v>
      </c>
      <c r="O8329" s="12" t="s">
        <v>29</v>
      </c>
      <c r="P8329" s="12"/>
      <c r="Q8329" s="15" t="s">
        <v>36762</v>
      </c>
      <c r="R8329" s="12" t="s">
        <v>42</v>
      </c>
      <c r="S8329" s="11" t="s">
        <v>36763</v>
      </c>
      <c r="T8329" s="11" t="s">
        <v>36764</v>
      </c>
    </row>
    <row x14ac:dyDescent="0.25" r="8330" customHeight="1" ht="19.5">
      <c r="A8330" s="10">
        <v>45219</v>
      </c>
      <c r="B8330" s="11" t="s">
        <v>36765</v>
      </c>
      <c r="C8330" s="11" t="s">
        <v>5811</v>
      </c>
      <c r="D8330" s="12"/>
      <c r="E8330" s="13">
        <v>15549319905</v>
      </c>
      <c r="F8330" s="11" t="s">
        <v>35197</v>
      </c>
      <c r="G8330" s="12" t="s">
        <v>289</v>
      </c>
      <c r="H8330" s="12"/>
      <c r="I8330" s="14" t="s">
        <v>259</v>
      </c>
      <c r="J8330" s="12" t="s">
        <v>24</v>
      </c>
      <c r="K8330" s="12" t="s">
        <v>25</v>
      </c>
      <c r="L8330" s="12" t="s">
        <v>39</v>
      </c>
      <c r="M8330" s="11" t="s">
        <v>27</v>
      </c>
      <c r="N8330" s="11" t="s">
        <v>28</v>
      </c>
      <c r="O8330" s="12" t="s">
        <v>29</v>
      </c>
      <c r="P8330" s="12"/>
      <c r="Q8330" s="15" t="s">
        <v>36766</v>
      </c>
      <c r="R8330" s="12" t="s">
        <v>42</v>
      </c>
      <c r="S8330" s="11" t="s">
        <v>36767</v>
      </c>
      <c r="T8330" s="11" t="s">
        <v>36768</v>
      </c>
    </row>
    <row x14ac:dyDescent="0.25" r="8331" customHeight="1" ht="19.5">
      <c r="A8331" s="10">
        <v>45219</v>
      </c>
      <c r="B8331" s="11" t="s">
        <v>36769</v>
      </c>
      <c r="C8331" s="11" t="s">
        <v>5811</v>
      </c>
      <c r="D8331" s="12"/>
      <c r="E8331" s="13">
        <v>13040976862</v>
      </c>
      <c r="F8331" s="11" t="s">
        <v>36770</v>
      </c>
      <c r="G8331" s="12" t="s">
        <v>37</v>
      </c>
      <c r="H8331" s="12"/>
      <c r="I8331" s="14" t="s">
        <v>1623</v>
      </c>
      <c r="J8331" s="12" t="s">
        <v>24</v>
      </c>
      <c r="K8331" s="12" t="s">
        <v>25</v>
      </c>
      <c r="L8331" s="12" t="s">
        <v>39</v>
      </c>
      <c r="M8331" s="11" t="s">
        <v>27</v>
      </c>
      <c r="N8331" s="11" t="s">
        <v>28</v>
      </c>
      <c r="O8331" s="12" t="s">
        <v>29</v>
      </c>
      <c r="P8331" s="12"/>
      <c r="Q8331" s="15" t="s">
        <v>36771</v>
      </c>
      <c r="R8331" s="12" t="s">
        <v>42</v>
      </c>
      <c r="S8331" s="11" t="s">
        <v>36772</v>
      </c>
      <c r="T8331" s="11" t="s">
        <v>36773</v>
      </c>
    </row>
    <row x14ac:dyDescent="0.25" r="8332" customHeight="1" ht="19.5">
      <c r="A8332" s="10">
        <v>45219</v>
      </c>
      <c r="B8332" s="11" t="s">
        <v>36774</v>
      </c>
      <c r="C8332" s="11" t="s">
        <v>5811</v>
      </c>
      <c r="D8332" s="12"/>
      <c r="E8332" s="13">
        <v>15587957552</v>
      </c>
      <c r="F8332" s="11" t="s">
        <v>36775</v>
      </c>
      <c r="G8332" s="12" t="s">
        <v>74</v>
      </c>
      <c r="H8332" s="12"/>
      <c r="I8332" s="14" t="s">
        <v>99</v>
      </c>
      <c r="J8332" s="12" t="s">
        <v>24</v>
      </c>
      <c r="K8332" s="12" t="s">
        <v>25</v>
      </c>
      <c r="L8332" s="12" t="s">
        <v>39</v>
      </c>
      <c r="M8332" s="11" t="s">
        <v>27</v>
      </c>
      <c r="N8332" s="11" t="s">
        <v>28</v>
      </c>
      <c r="O8332" s="12" t="s">
        <v>29</v>
      </c>
      <c r="P8332" s="12"/>
      <c r="Q8332" s="15" t="s">
        <v>36776</v>
      </c>
      <c r="R8332" s="12" t="s">
        <v>42</v>
      </c>
      <c r="S8332" s="11" t="s">
        <v>36777</v>
      </c>
      <c r="T8332" s="11" t="s">
        <v>36778</v>
      </c>
    </row>
    <row x14ac:dyDescent="0.25" r="8333" customHeight="1" ht="19.5">
      <c r="A8333" s="10">
        <v>45220</v>
      </c>
      <c r="B8333" s="11" t="s">
        <v>36779</v>
      </c>
      <c r="C8333" s="11" t="s">
        <v>660</v>
      </c>
      <c r="D8333" s="12"/>
      <c r="E8333" s="13" t="s">
        <v>36780</v>
      </c>
      <c r="F8333" s="11" t="s">
        <v>36781</v>
      </c>
      <c r="G8333" s="12" t="s">
        <v>74</v>
      </c>
      <c r="H8333" s="12"/>
      <c r="I8333" s="14" t="s">
        <v>148</v>
      </c>
      <c r="J8333" s="12" t="s">
        <v>24</v>
      </c>
      <c r="K8333" s="12" t="s">
        <v>25</v>
      </c>
      <c r="L8333" s="12" t="s">
        <v>39</v>
      </c>
      <c r="M8333" s="11" t="s">
        <v>149</v>
      </c>
      <c r="N8333" s="11" t="s">
        <v>624</v>
      </c>
      <c r="O8333" s="12" t="s">
        <v>29</v>
      </c>
      <c r="P8333" s="12"/>
      <c r="Q8333" s="15" t="s">
        <v>36782</v>
      </c>
      <c r="R8333" s="12" t="s">
        <v>42</v>
      </c>
      <c r="S8333" s="11" t="s">
        <v>36783</v>
      </c>
      <c r="T8333" s="11" t="s">
        <v>36784</v>
      </c>
    </row>
    <row x14ac:dyDescent="0.25" r="8334" customHeight="1" ht="19.5">
      <c r="A8334" s="10">
        <v>45220</v>
      </c>
      <c r="B8334" s="11" t="s">
        <v>36785</v>
      </c>
      <c r="C8334" s="11" t="s">
        <v>326</v>
      </c>
      <c r="D8334" s="12"/>
      <c r="E8334" s="13">
        <v>15629354819</v>
      </c>
      <c r="F8334" s="11" t="s">
        <v>36786</v>
      </c>
      <c r="G8334" s="12" t="s">
        <v>37</v>
      </c>
      <c r="H8334" s="12"/>
      <c r="I8334" s="14" t="s">
        <v>189</v>
      </c>
      <c r="J8334" s="12" t="s">
        <v>24</v>
      </c>
      <c r="K8334" s="12" t="s">
        <v>25</v>
      </c>
      <c r="L8334" s="12" t="s">
        <v>39</v>
      </c>
      <c r="M8334" s="11" t="s">
        <v>40</v>
      </c>
      <c r="N8334" s="11" t="s">
        <v>28</v>
      </c>
      <c r="O8334" s="12" t="s">
        <v>29</v>
      </c>
      <c r="P8334" s="12"/>
      <c r="Q8334" s="15" t="s">
        <v>36787</v>
      </c>
      <c r="R8334" s="12" t="s">
        <v>42</v>
      </c>
      <c r="S8334" s="11" t="s">
        <v>36788</v>
      </c>
      <c r="T8334" s="11" t="s">
        <v>36789</v>
      </c>
    </row>
    <row x14ac:dyDescent="0.25" r="8335" customHeight="1" ht="19.5">
      <c r="A8335" s="10">
        <v>45220</v>
      </c>
      <c r="B8335" s="11" t="s">
        <v>36790</v>
      </c>
      <c r="C8335" s="11" t="s">
        <v>660</v>
      </c>
      <c r="D8335" s="12"/>
      <c r="E8335" s="13" t="s">
        <v>36791</v>
      </c>
      <c r="F8335" s="11" t="s">
        <v>36792</v>
      </c>
      <c r="G8335" s="12" t="s">
        <v>74</v>
      </c>
      <c r="H8335" s="12" t="s">
        <v>130</v>
      </c>
      <c r="I8335" s="14" t="s">
        <v>1623</v>
      </c>
      <c r="J8335" s="12" t="s">
        <v>24</v>
      </c>
      <c r="K8335" s="12" t="s">
        <v>25</v>
      </c>
      <c r="L8335" s="12" t="s">
        <v>39</v>
      </c>
      <c r="M8335" s="11" t="s">
        <v>149</v>
      </c>
      <c r="N8335" s="11" t="s">
        <v>624</v>
      </c>
      <c r="O8335" s="12" t="s">
        <v>29</v>
      </c>
      <c r="P8335" s="12"/>
      <c r="Q8335" s="15" t="s">
        <v>36793</v>
      </c>
      <c r="R8335" s="12" t="s">
        <v>42</v>
      </c>
      <c r="S8335" s="11" t="s">
        <v>36794</v>
      </c>
      <c r="T8335" s="11" t="s">
        <v>36795</v>
      </c>
    </row>
    <row x14ac:dyDescent="0.25" r="8336" customHeight="1" ht="19.5">
      <c r="A8336" s="10">
        <v>45220</v>
      </c>
      <c r="B8336" s="11" t="s">
        <v>36796</v>
      </c>
      <c r="C8336" s="11" t="s">
        <v>660</v>
      </c>
      <c r="D8336" s="12"/>
      <c r="E8336" s="13">
        <v>16607203699</v>
      </c>
      <c r="F8336" s="11" t="s">
        <v>36797</v>
      </c>
      <c r="G8336" s="12" t="s">
        <v>62</v>
      </c>
      <c r="H8336" s="12"/>
      <c r="I8336" s="14" t="s">
        <v>38</v>
      </c>
      <c r="J8336" s="12" t="s">
        <v>24</v>
      </c>
      <c r="K8336" s="12" t="s">
        <v>25</v>
      </c>
      <c r="L8336" s="12" t="s">
        <v>39</v>
      </c>
      <c r="M8336" s="11" t="s">
        <v>27</v>
      </c>
      <c r="N8336" s="11" t="s">
        <v>624</v>
      </c>
      <c r="O8336" s="12" t="s">
        <v>29</v>
      </c>
      <c r="P8336" s="12"/>
      <c r="Q8336" s="15" t="s">
        <v>36798</v>
      </c>
      <c r="R8336" s="12" t="s">
        <v>42</v>
      </c>
      <c r="S8336" s="11" t="s">
        <v>36799</v>
      </c>
      <c r="T8336" s="11" t="s">
        <v>36800</v>
      </c>
    </row>
    <row x14ac:dyDescent="0.25" r="8337" customHeight="1" ht="19.5">
      <c r="A8337" s="10">
        <v>45220</v>
      </c>
      <c r="B8337" s="11" t="s">
        <v>36801</v>
      </c>
      <c r="C8337" s="11" t="s">
        <v>35</v>
      </c>
      <c r="D8337" s="12"/>
      <c r="E8337" s="13">
        <v>18527821143</v>
      </c>
      <c r="F8337" s="11" t="s">
        <v>13003</v>
      </c>
      <c r="G8337" s="12" t="s">
        <v>23</v>
      </c>
      <c r="H8337" s="12"/>
      <c r="I8337" s="14" t="s">
        <v>38</v>
      </c>
      <c r="J8337" s="12" t="s">
        <v>24</v>
      </c>
      <c r="K8337" s="12" t="s">
        <v>25</v>
      </c>
      <c r="L8337" s="12" t="s">
        <v>39</v>
      </c>
      <c r="M8337" s="11" t="s">
        <v>40</v>
      </c>
      <c r="N8337" s="11" t="s">
        <v>28</v>
      </c>
      <c r="O8337" s="12" t="s">
        <v>29</v>
      </c>
      <c r="P8337" s="12"/>
      <c r="Q8337" s="15" t="s">
        <v>36802</v>
      </c>
      <c r="R8337" s="12" t="s">
        <v>42</v>
      </c>
      <c r="S8337" s="11" t="s">
        <v>36803</v>
      </c>
      <c r="T8337" s="11" t="s">
        <v>36804</v>
      </c>
    </row>
    <row x14ac:dyDescent="0.25" r="8338" customHeight="1" ht="19.5">
      <c r="A8338" s="10">
        <v>45220</v>
      </c>
      <c r="B8338" s="11" t="s">
        <v>36805</v>
      </c>
      <c r="C8338" s="11" t="s">
        <v>698</v>
      </c>
      <c r="D8338" s="12"/>
      <c r="E8338" s="13">
        <v>15572770715</v>
      </c>
      <c r="F8338" s="11" t="s">
        <v>36806</v>
      </c>
      <c r="G8338" s="12" t="s">
        <v>37</v>
      </c>
      <c r="H8338" s="12"/>
      <c r="I8338" s="14" t="s">
        <v>38</v>
      </c>
      <c r="J8338" s="12" t="s">
        <v>24</v>
      </c>
      <c r="K8338" s="12" t="s">
        <v>25</v>
      </c>
      <c r="L8338" s="12" t="s">
        <v>39</v>
      </c>
      <c r="M8338" s="11" t="s">
        <v>27</v>
      </c>
      <c r="N8338" s="11" t="s">
        <v>28</v>
      </c>
      <c r="O8338" s="12" t="s">
        <v>29</v>
      </c>
      <c r="P8338" s="12"/>
      <c r="Q8338" s="15" t="s">
        <v>36807</v>
      </c>
      <c r="R8338" s="12" t="s">
        <v>42</v>
      </c>
      <c r="S8338" s="11" t="s">
        <v>36808</v>
      </c>
      <c r="T8338" s="11" t="s">
        <v>36809</v>
      </c>
    </row>
    <row x14ac:dyDescent="0.25" r="8339" customHeight="1" ht="19.5">
      <c r="A8339" s="10">
        <v>45220</v>
      </c>
      <c r="B8339" s="11" t="s">
        <v>36810</v>
      </c>
      <c r="C8339" s="11" t="s">
        <v>158</v>
      </c>
      <c r="D8339" s="12"/>
      <c r="E8339" s="13">
        <v>18671752928</v>
      </c>
      <c r="F8339" s="11" t="s">
        <v>36811</v>
      </c>
      <c r="G8339" s="12" t="s">
        <v>62</v>
      </c>
      <c r="H8339" s="12"/>
      <c r="I8339" s="14" t="s">
        <v>779</v>
      </c>
      <c r="J8339" s="12" t="s">
        <v>24</v>
      </c>
      <c r="K8339" s="12" t="s">
        <v>25</v>
      </c>
      <c r="L8339" s="12" t="s">
        <v>39</v>
      </c>
      <c r="M8339" s="11" t="s">
        <v>40</v>
      </c>
      <c r="N8339" s="11" t="s">
        <v>28</v>
      </c>
      <c r="O8339" s="12" t="s">
        <v>29</v>
      </c>
      <c r="P8339" s="12"/>
      <c r="Q8339" s="15" t="s">
        <v>36812</v>
      </c>
      <c r="R8339" s="12" t="s">
        <v>42</v>
      </c>
      <c r="S8339" s="11" t="s">
        <v>36813</v>
      </c>
      <c r="T8339" s="11" t="s">
        <v>36814</v>
      </c>
    </row>
    <row x14ac:dyDescent="0.25" r="8340" customHeight="1" ht="19.5">
      <c r="A8340" s="10">
        <v>45220</v>
      </c>
      <c r="B8340" s="11" t="s">
        <v>36815</v>
      </c>
      <c r="C8340" s="11" t="s">
        <v>545</v>
      </c>
      <c r="D8340" s="12"/>
      <c r="E8340" s="13">
        <v>13197324898</v>
      </c>
      <c r="F8340" s="11" t="s">
        <v>36816</v>
      </c>
      <c r="G8340" s="12" t="s">
        <v>37</v>
      </c>
      <c r="H8340" s="12"/>
      <c r="I8340" s="14" t="s">
        <v>116</v>
      </c>
      <c r="J8340" s="12" t="s">
        <v>24</v>
      </c>
      <c r="K8340" s="12" t="s">
        <v>25</v>
      </c>
      <c r="L8340" s="12" t="s">
        <v>39</v>
      </c>
      <c r="M8340" s="11" t="s">
        <v>40</v>
      </c>
      <c r="N8340" s="11" t="s">
        <v>28</v>
      </c>
      <c r="O8340" s="12" t="s">
        <v>29</v>
      </c>
      <c r="P8340" s="12"/>
      <c r="Q8340" s="15" t="s">
        <v>36817</v>
      </c>
      <c r="R8340" s="12" t="s">
        <v>42</v>
      </c>
      <c r="S8340" s="11" t="s">
        <v>36818</v>
      </c>
      <c r="T8340" s="11" t="s">
        <v>36819</v>
      </c>
    </row>
    <row x14ac:dyDescent="0.25" r="8341" customHeight="1" ht="19.5">
      <c r="A8341" s="10">
        <v>45220</v>
      </c>
      <c r="B8341" s="11" t="s">
        <v>36820</v>
      </c>
      <c r="C8341" s="11" t="s">
        <v>6684</v>
      </c>
      <c r="D8341" s="12"/>
      <c r="E8341" s="13">
        <v>18527306124</v>
      </c>
      <c r="F8341" s="11" t="s">
        <v>4727</v>
      </c>
      <c r="G8341" s="12" t="s">
        <v>62</v>
      </c>
      <c r="H8341" s="12"/>
      <c r="I8341" s="14" t="s">
        <v>352</v>
      </c>
      <c r="J8341" s="12" t="s">
        <v>24</v>
      </c>
      <c r="K8341" s="12" t="s">
        <v>25</v>
      </c>
      <c r="L8341" s="12" t="s">
        <v>39</v>
      </c>
      <c r="M8341" s="11" t="s">
        <v>27</v>
      </c>
      <c r="N8341" s="11" t="s">
        <v>183</v>
      </c>
      <c r="O8341" s="12" t="s">
        <v>29</v>
      </c>
      <c r="P8341" s="12"/>
      <c r="Q8341" s="15" t="s">
        <v>36821</v>
      </c>
      <c r="R8341" s="12" t="s">
        <v>42</v>
      </c>
      <c r="S8341" s="11" t="s">
        <v>36822</v>
      </c>
      <c r="T8341" s="11"/>
    </row>
    <row x14ac:dyDescent="0.25" r="8342" customHeight="1" ht="19.5">
      <c r="A8342" s="10">
        <v>45220</v>
      </c>
      <c r="B8342" s="11" t="s">
        <v>36823</v>
      </c>
      <c r="C8342" s="11" t="s">
        <v>35</v>
      </c>
      <c r="D8342" s="12"/>
      <c r="E8342" s="13">
        <v>17507207823</v>
      </c>
      <c r="F8342" s="11" t="s">
        <v>36824</v>
      </c>
      <c r="G8342" s="12" t="s">
        <v>62</v>
      </c>
      <c r="H8342" s="12"/>
      <c r="I8342" s="14" t="s">
        <v>381</v>
      </c>
      <c r="J8342" s="12" t="s">
        <v>24</v>
      </c>
      <c r="K8342" s="12" t="s">
        <v>25</v>
      </c>
      <c r="L8342" s="12" t="s">
        <v>39</v>
      </c>
      <c r="M8342" s="11" t="s">
        <v>40</v>
      </c>
      <c r="N8342" s="11" t="s">
        <v>28</v>
      </c>
      <c r="O8342" s="12" t="s">
        <v>29</v>
      </c>
      <c r="P8342" s="12"/>
      <c r="Q8342" s="15" t="s">
        <v>36825</v>
      </c>
      <c r="R8342" s="12" t="s">
        <v>42</v>
      </c>
      <c r="S8342" s="11" t="s">
        <v>36826</v>
      </c>
      <c r="T8342" s="11"/>
    </row>
    <row x14ac:dyDescent="0.25" r="8343" customHeight="1" ht="19.5">
      <c r="A8343" s="10">
        <v>45220</v>
      </c>
      <c r="B8343" s="11" t="s">
        <v>36827</v>
      </c>
      <c r="C8343" s="11" t="s">
        <v>5626</v>
      </c>
      <c r="D8343" s="12"/>
      <c r="E8343" s="13">
        <v>13040959014</v>
      </c>
      <c r="F8343" s="11" t="s">
        <v>36828</v>
      </c>
      <c r="G8343" s="12" t="s">
        <v>115</v>
      </c>
      <c r="H8343" s="12"/>
      <c r="I8343" s="14">
        <v>10015</v>
      </c>
      <c r="J8343" s="12" t="s">
        <v>24</v>
      </c>
      <c r="K8343" s="12" t="s">
        <v>69</v>
      </c>
      <c r="L8343" s="12" t="s">
        <v>26</v>
      </c>
      <c r="M8343" s="11" t="s">
        <v>27</v>
      </c>
      <c r="N8343" s="11" t="s">
        <v>28</v>
      </c>
      <c r="O8343" s="12" t="s">
        <v>29</v>
      </c>
      <c r="P8343" s="12"/>
      <c r="Q8343" s="15" t="s">
        <v>36829</v>
      </c>
      <c r="R8343" s="12" t="s">
        <v>31</v>
      </c>
      <c r="S8343" s="11" t="s">
        <v>36830</v>
      </c>
      <c r="T8343" s="11"/>
    </row>
    <row x14ac:dyDescent="0.25" r="8344" customHeight="1" ht="19.5">
      <c r="A8344" s="10">
        <v>45220</v>
      </c>
      <c r="B8344" s="11" t="s">
        <v>36831</v>
      </c>
      <c r="C8344" s="11" t="s">
        <v>8341</v>
      </c>
      <c r="D8344" s="12"/>
      <c r="E8344" s="13">
        <v>15571753610</v>
      </c>
      <c r="F8344" s="11" t="s">
        <v>26506</v>
      </c>
      <c r="G8344" s="12" t="s">
        <v>115</v>
      </c>
      <c r="H8344" s="12"/>
      <c r="I8344" s="14" t="s">
        <v>142</v>
      </c>
      <c r="J8344" s="12" t="s">
        <v>24</v>
      </c>
      <c r="K8344" s="12" t="s">
        <v>25</v>
      </c>
      <c r="L8344" s="12" t="s">
        <v>39</v>
      </c>
      <c r="M8344" s="11" t="s">
        <v>27</v>
      </c>
      <c r="N8344" s="11" t="s">
        <v>28</v>
      </c>
      <c r="O8344" s="12" t="s">
        <v>29</v>
      </c>
      <c r="P8344" s="12"/>
      <c r="Q8344" s="15" t="s">
        <v>36832</v>
      </c>
      <c r="R8344" s="12" t="s">
        <v>42</v>
      </c>
      <c r="S8344" s="11" t="s">
        <v>36833</v>
      </c>
      <c r="T8344" s="11" t="s">
        <v>36834</v>
      </c>
    </row>
    <row x14ac:dyDescent="0.25" r="8345" customHeight="1" ht="19.5">
      <c r="A8345" s="10">
        <v>45220</v>
      </c>
      <c r="B8345" s="11" t="s">
        <v>36835</v>
      </c>
      <c r="C8345" s="11" t="s">
        <v>6063</v>
      </c>
      <c r="D8345" s="12"/>
      <c r="E8345" s="13">
        <v>15897561319</v>
      </c>
      <c r="F8345" s="11"/>
      <c r="G8345" s="12"/>
      <c r="H8345" s="12"/>
      <c r="I8345" s="14" t="s">
        <v>211</v>
      </c>
      <c r="J8345" s="12" t="s">
        <v>24</v>
      </c>
      <c r="K8345" s="12" t="s">
        <v>25</v>
      </c>
      <c r="L8345" s="12" t="s">
        <v>39</v>
      </c>
      <c r="M8345" s="11" t="s">
        <v>27</v>
      </c>
      <c r="N8345" s="11" t="s">
        <v>183</v>
      </c>
      <c r="O8345" s="12" t="s">
        <v>29</v>
      </c>
      <c r="P8345" s="12"/>
      <c r="Q8345" s="15" t="s">
        <v>36836</v>
      </c>
      <c r="R8345" s="12" t="s">
        <v>42</v>
      </c>
      <c r="S8345" s="11" t="s">
        <v>36837</v>
      </c>
      <c r="T8345" s="11" t="s">
        <v>17163</v>
      </c>
    </row>
    <row x14ac:dyDescent="0.25" r="8346" customHeight="1" ht="19.5">
      <c r="A8346" s="10">
        <v>45220</v>
      </c>
      <c r="B8346" s="11" t="s">
        <v>36838</v>
      </c>
      <c r="C8346" s="11" t="s">
        <v>7513</v>
      </c>
      <c r="D8346" s="12"/>
      <c r="E8346" s="13">
        <v>15549315158</v>
      </c>
      <c r="F8346" s="11" t="s">
        <v>36839</v>
      </c>
      <c r="G8346" s="12" t="s">
        <v>62</v>
      </c>
      <c r="H8346" s="12" t="s">
        <v>130</v>
      </c>
      <c r="I8346" s="14" t="s">
        <v>189</v>
      </c>
      <c r="J8346" s="12" t="s">
        <v>24</v>
      </c>
      <c r="K8346" s="12" t="s">
        <v>25</v>
      </c>
      <c r="L8346" s="12" t="s">
        <v>39</v>
      </c>
      <c r="M8346" s="11" t="s">
        <v>27</v>
      </c>
      <c r="N8346" s="11" t="s">
        <v>28</v>
      </c>
      <c r="O8346" s="12" t="s">
        <v>29</v>
      </c>
      <c r="P8346" s="12"/>
      <c r="Q8346" s="15" t="s">
        <v>36840</v>
      </c>
      <c r="R8346" s="12" t="s">
        <v>42</v>
      </c>
      <c r="S8346" s="11" t="s">
        <v>36841</v>
      </c>
      <c r="T8346" s="11"/>
    </row>
    <row x14ac:dyDescent="0.25" r="8347" customHeight="1" ht="19.5">
      <c r="A8347" s="10">
        <v>45220</v>
      </c>
      <c r="B8347" s="11" t="s">
        <v>36842</v>
      </c>
      <c r="C8347" s="11" t="s">
        <v>6029</v>
      </c>
      <c r="D8347" s="12"/>
      <c r="E8347" s="13">
        <v>18671710321</v>
      </c>
      <c r="F8347" s="11" t="s">
        <v>36843</v>
      </c>
      <c r="G8347" s="12" t="s">
        <v>115</v>
      </c>
      <c r="H8347" s="12"/>
      <c r="I8347" s="14" t="s">
        <v>49</v>
      </c>
      <c r="J8347" s="12" t="s">
        <v>24</v>
      </c>
      <c r="K8347" s="12" t="s">
        <v>25</v>
      </c>
      <c r="L8347" s="12" t="s">
        <v>39</v>
      </c>
      <c r="M8347" s="11" t="s">
        <v>27</v>
      </c>
      <c r="N8347" s="11" t="s">
        <v>624</v>
      </c>
      <c r="O8347" s="12" t="s">
        <v>29</v>
      </c>
      <c r="P8347" s="12"/>
      <c r="Q8347" s="15" t="s">
        <v>36844</v>
      </c>
      <c r="R8347" s="12" t="s">
        <v>42</v>
      </c>
      <c r="S8347" s="11" t="s">
        <v>36845</v>
      </c>
      <c r="T8347" s="11"/>
    </row>
    <row x14ac:dyDescent="0.25" r="8348" customHeight="1" ht="19.5">
      <c r="A8348" s="10">
        <v>45220</v>
      </c>
      <c r="B8348" s="11" t="s">
        <v>36846</v>
      </c>
      <c r="C8348" s="11" t="s">
        <v>29270</v>
      </c>
      <c r="D8348" s="12"/>
      <c r="E8348" s="13">
        <v>13040989926</v>
      </c>
      <c r="F8348" s="11" t="s">
        <v>31950</v>
      </c>
      <c r="G8348" s="12" t="s">
        <v>37</v>
      </c>
      <c r="H8348" s="12"/>
      <c r="I8348" s="14">
        <v>10015</v>
      </c>
      <c r="J8348" s="12" t="s">
        <v>24</v>
      </c>
      <c r="K8348" s="12" t="s">
        <v>25</v>
      </c>
      <c r="L8348" s="12" t="s">
        <v>39</v>
      </c>
      <c r="M8348" s="11" t="s">
        <v>27</v>
      </c>
      <c r="N8348" s="11" t="s">
        <v>28</v>
      </c>
      <c r="O8348" s="12" t="s">
        <v>29</v>
      </c>
      <c r="P8348" s="12"/>
      <c r="Q8348" s="15" t="s">
        <v>36847</v>
      </c>
      <c r="R8348" s="12" t="s">
        <v>31</v>
      </c>
      <c r="S8348" s="11" t="s">
        <v>36848</v>
      </c>
      <c r="T8348" s="11" t="s">
        <v>36849</v>
      </c>
    </row>
    <row x14ac:dyDescent="0.25" r="8349" customHeight="1" ht="19.5">
      <c r="A8349" s="10">
        <v>45220</v>
      </c>
      <c r="B8349" s="11" t="s">
        <v>36850</v>
      </c>
      <c r="C8349" s="11" t="s">
        <v>29270</v>
      </c>
      <c r="D8349" s="12"/>
      <c r="E8349" s="13">
        <v>13094180591</v>
      </c>
      <c r="F8349" s="11" t="s">
        <v>24559</v>
      </c>
      <c r="G8349" s="12" t="s">
        <v>216</v>
      </c>
      <c r="H8349" s="12"/>
      <c r="I8349" s="14">
        <v>10015</v>
      </c>
      <c r="J8349" s="12" t="s">
        <v>24</v>
      </c>
      <c r="K8349" s="12" t="s">
        <v>25</v>
      </c>
      <c r="L8349" s="12" t="s">
        <v>39</v>
      </c>
      <c r="M8349" s="11" t="s">
        <v>27</v>
      </c>
      <c r="N8349" s="11" t="s">
        <v>28</v>
      </c>
      <c r="O8349" s="12" t="s">
        <v>29</v>
      </c>
      <c r="P8349" s="12"/>
      <c r="Q8349" s="15" t="s">
        <v>36851</v>
      </c>
      <c r="R8349" s="12" t="s">
        <v>31</v>
      </c>
      <c r="S8349" s="11" t="s">
        <v>36852</v>
      </c>
      <c r="T8349" s="11" t="s">
        <v>36853</v>
      </c>
    </row>
    <row x14ac:dyDescent="0.25" r="8350" customHeight="1" ht="19.5">
      <c r="A8350" s="10">
        <v>45220</v>
      </c>
      <c r="B8350" s="11" t="s">
        <v>36854</v>
      </c>
      <c r="C8350" s="11" t="s">
        <v>5670</v>
      </c>
      <c r="D8350" s="12"/>
      <c r="E8350" s="13">
        <v>13872496516</v>
      </c>
      <c r="F8350" s="11" t="s">
        <v>27285</v>
      </c>
      <c r="G8350" s="12" t="s">
        <v>48</v>
      </c>
      <c r="H8350" s="12"/>
      <c r="I8350" s="14">
        <v>10015</v>
      </c>
      <c r="J8350" s="12" t="s">
        <v>24</v>
      </c>
      <c r="K8350" s="12" t="s">
        <v>25</v>
      </c>
      <c r="L8350" s="12" t="s">
        <v>39</v>
      </c>
      <c r="M8350" s="11" t="s">
        <v>27</v>
      </c>
      <c r="N8350" s="11" t="s">
        <v>28</v>
      </c>
      <c r="O8350" s="12" t="s">
        <v>29</v>
      </c>
      <c r="P8350" s="12"/>
      <c r="Q8350" s="15" t="s">
        <v>36855</v>
      </c>
      <c r="R8350" s="12" t="s">
        <v>31</v>
      </c>
      <c r="S8350" s="11" t="s">
        <v>36856</v>
      </c>
      <c r="T8350" s="11" t="s">
        <v>36857</v>
      </c>
    </row>
    <row x14ac:dyDescent="0.25" r="8351" customHeight="1" ht="19.5">
      <c r="A8351" s="10">
        <v>45220</v>
      </c>
      <c r="B8351" s="11" t="s">
        <v>36858</v>
      </c>
      <c r="C8351" s="11" t="s">
        <v>5977</v>
      </c>
      <c r="D8351" s="12"/>
      <c r="E8351" s="13">
        <v>17386683782</v>
      </c>
      <c r="F8351" s="11" t="s">
        <v>36859</v>
      </c>
      <c r="G8351" s="12"/>
      <c r="H8351" s="12"/>
      <c r="I8351" s="14">
        <v>10015</v>
      </c>
      <c r="J8351" s="12" t="s">
        <v>24</v>
      </c>
      <c r="K8351" s="12" t="s">
        <v>25</v>
      </c>
      <c r="L8351" s="12" t="s">
        <v>39</v>
      </c>
      <c r="M8351" s="11" t="s">
        <v>27</v>
      </c>
      <c r="N8351" s="11" t="s">
        <v>28</v>
      </c>
      <c r="O8351" s="12" t="s">
        <v>29</v>
      </c>
      <c r="P8351" s="12"/>
      <c r="Q8351" s="15" t="s">
        <v>36860</v>
      </c>
      <c r="R8351" s="12" t="s">
        <v>31</v>
      </c>
      <c r="S8351" s="11" t="s">
        <v>36861</v>
      </c>
      <c r="T8351" s="11" t="s">
        <v>36862</v>
      </c>
    </row>
    <row x14ac:dyDescent="0.25" r="8352" customHeight="1" ht="19.5">
      <c r="A8352" s="10">
        <v>45220</v>
      </c>
      <c r="B8352" s="11" t="s">
        <v>36863</v>
      </c>
      <c r="C8352" s="11" t="s">
        <v>1079</v>
      </c>
      <c r="D8352" s="12"/>
      <c r="E8352" s="13">
        <v>13207200720</v>
      </c>
      <c r="F8352" s="11" t="s">
        <v>36864</v>
      </c>
      <c r="G8352" s="12" t="s">
        <v>289</v>
      </c>
      <c r="H8352" s="12" t="s">
        <v>98</v>
      </c>
      <c r="I8352" s="14">
        <v>10015</v>
      </c>
      <c r="J8352" s="12" t="s">
        <v>24</v>
      </c>
      <c r="K8352" s="12" t="s">
        <v>25</v>
      </c>
      <c r="L8352" s="12" t="s">
        <v>39</v>
      </c>
      <c r="M8352" s="11" t="s">
        <v>27</v>
      </c>
      <c r="N8352" s="11" t="s">
        <v>28</v>
      </c>
      <c r="O8352" s="12" t="s">
        <v>29</v>
      </c>
      <c r="P8352" s="12"/>
      <c r="Q8352" s="15" t="s">
        <v>36865</v>
      </c>
      <c r="R8352" s="12" t="s">
        <v>31</v>
      </c>
      <c r="S8352" s="11" t="s">
        <v>36866</v>
      </c>
      <c r="T8352" s="11" t="s">
        <v>36867</v>
      </c>
    </row>
    <row x14ac:dyDescent="0.25" r="8353" customHeight="1" ht="19.5">
      <c r="A8353" s="10">
        <v>45220</v>
      </c>
      <c r="B8353" s="11" t="s">
        <v>36868</v>
      </c>
      <c r="C8353" s="11" t="s">
        <v>7648</v>
      </c>
      <c r="D8353" s="12"/>
      <c r="E8353" s="13">
        <v>16671709917</v>
      </c>
      <c r="F8353" s="11" t="s">
        <v>36869</v>
      </c>
      <c r="G8353" s="12" t="s">
        <v>74</v>
      </c>
      <c r="H8353" s="12"/>
      <c r="I8353" s="14">
        <v>10015</v>
      </c>
      <c r="J8353" s="12" t="s">
        <v>24</v>
      </c>
      <c r="K8353" s="12" t="s">
        <v>25</v>
      </c>
      <c r="L8353" s="12" t="s">
        <v>39</v>
      </c>
      <c r="M8353" s="11" t="s">
        <v>27</v>
      </c>
      <c r="N8353" s="11" t="s">
        <v>28</v>
      </c>
      <c r="O8353" s="12" t="s">
        <v>29</v>
      </c>
      <c r="P8353" s="12"/>
      <c r="Q8353" s="15" t="s">
        <v>36870</v>
      </c>
      <c r="R8353" s="12" t="s">
        <v>31</v>
      </c>
      <c r="S8353" s="11" t="s">
        <v>36871</v>
      </c>
      <c r="T8353" s="11" t="s">
        <v>36872</v>
      </c>
    </row>
    <row x14ac:dyDescent="0.25" r="8354" customHeight="1" ht="19.5">
      <c r="A8354" s="10">
        <v>45220</v>
      </c>
      <c r="B8354" s="11" t="s">
        <v>36873</v>
      </c>
      <c r="C8354" s="11" t="s">
        <v>6926</v>
      </c>
      <c r="D8354" s="12"/>
      <c r="E8354" s="13">
        <v>15672514453</v>
      </c>
      <c r="F8354" s="11" t="s">
        <v>25057</v>
      </c>
      <c r="G8354" s="12" t="s">
        <v>48</v>
      </c>
      <c r="H8354" s="12" t="s">
        <v>98</v>
      </c>
      <c r="I8354" s="14">
        <v>10015</v>
      </c>
      <c r="J8354" s="12" t="s">
        <v>24</v>
      </c>
      <c r="K8354" s="12" t="s">
        <v>25</v>
      </c>
      <c r="L8354" s="12" t="s">
        <v>39</v>
      </c>
      <c r="M8354" s="11" t="s">
        <v>27</v>
      </c>
      <c r="N8354" s="11" t="s">
        <v>28</v>
      </c>
      <c r="O8354" s="12" t="s">
        <v>29</v>
      </c>
      <c r="P8354" s="12"/>
      <c r="Q8354" s="15" t="s">
        <v>36874</v>
      </c>
      <c r="R8354" s="12" t="s">
        <v>31</v>
      </c>
      <c r="S8354" s="11" t="s">
        <v>36875</v>
      </c>
      <c r="T8354" s="11" t="s">
        <v>36876</v>
      </c>
    </row>
    <row x14ac:dyDescent="0.25" r="8355" customHeight="1" ht="19.5">
      <c r="A8355" s="10">
        <v>45220</v>
      </c>
      <c r="B8355" s="11" t="s">
        <v>36877</v>
      </c>
      <c r="C8355" s="11" t="s">
        <v>2455</v>
      </c>
      <c r="D8355" s="12"/>
      <c r="E8355" s="13">
        <v>18674255335</v>
      </c>
      <c r="F8355" s="11" t="s">
        <v>36878</v>
      </c>
      <c r="G8355" s="12"/>
      <c r="H8355" s="12"/>
      <c r="I8355" s="14">
        <v>10015</v>
      </c>
      <c r="J8355" s="12" t="s">
        <v>24</v>
      </c>
      <c r="K8355" s="12" t="s">
        <v>25</v>
      </c>
      <c r="L8355" s="12" t="s">
        <v>39</v>
      </c>
      <c r="M8355" s="11" t="s">
        <v>27</v>
      </c>
      <c r="N8355" s="11" t="s">
        <v>28</v>
      </c>
      <c r="O8355" s="12" t="s">
        <v>29</v>
      </c>
      <c r="P8355" s="12"/>
      <c r="Q8355" s="15" t="s">
        <v>36879</v>
      </c>
      <c r="R8355" s="12" t="s">
        <v>31</v>
      </c>
      <c r="S8355" s="11" t="s">
        <v>36880</v>
      </c>
      <c r="T8355" s="11" t="s">
        <v>36881</v>
      </c>
    </row>
    <row x14ac:dyDescent="0.25" r="8356" customHeight="1" ht="19.5">
      <c r="A8356" s="10">
        <v>45220</v>
      </c>
      <c r="B8356" s="11" t="s">
        <v>36882</v>
      </c>
      <c r="C8356" s="11" t="s">
        <v>4923</v>
      </c>
      <c r="D8356" s="12"/>
      <c r="E8356" s="13" t="s">
        <v>36883</v>
      </c>
      <c r="F8356" s="11" t="s">
        <v>36884</v>
      </c>
      <c r="G8356" s="12" t="s">
        <v>74</v>
      </c>
      <c r="H8356" s="12"/>
      <c r="I8356" s="14" t="s">
        <v>148</v>
      </c>
      <c r="J8356" s="12" t="s">
        <v>24</v>
      </c>
      <c r="K8356" s="12" t="s">
        <v>25</v>
      </c>
      <c r="L8356" s="12" t="s">
        <v>39</v>
      </c>
      <c r="M8356" s="11" t="s">
        <v>149</v>
      </c>
      <c r="N8356" s="11" t="s">
        <v>4871</v>
      </c>
      <c r="O8356" s="12" t="s">
        <v>29</v>
      </c>
      <c r="P8356" s="12"/>
      <c r="Q8356" s="15" t="s">
        <v>36885</v>
      </c>
      <c r="R8356" s="12" t="s">
        <v>148</v>
      </c>
      <c r="S8356" s="11" t="s">
        <v>11930</v>
      </c>
      <c r="T8356" s="11" t="s">
        <v>4928</v>
      </c>
    </row>
    <row x14ac:dyDescent="0.25" r="8357" customHeight="1" ht="19.5">
      <c r="A8357" s="10">
        <v>45220</v>
      </c>
      <c r="B8357" s="11" t="s">
        <v>36886</v>
      </c>
      <c r="C8357" s="11" t="s">
        <v>4867</v>
      </c>
      <c r="D8357" s="12"/>
      <c r="E8357" s="13" t="s">
        <v>36887</v>
      </c>
      <c r="F8357" s="11" t="s">
        <v>36888</v>
      </c>
      <c r="G8357" s="12" t="s">
        <v>74</v>
      </c>
      <c r="H8357" s="12" t="s">
        <v>130</v>
      </c>
      <c r="I8357" s="14" t="s">
        <v>4870</v>
      </c>
      <c r="J8357" s="12" t="s">
        <v>24</v>
      </c>
      <c r="K8357" s="12" t="s">
        <v>25</v>
      </c>
      <c r="L8357" s="12" t="s">
        <v>39</v>
      </c>
      <c r="M8357" s="11" t="s">
        <v>149</v>
      </c>
      <c r="N8357" s="11" t="s">
        <v>4871</v>
      </c>
      <c r="O8357" s="12" t="s">
        <v>29</v>
      </c>
      <c r="P8357" s="12"/>
      <c r="Q8357" s="15" t="s">
        <v>36889</v>
      </c>
      <c r="R8357" s="12" t="s">
        <v>148</v>
      </c>
      <c r="S8357" s="11" t="s">
        <v>36890</v>
      </c>
      <c r="T8357" s="11" t="s">
        <v>4893</v>
      </c>
    </row>
    <row x14ac:dyDescent="0.25" r="8358" customHeight="1" ht="19.5">
      <c r="A8358" s="10">
        <v>45220</v>
      </c>
      <c r="B8358" s="11" t="s">
        <v>36891</v>
      </c>
      <c r="C8358" s="11" t="s">
        <v>4882</v>
      </c>
      <c r="D8358" s="12"/>
      <c r="E8358" s="13" t="s">
        <v>36892</v>
      </c>
      <c r="F8358" s="11" t="s">
        <v>36893</v>
      </c>
      <c r="G8358" s="12" t="s">
        <v>74</v>
      </c>
      <c r="H8358" s="12"/>
      <c r="I8358" s="14" t="s">
        <v>148</v>
      </c>
      <c r="J8358" s="12" t="s">
        <v>24</v>
      </c>
      <c r="K8358" s="12" t="s">
        <v>25</v>
      </c>
      <c r="L8358" s="12" t="s">
        <v>39</v>
      </c>
      <c r="M8358" s="11" t="s">
        <v>149</v>
      </c>
      <c r="N8358" s="11" t="s">
        <v>4871</v>
      </c>
      <c r="O8358" s="12" t="s">
        <v>29</v>
      </c>
      <c r="P8358" s="12"/>
      <c r="Q8358" s="15" t="s">
        <v>36894</v>
      </c>
      <c r="R8358" s="12" t="s">
        <v>148</v>
      </c>
      <c r="S8358" s="11" t="s">
        <v>36895</v>
      </c>
      <c r="T8358" s="11" t="s">
        <v>4928</v>
      </c>
    </row>
    <row x14ac:dyDescent="0.25" r="8359" customHeight="1" ht="19.5">
      <c r="A8359" s="10">
        <v>45220</v>
      </c>
      <c r="B8359" s="11" t="s">
        <v>36896</v>
      </c>
      <c r="C8359" s="11" t="s">
        <v>4923</v>
      </c>
      <c r="D8359" s="12"/>
      <c r="E8359" s="13" t="s">
        <v>36897</v>
      </c>
      <c r="F8359" s="11" t="s">
        <v>36898</v>
      </c>
      <c r="G8359" s="12" t="s">
        <v>74</v>
      </c>
      <c r="H8359" s="12" t="s">
        <v>1267</v>
      </c>
      <c r="I8359" s="14" t="s">
        <v>148</v>
      </c>
      <c r="J8359" s="12" t="s">
        <v>24</v>
      </c>
      <c r="K8359" s="12" t="s">
        <v>25</v>
      </c>
      <c r="L8359" s="12" t="s">
        <v>39</v>
      </c>
      <c r="M8359" s="11" t="s">
        <v>149</v>
      </c>
      <c r="N8359" s="11" t="s">
        <v>4871</v>
      </c>
      <c r="O8359" s="12" t="s">
        <v>29</v>
      </c>
      <c r="P8359" s="12"/>
      <c r="Q8359" s="15" t="s">
        <v>36899</v>
      </c>
      <c r="R8359" s="12" t="s">
        <v>148</v>
      </c>
      <c r="S8359" s="11" t="s">
        <v>36900</v>
      </c>
      <c r="T8359" s="11" t="s">
        <v>4961</v>
      </c>
    </row>
    <row x14ac:dyDescent="0.25" r="8360" customHeight="1" ht="19.5">
      <c r="A8360" s="10">
        <v>45220</v>
      </c>
      <c r="B8360" s="11" t="s">
        <v>36901</v>
      </c>
      <c r="C8360" s="11" t="s">
        <v>4867</v>
      </c>
      <c r="D8360" s="12"/>
      <c r="E8360" s="13" t="s">
        <v>36902</v>
      </c>
      <c r="F8360" s="11" t="s">
        <v>36903</v>
      </c>
      <c r="G8360" s="12" t="s">
        <v>74</v>
      </c>
      <c r="H8360" s="12"/>
      <c r="I8360" s="14" t="s">
        <v>4870</v>
      </c>
      <c r="J8360" s="12" t="s">
        <v>24</v>
      </c>
      <c r="K8360" s="12" t="s">
        <v>25</v>
      </c>
      <c r="L8360" s="12" t="s">
        <v>39</v>
      </c>
      <c r="M8360" s="11" t="s">
        <v>149</v>
      </c>
      <c r="N8360" s="11" t="s">
        <v>4871</v>
      </c>
      <c r="O8360" s="12" t="s">
        <v>29</v>
      </c>
      <c r="P8360" s="12"/>
      <c r="Q8360" s="15" t="s">
        <v>36904</v>
      </c>
      <c r="R8360" s="12" t="s">
        <v>42</v>
      </c>
      <c r="S8360" s="11" t="s">
        <v>36905</v>
      </c>
      <c r="T8360" s="11" t="s">
        <v>4899</v>
      </c>
    </row>
    <row x14ac:dyDescent="0.25" r="8361" customHeight="1" ht="19.5">
      <c r="A8361" s="10">
        <v>45220</v>
      </c>
      <c r="B8361" s="11" t="s">
        <v>36906</v>
      </c>
      <c r="C8361" s="11" t="s">
        <v>4923</v>
      </c>
      <c r="D8361" s="12"/>
      <c r="E8361" s="13" t="s">
        <v>36907</v>
      </c>
      <c r="F8361" s="11" t="s">
        <v>36908</v>
      </c>
      <c r="G8361" s="12" t="s">
        <v>74</v>
      </c>
      <c r="H8361" s="12"/>
      <c r="I8361" s="14" t="s">
        <v>352</v>
      </c>
      <c r="J8361" s="12" t="s">
        <v>24</v>
      </c>
      <c r="K8361" s="12" t="s">
        <v>25</v>
      </c>
      <c r="L8361" s="12" t="s">
        <v>39</v>
      </c>
      <c r="M8361" s="11" t="s">
        <v>149</v>
      </c>
      <c r="N8361" s="11" t="s">
        <v>4871</v>
      </c>
      <c r="O8361" s="12" t="s">
        <v>29</v>
      </c>
      <c r="P8361" s="12"/>
      <c r="Q8361" s="15" t="s">
        <v>36909</v>
      </c>
      <c r="R8361" s="12" t="s">
        <v>148</v>
      </c>
      <c r="S8361" s="11" t="s">
        <v>36910</v>
      </c>
      <c r="T8361" s="11" t="s">
        <v>4955</v>
      </c>
    </row>
    <row x14ac:dyDescent="0.25" r="8362" customHeight="1" ht="19.5">
      <c r="A8362" s="10">
        <v>45220</v>
      </c>
      <c r="B8362" s="11" t="s">
        <v>36911</v>
      </c>
      <c r="C8362" s="11" t="s">
        <v>4901</v>
      </c>
      <c r="D8362" s="12"/>
      <c r="E8362" s="13" t="s">
        <v>36912</v>
      </c>
      <c r="F8362" s="11" t="s">
        <v>36913</v>
      </c>
      <c r="G8362" s="12" t="s">
        <v>74</v>
      </c>
      <c r="H8362" s="12"/>
      <c r="I8362" s="14" t="s">
        <v>148</v>
      </c>
      <c r="J8362" s="12" t="s">
        <v>24</v>
      </c>
      <c r="K8362" s="12" t="s">
        <v>25</v>
      </c>
      <c r="L8362" s="12" t="s">
        <v>39</v>
      </c>
      <c r="M8362" s="11" t="s">
        <v>149</v>
      </c>
      <c r="N8362" s="11" t="s">
        <v>4871</v>
      </c>
      <c r="O8362" s="12" t="s">
        <v>29</v>
      </c>
      <c r="P8362" s="12"/>
      <c r="Q8362" s="15" t="s">
        <v>36914</v>
      </c>
      <c r="R8362" s="12" t="s">
        <v>148</v>
      </c>
      <c r="S8362" s="11" t="s">
        <v>36915</v>
      </c>
      <c r="T8362" s="11" t="s">
        <v>4928</v>
      </c>
    </row>
    <row x14ac:dyDescent="0.25" r="8363" customHeight="1" ht="19.5">
      <c r="A8363" s="10">
        <v>45220</v>
      </c>
      <c r="B8363" s="11" t="s">
        <v>36916</v>
      </c>
      <c r="C8363" s="11" t="s">
        <v>4867</v>
      </c>
      <c r="D8363" s="12"/>
      <c r="E8363" s="13" t="s">
        <v>36917</v>
      </c>
      <c r="F8363" s="11" t="s">
        <v>36918</v>
      </c>
      <c r="G8363" s="12" t="s">
        <v>74</v>
      </c>
      <c r="H8363" s="12"/>
      <c r="I8363" s="14" t="s">
        <v>4870</v>
      </c>
      <c r="J8363" s="12" t="s">
        <v>24</v>
      </c>
      <c r="K8363" s="12" t="s">
        <v>25</v>
      </c>
      <c r="L8363" s="12" t="s">
        <v>39</v>
      </c>
      <c r="M8363" s="11" t="s">
        <v>149</v>
      </c>
      <c r="N8363" s="11" t="s">
        <v>4871</v>
      </c>
      <c r="O8363" s="12" t="s">
        <v>29</v>
      </c>
      <c r="P8363" s="12"/>
      <c r="Q8363" s="15" t="s">
        <v>36919</v>
      </c>
      <c r="R8363" s="12" t="s">
        <v>148</v>
      </c>
      <c r="S8363" s="11" t="s">
        <v>36920</v>
      </c>
      <c r="T8363" s="11" t="s">
        <v>4887</v>
      </c>
    </row>
    <row x14ac:dyDescent="0.25" r="8364" customHeight="1" ht="19.5">
      <c r="A8364" s="10">
        <v>45220</v>
      </c>
      <c r="B8364" s="11" t="s">
        <v>36921</v>
      </c>
      <c r="C8364" s="11" t="s">
        <v>4973</v>
      </c>
      <c r="D8364" s="12"/>
      <c r="E8364" s="13" t="s">
        <v>36922</v>
      </c>
      <c r="F8364" s="11" t="s">
        <v>36923</v>
      </c>
      <c r="G8364" s="12" t="s">
        <v>74</v>
      </c>
      <c r="H8364" s="12"/>
      <c r="I8364" s="14" t="s">
        <v>4975</v>
      </c>
      <c r="J8364" s="12" t="s">
        <v>24</v>
      </c>
      <c r="K8364" s="12" t="s">
        <v>25</v>
      </c>
      <c r="L8364" s="12" t="s">
        <v>39</v>
      </c>
      <c r="M8364" s="11" t="s">
        <v>149</v>
      </c>
      <c r="N8364" s="11" t="s">
        <v>4871</v>
      </c>
      <c r="O8364" s="12" t="s">
        <v>29</v>
      </c>
      <c r="P8364" s="12"/>
      <c r="Q8364" s="15" t="s">
        <v>36924</v>
      </c>
      <c r="R8364" s="12" t="s">
        <v>148</v>
      </c>
      <c r="S8364" s="11" t="s">
        <v>36925</v>
      </c>
      <c r="T8364" s="11" t="s">
        <v>6803</v>
      </c>
    </row>
    <row x14ac:dyDescent="0.25" r="8365" customHeight="1" ht="19.5">
      <c r="A8365" s="10">
        <v>45220</v>
      </c>
      <c r="B8365" s="11" t="s">
        <v>36926</v>
      </c>
      <c r="C8365" s="11" t="s">
        <v>4867</v>
      </c>
      <c r="D8365" s="12"/>
      <c r="E8365" s="13" t="s">
        <v>36927</v>
      </c>
      <c r="F8365" s="11" t="s">
        <v>36928</v>
      </c>
      <c r="G8365" s="12" t="s">
        <v>74</v>
      </c>
      <c r="H8365" s="12"/>
      <c r="I8365" s="14" t="s">
        <v>4870</v>
      </c>
      <c r="J8365" s="12" t="s">
        <v>24</v>
      </c>
      <c r="K8365" s="12" t="s">
        <v>25</v>
      </c>
      <c r="L8365" s="12" t="s">
        <v>39</v>
      </c>
      <c r="M8365" s="11" t="s">
        <v>149</v>
      </c>
      <c r="N8365" s="11" t="s">
        <v>4871</v>
      </c>
      <c r="O8365" s="12" t="s">
        <v>29</v>
      </c>
      <c r="P8365" s="12"/>
      <c r="Q8365" s="15" t="s">
        <v>36929</v>
      </c>
      <c r="R8365" s="12" t="s">
        <v>148</v>
      </c>
      <c r="S8365" s="11" t="s">
        <v>36930</v>
      </c>
      <c r="T8365" s="11" t="s">
        <v>4906</v>
      </c>
    </row>
    <row x14ac:dyDescent="0.25" r="8366" customHeight="1" ht="19.5">
      <c r="A8366" s="10">
        <v>45220</v>
      </c>
      <c r="B8366" s="11" t="s">
        <v>36931</v>
      </c>
      <c r="C8366" s="11" t="s">
        <v>4901</v>
      </c>
      <c r="D8366" s="12"/>
      <c r="E8366" s="13" t="s">
        <v>36932</v>
      </c>
      <c r="F8366" s="11" t="s">
        <v>36933</v>
      </c>
      <c r="G8366" s="12" t="s">
        <v>74</v>
      </c>
      <c r="H8366" s="12" t="s">
        <v>98</v>
      </c>
      <c r="I8366" s="14" t="s">
        <v>148</v>
      </c>
      <c r="J8366" s="12" t="s">
        <v>24</v>
      </c>
      <c r="K8366" s="12" t="s">
        <v>25</v>
      </c>
      <c r="L8366" s="12" t="s">
        <v>39</v>
      </c>
      <c r="M8366" s="11" t="s">
        <v>149</v>
      </c>
      <c r="N8366" s="11" t="s">
        <v>4871</v>
      </c>
      <c r="O8366" s="12" t="s">
        <v>29</v>
      </c>
      <c r="P8366" s="12"/>
      <c r="Q8366" s="15" t="s">
        <v>36934</v>
      </c>
      <c r="R8366" s="12" t="s">
        <v>148</v>
      </c>
      <c r="S8366" s="11" t="s">
        <v>36935</v>
      </c>
      <c r="T8366" s="11" t="s">
        <v>4893</v>
      </c>
    </row>
    <row x14ac:dyDescent="0.25" r="8367" customHeight="1" ht="19.5">
      <c r="A8367" s="10">
        <v>45220</v>
      </c>
      <c r="B8367" s="11" t="s">
        <v>36936</v>
      </c>
      <c r="C8367" s="11" t="s">
        <v>4867</v>
      </c>
      <c r="D8367" s="12"/>
      <c r="E8367" s="13" t="s">
        <v>36937</v>
      </c>
      <c r="F8367" s="11" t="s">
        <v>36938</v>
      </c>
      <c r="G8367" s="12" t="s">
        <v>74</v>
      </c>
      <c r="H8367" s="12"/>
      <c r="I8367" s="14" t="s">
        <v>4870</v>
      </c>
      <c r="J8367" s="12" t="s">
        <v>24</v>
      </c>
      <c r="K8367" s="12" t="s">
        <v>25</v>
      </c>
      <c r="L8367" s="12" t="s">
        <v>39</v>
      </c>
      <c r="M8367" s="11" t="s">
        <v>149</v>
      </c>
      <c r="N8367" s="11" t="s">
        <v>4871</v>
      </c>
      <c r="O8367" s="12" t="s">
        <v>29</v>
      </c>
      <c r="P8367" s="12"/>
      <c r="Q8367" s="15" t="s">
        <v>36939</v>
      </c>
      <c r="R8367" s="12" t="s">
        <v>148</v>
      </c>
      <c r="S8367" s="11" t="s">
        <v>36940</v>
      </c>
      <c r="T8367" s="11" t="s">
        <v>4887</v>
      </c>
    </row>
    <row x14ac:dyDescent="0.25" r="8368" customHeight="1" ht="19.5">
      <c r="A8368" s="10">
        <v>45220</v>
      </c>
      <c r="B8368" s="11" t="s">
        <v>36941</v>
      </c>
      <c r="C8368" s="11" t="s">
        <v>4882</v>
      </c>
      <c r="D8368" s="12"/>
      <c r="E8368" s="13" t="s">
        <v>36942</v>
      </c>
      <c r="F8368" s="11" t="s">
        <v>36943</v>
      </c>
      <c r="G8368" s="12" t="s">
        <v>74</v>
      </c>
      <c r="H8368" s="12"/>
      <c r="I8368" s="14" t="s">
        <v>148</v>
      </c>
      <c r="J8368" s="12" t="s">
        <v>24</v>
      </c>
      <c r="K8368" s="12" t="s">
        <v>25</v>
      </c>
      <c r="L8368" s="12" t="s">
        <v>39</v>
      </c>
      <c r="M8368" s="11" t="s">
        <v>149</v>
      </c>
      <c r="N8368" s="11" t="s">
        <v>4871</v>
      </c>
      <c r="O8368" s="12" t="s">
        <v>29</v>
      </c>
      <c r="P8368" s="12"/>
      <c r="Q8368" s="15" t="s">
        <v>36944</v>
      </c>
      <c r="R8368" s="12" t="s">
        <v>148</v>
      </c>
      <c r="S8368" s="11" t="s">
        <v>36945</v>
      </c>
      <c r="T8368" s="11" t="s">
        <v>4887</v>
      </c>
    </row>
    <row x14ac:dyDescent="0.25" r="8369" customHeight="1" ht="19.5">
      <c r="A8369" s="10">
        <v>45220</v>
      </c>
      <c r="B8369" s="11" t="s">
        <v>36946</v>
      </c>
      <c r="C8369" s="11" t="s">
        <v>5117</v>
      </c>
      <c r="D8369" s="12"/>
      <c r="E8369" s="13" t="s">
        <v>36947</v>
      </c>
      <c r="F8369" s="11" t="s">
        <v>36948</v>
      </c>
      <c r="G8369" s="12" t="s">
        <v>74</v>
      </c>
      <c r="H8369" s="12" t="s">
        <v>130</v>
      </c>
      <c r="I8369" s="14" t="s">
        <v>4975</v>
      </c>
      <c r="J8369" s="12" t="s">
        <v>24</v>
      </c>
      <c r="K8369" s="12" t="s">
        <v>25</v>
      </c>
      <c r="L8369" s="12" t="s">
        <v>39</v>
      </c>
      <c r="M8369" s="11" t="s">
        <v>149</v>
      </c>
      <c r="N8369" s="11" t="s">
        <v>4871</v>
      </c>
      <c r="O8369" s="12" t="s">
        <v>29</v>
      </c>
      <c r="P8369" s="12"/>
      <c r="Q8369" s="15" t="s">
        <v>36949</v>
      </c>
      <c r="R8369" s="12" t="s">
        <v>148</v>
      </c>
      <c r="S8369" s="11" t="s">
        <v>36950</v>
      </c>
      <c r="T8369" s="11" t="s">
        <v>4874</v>
      </c>
    </row>
    <row x14ac:dyDescent="0.25" r="8370" customHeight="1" ht="19.5">
      <c r="A8370" s="10">
        <v>45220</v>
      </c>
      <c r="B8370" s="11" t="s">
        <v>36951</v>
      </c>
      <c r="C8370" s="11" t="s">
        <v>4882</v>
      </c>
      <c r="D8370" s="12"/>
      <c r="E8370" s="13" t="s">
        <v>36952</v>
      </c>
      <c r="F8370" s="11" t="s">
        <v>36953</v>
      </c>
      <c r="G8370" s="12" t="s">
        <v>74</v>
      </c>
      <c r="H8370" s="12"/>
      <c r="I8370" s="14" t="s">
        <v>148</v>
      </c>
      <c r="J8370" s="12" t="s">
        <v>24</v>
      </c>
      <c r="K8370" s="12" t="s">
        <v>25</v>
      </c>
      <c r="L8370" s="12" t="s">
        <v>39</v>
      </c>
      <c r="M8370" s="11" t="s">
        <v>149</v>
      </c>
      <c r="N8370" s="11" t="s">
        <v>4871</v>
      </c>
      <c r="O8370" s="12" t="s">
        <v>29</v>
      </c>
      <c r="P8370" s="12"/>
      <c r="Q8370" s="15" t="s">
        <v>36954</v>
      </c>
      <c r="R8370" s="12" t="s">
        <v>148</v>
      </c>
      <c r="S8370" s="11" t="s">
        <v>36955</v>
      </c>
      <c r="T8370" s="11" t="s">
        <v>4893</v>
      </c>
    </row>
    <row x14ac:dyDescent="0.25" r="8371" customHeight="1" ht="19.5">
      <c r="A8371" s="10">
        <v>45220</v>
      </c>
      <c r="B8371" s="11" t="s">
        <v>36956</v>
      </c>
      <c r="C8371" s="11" t="s">
        <v>4882</v>
      </c>
      <c r="D8371" s="12"/>
      <c r="E8371" s="13" t="s">
        <v>36957</v>
      </c>
      <c r="F8371" s="11" t="s">
        <v>36958</v>
      </c>
      <c r="G8371" s="12" t="s">
        <v>74</v>
      </c>
      <c r="H8371" s="12"/>
      <c r="I8371" s="14" t="s">
        <v>148</v>
      </c>
      <c r="J8371" s="12" t="s">
        <v>24</v>
      </c>
      <c r="K8371" s="12" t="s">
        <v>25</v>
      </c>
      <c r="L8371" s="12" t="s">
        <v>39</v>
      </c>
      <c r="M8371" s="11" t="s">
        <v>149</v>
      </c>
      <c r="N8371" s="11" t="s">
        <v>4871</v>
      </c>
      <c r="O8371" s="12" t="s">
        <v>29</v>
      </c>
      <c r="P8371" s="12"/>
      <c r="Q8371" s="15" t="s">
        <v>36959</v>
      </c>
      <c r="R8371" s="12" t="s">
        <v>148</v>
      </c>
      <c r="S8371" s="11" t="s">
        <v>36960</v>
      </c>
      <c r="T8371" s="11" t="s">
        <v>7782</v>
      </c>
    </row>
    <row x14ac:dyDescent="0.25" r="8372" customHeight="1" ht="19.5">
      <c r="A8372" s="10">
        <v>45220</v>
      </c>
      <c r="B8372" s="11" t="s">
        <v>36961</v>
      </c>
      <c r="C8372" s="11" t="s">
        <v>4882</v>
      </c>
      <c r="D8372" s="12"/>
      <c r="E8372" s="13" t="s">
        <v>36962</v>
      </c>
      <c r="F8372" s="11" t="s">
        <v>36963</v>
      </c>
      <c r="G8372" s="12" t="s">
        <v>74</v>
      </c>
      <c r="H8372" s="12" t="s">
        <v>98</v>
      </c>
      <c r="I8372" s="14" t="s">
        <v>148</v>
      </c>
      <c r="J8372" s="12" t="s">
        <v>24</v>
      </c>
      <c r="K8372" s="12" t="s">
        <v>25</v>
      </c>
      <c r="L8372" s="12" t="s">
        <v>39</v>
      </c>
      <c r="M8372" s="11" t="s">
        <v>149</v>
      </c>
      <c r="N8372" s="11" t="s">
        <v>4871</v>
      </c>
      <c r="O8372" s="12" t="s">
        <v>29</v>
      </c>
      <c r="P8372" s="12"/>
      <c r="Q8372" s="15" t="s">
        <v>36964</v>
      </c>
      <c r="R8372" s="12" t="s">
        <v>148</v>
      </c>
      <c r="S8372" s="11" t="s">
        <v>36965</v>
      </c>
      <c r="T8372" s="11" t="s">
        <v>4893</v>
      </c>
    </row>
    <row x14ac:dyDescent="0.25" r="8373" customHeight="1" ht="19.5">
      <c r="A8373" s="10">
        <v>45220</v>
      </c>
      <c r="B8373" s="11" t="s">
        <v>36966</v>
      </c>
      <c r="C8373" s="11" t="s">
        <v>4882</v>
      </c>
      <c r="D8373" s="12"/>
      <c r="E8373" s="13" t="s">
        <v>36967</v>
      </c>
      <c r="F8373" s="11" t="s">
        <v>36968</v>
      </c>
      <c r="G8373" s="12" t="s">
        <v>74</v>
      </c>
      <c r="H8373" s="12"/>
      <c r="I8373" s="14" t="s">
        <v>148</v>
      </c>
      <c r="J8373" s="12" t="s">
        <v>24</v>
      </c>
      <c r="K8373" s="12" t="s">
        <v>25</v>
      </c>
      <c r="L8373" s="12" t="s">
        <v>39</v>
      </c>
      <c r="M8373" s="11" t="s">
        <v>149</v>
      </c>
      <c r="N8373" s="11" t="s">
        <v>4871</v>
      </c>
      <c r="O8373" s="12" t="s">
        <v>29</v>
      </c>
      <c r="P8373" s="12"/>
      <c r="Q8373" s="15" t="s">
        <v>36969</v>
      </c>
      <c r="R8373" s="12" t="s">
        <v>148</v>
      </c>
      <c r="S8373" s="11" t="s">
        <v>36970</v>
      </c>
      <c r="T8373" s="11" t="s">
        <v>4961</v>
      </c>
    </row>
    <row x14ac:dyDescent="0.25" r="8374" customHeight="1" ht="19.5">
      <c r="A8374" s="10">
        <v>45220</v>
      </c>
      <c r="B8374" s="11" t="s">
        <v>36971</v>
      </c>
      <c r="C8374" s="11" t="s">
        <v>4882</v>
      </c>
      <c r="D8374" s="12"/>
      <c r="E8374" s="13" t="s">
        <v>36972</v>
      </c>
      <c r="F8374" s="11" t="s">
        <v>36973</v>
      </c>
      <c r="G8374" s="12" t="s">
        <v>74</v>
      </c>
      <c r="H8374" s="12" t="s">
        <v>130</v>
      </c>
      <c r="I8374" s="14" t="s">
        <v>148</v>
      </c>
      <c r="J8374" s="12" t="s">
        <v>24</v>
      </c>
      <c r="K8374" s="12" t="s">
        <v>25</v>
      </c>
      <c r="L8374" s="12" t="s">
        <v>39</v>
      </c>
      <c r="M8374" s="11" t="s">
        <v>149</v>
      </c>
      <c r="N8374" s="11" t="s">
        <v>4871</v>
      </c>
      <c r="O8374" s="12" t="s">
        <v>29</v>
      </c>
      <c r="P8374" s="12"/>
      <c r="Q8374" s="15" t="s">
        <v>36974</v>
      </c>
      <c r="R8374" s="12" t="s">
        <v>148</v>
      </c>
      <c r="S8374" s="11" t="s">
        <v>36975</v>
      </c>
      <c r="T8374" s="11" t="s">
        <v>4906</v>
      </c>
    </row>
    <row x14ac:dyDescent="0.25" r="8375" customHeight="1" ht="19.5">
      <c r="A8375" s="10">
        <v>45220</v>
      </c>
      <c r="B8375" s="11" t="s">
        <v>36976</v>
      </c>
      <c r="C8375" s="11" t="s">
        <v>4882</v>
      </c>
      <c r="D8375" s="12"/>
      <c r="E8375" s="13" t="s">
        <v>36977</v>
      </c>
      <c r="F8375" s="11" t="s">
        <v>36978</v>
      </c>
      <c r="G8375" s="12" t="s">
        <v>74</v>
      </c>
      <c r="H8375" s="12"/>
      <c r="I8375" s="14" t="s">
        <v>148</v>
      </c>
      <c r="J8375" s="12" t="s">
        <v>24</v>
      </c>
      <c r="K8375" s="12" t="s">
        <v>25</v>
      </c>
      <c r="L8375" s="12" t="s">
        <v>39</v>
      </c>
      <c r="M8375" s="11" t="s">
        <v>149</v>
      </c>
      <c r="N8375" s="11" t="s">
        <v>4871</v>
      </c>
      <c r="O8375" s="12" t="s">
        <v>29</v>
      </c>
      <c r="P8375" s="12"/>
      <c r="Q8375" s="15" t="s">
        <v>36979</v>
      </c>
      <c r="R8375" s="12" t="s">
        <v>148</v>
      </c>
      <c r="S8375" s="11" t="s">
        <v>36980</v>
      </c>
      <c r="T8375" s="11" t="s">
        <v>5339</v>
      </c>
    </row>
    <row x14ac:dyDescent="0.25" r="8376" customHeight="1" ht="19.5">
      <c r="A8376" s="10">
        <v>45220</v>
      </c>
      <c r="B8376" s="11" t="s">
        <v>36981</v>
      </c>
      <c r="C8376" s="11" t="s">
        <v>4882</v>
      </c>
      <c r="D8376" s="12"/>
      <c r="E8376" s="13" t="s">
        <v>36982</v>
      </c>
      <c r="F8376" s="11" t="s">
        <v>36983</v>
      </c>
      <c r="G8376" s="12" t="s">
        <v>74</v>
      </c>
      <c r="H8376" s="12"/>
      <c r="I8376" s="14" t="s">
        <v>148</v>
      </c>
      <c r="J8376" s="12" t="s">
        <v>24</v>
      </c>
      <c r="K8376" s="12" t="s">
        <v>25</v>
      </c>
      <c r="L8376" s="12" t="s">
        <v>39</v>
      </c>
      <c r="M8376" s="11" t="s">
        <v>149</v>
      </c>
      <c r="N8376" s="11" t="s">
        <v>4871</v>
      </c>
      <c r="O8376" s="12" t="s">
        <v>29</v>
      </c>
      <c r="P8376" s="12"/>
      <c r="Q8376" s="15" t="s">
        <v>36984</v>
      </c>
      <c r="R8376" s="12" t="s">
        <v>148</v>
      </c>
      <c r="S8376" s="11" t="s">
        <v>36985</v>
      </c>
      <c r="T8376" s="11" t="s">
        <v>4928</v>
      </c>
    </row>
    <row x14ac:dyDescent="0.25" r="8377" customHeight="1" ht="19.5">
      <c r="A8377" s="10">
        <v>45220</v>
      </c>
      <c r="B8377" s="11" t="s">
        <v>36986</v>
      </c>
      <c r="C8377" s="11" t="s">
        <v>4867</v>
      </c>
      <c r="D8377" s="12"/>
      <c r="E8377" s="13" t="s">
        <v>36987</v>
      </c>
      <c r="F8377" s="11" t="s">
        <v>36988</v>
      </c>
      <c r="G8377" s="12" t="s">
        <v>74</v>
      </c>
      <c r="H8377" s="12"/>
      <c r="I8377" s="14" t="s">
        <v>4870</v>
      </c>
      <c r="J8377" s="12" t="s">
        <v>24</v>
      </c>
      <c r="K8377" s="12" t="s">
        <v>25</v>
      </c>
      <c r="L8377" s="12" t="s">
        <v>39</v>
      </c>
      <c r="M8377" s="11" t="s">
        <v>149</v>
      </c>
      <c r="N8377" s="11" t="s">
        <v>4871</v>
      </c>
      <c r="O8377" s="12" t="s">
        <v>29</v>
      </c>
      <c r="P8377" s="12"/>
      <c r="Q8377" s="15" t="s">
        <v>36989</v>
      </c>
      <c r="R8377" s="12" t="s">
        <v>148</v>
      </c>
      <c r="S8377" s="11" t="s">
        <v>36990</v>
      </c>
      <c r="T8377" s="11" t="s">
        <v>4989</v>
      </c>
    </row>
    <row x14ac:dyDescent="0.25" r="8378" customHeight="1" ht="19.5">
      <c r="A8378" s="10">
        <v>45220</v>
      </c>
      <c r="B8378" s="11" t="s">
        <v>36991</v>
      </c>
      <c r="C8378" s="11" t="s">
        <v>4867</v>
      </c>
      <c r="D8378" s="12"/>
      <c r="E8378" s="13" t="s">
        <v>36992</v>
      </c>
      <c r="F8378" s="11" t="s">
        <v>36993</v>
      </c>
      <c r="G8378" s="12" t="s">
        <v>74</v>
      </c>
      <c r="H8378" s="12"/>
      <c r="I8378" s="14" t="s">
        <v>4870</v>
      </c>
      <c r="J8378" s="12" t="s">
        <v>24</v>
      </c>
      <c r="K8378" s="12" t="s">
        <v>25</v>
      </c>
      <c r="L8378" s="12" t="s">
        <v>39</v>
      </c>
      <c r="M8378" s="11" t="s">
        <v>149</v>
      </c>
      <c r="N8378" s="11" t="s">
        <v>4871</v>
      </c>
      <c r="O8378" s="12" t="s">
        <v>29</v>
      </c>
      <c r="P8378" s="12"/>
      <c r="Q8378" s="15" t="s">
        <v>36994</v>
      </c>
      <c r="R8378" s="12" t="s">
        <v>148</v>
      </c>
      <c r="S8378" s="11" t="s">
        <v>36995</v>
      </c>
      <c r="T8378" s="11" t="s">
        <v>4887</v>
      </c>
    </row>
    <row x14ac:dyDescent="0.25" r="8379" customHeight="1" ht="19.5">
      <c r="A8379" s="10">
        <v>45220</v>
      </c>
      <c r="B8379" s="11" t="s">
        <v>36996</v>
      </c>
      <c r="C8379" s="11" t="s">
        <v>4882</v>
      </c>
      <c r="D8379" s="12"/>
      <c r="E8379" s="13" t="s">
        <v>36997</v>
      </c>
      <c r="F8379" s="11" t="s">
        <v>36998</v>
      </c>
      <c r="G8379" s="12" t="s">
        <v>74</v>
      </c>
      <c r="H8379" s="12"/>
      <c r="I8379" s="14" t="s">
        <v>148</v>
      </c>
      <c r="J8379" s="12" t="s">
        <v>24</v>
      </c>
      <c r="K8379" s="12" t="s">
        <v>25</v>
      </c>
      <c r="L8379" s="12" t="s">
        <v>39</v>
      </c>
      <c r="M8379" s="11" t="s">
        <v>149</v>
      </c>
      <c r="N8379" s="11" t="s">
        <v>4871</v>
      </c>
      <c r="O8379" s="12" t="s">
        <v>29</v>
      </c>
      <c r="P8379" s="12"/>
      <c r="Q8379" s="15" t="s">
        <v>36999</v>
      </c>
      <c r="R8379" s="12" t="s">
        <v>148</v>
      </c>
      <c r="S8379" s="11" t="s">
        <v>37000</v>
      </c>
      <c r="T8379" s="11" t="s">
        <v>4906</v>
      </c>
    </row>
    <row x14ac:dyDescent="0.25" r="8380" customHeight="1" ht="19.5">
      <c r="A8380" s="10">
        <v>45220</v>
      </c>
      <c r="B8380" s="11" t="s">
        <v>37001</v>
      </c>
      <c r="C8380" s="11" t="s">
        <v>4882</v>
      </c>
      <c r="D8380" s="12"/>
      <c r="E8380" s="13" t="s">
        <v>37002</v>
      </c>
      <c r="F8380" s="11" t="s">
        <v>37003</v>
      </c>
      <c r="G8380" s="12" t="s">
        <v>74</v>
      </c>
      <c r="H8380" s="12" t="s">
        <v>98</v>
      </c>
      <c r="I8380" s="14" t="s">
        <v>749</v>
      </c>
      <c r="J8380" s="12" t="s">
        <v>24</v>
      </c>
      <c r="K8380" s="12" t="s">
        <v>25</v>
      </c>
      <c r="L8380" s="12" t="s">
        <v>39</v>
      </c>
      <c r="M8380" s="11" t="s">
        <v>149</v>
      </c>
      <c r="N8380" s="11" t="s">
        <v>4871</v>
      </c>
      <c r="O8380" s="12" t="s">
        <v>29</v>
      </c>
      <c r="P8380" s="12"/>
      <c r="Q8380" s="15" t="s">
        <v>37004</v>
      </c>
      <c r="R8380" s="12" t="s">
        <v>148</v>
      </c>
      <c r="S8380" s="11" t="s">
        <v>37005</v>
      </c>
      <c r="T8380" s="11" t="s">
        <v>4906</v>
      </c>
    </row>
    <row x14ac:dyDescent="0.25" r="8381" customHeight="1" ht="19.5">
      <c r="A8381" s="10">
        <v>45220</v>
      </c>
      <c r="B8381" s="11" t="s">
        <v>37006</v>
      </c>
      <c r="C8381" s="11" t="s">
        <v>4882</v>
      </c>
      <c r="D8381" s="12"/>
      <c r="E8381" s="13" t="s">
        <v>37007</v>
      </c>
      <c r="F8381" s="11" t="s">
        <v>37008</v>
      </c>
      <c r="G8381" s="12" t="s">
        <v>74</v>
      </c>
      <c r="H8381" s="12" t="s">
        <v>130</v>
      </c>
      <c r="I8381" s="14" t="s">
        <v>148</v>
      </c>
      <c r="J8381" s="12" t="s">
        <v>24</v>
      </c>
      <c r="K8381" s="12" t="s">
        <v>25</v>
      </c>
      <c r="L8381" s="12" t="s">
        <v>39</v>
      </c>
      <c r="M8381" s="11" t="s">
        <v>149</v>
      </c>
      <c r="N8381" s="11" t="s">
        <v>4871</v>
      </c>
      <c r="O8381" s="12" t="s">
        <v>29</v>
      </c>
      <c r="P8381" s="12"/>
      <c r="Q8381" s="15" t="s">
        <v>37009</v>
      </c>
      <c r="R8381" s="12" t="s">
        <v>148</v>
      </c>
      <c r="S8381" s="11" t="s">
        <v>37010</v>
      </c>
      <c r="T8381" s="11" t="s">
        <v>4887</v>
      </c>
    </row>
    <row x14ac:dyDescent="0.25" r="8382" customHeight="1" ht="19.5">
      <c r="A8382" s="10">
        <v>45220</v>
      </c>
      <c r="B8382" s="11" t="s">
        <v>37011</v>
      </c>
      <c r="C8382" s="11" t="s">
        <v>4867</v>
      </c>
      <c r="D8382" s="12"/>
      <c r="E8382" s="13" t="s">
        <v>37012</v>
      </c>
      <c r="F8382" s="11" t="s">
        <v>37013</v>
      </c>
      <c r="G8382" s="12" t="s">
        <v>74</v>
      </c>
      <c r="H8382" s="12" t="s">
        <v>98</v>
      </c>
      <c r="I8382" s="14" t="s">
        <v>4870</v>
      </c>
      <c r="J8382" s="12" t="s">
        <v>24</v>
      </c>
      <c r="K8382" s="12" t="s">
        <v>25</v>
      </c>
      <c r="L8382" s="12" t="s">
        <v>39</v>
      </c>
      <c r="M8382" s="11" t="s">
        <v>149</v>
      </c>
      <c r="N8382" s="11" t="s">
        <v>4871</v>
      </c>
      <c r="O8382" s="12" t="s">
        <v>29</v>
      </c>
      <c r="P8382" s="12"/>
      <c r="Q8382" s="15" t="s">
        <v>37014</v>
      </c>
      <c r="R8382" s="12" t="s">
        <v>148</v>
      </c>
      <c r="S8382" s="11" t="s">
        <v>37015</v>
      </c>
      <c r="T8382" s="11" t="s">
        <v>4887</v>
      </c>
    </row>
    <row x14ac:dyDescent="0.25" r="8383" customHeight="1" ht="19.5">
      <c r="A8383" s="10">
        <v>45220</v>
      </c>
      <c r="B8383" s="11" t="s">
        <v>37016</v>
      </c>
      <c r="C8383" s="11" t="s">
        <v>4882</v>
      </c>
      <c r="D8383" s="12"/>
      <c r="E8383" s="13" t="s">
        <v>37017</v>
      </c>
      <c r="F8383" s="11" t="s">
        <v>37018</v>
      </c>
      <c r="G8383" s="12" t="s">
        <v>74</v>
      </c>
      <c r="H8383" s="12" t="s">
        <v>130</v>
      </c>
      <c r="I8383" s="14" t="s">
        <v>148</v>
      </c>
      <c r="J8383" s="12" t="s">
        <v>24</v>
      </c>
      <c r="K8383" s="12" t="s">
        <v>25</v>
      </c>
      <c r="L8383" s="12" t="s">
        <v>39</v>
      </c>
      <c r="M8383" s="11" t="s">
        <v>149</v>
      </c>
      <c r="N8383" s="11" t="s">
        <v>4871</v>
      </c>
      <c r="O8383" s="12" t="s">
        <v>29</v>
      </c>
      <c r="P8383" s="12"/>
      <c r="Q8383" s="15" t="s">
        <v>37019</v>
      </c>
      <c r="R8383" s="12" t="s">
        <v>148</v>
      </c>
      <c r="S8383" s="11" t="s">
        <v>37020</v>
      </c>
      <c r="T8383" s="11" t="s">
        <v>7782</v>
      </c>
    </row>
    <row x14ac:dyDescent="0.25" r="8384" customHeight="1" ht="19.5">
      <c r="A8384" s="10">
        <v>45220</v>
      </c>
      <c r="B8384" s="11" t="s">
        <v>37021</v>
      </c>
      <c r="C8384" s="11" t="s">
        <v>4867</v>
      </c>
      <c r="D8384" s="12"/>
      <c r="E8384" s="13" t="s">
        <v>37022</v>
      </c>
      <c r="F8384" s="11" t="s">
        <v>37023</v>
      </c>
      <c r="G8384" s="12" t="s">
        <v>74</v>
      </c>
      <c r="H8384" s="12" t="s">
        <v>457</v>
      </c>
      <c r="I8384" s="14" t="s">
        <v>4870</v>
      </c>
      <c r="J8384" s="12" t="s">
        <v>24</v>
      </c>
      <c r="K8384" s="12" t="s">
        <v>25</v>
      </c>
      <c r="L8384" s="12" t="s">
        <v>39</v>
      </c>
      <c r="M8384" s="11" t="s">
        <v>149</v>
      </c>
      <c r="N8384" s="11" t="s">
        <v>4871</v>
      </c>
      <c r="O8384" s="12" t="s">
        <v>29</v>
      </c>
      <c r="P8384" s="12"/>
      <c r="Q8384" s="15" t="s">
        <v>37024</v>
      </c>
      <c r="R8384" s="12" t="s">
        <v>148</v>
      </c>
      <c r="S8384" s="11" t="s">
        <v>37025</v>
      </c>
      <c r="T8384" s="11" t="s">
        <v>4887</v>
      </c>
    </row>
    <row x14ac:dyDescent="0.25" r="8385" customHeight="1" ht="19.5">
      <c r="A8385" s="10">
        <v>45220</v>
      </c>
      <c r="B8385" s="11" t="s">
        <v>37026</v>
      </c>
      <c r="C8385" s="11" t="s">
        <v>4867</v>
      </c>
      <c r="D8385" s="12"/>
      <c r="E8385" s="13" t="s">
        <v>37027</v>
      </c>
      <c r="F8385" s="11" t="s">
        <v>37028</v>
      </c>
      <c r="G8385" s="12" t="s">
        <v>74</v>
      </c>
      <c r="H8385" s="12" t="s">
        <v>130</v>
      </c>
      <c r="I8385" s="14" t="s">
        <v>4870</v>
      </c>
      <c r="J8385" s="12" t="s">
        <v>24</v>
      </c>
      <c r="K8385" s="12" t="s">
        <v>25</v>
      </c>
      <c r="L8385" s="12" t="s">
        <v>39</v>
      </c>
      <c r="M8385" s="11" t="s">
        <v>149</v>
      </c>
      <c r="N8385" s="11" t="s">
        <v>4871</v>
      </c>
      <c r="O8385" s="12" t="s">
        <v>29</v>
      </c>
      <c r="P8385" s="12"/>
      <c r="Q8385" s="15" t="s">
        <v>37029</v>
      </c>
      <c r="R8385" s="12" t="s">
        <v>148</v>
      </c>
      <c r="S8385" s="11" t="s">
        <v>37030</v>
      </c>
      <c r="T8385" s="11" t="s">
        <v>4887</v>
      </c>
    </row>
    <row x14ac:dyDescent="0.25" r="8386" customHeight="1" ht="19.5">
      <c r="A8386" s="10">
        <v>45220</v>
      </c>
      <c r="B8386" s="11" t="s">
        <v>37031</v>
      </c>
      <c r="C8386" s="11" t="s">
        <v>4882</v>
      </c>
      <c r="D8386" s="12"/>
      <c r="E8386" s="13" t="s">
        <v>37032</v>
      </c>
      <c r="F8386" s="11" t="s">
        <v>37033</v>
      </c>
      <c r="G8386" s="12" t="s">
        <v>74</v>
      </c>
      <c r="H8386" s="12" t="s">
        <v>130</v>
      </c>
      <c r="I8386" s="14" t="s">
        <v>148</v>
      </c>
      <c r="J8386" s="12" t="s">
        <v>24</v>
      </c>
      <c r="K8386" s="12" t="s">
        <v>25</v>
      </c>
      <c r="L8386" s="12" t="s">
        <v>39</v>
      </c>
      <c r="M8386" s="11" t="s">
        <v>149</v>
      </c>
      <c r="N8386" s="11" t="s">
        <v>4871</v>
      </c>
      <c r="O8386" s="12" t="s">
        <v>29</v>
      </c>
      <c r="P8386" s="12"/>
      <c r="Q8386" s="15" t="s">
        <v>37034</v>
      </c>
      <c r="R8386" s="12" t="s">
        <v>148</v>
      </c>
      <c r="S8386" s="11" t="s">
        <v>37035</v>
      </c>
      <c r="T8386" s="11" t="s">
        <v>4887</v>
      </c>
    </row>
    <row x14ac:dyDescent="0.25" r="8387" customHeight="1" ht="19.5">
      <c r="A8387" s="10">
        <v>45220</v>
      </c>
      <c r="B8387" s="11" t="s">
        <v>37036</v>
      </c>
      <c r="C8387" s="11" t="s">
        <v>4867</v>
      </c>
      <c r="D8387" s="12"/>
      <c r="E8387" s="13" t="s">
        <v>37037</v>
      </c>
      <c r="F8387" s="11" t="s">
        <v>37038</v>
      </c>
      <c r="G8387" s="12" t="s">
        <v>74</v>
      </c>
      <c r="H8387" s="12" t="s">
        <v>130</v>
      </c>
      <c r="I8387" s="14" t="s">
        <v>4870</v>
      </c>
      <c r="J8387" s="12" t="s">
        <v>24</v>
      </c>
      <c r="K8387" s="12" t="s">
        <v>25</v>
      </c>
      <c r="L8387" s="12" t="s">
        <v>39</v>
      </c>
      <c r="M8387" s="11" t="s">
        <v>149</v>
      </c>
      <c r="N8387" s="11" t="s">
        <v>4871</v>
      </c>
      <c r="O8387" s="12" t="s">
        <v>29</v>
      </c>
      <c r="P8387" s="12"/>
      <c r="Q8387" s="15" t="s">
        <v>37039</v>
      </c>
      <c r="R8387" s="12" t="s">
        <v>148</v>
      </c>
      <c r="S8387" s="11" t="s">
        <v>37040</v>
      </c>
      <c r="T8387" s="11" t="s">
        <v>4893</v>
      </c>
    </row>
    <row x14ac:dyDescent="0.25" r="8388" customHeight="1" ht="19.5">
      <c r="A8388" s="10">
        <v>45220</v>
      </c>
      <c r="B8388" s="11" t="s">
        <v>37041</v>
      </c>
      <c r="C8388" s="11" t="s">
        <v>4867</v>
      </c>
      <c r="D8388" s="12"/>
      <c r="E8388" s="13" t="s">
        <v>37042</v>
      </c>
      <c r="F8388" s="11" t="s">
        <v>37043</v>
      </c>
      <c r="G8388" s="12" t="s">
        <v>74</v>
      </c>
      <c r="H8388" s="12" t="s">
        <v>130</v>
      </c>
      <c r="I8388" s="14" t="s">
        <v>4870</v>
      </c>
      <c r="J8388" s="12" t="s">
        <v>24</v>
      </c>
      <c r="K8388" s="12" t="s">
        <v>25</v>
      </c>
      <c r="L8388" s="12" t="s">
        <v>39</v>
      </c>
      <c r="M8388" s="11" t="s">
        <v>149</v>
      </c>
      <c r="N8388" s="11" t="s">
        <v>4871</v>
      </c>
      <c r="O8388" s="12" t="s">
        <v>29</v>
      </c>
      <c r="P8388" s="12"/>
      <c r="Q8388" s="15" t="s">
        <v>37044</v>
      </c>
      <c r="R8388" s="12" t="s">
        <v>148</v>
      </c>
      <c r="S8388" s="11" t="s">
        <v>37045</v>
      </c>
      <c r="T8388" s="11" t="s">
        <v>4887</v>
      </c>
    </row>
    <row x14ac:dyDescent="0.25" r="8389" customHeight="1" ht="19.5">
      <c r="A8389" s="10">
        <v>45220</v>
      </c>
      <c r="B8389" s="11" t="s">
        <v>37046</v>
      </c>
      <c r="C8389" s="11" t="s">
        <v>4882</v>
      </c>
      <c r="D8389" s="12"/>
      <c r="E8389" s="13" t="s">
        <v>37047</v>
      </c>
      <c r="F8389" s="11" t="s">
        <v>37048</v>
      </c>
      <c r="G8389" s="12" t="s">
        <v>74</v>
      </c>
      <c r="H8389" s="12"/>
      <c r="I8389" s="14" t="s">
        <v>148</v>
      </c>
      <c r="J8389" s="12" t="s">
        <v>24</v>
      </c>
      <c r="K8389" s="12" t="s">
        <v>25</v>
      </c>
      <c r="L8389" s="12" t="s">
        <v>39</v>
      </c>
      <c r="M8389" s="11" t="s">
        <v>149</v>
      </c>
      <c r="N8389" s="11" t="s">
        <v>4871</v>
      </c>
      <c r="O8389" s="12" t="s">
        <v>29</v>
      </c>
      <c r="P8389" s="12"/>
      <c r="Q8389" s="15" t="s">
        <v>37049</v>
      </c>
      <c r="R8389" s="12" t="s">
        <v>148</v>
      </c>
      <c r="S8389" s="11" t="s">
        <v>37050</v>
      </c>
      <c r="T8389" s="11" t="s">
        <v>4906</v>
      </c>
    </row>
    <row x14ac:dyDescent="0.25" r="8390" customHeight="1" ht="19.5">
      <c r="A8390" s="10">
        <v>45220</v>
      </c>
      <c r="B8390" s="11" t="s">
        <v>37051</v>
      </c>
      <c r="C8390" s="11" t="s">
        <v>4882</v>
      </c>
      <c r="D8390" s="12"/>
      <c r="E8390" s="13" t="s">
        <v>37052</v>
      </c>
      <c r="F8390" s="11" t="s">
        <v>37053</v>
      </c>
      <c r="G8390" s="12" t="s">
        <v>74</v>
      </c>
      <c r="H8390" s="12"/>
      <c r="I8390" s="14" t="s">
        <v>57</v>
      </c>
      <c r="J8390" s="12" t="s">
        <v>24</v>
      </c>
      <c r="K8390" s="12" t="s">
        <v>25</v>
      </c>
      <c r="L8390" s="12" t="s">
        <v>39</v>
      </c>
      <c r="M8390" s="11" t="s">
        <v>149</v>
      </c>
      <c r="N8390" s="11" t="s">
        <v>4871</v>
      </c>
      <c r="O8390" s="12" t="s">
        <v>29</v>
      </c>
      <c r="P8390" s="12"/>
      <c r="Q8390" s="15" t="s">
        <v>37054</v>
      </c>
      <c r="R8390" s="12" t="s">
        <v>148</v>
      </c>
      <c r="S8390" s="11" t="s">
        <v>37055</v>
      </c>
      <c r="T8390" s="11" t="s">
        <v>4887</v>
      </c>
    </row>
    <row x14ac:dyDescent="0.25" r="8391" customHeight="1" ht="19.5">
      <c r="A8391" s="10">
        <v>45220</v>
      </c>
      <c r="B8391" s="11" t="s">
        <v>37056</v>
      </c>
      <c r="C8391" s="11" t="s">
        <v>5086</v>
      </c>
      <c r="D8391" s="12"/>
      <c r="E8391" s="13" t="s">
        <v>37057</v>
      </c>
      <c r="F8391" s="11" t="s">
        <v>37058</v>
      </c>
      <c r="G8391" s="12" t="s">
        <v>74</v>
      </c>
      <c r="H8391" s="12" t="s">
        <v>98</v>
      </c>
      <c r="I8391" s="14" t="s">
        <v>148</v>
      </c>
      <c r="J8391" s="12" t="s">
        <v>24</v>
      </c>
      <c r="K8391" s="12" t="s">
        <v>25</v>
      </c>
      <c r="L8391" s="12" t="s">
        <v>39</v>
      </c>
      <c r="M8391" s="11" t="s">
        <v>149</v>
      </c>
      <c r="N8391" s="11" t="s">
        <v>4871</v>
      </c>
      <c r="O8391" s="12" t="s">
        <v>29</v>
      </c>
      <c r="P8391" s="12"/>
      <c r="Q8391" s="15" t="s">
        <v>37059</v>
      </c>
      <c r="R8391" s="12" t="s">
        <v>148</v>
      </c>
      <c r="S8391" s="11" t="s">
        <v>37060</v>
      </c>
      <c r="T8391" s="11" t="s">
        <v>4887</v>
      </c>
    </row>
    <row x14ac:dyDescent="0.25" r="8392" customHeight="1" ht="19.5">
      <c r="A8392" s="10">
        <v>45220</v>
      </c>
      <c r="B8392" s="11" t="s">
        <v>37061</v>
      </c>
      <c r="C8392" s="11" t="s">
        <v>4867</v>
      </c>
      <c r="D8392" s="12"/>
      <c r="E8392" s="13" t="s">
        <v>37062</v>
      </c>
      <c r="F8392" s="11" t="s">
        <v>37063</v>
      </c>
      <c r="G8392" s="12" t="s">
        <v>74</v>
      </c>
      <c r="H8392" s="12"/>
      <c r="I8392" s="14" t="s">
        <v>4870</v>
      </c>
      <c r="J8392" s="12" t="s">
        <v>24</v>
      </c>
      <c r="K8392" s="12" t="s">
        <v>25</v>
      </c>
      <c r="L8392" s="12" t="s">
        <v>39</v>
      </c>
      <c r="M8392" s="11" t="s">
        <v>149</v>
      </c>
      <c r="N8392" s="11" t="s">
        <v>4871</v>
      </c>
      <c r="O8392" s="12" t="s">
        <v>29</v>
      </c>
      <c r="P8392" s="12"/>
      <c r="Q8392" s="15" t="s">
        <v>37064</v>
      </c>
      <c r="R8392" s="12" t="s">
        <v>148</v>
      </c>
      <c r="S8392" s="11" t="s">
        <v>37065</v>
      </c>
      <c r="T8392" s="11" t="s">
        <v>4887</v>
      </c>
    </row>
    <row x14ac:dyDescent="0.25" r="8393" customHeight="1" ht="19.5">
      <c r="A8393" s="10">
        <v>45220</v>
      </c>
      <c r="B8393" s="11" t="s">
        <v>37066</v>
      </c>
      <c r="C8393" s="11" t="s">
        <v>4867</v>
      </c>
      <c r="D8393" s="12"/>
      <c r="E8393" s="13" t="s">
        <v>37067</v>
      </c>
      <c r="F8393" s="11" t="s">
        <v>37068</v>
      </c>
      <c r="G8393" s="12" t="s">
        <v>74</v>
      </c>
      <c r="H8393" s="12"/>
      <c r="I8393" s="14" t="s">
        <v>4870</v>
      </c>
      <c r="J8393" s="12" t="s">
        <v>24</v>
      </c>
      <c r="K8393" s="12" t="s">
        <v>25</v>
      </c>
      <c r="L8393" s="12" t="s">
        <v>39</v>
      </c>
      <c r="M8393" s="11" t="s">
        <v>149</v>
      </c>
      <c r="N8393" s="11" t="s">
        <v>4871</v>
      </c>
      <c r="O8393" s="12" t="s">
        <v>29</v>
      </c>
      <c r="P8393" s="12"/>
      <c r="Q8393" s="15" t="s">
        <v>37069</v>
      </c>
      <c r="R8393" s="12" t="s">
        <v>148</v>
      </c>
      <c r="S8393" s="11" t="s">
        <v>37070</v>
      </c>
      <c r="T8393" s="11" t="s">
        <v>4955</v>
      </c>
    </row>
    <row x14ac:dyDescent="0.25" r="8394" customHeight="1" ht="19.5">
      <c r="A8394" s="10">
        <v>45220</v>
      </c>
      <c r="B8394" s="11" t="s">
        <v>37071</v>
      </c>
      <c r="C8394" s="11" t="s">
        <v>4867</v>
      </c>
      <c r="D8394" s="12"/>
      <c r="E8394" s="13" t="s">
        <v>37072</v>
      </c>
      <c r="F8394" s="11" t="s">
        <v>37073</v>
      </c>
      <c r="G8394" s="12" t="s">
        <v>74</v>
      </c>
      <c r="H8394" s="12" t="s">
        <v>98</v>
      </c>
      <c r="I8394" s="14" t="s">
        <v>4870</v>
      </c>
      <c r="J8394" s="12" t="s">
        <v>24</v>
      </c>
      <c r="K8394" s="12" t="s">
        <v>25</v>
      </c>
      <c r="L8394" s="12" t="s">
        <v>39</v>
      </c>
      <c r="M8394" s="11" t="s">
        <v>149</v>
      </c>
      <c r="N8394" s="11" t="s">
        <v>4871</v>
      </c>
      <c r="O8394" s="12" t="s">
        <v>29</v>
      </c>
      <c r="P8394" s="12"/>
      <c r="Q8394" s="15" t="s">
        <v>37074</v>
      </c>
      <c r="R8394" s="12" t="s">
        <v>148</v>
      </c>
      <c r="S8394" s="11" t="s">
        <v>37075</v>
      </c>
      <c r="T8394" s="11" t="s">
        <v>5318</v>
      </c>
    </row>
    <row x14ac:dyDescent="0.25" r="8395" customHeight="1" ht="19.5">
      <c r="A8395" s="10">
        <v>45220</v>
      </c>
      <c r="B8395" s="11" t="s">
        <v>37076</v>
      </c>
      <c r="C8395" s="11" t="s">
        <v>4867</v>
      </c>
      <c r="D8395" s="12"/>
      <c r="E8395" s="13" t="s">
        <v>37077</v>
      </c>
      <c r="F8395" s="11" t="s">
        <v>36973</v>
      </c>
      <c r="G8395" s="12" t="s">
        <v>74</v>
      </c>
      <c r="H8395" s="12" t="s">
        <v>130</v>
      </c>
      <c r="I8395" s="14" t="s">
        <v>4870</v>
      </c>
      <c r="J8395" s="12" t="s">
        <v>24</v>
      </c>
      <c r="K8395" s="12" t="s">
        <v>25</v>
      </c>
      <c r="L8395" s="12" t="s">
        <v>39</v>
      </c>
      <c r="M8395" s="11" t="s">
        <v>149</v>
      </c>
      <c r="N8395" s="11" t="s">
        <v>4871</v>
      </c>
      <c r="O8395" s="12" t="s">
        <v>29</v>
      </c>
      <c r="P8395" s="12"/>
      <c r="Q8395" s="15" t="s">
        <v>37078</v>
      </c>
      <c r="R8395" s="12" t="s">
        <v>148</v>
      </c>
      <c r="S8395" s="11" t="s">
        <v>26568</v>
      </c>
      <c r="T8395" s="11" t="s">
        <v>4887</v>
      </c>
    </row>
    <row x14ac:dyDescent="0.25" r="8396" customHeight="1" ht="19.5">
      <c r="A8396" s="10">
        <v>45220</v>
      </c>
      <c r="B8396" s="11" t="s">
        <v>37079</v>
      </c>
      <c r="C8396" s="11" t="s">
        <v>4882</v>
      </c>
      <c r="D8396" s="12"/>
      <c r="E8396" s="13" t="s">
        <v>37080</v>
      </c>
      <c r="F8396" s="11" t="s">
        <v>37081</v>
      </c>
      <c r="G8396" s="12" t="s">
        <v>74</v>
      </c>
      <c r="H8396" s="12" t="s">
        <v>130</v>
      </c>
      <c r="I8396" s="14" t="s">
        <v>148</v>
      </c>
      <c r="J8396" s="12" t="s">
        <v>24</v>
      </c>
      <c r="K8396" s="12" t="s">
        <v>25</v>
      </c>
      <c r="L8396" s="12" t="s">
        <v>39</v>
      </c>
      <c r="M8396" s="11" t="s">
        <v>149</v>
      </c>
      <c r="N8396" s="11" t="s">
        <v>4871</v>
      </c>
      <c r="O8396" s="12" t="s">
        <v>29</v>
      </c>
      <c r="P8396" s="12"/>
      <c r="Q8396" s="15" t="s">
        <v>37082</v>
      </c>
      <c r="R8396" s="12" t="s">
        <v>148</v>
      </c>
      <c r="S8396" s="11" t="s">
        <v>37083</v>
      </c>
      <c r="T8396" s="11" t="s">
        <v>5339</v>
      </c>
    </row>
    <row x14ac:dyDescent="0.25" r="8397" customHeight="1" ht="19.5">
      <c r="A8397" s="10">
        <v>45220</v>
      </c>
      <c r="B8397" s="11" t="s">
        <v>37084</v>
      </c>
      <c r="C8397" s="11" t="s">
        <v>4867</v>
      </c>
      <c r="D8397" s="12"/>
      <c r="E8397" s="13" t="s">
        <v>37085</v>
      </c>
      <c r="F8397" s="11" t="s">
        <v>37086</v>
      </c>
      <c r="G8397" s="12" t="s">
        <v>74</v>
      </c>
      <c r="H8397" s="12"/>
      <c r="I8397" s="14" t="s">
        <v>4870</v>
      </c>
      <c r="J8397" s="12" t="s">
        <v>24</v>
      </c>
      <c r="K8397" s="12" t="s">
        <v>25</v>
      </c>
      <c r="L8397" s="12" t="s">
        <v>39</v>
      </c>
      <c r="M8397" s="11" t="s">
        <v>149</v>
      </c>
      <c r="N8397" s="11" t="s">
        <v>4871</v>
      </c>
      <c r="O8397" s="12" t="s">
        <v>29</v>
      </c>
      <c r="P8397" s="12"/>
      <c r="Q8397" s="15" t="s">
        <v>37087</v>
      </c>
      <c r="R8397" s="12" t="s">
        <v>148</v>
      </c>
      <c r="S8397" s="11" t="s">
        <v>37088</v>
      </c>
      <c r="T8397" s="11" t="s">
        <v>4955</v>
      </c>
    </row>
    <row x14ac:dyDescent="0.25" r="8398" customHeight="1" ht="19.5">
      <c r="A8398" s="10">
        <v>45220</v>
      </c>
      <c r="B8398" s="11" t="s">
        <v>37089</v>
      </c>
      <c r="C8398" s="11" t="s">
        <v>4867</v>
      </c>
      <c r="D8398" s="12"/>
      <c r="E8398" s="13" t="s">
        <v>37090</v>
      </c>
      <c r="F8398" s="11" t="s">
        <v>37091</v>
      </c>
      <c r="G8398" s="12" t="s">
        <v>74</v>
      </c>
      <c r="H8398" s="12"/>
      <c r="I8398" s="14" t="s">
        <v>4870</v>
      </c>
      <c r="J8398" s="12" t="s">
        <v>24</v>
      </c>
      <c r="K8398" s="12" t="s">
        <v>25</v>
      </c>
      <c r="L8398" s="12" t="s">
        <v>39</v>
      </c>
      <c r="M8398" s="11" t="s">
        <v>149</v>
      </c>
      <c r="N8398" s="11" t="s">
        <v>4871</v>
      </c>
      <c r="O8398" s="12" t="s">
        <v>29</v>
      </c>
      <c r="P8398" s="12"/>
      <c r="Q8398" s="15" t="s">
        <v>37092</v>
      </c>
      <c r="R8398" s="12" t="s">
        <v>148</v>
      </c>
      <c r="S8398" s="11" t="s">
        <v>37093</v>
      </c>
      <c r="T8398" s="11" t="s">
        <v>4887</v>
      </c>
    </row>
    <row x14ac:dyDescent="0.25" r="8399" customHeight="1" ht="19.5">
      <c r="A8399" s="10">
        <v>45220</v>
      </c>
      <c r="B8399" s="11" t="s">
        <v>37094</v>
      </c>
      <c r="C8399" s="11" t="s">
        <v>4867</v>
      </c>
      <c r="D8399" s="12"/>
      <c r="E8399" s="13" t="s">
        <v>37095</v>
      </c>
      <c r="F8399" s="11" t="s">
        <v>37096</v>
      </c>
      <c r="G8399" s="12" t="s">
        <v>74</v>
      </c>
      <c r="H8399" s="12"/>
      <c r="I8399" s="14" t="s">
        <v>4870</v>
      </c>
      <c r="J8399" s="12" t="s">
        <v>24</v>
      </c>
      <c r="K8399" s="12" t="s">
        <v>25</v>
      </c>
      <c r="L8399" s="12" t="s">
        <v>39</v>
      </c>
      <c r="M8399" s="11" t="s">
        <v>149</v>
      </c>
      <c r="N8399" s="11" t="s">
        <v>4871</v>
      </c>
      <c r="O8399" s="12" t="s">
        <v>29</v>
      </c>
      <c r="P8399" s="12"/>
      <c r="Q8399" s="15" t="s">
        <v>37097</v>
      </c>
      <c r="R8399" s="12" t="s">
        <v>148</v>
      </c>
      <c r="S8399" s="11" t="s">
        <v>37098</v>
      </c>
      <c r="T8399" s="11" t="s">
        <v>4887</v>
      </c>
    </row>
    <row x14ac:dyDescent="0.25" r="8400" customHeight="1" ht="19.5">
      <c r="A8400" s="10">
        <v>45220</v>
      </c>
      <c r="B8400" s="11" t="s">
        <v>37099</v>
      </c>
      <c r="C8400" s="11" t="s">
        <v>4882</v>
      </c>
      <c r="D8400" s="12"/>
      <c r="E8400" s="13" t="s">
        <v>37100</v>
      </c>
      <c r="F8400" s="11" t="s">
        <v>37101</v>
      </c>
      <c r="G8400" s="12" t="s">
        <v>74</v>
      </c>
      <c r="H8400" s="12"/>
      <c r="I8400" s="14" t="s">
        <v>148</v>
      </c>
      <c r="J8400" s="12" t="s">
        <v>24</v>
      </c>
      <c r="K8400" s="12" t="s">
        <v>25</v>
      </c>
      <c r="L8400" s="12" t="s">
        <v>39</v>
      </c>
      <c r="M8400" s="11" t="s">
        <v>149</v>
      </c>
      <c r="N8400" s="11" t="s">
        <v>4871</v>
      </c>
      <c r="O8400" s="12" t="s">
        <v>29</v>
      </c>
      <c r="P8400" s="12"/>
      <c r="Q8400" s="15" t="s">
        <v>37102</v>
      </c>
      <c r="R8400" s="12" t="s">
        <v>148</v>
      </c>
      <c r="S8400" s="11" t="s">
        <v>37103</v>
      </c>
      <c r="T8400" s="11" t="s">
        <v>4893</v>
      </c>
    </row>
    <row x14ac:dyDescent="0.25" r="8401" customHeight="1" ht="19.5">
      <c r="A8401" s="10">
        <v>45220</v>
      </c>
      <c r="B8401" s="11" t="s">
        <v>37104</v>
      </c>
      <c r="C8401" s="11" t="s">
        <v>5060</v>
      </c>
      <c r="D8401" s="12"/>
      <c r="E8401" s="13" t="s">
        <v>37105</v>
      </c>
      <c r="F8401" s="11" t="s">
        <v>7490</v>
      </c>
      <c r="G8401" s="12" t="s">
        <v>74</v>
      </c>
      <c r="H8401" s="12"/>
      <c r="I8401" s="14" t="s">
        <v>4975</v>
      </c>
      <c r="J8401" s="12" t="s">
        <v>24</v>
      </c>
      <c r="K8401" s="12" t="s">
        <v>25</v>
      </c>
      <c r="L8401" s="12" t="s">
        <v>39</v>
      </c>
      <c r="M8401" s="11" t="s">
        <v>149</v>
      </c>
      <c r="N8401" s="11" t="s">
        <v>4871</v>
      </c>
      <c r="O8401" s="12" t="s">
        <v>29</v>
      </c>
      <c r="P8401" s="12"/>
      <c r="Q8401" s="15" t="s">
        <v>37106</v>
      </c>
      <c r="R8401" s="12" t="s">
        <v>148</v>
      </c>
      <c r="S8401" s="11" t="s">
        <v>37107</v>
      </c>
      <c r="T8401" s="11" t="s">
        <v>4887</v>
      </c>
    </row>
    <row x14ac:dyDescent="0.25" r="8402" customHeight="1" ht="19.5">
      <c r="A8402" s="10">
        <v>45220</v>
      </c>
      <c r="B8402" s="11" t="s">
        <v>37108</v>
      </c>
      <c r="C8402" s="11" t="s">
        <v>4867</v>
      </c>
      <c r="D8402" s="12"/>
      <c r="E8402" s="13" t="s">
        <v>37109</v>
      </c>
      <c r="F8402" s="11" t="s">
        <v>37110</v>
      </c>
      <c r="G8402" s="12" t="s">
        <v>74</v>
      </c>
      <c r="H8402" s="12" t="s">
        <v>37111</v>
      </c>
      <c r="I8402" s="14" t="s">
        <v>4870</v>
      </c>
      <c r="J8402" s="12" t="s">
        <v>24</v>
      </c>
      <c r="K8402" s="12" t="s">
        <v>25</v>
      </c>
      <c r="L8402" s="12" t="s">
        <v>39</v>
      </c>
      <c r="M8402" s="11" t="s">
        <v>149</v>
      </c>
      <c r="N8402" s="11" t="s">
        <v>4871</v>
      </c>
      <c r="O8402" s="12" t="s">
        <v>29</v>
      </c>
      <c r="P8402" s="12"/>
      <c r="Q8402" s="15" t="s">
        <v>37112</v>
      </c>
      <c r="R8402" s="12" t="s">
        <v>148</v>
      </c>
      <c r="S8402" s="11" t="s">
        <v>37113</v>
      </c>
      <c r="T8402" s="11" t="s">
        <v>4961</v>
      </c>
    </row>
    <row x14ac:dyDescent="0.25" r="8403" customHeight="1" ht="19.5">
      <c r="A8403" s="10">
        <v>45220</v>
      </c>
      <c r="B8403" s="11" t="s">
        <v>37114</v>
      </c>
      <c r="C8403" s="11" t="s">
        <v>4882</v>
      </c>
      <c r="D8403" s="12"/>
      <c r="E8403" s="13" t="s">
        <v>37115</v>
      </c>
      <c r="F8403" s="11" t="s">
        <v>37116</v>
      </c>
      <c r="G8403" s="12" t="s">
        <v>74</v>
      </c>
      <c r="H8403" s="12"/>
      <c r="I8403" s="14" t="s">
        <v>148</v>
      </c>
      <c r="J8403" s="12" t="s">
        <v>24</v>
      </c>
      <c r="K8403" s="12" t="s">
        <v>25</v>
      </c>
      <c r="L8403" s="12" t="s">
        <v>39</v>
      </c>
      <c r="M8403" s="11" t="s">
        <v>149</v>
      </c>
      <c r="N8403" s="11" t="s">
        <v>4871</v>
      </c>
      <c r="O8403" s="12" t="s">
        <v>29</v>
      </c>
      <c r="P8403" s="12"/>
      <c r="Q8403" s="15" t="s">
        <v>37117</v>
      </c>
      <c r="R8403" s="12" t="s">
        <v>148</v>
      </c>
      <c r="S8403" s="11" t="s">
        <v>37118</v>
      </c>
      <c r="T8403" s="11" t="s">
        <v>4893</v>
      </c>
    </row>
    <row x14ac:dyDescent="0.25" r="8404" customHeight="1" ht="19.5">
      <c r="A8404" s="10">
        <v>45220</v>
      </c>
      <c r="B8404" s="11" t="s">
        <v>37119</v>
      </c>
      <c r="C8404" s="11" t="s">
        <v>4867</v>
      </c>
      <c r="D8404" s="12"/>
      <c r="E8404" s="13" t="s">
        <v>37120</v>
      </c>
      <c r="F8404" s="11" t="s">
        <v>37121</v>
      </c>
      <c r="G8404" s="12" t="s">
        <v>74</v>
      </c>
      <c r="H8404" s="12"/>
      <c r="I8404" s="14" t="s">
        <v>4870</v>
      </c>
      <c r="J8404" s="12" t="s">
        <v>24</v>
      </c>
      <c r="K8404" s="12" t="s">
        <v>25</v>
      </c>
      <c r="L8404" s="12" t="s">
        <v>39</v>
      </c>
      <c r="M8404" s="11" t="s">
        <v>149</v>
      </c>
      <c r="N8404" s="11" t="s">
        <v>4871</v>
      </c>
      <c r="O8404" s="12" t="s">
        <v>29</v>
      </c>
      <c r="P8404" s="12"/>
      <c r="Q8404" s="15" t="s">
        <v>37122</v>
      </c>
      <c r="R8404" s="12" t="s">
        <v>148</v>
      </c>
      <c r="S8404" s="11" t="s">
        <v>37123</v>
      </c>
      <c r="T8404" s="11" t="s">
        <v>4887</v>
      </c>
    </row>
    <row x14ac:dyDescent="0.25" r="8405" customHeight="1" ht="19.5">
      <c r="A8405" s="10">
        <v>45220</v>
      </c>
      <c r="B8405" s="11" t="s">
        <v>37124</v>
      </c>
      <c r="C8405" s="11" t="s">
        <v>4882</v>
      </c>
      <c r="D8405" s="12"/>
      <c r="E8405" s="13" t="s">
        <v>37125</v>
      </c>
      <c r="F8405" s="11" t="s">
        <v>37126</v>
      </c>
      <c r="G8405" s="12" t="s">
        <v>74</v>
      </c>
      <c r="H8405" s="12"/>
      <c r="I8405" s="14" t="s">
        <v>148</v>
      </c>
      <c r="J8405" s="12" t="s">
        <v>24</v>
      </c>
      <c r="K8405" s="12" t="s">
        <v>25</v>
      </c>
      <c r="L8405" s="12" t="s">
        <v>39</v>
      </c>
      <c r="M8405" s="11" t="s">
        <v>149</v>
      </c>
      <c r="N8405" s="11" t="s">
        <v>4871</v>
      </c>
      <c r="O8405" s="12" t="s">
        <v>29</v>
      </c>
      <c r="P8405" s="12"/>
      <c r="Q8405" s="15" t="s">
        <v>37127</v>
      </c>
      <c r="R8405" s="12" t="s">
        <v>148</v>
      </c>
      <c r="S8405" s="11" t="s">
        <v>37128</v>
      </c>
      <c r="T8405" s="11" t="s">
        <v>7782</v>
      </c>
    </row>
    <row x14ac:dyDescent="0.25" r="8406" customHeight="1" ht="19.5">
      <c r="A8406" s="10">
        <v>45220</v>
      </c>
      <c r="B8406" s="11" t="s">
        <v>37129</v>
      </c>
      <c r="C8406" s="11" t="s">
        <v>4882</v>
      </c>
      <c r="D8406" s="12"/>
      <c r="E8406" s="13" t="s">
        <v>37130</v>
      </c>
      <c r="F8406" s="11" t="s">
        <v>37131</v>
      </c>
      <c r="G8406" s="12" t="s">
        <v>74</v>
      </c>
      <c r="H8406" s="12"/>
      <c r="I8406" s="14" t="s">
        <v>148</v>
      </c>
      <c r="J8406" s="12" t="s">
        <v>24</v>
      </c>
      <c r="K8406" s="12" t="s">
        <v>25</v>
      </c>
      <c r="L8406" s="12" t="s">
        <v>39</v>
      </c>
      <c r="M8406" s="11" t="s">
        <v>149</v>
      </c>
      <c r="N8406" s="11" t="s">
        <v>4871</v>
      </c>
      <c r="O8406" s="12" t="s">
        <v>29</v>
      </c>
      <c r="P8406" s="12"/>
      <c r="Q8406" s="15" t="s">
        <v>37132</v>
      </c>
      <c r="R8406" s="12" t="s">
        <v>148</v>
      </c>
      <c r="S8406" s="11" t="s">
        <v>37133</v>
      </c>
      <c r="T8406" s="11" t="s">
        <v>4887</v>
      </c>
    </row>
    <row x14ac:dyDescent="0.25" r="8407" customHeight="1" ht="19.5">
      <c r="A8407" s="10">
        <v>45220</v>
      </c>
      <c r="B8407" s="11" t="s">
        <v>37134</v>
      </c>
      <c r="C8407" s="11" t="s">
        <v>5060</v>
      </c>
      <c r="D8407" s="12"/>
      <c r="E8407" s="13" t="s">
        <v>37135</v>
      </c>
      <c r="F8407" s="11" t="s">
        <v>37136</v>
      </c>
      <c r="G8407" s="12" t="s">
        <v>74</v>
      </c>
      <c r="H8407" s="12"/>
      <c r="I8407" s="14" t="s">
        <v>4975</v>
      </c>
      <c r="J8407" s="12" t="s">
        <v>24</v>
      </c>
      <c r="K8407" s="12" t="s">
        <v>25</v>
      </c>
      <c r="L8407" s="12" t="s">
        <v>39</v>
      </c>
      <c r="M8407" s="11" t="s">
        <v>149</v>
      </c>
      <c r="N8407" s="11" t="s">
        <v>4871</v>
      </c>
      <c r="O8407" s="12" t="s">
        <v>29</v>
      </c>
      <c r="P8407" s="12"/>
      <c r="Q8407" s="15" t="s">
        <v>37137</v>
      </c>
      <c r="R8407" s="12" t="s">
        <v>148</v>
      </c>
      <c r="S8407" s="11" t="s">
        <v>37138</v>
      </c>
      <c r="T8407" s="11" t="s">
        <v>4887</v>
      </c>
    </row>
    <row x14ac:dyDescent="0.25" r="8408" customHeight="1" ht="19.5">
      <c r="A8408" s="10">
        <v>45220</v>
      </c>
      <c r="B8408" s="11" t="s">
        <v>37139</v>
      </c>
      <c r="C8408" s="11" t="s">
        <v>4867</v>
      </c>
      <c r="D8408" s="12"/>
      <c r="E8408" s="13" t="s">
        <v>37140</v>
      </c>
      <c r="F8408" s="11" t="s">
        <v>37141</v>
      </c>
      <c r="G8408" s="12" t="s">
        <v>74</v>
      </c>
      <c r="H8408" s="12"/>
      <c r="I8408" s="14" t="s">
        <v>4870</v>
      </c>
      <c r="J8408" s="12" t="s">
        <v>24</v>
      </c>
      <c r="K8408" s="12" t="s">
        <v>25</v>
      </c>
      <c r="L8408" s="12" t="s">
        <v>39</v>
      </c>
      <c r="M8408" s="11" t="s">
        <v>149</v>
      </c>
      <c r="N8408" s="11" t="s">
        <v>4871</v>
      </c>
      <c r="O8408" s="12" t="s">
        <v>29</v>
      </c>
      <c r="P8408" s="12"/>
      <c r="Q8408" s="15" t="s">
        <v>37142</v>
      </c>
      <c r="R8408" s="12" t="s">
        <v>148</v>
      </c>
      <c r="S8408" s="11" t="s">
        <v>37143</v>
      </c>
      <c r="T8408" s="11" t="s">
        <v>4955</v>
      </c>
    </row>
    <row x14ac:dyDescent="0.25" r="8409" customHeight="1" ht="19.5">
      <c r="A8409" s="10">
        <v>45220</v>
      </c>
      <c r="B8409" s="11" t="s">
        <v>37144</v>
      </c>
      <c r="C8409" s="11" t="s">
        <v>4867</v>
      </c>
      <c r="D8409" s="12"/>
      <c r="E8409" s="13" t="s">
        <v>37145</v>
      </c>
      <c r="F8409" s="11" t="s">
        <v>37146</v>
      </c>
      <c r="G8409" s="12" t="s">
        <v>74</v>
      </c>
      <c r="H8409" s="12"/>
      <c r="I8409" s="14" t="s">
        <v>4870</v>
      </c>
      <c r="J8409" s="12" t="s">
        <v>24</v>
      </c>
      <c r="K8409" s="12" t="s">
        <v>25</v>
      </c>
      <c r="L8409" s="12" t="s">
        <v>39</v>
      </c>
      <c r="M8409" s="11" t="s">
        <v>149</v>
      </c>
      <c r="N8409" s="11" t="s">
        <v>4871</v>
      </c>
      <c r="O8409" s="12" t="s">
        <v>29</v>
      </c>
      <c r="P8409" s="12"/>
      <c r="Q8409" s="15" t="s">
        <v>37147</v>
      </c>
      <c r="R8409" s="12" t="s">
        <v>148</v>
      </c>
      <c r="S8409" s="11" t="s">
        <v>37148</v>
      </c>
      <c r="T8409" s="11" t="s">
        <v>4955</v>
      </c>
    </row>
    <row x14ac:dyDescent="0.25" r="8410" customHeight="1" ht="19.5">
      <c r="A8410" s="10">
        <v>45220</v>
      </c>
      <c r="B8410" s="11" t="s">
        <v>37149</v>
      </c>
      <c r="C8410" s="11" t="s">
        <v>4923</v>
      </c>
      <c r="D8410" s="12"/>
      <c r="E8410" s="13" t="s">
        <v>37150</v>
      </c>
      <c r="F8410" s="11" t="s">
        <v>37151</v>
      </c>
      <c r="G8410" s="12" t="s">
        <v>74</v>
      </c>
      <c r="H8410" s="12"/>
      <c r="I8410" s="14" t="s">
        <v>148</v>
      </c>
      <c r="J8410" s="12" t="s">
        <v>24</v>
      </c>
      <c r="K8410" s="12" t="s">
        <v>25</v>
      </c>
      <c r="L8410" s="12" t="s">
        <v>39</v>
      </c>
      <c r="M8410" s="11" t="s">
        <v>149</v>
      </c>
      <c r="N8410" s="11" t="s">
        <v>4871</v>
      </c>
      <c r="O8410" s="12" t="s">
        <v>29</v>
      </c>
      <c r="P8410" s="12"/>
      <c r="Q8410" s="15" t="s">
        <v>37152</v>
      </c>
      <c r="R8410" s="12" t="s">
        <v>148</v>
      </c>
      <c r="S8410" s="11" t="s">
        <v>37153</v>
      </c>
      <c r="T8410" s="11" t="s">
        <v>4893</v>
      </c>
    </row>
    <row x14ac:dyDescent="0.25" r="8411" customHeight="1" ht="19.5">
      <c r="A8411" s="10">
        <v>45220</v>
      </c>
      <c r="B8411" s="11" t="s">
        <v>37154</v>
      </c>
      <c r="C8411" s="11" t="s">
        <v>5086</v>
      </c>
      <c r="D8411" s="12"/>
      <c r="E8411" s="13" t="s">
        <v>37155</v>
      </c>
      <c r="F8411" s="11" t="s">
        <v>4188</v>
      </c>
      <c r="G8411" s="12" t="s">
        <v>74</v>
      </c>
      <c r="H8411" s="12"/>
      <c r="I8411" s="14" t="s">
        <v>148</v>
      </c>
      <c r="J8411" s="12" t="s">
        <v>24</v>
      </c>
      <c r="K8411" s="12" t="s">
        <v>25</v>
      </c>
      <c r="L8411" s="12" t="s">
        <v>39</v>
      </c>
      <c r="M8411" s="11" t="s">
        <v>149</v>
      </c>
      <c r="N8411" s="11" t="s">
        <v>4871</v>
      </c>
      <c r="O8411" s="12" t="s">
        <v>29</v>
      </c>
      <c r="P8411" s="12"/>
      <c r="Q8411" s="15" t="s">
        <v>37156</v>
      </c>
      <c r="R8411" s="12" t="s">
        <v>148</v>
      </c>
      <c r="S8411" s="11" t="s">
        <v>37157</v>
      </c>
      <c r="T8411" s="11" t="s">
        <v>5318</v>
      </c>
    </row>
    <row x14ac:dyDescent="0.25" r="8412" customHeight="1" ht="19.5">
      <c r="A8412" s="10">
        <v>45220</v>
      </c>
      <c r="B8412" s="11" t="s">
        <v>37158</v>
      </c>
      <c r="C8412" s="11" t="s">
        <v>4923</v>
      </c>
      <c r="D8412" s="12"/>
      <c r="E8412" s="13" t="s">
        <v>37159</v>
      </c>
      <c r="F8412" s="11" t="s">
        <v>37160</v>
      </c>
      <c r="G8412" s="12" t="s">
        <v>74</v>
      </c>
      <c r="H8412" s="12"/>
      <c r="I8412" s="14" t="s">
        <v>148</v>
      </c>
      <c r="J8412" s="12" t="s">
        <v>24</v>
      </c>
      <c r="K8412" s="12" t="s">
        <v>25</v>
      </c>
      <c r="L8412" s="12" t="s">
        <v>39</v>
      </c>
      <c r="M8412" s="11" t="s">
        <v>149</v>
      </c>
      <c r="N8412" s="11" t="s">
        <v>4871</v>
      </c>
      <c r="O8412" s="12" t="s">
        <v>29</v>
      </c>
      <c r="P8412" s="12"/>
      <c r="Q8412" s="15" t="s">
        <v>37161</v>
      </c>
      <c r="R8412" s="12" t="s">
        <v>42</v>
      </c>
      <c r="S8412" s="11" t="s">
        <v>37162</v>
      </c>
      <c r="T8412" s="11" t="s">
        <v>4899</v>
      </c>
    </row>
    <row x14ac:dyDescent="0.25" r="8413" customHeight="1" ht="19.5">
      <c r="A8413" s="10">
        <v>45220</v>
      </c>
      <c r="B8413" s="11" t="s">
        <v>37163</v>
      </c>
      <c r="C8413" s="11" t="s">
        <v>4882</v>
      </c>
      <c r="D8413" s="12"/>
      <c r="E8413" s="13" t="s">
        <v>37164</v>
      </c>
      <c r="F8413" s="11" t="s">
        <v>37165</v>
      </c>
      <c r="G8413" s="12" t="s">
        <v>74</v>
      </c>
      <c r="H8413" s="12"/>
      <c r="I8413" s="14" t="s">
        <v>148</v>
      </c>
      <c r="J8413" s="12" t="s">
        <v>24</v>
      </c>
      <c r="K8413" s="12" t="s">
        <v>25</v>
      </c>
      <c r="L8413" s="12" t="s">
        <v>39</v>
      </c>
      <c r="M8413" s="11" t="s">
        <v>149</v>
      </c>
      <c r="N8413" s="11" t="s">
        <v>4871</v>
      </c>
      <c r="O8413" s="12" t="s">
        <v>29</v>
      </c>
      <c r="P8413" s="12"/>
      <c r="Q8413" s="15" t="s">
        <v>37166</v>
      </c>
      <c r="R8413" s="12" t="s">
        <v>148</v>
      </c>
      <c r="S8413" s="11" t="s">
        <v>37167</v>
      </c>
      <c r="T8413" s="11" t="s">
        <v>4874</v>
      </c>
    </row>
    <row x14ac:dyDescent="0.25" r="8414" customHeight="1" ht="19.5">
      <c r="A8414" s="10">
        <v>45220</v>
      </c>
      <c r="B8414" s="11" t="s">
        <v>37168</v>
      </c>
      <c r="C8414" s="11" t="s">
        <v>4923</v>
      </c>
      <c r="D8414" s="12"/>
      <c r="E8414" s="13" t="s">
        <v>37169</v>
      </c>
      <c r="F8414" s="11" t="s">
        <v>37170</v>
      </c>
      <c r="G8414" s="12" t="s">
        <v>74</v>
      </c>
      <c r="H8414" s="12" t="s">
        <v>121</v>
      </c>
      <c r="I8414" s="14" t="s">
        <v>433</v>
      </c>
      <c r="J8414" s="12" t="s">
        <v>24</v>
      </c>
      <c r="K8414" s="12" t="s">
        <v>25</v>
      </c>
      <c r="L8414" s="12" t="s">
        <v>39</v>
      </c>
      <c r="M8414" s="11" t="s">
        <v>149</v>
      </c>
      <c r="N8414" s="11" t="s">
        <v>4871</v>
      </c>
      <c r="O8414" s="12" t="s">
        <v>29</v>
      </c>
      <c r="P8414" s="12"/>
      <c r="Q8414" s="15" t="s">
        <v>37171</v>
      </c>
      <c r="R8414" s="12" t="s">
        <v>148</v>
      </c>
      <c r="S8414" s="11" t="s">
        <v>37172</v>
      </c>
      <c r="T8414" s="11" t="s">
        <v>4874</v>
      </c>
    </row>
    <row x14ac:dyDescent="0.25" r="8415" customHeight="1" ht="19.5">
      <c r="A8415" s="10">
        <v>45220</v>
      </c>
      <c r="B8415" s="11" t="s">
        <v>37173</v>
      </c>
      <c r="C8415" s="11" t="s">
        <v>4882</v>
      </c>
      <c r="D8415" s="12"/>
      <c r="E8415" s="13" t="s">
        <v>37174</v>
      </c>
      <c r="F8415" s="11" t="s">
        <v>23128</v>
      </c>
      <c r="G8415" s="12" t="s">
        <v>74</v>
      </c>
      <c r="H8415" s="12" t="s">
        <v>98</v>
      </c>
      <c r="I8415" s="14" t="s">
        <v>290</v>
      </c>
      <c r="J8415" s="12" t="s">
        <v>24</v>
      </c>
      <c r="K8415" s="12" t="s">
        <v>25</v>
      </c>
      <c r="L8415" s="12" t="s">
        <v>39</v>
      </c>
      <c r="M8415" s="11" t="s">
        <v>149</v>
      </c>
      <c r="N8415" s="11" t="s">
        <v>4871</v>
      </c>
      <c r="O8415" s="12" t="s">
        <v>29</v>
      </c>
      <c r="P8415" s="12"/>
      <c r="Q8415" s="15" t="s">
        <v>37175</v>
      </c>
      <c r="R8415" s="12" t="s">
        <v>148</v>
      </c>
      <c r="S8415" s="11" t="s">
        <v>37176</v>
      </c>
      <c r="T8415" s="11" t="s">
        <v>4874</v>
      </c>
    </row>
    <row x14ac:dyDescent="0.25" r="8416" customHeight="1" ht="19.5">
      <c r="A8416" s="10">
        <v>45220</v>
      </c>
      <c r="B8416" s="11" t="s">
        <v>37177</v>
      </c>
      <c r="C8416" s="11" t="s">
        <v>5117</v>
      </c>
      <c r="D8416" s="12"/>
      <c r="E8416" s="13" t="s">
        <v>37178</v>
      </c>
      <c r="F8416" s="11" t="s">
        <v>37179</v>
      </c>
      <c r="G8416" s="12" t="s">
        <v>74</v>
      </c>
      <c r="H8416" s="12"/>
      <c r="I8416" s="14" t="s">
        <v>4975</v>
      </c>
      <c r="J8416" s="12" t="s">
        <v>24</v>
      </c>
      <c r="K8416" s="12" t="s">
        <v>25</v>
      </c>
      <c r="L8416" s="12" t="s">
        <v>39</v>
      </c>
      <c r="M8416" s="11" t="s">
        <v>149</v>
      </c>
      <c r="N8416" s="11" t="s">
        <v>4871</v>
      </c>
      <c r="O8416" s="12" t="s">
        <v>29</v>
      </c>
      <c r="P8416" s="12"/>
      <c r="Q8416" s="15" t="s">
        <v>37180</v>
      </c>
      <c r="R8416" s="12" t="s">
        <v>148</v>
      </c>
      <c r="S8416" s="11" t="s">
        <v>37181</v>
      </c>
      <c r="T8416" s="11" t="s">
        <v>4887</v>
      </c>
    </row>
    <row x14ac:dyDescent="0.25" r="8417" customHeight="1" ht="19.5">
      <c r="A8417" s="10">
        <v>45220</v>
      </c>
      <c r="B8417" s="11" t="s">
        <v>37182</v>
      </c>
      <c r="C8417" s="11" t="s">
        <v>4867</v>
      </c>
      <c r="D8417" s="12"/>
      <c r="E8417" s="13" t="s">
        <v>37183</v>
      </c>
      <c r="F8417" s="11" t="s">
        <v>37184</v>
      </c>
      <c r="G8417" s="12" t="s">
        <v>74</v>
      </c>
      <c r="H8417" s="12"/>
      <c r="I8417" s="14" t="s">
        <v>4870</v>
      </c>
      <c r="J8417" s="12" t="s">
        <v>24</v>
      </c>
      <c r="K8417" s="12" t="s">
        <v>25</v>
      </c>
      <c r="L8417" s="12" t="s">
        <v>39</v>
      </c>
      <c r="M8417" s="11" t="s">
        <v>149</v>
      </c>
      <c r="N8417" s="11" t="s">
        <v>4871</v>
      </c>
      <c r="O8417" s="12" t="s">
        <v>29</v>
      </c>
      <c r="P8417" s="12"/>
      <c r="Q8417" s="15" t="s">
        <v>37185</v>
      </c>
      <c r="R8417" s="12" t="s">
        <v>148</v>
      </c>
      <c r="S8417" s="11" t="s">
        <v>37186</v>
      </c>
      <c r="T8417" s="11" t="s">
        <v>4893</v>
      </c>
    </row>
    <row x14ac:dyDescent="0.25" r="8418" customHeight="1" ht="19.5">
      <c r="A8418" s="10">
        <v>45220</v>
      </c>
      <c r="B8418" s="11" t="s">
        <v>37187</v>
      </c>
      <c r="C8418" s="11" t="s">
        <v>37188</v>
      </c>
      <c r="D8418" s="12"/>
      <c r="E8418" s="13" t="s">
        <v>29548</v>
      </c>
      <c r="F8418" s="11" t="s">
        <v>29549</v>
      </c>
      <c r="G8418" s="12" t="s">
        <v>74</v>
      </c>
      <c r="H8418" s="12" t="s">
        <v>130</v>
      </c>
      <c r="I8418" s="14" t="s">
        <v>221</v>
      </c>
      <c r="J8418" s="12" t="s">
        <v>24</v>
      </c>
      <c r="K8418" s="12" t="s">
        <v>25</v>
      </c>
      <c r="L8418" s="12" t="s">
        <v>39</v>
      </c>
      <c r="M8418" s="11" t="s">
        <v>149</v>
      </c>
      <c r="N8418" s="11" t="s">
        <v>28</v>
      </c>
      <c r="O8418" s="12" t="s">
        <v>29</v>
      </c>
      <c r="P8418" s="12"/>
      <c r="Q8418" s="15" t="s">
        <v>37189</v>
      </c>
      <c r="R8418" s="12" t="s">
        <v>42</v>
      </c>
      <c r="S8418" s="11" t="s">
        <v>37190</v>
      </c>
      <c r="T8418" s="11" t="s">
        <v>37191</v>
      </c>
    </row>
    <row x14ac:dyDescent="0.25" r="8419" customHeight="1" ht="19.5">
      <c r="A8419" s="10">
        <v>45220</v>
      </c>
      <c r="B8419" s="11" t="s">
        <v>37192</v>
      </c>
      <c r="C8419" s="11" t="s">
        <v>4882</v>
      </c>
      <c r="D8419" s="12"/>
      <c r="E8419" s="13">
        <v>18671711223</v>
      </c>
      <c r="F8419" s="11" t="s">
        <v>37193</v>
      </c>
      <c r="G8419" s="12" t="s">
        <v>48</v>
      </c>
      <c r="H8419" s="12"/>
      <c r="I8419" s="14" t="s">
        <v>148</v>
      </c>
      <c r="J8419" s="12" t="s">
        <v>24</v>
      </c>
      <c r="K8419" s="12" t="s">
        <v>25</v>
      </c>
      <c r="L8419" s="12" t="s">
        <v>39</v>
      </c>
      <c r="M8419" s="11" t="s">
        <v>149</v>
      </c>
      <c r="N8419" s="11" t="s">
        <v>4871</v>
      </c>
      <c r="O8419" s="12" t="s">
        <v>29</v>
      </c>
      <c r="P8419" s="12"/>
      <c r="Q8419" s="15" t="s">
        <v>37194</v>
      </c>
      <c r="R8419" s="12" t="s">
        <v>148</v>
      </c>
      <c r="S8419" s="11" t="s">
        <v>37195</v>
      </c>
      <c r="T8419" s="11" t="s">
        <v>4887</v>
      </c>
    </row>
    <row x14ac:dyDescent="0.25" r="8420" customHeight="1" ht="19.5">
      <c r="A8420" s="10">
        <v>45220</v>
      </c>
      <c r="B8420" s="11" t="s">
        <v>37196</v>
      </c>
      <c r="C8420" s="11" t="s">
        <v>5137</v>
      </c>
      <c r="D8420" s="12"/>
      <c r="E8420" s="13" t="s">
        <v>37197</v>
      </c>
      <c r="F8420" s="11" t="s">
        <v>35811</v>
      </c>
      <c r="G8420" s="12" t="s">
        <v>2674</v>
      </c>
      <c r="H8420" s="12"/>
      <c r="I8420" s="14" t="s">
        <v>5140</v>
      </c>
      <c r="J8420" s="12" t="s">
        <v>24</v>
      </c>
      <c r="K8420" s="12" t="s">
        <v>25</v>
      </c>
      <c r="L8420" s="12" t="s">
        <v>39</v>
      </c>
      <c r="M8420" s="11" t="s">
        <v>149</v>
      </c>
      <c r="N8420" s="11" t="s">
        <v>4871</v>
      </c>
      <c r="O8420" s="12" t="s">
        <v>29</v>
      </c>
      <c r="P8420" s="12"/>
      <c r="Q8420" s="15" t="s">
        <v>37198</v>
      </c>
      <c r="R8420" s="12" t="s">
        <v>148</v>
      </c>
      <c r="S8420" s="11" t="s">
        <v>37199</v>
      </c>
      <c r="T8420" s="11" t="s">
        <v>4887</v>
      </c>
    </row>
    <row x14ac:dyDescent="0.25" r="8421" customHeight="1" ht="19.5">
      <c r="A8421" s="10">
        <v>45220</v>
      </c>
      <c r="B8421" s="11" t="s">
        <v>37200</v>
      </c>
      <c r="C8421" s="11" t="s">
        <v>4882</v>
      </c>
      <c r="D8421" s="12"/>
      <c r="E8421" s="13" t="s">
        <v>37201</v>
      </c>
      <c r="F8421" s="11" t="s">
        <v>37202</v>
      </c>
      <c r="G8421" s="12" t="s">
        <v>74</v>
      </c>
      <c r="H8421" s="12"/>
      <c r="I8421" s="14" t="s">
        <v>148</v>
      </c>
      <c r="J8421" s="12" t="s">
        <v>24</v>
      </c>
      <c r="K8421" s="12" t="s">
        <v>25</v>
      </c>
      <c r="L8421" s="12" t="s">
        <v>39</v>
      </c>
      <c r="M8421" s="11" t="s">
        <v>149</v>
      </c>
      <c r="N8421" s="11" t="s">
        <v>4871</v>
      </c>
      <c r="O8421" s="12" t="s">
        <v>29</v>
      </c>
      <c r="P8421" s="12"/>
      <c r="Q8421" s="15" t="s">
        <v>37203</v>
      </c>
      <c r="R8421" s="12" t="s">
        <v>148</v>
      </c>
      <c r="S8421" s="11" t="s">
        <v>37204</v>
      </c>
      <c r="T8421" s="11" t="s">
        <v>4887</v>
      </c>
    </row>
    <row x14ac:dyDescent="0.25" r="8422" customHeight="1" ht="19.5">
      <c r="A8422" s="10">
        <v>45220</v>
      </c>
      <c r="B8422" s="11" t="s">
        <v>37205</v>
      </c>
      <c r="C8422" s="11" t="s">
        <v>4867</v>
      </c>
      <c r="D8422" s="12"/>
      <c r="E8422" s="13" t="s">
        <v>37206</v>
      </c>
      <c r="F8422" s="11" t="s">
        <v>2257</v>
      </c>
      <c r="G8422" s="12" t="s">
        <v>74</v>
      </c>
      <c r="H8422" s="12" t="s">
        <v>98</v>
      </c>
      <c r="I8422" s="14" t="s">
        <v>4870</v>
      </c>
      <c r="J8422" s="12" t="s">
        <v>24</v>
      </c>
      <c r="K8422" s="12" t="s">
        <v>25</v>
      </c>
      <c r="L8422" s="12" t="s">
        <v>39</v>
      </c>
      <c r="M8422" s="11" t="s">
        <v>149</v>
      </c>
      <c r="N8422" s="11" t="s">
        <v>4871</v>
      </c>
      <c r="O8422" s="12" t="s">
        <v>29</v>
      </c>
      <c r="P8422" s="12"/>
      <c r="Q8422" s="15" t="s">
        <v>37207</v>
      </c>
      <c r="R8422" s="12" t="s">
        <v>148</v>
      </c>
      <c r="S8422" s="11" t="s">
        <v>37208</v>
      </c>
      <c r="T8422" s="11" t="s">
        <v>4906</v>
      </c>
    </row>
    <row x14ac:dyDescent="0.25" r="8423" customHeight="1" ht="19.5">
      <c r="A8423" s="10">
        <v>45220</v>
      </c>
      <c r="B8423" s="11" t="s">
        <v>37209</v>
      </c>
      <c r="C8423" s="11" t="s">
        <v>4882</v>
      </c>
      <c r="D8423" s="12"/>
      <c r="E8423" s="13" t="s">
        <v>37210</v>
      </c>
      <c r="F8423" s="11" t="s">
        <v>37211</v>
      </c>
      <c r="G8423" s="12" t="s">
        <v>74</v>
      </c>
      <c r="H8423" s="12" t="s">
        <v>98</v>
      </c>
      <c r="I8423" s="14" t="s">
        <v>148</v>
      </c>
      <c r="J8423" s="12" t="s">
        <v>24</v>
      </c>
      <c r="K8423" s="12" t="s">
        <v>25</v>
      </c>
      <c r="L8423" s="12" t="s">
        <v>39</v>
      </c>
      <c r="M8423" s="11" t="s">
        <v>149</v>
      </c>
      <c r="N8423" s="11" t="s">
        <v>4871</v>
      </c>
      <c r="O8423" s="12" t="s">
        <v>29</v>
      </c>
      <c r="P8423" s="12"/>
      <c r="Q8423" s="15" t="s">
        <v>37212</v>
      </c>
      <c r="R8423" s="12" t="s">
        <v>148</v>
      </c>
      <c r="S8423" s="11" t="s">
        <v>37213</v>
      </c>
      <c r="T8423" s="11" t="s">
        <v>5312</v>
      </c>
    </row>
    <row x14ac:dyDescent="0.25" r="8424" customHeight="1" ht="19.5">
      <c r="A8424" s="10">
        <v>45220</v>
      </c>
      <c r="B8424" s="11" t="s">
        <v>37214</v>
      </c>
      <c r="C8424" s="11" t="s">
        <v>4923</v>
      </c>
      <c r="D8424" s="12"/>
      <c r="E8424" s="13" t="s">
        <v>37215</v>
      </c>
      <c r="F8424" s="11" t="s">
        <v>34677</v>
      </c>
      <c r="G8424" s="12" t="s">
        <v>74</v>
      </c>
      <c r="H8424" s="12"/>
      <c r="I8424" s="14" t="s">
        <v>148</v>
      </c>
      <c r="J8424" s="12" t="s">
        <v>24</v>
      </c>
      <c r="K8424" s="12" t="s">
        <v>25</v>
      </c>
      <c r="L8424" s="12" t="s">
        <v>39</v>
      </c>
      <c r="M8424" s="11" t="s">
        <v>149</v>
      </c>
      <c r="N8424" s="11" t="s">
        <v>4871</v>
      </c>
      <c r="O8424" s="12" t="s">
        <v>29</v>
      </c>
      <c r="P8424" s="12"/>
      <c r="Q8424" s="15" t="s">
        <v>37216</v>
      </c>
      <c r="R8424" s="12" t="s">
        <v>148</v>
      </c>
      <c r="S8424" s="11" t="s">
        <v>37217</v>
      </c>
      <c r="T8424" s="11" t="s">
        <v>7775</v>
      </c>
    </row>
    <row x14ac:dyDescent="0.25" r="8425" customHeight="1" ht="19.5">
      <c r="A8425" s="10">
        <v>45220</v>
      </c>
      <c r="B8425" s="11" t="s">
        <v>37218</v>
      </c>
      <c r="C8425" s="11" t="s">
        <v>4867</v>
      </c>
      <c r="D8425" s="12"/>
      <c r="E8425" s="13" t="s">
        <v>37219</v>
      </c>
      <c r="F8425" s="11" t="s">
        <v>8483</v>
      </c>
      <c r="G8425" s="12" t="s">
        <v>74</v>
      </c>
      <c r="H8425" s="12"/>
      <c r="I8425" s="14" t="s">
        <v>4870</v>
      </c>
      <c r="J8425" s="12" t="s">
        <v>24</v>
      </c>
      <c r="K8425" s="12" t="s">
        <v>25</v>
      </c>
      <c r="L8425" s="12" t="s">
        <v>39</v>
      </c>
      <c r="M8425" s="11" t="s">
        <v>149</v>
      </c>
      <c r="N8425" s="11" t="s">
        <v>4871</v>
      </c>
      <c r="O8425" s="12" t="s">
        <v>29</v>
      </c>
      <c r="P8425" s="12"/>
      <c r="Q8425" s="15" t="s">
        <v>37220</v>
      </c>
      <c r="R8425" s="12" t="s">
        <v>148</v>
      </c>
      <c r="S8425" s="11" t="s">
        <v>37221</v>
      </c>
      <c r="T8425" s="11" t="s">
        <v>4893</v>
      </c>
    </row>
    <row x14ac:dyDescent="0.25" r="8426" customHeight="1" ht="19.5">
      <c r="A8426" s="10">
        <v>45220</v>
      </c>
      <c r="B8426" s="11" t="s">
        <v>37222</v>
      </c>
      <c r="C8426" s="11" t="s">
        <v>4867</v>
      </c>
      <c r="D8426" s="12"/>
      <c r="E8426" s="13" t="s">
        <v>37223</v>
      </c>
      <c r="F8426" s="11" t="s">
        <v>37224</v>
      </c>
      <c r="G8426" s="12" t="s">
        <v>74</v>
      </c>
      <c r="H8426" s="12"/>
      <c r="I8426" s="14" t="s">
        <v>4870</v>
      </c>
      <c r="J8426" s="12" t="s">
        <v>24</v>
      </c>
      <c r="K8426" s="12" t="s">
        <v>25</v>
      </c>
      <c r="L8426" s="12" t="s">
        <v>39</v>
      </c>
      <c r="M8426" s="11" t="s">
        <v>149</v>
      </c>
      <c r="N8426" s="11" t="s">
        <v>4871</v>
      </c>
      <c r="O8426" s="12" t="s">
        <v>29</v>
      </c>
      <c r="P8426" s="12"/>
      <c r="Q8426" s="15" t="s">
        <v>37225</v>
      </c>
      <c r="R8426" s="12" t="s">
        <v>148</v>
      </c>
      <c r="S8426" s="11" t="s">
        <v>37226</v>
      </c>
      <c r="T8426" s="11" t="s">
        <v>4906</v>
      </c>
    </row>
    <row x14ac:dyDescent="0.25" r="8427" customHeight="1" ht="19.5">
      <c r="A8427" s="10">
        <v>45220</v>
      </c>
      <c r="B8427" s="11" t="s">
        <v>37227</v>
      </c>
      <c r="C8427" s="11" t="s">
        <v>4867</v>
      </c>
      <c r="D8427" s="12"/>
      <c r="E8427" s="13" t="s">
        <v>37228</v>
      </c>
      <c r="F8427" s="11" t="s">
        <v>37229</v>
      </c>
      <c r="G8427" s="12" t="s">
        <v>74</v>
      </c>
      <c r="H8427" s="12" t="s">
        <v>130</v>
      </c>
      <c r="I8427" s="14" t="s">
        <v>4870</v>
      </c>
      <c r="J8427" s="12" t="s">
        <v>24</v>
      </c>
      <c r="K8427" s="12" t="s">
        <v>25</v>
      </c>
      <c r="L8427" s="12" t="s">
        <v>39</v>
      </c>
      <c r="M8427" s="11" t="s">
        <v>149</v>
      </c>
      <c r="N8427" s="11" t="s">
        <v>4871</v>
      </c>
      <c r="O8427" s="12" t="s">
        <v>29</v>
      </c>
      <c r="P8427" s="12"/>
      <c r="Q8427" s="15" t="s">
        <v>37230</v>
      </c>
      <c r="R8427" s="12" t="s">
        <v>148</v>
      </c>
      <c r="S8427" s="11" t="s">
        <v>37231</v>
      </c>
      <c r="T8427" s="11" t="s">
        <v>4887</v>
      </c>
    </row>
    <row x14ac:dyDescent="0.25" r="8428" customHeight="1" ht="19.5">
      <c r="A8428" s="10">
        <v>45220</v>
      </c>
      <c r="B8428" s="11" t="s">
        <v>37232</v>
      </c>
      <c r="C8428" s="11" t="s">
        <v>4923</v>
      </c>
      <c r="D8428" s="12"/>
      <c r="E8428" s="13" t="s">
        <v>37233</v>
      </c>
      <c r="F8428" s="11" t="s">
        <v>37234</v>
      </c>
      <c r="G8428" s="12" t="s">
        <v>74</v>
      </c>
      <c r="H8428" s="12"/>
      <c r="I8428" s="14" t="s">
        <v>148</v>
      </c>
      <c r="J8428" s="12" t="s">
        <v>24</v>
      </c>
      <c r="K8428" s="12" t="s">
        <v>25</v>
      </c>
      <c r="L8428" s="12" t="s">
        <v>39</v>
      </c>
      <c r="M8428" s="11" t="s">
        <v>149</v>
      </c>
      <c r="N8428" s="11" t="s">
        <v>4871</v>
      </c>
      <c r="O8428" s="12" t="s">
        <v>29</v>
      </c>
      <c r="P8428" s="12"/>
      <c r="Q8428" s="15" t="s">
        <v>37235</v>
      </c>
      <c r="R8428" s="12" t="s">
        <v>148</v>
      </c>
      <c r="S8428" s="11" t="s">
        <v>37236</v>
      </c>
      <c r="T8428" s="11" t="s">
        <v>4955</v>
      </c>
    </row>
    <row x14ac:dyDescent="0.25" r="8429" customHeight="1" ht="19.5">
      <c r="A8429" s="10">
        <v>45220</v>
      </c>
      <c r="B8429" s="11" t="s">
        <v>37237</v>
      </c>
      <c r="C8429" s="11" t="s">
        <v>4867</v>
      </c>
      <c r="D8429" s="12"/>
      <c r="E8429" s="13" t="s">
        <v>37238</v>
      </c>
      <c r="F8429" s="11" t="s">
        <v>37239</v>
      </c>
      <c r="G8429" s="12" t="s">
        <v>74</v>
      </c>
      <c r="H8429" s="12" t="s">
        <v>121</v>
      </c>
      <c r="I8429" s="14" t="s">
        <v>4870</v>
      </c>
      <c r="J8429" s="12" t="s">
        <v>24</v>
      </c>
      <c r="K8429" s="12" t="s">
        <v>25</v>
      </c>
      <c r="L8429" s="12" t="s">
        <v>39</v>
      </c>
      <c r="M8429" s="11" t="s">
        <v>149</v>
      </c>
      <c r="N8429" s="11" t="s">
        <v>4871</v>
      </c>
      <c r="O8429" s="12" t="s">
        <v>29</v>
      </c>
      <c r="P8429" s="12"/>
      <c r="Q8429" s="15" t="s">
        <v>37240</v>
      </c>
      <c r="R8429" s="12" t="s">
        <v>148</v>
      </c>
      <c r="S8429" s="11" t="s">
        <v>37241</v>
      </c>
      <c r="T8429" s="11" t="s">
        <v>4934</v>
      </c>
    </row>
    <row x14ac:dyDescent="0.25" r="8430" customHeight="1" ht="19.5">
      <c r="A8430" s="10">
        <v>45220</v>
      </c>
      <c r="B8430" s="11" t="s">
        <v>37242</v>
      </c>
      <c r="C8430" s="11" t="s">
        <v>4867</v>
      </c>
      <c r="D8430" s="12"/>
      <c r="E8430" s="13" t="s">
        <v>37243</v>
      </c>
      <c r="F8430" s="11" t="s">
        <v>37244</v>
      </c>
      <c r="G8430" s="12" t="s">
        <v>74</v>
      </c>
      <c r="H8430" s="12" t="s">
        <v>130</v>
      </c>
      <c r="I8430" s="14" t="s">
        <v>4870</v>
      </c>
      <c r="J8430" s="12" t="s">
        <v>24</v>
      </c>
      <c r="K8430" s="12" t="s">
        <v>25</v>
      </c>
      <c r="L8430" s="12" t="s">
        <v>39</v>
      </c>
      <c r="M8430" s="11" t="s">
        <v>149</v>
      </c>
      <c r="N8430" s="11" t="s">
        <v>4871</v>
      </c>
      <c r="O8430" s="12" t="s">
        <v>29</v>
      </c>
      <c r="P8430" s="12"/>
      <c r="Q8430" s="15" t="s">
        <v>37245</v>
      </c>
      <c r="R8430" s="12" t="s">
        <v>148</v>
      </c>
      <c r="S8430" s="11" t="s">
        <v>37246</v>
      </c>
      <c r="T8430" s="11" t="s">
        <v>4893</v>
      </c>
    </row>
    <row x14ac:dyDescent="0.25" r="8431" customHeight="1" ht="19.5">
      <c r="A8431" s="10">
        <v>45220</v>
      </c>
      <c r="B8431" s="11" t="s">
        <v>37247</v>
      </c>
      <c r="C8431" s="11" t="s">
        <v>4867</v>
      </c>
      <c r="D8431" s="12"/>
      <c r="E8431" s="13" t="s">
        <v>37248</v>
      </c>
      <c r="F8431" s="11" t="s">
        <v>37249</v>
      </c>
      <c r="G8431" s="12" t="s">
        <v>74</v>
      </c>
      <c r="H8431" s="12"/>
      <c r="I8431" s="14" t="s">
        <v>4870</v>
      </c>
      <c r="J8431" s="12" t="s">
        <v>24</v>
      </c>
      <c r="K8431" s="12" t="s">
        <v>25</v>
      </c>
      <c r="L8431" s="12" t="s">
        <v>39</v>
      </c>
      <c r="M8431" s="11" t="s">
        <v>149</v>
      </c>
      <c r="N8431" s="11" t="s">
        <v>4871</v>
      </c>
      <c r="O8431" s="12" t="s">
        <v>29</v>
      </c>
      <c r="P8431" s="12"/>
      <c r="Q8431" s="15" t="s">
        <v>37250</v>
      </c>
      <c r="R8431" s="12" t="s">
        <v>148</v>
      </c>
      <c r="S8431" s="11" t="s">
        <v>37251</v>
      </c>
      <c r="T8431" s="11" t="s">
        <v>4887</v>
      </c>
    </row>
    <row x14ac:dyDescent="0.25" r="8432" customHeight="1" ht="19.5">
      <c r="A8432" s="10">
        <v>45220</v>
      </c>
      <c r="B8432" s="11" t="s">
        <v>37252</v>
      </c>
      <c r="C8432" s="11" t="s">
        <v>5117</v>
      </c>
      <c r="D8432" s="12"/>
      <c r="E8432" s="13" t="s">
        <v>37253</v>
      </c>
      <c r="F8432" s="11" t="s">
        <v>37254</v>
      </c>
      <c r="G8432" s="12" t="s">
        <v>74</v>
      </c>
      <c r="H8432" s="12" t="s">
        <v>98</v>
      </c>
      <c r="I8432" s="14" t="s">
        <v>4975</v>
      </c>
      <c r="J8432" s="12" t="s">
        <v>24</v>
      </c>
      <c r="K8432" s="12" t="s">
        <v>25</v>
      </c>
      <c r="L8432" s="12" t="s">
        <v>39</v>
      </c>
      <c r="M8432" s="11" t="s">
        <v>149</v>
      </c>
      <c r="N8432" s="11" t="s">
        <v>4871</v>
      </c>
      <c r="O8432" s="12" t="s">
        <v>29</v>
      </c>
      <c r="P8432" s="12"/>
      <c r="Q8432" s="15" t="s">
        <v>37255</v>
      </c>
      <c r="R8432" s="12" t="s">
        <v>148</v>
      </c>
      <c r="S8432" s="11" t="s">
        <v>37256</v>
      </c>
      <c r="T8432" s="11" t="s">
        <v>4961</v>
      </c>
    </row>
    <row x14ac:dyDescent="0.25" r="8433" customHeight="1" ht="19.5">
      <c r="A8433" s="10">
        <v>45220</v>
      </c>
      <c r="B8433" s="11" t="s">
        <v>37257</v>
      </c>
      <c r="C8433" s="11" t="s">
        <v>4867</v>
      </c>
      <c r="D8433" s="12"/>
      <c r="E8433" s="13" t="s">
        <v>37258</v>
      </c>
      <c r="F8433" s="11" t="s">
        <v>37259</v>
      </c>
      <c r="G8433" s="12" t="s">
        <v>74</v>
      </c>
      <c r="H8433" s="12"/>
      <c r="I8433" s="14" t="s">
        <v>4870</v>
      </c>
      <c r="J8433" s="12" t="s">
        <v>24</v>
      </c>
      <c r="K8433" s="12" t="s">
        <v>25</v>
      </c>
      <c r="L8433" s="12" t="s">
        <v>39</v>
      </c>
      <c r="M8433" s="11" t="s">
        <v>149</v>
      </c>
      <c r="N8433" s="11" t="s">
        <v>4871</v>
      </c>
      <c r="O8433" s="12" t="s">
        <v>29</v>
      </c>
      <c r="P8433" s="12"/>
      <c r="Q8433" s="15" t="s">
        <v>37260</v>
      </c>
      <c r="R8433" s="12" t="s">
        <v>148</v>
      </c>
      <c r="S8433" s="11" t="s">
        <v>37261</v>
      </c>
      <c r="T8433" s="11" t="s">
        <v>5339</v>
      </c>
    </row>
    <row x14ac:dyDescent="0.25" r="8434" customHeight="1" ht="19.5">
      <c r="A8434" s="10">
        <v>45220</v>
      </c>
      <c r="B8434" s="11" t="s">
        <v>37262</v>
      </c>
      <c r="C8434" s="11" t="s">
        <v>4882</v>
      </c>
      <c r="D8434" s="12"/>
      <c r="E8434" s="13" t="s">
        <v>37263</v>
      </c>
      <c r="F8434" s="11" t="s">
        <v>37264</v>
      </c>
      <c r="G8434" s="12" t="s">
        <v>74</v>
      </c>
      <c r="H8434" s="12"/>
      <c r="I8434" s="14" t="s">
        <v>148</v>
      </c>
      <c r="J8434" s="12" t="s">
        <v>24</v>
      </c>
      <c r="K8434" s="12" t="s">
        <v>25</v>
      </c>
      <c r="L8434" s="12" t="s">
        <v>39</v>
      </c>
      <c r="M8434" s="11" t="s">
        <v>149</v>
      </c>
      <c r="N8434" s="11" t="s">
        <v>4871</v>
      </c>
      <c r="O8434" s="12" t="s">
        <v>29</v>
      </c>
      <c r="P8434" s="12"/>
      <c r="Q8434" s="15" t="s">
        <v>37265</v>
      </c>
      <c r="R8434" s="12" t="s">
        <v>148</v>
      </c>
      <c r="S8434" s="11" t="s">
        <v>37266</v>
      </c>
      <c r="T8434" s="11" t="s">
        <v>5312</v>
      </c>
    </row>
    <row x14ac:dyDescent="0.25" r="8435" customHeight="1" ht="19.5">
      <c r="A8435" s="10">
        <v>45220</v>
      </c>
      <c r="B8435" s="11" t="s">
        <v>37267</v>
      </c>
      <c r="C8435" s="11" t="s">
        <v>4882</v>
      </c>
      <c r="D8435" s="12"/>
      <c r="E8435" s="13" t="s">
        <v>37268</v>
      </c>
      <c r="F8435" s="11" t="s">
        <v>37269</v>
      </c>
      <c r="G8435" s="12" t="s">
        <v>74</v>
      </c>
      <c r="H8435" s="12"/>
      <c r="I8435" s="14" t="s">
        <v>148</v>
      </c>
      <c r="J8435" s="12" t="s">
        <v>24</v>
      </c>
      <c r="K8435" s="12" t="s">
        <v>25</v>
      </c>
      <c r="L8435" s="12" t="s">
        <v>39</v>
      </c>
      <c r="M8435" s="11" t="s">
        <v>149</v>
      </c>
      <c r="N8435" s="11" t="s">
        <v>4871</v>
      </c>
      <c r="O8435" s="12" t="s">
        <v>29</v>
      </c>
      <c r="P8435" s="12"/>
      <c r="Q8435" s="15" t="s">
        <v>37270</v>
      </c>
      <c r="R8435" s="12" t="s">
        <v>148</v>
      </c>
      <c r="S8435" s="11" t="s">
        <v>37271</v>
      </c>
      <c r="T8435" s="11" t="s">
        <v>4874</v>
      </c>
    </row>
    <row x14ac:dyDescent="0.25" r="8436" customHeight="1" ht="19.5">
      <c r="A8436" s="10">
        <v>45220</v>
      </c>
      <c r="B8436" s="11" t="s">
        <v>37272</v>
      </c>
      <c r="C8436" s="11" t="s">
        <v>4867</v>
      </c>
      <c r="D8436" s="12"/>
      <c r="E8436" s="13" t="s">
        <v>37273</v>
      </c>
      <c r="F8436" s="11" t="s">
        <v>37274</v>
      </c>
      <c r="G8436" s="12" t="s">
        <v>74</v>
      </c>
      <c r="H8436" s="12"/>
      <c r="I8436" s="14" t="s">
        <v>4870</v>
      </c>
      <c r="J8436" s="12" t="s">
        <v>24</v>
      </c>
      <c r="K8436" s="12" t="s">
        <v>25</v>
      </c>
      <c r="L8436" s="12" t="s">
        <v>39</v>
      </c>
      <c r="M8436" s="11" t="s">
        <v>149</v>
      </c>
      <c r="N8436" s="11" t="s">
        <v>4871</v>
      </c>
      <c r="O8436" s="12" t="s">
        <v>29</v>
      </c>
      <c r="P8436" s="12"/>
      <c r="Q8436" s="15" t="s">
        <v>37275</v>
      </c>
      <c r="R8436" s="12" t="s">
        <v>148</v>
      </c>
      <c r="S8436" s="11" t="s">
        <v>37276</v>
      </c>
      <c r="T8436" s="11" t="s">
        <v>4928</v>
      </c>
    </row>
    <row x14ac:dyDescent="0.25" r="8437" customHeight="1" ht="19.5">
      <c r="A8437" s="10">
        <v>45220</v>
      </c>
      <c r="B8437" s="11" t="s">
        <v>37277</v>
      </c>
      <c r="C8437" s="11" t="s">
        <v>4867</v>
      </c>
      <c r="D8437" s="12"/>
      <c r="E8437" s="13" t="s">
        <v>37278</v>
      </c>
      <c r="F8437" s="11" t="s">
        <v>37279</v>
      </c>
      <c r="G8437" s="12" t="s">
        <v>74</v>
      </c>
      <c r="H8437" s="12" t="s">
        <v>130</v>
      </c>
      <c r="I8437" s="14" t="s">
        <v>4870</v>
      </c>
      <c r="J8437" s="12" t="s">
        <v>24</v>
      </c>
      <c r="K8437" s="12" t="s">
        <v>25</v>
      </c>
      <c r="L8437" s="12" t="s">
        <v>39</v>
      </c>
      <c r="M8437" s="11" t="s">
        <v>149</v>
      </c>
      <c r="N8437" s="11" t="s">
        <v>4871</v>
      </c>
      <c r="O8437" s="12" t="s">
        <v>29</v>
      </c>
      <c r="P8437" s="12"/>
      <c r="Q8437" s="15" t="s">
        <v>37280</v>
      </c>
      <c r="R8437" s="12" t="s">
        <v>148</v>
      </c>
      <c r="S8437" s="11" t="s">
        <v>37281</v>
      </c>
      <c r="T8437" s="11" t="s">
        <v>4874</v>
      </c>
    </row>
    <row x14ac:dyDescent="0.25" r="8438" customHeight="1" ht="19.5">
      <c r="A8438" s="10">
        <v>45220</v>
      </c>
      <c r="B8438" s="11" t="s">
        <v>37282</v>
      </c>
      <c r="C8438" s="11" t="s">
        <v>5363</v>
      </c>
      <c r="D8438" s="12"/>
      <c r="E8438" s="13">
        <v>18527206753</v>
      </c>
      <c r="F8438" s="11" t="s">
        <v>37283</v>
      </c>
      <c r="G8438" s="12" t="s">
        <v>48</v>
      </c>
      <c r="H8438" s="12"/>
      <c r="I8438" s="14" t="s">
        <v>104</v>
      </c>
      <c r="J8438" s="12" t="s">
        <v>24</v>
      </c>
      <c r="K8438" s="12" t="s">
        <v>25</v>
      </c>
      <c r="L8438" s="12" t="s">
        <v>39</v>
      </c>
      <c r="M8438" s="11" t="s">
        <v>27</v>
      </c>
      <c r="N8438" s="11" t="s">
        <v>624</v>
      </c>
      <c r="O8438" s="12" t="s">
        <v>29</v>
      </c>
      <c r="P8438" s="12"/>
      <c r="Q8438" s="15" t="s">
        <v>37284</v>
      </c>
      <c r="R8438" s="12" t="s">
        <v>42</v>
      </c>
      <c r="S8438" s="11" t="s">
        <v>37285</v>
      </c>
      <c r="T8438" s="11"/>
    </row>
    <row x14ac:dyDescent="0.25" r="8439" customHeight="1" ht="19.5">
      <c r="A8439" s="10">
        <v>45220</v>
      </c>
      <c r="B8439" s="11" t="s">
        <v>37286</v>
      </c>
      <c r="C8439" s="11" t="s">
        <v>5363</v>
      </c>
      <c r="D8439" s="12"/>
      <c r="E8439" s="13">
        <v>13085157724</v>
      </c>
      <c r="F8439" s="11" t="s">
        <v>37287</v>
      </c>
      <c r="G8439" s="12" t="s">
        <v>74</v>
      </c>
      <c r="H8439" s="12"/>
      <c r="I8439" s="14" t="s">
        <v>381</v>
      </c>
      <c r="J8439" s="12" t="s">
        <v>24</v>
      </c>
      <c r="K8439" s="12" t="s">
        <v>25</v>
      </c>
      <c r="L8439" s="12" t="s">
        <v>39</v>
      </c>
      <c r="M8439" s="11" t="s">
        <v>27</v>
      </c>
      <c r="N8439" s="11" t="s">
        <v>624</v>
      </c>
      <c r="O8439" s="12" t="s">
        <v>29</v>
      </c>
      <c r="P8439" s="12"/>
      <c r="Q8439" s="15" t="s">
        <v>37288</v>
      </c>
      <c r="R8439" s="12" t="s">
        <v>42</v>
      </c>
      <c r="S8439" s="11" t="s">
        <v>37289</v>
      </c>
      <c r="T8439" s="11"/>
    </row>
    <row x14ac:dyDescent="0.25" r="8440" customHeight="1" ht="19.5">
      <c r="A8440" s="10">
        <v>45220</v>
      </c>
      <c r="B8440" s="11" t="s">
        <v>37290</v>
      </c>
      <c r="C8440" s="11" t="s">
        <v>5363</v>
      </c>
      <c r="D8440" s="12"/>
      <c r="E8440" s="13">
        <v>18571006880</v>
      </c>
      <c r="F8440" s="11" t="s">
        <v>11141</v>
      </c>
      <c r="G8440" s="12" t="s">
        <v>48</v>
      </c>
      <c r="H8440" s="12"/>
      <c r="I8440" s="14" t="s">
        <v>433</v>
      </c>
      <c r="J8440" s="12" t="s">
        <v>24</v>
      </c>
      <c r="K8440" s="12" t="s">
        <v>25</v>
      </c>
      <c r="L8440" s="12" t="s">
        <v>39</v>
      </c>
      <c r="M8440" s="11" t="s">
        <v>40</v>
      </c>
      <c r="N8440" s="11" t="s">
        <v>624</v>
      </c>
      <c r="O8440" s="12" t="s">
        <v>29</v>
      </c>
      <c r="P8440" s="12"/>
      <c r="Q8440" s="15" t="s">
        <v>37291</v>
      </c>
      <c r="R8440" s="12" t="s">
        <v>42</v>
      </c>
      <c r="S8440" s="11" t="s">
        <v>37292</v>
      </c>
      <c r="T8440" s="11"/>
    </row>
    <row x14ac:dyDescent="0.25" r="8441" customHeight="1" ht="19.5">
      <c r="A8441" s="10">
        <v>45220</v>
      </c>
      <c r="B8441" s="11" t="s">
        <v>37293</v>
      </c>
      <c r="C8441" s="11" t="s">
        <v>5363</v>
      </c>
      <c r="D8441" s="12"/>
      <c r="E8441" s="13">
        <v>13277251459</v>
      </c>
      <c r="F8441" s="11" t="s">
        <v>37294</v>
      </c>
      <c r="G8441" s="12" t="s">
        <v>74</v>
      </c>
      <c r="H8441" s="12"/>
      <c r="I8441" s="14" t="s">
        <v>142</v>
      </c>
      <c r="J8441" s="12" t="s">
        <v>24</v>
      </c>
      <c r="K8441" s="12" t="s">
        <v>25</v>
      </c>
      <c r="L8441" s="12" t="s">
        <v>39</v>
      </c>
      <c r="M8441" s="11" t="s">
        <v>27</v>
      </c>
      <c r="N8441" s="11" t="s">
        <v>624</v>
      </c>
      <c r="O8441" s="12" t="s">
        <v>29</v>
      </c>
      <c r="P8441" s="12"/>
      <c r="Q8441" s="15" t="s">
        <v>37295</v>
      </c>
      <c r="R8441" s="12" t="s">
        <v>42</v>
      </c>
      <c r="S8441" s="11" t="s">
        <v>37296</v>
      </c>
      <c r="T8441" s="11"/>
    </row>
    <row x14ac:dyDescent="0.25" r="8442" customHeight="1" ht="19.5">
      <c r="A8442" s="10">
        <v>45220</v>
      </c>
      <c r="B8442" s="11" t="s">
        <v>37297</v>
      </c>
      <c r="C8442" s="11" t="s">
        <v>5363</v>
      </c>
      <c r="D8442" s="12"/>
      <c r="E8442" s="13">
        <v>13197320287</v>
      </c>
      <c r="F8442" s="11" t="s">
        <v>37298</v>
      </c>
      <c r="G8442" s="12" t="s">
        <v>74</v>
      </c>
      <c r="H8442" s="12"/>
      <c r="I8442" s="14" t="s">
        <v>93</v>
      </c>
      <c r="J8442" s="12" t="s">
        <v>24</v>
      </c>
      <c r="K8442" s="12" t="s">
        <v>25</v>
      </c>
      <c r="L8442" s="12" t="s">
        <v>39</v>
      </c>
      <c r="M8442" s="11" t="s">
        <v>40</v>
      </c>
      <c r="N8442" s="11" t="s">
        <v>624</v>
      </c>
      <c r="O8442" s="12" t="s">
        <v>29</v>
      </c>
      <c r="P8442" s="12"/>
      <c r="Q8442" s="15" t="s">
        <v>37299</v>
      </c>
      <c r="R8442" s="12" t="s">
        <v>42</v>
      </c>
      <c r="S8442" s="11" t="s">
        <v>37300</v>
      </c>
      <c r="T8442" s="11" t="s">
        <v>37301</v>
      </c>
    </row>
    <row x14ac:dyDescent="0.25" r="8443" customHeight="1" ht="19.5">
      <c r="A8443" s="10">
        <v>45220</v>
      </c>
      <c r="B8443" s="11" t="s">
        <v>37302</v>
      </c>
      <c r="C8443" s="11" t="s">
        <v>5363</v>
      </c>
      <c r="D8443" s="12"/>
      <c r="E8443" s="13">
        <v>16671003333</v>
      </c>
      <c r="F8443" s="11" t="s">
        <v>24802</v>
      </c>
      <c r="G8443" s="12" t="s">
        <v>1873</v>
      </c>
      <c r="H8443" s="12"/>
      <c r="I8443" s="14" t="s">
        <v>211</v>
      </c>
      <c r="J8443" s="12" t="s">
        <v>24</v>
      </c>
      <c r="K8443" s="12" t="s">
        <v>25</v>
      </c>
      <c r="L8443" s="12" t="s">
        <v>39</v>
      </c>
      <c r="M8443" s="11" t="s">
        <v>40</v>
      </c>
      <c r="N8443" s="11" t="s">
        <v>624</v>
      </c>
      <c r="O8443" s="12" t="s">
        <v>29</v>
      </c>
      <c r="P8443" s="12"/>
      <c r="Q8443" s="15" t="s">
        <v>37303</v>
      </c>
      <c r="R8443" s="12" t="s">
        <v>42</v>
      </c>
      <c r="S8443" s="11" t="s">
        <v>37304</v>
      </c>
      <c r="T8443" s="11" t="s">
        <v>37305</v>
      </c>
    </row>
    <row x14ac:dyDescent="0.25" r="8444" customHeight="1" ht="19.5">
      <c r="A8444" s="10">
        <v>45220</v>
      </c>
      <c r="B8444" s="11" t="s">
        <v>37306</v>
      </c>
      <c r="C8444" s="11" t="s">
        <v>5363</v>
      </c>
      <c r="D8444" s="12"/>
      <c r="E8444" s="13">
        <v>15587953185</v>
      </c>
      <c r="F8444" s="11" t="s">
        <v>34259</v>
      </c>
      <c r="G8444" s="12" t="s">
        <v>74</v>
      </c>
      <c r="H8444" s="12"/>
      <c r="I8444" s="14" t="s">
        <v>136</v>
      </c>
      <c r="J8444" s="12" t="s">
        <v>24</v>
      </c>
      <c r="K8444" s="12" t="s">
        <v>25</v>
      </c>
      <c r="L8444" s="12" t="s">
        <v>39</v>
      </c>
      <c r="M8444" s="11" t="s">
        <v>27</v>
      </c>
      <c r="N8444" s="11" t="s">
        <v>624</v>
      </c>
      <c r="O8444" s="12" t="s">
        <v>29</v>
      </c>
      <c r="P8444" s="12"/>
      <c r="Q8444" s="15" t="s">
        <v>37307</v>
      </c>
      <c r="R8444" s="12" t="s">
        <v>42</v>
      </c>
      <c r="S8444" s="11" t="s">
        <v>37308</v>
      </c>
      <c r="T8444" s="11" t="s">
        <v>11999</v>
      </c>
    </row>
    <row x14ac:dyDescent="0.25" r="8445" customHeight="1" ht="19.5">
      <c r="A8445" s="10">
        <v>45220</v>
      </c>
      <c r="B8445" s="11" t="s">
        <v>37309</v>
      </c>
      <c r="C8445" s="11" t="s">
        <v>5363</v>
      </c>
      <c r="D8445" s="12"/>
      <c r="E8445" s="13">
        <v>13032723149</v>
      </c>
      <c r="F8445" s="11" t="s">
        <v>16578</v>
      </c>
      <c r="G8445" s="12" t="s">
        <v>74</v>
      </c>
      <c r="H8445" s="12"/>
      <c r="I8445" s="14" t="s">
        <v>189</v>
      </c>
      <c r="J8445" s="12" t="s">
        <v>24</v>
      </c>
      <c r="K8445" s="12" t="s">
        <v>25</v>
      </c>
      <c r="L8445" s="12" t="s">
        <v>39</v>
      </c>
      <c r="M8445" s="11" t="s">
        <v>27</v>
      </c>
      <c r="N8445" s="11" t="s">
        <v>624</v>
      </c>
      <c r="O8445" s="12" t="s">
        <v>29</v>
      </c>
      <c r="P8445" s="12"/>
      <c r="Q8445" s="15" t="s">
        <v>37310</v>
      </c>
      <c r="R8445" s="12" t="s">
        <v>42</v>
      </c>
      <c r="S8445" s="11" t="s">
        <v>37311</v>
      </c>
      <c r="T8445" s="11" t="s">
        <v>37312</v>
      </c>
    </row>
    <row x14ac:dyDescent="0.25" r="8446" customHeight="1" ht="19.5">
      <c r="A8446" s="10">
        <v>45220</v>
      </c>
      <c r="B8446" s="11" t="s">
        <v>37313</v>
      </c>
      <c r="C8446" s="11" t="s">
        <v>5363</v>
      </c>
      <c r="D8446" s="12"/>
      <c r="E8446" s="13">
        <v>13207217532</v>
      </c>
      <c r="F8446" s="11" t="s">
        <v>37314</v>
      </c>
      <c r="G8446" s="12" t="s">
        <v>74</v>
      </c>
      <c r="H8446" s="12"/>
      <c r="I8446" s="14" t="s">
        <v>1914</v>
      </c>
      <c r="J8446" s="12" t="s">
        <v>24</v>
      </c>
      <c r="K8446" s="12" t="s">
        <v>25</v>
      </c>
      <c r="L8446" s="12" t="s">
        <v>39</v>
      </c>
      <c r="M8446" s="11" t="s">
        <v>27</v>
      </c>
      <c r="N8446" s="11" t="s">
        <v>624</v>
      </c>
      <c r="O8446" s="12" t="s">
        <v>29</v>
      </c>
      <c r="P8446" s="12"/>
      <c r="Q8446" s="15" t="s">
        <v>37315</v>
      </c>
      <c r="R8446" s="12" t="s">
        <v>42</v>
      </c>
      <c r="S8446" s="11" t="s">
        <v>37316</v>
      </c>
      <c r="T8446" s="11" t="s">
        <v>37317</v>
      </c>
    </row>
    <row x14ac:dyDescent="0.25" r="8447" customHeight="1" ht="19.5">
      <c r="A8447" s="10">
        <v>45220</v>
      </c>
      <c r="B8447" s="11" t="s">
        <v>37318</v>
      </c>
      <c r="C8447" s="11" t="s">
        <v>5363</v>
      </c>
      <c r="D8447" s="12"/>
      <c r="E8447" s="13">
        <v>13177071465</v>
      </c>
      <c r="F8447" s="11" t="s">
        <v>37319</v>
      </c>
      <c r="G8447" s="12" t="s">
        <v>74</v>
      </c>
      <c r="H8447" s="12"/>
      <c r="I8447" s="14" t="s">
        <v>116</v>
      </c>
      <c r="J8447" s="12" t="s">
        <v>24</v>
      </c>
      <c r="K8447" s="12" t="s">
        <v>25</v>
      </c>
      <c r="L8447" s="12" t="s">
        <v>39</v>
      </c>
      <c r="M8447" s="11" t="s">
        <v>27</v>
      </c>
      <c r="N8447" s="11" t="s">
        <v>624</v>
      </c>
      <c r="O8447" s="12" t="s">
        <v>29</v>
      </c>
      <c r="P8447" s="12"/>
      <c r="Q8447" s="15" t="s">
        <v>37320</v>
      </c>
      <c r="R8447" s="12" t="s">
        <v>42</v>
      </c>
      <c r="S8447" s="11" t="s">
        <v>37321</v>
      </c>
      <c r="T8447" s="11" t="s">
        <v>37322</v>
      </c>
    </row>
    <row x14ac:dyDescent="0.25" r="8448" customHeight="1" ht="19.5">
      <c r="A8448" s="10">
        <v>45220</v>
      </c>
      <c r="B8448" s="11" t="s">
        <v>37323</v>
      </c>
      <c r="C8448" s="11" t="s">
        <v>5363</v>
      </c>
      <c r="D8448" s="12"/>
      <c r="E8448" s="13">
        <v>15629354108</v>
      </c>
      <c r="F8448" s="11" t="s">
        <v>37319</v>
      </c>
      <c r="G8448" s="12" t="s">
        <v>74</v>
      </c>
      <c r="H8448" s="12"/>
      <c r="I8448" s="14" t="s">
        <v>206</v>
      </c>
      <c r="J8448" s="12" t="s">
        <v>24</v>
      </c>
      <c r="K8448" s="12" t="s">
        <v>25</v>
      </c>
      <c r="L8448" s="12" t="s">
        <v>39</v>
      </c>
      <c r="M8448" s="11" t="s">
        <v>27</v>
      </c>
      <c r="N8448" s="11" t="s">
        <v>624</v>
      </c>
      <c r="O8448" s="12" t="s">
        <v>29</v>
      </c>
      <c r="P8448" s="12"/>
      <c r="Q8448" s="15" t="s">
        <v>37324</v>
      </c>
      <c r="R8448" s="12" t="s">
        <v>42</v>
      </c>
      <c r="S8448" s="11" t="s">
        <v>37325</v>
      </c>
      <c r="T8448" s="11" t="s">
        <v>37326</v>
      </c>
    </row>
    <row x14ac:dyDescent="0.25" r="8449" customHeight="1" ht="19.5">
      <c r="A8449" s="10">
        <v>45220</v>
      </c>
      <c r="B8449" s="11" t="s">
        <v>37327</v>
      </c>
      <c r="C8449" s="11" t="s">
        <v>5363</v>
      </c>
      <c r="D8449" s="12"/>
      <c r="E8449" s="13">
        <v>17683714538</v>
      </c>
      <c r="F8449" s="11" t="s">
        <v>37328</v>
      </c>
      <c r="G8449" s="12" t="s">
        <v>74</v>
      </c>
      <c r="H8449" s="12"/>
      <c r="I8449" s="14" t="s">
        <v>110</v>
      </c>
      <c r="J8449" s="12" t="s">
        <v>24</v>
      </c>
      <c r="K8449" s="12" t="s">
        <v>25</v>
      </c>
      <c r="L8449" s="12" t="s">
        <v>39</v>
      </c>
      <c r="M8449" s="11" t="s">
        <v>27</v>
      </c>
      <c r="N8449" s="11" t="s">
        <v>624</v>
      </c>
      <c r="O8449" s="12" t="s">
        <v>29</v>
      </c>
      <c r="P8449" s="12"/>
      <c r="Q8449" s="15" t="s">
        <v>37329</v>
      </c>
      <c r="R8449" s="12" t="s">
        <v>42</v>
      </c>
      <c r="S8449" s="11" t="s">
        <v>37330</v>
      </c>
      <c r="T8449" s="11" t="s">
        <v>37331</v>
      </c>
    </row>
    <row x14ac:dyDescent="0.25" r="8450" customHeight="1" ht="19.5">
      <c r="A8450" s="10">
        <v>45220</v>
      </c>
      <c r="B8450" s="11" t="s">
        <v>37332</v>
      </c>
      <c r="C8450" s="11" t="s">
        <v>180</v>
      </c>
      <c r="D8450" s="12"/>
      <c r="E8450" s="13" t="s">
        <v>37333</v>
      </c>
      <c r="F8450" s="11" t="s">
        <v>32128</v>
      </c>
      <c r="G8450" s="12" t="s">
        <v>56</v>
      </c>
      <c r="H8450" s="12"/>
      <c r="I8450" s="14" t="s">
        <v>182</v>
      </c>
      <c r="J8450" s="12" t="s">
        <v>24</v>
      </c>
      <c r="K8450" s="12" t="s">
        <v>25</v>
      </c>
      <c r="L8450" s="12" t="s">
        <v>39</v>
      </c>
      <c r="M8450" s="11" t="s">
        <v>40</v>
      </c>
      <c r="N8450" s="11" t="s">
        <v>183</v>
      </c>
      <c r="O8450" s="12" t="s">
        <v>29</v>
      </c>
      <c r="P8450" s="12"/>
      <c r="Q8450" s="15" t="s">
        <v>37334</v>
      </c>
      <c r="R8450" s="12" t="s">
        <v>51</v>
      </c>
      <c r="S8450" s="11" t="s">
        <v>37335</v>
      </c>
      <c r="T8450" s="11"/>
    </row>
    <row x14ac:dyDescent="0.25" r="8451" customHeight="1" ht="19.5">
      <c r="A8451" s="10">
        <v>45220</v>
      </c>
      <c r="B8451" s="11" t="s">
        <v>37336</v>
      </c>
      <c r="C8451" s="11" t="s">
        <v>180</v>
      </c>
      <c r="D8451" s="12"/>
      <c r="E8451" s="13">
        <v>13032706828</v>
      </c>
      <c r="F8451" s="11" t="s">
        <v>37337</v>
      </c>
      <c r="G8451" s="12" t="s">
        <v>37</v>
      </c>
      <c r="H8451" s="12"/>
      <c r="I8451" s="14" t="s">
        <v>1394</v>
      </c>
      <c r="J8451" s="12" t="s">
        <v>24</v>
      </c>
      <c r="K8451" s="12" t="s">
        <v>25</v>
      </c>
      <c r="L8451" s="12" t="s">
        <v>39</v>
      </c>
      <c r="M8451" s="11" t="s">
        <v>27</v>
      </c>
      <c r="N8451" s="11" t="s">
        <v>183</v>
      </c>
      <c r="O8451" s="12" t="s">
        <v>29</v>
      </c>
      <c r="P8451" s="12"/>
      <c r="Q8451" s="15" t="s">
        <v>37338</v>
      </c>
      <c r="R8451" s="12" t="s">
        <v>51</v>
      </c>
      <c r="S8451" s="11" t="s">
        <v>37339</v>
      </c>
      <c r="T8451" s="11"/>
    </row>
    <row x14ac:dyDescent="0.25" r="8452" customHeight="1" ht="19.5">
      <c r="A8452" s="10">
        <v>45220</v>
      </c>
      <c r="B8452" s="11" t="s">
        <v>37340</v>
      </c>
      <c r="C8452" s="11" t="s">
        <v>2547</v>
      </c>
      <c r="D8452" s="12"/>
      <c r="E8452" s="13">
        <v>18671608288</v>
      </c>
      <c r="F8452" s="11" t="s">
        <v>37341</v>
      </c>
      <c r="G8452" s="12" t="s">
        <v>37</v>
      </c>
      <c r="H8452" s="12"/>
      <c r="I8452" s="14" t="s">
        <v>352</v>
      </c>
      <c r="J8452" s="12" t="s">
        <v>24</v>
      </c>
      <c r="K8452" s="12" t="s">
        <v>25</v>
      </c>
      <c r="L8452" s="12" t="s">
        <v>39</v>
      </c>
      <c r="M8452" s="11" t="s">
        <v>40</v>
      </c>
      <c r="N8452" s="11" t="s">
        <v>28</v>
      </c>
      <c r="O8452" s="12" t="s">
        <v>29</v>
      </c>
      <c r="P8452" s="12"/>
      <c r="Q8452" s="15" t="s">
        <v>37342</v>
      </c>
      <c r="R8452" s="12" t="s">
        <v>42</v>
      </c>
      <c r="S8452" s="11" t="s">
        <v>37343</v>
      </c>
      <c r="T8452" s="11"/>
    </row>
    <row x14ac:dyDescent="0.25" r="8453" customHeight="1" ht="19.5">
      <c r="A8453" s="10">
        <v>45220</v>
      </c>
      <c r="B8453" s="11" t="s">
        <v>37344</v>
      </c>
      <c r="C8453" s="11" t="s">
        <v>180</v>
      </c>
      <c r="D8453" s="12"/>
      <c r="E8453" s="13">
        <v>13177062879</v>
      </c>
      <c r="F8453" s="11" t="s">
        <v>37345</v>
      </c>
      <c r="G8453" s="12" t="s">
        <v>74</v>
      </c>
      <c r="H8453" s="12"/>
      <c r="I8453" s="14" t="s">
        <v>590</v>
      </c>
      <c r="J8453" s="12" t="s">
        <v>24</v>
      </c>
      <c r="K8453" s="12" t="s">
        <v>25</v>
      </c>
      <c r="L8453" s="12" t="s">
        <v>39</v>
      </c>
      <c r="M8453" s="11" t="s">
        <v>40</v>
      </c>
      <c r="N8453" s="11" t="s">
        <v>183</v>
      </c>
      <c r="O8453" s="12" t="s">
        <v>29</v>
      </c>
      <c r="P8453" s="12"/>
      <c r="Q8453" s="15" t="s">
        <v>37346</v>
      </c>
      <c r="R8453" s="12" t="s">
        <v>51</v>
      </c>
      <c r="S8453" s="11" t="s">
        <v>37347</v>
      </c>
      <c r="T8453" s="11"/>
    </row>
    <row x14ac:dyDescent="0.25" r="8454" customHeight="1" ht="19.5">
      <c r="A8454" s="10">
        <v>45220</v>
      </c>
      <c r="B8454" s="11" t="s">
        <v>37348</v>
      </c>
      <c r="C8454" s="11" t="s">
        <v>180</v>
      </c>
      <c r="D8454" s="12"/>
      <c r="E8454" s="13">
        <v>13197326987</v>
      </c>
      <c r="F8454" s="11" t="s">
        <v>37349</v>
      </c>
      <c r="G8454" s="12" t="s">
        <v>289</v>
      </c>
      <c r="H8454" s="12"/>
      <c r="I8454" s="14" t="s">
        <v>87</v>
      </c>
      <c r="J8454" s="12" t="s">
        <v>24</v>
      </c>
      <c r="K8454" s="12" t="s">
        <v>25</v>
      </c>
      <c r="L8454" s="12" t="s">
        <v>39</v>
      </c>
      <c r="M8454" s="11" t="s">
        <v>40</v>
      </c>
      <c r="N8454" s="11" t="s">
        <v>183</v>
      </c>
      <c r="O8454" s="12" t="s">
        <v>29</v>
      </c>
      <c r="P8454" s="12"/>
      <c r="Q8454" s="15" t="s">
        <v>37350</v>
      </c>
      <c r="R8454" s="12" t="s">
        <v>51</v>
      </c>
      <c r="S8454" s="11" t="s">
        <v>37351</v>
      </c>
      <c r="T8454" s="11"/>
    </row>
    <row x14ac:dyDescent="0.25" r="8455" customHeight="1" ht="19.5">
      <c r="A8455" s="10">
        <v>45220</v>
      </c>
      <c r="B8455" s="11" t="s">
        <v>37352</v>
      </c>
      <c r="C8455" s="11" t="s">
        <v>180</v>
      </c>
      <c r="D8455" s="12"/>
      <c r="E8455" s="13">
        <v>13227282851</v>
      </c>
      <c r="F8455" s="11" t="s">
        <v>37353</v>
      </c>
      <c r="G8455" s="12" t="s">
        <v>62</v>
      </c>
      <c r="H8455" s="12"/>
      <c r="I8455" s="14" t="s">
        <v>272</v>
      </c>
      <c r="J8455" s="12" t="s">
        <v>24</v>
      </c>
      <c r="K8455" s="12" t="s">
        <v>25</v>
      </c>
      <c r="L8455" s="12" t="s">
        <v>39</v>
      </c>
      <c r="M8455" s="11" t="s">
        <v>27</v>
      </c>
      <c r="N8455" s="11" t="s">
        <v>183</v>
      </c>
      <c r="O8455" s="12" t="s">
        <v>29</v>
      </c>
      <c r="P8455" s="12"/>
      <c r="Q8455" s="15" t="s">
        <v>37354</v>
      </c>
      <c r="R8455" s="12" t="s">
        <v>51</v>
      </c>
      <c r="S8455" s="11" t="s">
        <v>37355</v>
      </c>
      <c r="T8455" s="11"/>
    </row>
    <row x14ac:dyDescent="0.25" r="8456" customHeight="1" ht="19.5">
      <c r="A8456" s="10">
        <v>45220</v>
      </c>
      <c r="B8456" s="11" t="s">
        <v>37356</v>
      </c>
      <c r="C8456" s="11" t="s">
        <v>180</v>
      </c>
      <c r="D8456" s="12"/>
      <c r="E8456" s="13">
        <v>15271457562</v>
      </c>
      <c r="F8456" s="11" t="s">
        <v>37357</v>
      </c>
      <c r="G8456" s="12" t="s">
        <v>74</v>
      </c>
      <c r="H8456" s="12"/>
      <c r="I8456" s="14" t="s">
        <v>87</v>
      </c>
      <c r="J8456" s="12" t="s">
        <v>24</v>
      </c>
      <c r="K8456" s="12" t="s">
        <v>25</v>
      </c>
      <c r="L8456" s="12" t="s">
        <v>39</v>
      </c>
      <c r="M8456" s="11" t="s">
        <v>40</v>
      </c>
      <c r="N8456" s="11" t="s">
        <v>183</v>
      </c>
      <c r="O8456" s="12" t="s">
        <v>29</v>
      </c>
      <c r="P8456" s="12"/>
      <c r="Q8456" s="15" t="s">
        <v>37358</v>
      </c>
      <c r="R8456" s="12" t="s">
        <v>51</v>
      </c>
      <c r="S8456" s="11" t="s">
        <v>37359</v>
      </c>
      <c r="T8456" s="11"/>
    </row>
    <row x14ac:dyDescent="0.25" r="8457" customHeight="1" ht="19.5">
      <c r="A8457" s="10">
        <v>45220</v>
      </c>
      <c r="B8457" s="11" t="s">
        <v>37360</v>
      </c>
      <c r="C8457" s="11" t="s">
        <v>1537</v>
      </c>
      <c r="D8457" s="12"/>
      <c r="E8457" s="13" t="s">
        <v>37361</v>
      </c>
      <c r="F8457" s="11" t="s">
        <v>37362</v>
      </c>
      <c r="G8457" s="12" t="s">
        <v>74</v>
      </c>
      <c r="H8457" s="12" t="s">
        <v>130</v>
      </c>
      <c r="I8457" s="14" t="s">
        <v>1914</v>
      </c>
      <c r="J8457" s="12" t="s">
        <v>24</v>
      </c>
      <c r="K8457" s="12" t="s">
        <v>25</v>
      </c>
      <c r="L8457" s="12" t="s">
        <v>39</v>
      </c>
      <c r="M8457" s="11" t="s">
        <v>149</v>
      </c>
      <c r="N8457" s="11" t="s">
        <v>28</v>
      </c>
      <c r="O8457" s="12" t="s">
        <v>29</v>
      </c>
      <c r="P8457" s="12"/>
      <c r="Q8457" s="15" t="s">
        <v>37363</v>
      </c>
      <c r="R8457" s="12" t="s">
        <v>42</v>
      </c>
      <c r="S8457" s="11" t="s">
        <v>37364</v>
      </c>
      <c r="T8457" s="11" t="s">
        <v>37365</v>
      </c>
    </row>
    <row x14ac:dyDescent="0.25" r="8458" customHeight="1" ht="19.5">
      <c r="A8458" s="10">
        <v>45220</v>
      </c>
      <c r="B8458" s="11" t="s">
        <v>37366</v>
      </c>
      <c r="C8458" s="11" t="s">
        <v>180</v>
      </c>
      <c r="D8458" s="12"/>
      <c r="E8458" s="13">
        <v>17683700869</v>
      </c>
      <c r="F8458" s="11" t="s">
        <v>37367</v>
      </c>
      <c r="G8458" s="12" t="s">
        <v>289</v>
      </c>
      <c r="H8458" s="12"/>
      <c r="I8458" s="14" t="s">
        <v>63</v>
      </c>
      <c r="J8458" s="12" t="s">
        <v>24</v>
      </c>
      <c r="K8458" s="12" t="s">
        <v>25</v>
      </c>
      <c r="L8458" s="12" t="s">
        <v>39</v>
      </c>
      <c r="M8458" s="11" t="s">
        <v>27</v>
      </c>
      <c r="N8458" s="11" t="s">
        <v>183</v>
      </c>
      <c r="O8458" s="12" t="s">
        <v>29</v>
      </c>
      <c r="P8458" s="12"/>
      <c r="Q8458" s="15" t="s">
        <v>37368</v>
      </c>
      <c r="R8458" s="12" t="s">
        <v>51</v>
      </c>
      <c r="S8458" s="11" t="s">
        <v>37369</v>
      </c>
      <c r="T8458" s="11"/>
    </row>
    <row x14ac:dyDescent="0.25" r="8459" customHeight="1" ht="19.5">
      <c r="A8459" s="10">
        <v>45220</v>
      </c>
      <c r="B8459" s="11" t="s">
        <v>37370</v>
      </c>
      <c r="C8459" s="11" t="s">
        <v>180</v>
      </c>
      <c r="D8459" s="12"/>
      <c r="E8459" s="13">
        <v>18507200229</v>
      </c>
      <c r="F8459" s="11" t="s">
        <v>15901</v>
      </c>
      <c r="G8459" s="12" t="s">
        <v>23</v>
      </c>
      <c r="H8459" s="12"/>
      <c r="I8459" s="14" t="s">
        <v>590</v>
      </c>
      <c r="J8459" s="12" t="s">
        <v>24</v>
      </c>
      <c r="K8459" s="12" t="s">
        <v>25</v>
      </c>
      <c r="L8459" s="12" t="s">
        <v>39</v>
      </c>
      <c r="M8459" s="11" t="s">
        <v>27</v>
      </c>
      <c r="N8459" s="11" t="s">
        <v>183</v>
      </c>
      <c r="O8459" s="12" t="s">
        <v>29</v>
      </c>
      <c r="P8459" s="12"/>
      <c r="Q8459" s="15" t="s">
        <v>37371</v>
      </c>
      <c r="R8459" s="12" t="s">
        <v>51</v>
      </c>
      <c r="S8459" s="11" t="s">
        <v>37372</v>
      </c>
      <c r="T8459" s="11"/>
    </row>
    <row x14ac:dyDescent="0.25" r="8460" customHeight="1" ht="19.5">
      <c r="A8460" s="10">
        <v>45220</v>
      </c>
      <c r="B8460" s="11" t="s">
        <v>37373</v>
      </c>
      <c r="C8460" s="11" t="s">
        <v>180</v>
      </c>
      <c r="D8460" s="12"/>
      <c r="E8460" s="13">
        <v>18671603853</v>
      </c>
      <c r="F8460" s="11" t="s">
        <v>37374</v>
      </c>
      <c r="G8460" s="12" t="s">
        <v>74</v>
      </c>
      <c r="H8460" s="12"/>
      <c r="I8460" s="14" t="s">
        <v>116</v>
      </c>
      <c r="J8460" s="12" t="s">
        <v>24</v>
      </c>
      <c r="K8460" s="12" t="s">
        <v>25</v>
      </c>
      <c r="L8460" s="12" t="s">
        <v>39</v>
      </c>
      <c r="M8460" s="11" t="s">
        <v>40</v>
      </c>
      <c r="N8460" s="11" t="s">
        <v>183</v>
      </c>
      <c r="O8460" s="12" t="s">
        <v>29</v>
      </c>
      <c r="P8460" s="12"/>
      <c r="Q8460" s="15" t="s">
        <v>37375</v>
      </c>
      <c r="R8460" s="12" t="s">
        <v>51</v>
      </c>
      <c r="S8460" s="11" t="s">
        <v>37376</v>
      </c>
      <c r="T8460" s="11"/>
    </row>
    <row x14ac:dyDescent="0.25" r="8461" customHeight="1" ht="19.5">
      <c r="A8461" s="10">
        <v>45220</v>
      </c>
      <c r="B8461" s="11" t="s">
        <v>37377</v>
      </c>
      <c r="C8461" s="11" t="s">
        <v>180</v>
      </c>
      <c r="D8461" s="12"/>
      <c r="E8461" s="13">
        <v>18671608288</v>
      </c>
      <c r="F8461" s="11" t="s">
        <v>37341</v>
      </c>
      <c r="G8461" s="12" t="s">
        <v>37</v>
      </c>
      <c r="H8461" s="12"/>
      <c r="I8461" s="14" t="s">
        <v>87</v>
      </c>
      <c r="J8461" s="12" t="s">
        <v>24</v>
      </c>
      <c r="K8461" s="12" t="s">
        <v>25</v>
      </c>
      <c r="L8461" s="12" t="s">
        <v>39</v>
      </c>
      <c r="M8461" s="11" t="s">
        <v>40</v>
      </c>
      <c r="N8461" s="11" t="s">
        <v>183</v>
      </c>
      <c r="O8461" s="12" t="s">
        <v>29</v>
      </c>
      <c r="P8461" s="12"/>
      <c r="Q8461" s="15" t="s">
        <v>37378</v>
      </c>
      <c r="R8461" s="12" t="s">
        <v>51</v>
      </c>
      <c r="S8461" s="11" t="s">
        <v>37379</v>
      </c>
      <c r="T8461" s="11"/>
    </row>
    <row x14ac:dyDescent="0.25" r="8462" customHeight="1" ht="19.5">
      <c r="A8462" s="10">
        <v>45220</v>
      </c>
      <c r="B8462" s="11" t="s">
        <v>37380</v>
      </c>
      <c r="C8462" s="11" t="s">
        <v>180</v>
      </c>
      <c r="D8462" s="12"/>
      <c r="E8462" s="13">
        <v>18671719402</v>
      </c>
      <c r="F8462" s="11" t="s">
        <v>37381</v>
      </c>
      <c r="G8462" s="12" t="s">
        <v>216</v>
      </c>
      <c r="H8462" s="12"/>
      <c r="I8462" s="14" t="s">
        <v>182</v>
      </c>
      <c r="J8462" s="12" t="s">
        <v>24</v>
      </c>
      <c r="K8462" s="12" t="s">
        <v>25</v>
      </c>
      <c r="L8462" s="12" t="s">
        <v>39</v>
      </c>
      <c r="M8462" s="11" t="s">
        <v>27</v>
      </c>
      <c r="N8462" s="11" t="s">
        <v>183</v>
      </c>
      <c r="O8462" s="12" t="s">
        <v>29</v>
      </c>
      <c r="P8462" s="12"/>
      <c r="Q8462" s="15" t="s">
        <v>37382</v>
      </c>
      <c r="R8462" s="12" t="s">
        <v>51</v>
      </c>
      <c r="S8462" s="11" t="s">
        <v>37383</v>
      </c>
      <c r="T8462" s="11"/>
    </row>
    <row x14ac:dyDescent="0.25" r="8463" customHeight="1" ht="19.5">
      <c r="A8463" s="10">
        <v>45220</v>
      </c>
      <c r="B8463" s="11" t="s">
        <v>37384</v>
      </c>
      <c r="C8463" s="11" t="s">
        <v>180</v>
      </c>
      <c r="D8463" s="12"/>
      <c r="E8463" s="13">
        <v>18671760705</v>
      </c>
      <c r="F8463" s="11" t="s">
        <v>37385</v>
      </c>
      <c r="G8463" s="12" t="s">
        <v>62</v>
      </c>
      <c r="H8463" s="12"/>
      <c r="I8463" s="14" t="s">
        <v>38</v>
      </c>
      <c r="J8463" s="12" t="s">
        <v>24</v>
      </c>
      <c r="K8463" s="12" t="s">
        <v>25</v>
      </c>
      <c r="L8463" s="12" t="s">
        <v>39</v>
      </c>
      <c r="M8463" s="11" t="s">
        <v>40</v>
      </c>
      <c r="N8463" s="11" t="s">
        <v>183</v>
      </c>
      <c r="O8463" s="12" t="s">
        <v>29</v>
      </c>
      <c r="P8463" s="12"/>
      <c r="Q8463" s="15" t="s">
        <v>37386</v>
      </c>
      <c r="R8463" s="12" t="s">
        <v>51</v>
      </c>
      <c r="S8463" s="11" t="s">
        <v>37387</v>
      </c>
      <c r="T8463" s="11"/>
    </row>
    <row x14ac:dyDescent="0.25" r="8464" customHeight="1" ht="19.5">
      <c r="A8464" s="10">
        <v>45220</v>
      </c>
      <c r="B8464" s="11" t="s">
        <v>37388</v>
      </c>
      <c r="C8464" s="11" t="s">
        <v>180</v>
      </c>
      <c r="D8464" s="12"/>
      <c r="E8464" s="13">
        <v>18672660953</v>
      </c>
      <c r="F8464" s="11" t="s">
        <v>37389</v>
      </c>
      <c r="G8464" s="12" t="s">
        <v>74</v>
      </c>
      <c r="H8464" s="12"/>
      <c r="I8464" s="14" t="s">
        <v>486</v>
      </c>
      <c r="J8464" s="12" t="s">
        <v>24</v>
      </c>
      <c r="K8464" s="12" t="s">
        <v>25</v>
      </c>
      <c r="L8464" s="12" t="s">
        <v>39</v>
      </c>
      <c r="M8464" s="11" t="s">
        <v>40</v>
      </c>
      <c r="N8464" s="11" t="s">
        <v>183</v>
      </c>
      <c r="O8464" s="12" t="s">
        <v>29</v>
      </c>
      <c r="P8464" s="12"/>
      <c r="Q8464" s="15" t="s">
        <v>37390</v>
      </c>
      <c r="R8464" s="12" t="s">
        <v>51</v>
      </c>
      <c r="S8464" s="11" t="s">
        <v>37391</v>
      </c>
      <c r="T8464" s="11"/>
    </row>
    <row x14ac:dyDescent="0.25" r="8465" customHeight="1" ht="19.5">
      <c r="A8465" s="10">
        <v>45220</v>
      </c>
      <c r="B8465" s="11" t="s">
        <v>37392</v>
      </c>
      <c r="C8465" s="11" t="s">
        <v>180</v>
      </c>
      <c r="D8465" s="12"/>
      <c r="E8465" s="13">
        <v>18672902285</v>
      </c>
      <c r="F8465" s="11" t="s">
        <v>37393</v>
      </c>
      <c r="G8465" s="12" t="s">
        <v>37</v>
      </c>
      <c r="H8465" s="12"/>
      <c r="I8465" s="14" t="s">
        <v>615</v>
      </c>
      <c r="J8465" s="12" t="s">
        <v>24</v>
      </c>
      <c r="K8465" s="12" t="s">
        <v>25</v>
      </c>
      <c r="L8465" s="12" t="s">
        <v>39</v>
      </c>
      <c r="M8465" s="11" t="s">
        <v>40</v>
      </c>
      <c r="N8465" s="11" t="s">
        <v>183</v>
      </c>
      <c r="O8465" s="12" t="s">
        <v>29</v>
      </c>
      <c r="P8465" s="12"/>
      <c r="Q8465" s="15" t="s">
        <v>37394</v>
      </c>
      <c r="R8465" s="12" t="s">
        <v>51</v>
      </c>
      <c r="S8465" s="11" t="s">
        <v>37395</v>
      </c>
      <c r="T8465" s="11"/>
    </row>
    <row x14ac:dyDescent="0.25" r="8466" customHeight="1" ht="19.5">
      <c r="A8466" s="10">
        <v>45220</v>
      </c>
      <c r="B8466" s="11" t="s">
        <v>37396</v>
      </c>
      <c r="C8466" s="11" t="s">
        <v>180</v>
      </c>
      <c r="D8466" s="12"/>
      <c r="E8466" s="13">
        <v>18674203938</v>
      </c>
      <c r="F8466" s="11" t="s">
        <v>37397</v>
      </c>
      <c r="G8466" s="12" t="s">
        <v>74</v>
      </c>
      <c r="H8466" s="12"/>
      <c r="I8466" s="14" t="s">
        <v>1504</v>
      </c>
      <c r="J8466" s="12" t="s">
        <v>24</v>
      </c>
      <c r="K8466" s="12" t="s">
        <v>25</v>
      </c>
      <c r="L8466" s="12" t="s">
        <v>39</v>
      </c>
      <c r="M8466" s="11" t="s">
        <v>27</v>
      </c>
      <c r="N8466" s="11" t="s">
        <v>183</v>
      </c>
      <c r="O8466" s="12" t="s">
        <v>29</v>
      </c>
      <c r="P8466" s="12"/>
      <c r="Q8466" s="15" t="s">
        <v>37398</v>
      </c>
      <c r="R8466" s="12" t="s">
        <v>51</v>
      </c>
      <c r="S8466" s="11" t="s">
        <v>37399</v>
      </c>
      <c r="T8466" s="11"/>
    </row>
    <row x14ac:dyDescent="0.25" r="8467" customHeight="1" ht="19.5">
      <c r="A8467" s="10">
        <v>45220</v>
      </c>
      <c r="B8467" s="11" t="s">
        <v>37400</v>
      </c>
      <c r="C8467" s="11" t="s">
        <v>180</v>
      </c>
      <c r="D8467" s="12"/>
      <c r="E8467" s="13">
        <v>13197320252</v>
      </c>
      <c r="F8467" s="11" t="s">
        <v>37401</v>
      </c>
      <c r="G8467" s="12" t="s">
        <v>115</v>
      </c>
      <c r="H8467" s="12" t="s">
        <v>130</v>
      </c>
      <c r="I8467" s="14" t="s">
        <v>142</v>
      </c>
      <c r="J8467" s="12" t="s">
        <v>24</v>
      </c>
      <c r="K8467" s="12" t="s">
        <v>25</v>
      </c>
      <c r="L8467" s="12" t="s">
        <v>39</v>
      </c>
      <c r="M8467" s="11" t="s">
        <v>40</v>
      </c>
      <c r="N8467" s="11" t="s">
        <v>183</v>
      </c>
      <c r="O8467" s="12" t="s">
        <v>29</v>
      </c>
      <c r="P8467" s="12"/>
      <c r="Q8467" s="15" t="s">
        <v>37402</v>
      </c>
      <c r="R8467" s="12" t="s">
        <v>51</v>
      </c>
      <c r="S8467" s="11" t="s">
        <v>37403</v>
      </c>
      <c r="T8467" s="11"/>
    </row>
    <row x14ac:dyDescent="0.25" r="8468" customHeight="1" ht="19.5">
      <c r="A8468" s="10">
        <v>45220</v>
      </c>
      <c r="B8468" s="11" t="s">
        <v>37404</v>
      </c>
      <c r="C8468" s="11" t="s">
        <v>46</v>
      </c>
      <c r="D8468" s="12"/>
      <c r="E8468" s="13">
        <v>13197318223</v>
      </c>
      <c r="F8468" s="11" t="s">
        <v>37405</v>
      </c>
      <c r="G8468" s="12" t="s">
        <v>37</v>
      </c>
      <c r="H8468" s="12" t="s">
        <v>1513</v>
      </c>
      <c r="I8468" s="14" t="s">
        <v>8690</v>
      </c>
      <c r="J8468" s="12" t="s">
        <v>24</v>
      </c>
      <c r="K8468" s="12" t="s">
        <v>25</v>
      </c>
      <c r="L8468" s="12" t="s">
        <v>39</v>
      </c>
      <c r="M8468" s="11" t="s">
        <v>40</v>
      </c>
      <c r="N8468" s="11" t="s">
        <v>28</v>
      </c>
      <c r="O8468" s="12" t="s">
        <v>29</v>
      </c>
      <c r="P8468" s="12"/>
      <c r="Q8468" s="15" t="s">
        <v>37406</v>
      </c>
      <c r="R8468" s="12" t="s">
        <v>51</v>
      </c>
      <c r="S8468" s="11" t="s">
        <v>37407</v>
      </c>
      <c r="T8468" s="11"/>
    </row>
    <row x14ac:dyDescent="0.25" r="8469" customHeight="1" ht="19.5">
      <c r="A8469" s="10">
        <v>45220</v>
      </c>
      <c r="B8469" s="11" t="s">
        <v>37408</v>
      </c>
      <c r="C8469" s="11" t="s">
        <v>6271</v>
      </c>
      <c r="D8469" s="12"/>
      <c r="E8469" s="13">
        <v>15571724241</v>
      </c>
      <c r="F8469" s="11" t="s">
        <v>37409</v>
      </c>
      <c r="G8469" s="12" t="s">
        <v>216</v>
      </c>
      <c r="H8469" s="12"/>
      <c r="I8469" s="14">
        <v>10015</v>
      </c>
      <c r="J8469" s="12" t="s">
        <v>24</v>
      </c>
      <c r="K8469" s="12" t="s">
        <v>69</v>
      </c>
      <c r="L8469" s="12" t="s">
        <v>26</v>
      </c>
      <c r="M8469" s="11" t="s">
        <v>27</v>
      </c>
      <c r="N8469" s="11" t="s">
        <v>28</v>
      </c>
      <c r="O8469" s="12" t="s">
        <v>29</v>
      </c>
      <c r="P8469" s="12"/>
      <c r="Q8469" s="15" t="s">
        <v>37410</v>
      </c>
      <c r="R8469" s="12" t="s">
        <v>31</v>
      </c>
      <c r="S8469" s="11" t="s">
        <v>37411</v>
      </c>
      <c r="T8469" s="11"/>
    </row>
    <row x14ac:dyDescent="0.25" r="8470" customHeight="1" ht="19.5">
      <c r="A8470" s="10">
        <v>45220</v>
      </c>
      <c r="B8470" s="11" t="s">
        <v>37412</v>
      </c>
      <c r="C8470" s="11" t="s">
        <v>5513</v>
      </c>
      <c r="D8470" s="12"/>
      <c r="E8470" s="13">
        <v>13197344688</v>
      </c>
      <c r="F8470" s="11" t="s">
        <v>37413</v>
      </c>
      <c r="G8470" s="12" t="s">
        <v>115</v>
      </c>
      <c r="H8470" s="12"/>
      <c r="I8470" s="14" t="s">
        <v>116</v>
      </c>
      <c r="J8470" s="12" t="s">
        <v>24</v>
      </c>
      <c r="K8470" s="12" t="s">
        <v>25</v>
      </c>
      <c r="L8470" s="12" t="s">
        <v>39</v>
      </c>
      <c r="M8470" s="11" t="s">
        <v>27</v>
      </c>
      <c r="N8470" s="11" t="s">
        <v>28</v>
      </c>
      <c r="O8470" s="12" t="s">
        <v>29</v>
      </c>
      <c r="P8470" s="12"/>
      <c r="Q8470" s="15" t="s">
        <v>37414</v>
      </c>
      <c r="R8470" s="12" t="s">
        <v>42</v>
      </c>
      <c r="S8470" s="11" t="s">
        <v>37415</v>
      </c>
      <c r="T8470" s="11"/>
    </row>
    <row x14ac:dyDescent="0.25" r="8471" customHeight="1" ht="19.5">
      <c r="A8471" s="10">
        <v>45220</v>
      </c>
      <c r="B8471" s="11" t="s">
        <v>37416</v>
      </c>
      <c r="C8471" s="11" t="s">
        <v>5513</v>
      </c>
      <c r="D8471" s="12"/>
      <c r="E8471" s="13">
        <v>13177099225</v>
      </c>
      <c r="F8471" s="11" t="s">
        <v>37417</v>
      </c>
      <c r="G8471" s="12" t="s">
        <v>115</v>
      </c>
      <c r="H8471" s="12"/>
      <c r="I8471" s="14">
        <v>10015</v>
      </c>
      <c r="J8471" s="12" t="s">
        <v>24</v>
      </c>
      <c r="K8471" s="12" t="s">
        <v>69</v>
      </c>
      <c r="L8471" s="12" t="s">
        <v>26</v>
      </c>
      <c r="M8471" s="11" t="s">
        <v>27</v>
      </c>
      <c r="N8471" s="11" t="s">
        <v>28</v>
      </c>
      <c r="O8471" s="12" t="s">
        <v>29</v>
      </c>
      <c r="P8471" s="12"/>
      <c r="Q8471" s="15" t="s">
        <v>37418</v>
      </c>
      <c r="R8471" s="12" t="s">
        <v>31</v>
      </c>
      <c r="S8471" s="11" t="s">
        <v>37419</v>
      </c>
      <c r="T8471" s="11"/>
    </row>
    <row x14ac:dyDescent="0.25" r="8472" customHeight="1" ht="19.5">
      <c r="A8472" s="10">
        <v>45220</v>
      </c>
      <c r="B8472" s="11" t="s">
        <v>37420</v>
      </c>
      <c r="C8472" s="11" t="s">
        <v>46</v>
      </c>
      <c r="D8472" s="12"/>
      <c r="E8472" s="13">
        <v>13264915405</v>
      </c>
      <c r="F8472" s="11" t="s">
        <v>37421</v>
      </c>
      <c r="G8472" s="12" t="s">
        <v>74</v>
      </c>
      <c r="H8472" s="12"/>
      <c r="I8472" s="14" t="s">
        <v>136</v>
      </c>
      <c r="J8472" s="12" t="s">
        <v>24</v>
      </c>
      <c r="K8472" s="12" t="s">
        <v>25</v>
      </c>
      <c r="L8472" s="12" t="s">
        <v>39</v>
      </c>
      <c r="M8472" s="11" t="s">
        <v>40</v>
      </c>
      <c r="N8472" s="11" t="s">
        <v>28</v>
      </c>
      <c r="O8472" s="12" t="s">
        <v>29</v>
      </c>
      <c r="P8472" s="12"/>
      <c r="Q8472" s="15" t="s">
        <v>37422</v>
      </c>
      <c r="R8472" s="12" t="s">
        <v>51</v>
      </c>
      <c r="S8472" s="11" t="s">
        <v>37423</v>
      </c>
      <c r="T8472" s="11"/>
    </row>
    <row x14ac:dyDescent="0.25" r="8473" customHeight="1" ht="19.5">
      <c r="A8473" s="10">
        <v>45220</v>
      </c>
      <c r="B8473" s="11" t="s">
        <v>37424</v>
      </c>
      <c r="C8473" s="11" t="s">
        <v>46</v>
      </c>
      <c r="D8473" s="12"/>
      <c r="E8473" s="13">
        <v>18527817558</v>
      </c>
      <c r="F8473" s="11" t="s">
        <v>37425</v>
      </c>
      <c r="G8473" s="12" t="s">
        <v>23</v>
      </c>
      <c r="H8473" s="12"/>
      <c r="I8473" s="14" t="s">
        <v>142</v>
      </c>
      <c r="J8473" s="12" t="s">
        <v>24</v>
      </c>
      <c r="K8473" s="12" t="s">
        <v>25</v>
      </c>
      <c r="L8473" s="12" t="s">
        <v>39</v>
      </c>
      <c r="M8473" s="11" t="s">
        <v>27</v>
      </c>
      <c r="N8473" s="11" t="s">
        <v>28</v>
      </c>
      <c r="O8473" s="12" t="s">
        <v>29</v>
      </c>
      <c r="P8473" s="12"/>
      <c r="Q8473" s="15" t="s">
        <v>37426</v>
      </c>
      <c r="R8473" s="12" t="s">
        <v>51</v>
      </c>
      <c r="S8473" s="11" t="s">
        <v>37427</v>
      </c>
      <c r="T8473" s="11"/>
    </row>
    <row x14ac:dyDescent="0.25" r="8474" customHeight="1" ht="19.5">
      <c r="A8474" s="10">
        <v>45220</v>
      </c>
      <c r="B8474" s="11" t="s">
        <v>37428</v>
      </c>
      <c r="C8474" s="11" t="s">
        <v>46</v>
      </c>
      <c r="D8474" s="12"/>
      <c r="E8474" s="13">
        <v>18527200815</v>
      </c>
      <c r="F8474" s="11" t="s">
        <v>37429</v>
      </c>
      <c r="G8474" s="12" t="s">
        <v>48</v>
      </c>
      <c r="H8474" s="12"/>
      <c r="I8474" s="14" t="s">
        <v>142</v>
      </c>
      <c r="J8474" s="12" t="s">
        <v>24</v>
      </c>
      <c r="K8474" s="12" t="s">
        <v>25</v>
      </c>
      <c r="L8474" s="12" t="s">
        <v>39</v>
      </c>
      <c r="M8474" s="11" t="s">
        <v>27</v>
      </c>
      <c r="N8474" s="11" t="s">
        <v>28</v>
      </c>
      <c r="O8474" s="12" t="s">
        <v>29</v>
      </c>
      <c r="P8474" s="12"/>
      <c r="Q8474" s="15" t="s">
        <v>37430</v>
      </c>
      <c r="R8474" s="12" t="s">
        <v>51</v>
      </c>
      <c r="S8474" s="11" t="s">
        <v>37431</v>
      </c>
      <c r="T8474" s="11"/>
    </row>
    <row x14ac:dyDescent="0.25" r="8475" customHeight="1" ht="19.5">
      <c r="A8475" s="10">
        <v>45220</v>
      </c>
      <c r="B8475" s="11" t="s">
        <v>37432</v>
      </c>
      <c r="C8475" s="11" t="s">
        <v>46</v>
      </c>
      <c r="D8475" s="12"/>
      <c r="E8475" s="13">
        <v>13277253142</v>
      </c>
      <c r="F8475" s="11" t="s">
        <v>37433</v>
      </c>
      <c r="G8475" s="12" t="s">
        <v>62</v>
      </c>
      <c r="H8475" s="12"/>
      <c r="I8475" s="14" t="s">
        <v>328</v>
      </c>
      <c r="J8475" s="12" t="s">
        <v>24</v>
      </c>
      <c r="K8475" s="12" t="s">
        <v>25</v>
      </c>
      <c r="L8475" s="12" t="s">
        <v>39</v>
      </c>
      <c r="M8475" s="11" t="s">
        <v>27</v>
      </c>
      <c r="N8475" s="11" t="s">
        <v>28</v>
      </c>
      <c r="O8475" s="12" t="s">
        <v>29</v>
      </c>
      <c r="P8475" s="12"/>
      <c r="Q8475" s="15" t="s">
        <v>37434</v>
      </c>
      <c r="R8475" s="12" t="s">
        <v>51</v>
      </c>
      <c r="S8475" s="11" t="s">
        <v>37435</v>
      </c>
      <c r="T8475" s="11"/>
    </row>
    <row x14ac:dyDescent="0.25" r="8476" customHeight="1" ht="19.5">
      <c r="A8476" s="10">
        <v>45220</v>
      </c>
      <c r="B8476" s="11" t="s">
        <v>37436</v>
      </c>
      <c r="C8476" s="11" t="s">
        <v>5513</v>
      </c>
      <c r="D8476" s="12"/>
      <c r="E8476" s="13">
        <v>13094179691</v>
      </c>
      <c r="F8476" s="11" t="s">
        <v>29959</v>
      </c>
      <c r="G8476" s="12" t="s">
        <v>48</v>
      </c>
      <c r="H8476" s="12"/>
      <c r="I8476" s="14">
        <v>10015</v>
      </c>
      <c r="J8476" s="12" t="s">
        <v>24</v>
      </c>
      <c r="K8476" s="12" t="s">
        <v>69</v>
      </c>
      <c r="L8476" s="12" t="s">
        <v>26</v>
      </c>
      <c r="M8476" s="11" t="s">
        <v>27</v>
      </c>
      <c r="N8476" s="11" t="s">
        <v>28</v>
      </c>
      <c r="O8476" s="12" t="s">
        <v>29</v>
      </c>
      <c r="P8476" s="12"/>
      <c r="Q8476" s="15" t="s">
        <v>37437</v>
      </c>
      <c r="R8476" s="12" t="s">
        <v>31</v>
      </c>
      <c r="S8476" s="11" t="s">
        <v>37438</v>
      </c>
      <c r="T8476" s="11" t="s">
        <v>37439</v>
      </c>
    </row>
    <row x14ac:dyDescent="0.25" r="8477" customHeight="1" ht="19.5">
      <c r="A8477" s="10">
        <v>45220</v>
      </c>
      <c r="B8477" s="11" t="s">
        <v>37440</v>
      </c>
      <c r="C8477" s="11" t="s">
        <v>7274</v>
      </c>
      <c r="D8477" s="12"/>
      <c r="E8477" s="13">
        <v>17671925779</v>
      </c>
      <c r="F8477" s="11" t="s">
        <v>37441</v>
      </c>
      <c r="G8477" s="12" t="s">
        <v>37</v>
      </c>
      <c r="H8477" s="12"/>
      <c r="I8477" s="14" t="s">
        <v>131</v>
      </c>
      <c r="J8477" s="12" t="s">
        <v>24</v>
      </c>
      <c r="K8477" s="12" t="s">
        <v>25</v>
      </c>
      <c r="L8477" s="12" t="s">
        <v>39</v>
      </c>
      <c r="M8477" s="11" t="s">
        <v>27</v>
      </c>
      <c r="N8477" s="11" t="s">
        <v>28</v>
      </c>
      <c r="O8477" s="12" t="s">
        <v>29</v>
      </c>
      <c r="P8477" s="12"/>
      <c r="Q8477" s="15" t="s">
        <v>37442</v>
      </c>
      <c r="R8477" s="12" t="s">
        <v>42</v>
      </c>
      <c r="S8477" s="11" t="s">
        <v>37443</v>
      </c>
      <c r="T8477" s="11" t="s">
        <v>37444</v>
      </c>
    </row>
    <row x14ac:dyDescent="0.25" r="8478" customHeight="1" ht="19.5">
      <c r="A8478" s="10">
        <v>45220</v>
      </c>
      <c r="B8478" s="11" t="s">
        <v>37445</v>
      </c>
      <c r="C8478" s="11" t="s">
        <v>46</v>
      </c>
      <c r="D8478" s="12"/>
      <c r="E8478" s="13">
        <v>13227282493</v>
      </c>
      <c r="F8478" s="11" t="s">
        <v>25408</v>
      </c>
      <c r="G8478" s="12" t="s">
        <v>74</v>
      </c>
      <c r="H8478" s="12"/>
      <c r="I8478" s="14" t="s">
        <v>116</v>
      </c>
      <c r="J8478" s="12" t="s">
        <v>24</v>
      </c>
      <c r="K8478" s="12" t="s">
        <v>25</v>
      </c>
      <c r="L8478" s="12" t="s">
        <v>39</v>
      </c>
      <c r="M8478" s="11" t="s">
        <v>40</v>
      </c>
      <c r="N8478" s="11" t="s">
        <v>28</v>
      </c>
      <c r="O8478" s="12" t="s">
        <v>29</v>
      </c>
      <c r="P8478" s="12"/>
      <c r="Q8478" s="15" t="s">
        <v>37446</v>
      </c>
      <c r="R8478" s="12" t="s">
        <v>42</v>
      </c>
      <c r="S8478" s="11" t="s">
        <v>37447</v>
      </c>
      <c r="T8478" s="11" t="s">
        <v>37448</v>
      </c>
    </row>
    <row x14ac:dyDescent="0.25" r="8479" customHeight="1" ht="19.5">
      <c r="A8479" s="10">
        <v>45220</v>
      </c>
      <c r="B8479" s="11" t="s">
        <v>37449</v>
      </c>
      <c r="C8479" s="11" t="s">
        <v>14521</v>
      </c>
      <c r="D8479" s="12"/>
      <c r="E8479" s="13">
        <v>15572789756</v>
      </c>
      <c r="F8479" s="11" t="s">
        <v>25074</v>
      </c>
      <c r="G8479" s="12" t="s">
        <v>74</v>
      </c>
      <c r="H8479" s="12"/>
      <c r="I8479" s="14" t="s">
        <v>615</v>
      </c>
      <c r="J8479" s="12" t="s">
        <v>24</v>
      </c>
      <c r="K8479" s="12" t="s">
        <v>25</v>
      </c>
      <c r="L8479" s="12" t="s">
        <v>39</v>
      </c>
      <c r="M8479" s="11" t="s">
        <v>27</v>
      </c>
      <c r="N8479" s="11" t="s">
        <v>28</v>
      </c>
      <c r="O8479" s="12" t="s">
        <v>29</v>
      </c>
      <c r="P8479" s="12"/>
      <c r="Q8479" s="15" t="s">
        <v>37450</v>
      </c>
      <c r="R8479" s="12" t="s">
        <v>42</v>
      </c>
      <c r="S8479" s="11" t="s">
        <v>37451</v>
      </c>
      <c r="T8479" s="11" t="s">
        <v>37452</v>
      </c>
    </row>
    <row x14ac:dyDescent="0.25" r="8480" customHeight="1" ht="19.5">
      <c r="A8480" s="10">
        <v>45220</v>
      </c>
      <c r="B8480" s="11" t="s">
        <v>37453</v>
      </c>
      <c r="C8480" s="11" t="s">
        <v>7044</v>
      </c>
      <c r="D8480" s="12"/>
      <c r="E8480" s="13">
        <v>15587972787</v>
      </c>
      <c r="F8480" s="11" t="s">
        <v>37454</v>
      </c>
      <c r="G8480" s="12" t="s">
        <v>74</v>
      </c>
      <c r="H8480" s="12"/>
      <c r="I8480" s="14" t="s">
        <v>49</v>
      </c>
      <c r="J8480" s="12" t="s">
        <v>24</v>
      </c>
      <c r="K8480" s="12" t="s">
        <v>25</v>
      </c>
      <c r="L8480" s="12" t="s">
        <v>39</v>
      </c>
      <c r="M8480" s="11" t="s">
        <v>27</v>
      </c>
      <c r="N8480" s="11" t="s">
        <v>28</v>
      </c>
      <c r="O8480" s="12" t="s">
        <v>29</v>
      </c>
      <c r="P8480" s="12"/>
      <c r="Q8480" s="15" t="s">
        <v>37455</v>
      </c>
      <c r="R8480" s="12" t="s">
        <v>42</v>
      </c>
      <c r="S8480" s="11" t="s">
        <v>37456</v>
      </c>
      <c r="T8480" s="11" t="s">
        <v>37457</v>
      </c>
    </row>
    <row x14ac:dyDescent="0.25" r="8481" customHeight="1" ht="19.5">
      <c r="A8481" s="10">
        <v>45220</v>
      </c>
      <c r="B8481" s="11" t="s">
        <v>37458</v>
      </c>
      <c r="C8481" s="11" t="s">
        <v>5513</v>
      </c>
      <c r="D8481" s="12"/>
      <c r="E8481" s="13">
        <v>15672507716</v>
      </c>
      <c r="F8481" s="11" t="s">
        <v>34417</v>
      </c>
      <c r="G8481" s="12" t="s">
        <v>216</v>
      </c>
      <c r="H8481" s="12"/>
      <c r="I8481" s="14" t="s">
        <v>749</v>
      </c>
      <c r="J8481" s="12" t="s">
        <v>24</v>
      </c>
      <c r="K8481" s="12" t="s">
        <v>25</v>
      </c>
      <c r="L8481" s="12" t="s">
        <v>39</v>
      </c>
      <c r="M8481" s="11" t="s">
        <v>27</v>
      </c>
      <c r="N8481" s="11" t="s">
        <v>28</v>
      </c>
      <c r="O8481" s="12" t="s">
        <v>29</v>
      </c>
      <c r="P8481" s="12"/>
      <c r="Q8481" s="15" t="s">
        <v>37459</v>
      </c>
      <c r="R8481" s="12" t="s">
        <v>42</v>
      </c>
      <c r="S8481" s="11" t="s">
        <v>37460</v>
      </c>
      <c r="T8481" s="11" t="s">
        <v>37461</v>
      </c>
    </row>
    <row x14ac:dyDescent="0.25" r="8482" customHeight="1" ht="19.5">
      <c r="A8482" s="10">
        <v>45220</v>
      </c>
      <c r="B8482" s="11" t="s">
        <v>37462</v>
      </c>
      <c r="C8482" s="11" t="s">
        <v>5513</v>
      </c>
      <c r="D8482" s="12"/>
      <c r="E8482" s="13">
        <v>15608600288</v>
      </c>
      <c r="F8482" s="11" t="s">
        <v>37463</v>
      </c>
      <c r="G8482" s="12" t="s">
        <v>62</v>
      </c>
      <c r="H8482" s="12"/>
      <c r="I8482" s="14" t="s">
        <v>796</v>
      </c>
      <c r="J8482" s="12" t="s">
        <v>24</v>
      </c>
      <c r="K8482" s="12" t="s">
        <v>25</v>
      </c>
      <c r="L8482" s="12" t="s">
        <v>39</v>
      </c>
      <c r="M8482" s="11" t="s">
        <v>27</v>
      </c>
      <c r="N8482" s="11" t="s">
        <v>28</v>
      </c>
      <c r="O8482" s="12" t="s">
        <v>29</v>
      </c>
      <c r="P8482" s="12"/>
      <c r="Q8482" s="15" t="s">
        <v>37464</v>
      </c>
      <c r="R8482" s="12" t="s">
        <v>42</v>
      </c>
      <c r="S8482" s="11" t="s">
        <v>37465</v>
      </c>
      <c r="T8482" s="11" t="s">
        <v>37466</v>
      </c>
    </row>
    <row x14ac:dyDescent="0.25" r="8483" customHeight="1" ht="19.5">
      <c r="A8483" s="10">
        <v>45220</v>
      </c>
      <c r="B8483" s="11" t="s">
        <v>37467</v>
      </c>
      <c r="C8483" s="11" t="s">
        <v>23950</v>
      </c>
      <c r="D8483" s="12"/>
      <c r="E8483" s="13">
        <v>13032721964</v>
      </c>
      <c r="F8483" s="11" t="s">
        <v>37468</v>
      </c>
      <c r="G8483" s="12" t="s">
        <v>289</v>
      </c>
      <c r="H8483" s="12"/>
      <c r="I8483" s="14" t="s">
        <v>221</v>
      </c>
      <c r="J8483" s="12" t="s">
        <v>24</v>
      </c>
      <c r="K8483" s="12" t="s">
        <v>25</v>
      </c>
      <c r="L8483" s="12" t="s">
        <v>39</v>
      </c>
      <c r="M8483" s="11" t="s">
        <v>27</v>
      </c>
      <c r="N8483" s="11" t="s">
        <v>28</v>
      </c>
      <c r="O8483" s="12" t="s">
        <v>29</v>
      </c>
      <c r="P8483" s="12"/>
      <c r="Q8483" s="15" t="s">
        <v>37469</v>
      </c>
      <c r="R8483" s="12" t="s">
        <v>42</v>
      </c>
      <c r="S8483" s="11" t="s">
        <v>37470</v>
      </c>
      <c r="T8483" s="11" t="s">
        <v>37471</v>
      </c>
    </row>
    <row x14ac:dyDescent="0.25" r="8484" customHeight="1" ht="19.5">
      <c r="A8484" s="10">
        <v>45220</v>
      </c>
      <c r="B8484" s="11" t="s">
        <v>37472</v>
      </c>
      <c r="C8484" s="11" t="s">
        <v>5601</v>
      </c>
      <c r="D8484" s="12"/>
      <c r="E8484" s="13">
        <v>13207213426</v>
      </c>
      <c r="F8484" s="11" t="s">
        <v>23631</v>
      </c>
      <c r="G8484" s="12" t="s">
        <v>115</v>
      </c>
      <c r="H8484" s="12"/>
      <c r="I8484" s="14" t="s">
        <v>381</v>
      </c>
      <c r="J8484" s="12" t="s">
        <v>24</v>
      </c>
      <c r="K8484" s="12" t="s">
        <v>25</v>
      </c>
      <c r="L8484" s="12" t="s">
        <v>39</v>
      </c>
      <c r="M8484" s="11" t="s">
        <v>27</v>
      </c>
      <c r="N8484" s="11" t="s">
        <v>28</v>
      </c>
      <c r="O8484" s="12" t="s">
        <v>29</v>
      </c>
      <c r="P8484" s="12"/>
      <c r="Q8484" s="15" t="s">
        <v>37473</v>
      </c>
      <c r="R8484" s="12" t="s">
        <v>42</v>
      </c>
      <c r="S8484" s="11" t="s">
        <v>37474</v>
      </c>
      <c r="T8484" s="11" t="s">
        <v>37475</v>
      </c>
    </row>
    <row x14ac:dyDescent="0.25" r="8485" customHeight="1" ht="19.5">
      <c r="A8485" s="10">
        <v>45220</v>
      </c>
      <c r="B8485" s="11" t="s">
        <v>37476</v>
      </c>
      <c r="C8485" s="11" t="s">
        <v>545</v>
      </c>
      <c r="D8485" s="12"/>
      <c r="E8485" s="13">
        <v>13469832359</v>
      </c>
      <c r="F8485" s="11" t="s">
        <v>14135</v>
      </c>
      <c r="G8485" s="12" t="s">
        <v>74</v>
      </c>
      <c r="H8485" s="12"/>
      <c r="I8485" s="14" t="s">
        <v>211</v>
      </c>
      <c r="J8485" s="12" t="s">
        <v>24</v>
      </c>
      <c r="K8485" s="12" t="s">
        <v>25</v>
      </c>
      <c r="L8485" s="12" t="s">
        <v>39</v>
      </c>
      <c r="M8485" s="11" t="s">
        <v>40</v>
      </c>
      <c r="N8485" s="11" t="s">
        <v>28</v>
      </c>
      <c r="O8485" s="12" t="s">
        <v>29</v>
      </c>
      <c r="P8485" s="12"/>
      <c r="Q8485" s="15" t="s">
        <v>37477</v>
      </c>
      <c r="R8485" s="12" t="s">
        <v>42</v>
      </c>
      <c r="S8485" s="11" t="s">
        <v>37478</v>
      </c>
      <c r="T8485" s="11"/>
    </row>
    <row x14ac:dyDescent="0.25" r="8486" customHeight="1" ht="19.5">
      <c r="A8486" s="10">
        <v>45220</v>
      </c>
      <c r="B8486" s="11" t="s">
        <v>37479</v>
      </c>
      <c r="C8486" s="11" t="s">
        <v>3101</v>
      </c>
      <c r="D8486" s="12"/>
      <c r="E8486" s="13">
        <v>18671789935</v>
      </c>
      <c r="F8486" s="11" t="s">
        <v>37480</v>
      </c>
      <c r="G8486" s="12" t="s">
        <v>62</v>
      </c>
      <c r="H8486" s="12"/>
      <c r="I8486" s="14" t="s">
        <v>433</v>
      </c>
      <c r="J8486" s="12" t="s">
        <v>24</v>
      </c>
      <c r="K8486" s="12" t="s">
        <v>25</v>
      </c>
      <c r="L8486" s="12" t="s">
        <v>39</v>
      </c>
      <c r="M8486" s="11" t="s">
        <v>40</v>
      </c>
      <c r="N8486" s="11" t="s">
        <v>28</v>
      </c>
      <c r="O8486" s="12" t="s">
        <v>29</v>
      </c>
      <c r="P8486" s="12"/>
      <c r="Q8486" s="15" t="s">
        <v>37481</v>
      </c>
      <c r="R8486" s="12" t="s">
        <v>42</v>
      </c>
      <c r="S8486" s="11" t="s">
        <v>37482</v>
      </c>
      <c r="T8486" s="11" t="s">
        <v>37483</v>
      </c>
    </row>
    <row x14ac:dyDescent="0.25" r="8487" customHeight="1" ht="19.5">
      <c r="A8487" s="10">
        <v>45220</v>
      </c>
      <c r="B8487" s="11" t="s">
        <v>37484</v>
      </c>
      <c r="C8487" s="11" t="s">
        <v>2455</v>
      </c>
      <c r="D8487" s="12"/>
      <c r="E8487" s="13">
        <v>13997720297</v>
      </c>
      <c r="F8487" s="11"/>
      <c r="G8487" s="12"/>
      <c r="H8487" s="12" t="s">
        <v>98</v>
      </c>
      <c r="I8487" s="14" t="s">
        <v>49</v>
      </c>
      <c r="J8487" s="12" t="s">
        <v>24</v>
      </c>
      <c r="K8487" s="12" t="s">
        <v>25</v>
      </c>
      <c r="L8487" s="12" t="s">
        <v>39</v>
      </c>
      <c r="M8487" s="11" t="s">
        <v>40</v>
      </c>
      <c r="N8487" s="11" t="s">
        <v>28</v>
      </c>
      <c r="O8487" s="12" t="s">
        <v>29</v>
      </c>
      <c r="P8487" s="12"/>
      <c r="Q8487" s="15" t="s">
        <v>37485</v>
      </c>
      <c r="R8487" s="12" t="s">
        <v>42</v>
      </c>
      <c r="S8487" s="11" t="s">
        <v>37486</v>
      </c>
      <c r="T8487" s="11" t="s">
        <v>37487</v>
      </c>
    </row>
    <row x14ac:dyDescent="0.25" r="8488" customHeight="1" ht="19.5">
      <c r="A8488" s="10">
        <v>45220</v>
      </c>
      <c r="B8488" s="11" t="s">
        <v>37488</v>
      </c>
      <c r="C8488" s="11" t="s">
        <v>691</v>
      </c>
      <c r="D8488" s="12"/>
      <c r="E8488" s="13">
        <v>13986766658</v>
      </c>
      <c r="F8488" s="11" t="s">
        <v>8602</v>
      </c>
      <c r="G8488" s="12" t="s">
        <v>48</v>
      </c>
      <c r="H8488" s="12"/>
      <c r="I8488" s="14">
        <v>10015</v>
      </c>
      <c r="J8488" s="12" t="s">
        <v>24</v>
      </c>
      <c r="K8488" s="12" t="s">
        <v>69</v>
      </c>
      <c r="L8488" s="12" t="s">
        <v>26</v>
      </c>
      <c r="M8488" s="11" t="s">
        <v>40</v>
      </c>
      <c r="N8488" s="11" t="s">
        <v>28</v>
      </c>
      <c r="O8488" s="12" t="s">
        <v>29</v>
      </c>
      <c r="P8488" s="12"/>
      <c r="Q8488" s="15" t="s">
        <v>37489</v>
      </c>
      <c r="R8488" s="12" t="s">
        <v>31</v>
      </c>
      <c r="S8488" s="11" t="s">
        <v>37490</v>
      </c>
      <c r="T8488" s="11" t="s">
        <v>37491</v>
      </c>
    </row>
    <row x14ac:dyDescent="0.25" r="8489" customHeight="1" ht="19.5">
      <c r="A8489" s="10">
        <v>45220</v>
      </c>
      <c r="B8489" s="11" t="s">
        <v>37492</v>
      </c>
      <c r="C8489" s="11" t="s">
        <v>7274</v>
      </c>
      <c r="D8489" s="12"/>
      <c r="E8489" s="13">
        <v>15572736975</v>
      </c>
      <c r="F8489" s="11" t="s">
        <v>25426</v>
      </c>
      <c r="G8489" s="12" t="s">
        <v>115</v>
      </c>
      <c r="H8489" s="12"/>
      <c r="I8489" s="14" t="s">
        <v>2649</v>
      </c>
      <c r="J8489" s="12" t="s">
        <v>24</v>
      </c>
      <c r="K8489" s="12" t="s">
        <v>25</v>
      </c>
      <c r="L8489" s="12" t="s">
        <v>39</v>
      </c>
      <c r="M8489" s="11" t="s">
        <v>27</v>
      </c>
      <c r="N8489" s="11" t="s">
        <v>28</v>
      </c>
      <c r="O8489" s="12" t="s">
        <v>29</v>
      </c>
      <c r="P8489" s="12"/>
      <c r="Q8489" s="15" t="s">
        <v>37493</v>
      </c>
      <c r="R8489" s="12" t="s">
        <v>42</v>
      </c>
      <c r="S8489" s="11" t="s">
        <v>37494</v>
      </c>
      <c r="T8489" s="11" t="s">
        <v>37495</v>
      </c>
    </row>
    <row x14ac:dyDescent="0.25" r="8490" customHeight="1" ht="19.5">
      <c r="A8490" s="10">
        <v>45220</v>
      </c>
      <c r="B8490" s="11" t="s">
        <v>37496</v>
      </c>
      <c r="C8490" s="11" t="s">
        <v>158</v>
      </c>
      <c r="D8490" s="12"/>
      <c r="E8490" s="13">
        <v>13197312581</v>
      </c>
      <c r="F8490" s="11" t="s">
        <v>37497</v>
      </c>
      <c r="G8490" s="12" t="s">
        <v>74</v>
      </c>
      <c r="H8490" s="12"/>
      <c r="I8490" s="14" t="s">
        <v>93</v>
      </c>
      <c r="J8490" s="12" t="s">
        <v>24</v>
      </c>
      <c r="K8490" s="12" t="s">
        <v>25</v>
      </c>
      <c r="L8490" s="12" t="s">
        <v>39</v>
      </c>
      <c r="M8490" s="11" t="s">
        <v>40</v>
      </c>
      <c r="N8490" s="11" t="s">
        <v>28</v>
      </c>
      <c r="O8490" s="12" t="s">
        <v>29</v>
      </c>
      <c r="P8490" s="12"/>
      <c r="Q8490" s="15" t="s">
        <v>37498</v>
      </c>
      <c r="R8490" s="12" t="s">
        <v>42</v>
      </c>
      <c r="S8490" s="11" t="s">
        <v>37499</v>
      </c>
      <c r="T8490" s="11" t="s">
        <v>37500</v>
      </c>
    </row>
    <row x14ac:dyDescent="0.25" r="8491" customHeight="1" ht="19.5">
      <c r="A8491" s="10">
        <v>45220</v>
      </c>
      <c r="B8491" s="11" t="s">
        <v>37501</v>
      </c>
      <c r="C8491" s="11" t="s">
        <v>6057</v>
      </c>
      <c r="D8491" s="12"/>
      <c r="E8491" s="13">
        <v>15171909500</v>
      </c>
      <c r="F8491" s="11" t="s">
        <v>37502</v>
      </c>
      <c r="G8491" s="12" t="s">
        <v>23</v>
      </c>
      <c r="H8491" s="12"/>
      <c r="I8491" s="14" t="s">
        <v>116</v>
      </c>
      <c r="J8491" s="12" t="s">
        <v>24</v>
      </c>
      <c r="K8491" s="12" t="s">
        <v>25</v>
      </c>
      <c r="L8491" s="12" t="s">
        <v>39</v>
      </c>
      <c r="M8491" s="11" t="s">
        <v>40</v>
      </c>
      <c r="N8491" s="11" t="s">
        <v>183</v>
      </c>
      <c r="O8491" s="12" t="s">
        <v>29</v>
      </c>
      <c r="P8491" s="12"/>
      <c r="Q8491" s="15" t="s">
        <v>37503</v>
      </c>
      <c r="R8491" s="12" t="s">
        <v>42</v>
      </c>
      <c r="S8491" s="11" t="s">
        <v>37504</v>
      </c>
      <c r="T8491" s="11" t="s">
        <v>37505</v>
      </c>
    </row>
    <row x14ac:dyDescent="0.25" r="8492" customHeight="1" ht="19.5">
      <c r="A8492" s="10">
        <v>45220</v>
      </c>
      <c r="B8492" s="11" t="s">
        <v>37506</v>
      </c>
      <c r="C8492" s="11" t="s">
        <v>46</v>
      </c>
      <c r="D8492" s="12"/>
      <c r="E8492" s="13">
        <v>16671005319</v>
      </c>
      <c r="F8492" s="11" t="s">
        <v>37507</v>
      </c>
      <c r="G8492" s="12" t="s">
        <v>62</v>
      </c>
      <c r="H8492" s="12"/>
      <c r="I8492" s="14" t="s">
        <v>211</v>
      </c>
      <c r="J8492" s="12" t="s">
        <v>24</v>
      </c>
      <c r="K8492" s="12" t="s">
        <v>25</v>
      </c>
      <c r="L8492" s="12" t="s">
        <v>39</v>
      </c>
      <c r="M8492" s="11" t="s">
        <v>27</v>
      </c>
      <c r="N8492" s="11" t="s">
        <v>28</v>
      </c>
      <c r="O8492" s="12" t="s">
        <v>29</v>
      </c>
      <c r="P8492" s="12"/>
      <c r="Q8492" s="15" t="s">
        <v>37039</v>
      </c>
      <c r="R8492" s="12" t="s">
        <v>51</v>
      </c>
      <c r="S8492" s="11" t="s">
        <v>37508</v>
      </c>
      <c r="T8492" s="11"/>
    </row>
    <row x14ac:dyDescent="0.25" r="8493" customHeight="1" ht="19.5">
      <c r="A8493" s="10">
        <v>45220</v>
      </c>
      <c r="B8493" s="11" t="s">
        <v>37509</v>
      </c>
      <c r="C8493" s="11" t="s">
        <v>46</v>
      </c>
      <c r="D8493" s="12"/>
      <c r="E8493" s="13">
        <v>18671721737</v>
      </c>
      <c r="F8493" s="11" t="s">
        <v>37510</v>
      </c>
      <c r="G8493" s="12" t="s">
        <v>56</v>
      </c>
      <c r="H8493" s="12"/>
      <c r="I8493" s="14" t="s">
        <v>259</v>
      </c>
      <c r="J8493" s="12" t="s">
        <v>24</v>
      </c>
      <c r="K8493" s="12" t="s">
        <v>25</v>
      </c>
      <c r="L8493" s="12" t="s">
        <v>39</v>
      </c>
      <c r="M8493" s="11" t="s">
        <v>40</v>
      </c>
      <c r="N8493" s="11" t="s">
        <v>28</v>
      </c>
      <c r="O8493" s="12" t="s">
        <v>29</v>
      </c>
      <c r="P8493" s="12"/>
      <c r="Q8493" s="15" t="s">
        <v>37511</v>
      </c>
      <c r="R8493" s="12" t="s">
        <v>51</v>
      </c>
      <c r="S8493" s="11" t="s">
        <v>37512</v>
      </c>
      <c r="T8493" s="11"/>
    </row>
    <row x14ac:dyDescent="0.25" r="8494" customHeight="1" ht="19.5">
      <c r="A8494" s="10">
        <v>45220</v>
      </c>
      <c r="B8494" s="11" t="s">
        <v>37513</v>
      </c>
      <c r="C8494" s="11" t="s">
        <v>341</v>
      </c>
      <c r="D8494" s="12"/>
      <c r="E8494" s="13">
        <v>18671719402</v>
      </c>
      <c r="F8494" s="11" t="s">
        <v>37381</v>
      </c>
      <c r="G8494" s="12" t="s">
        <v>216</v>
      </c>
      <c r="H8494" s="12"/>
      <c r="I8494" s="14" t="s">
        <v>3495</v>
      </c>
      <c r="J8494" s="12" t="s">
        <v>24</v>
      </c>
      <c r="K8494" s="12" t="s">
        <v>25</v>
      </c>
      <c r="L8494" s="12" t="s">
        <v>25</v>
      </c>
      <c r="M8494" s="11" t="s">
        <v>27</v>
      </c>
      <c r="N8494" s="11" t="s">
        <v>28</v>
      </c>
      <c r="O8494" s="12" t="s">
        <v>29</v>
      </c>
      <c r="P8494" s="12"/>
      <c r="Q8494" s="15" t="s">
        <v>37514</v>
      </c>
      <c r="R8494" s="12" t="s">
        <v>3495</v>
      </c>
      <c r="S8494" s="11" t="s">
        <v>37515</v>
      </c>
      <c r="T8494" s="11" t="s">
        <v>37516</v>
      </c>
    </row>
    <row x14ac:dyDescent="0.25" r="8495" customHeight="1" ht="19.5">
      <c r="A8495" s="10">
        <v>45220</v>
      </c>
      <c r="B8495" s="11" t="s">
        <v>37517</v>
      </c>
      <c r="C8495" s="11" t="s">
        <v>5626</v>
      </c>
      <c r="D8495" s="12"/>
      <c r="E8495" s="13">
        <v>17671926859</v>
      </c>
      <c r="F8495" s="11" t="s">
        <v>37518</v>
      </c>
      <c r="G8495" s="12" t="s">
        <v>37</v>
      </c>
      <c r="H8495" s="12"/>
      <c r="I8495" s="14" t="s">
        <v>290</v>
      </c>
      <c r="J8495" s="12" t="s">
        <v>24</v>
      </c>
      <c r="K8495" s="12" t="s">
        <v>25</v>
      </c>
      <c r="L8495" s="12" t="s">
        <v>39</v>
      </c>
      <c r="M8495" s="11" t="s">
        <v>27</v>
      </c>
      <c r="N8495" s="11" t="s">
        <v>28</v>
      </c>
      <c r="O8495" s="12" t="s">
        <v>29</v>
      </c>
      <c r="P8495" s="12"/>
      <c r="Q8495" s="15" t="s">
        <v>37519</v>
      </c>
      <c r="R8495" s="12" t="s">
        <v>42</v>
      </c>
      <c r="S8495" s="11" t="s">
        <v>37520</v>
      </c>
      <c r="T8495" s="11" t="s">
        <v>37521</v>
      </c>
    </row>
    <row x14ac:dyDescent="0.25" r="8496" customHeight="1" ht="19.5">
      <c r="A8496" s="10">
        <v>45220</v>
      </c>
      <c r="B8496" s="11" t="s">
        <v>37522</v>
      </c>
      <c r="C8496" s="11" t="s">
        <v>12652</v>
      </c>
      <c r="D8496" s="12"/>
      <c r="E8496" s="13">
        <v>16671704704</v>
      </c>
      <c r="F8496" s="11" t="s">
        <v>37523</v>
      </c>
      <c r="G8496" s="12" t="s">
        <v>74</v>
      </c>
      <c r="H8496" s="12"/>
      <c r="I8496" s="14" t="s">
        <v>104</v>
      </c>
      <c r="J8496" s="12" t="s">
        <v>24</v>
      </c>
      <c r="K8496" s="12" t="s">
        <v>25</v>
      </c>
      <c r="L8496" s="12" t="s">
        <v>39</v>
      </c>
      <c r="M8496" s="11" t="s">
        <v>27</v>
      </c>
      <c r="N8496" s="11" t="s">
        <v>28</v>
      </c>
      <c r="O8496" s="12" t="s">
        <v>29</v>
      </c>
      <c r="P8496" s="12"/>
      <c r="Q8496" s="15" t="s">
        <v>37524</v>
      </c>
      <c r="R8496" s="12" t="s">
        <v>42</v>
      </c>
      <c r="S8496" s="11" t="s">
        <v>37525</v>
      </c>
      <c r="T8496" s="11"/>
    </row>
    <row x14ac:dyDescent="0.25" r="8497" customHeight="1" ht="19.5">
      <c r="A8497" s="10">
        <v>45220</v>
      </c>
      <c r="B8497" s="11" t="s">
        <v>37526</v>
      </c>
      <c r="C8497" s="11" t="s">
        <v>7138</v>
      </c>
      <c r="D8497" s="12"/>
      <c r="E8497" s="13">
        <v>17671323698</v>
      </c>
      <c r="F8497" s="11" t="s">
        <v>29047</v>
      </c>
      <c r="G8497" s="12" t="s">
        <v>115</v>
      </c>
      <c r="H8497" s="12" t="s">
        <v>98</v>
      </c>
      <c r="I8497" s="14" t="s">
        <v>1024</v>
      </c>
      <c r="J8497" s="12" t="s">
        <v>24</v>
      </c>
      <c r="K8497" s="12" t="s">
        <v>25</v>
      </c>
      <c r="L8497" s="12" t="s">
        <v>39</v>
      </c>
      <c r="M8497" s="11" t="s">
        <v>27</v>
      </c>
      <c r="N8497" s="11" t="s">
        <v>4770</v>
      </c>
      <c r="O8497" s="12" t="s">
        <v>29</v>
      </c>
      <c r="P8497" s="12"/>
      <c r="Q8497" s="15" t="s">
        <v>37527</v>
      </c>
      <c r="R8497" s="12" t="s">
        <v>7139</v>
      </c>
      <c r="S8497" s="11" t="s">
        <v>37528</v>
      </c>
      <c r="T8497" s="11"/>
    </row>
    <row x14ac:dyDescent="0.25" r="8498" customHeight="1" ht="19.5">
      <c r="A8498" s="10">
        <v>45220</v>
      </c>
      <c r="B8498" s="11" t="s">
        <v>37529</v>
      </c>
      <c r="C8498" s="11" t="s">
        <v>7138</v>
      </c>
      <c r="D8498" s="12"/>
      <c r="E8498" s="13">
        <v>13165610090</v>
      </c>
      <c r="F8498" s="11" t="s">
        <v>3968</v>
      </c>
      <c r="G8498" s="12" t="s">
        <v>37</v>
      </c>
      <c r="H8498" s="12"/>
      <c r="I8498" s="14" t="s">
        <v>221</v>
      </c>
      <c r="J8498" s="12" t="s">
        <v>24</v>
      </c>
      <c r="K8498" s="12" t="s">
        <v>25</v>
      </c>
      <c r="L8498" s="12" t="s">
        <v>39</v>
      </c>
      <c r="M8498" s="11" t="s">
        <v>40</v>
      </c>
      <c r="N8498" s="11" t="s">
        <v>4770</v>
      </c>
      <c r="O8498" s="12" t="s">
        <v>29</v>
      </c>
      <c r="P8498" s="12"/>
      <c r="Q8498" s="15" t="s">
        <v>37530</v>
      </c>
      <c r="R8498" s="12" t="s">
        <v>7139</v>
      </c>
      <c r="S8498" s="11" t="s">
        <v>12445</v>
      </c>
      <c r="T8498" s="11"/>
    </row>
    <row x14ac:dyDescent="0.25" r="8499" customHeight="1" ht="19.5">
      <c r="A8499" s="10">
        <v>45220</v>
      </c>
      <c r="B8499" s="11" t="s">
        <v>37531</v>
      </c>
      <c r="C8499" s="11" t="s">
        <v>1116</v>
      </c>
      <c r="D8499" s="12"/>
      <c r="E8499" s="13">
        <v>18671768368</v>
      </c>
      <c r="F8499" s="11" t="s">
        <v>36018</v>
      </c>
      <c r="G8499" s="12" t="s">
        <v>62</v>
      </c>
      <c r="H8499" s="12"/>
      <c r="I8499" s="14" t="s">
        <v>38</v>
      </c>
      <c r="J8499" s="12" t="s">
        <v>24</v>
      </c>
      <c r="K8499" s="12" t="s">
        <v>69</v>
      </c>
      <c r="L8499" s="12" t="s">
        <v>39</v>
      </c>
      <c r="M8499" s="11" t="s">
        <v>27</v>
      </c>
      <c r="N8499" s="11" t="s">
        <v>28</v>
      </c>
      <c r="O8499" s="12" t="s">
        <v>29</v>
      </c>
      <c r="P8499" s="12"/>
      <c r="Q8499" s="15" t="s">
        <v>37532</v>
      </c>
      <c r="R8499" s="12" t="s">
        <v>42</v>
      </c>
      <c r="S8499" s="11" t="s">
        <v>37533</v>
      </c>
      <c r="T8499" s="11" t="s">
        <v>37534</v>
      </c>
    </row>
    <row x14ac:dyDescent="0.25" r="8500" customHeight="1" ht="19.5">
      <c r="A8500" s="10">
        <v>45220</v>
      </c>
      <c r="B8500" s="11" t="s">
        <v>37535</v>
      </c>
      <c r="C8500" s="11" t="s">
        <v>912</v>
      </c>
      <c r="D8500" s="12"/>
      <c r="E8500" s="13">
        <v>13972034828</v>
      </c>
      <c r="F8500" s="11" t="s">
        <v>37536</v>
      </c>
      <c r="G8500" s="12" t="s">
        <v>74</v>
      </c>
      <c r="H8500" s="12"/>
      <c r="I8500" s="14" t="s">
        <v>87</v>
      </c>
      <c r="J8500" s="12" t="s">
        <v>24</v>
      </c>
      <c r="K8500" s="12" t="s">
        <v>25</v>
      </c>
      <c r="L8500" s="12" t="s">
        <v>39</v>
      </c>
      <c r="M8500" s="11" t="s">
        <v>27</v>
      </c>
      <c r="N8500" s="11" t="s">
        <v>28</v>
      </c>
      <c r="O8500" s="12" t="s">
        <v>29</v>
      </c>
      <c r="P8500" s="12"/>
      <c r="Q8500" s="15" t="s">
        <v>37537</v>
      </c>
      <c r="R8500" s="12" t="s">
        <v>42</v>
      </c>
      <c r="S8500" s="11" t="s">
        <v>37538</v>
      </c>
      <c r="T8500" s="11" t="s">
        <v>37539</v>
      </c>
    </row>
    <row x14ac:dyDescent="0.25" r="8501" customHeight="1" ht="19.5">
      <c r="A8501" s="10">
        <v>45220</v>
      </c>
      <c r="B8501" s="11" t="s">
        <v>37540</v>
      </c>
      <c r="C8501" s="11" t="s">
        <v>2455</v>
      </c>
      <c r="D8501" s="12"/>
      <c r="E8501" s="13">
        <v>15629384252</v>
      </c>
      <c r="F8501" s="11"/>
      <c r="G8501" s="12"/>
      <c r="H8501" s="12"/>
      <c r="I8501" s="14" t="s">
        <v>381</v>
      </c>
      <c r="J8501" s="12" t="s">
        <v>24</v>
      </c>
      <c r="K8501" s="12" t="s">
        <v>25</v>
      </c>
      <c r="L8501" s="12" t="s">
        <v>39</v>
      </c>
      <c r="M8501" s="11" t="s">
        <v>27</v>
      </c>
      <c r="N8501" s="11" t="s">
        <v>28</v>
      </c>
      <c r="O8501" s="12" t="s">
        <v>29</v>
      </c>
      <c r="P8501" s="12"/>
      <c r="Q8501" s="15" t="s">
        <v>37541</v>
      </c>
      <c r="R8501" s="12" t="s">
        <v>42</v>
      </c>
      <c r="S8501" s="11" t="s">
        <v>37542</v>
      </c>
      <c r="T8501" s="11" t="s">
        <v>37543</v>
      </c>
    </row>
    <row x14ac:dyDescent="0.25" r="8502" customHeight="1" ht="19.5">
      <c r="A8502" s="10">
        <v>45220</v>
      </c>
      <c r="B8502" s="11" t="s">
        <v>37544</v>
      </c>
      <c r="C8502" s="11" t="s">
        <v>158</v>
      </c>
      <c r="D8502" s="12"/>
      <c r="E8502" s="13" t="s">
        <v>36116</v>
      </c>
      <c r="F8502" s="11"/>
      <c r="G8502" s="12"/>
      <c r="H8502" s="12" t="s">
        <v>98</v>
      </c>
      <c r="I8502" s="14" t="s">
        <v>148</v>
      </c>
      <c r="J8502" s="12" t="s">
        <v>24</v>
      </c>
      <c r="K8502" s="12" t="s">
        <v>25</v>
      </c>
      <c r="L8502" s="12" t="s">
        <v>39</v>
      </c>
      <c r="M8502" s="11" t="s">
        <v>149</v>
      </c>
      <c r="N8502" s="11" t="s">
        <v>28</v>
      </c>
      <c r="O8502" s="12" t="s">
        <v>29</v>
      </c>
      <c r="P8502" s="12"/>
      <c r="Q8502" s="15" t="s">
        <v>37545</v>
      </c>
      <c r="R8502" s="12" t="s">
        <v>42</v>
      </c>
      <c r="S8502" s="11" t="s">
        <v>37546</v>
      </c>
      <c r="T8502" s="11" t="s">
        <v>37547</v>
      </c>
    </row>
    <row x14ac:dyDescent="0.25" r="8503" customHeight="1" ht="19.5">
      <c r="A8503" s="10">
        <v>45220</v>
      </c>
      <c r="B8503" s="11" t="s">
        <v>37548</v>
      </c>
      <c r="C8503" s="11" t="s">
        <v>691</v>
      </c>
      <c r="D8503" s="12"/>
      <c r="E8503" s="13">
        <v>13165610090</v>
      </c>
      <c r="F8503" s="11" t="s">
        <v>3968</v>
      </c>
      <c r="G8503" s="12" t="s">
        <v>37</v>
      </c>
      <c r="H8503" s="12" t="s">
        <v>98</v>
      </c>
      <c r="I8503" s="14" t="s">
        <v>136</v>
      </c>
      <c r="J8503" s="12" t="s">
        <v>24</v>
      </c>
      <c r="K8503" s="12" t="s">
        <v>25</v>
      </c>
      <c r="L8503" s="12" t="s">
        <v>39</v>
      </c>
      <c r="M8503" s="11" t="s">
        <v>40</v>
      </c>
      <c r="N8503" s="11" t="s">
        <v>28</v>
      </c>
      <c r="O8503" s="12" t="s">
        <v>29</v>
      </c>
      <c r="P8503" s="12"/>
      <c r="Q8503" s="15" t="s">
        <v>37549</v>
      </c>
      <c r="R8503" s="12" t="s">
        <v>42</v>
      </c>
      <c r="S8503" s="11" t="s">
        <v>37550</v>
      </c>
      <c r="T8503" s="11" t="s">
        <v>37551</v>
      </c>
    </row>
    <row x14ac:dyDescent="0.25" r="8504" customHeight="1" ht="19.5">
      <c r="A8504" s="10">
        <v>45220</v>
      </c>
      <c r="B8504" s="11" t="s">
        <v>37552</v>
      </c>
      <c r="C8504" s="11" t="s">
        <v>1011</v>
      </c>
      <c r="D8504" s="12"/>
      <c r="E8504" s="13">
        <v>13277259588</v>
      </c>
      <c r="F8504" s="11" t="s">
        <v>37553</v>
      </c>
      <c r="G8504" s="12" t="s">
        <v>62</v>
      </c>
      <c r="H8504" s="12" t="s">
        <v>121</v>
      </c>
      <c r="I8504" s="14" t="s">
        <v>590</v>
      </c>
      <c r="J8504" s="12" t="s">
        <v>24</v>
      </c>
      <c r="K8504" s="12" t="s">
        <v>69</v>
      </c>
      <c r="L8504" s="12" t="s">
        <v>39</v>
      </c>
      <c r="M8504" s="11" t="s">
        <v>27</v>
      </c>
      <c r="N8504" s="11" t="s">
        <v>28</v>
      </c>
      <c r="O8504" s="12" t="s">
        <v>29</v>
      </c>
      <c r="P8504" s="12"/>
      <c r="Q8504" s="15" t="s">
        <v>37554</v>
      </c>
      <c r="R8504" s="12" t="s">
        <v>42</v>
      </c>
      <c r="S8504" s="11" t="s">
        <v>37555</v>
      </c>
      <c r="T8504" s="11" t="s">
        <v>37556</v>
      </c>
    </row>
    <row x14ac:dyDescent="0.25" r="8505" customHeight="1" ht="19.5">
      <c r="A8505" s="10">
        <v>45220</v>
      </c>
      <c r="B8505" s="11" t="s">
        <v>37557</v>
      </c>
      <c r="C8505" s="11" t="s">
        <v>691</v>
      </c>
      <c r="D8505" s="12"/>
      <c r="E8505" s="13" t="s">
        <v>540</v>
      </c>
      <c r="F8505" s="11" t="s">
        <v>541</v>
      </c>
      <c r="G8505" s="12" t="s">
        <v>74</v>
      </c>
      <c r="H8505" s="12" t="s">
        <v>130</v>
      </c>
      <c r="I8505" s="14" t="s">
        <v>148</v>
      </c>
      <c r="J8505" s="12" t="s">
        <v>24</v>
      </c>
      <c r="K8505" s="12" t="s">
        <v>25</v>
      </c>
      <c r="L8505" s="12" t="s">
        <v>39</v>
      </c>
      <c r="M8505" s="11" t="s">
        <v>149</v>
      </c>
      <c r="N8505" s="11" t="s">
        <v>28</v>
      </c>
      <c r="O8505" s="12" t="s">
        <v>29</v>
      </c>
      <c r="P8505" s="12"/>
      <c r="Q8505" s="15" t="s">
        <v>37558</v>
      </c>
      <c r="R8505" s="12" t="s">
        <v>42</v>
      </c>
      <c r="S8505" s="11" t="s">
        <v>37559</v>
      </c>
      <c r="T8505" s="11" t="s">
        <v>37560</v>
      </c>
    </row>
    <row x14ac:dyDescent="0.25" r="8506" customHeight="1" ht="19.5">
      <c r="A8506" s="10">
        <v>45220</v>
      </c>
      <c r="B8506" s="11" t="s">
        <v>37561</v>
      </c>
      <c r="C8506" s="11" t="s">
        <v>1304</v>
      </c>
      <c r="D8506" s="12"/>
      <c r="E8506" s="13">
        <v>18607204868</v>
      </c>
      <c r="F8506" s="11" t="s">
        <v>37562</v>
      </c>
      <c r="G8506" s="12" t="s">
        <v>56</v>
      </c>
      <c r="H8506" s="12" t="s">
        <v>98</v>
      </c>
      <c r="I8506" s="14" t="s">
        <v>796</v>
      </c>
      <c r="J8506" s="12" t="s">
        <v>24</v>
      </c>
      <c r="K8506" s="12" t="s">
        <v>69</v>
      </c>
      <c r="L8506" s="12" t="s">
        <v>39</v>
      </c>
      <c r="M8506" s="11" t="s">
        <v>40</v>
      </c>
      <c r="N8506" s="11" t="s">
        <v>28</v>
      </c>
      <c r="O8506" s="12" t="s">
        <v>29</v>
      </c>
      <c r="P8506" s="12"/>
      <c r="Q8506" s="15" t="s">
        <v>37563</v>
      </c>
      <c r="R8506" s="12" t="s">
        <v>42</v>
      </c>
      <c r="S8506" s="11" t="s">
        <v>37564</v>
      </c>
      <c r="T8506" s="11" t="s">
        <v>37565</v>
      </c>
    </row>
    <row x14ac:dyDescent="0.25" r="8507" customHeight="1" ht="19.5">
      <c r="A8507" s="10">
        <v>45220</v>
      </c>
      <c r="B8507" s="11" t="s">
        <v>37566</v>
      </c>
      <c r="C8507" s="11" t="s">
        <v>14310</v>
      </c>
      <c r="D8507" s="12"/>
      <c r="E8507" s="13">
        <v>17507207997</v>
      </c>
      <c r="F8507" s="11" t="s">
        <v>37567</v>
      </c>
      <c r="G8507" s="12" t="s">
        <v>289</v>
      </c>
      <c r="H8507" s="12"/>
      <c r="I8507" s="14" t="s">
        <v>749</v>
      </c>
      <c r="J8507" s="12" t="s">
        <v>24</v>
      </c>
      <c r="K8507" s="12" t="s">
        <v>25</v>
      </c>
      <c r="L8507" s="12" t="s">
        <v>39</v>
      </c>
      <c r="M8507" s="11" t="s">
        <v>40</v>
      </c>
      <c r="N8507" s="11" t="s">
        <v>28</v>
      </c>
      <c r="O8507" s="12" t="s">
        <v>29</v>
      </c>
      <c r="P8507" s="12"/>
      <c r="Q8507" s="15" t="s">
        <v>37568</v>
      </c>
      <c r="R8507" s="12" t="s">
        <v>42</v>
      </c>
      <c r="S8507" s="11" t="s">
        <v>37569</v>
      </c>
      <c r="T8507" s="11" t="s">
        <v>37570</v>
      </c>
    </row>
    <row x14ac:dyDescent="0.25" r="8508" customHeight="1" ht="19.5">
      <c r="A8508" s="10">
        <v>45220</v>
      </c>
      <c r="B8508" s="11" t="s">
        <v>37571</v>
      </c>
      <c r="C8508" s="11" t="s">
        <v>12652</v>
      </c>
      <c r="D8508" s="12"/>
      <c r="E8508" s="13">
        <v>15587936682</v>
      </c>
      <c r="F8508" s="11" t="s">
        <v>37572</v>
      </c>
      <c r="G8508" s="12" t="s">
        <v>74</v>
      </c>
      <c r="H8508" s="12"/>
      <c r="I8508" s="14" t="s">
        <v>104</v>
      </c>
      <c r="J8508" s="12" t="s">
        <v>24</v>
      </c>
      <c r="K8508" s="12" t="s">
        <v>25</v>
      </c>
      <c r="L8508" s="12" t="s">
        <v>39</v>
      </c>
      <c r="M8508" s="11" t="s">
        <v>27</v>
      </c>
      <c r="N8508" s="11" t="s">
        <v>28</v>
      </c>
      <c r="O8508" s="12" t="s">
        <v>29</v>
      </c>
      <c r="P8508" s="12"/>
      <c r="Q8508" s="15" t="s">
        <v>37573</v>
      </c>
      <c r="R8508" s="12" t="s">
        <v>42</v>
      </c>
      <c r="S8508" s="11" t="s">
        <v>37574</v>
      </c>
      <c r="T8508" s="11" t="s">
        <v>37575</v>
      </c>
    </row>
    <row x14ac:dyDescent="0.25" r="8509" customHeight="1" ht="19.5">
      <c r="A8509" s="10">
        <v>45220</v>
      </c>
      <c r="B8509" s="11" t="s">
        <v>37576</v>
      </c>
      <c r="C8509" s="11" t="s">
        <v>5675</v>
      </c>
      <c r="D8509" s="12"/>
      <c r="E8509" s="13">
        <v>18671735758</v>
      </c>
      <c r="F8509" s="11" t="s">
        <v>37577</v>
      </c>
      <c r="G8509" s="12" t="s">
        <v>56</v>
      </c>
      <c r="H8509" s="12"/>
      <c r="I8509" s="14">
        <v>10015</v>
      </c>
      <c r="J8509" s="12" t="s">
        <v>24</v>
      </c>
      <c r="K8509" s="12" t="s">
        <v>172</v>
      </c>
      <c r="L8509" s="12" t="s">
        <v>26</v>
      </c>
      <c r="M8509" s="11" t="s">
        <v>27</v>
      </c>
      <c r="N8509" s="11" t="s">
        <v>28</v>
      </c>
      <c r="O8509" s="12" t="s">
        <v>29</v>
      </c>
      <c r="P8509" s="12"/>
      <c r="Q8509" s="15" t="s">
        <v>37578</v>
      </c>
      <c r="R8509" s="12" t="s">
        <v>31</v>
      </c>
      <c r="S8509" s="11" t="s">
        <v>37579</v>
      </c>
      <c r="T8509" s="11"/>
    </row>
    <row x14ac:dyDescent="0.25" r="8510" customHeight="1" ht="19.5">
      <c r="A8510" s="10">
        <v>45220</v>
      </c>
      <c r="B8510" s="11" t="s">
        <v>37580</v>
      </c>
      <c r="C8510" s="11" t="s">
        <v>5675</v>
      </c>
      <c r="D8510" s="12"/>
      <c r="E8510" s="13">
        <v>13986835353</v>
      </c>
      <c r="F8510" s="11" t="s">
        <v>8166</v>
      </c>
      <c r="G8510" s="12" t="s">
        <v>74</v>
      </c>
      <c r="H8510" s="12"/>
      <c r="I8510" s="14">
        <v>10015</v>
      </c>
      <c r="J8510" s="12" t="s">
        <v>24</v>
      </c>
      <c r="K8510" s="12" t="s">
        <v>25</v>
      </c>
      <c r="L8510" s="12" t="s">
        <v>26</v>
      </c>
      <c r="M8510" s="11" t="s">
        <v>27</v>
      </c>
      <c r="N8510" s="11" t="s">
        <v>28</v>
      </c>
      <c r="O8510" s="12" t="s">
        <v>29</v>
      </c>
      <c r="P8510" s="12"/>
      <c r="Q8510" s="15" t="s">
        <v>37581</v>
      </c>
      <c r="R8510" s="12" t="s">
        <v>31</v>
      </c>
      <c r="S8510" s="11" t="s">
        <v>37582</v>
      </c>
      <c r="T8510" s="11"/>
    </row>
    <row x14ac:dyDescent="0.25" r="8511" customHeight="1" ht="19.5">
      <c r="A8511" s="10">
        <v>45220</v>
      </c>
      <c r="B8511" s="11" t="s">
        <v>37583</v>
      </c>
      <c r="C8511" s="11" t="s">
        <v>5675</v>
      </c>
      <c r="D8511" s="12"/>
      <c r="E8511" s="13">
        <v>18672900863</v>
      </c>
      <c r="F8511" s="11" t="s">
        <v>34624</v>
      </c>
      <c r="G8511" s="12" t="s">
        <v>115</v>
      </c>
      <c r="H8511" s="12"/>
      <c r="I8511" s="14">
        <v>10015</v>
      </c>
      <c r="J8511" s="12" t="s">
        <v>24</v>
      </c>
      <c r="K8511" s="12" t="s">
        <v>69</v>
      </c>
      <c r="L8511" s="12" t="s">
        <v>26</v>
      </c>
      <c r="M8511" s="11" t="s">
        <v>27</v>
      </c>
      <c r="N8511" s="11" t="s">
        <v>28</v>
      </c>
      <c r="O8511" s="12" t="s">
        <v>29</v>
      </c>
      <c r="P8511" s="12"/>
      <c r="Q8511" s="15" t="s">
        <v>37584</v>
      </c>
      <c r="R8511" s="12" t="s">
        <v>31</v>
      </c>
      <c r="S8511" s="11" t="s">
        <v>37585</v>
      </c>
      <c r="T8511" s="11"/>
    </row>
    <row x14ac:dyDescent="0.25" r="8512" customHeight="1" ht="19.5">
      <c r="A8512" s="10">
        <v>45220</v>
      </c>
      <c r="B8512" s="11" t="s">
        <v>37586</v>
      </c>
      <c r="C8512" s="11" t="s">
        <v>5675</v>
      </c>
      <c r="D8512" s="12"/>
      <c r="E8512" s="13">
        <v>16671007930</v>
      </c>
      <c r="F8512" s="11" t="s">
        <v>37587</v>
      </c>
      <c r="G8512" s="12" t="s">
        <v>37</v>
      </c>
      <c r="H8512" s="12"/>
      <c r="I8512" s="14">
        <v>10015</v>
      </c>
      <c r="J8512" s="12" t="s">
        <v>24</v>
      </c>
      <c r="K8512" s="12" t="s">
        <v>25</v>
      </c>
      <c r="L8512" s="12" t="s">
        <v>26</v>
      </c>
      <c r="M8512" s="11" t="s">
        <v>27</v>
      </c>
      <c r="N8512" s="11" t="s">
        <v>28</v>
      </c>
      <c r="O8512" s="12" t="s">
        <v>29</v>
      </c>
      <c r="P8512" s="12"/>
      <c r="Q8512" s="15" t="s">
        <v>37588</v>
      </c>
      <c r="R8512" s="12" t="s">
        <v>31</v>
      </c>
      <c r="S8512" s="11" t="s">
        <v>37589</v>
      </c>
      <c r="T8512" s="11"/>
    </row>
    <row x14ac:dyDescent="0.25" r="8513" customHeight="1" ht="19.5">
      <c r="A8513" s="10">
        <v>45220</v>
      </c>
      <c r="B8513" s="11" t="s">
        <v>37590</v>
      </c>
      <c r="C8513" s="11" t="s">
        <v>5684</v>
      </c>
      <c r="D8513" s="12"/>
      <c r="E8513" s="13">
        <v>16671007075</v>
      </c>
      <c r="F8513" s="11" t="s">
        <v>37591</v>
      </c>
      <c r="G8513" s="12" t="s">
        <v>37</v>
      </c>
      <c r="H8513" s="12"/>
      <c r="I8513" s="14" t="s">
        <v>8690</v>
      </c>
      <c r="J8513" s="12" t="s">
        <v>24</v>
      </c>
      <c r="K8513" s="12" t="s">
        <v>25</v>
      </c>
      <c r="L8513" s="12" t="s">
        <v>39</v>
      </c>
      <c r="M8513" s="11" t="s">
        <v>27</v>
      </c>
      <c r="N8513" s="11" t="s">
        <v>183</v>
      </c>
      <c r="O8513" s="12" t="s">
        <v>29</v>
      </c>
      <c r="P8513" s="12"/>
      <c r="Q8513" s="15" t="s">
        <v>37592</v>
      </c>
      <c r="R8513" s="12" t="s">
        <v>42</v>
      </c>
      <c r="S8513" s="11" t="s">
        <v>37593</v>
      </c>
      <c r="T8513" s="11"/>
    </row>
    <row x14ac:dyDescent="0.25" r="8514" customHeight="1" ht="19.5">
      <c r="A8514" s="10">
        <v>45220</v>
      </c>
      <c r="B8514" s="11" t="s">
        <v>37594</v>
      </c>
      <c r="C8514" s="11" t="s">
        <v>5684</v>
      </c>
      <c r="D8514" s="12"/>
      <c r="E8514" s="13">
        <v>15629348250</v>
      </c>
      <c r="F8514" s="11" t="s">
        <v>37595</v>
      </c>
      <c r="G8514" s="12" t="s">
        <v>216</v>
      </c>
      <c r="H8514" s="12"/>
      <c r="I8514" s="14" t="s">
        <v>8690</v>
      </c>
      <c r="J8514" s="12" t="s">
        <v>24</v>
      </c>
      <c r="K8514" s="12" t="s">
        <v>25</v>
      </c>
      <c r="L8514" s="12" t="s">
        <v>39</v>
      </c>
      <c r="M8514" s="11" t="s">
        <v>27</v>
      </c>
      <c r="N8514" s="11" t="s">
        <v>183</v>
      </c>
      <c r="O8514" s="12" t="s">
        <v>29</v>
      </c>
      <c r="P8514" s="12"/>
      <c r="Q8514" s="15" t="s">
        <v>37596</v>
      </c>
      <c r="R8514" s="12" t="s">
        <v>42</v>
      </c>
      <c r="S8514" s="11" t="s">
        <v>37597</v>
      </c>
      <c r="T8514" s="11"/>
    </row>
    <row x14ac:dyDescent="0.25" r="8515" customHeight="1" ht="19.5">
      <c r="A8515" s="10">
        <v>45220</v>
      </c>
      <c r="B8515" s="11" t="s">
        <v>37598</v>
      </c>
      <c r="C8515" s="11" t="s">
        <v>5684</v>
      </c>
      <c r="D8515" s="12"/>
      <c r="E8515" s="13">
        <v>18371785206</v>
      </c>
      <c r="F8515" s="11" t="s">
        <v>37599</v>
      </c>
      <c r="G8515" s="12" t="s">
        <v>74</v>
      </c>
      <c r="H8515" s="12"/>
      <c r="I8515" s="14" t="s">
        <v>615</v>
      </c>
      <c r="J8515" s="12" t="s">
        <v>24</v>
      </c>
      <c r="K8515" s="12" t="s">
        <v>25</v>
      </c>
      <c r="L8515" s="12" t="s">
        <v>39</v>
      </c>
      <c r="M8515" s="11" t="s">
        <v>40</v>
      </c>
      <c r="N8515" s="11" t="s">
        <v>183</v>
      </c>
      <c r="O8515" s="12" t="s">
        <v>29</v>
      </c>
      <c r="P8515" s="12"/>
      <c r="Q8515" s="15" t="s">
        <v>37600</v>
      </c>
      <c r="R8515" s="12" t="s">
        <v>42</v>
      </c>
      <c r="S8515" s="11" t="s">
        <v>37601</v>
      </c>
      <c r="T8515" s="11"/>
    </row>
    <row x14ac:dyDescent="0.25" r="8516" customHeight="1" ht="19.5">
      <c r="A8516" s="10">
        <v>45220</v>
      </c>
      <c r="B8516" s="11" t="s">
        <v>37602</v>
      </c>
      <c r="C8516" s="11" t="s">
        <v>5684</v>
      </c>
      <c r="D8516" s="12"/>
      <c r="E8516" s="13">
        <v>13227296768</v>
      </c>
      <c r="F8516" s="11" t="s">
        <v>37603</v>
      </c>
      <c r="G8516" s="12" t="s">
        <v>115</v>
      </c>
      <c r="H8516" s="12"/>
      <c r="I8516" s="14" t="s">
        <v>1914</v>
      </c>
      <c r="J8516" s="12" t="s">
        <v>24</v>
      </c>
      <c r="K8516" s="12" t="s">
        <v>25</v>
      </c>
      <c r="L8516" s="12" t="s">
        <v>39</v>
      </c>
      <c r="M8516" s="11" t="s">
        <v>27</v>
      </c>
      <c r="N8516" s="11" t="s">
        <v>183</v>
      </c>
      <c r="O8516" s="12" t="s">
        <v>29</v>
      </c>
      <c r="P8516" s="12"/>
      <c r="Q8516" s="15" t="s">
        <v>37604</v>
      </c>
      <c r="R8516" s="12" t="s">
        <v>42</v>
      </c>
      <c r="S8516" s="11" t="s">
        <v>37605</v>
      </c>
      <c r="T8516" s="11"/>
    </row>
    <row x14ac:dyDescent="0.25" r="8517" customHeight="1" ht="19.5">
      <c r="A8517" s="10">
        <v>45220</v>
      </c>
      <c r="B8517" s="11" t="s">
        <v>37606</v>
      </c>
      <c r="C8517" s="11" t="s">
        <v>5684</v>
      </c>
      <c r="D8517" s="12"/>
      <c r="E8517" s="13">
        <v>13217174234</v>
      </c>
      <c r="F8517" s="11" t="s">
        <v>37607</v>
      </c>
      <c r="G8517" s="12" t="s">
        <v>115</v>
      </c>
      <c r="H8517" s="12"/>
      <c r="I8517" s="14" t="s">
        <v>2649</v>
      </c>
      <c r="J8517" s="12" t="s">
        <v>24</v>
      </c>
      <c r="K8517" s="12" t="s">
        <v>25</v>
      </c>
      <c r="L8517" s="12" t="s">
        <v>39</v>
      </c>
      <c r="M8517" s="11" t="s">
        <v>27</v>
      </c>
      <c r="N8517" s="11" t="s">
        <v>183</v>
      </c>
      <c r="O8517" s="12" t="s">
        <v>29</v>
      </c>
      <c r="P8517" s="12"/>
      <c r="Q8517" s="15" t="s">
        <v>37608</v>
      </c>
      <c r="R8517" s="12" t="s">
        <v>42</v>
      </c>
      <c r="S8517" s="11" t="s">
        <v>37609</v>
      </c>
      <c r="T8517" s="11"/>
    </row>
    <row x14ac:dyDescent="0.25" r="8518" customHeight="1" ht="19.5">
      <c r="A8518" s="10">
        <v>45220</v>
      </c>
      <c r="B8518" s="11" t="s">
        <v>37610</v>
      </c>
      <c r="C8518" s="11" t="s">
        <v>5684</v>
      </c>
      <c r="D8518" s="12"/>
      <c r="E8518" s="13">
        <v>13872628752</v>
      </c>
      <c r="F8518" s="11" t="s">
        <v>37611</v>
      </c>
      <c r="G8518" s="12" t="s">
        <v>74</v>
      </c>
      <c r="H8518" s="12"/>
      <c r="I8518" s="14" t="s">
        <v>290</v>
      </c>
      <c r="J8518" s="12" t="s">
        <v>24</v>
      </c>
      <c r="K8518" s="12" t="s">
        <v>25</v>
      </c>
      <c r="L8518" s="12" t="s">
        <v>39</v>
      </c>
      <c r="M8518" s="11" t="s">
        <v>40</v>
      </c>
      <c r="N8518" s="11" t="s">
        <v>183</v>
      </c>
      <c r="O8518" s="12" t="s">
        <v>29</v>
      </c>
      <c r="P8518" s="12"/>
      <c r="Q8518" s="15" t="s">
        <v>37612</v>
      </c>
      <c r="R8518" s="12" t="s">
        <v>42</v>
      </c>
      <c r="S8518" s="11" t="s">
        <v>37613</v>
      </c>
      <c r="T8518" s="11"/>
    </row>
    <row x14ac:dyDescent="0.25" r="8519" customHeight="1" ht="19.5">
      <c r="A8519" s="10">
        <v>45220</v>
      </c>
      <c r="B8519" s="11" t="s">
        <v>37614</v>
      </c>
      <c r="C8519" s="11" t="s">
        <v>5684</v>
      </c>
      <c r="D8519" s="12"/>
      <c r="E8519" s="13">
        <v>17671335465</v>
      </c>
      <c r="F8519" s="11" t="s">
        <v>37615</v>
      </c>
      <c r="G8519" s="12" t="s">
        <v>56</v>
      </c>
      <c r="H8519" s="12"/>
      <c r="I8519" s="14" t="s">
        <v>211</v>
      </c>
      <c r="J8519" s="12" t="s">
        <v>24</v>
      </c>
      <c r="K8519" s="12" t="s">
        <v>25</v>
      </c>
      <c r="L8519" s="12" t="s">
        <v>39</v>
      </c>
      <c r="M8519" s="11" t="s">
        <v>40</v>
      </c>
      <c r="N8519" s="11" t="s">
        <v>183</v>
      </c>
      <c r="O8519" s="12" t="s">
        <v>29</v>
      </c>
      <c r="P8519" s="12"/>
      <c r="Q8519" s="15" t="s">
        <v>37616</v>
      </c>
      <c r="R8519" s="12" t="s">
        <v>42</v>
      </c>
      <c r="S8519" s="11" t="s">
        <v>37617</v>
      </c>
      <c r="T8519" s="11"/>
    </row>
    <row x14ac:dyDescent="0.25" r="8520" customHeight="1" ht="19.5">
      <c r="A8520" s="10">
        <v>45220</v>
      </c>
      <c r="B8520" s="11" t="s">
        <v>37618</v>
      </c>
      <c r="C8520" s="11" t="s">
        <v>9471</v>
      </c>
      <c r="D8520" s="12"/>
      <c r="E8520" s="13">
        <v>13972540681</v>
      </c>
      <c r="F8520" s="11" t="s">
        <v>8166</v>
      </c>
      <c r="G8520" s="12" t="s">
        <v>23</v>
      </c>
      <c r="H8520" s="12"/>
      <c r="I8520" s="14">
        <v>10015</v>
      </c>
      <c r="J8520" s="12" t="s">
        <v>24</v>
      </c>
      <c r="K8520" s="12" t="s">
        <v>69</v>
      </c>
      <c r="L8520" s="12" t="s">
        <v>26</v>
      </c>
      <c r="M8520" s="11" t="s">
        <v>27</v>
      </c>
      <c r="N8520" s="11" t="s">
        <v>28</v>
      </c>
      <c r="O8520" s="12" t="s">
        <v>29</v>
      </c>
      <c r="P8520" s="12"/>
      <c r="Q8520" s="15" t="s">
        <v>37619</v>
      </c>
      <c r="R8520" s="12" t="s">
        <v>31</v>
      </c>
      <c r="S8520" s="11" t="s">
        <v>37620</v>
      </c>
      <c r="T8520" s="11" t="s">
        <v>37621</v>
      </c>
    </row>
    <row x14ac:dyDescent="0.25" r="8521" customHeight="1" ht="19.5">
      <c r="A8521" s="10">
        <v>45220</v>
      </c>
      <c r="B8521" s="11" t="s">
        <v>37622</v>
      </c>
      <c r="C8521" s="11" t="s">
        <v>5684</v>
      </c>
      <c r="D8521" s="12"/>
      <c r="E8521" s="13">
        <v>15090851670</v>
      </c>
      <c r="F8521" s="11" t="s">
        <v>37623</v>
      </c>
      <c r="G8521" s="12" t="s">
        <v>23</v>
      </c>
      <c r="H8521" s="12"/>
      <c r="I8521" s="14" t="s">
        <v>290</v>
      </c>
      <c r="J8521" s="12" t="s">
        <v>24</v>
      </c>
      <c r="K8521" s="12" t="s">
        <v>25</v>
      </c>
      <c r="L8521" s="12" t="s">
        <v>39</v>
      </c>
      <c r="M8521" s="11" t="s">
        <v>27</v>
      </c>
      <c r="N8521" s="11" t="s">
        <v>183</v>
      </c>
      <c r="O8521" s="12" t="s">
        <v>29</v>
      </c>
      <c r="P8521" s="12"/>
      <c r="Q8521" s="15" t="s">
        <v>37624</v>
      </c>
      <c r="R8521" s="12" t="s">
        <v>42</v>
      </c>
      <c r="S8521" s="11" t="s">
        <v>37625</v>
      </c>
      <c r="T8521" s="11" t="s">
        <v>37626</v>
      </c>
    </row>
    <row x14ac:dyDescent="0.25" r="8522" customHeight="1" ht="19.5">
      <c r="A8522" s="10">
        <v>45220</v>
      </c>
      <c r="B8522" s="11" t="s">
        <v>37627</v>
      </c>
      <c r="C8522" s="11" t="s">
        <v>5684</v>
      </c>
      <c r="D8522" s="12"/>
      <c r="E8522" s="13">
        <v>13040968960</v>
      </c>
      <c r="F8522" s="11" t="s">
        <v>37628</v>
      </c>
      <c r="G8522" s="12" t="s">
        <v>74</v>
      </c>
      <c r="H8522" s="12"/>
      <c r="I8522" s="14" t="s">
        <v>2649</v>
      </c>
      <c r="J8522" s="12" t="s">
        <v>24</v>
      </c>
      <c r="K8522" s="12" t="s">
        <v>25</v>
      </c>
      <c r="L8522" s="12" t="s">
        <v>39</v>
      </c>
      <c r="M8522" s="11" t="s">
        <v>40</v>
      </c>
      <c r="N8522" s="11" t="s">
        <v>183</v>
      </c>
      <c r="O8522" s="12" t="s">
        <v>29</v>
      </c>
      <c r="P8522" s="12"/>
      <c r="Q8522" s="15" t="s">
        <v>37629</v>
      </c>
      <c r="R8522" s="12" t="s">
        <v>42</v>
      </c>
      <c r="S8522" s="11" t="s">
        <v>37630</v>
      </c>
      <c r="T8522" s="11" t="s">
        <v>37631</v>
      </c>
    </row>
    <row x14ac:dyDescent="0.25" r="8523" customHeight="1" ht="19.5">
      <c r="A8523" s="10">
        <v>45220</v>
      </c>
      <c r="B8523" s="11" t="s">
        <v>37632</v>
      </c>
      <c r="C8523" s="11" t="s">
        <v>5684</v>
      </c>
      <c r="D8523" s="12"/>
      <c r="E8523" s="13">
        <v>15571740521</v>
      </c>
      <c r="F8523" s="11" t="s">
        <v>37633</v>
      </c>
      <c r="G8523" s="12" t="s">
        <v>23</v>
      </c>
      <c r="H8523" s="12"/>
      <c r="I8523" s="14" t="s">
        <v>142</v>
      </c>
      <c r="J8523" s="12" t="s">
        <v>24</v>
      </c>
      <c r="K8523" s="12" t="s">
        <v>25</v>
      </c>
      <c r="L8523" s="12" t="s">
        <v>39</v>
      </c>
      <c r="M8523" s="11" t="s">
        <v>40</v>
      </c>
      <c r="N8523" s="11" t="s">
        <v>183</v>
      </c>
      <c r="O8523" s="12" t="s">
        <v>29</v>
      </c>
      <c r="P8523" s="12"/>
      <c r="Q8523" s="15" t="s">
        <v>37634</v>
      </c>
      <c r="R8523" s="12" t="s">
        <v>42</v>
      </c>
      <c r="S8523" s="11" t="s">
        <v>37635</v>
      </c>
      <c r="T8523" s="11" t="s">
        <v>18649</v>
      </c>
    </row>
    <row x14ac:dyDescent="0.25" r="8524" customHeight="1" ht="19.5">
      <c r="A8524" s="10">
        <v>45220</v>
      </c>
      <c r="B8524" s="11" t="s">
        <v>37636</v>
      </c>
      <c r="C8524" s="11" t="s">
        <v>5799</v>
      </c>
      <c r="D8524" s="12"/>
      <c r="E8524" s="13">
        <v>15897509589</v>
      </c>
      <c r="F8524" s="11" t="s">
        <v>37637</v>
      </c>
      <c r="G8524" s="12" t="s">
        <v>48</v>
      </c>
      <c r="H8524" s="12" t="s">
        <v>121</v>
      </c>
      <c r="I8524" s="14" t="s">
        <v>68</v>
      </c>
      <c r="J8524" s="12" t="s">
        <v>24</v>
      </c>
      <c r="K8524" s="12" t="s">
        <v>25</v>
      </c>
      <c r="L8524" s="12" t="s">
        <v>39</v>
      </c>
      <c r="M8524" s="11" t="s">
        <v>40</v>
      </c>
      <c r="N8524" s="11" t="s">
        <v>28</v>
      </c>
      <c r="O8524" s="12" t="s">
        <v>29</v>
      </c>
      <c r="P8524" s="12" t="s">
        <v>5430</v>
      </c>
      <c r="Q8524" s="15" t="s">
        <v>37638</v>
      </c>
      <c r="R8524" s="12" t="s">
        <v>42</v>
      </c>
      <c r="S8524" s="11" t="s">
        <v>37639</v>
      </c>
      <c r="T8524" s="11" t="s">
        <v>7257</v>
      </c>
    </row>
    <row x14ac:dyDescent="0.25" r="8525" customHeight="1" ht="19.5">
      <c r="A8525" s="10">
        <v>45220</v>
      </c>
      <c r="B8525" s="11" t="s">
        <v>37640</v>
      </c>
      <c r="C8525" s="11" t="s">
        <v>8328</v>
      </c>
      <c r="D8525" s="12"/>
      <c r="E8525" s="13">
        <v>18671708775</v>
      </c>
      <c r="F8525" s="11" t="s">
        <v>37641</v>
      </c>
      <c r="G8525" s="12" t="s">
        <v>23</v>
      </c>
      <c r="H8525" s="12"/>
      <c r="I8525" s="14" t="s">
        <v>182</v>
      </c>
      <c r="J8525" s="12" t="s">
        <v>24</v>
      </c>
      <c r="K8525" s="12" t="s">
        <v>25</v>
      </c>
      <c r="L8525" s="12" t="s">
        <v>39</v>
      </c>
      <c r="M8525" s="11" t="s">
        <v>40</v>
      </c>
      <c r="N8525" s="11" t="s">
        <v>28</v>
      </c>
      <c r="O8525" s="12" t="s">
        <v>29</v>
      </c>
      <c r="P8525" s="12" t="s">
        <v>5807</v>
      </c>
      <c r="Q8525" s="15" t="s">
        <v>37642</v>
      </c>
      <c r="R8525" s="12" t="s">
        <v>42</v>
      </c>
      <c r="S8525" s="11" t="s">
        <v>37643</v>
      </c>
      <c r="T8525" s="11" t="s">
        <v>37644</v>
      </c>
    </row>
    <row x14ac:dyDescent="0.25" r="8526" customHeight="1" ht="19.5">
      <c r="A8526" s="10">
        <v>45220</v>
      </c>
      <c r="B8526" s="11" t="s">
        <v>37645</v>
      </c>
      <c r="C8526" s="11" t="s">
        <v>5805</v>
      </c>
      <c r="D8526" s="12"/>
      <c r="E8526" s="13">
        <v>13037375142</v>
      </c>
      <c r="F8526" s="11" t="s">
        <v>32205</v>
      </c>
      <c r="G8526" s="12" t="s">
        <v>48</v>
      </c>
      <c r="H8526" s="12"/>
      <c r="I8526" s="14">
        <v>10015</v>
      </c>
      <c r="J8526" s="12" t="s">
        <v>24</v>
      </c>
      <c r="K8526" s="12" t="s">
        <v>69</v>
      </c>
      <c r="L8526" s="12" t="s">
        <v>26</v>
      </c>
      <c r="M8526" s="11" t="s">
        <v>27</v>
      </c>
      <c r="N8526" s="11" t="s">
        <v>28</v>
      </c>
      <c r="O8526" s="12" t="s">
        <v>29</v>
      </c>
      <c r="P8526" s="12" t="s">
        <v>5430</v>
      </c>
      <c r="Q8526" s="15" t="s">
        <v>37646</v>
      </c>
      <c r="R8526" s="12" t="s">
        <v>31</v>
      </c>
      <c r="S8526" s="11" t="s">
        <v>37647</v>
      </c>
      <c r="T8526" s="11" t="s">
        <v>37648</v>
      </c>
    </row>
    <row x14ac:dyDescent="0.25" r="8527" customHeight="1" ht="19.5">
      <c r="A8527" s="10">
        <v>45220</v>
      </c>
      <c r="B8527" s="11" t="s">
        <v>37649</v>
      </c>
      <c r="C8527" s="11" t="s">
        <v>7578</v>
      </c>
      <c r="D8527" s="12"/>
      <c r="E8527" s="13">
        <v>13207200288</v>
      </c>
      <c r="F8527" s="11" t="s">
        <v>37650</v>
      </c>
      <c r="G8527" s="12" t="s">
        <v>115</v>
      </c>
      <c r="H8527" s="12"/>
      <c r="I8527" s="14" t="s">
        <v>290</v>
      </c>
      <c r="J8527" s="12" t="s">
        <v>24</v>
      </c>
      <c r="K8527" s="12" t="s">
        <v>25</v>
      </c>
      <c r="L8527" s="12" t="s">
        <v>39</v>
      </c>
      <c r="M8527" s="11" t="s">
        <v>27</v>
      </c>
      <c r="N8527" s="11" t="s">
        <v>28</v>
      </c>
      <c r="O8527" s="12" t="s">
        <v>29</v>
      </c>
      <c r="P8527" s="12"/>
      <c r="Q8527" s="15" t="s">
        <v>37651</v>
      </c>
      <c r="R8527" s="12" t="s">
        <v>42</v>
      </c>
      <c r="S8527" s="11" t="s">
        <v>37652</v>
      </c>
      <c r="T8527" s="11" t="s">
        <v>37653</v>
      </c>
    </row>
    <row x14ac:dyDescent="0.25" r="8528" customHeight="1" ht="19.5">
      <c r="A8528" s="10">
        <v>45220</v>
      </c>
      <c r="B8528" s="11" t="s">
        <v>37654</v>
      </c>
      <c r="C8528" s="11" t="s">
        <v>685</v>
      </c>
      <c r="D8528" s="12"/>
      <c r="E8528" s="13">
        <v>18607208933</v>
      </c>
      <c r="F8528" s="11" t="s">
        <v>37655</v>
      </c>
      <c r="G8528" s="12" t="s">
        <v>62</v>
      </c>
      <c r="H8528" s="12" t="s">
        <v>121</v>
      </c>
      <c r="I8528" s="14" t="s">
        <v>241</v>
      </c>
      <c r="J8528" s="12" t="s">
        <v>24</v>
      </c>
      <c r="K8528" s="12" t="s">
        <v>69</v>
      </c>
      <c r="L8528" s="12" t="s">
        <v>39</v>
      </c>
      <c r="M8528" s="11" t="s">
        <v>40</v>
      </c>
      <c r="N8528" s="11" t="s">
        <v>28</v>
      </c>
      <c r="O8528" s="12" t="s">
        <v>29</v>
      </c>
      <c r="P8528" s="12"/>
      <c r="Q8528" s="15" t="s">
        <v>37656</v>
      </c>
      <c r="R8528" s="12" t="s">
        <v>42</v>
      </c>
      <c r="S8528" s="11" t="s">
        <v>37657</v>
      </c>
      <c r="T8528" s="11" t="s">
        <v>37658</v>
      </c>
    </row>
    <row x14ac:dyDescent="0.25" r="8529" customHeight="1" ht="19.5">
      <c r="A8529" s="10">
        <v>45220</v>
      </c>
      <c r="B8529" s="11" t="s">
        <v>37659</v>
      </c>
      <c r="C8529" s="11" t="s">
        <v>8341</v>
      </c>
      <c r="D8529" s="12"/>
      <c r="E8529" s="13">
        <v>13227272763</v>
      </c>
      <c r="F8529" s="11" t="s">
        <v>37660</v>
      </c>
      <c r="G8529" s="12" t="s">
        <v>56</v>
      </c>
      <c r="H8529" s="12"/>
      <c r="I8529" s="14" t="s">
        <v>57</v>
      </c>
      <c r="J8529" s="12" t="s">
        <v>24</v>
      </c>
      <c r="K8529" s="12" t="s">
        <v>25</v>
      </c>
      <c r="L8529" s="12" t="s">
        <v>39</v>
      </c>
      <c r="M8529" s="11" t="s">
        <v>27</v>
      </c>
      <c r="N8529" s="11" t="s">
        <v>28</v>
      </c>
      <c r="O8529" s="12" t="s">
        <v>29</v>
      </c>
      <c r="P8529" s="12"/>
      <c r="Q8529" s="15" t="s">
        <v>37661</v>
      </c>
      <c r="R8529" s="12" t="s">
        <v>42</v>
      </c>
      <c r="S8529" s="11" t="s">
        <v>37662</v>
      </c>
      <c r="T8529" s="11" t="s">
        <v>37663</v>
      </c>
    </row>
    <row x14ac:dyDescent="0.25" r="8530" customHeight="1" ht="19.5">
      <c r="A8530" s="10">
        <v>45220</v>
      </c>
      <c r="B8530" s="11" t="s">
        <v>37664</v>
      </c>
      <c r="C8530" s="11" t="s">
        <v>7044</v>
      </c>
      <c r="D8530" s="12"/>
      <c r="E8530" s="13">
        <v>15549314956</v>
      </c>
      <c r="F8530" s="11" t="s">
        <v>37665</v>
      </c>
      <c r="G8530" s="12" t="s">
        <v>48</v>
      </c>
      <c r="H8530" s="12"/>
      <c r="I8530" s="14" t="s">
        <v>328</v>
      </c>
      <c r="J8530" s="12" t="s">
        <v>24</v>
      </c>
      <c r="K8530" s="12" t="s">
        <v>25</v>
      </c>
      <c r="L8530" s="12" t="s">
        <v>39</v>
      </c>
      <c r="M8530" s="11" t="s">
        <v>27</v>
      </c>
      <c r="N8530" s="11" t="s">
        <v>28</v>
      </c>
      <c r="O8530" s="12" t="s">
        <v>29</v>
      </c>
      <c r="P8530" s="12"/>
      <c r="Q8530" s="15" t="s">
        <v>37666</v>
      </c>
      <c r="R8530" s="12" t="s">
        <v>42</v>
      </c>
      <c r="S8530" s="11" t="s">
        <v>37667</v>
      </c>
      <c r="T8530" s="11" t="s">
        <v>37668</v>
      </c>
    </row>
    <row x14ac:dyDescent="0.25" r="8531" customHeight="1" ht="19.5">
      <c r="A8531" s="10">
        <v>45220</v>
      </c>
      <c r="B8531" s="11" t="s">
        <v>37669</v>
      </c>
      <c r="C8531" s="11" t="s">
        <v>5852</v>
      </c>
      <c r="D8531" s="12"/>
      <c r="E8531" s="13">
        <v>15671063390</v>
      </c>
      <c r="F8531" s="11" t="s">
        <v>29453</v>
      </c>
      <c r="G8531" s="12" t="s">
        <v>56</v>
      </c>
      <c r="H8531" s="12"/>
      <c r="I8531" s="14" t="s">
        <v>87</v>
      </c>
      <c r="J8531" s="12" t="s">
        <v>24</v>
      </c>
      <c r="K8531" s="12" t="s">
        <v>25</v>
      </c>
      <c r="L8531" s="12" t="s">
        <v>39</v>
      </c>
      <c r="M8531" s="11" t="s">
        <v>40</v>
      </c>
      <c r="N8531" s="11" t="s">
        <v>624</v>
      </c>
      <c r="O8531" s="12" t="s">
        <v>29</v>
      </c>
      <c r="P8531" s="12"/>
      <c r="Q8531" s="15" t="s">
        <v>37670</v>
      </c>
      <c r="R8531" s="12" t="s">
        <v>42</v>
      </c>
      <c r="S8531" s="11" t="s">
        <v>37671</v>
      </c>
      <c r="T8531" s="11" t="s">
        <v>37672</v>
      </c>
    </row>
    <row x14ac:dyDescent="0.25" r="8532" customHeight="1" ht="19.5">
      <c r="A8532" s="10">
        <v>45220</v>
      </c>
      <c r="B8532" s="11" t="s">
        <v>37673</v>
      </c>
      <c r="C8532" s="11" t="s">
        <v>5860</v>
      </c>
      <c r="D8532" s="12"/>
      <c r="E8532" s="13">
        <v>13032718922</v>
      </c>
      <c r="F8532" s="11" t="s">
        <v>37674</v>
      </c>
      <c r="G8532" s="12" t="s">
        <v>37</v>
      </c>
      <c r="H8532" s="12"/>
      <c r="I8532" s="14">
        <v>10015</v>
      </c>
      <c r="J8532" s="12" t="s">
        <v>24</v>
      </c>
      <c r="K8532" s="12" t="s">
        <v>69</v>
      </c>
      <c r="L8532" s="12" t="s">
        <v>26</v>
      </c>
      <c r="M8532" s="11" t="s">
        <v>27</v>
      </c>
      <c r="N8532" s="11" t="s">
        <v>28</v>
      </c>
      <c r="O8532" s="12" t="s">
        <v>29</v>
      </c>
      <c r="P8532" s="12"/>
      <c r="Q8532" s="15" t="s">
        <v>37675</v>
      </c>
      <c r="R8532" s="12" t="s">
        <v>31</v>
      </c>
      <c r="S8532" s="11" t="s">
        <v>37676</v>
      </c>
      <c r="T8532" s="11" t="s">
        <v>37677</v>
      </c>
    </row>
    <row x14ac:dyDescent="0.25" r="8533" customHeight="1" ht="19.5">
      <c r="A8533" s="10">
        <v>45220</v>
      </c>
      <c r="B8533" s="11" t="s">
        <v>37678</v>
      </c>
      <c r="C8533" s="11" t="s">
        <v>545</v>
      </c>
      <c r="D8533" s="12"/>
      <c r="E8533" s="13">
        <v>17683701632</v>
      </c>
      <c r="F8533" s="11" t="s">
        <v>33172</v>
      </c>
      <c r="G8533" s="12" t="s">
        <v>62</v>
      </c>
      <c r="H8533" s="12"/>
      <c r="I8533" s="14" t="s">
        <v>136</v>
      </c>
      <c r="J8533" s="12" t="s">
        <v>24</v>
      </c>
      <c r="K8533" s="12" t="s">
        <v>25</v>
      </c>
      <c r="L8533" s="12" t="s">
        <v>39</v>
      </c>
      <c r="M8533" s="11" t="s">
        <v>40</v>
      </c>
      <c r="N8533" s="11" t="s">
        <v>28</v>
      </c>
      <c r="O8533" s="12" t="s">
        <v>29</v>
      </c>
      <c r="P8533" s="12"/>
      <c r="Q8533" s="15" t="s">
        <v>37679</v>
      </c>
      <c r="R8533" s="12" t="s">
        <v>42</v>
      </c>
      <c r="S8533" s="11" t="s">
        <v>37680</v>
      </c>
      <c r="T8533" s="11" t="s">
        <v>37681</v>
      </c>
    </row>
    <row x14ac:dyDescent="0.25" r="8534" customHeight="1" ht="19.5">
      <c r="A8534" s="10">
        <v>45220</v>
      </c>
      <c r="B8534" s="11" t="s">
        <v>37682</v>
      </c>
      <c r="C8534" s="11" t="s">
        <v>6374</v>
      </c>
      <c r="D8534" s="12"/>
      <c r="E8534" s="13">
        <v>13207209890</v>
      </c>
      <c r="F8534" s="11" t="s">
        <v>35623</v>
      </c>
      <c r="G8534" s="12" t="s">
        <v>115</v>
      </c>
      <c r="H8534" s="12" t="s">
        <v>98</v>
      </c>
      <c r="I8534" s="14">
        <v>10015</v>
      </c>
      <c r="J8534" s="12" t="s">
        <v>24</v>
      </c>
      <c r="K8534" s="12" t="s">
        <v>69</v>
      </c>
      <c r="L8534" s="12" t="s">
        <v>26</v>
      </c>
      <c r="M8534" s="11" t="s">
        <v>675</v>
      </c>
      <c r="N8534" s="11" t="s">
        <v>28</v>
      </c>
      <c r="O8534" s="12" t="s">
        <v>29</v>
      </c>
      <c r="P8534" s="12"/>
      <c r="Q8534" s="15" t="s">
        <v>37683</v>
      </c>
      <c r="R8534" s="12" t="s">
        <v>31</v>
      </c>
      <c r="S8534" s="11" t="s">
        <v>37684</v>
      </c>
      <c r="T8534" s="11" t="s">
        <v>37685</v>
      </c>
    </row>
    <row x14ac:dyDescent="0.25" r="8535" customHeight="1" ht="19.5">
      <c r="A8535" s="10">
        <v>45220</v>
      </c>
      <c r="B8535" s="11" t="s">
        <v>37686</v>
      </c>
      <c r="C8535" s="11" t="s">
        <v>660</v>
      </c>
      <c r="D8535" s="12"/>
      <c r="E8535" s="13" t="s">
        <v>37687</v>
      </c>
      <c r="F8535" s="11" t="s">
        <v>37688</v>
      </c>
      <c r="G8535" s="12" t="s">
        <v>74</v>
      </c>
      <c r="H8535" s="12"/>
      <c r="I8535" s="14" t="s">
        <v>615</v>
      </c>
      <c r="J8535" s="12" t="s">
        <v>24</v>
      </c>
      <c r="K8535" s="12" t="s">
        <v>25</v>
      </c>
      <c r="L8535" s="12" t="s">
        <v>39</v>
      </c>
      <c r="M8535" s="11" t="s">
        <v>149</v>
      </c>
      <c r="N8535" s="11" t="s">
        <v>624</v>
      </c>
      <c r="O8535" s="12" t="s">
        <v>29</v>
      </c>
      <c r="P8535" s="12"/>
      <c r="Q8535" s="15" t="s">
        <v>37689</v>
      </c>
      <c r="R8535" s="12" t="s">
        <v>42</v>
      </c>
      <c r="S8535" s="11" t="s">
        <v>37690</v>
      </c>
      <c r="T8535" s="11"/>
    </row>
    <row x14ac:dyDescent="0.25" r="8536" customHeight="1" ht="19.5">
      <c r="A8536" s="10">
        <v>45220</v>
      </c>
      <c r="B8536" s="11" t="s">
        <v>37691</v>
      </c>
      <c r="C8536" s="11" t="s">
        <v>660</v>
      </c>
      <c r="D8536" s="12"/>
      <c r="E8536" s="13" t="s">
        <v>37692</v>
      </c>
      <c r="F8536" s="11" t="s">
        <v>23708</v>
      </c>
      <c r="G8536" s="12" t="s">
        <v>74</v>
      </c>
      <c r="H8536" s="12" t="s">
        <v>121</v>
      </c>
      <c r="I8536" s="14" t="s">
        <v>148</v>
      </c>
      <c r="J8536" s="12" t="s">
        <v>24</v>
      </c>
      <c r="K8536" s="12" t="s">
        <v>25</v>
      </c>
      <c r="L8536" s="12" t="s">
        <v>39</v>
      </c>
      <c r="M8536" s="11" t="s">
        <v>675</v>
      </c>
      <c r="N8536" s="11" t="s">
        <v>624</v>
      </c>
      <c r="O8536" s="12" t="s">
        <v>29</v>
      </c>
      <c r="P8536" s="12"/>
      <c r="Q8536" s="15" t="s">
        <v>37693</v>
      </c>
      <c r="R8536" s="12" t="s">
        <v>42</v>
      </c>
      <c r="S8536" s="11" t="s">
        <v>37694</v>
      </c>
      <c r="T8536" s="11"/>
    </row>
    <row x14ac:dyDescent="0.25" r="8537" customHeight="1" ht="19.5">
      <c r="A8537" s="10">
        <v>45220</v>
      </c>
      <c r="B8537" s="11" t="s">
        <v>37695</v>
      </c>
      <c r="C8537" s="11" t="s">
        <v>37696</v>
      </c>
      <c r="D8537" s="12"/>
      <c r="E8537" s="13">
        <v>13197318223</v>
      </c>
      <c r="F8537" s="11" t="s">
        <v>37405</v>
      </c>
      <c r="G8537" s="12" t="s">
        <v>37</v>
      </c>
      <c r="H8537" s="12"/>
      <c r="I8537" s="14" t="s">
        <v>8227</v>
      </c>
      <c r="J8537" s="12" t="s">
        <v>24</v>
      </c>
      <c r="K8537" s="12" t="s">
        <v>25</v>
      </c>
      <c r="L8537" s="12" t="s">
        <v>39</v>
      </c>
      <c r="M8537" s="11" t="s">
        <v>27</v>
      </c>
      <c r="N8537" s="11" t="s">
        <v>183</v>
      </c>
      <c r="O8537" s="12" t="s">
        <v>29</v>
      </c>
      <c r="P8537" s="12"/>
      <c r="Q8537" s="15"/>
      <c r="R8537" s="12" t="s">
        <v>8227</v>
      </c>
      <c r="S8537" s="11" t="s">
        <v>37697</v>
      </c>
      <c r="T8537" s="11"/>
    </row>
    <row x14ac:dyDescent="0.25" r="8538" customHeight="1" ht="19.5">
      <c r="A8538" s="10">
        <v>45220</v>
      </c>
      <c r="B8538" s="11" t="s">
        <v>37698</v>
      </c>
      <c r="C8538" s="11" t="s">
        <v>1132</v>
      </c>
      <c r="D8538" s="12"/>
      <c r="E8538" s="13">
        <v>13114462631</v>
      </c>
      <c r="F8538" s="11" t="s">
        <v>37699</v>
      </c>
      <c r="G8538" s="12" t="s">
        <v>115</v>
      </c>
      <c r="H8538" s="12"/>
      <c r="I8538" s="14" t="s">
        <v>615</v>
      </c>
      <c r="J8538" s="12" t="s">
        <v>24</v>
      </c>
      <c r="K8538" s="12" t="s">
        <v>25</v>
      </c>
      <c r="L8538" s="12" t="s">
        <v>39</v>
      </c>
      <c r="M8538" s="11" t="s">
        <v>27</v>
      </c>
      <c r="N8538" s="11" t="s">
        <v>183</v>
      </c>
      <c r="O8538" s="12" t="s">
        <v>29</v>
      </c>
      <c r="P8538" s="12"/>
      <c r="Q8538" s="15" t="s">
        <v>37700</v>
      </c>
      <c r="R8538" s="12" t="s">
        <v>51</v>
      </c>
      <c r="S8538" s="11" t="s">
        <v>37701</v>
      </c>
      <c r="T8538" s="11"/>
    </row>
    <row x14ac:dyDescent="0.25" r="8539" customHeight="1" ht="19.5">
      <c r="A8539" s="10">
        <v>45220</v>
      </c>
      <c r="B8539" s="11" t="s">
        <v>37702</v>
      </c>
      <c r="C8539" s="11" t="s">
        <v>37703</v>
      </c>
      <c r="D8539" s="12"/>
      <c r="E8539" s="13">
        <v>15307200586</v>
      </c>
      <c r="F8539" s="11" t="s">
        <v>37704</v>
      </c>
      <c r="G8539" s="12" t="s">
        <v>23</v>
      </c>
      <c r="H8539" s="12"/>
      <c r="I8539" s="14" t="s">
        <v>136</v>
      </c>
      <c r="J8539" s="12" t="s">
        <v>24</v>
      </c>
      <c r="K8539" s="12" t="s">
        <v>25</v>
      </c>
      <c r="L8539" s="12" t="s">
        <v>39</v>
      </c>
      <c r="M8539" s="11" t="s">
        <v>40</v>
      </c>
      <c r="N8539" s="11" t="s">
        <v>183</v>
      </c>
      <c r="O8539" s="12" t="s">
        <v>29</v>
      </c>
      <c r="P8539" s="12"/>
      <c r="Q8539" s="15" t="s">
        <v>37705</v>
      </c>
      <c r="R8539" s="12" t="s">
        <v>42</v>
      </c>
      <c r="S8539" s="11" t="s">
        <v>37706</v>
      </c>
      <c r="T8539" s="11"/>
    </row>
    <row x14ac:dyDescent="0.25" r="8540" customHeight="1" ht="19.5">
      <c r="A8540" s="10">
        <v>45220</v>
      </c>
      <c r="B8540" s="11" t="s">
        <v>37707</v>
      </c>
      <c r="C8540" s="11" t="s">
        <v>9714</v>
      </c>
      <c r="D8540" s="12"/>
      <c r="E8540" s="13" t="s">
        <v>37708</v>
      </c>
      <c r="F8540" s="11" t="s">
        <v>37709</v>
      </c>
      <c r="G8540" s="12" t="s">
        <v>74</v>
      </c>
      <c r="H8540" s="12" t="s">
        <v>98</v>
      </c>
      <c r="I8540" s="14" t="s">
        <v>148</v>
      </c>
      <c r="J8540" s="12" t="s">
        <v>24</v>
      </c>
      <c r="K8540" s="12" t="s">
        <v>25</v>
      </c>
      <c r="L8540" s="12" t="s">
        <v>39</v>
      </c>
      <c r="M8540" s="11" t="s">
        <v>149</v>
      </c>
      <c r="N8540" s="11" t="s">
        <v>183</v>
      </c>
      <c r="O8540" s="12" t="s">
        <v>29</v>
      </c>
      <c r="P8540" s="12"/>
      <c r="Q8540" s="15" t="s">
        <v>37710</v>
      </c>
      <c r="R8540" s="12" t="s">
        <v>42</v>
      </c>
      <c r="S8540" s="11" t="s">
        <v>37711</v>
      </c>
      <c r="T8540" s="11"/>
    </row>
    <row x14ac:dyDescent="0.25" r="8541" customHeight="1" ht="19.5">
      <c r="A8541" s="10">
        <v>45220</v>
      </c>
      <c r="B8541" s="11" t="s">
        <v>37712</v>
      </c>
      <c r="C8541" s="11" t="s">
        <v>1132</v>
      </c>
      <c r="D8541" s="12"/>
      <c r="E8541" s="13">
        <v>15586370583</v>
      </c>
      <c r="F8541" s="11" t="s">
        <v>37713</v>
      </c>
      <c r="G8541" s="12" t="s">
        <v>74</v>
      </c>
      <c r="H8541" s="12"/>
      <c r="I8541" s="14" t="s">
        <v>259</v>
      </c>
      <c r="J8541" s="12" t="s">
        <v>24</v>
      </c>
      <c r="K8541" s="12" t="s">
        <v>25</v>
      </c>
      <c r="L8541" s="12" t="s">
        <v>39</v>
      </c>
      <c r="M8541" s="11" t="s">
        <v>40</v>
      </c>
      <c r="N8541" s="11" t="s">
        <v>183</v>
      </c>
      <c r="O8541" s="12" t="s">
        <v>29</v>
      </c>
      <c r="P8541" s="12"/>
      <c r="Q8541" s="15" t="s">
        <v>37714</v>
      </c>
      <c r="R8541" s="12" t="s">
        <v>51</v>
      </c>
      <c r="S8541" s="11" t="s">
        <v>37715</v>
      </c>
      <c r="T8541" s="11"/>
    </row>
    <row x14ac:dyDescent="0.25" r="8542" customHeight="1" ht="19.5">
      <c r="A8542" s="10">
        <v>45220</v>
      </c>
      <c r="B8542" s="11" t="s">
        <v>37716</v>
      </c>
      <c r="C8542" s="11" t="s">
        <v>1132</v>
      </c>
      <c r="D8542" s="12"/>
      <c r="E8542" s="13">
        <v>13047158903</v>
      </c>
      <c r="F8542" s="11" t="s">
        <v>37717</v>
      </c>
      <c r="G8542" s="12" t="s">
        <v>37</v>
      </c>
      <c r="H8542" s="12"/>
      <c r="I8542" s="14" t="s">
        <v>38</v>
      </c>
      <c r="J8542" s="12" t="s">
        <v>24</v>
      </c>
      <c r="K8542" s="12" t="s">
        <v>25</v>
      </c>
      <c r="L8542" s="12" t="s">
        <v>39</v>
      </c>
      <c r="M8542" s="11" t="s">
        <v>27</v>
      </c>
      <c r="N8542" s="11" t="s">
        <v>183</v>
      </c>
      <c r="O8542" s="12" t="s">
        <v>29</v>
      </c>
      <c r="P8542" s="12"/>
      <c r="Q8542" s="15" t="s">
        <v>37718</v>
      </c>
      <c r="R8542" s="12" t="s">
        <v>51</v>
      </c>
      <c r="S8542" s="11" t="s">
        <v>37719</v>
      </c>
      <c r="T8542" s="11"/>
    </row>
    <row x14ac:dyDescent="0.25" r="8543" customHeight="1" ht="19.5">
      <c r="A8543" s="10">
        <v>45220</v>
      </c>
      <c r="B8543" s="11" t="s">
        <v>37720</v>
      </c>
      <c r="C8543" s="11" t="s">
        <v>1132</v>
      </c>
      <c r="D8543" s="12"/>
      <c r="E8543" s="13">
        <v>17671340075</v>
      </c>
      <c r="F8543" s="11" t="s">
        <v>37721</v>
      </c>
      <c r="G8543" s="12" t="s">
        <v>56</v>
      </c>
      <c r="H8543" s="12"/>
      <c r="I8543" s="14" t="s">
        <v>211</v>
      </c>
      <c r="J8543" s="12" t="s">
        <v>24</v>
      </c>
      <c r="K8543" s="12" t="s">
        <v>25</v>
      </c>
      <c r="L8543" s="12" t="s">
        <v>39</v>
      </c>
      <c r="M8543" s="11" t="s">
        <v>40</v>
      </c>
      <c r="N8543" s="11" t="s">
        <v>183</v>
      </c>
      <c r="O8543" s="12" t="s">
        <v>29</v>
      </c>
      <c r="P8543" s="12"/>
      <c r="Q8543" s="15" t="s">
        <v>37722</v>
      </c>
      <c r="R8543" s="12" t="s">
        <v>51</v>
      </c>
      <c r="S8543" s="11" t="s">
        <v>37723</v>
      </c>
      <c r="T8543" s="11"/>
    </row>
    <row x14ac:dyDescent="0.25" r="8544" customHeight="1" ht="19.5">
      <c r="A8544" s="10">
        <v>45220</v>
      </c>
      <c r="B8544" s="11" t="s">
        <v>37724</v>
      </c>
      <c r="C8544" s="11" t="s">
        <v>1132</v>
      </c>
      <c r="D8544" s="12"/>
      <c r="E8544" s="13">
        <v>13207228216</v>
      </c>
      <c r="F8544" s="11" t="s">
        <v>37725</v>
      </c>
      <c r="G8544" s="12" t="s">
        <v>74</v>
      </c>
      <c r="H8544" s="12"/>
      <c r="I8544" s="14" t="s">
        <v>328</v>
      </c>
      <c r="J8544" s="12" t="s">
        <v>24</v>
      </c>
      <c r="K8544" s="12" t="s">
        <v>25</v>
      </c>
      <c r="L8544" s="12" t="s">
        <v>39</v>
      </c>
      <c r="M8544" s="11" t="s">
        <v>40</v>
      </c>
      <c r="N8544" s="11" t="s">
        <v>183</v>
      </c>
      <c r="O8544" s="12" t="s">
        <v>29</v>
      </c>
      <c r="P8544" s="12"/>
      <c r="Q8544" s="15" t="s">
        <v>37726</v>
      </c>
      <c r="R8544" s="12" t="s">
        <v>51</v>
      </c>
      <c r="S8544" s="11" t="s">
        <v>37727</v>
      </c>
      <c r="T8544" s="11"/>
    </row>
    <row x14ac:dyDescent="0.25" r="8545" customHeight="1" ht="19.5">
      <c r="A8545" s="10">
        <v>45220</v>
      </c>
      <c r="B8545" s="11" t="s">
        <v>37728</v>
      </c>
      <c r="C8545" s="11" t="s">
        <v>1132</v>
      </c>
      <c r="D8545" s="12"/>
      <c r="E8545" s="13">
        <v>17671333987</v>
      </c>
      <c r="F8545" s="11" t="s">
        <v>37729</v>
      </c>
      <c r="G8545" s="12" t="s">
        <v>37</v>
      </c>
      <c r="H8545" s="12"/>
      <c r="I8545" s="14" t="s">
        <v>136</v>
      </c>
      <c r="J8545" s="12" t="s">
        <v>24</v>
      </c>
      <c r="K8545" s="12" t="s">
        <v>25</v>
      </c>
      <c r="L8545" s="12" t="s">
        <v>39</v>
      </c>
      <c r="M8545" s="11" t="s">
        <v>27</v>
      </c>
      <c r="N8545" s="11" t="s">
        <v>183</v>
      </c>
      <c r="O8545" s="12" t="s">
        <v>29</v>
      </c>
      <c r="P8545" s="12"/>
      <c r="Q8545" s="15" t="s">
        <v>37730</v>
      </c>
      <c r="R8545" s="12" t="s">
        <v>51</v>
      </c>
      <c r="S8545" s="11" t="s">
        <v>37731</v>
      </c>
      <c r="T8545" s="11"/>
    </row>
    <row x14ac:dyDescent="0.25" r="8546" customHeight="1" ht="19.5">
      <c r="A8546" s="10">
        <v>45220</v>
      </c>
      <c r="B8546" s="11" t="s">
        <v>37732</v>
      </c>
      <c r="C8546" s="11" t="s">
        <v>8496</v>
      </c>
      <c r="D8546" s="12"/>
      <c r="E8546" s="13">
        <v>15572743243</v>
      </c>
      <c r="F8546" s="11" t="s">
        <v>37733</v>
      </c>
      <c r="G8546" s="12" t="s">
        <v>23</v>
      </c>
      <c r="H8546" s="12"/>
      <c r="I8546" s="14" t="s">
        <v>142</v>
      </c>
      <c r="J8546" s="12" t="s">
        <v>24</v>
      </c>
      <c r="K8546" s="12" t="s">
        <v>25</v>
      </c>
      <c r="L8546" s="12" t="s">
        <v>39</v>
      </c>
      <c r="M8546" s="11" t="s">
        <v>27</v>
      </c>
      <c r="N8546" s="11" t="s">
        <v>183</v>
      </c>
      <c r="O8546" s="12" t="s">
        <v>29</v>
      </c>
      <c r="P8546" s="12"/>
      <c r="Q8546" s="15" t="s">
        <v>37734</v>
      </c>
      <c r="R8546" s="12" t="s">
        <v>42</v>
      </c>
      <c r="S8546" s="11" t="s">
        <v>37735</v>
      </c>
      <c r="T8546" s="11"/>
    </row>
    <row x14ac:dyDescent="0.25" r="8547" customHeight="1" ht="19.5">
      <c r="A8547" s="10">
        <v>45220</v>
      </c>
      <c r="B8547" s="11" t="s">
        <v>37736</v>
      </c>
      <c r="C8547" s="11" t="s">
        <v>1132</v>
      </c>
      <c r="D8547" s="12"/>
      <c r="E8547" s="13">
        <v>13177095023</v>
      </c>
      <c r="F8547" s="11" t="s">
        <v>37737</v>
      </c>
      <c r="G8547" s="12" t="s">
        <v>289</v>
      </c>
      <c r="H8547" s="12"/>
      <c r="I8547" s="14" t="s">
        <v>590</v>
      </c>
      <c r="J8547" s="12" t="s">
        <v>24</v>
      </c>
      <c r="K8547" s="12" t="s">
        <v>25</v>
      </c>
      <c r="L8547" s="12" t="s">
        <v>39</v>
      </c>
      <c r="M8547" s="11" t="s">
        <v>27</v>
      </c>
      <c r="N8547" s="11" t="s">
        <v>183</v>
      </c>
      <c r="O8547" s="12" t="s">
        <v>29</v>
      </c>
      <c r="P8547" s="12"/>
      <c r="Q8547" s="15" t="s">
        <v>37738</v>
      </c>
      <c r="R8547" s="12" t="s">
        <v>51</v>
      </c>
      <c r="S8547" s="11" t="s">
        <v>37739</v>
      </c>
      <c r="T8547" s="11"/>
    </row>
    <row x14ac:dyDescent="0.25" r="8548" customHeight="1" ht="19.5">
      <c r="A8548" s="10">
        <v>45220</v>
      </c>
      <c r="B8548" s="11" t="s">
        <v>37740</v>
      </c>
      <c r="C8548" s="11" t="s">
        <v>1132</v>
      </c>
      <c r="D8548" s="12"/>
      <c r="E8548" s="13">
        <v>15872562803</v>
      </c>
      <c r="F8548" s="11" t="s">
        <v>37741</v>
      </c>
      <c r="G8548" s="12" t="s">
        <v>115</v>
      </c>
      <c r="H8548" s="12" t="s">
        <v>98</v>
      </c>
      <c r="I8548" s="14" t="s">
        <v>749</v>
      </c>
      <c r="J8548" s="12" t="s">
        <v>24</v>
      </c>
      <c r="K8548" s="12" t="s">
        <v>25</v>
      </c>
      <c r="L8548" s="12" t="s">
        <v>39</v>
      </c>
      <c r="M8548" s="11" t="s">
        <v>40</v>
      </c>
      <c r="N8548" s="11" t="s">
        <v>183</v>
      </c>
      <c r="O8548" s="12" t="s">
        <v>29</v>
      </c>
      <c r="P8548" s="12"/>
      <c r="Q8548" s="15" t="s">
        <v>37742</v>
      </c>
      <c r="R8548" s="12" t="s">
        <v>51</v>
      </c>
      <c r="S8548" s="11" t="s">
        <v>37743</v>
      </c>
      <c r="T8548" s="11"/>
    </row>
    <row x14ac:dyDescent="0.25" r="8549" customHeight="1" ht="19.5">
      <c r="A8549" s="10">
        <v>45220</v>
      </c>
      <c r="B8549" s="11" t="s">
        <v>37744</v>
      </c>
      <c r="C8549" s="11" t="s">
        <v>30325</v>
      </c>
      <c r="D8549" s="12"/>
      <c r="E8549" s="13">
        <v>13227259968</v>
      </c>
      <c r="F8549" s="11" t="s">
        <v>37745</v>
      </c>
      <c r="G8549" s="12" t="s">
        <v>56</v>
      </c>
      <c r="H8549" s="12"/>
      <c r="I8549" s="14" t="s">
        <v>116</v>
      </c>
      <c r="J8549" s="12" t="s">
        <v>24</v>
      </c>
      <c r="K8549" s="12" t="s">
        <v>25</v>
      </c>
      <c r="L8549" s="12" t="s">
        <v>39</v>
      </c>
      <c r="M8549" s="11" t="s">
        <v>27</v>
      </c>
      <c r="N8549" s="11" t="s">
        <v>183</v>
      </c>
      <c r="O8549" s="12" t="s">
        <v>29</v>
      </c>
      <c r="P8549" s="12"/>
      <c r="Q8549" s="15" t="s">
        <v>37746</v>
      </c>
      <c r="R8549" s="12" t="s">
        <v>42</v>
      </c>
      <c r="S8549" s="11" t="s">
        <v>37747</v>
      </c>
      <c r="T8549" s="11"/>
    </row>
    <row x14ac:dyDescent="0.25" r="8550" customHeight="1" ht="19.5">
      <c r="A8550" s="10">
        <v>45220</v>
      </c>
      <c r="B8550" s="11" t="s">
        <v>37748</v>
      </c>
      <c r="C8550" s="11" t="s">
        <v>1132</v>
      </c>
      <c r="D8550" s="12"/>
      <c r="E8550" s="13">
        <v>13227259968</v>
      </c>
      <c r="F8550" s="11" t="s">
        <v>37745</v>
      </c>
      <c r="G8550" s="12" t="s">
        <v>56</v>
      </c>
      <c r="H8550" s="12"/>
      <c r="I8550" s="14" t="s">
        <v>116</v>
      </c>
      <c r="J8550" s="12" t="s">
        <v>24</v>
      </c>
      <c r="K8550" s="12" t="s">
        <v>25</v>
      </c>
      <c r="L8550" s="12" t="s">
        <v>39</v>
      </c>
      <c r="M8550" s="11" t="s">
        <v>27</v>
      </c>
      <c r="N8550" s="11" t="s">
        <v>183</v>
      </c>
      <c r="O8550" s="12" t="s">
        <v>29</v>
      </c>
      <c r="P8550" s="12"/>
      <c r="Q8550" s="15" t="s">
        <v>37749</v>
      </c>
      <c r="R8550" s="12" t="s">
        <v>51</v>
      </c>
      <c r="S8550" s="11" t="s">
        <v>37750</v>
      </c>
      <c r="T8550" s="11"/>
    </row>
    <row x14ac:dyDescent="0.25" r="8551" customHeight="1" ht="19.5">
      <c r="A8551" s="10">
        <v>45220</v>
      </c>
      <c r="B8551" s="11" t="s">
        <v>37751</v>
      </c>
      <c r="C8551" s="11" t="s">
        <v>1132</v>
      </c>
      <c r="D8551" s="12"/>
      <c r="E8551" s="13">
        <v>13207218411</v>
      </c>
      <c r="F8551" s="11" t="s">
        <v>34079</v>
      </c>
      <c r="G8551" s="12" t="s">
        <v>48</v>
      </c>
      <c r="H8551" s="12" t="s">
        <v>98</v>
      </c>
      <c r="I8551" s="14" t="s">
        <v>290</v>
      </c>
      <c r="J8551" s="12" t="s">
        <v>24</v>
      </c>
      <c r="K8551" s="12" t="s">
        <v>25</v>
      </c>
      <c r="L8551" s="12" t="s">
        <v>39</v>
      </c>
      <c r="M8551" s="11" t="s">
        <v>40</v>
      </c>
      <c r="N8551" s="11" t="s">
        <v>183</v>
      </c>
      <c r="O8551" s="12" t="s">
        <v>29</v>
      </c>
      <c r="P8551" s="12"/>
      <c r="Q8551" s="15" t="s">
        <v>37752</v>
      </c>
      <c r="R8551" s="12" t="s">
        <v>51</v>
      </c>
      <c r="S8551" s="11" t="s">
        <v>37753</v>
      </c>
      <c r="T8551" s="11"/>
    </row>
    <row x14ac:dyDescent="0.25" r="8552" customHeight="1" ht="19.5">
      <c r="A8552" s="10">
        <v>45220</v>
      </c>
      <c r="B8552" s="11" t="s">
        <v>37754</v>
      </c>
      <c r="C8552" s="11" t="s">
        <v>1132</v>
      </c>
      <c r="D8552" s="12"/>
      <c r="E8552" s="13">
        <v>13235638815</v>
      </c>
      <c r="F8552" s="11" t="s">
        <v>37755</v>
      </c>
      <c r="G8552" s="12" t="s">
        <v>289</v>
      </c>
      <c r="H8552" s="12"/>
      <c r="I8552" s="14" t="s">
        <v>142</v>
      </c>
      <c r="J8552" s="12" t="s">
        <v>24</v>
      </c>
      <c r="K8552" s="12" t="s">
        <v>25</v>
      </c>
      <c r="L8552" s="12" t="s">
        <v>39</v>
      </c>
      <c r="M8552" s="11" t="s">
        <v>40</v>
      </c>
      <c r="N8552" s="11" t="s">
        <v>183</v>
      </c>
      <c r="O8552" s="12" t="s">
        <v>29</v>
      </c>
      <c r="P8552" s="12"/>
      <c r="Q8552" s="15" t="s">
        <v>37756</v>
      </c>
      <c r="R8552" s="12" t="s">
        <v>51</v>
      </c>
      <c r="S8552" s="11" t="s">
        <v>18764</v>
      </c>
      <c r="T8552" s="11"/>
    </row>
    <row x14ac:dyDescent="0.25" r="8553" customHeight="1" ht="19.5">
      <c r="A8553" s="10">
        <v>45220</v>
      </c>
      <c r="B8553" s="11" t="s">
        <v>37757</v>
      </c>
      <c r="C8553" s="11" t="s">
        <v>660</v>
      </c>
      <c r="D8553" s="12"/>
      <c r="E8553" s="13">
        <v>15549275400</v>
      </c>
      <c r="F8553" s="11" t="s">
        <v>37758</v>
      </c>
      <c r="G8553" s="12" t="s">
        <v>74</v>
      </c>
      <c r="H8553" s="12" t="s">
        <v>130</v>
      </c>
      <c r="I8553" s="14" t="s">
        <v>38</v>
      </c>
      <c r="J8553" s="12" t="s">
        <v>24</v>
      </c>
      <c r="K8553" s="12" t="s">
        <v>25</v>
      </c>
      <c r="L8553" s="12" t="s">
        <v>39</v>
      </c>
      <c r="M8553" s="11" t="s">
        <v>27</v>
      </c>
      <c r="N8553" s="11" t="s">
        <v>624</v>
      </c>
      <c r="O8553" s="12" t="s">
        <v>29</v>
      </c>
      <c r="P8553" s="12"/>
      <c r="Q8553" s="15" t="s">
        <v>37759</v>
      </c>
      <c r="R8553" s="12" t="s">
        <v>42</v>
      </c>
      <c r="S8553" s="11" t="s">
        <v>37760</v>
      </c>
      <c r="T8553" s="11" t="s">
        <v>7304</v>
      </c>
    </row>
    <row x14ac:dyDescent="0.25" r="8554" customHeight="1" ht="19.5">
      <c r="A8554" s="10">
        <v>45220</v>
      </c>
      <c r="B8554" s="11" t="s">
        <v>37761</v>
      </c>
      <c r="C8554" s="11" t="s">
        <v>660</v>
      </c>
      <c r="D8554" s="12"/>
      <c r="E8554" s="13">
        <v>17507207708</v>
      </c>
      <c r="F8554" s="11" t="s">
        <v>24046</v>
      </c>
      <c r="G8554" s="12" t="s">
        <v>48</v>
      </c>
      <c r="H8554" s="12"/>
      <c r="I8554" s="14" t="s">
        <v>779</v>
      </c>
      <c r="J8554" s="12" t="s">
        <v>24</v>
      </c>
      <c r="K8554" s="12" t="s">
        <v>25</v>
      </c>
      <c r="L8554" s="12" t="s">
        <v>39</v>
      </c>
      <c r="M8554" s="11" t="s">
        <v>27</v>
      </c>
      <c r="N8554" s="11" t="s">
        <v>624</v>
      </c>
      <c r="O8554" s="12" t="s">
        <v>29</v>
      </c>
      <c r="P8554" s="12"/>
      <c r="Q8554" s="15" t="s">
        <v>37762</v>
      </c>
      <c r="R8554" s="12" t="s">
        <v>42</v>
      </c>
      <c r="S8554" s="11" t="s">
        <v>37763</v>
      </c>
      <c r="T8554" s="11" t="s">
        <v>37764</v>
      </c>
    </row>
    <row x14ac:dyDescent="0.25" r="8555" customHeight="1" ht="19.5">
      <c r="A8555" s="10">
        <v>45220</v>
      </c>
      <c r="B8555" s="11" t="s">
        <v>37765</v>
      </c>
      <c r="C8555" s="11" t="s">
        <v>660</v>
      </c>
      <c r="D8555" s="12"/>
      <c r="E8555" s="13">
        <v>18672104138</v>
      </c>
      <c r="F8555" s="11" t="s">
        <v>37766</v>
      </c>
      <c r="G8555" s="12" t="s">
        <v>74</v>
      </c>
      <c r="H8555" s="12"/>
      <c r="I8555" s="14" t="s">
        <v>142</v>
      </c>
      <c r="J8555" s="12" t="s">
        <v>24</v>
      </c>
      <c r="K8555" s="12" t="s">
        <v>25</v>
      </c>
      <c r="L8555" s="12" t="s">
        <v>39</v>
      </c>
      <c r="M8555" s="11" t="s">
        <v>27</v>
      </c>
      <c r="N8555" s="11" t="s">
        <v>624</v>
      </c>
      <c r="O8555" s="12" t="s">
        <v>29</v>
      </c>
      <c r="P8555" s="12"/>
      <c r="Q8555" s="15" t="s">
        <v>37767</v>
      </c>
      <c r="R8555" s="12" t="s">
        <v>42</v>
      </c>
      <c r="S8555" s="11" t="s">
        <v>37768</v>
      </c>
      <c r="T8555" s="11" t="s">
        <v>18853</v>
      </c>
    </row>
    <row x14ac:dyDescent="0.25" r="8556" customHeight="1" ht="19.5">
      <c r="A8556" s="10">
        <v>45220</v>
      </c>
      <c r="B8556" s="11" t="s">
        <v>37769</v>
      </c>
      <c r="C8556" s="11" t="s">
        <v>660</v>
      </c>
      <c r="D8556" s="12"/>
      <c r="E8556" s="13">
        <v>13094174810</v>
      </c>
      <c r="F8556" s="11" t="s">
        <v>37770</v>
      </c>
      <c r="G8556" s="12" t="s">
        <v>289</v>
      </c>
      <c r="H8556" s="12"/>
      <c r="I8556" s="14" t="s">
        <v>749</v>
      </c>
      <c r="J8556" s="12" t="s">
        <v>24</v>
      </c>
      <c r="K8556" s="12" t="s">
        <v>25</v>
      </c>
      <c r="L8556" s="12" t="s">
        <v>39</v>
      </c>
      <c r="M8556" s="11" t="s">
        <v>27</v>
      </c>
      <c r="N8556" s="11" t="s">
        <v>624</v>
      </c>
      <c r="O8556" s="12" t="s">
        <v>29</v>
      </c>
      <c r="P8556" s="12"/>
      <c r="Q8556" s="15" t="s">
        <v>37771</v>
      </c>
      <c r="R8556" s="12" t="s">
        <v>42</v>
      </c>
      <c r="S8556" s="11" t="s">
        <v>37772</v>
      </c>
      <c r="T8556" s="11" t="s">
        <v>37773</v>
      </c>
    </row>
    <row x14ac:dyDescent="0.25" r="8557" customHeight="1" ht="19.5">
      <c r="A8557" s="10">
        <v>45220</v>
      </c>
      <c r="B8557" s="11" t="s">
        <v>37774</v>
      </c>
      <c r="C8557" s="11" t="s">
        <v>660</v>
      </c>
      <c r="D8557" s="12"/>
      <c r="E8557" s="13" t="s">
        <v>37775</v>
      </c>
      <c r="F8557" s="11" t="s">
        <v>37776</v>
      </c>
      <c r="G8557" s="12" t="s">
        <v>48</v>
      </c>
      <c r="H8557" s="12"/>
      <c r="I8557" s="14" t="s">
        <v>154</v>
      </c>
      <c r="J8557" s="12" t="s">
        <v>24</v>
      </c>
      <c r="K8557" s="12" t="s">
        <v>25</v>
      </c>
      <c r="L8557" s="12" t="s">
        <v>39</v>
      </c>
      <c r="M8557" s="11" t="s">
        <v>27</v>
      </c>
      <c r="N8557" s="11" t="s">
        <v>624</v>
      </c>
      <c r="O8557" s="12" t="s">
        <v>29</v>
      </c>
      <c r="P8557" s="12"/>
      <c r="Q8557" s="15" t="s">
        <v>37777</v>
      </c>
      <c r="R8557" s="12" t="s">
        <v>42</v>
      </c>
      <c r="S8557" s="11" t="s">
        <v>37778</v>
      </c>
      <c r="T8557" s="11" t="s">
        <v>37779</v>
      </c>
    </row>
    <row x14ac:dyDescent="0.25" r="8558" customHeight="1" ht="19.5">
      <c r="A8558" s="10">
        <v>45220</v>
      </c>
      <c r="B8558" s="11" t="s">
        <v>37780</v>
      </c>
      <c r="C8558" s="11" t="s">
        <v>2809</v>
      </c>
      <c r="D8558" s="12"/>
      <c r="E8558" s="13">
        <v>16671007877</v>
      </c>
      <c r="F8558" s="11" t="s">
        <v>36455</v>
      </c>
      <c r="G8558" s="12" t="s">
        <v>289</v>
      </c>
      <c r="H8558" s="12"/>
      <c r="I8558" s="14">
        <v>10015</v>
      </c>
      <c r="J8558" s="12" t="s">
        <v>24</v>
      </c>
      <c r="K8558" s="12" t="s">
        <v>69</v>
      </c>
      <c r="L8558" s="12" t="s">
        <v>26</v>
      </c>
      <c r="M8558" s="11" t="s">
        <v>27</v>
      </c>
      <c r="N8558" s="11" t="s">
        <v>28</v>
      </c>
      <c r="O8558" s="12" t="s">
        <v>29</v>
      </c>
      <c r="P8558" s="12"/>
      <c r="Q8558" s="15" t="s">
        <v>37781</v>
      </c>
      <c r="R8558" s="12" t="s">
        <v>31</v>
      </c>
      <c r="S8558" s="11" t="s">
        <v>37782</v>
      </c>
      <c r="T8558" s="11" t="s">
        <v>37783</v>
      </c>
    </row>
    <row x14ac:dyDescent="0.25" r="8559" customHeight="1" ht="19.5">
      <c r="A8559" s="10">
        <v>45220</v>
      </c>
      <c r="B8559" s="11" t="s">
        <v>37784</v>
      </c>
      <c r="C8559" s="11" t="s">
        <v>3899</v>
      </c>
      <c r="D8559" s="12"/>
      <c r="E8559" s="13">
        <v>13197341879</v>
      </c>
      <c r="F8559" s="11" t="s">
        <v>34820</v>
      </c>
      <c r="G8559" s="12" t="s">
        <v>115</v>
      </c>
      <c r="H8559" s="12"/>
      <c r="I8559" s="14">
        <v>10015</v>
      </c>
      <c r="J8559" s="12" t="s">
        <v>24</v>
      </c>
      <c r="K8559" s="12" t="s">
        <v>69</v>
      </c>
      <c r="L8559" s="12" t="s">
        <v>26</v>
      </c>
      <c r="M8559" s="11" t="s">
        <v>27</v>
      </c>
      <c r="N8559" s="11" t="s">
        <v>28</v>
      </c>
      <c r="O8559" s="12" t="s">
        <v>29</v>
      </c>
      <c r="P8559" s="12"/>
      <c r="Q8559" s="15" t="s">
        <v>37785</v>
      </c>
      <c r="R8559" s="12" t="s">
        <v>31</v>
      </c>
      <c r="S8559" s="11" t="s">
        <v>37786</v>
      </c>
      <c r="T8559" s="11" t="s">
        <v>37787</v>
      </c>
    </row>
    <row x14ac:dyDescent="0.25" r="8560" customHeight="1" ht="19.5">
      <c r="A8560" s="10">
        <v>45220</v>
      </c>
      <c r="B8560" s="11" t="s">
        <v>37788</v>
      </c>
      <c r="C8560" s="11" t="s">
        <v>3101</v>
      </c>
      <c r="D8560" s="12"/>
      <c r="E8560" s="13">
        <v>13177055667</v>
      </c>
      <c r="F8560" s="11" t="s">
        <v>7063</v>
      </c>
      <c r="G8560" s="12" t="s">
        <v>48</v>
      </c>
      <c r="H8560" s="12"/>
      <c r="I8560" s="14">
        <v>10015</v>
      </c>
      <c r="J8560" s="12" t="s">
        <v>24</v>
      </c>
      <c r="K8560" s="12" t="s">
        <v>25</v>
      </c>
      <c r="L8560" s="12" t="s">
        <v>26</v>
      </c>
      <c r="M8560" s="11" t="s">
        <v>27</v>
      </c>
      <c r="N8560" s="11" t="s">
        <v>28</v>
      </c>
      <c r="O8560" s="12" t="s">
        <v>29</v>
      </c>
      <c r="P8560" s="12"/>
      <c r="Q8560" s="15" t="s">
        <v>37789</v>
      </c>
      <c r="R8560" s="12" t="s">
        <v>31</v>
      </c>
      <c r="S8560" s="11" t="s">
        <v>37790</v>
      </c>
      <c r="T8560" s="11" t="s">
        <v>37791</v>
      </c>
    </row>
    <row x14ac:dyDescent="0.25" r="8561" customHeight="1" ht="19.5">
      <c r="A8561" s="10">
        <v>45220</v>
      </c>
      <c r="B8561" s="11" t="s">
        <v>37792</v>
      </c>
      <c r="C8561" s="11" t="s">
        <v>2455</v>
      </c>
      <c r="D8561" s="12"/>
      <c r="E8561" s="13">
        <v>13135813834</v>
      </c>
      <c r="F8561" s="11"/>
      <c r="G8561" s="12"/>
      <c r="H8561" s="12"/>
      <c r="I8561" s="14" t="s">
        <v>182</v>
      </c>
      <c r="J8561" s="12" t="s">
        <v>24</v>
      </c>
      <c r="K8561" s="12" t="s">
        <v>25</v>
      </c>
      <c r="L8561" s="12" t="s">
        <v>39</v>
      </c>
      <c r="M8561" s="11" t="s">
        <v>27</v>
      </c>
      <c r="N8561" s="11" t="s">
        <v>28</v>
      </c>
      <c r="O8561" s="12" t="s">
        <v>29</v>
      </c>
      <c r="P8561" s="12"/>
      <c r="Q8561" s="15" t="s">
        <v>37793</v>
      </c>
      <c r="R8561" s="12" t="s">
        <v>42</v>
      </c>
      <c r="S8561" s="11" t="s">
        <v>37794</v>
      </c>
      <c r="T8561" s="11" t="s">
        <v>37795</v>
      </c>
    </row>
    <row x14ac:dyDescent="0.25" r="8562" customHeight="1" ht="19.5">
      <c r="A8562" s="10">
        <v>45220</v>
      </c>
      <c r="B8562" s="11" t="s">
        <v>37796</v>
      </c>
      <c r="C8562" s="11" t="s">
        <v>6519</v>
      </c>
      <c r="D8562" s="12"/>
      <c r="E8562" s="13">
        <v>15549275202</v>
      </c>
      <c r="F8562" s="11" t="s">
        <v>37797</v>
      </c>
      <c r="G8562" s="12" t="s">
        <v>115</v>
      </c>
      <c r="H8562" s="12" t="s">
        <v>98</v>
      </c>
      <c r="I8562" s="14">
        <v>10015</v>
      </c>
      <c r="J8562" s="12" t="s">
        <v>24</v>
      </c>
      <c r="K8562" s="12" t="s">
        <v>69</v>
      </c>
      <c r="L8562" s="12" t="s">
        <v>26</v>
      </c>
      <c r="M8562" s="11" t="s">
        <v>27</v>
      </c>
      <c r="N8562" s="11" t="s">
        <v>28</v>
      </c>
      <c r="O8562" s="12" t="s">
        <v>29</v>
      </c>
      <c r="P8562" s="12"/>
      <c r="Q8562" s="15" t="s">
        <v>37798</v>
      </c>
      <c r="R8562" s="12" t="s">
        <v>31</v>
      </c>
      <c r="S8562" s="11" t="s">
        <v>37799</v>
      </c>
      <c r="T8562" s="11" t="s">
        <v>37800</v>
      </c>
    </row>
    <row x14ac:dyDescent="0.25" r="8563" customHeight="1" ht="19.5">
      <c r="A8563" s="10">
        <v>45220</v>
      </c>
      <c r="B8563" s="11" t="s">
        <v>37801</v>
      </c>
      <c r="C8563" s="11" t="s">
        <v>6057</v>
      </c>
      <c r="D8563" s="12"/>
      <c r="E8563" s="13">
        <v>19164277107</v>
      </c>
      <c r="F8563" s="11" t="s">
        <v>37802</v>
      </c>
      <c r="G8563" s="12" t="s">
        <v>23</v>
      </c>
      <c r="H8563" s="12" t="s">
        <v>130</v>
      </c>
      <c r="I8563" s="14" t="s">
        <v>154</v>
      </c>
      <c r="J8563" s="12" t="s">
        <v>24</v>
      </c>
      <c r="K8563" s="12" t="s">
        <v>25</v>
      </c>
      <c r="L8563" s="12" t="s">
        <v>39</v>
      </c>
      <c r="M8563" s="11" t="s">
        <v>40</v>
      </c>
      <c r="N8563" s="11" t="s">
        <v>183</v>
      </c>
      <c r="O8563" s="12" t="s">
        <v>29</v>
      </c>
      <c r="P8563" s="12"/>
      <c r="Q8563" s="15" t="s">
        <v>37803</v>
      </c>
      <c r="R8563" s="12" t="s">
        <v>42</v>
      </c>
      <c r="S8563" s="11" t="s">
        <v>37804</v>
      </c>
      <c r="T8563" s="11" t="s">
        <v>37805</v>
      </c>
    </row>
    <row x14ac:dyDescent="0.25" r="8564" customHeight="1" ht="19.5">
      <c r="A8564" s="10">
        <v>45220</v>
      </c>
      <c r="B8564" s="11" t="s">
        <v>37806</v>
      </c>
      <c r="C8564" s="11" t="s">
        <v>6057</v>
      </c>
      <c r="D8564" s="12"/>
      <c r="E8564" s="13">
        <v>18671769405</v>
      </c>
      <c r="F8564" s="11" t="s">
        <v>37807</v>
      </c>
      <c r="G8564" s="12" t="s">
        <v>115</v>
      </c>
      <c r="H8564" s="12" t="s">
        <v>130</v>
      </c>
      <c r="I8564" s="14" t="s">
        <v>2649</v>
      </c>
      <c r="J8564" s="12" t="s">
        <v>24</v>
      </c>
      <c r="K8564" s="12" t="s">
        <v>25</v>
      </c>
      <c r="L8564" s="12" t="s">
        <v>39</v>
      </c>
      <c r="M8564" s="11" t="s">
        <v>27</v>
      </c>
      <c r="N8564" s="11" t="s">
        <v>183</v>
      </c>
      <c r="O8564" s="12" t="s">
        <v>29</v>
      </c>
      <c r="P8564" s="12"/>
      <c r="Q8564" s="15" t="s">
        <v>37808</v>
      </c>
      <c r="R8564" s="12" t="s">
        <v>42</v>
      </c>
      <c r="S8564" s="11" t="s">
        <v>37809</v>
      </c>
      <c r="T8564" s="11" t="s">
        <v>37810</v>
      </c>
    </row>
    <row x14ac:dyDescent="0.25" r="8565" customHeight="1" ht="19.5">
      <c r="A8565" s="10">
        <v>45220</v>
      </c>
      <c r="B8565" s="11" t="s">
        <v>37811</v>
      </c>
      <c r="C8565" s="11" t="s">
        <v>33356</v>
      </c>
      <c r="D8565" s="12"/>
      <c r="E8565" s="13">
        <v>15717898906</v>
      </c>
      <c r="F8565" s="11" t="s">
        <v>34476</v>
      </c>
      <c r="G8565" s="12" t="s">
        <v>23</v>
      </c>
      <c r="H8565" s="12"/>
      <c r="I8565" s="14" t="s">
        <v>415</v>
      </c>
      <c r="J8565" s="12" t="s">
        <v>24</v>
      </c>
      <c r="K8565" s="12" t="s">
        <v>25</v>
      </c>
      <c r="L8565" s="12" t="s">
        <v>39</v>
      </c>
      <c r="M8565" s="11" t="s">
        <v>27</v>
      </c>
      <c r="N8565" s="11" t="s">
        <v>183</v>
      </c>
      <c r="O8565" s="12" t="s">
        <v>29</v>
      </c>
      <c r="P8565" s="12"/>
      <c r="Q8565" s="15" t="s">
        <v>37812</v>
      </c>
      <c r="R8565" s="12" t="s">
        <v>42</v>
      </c>
      <c r="S8565" s="11" t="s">
        <v>33240</v>
      </c>
      <c r="T8565" s="11" t="s">
        <v>37813</v>
      </c>
    </row>
    <row x14ac:dyDescent="0.25" r="8566" customHeight="1" ht="19.5">
      <c r="A8566" s="10">
        <v>45220</v>
      </c>
      <c r="B8566" s="11" t="s">
        <v>37814</v>
      </c>
      <c r="C8566" s="11" t="s">
        <v>6057</v>
      </c>
      <c r="D8566" s="12"/>
      <c r="E8566" s="13">
        <v>16671725103</v>
      </c>
      <c r="F8566" s="11" t="s">
        <v>37815</v>
      </c>
      <c r="G8566" s="12" t="s">
        <v>23</v>
      </c>
      <c r="H8566" s="12" t="s">
        <v>357</v>
      </c>
      <c r="I8566" s="14" t="s">
        <v>615</v>
      </c>
      <c r="J8566" s="12" t="s">
        <v>24</v>
      </c>
      <c r="K8566" s="12" t="s">
        <v>25</v>
      </c>
      <c r="L8566" s="12" t="s">
        <v>39</v>
      </c>
      <c r="M8566" s="11" t="s">
        <v>40</v>
      </c>
      <c r="N8566" s="11" t="s">
        <v>183</v>
      </c>
      <c r="O8566" s="12" t="s">
        <v>29</v>
      </c>
      <c r="P8566" s="12"/>
      <c r="Q8566" s="15" t="s">
        <v>37816</v>
      </c>
      <c r="R8566" s="12" t="s">
        <v>42</v>
      </c>
      <c r="S8566" s="11" t="s">
        <v>37817</v>
      </c>
      <c r="T8566" s="11" t="s">
        <v>37818</v>
      </c>
    </row>
    <row x14ac:dyDescent="0.25" r="8567" customHeight="1" ht="19.5">
      <c r="A8567" s="10">
        <v>45220</v>
      </c>
      <c r="B8567" s="11" t="s">
        <v>37819</v>
      </c>
      <c r="C8567" s="11" t="s">
        <v>6057</v>
      </c>
      <c r="D8567" s="12"/>
      <c r="E8567" s="13">
        <v>18695065663</v>
      </c>
      <c r="F8567" s="11" t="s">
        <v>37820</v>
      </c>
      <c r="G8567" s="12" t="s">
        <v>56</v>
      </c>
      <c r="H8567" s="12"/>
      <c r="I8567" s="14" t="s">
        <v>154</v>
      </c>
      <c r="J8567" s="12" t="s">
        <v>24</v>
      </c>
      <c r="K8567" s="12" t="s">
        <v>25</v>
      </c>
      <c r="L8567" s="12" t="s">
        <v>39</v>
      </c>
      <c r="M8567" s="11" t="s">
        <v>27</v>
      </c>
      <c r="N8567" s="11" t="s">
        <v>183</v>
      </c>
      <c r="O8567" s="12" t="s">
        <v>29</v>
      </c>
      <c r="P8567" s="12"/>
      <c r="Q8567" s="15" t="s">
        <v>37821</v>
      </c>
      <c r="R8567" s="12" t="s">
        <v>42</v>
      </c>
      <c r="S8567" s="11" t="s">
        <v>37822</v>
      </c>
      <c r="T8567" s="11" t="s">
        <v>37823</v>
      </c>
    </row>
    <row x14ac:dyDescent="0.25" r="8568" customHeight="1" ht="19.5">
      <c r="A8568" s="10">
        <v>45220</v>
      </c>
      <c r="B8568" s="11" t="s">
        <v>37824</v>
      </c>
      <c r="C8568" s="11" t="s">
        <v>6057</v>
      </c>
      <c r="D8568" s="12"/>
      <c r="E8568" s="13">
        <v>18086387855</v>
      </c>
      <c r="F8568" s="11" t="s">
        <v>37825</v>
      </c>
      <c r="G8568" s="12" t="s">
        <v>23</v>
      </c>
      <c r="H8568" s="12"/>
      <c r="I8568" s="14" t="s">
        <v>8690</v>
      </c>
      <c r="J8568" s="12" t="s">
        <v>24</v>
      </c>
      <c r="K8568" s="12" t="s">
        <v>25</v>
      </c>
      <c r="L8568" s="12" t="s">
        <v>39</v>
      </c>
      <c r="M8568" s="11" t="s">
        <v>40</v>
      </c>
      <c r="N8568" s="11" t="s">
        <v>183</v>
      </c>
      <c r="O8568" s="12" t="s">
        <v>29</v>
      </c>
      <c r="P8568" s="12"/>
      <c r="Q8568" s="15" t="s">
        <v>37826</v>
      </c>
      <c r="R8568" s="12" t="s">
        <v>42</v>
      </c>
      <c r="S8568" s="11" t="s">
        <v>37827</v>
      </c>
      <c r="T8568" s="11" t="s">
        <v>37828</v>
      </c>
    </row>
    <row x14ac:dyDescent="0.25" r="8569" customHeight="1" ht="19.5">
      <c r="A8569" s="10">
        <v>45220</v>
      </c>
      <c r="B8569" s="11" t="s">
        <v>37829</v>
      </c>
      <c r="C8569" s="11" t="s">
        <v>6057</v>
      </c>
      <c r="D8569" s="12"/>
      <c r="E8569" s="13">
        <v>18572391219</v>
      </c>
      <c r="F8569" s="11" t="s">
        <v>37830</v>
      </c>
      <c r="G8569" s="12" t="s">
        <v>23</v>
      </c>
      <c r="H8569" s="12"/>
      <c r="I8569" s="14" t="s">
        <v>254</v>
      </c>
      <c r="J8569" s="12" t="s">
        <v>24</v>
      </c>
      <c r="K8569" s="12" t="s">
        <v>25</v>
      </c>
      <c r="L8569" s="12" t="s">
        <v>39</v>
      </c>
      <c r="M8569" s="11" t="s">
        <v>40</v>
      </c>
      <c r="N8569" s="11" t="s">
        <v>183</v>
      </c>
      <c r="O8569" s="12" t="s">
        <v>29</v>
      </c>
      <c r="P8569" s="12"/>
      <c r="Q8569" s="15" t="s">
        <v>37831</v>
      </c>
      <c r="R8569" s="12" t="s">
        <v>42</v>
      </c>
      <c r="S8569" s="11" t="s">
        <v>37832</v>
      </c>
      <c r="T8569" s="11" t="s">
        <v>37833</v>
      </c>
    </row>
    <row x14ac:dyDescent="0.25" r="8570" customHeight="1" ht="19.5">
      <c r="A8570" s="10">
        <v>45220</v>
      </c>
      <c r="B8570" s="11" t="s">
        <v>37834</v>
      </c>
      <c r="C8570" s="11" t="s">
        <v>9836</v>
      </c>
      <c r="D8570" s="12"/>
      <c r="E8570" s="13">
        <v>18695066392</v>
      </c>
      <c r="F8570" s="11" t="s">
        <v>37835</v>
      </c>
      <c r="G8570" s="12" t="s">
        <v>48</v>
      </c>
      <c r="H8570" s="12"/>
      <c r="I8570" s="14" t="s">
        <v>433</v>
      </c>
      <c r="J8570" s="12" t="s">
        <v>24</v>
      </c>
      <c r="K8570" s="12" t="s">
        <v>25</v>
      </c>
      <c r="L8570" s="12" t="s">
        <v>39</v>
      </c>
      <c r="M8570" s="11" t="s">
        <v>27</v>
      </c>
      <c r="N8570" s="11" t="s">
        <v>183</v>
      </c>
      <c r="O8570" s="12" t="s">
        <v>29</v>
      </c>
      <c r="P8570" s="12"/>
      <c r="Q8570" s="15" t="s">
        <v>37836</v>
      </c>
      <c r="R8570" s="12" t="s">
        <v>42</v>
      </c>
      <c r="S8570" s="11" t="s">
        <v>37837</v>
      </c>
      <c r="T8570" s="11" t="s">
        <v>37838</v>
      </c>
    </row>
    <row x14ac:dyDescent="0.25" r="8571" customHeight="1" ht="19.5">
      <c r="A8571" s="10">
        <v>45220</v>
      </c>
      <c r="B8571" s="11" t="s">
        <v>37839</v>
      </c>
      <c r="C8571" s="11" t="s">
        <v>6057</v>
      </c>
      <c r="D8571" s="12"/>
      <c r="E8571" s="13">
        <v>15549323423</v>
      </c>
      <c r="F8571" s="11" t="s">
        <v>37840</v>
      </c>
      <c r="G8571" s="12" t="s">
        <v>48</v>
      </c>
      <c r="H8571" s="12"/>
      <c r="I8571" s="14" t="s">
        <v>136</v>
      </c>
      <c r="J8571" s="12" t="s">
        <v>24</v>
      </c>
      <c r="K8571" s="12" t="s">
        <v>25</v>
      </c>
      <c r="L8571" s="12" t="s">
        <v>39</v>
      </c>
      <c r="M8571" s="11" t="s">
        <v>40</v>
      </c>
      <c r="N8571" s="11" t="s">
        <v>183</v>
      </c>
      <c r="O8571" s="12" t="s">
        <v>29</v>
      </c>
      <c r="P8571" s="12"/>
      <c r="Q8571" s="15" t="s">
        <v>37841</v>
      </c>
      <c r="R8571" s="12" t="s">
        <v>42</v>
      </c>
      <c r="S8571" s="11" t="s">
        <v>37842</v>
      </c>
      <c r="T8571" s="11" t="s">
        <v>37843</v>
      </c>
    </row>
    <row x14ac:dyDescent="0.25" r="8572" customHeight="1" ht="19.5">
      <c r="A8572" s="10">
        <v>45220</v>
      </c>
      <c r="B8572" s="11" t="s">
        <v>37844</v>
      </c>
      <c r="C8572" s="11" t="s">
        <v>239</v>
      </c>
      <c r="D8572" s="12"/>
      <c r="E8572" s="13">
        <v>15672495091</v>
      </c>
      <c r="F8572" s="11" t="s">
        <v>37845</v>
      </c>
      <c r="G8572" s="12" t="s">
        <v>48</v>
      </c>
      <c r="H8572" s="12" t="s">
        <v>98</v>
      </c>
      <c r="I8572" s="14" t="s">
        <v>136</v>
      </c>
      <c r="J8572" s="12" t="s">
        <v>24</v>
      </c>
      <c r="K8572" s="12" t="s">
        <v>25</v>
      </c>
      <c r="L8572" s="12" t="s">
        <v>39</v>
      </c>
      <c r="M8572" s="11" t="s">
        <v>27</v>
      </c>
      <c r="N8572" s="11" t="s">
        <v>183</v>
      </c>
      <c r="O8572" s="12" t="s">
        <v>29</v>
      </c>
      <c r="P8572" s="12"/>
      <c r="Q8572" s="15" t="s">
        <v>37846</v>
      </c>
      <c r="R8572" s="12" t="s">
        <v>51</v>
      </c>
      <c r="S8572" s="17" t="s">
        <v>37847</v>
      </c>
      <c r="T8572" s="11"/>
    </row>
    <row x14ac:dyDescent="0.25" r="8573" customHeight="1" ht="19.5">
      <c r="A8573" s="10">
        <v>45220</v>
      </c>
      <c r="B8573" s="11" t="s">
        <v>37848</v>
      </c>
      <c r="C8573" s="11" t="s">
        <v>180</v>
      </c>
      <c r="D8573" s="12"/>
      <c r="E8573" s="13">
        <v>13032747773</v>
      </c>
      <c r="F8573" s="11" t="s">
        <v>37849</v>
      </c>
      <c r="G8573" s="12" t="s">
        <v>115</v>
      </c>
      <c r="H8573" s="12"/>
      <c r="I8573" s="14" t="s">
        <v>290</v>
      </c>
      <c r="J8573" s="12" t="s">
        <v>24</v>
      </c>
      <c r="K8573" s="12" t="s">
        <v>25</v>
      </c>
      <c r="L8573" s="12" t="s">
        <v>39</v>
      </c>
      <c r="M8573" s="11" t="s">
        <v>27</v>
      </c>
      <c r="N8573" s="11" t="s">
        <v>183</v>
      </c>
      <c r="O8573" s="12" t="s">
        <v>29</v>
      </c>
      <c r="P8573" s="12"/>
      <c r="Q8573" s="15" t="s">
        <v>37850</v>
      </c>
      <c r="R8573" s="12" t="s">
        <v>51</v>
      </c>
      <c r="S8573" s="11" t="s">
        <v>37851</v>
      </c>
      <c r="T8573" s="11"/>
    </row>
    <row x14ac:dyDescent="0.25" r="8574" customHeight="1" ht="19.5">
      <c r="A8574" s="10">
        <v>45220</v>
      </c>
      <c r="B8574" s="11" t="s">
        <v>37852</v>
      </c>
      <c r="C8574" s="11" t="s">
        <v>180</v>
      </c>
      <c r="D8574" s="12"/>
      <c r="E8574" s="13">
        <v>13047177197</v>
      </c>
      <c r="F8574" s="11" t="s">
        <v>37853</v>
      </c>
      <c r="G8574" s="12" t="s">
        <v>115</v>
      </c>
      <c r="H8574" s="12"/>
      <c r="I8574" s="14" t="s">
        <v>290</v>
      </c>
      <c r="J8574" s="12" t="s">
        <v>24</v>
      </c>
      <c r="K8574" s="12" t="s">
        <v>25</v>
      </c>
      <c r="L8574" s="12" t="s">
        <v>39</v>
      </c>
      <c r="M8574" s="11" t="s">
        <v>27</v>
      </c>
      <c r="N8574" s="11" t="s">
        <v>183</v>
      </c>
      <c r="O8574" s="12" t="s">
        <v>29</v>
      </c>
      <c r="P8574" s="12"/>
      <c r="Q8574" s="15" t="s">
        <v>37854</v>
      </c>
      <c r="R8574" s="12" t="s">
        <v>51</v>
      </c>
      <c r="S8574" s="11" t="s">
        <v>37855</v>
      </c>
      <c r="T8574" s="11"/>
    </row>
    <row x14ac:dyDescent="0.25" r="8575" customHeight="1" ht="19.5">
      <c r="A8575" s="10">
        <v>45220</v>
      </c>
      <c r="B8575" s="11" t="s">
        <v>37856</v>
      </c>
      <c r="C8575" s="11" t="s">
        <v>180</v>
      </c>
      <c r="D8575" s="12"/>
      <c r="E8575" s="13">
        <v>13085166942</v>
      </c>
      <c r="F8575" s="11" t="s">
        <v>37857</v>
      </c>
      <c r="G8575" s="12" t="s">
        <v>115</v>
      </c>
      <c r="H8575" s="12" t="s">
        <v>98</v>
      </c>
      <c r="I8575" s="14" t="s">
        <v>116</v>
      </c>
      <c r="J8575" s="12" t="s">
        <v>24</v>
      </c>
      <c r="K8575" s="12" t="s">
        <v>25</v>
      </c>
      <c r="L8575" s="12" t="s">
        <v>39</v>
      </c>
      <c r="M8575" s="11" t="s">
        <v>27</v>
      </c>
      <c r="N8575" s="11" t="s">
        <v>183</v>
      </c>
      <c r="O8575" s="12" t="s">
        <v>29</v>
      </c>
      <c r="P8575" s="12"/>
      <c r="Q8575" s="15" t="s">
        <v>37858</v>
      </c>
      <c r="R8575" s="12" t="s">
        <v>51</v>
      </c>
      <c r="S8575" s="11" t="s">
        <v>37859</v>
      </c>
      <c r="T8575" s="11"/>
    </row>
    <row x14ac:dyDescent="0.25" r="8576" customHeight="1" ht="19.5">
      <c r="A8576" s="10">
        <v>45220</v>
      </c>
      <c r="B8576" s="11" t="s">
        <v>37860</v>
      </c>
      <c r="C8576" s="11" t="s">
        <v>180</v>
      </c>
      <c r="D8576" s="12"/>
      <c r="E8576" s="13">
        <v>13094168475</v>
      </c>
      <c r="F8576" s="11" t="s">
        <v>37861</v>
      </c>
      <c r="G8576" s="12" t="s">
        <v>37</v>
      </c>
      <c r="H8576" s="12"/>
      <c r="I8576" s="14" t="s">
        <v>290</v>
      </c>
      <c r="J8576" s="12" t="s">
        <v>24</v>
      </c>
      <c r="K8576" s="12" t="s">
        <v>25</v>
      </c>
      <c r="L8576" s="12" t="s">
        <v>39</v>
      </c>
      <c r="M8576" s="11" t="s">
        <v>40</v>
      </c>
      <c r="N8576" s="11" t="s">
        <v>183</v>
      </c>
      <c r="O8576" s="12" t="s">
        <v>29</v>
      </c>
      <c r="P8576" s="12"/>
      <c r="Q8576" s="15" t="s">
        <v>37862</v>
      </c>
      <c r="R8576" s="12" t="s">
        <v>51</v>
      </c>
      <c r="S8576" s="11" t="s">
        <v>37863</v>
      </c>
      <c r="T8576" s="11"/>
    </row>
    <row x14ac:dyDescent="0.25" r="8577" customHeight="1" ht="19.5">
      <c r="A8577" s="10">
        <v>45220</v>
      </c>
      <c r="B8577" s="11" t="s">
        <v>37864</v>
      </c>
      <c r="C8577" s="11" t="s">
        <v>108</v>
      </c>
      <c r="D8577" s="12"/>
      <c r="E8577" s="13">
        <v>15629342841</v>
      </c>
      <c r="F8577" s="11" t="s">
        <v>37865</v>
      </c>
      <c r="G8577" s="12" t="s">
        <v>115</v>
      </c>
      <c r="H8577" s="12"/>
      <c r="I8577" s="14" t="s">
        <v>87</v>
      </c>
      <c r="J8577" s="12" t="s">
        <v>24</v>
      </c>
      <c r="K8577" s="12" t="s">
        <v>25</v>
      </c>
      <c r="L8577" s="12" t="s">
        <v>39</v>
      </c>
      <c r="M8577" s="11" t="s">
        <v>40</v>
      </c>
      <c r="N8577" s="11" t="s">
        <v>28</v>
      </c>
      <c r="O8577" s="12" t="s">
        <v>29</v>
      </c>
      <c r="P8577" s="12"/>
      <c r="Q8577" s="15" t="s">
        <v>37866</v>
      </c>
      <c r="R8577" s="12" t="s">
        <v>51</v>
      </c>
      <c r="S8577" s="17" t="s">
        <v>37867</v>
      </c>
      <c r="T8577" s="11"/>
    </row>
    <row x14ac:dyDescent="0.25" r="8578" customHeight="1" ht="19.5">
      <c r="A8578" s="10">
        <v>45220</v>
      </c>
      <c r="B8578" s="11" t="s">
        <v>37868</v>
      </c>
      <c r="C8578" s="11" t="s">
        <v>108</v>
      </c>
      <c r="D8578" s="12"/>
      <c r="E8578" s="13">
        <v>15571767409</v>
      </c>
      <c r="F8578" s="11" t="s">
        <v>36545</v>
      </c>
      <c r="G8578" s="12" t="s">
        <v>289</v>
      </c>
      <c r="H8578" s="12"/>
      <c r="I8578" s="14" t="s">
        <v>189</v>
      </c>
      <c r="J8578" s="12" t="s">
        <v>24</v>
      </c>
      <c r="K8578" s="12" t="s">
        <v>25</v>
      </c>
      <c r="L8578" s="12" t="s">
        <v>39</v>
      </c>
      <c r="M8578" s="11" t="s">
        <v>40</v>
      </c>
      <c r="N8578" s="11" t="s">
        <v>28</v>
      </c>
      <c r="O8578" s="12" t="s">
        <v>29</v>
      </c>
      <c r="P8578" s="12"/>
      <c r="Q8578" s="15" t="s">
        <v>37869</v>
      </c>
      <c r="R8578" s="12" t="s">
        <v>51</v>
      </c>
      <c r="S8578" s="11" t="s">
        <v>37870</v>
      </c>
      <c r="T8578" s="11"/>
    </row>
    <row x14ac:dyDescent="0.25" r="8579" customHeight="1" ht="19.5">
      <c r="A8579" s="10">
        <v>45220</v>
      </c>
      <c r="B8579" s="11" t="s">
        <v>37871</v>
      </c>
      <c r="C8579" s="11" t="s">
        <v>239</v>
      </c>
      <c r="D8579" s="12"/>
      <c r="E8579" s="13">
        <v>13207220203</v>
      </c>
      <c r="F8579" s="11" t="s">
        <v>37872</v>
      </c>
      <c r="G8579" s="12" t="s">
        <v>115</v>
      </c>
      <c r="H8579" s="12"/>
      <c r="I8579" s="14" t="s">
        <v>290</v>
      </c>
      <c r="J8579" s="12" t="s">
        <v>24</v>
      </c>
      <c r="K8579" s="12" t="s">
        <v>25</v>
      </c>
      <c r="L8579" s="12" t="s">
        <v>39</v>
      </c>
      <c r="M8579" s="11" t="s">
        <v>40</v>
      </c>
      <c r="N8579" s="11" t="s">
        <v>183</v>
      </c>
      <c r="O8579" s="12" t="s">
        <v>29</v>
      </c>
      <c r="P8579" s="12"/>
      <c r="Q8579" s="15" t="s">
        <v>37873</v>
      </c>
      <c r="R8579" s="12" t="s">
        <v>51</v>
      </c>
      <c r="S8579" s="11" t="s">
        <v>37874</v>
      </c>
      <c r="T8579" s="11"/>
    </row>
    <row x14ac:dyDescent="0.25" r="8580" customHeight="1" ht="19.5">
      <c r="A8580" s="10">
        <v>45220</v>
      </c>
      <c r="B8580" s="11" t="s">
        <v>37875</v>
      </c>
      <c r="C8580" s="11" t="s">
        <v>180</v>
      </c>
      <c r="D8580" s="12"/>
      <c r="E8580" s="13">
        <v>15572701782</v>
      </c>
      <c r="F8580" s="11" t="s">
        <v>37876</v>
      </c>
      <c r="G8580" s="12" t="s">
        <v>289</v>
      </c>
      <c r="H8580" s="12" t="s">
        <v>98</v>
      </c>
      <c r="I8580" s="14" t="s">
        <v>136</v>
      </c>
      <c r="J8580" s="12" t="s">
        <v>24</v>
      </c>
      <c r="K8580" s="12" t="s">
        <v>25</v>
      </c>
      <c r="L8580" s="12" t="s">
        <v>39</v>
      </c>
      <c r="M8580" s="11" t="s">
        <v>27</v>
      </c>
      <c r="N8580" s="11" t="s">
        <v>183</v>
      </c>
      <c r="O8580" s="12" t="s">
        <v>29</v>
      </c>
      <c r="P8580" s="12"/>
      <c r="Q8580" s="15" t="s">
        <v>37877</v>
      </c>
      <c r="R8580" s="12" t="s">
        <v>51</v>
      </c>
      <c r="S8580" s="11" t="s">
        <v>37878</v>
      </c>
      <c r="T8580" s="11"/>
    </row>
    <row x14ac:dyDescent="0.25" r="8581" customHeight="1" ht="19.5">
      <c r="A8581" s="10">
        <v>45220</v>
      </c>
      <c r="B8581" s="11" t="s">
        <v>37879</v>
      </c>
      <c r="C8581" s="11" t="s">
        <v>180</v>
      </c>
      <c r="D8581" s="12"/>
      <c r="E8581" s="13">
        <v>17671257087</v>
      </c>
      <c r="F8581" s="11" t="s">
        <v>16128</v>
      </c>
      <c r="G8581" s="12" t="s">
        <v>289</v>
      </c>
      <c r="H8581" s="12"/>
      <c r="I8581" s="14" t="s">
        <v>749</v>
      </c>
      <c r="J8581" s="12" t="s">
        <v>24</v>
      </c>
      <c r="K8581" s="12" t="s">
        <v>25</v>
      </c>
      <c r="L8581" s="12" t="s">
        <v>39</v>
      </c>
      <c r="M8581" s="11" t="s">
        <v>40</v>
      </c>
      <c r="N8581" s="11" t="s">
        <v>183</v>
      </c>
      <c r="O8581" s="12" t="s">
        <v>29</v>
      </c>
      <c r="P8581" s="12"/>
      <c r="Q8581" s="15" t="s">
        <v>37880</v>
      </c>
      <c r="R8581" s="12" t="s">
        <v>51</v>
      </c>
      <c r="S8581" s="11" t="s">
        <v>37881</v>
      </c>
      <c r="T8581" s="11"/>
    </row>
    <row x14ac:dyDescent="0.25" r="8582" customHeight="1" ht="19.5">
      <c r="A8582" s="10">
        <v>45220</v>
      </c>
      <c r="B8582" s="11" t="s">
        <v>37882</v>
      </c>
      <c r="C8582" s="11" t="s">
        <v>239</v>
      </c>
      <c r="D8582" s="12"/>
      <c r="E8582" s="13">
        <v>13135802508</v>
      </c>
      <c r="F8582" s="11" t="s">
        <v>37883</v>
      </c>
      <c r="G8582" s="12" t="s">
        <v>37</v>
      </c>
      <c r="H8582" s="12"/>
      <c r="I8582" s="14" t="s">
        <v>590</v>
      </c>
      <c r="J8582" s="12" t="s">
        <v>24</v>
      </c>
      <c r="K8582" s="12" t="s">
        <v>25</v>
      </c>
      <c r="L8582" s="12" t="s">
        <v>39</v>
      </c>
      <c r="M8582" s="11" t="s">
        <v>40</v>
      </c>
      <c r="N8582" s="11" t="s">
        <v>183</v>
      </c>
      <c r="O8582" s="12" t="s">
        <v>29</v>
      </c>
      <c r="P8582" s="12"/>
      <c r="Q8582" s="15" t="s">
        <v>37884</v>
      </c>
      <c r="R8582" s="12" t="s">
        <v>51</v>
      </c>
      <c r="S8582" s="11" t="s">
        <v>37885</v>
      </c>
      <c r="T8582" s="11"/>
    </row>
    <row x14ac:dyDescent="0.25" r="8583" customHeight="1" ht="19.5">
      <c r="A8583" s="10">
        <v>45220</v>
      </c>
      <c r="B8583" s="11" t="s">
        <v>37886</v>
      </c>
      <c r="C8583" s="11" t="s">
        <v>545</v>
      </c>
      <c r="D8583" s="12"/>
      <c r="E8583" s="13">
        <v>13177081176</v>
      </c>
      <c r="F8583" s="11" t="s">
        <v>37887</v>
      </c>
      <c r="G8583" s="12" t="s">
        <v>216</v>
      </c>
      <c r="H8583" s="12"/>
      <c r="I8583" s="14" t="s">
        <v>116</v>
      </c>
      <c r="J8583" s="12" t="s">
        <v>24</v>
      </c>
      <c r="K8583" s="12" t="s">
        <v>25</v>
      </c>
      <c r="L8583" s="12" t="s">
        <v>39</v>
      </c>
      <c r="M8583" s="11" t="s">
        <v>27</v>
      </c>
      <c r="N8583" s="11" t="s">
        <v>28</v>
      </c>
      <c r="O8583" s="12" t="s">
        <v>29</v>
      </c>
      <c r="P8583" s="12"/>
      <c r="Q8583" s="15" t="s">
        <v>37888</v>
      </c>
      <c r="R8583" s="12" t="s">
        <v>42</v>
      </c>
      <c r="S8583" s="11" t="s">
        <v>37889</v>
      </c>
      <c r="T8583" s="11"/>
    </row>
    <row x14ac:dyDescent="0.25" r="8584" customHeight="1" ht="19.5">
      <c r="A8584" s="10">
        <v>45220</v>
      </c>
      <c r="B8584" s="11" t="s">
        <v>37890</v>
      </c>
      <c r="C8584" s="11" t="s">
        <v>3899</v>
      </c>
      <c r="D8584" s="12"/>
      <c r="E8584" s="13">
        <v>18671771018</v>
      </c>
      <c r="F8584" s="11" t="s">
        <v>37891</v>
      </c>
      <c r="G8584" s="12" t="s">
        <v>37</v>
      </c>
      <c r="H8584" s="12"/>
      <c r="I8584" s="14" t="s">
        <v>1914</v>
      </c>
      <c r="J8584" s="12" t="s">
        <v>24</v>
      </c>
      <c r="K8584" s="12" t="s">
        <v>25</v>
      </c>
      <c r="L8584" s="12" t="s">
        <v>39</v>
      </c>
      <c r="M8584" s="11" t="s">
        <v>27</v>
      </c>
      <c r="N8584" s="11" t="s">
        <v>28</v>
      </c>
      <c r="O8584" s="12" t="s">
        <v>29</v>
      </c>
      <c r="P8584" s="12"/>
      <c r="Q8584" s="15" t="s">
        <v>37892</v>
      </c>
      <c r="R8584" s="12" t="s">
        <v>42</v>
      </c>
      <c r="S8584" s="11" t="s">
        <v>37893</v>
      </c>
      <c r="T8584" s="11" t="s">
        <v>37894</v>
      </c>
    </row>
    <row x14ac:dyDescent="0.25" r="8585" customHeight="1" ht="19.5">
      <c r="A8585" s="10">
        <v>45220</v>
      </c>
      <c r="B8585" s="11" t="s">
        <v>37895</v>
      </c>
      <c r="C8585" s="11" t="s">
        <v>545</v>
      </c>
      <c r="D8585" s="12"/>
      <c r="E8585" s="13">
        <v>13032708255</v>
      </c>
      <c r="F8585" s="11" t="s">
        <v>34860</v>
      </c>
      <c r="G8585" s="12" t="s">
        <v>115</v>
      </c>
      <c r="H8585" s="12"/>
      <c r="I8585" s="14" t="s">
        <v>136</v>
      </c>
      <c r="J8585" s="12" t="s">
        <v>24</v>
      </c>
      <c r="K8585" s="12" t="s">
        <v>25</v>
      </c>
      <c r="L8585" s="12" t="s">
        <v>39</v>
      </c>
      <c r="M8585" s="11" t="s">
        <v>27</v>
      </c>
      <c r="N8585" s="11" t="s">
        <v>28</v>
      </c>
      <c r="O8585" s="12" t="s">
        <v>29</v>
      </c>
      <c r="P8585" s="12"/>
      <c r="Q8585" s="15" t="s">
        <v>37896</v>
      </c>
      <c r="R8585" s="12" t="s">
        <v>42</v>
      </c>
      <c r="S8585" s="11" t="s">
        <v>37897</v>
      </c>
      <c r="T8585" s="11" t="s">
        <v>37898</v>
      </c>
    </row>
    <row x14ac:dyDescent="0.25" r="8586" customHeight="1" ht="19.5">
      <c r="A8586" s="10">
        <v>45220</v>
      </c>
      <c r="B8586" s="11" t="s">
        <v>37899</v>
      </c>
      <c r="C8586" s="11" t="s">
        <v>1116</v>
      </c>
      <c r="D8586" s="12"/>
      <c r="E8586" s="13">
        <v>13217198281</v>
      </c>
      <c r="F8586" s="11" t="s">
        <v>16317</v>
      </c>
      <c r="G8586" s="12" t="s">
        <v>115</v>
      </c>
      <c r="H8586" s="12"/>
      <c r="I8586" s="14" t="s">
        <v>189</v>
      </c>
      <c r="J8586" s="12" t="s">
        <v>24</v>
      </c>
      <c r="K8586" s="12" t="s">
        <v>25</v>
      </c>
      <c r="L8586" s="12" t="s">
        <v>39</v>
      </c>
      <c r="M8586" s="11" t="s">
        <v>40</v>
      </c>
      <c r="N8586" s="11" t="s">
        <v>28</v>
      </c>
      <c r="O8586" s="12" t="s">
        <v>29</v>
      </c>
      <c r="P8586" s="12"/>
      <c r="Q8586" s="15" t="s">
        <v>37900</v>
      </c>
      <c r="R8586" s="12" t="s">
        <v>42</v>
      </c>
      <c r="S8586" s="11" t="s">
        <v>37901</v>
      </c>
      <c r="T8586" s="11" t="s">
        <v>37902</v>
      </c>
    </row>
    <row x14ac:dyDescent="0.25" r="8587" customHeight="1" ht="19.5">
      <c r="A8587" s="10">
        <v>45220</v>
      </c>
      <c r="B8587" s="11" t="s">
        <v>37903</v>
      </c>
      <c r="C8587" s="11" t="s">
        <v>685</v>
      </c>
      <c r="D8587" s="12"/>
      <c r="E8587" s="13">
        <v>17671338180</v>
      </c>
      <c r="F8587" s="11" t="s">
        <v>37904</v>
      </c>
      <c r="G8587" s="12" t="s">
        <v>115</v>
      </c>
      <c r="H8587" s="12"/>
      <c r="I8587" s="14" t="s">
        <v>328</v>
      </c>
      <c r="J8587" s="12" t="s">
        <v>24</v>
      </c>
      <c r="K8587" s="12" t="s">
        <v>25</v>
      </c>
      <c r="L8587" s="12" t="s">
        <v>39</v>
      </c>
      <c r="M8587" s="11" t="s">
        <v>27</v>
      </c>
      <c r="N8587" s="11" t="s">
        <v>28</v>
      </c>
      <c r="O8587" s="12" t="s">
        <v>29</v>
      </c>
      <c r="P8587" s="12"/>
      <c r="Q8587" s="15" t="s">
        <v>37905</v>
      </c>
      <c r="R8587" s="12" t="s">
        <v>42</v>
      </c>
      <c r="S8587" s="11" t="s">
        <v>37906</v>
      </c>
      <c r="T8587" s="11" t="s">
        <v>37907</v>
      </c>
    </row>
    <row x14ac:dyDescent="0.25" r="8588" customHeight="1" ht="19.5">
      <c r="A8588" s="10">
        <v>45220</v>
      </c>
      <c r="B8588" s="11" t="s">
        <v>37908</v>
      </c>
      <c r="C8588" s="11" t="s">
        <v>6361</v>
      </c>
      <c r="D8588" s="12"/>
      <c r="E8588" s="13">
        <v>15926989026</v>
      </c>
      <c r="F8588" s="11" t="s">
        <v>37909</v>
      </c>
      <c r="G8588" s="12" t="s">
        <v>48</v>
      </c>
      <c r="H8588" s="12" t="s">
        <v>130</v>
      </c>
      <c r="I8588" s="14" t="s">
        <v>615</v>
      </c>
      <c r="J8588" s="12" t="s">
        <v>24</v>
      </c>
      <c r="K8588" s="12" t="s">
        <v>25</v>
      </c>
      <c r="L8588" s="12" t="s">
        <v>39</v>
      </c>
      <c r="M8588" s="11" t="s">
        <v>40</v>
      </c>
      <c r="N8588" s="11" t="s">
        <v>28</v>
      </c>
      <c r="O8588" s="12" t="s">
        <v>29</v>
      </c>
      <c r="P8588" s="12"/>
      <c r="Q8588" s="15" t="s">
        <v>37910</v>
      </c>
      <c r="R8588" s="12" t="s">
        <v>42</v>
      </c>
      <c r="S8588" s="11" t="s">
        <v>37911</v>
      </c>
      <c r="T8588" s="11" t="s">
        <v>37912</v>
      </c>
    </row>
    <row x14ac:dyDescent="0.25" r="8589" customHeight="1" ht="19.5">
      <c r="A8589" s="10">
        <v>45220</v>
      </c>
      <c r="B8589" s="11" t="s">
        <v>37913</v>
      </c>
      <c r="C8589" s="11" t="s">
        <v>2455</v>
      </c>
      <c r="D8589" s="12"/>
      <c r="E8589" s="13">
        <v>13117277674</v>
      </c>
      <c r="F8589" s="11"/>
      <c r="G8589" s="12"/>
      <c r="H8589" s="12"/>
      <c r="I8589" s="14" t="s">
        <v>433</v>
      </c>
      <c r="J8589" s="12" t="s">
        <v>24</v>
      </c>
      <c r="K8589" s="12" t="s">
        <v>25</v>
      </c>
      <c r="L8589" s="12" t="s">
        <v>39</v>
      </c>
      <c r="M8589" s="11" t="s">
        <v>27</v>
      </c>
      <c r="N8589" s="11" t="s">
        <v>28</v>
      </c>
      <c r="O8589" s="12" t="s">
        <v>29</v>
      </c>
      <c r="P8589" s="12"/>
      <c r="Q8589" s="15" t="s">
        <v>37914</v>
      </c>
      <c r="R8589" s="12" t="s">
        <v>42</v>
      </c>
      <c r="S8589" s="11" t="s">
        <v>37915</v>
      </c>
      <c r="T8589" s="11" t="s">
        <v>37916</v>
      </c>
    </row>
    <row x14ac:dyDescent="0.25" r="8590" customHeight="1" ht="19.5">
      <c r="A8590" s="10">
        <v>45220</v>
      </c>
      <c r="B8590" s="11" t="s">
        <v>37917</v>
      </c>
      <c r="C8590" s="11" t="s">
        <v>7403</v>
      </c>
      <c r="D8590" s="12"/>
      <c r="E8590" s="13">
        <v>18527203508</v>
      </c>
      <c r="F8590" s="11" t="s">
        <v>37918</v>
      </c>
      <c r="G8590" s="12" t="s">
        <v>48</v>
      </c>
      <c r="H8590" s="12"/>
      <c r="I8590" s="14" t="s">
        <v>68</v>
      </c>
      <c r="J8590" s="12" t="s">
        <v>24</v>
      </c>
      <c r="K8590" s="12" t="s">
        <v>25</v>
      </c>
      <c r="L8590" s="12" t="s">
        <v>39</v>
      </c>
      <c r="M8590" s="11" t="s">
        <v>40</v>
      </c>
      <c r="N8590" s="11" t="s">
        <v>28</v>
      </c>
      <c r="O8590" s="12" t="s">
        <v>29</v>
      </c>
      <c r="P8590" s="12"/>
      <c r="Q8590" s="15" t="s">
        <v>37919</v>
      </c>
      <c r="R8590" s="12" t="s">
        <v>42</v>
      </c>
      <c r="S8590" s="11" t="s">
        <v>37920</v>
      </c>
      <c r="T8590" s="11" t="s">
        <v>37921</v>
      </c>
    </row>
    <row x14ac:dyDescent="0.25" r="8591" customHeight="1" ht="19.5">
      <c r="A8591" s="10">
        <v>45220</v>
      </c>
      <c r="B8591" s="11" t="s">
        <v>37922</v>
      </c>
      <c r="C8591" s="11" t="s">
        <v>7403</v>
      </c>
      <c r="D8591" s="12"/>
      <c r="E8591" s="13">
        <v>18672902018</v>
      </c>
      <c r="F8591" s="11" t="s">
        <v>37923</v>
      </c>
      <c r="G8591" s="12" t="s">
        <v>56</v>
      </c>
      <c r="H8591" s="12"/>
      <c r="I8591" s="14">
        <v>10015</v>
      </c>
      <c r="J8591" s="12" t="s">
        <v>24</v>
      </c>
      <c r="K8591" s="12" t="s">
        <v>172</v>
      </c>
      <c r="L8591" s="12" t="s">
        <v>26</v>
      </c>
      <c r="M8591" s="11" t="s">
        <v>27</v>
      </c>
      <c r="N8591" s="11" t="s">
        <v>28</v>
      </c>
      <c r="O8591" s="12" t="s">
        <v>29</v>
      </c>
      <c r="P8591" s="12"/>
      <c r="Q8591" s="15" t="s">
        <v>37924</v>
      </c>
      <c r="R8591" s="12" t="s">
        <v>31</v>
      </c>
      <c r="S8591" s="11" t="s">
        <v>37925</v>
      </c>
      <c r="T8591" s="11" t="s">
        <v>37926</v>
      </c>
    </row>
    <row x14ac:dyDescent="0.25" r="8592" customHeight="1" ht="19.5">
      <c r="A8592" s="10">
        <v>45220</v>
      </c>
      <c r="B8592" s="11" t="s">
        <v>37927</v>
      </c>
      <c r="C8592" s="11" t="s">
        <v>336</v>
      </c>
      <c r="D8592" s="12"/>
      <c r="E8592" s="13">
        <v>15629357105</v>
      </c>
      <c r="F8592" s="11" t="s">
        <v>37928</v>
      </c>
      <c r="G8592" s="12" t="s">
        <v>74</v>
      </c>
      <c r="H8592" s="12"/>
      <c r="I8592" s="14">
        <v>10015</v>
      </c>
      <c r="J8592" s="12" t="s">
        <v>24</v>
      </c>
      <c r="K8592" s="12" t="s">
        <v>25</v>
      </c>
      <c r="L8592" s="12" t="s">
        <v>26</v>
      </c>
      <c r="M8592" s="11" t="s">
        <v>27</v>
      </c>
      <c r="N8592" s="11" t="s">
        <v>28</v>
      </c>
      <c r="O8592" s="12" t="s">
        <v>29</v>
      </c>
      <c r="P8592" s="12"/>
      <c r="Q8592" s="15" t="s">
        <v>37929</v>
      </c>
      <c r="R8592" s="12" t="s">
        <v>31</v>
      </c>
      <c r="S8592" s="11" t="s">
        <v>37930</v>
      </c>
      <c r="T8592" s="11" t="s">
        <v>37931</v>
      </c>
    </row>
    <row x14ac:dyDescent="0.25" r="8593" customHeight="1" ht="19.5">
      <c r="A8593" s="10">
        <v>45220</v>
      </c>
      <c r="B8593" s="11" t="s">
        <v>37932</v>
      </c>
      <c r="C8593" s="11" t="s">
        <v>72</v>
      </c>
      <c r="D8593" s="12"/>
      <c r="E8593" s="13">
        <v>18671790906</v>
      </c>
      <c r="F8593" s="11" t="s">
        <v>17438</v>
      </c>
      <c r="G8593" s="12" t="s">
        <v>74</v>
      </c>
      <c r="H8593" s="12"/>
      <c r="I8593" s="14" t="s">
        <v>182</v>
      </c>
      <c r="J8593" s="12" t="s">
        <v>24</v>
      </c>
      <c r="K8593" s="12" t="s">
        <v>25</v>
      </c>
      <c r="L8593" s="12" t="s">
        <v>39</v>
      </c>
      <c r="M8593" s="11" t="s">
        <v>40</v>
      </c>
      <c r="N8593" s="11" t="s">
        <v>28</v>
      </c>
      <c r="O8593" s="12" t="s">
        <v>29</v>
      </c>
      <c r="P8593" s="12"/>
      <c r="Q8593" s="15" t="s">
        <v>37933</v>
      </c>
      <c r="R8593" s="12" t="s">
        <v>42</v>
      </c>
      <c r="S8593" s="11" t="s">
        <v>37934</v>
      </c>
      <c r="T8593" s="11" t="s">
        <v>31883</v>
      </c>
    </row>
    <row x14ac:dyDescent="0.25" r="8594" customHeight="1" ht="19.5">
      <c r="A8594" s="10">
        <v>45220</v>
      </c>
      <c r="B8594" s="11" t="s">
        <v>37935</v>
      </c>
      <c r="C8594" s="11" t="s">
        <v>6002</v>
      </c>
      <c r="D8594" s="12"/>
      <c r="E8594" s="13">
        <v>16671003483</v>
      </c>
      <c r="F8594" s="11" t="s">
        <v>37936</v>
      </c>
      <c r="G8594" s="12" t="s">
        <v>37</v>
      </c>
      <c r="H8594" s="12"/>
      <c r="I8594" s="14" t="s">
        <v>57</v>
      </c>
      <c r="J8594" s="12" t="s">
        <v>24</v>
      </c>
      <c r="K8594" s="12" t="s">
        <v>25</v>
      </c>
      <c r="L8594" s="12" t="s">
        <v>39</v>
      </c>
      <c r="M8594" s="11" t="s">
        <v>27</v>
      </c>
      <c r="N8594" s="11" t="s">
        <v>183</v>
      </c>
      <c r="O8594" s="12" t="s">
        <v>29</v>
      </c>
      <c r="P8594" s="12"/>
      <c r="Q8594" s="15" t="s">
        <v>37937</v>
      </c>
      <c r="R8594" s="12" t="s">
        <v>42</v>
      </c>
      <c r="S8594" s="11" t="s">
        <v>37938</v>
      </c>
      <c r="T8594" s="11"/>
    </row>
    <row x14ac:dyDescent="0.25" r="8595" customHeight="1" ht="19.5">
      <c r="A8595" s="10">
        <v>45220</v>
      </c>
      <c r="B8595" s="11" t="s">
        <v>37939</v>
      </c>
      <c r="C8595" s="11" t="s">
        <v>4336</v>
      </c>
      <c r="D8595" s="12"/>
      <c r="E8595" s="13">
        <v>13545832563</v>
      </c>
      <c r="F8595" s="11" t="s">
        <v>37940</v>
      </c>
      <c r="G8595" s="12" t="s">
        <v>216</v>
      </c>
      <c r="H8595" s="12" t="s">
        <v>121</v>
      </c>
      <c r="I8595" s="14">
        <v>10015</v>
      </c>
      <c r="J8595" s="12" t="s">
        <v>24</v>
      </c>
      <c r="K8595" s="12" t="s">
        <v>69</v>
      </c>
      <c r="L8595" s="12" t="s">
        <v>26</v>
      </c>
      <c r="M8595" s="11" t="s">
        <v>40</v>
      </c>
      <c r="N8595" s="11" t="s">
        <v>28</v>
      </c>
      <c r="O8595" s="12" t="s">
        <v>29</v>
      </c>
      <c r="P8595" s="12"/>
      <c r="Q8595" s="15" t="s">
        <v>37941</v>
      </c>
      <c r="R8595" s="12" t="s">
        <v>31</v>
      </c>
      <c r="S8595" s="11" t="s">
        <v>37942</v>
      </c>
      <c r="T8595" s="11" t="s">
        <v>37943</v>
      </c>
    </row>
    <row x14ac:dyDescent="0.25" r="8596" customHeight="1" ht="19.5">
      <c r="A8596" s="10">
        <v>45220</v>
      </c>
      <c r="B8596" s="11" t="s">
        <v>37944</v>
      </c>
      <c r="C8596" s="11" t="s">
        <v>4499</v>
      </c>
      <c r="D8596" s="12"/>
      <c r="E8596" s="13">
        <v>18671703420</v>
      </c>
      <c r="F8596" s="11" t="s">
        <v>37945</v>
      </c>
      <c r="G8596" s="12" t="s">
        <v>62</v>
      </c>
      <c r="H8596" s="12"/>
      <c r="I8596" s="14" t="s">
        <v>211</v>
      </c>
      <c r="J8596" s="12" t="s">
        <v>24</v>
      </c>
      <c r="K8596" s="12" t="s">
        <v>25</v>
      </c>
      <c r="L8596" s="12" t="s">
        <v>39</v>
      </c>
      <c r="M8596" s="11" t="s">
        <v>27</v>
      </c>
      <c r="N8596" s="11" t="s">
        <v>183</v>
      </c>
      <c r="O8596" s="12" t="s">
        <v>29</v>
      </c>
      <c r="P8596" s="12"/>
      <c r="Q8596" s="15" t="s">
        <v>37946</v>
      </c>
      <c r="R8596" s="12" t="s">
        <v>42</v>
      </c>
      <c r="S8596" s="11" t="s">
        <v>37947</v>
      </c>
      <c r="T8596" s="11"/>
    </row>
    <row x14ac:dyDescent="0.25" r="8597" customHeight="1" ht="19.5">
      <c r="A8597" s="10">
        <v>45220</v>
      </c>
      <c r="B8597" s="11" t="s">
        <v>37948</v>
      </c>
      <c r="C8597" s="11" t="s">
        <v>660</v>
      </c>
      <c r="D8597" s="12"/>
      <c r="E8597" s="13">
        <v>15587952185</v>
      </c>
      <c r="F8597" s="11" t="s">
        <v>19253</v>
      </c>
      <c r="G8597" s="12" t="s">
        <v>23</v>
      </c>
      <c r="H8597" s="12"/>
      <c r="I8597" s="14" t="s">
        <v>93</v>
      </c>
      <c r="J8597" s="12" t="s">
        <v>24</v>
      </c>
      <c r="K8597" s="12" t="s">
        <v>25</v>
      </c>
      <c r="L8597" s="12" t="s">
        <v>39</v>
      </c>
      <c r="M8597" s="11" t="s">
        <v>27</v>
      </c>
      <c r="N8597" s="11" t="s">
        <v>624</v>
      </c>
      <c r="O8597" s="12" t="s">
        <v>29</v>
      </c>
      <c r="P8597" s="12"/>
      <c r="Q8597" s="15" t="s">
        <v>37949</v>
      </c>
      <c r="R8597" s="12" t="s">
        <v>42</v>
      </c>
      <c r="S8597" s="11" t="s">
        <v>37950</v>
      </c>
      <c r="T8597" s="11" t="s">
        <v>19256</v>
      </c>
    </row>
    <row x14ac:dyDescent="0.25" r="8598" customHeight="1" ht="19.5">
      <c r="A8598" s="10">
        <v>45220</v>
      </c>
      <c r="B8598" s="11" t="s">
        <v>37951</v>
      </c>
      <c r="C8598" s="11" t="s">
        <v>660</v>
      </c>
      <c r="D8598" s="12"/>
      <c r="E8598" s="13" t="s">
        <v>37952</v>
      </c>
      <c r="F8598" s="11" t="s">
        <v>37953</v>
      </c>
      <c r="G8598" s="12" t="s">
        <v>56</v>
      </c>
      <c r="H8598" s="12"/>
      <c r="I8598" s="14" t="s">
        <v>49</v>
      </c>
      <c r="J8598" s="12" t="s">
        <v>24</v>
      </c>
      <c r="K8598" s="12" t="s">
        <v>25</v>
      </c>
      <c r="L8598" s="12" t="s">
        <v>39</v>
      </c>
      <c r="M8598" s="11" t="s">
        <v>40</v>
      </c>
      <c r="N8598" s="11" t="s">
        <v>624</v>
      </c>
      <c r="O8598" s="12" t="s">
        <v>29</v>
      </c>
      <c r="P8598" s="12"/>
      <c r="Q8598" s="15" t="s">
        <v>37954</v>
      </c>
      <c r="R8598" s="12" t="s">
        <v>42</v>
      </c>
      <c r="S8598" s="11" t="s">
        <v>37955</v>
      </c>
      <c r="T8598" s="11" t="s">
        <v>37956</v>
      </c>
    </row>
    <row x14ac:dyDescent="0.25" r="8599" customHeight="1" ht="19.5">
      <c r="A8599" s="10">
        <v>45220</v>
      </c>
      <c r="B8599" s="11" t="s">
        <v>37957</v>
      </c>
      <c r="C8599" s="11" t="s">
        <v>660</v>
      </c>
      <c r="D8599" s="12"/>
      <c r="E8599" s="13" t="s">
        <v>37958</v>
      </c>
      <c r="F8599" s="11" t="s">
        <v>37959</v>
      </c>
      <c r="G8599" s="12" t="s">
        <v>74</v>
      </c>
      <c r="H8599" s="12"/>
      <c r="I8599" s="14" t="s">
        <v>148</v>
      </c>
      <c r="J8599" s="12" t="s">
        <v>24</v>
      </c>
      <c r="K8599" s="12" t="s">
        <v>25</v>
      </c>
      <c r="L8599" s="12" t="s">
        <v>39</v>
      </c>
      <c r="M8599" s="11" t="s">
        <v>149</v>
      </c>
      <c r="N8599" s="11" t="s">
        <v>624</v>
      </c>
      <c r="O8599" s="12" t="s">
        <v>29</v>
      </c>
      <c r="P8599" s="12"/>
      <c r="Q8599" s="15" t="s">
        <v>37960</v>
      </c>
      <c r="R8599" s="12" t="s">
        <v>42</v>
      </c>
      <c r="S8599" s="11" t="s">
        <v>37961</v>
      </c>
      <c r="T8599" s="11" t="s">
        <v>37962</v>
      </c>
    </row>
    <row x14ac:dyDescent="0.25" r="8600" customHeight="1" ht="19.5">
      <c r="A8600" s="10">
        <v>45220</v>
      </c>
      <c r="B8600" s="11" t="s">
        <v>37963</v>
      </c>
      <c r="C8600" s="11" t="s">
        <v>660</v>
      </c>
      <c r="D8600" s="12"/>
      <c r="E8600" s="13" t="s">
        <v>37964</v>
      </c>
      <c r="F8600" s="11" t="s">
        <v>37965</v>
      </c>
      <c r="G8600" s="12" t="s">
        <v>74</v>
      </c>
      <c r="H8600" s="12"/>
      <c r="I8600" s="14" t="s">
        <v>796</v>
      </c>
      <c r="J8600" s="12" t="s">
        <v>24</v>
      </c>
      <c r="K8600" s="12" t="s">
        <v>25</v>
      </c>
      <c r="L8600" s="12" t="s">
        <v>39</v>
      </c>
      <c r="M8600" s="11" t="s">
        <v>149</v>
      </c>
      <c r="N8600" s="11" t="s">
        <v>624</v>
      </c>
      <c r="O8600" s="12" t="s">
        <v>29</v>
      </c>
      <c r="P8600" s="12"/>
      <c r="Q8600" s="15" t="s">
        <v>37966</v>
      </c>
      <c r="R8600" s="12" t="s">
        <v>42</v>
      </c>
      <c r="S8600" s="11" t="s">
        <v>37967</v>
      </c>
      <c r="T8600" s="11" t="s">
        <v>37968</v>
      </c>
    </row>
    <row x14ac:dyDescent="0.25" r="8601" customHeight="1" ht="19.5">
      <c r="A8601" s="10">
        <v>45220</v>
      </c>
      <c r="B8601" s="11" t="s">
        <v>37969</v>
      </c>
      <c r="C8601" s="11" t="s">
        <v>660</v>
      </c>
      <c r="D8601" s="12"/>
      <c r="E8601" s="13" t="s">
        <v>37970</v>
      </c>
      <c r="F8601" s="11" t="s">
        <v>37971</v>
      </c>
      <c r="G8601" s="12" t="s">
        <v>74</v>
      </c>
      <c r="H8601" s="12"/>
      <c r="I8601" s="14" t="s">
        <v>148</v>
      </c>
      <c r="J8601" s="12" t="s">
        <v>24</v>
      </c>
      <c r="K8601" s="12" t="s">
        <v>25</v>
      </c>
      <c r="L8601" s="12" t="s">
        <v>39</v>
      </c>
      <c r="M8601" s="11" t="s">
        <v>149</v>
      </c>
      <c r="N8601" s="11" t="s">
        <v>624</v>
      </c>
      <c r="O8601" s="12" t="s">
        <v>29</v>
      </c>
      <c r="P8601" s="12"/>
      <c r="Q8601" s="15" t="s">
        <v>37972</v>
      </c>
      <c r="R8601" s="12" t="s">
        <v>42</v>
      </c>
      <c r="S8601" s="11" t="s">
        <v>37973</v>
      </c>
      <c r="T8601" s="11" t="s">
        <v>37974</v>
      </c>
    </row>
    <row x14ac:dyDescent="0.25" r="8602" customHeight="1" ht="19.5">
      <c r="A8602" s="10">
        <v>45220</v>
      </c>
      <c r="B8602" s="11" t="s">
        <v>37975</v>
      </c>
      <c r="C8602" s="11" t="s">
        <v>660</v>
      </c>
      <c r="D8602" s="12"/>
      <c r="E8602" s="13" t="s">
        <v>37976</v>
      </c>
      <c r="F8602" s="11" t="s">
        <v>536</v>
      </c>
      <c r="G8602" s="12" t="s">
        <v>74</v>
      </c>
      <c r="H8602" s="12"/>
      <c r="I8602" s="14" t="s">
        <v>211</v>
      </c>
      <c r="J8602" s="12" t="s">
        <v>24</v>
      </c>
      <c r="K8602" s="12" t="s">
        <v>25</v>
      </c>
      <c r="L8602" s="12" t="s">
        <v>39</v>
      </c>
      <c r="M8602" s="11" t="s">
        <v>149</v>
      </c>
      <c r="N8602" s="11" t="s">
        <v>624</v>
      </c>
      <c r="O8602" s="12" t="s">
        <v>29</v>
      </c>
      <c r="P8602" s="12"/>
      <c r="Q8602" s="15" t="s">
        <v>37977</v>
      </c>
      <c r="R8602" s="12" t="s">
        <v>42</v>
      </c>
      <c r="S8602" s="11" t="s">
        <v>37978</v>
      </c>
      <c r="T8602" s="11" t="s">
        <v>37979</v>
      </c>
    </row>
    <row x14ac:dyDescent="0.25" r="8603" customHeight="1" ht="19.5">
      <c r="A8603" s="10">
        <v>45220</v>
      </c>
      <c r="B8603" s="11" t="s">
        <v>37980</v>
      </c>
      <c r="C8603" s="11" t="s">
        <v>660</v>
      </c>
      <c r="D8603" s="12"/>
      <c r="E8603" s="13" t="s">
        <v>37981</v>
      </c>
      <c r="F8603" s="11" t="s">
        <v>37982</v>
      </c>
      <c r="G8603" s="12" t="s">
        <v>74</v>
      </c>
      <c r="H8603" s="12" t="s">
        <v>98</v>
      </c>
      <c r="I8603" s="14" t="s">
        <v>49</v>
      </c>
      <c r="J8603" s="12" t="s">
        <v>24</v>
      </c>
      <c r="K8603" s="12" t="s">
        <v>25</v>
      </c>
      <c r="L8603" s="12" t="s">
        <v>39</v>
      </c>
      <c r="M8603" s="11" t="s">
        <v>149</v>
      </c>
      <c r="N8603" s="11" t="s">
        <v>624</v>
      </c>
      <c r="O8603" s="12" t="s">
        <v>29</v>
      </c>
      <c r="P8603" s="12"/>
      <c r="Q8603" s="15" t="s">
        <v>37983</v>
      </c>
      <c r="R8603" s="12" t="s">
        <v>42</v>
      </c>
      <c r="S8603" s="11" t="s">
        <v>37984</v>
      </c>
      <c r="T8603" s="11" t="s">
        <v>37985</v>
      </c>
    </row>
    <row x14ac:dyDescent="0.25" r="8604" customHeight="1" ht="19.5">
      <c r="A8604" s="10">
        <v>45220</v>
      </c>
      <c r="B8604" s="11" t="s">
        <v>37986</v>
      </c>
      <c r="C8604" s="11" t="s">
        <v>5860</v>
      </c>
      <c r="D8604" s="12"/>
      <c r="E8604" s="13">
        <v>13135821618</v>
      </c>
      <c r="F8604" s="11" t="s">
        <v>37987</v>
      </c>
      <c r="G8604" s="12" t="s">
        <v>62</v>
      </c>
      <c r="H8604" s="12"/>
      <c r="I8604" s="14">
        <v>10015</v>
      </c>
      <c r="J8604" s="12" t="s">
        <v>24</v>
      </c>
      <c r="K8604" s="12" t="s">
        <v>172</v>
      </c>
      <c r="L8604" s="12" t="s">
        <v>26</v>
      </c>
      <c r="M8604" s="11" t="s">
        <v>27</v>
      </c>
      <c r="N8604" s="11" t="s">
        <v>28</v>
      </c>
      <c r="O8604" s="12" t="s">
        <v>29</v>
      </c>
      <c r="P8604" s="12"/>
      <c r="Q8604" s="15" t="s">
        <v>37988</v>
      </c>
      <c r="R8604" s="12" t="s">
        <v>31</v>
      </c>
      <c r="S8604" s="11" t="s">
        <v>37989</v>
      </c>
      <c r="T8604" s="11" t="s">
        <v>37990</v>
      </c>
    </row>
    <row x14ac:dyDescent="0.25" r="8605" customHeight="1" ht="19.5">
      <c r="A8605" s="10">
        <v>45220</v>
      </c>
      <c r="B8605" s="11" t="s">
        <v>37991</v>
      </c>
      <c r="C8605" s="11" t="s">
        <v>5869</v>
      </c>
      <c r="D8605" s="12"/>
      <c r="E8605" s="13">
        <v>15671063179</v>
      </c>
      <c r="F8605" s="11" t="s">
        <v>37992</v>
      </c>
      <c r="G8605" s="12" t="s">
        <v>48</v>
      </c>
      <c r="H8605" s="12"/>
      <c r="I8605" s="14" t="s">
        <v>189</v>
      </c>
      <c r="J8605" s="12" t="s">
        <v>24</v>
      </c>
      <c r="K8605" s="12" t="s">
        <v>25</v>
      </c>
      <c r="L8605" s="12" t="s">
        <v>39</v>
      </c>
      <c r="M8605" s="11" t="s">
        <v>27</v>
      </c>
      <c r="N8605" s="11" t="s">
        <v>183</v>
      </c>
      <c r="O8605" s="12" t="s">
        <v>29</v>
      </c>
      <c r="P8605" s="12"/>
      <c r="Q8605" s="15" t="s">
        <v>37993</v>
      </c>
      <c r="R8605" s="12" t="s">
        <v>42</v>
      </c>
      <c r="S8605" s="11" t="s">
        <v>37994</v>
      </c>
      <c r="T8605" s="11" t="s">
        <v>37995</v>
      </c>
    </row>
    <row x14ac:dyDescent="0.25" r="8606" customHeight="1" ht="19.5">
      <c r="A8606" s="10">
        <v>45220</v>
      </c>
      <c r="B8606" s="11" t="s">
        <v>37996</v>
      </c>
      <c r="C8606" s="11" t="s">
        <v>15327</v>
      </c>
      <c r="D8606" s="12"/>
      <c r="E8606" s="13">
        <v>13114461504</v>
      </c>
      <c r="F8606" s="11" t="s">
        <v>36701</v>
      </c>
      <c r="G8606" s="12" t="s">
        <v>115</v>
      </c>
      <c r="H8606" s="12" t="s">
        <v>98</v>
      </c>
      <c r="I8606" s="14">
        <v>10015</v>
      </c>
      <c r="J8606" s="12" t="s">
        <v>24</v>
      </c>
      <c r="K8606" s="12" t="s">
        <v>69</v>
      </c>
      <c r="L8606" s="12" t="s">
        <v>26</v>
      </c>
      <c r="M8606" s="11" t="s">
        <v>27</v>
      </c>
      <c r="N8606" s="11" t="s">
        <v>28</v>
      </c>
      <c r="O8606" s="12" t="s">
        <v>29</v>
      </c>
      <c r="P8606" s="12"/>
      <c r="Q8606" s="15" t="s">
        <v>37997</v>
      </c>
      <c r="R8606" s="12" t="s">
        <v>31</v>
      </c>
      <c r="S8606" s="11" t="s">
        <v>37998</v>
      </c>
      <c r="T8606" s="11" t="s">
        <v>37999</v>
      </c>
    </row>
    <row x14ac:dyDescent="0.25" r="8607" customHeight="1" ht="19.5">
      <c r="A8607" s="10">
        <v>45220</v>
      </c>
      <c r="B8607" s="11" t="s">
        <v>38000</v>
      </c>
      <c r="C8607" s="11" t="s">
        <v>158</v>
      </c>
      <c r="D8607" s="12"/>
      <c r="E8607" s="13">
        <v>15507209736</v>
      </c>
      <c r="F8607" s="11" t="s">
        <v>38001</v>
      </c>
      <c r="G8607" s="12" t="s">
        <v>62</v>
      </c>
      <c r="H8607" s="12"/>
      <c r="I8607" s="14">
        <v>10015</v>
      </c>
      <c r="J8607" s="12" t="s">
        <v>24</v>
      </c>
      <c r="K8607" s="12" t="s">
        <v>172</v>
      </c>
      <c r="L8607" s="12" t="s">
        <v>26</v>
      </c>
      <c r="M8607" s="11" t="s">
        <v>27</v>
      </c>
      <c r="N8607" s="11" t="s">
        <v>28</v>
      </c>
      <c r="O8607" s="12" t="s">
        <v>29</v>
      </c>
      <c r="P8607" s="12"/>
      <c r="Q8607" s="15" t="s">
        <v>38002</v>
      </c>
      <c r="R8607" s="12" t="s">
        <v>31</v>
      </c>
      <c r="S8607" s="11" t="s">
        <v>38003</v>
      </c>
      <c r="T8607" s="11" t="s">
        <v>38004</v>
      </c>
    </row>
    <row x14ac:dyDescent="0.25" r="8608" customHeight="1" ht="19.5">
      <c r="A8608" s="10">
        <v>45220</v>
      </c>
      <c r="B8608" s="11" t="s">
        <v>38005</v>
      </c>
      <c r="C8608" s="11" t="s">
        <v>336</v>
      </c>
      <c r="D8608" s="12"/>
      <c r="E8608" s="13">
        <v>13177059207</v>
      </c>
      <c r="F8608" s="11" t="s">
        <v>38006</v>
      </c>
      <c r="G8608" s="12" t="s">
        <v>115</v>
      </c>
      <c r="H8608" s="12" t="s">
        <v>98</v>
      </c>
      <c r="I8608" s="14">
        <v>10015</v>
      </c>
      <c r="J8608" s="12" t="s">
        <v>24</v>
      </c>
      <c r="K8608" s="12" t="s">
        <v>69</v>
      </c>
      <c r="L8608" s="12" t="s">
        <v>26</v>
      </c>
      <c r="M8608" s="11" t="s">
        <v>27</v>
      </c>
      <c r="N8608" s="11" t="s">
        <v>28</v>
      </c>
      <c r="O8608" s="12" t="s">
        <v>29</v>
      </c>
      <c r="P8608" s="12"/>
      <c r="Q8608" s="15" t="s">
        <v>38007</v>
      </c>
      <c r="R8608" s="12" t="s">
        <v>31</v>
      </c>
      <c r="S8608" s="11" t="s">
        <v>38008</v>
      </c>
      <c r="T8608" s="11" t="s">
        <v>38009</v>
      </c>
    </row>
    <row x14ac:dyDescent="0.25" r="8609" customHeight="1" ht="19.5">
      <c r="A8609" s="10">
        <v>45220</v>
      </c>
      <c r="B8609" s="11" t="s">
        <v>38010</v>
      </c>
      <c r="C8609" s="11" t="s">
        <v>158</v>
      </c>
      <c r="D8609" s="12"/>
      <c r="E8609" s="13" t="s">
        <v>38011</v>
      </c>
      <c r="F8609" s="11" t="s">
        <v>38012</v>
      </c>
      <c r="G8609" s="12" t="s">
        <v>74</v>
      </c>
      <c r="H8609" s="12"/>
      <c r="I8609" s="14" t="s">
        <v>148</v>
      </c>
      <c r="J8609" s="12" t="s">
        <v>24</v>
      </c>
      <c r="K8609" s="12" t="s">
        <v>25</v>
      </c>
      <c r="L8609" s="12" t="s">
        <v>39</v>
      </c>
      <c r="M8609" s="11" t="s">
        <v>149</v>
      </c>
      <c r="N8609" s="11" t="s">
        <v>28</v>
      </c>
      <c r="O8609" s="12" t="s">
        <v>29</v>
      </c>
      <c r="P8609" s="12"/>
      <c r="Q8609" s="15" t="s">
        <v>38013</v>
      </c>
      <c r="R8609" s="12" t="s">
        <v>42</v>
      </c>
      <c r="S8609" s="11" t="s">
        <v>38014</v>
      </c>
      <c r="T8609" s="11" t="s">
        <v>6623</v>
      </c>
    </row>
    <row x14ac:dyDescent="0.25" r="8610" customHeight="1" ht="19.5">
      <c r="A8610" s="10">
        <v>45220</v>
      </c>
      <c r="B8610" s="11" t="s">
        <v>38015</v>
      </c>
      <c r="C8610" s="11" t="s">
        <v>5626</v>
      </c>
      <c r="D8610" s="12"/>
      <c r="E8610" s="13">
        <v>15572774730</v>
      </c>
      <c r="F8610" s="11" t="s">
        <v>8598</v>
      </c>
      <c r="G8610" s="12" t="s">
        <v>74</v>
      </c>
      <c r="H8610" s="12"/>
      <c r="I8610" s="14" t="s">
        <v>290</v>
      </c>
      <c r="J8610" s="12" t="s">
        <v>24</v>
      </c>
      <c r="K8610" s="12" t="s">
        <v>25</v>
      </c>
      <c r="L8610" s="12" t="s">
        <v>39</v>
      </c>
      <c r="M8610" s="11" t="s">
        <v>40</v>
      </c>
      <c r="N8610" s="11" t="s">
        <v>28</v>
      </c>
      <c r="O8610" s="12" t="s">
        <v>29</v>
      </c>
      <c r="P8610" s="12"/>
      <c r="Q8610" s="15" t="s">
        <v>38016</v>
      </c>
      <c r="R8610" s="12" t="s">
        <v>42</v>
      </c>
      <c r="S8610" s="11" t="s">
        <v>38017</v>
      </c>
      <c r="T8610" s="11" t="s">
        <v>38018</v>
      </c>
    </row>
    <row x14ac:dyDescent="0.25" r="8611" customHeight="1" ht="19.5">
      <c r="A8611" s="10">
        <v>45220</v>
      </c>
      <c r="B8611" s="11" t="s">
        <v>38019</v>
      </c>
      <c r="C8611" s="11" t="s">
        <v>27935</v>
      </c>
      <c r="D8611" s="12"/>
      <c r="E8611" s="13">
        <v>15572716580</v>
      </c>
      <c r="F8611" s="11" t="s">
        <v>23708</v>
      </c>
      <c r="G8611" s="12" t="s">
        <v>56</v>
      </c>
      <c r="H8611" s="12" t="s">
        <v>121</v>
      </c>
      <c r="I8611" s="14" t="s">
        <v>148</v>
      </c>
      <c r="J8611" s="12" t="s">
        <v>24</v>
      </c>
      <c r="K8611" s="12" t="s">
        <v>69</v>
      </c>
      <c r="L8611" s="12" t="s">
        <v>39</v>
      </c>
      <c r="M8611" s="11" t="s">
        <v>675</v>
      </c>
      <c r="N8611" s="11" t="s">
        <v>624</v>
      </c>
      <c r="O8611" s="12" t="s">
        <v>29</v>
      </c>
      <c r="P8611" s="12"/>
      <c r="Q8611" s="15" t="s">
        <v>38020</v>
      </c>
      <c r="R8611" s="12" t="s">
        <v>42</v>
      </c>
      <c r="S8611" s="11" t="s">
        <v>38021</v>
      </c>
      <c r="T8611" s="11" t="s">
        <v>38022</v>
      </c>
    </row>
    <row x14ac:dyDescent="0.25" r="8612" customHeight="1" ht="19.5">
      <c r="A8612" s="10">
        <v>45220</v>
      </c>
      <c r="B8612" s="11" t="s">
        <v>38023</v>
      </c>
      <c r="C8612" s="11" t="s">
        <v>38024</v>
      </c>
      <c r="D8612" s="12"/>
      <c r="E8612" s="13">
        <v>18527200815</v>
      </c>
      <c r="F8612" s="11" t="s">
        <v>37429</v>
      </c>
      <c r="G8612" s="12" t="s">
        <v>48</v>
      </c>
      <c r="H8612" s="12"/>
      <c r="I8612" s="14" t="s">
        <v>142</v>
      </c>
      <c r="J8612" s="12" t="s">
        <v>24</v>
      </c>
      <c r="K8612" s="12" t="s">
        <v>25</v>
      </c>
      <c r="L8612" s="12" t="s">
        <v>39</v>
      </c>
      <c r="M8612" s="11" t="s">
        <v>27</v>
      </c>
      <c r="N8612" s="11" t="s">
        <v>624</v>
      </c>
      <c r="O8612" s="12" t="s">
        <v>29</v>
      </c>
      <c r="P8612" s="12"/>
      <c r="Q8612" s="15" t="s">
        <v>38025</v>
      </c>
      <c r="R8612" s="12" t="s">
        <v>42</v>
      </c>
      <c r="S8612" s="11" t="s">
        <v>38026</v>
      </c>
      <c r="T8612" s="11" t="s">
        <v>38027</v>
      </c>
    </row>
    <row x14ac:dyDescent="0.25" r="8613" customHeight="1" ht="19.5">
      <c r="A8613" s="10">
        <v>45220</v>
      </c>
      <c r="B8613" s="11" t="s">
        <v>38028</v>
      </c>
      <c r="C8613" s="11" t="s">
        <v>5811</v>
      </c>
      <c r="D8613" s="12"/>
      <c r="E8613" s="13">
        <v>13135807665</v>
      </c>
      <c r="F8613" s="11" t="s">
        <v>38029</v>
      </c>
      <c r="G8613" s="12" t="s">
        <v>23</v>
      </c>
      <c r="H8613" s="12"/>
      <c r="I8613" s="14" t="s">
        <v>254</v>
      </c>
      <c r="J8613" s="12" t="s">
        <v>24</v>
      </c>
      <c r="K8613" s="12" t="s">
        <v>25</v>
      </c>
      <c r="L8613" s="12" t="s">
        <v>39</v>
      </c>
      <c r="M8613" s="11" t="s">
        <v>40</v>
      </c>
      <c r="N8613" s="11" t="s">
        <v>28</v>
      </c>
      <c r="O8613" s="12" t="s">
        <v>29</v>
      </c>
      <c r="P8613" s="12"/>
      <c r="Q8613" s="15" t="s">
        <v>38030</v>
      </c>
      <c r="R8613" s="12" t="s">
        <v>42</v>
      </c>
      <c r="S8613" s="11" t="s">
        <v>38031</v>
      </c>
      <c r="T8613" s="11" t="s">
        <v>38032</v>
      </c>
    </row>
    <row x14ac:dyDescent="0.25" r="8614" customHeight="1" ht="19.5">
      <c r="A8614" s="10">
        <v>45221</v>
      </c>
      <c r="B8614" s="11" t="s">
        <v>38033</v>
      </c>
      <c r="C8614" s="11" t="s">
        <v>341</v>
      </c>
      <c r="D8614" s="12"/>
      <c r="E8614" s="13">
        <v>18674201783</v>
      </c>
      <c r="F8614" s="11" t="s">
        <v>17255</v>
      </c>
      <c r="G8614" s="12" t="s">
        <v>37</v>
      </c>
      <c r="H8614" s="12" t="s">
        <v>98</v>
      </c>
      <c r="I8614" s="14" t="s">
        <v>87</v>
      </c>
      <c r="J8614" s="12" t="s">
        <v>24</v>
      </c>
      <c r="K8614" s="12" t="s">
        <v>25</v>
      </c>
      <c r="L8614" s="12" t="s">
        <v>39</v>
      </c>
      <c r="M8614" s="11" t="s">
        <v>40</v>
      </c>
      <c r="N8614" s="11" t="s">
        <v>28</v>
      </c>
      <c r="O8614" s="12" t="s">
        <v>29</v>
      </c>
      <c r="P8614" s="12"/>
      <c r="Q8614" s="15" t="s">
        <v>38034</v>
      </c>
      <c r="R8614" s="12" t="s">
        <v>42</v>
      </c>
      <c r="S8614" s="11" t="s">
        <v>38035</v>
      </c>
      <c r="T8614" s="11" t="s">
        <v>38036</v>
      </c>
    </row>
    <row x14ac:dyDescent="0.25" r="8615" customHeight="1" ht="19.5">
      <c r="A8615" s="10">
        <v>45221</v>
      </c>
      <c r="B8615" s="11" t="s">
        <v>38037</v>
      </c>
      <c r="C8615" s="11" t="s">
        <v>2547</v>
      </c>
      <c r="D8615" s="12"/>
      <c r="E8615" s="13">
        <v>17671323698</v>
      </c>
      <c r="F8615" s="11" t="s">
        <v>29047</v>
      </c>
      <c r="G8615" s="12" t="s">
        <v>115</v>
      </c>
      <c r="H8615" s="12" t="s">
        <v>98</v>
      </c>
      <c r="I8615" s="14" t="s">
        <v>1024</v>
      </c>
      <c r="J8615" s="12" t="s">
        <v>24</v>
      </c>
      <c r="K8615" s="12" t="s">
        <v>25</v>
      </c>
      <c r="L8615" s="12" t="s">
        <v>39</v>
      </c>
      <c r="M8615" s="11" t="s">
        <v>27</v>
      </c>
      <c r="N8615" s="11" t="s">
        <v>28</v>
      </c>
      <c r="O8615" s="12" t="s">
        <v>29</v>
      </c>
      <c r="P8615" s="12"/>
      <c r="Q8615" s="15" t="s">
        <v>38038</v>
      </c>
      <c r="R8615" s="12" t="s">
        <v>42</v>
      </c>
      <c r="S8615" s="11" t="s">
        <v>38039</v>
      </c>
      <c r="T8615" s="11" t="s">
        <v>38040</v>
      </c>
    </row>
    <row x14ac:dyDescent="0.25" r="8616" customHeight="1" ht="19.5">
      <c r="A8616" s="10">
        <v>45221</v>
      </c>
      <c r="B8616" s="11" t="s">
        <v>38041</v>
      </c>
      <c r="C8616" s="11" t="s">
        <v>5972</v>
      </c>
      <c r="D8616" s="12"/>
      <c r="E8616" s="13">
        <v>18671760705</v>
      </c>
      <c r="F8616" s="11" t="s">
        <v>37385</v>
      </c>
      <c r="G8616" s="12" t="s">
        <v>74</v>
      </c>
      <c r="H8616" s="12" t="s">
        <v>1267</v>
      </c>
      <c r="I8616" s="14" t="s">
        <v>38</v>
      </c>
      <c r="J8616" s="12" t="s">
        <v>24</v>
      </c>
      <c r="K8616" s="12" t="s">
        <v>25</v>
      </c>
      <c r="L8616" s="12" t="s">
        <v>39</v>
      </c>
      <c r="M8616" s="11" t="s">
        <v>149</v>
      </c>
      <c r="N8616" s="11" t="s">
        <v>183</v>
      </c>
      <c r="O8616" s="12" t="s">
        <v>29</v>
      </c>
      <c r="P8616" s="12"/>
      <c r="Q8616" s="15" t="s">
        <v>38042</v>
      </c>
      <c r="R8616" s="12" t="s">
        <v>42</v>
      </c>
      <c r="S8616" s="11" t="s">
        <v>38043</v>
      </c>
      <c r="T8616" s="11" t="s">
        <v>38044</v>
      </c>
    </row>
    <row x14ac:dyDescent="0.25" r="8617" customHeight="1" ht="19.5">
      <c r="A8617" s="10">
        <v>45221</v>
      </c>
      <c r="B8617" s="11" t="s">
        <v>38045</v>
      </c>
      <c r="C8617" s="11" t="s">
        <v>5675</v>
      </c>
      <c r="D8617" s="12"/>
      <c r="E8617" s="13">
        <v>17671250280</v>
      </c>
      <c r="F8617" s="11" t="s">
        <v>38046</v>
      </c>
      <c r="G8617" s="12" t="s">
        <v>62</v>
      </c>
      <c r="H8617" s="12"/>
      <c r="I8617" s="14">
        <v>10015</v>
      </c>
      <c r="J8617" s="12" t="s">
        <v>24</v>
      </c>
      <c r="K8617" s="12" t="s">
        <v>172</v>
      </c>
      <c r="L8617" s="12" t="s">
        <v>26</v>
      </c>
      <c r="M8617" s="11" t="s">
        <v>27</v>
      </c>
      <c r="N8617" s="11" t="s">
        <v>28</v>
      </c>
      <c r="O8617" s="12" t="s">
        <v>29</v>
      </c>
      <c r="P8617" s="12"/>
      <c r="Q8617" s="15" t="s">
        <v>38047</v>
      </c>
      <c r="R8617" s="12" t="s">
        <v>31</v>
      </c>
      <c r="S8617" s="11" t="s">
        <v>38048</v>
      </c>
      <c r="T8617" s="11"/>
    </row>
    <row x14ac:dyDescent="0.25" r="8618" customHeight="1" ht="19.5">
      <c r="A8618" s="10">
        <v>45221</v>
      </c>
      <c r="B8618" s="11" t="s">
        <v>38049</v>
      </c>
      <c r="C8618" s="11" t="s">
        <v>7513</v>
      </c>
      <c r="D8618" s="12"/>
      <c r="E8618" s="13">
        <v>13197331386</v>
      </c>
      <c r="F8618" s="11" t="s">
        <v>38050</v>
      </c>
      <c r="G8618" s="12" t="s">
        <v>48</v>
      </c>
      <c r="H8618" s="12"/>
      <c r="I8618" s="14" t="s">
        <v>328</v>
      </c>
      <c r="J8618" s="12" t="s">
        <v>24</v>
      </c>
      <c r="K8618" s="12" t="s">
        <v>25</v>
      </c>
      <c r="L8618" s="12" t="s">
        <v>39</v>
      </c>
      <c r="M8618" s="11" t="s">
        <v>40</v>
      </c>
      <c r="N8618" s="11" t="s">
        <v>28</v>
      </c>
      <c r="O8618" s="12" t="s">
        <v>29</v>
      </c>
      <c r="P8618" s="12"/>
      <c r="Q8618" s="15" t="s">
        <v>38051</v>
      </c>
      <c r="R8618" s="12" t="s">
        <v>42</v>
      </c>
      <c r="S8618" s="11" t="s">
        <v>38052</v>
      </c>
      <c r="T8618" s="11" t="s">
        <v>38053</v>
      </c>
    </row>
    <row x14ac:dyDescent="0.25" r="8619" customHeight="1" ht="19.5">
      <c r="A8619" s="10">
        <v>45221</v>
      </c>
      <c r="B8619" s="11" t="s">
        <v>38054</v>
      </c>
      <c r="C8619" s="11" t="s">
        <v>32046</v>
      </c>
      <c r="D8619" s="12"/>
      <c r="E8619" s="13">
        <v>15672532771</v>
      </c>
      <c r="F8619" s="11" t="s">
        <v>38055</v>
      </c>
      <c r="G8619" s="12" t="s">
        <v>216</v>
      </c>
      <c r="H8619" s="12"/>
      <c r="I8619" s="14" t="s">
        <v>590</v>
      </c>
      <c r="J8619" s="12" t="s">
        <v>24</v>
      </c>
      <c r="K8619" s="12" t="s">
        <v>25</v>
      </c>
      <c r="L8619" s="12" t="s">
        <v>39</v>
      </c>
      <c r="M8619" s="11" t="s">
        <v>40</v>
      </c>
      <c r="N8619" s="11" t="s">
        <v>28</v>
      </c>
      <c r="O8619" s="12" t="s">
        <v>29</v>
      </c>
      <c r="P8619" s="12" t="s">
        <v>5807</v>
      </c>
      <c r="Q8619" s="15" t="s">
        <v>38056</v>
      </c>
      <c r="R8619" s="12" t="s">
        <v>42</v>
      </c>
      <c r="S8619" s="11" t="s">
        <v>38057</v>
      </c>
      <c r="T8619" s="11" t="s">
        <v>38058</v>
      </c>
    </row>
    <row x14ac:dyDescent="0.25" r="8620" customHeight="1" ht="19.5">
      <c r="A8620" s="10">
        <v>45221</v>
      </c>
      <c r="B8620" s="11" t="s">
        <v>38059</v>
      </c>
      <c r="C8620" s="11" t="s">
        <v>4856</v>
      </c>
      <c r="D8620" s="12"/>
      <c r="E8620" s="13">
        <v>16605121818</v>
      </c>
      <c r="F8620" s="11" t="s">
        <v>17735</v>
      </c>
      <c r="G8620" s="12" t="s">
        <v>115</v>
      </c>
      <c r="H8620" s="12"/>
      <c r="I8620" s="14" t="s">
        <v>779</v>
      </c>
      <c r="J8620" s="12" t="s">
        <v>24</v>
      </c>
      <c r="K8620" s="12" t="s">
        <v>25</v>
      </c>
      <c r="L8620" s="12" t="s">
        <v>39</v>
      </c>
      <c r="M8620" s="11" t="s">
        <v>27</v>
      </c>
      <c r="N8620" s="11" t="s">
        <v>28</v>
      </c>
      <c r="O8620" s="12" t="s">
        <v>29</v>
      </c>
      <c r="P8620" s="12"/>
      <c r="Q8620" s="15" t="s">
        <v>38060</v>
      </c>
      <c r="R8620" s="12" t="s">
        <v>42</v>
      </c>
      <c r="S8620" s="11" t="s">
        <v>38061</v>
      </c>
      <c r="T8620" s="11" t="s">
        <v>38062</v>
      </c>
    </row>
    <row x14ac:dyDescent="0.25" r="8621" customHeight="1" ht="19.5">
      <c r="A8621" s="10">
        <v>45221</v>
      </c>
      <c r="B8621" s="11" t="s">
        <v>38063</v>
      </c>
      <c r="C8621" s="11" t="s">
        <v>9609</v>
      </c>
      <c r="D8621" s="12"/>
      <c r="E8621" s="13">
        <v>17671279206</v>
      </c>
      <c r="F8621" s="11" t="s">
        <v>38064</v>
      </c>
      <c r="G8621" s="12" t="s">
        <v>37</v>
      </c>
      <c r="H8621" s="12" t="s">
        <v>98</v>
      </c>
      <c r="I8621" s="14" t="s">
        <v>49</v>
      </c>
      <c r="J8621" s="12" t="s">
        <v>24</v>
      </c>
      <c r="K8621" s="12" t="s">
        <v>25</v>
      </c>
      <c r="L8621" s="12" t="s">
        <v>39</v>
      </c>
      <c r="M8621" s="11" t="s">
        <v>27</v>
      </c>
      <c r="N8621" s="11" t="s">
        <v>28</v>
      </c>
      <c r="O8621" s="12" t="s">
        <v>29</v>
      </c>
      <c r="P8621" s="12"/>
      <c r="Q8621" s="15" t="s">
        <v>38065</v>
      </c>
      <c r="R8621" s="12" t="s">
        <v>42</v>
      </c>
      <c r="S8621" s="11" t="s">
        <v>38066</v>
      </c>
      <c r="T8621" s="11" t="s">
        <v>38067</v>
      </c>
    </row>
    <row x14ac:dyDescent="0.25" r="8622" customHeight="1" ht="19.5">
      <c r="A8622" s="10">
        <v>45221</v>
      </c>
      <c r="B8622" s="11" t="s">
        <v>38068</v>
      </c>
      <c r="C8622" s="11" t="s">
        <v>3101</v>
      </c>
      <c r="D8622" s="12"/>
      <c r="E8622" s="13">
        <v>15571756027</v>
      </c>
      <c r="F8622" s="11" t="s">
        <v>38069</v>
      </c>
      <c r="G8622" s="12" t="s">
        <v>74</v>
      </c>
      <c r="H8622" s="12" t="s">
        <v>98</v>
      </c>
      <c r="I8622" s="14">
        <v>10015</v>
      </c>
      <c r="J8622" s="12" t="s">
        <v>24</v>
      </c>
      <c r="K8622" s="12" t="s">
        <v>25</v>
      </c>
      <c r="L8622" s="12" t="s">
        <v>26</v>
      </c>
      <c r="M8622" s="11" t="s">
        <v>27</v>
      </c>
      <c r="N8622" s="11" t="s">
        <v>28</v>
      </c>
      <c r="O8622" s="12" t="s">
        <v>29</v>
      </c>
      <c r="P8622" s="12"/>
      <c r="Q8622" s="15" t="s">
        <v>38070</v>
      </c>
      <c r="R8622" s="12" t="s">
        <v>31</v>
      </c>
      <c r="S8622" s="11" t="s">
        <v>38071</v>
      </c>
      <c r="T8622" s="11" t="s">
        <v>38072</v>
      </c>
    </row>
    <row x14ac:dyDescent="0.25" r="8623" customHeight="1" ht="19.5">
      <c r="A8623" s="10">
        <v>45221</v>
      </c>
      <c r="B8623" s="11" t="s">
        <v>38073</v>
      </c>
      <c r="C8623" s="11" t="s">
        <v>4856</v>
      </c>
      <c r="D8623" s="12"/>
      <c r="E8623" s="13">
        <v>15572706111</v>
      </c>
      <c r="F8623" s="11" t="s">
        <v>38074</v>
      </c>
      <c r="G8623" s="12" t="s">
        <v>1873</v>
      </c>
      <c r="H8623" s="12"/>
      <c r="I8623" s="14" t="s">
        <v>1914</v>
      </c>
      <c r="J8623" s="12" t="s">
        <v>24</v>
      </c>
      <c r="K8623" s="12" t="s">
        <v>25</v>
      </c>
      <c r="L8623" s="12" t="s">
        <v>39</v>
      </c>
      <c r="M8623" s="11" t="s">
        <v>40</v>
      </c>
      <c r="N8623" s="11" t="s">
        <v>28</v>
      </c>
      <c r="O8623" s="12" t="s">
        <v>29</v>
      </c>
      <c r="P8623" s="12"/>
      <c r="Q8623" s="15" t="s">
        <v>38075</v>
      </c>
      <c r="R8623" s="12" t="s">
        <v>42</v>
      </c>
      <c r="S8623" s="11" t="s">
        <v>38076</v>
      </c>
      <c r="T8623" s="11" t="s">
        <v>38077</v>
      </c>
    </row>
    <row x14ac:dyDescent="0.25" r="8624" customHeight="1" ht="19.5">
      <c r="A8624" s="10">
        <v>45221</v>
      </c>
      <c r="B8624" s="11" t="s">
        <v>38078</v>
      </c>
      <c r="C8624" s="11" t="s">
        <v>6029</v>
      </c>
      <c r="D8624" s="12"/>
      <c r="E8624" s="13">
        <v>13032720001</v>
      </c>
      <c r="F8624" s="11" t="s">
        <v>38079</v>
      </c>
      <c r="G8624" s="12" t="s">
        <v>62</v>
      </c>
      <c r="H8624" s="12"/>
      <c r="I8624" s="14" t="s">
        <v>241</v>
      </c>
      <c r="J8624" s="12" t="s">
        <v>24</v>
      </c>
      <c r="K8624" s="12" t="s">
        <v>25</v>
      </c>
      <c r="L8624" s="12" t="s">
        <v>39</v>
      </c>
      <c r="M8624" s="11" t="s">
        <v>40</v>
      </c>
      <c r="N8624" s="11" t="s">
        <v>624</v>
      </c>
      <c r="O8624" s="12" t="s">
        <v>29</v>
      </c>
      <c r="P8624" s="12"/>
      <c r="Q8624" s="15" t="s">
        <v>38080</v>
      </c>
      <c r="R8624" s="12" t="s">
        <v>42</v>
      </c>
      <c r="S8624" s="11" t="s">
        <v>38081</v>
      </c>
      <c r="T8624" s="11"/>
    </row>
    <row x14ac:dyDescent="0.25" r="8625" customHeight="1" ht="19.5">
      <c r="A8625" s="10">
        <v>45221</v>
      </c>
      <c r="B8625" s="11" t="s">
        <v>38082</v>
      </c>
      <c r="C8625" s="11" t="s">
        <v>6029</v>
      </c>
      <c r="D8625" s="12"/>
      <c r="E8625" s="13">
        <v>13032720001</v>
      </c>
      <c r="F8625" s="11" t="s">
        <v>38079</v>
      </c>
      <c r="G8625" s="12" t="s">
        <v>62</v>
      </c>
      <c r="H8625" s="12"/>
      <c r="I8625" s="14" t="s">
        <v>136</v>
      </c>
      <c r="J8625" s="12" t="s">
        <v>24</v>
      </c>
      <c r="K8625" s="12" t="s">
        <v>25</v>
      </c>
      <c r="L8625" s="12" t="s">
        <v>39</v>
      </c>
      <c r="M8625" s="11" t="s">
        <v>40</v>
      </c>
      <c r="N8625" s="11" t="s">
        <v>624</v>
      </c>
      <c r="O8625" s="12" t="s">
        <v>29</v>
      </c>
      <c r="P8625" s="12"/>
      <c r="Q8625" s="15" t="s">
        <v>38083</v>
      </c>
      <c r="R8625" s="12" t="s">
        <v>42</v>
      </c>
      <c r="S8625" s="11" t="s">
        <v>38084</v>
      </c>
      <c r="T8625" s="11"/>
    </row>
    <row x14ac:dyDescent="0.25" r="8626" customHeight="1" ht="19.5">
      <c r="A8626" s="10">
        <v>45221</v>
      </c>
      <c r="B8626" s="11" t="s">
        <v>38085</v>
      </c>
      <c r="C8626" s="11" t="s">
        <v>6029</v>
      </c>
      <c r="D8626" s="12"/>
      <c r="E8626" s="13">
        <v>17671266733</v>
      </c>
      <c r="F8626" s="11" t="s">
        <v>38086</v>
      </c>
      <c r="G8626" s="12" t="s">
        <v>37</v>
      </c>
      <c r="H8626" s="12"/>
      <c r="I8626" s="14" t="s">
        <v>154</v>
      </c>
      <c r="J8626" s="12" t="s">
        <v>24</v>
      </c>
      <c r="K8626" s="12" t="s">
        <v>25</v>
      </c>
      <c r="L8626" s="12" t="s">
        <v>39</v>
      </c>
      <c r="M8626" s="11" t="s">
        <v>27</v>
      </c>
      <c r="N8626" s="11" t="s">
        <v>624</v>
      </c>
      <c r="O8626" s="12" t="s">
        <v>29</v>
      </c>
      <c r="P8626" s="12"/>
      <c r="Q8626" s="15" t="s">
        <v>38087</v>
      </c>
      <c r="R8626" s="12" t="s">
        <v>42</v>
      </c>
      <c r="S8626" s="11" t="s">
        <v>38088</v>
      </c>
      <c r="T8626" s="11" t="s">
        <v>38089</v>
      </c>
    </row>
    <row x14ac:dyDescent="0.25" r="8627" customHeight="1" ht="19.5">
      <c r="A8627" s="10">
        <v>45221</v>
      </c>
      <c r="B8627" s="11" t="s">
        <v>38090</v>
      </c>
      <c r="C8627" s="11" t="s">
        <v>6029</v>
      </c>
      <c r="D8627" s="12"/>
      <c r="E8627" s="13">
        <v>15607200722</v>
      </c>
      <c r="F8627" s="11" t="s">
        <v>38091</v>
      </c>
      <c r="G8627" s="12" t="s">
        <v>37</v>
      </c>
      <c r="H8627" s="12" t="s">
        <v>130</v>
      </c>
      <c r="I8627" s="14" t="s">
        <v>136</v>
      </c>
      <c r="J8627" s="12" t="s">
        <v>24</v>
      </c>
      <c r="K8627" s="12" t="s">
        <v>25</v>
      </c>
      <c r="L8627" s="12" t="s">
        <v>39</v>
      </c>
      <c r="M8627" s="11" t="s">
        <v>27</v>
      </c>
      <c r="N8627" s="11" t="s">
        <v>624</v>
      </c>
      <c r="O8627" s="12" t="s">
        <v>29</v>
      </c>
      <c r="P8627" s="12"/>
      <c r="Q8627" s="15" t="s">
        <v>38092</v>
      </c>
      <c r="R8627" s="12" t="s">
        <v>42</v>
      </c>
      <c r="S8627" s="11" t="s">
        <v>38093</v>
      </c>
      <c r="T8627" s="11" t="s">
        <v>38094</v>
      </c>
    </row>
    <row x14ac:dyDescent="0.25" r="8628" customHeight="1" ht="19.5">
      <c r="A8628" s="10">
        <v>45221</v>
      </c>
      <c r="B8628" s="11" t="s">
        <v>38095</v>
      </c>
      <c r="C8628" s="11" t="s">
        <v>4867</v>
      </c>
      <c r="D8628" s="12"/>
      <c r="E8628" s="13" t="s">
        <v>38096</v>
      </c>
      <c r="F8628" s="11" t="s">
        <v>38097</v>
      </c>
      <c r="G8628" s="12" t="s">
        <v>74</v>
      </c>
      <c r="H8628" s="12"/>
      <c r="I8628" s="14" t="s">
        <v>4870</v>
      </c>
      <c r="J8628" s="12" t="s">
        <v>24</v>
      </c>
      <c r="K8628" s="12" t="s">
        <v>25</v>
      </c>
      <c r="L8628" s="12" t="s">
        <v>39</v>
      </c>
      <c r="M8628" s="11" t="s">
        <v>149</v>
      </c>
      <c r="N8628" s="11" t="s">
        <v>4871</v>
      </c>
      <c r="O8628" s="12" t="s">
        <v>29</v>
      </c>
      <c r="P8628" s="12"/>
      <c r="Q8628" s="15" t="s">
        <v>38098</v>
      </c>
      <c r="R8628" s="12" t="s">
        <v>148</v>
      </c>
      <c r="S8628" s="11" t="s">
        <v>38099</v>
      </c>
      <c r="T8628" s="11" t="s">
        <v>4955</v>
      </c>
    </row>
    <row x14ac:dyDescent="0.25" r="8629" customHeight="1" ht="19.5">
      <c r="A8629" s="10">
        <v>45221</v>
      </c>
      <c r="B8629" s="11" t="s">
        <v>38100</v>
      </c>
      <c r="C8629" s="11" t="s">
        <v>4867</v>
      </c>
      <c r="D8629" s="12"/>
      <c r="E8629" s="13" t="s">
        <v>38101</v>
      </c>
      <c r="F8629" s="11" t="s">
        <v>38102</v>
      </c>
      <c r="G8629" s="12" t="s">
        <v>74</v>
      </c>
      <c r="H8629" s="12"/>
      <c r="I8629" s="14" t="s">
        <v>4870</v>
      </c>
      <c r="J8629" s="12" t="s">
        <v>24</v>
      </c>
      <c r="K8629" s="12" t="s">
        <v>25</v>
      </c>
      <c r="L8629" s="12" t="s">
        <v>39</v>
      </c>
      <c r="M8629" s="11" t="s">
        <v>149</v>
      </c>
      <c r="N8629" s="11" t="s">
        <v>4871</v>
      </c>
      <c r="O8629" s="12" t="s">
        <v>29</v>
      </c>
      <c r="P8629" s="12"/>
      <c r="Q8629" s="15" t="s">
        <v>38103</v>
      </c>
      <c r="R8629" s="12" t="s">
        <v>148</v>
      </c>
      <c r="S8629" s="11" t="s">
        <v>38104</v>
      </c>
      <c r="T8629" s="11" t="s">
        <v>4893</v>
      </c>
    </row>
    <row x14ac:dyDescent="0.25" r="8630" customHeight="1" ht="19.5">
      <c r="A8630" s="10">
        <v>45221</v>
      </c>
      <c r="B8630" s="11" t="s">
        <v>38105</v>
      </c>
      <c r="C8630" s="11" t="s">
        <v>4882</v>
      </c>
      <c r="D8630" s="12"/>
      <c r="E8630" s="13" t="s">
        <v>38106</v>
      </c>
      <c r="F8630" s="11" t="s">
        <v>38107</v>
      </c>
      <c r="G8630" s="12" t="s">
        <v>74</v>
      </c>
      <c r="H8630" s="12" t="s">
        <v>98</v>
      </c>
      <c r="I8630" s="14" t="s">
        <v>148</v>
      </c>
      <c r="J8630" s="12" t="s">
        <v>24</v>
      </c>
      <c r="K8630" s="12" t="s">
        <v>25</v>
      </c>
      <c r="L8630" s="12" t="s">
        <v>39</v>
      </c>
      <c r="M8630" s="11" t="s">
        <v>149</v>
      </c>
      <c r="N8630" s="11" t="s">
        <v>4871</v>
      </c>
      <c r="O8630" s="12" t="s">
        <v>29</v>
      </c>
      <c r="P8630" s="12"/>
      <c r="Q8630" s="15" t="s">
        <v>38108</v>
      </c>
      <c r="R8630" s="12" t="s">
        <v>148</v>
      </c>
      <c r="S8630" s="11" t="s">
        <v>38109</v>
      </c>
      <c r="T8630" s="11" t="s">
        <v>5318</v>
      </c>
    </row>
    <row x14ac:dyDescent="0.25" r="8631" customHeight="1" ht="19.5">
      <c r="A8631" s="10">
        <v>45221</v>
      </c>
      <c r="B8631" s="11" t="s">
        <v>38110</v>
      </c>
      <c r="C8631" s="11" t="s">
        <v>4867</v>
      </c>
      <c r="D8631" s="12"/>
      <c r="E8631" s="13" t="s">
        <v>38111</v>
      </c>
      <c r="F8631" s="11" t="s">
        <v>38112</v>
      </c>
      <c r="G8631" s="12" t="s">
        <v>74</v>
      </c>
      <c r="H8631" s="12"/>
      <c r="I8631" s="14" t="s">
        <v>4870</v>
      </c>
      <c r="J8631" s="12" t="s">
        <v>24</v>
      </c>
      <c r="K8631" s="12" t="s">
        <v>25</v>
      </c>
      <c r="L8631" s="12" t="s">
        <v>39</v>
      </c>
      <c r="M8631" s="11" t="s">
        <v>149</v>
      </c>
      <c r="N8631" s="11" t="s">
        <v>4871</v>
      </c>
      <c r="O8631" s="12" t="s">
        <v>29</v>
      </c>
      <c r="P8631" s="12"/>
      <c r="Q8631" s="15" t="s">
        <v>38113</v>
      </c>
      <c r="R8631" s="12" t="s">
        <v>148</v>
      </c>
      <c r="S8631" s="11" t="s">
        <v>38114</v>
      </c>
      <c r="T8631" s="11" t="s">
        <v>4906</v>
      </c>
    </row>
    <row x14ac:dyDescent="0.25" r="8632" customHeight="1" ht="19.5">
      <c r="A8632" s="10">
        <v>45221</v>
      </c>
      <c r="B8632" s="11" t="s">
        <v>38115</v>
      </c>
      <c r="C8632" s="11" t="s">
        <v>4867</v>
      </c>
      <c r="D8632" s="12"/>
      <c r="E8632" s="13" t="s">
        <v>38116</v>
      </c>
      <c r="F8632" s="11" t="s">
        <v>38117</v>
      </c>
      <c r="G8632" s="12" t="s">
        <v>74</v>
      </c>
      <c r="H8632" s="12" t="s">
        <v>130</v>
      </c>
      <c r="I8632" s="14" t="s">
        <v>4870</v>
      </c>
      <c r="J8632" s="12" t="s">
        <v>24</v>
      </c>
      <c r="K8632" s="12" t="s">
        <v>25</v>
      </c>
      <c r="L8632" s="12" t="s">
        <v>39</v>
      </c>
      <c r="M8632" s="11" t="s">
        <v>149</v>
      </c>
      <c r="N8632" s="11" t="s">
        <v>4871</v>
      </c>
      <c r="O8632" s="12" t="s">
        <v>29</v>
      </c>
      <c r="P8632" s="12"/>
      <c r="Q8632" s="15" t="s">
        <v>38118</v>
      </c>
      <c r="R8632" s="12" t="s">
        <v>148</v>
      </c>
      <c r="S8632" s="11" t="s">
        <v>38119</v>
      </c>
      <c r="T8632" s="11" t="s">
        <v>4893</v>
      </c>
    </row>
    <row x14ac:dyDescent="0.25" r="8633" customHeight="1" ht="19.5">
      <c r="A8633" s="10">
        <v>45221</v>
      </c>
      <c r="B8633" s="11" t="s">
        <v>38120</v>
      </c>
      <c r="C8633" s="11" t="s">
        <v>5288</v>
      </c>
      <c r="D8633" s="12"/>
      <c r="E8633" s="13">
        <v>15872675191</v>
      </c>
      <c r="F8633" s="11"/>
      <c r="G8633" s="12"/>
      <c r="H8633" s="12"/>
      <c r="I8633" s="14" t="s">
        <v>381</v>
      </c>
      <c r="J8633" s="12" t="s">
        <v>24</v>
      </c>
      <c r="K8633" s="12" t="s">
        <v>25</v>
      </c>
      <c r="L8633" s="12" t="s">
        <v>39</v>
      </c>
      <c r="M8633" s="11" t="s">
        <v>27</v>
      </c>
      <c r="N8633" s="11" t="s">
        <v>4871</v>
      </c>
      <c r="O8633" s="12" t="s">
        <v>29</v>
      </c>
      <c r="P8633" s="12"/>
      <c r="Q8633" s="15" t="s">
        <v>38121</v>
      </c>
      <c r="R8633" s="12" t="s">
        <v>148</v>
      </c>
      <c r="S8633" s="11" t="s">
        <v>38122</v>
      </c>
      <c r="T8633" s="11" t="s">
        <v>5291</v>
      </c>
    </row>
    <row x14ac:dyDescent="0.25" r="8634" customHeight="1" ht="19.5">
      <c r="A8634" s="10">
        <v>45221</v>
      </c>
      <c r="B8634" s="11" t="s">
        <v>38123</v>
      </c>
      <c r="C8634" s="11" t="s">
        <v>4867</v>
      </c>
      <c r="D8634" s="12"/>
      <c r="E8634" s="13" t="s">
        <v>38124</v>
      </c>
      <c r="F8634" s="11" t="s">
        <v>38125</v>
      </c>
      <c r="G8634" s="12" t="s">
        <v>74</v>
      </c>
      <c r="H8634" s="12" t="s">
        <v>121</v>
      </c>
      <c r="I8634" s="14" t="s">
        <v>4870</v>
      </c>
      <c r="J8634" s="12" t="s">
        <v>24</v>
      </c>
      <c r="K8634" s="12" t="s">
        <v>25</v>
      </c>
      <c r="L8634" s="12" t="s">
        <v>39</v>
      </c>
      <c r="M8634" s="11" t="s">
        <v>149</v>
      </c>
      <c r="N8634" s="11" t="s">
        <v>4871</v>
      </c>
      <c r="O8634" s="12" t="s">
        <v>29</v>
      </c>
      <c r="P8634" s="12"/>
      <c r="Q8634" s="15" t="s">
        <v>38126</v>
      </c>
      <c r="R8634" s="12" t="s">
        <v>148</v>
      </c>
      <c r="S8634" s="11" t="s">
        <v>38127</v>
      </c>
      <c r="T8634" s="11" t="s">
        <v>5339</v>
      </c>
    </row>
    <row x14ac:dyDescent="0.25" r="8635" customHeight="1" ht="19.5">
      <c r="A8635" s="10">
        <v>45221</v>
      </c>
      <c r="B8635" s="11" t="s">
        <v>38128</v>
      </c>
      <c r="C8635" s="11" t="s">
        <v>4882</v>
      </c>
      <c r="D8635" s="12"/>
      <c r="E8635" s="13" t="s">
        <v>38129</v>
      </c>
      <c r="F8635" s="11" t="s">
        <v>38130</v>
      </c>
      <c r="G8635" s="12" t="s">
        <v>74</v>
      </c>
      <c r="H8635" s="12" t="s">
        <v>98</v>
      </c>
      <c r="I8635" s="14" t="s">
        <v>148</v>
      </c>
      <c r="J8635" s="12" t="s">
        <v>24</v>
      </c>
      <c r="K8635" s="12" t="s">
        <v>25</v>
      </c>
      <c r="L8635" s="12" t="s">
        <v>39</v>
      </c>
      <c r="M8635" s="11" t="s">
        <v>149</v>
      </c>
      <c r="N8635" s="11" t="s">
        <v>4871</v>
      </c>
      <c r="O8635" s="12" t="s">
        <v>29</v>
      </c>
      <c r="P8635" s="12"/>
      <c r="Q8635" s="15" t="s">
        <v>38131</v>
      </c>
      <c r="R8635" s="12" t="s">
        <v>148</v>
      </c>
      <c r="S8635" s="11" t="s">
        <v>38132</v>
      </c>
      <c r="T8635" s="11" t="s">
        <v>4887</v>
      </c>
    </row>
    <row x14ac:dyDescent="0.25" r="8636" customHeight="1" ht="19.5">
      <c r="A8636" s="10">
        <v>45221</v>
      </c>
      <c r="B8636" s="11" t="s">
        <v>38133</v>
      </c>
      <c r="C8636" s="11" t="s">
        <v>4867</v>
      </c>
      <c r="D8636" s="12"/>
      <c r="E8636" s="13" t="s">
        <v>38134</v>
      </c>
      <c r="F8636" s="11" t="s">
        <v>38135</v>
      </c>
      <c r="G8636" s="12" t="s">
        <v>74</v>
      </c>
      <c r="H8636" s="12"/>
      <c r="I8636" s="14" t="s">
        <v>4870</v>
      </c>
      <c r="J8636" s="12" t="s">
        <v>24</v>
      </c>
      <c r="K8636" s="12" t="s">
        <v>25</v>
      </c>
      <c r="L8636" s="12" t="s">
        <v>39</v>
      </c>
      <c r="M8636" s="11" t="s">
        <v>149</v>
      </c>
      <c r="N8636" s="11" t="s">
        <v>4871</v>
      </c>
      <c r="O8636" s="12" t="s">
        <v>29</v>
      </c>
      <c r="P8636" s="12"/>
      <c r="Q8636" s="15" t="s">
        <v>38136</v>
      </c>
      <c r="R8636" s="12" t="s">
        <v>148</v>
      </c>
      <c r="S8636" s="11" t="s">
        <v>38137</v>
      </c>
      <c r="T8636" s="11" t="s">
        <v>6803</v>
      </c>
    </row>
    <row x14ac:dyDescent="0.25" r="8637" customHeight="1" ht="19.5">
      <c r="A8637" s="10">
        <v>45221</v>
      </c>
      <c r="B8637" s="11" t="s">
        <v>38138</v>
      </c>
      <c r="C8637" s="11" t="s">
        <v>4923</v>
      </c>
      <c r="D8637" s="12"/>
      <c r="E8637" s="13" t="s">
        <v>38139</v>
      </c>
      <c r="F8637" s="11" t="s">
        <v>19215</v>
      </c>
      <c r="G8637" s="12" t="s">
        <v>74</v>
      </c>
      <c r="H8637" s="12" t="s">
        <v>98</v>
      </c>
      <c r="I8637" s="14" t="s">
        <v>148</v>
      </c>
      <c r="J8637" s="12" t="s">
        <v>24</v>
      </c>
      <c r="K8637" s="12" t="s">
        <v>25</v>
      </c>
      <c r="L8637" s="12" t="s">
        <v>39</v>
      </c>
      <c r="M8637" s="11" t="s">
        <v>149</v>
      </c>
      <c r="N8637" s="11" t="s">
        <v>4871</v>
      </c>
      <c r="O8637" s="12" t="s">
        <v>29</v>
      </c>
      <c r="P8637" s="12"/>
      <c r="Q8637" s="15" t="s">
        <v>38140</v>
      </c>
      <c r="R8637" s="12" t="s">
        <v>148</v>
      </c>
      <c r="S8637" s="11" t="s">
        <v>38141</v>
      </c>
      <c r="T8637" s="11" t="s">
        <v>6808</v>
      </c>
    </row>
    <row x14ac:dyDescent="0.25" r="8638" customHeight="1" ht="19.5">
      <c r="A8638" s="10">
        <v>45221</v>
      </c>
      <c r="B8638" s="11" t="s">
        <v>38142</v>
      </c>
      <c r="C8638" s="11" t="s">
        <v>4901</v>
      </c>
      <c r="D8638" s="12"/>
      <c r="E8638" s="13" t="s">
        <v>38143</v>
      </c>
      <c r="F8638" s="11" t="s">
        <v>38144</v>
      </c>
      <c r="G8638" s="12" t="s">
        <v>74</v>
      </c>
      <c r="H8638" s="12"/>
      <c r="I8638" s="14" t="s">
        <v>148</v>
      </c>
      <c r="J8638" s="12" t="s">
        <v>24</v>
      </c>
      <c r="K8638" s="12" t="s">
        <v>25</v>
      </c>
      <c r="L8638" s="12" t="s">
        <v>39</v>
      </c>
      <c r="M8638" s="11" t="s">
        <v>149</v>
      </c>
      <c r="N8638" s="11" t="s">
        <v>4871</v>
      </c>
      <c r="O8638" s="12" t="s">
        <v>29</v>
      </c>
      <c r="P8638" s="12"/>
      <c r="Q8638" s="15" t="s">
        <v>38145</v>
      </c>
      <c r="R8638" s="12" t="s">
        <v>148</v>
      </c>
      <c r="S8638" s="11" t="s">
        <v>38146</v>
      </c>
      <c r="T8638" s="11" t="s">
        <v>4928</v>
      </c>
    </row>
    <row x14ac:dyDescent="0.25" r="8639" customHeight="1" ht="19.5">
      <c r="A8639" s="10">
        <v>45221</v>
      </c>
      <c r="B8639" s="11" t="s">
        <v>38147</v>
      </c>
      <c r="C8639" s="11" t="s">
        <v>4867</v>
      </c>
      <c r="D8639" s="12"/>
      <c r="E8639" s="13" t="s">
        <v>38148</v>
      </c>
      <c r="F8639" s="11" t="s">
        <v>38149</v>
      </c>
      <c r="G8639" s="12" t="s">
        <v>74</v>
      </c>
      <c r="H8639" s="12" t="s">
        <v>130</v>
      </c>
      <c r="I8639" s="14" t="s">
        <v>4870</v>
      </c>
      <c r="J8639" s="12" t="s">
        <v>24</v>
      </c>
      <c r="K8639" s="12" t="s">
        <v>25</v>
      </c>
      <c r="L8639" s="12" t="s">
        <v>39</v>
      </c>
      <c r="M8639" s="11" t="s">
        <v>149</v>
      </c>
      <c r="N8639" s="11" t="s">
        <v>4871</v>
      </c>
      <c r="O8639" s="12" t="s">
        <v>29</v>
      </c>
      <c r="P8639" s="12"/>
      <c r="Q8639" s="15" t="s">
        <v>38150</v>
      </c>
      <c r="R8639" s="12" t="s">
        <v>148</v>
      </c>
      <c r="S8639" s="11" t="s">
        <v>38151</v>
      </c>
      <c r="T8639" s="11" t="s">
        <v>4893</v>
      </c>
    </row>
    <row x14ac:dyDescent="0.25" r="8640" customHeight="1" ht="19.5">
      <c r="A8640" s="10">
        <v>45221</v>
      </c>
      <c r="B8640" s="11" t="s">
        <v>38152</v>
      </c>
      <c r="C8640" s="11" t="s">
        <v>4867</v>
      </c>
      <c r="D8640" s="12"/>
      <c r="E8640" s="13" t="s">
        <v>38153</v>
      </c>
      <c r="F8640" s="11" t="s">
        <v>38154</v>
      </c>
      <c r="G8640" s="12" t="s">
        <v>74</v>
      </c>
      <c r="H8640" s="12" t="s">
        <v>121</v>
      </c>
      <c r="I8640" s="14" t="s">
        <v>4870</v>
      </c>
      <c r="J8640" s="12" t="s">
        <v>24</v>
      </c>
      <c r="K8640" s="12" t="s">
        <v>25</v>
      </c>
      <c r="L8640" s="12" t="s">
        <v>39</v>
      </c>
      <c r="M8640" s="11" t="s">
        <v>149</v>
      </c>
      <c r="N8640" s="11" t="s">
        <v>4871</v>
      </c>
      <c r="O8640" s="12" t="s">
        <v>29</v>
      </c>
      <c r="P8640" s="12"/>
      <c r="Q8640" s="15" t="s">
        <v>38155</v>
      </c>
      <c r="R8640" s="12" t="s">
        <v>148</v>
      </c>
      <c r="S8640" s="11" t="s">
        <v>38156</v>
      </c>
      <c r="T8640" s="11" t="s">
        <v>4906</v>
      </c>
    </row>
    <row x14ac:dyDescent="0.25" r="8641" customHeight="1" ht="19.5">
      <c r="A8641" s="10">
        <v>45221</v>
      </c>
      <c r="B8641" s="11" t="s">
        <v>38157</v>
      </c>
      <c r="C8641" s="11" t="s">
        <v>4882</v>
      </c>
      <c r="D8641" s="12"/>
      <c r="E8641" s="13" t="s">
        <v>38158</v>
      </c>
      <c r="F8641" s="11" t="s">
        <v>38159</v>
      </c>
      <c r="G8641" s="12" t="s">
        <v>74</v>
      </c>
      <c r="H8641" s="12"/>
      <c r="I8641" s="14" t="s">
        <v>148</v>
      </c>
      <c r="J8641" s="12" t="s">
        <v>24</v>
      </c>
      <c r="K8641" s="12" t="s">
        <v>25</v>
      </c>
      <c r="L8641" s="12" t="s">
        <v>39</v>
      </c>
      <c r="M8641" s="11" t="s">
        <v>149</v>
      </c>
      <c r="N8641" s="11" t="s">
        <v>4871</v>
      </c>
      <c r="O8641" s="12" t="s">
        <v>29</v>
      </c>
      <c r="P8641" s="12"/>
      <c r="Q8641" s="15" t="s">
        <v>38160</v>
      </c>
      <c r="R8641" s="12" t="s">
        <v>148</v>
      </c>
      <c r="S8641" s="11" t="s">
        <v>38161</v>
      </c>
      <c r="T8641" s="11" t="s">
        <v>4928</v>
      </c>
    </row>
    <row x14ac:dyDescent="0.25" r="8642" customHeight="1" ht="19.5">
      <c r="A8642" s="10">
        <v>45221</v>
      </c>
      <c r="B8642" s="11" t="s">
        <v>38162</v>
      </c>
      <c r="C8642" s="11" t="s">
        <v>4882</v>
      </c>
      <c r="D8642" s="12"/>
      <c r="E8642" s="13" t="s">
        <v>38163</v>
      </c>
      <c r="F8642" s="11" t="s">
        <v>38164</v>
      </c>
      <c r="G8642" s="12" t="s">
        <v>74</v>
      </c>
      <c r="H8642" s="12"/>
      <c r="I8642" s="14" t="s">
        <v>148</v>
      </c>
      <c r="J8642" s="12" t="s">
        <v>24</v>
      </c>
      <c r="K8642" s="12" t="s">
        <v>25</v>
      </c>
      <c r="L8642" s="12" t="s">
        <v>39</v>
      </c>
      <c r="M8642" s="11" t="s">
        <v>149</v>
      </c>
      <c r="N8642" s="11" t="s">
        <v>4871</v>
      </c>
      <c r="O8642" s="12" t="s">
        <v>29</v>
      </c>
      <c r="P8642" s="12"/>
      <c r="Q8642" s="15" t="s">
        <v>38165</v>
      </c>
      <c r="R8642" s="12" t="s">
        <v>148</v>
      </c>
      <c r="S8642" s="11" t="s">
        <v>38166</v>
      </c>
      <c r="T8642" s="11" t="s">
        <v>4887</v>
      </c>
    </row>
    <row x14ac:dyDescent="0.25" r="8643" customHeight="1" ht="19.5">
      <c r="A8643" s="10">
        <v>45221</v>
      </c>
      <c r="B8643" s="11" t="s">
        <v>38167</v>
      </c>
      <c r="C8643" s="11" t="s">
        <v>4882</v>
      </c>
      <c r="D8643" s="12"/>
      <c r="E8643" s="13" t="s">
        <v>38168</v>
      </c>
      <c r="F8643" s="11" t="s">
        <v>7490</v>
      </c>
      <c r="G8643" s="12" t="s">
        <v>74</v>
      </c>
      <c r="H8643" s="12"/>
      <c r="I8643" s="14" t="s">
        <v>148</v>
      </c>
      <c r="J8643" s="12" t="s">
        <v>24</v>
      </c>
      <c r="K8643" s="12" t="s">
        <v>172</v>
      </c>
      <c r="L8643" s="12"/>
      <c r="M8643" s="11" t="s">
        <v>149</v>
      </c>
      <c r="N8643" s="11" t="s">
        <v>4871</v>
      </c>
      <c r="O8643" s="12" t="s">
        <v>29</v>
      </c>
      <c r="P8643" s="12"/>
      <c r="Q8643" s="15" t="s">
        <v>38169</v>
      </c>
      <c r="R8643" s="12" t="s">
        <v>148</v>
      </c>
      <c r="S8643" s="11" t="s">
        <v>38170</v>
      </c>
      <c r="T8643" s="11" t="s">
        <v>4893</v>
      </c>
    </row>
    <row x14ac:dyDescent="0.25" r="8644" customHeight="1" ht="19.5">
      <c r="A8644" s="10">
        <v>45221</v>
      </c>
      <c r="B8644" s="11" t="s">
        <v>38171</v>
      </c>
      <c r="C8644" s="11" t="s">
        <v>4867</v>
      </c>
      <c r="D8644" s="12"/>
      <c r="E8644" s="13" t="s">
        <v>38172</v>
      </c>
      <c r="F8644" s="11" t="s">
        <v>38173</v>
      </c>
      <c r="G8644" s="12" t="s">
        <v>74</v>
      </c>
      <c r="H8644" s="12"/>
      <c r="I8644" s="14" t="s">
        <v>4870</v>
      </c>
      <c r="J8644" s="12" t="s">
        <v>24</v>
      </c>
      <c r="K8644" s="12" t="s">
        <v>25</v>
      </c>
      <c r="L8644" s="12" t="s">
        <v>39</v>
      </c>
      <c r="M8644" s="11" t="s">
        <v>149</v>
      </c>
      <c r="N8644" s="11" t="s">
        <v>4871</v>
      </c>
      <c r="O8644" s="12" t="s">
        <v>29</v>
      </c>
      <c r="P8644" s="12"/>
      <c r="Q8644" s="15" t="s">
        <v>38174</v>
      </c>
      <c r="R8644" s="12" t="s">
        <v>148</v>
      </c>
      <c r="S8644" s="11" t="s">
        <v>38175</v>
      </c>
      <c r="T8644" s="11" t="s">
        <v>4928</v>
      </c>
    </row>
    <row x14ac:dyDescent="0.25" r="8645" customHeight="1" ht="19.5">
      <c r="A8645" s="10">
        <v>45221</v>
      </c>
      <c r="B8645" s="11" t="s">
        <v>38176</v>
      </c>
      <c r="C8645" s="11" t="s">
        <v>4867</v>
      </c>
      <c r="D8645" s="12"/>
      <c r="E8645" s="13" t="s">
        <v>38177</v>
      </c>
      <c r="F8645" s="11" t="s">
        <v>13309</v>
      </c>
      <c r="G8645" s="12" t="s">
        <v>74</v>
      </c>
      <c r="H8645" s="12"/>
      <c r="I8645" s="14" t="s">
        <v>4870</v>
      </c>
      <c r="J8645" s="12" t="s">
        <v>24</v>
      </c>
      <c r="K8645" s="12" t="s">
        <v>25</v>
      </c>
      <c r="L8645" s="12" t="s">
        <v>39</v>
      </c>
      <c r="M8645" s="11" t="s">
        <v>149</v>
      </c>
      <c r="N8645" s="11" t="s">
        <v>4871</v>
      </c>
      <c r="O8645" s="12" t="s">
        <v>29</v>
      </c>
      <c r="P8645" s="12"/>
      <c r="Q8645" s="15" t="s">
        <v>38178</v>
      </c>
      <c r="R8645" s="12" t="s">
        <v>148</v>
      </c>
      <c r="S8645" s="11" t="s">
        <v>38179</v>
      </c>
      <c r="T8645" s="11" t="s">
        <v>4906</v>
      </c>
    </row>
    <row x14ac:dyDescent="0.25" r="8646" customHeight="1" ht="19.5">
      <c r="A8646" s="10">
        <v>45221</v>
      </c>
      <c r="B8646" s="11" t="s">
        <v>38180</v>
      </c>
      <c r="C8646" s="11" t="s">
        <v>4882</v>
      </c>
      <c r="D8646" s="12"/>
      <c r="E8646" s="13" t="s">
        <v>38181</v>
      </c>
      <c r="F8646" s="11" t="s">
        <v>38182</v>
      </c>
      <c r="G8646" s="12" t="s">
        <v>74</v>
      </c>
      <c r="H8646" s="12"/>
      <c r="I8646" s="14" t="s">
        <v>148</v>
      </c>
      <c r="J8646" s="12" t="s">
        <v>24</v>
      </c>
      <c r="K8646" s="12" t="s">
        <v>25</v>
      </c>
      <c r="L8646" s="12" t="s">
        <v>39</v>
      </c>
      <c r="M8646" s="11" t="s">
        <v>149</v>
      </c>
      <c r="N8646" s="11" t="s">
        <v>4871</v>
      </c>
      <c r="O8646" s="12" t="s">
        <v>29</v>
      </c>
      <c r="P8646" s="12"/>
      <c r="Q8646" s="15" t="s">
        <v>38183</v>
      </c>
      <c r="R8646" s="12" t="s">
        <v>148</v>
      </c>
      <c r="S8646" s="11" t="s">
        <v>38184</v>
      </c>
      <c r="T8646" s="11" t="s">
        <v>4906</v>
      </c>
    </row>
    <row x14ac:dyDescent="0.25" r="8647" customHeight="1" ht="19.5">
      <c r="A8647" s="10">
        <v>45221</v>
      </c>
      <c r="B8647" s="11" t="s">
        <v>38185</v>
      </c>
      <c r="C8647" s="11" t="s">
        <v>4882</v>
      </c>
      <c r="D8647" s="12"/>
      <c r="E8647" s="13" t="s">
        <v>35404</v>
      </c>
      <c r="F8647" s="11" t="s">
        <v>35405</v>
      </c>
      <c r="G8647" s="12" t="s">
        <v>74</v>
      </c>
      <c r="H8647" s="12"/>
      <c r="I8647" s="14" t="s">
        <v>211</v>
      </c>
      <c r="J8647" s="12" t="s">
        <v>24</v>
      </c>
      <c r="K8647" s="12" t="s">
        <v>25</v>
      </c>
      <c r="L8647" s="12" t="s">
        <v>39</v>
      </c>
      <c r="M8647" s="11" t="s">
        <v>149</v>
      </c>
      <c r="N8647" s="11" t="s">
        <v>4871</v>
      </c>
      <c r="O8647" s="12" t="s">
        <v>29</v>
      </c>
      <c r="P8647" s="12"/>
      <c r="Q8647" s="15" t="s">
        <v>38186</v>
      </c>
      <c r="R8647" s="12" t="s">
        <v>148</v>
      </c>
      <c r="S8647" s="11" t="s">
        <v>38187</v>
      </c>
      <c r="T8647" s="11" t="s">
        <v>4978</v>
      </c>
    </row>
    <row x14ac:dyDescent="0.25" r="8648" customHeight="1" ht="19.5">
      <c r="A8648" s="10">
        <v>45221</v>
      </c>
      <c r="B8648" s="11" t="s">
        <v>38188</v>
      </c>
      <c r="C8648" s="11" t="s">
        <v>4882</v>
      </c>
      <c r="D8648" s="12"/>
      <c r="E8648" s="13" t="s">
        <v>38189</v>
      </c>
      <c r="F8648" s="11" t="s">
        <v>38190</v>
      </c>
      <c r="G8648" s="12" t="s">
        <v>74</v>
      </c>
      <c r="H8648" s="12" t="s">
        <v>130</v>
      </c>
      <c r="I8648" s="14" t="s">
        <v>148</v>
      </c>
      <c r="J8648" s="12" t="s">
        <v>24</v>
      </c>
      <c r="K8648" s="12" t="s">
        <v>25</v>
      </c>
      <c r="L8648" s="12" t="s">
        <v>39</v>
      </c>
      <c r="M8648" s="11" t="s">
        <v>149</v>
      </c>
      <c r="N8648" s="11" t="s">
        <v>4871</v>
      </c>
      <c r="O8648" s="12" t="s">
        <v>29</v>
      </c>
      <c r="P8648" s="12"/>
      <c r="Q8648" s="15" t="s">
        <v>38191</v>
      </c>
      <c r="R8648" s="12" t="s">
        <v>148</v>
      </c>
      <c r="S8648" s="11" t="s">
        <v>38192</v>
      </c>
      <c r="T8648" s="11" t="s">
        <v>4906</v>
      </c>
    </row>
    <row x14ac:dyDescent="0.25" r="8649" customHeight="1" ht="19.5">
      <c r="A8649" s="10">
        <v>45221</v>
      </c>
      <c r="B8649" s="11" t="s">
        <v>38193</v>
      </c>
      <c r="C8649" s="11" t="s">
        <v>5117</v>
      </c>
      <c r="D8649" s="12"/>
      <c r="E8649" s="13" t="s">
        <v>38194</v>
      </c>
      <c r="F8649" s="11" t="s">
        <v>38195</v>
      </c>
      <c r="G8649" s="12" t="s">
        <v>74</v>
      </c>
      <c r="H8649" s="12" t="s">
        <v>130</v>
      </c>
      <c r="I8649" s="14" t="s">
        <v>4975</v>
      </c>
      <c r="J8649" s="12" t="s">
        <v>24</v>
      </c>
      <c r="K8649" s="12" t="s">
        <v>25</v>
      </c>
      <c r="L8649" s="12" t="s">
        <v>39</v>
      </c>
      <c r="M8649" s="11" t="s">
        <v>149</v>
      </c>
      <c r="N8649" s="11" t="s">
        <v>4871</v>
      </c>
      <c r="O8649" s="12" t="s">
        <v>29</v>
      </c>
      <c r="P8649" s="12"/>
      <c r="Q8649" s="15" t="s">
        <v>38196</v>
      </c>
      <c r="R8649" s="12" t="s">
        <v>148</v>
      </c>
      <c r="S8649" s="11" t="s">
        <v>38197</v>
      </c>
      <c r="T8649" s="11" t="s">
        <v>4887</v>
      </c>
    </row>
    <row x14ac:dyDescent="0.25" r="8650" customHeight="1" ht="19.5">
      <c r="A8650" s="10">
        <v>45221</v>
      </c>
      <c r="B8650" s="11" t="s">
        <v>38198</v>
      </c>
      <c r="C8650" s="11" t="s">
        <v>4882</v>
      </c>
      <c r="D8650" s="12"/>
      <c r="E8650" s="13" t="s">
        <v>38199</v>
      </c>
      <c r="F8650" s="11" t="s">
        <v>38200</v>
      </c>
      <c r="G8650" s="12" t="s">
        <v>74</v>
      </c>
      <c r="H8650" s="12"/>
      <c r="I8650" s="14" t="s">
        <v>148</v>
      </c>
      <c r="J8650" s="12" t="s">
        <v>24</v>
      </c>
      <c r="K8650" s="12" t="s">
        <v>25</v>
      </c>
      <c r="L8650" s="12" t="s">
        <v>39</v>
      </c>
      <c r="M8650" s="11" t="s">
        <v>149</v>
      </c>
      <c r="N8650" s="11" t="s">
        <v>4871</v>
      </c>
      <c r="O8650" s="12" t="s">
        <v>29</v>
      </c>
      <c r="P8650" s="12"/>
      <c r="Q8650" s="15" t="s">
        <v>38201</v>
      </c>
      <c r="R8650" s="12" t="s">
        <v>148</v>
      </c>
      <c r="S8650" s="11" t="s">
        <v>38202</v>
      </c>
      <c r="T8650" s="11" t="s">
        <v>4961</v>
      </c>
    </row>
    <row x14ac:dyDescent="0.25" r="8651" customHeight="1" ht="19.5">
      <c r="A8651" s="10">
        <v>45221</v>
      </c>
      <c r="B8651" s="11" t="s">
        <v>38203</v>
      </c>
      <c r="C8651" s="11" t="s">
        <v>5261</v>
      </c>
      <c r="D8651" s="12"/>
      <c r="E8651" s="13" t="s">
        <v>38204</v>
      </c>
      <c r="F8651" s="11" t="s">
        <v>38205</v>
      </c>
      <c r="G8651" s="12" t="s">
        <v>74</v>
      </c>
      <c r="H8651" s="12" t="s">
        <v>98</v>
      </c>
      <c r="I8651" s="14" t="s">
        <v>148</v>
      </c>
      <c r="J8651" s="12" t="s">
        <v>24</v>
      </c>
      <c r="K8651" s="12" t="s">
        <v>25</v>
      </c>
      <c r="L8651" s="12" t="s">
        <v>39</v>
      </c>
      <c r="M8651" s="11" t="s">
        <v>5264</v>
      </c>
      <c r="N8651" s="11" t="s">
        <v>4871</v>
      </c>
      <c r="O8651" s="12" t="s">
        <v>29</v>
      </c>
      <c r="P8651" s="12"/>
      <c r="Q8651" s="15" t="s">
        <v>38206</v>
      </c>
      <c r="R8651" s="12" t="s">
        <v>148</v>
      </c>
      <c r="S8651" s="11" t="s">
        <v>38207</v>
      </c>
      <c r="T8651" s="11" t="s">
        <v>4906</v>
      </c>
    </row>
    <row x14ac:dyDescent="0.25" r="8652" customHeight="1" ht="19.5">
      <c r="A8652" s="10">
        <v>45221</v>
      </c>
      <c r="B8652" s="11" t="s">
        <v>38208</v>
      </c>
      <c r="C8652" s="11" t="s">
        <v>4867</v>
      </c>
      <c r="D8652" s="12"/>
      <c r="E8652" s="13" t="s">
        <v>38209</v>
      </c>
      <c r="F8652" s="11" t="s">
        <v>38210</v>
      </c>
      <c r="G8652" s="12" t="s">
        <v>74</v>
      </c>
      <c r="H8652" s="12"/>
      <c r="I8652" s="14" t="s">
        <v>4870</v>
      </c>
      <c r="J8652" s="12" t="s">
        <v>24</v>
      </c>
      <c r="K8652" s="12" t="s">
        <v>25</v>
      </c>
      <c r="L8652" s="12" t="s">
        <v>39</v>
      </c>
      <c r="M8652" s="11" t="s">
        <v>149</v>
      </c>
      <c r="N8652" s="11" t="s">
        <v>4871</v>
      </c>
      <c r="O8652" s="12" t="s">
        <v>29</v>
      </c>
      <c r="P8652" s="12"/>
      <c r="Q8652" s="15" t="s">
        <v>38211</v>
      </c>
      <c r="R8652" s="12" t="s">
        <v>148</v>
      </c>
      <c r="S8652" s="11" t="s">
        <v>38212</v>
      </c>
      <c r="T8652" s="11" t="s">
        <v>4955</v>
      </c>
    </row>
    <row x14ac:dyDescent="0.25" r="8653" customHeight="1" ht="19.5">
      <c r="A8653" s="10">
        <v>45221</v>
      </c>
      <c r="B8653" s="11" t="s">
        <v>38213</v>
      </c>
      <c r="C8653" s="11" t="s">
        <v>4867</v>
      </c>
      <c r="D8653" s="12"/>
      <c r="E8653" s="13" t="s">
        <v>38214</v>
      </c>
      <c r="F8653" s="11" t="s">
        <v>28288</v>
      </c>
      <c r="G8653" s="12" t="s">
        <v>74</v>
      </c>
      <c r="H8653" s="12"/>
      <c r="I8653" s="14" t="s">
        <v>4870</v>
      </c>
      <c r="J8653" s="12" t="s">
        <v>24</v>
      </c>
      <c r="K8653" s="12" t="s">
        <v>25</v>
      </c>
      <c r="L8653" s="12" t="s">
        <v>39</v>
      </c>
      <c r="M8653" s="11" t="s">
        <v>149</v>
      </c>
      <c r="N8653" s="11" t="s">
        <v>4871</v>
      </c>
      <c r="O8653" s="12" t="s">
        <v>29</v>
      </c>
      <c r="P8653" s="12"/>
      <c r="Q8653" s="15" t="s">
        <v>38215</v>
      </c>
      <c r="R8653" s="12" t="s">
        <v>148</v>
      </c>
      <c r="S8653" s="11" t="s">
        <v>38216</v>
      </c>
      <c r="T8653" s="11" t="s">
        <v>4989</v>
      </c>
    </row>
    <row x14ac:dyDescent="0.25" r="8654" customHeight="1" ht="19.5">
      <c r="A8654" s="10">
        <v>45221</v>
      </c>
      <c r="B8654" s="11" t="s">
        <v>38217</v>
      </c>
      <c r="C8654" s="11" t="s">
        <v>4882</v>
      </c>
      <c r="D8654" s="12"/>
      <c r="E8654" s="13" t="s">
        <v>38218</v>
      </c>
      <c r="F8654" s="11" t="s">
        <v>4067</v>
      </c>
      <c r="G8654" s="12" t="s">
        <v>74</v>
      </c>
      <c r="H8654" s="12"/>
      <c r="I8654" s="14" t="s">
        <v>148</v>
      </c>
      <c r="J8654" s="12" t="s">
        <v>24</v>
      </c>
      <c r="K8654" s="12" t="s">
        <v>25</v>
      </c>
      <c r="L8654" s="12" t="s">
        <v>39</v>
      </c>
      <c r="M8654" s="11" t="s">
        <v>149</v>
      </c>
      <c r="N8654" s="11" t="s">
        <v>4871</v>
      </c>
      <c r="O8654" s="12" t="s">
        <v>29</v>
      </c>
      <c r="P8654" s="12"/>
      <c r="Q8654" s="15" t="s">
        <v>38219</v>
      </c>
      <c r="R8654" s="12" t="s">
        <v>148</v>
      </c>
      <c r="S8654" s="11" t="s">
        <v>38220</v>
      </c>
      <c r="T8654" s="11" t="s">
        <v>4906</v>
      </c>
    </row>
    <row x14ac:dyDescent="0.25" r="8655" customHeight="1" ht="19.5">
      <c r="A8655" s="10">
        <v>45221</v>
      </c>
      <c r="B8655" s="11" t="s">
        <v>38221</v>
      </c>
      <c r="C8655" s="11" t="s">
        <v>4867</v>
      </c>
      <c r="D8655" s="12"/>
      <c r="E8655" s="13" t="s">
        <v>38222</v>
      </c>
      <c r="F8655" s="11" t="s">
        <v>38223</v>
      </c>
      <c r="G8655" s="12" t="s">
        <v>74</v>
      </c>
      <c r="H8655" s="12" t="s">
        <v>130</v>
      </c>
      <c r="I8655" s="14" t="s">
        <v>4870</v>
      </c>
      <c r="J8655" s="12" t="s">
        <v>24</v>
      </c>
      <c r="K8655" s="12" t="s">
        <v>25</v>
      </c>
      <c r="L8655" s="12" t="s">
        <v>39</v>
      </c>
      <c r="M8655" s="11" t="s">
        <v>149</v>
      </c>
      <c r="N8655" s="11" t="s">
        <v>4871</v>
      </c>
      <c r="O8655" s="12" t="s">
        <v>29</v>
      </c>
      <c r="P8655" s="12"/>
      <c r="Q8655" s="15" t="s">
        <v>38224</v>
      </c>
      <c r="R8655" s="12" t="s">
        <v>148</v>
      </c>
      <c r="S8655" s="11" t="s">
        <v>38225</v>
      </c>
      <c r="T8655" s="11" t="s">
        <v>4955</v>
      </c>
    </row>
    <row x14ac:dyDescent="0.25" r="8656" customHeight="1" ht="19.5">
      <c r="A8656" s="10">
        <v>45221</v>
      </c>
      <c r="B8656" s="11" t="s">
        <v>38226</v>
      </c>
      <c r="C8656" s="11" t="s">
        <v>5117</v>
      </c>
      <c r="D8656" s="12"/>
      <c r="E8656" s="13" t="s">
        <v>38227</v>
      </c>
      <c r="F8656" s="11" t="s">
        <v>38228</v>
      </c>
      <c r="G8656" s="12" t="s">
        <v>74</v>
      </c>
      <c r="H8656" s="12"/>
      <c r="I8656" s="14" t="s">
        <v>4975</v>
      </c>
      <c r="J8656" s="12" t="s">
        <v>24</v>
      </c>
      <c r="K8656" s="12" t="s">
        <v>25</v>
      </c>
      <c r="L8656" s="12" t="s">
        <v>39</v>
      </c>
      <c r="M8656" s="11" t="s">
        <v>149</v>
      </c>
      <c r="N8656" s="11" t="s">
        <v>4871</v>
      </c>
      <c r="O8656" s="12" t="s">
        <v>29</v>
      </c>
      <c r="P8656" s="12"/>
      <c r="Q8656" s="15" t="s">
        <v>38229</v>
      </c>
      <c r="R8656" s="12" t="s">
        <v>148</v>
      </c>
      <c r="S8656" s="11" t="s">
        <v>38230</v>
      </c>
      <c r="T8656" s="11" t="s">
        <v>4874</v>
      </c>
    </row>
    <row x14ac:dyDescent="0.25" r="8657" customHeight="1" ht="19.5">
      <c r="A8657" s="10">
        <v>45221</v>
      </c>
      <c r="B8657" s="11" t="s">
        <v>38231</v>
      </c>
      <c r="C8657" s="11" t="s">
        <v>4882</v>
      </c>
      <c r="D8657" s="12"/>
      <c r="E8657" s="13" t="s">
        <v>38232</v>
      </c>
      <c r="F8657" s="11" t="s">
        <v>38233</v>
      </c>
      <c r="G8657" s="12" t="s">
        <v>74</v>
      </c>
      <c r="H8657" s="12"/>
      <c r="I8657" s="14" t="s">
        <v>148</v>
      </c>
      <c r="J8657" s="12" t="s">
        <v>24</v>
      </c>
      <c r="K8657" s="12" t="s">
        <v>25</v>
      </c>
      <c r="L8657" s="12" t="s">
        <v>39</v>
      </c>
      <c r="M8657" s="11" t="s">
        <v>149</v>
      </c>
      <c r="N8657" s="11" t="s">
        <v>4871</v>
      </c>
      <c r="O8657" s="12" t="s">
        <v>29</v>
      </c>
      <c r="P8657" s="12"/>
      <c r="Q8657" s="15" t="s">
        <v>38234</v>
      </c>
      <c r="R8657" s="12" t="s">
        <v>148</v>
      </c>
      <c r="S8657" s="11" t="s">
        <v>38235</v>
      </c>
      <c r="T8657" s="11" t="s">
        <v>4906</v>
      </c>
    </row>
    <row x14ac:dyDescent="0.25" r="8658" customHeight="1" ht="19.5">
      <c r="A8658" s="10">
        <v>45221</v>
      </c>
      <c r="B8658" s="11" t="s">
        <v>38236</v>
      </c>
      <c r="C8658" s="11" t="s">
        <v>4867</v>
      </c>
      <c r="D8658" s="12"/>
      <c r="E8658" s="13" t="s">
        <v>38237</v>
      </c>
      <c r="F8658" s="11" t="s">
        <v>38238</v>
      </c>
      <c r="G8658" s="12" t="s">
        <v>74</v>
      </c>
      <c r="H8658" s="12"/>
      <c r="I8658" s="14" t="s">
        <v>4870</v>
      </c>
      <c r="J8658" s="12" t="s">
        <v>24</v>
      </c>
      <c r="K8658" s="12" t="s">
        <v>25</v>
      </c>
      <c r="L8658" s="12" t="s">
        <v>39</v>
      </c>
      <c r="M8658" s="11" t="s">
        <v>149</v>
      </c>
      <c r="N8658" s="11" t="s">
        <v>4871</v>
      </c>
      <c r="O8658" s="12" t="s">
        <v>29</v>
      </c>
      <c r="P8658" s="12"/>
      <c r="Q8658" s="15" t="s">
        <v>38239</v>
      </c>
      <c r="R8658" s="12" t="s">
        <v>148</v>
      </c>
      <c r="S8658" s="11" t="s">
        <v>38240</v>
      </c>
      <c r="T8658" s="11" t="s">
        <v>4893</v>
      </c>
    </row>
    <row x14ac:dyDescent="0.25" r="8659" customHeight="1" ht="19.5">
      <c r="A8659" s="10">
        <v>45221</v>
      </c>
      <c r="B8659" s="11" t="s">
        <v>38241</v>
      </c>
      <c r="C8659" s="11" t="s">
        <v>4867</v>
      </c>
      <c r="D8659" s="12"/>
      <c r="E8659" s="13" t="s">
        <v>38242</v>
      </c>
      <c r="F8659" s="11" t="s">
        <v>38243</v>
      </c>
      <c r="G8659" s="12" t="s">
        <v>74</v>
      </c>
      <c r="H8659" s="12"/>
      <c r="I8659" s="14" t="s">
        <v>4870</v>
      </c>
      <c r="J8659" s="12" t="s">
        <v>24</v>
      </c>
      <c r="K8659" s="12" t="s">
        <v>25</v>
      </c>
      <c r="L8659" s="12" t="s">
        <v>39</v>
      </c>
      <c r="M8659" s="11" t="s">
        <v>149</v>
      </c>
      <c r="N8659" s="11" t="s">
        <v>4871</v>
      </c>
      <c r="O8659" s="12" t="s">
        <v>29</v>
      </c>
      <c r="P8659" s="12"/>
      <c r="Q8659" s="15" t="s">
        <v>38244</v>
      </c>
      <c r="R8659" s="12" t="s">
        <v>148</v>
      </c>
      <c r="S8659" s="11" t="s">
        <v>38245</v>
      </c>
      <c r="T8659" s="11" t="s">
        <v>4874</v>
      </c>
    </row>
    <row x14ac:dyDescent="0.25" r="8660" customHeight="1" ht="19.5">
      <c r="A8660" s="10">
        <v>45221</v>
      </c>
      <c r="B8660" s="11" t="s">
        <v>38246</v>
      </c>
      <c r="C8660" s="11" t="s">
        <v>4867</v>
      </c>
      <c r="D8660" s="12"/>
      <c r="E8660" s="13" t="s">
        <v>38247</v>
      </c>
      <c r="F8660" s="11" t="s">
        <v>38248</v>
      </c>
      <c r="G8660" s="12" t="s">
        <v>74</v>
      </c>
      <c r="H8660" s="12" t="s">
        <v>98</v>
      </c>
      <c r="I8660" s="14" t="s">
        <v>4870</v>
      </c>
      <c r="J8660" s="12" t="s">
        <v>24</v>
      </c>
      <c r="K8660" s="12" t="s">
        <v>25</v>
      </c>
      <c r="L8660" s="12" t="s">
        <v>39</v>
      </c>
      <c r="M8660" s="11" t="s">
        <v>149</v>
      </c>
      <c r="N8660" s="11" t="s">
        <v>4871</v>
      </c>
      <c r="O8660" s="12" t="s">
        <v>29</v>
      </c>
      <c r="P8660" s="12"/>
      <c r="Q8660" s="15" t="s">
        <v>38249</v>
      </c>
      <c r="R8660" s="12" t="s">
        <v>148</v>
      </c>
      <c r="S8660" s="11" t="s">
        <v>38250</v>
      </c>
      <c r="T8660" s="11" t="s">
        <v>4874</v>
      </c>
    </row>
    <row x14ac:dyDescent="0.25" r="8661" customHeight="1" ht="19.5">
      <c r="A8661" s="10">
        <v>45221</v>
      </c>
      <c r="B8661" s="11" t="s">
        <v>38251</v>
      </c>
      <c r="C8661" s="11" t="s">
        <v>4882</v>
      </c>
      <c r="D8661" s="12"/>
      <c r="E8661" s="13" t="s">
        <v>38252</v>
      </c>
      <c r="F8661" s="11" t="s">
        <v>38253</v>
      </c>
      <c r="G8661" s="12" t="s">
        <v>74</v>
      </c>
      <c r="H8661" s="12"/>
      <c r="I8661" s="14" t="s">
        <v>148</v>
      </c>
      <c r="J8661" s="12" t="s">
        <v>24</v>
      </c>
      <c r="K8661" s="12" t="s">
        <v>25</v>
      </c>
      <c r="L8661" s="12" t="s">
        <v>39</v>
      </c>
      <c r="M8661" s="11" t="s">
        <v>149</v>
      </c>
      <c r="N8661" s="11" t="s">
        <v>4871</v>
      </c>
      <c r="O8661" s="12" t="s">
        <v>29</v>
      </c>
      <c r="P8661" s="12"/>
      <c r="Q8661" s="15" t="s">
        <v>38254</v>
      </c>
      <c r="R8661" s="12" t="s">
        <v>148</v>
      </c>
      <c r="S8661" s="11" t="s">
        <v>38255</v>
      </c>
      <c r="T8661" s="11" t="s">
        <v>4893</v>
      </c>
    </row>
    <row x14ac:dyDescent="0.25" r="8662" customHeight="1" ht="19.5">
      <c r="A8662" s="10">
        <v>45221</v>
      </c>
      <c r="B8662" s="11" t="s">
        <v>38256</v>
      </c>
      <c r="C8662" s="11" t="s">
        <v>4882</v>
      </c>
      <c r="D8662" s="12"/>
      <c r="E8662" s="13" t="s">
        <v>38257</v>
      </c>
      <c r="F8662" s="11" t="s">
        <v>38258</v>
      </c>
      <c r="G8662" s="12" t="s">
        <v>74</v>
      </c>
      <c r="H8662" s="12" t="s">
        <v>98</v>
      </c>
      <c r="I8662" s="14" t="s">
        <v>148</v>
      </c>
      <c r="J8662" s="12" t="s">
        <v>24</v>
      </c>
      <c r="K8662" s="12" t="s">
        <v>25</v>
      </c>
      <c r="L8662" s="12" t="s">
        <v>39</v>
      </c>
      <c r="M8662" s="11" t="s">
        <v>149</v>
      </c>
      <c r="N8662" s="11" t="s">
        <v>4871</v>
      </c>
      <c r="O8662" s="12" t="s">
        <v>29</v>
      </c>
      <c r="P8662" s="12"/>
      <c r="Q8662" s="15" t="s">
        <v>38259</v>
      </c>
      <c r="R8662" s="12" t="s">
        <v>148</v>
      </c>
      <c r="S8662" s="11" t="s">
        <v>38260</v>
      </c>
      <c r="T8662" s="11" t="s">
        <v>4887</v>
      </c>
    </row>
    <row x14ac:dyDescent="0.25" r="8663" customHeight="1" ht="19.5">
      <c r="A8663" s="10">
        <v>45221</v>
      </c>
      <c r="B8663" s="11" t="s">
        <v>38261</v>
      </c>
      <c r="C8663" s="11" t="s">
        <v>5117</v>
      </c>
      <c r="D8663" s="12"/>
      <c r="E8663" s="13" t="s">
        <v>38262</v>
      </c>
      <c r="F8663" s="11" t="s">
        <v>38263</v>
      </c>
      <c r="G8663" s="12" t="s">
        <v>74</v>
      </c>
      <c r="H8663" s="12"/>
      <c r="I8663" s="14" t="s">
        <v>4975</v>
      </c>
      <c r="J8663" s="12" t="s">
        <v>24</v>
      </c>
      <c r="K8663" s="12" t="s">
        <v>25</v>
      </c>
      <c r="L8663" s="12" t="s">
        <v>39</v>
      </c>
      <c r="M8663" s="11" t="s">
        <v>149</v>
      </c>
      <c r="N8663" s="11" t="s">
        <v>4871</v>
      </c>
      <c r="O8663" s="12" t="s">
        <v>29</v>
      </c>
      <c r="P8663" s="12"/>
      <c r="Q8663" s="15" t="s">
        <v>38264</v>
      </c>
      <c r="R8663" s="12" t="s">
        <v>148</v>
      </c>
      <c r="S8663" s="11" t="s">
        <v>38265</v>
      </c>
      <c r="T8663" s="11" t="s">
        <v>5312</v>
      </c>
    </row>
    <row x14ac:dyDescent="0.25" r="8664" customHeight="1" ht="19.5">
      <c r="A8664" s="10">
        <v>45221</v>
      </c>
      <c r="B8664" s="11" t="s">
        <v>38266</v>
      </c>
      <c r="C8664" s="11" t="s">
        <v>4882</v>
      </c>
      <c r="D8664" s="12"/>
      <c r="E8664" s="13" t="s">
        <v>38267</v>
      </c>
      <c r="F8664" s="11" t="s">
        <v>38268</v>
      </c>
      <c r="G8664" s="12" t="s">
        <v>74</v>
      </c>
      <c r="H8664" s="12"/>
      <c r="I8664" s="14" t="s">
        <v>148</v>
      </c>
      <c r="J8664" s="12" t="s">
        <v>24</v>
      </c>
      <c r="K8664" s="12" t="s">
        <v>25</v>
      </c>
      <c r="L8664" s="12" t="s">
        <v>39</v>
      </c>
      <c r="M8664" s="11" t="s">
        <v>149</v>
      </c>
      <c r="N8664" s="11" t="s">
        <v>4871</v>
      </c>
      <c r="O8664" s="12" t="s">
        <v>29</v>
      </c>
      <c r="P8664" s="12"/>
      <c r="Q8664" s="15" t="s">
        <v>38269</v>
      </c>
      <c r="R8664" s="12" t="s">
        <v>148</v>
      </c>
      <c r="S8664" s="11" t="s">
        <v>38270</v>
      </c>
      <c r="T8664" s="11" t="s">
        <v>4887</v>
      </c>
    </row>
    <row x14ac:dyDescent="0.25" r="8665" customHeight="1" ht="19.5">
      <c r="A8665" s="10">
        <v>45221</v>
      </c>
      <c r="B8665" s="11" t="s">
        <v>38271</v>
      </c>
      <c r="C8665" s="11" t="s">
        <v>4867</v>
      </c>
      <c r="D8665" s="12"/>
      <c r="E8665" s="13" t="s">
        <v>38272</v>
      </c>
      <c r="F8665" s="11" t="s">
        <v>6909</v>
      </c>
      <c r="G8665" s="12" t="s">
        <v>74</v>
      </c>
      <c r="H8665" s="12" t="s">
        <v>1267</v>
      </c>
      <c r="I8665" s="14" t="s">
        <v>4870</v>
      </c>
      <c r="J8665" s="12" t="s">
        <v>24</v>
      </c>
      <c r="K8665" s="12" t="s">
        <v>25</v>
      </c>
      <c r="L8665" s="12" t="s">
        <v>39</v>
      </c>
      <c r="M8665" s="11" t="s">
        <v>149</v>
      </c>
      <c r="N8665" s="11" t="s">
        <v>4871</v>
      </c>
      <c r="O8665" s="12" t="s">
        <v>29</v>
      </c>
      <c r="P8665" s="12"/>
      <c r="Q8665" s="15" t="s">
        <v>38273</v>
      </c>
      <c r="R8665" s="12" t="s">
        <v>148</v>
      </c>
      <c r="S8665" s="11" t="s">
        <v>38274</v>
      </c>
      <c r="T8665" s="11" t="s">
        <v>6803</v>
      </c>
    </row>
    <row x14ac:dyDescent="0.25" r="8666" customHeight="1" ht="19.5">
      <c r="A8666" s="10">
        <v>45221</v>
      </c>
      <c r="B8666" s="11" t="s">
        <v>38275</v>
      </c>
      <c r="C8666" s="11" t="s">
        <v>4882</v>
      </c>
      <c r="D8666" s="12"/>
      <c r="E8666" s="13" t="s">
        <v>38276</v>
      </c>
      <c r="F8666" s="11" t="s">
        <v>38277</v>
      </c>
      <c r="G8666" s="12" t="s">
        <v>74</v>
      </c>
      <c r="H8666" s="12" t="s">
        <v>98</v>
      </c>
      <c r="I8666" s="14" t="s">
        <v>148</v>
      </c>
      <c r="J8666" s="12" t="s">
        <v>24</v>
      </c>
      <c r="K8666" s="12" t="s">
        <v>25</v>
      </c>
      <c r="L8666" s="12" t="s">
        <v>39</v>
      </c>
      <c r="M8666" s="11" t="s">
        <v>149</v>
      </c>
      <c r="N8666" s="11" t="s">
        <v>4871</v>
      </c>
      <c r="O8666" s="12" t="s">
        <v>29</v>
      </c>
      <c r="P8666" s="12"/>
      <c r="Q8666" s="15" t="s">
        <v>38278</v>
      </c>
      <c r="R8666" s="12" t="s">
        <v>148</v>
      </c>
      <c r="S8666" s="11" t="s">
        <v>38279</v>
      </c>
      <c r="T8666" s="11" t="s">
        <v>4934</v>
      </c>
    </row>
    <row x14ac:dyDescent="0.25" r="8667" customHeight="1" ht="19.5">
      <c r="A8667" s="10">
        <v>45221</v>
      </c>
      <c r="B8667" s="11" t="s">
        <v>38280</v>
      </c>
      <c r="C8667" s="11" t="s">
        <v>4882</v>
      </c>
      <c r="D8667" s="12"/>
      <c r="E8667" s="13" t="s">
        <v>38281</v>
      </c>
      <c r="F8667" s="11" t="s">
        <v>7420</v>
      </c>
      <c r="G8667" s="12" t="s">
        <v>74</v>
      </c>
      <c r="H8667" s="12" t="s">
        <v>98</v>
      </c>
      <c r="I8667" s="14" t="s">
        <v>148</v>
      </c>
      <c r="J8667" s="12" t="s">
        <v>24</v>
      </c>
      <c r="K8667" s="12" t="s">
        <v>172</v>
      </c>
      <c r="L8667" s="12"/>
      <c r="M8667" s="11" t="s">
        <v>149</v>
      </c>
      <c r="N8667" s="11" t="s">
        <v>4871</v>
      </c>
      <c r="O8667" s="12" t="s">
        <v>29</v>
      </c>
      <c r="P8667" s="12"/>
      <c r="Q8667" s="15" t="s">
        <v>38282</v>
      </c>
      <c r="R8667" s="12" t="s">
        <v>148</v>
      </c>
      <c r="S8667" s="11" t="s">
        <v>38283</v>
      </c>
      <c r="T8667" s="11" t="s">
        <v>4893</v>
      </c>
    </row>
    <row x14ac:dyDescent="0.25" r="8668" customHeight="1" ht="19.5">
      <c r="A8668" s="10">
        <v>45221</v>
      </c>
      <c r="B8668" s="11" t="s">
        <v>38284</v>
      </c>
      <c r="C8668" s="11" t="s">
        <v>4867</v>
      </c>
      <c r="D8668" s="12"/>
      <c r="E8668" s="13" t="s">
        <v>38285</v>
      </c>
      <c r="F8668" s="11" t="s">
        <v>38286</v>
      </c>
      <c r="G8668" s="12" t="s">
        <v>74</v>
      </c>
      <c r="H8668" s="12"/>
      <c r="I8668" s="14" t="s">
        <v>4870</v>
      </c>
      <c r="J8668" s="12" t="s">
        <v>24</v>
      </c>
      <c r="K8668" s="12" t="s">
        <v>25</v>
      </c>
      <c r="L8668" s="12" t="s">
        <v>39</v>
      </c>
      <c r="M8668" s="11" t="s">
        <v>149</v>
      </c>
      <c r="N8668" s="11" t="s">
        <v>4871</v>
      </c>
      <c r="O8668" s="12" t="s">
        <v>29</v>
      </c>
      <c r="P8668" s="12"/>
      <c r="Q8668" s="15" t="s">
        <v>38287</v>
      </c>
      <c r="R8668" s="12" t="s">
        <v>148</v>
      </c>
      <c r="S8668" s="11" t="s">
        <v>38288</v>
      </c>
      <c r="T8668" s="11" t="s">
        <v>4874</v>
      </c>
    </row>
    <row x14ac:dyDescent="0.25" r="8669" customHeight="1" ht="19.5">
      <c r="A8669" s="10">
        <v>45221</v>
      </c>
      <c r="B8669" s="11" t="s">
        <v>38289</v>
      </c>
      <c r="C8669" s="11" t="s">
        <v>4923</v>
      </c>
      <c r="D8669" s="12"/>
      <c r="E8669" s="13" t="s">
        <v>38290</v>
      </c>
      <c r="F8669" s="11" t="s">
        <v>38291</v>
      </c>
      <c r="G8669" s="12" t="s">
        <v>74</v>
      </c>
      <c r="H8669" s="12" t="s">
        <v>121</v>
      </c>
      <c r="I8669" s="14" t="s">
        <v>189</v>
      </c>
      <c r="J8669" s="12" t="s">
        <v>24</v>
      </c>
      <c r="K8669" s="12" t="s">
        <v>25</v>
      </c>
      <c r="L8669" s="12" t="s">
        <v>39</v>
      </c>
      <c r="M8669" s="11" t="s">
        <v>149</v>
      </c>
      <c r="N8669" s="11" t="s">
        <v>4871</v>
      </c>
      <c r="O8669" s="12" t="s">
        <v>29</v>
      </c>
      <c r="P8669" s="12"/>
      <c r="Q8669" s="15" t="s">
        <v>38292</v>
      </c>
      <c r="R8669" s="12" t="s">
        <v>148</v>
      </c>
      <c r="S8669" s="11" t="s">
        <v>38293</v>
      </c>
      <c r="T8669" s="11" t="s">
        <v>4955</v>
      </c>
    </row>
    <row x14ac:dyDescent="0.25" r="8670" customHeight="1" ht="19.5">
      <c r="A8670" s="10">
        <v>45221</v>
      </c>
      <c r="B8670" s="11" t="s">
        <v>38294</v>
      </c>
      <c r="C8670" s="11" t="s">
        <v>5189</v>
      </c>
      <c r="D8670" s="12"/>
      <c r="E8670" s="13" t="s">
        <v>38295</v>
      </c>
      <c r="F8670" s="11" t="s">
        <v>38296</v>
      </c>
      <c r="G8670" s="12" t="s">
        <v>74</v>
      </c>
      <c r="H8670" s="12"/>
      <c r="I8670" s="14" t="s">
        <v>4975</v>
      </c>
      <c r="J8670" s="12" t="s">
        <v>24</v>
      </c>
      <c r="K8670" s="12" t="s">
        <v>25</v>
      </c>
      <c r="L8670" s="12" t="s">
        <v>39</v>
      </c>
      <c r="M8670" s="11" t="s">
        <v>149</v>
      </c>
      <c r="N8670" s="11" t="s">
        <v>4871</v>
      </c>
      <c r="O8670" s="12" t="s">
        <v>29</v>
      </c>
      <c r="P8670" s="12"/>
      <c r="Q8670" s="15" t="s">
        <v>38297</v>
      </c>
      <c r="R8670" s="12" t="s">
        <v>148</v>
      </c>
      <c r="S8670" s="11" t="s">
        <v>38298</v>
      </c>
      <c r="T8670" s="11" t="s">
        <v>4874</v>
      </c>
    </row>
    <row x14ac:dyDescent="0.25" r="8671" customHeight="1" ht="19.5">
      <c r="A8671" s="10">
        <v>45221</v>
      </c>
      <c r="B8671" s="11" t="s">
        <v>38299</v>
      </c>
      <c r="C8671" s="11" t="s">
        <v>4882</v>
      </c>
      <c r="D8671" s="12"/>
      <c r="E8671" s="13" t="s">
        <v>38300</v>
      </c>
      <c r="F8671" s="11" t="s">
        <v>38301</v>
      </c>
      <c r="G8671" s="12" t="s">
        <v>74</v>
      </c>
      <c r="H8671" s="12"/>
      <c r="I8671" s="14" t="s">
        <v>142</v>
      </c>
      <c r="J8671" s="12" t="s">
        <v>24</v>
      </c>
      <c r="K8671" s="12" t="s">
        <v>25</v>
      </c>
      <c r="L8671" s="12" t="s">
        <v>39</v>
      </c>
      <c r="M8671" s="11" t="s">
        <v>149</v>
      </c>
      <c r="N8671" s="11" t="s">
        <v>4871</v>
      </c>
      <c r="O8671" s="12" t="s">
        <v>29</v>
      </c>
      <c r="P8671" s="12"/>
      <c r="Q8671" s="15" t="s">
        <v>38302</v>
      </c>
      <c r="R8671" s="12" t="s">
        <v>148</v>
      </c>
      <c r="S8671" s="11" t="s">
        <v>38303</v>
      </c>
      <c r="T8671" s="11" t="s">
        <v>4887</v>
      </c>
    </row>
    <row x14ac:dyDescent="0.25" r="8672" customHeight="1" ht="19.5">
      <c r="A8672" s="10">
        <v>45221</v>
      </c>
      <c r="B8672" s="11" t="s">
        <v>38304</v>
      </c>
      <c r="C8672" s="11" t="s">
        <v>4882</v>
      </c>
      <c r="D8672" s="12"/>
      <c r="E8672" s="13" t="s">
        <v>38305</v>
      </c>
      <c r="F8672" s="11" t="s">
        <v>38306</v>
      </c>
      <c r="G8672" s="12" t="s">
        <v>74</v>
      </c>
      <c r="H8672" s="12"/>
      <c r="I8672" s="14" t="s">
        <v>148</v>
      </c>
      <c r="J8672" s="12" t="s">
        <v>24</v>
      </c>
      <c r="K8672" s="12" t="s">
        <v>25</v>
      </c>
      <c r="L8672" s="12" t="s">
        <v>39</v>
      </c>
      <c r="M8672" s="11" t="s">
        <v>149</v>
      </c>
      <c r="N8672" s="11" t="s">
        <v>4871</v>
      </c>
      <c r="O8672" s="12" t="s">
        <v>29</v>
      </c>
      <c r="P8672" s="12"/>
      <c r="Q8672" s="15" t="s">
        <v>38307</v>
      </c>
      <c r="R8672" s="12" t="s">
        <v>42</v>
      </c>
      <c r="S8672" s="11" t="s">
        <v>38308</v>
      </c>
      <c r="T8672" s="11" t="s">
        <v>4899</v>
      </c>
    </row>
    <row x14ac:dyDescent="0.25" r="8673" customHeight="1" ht="19.5">
      <c r="A8673" s="10">
        <v>45221</v>
      </c>
      <c r="B8673" s="11" t="s">
        <v>38309</v>
      </c>
      <c r="C8673" s="11" t="s">
        <v>4867</v>
      </c>
      <c r="D8673" s="12"/>
      <c r="E8673" s="13" t="s">
        <v>38310</v>
      </c>
      <c r="F8673" s="11" t="s">
        <v>38311</v>
      </c>
      <c r="G8673" s="12" t="s">
        <v>74</v>
      </c>
      <c r="H8673" s="12"/>
      <c r="I8673" s="14" t="s">
        <v>4870</v>
      </c>
      <c r="J8673" s="12" t="s">
        <v>24</v>
      </c>
      <c r="K8673" s="12" t="s">
        <v>25</v>
      </c>
      <c r="L8673" s="12" t="s">
        <v>39</v>
      </c>
      <c r="M8673" s="11" t="s">
        <v>149</v>
      </c>
      <c r="N8673" s="11" t="s">
        <v>4871</v>
      </c>
      <c r="O8673" s="12" t="s">
        <v>29</v>
      </c>
      <c r="P8673" s="12"/>
      <c r="Q8673" s="15" t="s">
        <v>38312</v>
      </c>
      <c r="R8673" s="12" t="s">
        <v>148</v>
      </c>
      <c r="S8673" s="11" t="s">
        <v>24655</v>
      </c>
      <c r="T8673" s="11" t="s">
        <v>10640</v>
      </c>
    </row>
    <row x14ac:dyDescent="0.25" r="8674" customHeight="1" ht="19.5">
      <c r="A8674" s="10">
        <v>45221</v>
      </c>
      <c r="B8674" s="11" t="s">
        <v>38313</v>
      </c>
      <c r="C8674" s="11" t="s">
        <v>5060</v>
      </c>
      <c r="D8674" s="12"/>
      <c r="E8674" s="13" t="s">
        <v>38314</v>
      </c>
      <c r="F8674" s="11" t="s">
        <v>38315</v>
      </c>
      <c r="G8674" s="12" t="s">
        <v>74</v>
      </c>
      <c r="H8674" s="12"/>
      <c r="I8674" s="14" t="s">
        <v>4975</v>
      </c>
      <c r="J8674" s="12" t="s">
        <v>24</v>
      </c>
      <c r="K8674" s="12" t="s">
        <v>25</v>
      </c>
      <c r="L8674" s="12" t="s">
        <v>39</v>
      </c>
      <c r="M8674" s="11" t="s">
        <v>149</v>
      </c>
      <c r="N8674" s="11" t="s">
        <v>4871</v>
      </c>
      <c r="O8674" s="12" t="s">
        <v>29</v>
      </c>
      <c r="P8674" s="12"/>
      <c r="Q8674" s="15" t="s">
        <v>38316</v>
      </c>
      <c r="R8674" s="12" t="s">
        <v>148</v>
      </c>
      <c r="S8674" s="11" t="s">
        <v>38317</v>
      </c>
      <c r="T8674" s="11" t="s">
        <v>4874</v>
      </c>
    </row>
    <row x14ac:dyDescent="0.25" r="8675" customHeight="1" ht="19.5">
      <c r="A8675" s="10">
        <v>45221</v>
      </c>
      <c r="B8675" s="11" t="s">
        <v>38318</v>
      </c>
      <c r="C8675" s="11" t="s">
        <v>38319</v>
      </c>
      <c r="D8675" s="12"/>
      <c r="E8675" s="13" t="s">
        <v>38320</v>
      </c>
      <c r="F8675" s="11" t="s">
        <v>14228</v>
      </c>
      <c r="G8675" s="12" t="s">
        <v>74</v>
      </c>
      <c r="H8675" s="12" t="s">
        <v>130</v>
      </c>
      <c r="I8675" s="14" t="s">
        <v>142</v>
      </c>
      <c r="J8675" s="12" t="s">
        <v>24</v>
      </c>
      <c r="K8675" s="12" t="s">
        <v>25</v>
      </c>
      <c r="L8675" s="12" t="s">
        <v>39</v>
      </c>
      <c r="M8675" s="11" t="s">
        <v>149</v>
      </c>
      <c r="N8675" s="11" t="s">
        <v>4871</v>
      </c>
      <c r="O8675" s="12" t="s">
        <v>29</v>
      </c>
      <c r="P8675" s="12"/>
      <c r="Q8675" s="15" t="s">
        <v>38321</v>
      </c>
      <c r="R8675" s="12" t="s">
        <v>148</v>
      </c>
      <c r="S8675" s="11" t="s">
        <v>38322</v>
      </c>
      <c r="T8675" s="11" t="s">
        <v>4887</v>
      </c>
    </row>
    <row x14ac:dyDescent="0.25" r="8676" customHeight="1" ht="19.5">
      <c r="A8676" s="10">
        <v>45221</v>
      </c>
      <c r="B8676" s="11" t="s">
        <v>38323</v>
      </c>
      <c r="C8676" s="11" t="s">
        <v>4867</v>
      </c>
      <c r="D8676" s="12"/>
      <c r="E8676" s="13" t="s">
        <v>38324</v>
      </c>
      <c r="F8676" s="11" t="s">
        <v>38325</v>
      </c>
      <c r="G8676" s="12" t="s">
        <v>74</v>
      </c>
      <c r="H8676" s="12" t="s">
        <v>98</v>
      </c>
      <c r="I8676" s="14" t="s">
        <v>4870</v>
      </c>
      <c r="J8676" s="12" t="s">
        <v>24</v>
      </c>
      <c r="K8676" s="12" t="s">
        <v>25</v>
      </c>
      <c r="L8676" s="12" t="s">
        <v>39</v>
      </c>
      <c r="M8676" s="11" t="s">
        <v>149</v>
      </c>
      <c r="N8676" s="11" t="s">
        <v>4871</v>
      </c>
      <c r="O8676" s="12" t="s">
        <v>29</v>
      </c>
      <c r="P8676" s="12"/>
      <c r="Q8676" s="15" t="s">
        <v>38326</v>
      </c>
      <c r="R8676" s="12" t="s">
        <v>148</v>
      </c>
      <c r="S8676" s="11" t="s">
        <v>38327</v>
      </c>
      <c r="T8676" s="11" t="s">
        <v>5318</v>
      </c>
    </row>
    <row x14ac:dyDescent="0.25" r="8677" customHeight="1" ht="19.5">
      <c r="A8677" s="10">
        <v>45221</v>
      </c>
      <c r="B8677" s="11" t="s">
        <v>38328</v>
      </c>
      <c r="C8677" s="11" t="s">
        <v>4882</v>
      </c>
      <c r="D8677" s="12"/>
      <c r="E8677" s="13" t="s">
        <v>38329</v>
      </c>
      <c r="F8677" s="11" t="s">
        <v>38330</v>
      </c>
      <c r="G8677" s="12" t="s">
        <v>74</v>
      </c>
      <c r="H8677" s="12"/>
      <c r="I8677" s="14" t="s">
        <v>148</v>
      </c>
      <c r="J8677" s="12" t="s">
        <v>24</v>
      </c>
      <c r="K8677" s="12" t="s">
        <v>25</v>
      </c>
      <c r="L8677" s="12" t="s">
        <v>39</v>
      </c>
      <c r="M8677" s="11" t="s">
        <v>149</v>
      </c>
      <c r="N8677" s="11" t="s">
        <v>4871</v>
      </c>
      <c r="O8677" s="12" t="s">
        <v>29</v>
      </c>
      <c r="P8677" s="12"/>
      <c r="Q8677" s="15" t="s">
        <v>38331</v>
      </c>
      <c r="R8677" s="12" t="s">
        <v>148</v>
      </c>
      <c r="S8677" s="11" t="s">
        <v>38332</v>
      </c>
      <c r="T8677" s="11" t="s">
        <v>4906</v>
      </c>
    </row>
    <row x14ac:dyDescent="0.25" r="8678" customHeight="1" ht="19.5">
      <c r="A8678" s="10">
        <v>45221</v>
      </c>
      <c r="B8678" s="11" t="s">
        <v>38333</v>
      </c>
      <c r="C8678" s="11" t="s">
        <v>4867</v>
      </c>
      <c r="D8678" s="12"/>
      <c r="E8678" s="13" t="s">
        <v>38334</v>
      </c>
      <c r="F8678" s="11" t="s">
        <v>38335</v>
      </c>
      <c r="G8678" s="12" t="s">
        <v>74</v>
      </c>
      <c r="H8678" s="12"/>
      <c r="I8678" s="14" t="s">
        <v>4870</v>
      </c>
      <c r="J8678" s="12" t="s">
        <v>24</v>
      </c>
      <c r="K8678" s="12" t="s">
        <v>25</v>
      </c>
      <c r="L8678" s="12" t="s">
        <v>39</v>
      </c>
      <c r="M8678" s="11" t="s">
        <v>149</v>
      </c>
      <c r="N8678" s="11" t="s">
        <v>4871</v>
      </c>
      <c r="O8678" s="12" t="s">
        <v>29</v>
      </c>
      <c r="P8678" s="12"/>
      <c r="Q8678" s="15" t="s">
        <v>38336</v>
      </c>
      <c r="R8678" s="12" t="s">
        <v>148</v>
      </c>
      <c r="S8678" s="11" t="s">
        <v>38337</v>
      </c>
      <c r="T8678" s="11" t="s">
        <v>4893</v>
      </c>
    </row>
    <row x14ac:dyDescent="0.25" r="8679" customHeight="1" ht="19.5">
      <c r="A8679" s="10">
        <v>45221</v>
      </c>
      <c r="B8679" s="11" t="s">
        <v>38338</v>
      </c>
      <c r="C8679" s="11" t="s">
        <v>4867</v>
      </c>
      <c r="D8679" s="12"/>
      <c r="E8679" s="13" t="s">
        <v>38339</v>
      </c>
      <c r="F8679" s="11" t="s">
        <v>38340</v>
      </c>
      <c r="G8679" s="12" t="s">
        <v>74</v>
      </c>
      <c r="H8679" s="12"/>
      <c r="I8679" s="14" t="s">
        <v>4870</v>
      </c>
      <c r="J8679" s="12" t="s">
        <v>24</v>
      </c>
      <c r="K8679" s="12" t="s">
        <v>25</v>
      </c>
      <c r="L8679" s="12" t="s">
        <v>39</v>
      </c>
      <c r="M8679" s="11" t="s">
        <v>149</v>
      </c>
      <c r="N8679" s="11" t="s">
        <v>4871</v>
      </c>
      <c r="O8679" s="12" t="s">
        <v>29</v>
      </c>
      <c r="P8679" s="12"/>
      <c r="Q8679" s="15" t="s">
        <v>38341</v>
      </c>
      <c r="R8679" s="12" t="s">
        <v>148</v>
      </c>
      <c r="S8679" s="11" t="s">
        <v>38342</v>
      </c>
      <c r="T8679" s="11" t="s">
        <v>4874</v>
      </c>
    </row>
    <row x14ac:dyDescent="0.25" r="8680" customHeight="1" ht="19.5">
      <c r="A8680" s="10">
        <v>45221</v>
      </c>
      <c r="B8680" s="11" t="s">
        <v>38343</v>
      </c>
      <c r="C8680" s="11" t="s">
        <v>4867</v>
      </c>
      <c r="D8680" s="12"/>
      <c r="E8680" s="13" t="s">
        <v>38344</v>
      </c>
      <c r="F8680" s="11" t="s">
        <v>38345</v>
      </c>
      <c r="G8680" s="12" t="s">
        <v>74</v>
      </c>
      <c r="H8680" s="12"/>
      <c r="I8680" s="14" t="s">
        <v>4870</v>
      </c>
      <c r="J8680" s="12" t="s">
        <v>24</v>
      </c>
      <c r="K8680" s="12" t="s">
        <v>25</v>
      </c>
      <c r="L8680" s="12" t="s">
        <v>39</v>
      </c>
      <c r="M8680" s="11" t="s">
        <v>149</v>
      </c>
      <c r="N8680" s="11" t="s">
        <v>4871</v>
      </c>
      <c r="O8680" s="12" t="s">
        <v>29</v>
      </c>
      <c r="P8680" s="12"/>
      <c r="Q8680" s="15" t="s">
        <v>38346</v>
      </c>
      <c r="R8680" s="12" t="s">
        <v>148</v>
      </c>
      <c r="S8680" s="11" t="s">
        <v>38347</v>
      </c>
      <c r="T8680" s="11" t="s">
        <v>5312</v>
      </c>
    </row>
    <row x14ac:dyDescent="0.25" r="8681" customHeight="1" ht="19.5">
      <c r="A8681" s="10">
        <v>45221</v>
      </c>
      <c r="B8681" s="11" t="s">
        <v>38348</v>
      </c>
      <c r="C8681" s="11" t="s">
        <v>4901</v>
      </c>
      <c r="D8681" s="12"/>
      <c r="E8681" s="13" t="s">
        <v>38349</v>
      </c>
      <c r="F8681" s="11" t="s">
        <v>38350</v>
      </c>
      <c r="G8681" s="12" t="s">
        <v>74</v>
      </c>
      <c r="H8681" s="12"/>
      <c r="I8681" s="14" t="s">
        <v>148</v>
      </c>
      <c r="J8681" s="12" t="s">
        <v>24</v>
      </c>
      <c r="K8681" s="12" t="s">
        <v>25</v>
      </c>
      <c r="L8681" s="12" t="s">
        <v>39</v>
      </c>
      <c r="M8681" s="11" t="s">
        <v>149</v>
      </c>
      <c r="N8681" s="11" t="s">
        <v>4871</v>
      </c>
      <c r="O8681" s="12" t="s">
        <v>29</v>
      </c>
      <c r="P8681" s="12"/>
      <c r="Q8681" s="15" t="s">
        <v>38351</v>
      </c>
      <c r="R8681" s="12" t="s">
        <v>148</v>
      </c>
      <c r="S8681" s="11" t="s">
        <v>38352</v>
      </c>
      <c r="T8681" s="11" t="s">
        <v>4961</v>
      </c>
    </row>
    <row x14ac:dyDescent="0.25" r="8682" customHeight="1" ht="19.5">
      <c r="A8682" s="10">
        <v>45221</v>
      </c>
      <c r="B8682" s="11" t="s">
        <v>38353</v>
      </c>
      <c r="C8682" s="11" t="s">
        <v>4882</v>
      </c>
      <c r="D8682" s="12"/>
      <c r="E8682" s="13" t="s">
        <v>38354</v>
      </c>
      <c r="F8682" s="11" t="s">
        <v>38355</v>
      </c>
      <c r="G8682" s="12" t="s">
        <v>74</v>
      </c>
      <c r="H8682" s="12"/>
      <c r="I8682" s="14" t="s">
        <v>148</v>
      </c>
      <c r="J8682" s="12" t="s">
        <v>24</v>
      </c>
      <c r="K8682" s="12" t="s">
        <v>25</v>
      </c>
      <c r="L8682" s="12" t="s">
        <v>39</v>
      </c>
      <c r="M8682" s="11" t="s">
        <v>149</v>
      </c>
      <c r="N8682" s="11" t="s">
        <v>4871</v>
      </c>
      <c r="O8682" s="12" t="s">
        <v>29</v>
      </c>
      <c r="P8682" s="12"/>
      <c r="Q8682" s="15" t="s">
        <v>38356</v>
      </c>
      <c r="R8682" s="12" t="s">
        <v>148</v>
      </c>
      <c r="S8682" s="11" t="s">
        <v>38357</v>
      </c>
      <c r="T8682" s="11" t="s">
        <v>4880</v>
      </c>
    </row>
    <row x14ac:dyDescent="0.25" r="8683" customHeight="1" ht="19.5">
      <c r="A8683" s="10">
        <v>45221</v>
      </c>
      <c r="B8683" s="11" t="s">
        <v>38358</v>
      </c>
      <c r="C8683" s="11" t="s">
        <v>4882</v>
      </c>
      <c r="D8683" s="12"/>
      <c r="E8683" s="13" t="s">
        <v>38359</v>
      </c>
      <c r="F8683" s="11" t="s">
        <v>38360</v>
      </c>
      <c r="G8683" s="12" t="s">
        <v>74</v>
      </c>
      <c r="H8683" s="12"/>
      <c r="I8683" s="14" t="s">
        <v>148</v>
      </c>
      <c r="J8683" s="12" t="s">
        <v>24</v>
      </c>
      <c r="K8683" s="12" t="s">
        <v>25</v>
      </c>
      <c r="L8683" s="12" t="s">
        <v>39</v>
      </c>
      <c r="M8683" s="11" t="s">
        <v>149</v>
      </c>
      <c r="N8683" s="11" t="s">
        <v>4871</v>
      </c>
      <c r="O8683" s="12" t="s">
        <v>29</v>
      </c>
      <c r="P8683" s="12"/>
      <c r="Q8683" s="15" t="s">
        <v>38361</v>
      </c>
      <c r="R8683" s="12" t="s">
        <v>148</v>
      </c>
      <c r="S8683" s="11" t="s">
        <v>38362</v>
      </c>
      <c r="T8683" s="11" t="s">
        <v>4906</v>
      </c>
    </row>
    <row x14ac:dyDescent="0.25" r="8684" customHeight="1" ht="19.5">
      <c r="A8684" s="10">
        <v>45221</v>
      </c>
      <c r="B8684" s="11" t="s">
        <v>38363</v>
      </c>
      <c r="C8684" s="11" t="s">
        <v>4882</v>
      </c>
      <c r="D8684" s="12"/>
      <c r="E8684" s="13" t="s">
        <v>38364</v>
      </c>
      <c r="F8684" s="11" t="s">
        <v>7795</v>
      </c>
      <c r="G8684" s="12" t="s">
        <v>74</v>
      </c>
      <c r="H8684" s="12"/>
      <c r="I8684" s="14" t="s">
        <v>433</v>
      </c>
      <c r="J8684" s="12" t="s">
        <v>24</v>
      </c>
      <c r="K8684" s="12" t="s">
        <v>25</v>
      </c>
      <c r="L8684" s="12" t="s">
        <v>39</v>
      </c>
      <c r="M8684" s="11" t="s">
        <v>149</v>
      </c>
      <c r="N8684" s="11" t="s">
        <v>4871</v>
      </c>
      <c r="O8684" s="12" t="s">
        <v>29</v>
      </c>
      <c r="P8684" s="12"/>
      <c r="Q8684" s="15" t="s">
        <v>38365</v>
      </c>
      <c r="R8684" s="12" t="s">
        <v>148</v>
      </c>
      <c r="S8684" s="11" t="s">
        <v>38366</v>
      </c>
      <c r="T8684" s="11" t="s">
        <v>4961</v>
      </c>
    </row>
    <row x14ac:dyDescent="0.25" r="8685" customHeight="1" ht="19.5">
      <c r="A8685" s="10">
        <v>45221</v>
      </c>
      <c r="B8685" s="11" t="s">
        <v>38367</v>
      </c>
      <c r="C8685" s="11" t="s">
        <v>4923</v>
      </c>
      <c r="D8685" s="12"/>
      <c r="E8685" s="13" t="s">
        <v>38368</v>
      </c>
      <c r="F8685" s="11" t="s">
        <v>38369</v>
      </c>
      <c r="G8685" s="12" t="s">
        <v>74</v>
      </c>
      <c r="H8685" s="12" t="s">
        <v>98</v>
      </c>
      <c r="I8685" s="14" t="s">
        <v>148</v>
      </c>
      <c r="J8685" s="12" t="s">
        <v>24</v>
      </c>
      <c r="K8685" s="12" t="s">
        <v>25</v>
      </c>
      <c r="L8685" s="12" t="s">
        <v>39</v>
      </c>
      <c r="M8685" s="11" t="s">
        <v>149</v>
      </c>
      <c r="N8685" s="11" t="s">
        <v>4871</v>
      </c>
      <c r="O8685" s="12" t="s">
        <v>29</v>
      </c>
      <c r="P8685" s="12"/>
      <c r="Q8685" s="15" t="s">
        <v>38370</v>
      </c>
      <c r="R8685" s="12" t="s">
        <v>148</v>
      </c>
      <c r="S8685" s="11" t="s">
        <v>38371</v>
      </c>
      <c r="T8685" s="11" t="s">
        <v>7782</v>
      </c>
    </row>
    <row x14ac:dyDescent="0.25" r="8686" customHeight="1" ht="19.5">
      <c r="A8686" s="10">
        <v>45221</v>
      </c>
      <c r="B8686" s="11" t="s">
        <v>38372</v>
      </c>
      <c r="C8686" s="11" t="s">
        <v>4867</v>
      </c>
      <c r="D8686" s="12"/>
      <c r="E8686" s="13" t="s">
        <v>38373</v>
      </c>
      <c r="F8686" s="11" t="s">
        <v>38374</v>
      </c>
      <c r="G8686" s="12" t="s">
        <v>74</v>
      </c>
      <c r="H8686" s="12"/>
      <c r="I8686" s="14" t="s">
        <v>4870</v>
      </c>
      <c r="J8686" s="12" t="s">
        <v>24</v>
      </c>
      <c r="K8686" s="12" t="s">
        <v>25</v>
      </c>
      <c r="L8686" s="12" t="s">
        <v>39</v>
      </c>
      <c r="M8686" s="11" t="s">
        <v>149</v>
      </c>
      <c r="N8686" s="11" t="s">
        <v>4871</v>
      </c>
      <c r="O8686" s="12" t="s">
        <v>29</v>
      </c>
      <c r="P8686" s="12"/>
      <c r="Q8686" s="15" t="s">
        <v>38375</v>
      </c>
      <c r="R8686" s="12" t="s">
        <v>148</v>
      </c>
      <c r="S8686" s="11" t="s">
        <v>38376</v>
      </c>
      <c r="T8686" s="11" t="s">
        <v>4874</v>
      </c>
    </row>
    <row x14ac:dyDescent="0.25" r="8687" customHeight="1" ht="19.5">
      <c r="A8687" s="10">
        <v>45221</v>
      </c>
      <c r="B8687" s="11" t="s">
        <v>38377</v>
      </c>
      <c r="C8687" s="11" t="s">
        <v>4882</v>
      </c>
      <c r="D8687" s="12"/>
      <c r="E8687" s="13" t="s">
        <v>38378</v>
      </c>
      <c r="F8687" s="11" t="s">
        <v>38379</v>
      </c>
      <c r="G8687" s="12" t="s">
        <v>74</v>
      </c>
      <c r="H8687" s="12"/>
      <c r="I8687" s="14" t="s">
        <v>148</v>
      </c>
      <c r="J8687" s="12" t="s">
        <v>24</v>
      </c>
      <c r="K8687" s="12" t="s">
        <v>25</v>
      </c>
      <c r="L8687" s="12" t="s">
        <v>39</v>
      </c>
      <c r="M8687" s="11" t="s">
        <v>149</v>
      </c>
      <c r="N8687" s="11" t="s">
        <v>4871</v>
      </c>
      <c r="O8687" s="12" t="s">
        <v>29</v>
      </c>
      <c r="P8687" s="12"/>
      <c r="Q8687" s="15" t="s">
        <v>38380</v>
      </c>
      <c r="R8687" s="12" t="s">
        <v>148</v>
      </c>
      <c r="S8687" s="11" t="s">
        <v>38381</v>
      </c>
      <c r="T8687" s="11" t="s">
        <v>4887</v>
      </c>
    </row>
    <row x14ac:dyDescent="0.25" r="8688" customHeight="1" ht="19.5">
      <c r="A8688" s="10">
        <v>45221</v>
      </c>
      <c r="B8688" s="11" t="s">
        <v>38382</v>
      </c>
      <c r="C8688" s="11" t="s">
        <v>4867</v>
      </c>
      <c r="D8688" s="12"/>
      <c r="E8688" s="13" t="s">
        <v>38383</v>
      </c>
      <c r="F8688" s="11" t="s">
        <v>38384</v>
      </c>
      <c r="G8688" s="12" t="s">
        <v>74</v>
      </c>
      <c r="H8688" s="12"/>
      <c r="I8688" s="14" t="s">
        <v>4870</v>
      </c>
      <c r="J8688" s="12" t="s">
        <v>24</v>
      </c>
      <c r="K8688" s="12" t="s">
        <v>25</v>
      </c>
      <c r="L8688" s="12" t="s">
        <v>39</v>
      </c>
      <c r="M8688" s="11" t="s">
        <v>149</v>
      </c>
      <c r="N8688" s="11" t="s">
        <v>4871</v>
      </c>
      <c r="O8688" s="12" t="s">
        <v>29</v>
      </c>
      <c r="P8688" s="12"/>
      <c r="Q8688" s="15" t="s">
        <v>38385</v>
      </c>
      <c r="R8688" s="12" t="s">
        <v>148</v>
      </c>
      <c r="S8688" s="11" t="s">
        <v>38386</v>
      </c>
      <c r="T8688" s="11" t="s">
        <v>4887</v>
      </c>
    </row>
    <row x14ac:dyDescent="0.25" r="8689" customHeight="1" ht="19.5">
      <c r="A8689" s="10">
        <v>45221</v>
      </c>
      <c r="B8689" s="11" t="s">
        <v>38387</v>
      </c>
      <c r="C8689" s="11" t="s">
        <v>5117</v>
      </c>
      <c r="D8689" s="12"/>
      <c r="E8689" s="13" t="s">
        <v>38388</v>
      </c>
      <c r="F8689" s="11" t="s">
        <v>38389</v>
      </c>
      <c r="G8689" s="12" t="s">
        <v>74</v>
      </c>
      <c r="H8689" s="12" t="s">
        <v>130</v>
      </c>
      <c r="I8689" s="14" t="s">
        <v>4975</v>
      </c>
      <c r="J8689" s="12" t="s">
        <v>24</v>
      </c>
      <c r="K8689" s="12" t="s">
        <v>25</v>
      </c>
      <c r="L8689" s="12" t="s">
        <v>39</v>
      </c>
      <c r="M8689" s="11" t="s">
        <v>149</v>
      </c>
      <c r="N8689" s="11" t="s">
        <v>4871</v>
      </c>
      <c r="O8689" s="12" t="s">
        <v>29</v>
      </c>
      <c r="P8689" s="12"/>
      <c r="Q8689" s="15" t="s">
        <v>38390</v>
      </c>
      <c r="R8689" s="12" t="s">
        <v>148</v>
      </c>
      <c r="S8689" s="11" t="s">
        <v>38391</v>
      </c>
      <c r="T8689" s="11" t="s">
        <v>4887</v>
      </c>
    </row>
    <row x14ac:dyDescent="0.25" r="8690" customHeight="1" ht="19.5">
      <c r="A8690" s="10">
        <v>45221</v>
      </c>
      <c r="B8690" s="11" t="s">
        <v>38392</v>
      </c>
      <c r="C8690" s="11" t="s">
        <v>5117</v>
      </c>
      <c r="D8690" s="12"/>
      <c r="E8690" s="13" t="s">
        <v>19711</v>
      </c>
      <c r="F8690" s="11" t="s">
        <v>7823</v>
      </c>
      <c r="G8690" s="12" t="s">
        <v>74</v>
      </c>
      <c r="H8690" s="12"/>
      <c r="I8690" s="14" t="s">
        <v>4975</v>
      </c>
      <c r="J8690" s="12" t="s">
        <v>24</v>
      </c>
      <c r="K8690" s="12" t="s">
        <v>25</v>
      </c>
      <c r="L8690" s="12" t="s">
        <v>39</v>
      </c>
      <c r="M8690" s="11" t="s">
        <v>149</v>
      </c>
      <c r="N8690" s="11" t="s">
        <v>4871</v>
      </c>
      <c r="O8690" s="12" t="s">
        <v>29</v>
      </c>
      <c r="P8690" s="12"/>
      <c r="Q8690" s="15" t="s">
        <v>38393</v>
      </c>
      <c r="R8690" s="12" t="s">
        <v>148</v>
      </c>
      <c r="S8690" s="11" t="s">
        <v>38394</v>
      </c>
      <c r="T8690" s="11" t="s">
        <v>4887</v>
      </c>
    </row>
    <row x14ac:dyDescent="0.25" r="8691" customHeight="1" ht="19.5">
      <c r="A8691" s="10">
        <v>45221</v>
      </c>
      <c r="B8691" s="11" t="s">
        <v>38395</v>
      </c>
      <c r="C8691" s="11" t="s">
        <v>5117</v>
      </c>
      <c r="D8691" s="12"/>
      <c r="E8691" s="13" t="s">
        <v>38396</v>
      </c>
      <c r="F8691" s="11" t="s">
        <v>38397</v>
      </c>
      <c r="G8691" s="12" t="s">
        <v>74</v>
      </c>
      <c r="H8691" s="12" t="s">
        <v>98</v>
      </c>
      <c r="I8691" s="14" t="s">
        <v>4975</v>
      </c>
      <c r="J8691" s="12" t="s">
        <v>24</v>
      </c>
      <c r="K8691" s="12" t="s">
        <v>25</v>
      </c>
      <c r="L8691" s="12" t="s">
        <v>39</v>
      </c>
      <c r="M8691" s="11" t="s">
        <v>149</v>
      </c>
      <c r="N8691" s="11" t="s">
        <v>4871</v>
      </c>
      <c r="O8691" s="12" t="s">
        <v>29</v>
      </c>
      <c r="P8691" s="12"/>
      <c r="Q8691" s="15" t="s">
        <v>38398</v>
      </c>
      <c r="R8691" s="12" t="s">
        <v>148</v>
      </c>
      <c r="S8691" s="11" t="s">
        <v>38399</v>
      </c>
      <c r="T8691" s="11" t="s">
        <v>4887</v>
      </c>
    </row>
    <row x14ac:dyDescent="0.25" r="8692" customHeight="1" ht="19.5">
      <c r="A8692" s="10">
        <v>45221</v>
      </c>
      <c r="B8692" s="11" t="s">
        <v>38400</v>
      </c>
      <c r="C8692" s="11" t="s">
        <v>4882</v>
      </c>
      <c r="D8692" s="12"/>
      <c r="E8692" s="13" t="s">
        <v>38401</v>
      </c>
      <c r="F8692" s="11" t="s">
        <v>38402</v>
      </c>
      <c r="G8692" s="12" t="s">
        <v>74</v>
      </c>
      <c r="H8692" s="12" t="s">
        <v>130</v>
      </c>
      <c r="I8692" s="14" t="s">
        <v>148</v>
      </c>
      <c r="J8692" s="12" t="s">
        <v>24</v>
      </c>
      <c r="K8692" s="12" t="s">
        <v>25</v>
      </c>
      <c r="L8692" s="12" t="s">
        <v>39</v>
      </c>
      <c r="M8692" s="11" t="s">
        <v>149</v>
      </c>
      <c r="N8692" s="11" t="s">
        <v>4871</v>
      </c>
      <c r="O8692" s="12" t="s">
        <v>29</v>
      </c>
      <c r="P8692" s="12"/>
      <c r="Q8692" s="15" t="s">
        <v>38403</v>
      </c>
      <c r="R8692" s="12" t="s">
        <v>148</v>
      </c>
      <c r="S8692" s="11" t="s">
        <v>38404</v>
      </c>
      <c r="T8692" s="11" t="s">
        <v>4893</v>
      </c>
    </row>
    <row x14ac:dyDescent="0.25" r="8693" customHeight="1" ht="19.5">
      <c r="A8693" s="10">
        <v>45221</v>
      </c>
      <c r="B8693" s="11" t="s">
        <v>38405</v>
      </c>
      <c r="C8693" s="11" t="s">
        <v>4867</v>
      </c>
      <c r="D8693" s="12"/>
      <c r="E8693" s="13" t="s">
        <v>38406</v>
      </c>
      <c r="F8693" s="11" t="s">
        <v>38407</v>
      </c>
      <c r="G8693" s="12" t="s">
        <v>74</v>
      </c>
      <c r="H8693" s="12"/>
      <c r="I8693" s="14" t="s">
        <v>4870</v>
      </c>
      <c r="J8693" s="12" t="s">
        <v>24</v>
      </c>
      <c r="K8693" s="12" t="s">
        <v>25</v>
      </c>
      <c r="L8693" s="12" t="s">
        <v>39</v>
      </c>
      <c r="M8693" s="11" t="s">
        <v>149</v>
      </c>
      <c r="N8693" s="11" t="s">
        <v>4871</v>
      </c>
      <c r="O8693" s="12" t="s">
        <v>29</v>
      </c>
      <c r="P8693" s="12"/>
      <c r="Q8693" s="15" t="s">
        <v>38408</v>
      </c>
      <c r="R8693" s="12" t="s">
        <v>148</v>
      </c>
      <c r="S8693" s="11" t="s">
        <v>38409</v>
      </c>
      <c r="T8693" s="11" t="s">
        <v>4961</v>
      </c>
    </row>
    <row x14ac:dyDescent="0.25" r="8694" customHeight="1" ht="19.5">
      <c r="A8694" s="10">
        <v>45221</v>
      </c>
      <c r="B8694" s="11" t="s">
        <v>38410</v>
      </c>
      <c r="C8694" s="11" t="s">
        <v>4867</v>
      </c>
      <c r="D8694" s="12"/>
      <c r="E8694" s="13" t="s">
        <v>38411</v>
      </c>
      <c r="F8694" s="11" t="s">
        <v>38412</v>
      </c>
      <c r="G8694" s="12" t="s">
        <v>74</v>
      </c>
      <c r="H8694" s="12"/>
      <c r="I8694" s="14" t="s">
        <v>4870</v>
      </c>
      <c r="J8694" s="12" t="s">
        <v>24</v>
      </c>
      <c r="K8694" s="12" t="s">
        <v>25</v>
      </c>
      <c r="L8694" s="12" t="s">
        <v>39</v>
      </c>
      <c r="M8694" s="11" t="s">
        <v>149</v>
      </c>
      <c r="N8694" s="11" t="s">
        <v>4871</v>
      </c>
      <c r="O8694" s="12" t="s">
        <v>29</v>
      </c>
      <c r="P8694" s="12"/>
      <c r="Q8694" s="15" t="s">
        <v>38413</v>
      </c>
      <c r="R8694" s="12" t="s">
        <v>148</v>
      </c>
      <c r="S8694" s="11" t="s">
        <v>38414</v>
      </c>
      <c r="T8694" s="11" t="s">
        <v>4893</v>
      </c>
    </row>
    <row x14ac:dyDescent="0.25" r="8695" customHeight="1" ht="19.5">
      <c r="A8695" s="10">
        <v>45221</v>
      </c>
      <c r="B8695" s="11" t="s">
        <v>38415</v>
      </c>
      <c r="C8695" s="11" t="s">
        <v>5189</v>
      </c>
      <c r="D8695" s="12"/>
      <c r="E8695" s="13" t="s">
        <v>38416</v>
      </c>
      <c r="F8695" s="11" t="s">
        <v>38417</v>
      </c>
      <c r="G8695" s="12" t="s">
        <v>74</v>
      </c>
      <c r="H8695" s="12" t="s">
        <v>98</v>
      </c>
      <c r="I8695" s="14" t="s">
        <v>4975</v>
      </c>
      <c r="J8695" s="12" t="s">
        <v>24</v>
      </c>
      <c r="K8695" s="12" t="s">
        <v>25</v>
      </c>
      <c r="L8695" s="12" t="s">
        <v>39</v>
      </c>
      <c r="M8695" s="11" t="s">
        <v>149</v>
      </c>
      <c r="N8695" s="11" t="s">
        <v>4871</v>
      </c>
      <c r="O8695" s="12" t="s">
        <v>29</v>
      </c>
      <c r="P8695" s="12"/>
      <c r="Q8695" s="15" t="s">
        <v>38418</v>
      </c>
      <c r="R8695" s="12" t="s">
        <v>148</v>
      </c>
      <c r="S8695" s="11" t="s">
        <v>38419</v>
      </c>
      <c r="T8695" s="11" t="s">
        <v>4928</v>
      </c>
    </row>
    <row x14ac:dyDescent="0.25" r="8696" customHeight="1" ht="19.5">
      <c r="A8696" s="10">
        <v>45221</v>
      </c>
      <c r="B8696" s="11" t="s">
        <v>38420</v>
      </c>
      <c r="C8696" s="11" t="s">
        <v>4867</v>
      </c>
      <c r="D8696" s="12"/>
      <c r="E8696" s="13" t="s">
        <v>38421</v>
      </c>
      <c r="F8696" s="11" t="s">
        <v>38422</v>
      </c>
      <c r="G8696" s="12" t="s">
        <v>74</v>
      </c>
      <c r="H8696" s="12" t="s">
        <v>98</v>
      </c>
      <c r="I8696" s="14" t="s">
        <v>4870</v>
      </c>
      <c r="J8696" s="12" t="s">
        <v>24</v>
      </c>
      <c r="K8696" s="12" t="s">
        <v>25</v>
      </c>
      <c r="L8696" s="12" t="s">
        <v>39</v>
      </c>
      <c r="M8696" s="11" t="s">
        <v>149</v>
      </c>
      <c r="N8696" s="11" t="s">
        <v>4871</v>
      </c>
      <c r="O8696" s="12" t="s">
        <v>29</v>
      </c>
      <c r="P8696" s="12"/>
      <c r="Q8696" s="15" t="s">
        <v>38423</v>
      </c>
      <c r="R8696" s="12" t="s">
        <v>148</v>
      </c>
      <c r="S8696" s="11" t="s">
        <v>38424</v>
      </c>
      <c r="T8696" s="11" t="s">
        <v>4874</v>
      </c>
    </row>
    <row x14ac:dyDescent="0.25" r="8697" customHeight="1" ht="19.5">
      <c r="A8697" s="10">
        <v>45221</v>
      </c>
      <c r="B8697" s="11" t="s">
        <v>38425</v>
      </c>
      <c r="C8697" s="11" t="s">
        <v>5823</v>
      </c>
      <c r="D8697" s="12"/>
      <c r="E8697" s="13">
        <v>13264906917</v>
      </c>
      <c r="F8697" s="11" t="s">
        <v>36893</v>
      </c>
      <c r="G8697" s="12" t="s">
        <v>74</v>
      </c>
      <c r="H8697" s="12"/>
      <c r="I8697" s="14">
        <v>10015</v>
      </c>
      <c r="J8697" s="12" t="s">
        <v>24</v>
      </c>
      <c r="K8697" s="12" t="s">
        <v>25</v>
      </c>
      <c r="L8697" s="12" t="s">
        <v>26</v>
      </c>
      <c r="M8697" s="11" t="s">
        <v>149</v>
      </c>
      <c r="N8697" s="11" t="s">
        <v>28</v>
      </c>
      <c r="O8697" s="12" t="s">
        <v>29</v>
      </c>
      <c r="P8697" s="12"/>
      <c r="Q8697" s="15" t="s">
        <v>38426</v>
      </c>
      <c r="R8697" s="12" t="s">
        <v>31</v>
      </c>
      <c r="S8697" s="11" t="s">
        <v>38427</v>
      </c>
      <c r="T8697" s="11" t="s">
        <v>38428</v>
      </c>
    </row>
    <row x14ac:dyDescent="0.25" r="8698" customHeight="1" ht="19.5">
      <c r="A8698" s="10">
        <v>45221</v>
      </c>
      <c r="B8698" s="11" t="s">
        <v>38429</v>
      </c>
      <c r="C8698" s="11" t="s">
        <v>5823</v>
      </c>
      <c r="D8698" s="12"/>
      <c r="E8698" s="13">
        <v>13264906917</v>
      </c>
      <c r="F8698" s="11" t="s">
        <v>36893</v>
      </c>
      <c r="G8698" s="12" t="s">
        <v>74</v>
      </c>
      <c r="H8698" s="12"/>
      <c r="I8698" s="14">
        <v>10015</v>
      </c>
      <c r="J8698" s="12" t="s">
        <v>24</v>
      </c>
      <c r="K8698" s="12" t="s">
        <v>25</v>
      </c>
      <c r="L8698" s="12" t="s">
        <v>26</v>
      </c>
      <c r="M8698" s="11" t="s">
        <v>149</v>
      </c>
      <c r="N8698" s="11" t="s">
        <v>28</v>
      </c>
      <c r="O8698" s="12" t="s">
        <v>29</v>
      </c>
      <c r="P8698" s="12"/>
      <c r="Q8698" s="15" t="s">
        <v>38430</v>
      </c>
      <c r="R8698" s="12" t="s">
        <v>31</v>
      </c>
      <c r="S8698" s="11" t="s">
        <v>38431</v>
      </c>
      <c r="T8698" s="11" t="s">
        <v>38432</v>
      </c>
    </row>
    <row x14ac:dyDescent="0.25" r="8699" customHeight="1" ht="19.5">
      <c r="A8699" s="10">
        <v>45221</v>
      </c>
      <c r="B8699" s="11" t="s">
        <v>38433</v>
      </c>
      <c r="C8699" s="11" t="s">
        <v>5782</v>
      </c>
      <c r="D8699" s="12"/>
      <c r="E8699" s="13">
        <v>13040976842</v>
      </c>
      <c r="F8699" s="11" t="s">
        <v>38434</v>
      </c>
      <c r="G8699" s="12" t="s">
        <v>115</v>
      </c>
      <c r="H8699" s="12"/>
      <c r="I8699" s="14">
        <v>10015</v>
      </c>
      <c r="J8699" s="12" t="s">
        <v>24</v>
      </c>
      <c r="K8699" s="12" t="s">
        <v>69</v>
      </c>
      <c r="L8699" s="12" t="s">
        <v>26</v>
      </c>
      <c r="M8699" s="11" t="s">
        <v>149</v>
      </c>
      <c r="N8699" s="11" t="s">
        <v>28</v>
      </c>
      <c r="O8699" s="12" t="s">
        <v>29</v>
      </c>
      <c r="P8699" s="12"/>
      <c r="Q8699" s="15" t="s">
        <v>38435</v>
      </c>
      <c r="R8699" s="12" t="s">
        <v>31</v>
      </c>
      <c r="S8699" s="11" t="s">
        <v>38436</v>
      </c>
      <c r="T8699" s="11" t="s">
        <v>38437</v>
      </c>
    </row>
    <row x14ac:dyDescent="0.25" r="8700" customHeight="1" ht="19.5">
      <c r="A8700" s="10">
        <v>45221</v>
      </c>
      <c r="B8700" s="11" t="s">
        <v>38438</v>
      </c>
      <c r="C8700" s="11" t="s">
        <v>4867</v>
      </c>
      <c r="D8700" s="12"/>
      <c r="E8700" s="13" t="s">
        <v>38439</v>
      </c>
      <c r="F8700" s="11" t="s">
        <v>38440</v>
      </c>
      <c r="G8700" s="12" t="s">
        <v>74</v>
      </c>
      <c r="H8700" s="12"/>
      <c r="I8700" s="14" t="s">
        <v>4870</v>
      </c>
      <c r="J8700" s="12" t="s">
        <v>24</v>
      </c>
      <c r="K8700" s="12" t="s">
        <v>25</v>
      </c>
      <c r="L8700" s="12" t="s">
        <v>39</v>
      </c>
      <c r="M8700" s="11" t="s">
        <v>149</v>
      </c>
      <c r="N8700" s="11" t="s">
        <v>4871</v>
      </c>
      <c r="O8700" s="12" t="s">
        <v>29</v>
      </c>
      <c r="P8700" s="12"/>
      <c r="Q8700" s="15" t="s">
        <v>38441</v>
      </c>
      <c r="R8700" s="12" t="s">
        <v>148</v>
      </c>
      <c r="S8700" s="11" t="s">
        <v>38442</v>
      </c>
      <c r="T8700" s="11" t="s">
        <v>4880</v>
      </c>
    </row>
    <row x14ac:dyDescent="0.25" r="8701" customHeight="1" ht="19.5">
      <c r="A8701" s="10">
        <v>45221</v>
      </c>
      <c r="B8701" s="11" t="s">
        <v>38443</v>
      </c>
      <c r="C8701" s="11" t="s">
        <v>5117</v>
      </c>
      <c r="D8701" s="12"/>
      <c r="E8701" s="13" t="s">
        <v>38444</v>
      </c>
      <c r="F8701" s="11" t="s">
        <v>38445</v>
      </c>
      <c r="G8701" s="12" t="s">
        <v>74</v>
      </c>
      <c r="H8701" s="12"/>
      <c r="I8701" s="14" t="s">
        <v>4975</v>
      </c>
      <c r="J8701" s="12" t="s">
        <v>24</v>
      </c>
      <c r="K8701" s="12" t="s">
        <v>25</v>
      </c>
      <c r="L8701" s="12" t="s">
        <v>39</v>
      </c>
      <c r="M8701" s="11" t="s">
        <v>149</v>
      </c>
      <c r="N8701" s="11" t="s">
        <v>4871</v>
      </c>
      <c r="O8701" s="12" t="s">
        <v>29</v>
      </c>
      <c r="P8701" s="12"/>
      <c r="Q8701" s="15" t="s">
        <v>38446</v>
      </c>
      <c r="R8701" s="12" t="s">
        <v>148</v>
      </c>
      <c r="S8701" s="11" t="s">
        <v>5276</v>
      </c>
      <c r="T8701" s="11" t="s">
        <v>4874</v>
      </c>
    </row>
    <row x14ac:dyDescent="0.25" r="8702" customHeight="1" ht="19.5">
      <c r="A8702" s="10">
        <v>45221</v>
      </c>
      <c r="B8702" s="11" t="s">
        <v>38447</v>
      </c>
      <c r="C8702" s="11" t="s">
        <v>4867</v>
      </c>
      <c r="D8702" s="12"/>
      <c r="E8702" s="13" t="s">
        <v>38448</v>
      </c>
      <c r="F8702" s="11" t="s">
        <v>34492</v>
      </c>
      <c r="G8702" s="12" t="s">
        <v>74</v>
      </c>
      <c r="H8702" s="12"/>
      <c r="I8702" s="14" t="s">
        <v>4870</v>
      </c>
      <c r="J8702" s="12" t="s">
        <v>24</v>
      </c>
      <c r="K8702" s="12" t="s">
        <v>25</v>
      </c>
      <c r="L8702" s="12" t="s">
        <v>39</v>
      </c>
      <c r="M8702" s="11" t="s">
        <v>149</v>
      </c>
      <c r="N8702" s="11" t="s">
        <v>4871</v>
      </c>
      <c r="O8702" s="12" t="s">
        <v>29</v>
      </c>
      <c r="P8702" s="12"/>
      <c r="Q8702" s="15" t="s">
        <v>38449</v>
      </c>
      <c r="R8702" s="12" t="s">
        <v>148</v>
      </c>
      <c r="S8702" s="11" t="s">
        <v>38450</v>
      </c>
      <c r="T8702" s="11" t="s">
        <v>4893</v>
      </c>
    </row>
    <row x14ac:dyDescent="0.25" r="8703" customHeight="1" ht="19.5">
      <c r="A8703" s="10">
        <v>45221</v>
      </c>
      <c r="B8703" s="11" t="s">
        <v>38451</v>
      </c>
      <c r="C8703" s="11" t="s">
        <v>5137</v>
      </c>
      <c r="D8703" s="12"/>
      <c r="E8703" s="13" t="s">
        <v>38452</v>
      </c>
      <c r="F8703" s="11" t="s">
        <v>38453</v>
      </c>
      <c r="G8703" s="12" t="s">
        <v>2674</v>
      </c>
      <c r="H8703" s="12"/>
      <c r="I8703" s="14" t="s">
        <v>5140</v>
      </c>
      <c r="J8703" s="12" t="s">
        <v>24</v>
      </c>
      <c r="K8703" s="12" t="s">
        <v>25</v>
      </c>
      <c r="L8703" s="12" t="s">
        <v>39</v>
      </c>
      <c r="M8703" s="11" t="s">
        <v>149</v>
      </c>
      <c r="N8703" s="11" t="s">
        <v>4871</v>
      </c>
      <c r="O8703" s="12" t="s">
        <v>29</v>
      </c>
      <c r="P8703" s="12"/>
      <c r="Q8703" s="15" t="s">
        <v>38454</v>
      </c>
      <c r="R8703" s="12" t="s">
        <v>148</v>
      </c>
      <c r="S8703" s="11" t="s">
        <v>38455</v>
      </c>
      <c r="T8703" s="11" t="s">
        <v>4874</v>
      </c>
    </row>
    <row x14ac:dyDescent="0.25" r="8704" customHeight="1" ht="19.5">
      <c r="A8704" s="10">
        <v>45221</v>
      </c>
      <c r="B8704" s="11" t="s">
        <v>38456</v>
      </c>
      <c r="C8704" s="11" t="s">
        <v>4867</v>
      </c>
      <c r="D8704" s="12"/>
      <c r="E8704" s="13" t="s">
        <v>38457</v>
      </c>
      <c r="F8704" s="11" t="s">
        <v>38458</v>
      </c>
      <c r="G8704" s="12" t="s">
        <v>74</v>
      </c>
      <c r="H8704" s="12"/>
      <c r="I8704" s="14" t="s">
        <v>4870</v>
      </c>
      <c r="J8704" s="12" t="s">
        <v>24</v>
      </c>
      <c r="K8704" s="12" t="s">
        <v>25</v>
      </c>
      <c r="L8704" s="12" t="s">
        <v>39</v>
      </c>
      <c r="M8704" s="11" t="s">
        <v>149</v>
      </c>
      <c r="N8704" s="11" t="s">
        <v>4871</v>
      </c>
      <c r="O8704" s="12" t="s">
        <v>29</v>
      </c>
      <c r="P8704" s="12"/>
      <c r="Q8704" s="15" t="s">
        <v>38459</v>
      </c>
      <c r="R8704" s="12" t="s">
        <v>148</v>
      </c>
      <c r="S8704" s="11" t="s">
        <v>38460</v>
      </c>
      <c r="T8704" s="11" t="s">
        <v>38461</v>
      </c>
    </row>
    <row x14ac:dyDescent="0.25" r="8705" customHeight="1" ht="19.5">
      <c r="A8705" s="10">
        <v>45221</v>
      </c>
      <c r="B8705" s="11" t="s">
        <v>38462</v>
      </c>
      <c r="C8705" s="11" t="s">
        <v>4867</v>
      </c>
      <c r="D8705" s="12"/>
      <c r="E8705" s="13" t="s">
        <v>18159</v>
      </c>
      <c r="F8705" s="11" t="s">
        <v>18160</v>
      </c>
      <c r="G8705" s="12" t="s">
        <v>74</v>
      </c>
      <c r="H8705" s="12"/>
      <c r="I8705" s="14" t="s">
        <v>4870</v>
      </c>
      <c r="J8705" s="12" t="s">
        <v>24</v>
      </c>
      <c r="K8705" s="12" t="s">
        <v>25</v>
      </c>
      <c r="L8705" s="12" t="s">
        <v>39</v>
      </c>
      <c r="M8705" s="11" t="s">
        <v>149</v>
      </c>
      <c r="N8705" s="11" t="s">
        <v>4871</v>
      </c>
      <c r="O8705" s="12" t="s">
        <v>29</v>
      </c>
      <c r="P8705" s="12"/>
      <c r="Q8705" s="15" t="s">
        <v>38463</v>
      </c>
      <c r="R8705" s="12" t="s">
        <v>148</v>
      </c>
      <c r="S8705" s="11" t="s">
        <v>29440</v>
      </c>
      <c r="T8705" s="11" t="s">
        <v>4874</v>
      </c>
    </row>
    <row x14ac:dyDescent="0.25" r="8706" customHeight="1" ht="19.5">
      <c r="A8706" s="10">
        <v>45221</v>
      </c>
      <c r="B8706" s="11" t="s">
        <v>38464</v>
      </c>
      <c r="C8706" s="11" t="s">
        <v>4867</v>
      </c>
      <c r="D8706" s="12"/>
      <c r="E8706" s="13" t="s">
        <v>38465</v>
      </c>
      <c r="F8706" s="11" t="s">
        <v>38466</v>
      </c>
      <c r="G8706" s="12" t="s">
        <v>74</v>
      </c>
      <c r="H8706" s="12"/>
      <c r="I8706" s="14" t="s">
        <v>4870</v>
      </c>
      <c r="J8706" s="12" t="s">
        <v>24</v>
      </c>
      <c r="K8706" s="12" t="s">
        <v>25</v>
      </c>
      <c r="L8706" s="12" t="s">
        <v>39</v>
      </c>
      <c r="M8706" s="11" t="s">
        <v>149</v>
      </c>
      <c r="N8706" s="11" t="s">
        <v>4871</v>
      </c>
      <c r="O8706" s="12" t="s">
        <v>29</v>
      </c>
      <c r="P8706" s="12"/>
      <c r="Q8706" s="15" t="s">
        <v>38467</v>
      </c>
      <c r="R8706" s="12" t="s">
        <v>148</v>
      </c>
      <c r="S8706" s="11" t="s">
        <v>38468</v>
      </c>
      <c r="T8706" s="11" t="s">
        <v>4887</v>
      </c>
    </row>
    <row x14ac:dyDescent="0.25" r="8707" customHeight="1" ht="19.5">
      <c r="A8707" s="10">
        <v>45221</v>
      </c>
      <c r="B8707" s="11" t="s">
        <v>38469</v>
      </c>
      <c r="C8707" s="11" t="s">
        <v>4882</v>
      </c>
      <c r="D8707" s="12"/>
      <c r="E8707" s="13" t="s">
        <v>38470</v>
      </c>
      <c r="F8707" s="11" t="s">
        <v>38471</v>
      </c>
      <c r="G8707" s="12" t="s">
        <v>74</v>
      </c>
      <c r="H8707" s="12"/>
      <c r="I8707" s="14" t="s">
        <v>1092</v>
      </c>
      <c r="J8707" s="12" t="s">
        <v>24</v>
      </c>
      <c r="K8707" s="12" t="s">
        <v>25</v>
      </c>
      <c r="L8707" s="12" t="s">
        <v>39</v>
      </c>
      <c r="M8707" s="11" t="s">
        <v>149</v>
      </c>
      <c r="N8707" s="11" t="s">
        <v>4871</v>
      </c>
      <c r="O8707" s="12" t="s">
        <v>29</v>
      </c>
      <c r="P8707" s="12"/>
      <c r="Q8707" s="15" t="s">
        <v>38472</v>
      </c>
      <c r="R8707" s="12" t="s">
        <v>148</v>
      </c>
      <c r="S8707" s="11" t="s">
        <v>38473</v>
      </c>
      <c r="T8707" s="11" t="s">
        <v>4874</v>
      </c>
    </row>
    <row x14ac:dyDescent="0.25" r="8708" customHeight="1" ht="19.5">
      <c r="A8708" s="10">
        <v>45221</v>
      </c>
      <c r="B8708" s="11" t="s">
        <v>38474</v>
      </c>
      <c r="C8708" s="11" t="s">
        <v>4867</v>
      </c>
      <c r="D8708" s="12"/>
      <c r="E8708" s="13" t="s">
        <v>38475</v>
      </c>
      <c r="F8708" s="11" t="s">
        <v>38476</v>
      </c>
      <c r="G8708" s="12" t="s">
        <v>74</v>
      </c>
      <c r="H8708" s="12" t="s">
        <v>98</v>
      </c>
      <c r="I8708" s="14" t="s">
        <v>4870</v>
      </c>
      <c r="J8708" s="12" t="s">
        <v>24</v>
      </c>
      <c r="K8708" s="12" t="s">
        <v>25</v>
      </c>
      <c r="L8708" s="12" t="s">
        <v>39</v>
      </c>
      <c r="M8708" s="11" t="s">
        <v>149</v>
      </c>
      <c r="N8708" s="11" t="s">
        <v>4871</v>
      </c>
      <c r="O8708" s="12" t="s">
        <v>29</v>
      </c>
      <c r="P8708" s="12"/>
      <c r="Q8708" s="15" t="s">
        <v>38477</v>
      </c>
      <c r="R8708" s="12" t="s">
        <v>148</v>
      </c>
      <c r="S8708" s="11" t="s">
        <v>38478</v>
      </c>
      <c r="T8708" s="11" t="s">
        <v>4880</v>
      </c>
    </row>
    <row x14ac:dyDescent="0.25" r="8709" customHeight="1" ht="19.5">
      <c r="A8709" s="10">
        <v>45221</v>
      </c>
      <c r="B8709" s="11" t="s">
        <v>38479</v>
      </c>
      <c r="C8709" s="11" t="s">
        <v>5363</v>
      </c>
      <c r="D8709" s="12"/>
      <c r="E8709" s="13">
        <v>15629388113</v>
      </c>
      <c r="F8709" s="11" t="s">
        <v>38480</v>
      </c>
      <c r="G8709" s="12" t="s">
        <v>74</v>
      </c>
      <c r="H8709" s="12"/>
      <c r="I8709" s="14" t="s">
        <v>99</v>
      </c>
      <c r="J8709" s="12" t="s">
        <v>24</v>
      </c>
      <c r="K8709" s="12" t="s">
        <v>25</v>
      </c>
      <c r="L8709" s="12" t="s">
        <v>39</v>
      </c>
      <c r="M8709" s="11" t="s">
        <v>27</v>
      </c>
      <c r="N8709" s="11" t="s">
        <v>624</v>
      </c>
      <c r="O8709" s="12" t="s">
        <v>29</v>
      </c>
      <c r="P8709" s="12"/>
      <c r="Q8709" s="15" t="s">
        <v>38481</v>
      </c>
      <c r="R8709" s="12" t="s">
        <v>42</v>
      </c>
      <c r="S8709" s="11" t="s">
        <v>38482</v>
      </c>
      <c r="T8709" s="11"/>
    </row>
    <row x14ac:dyDescent="0.25" r="8710" customHeight="1" ht="19.5">
      <c r="A8710" s="10">
        <v>45221</v>
      </c>
      <c r="B8710" s="11" t="s">
        <v>38483</v>
      </c>
      <c r="C8710" s="11" t="s">
        <v>5363</v>
      </c>
      <c r="D8710" s="12"/>
      <c r="E8710" s="13">
        <v>15571700465</v>
      </c>
      <c r="F8710" s="11" t="s">
        <v>38484</v>
      </c>
      <c r="G8710" s="12" t="s">
        <v>48</v>
      </c>
      <c r="H8710" s="12"/>
      <c r="I8710" s="14" t="s">
        <v>221</v>
      </c>
      <c r="J8710" s="12" t="s">
        <v>24</v>
      </c>
      <c r="K8710" s="12" t="s">
        <v>25</v>
      </c>
      <c r="L8710" s="12" t="s">
        <v>39</v>
      </c>
      <c r="M8710" s="11" t="s">
        <v>27</v>
      </c>
      <c r="N8710" s="11" t="s">
        <v>624</v>
      </c>
      <c r="O8710" s="12" t="s">
        <v>29</v>
      </c>
      <c r="P8710" s="12"/>
      <c r="Q8710" s="15" t="s">
        <v>38485</v>
      </c>
      <c r="R8710" s="12" t="s">
        <v>42</v>
      </c>
      <c r="S8710" s="11" t="s">
        <v>38486</v>
      </c>
      <c r="T8710" s="11"/>
    </row>
    <row x14ac:dyDescent="0.25" r="8711" customHeight="1" ht="19.5">
      <c r="A8711" s="10">
        <v>45221</v>
      </c>
      <c r="B8711" s="11" t="s">
        <v>38487</v>
      </c>
      <c r="C8711" s="11" t="s">
        <v>5363</v>
      </c>
      <c r="D8711" s="12"/>
      <c r="E8711" s="13">
        <v>18674264124</v>
      </c>
      <c r="F8711" s="11" t="s">
        <v>38488</v>
      </c>
      <c r="G8711" s="12" t="s">
        <v>74</v>
      </c>
      <c r="H8711" s="12"/>
      <c r="I8711" s="14" t="s">
        <v>75</v>
      </c>
      <c r="J8711" s="12" t="s">
        <v>24</v>
      </c>
      <c r="K8711" s="12" t="s">
        <v>25</v>
      </c>
      <c r="L8711" s="12" t="s">
        <v>39</v>
      </c>
      <c r="M8711" s="11" t="s">
        <v>40</v>
      </c>
      <c r="N8711" s="11" t="s">
        <v>624</v>
      </c>
      <c r="O8711" s="12" t="s">
        <v>29</v>
      </c>
      <c r="P8711" s="12"/>
      <c r="Q8711" s="15" t="s">
        <v>38489</v>
      </c>
      <c r="R8711" s="12" t="s">
        <v>42</v>
      </c>
      <c r="S8711" s="11" t="s">
        <v>38490</v>
      </c>
      <c r="T8711" s="11" t="s">
        <v>38491</v>
      </c>
    </row>
    <row x14ac:dyDescent="0.25" r="8712" customHeight="1" ht="19.5">
      <c r="A8712" s="10">
        <v>45221</v>
      </c>
      <c r="B8712" s="11" t="s">
        <v>38492</v>
      </c>
      <c r="C8712" s="11" t="s">
        <v>5363</v>
      </c>
      <c r="D8712" s="12"/>
      <c r="E8712" s="13">
        <v>15571741050</v>
      </c>
      <c r="F8712" s="11" t="s">
        <v>38493</v>
      </c>
      <c r="G8712" s="12" t="s">
        <v>74</v>
      </c>
      <c r="H8712" s="12"/>
      <c r="I8712" s="14" t="s">
        <v>259</v>
      </c>
      <c r="J8712" s="12" t="s">
        <v>24</v>
      </c>
      <c r="K8712" s="12" t="s">
        <v>25</v>
      </c>
      <c r="L8712" s="12" t="s">
        <v>39</v>
      </c>
      <c r="M8712" s="11" t="s">
        <v>40</v>
      </c>
      <c r="N8712" s="11" t="s">
        <v>624</v>
      </c>
      <c r="O8712" s="12" t="s">
        <v>29</v>
      </c>
      <c r="P8712" s="12"/>
      <c r="Q8712" s="15" t="s">
        <v>38494</v>
      </c>
      <c r="R8712" s="12" t="s">
        <v>42</v>
      </c>
      <c r="S8712" s="11" t="s">
        <v>38495</v>
      </c>
      <c r="T8712" s="11" t="s">
        <v>38491</v>
      </c>
    </row>
    <row x14ac:dyDescent="0.25" r="8713" customHeight="1" ht="19.5">
      <c r="A8713" s="10">
        <v>45221</v>
      </c>
      <c r="B8713" s="11" t="s">
        <v>38496</v>
      </c>
      <c r="C8713" s="11" t="s">
        <v>5363</v>
      </c>
      <c r="D8713" s="12"/>
      <c r="E8713" s="13">
        <v>18527828231</v>
      </c>
      <c r="F8713" s="11" t="s">
        <v>23231</v>
      </c>
      <c r="G8713" s="12" t="s">
        <v>216</v>
      </c>
      <c r="H8713" s="12"/>
      <c r="I8713" s="14" t="s">
        <v>272</v>
      </c>
      <c r="J8713" s="12" t="s">
        <v>24</v>
      </c>
      <c r="K8713" s="12" t="s">
        <v>25</v>
      </c>
      <c r="L8713" s="12" t="s">
        <v>39</v>
      </c>
      <c r="M8713" s="11" t="s">
        <v>40</v>
      </c>
      <c r="N8713" s="11" t="s">
        <v>624</v>
      </c>
      <c r="O8713" s="12" t="s">
        <v>29</v>
      </c>
      <c r="P8713" s="12"/>
      <c r="Q8713" s="15" t="s">
        <v>38497</v>
      </c>
      <c r="R8713" s="12" t="s">
        <v>42</v>
      </c>
      <c r="S8713" s="11" t="s">
        <v>38498</v>
      </c>
      <c r="T8713" s="11" t="s">
        <v>10778</v>
      </c>
    </row>
    <row x14ac:dyDescent="0.25" r="8714" customHeight="1" ht="19.5">
      <c r="A8714" s="10">
        <v>45221</v>
      </c>
      <c r="B8714" s="11" t="s">
        <v>38499</v>
      </c>
      <c r="C8714" s="11" t="s">
        <v>5363</v>
      </c>
      <c r="D8714" s="12"/>
      <c r="E8714" s="13">
        <v>16671000051</v>
      </c>
      <c r="F8714" s="11" t="s">
        <v>38500</v>
      </c>
      <c r="G8714" s="12" t="s">
        <v>115</v>
      </c>
      <c r="H8714" s="12"/>
      <c r="I8714" s="14" t="s">
        <v>433</v>
      </c>
      <c r="J8714" s="12" t="s">
        <v>24</v>
      </c>
      <c r="K8714" s="12" t="s">
        <v>25</v>
      </c>
      <c r="L8714" s="12" t="s">
        <v>39</v>
      </c>
      <c r="M8714" s="11" t="s">
        <v>27</v>
      </c>
      <c r="N8714" s="11" t="s">
        <v>624</v>
      </c>
      <c r="O8714" s="12" t="s">
        <v>29</v>
      </c>
      <c r="P8714" s="12"/>
      <c r="Q8714" s="15" t="s">
        <v>38501</v>
      </c>
      <c r="R8714" s="12" t="s">
        <v>42</v>
      </c>
      <c r="S8714" s="11" t="s">
        <v>38502</v>
      </c>
      <c r="T8714" s="11" t="s">
        <v>38503</v>
      </c>
    </row>
    <row x14ac:dyDescent="0.25" r="8715" customHeight="1" ht="19.5">
      <c r="A8715" s="10">
        <v>45221</v>
      </c>
      <c r="B8715" s="11" t="s">
        <v>38504</v>
      </c>
      <c r="C8715" s="11" t="s">
        <v>5363</v>
      </c>
      <c r="D8715" s="12"/>
      <c r="E8715" s="13">
        <v>17671256813</v>
      </c>
      <c r="F8715" s="11" t="s">
        <v>38505</v>
      </c>
      <c r="G8715" s="12" t="s">
        <v>74</v>
      </c>
      <c r="H8715" s="12"/>
      <c r="I8715" s="14" t="s">
        <v>182</v>
      </c>
      <c r="J8715" s="12" t="s">
        <v>24</v>
      </c>
      <c r="K8715" s="12" t="s">
        <v>25</v>
      </c>
      <c r="L8715" s="12" t="s">
        <v>39</v>
      </c>
      <c r="M8715" s="11" t="s">
        <v>27</v>
      </c>
      <c r="N8715" s="11" t="s">
        <v>624</v>
      </c>
      <c r="O8715" s="12" t="s">
        <v>29</v>
      </c>
      <c r="P8715" s="12"/>
      <c r="Q8715" s="15" t="s">
        <v>38506</v>
      </c>
      <c r="R8715" s="12" t="s">
        <v>42</v>
      </c>
      <c r="S8715" s="11" t="s">
        <v>38507</v>
      </c>
      <c r="T8715" s="11" t="s">
        <v>38508</v>
      </c>
    </row>
    <row x14ac:dyDescent="0.25" r="8716" customHeight="1" ht="19.5">
      <c r="A8716" s="10">
        <v>45221</v>
      </c>
      <c r="B8716" s="11" t="s">
        <v>38509</v>
      </c>
      <c r="C8716" s="11" t="s">
        <v>5363</v>
      </c>
      <c r="D8716" s="12"/>
      <c r="E8716" s="13">
        <v>15672496051</v>
      </c>
      <c r="F8716" s="11" t="s">
        <v>9508</v>
      </c>
      <c r="G8716" s="12" t="s">
        <v>48</v>
      </c>
      <c r="H8716" s="12"/>
      <c r="I8716" s="14" t="s">
        <v>142</v>
      </c>
      <c r="J8716" s="12" t="s">
        <v>24</v>
      </c>
      <c r="K8716" s="12" t="s">
        <v>25</v>
      </c>
      <c r="L8716" s="12" t="s">
        <v>39</v>
      </c>
      <c r="M8716" s="11" t="s">
        <v>27</v>
      </c>
      <c r="N8716" s="11" t="s">
        <v>624</v>
      </c>
      <c r="O8716" s="12" t="s">
        <v>29</v>
      </c>
      <c r="P8716" s="12"/>
      <c r="Q8716" s="15" t="s">
        <v>38510</v>
      </c>
      <c r="R8716" s="12" t="s">
        <v>42</v>
      </c>
      <c r="S8716" s="11" t="s">
        <v>38511</v>
      </c>
      <c r="T8716" s="11" t="s">
        <v>38512</v>
      </c>
    </row>
    <row x14ac:dyDescent="0.25" r="8717" customHeight="1" ht="19.5">
      <c r="A8717" s="10">
        <v>45221</v>
      </c>
      <c r="B8717" s="11" t="s">
        <v>38513</v>
      </c>
      <c r="C8717" s="11" t="s">
        <v>5363</v>
      </c>
      <c r="D8717" s="12"/>
      <c r="E8717" s="13">
        <v>13217279741</v>
      </c>
      <c r="F8717" s="11" t="s">
        <v>38514</v>
      </c>
      <c r="G8717" s="12" t="s">
        <v>74</v>
      </c>
      <c r="H8717" s="12"/>
      <c r="I8717" s="14" t="s">
        <v>104</v>
      </c>
      <c r="J8717" s="12" t="s">
        <v>24</v>
      </c>
      <c r="K8717" s="12" t="s">
        <v>25</v>
      </c>
      <c r="L8717" s="12" t="s">
        <v>39</v>
      </c>
      <c r="M8717" s="11" t="s">
        <v>27</v>
      </c>
      <c r="N8717" s="11" t="s">
        <v>624</v>
      </c>
      <c r="O8717" s="12" t="s">
        <v>29</v>
      </c>
      <c r="P8717" s="12"/>
      <c r="Q8717" s="15" t="s">
        <v>38515</v>
      </c>
      <c r="R8717" s="12" t="s">
        <v>42</v>
      </c>
      <c r="S8717" s="11" t="s">
        <v>38516</v>
      </c>
      <c r="T8717" s="11" t="s">
        <v>38517</v>
      </c>
    </row>
    <row x14ac:dyDescent="0.25" r="8718" customHeight="1" ht="19.5">
      <c r="A8718" s="10">
        <v>45221</v>
      </c>
      <c r="B8718" s="11" t="s">
        <v>38518</v>
      </c>
      <c r="C8718" s="11" t="s">
        <v>5363</v>
      </c>
      <c r="D8718" s="12"/>
      <c r="E8718" s="13">
        <v>15586351492</v>
      </c>
      <c r="F8718" s="11" t="s">
        <v>38519</v>
      </c>
      <c r="G8718" s="12" t="s">
        <v>74</v>
      </c>
      <c r="H8718" s="12" t="s">
        <v>98</v>
      </c>
      <c r="I8718" s="14" t="s">
        <v>49</v>
      </c>
      <c r="J8718" s="12" t="s">
        <v>24</v>
      </c>
      <c r="K8718" s="12" t="s">
        <v>25</v>
      </c>
      <c r="L8718" s="12" t="s">
        <v>39</v>
      </c>
      <c r="M8718" s="11" t="s">
        <v>40</v>
      </c>
      <c r="N8718" s="11" t="s">
        <v>624</v>
      </c>
      <c r="O8718" s="12" t="s">
        <v>29</v>
      </c>
      <c r="P8718" s="12"/>
      <c r="Q8718" s="15" t="s">
        <v>38520</v>
      </c>
      <c r="R8718" s="12" t="s">
        <v>42</v>
      </c>
      <c r="S8718" s="11" t="s">
        <v>38521</v>
      </c>
      <c r="T8718" s="11" t="s">
        <v>9125</v>
      </c>
    </row>
    <row x14ac:dyDescent="0.25" r="8719" customHeight="1" ht="19.5">
      <c r="A8719" s="10">
        <v>45221</v>
      </c>
      <c r="B8719" s="11" t="s">
        <v>38522</v>
      </c>
      <c r="C8719" s="11" t="s">
        <v>5363</v>
      </c>
      <c r="D8719" s="12"/>
      <c r="E8719" s="13">
        <v>13227268134</v>
      </c>
      <c r="F8719" s="11" t="s">
        <v>38523</v>
      </c>
      <c r="G8719" s="12" t="s">
        <v>74</v>
      </c>
      <c r="H8719" s="12"/>
      <c r="I8719" s="14" t="s">
        <v>1024</v>
      </c>
      <c r="J8719" s="12" t="s">
        <v>24</v>
      </c>
      <c r="K8719" s="12" t="s">
        <v>25</v>
      </c>
      <c r="L8719" s="12" t="s">
        <v>39</v>
      </c>
      <c r="M8719" s="11" t="s">
        <v>40</v>
      </c>
      <c r="N8719" s="11" t="s">
        <v>624</v>
      </c>
      <c r="O8719" s="12" t="s">
        <v>29</v>
      </c>
      <c r="P8719" s="12"/>
      <c r="Q8719" s="15" t="s">
        <v>38524</v>
      </c>
      <c r="R8719" s="12" t="s">
        <v>42</v>
      </c>
      <c r="S8719" s="11" t="s">
        <v>38525</v>
      </c>
      <c r="T8719" s="11" t="s">
        <v>38526</v>
      </c>
    </row>
    <row x14ac:dyDescent="0.25" r="8720" customHeight="1" ht="19.5">
      <c r="A8720" s="10">
        <v>45221</v>
      </c>
      <c r="B8720" s="11" t="s">
        <v>38527</v>
      </c>
      <c r="C8720" s="11" t="s">
        <v>5363</v>
      </c>
      <c r="D8720" s="12"/>
      <c r="E8720" s="13">
        <v>18672109617</v>
      </c>
      <c r="F8720" s="11" t="s">
        <v>38528</v>
      </c>
      <c r="G8720" s="12" t="s">
        <v>56</v>
      </c>
      <c r="H8720" s="12"/>
      <c r="I8720" s="14" t="s">
        <v>615</v>
      </c>
      <c r="J8720" s="12" t="s">
        <v>24</v>
      </c>
      <c r="K8720" s="12" t="s">
        <v>25</v>
      </c>
      <c r="L8720" s="12" t="s">
        <v>39</v>
      </c>
      <c r="M8720" s="11" t="s">
        <v>40</v>
      </c>
      <c r="N8720" s="11" t="s">
        <v>624</v>
      </c>
      <c r="O8720" s="12" t="s">
        <v>29</v>
      </c>
      <c r="P8720" s="12"/>
      <c r="Q8720" s="15" t="s">
        <v>38529</v>
      </c>
      <c r="R8720" s="12" t="s">
        <v>42</v>
      </c>
      <c r="S8720" s="11" t="s">
        <v>38530</v>
      </c>
      <c r="T8720" s="11" t="s">
        <v>38531</v>
      </c>
    </row>
    <row x14ac:dyDescent="0.25" r="8721" customHeight="1" ht="19.5">
      <c r="A8721" s="10">
        <v>45221</v>
      </c>
      <c r="B8721" s="11" t="s">
        <v>38532</v>
      </c>
      <c r="C8721" s="11" t="s">
        <v>5363</v>
      </c>
      <c r="D8721" s="12"/>
      <c r="E8721" s="13">
        <v>13227269548</v>
      </c>
      <c r="F8721" s="11" t="s">
        <v>38533</v>
      </c>
      <c r="G8721" s="12" t="s">
        <v>74</v>
      </c>
      <c r="H8721" s="12"/>
      <c r="I8721" s="14" t="s">
        <v>116</v>
      </c>
      <c r="J8721" s="12" t="s">
        <v>24</v>
      </c>
      <c r="K8721" s="12" t="s">
        <v>25</v>
      </c>
      <c r="L8721" s="12" t="s">
        <v>39</v>
      </c>
      <c r="M8721" s="11" t="s">
        <v>40</v>
      </c>
      <c r="N8721" s="11" t="s">
        <v>624</v>
      </c>
      <c r="O8721" s="12" t="s">
        <v>29</v>
      </c>
      <c r="P8721" s="12"/>
      <c r="Q8721" s="15" t="s">
        <v>38534</v>
      </c>
      <c r="R8721" s="12" t="s">
        <v>42</v>
      </c>
      <c r="S8721" s="11" t="s">
        <v>38535</v>
      </c>
      <c r="T8721" s="11" t="s">
        <v>38536</v>
      </c>
    </row>
    <row x14ac:dyDescent="0.25" r="8722" customHeight="1" ht="19.5">
      <c r="A8722" s="10">
        <v>45221</v>
      </c>
      <c r="B8722" s="11" t="s">
        <v>38537</v>
      </c>
      <c r="C8722" s="11" t="s">
        <v>239</v>
      </c>
      <c r="D8722" s="12"/>
      <c r="E8722" s="13">
        <v>13197336982</v>
      </c>
      <c r="F8722" s="11" t="s">
        <v>17350</v>
      </c>
      <c r="G8722" s="12" t="s">
        <v>289</v>
      </c>
      <c r="H8722" s="12" t="s">
        <v>130</v>
      </c>
      <c r="I8722" s="14" t="s">
        <v>221</v>
      </c>
      <c r="J8722" s="12" t="s">
        <v>24</v>
      </c>
      <c r="K8722" s="12" t="s">
        <v>25</v>
      </c>
      <c r="L8722" s="12" t="s">
        <v>39</v>
      </c>
      <c r="M8722" s="11" t="s">
        <v>40</v>
      </c>
      <c r="N8722" s="11" t="s">
        <v>183</v>
      </c>
      <c r="O8722" s="12" t="s">
        <v>29</v>
      </c>
      <c r="P8722" s="12"/>
      <c r="Q8722" s="15" t="s">
        <v>38538</v>
      </c>
      <c r="R8722" s="12" t="s">
        <v>51</v>
      </c>
      <c r="S8722" s="11" t="s">
        <v>38539</v>
      </c>
      <c r="T8722" s="11"/>
    </row>
    <row x14ac:dyDescent="0.25" r="8723" customHeight="1" ht="19.5">
      <c r="A8723" s="10">
        <v>45221</v>
      </c>
      <c r="B8723" s="11" t="s">
        <v>38540</v>
      </c>
      <c r="C8723" s="11" t="s">
        <v>180</v>
      </c>
      <c r="D8723" s="12"/>
      <c r="E8723" s="13">
        <v>13114455813</v>
      </c>
      <c r="F8723" s="11" t="s">
        <v>27641</v>
      </c>
      <c r="G8723" s="12" t="s">
        <v>37</v>
      </c>
      <c r="H8723" s="12" t="s">
        <v>98</v>
      </c>
      <c r="I8723" s="14" t="s">
        <v>615</v>
      </c>
      <c r="J8723" s="12" t="s">
        <v>24</v>
      </c>
      <c r="K8723" s="12" t="s">
        <v>25</v>
      </c>
      <c r="L8723" s="12" t="s">
        <v>39</v>
      </c>
      <c r="M8723" s="11" t="s">
        <v>27</v>
      </c>
      <c r="N8723" s="11" t="s">
        <v>183</v>
      </c>
      <c r="O8723" s="12" t="s">
        <v>29</v>
      </c>
      <c r="P8723" s="12"/>
      <c r="Q8723" s="15" t="s">
        <v>38541</v>
      </c>
      <c r="R8723" s="12" t="s">
        <v>51</v>
      </c>
      <c r="S8723" s="11" t="s">
        <v>38542</v>
      </c>
      <c r="T8723" s="11"/>
    </row>
    <row x14ac:dyDescent="0.25" r="8724" customHeight="1" ht="19.5">
      <c r="A8724" s="10">
        <v>45221</v>
      </c>
      <c r="B8724" s="11" t="s">
        <v>38543</v>
      </c>
      <c r="C8724" s="11" t="s">
        <v>180</v>
      </c>
      <c r="D8724" s="12"/>
      <c r="E8724" s="13">
        <v>13165613459</v>
      </c>
      <c r="F8724" s="11" t="s">
        <v>38544</v>
      </c>
      <c r="G8724" s="12" t="s">
        <v>37</v>
      </c>
      <c r="H8724" s="12"/>
      <c r="I8724" s="14" t="s">
        <v>189</v>
      </c>
      <c r="J8724" s="12" t="s">
        <v>24</v>
      </c>
      <c r="K8724" s="12" t="s">
        <v>25</v>
      </c>
      <c r="L8724" s="12" t="s">
        <v>39</v>
      </c>
      <c r="M8724" s="11" t="s">
        <v>27</v>
      </c>
      <c r="N8724" s="11" t="s">
        <v>183</v>
      </c>
      <c r="O8724" s="12" t="s">
        <v>29</v>
      </c>
      <c r="P8724" s="12"/>
      <c r="Q8724" s="15" t="s">
        <v>38545</v>
      </c>
      <c r="R8724" s="12" t="s">
        <v>51</v>
      </c>
      <c r="S8724" s="11" t="s">
        <v>38546</v>
      </c>
      <c r="T8724" s="11"/>
    </row>
    <row x14ac:dyDescent="0.25" r="8725" customHeight="1" ht="19.5">
      <c r="A8725" s="10">
        <v>45221</v>
      </c>
      <c r="B8725" s="11" t="s">
        <v>38547</v>
      </c>
      <c r="C8725" s="11" t="s">
        <v>180</v>
      </c>
      <c r="D8725" s="12"/>
      <c r="E8725" s="13">
        <v>13264914411</v>
      </c>
      <c r="F8725" s="11" t="s">
        <v>38548</v>
      </c>
      <c r="G8725" s="12" t="s">
        <v>62</v>
      </c>
      <c r="H8725" s="12" t="s">
        <v>98</v>
      </c>
      <c r="I8725" s="14" t="s">
        <v>182</v>
      </c>
      <c r="J8725" s="12" t="s">
        <v>24</v>
      </c>
      <c r="K8725" s="12" t="s">
        <v>25</v>
      </c>
      <c r="L8725" s="12" t="s">
        <v>39</v>
      </c>
      <c r="M8725" s="11" t="s">
        <v>27</v>
      </c>
      <c r="N8725" s="11" t="s">
        <v>183</v>
      </c>
      <c r="O8725" s="12" t="s">
        <v>29</v>
      </c>
      <c r="P8725" s="12"/>
      <c r="Q8725" s="15" t="s">
        <v>38549</v>
      </c>
      <c r="R8725" s="12" t="s">
        <v>51</v>
      </c>
      <c r="S8725" s="11" t="s">
        <v>38550</v>
      </c>
      <c r="T8725" s="11"/>
    </row>
    <row x14ac:dyDescent="0.25" r="8726" customHeight="1" ht="19.5">
      <c r="A8726" s="10">
        <v>45221</v>
      </c>
      <c r="B8726" s="11" t="s">
        <v>38551</v>
      </c>
      <c r="C8726" s="11" t="s">
        <v>180</v>
      </c>
      <c r="D8726" s="12"/>
      <c r="E8726" s="13">
        <v>13264915158</v>
      </c>
      <c r="F8726" s="11" t="s">
        <v>30428</v>
      </c>
      <c r="G8726" s="12" t="s">
        <v>37</v>
      </c>
      <c r="H8726" s="12"/>
      <c r="I8726" s="14" t="s">
        <v>590</v>
      </c>
      <c r="J8726" s="12" t="s">
        <v>24</v>
      </c>
      <c r="K8726" s="12" t="s">
        <v>25</v>
      </c>
      <c r="L8726" s="12" t="s">
        <v>39</v>
      </c>
      <c r="M8726" s="11" t="s">
        <v>40</v>
      </c>
      <c r="N8726" s="11" t="s">
        <v>183</v>
      </c>
      <c r="O8726" s="12" t="s">
        <v>29</v>
      </c>
      <c r="P8726" s="12"/>
      <c r="Q8726" s="15" t="s">
        <v>38552</v>
      </c>
      <c r="R8726" s="12" t="s">
        <v>51</v>
      </c>
      <c r="S8726" s="11" t="s">
        <v>38553</v>
      </c>
      <c r="T8726" s="11"/>
    </row>
    <row x14ac:dyDescent="0.25" r="8727" customHeight="1" ht="19.5">
      <c r="A8727" s="10">
        <v>45221</v>
      </c>
      <c r="B8727" s="11" t="s">
        <v>38554</v>
      </c>
      <c r="C8727" s="11" t="s">
        <v>698</v>
      </c>
      <c r="D8727" s="12"/>
      <c r="E8727" s="13" t="s">
        <v>38555</v>
      </c>
      <c r="F8727" s="11" t="s">
        <v>38556</v>
      </c>
      <c r="G8727" s="12" t="s">
        <v>23</v>
      </c>
      <c r="H8727" s="12"/>
      <c r="I8727" s="14" t="s">
        <v>136</v>
      </c>
      <c r="J8727" s="12" t="s">
        <v>24</v>
      </c>
      <c r="K8727" s="12" t="s">
        <v>25</v>
      </c>
      <c r="L8727" s="12" t="s">
        <v>39</v>
      </c>
      <c r="M8727" s="11" t="s">
        <v>40</v>
      </c>
      <c r="N8727" s="11" t="s">
        <v>28</v>
      </c>
      <c r="O8727" s="12" t="s">
        <v>29</v>
      </c>
      <c r="P8727" s="12"/>
      <c r="Q8727" s="15" t="s">
        <v>38557</v>
      </c>
      <c r="R8727" s="12" t="s">
        <v>42</v>
      </c>
      <c r="S8727" s="11" t="s">
        <v>38558</v>
      </c>
      <c r="T8727" s="11" t="s">
        <v>38559</v>
      </c>
    </row>
    <row x14ac:dyDescent="0.25" r="8728" customHeight="1" ht="19.5">
      <c r="A8728" s="10">
        <v>45221</v>
      </c>
      <c r="B8728" s="11" t="s">
        <v>38560</v>
      </c>
      <c r="C8728" s="11" t="s">
        <v>180</v>
      </c>
      <c r="D8728" s="12"/>
      <c r="E8728" s="13">
        <v>15549375753</v>
      </c>
      <c r="F8728" s="11" t="s">
        <v>38561</v>
      </c>
      <c r="G8728" s="12" t="s">
        <v>37</v>
      </c>
      <c r="H8728" s="12"/>
      <c r="I8728" s="14" t="s">
        <v>68</v>
      </c>
      <c r="J8728" s="12" t="s">
        <v>24</v>
      </c>
      <c r="K8728" s="12" t="s">
        <v>25</v>
      </c>
      <c r="L8728" s="12" t="s">
        <v>39</v>
      </c>
      <c r="M8728" s="11" t="s">
        <v>27</v>
      </c>
      <c r="N8728" s="11" t="s">
        <v>183</v>
      </c>
      <c r="O8728" s="12" t="s">
        <v>29</v>
      </c>
      <c r="P8728" s="12"/>
      <c r="Q8728" s="15" t="s">
        <v>38562</v>
      </c>
      <c r="R8728" s="12" t="s">
        <v>51</v>
      </c>
      <c r="S8728" s="11" t="s">
        <v>38563</v>
      </c>
      <c r="T8728" s="11"/>
    </row>
    <row x14ac:dyDescent="0.25" r="8729" customHeight="1" ht="19.5">
      <c r="A8729" s="10">
        <v>45221</v>
      </c>
      <c r="B8729" s="11" t="s">
        <v>38564</v>
      </c>
      <c r="C8729" s="11" t="s">
        <v>180</v>
      </c>
      <c r="D8729" s="12"/>
      <c r="E8729" s="13">
        <v>15571767177</v>
      </c>
      <c r="F8729" s="11" t="s">
        <v>38565</v>
      </c>
      <c r="G8729" s="12" t="s">
        <v>115</v>
      </c>
      <c r="H8729" s="12"/>
      <c r="I8729" s="14" t="s">
        <v>57</v>
      </c>
      <c r="J8729" s="12" t="s">
        <v>24</v>
      </c>
      <c r="K8729" s="12" t="s">
        <v>25</v>
      </c>
      <c r="L8729" s="12" t="s">
        <v>39</v>
      </c>
      <c r="M8729" s="11" t="s">
        <v>27</v>
      </c>
      <c r="N8729" s="11" t="s">
        <v>183</v>
      </c>
      <c r="O8729" s="12" t="s">
        <v>29</v>
      </c>
      <c r="P8729" s="12"/>
      <c r="Q8729" s="15" t="s">
        <v>38566</v>
      </c>
      <c r="R8729" s="12" t="s">
        <v>51</v>
      </c>
      <c r="S8729" s="11" t="s">
        <v>38567</v>
      </c>
      <c r="T8729" s="11"/>
    </row>
    <row x14ac:dyDescent="0.25" r="8730" customHeight="1" ht="19.5">
      <c r="A8730" s="10">
        <v>45221</v>
      </c>
      <c r="B8730" s="11" t="s">
        <v>38568</v>
      </c>
      <c r="C8730" s="11" t="s">
        <v>341</v>
      </c>
      <c r="D8730" s="12"/>
      <c r="E8730" s="13">
        <v>16608603982</v>
      </c>
      <c r="F8730" s="11" t="s">
        <v>1491</v>
      </c>
      <c r="G8730" s="12" t="s">
        <v>48</v>
      </c>
      <c r="H8730" s="12" t="s">
        <v>98</v>
      </c>
      <c r="I8730" s="14" t="s">
        <v>221</v>
      </c>
      <c r="J8730" s="12" t="s">
        <v>24</v>
      </c>
      <c r="K8730" s="12" t="s">
        <v>25</v>
      </c>
      <c r="L8730" s="12" t="s">
        <v>39</v>
      </c>
      <c r="M8730" s="11" t="s">
        <v>27</v>
      </c>
      <c r="N8730" s="11" t="s">
        <v>28</v>
      </c>
      <c r="O8730" s="12" t="s">
        <v>29</v>
      </c>
      <c r="P8730" s="12"/>
      <c r="Q8730" s="15" t="s">
        <v>38569</v>
      </c>
      <c r="R8730" s="12" t="s">
        <v>42</v>
      </c>
      <c r="S8730" s="11" t="s">
        <v>38570</v>
      </c>
      <c r="T8730" s="11" t="s">
        <v>38571</v>
      </c>
    </row>
    <row x14ac:dyDescent="0.25" r="8731" customHeight="1" ht="19.5">
      <c r="A8731" s="10">
        <v>45221</v>
      </c>
      <c r="B8731" s="11" t="s">
        <v>38572</v>
      </c>
      <c r="C8731" s="11" t="s">
        <v>158</v>
      </c>
      <c r="D8731" s="12"/>
      <c r="E8731" s="13">
        <v>18694093607</v>
      </c>
      <c r="F8731" s="11" t="s">
        <v>38573</v>
      </c>
      <c r="G8731" s="12" t="s">
        <v>115</v>
      </c>
      <c r="H8731" s="12" t="s">
        <v>130</v>
      </c>
      <c r="I8731" s="14" t="s">
        <v>328</v>
      </c>
      <c r="J8731" s="12" t="s">
        <v>24</v>
      </c>
      <c r="K8731" s="12" t="s">
        <v>25</v>
      </c>
      <c r="L8731" s="12" t="s">
        <v>39</v>
      </c>
      <c r="M8731" s="11" t="s">
        <v>27</v>
      </c>
      <c r="N8731" s="11" t="s">
        <v>28</v>
      </c>
      <c r="O8731" s="12" t="s">
        <v>29</v>
      </c>
      <c r="P8731" s="12"/>
      <c r="Q8731" s="15" t="s">
        <v>38574</v>
      </c>
      <c r="R8731" s="12" t="s">
        <v>42</v>
      </c>
      <c r="S8731" s="11" t="s">
        <v>38575</v>
      </c>
      <c r="T8731" s="11" t="s">
        <v>38576</v>
      </c>
    </row>
    <row x14ac:dyDescent="0.25" r="8732" customHeight="1" ht="19.5">
      <c r="A8732" s="10">
        <v>45221</v>
      </c>
      <c r="B8732" s="11" t="s">
        <v>38577</v>
      </c>
      <c r="C8732" s="11" t="s">
        <v>341</v>
      </c>
      <c r="D8732" s="12"/>
      <c r="E8732" s="13">
        <v>16671761778</v>
      </c>
      <c r="F8732" s="11" t="s">
        <v>38578</v>
      </c>
      <c r="G8732" s="12" t="s">
        <v>48</v>
      </c>
      <c r="H8732" s="12"/>
      <c r="I8732" s="14" t="s">
        <v>87</v>
      </c>
      <c r="J8732" s="12" t="s">
        <v>24</v>
      </c>
      <c r="K8732" s="12" t="s">
        <v>25</v>
      </c>
      <c r="L8732" s="12" t="s">
        <v>39</v>
      </c>
      <c r="M8732" s="11" t="s">
        <v>27</v>
      </c>
      <c r="N8732" s="11" t="s">
        <v>28</v>
      </c>
      <c r="O8732" s="12" t="s">
        <v>29</v>
      </c>
      <c r="P8732" s="12"/>
      <c r="Q8732" s="15" t="s">
        <v>38579</v>
      </c>
      <c r="R8732" s="12" t="s">
        <v>42</v>
      </c>
      <c r="S8732" s="11" t="s">
        <v>38580</v>
      </c>
      <c r="T8732" s="11" t="s">
        <v>38581</v>
      </c>
    </row>
    <row x14ac:dyDescent="0.25" r="8733" customHeight="1" ht="19.5">
      <c r="A8733" s="10">
        <v>45221</v>
      </c>
      <c r="B8733" s="11" t="s">
        <v>38582</v>
      </c>
      <c r="C8733" s="11" t="s">
        <v>180</v>
      </c>
      <c r="D8733" s="12"/>
      <c r="E8733" s="13">
        <v>15571779206</v>
      </c>
      <c r="F8733" s="11" t="s">
        <v>20591</v>
      </c>
      <c r="G8733" s="12" t="s">
        <v>115</v>
      </c>
      <c r="H8733" s="12"/>
      <c r="I8733" s="14" t="s">
        <v>290</v>
      </c>
      <c r="J8733" s="12" t="s">
        <v>24</v>
      </c>
      <c r="K8733" s="12" t="s">
        <v>25</v>
      </c>
      <c r="L8733" s="12" t="s">
        <v>39</v>
      </c>
      <c r="M8733" s="11" t="s">
        <v>27</v>
      </c>
      <c r="N8733" s="11" t="s">
        <v>183</v>
      </c>
      <c r="O8733" s="12" t="s">
        <v>29</v>
      </c>
      <c r="P8733" s="12"/>
      <c r="Q8733" s="15" t="s">
        <v>38583</v>
      </c>
      <c r="R8733" s="12" t="s">
        <v>51</v>
      </c>
      <c r="S8733" s="11" t="s">
        <v>38584</v>
      </c>
      <c r="T8733" s="11"/>
    </row>
    <row x14ac:dyDescent="0.25" r="8734" customHeight="1" ht="19.5">
      <c r="A8734" s="10">
        <v>45221</v>
      </c>
      <c r="B8734" s="11" t="s">
        <v>38585</v>
      </c>
      <c r="C8734" s="11" t="s">
        <v>239</v>
      </c>
      <c r="D8734" s="12"/>
      <c r="E8734" s="13">
        <v>15572709311</v>
      </c>
      <c r="F8734" s="11" t="s">
        <v>8130</v>
      </c>
      <c r="G8734" s="12" t="s">
        <v>115</v>
      </c>
      <c r="H8734" s="12"/>
      <c r="I8734" s="14" t="s">
        <v>142</v>
      </c>
      <c r="J8734" s="12" t="s">
        <v>24</v>
      </c>
      <c r="K8734" s="12" t="s">
        <v>25</v>
      </c>
      <c r="L8734" s="12" t="s">
        <v>39</v>
      </c>
      <c r="M8734" s="11" t="s">
        <v>40</v>
      </c>
      <c r="N8734" s="11" t="s">
        <v>183</v>
      </c>
      <c r="O8734" s="12" t="s">
        <v>29</v>
      </c>
      <c r="P8734" s="12"/>
      <c r="Q8734" s="15" t="s">
        <v>38586</v>
      </c>
      <c r="R8734" s="12" t="s">
        <v>51</v>
      </c>
      <c r="S8734" s="11" t="s">
        <v>38587</v>
      </c>
      <c r="T8734" s="11"/>
    </row>
    <row x14ac:dyDescent="0.25" r="8735" customHeight="1" ht="19.5">
      <c r="A8735" s="10">
        <v>45221</v>
      </c>
      <c r="B8735" s="11" t="s">
        <v>38588</v>
      </c>
      <c r="C8735" s="11" t="s">
        <v>180</v>
      </c>
      <c r="D8735" s="12"/>
      <c r="E8735" s="13">
        <v>15572732053</v>
      </c>
      <c r="F8735" s="11" t="s">
        <v>38589</v>
      </c>
      <c r="G8735" s="12" t="s">
        <v>289</v>
      </c>
      <c r="H8735" s="12" t="s">
        <v>357</v>
      </c>
      <c r="I8735" s="14" t="s">
        <v>99</v>
      </c>
      <c r="J8735" s="12" t="s">
        <v>24</v>
      </c>
      <c r="K8735" s="12" t="s">
        <v>25</v>
      </c>
      <c r="L8735" s="12" t="s">
        <v>39</v>
      </c>
      <c r="M8735" s="11" t="s">
        <v>40</v>
      </c>
      <c r="N8735" s="11" t="s">
        <v>183</v>
      </c>
      <c r="O8735" s="12" t="s">
        <v>29</v>
      </c>
      <c r="P8735" s="12"/>
      <c r="Q8735" s="15" t="s">
        <v>38590</v>
      </c>
      <c r="R8735" s="12" t="s">
        <v>51</v>
      </c>
      <c r="S8735" s="11" t="s">
        <v>38591</v>
      </c>
      <c r="T8735" s="11"/>
    </row>
    <row x14ac:dyDescent="0.25" r="8736" customHeight="1" ht="19.5">
      <c r="A8736" s="10">
        <v>45221</v>
      </c>
      <c r="B8736" s="11" t="s">
        <v>38592</v>
      </c>
      <c r="C8736" s="11" t="s">
        <v>239</v>
      </c>
      <c r="D8736" s="12"/>
      <c r="E8736" s="13">
        <v>13085151037</v>
      </c>
      <c r="F8736" s="11" t="s">
        <v>38593</v>
      </c>
      <c r="G8736" s="12" t="s">
        <v>37</v>
      </c>
      <c r="H8736" s="12"/>
      <c r="I8736" s="14" t="s">
        <v>116</v>
      </c>
      <c r="J8736" s="12" t="s">
        <v>24</v>
      </c>
      <c r="K8736" s="12" t="s">
        <v>25</v>
      </c>
      <c r="L8736" s="12" t="s">
        <v>39</v>
      </c>
      <c r="M8736" s="11" t="s">
        <v>27</v>
      </c>
      <c r="N8736" s="11" t="s">
        <v>183</v>
      </c>
      <c r="O8736" s="12" t="s">
        <v>29</v>
      </c>
      <c r="P8736" s="12"/>
      <c r="Q8736" s="15" t="s">
        <v>38594</v>
      </c>
      <c r="R8736" s="12" t="s">
        <v>51</v>
      </c>
      <c r="S8736" s="11" t="s">
        <v>38595</v>
      </c>
      <c r="T8736" s="11"/>
    </row>
    <row x14ac:dyDescent="0.25" r="8737" customHeight="1" ht="19.5">
      <c r="A8737" s="10">
        <v>45221</v>
      </c>
      <c r="B8737" s="11" t="s">
        <v>38596</v>
      </c>
      <c r="C8737" s="11" t="s">
        <v>46</v>
      </c>
      <c r="D8737" s="12"/>
      <c r="E8737" s="13">
        <v>13197330571</v>
      </c>
      <c r="F8737" s="11" t="s">
        <v>38597</v>
      </c>
      <c r="G8737" s="12" t="s">
        <v>115</v>
      </c>
      <c r="H8737" s="12" t="s">
        <v>121</v>
      </c>
      <c r="I8737" s="14" t="s">
        <v>104</v>
      </c>
      <c r="J8737" s="12" t="s">
        <v>24</v>
      </c>
      <c r="K8737" s="12" t="s">
        <v>25</v>
      </c>
      <c r="L8737" s="12" t="s">
        <v>39</v>
      </c>
      <c r="M8737" s="11" t="s">
        <v>27</v>
      </c>
      <c r="N8737" s="11" t="s">
        <v>28</v>
      </c>
      <c r="O8737" s="12" t="s">
        <v>29</v>
      </c>
      <c r="P8737" s="12"/>
      <c r="Q8737" s="15" t="s">
        <v>38598</v>
      </c>
      <c r="R8737" s="12" t="s">
        <v>51</v>
      </c>
      <c r="S8737" s="11" t="s">
        <v>38599</v>
      </c>
      <c r="T8737" s="11"/>
    </row>
    <row x14ac:dyDescent="0.25" r="8738" customHeight="1" ht="19.5">
      <c r="A8738" s="10">
        <v>45221</v>
      </c>
      <c r="B8738" s="11" t="s">
        <v>38600</v>
      </c>
      <c r="C8738" s="11" t="s">
        <v>46</v>
      </c>
      <c r="D8738" s="12"/>
      <c r="E8738" s="13">
        <v>13032749938</v>
      </c>
      <c r="F8738" s="11" t="s">
        <v>38601</v>
      </c>
      <c r="G8738" s="12" t="s">
        <v>115</v>
      </c>
      <c r="H8738" s="12"/>
      <c r="I8738" s="14" t="s">
        <v>1394</v>
      </c>
      <c r="J8738" s="12" t="s">
        <v>24</v>
      </c>
      <c r="K8738" s="12" t="s">
        <v>25</v>
      </c>
      <c r="L8738" s="12" t="s">
        <v>39</v>
      </c>
      <c r="M8738" s="11" t="s">
        <v>27</v>
      </c>
      <c r="N8738" s="11" t="s">
        <v>28</v>
      </c>
      <c r="O8738" s="12" t="s">
        <v>29</v>
      </c>
      <c r="P8738" s="12"/>
      <c r="Q8738" s="15" t="s">
        <v>38602</v>
      </c>
      <c r="R8738" s="12" t="s">
        <v>51</v>
      </c>
      <c r="S8738" s="11" t="s">
        <v>38603</v>
      </c>
      <c r="T8738" s="11"/>
    </row>
    <row x14ac:dyDescent="0.25" r="8739" customHeight="1" ht="19.5">
      <c r="A8739" s="10">
        <v>45221</v>
      </c>
      <c r="B8739" s="11" t="s">
        <v>38604</v>
      </c>
      <c r="C8739" s="11" t="s">
        <v>6271</v>
      </c>
      <c r="D8739" s="12"/>
      <c r="E8739" s="13">
        <v>15572715099</v>
      </c>
      <c r="F8739" s="11" t="s">
        <v>38605</v>
      </c>
      <c r="G8739" s="12" t="s">
        <v>37</v>
      </c>
      <c r="H8739" s="12" t="s">
        <v>98</v>
      </c>
      <c r="I8739" s="14" t="s">
        <v>211</v>
      </c>
      <c r="J8739" s="12" t="s">
        <v>24</v>
      </c>
      <c r="K8739" s="12" t="s">
        <v>25</v>
      </c>
      <c r="L8739" s="12" t="s">
        <v>39</v>
      </c>
      <c r="M8739" s="11" t="s">
        <v>27</v>
      </c>
      <c r="N8739" s="11" t="s">
        <v>28</v>
      </c>
      <c r="O8739" s="12" t="s">
        <v>29</v>
      </c>
      <c r="P8739" s="12"/>
      <c r="Q8739" s="15" t="s">
        <v>38606</v>
      </c>
      <c r="R8739" s="12" t="s">
        <v>42</v>
      </c>
      <c r="S8739" s="11" t="s">
        <v>38607</v>
      </c>
      <c r="T8739" s="11"/>
    </row>
    <row x14ac:dyDescent="0.25" r="8740" customHeight="1" ht="19.5">
      <c r="A8740" s="10">
        <v>45221</v>
      </c>
      <c r="B8740" s="11" t="s">
        <v>38608</v>
      </c>
      <c r="C8740" s="11" t="s">
        <v>46</v>
      </c>
      <c r="D8740" s="12"/>
      <c r="E8740" s="13">
        <v>13197322099</v>
      </c>
      <c r="F8740" s="11" t="s">
        <v>38609</v>
      </c>
      <c r="G8740" s="12" t="s">
        <v>289</v>
      </c>
      <c r="H8740" s="12"/>
      <c r="I8740" s="14" t="s">
        <v>142</v>
      </c>
      <c r="J8740" s="12" t="s">
        <v>24</v>
      </c>
      <c r="K8740" s="12" t="s">
        <v>25</v>
      </c>
      <c r="L8740" s="12" t="s">
        <v>39</v>
      </c>
      <c r="M8740" s="11" t="s">
        <v>27</v>
      </c>
      <c r="N8740" s="11" t="s">
        <v>28</v>
      </c>
      <c r="O8740" s="12" t="s">
        <v>29</v>
      </c>
      <c r="P8740" s="12"/>
      <c r="Q8740" s="15" t="s">
        <v>38610</v>
      </c>
      <c r="R8740" s="12" t="s">
        <v>51</v>
      </c>
      <c r="S8740" s="11" t="s">
        <v>38611</v>
      </c>
      <c r="T8740" s="11"/>
    </row>
    <row x14ac:dyDescent="0.25" r="8741" customHeight="1" ht="19.5">
      <c r="A8741" s="10">
        <v>45221</v>
      </c>
      <c r="B8741" s="11" t="s">
        <v>38612</v>
      </c>
      <c r="C8741" s="11" t="s">
        <v>46</v>
      </c>
      <c r="D8741" s="12"/>
      <c r="E8741" s="13">
        <v>13135828858</v>
      </c>
      <c r="F8741" s="11" t="s">
        <v>38613</v>
      </c>
      <c r="G8741" s="12" t="s">
        <v>37</v>
      </c>
      <c r="H8741" s="12"/>
      <c r="I8741" s="14" t="s">
        <v>75</v>
      </c>
      <c r="J8741" s="12" t="s">
        <v>24</v>
      </c>
      <c r="K8741" s="12" t="s">
        <v>25</v>
      </c>
      <c r="L8741" s="12" t="s">
        <v>39</v>
      </c>
      <c r="M8741" s="11" t="s">
        <v>27</v>
      </c>
      <c r="N8741" s="11" t="s">
        <v>28</v>
      </c>
      <c r="O8741" s="12" t="s">
        <v>29</v>
      </c>
      <c r="P8741" s="12"/>
      <c r="Q8741" s="15" t="s">
        <v>38614</v>
      </c>
      <c r="R8741" s="12" t="s">
        <v>51</v>
      </c>
      <c r="S8741" s="11" t="s">
        <v>38615</v>
      </c>
      <c r="T8741" s="11"/>
    </row>
    <row x14ac:dyDescent="0.25" r="8742" customHeight="1" ht="19.5">
      <c r="A8742" s="10">
        <v>45221</v>
      </c>
      <c r="B8742" s="11" t="s">
        <v>38616</v>
      </c>
      <c r="C8742" s="11" t="s">
        <v>46</v>
      </c>
      <c r="D8742" s="12"/>
      <c r="E8742" s="13">
        <v>13094181101</v>
      </c>
      <c r="F8742" s="11" t="s">
        <v>38617</v>
      </c>
      <c r="G8742" s="12" t="s">
        <v>62</v>
      </c>
      <c r="H8742" s="12"/>
      <c r="I8742" s="14" t="s">
        <v>104</v>
      </c>
      <c r="J8742" s="12" t="s">
        <v>24</v>
      </c>
      <c r="K8742" s="12" t="s">
        <v>25</v>
      </c>
      <c r="L8742" s="12" t="s">
        <v>39</v>
      </c>
      <c r="M8742" s="11" t="s">
        <v>27</v>
      </c>
      <c r="N8742" s="11" t="s">
        <v>28</v>
      </c>
      <c r="O8742" s="12" t="s">
        <v>29</v>
      </c>
      <c r="P8742" s="12"/>
      <c r="Q8742" s="15" t="s">
        <v>38618</v>
      </c>
      <c r="R8742" s="12" t="s">
        <v>51</v>
      </c>
      <c r="S8742" s="11" t="s">
        <v>38619</v>
      </c>
      <c r="T8742" s="11"/>
    </row>
    <row x14ac:dyDescent="0.25" r="8743" customHeight="1" ht="19.5">
      <c r="A8743" s="10">
        <v>45221</v>
      </c>
      <c r="B8743" s="11" t="s">
        <v>38620</v>
      </c>
      <c r="C8743" s="11" t="s">
        <v>46</v>
      </c>
      <c r="D8743" s="12"/>
      <c r="E8743" s="13">
        <v>13235623465</v>
      </c>
      <c r="F8743" s="11" t="s">
        <v>38621</v>
      </c>
      <c r="G8743" s="12" t="s">
        <v>115</v>
      </c>
      <c r="H8743" s="12"/>
      <c r="I8743" s="14" t="s">
        <v>415</v>
      </c>
      <c r="J8743" s="12" t="s">
        <v>24</v>
      </c>
      <c r="K8743" s="12" t="s">
        <v>25</v>
      </c>
      <c r="L8743" s="12" t="s">
        <v>39</v>
      </c>
      <c r="M8743" s="11" t="s">
        <v>27</v>
      </c>
      <c r="N8743" s="11" t="s">
        <v>28</v>
      </c>
      <c r="O8743" s="12" t="s">
        <v>29</v>
      </c>
      <c r="P8743" s="12"/>
      <c r="Q8743" s="15" t="s">
        <v>38622</v>
      </c>
      <c r="R8743" s="12" t="s">
        <v>51</v>
      </c>
      <c r="S8743" s="11" t="s">
        <v>38623</v>
      </c>
      <c r="T8743" s="11"/>
    </row>
    <row x14ac:dyDescent="0.25" r="8744" customHeight="1" ht="19.5">
      <c r="A8744" s="10">
        <v>45221</v>
      </c>
      <c r="B8744" s="11" t="s">
        <v>38624</v>
      </c>
      <c r="C8744" s="11" t="s">
        <v>46</v>
      </c>
      <c r="D8744" s="12"/>
      <c r="E8744" s="13">
        <v>15572735160</v>
      </c>
      <c r="F8744" s="11" t="s">
        <v>38625</v>
      </c>
      <c r="G8744" s="12" t="s">
        <v>115</v>
      </c>
      <c r="H8744" s="12" t="s">
        <v>98</v>
      </c>
      <c r="I8744" s="14" t="s">
        <v>415</v>
      </c>
      <c r="J8744" s="12" t="s">
        <v>24</v>
      </c>
      <c r="K8744" s="12" t="s">
        <v>25</v>
      </c>
      <c r="L8744" s="12" t="s">
        <v>39</v>
      </c>
      <c r="M8744" s="11" t="s">
        <v>27</v>
      </c>
      <c r="N8744" s="11" t="s">
        <v>28</v>
      </c>
      <c r="O8744" s="12" t="s">
        <v>29</v>
      </c>
      <c r="P8744" s="12"/>
      <c r="Q8744" s="15" t="s">
        <v>38626</v>
      </c>
      <c r="R8744" s="12" t="s">
        <v>51</v>
      </c>
      <c r="S8744" s="11" t="s">
        <v>38627</v>
      </c>
      <c r="T8744" s="11"/>
    </row>
    <row x14ac:dyDescent="0.25" r="8745" customHeight="1" ht="19.5">
      <c r="A8745" s="10">
        <v>45221</v>
      </c>
      <c r="B8745" s="11" t="s">
        <v>38628</v>
      </c>
      <c r="C8745" s="11" t="s">
        <v>46</v>
      </c>
      <c r="D8745" s="12"/>
      <c r="E8745" s="13">
        <v>18671718292</v>
      </c>
      <c r="F8745" s="11" t="s">
        <v>38629</v>
      </c>
      <c r="G8745" s="12" t="s">
        <v>62</v>
      </c>
      <c r="H8745" s="12" t="s">
        <v>98</v>
      </c>
      <c r="I8745" s="14" t="s">
        <v>142</v>
      </c>
      <c r="J8745" s="12" t="s">
        <v>24</v>
      </c>
      <c r="K8745" s="12" t="s">
        <v>25</v>
      </c>
      <c r="L8745" s="12" t="s">
        <v>39</v>
      </c>
      <c r="M8745" s="11" t="s">
        <v>40</v>
      </c>
      <c r="N8745" s="11" t="s">
        <v>28</v>
      </c>
      <c r="O8745" s="12" t="s">
        <v>29</v>
      </c>
      <c r="P8745" s="12"/>
      <c r="Q8745" s="15" t="s">
        <v>38630</v>
      </c>
      <c r="R8745" s="12" t="s">
        <v>51</v>
      </c>
      <c r="S8745" s="11" t="s">
        <v>38631</v>
      </c>
      <c r="T8745" s="11"/>
    </row>
    <row x14ac:dyDescent="0.25" r="8746" customHeight="1" ht="19.5">
      <c r="A8746" s="10">
        <v>45221</v>
      </c>
      <c r="B8746" s="11" t="s">
        <v>38632</v>
      </c>
      <c r="C8746" s="11" t="s">
        <v>14521</v>
      </c>
      <c r="D8746" s="12"/>
      <c r="E8746" s="13">
        <v>15587972356</v>
      </c>
      <c r="F8746" s="11" t="s">
        <v>30211</v>
      </c>
      <c r="G8746" s="12" t="s">
        <v>48</v>
      </c>
      <c r="H8746" s="12"/>
      <c r="I8746" s="14" t="s">
        <v>415</v>
      </c>
      <c r="J8746" s="12" t="s">
        <v>24</v>
      </c>
      <c r="K8746" s="12" t="s">
        <v>25</v>
      </c>
      <c r="L8746" s="12" t="s">
        <v>39</v>
      </c>
      <c r="M8746" s="11" t="s">
        <v>27</v>
      </c>
      <c r="N8746" s="11" t="s">
        <v>28</v>
      </c>
      <c r="O8746" s="12" t="s">
        <v>29</v>
      </c>
      <c r="P8746" s="12"/>
      <c r="Q8746" s="15" t="s">
        <v>38633</v>
      </c>
      <c r="R8746" s="12" t="s">
        <v>42</v>
      </c>
      <c r="S8746" s="11" t="s">
        <v>38634</v>
      </c>
      <c r="T8746" s="11" t="s">
        <v>38635</v>
      </c>
    </row>
    <row x14ac:dyDescent="0.25" r="8747" customHeight="1" ht="19.5">
      <c r="A8747" s="10">
        <v>45221</v>
      </c>
      <c r="B8747" s="11" t="s">
        <v>38636</v>
      </c>
      <c r="C8747" s="11" t="s">
        <v>14521</v>
      </c>
      <c r="D8747" s="12"/>
      <c r="E8747" s="13">
        <v>13040957519</v>
      </c>
      <c r="F8747" s="11" t="s">
        <v>38637</v>
      </c>
      <c r="G8747" s="12" t="s">
        <v>74</v>
      </c>
      <c r="H8747" s="12"/>
      <c r="I8747" s="14" t="s">
        <v>189</v>
      </c>
      <c r="J8747" s="12" t="s">
        <v>24</v>
      </c>
      <c r="K8747" s="12" t="s">
        <v>25</v>
      </c>
      <c r="L8747" s="12" t="s">
        <v>39</v>
      </c>
      <c r="M8747" s="11" t="s">
        <v>27</v>
      </c>
      <c r="N8747" s="11" t="s">
        <v>28</v>
      </c>
      <c r="O8747" s="12" t="s">
        <v>29</v>
      </c>
      <c r="P8747" s="12"/>
      <c r="Q8747" s="15" t="s">
        <v>38638</v>
      </c>
      <c r="R8747" s="12" t="s">
        <v>42</v>
      </c>
      <c r="S8747" s="11" t="s">
        <v>38639</v>
      </c>
      <c r="T8747" s="11" t="s">
        <v>38640</v>
      </c>
    </row>
    <row x14ac:dyDescent="0.25" r="8748" customHeight="1" ht="19.5">
      <c r="A8748" s="10">
        <v>45221</v>
      </c>
      <c r="B8748" s="11" t="s">
        <v>38641</v>
      </c>
      <c r="C8748" s="11" t="s">
        <v>7056</v>
      </c>
      <c r="D8748" s="12"/>
      <c r="E8748" s="13">
        <v>17671339159</v>
      </c>
      <c r="F8748" s="11" t="s">
        <v>38642</v>
      </c>
      <c r="G8748" s="12" t="s">
        <v>216</v>
      </c>
      <c r="H8748" s="12"/>
      <c r="I8748" s="14" t="s">
        <v>189</v>
      </c>
      <c r="J8748" s="12" t="s">
        <v>24</v>
      </c>
      <c r="K8748" s="12" t="s">
        <v>25</v>
      </c>
      <c r="L8748" s="12" t="s">
        <v>39</v>
      </c>
      <c r="M8748" s="11" t="s">
        <v>27</v>
      </c>
      <c r="N8748" s="11" t="s">
        <v>28</v>
      </c>
      <c r="O8748" s="12" t="s">
        <v>29</v>
      </c>
      <c r="P8748" s="12"/>
      <c r="Q8748" s="15" t="s">
        <v>38643</v>
      </c>
      <c r="R8748" s="12" t="s">
        <v>42</v>
      </c>
      <c r="S8748" s="11" t="s">
        <v>38644</v>
      </c>
      <c r="T8748" s="11" t="s">
        <v>38645</v>
      </c>
    </row>
    <row x14ac:dyDescent="0.25" r="8749" customHeight="1" ht="19.5">
      <c r="A8749" s="10">
        <v>45221</v>
      </c>
      <c r="B8749" s="11" t="s">
        <v>38646</v>
      </c>
      <c r="C8749" s="11" t="s">
        <v>7274</v>
      </c>
      <c r="D8749" s="12"/>
      <c r="E8749" s="13">
        <v>15571705078</v>
      </c>
      <c r="F8749" s="11" t="s">
        <v>38647</v>
      </c>
      <c r="G8749" s="12" t="s">
        <v>37</v>
      </c>
      <c r="H8749" s="12"/>
      <c r="I8749" s="14" t="s">
        <v>75</v>
      </c>
      <c r="J8749" s="12" t="s">
        <v>24</v>
      </c>
      <c r="K8749" s="12" t="s">
        <v>25</v>
      </c>
      <c r="L8749" s="12" t="s">
        <v>39</v>
      </c>
      <c r="M8749" s="11" t="s">
        <v>27</v>
      </c>
      <c r="N8749" s="11" t="s">
        <v>28</v>
      </c>
      <c r="O8749" s="12" t="s">
        <v>29</v>
      </c>
      <c r="P8749" s="12"/>
      <c r="Q8749" s="15" t="s">
        <v>38648</v>
      </c>
      <c r="R8749" s="12" t="s">
        <v>42</v>
      </c>
      <c r="S8749" s="11" t="s">
        <v>38649</v>
      </c>
      <c r="T8749" s="11" t="s">
        <v>38650</v>
      </c>
    </row>
    <row x14ac:dyDescent="0.25" r="8750" customHeight="1" ht="19.5">
      <c r="A8750" s="10">
        <v>45221</v>
      </c>
      <c r="B8750" s="11" t="s">
        <v>38651</v>
      </c>
      <c r="C8750" s="11" t="s">
        <v>545</v>
      </c>
      <c r="D8750" s="12"/>
      <c r="E8750" s="13">
        <v>13117280342</v>
      </c>
      <c r="F8750" s="11" t="s">
        <v>38652</v>
      </c>
      <c r="G8750" s="12" t="s">
        <v>171</v>
      </c>
      <c r="H8750" s="12"/>
      <c r="I8750" s="14" t="s">
        <v>49</v>
      </c>
      <c r="J8750" s="12" t="s">
        <v>24</v>
      </c>
      <c r="K8750" s="12" t="s">
        <v>25</v>
      </c>
      <c r="L8750" s="12" t="s">
        <v>39</v>
      </c>
      <c r="M8750" s="11" t="s">
        <v>27</v>
      </c>
      <c r="N8750" s="11" t="s">
        <v>28</v>
      </c>
      <c r="O8750" s="12" t="s">
        <v>29</v>
      </c>
      <c r="P8750" s="12"/>
      <c r="Q8750" s="15" t="s">
        <v>38653</v>
      </c>
      <c r="R8750" s="12" t="s">
        <v>42</v>
      </c>
      <c r="S8750" s="11" t="s">
        <v>38654</v>
      </c>
      <c r="T8750" s="11" t="s">
        <v>38655</v>
      </c>
    </row>
    <row x14ac:dyDescent="0.25" r="8751" customHeight="1" ht="19.5">
      <c r="A8751" s="10">
        <v>45221</v>
      </c>
      <c r="B8751" s="11" t="s">
        <v>38656</v>
      </c>
      <c r="C8751" s="11" t="s">
        <v>5513</v>
      </c>
      <c r="D8751" s="12"/>
      <c r="E8751" s="13">
        <v>15671033108</v>
      </c>
      <c r="F8751" s="11" t="s">
        <v>38657</v>
      </c>
      <c r="G8751" s="12" t="s">
        <v>289</v>
      </c>
      <c r="H8751" s="12"/>
      <c r="I8751" s="14" t="s">
        <v>110</v>
      </c>
      <c r="J8751" s="12" t="s">
        <v>24</v>
      </c>
      <c r="K8751" s="12" t="s">
        <v>25</v>
      </c>
      <c r="L8751" s="12" t="s">
        <v>39</v>
      </c>
      <c r="M8751" s="11" t="s">
        <v>27</v>
      </c>
      <c r="N8751" s="11" t="s">
        <v>28</v>
      </c>
      <c r="O8751" s="12" t="s">
        <v>29</v>
      </c>
      <c r="P8751" s="12"/>
      <c r="Q8751" s="15" t="s">
        <v>38658</v>
      </c>
      <c r="R8751" s="12" t="s">
        <v>42</v>
      </c>
      <c r="S8751" s="11" t="s">
        <v>38659</v>
      </c>
      <c r="T8751" s="11" t="s">
        <v>38660</v>
      </c>
    </row>
    <row x14ac:dyDescent="0.25" r="8752" customHeight="1" ht="19.5">
      <c r="A8752" s="10">
        <v>45221</v>
      </c>
      <c r="B8752" s="11" t="s">
        <v>38661</v>
      </c>
      <c r="C8752" s="11" t="s">
        <v>3101</v>
      </c>
      <c r="D8752" s="12"/>
      <c r="E8752" s="13">
        <v>13707207293</v>
      </c>
      <c r="F8752" s="11" t="s">
        <v>38662</v>
      </c>
      <c r="G8752" s="12" t="s">
        <v>216</v>
      </c>
      <c r="H8752" s="12" t="s">
        <v>98</v>
      </c>
      <c r="I8752" s="14">
        <v>10015</v>
      </c>
      <c r="J8752" s="12" t="s">
        <v>24</v>
      </c>
      <c r="K8752" s="12" t="s">
        <v>69</v>
      </c>
      <c r="L8752" s="12" t="s">
        <v>26</v>
      </c>
      <c r="M8752" s="11" t="s">
        <v>27</v>
      </c>
      <c r="N8752" s="11" t="s">
        <v>28</v>
      </c>
      <c r="O8752" s="12" t="s">
        <v>29</v>
      </c>
      <c r="P8752" s="12"/>
      <c r="Q8752" s="15" t="s">
        <v>38663</v>
      </c>
      <c r="R8752" s="12" t="s">
        <v>31</v>
      </c>
      <c r="S8752" s="11" t="s">
        <v>38664</v>
      </c>
      <c r="T8752" s="11" t="s">
        <v>38665</v>
      </c>
    </row>
    <row x14ac:dyDescent="0.25" r="8753" customHeight="1" ht="19.5">
      <c r="A8753" s="10">
        <v>45221</v>
      </c>
      <c r="B8753" s="11" t="s">
        <v>38666</v>
      </c>
      <c r="C8753" s="11" t="s">
        <v>5513</v>
      </c>
      <c r="D8753" s="12"/>
      <c r="E8753" s="13">
        <v>15629335696</v>
      </c>
      <c r="F8753" s="11" t="s">
        <v>38667</v>
      </c>
      <c r="G8753" s="12" t="s">
        <v>37</v>
      </c>
      <c r="H8753" s="12"/>
      <c r="I8753" s="14" t="s">
        <v>142</v>
      </c>
      <c r="J8753" s="12" t="s">
        <v>24</v>
      </c>
      <c r="K8753" s="12" t="s">
        <v>25</v>
      </c>
      <c r="L8753" s="12" t="s">
        <v>39</v>
      </c>
      <c r="M8753" s="11" t="s">
        <v>27</v>
      </c>
      <c r="N8753" s="11" t="s">
        <v>28</v>
      </c>
      <c r="O8753" s="12" t="s">
        <v>29</v>
      </c>
      <c r="P8753" s="12"/>
      <c r="Q8753" s="15" t="s">
        <v>38668</v>
      </c>
      <c r="R8753" s="12" t="s">
        <v>42</v>
      </c>
      <c r="S8753" s="11" t="s">
        <v>38669</v>
      </c>
      <c r="T8753" s="11" t="s">
        <v>38670</v>
      </c>
    </row>
    <row x14ac:dyDescent="0.25" r="8754" customHeight="1" ht="19.5">
      <c r="A8754" s="10">
        <v>45221</v>
      </c>
      <c r="B8754" s="11" t="s">
        <v>38671</v>
      </c>
      <c r="C8754" s="11" t="s">
        <v>5513</v>
      </c>
      <c r="D8754" s="12"/>
      <c r="E8754" s="13">
        <v>13165618966</v>
      </c>
      <c r="F8754" s="11" t="s">
        <v>38672</v>
      </c>
      <c r="G8754" s="12" t="s">
        <v>289</v>
      </c>
      <c r="H8754" s="12" t="s">
        <v>98</v>
      </c>
      <c r="I8754" s="14" t="s">
        <v>211</v>
      </c>
      <c r="J8754" s="12" t="s">
        <v>24</v>
      </c>
      <c r="K8754" s="12" t="s">
        <v>25</v>
      </c>
      <c r="L8754" s="12" t="s">
        <v>39</v>
      </c>
      <c r="M8754" s="11" t="s">
        <v>40</v>
      </c>
      <c r="N8754" s="11" t="s">
        <v>28</v>
      </c>
      <c r="O8754" s="12" t="s">
        <v>29</v>
      </c>
      <c r="P8754" s="12"/>
      <c r="Q8754" s="15" t="s">
        <v>38673</v>
      </c>
      <c r="R8754" s="12" t="s">
        <v>42</v>
      </c>
      <c r="S8754" s="11" t="s">
        <v>38674</v>
      </c>
      <c r="T8754" s="11" t="s">
        <v>38675</v>
      </c>
    </row>
    <row x14ac:dyDescent="0.25" r="8755" customHeight="1" ht="19.5">
      <c r="A8755" s="10">
        <v>45221</v>
      </c>
      <c r="B8755" s="11" t="s">
        <v>38676</v>
      </c>
      <c r="C8755" s="11" t="s">
        <v>711</v>
      </c>
      <c r="D8755" s="12"/>
      <c r="E8755" s="13" t="s">
        <v>38677</v>
      </c>
      <c r="F8755" s="11" t="s">
        <v>38678</v>
      </c>
      <c r="G8755" s="12" t="s">
        <v>74</v>
      </c>
      <c r="H8755" s="12" t="s">
        <v>98</v>
      </c>
      <c r="I8755" s="14" t="s">
        <v>148</v>
      </c>
      <c r="J8755" s="12" t="s">
        <v>24</v>
      </c>
      <c r="K8755" s="12" t="s">
        <v>25</v>
      </c>
      <c r="L8755" s="12" t="s">
        <v>39</v>
      </c>
      <c r="M8755" s="11" t="s">
        <v>149</v>
      </c>
      <c r="N8755" s="11" t="s">
        <v>28</v>
      </c>
      <c r="O8755" s="12" t="s">
        <v>29</v>
      </c>
      <c r="P8755" s="12"/>
      <c r="Q8755" s="15" t="s">
        <v>38679</v>
      </c>
      <c r="R8755" s="12" t="s">
        <v>42</v>
      </c>
      <c r="S8755" s="11" t="s">
        <v>38680</v>
      </c>
      <c r="T8755" s="11" t="s">
        <v>38681</v>
      </c>
    </row>
    <row x14ac:dyDescent="0.25" r="8756" customHeight="1" ht="19.5">
      <c r="A8756" s="10">
        <v>45221</v>
      </c>
      <c r="B8756" s="11" t="s">
        <v>38682</v>
      </c>
      <c r="C8756" s="11" t="s">
        <v>880</v>
      </c>
      <c r="D8756" s="12"/>
      <c r="E8756" s="13">
        <v>15571737777</v>
      </c>
      <c r="F8756" s="11" t="s">
        <v>38683</v>
      </c>
      <c r="G8756" s="12" t="s">
        <v>56</v>
      </c>
      <c r="H8756" s="12"/>
      <c r="I8756" s="14" t="s">
        <v>182</v>
      </c>
      <c r="J8756" s="12" t="s">
        <v>24</v>
      </c>
      <c r="K8756" s="12" t="s">
        <v>25</v>
      </c>
      <c r="L8756" s="12" t="s">
        <v>39</v>
      </c>
      <c r="M8756" s="11" t="s">
        <v>40</v>
      </c>
      <c r="N8756" s="11" t="s">
        <v>28</v>
      </c>
      <c r="O8756" s="12" t="s">
        <v>29</v>
      </c>
      <c r="P8756" s="12"/>
      <c r="Q8756" s="15" t="s">
        <v>38684</v>
      </c>
      <c r="R8756" s="12" t="s">
        <v>42</v>
      </c>
      <c r="S8756" s="11" t="s">
        <v>38685</v>
      </c>
      <c r="T8756" s="11" t="s">
        <v>38686</v>
      </c>
    </row>
    <row x14ac:dyDescent="0.25" r="8757" customHeight="1" ht="19.5">
      <c r="A8757" s="10">
        <v>45221</v>
      </c>
      <c r="B8757" s="11" t="s">
        <v>38687</v>
      </c>
      <c r="C8757" s="11" t="s">
        <v>691</v>
      </c>
      <c r="D8757" s="12"/>
      <c r="E8757" s="13">
        <v>16671726269</v>
      </c>
      <c r="F8757" s="11" t="s">
        <v>36077</v>
      </c>
      <c r="G8757" s="12" t="s">
        <v>48</v>
      </c>
      <c r="H8757" s="12"/>
      <c r="I8757" s="14" t="s">
        <v>590</v>
      </c>
      <c r="J8757" s="12" t="s">
        <v>24</v>
      </c>
      <c r="K8757" s="12" t="s">
        <v>25</v>
      </c>
      <c r="L8757" s="12" t="s">
        <v>39</v>
      </c>
      <c r="M8757" s="11" t="s">
        <v>40</v>
      </c>
      <c r="N8757" s="11" t="s">
        <v>28</v>
      </c>
      <c r="O8757" s="12" t="s">
        <v>29</v>
      </c>
      <c r="P8757" s="12"/>
      <c r="Q8757" s="15" t="s">
        <v>38688</v>
      </c>
      <c r="R8757" s="12" t="s">
        <v>42</v>
      </c>
      <c r="S8757" s="11" t="s">
        <v>38689</v>
      </c>
      <c r="T8757" s="11" t="s">
        <v>38690</v>
      </c>
    </row>
    <row x14ac:dyDescent="0.25" r="8758" customHeight="1" ht="19.5">
      <c r="A8758" s="10">
        <v>45221</v>
      </c>
      <c r="B8758" s="11" t="s">
        <v>38691</v>
      </c>
      <c r="C8758" s="11" t="s">
        <v>336</v>
      </c>
      <c r="D8758" s="12"/>
      <c r="E8758" s="13">
        <v>13227285872</v>
      </c>
      <c r="F8758" s="11" t="s">
        <v>38692</v>
      </c>
      <c r="G8758" s="12" t="s">
        <v>23</v>
      </c>
      <c r="H8758" s="12"/>
      <c r="I8758" s="14">
        <v>10015</v>
      </c>
      <c r="J8758" s="12" t="s">
        <v>24</v>
      </c>
      <c r="K8758" s="12" t="s">
        <v>69</v>
      </c>
      <c r="L8758" s="12" t="s">
        <v>26</v>
      </c>
      <c r="M8758" s="11" t="s">
        <v>27</v>
      </c>
      <c r="N8758" s="11" t="s">
        <v>28</v>
      </c>
      <c r="O8758" s="12" t="s">
        <v>29</v>
      </c>
      <c r="P8758" s="12"/>
      <c r="Q8758" s="15" t="s">
        <v>38693</v>
      </c>
      <c r="R8758" s="12" t="s">
        <v>31</v>
      </c>
      <c r="S8758" s="11" t="s">
        <v>38694</v>
      </c>
      <c r="T8758" s="11"/>
    </row>
    <row x14ac:dyDescent="0.25" r="8759" customHeight="1" ht="19.5">
      <c r="A8759" s="10">
        <v>45221</v>
      </c>
      <c r="B8759" s="11" t="s">
        <v>38695</v>
      </c>
      <c r="C8759" s="11" t="s">
        <v>545</v>
      </c>
      <c r="D8759" s="12"/>
      <c r="E8759" s="13">
        <v>18674251523</v>
      </c>
      <c r="F8759" s="11" t="s">
        <v>38696</v>
      </c>
      <c r="G8759" s="12" t="s">
        <v>171</v>
      </c>
      <c r="H8759" s="12"/>
      <c r="I8759" s="14">
        <v>10015</v>
      </c>
      <c r="J8759" s="12" t="s">
        <v>24</v>
      </c>
      <c r="K8759" s="12" t="s">
        <v>172</v>
      </c>
      <c r="L8759" s="12" t="s">
        <v>26</v>
      </c>
      <c r="M8759" s="11" t="s">
        <v>27</v>
      </c>
      <c r="N8759" s="11" t="s">
        <v>28</v>
      </c>
      <c r="O8759" s="12" t="s">
        <v>29</v>
      </c>
      <c r="P8759" s="12"/>
      <c r="Q8759" s="15" t="s">
        <v>38697</v>
      </c>
      <c r="R8759" s="12" t="s">
        <v>31</v>
      </c>
      <c r="S8759" s="11" t="s">
        <v>38698</v>
      </c>
      <c r="T8759" s="11"/>
    </row>
    <row x14ac:dyDescent="0.25" r="8760" customHeight="1" ht="19.5">
      <c r="A8760" s="10">
        <v>45221</v>
      </c>
      <c r="B8760" s="11" t="s">
        <v>38699</v>
      </c>
      <c r="C8760" s="11" t="s">
        <v>5601</v>
      </c>
      <c r="D8760" s="12"/>
      <c r="E8760" s="13">
        <v>15697278813</v>
      </c>
      <c r="F8760" s="11" t="s">
        <v>25385</v>
      </c>
      <c r="G8760" s="12" t="s">
        <v>23</v>
      </c>
      <c r="H8760" s="12" t="s">
        <v>98</v>
      </c>
      <c r="I8760" s="14" t="s">
        <v>49</v>
      </c>
      <c r="J8760" s="12" t="s">
        <v>24</v>
      </c>
      <c r="K8760" s="12" t="s">
        <v>25</v>
      </c>
      <c r="L8760" s="12" t="s">
        <v>39</v>
      </c>
      <c r="M8760" s="11" t="s">
        <v>40</v>
      </c>
      <c r="N8760" s="11" t="s">
        <v>28</v>
      </c>
      <c r="O8760" s="12" t="s">
        <v>29</v>
      </c>
      <c r="P8760" s="12"/>
      <c r="Q8760" s="15" t="s">
        <v>38700</v>
      </c>
      <c r="R8760" s="12" t="s">
        <v>42</v>
      </c>
      <c r="S8760" s="11" t="s">
        <v>38701</v>
      </c>
      <c r="T8760" s="11" t="s">
        <v>38702</v>
      </c>
    </row>
    <row x14ac:dyDescent="0.25" r="8761" customHeight="1" ht="19.5">
      <c r="A8761" s="10">
        <v>45221</v>
      </c>
      <c r="B8761" s="11" t="s">
        <v>38703</v>
      </c>
      <c r="C8761" s="11" t="s">
        <v>545</v>
      </c>
      <c r="D8761" s="12"/>
      <c r="E8761" s="13">
        <v>13114462940</v>
      </c>
      <c r="F8761" s="11" t="s">
        <v>38704</v>
      </c>
      <c r="G8761" s="12" t="s">
        <v>37</v>
      </c>
      <c r="H8761" s="12"/>
      <c r="I8761" s="14" t="s">
        <v>328</v>
      </c>
      <c r="J8761" s="12" t="s">
        <v>24</v>
      </c>
      <c r="K8761" s="12" t="s">
        <v>25</v>
      </c>
      <c r="L8761" s="12" t="s">
        <v>39</v>
      </c>
      <c r="M8761" s="11" t="s">
        <v>40</v>
      </c>
      <c r="N8761" s="11" t="s">
        <v>28</v>
      </c>
      <c r="O8761" s="12" t="s">
        <v>29</v>
      </c>
      <c r="P8761" s="12"/>
      <c r="Q8761" s="15" t="s">
        <v>38705</v>
      </c>
      <c r="R8761" s="12" t="s">
        <v>42</v>
      </c>
      <c r="S8761" s="11" t="s">
        <v>38706</v>
      </c>
      <c r="T8761" s="11" t="s">
        <v>38707</v>
      </c>
    </row>
    <row x14ac:dyDescent="0.25" r="8762" customHeight="1" ht="19.5">
      <c r="A8762" s="10">
        <v>45221</v>
      </c>
      <c r="B8762" s="11" t="s">
        <v>38708</v>
      </c>
      <c r="C8762" s="11" t="s">
        <v>691</v>
      </c>
      <c r="D8762" s="12"/>
      <c r="E8762" s="13">
        <v>15608606605</v>
      </c>
      <c r="F8762" s="11" t="s">
        <v>15720</v>
      </c>
      <c r="G8762" s="12" t="s">
        <v>48</v>
      </c>
      <c r="H8762" s="12" t="s">
        <v>130</v>
      </c>
      <c r="I8762" s="14" t="s">
        <v>221</v>
      </c>
      <c r="J8762" s="12" t="s">
        <v>24</v>
      </c>
      <c r="K8762" s="12" t="s">
        <v>25</v>
      </c>
      <c r="L8762" s="12" t="s">
        <v>39</v>
      </c>
      <c r="M8762" s="11" t="s">
        <v>40</v>
      </c>
      <c r="N8762" s="11" t="s">
        <v>28</v>
      </c>
      <c r="O8762" s="12" t="s">
        <v>29</v>
      </c>
      <c r="P8762" s="12"/>
      <c r="Q8762" s="15" t="s">
        <v>38709</v>
      </c>
      <c r="R8762" s="12" t="s">
        <v>42</v>
      </c>
      <c r="S8762" s="11" t="s">
        <v>38710</v>
      </c>
      <c r="T8762" s="11" t="s">
        <v>38711</v>
      </c>
    </row>
    <row x14ac:dyDescent="0.25" r="8763" customHeight="1" ht="19.5">
      <c r="A8763" s="10">
        <v>45221</v>
      </c>
      <c r="B8763" s="11" t="s">
        <v>38712</v>
      </c>
      <c r="C8763" s="11" t="s">
        <v>5626</v>
      </c>
      <c r="D8763" s="12"/>
      <c r="E8763" s="13">
        <v>13094172950</v>
      </c>
      <c r="F8763" s="11" t="s">
        <v>38713</v>
      </c>
      <c r="G8763" s="12" t="s">
        <v>289</v>
      </c>
      <c r="H8763" s="12"/>
      <c r="I8763" s="14" t="s">
        <v>189</v>
      </c>
      <c r="J8763" s="12" t="s">
        <v>24</v>
      </c>
      <c r="K8763" s="12" t="s">
        <v>25</v>
      </c>
      <c r="L8763" s="12" t="s">
        <v>39</v>
      </c>
      <c r="M8763" s="11" t="s">
        <v>27</v>
      </c>
      <c r="N8763" s="11" t="s">
        <v>28</v>
      </c>
      <c r="O8763" s="12" t="s">
        <v>29</v>
      </c>
      <c r="P8763" s="12"/>
      <c r="Q8763" s="15" t="s">
        <v>38714</v>
      </c>
      <c r="R8763" s="12" t="s">
        <v>42</v>
      </c>
      <c r="S8763" s="11" t="s">
        <v>38715</v>
      </c>
      <c r="T8763" s="11"/>
    </row>
    <row x14ac:dyDescent="0.25" r="8764" customHeight="1" ht="19.5">
      <c r="A8764" s="10">
        <v>45221</v>
      </c>
      <c r="B8764" s="11" t="s">
        <v>38716</v>
      </c>
      <c r="C8764" s="11" t="s">
        <v>108</v>
      </c>
      <c r="D8764" s="12"/>
      <c r="E8764" s="13">
        <v>18672656090</v>
      </c>
      <c r="F8764" s="11" t="s">
        <v>38717</v>
      </c>
      <c r="G8764" s="12" t="s">
        <v>62</v>
      </c>
      <c r="H8764" s="12" t="s">
        <v>98</v>
      </c>
      <c r="I8764" s="14" t="s">
        <v>104</v>
      </c>
      <c r="J8764" s="12" t="s">
        <v>24</v>
      </c>
      <c r="K8764" s="12" t="s">
        <v>25</v>
      </c>
      <c r="L8764" s="12" t="s">
        <v>39</v>
      </c>
      <c r="M8764" s="11" t="s">
        <v>27</v>
      </c>
      <c r="N8764" s="11" t="s">
        <v>28</v>
      </c>
      <c r="O8764" s="12" t="s">
        <v>29</v>
      </c>
      <c r="P8764" s="12"/>
      <c r="Q8764" s="15" t="s">
        <v>38718</v>
      </c>
      <c r="R8764" s="12" t="s">
        <v>51</v>
      </c>
      <c r="S8764" s="11" t="s">
        <v>38719</v>
      </c>
      <c r="T8764" s="11"/>
    </row>
    <row x14ac:dyDescent="0.25" r="8765" customHeight="1" ht="19.5">
      <c r="A8765" s="10">
        <v>45221</v>
      </c>
      <c r="B8765" s="11" t="s">
        <v>38720</v>
      </c>
      <c r="C8765" s="11" t="s">
        <v>46</v>
      </c>
      <c r="D8765" s="12"/>
      <c r="E8765" s="13">
        <v>15549270904</v>
      </c>
      <c r="F8765" s="11" t="s">
        <v>38721</v>
      </c>
      <c r="G8765" s="12" t="s">
        <v>289</v>
      </c>
      <c r="H8765" s="12"/>
      <c r="I8765" s="14" t="s">
        <v>259</v>
      </c>
      <c r="J8765" s="12" t="s">
        <v>24</v>
      </c>
      <c r="K8765" s="12" t="s">
        <v>25</v>
      </c>
      <c r="L8765" s="12" t="s">
        <v>39</v>
      </c>
      <c r="M8765" s="11" t="s">
        <v>27</v>
      </c>
      <c r="N8765" s="11" t="s">
        <v>28</v>
      </c>
      <c r="O8765" s="12" t="s">
        <v>29</v>
      </c>
      <c r="P8765" s="12"/>
      <c r="Q8765" s="15" t="s">
        <v>38722</v>
      </c>
      <c r="R8765" s="12" t="s">
        <v>51</v>
      </c>
      <c r="S8765" s="17" t="s">
        <v>38723</v>
      </c>
      <c r="T8765" s="11"/>
    </row>
    <row x14ac:dyDescent="0.25" r="8766" customHeight="1" ht="19.5">
      <c r="A8766" s="10">
        <v>45221</v>
      </c>
      <c r="B8766" s="11" t="s">
        <v>38724</v>
      </c>
      <c r="C8766" s="11" t="s">
        <v>5631</v>
      </c>
      <c r="D8766" s="12"/>
      <c r="E8766" s="13">
        <v>18694083222</v>
      </c>
      <c r="F8766" s="11" t="s">
        <v>38725</v>
      </c>
      <c r="G8766" s="12" t="s">
        <v>216</v>
      </c>
      <c r="H8766" s="12"/>
      <c r="I8766" s="14" t="s">
        <v>381</v>
      </c>
      <c r="J8766" s="12" t="s">
        <v>24</v>
      </c>
      <c r="K8766" s="12" t="s">
        <v>25</v>
      </c>
      <c r="L8766" s="12" t="s">
        <v>39</v>
      </c>
      <c r="M8766" s="11" t="s">
        <v>40</v>
      </c>
      <c r="N8766" s="11" t="s">
        <v>183</v>
      </c>
      <c r="O8766" s="12" t="s">
        <v>29</v>
      </c>
      <c r="P8766" s="12"/>
      <c r="Q8766" s="15" t="s">
        <v>38726</v>
      </c>
      <c r="R8766" s="12" t="s">
        <v>42</v>
      </c>
      <c r="S8766" s="11" t="s">
        <v>38727</v>
      </c>
      <c r="T8766" s="11" t="s">
        <v>7354</v>
      </c>
    </row>
    <row x14ac:dyDescent="0.25" r="8767" customHeight="1" ht="19.5">
      <c r="A8767" s="10">
        <v>45221</v>
      </c>
      <c r="B8767" s="11" t="s">
        <v>38728</v>
      </c>
      <c r="C8767" s="11" t="s">
        <v>31474</v>
      </c>
      <c r="D8767" s="12"/>
      <c r="E8767" s="13">
        <v>15572700441</v>
      </c>
      <c r="F8767" s="11" t="s">
        <v>38729</v>
      </c>
      <c r="G8767" s="12" t="s">
        <v>74</v>
      </c>
      <c r="H8767" s="12"/>
      <c r="I8767" s="14" t="s">
        <v>272</v>
      </c>
      <c r="J8767" s="12" t="s">
        <v>24</v>
      </c>
      <c r="K8767" s="12" t="s">
        <v>25</v>
      </c>
      <c r="L8767" s="12" t="s">
        <v>39</v>
      </c>
      <c r="M8767" s="11" t="s">
        <v>40</v>
      </c>
      <c r="N8767" s="11" t="s">
        <v>28</v>
      </c>
      <c r="O8767" s="12" t="s">
        <v>29</v>
      </c>
      <c r="P8767" s="12"/>
      <c r="Q8767" s="15" t="s">
        <v>38730</v>
      </c>
      <c r="R8767" s="12" t="s">
        <v>42</v>
      </c>
      <c r="S8767" s="11" t="s">
        <v>38731</v>
      </c>
      <c r="T8767" s="11" t="s">
        <v>38732</v>
      </c>
    </row>
    <row x14ac:dyDescent="0.25" r="8768" customHeight="1" ht="19.5">
      <c r="A8768" s="10">
        <v>45221</v>
      </c>
      <c r="B8768" s="11" t="s">
        <v>38733</v>
      </c>
      <c r="C8768" s="11" t="s">
        <v>158</v>
      </c>
      <c r="D8768" s="12"/>
      <c r="E8768" s="13" t="s">
        <v>38734</v>
      </c>
      <c r="F8768" s="11" t="s">
        <v>3471</v>
      </c>
      <c r="G8768" s="12" t="s">
        <v>74</v>
      </c>
      <c r="H8768" s="12"/>
      <c r="I8768" s="14" t="s">
        <v>8690</v>
      </c>
      <c r="J8768" s="12" t="s">
        <v>24</v>
      </c>
      <c r="K8768" s="12" t="s">
        <v>25</v>
      </c>
      <c r="L8768" s="12" t="s">
        <v>39</v>
      </c>
      <c r="M8768" s="11" t="s">
        <v>149</v>
      </c>
      <c r="N8768" s="11" t="s">
        <v>28</v>
      </c>
      <c r="O8768" s="12" t="s">
        <v>29</v>
      </c>
      <c r="P8768" s="12"/>
      <c r="Q8768" s="15" t="s">
        <v>38735</v>
      </c>
      <c r="R8768" s="12" t="s">
        <v>42</v>
      </c>
      <c r="S8768" s="11" t="s">
        <v>38736</v>
      </c>
      <c r="T8768" s="11" t="s">
        <v>38737</v>
      </c>
    </row>
    <row x14ac:dyDescent="0.25" r="8769" customHeight="1" ht="19.5">
      <c r="A8769" s="10">
        <v>45221</v>
      </c>
      <c r="B8769" s="11" t="s">
        <v>38738</v>
      </c>
      <c r="C8769" s="11" t="s">
        <v>691</v>
      </c>
      <c r="D8769" s="12"/>
      <c r="E8769" s="13">
        <v>13135812908</v>
      </c>
      <c r="F8769" s="11" t="s">
        <v>38739</v>
      </c>
      <c r="G8769" s="12" t="s">
        <v>23</v>
      </c>
      <c r="H8769" s="12"/>
      <c r="I8769" s="14" t="s">
        <v>590</v>
      </c>
      <c r="J8769" s="12" t="s">
        <v>24</v>
      </c>
      <c r="K8769" s="12" t="s">
        <v>25</v>
      </c>
      <c r="L8769" s="12" t="s">
        <v>39</v>
      </c>
      <c r="M8769" s="11" t="s">
        <v>40</v>
      </c>
      <c r="N8769" s="11" t="s">
        <v>28</v>
      </c>
      <c r="O8769" s="12" t="s">
        <v>29</v>
      </c>
      <c r="P8769" s="12"/>
      <c r="Q8769" s="15" t="s">
        <v>38740</v>
      </c>
      <c r="R8769" s="12" t="s">
        <v>42</v>
      </c>
      <c r="S8769" s="11" t="s">
        <v>38741</v>
      </c>
      <c r="T8769" s="11" t="s">
        <v>38742</v>
      </c>
    </row>
    <row x14ac:dyDescent="0.25" r="8770" customHeight="1" ht="19.5">
      <c r="A8770" s="10">
        <v>45221</v>
      </c>
      <c r="B8770" s="11" t="s">
        <v>38743</v>
      </c>
      <c r="C8770" s="11" t="s">
        <v>31321</v>
      </c>
      <c r="D8770" s="12"/>
      <c r="E8770" s="13">
        <v>15587919450</v>
      </c>
      <c r="F8770" s="11" t="s">
        <v>38744</v>
      </c>
      <c r="G8770" s="12" t="s">
        <v>48</v>
      </c>
      <c r="H8770" s="12"/>
      <c r="I8770" s="14">
        <v>10015</v>
      </c>
      <c r="J8770" s="12" t="s">
        <v>24</v>
      </c>
      <c r="K8770" s="12" t="s">
        <v>69</v>
      </c>
      <c r="L8770" s="12" t="s">
        <v>26</v>
      </c>
      <c r="M8770" s="11" t="s">
        <v>149</v>
      </c>
      <c r="N8770" s="11" t="s">
        <v>28</v>
      </c>
      <c r="O8770" s="12" t="s">
        <v>29</v>
      </c>
      <c r="P8770" s="12"/>
      <c r="Q8770" s="15" t="s">
        <v>38745</v>
      </c>
      <c r="R8770" s="12" t="s">
        <v>31</v>
      </c>
      <c r="S8770" s="11" t="s">
        <v>38746</v>
      </c>
      <c r="T8770" s="11" t="s">
        <v>38747</v>
      </c>
    </row>
    <row x14ac:dyDescent="0.25" r="8771" customHeight="1" ht="19.5">
      <c r="A8771" s="10">
        <v>45221</v>
      </c>
      <c r="B8771" s="11" t="s">
        <v>38748</v>
      </c>
      <c r="C8771" s="11" t="s">
        <v>660</v>
      </c>
      <c r="D8771" s="12"/>
      <c r="E8771" s="13" t="s">
        <v>38734</v>
      </c>
      <c r="F8771" s="11" t="s">
        <v>3471</v>
      </c>
      <c r="G8771" s="12" t="s">
        <v>74</v>
      </c>
      <c r="H8771" s="12"/>
      <c r="I8771" s="14" t="s">
        <v>1914</v>
      </c>
      <c r="J8771" s="12" t="s">
        <v>24</v>
      </c>
      <c r="K8771" s="12" t="s">
        <v>25</v>
      </c>
      <c r="L8771" s="12" t="s">
        <v>39</v>
      </c>
      <c r="M8771" s="11" t="s">
        <v>40</v>
      </c>
      <c r="N8771" s="11" t="s">
        <v>624</v>
      </c>
      <c r="O8771" s="12" t="s">
        <v>29</v>
      </c>
      <c r="P8771" s="12"/>
      <c r="Q8771" s="15" t="s">
        <v>38749</v>
      </c>
      <c r="R8771" s="12" t="s">
        <v>42</v>
      </c>
      <c r="S8771" s="11" t="s">
        <v>38750</v>
      </c>
      <c r="T8771" s="11" t="s">
        <v>38751</v>
      </c>
    </row>
    <row x14ac:dyDescent="0.25" r="8772" customHeight="1" ht="19.5">
      <c r="A8772" s="10">
        <v>45221</v>
      </c>
      <c r="B8772" s="11" t="s">
        <v>38752</v>
      </c>
      <c r="C8772" s="11" t="s">
        <v>691</v>
      </c>
      <c r="D8772" s="12"/>
      <c r="E8772" s="13" t="s">
        <v>38753</v>
      </c>
      <c r="F8772" s="11" t="s">
        <v>38754</v>
      </c>
      <c r="G8772" s="12" t="s">
        <v>74</v>
      </c>
      <c r="H8772" s="12" t="s">
        <v>130</v>
      </c>
      <c r="I8772" s="14" t="s">
        <v>749</v>
      </c>
      <c r="J8772" s="12" t="s">
        <v>24</v>
      </c>
      <c r="K8772" s="12" t="s">
        <v>25</v>
      </c>
      <c r="L8772" s="12" t="s">
        <v>39</v>
      </c>
      <c r="M8772" s="11" t="s">
        <v>149</v>
      </c>
      <c r="N8772" s="11" t="s">
        <v>28</v>
      </c>
      <c r="O8772" s="12" t="s">
        <v>29</v>
      </c>
      <c r="P8772" s="12"/>
      <c r="Q8772" s="15" t="s">
        <v>38755</v>
      </c>
      <c r="R8772" s="12" t="s">
        <v>42</v>
      </c>
      <c r="S8772" s="11" t="s">
        <v>38756</v>
      </c>
      <c r="T8772" s="11" t="s">
        <v>38757</v>
      </c>
    </row>
    <row x14ac:dyDescent="0.25" r="8773" customHeight="1" ht="19.5">
      <c r="A8773" s="10">
        <v>45221</v>
      </c>
      <c r="B8773" s="11" t="s">
        <v>38758</v>
      </c>
      <c r="C8773" s="11" t="s">
        <v>38759</v>
      </c>
      <c r="D8773" s="12"/>
      <c r="E8773" s="13">
        <v>15572749629</v>
      </c>
      <c r="F8773" s="11" t="s">
        <v>25930</v>
      </c>
      <c r="G8773" s="12" t="s">
        <v>37</v>
      </c>
      <c r="H8773" s="12"/>
      <c r="I8773" s="14" t="s">
        <v>148</v>
      </c>
      <c r="J8773" s="12" t="s">
        <v>24</v>
      </c>
      <c r="K8773" s="12" t="s">
        <v>25</v>
      </c>
      <c r="L8773" s="12" t="s">
        <v>39</v>
      </c>
      <c r="M8773" s="11" t="s">
        <v>149</v>
      </c>
      <c r="N8773" s="11" t="s">
        <v>28</v>
      </c>
      <c r="O8773" s="12" t="s">
        <v>29</v>
      </c>
      <c r="P8773" s="12"/>
      <c r="Q8773" s="15" t="s">
        <v>38760</v>
      </c>
      <c r="R8773" s="12" t="s">
        <v>42</v>
      </c>
      <c r="S8773" s="11" t="s">
        <v>38761</v>
      </c>
      <c r="T8773" s="11" t="s">
        <v>38762</v>
      </c>
    </row>
    <row x14ac:dyDescent="0.25" r="8774" customHeight="1" ht="19.5">
      <c r="A8774" s="10">
        <v>45221</v>
      </c>
      <c r="B8774" s="11" t="s">
        <v>38763</v>
      </c>
      <c r="C8774" s="11" t="s">
        <v>545</v>
      </c>
      <c r="D8774" s="12"/>
      <c r="E8774" s="13">
        <v>15587958330</v>
      </c>
      <c r="F8774" s="11" t="s">
        <v>38764</v>
      </c>
      <c r="G8774" s="12" t="s">
        <v>74</v>
      </c>
      <c r="H8774" s="12"/>
      <c r="I8774" s="14" t="s">
        <v>136</v>
      </c>
      <c r="J8774" s="12" t="s">
        <v>24</v>
      </c>
      <c r="K8774" s="12" t="s">
        <v>25</v>
      </c>
      <c r="L8774" s="12" t="s">
        <v>39</v>
      </c>
      <c r="M8774" s="11" t="s">
        <v>27</v>
      </c>
      <c r="N8774" s="11" t="s">
        <v>28</v>
      </c>
      <c r="O8774" s="12" t="s">
        <v>29</v>
      </c>
      <c r="P8774" s="12"/>
      <c r="Q8774" s="15" t="s">
        <v>38765</v>
      </c>
      <c r="R8774" s="12" t="s">
        <v>42</v>
      </c>
      <c r="S8774" s="11" t="s">
        <v>38766</v>
      </c>
      <c r="T8774" s="11" t="s">
        <v>38767</v>
      </c>
    </row>
    <row x14ac:dyDescent="0.25" r="8775" customHeight="1" ht="19.5">
      <c r="A8775" s="10">
        <v>45221</v>
      </c>
      <c r="B8775" s="11" t="s">
        <v>38768</v>
      </c>
      <c r="C8775" s="11" t="s">
        <v>3785</v>
      </c>
      <c r="D8775" s="12"/>
      <c r="E8775" s="13" t="s">
        <v>38769</v>
      </c>
      <c r="F8775" s="11" t="s">
        <v>38770</v>
      </c>
      <c r="G8775" s="12" t="s">
        <v>74</v>
      </c>
      <c r="H8775" s="12" t="s">
        <v>130</v>
      </c>
      <c r="I8775" s="14" t="s">
        <v>148</v>
      </c>
      <c r="J8775" s="12" t="s">
        <v>24</v>
      </c>
      <c r="K8775" s="12" t="s">
        <v>25</v>
      </c>
      <c r="L8775" s="12" t="s">
        <v>39</v>
      </c>
      <c r="M8775" s="11" t="s">
        <v>149</v>
      </c>
      <c r="N8775" s="11" t="s">
        <v>28</v>
      </c>
      <c r="O8775" s="12" t="s">
        <v>29</v>
      </c>
      <c r="P8775" s="12"/>
      <c r="Q8775" s="15" t="s">
        <v>38771</v>
      </c>
      <c r="R8775" s="12" t="s">
        <v>42</v>
      </c>
      <c r="S8775" s="11" t="s">
        <v>38772</v>
      </c>
      <c r="T8775" s="11" t="s">
        <v>38773</v>
      </c>
    </row>
    <row x14ac:dyDescent="0.25" r="8776" customHeight="1" ht="19.5">
      <c r="A8776" s="10">
        <v>45221</v>
      </c>
      <c r="B8776" s="11" t="s">
        <v>38774</v>
      </c>
      <c r="C8776" s="11" t="s">
        <v>3554</v>
      </c>
      <c r="D8776" s="12"/>
      <c r="E8776" s="13">
        <v>13886673787</v>
      </c>
      <c r="F8776" s="11"/>
      <c r="G8776" s="12"/>
      <c r="H8776" s="12"/>
      <c r="I8776" s="14" t="s">
        <v>49</v>
      </c>
      <c r="J8776" s="12" t="s">
        <v>24</v>
      </c>
      <c r="K8776" s="12" t="s">
        <v>25</v>
      </c>
      <c r="L8776" s="12" t="s">
        <v>39</v>
      </c>
      <c r="M8776" s="11" t="s">
        <v>27</v>
      </c>
      <c r="N8776" s="11" t="s">
        <v>28</v>
      </c>
      <c r="O8776" s="12" t="s">
        <v>29</v>
      </c>
      <c r="P8776" s="12"/>
      <c r="Q8776" s="15" t="s">
        <v>38775</v>
      </c>
      <c r="R8776" s="12" t="s">
        <v>42</v>
      </c>
      <c r="S8776" s="11" t="s">
        <v>38776</v>
      </c>
      <c r="T8776" s="11" t="s">
        <v>32970</v>
      </c>
    </row>
    <row x14ac:dyDescent="0.25" r="8777" customHeight="1" ht="19.5">
      <c r="A8777" s="10">
        <v>45221</v>
      </c>
      <c r="B8777" s="11" t="s">
        <v>38777</v>
      </c>
      <c r="C8777" s="11" t="s">
        <v>14318</v>
      </c>
      <c r="D8777" s="12"/>
      <c r="E8777" s="13">
        <v>15090894387</v>
      </c>
      <c r="F8777" s="11" t="s">
        <v>38778</v>
      </c>
      <c r="G8777" s="12" t="s">
        <v>171</v>
      </c>
      <c r="H8777" s="12"/>
      <c r="I8777" s="14" t="s">
        <v>259</v>
      </c>
      <c r="J8777" s="12" t="s">
        <v>24</v>
      </c>
      <c r="K8777" s="12" t="s">
        <v>25</v>
      </c>
      <c r="L8777" s="12" t="s">
        <v>39</v>
      </c>
      <c r="M8777" s="11" t="s">
        <v>40</v>
      </c>
      <c r="N8777" s="11" t="s">
        <v>183</v>
      </c>
      <c r="O8777" s="12" t="s">
        <v>29</v>
      </c>
      <c r="P8777" s="12"/>
      <c r="Q8777" s="15"/>
      <c r="R8777" s="12" t="s">
        <v>259</v>
      </c>
      <c r="S8777" s="11" t="s">
        <v>38779</v>
      </c>
      <c r="T8777" s="11"/>
    </row>
    <row x14ac:dyDescent="0.25" r="8778" customHeight="1" ht="19.5">
      <c r="A8778" s="10">
        <v>45221</v>
      </c>
      <c r="B8778" s="11" t="s">
        <v>38780</v>
      </c>
      <c r="C8778" s="11" t="s">
        <v>12652</v>
      </c>
      <c r="D8778" s="12"/>
      <c r="E8778" s="13">
        <v>18527201742</v>
      </c>
      <c r="F8778" s="11" t="s">
        <v>38781</v>
      </c>
      <c r="G8778" s="12" t="s">
        <v>74</v>
      </c>
      <c r="H8778" s="12"/>
      <c r="I8778" s="14" t="s">
        <v>1623</v>
      </c>
      <c r="J8778" s="12" t="s">
        <v>24</v>
      </c>
      <c r="K8778" s="12" t="s">
        <v>25</v>
      </c>
      <c r="L8778" s="12" t="s">
        <v>39</v>
      </c>
      <c r="M8778" s="11" t="s">
        <v>40</v>
      </c>
      <c r="N8778" s="11" t="s">
        <v>28</v>
      </c>
      <c r="O8778" s="12" t="s">
        <v>29</v>
      </c>
      <c r="P8778" s="12"/>
      <c r="Q8778" s="15" t="s">
        <v>38782</v>
      </c>
      <c r="R8778" s="12" t="s">
        <v>42</v>
      </c>
      <c r="S8778" s="11" t="s">
        <v>38783</v>
      </c>
      <c r="T8778" s="11" t="s">
        <v>38784</v>
      </c>
    </row>
    <row x14ac:dyDescent="0.25" r="8779" customHeight="1" ht="19.5">
      <c r="A8779" s="10">
        <v>45221</v>
      </c>
      <c r="B8779" s="11" t="s">
        <v>38785</v>
      </c>
      <c r="C8779" s="11" t="s">
        <v>5684</v>
      </c>
      <c r="D8779" s="12"/>
      <c r="E8779" s="13">
        <v>15572702842</v>
      </c>
      <c r="F8779" s="11" t="s">
        <v>38786</v>
      </c>
      <c r="G8779" s="12" t="s">
        <v>23</v>
      </c>
      <c r="H8779" s="12"/>
      <c r="I8779" s="14" t="s">
        <v>2649</v>
      </c>
      <c r="J8779" s="12" t="s">
        <v>24</v>
      </c>
      <c r="K8779" s="12" t="s">
        <v>25</v>
      </c>
      <c r="L8779" s="12" t="s">
        <v>39</v>
      </c>
      <c r="M8779" s="11" t="s">
        <v>27</v>
      </c>
      <c r="N8779" s="11" t="s">
        <v>183</v>
      </c>
      <c r="O8779" s="12" t="s">
        <v>29</v>
      </c>
      <c r="P8779" s="12"/>
      <c r="Q8779" s="15" t="s">
        <v>38787</v>
      </c>
      <c r="R8779" s="12" t="s">
        <v>42</v>
      </c>
      <c r="S8779" s="11" t="s">
        <v>38788</v>
      </c>
      <c r="T8779" s="11"/>
    </row>
    <row x14ac:dyDescent="0.25" r="8780" customHeight="1" ht="19.5">
      <c r="A8780" s="10">
        <v>45221</v>
      </c>
      <c r="B8780" s="11" t="s">
        <v>38789</v>
      </c>
      <c r="C8780" s="11" t="s">
        <v>5675</v>
      </c>
      <c r="D8780" s="12"/>
      <c r="E8780" s="13">
        <v>13032732773</v>
      </c>
      <c r="F8780" s="11" t="s">
        <v>38790</v>
      </c>
      <c r="G8780" s="12" t="s">
        <v>115</v>
      </c>
      <c r="H8780" s="12"/>
      <c r="I8780" s="14">
        <v>10015</v>
      </c>
      <c r="J8780" s="12" t="s">
        <v>24</v>
      </c>
      <c r="K8780" s="12" t="s">
        <v>25</v>
      </c>
      <c r="L8780" s="12" t="s">
        <v>26</v>
      </c>
      <c r="M8780" s="11" t="s">
        <v>27</v>
      </c>
      <c r="N8780" s="11" t="s">
        <v>28</v>
      </c>
      <c r="O8780" s="12" t="s">
        <v>29</v>
      </c>
      <c r="P8780" s="12"/>
      <c r="Q8780" s="15" t="s">
        <v>38791</v>
      </c>
      <c r="R8780" s="12" t="s">
        <v>31</v>
      </c>
      <c r="S8780" s="11" t="s">
        <v>38792</v>
      </c>
      <c r="T8780" s="11"/>
    </row>
    <row x14ac:dyDescent="0.25" r="8781" customHeight="1" ht="19.5">
      <c r="A8781" s="10">
        <v>45221</v>
      </c>
      <c r="B8781" s="11" t="s">
        <v>38793</v>
      </c>
      <c r="C8781" s="11" t="s">
        <v>5684</v>
      </c>
      <c r="D8781" s="12"/>
      <c r="E8781" s="13">
        <v>15629335670</v>
      </c>
      <c r="F8781" s="11" t="s">
        <v>38794</v>
      </c>
      <c r="G8781" s="12" t="s">
        <v>37</v>
      </c>
      <c r="H8781" s="12"/>
      <c r="I8781" s="14" t="s">
        <v>415</v>
      </c>
      <c r="J8781" s="12" t="s">
        <v>24</v>
      </c>
      <c r="K8781" s="12" t="s">
        <v>25</v>
      </c>
      <c r="L8781" s="12" t="s">
        <v>39</v>
      </c>
      <c r="M8781" s="11" t="s">
        <v>27</v>
      </c>
      <c r="N8781" s="11" t="s">
        <v>183</v>
      </c>
      <c r="O8781" s="12" t="s">
        <v>29</v>
      </c>
      <c r="P8781" s="12"/>
      <c r="Q8781" s="15" t="s">
        <v>38795</v>
      </c>
      <c r="R8781" s="12" t="s">
        <v>42</v>
      </c>
      <c r="S8781" s="11" t="s">
        <v>38796</v>
      </c>
      <c r="T8781" s="11"/>
    </row>
    <row x14ac:dyDescent="0.25" r="8782" customHeight="1" ht="19.5">
      <c r="A8782" s="10">
        <v>45221</v>
      </c>
      <c r="B8782" s="11" t="s">
        <v>38797</v>
      </c>
      <c r="C8782" s="11" t="s">
        <v>5684</v>
      </c>
      <c r="D8782" s="12"/>
      <c r="E8782" s="13">
        <v>18571015898</v>
      </c>
      <c r="F8782" s="11" t="s">
        <v>38798</v>
      </c>
      <c r="G8782" s="12" t="s">
        <v>37</v>
      </c>
      <c r="H8782" s="12"/>
      <c r="I8782" s="14" t="s">
        <v>590</v>
      </c>
      <c r="J8782" s="12" t="s">
        <v>24</v>
      </c>
      <c r="K8782" s="12" t="s">
        <v>25</v>
      </c>
      <c r="L8782" s="12" t="s">
        <v>39</v>
      </c>
      <c r="M8782" s="11" t="s">
        <v>27</v>
      </c>
      <c r="N8782" s="11" t="s">
        <v>183</v>
      </c>
      <c r="O8782" s="12" t="s">
        <v>29</v>
      </c>
      <c r="P8782" s="12"/>
      <c r="Q8782" s="15" t="s">
        <v>38799</v>
      </c>
      <c r="R8782" s="12" t="s">
        <v>42</v>
      </c>
      <c r="S8782" s="11" t="s">
        <v>38800</v>
      </c>
      <c r="T8782" s="11"/>
    </row>
    <row x14ac:dyDescent="0.25" r="8783" customHeight="1" ht="19.5">
      <c r="A8783" s="10">
        <v>45221</v>
      </c>
      <c r="B8783" s="11" t="s">
        <v>38801</v>
      </c>
      <c r="C8783" s="11" t="s">
        <v>5684</v>
      </c>
      <c r="D8783" s="12"/>
      <c r="E8783" s="13">
        <v>18571427407</v>
      </c>
      <c r="F8783" s="11" t="s">
        <v>38802</v>
      </c>
      <c r="G8783" s="12" t="s">
        <v>23</v>
      </c>
      <c r="H8783" s="12"/>
      <c r="I8783" s="14" t="s">
        <v>2649</v>
      </c>
      <c r="J8783" s="12" t="s">
        <v>24</v>
      </c>
      <c r="K8783" s="12" t="s">
        <v>69</v>
      </c>
      <c r="L8783" s="12"/>
      <c r="M8783" s="11" t="s">
        <v>27</v>
      </c>
      <c r="N8783" s="11" t="s">
        <v>183</v>
      </c>
      <c r="O8783" s="12" t="s">
        <v>29</v>
      </c>
      <c r="P8783" s="12"/>
      <c r="Q8783" s="15" t="s">
        <v>38803</v>
      </c>
      <c r="R8783" s="12" t="s">
        <v>42</v>
      </c>
      <c r="S8783" s="11" t="s">
        <v>38804</v>
      </c>
      <c r="T8783" s="11"/>
    </row>
    <row x14ac:dyDescent="0.25" r="8784" customHeight="1" ht="19.5">
      <c r="A8784" s="10">
        <v>45221</v>
      </c>
      <c r="B8784" s="11" t="s">
        <v>38805</v>
      </c>
      <c r="C8784" s="11" t="s">
        <v>5684</v>
      </c>
      <c r="D8784" s="12"/>
      <c r="E8784" s="13">
        <v>15572734151</v>
      </c>
      <c r="F8784" s="11" t="s">
        <v>38806</v>
      </c>
      <c r="G8784" s="12" t="s">
        <v>115</v>
      </c>
      <c r="H8784" s="12"/>
      <c r="I8784" s="14" t="s">
        <v>154</v>
      </c>
      <c r="J8784" s="12" t="s">
        <v>24</v>
      </c>
      <c r="K8784" s="12" t="s">
        <v>25</v>
      </c>
      <c r="L8784" s="12" t="s">
        <v>39</v>
      </c>
      <c r="M8784" s="11" t="s">
        <v>27</v>
      </c>
      <c r="N8784" s="11" t="s">
        <v>183</v>
      </c>
      <c r="O8784" s="12" t="s">
        <v>29</v>
      </c>
      <c r="P8784" s="12"/>
      <c r="Q8784" s="15" t="s">
        <v>38807</v>
      </c>
      <c r="R8784" s="12" t="s">
        <v>42</v>
      </c>
      <c r="S8784" s="11" t="s">
        <v>38808</v>
      </c>
      <c r="T8784" s="11"/>
    </row>
    <row x14ac:dyDescent="0.25" r="8785" customHeight="1" ht="19.5">
      <c r="A8785" s="10">
        <v>45221</v>
      </c>
      <c r="B8785" s="11" t="s">
        <v>38809</v>
      </c>
      <c r="C8785" s="11" t="s">
        <v>5684</v>
      </c>
      <c r="D8785" s="12"/>
      <c r="E8785" s="13">
        <v>13217177776</v>
      </c>
      <c r="F8785" s="11" t="s">
        <v>38810</v>
      </c>
      <c r="G8785" s="12" t="s">
        <v>23</v>
      </c>
      <c r="H8785" s="12"/>
      <c r="I8785" s="14" t="s">
        <v>381</v>
      </c>
      <c r="J8785" s="12" t="s">
        <v>24</v>
      </c>
      <c r="K8785" s="12" t="s">
        <v>25</v>
      </c>
      <c r="L8785" s="12" t="s">
        <v>39</v>
      </c>
      <c r="M8785" s="11" t="s">
        <v>40</v>
      </c>
      <c r="N8785" s="11" t="s">
        <v>183</v>
      </c>
      <c r="O8785" s="12" t="s">
        <v>29</v>
      </c>
      <c r="P8785" s="12"/>
      <c r="Q8785" s="15" t="s">
        <v>38811</v>
      </c>
      <c r="R8785" s="12" t="s">
        <v>42</v>
      </c>
      <c r="S8785" s="11" t="s">
        <v>38812</v>
      </c>
      <c r="T8785" s="11"/>
    </row>
    <row x14ac:dyDescent="0.25" r="8786" customHeight="1" ht="19.5">
      <c r="A8786" s="10">
        <v>45221</v>
      </c>
      <c r="B8786" s="11" t="s">
        <v>38813</v>
      </c>
      <c r="C8786" s="11" t="s">
        <v>5684</v>
      </c>
      <c r="D8786" s="12"/>
      <c r="E8786" s="13">
        <v>17683710249</v>
      </c>
      <c r="F8786" s="11" t="s">
        <v>38814</v>
      </c>
      <c r="G8786" s="12" t="s">
        <v>37</v>
      </c>
      <c r="H8786" s="12"/>
      <c r="I8786" s="14" t="s">
        <v>189</v>
      </c>
      <c r="J8786" s="12" t="s">
        <v>24</v>
      </c>
      <c r="K8786" s="12" t="s">
        <v>25</v>
      </c>
      <c r="L8786" s="12" t="s">
        <v>39</v>
      </c>
      <c r="M8786" s="11" t="s">
        <v>27</v>
      </c>
      <c r="N8786" s="11" t="s">
        <v>183</v>
      </c>
      <c r="O8786" s="12" t="s">
        <v>29</v>
      </c>
      <c r="P8786" s="12"/>
      <c r="Q8786" s="15" t="s">
        <v>38815</v>
      </c>
      <c r="R8786" s="12" t="s">
        <v>42</v>
      </c>
      <c r="S8786" s="11" t="s">
        <v>38816</v>
      </c>
      <c r="T8786" s="11"/>
    </row>
    <row x14ac:dyDescent="0.25" r="8787" customHeight="1" ht="19.5">
      <c r="A8787" s="10">
        <v>45221</v>
      </c>
      <c r="B8787" s="11" t="s">
        <v>38817</v>
      </c>
      <c r="C8787" s="11" t="s">
        <v>5684</v>
      </c>
      <c r="D8787" s="12"/>
      <c r="E8787" s="13">
        <v>18671751425</v>
      </c>
      <c r="F8787" s="11" t="s">
        <v>38818</v>
      </c>
      <c r="G8787" s="12" t="s">
        <v>62</v>
      </c>
      <c r="H8787" s="12"/>
      <c r="I8787" s="14" t="s">
        <v>104</v>
      </c>
      <c r="J8787" s="12" t="s">
        <v>24</v>
      </c>
      <c r="K8787" s="12" t="s">
        <v>25</v>
      </c>
      <c r="L8787" s="12" t="s">
        <v>39</v>
      </c>
      <c r="M8787" s="11" t="s">
        <v>40</v>
      </c>
      <c r="N8787" s="11" t="s">
        <v>183</v>
      </c>
      <c r="O8787" s="12" t="s">
        <v>29</v>
      </c>
      <c r="P8787" s="12"/>
      <c r="Q8787" s="15" t="s">
        <v>38819</v>
      </c>
      <c r="R8787" s="12" t="s">
        <v>42</v>
      </c>
      <c r="S8787" s="11" t="s">
        <v>38820</v>
      </c>
      <c r="T8787" s="11"/>
    </row>
    <row x14ac:dyDescent="0.25" r="8788" customHeight="1" ht="19.5">
      <c r="A8788" s="10">
        <v>45221</v>
      </c>
      <c r="B8788" s="11" t="s">
        <v>38821</v>
      </c>
      <c r="C8788" s="11" t="s">
        <v>5684</v>
      </c>
      <c r="D8788" s="12"/>
      <c r="E8788" s="13">
        <v>15672503776</v>
      </c>
      <c r="F8788" s="11" t="s">
        <v>38822</v>
      </c>
      <c r="G8788" s="12" t="s">
        <v>23</v>
      </c>
      <c r="H8788" s="12"/>
      <c r="I8788" s="14" t="s">
        <v>136</v>
      </c>
      <c r="J8788" s="12" t="s">
        <v>24</v>
      </c>
      <c r="K8788" s="12" t="s">
        <v>25</v>
      </c>
      <c r="L8788" s="12" t="s">
        <v>39</v>
      </c>
      <c r="M8788" s="11" t="s">
        <v>27</v>
      </c>
      <c r="N8788" s="11" t="s">
        <v>183</v>
      </c>
      <c r="O8788" s="12" t="s">
        <v>29</v>
      </c>
      <c r="P8788" s="12"/>
      <c r="Q8788" s="15" t="s">
        <v>38823</v>
      </c>
      <c r="R8788" s="12" t="s">
        <v>42</v>
      </c>
      <c r="S8788" s="11" t="s">
        <v>38824</v>
      </c>
      <c r="T8788" s="11"/>
    </row>
    <row x14ac:dyDescent="0.25" r="8789" customHeight="1" ht="19.5">
      <c r="A8789" s="10">
        <v>45221</v>
      </c>
      <c r="B8789" s="11" t="s">
        <v>38825</v>
      </c>
      <c r="C8789" s="11" t="s">
        <v>5684</v>
      </c>
      <c r="D8789" s="12"/>
      <c r="E8789" s="13">
        <v>18671757310</v>
      </c>
      <c r="F8789" s="11" t="s">
        <v>38826</v>
      </c>
      <c r="G8789" s="12" t="s">
        <v>37</v>
      </c>
      <c r="H8789" s="12"/>
      <c r="I8789" s="14" t="s">
        <v>1914</v>
      </c>
      <c r="J8789" s="12" t="s">
        <v>24</v>
      </c>
      <c r="K8789" s="12" t="s">
        <v>25</v>
      </c>
      <c r="L8789" s="12" t="s">
        <v>39</v>
      </c>
      <c r="M8789" s="11" t="s">
        <v>27</v>
      </c>
      <c r="N8789" s="11" t="s">
        <v>183</v>
      </c>
      <c r="O8789" s="12" t="s">
        <v>29</v>
      </c>
      <c r="P8789" s="12"/>
      <c r="Q8789" s="15" t="s">
        <v>38827</v>
      </c>
      <c r="R8789" s="12" t="s">
        <v>42</v>
      </c>
      <c r="S8789" s="11" t="s">
        <v>38828</v>
      </c>
      <c r="T8789" s="11"/>
    </row>
    <row x14ac:dyDescent="0.25" r="8790" customHeight="1" ht="19.5">
      <c r="A8790" s="10">
        <v>45221</v>
      </c>
      <c r="B8790" s="11" t="s">
        <v>38829</v>
      </c>
      <c r="C8790" s="11" t="s">
        <v>5684</v>
      </c>
      <c r="D8790" s="12"/>
      <c r="E8790" s="13">
        <v>15587950879</v>
      </c>
      <c r="F8790" s="11" t="s">
        <v>38830</v>
      </c>
      <c r="G8790" s="12" t="s">
        <v>62</v>
      </c>
      <c r="H8790" s="12"/>
      <c r="I8790" s="14" t="s">
        <v>75</v>
      </c>
      <c r="J8790" s="12" t="s">
        <v>24</v>
      </c>
      <c r="K8790" s="12" t="s">
        <v>25</v>
      </c>
      <c r="L8790" s="12" t="s">
        <v>39</v>
      </c>
      <c r="M8790" s="11" t="s">
        <v>27</v>
      </c>
      <c r="N8790" s="11" t="s">
        <v>183</v>
      </c>
      <c r="O8790" s="12" t="s">
        <v>29</v>
      </c>
      <c r="P8790" s="12"/>
      <c r="Q8790" s="15" t="s">
        <v>38831</v>
      </c>
      <c r="R8790" s="12" t="s">
        <v>42</v>
      </c>
      <c r="S8790" s="11" t="s">
        <v>38832</v>
      </c>
      <c r="T8790" s="11"/>
    </row>
    <row x14ac:dyDescent="0.25" r="8791" customHeight="1" ht="19.5">
      <c r="A8791" s="10">
        <v>45221</v>
      </c>
      <c r="B8791" s="11" t="s">
        <v>38833</v>
      </c>
      <c r="C8791" s="11" t="s">
        <v>5684</v>
      </c>
      <c r="D8791" s="12"/>
      <c r="E8791" s="13">
        <v>13177096650</v>
      </c>
      <c r="F8791" s="11" t="s">
        <v>38834</v>
      </c>
      <c r="G8791" s="12" t="s">
        <v>115</v>
      </c>
      <c r="H8791" s="12"/>
      <c r="I8791" s="14" t="s">
        <v>142</v>
      </c>
      <c r="J8791" s="12" t="s">
        <v>24</v>
      </c>
      <c r="K8791" s="12" t="s">
        <v>25</v>
      </c>
      <c r="L8791" s="12" t="s">
        <v>39</v>
      </c>
      <c r="M8791" s="11" t="s">
        <v>27</v>
      </c>
      <c r="N8791" s="11" t="s">
        <v>183</v>
      </c>
      <c r="O8791" s="12" t="s">
        <v>29</v>
      </c>
      <c r="P8791" s="12"/>
      <c r="Q8791" s="15" t="s">
        <v>38835</v>
      </c>
      <c r="R8791" s="12" t="s">
        <v>42</v>
      </c>
      <c r="S8791" s="11" t="s">
        <v>38836</v>
      </c>
      <c r="T8791" s="11"/>
    </row>
    <row x14ac:dyDescent="0.25" r="8792" customHeight="1" ht="19.5">
      <c r="A8792" s="10">
        <v>45221</v>
      </c>
      <c r="B8792" s="11" t="s">
        <v>38837</v>
      </c>
      <c r="C8792" s="11" t="s">
        <v>5684</v>
      </c>
      <c r="D8792" s="12"/>
      <c r="E8792" s="13">
        <v>18674207035</v>
      </c>
      <c r="F8792" s="11" t="s">
        <v>38838</v>
      </c>
      <c r="G8792" s="12" t="s">
        <v>115</v>
      </c>
      <c r="H8792" s="12"/>
      <c r="I8792" s="14" t="s">
        <v>104</v>
      </c>
      <c r="J8792" s="12" t="s">
        <v>24</v>
      </c>
      <c r="K8792" s="12" t="s">
        <v>25</v>
      </c>
      <c r="L8792" s="12" t="s">
        <v>39</v>
      </c>
      <c r="M8792" s="11" t="s">
        <v>27</v>
      </c>
      <c r="N8792" s="11" t="s">
        <v>183</v>
      </c>
      <c r="O8792" s="12" t="s">
        <v>29</v>
      </c>
      <c r="P8792" s="12"/>
      <c r="Q8792" s="15" t="s">
        <v>38839</v>
      </c>
      <c r="R8792" s="12" t="s">
        <v>42</v>
      </c>
      <c r="S8792" s="11" t="s">
        <v>38840</v>
      </c>
      <c r="T8792" s="11"/>
    </row>
    <row x14ac:dyDescent="0.25" r="8793" customHeight="1" ht="19.5">
      <c r="A8793" s="10">
        <v>45221</v>
      </c>
      <c r="B8793" s="11" t="s">
        <v>38841</v>
      </c>
      <c r="C8793" s="11" t="s">
        <v>5684</v>
      </c>
      <c r="D8793" s="12"/>
      <c r="E8793" s="13">
        <v>13114454166</v>
      </c>
      <c r="F8793" s="11" t="s">
        <v>38842</v>
      </c>
      <c r="G8793" s="12" t="s">
        <v>115</v>
      </c>
      <c r="H8793" s="12" t="s">
        <v>98</v>
      </c>
      <c r="I8793" s="14" t="s">
        <v>433</v>
      </c>
      <c r="J8793" s="12" t="s">
        <v>24</v>
      </c>
      <c r="K8793" s="12" t="s">
        <v>25</v>
      </c>
      <c r="L8793" s="12" t="s">
        <v>39</v>
      </c>
      <c r="M8793" s="11" t="s">
        <v>40</v>
      </c>
      <c r="N8793" s="11" t="s">
        <v>183</v>
      </c>
      <c r="O8793" s="12" t="s">
        <v>29</v>
      </c>
      <c r="P8793" s="12"/>
      <c r="Q8793" s="15" t="s">
        <v>38843</v>
      </c>
      <c r="R8793" s="12" t="s">
        <v>42</v>
      </c>
      <c r="S8793" s="11" t="s">
        <v>38844</v>
      </c>
      <c r="T8793" s="11"/>
    </row>
    <row x14ac:dyDescent="0.25" r="8794" customHeight="1" ht="19.5">
      <c r="A8794" s="10">
        <v>45221</v>
      </c>
      <c r="B8794" s="11" t="s">
        <v>38845</v>
      </c>
      <c r="C8794" s="11" t="s">
        <v>5684</v>
      </c>
      <c r="D8794" s="12"/>
      <c r="E8794" s="13">
        <v>18607206768</v>
      </c>
      <c r="F8794" s="11" t="s">
        <v>38846</v>
      </c>
      <c r="G8794" s="12" t="s">
        <v>62</v>
      </c>
      <c r="H8794" s="12"/>
      <c r="I8794" s="14" t="s">
        <v>75</v>
      </c>
      <c r="J8794" s="12" t="s">
        <v>24</v>
      </c>
      <c r="K8794" s="12" t="s">
        <v>25</v>
      </c>
      <c r="L8794" s="12" t="s">
        <v>39</v>
      </c>
      <c r="M8794" s="11" t="s">
        <v>40</v>
      </c>
      <c r="N8794" s="11" t="s">
        <v>183</v>
      </c>
      <c r="O8794" s="12" t="s">
        <v>29</v>
      </c>
      <c r="P8794" s="12"/>
      <c r="Q8794" s="15" t="s">
        <v>38847</v>
      </c>
      <c r="R8794" s="12" t="s">
        <v>42</v>
      </c>
      <c r="S8794" s="11" t="s">
        <v>38848</v>
      </c>
      <c r="T8794" s="11"/>
    </row>
    <row x14ac:dyDescent="0.25" r="8795" customHeight="1" ht="19.5">
      <c r="A8795" s="10">
        <v>45221</v>
      </c>
      <c r="B8795" s="11" t="s">
        <v>38849</v>
      </c>
      <c r="C8795" s="11" t="s">
        <v>5684</v>
      </c>
      <c r="D8795" s="12"/>
      <c r="E8795" s="13">
        <v>15571760242</v>
      </c>
      <c r="F8795" s="11" t="s">
        <v>38850</v>
      </c>
      <c r="G8795" s="12" t="s">
        <v>115</v>
      </c>
      <c r="H8795" s="12"/>
      <c r="I8795" s="14" t="s">
        <v>254</v>
      </c>
      <c r="J8795" s="12" t="s">
        <v>24</v>
      </c>
      <c r="K8795" s="12" t="s">
        <v>25</v>
      </c>
      <c r="L8795" s="12" t="s">
        <v>39</v>
      </c>
      <c r="M8795" s="11" t="s">
        <v>27</v>
      </c>
      <c r="N8795" s="11" t="s">
        <v>183</v>
      </c>
      <c r="O8795" s="12" t="s">
        <v>29</v>
      </c>
      <c r="P8795" s="12"/>
      <c r="Q8795" s="15" t="s">
        <v>38851</v>
      </c>
      <c r="R8795" s="12" t="s">
        <v>42</v>
      </c>
      <c r="S8795" s="11" t="s">
        <v>38852</v>
      </c>
      <c r="T8795" s="11"/>
    </row>
    <row x14ac:dyDescent="0.25" r="8796" customHeight="1" ht="19.5">
      <c r="A8796" s="10">
        <v>45221</v>
      </c>
      <c r="B8796" s="11" t="s">
        <v>38853</v>
      </c>
      <c r="C8796" s="11" t="s">
        <v>5684</v>
      </c>
      <c r="D8796" s="12"/>
      <c r="E8796" s="13">
        <v>18571668463</v>
      </c>
      <c r="F8796" s="11" t="s">
        <v>38854</v>
      </c>
      <c r="G8796" s="12" t="s">
        <v>62</v>
      </c>
      <c r="H8796" s="12"/>
      <c r="I8796" s="14" t="s">
        <v>136</v>
      </c>
      <c r="J8796" s="12" t="s">
        <v>24</v>
      </c>
      <c r="K8796" s="12" t="s">
        <v>25</v>
      </c>
      <c r="L8796" s="12" t="s">
        <v>39</v>
      </c>
      <c r="M8796" s="11" t="s">
        <v>27</v>
      </c>
      <c r="N8796" s="11" t="s">
        <v>183</v>
      </c>
      <c r="O8796" s="12" t="s">
        <v>29</v>
      </c>
      <c r="P8796" s="12"/>
      <c r="Q8796" s="15" t="s">
        <v>38855</v>
      </c>
      <c r="R8796" s="12" t="s">
        <v>42</v>
      </c>
      <c r="S8796" s="11" t="s">
        <v>38856</v>
      </c>
      <c r="T8796" s="11"/>
    </row>
    <row x14ac:dyDescent="0.25" r="8797" customHeight="1" ht="19.5">
      <c r="A8797" s="10">
        <v>45221</v>
      </c>
      <c r="B8797" s="11" t="s">
        <v>38857</v>
      </c>
      <c r="C8797" s="11" t="s">
        <v>3899</v>
      </c>
      <c r="D8797" s="12"/>
      <c r="E8797" s="13">
        <v>15207206663</v>
      </c>
      <c r="F8797" s="11" t="s">
        <v>38858</v>
      </c>
      <c r="G8797" s="12" t="s">
        <v>37</v>
      </c>
      <c r="H8797" s="12"/>
      <c r="I8797" s="14">
        <v>10015</v>
      </c>
      <c r="J8797" s="12" t="s">
        <v>24</v>
      </c>
      <c r="K8797" s="12" t="s">
        <v>69</v>
      </c>
      <c r="L8797" s="12" t="s">
        <v>26</v>
      </c>
      <c r="M8797" s="11" t="s">
        <v>40</v>
      </c>
      <c r="N8797" s="11" t="s">
        <v>28</v>
      </c>
      <c r="O8797" s="12" t="s">
        <v>29</v>
      </c>
      <c r="P8797" s="12"/>
      <c r="Q8797" s="15" t="s">
        <v>38859</v>
      </c>
      <c r="R8797" s="12" t="s">
        <v>31</v>
      </c>
      <c r="S8797" s="11" t="s">
        <v>38860</v>
      </c>
      <c r="T8797" s="11" t="s">
        <v>38861</v>
      </c>
    </row>
    <row x14ac:dyDescent="0.25" r="8798" customHeight="1" ht="19.5">
      <c r="A8798" s="10">
        <v>45221</v>
      </c>
      <c r="B8798" s="11" t="s">
        <v>38862</v>
      </c>
      <c r="C8798" s="11" t="s">
        <v>8253</v>
      </c>
      <c r="D8798" s="12"/>
      <c r="E8798" s="13">
        <v>18671721737</v>
      </c>
      <c r="F8798" s="11" t="s">
        <v>37510</v>
      </c>
      <c r="G8798" s="12" t="s">
        <v>56</v>
      </c>
      <c r="H8798" s="12"/>
      <c r="I8798" s="14" t="s">
        <v>49</v>
      </c>
      <c r="J8798" s="12" t="s">
        <v>24</v>
      </c>
      <c r="K8798" s="12" t="s">
        <v>25</v>
      </c>
      <c r="L8798" s="12" t="s">
        <v>39</v>
      </c>
      <c r="M8798" s="11" t="s">
        <v>40</v>
      </c>
      <c r="N8798" s="11" t="s">
        <v>183</v>
      </c>
      <c r="O8798" s="12" t="s">
        <v>29</v>
      </c>
      <c r="P8798" s="12"/>
      <c r="Q8798" s="15" t="s">
        <v>38863</v>
      </c>
      <c r="R8798" s="12" t="s">
        <v>42</v>
      </c>
      <c r="S8798" s="11" t="s">
        <v>38864</v>
      </c>
      <c r="T8798" s="11" t="s">
        <v>38865</v>
      </c>
    </row>
    <row x14ac:dyDescent="0.25" r="8799" customHeight="1" ht="19.5">
      <c r="A8799" s="10">
        <v>45221</v>
      </c>
      <c r="B8799" s="11" t="s">
        <v>38866</v>
      </c>
      <c r="C8799" s="11" t="s">
        <v>9471</v>
      </c>
      <c r="D8799" s="12"/>
      <c r="E8799" s="13">
        <v>17671267513</v>
      </c>
      <c r="F8799" s="11" t="s">
        <v>38867</v>
      </c>
      <c r="G8799" s="12" t="s">
        <v>115</v>
      </c>
      <c r="H8799" s="12"/>
      <c r="I8799" s="14">
        <v>10015</v>
      </c>
      <c r="J8799" s="12" t="s">
        <v>24</v>
      </c>
      <c r="K8799" s="12" t="s">
        <v>25</v>
      </c>
      <c r="L8799" s="12" t="s">
        <v>26</v>
      </c>
      <c r="M8799" s="11" t="s">
        <v>27</v>
      </c>
      <c r="N8799" s="11" t="s">
        <v>28</v>
      </c>
      <c r="O8799" s="12" t="s">
        <v>29</v>
      </c>
      <c r="P8799" s="12"/>
      <c r="Q8799" s="15" t="s">
        <v>38868</v>
      </c>
      <c r="R8799" s="12" t="s">
        <v>31</v>
      </c>
      <c r="S8799" s="11" t="s">
        <v>38869</v>
      </c>
      <c r="T8799" s="11" t="s">
        <v>38870</v>
      </c>
    </row>
    <row x14ac:dyDescent="0.25" r="8800" customHeight="1" ht="19.5">
      <c r="A8800" s="10">
        <v>45221</v>
      </c>
      <c r="B8800" s="11" t="s">
        <v>38871</v>
      </c>
      <c r="C8800" s="11" t="s">
        <v>5675</v>
      </c>
      <c r="D8800" s="12"/>
      <c r="E8800" s="13">
        <v>18694093986</v>
      </c>
      <c r="F8800" s="11" t="s">
        <v>38872</v>
      </c>
      <c r="G8800" s="12" t="s">
        <v>23</v>
      </c>
      <c r="H8800" s="12"/>
      <c r="I8800" s="14" t="s">
        <v>68</v>
      </c>
      <c r="J8800" s="12" t="s">
        <v>24</v>
      </c>
      <c r="K8800" s="12" t="s">
        <v>25</v>
      </c>
      <c r="L8800" s="12" t="s">
        <v>39</v>
      </c>
      <c r="M8800" s="11" t="s">
        <v>27</v>
      </c>
      <c r="N8800" s="11" t="s">
        <v>28</v>
      </c>
      <c r="O8800" s="12" t="s">
        <v>29</v>
      </c>
      <c r="P8800" s="12"/>
      <c r="Q8800" s="15" t="s">
        <v>38873</v>
      </c>
      <c r="R8800" s="12" t="s">
        <v>42</v>
      </c>
      <c r="S8800" s="11" t="s">
        <v>38874</v>
      </c>
      <c r="T8800" s="11" t="s">
        <v>38875</v>
      </c>
    </row>
    <row x14ac:dyDescent="0.25" r="8801" customHeight="1" ht="19.5">
      <c r="A8801" s="10">
        <v>45221</v>
      </c>
      <c r="B8801" s="11" t="s">
        <v>38876</v>
      </c>
      <c r="C8801" s="11" t="s">
        <v>5684</v>
      </c>
      <c r="D8801" s="12"/>
      <c r="E8801" s="13">
        <v>15572791385</v>
      </c>
      <c r="F8801" s="11" t="s">
        <v>38877</v>
      </c>
      <c r="G8801" s="12" t="s">
        <v>37</v>
      </c>
      <c r="H8801" s="12"/>
      <c r="I8801" s="14" t="s">
        <v>68</v>
      </c>
      <c r="J8801" s="12" t="s">
        <v>24</v>
      </c>
      <c r="K8801" s="12" t="s">
        <v>25</v>
      </c>
      <c r="L8801" s="12" t="s">
        <v>39</v>
      </c>
      <c r="M8801" s="11" t="s">
        <v>27</v>
      </c>
      <c r="N8801" s="11" t="s">
        <v>183</v>
      </c>
      <c r="O8801" s="12" t="s">
        <v>29</v>
      </c>
      <c r="P8801" s="12"/>
      <c r="Q8801" s="15" t="s">
        <v>38878</v>
      </c>
      <c r="R8801" s="12" t="s">
        <v>42</v>
      </c>
      <c r="S8801" s="11" t="s">
        <v>38879</v>
      </c>
      <c r="T8801" s="11" t="s">
        <v>38880</v>
      </c>
    </row>
    <row x14ac:dyDescent="0.25" r="8802" customHeight="1" ht="19.5">
      <c r="A8802" s="10">
        <v>45221</v>
      </c>
      <c r="B8802" s="11" t="s">
        <v>38881</v>
      </c>
      <c r="C8802" s="11" t="s">
        <v>5684</v>
      </c>
      <c r="D8802" s="12"/>
      <c r="E8802" s="13">
        <v>18672903020</v>
      </c>
      <c r="F8802" s="11" t="s">
        <v>38882</v>
      </c>
      <c r="G8802" s="12" t="s">
        <v>62</v>
      </c>
      <c r="H8802" s="12"/>
      <c r="I8802" s="14" t="s">
        <v>615</v>
      </c>
      <c r="J8802" s="12" t="s">
        <v>24</v>
      </c>
      <c r="K8802" s="12" t="s">
        <v>25</v>
      </c>
      <c r="L8802" s="12" t="s">
        <v>39</v>
      </c>
      <c r="M8802" s="11" t="s">
        <v>40</v>
      </c>
      <c r="N8802" s="11" t="s">
        <v>183</v>
      </c>
      <c r="O8802" s="12" t="s">
        <v>29</v>
      </c>
      <c r="P8802" s="12"/>
      <c r="Q8802" s="15" t="s">
        <v>38883</v>
      </c>
      <c r="R8802" s="12" t="s">
        <v>42</v>
      </c>
      <c r="S8802" s="11" t="s">
        <v>38884</v>
      </c>
      <c r="T8802" s="11" t="s">
        <v>38885</v>
      </c>
    </row>
    <row x14ac:dyDescent="0.25" r="8803" customHeight="1" ht="19.5">
      <c r="A8803" s="10">
        <v>45221</v>
      </c>
      <c r="B8803" s="11" t="s">
        <v>38886</v>
      </c>
      <c r="C8803" s="11" t="s">
        <v>5684</v>
      </c>
      <c r="D8803" s="12"/>
      <c r="E8803" s="13">
        <v>18671701066</v>
      </c>
      <c r="F8803" s="11" t="s">
        <v>38887</v>
      </c>
      <c r="G8803" s="12" t="s">
        <v>56</v>
      </c>
      <c r="H8803" s="12" t="s">
        <v>98</v>
      </c>
      <c r="I8803" s="14" t="s">
        <v>68</v>
      </c>
      <c r="J8803" s="12" t="s">
        <v>24</v>
      </c>
      <c r="K8803" s="12" t="s">
        <v>25</v>
      </c>
      <c r="L8803" s="12" t="s">
        <v>39</v>
      </c>
      <c r="M8803" s="11" t="s">
        <v>40</v>
      </c>
      <c r="N8803" s="11" t="s">
        <v>183</v>
      </c>
      <c r="O8803" s="12" t="s">
        <v>29</v>
      </c>
      <c r="P8803" s="12"/>
      <c r="Q8803" s="15" t="s">
        <v>38888</v>
      </c>
      <c r="R8803" s="12" t="s">
        <v>42</v>
      </c>
      <c r="S8803" s="11" t="s">
        <v>38889</v>
      </c>
      <c r="T8803" s="11" t="s">
        <v>38890</v>
      </c>
    </row>
    <row x14ac:dyDescent="0.25" r="8804" customHeight="1" ht="19.5">
      <c r="A8804" s="10">
        <v>45221</v>
      </c>
      <c r="B8804" s="11" t="s">
        <v>38891</v>
      </c>
      <c r="C8804" s="11" t="s">
        <v>8253</v>
      </c>
      <c r="D8804" s="12"/>
      <c r="E8804" s="13">
        <v>18671721737</v>
      </c>
      <c r="F8804" s="11" t="s">
        <v>37510</v>
      </c>
      <c r="G8804" s="12" t="s">
        <v>56</v>
      </c>
      <c r="H8804" s="12"/>
      <c r="I8804" s="14" t="s">
        <v>259</v>
      </c>
      <c r="J8804" s="12" t="s">
        <v>24</v>
      </c>
      <c r="K8804" s="12" t="s">
        <v>25</v>
      </c>
      <c r="L8804" s="12" t="s">
        <v>39</v>
      </c>
      <c r="M8804" s="11" t="s">
        <v>40</v>
      </c>
      <c r="N8804" s="11" t="s">
        <v>183</v>
      </c>
      <c r="O8804" s="12" t="s">
        <v>29</v>
      </c>
      <c r="P8804" s="12"/>
      <c r="Q8804" s="15" t="s">
        <v>38892</v>
      </c>
      <c r="R8804" s="12" t="s">
        <v>42</v>
      </c>
      <c r="S8804" s="11" t="s">
        <v>38893</v>
      </c>
      <c r="T8804" s="11" t="s">
        <v>38894</v>
      </c>
    </row>
    <row x14ac:dyDescent="0.25" r="8805" customHeight="1" ht="19.5">
      <c r="A8805" s="10">
        <v>45221</v>
      </c>
      <c r="B8805" s="11" t="s">
        <v>38895</v>
      </c>
      <c r="C8805" s="11" t="s">
        <v>5811</v>
      </c>
      <c r="D8805" s="12"/>
      <c r="E8805" s="13">
        <v>17671322256</v>
      </c>
      <c r="F8805" s="11" t="s">
        <v>3583</v>
      </c>
      <c r="G8805" s="12" t="s">
        <v>56</v>
      </c>
      <c r="H8805" s="12"/>
      <c r="I8805" s="14" t="s">
        <v>272</v>
      </c>
      <c r="J8805" s="12" t="s">
        <v>24</v>
      </c>
      <c r="K8805" s="12" t="s">
        <v>25</v>
      </c>
      <c r="L8805" s="12" t="s">
        <v>39</v>
      </c>
      <c r="M8805" s="11" t="s">
        <v>27</v>
      </c>
      <c r="N8805" s="11" t="s">
        <v>28</v>
      </c>
      <c r="O8805" s="12" t="s">
        <v>29</v>
      </c>
      <c r="P8805" s="12"/>
      <c r="Q8805" s="15" t="s">
        <v>38896</v>
      </c>
      <c r="R8805" s="12" t="s">
        <v>42</v>
      </c>
      <c r="S8805" s="11" t="s">
        <v>38897</v>
      </c>
      <c r="T8805" s="11"/>
    </row>
    <row x14ac:dyDescent="0.25" r="8806" customHeight="1" ht="19.5">
      <c r="A8806" s="10">
        <v>45221</v>
      </c>
      <c r="B8806" s="11" t="s">
        <v>38898</v>
      </c>
      <c r="C8806" s="11" t="s">
        <v>8350</v>
      </c>
      <c r="D8806" s="12"/>
      <c r="E8806" s="13">
        <v>18694081160</v>
      </c>
      <c r="F8806" s="11" t="s">
        <v>38899</v>
      </c>
      <c r="G8806" s="12" t="s">
        <v>289</v>
      </c>
      <c r="H8806" s="12"/>
      <c r="I8806" s="14" t="s">
        <v>136</v>
      </c>
      <c r="J8806" s="12" t="s">
        <v>24</v>
      </c>
      <c r="K8806" s="12" t="s">
        <v>25</v>
      </c>
      <c r="L8806" s="12" t="s">
        <v>39</v>
      </c>
      <c r="M8806" s="11" t="s">
        <v>40</v>
      </c>
      <c r="N8806" s="11" t="s">
        <v>28</v>
      </c>
      <c r="O8806" s="12" t="s">
        <v>29</v>
      </c>
      <c r="P8806" s="12"/>
      <c r="Q8806" s="15" t="s">
        <v>38900</v>
      </c>
      <c r="R8806" s="12" t="s">
        <v>42</v>
      </c>
      <c r="S8806" s="11" t="s">
        <v>38901</v>
      </c>
      <c r="T8806" s="11"/>
    </row>
    <row x14ac:dyDescent="0.25" r="8807" customHeight="1" ht="19.5">
      <c r="A8807" s="10">
        <v>45221</v>
      </c>
      <c r="B8807" s="11" t="s">
        <v>38902</v>
      </c>
      <c r="C8807" s="11" t="s">
        <v>8311</v>
      </c>
      <c r="D8807" s="12"/>
      <c r="E8807" s="13">
        <v>18671711300</v>
      </c>
      <c r="F8807" s="11" t="s">
        <v>38903</v>
      </c>
      <c r="G8807" s="12" t="s">
        <v>74</v>
      </c>
      <c r="H8807" s="12"/>
      <c r="I8807" s="14" t="s">
        <v>116</v>
      </c>
      <c r="J8807" s="12" t="s">
        <v>24</v>
      </c>
      <c r="K8807" s="12" t="s">
        <v>25</v>
      </c>
      <c r="L8807" s="12" t="s">
        <v>39</v>
      </c>
      <c r="M8807" s="11" t="s">
        <v>40</v>
      </c>
      <c r="N8807" s="11" t="s">
        <v>28</v>
      </c>
      <c r="O8807" s="12" t="s">
        <v>29</v>
      </c>
      <c r="P8807" s="12" t="s">
        <v>5430</v>
      </c>
      <c r="Q8807" s="15" t="s">
        <v>38904</v>
      </c>
      <c r="R8807" s="12" t="s">
        <v>42</v>
      </c>
      <c r="S8807" s="11" t="s">
        <v>38905</v>
      </c>
      <c r="T8807" s="11" t="s">
        <v>38906</v>
      </c>
    </row>
    <row x14ac:dyDescent="0.25" r="8808" customHeight="1" ht="19.5">
      <c r="A8808" s="10">
        <v>45221</v>
      </c>
      <c r="B8808" s="11" t="s">
        <v>38907</v>
      </c>
      <c r="C8808" s="11" t="s">
        <v>5799</v>
      </c>
      <c r="D8808" s="12"/>
      <c r="E8808" s="13">
        <v>16671723995</v>
      </c>
      <c r="F8808" s="11" t="s">
        <v>38908</v>
      </c>
      <c r="G8808" s="12" t="s">
        <v>48</v>
      </c>
      <c r="H8808" s="12"/>
      <c r="I8808" s="14" t="s">
        <v>49</v>
      </c>
      <c r="J8808" s="12" t="s">
        <v>24</v>
      </c>
      <c r="K8808" s="12" t="s">
        <v>25</v>
      </c>
      <c r="L8808" s="12" t="s">
        <v>39</v>
      </c>
      <c r="M8808" s="11" t="s">
        <v>675</v>
      </c>
      <c r="N8808" s="11" t="s">
        <v>28</v>
      </c>
      <c r="O8808" s="12" t="s">
        <v>29</v>
      </c>
      <c r="P8808" s="12" t="s">
        <v>5807</v>
      </c>
      <c r="Q8808" s="15" t="s">
        <v>38909</v>
      </c>
      <c r="R8808" s="12" t="s">
        <v>42</v>
      </c>
      <c r="S8808" s="11" t="s">
        <v>38910</v>
      </c>
      <c r="T8808" s="11" t="s">
        <v>38911</v>
      </c>
    </row>
    <row x14ac:dyDescent="0.25" r="8809" customHeight="1" ht="19.5">
      <c r="A8809" s="10">
        <v>45221</v>
      </c>
      <c r="B8809" s="11" t="s">
        <v>38912</v>
      </c>
      <c r="C8809" s="11" t="s">
        <v>5805</v>
      </c>
      <c r="D8809" s="12"/>
      <c r="E8809" s="13">
        <v>15672495739</v>
      </c>
      <c r="F8809" s="11" t="s">
        <v>38913</v>
      </c>
      <c r="G8809" s="12" t="s">
        <v>171</v>
      </c>
      <c r="H8809" s="12"/>
      <c r="I8809" s="14" t="s">
        <v>110</v>
      </c>
      <c r="J8809" s="12" t="s">
        <v>24</v>
      </c>
      <c r="K8809" s="12" t="s">
        <v>25</v>
      </c>
      <c r="L8809" s="12" t="s">
        <v>39</v>
      </c>
      <c r="M8809" s="11" t="s">
        <v>40</v>
      </c>
      <c r="N8809" s="11" t="s">
        <v>28</v>
      </c>
      <c r="O8809" s="12" t="s">
        <v>29</v>
      </c>
      <c r="P8809" s="12" t="s">
        <v>5807</v>
      </c>
      <c r="Q8809" s="15" t="s">
        <v>38914</v>
      </c>
      <c r="R8809" s="12" t="s">
        <v>42</v>
      </c>
      <c r="S8809" s="11" t="s">
        <v>38915</v>
      </c>
      <c r="T8809" s="11" t="s">
        <v>30189</v>
      </c>
    </row>
    <row x14ac:dyDescent="0.25" r="8810" customHeight="1" ht="19.5">
      <c r="A8810" s="10">
        <v>45221</v>
      </c>
      <c r="B8810" s="11" t="s">
        <v>38916</v>
      </c>
      <c r="C8810" s="11" t="s">
        <v>5811</v>
      </c>
      <c r="D8810" s="12"/>
      <c r="E8810" s="13">
        <v>13387283297</v>
      </c>
      <c r="F8810" s="11" t="s">
        <v>38917</v>
      </c>
      <c r="G8810" s="12" t="s">
        <v>23</v>
      </c>
      <c r="H8810" s="12" t="s">
        <v>98</v>
      </c>
      <c r="I8810" s="14" t="s">
        <v>241</v>
      </c>
      <c r="J8810" s="12" t="s">
        <v>24</v>
      </c>
      <c r="K8810" s="12" t="s">
        <v>25</v>
      </c>
      <c r="L8810" s="12" t="s">
        <v>39</v>
      </c>
      <c r="M8810" s="11" t="s">
        <v>40</v>
      </c>
      <c r="N8810" s="11" t="s">
        <v>28</v>
      </c>
      <c r="O8810" s="12" t="s">
        <v>29</v>
      </c>
      <c r="P8810" s="12"/>
      <c r="Q8810" s="15" t="s">
        <v>38918</v>
      </c>
      <c r="R8810" s="12" t="s">
        <v>42</v>
      </c>
      <c r="S8810" s="11" t="s">
        <v>38919</v>
      </c>
      <c r="T8810" s="11" t="s">
        <v>38920</v>
      </c>
    </row>
    <row x14ac:dyDescent="0.25" r="8811" customHeight="1" ht="19.5">
      <c r="A8811" s="10">
        <v>45221</v>
      </c>
      <c r="B8811" s="11" t="s">
        <v>38921</v>
      </c>
      <c r="C8811" s="11" t="s">
        <v>7266</v>
      </c>
      <c r="D8811" s="12"/>
      <c r="E8811" s="13">
        <v>13047167982</v>
      </c>
      <c r="F8811" s="11" t="s">
        <v>38922</v>
      </c>
      <c r="G8811" s="12" t="s">
        <v>115</v>
      </c>
      <c r="H8811" s="12"/>
      <c r="I8811" s="14" t="s">
        <v>87</v>
      </c>
      <c r="J8811" s="12" t="s">
        <v>24</v>
      </c>
      <c r="K8811" s="12" t="s">
        <v>25</v>
      </c>
      <c r="L8811" s="12" t="s">
        <v>39</v>
      </c>
      <c r="M8811" s="11" t="s">
        <v>27</v>
      </c>
      <c r="N8811" s="11" t="s">
        <v>28</v>
      </c>
      <c r="O8811" s="12" t="s">
        <v>29</v>
      </c>
      <c r="P8811" s="12" t="s">
        <v>5430</v>
      </c>
      <c r="Q8811" s="15" t="s">
        <v>38923</v>
      </c>
      <c r="R8811" s="12" t="s">
        <v>42</v>
      </c>
      <c r="S8811" s="11" t="s">
        <v>38924</v>
      </c>
      <c r="T8811" s="11" t="s">
        <v>38925</v>
      </c>
    </row>
    <row x14ac:dyDescent="0.25" r="8812" customHeight="1" ht="19.5">
      <c r="A8812" s="10">
        <v>45221</v>
      </c>
      <c r="B8812" s="11" t="s">
        <v>38926</v>
      </c>
      <c r="C8812" s="11" t="s">
        <v>5799</v>
      </c>
      <c r="D8812" s="12"/>
      <c r="E8812" s="13">
        <v>13047170169</v>
      </c>
      <c r="F8812" s="11" t="s">
        <v>38927</v>
      </c>
      <c r="G8812" s="12" t="s">
        <v>23</v>
      </c>
      <c r="H8812" s="12"/>
      <c r="I8812" s="14" t="s">
        <v>779</v>
      </c>
      <c r="J8812" s="12" t="s">
        <v>24</v>
      </c>
      <c r="K8812" s="12" t="s">
        <v>25</v>
      </c>
      <c r="L8812" s="12" t="s">
        <v>39</v>
      </c>
      <c r="M8812" s="11" t="s">
        <v>40</v>
      </c>
      <c r="N8812" s="11" t="s">
        <v>28</v>
      </c>
      <c r="O8812" s="12" t="s">
        <v>29</v>
      </c>
      <c r="P8812" s="12" t="s">
        <v>5807</v>
      </c>
      <c r="Q8812" s="15" t="s">
        <v>38928</v>
      </c>
      <c r="R8812" s="12" t="s">
        <v>42</v>
      </c>
      <c r="S8812" s="11" t="s">
        <v>38929</v>
      </c>
      <c r="T8812" s="11" t="s">
        <v>7257</v>
      </c>
    </row>
    <row x14ac:dyDescent="0.25" r="8813" customHeight="1" ht="19.5">
      <c r="A8813" s="10">
        <v>45221</v>
      </c>
      <c r="B8813" s="11" t="s">
        <v>38930</v>
      </c>
      <c r="C8813" s="11" t="s">
        <v>8328</v>
      </c>
      <c r="D8813" s="12"/>
      <c r="E8813" s="13">
        <v>18695061918</v>
      </c>
      <c r="F8813" s="11" t="s">
        <v>38931</v>
      </c>
      <c r="G8813" s="12" t="s">
        <v>62</v>
      </c>
      <c r="H8813" s="12"/>
      <c r="I8813" s="14" t="s">
        <v>110</v>
      </c>
      <c r="J8813" s="12" t="s">
        <v>24</v>
      </c>
      <c r="K8813" s="12" t="s">
        <v>25</v>
      </c>
      <c r="L8813" s="12" t="s">
        <v>39</v>
      </c>
      <c r="M8813" s="11" t="s">
        <v>40</v>
      </c>
      <c r="N8813" s="11" t="s">
        <v>28</v>
      </c>
      <c r="O8813" s="12" t="s">
        <v>29</v>
      </c>
      <c r="P8813" s="12" t="s">
        <v>5818</v>
      </c>
      <c r="Q8813" s="15" t="s">
        <v>38932</v>
      </c>
      <c r="R8813" s="12" t="s">
        <v>42</v>
      </c>
      <c r="S8813" s="11" t="s">
        <v>38933</v>
      </c>
      <c r="T8813" s="11" t="s">
        <v>38934</v>
      </c>
    </row>
    <row x14ac:dyDescent="0.25" r="8814" customHeight="1" ht="19.5">
      <c r="A8814" s="10">
        <v>45221</v>
      </c>
      <c r="B8814" s="11" t="s">
        <v>38935</v>
      </c>
      <c r="C8814" s="11" t="s">
        <v>5805</v>
      </c>
      <c r="D8814" s="12"/>
      <c r="E8814" s="13">
        <v>18671786095</v>
      </c>
      <c r="F8814" s="11" t="s">
        <v>9576</v>
      </c>
      <c r="G8814" s="12" t="s">
        <v>23</v>
      </c>
      <c r="H8814" s="12"/>
      <c r="I8814" s="14">
        <v>10015</v>
      </c>
      <c r="J8814" s="12" t="s">
        <v>24</v>
      </c>
      <c r="K8814" s="12" t="s">
        <v>69</v>
      </c>
      <c r="L8814" s="12" t="s">
        <v>26</v>
      </c>
      <c r="M8814" s="11" t="s">
        <v>27</v>
      </c>
      <c r="N8814" s="11" t="s">
        <v>28</v>
      </c>
      <c r="O8814" s="12" t="s">
        <v>29</v>
      </c>
      <c r="P8814" s="12" t="s">
        <v>5807</v>
      </c>
      <c r="Q8814" s="15" t="s">
        <v>38936</v>
      </c>
      <c r="R8814" s="12" t="s">
        <v>31</v>
      </c>
      <c r="S8814" s="11" t="s">
        <v>38937</v>
      </c>
      <c r="T8814" s="11" t="s">
        <v>38938</v>
      </c>
    </row>
    <row x14ac:dyDescent="0.25" r="8815" customHeight="1" ht="19.5">
      <c r="A8815" s="10">
        <v>45221</v>
      </c>
      <c r="B8815" s="11" t="s">
        <v>38939</v>
      </c>
      <c r="C8815" s="11" t="s">
        <v>5805</v>
      </c>
      <c r="D8815" s="12"/>
      <c r="E8815" s="13">
        <v>18607103411</v>
      </c>
      <c r="F8815" s="11" t="s">
        <v>38940</v>
      </c>
      <c r="G8815" s="12" t="s">
        <v>115</v>
      </c>
      <c r="H8815" s="12"/>
      <c r="I8815" s="14">
        <v>10015</v>
      </c>
      <c r="J8815" s="12" t="s">
        <v>24</v>
      </c>
      <c r="K8815" s="12" t="s">
        <v>69</v>
      </c>
      <c r="L8815" s="12" t="s">
        <v>26</v>
      </c>
      <c r="M8815" s="11" t="s">
        <v>27</v>
      </c>
      <c r="N8815" s="11" t="s">
        <v>28</v>
      </c>
      <c r="O8815" s="12" t="s">
        <v>29</v>
      </c>
      <c r="P8815" s="12" t="s">
        <v>5807</v>
      </c>
      <c r="Q8815" s="15" t="s">
        <v>38941</v>
      </c>
      <c r="R8815" s="12" t="s">
        <v>31</v>
      </c>
      <c r="S8815" s="11" t="s">
        <v>38942</v>
      </c>
      <c r="T8815" s="11" t="s">
        <v>38943</v>
      </c>
    </row>
    <row x14ac:dyDescent="0.25" r="8816" customHeight="1" ht="19.5">
      <c r="A8816" s="10">
        <v>45221</v>
      </c>
      <c r="B8816" s="11" t="s">
        <v>38944</v>
      </c>
      <c r="C8816" s="11" t="s">
        <v>5811</v>
      </c>
      <c r="D8816" s="12"/>
      <c r="E8816" s="13">
        <v>13197335383</v>
      </c>
      <c r="F8816" s="11" t="s">
        <v>38945</v>
      </c>
      <c r="G8816" s="12" t="s">
        <v>56</v>
      </c>
      <c r="H8816" s="12"/>
      <c r="I8816" s="14" t="s">
        <v>749</v>
      </c>
      <c r="J8816" s="12" t="s">
        <v>24</v>
      </c>
      <c r="K8816" s="12" t="s">
        <v>69</v>
      </c>
      <c r="L8816" s="12" t="s">
        <v>39</v>
      </c>
      <c r="M8816" s="11" t="s">
        <v>40</v>
      </c>
      <c r="N8816" s="11" t="s">
        <v>28</v>
      </c>
      <c r="O8816" s="12" t="s">
        <v>29</v>
      </c>
      <c r="P8816" s="12"/>
      <c r="Q8816" s="15" t="s">
        <v>38946</v>
      </c>
      <c r="R8816" s="12" t="s">
        <v>42</v>
      </c>
      <c r="S8816" s="11" t="s">
        <v>38947</v>
      </c>
      <c r="T8816" s="11" t="s">
        <v>38948</v>
      </c>
    </row>
    <row x14ac:dyDescent="0.25" r="8817" customHeight="1" ht="19.5">
      <c r="A8817" s="10">
        <v>45221</v>
      </c>
      <c r="B8817" s="11" t="s">
        <v>38949</v>
      </c>
      <c r="C8817" s="11" t="s">
        <v>14521</v>
      </c>
      <c r="D8817" s="12"/>
      <c r="E8817" s="13">
        <v>13094173351</v>
      </c>
      <c r="F8817" s="11" t="s">
        <v>38950</v>
      </c>
      <c r="G8817" s="12" t="s">
        <v>74</v>
      </c>
      <c r="H8817" s="12" t="s">
        <v>130</v>
      </c>
      <c r="I8817" s="14" t="s">
        <v>290</v>
      </c>
      <c r="J8817" s="12" t="s">
        <v>24</v>
      </c>
      <c r="K8817" s="12" t="s">
        <v>25</v>
      </c>
      <c r="L8817" s="12" t="s">
        <v>39</v>
      </c>
      <c r="M8817" s="11" t="s">
        <v>27</v>
      </c>
      <c r="N8817" s="11" t="s">
        <v>28</v>
      </c>
      <c r="O8817" s="12" t="s">
        <v>29</v>
      </c>
      <c r="P8817" s="12"/>
      <c r="Q8817" s="15" t="s">
        <v>38951</v>
      </c>
      <c r="R8817" s="12" t="s">
        <v>42</v>
      </c>
      <c r="S8817" s="11" t="s">
        <v>38952</v>
      </c>
      <c r="T8817" s="11" t="s">
        <v>38953</v>
      </c>
    </row>
    <row x14ac:dyDescent="0.25" r="8818" customHeight="1" ht="19.5">
      <c r="A8818" s="10">
        <v>45221</v>
      </c>
      <c r="B8818" s="11" t="s">
        <v>38954</v>
      </c>
      <c r="C8818" s="11" t="s">
        <v>8336</v>
      </c>
      <c r="D8818" s="12"/>
      <c r="E8818" s="13">
        <v>13117288008</v>
      </c>
      <c r="F8818" s="11" t="s">
        <v>8351</v>
      </c>
      <c r="G8818" s="12" t="s">
        <v>289</v>
      </c>
      <c r="H8818" s="12"/>
      <c r="I8818" s="14">
        <v>10015</v>
      </c>
      <c r="J8818" s="12" t="s">
        <v>24</v>
      </c>
      <c r="K8818" s="12" t="s">
        <v>69</v>
      </c>
      <c r="L8818" s="12" t="s">
        <v>26</v>
      </c>
      <c r="M8818" s="11" t="s">
        <v>27</v>
      </c>
      <c r="N8818" s="11" t="s">
        <v>28</v>
      </c>
      <c r="O8818" s="12" t="s">
        <v>29</v>
      </c>
      <c r="P8818" s="12" t="s">
        <v>5430</v>
      </c>
      <c r="Q8818" s="15" t="s">
        <v>38955</v>
      </c>
      <c r="R8818" s="12" t="s">
        <v>31</v>
      </c>
      <c r="S8818" s="11" t="s">
        <v>38956</v>
      </c>
      <c r="T8818" s="11" t="s">
        <v>38957</v>
      </c>
    </row>
    <row x14ac:dyDescent="0.25" r="8819" customHeight="1" ht="19.5">
      <c r="A8819" s="10">
        <v>45221</v>
      </c>
      <c r="B8819" s="11" t="s">
        <v>38958</v>
      </c>
      <c r="C8819" s="11" t="s">
        <v>4336</v>
      </c>
      <c r="D8819" s="12"/>
      <c r="E8819" s="13" t="s">
        <v>38959</v>
      </c>
      <c r="F8819" s="11" t="s">
        <v>38960</v>
      </c>
      <c r="G8819" s="12" t="s">
        <v>74</v>
      </c>
      <c r="H8819" s="12" t="s">
        <v>130</v>
      </c>
      <c r="I8819" s="14" t="s">
        <v>1024</v>
      </c>
      <c r="J8819" s="12" t="s">
        <v>24</v>
      </c>
      <c r="K8819" s="12" t="s">
        <v>25</v>
      </c>
      <c r="L8819" s="12" t="s">
        <v>39</v>
      </c>
      <c r="M8819" s="11" t="s">
        <v>149</v>
      </c>
      <c r="N8819" s="11" t="s">
        <v>28</v>
      </c>
      <c r="O8819" s="12" t="s">
        <v>29</v>
      </c>
      <c r="P8819" s="12"/>
      <c r="Q8819" s="15" t="s">
        <v>38961</v>
      </c>
      <c r="R8819" s="12" t="s">
        <v>42</v>
      </c>
      <c r="S8819" s="11" t="s">
        <v>38962</v>
      </c>
      <c r="T8819" s="11" t="s">
        <v>38963</v>
      </c>
    </row>
    <row x14ac:dyDescent="0.25" r="8820" customHeight="1" ht="19.5">
      <c r="A8820" s="10">
        <v>45221</v>
      </c>
      <c r="B8820" s="11" t="s">
        <v>38964</v>
      </c>
      <c r="C8820" s="11" t="s">
        <v>7138</v>
      </c>
      <c r="D8820" s="12"/>
      <c r="E8820" s="13">
        <v>13669074882</v>
      </c>
      <c r="F8820" s="11" t="s">
        <v>38965</v>
      </c>
      <c r="G8820" s="12" t="s">
        <v>48</v>
      </c>
      <c r="H8820" s="12" t="s">
        <v>98</v>
      </c>
      <c r="I8820" s="14" t="s">
        <v>136</v>
      </c>
      <c r="J8820" s="12" t="s">
        <v>24</v>
      </c>
      <c r="K8820" s="12" t="s">
        <v>25</v>
      </c>
      <c r="L8820" s="12" t="s">
        <v>39</v>
      </c>
      <c r="M8820" s="11" t="s">
        <v>40</v>
      </c>
      <c r="N8820" s="11" t="s">
        <v>4770</v>
      </c>
      <c r="O8820" s="12" t="s">
        <v>29</v>
      </c>
      <c r="P8820" s="12"/>
      <c r="Q8820" s="15" t="s">
        <v>38966</v>
      </c>
      <c r="R8820" s="12" t="s">
        <v>7139</v>
      </c>
      <c r="S8820" s="11" t="s">
        <v>38967</v>
      </c>
      <c r="T8820" s="11"/>
    </row>
    <row x14ac:dyDescent="0.25" r="8821" customHeight="1" ht="19.5">
      <c r="A8821" s="10">
        <v>45221</v>
      </c>
      <c r="B8821" s="11" t="s">
        <v>38968</v>
      </c>
      <c r="C8821" s="11" t="s">
        <v>1132</v>
      </c>
      <c r="D8821" s="12"/>
      <c r="E8821" s="13">
        <v>15572725826</v>
      </c>
      <c r="F8821" s="11" t="s">
        <v>38969</v>
      </c>
      <c r="G8821" s="12" t="s">
        <v>74</v>
      </c>
      <c r="H8821" s="12"/>
      <c r="I8821" s="14" t="s">
        <v>615</v>
      </c>
      <c r="J8821" s="12" t="s">
        <v>24</v>
      </c>
      <c r="K8821" s="12" t="s">
        <v>25</v>
      </c>
      <c r="L8821" s="12" t="s">
        <v>39</v>
      </c>
      <c r="M8821" s="11" t="s">
        <v>27</v>
      </c>
      <c r="N8821" s="11" t="s">
        <v>183</v>
      </c>
      <c r="O8821" s="12" t="s">
        <v>29</v>
      </c>
      <c r="P8821" s="12"/>
      <c r="Q8821" s="15" t="s">
        <v>38970</v>
      </c>
      <c r="R8821" s="12" t="s">
        <v>51</v>
      </c>
      <c r="S8821" s="17" t="s">
        <v>38971</v>
      </c>
      <c r="T8821" s="11"/>
    </row>
    <row x14ac:dyDescent="0.25" r="8822" customHeight="1" ht="19.5">
      <c r="A8822" s="10">
        <v>45221</v>
      </c>
      <c r="B8822" s="11" t="s">
        <v>38972</v>
      </c>
      <c r="C8822" s="11" t="s">
        <v>1132</v>
      </c>
      <c r="D8822" s="12"/>
      <c r="E8822" s="13">
        <v>15572725826</v>
      </c>
      <c r="F8822" s="11" t="s">
        <v>38969</v>
      </c>
      <c r="G8822" s="12" t="s">
        <v>74</v>
      </c>
      <c r="H8822" s="12"/>
      <c r="I8822" s="14" t="s">
        <v>615</v>
      </c>
      <c r="J8822" s="12" t="s">
        <v>24</v>
      </c>
      <c r="K8822" s="12" t="s">
        <v>25</v>
      </c>
      <c r="L8822" s="12" t="s">
        <v>39</v>
      </c>
      <c r="M8822" s="11" t="s">
        <v>27</v>
      </c>
      <c r="N8822" s="11" t="s">
        <v>183</v>
      </c>
      <c r="O8822" s="12" t="s">
        <v>29</v>
      </c>
      <c r="P8822" s="12"/>
      <c r="Q8822" s="15" t="s">
        <v>38973</v>
      </c>
      <c r="R8822" s="12" t="s">
        <v>51</v>
      </c>
      <c r="S8822" s="11" t="s">
        <v>38974</v>
      </c>
      <c r="T8822" s="11"/>
    </row>
    <row x14ac:dyDescent="0.25" r="8823" customHeight="1" ht="19.5">
      <c r="A8823" s="10">
        <v>45221</v>
      </c>
      <c r="B8823" s="11" t="s">
        <v>38975</v>
      </c>
      <c r="C8823" s="11" t="s">
        <v>16970</v>
      </c>
      <c r="D8823" s="12"/>
      <c r="E8823" s="13">
        <v>18671714250</v>
      </c>
      <c r="F8823" s="11" t="s">
        <v>38976</v>
      </c>
      <c r="G8823" s="12" t="s">
        <v>56</v>
      </c>
      <c r="H8823" s="12" t="s">
        <v>1513</v>
      </c>
      <c r="I8823" s="14" t="s">
        <v>241</v>
      </c>
      <c r="J8823" s="12" t="s">
        <v>24</v>
      </c>
      <c r="K8823" s="12" t="s">
        <v>25</v>
      </c>
      <c r="L8823" s="12" t="s">
        <v>39</v>
      </c>
      <c r="M8823" s="11" t="s">
        <v>27</v>
      </c>
      <c r="N8823" s="11" t="s">
        <v>183</v>
      </c>
      <c r="O8823" s="12" t="s">
        <v>29</v>
      </c>
      <c r="P8823" s="12"/>
      <c r="Q8823" s="15" t="s">
        <v>38977</v>
      </c>
      <c r="R8823" s="12" t="s">
        <v>42</v>
      </c>
      <c r="S8823" s="11" t="s">
        <v>38978</v>
      </c>
      <c r="T8823" s="11"/>
    </row>
    <row x14ac:dyDescent="0.25" r="8824" customHeight="1" ht="19.5">
      <c r="A8824" s="10">
        <v>45221</v>
      </c>
      <c r="B8824" s="11" t="s">
        <v>38979</v>
      </c>
      <c r="C8824" s="11" t="s">
        <v>1132</v>
      </c>
      <c r="D8824" s="12"/>
      <c r="E8824" s="13">
        <v>13207220721</v>
      </c>
      <c r="F8824" s="11" t="s">
        <v>38980</v>
      </c>
      <c r="G8824" s="12" t="s">
        <v>115</v>
      </c>
      <c r="H8824" s="12"/>
      <c r="I8824" s="14" t="s">
        <v>68</v>
      </c>
      <c r="J8824" s="12" t="s">
        <v>24</v>
      </c>
      <c r="K8824" s="12" t="s">
        <v>25</v>
      </c>
      <c r="L8824" s="12" t="s">
        <v>39</v>
      </c>
      <c r="M8824" s="11" t="s">
        <v>40</v>
      </c>
      <c r="N8824" s="11" t="s">
        <v>183</v>
      </c>
      <c r="O8824" s="12" t="s">
        <v>29</v>
      </c>
      <c r="P8824" s="12"/>
      <c r="Q8824" s="15" t="s">
        <v>38981</v>
      </c>
      <c r="R8824" s="12" t="s">
        <v>51</v>
      </c>
      <c r="S8824" s="11" t="s">
        <v>38982</v>
      </c>
      <c r="T8824" s="11"/>
    </row>
    <row x14ac:dyDescent="0.25" r="8825" customHeight="1" ht="19.5">
      <c r="A8825" s="10">
        <v>45221</v>
      </c>
      <c r="B8825" s="11" t="s">
        <v>38983</v>
      </c>
      <c r="C8825" s="11" t="s">
        <v>5949</v>
      </c>
      <c r="D8825" s="12"/>
      <c r="E8825" s="13">
        <v>15629366531</v>
      </c>
      <c r="F8825" s="11" t="s">
        <v>38984</v>
      </c>
      <c r="G8825" s="12" t="s">
        <v>216</v>
      </c>
      <c r="H8825" s="12"/>
      <c r="I8825" s="14" t="s">
        <v>87</v>
      </c>
      <c r="J8825" s="12" t="s">
        <v>24</v>
      </c>
      <c r="K8825" s="12" t="s">
        <v>25</v>
      </c>
      <c r="L8825" s="12" t="s">
        <v>39</v>
      </c>
      <c r="M8825" s="11" t="s">
        <v>27</v>
      </c>
      <c r="N8825" s="11" t="s">
        <v>183</v>
      </c>
      <c r="O8825" s="12" t="s">
        <v>29</v>
      </c>
      <c r="P8825" s="12"/>
      <c r="Q8825" s="15" t="s">
        <v>38985</v>
      </c>
      <c r="R8825" s="12" t="s">
        <v>42</v>
      </c>
      <c r="S8825" s="11" t="s">
        <v>38986</v>
      </c>
      <c r="T8825" s="11"/>
    </row>
    <row x14ac:dyDescent="0.25" r="8826" customHeight="1" ht="19.5">
      <c r="A8826" s="10">
        <v>45221</v>
      </c>
      <c r="B8826" s="11" t="s">
        <v>38987</v>
      </c>
      <c r="C8826" s="11" t="s">
        <v>1132</v>
      </c>
      <c r="D8826" s="12"/>
      <c r="E8826" s="13">
        <v>15507208103</v>
      </c>
      <c r="F8826" s="11" t="s">
        <v>38988</v>
      </c>
      <c r="G8826" s="12" t="s">
        <v>56</v>
      </c>
      <c r="H8826" s="12"/>
      <c r="I8826" s="14" t="s">
        <v>68</v>
      </c>
      <c r="J8826" s="12" t="s">
        <v>24</v>
      </c>
      <c r="K8826" s="12" t="s">
        <v>25</v>
      </c>
      <c r="L8826" s="12" t="s">
        <v>39</v>
      </c>
      <c r="M8826" s="11" t="s">
        <v>40</v>
      </c>
      <c r="N8826" s="11" t="s">
        <v>183</v>
      </c>
      <c r="O8826" s="12" t="s">
        <v>29</v>
      </c>
      <c r="P8826" s="12"/>
      <c r="Q8826" s="15" t="s">
        <v>38989</v>
      </c>
      <c r="R8826" s="12" t="s">
        <v>51</v>
      </c>
      <c r="S8826" s="11" t="s">
        <v>38990</v>
      </c>
      <c r="T8826" s="11"/>
    </row>
    <row x14ac:dyDescent="0.25" r="8827" customHeight="1" ht="19.5">
      <c r="A8827" s="10">
        <v>45221</v>
      </c>
      <c r="B8827" s="11" t="s">
        <v>38991</v>
      </c>
      <c r="C8827" s="11" t="s">
        <v>1132</v>
      </c>
      <c r="D8827" s="12"/>
      <c r="E8827" s="13" t="s">
        <v>38992</v>
      </c>
      <c r="F8827" s="11" t="s">
        <v>38993</v>
      </c>
      <c r="G8827" s="12" t="s">
        <v>74</v>
      </c>
      <c r="H8827" s="12" t="s">
        <v>130</v>
      </c>
      <c r="I8827" s="14" t="s">
        <v>615</v>
      </c>
      <c r="J8827" s="12" t="s">
        <v>24</v>
      </c>
      <c r="K8827" s="12" t="s">
        <v>25</v>
      </c>
      <c r="L8827" s="12" t="s">
        <v>39</v>
      </c>
      <c r="M8827" s="11" t="s">
        <v>149</v>
      </c>
      <c r="N8827" s="11" t="s">
        <v>183</v>
      </c>
      <c r="O8827" s="12" t="s">
        <v>29</v>
      </c>
      <c r="P8827" s="12"/>
      <c r="Q8827" s="15" t="s">
        <v>38994</v>
      </c>
      <c r="R8827" s="12" t="s">
        <v>42</v>
      </c>
      <c r="S8827" s="11" t="s">
        <v>38995</v>
      </c>
      <c r="T8827" s="11"/>
    </row>
    <row x14ac:dyDescent="0.25" r="8828" customHeight="1" ht="19.5">
      <c r="A8828" s="10">
        <v>45221</v>
      </c>
      <c r="B8828" s="11" t="s">
        <v>38996</v>
      </c>
      <c r="C8828" s="11" t="s">
        <v>1132</v>
      </c>
      <c r="D8828" s="12"/>
      <c r="E8828" s="13">
        <v>13085166551</v>
      </c>
      <c r="F8828" s="11" t="s">
        <v>38997</v>
      </c>
      <c r="G8828" s="12" t="s">
        <v>115</v>
      </c>
      <c r="H8828" s="12"/>
      <c r="I8828" s="14" t="s">
        <v>241</v>
      </c>
      <c r="J8828" s="12" t="s">
        <v>24</v>
      </c>
      <c r="K8828" s="12" t="s">
        <v>25</v>
      </c>
      <c r="L8828" s="12" t="s">
        <v>39</v>
      </c>
      <c r="M8828" s="11" t="s">
        <v>40</v>
      </c>
      <c r="N8828" s="11" t="s">
        <v>183</v>
      </c>
      <c r="O8828" s="12" t="s">
        <v>29</v>
      </c>
      <c r="P8828" s="12"/>
      <c r="Q8828" s="15" t="s">
        <v>38998</v>
      </c>
      <c r="R8828" s="12" t="s">
        <v>42</v>
      </c>
      <c r="S8828" s="11" t="s">
        <v>38999</v>
      </c>
      <c r="T8828" s="11"/>
    </row>
    <row x14ac:dyDescent="0.25" r="8829" customHeight="1" ht="19.5">
      <c r="A8829" s="10">
        <v>45221</v>
      </c>
      <c r="B8829" s="11" t="s">
        <v>39000</v>
      </c>
      <c r="C8829" s="11" t="s">
        <v>1132</v>
      </c>
      <c r="D8829" s="12"/>
      <c r="E8829" s="13">
        <v>18571030961</v>
      </c>
      <c r="F8829" s="11" t="s">
        <v>22857</v>
      </c>
      <c r="G8829" s="12" t="s">
        <v>171</v>
      </c>
      <c r="H8829" s="12"/>
      <c r="I8829" s="14" t="s">
        <v>68</v>
      </c>
      <c r="J8829" s="12" t="s">
        <v>24</v>
      </c>
      <c r="K8829" s="12" t="s">
        <v>25</v>
      </c>
      <c r="L8829" s="12" t="s">
        <v>39</v>
      </c>
      <c r="M8829" s="11" t="s">
        <v>40</v>
      </c>
      <c r="N8829" s="11" t="s">
        <v>183</v>
      </c>
      <c r="O8829" s="12" t="s">
        <v>29</v>
      </c>
      <c r="P8829" s="12"/>
      <c r="Q8829" s="15" t="s">
        <v>39001</v>
      </c>
      <c r="R8829" s="12" t="s">
        <v>51</v>
      </c>
      <c r="S8829" s="17" t="s">
        <v>39002</v>
      </c>
      <c r="T8829" s="11"/>
    </row>
    <row x14ac:dyDescent="0.25" r="8830" customHeight="1" ht="19.5">
      <c r="A8830" s="10">
        <v>45221</v>
      </c>
      <c r="B8830" s="11" t="s">
        <v>39003</v>
      </c>
      <c r="C8830" s="11" t="s">
        <v>660</v>
      </c>
      <c r="D8830" s="12"/>
      <c r="E8830" s="13" t="s">
        <v>39004</v>
      </c>
      <c r="F8830" s="11" t="s">
        <v>36530</v>
      </c>
      <c r="G8830" s="12" t="s">
        <v>74</v>
      </c>
      <c r="H8830" s="12"/>
      <c r="I8830" s="14" t="s">
        <v>148</v>
      </c>
      <c r="J8830" s="12" t="s">
        <v>24</v>
      </c>
      <c r="K8830" s="12" t="s">
        <v>172</v>
      </c>
      <c r="L8830" s="12"/>
      <c r="M8830" s="11" t="s">
        <v>149</v>
      </c>
      <c r="N8830" s="11" t="s">
        <v>624</v>
      </c>
      <c r="O8830" s="12" t="s">
        <v>29</v>
      </c>
      <c r="P8830" s="12"/>
      <c r="Q8830" s="15" t="s">
        <v>39005</v>
      </c>
      <c r="R8830" s="12" t="s">
        <v>42</v>
      </c>
      <c r="S8830" s="11" t="s">
        <v>39006</v>
      </c>
      <c r="T8830" s="11"/>
    </row>
    <row x14ac:dyDescent="0.25" r="8831" customHeight="1" ht="19.5">
      <c r="A8831" s="10">
        <v>45221</v>
      </c>
      <c r="B8831" s="11" t="s">
        <v>39007</v>
      </c>
      <c r="C8831" s="11" t="s">
        <v>12854</v>
      </c>
      <c r="D8831" s="12"/>
      <c r="E8831" s="13">
        <v>15672499874</v>
      </c>
      <c r="F8831" s="11" t="s">
        <v>37224</v>
      </c>
      <c r="G8831" s="12" t="s">
        <v>48</v>
      </c>
      <c r="H8831" s="12"/>
      <c r="I8831" s="14" t="s">
        <v>154</v>
      </c>
      <c r="J8831" s="12" t="s">
        <v>24</v>
      </c>
      <c r="K8831" s="12" t="s">
        <v>25</v>
      </c>
      <c r="L8831" s="12" t="s">
        <v>39</v>
      </c>
      <c r="M8831" s="11" t="s">
        <v>40</v>
      </c>
      <c r="N8831" s="11" t="s">
        <v>183</v>
      </c>
      <c r="O8831" s="12" t="s">
        <v>29</v>
      </c>
      <c r="P8831" s="12"/>
      <c r="Q8831" s="15" t="s">
        <v>39008</v>
      </c>
      <c r="R8831" s="12" t="s">
        <v>42</v>
      </c>
      <c r="S8831" s="11" t="s">
        <v>39009</v>
      </c>
      <c r="T8831" s="11"/>
    </row>
    <row x14ac:dyDescent="0.25" r="8832" customHeight="1" ht="19.5">
      <c r="A8832" s="10">
        <v>45221</v>
      </c>
      <c r="B8832" s="11" t="s">
        <v>39010</v>
      </c>
      <c r="C8832" s="11" t="s">
        <v>4856</v>
      </c>
      <c r="D8832" s="12"/>
      <c r="E8832" s="13">
        <v>16671728985</v>
      </c>
      <c r="F8832" s="11" t="s">
        <v>39011</v>
      </c>
      <c r="G8832" s="12" t="s">
        <v>23</v>
      </c>
      <c r="H8832" s="12"/>
      <c r="I8832" s="14" t="s">
        <v>68</v>
      </c>
      <c r="J8832" s="12" t="s">
        <v>24</v>
      </c>
      <c r="K8832" s="12" t="s">
        <v>25</v>
      </c>
      <c r="L8832" s="12" t="s">
        <v>39</v>
      </c>
      <c r="M8832" s="11" t="s">
        <v>40</v>
      </c>
      <c r="N8832" s="11" t="s">
        <v>28</v>
      </c>
      <c r="O8832" s="12" t="s">
        <v>29</v>
      </c>
      <c r="P8832" s="12"/>
      <c r="Q8832" s="15" t="s">
        <v>39012</v>
      </c>
      <c r="R8832" s="12" t="s">
        <v>42</v>
      </c>
      <c r="S8832" s="11" t="s">
        <v>39013</v>
      </c>
      <c r="T8832" s="11"/>
    </row>
    <row x14ac:dyDescent="0.25" r="8833" customHeight="1" ht="19.5">
      <c r="A8833" s="10">
        <v>45221</v>
      </c>
      <c r="B8833" s="11" t="s">
        <v>39014</v>
      </c>
      <c r="C8833" s="11" t="s">
        <v>1132</v>
      </c>
      <c r="D8833" s="12"/>
      <c r="E8833" s="13">
        <v>13135808087</v>
      </c>
      <c r="F8833" s="11" t="s">
        <v>39015</v>
      </c>
      <c r="G8833" s="12" t="s">
        <v>289</v>
      </c>
      <c r="H8833" s="12" t="s">
        <v>130</v>
      </c>
      <c r="I8833" s="14" t="s">
        <v>116</v>
      </c>
      <c r="J8833" s="12" t="s">
        <v>24</v>
      </c>
      <c r="K8833" s="12" t="s">
        <v>25</v>
      </c>
      <c r="L8833" s="12" t="s">
        <v>39</v>
      </c>
      <c r="M8833" s="11" t="s">
        <v>40</v>
      </c>
      <c r="N8833" s="11" t="s">
        <v>183</v>
      </c>
      <c r="O8833" s="12" t="s">
        <v>29</v>
      </c>
      <c r="P8833" s="12"/>
      <c r="Q8833" s="15" t="s">
        <v>39016</v>
      </c>
      <c r="R8833" s="12" t="s">
        <v>51</v>
      </c>
      <c r="S8833" s="11" t="s">
        <v>39017</v>
      </c>
      <c r="T8833" s="11"/>
    </row>
    <row x14ac:dyDescent="0.25" r="8834" customHeight="1" ht="19.5">
      <c r="A8834" s="10">
        <v>45221</v>
      </c>
      <c r="B8834" s="11" t="s">
        <v>39018</v>
      </c>
      <c r="C8834" s="11" t="s">
        <v>1132</v>
      </c>
      <c r="D8834" s="12"/>
      <c r="E8834" s="13">
        <v>13100785802</v>
      </c>
      <c r="F8834" s="11" t="s">
        <v>39019</v>
      </c>
      <c r="G8834" s="12" t="s">
        <v>115</v>
      </c>
      <c r="H8834" s="12"/>
      <c r="I8834" s="14" t="s">
        <v>116</v>
      </c>
      <c r="J8834" s="12" t="s">
        <v>24</v>
      </c>
      <c r="K8834" s="12" t="s">
        <v>25</v>
      </c>
      <c r="L8834" s="12" t="s">
        <v>39</v>
      </c>
      <c r="M8834" s="11" t="s">
        <v>27</v>
      </c>
      <c r="N8834" s="11" t="s">
        <v>183</v>
      </c>
      <c r="O8834" s="12" t="s">
        <v>29</v>
      </c>
      <c r="P8834" s="12"/>
      <c r="Q8834" s="15" t="s">
        <v>39020</v>
      </c>
      <c r="R8834" s="12" t="s">
        <v>51</v>
      </c>
      <c r="S8834" s="11" t="s">
        <v>39021</v>
      </c>
      <c r="T8834" s="11"/>
    </row>
    <row x14ac:dyDescent="0.25" r="8835" customHeight="1" ht="19.5">
      <c r="A8835" s="10">
        <v>45221</v>
      </c>
      <c r="B8835" s="11" t="s">
        <v>39022</v>
      </c>
      <c r="C8835" s="11" t="s">
        <v>1132</v>
      </c>
      <c r="D8835" s="12"/>
      <c r="E8835" s="13">
        <v>13177077000</v>
      </c>
      <c r="F8835" s="11" t="s">
        <v>39023</v>
      </c>
      <c r="G8835" s="12" t="s">
        <v>56</v>
      </c>
      <c r="H8835" s="12"/>
      <c r="I8835" s="14" t="s">
        <v>352</v>
      </c>
      <c r="J8835" s="12" t="s">
        <v>24</v>
      </c>
      <c r="K8835" s="12" t="s">
        <v>25</v>
      </c>
      <c r="L8835" s="12" t="s">
        <v>39</v>
      </c>
      <c r="M8835" s="11" t="s">
        <v>40</v>
      </c>
      <c r="N8835" s="11" t="s">
        <v>183</v>
      </c>
      <c r="O8835" s="12" t="s">
        <v>29</v>
      </c>
      <c r="P8835" s="12"/>
      <c r="Q8835" s="15" t="s">
        <v>39024</v>
      </c>
      <c r="R8835" s="12" t="s">
        <v>51</v>
      </c>
      <c r="S8835" s="11" t="s">
        <v>39025</v>
      </c>
      <c r="T8835" s="11"/>
    </row>
    <row x14ac:dyDescent="0.25" r="8836" customHeight="1" ht="19.5">
      <c r="A8836" s="10">
        <v>45221</v>
      </c>
      <c r="B8836" s="11" t="s">
        <v>39026</v>
      </c>
      <c r="C8836" s="11" t="s">
        <v>1132</v>
      </c>
      <c r="D8836" s="12"/>
      <c r="E8836" s="13">
        <v>13277256932</v>
      </c>
      <c r="F8836" s="11" t="s">
        <v>39027</v>
      </c>
      <c r="G8836" s="12" t="s">
        <v>289</v>
      </c>
      <c r="H8836" s="12"/>
      <c r="I8836" s="14" t="s">
        <v>104</v>
      </c>
      <c r="J8836" s="12" t="s">
        <v>24</v>
      </c>
      <c r="K8836" s="12" t="s">
        <v>25</v>
      </c>
      <c r="L8836" s="12" t="s">
        <v>39</v>
      </c>
      <c r="M8836" s="11" t="s">
        <v>40</v>
      </c>
      <c r="N8836" s="11" t="s">
        <v>183</v>
      </c>
      <c r="O8836" s="12" t="s">
        <v>29</v>
      </c>
      <c r="P8836" s="12"/>
      <c r="Q8836" s="15" t="s">
        <v>39028</v>
      </c>
      <c r="R8836" s="12" t="s">
        <v>51</v>
      </c>
      <c r="S8836" s="11" t="s">
        <v>39029</v>
      </c>
      <c r="T8836" s="11"/>
    </row>
    <row x14ac:dyDescent="0.25" r="8837" customHeight="1" ht="19.5">
      <c r="A8837" s="10">
        <v>45221</v>
      </c>
      <c r="B8837" s="11" t="s">
        <v>39030</v>
      </c>
      <c r="C8837" s="11" t="s">
        <v>1132</v>
      </c>
      <c r="D8837" s="12"/>
      <c r="E8837" s="13">
        <v>13177098332</v>
      </c>
      <c r="F8837" s="11" t="s">
        <v>39031</v>
      </c>
      <c r="G8837" s="12" t="s">
        <v>289</v>
      </c>
      <c r="H8837" s="12"/>
      <c r="I8837" s="14" t="s">
        <v>99</v>
      </c>
      <c r="J8837" s="12" t="s">
        <v>24</v>
      </c>
      <c r="K8837" s="12" t="s">
        <v>25</v>
      </c>
      <c r="L8837" s="12" t="s">
        <v>39</v>
      </c>
      <c r="M8837" s="11" t="s">
        <v>27</v>
      </c>
      <c r="N8837" s="11" t="s">
        <v>183</v>
      </c>
      <c r="O8837" s="12" t="s">
        <v>29</v>
      </c>
      <c r="P8837" s="12"/>
      <c r="Q8837" s="15" t="s">
        <v>39032</v>
      </c>
      <c r="R8837" s="12" t="s">
        <v>51</v>
      </c>
      <c r="S8837" s="11" t="s">
        <v>39033</v>
      </c>
      <c r="T8837" s="11"/>
    </row>
    <row x14ac:dyDescent="0.25" r="8838" customHeight="1" ht="19.5">
      <c r="A8838" s="10">
        <v>45221</v>
      </c>
      <c r="B8838" s="11" t="s">
        <v>39034</v>
      </c>
      <c r="C8838" s="11" t="s">
        <v>1132</v>
      </c>
      <c r="D8838" s="12"/>
      <c r="E8838" s="13">
        <v>15587904692</v>
      </c>
      <c r="F8838" s="11" t="s">
        <v>39035</v>
      </c>
      <c r="G8838" s="12" t="s">
        <v>289</v>
      </c>
      <c r="H8838" s="12" t="s">
        <v>98</v>
      </c>
      <c r="I8838" s="14" t="s">
        <v>272</v>
      </c>
      <c r="J8838" s="12" t="s">
        <v>24</v>
      </c>
      <c r="K8838" s="12" t="s">
        <v>25</v>
      </c>
      <c r="L8838" s="12" t="s">
        <v>39</v>
      </c>
      <c r="M8838" s="11" t="s">
        <v>27</v>
      </c>
      <c r="N8838" s="11" t="s">
        <v>183</v>
      </c>
      <c r="O8838" s="12" t="s">
        <v>29</v>
      </c>
      <c r="P8838" s="12"/>
      <c r="Q8838" s="15" t="s">
        <v>39036</v>
      </c>
      <c r="R8838" s="12" t="s">
        <v>51</v>
      </c>
      <c r="S8838" s="11" t="s">
        <v>39037</v>
      </c>
      <c r="T8838" s="11"/>
    </row>
    <row x14ac:dyDescent="0.25" r="8839" customHeight="1" ht="19.5">
      <c r="A8839" s="10">
        <v>45221</v>
      </c>
      <c r="B8839" s="11" t="s">
        <v>39038</v>
      </c>
      <c r="C8839" s="11" t="s">
        <v>1132</v>
      </c>
      <c r="D8839" s="12"/>
      <c r="E8839" s="13">
        <v>16607201053</v>
      </c>
      <c r="F8839" s="11" t="s">
        <v>39039</v>
      </c>
      <c r="G8839" s="12" t="s">
        <v>23</v>
      </c>
      <c r="H8839" s="12"/>
      <c r="I8839" s="14" t="s">
        <v>182</v>
      </c>
      <c r="J8839" s="12" t="s">
        <v>24</v>
      </c>
      <c r="K8839" s="12" t="s">
        <v>25</v>
      </c>
      <c r="L8839" s="12" t="s">
        <v>39</v>
      </c>
      <c r="M8839" s="11" t="s">
        <v>40</v>
      </c>
      <c r="N8839" s="11" t="s">
        <v>183</v>
      </c>
      <c r="O8839" s="12" t="s">
        <v>29</v>
      </c>
      <c r="P8839" s="12"/>
      <c r="Q8839" s="15" t="s">
        <v>39040</v>
      </c>
      <c r="R8839" s="12" t="s">
        <v>51</v>
      </c>
      <c r="S8839" s="11" t="s">
        <v>39041</v>
      </c>
      <c r="T8839" s="11"/>
    </row>
    <row x14ac:dyDescent="0.25" r="8840" customHeight="1" ht="19.5">
      <c r="A8840" s="10">
        <v>45221</v>
      </c>
      <c r="B8840" s="11" t="s">
        <v>39042</v>
      </c>
      <c r="C8840" s="11" t="s">
        <v>1132</v>
      </c>
      <c r="D8840" s="12"/>
      <c r="E8840" s="13">
        <v>13165619866</v>
      </c>
      <c r="F8840" s="11" t="s">
        <v>38672</v>
      </c>
      <c r="G8840" s="12" t="s">
        <v>23</v>
      </c>
      <c r="H8840" s="12" t="s">
        <v>98</v>
      </c>
      <c r="I8840" s="14" t="s">
        <v>259</v>
      </c>
      <c r="J8840" s="12" t="s">
        <v>24</v>
      </c>
      <c r="K8840" s="12" t="s">
        <v>25</v>
      </c>
      <c r="L8840" s="12" t="s">
        <v>39</v>
      </c>
      <c r="M8840" s="11" t="s">
        <v>40</v>
      </c>
      <c r="N8840" s="11" t="s">
        <v>183</v>
      </c>
      <c r="O8840" s="12" t="s">
        <v>29</v>
      </c>
      <c r="P8840" s="12"/>
      <c r="Q8840" s="15" t="s">
        <v>39043</v>
      </c>
      <c r="R8840" s="12" t="s">
        <v>51</v>
      </c>
      <c r="S8840" s="11" t="s">
        <v>39044</v>
      </c>
      <c r="T8840" s="11"/>
    </row>
    <row x14ac:dyDescent="0.25" r="8841" customHeight="1" ht="19.5">
      <c r="A8841" s="10">
        <v>45221</v>
      </c>
      <c r="B8841" s="11" t="s">
        <v>39045</v>
      </c>
      <c r="C8841" s="11" t="s">
        <v>1132</v>
      </c>
      <c r="D8841" s="12"/>
      <c r="E8841" s="13">
        <v>17671254061</v>
      </c>
      <c r="F8841" s="11" t="s">
        <v>39046</v>
      </c>
      <c r="G8841" s="12" t="s">
        <v>23</v>
      </c>
      <c r="H8841" s="12"/>
      <c r="I8841" s="14" t="s">
        <v>38</v>
      </c>
      <c r="J8841" s="12" t="s">
        <v>24</v>
      </c>
      <c r="K8841" s="12" t="s">
        <v>25</v>
      </c>
      <c r="L8841" s="12" t="s">
        <v>39</v>
      </c>
      <c r="M8841" s="11" t="s">
        <v>27</v>
      </c>
      <c r="N8841" s="11" t="s">
        <v>183</v>
      </c>
      <c r="O8841" s="12" t="s">
        <v>29</v>
      </c>
      <c r="P8841" s="12"/>
      <c r="Q8841" s="15" t="s">
        <v>39047</v>
      </c>
      <c r="R8841" s="12" t="s">
        <v>51</v>
      </c>
      <c r="S8841" s="11" t="s">
        <v>39048</v>
      </c>
      <c r="T8841" s="11"/>
    </row>
    <row x14ac:dyDescent="0.25" r="8842" customHeight="1" ht="19.5">
      <c r="A8842" s="10">
        <v>45221</v>
      </c>
      <c r="B8842" s="11" t="s">
        <v>39049</v>
      </c>
      <c r="C8842" s="11" t="s">
        <v>1132</v>
      </c>
      <c r="D8842" s="12"/>
      <c r="E8842" s="13">
        <v>15571752810</v>
      </c>
      <c r="F8842" s="11" t="s">
        <v>18404</v>
      </c>
      <c r="G8842" s="12" t="s">
        <v>48</v>
      </c>
      <c r="H8842" s="12"/>
      <c r="I8842" s="14" t="s">
        <v>328</v>
      </c>
      <c r="J8842" s="12" t="s">
        <v>24</v>
      </c>
      <c r="K8842" s="12" t="s">
        <v>25</v>
      </c>
      <c r="L8842" s="12" t="s">
        <v>39</v>
      </c>
      <c r="M8842" s="11" t="s">
        <v>27</v>
      </c>
      <c r="N8842" s="11" t="s">
        <v>183</v>
      </c>
      <c r="O8842" s="12" t="s">
        <v>29</v>
      </c>
      <c r="P8842" s="12"/>
      <c r="Q8842" s="15" t="s">
        <v>39050</v>
      </c>
      <c r="R8842" s="12" t="s">
        <v>51</v>
      </c>
      <c r="S8842" s="11" t="s">
        <v>39051</v>
      </c>
      <c r="T8842" s="11"/>
    </row>
    <row x14ac:dyDescent="0.25" r="8843" customHeight="1" ht="19.5">
      <c r="A8843" s="10">
        <v>45221</v>
      </c>
      <c r="B8843" s="11" t="s">
        <v>39052</v>
      </c>
      <c r="C8843" s="11" t="s">
        <v>39053</v>
      </c>
      <c r="D8843" s="12"/>
      <c r="E8843" s="13">
        <v>13277231079</v>
      </c>
      <c r="F8843" s="11" t="s">
        <v>6963</v>
      </c>
      <c r="G8843" s="12" t="s">
        <v>289</v>
      </c>
      <c r="H8843" s="12" t="s">
        <v>1513</v>
      </c>
      <c r="I8843" s="14" t="s">
        <v>1914</v>
      </c>
      <c r="J8843" s="12" t="s">
        <v>24</v>
      </c>
      <c r="K8843" s="12" t="s">
        <v>25</v>
      </c>
      <c r="L8843" s="12" t="s">
        <v>39</v>
      </c>
      <c r="M8843" s="11" t="s">
        <v>40</v>
      </c>
      <c r="N8843" s="11" t="s">
        <v>624</v>
      </c>
      <c r="O8843" s="12" t="s">
        <v>29</v>
      </c>
      <c r="P8843" s="12"/>
      <c r="Q8843" s="15" t="s">
        <v>39054</v>
      </c>
      <c r="R8843" s="12" t="s">
        <v>42</v>
      </c>
      <c r="S8843" s="11" t="s">
        <v>39055</v>
      </c>
      <c r="T8843" s="11" t="s">
        <v>39056</v>
      </c>
    </row>
    <row x14ac:dyDescent="0.25" r="8844" customHeight="1" ht="19.5">
      <c r="A8844" s="10">
        <v>45221</v>
      </c>
      <c r="B8844" s="11" t="s">
        <v>39057</v>
      </c>
      <c r="C8844" s="11" t="s">
        <v>6169</v>
      </c>
      <c r="D8844" s="12"/>
      <c r="E8844" s="13">
        <v>18572359088</v>
      </c>
      <c r="F8844" s="11" t="s">
        <v>39058</v>
      </c>
      <c r="G8844" s="12" t="s">
        <v>1873</v>
      </c>
      <c r="H8844" s="12"/>
      <c r="I8844" s="14" t="s">
        <v>81</v>
      </c>
      <c r="J8844" s="12" t="s">
        <v>24</v>
      </c>
      <c r="K8844" s="12" t="s">
        <v>25</v>
      </c>
      <c r="L8844" s="12" t="s">
        <v>39</v>
      </c>
      <c r="M8844" s="11" t="s">
        <v>40</v>
      </c>
      <c r="N8844" s="11" t="s">
        <v>624</v>
      </c>
      <c r="O8844" s="12" t="s">
        <v>29</v>
      </c>
      <c r="P8844" s="12"/>
      <c r="Q8844" s="15" t="s">
        <v>39059</v>
      </c>
      <c r="R8844" s="12" t="s">
        <v>42</v>
      </c>
      <c r="S8844" s="11" t="s">
        <v>39060</v>
      </c>
      <c r="T8844" s="11" t="s">
        <v>39061</v>
      </c>
    </row>
    <row x14ac:dyDescent="0.25" r="8845" customHeight="1" ht="19.5">
      <c r="A8845" s="10">
        <v>45221</v>
      </c>
      <c r="B8845" s="11" t="s">
        <v>39062</v>
      </c>
      <c r="C8845" s="11" t="s">
        <v>660</v>
      </c>
      <c r="D8845" s="12"/>
      <c r="E8845" s="13">
        <v>15549303674</v>
      </c>
      <c r="F8845" s="11" t="s">
        <v>39063</v>
      </c>
      <c r="G8845" s="12" t="s">
        <v>23</v>
      </c>
      <c r="H8845" s="12"/>
      <c r="I8845" s="14" t="s">
        <v>615</v>
      </c>
      <c r="J8845" s="12" t="s">
        <v>24</v>
      </c>
      <c r="K8845" s="12" t="s">
        <v>25</v>
      </c>
      <c r="L8845" s="12" t="s">
        <v>39</v>
      </c>
      <c r="M8845" s="11" t="s">
        <v>27</v>
      </c>
      <c r="N8845" s="11" t="s">
        <v>624</v>
      </c>
      <c r="O8845" s="12" t="s">
        <v>29</v>
      </c>
      <c r="P8845" s="12"/>
      <c r="Q8845" s="15" t="s">
        <v>39064</v>
      </c>
      <c r="R8845" s="12" t="s">
        <v>42</v>
      </c>
      <c r="S8845" s="11" t="s">
        <v>39065</v>
      </c>
      <c r="T8845" s="11" t="s">
        <v>39066</v>
      </c>
    </row>
    <row x14ac:dyDescent="0.25" r="8846" customHeight="1" ht="19.5">
      <c r="A8846" s="10">
        <v>45221</v>
      </c>
      <c r="B8846" s="11" t="s">
        <v>39067</v>
      </c>
      <c r="C8846" s="11" t="s">
        <v>5852</v>
      </c>
      <c r="D8846" s="12"/>
      <c r="E8846" s="13">
        <v>13217272999</v>
      </c>
      <c r="F8846" s="11" t="s">
        <v>39068</v>
      </c>
      <c r="G8846" s="12" t="s">
        <v>74</v>
      </c>
      <c r="H8846" s="12"/>
      <c r="I8846" s="14" t="s">
        <v>87</v>
      </c>
      <c r="J8846" s="12" t="s">
        <v>24</v>
      </c>
      <c r="K8846" s="12" t="s">
        <v>25</v>
      </c>
      <c r="L8846" s="12" t="s">
        <v>39</v>
      </c>
      <c r="M8846" s="11" t="s">
        <v>40</v>
      </c>
      <c r="N8846" s="11" t="s">
        <v>624</v>
      </c>
      <c r="O8846" s="12" t="s">
        <v>29</v>
      </c>
      <c r="P8846" s="12"/>
      <c r="Q8846" s="15" t="s">
        <v>39069</v>
      </c>
      <c r="R8846" s="12" t="s">
        <v>42</v>
      </c>
      <c r="S8846" s="11" t="s">
        <v>39070</v>
      </c>
      <c r="T8846" s="11" t="s">
        <v>39071</v>
      </c>
    </row>
    <row x14ac:dyDescent="0.25" r="8847" customHeight="1" ht="19.5">
      <c r="A8847" s="10">
        <v>45221</v>
      </c>
      <c r="B8847" s="11" t="s">
        <v>39072</v>
      </c>
      <c r="C8847" s="11" t="s">
        <v>660</v>
      </c>
      <c r="D8847" s="12"/>
      <c r="E8847" s="13">
        <v>15697275305</v>
      </c>
      <c r="F8847" s="11" t="s">
        <v>39073</v>
      </c>
      <c r="G8847" s="12" t="s">
        <v>23</v>
      </c>
      <c r="H8847" s="12"/>
      <c r="I8847" s="14" t="s">
        <v>290</v>
      </c>
      <c r="J8847" s="12" t="s">
        <v>24</v>
      </c>
      <c r="K8847" s="12" t="s">
        <v>25</v>
      </c>
      <c r="L8847" s="12" t="s">
        <v>39</v>
      </c>
      <c r="M8847" s="11" t="s">
        <v>40</v>
      </c>
      <c r="N8847" s="11" t="s">
        <v>624</v>
      </c>
      <c r="O8847" s="12" t="s">
        <v>29</v>
      </c>
      <c r="P8847" s="12"/>
      <c r="Q8847" s="15" t="s">
        <v>39074</v>
      </c>
      <c r="R8847" s="12" t="s">
        <v>42</v>
      </c>
      <c r="S8847" s="11" t="s">
        <v>39075</v>
      </c>
      <c r="T8847" s="11" t="s">
        <v>39076</v>
      </c>
    </row>
    <row x14ac:dyDescent="0.25" r="8848" customHeight="1" ht="19.5">
      <c r="A8848" s="10">
        <v>45221</v>
      </c>
      <c r="B8848" s="11" t="s">
        <v>39077</v>
      </c>
      <c r="C8848" s="11" t="s">
        <v>38024</v>
      </c>
      <c r="D8848" s="12"/>
      <c r="E8848" s="13">
        <v>17671267692</v>
      </c>
      <c r="F8848" s="11" t="s">
        <v>39078</v>
      </c>
      <c r="G8848" s="12" t="s">
        <v>62</v>
      </c>
      <c r="H8848" s="12" t="s">
        <v>98</v>
      </c>
      <c r="I8848" s="14" t="s">
        <v>182</v>
      </c>
      <c r="J8848" s="12" t="s">
        <v>24</v>
      </c>
      <c r="K8848" s="12" t="s">
        <v>25</v>
      </c>
      <c r="L8848" s="12" t="s">
        <v>39</v>
      </c>
      <c r="M8848" s="11" t="s">
        <v>27</v>
      </c>
      <c r="N8848" s="11" t="s">
        <v>624</v>
      </c>
      <c r="O8848" s="12" t="s">
        <v>29</v>
      </c>
      <c r="P8848" s="12"/>
      <c r="Q8848" s="15" t="s">
        <v>39079</v>
      </c>
      <c r="R8848" s="12" t="s">
        <v>42</v>
      </c>
      <c r="S8848" s="11" t="s">
        <v>39080</v>
      </c>
      <c r="T8848" s="11" t="s">
        <v>39081</v>
      </c>
    </row>
    <row x14ac:dyDescent="0.25" r="8849" customHeight="1" ht="19.5">
      <c r="A8849" s="10">
        <v>45221</v>
      </c>
      <c r="B8849" s="11" t="s">
        <v>39082</v>
      </c>
      <c r="C8849" s="11" t="s">
        <v>691</v>
      </c>
      <c r="D8849" s="12"/>
      <c r="E8849" s="13">
        <v>13264909008</v>
      </c>
      <c r="F8849" s="11" t="s">
        <v>39083</v>
      </c>
      <c r="G8849" s="12" t="s">
        <v>23</v>
      </c>
      <c r="H8849" s="12" t="s">
        <v>98</v>
      </c>
      <c r="I8849" s="14" t="s">
        <v>241</v>
      </c>
      <c r="J8849" s="12" t="s">
        <v>24</v>
      </c>
      <c r="K8849" s="12" t="s">
        <v>25</v>
      </c>
      <c r="L8849" s="12" t="s">
        <v>39</v>
      </c>
      <c r="M8849" s="11" t="s">
        <v>40</v>
      </c>
      <c r="N8849" s="11" t="s">
        <v>28</v>
      </c>
      <c r="O8849" s="12" t="s">
        <v>29</v>
      </c>
      <c r="P8849" s="12"/>
      <c r="Q8849" s="15" t="s">
        <v>39084</v>
      </c>
      <c r="R8849" s="12" t="s">
        <v>42</v>
      </c>
      <c r="S8849" s="11" t="s">
        <v>39085</v>
      </c>
      <c r="T8849" s="11" t="s">
        <v>39086</v>
      </c>
    </row>
    <row x14ac:dyDescent="0.25" r="8850" customHeight="1" ht="19.5">
      <c r="A8850" s="10">
        <v>45221</v>
      </c>
      <c r="B8850" s="11" t="s">
        <v>39087</v>
      </c>
      <c r="C8850" s="11" t="s">
        <v>5684</v>
      </c>
      <c r="D8850" s="12"/>
      <c r="E8850" s="13">
        <v>16671727169</v>
      </c>
      <c r="F8850" s="11" t="s">
        <v>39088</v>
      </c>
      <c r="G8850" s="12" t="s">
        <v>74</v>
      </c>
      <c r="H8850" s="12"/>
      <c r="I8850" s="14" t="s">
        <v>189</v>
      </c>
      <c r="J8850" s="12" t="s">
        <v>24</v>
      </c>
      <c r="K8850" s="12" t="s">
        <v>25</v>
      </c>
      <c r="L8850" s="12" t="s">
        <v>39</v>
      </c>
      <c r="M8850" s="11" t="s">
        <v>40</v>
      </c>
      <c r="N8850" s="11" t="s">
        <v>183</v>
      </c>
      <c r="O8850" s="12" t="s">
        <v>29</v>
      </c>
      <c r="P8850" s="12"/>
      <c r="Q8850" s="15" t="s">
        <v>39089</v>
      </c>
      <c r="R8850" s="12" t="s">
        <v>42</v>
      </c>
      <c r="S8850" s="11" t="s">
        <v>39090</v>
      </c>
      <c r="T8850" s="11" t="s">
        <v>39091</v>
      </c>
    </row>
    <row x14ac:dyDescent="0.25" r="8851" customHeight="1" ht="19.5">
      <c r="A8851" s="10">
        <v>45221</v>
      </c>
      <c r="B8851" s="11" t="s">
        <v>39092</v>
      </c>
      <c r="C8851" s="11" t="s">
        <v>6519</v>
      </c>
      <c r="D8851" s="12"/>
      <c r="E8851" s="13">
        <v>15572778151</v>
      </c>
      <c r="F8851" s="11" t="s">
        <v>39093</v>
      </c>
      <c r="G8851" s="12" t="s">
        <v>115</v>
      </c>
      <c r="H8851" s="12"/>
      <c r="I8851" s="14" t="s">
        <v>49</v>
      </c>
      <c r="J8851" s="12" t="s">
        <v>24</v>
      </c>
      <c r="K8851" s="12" t="s">
        <v>25</v>
      </c>
      <c r="L8851" s="12" t="s">
        <v>39</v>
      </c>
      <c r="M8851" s="11" t="s">
        <v>27</v>
      </c>
      <c r="N8851" s="11" t="s">
        <v>28</v>
      </c>
      <c r="O8851" s="12" t="s">
        <v>29</v>
      </c>
      <c r="P8851" s="12"/>
      <c r="Q8851" s="15" t="s">
        <v>39094</v>
      </c>
      <c r="R8851" s="12" t="s">
        <v>42</v>
      </c>
      <c r="S8851" s="11" t="s">
        <v>39095</v>
      </c>
      <c r="T8851" s="11" t="s">
        <v>39096</v>
      </c>
    </row>
    <row x14ac:dyDescent="0.25" r="8852" customHeight="1" ht="19.5">
      <c r="A8852" s="10">
        <v>45221</v>
      </c>
      <c r="B8852" s="11" t="s">
        <v>39097</v>
      </c>
      <c r="C8852" s="11" t="s">
        <v>2492</v>
      </c>
      <c r="D8852" s="12"/>
      <c r="E8852" s="13">
        <v>15671066815</v>
      </c>
      <c r="F8852" s="11" t="s">
        <v>39098</v>
      </c>
      <c r="G8852" s="12" t="s">
        <v>115</v>
      </c>
      <c r="H8852" s="12"/>
      <c r="I8852" s="14" t="s">
        <v>272</v>
      </c>
      <c r="J8852" s="12" t="s">
        <v>24</v>
      </c>
      <c r="K8852" s="12" t="s">
        <v>25</v>
      </c>
      <c r="L8852" s="12" t="s">
        <v>39</v>
      </c>
      <c r="M8852" s="11" t="s">
        <v>40</v>
      </c>
      <c r="N8852" s="11" t="s">
        <v>28</v>
      </c>
      <c r="O8852" s="12" t="s">
        <v>29</v>
      </c>
      <c r="P8852" s="12"/>
      <c r="Q8852" s="15" t="s">
        <v>39099</v>
      </c>
      <c r="R8852" s="12" t="s">
        <v>42</v>
      </c>
      <c r="S8852" s="11" t="s">
        <v>39100</v>
      </c>
      <c r="T8852" s="11" t="s">
        <v>39101</v>
      </c>
    </row>
    <row x14ac:dyDescent="0.25" r="8853" customHeight="1" ht="19.5">
      <c r="A8853" s="10">
        <v>45221</v>
      </c>
      <c r="B8853" s="11" t="s">
        <v>39102</v>
      </c>
      <c r="C8853" s="11" t="s">
        <v>2455</v>
      </c>
      <c r="D8853" s="12"/>
      <c r="E8853" s="13">
        <v>17671266892</v>
      </c>
      <c r="F8853" s="11"/>
      <c r="G8853" s="12"/>
      <c r="H8853" s="12"/>
      <c r="I8853" s="14" t="s">
        <v>154</v>
      </c>
      <c r="J8853" s="12" t="s">
        <v>24</v>
      </c>
      <c r="K8853" s="12" t="s">
        <v>25</v>
      </c>
      <c r="L8853" s="12" t="s">
        <v>39</v>
      </c>
      <c r="M8853" s="11" t="s">
        <v>27</v>
      </c>
      <c r="N8853" s="11" t="s">
        <v>28</v>
      </c>
      <c r="O8853" s="12" t="s">
        <v>29</v>
      </c>
      <c r="P8853" s="12"/>
      <c r="Q8853" s="15" t="s">
        <v>39103</v>
      </c>
      <c r="R8853" s="12" t="s">
        <v>42</v>
      </c>
      <c r="S8853" s="11" t="s">
        <v>39104</v>
      </c>
      <c r="T8853" s="11" t="s">
        <v>39105</v>
      </c>
    </row>
    <row x14ac:dyDescent="0.25" r="8854" customHeight="1" ht="19.5">
      <c r="A8854" s="10">
        <v>45221</v>
      </c>
      <c r="B8854" s="11" t="s">
        <v>39106</v>
      </c>
      <c r="C8854" s="11" t="s">
        <v>6519</v>
      </c>
      <c r="D8854" s="12"/>
      <c r="E8854" s="13">
        <v>15671034053</v>
      </c>
      <c r="F8854" s="11" t="s">
        <v>2891</v>
      </c>
      <c r="G8854" s="12" t="s">
        <v>74</v>
      </c>
      <c r="H8854" s="12"/>
      <c r="I8854" s="14">
        <v>10015</v>
      </c>
      <c r="J8854" s="12" t="s">
        <v>24</v>
      </c>
      <c r="K8854" s="12" t="s">
        <v>25</v>
      </c>
      <c r="L8854" s="12" t="s">
        <v>26</v>
      </c>
      <c r="M8854" s="11" t="s">
        <v>27</v>
      </c>
      <c r="N8854" s="11" t="s">
        <v>28</v>
      </c>
      <c r="O8854" s="12" t="s">
        <v>29</v>
      </c>
      <c r="P8854" s="12"/>
      <c r="Q8854" s="15" t="s">
        <v>39107</v>
      </c>
      <c r="R8854" s="12" t="s">
        <v>31</v>
      </c>
      <c r="S8854" s="11" t="s">
        <v>39108</v>
      </c>
      <c r="T8854" s="11" t="s">
        <v>39109</v>
      </c>
    </row>
    <row x14ac:dyDescent="0.25" r="8855" customHeight="1" ht="19.5">
      <c r="A8855" s="10">
        <v>45221</v>
      </c>
      <c r="B8855" s="11" t="s">
        <v>39110</v>
      </c>
      <c r="C8855" s="11" t="s">
        <v>5684</v>
      </c>
      <c r="D8855" s="12"/>
      <c r="E8855" s="13">
        <v>13207220781</v>
      </c>
      <c r="F8855" s="11" t="s">
        <v>39111</v>
      </c>
      <c r="G8855" s="12" t="s">
        <v>37</v>
      </c>
      <c r="H8855" s="12" t="s">
        <v>130</v>
      </c>
      <c r="I8855" s="14" t="s">
        <v>290</v>
      </c>
      <c r="J8855" s="12" t="s">
        <v>24</v>
      </c>
      <c r="K8855" s="12" t="s">
        <v>25</v>
      </c>
      <c r="L8855" s="12" t="s">
        <v>39</v>
      </c>
      <c r="M8855" s="11" t="s">
        <v>40</v>
      </c>
      <c r="N8855" s="11" t="s">
        <v>183</v>
      </c>
      <c r="O8855" s="12" t="s">
        <v>29</v>
      </c>
      <c r="P8855" s="12"/>
      <c r="Q8855" s="15" t="s">
        <v>39112</v>
      </c>
      <c r="R8855" s="12" t="s">
        <v>42</v>
      </c>
      <c r="S8855" s="11" t="s">
        <v>39113</v>
      </c>
      <c r="T8855" s="11" t="s">
        <v>39114</v>
      </c>
    </row>
    <row x14ac:dyDescent="0.25" r="8856" customHeight="1" ht="19.5">
      <c r="A8856" s="10">
        <v>45221</v>
      </c>
      <c r="B8856" s="11" t="s">
        <v>39115</v>
      </c>
      <c r="C8856" s="11" t="s">
        <v>6057</v>
      </c>
      <c r="D8856" s="12"/>
      <c r="E8856" s="13">
        <v>13227285872</v>
      </c>
      <c r="F8856" s="11" t="s">
        <v>38692</v>
      </c>
      <c r="G8856" s="12" t="s">
        <v>23</v>
      </c>
      <c r="H8856" s="12" t="s">
        <v>98</v>
      </c>
      <c r="I8856" s="14" t="s">
        <v>221</v>
      </c>
      <c r="J8856" s="12" t="s">
        <v>24</v>
      </c>
      <c r="K8856" s="12" t="s">
        <v>25</v>
      </c>
      <c r="L8856" s="12" t="s">
        <v>39</v>
      </c>
      <c r="M8856" s="11" t="s">
        <v>40</v>
      </c>
      <c r="N8856" s="11" t="s">
        <v>183</v>
      </c>
      <c r="O8856" s="12" t="s">
        <v>29</v>
      </c>
      <c r="P8856" s="12"/>
      <c r="Q8856" s="15" t="s">
        <v>39116</v>
      </c>
      <c r="R8856" s="12" t="s">
        <v>42</v>
      </c>
      <c r="S8856" s="11" t="s">
        <v>39117</v>
      </c>
      <c r="T8856" s="11" t="s">
        <v>39118</v>
      </c>
    </row>
    <row x14ac:dyDescent="0.25" r="8857" customHeight="1" ht="19.5">
      <c r="A8857" s="10">
        <v>45221</v>
      </c>
      <c r="B8857" s="11" t="s">
        <v>39119</v>
      </c>
      <c r="C8857" s="11" t="s">
        <v>6057</v>
      </c>
      <c r="D8857" s="12"/>
      <c r="E8857" s="13">
        <v>18671759155</v>
      </c>
      <c r="F8857" s="11" t="s">
        <v>37709</v>
      </c>
      <c r="G8857" s="12" t="s">
        <v>48</v>
      </c>
      <c r="H8857" s="12"/>
      <c r="I8857" s="14" t="s">
        <v>290</v>
      </c>
      <c r="J8857" s="12" t="s">
        <v>24</v>
      </c>
      <c r="K8857" s="12" t="s">
        <v>25</v>
      </c>
      <c r="L8857" s="12" t="s">
        <v>39</v>
      </c>
      <c r="M8857" s="11" t="s">
        <v>40</v>
      </c>
      <c r="N8857" s="11" t="s">
        <v>183</v>
      </c>
      <c r="O8857" s="12" t="s">
        <v>29</v>
      </c>
      <c r="P8857" s="12"/>
      <c r="Q8857" s="15" t="s">
        <v>39120</v>
      </c>
      <c r="R8857" s="12" t="s">
        <v>42</v>
      </c>
      <c r="S8857" s="11" t="s">
        <v>39121</v>
      </c>
      <c r="T8857" s="11" t="s">
        <v>39122</v>
      </c>
    </row>
    <row x14ac:dyDescent="0.25" r="8858" customHeight="1" ht="19.5">
      <c r="A8858" s="10">
        <v>45221</v>
      </c>
      <c r="B8858" s="11" t="s">
        <v>39123</v>
      </c>
      <c r="C8858" s="11" t="s">
        <v>6057</v>
      </c>
      <c r="D8858" s="12"/>
      <c r="E8858" s="13">
        <v>18674207782</v>
      </c>
      <c r="F8858" s="11" t="s">
        <v>39124</v>
      </c>
      <c r="G8858" s="12" t="s">
        <v>48</v>
      </c>
      <c r="H8858" s="12"/>
      <c r="I8858" s="14" t="s">
        <v>221</v>
      </c>
      <c r="J8858" s="12" t="s">
        <v>24</v>
      </c>
      <c r="K8858" s="12" t="s">
        <v>25</v>
      </c>
      <c r="L8858" s="12" t="s">
        <v>39</v>
      </c>
      <c r="M8858" s="11" t="s">
        <v>27</v>
      </c>
      <c r="N8858" s="11" t="s">
        <v>183</v>
      </c>
      <c r="O8858" s="12" t="s">
        <v>29</v>
      </c>
      <c r="P8858" s="12"/>
      <c r="Q8858" s="15" t="s">
        <v>39125</v>
      </c>
      <c r="R8858" s="12" t="s">
        <v>42</v>
      </c>
      <c r="S8858" s="11" t="s">
        <v>39126</v>
      </c>
      <c r="T8858" s="11" t="s">
        <v>39127</v>
      </c>
    </row>
    <row x14ac:dyDescent="0.25" r="8859" customHeight="1" ht="19.5">
      <c r="A8859" s="10">
        <v>45221</v>
      </c>
      <c r="B8859" s="11" t="s">
        <v>39128</v>
      </c>
      <c r="C8859" s="11" t="s">
        <v>4499</v>
      </c>
      <c r="D8859" s="12"/>
      <c r="E8859" s="13">
        <v>13177096658</v>
      </c>
      <c r="F8859" s="11" t="s">
        <v>38960</v>
      </c>
      <c r="G8859" s="12" t="s">
        <v>216</v>
      </c>
      <c r="H8859" s="12" t="s">
        <v>130</v>
      </c>
      <c r="I8859" s="14" t="s">
        <v>81</v>
      </c>
      <c r="J8859" s="12" t="s">
        <v>24</v>
      </c>
      <c r="K8859" s="12" t="s">
        <v>25</v>
      </c>
      <c r="L8859" s="12" t="s">
        <v>39</v>
      </c>
      <c r="M8859" s="11" t="s">
        <v>27</v>
      </c>
      <c r="N8859" s="11" t="s">
        <v>183</v>
      </c>
      <c r="O8859" s="12" t="s">
        <v>29</v>
      </c>
      <c r="P8859" s="12"/>
      <c r="Q8859" s="15" t="s">
        <v>39129</v>
      </c>
      <c r="R8859" s="12" t="s">
        <v>42</v>
      </c>
      <c r="S8859" s="11" t="s">
        <v>39130</v>
      </c>
      <c r="T8859" s="11" t="s">
        <v>39131</v>
      </c>
    </row>
    <row x14ac:dyDescent="0.25" r="8860" customHeight="1" ht="19.5">
      <c r="A8860" s="10">
        <v>45221</v>
      </c>
      <c r="B8860" s="11" t="s">
        <v>39132</v>
      </c>
      <c r="C8860" s="11" t="s">
        <v>6057</v>
      </c>
      <c r="D8860" s="12"/>
      <c r="E8860" s="13">
        <v>15572722218</v>
      </c>
      <c r="F8860" s="11" t="s">
        <v>25656</v>
      </c>
      <c r="G8860" s="12" t="s">
        <v>74</v>
      </c>
      <c r="H8860" s="12"/>
      <c r="I8860" s="14" t="s">
        <v>1914</v>
      </c>
      <c r="J8860" s="12" t="s">
        <v>24</v>
      </c>
      <c r="K8860" s="12" t="s">
        <v>25</v>
      </c>
      <c r="L8860" s="12" t="s">
        <v>39</v>
      </c>
      <c r="M8860" s="11" t="s">
        <v>40</v>
      </c>
      <c r="N8860" s="11" t="s">
        <v>183</v>
      </c>
      <c r="O8860" s="12" t="s">
        <v>29</v>
      </c>
      <c r="P8860" s="12"/>
      <c r="Q8860" s="15" t="s">
        <v>39133</v>
      </c>
      <c r="R8860" s="12" t="s">
        <v>42</v>
      </c>
      <c r="S8860" s="11" t="s">
        <v>39134</v>
      </c>
      <c r="T8860" s="11" t="s">
        <v>39135</v>
      </c>
    </row>
    <row x14ac:dyDescent="0.25" r="8861" customHeight="1" ht="19.5">
      <c r="A8861" s="10">
        <v>45221</v>
      </c>
      <c r="B8861" s="11" t="s">
        <v>39136</v>
      </c>
      <c r="C8861" s="11" t="s">
        <v>6057</v>
      </c>
      <c r="D8861" s="12"/>
      <c r="E8861" s="13">
        <v>17671938629</v>
      </c>
      <c r="F8861" s="11" t="s">
        <v>39137</v>
      </c>
      <c r="G8861" s="12" t="s">
        <v>115</v>
      </c>
      <c r="H8861" s="12"/>
      <c r="I8861" s="14" t="s">
        <v>211</v>
      </c>
      <c r="J8861" s="12" t="s">
        <v>24</v>
      </c>
      <c r="K8861" s="12" t="s">
        <v>25</v>
      </c>
      <c r="L8861" s="12" t="s">
        <v>39</v>
      </c>
      <c r="M8861" s="11" t="s">
        <v>40</v>
      </c>
      <c r="N8861" s="11" t="s">
        <v>183</v>
      </c>
      <c r="O8861" s="12" t="s">
        <v>29</v>
      </c>
      <c r="P8861" s="12"/>
      <c r="Q8861" s="15" t="s">
        <v>39138</v>
      </c>
      <c r="R8861" s="12" t="s">
        <v>42</v>
      </c>
      <c r="S8861" s="11" t="s">
        <v>39139</v>
      </c>
      <c r="T8861" s="11" t="s">
        <v>39140</v>
      </c>
    </row>
    <row x14ac:dyDescent="0.25" r="8862" customHeight="1" ht="19.5">
      <c r="A8862" s="10">
        <v>45221</v>
      </c>
      <c r="B8862" s="11" t="s">
        <v>39141</v>
      </c>
      <c r="C8862" s="11" t="s">
        <v>6063</v>
      </c>
      <c r="D8862" s="12"/>
      <c r="E8862" s="13">
        <v>18827274925</v>
      </c>
      <c r="F8862" s="11" t="s">
        <v>39142</v>
      </c>
      <c r="G8862" s="12" t="s">
        <v>23</v>
      </c>
      <c r="H8862" s="12" t="s">
        <v>121</v>
      </c>
      <c r="I8862" s="14" t="s">
        <v>104</v>
      </c>
      <c r="J8862" s="12" t="s">
        <v>24</v>
      </c>
      <c r="K8862" s="12" t="s">
        <v>25</v>
      </c>
      <c r="L8862" s="12" t="s">
        <v>39</v>
      </c>
      <c r="M8862" s="11" t="s">
        <v>40</v>
      </c>
      <c r="N8862" s="11" t="s">
        <v>183</v>
      </c>
      <c r="O8862" s="12" t="s">
        <v>29</v>
      </c>
      <c r="P8862" s="12"/>
      <c r="Q8862" s="15" t="s">
        <v>39143</v>
      </c>
      <c r="R8862" s="12" t="s">
        <v>42</v>
      </c>
      <c r="S8862" s="11" t="s">
        <v>39144</v>
      </c>
      <c r="T8862" s="11" t="s">
        <v>39145</v>
      </c>
    </row>
    <row x14ac:dyDescent="0.25" r="8863" customHeight="1" ht="19.5">
      <c r="A8863" s="10">
        <v>45221</v>
      </c>
      <c r="B8863" s="11" t="s">
        <v>39146</v>
      </c>
      <c r="C8863" s="11" t="s">
        <v>239</v>
      </c>
      <c r="D8863" s="12"/>
      <c r="E8863" s="13">
        <v>15549359949</v>
      </c>
      <c r="F8863" s="11" t="s">
        <v>39147</v>
      </c>
      <c r="G8863" s="12" t="s">
        <v>37</v>
      </c>
      <c r="H8863" s="12"/>
      <c r="I8863" s="14" t="s">
        <v>189</v>
      </c>
      <c r="J8863" s="12" t="s">
        <v>24</v>
      </c>
      <c r="K8863" s="12" t="s">
        <v>25</v>
      </c>
      <c r="L8863" s="12" t="s">
        <v>39</v>
      </c>
      <c r="M8863" s="11" t="s">
        <v>40</v>
      </c>
      <c r="N8863" s="11" t="s">
        <v>183</v>
      </c>
      <c r="O8863" s="12" t="s">
        <v>29</v>
      </c>
      <c r="P8863" s="12"/>
      <c r="Q8863" s="15" t="s">
        <v>39148</v>
      </c>
      <c r="R8863" s="12" t="s">
        <v>51</v>
      </c>
      <c r="S8863" s="17" t="s">
        <v>39149</v>
      </c>
      <c r="T8863" s="11"/>
    </row>
    <row x14ac:dyDescent="0.25" r="8864" customHeight="1" ht="19.5">
      <c r="A8864" s="10">
        <v>45221</v>
      </c>
      <c r="B8864" s="11" t="s">
        <v>39150</v>
      </c>
      <c r="C8864" s="11" t="s">
        <v>108</v>
      </c>
      <c r="D8864" s="12"/>
      <c r="E8864" s="13">
        <v>15671060759</v>
      </c>
      <c r="F8864" s="11" t="s">
        <v>39151</v>
      </c>
      <c r="G8864" s="12" t="s">
        <v>115</v>
      </c>
      <c r="H8864" s="12"/>
      <c r="I8864" s="14" t="s">
        <v>398</v>
      </c>
      <c r="J8864" s="12" t="s">
        <v>24</v>
      </c>
      <c r="K8864" s="12" t="s">
        <v>25</v>
      </c>
      <c r="L8864" s="12" t="s">
        <v>39</v>
      </c>
      <c r="M8864" s="11" t="s">
        <v>40</v>
      </c>
      <c r="N8864" s="11" t="s">
        <v>28</v>
      </c>
      <c r="O8864" s="12" t="s">
        <v>29</v>
      </c>
      <c r="P8864" s="12"/>
      <c r="Q8864" s="15" t="s">
        <v>39152</v>
      </c>
      <c r="R8864" s="12" t="s">
        <v>51</v>
      </c>
      <c r="S8864" s="11" t="s">
        <v>39153</v>
      </c>
      <c r="T8864" s="11"/>
    </row>
    <row x14ac:dyDescent="0.25" r="8865" customHeight="1" ht="19.5">
      <c r="A8865" s="10">
        <v>45221</v>
      </c>
      <c r="B8865" s="11" t="s">
        <v>39154</v>
      </c>
      <c r="C8865" s="11" t="s">
        <v>180</v>
      </c>
      <c r="D8865" s="12"/>
      <c r="E8865" s="13">
        <v>18671780208</v>
      </c>
      <c r="F8865" s="11" t="s">
        <v>39155</v>
      </c>
      <c r="G8865" s="12" t="s">
        <v>216</v>
      </c>
      <c r="H8865" s="12"/>
      <c r="I8865" s="14" t="s">
        <v>110</v>
      </c>
      <c r="J8865" s="12" t="s">
        <v>24</v>
      </c>
      <c r="K8865" s="12" t="s">
        <v>25</v>
      </c>
      <c r="L8865" s="12" t="s">
        <v>39</v>
      </c>
      <c r="M8865" s="11" t="s">
        <v>27</v>
      </c>
      <c r="N8865" s="11" t="s">
        <v>183</v>
      </c>
      <c r="O8865" s="12" t="s">
        <v>29</v>
      </c>
      <c r="P8865" s="12"/>
      <c r="Q8865" s="15" t="s">
        <v>39156</v>
      </c>
      <c r="R8865" s="12" t="s">
        <v>51</v>
      </c>
      <c r="S8865" s="11" t="s">
        <v>39157</v>
      </c>
      <c r="T8865" s="11"/>
    </row>
    <row x14ac:dyDescent="0.25" r="8866" customHeight="1" ht="19.5">
      <c r="A8866" s="10">
        <v>45221</v>
      </c>
      <c r="B8866" s="11" t="s">
        <v>39158</v>
      </c>
      <c r="C8866" s="11" t="s">
        <v>180</v>
      </c>
      <c r="D8866" s="12"/>
      <c r="E8866" s="13">
        <v>16671726269</v>
      </c>
      <c r="F8866" s="11" t="s">
        <v>36077</v>
      </c>
      <c r="G8866" s="12" t="s">
        <v>48</v>
      </c>
      <c r="H8866" s="12"/>
      <c r="I8866" s="14" t="s">
        <v>189</v>
      </c>
      <c r="J8866" s="12" t="s">
        <v>24</v>
      </c>
      <c r="K8866" s="12" t="s">
        <v>25</v>
      </c>
      <c r="L8866" s="12" t="s">
        <v>39</v>
      </c>
      <c r="M8866" s="11" t="s">
        <v>40</v>
      </c>
      <c r="N8866" s="11" t="s">
        <v>183</v>
      </c>
      <c r="O8866" s="12" t="s">
        <v>29</v>
      </c>
      <c r="P8866" s="12"/>
      <c r="Q8866" s="15" t="s">
        <v>39159</v>
      </c>
      <c r="R8866" s="12" t="s">
        <v>51</v>
      </c>
      <c r="S8866" s="11" t="s">
        <v>39160</v>
      </c>
      <c r="T8866" s="11"/>
    </row>
    <row x14ac:dyDescent="0.25" r="8867" customHeight="1" ht="19.5">
      <c r="A8867" s="10">
        <v>45221</v>
      </c>
      <c r="B8867" s="11" t="s">
        <v>39161</v>
      </c>
      <c r="C8867" s="11" t="s">
        <v>239</v>
      </c>
      <c r="D8867" s="12"/>
      <c r="E8867" s="13">
        <v>13227261964</v>
      </c>
      <c r="F8867" s="11" t="s">
        <v>39162</v>
      </c>
      <c r="G8867" s="12" t="s">
        <v>115</v>
      </c>
      <c r="H8867" s="12" t="s">
        <v>98</v>
      </c>
      <c r="I8867" s="14" t="s">
        <v>49</v>
      </c>
      <c r="J8867" s="12" t="s">
        <v>24</v>
      </c>
      <c r="K8867" s="12" t="s">
        <v>25</v>
      </c>
      <c r="L8867" s="12" t="s">
        <v>39</v>
      </c>
      <c r="M8867" s="11" t="s">
        <v>27</v>
      </c>
      <c r="N8867" s="11" t="s">
        <v>183</v>
      </c>
      <c r="O8867" s="12" t="s">
        <v>29</v>
      </c>
      <c r="P8867" s="12"/>
      <c r="Q8867" s="15" t="s">
        <v>39163</v>
      </c>
      <c r="R8867" s="12" t="s">
        <v>51</v>
      </c>
      <c r="S8867" s="11" t="s">
        <v>39164</v>
      </c>
      <c r="T8867" s="11"/>
    </row>
    <row x14ac:dyDescent="0.25" r="8868" customHeight="1" ht="19.5">
      <c r="A8868" s="10">
        <v>45221</v>
      </c>
      <c r="B8868" s="11" t="s">
        <v>39165</v>
      </c>
      <c r="C8868" s="11" t="s">
        <v>108</v>
      </c>
      <c r="D8868" s="12"/>
      <c r="E8868" s="13">
        <v>15572703301</v>
      </c>
      <c r="F8868" s="11" t="s">
        <v>39166</v>
      </c>
      <c r="G8868" s="12" t="s">
        <v>37</v>
      </c>
      <c r="H8868" s="12" t="s">
        <v>130</v>
      </c>
      <c r="I8868" s="14" t="s">
        <v>142</v>
      </c>
      <c r="J8868" s="12" t="s">
        <v>24</v>
      </c>
      <c r="K8868" s="12" t="s">
        <v>25</v>
      </c>
      <c r="L8868" s="12" t="s">
        <v>39</v>
      </c>
      <c r="M8868" s="11" t="s">
        <v>40</v>
      </c>
      <c r="N8868" s="11" t="s">
        <v>28</v>
      </c>
      <c r="O8868" s="12" t="s">
        <v>29</v>
      </c>
      <c r="P8868" s="12"/>
      <c r="Q8868" s="15" t="s">
        <v>38463</v>
      </c>
      <c r="R8868" s="12" t="s">
        <v>51</v>
      </c>
      <c r="S8868" s="11" t="s">
        <v>39167</v>
      </c>
      <c r="T8868" s="11"/>
    </row>
    <row x14ac:dyDescent="0.25" r="8869" customHeight="1" ht="19.5">
      <c r="A8869" s="10">
        <v>45221</v>
      </c>
      <c r="B8869" s="11" t="s">
        <v>39168</v>
      </c>
      <c r="C8869" s="11" t="s">
        <v>180</v>
      </c>
      <c r="D8869" s="12"/>
      <c r="E8869" s="13">
        <v>13032718296</v>
      </c>
      <c r="F8869" s="11" t="s">
        <v>39169</v>
      </c>
      <c r="G8869" s="12" t="s">
        <v>48</v>
      </c>
      <c r="H8869" s="12"/>
      <c r="I8869" s="14" t="s">
        <v>352</v>
      </c>
      <c r="J8869" s="12" t="s">
        <v>24</v>
      </c>
      <c r="K8869" s="12" t="s">
        <v>25</v>
      </c>
      <c r="L8869" s="12" t="s">
        <v>39</v>
      </c>
      <c r="M8869" s="11" t="s">
        <v>40</v>
      </c>
      <c r="N8869" s="11" t="s">
        <v>183</v>
      </c>
      <c r="O8869" s="12" t="s">
        <v>29</v>
      </c>
      <c r="P8869" s="12"/>
      <c r="Q8869" s="15" t="s">
        <v>39170</v>
      </c>
      <c r="R8869" s="12" t="s">
        <v>51</v>
      </c>
      <c r="S8869" s="11" t="s">
        <v>39171</v>
      </c>
      <c r="T8869" s="11"/>
    </row>
    <row x14ac:dyDescent="0.25" r="8870" customHeight="1" ht="19.5">
      <c r="A8870" s="10">
        <v>45221</v>
      </c>
      <c r="B8870" s="11" t="s">
        <v>39172</v>
      </c>
      <c r="C8870" s="11" t="s">
        <v>180</v>
      </c>
      <c r="D8870" s="12"/>
      <c r="E8870" s="13">
        <v>13085169298</v>
      </c>
      <c r="F8870" s="11" t="s">
        <v>7189</v>
      </c>
      <c r="G8870" s="12" t="s">
        <v>62</v>
      </c>
      <c r="H8870" s="12" t="s">
        <v>98</v>
      </c>
      <c r="I8870" s="14" t="s">
        <v>189</v>
      </c>
      <c r="J8870" s="12" t="s">
        <v>24</v>
      </c>
      <c r="K8870" s="12" t="s">
        <v>25</v>
      </c>
      <c r="L8870" s="12" t="s">
        <v>39</v>
      </c>
      <c r="M8870" s="11" t="s">
        <v>40</v>
      </c>
      <c r="N8870" s="11" t="s">
        <v>183</v>
      </c>
      <c r="O8870" s="12" t="s">
        <v>29</v>
      </c>
      <c r="P8870" s="12"/>
      <c r="Q8870" s="15" t="s">
        <v>39173</v>
      </c>
      <c r="R8870" s="12" t="s">
        <v>51</v>
      </c>
      <c r="S8870" s="11" t="s">
        <v>39174</v>
      </c>
      <c r="T8870" s="11"/>
    </row>
    <row x14ac:dyDescent="0.25" r="8871" customHeight="1" ht="19.5">
      <c r="A8871" s="10">
        <v>45221</v>
      </c>
      <c r="B8871" s="11" t="s">
        <v>39175</v>
      </c>
      <c r="C8871" s="11" t="s">
        <v>180</v>
      </c>
      <c r="D8871" s="12"/>
      <c r="E8871" s="13">
        <v>13177077933</v>
      </c>
      <c r="F8871" s="11" t="s">
        <v>39176</v>
      </c>
      <c r="G8871" s="12" t="s">
        <v>37</v>
      </c>
      <c r="H8871" s="12" t="s">
        <v>121</v>
      </c>
      <c r="I8871" s="14" t="s">
        <v>68</v>
      </c>
      <c r="J8871" s="12" t="s">
        <v>24</v>
      </c>
      <c r="K8871" s="12" t="s">
        <v>25</v>
      </c>
      <c r="L8871" s="12" t="s">
        <v>39</v>
      </c>
      <c r="M8871" s="11" t="s">
        <v>40</v>
      </c>
      <c r="N8871" s="11" t="s">
        <v>183</v>
      </c>
      <c r="O8871" s="12" t="s">
        <v>29</v>
      </c>
      <c r="P8871" s="12"/>
      <c r="Q8871" s="15" t="s">
        <v>39177</v>
      </c>
      <c r="R8871" s="12" t="s">
        <v>51</v>
      </c>
      <c r="S8871" s="17" t="s">
        <v>39178</v>
      </c>
      <c r="T8871" s="11"/>
    </row>
    <row x14ac:dyDescent="0.25" r="8872" customHeight="1" ht="19.5">
      <c r="A8872" s="10">
        <v>45221</v>
      </c>
      <c r="B8872" s="11" t="s">
        <v>39179</v>
      </c>
      <c r="C8872" s="11" t="s">
        <v>180</v>
      </c>
      <c r="D8872" s="12"/>
      <c r="E8872" s="13">
        <v>13227293901</v>
      </c>
      <c r="F8872" s="11" t="s">
        <v>39180</v>
      </c>
      <c r="G8872" s="12" t="s">
        <v>37</v>
      </c>
      <c r="H8872" s="12" t="s">
        <v>357</v>
      </c>
      <c r="I8872" s="14" t="s">
        <v>104</v>
      </c>
      <c r="J8872" s="12" t="s">
        <v>24</v>
      </c>
      <c r="K8872" s="12" t="s">
        <v>25</v>
      </c>
      <c r="L8872" s="12" t="s">
        <v>39</v>
      </c>
      <c r="M8872" s="11" t="s">
        <v>27</v>
      </c>
      <c r="N8872" s="11" t="s">
        <v>183</v>
      </c>
      <c r="O8872" s="12" t="s">
        <v>29</v>
      </c>
      <c r="P8872" s="12"/>
      <c r="Q8872" s="15" t="s">
        <v>39181</v>
      </c>
      <c r="R8872" s="12" t="s">
        <v>51</v>
      </c>
      <c r="S8872" s="11" t="s">
        <v>39182</v>
      </c>
      <c r="T8872" s="11"/>
    </row>
    <row x14ac:dyDescent="0.25" r="8873" customHeight="1" ht="19.5">
      <c r="A8873" s="10">
        <v>45221</v>
      </c>
      <c r="B8873" s="11" t="s">
        <v>39183</v>
      </c>
      <c r="C8873" s="11" t="s">
        <v>180</v>
      </c>
      <c r="D8873" s="12"/>
      <c r="E8873" s="13">
        <v>13264911060</v>
      </c>
      <c r="F8873" s="11" t="s">
        <v>39184</v>
      </c>
      <c r="G8873" s="12" t="s">
        <v>289</v>
      </c>
      <c r="H8873" s="12"/>
      <c r="I8873" s="14" t="s">
        <v>49</v>
      </c>
      <c r="J8873" s="12" t="s">
        <v>24</v>
      </c>
      <c r="K8873" s="12" t="s">
        <v>25</v>
      </c>
      <c r="L8873" s="12" t="s">
        <v>39</v>
      </c>
      <c r="M8873" s="11" t="s">
        <v>40</v>
      </c>
      <c r="N8873" s="11" t="s">
        <v>183</v>
      </c>
      <c r="O8873" s="12" t="s">
        <v>29</v>
      </c>
      <c r="P8873" s="12"/>
      <c r="Q8873" s="15" t="s">
        <v>39185</v>
      </c>
      <c r="R8873" s="12" t="s">
        <v>42</v>
      </c>
      <c r="S8873" s="11" t="s">
        <v>39186</v>
      </c>
      <c r="T8873" s="11"/>
    </row>
    <row x14ac:dyDescent="0.25" r="8874" customHeight="1" ht="19.5">
      <c r="A8874" s="10">
        <v>45221</v>
      </c>
      <c r="B8874" s="11" t="s">
        <v>39187</v>
      </c>
      <c r="C8874" s="11" t="s">
        <v>180</v>
      </c>
      <c r="D8874" s="12"/>
      <c r="E8874" s="13">
        <v>15697203190</v>
      </c>
      <c r="F8874" s="11" t="s">
        <v>39188</v>
      </c>
      <c r="G8874" s="12" t="s">
        <v>115</v>
      </c>
      <c r="H8874" s="12" t="s">
        <v>98</v>
      </c>
      <c r="I8874" s="14" t="s">
        <v>182</v>
      </c>
      <c r="J8874" s="12" t="s">
        <v>24</v>
      </c>
      <c r="K8874" s="12" t="s">
        <v>25</v>
      </c>
      <c r="L8874" s="12" t="s">
        <v>39</v>
      </c>
      <c r="M8874" s="11" t="s">
        <v>27</v>
      </c>
      <c r="N8874" s="11" t="s">
        <v>183</v>
      </c>
      <c r="O8874" s="12" t="s">
        <v>29</v>
      </c>
      <c r="P8874" s="12"/>
      <c r="Q8874" s="15" t="s">
        <v>39189</v>
      </c>
      <c r="R8874" s="12" t="s">
        <v>51</v>
      </c>
      <c r="S8874" s="17" t="s">
        <v>39190</v>
      </c>
      <c r="T8874" s="11"/>
    </row>
    <row x14ac:dyDescent="0.25" r="8875" customHeight="1" ht="19.5">
      <c r="A8875" s="10">
        <v>45221</v>
      </c>
      <c r="B8875" s="11" t="s">
        <v>39191</v>
      </c>
      <c r="C8875" s="11" t="s">
        <v>239</v>
      </c>
      <c r="D8875" s="12"/>
      <c r="E8875" s="13">
        <v>13117289219</v>
      </c>
      <c r="F8875" s="11" t="s">
        <v>39192</v>
      </c>
      <c r="G8875" s="12" t="s">
        <v>115</v>
      </c>
      <c r="H8875" s="12"/>
      <c r="I8875" s="14" t="s">
        <v>590</v>
      </c>
      <c r="J8875" s="12" t="s">
        <v>24</v>
      </c>
      <c r="K8875" s="12" t="s">
        <v>25</v>
      </c>
      <c r="L8875" s="12" t="s">
        <v>39</v>
      </c>
      <c r="M8875" s="11" t="s">
        <v>27</v>
      </c>
      <c r="N8875" s="11" t="s">
        <v>183</v>
      </c>
      <c r="O8875" s="12" t="s">
        <v>29</v>
      </c>
      <c r="P8875" s="12"/>
      <c r="Q8875" s="15" t="s">
        <v>39193</v>
      </c>
      <c r="R8875" s="12" t="s">
        <v>51</v>
      </c>
      <c r="S8875" s="11" t="s">
        <v>39194</v>
      </c>
      <c r="T8875" s="11"/>
    </row>
    <row x14ac:dyDescent="0.25" r="8876" customHeight="1" ht="19.5">
      <c r="A8876" s="10">
        <v>45221</v>
      </c>
      <c r="B8876" s="11" t="s">
        <v>39195</v>
      </c>
      <c r="C8876" s="11" t="s">
        <v>239</v>
      </c>
      <c r="D8876" s="12"/>
      <c r="E8876" s="13">
        <v>18671787848</v>
      </c>
      <c r="F8876" s="11" t="s">
        <v>39196</v>
      </c>
      <c r="G8876" s="12" t="s">
        <v>62</v>
      </c>
      <c r="H8876" s="12"/>
      <c r="I8876" s="14" t="s">
        <v>590</v>
      </c>
      <c r="J8876" s="12" t="s">
        <v>24</v>
      </c>
      <c r="K8876" s="12" t="s">
        <v>25</v>
      </c>
      <c r="L8876" s="12" t="s">
        <v>39</v>
      </c>
      <c r="M8876" s="11" t="s">
        <v>40</v>
      </c>
      <c r="N8876" s="11" t="s">
        <v>183</v>
      </c>
      <c r="O8876" s="12" t="s">
        <v>29</v>
      </c>
      <c r="P8876" s="12"/>
      <c r="Q8876" s="15" t="s">
        <v>39197</v>
      </c>
      <c r="R8876" s="12" t="s">
        <v>51</v>
      </c>
      <c r="S8876" s="11" t="s">
        <v>39198</v>
      </c>
      <c r="T8876" s="11"/>
    </row>
    <row x14ac:dyDescent="0.25" r="8877" customHeight="1" ht="19.5">
      <c r="A8877" s="10">
        <v>45221</v>
      </c>
      <c r="B8877" s="11" t="s">
        <v>39199</v>
      </c>
      <c r="C8877" s="11" t="s">
        <v>180</v>
      </c>
      <c r="D8877" s="12"/>
      <c r="E8877" s="13">
        <v>13197305993</v>
      </c>
      <c r="F8877" s="11" t="s">
        <v>39200</v>
      </c>
      <c r="G8877" s="12" t="s">
        <v>115</v>
      </c>
      <c r="H8877" s="12"/>
      <c r="I8877" s="14" t="s">
        <v>433</v>
      </c>
      <c r="J8877" s="12" t="s">
        <v>24</v>
      </c>
      <c r="K8877" s="12" t="s">
        <v>25</v>
      </c>
      <c r="L8877" s="12" t="s">
        <v>39</v>
      </c>
      <c r="M8877" s="11" t="s">
        <v>27</v>
      </c>
      <c r="N8877" s="11" t="s">
        <v>183</v>
      </c>
      <c r="O8877" s="12" t="s">
        <v>29</v>
      </c>
      <c r="P8877" s="12"/>
      <c r="Q8877" s="15" t="s">
        <v>39201</v>
      </c>
      <c r="R8877" s="12" t="s">
        <v>42</v>
      </c>
      <c r="S8877" s="11" t="s">
        <v>39202</v>
      </c>
      <c r="T8877" s="11" t="s">
        <v>39203</v>
      </c>
    </row>
    <row x14ac:dyDescent="0.25" r="8878" customHeight="1" ht="19.5">
      <c r="A8878" s="10">
        <v>45221</v>
      </c>
      <c r="B8878" s="11" t="s">
        <v>39204</v>
      </c>
      <c r="C8878" s="11" t="s">
        <v>7044</v>
      </c>
      <c r="D8878" s="12"/>
      <c r="E8878" s="13">
        <v>18527307515</v>
      </c>
      <c r="F8878" s="11" t="s">
        <v>39205</v>
      </c>
      <c r="G8878" s="12" t="s">
        <v>74</v>
      </c>
      <c r="H8878" s="12"/>
      <c r="I8878" s="14" t="s">
        <v>136</v>
      </c>
      <c r="J8878" s="12" t="s">
        <v>24</v>
      </c>
      <c r="K8878" s="12" t="s">
        <v>25</v>
      </c>
      <c r="L8878" s="12" t="s">
        <v>39</v>
      </c>
      <c r="M8878" s="11" t="s">
        <v>40</v>
      </c>
      <c r="N8878" s="11" t="s">
        <v>28</v>
      </c>
      <c r="O8878" s="12" t="s">
        <v>29</v>
      </c>
      <c r="P8878" s="12"/>
      <c r="Q8878" s="15" t="s">
        <v>39206</v>
      </c>
      <c r="R8878" s="12" t="s">
        <v>42</v>
      </c>
      <c r="S8878" s="11" t="s">
        <v>39207</v>
      </c>
      <c r="T8878" s="11" t="s">
        <v>39208</v>
      </c>
    </row>
    <row x14ac:dyDescent="0.25" r="8879" customHeight="1" ht="19.5">
      <c r="A8879" s="10">
        <v>45221</v>
      </c>
      <c r="B8879" s="11" t="s">
        <v>39209</v>
      </c>
      <c r="C8879" s="11" t="s">
        <v>5841</v>
      </c>
      <c r="D8879" s="12"/>
      <c r="E8879" s="13">
        <v>18671606117</v>
      </c>
      <c r="F8879" s="11" t="s">
        <v>39210</v>
      </c>
      <c r="G8879" s="12" t="s">
        <v>56</v>
      </c>
      <c r="H8879" s="12"/>
      <c r="I8879" s="14" t="s">
        <v>87</v>
      </c>
      <c r="J8879" s="12" t="s">
        <v>24</v>
      </c>
      <c r="K8879" s="12" t="s">
        <v>25</v>
      </c>
      <c r="L8879" s="12" t="s">
        <v>39</v>
      </c>
      <c r="M8879" s="11" t="s">
        <v>27</v>
      </c>
      <c r="N8879" s="11" t="s">
        <v>28</v>
      </c>
      <c r="O8879" s="12" t="s">
        <v>29</v>
      </c>
      <c r="P8879" s="12"/>
      <c r="Q8879" s="15" t="s">
        <v>39211</v>
      </c>
      <c r="R8879" s="12" t="s">
        <v>42</v>
      </c>
      <c r="S8879" s="11" t="s">
        <v>39212</v>
      </c>
      <c r="T8879" s="11" t="s">
        <v>39213</v>
      </c>
    </row>
    <row x14ac:dyDescent="0.25" r="8880" customHeight="1" ht="19.5">
      <c r="A8880" s="10">
        <v>45221</v>
      </c>
      <c r="B8880" s="11" t="s">
        <v>39214</v>
      </c>
      <c r="C8880" s="11" t="s">
        <v>12291</v>
      </c>
      <c r="D8880" s="12"/>
      <c r="E8880" s="13">
        <v>18694097076</v>
      </c>
      <c r="F8880" s="11" t="s">
        <v>39215</v>
      </c>
      <c r="G8880" s="12" t="s">
        <v>23</v>
      </c>
      <c r="H8880" s="12"/>
      <c r="I8880" s="14" t="s">
        <v>87</v>
      </c>
      <c r="J8880" s="12" t="s">
        <v>24</v>
      </c>
      <c r="K8880" s="12" t="s">
        <v>25</v>
      </c>
      <c r="L8880" s="12" t="s">
        <v>39</v>
      </c>
      <c r="M8880" s="11" t="s">
        <v>675</v>
      </c>
      <c r="N8880" s="11" t="s">
        <v>28</v>
      </c>
      <c r="O8880" s="12" t="s">
        <v>29</v>
      </c>
      <c r="P8880" s="12"/>
      <c r="Q8880" s="15" t="s">
        <v>39216</v>
      </c>
      <c r="R8880" s="12" t="s">
        <v>42</v>
      </c>
      <c r="S8880" s="11" t="s">
        <v>39217</v>
      </c>
      <c r="T8880" s="11" t="s">
        <v>39218</v>
      </c>
    </row>
    <row x14ac:dyDescent="0.25" r="8881" customHeight="1" ht="19.5">
      <c r="A8881" s="10">
        <v>45221</v>
      </c>
      <c r="B8881" s="11" t="s">
        <v>39219</v>
      </c>
      <c r="C8881" s="11" t="s">
        <v>39220</v>
      </c>
      <c r="D8881" s="12"/>
      <c r="E8881" s="13">
        <v>13227283088</v>
      </c>
      <c r="F8881" s="11" t="s">
        <v>39221</v>
      </c>
      <c r="G8881" s="12" t="s">
        <v>56</v>
      </c>
      <c r="H8881" s="12" t="s">
        <v>130</v>
      </c>
      <c r="I8881" s="14" t="s">
        <v>81</v>
      </c>
      <c r="J8881" s="12" t="s">
        <v>24</v>
      </c>
      <c r="K8881" s="12" t="s">
        <v>25</v>
      </c>
      <c r="L8881" s="12" t="s">
        <v>39</v>
      </c>
      <c r="M8881" s="11" t="s">
        <v>27</v>
      </c>
      <c r="N8881" s="11" t="s">
        <v>28</v>
      </c>
      <c r="O8881" s="12" t="s">
        <v>29</v>
      </c>
      <c r="P8881" s="12"/>
      <c r="Q8881" s="15" t="s">
        <v>39222</v>
      </c>
      <c r="R8881" s="12" t="s">
        <v>42</v>
      </c>
      <c r="S8881" s="11" t="s">
        <v>39223</v>
      </c>
      <c r="T8881" s="11" t="s">
        <v>39224</v>
      </c>
    </row>
    <row x14ac:dyDescent="0.25" r="8882" customHeight="1" ht="19.5">
      <c r="A8882" s="10">
        <v>45221</v>
      </c>
      <c r="B8882" s="11" t="s">
        <v>39225</v>
      </c>
      <c r="C8882" s="11" t="s">
        <v>6252</v>
      </c>
      <c r="D8882" s="12"/>
      <c r="E8882" s="13">
        <v>18608605555</v>
      </c>
      <c r="F8882" s="11" t="s">
        <v>39226</v>
      </c>
      <c r="G8882" s="12" t="s">
        <v>56</v>
      </c>
      <c r="H8882" s="12" t="s">
        <v>130</v>
      </c>
      <c r="I8882" s="14" t="s">
        <v>241</v>
      </c>
      <c r="J8882" s="12" t="s">
        <v>24</v>
      </c>
      <c r="K8882" s="12" t="s">
        <v>25</v>
      </c>
      <c r="L8882" s="12" t="s">
        <v>39</v>
      </c>
      <c r="M8882" s="11" t="s">
        <v>27</v>
      </c>
      <c r="N8882" s="11" t="s">
        <v>28</v>
      </c>
      <c r="O8882" s="12" t="s">
        <v>29</v>
      </c>
      <c r="P8882" s="12"/>
      <c r="Q8882" s="15" t="s">
        <v>39227</v>
      </c>
      <c r="R8882" s="12" t="s">
        <v>42</v>
      </c>
      <c r="S8882" s="11" t="s">
        <v>39228</v>
      </c>
      <c r="T8882" s="11" t="s">
        <v>39229</v>
      </c>
    </row>
    <row x14ac:dyDescent="0.25" r="8883" customHeight="1" ht="19.5">
      <c r="A8883" s="10">
        <v>45221</v>
      </c>
      <c r="B8883" s="11" t="s">
        <v>39230</v>
      </c>
      <c r="C8883" s="11" t="s">
        <v>13391</v>
      </c>
      <c r="D8883" s="12"/>
      <c r="E8883" s="13">
        <v>18671711515</v>
      </c>
      <c r="F8883" s="11" t="s">
        <v>39231</v>
      </c>
      <c r="G8883" s="12" t="s">
        <v>74</v>
      </c>
      <c r="H8883" s="12"/>
      <c r="I8883" s="14" t="s">
        <v>154</v>
      </c>
      <c r="J8883" s="12" t="s">
        <v>24</v>
      </c>
      <c r="K8883" s="12" t="s">
        <v>25</v>
      </c>
      <c r="L8883" s="12" t="s">
        <v>39</v>
      </c>
      <c r="M8883" s="11" t="s">
        <v>27</v>
      </c>
      <c r="N8883" s="11" t="s">
        <v>28</v>
      </c>
      <c r="O8883" s="12" t="s">
        <v>29</v>
      </c>
      <c r="P8883" s="12"/>
      <c r="Q8883" s="15" t="s">
        <v>39232</v>
      </c>
      <c r="R8883" s="12" t="s">
        <v>42</v>
      </c>
      <c r="S8883" s="11" t="s">
        <v>39233</v>
      </c>
      <c r="T8883" s="11" t="s">
        <v>39234</v>
      </c>
    </row>
    <row x14ac:dyDescent="0.25" r="8884" customHeight="1" ht="19.5">
      <c r="A8884" s="10">
        <v>45221</v>
      </c>
      <c r="B8884" s="11" t="s">
        <v>39235</v>
      </c>
      <c r="C8884" s="11" t="s">
        <v>691</v>
      </c>
      <c r="D8884" s="12"/>
      <c r="E8884" s="13">
        <v>15997639779</v>
      </c>
      <c r="F8884" s="11" t="s">
        <v>39236</v>
      </c>
      <c r="G8884" s="12" t="s">
        <v>74</v>
      </c>
      <c r="H8884" s="12"/>
      <c r="I8884" s="14" t="s">
        <v>590</v>
      </c>
      <c r="J8884" s="12" t="s">
        <v>24</v>
      </c>
      <c r="K8884" s="12" t="s">
        <v>25</v>
      </c>
      <c r="L8884" s="12" t="s">
        <v>39</v>
      </c>
      <c r="M8884" s="11" t="s">
        <v>40</v>
      </c>
      <c r="N8884" s="11" t="s">
        <v>28</v>
      </c>
      <c r="O8884" s="12" t="s">
        <v>29</v>
      </c>
      <c r="P8884" s="12"/>
      <c r="Q8884" s="15" t="s">
        <v>39237</v>
      </c>
      <c r="R8884" s="12" t="s">
        <v>42</v>
      </c>
      <c r="S8884" s="11" t="s">
        <v>39238</v>
      </c>
      <c r="T8884" s="11" t="s">
        <v>39239</v>
      </c>
    </row>
    <row x14ac:dyDescent="0.25" r="8885" customHeight="1" ht="19.5">
      <c r="A8885" s="10">
        <v>45221</v>
      </c>
      <c r="B8885" s="11" t="s">
        <v>39240</v>
      </c>
      <c r="C8885" s="11" t="s">
        <v>7748</v>
      </c>
      <c r="D8885" s="12"/>
      <c r="E8885" s="13">
        <v>18695069977</v>
      </c>
      <c r="F8885" s="11" t="s">
        <v>39241</v>
      </c>
      <c r="G8885" s="12" t="s">
        <v>62</v>
      </c>
      <c r="H8885" s="12"/>
      <c r="I8885" s="14" t="s">
        <v>1914</v>
      </c>
      <c r="J8885" s="12" t="s">
        <v>24</v>
      </c>
      <c r="K8885" s="12" t="s">
        <v>69</v>
      </c>
      <c r="L8885" s="12" t="s">
        <v>39</v>
      </c>
      <c r="M8885" s="11" t="s">
        <v>40</v>
      </c>
      <c r="N8885" s="11" t="s">
        <v>28</v>
      </c>
      <c r="O8885" s="12" t="s">
        <v>29</v>
      </c>
      <c r="P8885" s="12"/>
      <c r="Q8885" s="15" t="s">
        <v>39242</v>
      </c>
      <c r="R8885" s="12" t="s">
        <v>42</v>
      </c>
      <c r="S8885" s="11" t="s">
        <v>39243</v>
      </c>
      <c r="T8885" s="11" t="s">
        <v>39244</v>
      </c>
    </row>
    <row x14ac:dyDescent="0.25" r="8886" customHeight="1" ht="19.5">
      <c r="A8886" s="10">
        <v>45221</v>
      </c>
      <c r="B8886" s="11" t="s">
        <v>39245</v>
      </c>
      <c r="C8886" s="11" t="s">
        <v>2414</v>
      </c>
      <c r="D8886" s="12"/>
      <c r="E8886" s="13">
        <v>13114462381</v>
      </c>
      <c r="F8886" s="11" t="s">
        <v>39246</v>
      </c>
      <c r="G8886" s="12" t="s">
        <v>74</v>
      </c>
      <c r="H8886" s="12"/>
      <c r="I8886" s="14" t="s">
        <v>2649</v>
      </c>
      <c r="J8886" s="12" t="s">
        <v>24</v>
      </c>
      <c r="K8886" s="12" t="s">
        <v>25</v>
      </c>
      <c r="L8886" s="12" t="s">
        <v>39</v>
      </c>
      <c r="M8886" s="11" t="s">
        <v>40</v>
      </c>
      <c r="N8886" s="11" t="s">
        <v>28</v>
      </c>
      <c r="O8886" s="12" t="s">
        <v>29</v>
      </c>
      <c r="P8886" s="12"/>
      <c r="Q8886" s="15" t="s">
        <v>39247</v>
      </c>
      <c r="R8886" s="12" t="s">
        <v>42</v>
      </c>
      <c r="S8886" s="11" t="s">
        <v>39248</v>
      </c>
      <c r="T8886" s="11" t="s">
        <v>39249</v>
      </c>
    </row>
    <row x14ac:dyDescent="0.25" r="8887" customHeight="1" ht="19.5">
      <c r="A8887" s="10">
        <v>45221</v>
      </c>
      <c r="B8887" s="11" t="s">
        <v>39250</v>
      </c>
      <c r="C8887" s="11" t="s">
        <v>4499</v>
      </c>
      <c r="D8887" s="12"/>
      <c r="E8887" s="13">
        <v>13165613043</v>
      </c>
      <c r="F8887" s="11" t="s">
        <v>39251</v>
      </c>
      <c r="G8887" s="12" t="s">
        <v>62</v>
      </c>
      <c r="H8887" s="12"/>
      <c r="I8887" s="14" t="s">
        <v>272</v>
      </c>
      <c r="J8887" s="12" t="s">
        <v>24</v>
      </c>
      <c r="K8887" s="12" t="s">
        <v>25</v>
      </c>
      <c r="L8887" s="12" t="s">
        <v>39</v>
      </c>
      <c r="M8887" s="11" t="s">
        <v>675</v>
      </c>
      <c r="N8887" s="11" t="s">
        <v>183</v>
      </c>
      <c r="O8887" s="12" t="s">
        <v>29</v>
      </c>
      <c r="P8887" s="12"/>
      <c r="Q8887" s="15" t="s">
        <v>39252</v>
      </c>
      <c r="R8887" s="12" t="s">
        <v>42</v>
      </c>
      <c r="S8887" s="11" t="s">
        <v>39253</v>
      </c>
      <c r="T8887" s="11"/>
    </row>
    <row x14ac:dyDescent="0.25" r="8888" customHeight="1" ht="19.5">
      <c r="A8888" s="10">
        <v>45221</v>
      </c>
      <c r="B8888" s="11" t="s">
        <v>39254</v>
      </c>
      <c r="C8888" s="11" t="s">
        <v>660</v>
      </c>
      <c r="D8888" s="12"/>
      <c r="E8888" s="13">
        <v>15549391579</v>
      </c>
      <c r="F8888" s="11" t="s">
        <v>39255</v>
      </c>
      <c r="G8888" s="12" t="s">
        <v>115</v>
      </c>
      <c r="H8888" s="12" t="s">
        <v>98</v>
      </c>
      <c r="I8888" s="14" t="s">
        <v>49</v>
      </c>
      <c r="J8888" s="12" t="s">
        <v>24</v>
      </c>
      <c r="K8888" s="12" t="s">
        <v>25</v>
      </c>
      <c r="L8888" s="12" t="s">
        <v>39</v>
      </c>
      <c r="M8888" s="11" t="s">
        <v>27</v>
      </c>
      <c r="N8888" s="11" t="s">
        <v>624</v>
      </c>
      <c r="O8888" s="12" t="s">
        <v>29</v>
      </c>
      <c r="P8888" s="12"/>
      <c r="Q8888" s="15" t="s">
        <v>39256</v>
      </c>
      <c r="R8888" s="12" t="s">
        <v>42</v>
      </c>
      <c r="S8888" s="11" t="s">
        <v>39257</v>
      </c>
      <c r="T8888" s="11" t="s">
        <v>39258</v>
      </c>
    </row>
    <row x14ac:dyDescent="0.25" r="8889" customHeight="1" ht="19.5">
      <c r="A8889" s="10">
        <v>45221</v>
      </c>
      <c r="B8889" s="11" t="s">
        <v>39259</v>
      </c>
      <c r="C8889" s="11" t="s">
        <v>660</v>
      </c>
      <c r="D8889" s="12"/>
      <c r="E8889" s="13" t="s">
        <v>39260</v>
      </c>
      <c r="F8889" s="11" t="s">
        <v>36609</v>
      </c>
      <c r="G8889" s="12" t="s">
        <v>74</v>
      </c>
      <c r="H8889" s="12"/>
      <c r="I8889" s="14" t="s">
        <v>148</v>
      </c>
      <c r="J8889" s="12" t="s">
        <v>24</v>
      </c>
      <c r="K8889" s="12" t="s">
        <v>25</v>
      </c>
      <c r="L8889" s="12" t="s">
        <v>39</v>
      </c>
      <c r="M8889" s="11" t="s">
        <v>149</v>
      </c>
      <c r="N8889" s="11" t="s">
        <v>624</v>
      </c>
      <c r="O8889" s="12" t="s">
        <v>29</v>
      </c>
      <c r="P8889" s="12"/>
      <c r="Q8889" s="15" t="s">
        <v>39261</v>
      </c>
      <c r="R8889" s="12" t="s">
        <v>42</v>
      </c>
      <c r="S8889" s="11" t="s">
        <v>39262</v>
      </c>
      <c r="T8889" s="11" t="s">
        <v>39263</v>
      </c>
    </row>
    <row x14ac:dyDescent="0.25" r="8890" customHeight="1" ht="19.5">
      <c r="A8890" s="10">
        <v>45221</v>
      </c>
      <c r="B8890" s="11" t="s">
        <v>39264</v>
      </c>
      <c r="C8890" s="11" t="s">
        <v>660</v>
      </c>
      <c r="D8890" s="12"/>
      <c r="E8890" s="13" t="s">
        <v>39265</v>
      </c>
      <c r="F8890" s="11" t="s">
        <v>39266</v>
      </c>
      <c r="G8890" s="12" t="s">
        <v>74</v>
      </c>
      <c r="H8890" s="12"/>
      <c r="I8890" s="14" t="s">
        <v>148</v>
      </c>
      <c r="J8890" s="12" t="s">
        <v>24</v>
      </c>
      <c r="K8890" s="12" t="s">
        <v>25</v>
      </c>
      <c r="L8890" s="12" t="s">
        <v>39</v>
      </c>
      <c r="M8890" s="11" t="s">
        <v>149</v>
      </c>
      <c r="N8890" s="11" t="s">
        <v>624</v>
      </c>
      <c r="O8890" s="12" t="s">
        <v>29</v>
      </c>
      <c r="P8890" s="12"/>
      <c r="Q8890" s="15" t="s">
        <v>39267</v>
      </c>
      <c r="R8890" s="12" t="s">
        <v>42</v>
      </c>
      <c r="S8890" s="11" t="s">
        <v>39268</v>
      </c>
      <c r="T8890" s="11" t="s">
        <v>36669</v>
      </c>
    </row>
    <row x14ac:dyDescent="0.25" r="8891" customHeight="1" ht="19.5">
      <c r="A8891" s="10">
        <v>45221</v>
      </c>
      <c r="B8891" s="11" t="s">
        <v>39269</v>
      </c>
      <c r="C8891" s="11" t="s">
        <v>660</v>
      </c>
      <c r="D8891" s="12"/>
      <c r="E8891" s="13" t="s">
        <v>39270</v>
      </c>
      <c r="F8891" s="11" t="s">
        <v>39271</v>
      </c>
      <c r="G8891" s="12" t="s">
        <v>74</v>
      </c>
      <c r="H8891" s="12"/>
      <c r="I8891" s="14" t="s">
        <v>99</v>
      </c>
      <c r="J8891" s="12" t="s">
        <v>24</v>
      </c>
      <c r="K8891" s="12" t="s">
        <v>25</v>
      </c>
      <c r="L8891" s="12" t="s">
        <v>39</v>
      </c>
      <c r="M8891" s="11" t="s">
        <v>149</v>
      </c>
      <c r="N8891" s="11" t="s">
        <v>624</v>
      </c>
      <c r="O8891" s="12" t="s">
        <v>29</v>
      </c>
      <c r="P8891" s="12"/>
      <c r="Q8891" s="15" t="s">
        <v>39272</v>
      </c>
      <c r="R8891" s="12" t="s">
        <v>42</v>
      </c>
      <c r="S8891" s="11" t="s">
        <v>39273</v>
      </c>
      <c r="T8891" s="11" t="s">
        <v>39274</v>
      </c>
    </row>
    <row x14ac:dyDescent="0.25" r="8892" customHeight="1" ht="19.5">
      <c r="A8892" s="10">
        <v>45221</v>
      </c>
      <c r="B8892" s="11" t="s">
        <v>39275</v>
      </c>
      <c r="C8892" s="11" t="s">
        <v>660</v>
      </c>
      <c r="D8892" s="12"/>
      <c r="E8892" s="13" t="s">
        <v>39276</v>
      </c>
      <c r="F8892" s="11" t="s">
        <v>39277</v>
      </c>
      <c r="G8892" s="12" t="s">
        <v>74</v>
      </c>
      <c r="H8892" s="12"/>
      <c r="I8892" s="14" t="s">
        <v>148</v>
      </c>
      <c r="J8892" s="12" t="s">
        <v>24</v>
      </c>
      <c r="K8892" s="12" t="s">
        <v>25</v>
      </c>
      <c r="L8892" s="12" t="s">
        <v>39</v>
      </c>
      <c r="M8892" s="11" t="s">
        <v>149</v>
      </c>
      <c r="N8892" s="11" t="s">
        <v>624</v>
      </c>
      <c r="O8892" s="12" t="s">
        <v>29</v>
      </c>
      <c r="P8892" s="12"/>
      <c r="Q8892" s="15" t="s">
        <v>39278</v>
      </c>
      <c r="R8892" s="12" t="s">
        <v>42</v>
      </c>
      <c r="S8892" s="11" t="s">
        <v>39279</v>
      </c>
      <c r="T8892" s="11" t="s">
        <v>6512</v>
      </c>
    </row>
    <row x14ac:dyDescent="0.25" r="8893" customHeight="1" ht="19.5">
      <c r="A8893" s="10">
        <v>45221</v>
      </c>
      <c r="B8893" s="11" t="s">
        <v>39280</v>
      </c>
      <c r="C8893" s="11" t="s">
        <v>660</v>
      </c>
      <c r="D8893" s="12"/>
      <c r="E8893" s="13" t="s">
        <v>39281</v>
      </c>
      <c r="F8893" s="11" t="s">
        <v>39282</v>
      </c>
      <c r="G8893" s="12" t="s">
        <v>74</v>
      </c>
      <c r="H8893" s="12"/>
      <c r="I8893" s="14" t="s">
        <v>148</v>
      </c>
      <c r="J8893" s="12" t="s">
        <v>24</v>
      </c>
      <c r="K8893" s="12" t="s">
        <v>25</v>
      </c>
      <c r="L8893" s="12" t="s">
        <v>39</v>
      </c>
      <c r="M8893" s="11" t="s">
        <v>149</v>
      </c>
      <c r="N8893" s="11" t="s">
        <v>624</v>
      </c>
      <c r="O8893" s="12" t="s">
        <v>29</v>
      </c>
      <c r="P8893" s="12"/>
      <c r="Q8893" s="15" t="s">
        <v>39283</v>
      </c>
      <c r="R8893" s="12" t="s">
        <v>42</v>
      </c>
      <c r="S8893" s="11" t="s">
        <v>39284</v>
      </c>
      <c r="T8893" s="11" t="s">
        <v>39285</v>
      </c>
    </row>
    <row x14ac:dyDescent="0.25" r="8894" customHeight="1" ht="19.5">
      <c r="A8894" s="10">
        <v>45221</v>
      </c>
      <c r="B8894" s="11" t="s">
        <v>39286</v>
      </c>
      <c r="C8894" s="11" t="s">
        <v>660</v>
      </c>
      <c r="D8894" s="12"/>
      <c r="E8894" s="13" t="s">
        <v>39287</v>
      </c>
      <c r="F8894" s="11" t="s">
        <v>35165</v>
      </c>
      <c r="G8894" s="12" t="s">
        <v>74</v>
      </c>
      <c r="H8894" s="12" t="s">
        <v>130</v>
      </c>
      <c r="I8894" s="14" t="s">
        <v>381</v>
      </c>
      <c r="J8894" s="12" t="s">
        <v>24</v>
      </c>
      <c r="K8894" s="12" t="s">
        <v>25</v>
      </c>
      <c r="L8894" s="12" t="s">
        <v>39</v>
      </c>
      <c r="M8894" s="11" t="s">
        <v>149</v>
      </c>
      <c r="N8894" s="11" t="s">
        <v>624</v>
      </c>
      <c r="O8894" s="12" t="s">
        <v>29</v>
      </c>
      <c r="P8894" s="12"/>
      <c r="Q8894" s="15" t="s">
        <v>39288</v>
      </c>
      <c r="R8894" s="12" t="s">
        <v>42</v>
      </c>
      <c r="S8894" s="11" t="s">
        <v>39289</v>
      </c>
      <c r="T8894" s="11" t="s">
        <v>39290</v>
      </c>
    </row>
    <row x14ac:dyDescent="0.25" r="8895" customHeight="1" ht="19.5">
      <c r="A8895" s="10">
        <v>45221</v>
      </c>
      <c r="B8895" s="11" t="s">
        <v>39291</v>
      </c>
      <c r="C8895" s="11" t="s">
        <v>660</v>
      </c>
      <c r="D8895" s="12"/>
      <c r="E8895" s="13">
        <v>15997539601</v>
      </c>
      <c r="F8895" s="11" t="s">
        <v>39292</v>
      </c>
      <c r="G8895" s="12" t="s">
        <v>216</v>
      </c>
      <c r="H8895" s="12"/>
      <c r="I8895" s="14" t="s">
        <v>221</v>
      </c>
      <c r="J8895" s="12" t="s">
        <v>24</v>
      </c>
      <c r="K8895" s="12" t="s">
        <v>25</v>
      </c>
      <c r="L8895" s="12" t="s">
        <v>39</v>
      </c>
      <c r="M8895" s="11" t="s">
        <v>27</v>
      </c>
      <c r="N8895" s="11" t="s">
        <v>624</v>
      </c>
      <c r="O8895" s="12" t="s">
        <v>29</v>
      </c>
      <c r="P8895" s="12"/>
      <c r="Q8895" s="15" t="s">
        <v>39293</v>
      </c>
      <c r="R8895" s="12" t="s">
        <v>42</v>
      </c>
      <c r="S8895" s="11" t="s">
        <v>39294</v>
      </c>
      <c r="T8895" s="11" t="s">
        <v>39295</v>
      </c>
    </row>
    <row x14ac:dyDescent="0.25" r="8896" customHeight="1" ht="19.5">
      <c r="A8896" s="10">
        <v>45221</v>
      </c>
      <c r="B8896" s="11" t="s">
        <v>39296</v>
      </c>
      <c r="C8896" s="11" t="s">
        <v>660</v>
      </c>
      <c r="D8896" s="12"/>
      <c r="E8896" s="13" t="s">
        <v>39297</v>
      </c>
      <c r="F8896" s="11" t="s">
        <v>39298</v>
      </c>
      <c r="G8896" s="12" t="s">
        <v>74</v>
      </c>
      <c r="H8896" s="12" t="s">
        <v>1267</v>
      </c>
      <c r="I8896" s="14" t="s">
        <v>182</v>
      </c>
      <c r="J8896" s="12" t="s">
        <v>24</v>
      </c>
      <c r="K8896" s="12" t="s">
        <v>25</v>
      </c>
      <c r="L8896" s="12" t="s">
        <v>39</v>
      </c>
      <c r="M8896" s="11" t="s">
        <v>149</v>
      </c>
      <c r="N8896" s="11" t="s">
        <v>624</v>
      </c>
      <c r="O8896" s="12" t="s">
        <v>29</v>
      </c>
      <c r="P8896" s="12"/>
      <c r="Q8896" s="15" t="s">
        <v>39299</v>
      </c>
      <c r="R8896" s="12" t="s">
        <v>42</v>
      </c>
      <c r="S8896" s="11" t="s">
        <v>39300</v>
      </c>
      <c r="T8896" s="11" t="s">
        <v>39301</v>
      </c>
    </row>
    <row x14ac:dyDescent="0.25" r="8897" customHeight="1" ht="19.5">
      <c r="A8897" s="10">
        <v>45221</v>
      </c>
      <c r="B8897" s="11" t="s">
        <v>39302</v>
      </c>
      <c r="C8897" s="11" t="s">
        <v>660</v>
      </c>
      <c r="D8897" s="12"/>
      <c r="E8897" s="13" t="s">
        <v>39303</v>
      </c>
      <c r="F8897" s="11" t="s">
        <v>39304</v>
      </c>
      <c r="G8897" s="12" t="s">
        <v>74</v>
      </c>
      <c r="H8897" s="12" t="s">
        <v>98</v>
      </c>
      <c r="I8897" s="14" t="s">
        <v>148</v>
      </c>
      <c r="J8897" s="12" t="s">
        <v>24</v>
      </c>
      <c r="K8897" s="12" t="s">
        <v>25</v>
      </c>
      <c r="L8897" s="12" t="s">
        <v>39</v>
      </c>
      <c r="M8897" s="11" t="s">
        <v>149</v>
      </c>
      <c r="N8897" s="11" t="s">
        <v>624</v>
      </c>
      <c r="O8897" s="12" t="s">
        <v>29</v>
      </c>
      <c r="P8897" s="12"/>
      <c r="Q8897" s="15" t="s">
        <v>39305</v>
      </c>
      <c r="R8897" s="12" t="s">
        <v>42</v>
      </c>
      <c r="S8897" s="11" t="s">
        <v>39306</v>
      </c>
      <c r="T8897" s="11" t="s">
        <v>39307</v>
      </c>
    </row>
    <row x14ac:dyDescent="0.25" r="8898" customHeight="1" ht="19.5">
      <c r="A8898" s="10">
        <v>45221</v>
      </c>
      <c r="B8898" s="11" t="s">
        <v>39308</v>
      </c>
      <c r="C8898" s="11" t="s">
        <v>660</v>
      </c>
      <c r="D8898" s="12"/>
      <c r="E8898" s="13" t="s">
        <v>39309</v>
      </c>
      <c r="F8898" s="11" t="s">
        <v>39310</v>
      </c>
      <c r="G8898" s="12" t="s">
        <v>74</v>
      </c>
      <c r="H8898" s="12" t="s">
        <v>98</v>
      </c>
      <c r="I8898" s="14" t="s">
        <v>148</v>
      </c>
      <c r="J8898" s="12" t="s">
        <v>24</v>
      </c>
      <c r="K8898" s="12" t="s">
        <v>25</v>
      </c>
      <c r="L8898" s="12" t="s">
        <v>39</v>
      </c>
      <c r="M8898" s="11" t="s">
        <v>149</v>
      </c>
      <c r="N8898" s="11" t="s">
        <v>624</v>
      </c>
      <c r="O8898" s="12" t="s">
        <v>29</v>
      </c>
      <c r="P8898" s="12"/>
      <c r="Q8898" s="15" t="s">
        <v>39311</v>
      </c>
      <c r="R8898" s="12" t="s">
        <v>42</v>
      </c>
      <c r="S8898" s="11" t="s">
        <v>39312</v>
      </c>
      <c r="T8898" s="11" t="s">
        <v>39313</v>
      </c>
    </row>
    <row x14ac:dyDescent="0.25" r="8899" customHeight="1" ht="19.5">
      <c r="A8899" s="10">
        <v>45221</v>
      </c>
      <c r="B8899" s="11" t="s">
        <v>39314</v>
      </c>
      <c r="C8899" s="11" t="s">
        <v>4499</v>
      </c>
      <c r="D8899" s="12"/>
      <c r="E8899" s="13">
        <v>18671751630</v>
      </c>
      <c r="F8899" s="11" t="s">
        <v>39315</v>
      </c>
      <c r="G8899" s="12" t="s">
        <v>115</v>
      </c>
      <c r="H8899" s="12"/>
      <c r="I8899" s="14" t="s">
        <v>136</v>
      </c>
      <c r="J8899" s="12" t="s">
        <v>24</v>
      </c>
      <c r="K8899" s="12" t="s">
        <v>25</v>
      </c>
      <c r="L8899" s="12" t="s">
        <v>39</v>
      </c>
      <c r="M8899" s="11" t="s">
        <v>40</v>
      </c>
      <c r="N8899" s="11" t="s">
        <v>183</v>
      </c>
      <c r="O8899" s="12" t="s">
        <v>29</v>
      </c>
      <c r="P8899" s="12"/>
      <c r="Q8899" s="15" t="s">
        <v>39316</v>
      </c>
      <c r="R8899" s="12" t="s">
        <v>42</v>
      </c>
      <c r="S8899" s="11" t="s">
        <v>39317</v>
      </c>
      <c r="T8899" s="11" t="s">
        <v>39318</v>
      </c>
    </row>
    <row x14ac:dyDescent="0.25" r="8900" customHeight="1" ht="19.5">
      <c r="A8900" s="10">
        <v>45221</v>
      </c>
      <c r="B8900" s="11" t="s">
        <v>39319</v>
      </c>
      <c r="C8900" s="11" t="s">
        <v>660</v>
      </c>
      <c r="D8900" s="12"/>
      <c r="E8900" s="13" t="s">
        <v>39320</v>
      </c>
      <c r="F8900" s="11" t="s">
        <v>39321</v>
      </c>
      <c r="G8900" s="12" t="s">
        <v>74</v>
      </c>
      <c r="H8900" s="12"/>
      <c r="I8900" s="14" t="s">
        <v>182</v>
      </c>
      <c r="J8900" s="12" t="s">
        <v>24</v>
      </c>
      <c r="K8900" s="12" t="s">
        <v>25</v>
      </c>
      <c r="L8900" s="12" t="s">
        <v>39</v>
      </c>
      <c r="M8900" s="11" t="s">
        <v>149</v>
      </c>
      <c r="N8900" s="11" t="s">
        <v>624</v>
      </c>
      <c r="O8900" s="12" t="s">
        <v>29</v>
      </c>
      <c r="P8900" s="12"/>
      <c r="Q8900" s="15" t="s">
        <v>39322</v>
      </c>
      <c r="R8900" s="12" t="s">
        <v>42</v>
      </c>
      <c r="S8900" s="11" t="s">
        <v>39323</v>
      </c>
      <c r="T8900" s="11" t="s">
        <v>39324</v>
      </c>
    </row>
    <row x14ac:dyDescent="0.25" r="8901" customHeight="1" ht="19.5">
      <c r="A8901" s="10">
        <v>45221</v>
      </c>
      <c r="B8901" s="11" t="s">
        <v>39325</v>
      </c>
      <c r="C8901" s="11" t="s">
        <v>660</v>
      </c>
      <c r="D8901" s="12"/>
      <c r="E8901" s="13" t="s">
        <v>39326</v>
      </c>
      <c r="F8901" s="11" t="s">
        <v>39327</v>
      </c>
      <c r="G8901" s="12" t="s">
        <v>74</v>
      </c>
      <c r="H8901" s="12"/>
      <c r="I8901" s="14" t="s">
        <v>925</v>
      </c>
      <c r="J8901" s="12" t="s">
        <v>24</v>
      </c>
      <c r="K8901" s="12" t="s">
        <v>25</v>
      </c>
      <c r="L8901" s="12" t="s">
        <v>39</v>
      </c>
      <c r="M8901" s="11" t="s">
        <v>149</v>
      </c>
      <c r="N8901" s="11" t="s">
        <v>624</v>
      </c>
      <c r="O8901" s="12" t="s">
        <v>29</v>
      </c>
      <c r="P8901" s="12"/>
      <c r="Q8901" s="15" t="s">
        <v>39328</v>
      </c>
      <c r="R8901" s="12" t="s">
        <v>42</v>
      </c>
      <c r="S8901" s="11" t="s">
        <v>39329</v>
      </c>
      <c r="T8901" s="11" t="s">
        <v>26300</v>
      </c>
    </row>
    <row x14ac:dyDescent="0.25" r="8902" customHeight="1" ht="19.5">
      <c r="A8902" s="10">
        <v>45221</v>
      </c>
      <c r="B8902" s="11" t="s">
        <v>39330</v>
      </c>
      <c r="C8902" s="11" t="s">
        <v>660</v>
      </c>
      <c r="D8902" s="12"/>
      <c r="E8902" s="13" t="s">
        <v>39331</v>
      </c>
      <c r="F8902" s="11" t="s">
        <v>39332</v>
      </c>
      <c r="G8902" s="12" t="s">
        <v>74</v>
      </c>
      <c r="H8902" s="12" t="s">
        <v>98</v>
      </c>
      <c r="I8902" s="14" t="s">
        <v>38</v>
      </c>
      <c r="J8902" s="12" t="s">
        <v>24</v>
      </c>
      <c r="K8902" s="12" t="s">
        <v>25</v>
      </c>
      <c r="L8902" s="12" t="s">
        <v>39</v>
      </c>
      <c r="M8902" s="11" t="s">
        <v>149</v>
      </c>
      <c r="N8902" s="11" t="s">
        <v>624</v>
      </c>
      <c r="O8902" s="12" t="s">
        <v>29</v>
      </c>
      <c r="P8902" s="12"/>
      <c r="Q8902" s="15" t="s">
        <v>39333</v>
      </c>
      <c r="R8902" s="12" t="s">
        <v>42</v>
      </c>
      <c r="S8902" s="11" t="s">
        <v>39334</v>
      </c>
      <c r="T8902" s="11" t="s">
        <v>39335</v>
      </c>
    </row>
    <row x14ac:dyDescent="0.25" r="8903" customHeight="1" ht="19.5">
      <c r="A8903" s="10">
        <v>45221</v>
      </c>
      <c r="B8903" s="11" t="s">
        <v>39336</v>
      </c>
      <c r="C8903" s="11" t="s">
        <v>17497</v>
      </c>
      <c r="D8903" s="12"/>
      <c r="E8903" s="13">
        <v>13135811885</v>
      </c>
      <c r="F8903" s="11" t="s">
        <v>39332</v>
      </c>
      <c r="G8903" s="12" t="s">
        <v>74</v>
      </c>
      <c r="H8903" s="12" t="s">
        <v>98</v>
      </c>
      <c r="I8903" s="14" t="s">
        <v>49</v>
      </c>
      <c r="J8903" s="12" t="s">
        <v>24</v>
      </c>
      <c r="K8903" s="12" t="s">
        <v>25</v>
      </c>
      <c r="L8903" s="12" t="s">
        <v>39</v>
      </c>
      <c r="M8903" s="11" t="s">
        <v>27</v>
      </c>
      <c r="N8903" s="11" t="s">
        <v>28</v>
      </c>
      <c r="O8903" s="12" t="s">
        <v>29</v>
      </c>
      <c r="P8903" s="12"/>
      <c r="Q8903" s="15" t="s">
        <v>39337</v>
      </c>
      <c r="R8903" s="12" t="s">
        <v>42</v>
      </c>
      <c r="S8903" s="11" t="s">
        <v>39338</v>
      </c>
      <c r="T8903" s="11" t="s">
        <v>39339</v>
      </c>
    </row>
    <row x14ac:dyDescent="0.25" r="8904" customHeight="1" ht="19.5">
      <c r="A8904" s="10">
        <v>45221</v>
      </c>
      <c r="B8904" s="11" t="s">
        <v>39340</v>
      </c>
      <c r="C8904" s="11" t="s">
        <v>1011</v>
      </c>
      <c r="D8904" s="12"/>
      <c r="E8904" s="13">
        <v>18671747602</v>
      </c>
      <c r="F8904" s="11" t="s">
        <v>39341</v>
      </c>
      <c r="G8904" s="12" t="s">
        <v>37</v>
      </c>
      <c r="H8904" s="12"/>
      <c r="I8904" s="14">
        <v>10015</v>
      </c>
      <c r="J8904" s="12" t="s">
        <v>24</v>
      </c>
      <c r="K8904" s="12" t="s">
        <v>25</v>
      </c>
      <c r="L8904" s="12" t="s">
        <v>26</v>
      </c>
      <c r="M8904" s="11" t="s">
        <v>27</v>
      </c>
      <c r="N8904" s="11" t="s">
        <v>28</v>
      </c>
      <c r="O8904" s="12" t="s">
        <v>29</v>
      </c>
      <c r="P8904" s="12"/>
      <c r="Q8904" s="15" t="s">
        <v>39342</v>
      </c>
      <c r="R8904" s="12" t="s">
        <v>31</v>
      </c>
      <c r="S8904" s="11" t="s">
        <v>39343</v>
      </c>
      <c r="T8904" s="11" t="s">
        <v>39344</v>
      </c>
    </row>
    <row x14ac:dyDescent="0.25" r="8905" customHeight="1" ht="19.5">
      <c r="A8905" s="10">
        <v>45221</v>
      </c>
      <c r="B8905" s="11" t="s">
        <v>39345</v>
      </c>
      <c r="C8905" s="11" t="s">
        <v>3257</v>
      </c>
      <c r="D8905" s="12"/>
      <c r="E8905" s="13">
        <v>13774198641</v>
      </c>
      <c r="F8905" s="11" t="s">
        <v>39346</v>
      </c>
      <c r="G8905" s="12" t="s">
        <v>48</v>
      </c>
      <c r="H8905" s="12"/>
      <c r="I8905" s="14" t="s">
        <v>221</v>
      </c>
      <c r="J8905" s="12" t="s">
        <v>24</v>
      </c>
      <c r="K8905" s="12" t="s">
        <v>25</v>
      </c>
      <c r="L8905" s="12" t="s">
        <v>39</v>
      </c>
      <c r="M8905" s="11" t="s">
        <v>40</v>
      </c>
      <c r="N8905" s="11" t="s">
        <v>28</v>
      </c>
      <c r="O8905" s="12" t="s">
        <v>29</v>
      </c>
      <c r="P8905" s="12"/>
      <c r="Q8905" s="15" t="s">
        <v>39347</v>
      </c>
      <c r="R8905" s="12" t="s">
        <v>42</v>
      </c>
      <c r="S8905" s="11" t="s">
        <v>39348</v>
      </c>
      <c r="T8905" s="11" t="s">
        <v>39349</v>
      </c>
    </row>
    <row x14ac:dyDescent="0.25" r="8906" customHeight="1" ht="19.5">
      <c r="A8906" s="10">
        <v>45221</v>
      </c>
      <c r="B8906" s="11" t="s">
        <v>39350</v>
      </c>
      <c r="C8906" s="11" t="s">
        <v>4336</v>
      </c>
      <c r="D8906" s="12"/>
      <c r="E8906" s="13">
        <v>15697206683</v>
      </c>
      <c r="F8906" s="11" t="s">
        <v>37688</v>
      </c>
      <c r="G8906" s="12" t="s">
        <v>23</v>
      </c>
      <c r="H8906" s="12"/>
      <c r="I8906" s="14">
        <v>10015</v>
      </c>
      <c r="J8906" s="12" t="s">
        <v>24</v>
      </c>
      <c r="K8906" s="12" t="s">
        <v>69</v>
      </c>
      <c r="L8906" s="12" t="s">
        <v>26</v>
      </c>
      <c r="M8906" s="11" t="s">
        <v>40</v>
      </c>
      <c r="N8906" s="11" t="s">
        <v>28</v>
      </c>
      <c r="O8906" s="12" t="s">
        <v>29</v>
      </c>
      <c r="P8906" s="12"/>
      <c r="Q8906" s="15" t="s">
        <v>39351</v>
      </c>
      <c r="R8906" s="12" t="s">
        <v>31</v>
      </c>
      <c r="S8906" s="11" t="s">
        <v>39352</v>
      </c>
      <c r="T8906" s="11" t="s">
        <v>39353</v>
      </c>
    </row>
    <row x14ac:dyDescent="0.25" r="8907" customHeight="1" ht="19.5">
      <c r="A8907" s="10">
        <v>45221</v>
      </c>
      <c r="B8907" s="11" t="s">
        <v>39354</v>
      </c>
      <c r="C8907" s="11" t="s">
        <v>336</v>
      </c>
      <c r="D8907" s="12"/>
      <c r="E8907" s="13">
        <v>15672486312</v>
      </c>
      <c r="F8907" s="11" t="s">
        <v>33048</v>
      </c>
      <c r="G8907" s="12" t="s">
        <v>37</v>
      </c>
      <c r="H8907" s="12"/>
      <c r="I8907" s="14">
        <v>10015</v>
      </c>
      <c r="J8907" s="12" t="s">
        <v>24</v>
      </c>
      <c r="K8907" s="12" t="s">
        <v>69</v>
      </c>
      <c r="L8907" s="12" t="s">
        <v>26</v>
      </c>
      <c r="M8907" s="11" t="s">
        <v>27</v>
      </c>
      <c r="N8907" s="11" t="s">
        <v>28</v>
      </c>
      <c r="O8907" s="12" t="s">
        <v>29</v>
      </c>
      <c r="P8907" s="12"/>
      <c r="Q8907" s="15" t="s">
        <v>39355</v>
      </c>
      <c r="R8907" s="12" t="s">
        <v>31</v>
      </c>
      <c r="S8907" s="11" t="s">
        <v>39356</v>
      </c>
      <c r="T8907" s="11" t="s">
        <v>39357</v>
      </c>
    </row>
    <row x14ac:dyDescent="0.25" r="8908" customHeight="1" ht="19.5">
      <c r="A8908" s="10">
        <v>45221</v>
      </c>
      <c r="B8908" s="11" t="s">
        <v>39358</v>
      </c>
      <c r="C8908" s="11" t="s">
        <v>4499</v>
      </c>
      <c r="D8908" s="12"/>
      <c r="E8908" s="13">
        <v>15629344915</v>
      </c>
      <c r="F8908" s="11" t="s">
        <v>39359</v>
      </c>
      <c r="G8908" s="12" t="s">
        <v>115</v>
      </c>
      <c r="H8908" s="12"/>
      <c r="I8908" s="14" t="s">
        <v>211</v>
      </c>
      <c r="J8908" s="12" t="s">
        <v>24</v>
      </c>
      <c r="K8908" s="12" t="s">
        <v>25</v>
      </c>
      <c r="L8908" s="12" t="s">
        <v>39</v>
      </c>
      <c r="M8908" s="11" t="s">
        <v>40</v>
      </c>
      <c r="N8908" s="11" t="s">
        <v>183</v>
      </c>
      <c r="O8908" s="12" t="s">
        <v>29</v>
      </c>
      <c r="P8908" s="12"/>
      <c r="Q8908" s="15" t="s">
        <v>39360</v>
      </c>
      <c r="R8908" s="12" t="s">
        <v>42</v>
      </c>
      <c r="S8908" s="11" t="s">
        <v>39361</v>
      </c>
      <c r="T8908" s="11" t="s">
        <v>39362</v>
      </c>
    </row>
    <row x14ac:dyDescent="0.25" r="8909" customHeight="1" ht="19.5">
      <c r="A8909" s="10">
        <v>45221</v>
      </c>
      <c r="B8909" s="11" t="s">
        <v>39363</v>
      </c>
      <c r="C8909" s="11" t="s">
        <v>5860</v>
      </c>
      <c r="D8909" s="12"/>
      <c r="E8909" s="13">
        <v>15671066815</v>
      </c>
      <c r="F8909" s="11" t="s">
        <v>39098</v>
      </c>
      <c r="G8909" s="12" t="s">
        <v>115</v>
      </c>
      <c r="H8909" s="12"/>
      <c r="I8909" s="14">
        <v>10015</v>
      </c>
      <c r="J8909" s="12" t="s">
        <v>24</v>
      </c>
      <c r="K8909" s="12" t="s">
        <v>69</v>
      </c>
      <c r="L8909" s="12" t="s">
        <v>26</v>
      </c>
      <c r="M8909" s="11" t="s">
        <v>40</v>
      </c>
      <c r="N8909" s="11" t="s">
        <v>28</v>
      </c>
      <c r="O8909" s="12" t="s">
        <v>29</v>
      </c>
      <c r="P8909" s="12"/>
      <c r="Q8909" s="15" t="s">
        <v>39364</v>
      </c>
      <c r="R8909" s="12" t="s">
        <v>31</v>
      </c>
      <c r="S8909" s="11" t="s">
        <v>39365</v>
      </c>
      <c r="T8909" s="11" t="s">
        <v>39366</v>
      </c>
    </row>
    <row x14ac:dyDescent="0.25" r="8910" customHeight="1" ht="19.5">
      <c r="A8910" s="10">
        <v>45221</v>
      </c>
      <c r="B8910" s="11" t="s">
        <v>39367</v>
      </c>
      <c r="C8910" s="11" t="s">
        <v>4336</v>
      </c>
      <c r="D8910" s="12"/>
      <c r="E8910" s="13">
        <v>15587963585</v>
      </c>
      <c r="F8910" s="11" t="s">
        <v>39368</v>
      </c>
      <c r="G8910" s="12" t="s">
        <v>48</v>
      </c>
      <c r="H8910" s="12"/>
      <c r="I8910" s="14">
        <v>10015</v>
      </c>
      <c r="J8910" s="12" t="s">
        <v>24</v>
      </c>
      <c r="K8910" s="12" t="s">
        <v>69</v>
      </c>
      <c r="L8910" s="12" t="s">
        <v>26</v>
      </c>
      <c r="M8910" s="11" t="s">
        <v>27</v>
      </c>
      <c r="N8910" s="11" t="s">
        <v>28</v>
      </c>
      <c r="O8910" s="12" t="s">
        <v>29</v>
      </c>
      <c r="P8910" s="12"/>
      <c r="Q8910" s="15" t="s">
        <v>39369</v>
      </c>
      <c r="R8910" s="12" t="s">
        <v>31</v>
      </c>
      <c r="S8910" s="11" t="s">
        <v>39370</v>
      </c>
      <c r="T8910" s="11" t="s">
        <v>39371</v>
      </c>
    </row>
    <row x14ac:dyDescent="0.25" r="8911" customHeight="1" ht="19.5">
      <c r="A8911" s="10">
        <v>45221</v>
      </c>
      <c r="B8911" s="11" t="s">
        <v>39372</v>
      </c>
      <c r="C8911" s="11" t="s">
        <v>17067</v>
      </c>
      <c r="D8911" s="12"/>
      <c r="E8911" s="13">
        <v>18671779443</v>
      </c>
      <c r="F8911" s="11" t="s">
        <v>39373</v>
      </c>
      <c r="G8911" s="12" t="s">
        <v>62</v>
      </c>
      <c r="H8911" s="12"/>
      <c r="I8911" s="14" t="s">
        <v>68</v>
      </c>
      <c r="J8911" s="12" t="s">
        <v>24</v>
      </c>
      <c r="K8911" s="12" t="s">
        <v>25</v>
      </c>
      <c r="L8911" s="12" t="s">
        <v>39</v>
      </c>
      <c r="M8911" s="11" t="s">
        <v>40</v>
      </c>
      <c r="N8911" s="11" t="s">
        <v>624</v>
      </c>
      <c r="O8911" s="12" t="s">
        <v>29</v>
      </c>
      <c r="P8911" s="12"/>
      <c r="Q8911" s="15" t="s">
        <v>39374</v>
      </c>
      <c r="R8911" s="12" t="s">
        <v>42</v>
      </c>
      <c r="S8911" s="11" t="s">
        <v>39375</v>
      </c>
      <c r="T8911" s="11"/>
    </row>
    <row x14ac:dyDescent="0.25" r="8912" customHeight="1" ht="19.5">
      <c r="A8912" s="10">
        <v>45221</v>
      </c>
      <c r="B8912" s="11" t="s">
        <v>39376</v>
      </c>
      <c r="C8912" s="11" t="s">
        <v>6019</v>
      </c>
      <c r="D8912" s="12"/>
      <c r="E8912" s="13">
        <v>15571755570</v>
      </c>
      <c r="F8912" s="11" t="s">
        <v>39377</v>
      </c>
      <c r="G8912" s="12" t="s">
        <v>23</v>
      </c>
      <c r="H8912" s="12"/>
      <c r="I8912" s="14" t="s">
        <v>12624</v>
      </c>
      <c r="J8912" s="12" t="s">
        <v>24</v>
      </c>
      <c r="K8912" s="12" t="s">
        <v>172</v>
      </c>
      <c r="L8912" s="12"/>
      <c r="M8912" s="11" t="s">
        <v>27</v>
      </c>
      <c r="N8912" s="11" t="s">
        <v>624</v>
      </c>
      <c r="O8912" s="12" t="s">
        <v>29</v>
      </c>
      <c r="P8912" s="12"/>
      <c r="Q8912" s="15" t="s">
        <v>39378</v>
      </c>
      <c r="R8912" s="12" t="s">
        <v>42</v>
      </c>
      <c r="S8912" s="11" t="s">
        <v>39379</v>
      </c>
      <c r="T8912" s="11" t="s">
        <v>39380</v>
      </c>
    </row>
    <row x14ac:dyDescent="0.25" r="8913" customHeight="1" ht="19.5">
      <c r="A8913" s="10">
        <v>45221</v>
      </c>
      <c r="B8913" s="11" t="s">
        <v>39381</v>
      </c>
      <c r="C8913" s="11" t="s">
        <v>6029</v>
      </c>
      <c r="D8913" s="12"/>
      <c r="E8913" s="13">
        <v>13227289249</v>
      </c>
      <c r="F8913" s="11" t="s">
        <v>24597</v>
      </c>
      <c r="G8913" s="12" t="s">
        <v>74</v>
      </c>
      <c r="H8913" s="12"/>
      <c r="I8913" s="14" t="s">
        <v>206</v>
      </c>
      <c r="J8913" s="12" t="s">
        <v>24</v>
      </c>
      <c r="K8913" s="12" t="s">
        <v>25</v>
      </c>
      <c r="L8913" s="12" t="s">
        <v>39</v>
      </c>
      <c r="M8913" s="11" t="s">
        <v>40</v>
      </c>
      <c r="N8913" s="11" t="s">
        <v>624</v>
      </c>
      <c r="O8913" s="12" t="s">
        <v>29</v>
      </c>
      <c r="P8913" s="12"/>
      <c r="Q8913" s="15" t="s">
        <v>39382</v>
      </c>
      <c r="R8913" s="12" t="s">
        <v>42</v>
      </c>
      <c r="S8913" s="11" t="s">
        <v>39383</v>
      </c>
      <c r="T8913" s="11" t="s">
        <v>39384</v>
      </c>
    </row>
    <row x14ac:dyDescent="0.25" r="8914" customHeight="1" ht="19.5">
      <c r="A8914" s="10">
        <v>45221</v>
      </c>
      <c r="B8914" s="11" t="s">
        <v>39385</v>
      </c>
      <c r="C8914" s="11" t="s">
        <v>8350</v>
      </c>
      <c r="D8914" s="12"/>
      <c r="E8914" s="13">
        <v>15549341818</v>
      </c>
      <c r="F8914" s="11" t="s">
        <v>39386</v>
      </c>
      <c r="G8914" s="12" t="s">
        <v>56</v>
      </c>
      <c r="H8914" s="12"/>
      <c r="I8914" s="14" t="s">
        <v>1024</v>
      </c>
      <c r="J8914" s="12" t="s">
        <v>24</v>
      </c>
      <c r="K8914" s="12" t="s">
        <v>25</v>
      </c>
      <c r="L8914" s="12" t="s">
        <v>39</v>
      </c>
      <c r="M8914" s="11" t="s">
        <v>40</v>
      </c>
      <c r="N8914" s="11" t="s">
        <v>28</v>
      </c>
      <c r="O8914" s="12" t="s">
        <v>29</v>
      </c>
      <c r="P8914" s="12"/>
      <c r="Q8914" s="15" t="s">
        <v>39387</v>
      </c>
      <c r="R8914" s="12" t="s">
        <v>42</v>
      </c>
      <c r="S8914" s="11" t="s">
        <v>39388</v>
      </c>
      <c r="T8914" s="11" t="s">
        <v>39389</v>
      </c>
    </row>
    <row x14ac:dyDescent="0.25" r="8915" customHeight="1" ht="19.5">
      <c r="A8915" s="10">
        <v>45221</v>
      </c>
      <c r="B8915" s="11" t="s">
        <v>39390</v>
      </c>
      <c r="C8915" s="11" t="s">
        <v>39391</v>
      </c>
      <c r="D8915" s="12"/>
      <c r="E8915" s="13">
        <v>17671326120</v>
      </c>
      <c r="F8915" s="11" t="s">
        <v>39392</v>
      </c>
      <c r="G8915" s="12" t="s">
        <v>62</v>
      </c>
      <c r="H8915" s="12"/>
      <c r="I8915" s="14" t="s">
        <v>352</v>
      </c>
      <c r="J8915" s="12" t="s">
        <v>24</v>
      </c>
      <c r="K8915" s="12" t="s">
        <v>25</v>
      </c>
      <c r="L8915" s="12" t="s">
        <v>39</v>
      </c>
      <c r="M8915" s="11" t="s">
        <v>27</v>
      </c>
      <c r="N8915" s="11" t="s">
        <v>28</v>
      </c>
      <c r="O8915" s="12" t="s">
        <v>29</v>
      </c>
      <c r="P8915" s="12"/>
      <c r="Q8915" s="15" t="s">
        <v>39393</v>
      </c>
      <c r="R8915" s="12" t="s">
        <v>42</v>
      </c>
      <c r="S8915" s="11" t="s">
        <v>39394</v>
      </c>
      <c r="T8915" s="11" t="s">
        <v>39395</v>
      </c>
    </row>
    <row x14ac:dyDescent="0.25" r="8916" customHeight="1" ht="19.5">
      <c r="A8916" s="10">
        <v>45221</v>
      </c>
      <c r="B8916" s="11" t="s">
        <v>39396</v>
      </c>
      <c r="C8916" s="11" t="s">
        <v>39397</v>
      </c>
      <c r="D8916" s="12"/>
      <c r="E8916" s="13">
        <v>13277177367</v>
      </c>
      <c r="F8916" s="11" t="s">
        <v>39398</v>
      </c>
      <c r="G8916" s="12" t="s">
        <v>289</v>
      </c>
      <c r="H8916" s="12"/>
      <c r="I8916" s="14" t="s">
        <v>272</v>
      </c>
      <c r="J8916" s="12" t="s">
        <v>24</v>
      </c>
      <c r="K8916" s="12" t="s">
        <v>25</v>
      </c>
      <c r="L8916" s="12" t="s">
        <v>39</v>
      </c>
      <c r="M8916" s="11" t="s">
        <v>27</v>
      </c>
      <c r="N8916" s="11" t="s">
        <v>28</v>
      </c>
      <c r="O8916" s="12" t="s">
        <v>29</v>
      </c>
      <c r="P8916" s="12" t="s">
        <v>5807</v>
      </c>
      <c r="Q8916" s="15" t="s">
        <v>39399</v>
      </c>
      <c r="R8916" s="12" t="s">
        <v>42</v>
      </c>
      <c r="S8916" s="11" t="s">
        <v>39400</v>
      </c>
      <c r="T8916" s="11" t="s">
        <v>39401</v>
      </c>
    </row>
    <row x14ac:dyDescent="0.25" r="8917" customHeight="1" ht="19.5">
      <c r="A8917" s="10">
        <v>45221</v>
      </c>
      <c r="B8917" s="11" t="s">
        <v>39402</v>
      </c>
      <c r="C8917" s="11" t="s">
        <v>5811</v>
      </c>
      <c r="D8917" s="12"/>
      <c r="E8917" s="13">
        <v>18671828035</v>
      </c>
      <c r="F8917" s="11" t="s">
        <v>39403</v>
      </c>
      <c r="G8917" s="12" t="s">
        <v>56</v>
      </c>
      <c r="H8917" s="12"/>
      <c r="I8917" s="14" t="s">
        <v>104</v>
      </c>
      <c r="J8917" s="12" t="s">
        <v>24</v>
      </c>
      <c r="K8917" s="12" t="s">
        <v>25</v>
      </c>
      <c r="L8917" s="12" t="s">
        <v>39</v>
      </c>
      <c r="M8917" s="11" t="s">
        <v>27</v>
      </c>
      <c r="N8917" s="11" t="s">
        <v>28</v>
      </c>
      <c r="O8917" s="12" t="s">
        <v>29</v>
      </c>
      <c r="P8917" s="12"/>
      <c r="Q8917" s="15" t="s">
        <v>39404</v>
      </c>
      <c r="R8917" s="12" t="s">
        <v>42</v>
      </c>
      <c r="S8917" s="11" t="s">
        <v>39405</v>
      </c>
      <c r="T8917" s="11" t="s">
        <v>39406</v>
      </c>
    </row>
    <row x14ac:dyDescent="0.25" r="8918" customHeight="1" ht="19.5">
      <c r="A8918" s="10">
        <v>45221</v>
      </c>
      <c r="B8918" s="11" t="s">
        <v>39407</v>
      </c>
      <c r="C8918" s="11" t="s">
        <v>5805</v>
      </c>
      <c r="D8918" s="12"/>
      <c r="E8918" s="13">
        <v>13094165076</v>
      </c>
      <c r="F8918" s="11" t="s">
        <v>39408</v>
      </c>
      <c r="G8918" s="12" t="s">
        <v>23</v>
      </c>
      <c r="H8918" s="12"/>
      <c r="I8918" s="14">
        <v>10015</v>
      </c>
      <c r="J8918" s="12" t="s">
        <v>24</v>
      </c>
      <c r="K8918" s="12" t="s">
        <v>69</v>
      </c>
      <c r="L8918" s="12" t="s">
        <v>26</v>
      </c>
      <c r="M8918" s="11" t="s">
        <v>27</v>
      </c>
      <c r="N8918" s="11" t="s">
        <v>28</v>
      </c>
      <c r="O8918" s="12" t="s">
        <v>29</v>
      </c>
      <c r="P8918" s="12" t="s">
        <v>5430</v>
      </c>
      <c r="Q8918" s="15" t="s">
        <v>39409</v>
      </c>
      <c r="R8918" s="12" t="s">
        <v>31</v>
      </c>
      <c r="S8918" s="11" t="s">
        <v>39410</v>
      </c>
      <c r="T8918" s="11" t="s">
        <v>39411</v>
      </c>
    </row>
    <row x14ac:dyDescent="0.25" r="8919" customHeight="1" ht="19.5">
      <c r="A8919" s="18">
        <v>45222</v>
      </c>
      <c r="B8919" s="11" t="s">
        <v>39412</v>
      </c>
      <c r="C8919" s="11" t="s">
        <v>4867</v>
      </c>
      <c r="D8919" s="12"/>
      <c r="E8919" s="13" t="s">
        <v>39413</v>
      </c>
      <c r="F8919" s="11" t="s">
        <v>39414</v>
      </c>
      <c r="G8919" s="12" t="s">
        <v>74</v>
      </c>
      <c r="H8919" s="12" t="s">
        <v>98</v>
      </c>
      <c r="I8919" s="14" t="s">
        <v>4870</v>
      </c>
      <c r="J8919" s="12" t="s">
        <v>24</v>
      </c>
      <c r="K8919" s="12" t="s">
        <v>25</v>
      </c>
      <c r="L8919" s="12" t="s">
        <v>39</v>
      </c>
      <c r="M8919" s="11" t="s">
        <v>149</v>
      </c>
      <c r="N8919" s="11" t="s">
        <v>4871</v>
      </c>
      <c r="O8919" s="12" t="s">
        <v>29</v>
      </c>
      <c r="P8919" s="12"/>
      <c r="Q8919" s="15" t="s">
        <v>39415</v>
      </c>
      <c r="R8919" s="12" t="s">
        <v>148</v>
      </c>
      <c r="S8919" s="11" t="s">
        <v>39416</v>
      </c>
      <c r="T8919" s="11" t="s">
        <v>4893</v>
      </c>
    </row>
    <row x14ac:dyDescent="0.25" r="8920" customHeight="1" ht="19.5">
      <c r="A8920" s="18">
        <v>45222</v>
      </c>
      <c r="B8920" s="11" t="s">
        <v>39417</v>
      </c>
      <c r="C8920" s="11" t="s">
        <v>4867</v>
      </c>
      <c r="D8920" s="12"/>
      <c r="E8920" s="13" t="s">
        <v>39418</v>
      </c>
      <c r="F8920" s="11" t="s">
        <v>39419</v>
      </c>
      <c r="G8920" s="12" t="s">
        <v>74</v>
      </c>
      <c r="H8920" s="12" t="s">
        <v>98</v>
      </c>
      <c r="I8920" s="14" t="s">
        <v>4870</v>
      </c>
      <c r="J8920" s="12" t="s">
        <v>24</v>
      </c>
      <c r="K8920" s="12" t="s">
        <v>25</v>
      </c>
      <c r="L8920" s="12" t="s">
        <v>39</v>
      </c>
      <c r="M8920" s="11" t="s">
        <v>149</v>
      </c>
      <c r="N8920" s="11" t="s">
        <v>4871</v>
      </c>
      <c r="O8920" s="12" t="s">
        <v>29</v>
      </c>
      <c r="P8920" s="12"/>
      <c r="Q8920" s="15" t="s">
        <v>39420</v>
      </c>
      <c r="R8920" s="12" t="s">
        <v>148</v>
      </c>
      <c r="S8920" s="11" t="s">
        <v>39421</v>
      </c>
      <c r="T8920" s="11" t="s">
        <v>4961</v>
      </c>
    </row>
    <row x14ac:dyDescent="0.25" r="8921" customHeight="1" ht="19.5">
      <c r="A8921" s="18">
        <v>45222</v>
      </c>
      <c r="B8921" s="11" t="s">
        <v>39422</v>
      </c>
      <c r="C8921" s="11" t="s">
        <v>4867</v>
      </c>
      <c r="D8921" s="12"/>
      <c r="E8921" s="13" t="s">
        <v>39423</v>
      </c>
      <c r="F8921" s="11" t="s">
        <v>39424</v>
      </c>
      <c r="G8921" s="12" t="s">
        <v>74</v>
      </c>
      <c r="H8921" s="12" t="s">
        <v>86</v>
      </c>
      <c r="I8921" s="14" t="s">
        <v>4870</v>
      </c>
      <c r="J8921" s="12" t="s">
        <v>24</v>
      </c>
      <c r="K8921" s="12" t="s">
        <v>25</v>
      </c>
      <c r="L8921" s="12" t="s">
        <v>39</v>
      </c>
      <c r="M8921" s="11" t="s">
        <v>149</v>
      </c>
      <c r="N8921" s="11" t="s">
        <v>4871</v>
      </c>
      <c r="O8921" s="12" t="s">
        <v>29</v>
      </c>
      <c r="P8921" s="12"/>
      <c r="Q8921" s="15" t="s">
        <v>39425</v>
      </c>
      <c r="R8921" s="12" t="s">
        <v>148</v>
      </c>
      <c r="S8921" s="11" t="s">
        <v>39426</v>
      </c>
      <c r="T8921" s="11" t="s">
        <v>4961</v>
      </c>
    </row>
    <row x14ac:dyDescent="0.25" r="8922" customHeight="1" ht="19.5">
      <c r="A8922" s="18">
        <v>45222</v>
      </c>
      <c r="B8922" s="11" t="s">
        <v>39427</v>
      </c>
      <c r="C8922" s="11" t="s">
        <v>4882</v>
      </c>
      <c r="D8922" s="12"/>
      <c r="E8922" s="13" t="s">
        <v>39428</v>
      </c>
      <c r="F8922" s="11" t="s">
        <v>39429</v>
      </c>
      <c r="G8922" s="12" t="s">
        <v>74</v>
      </c>
      <c r="H8922" s="12"/>
      <c r="I8922" s="14" t="s">
        <v>148</v>
      </c>
      <c r="J8922" s="12" t="s">
        <v>24</v>
      </c>
      <c r="K8922" s="12" t="s">
        <v>25</v>
      </c>
      <c r="L8922" s="12" t="s">
        <v>39</v>
      </c>
      <c r="M8922" s="11" t="s">
        <v>149</v>
      </c>
      <c r="N8922" s="11" t="s">
        <v>4871</v>
      </c>
      <c r="O8922" s="12" t="s">
        <v>29</v>
      </c>
      <c r="P8922" s="12"/>
      <c r="Q8922" s="15" t="s">
        <v>39430</v>
      </c>
      <c r="R8922" s="12" t="s">
        <v>148</v>
      </c>
      <c r="S8922" s="11" t="s">
        <v>39431</v>
      </c>
      <c r="T8922" s="11" t="s">
        <v>4874</v>
      </c>
    </row>
    <row x14ac:dyDescent="0.25" r="8923" customHeight="1" ht="19.5">
      <c r="A8923" s="18">
        <v>45224</v>
      </c>
      <c r="B8923" s="11" t="s">
        <v>39432</v>
      </c>
      <c r="C8923" s="11" t="s">
        <v>1132</v>
      </c>
      <c r="D8923" s="12"/>
      <c r="E8923" s="13">
        <v>13217279104</v>
      </c>
      <c r="F8923" s="11" t="s">
        <v>39433</v>
      </c>
      <c r="G8923" s="12" t="s">
        <v>115</v>
      </c>
      <c r="H8923" s="12"/>
      <c r="I8923" s="14" t="s">
        <v>221</v>
      </c>
      <c r="J8923" s="12" t="s">
        <v>24</v>
      </c>
      <c r="K8923" s="12" t="s">
        <v>25</v>
      </c>
      <c r="L8923" s="12" t="s">
        <v>39</v>
      </c>
      <c r="M8923" s="11" t="s">
        <v>40</v>
      </c>
      <c r="N8923" s="11" t="s">
        <v>183</v>
      </c>
      <c r="O8923" s="12" t="s">
        <v>29</v>
      </c>
      <c r="P8923" s="12"/>
      <c r="Q8923" s="15" t="s">
        <v>39434</v>
      </c>
      <c r="R8923" s="12" t="s">
        <v>51</v>
      </c>
      <c r="S8923" s="11" t="s">
        <v>39435</v>
      </c>
      <c r="T8923" s="11"/>
    </row>
    <row x14ac:dyDescent="0.25" r="8924" customHeight="1" ht="19.5">
      <c r="A8924" s="18">
        <v>45222</v>
      </c>
      <c r="B8924" s="11" t="s">
        <v>39436</v>
      </c>
      <c r="C8924" s="11" t="s">
        <v>4867</v>
      </c>
      <c r="D8924" s="12"/>
      <c r="E8924" s="13" t="s">
        <v>39437</v>
      </c>
      <c r="F8924" s="11" t="s">
        <v>32689</v>
      </c>
      <c r="G8924" s="12" t="s">
        <v>74</v>
      </c>
      <c r="H8924" s="12" t="s">
        <v>98</v>
      </c>
      <c r="I8924" s="14" t="s">
        <v>4870</v>
      </c>
      <c r="J8924" s="12" t="s">
        <v>24</v>
      </c>
      <c r="K8924" s="12" t="s">
        <v>25</v>
      </c>
      <c r="L8924" s="12" t="s">
        <v>39</v>
      </c>
      <c r="M8924" s="11" t="s">
        <v>149</v>
      </c>
      <c r="N8924" s="11" t="s">
        <v>4871</v>
      </c>
      <c r="O8924" s="12" t="s">
        <v>29</v>
      </c>
      <c r="P8924" s="12"/>
      <c r="Q8924" s="15" t="s">
        <v>39438</v>
      </c>
      <c r="R8924" s="12" t="s">
        <v>148</v>
      </c>
      <c r="S8924" s="11" t="s">
        <v>39439</v>
      </c>
      <c r="T8924" s="11" t="s">
        <v>4961</v>
      </c>
    </row>
    <row x14ac:dyDescent="0.25" r="8925" customHeight="1" ht="19.5">
      <c r="A8925" s="18">
        <v>45222</v>
      </c>
      <c r="B8925" s="11" t="s">
        <v>39440</v>
      </c>
      <c r="C8925" s="11" t="s">
        <v>5513</v>
      </c>
      <c r="D8925" s="12"/>
      <c r="E8925" s="13">
        <v>18571421796</v>
      </c>
      <c r="F8925" s="11" t="s">
        <v>39441</v>
      </c>
      <c r="G8925" s="12" t="s">
        <v>216</v>
      </c>
      <c r="H8925" s="12"/>
      <c r="I8925" s="14">
        <v>10015</v>
      </c>
      <c r="J8925" s="12" t="s">
        <v>24</v>
      </c>
      <c r="K8925" s="12" t="s">
        <v>69</v>
      </c>
      <c r="L8925" s="12" t="s">
        <v>26</v>
      </c>
      <c r="M8925" s="11" t="s">
        <v>27</v>
      </c>
      <c r="N8925" s="11" t="s">
        <v>28</v>
      </c>
      <c r="O8925" s="12" t="s">
        <v>29</v>
      </c>
      <c r="P8925" s="12"/>
      <c r="Q8925" s="15" t="s">
        <v>39442</v>
      </c>
      <c r="R8925" s="12" t="s">
        <v>31</v>
      </c>
      <c r="S8925" s="11" t="s">
        <v>39443</v>
      </c>
      <c r="T8925" s="11"/>
    </row>
    <row x14ac:dyDescent="0.25" r="8926" customHeight="1" ht="19.5">
      <c r="A8926" s="18">
        <v>45222</v>
      </c>
      <c r="B8926" s="11" t="s">
        <v>39444</v>
      </c>
      <c r="C8926" s="11" t="s">
        <v>6029</v>
      </c>
      <c r="D8926" s="12"/>
      <c r="E8926" s="13">
        <v>15587934347</v>
      </c>
      <c r="F8926" s="11" t="s">
        <v>39445</v>
      </c>
      <c r="G8926" s="12" t="s">
        <v>289</v>
      </c>
      <c r="H8926" s="12"/>
      <c r="I8926" s="14" t="s">
        <v>116</v>
      </c>
      <c r="J8926" s="12" t="s">
        <v>24</v>
      </c>
      <c r="K8926" s="12" t="s">
        <v>25</v>
      </c>
      <c r="L8926" s="12" t="s">
        <v>39</v>
      </c>
      <c r="M8926" s="11" t="s">
        <v>27</v>
      </c>
      <c r="N8926" s="11" t="s">
        <v>624</v>
      </c>
      <c r="O8926" s="12" t="s">
        <v>29</v>
      </c>
      <c r="P8926" s="12"/>
      <c r="Q8926" s="15" t="s">
        <v>39446</v>
      </c>
      <c r="R8926" s="12" t="s">
        <v>42</v>
      </c>
      <c r="S8926" s="11" t="s">
        <v>39447</v>
      </c>
      <c r="T8926" s="11"/>
    </row>
    <row x14ac:dyDescent="0.25" r="8927" customHeight="1" ht="19.5">
      <c r="A8927" s="18">
        <v>45224</v>
      </c>
      <c r="B8927" s="11" t="s">
        <v>39448</v>
      </c>
      <c r="C8927" s="11" t="s">
        <v>1132</v>
      </c>
      <c r="D8927" s="12"/>
      <c r="E8927" s="13">
        <v>13114466521</v>
      </c>
      <c r="F8927" s="11" t="s">
        <v>35188</v>
      </c>
      <c r="G8927" s="12" t="s">
        <v>74</v>
      </c>
      <c r="H8927" s="12"/>
      <c r="I8927" s="14" t="s">
        <v>87</v>
      </c>
      <c r="J8927" s="12" t="s">
        <v>24</v>
      </c>
      <c r="K8927" s="12" t="s">
        <v>25</v>
      </c>
      <c r="L8927" s="12" t="s">
        <v>39</v>
      </c>
      <c r="M8927" s="11" t="s">
        <v>40</v>
      </c>
      <c r="N8927" s="11" t="s">
        <v>183</v>
      </c>
      <c r="O8927" s="12" t="s">
        <v>29</v>
      </c>
      <c r="P8927" s="12"/>
      <c r="Q8927" s="15" t="s">
        <v>39449</v>
      </c>
      <c r="R8927" s="12" t="s">
        <v>51</v>
      </c>
      <c r="S8927" s="11" t="s">
        <v>39450</v>
      </c>
      <c r="T8927" s="11"/>
    </row>
    <row x14ac:dyDescent="0.25" r="8928" customHeight="1" ht="19.5">
      <c r="A8928" s="18">
        <v>45222</v>
      </c>
      <c r="B8928" s="11" t="s">
        <v>39451</v>
      </c>
      <c r="C8928" s="11" t="s">
        <v>4867</v>
      </c>
      <c r="D8928" s="12"/>
      <c r="E8928" s="13" t="s">
        <v>39452</v>
      </c>
      <c r="F8928" s="11" t="s">
        <v>39453</v>
      </c>
      <c r="G8928" s="12" t="s">
        <v>74</v>
      </c>
      <c r="H8928" s="12"/>
      <c r="I8928" s="14" t="s">
        <v>4870</v>
      </c>
      <c r="J8928" s="12" t="s">
        <v>24</v>
      </c>
      <c r="K8928" s="12" t="s">
        <v>25</v>
      </c>
      <c r="L8928" s="12" t="s">
        <v>39</v>
      </c>
      <c r="M8928" s="11" t="s">
        <v>149</v>
      </c>
      <c r="N8928" s="11" t="s">
        <v>4871</v>
      </c>
      <c r="O8928" s="12" t="s">
        <v>29</v>
      </c>
      <c r="P8928" s="12"/>
      <c r="Q8928" s="15" t="s">
        <v>39454</v>
      </c>
      <c r="R8928" s="12" t="s">
        <v>148</v>
      </c>
      <c r="S8928" s="11" t="s">
        <v>39455</v>
      </c>
      <c r="T8928" s="11" t="s">
        <v>4893</v>
      </c>
    </row>
    <row x14ac:dyDescent="0.25" r="8929" customHeight="1" ht="19.5">
      <c r="A8929" s="18">
        <v>45222</v>
      </c>
      <c r="B8929" s="11" t="s">
        <v>39456</v>
      </c>
      <c r="C8929" s="11" t="s">
        <v>4882</v>
      </c>
      <c r="D8929" s="12"/>
      <c r="E8929" s="13" t="s">
        <v>39457</v>
      </c>
      <c r="F8929" s="11" t="s">
        <v>39458</v>
      </c>
      <c r="G8929" s="12" t="s">
        <v>74</v>
      </c>
      <c r="H8929" s="12" t="s">
        <v>98</v>
      </c>
      <c r="I8929" s="14" t="s">
        <v>148</v>
      </c>
      <c r="J8929" s="12" t="s">
        <v>24</v>
      </c>
      <c r="K8929" s="12" t="s">
        <v>25</v>
      </c>
      <c r="L8929" s="12" t="s">
        <v>39</v>
      </c>
      <c r="M8929" s="11" t="s">
        <v>149</v>
      </c>
      <c r="N8929" s="11" t="s">
        <v>4871</v>
      </c>
      <c r="O8929" s="12" t="s">
        <v>29</v>
      </c>
      <c r="P8929" s="12"/>
      <c r="Q8929" s="15" t="s">
        <v>39459</v>
      </c>
      <c r="R8929" s="12" t="s">
        <v>148</v>
      </c>
      <c r="S8929" s="11" t="s">
        <v>39460</v>
      </c>
      <c r="T8929" s="11" t="s">
        <v>4961</v>
      </c>
    </row>
    <row x14ac:dyDescent="0.25" r="8930" customHeight="1" ht="19.5">
      <c r="A8930" s="18">
        <v>45222</v>
      </c>
      <c r="B8930" s="11" t="s">
        <v>39461</v>
      </c>
      <c r="C8930" s="11" t="s">
        <v>4882</v>
      </c>
      <c r="D8930" s="12"/>
      <c r="E8930" s="13" t="s">
        <v>39462</v>
      </c>
      <c r="F8930" s="11" t="s">
        <v>39463</v>
      </c>
      <c r="G8930" s="12" t="s">
        <v>74</v>
      </c>
      <c r="H8930" s="12" t="s">
        <v>98</v>
      </c>
      <c r="I8930" s="14" t="s">
        <v>148</v>
      </c>
      <c r="J8930" s="12" t="s">
        <v>24</v>
      </c>
      <c r="K8930" s="12" t="s">
        <v>25</v>
      </c>
      <c r="L8930" s="12" t="s">
        <v>39</v>
      </c>
      <c r="M8930" s="11" t="s">
        <v>149</v>
      </c>
      <c r="N8930" s="11" t="s">
        <v>4871</v>
      </c>
      <c r="O8930" s="12" t="s">
        <v>29</v>
      </c>
      <c r="P8930" s="12"/>
      <c r="Q8930" s="15" t="s">
        <v>39464</v>
      </c>
      <c r="R8930" s="12" t="s">
        <v>148</v>
      </c>
      <c r="S8930" s="11" t="s">
        <v>39465</v>
      </c>
      <c r="T8930" s="11" t="s">
        <v>6803</v>
      </c>
    </row>
    <row x14ac:dyDescent="0.25" r="8931" customHeight="1" ht="19.5">
      <c r="A8931" s="18">
        <v>45224</v>
      </c>
      <c r="B8931" s="11" t="s">
        <v>39466</v>
      </c>
      <c r="C8931" s="11" t="s">
        <v>1132</v>
      </c>
      <c r="D8931" s="12"/>
      <c r="E8931" s="13">
        <v>16671751378</v>
      </c>
      <c r="F8931" s="11" t="s">
        <v>39467</v>
      </c>
      <c r="G8931" s="12" t="s">
        <v>48</v>
      </c>
      <c r="H8931" s="12"/>
      <c r="I8931" s="14" t="s">
        <v>81</v>
      </c>
      <c r="J8931" s="12" t="s">
        <v>24</v>
      </c>
      <c r="K8931" s="12" t="s">
        <v>25</v>
      </c>
      <c r="L8931" s="12" t="s">
        <v>39</v>
      </c>
      <c r="M8931" s="11" t="s">
        <v>40</v>
      </c>
      <c r="N8931" s="11" t="s">
        <v>183</v>
      </c>
      <c r="O8931" s="12" t="s">
        <v>29</v>
      </c>
      <c r="P8931" s="12"/>
      <c r="Q8931" s="15" t="s">
        <v>39468</v>
      </c>
      <c r="R8931" s="12" t="s">
        <v>51</v>
      </c>
      <c r="S8931" s="11" t="s">
        <v>39469</v>
      </c>
      <c r="T8931" s="11"/>
    </row>
    <row x14ac:dyDescent="0.25" r="8932" customHeight="1" ht="19.5">
      <c r="A8932" s="18">
        <v>45222</v>
      </c>
      <c r="B8932" s="11" t="s">
        <v>39470</v>
      </c>
      <c r="C8932" s="11" t="s">
        <v>1132</v>
      </c>
      <c r="D8932" s="12"/>
      <c r="E8932" s="13">
        <v>15171796617</v>
      </c>
      <c r="F8932" s="11" t="s">
        <v>114</v>
      </c>
      <c r="G8932" s="12" t="s">
        <v>74</v>
      </c>
      <c r="H8932" s="12"/>
      <c r="I8932" s="14" t="s">
        <v>142</v>
      </c>
      <c r="J8932" s="12" t="s">
        <v>24</v>
      </c>
      <c r="K8932" s="12" t="s">
        <v>25</v>
      </c>
      <c r="L8932" s="12" t="s">
        <v>39</v>
      </c>
      <c r="M8932" s="11" t="s">
        <v>40</v>
      </c>
      <c r="N8932" s="11" t="s">
        <v>183</v>
      </c>
      <c r="O8932" s="12" t="s">
        <v>29</v>
      </c>
      <c r="P8932" s="12"/>
      <c r="Q8932" s="15" t="s">
        <v>39471</v>
      </c>
      <c r="R8932" s="12" t="s">
        <v>51</v>
      </c>
      <c r="S8932" s="11" t="s">
        <v>14580</v>
      </c>
      <c r="T8932" s="11"/>
    </row>
    <row x14ac:dyDescent="0.25" r="8933" customHeight="1" ht="19.5">
      <c r="A8933" s="18">
        <v>45222</v>
      </c>
      <c r="B8933" s="11" t="s">
        <v>39472</v>
      </c>
      <c r="C8933" s="11" t="s">
        <v>1132</v>
      </c>
      <c r="D8933" s="12"/>
      <c r="E8933" s="13">
        <v>17671263866</v>
      </c>
      <c r="F8933" s="11" t="s">
        <v>39473</v>
      </c>
      <c r="G8933" s="12" t="s">
        <v>115</v>
      </c>
      <c r="H8933" s="12"/>
      <c r="I8933" s="14" t="s">
        <v>131</v>
      </c>
      <c r="J8933" s="12" t="s">
        <v>24</v>
      </c>
      <c r="K8933" s="12" t="s">
        <v>25</v>
      </c>
      <c r="L8933" s="12" t="s">
        <v>39</v>
      </c>
      <c r="M8933" s="11" t="s">
        <v>27</v>
      </c>
      <c r="N8933" s="11" t="s">
        <v>183</v>
      </c>
      <c r="O8933" s="12" t="s">
        <v>29</v>
      </c>
      <c r="P8933" s="12"/>
      <c r="Q8933" s="15" t="s">
        <v>39474</v>
      </c>
      <c r="R8933" s="12" t="s">
        <v>51</v>
      </c>
      <c r="S8933" s="11" t="s">
        <v>39475</v>
      </c>
      <c r="T8933" s="11"/>
    </row>
    <row x14ac:dyDescent="0.25" r="8934" customHeight="1" ht="19.5">
      <c r="A8934" s="18">
        <v>45222</v>
      </c>
      <c r="B8934" s="11" t="s">
        <v>39476</v>
      </c>
      <c r="C8934" s="11" t="s">
        <v>32176</v>
      </c>
      <c r="D8934" s="12"/>
      <c r="E8934" s="13">
        <v>15572751369</v>
      </c>
      <c r="F8934" s="11" t="s">
        <v>39477</v>
      </c>
      <c r="G8934" s="12" t="s">
        <v>115</v>
      </c>
      <c r="H8934" s="12"/>
      <c r="I8934" s="14" t="s">
        <v>8227</v>
      </c>
      <c r="J8934" s="12" t="s">
        <v>24</v>
      </c>
      <c r="K8934" s="12" t="s">
        <v>25</v>
      </c>
      <c r="L8934" s="12" t="s">
        <v>39</v>
      </c>
      <c r="M8934" s="11" t="s">
        <v>27</v>
      </c>
      <c r="N8934" s="11" t="s">
        <v>624</v>
      </c>
      <c r="O8934" s="12" t="s">
        <v>29</v>
      </c>
      <c r="P8934" s="12"/>
      <c r="Q8934" s="15"/>
      <c r="R8934" s="12" t="s">
        <v>8227</v>
      </c>
      <c r="S8934" s="11" t="s">
        <v>39478</v>
      </c>
      <c r="T8934" s="11"/>
    </row>
    <row x14ac:dyDescent="0.25" r="8935" customHeight="1" ht="19.5">
      <c r="A8935" s="18">
        <v>45223</v>
      </c>
      <c r="B8935" s="11" t="s">
        <v>39479</v>
      </c>
      <c r="C8935" s="11" t="s">
        <v>1132</v>
      </c>
      <c r="D8935" s="12"/>
      <c r="E8935" s="13">
        <v>16671708378</v>
      </c>
      <c r="F8935" s="11" t="s">
        <v>39480</v>
      </c>
      <c r="G8935" s="12" t="s">
        <v>48</v>
      </c>
      <c r="H8935" s="12"/>
      <c r="I8935" s="14" t="s">
        <v>850</v>
      </c>
      <c r="J8935" s="12" t="s">
        <v>24</v>
      </c>
      <c r="K8935" s="12" t="s">
        <v>25</v>
      </c>
      <c r="L8935" s="12" t="s">
        <v>39</v>
      </c>
      <c r="M8935" s="11" t="s">
        <v>27</v>
      </c>
      <c r="N8935" s="11" t="s">
        <v>183</v>
      </c>
      <c r="O8935" s="12" t="s">
        <v>29</v>
      </c>
      <c r="P8935" s="12"/>
      <c r="Q8935" s="15" t="s">
        <v>39481</v>
      </c>
      <c r="R8935" s="12" t="s">
        <v>51</v>
      </c>
      <c r="S8935" s="11" t="s">
        <v>39482</v>
      </c>
      <c r="T8935" s="11"/>
    </row>
    <row x14ac:dyDescent="0.25" r="8936" customHeight="1" ht="19.5">
      <c r="A8936" s="18">
        <v>45222</v>
      </c>
      <c r="B8936" s="11" t="s">
        <v>39483</v>
      </c>
      <c r="C8936" s="11" t="s">
        <v>4882</v>
      </c>
      <c r="D8936" s="12"/>
      <c r="E8936" s="13" t="s">
        <v>39484</v>
      </c>
      <c r="F8936" s="11" t="s">
        <v>39485</v>
      </c>
      <c r="G8936" s="12" t="s">
        <v>74</v>
      </c>
      <c r="H8936" s="12"/>
      <c r="I8936" s="14" t="s">
        <v>148</v>
      </c>
      <c r="J8936" s="12" t="s">
        <v>24</v>
      </c>
      <c r="K8936" s="12" t="s">
        <v>25</v>
      </c>
      <c r="L8936" s="12" t="s">
        <v>39</v>
      </c>
      <c r="M8936" s="11" t="s">
        <v>149</v>
      </c>
      <c r="N8936" s="11" t="s">
        <v>4871</v>
      </c>
      <c r="O8936" s="12" t="s">
        <v>29</v>
      </c>
      <c r="P8936" s="12"/>
      <c r="Q8936" s="15" t="s">
        <v>39486</v>
      </c>
      <c r="R8936" s="12" t="s">
        <v>148</v>
      </c>
      <c r="S8936" s="11" t="s">
        <v>39487</v>
      </c>
      <c r="T8936" s="11" t="s">
        <v>4928</v>
      </c>
    </row>
    <row x14ac:dyDescent="0.25" r="8937" customHeight="1" ht="19.5">
      <c r="A8937" s="18">
        <v>45222</v>
      </c>
      <c r="B8937" s="11" t="s">
        <v>39488</v>
      </c>
      <c r="C8937" s="11" t="s">
        <v>39489</v>
      </c>
      <c r="D8937" s="12"/>
      <c r="E8937" s="13">
        <v>18674258074</v>
      </c>
      <c r="F8937" s="11"/>
      <c r="G8937" s="12"/>
      <c r="H8937" s="12"/>
      <c r="I8937" s="14" t="s">
        <v>93</v>
      </c>
      <c r="J8937" s="12" t="s">
        <v>24</v>
      </c>
      <c r="K8937" s="12" t="s">
        <v>25</v>
      </c>
      <c r="L8937" s="12" t="s">
        <v>39</v>
      </c>
      <c r="M8937" s="11" t="s">
        <v>27</v>
      </c>
      <c r="N8937" s="11" t="s">
        <v>28</v>
      </c>
      <c r="O8937" s="12" t="s">
        <v>29</v>
      </c>
      <c r="P8937" s="12"/>
      <c r="Q8937" s="15" t="s">
        <v>39490</v>
      </c>
      <c r="R8937" s="12" t="s">
        <v>42</v>
      </c>
      <c r="S8937" s="11" t="s">
        <v>39491</v>
      </c>
      <c r="T8937" s="11"/>
    </row>
    <row x14ac:dyDescent="0.25" r="8938" customHeight="1" ht="19.5">
      <c r="A8938" s="18">
        <v>45222</v>
      </c>
      <c r="B8938" s="11" t="s">
        <v>39492</v>
      </c>
      <c r="C8938" s="11" t="s">
        <v>5363</v>
      </c>
      <c r="D8938" s="12"/>
      <c r="E8938" s="13">
        <v>18672107815</v>
      </c>
      <c r="F8938" s="11" t="s">
        <v>39493</v>
      </c>
      <c r="G8938" s="12" t="s">
        <v>23</v>
      </c>
      <c r="H8938" s="12"/>
      <c r="I8938" s="14" t="s">
        <v>259</v>
      </c>
      <c r="J8938" s="12" t="s">
        <v>24</v>
      </c>
      <c r="K8938" s="12" t="s">
        <v>25</v>
      </c>
      <c r="L8938" s="12" t="s">
        <v>39</v>
      </c>
      <c r="M8938" s="11" t="s">
        <v>27</v>
      </c>
      <c r="N8938" s="11" t="s">
        <v>624</v>
      </c>
      <c r="O8938" s="12" t="s">
        <v>29</v>
      </c>
      <c r="P8938" s="12"/>
      <c r="Q8938" s="15" t="s">
        <v>39494</v>
      </c>
      <c r="R8938" s="12" t="s">
        <v>42</v>
      </c>
      <c r="S8938" s="11" t="s">
        <v>39495</v>
      </c>
      <c r="T8938" s="11"/>
    </row>
    <row x14ac:dyDescent="0.25" r="8939" customHeight="1" ht="19.5">
      <c r="A8939" s="18">
        <v>45222</v>
      </c>
      <c r="B8939" s="11" t="s">
        <v>39496</v>
      </c>
      <c r="C8939" s="11" t="s">
        <v>32176</v>
      </c>
      <c r="D8939" s="12"/>
      <c r="E8939" s="13">
        <v>18527819580</v>
      </c>
      <c r="F8939" s="11" t="s">
        <v>39497</v>
      </c>
      <c r="G8939" s="12" t="s">
        <v>74</v>
      </c>
      <c r="H8939" s="12"/>
      <c r="I8939" s="14" t="s">
        <v>8227</v>
      </c>
      <c r="J8939" s="12" t="s">
        <v>24</v>
      </c>
      <c r="K8939" s="12" t="s">
        <v>25</v>
      </c>
      <c r="L8939" s="12" t="s">
        <v>39</v>
      </c>
      <c r="M8939" s="11" t="s">
        <v>27</v>
      </c>
      <c r="N8939" s="11" t="s">
        <v>624</v>
      </c>
      <c r="O8939" s="12" t="s">
        <v>29</v>
      </c>
      <c r="P8939" s="12"/>
      <c r="Q8939" s="15"/>
      <c r="R8939" s="12" t="s">
        <v>8227</v>
      </c>
      <c r="S8939" s="11" t="s">
        <v>39498</v>
      </c>
      <c r="T8939" s="11"/>
    </row>
    <row x14ac:dyDescent="0.25" r="8940" customHeight="1" ht="19.5">
      <c r="A8940" s="18">
        <v>45222</v>
      </c>
      <c r="B8940" s="11" t="s">
        <v>39499</v>
      </c>
      <c r="C8940" s="11" t="s">
        <v>4882</v>
      </c>
      <c r="D8940" s="12"/>
      <c r="E8940" s="13" t="s">
        <v>39500</v>
      </c>
      <c r="F8940" s="11" t="s">
        <v>10970</v>
      </c>
      <c r="G8940" s="12" t="s">
        <v>74</v>
      </c>
      <c r="H8940" s="12"/>
      <c r="I8940" s="14" t="s">
        <v>148</v>
      </c>
      <c r="J8940" s="12" t="s">
        <v>24</v>
      </c>
      <c r="K8940" s="12" t="s">
        <v>25</v>
      </c>
      <c r="L8940" s="12" t="s">
        <v>39</v>
      </c>
      <c r="M8940" s="11" t="s">
        <v>149</v>
      </c>
      <c r="N8940" s="11" t="s">
        <v>4871</v>
      </c>
      <c r="O8940" s="12" t="s">
        <v>29</v>
      </c>
      <c r="P8940" s="12"/>
      <c r="Q8940" s="15" t="s">
        <v>39501</v>
      </c>
      <c r="R8940" s="12" t="s">
        <v>148</v>
      </c>
      <c r="S8940" s="11" t="s">
        <v>39502</v>
      </c>
      <c r="T8940" s="11" t="s">
        <v>4961</v>
      </c>
    </row>
    <row x14ac:dyDescent="0.25" r="8941" customHeight="1" ht="19.5">
      <c r="A8941" s="18">
        <v>45222</v>
      </c>
      <c r="B8941" s="11" t="s">
        <v>39503</v>
      </c>
      <c r="C8941" s="11" t="s">
        <v>6029</v>
      </c>
      <c r="D8941" s="12"/>
      <c r="E8941" s="13">
        <v>17386493659</v>
      </c>
      <c r="F8941" s="11" t="s">
        <v>39504</v>
      </c>
      <c r="G8941" s="12" t="s">
        <v>23</v>
      </c>
      <c r="H8941" s="12"/>
      <c r="I8941" s="14" t="s">
        <v>110</v>
      </c>
      <c r="J8941" s="12" t="s">
        <v>24</v>
      </c>
      <c r="K8941" s="12" t="s">
        <v>25</v>
      </c>
      <c r="L8941" s="12" t="s">
        <v>39</v>
      </c>
      <c r="M8941" s="11" t="s">
        <v>40</v>
      </c>
      <c r="N8941" s="11" t="s">
        <v>624</v>
      </c>
      <c r="O8941" s="12" t="s">
        <v>29</v>
      </c>
      <c r="P8941" s="12"/>
      <c r="Q8941" s="15" t="s">
        <v>39505</v>
      </c>
      <c r="R8941" s="12" t="s">
        <v>42</v>
      </c>
      <c r="S8941" s="11" t="s">
        <v>39506</v>
      </c>
      <c r="T8941" s="11"/>
    </row>
    <row x14ac:dyDescent="0.25" r="8942" customHeight="1" ht="19.5">
      <c r="A8942" s="18">
        <v>45222</v>
      </c>
      <c r="B8942" s="11" t="s">
        <v>39507</v>
      </c>
      <c r="C8942" s="11" t="s">
        <v>660</v>
      </c>
      <c r="D8942" s="12"/>
      <c r="E8942" s="13" t="s">
        <v>39508</v>
      </c>
      <c r="F8942" s="11" t="s">
        <v>39509</v>
      </c>
      <c r="G8942" s="12" t="s">
        <v>74</v>
      </c>
      <c r="H8942" s="12"/>
      <c r="I8942" s="14" t="s">
        <v>259</v>
      </c>
      <c r="J8942" s="12" t="s">
        <v>24</v>
      </c>
      <c r="K8942" s="12" t="s">
        <v>25</v>
      </c>
      <c r="L8942" s="12" t="s">
        <v>39</v>
      </c>
      <c r="M8942" s="11" t="s">
        <v>40</v>
      </c>
      <c r="N8942" s="11" t="s">
        <v>624</v>
      </c>
      <c r="O8942" s="12" t="s">
        <v>29</v>
      </c>
      <c r="P8942" s="12"/>
      <c r="Q8942" s="15" t="s">
        <v>39510</v>
      </c>
      <c r="R8942" s="12" t="s">
        <v>42</v>
      </c>
      <c r="S8942" s="11" t="s">
        <v>39511</v>
      </c>
      <c r="T8942" s="11"/>
    </row>
    <row x14ac:dyDescent="0.25" r="8943" customHeight="1" ht="19.5">
      <c r="A8943" s="18">
        <v>45222</v>
      </c>
      <c r="B8943" s="11" t="s">
        <v>39512</v>
      </c>
      <c r="C8943" s="11" t="s">
        <v>4867</v>
      </c>
      <c r="D8943" s="12"/>
      <c r="E8943" s="13" t="s">
        <v>39513</v>
      </c>
      <c r="F8943" s="11" t="s">
        <v>39514</v>
      </c>
      <c r="G8943" s="12" t="s">
        <v>74</v>
      </c>
      <c r="H8943" s="12"/>
      <c r="I8943" s="14" t="s">
        <v>4870</v>
      </c>
      <c r="J8943" s="12" t="s">
        <v>24</v>
      </c>
      <c r="K8943" s="12" t="s">
        <v>25</v>
      </c>
      <c r="L8943" s="12" t="s">
        <v>39</v>
      </c>
      <c r="M8943" s="11" t="s">
        <v>149</v>
      </c>
      <c r="N8943" s="11" t="s">
        <v>4871</v>
      </c>
      <c r="O8943" s="12" t="s">
        <v>29</v>
      </c>
      <c r="P8943" s="12"/>
      <c r="Q8943" s="15" t="s">
        <v>39515</v>
      </c>
      <c r="R8943" s="12" t="s">
        <v>148</v>
      </c>
      <c r="S8943" s="11" t="s">
        <v>39516</v>
      </c>
      <c r="T8943" s="11" t="s">
        <v>4893</v>
      </c>
    </row>
    <row x14ac:dyDescent="0.25" r="8944" customHeight="1" ht="19.5">
      <c r="A8944" s="18">
        <v>45224</v>
      </c>
      <c r="B8944" s="11" t="s">
        <v>39517</v>
      </c>
      <c r="C8944" s="11" t="s">
        <v>1132</v>
      </c>
      <c r="D8944" s="12"/>
      <c r="E8944" s="13">
        <v>13040993039</v>
      </c>
      <c r="F8944" s="11" t="s">
        <v>39518</v>
      </c>
      <c r="G8944" s="12" t="s">
        <v>62</v>
      </c>
      <c r="H8944" s="12"/>
      <c r="I8944" s="14" t="s">
        <v>189</v>
      </c>
      <c r="J8944" s="12" t="s">
        <v>24</v>
      </c>
      <c r="K8944" s="12" t="s">
        <v>25</v>
      </c>
      <c r="L8944" s="12" t="s">
        <v>39</v>
      </c>
      <c r="M8944" s="11" t="s">
        <v>27</v>
      </c>
      <c r="N8944" s="11" t="s">
        <v>183</v>
      </c>
      <c r="O8944" s="12" t="s">
        <v>29</v>
      </c>
      <c r="P8944" s="12"/>
      <c r="Q8944" s="15" t="s">
        <v>39519</v>
      </c>
      <c r="R8944" s="12" t="s">
        <v>51</v>
      </c>
      <c r="S8944" s="11" t="s">
        <v>39520</v>
      </c>
      <c r="T8944" s="11"/>
    </row>
    <row x14ac:dyDescent="0.25" r="8945" customHeight="1" ht="19.5">
      <c r="A8945" s="18">
        <v>45223</v>
      </c>
      <c r="B8945" s="11" t="s">
        <v>39521</v>
      </c>
      <c r="C8945" s="11" t="s">
        <v>1132</v>
      </c>
      <c r="D8945" s="12"/>
      <c r="E8945" s="13">
        <v>13085162435</v>
      </c>
      <c r="F8945" s="11" t="s">
        <v>39522</v>
      </c>
      <c r="G8945" s="12" t="s">
        <v>48</v>
      </c>
      <c r="H8945" s="12"/>
      <c r="I8945" s="14" t="s">
        <v>57</v>
      </c>
      <c r="J8945" s="12" t="s">
        <v>24</v>
      </c>
      <c r="K8945" s="12" t="s">
        <v>25</v>
      </c>
      <c r="L8945" s="12" t="s">
        <v>39</v>
      </c>
      <c r="M8945" s="11" t="s">
        <v>27</v>
      </c>
      <c r="N8945" s="11" t="s">
        <v>183</v>
      </c>
      <c r="O8945" s="12" t="s">
        <v>29</v>
      </c>
      <c r="P8945" s="12"/>
      <c r="Q8945" s="15"/>
      <c r="R8945" s="12" t="s">
        <v>57</v>
      </c>
      <c r="S8945" s="11" t="s">
        <v>39523</v>
      </c>
      <c r="T8945" s="11"/>
    </row>
    <row x14ac:dyDescent="0.25" r="8946" customHeight="1" ht="19.5">
      <c r="A8946" s="18">
        <v>45222</v>
      </c>
      <c r="B8946" s="11" t="s">
        <v>39524</v>
      </c>
      <c r="C8946" s="11" t="s">
        <v>1132</v>
      </c>
      <c r="D8946" s="12"/>
      <c r="E8946" s="13">
        <v>15171783241</v>
      </c>
      <c r="F8946" s="11" t="s">
        <v>2572</v>
      </c>
      <c r="G8946" s="12" t="s">
        <v>115</v>
      </c>
      <c r="H8946" s="12"/>
      <c r="I8946" s="14" t="s">
        <v>241</v>
      </c>
      <c r="J8946" s="12" t="s">
        <v>24</v>
      </c>
      <c r="K8946" s="12" t="s">
        <v>25</v>
      </c>
      <c r="L8946" s="12" t="s">
        <v>39</v>
      </c>
      <c r="M8946" s="11" t="s">
        <v>27</v>
      </c>
      <c r="N8946" s="11" t="s">
        <v>183</v>
      </c>
      <c r="O8946" s="12" t="s">
        <v>29</v>
      </c>
      <c r="P8946" s="12"/>
      <c r="Q8946" s="15" t="s">
        <v>39525</v>
      </c>
      <c r="R8946" s="12" t="s">
        <v>51</v>
      </c>
      <c r="S8946" s="11" t="s">
        <v>39526</v>
      </c>
      <c r="T8946" s="11"/>
    </row>
    <row x14ac:dyDescent="0.25" r="8947" customHeight="1" ht="19.5">
      <c r="A8947" s="18">
        <v>45222</v>
      </c>
      <c r="B8947" s="11" t="s">
        <v>39527</v>
      </c>
      <c r="C8947" s="11" t="s">
        <v>4867</v>
      </c>
      <c r="D8947" s="12"/>
      <c r="E8947" s="13" t="s">
        <v>39528</v>
      </c>
      <c r="F8947" s="11" t="s">
        <v>39529</v>
      </c>
      <c r="G8947" s="12" t="s">
        <v>74</v>
      </c>
      <c r="H8947" s="12" t="s">
        <v>86</v>
      </c>
      <c r="I8947" s="14" t="s">
        <v>4870</v>
      </c>
      <c r="J8947" s="12" t="s">
        <v>24</v>
      </c>
      <c r="K8947" s="12" t="s">
        <v>25</v>
      </c>
      <c r="L8947" s="12" t="s">
        <v>39</v>
      </c>
      <c r="M8947" s="11" t="s">
        <v>149</v>
      </c>
      <c r="N8947" s="11" t="s">
        <v>4871</v>
      </c>
      <c r="O8947" s="12" t="s">
        <v>29</v>
      </c>
      <c r="P8947" s="12"/>
      <c r="Q8947" s="15" t="s">
        <v>39530</v>
      </c>
      <c r="R8947" s="12" t="s">
        <v>148</v>
      </c>
      <c r="S8947" s="11" t="s">
        <v>39531</v>
      </c>
      <c r="T8947" s="11" t="s">
        <v>4906</v>
      </c>
    </row>
    <row x14ac:dyDescent="0.25" r="8948" customHeight="1" ht="19.5">
      <c r="A8948" s="18">
        <v>45222</v>
      </c>
      <c r="B8948" s="11" t="s">
        <v>39532</v>
      </c>
      <c r="C8948" s="11" t="s">
        <v>8336</v>
      </c>
      <c r="D8948" s="12"/>
      <c r="E8948" s="13">
        <v>18572370032</v>
      </c>
      <c r="F8948" s="11" t="s">
        <v>39533</v>
      </c>
      <c r="G8948" s="12" t="s">
        <v>23</v>
      </c>
      <c r="H8948" s="12"/>
      <c r="I8948" s="14" t="s">
        <v>38</v>
      </c>
      <c r="J8948" s="12" t="s">
        <v>24</v>
      </c>
      <c r="K8948" s="12" t="s">
        <v>25</v>
      </c>
      <c r="L8948" s="12" t="s">
        <v>39</v>
      </c>
      <c r="M8948" s="11" t="s">
        <v>40</v>
      </c>
      <c r="N8948" s="11" t="s">
        <v>28</v>
      </c>
      <c r="O8948" s="12" t="s">
        <v>29</v>
      </c>
      <c r="P8948" s="12" t="s">
        <v>5430</v>
      </c>
      <c r="Q8948" s="15" t="s">
        <v>39534</v>
      </c>
      <c r="R8948" s="12" t="s">
        <v>42</v>
      </c>
      <c r="S8948" s="11" t="s">
        <v>39535</v>
      </c>
      <c r="T8948" s="11"/>
    </row>
    <row x14ac:dyDescent="0.25" r="8949" customHeight="1" ht="19.5">
      <c r="A8949" s="18">
        <v>45222</v>
      </c>
      <c r="B8949" s="11" t="s">
        <v>39536</v>
      </c>
      <c r="C8949" s="11" t="s">
        <v>15061</v>
      </c>
      <c r="D8949" s="12"/>
      <c r="E8949" s="13">
        <v>13114457892</v>
      </c>
      <c r="F8949" s="11" t="s">
        <v>39537</v>
      </c>
      <c r="G8949" s="12" t="s">
        <v>62</v>
      </c>
      <c r="H8949" s="12"/>
      <c r="I8949" s="14" t="s">
        <v>352</v>
      </c>
      <c r="J8949" s="12" t="s">
        <v>24</v>
      </c>
      <c r="K8949" s="12" t="s">
        <v>25</v>
      </c>
      <c r="L8949" s="12" t="s">
        <v>39</v>
      </c>
      <c r="M8949" s="11" t="s">
        <v>40</v>
      </c>
      <c r="N8949" s="11" t="s">
        <v>624</v>
      </c>
      <c r="O8949" s="12" t="s">
        <v>29</v>
      </c>
      <c r="P8949" s="12"/>
      <c r="Q8949" s="15" t="s">
        <v>39538</v>
      </c>
      <c r="R8949" s="12" t="s">
        <v>42</v>
      </c>
      <c r="S8949" s="11" t="s">
        <v>39539</v>
      </c>
      <c r="T8949" s="11"/>
    </row>
    <row x14ac:dyDescent="0.25" r="8950" customHeight="1" ht="19.5">
      <c r="A8950" s="18">
        <v>45222</v>
      </c>
      <c r="B8950" s="11" t="s">
        <v>39540</v>
      </c>
      <c r="C8950" s="11" t="s">
        <v>5513</v>
      </c>
      <c r="D8950" s="12"/>
      <c r="E8950" s="13">
        <v>15549309279</v>
      </c>
      <c r="F8950" s="11" t="s">
        <v>39541</v>
      </c>
      <c r="G8950" s="12" t="s">
        <v>115</v>
      </c>
      <c r="H8950" s="12" t="s">
        <v>98</v>
      </c>
      <c r="I8950" s="14" t="s">
        <v>590</v>
      </c>
      <c r="J8950" s="12" t="s">
        <v>24</v>
      </c>
      <c r="K8950" s="12" t="s">
        <v>25</v>
      </c>
      <c r="L8950" s="12" t="s">
        <v>39</v>
      </c>
      <c r="M8950" s="11" t="s">
        <v>27</v>
      </c>
      <c r="N8950" s="11" t="s">
        <v>28</v>
      </c>
      <c r="O8950" s="12" t="s">
        <v>29</v>
      </c>
      <c r="P8950" s="12"/>
      <c r="Q8950" s="15" t="s">
        <v>39542</v>
      </c>
      <c r="R8950" s="12" t="s">
        <v>42</v>
      </c>
      <c r="S8950" s="11" t="s">
        <v>39543</v>
      </c>
      <c r="T8950" s="11"/>
    </row>
    <row x14ac:dyDescent="0.25" r="8951" customHeight="1" ht="19.5">
      <c r="A8951" s="18">
        <v>45222</v>
      </c>
      <c r="B8951" s="11" t="s">
        <v>39544</v>
      </c>
      <c r="C8951" s="11" t="s">
        <v>6029</v>
      </c>
      <c r="D8951" s="12"/>
      <c r="E8951" s="13">
        <v>13197345898</v>
      </c>
      <c r="F8951" s="11" t="s">
        <v>39545</v>
      </c>
      <c r="G8951" s="12" t="s">
        <v>62</v>
      </c>
      <c r="H8951" s="12"/>
      <c r="I8951" s="14" t="s">
        <v>221</v>
      </c>
      <c r="J8951" s="12" t="s">
        <v>24</v>
      </c>
      <c r="K8951" s="12" t="s">
        <v>25</v>
      </c>
      <c r="L8951" s="12" t="s">
        <v>39</v>
      </c>
      <c r="M8951" s="11" t="s">
        <v>27</v>
      </c>
      <c r="N8951" s="11" t="s">
        <v>624</v>
      </c>
      <c r="O8951" s="12" t="s">
        <v>29</v>
      </c>
      <c r="P8951" s="12"/>
      <c r="Q8951" s="15" t="s">
        <v>39546</v>
      </c>
      <c r="R8951" s="12" t="s">
        <v>42</v>
      </c>
      <c r="S8951" s="11" t="s">
        <v>39547</v>
      </c>
      <c r="T8951" s="11"/>
    </row>
    <row x14ac:dyDescent="0.25" r="8952" customHeight="1" ht="19.5">
      <c r="A8952" s="18">
        <v>45225</v>
      </c>
      <c r="B8952" s="11" t="s">
        <v>39548</v>
      </c>
      <c r="C8952" s="11" t="s">
        <v>1132</v>
      </c>
      <c r="D8952" s="12"/>
      <c r="E8952" s="13">
        <v>18671755306</v>
      </c>
      <c r="F8952" s="11" t="s">
        <v>39549</v>
      </c>
      <c r="G8952" s="12" t="s">
        <v>115</v>
      </c>
      <c r="H8952" s="12"/>
      <c r="I8952" s="14" t="s">
        <v>68</v>
      </c>
      <c r="J8952" s="12" t="s">
        <v>24</v>
      </c>
      <c r="K8952" s="12" t="s">
        <v>25</v>
      </c>
      <c r="L8952" s="12" t="s">
        <v>39</v>
      </c>
      <c r="M8952" s="11" t="s">
        <v>27</v>
      </c>
      <c r="N8952" s="11" t="s">
        <v>183</v>
      </c>
      <c r="O8952" s="12" t="s">
        <v>29</v>
      </c>
      <c r="P8952" s="12"/>
      <c r="Q8952" s="15" t="s">
        <v>39550</v>
      </c>
      <c r="R8952" s="12" t="s">
        <v>51</v>
      </c>
      <c r="S8952" s="11" t="s">
        <v>12687</v>
      </c>
      <c r="T8952" s="11"/>
    </row>
    <row x14ac:dyDescent="0.25" r="8953" customHeight="1" ht="19.5">
      <c r="A8953" s="18">
        <v>45222</v>
      </c>
      <c r="B8953" s="11" t="s">
        <v>39551</v>
      </c>
      <c r="C8953" s="11" t="s">
        <v>4867</v>
      </c>
      <c r="D8953" s="12"/>
      <c r="E8953" s="13" t="s">
        <v>39552</v>
      </c>
      <c r="F8953" s="11" t="s">
        <v>39553</v>
      </c>
      <c r="G8953" s="12" t="s">
        <v>74</v>
      </c>
      <c r="H8953" s="12"/>
      <c r="I8953" s="14" t="s">
        <v>4870</v>
      </c>
      <c r="J8953" s="12" t="s">
        <v>24</v>
      </c>
      <c r="K8953" s="12" t="s">
        <v>25</v>
      </c>
      <c r="L8953" s="12" t="s">
        <v>39</v>
      </c>
      <c r="M8953" s="11" t="s">
        <v>149</v>
      </c>
      <c r="N8953" s="11" t="s">
        <v>4871</v>
      </c>
      <c r="O8953" s="12" t="s">
        <v>29</v>
      </c>
      <c r="P8953" s="12"/>
      <c r="Q8953" s="15" t="s">
        <v>39554</v>
      </c>
      <c r="R8953" s="12" t="s">
        <v>148</v>
      </c>
      <c r="S8953" s="11" t="s">
        <v>39555</v>
      </c>
      <c r="T8953" s="11" t="s">
        <v>4874</v>
      </c>
    </row>
    <row x14ac:dyDescent="0.25" r="8954" customHeight="1" ht="19.5">
      <c r="A8954" s="18">
        <v>45222</v>
      </c>
      <c r="B8954" s="11" t="s">
        <v>39556</v>
      </c>
      <c r="C8954" s="11" t="s">
        <v>5288</v>
      </c>
      <c r="D8954" s="12"/>
      <c r="E8954" s="13">
        <v>18771750518</v>
      </c>
      <c r="F8954" s="11"/>
      <c r="G8954" s="12"/>
      <c r="H8954" s="12"/>
      <c r="I8954" s="14" t="s">
        <v>235</v>
      </c>
      <c r="J8954" s="12" t="s">
        <v>24</v>
      </c>
      <c r="K8954" s="12" t="s">
        <v>25</v>
      </c>
      <c r="L8954" s="12" t="s">
        <v>39</v>
      </c>
      <c r="M8954" s="11" t="s">
        <v>149</v>
      </c>
      <c r="N8954" s="11" t="s">
        <v>4871</v>
      </c>
      <c r="O8954" s="12" t="s">
        <v>29</v>
      </c>
      <c r="P8954" s="12"/>
      <c r="Q8954" s="15" t="s">
        <v>39557</v>
      </c>
      <c r="R8954" s="12" t="s">
        <v>148</v>
      </c>
      <c r="S8954" s="11" t="s">
        <v>39558</v>
      </c>
      <c r="T8954" s="11" t="s">
        <v>5291</v>
      </c>
    </row>
    <row x14ac:dyDescent="0.25" r="8955" customHeight="1" ht="19.5">
      <c r="A8955" s="18">
        <v>45222</v>
      </c>
      <c r="B8955" s="11" t="s">
        <v>39559</v>
      </c>
      <c r="C8955" s="11" t="s">
        <v>46</v>
      </c>
      <c r="D8955" s="12"/>
      <c r="E8955" s="13">
        <v>15672501880</v>
      </c>
      <c r="F8955" s="11" t="s">
        <v>39560</v>
      </c>
      <c r="G8955" s="12" t="s">
        <v>37</v>
      </c>
      <c r="H8955" s="12"/>
      <c r="I8955" s="14" t="s">
        <v>38</v>
      </c>
      <c r="J8955" s="12" t="s">
        <v>24</v>
      </c>
      <c r="K8955" s="12" t="s">
        <v>25</v>
      </c>
      <c r="L8955" s="12" t="s">
        <v>39</v>
      </c>
      <c r="M8955" s="11" t="s">
        <v>40</v>
      </c>
      <c r="N8955" s="11" t="s">
        <v>28</v>
      </c>
      <c r="O8955" s="12" t="s">
        <v>29</v>
      </c>
      <c r="P8955" s="12"/>
      <c r="Q8955" s="15" t="s">
        <v>39561</v>
      </c>
      <c r="R8955" s="12" t="s">
        <v>51</v>
      </c>
      <c r="S8955" s="17" t="s">
        <v>39562</v>
      </c>
      <c r="T8955" s="11"/>
    </row>
    <row x14ac:dyDescent="0.25" r="8956" customHeight="1" ht="19.5">
      <c r="A8956" s="18">
        <v>45224</v>
      </c>
      <c r="B8956" s="11" t="s">
        <v>39563</v>
      </c>
      <c r="C8956" s="11" t="s">
        <v>1132</v>
      </c>
      <c r="D8956" s="12"/>
      <c r="E8956" s="13">
        <v>18972001755</v>
      </c>
      <c r="F8956" s="11" t="s">
        <v>39564</v>
      </c>
      <c r="G8956" s="12" t="s">
        <v>23</v>
      </c>
      <c r="H8956" s="12"/>
      <c r="I8956" s="14" t="s">
        <v>142</v>
      </c>
      <c r="J8956" s="12" t="s">
        <v>24</v>
      </c>
      <c r="K8956" s="12" t="s">
        <v>25</v>
      </c>
      <c r="L8956" s="12" t="s">
        <v>39</v>
      </c>
      <c r="M8956" s="11" t="s">
        <v>40</v>
      </c>
      <c r="N8956" s="11" t="s">
        <v>183</v>
      </c>
      <c r="O8956" s="12" t="s">
        <v>29</v>
      </c>
      <c r="P8956" s="12"/>
      <c r="Q8956" s="15" t="s">
        <v>39565</v>
      </c>
      <c r="R8956" s="12" t="s">
        <v>51</v>
      </c>
      <c r="S8956" s="11" t="s">
        <v>39566</v>
      </c>
      <c r="T8956" s="11"/>
    </row>
    <row x14ac:dyDescent="0.25" r="8957" customHeight="1" ht="19.5">
      <c r="A8957" s="18">
        <v>45222</v>
      </c>
      <c r="B8957" s="11" t="s">
        <v>39567</v>
      </c>
      <c r="C8957" s="11" t="s">
        <v>545</v>
      </c>
      <c r="D8957" s="12"/>
      <c r="E8957" s="13">
        <v>16671760702</v>
      </c>
      <c r="F8957" s="11" t="s">
        <v>39568</v>
      </c>
      <c r="G8957" s="12" t="s">
        <v>48</v>
      </c>
      <c r="H8957" s="12"/>
      <c r="I8957" s="14" t="s">
        <v>87</v>
      </c>
      <c r="J8957" s="12" t="s">
        <v>24</v>
      </c>
      <c r="K8957" s="12" t="s">
        <v>25</v>
      </c>
      <c r="L8957" s="12" t="s">
        <v>39</v>
      </c>
      <c r="M8957" s="11" t="s">
        <v>27</v>
      </c>
      <c r="N8957" s="11" t="s">
        <v>28</v>
      </c>
      <c r="O8957" s="12" t="s">
        <v>29</v>
      </c>
      <c r="P8957" s="12"/>
      <c r="Q8957" s="15" t="s">
        <v>39569</v>
      </c>
      <c r="R8957" s="12" t="s">
        <v>42</v>
      </c>
      <c r="S8957" s="11" t="s">
        <v>39570</v>
      </c>
      <c r="T8957" s="11"/>
    </row>
    <row x14ac:dyDescent="0.25" r="8958" customHeight="1" ht="19.5">
      <c r="A8958" s="18">
        <v>45223</v>
      </c>
      <c r="B8958" s="11" t="s">
        <v>39571</v>
      </c>
      <c r="C8958" s="11" t="s">
        <v>1132</v>
      </c>
      <c r="D8958" s="12"/>
      <c r="E8958" s="13">
        <v>13247283226</v>
      </c>
      <c r="F8958" s="11" t="s">
        <v>39572</v>
      </c>
      <c r="G8958" s="12" t="s">
        <v>74</v>
      </c>
      <c r="H8958" s="12"/>
      <c r="I8958" s="14" t="s">
        <v>486</v>
      </c>
      <c r="J8958" s="12" t="s">
        <v>24</v>
      </c>
      <c r="K8958" s="12" t="s">
        <v>25</v>
      </c>
      <c r="L8958" s="12" t="s">
        <v>39</v>
      </c>
      <c r="M8958" s="11" t="s">
        <v>40</v>
      </c>
      <c r="N8958" s="11" t="s">
        <v>183</v>
      </c>
      <c r="O8958" s="12" t="s">
        <v>29</v>
      </c>
      <c r="P8958" s="12"/>
      <c r="Q8958" s="15" t="s">
        <v>39573</v>
      </c>
      <c r="R8958" s="12" t="s">
        <v>51</v>
      </c>
      <c r="S8958" s="11" t="s">
        <v>39574</v>
      </c>
      <c r="T8958" s="11"/>
    </row>
    <row x14ac:dyDescent="0.25" r="8959" customHeight="1" ht="19.5">
      <c r="A8959" s="18">
        <v>45222</v>
      </c>
      <c r="B8959" s="11" t="s">
        <v>39575</v>
      </c>
      <c r="C8959" s="11" t="s">
        <v>4882</v>
      </c>
      <c r="D8959" s="12"/>
      <c r="E8959" s="13" t="s">
        <v>39576</v>
      </c>
      <c r="F8959" s="11" t="s">
        <v>39577</v>
      </c>
      <c r="G8959" s="12" t="s">
        <v>74</v>
      </c>
      <c r="H8959" s="12" t="s">
        <v>121</v>
      </c>
      <c r="I8959" s="14" t="s">
        <v>68</v>
      </c>
      <c r="J8959" s="12" t="s">
        <v>24</v>
      </c>
      <c r="K8959" s="12" t="s">
        <v>25</v>
      </c>
      <c r="L8959" s="12" t="s">
        <v>39</v>
      </c>
      <c r="M8959" s="11" t="s">
        <v>149</v>
      </c>
      <c r="N8959" s="11" t="s">
        <v>4871</v>
      </c>
      <c r="O8959" s="12" t="s">
        <v>29</v>
      </c>
      <c r="P8959" s="12"/>
      <c r="Q8959" s="15" t="s">
        <v>39578</v>
      </c>
      <c r="R8959" s="12" t="s">
        <v>148</v>
      </c>
      <c r="S8959" s="11" t="s">
        <v>39579</v>
      </c>
      <c r="T8959" s="11" t="s">
        <v>4893</v>
      </c>
    </row>
    <row x14ac:dyDescent="0.25" r="8960" customHeight="1" ht="19.5">
      <c r="A8960" s="18">
        <v>45223</v>
      </c>
      <c r="B8960" s="11" t="s">
        <v>39580</v>
      </c>
      <c r="C8960" s="11" t="s">
        <v>1132</v>
      </c>
      <c r="D8960" s="12"/>
      <c r="E8960" s="13">
        <v>13085161472</v>
      </c>
      <c r="F8960" s="11" t="s">
        <v>39581</v>
      </c>
      <c r="G8960" s="12" t="s">
        <v>115</v>
      </c>
      <c r="H8960" s="12"/>
      <c r="I8960" s="14" t="s">
        <v>57</v>
      </c>
      <c r="J8960" s="12" t="s">
        <v>24</v>
      </c>
      <c r="K8960" s="12" t="s">
        <v>25</v>
      </c>
      <c r="L8960" s="12" t="s">
        <v>39</v>
      </c>
      <c r="M8960" s="11" t="s">
        <v>40</v>
      </c>
      <c r="N8960" s="11" t="s">
        <v>183</v>
      </c>
      <c r="O8960" s="12" t="s">
        <v>29</v>
      </c>
      <c r="P8960" s="12"/>
      <c r="Q8960" s="15" t="s">
        <v>39582</v>
      </c>
      <c r="R8960" s="12" t="s">
        <v>51</v>
      </c>
      <c r="S8960" s="11" t="s">
        <v>39583</v>
      </c>
      <c r="T8960" s="11"/>
    </row>
    <row x14ac:dyDescent="0.25" r="8961" customHeight="1" ht="19.5">
      <c r="A8961" s="18">
        <v>45222</v>
      </c>
      <c r="B8961" s="11" t="s">
        <v>39584</v>
      </c>
      <c r="C8961" s="11" t="s">
        <v>39585</v>
      </c>
      <c r="D8961" s="12"/>
      <c r="E8961" s="13">
        <v>13197346866</v>
      </c>
      <c r="F8961" s="11" t="s">
        <v>39586</v>
      </c>
      <c r="G8961" s="12" t="s">
        <v>62</v>
      </c>
      <c r="H8961" s="12"/>
      <c r="I8961" s="14" t="s">
        <v>259</v>
      </c>
      <c r="J8961" s="12" t="s">
        <v>24</v>
      </c>
      <c r="K8961" s="12" t="s">
        <v>25</v>
      </c>
      <c r="L8961" s="12" t="s">
        <v>39</v>
      </c>
      <c r="M8961" s="11" t="s">
        <v>40</v>
      </c>
      <c r="N8961" s="11" t="s">
        <v>624</v>
      </c>
      <c r="O8961" s="12" t="s">
        <v>29</v>
      </c>
      <c r="P8961" s="12"/>
      <c r="Q8961" s="15" t="s">
        <v>39587</v>
      </c>
      <c r="R8961" s="12" t="s">
        <v>42</v>
      </c>
      <c r="S8961" s="11" t="s">
        <v>39588</v>
      </c>
      <c r="T8961" s="11"/>
    </row>
    <row x14ac:dyDescent="0.25" r="8962" customHeight="1" ht="19.5">
      <c r="A8962" s="18">
        <v>45223</v>
      </c>
      <c r="B8962" s="11" t="s">
        <v>39589</v>
      </c>
      <c r="C8962" s="11" t="s">
        <v>1132</v>
      </c>
      <c r="D8962" s="12"/>
      <c r="E8962" s="13">
        <v>13047158526</v>
      </c>
      <c r="F8962" s="11" t="s">
        <v>39590</v>
      </c>
      <c r="G8962" s="12" t="s">
        <v>37</v>
      </c>
      <c r="H8962" s="12"/>
      <c r="I8962" s="14" t="s">
        <v>131</v>
      </c>
      <c r="J8962" s="12" t="s">
        <v>24</v>
      </c>
      <c r="K8962" s="12" t="s">
        <v>25</v>
      </c>
      <c r="L8962" s="12" t="s">
        <v>39</v>
      </c>
      <c r="M8962" s="11" t="s">
        <v>27</v>
      </c>
      <c r="N8962" s="11" t="s">
        <v>183</v>
      </c>
      <c r="O8962" s="12" t="s">
        <v>29</v>
      </c>
      <c r="P8962" s="12"/>
      <c r="Q8962" s="15" t="s">
        <v>39591</v>
      </c>
      <c r="R8962" s="12" t="s">
        <v>51</v>
      </c>
      <c r="S8962" s="11" t="s">
        <v>39592</v>
      </c>
      <c r="T8962" s="11"/>
    </row>
    <row x14ac:dyDescent="0.25" r="8963" customHeight="1" ht="19.5">
      <c r="A8963" s="18">
        <v>45222</v>
      </c>
      <c r="B8963" s="11" t="s">
        <v>39593</v>
      </c>
      <c r="C8963" s="11" t="s">
        <v>6825</v>
      </c>
      <c r="D8963" s="12"/>
      <c r="E8963" s="13" t="s">
        <v>39594</v>
      </c>
      <c r="F8963" s="11" t="s">
        <v>39595</v>
      </c>
      <c r="G8963" s="12" t="s">
        <v>74</v>
      </c>
      <c r="H8963" s="12" t="s">
        <v>98</v>
      </c>
      <c r="I8963" s="14" t="s">
        <v>148</v>
      </c>
      <c r="J8963" s="12" t="s">
        <v>24</v>
      </c>
      <c r="K8963" s="12" t="s">
        <v>25</v>
      </c>
      <c r="L8963" s="12" t="s">
        <v>39</v>
      </c>
      <c r="M8963" s="11" t="s">
        <v>5264</v>
      </c>
      <c r="N8963" s="11" t="s">
        <v>4871</v>
      </c>
      <c r="O8963" s="12" t="s">
        <v>29</v>
      </c>
      <c r="P8963" s="12"/>
      <c r="Q8963" s="15" t="s">
        <v>39596</v>
      </c>
      <c r="R8963" s="12" t="s">
        <v>148</v>
      </c>
      <c r="S8963" s="11" t="s">
        <v>39597</v>
      </c>
      <c r="T8963" s="11" t="s">
        <v>38461</v>
      </c>
    </row>
    <row x14ac:dyDescent="0.25" r="8964" customHeight="1" ht="19.5">
      <c r="A8964" s="18">
        <v>45225</v>
      </c>
      <c r="B8964" s="11" t="s">
        <v>39598</v>
      </c>
      <c r="C8964" s="11" t="s">
        <v>1132</v>
      </c>
      <c r="D8964" s="12"/>
      <c r="E8964" s="13">
        <v>15671078083</v>
      </c>
      <c r="F8964" s="11" t="s">
        <v>39599</v>
      </c>
      <c r="G8964" s="12" t="s">
        <v>74</v>
      </c>
      <c r="H8964" s="12"/>
      <c r="I8964" s="14" t="s">
        <v>749</v>
      </c>
      <c r="J8964" s="12" t="s">
        <v>24</v>
      </c>
      <c r="K8964" s="12" t="s">
        <v>25</v>
      </c>
      <c r="L8964" s="12" t="s">
        <v>39</v>
      </c>
      <c r="M8964" s="11" t="s">
        <v>40</v>
      </c>
      <c r="N8964" s="11" t="s">
        <v>183</v>
      </c>
      <c r="O8964" s="12" t="s">
        <v>29</v>
      </c>
      <c r="P8964" s="12"/>
      <c r="Q8964" s="15" t="s">
        <v>39600</v>
      </c>
      <c r="R8964" s="12" t="s">
        <v>51</v>
      </c>
      <c r="S8964" s="11" t="s">
        <v>39601</v>
      </c>
      <c r="T8964" s="11"/>
    </row>
    <row x14ac:dyDescent="0.25" r="8965" customHeight="1" ht="19.5">
      <c r="A8965" s="18">
        <v>45222</v>
      </c>
      <c r="B8965" s="11" t="s">
        <v>39602</v>
      </c>
      <c r="C8965" s="11" t="s">
        <v>5117</v>
      </c>
      <c r="D8965" s="12"/>
      <c r="E8965" s="13" t="s">
        <v>39603</v>
      </c>
      <c r="F8965" s="11" t="s">
        <v>39604</v>
      </c>
      <c r="G8965" s="12" t="s">
        <v>74</v>
      </c>
      <c r="H8965" s="12"/>
      <c r="I8965" s="14" t="s">
        <v>4975</v>
      </c>
      <c r="J8965" s="12" t="s">
        <v>24</v>
      </c>
      <c r="K8965" s="12" t="s">
        <v>25</v>
      </c>
      <c r="L8965" s="12" t="s">
        <v>39</v>
      </c>
      <c r="M8965" s="11" t="s">
        <v>149</v>
      </c>
      <c r="N8965" s="11" t="s">
        <v>4871</v>
      </c>
      <c r="O8965" s="12" t="s">
        <v>29</v>
      </c>
      <c r="P8965" s="12"/>
      <c r="Q8965" s="15" t="s">
        <v>39605</v>
      </c>
      <c r="R8965" s="12" t="s">
        <v>148</v>
      </c>
      <c r="S8965" s="11" t="s">
        <v>39606</v>
      </c>
      <c r="T8965" s="11" t="s">
        <v>18132</v>
      </c>
    </row>
    <row x14ac:dyDescent="0.25" r="8966" customHeight="1" ht="19.5">
      <c r="A8966" s="18">
        <v>45223</v>
      </c>
      <c r="B8966" s="11" t="s">
        <v>39607</v>
      </c>
      <c r="C8966" s="11" t="s">
        <v>5363</v>
      </c>
      <c r="D8966" s="12"/>
      <c r="E8966" s="13">
        <v>13227298805</v>
      </c>
      <c r="F8966" s="11" t="s">
        <v>39608</v>
      </c>
      <c r="G8966" s="12" t="s">
        <v>74</v>
      </c>
      <c r="H8966" s="12"/>
      <c r="I8966" s="14" t="s">
        <v>87</v>
      </c>
      <c r="J8966" s="12" t="s">
        <v>24</v>
      </c>
      <c r="K8966" s="12" t="s">
        <v>25</v>
      </c>
      <c r="L8966" s="12" t="s">
        <v>39</v>
      </c>
      <c r="M8966" s="11" t="s">
        <v>27</v>
      </c>
      <c r="N8966" s="11" t="s">
        <v>624</v>
      </c>
      <c r="O8966" s="12" t="s">
        <v>29</v>
      </c>
      <c r="P8966" s="12"/>
      <c r="Q8966" s="15" t="s">
        <v>39609</v>
      </c>
      <c r="R8966" s="12" t="s">
        <v>42</v>
      </c>
      <c r="S8966" s="11" t="s">
        <v>39610</v>
      </c>
      <c r="T8966" s="11"/>
    </row>
    <row x14ac:dyDescent="0.25" r="8967" customHeight="1" ht="19.5">
      <c r="A8967" s="18">
        <v>45224</v>
      </c>
      <c r="B8967" s="11" t="s">
        <v>39611</v>
      </c>
      <c r="C8967" s="11" t="s">
        <v>1132</v>
      </c>
      <c r="D8967" s="12"/>
      <c r="E8967" s="13">
        <v>17671933971</v>
      </c>
      <c r="F8967" s="11" t="s">
        <v>39612</v>
      </c>
      <c r="G8967" s="12" t="s">
        <v>62</v>
      </c>
      <c r="H8967" s="12"/>
      <c r="I8967" s="14" t="s">
        <v>272</v>
      </c>
      <c r="J8967" s="12" t="s">
        <v>24</v>
      </c>
      <c r="K8967" s="12" t="s">
        <v>25</v>
      </c>
      <c r="L8967" s="12" t="s">
        <v>39</v>
      </c>
      <c r="M8967" s="11" t="s">
        <v>27</v>
      </c>
      <c r="N8967" s="11" t="s">
        <v>183</v>
      </c>
      <c r="O8967" s="12" t="s">
        <v>29</v>
      </c>
      <c r="P8967" s="12"/>
      <c r="Q8967" s="15" t="s">
        <v>39613</v>
      </c>
      <c r="R8967" s="12" t="s">
        <v>51</v>
      </c>
      <c r="S8967" s="17" t="s">
        <v>39614</v>
      </c>
      <c r="T8967" s="11"/>
    </row>
    <row x14ac:dyDescent="0.25" r="8968" customHeight="1" ht="19.5">
      <c r="A8968" s="18">
        <v>45222</v>
      </c>
      <c r="B8968" s="11" t="s">
        <v>39615</v>
      </c>
      <c r="C8968" s="11" t="s">
        <v>4901</v>
      </c>
      <c r="D8968" s="12"/>
      <c r="E8968" s="13" t="s">
        <v>39616</v>
      </c>
      <c r="F8968" s="11" t="s">
        <v>39617</v>
      </c>
      <c r="G8968" s="12" t="s">
        <v>74</v>
      </c>
      <c r="H8968" s="12" t="s">
        <v>121</v>
      </c>
      <c r="I8968" s="14" t="s">
        <v>148</v>
      </c>
      <c r="J8968" s="12" t="s">
        <v>24</v>
      </c>
      <c r="K8968" s="12" t="s">
        <v>25</v>
      </c>
      <c r="L8968" s="12" t="s">
        <v>39</v>
      </c>
      <c r="M8968" s="11" t="s">
        <v>149</v>
      </c>
      <c r="N8968" s="11" t="s">
        <v>4871</v>
      </c>
      <c r="O8968" s="12" t="s">
        <v>29</v>
      </c>
      <c r="P8968" s="12"/>
      <c r="Q8968" s="15" t="s">
        <v>39618</v>
      </c>
      <c r="R8968" s="12" t="s">
        <v>148</v>
      </c>
      <c r="S8968" s="11" t="s">
        <v>39619</v>
      </c>
      <c r="T8968" s="11" t="s">
        <v>4893</v>
      </c>
    </row>
    <row x14ac:dyDescent="0.25" r="8969" customHeight="1" ht="19.5">
      <c r="A8969" s="18">
        <v>45222</v>
      </c>
      <c r="B8969" s="11" t="s">
        <v>39620</v>
      </c>
      <c r="C8969" s="11" t="s">
        <v>4867</v>
      </c>
      <c r="D8969" s="12"/>
      <c r="E8969" s="13" t="s">
        <v>39621</v>
      </c>
      <c r="F8969" s="11" t="s">
        <v>39622</v>
      </c>
      <c r="G8969" s="12" t="s">
        <v>74</v>
      </c>
      <c r="H8969" s="12"/>
      <c r="I8969" s="14" t="s">
        <v>4870</v>
      </c>
      <c r="J8969" s="12" t="s">
        <v>24</v>
      </c>
      <c r="K8969" s="12" t="s">
        <v>25</v>
      </c>
      <c r="L8969" s="12" t="s">
        <v>39</v>
      </c>
      <c r="M8969" s="11" t="s">
        <v>149</v>
      </c>
      <c r="N8969" s="11" t="s">
        <v>4871</v>
      </c>
      <c r="O8969" s="12" t="s">
        <v>29</v>
      </c>
      <c r="P8969" s="12"/>
      <c r="Q8969" s="15" t="s">
        <v>39623</v>
      </c>
      <c r="R8969" s="12" t="s">
        <v>148</v>
      </c>
      <c r="S8969" s="11" t="s">
        <v>39624</v>
      </c>
      <c r="T8969" s="11" t="s">
        <v>4893</v>
      </c>
    </row>
    <row x14ac:dyDescent="0.25" r="8970" customHeight="1" ht="19.5">
      <c r="A8970" s="18">
        <v>45223</v>
      </c>
      <c r="B8970" s="11" t="s">
        <v>39625</v>
      </c>
      <c r="C8970" s="11" t="s">
        <v>1132</v>
      </c>
      <c r="D8970" s="12"/>
      <c r="E8970" s="13">
        <v>15572757632</v>
      </c>
      <c r="F8970" s="11" t="s">
        <v>6783</v>
      </c>
      <c r="G8970" s="12" t="s">
        <v>48</v>
      </c>
      <c r="H8970" s="12"/>
      <c r="I8970" s="14" t="s">
        <v>38</v>
      </c>
      <c r="J8970" s="12" t="s">
        <v>24</v>
      </c>
      <c r="K8970" s="12" t="s">
        <v>25</v>
      </c>
      <c r="L8970" s="12" t="s">
        <v>39</v>
      </c>
      <c r="M8970" s="11" t="s">
        <v>27</v>
      </c>
      <c r="N8970" s="11" t="s">
        <v>183</v>
      </c>
      <c r="O8970" s="12" t="s">
        <v>29</v>
      </c>
      <c r="P8970" s="12"/>
      <c r="Q8970" s="15" t="s">
        <v>39626</v>
      </c>
      <c r="R8970" s="12" t="s">
        <v>51</v>
      </c>
      <c r="S8970" s="11" t="s">
        <v>39627</v>
      </c>
      <c r="T8970" s="11"/>
    </row>
    <row x14ac:dyDescent="0.25" r="8971" customHeight="1" ht="19.5">
      <c r="A8971" s="18">
        <v>45223</v>
      </c>
      <c r="B8971" s="11" t="s">
        <v>39628</v>
      </c>
      <c r="C8971" s="11" t="s">
        <v>6029</v>
      </c>
      <c r="D8971" s="12"/>
      <c r="E8971" s="13">
        <v>15672491999</v>
      </c>
      <c r="F8971" s="11" t="s">
        <v>39629</v>
      </c>
      <c r="G8971" s="12" t="s">
        <v>56</v>
      </c>
      <c r="H8971" s="12"/>
      <c r="I8971" s="14" t="s">
        <v>398</v>
      </c>
      <c r="J8971" s="12" t="s">
        <v>24</v>
      </c>
      <c r="K8971" s="12" t="s">
        <v>25</v>
      </c>
      <c r="L8971" s="12" t="s">
        <v>39</v>
      </c>
      <c r="M8971" s="11" t="s">
        <v>40</v>
      </c>
      <c r="N8971" s="11" t="s">
        <v>624</v>
      </c>
      <c r="O8971" s="12" t="s">
        <v>29</v>
      </c>
      <c r="P8971" s="12"/>
      <c r="Q8971" s="15" t="s">
        <v>39630</v>
      </c>
      <c r="R8971" s="12" t="s">
        <v>42</v>
      </c>
      <c r="S8971" s="11" t="s">
        <v>39631</v>
      </c>
      <c r="T8971" s="11"/>
    </row>
    <row x14ac:dyDescent="0.25" r="8972" customHeight="1" ht="19.5">
      <c r="A8972" s="18">
        <v>45222</v>
      </c>
      <c r="B8972" s="11" t="s">
        <v>39632</v>
      </c>
      <c r="C8972" s="11" t="s">
        <v>4901</v>
      </c>
      <c r="D8972" s="12"/>
      <c r="E8972" s="13" t="s">
        <v>39633</v>
      </c>
      <c r="F8972" s="11" t="s">
        <v>39634</v>
      </c>
      <c r="G8972" s="12" t="s">
        <v>74</v>
      </c>
      <c r="H8972" s="12"/>
      <c r="I8972" s="14" t="s">
        <v>148</v>
      </c>
      <c r="J8972" s="12" t="s">
        <v>24</v>
      </c>
      <c r="K8972" s="12" t="s">
        <v>25</v>
      </c>
      <c r="L8972" s="12" t="s">
        <v>39</v>
      </c>
      <c r="M8972" s="11" t="s">
        <v>149</v>
      </c>
      <c r="N8972" s="11" t="s">
        <v>4871</v>
      </c>
      <c r="O8972" s="12" t="s">
        <v>29</v>
      </c>
      <c r="P8972" s="12"/>
      <c r="Q8972" s="15" t="s">
        <v>39635</v>
      </c>
      <c r="R8972" s="12" t="s">
        <v>148</v>
      </c>
      <c r="S8972" s="11" t="s">
        <v>39636</v>
      </c>
      <c r="T8972" s="11" t="s">
        <v>4906</v>
      </c>
    </row>
    <row x14ac:dyDescent="0.25" r="8973" customHeight="1" ht="19.5">
      <c r="A8973" s="18">
        <v>45222</v>
      </c>
      <c r="B8973" s="11" t="s">
        <v>39637</v>
      </c>
      <c r="C8973" s="11" t="s">
        <v>108</v>
      </c>
      <c r="D8973" s="12"/>
      <c r="E8973" s="13">
        <v>18671446348</v>
      </c>
      <c r="F8973" s="11" t="s">
        <v>39638</v>
      </c>
      <c r="G8973" s="12" t="s">
        <v>37</v>
      </c>
      <c r="H8973" s="12"/>
      <c r="I8973" s="14" t="s">
        <v>398</v>
      </c>
      <c r="J8973" s="12" t="s">
        <v>24</v>
      </c>
      <c r="K8973" s="12" t="s">
        <v>25</v>
      </c>
      <c r="L8973" s="12" t="s">
        <v>39</v>
      </c>
      <c r="M8973" s="11" t="s">
        <v>27</v>
      </c>
      <c r="N8973" s="11" t="s">
        <v>28</v>
      </c>
      <c r="O8973" s="12" t="s">
        <v>29</v>
      </c>
      <c r="P8973" s="12"/>
      <c r="Q8973" s="15" t="s">
        <v>39639</v>
      </c>
      <c r="R8973" s="12" t="s">
        <v>51</v>
      </c>
      <c r="S8973" s="17" t="s">
        <v>39640</v>
      </c>
      <c r="T8973" s="11"/>
    </row>
    <row x14ac:dyDescent="0.25" r="8974" customHeight="1" ht="19.5">
      <c r="A8974" s="18">
        <v>45222</v>
      </c>
      <c r="B8974" s="11" t="s">
        <v>39641</v>
      </c>
      <c r="C8974" s="11" t="s">
        <v>5811</v>
      </c>
      <c r="D8974" s="12"/>
      <c r="E8974" s="13">
        <v>17671338587</v>
      </c>
      <c r="F8974" s="11" t="s">
        <v>39642</v>
      </c>
      <c r="G8974" s="12" t="s">
        <v>216</v>
      </c>
      <c r="H8974" s="12"/>
      <c r="I8974" s="14" t="s">
        <v>259</v>
      </c>
      <c r="J8974" s="12" t="s">
        <v>24</v>
      </c>
      <c r="K8974" s="12" t="s">
        <v>25</v>
      </c>
      <c r="L8974" s="12" t="s">
        <v>39</v>
      </c>
      <c r="M8974" s="11" t="s">
        <v>27</v>
      </c>
      <c r="N8974" s="11" t="s">
        <v>28</v>
      </c>
      <c r="O8974" s="12" t="s">
        <v>29</v>
      </c>
      <c r="P8974" s="12"/>
      <c r="Q8974" s="15" t="s">
        <v>39643</v>
      </c>
      <c r="R8974" s="12" t="s">
        <v>42</v>
      </c>
      <c r="S8974" s="11" t="s">
        <v>39644</v>
      </c>
      <c r="T8974" s="11"/>
    </row>
    <row x14ac:dyDescent="0.25" r="8975" customHeight="1" ht="19.5">
      <c r="A8975" s="18">
        <v>45222</v>
      </c>
      <c r="B8975" s="11" t="s">
        <v>39645</v>
      </c>
      <c r="C8975" s="11" t="s">
        <v>4867</v>
      </c>
      <c r="D8975" s="12"/>
      <c r="E8975" s="13" t="s">
        <v>39646</v>
      </c>
      <c r="F8975" s="11" t="s">
        <v>36135</v>
      </c>
      <c r="G8975" s="12" t="s">
        <v>74</v>
      </c>
      <c r="H8975" s="12" t="s">
        <v>86</v>
      </c>
      <c r="I8975" s="14" t="s">
        <v>4870</v>
      </c>
      <c r="J8975" s="12" t="s">
        <v>24</v>
      </c>
      <c r="K8975" s="12" t="s">
        <v>25</v>
      </c>
      <c r="L8975" s="12" t="s">
        <v>39</v>
      </c>
      <c r="M8975" s="11" t="s">
        <v>149</v>
      </c>
      <c r="N8975" s="11" t="s">
        <v>4871</v>
      </c>
      <c r="O8975" s="12" t="s">
        <v>29</v>
      </c>
      <c r="P8975" s="12"/>
      <c r="Q8975" s="15" t="s">
        <v>39647</v>
      </c>
      <c r="R8975" s="12" t="s">
        <v>148</v>
      </c>
      <c r="S8975" s="11" t="s">
        <v>39648</v>
      </c>
      <c r="T8975" s="11" t="s">
        <v>5318</v>
      </c>
    </row>
    <row x14ac:dyDescent="0.25" r="8976" customHeight="1" ht="19.5">
      <c r="A8976" s="18">
        <v>45222</v>
      </c>
      <c r="B8976" s="11" t="s">
        <v>39649</v>
      </c>
      <c r="C8976" s="11" t="s">
        <v>336</v>
      </c>
      <c r="D8976" s="12"/>
      <c r="E8976" s="13">
        <v>15549326595</v>
      </c>
      <c r="F8976" s="11" t="s">
        <v>39650</v>
      </c>
      <c r="G8976" s="12" t="s">
        <v>23</v>
      </c>
      <c r="H8976" s="12"/>
      <c r="I8976" s="14">
        <v>10015</v>
      </c>
      <c r="J8976" s="12" t="s">
        <v>24</v>
      </c>
      <c r="K8976" s="12" t="s">
        <v>69</v>
      </c>
      <c r="L8976" s="12" t="s">
        <v>26</v>
      </c>
      <c r="M8976" s="11" t="s">
        <v>27</v>
      </c>
      <c r="N8976" s="11" t="s">
        <v>28</v>
      </c>
      <c r="O8976" s="12" t="s">
        <v>29</v>
      </c>
      <c r="P8976" s="12"/>
      <c r="Q8976" s="15" t="s">
        <v>39651</v>
      </c>
      <c r="R8976" s="12" t="s">
        <v>31</v>
      </c>
      <c r="S8976" s="11" t="s">
        <v>39652</v>
      </c>
      <c r="T8976" s="11"/>
    </row>
    <row x14ac:dyDescent="0.25" r="8977" customHeight="1" ht="19.5">
      <c r="A8977" s="18">
        <v>45222</v>
      </c>
      <c r="B8977" s="11" t="s">
        <v>39653</v>
      </c>
      <c r="C8977" s="11" t="s">
        <v>4882</v>
      </c>
      <c r="D8977" s="12"/>
      <c r="E8977" s="13" t="s">
        <v>39654</v>
      </c>
      <c r="F8977" s="11" t="s">
        <v>39655</v>
      </c>
      <c r="G8977" s="12" t="s">
        <v>74</v>
      </c>
      <c r="H8977" s="12"/>
      <c r="I8977" s="14" t="s">
        <v>148</v>
      </c>
      <c r="J8977" s="12" t="s">
        <v>24</v>
      </c>
      <c r="K8977" s="12" t="s">
        <v>25</v>
      </c>
      <c r="L8977" s="12" t="s">
        <v>39</v>
      </c>
      <c r="M8977" s="11" t="s">
        <v>149</v>
      </c>
      <c r="N8977" s="11" t="s">
        <v>4871</v>
      </c>
      <c r="O8977" s="12" t="s">
        <v>29</v>
      </c>
      <c r="P8977" s="12"/>
      <c r="Q8977" s="15" t="s">
        <v>39656</v>
      </c>
      <c r="R8977" s="12" t="s">
        <v>148</v>
      </c>
      <c r="S8977" s="11" t="s">
        <v>39657</v>
      </c>
      <c r="T8977" s="11" t="s">
        <v>4928</v>
      </c>
    </row>
    <row x14ac:dyDescent="0.25" r="8978" customHeight="1" ht="19.5">
      <c r="A8978" s="18">
        <v>45222</v>
      </c>
      <c r="B8978" s="11" t="s">
        <v>39658</v>
      </c>
      <c r="C8978" s="11" t="s">
        <v>5189</v>
      </c>
      <c r="D8978" s="12"/>
      <c r="E8978" s="13" t="s">
        <v>39659</v>
      </c>
      <c r="F8978" s="11" t="s">
        <v>39660</v>
      </c>
      <c r="G8978" s="12" t="s">
        <v>74</v>
      </c>
      <c r="H8978" s="12"/>
      <c r="I8978" s="14" t="s">
        <v>4975</v>
      </c>
      <c r="J8978" s="12" t="s">
        <v>24</v>
      </c>
      <c r="K8978" s="12" t="s">
        <v>25</v>
      </c>
      <c r="L8978" s="12" t="s">
        <v>39</v>
      </c>
      <c r="M8978" s="11" t="s">
        <v>149</v>
      </c>
      <c r="N8978" s="11" t="s">
        <v>4871</v>
      </c>
      <c r="O8978" s="12" t="s">
        <v>29</v>
      </c>
      <c r="P8978" s="12"/>
      <c r="Q8978" s="15" t="s">
        <v>39661</v>
      </c>
      <c r="R8978" s="12" t="s">
        <v>148</v>
      </c>
      <c r="S8978" s="11" t="s">
        <v>39662</v>
      </c>
      <c r="T8978" s="11" t="s">
        <v>4961</v>
      </c>
    </row>
    <row x14ac:dyDescent="0.25" r="8979" customHeight="1" ht="19.5">
      <c r="A8979" s="18">
        <v>45222</v>
      </c>
      <c r="B8979" s="11" t="s">
        <v>39663</v>
      </c>
      <c r="C8979" s="11" t="s">
        <v>4867</v>
      </c>
      <c r="D8979" s="12"/>
      <c r="E8979" s="13" t="s">
        <v>39664</v>
      </c>
      <c r="F8979" s="11" t="s">
        <v>39665</v>
      </c>
      <c r="G8979" s="12" t="s">
        <v>74</v>
      </c>
      <c r="H8979" s="12"/>
      <c r="I8979" s="14" t="s">
        <v>4870</v>
      </c>
      <c r="J8979" s="12" t="s">
        <v>24</v>
      </c>
      <c r="K8979" s="12" t="s">
        <v>25</v>
      </c>
      <c r="L8979" s="12" t="s">
        <v>39</v>
      </c>
      <c r="M8979" s="11" t="s">
        <v>149</v>
      </c>
      <c r="N8979" s="11" t="s">
        <v>4871</v>
      </c>
      <c r="O8979" s="12" t="s">
        <v>29</v>
      </c>
      <c r="P8979" s="12"/>
      <c r="Q8979" s="15" t="s">
        <v>39666</v>
      </c>
      <c r="R8979" s="12" t="s">
        <v>148</v>
      </c>
      <c r="S8979" s="11" t="s">
        <v>39667</v>
      </c>
      <c r="T8979" s="11" t="s">
        <v>18132</v>
      </c>
    </row>
    <row x14ac:dyDescent="0.25" r="8980" customHeight="1" ht="19.5">
      <c r="A8980" s="18">
        <v>45222</v>
      </c>
      <c r="B8980" s="11" t="s">
        <v>39668</v>
      </c>
      <c r="C8980" s="11" t="s">
        <v>7513</v>
      </c>
      <c r="D8980" s="12"/>
      <c r="E8980" s="13">
        <v>15672483870</v>
      </c>
      <c r="F8980" s="11" t="s">
        <v>39669</v>
      </c>
      <c r="G8980" s="12" t="s">
        <v>23</v>
      </c>
      <c r="H8980" s="12"/>
      <c r="I8980" s="14" t="s">
        <v>254</v>
      </c>
      <c r="J8980" s="12" t="s">
        <v>24</v>
      </c>
      <c r="K8980" s="12" t="s">
        <v>25</v>
      </c>
      <c r="L8980" s="12" t="s">
        <v>39</v>
      </c>
      <c r="M8980" s="11" t="s">
        <v>27</v>
      </c>
      <c r="N8980" s="11" t="s">
        <v>28</v>
      </c>
      <c r="O8980" s="12" t="s">
        <v>29</v>
      </c>
      <c r="P8980" s="12"/>
      <c r="Q8980" s="15" t="s">
        <v>39670</v>
      </c>
      <c r="R8980" s="12" t="s">
        <v>42</v>
      </c>
      <c r="S8980" s="11" t="s">
        <v>39671</v>
      </c>
      <c r="T8980" s="11"/>
    </row>
    <row x14ac:dyDescent="0.25" r="8981" customHeight="1" ht="19.5">
      <c r="A8981" s="18">
        <v>45223</v>
      </c>
      <c r="B8981" s="11" t="s">
        <v>39672</v>
      </c>
      <c r="C8981" s="11" t="s">
        <v>6029</v>
      </c>
      <c r="D8981" s="12"/>
      <c r="E8981" s="13">
        <v>13117299150</v>
      </c>
      <c r="F8981" s="11" t="s">
        <v>39673</v>
      </c>
      <c r="G8981" s="12" t="s">
        <v>62</v>
      </c>
      <c r="H8981" s="12" t="s">
        <v>130</v>
      </c>
      <c r="I8981" s="14" t="s">
        <v>486</v>
      </c>
      <c r="J8981" s="12" t="s">
        <v>24</v>
      </c>
      <c r="K8981" s="12" t="s">
        <v>25</v>
      </c>
      <c r="L8981" s="12" t="s">
        <v>39</v>
      </c>
      <c r="M8981" s="11" t="s">
        <v>40</v>
      </c>
      <c r="N8981" s="11" t="s">
        <v>624</v>
      </c>
      <c r="O8981" s="12" t="s">
        <v>29</v>
      </c>
      <c r="P8981" s="12"/>
      <c r="Q8981" s="15" t="s">
        <v>39674</v>
      </c>
      <c r="R8981" s="12" t="s">
        <v>42</v>
      </c>
      <c r="S8981" s="11" t="s">
        <v>39675</v>
      </c>
      <c r="T8981" s="11"/>
    </row>
    <row x14ac:dyDescent="0.25" r="8982" customHeight="1" ht="19.5">
      <c r="A8982" s="18">
        <v>45222</v>
      </c>
      <c r="B8982" s="11" t="s">
        <v>39676</v>
      </c>
      <c r="C8982" s="11" t="s">
        <v>4882</v>
      </c>
      <c r="D8982" s="12"/>
      <c r="E8982" s="13" t="s">
        <v>22921</v>
      </c>
      <c r="F8982" s="11" t="s">
        <v>22922</v>
      </c>
      <c r="G8982" s="12" t="s">
        <v>74</v>
      </c>
      <c r="H8982" s="12"/>
      <c r="I8982" s="14" t="s">
        <v>182</v>
      </c>
      <c r="J8982" s="12" t="s">
        <v>24</v>
      </c>
      <c r="K8982" s="12" t="s">
        <v>25</v>
      </c>
      <c r="L8982" s="12" t="s">
        <v>39</v>
      </c>
      <c r="M8982" s="11" t="s">
        <v>149</v>
      </c>
      <c r="N8982" s="11" t="s">
        <v>4871</v>
      </c>
      <c r="O8982" s="12" t="s">
        <v>29</v>
      </c>
      <c r="P8982" s="12"/>
      <c r="Q8982" s="15" t="s">
        <v>39677</v>
      </c>
      <c r="R8982" s="12" t="s">
        <v>148</v>
      </c>
      <c r="S8982" s="11" t="s">
        <v>39678</v>
      </c>
      <c r="T8982" s="11" t="s">
        <v>6803</v>
      </c>
    </row>
    <row x14ac:dyDescent="0.25" r="8983" customHeight="1" ht="19.5">
      <c r="A8983" s="18">
        <v>45222</v>
      </c>
      <c r="B8983" s="11" t="s">
        <v>39679</v>
      </c>
      <c r="C8983" s="11" t="s">
        <v>4867</v>
      </c>
      <c r="D8983" s="12"/>
      <c r="E8983" s="13" t="s">
        <v>39680</v>
      </c>
      <c r="F8983" s="11" t="s">
        <v>39681</v>
      </c>
      <c r="G8983" s="12" t="s">
        <v>74</v>
      </c>
      <c r="H8983" s="12" t="s">
        <v>98</v>
      </c>
      <c r="I8983" s="14" t="s">
        <v>4870</v>
      </c>
      <c r="J8983" s="12" t="s">
        <v>24</v>
      </c>
      <c r="K8983" s="12" t="s">
        <v>25</v>
      </c>
      <c r="L8983" s="12" t="s">
        <v>39</v>
      </c>
      <c r="M8983" s="11" t="s">
        <v>149</v>
      </c>
      <c r="N8983" s="11" t="s">
        <v>4871</v>
      </c>
      <c r="O8983" s="12" t="s">
        <v>29</v>
      </c>
      <c r="P8983" s="12"/>
      <c r="Q8983" s="15" t="s">
        <v>39682</v>
      </c>
      <c r="R8983" s="12" t="s">
        <v>148</v>
      </c>
      <c r="S8983" s="11" t="s">
        <v>39683</v>
      </c>
      <c r="T8983" s="11" t="s">
        <v>4961</v>
      </c>
    </row>
    <row x14ac:dyDescent="0.25" r="8984" customHeight="1" ht="19.5">
      <c r="A8984" s="18">
        <v>45223</v>
      </c>
      <c r="B8984" s="11" t="s">
        <v>39684</v>
      </c>
      <c r="C8984" s="11" t="s">
        <v>1132</v>
      </c>
      <c r="D8984" s="12"/>
      <c r="E8984" s="13">
        <v>15586352332</v>
      </c>
      <c r="F8984" s="11" t="s">
        <v>39685</v>
      </c>
      <c r="G8984" s="12" t="s">
        <v>37</v>
      </c>
      <c r="H8984" s="12"/>
      <c r="I8984" s="14" t="s">
        <v>272</v>
      </c>
      <c r="J8984" s="12" t="s">
        <v>24</v>
      </c>
      <c r="K8984" s="12" t="s">
        <v>25</v>
      </c>
      <c r="L8984" s="12" t="s">
        <v>39</v>
      </c>
      <c r="M8984" s="11" t="s">
        <v>27</v>
      </c>
      <c r="N8984" s="11" t="s">
        <v>183</v>
      </c>
      <c r="O8984" s="12" t="s">
        <v>29</v>
      </c>
      <c r="P8984" s="12"/>
      <c r="Q8984" s="15" t="s">
        <v>39686</v>
      </c>
      <c r="R8984" s="12" t="s">
        <v>51</v>
      </c>
      <c r="S8984" s="11" t="s">
        <v>39687</v>
      </c>
      <c r="T8984" s="11"/>
    </row>
    <row x14ac:dyDescent="0.25" r="8985" customHeight="1" ht="19.5">
      <c r="A8985" s="18">
        <v>45222</v>
      </c>
      <c r="B8985" s="11" t="s">
        <v>39688</v>
      </c>
      <c r="C8985" s="11" t="s">
        <v>4882</v>
      </c>
      <c r="D8985" s="12"/>
      <c r="E8985" s="13" t="s">
        <v>39689</v>
      </c>
      <c r="F8985" s="11" t="s">
        <v>39690</v>
      </c>
      <c r="G8985" s="12" t="s">
        <v>74</v>
      </c>
      <c r="H8985" s="12"/>
      <c r="I8985" s="14" t="s">
        <v>148</v>
      </c>
      <c r="J8985" s="12" t="s">
        <v>24</v>
      </c>
      <c r="K8985" s="12" t="s">
        <v>25</v>
      </c>
      <c r="L8985" s="12" t="s">
        <v>39</v>
      </c>
      <c r="M8985" s="11" t="s">
        <v>149</v>
      </c>
      <c r="N8985" s="11" t="s">
        <v>4871</v>
      </c>
      <c r="O8985" s="12" t="s">
        <v>29</v>
      </c>
      <c r="P8985" s="12"/>
      <c r="Q8985" s="15" t="s">
        <v>39691</v>
      </c>
      <c r="R8985" s="12" t="s">
        <v>148</v>
      </c>
      <c r="S8985" s="11" t="s">
        <v>39692</v>
      </c>
      <c r="T8985" s="11" t="s">
        <v>4906</v>
      </c>
    </row>
    <row x14ac:dyDescent="0.25" r="8986" customHeight="1" ht="19.5">
      <c r="A8986" s="18">
        <v>45222</v>
      </c>
      <c r="B8986" s="11" t="s">
        <v>39693</v>
      </c>
      <c r="C8986" s="11" t="s">
        <v>4923</v>
      </c>
      <c r="D8986" s="12"/>
      <c r="E8986" s="13" t="s">
        <v>39694</v>
      </c>
      <c r="F8986" s="11" t="s">
        <v>39695</v>
      </c>
      <c r="G8986" s="12" t="s">
        <v>74</v>
      </c>
      <c r="H8986" s="12" t="s">
        <v>98</v>
      </c>
      <c r="I8986" s="14" t="s">
        <v>148</v>
      </c>
      <c r="J8986" s="12" t="s">
        <v>24</v>
      </c>
      <c r="K8986" s="12" t="s">
        <v>25</v>
      </c>
      <c r="L8986" s="12" t="s">
        <v>39</v>
      </c>
      <c r="M8986" s="11" t="s">
        <v>149</v>
      </c>
      <c r="N8986" s="11" t="s">
        <v>4871</v>
      </c>
      <c r="O8986" s="12" t="s">
        <v>29</v>
      </c>
      <c r="P8986" s="12"/>
      <c r="Q8986" s="15" t="s">
        <v>39696</v>
      </c>
      <c r="R8986" s="12" t="s">
        <v>148</v>
      </c>
      <c r="S8986" s="11" t="s">
        <v>39697</v>
      </c>
      <c r="T8986" s="11" t="s">
        <v>4955</v>
      </c>
    </row>
    <row x14ac:dyDescent="0.25" r="8987" customHeight="1" ht="19.5">
      <c r="A8987" s="18">
        <v>45223</v>
      </c>
      <c r="B8987" s="11" t="s">
        <v>39698</v>
      </c>
      <c r="C8987" s="11" t="s">
        <v>660</v>
      </c>
      <c r="D8987" s="12"/>
      <c r="E8987" s="13">
        <v>15587984942</v>
      </c>
      <c r="F8987" s="11" t="s">
        <v>13794</v>
      </c>
      <c r="G8987" s="12" t="s">
        <v>74</v>
      </c>
      <c r="H8987" s="12"/>
      <c r="I8987" s="14" t="s">
        <v>142</v>
      </c>
      <c r="J8987" s="12" t="s">
        <v>24</v>
      </c>
      <c r="K8987" s="12" t="s">
        <v>25</v>
      </c>
      <c r="L8987" s="12" t="s">
        <v>39</v>
      </c>
      <c r="M8987" s="11" t="s">
        <v>27</v>
      </c>
      <c r="N8987" s="11" t="s">
        <v>624</v>
      </c>
      <c r="O8987" s="12" t="s">
        <v>29</v>
      </c>
      <c r="P8987" s="12"/>
      <c r="Q8987" s="15" t="s">
        <v>39699</v>
      </c>
      <c r="R8987" s="12" t="s">
        <v>42</v>
      </c>
      <c r="S8987" s="11" t="s">
        <v>39700</v>
      </c>
      <c r="T8987" s="11"/>
    </row>
    <row x14ac:dyDescent="0.25" r="8988" customHeight="1" ht="19.5">
      <c r="A8988" s="18">
        <v>45223</v>
      </c>
      <c r="B8988" s="11" t="s">
        <v>39701</v>
      </c>
      <c r="C8988" s="11" t="s">
        <v>1132</v>
      </c>
      <c r="D8988" s="12"/>
      <c r="E8988" s="13">
        <v>13217273263</v>
      </c>
      <c r="F8988" s="11" t="s">
        <v>39702</v>
      </c>
      <c r="G8988" s="12" t="s">
        <v>56</v>
      </c>
      <c r="H8988" s="12"/>
      <c r="I8988" s="14" t="s">
        <v>486</v>
      </c>
      <c r="J8988" s="12" t="s">
        <v>24</v>
      </c>
      <c r="K8988" s="12" t="s">
        <v>69</v>
      </c>
      <c r="L8988" s="12" t="s">
        <v>39</v>
      </c>
      <c r="M8988" s="11" t="s">
        <v>27</v>
      </c>
      <c r="N8988" s="11" t="s">
        <v>183</v>
      </c>
      <c r="O8988" s="12" t="s">
        <v>29</v>
      </c>
      <c r="P8988" s="12"/>
      <c r="Q8988" s="15" t="s">
        <v>39703</v>
      </c>
      <c r="R8988" s="12" t="s">
        <v>51</v>
      </c>
      <c r="S8988" s="11" t="s">
        <v>39704</v>
      </c>
      <c r="T8988" s="11"/>
    </row>
    <row x14ac:dyDescent="0.25" r="8989" customHeight="1" ht="19.5">
      <c r="A8989" s="18">
        <v>45222</v>
      </c>
      <c r="B8989" s="11" t="s">
        <v>39705</v>
      </c>
      <c r="C8989" s="11" t="s">
        <v>5117</v>
      </c>
      <c r="D8989" s="12"/>
      <c r="E8989" s="13" t="s">
        <v>39706</v>
      </c>
      <c r="F8989" s="11" t="s">
        <v>39707</v>
      </c>
      <c r="G8989" s="12" t="s">
        <v>74</v>
      </c>
      <c r="H8989" s="12"/>
      <c r="I8989" s="14" t="s">
        <v>4975</v>
      </c>
      <c r="J8989" s="12" t="s">
        <v>24</v>
      </c>
      <c r="K8989" s="12" t="s">
        <v>25</v>
      </c>
      <c r="L8989" s="12" t="s">
        <v>39</v>
      </c>
      <c r="M8989" s="11" t="s">
        <v>149</v>
      </c>
      <c r="N8989" s="11" t="s">
        <v>4871</v>
      </c>
      <c r="O8989" s="12" t="s">
        <v>29</v>
      </c>
      <c r="P8989" s="12"/>
      <c r="Q8989" s="15" t="s">
        <v>39708</v>
      </c>
      <c r="R8989" s="12" t="s">
        <v>148</v>
      </c>
      <c r="S8989" s="11" t="s">
        <v>39709</v>
      </c>
      <c r="T8989" s="11" t="s">
        <v>4893</v>
      </c>
    </row>
    <row x14ac:dyDescent="0.25" r="8990" customHeight="1" ht="19.5">
      <c r="A8990" s="18">
        <v>45224</v>
      </c>
      <c r="B8990" s="11" t="s">
        <v>39710</v>
      </c>
      <c r="C8990" s="11" t="s">
        <v>1132</v>
      </c>
      <c r="D8990" s="12"/>
      <c r="E8990" s="13">
        <v>16671760581</v>
      </c>
      <c r="F8990" s="11" t="s">
        <v>39711</v>
      </c>
      <c r="G8990" s="12" t="s">
        <v>216</v>
      </c>
      <c r="H8990" s="12" t="s">
        <v>121</v>
      </c>
      <c r="I8990" s="14" t="s">
        <v>182</v>
      </c>
      <c r="J8990" s="12" t="s">
        <v>24</v>
      </c>
      <c r="K8990" s="12" t="s">
        <v>25</v>
      </c>
      <c r="L8990" s="12" t="s">
        <v>39</v>
      </c>
      <c r="M8990" s="11" t="s">
        <v>40</v>
      </c>
      <c r="N8990" s="11" t="s">
        <v>183</v>
      </c>
      <c r="O8990" s="12" t="s">
        <v>29</v>
      </c>
      <c r="P8990" s="12"/>
      <c r="Q8990" s="15" t="s">
        <v>39712</v>
      </c>
      <c r="R8990" s="12" t="s">
        <v>51</v>
      </c>
      <c r="S8990" s="11" t="s">
        <v>39713</v>
      </c>
      <c r="T8990" s="11"/>
    </row>
    <row x14ac:dyDescent="0.25" r="8991" customHeight="1" ht="19.5">
      <c r="A8991" s="18">
        <v>45222</v>
      </c>
      <c r="B8991" s="11" t="s">
        <v>39714</v>
      </c>
      <c r="C8991" s="11" t="s">
        <v>4923</v>
      </c>
      <c r="D8991" s="12"/>
      <c r="E8991" s="13" t="s">
        <v>39715</v>
      </c>
      <c r="F8991" s="11" t="s">
        <v>39716</v>
      </c>
      <c r="G8991" s="12" t="s">
        <v>74</v>
      </c>
      <c r="H8991" s="12"/>
      <c r="I8991" s="14" t="s">
        <v>148</v>
      </c>
      <c r="J8991" s="12" t="s">
        <v>24</v>
      </c>
      <c r="K8991" s="12" t="s">
        <v>25</v>
      </c>
      <c r="L8991" s="12" t="s">
        <v>39</v>
      </c>
      <c r="M8991" s="11" t="s">
        <v>149</v>
      </c>
      <c r="N8991" s="11" t="s">
        <v>4871</v>
      </c>
      <c r="O8991" s="12" t="s">
        <v>29</v>
      </c>
      <c r="P8991" s="12"/>
      <c r="Q8991" s="15" t="s">
        <v>39717</v>
      </c>
      <c r="R8991" s="12" t="s">
        <v>148</v>
      </c>
      <c r="S8991" s="11" t="s">
        <v>39718</v>
      </c>
      <c r="T8991" s="11" t="s">
        <v>4887</v>
      </c>
    </row>
    <row x14ac:dyDescent="0.25" r="8992" customHeight="1" ht="19.5">
      <c r="A8992" s="18">
        <v>45222</v>
      </c>
      <c r="B8992" s="11" t="s">
        <v>39719</v>
      </c>
      <c r="C8992" s="11" t="s">
        <v>4867</v>
      </c>
      <c r="D8992" s="12"/>
      <c r="E8992" s="13" t="s">
        <v>39720</v>
      </c>
      <c r="F8992" s="11" t="s">
        <v>39721</v>
      </c>
      <c r="G8992" s="12" t="s">
        <v>74</v>
      </c>
      <c r="H8992" s="12" t="s">
        <v>98</v>
      </c>
      <c r="I8992" s="14" t="s">
        <v>4870</v>
      </c>
      <c r="J8992" s="12" t="s">
        <v>24</v>
      </c>
      <c r="K8992" s="12" t="s">
        <v>25</v>
      </c>
      <c r="L8992" s="12" t="s">
        <v>39</v>
      </c>
      <c r="M8992" s="11" t="s">
        <v>149</v>
      </c>
      <c r="N8992" s="11" t="s">
        <v>4871</v>
      </c>
      <c r="O8992" s="12" t="s">
        <v>29</v>
      </c>
      <c r="P8992" s="12"/>
      <c r="Q8992" s="15" t="s">
        <v>39722</v>
      </c>
      <c r="R8992" s="12" t="s">
        <v>148</v>
      </c>
      <c r="S8992" s="11" t="s">
        <v>39723</v>
      </c>
      <c r="T8992" s="11" t="s">
        <v>18132</v>
      </c>
    </row>
    <row x14ac:dyDescent="0.25" r="8993" customHeight="1" ht="19.5">
      <c r="A8993" s="18">
        <v>45225</v>
      </c>
      <c r="B8993" s="11" t="s">
        <v>39724</v>
      </c>
      <c r="C8993" s="11" t="s">
        <v>1132</v>
      </c>
      <c r="D8993" s="12"/>
      <c r="E8993" s="13">
        <v>13094189098</v>
      </c>
      <c r="F8993" s="11" t="s">
        <v>39725</v>
      </c>
      <c r="G8993" s="12" t="s">
        <v>216</v>
      </c>
      <c r="H8993" s="12"/>
      <c r="I8993" s="14" t="s">
        <v>615</v>
      </c>
      <c r="J8993" s="12" t="s">
        <v>24</v>
      </c>
      <c r="K8993" s="12" t="s">
        <v>25</v>
      </c>
      <c r="L8993" s="12" t="s">
        <v>39</v>
      </c>
      <c r="M8993" s="11" t="s">
        <v>40</v>
      </c>
      <c r="N8993" s="11" t="s">
        <v>183</v>
      </c>
      <c r="O8993" s="12" t="s">
        <v>29</v>
      </c>
      <c r="P8993" s="12"/>
      <c r="Q8993" s="15" t="s">
        <v>39726</v>
      </c>
      <c r="R8993" s="12" t="s">
        <v>42</v>
      </c>
      <c r="S8993" s="11" t="s">
        <v>39727</v>
      </c>
      <c r="T8993" s="11"/>
    </row>
    <row x14ac:dyDescent="0.25" r="8994" customHeight="1" ht="19.5">
      <c r="A8994" s="18">
        <v>45222</v>
      </c>
      <c r="B8994" s="11" t="s">
        <v>39728</v>
      </c>
      <c r="C8994" s="11" t="s">
        <v>5117</v>
      </c>
      <c r="D8994" s="12"/>
      <c r="E8994" s="13" t="s">
        <v>39729</v>
      </c>
      <c r="F8994" s="11" t="s">
        <v>39730</v>
      </c>
      <c r="G8994" s="12" t="s">
        <v>74</v>
      </c>
      <c r="H8994" s="12"/>
      <c r="I8994" s="14" t="s">
        <v>4975</v>
      </c>
      <c r="J8994" s="12" t="s">
        <v>24</v>
      </c>
      <c r="K8994" s="12" t="s">
        <v>25</v>
      </c>
      <c r="L8994" s="12" t="s">
        <v>39</v>
      </c>
      <c r="M8994" s="11" t="s">
        <v>149</v>
      </c>
      <c r="N8994" s="11" t="s">
        <v>4871</v>
      </c>
      <c r="O8994" s="12" t="s">
        <v>29</v>
      </c>
      <c r="P8994" s="12"/>
      <c r="Q8994" s="15" t="s">
        <v>39731</v>
      </c>
      <c r="R8994" s="12" t="s">
        <v>148</v>
      </c>
      <c r="S8994" s="11" t="s">
        <v>39732</v>
      </c>
      <c r="T8994" s="11" t="s">
        <v>4893</v>
      </c>
    </row>
    <row x14ac:dyDescent="0.25" r="8995" customHeight="1" ht="19.5">
      <c r="A8995" s="18">
        <v>45223</v>
      </c>
      <c r="B8995" s="11" t="s">
        <v>39733</v>
      </c>
      <c r="C8995" s="11" t="s">
        <v>46</v>
      </c>
      <c r="D8995" s="12"/>
      <c r="E8995" s="13">
        <v>15572792093</v>
      </c>
      <c r="F8995" s="11" t="s">
        <v>39734</v>
      </c>
      <c r="G8995" s="12" t="s">
        <v>37</v>
      </c>
      <c r="H8995" s="12" t="s">
        <v>98</v>
      </c>
      <c r="I8995" s="14" t="s">
        <v>182</v>
      </c>
      <c r="J8995" s="12" t="s">
        <v>24</v>
      </c>
      <c r="K8995" s="12" t="s">
        <v>25</v>
      </c>
      <c r="L8995" s="12" t="s">
        <v>39</v>
      </c>
      <c r="M8995" s="11" t="s">
        <v>27</v>
      </c>
      <c r="N8995" s="11" t="s">
        <v>28</v>
      </c>
      <c r="O8995" s="12" t="s">
        <v>29</v>
      </c>
      <c r="P8995" s="12"/>
      <c r="Q8995" s="15" t="s">
        <v>39735</v>
      </c>
      <c r="R8995" s="12" t="s">
        <v>51</v>
      </c>
      <c r="S8995" s="11" t="s">
        <v>39736</v>
      </c>
      <c r="T8995" s="11"/>
    </row>
    <row x14ac:dyDescent="0.25" r="8996" customHeight="1" ht="19.5">
      <c r="A8996" s="18">
        <v>45222</v>
      </c>
      <c r="B8996" s="11" t="s">
        <v>39737</v>
      </c>
      <c r="C8996" s="11" t="s">
        <v>1132</v>
      </c>
      <c r="D8996" s="12"/>
      <c r="E8996" s="13">
        <v>13040985806</v>
      </c>
      <c r="F8996" s="11" t="s">
        <v>39738</v>
      </c>
      <c r="G8996" s="12" t="s">
        <v>23</v>
      </c>
      <c r="H8996" s="12"/>
      <c r="I8996" s="14" t="s">
        <v>93</v>
      </c>
      <c r="J8996" s="12" t="s">
        <v>24</v>
      </c>
      <c r="K8996" s="12" t="s">
        <v>25</v>
      </c>
      <c r="L8996" s="12" t="s">
        <v>39</v>
      </c>
      <c r="M8996" s="11" t="s">
        <v>27</v>
      </c>
      <c r="N8996" s="11" t="s">
        <v>183</v>
      </c>
      <c r="O8996" s="12" t="s">
        <v>29</v>
      </c>
      <c r="P8996" s="12"/>
      <c r="Q8996" s="15" t="s">
        <v>39739</v>
      </c>
      <c r="R8996" s="12" t="s">
        <v>51</v>
      </c>
      <c r="S8996" s="11" t="s">
        <v>27484</v>
      </c>
      <c r="T8996" s="11"/>
    </row>
    <row x14ac:dyDescent="0.25" r="8997" customHeight="1" ht="19.5">
      <c r="A8997" s="18">
        <v>45222</v>
      </c>
      <c r="B8997" s="11" t="s">
        <v>39740</v>
      </c>
      <c r="C8997" s="11" t="s">
        <v>4867</v>
      </c>
      <c r="D8997" s="12"/>
      <c r="E8997" s="13" t="s">
        <v>39741</v>
      </c>
      <c r="F8997" s="11" t="s">
        <v>39742</v>
      </c>
      <c r="G8997" s="12" t="s">
        <v>74</v>
      </c>
      <c r="H8997" s="12"/>
      <c r="I8997" s="14" t="s">
        <v>4870</v>
      </c>
      <c r="J8997" s="12" t="s">
        <v>24</v>
      </c>
      <c r="K8997" s="12" t="s">
        <v>25</v>
      </c>
      <c r="L8997" s="12" t="s">
        <v>39</v>
      </c>
      <c r="M8997" s="11" t="s">
        <v>149</v>
      </c>
      <c r="N8997" s="11" t="s">
        <v>4871</v>
      </c>
      <c r="O8997" s="12" t="s">
        <v>29</v>
      </c>
      <c r="P8997" s="12"/>
      <c r="Q8997" s="15" t="s">
        <v>39743</v>
      </c>
      <c r="R8997" s="12" t="s">
        <v>148</v>
      </c>
      <c r="S8997" s="11" t="s">
        <v>39744</v>
      </c>
      <c r="T8997" s="11" t="s">
        <v>4874</v>
      </c>
    </row>
    <row x14ac:dyDescent="0.25" r="8998" customHeight="1" ht="19.5">
      <c r="A8998" s="18">
        <v>45224</v>
      </c>
      <c r="B8998" s="11" t="s">
        <v>39745</v>
      </c>
      <c r="C8998" s="11" t="s">
        <v>1132</v>
      </c>
      <c r="D8998" s="12"/>
      <c r="E8998" s="13">
        <v>18672669346</v>
      </c>
      <c r="F8998" s="11" t="s">
        <v>39746</v>
      </c>
      <c r="G8998" s="12" t="s">
        <v>74</v>
      </c>
      <c r="H8998" s="12"/>
      <c r="I8998" s="14" t="s">
        <v>352</v>
      </c>
      <c r="J8998" s="12" t="s">
        <v>24</v>
      </c>
      <c r="K8998" s="12" t="s">
        <v>25</v>
      </c>
      <c r="L8998" s="12" t="s">
        <v>39</v>
      </c>
      <c r="M8998" s="11" t="s">
        <v>40</v>
      </c>
      <c r="N8998" s="11" t="s">
        <v>183</v>
      </c>
      <c r="O8998" s="12" t="s">
        <v>29</v>
      </c>
      <c r="P8998" s="12"/>
      <c r="Q8998" s="15" t="s">
        <v>39747</v>
      </c>
      <c r="R8998" s="12" t="s">
        <v>51</v>
      </c>
      <c r="S8998" s="11" t="s">
        <v>39748</v>
      </c>
      <c r="T8998" s="11"/>
    </row>
    <row x14ac:dyDescent="0.25" r="8999" customHeight="1" ht="19.5">
      <c r="A8999" s="18">
        <v>45222</v>
      </c>
      <c r="B8999" s="11" t="s">
        <v>39749</v>
      </c>
      <c r="C8999" s="11" t="s">
        <v>4882</v>
      </c>
      <c r="D8999" s="12"/>
      <c r="E8999" s="13" t="s">
        <v>39750</v>
      </c>
      <c r="F8999" s="11" t="s">
        <v>39751</v>
      </c>
      <c r="G8999" s="12" t="s">
        <v>74</v>
      </c>
      <c r="H8999" s="12" t="s">
        <v>86</v>
      </c>
      <c r="I8999" s="14" t="s">
        <v>148</v>
      </c>
      <c r="J8999" s="12" t="s">
        <v>24</v>
      </c>
      <c r="K8999" s="12" t="s">
        <v>25</v>
      </c>
      <c r="L8999" s="12" t="s">
        <v>39</v>
      </c>
      <c r="M8999" s="11" t="s">
        <v>149</v>
      </c>
      <c r="N8999" s="11" t="s">
        <v>4871</v>
      </c>
      <c r="O8999" s="12" t="s">
        <v>29</v>
      </c>
      <c r="P8999" s="12"/>
      <c r="Q8999" s="15" t="s">
        <v>39752</v>
      </c>
      <c r="R8999" s="12" t="s">
        <v>148</v>
      </c>
      <c r="S8999" s="11" t="s">
        <v>39753</v>
      </c>
      <c r="T8999" s="11" t="s">
        <v>4961</v>
      </c>
    </row>
    <row x14ac:dyDescent="0.25" r="9000" customHeight="1" ht="19.5">
      <c r="A9000" s="18">
        <v>45224</v>
      </c>
      <c r="B9000" s="11" t="s">
        <v>39754</v>
      </c>
      <c r="C9000" s="11" t="s">
        <v>1132</v>
      </c>
      <c r="D9000" s="12"/>
      <c r="E9000" s="13">
        <v>13477121528</v>
      </c>
      <c r="F9000" s="11" t="s">
        <v>39755</v>
      </c>
      <c r="G9000" s="12" t="s">
        <v>48</v>
      </c>
      <c r="H9000" s="12"/>
      <c r="I9000" s="14" t="s">
        <v>779</v>
      </c>
      <c r="J9000" s="12" t="s">
        <v>24</v>
      </c>
      <c r="K9000" s="12" t="s">
        <v>25</v>
      </c>
      <c r="L9000" s="12" t="s">
        <v>39</v>
      </c>
      <c r="M9000" s="11" t="s">
        <v>40</v>
      </c>
      <c r="N9000" s="11" t="s">
        <v>183</v>
      </c>
      <c r="O9000" s="12" t="s">
        <v>29</v>
      </c>
      <c r="P9000" s="12"/>
      <c r="Q9000" s="15" t="s">
        <v>39756</v>
      </c>
      <c r="R9000" s="12" t="s">
        <v>51</v>
      </c>
      <c r="S9000" s="11" t="s">
        <v>39757</v>
      </c>
      <c r="T9000" s="11"/>
    </row>
    <row x14ac:dyDescent="0.25" r="9001" customHeight="1" ht="19.5">
      <c r="A9001" s="18">
        <v>45225</v>
      </c>
      <c r="B9001" s="11" t="s">
        <v>39758</v>
      </c>
      <c r="C9001" s="11" t="s">
        <v>46</v>
      </c>
      <c r="D9001" s="12"/>
      <c r="E9001" s="13">
        <v>15671068696</v>
      </c>
      <c r="F9001" s="11" t="s">
        <v>39759</v>
      </c>
      <c r="G9001" s="12" t="s">
        <v>115</v>
      </c>
      <c r="H9001" s="12" t="s">
        <v>98</v>
      </c>
      <c r="I9001" s="14" t="s">
        <v>486</v>
      </c>
      <c r="J9001" s="12" t="s">
        <v>24</v>
      </c>
      <c r="K9001" s="12" t="s">
        <v>25</v>
      </c>
      <c r="L9001" s="12" t="s">
        <v>39</v>
      </c>
      <c r="M9001" s="11" t="s">
        <v>27</v>
      </c>
      <c r="N9001" s="11" t="s">
        <v>28</v>
      </c>
      <c r="O9001" s="12" t="s">
        <v>29</v>
      </c>
      <c r="P9001" s="12"/>
      <c r="Q9001" s="15" t="s">
        <v>39760</v>
      </c>
      <c r="R9001" s="12" t="s">
        <v>51</v>
      </c>
      <c r="S9001" s="17" t="s">
        <v>39761</v>
      </c>
      <c r="T9001" s="11"/>
    </row>
    <row x14ac:dyDescent="0.25" r="9002" customHeight="1" ht="19.5">
      <c r="A9002" s="18">
        <v>45222</v>
      </c>
      <c r="B9002" s="11" t="s">
        <v>39762</v>
      </c>
      <c r="C9002" s="11" t="s">
        <v>4867</v>
      </c>
      <c r="D9002" s="12"/>
      <c r="E9002" s="13" t="s">
        <v>39763</v>
      </c>
      <c r="F9002" s="11" t="s">
        <v>39764</v>
      </c>
      <c r="G9002" s="12" t="s">
        <v>74</v>
      </c>
      <c r="H9002" s="12"/>
      <c r="I9002" s="14" t="s">
        <v>4870</v>
      </c>
      <c r="J9002" s="12" t="s">
        <v>24</v>
      </c>
      <c r="K9002" s="12" t="s">
        <v>25</v>
      </c>
      <c r="L9002" s="12" t="s">
        <v>39</v>
      </c>
      <c r="M9002" s="11" t="s">
        <v>149</v>
      </c>
      <c r="N9002" s="11" t="s">
        <v>4871</v>
      </c>
      <c r="O9002" s="12" t="s">
        <v>29</v>
      </c>
      <c r="P9002" s="12"/>
      <c r="Q9002" s="15" t="s">
        <v>39765</v>
      </c>
      <c r="R9002" s="12" t="s">
        <v>42</v>
      </c>
      <c r="S9002" s="11" t="s">
        <v>39766</v>
      </c>
      <c r="T9002" s="11" t="s">
        <v>4899</v>
      </c>
    </row>
    <row x14ac:dyDescent="0.25" r="9003" customHeight="1" ht="19.5">
      <c r="A9003" s="18">
        <v>45222</v>
      </c>
      <c r="B9003" s="11" t="s">
        <v>39767</v>
      </c>
      <c r="C9003" s="11" t="s">
        <v>5086</v>
      </c>
      <c r="D9003" s="12"/>
      <c r="E9003" s="13" t="s">
        <v>39768</v>
      </c>
      <c r="F9003" s="11" t="s">
        <v>39769</v>
      </c>
      <c r="G9003" s="12" t="s">
        <v>74</v>
      </c>
      <c r="H9003" s="12"/>
      <c r="I9003" s="14" t="s">
        <v>148</v>
      </c>
      <c r="J9003" s="12" t="s">
        <v>24</v>
      </c>
      <c r="K9003" s="12" t="s">
        <v>25</v>
      </c>
      <c r="L9003" s="12" t="s">
        <v>39</v>
      </c>
      <c r="M9003" s="11" t="s">
        <v>149</v>
      </c>
      <c r="N9003" s="11" t="s">
        <v>4871</v>
      </c>
      <c r="O9003" s="12" t="s">
        <v>29</v>
      </c>
      <c r="P9003" s="12"/>
      <c r="Q9003" s="15" t="s">
        <v>39770</v>
      </c>
      <c r="R9003" s="12" t="s">
        <v>148</v>
      </c>
      <c r="S9003" s="11" t="s">
        <v>39771</v>
      </c>
      <c r="T9003" s="11" t="s">
        <v>4961</v>
      </c>
    </row>
    <row x14ac:dyDescent="0.25" r="9004" customHeight="1" ht="19.5">
      <c r="A9004" s="18">
        <v>45223</v>
      </c>
      <c r="B9004" s="11" t="s">
        <v>39772</v>
      </c>
      <c r="C9004" s="11" t="s">
        <v>5363</v>
      </c>
      <c r="D9004" s="12"/>
      <c r="E9004" s="13">
        <v>18527815218</v>
      </c>
      <c r="F9004" s="11" t="s">
        <v>39773</v>
      </c>
      <c r="G9004" s="12" t="s">
        <v>74</v>
      </c>
      <c r="H9004" s="12"/>
      <c r="I9004" s="14" t="s">
        <v>328</v>
      </c>
      <c r="J9004" s="12" t="s">
        <v>24</v>
      </c>
      <c r="K9004" s="12" t="s">
        <v>25</v>
      </c>
      <c r="L9004" s="12" t="s">
        <v>39</v>
      </c>
      <c r="M9004" s="11" t="s">
        <v>40</v>
      </c>
      <c r="N9004" s="11" t="s">
        <v>624</v>
      </c>
      <c r="O9004" s="12" t="s">
        <v>29</v>
      </c>
      <c r="P9004" s="12"/>
      <c r="Q9004" s="15" t="s">
        <v>39774</v>
      </c>
      <c r="R9004" s="12" t="s">
        <v>42</v>
      </c>
      <c r="S9004" s="11" t="s">
        <v>39775</v>
      </c>
      <c r="T9004" s="11"/>
    </row>
    <row x14ac:dyDescent="0.25" r="9005" customHeight="1" ht="19.5">
      <c r="A9005" s="18">
        <v>45222</v>
      </c>
      <c r="B9005" s="11" t="s">
        <v>39776</v>
      </c>
      <c r="C9005" s="11" t="s">
        <v>72</v>
      </c>
      <c r="D9005" s="12"/>
      <c r="E9005" s="13">
        <v>15587952877</v>
      </c>
      <c r="F9005" s="11" t="s">
        <v>39777</v>
      </c>
      <c r="G9005" s="12" t="s">
        <v>115</v>
      </c>
      <c r="H9005" s="12"/>
      <c r="I9005" s="14" t="s">
        <v>116</v>
      </c>
      <c r="J9005" s="12" t="s">
        <v>24</v>
      </c>
      <c r="K9005" s="12" t="s">
        <v>25</v>
      </c>
      <c r="L9005" s="12" t="s">
        <v>39</v>
      </c>
      <c r="M9005" s="11" t="s">
        <v>40</v>
      </c>
      <c r="N9005" s="11" t="s">
        <v>28</v>
      </c>
      <c r="O9005" s="12" t="s">
        <v>29</v>
      </c>
      <c r="P9005" s="12"/>
      <c r="Q9005" s="15" t="s">
        <v>39778</v>
      </c>
      <c r="R9005" s="12" t="s">
        <v>42</v>
      </c>
      <c r="S9005" s="11" t="s">
        <v>39779</v>
      </c>
      <c r="T9005" s="11"/>
    </row>
    <row x14ac:dyDescent="0.25" r="9006" customHeight="1" ht="19.5">
      <c r="A9006" s="18">
        <v>45222</v>
      </c>
      <c r="B9006" s="11" t="s">
        <v>39780</v>
      </c>
      <c r="C9006" s="11" t="s">
        <v>4867</v>
      </c>
      <c r="D9006" s="12"/>
      <c r="E9006" s="13" t="s">
        <v>39781</v>
      </c>
      <c r="F9006" s="11" t="s">
        <v>20018</v>
      </c>
      <c r="G9006" s="12" t="s">
        <v>74</v>
      </c>
      <c r="H9006" s="12"/>
      <c r="I9006" s="14" t="s">
        <v>4870</v>
      </c>
      <c r="J9006" s="12" t="s">
        <v>24</v>
      </c>
      <c r="K9006" s="12" t="s">
        <v>25</v>
      </c>
      <c r="L9006" s="12" t="s">
        <v>39</v>
      </c>
      <c r="M9006" s="11" t="s">
        <v>149</v>
      </c>
      <c r="N9006" s="11" t="s">
        <v>4871</v>
      </c>
      <c r="O9006" s="12" t="s">
        <v>29</v>
      </c>
      <c r="P9006" s="12"/>
      <c r="Q9006" s="15" t="s">
        <v>39782</v>
      </c>
      <c r="R9006" s="12" t="s">
        <v>148</v>
      </c>
      <c r="S9006" s="11" t="s">
        <v>32589</v>
      </c>
      <c r="T9006" s="11" t="s">
        <v>4874</v>
      </c>
    </row>
    <row x14ac:dyDescent="0.25" r="9007" customHeight="1" ht="19.5">
      <c r="A9007" s="18">
        <v>45222</v>
      </c>
      <c r="B9007" s="11" t="s">
        <v>39783</v>
      </c>
      <c r="C9007" s="11" t="s">
        <v>46</v>
      </c>
      <c r="D9007" s="12"/>
      <c r="E9007" s="13">
        <v>15571772821</v>
      </c>
      <c r="F9007" s="11" t="s">
        <v>39784</v>
      </c>
      <c r="G9007" s="12" t="s">
        <v>37</v>
      </c>
      <c r="H9007" s="12"/>
      <c r="I9007" s="14" t="s">
        <v>154</v>
      </c>
      <c r="J9007" s="12" t="s">
        <v>24</v>
      </c>
      <c r="K9007" s="12" t="s">
        <v>25</v>
      </c>
      <c r="L9007" s="12" t="s">
        <v>39</v>
      </c>
      <c r="M9007" s="11" t="s">
        <v>40</v>
      </c>
      <c r="N9007" s="11" t="s">
        <v>28</v>
      </c>
      <c r="O9007" s="12" t="s">
        <v>29</v>
      </c>
      <c r="P9007" s="12"/>
      <c r="Q9007" s="15" t="s">
        <v>39785</v>
      </c>
      <c r="R9007" s="12" t="s">
        <v>51</v>
      </c>
      <c r="S9007" s="11" t="s">
        <v>39786</v>
      </c>
      <c r="T9007" s="11"/>
    </row>
    <row x14ac:dyDescent="0.25" r="9008" customHeight="1" ht="19.5">
      <c r="A9008" s="18">
        <v>45222</v>
      </c>
      <c r="B9008" s="11" t="s">
        <v>39787</v>
      </c>
      <c r="C9008" s="11" t="s">
        <v>5675</v>
      </c>
      <c r="D9008" s="12"/>
      <c r="E9008" s="13">
        <v>15629384371</v>
      </c>
      <c r="F9008" s="11" t="s">
        <v>2103</v>
      </c>
      <c r="G9008" s="12" t="s">
        <v>74</v>
      </c>
      <c r="H9008" s="12"/>
      <c r="I9008" s="14">
        <v>10015</v>
      </c>
      <c r="J9008" s="12" t="s">
        <v>24</v>
      </c>
      <c r="K9008" s="12" t="s">
        <v>25</v>
      </c>
      <c r="L9008" s="12" t="s">
        <v>26</v>
      </c>
      <c r="M9008" s="11" t="s">
        <v>27</v>
      </c>
      <c r="N9008" s="11" t="s">
        <v>28</v>
      </c>
      <c r="O9008" s="12" t="s">
        <v>29</v>
      </c>
      <c r="P9008" s="12"/>
      <c r="Q9008" s="15" t="s">
        <v>39788</v>
      </c>
      <c r="R9008" s="12" t="s">
        <v>31</v>
      </c>
      <c r="S9008" s="11" t="s">
        <v>39789</v>
      </c>
      <c r="T9008" s="11"/>
    </row>
    <row x14ac:dyDescent="0.25" r="9009" customHeight="1" ht="19.5">
      <c r="A9009" s="18">
        <v>45225</v>
      </c>
      <c r="B9009" s="11" t="s">
        <v>39790</v>
      </c>
      <c r="C9009" s="11" t="s">
        <v>1132</v>
      </c>
      <c r="D9009" s="12"/>
      <c r="E9009" s="13">
        <v>15671050351</v>
      </c>
      <c r="F9009" s="11" t="s">
        <v>13335</v>
      </c>
      <c r="G9009" s="12" t="s">
        <v>289</v>
      </c>
      <c r="H9009" s="12"/>
      <c r="I9009" s="14" t="s">
        <v>328</v>
      </c>
      <c r="J9009" s="12" t="s">
        <v>24</v>
      </c>
      <c r="K9009" s="12" t="s">
        <v>25</v>
      </c>
      <c r="L9009" s="12" t="s">
        <v>39</v>
      </c>
      <c r="M9009" s="11" t="s">
        <v>40</v>
      </c>
      <c r="N9009" s="11" t="s">
        <v>183</v>
      </c>
      <c r="O9009" s="12" t="s">
        <v>29</v>
      </c>
      <c r="P9009" s="12"/>
      <c r="Q9009" s="15" t="s">
        <v>39791</v>
      </c>
      <c r="R9009" s="12" t="s">
        <v>51</v>
      </c>
      <c r="S9009" s="11" t="s">
        <v>16993</v>
      </c>
      <c r="T9009" s="11"/>
    </row>
    <row x14ac:dyDescent="0.25" r="9010" customHeight="1" ht="19.5">
      <c r="A9010" s="18">
        <v>45222</v>
      </c>
      <c r="B9010" s="11" t="s">
        <v>39792</v>
      </c>
      <c r="C9010" s="11" t="s">
        <v>4882</v>
      </c>
      <c r="D9010" s="12"/>
      <c r="E9010" s="13" t="s">
        <v>39793</v>
      </c>
      <c r="F9010" s="11" t="s">
        <v>39794</v>
      </c>
      <c r="G9010" s="12" t="s">
        <v>74</v>
      </c>
      <c r="H9010" s="12"/>
      <c r="I9010" s="14" t="s">
        <v>148</v>
      </c>
      <c r="J9010" s="12" t="s">
        <v>24</v>
      </c>
      <c r="K9010" s="12" t="s">
        <v>172</v>
      </c>
      <c r="L9010" s="12"/>
      <c r="M9010" s="11" t="s">
        <v>149</v>
      </c>
      <c r="N9010" s="11" t="s">
        <v>4871</v>
      </c>
      <c r="O9010" s="12" t="s">
        <v>29</v>
      </c>
      <c r="P9010" s="12"/>
      <c r="Q9010" s="15" t="s">
        <v>39795</v>
      </c>
      <c r="R9010" s="12" t="s">
        <v>42</v>
      </c>
      <c r="S9010" s="11" t="s">
        <v>39796</v>
      </c>
      <c r="T9010" s="11" t="s">
        <v>4899</v>
      </c>
    </row>
    <row x14ac:dyDescent="0.25" r="9011" customHeight="1" ht="19.5">
      <c r="A9011" s="18">
        <v>45222</v>
      </c>
      <c r="B9011" s="11" t="s">
        <v>39797</v>
      </c>
      <c r="C9011" s="11" t="s">
        <v>4867</v>
      </c>
      <c r="D9011" s="12"/>
      <c r="E9011" s="13" t="s">
        <v>39798</v>
      </c>
      <c r="F9011" s="11" t="s">
        <v>39799</v>
      </c>
      <c r="G9011" s="12" t="s">
        <v>74</v>
      </c>
      <c r="H9011" s="12" t="s">
        <v>86</v>
      </c>
      <c r="I9011" s="14" t="s">
        <v>4870</v>
      </c>
      <c r="J9011" s="12" t="s">
        <v>24</v>
      </c>
      <c r="K9011" s="12" t="s">
        <v>25</v>
      </c>
      <c r="L9011" s="12" t="s">
        <v>39</v>
      </c>
      <c r="M9011" s="11" t="s">
        <v>149</v>
      </c>
      <c r="N9011" s="11" t="s">
        <v>4871</v>
      </c>
      <c r="O9011" s="12" t="s">
        <v>29</v>
      </c>
      <c r="P9011" s="12"/>
      <c r="Q9011" s="15" t="s">
        <v>39800</v>
      </c>
      <c r="R9011" s="12" t="s">
        <v>148</v>
      </c>
      <c r="S9011" s="11" t="s">
        <v>39801</v>
      </c>
      <c r="T9011" s="11" t="s">
        <v>4961</v>
      </c>
    </row>
    <row x14ac:dyDescent="0.25" r="9012" customHeight="1" ht="19.5">
      <c r="A9012" s="18">
        <v>45222</v>
      </c>
      <c r="B9012" s="11" t="s">
        <v>39802</v>
      </c>
      <c r="C9012" s="11" t="s">
        <v>108</v>
      </c>
      <c r="D9012" s="12"/>
      <c r="E9012" s="13">
        <v>18527300553</v>
      </c>
      <c r="F9012" s="11" t="s">
        <v>39803</v>
      </c>
      <c r="G9012" s="12" t="s">
        <v>216</v>
      </c>
      <c r="H9012" s="12"/>
      <c r="I9012" s="14" t="s">
        <v>328</v>
      </c>
      <c r="J9012" s="12" t="s">
        <v>24</v>
      </c>
      <c r="K9012" s="12" t="s">
        <v>25</v>
      </c>
      <c r="L9012" s="12" t="s">
        <v>39</v>
      </c>
      <c r="M9012" s="11" t="s">
        <v>27</v>
      </c>
      <c r="N9012" s="11" t="s">
        <v>28</v>
      </c>
      <c r="O9012" s="12" t="s">
        <v>29</v>
      </c>
      <c r="P9012" s="12"/>
      <c r="Q9012" s="15" t="s">
        <v>39804</v>
      </c>
      <c r="R9012" s="12" t="s">
        <v>51</v>
      </c>
      <c r="S9012" s="17" t="s">
        <v>39805</v>
      </c>
      <c r="T9012" s="11"/>
    </row>
    <row x14ac:dyDescent="0.25" r="9013" customHeight="1" ht="19.5">
      <c r="A9013" s="18">
        <v>45223</v>
      </c>
      <c r="B9013" s="11" t="s">
        <v>39806</v>
      </c>
      <c r="C9013" s="11" t="s">
        <v>1132</v>
      </c>
      <c r="D9013" s="12"/>
      <c r="E9013" s="13">
        <v>18571027017</v>
      </c>
      <c r="F9013" s="11" t="s">
        <v>39807</v>
      </c>
      <c r="G9013" s="12" t="s">
        <v>48</v>
      </c>
      <c r="H9013" s="12"/>
      <c r="I9013" s="14" t="s">
        <v>110</v>
      </c>
      <c r="J9013" s="12" t="s">
        <v>24</v>
      </c>
      <c r="K9013" s="12" t="s">
        <v>25</v>
      </c>
      <c r="L9013" s="12" t="s">
        <v>39</v>
      </c>
      <c r="M9013" s="11" t="s">
        <v>40</v>
      </c>
      <c r="N9013" s="11" t="s">
        <v>183</v>
      </c>
      <c r="O9013" s="12" t="s">
        <v>29</v>
      </c>
      <c r="P9013" s="12"/>
      <c r="Q9013" s="15" t="s">
        <v>39808</v>
      </c>
      <c r="R9013" s="12" t="s">
        <v>51</v>
      </c>
      <c r="S9013" s="11" t="s">
        <v>39809</v>
      </c>
      <c r="T9013" s="11"/>
    </row>
    <row x14ac:dyDescent="0.25" r="9014" customHeight="1" ht="19.5">
      <c r="A9014" s="18">
        <v>45222</v>
      </c>
      <c r="B9014" s="11" t="s">
        <v>39810</v>
      </c>
      <c r="C9014" s="11" t="s">
        <v>4882</v>
      </c>
      <c r="D9014" s="12"/>
      <c r="E9014" s="13" t="s">
        <v>39811</v>
      </c>
      <c r="F9014" s="11" t="s">
        <v>39812</v>
      </c>
      <c r="G9014" s="12" t="s">
        <v>74</v>
      </c>
      <c r="H9014" s="12"/>
      <c r="I9014" s="14" t="s">
        <v>148</v>
      </c>
      <c r="J9014" s="12" t="s">
        <v>24</v>
      </c>
      <c r="K9014" s="12" t="s">
        <v>25</v>
      </c>
      <c r="L9014" s="12" t="s">
        <v>39</v>
      </c>
      <c r="M9014" s="11" t="s">
        <v>149</v>
      </c>
      <c r="N9014" s="11" t="s">
        <v>4871</v>
      </c>
      <c r="O9014" s="12" t="s">
        <v>29</v>
      </c>
      <c r="P9014" s="12"/>
      <c r="Q9014" s="15" t="s">
        <v>39813</v>
      </c>
      <c r="R9014" s="12" t="s">
        <v>148</v>
      </c>
      <c r="S9014" s="11" t="s">
        <v>39814</v>
      </c>
      <c r="T9014" s="11" t="s">
        <v>4906</v>
      </c>
    </row>
    <row x14ac:dyDescent="0.25" r="9015" customHeight="1" ht="19.5">
      <c r="A9015" s="18">
        <v>45223</v>
      </c>
      <c r="B9015" s="11" t="s">
        <v>39815</v>
      </c>
      <c r="C9015" s="11" t="s">
        <v>6029</v>
      </c>
      <c r="D9015" s="12"/>
      <c r="E9015" s="13">
        <v>15587903923</v>
      </c>
      <c r="F9015" s="11" t="s">
        <v>39816</v>
      </c>
      <c r="G9015" s="12" t="s">
        <v>74</v>
      </c>
      <c r="H9015" s="12"/>
      <c r="I9015" s="14" t="s">
        <v>57</v>
      </c>
      <c r="J9015" s="12" t="s">
        <v>24</v>
      </c>
      <c r="K9015" s="12" t="s">
        <v>25</v>
      </c>
      <c r="L9015" s="12" t="s">
        <v>39</v>
      </c>
      <c r="M9015" s="11" t="s">
        <v>40</v>
      </c>
      <c r="N9015" s="11" t="s">
        <v>624</v>
      </c>
      <c r="O9015" s="12" t="s">
        <v>29</v>
      </c>
      <c r="P9015" s="12"/>
      <c r="Q9015" s="15" t="s">
        <v>39817</v>
      </c>
      <c r="R9015" s="12" t="s">
        <v>42</v>
      </c>
      <c r="S9015" s="11" t="s">
        <v>39818</v>
      </c>
      <c r="T9015" s="11"/>
    </row>
    <row x14ac:dyDescent="0.25" r="9016" customHeight="1" ht="19.5">
      <c r="A9016" s="18">
        <v>45223</v>
      </c>
      <c r="B9016" s="11" t="s">
        <v>39819</v>
      </c>
      <c r="C9016" s="11" t="s">
        <v>660</v>
      </c>
      <c r="D9016" s="12"/>
      <c r="E9016" s="13">
        <v>15572706720</v>
      </c>
      <c r="F9016" s="11" t="s">
        <v>39820</v>
      </c>
      <c r="G9016" s="12" t="s">
        <v>48</v>
      </c>
      <c r="H9016" s="12" t="s">
        <v>130</v>
      </c>
      <c r="I9016" s="14" t="s">
        <v>87</v>
      </c>
      <c r="J9016" s="12" t="s">
        <v>24</v>
      </c>
      <c r="K9016" s="12" t="s">
        <v>25</v>
      </c>
      <c r="L9016" s="12" t="s">
        <v>39</v>
      </c>
      <c r="M9016" s="11" t="s">
        <v>27</v>
      </c>
      <c r="N9016" s="11" t="s">
        <v>624</v>
      </c>
      <c r="O9016" s="12" t="s">
        <v>29</v>
      </c>
      <c r="P9016" s="12"/>
      <c r="Q9016" s="15" t="s">
        <v>39821</v>
      </c>
      <c r="R9016" s="12" t="s">
        <v>42</v>
      </c>
      <c r="S9016" s="11" t="s">
        <v>39822</v>
      </c>
      <c r="T9016" s="11"/>
    </row>
    <row x14ac:dyDescent="0.25" r="9017" customHeight="1" ht="19.5">
      <c r="A9017" s="18">
        <v>45222</v>
      </c>
      <c r="B9017" s="11" t="s">
        <v>39823</v>
      </c>
      <c r="C9017" s="11" t="s">
        <v>12652</v>
      </c>
      <c r="D9017" s="12"/>
      <c r="E9017" s="13">
        <v>13085158564</v>
      </c>
      <c r="F9017" s="11" t="s">
        <v>39824</v>
      </c>
      <c r="G9017" s="12" t="s">
        <v>23</v>
      </c>
      <c r="H9017" s="12" t="s">
        <v>121</v>
      </c>
      <c r="I9017" s="14" t="s">
        <v>8690</v>
      </c>
      <c r="J9017" s="12" t="s">
        <v>24</v>
      </c>
      <c r="K9017" s="12" t="s">
        <v>25</v>
      </c>
      <c r="L9017" s="12" t="s">
        <v>39</v>
      </c>
      <c r="M9017" s="11" t="s">
        <v>27</v>
      </c>
      <c r="N9017" s="11" t="s">
        <v>28</v>
      </c>
      <c r="O9017" s="12" t="s">
        <v>29</v>
      </c>
      <c r="P9017" s="12"/>
      <c r="Q9017" s="15" t="s">
        <v>39825</v>
      </c>
      <c r="R9017" s="12" t="s">
        <v>42</v>
      </c>
      <c r="S9017" s="11" t="s">
        <v>39826</v>
      </c>
      <c r="T9017" s="11"/>
    </row>
    <row x14ac:dyDescent="0.25" r="9018" customHeight="1" ht="19.5">
      <c r="A9018" s="18">
        <v>45224</v>
      </c>
      <c r="B9018" s="11" t="s">
        <v>39827</v>
      </c>
      <c r="C9018" s="11" t="s">
        <v>660</v>
      </c>
      <c r="D9018" s="12"/>
      <c r="E9018" s="13">
        <v>16671003981</v>
      </c>
      <c r="F9018" s="11" t="s">
        <v>39828</v>
      </c>
      <c r="G9018" s="12" t="s">
        <v>23</v>
      </c>
      <c r="H9018" s="12"/>
      <c r="I9018" s="14" t="s">
        <v>221</v>
      </c>
      <c r="J9018" s="12" t="s">
        <v>24</v>
      </c>
      <c r="K9018" s="12" t="s">
        <v>25</v>
      </c>
      <c r="L9018" s="12" t="s">
        <v>39</v>
      </c>
      <c r="M9018" s="11" t="s">
        <v>40</v>
      </c>
      <c r="N9018" s="11" t="s">
        <v>624</v>
      </c>
      <c r="O9018" s="12" t="s">
        <v>29</v>
      </c>
      <c r="P9018" s="12"/>
      <c r="Q9018" s="15" t="s">
        <v>39829</v>
      </c>
      <c r="R9018" s="12" t="s">
        <v>42</v>
      </c>
      <c r="S9018" s="11" t="s">
        <v>39830</v>
      </c>
      <c r="T9018" s="11"/>
    </row>
    <row x14ac:dyDescent="0.25" r="9019" customHeight="1" ht="19.5">
      <c r="A9019" s="18">
        <v>45222</v>
      </c>
      <c r="B9019" s="11" t="s">
        <v>39831</v>
      </c>
      <c r="C9019" s="11" t="s">
        <v>1132</v>
      </c>
      <c r="D9019" s="12"/>
      <c r="E9019" s="13">
        <v>19071763908</v>
      </c>
      <c r="F9019" s="11" t="s">
        <v>109</v>
      </c>
      <c r="G9019" s="12" t="s">
        <v>74</v>
      </c>
      <c r="H9019" s="12"/>
      <c r="I9019" s="14" t="s">
        <v>110</v>
      </c>
      <c r="J9019" s="12" t="s">
        <v>24</v>
      </c>
      <c r="K9019" s="12" t="s">
        <v>25</v>
      </c>
      <c r="L9019" s="12" t="s">
        <v>39</v>
      </c>
      <c r="M9019" s="11" t="s">
        <v>40</v>
      </c>
      <c r="N9019" s="11" t="s">
        <v>183</v>
      </c>
      <c r="O9019" s="12" t="s">
        <v>29</v>
      </c>
      <c r="P9019" s="12"/>
      <c r="Q9019" s="15" t="s">
        <v>39832</v>
      </c>
      <c r="R9019" s="12" t="s">
        <v>51</v>
      </c>
      <c r="S9019" s="11" t="s">
        <v>39833</v>
      </c>
      <c r="T9019" s="11"/>
    </row>
    <row x14ac:dyDescent="0.25" r="9020" customHeight="1" ht="19.5">
      <c r="A9020" s="18">
        <v>45222</v>
      </c>
      <c r="B9020" s="11" t="s">
        <v>39834</v>
      </c>
      <c r="C9020" s="11" t="s">
        <v>4867</v>
      </c>
      <c r="D9020" s="12"/>
      <c r="E9020" s="13" t="s">
        <v>39835</v>
      </c>
      <c r="F9020" s="11" t="s">
        <v>39836</v>
      </c>
      <c r="G9020" s="12" t="s">
        <v>74</v>
      </c>
      <c r="H9020" s="12"/>
      <c r="I9020" s="14" t="s">
        <v>4870</v>
      </c>
      <c r="J9020" s="12" t="s">
        <v>24</v>
      </c>
      <c r="K9020" s="12" t="s">
        <v>25</v>
      </c>
      <c r="L9020" s="12" t="s">
        <v>39</v>
      </c>
      <c r="M9020" s="11" t="s">
        <v>149</v>
      </c>
      <c r="N9020" s="11" t="s">
        <v>4871</v>
      </c>
      <c r="O9020" s="12" t="s">
        <v>29</v>
      </c>
      <c r="P9020" s="12"/>
      <c r="Q9020" s="15" t="s">
        <v>39837</v>
      </c>
      <c r="R9020" s="12" t="s">
        <v>148</v>
      </c>
      <c r="S9020" s="11" t="s">
        <v>39838</v>
      </c>
      <c r="T9020" s="11" t="s">
        <v>6808</v>
      </c>
    </row>
    <row x14ac:dyDescent="0.25" r="9021" customHeight="1" ht="19.5">
      <c r="A9021" s="18">
        <v>45222</v>
      </c>
      <c r="B9021" s="11" t="s">
        <v>39839</v>
      </c>
      <c r="C9021" s="11" t="s">
        <v>54</v>
      </c>
      <c r="D9021" s="12"/>
      <c r="E9021" s="13">
        <v>18671788644</v>
      </c>
      <c r="F9021" s="11" t="s">
        <v>39840</v>
      </c>
      <c r="G9021" s="12" t="s">
        <v>115</v>
      </c>
      <c r="H9021" s="12"/>
      <c r="I9021" s="14" t="s">
        <v>99</v>
      </c>
      <c r="J9021" s="12" t="s">
        <v>24</v>
      </c>
      <c r="K9021" s="12" t="s">
        <v>25</v>
      </c>
      <c r="L9021" s="12" t="s">
        <v>39</v>
      </c>
      <c r="M9021" s="11" t="s">
        <v>27</v>
      </c>
      <c r="N9021" s="11" t="s">
        <v>28</v>
      </c>
      <c r="O9021" s="12" t="s">
        <v>29</v>
      </c>
      <c r="P9021" s="12"/>
      <c r="Q9021" s="15" t="s">
        <v>39841</v>
      </c>
      <c r="R9021" s="12" t="s">
        <v>42</v>
      </c>
      <c r="S9021" s="17" t="s">
        <v>39842</v>
      </c>
      <c r="T9021" s="11"/>
    </row>
    <row x14ac:dyDescent="0.25" r="9022" customHeight="1" ht="19.5">
      <c r="A9022" s="18">
        <v>45224</v>
      </c>
      <c r="B9022" s="11" t="s">
        <v>39843</v>
      </c>
      <c r="C9022" s="11" t="s">
        <v>39844</v>
      </c>
      <c r="D9022" s="12"/>
      <c r="E9022" s="13">
        <v>13135821952</v>
      </c>
      <c r="F9022" s="11" t="s">
        <v>39845</v>
      </c>
      <c r="G9022" s="12" t="s">
        <v>23</v>
      </c>
      <c r="H9022" s="12"/>
      <c r="I9022" s="14" t="s">
        <v>290</v>
      </c>
      <c r="J9022" s="12" t="s">
        <v>24</v>
      </c>
      <c r="K9022" s="12" t="s">
        <v>25</v>
      </c>
      <c r="L9022" s="12" t="s">
        <v>39</v>
      </c>
      <c r="M9022" s="11" t="s">
        <v>27</v>
      </c>
      <c r="N9022" s="11" t="s">
        <v>624</v>
      </c>
      <c r="O9022" s="12" t="s">
        <v>29</v>
      </c>
      <c r="P9022" s="12"/>
      <c r="Q9022" s="15" t="s">
        <v>39846</v>
      </c>
      <c r="R9022" s="12" t="s">
        <v>42</v>
      </c>
      <c r="S9022" s="11" t="s">
        <v>39847</v>
      </c>
      <c r="T9022" s="11"/>
    </row>
    <row x14ac:dyDescent="0.25" r="9023" customHeight="1" ht="19.5">
      <c r="A9023" s="18">
        <v>45223</v>
      </c>
      <c r="B9023" s="11" t="s">
        <v>39848</v>
      </c>
      <c r="C9023" s="11" t="s">
        <v>1132</v>
      </c>
      <c r="D9023" s="12"/>
      <c r="E9023" s="13">
        <v>15571729676</v>
      </c>
      <c r="F9023" s="11" t="s">
        <v>39849</v>
      </c>
      <c r="G9023" s="12" t="s">
        <v>289</v>
      </c>
      <c r="H9023" s="12"/>
      <c r="I9023" s="14" t="s">
        <v>1504</v>
      </c>
      <c r="J9023" s="12" t="s">
        <v>24</v>
      </c>
      <c r="K9023" s="12" t="s">
        <v>25</v>
      </c>
      <c r="L9023" s="12" t="s">
        <v>39</v>
      </c>
      <c r="M9023" s="11" t="s">
        <v>27</v>
      </c>
      <c r="N9023" s="11" t="s">
        <v>183</v>
      </c>
      <c r="O9023" s="12" t="s">
        <v>29</v>
      </c>
      <c r="P9023" s="12"/>
      <c r="Q9023" s="15" t="s">
        <v>39850</v>
      </c>
      <c r="R9023" s="12" t="s">
        <v>51</v>
      </c>
      <c r="S9023" s="11" t="s">
        <v>39851</v>
      </c>
      <c r="T9023" s="11"/>
    </row>
    <row x14ac:dyDescent="0.25" r="9024" customHeight="1" ht="19.5">
      <c r="A9024" s="18">
        <v>45222</v>
      </c>
      <c r="B9024" s="11" t="s">
        <v>39852</v>
      </c>
      <c r="C9024" s="11" t="s">
        <v>545</v>
      </c>
      <c r="D9024" s="12"/>
      <c r="E9024" s="13" t="s">
        <v>39853</v>
      </c>
      <c r="F9024" s="11" t="s">
        <v>39854</v>
      </c>
      <c r="G9024" s="12" t="s">
        <v>74</v>
      </c>
      <c r="H9024" s="12" t="s">
        <v>86</v>
      </c>
      <c r="I9024" s="14" t="s">
        <v>57</v>
      </c>
      <c r="J9024" s="12" t="s">
        <v>24</v>
      </c>
      <c r="K9024" s="12" t="s">
        <v>25</v>
      </c>
      <c r="L9024" s="12" t="s">
        <v>39</v>
      </c>
      <c r="M9024" s="11" t="s">
        <v>149</v>
      </c>
      <c r="N9024" s="11" t="s">
        <v>28</v>
      </c>
      <c r="O9024" s="12" t="s">
        <v>29</v>
      </c>
      <c r="P9024" s="12"/>
      <c r="Q9024" s="15" t="s">
        <v>39855</v>
      </c>
      <c r="R9024" s="12" t="s">
        <v>42</v>
      </c>
      <c r="S9024" s="11" t="s">
        <v>39856</v>
      </c>
      <c r="T9024" s="11"/>
    </row>
    <row x14ac:dyDescent="0.25" r="9025" customHeight="1" ht="19.5">
      <c r="A9025" s="18">
        <v>45222</v>
      </c>
      <c r="B9025" s="11" t="s">
        <v>39857</v>
      </c>
      <c r="C9025" s="11" t="s">
        <v>46</v>
      </c>
      <c r="D9025" s="12"/>
      <c r="E9025" s="13">
        <v>15572705926</v>
      </c>
      <c r="F9025" s="11" t="s">
        <v>39858</v>
      </c>
      <c r="G9025" s="12" t="s">
        <v>48</v>
      </c>
      <c r="H9025" s="12"/>
      <c r="I9025" s="14" t="s">
        <v>87</v>
      </c>
      <c r="J9025" s="12" t="s">
        <v>24</v>
      </c>
      <c r="K9025" s="12" t="s">
        <v>25</v>
      </c>
      <c r="L9025" s="12" t="s">
        <v>39</v>
      </c>
      <c r="M9025" s="11" t="s">
        <v>40</v>
      </c>
      <c r="N9025" s="11" t="s">
        <v>28</v>
      </c>
      <c r="O9025" s="12" t="s">
        <v>29</v>
      </c>
      <c r="P9025" s="12"/>
      <c r="Q9025" s="15" t="s">
        <v>39859</v>
      </c>
      <c r="R9025" s="12" t="s">
        <v>51</v>
      </c>
      <c r="S9025" s="11" t="s">
        <v>39860</v>
      </c>
      <c r="T9025" s="11"/>
    </row>
    <row x14ac:dyDescent="0.25" r="9026" customHeight="1" ht="19.5">
      <c r="A9026" s="18">
        <v>45224</v>
      </c>
      <c r="B9026" s="11" t="s">
        <v>39861</v>
      </c>
      <c r="C9026" s="11" t="s">
        <v>1132</v>
      </c>
      <c r="D9026" s="12"/>
      <c r="E9026" s="13">
        <v>13277234315</v>
      </c>
      <c r="F9026" s="11" t="s">
        <v>39862</v>
      </c>
      <c r="G9026" s="12" t="s">
        <v>289</v>
      </c>
      <c r="H9026" s="12"/>
      <c r="I9026" s="14" t="s">
        <v>93</v>
      </c>
      <c r="J9026" s="12" t="s">
        <v>24</v>
      </c>
      <c r="K9026" s="12" t="s">
        <v>25</v>
      </c>
      <c r="L9026" s="12" t="s">
        <v>39</v>
      </c>
      <c r="M9026" s="11" t="s">
        <v>27</v>
      </c>
      <c r="N9026" s="11" t="s">
        <v>183</v>
      </c>
      <c r="O9026" s="12" t="s">
        <v>29</v>
      </c>
      <c r="P9026" s="12"/>
      <c r="Q9026" s="15" t="s">
        <v>39863</v>
      </c>
      <c r="R9026" s="12" t="s">
        <v>51</v>
      </c>
      <c r="S9026" s="11" t="s">
        <v>39864</v>
      </c>
      <c r="T9026" s="11"/>
    </row>
    <row x14ac:dyDescent="0.25" r="9027" customHeight="1" ht="19.5">
      <c r="A9027" s="18">
        <v>45223</v>
      </c>
      <c r="B9027" s="11" t="s">
        <v>39865</v>
      </c>
      <c r="C9027" s="11" t="s">
        <v>46</v>
      </c>
      <c r="D9027" s="12"/>
      <c r="E9027" s="13">
        <v>15672533275</v>
      </c>
      <c r="F9027" s="11" t="s">
        <v>39866</v>
      </c>
      <c r="G9027" s="12" t="s">
        <v>216</v>
      </c>
      <c r="H9027" s="12" t="s">
        <v>98</v>
      </c>
      <c r="I9027" s="14" t="s">
        <v>241</v>
      </c>
      <c r="J9027" s="12" t="s">
        <v>24</v>
      </c>
      <c r="K9027" s="12" t="s">
        <v>25</v>
      </c>
      <c r="L9027" s="12" t="s">
        <v>39</v>
      </c>
      <c r="M9027" s="11" t="s">
        <v>27</v>
      </c>
      <c r="N9027" s="11" t="s">
        <v>28</v>
      </c>
      <c r="O9027" s="12" t="s">
        <v>29</v>
      </c>
      <c r="P9027" s="12"/>
      <c r="Q9027" s="15" t="s">
        <v>39867</v>
      </c>
      <c r="R9027" s="12" t="s">
        <v>51</v>
      </c>
      <c r="S9027" s="11" t="s">
        <v>39868</v>
      </c>
      <c r="T9027" s="11"/>
    </row>
    <row x14ac:dyDescent="0.25" r="9028" customHeight="1" ht="19.5">
      <c r="A9028" s="18">
        <v>45223</v>
      </c>
      <c r="B9028" s="11" t="s">
        <v>39869</v>
      </c>
      <c r="C9028" s="11" t="s">
        <v>1132</v>
      </c>
      <c r="D9028" s="12"/>
      <c r="E9028" s="13">
        <v>13177072869</v>
      </c>
      <c r="F9028" s="11" t="s">
        <v>39870</v>
      </c>
      <c r="G9028" s="12" t="s">
        <v>48</v>
      </c>
      <c r="H9028" s="12"/>
      <c r="I9028" s="14" t="s">
        <v>328</v>
      </c>
      <c r="J9028" s="12" t="s">
        <v>24</v>
      </c>
      <c r="K9028" s="12" t="s">
        <v>25</v>
      </c>
      <c r="L9028" s="12" t="s">
        <v>39</v>
      </c>
      <c r="M9028" s="11" t="s">
        <v>40</v>
      </c>
      <c r="N9028" s="11" t="s">
        <v>183</v>
      </c>
      <c r="O9028" s="12" t="s">
        <v>29</v>
      </c>
      <c r="P9028" s="12"/>
      <c r="Q9028" s="15" t="s">
        <v>39871</v>
      </c>
      <c r="R9028" s="12" t="s">
        <v>51</v>
      </c>
      <c r="S9028" s="11" t="s">
        <v>39872</v>
      </c>
      <c r="T9028" s="11"/>
    </row>
    <row x14ac:dyDescent="0.25" r="9029" customHeight="1" ht="19.5">
      <c r="A9029" s="18">
        <v>45224</v>
      </c>
      <c r="B9029" s="11" t="s">
        <v>39873</v>
      </c>
      <c r="C9029" s="11" t="s">
        <v>1132</v>
      </c>
      <c r="D9029" s="12"/>
      <c r="E9029" s="13">
        <v>13247289556</v>
      </c>
      <c r="F9029" s="11" t="s">
        <v>39874</v>
      </c>
      <c r="G9029" s="12" t="s">
        <v>37</v>
      </c>
      <c r="H9029" s="12"/>
      <c r="I9029" s="14" t="s">
        <v>136</v>
      </c>
      <c r="J9029" s="12" t="s">
        <v>24</v>
      </c>
      <c r="K9029" s="12" t="s">
        <v>25</v>
      </c>
      <c r="L9029" s="12" t="s">
        <v>39</v>
      </c>
      <c r="M9029" s="11" t="s">
        <v>27</v>
      </c>
      <c r="N9029" s="11" t="s">
        <v>183</v>
      </c>
      <c r="O9029" s="12" t="s">
        <v>29</v>
      </c>
      <c r="P9029" s="12"/>
      <c r="Q9029" s="15" t="s">
        <v>39875</v>
      </c>
      <c r="R9029" s="12" t="s">
        <v>51</v>
      </c>
      <c r="S9029" s="11" t="s">
        <v>39876</v>
      </c>
      <c r="T9029" s="11"/>
    </row>
    <row x14ac:dyDescent="0.25" r="9030" customHeight="1" ht="19.5">
      <c r="A9030" s="18">
        <v>45225</v>
      </c>
      <c r="B9030" s="11" t="s">
        <v>39877</v>
      </c>
      <c r="C9030" s="11" t="s">
        <v>1132</v>
      </c>
      <c r="D9030" s="12"/>
      <c r="E9030" s="13">
        <v>15672487369</v>
      </c>
      <c r="F9030" s="11" t="s">
        <v>39878</v>
      </c>
      <c r="G9030" s="12" t="s">
        <v>48</v>
      </c>
      <c r="H9030" s="12" t="s">
        <v>98</v>
      </c>
      <c r="I9030" s="14" t="s">
        <v>925</v>
      </c>
      <c r="J9030" s="12" t="s">
        <v>24</v>
      </c>
      <c r="K9030" s="12" t="s">
        <v>25</v>
      </c>
      <c r="L9030" s="12" t="s">
        <v>39</v>
      </c>
      <c r="M9030" s="11" t="s">
        <v>27</v>
      </c>
      <c r="N9030" s="11" t="s">
        <v>183</v>
      </c>
      <c r="O9030" s="12" t="s">
        <v>29</v>
      </c>
      <c r="P9030" s="12"/>
      <c r="Q9030" s="15" t="s">
        <v>39879</v>
      </c>
      <c r="R9030" s="12" t="s">
        <v>51</v>
      </c>
      <c r="S9030" s="11" t="s">
        <v>36346</v>
      </c>
      <c r="T9030" s="11"/>
    </row>
    <row x14ac:dyDescent="0.25" r="9031" customHeight="1" ht="19.5">
      <c r="A9031" s="18">
        <v>45222</v>
      </c>
      <c r="B9031" s="11" t="s">
        <v>39880</v>
      </c>
      <c r="C9031" s="11" t="s">
        <v>4882</v>
      </c>
      <c r="D9031" s="12"/>
      <c r="E9031" s="13" t="s">
        <v>39881</v>
      </c>
      <c r="F9031" s="11" t="s">
        <v>39882</v>
      </c>
      <c r="G9031" s="12" t="s">
        <v>74</v>
      </c>
      <c r="H9031" s="12"/>
      <c r="I9031" s="14" t="s">
        <v>148</v>
      </c>
      <c r="J9031" s="12" t="s">
        <v>24</v>
      </c>
      <c r="K9031" s="12" t="s">
        <v>25</v>
      </c>
      <c r="L9031" s="12" t="s">
        <v>39</v>
      </c>
      <c r="M9031" s="11" t="s">
        <v>149</v>
      </c>
      <c r="N9031" s="11" t="s">
        <v>4871</v>
      </c>
      <c r="O9031" s="12" t="s">
        <v>29</v>
      </c>
      <c r="P9031" s="12"/>
      <c r="Q9031" s="15" t="s">
        <v>39883</v>
      </c>
      <c r="R9031" s="12" t="s">
        <v>148</v>
      </c>
      <c r="S9031" s="11" t="s">
        <v>39884</v>
      </c>
      <c r="T9031" s="11" t="s">
        <v>4961</v>
      </c>
    </row>
    <row x14ac:dyDescent="0.25" r="9032" customHeight="1" ht="19.5">
      <c r="A9032" s="18">
        <v>45222</v>
      </c>
      <c r="B9032" s="11" t="s">
        <v>39885</v>
      </c>
      <c r="C9032" s="11" t="s">
        <v>4973</v>
      </c>
      <c r="D9032" s="12"/>
      <c r="E9032" s="13" t="s">
        <v>39886</v>
      </c>
      <c r="F9032" s="11" t="s">
        <v>39887</v>
      </c>
      <c r="G9032" s="12" t="s">
        <v>74</v>
      </c>
      <c r="H9032" s="12"/>
      <c r="I9032" s="14" t="s">
        <v>4975</v>
      </c>
      <c r="J9032" s="12" t="s">
        <v>24</v>
      </c>
      <c r="K9032" s="12" t="s">
        <v>25</v>
      </c>
      <c r="L9032" s="12" t="s">
        <v>39</v>
      </c>
      <c r="M9032" s="11" t="s">
        <v>149</v>
      </c>
      <c r="N9032" s="11" t="s">
        <v>4871</v>
      </c>
      <c r="O9032" s="12" t="s">
        <v>29</v>
      </c>
      <c r="P9032" s="12"/>
      <c r="Q9032" s="15" t="s">
        <v>39888</v>
      </c>
      <c r="R9032" s="12" t="s">
        <v>148</v>
      </c>
      <c r="S9032" s="11" t="s">
        <v>39889</v>
      </c>
      <c r="T9032" s="11" t="s">
        <v>4906</v>
      </c>
    </row>
    <row x14ac:dyDescent="0.25" r="9033" customHeight="1" ht="19.5">
      <c r="A9033" s="18">
        <v>45222</v>
      </c>
      <c r="B9033" s="11" t="s">
        <v>39890</v>
      </c>
      <c r="C9033" s="11" t="s">
        <v>4867</v>
      </c>
      <c r="D9033" s="12"/>
      <c r="E9033" s="13" t="s">
        <v>39891</v>
      </c>
      <c r="F9033" s="11" t="s">
        <v>39892</v>
      </c>
      <c r="G9033" s="12" t="s">
        <v>74</v>
      </c>
      <c r="H9033" s="12"/>
      <c r="I9033" s="14" t="s">
        <v>4870</v>
      </c>
      <c r="J9033" s="12" t="s">
        <v>24</v>
      </c>
      <c r="K9033" s="12" t="s">
        <v>25</v>
      </c>
      <c r="L9033" s="12" t="s">
        <v>39</v>
      </c>
      <c r="M9033" s="11" t="s">
        <v>149</v>
      </c>
      <c r="N9033" s="11" t="s">
        <v>4871</v>
      </c>
      <c r="O9033" s="12" t="s">
        <v>29</v>
      </c>
      <c r="P9033" s="12"/>
      <c r="Q9033" s="15" t="s">
        <v>39893</v>
      </c>
      <c r="R9033" s="12" t="s">
        <v>148</v>
      </c>
      <c r="S9033" s="11" t="s">
        <v>39894</v>
      </c>
      <c r="T9033" s="11" t="s">
        <v>4893</v>
      </c>
    </row>
    <row x14ac:dyDescent="0.25" r="9034" customHeight="1" ht="19.5">
      <c r="A9034" s="18">
        <v>45222</v>
      </c>
      <c r="B9034" s="11" t="s">
        <v>39895</v>
      </c>
      <c r="C9034" s="11" t="s">
        <v>4882</v>
      </c>
      <c r="D9034" s="12"/>
      <c r="E9034" s="13" t="s">
        <v>39896</v>
      </c>
      <c r="F9034" s="11" t="s">
        <v>39897</v>
      </c>
      <c r="G9034" s="12" t="s">
        <v>74</v>
      </c>
      <c r="H9034" s="12" t="s">
        <v>98</v>
      </c>
      <c r="I9034" s="14" t="s">
        <v>148</v>
      </c>
      <c r="J9034" s="12" t="s">
        <v>24</v>
      </c>
      <c r="K9034" s="12" t="s">
        <v>25</v>
      </c>
      <c r="L9034" s="12" t="s">
        <v>39</v>
      </c>
      <c r="M9034" s="11" t="s">
        <v>149</v>
      </c>
      <c r="N9034" s="11" t="s">
        <v>4871</v>
      </c>
      <c r="O9034" s="12" t="s">
        <v>29</v>
      </c>
      <c r="P9034" s="12"/>
      <c r="Q9034" s="15" t="s">
        <v>39898</v>
      </c>
      <c r="R9034" s="12" t="s">
        <v>148</v>
      </c>
      <c r="S9034" s="11" t="s">
        <v>39899</v>
      </c>
      <c r="T9034" s="11" t="s">
        <v>4893</v>
      </c>
    </row>
    <row x14ac:dyDescent="0.25" r="9035" customHeight="1" ht="19.5">
      <c r="A9035" s="18">
        <v>45222</v>
      </c>
      <c r="B9035" s="11" t="s">
        <v>39900</v>
      </c>
      <c r="C9035" s="11" t="s">
        <v>46</v>
      </c>
      <c r="D9035" s="12"/>
      <c r="E9035" s="13">
        <v>13135810080</v>
      </c>
      <c r="F9035" s="11" t="s">
        <v>39901</v>
      </c>
      <c r="G9035" s="12" t="s">
        <v>216</v>
      </c>
      <c r="H9035" s="12" t="s">
        <v>86</v>
      </c>
      <c r="I9035" s="14" t="s">
        <v>154</v>
      </c>
      <c r="J9035" s="12" t="s">
        <v>24</v>
      </c>
      <c r="K9035" s="12" t="s">
        <v>25</v>
      </c>
      <c r="L9035" s="12" t="s">
        <v>39</v>
      </c>
      <c r="M9035" s="11" t="s">
        <v>27</v>
      </c>
      <c r="N9035" s="11" t="s">
        <v>28</v>
      </c>
      <c r="O9035" s="12" t="s">
        <v>29</v>
      </c>
      <c r="P9035" s="12"/>
      <c r="Q9035" s="15" t="s">
        <v>39902</v>
      </c>
      <c r="R9035" s="12" t="s">
        <v>51</v>
      </c>
      <c r="S9035" s="11" t="s">
        <v>39903</v>
      </c>
      <c r="T9035" s="11"/>
    </row>
    <row x14ac:dyDescent="0.25" r="9036" customHeight="1" ht="19.5">
      <c r="A9036" s="18">
        <v>45222</v>
      </c>
      <c r="B9036" s="11" t="s">
        <v>39904</v>
      </c>
      <c r="C9036" s="11" t="s">
        <v>46</v>
      </c>
      <c r="D9036" s="12"/>
      <c r="E9036" s="13">
        <v>18671446957</v>
      </c>
      <c r="F9036" s="11" t="s">
        <v>39905</v>
      </c>
      <c r="G9036" s="12" t="s">
        <v>37</v>
      </c>
      <c r="H9036" s="12" t="s">
        <v>86</v>
      </c>
      <c r="I9036" s="14" t="s">
        <v>116</v>
      </c>
      <c r="J9036" s="12" t="s">
        <v>24</v>
      </c>
      <c r="K9036" s="12" t="s">
        <v>25</v>
      </c>
      <c r="L9036" s="12" t="s">
        <v>39</v>
      </c>
      <c r="M9036" s="11" t="s">
        <v>27</v>
      </c>
      <c r="N9036" s="11" t="s">
        <v>28</v>
      </c>
      <c r="O9036" s="12" t="s">
        <v>29</v>
      </c>
      <c r="P9036" s="12"/>
      <c r="Q9036" s="15" t="s">
        <v>39906</v>
      </c>
      <c r="R9036" s="12" t="s">
        <v>51</v>
      </c>
      <c r="S9036" s="11" t="s">
        <v>39907</v>
      </c>
      <c r="T9036" s="11"/>
    </row>
    <row x14ac:dyDescent="0.25" r="9037" customHeight="1" ht="19.5">
      <c r="A9037" s="18">
        <v>45223</v>
      </c>
      <c r="B9037" s="11" t="s">
        <v>39908</v>
      </c>
      <c r="C9037" s="11" t="s">
        <v>46</v>
      </c>
      <c r="D9037" s="12"/>
      <c r="E9037" s="13">
        <v>18671708008</v>
      </c>
      <c r="F9037" s="11" t="s">
        <v>34738</v>
      </c>
      <c r="G9037" s="12" t="s">
        <v>74</v>
      </c>
      <c r="H9037" s="12" t="s">
        <v>130</v>
      </c>
      <c r="I9037" s="14" t="s">
        <v>110</v>
      </c>
      <c r="J9037" s="12" t="s">
        <v>24</v>
      </c>
      <c r="K9037" s="12" t="s">
        <v>25</v>
      </c>
      <c r="L9037" s="12" t="s">
        <v>39</v>
      </c>
      <c r="M9037" s="11" t="s">
        <v>27</v>
      </c>
      <c r="N9037" s="11" t="s">
        <v>28</v>
      </c>
      <c r="O9037" s="12" t="s">
        <v>29</v>
      </c>
      <c r="P9037" s="12"/>
      <c r="Q9037" s="15" t="s">
        <v>39909</v>
      </c>
      <c r="R9037" s="12" t="s">
        <v>51</v>
      </c>
      <c r="S9037" s="11" t="s">
        <v>39910</v>
      </c>
      <c r="T9037" s="11"/>
    </row>
    <row x14ac:dyDescent="0.25" r="9038" customHeight="1" ht="19.5">
      <c r="A9038" s="18">
        <v>45225</v>
      </c>
      <c r="B9038" s="11" t="s">
        <v>39911</v>
      </c>
      <c r="C9038" s="11" t="s">
        <v>1132</v>
      </c>
      <c r="D9038" s="12"/>
      <c r="E9038" s="13">
        <v>13177074959</v>
      </c>
      <c r="F9038" s="11" t="s">
        <v>17643</v>
      </c>
      <c r="G9038" s="12" t="s">
        <v>289</v>
      </c>
      <c r="H9038" s="12"/>
      <c r="I9038" s="14" t="s">
        <v>211</v>
      </c>
      <c r="J9038" s="12" t="s">
        <v>24</v>
      </c>
      <c r="K9038" s="12" t="s">
        <v>25</v>
      </c>
      <c r="L9038" s="12" t="s">
        <v>39</v>
      </c>
      <c r="M9038" s="11" t="s">
        <v>40</v>
      </c>
      <c r="N9038" s="11" t="s">
        <v>183</v>
      </c>
      <c r="O9038" s="12" t="s">
        <v>29</v>
      </c>
      <c r="P9038" s="12"/>
      <c r="Q9038" s="15" t="s">
        <v>39912</v>
      </c>
      <c r="R9038" s="12" t="s">
        <v>51</v>
      </c>
      <c r="S9038" s="11" t="s">
        <v>39913</v>
      </c>
      <c r="T9038" s="11"/>
    </row>
    <row x14ac:dyDescent="0.25" r="9039" customHeight="1" ht="19.5">
      <c r="A9039" s="18">
        <v>45222</v>
      </c>
      <c r="B9039" s="11" t="s">
        <v>39914</v>
      </c>
      <c r="C9039" s="11" t="s">
        <v>5811</v>
      </c>
      <c r="D9039" s="12"/>
      <c r="E9039" s="13">
        <v>13247288232</v>
      </c>
      <c r="F9039" s="11" t="s">
        <v>39915</v>
      </c>
      <c r="G9039" s="12" t="s">
        <v>115</v>
      </c>
      <c r="H9039" s="12"/>
      <c r="I9039" s="14" t="s">
        <v>39916</v>
      </c>
      <c r="J9039" s="12" t="s">
        <v>24</v>
      </c>
      <c r="K9039" s="12" t="s">
        <v>25</v>
      </c>
      <c r="L9039" s="12" t="s">
        <v>39</v>
      </c>
      <c r="M9039" s="11" t="s">
        <v>40</v>
      </c>
      <c r="N9039" s="11" t="s">
        <v>28</v>
      </c>
      <c r="O9039" s="12" t="s">
        <v>29</v>
      </c>
      <c r="P9039" s="12"/>
      <c r="Q9039" s="15" t="s">
        <v>39917</v>
      </c>
      <c r="R9039" s="12" t="s">
        <v>7460</v>
      </c>
      <c r="S9039" s="11" t="s">
        <v>39918</v>
      </c>
      <c r="T9039" s="11"/>
    </row>
    <row x14ac:dyDescent="0.25" r="9040" customHeight="1" ht="19.5">
      <c r="A9040" s="18">
        <v>45222</v>
      </c>
      <c r="B9040" s="11" t="s">
        <v>39919</v>
      </c>
      <c r="C9040" s="11" t="s">
        <v>1132</v>
      </c>
      <c r="D9040" s="12"/>
      <c r="E9040" s="13">
        <v>13085151037</v>
      </c>
      <c r="F9040" s="11" t="s">
        <v>38593</v>
      </c>
      <c r="G9040" s="12" t="s">
        <v>37</v>
      </c>
      <c r="H9040" s="12"/>
      <c r="I9040" s="14" t="s">
        <v>590</v>
      </c>
      <c r="J9040" s="12" t="s">
        <v>24</v>
      </c>
      <c r="K9040" s="12" t="s">
        <v>25</v>
      </c>
      <c r="L9040" s="12" t="s">
        <v>39</v>
      </c>
      <c r="M9040" s="11" t="s">
        <v>27</v>
      </c>
      <c r="N9040" s="11" t="s">
        <v>183</v>
      </c>
      <c r="O9040" s="12" t="s">
        <v>29</v>
      </c>
      <c r="P9040" s="12"/>
      <c r="Q9040" s="15" t="s">
        <v>39920</v>
      </c>
      <c r="R9040" s="12" t="s">
        <v>51</v>
      </c>
      <c r="S9040" s="11" t="s">
        <v>39921</v>
      </c>
      <c r="T9040" s="11"/>
    </row>
    <row x14ac:dyDescent="0.25" r="9041" customHeight="1" ht="19.5">
      <c r="A9041" s="18">
        <v>45224</v>
      </c>
      <c r="B9041" s="11" t="s">
        <v>39922</v>
      </c>
      <c r="C9041" s="11" t="s">
        <v>660</v>
      </c>
      <c r="D9041" s="12"/>
      <c r="E9041" s="13" t="s">
        <v>39923</v>
      </c>
      <c r="F9041" s="11" t="s">
        <v>39924</v>
      </c>
      <c r="G9041" s="12" t="s">
        <v>74</v>
      </c>
      <c r="H9041" s="12"/>
      <c r="I9041" s="14" t="s">
        <v>189</v>
      </c>
      <c r="J9041" s="12" t="s">
        <v>24</v>
      </c>
      <c r="K9041" s="12" t="s">
        <v>25</v>
      </c>
      <c r="L9041" s="12" t="s">
        <v>39</v>
      </c>
      <c r="M9041" s="11" t="s">
        <v>149</v>
      </c>
      <c r="N9041" s="11" t="s">
        <v>624</v>
      </c>
      <c r="O9041" s="12" t="s">
        <v>29</v>
      </c>
      <c r="P9041" s="12"/>
      <c r="Q9041" s="15" t="s">
        <v>39925</v>
      </c>
      <c r="R9041" s="12" t="s">
        <v>42</v>
      </c>
      <c r="S9041" s="11" t="s">
        <v>39926</v>
      </c>
      <c r="T9041" s="11"/>
    </row>
    <row x14ac:dyDescent="0.25" r="9042" customHeight="1" ht="19.5">
      <c r="A9042" s="18">
        <v>45225</v>
      </c>
      <c r="B9042" s="11" t="s">
        <v>39927</v>
      </c>
      <c r="C9042" s="11" t="s">
        <v>5684</v>
      </c>
      <c r="D9042" s="12"/>
      <c r="E9042" s="13">
        <v>18572377746</v>
      </c>
      <c r="F9042" s="11" t="s">
        <v>39928</v>
      </c>
      <c r="G9042" s="12" t="s">
        <v>171</v>
      </c>
      <c r="H9042" s="12"/>
      <c r="I9042" s="14" t="s">
        <v>1914</v>
      </c>
      <c r="J9042" s="12" t="s">
        <v>24</v>
      </c>
      <c r="K9042" s="12" t="s">
        <v>25</v>
      </c>
      <c r="L9042" s="12" t="s">
        <v>39</v>
      </c>
      <c r="M9042" s="11" t="s">
        <v>27</v>
      </c>
      <c r="N9042" s="11" t="s">
        <v>183</v>
      </c>
      <c r="O9042" s="12" t="s">
        <v>29</v>
      </c>
      <c r="P9042" s="12"/>
      <c r="Q9042" s="15" t="s">
        <v>39929</v>
      </c>
      <c r="R9042" s="12" t="s">
        <v>42</v>
      </c>
      <c r="S9042" s="11" t="s">
        <v>39930</v>
      </c>
      <c r="T9042" s="11"/>
    </row>
    <row x14ac:dyDescent="0.25" r="9043" customHeight="1" ht="19.5">
      <c r="A9043" s="18">
        <v>45224</v>
      </c>
      <c r="B9043" s="11" t="s">
        <v>39931</v>
      </c>
      <c r="C9043" s="11" t="s">
        <v>24534</v>
      </c>
      <c r="D9043" s="12"/>
      <c r="E9043" s="13">
        <v>13197331071</v>
      </c>
      <c r="F9043" s="11" t="s">
        <v>39932</v>
      </c>
      <c r="G9043" s="12" t="s">
        <v>289</v>
      </c>
      <c r="H9043" s="12"/>
      <c r="I9043" s="14" t="s">
        <v>57</v>
      </c>
      <c r="J9043" s="12" t="s">
        <v>24</v>
      </c>
      <c r="K9043" s="12" t="s">
        <v>25</v>
      </c>
      <c r="L9043" s="12" t="s">
        <v>39</v>
      </c>
      <c r="M9043" s="11" t="s">
        <v>27</v>
      </c>
      <c r="N9043" s="11" t="s">
        <v>624</v>
      </c>
      <c r="O9043" s="12" t="s">
        <v>29</v>
      </c>
      <c r="P9043" s="12"/>
      <c r="Q9043" s="15" t="s">
        <v>39933</v>
      </c>
      <c r="R9043" s="12" t="s">
        <v>42</v>
      </c>
      <c r="S9043" s="11" t="s">
        <v>39934</v>
      </c>
      <c r="T9043" s="11"/>
    </row>
    <row x14ac:dyDescent="0.25" r="9044" customHeight="1" ht="19.5">
      <c r="A9044" s="18">
        <v>45222</v>
      </c>
      <c r="B9044" s="11" t="s">
        <v>39935</v>
      </c>
      <c r="C9044" s="11" t="s">
        <v>7056</v>
      </c>
      <c r="D9044" s="12"/>
      <c r="E9044" s="13">
        <v>15549308847</v>
      </c>
      <c r="F9044" s="11" t="s">
        <v>39936</v>
      </c>
      <c r="G9044" s="12" t="s">
        <v>48</v>
      </c>
      <c r="H9044" s="12"/>
      <c r="I9044" s="14" t="s">
        <v>328</v>
      </c>
      <c r="J9044" s="12" t="s">
        <v>24</v>
      </c>
      <c r="K9044" s="12" t="s">
        <v>25</v>
      </c>
      <c r="L9044" s="12" t="s">
        <v>39</v>
      </c>
      <c r="M9044" s="11" t="s">
        <v>27</v>
      </c>
      <c r="N9044" s="11" t="s">
        <v>28</v>
      </c>
      <c r="O9044" s="12" t="s">
        <v>29</v>
      </c>
      <c r="P9044" s="12"/>
      <c r="Q9044" s="15" t="s">
        <v>39937</v>
      </c>
      <c r="R9044" s="12" t="s">
        <v>42</v>
      </c>
      <c r="S9044" s="11" t="s">
        <v>39938</v>
      </c>
      <c r="T9044" s="11"/>
    </row>
    <row x14ac:dyDescent="0.25" r="9045" customHeight="1" ht="19.5">
      <c r="A9045" s="18">
        <v>45224</v>
      </c>
      <c r="B9045" s="11" t="s">
        <v>39939</v>
      </c>
      <c r="C9045" s="11" t="s">
        <v>17606</v>
      </c>
      <c r="D9045" s="12"/>
      <c r="E9045" s="13">
        <v>15671066295</v>
      </c>
      <c r="F9045" s="11" t="s">
        <v>39940</v>
      </c>
      <c r="G9045" s="12" t="s">
        <v>289</v>
      </c>
      <c r="H9045" s="12"/>
      <c r="I9045" s="14" t="s">
        <v>1504</v>
      </c>
      <c r="J9045" s="12" t="s">
        <v>24</v>
      </c>
      <c r="K9045" s="12" t="s">
        <v>25</v>
      </c>
      <c r="L9045" s="12" t="s">
        <v>39</v>
      </c>
      <c r="M9045" s="11" t="s">
        <v>27</v>
      </c>
      <c r="N9045" s="11" t="s">
        <v>624</v>
      </c>
      <c r="O9045" s="12" t="s">
        <v>29</v>
      </c>
      <c r="P9045" s="12"/>
      <c r="Q9045" s="15" t="s">
        <v>39941</v>
      </c>
      <c r="R9045" s="12" t="s">
        <v>42</v>
      </c>
      <c r="S9045" s="11" t="s">
        <v>39942</v>
      </c>
      <c r="T9045" s="11"/>
    </row>
    <row x14ac:dyDescent="0.25" r="9046" customHeight="1" ht="19.5">
      <c r="A9046" s="18">
        <v>45225</v>
      </c>
      <c r="B9046" s="11" t="s">
        <v>39943</v>
      </c>
      <c r="C9046" s="11" t="s">
        <v>5684</v>
      </c>
      <c r="D9046" s="12"/>
      <c r="E9046" s="13">
        <v>18671726391</v>
      </c>
      <c r="F9046" s="11" t="s">
        <v>39944</v>
      </c>
      <c r="G9046" s="12" t="s">
        <v>37</v>
      </c>
      <c r="H9046" s="12"/>
      <c r="I9046" s="14" t="s">
        <v>415</v>
      </c>
      <c r="J9046" s="12" t="s">
        <v>24</v>
      </c>
      <c r="K9046" s="12" t="s">
        <v>25</v>
      </c>
      <c r="L9046" s="12" t="s">
        <v>39</v>
      </c>
      <c r="M9046" s="11" t="s">
        <v>27</v>
      </c>
      <c r="N9046" s="11" t="s">
        <v>183</v>
      </c>
      <c r="O9046" s="12" t="s">
        <v>29</v>
      </c>
      <c r="P9046" s="12"/>
      <c r="Q9046" s="15" t="s">
        <v>39945</v>
      </c>
      <c r="R9046" s="12" t="s">
        <v>42</v>
      </c>
      <c r="S9046" s="11" t="s">
        <v>39946</v>
      </c>
      <c r="T9046" s="11"/>
    </row>
    <row x14ac:dyDescent="0.25" r="9047" customHeight="1" ht="19.5">
      <c r="A9047" s="18">
        <v>45224</v>
      </c>
      <c r="B9047" s="11" t="s">
        <v>39947</v>
      </c>
      <c r="C9047" s="11" t="s">
        <v>660</v>
      </c>
      <c r="D9047" s="12"/>
      <c r="E9047" s="13">
        <v>15671029034</v>
      </c>
      <c r="F9047" s="11" t="s">
        <v>39948</v>
      </c>
      <c r="G9047" s="12" t="s">
        <v>74</v>
      </c>
      <c r="H9047" s="12"/>
      <c r="I9047" s="14" t="s">
        <v>182</v>
      </c>
      <c r="J9047" s="12" t="s">
        <v>24</v>
      </c>
      <c r="K9047" s="12" t="s">
        <v>25</v>
      </c>
      <c r="L9047" s="12" t="s">
        <v>39</v>
      </c>
      <c r="M9047" s="11" t="s">
        <v>40</v>
      </c>
      <c r="N9047" s="11" t="s">
        <v>624</v>
      </c>
      <c r="O9047" s="12" t="s">
        <v>29</v>
      </c>
      <c r="P9047" s="12"/>
      <c r="Q9047" s="15" t="s">
        <v>39949</v>
      </c>
      <c r="R9047" s="12" t="s">
        <v>42</v>
      </c>
      <c r="S9047" s="11" t="s">
        <v>39950</v>
      </c>
      <c r="T9047" s="11"/>
    </row>
    <row x14ac:dyDescent="0.25" r="9048" customHeight="1" ht="19.5">
      <c r="A9048" s="18">
        <v>45222</v>
      </c>
      <c r="B9048" s="11" t="s">
        <v>39951</v>
      </c>
      <c r="C9048" s="11" t="s">
        <v>4867</v>
      </c>
      <c r="D9048" s="12"/>
      <c r="E9048" s="13" t="s">
        <v>39952</v>
      </c>
      <c r="F9048" s="11" t="s">
        <v>39953</v>
      </c>
      <c r="G9048" s="12" t="s">
        <v>74</v>
      </c>
      <c r="H9048" s="12" t="s">
        <v>121</v>
      </c>
      <c r="I9048" s="14" t="s">
        <v>4870</v>
      </c>
      <c r="J9048" s="12" t="s">
        <v>24</v>
      </c>
      <c r="K9048" s="12" t="s">
        <v>25</v>
      </c>
      <c r="L9048" s="12" t="s">
        <v>39</v>
      </c>
      <c r="M9048" s="11" t="s">
        <v>149</v>
      </c>
      <c r="N9048" s="11" t="s">
        <v>4871</v>
      </c>
      <c r="O9048" s="12" t="s">
        <v>29</v>
      </c>
      <c r="P9048" s="12"/>
      <c r="Q9048" s="15" t="s">
        <v>39954</v>
      </c>
      <c r="R9048" s="12" t="s">
        <v>148</v>
      </c>
      <c r="S9048" s="11" t="s">
        <v>39955</v>
      </c>
      <c r="T9048" s="11" t="s">
        <v>4961</v>
      </c>
    </row>
    <row x14ac:dyDescent="0.25" r="9049" customHeight="1" ht="19.5">
      <c r="A9049" s="18">
        <v>45224</v>
      </c>
      <c r="B9049" s="11" t="s">
        <v>39956</v>
      </c>
      <c r="C9049" s="11" t="s">
        <v>5684</v>
      </c>
      <c r="D9049" s="12"/>
      <c r="E9049" s="13">
        <v>18674204527</v>
      </c>
      <c r="F9049" s="11" t="s">
        <v>39957</v>
      </c>
      <c r="G9049" s="12" t="s">
        <v>115</v>
      </c>
      <c r="H9049" s="12"/>
      <c r="I9049" s="14" t="s">
        <v>8690</v>
      </c>
      <c r="J9049" s="12" t="s">
        <v>24</v>
      </c>
      <c r="K9049" s="12" t="s">
        <v>25</v>
      </c>
      <c r="L9049" s="12" t="s">
        <v>39</v>
      </c>
      <c r="M9049" s="11" t="s">
        <v>27</v>
      </c>
      <c r="N9049" s="11" t="s">
        <v>183</v>
      </c>
      <c r="O9049" s="12" t="s">
        <v>29</v>
      </c>
      <c r="P9049" s="12"/>
      <c r="Q9049" s="15" t="s">
        <v>39958</v>
      </c>
      <c r="R9049" s="12" t="s">
        <v>42</v>
      </c>
      <c r="S9049" s="11" t="s">
        <v>39959</v>
      </c>
      <c r="T9049" s="11"/>
    </row>
    <row x14ac:dyDescent="0.25" r="9050" customHeight="1" ht="19.5">
      <c r="A9050" s="18">
        <v>45225</v>
      </c>
      <c r="B9050" s="11" t="s">
        <v>39960</v>
      </c>
      <c r="C9050" s="11" t="s">
        <v>32176</v>
      </c>
      <c r="D9050" s="12"/>
      <c r="E9050" s="13">
        <v>13085160355</v>
      </c>
      <c r="F9050" s="11" t="s">
        <v>39961</v>
      </c>
      <c r="G9050" s="12" t="s">
        <v>37</v>
      </c>
      <c r="H9050" s="12" t="s">
        <v>98</v>
      </c>
      <c r="I9050" s="14" t="s">
        <v>8227</v>
      </c>
      <c r="J9050" s="12" t="s">
        <v>24</v>
      </c>
      <c r="K9050" s="12" t="s">
        <v>25</v>
      </c>
      <c r="L9050" s="12" t="s">
        <v>39</v>
      </c>
      <c r="M9050" s="11" t="s">
        <v>40</v>
      </c>
      <c r="N9050" s="11" t="s">
        <v>624</v>
      </c>
      <c r="O9050" s="12" t="s">
        <v>29</v>
      </c>
      <c r="P9050" s="12"/>
      <c r="Q9050" s="15"/>
      <c r="R9050" s="12" t="s">
        <v>8227</v>
      </c>
      <c r="S9050" s="11" t="s">
        <v>39962</v>
      </c>
      <c r="T9050" s="11"/>
    </row>
    <row x14ac:dyDescent="0.25" r="9051" customHeight="1" ht="19.5">
      <c r="A9051" s="18">
        <v>45222</v>
      </c>
      <c r="B9051" s="11" t="s">
        <v>39963</v>
      </c>
      <c r="C9051" s="11" t="s">
        <v>46</v>
      </c>
      <c r="D9051" s="12"/>
      <c r="E9051" s="13">
        <v>17671926093</v>
      </c>
      <c r="F9051" s="11" t="s">
        <v>39964</v>
      </c>
      <c r="G9051" s="12" t="s">
        <v>48</v>
      </c>
      <c r="H9051" s="12"/>
      <c r="I9051" s="14" t="s">
        <v>49</v>
      </c>
      <c r="J9051" s="12" t="s">
        <v>24</v>
      </c>
      <c r="K9051" s="12" t="s">
        <v>25</v>
      </c>
      <c r="L9051" s="12" t="s">
        <v>39</v>
      </c>
      <c r="M9051" s="11" t="s">
        <v>27</v>
      </c>
      <c r="N9051" s="11" t="s">
        <v>28</v>
      </c>
      <c r="O9051" s="12" t="s">
        <v>29</v>
      </c>
      <c r="P9051" s="12"/>
      <c r="Q9051" s="15" t="s">
        <v>39965</v>
      </c>
      <c r="R9051" s="12" t="s">
        <v>51</v>
      </c>
      <c r="S9051" s="11" t="s">
        <v>39966</v>
      </c>
      <c r="T9051" s="11"/>
    </row>
    <row x14ac:dyDescent="0.25" r="9052" customHeight="1" ht="19.5">
      <c r="A9052" s="18">
        <v>45222</v>
      </c>
      <c r="B9052" s="11" t="s">
        <v>39967</v>
      </c>
      <c r="C9052" s="11" t="s">
        <v>4923</v>
      </c>
      <c r="D9052" s="12"/>
      <c r="E9052" s="13" t="s">
        <v>39968</v>
      </c>
      <c r="F9052" s="11" t="s">
        <v>39969</v>
      </c>
      <c r="G9052" s="12" t="s">
        <v>74</v>
      </c>
      <c r="H9052" s="12"/>
      <c r="I9052" s="14" t="s">
        <v>148</v>
      </c>
      <c r="J9052" s="12" t="s">
        <v>24</v>
      </c>
      <c r="K9052" s="12" t="s">
        <v>25</v>
      </c>
      <c r="L9052" s="12" t="s">
        <v>39</v>
      </c>
      <c r="M9052" s="11" t="s">
        <v>149</v>
      </c>
      <c r="N9052" s="11" t="s">
        <v>4871</v>
      </c>
      <c r="O9052" s="12" t="s">
        <v>29</v>
      </c>
      <c r="P9052" s="12"/>
      <c r="Q9052" s="15" t="s">
        <v>39970</v>
      </c>
      <c r="R9052" s="12" t="s">
        <v>148</v>
      </c>
      <c r="S9052" s="11" t="s">
        <v>39971</v>
      </c>
      <c r="T9052" s="11" t="s">
        <v>6808</v>
      </c>
    </row>
    <row x14ac:dyDescent="0.25" r="9053" customHeight="1" ht="19.5">
      <c r="A9053" s="18">
        <v>45222</v>
      </c>
      <c r="B9053" s="11" t="s">
        <v>39972</v>
      </c>
      <c r="C9053" s="11" t="s">
        <v>4901</v>
      </c>
      <c r="D9053" s="12"/>
      <c r="E9053" s="13" t="s">
        <v>39973</v>
      </c>
      <c r="F9053" s="11" t="s">
        <v>33057</v>
      </c>
      <c r="G9053" s="12" t="s">
        <v>74</v>
      </c>
      <c r="H9053" s="12"/>
      <c r="I9053" s="14" t="s">
        <v>57</v>
      </c>
      <c r="J9053" s="12" t="s">
        <v>24</v>
      </c>
      <c r="K9053" s="12" t="s">
        <v>25</v>
      </c>
      <c r="L9053" s="12" t="s">
        <v>39</v>
      </c>
      <c r="M9053" s="11" t="s">
        <v>149</v>
      </c>
      <c r="N9053" s="11" t="s">
        <v>4871</v>
      </c>
      <c r="O9053" s="12" t="s">
        <v>29</v>
      </c>
      <c r="P9053" s="12"/>
      <c r="Q9053" s="15" t="s">
        <v>39974</v>
      </c>
      <c r="R9053" s="12" t="s">
        <v>148</v>
      </c>
      <c r="S9053" s="11" t="s">
        <v>39975</v>
      </c>
      <c r="T9053" s="11" t="s">
        <v>4934</v>
      </c>
    </row>
    <row x14ac:dyDescent="0.25" r="9054" customHeight="1" ht="19.5">
      <c r="A9054" s="18">
        <v>45222</v>
      </c>
      <c r="B9054" s="11" t="s">
        <v>39976</v>
      </c>
      <c r="C9054" s="11" t="s">
        <v>46</v>
      </c>
      <c r="D9054" s="12"/>
      <c r="E9054" s="13">
        <v>13094172636</v>
      </c>
      <c r="F9054" s="11" t="s">
        <v>39977</v>
      </c>
      <c r="G9054" s="12" t="s">
        <v>115</v>
      </c>
      <c r="H9054" s="12"/>
      <c r="I9054" s="14" t="s">
        <v>259</v>
      </c>
      <c r="J9054" s="12" t="s">
        <v>24</v>
      </c>
      <c r="K9054" s="12" t="s">
        <v>25</v>
      </c>
      <c r="L9054" s="12" t="s">
        <v>39</v>
      </c>
      <c r="M9054" s="11" t="s">
        <v>27</v>
      </c>
      <c r="N9054" s="11" t="s">
        <v>28</v>
      </c>
      <c r="O9054" s="12" t="s">
        <v>29</v>
      </c>
      <c r="P9054" s="12"/>
      <c r="Q9054" s="15" t="s">
        <v>39978</v>
      </c>
      <c r="R9054" s="12" t="s">
        <v>51</v>
      </c>
      <c r="S9054" s="11" t="s">
        <v>39979</v>
      </c>
      <c r="T9054" s="11"/>
    </row>
    <row x14ac:dyDescent="0.25" r="9055" customHeight="1" ht="19.5">
      <c r="A9055" s="18">
        <v>45224</v>
      </c>
      <c r="B9055" s="11" t="s">
        <v>39980</v>
      </c>
      <c r="C9055" s="11" t="s">
        <v>5684</v>
      </c>
      <c r="D9055" s="12"/>
      <c r="E9055" s="13">
        <v>17671320861</v>
      </c>
      <c r="F9055" s="11" t="s">
        <v>39981</v>
      </c>
      <c r="G9055" s="12" t="s">
        <v>115</v>
      </c>
      <c r="H9055" s="12" t="s">
        <v>98</v>
      </c>
      <c r="I9055" s="14" t="s">
        <v>8690</v>
      </c>
      <c r="J9055" s="12" t="s">
        <v>24</v>
      </c>
      <c r="K9055" s="12" t="s">
        <v>25</v>
      </c>
      <c r="L9055" s="12" t="s">
        <v>39</v>
      </c>
      <c r="M9055" s="11" t="s">
        <v>27</v>
      </c>
      <c r="N9055" s="11" t="s">
        <v>183</v>
      </c>
      <c r="O9055" s="12" t="s">
        <v>29</v>
      </c>
      <c r="P9055" s="12"/>
      <c r="Q9055" s="15" t="s">
        <v>39982</v>
      </c>
      <c r="R9055" s="12" t="s">
        <v>42</v>
      </c>
      <c r="S9055" s="11" t="s">
        <v>39983</v>
      </c>
      <c r="T9055" s="11"/>
    </row>
    <row x14ac:dyDescent="0.25" r="9056" customHeight="1" ht="19.5">
      <c r="A9056" s="18">
        <v>45225</v>
      </c>
      <c r="B9056" s="11" t="s">
        <v>39984</v>
      </c>
      <c r="C9056" s="11" t="s">
        <v>5684</v>
      </c>
      <c r="D9056" s="12"/>
      <c r="E9056" s="13">
        <v>18672902886</v>
      </c>
      <c r="F9056" s="11" t="s">
        <v>39985</v>
      </c>
      <c r="G9056" s="12" t="s">
        <v>62</v>
      </c>
      <c r="H9056" s="12"/>
      <c r="I9056" s="14" t="s">
        <v>49</v>
      </c>
      <c r="J9056" s="12" t="s">
        <v>24</v>
      </c>
      <c r="K9056" s="12" t="s">
        <v>69</v>
      </c>
      <c r="L9056" s="12" t="s">
        <v>39</v>
      </c>
      <c r="M9056" s="11" t="s">
        <v>40</v>
      </c>
      <c r="N9056" s="11" t="s">
        <v>183</v>
      </c>
      <c r="O9056" s="12" t="s">
        <v>29</v>
      </c>
      <c r="P9056" s="12"/>
      <c r="Q9056" s="15" t="s">
        <v>39986</v>
      </c>
      <c r="R9056" s="12" t="s">
        <v>42</v>
      </c>
      <c r="S9056" s="11" t="s">
        <v>39987</v>
      </c>
      <c r="T9056" s="11"/>
    </row>
    <row x14ac:dyDescent="0.25" r="9057" customHeight="1" ht="19.5">
      <c r="A9057" s="18">
        <v>45222</v>
      </c>
      <c r="B9057" s="11" t="s">
        <v>39988</v>
      </c>
      <c r="C9057" s="11" t="s">
        <v>545</v>
      </c>
      <c r="D9057" s="12"/>
      <c r="E9057" s="13">
        <v>15629389320</v>
      </c>
      <c r="F9057" s="11" t="s">
        <v>5767</v>
      </c>
      <c r="G9057" s="12" t="s">
        <v>74</v>
      </c>
      <c r="H9057" s="12"/>
      <c r="I9057" s="14">
        <v>10015</v>
      </c>
      <c r="J9057" s="12" t="s">
        <v>24</v>
      </c>
      <c r="K9057" s="12" t="s">
        <v>25</v>
      </c>
      <c r="L9057" s="12" t="s">
        <v>26</v>
      </c>
      <c r="M9057" s="11" t="s">
        <v>27</v>
      </c>
      <c r="N9057" s="11" t="s">
        <v>28</v>
      </c>
      <c r="O9057" s="12" t="s">
        <v>29</v>
      </c>
      <c r="P9057" s="12"/>
      <c r="Q9057" s="15" t="s">
        <v>39989</v>
      </c>
      <c r="R9057" s="12" t="s">
        <v>31</v>
      </c>
      <c r="S9057" s="11" t="s">
        <v>39990</v>
      </c>
      <c r="T9057" s="11"/>
    </row>
    <row x14ac:dyDescent="0.25" r="9058" customHeight="1" ht="19.5">
      <c r="A9058" s="18">
        <v>45224</v>
      </c>
      <c r="B9058" s="11" t="s">
        <v>39991</v>
      </c>
      <c r="C9058" s="11" t="s">
        <v>5684</v>
      </c>
      <c r="D9058" s="12"/>
      <c r="E9058" s="13">
        <v>13207204888</v>
      </c>
      <c r="F9058" s="11" t="s">
        <v>39992</v>
      </c>
      <c r="G9058" s="12" t="s">
        <v>56</v>
      </c>
      <c r="H9058" s="12"/>
      <c r="I9058" s="14" t="s">
        <v>1024</v>
      </c>
      <c r="J9058" s="12" t="s">
        <v>24</v>
      </c>
      <c r="K9058" s="12" t="s">
        <v>25</v>
      </c>
      <c r="L9058" s="12" t="s">
        <v>39</v>
      </c>
      <c r="M9058" s="11" t="s">
        <v>40</v>
      </c>
      <c r="N9058" s="11" t="s">
        <v>183</v>
      </c>
      <c r="O9058" s="12" t="s">
        <v>29</v>
      </c>
      <c r="P9058" s="12"/>
      <c r="Q9058" s="15" t="s">
        <v>39993</v>
      </c>
      <c r="R9058" s="12" t="s">
        <v>42</v>
      </c>
      <c r="S9058" s="11" t="s">
        <v>39994</v>
      </c>
      <c r="T9058" s="11"/>
    </row>
    <row x14ac:dyDescent="0.25" r="9059" customHeight="1" ht="19.5">
      <c r="A9059" s="18">
        <v>45222</v>
      </c>
      <c r="B9059" s="11" t="s">
        <v>39995</v>
      </c>
      <c r="C9059" s="11" t="s">
        <v>5860</v>
      </c>
      <c r="D9059" s="12"/>
      <c r="E9059" s="13">
        <v>13217178349</v>
      </c>
      <c r="F9059" s="11" t="s">
        <v>36046</v>
      </c>
      <c r="G9059" s="12" t="s">
        <v>37</v>
      </c>
      <c r="H9059" s="12"/>
      <c r="I9059" s="14">
        <v>10015</v>
      </c>
      <c r="J9059" s="12" t="s">
        <v>24</v>
      </c>
      <c r="K9059" s="12" t="s">
        <v>69</v>
      </c>
      <c r="L9059" s="12" t="s">
        <v>26</v>
      </c>
      <c r="M9059" s="11" t="s">
        <v>27</v>
      </c>
      <c r="N9059" s="11" t="s">
        <v>28</v>
      </c>
      <c r="O9059" s="12" t="s">
        <v>29</v>
      </c>
      <c r="P9059" s="12"/>
      <c r="Q9059" s="15" t="s">
        <v>39996</v>
      </c>
      <c r="R9059" s="12" t="s">
        <v>31</v>
      </c>
      <c r="S9059" s="11" t="s">
        <v>39997</v>
      </c>
      <c r="T9059" s="11"/>
    </row>
    <row x14ac:dyDescent="0.25" r="9060" customHeight="1" ht="19.5">
      <c r="A9060" s="18">
        <v>45223</v>
      </c>
      <c r="B9060" s="11" t="s">
        <v>39998</v>
      </c>
      <c r="C9060" s="11" t="s">
        <v>4856</v>
      </c>
      <c r="D9060" s="12"/>
      <c r="E9060" s="13">
        <v>15671031858</v>
      </c>
      <c r="F9060" s="11" t="s">
        <v>39999</v>
      </c>
      <c r="G9060" s="12" t="s">
        <v>289</v>
      </c>
      <c r="H9060" s="12" t="s">
        <v>130</v>
      </c>
      <c r="I9060" s="14" t="s">
        <v>590</v>
      </c>
      <c r="J9060" s="12" t="s">
        <v>24</v>
      </c>
      <c r="K9060" s="12" t="s">
        <v>25</v>
      </c>
      <c r="L9060" s="12" t="s">
        <v>39</v>
      </c>
      <c r="M9060" s="11" t="s">
        <v>149</v>
      </c>
      <c r="N9060" s="11" t="s">
        <v>28</v>
      </c>
      <c r="O9060" s="12" t="s">
        <v>29</v>
      </c>
      <c r="P9060" s="12"/>
      <c r="Q9060" s="15" t="s">
        <v>40000</v>
      </c>
      <c r="R9060" s="12" t="s">
        <v>42</v>
      </c>
      <c r="S9060" s="11" t="s">
        <v>40001</v>
      </c>
      <c r="T9060" s="11"/>
    </row>
    <row x14ac:dyDescent="0.25" r="9061" customHeight="1" ht="19.5">
      <c r="A9061" s="18">
        <v>45222</v>
      </c>
      <c r="B9061" s="11" t="s">
        <v>40002</v>
      </c>
      <c r="C9061" s="11" t="s">
        <v>5684</v>
      </c>
      <c r="D9061" s="12"/>
      <c r="E9061" s="13">
        <v>16671008687</v>
      </c>
      <c r="F9061" s="11" t="s">
        <v>23128</v>
      </c>
      <c r="G9061" s="12" t="s">
        <v>115</v>
      </c>
      <c r="H9061" s="12"/>
      <c r="I9061" s="14" t="s">
        <v>8690</v>
      </c>
      <c r="J9061" s="12" t="s">
        <v>24</v>
      </c>
      <c r="K9061" s="12" t="s">
        <v>25</v>
      </c>
      <c r="L9061" s="12" t="s">
        <v>39</v>
      </c>
      <c r="M9061" s="11" t="s">
        <v>27</v>
      </c>
      <c r="N9061" s="11" t="s">
        <v>183</v>
      </c>
      <c r="O9061" s="12" t="s">
        <v>29</v>
      </c>
      <c r="P9061" s="12"/>
      <c r="Q9061" s="15" t="s">
        <v>40003</v>
      </c>
      <c r="R9061" s="12" t="s">
        <v>42</v>
      </c>
      <c r="S9061" s="11" t="s">
        <v>40004</v>
      </c>
      <c r="T9061" s="11"/>
    </row>
    <row x14ac:dyDescent="0.25" r="9062" customHeight="1" ht="19.5">
      <c r="A9062" s="18">
        <v>45222</v>
      </c>
      <c r="B9062" s="11" t="s">
        <v>40005</v>
      </c>
      <c r="C9062" s="11" t="s">
        <v>4867</v>
      </c>
      <c r="D9062" s="12"/>
      <c r="E9062" s="13" t="s">
        <v>40006</v>
      </c>
      <c r="F9062" s="11" t="s">
        <v>40007</v>
      </c>
      <c r="G9062" s="12" t="s">
        <v>74</v>
      </c>
      <c r="H9062" s="12"/>
      <c r="I9062" s="14" t="s">
        <v>4870</v>
      </c>
      <c r="J9062" s="12" t="s">
        <v>24</v>
      </c>
      <c r="K9062" s="12" t="s">
        <v>25</v>
      </c>
      <c r="L9062" s="12" t="s">
        <v>39</v>
      </c>
      <c r="M9062" s="11" t="s">
        <v>149</v>
      </c>
      <c r="N9062" s="11" t="s">
        <v>4871</v>
      </c>
      <c r="O9062" s="12" t="s">
        <v>29</v>
      </c>
      <c r="P9062" s="12"/>
      <c r="Q9062" s="15" t="s">
        <v>40008</v>
      </c>
      <c r="R9062" s="12" t="s">
        <v>42</v>
      </c>
      <c r="S9062" s="11" t="s">
        <v>24655</v>
      </c>
      <c r="T9062" s="11" t="s">
        <v>4899</v>
      </c>
    </row>
    <row x14ac:dyDescent="0.25" r="9063" customHeight="1" ht="19.5">
      <c r="A9063" s="18">
        <v>45222</v>
      </c>
      <c r="B9063" s="11" t="s">
        <v>40009</v>
      </c>
      <c r="C9063" s="11" t="s">
        <v>5684</v>
      </c>
      <c r="D9063" s="12"/>
      <c r="E9063" s="13">
        <v>18671729251</v>
      </c>
      <c r="F9063" s="11" t="s">
        <v>40010</v>
      </c>
      <c r="G9063" s="12" t="s">
        <v>115</v>
      </c>
      <c r="H9063" s="12"/>
      <c r="I9063" s="14" t="s">
        <v>415</v>
      </c>
      <c r="J9063" s="12" t="s">
        <v>24</v>
      </c>
      <c r="K9063" s="12" t="s">
        <v>25</v>
      </c>
      <c r="L9063" s="12" t="s">
        <v>39</v>
      </c>
      <c r="M9063" s="11" t="s">
        <v>27</v>
      </c>
      <c r="N9063" s="11" t="s">
        <v>183</v>
      </c>
      <c r="O9063" s="12" t="s">
        <v>29</v>
      </c>
      <c r="P9063" s="12"/>
      <c r="Q9063" s="15" t="s">
        <v>40011</v>
      </c>
      <c r="R9063" s="12" t="s">
        <v>42</v>
      </c>
      <c r="S9063" s="11" t="s">
        <v>40012</v>
      </c>
      <c r="T9063" s="11"/>
    </row>
    <row x14ac:dyDescent="0.25" r="9064" customHeight="1" ht="19.5">
      <c r="A9064" s="18">
        <v>45225</v>
      </c>
      <c r="B9064" s="11" t="s">
        <v>40013</v>
      </c>
      <c r="C9064" s="11" t="s">
        <v>5684</v>
      </c>
      <c r="D9064" s="12"/>
      <c r="E9064" s="13">
        <v>15672493125</v>
      </c>
      <c r="F9064" s="11" t="s">
        <v>40014</v>
      </c>
      <c r="G9064" s="12" t="s">
        <v>115</v>
      </c>
      <c r="H9064" s="12"/>
      <c r="I9064" s="14" t="s">
        <v>415</v>
      </c>
      <c r="J9064" s="12" t="s">
        <v>24</v>
      </c>
      <c r="K9064" s="12" t="s">
        <v>25</v>
      </c>
      <c r="L9064" s="12" t="s">
        <v>39</v>
      </c>
      <c r="M9064" s="11" t="s">
        <v>27</v>
      </c>
      <c r="N9064" s="11" t="s">
        <v>183</v>
      </c>
      <c r="O9064" s="12" t="s">
        <v>29</v>
      </c>
      <c r="P9064" s="12"/>
      <c r="Q9064" s="15" t="s">
        <v>40015</v>
      </c>
      <c r="R9064" s="12" t="s">
        <v>42</v>
      </c>
      <c r="S9064" s="11" t="s">
        <v>40016</v>
      </c>
      <c r="T9064" s="11"/>
    </row>
    <row x14ac:dyDescent="0.25" r="9065" customHeight="1" ht="19.5">
      <c r="A9065" s="18">
        <v>45222</v>
      </c>
      <c r="B9065" s="11" t="s">
        <v>40017</v>
      </c>
      <c r="C9065" s="11" t="s">
        <v>4923</v>
      </c>
      <c r="D9065" s="12"/>
      <c r="E9065" s="13" t="s">
        <v>40018</v>
      </c>
      <c r="F9065" s="11" t="s">
        <v>40019</v>
      </c>
      <c r="G9065" s="12" t="s">
        <v>74</v>
      </c>
      <c r="H9065" s="12" t="s">
        <v>86</v>
      </c>
      <c r="I9065" s="14" t="s">
        <v>148</v>
      </c>
      <c r="J9065" s="12" t="s">
        <v>24</v>
      </c>
      <c r="K9065" s="12" t="s">
        <v>172</v>
      </c>
      <c r="L9065" s="12"/>
      <c r="M9065" s="11" t="s">
        <v>149</v>
      </c>
      <c r="N9065" s="11" t="s">
        <v>4871</v>
      </c>
      <c r="O9065" s="12" t="s">
        <v>29</v>
      </c>
      <c r="P9065" s="12"/>
      <c r="Q9065" s="15" t="s">
        <v>40020</v>
      </c>
      <c r="R9065" s="12" t="s">
        <v>148</v>
      </c>
      <c r="S9065" s="11" t="s">
        <v>40021</v>
      </c>
      <c r="T9065" s="11" t="s">
        <v>4955</v>
      </c>
    </row>
    <row x14ac:dyDescent="0.25" r="9066" customHeight="1" ht="19.5">
      <c r="A9066" s="18">
        <v>45225</v>
      </c>
      <c r="B9066" s="11" t="s">
        <v>40022</v>
      </c>
      <c r="C9066" s="11" t="s">
        <v>27502</v>
      </c>
      <c r="D9066" s="12"/>
      <c r="E9066" s="13">
        <v>13207200222</v>
      </c>
      <c r="F9066" s="11" t="s">
        <v>40023</v>
      </c>
      <c r="G9066" s="12" t="s">
        <v>115</v>
      </c>
      <c r="H9066" s="12"/>
      <c r="I9066" s="14" t="s">
        <v>272</v>
      </c>
      <c r="J9066" s="12" t="s">
        <v>24</v>
      </c>
      <c r="K9066" s="12" t="s">
        <v>25</v>
      </c>
      <c r="L9066" s="12" t="s">
        <v>39</v>
      </c>
      <c r="M9066" s="11" t="s">
        <v>27</v>
      </c>
      <c r="N9066" s="11" t="s">
        <v>624</v>
      </c>
      <c r="O9066" s="12" t="s">
        <v>29</v>
      </c>
      <c r="P9066" s="12"/>
      <c r="Q9066" s="15" t="s">
        <v>40024</v>
      </c>
      <c r="R9066" s="12" t="s">
        <v>42</v>
      </c>
      <c r="S9066" s="11" t="s">
        <v>40025</v>
      </c>
      <c r="T9066" s="11"/>
    </row>
    <row x14ac:dyDescent="0.25" r="9067" customHeight="1" ht="19.5">
      <c r="A9067" s="18">
        <v>45223</v>
      </c>
      <c r="B9067" s="11" t="s">
        <v>40026</v>
      </c>
      <c r="C9067" s="11" t="s">
        <v>21</v>
      </c>
      <c r="D9067" s="12"/>
      <c r="E9067" s="13">
        <v>18674201783</v>
      </c>
      <c r="F9067" s="11" t="s">
        <v>17255</v>
      </c>
      <c r="G9067" s="12" t="s">
        <v>37</v>
      </c>
      <c r="H9067" s="12" t="s">
        <v>98</v>
      </c>
      <c r="I9067" s="14" t="s">
        <v>2649</v>
      </c>
      <c r="J9067" s="12" t="s">
        <v>24</v>
      </c>
      <c r="K9067" s="12" t="s">
        <v>25</v>
      </c>
      <c r="L9067" s="12" t="s">
        <v>39</v>
      </c>
      <c r="M9067" s="11" t="s">
        <v>40</v>
      </c>
      <c r="N9067" s="11" t="s">
        <v>28</v>
      </c>
      <c r="O9067" s="12" t="s">
        <v>29</v>
      </c>
      <c r="P9067" s="12"/>
      <c r="Q9067" s="15" t="s">
        <v>40027</v>
      </c>
      <c r="R9067" s="12" t="s">
        <v>42</v>
      </c>
      <c r="S9067" s="11" t="s">
        <v>40028</v>
      </c>
      <c r="T9067" s="11"/>
    </row>
    <row x14ac:dyDescent="0.25" r="9068" customHeight="1" ht="19.5">
      <c r="A9068" s="18">
        <v>45224</v>
      </c>
      <c r="B9068" s="11" t="s">
        <v>40029</v>
      </c>
      <c r="C9068" s="11" t="s">
        <v>5684</v>
      </c>
      <c r="D9068" s="12"/>
      <c r="E9068" s="13">
        <v>17671264735</v>
      </c>
      <c r="F9068" s="11" t="s">
        <v>40030</v>
      </c>
      <c r="G9068" s="12" t="s">
        <v>74</v>
      </c>
      <c r="H9068" s="12"/>
      <c r="I9068" s="14" t="s">
        <v>749</v>
      </c>
      <c r="J9068" s="12" t="s">
        <v>24</v>
      </c>
      <c r="K9068" s="12" t="s">
        <v>25</v>
      </c>
      <c r="L9068" s="12" t="s">
        <v>39</v>
      </c>
      <c r="M9068" s="11" t="s">
        <v>40</v>
      </c>
      <c r="N9068" s="11" t="s">
        <v>183</v>
      </c>
      <c r="O9068" s="12" t="s">
        <v>29</v>
      </c>
      <c r="P9068" s="12"/>
      <c r="Q9068" s="15" t="s">
        <v>40031</v>
      </c>
      <c r="R9068" s="12" t="s">
        <v>42</v>
      </c>
      <c r="S9068" s="11" t="s">
        <v>40032</v>
      </c>
      <c r="T9068" s="11"/>
    </row>
    <row x14ac:dyDescent="0.25" r="9069" customHeight="1" ht="19.5">
      <c r="A9069" s="18">
        <v>45223</v>
      </c>
      <c r="B9069" s="11" t="s">
        <v>40033</v>
      </c>
      <c r="C9069" s="11" t="s">
        <v>46</v>
      </c>
      <c r="D9069" s="12"/>
      <c r="E9069" s="13">
        <v>15697202385</v>
      </c>
      <c r="F9069" s="11" t="s">
        <v>40034</v>
      </c>
      <c r="G9069" s="12" t="s">
        <v>48</v>
      </c>
      <c r="H9069" s="12"/>
      <c r="I9069" s="14" t="s">
        <v>290</v>
      </c>
      <c r="J9069" s="12" t="s">
        <v>24</v>
      </c>
      <c r="K9069" s="12" t="s">
        <v>25</v>
      </c>
      <c r="L9069" s="12" t="s">
        <v>39</v>
      </c>
      <c r="M9069" s="11" t="s">
        <v>27</v>
      </c>
      <c r="N9069" s="11" t="s">
        <v>28</v>
      </c>
      <c r="O9069" s="12" t="s">
        <v>29</v>
      </c>
      <c r="P9069" s="12"/>
      <c r="Q9069" s="15" t="s">
        <v>40035</v>
      </c>
      <c r="R9069" s="12" t="s">
        <v>51</v>
      </c>
      <c r="S9069" s="11" t="s">
        <v>40036</v>
      </c>
      <c r="T9069" s="11"/>
    </row>
    <row x14ac:dyDescent="0.25" r="9070" customHeight="1" ht="19.5">
      <c r="A9070" s="18">
        <v>45223</v>
      </c>
      <c r="B9070" s="11" t="s">
        <v>40037</v>
      </c>
      <c r="C9070" s="11" t="s">
        <v>5811</v>
      </c>
      <c r="D9070" s="12"/>
      <c r="E9070" s="13">
        <v>15572720390</v>
      </c>
      <c r="F9070" s="11" t="s">
        <v>40038</v>
      </c>
      <c r="G9070" s="12" t="s">
        <v>115</v>
      </c>
      <c r="H9070" s="12"/>
      <c r="I9070" s="14" t="s">
        <v>8690</v>
      </c>
      <c r="J9070" s="12" t="s">
        <v>24</v>
      </c>
      <c r="K9070" s="12" t="s">
        <v>25</v>
      </c>
      <c r="L9070" s="12" t="s">
        <v>39</v>
      </c>
      <c r="M9070" s="11" t="s">
        <v>27</v>
      </c>
      <c r="N9070" s="11" t="s">
        <v>28</v>
      </c>
      <c r="O9070" s="12" t="s">
        <v>29</v>
      </c>
      <c r="P9070" s="12"/>
      <c r="Q9070" s="15" t="s">
        <v>40039</v>
      </c>
      <c r="R9070" s="12" t="s">
        <v>42</v>
      </c>
      <c r="S9070" s="11" t="s">
        <v>40040</v>
      </c>
      <c r="T9070" s="11"/>
    </row>
    <row x14ac:dyDescent="0.25" r="9071" customHeight="1" ht="19.5">
      <c r="A9071" s="18">
        <v>45222</v>
      </c>
      <c r="B9071" s="11" t="s">
        <v>40041</v>
      </c>
      <c r="C9071" s="11" t="s">
        <v>1132</v>
      </c>
      <c r="D9071" s="12"/>
      <c r="E9071" s="13">
        <v>13032720128</v>
      </c>
      <c r="F9071" s="11" t="s">
        <v>40042</v>
      </c>
      <c r="G9071" s="12" t="s">
        <v>37</v>
      </c>
      <c r="H9071" s="12"/>
      <c r="I9071" s="14" t="s">
        <v>110</v>
      </c>
      <c r="J9071" s="12" t="s">
        <v>24</v>
      </c>
      <c r="K9071" s="12" t="s">
        <v>25</v>
      </c>
      <c r="L9071" s="12" t="s">
        <v>39</v>
      </c>
      <c r="M9071" s="11" t="s">
        <v>40</v>
      </c>
      <c r="N9071" s="11" t="s">
        <v>183</v>
      </c>
      <c r="O9071" s="12" t="s">
        <v>29</v>
      </c>
      <c r="P9071" s="12"/>
      <c r="Q9071" s="15" t="s">
        <v>39978</v>
      </c>
      <c r="R9071" s="12" t="s">
        <v>51</v>
      </c>
      <c r="S9071" s="11" t="s">
        <v>40043</v>
      </c>
      <c r="T9071" s="11"/>
    </row>
    <row x14ac:dyDescent="0.25" r="9072" customHeight="1" ht="19.5">
      <c r="A9072" s="18">
        <v>45222</v>
      </c>
      <c r="B9072" s="11" t="s">
        <v>40044</v>
      </c>
      <c r="C9072" s="11" t="s">
        <v>46</v>
      </c>
      <c r="D9072" s="12"/>
      <c r="E9072" s="13">
        <v>15608604597</v>
      </c>
      <c r="F9072" s="11" t="s">
        <v>40045</v>
      </c>
      <c r="G9072" s="12" t="s">
        <v>115</v>
      </c>
      <c r="H9072" s="12" t="s">
        <v>357</v>
      </c>
      <c r="I9072" s="14" t="s">
        <v>154</v>
      </c>
      <c r="J9072" s="12" t="s">
        <v>24</v>
      </c>
      <c r="K9072" s="12" t="s">
        <v>25</v>
      </c>
      <c r="L9072" s="12" t="s">
        <v>39</v>
      </c>
      <c r="M9072" s="11" t="s">
        <v>27</v>
      </c>
      <c r="N9072" s="11" t="s">
        <v>28</v>
      </c>
      <c r="O9072" s="12" t="s">
        <v>29</v>
      </c>
      <c r="P9072" s="12"/>
      <c r="Q9072" s="15" t="s">
        <v>40046</v>
      </c>
      <c r="R9072" s="12" t="s">
        <v>51</v>
      </c>
      <c r="S9072" s="11" t="s">
        <v>40047</v>
      </c>
      <c r="T9072" s="11"/>
    </row>
    <row x14ac:dyDescent="0.25" r="9073" customHeight="1" ht="19.5">
      <c r="A9073" s="18">
        <v>45222</v>
      </c>
      <c r="B9073" s="11" t="s">
        <v>40048</v>
      </c>
      <c r="C9073" s="11" t="s">
        <v>4882</v>
      </c>
      <c r="D9073" s="12"/>
      <c r="E9073" s="13" t="s">
        <v>40049</v>
      </c>
      <c r="F9073" s="11" t="s">
        <v>2903</v>
      </c>
      <c r="G9073" s="12" t="s">
        <v>74</v>
      </c>
      <c r="H9073" s="12"/>
      <c r="I9073" s="14" t="s">
        <v>110</v>
      </c>
      <c r="J9073" s="12" t="s">
        <v>24</v>
      </c>
      <c r="K9073" s="12" t="s">
        <v>25</v>
      </c>
      <c r="L9073" s="12" t="s">
        <v>39</v>
      </c>
      <c r="M9073" s="11" t="s">
        <v>149</v>
      </c>
      <c r="N9073" s="11" t="s">
        <v>4871</v>
      </c>
      <c r="O9073" s="12" t="s">
        <v>29</v>
      </c>
      <c r="P9073" s="12"/>
      <c r="Q9073" s="15" t="s">
        <v>40050</v>
      </c>
      <c r="R9073" s="12" t="s">
        <v>148</v>
      </c>
      <c r="S9073" s="11" t="s">
        <v>40051</v>
      </c>
      <c r="T9073" s="11" t="s">
        <v>5318</v>
      </c>
    </row>
    <row x14ac:dyDescent="0.25" r="9074" customHeight="1" ht="19.5">
      <c r="A9074" s="18">
        <v>45224</v>
      </c>
      <c r="B9074" s="11" t="s">
        <v>40052</v>
      </c>
      <c r="C9074" s="11" t="s">
        <v>1132</v>
      </c>
      <c r="D9074" s="12"/>
      <c r="E9074" s="13">
        <v>15571733481</v>
      </c>
      <c r="F9074" s="11" t="s">
        <v>40053</v>
      </c>
      <c r="G9074" s="12" t="s">
        <v>115</v>
      </c>
      <c r="H9074" s="12"/>
      <c r="I9074" s="14" t="s">
        <v>749</v>
      </c>
      <c r="J9074" s="12" t="s">
        <v>24</v>
      </c>
      <c r="K9074" s="12" t="s">
        <v>25</v>
      </c>
      <c r="L9074" s="12" t="s">
        <v>39</v>
      </c>
      <c r="M9074" s="11" t="s">
        <v>27</v>
      </c>
      <c r="N9074" s="11" t="s">
        <v>183</v>
      </c>
      <c r="O9074" s="12" t="s">
        <v>29</v>
      </c>
      <c r="P9074" s="12"/>
      <c r="Q9074" s="15" t="s">
        <v>40054</v>
      </c>
      <c r="R9074" s="12" t="s">
        <v>51</v>
      </c>
      <c r="S9074" s="11" t="s">
        <v>40055</v>
      </c>
      <c r="T9074" s="11"/>
    </row>
    <row x14ac:dyDescent="0.25" r="9075" customHeight="1" ht="19.5">
      <c r="A9075" s="18">
        <v>45223</v>
      </c>
      <c r="B9075" s="11" t="s">
        <v>40056</v>
      </c>
      <c r="C9075" s="11" t="s">
        <v>46</v>
      </c>
      <c r="D9075" s="12"/>
      <c r="E9075" s="13">
        <v>13227261548</v>
      </c>
      <c r="F9075" s="11" t="s">
        <v>40057</v>
      </c>
      <c r="G9075" s="12" t="s">
        <v>74</v>
      </c>
      <c r="H9075" s="12"/>
      <c r="I9075" s="14" t="s">
        <v>398</v>
      </c>
      <c r="J9075" s="12" t="s">
        <v>24</v>
      </c>
      <c r="K9075" s="12" t="s">
        <v>25</v>
      </c>
      <c r="L9075" s="12" t="s">
        <v>39</v>
      </c>
      <c r="M9075" s="11" t="s">
        <v>40</v>
      </c>
      <c r="N9075" s="11" t="s">
        <v>28</v>
      </c>
      <c r="O9075" s="12" t="s">
        <v>29</v>
      </c>
      <c r="P9075" s="12"/>
      <c r="Q9075" s="15" t="s">
        <v>40058</v>
      </c>
      <c r="R9075" s="12" t="s">
        <v>51</v>
      </c>
      <c r="S9075" s="11" t="s">
        <v>40059</v>
      </c>
      <c r="T9075" s="11"/>
    </row>
    <row x14ac:dyDescent="0.25" r="9076" customHeight="1" ht="19.5">
      <c r="A9076" s="18">
        <v>45222</v>
      </c>
      <c r="B9076" s="11" t="s">
        <v>40060</v>
      </c>
      <c r="C9076" s="11" t="s">
        <v>5086</v>
      </c>
      <c r="D9076" s="12"/>
      <c r="E9076" s="13" t="s">
        <v>17781</v>
      </c>
      <c r="F9076" s="11" t="s">
        <v>6632</v>
      </c>
      <c r="G9076" s="12" t="s">
        <v>74</v>
      </c>
      <c r="H9076" s="12"/>
      <c r="I9076" s="14" t="s">
        <v>148</v>
      </c>
      <c r="J9076" s="12" t="s">
        <v>24</v>
      </c>
      <c r="K9076" s="12" t="s">
        <v>25</v>
      </c>
      <c r="L9076" s="12" t="s">
        <v>39</v>
      </c>
      <c r="M9076" s="11" t="s">
        <v>149</v>
      </c>
      <c r="N9076" s="11" t="s">
        <v>4871</v>
      </c>
      <c r="O9076" s="12" t="s">
        <v>29</v>
      </c>
      <c r="P9076" s="12"/>
      <c r="Q9076" s="15" t="s">
        <v>40061</v>
      </c>
      <c r="R9076" s="12" t="s">
        <v>148</v>
      </c>
      <c r="S9076" s="11" t="s">
        <v>40062</v>
      </c>
      <c r="T9076" s="11" t="s">
        <v>7782</v>
      </c>
    </row>
    <row x14ac:dyDescent="0.25" r="9077" customHeight="1" ht="19.5">
      <c r="A9077" s="18">
        <v>45223</v>
      </c>
      <c r="B9077" s="11" t="s">
        <v>40063</v>
      </c>
      <c r="C9077" s="11" t="s">
        <v>46</v>
      </c>
      <c r="D9077" s="12"/>
      <c r="E9077" s="13">
        <v>18671742933</v>
      </c>
      <c r="F9077" s="11" t="s">
        <v>40064</v>
      </c>
      <c r="G9077" s="12" t="s">
        <v>56</v>
      </c>
      <c r="H9077" s="12"/>
      <c r="I9077" s="14" t="s">
        <v>328</v>
      </c>
      <c r="J9077" s="12" t="s">
        <v>24</v>
      </c>
      <c r="K9077" s="12" t="s">
        <v>172</v>
      </c>
      <c r="L9077" s="12" t="s">
        <v>39</v>
      </c>
      <c r="M9077" s="11" t="s">
        <v>40</v>
      </c>
      <c r="N9077" s="11" t="s">
        <v>28</v>
      </c>
      <c r="O9077" s="12" t="s">
        <v>29</v>
      </c>
      <c r="P9077" s="12"/>
      <c r="Q9077" s="15" t="s">
        <v>40065</v>
      </c>
      <c r="R9077" s="12" t="s">
        <v>51</v>
      </c>
      <c r="S9077" s="11" t="s">
        <v>40066</v>
      </c>
      <c r="T9077" s="11"/>
    </row>
    <row x14ac:dyDescent="0.25" r="9078" customHeight="1" ht="19.5">
      <c r="A9078" s="18">
        <v>45223</v>
      </c>
      <c r="B9078" s="11" t="s">
        <v>40067</v>
      </c>
      <c r="C9078" s="11" t="s">
        <v>1132</v>
      </c>
      <c r="D9078" s="12"/>
      <c r="E9078" s="13">
        <v>18062378843</v>
      </c>
      <c r="F9078" s="11" t="s">
        <v>40068</v>
      </c>
      <c r="G9078" s="12" t="s">
        <v>74</v>
      </c>
      <c r="H9078" s="12"/>
      <c r="I9078" s="14" t="s">
        <v>38</v>
      </c>
      <c r="J9078" s="12" t="s">
        <v>24</v>
      </c>
      <c r="K9078" s="12" t="s">
        <v>25</v>
      </c>
      <c r="L9078" s="12" t="s">
        <v>39</v>
      </c>
      <c r="M9078" s="11" t="s">
        <v>40</v>
      </c>
      <c r="N9078" s="11" t="s">
        <v>183</v>
      </c>
      <c r="O9078" s="12" t="s">
        <v>29</v>
      </c>
      <c r="P9078" s="12"/>
      <c r="Q9078" s="15" t="s">
        <v>40069</v>
      </c>
      <c r="R9078" s="12" t="s">
        <v>51</v>
      </c>
      <c r="S9078" s="11" t="s">
        <v>40070</v>
      </c>
      <c r="T9078" s="11"/>
    </row>
    <row x14ac:dyDescent="0.25" r="9079" customHeight="1" ht="19.5">
      <c r="A9079" s="18">
        <v>45224</v>
      </c>
      <c r="B9079" s="11" t="s">
        <v>40071</v>
      </c>
      <c r="C9079" s="11" t="s">
        <v>1132</v>
      </c>
      <c r="D9079" s="12"/>
      <c r="E9079" s="13">
        <v>13235637488</v>
      </c>
      <c r="F9079" s="11" t="s">
        <v>40072</v>
      </c>
      <c r="G9079" s="12" t="s">
        <v>115</v>
      </c>
      <c r="H9079" s="12"/>
      <c r="I9079" s="14" t="s">
        <v>398</v>
      </c>
      <c r="J9079" s="12" t="s">
        <v>24</v>
      </c>
      <c r="K9079" s="12" t="s">
        <v>25</v>
      </c>
      <c r="L9079" s="12" t="s">
        <v>39</v>
      </c>
      <c r="M9079" s="11" t="s">
        <v>27</v>
      </c>
      <c r="N9079" s="11" t="s">
        <v>183</v>
      </c>
      <c r="O9079" s="12" t="s">
        <v>29</v>
      </c>
      <c r="P9079" s="12"/>
      <c r="Q9079" s="15" t="s">
        <v>40073</v>
      </c>
      <c r="R9079" s="12" t="s">
        <v>51</v>
      </c>
      <c r="S9079" s="11" t="s">
        <v>40074</v>
      </c>
      <c r="T9079" s="11"/>
    </row>
    <row x14ac:dyDescent="0.25" r="9080" customHeight="1" ht="19.5">
      <c r="A9080" s="18">
        <v>45222</v>
      </c>
      <c r="B9080" s="11" t="s">
        <v>40075</v>
      </c>
      <c r="C9080" s="11" t="s">
        <v>1132</v>
      </c>
      <c r="D9080" s="12"/>
      <c r="E9080" s="13">
        <v>13117276007</v>
      </c>
      <c r="F9080" s="11" t="s">
        <v>40076</v>
      </c>
      <c r="G9080" s="12" t="s">
        <v>37</v>
      </c>
      <c r="H9080" s="12"/>
      <c r="I9080" s="14" t="s">
        <v>254</v>
      </c>
      <c r="J9080" s="12" t="s">
        <v>24</v>
      </c>
      <c r="K9080" s="12" t="s">
        <v>25</v>
      </c>
      <c r="L9080" s="12" t="s">
        <v>39</v>
      </c>
      <c r="M9080" s="11" t="s">
        <v>27</v>
      </c>
      <c r="N9080" s="11" t="s">
        <v>183</v>
      </c>
      <c r="O9080" s="12" t="s">
        <v>29</v>
      </c>
      <c r="P9080" s="12"/>
      <c r="Q9080" s="15" t="s">
        <v>40077</v>
      </c>
      <c r="R9080" s="12" t="s">
        <v>51</v>
      </c>
      <c r="S9080" s="11" t="s">
        <v>40078</v>
      </c>
      <c r="T9080" s="11"/>
    </row>
    <row x14ac:dyDescent="0.25" r="9081" customHeight="1" ht="19.5">
      <c r="A9081" s="18">
        <v>45224</v>
      </c>
      <c r="B9081" s="11" t="s">
        <v>40079</v>
      </c>
      <c r="C9081" s="11" t="s">
        <v>1132</v>
      </c>
      <c r="D9081" s="12"/>
      <c r="E9081" s="13">
        <v>13098402285</v>
      </c>
      <c r="F9081" s="11" t="s">
        <v>40080</v>
      </c>
      <c r="G9081" s="12" t="s">
        <v>115</v>
      </c>
      <c r="H9081" s="12"/>
      <c r="I9081" s="14" t="s">
        <v>131</v>
      </c>
      <c r="J9081" s="12" t="s">
        <v>24</v>
      </c>
      <c r="K9081" s="12" t="s">
        <v>25</v>
      </c>
      <c r="L9081" s="12" t="s">
        <v>39</v>
      </c>
      <c r="M9081" s="11" t="s">
        <v>27</v>
      </c>
      <c r="N9081" s="11" t="s">
        <v>183</v>
      </c>
      <c r="O9081" s="12" t="s">
        <v>29</v>
      </c>
      <c r="P9081" s="12"/>
      <c r="Q9081" s="15" t="s">
        <v>40081</v>
      </c>
      <c r="R9081" s="12" t="s">
        <v>51</v>
      </c>
      <c r="S9081" s="11" t="s">
        <v>40082</v>
      </c>
      <c r="T9081" s="11"/>
    </row>
    <row x14ac:dyDescent="0.25" r="9082" customHeight="1" ht="19.5">
      <c r="A9082" s="18">
        <v>45223</v>
      </c>
      <c r="B9082" s="11" t="s">
        <v>40083</v>
      </c>
      <c r="C9082" s="11" t="s">
        <v>164</v>
      </c>
      <c r="D9082" s="12"/>
      <c r="E9082" s="13">
        <v>13277390015</v>
      </c>
      <c r="F9082" s="11" t="s">
        <v>40084</v>
      </c>
      <c r="G9082" s="12" t="s">
        <v>115</v>
      </c>
      <c r="H9082" s="12"/>
      <c r="I9082" s="14" t="s">
        <v>254</v>
      </c>
      <c r="J9082" s="12" t="s">
        <v>24</v>
      </c>
      <c r="K9082" s="12" t="s">
        <v>25</v>
      </c>
      <c r="L9082" s="12" t="s">
        <v>39</v>
      </c>
      <c r="M9082" s="11" t="s">
        <v>27</v>
      </c>
      <c r="N9082" s="11" t="s">
        <v>28</v>
      </c>
      <c r="O9082" s="12" t="s">
        <v>29</v>
      </c>
      <c r="P9082" s="12"/>
      <c r="Q9082" s="15" t="s">
        <v>40085</v>
      </c>
      <c r="R9082" s="12" t="s">
        <v>51</v>
      </c>
      <c r="S9082" s="17" t="s">
        <v>40086</v>
      </c>
      <c r="T9082" s="11"/>
    </row>
    <row x14ac:dyDescent="0.25" r="9083" customHeight="1" ht="19.5">
      <c r="A9083" s="18">
        <v>45222</v>
      </c>
      <c r="B9083" s="11" t="s">
        <v>40087</v>
      </c>
      <c r="C9083" s="11" t="s">
        <v>1132</v>
      </c>
      <c r="D9083" s="12"/>
      <c r="E9083" s="13">
        <v>18671795369</v>
      </c>
      <c r="F9083" s="11" t="s">
        <v>40088</v>
      </c>
      <c r="G9083" s="12" t="s">
        <v>115</v>
      </c>
      <c r="H9083" s="12"/>
      <c r="I9083" s="14" t="s">
        <v>398</v>
      </c>
      <c r="J9083" s="12" t="s">
        <v>24</v>
      </c>
      <c r="K9083" s="12" t="s">
        <v>25</v>
      </c>
      <c r="L9083" s="12" t="s">
        <v>39</v>
      </c>
      <c r="M9083" s="11" t="s">
        <v>40</v>
      </c>
      <c r="N9083" s="11" t="s">
        <v>183</v>
      </c>
      <c r="O9083" s="12" t="s">
        <v>29</v>
      </c>
      <c r="P9083" s="12"/>
      <c r="Q9083" s="15" t="s">
        <v>40089</v>
      </c>
      <c r="R9083" s="12" t="s">
        <v>51</v>
      </c>
      <c r="S9083" s="11" t="s">
        <v>40090</v>
      </c>
      <c r="T9083" s="11"/>
    </row>
    <row x14ac:dyDescent="0.25" r="9084" customHeight="1" ht="19.5">
      <c r="A9084" s="18">
        <v>45222</v>
      </c>
      <c r="B9084" s="11" t="s">
        <v>40091</v>
      </c>
      <c r="C9084" s="11" t="s">
        <v>46</v>
      </c>
      <c r="D9084" s="12"/>
      <c r="E9084" s="13">
        <v>15572737479</v>
      </c>
      <c r="F9084" s="11" t="s">
        <v>40092</v>
      </c>
      <c r="G9084" s="12" t="s">
        <v>1873</v>
      </c>
      <c r="H9084" s="12"/>
      <c r="I9084" s="14" t="s">
        <v>206</v>
      </c>
      <c r="J9084" s="12" t="s">
        <v>24</v>
      </c>
      <c r="K9084" s="12" t="s">
        <v>25</v>
      </c>
      <c r="L9084" s="12" t="s">
        <v>39</v>
      </c>
      <c r="M9084" s="11" t="s">
        <v>40</v>
      </c>
      <c r="N9084" s="11" t="s">
        <v>28</v>
      </c>
      <c r="O9084" s="12" t="s">
        <v>29</v>
      </c>
      <c r="P9084" s="12"/>
      <c r="Q9084" s="15" t="s">
        <v>40093</v>
      </c>
      <c r="R9084" s="12" t="s">
        <v>51</v>
      </c>
      <c r="S9084" s="11" t="s">
        <v>40094</v>
      </c>
      <c r="T9084" s="11"/>
    </row>
    <row x14ac:dyDescent="0.25" r="9085" customHeight="1" ht="19.5">
      <c r="A9085" s="18">
        <v>45222</v>
      </c>
      <c r="B9085" s="11" t="s">
        <v>40095</v>
      </c>
      <c r="C9085" s="11" t="s">
        <v>4867</v>
      </c>
      <c r="D9085" s="12"/>
      <c r="E9085" s="13" t="s">
        <v>40096</v>
      </c>
      <c r="F9085" s="11" t="s">
        <v>40097</v>
      </c>
      <c r="G9085" s="12" t="s">
        <v>74</v>
      </c>
      <c r="H9085" s="12" t="s">
        <v>86</v>
      </c>
      <c r="I9085" s="14" t="s">
        <v>4870</v>
      </c>
      <c r="J9085" s="12" t="s">
        <v>24</v>
      </c>
      <c r="K9085" s="12" t="s">
        <v>25</v>
      </c>
      <c r="L9085" s="12" t="s">
        <v>39</v>
      </c>
      <c r="M9085" s="11" t="s">
        <v>149</v>
      </c>
      <c r="N9085" s="11" t="s">
        <v>4871</v>
      </c>
      <c r="O9085" s="12" t="s">
        <v>29</v>
      </c>
      <c r="P9085" s="12"/>
      <c r="Q9085" s="15" t="s">
        <v>40098</v>
      </c>
      <c r="R9085" s="12" t="s">
        <v>148</v>
      </c>
      <c r="S9085" s="11" t="s">
        <v>40099</v>
      </c>
      <c r="T9085" s="11" t="s">
        <v>4887</v>
      </c>
    </row>
    <row x14ac:dyDescent="0.25" r="9086" customHeight="1" ht="19.5">
      <c r="A9086" s="18">
        <v>45223</v>
      </c>
      <c r="B9086" s="11" t="s">
        <v>40100</v>
      </c>
      <c r="C9086" s="11" t="s">
        <v>5811</v>
      </c>
      <c r="D9086" s="12"/>
      <c r="E9086" s="13">
        <v>13094173578</v>
      </c>
      <c r="F9086" s="11" t="s">
        <v>40101</v>
      </c>
      <c r="G9086" s="12" t="s">
        <v>37</v>
      </c>
      <c r="H9086" s="12" t="s">
        <v>121</v>
      </c>
      <c r="I9086" s="14" t="s">
        <v>63</v>
      </c>
      <c r="J9086" s="12" t="s">
        <v>24</v>
      </c>
      <c r="K9086" s="12" t="s">
        <v>25</v>
      </c>
      <c r="L9086" s="12" t="s">
        <v>39</v>
      </c>
      <c r="M9086" s="11" t="s">
        <v>27</v>
      </c>
      <c r="N9086" s="11" t="s">
        <v>28</v>
      </c>
      <c r="O9086" s="12" t="s">
        <v>29</v>
      </c>
      <c r="P9086" s="12"/>
      <c r="Q9086" s="15" t="s">
        <v>40102</v>
      </c>
      <c r="R9086" s="12" t="s">
        <v>42</v>
      </c>
      <c r="S9086" s="11" t="s">
        <v>40103</v>
      </c>
      <c r="T9086" s="11"/>
    </row>
    <row x14ac:dyDescent="0.25" r="9087" customHeight="1" ht="19.5">
      <c r="A9087" s="18">
        <v>45224</v>
      </c>
      <c r="B9087" s="11" t="s">
        <v>40104</v>
      </c>
      <c r="C9087" s="11" t="s">
        <v>46</v>
      </c>
      <c r="D9087" s="12"/>
      <c r="E9087" s="13">
        <v>13177077136</v>
      </c>
      <c r="F9087" s="11" t="s">
        <v>40105</v>
      </c>
      <c r="G9087" s="12" t="s">
        <v>115</v>
      </c>
      <c r="H9087" s="12"/>
      <c r="I9087" s="14" t="s">
        <v>433</v>
      </c>
      <c r="J9087" s="12" t="s">
        <v>24</v>
      </c>
      <c r="K9087" s="12" t="s">
        <v>25</v>
      </c>
      <c r="L9087" s="12" t="s">
        <v>39</v>
      </c>
      <c r="M9087" s="11" t="s">
        <v>27</v>
      </c>
      <c r="N9087" s="11" t="s">
        <v>28</v>
      </c>
      <c r="O9087" s="12" t="s">
        <v>29</v>
      </c>
      <c r="P9087" s="12"/>
      <c r="Q9087" s="15" t="s">
        <v>40106</v>
      </c>
      <c r="R9087" s="12" t="s">
        <v>51</v>
      </c>
      <c r="S9087" s="11" t="s">
        <v>40107</v>
      </c>
      <c r="T9087" s="11"/>
    </row>
    <row x14ac:dyDescent="0.25" r="9088" customHeight="1" ht="19.5">
      <c r="A9088" s="18">
        <v>45224</v>
      </c>
      <c r="B9088" s="11" t="s">
        <v>40108</v>
      </c>
      <c r="C9088" s="11" t="s">
        <v>46</v>
      </c>
      <c r="D9088" s="12"/>
      <c r="E9088" s="13">
        <v>13135813332</v>
      </c>
      <c r="F9088" s="11" t="s">
        <v>40109</v>
      </c>
      <c r="G9088" s="12" t="s">
        <v>289</v>
      </c>
      <c r="H9088" s="12"/>
      <c r="I9088" s="14" t="s">
        <v>49</v>
      </c>
      <c r="J9088" s="12" t="s">
        <v>24</v>
      </c>
      <c r="K9088" s="12" t="s">
        <v>25</v>
      </c>
      <c r="L9088" s="12" t="s">
        <v>39</v>
      </c>
      <c r="M9088" s="11" t="s">
        <v>40</v>
      </c>
      <c r="N9088" s="11" t="s">
        <v>28</v>
      </c>
      <c r="O9088" s="12" t="s">
        <v>29</v>
      </c>
      <c r="P9088" s="12"/>
      <c r="Q9088" s="15" t="s">
        <v>40110</v>
      </c>
      <c r="R9088" s="12" t="s">
        <v>51</v>
      </c>
      <c r="S9088" s="11" t="s">
        <v>40111</v>
      </c>
      <c r="T9088" s="11"/>
    </row>
    <row x14ac:dyDescent="0.25" r="9089" customHeight="1" ht="19.5">
      <c r="A9089" s="18">
        <v>45223</v>
      </c>
      <c r="B9089" s="11" t="s">
        <v>40112</v>
      </c>
      <c r="C9089" s="11" t="s">
        <v>164</v>
      </c>
      <c r="D9089" s="12"/>
      <c r="E9089" s="13">
        <v>13094166849</v>
      </c>
      <c r="F9089" s="11" t="s">
        <v>40113</v>
      </c>
      <c r="G9089" s="12" t="s">
        <v>216</v>
      </c>
      <c r="H9089" s="12"/>
      <c r="I9089" s="14" t="s">
        <v>87</v>
      </c>
      <c r="J9089" s="12" t="s">
        <v>24</v>
      </c>
      <c r="K9089" s="12" t="s">
        <v>25</v>
      </c>
      <c r="L9089" s="12" t="s">
        <v>39</v>
      </c>
      <c r="M9089" s="11" t="s">
        <v>40</v>
      </c>
      <c r="N9089" s="11" t="s">
        <v>28</v>
      </c>
      <c r="O9089" s="12" t="s">
        <v>29</v>
      </c>
      <c r="P9089" s="12"/>
      <c r="Q9089" s="15" t="s">
        <v>40114</v>
      </c>
      <c r="R9089" s="12" t="s">
        <v>51</v>
      </c>
      <c r="S9089" s="17" t="s">
        <v>40115</v>
      </c>
      <c r="T9089" s="11"/>
    </row>
    <row x14ac:dyDescent="0.25" r="9090" customHeight="1" ht="19.5">
      <c r="A9090" s="18">
        <v>45224</v>
      </c>
      <c r="B9090" s="11" t="s">
        <v>40116</v>
      </c>
      <c r="C9090" s="11" t="s">
        <v>46</v>
      </c>
      <c r="D9090" s="12"/>
      <c r="E9090" s="13">
        <v>17671251777</v>
      </c>
      <c r="F9090" s="11" t="s">
        <v>40117</v>
      </c>
      <c r="G9090" s="12" t="s">
        <v>74</v>
      </c>
      <c r="H9090" s="12"/>
      <c r="I9090" s="14" t="s">
        <v>154</v>
      </c>
      <c r="J9090" s="12" t="s">
        <v>24</v>
      </c>
      <c r="K9090" s="12" t="s">
        <v>25</v>
      </c>
      <c r="L9090" s="12" t="s">
        <v>39</v>
      </c>
      <c r="M9090" s="11" t="s">
        <v>40</v>
      </c>
      <c r="N9090" s="11" t="s">
        <v>28</v>
      </c>
      <c r="O9090" s="12" t="s">
        <v>29</v>
      </c>
      <c r="P9090" s="12"/>
      <c r="Q9090" s="15" t="s">
        <v>40118</v>
      </c>
      <c r="R9090" s="12" t="s">
        <v>51</v>
      </c>
      <c r="S9090" s="11" t="s">
        <v>40119</v>
      </c>
      <c r="T9090" s="11"/>
    </row>
    <row x14ac:dyDescent="0.25" r="9091" customHeight="1" ht="19.5">
      <c r="A9091" s="18">
        <v>45222</v>
      </c>
      <c r="B9091" s="11" t="s">
        <v>40120</v>
      </c>
      <c r="C9091" s="11" t="s">
        <v>4901</v>
      </c>
      <c r="D9091" s="12"/>
      <c r="E9091" s="13" t="s">
        <v>40121</v>
      </c>
      <c r="F9091" s="11" t="s">
        <v>40122</v>
      </c>
      <c r="G9091" s="12" t="s">
        <v>74</v>
      </c>
      <c r="H9091" s="12"/>
      <c r="I9091" s="14" t="s">
        <v>148</v>
      </c>
      <c r="J9091" s="12" t="s">
        <v>24</v>
      </c>
      <c r="K9091" s="12" t="s">
        <v>25</v>
      </c>
      <c r="L9091" s="12" t="s">
        <v>39</v>
      </c>
      <c r="M9091" s="11" t="s">
        <v>149</v>
      </c>
      <c r="N9091" s="11" t="s">
        <v>4871</v>
      </c>
      <c r="O9091" s="12" t="s">
        <v>29</v>
      </c>
      <c r="P9091" s="12"/>
      <c r="Q9091" s="15" t="s">
        <v>40123</v>
      </c>
      <c r="R9091" s="12" t="s">
        <v>148</v>
      </c>
      <c r="S9091" s="11" t="s">
        <v>40124</v>
      </c>
      <c r="T9091" s="11" t="s">
        <v>10640</v>
      </c>
    </row>
    <row x14ac:dyDescent="0.25" r="9092" customHeight="1" ht="19.5">
      <c r="A9092" s="18">
        <v>45222</v>
      </c>
      <c r="B9092" s="11" t="s">
        <v>40125</v>
      </c>
      <c r="C9092" s="11" t="s">
        <v>4867</v>
      </c>
      <c r="D9092" s="12"/>
      <c r="E9092" s="13" t="s">
        <v>40126</v>
      </c>
      <c r="F9092" s="11" t="s">
        <v>40127</v>
      </c>
      <c r="G9092" s="12" t="s">
        <v>74</v>
      </c>
      <c r="H9092" s="12" t="s">
        <v>98</v>
      </c>
      <c r="I9092" s="14" t="s">
        <v>4870</v>
      </c>
      <c r="J9092" s="12" t="s">
        <v>24</v>
      </c>
      <c r="K9092" s="12" t="s">
        <v>25</v>
      </c>
      <c r="L9092" s="12" t="s">
        <v>39</v>
      </c>
      <c r="M9092" s="11" t="s">
        <v>149</v>
      </c>
      <c r="N9092" s="11" t="s">
        <v>4871</v>
      </c>
      <c r="O9092" s="12" t="s">
        <v>29</v>
      </c>
      <c r="P9092" s="12"/>
      <c r="Q9092" s="15" t="s">
        <v>40128</v>
      </c>
      <c r="R9092" s="12" t="s">
        <v>148</v>
      </c>
      <c r="S9092" s="11" t="s">
        <v>40129</v>
      </c>
      <c r="T9092" s="11" t="s">
        <v>4880</v>
      </c>
    </row>
    <row x14ac:dyDescent="0.25" r="9093" customHeight="1" ht="19.5">
      <c r="A9093" s="18">
        <v>45222</v>
      </c>
      <c r="B9093" s="11" t="s">
        <v>40130</v>
      </c>
      <c r="C9093" s="11" t="s">
        <v>4867</v>
      </c>
      <c r="D9093" s="12"/>
      <c r="E9093" s="13" t="s">
        <v>40131</v>
      </c>
      <c r="F9093" s="11" t="s">
        <v>40132</v>
      </c>
      <c r="G9093" s="12" t="s">
        <v>74</v>
      </c>
      <c r="H9093" s="12" t="s">
        <v>98</v>
      </c>
      <c r="I9093" s="14" t="s">
        <v>4870</v>
      </c>
      <c r="J9093" s="12" t="s">
        <v>24</v>
      </c>
      <c r="K9093" s="12" t="s">
        <v>25</v>
      </c>
      <c r="L9093" s="12" t="s">
        <v>39</v>
      </c>
      <c r="M9093" s="11" t="s">
        <v>149</v>
      </c>
      <c r="N9093" s="11" t="s">
        <v>4871</v>
      </c>
      <c r="O9093" s="12" t="s">
        <v>29</v>
      </c>
      <c r="P9093" s="12"/>
      <c r="Q9093" s="15" t="s">
        <v>40133</v>
      </c>
      <c r="R9093" s="12" t="s">
        <v>148</v>
      </c>
      <c r="S9093" s="11" t="s">
        <v>40134</v>
      </c>
      <c r="T9093" s="11" t="s">
        <v>4893</v>
      </c>
    </row>
    <row x14ac:dyDescent="0.25" r="9094" customHeight="1" ht="19.5">
      <c r="A9094" s="18">
        <v>45222</v>
      </c>
      <c r="B9094" s="11" t="s">
        <v>40135</v>
      </c>
      <c r="C9094" s="11" t="s">
        <v>4867</v>
      </c>
      <c r="D9094" s="12"/>
      <c r="E9094" s="13" t="s">
        <v>40136</v>
      </c>
      <c r="F9094" s="11" t="s">
        <v>40137</v>
      </c>
      <c r="G9094" s="12" t="s">
        <v>74</v>
      </c>
      <c r="H9094" s="12"/>
      <c r="I9094" s="14" t="s">
        <v>4870</v>
      </c>
      <c r="J9094" s="12" t="s">
        <v>24</v>
      </c>
      <c r="K9094" s="12" t="s">
        <v>25</v>
      </c>
      <c r="L9094" s="12" t="s">
        <v>39</v>
      </c>
      <c r="M9094" s="11" t="s">
        <v>149</v>
      </c>
      <c r="N9094" s="11" t="s">
        <v>4871</v>
      </c>
      <c r="O9094" s="12" t="s">
        <v>29</v>
      </c>
      <c r="P9094" s="12"/>
      <c r="Q9094" s="15" t="s">
        <v>40138</v>
      </c>
      <c r="R9094" s="12" t="s">
        <v>148</v>
      </c>
      <c r="S9094" s="11" t="s">
        <v>40139</v>
      </c>
      <c r="T9094" s="11" t="s">
        <v>4961</v>
      </c>
    </row>
    <row x14ac:dyDescent="0.25" r="9095" customHeight="1" ht="19.5">
      <c r="A9095" s="18">
        <v>45222</v>
      </c>
      <c r="B9095" s="11" t="s">
        <v>40140</v>
      </c>
      <c r="C9095" s="11" t="s">
        <v>4867</v>
      </c>
      <c r="D9095" s="12"/>
      <c r="E9095" s="13" t="s">
        <v>40141</v>
      </c>
      <c r="F9095" s="11" t="s">
        <v>40142</v>
      </c>
      <c r="G9095" s="12" t="s">
        <v>74</v>
      </c>
      <c r="H9095" s="12" t="s">
        <v>86</v>
      </c>
      <c r="I9095" s="14" t="s">
        <v>4870</v>
      </c>
      <c r="J9095" s="12" t="s">
        <v>24</v>
      </c>
      <c r="K9095" s="12" t="s">
        <v>25</v>
      </c>
      <c r="L9095" s="12" t="s">
        <v>39</v>
      </c>
      <c r="M9095" s="11" t="s">
        <v>149</v>
      </c>
      <c r="N9095" s="11" t="s">
        <v>4871</v>
      </c>
      <c r="O9095" s="12" t="s">
        <v>29</v>
      </c>
      <c r="P9095" s="12"/>
      <c r="Q9095" s="15" t="s">
        <v>40143</v>
      </c>
      <c r="R9095" s="12" t="s">
        <v>148</v>
      </c>
      <c r="S9095" s="11" t="s">
        <v>40144</v>
      </c>
      <c r="T9095" s="11" t="s">
        <v>4874</v>
      </c>
    </row>
    <row x14ac:dyDescent="0.25" r="9096" customHeight="1" ht="19.5">
      <c r="A9096" s="18">
        <v>45222</v>
      </c>
      <c r="B9096" s="11" t="s">
        <v>40145</v>
      </c>
      <c r="C9096" s="11" t="s">
        <v>4882</v>
      </c>
      <c r="D9096" s="12"/>
      <c r="E9096" s="13" t="s">
        <v>40146</v>
      </c>
      <c r="F9096" s="11" t="s">
        <v>40147</v>
      </c>
      <c r="G9096" s="12" t="s">
        <v>74</v>
      </c>
      <c r="H9096" s="12" t="s">
        <v>121</v>
      </c>
      <c r="I9096" s="14" t="s">
        <v>148</v>
      </c>
      <c r="J9096" s="12" t="s">
        <v>24</v>
      </c>
      <c r="K9096" s="12" t="s">
        <v>25</v>
      </c>
      <c r="L9096" s="12" t="s">
        <v>39</v>
      </c>
      <c r="M9096" s="11" t="s">
        <v>149</v>
      </c>
      <c r="N9096" s="11" t="s">
        <v>4871</v>
      </c>
      <c r="O9096" s="12" t="s">
        <v>29</v>
      </c>
      <c r="P9096" s="12"/>
      <c r="Q9096" s="15" t="s">
        <v>40148</v>
      </c>
      <c r="R9096" s="12" t="s">
        <v>148</v>
      </c>
      <c r="S9096" s="11" t="s">
        <v>40149</v>
      </c>
      <c r="T9096" s="11" t="s">
        <v>4906</v>
      </c>
    </row>
    <row x14ac:dyDescent="0.25" r="9097" customHeight="1" ht="19.5">
      <c r="A9097" s="18">
        <v>45223</v>
      </c>
      <c r="B9097" s="11" t="s">
        <v>40150</v>
      </c>
      <c r="C9097" s="11" t="s">
        <v>239</v>
      </c>
      <c r="D9097" s="12"/>
      <c r="E9097" s="13">
        <v>15997672065</v>
      </c>
      <c r="F9097" s="11" t="s">
        <v>40151</v>
      </c>
      <c r="G9097" s="12" t="s">
        <v>23</v>
      </c>
      <c r="H9097" s="12"/>
      <c r="I9097" s="14" t="s">
        <v>154</v>
      </c>
      <c r="J9097" s="12" t="s">
        <v>24</v>
      </c>
      <c r="K9097" s="12" t="s">
        <v>25</v>
      </c>
      <c r="L9097" s="12" t="s">
        <v>39</v>
      </c>
      <c r="M9097" s="11" t="s">
        <v>40</v>
      </c>
      <c r="N9097" s="11" t="s">
        <v>183</v>
      </c>
      <c r="O9097" s="12" t="s">
        <v>29</v>
      </c>
      <c r="P9097" s="12"/>
      <c r="Q9097" s="15" t="s">
        <v>40152</v>
      </c>
      <c r="R9097" s="12" t="s">
        <v>51</v>
      </c>
      <c r="S9097" s="11" t="s">
        <v>40153</v>
      </c>
      <c r="T9097" s="11"/>
    </row>
    <row x14ac:dyDescent="0.25" r="9098" customHeight="1" ht="19.5">
      <c r="A9098" s="18">
        <v>45223</v>
      </c>
      <c r="B9098" s="11" t="s">
        <v>40154</v>
      </c>
      <c r="C9098" s="11" t="s">
        <v>6361</v>
      </c>
      <c r="D9098" s="12"/>
      <c r="E9098" s="13">
        <v>13117275774</v>
      </c>
      <c r="F9098" s="11"/>
      <c r="G9098" s="12"/>
      <c r="H9098" s="12"/>
      <c r="I9098" s="14" t="s">
        <v>142</v>
      </c>
      <c r="J9098" s="12" t="s">
        <v>24</v>
      </c>
      <c r="K9098" s="12" t="s">
        <v>25</v>
      </c>
      <c r="L9098" s="12" t="s">
        <v>39</v>
      </c>
      <c r="M9098" s="11" t="s">
        <v>27</v>
      </c>
      <c r="N9098" s="11" t="s">
        <v>28</v>
      </c>
      <c r="O9098" s="12" t="s">
        <v>29</v>
      </c>
      <c r="P9098" s="12"/>
      <c r="Q9098" s="15" t="s">
        <v>40155</v>
      </c>
      <c r="R9098" s="12" t="s">
        <v>42</v>
      </c>
      <c r="S9098" s="11" t="s">
        <v>40156</v>
      </c>
      <c r="T9098" s="11"/>
    </row>
    <row x14ac:dyDescent="0.25" r="9099" customHeight="1" ht="19.5">
      <c r="A9099" s="18">
        <v>45222</v>
      </c>
      <c r="B9099" s="11" t="s">
        <v>40157</v>
      </c>
      <c r="C9099" s="11" t="s">
        <v>239</v>
      </c>
      <c r="D9099" s="12"/>
      <c r="E9099" s="13">
        <v>18671795601</v>
      </c>
      <c r="F9099" s="11" t="s">
        <v>40158</v>
      </c>
      <c r="G9099" s="12" t="s">
        <v>289</v>
      </c>
      <c r="H9099" s="12"/>
      <c r="I9099" s="14" t="s">
        <v>433</v>
      </c>
      <c r="J9099" s="12" t="s">
        <v>24</v>
      </c>
      <c r="K9099" s="12" t="s">
        <v>25</v>
      </c>
      <c r="L9099" s="12" t="s">
        <v>39</v>
      </c>
      <c r="M9099" s="11" t="s">
        <v>40</v>
      </c>
      <c r="N9099" s="11" t="s">
        <v>183</v>
      </c>
      <c r="O9099" s="12" t="s">
        <v>29</v>
      </c>
      <c r="P9099" s="12"/>
      <c r="Q9099" s="15" t="s">
        <v>40159</v>
      </c>
      <c r="R9099" s="12" t="s">
        <v>51</v>
      </c>
      <c r="S9099" s="11" t="s">
        <v>40160</v>
      </c>
      <c r="T9099" s="11"/>
    </row>
    <row x14ac:dyDescent="0.25" r="9100" customHeight="1" ht="19.5">
      <c r="A9100" s="18">
        <v>45225</v>
      </c>
      <c r="B9100" s="11" t="s">
        <v>40161</v>
      </c>
      <c r="C9100" s="11" t="s">
        <v>46</v>
      </c>
      <c r="D9100" s="12"/>
      <c r="E9100" s="13">
        <v>17671321257</v>
      </c>
      <c r="F9100" s="11" t="s">
        <v>7509</v>
      </c>
      <c r="G9100" s="12" t="s">
        <v>48</v>
      </c>
      <c r="H9100" s="12"/>
      <c r="I9100" s="14" t="s">
        <v>328</v>
      </c>
      <c r="J9100" s="12" t="s">
        <v>24</v>
      </c>
      <c r="K9100" s="12" t="s">
        <v>25</v>
      </c>
      <c r="L9100" s="12" t="s">
        <v>39</v>
      </c>
      <c r="M9100" s="11" t="s">
        <v>27</v>
      </c>
      <c r="N9100" s="11" t="s">
        <v>28</v>
      </c>
      <c r="O9100" s="12" t="s">
        <v>29</v>
      </c>
      <c r="P9100" s="12"/>
      <c r="Q9100" s="15" t="s">
        <v>40162</v>
      </c>
      <c r="R9100" s="12" t="s">
        <v>51</v>
      </c>
      <c r="S9100" s="11" t="s">
        <v>40163</v>
      </c>
      <c r="T9100" s="11"/>
    </row>
    <row x14ac:dyDescent="0.25" r="9101" customHeight="1" ht="19.5">
      <c r="A9101" s="18">
        <v>45222</v>
      </c>
      <c r="B9101" s="11" t="s">
        <v>40164</v>
      </c>
      <c r="C9101" s="11" t="s">
        <v>239</v>
      </c>
      <c r="D9101" s="12"/>
      <c r="E9101" s="13">
        <v>13217272554</v>
      </c>
      <c r="F9101" s="11" t="s">
        <v>40165</v>
      </c>
      <c r="G9101" s="12" t="s">
        <v>115</v>
      </c>
      <c r="H9101" s="12"/>
      <c r="I9101" s="14" t="s">
        <v>87</v>
      </c>
      <c r="J9101" s="12" t="s">
        <v>24</v>
      </c>
      <c r="K9101" s="12" t="s">
        <v>25</v>
      </c>
      <c r="L9101" s="12" t="s">
        <v>39</v>
      </c>
      <c r="M9101" s="11" t="s">
        <v>40</v>
      </c>
      <c r="N9101" s="11" t="s">
        <v>183</v>
      </c>
      <c r="O9101" s="12" t="s">
        <v>29</v>
      </c>
      <c r="P9101" s="12"/>
      <c r="Q9101" s="15" t="s">
        <v>40166</v>
      </c>
      <c r="R9101" s="12" t="s">
        <v>51</v>
      </c>
      <c r="S9101" s="11" t="s">
        <v>40167</v>
      </c>
      <c r="T9101" s="11"/>
    </row>
    <row x14ac:dyDescent="0.25" r="9102" customHeight="1" ht="19.5">
      <c r="A9102" s="18">
        <v>45225</v>
      </c>
      <c r="B9102" s="11" t="s">
        <v>40168</v>
      </c>
      <c r="C9102" s="11" t="s">
        <v>32176</v>
      </c>
      <c r="D9102" s="12"/>
      <c r="E9102" s="13" t="s">
        <v>40169</v>
      </c>
      <c r="F9102" s="11" t="s">
        <v>40170</v>
      </c>
      <c r="G9102" s="12"/>
      <c r="H9102" s="12"/>
      <c r="I9102" s="14" t="s">
        <v>8227</v>
      </c>
      <c r="J9102" s="12" t="s">
        <v>24</v>
      </c>
      <c r="K9102" s="12" t="s">
        <v>25</v>
      </c>
      <c r="L9102" s="12" t="s">
        <v>39</v>
      </c>
      <c r="M9102" s="11" t="s">
        <v>27</v>
      </c>
      <c r="N9102" s="11" t="s">
        <v>624</v>
      </c>
      <c r="O9102" s="12" t="s">
        <v>29</v>
      </c>
      <c r="P9102" s="12"/>
      <c r="Q9102" s="15"/>
      <c r="R9102" s="12" t="s">
        <v>8227</v>
      </c>
      <c r="S9102" s="11" t="s">
        <v>40171</v>
      </c>
      <c r="T9102" s="11"/>
    </row>
    <row x14ac:dyDescent="0.25" r="9103" customHeight="1" ht="19.5">
      <c r="A9103" s="18">
        <v>45222</v>
      </c>
      <c r="B9103" s="11" t="s">
        <v>40172</v>
      </c>
      <c r="C9103" s="11" t="s">
        <v>4867</v>
      </c>
      <c r="D9103" s="12"/>
      <c r="E9103" s="13" t="s">
        <v>40173</v>
      </c>
      <c r="F9103" s="11" t="s">
        <v>3119</v>
      </c>
      <c r="G9103" s="12" t="s">
        <v>74</v>
      </c>
      <c r="H9103" s="12" t="s">
        <v>98</v>
      </c>
      <c r="I9103" s="14" t="s">
        <v>4870</v>
      </c>
      <c r="J9103" s="12" t="s">
        <v>24</v>
      </c>
      <c r="K9103" s="12" t="s">
        <v>25</v>
      </c>
      <c r="L9103" s="12" t="s">
        <v>39</v>
      </c>
      <c r="M9103" s="11" t="s">
        <v>149</v>
      </c>
      <c r="N9103" s="11" t="s">
        <v>4871</v>
      </c>
      <c r="O9103" s="12" t="s">
        <v>29</v>
      </c>
      <c r="P9103" s="12"/>
      <c r="Q9103" s="15" t="s">
        <v>40174</v>
      </c>
      <c r="R9103" s="12" t="s">
        <v>148</v>
      </c>
      <c r="S9103" s="11" t="s">
        <v>40175</v>
      </c>
      <c r="T9103" s="11" t="s">
        <v>4893</v>
      </c>
    </row>
    <row x14ac:dyDescent="0.25" r="9104" customHeight="1" ht="19.5">
      <c r="A9104" s="18">
        <v>45222</v>
      </c>
      <c r="B9104" s="11" t="s">
        <v>40176</v>
      </c>
      <c r="C9104" s="11" t="s">
        <v>4867</v>
      </c>
      <c r="D9104" s="12"/>
      <c r="E9104" s="13" t="s">
        <v>40177</v>
      </c>
      <c r="F9104" s="11" t="s">
        <v>40178</v>
      </c>
      <c r="G9104" s="12" t="s">
        <v>74</v>
      </c>
      <c r="H9104" s="12"/>
      <c r="I9104" s="14" t="s">
        <v>4870</v>
      </c>
      <c r="J9104" s="12" t="s">
        <v>24</v>
      </c>
      <c r="K9104" s="12" t="s">
        <v>25</v>
      </c>
      <c r="L9104" s="12" t="s">
        <v>39</v>
      </c>
      <c r="M9104" s="11" t="s">
        <v>149</v>
      </c>
      <c r="N9104" s="11" t="s">
        <v>4871</v>
      </c>
      <c r="O9104" s="12" t="s">
        <v>29</v>
      </c>
      <c r="P9104" s="12"/>
      <c r="Q9104" s="15" t="s">
        <v>40179</v>
      </c>
      <c r="R9104" s="12" t="s">
        <v>148</v>
      </c>
      <c r="S9104" s="11" t="s">
        <v>40180</v>
      </c>
      <c r="T9104" s="11" t="s">
        <v>5318</v>
      </c>
    </row>
    <row x14ac:dyDescent="0.25" r="9105" customHeight="1" ht="19.5">
      <c r="A9105" s="18">
        <v>45222</v>
      </c>
      <c r="B9105" s="11" t="s">
        <v>40181</v>
      </c>
      <c r="C9105" s="11" t="s">
        <v>4882</v>
      </c>
      <c r="D9105" s="12"/>
      <c r="E9105" s="13" t="s">
        <v>40182</v>
      </c>
      <c r="F9105" s="11" t="s">
        <v>40183</v>
      </c>
      <c r="G9105" s="12" t="s">
        <v>74</v>
      </c>
      <c r="H9105" s="12" t="s">
        <v>86</v>
      </c>
      <c r="I9105" s="14" t="s">
        <v>148</v>
      </c>
      <c r="J9105" s="12" t="s">
        <v>24</v>
      </c>
      <c r="K9105" s="12" t="s">
        <v>25</v>
      </c>
      <c r="L9105" s="12" t="s">
        <v>39</v>
      </c>
      <c r="M9105" s="11" t="s">
        <v>149</v>
      </c>
      <c r="N9105" s="11" t="s">
        <v>4871</v>
      </c>
      <c r="O9105" s="12" t="s">
        <v>29</v>
      </c>
      <c r="P9105" s="12"/>
      <c r="Q9105" s="15" t="s">
        <v>40184</v>
      </c>
      <c r="R9105" s="12" t="s">
        <v>148</v>
      </c>
      <c r="S9105" s="11" t="s">
        <v>40185</v>
      </c>
      <c r="T9105" s="11" t="s">
        <v>7782</v>
      </c>
    </row>
    <row x14ac:dyDescent="0.25" r="9106" customHeight="1" ht="19.5">
      <c r="A9106" s="18">
        <v>45222</v>
      </c>
      <c r="B9106" s="11" t="s">
        <v>40186</v>
      </c>
      <c r="C9106" s="11" t="s">
        <v>4923</v>
      </c>
      <c r="D9106" s="12"/>
      <c r="E9106" s="13" t="s">
        <v>40187</v>
      </c>
      <c r="F9106" s="11" t="s">
        <v>40188</v>
      </c>
      <c r="G9106" s="12" t="s">
        <v>74</v>
      </c>
      <c r="H9106" s="12"/>
      <c r="I9106" s="14" t="s">
        <v>148</v>
      </c>
      <c r="J9106" s="12" t="s">
        <v>24</v>
      </c>
      <c r="K9106" s="12" t="s">
        <v>25</v>
      </c>
      <c r="L9106" s="12" t="s">
        <v>39</v>
      </c>
      <c r="M9106" s="11" t="s">
        <v>149</v>
      </c>
      <c r="N9106" s="11" t="s">
        <v>4871</v>
      </c>
      <c r="O9106" s="12" t="s">
        <v>29</v>
      </c>
      <c r="P9106" s="12"/>
      <c r="Q9106" s="15" t="s">
        <v>40189</v>
      </c>
      <c r="R9106" s="12" t="s">
        <v>148</v>
      </c>
      <c r="S9106" s="11" t="s">
        <v>40190</v>
      </c>
      <c r="T9106" s="11" t="s">
        <v>4955</v>
      </c>
    </row>
    <row x14ac:dyDescent="0.25" r="9107" customHeight="1" ht="19.5">
      <c r="A9107" s="18">
        <v>45222</v>
      </c>
      <c r="B9107" s="11" t="s">
        <v>40191</v>
      </c>
      <c r="C9107" s="11" t="s">
        <v>4867</v>
      </c>
      <c r="D9107" s="12"/>
      <c r="E9107" s="13" t="s">
        <v>40192</v>
      </c>
      <c r="F9107" s="11" t="s">
        <v>40193</v>
      </c>
      <c r="G9107" s="12" t="s">
        <v>74</v>
      </c>
      <c r="H9107" s="12"/>
      <c r="I9107" s="14" t="s">
        <v>4870</v>
      </c>
      <c r="J9107" s="12" t="s">
        <v>24</v>
      </c>
      <c r="K9107" s="12" t="s">
        <v>25</v>
      </c>
      <c r="L9107" s="12" t="s">
        <v>39</v>
      </c>
      <c r="M9107" s="11" t="s">
        <v>149</v>
      </c>
      <c r="N9107" s="11" t="s">
        <v>4871</v>
      </c>
      <c r="O9107" s="12" t="s">
        <v>29</v>
      </c>
      <c r="P9107" s="12"/>
      <c r="Q9107" s="15" t="s">
        <v>40194</v>
      </c>
      <c r="R9107" s="12" t="s">
        <v>148</v>
      </c>
      <c r="S9107" s="11" t="s">
        <v>40195</v>
      </c>
      <c r="T9107" s="11" t="s">
        <v>4887</v>
      </c>
    </row>
    <row x14ac:dyDescent="0.25" r="9108" customHeight="1" ht="19.5">
      <c r="A9108" s="18">
        <v>45222</v>
      </c>
      <c r="B9108" s="11" t="s">
        <v>40196</v>
      </c>
      <c r="C9108" s="11" t="s">
        <v>4867</v>
      </c>
      <c r="D9108" s="12"/>
      <c r="E9108" s="13" t="s">
        <v>40197</v>
      </c>
      <c r="F9108" s="11" t="s">
        <v>5676</v>
      </c>
      <c r="G9108" s="12" t="s">
        <v>74</v>
      </c>
      <c r="H9108" s="12"/>
      <c r="I9108" s="14" t="s">
        <v>4870</v>
      </c>
      <c r="J9108" s="12" t="s">
        <v>24</v>
      </c>
      <c r="K9108" s="12" t="s">
        <v>25</v>
      </c>
      <c r="L9108" s="12" t="s">
        <v>39</v>
      </c>
      <c r="M9108" s="11" t="s">
        <v>149</v>
      </c>
      <c r="N9108" s="11" t="s">
        <v>4871</v>
      </c>
      <c r="O9108" s="12" t="s">
        <v>29</v>
      </c>
      <c r="P9108" s="12"/>
      <c r="Q9108" s="15" t="s">
        <v>40198</v>
      </c>
      <c r="R9108" s="12" t="s">
        <v>148</v>
      </c>
      <c r="S9108" s="11" t="s">
        <v>40199</v>
      </c>
      <c r="T9108" s="11" t="s">
        <v>4893</v>
      </c>
    </row>
    <row x14ac:dyDescent="0.25" r="9109" customHeight="1" ht="19.5">
      <c r="A9109" s="18">
        <v>45223</v>
      </c>
      <c r="B9109" s="11" t="s">
        <v>40200</v>
      </c>
      <c r="C9109" s="11" t="s">
        <v>108</v>
      </c>
      <c r="D9109" s="12"/>
      <c r="E9109" s="13">
        <v>13177092991</v>
      </c>
      <c r="F9109" s="11" t="s">
        <v>40201</v>
      </c>
      <c r="G9109" s="12" t="s">
        <v>115</v>
      </c>
      <c r="H9109" s="12"/>
      <c r="I9109" s="14" t="s">
        <v>93</v>
      </c>
      <c r="J9109" s="12" t="s">
        <v>24</v>
      </c>
      <c r="K9109" s="12" t="s">
        <v>25</v>
      </c>
      <c r="L9109" s="12" t="s">
        <v>39</v>
      </c>
      <c r="M9109" s="11" t="s">
        <v>27</v>
      </c>
      <c r="N9109" s="11" t="s">
        <v>28</v>
      </c>
      <c r="O9109" s="12" t="s">
        <v>29</v>
      </c>
      <c r="P9109" s="12"/>
      <c r="Q9109" s="15" t="s">
        <v>40202</v>
      </c>
      <c r="R9109" s="12" t="s">
        <v>42</v>
      </c>
      <c r="S9109" s="17" t="s">
        <v>40203</v>
      </c>
      <c r="T9109" s="11"/>
    </row>
    <row x14ac:dyDescent="0.25" r="9110" customHeight="1" ht="19.5">
      <c r="A9110" s="18">
        <v>45225</v>
      </c>
      <c r="B9110" s="11" t="s">
        <v>40204</v>
      </c>
      <c r="C9110" s="11" t="s">
        <v>46</v>
      </c>
      <c r="D9110" s="12"/>
      <c r="E9110" s="13">
        <v>13207220028</v>
      </c>
      <c r="F9110" s="11" t="s">
        <v>40205</v>
      </c>
      <c r="G9110" s="12" t="s">
        <v>115</v>
      </c>
      <c r="H9110" s="12"/>
      <c r="I9110" s="14" t="s">
        <v>182</v>
      </c>
      <c r="J9110" s="12" t="s">
        <v>24</v>
      </c>
      <c r="K9110" s="12" t="s">
        <v>25</v>
      </c>
      <c r="L9110" s="12" t="s">
        <v>39</v>
      </c>
      <c r="M9110" s="11" t="s">
        <v>27</v>
      </c>
      <c r="N9110" s="11" t="s">
        <v>28</v>
      </c>
      <c r="O9110" s="12" t="s">
        <v>29</v>
      </c>
      <c r="P9110" s="12"/>
      <c r="Q9110" s="15" t="s">
        <v>40206</v>
      </c>
      <c r="R9110" s="12" t="s">
        <v>51</v>
      </c>
      <c r="S9110" s="11" t="s">
        <v>40207</v>
      </c>
      <c r="T9110" s="11"/>
    </row>
    <row x14ac:dyDescent="0.25" r="9111" customHeight="1" ht="19.5">
      <c r="A9111" s="18">
        <v>45222</v>
      </c>
      <c r="B9111" s="11" t="s">
        <v>40208</v>
      </c>
      <c r="C9111" s="11" t="s">
        <v>5117</v>
      </c>
      <c r="D9111" s="12"/>
      <c r="E9111" s="13" t="s">
        <v>40209</v>
      </c>
      <c r="F9111" s="11" t="s">
        <v>40210</v>
      </c>
      <c r="G9111" s="12" t="s">
        <v>74</v>
      </c>
      <c r="H9111" s="12"/>
      <c r="I9111" s="14" t="s">
        <v>4975</v>
      </c>
      <c r="J9111" s="12" t="s">
        <v>24</v>
      </c>
      <c r="K9111" s="12" t="s">
        <v>25</v>
      </c>
      <c r="L9111" s="12" t="s">
        <v>39</v>
      </c>
      <c r="M9111" s="11" t="s">
        <v>149</v>
      </c>
      <c r="N9111" s="11" t="s">
        <v>4871</v>
      </c>
      <c r="O9111" s="12" t="s">
        <v>29</v>
      </c>
      <c r="P9111" s="12"/>
      <c r="Q9111" s="15" t="s">
        <v>40211</v>
      </c>
      <c r="R9111" s="12" t="s">
        <v>148</v>
      </c>
      <c r="S9111" s="11" t="s">
        <v>40212</v>
      </c>
      <c r="T9111" s="11" t="s">
        <v>4893</v>
      </c>
    </row>
    <row x14ac:dyDescent="0.25" r="9112" customHeight="1" ht="19.5">
      <c r="A9112" s="18">
        <v>45222</v>
      </c>
      <c r="B9112" s="11" t="s">
        <v>40213</v>
      </c>
      <c r="C9112" s="11" t="s">
        <v>5117</v>
      </c>
      <c r="D9112" s="12"/>
      <c r="E9112" s="13" t="s">
        <v>40214</v>
      </c>
      <c r="F9112" s="11" t="s">
        <v>40210</v>
      </c>
      <c r="G9112" s="12" t="s">
        <v>74</v>
      </c>
      <c r="H9112" s="12"/>
      <c r="I9112" s="14" t="s">
        <v>4975</v>
      </c>
      <c r="J9112" s="12" t="s">
        <v>24</v>
      </c>
      <c r="K9112" s="12" t="s">
        <v>25</v>
      </c>
      <c r="L9112" s="12" t="s">
        <v>39</v>
      </c>
      <c r="M9112" s="11" t="s">
        <v>149</v>
      </c>
      <c r="N9112" s="11" t="s">
        <v>4871</v>
      </c>
      <c r="O9112" s="12" t="s">
        <v>29</v>
      </c>
      <c r="P9112" s="12"/>
      <c r="Q9112" s="15" t="s">
        <v>40215</v>
      </c>
      <c r="R9112" s="12" t="s">
        <v>148</v>
      </c>
      <c r="S9112" s="11" t="s">
        <v>40216</v>
      </c>
      <c r="T9112" s="11" t="s">
        <v>4887</v>
      </c>
    </row>
    <row x14ac:dyDescent="0.25" r="9113" customHeight="1" ht="19.5">
      <c r="A9113" s="18">
        <v>45224</v>
      </c>
      <c r="B9113" s="11" t="s">
        <v>40217</v>
      </c>
      <c r="C9113" s="11" t="s">
        <v>239</v>
      </c>
      <c r="D9113" s="12"/>
      <c r="E9113" s="13">
        <v>15671009283</v>
      </c>
      <c r="F9113" s="11" t="s">
        <v>40218</v>
      </c>
      <c r="G9113" s="12" t="s">
        <v>37</v>
      </c>
      <c r="H9113" s="12"/>
      <c r="I9113" s="14" t="s">
        <v>259</v>
      </c>
      <c r="J9113" s="12" t="s">
        <v>24</v>
      </c>
      <c r="K9113" s="12" t="s">
        <v>25</v>
      </c>
      <c r="L9113" s="12" t="s">
        <v>39</v>
      </c>
      <c r="M9113" s="11" t="s">
        <v>40</v>
      </c>
      <c r="N9113" s="11" t="s">
        <v>183</v>
      </c>
      <c r="O9113" s="12" t="s">
        <v>29</v>
      </c>
      <c r="P9113" s="12"/>
      <c r="Q9113" s="15" t="s">
        <v>40219</v>
      </c>
      <c r="R9113" s="12" t="s">
        <v>51</v>
      </c>
      <c r="S9113" s="11" t="s">
        <v>40220</v>
      </c>
      <c r="T9113" s="11"/>
    </row>
    <row x14ac:dyDescent="0.25" r="9114" customHeight="1" ht="19.5">
      <c r="A9114" s="18">
        <v>45225</v>
      </c>
      <c r="B9114" s="11" t="s">
        <v>40221</v>
      </c>
      <c r="C9114" s="11" t="s">
        <v>660</v>
      </c>
      <c r="D9114" s="12"/>
      <c r="E9114" s="13" t="s">
        <v>40222</v>
      </c>
      <c r="F9114" s="11" t="s">
        <v>40223</v>
      </c>
      <c r="G9114" s="12" t="s">
        <v>74</v>
      </c>
      <c r="H9114" s="12"/>
      <c r="I9114" s="14" t="s">
        <v>148</v>
      </c>
      <c r="J9114" s="12" t="s">
        <v>24</v>
      </c>
      <c r="K9114" s="12" t="s">
        <v>25</v>
      </c>
      <c r="L9114" s="12" t="s">
        <v>39</v>
      </c>
      <c r="M9114" s="11" t="s">
        <v>149</v>
      </c>
      <c r="N9114" s="11" t="s">
        <v>624</v>
      </c>
      <c r="O9114" s="12" t="s">
        <v>29</v>
      </c>
      <c r="P9114" s="12"/>
      <c r="Q9114" s="15" t="s">
        <v>40224</v>
      </c>
      <c r="R9114" s="12" t="s">
        <v>42</v>
      </c>
      <c r="S9114" s="11" t="s">
        <v>40225</v>
      </c>
      <c r="T9114" s="11"/>
    </row>
    <row x14ac:dyDescent="0.25" r="9115" customHeight="1" ht="19.5">
      <c r="A9115" s="18">
        <v>45225</v>
      </c>
      <c r="B9115" s="11" t="s">
        <v>40226</v>
      </c>
      <c r="C9115" s="11" t="s">
        <v>27502</v>
      </c>
      <c r="D9115" s="12"/>
      <c r="E9115" s="13">
        <v>18671706939</v>
      </c>
      <c r="F9115" s="11" t="s">
        <v>40227</v>
      </c>
      <c r="G9115" s="12" t="s">
        <v>56</v>
      </c>
      <c r="H9115" s="12"/>
      <c r="I9115" s="14" t="s">
        <v>850</v>
      </c>
      <c r="J9115" s="12" t="s">
        <v>24</v>
      </c>
      <c r="K9115" s="12" t="s">
        <v>69</v>
      </c>
      <c r="L9115" s="12" t="s">
        <v>39</v>
      </c>
      <c r="M9115" s="11" t="s">
        <v>27</v>
      </c>
      <c r="N9115" s="11" t="s">
        <v>624</v>
      </c>
      <c r="O9115" s="12" t="s">
        <v>29</v>
      </c>
      <c r="P9115" s="12"/>
      <c r="Q9115" s="15" t="s">
        <v>40228</v>
      </c>
      <c r="R9115" s="12" t="s">
        <v>42</v>
      </c>
      <c r="S9115" s="11" t="s">
        <v>40229</v>
      </c>
      <c r="T9115" s="11"/>
    </row>
    <row x14ac:dyDescent="0.25" r="9116" customHeight="1" ht="19.5">
      <c r="A9116" s="18">
        <v>45222</v>
      </c>
      <c r="B9116" s="11" t="s">
        <v>40230</v>
      </c>
      <c r="C9116" s="11" t="s">
        <v>4867</v>
      </c>
      <c r="D9116" s="12"/>
      <c r="E9116" s="13" t="s">
        <v>40231</v>
      </c>
      <c r="F9116" s="11" t="s">
        <v>22054</v>
      </c>
      <c r="G9116" s="12" t="s">
        <v>74</v>
      </c>
      <c r="H9116" s="12" t="s">
        <v>86</v>
      </c>
      <c r="I9116" s="14" t="s">
        <v>4870</v>
      </c>
      <c r="J9116" s="12" t="s">
        <v>24</v>
      </c>
      <c r="K9116" s="12" t="s">
        <v>25</v>
      </c>
      <c r="L9116" s="12" t="s">
        <v>39</v>
      </c>
      <c r="M9116" s="11" t="s">
        <v>149</v>
      </c>
      <c r="N9116" s="11" t="s">
        <v>4871</v>
      </c>
      <c r="O9116" s="12" t="s">
        <v>29</v>
      </c>
      <c r="P9116" s="12"/>
      <c r="Q9116" s="15" t="s">
        <v>40232</v>
      </c>
      <c r="R9116" s="12" t="s">
        <v>148</v>
      </c>
      <c r="S9116" s="11" t="s">
        <v>40233</v>
      </c>
      <c r="T9116" s="11" t="s">
        <v>4893</v>
      </c>
    </row>
    <row x14ac:dyDescent="0.25" r="9117" customHeight="1" ht="19.5">
      <c r="A9117" s="18">
        <v>45223</v>
      </c>
      <c r="B9117" s="11" t="s">
        <v>40234</v>
      </c>
      <c r="C9117" s="11" t="s">
        <v>5805</v>
      </c>
      <c r="D9117" s="12"/>
      <c r="E9117" s="13">
        <v>13997723317</v>
      </c>
      <c r="F9117" s="11" t="s">
        <v>40235</v>
      </c>
      <c r="G9117" s="12" t="s">
        <v>74</v>
      </c>
      <c r="H9117" s="12"/>
      <c r="I9117" s="14" t="s">
        <v>486</v>
      </c>
      <c r="J9117" s="12" t="s">
        <v>24</v>
      </c>
      <c r="K9117" s="12" t="s">
        <v>25</v>
      </c>
      <c r="L9117" s="12" t="s">
        <v>39</v>
      </c>
      <c r="M9117" s="11" t="s">
        <v>40</v>
      </c>
      <c r="N9117" s="11" t="s">
        <v>28</v>
      </c>
      <c r="O9117" s="12" t="s">
        <v>29</v>
      </c>
      <c r="P9117" s="12" t="s">
        <v>5807</v>
      </c>
      <c r="Q9117" s="15" t="s">
        <v>40236</v>
      </c>
      <c r="R9117" s="12" t="s">
        <v>42</v>
      </c>
      <c r="S9117" s="11" t="s">
        <v>40237</v>
      </c>
      <c r="T9117" s="11"/>
    </row>
    <row x14ac:dyDescent="0.25" r="9118" customHeight="1" ht="19.5">
      <c r="A9118" s="18">
        <v>45222</v>
      </c>
      <c r="B9118" s="11" t="s">
        <v>40238</v>
      </c>
      <c r="C9118" s="11" t="s">
        <v>6825</v>
      </c>
      <c r="D9118" s="12"/>
      <c r="E9118" s="13" t="s">
        <v>40239</v>
      </c>
      <c r="F9118" s="11" t="s">
        <v>40240</v>
      </c>
      <c r="G9118" s="12" t="s">
        <v>74</v>
      </c>
      <c r="H9118" s="12" t="s">
        <v>98</v>
      </c>
      <c r="I9118" s="14" t="s">
        <v>148</v>
      </c>
      <c r="J9118" s="12" t="s">
        <v>24</v>
      </c>
      <c r="K9118" s="12" t="s">
        <v>25</v>
      </c>
      <c r="L9118" s="12" t="s">
        <v>39</v>
      </c>
      <c r="M9118" s="11" t="s">
        <v>5264</v>
      </c>
      <c r="N9118" s="11" t="s">
        <v>4871</v>
      </c>
      <c r="O9118" s="12" t="s">
        <v>29</v>
      </c>
      <c r="P9118" s="12"/>
      <c r="Q9118" s="15" t="s">
        <v>40241</v>
      </c>
      <c r="R9118" s="12" t="s">
        <v>148</v>
      </c>
      <c r="S9118" s="11" t="s">
        <v>40242</v>
      </c>
      <c r="T9118" s="11" t="s">
        <v>4961</v>
      </c>
    </row>
    <row x14ac:dyDescent="0.25" r="9119" customHeight="1" ht="19.5">
      <c r="A9119" s="18">
        <v>45225</v>
      </c>
      <c r="B9119" s="11" t="s">
        <v>40243</v>
      </c>
      <c r="C9119" s="11" t="s">
        <v>40244</v>
      </c>
      <c r="D9119" s="12"/>
      <c r="E9119" s="13">
        <v>18672668279</v>
      </c>
      <c r="F9119" s="11" t="s">
        <v>40245</v>
      </c>
      <c r="G9119" s="12" t="s">
        <v>56</v>
      </c>
      <c r="H9119" s="12" t="s">
        <v>98</v>
      </c>
      <c r="I9119" s="14" t="s">
        <v>63</v>
      </c>
      <c r="J9119" s="12" t="s">
        <v>24</v>
      </c>
      <c r="K9119" s="12" t="s">
        <v>69</v>
      </c>
      <c r="L9119" s="12" t="s">
        <v>39</v>
      </c>
      <c r="M9119" s="11" t="s">
        <v>27</v>
      </c>
      <c r="N9119" s="11" t="s">
        <v>624</v>
      </c>
      <c r="O9119" s="12" t="s">
        <v>29</v>
      </c>
      <c r="P9119" s="12"/>
      <c r="Q9119" s="15" t="s">
        <v>40246</v>
      </c>
      <c r="R9119" s="12" t="s">
        <v>42</v>
      </c>
      <c r="S9119" s="11" t="s">
        <v>40247</v>
      </c>
      <c r="T9119" s="11"/>
    </row>
    <row x14ac:dyDescent="0.25" r="9120" customHeight="1" ht="19.5">
      <c r="A9120" s="18">
        <v>45222</v>
      </c>
      <c r="B9120" s="11" t="s">
        <v>40248</v>
      </c>
      <c r="C9120" s="11" t="s">
        <v>5117</v>
      </c>
      <c r="D9120" s="12"/>
      <c r="E9120" s="13" t="s">
        <v>40249</v>
      </c>
      <c r="F9120" s="11" t="s">
        <v>40250</v>
      </c>
      <c r="G9120" s="12" t="s">
        <v>74</v>
      </c>
      <c r="H9120" s="12" t="s">
        <v>86</v>
      </c>
      <c r="I9120" s="14" t="s">
        <v>4975</v>
      </c>
      <c r="J9120" s="12" t="s">
        <v>24</v>
      </c>
      <c r="K9120" s="12" t="s">
        <v>25</v>
      </c>
      <c r="L9120" s="12" t="s">
        <v>39</v>
      </c>
      <c r="M9120" s="11" t="s">
        <v>149</v>
      </c>
      <c r="N9120" s="11" t="s">
        <v>4871</v>
      </c>
      <c r="O9120" s="12" t="s">
        <v>29</v>
      </c>
      <c r="P9120" s="12"/>
      <c r="Q9120" s="15" t="s">
        <v>40251</v>
      </c>
      <c r="R9120" s="12" t="s">
        <v>148</v>
      </c>
      <c r="S9120" s="11" t="s">
        <v>40252</v>
      </c>
      <c r="T9120" s="11" t="s">
        <v>4893</v>
      </c>
    </row>
    <row x14ac:dyDescent="0.25" r="9121" customHeight="1" ht="19.5">
      <c r="A9121" s="18">
        <v>45223</v>
      </c>
      <c r="B9121" s="11" t="s">
        <v>40253</v>
      </c>
      <c r="C9121" s="11" t="s">
        <v>164</v>
      </c>
      <c r="D9121" s="12"/>
      <c r="E9121" s="13">
        <v>18694095859</v>
      </c>
      <c r="F9121" s="11" t="s">
        <v>40254</v>
      </c>
      <c r="G9121" s="12" t="s">
        <v>37</v>
      </c>
      <c r="H9121" s="12"/>
      <c r="I9121" s="14" t="s">
        <v>63</v>
      </c>
      <c r="J9121" s="12" t="s">
        <v>24</v>
      </c>
      <c r="K9121" s="12" t="s">
        <v>25</v>
      </c>
      <c r="L9121" s="12" t="s">
        <v>39</v>
      </c>
      <c r="M9121" s="11" t="s">
        <v>27</v>
      </c>
      <c r="N9121" s="11" t="s">
        <v>28</v>
      </c>
      <c r="O9121" s="12" t="s">
        <v>29</v>
      </c>
      <c r="P9121" s="12"/>
      <c r="Q9121" s="15" t="s">
        <v>40255</v>
      </c>
      <c r="R9121" s="12" t="s">
        <v>51</v>
      </c>
      <c r="S9121" s="11" t="s">
        <v>40256</v>
      </c>
      <c r="T9121" s="11"/>
    </row>
    <row x14ac:dyDescent="0.25" r="9122" customHeight="1" ht="19.5">
      <c r="A9122" s="18">
        <v>45223</v>
      </c>
      <c r="B9122" s="11" t="s">
        <v>40257</v>
      </c>
      <c r="C9122" s="11" t="s">
        <v>5811</v>
      </c>
      <c r="D9122" s="12"/>
      <c r="E9122" s="13">
        <v>15549379938</v>
      </c>
      <c r="F9122" s="11" t="s">
        <v>40258</v>
      </c>
      <c r="G9122" s="12" t="s">
        <v>23</v>
      </c>
      <c r="H9122" s="12" t="s">
        <v>130</v>
      </c>
      <c r="I9122" s="14" t="s">
        <v>110</v>
      </c>
      <c r="J9122" s="12" t="s">
        <v>24</v>
      </c>
      <c r="K9122" s="12" t="s">
        <v>25</v>
      </c>
      <c r="L9122" s="12" t="s">
        <v>39</v>
      </c>
      <c r="M9122" s="11" t="s">
        <v>27</v>
      </c>
      <c r="N9122" s="11" t="s">
        <v>28</v>
      </c>
      <c r="O9122" s="12" t="s">
        <v>29</v>
      </c>
      <c r="P9122" s="12"/>
      <c r="Q9122" s="15" t="s">
        <v>40259</v>
      </c>
      <c r="R9122" s="12" t="s">
        <v>42</v>
      </c>
      <c r="S9122" s="11" t="s">
        <v>40260</v>
      </c>
      <c r="T9122" s="11"/>
    </row>
    <row x14ac:dyDescent="0.25" r="9123" customHeight="1" ht="19.5">
      <c r="A9123" s="18">
        <v>45224</v>
      </c>
      <c r="B9123" s="11" t="s">
        <v>40261</v>
      </c>
      <c r="C9123" s="11" t="s">
        <v>46</v>
      </c>
      <c r="D9123" s="12"/>
      <c r="E9123" s="13">
        <v>18671785635</v>
      </c>
      <c r="F9123" s="11" t="s">
        <v>40262</v>
      </c>
      <c r="G9123" s="12" t="s">
        <v>115</v>
      </c>
      <c r="H9123" s="12"/>
      <c r="I9123" s="14" t="s">
        <v>154</v>
      </c>
      <c r="J9123" s="12" t="s">
        <v>24</v>
      </c>
      <c r="K9123" s="12" t="s">
        <v>25</v>
      </c>
      <c r="L9123" s="12" t="s">
        <v>39</v>
      </c>
      <c r="M9123" s="11" t="s">
        <v>27</v>
      </c>
      <c r="N9123" s="11" t="s">
        <v>28</v>
      </c>
      <c r="O9123" s="12" t="s">
        <v>29</v>
      </c>
      <c r="P9123" s="12"/>
      <c r="Q9123" s="15" t="s">
        <v>40263</v>
      </c>
      <c r="R9123" s="12" t="s">
        <v>51</v>
      </c>
      <c r="S9123" s="11" t="s">
        <v>40264</v>
      </c>
      <c r="T9123" s="11"/>
    </row>
    <row x14ac:dyDescent="0.25" r="9124" customHeight="1" ht="19.5">
      <c r="A9124" s="18">
        <v>45222</v>
      </c>
      <c r="B9124" s="11" t="s">
        <v>40265</v>
      </c>
      <c r="C9124" s="11" t="s">
        <v>4882</v>
      </c>
      <c r="D9124" s="12"/>
      <c r="E9124" s="13" t="s">
        <v>40266</v>
      </c>
      <c r="F9124" s="11" t="s">
        <v>40267</v>
      </c>
      <c r="G9124" s="12" t="s">
        <v>74</v>
      </c>
      <c r="H9124" s="12" t="s">
        <v>98</v>
      </c>
      <c r="I9124" s="14" t="s">
        <v>148</v>
      </c>
      <c r="J9124" s="12" t="s">
        <v>24</v>
      </c>
      <c r="K9124" s="12" t="s">
        <v>25</v>
      </c>
      <c r="L9124" s="12" t="s">
        <v>39</v>
      </c>
      <c r="M9124" s="11" t="s">
        <v>149</v>
      </c>
      <c r="N9124" s="11" t="s">
        <v>4871</v>
      </c>
      <c r="O9124" s="12" t="s">
        <v>29</v>
      </c>
      <c r="P9124" s="12"/>
      <c r="Q9124" s="15" t="s">
        <v>40268</v>
      </c>
      <c r="R9124" s="12" t="s">
        <v>148</v>
      </c>
      <c r="S9124" s="11" t="s">
        <v>40269</v>
      </c>
      <c r="T9124" s="11" t="s">
        <v>4887</v>
      </c>
    </row>
    <row x14ac:dyDescent="0.25" r="9125" customHeight="1" ht="19.5">
      <c r="A9125" s="18">
        <v>45225</v>
      </c>
      <c r="B9125" s="11" t="s">
        <v>40270</v>
      </c>
      <c r="C9125" s="11" t="s">
        <v>6029</v>
      </c>
      <c r="D9125" s="12"/>
      <c r="E9125" s="13">
        <v>15572761093</v>
      </c>
      <c r="F9125" s="11" t="s">
        <v>40271</v>
      </c>
      <c r="G9125" s="12" t="s">
        <v>115</v>
      </c>
      <c r="H9125" s="12" t="s">
        <v>98</v>
      </c>
      <c r="I9125" s="14" t="s">
        <v>142</v>
      </c>
      <c r="J9125" s="12" t="s">
        <v>24</v>
      </c>
      <c r="K9125" s="12" t="s">
        <v>25</v>
      </c>
      <c r="L9125" s="12" t="s">
        <v>39</v>
      </c>
      <c r="M9125" s="11" t="s">
        <v>27</v>
      </c>
      <c r="N9125" s="11" t="s">
        <v>624</v>
      </c>
      <c r="O9125" s="12" t="s">
        <v>29</v>
      </c>
      <c r="P9125" s="12"/>
      <c r="Q9125" s="15" t="s">
        <v>40272</v>
      </c>
      <c r="R9125" s="12" t="s">
        <v>42</v>
      </c>
      <c r="S9125" s="11" t="s">
        <v>40273</v>
      </c>
      <c r="T9125" s="11"/>
    </row>
    <row x14ac:dyDescent="0.25" r="9126" customHeight="1" ht="19.5">
      <c r="A9126" s="18">
        <v>45224</v>
      </c>
      <c r="B9126" s="11" t="s">
        <v>40274</v>
      </c>
      <c r="C9126" s="11" t="s">
        <v>239</v>
      </c>
      <c r="D9126" s="12"/>
      <c r="E9126" s="13">
        <v>13094180382</v>
      </c>
      <c r="F9126" s="11" t="s">
        <v>40275</v>
      </c>
      <c r="G9126" s="12" t="s">
        <v>23</v>
      </c>
      <c r="H9126" s="12"/>
      <c r="I9126" s="14" t="s">
        <v>116</v>
      </c>
      <c r="J9126" s="12" t="s">
        <v>24</v>
      </c>
      <c r="K9126" s="12" t="s">
        <v>25</v>
      </c>
      <c r="L9126" s="12" t="s">
        <v>39</v>
      </c>
      <c r="M9126" s="11" t="s">
        <v>40</v>
      </c>
      <c r="N9126" s="11" t="s">
        <v>183</v>
      </c>
      <c r="O9126" s="12" t="s">
        <v>29</v>
      </c>
      <c r="P9126" s="12"/>
      <c r="Q9126" s="15" t="s">
        <v>40276</v>
      </c>
      <c r="R9126" s="12" t="s">
        <v>51</v>
      </c>
      <c r="S9126" s="17" t="s">
        <v>40277</v>
      </c>
      <c r="T9126" s="11"/>
    </row>
    <row x14ac:dyDescent="0.25" r="9127" customHeight="1" ht="19.5">
      <c r="A9127" s="18">
        <v>45222</v>
      </c>
      <c r="B9127" s="11" t="s">
        <v>40278</v>
      </c>
      <c r="C9127" s="11" t="s">
        <v>4867</v>
      </c>
      <c r="D9127" s="12"/>
      <c r="E9127" s="13" t="s">
        <v>40279</v>
      </c>
      <c r="F9127" s="11" t="s">
        <v>40280</v>
      </c>
      <c r="G9127" s="12" t="s">
        <v>74</v>
      </c>
      <c r="H9127" s="12"/>
      <c r="I9127" s="14" t="s">
        <v>4870</v>
      </c>
      <c r="J9127" s="12" t="s">
        <v>24</v>
      </c>
      <c r="K9127" s="12" t="s">
        <v>25</v>
      </c>
      <c r="L9127" s="12" t="s">
        <v>39</v>
      </c>
      <c r="M9127" s="11" t="s">
        <v>149</v>
      </c>
      <c r="N9127" s="11" t="s">
        <v>4871</v>
      </c>
      <c r="O9127" s="12" t="s">
        <v>29</v>
      </c>
      <c r="P9127" s="12"/>
      <c r="Q9127" s="15" t="s">
        <v>40281</v>
      </c>
      <c r="R9127" s="12" t="s">
        <v>148</v>
      </c>
      <c r="S9127" s="11" t="s">
        <v>40282</v>
      </c>
      <c r="T9127" s="11" t="s">
        <v>4887</v>
      </c>
    </row>
    <row x14ac:dyDescent="0.25" r="9128" customHeight="1" ht="19.5">
      <c r="A9128" s="18">
        <v>45225</v>
      </c>
      <c r="B9128" s="11" t="s">
        <v>40283</v>
      </c>
      <c r="C9128" s="11" t="s">
        <v>5684</v>
      </c>
      <c r="D9128" s="12"/>
      <c r="E9128" s="13">
        <v>13197305675</v>
      </c>
      <c r="F9128" s="11" t="s">
        <v>40284</v>
      </c>
      <c r="G9128" s="12" t="s">
        <v>115</v>
      </c>
      <c r="H9128" s="12"/>
      <c r="I9128" s="14" t="s">
        <v>99</v>
      </c>
      <c r="J9128" s="12" t="s">
        <v>24</v>
      </c>
      <c r="K9128" s="12" t="s">
        <v>25</v>
      </c>
      <c r="L9128" s="12" t="s">
        <v>39</v>
      </c>
      <c r="M9128" s="11" t="s">
        <v>27</v>
      </c>
      <c r="N9128" s="11" t="s">
        <v>183</v>
      </c>
      <c r="O9128" s="12" t="s">
        <v>29</v>
      </c>
      <c r="P9128" s="12"/>
      <c r="Q9128" s="15" t="s">
        <v>40285</v>
      </c>
      <c r="R9128" s="12" t="s">
        <v>42</v>
      </c>
      <c r="S9128" s="11" t="s">
        <v>40286</v>
      </c>
      <c r="T9128" s="11"/>
    </row>
    <row x14ac:dyDescent="0.25" r="9129" customHeight="1" ht="19.5">
      <c r="A9129" s="18">
        <v>45222</v>
      </c>
      <c r="B9129" s="11" t="s">
        <v>40287</v>
      </c>
      <c r="C9129" s="11" t="s">
        <v>4923</v>
      </c>
      <c r="D9129" s="12"/>
      <c r="E9129" s="13" t="s">
        <v>40288</v>
      </c>
      <c r="F9129" s="11" t="s">
        <v>40289</v>
      </c>
      <c r="G9129" s="12" t="s">
        <v>74</v>
      </c>
      <c r="H9129" s="12" t="s">
        <v>86</v>
      </c>
      <c r="I9129" s="14" t="s">
        <v>148</v>
      </c>
      <c r="J9129" s="12" t="s">
        <v>24</v>
      </c>
      <c r="K9129" s="12" t="s">
        <v>25</v>
      </c>
      <c r="L9129" s="12" t="s">
        <v>39</v>
      </c>
      <c r="M9129" s="11" t="s">
        <v>149</v>
      </c>
      <c r="N9129" s="11" t="s">
        <v>4871</v>
      </c>
      <c r="O9129" s="12" t="s">
        <v>29</v>
      </c>
      <c r="P9129" s="12"/>
      <c r="Q9129" s="15" t="s">
        <v>40290</v>
      </c>
      <c r="R9129" s="12" t="s">
        <v>148</v>
      </c>
      <c r="S9129" s="11" t="s">
        <v>40291</v>
      </c>
      <c r="T9129" s="11" t="s">
        <v>4893</v>
      </c>
    </row>
    <row x14ac:dyDescent="0.25" r="9130" customHeight="1" ht="19.5">
      <c r="A9130" s="18">
        <v>45222</v>
      </c>
      <c r="B9130" s="11" t="s">
        <v>40292</v>
      </c>
      <c r="C9130" s="11" t="s">
        <v>5684</v>
      </c>
      <c r="D9130" s="12"/>
      <c r="E9130" s="13">
        <v>15697271035</v>
      </c>
      <c r="F9130" s="11" t="s">
        <v>40293</v>
      </c>
      <c r="G9130" s="12" t="s">
        <v>74</v>
      </c>
      <c r="H9130" s="12"/>
      <c r="I9130" s="14" t="s">
        <v>38</v>
      </c>
      <c r="J9130" s="12" t="s">
        <v>24</v>
      </c>
      <c r="K9130" s="12" t="s">
        <v>25</v>
      </c>
      <c r="L9130" s="12" t="s">
        <v>39</v>
      </c>
      <c r="M9130" s="11" t="s">
        <v>40</v>
      </c>
      <c r="N9130" s="11" t="s">
        <v>183</v>
      </c>
      <c r="O9130" s="12" t="s">
        <v>29</v>
      </c>
      <c r="P9130" s="12"/>
      <c r="Q9130" s="15" t="s">
        <v>40294</v>
      </c>
      <c r="R9130" s="12" t="s">
        <v>42</v>
      </c>
      <c r="S9130" s="11" t="s">
        <v>40295</v>
      </c>
      <c r="T9130" s="11"/>
    </row>
    <row x14ac:dyDescent="0.25" r="9131" customHeight="1" ht="19.5">
      <c r="A9131" s="18">
        <v>45223</v>
      </c>
      <c r="B9131" s="11" t="s">
        <v>40296</v>
      </c>
      <c r="C9131" s="11" t="s">
        <v>6271</v>
      </c>
      <c r="D9131" s="12"/>
      <c r="E9131" s="13">
        <v>13177076632</v>
      </c>
      <c r="F9131" s="11" t="s">
        <v>40297</v>
      </c>
      <c r="G9131" s="12" t="s">
        <v>48</v>
      </c>
      <c r="H9131" s="12"/>
      <c r="I9131" s="14" t="s">
        <v>57</v>
      </c>
      <c r="J9131" s="12" t="s">
        <v>24</v>
      </c>
      <c r="K9131" s="12" t="s">
        <v>25</v>
      </c>
      <c r="L9131" s="12" t="s">
        <v>39</v>
      </c>
      <c r="M9131" s="11" t="s">
        <v>40</v>
      </c>
      <c r="N9131" s="11" t="s">
        <v>28</v>
      </c>
      <c r="O9131" s="12" t="s">
        <v>29</v>
      </c>
      <c r="P9131" s="12"/>
      <c r="Q9131" s="15" t="s">
        <v>40298</v>
      </c>
      <c r="R9131" s="12" t="s">
        <v>42</v>
      </c>
      <c r="S9131" s="11" t="s">
        <v>40299</v>
      </c>
      <c r="T9131" s="11"/>
    </row>
    <row x14ac:dyDescent="0.25" r="9132" customHeight="1" ht="19.5">
      <c r="A9132" s="18">
        <v>45223</v>
      </c>
      <c r="B9132" s="11" t="s">
        <v>40300</v>
      </c>
      <c r="C9132" s="11" t="s">
        <v>46</v>
      </c>
      <c r="D9132" s="12"/>
      <c r="E9132" s="13">
        <v>15672496556</v>
      </c>
      <c r="F9132" s="11" t="s">
        <v>566</v>
      </c>
      <c r="G9132" s="12" t="s">
        <v>37</v>
      </c>
      <c r="H9132" s="12"/>
      <c r="I9132" s="14" t="s">
        <v>328</v>
      </c>
      <c r="J9132" s="12" t="s">
        <v>24</v>
      </c>
      <c r="K9132" s="12" t="s">
        <v>25</v>
      </c>
      <c r="L9132" s="12" t="s">
        <v>39</v>
      </c>
      <c r="M9132" s="11" t="s">
        <v>27</v>
      </c>
      <c r="N9132" s="11" t="s">
        <v>28</v>
      </c>
      <c r="O9132" s="12" t="s">
        <v>29</v>
      </c>
      <c r="P9132" s="12"/>
      <c r="Q9132" s="15" t="s">
        <v>40301</v>
      </c>
      <c r="R9132" s="12" t="s">
        <v>51</v>
      </c>
      <c r="S9132" s="11" t="s">
        <v>40302</v>
      </c>
      <c r="T9132" s="11"/>
    </row>
    <row x14ac:dyDescent="0.25" r="9133" customHeight="1" ht="19.5">
      <c r="A9133" s="18">
        <v>45223</v>
      </c>
      <c r="B9133" s="11" t="s">
        <v>40303</v>
      </c>
      <c r="C9133" s="11" t="s">
        <v>5684</v>
      </c>
      <c r="D9133" s="12"/>
      <c r="E9133" s="13">
        <v>15571735136</v>
      </c>
      <c r="F9133" s="11" t="s">
        <v>40304</v>
      </c>
      <c r="G9133" s="12" t="s">
        <v>23</v>
      </c>
      <c r="H9133" s="12"/>
      <c r="I9133" s="14" t="s">
        <v>68</v>
      </c>
      <c r="J9133" s="12" t="s">
        <v>24</v>
      </c>
      <c r="K9133" s="12" t="s">
        <v>25</v>
      </c>
      <c r="L9133" s="12" t="s">
        <v>39</v>
      </c>
      <c r="M9133" s="11" t="s">
        <v>27</v>
      </c>
      <c r="N9133" s="11" t="s">
        <v>183</v>
      </c>
      <c r="O9133" s="12" t="s">
        <v>29</v>
      </c>
      <c r="P9133" s="12"/>
      <c r="Q9133" s="15" t="s">
        <v>40305</v>
      </c>
      <c r="R9133" s="12" t="s">
        <v>42</v>
      </c>
      <c r="S9133" s="11" t="s">
        <v>40306</v>
      </c>
      <c r="T9133" s="11"/>
    </row>
    <row x14ac:dyDescent="0.25" r="9134" customHeight="1" ht="19.5">
      <c r="A9134" s="18">
        <v>45222</v>
      </c>
      <c r="B9134" s="11" t="s">
        <v>40307</v>
      </c>
      <c r="C9134" s="11" t="s">
        <v>5684</v>
      </c>
      <c r="D9134" s="12"/>
      <c r="E9134" s="13">
        <v>13207201775</v>
      </c>
      <c r="F9134" s="11" t="s">
        <v>40308</v>
      </c>
      <c r="G9134" s="12" t="s">
        <v>37</v>
      </c>
      <c r="H9134" s="12"/>
      <c r="I9134" s="14" t="s">
        <v>328</v>
      </c>
      <c r="J9134" s="12" t="s">
        <v>24</v>
      </c>
      <c r="K9134" s="12" t="s">
        <v>25</v>
      </c>
      <c r="L9134" s="12" t="s">
        <v>39</v>
      </c>
      <c r="M9134" s="11" t="s">
        <v>40</v>
      </c>
      <c r="N9134" s="11" t="s">
        <v>183</v>
      </c>
      <c r="O9134" s="12" t="s">
        <v>29</v>
      </c>
      <c r="P9134" s="12"/>
      <c r="Q9134" s="15" t="s">
        <v>40309</v>
      </c>
      <c r="R9134" s="12" t="s">
        <v>42</v>
      </c>
      <c r="S9134" s="11" t="s">
        <v>40310</v>
      </c>
      <c r="T9134" s="11"/>
    </row>
    <row x14ac:dyDescent="0.25" r="9135" customHeight="1" ht="19.5">
      <c r="A9135" s="18">
        <v>45222</v>
      </c>
      <c r="B9135" s="11" t="s">
        <v>40311</v>
      </c>
      <c r="C9135" s="11" t="s">
        <v>5086</v>
      </c>
      <c r="D9135" s="12"/>
      <c r="E9135" s="13" t="s">
        <v>40312</v>
      </c>
      <c r="F9135" s="11" t="s">
        <v>40313</v>
      </c>
      <c r="G9135" s="12" t="s">
        <v>74</v>
      </c>
      <c r="H9135" s="12"/>
      <c r="I9135" s="14" t="s">
        <v>148</v>
      </c>
      <c r="J9135" s="12" t="s">
        <v>24</v>
      </c>
      <c r="K9135" s="12" t="s">
        <v>25</v>
      </c>
      <c r="L9135" s="12" t="s">
        <v>39</v>
      </c>
      <c r="M9135" s="11" t="s">
        <v>149</v>
      </c>
      <c r="N9135" s="11" t="s">
        <v>4871</v>
      </c>
      <c r="O9135" s="12" t="s">
        <v>29</v>
      </c>
      <c r="P9135" s="12"/>
      <c r="Q9135" s="15" t="s">
        <v>40314</v>
      </c>
      <c r="R9135" s="12" t="s">
        <v>42</v>
      </c>
      <c r="S9135" s="11" t="s">
        <v>40315</v>
      </c>
      <c r="T9135" s="11" t="s">
        <v>4899</v>
      </c>
    </row>
    <row x14ac:dyDescent="0.25" r="9136" customHeight="1" ht="19.5">
      <c r="A9136" s="18">
        <v>45225</v>
      </c>
      <c r="B9136" s="11" t="s">
        <v>40316</v>
      </c>
      <c r="C9136" s="11" t="s">
        <v>46</v>
      </c>
      <c r="D9136" s="12"/>
      <c r="E9136" s="13">
        <v>18671709663</v>
      </c>
      <c r="F9136" s="11" t="s">
        <v>40317</v>
      </c>
      <c r="G9136" s="12" t="s">
        <v>74</v>
      </c>
      <c r="H9136" s="12" t="s">
        <v>98</v>
      </c>
      <c r="I9136" s="14" t="s">
        <v>49</v>
      </c>
      <c r="J9136" s="12" t="s">
        <v>24</v>
      </c>
      <c r="K9136" s="12" t="s">
        <v>25</v>
      </c>
      <c r="L9136" s="12" t="s">
        <v>39</v>
      </c>
      <c r="M9136" s="11" t="s">
        <v>27</v>
      </c>
      <c r="N9136" s="11" t="s">
        <v>28</v>
      </c>
      <c r="O9136" s="12" t="s">
        <v>29</v>
      </c>
      <c r="P9136" s="12"/>
      <c r="Q9136" s="15" t="s">
        <v>40318</v>
      </c>
      <c r="R9136" s="12" t="s">
        <v>51</v>
      </c>
      <c r="S9136" s="11" t="s">
        <v>40319</v>
      </c>
      <c r="T9136" s="11"/>
    </row>
    <row x14ac:dyDescent="0.25" r="9137" customHeight="1" ht="19.5">
      <c r="A9137" s="18">
        <v>45225</v>
      </c>
      <c r="B9137" s="11" t="s">
        <v>40320</v>
      </c>
      <c r="C9137" s="11" t="s">
        <v>5363</v>
      </c>
      <c r="D9137" s="12"/>
      <c r="E9137" s="13">
        <v>15572727047</v>
      </c>
      <c r="F9137" s="11" t="s">
        <v>40321</v>
      </c>
      <c r="G9137" s="12" t="s">
        <v>23</v>
      </c>
      <c r="H9137" s="12"/>
      <c r="I9137" s="14" t="s">
        <v>749</v>
      </c>
      <c r="J9137" s="12" t="s">
        <v>24</v>
      </c>
      <c r="K9137" s="12" t="s">
        <v>25</v>
      </c>
      <c r="L9137" s="12" t="s">
        <v>39</v>
      </c>
      <c r="M9137" s="11" t="s">
        <v>27</v>
      </c>
      <c r="N9137" s="11" t="s">
        <v>624</v>
      </c>
      <c r="O9137" s="12" t="s">
        <v>29</v>
      </c>
      <c r="P9137" s="12"/>
      <c r="Q9137" s="15" t="s">
        <v>40322</v>
      </c>
      <c r="R9137" s="12" t="s">
        <v>42</v>
      </c>
      <c r="S9137" s="11" t="s">
        <v>40323</v>
      </c>
      <c r="T9137" s="11"/>
    </row>
    <row x14ac:dyDescent="0.25" r="9138" customHeight="1" ht="19.5">
      <c r="A9138" s="18">
        <v>45224</v>
      </c>
      <c r="B9138" s="11" t="s">
        <v>40324</v>
      </c>
      <c r="C9138" s="11" t="s">
        <v>46</v>
      </c>
      <c r="D9138" s="12"/>
      <c r="E9138" s="13">
        <v>15671047148</v>
      </c>
      <c r="F9138" s="11" t="s">
        <v>40325</v>
      </c>
      <c r="G9138" s="12" t="s">
        <v>115</v>
      </c>
      <c r="H9138" s="12"/>
      <c r="I9138" s="14" t="s">
        <v>1504</v>
      </c>
      <c r="J9138" s="12" t="s">
        <v>24</v>
      </c>
      <c r="K9138" s="12" t="s">
        <v>25</v>
      </c>
      <c r="L9138" s="12" t="s">
        <v>39</v>
      </c>
      <c r="M9138" s="11" t="s">
        <v>27</v>
      </c>
      <c r="N9138" s="11" t="s">
        <v>28</v>
      </c>
      <c r="O9138" s="12" t="s">
        <v>29</v>
      </c>
      <c r="P9138" s="12"/>
      <c r="Q9138" s="15" t="s">
        <v>40326</v>
      </c>
      <c r="R9138" s="12" t="s">
        <v>51</v>
      </c>
      <c r="S9138" s="11" t="s">
        <v>40327</v>
      </c>
      <c r="T9138" s="11"/>
    </row>
    <row x14ac:dyDescent="0.25" r="9139" customHeight="1" ht="19.5">
      <c r="A9139" s="18">
        <v>45223</v>
      </c>
      <c r="B9139" s="11" t="s">
        <v>40328</v>
      </c>
      <c r="C9139" s="11" t="s">
        <v>46</v>
      </c>
      <c r="D9139" s="12"/>
      <c r="E9139" s="13">
        <v>13135825608</v>
      </c>
      <c r="F9139" s="11" t="s">
        <v>40329</v>
      </c>
      <c r="G9139" s="12" t="s">
        <v>289</v>
      </c>
      <c r="H9139" s="12"/>
      <c r="I9139" s="14" t="s">
        <v>68</v>
      </c>
      <c r="J9139" s="12" t="s">
        <v>24</v>
      </c>
      <c r="K9139" s="12" t="s">
        <v>25</v>
      </c>
      <c r="L9139" s="12" t="s">
        <v>39</v>
      </c>
      <c r="M9139" s="11" t="s">
        <v>40</v>
      </c>
      <c r="N9139" s="11" t="s">
        <v>28</v>
      </c>
      <c r="O9139" s="12" t="s">
        <v>29</v>
      </c>
      <c r="P9139" s="12"/>
      <c r="Q9139" s="15" t="s">
        <v>40330</v>
      </c>
      <c r="R9139" s="12" t="s">
        <v>51</v>
      </c>
      <c r="S9139" s="11" t="s">
        <v>40331</v>
      </c>
      <c r="T9139" s="11"/>
    </row>
    <row x14ac:dyDescent="0.25" r="9140" customHeight="1" ht="19.5">
      <c r="A9140" s="18">
        <v>45224</v>
      </c>
      <c r="B9140" s="11" t="s">
        <v>40332</v>
      </c>
      <c r="C9140" s="11" t="s">
        <v>40333</v>
      </c>
      <c r="D9140" s="12"/>
      <c r="E9140" s="13">
        <v>15549303905</v>
      </c>
      <c r="F9140" s="11" t="s">
        <v>35283</v>
      </c>
      <c r="G9140" s="12" t="s">
        <v>37</v>
      </c>
      <c r="H9140" s="12"/>
      <c r="I9140" s="14" t="s">
        <v>93</v>
      </c>
      <c r="J9140" s="12" t="s">
        <v>24</v>
      </c>
      <c r="K9140" s="12" t="s">
        <v>25</v>
      </c>
      <c r="L9140" s="12" t="s">
        <v>39</v>
      </c>
      <c r="M9140" s="11" t="s">
        <v>27</v>
      </c>
      <c r="N9140" s="11" t="s">
        <v>624</v>
      </c>
      <c r="O9140" s="12" t="s">
        <v>29</v>
      </c>
      <c r="P9140" s="12"/>
      <c r="Q9140" s="15" t="s">
        <v>40334</v>
      </c>
      <c r="R9140" s="12" t="s">
        <v>42</v>
      </c>
      <c r="S9140" s="11" t="s">
        <v>40335</v>
      </c>
      <c r="T9140" s="11" t="s">
        <v>40336</v>
      </c>
    </row>
    <row x14ac:dyDescent="0.25" r="9141" customHeight="1" ht="19.5">
      <c r="A9141" s="18">
        <v>45223</v>
      </c>
      <c r="B9141" s="11" t="s">
        <v>40337</v>
      </c>
      <c r="C9141" s="11" t="s">
        <v>5684</v>
      </c>
      <c r="D9141" s="12"/>
      <c r="E9141" s="13">
        <v>15629335481</v>
      </c>
      <c r="F9141" s="11" t="s">
        <v>40338</v>
      </c>
      <c r="G9141" s="12" t="s">
        <v>216</v>
      </c>
      <c r="H9141" s="12"/>
      <c r="I9141" s="14" t="s">
        <v>182</v>
      </c>
      <c r="J9141" s="12" t="s">
        <v>24</v>
      </c>
      <c r="K9141" s="12" t="s">
        <v>25</v>
      </c>
      <c r="L9141" s="12" t="s">
        <v>39</v>
      </c>
      <c r="M9141" s="11" t="s">
        <v>27</v>
      </c>
      <c r="N9141" s="11" t="s">
        <v>183</v>
      </c>
      <c r="O9141" s="12" t="s">
        <v>29</v>
      </c>
      <c r="P9141" s="12"/>
      <c r="Q9141" s="15" t="s">
        <v>40339</v>
      </c>
      <c r="R9141" s="12" t="s">
        <v>42</v>
      </c>
      <c r="S9141" s="11" t="s">
        <v>40340</v>
      </c>
      <c r="T9141" s="11"/>
    </row>
    <row x14ac:dyDescent="0.25" r="9142" customHeight="1" ht="19.5">
      <c r="A9142" s="18">
        <v>45223</v>
      </c>
      <c r="B9142" s="11" t="s">
        <v>40341</v>
      </c>
      <c r="C9142" s="11" t="s">
        <v>180</v>
      </c>
      <c r="D9142" s="12"/>
      <c r="E9142" s="13">
        <v>13235625278</v>
      </c>
      <c r="F9142" s="11" t="s">
        <v>40342</v>
      </c>
      <c r="G9142" s="12" t="s">
        <v>289</v>
      </c>
      <c r="H9142" s="12"/>
      <c r="I9142" s="14" t="s">
        <v>486</v>
      </c>
      <c r="J9142" s="12" t="s">
        <v>24</v>
      </c>
      <c r="K9142" s="12" t="s">
        <v>25</v>
      </c>
      <c r="L9142" s="12" t="s">
        <v>39</v>
      </c>
      <c r="M9142" s="11" t="s">
        <v>40</v>
      </c>
      <c r="N9142" s="11" t="s">
        <v>183</v>
      </c>
      <c r="O9142" s="12" t="s">
        <v>29</v>
      </c>
      <c r="P9142" s="12"/>
      <c r="Q9142" s="15" t="s">
        <v>40343</v>
      </c>
      <c r="R9142" s="12" t="s">
        <v>51</v>
      </c>
      <c r="S9142" s="11" t="s">
        <v>40344</v>
      </c>
      <c r="T9142" s="11"/>
    </row>
    <row x14ac:dyDescent="0.25" r="9143" customHeight="1" ht="19.5">
      <c r="A9143" s="18">
        <v>45223</v>
      </c>
      <c r="B9143" s="11" t="s">
        <v>40345</v>
      </c>
      <c r="C9143" s="11" t="s">
        <v>164</v>
      </c>
      <c r="D9143" s="12"/>
      <c r="E9143" s="13">
        <v>15549381978</v>
      </c>
      <c r="F9143" s="11" t="s">
        <v>40346</v>
      </c>
      <c r="G9143" s="12" t="s">
        <v>62</v>
      </c>
      <c r="H9143" s="12"/>
      <c r="I9143" s="14" t="s">
        <v>75</v>
      </c>
      <c r="J9143" s="12" t="s">
        <v>24</v>
      </c>
      <c r="K9143" s="12" t="s">
        <v>25</v>
      </c>
      <c r="L9143" s="12" t="s">
        <v>39</v>
      </c>
      <c r="M9143" s="11" t="s">
        <v>40</v>
      </c>
      <c r="N9143" s="11" t="s">
        <v>28</v>
      </c>
      <c r="O9143" s="12" t="s">
        <v>29</v>
      </c>
      <c r="P9143" s="12"/>
      <c r="Q9143" s="15" t="s">
        <v>40347</v>
      </c>
      <c r="R9143" s="12" t="s">
        <v>51</v>
      </c>
      <c r="S9143" s="11" t="s">
        <v>40348</v>
      </c>
      <c r="T9143" s="11"/>
    </row>
    <row x14ac:dyDescent="0.25" r="9144" customHeight="1" ht="19.5">
      <c r="A9144" s="18">
        <v>45222</v>
      </c>
      <c r="B9144" s="11" t="s">
        <v>40349</v>
      </c>
      <c r="C9144" s="11" t="s">
        <v>4867</v>
      </c>
      <c r="D9144" s="12"/>
      <c r="E9144" s="13" t="s">
        <v>40350</v>
      </c>
      <c r="F9144" s="11" t="s">
        <v>40351</v>
      </c>
      <c r="G9144" s="12" t="s">
        <v>74</v>
      </c>
      <c r="H9144" s="12"/>
      <c r="I9144" s="14" t="s">
        <v>4870</v>
      </c>
      <c r="J9144" s="12" t="s">
        <v>24</v>
      </c>
      <c r="K9144" s="12" t="s">
        <v>25</v>
      </c>
      <c r="L9144" s="12" t="s">
        <v>39</v>
      </c>
      <c r="M9144" s="11" t="s">
        <v>149</v>
      </c>
      <c r="N9144" s="11" t="s">
        <v>4871</v>
      </c>
      <c r="O9144" s="12" t="s">
        <v>29</v>
      </c>
      <c r="P9144" s="12"/>
      <c r="Q9144" s="15" t="s">
        <v>40352</v>
      </c>
      <c r="R9144" s="12" t="s">
        <v>148</v>
      </c>
      <c r="S9144" s="11" t="s">
        <v>40353</v>
      </c>
      <c r="T9144" s="11" t="s">
        <v>4874</v>
      </c>
    </row>
    <row x14ac:dyDescent="0.25" r="9145" customHeight="1" ht="19.5">
      <c r="A9145" s="18">
        <v>45222</v>
      </c>
      <c r="B9145" s="11" t="s">
        <v>40354</v>
      </c>
      <c r="C9145" s="11" t="s">
        <v>660</v>
      </c>
      <c r="D9145" s="12"/>
      <c r="E9145" s="13" t="s">
        <v>40355</v>
      </c>
      <c r="F9145" s="11" t="s">
        <v>40356</v>
      </c>
      <c r="G9145" s="12" t="s">
        <v>23</v>
      </c>
      <c r="H9145" s="12" t="s">
        <v>98</v>
      </c>
      <c r="I9145" s="14" t="s">
        <v>93</v>
      </c>
      <c r="J9145" s="12" t="s">
        <v>24</v>
      </c>
      <c r="K9145" s="12" t="s">
        <v>25</v>
      </c>
      <c r="L9145" s="12" t="s">
        <v>39</v>
      </c>
      <c r="M9145" s="11" t="s">
        <v>27</v>
      </c>
      <c r="N9145" s="11" t="s">
        <v>624</v>
      </c>
      <c r="O9145" s="12" t="s">
        <v>29</v>
      </c>
      <c r="P9145" s="12"/>
      <c r="Q9145" s="15" t="s">
        <v>40357</v>
      </c>
      <c r="R9145" s="12" t="s">
        <v>42</v>
      </c>
      <c r="S9145" s="11" t="s">
        <v>40358</v>
      </c>
      <c r="T9145" s="11" t="s">
        <v>40359</v>
      </c>
    </row>
    <row x14ac:dyDescent="0.25" r="9146" customHeight="1" ht="19.5">
      <c r="A9146" s="18">
        <v>45223</v>
      </c>
      <c r="B9146" s="11" t="s">
        <v>40360</v>
      </c>
      <c r="C9146" s="11" t="s">
        <v>6591</v>
      </c>
      <c r="D9146" s="12"/>
      <c r="E9146" s="13">
        <v>16671727327</v>
      </c>
      <c r="F9146" s="11" t="s">
        <v>40361</v>
      </c>
      <c r="G9146" s="12" t="s">
        <v>48</v>
      </c>
      <c r="H9146" s="12"/>
      <c r="I9146" s="14">
        <v>10015</v>
      </c>
      <c r="J9146" s="12" t="s">
        <v>24</v>
      </c>
      <c r="K9146" s="12" t="s">
        <v>25</v>
      </c>
      <c r="L9146" s="12" t="s">
        <v>26</v>
      </c>
      <c r="M9146" s="11" t="s">
        <v>27</v>
      </c>
      <c r="N9146" s="11" t="s">
        <v>28</v>
      </c>
      <c r="O9146" s="12" t="s">
        <v>29</v>
      </c>
      <c r="P9146" s="12"/>
      <c r="Q9146" s="15" t="s">
        <v>40362</v>
      </c>
      <c r="R9146" s="12" t="s">
        <v>31</v>
      </c>
      <c r="S9146" s="11" t="s">
        <v>40363</v>
      </c>
      <c r="T9146" s="11"/>
    </row>
    <row x14ac:dyDescent="0.25" r="9147" customHeight="1" ht="19.5">
      <c r="A9147" s="18">
        <v>45224</v>
      </c>
      <c r="B9147" s="11" t="s">
        <v>40364</v>
      </c>
      <c r="C9147" s="11" t="s">
        <v>46</v>
      </c>
      <c r="D9147" s="12"/>
      <c r="E9147" s="13">
        <v>18694090398</v>
      </c>
      <c r="F9147" s="11" t="s">
        <v>40365</v>
      </c>
      <c r="G9147" s="12" t="s">
        <v>62</v>
      </c>
      <c r="H9147" s="12"/>
      <c r="I9147" s="14" t="s">
        <v>272</v>
      </c>
      <c r="J9147" s="12" t="s">
        <v>24</v>
      </c>
      <c r="K9147" s="12" t="s">
        <v>25</v>
      </c>
      <c r="L9147" s="12" t="s">
        <v>39</v>
      </c>
      <c r="M9147" s="11" t="s">
        <v>40</v>
      </c>
      <c r="N9147" s="11" t="s">
        <v>28</v>
      </c>
      <c r="O9147" s="12" t="s">
        <v>29</v>
      </c>
      <c r="P9147" s="12"/>
      <c r="Q9147" s="15" t="s">
        <v>40366</v>
      </c>
      <c r="R9147" s="12" t="s">
        <v>51</v>
      </c>
      <c r="S9147" s="11" t="s">
        <v>40367</v>
      </c>
      <c r="T9147" s="11"/>
    </row>
    <row x14ac:dyDescent="0.25" r="9148" customHeight="1" ht="19.5">
      <c r="A9148" s="18">
        <v>45224</v>
      </c>
      <c r="B9148" s="11" t="s">
        <v>40368</v>
      </c>
      <c r="C9148" s="11" t="s">
        <v>239</v>
      </c>
      <c r="D9148" s="12"/>
      <c r="E9148" s="13">
        <v>13135829909</v>
      </c>
      <c r="F9148" s="11" t="s">
        <v>40369</v>
      </c>
      <c r="G9148" s="12" t="s">
        <v>115</v>
      </c>
      <c r="H9148" s="12"/>
      <c r="I9148" s="14" t="s">
        <v>796</v>
      </c>
      <c r="J9148" s="12" t="s">
        <v>24</v>
      </c>
      <c r="K9148" s="12" t="s">
        <v>25</v>
      </c>
      <c r="L9148" s="12" t="s">
        <v>39</v>
      </c>
      <c r="M9148" s="11" t="s">
        <v>27</v>
      </c>
      <c r="N9148" s="11" t="s">
        <v>183</v>
      </c>
      <c r="O9148" s="12" t="s">
        <v>29</v>
      </c>
      <c r="P9148" s="12"/>
      <c r="Q9148" s="15" t="s">
        <v>40370</v>
      </c>
      <c r="R9148" s="12" t="s">
        <v>51</v>
      </c>
      <c r="S9148" s="11" t="s">
        <v>40371</v>
      </c>
      <c r="T9148" s="11"/>
    </row>
    <row x14ac:dyDescent="0.25" r="9149" customHeight="1" ht="19.5">
      <c r="A9149" s="18">
        <v>45223</v>
      </c>
      <c r="B9149" s="11" t="s">
        <v>40372</v>
      </c>
      <c r="C9149" s="11" t="s">
        <v>660</v>
      </c>
      <c r="D9149" s="12"/>
      <c r="E9149" s="13" t="s">
        <v>40373</v>
      </c>
      <c r="F9149" s="11" t="s">
        <v>40374</v>
      </c>
      <c r="G9149" s="12" t="s">
        <v>74</v>
      </c>
      <c r="H9149" s="12" t="s">
        <v>98</v>
      </c>
      <c r="I9149" s="14" t="s">
        <v>590</v>
      </c>
      <c r="J9149" s="12" t="s">
        <v>24</v>
      </c>
      <c r="K9149" s="12" t="s">
        <v>25</v>
      </c>
      <c r="L9149" s="12" t="s">
        <v>39</v>
      </c>
      <c r="M9149" s="11" t="s">
        <v>149</v>
      </c>
      <c r="N9149" s="11" t="s">
        <v>624</v>
      </c>
      <c r="O9149" s="12" t="s">
        <v>29</v>
      </c>
      <c r="P9149" s="12"/>
      <c r="Q9149" s="15" t="s">
        <v>40375</v>
      </c>
      <c r="R9149" s="12" t="s">
        <v>42</v>
      </c>
      <c r="S9149" s="11" t="s">
        <v>40376</v>
      </c>
      <c r="T9149" s="11" t="s">
        <v>40377</v>
      </c>
    </row>
    <row x14ac:dyDescent="0.25" r="9150" customHeight="1" ht="19.5">
      <c r="A9150" s="18">
        <v>45224</v>
      </c>
      <c r="B9150" s="11" t="s">
        <v>40378</v>
      </c>
      <c r="C9150" s="11" t="s">
        <v>46</v>
      </c>
      <c r="D9150" s="12"/>
      <c r="E9150" s="13">
        <v>18671749192</v>
      </c>
      <c r="F9150" s="11" t="s">
        <v>40379</v>
      </c>
      <c r="G9150" s="12" t="s">
        <v>115</v>
      </c>
      <c r="H9150" s="12" t="s">
        <v>357</v>
      </c>
      <c r="I9150" s="14" t="s">
        <v>93</v>
      </c>
      <c r="J9150" s="12" t="s">
        <v>24</v>
      </c>
      <c r="K9150" s="12" t="s">
        <v>25</v>
      </c>
      <c r="L9150" s="12" t="s">
        <v>39</v>
      </c>
      <c r="M9150" s="11" t="s">
        <v>40</v>
      </c>
      <c r="N9150" s="11" t="s">
        <v>28</v>
      </c>
      <c r="O9150" s="12" t="s">
        <v>29</v>
      </c>
      <c r="P9150" s="12"/>
      <c r="Q9150" s="15" t="s">
        <v>40380</v>
      </c>
      <c r="R9150" s="12" t="s">
        <v>51</v>
      </c>
      <c r="S9150" s="11" t="s">
        <v>40381</v>
      </c>
      <c r="T9150" s="11"/>
    </row>
    <row x14ac:dyDescent="0.25" r="9151" customHeight="1" ht="19.5">
      <c r="A9151" s="18">
        <v>45222</v>
      </c>
      <c r="B9151" s="11" t="s">
        <v>40382</v>
      </c>
      <c r="C9151" s="11" t="s">
        <v>4867</v>
      </c>
      <c r="D9151" s="12"/>
      <c r="E9151" s="13" t="s">
        <v>40383</v>
      </c>
      <c r="F9151" s="11" t="s">
        <v>40384</v>
      </c>
      <c r="G9151" s="12" t="s">
        <v>74</v>
      </c>
      <c r="H9151" s="12" t="s">
        <v>86</v>
      </c>
      <c r="I9151" s="14" t="s">
        <v>4870</v>
      </c>
      <c r="J9151" s="12" t="s">
        <v>24</v>
      </c>
      <c r="K9151" s="12" t="s">
        <v>25</v>
      </c>
      <c r="L9151" s="12" t="s">
        <v>39</v>
      </c>
      <c r="M9151" s="11" t="s">
        <v>149</v>
      </c>
      <c r="N9151" s="11" t="s">
        <v>4871</v>
      </c>
      <c r="O9151" s="12" t="s">
        <v>29</v>
      </c>
      <c r="P9151" s="12"/>
      <c r="Q9151" s="15" t="s">
        <v>40385</v>
      </c>
      <c r="R9151" s="12" t="s">
        <v>148</v>
      </c>
      <c r="S9151" s="11" t="s">
        <v>40386</v>
      </c>
      <c r="T9151" s="11" t="s">
        <v>4893</v>
      </c>
    </row>
    <row x14ac:dyDescent="0.25" r="9152" customHeight="1" ht="19.5">
      <c r="A9152" s="18">
        <v>45222</v>
      </c>
      <c r="B9152" s="11" t="s">
        <v>40387</v>
      </c>
      <c r="C9152" s="11" t="s">
        <v>5261</v>
      </c>
      <c r="D9152" s="12"/>
      <c r="E9152" s="13" t="s">
        <v>40388</v>
      </c>
      <c r="F9152" s="11" t="s">
        <v>40389</v>
      </c>
      <c r="G9152" s="12" t="s">
        <v>74</v>
      </c>
      <c r="H9152" s="12" t="s">
        <v>457</v>
      </c>
      <c r="I9152" s="14" t="s">
        <v>148</v>
      </c>
      <c r="J9152" s="12" t="s">
        <v>24</v>
      </c>
      <c r="K9152" s="12" t="s">
        <v>25</v>
      </c>
      <c r="L9152" s="12" t="s">
        <v>39</v>
      </c>
      <c r="M9152" s="11" t="s">
        <v>5264</v>
      </c>
      <c r="N9152" s="11" t="s">
        <v>4871</v>
      </c>
      <c r="O9152" s="12" t="s">
        <v>29</v>
      </c>
      <c r="P9152" s="12"/>
      <c r="Q9152" s="15" t="s">
        <v>40390</v>
      </c>
      <c r="R9152" s="12" t="s">
        <v>148</v>
      </c>
      <c r="S9152" s="11" t="s">
        <v>40391</v>
      </c>
      <c r="T9152" s="11" t="s">
        <v>4887</v>
      </c>
    </row>
    <row x14ac:dyDescent="0.25" r="9153" customHeight="1" ht="19.5">
      <c r="A9153" s="18">
        <v>45222</v>
      </c>
      <c r="B9153" s="11" t="s">
        <v>40392</v>
      </c>
      <c r="C9153" s="11" t="s">
        <v>46</v>
      </c>
      <c r="D9153" s="12"/>
      <c r="E9153" s="13">
        <v>17671325543</v>
      </c>
      <c r="F9153" s="11" t="s">
        <v>40393</v>
      </c>
      <c r="G9153" s="12" t="s">
        <v>37</v>
      </c>
      <c r="H9153" s="12"/>
      <c r="I9153" s="14" t="s">
        <v>116</v>
      </c>
      <c r="J9153" s="12" t="s">
        <v>24</v>
      </c>
      <c r="K9153" s="12" t="s">
        <v>25</v>
      </c>
      <c r="L9153" s="12" t="s">
        <v>39</v>
      </c>
      <c r="M9153" s="11" t="s">
        <v>27</v>
      </c>
      <c r="N9153" s="11" t="s">
        <v>28</v>
      </c>
      <c r="O9153" s="12" t="s">
        <v>29</v>
      </c>
      <c r="P9153" s="12"/>
      <c r="Q9153" s="15" t="s">
        <v>40394</v>
      </c>
      <c r="R9153" s="12" t="s">
        <v>51</v>
      </c>
      <c r="S9153" s="11" t="s">
        <v>40395</v>
      </c>
      <c r="T9153" s="11"/>
    </row>
    <row x14ac:dyDescent="0.25" r="9154" customHeight="1" ht="19.5">
      <c r="A9154" s="18">
        <v>45223</v>
      </c>
      <c r="B9154" s="11" t="s">
        <v>40396</v>
      </c>
      <c r="C9154" s="11" t="s">
        <v>5860</v>
      </c>
      <c r="D9154" s="12"/>
      <c r="E9154" s="13">
        <v>13197335955</v>
      </c>
      <c r="F9154" s="11" t="s">
        <v>40397</v>
      </c>
      <c r="G9154" s="12" t="s">
        <v>62</v>
      </c>
      <c r="H9154" s="12"/>
      <c r="I9154" s="14">
        <v>10015</v>
      </c>
      <c r="J9154" s="12" t="s">
        <v>24</v>
      </c>
      <c r="K9154" s="12" t="s">
        <v>172</v>
      </c>
      <c r="L9154" s="12" t="s">
        <v>26</v>
      </c>
      <c r="M9154" s="11" t="s">
        <v>27</v>
      </c>
      <c r="N9154" s="11" t="s">
        <v>28</v>
      </c>
      <c r="O9154" s="12" t="s">
        <v>29</v>
      </c>
      <c r="P9154" s="12"/>
      <c r="Q9154" s="15" t="s">
        <v>40398</v>
      </c>
      <c r="R9154" s="12" t="s">
        <v>31</v>
      </c>
      <c r="S9154" s="11" t="s">
        <v>40399</v>
      </c>
      <c r="T9154" s="11"/>
    </row>
    <row x14ac:dyDescent="0.25" r="9155" customHeight="1" ht="19.5">
      <c r="A9155" s="18">
        <v>45224</v>
      </c>
      <c r="B9155" s="11" t="s">
        <v>40400</v>
      </c>
      <c r="C9155" s="11" t="s">
        <v>239</v>
      </c>
      <c r="D9155" s="12"/>
      <c r="E9155" s="13">
        <v>13177061808</v>
      </c>
      <c r="F9155" s="11" t="s">
        <v>20416</v>
      </c>
      <c r="G9155" s="12" t="s">
        <v>289</v>
      </c>
      <c r="H9155" s="12"/>
      <c r="I9155" s="14" t="s">
        <v>189</v>
      </c>
      <c r="J9155" s="12" t="s">
        <v>24</v>
      </c>
      <c r="K9155" s="12" t="s">
        <v>25</v>
      </c>
      <c r="L9155" s="12" t="s">
        <v>39</v>
      </c>
      <c r="M9155" s="11" t="s">
        <v>27</v>
      </c>
      <c r="N9155" s="11" t="s">
        <v>183</v>
      </c>
      <c r="O9155" s="12" t="s">
        <v>29</v>
      </c>
      <c r="P9155" s="12"/>
      <c r="Q9155" s="15" t="s">
        <v>40401</v>
      </c>
      <c r="R9155" s="12" t="s">
        <v>51</v>
      </c>
      <c r="S9155" s="17" t="s">
        <v>40402</v>
      </c>
      <c r="T9155" s="11"/>
    </row>
    <row x14ac:dyDescent="0.25" r="9156" customHeight="1" ht="19.5">
      <c r="A9156" s="18">
        <v>45224</v>
      </c>
      <c r="B9156" s="11" t="s">
        <v>40403</v>
      </c>
      <c r="C9156" s="11" t="s">
        <v>660</v>
      </c>
      <c r="D9156" s="12"/>
      <c r="E9156" s="13" t="s">
        <v>40404</v>
      </c>
      <c r="F9156" s="11" t="s">
        <v>40405</v>
      </c>
      <c r="G9156" s="12" t="s">
        <v>74</v>
      </c>
      <c r="H9156" s="12"/>
      <c r="I9156" s="14" t="s">
        <v>148</v>
      </c>
      <c r="J9156" s="12" t="s">
        <v>24</v>
      </c>
      <c r="K9156" s="12" t="s">
        <v>172</v>
      </c>
      <c r="L9156" s="12"/>
      <c r="M9156" s="11" t="s">
        <v>149</v>
      </c>
      <c r="N9156" s="11" t="s">
        <v>624</v>
      </c>
      <c r="O9156" s="12" t="s">
        <v>29</v>
      </c>
      <c r="P9156" s="12"/>
      <c r="Q9156" s="15" t="s">
        <v>40406</v>
      </c>
      <c r="R9156" s="12" t="s">
        <v>42</v>
      </c>
      <c r="S9156" s="11" t="s">
        <v>40407</v>
      </c>
      <c r="T9156" s="11" t="s">
        <v>40408</v>
      </c>
    </row>
    <row x14ac:dyDescent="0.25" r="9157" customHeight="1" ht="19.5">
      <c r="A9157" s="18">
        <v>45222</v>
      </c>
      <c r="B9157" s="11" t="s">
        <v>40409</v>
      </c>
      <c r="C9157" s="11" t="s">
        <v>239</v>
      </c>
      <c r="D9157" s="12"/>
      <c r="E9157" s="13">
        <v>13047152201</v>
      </c>
      <c r="F9157" s="11" t="s">
        <v>40410</v>
      </c>
      <c r="G9157" s="12" t="s">
        <v>115</v>
      </c>
      <c r="H9157" s="12" t="s">
        <v>98</v>
      </c>
      <c r="I9157" s="14" t="s">
        <v>142</v>
      </c>
      <c r="J9157" s="12" t="s">
        <v>24</v>
      </c>
      <c r="K9157" s="12" t="s">
        <v>25</v>
      </c>
      <c r="L9157" s="12" t="s">
        <v>39</v>
      </c>
      <c r="M9157" s="11" t="s">
        <v>27</v>
      </c>
      <c r="N9157" s="11" t="s">
        <v>183</v>
      </c>
      <c r="O9157" s="12" t="s">
        <v>29</v>
      </c>
      <c r="P9157" s="12"/>
      <c r="Q9157" s="15" t="s">
        <v>40411</v>
      </c>
      <c r="R9157" s="12" t="s">
        <v>51</v>
      </c>
      <c r="S9157" s="11" t="s">
        <v>40412</v>
      </c>
      <c r="T9157" s="11"/>
    </row>
    <row x14ac:dyDescent="0.25" r="9158" customHeight="1" ht="19.5">
      <c r="A9158" s="18">
        <v>45223</v>
      </c>
      <c r="B9158" s="11" t="s">
        <v>40413</v>
      </c>
      <c r="C9158" s="11" t="s">
        <v>239</v>
      </c>
      <c r="D9158" s="12"/>
      <c r="E9158" s="13">
        <v>15671060891</v>
      </c>
      <c r="F9158" s="11" t="s">
        <v>40414</v>
      </c>
      <c r="G9158" s="12" t="s">
        <v>115</v>
      </c>
      <c r="H9158" s="12"/>
      <c r="I9158" s="14" t="s">
        <v>38</v>
      </c>
      <c r="J9158" s="12" t="s">
        <v>24</v>
      </c>
      <c r="K9158" s="12" t="s">
        <v>25</v>
      </c>
      <c r="L9158" s="12" t="s">
        <v>39</v>
      </c>
      <c r="M9158" s="11" t="s">
        <v>27</v>
      </c>
      <c r="N9158" s="11" t="s">
        <v>183</v>
      </c>
      <c r="O9158" s="12" t="s">
        <v>29</v>
      </c>
      <c r="P9158" s="12"/>
      <c r="Q9158" s="15" t="s">
        <v>40415</v>
      </c>
      <c r="R9158" s="12" t="s">
        <v>51</v>
      </c>
      <c r="S9158" s="11" t="s">
        <v>40416</v>
      </c>
      <c r="T9158" s="11"/>
    </row>
    <row x14ac:dyDescent="0.25" r="9159" customHeight="1" ht="19.5">
      <c r="A9159" s="18">
        <v>45224</v>
      </c>
      <c r="B9159" s="11" t="s">
        <v>40417</v>
      </c>
      <c r="C9159" s="11" t="s">
        <v>660</v>
      </c>
      <c r="D9159" s="12"/>
      <c r="E9159" s="13" t="s">
        <v>40418</v>
      </c>
      <c r="F9159" s="11" t="s">
        <v>40419</v>
      </c>
      <c r="G9159" s="12" t="s">
        <v>74</v>
      </c>
      <c r="H9159" s="12"/>
      <c r="I9159" s="14" t="s">
        <v>381</v>
      </c>
      <c r="J9159" s="12" t="s">
        <v>24</v>
      </c>
      <c r="K9159" s="12" t="s">
        <v>25</v>
      </c>
      <c r="L9159" s="12" t="s">
        <v>39</v>
      </c>
      <c r="M9159" s="11" t="s">
        <v>149</v>
      </c>
      <c r="N9159" s="11" t="s">
        <v>624</v>
      </c>
      <c r="O9159" s="12" t="s">
        <v>29</v>
      </c>
      <c r="P9159" s="12"/>
      <c r="Q9159" s="15" t="s">
        <v>40420</v>
      </c>
      <c r="R9159" s="12" t="s">
        <v>42</v>
      </c>
      <c r="S9159" s="11" t="s">
        <v>40421</v>
      </c>
      <c r="T9159" s="11" t="s">
        <v>40422</v>
      </c>
    </row>
    <row x14ac:dyDescent="0.25" r="9160" customHeight="1" ht="19.5">
      <c r="A9160" s="18">
        <v>45223</v>
      </c>
      <c r="B9160" s="11" t="s">
        <v>40423</v>
      </c>
      <c r="C9160" s="11" t="s">
        <v>46</v>
      </c>
      <c r="D9160" s="12"/>
      <c r="E9160" s="13">
        <v>13581480119</v>
      </c>
      <c r="F9160" s="11" t="s">
        <v>24372</v>
      </c>
      <c r="G9160" s="12" t="s">
        <v>74</v>
      </c>
      <c r="H9160" s="12"/>
      <c r="I9160" s="14" t="s">
        <v>63</v>
      </c>
      <c r="J9160" s="12" t="s">
        <v>24</v>
      </c>
      <c r="K9160" s="12" t="s">
        <v>25</v>
      </c>
      <c r="L9160" s="12" t="s">
        <v>39</v>
      </c>
      <c r="M9160" s="11" t="s">
        <v>40</v>
      </c>
      <c r="N9160" s="11" t="s">
        <v>28</v>
      </c>
      <c r="O9160" s="12" t="s">
        <v>29</v>
      </c>
      <c r="P9160" s="12"/>
      <c r="Q9160" s="15" t="s">
        <v>40424</v>
      </c>
      <c r="R9160" s="12" t="s">
        <v>51</v>
      </c>
      <c r="S9160" s="11" t="s">
        <v>40425</v>
      </c>
      <c r="T9160" s="11"/>
    </row>
    <row x14ac:dyDescent="0.25" r="9161" customHeight="1" ht="19.5">
      <c r="A9161" s="18">
        <v>45224</v>
      </c>
      <c r="B9161" s="11" t="s">
        <v>40426</v>
      </c>
      <c r="C9161" s="11" t="s">
        <v>660</v>
      </c>
      <c r="D9161" s="12"/>
      <c r="E9161" s="13" t="s">
        <v>40427</v>
      </c>
      <c r="F9161" s="11" t="s">
        <v>40428</v>
      </c>
      <c r="G9161" s="12" t="s">
        <v>74</v>
      </c>
      <c r="H9161" s="12"/>
      <c r="I9161" s="14" t="s">
        <v>148</v>
      </c>
      <c r="J9161" s="12" t="s">
        <v>24</v>
      </c>
      <c r="K9161" s="12" t="s">
        <v>25</v>
      </c>
      <c r="L9161" s="12" t="s">
        <v>39</v>
      </c>
      <c r="M9161" s="11" t="s">
        <v>149</v>
      </c>
      <c r="N9161" s="11" t="s">
        <v>624</v>
      </c>
      <c r="O9161" s="12" t="s">
        <v>29</v>
      </c>
      <c r="P9161" s="12"/>
      <c r="Q9161" s="15" t="s">
        <v>40429</v>
      </c>
      <c r="R9161" s="12" t="s">
        <v>42</v>
      </c>
      <c r="S9161" s="11" t="s">
        <v>40430</v>
      </c>
      <c r="T9161" s="11" t="s">
        <v>40431</v>
      </c>
    </row>
    <row x14ac:dyDescent="0.25" r="9162" customHeight="1" ht="19.5">
      <c r="A9162" s="18">
        <v>45225</v>
      </c>
      <c r="B9162" s="11" t="s">
        <v>40432</v>
      </c>
      <c r="C9162" s="11" t="s">
        <v>46</v>
      </c>
      <c r="D9162" s="12"/>
      <c r="E9162" s="13">
        <v>18571044159</v>
      </c>
      <c r="F9162" s="11" t="s">
        <v>40433</v>
      </c>
      <c r="G9162" s="12" t="s">
        <v>74</v>
      </c>
      <c r="H9162" s="12"/>
      <c r="I9162" s="14" t="s">
        <v>75</v>
      </c>
      <c r="J9162" s="12" t="s">
        <v>24</v>
      </c>
      <c r="K9162" s="12" t="s">
        <v>25</v>
      </c>
      <c r="L9162" s="12" t="s">
        <v>39</v>
      </c>
      <c r="M9162" s="11" t="s">
        <v>40</v>
      </c>
      <c r="N9162" s="11" t="s">
        <v>28</v>
      </c>
      <c r="O9162" s="12" t="s">
        <v>29</v>
      </c>
      <c r="P9162" s="12"/>
      <c r="Q9162" s="15" t="s">
        <v>40434</v>
      </c>
      <c r="R9162" s="12" t="s">
        <v>51</v>
      </c>
      <c r="S9162" s="11" t="s">
        <v>40435</v>
      </c>
      <c r="T9162" s="11"/>
    </row>
    <row x14ac:dyDescent="0.25" r="9163" customHeight="1" ht="19.5">
      <c r="A9163" s="18">
        <v>45225</v>
      </c>
      <c r="B9163" s="11" t="s">
        <v>40436</v>
      </c>
      <c r="C9163" s="11" t="s">
        <v>660</v>
      </c>
      <c r="D9163" s="12"/>
      <c r="E9163" s="13" t="s">
        <v>40437</v>
      </c>
      <c r="F9163" s="11" t="s">
        <v>40438</v>
      </c>
      <c r="G9163" s="12" t="s">
        <v>74</v>
      </c>
      <c r="H9163" s="12"/>
      <c r="I9163" s="14" t="s">
        <v>328</v>
      </c>
      <c r="J9163" s="12" t="s">
        <v>24</v>
      </c>
      <c r="K9163" s="12" t="s">
        <v>25</v>
      </c>
      <c r="L9163" s="12" t="s">
        <v>39</v>
      </c>
      <c r="M9163" s="11" t="s">
        <v>149</v>
      </c>
      <c r="N9163" s="11" t="s">
        <v>624</v>
      </c>
      <c r="O9163" s="12" t="s">
        <v>29</v>
      </c>
      <c r="P9163" s="12"/>
      <c r="Q9163" s="15" t="s">
        <v>40439</v>
      </c>
      <c r="R9163" s="12" t="s">
        <v>42</v>
      </c>
      <c r="S9163" s="11" t="s">
        <v>40440</v>
      </c>
      <c r="T9163" s="11" t="s">
        <v>40441</v>
      </c>
    </row>
    <row x14ac:dyDescent="0.25" r="9164" customHeight="1" ht="19.5">
      <c r="A9164" s="18">
        <v>45225</v>
      </c>
      <c r="B9164" s="11" t="s">
        <v>40442</v>
      </c>
      <c r="C9164" s="11" t="s">
        <v>40443</v>
      </c>
      <c r="D9164" s="12"/>
      <c r="E9164" s="13">
        <v>13047176779</v>
      </c>
      <c r="F9164" s="11" t="s">
        <v>27272</v>
      </c>
      <c r="G9164" s="12" t="s">
        <v>37</v>
      </c>
      <c r="H9164" s="12"/>
      <c r="I9164" s="14" t="s">
        <v>148</v>
      </c>
      <c r="J9164" s="12" t="s">
        <v>24</v>
      </c>
      <c r="K9164" s="12" t="s">
        <v>25</v>
      </c>
      <c r="L9164" s="12" t="s">
        <v>39</v>
      </c>
      <c r="M9164" s="11" t="s">
        <v>27</v>
      </c>
      <c r="N9164" s="11" t="s">
        <v>624</v>
      </c>
      <c r="O9164" s="12" t="s">
        <v>29</v>
      </c>
      <c r="P9164" s="12"/>
      <c r="Q9164" s="15" t="s">
        <v>40444</v>
      </c>
      <c r="R9164" s="12" t="s">
        <v>42</v>
      </c>
      <c r="S9164" s="11" t="s">
        <v>40445</v>
      </c>
      <c r="T9164" s="11" t="s">
        <v>5291</v>
      </c>
    </row>
    <row x14ac:dyDescent="0.25" r="9165" customHeight="1" ht="19.5">
      <c r="A9165" s="18">
        <v>45224</v>
      </c>
      <c r="B9165" s="11" t="s">
        <v>40446</v>
      </c>
      <c r="C9165" s="11" t="s">
        <v>40447</v>
      </c>
      <c r="D9165" s="12"/>
      <c r="E9165" s="13">
        <v>15527091369</v>
      </c>
      <c r="F9165" s="11"/>
      <c r="G9165" s="12"/>
      <c r="H9165" s="12"/>
      <c r="I9165" s="14" t="s">
        <v>148</v>
      </c>
      <c r="J9165" s="12" t="s">
        <v>24</v>
      </c>
      <c r="K9165" s="12" t="s">
        <v>25</v>
      </c>
      <c r="L9165" s="12" t="s">
        <v>39</v>
      </c>
      <c r="M9165" s="11" t="s">
        <v>149</v>
      </c>
      <c r="N9165" s="11" t="s">
        <v>624</v>
      </c>
      <c r="O9165" s="12" t="s">
        <v>29</v>
      </c>
      <c r="P9165" s="12"/>
      <c r="Q9165" s="15" t="s">
        <v>40448</v>
      </c>
      <c r="R9165" s="12" t="s">
        <v>42</v>
      </c>
      <c r="S9165" s="11" t="s">
        <v>40449</v>
      </c>
      <c r="T9165" s="11" t="s">
        <v>40450</v>
      </c>
    </row>
    <row x14ac:dyDescent="0.25" r="9166" customHeight="1" ht="19.5">
      <c r="A9166" s="18">
        <v>45223</v>
      </c>
      <c r="B9166" s="11" t="s">
        <v>40451</v>
      </c>
      <c r="C9166" s="11" t="s">
        <v>336</v>
      </c>
      <c r="D9166" s="12"/>
      <c r="E9166" s="13">
        <v>13135829365</v>
      </c>
      <c r="F9166" s="11" t="s">
        <v>40452</v>
      </c>
      <c r="G9166" s="12" t="s">
        <v>115</v>
      </c>
      <c r="H9166" s="12"/>
      <c r="I9166" s="14">
        <v>10015</v>
      </c>
      <c r="J9166" s="12" t="s">
        <v>24</v>
      </c>
      <c r="K9166" s="12" t="s">
        <v>69</v>
      </c>
      <c r="L9166" s="12" t="s">
        <v>26</v>
      </c>
      <c r="M9166" s="11" t="s">
        <v>27</v>
      </c>
      <c r="N9166" s="11" t="s">
        <v>28</v>
      </c>
      <c r="O9166" s="12" t="s">
        <v>29</v>
      </c>
      <c r="P9166" s="12"/>
      <c r="Q9166" s="15" t="s">
        <v>40453</v>
      </c>
      <c r="R9166" s="12" t="s">
        <v>31</v>
      </c>
      <c r="S9166" s="11" t="s">
        <v>40454</v>
      </c>
      <c r="T9166" s="11"/>
    </row>
    <row x14ac:dyDescent="0.25" r="9167" customHeight="1" ht="19.5">
      <c r="A9167" s="18">
        <v>45224</v>
      </c>
      <c r="B9167" s="11" t="s">
        <v>40455</v>
      </c>
      <c r="C9167" s="11" t="s">
        <v>6271</v>
      </c>
      <c r="D9167" s="12"/>
      <c r="E9167" s="13">
        <v>18671729578</v>
      </c>
      <c r="F9167" s="11" t="s">
        <v>40456</v>
      </c>
      <c r="G9167" s="12" t="s">
        <v>74</v>
      </c>
      <c r="H9167" s="12"/>
      <c r="I9167" s="14" t="s">
        <v>1024</v>
      </c>
      <c r="J9167" s="12" t="s">
        <v>24</v>
      </c>
      <c r="K9167" s="12" t="s">
        <v>25</v>
      </c>
      <c r="L9167" s="12" t="s">
        <v>39</v>
      </c>
      <c r="M9167" s="11" t="s">
        <v>40</v>
      </c>
      <c r="N9167" s="11" t="s">
        <v>28</v>
      </c>
      <c r="O9167" s="12" t="s">
        <v>29</v>
      </c>
      <c r="P9167" s="12"/>
      <c r="Q9167" s="15" t="s">
        <v>40457</v>
      </c>
      <c r="R9167" s="12" t="s">
        <v>42</v>
      </c>
      <c r="S9167" s="11" t="s">
        <v>40458</v>
      </c>
      <c r="T9167" s="11"/>
    </row>
    <row x14ac:dyDescent="0.25" r="9168" customHeight="1" ht="19.5">
      <c r="A9168" s="18">
        <v>45225</v>
      </c>
      <c r="B9168" s="11" t="s">
        <v>40459</v>
      </c>
      <c r="C9168" s="11" t="s">
        <v>239</v>
      </c>
      <c r="D9168" s="12"/>
      <c r="E9168" s="13">
        <v>13032730768</v>
      </c>
      <c r="F9168" s="11" t="s">
        <v>40460</v>
      </c>
      <c r="G9168" s="12" t="s">
        <v>289</v>
      </c>
      <c r="H9168" s="12"/>
      <c r="I9168" s="14" t="s">
        <v>328</v>
      </c>
      <c r="J9168" s="12" t="s">
        <v>24</v>
      </c>
      <c r="K9168" s="12" t="s">
        <v>25</v>
      </c>
      <c r="L9168" s="12" t="s">
        <v>39</v>
      </c>
      <c r="M9168" s="11" t="s">
        <v>40</v>
      </c>
      <c r="N9168" s="11" t="s">
        <v>183</v>
      </c>
      <c r="O9168" s="12" t="s">
        <v>29</v>
      </c>
      <c r="P9168" s="12"/>
      <c r="Q9168" s="15" t="s">
        <v>40461</v>
      </c>
      <c r="R9168" s="12" t="s">
        <v>51</v>
      </c>
      <c r="S9168" s="11" t="s">
        <v>40462</v>
      </c>
      <c r="T9168" s="11"/>
    </row>
    <row x14ac:dyDescent="0.25" r="9169" customHeight="1" ht="19.5">
      <c r="A9169" s="18">
        <v>45225</v>
      </c>
      <c r="B9169" s="11" t="s">
        <v>40463</v>
      </c>
      <c r="C9169" s="11" t="s">
        <v>5363</v>
      </c>
      <c r="D9169" s="12"/>
      <c r="E9169" s="13">
        <v>13207201279</v>
      </c>
      <c r="F9169" s="11" t="s">
        <v>40464</v>
      </c>
      <c r="G9169" s="12" t="s">
        <v>74</v>
      </c>
      <c r="H9169" s="12"/>
      <c r="I9169" s="14" t="s">
        <v>99</v>
      </c>
      <c r="J9169" s="12" t="s">
        <v>24</v>
      </c>
      <c r="K9169" s="12" t="s">
        <v>25</v>
      </c>
      <c r="L9169" s="12" t="s">
        <v>39</v>
      </c>
      <c r="M9169" s="11" t="s">
        <v>40</v>
      </c>
      <c r="N9169" s="11" t="s">
        <v>624</v>
      </c>
      <c r="O9169" s="12" t="s">
        <v>29</v>
      </c>
      <c r="P9169" s="12"/>
      <c r="Q9169" s="15" t="s">
        <v>40465</v>
      </c>
      <c r="R9169" s="12" t="s">
        <v>42</v>
      </c>
      <c r="S9169" s="11" t="s">
        <v>40466</v>
      </c>
      <c r="T9169" s="11" t="s">
        <v>40467</v>
      </c>
    </row>
    <row x14ac:dyDescent="0.25" r="9170" customHeight="1" ht="19.5">
      <c r="A9170" s="18">
        <v>45225</v>
      </c>
      <c r="B9170" s="11" t="s">
        <v>40468</v>
      </c>
      <c r="C9170" s="11" t="s">
        <v>5363</v>
      </c>
      <c r="D9170" s="12"/>
      <c r="E9170" s="13">
        <v>13047151090</v>
      </c>
      <c r="F9170" s="11" t="s">
        <v>15178</v>
      </c>
      <c r="G9170" s="12" t="s">
        <v>74</v>
      </c>
      <c r="H9170" s="12" t="s">
        <v>98</v>
      </c>
      <c r="I9170" s="14" t="s">
        <v>57</v>
      </c>
      <c r="J9170" s="12" t="s">
        <v>24</v>
      </c>
      <c r="K9170" s="12" t="s">
        <v>25</v>
      </c>
      <c r="L9170" s="12" t="s">
        <v>39</v>
      </c>
      <c r="M9170" s="11" t="s">
        <v>40</v>
      </c>
      <c r="N9170" s="11" t="s">
        <v>624</v>
      </c>
      <c r="O9170" s="12" t="s">
        <v>29</v>
      </c>
      <c r="P9170" s="12"/>
      <c r="Q9170" s="15" t="s">
        <v>40469</v>
      </c>
      <c r="R9170" s="12" t="s">
        <v>42</v>
      </c>
      <c r="S9170" s="11" t="s">
        <v>40470</v>
      </c>
      <c r="T9170" s="11" t="s">
        <v>40471</v>
      </c>
    </row>
    <row x14ac:dyDescent="0.25" r="9171" customHeight="1" ht="19.5">
      <c r="A9171" s="18">
        <v>45225</v>
      </c>
      <c r="B9171" s="11" t="s">
        <v>40472</v>
      </c>
      <c r="C9171" s="11" t="s">
        <v>239</v>
      </c>
      <c r="D9171" s="12"/>
      <c r="E9171" s="13">
        <v>13297287309</v>
      </c>
      <c r="F9171" s="11" t="s">
        <v>40473</v>
      </c>
      <c r="G9171" s="12" t="s">
        <v>115</v>
      </c>
      <c r="H9171" s="12"/>
      <c r="I9171" s="14" t="s">
        <v>189</v>
      </c>
      <c r="J9171" s="12" t="s">
        <v>24</v>
      </c>
      <c r="K9171" s="12" t="s">
        <v>25</v>
      </c>
      <c r="L9171" s="12" t="s">
        <v>39</v>
      </c>
      <c r="M9171" s="11" t="s">
        <v>27</v>
      </c>
      <c r="N9171" s="11" t="s">
        <v>183</v>
      </c>
      <c r="O9171" s="12" t="s">
        <v>29</v>
      </c>
      <c r="P9171" s="12"/>
      <c r="Q9171" s="15" t="s">
        <v>40474</v>
      </c>
      <c r="R9171" s="12" t="s">
        <v>51</v>
      </c>
      <c r="S9171" s="17" t="s">
        <v>40475</v>
      </c>
      <c r="T9171" s="11"/>
    </row>
    <row x14ac:dyDescent="0.25" r="9172" customHeight="1" ht="19.5">
      <c r="A9172" s="18">
        <v>45224</v>
      </c>
      <c r="B9172" s="11" t="s">
        <v>40476</v>
      </c>
      <c r="C9172" s="11" t="s">
        <v>5675</v>
      </c>
      <c r="D9172" s="12"/>
      <c r="E9172" s="13">
        <v>18672654784</v>
      </c>
      <c r="F9172" s="11" t="s">
        <v>40477</v>
      </c>
      <c r="G9172" s="12" t="s">
        <v>23</v>
      </c>
      <c r="H9172" s="12"/>
      <c r="I9172" s="14">
        <v>10015</v>
      </c>
      <c r="J9172" s="12" t="s">
        <v>24</v>
      </c>
      <c r="K9172" s="12" t="s">
        <v>69</v>
      </c>
      <c r="L9172" s="12" t="s">
        <v>26</v>
      </c>
      <c r="M9172" s="11" t="s">
        <v>27</v>
      </c>
      <c r="N9172" s="11" t="s">
        <v>28</v>
      </c>
      <c r="O9172" s="12" t="s">
        <v>29</v>
      </c>
      <c r="P9172" s="12"/>
      <c r="Q9172" s="15" t="s">
        <v>40478</v>
      </c>
      <c r="R9172" s="12" t="s">
        <v>31</v>
      </c>
      <c r="S9172" s="11" t="s">
        <v>40479</v>
      </c>
      <c r="T9172" s="11"/>
    </row>
    <row x14ac:dyDescent="0.25" r="9173" customHeight="1" ht="19.5">
      <c r="A9173" s="18">
        <v>45222</v>
      </c>
      <c r="B9173" s="11" t="s">
        <v>40480</v>
      </c>
      <c r="C9173" s="11" t="s">
        <v>5363</v>
      </c>
      <c r="D9173" s="12"/>
      <c r="E9173" s="13">
        <v>13135827620</v>
      </c>
      <c r="F9173" s="11" t="s">
        <v>40481</v>
      </c>
      <c r="G9173" s="12" t="s">
        <v>74</v>
      </c>
      <c r="H9173" s="12"/>
      <c r="I9173" s="14" t="s">
        <v>328</v>
      </c>
      <c r="J9173" s="12" t="s">
        <v>24</v>
      </c>
      <c r="K9173" s="12" t="s">
        <v>25</v>
      </c>
      <c r="L9173" s="12" t="s">
        <v>39</v>
      </c>
      <c r="M9173" s="11" t="s">
        <v>40</v>
      </c>
      <c r="N9173" s="11" t="s">
        <v>624</v>
      </c>
      <c r="O9173" s="12" t="s">
        <v>29</v>
      </c>
      <c r="P9173" s="12"/>
      <c r="Q9173" s="15" t="s">
        <v>40482</v>
      </c>
      <c r="R9173" s="12" t="s">
        <v>42</v>
      </c>
      <c r="S9173" s="11" t="s">
        <v>40483</v>
      </c>
      <c r="T9173" s="11" t="s">
        <v>35866</v>
      </c>
    </row>
    <row x14ac:dyDescent="0.25" r="9174" customHeight="1" ht="19.5">
      <c r="A9174" s="18">
        <v>45222</v>
      </c>
      <c r="B9174" s="11" t="s">
        <v>40484</v>
      </c>
      <c r="C9174" s="11" t="s">
        <v>1132</v>
      </c>
      <c r="D9174" s="12"/>
      <c r="E9174" s="13">
        <v>13227282771</v>
      </c>
      <c r="F9174" s="11" t="s">
        <v>40485</v>
      </c>
      <c r="G9174" s="12" t="s">
        <v>1873</v>
      </c>
      <c r="H9174" s="12" t="s">
        <v>98</v>
      </c>
      <c r="I9174" s="14" t="s">
        <v>104</v>
      </c>
      <c r="J9174" s="12" t="s">
        <v>24</v>
      </c>
      <c r="K9174" s="12" t="s">
        <v>25</v>
      </c>
      <c r="L9174" s="12" t="s">
        <v>39</v>
      </c>
      <c r="M9174" s="11" t="s">
        <v>40</v>
      </c>
      <c r="N9174" s="11" t="s">
        <v>183</v>
      </c>
      <c r="O9174" s="12" t="s">
        <v>29</v>
      </c>
      <c r="P9174" s="12"/>
      <c r="Q9174" s="15" t="s">
        <v>40486</v>
      </c>
      <c r="R9174" s="12" t="s">
        <v>51</v>
      </c>
      <c r="S9174" s="11" t="s">
        <v>39044</v>
      </c>
      <c r="T9174" s="11"/>
    </row>
    <row x14ac:dyDescent="0.25" r="9175" customHeight="1" ht="19.5">
      <c r="A9175" s="18">
        <v>45222</v>
      </c>
      <c r="B9175" s="11" t="s">
        <v>40487</v>
      </c>
      <c r="C9175" s="11" t="s">
        <v>46</v>
      </c>
      <c r="D9175" s="12"/>
      <c r="E9175" s="13">
        <v>13177067307</v>
      </c>
      <c r="F9175" s="11" t="s">
        <v>40488</v>
      </c>
      <c r="G9175" s="12" t="s">
        <v>74</v>
      </c>
      <c r="H9175" s="12"/>
      <c r="I9175" s="14" t="s">
        <v>259</v>
      </c>
      <c r="J9175" s="12" t="s">
        <v>24</v>
      </c>
      <c r="K9175" s="12" t="s">
        <v>25</v>
      </c>
      <c r="L9175" s="12" t="s">
        <v>39</v>
      </c>
      <c r="M9175" s="11" t="s">
        <v>40</v>
      </c>
      <c r="N9175" s="11" t="s">
        <v>28</v>
      </c>
      <c r="O9175" s="12" t="s">
        <v>29</v>
      </c>
      <c r="P9175" s="12"/>
      <c r="Q9175" s="15" t="s">
        <v>40489</v>
      </c>
      <c r="R9175" s="12" t="s">
        <v>51</v>
      </c>
      <c r="S9175" s="11" t="s">
        <v>40490</v>
      </c>
      <c r="T9175" s="11"/>
    </row>
    <row x14ac:dyDescent="0.25" r="9176" customHeight="1" ht="19.5">
      <c r="A9176" s="18">
        <v>45224</v>
      </c>
      <c r="B9176" s="11" t="s">
        <v>40491</v>
      </c>
      <c r="C9176" s="11" t="s">
        <v>1132</v>
      </c>
      <c r="D9176" s="12"/>
      <c r="E9176" s="13">
        <v>13217275239</v>
      </c>
      <c r="F9176" s="11" t="s">
        <v>40492</v>
      </c>
      <c r="G9176" s="12" t="s">
        <v>115</v>
      </c>
      <c r="H9176" s="12" t="s">
        <v>98</v>
      </c>
      <c r="I9176" s="14" t="s">
        <v>182</v>
      </c>
      <c r="J9176" s="12" t="s">
        <v>24</v>
      </c>
      <c r="K9176" s="12" t="s">
        <v>25</v>
      </c>
      <c r="L9176" s="12" t="s">
        <v>39</v>
      </c>
      <c r="M9176" s="11" t="s">
        <v>40</v>
      </c>
      <c r="N9176" s="11" t="s">
        <v>183</v>
      </c>
      <c r="O9176" s="12" t="s">
        <v>29</v>
      </c>
      <c r="P9176" s="12"/>
      <c r="Q9176" s="15" t="s">
        <v>40493</v>
      </c>
      <c r="R9176" s="12" t="s">
        <v>51</v>
      </c>
      <c r="S9176" s="11" t="s">
        <v>40494</v>
      </c>
      <c r="T9176" s="11"/>
    </row>
    <row x14ac:dyDescent="0.25" r="9177" customHeight="1" ht="19.5">
      <c r="A9177" s="18">
        <v>45223</v>
      </c>
      <c r="B9177" s="11" t="s">
        <v>40495</v>
      </c>
      <c r="C9177" s="11" t="s">
        <v>1132</v>
      </c>
      <c r="D9177" s="12"/>
      <c r="E9177" s="13">
        <v>15571746596</v>
      </c>
      <c r="F9177" s="11" t="s">
        <v>40496</v>
      </c>
      <c r="G9177" s="12" t="s">
        <v>37</v>
      </c>
      <c r="H9177" s="12" t="s">
        <v>98</v>
      </c>
      <c r="I9177" s="14" t="s">
        <v>142</v>
      </c>
      <c r="J9177" s="12" t="s">
        <v>24</v>
      </c>
      <c r="K9177" s="12" t="s">
        <v>25</v>
      </c>
      <c r="L9177" s="12" t="s">
        <v>39</v>
      </c>
      <c r="M9177" s="11" t="s">
        <v>40</v>
      </c>
      <c r="N9177" s="11" t="s">
        <v>183</v>
      </c>
      <c r="O9177" s="12" t="s">
        <v>29</v>
      </c>
      <c r="P9177" s="12"/>
      <c r="Q9177" s="15" t="s">
        <v>40497</v>
      </c>
      <c r="R9177" s="12" t="s">
        <v>51</v>
      </c>
      <c r="S9177" s="11" t="s">
        <v>40498</v>
      </c>
      <c r="T9177" s="11"/>
    </row>
    <row x14ac:dyDescent="0.25" r="9178" customHeight="1" ht="19.5">
      <c r="A9178" s="18">
        <v>45225</v>
      </c>
      <c r="B9178" s="11" t="s">
        <v>40499</v>
      </c>
      <c r="C9178" s="11" t="s">
        <v>5363</v>
      </c>
      <c r="D9178" s="12"/>
      <c r="E9178" s="13">
        <v>18527309568</v>
      </c>
      <c r="F9178" s="11" t="s">
        <v>40500</v>
      </c>
      <c r="G9178" s="12" t="s">
        <v>1873</v>
      </c>
      <c r="H9178" s="12"/>
      <c r="I9178" s="14" t="s">
        <v>182</v>
      </c>
      <c r="J9178" s="12" t="s">
        <v>24</v>
      </c>
      <c r="K9178" s="12" t="s">
        <v>25</v>
      </c>
      <c r="L9178" s="12" t="s">
        <v>39</v>
      </c>
      <c r="M9178" s="11" t="s">
        <v>40</v>
      </c>
      <c r="N9178" s="11" t="s">
        <v>624</v>
      </c>
      <c r="O9178" s="12" t="s">
        <v>29</v>
      </c>
      <c r="P9178" s="12"/>
      <c r="Q9178" s="15" t="s">
        <v>40501</v>
      </c>
      <c r="R9178" s="12" t="s">
        <v>42</v>
      </c>
      <c r="S9178" s="11" t="s">
        <v>40502</v>
      </c>
      <c r="T9178" s="11" t="s">
        <v>40503</v>
      </c>
    </row>
    <row x14ac:dyDescent="0.25" r="9179" customHeight="1" ht="19.5">
      <c r="A9179" s="18">
        <v>45224</v>
      </c>
      <c r="B9179" s="11" t="s">
        <v>40504</v>
      </c>
      <c r="C9179" s="11" t="s">
        <v>5684</v>
      </c>
      <c r="D9179" s="12"/>
      <c r="E9179" s="13">
        <v>13165611413</v>
      </c>
      <c r="F9179" s="11" t="s">
        <v>1944</v>
      </c>
      <c r="G9179" s="12" t="s">
        <v>115</v>
      </c>
      <c r="H9179" s="12" t="s">
        <v>98</v>
      </c>
      <c r="I9179" s="14" t="s">
        <v>1914</v>
      </c>
      <c r="J9179" s="12" t="s">
        <v>24</v>
      </c>
      <c r="K9179" s="12" t="s">
        <v>25</v>
      </c>
      <c r="L9179" s="12" t="s">
        <v>39</v>
      </c>
      <c r="M9179" s="11" t="s">
        <v>40</v>
      </c>
      <c r="N9179" s="11" t="s">
        <v>183</v>
      </c>
      <c r="O9179" s="12" t="s">
        <v>29</v>
      </c>
      <c r="P9179" s="12"/>
      <c r="Q9179" s="15" t="s">
        <v>40505</v>
      </c>
      <c r="R9179" s="12" t="s">
        <v>42</v>
      </c>
      <c r="S9179" s="11" t="s">
        <v>40506</v>
      </c>
      <c r="T9179" s="11"/>
    </row>
    <row x14ac:dyDescent="0.25" r="9180" customHeight="1" ht="19.5">
      <c r="A9180" s="18">
        <v>45225</v>
      </c>
      <c r="B9180" s="11" t="s">
        <v>40507</v>
      </c>
      <c r="C9180" s="11" t="s">
        <v>5684</v>
      </c>
      <c r="D9180" s="12"/>
      <c r="E9180" s="13">
        <v>18671732411</v>
      </c>
      <c r="F9180" s="11" t="s">
        <v>40508</v>
      </c>
      <c r="G9180" s="12" t="s">
        <v>115</v>
      </c>
      <c r="H9180" s="12" t="s">
        <v>98</v>
      </c>
      <c r="I9180" s="14" t="s">
        <v>1914</v>
      </c>
      <c r="J9180" s="12" t="s">
        <v>24</v>
      </c>
      <c r="K9180" s="12" t="s">
        <v>25</v>
      </c>
      <c r="L9180" s="12" t="s">
        <v>39</v>
      </c>
      <c r="M9180" s="11" t="s">
        <v>27</v>
      </c>
      <c r="N9180" s="11" t="s">
        <v>183</v>
      </c>
      <c r="O9180" s="12" t="s">
        <v>29</v>
      </c>
      <c r="P9180" s="12"/>
      <c r="Q9180" s="15" t="s">
        <v>40509</v>
      </c>
      <c r="R9180" s="12" t="s">
        <v>42</v>
      </c>
      <c r="S9180" s="11" t="s">
        <v>40510</v>
      </c>
      <c r="T9180" s="11"/>
    </row>
    <row x14ac:dyDescent="0.25" r="9181" customHeight="1" ht="19.5">
      <c r="A9181" s="18">
        <v>45225</v>
      </c>
      <c r="B9181" s="11" t="s">
        <v>40511</v>
      </c>
      <c r="C9181" s="11" t="s">
        <v>1132</v>
      </c>
      <c r="D9181" s="12"/>
      <c r="E9181" s="13">
        <v>13040996692</v>
      </c>
      <c r="F9181" s="11" t="s">
        <v>40512</v>
      </c>
      <c r="G9181" s="12" t="s">
        <v>62</v>
      </c>
      <c r="H9181" s="12" t="s">
        <v>98</v>
      </c>
      <c r="I9181" s="14" t="s">
        <v>154</v>
      </c>
      <c r="J9181" s="12" t="s">
        <v>24</v>
      </c>
      <c r="K9181" s="12" t="s">
        <v>25</v>
      </c>
      <c r="L9181" s="12" t="s">
        <v>39</v>
      </c>
      <c r="M9181" s="11" t="s">
        <v>40</v>
      </c>
      <c r="N9181" s="11" t="s">
        <v>183</v>
      </c>
      <c r="O9181" s="12" t="s">
        <v>29</v>
      </c>
      <c r="P9181" s="12"/>
      <c r="Q9181" s="15" t="s">
        <v>40513</v>
      </c>
      <c r="R9181" s="12" t="s">
        <v>42</v>
      </c>
      <c r="S9181" s="11" t="s">
        <v>40514</v>
      </c>
      <c r="T9181" s="11"/>
    </row>
    <row x14ac:dyDescent="0.25" r="9182" customHeight="1" ht="19.5">
      <c r="A9182" s="18">
        <v>45223</v>
      </c>
      <c r="B9182" s="11" t="s">
        <v>40515</v>
      </c>
      <c r="C9182" s="11" t="s">
        <v>5363</v>
      </c>
      <c r="D9182" s="12"/>
      <c r="E9182" s="13">
        <v>13177067239</v>
      </c>
      <c r="F9182" s="11" t="s">
        <v>19844</v>
      </c>
      <c r="G9182" s="12" t="s">
        <v>289</v>
      </c>
      <c r="H9182" s="12"/>
      <c r="I9182" s="14" t="s">
        <v>75</v>
      </c>
      <c r="J9182" s="12" t="s">
        <v>24</v>
      </c>
      <c r="K9182" s="12" t="s">
        <v>25</v>
      </c>
      <c r="L9182" s="12" t="s">
        <v>39</v>
      </c>
      <c r="M9182" s="11" t="s">
        <v>27</v>
      </c>
      <c r="N9182" s="11" t="s">
        <v>624</v>
      </c>
      <c r="O9182" s="12" t="s">
        <v>29</v>
      </c>
      <c r="P9182" s="12"/>
      <c r="Q9182" s="15" t="s">
        <v>40516</v>
      </c>
      <c r="R9182" s="12" t="s">
        <v>42</v>
      </c>
      <c r="S9182" s="11" t="s">
        <v>40517</v>
      </c>
      <c r="T9182" s="11" t="s">
        <v>40518</v>
      </c>
    </row>
    <row x14ac:dyDescent="0.25" r="9183" customHeight="1" ht="19.5">
      <c r="A9183" s="18">
        <v>45224</v>
      </c>
      <c r="B9183" s="11" t="s">
        <v>40519</v>
      </c>
      <c r="C9183" s="11" t="s">
        <v>5513</v>
      </c>
      <c r="D9183" s="12"/>
      <c r="E9183" s="13">
        <v>13227254544</v>
      </c>
      <c r="F9183" s="11" t="s">
        <v>40520</v>
      </c>
      <c r="G9183" s="12" t="s">
        <v>289</v>
      </c>
      <c r="H9183" s="12"/>
      <c r="I9183" s="14" t="s">
        <v>104</v>
      </c>
      <c r="J9183" s="12" t="s">
        <v>24</v>
      </c>
      <c r="K9183" s="12" t="s">
        <v>25</v>
      </c>
      <c r="L9183" s="12" t="s">
        <v>39</v>
      </c>
      <c r="M9183" s="11" t="s">
        <v>27</v>
      </c>
      <c r="N9183" s="11" t="s">
        <v>28</v>
      </c>
      <c r="O9183" s="12" t="s">
        <v>29</v>
      </c>
      <c r="P9183" s="12"/>
      <c r="Q9183" s="15" t="s">
        <v>40521</v>
      </c>
      <c r="R9183" s="12" t="s">
        <v>42</v>
      </c>
      <c r="S9183" s="11" t="s">
        <v>40522</v>
      </c>
      <c r="T9183" s="11"/>
    </row>
    <row x14ac:dyDescent="0.25" r="9184" customHeight="1" ht="19.5">
      <c r="A9184" s="18">
        <v>45224</v>
      </c>
      <c r="B9184" s="11" t="s">
        <v>40523</v>
      </c>
      <c r="C9184" s="11" t="s">
        <v>874</v>
      </c>
      <c r="D9184" s="12"/>
      <c r="E9184" s="13">
        <v>18086221857</v>
      </c>
      <c r="F9184" s="11" t="s">
        <v>40524</v>
      </c>
      <c r="G9184" s="12" t="s">
        <v>23</v>
      </c>
      <c r="H9184" s="12"/>
      <c r="I9184" s="14" t="s">
        <v>131</v>
      </c>
      <c r="J9184" s="12" t="s">
        <v>24</v>
      </c>
      <c r="K9184" s="12" t="s">
        <v>25</v>
      </c>
      <c r="L9184" s="12" t="s">
        <v>39</v>
      </c>
      <c r="M9184" s="11" t="s">
        <v>40</v>
      </c>
      <c r="N9184" s="11" t="s">
        <v>28</v>
      </c>
      <c r="O9184" s="12" t="s">
        <v>29</v>
      </c>
      <c r="P9184" s="12"/>
      <c r="Q9184" s="15" t="s">
        <v>40525</v>
      </c>
      <c r="R9184" s="12" t="s">
        <v>42</v>
      </c>
      <c r="S9184" s="11" t="s">
        <v>40526</v>
      </c>
      <c r="T9184" s="11"/>
    </row>
    <row x14ac:dyDescent="0.25" r="9185" customHeight="1" ht="19.5">
      <c r="A9185" s="18">
        <v>45223</v>
      </c>
      <c r="B9185" s="11" t="s">
        <v>40527</v>
      </c>
      <c r="C9185" s="11" t="s">
        <v>46</v>
      </c>
      <c r="D9185" s="12"/>
      <c r="E9185" s="13">
        <v>13297280890</v>
      </c>
      <c r="F9185" s="11" t="s">
        <v>40528</v>
      </c>
      <c r="G9185" s="12" t="s">
        <v>62</v>
      </c>
      <c r="H9185" s="12"/>
      <c r="I9185" s="14" t="s">
        <v>154</v>
      </c>
      <c r="J9185" s="12" t="s">
        <v>24</v>
      </c>
      <c r="K9185" s="12" t="s">
        <v>25</v>
      </c>
      <c r="L9185" s="12" t="s">
        <v>39</v>
      </c>
      <c r="M9185" s="11" t="s">
        <v>27</v>
      </c>
      <c r="N9185" s="11" t="s">
        <v>28</v>
      </c>
      <c r="O9185" s="12" t="s">
        <v>29</v>
      </c>
      <c r="P9185" s="12"/>
      <c r="Q9185" s="15" t="s">
        <v>40529</v>
      </c>
      <c r="R9185" s="12" t="s">
        <v>51</v>
      </c>
      <c r="S9185" s="11" t="s">
        <v>40530</v>
      </c>
      <c r="T9185" s="11"/>
    </row>
    <row x14ac:dyDescent="0.25" r="9186" customHeight="1" ht="19.5">
      <c r="A9186" s="18">
        <v>45222</v>
      </c>
      <c r="B9186" s="11" t="s">
        <v>40531</v>
      </c>
      <c r="C9186" s="11" t="s">
        <v>239</v>
      </c>
      <c r="D9186" s="12"/>
      <c r="E9186" s="13">
        <v>13207206699</v>
      </c>
      <c r="F9186" s="11" t="s">
        <v>40532</v>
      </c>
      <c r="G9186" s="12" t="s">
        <v>37</v>
      </c>
      <c r="H9186" s="12" t="s">
        <v>98</v>
      </c>
      <c r="I9186" s="14" t="s">
        <v>81</v>
      </c>
      <c r="J9186" s="12" t="s">
        <v>24</v>
      </c>
      <c r="K9186" s="12" t="s">
        <v>25</v>
      </c>
      <c r="L9186" s="12" t="s">
        <v>39</v>
      </c>
      <c r="M9186" s="11" t="s">
        <v>27</v>
      </c>
      <c r="N9186" s="11" t="s">
        <v>183</v>
      </c>
      <c r="O9186" s="12" t="s">
        <v>29</v>
      </c>
      <c r="P9186" s="12"/>
      <c r="Q9186" s="15" t="s">
        <v>40533</v>
      </c>
      <c r="R9186" s="12" t="s">
        <v>51</v>
      </c>
      <c r="S9186" s="11" t="s">
        <v>40534</v>
      </c>
      <c r="T9186" s="11"/>
    </row>
    <row x14ac:dyDescent="0.25" r="9187" customHeight="1" ht="19.5">
      <c r="A9187" s="18">
        <v>45223</v>
      </c>
      <c r="B9187" s="11" t="s">
        <v>40535</v>
      </c>
      <c r="C9187" s="11" t="s">
        <v>5363</v>
      </c>
      <c r="D9187" s="12"/>
      <c r="E9187" s="13">
        <v>15571741050</v>
      </c>
      <c r="F9187" s="11" t="s">
        <v>38493</v>
      </c>
      <c r="G9187" s="12" t="s">
        <v>74</v>
      </c>
      <c r="H9187" s="12"/>
      <c r="I9187" s="14" t="s">
        <v>381</v>
      </c>
      <c r="J9187" s="12" t="s">
        <v>24</v>
      </c>
      <c r="K9187" s="12" t="s">
        <v>25</v>
      </c>
      <c r="L9187" s="12" t="s">
        <v>39</v>
      </c>
      <c r="M9187" s="11" t="s">
        <v>40</v>
      </c>
      <c r="N9187" s="11" t="s">
        <v>624</v>
      </c>
      <c r="O9187" s="12" t="s">
        <v>29</v>
      </c>
      <c r="P9187" s="12"/>
      <c r="Q9187" s="15" t="s">
        <v>40536</v>
      </c>
      <c r="R9187" s="12" t="s">
        <v>42</v>
      </c>
      <c r="S9187" s="11" t="s">
        <v>40537</v>
      </c>
      <c r="T9187" s="11" t="s">
        <v>40538</v>
      </c>
    </row>
    <row x14ac:dyDescent="0.25" r="9188" customHeight="1" ht="19.5">
      <c r="A9188" s="18">
        <v>45222</v>
      </c>
      <c r="B9188" s="11" t="s">
        <v>40539</v>
      </c>
      <c r="C9188" s="11" t="s">
        <v>180</v>
      </c>
      <c r="D9188" s="12"/>
      <c r="E9188" s="13">
        <v>18672654997</v>
      </c>
      <c r="F9188" s="11" t="s">
        <v>40540</v>
      </c>
      <c r="G9188" s="12" t="s">
        <v>115</v>
      </c>
      <c r="H9188" s="12" t="s">
        <v>98</v>
      </c>
      <c r="I9188" s="14" t="s">
        <v>486</v>
      </c>
      <c r="J9188" s="12" t="s">
        <v>24</v>
      </c>
      <c r="K9188" s="12" t="s">
        <v>25</v>
      </c>
      <c r="L9188" s="12" t="s">
        <v>39</v>
      </c>
      <c r="M9188" s="11" t="s">
        <v>27</v>
      </c>
      <c r="N9188" s="11" t="s">
        <v>183</v>
      </c>
      <c r="O9188" s="12" t="s">
        <v>29</v>
      </c>
      <c r="P9188" s="12"/>
      <c r="Q9188" s="15" t="s">
        <v>40541</v>
      </c>
      <c r="R9188" s="12" t="s">
        <v>51</v>
      </c>
      <c r="S9188" s="11" t="s">
        <v>40542</v>
      </c>
      <c r="T9188" s="11"/>
    </row>
    <row x14ac:dyDescent="0.25" r="9189" customHeight="1" ht="19.5">
      <c r="A9189" s="18">
        <v>45222</v>
      </c>
      <c r="B9189" s="11" t="s">
        <v>40543</v>
      </c>
      <c r="C9189" s="11" t="s">
        <v>4882</v>
      </c>
      <c r="D9189" s="12"/>
      <c r="E9189" s="13" t="s">
        <v>40544</v>
      </c>
      <c r="F9189" s="11" t="s">
        <v>40545</v>
      </c>
      <c r="G9189" s="12" t="s">
        <v>74</v>
      </c>
      <c r="H9189" s="12"/>
      <c r="I9189" s="14" t="s">
        <v>148</v>
      </c>
      <c r="J9189" s="12" t="s">
        <v>24</v>
      </c>
      <c r="K9189" s="12" t="s">
        <v>25</v>
      </c>
      <c r="L9189" s="12" t="s">
        <v>39</v>
      </c>
      <c r="M9189" s="11" t="s">
        <v>149</v>
      </c>
      <c r="N9189" s="11" t="s">
        <v>4871</v>
      </c>
      <c r="O9189" s="12" t="s">
        <v>29</v>
      </c>
      <c r="P9189" s="12"/>
      <c r="Q9189" s="15" t="s">
        <v>40546</v>
      </c>
      <c r="R9189" s="12" t="s">
        <v>148</v>
      </c>
      <c r="S9189" s="11" t="s">
        <v>40547</v>
      </c>
      <c r="T9189" s="11" t="s">
        <v>4880</v>
      </c>
    </row>
    <row x14ac:dyDescent="0.25" r="9190" customHeight="1" ht="19.5">
      <c r="A9190" s="18">
        <v>45224</v>
      </c>
      <c r="B9190" s="11" t="s">
        <v>40548</v>
      </c>
      <c r="C9190" s="11" t="s">
        <v>19439</v>
      </c>
      <c r="D9190" s="12"/>
      <c r="E9190" s="13">
        <v>18671703744</v>
      </c>
      <c r="F9190" s="11" t="s">
        <v>40549</v>
      </c>
      <c r="G9190" s="12" t="s">
        <v>56</v>
      </c>
      <c r="H9190" s="12"/>
      <c r="I9190" s="14" t="s">
        <v>136</v>
      </c>
      <c r="J9190" s="12" t="s">
        <v>24</v>
      </c>
      <c r="K9190" s="12" t="s">
        <v>25</v>
      </c>
      <c r="L9190" s="12" t="s">
        <v>39</v>
      </c>
      <c r="M9190" s="11" t="s">
        <v>40</v>
      </c>
      <c r="N9190" s="11" t="s">
        <v>28</v>
      </c>
      <c r="O9190" s="12" t="s">
        <v>29</v>
      </c>
      <c r="P9190" s="12"/>
      <c r="Q9190" s="15" t="s">
        <v>40550</v>
      </c>
      <c r="R9190" s="12" t="s">
        <v>42</v>
      </c>
      <c r="S9190" s="11" t="s">
        <v>40551</v>
      </c>
      <c r="T9190" s="11"/>
    </row>
    <row x14ac:dyDescent="0.25" r="9191" customHeight="1" ht="19.5">
      <c r="A9191" s="18">
        <v>45224</v>
      </c>
      <c r="B9191" s="11" t="s">
        <v>40552</v>
      </c>
      <c r="C9191" s="11" t="s">
        <v>5363</v>
      </c>
      <c r="D9191" s="12"/>
      <c r="E9191" s="13">
        <v>13235632226</v>
      </c>
      <c r="F9191" s="11" t="s">
        <v>40553</v>
      </c>
      <c r="G9191" s="12" t="s">
        <v>23</v>
      </c>
      <c r="H9191" s="12" t="s">
        <v>98</v>
      </c>
      <c r="I9191" s="14" t="s">
        <v>398</v>
      </c>
      <c r="J9191" s="12" t="s">
        <v>24</v>
      </c>
      <c r="K9191" s="12" t="s">
        <v>25</v>
      </c>
      <c r="L9191" s="12" t="s">
        <v>39</v>
      </c>
      <c r="M9191" s="11" t="s">
        <v>40</v>
      </c>
      <c r="N9191" s="11" t="s">
        <v>624</v>
      </c>
      <c r="O9191" s="12" t="s">
        <v>29</v>
      </c>
      <c r="P9191" s="12"/>
      <c r="Q9191" s="15" t="s">
        <v>40554</v>
      </c>
      <c r="R9191" s="12" t="s">
        <v>42</v>
      </c>
      <c r="S9191" s="11" t="s">
        <v>40555</v>
      </c>
      <c r="T9191" s="11" t="s">
        <v>40556</v>
      </c>
    </row>
    <row x14ac:dyDescent="0.25" r="9192" customHeight="1" ht="19.5">
      <c r="A9192" s="18">
        <v>45222</v>
      </c>
      <c r="B9192" s="11" t="s">
        <v>40557</v>
      </c>
      <c r="C9192" s="11" t="s">
        <v>4499</v>
      </c>
      <c r="D9192" s="12"/>
      <c r="E9192" s="13">
        <v>18674206765</v>
      </c>
      <c r="F9192" s="11" t="s">
        <v>40558</v>
      </c>
      <c r="G9192" s="12" t="s">
        <v>37</v>
      </c>
      <c r="H9192" s="12" t="s">
        <v>98</v>
      </c>
      <c r="I9192" s="14" t="s">
        <v>433</v>
      </c>
      <c r="J9192" s="12" t="s">
        <v>24</v>
      </c>
      <c r="K9192" s="12" t="s">
        <v>25</v>
      </c>
      <c r="L9192" s="12" t="s">
        <v>39</v>
      </c>
      <c r="M9192" s="11" t="s">
        <v>40</v>
      </c>
      <c r="N9192" s="11" t="s">
        <v>183</v>
      </c>
      <c r="O9192" s="12" t="s">
        <v>29</v>
      </c>
      <c r="P9192" s="12"/>
      <c r="Q9192" s="15" t="s">
        <v>40559</v>
      </c>
      <c r="R9192" s="12" t="s">
        <v>42</v>
      </c>
      <c r="S9192" s="11" t="s">
        <v>40560</v>
      </c>
      <c r="T9192" s="11"/>
    </row>
    <row x14ac:dyDescent="0.25" r="9193" customHeight="1" ht="19.5">
      <c r="A9193" s="18">
        <v>45224</v>
      </c>
      <c r="B9193" s="11" t="s">
        <v>40561</v>
      </c>
      <c r="C9193" s="11" t="s">
        <v>164</v>
      </c>
      <c r="D9193" s="12"/>
      <c r="E9193" s="13">
        <v>15671025243</v>
      </c>
      <c r="F9193" s="11" t="s">
        <v>40562</v>
      </c>
      <c r="G9193" s="12" t="s">
        <v>115</v>
      </c>
      <c r="H9193" s="12"/>
      <c r="I9193" s="14" t="s">
        <v>221</v>
      </c>
      <c r="J9193" s="12" t="s">
        <v>24</v>
      </c>
      <c r="K9193" s="12" t="s">
        <v>25</v>
      </c>
      <c r="L9193" s="12" t="s">
        <v>39</v>
      </c>
      <c r="M9193" s="11" t="s">
        <v>40</v>
      </c>
      <c r="N9193" s="11" t="s">
        <v>28</v>
      </c>
      <c r="O9193" s="12" t="s">
        <v>29</v>
      </c>
      <c r="P9193" s="12"/>
      <c r="Q9193" s="15" t="s">
        <v>40563</v>
      </c>
      <c r="R9193" s="12" t="s">
        <v>51</v>
      </c>
      <c r="S9193" s="11" t="s">
        <v>40564</v>
      </c>
      <c r="T9193" s="11"/>
    </row>
    <row x14ac:dyDescent="0.25" r="9194" customHeight="1" ht="19.5">
      <c r="A9194" s="18">
        <v>45224</v>
      </c>
      <c r="B9194" s="11" t="s">
        <v>40565</v>
      </c>
      <c r="C9194" s="11" t="s">
        <v>164</v>
      </c>
      <c r="D9194" s="12"/>
      <c r="E9194" s="13">
        <v>18571003328</v>
      </c>
      <c r="F9194" s="11" t="s">
        <v>40566</v>
      </c>
      <c r="G9194" s="12" t="s">
        <v>23</v>
      </c>
      <c r="H9194" s="12"/>
      <c r="I9194" s="14" t="s">
        <v>63</v>
      </c>
      <c r="J9194" s="12" t="s">
        <v>24</v>
      </c>
      <c r="K9194" s="12" t="s">
        <v>25</v>
      </c>
      <c r="L9194" s="12" t="s">
        <v>39</v>
      </c>
      <c r="M9194" s="11" t="s">
        <v>40</v>
      </c>
      <c r="N9194" s="11" t="s">
        <v>28</v>
      </c>
      <c r="O9194" s="12" t="s">
        <v>29</v>
      </c>
      <c r="P9194" s="12"/>
      <c r="Q9194" s="15" t="s">
        <v>40567</v>
      </c>
      <c r="R9194" s="12" t="s">
        <v>51</v>
      </c>
      <c r="S9194" s="11" t="s">
        <v>40568</v>
      </c>
      <c r="T9194" s="11"/>
    </row>
    <row x14ac:dyDescent="0.25" r="9195" customHeight="1" ht="19.5">
      <c r="A9195" s="18">
        <v>45224</v>
      </c>
      <c r="B9195" s="11" t="s">
        <v>40569</v>
      </c>
      <c r="C9195" s="11" t="s">
        <v>2492</v>
      </c>
      <c r="D9195" s="12"/>
      <c r="E9195" s="13">
        <v>18571425603</v>
      </c>
      <c r="F9195" s="11" t="s">
        <v>40570</v>
      </c>
      <c r="G9195" s="12" t="s">
        <v>23</v>
      </c>
      <c r="H9195" s="12"/>
      <c r="I9195" s="14">
        <v>10015</v>
      </c>
      <c r="J9195" s="12" t="s">
        <v>24</v>
      </c>
      <c r="K9195" s="12" t="s">
        <v>25</v>
      </c>
      <c r="L9195" s="12" t="s">
        <v>26</v>
      </c>
      <c r="M9195" s="11" t="s">
        <v>27</v>
      </c>
      <c r="N9195" s="11" t="s">
        <v>28</v>
      </c>
      <c r="O9195" s="12" t="s">
        <v>29</v>
      </c>
      <c r="P9195" s="12"/>
      <c r="Q9195" s="15" t="s">
        <v>40571</v>
      </c>
      <c r="R9195" s="12" t="s">
        <v>31</v>
      </c>
      <c r="S9195" s="11" t="s">
        <v>40572</v>
      </c>
      <c r="T9195" s="11"/>
    </row>
    <row x14ac:dyDescent="0.25" r="9196" customHeight="1" ht="19.5">
      <c r="A9196" s="18">
        <v>45223</v>
      </c>
      <c r="B9196" s="11" t="s">
        <v>40573</v>
      </c>
      <c r="C9196" s="11" t="s">
        <v>1132</v>
      </c>
      <c r="D9196" s="12"/>
      <c r="E9196" s="13">
        <v>18695065292</v>
      </c>
      <c r="F9196" s="11" t="s">
        <v>40574</v>
      </c>
      <c r="G9196" s="12" t="s">
        <v>37</v>
      </c>
      <c r="H9196" s="12" t="s">
        <v>130</v>
      </c>
      <c r="I9196" s="14" t="s">
        <v>110</v>
      </c>
      <c r="J9196" s="12" t="s">
        <v>24</v>
      </c>
      <c r="K9196" s="12" t="s">
        <v>25</v>
      </c>
      <c r="L9196" s="12" t="s">
        <v>39</v>
      </c>
      <c r="M9196" s="11" t="s">
        <v>40</v>
      </c>
      <c r="N9196" s="11" t="s">
        <v>183</v>
      </c>
      <c r="O9196" s="12" t="s">
        <v>29</v>
      </c>
      <c r="P9196" s="12"/>
      <c r="Q9196" s="15" t="s">
        <v>40575</v>
      </c>
      <c r="R9196" s="12" t="s">
        <v>51</v>
      </c>
      <c r="S9196" s="11" t="s">
        <v>40576</v>
      </c>
      <c r="T9196" s="11"/>
    </row>
    <row x14ac:dyDescent="0.25" r="9197" customHeight="1" ht="19.5">
      <c r="A9197" s="18">
        <v>45225</v>
      </c>
      <c r="B9197" s="11" t="s">
        <v>40577</v>
      </c>
      <c r="C9197" s="11" t="s">
        <v>5684</v>
      </c>
      <c r="D9197" s="12"/>
      <c r="E9197" s="13">
        <v>13117276964</v>
      </c>
      <c r="F9197" s="11" t="s">
        <v>40578</v>
      </c>
      <c r="G9197" s="12" t="s">
        <v>62</v>
      </c>
      <c r="H9197" s="12" t="s">
        <v>98</v>
      </c>
      <c r="I9197" s="14" t="s">
        <v>49</v>
      </c>
      <c r="J9197" s="12" t="s">
        <v>24</v>
      </c>
      <c r="K9197" s="12" t="s">
        <v>25</v>
      </c>
      <c r="L9197" s="12" t="s">
        <v>39</v>
      </c>
      <c r="M9197" s="11" t="s">
        <v>40</v>
      </c>
      <c r="N9197" s="11" t="s">
        <v>183</v>
      </c>
      <c r="O9197" s="12" t="s">
        <v>29</v>
      </c>
      <c r="P9197" s="12"/>
      <c r="Q9197" s="15" t="s">
        <v>40579</v>
      </c>
      <c r="R9197" s="12" t="s">
        <v>42</v>
      </c>
      <c r="S9197" s="11" t="s">
        <v>40580</v>
      </c>
      <c r="T9197" s="11"/>
    </row>
    <row x14ac:dyDescent="0.25" r="9198" customHeight="1" ht="19.5">
      <c r="A9198" s="18">
        <v>45224</v>
      </c>
      <c r="B9198" s="11" t="s">
        <v>40581</v>
      </c>
      <c r="C9198" s="11" t="s">
        <v>5363</v>
      </c>
      <c r="D9198" s="12"/>
      <c r="E9198" s="13">
        <v>15697277192</v>
      </c>
      <c r="F9198" s="11" t="s">
        <v>40582</v>
      </c>
      <c r="G9198" s="12" t="s">
        <v>74</v>
      </c>
      <c r="H9198" s="12"/>
      <c r="I9198" s="14" t="s">
        <v>142</v>
      </c>
      <c r="J9198" s="12" t="s">
        <v>24</v>
      </c>
      <c r="K9198" s="12" t="s">
        <v>25</v>
      </c>
      <c r="L9198" s="12" t="s">
        <v>39</v>
      </c>
      <c r="M9198" s="11" t="s">
        <v>40</v>
      </c>
      <c r="N9198" s="11" t="s">
        <v>624</v>
      </c>
      <c r="O9198" s="12" t="s">
        <v>29</v>
      </c>
      <c r="P9198" s="12"/>
      <c r="Q9198" s="15" t="s">
        <v>40583</v>
      </c>
      <c r="R9198" s="12" t="s">
        <v>42</v>
      </c>
      <c r="S9198" s="11" t="s">
        <v>40584</v>
      </c>
      <c r="T9198" s="11" t="s">
        <v>40585</v>
      </c>
    </row>
    <row x14ac:dyDescent="0.25" r="9199" customHeight="1" ht="19.5">
      <c r="A9199" s="18">
        <v>45224</v>
      </c>
      <c r="B9199" s="11" t="s">
        <v>40586</v>
      </c>
      <c r="C9199" s="11" t="s">
        <v>5684</v>
      </c>
      <c r="D9199" s="12"/>
      <c r="E9199" s="13">
        <v>18672907412</v>
      </c>
      <c r="F9199" s="11" t="s">
        <v>40587</v>
      </c>
      <c r="G9199" s="12" t="s">
        <v>62</v>
      </c>
      <c r="H9199" s="12" t="s">
        <v>98</v>
      </c>
      <c r="I9199" s="14" t="s">
        <v>433</v>
      </c>
      <c r="J9199" s="12" t="s">
        <v>24</v>
      </c>
      <c r="K9199" s="12" t="s">
        <v>25</v>
      </c>
      <c r="L9199" s="12" t="s">
        <v>39</v>
      </c>
      <c r="M9199" s="11" t="s">
        <v>27</v>
      </c>
      <c r="N9199" s="11" t="s">
        <v>183</v>
      </c>
      <c r="O9199" s="12" t="s">
        <v>29</v>
      </c>
      <c r="P9199" s="12"/>
      <c r="Q9199" s="15" t="s">
        <v>40588</v>
      </c>
      <c r="R9199" s="12" t="s">
        <v>42</v>
      </c>
      <c r="S9199" s="11" t="s">
        <v>40589</v>
      </c>
      <c r="T9199" s="11"/>
    </row>
    <row x14ac:dyDescent="0.25" r="9200" customHeight="1" ht="19.5">
      <c r="A9200" s="18">
        <v>45222</v>
      </c>
      <c r="B9200" s="11" t="s">
        <v>40590</v>
      </c>
      <c r="C9200" s="11" t="s">
        <v>4867</v>
      </c>
      <c r="D9200" s="12"/>
      <c r="E9200" s="13" t="s">
        <v>40591</v>
      </c>
      <c r="F9200" s="11" t="s">
        <v>40592</v>
      </c>
      <c r="G9200" s="12" t="s">
        <v>74</v>
      </c>
      <c r="H9200" s="12" t="s">
        <v>86</v>
      </c>
      <c r="I9200" s="14" t="s">
        <v>4870</v>
      </c>
      <c r="J9200" s="12" t="s">
        <v>24</v>
      </c>
      <c r="K9200" s="12" t="s">
        <v>25</v>
      </c>
      <c r="L9200" s="12" t="s">
        <v>39</v>
      </c>
      <c r="M9200" s="11" t="s">
        <v>149</v>
      </c>
      <c r="N9200" s="11" t="s">
        <v>4871</v>
      </c>
      <c r="O9200" s="12" t="s">
        <v>29</v>
      </c>
      <c r="P9200" s="12"/>
      <c r="Q9200" s="15" t="s">
        <v>40593</v>
      </c>
      <c r="R9200" s="12" t="s">
        <v>148</v>
      </c>
      <c r="S9200" s="11" t="s">
        <v>40594</v>
      </c>
      <c r="T9200" s="11" t="s">
        <v>4893</v>
      </c>
    </row>
    <row x14ac:dyDescent="0.25" r="9201" customHeight="1" ht="19.5">
      <c r="A9201" s="18">
        <v>45224</v>
      </c>
      <c r="B9201" s="11" t="s">
        <v>40595</v>
      </c>
      <c r="C9201" s="11" t="s">
        <v>5684</v>
      </c>
      <c r="D9201" s="12"/>
      <c r="E9201" s="13">
        <v>13177060275</v>
      </c>
      <c r="F9201" s="11" t="s">
        <v>40596</v>
      </c>
      <c r="G9201" s="12" t="s">
        <v>115</v>
      </c>
      <c r="H9201" s="12" t="s">
        <v>98</v>
      </c>
      <c r="I9201" s="14" t="s">
        <v>182</v>
      </c>
      <c r="J9201" s="12" t="s">
        <v>24</v>
      </c>
      <c r="K9201" s="12" t="s">
        <v>25</v>
      </c>
      <c r="L9201" s="12" t="s">
        <v>39</v>
      </c>
      <c r="M9201" s="11" t="s">
        <v>27</v>
      </c>
      <c r="N9201" s="11" t="s">
        <v>183</v>
      </c>
      <c r="O9201" s="12" t="s">
        <v>29</v>
      </c>
      <c r="P9201" s="12"/>
      <c r="Q9201" s="15" t="s">
        <v>40597</v>
      </c>
      <c r="R9201" s="12" t="s">
        <v>42</v>
      </c>
      <c r="S9201" s="11" t="s">
        <v>40598</v>
      </c>
      <c r="T9201" s="11"/>
    </row>
    <row x14ac:dyDescent="0.25" r="9202" customHeight="1" ht="19.5">
      <c r="A9202" s="18">
        <v>45222</v>
      </c>
      <c r="B9202" s="11" t="s">
        <v>40599</v>
      </c>
      <c r="C9202" s="11" t="s">
        <v>4882</v>
      </c>
      <c r="D9202" s="12"/>
      <c r="E9202" s="13" t="s">
        <v>40600</v>
      </c>
      <c r="F9202" s="11" t="s">
        <v>40601</v>
      </c>
      <c r="G9202" s="12" t="s">
        <v>74</v>
      </c>
      <c r="H9202" s="12" t="s">
        <v>121</v>
      </c>
      <c r="I9202" s="14" t="s">
        <v>148</v>
      </c>
      <c r="J9202" s="12" t="s">
        <v>24</v>
      </c>
      <c r="K9202" s="12" t="s">
        <v>25</v>
      </c>
      <c r="L9202" s="12" t="s">
        <v>39</v>
      </c>
      <c r="M9202" s="11" t="s">
        <v>149</v>
      </c>
      <c r="N9202" s="11" t="s">
        <v>4871</v>
      </c>
      <c r="O9202" s="12" t="s">
        <v>29</v>
      </c>
      <c r="P9202" s="12"/>
      <c r="Q9202" s="15" t="s">
        <v>40602</v>
      </c>
      <c r="R9202" s="12" t="s">
        <v>148</v>
      </c>
      <c r="S9202" s="11" t="s">
        <v>40603</v>
      </c>
      <c r="T9202" s="11" t="s">
        <v>4887</v>
      </c>
    </row>
    <row x14ac:dyDescent="0.25" r="9203" customHeight="1" ht="19.5">
      <c r="A9203" s="18">
        <v>45224</v>
      </c>
      <c r="B9203" s="11" t="s">
        <v>40604</v>
      </c>
      <c r="C9203" s="11" t="s">
        <v>5675</v>
      </c>
      <c r="D9203" s="12"/>
      <c r="E9203" s="13">
        <v>15671031558</v>
      </c>
      <c r="F9203" s="11" t="s">
        <v>40605</v>
      </c>
      <c r="G9203" s="12" t="s">
        <v>23</v>
      </c>
      <c r="H9203" s="12"/>
      <c r="I9203" s="14">
        <v>10015</v>
      </c>
      <c r="J9203" s="12" t="s">
        <v>24</v>
      </c>
      <c r="K9203" s="12" t="s">
        <v>69</v>
      </c>
      <c r="L9203" s="12" t="s">
        <v>26</v>
      </c>
      <c r="M9203" s="11" t="s">
        <v>27</v>
      </c>
      <c r="N9203" s="11" t="s">
        <v>28</v>
      </c>
      <c r="O9203" s="12" t="s">
        <v>29</v>
      </c>
      <c r="P9203" s="12"/>
      <c r="Q9203" s="15" t="s">
        <v>40606</v>
      </c>
      <c r="R9203" s="12" t="s">
        <v>31</v>
      </c>
      <c r="S9203" s="11" t="s">
        <v>5678</v>
      </c>
      <c r="T9203" s="11"/>
    </row>
    <row x14ac:dyDescent="0.25" r="9204" customHeight="1" ht="19.5">
      <c r="A9204" s="18">
        <v>45222</v>
      </c>
      <c r="B9204" s="11" t="s">
        <v>40607</v>
      </c>
      <c r="C9204" s="11" t="s">
        <v>4901</v>
      </c>
      <c r="D9204" s="12"/>
      <c r="E9204" s="13" t="s">
        <v>40608</v>
      </c>
      <c r="F9204" s="11" t="s">
        <v>40609</v>
      </c>
      <c r="G9204" s="12" t="s">
        <v>74</v>
      </c>
      <c r="H9204" s="12"/>
      <c r="I9204" s="14" t="s">
        <v>148</v>
      </c>
      <c r="J9204" s="12" t="s">
        <v>24</v>
      </c>
      <c r="K9204" s="12" t="s">
        <v>25</v>
      </c>
      <c r="L9204" s="12" t="s">
        <v>39</v>
      </c>
      <c r="M9204" s="11" t="s">
        <v>149</v>
      </c>
      <c r="N9204" s="11" t="s">
        <v>4871</v>
      </c>
      <c r="O9204" s="12" t="s">
        <v>29</v>
      </c>
      <c r="P9204" s="12"/>
      <c r="Q9204" s="15" t="s">
        <v>40610</v>
      </c>
      <c r="R9204" s="12" t="s">
        <v>148</v>
      </c>
      <c r="S9204" s="11" t="s">
        <v>40611</v>
      </c>
      <c r="T9204" s="11" t="s">
        <v>4893</v>
      </c>
    </row>
    <row x14ac:dyDescent="0.25" r="9205" customHeight="1" ht="19.5">
      <c r="A9205" s="18">
        <v>45225</v>
      </c>
      <c r="B9205" s="11" t="s">
        <v>40612</v>
      </c>
      <c r="C9205" s="11" t="s">
        <v>40613</v>
      </c>
      <c r="D9205" s="12"/>
      <c r="E9205" s="13">
        <v>17671266598</v>
      </c>
      <c r="F9205" s="11" t="s">
        <v>40614</v>
      </c>
      <c r="G9205" s="12" t="s">
        <v>115</v>
      </c>
      <c r="H9205" s="12" t="s">
        <v>98</v>
      </c>
      <c r="I9205" s="14" t="s">
        <v>590</v>
      </c>
      <c r="J9205" s="12" t="s">
        <v>24</v>
      </c>
      <c r="K9205" s="12" t="s">
        <v>25</v>
      </c>
      <c r="L9205" s="12" t="s">
        <v>39</v>
      </c>
      <c r="M9205" s="11" t="s">
        <v>27</v>
      </c>
      <c r="N9205" s="11" t="s">
        <v>183</v>
      </c>
      <c r="O9205" s="12" t="s">
        <v>29</v>
      </c>
      <c r="P9205" s="12"/>
      <c r="Q9205" s="15" t="s">
        <v>40615</v>
      </c>
      <c r="R9205" s="12" t="s">
        <v>42</v>
      </c>
      <c r="S9205" s="11" t="s">
        <v>40616</v>
      </c>
      <c r="T9205" s="11"/>
    </row>
    <row x14ac:dyDescent="0.25" r="9206" customHeight="1" ht="19.5">
      <c r="A9206" s="18">
        <v>45224</v>
      </c>
      <c r="B9206" s="11" t="s">
        <v>40617</v>
      </c>
      <c r="C9206" s="11" t="s">
        <v>164</v>
      </c>
      <c r="D9206" s="12"/>
      <c r="E9206" s="13">
        <v>18671726529</v>
      </c>
      <c r="F9206" s="11" t="s">
        <v>40618</v>
      </c>
      <c r="G9206" s="12" t="s">
        <v>62</v>
      </c>
      <c r="H9206" s="12"/>
      <c r="I9206" s="14" t="s">
        <v>590</v>
      </c>
      <c r="J9206" s="12" t="s">
        <v>24</v>
      </c>
      <c r="K9206" s="12" t="s">
        <v>25</v>
      </c>
      <c r="L9206" s="12" t="s">
        <v>39</v>
      </c>
      <c r="M9206" s="11" t="s">
        <v>40</v>
      </c>
      <c r="N9206" s="11" t="s">
        <v>28</v>
      </c>
      <c r="O9206" s="12" t="s">
        <v>29</v>
      </c>
      <c r="P9206" s="12"/>
      <c r="Q9206" s="15" t="s">
        <v>40619</v>
      </c>
      <c r="R9206" s="12" t="s">
        <v>51</v>
      </c>
      <c r="S9206" s="17" t="s">
        <v>40620</v>
      </c>
      <c r="T9206" s="11"/>
    </row>
    <row x14ac:dyDescent="0.25" r="9207" customHeight="1" ht="19.5">
      <c r="A9207" s="18">
        <v>45224</v>
      </c>
      <c r="B9207" s="11" t="s">
        <v>40621</v>
      </c>
      <c r="C9207" s="11" t="s">
        <v>16970</v>
      </c>
      <c r="D9207" s="12"/>
      <c r="E9207" s="13">
        <v>15572777868</v>
      </c>
      <c r="F9207" s="11" t="s">
        <v>40622</v>
      </c>
      <c r="G9207" s="12" t="s">
        <v>62</v>
      </c>
      <c r="H9207" s="12" t="s">
        <v>98</v>
      </c>
      <c r="I9207" s="14" t="s">
        <v>850</v>
      </c>
      <c r="J9207" s="12" t="s">
        <v>24</v>
      </c>
      <c r="K9207" s="12" t="s">
        <v>25</v>
      </c>
      <c r="L9207" s="12" t="s">
        <v>39</v>
      </c>
      <c r="M9207" s="11" t="s">
        <v>27</v>
      </c>
      <c r="N9207" s="11" t="s">
        <v>183</v>
      </c>
      <c r="O9207" s="12" t="s">
        <v>29</v>
      </c>
      <c r="P9207" s="12"/>
      <c r="Q9207" s="15" t="s">
        <v>40623</v>
      </c>
      <c r="R9207" s="12" t="s">
        <v>42</v>
      </c>
      <c r="S9207" s="11" t="s">
        <v>40624</v>
      </c>
      <c r="T9207" s="11"/>
    </row>
    <row x14ac:dyDescent="0.25" r="9208" customHeight="1" ht="19.5">
      <c r="A9208" s="18">
        <v>45225</v>
      </c>
      <c r="B9208" s="11" t="s">
        <v>40625</v>
      </c>
      <c r="C9208" s="11" t="s">
        <v>6684</v>
      </c>
      <c r="D9208" s="12"/>
      <c r="E9208" s="13">
        <v>15571742968</v>
      </c>
      <c r="F9208" s="11" t="s">
        <v>40626</v>
      </c>
      <c r="G9208" s="12" t="s">
        <v>62</v>
      </c>
      <c r="H9208" s="12" t="s">
        <v>98</v>
      </c>
      <c r="I9208" s="14" t="s">
        <v>398</v>
      </c>
      <c r="J9208" s="12" t="s">
        <v>24</v>
      </c>
      <c r="K9208" s="12" t="s">
        <v>25</v>
      </c>
      <c r="L9208" s="12" t="s">
        <v>39</v>
      </c>
      <c r="M9208" s="11" t="s">
        <v>40</v>
      </c>
      <c r="N9208" s="11" t="s">
        <v>183</v>
      </c>
      <c r="O9208" s="12" t="s">
        <v>29</v>
      </c>
      <c r="P9208" s="12"/>
      <c r="Q9208" s="15" t="s">
        <v>40627</v>
      </c>
      <c r="R9208" s="12" t="s">
        <v>42</v>
      </c>
      <c r="S9208" s="11" t="s">
        <v>40628</v>
      </c>
      <c r="T9208" s="11"/>
    </row>
    <row x14ac:dyDescent="0.25" r="9209" customHeight="1" ht="19.5">
      <c r="A9209" s="18">
        <v>45225</v>
      </c>
      <c r="B9209" s="11" t="s">
        <v>40629</v>
      </c>
      <c r="C9209" s="11" t="s">
        <v>180</v>
      </c>
      <c r="D9209" s="12"/>
      <c r="E9209" s="13" t="s">
        <v>40630</v>
      </c>
      <c r="F9209" s="11" t="s">
        <v>40631</v>
      </c>
      <c r="G9209" s="12" t="s">
        <v>74</v>
      </c>
      <c r="H9209" s="12" t="s">
        <v>86</v>
      </c>
      <c r="I9209" s="14" t="s">
        <v>925</v>
      </c>
      <c r="J9209" s="12" t="s">
        <v>24</v>
      </c>
      <c r="K9209" s="12" t="s">
        <v>25</v>
      </c>
      <c r="L9209" s="12" t="s">
        <v>39</v>
      </c>
      <c r="M9209" s="11" t="s">
        <v>149</v>
      </c>
      <c r="N9209" s="11" t="s">
        <v>183</v>
      </c>
      <c r="O9209" s="12" t="s">
        <v>29</v>
      </c>
      <c r="P9209" s="12"/>
      <c r="Q9209" s="15" t="s">
        <v>40632</v>
      </c>
      <c r="R9209" s="12" t="s">
        <v>51</v>
      </c>
      <c r="S9209" s="17" t="s">
        <v>40633</v>
      </c>
      <c r="T9209" s="11"/>
    </row>
    <row x14ac:dyDescent="0.25" r="9210" customHeight="1" ht="19.5">
      <c r="A9210" s="18">
        <v>45225</v>
      </c>
      <c r="B9210" s="11" t="s">
        <v>40634</v>
      </c>
      <c r="C9210" s="11" t="s">
        <v>180</v>
      </c>
      <c r="D9210" s="12"/>
      <c r="E9210" s="13" t="s">
        <v>40635</v>
      </c>
      <c r="F9210" s="11" t="s">
        <v>40636</v>
      </c>
      <c r="G9210" s="12" t="s">
        <v>74</v>
      </c>
      <c r="H9210" s="12"/>
      <c r="I9210" s="14" t="s">
        <v>211</v>
      </c>
      <c r="J9210" s="12" t="s">
        <v>24</v>
      </c>
      <c r="K9210" s="12" t="s">
        <v>25</v>
      </c>
      <c r="L9210" s="12" t="s">
        <v>39</v>
      </c>
      <c r="M9210" s="11" t="s">
        <v>149</v>
      </c>
      <c r="N9210" s="11" t="s">
        <v>183</v>
      </c>
      <c r="O9210" s="12" t="s">
        <v>29</v>
      </c>
      <c r="P9210" s="12"/>
      <c r="Q9210" s="15" t="s">
        <v>40637</v>
      </c>
      <c r="R9210" s="12" t="s">
        <v>51</v>
      </c>
      <c r="S9210" s="11" t="s">
        <v>40638</v>
      </c>
      <c r="T9210" s="11"/>
    </row>
    <row x14ac:dyDescent="0.25" r="9211" customHeight="1" ht="19.5">
      <c r="A9211" s="18">
        <v>45224</v>
      </c>
      <c r="B9211" s="11" t="s">
        <v>40639</v>
      </c>
      <c r="C9211" s="11" t="s">
        <v>12652</v>
      </c>
      <c r="D9211" s="12"/>
      <c r="E9211" s="13">
        <v>17671253539</v>
      </c>
      <c r="F9211" s="11" t="s">
        <v>40640</v>
      </c>
      <c r="G9211" s="12" t="s">
        <v>48</v>
      </c>
      <c r="H9211" s="12"/>
      <c r="I9211" s="14" t="s">
        <v>182</v>
      </c>
      <c r="J9211" s="12" t="s">
        <v>24</v>
      </c>
      <c r="K9211" s="12" t="s">
        <v>25</v>
      </c>
      <c r="L9211" s="12" t="s">
        <v>39</v>
      </c>
      <c r="M9211" s="11" t="s">
        <v>27</v>
      </c>
      <c r="N9211" s="11" t="s">
        <v>28</v>
      </c>
      <c r="O9211" s="12" t="s">
        <v>29</v>
      </c>
      <c r="P9211" s="12"/>
      <c r="Q9211" s="15" t="s">
        <v>40641</v>
      </c>
      <c r="R9211" s="12" t="s">
        <v>42</v>
      </c>
      <c r="S9211" s="11" t="s">
        <v>40642</v>
      </c>
      <c r="T9211" s="11"/>
    </row>
    <row x14ac:dyDescent="0.25" r="9212" customHeight="1" ht="19.5">
      <c r="A9212" s="18">
        <v>45223</v>
      </c>
      <c r="B9212" s="11" t="s">
        <v>40643</v>
      </c>
      <c r="C9212" s="11" t="s">
        <v>46</v>
      </c>
      <c r="D9212" s="12"/>
      <c r="E9212" s="13">
        <v>13227265561</v>
      </c>
      <c r="F9212" s="11" t="s">
        <v>40644</v>
      </c>
      <c r="G9212" s="12" t="s">
        <v>37</v>
      </c>
      <c r="H9212" s="12" t="s">
        <v>121</v>
      </c>
      <c r="I9212" s="14" t="s">
        <v>290</v>
      </c>
      <c r="J9212" s="12" t="s">
        <v>24</v>
      </c>
      <c r="K9212" s="12" t="s">
        <v>25</v>
      </c>
      <c r="L9212" s="12" t="s">
        <v>39</v>
      </c>
      <c r="M9212" s="11" t="s">
        <v>27</v>
      </c>
      <c r="N9212" s="11" t="s">
        <v>28</v>
      </c>
      <c r="O9212" s="12" t="s">
        <v>29</v>
      </c>
      <c r="P9212" s="12"/>
      <c r="Q9212" s="15" t="s">
        <v>40645</v>
      </c>
      <c r="R9212" s="12" t="s">
        <v>51</v>
      </c>
      <c r="S9212" s="11" t="s">
        <v>40646</v>
      </c>
      <c r="T9212" s="11"/>
    </row>
    <row x14ac:dyDescent="0.25" r="9213" customHeight="1" ht="19.5">
      <c r="A9213" s="18">
        <v>45222</v>
      </c>
      <c r="B9213" s="11" t="s">
        <v>40647</v>
      </c>
      <c r="C9213" s="11" t="s">
        <v>5363</v>
      </c>
      <c r="D9213" s="12"/>
      <c r="E9213" s="13">
        <v>13277393783</v>
      </c>
      <c r="F9213" s="11" t="s">
        <v>40648</v>
      </c>
      <c r="G9213" s="12" t="s">
        <v>74</v>
      </c>
      <c r="H9213" s="12" t="s">
        <v>86</v>
      </c>
      <c r="I9213" s="14" t="s">
        <v>241</v>
      </c>
      <c r="J9213" s="12" t="s">
        <v>24</v>
      </c>
      <c r="K9213" s="12" t="s">
        <v>25</v>
      </c>
      <c r="L9213" s="12" t="s">
        <v>39</v>
      </c>
      <c r="M9213" s="11" t="s">
        <v>40</v>
      </c>
      <c r="N9213" s="11" t="s">
        <v>624</v>
      </c>
      <c r="O9213" s="12" t="s">
        <v>29</v>
      </c>
      <c r="P9213" s="12"/>
      <c r="Q9213" s="15" t="s">
        <v>40649</v>
      </c>
      <c r="R9213" s="12" t="s">
        <v>42</v>
      </c>
      <c r="S9213" s="11" t="s">
        <v>40650</v>
      </c>
      <c r="T9213" s="11" t="s">
        <v>40651</v>
      </c>
    </row>
    <row x14ac:dyDescent="0.25" r="9214" customHeight="1" ht="19.5">
      <c r="A9214" s="18">
        <v>45224</v>
      </c>
      <c r="B9214" s="11" t="s">
        <v>40652</v>
      </c>
      <c r="C9214" s="11" t="s">
        <v>1079</v>
      </c>
      <c r="D9214" s="12"/>
      <c r="E9214" s="13">
        <v>15672538404</v>
      </c>
      <c r="F9214" s="11" t="s">
        <v>40653</v>
      </c>
      <c r="G9214" s="12" t="s">
        <v>23</v>
      </c>
      <c r="H9214" s="12"/>
      <c r="I9214" s="14">
        <v>10015</v>
      </c>
      <c r="J9214" s="12" t="s">
        <v>24</v>
      </c>
      <c r="K9214" s="12" t="s">
        <v>25</v>
      </c>
      <c r="L9214" s="12" t="s">
        <v>26</v>
      </c>
      <c r="M9214" s="11" t="s">
        <v>27</v>
      </c>
      <c r="N9214" s="11" t="s">
        <v>28</v>
      </c>
      <c r="O9214" s="12" t="s">
        <v>29</v>
      </c>
      <c r="P9214" s="12"/>
      <c r="Q9214" s="15" t="s">
        <v>40654</v>
      </c>
      <c r="R9214" s="12" t="s">
        <v>31</v>
      </c>
      <c r="S9214" s="11" t="s">
        <v>34766</v>
      </c>
      <c r="T9214" s="11"/>
    </row>
    <row x14ac:dyDescent="0.25" r="9215" customHeight="1" ht="19.5">
      <c r="A9215" s="18">
        <v>45225</v>
      </c>
      <c r="B9215" s="11" t="s">
        <v>40655</v>
      </c>
      <c r="C9215" s="11" t="s">
        <v>46</v>
      </c>
      <c r="D9215" s="12"/>
      <c r="E9215" s="13">
        <v>15997671433</v>
      </c>
      <c r="F9215" s="11" t="s">
        <v>40656</v>
      </c>
      <c r="G9215" s="12" t="s">
        <v>74</v>
      </c>
      <c r="H9215" s="12"/>
      <c r="I9215" s="14" t="s">
        <v>182</v>
      </c>
      <c r="J9215" s="12" t="s">
        <v>24</v>
      </c>
      <c r="K9215" s="12" t="s">
        <v>25</v>
      </c>
      <c r="L9215" s="12" t="s">
        <v>39</v>
      </c>
      <c r="M9215" s="11" t="s">
        <v>40</v>
      </c>
      <c r="N9215" s="11" t="s">
        <v>28</v>
      </c>
      <c r="O9215" s="12" t="s">
        <v>29</v>
      </c>
      <c r="P9215" s="12"/>
      <c r="Q9215" s="15" t="s">
        <v>40657</v>
      </c>
      <c r="R9215" s="12" t="s">
        <v>51</v>
      </c>
      <c r="S9215" s="17" t="s">
        <v>40658</v>
      </c>
      <c r="T9215" s="11"/>
    </row>
    <row x14ac:dyDescent="0.25" r="9216" customHeight="1" ht="19.5">
      <c r="A9216" s="18">
        <v>45225</v>
      </c>
      <c r="B9216" s="11" t="s">
        <v>40659</v>
      </c>
      <c r="C9216" s="11" t="s">
        <v>46</v>
      </c>
      <c r="D9216" s="12"/>
      <c r="E9216" s="13">
        <v>15571743138</v>
      </c>
      <c r="F9216" s="11" t="s">
        <v>40660</v>
      </c>
      <c r="G9216" s="12" t="s">
        <v>62</v>
      </c>
      <c r="H9216" s="12"/>
      <c r="I9216" s="14" t="s">
        <v>206</v>
      </c>
      <c r="J9216" s="12" t="s">
        <v>24</v>
      </c>
      <c r="K9216" s="12" t="s">
        <v>69</v>
      </c>
      <c r="L9216" s="12" t="s">
        <v>39</v>
      </c>
      <c r="M9216" s="11" t="s">
        <v>40</v>
      </c>
      <c r="N9216" s="11" t="s">
        <v>28</v>
      </c>
      <c r="O9216" s="12" t="s">
        <v>29</v>
      </c>
      <c r="P9216" s="12"/>
      <c r="Q9216" s="15" t="s">
        <v>40661</v>
      </c>
      <c r="R9216" s="12" t="s">
        <v>51</v>
      </c>
      <c r="S9216" s="11" t="s">
        <v>40662</v>
      </c>
      <c r="T9216" s="11"/>
    </row>
    <row x14ac:dyDescent="0.25" r="9217" customHeight="1" ht="19.5">
      <c r="A9217" s="18">
        <v>45222</v>
      </c>
      <c r="B9217" s="11" t="s">
        <v>40663</v>
      </c>
      <c r="C9217" s="11" t="s">
        <v>180</v>
      </c>
      <c r="D9217" s="12"/>
      <c r="E9217" s="13">
        <v>18507205623</v>
      </c>
      <c r="F9217" s="11" t="s">
        <v>40664</v>
      </c>
      <c r="G9217" s="12" t="s">
        <v>37</v>
      </c>
      <c r="H9217" s="12"/>
      <c r="I9217" s="14" t="s">
        <v>87</v>
      </c>
      <c r="J9217" s="12" t="s">
        <v>24</v>
      </c>
      <c r="K9217" s="12" t="s">
        <v>25</v>
      </c>
      <c r="L9217" s="12" t="s">
        <v>39</v>
      </c>
      <c r="M9217" s="11" t="s">
        <v>40</v>
      </c>
      <c r="N9217" s="11" t="s">
        <v>183</v>
      </c>
      <c r="O9217" s="12" t="s">
        <v>29</v>
      </c>
      <c r="P9217" s="12"/>
      <c r="Q9217" s="15" t="s">
        <v>40665</v>
      </c>
      <c r="R9217" s="12" t="s">
        <v>51</v>
      </c>
      <c r="S9217" s="11" t="s">
        <v>40666</v>
      </c>
      <c r="T9217" s="11"/>
    </row>
    <row x14ac:dyDescent="0.25" r="9218" customHeight="1" ht="19.5">
      <c r="A9218" s="18">
        <v>45223</v>
      </c>
      <c r="B9218" s="11" t="s">
        <v>40667</v>
      </c>
      <c r="C9218" s="11" t="s">
        <v>46</v>
      </c>
      <c r="D9218" s="12"/>
      <c r="E9218" s="13">
        <v>13227272713</v>
      </c>
      <c r="F9218" s="11" t="s">
        <v>40668</v>
      </c>
      <c r="G9218" s="12" t="s">
        <v>62</v>
      </c>
      <c r="H9218" s="12"/>
      <c r="I9218" s="14" t="s">
        <v>2649</v>
      </c>
      <c r="J9218" s="12" t="s">
        <v>24</v>
      </c>
      <c r="K9218" s="12" t="s">
        <v>25</v>
      </c>
      <c r="L9218" s="12" t="s">
        <v>39</v>
      </c>
      <c r="M9218" s="11" t="s">
        <v>27</v>
      </c>
      <c r="N9218" s="11" t="s">
        <v>28</v>
      </c>
      <c r="O9218" s="12" t="s">
        <v>29</v>
      </c>
      <c r="P9218" s="12"/>
      <c r="Q9218" s="15" t="s">
        <v>40669</v>
      </c>
      <c r="R9218" s="12" t="s">
        <v>51</v>
      </c>
      <c r="S9218" s="11" t="s">
        <v>40670</v>
      </c>
      <c r="T9218" s="11"/>
    </row>
    <row x14ac:dyDescent="0.25" r="9219" customHeight="1" ht="19.5">
      <c r="A9219" s="18">
        <v>45222</v>
      </c>
      <c r="B9219" s="11" t="s">
        <v>40671</v>
      </c>
      <c r="C9219" s="11" t="s">
        <v>180</v>
      </c>
      <c r="D9219" s="12"/>
      <c r="E9219" s="13" t="s">
        <v>40672</v>
      </c>
      <c r="F9219" s="11" t="s">
        <v>40673</v>
      </c>
      <c r="G9219" s="12" t="s">
        <v>74</v>
      </c>
      <c r="H9219" s="12"/>
      <c r="I9219" s="14" t="s">
        <v>110</v>
      </c>
      <c r="J9219" s="12" t="s">
        <v>24</v>
      </c>
      <c r="K9219" s="12" t="s">
        <v>25</v>
      </c>
      <c r="L9219" s="12" t="s">
        <v>39</v>
      </c>
      <c r="M9219" s="11" t="s">
        <v>149</v>
      </c>
      <c r="N9219" s="11" t="s">
        <v>183</v>
      </c>
      <c r="O9219" s="12" t="s">
        <v>29</v>
      </c>
      <c r="P9219" s="12"/>
      <c r="Q9219" s="15" t="s">
        <v>40674</v>
      </c>
      <c r="R9219" s="12" t="s">
        <v>51</v>
      </c>
      <c r="S9219" s="11" t="s">
        <v>40675</v>
      </c>
      <c r="T9219" s="11"/>
    </row>
    <row x14ac:dyDescent="0.25" r="9220" customHeight="1" ht="19.5">
      <c r="A9220" s="18">
        <v>45224</v>
      </c>
      <c r="B9220" s="11" t="s">
        <v>40676</v>
      </c>
      <c r="C9220" s="11" t="s">
        <v>46</v>
      </c>
      <c r="D9220" s="12"/>
      <c r="E9220" s="13">
        <v>15571761533</v>
      </c>
      <c r="F9220" s="11" t="s">
        <v>40677</v>
      </c>
      <c r="G9220" s="12" t="s">
        <v>37</v>
      </c>
      <c r="H9220" s="12"/>
      <c r="I9220" s="14" t="s">
        <v>221</v>
      </c>
      <c r="J9220" s="12" t="s">
        <v>24</v>
      </c>
      <c r="K9220" s="12" t="s">
        <v>25</v>
      </c>
      <c r="L9220" s="12" t="s">
        <v>39</v>
      </c>
      <c r="M9220" s="11" t="s">
        <v>40</v>
      </c>
      <c r="N9220" s="11" t="s">
        <v>28</v>
      </c>
      <c r="O9220" s="12" t="s">
        <v>29</v>
      </c>
      <c r="P9220" s="12"/>
      <c r="Q9220" s="15" t="s">
        <v>40678</v>
      </c>
      <c r="R9220" s="12" t="s">
        <v>42</v>
      </c>
      <c r="S9220" s="11" t="s">
        <v>40679</v>
      </c>
      <c r="T9220" s="11"/>
    </row>
    <row x14ac:dyDescent="0.25" r="9221" customHeight="1" ht="19.5">
      <c r="A9221" s="18">
        <v>45224</v>
      </c>
      <c r="B9221" s="11" t="s">
        <v>40680</v>
      </c>
      <c r="C9221" s="11" t="s">
        <v>8311</v>
      </c>
      <c r="D9221" s="12"/>
      <c r="E9221" s="13">
        <v>15572734567</v>
      </c>
      <c r="F9221" s="11" t="s">
        <v>40681</v>
      </c>
      <c r="G9221" s="12" t="s">
        <v>1873</v>
      </c>
      <c r="H9221" s="12" t="s">
        <v>121</v>
      </c>
      <c r="I9221" s="14" t="s">
        <v>136</v>
      </c>
      <c r="J9221" s="12" t="s">
        <v>24</v>
      </c>
      <c r="K9221" s="12" t="s">
        <v>25</v>
      </c>
      <c r="L9221" s="12" t="s">
        <v>39</v>
      </c>
      <c r="M9221" s="11" t="s">
        <v>40</v>
      </c>
      <c r="N9221" s="11" t="s">
        <v>28</v>
      </c>
      <c r="O9221" s="12" t="s">
        <v>29</v>
      </c>
      <c r="P9221" s="12" t="s">
        <v>5807</v>
      </c>
      <c r="Q9221" s="15" t="s">
        <v>40682</v>
      </c>
      <c r="R9221" s="12" t="s">
        <v>42</v>
      </c>
      <c r="S9221" s="11" t="s">
        <v>40683</v>
      </c>
      <c r="T9221" s="11"/>
    </row>
    <row x14ac:dyDescent="0.25" r="9222" customHeight="1" ht="19.5">
      <c r="A9222" s="18">
        <v>45224</v>
      </c>
      <c r="B9222" s="11" t="s">
        <v>40684</v>
      </c>
      <c r="C9222" s="11" t="s">
        <v>180</v>
      </c>
      <c r="D9222" s="12"/>
      <c r="E9222" s="13" t="s">
        <v>40685</v>
      </c>
      <c r="F9222" s="11" t="s">
        <v>40686</v>
      </c>
      <c r="G9222" s="12" t="s">
        <v>48</v>
      </c>
      <c r="H9222" s="12" t="s">
        <v>130</v>
      </c>
      <c r="I9222" s="14" t="s">
        <v>290</v>
      </c>
      <c r="J9222" s="12" t="s">
        <v>24</v>
      </c>
      <c r="K9222" s="12" t="s">
        <v>25</v>
      </c>
      <c r="L9222" s="12" t="s">
        <v>39</v>
      </c>
      <c r="M9222" s="11" t="s">
        <v>40</v>
      </c>
      <c r="N9222" s="11" t="s">
        <v>183</v>
      </c>
      <c r="O9222" s="12" t="s">
        <v>29</v>
      </c>
      <c r="P9222" s="12"/>
      <c r="Q9222" s="15" t="s">
        <v>40687</v>
      </c>
      <c r="R9222" s="12" t="s">
        <v>42</v>
      </c>
      <c r="S9222" s="11" t="s">
        <v>40688</v>
      </c>
      <c r="T9222" s="11"/>
    </row>
    <row x14ac:dyDescent="0.25" r="9223" customHeight="1" ht="19.5">
      <c r="A9223" s="18">
        <v>45224</v>
      </c>
      <c r="B9223" s="11" t="s">
        <v>40689</v>
      </c>
      <c r="C9223" s="11" t="s">
        <v>46</v>
      </c>
      <c r="D9223" s="12"/>
      <c r="E9223" s="13">
        <v>13207227034</v>
      </c>
      <c r="F9223" s="11" t="s">
        <v>40690</v>
      </c>
      <c r="G9223" s="12" t="s">
        <v>115</v>
      </c>
      <c r="H9223" s="12"/>
      <c r="I9223" s="14" t="s">
        <v>68</v>
      </c>
      <c r="J9223" s="12" t="s">
        <v>24</v>
      </c>
      <c r="K9223" s="12" t="s">
        <v>25</v>
      </c>
      <c r="L9223" s="12" t="s">
        <v>39</v>
      </c>
      <c r="M9223" s="11" t="s">
        <v>27</v>
      </c>
      <c r="N9223" s="11" t="s">
        <v>28</v>
      </c>
      <c r="O9223" s="12" t="s">
        <v>29</v>
      </c>
      <c r="P9223" s="12"/>
      <c r="Q9223" s="15" t="s">
        <v>40691</v>
      </c>
      <c r="R9223" s="12" t="s">
        <v>51</v>
      </c>
      <c r="S9223" s="11" t="s">
        <v>40692</v>
      </c>
      <c r="T9223" s="11"/>
    </row>
    <row x14ac:dyDescent="0.25" r="9224" customHeight="1" ht="19.5">
      <c r="A9224" s="18">
        <v>45225</v>
      </c>
      <c r="B9224" s="11" t="s">
        <v>40693</v>
      </c>
      <c r="C9224" s="11" t="s">
        <v>180</v>
      </c>
      <c r="D9224" s="12"/>
      <c r="E9224" s="13" t="s">
        <v>40694</v>
      </c>
      <c r="F9224" s="11" t="s">
        <v>40695</v>
      </c>
      <c r="G9224" s="12" t="s">
        <v>74</v>
      </c>
      <c r="H9224" s="12" t="s">
        <v>98</v>
      </c>
      <c r="I9224" s="14" t="s">
        <v>211</v>
      </c>
      <c r="J9224" s="12" t="s">
        <v>24</v>
      </c>
      <c r="K9224" s="12" t="s">
        <v>25</v>
      </c>
      <c r="L9224" s="12" t="s">
        <v>39</v>
      </c>
      <c r="M9224" s="11" t="s">
        <v>27</v>
      </c>
      <c r="N9224" s="11" t="s">
        <v>183</v>
      </c>
      <c r="O9224" s="12" t="s">
        <v>29</v>
      </c>
      <c r="P9224" s="12"/>
      <c r="Q9224" s="15" t="s">
        <v>40696</v>
      </c>
      <c r="R9224" s="12" t="s">
        <v>51</v>
      </c>
      <c r="S9224" s="11" t="s">
        <v>40697</v>
      </c>
      <c r="T9224" s="11"/>
    </row>
    <row x14ac:dyDescent="0.25" r="9225" customHeight="1" ht="19.5">
      <c r="A9225" s="18">
        <v>45224</v>
      </c>
      <c r="B9225" s="11" t="s">
        <v>40698</v>
      </c>
      <c r="C9225" s="11" t="s">
        <v>5513</v>
      </c>
      <c r="D9225" s="12"/>
      <c r="E9225" s="13">
        <v>15672511690</v>
      </c>
      <c r="F9225" s="11" t="s">
        <v>40699</v>
      </c>
      <c r="G9225" s="12" t="s">
        <v>74</v>
      </c>
      <c r="H9225" s="12"/>
      <c r="I9225" s="14">
        <v>10015</v>
      </c>
      <c r="J9225" s="12" t="s">
        <v>24</v>
      </c>
      <c r="K9225" s="12" t="s">
        <v>25</v>
      </c>
      <c r="L9225" s="12" t="s">
        <v>26</v>
      </c>
      <c r="M9225" s="11" t="s">
        <v>27</v>
      </c>
      <c r="N9225" s="11" t="s">
        <v>28</v>
      </c>
      <c r="O9225" s="12" t="s">
        <v>29</v>
      </c>
      <c r="P9225" s="12"/>
      <c r="Q9225" s="15" t="s">
        <v>40700</v>
      </c>
      <c r="R9225" s="12" t="s">
        <v>31</v>
      </c>
      <c r="S9225" s="11" t="s">
        <v>40701</v>
      </c>
      <c r="T9225" s="11"/>
    </row>
    <row x14ac:dyDescent="0.25" r="9226" customHeight="1" ht="19.5">
      <c r="A9226" s="18">
        <v>45222</v>
      </c>
      <c r="B9226" s="11" t="s">
        <v>40702</v>
      </c>
      <c r="C9226" s="11" t="s">
        <v>180</v>
      </c>
      <c r="D9226" s="12"/>
      <c r="E9226" s="13">
        <v>17671346648</v>
      </c>
      <c r="F9226" s="11" t="s">
        <v>40703</v>
      </c>
      <c r="G9226" s="12" t="s">
        <v>23</v>
      </c>
      <c r="H9226" s="12"/>
      <c r="I9226" s="14" t="s">
        <v>110</v>
      </c>
      <c r="J9226" s="12" t="s">
        <v>24</v>
      </c>
      <c r="K9226" s="12" t="s">
        <v>25</v>
      </c>
      <c r="L9226" s="12" t="s">
        <v>39</v>
      </c>
      <c r="M9226" s="11" t="s">
        <v>27</v>
      </c>
      <c r="N9226" s="11" t="s">
        <v>183</v>
      </c>
      <c r="O9226" s="12" t="s">
        <v>29</v>
      </c>
      <c r="P9226" s="12"/>
      <c r="Q9226" s="15" t="s">
        <v>40704</v>
      </c>
      <c r="R9226" s="12" t="s">
        <v>51</v>
      </c>
      <c r="S9226" s="11" t="s">
        <v>40705</v>
      </c>
      <c r="T9226" s="11"/>
    </row>
    <row x14ac:dyDescent="0.25" r="9227" customHeight="1" ht="19.5">
      <c r="A9227" s="18">
        <v>45225</v>
      </c>
      <c r="B9227" s="11" t="s">
        <v>40706</v>
      </c>
      <c r="C9227" s="11" t="s">
        <v>180</v>
      </c>
      <c r="D9227" s="12"/>
      <c r="E9227" s="13" t="s">
        <v>40707</v>
      </c>
      <c r="F9227" s="11" t="s">
        <v>40708</v>
      </c>
      <c r="G9227" s="12" t="s">
        <v>74</v>
      </c>
      <c r="H9227" s="12"/>
      <c r="I9227" s="14" t="s">
        <v>211</v>
      </c>
      <c r="J9227" s="12" t="s">
        <v>24</v>
      </c>
      <c r="K9227" s="12" t="s">
        <v>25</v>
      </c>
      <c r="L9227" s="12" t="s">
        <v>39</v>
      </c>
      <c r="M9227" s="11" t="s">
        <v>40</v>
      </c>
      <c r="N9227" s="11" t="s">
        <v>183</v>
      </c>
      <c r="O9227" s="12" t="s">
        <v>29</v>
      </c>
      <c r="P9227" s="12"/>
      <c r="Q9227" s="15" t="s">
        <v>40709</v>
      </c>
      <c r="R9227" s="12" t="s">
        <v>51</v>
      </c>
      <c r="S9227" s="11" t="s">
        <v>40710</v>
      </c>
      <c r="T9227" s="11"/>
    </row>
    <row x14ac:dyDescent="0.25" r="9228" customHeight="1" ht="19.5">
      <c r="A9228" s="18">
        <v>45224</v>
      </c>
      <c r="B9228" s="11" t="s">
        <v>40711</v>
      </c>
      <c r="C9228" s="11" t="s">
        <v>5805</v>
      </c>
      <c r="D9228" s="12"/>
      <c r="E9228" s="13">
        <v>13208582312</v>
      </c>
      <c r="F9228" s="11" t="s">
        <v>2941</v>
      </c>
      <c r="G9228" s="12" t="s">
        <v>216</v>
      </c>
      <c r="H9228" s="12"/>
      <c r="I9228" s="14" t="s">
        <v>40712</v>
      </c>
      <c r="J9228" s="12" t="s">
        <v>24</v>
      </c>
      <c r="K9228" s="12" t="s">
        <v>25</v>
      </c>
      <c r="L9228" s="12" t="s">
        <v>39</v>
      </c>
      <c r="M9228" s="11" t="s">
        <v>27</v>
      </c>
      <c r="N9228" s="11" t="s">
        <v>28</v>
      </c>
      <c r="O9228" s="12" t="s">
        <v>29</v>
      </c>
      <c r="P9228" s="12" t="s">
        <v>14502</v>
      </c>
      <c r="Q9228" s="15" t="s">
        <v>40713</v>
      </c>
      <c r="R9228" s="12" t="s">
        <v>42</v>
      </c>
      <c r="S9228" s="11" t="s">
        <v>40714</v>
      </c>
      <c r="T9228" s="11"/>
    </row>
    <row x14ac:dyDescent="0.25" r="9229" customHeight="1" ht="19.5">
      <c r="A9229" s="18">
        <v>45225</v>
      </c>
      <c r="B9229" s="11" t="s">
        <v>40715</v>
      </c>
      <c r="C9229" s="11" t="s">
        <v>180</v>
      </c>
      <c r="D9229" s="12"/>
      <c r="E9229" s="13">
        <v>13094172473</v>
      </c>
      <c r="F9229" s="11" t="s">
        <v>40716</v>
      </c>
      <c r="G9229" s="12" t="s">
        <v>115</v>
      </c>
      <c r="H9229" s="12"/>
      <c r="I9229" s="14" t="s">
        <v>104</v>
      </c>
      <c r="J9229" s="12" t="s">
        <v>24</v>
      </c>
      <c r="K9229" s="12" t="s">
        <v>25</v>
      </c>
      <c r="L9229" s="12" t="s">
        <v>39</v>
      </c>
      <c r="M9229" s="11" t="s">
        <v>40</v>
      </c>
      <c r="N9229" s="11" t="s">
        <v>183</v>
      </c>
      <c r="O9229" s="12" t="s">
        <v>29</v>
      </c>
      <c r="P9229" s="12"/>
      <c r="Q9229" s="15" t="s">
        <v>40717</v>
      </c>
      <c r="R9229" s="12" t="s">
        <v>51</v>
      </c>
      <c r="S9229" s="11" t="s">
        <v>40718</v>
      </c>
      <c r="T9229" s="11"/>
    </row>
    <row x14ac:dyDescent="0.25" r="9230" customHeight="1" ht="19.5">
      <c r="A9230" s="18">
        <v>45222</v>
      </c>
      <c r="B9230" s="11" t="s">
        <v>40719</v>
      </c>
      <c r="C9230" s="11" t="s">
        <v>5363</v>
      </c>
      <c r="D9230" s="12"/>
      <c r="E9230" s="13">
        <v>18674264124</v>
      </c>
      <c r="F9230" s="11" t="s">
        <v>38488</v>
      </c>
      <c r="G9230" s="12" t="s">
        <v>74</v>
      </c>
      <c r="H9230" s="12"/>
      <c r="I9230" s="14" t="s">
        <v>486</v>
      </c>
      <c r="J9230" s="12" t="s">
        <v>24</v>
      </c>
      <c r="K9230" s="12" t="s">
        <v>25</v>
      </c>
      <c r="L9230" s="12" t="s">
        <v>39</v>
      </c>
      <c r="M9230" s="11" t="s">
        <v>40</v>
      </c>
      <c r="N9230" s="11" t="s">
        <v>624</v>
      </c>
      <c r="O9230" s="12" t="s">
        <v>29</v>
      </c>
      <c r="P9230" s="12"/>
      <c r="Q9230" s="15" t="s">
        <v>40720</v>
      </c>
      <c r="R9230" s="12" t="s">
        <v>42</v>
      </c>
      <c r="S9230" s="11" t="s">
        <v>40721</v>
      </c>
      <c r="T9230" s="11" t="s">
        <v>40722</v>
      </c>
    </row>
    <row x14ac:dyDescent="0.25" r="9231" customHeight="1" ht="19.5">
      <c r="A9231" s="18">
        <v>45224</v>
      </c>
      <c r="B9231" s="11" t="s">
        <v>40723</v>
      </c>
      <c r="C9231" s="11" t="s">
        <v>5675</v>
      </c>
      <c r="D9231" s="12"/>
      <c r="E9231" s="13">
        <v>18671604089</v>
      </c>
      <c r="F9231" s="11" t="s">
        <v>40724</v>
      </c>
      <c r="G9231" s="12" t="s">
        <v>115</v>
      </c>
      <c r="H9231" s="12" t="s">
        <v>98</v>
      </c>
      <c r="I9231" s="14">
        <v>10015</v>
      </c>
      <c r="J9231" s="12" t="s">
        <v>24</v>
      </c>
      <c r="K9231" s="12" t="s">
        <v>69</v>
      </c>
      <c r="L9231" s="12" t="s">
        <v>26</v>
      </c>
      <c r="M9231" s="11" t="s">
        <v>27</v>
      </c>
      <c r="N9231" s="11" t="s">
        <v>28</v>
      </c>
      <c r="O9231" s="12" t="s">
        <v>29</v>
      </c>
      <c r="P9231" s="12"/>
      <c r="Q9231" s="15" t="s">
        <v>40725</v>
      </c>
      <c r="R9231" s="12" t="s">
        <v>31</v>
      </c>
      <c r="S9231" s="11" t="s">
        <v>40726</v>
      </c>
      <c r="T9231" s="11"/>
    </row>
    <row x14ac:dyDescent="0.25" r="9232" customHeight="1" ht="19.5">
      <c r="A9232" s="18">
        <v>45222</v>
      </c>
      <c r="B9232" s="11" t="s">
        <v>40727</v>
      </c>
      <c r="C9232" s="11" t="s">
        <v>5189</v>
      </c>
      <c r="D9232" s="12"/>
      <c r="E9232" s="13" t="s">
        <v>40728</v>
      </c>
      <c r="F9232" s="11" t="s">
        <v>40729</v>
      </c>
      <c r="G9232" s="12" t="s">
        <v>74</v>
      </c>
      <c r="H9232" s="12"/>
      <c r="I9232" s="14" t="s">
        <v>4975</v>
      </c>
      <c r="J9232" s="12" t="s">
        <v>24</v>
      </c>
      <c r="K9232" s="12" t="s">
        <v>25</v>
      </c>
      <c r="L9232" s="12" t="s">
        <v>39</v>
      </c>
      <c r="M9232" s="11" t="s">
        <v>149</v>
      </c>
      <c r="N9232" s="11" t="s">
        <v>4871</v>
      </c>
      <c r="O9232" s="12" t="s">
        <v>29</v>
      </c>
      <c r="P9232" s="12"/>
      <c r="Q9232" s="15" t="s">
        <v>40730</v>
      </c>
      <c r="R9232" s="12" t="s">
        <v>148</v>
      </c>
      <c r="S9232" s="11" t="s">
        <v>40731</v>
      </c>
      <c r="T9232" s="11" t="s">
        <v>6808</v>
      </c>
    </row>
    <row x14ac:dyDescent="0.25" r="9233" customHeight="1" ht="19.5">
      <c r="A9233" s="18">
        <v>45224</v>
      </c>
      <c r="B9233" s="11" t="s">
        <v>40732</v>
      </c>
      <c r="C9233" s="11" t="s">
        <v>336</v>
      </c>
      <c r="D9233" s="12"/>
      <c r="E9233" s="13">
        <v>18995870372</v>
      </c>
      <c r="F9233" s="11" t="s">
        <v>40733</v>
      </c>
      <c r="G9233" s="12" t="s">
        <v>48</v>
      </c>
      <c r="H9233" s="12"/>
      <c r="I9233" s="14">
        <v>10015</v>
      </c>
      <c r="J9233" s="12" t="s">
        <v>24</v>
      </c>
      <c r="K9233" s="12" t="s">
        <v>69</v>
      </c>
      <c r="L9233" s="12" t="s">
        <v>26</v>
      </c>
      <c r="M9233" s="11" t="s">
        <v>27</v>
      </c>
      <c r="N9233" s="11" t="s">
        <v>28</v>
      </c>
      <c r="O9233" s="12" t="s">
        <v>29</v>
      </c>
      <c r="P9233" s="12"/>
      <c r="Q9233" s="15" t="s">
        <v>40734</v>
      </c>
      <c r="R9233" s="12" t="s">
        <v>31</v>
      </c>
      <c r="S9233" s="11" t="s">
        <v>40735</v>
      </c>
      <c r="T9233" s="11"/>
    </row>
    <row x14ac:dyDescent="0.25" r="9234" customHeight="1" ht="19.5">
      <c r="A9234" s="18">
        <v>45225</v>
      </c>
      <c r="B9234" s="11" t="s">
        <v>40736</v>
      </c>
      <c r="C9234" s="11" t="s">
        <v>180</v>
      </c>
      <c r="D9234" s="12"/>
      <c r="E9234" s="13">
        <v>13032708402</v>
      </c>
      <c r="F9234" s="11" t="s">
        <v>40737</v>
      </c>
      <c r="G9234" s="12" t="s">
        <v>37</v>
      </c>
      <c r="H9234" s="12"/>
      <c r="I9234" s="14" t="s">
        <v>142</v>
      </c>
      <c r="J9234" s="12" t="s">
        <v>24</v>
      </c>
      <c r="K9234" s="12" t="s">
        <v>25</v>
      </c>
      <c r="L9234" s="12" t="s">
        <v>39</v>
      </c>
      <c r="M9234" s="11" t="s">
        <v>27</v>
      </c>
      <c r="N9234" s="11" t="s">
        <v>183</v>
      </c>
      <c r="O9234" s="12" t="s">
        <v>29</v>
      </c>
      <c r="P9234" s="12"/>
      <c r="Q9234" s="15" t="s">
        <v>40738</v>
      </c>
      <c r="R9234" s="12" t="s">
        <v>51</v>
      </c>
      <c r="S9234" s="17" t="s">
        <v>40739</v>
      </c>
      <c r="T9234" s="11"/>
    </row>
    <row x14ac:dyDescent="0.25" r="9235" customHeight="1" ht="19.5">
      <c r="A9235" s="18">
        <v>45224</v>
      </c>
      <c r="B9235" s="11" t="s">
        <v>40740</v>
      </c>
      <c r="C9235" s="11" t="s">
        <v>46</v>
      </c>
      <c r="D9235" s="12"/>
      <c r="E9235" s="13">
        <v>18527309810</v>
      </c>
      <c r="F9235" s="11" t="s">
        <v>31499</v>
      </c>
      <c r="G9235" s="12" t="s">
        <v>37</v>
      </c>
      <c r="H9235" s="12"/>
      <c r="I9235" s="14" t="s">
        <v>749</v>
      </c>
      <c r="J9235" s="12" t="s">
        <v>24</v>
      </c>
      <c r="K9235" s="12" t="s">
        <v>25</v>
      </c>
      <c r="L9235" s="12" t="s">
        <v>39</v>
      </c>
      <c r="M9235" s="11" t="s">
        <v>27</v>
      </c>
      <c r="N9235" s="11" t="s">
        <v>28</v>
      </c>
      <c r="O9235" s="12" t="s">
        <v>29</v>
      </c>
      <c r="P9235" s="12"/>
      <c r="Q9235" s="15" t="s">
        <v>40741</v>
      </c>
      <c r="R9235" s="12" t="s">
        <v>51</v>
      </c>
      <c r="S9235" s="11" t="s">
        <v>40742</v>
      </c>
      <c r="T9235" s="11"/>
    </row>
    <row x14ac:dyDescent="0.25" r="9236" customHeight="1" ht="19.5">
      <c r="A9236" s="18">
        <v>45222</v>
      </c>
      <c r="B9236" s="11" t="s">
        <v>40743</v>
      </c>
      <c r="C9236" s="11" t="s">
        <v>5363</v>
      </c>
      <c r="D9236" s="12"/>
      <c r="E9236" s="13">
        <v>15571736780</v>
      </c>
      <c r="F9236" s="11" t="s">
        <v>40744</v>
      </c>
      <c r="G9236" s="12" t="s">
        <v>289</v>
      </c>
      <c r="H9236" s="12" t="s">
        <v>98</v>
      </c>
      <c r="I9236" s="14" t="s">
        <v>615</v>
      </c>
      <c r="J9236" s="12" t="s">
        <v>24</v>
      </c>
      <c r="K9236" s="12" t="s">
        <v>25</v>
      </c>
      <c r="L9236" s="12" t="s">
        <v>39</v>
      </c>
      <c r="M9236" s="11" t="s">
        <v>27</v>
      </c>
      <c r="N9236" s="11" t="s">
        <v>624</v>
      </c>
      <c r="O9236" s="12" t="s">
        <v>29</v>
      </c>
      <c r="P9236" s="12"/>
      <c r="Q9236" s="15" t="s">
        <v>40745</v>
      </c>
      <c r="R9236" s="12" t="s">
        <v>42</v>
      </c>
      <c r="S9236" s="11" t="s">
        <v>40746</v>
      </c>
      <c r="T9236" s="11" t="s">
        <v>40747</v>
      </c>
    </row>
    <row x14ac:dyDescent="0.25" r="9237" customHeight="1" ht="19.5">
      <c r="A9237" s="18">
        <v>45224</v>
      </c>
      <c r="B9237" s="11" t="s">
        <v>40748</v>
      </c>
      <c r="C9237" s="11" t="s">
        <v>7266</v>
      </c>
      <c r="D9237" s="12"/>
      <c r="E9237" s="13">
        <v>13257255161</v>
      </c>
      <c r="F9237" s="11" t="s">
        <v>40749</v>
      </c>
      <c r="G9237" s="12" t="s">
        <v>62</v>
      </c>
      <c r="H9237" s="12" t="s">
        <v>98</v>
      </c>
      <c r="I9237" s="14" t="s">
        <v>99</v>
      </c>
      <c r="J9237" s="12" t="s">
        <v>24</v>
      </c>
      <c r="K9237" s="12" t="s">
        <v>25</v>
      </c>
      <c r="L9237" s="12" t="s">
        <v>39</v>
      </c>
      <c r="M9237" s="11" t="s">
        <v>27</v>
      </c>
      <c r="N9237" s="11" t="s">
        <v>28</v>
      </c>
      <c r="O9237" s="12" t="s">
        <v>29</v>
      </c>
      <c r="P9237" s="12" t="s">
        <v>5807</v>
      </c>
      <c r="Q9237" s="15" t="s">
        <v>40750</v>
      </c>
      <c r="R9237" s="12" t="s">
        <v>42</v>
      </c>
      <c r="S9237" s="11" t="s">
        <v>40751</v>
      </c>
      <c r="T9237" s="11"/>
    </row>
    <row x14ac:dyDescent="0.25" r="9238" customHeight="1" ht="19.5">
      <c r="A9238" s="18">
        <v>45222</v>
      </c>
      <c r="B9238" s="11" t="s">
        <v>40752</v>
      </c>
      <c r="C9238" s="11" t="s">
        <v>4867</v>
      </c>
      <c r="D9238" s="12"/>
      <c r="E9238" s="13" t="s">
        <v>40753</v>
      </c>
      <c r="F9238" s="11" t="s">
        <v>40754</v>
      </c>
      <c r="G9238" s="12" t="s">
        <v>74</v>
      </c>
      <c r="H9238" s="12" t="s">
        <v>98</v>
      </c>
      <c r="I9238" s="14" t="s">
        <v>4870</v>
      </c>
      <c r="J9238" s="12" t="s">
        <v>24</v>
      </c>
      <c r="K9238" s="12" t="s">
        <v>25</v>
      </c>
      <c r="L9238" s="12" t="s">
        <v>39</v>
      </c>
      <c r="M9238" s="11" t="s">
        <v>149</v>
      </c>
      <c r="N9238" s="11" t="s">
        <v>4871</v>
      </c>
      <c r="O9238" s="12" t="s">
        <v>29</v>
      </c>
      <c r="P9238" s="12"/>
      <c r="Q9238" s="15" t="s">
        <v>40755</v>
      </c>
      <c r="R9238" s="12" t="s">
        <v>148</v>
      </c>
      <c r="S9238" s="11" t="s">
        <v>40756</v>
      </c>
      <c r="T9238" s="11" t="s">
        <v>4906</v>
      </c>
    </row>
    <row x14ac:dyDescent="0.25" r="9239" customHeight="1" ht="19.5">
      <c r="A9239" s="18">
        <v>45222</v>
      </c>
      <c r="B9239" s="11" t="s">
        <v>40757</v>
      </c>
      <c r="C9239" s="11" t="s">
        <v>5363</v>
      </c>
      <c r="D9239" s="12"/>
      <c r="E9239" s="13">
        <v>15572752638</v>
      </c>
      <c r="F9239" s="11" t="s">
        <v>40758</v>
      </c>
      <c r="G9239" s="12" t="s">
        <v>23</v>
      </c>
      <c r="H9239" s="12"/>
      <c r="I9239" s="14" t="s">
        <v>154</v>
      </c>
      <c r="J9239" s="12" t="s">
        <v>24</v>
      </c>
      <c r="K9239" s="12" t="s">
        <v>25</v>
      </c>
      <c r="L9239" s="12" t="s">
        <v>39</v>
      </c>
      <c r="M9239" s="11" t="s">
        <v>27</v>
      </c>
      <c r="N9239" s="11" t="s">
        <v>624</v>
      </c>
      <c r="O9239" s="12" t="s">
        <v>29</v>
      </c>
      <c r="P9239" s="12"/>
      <c r="Q9239" s="15" t="s">
        <v>40759</v>
      </c>
      <c r="R9239" s="12" t="s">
        <v>42</v>
      </c>
      <c r="S9239" s="11" t="s">
        <v>40760</v>
      </c>
      <c r="T9239" s="11" t="s">
        <v>40761</v>
      </c>
    </row>
    <row x14ac:dyDescent="0.25" r="9240" customHeight="1" ht="19.5">
      <c r="A9240" s="18">
        <v>45222</v>
      </c>
      <c r="B9240" s="11" t="s">
        <v>40762</v>
      </c>
      <c r="C9240" s="11" t="s">
        <v>46</v>
      </c>
      <c r="D9240" s="12"/>
      <c r="E9240" s="13">
        <v>15549367993</v>
      </c>
      <c r="F9240" s="11" t="s">
        <v>40763</v>
      </c>
      <c r="G9240" s="12" t="s">
        <v>37</v>
      </c>
      <c r="H9240" s="12"/>
      <c r="I9240" s="14" t="s">
        <v>241</v>
      </c>
      <c r="J9240" s="12" t="s">
        <v>24</v>
      </c>
      <c r="K9240" s="12" t="s">
        <v>25</v>
      </c>
      <c r="L9240" s="12" t="s">
        <v>39</v>
      </c>
      <c r="M9240" s="11" t="s">
        <v>27</v>
      </c>
      <c r="N9240" s="11" t="s">
        <v>28</v>
      </c>
      <c r="O9240" s="12" t="s">
        <v>29</v>
      </c>
      <c r="P9240" s="12"/>
      <c r="Q9240" s="15" t="s">
        <v>40764</v>
      </c>
      <c r="R9240" s="12" t="s">
        <v>51</v>
      </c>
      <c r="S9240" s="11" t="s">
        <v>40765</v>
      </c>
      <c r="T9240" s="11"/>
    </row>
    <row x14ac:dyDescent="0.25" r="9241" customHeight="1" ht="19.5">
      <c r="A9241" s="18">
        <v>45222</v>
      </c>
      <c r="B9241" s="11" t="s">
        <v>40766</v>
      </c>
      <c r="C9241" s="11" t="s">
        <v>5363</v>
      </c>
      <c r="D9241" s="12"/>
      <c r="E9241" s="13">
        <v>13100785759</v>
      </c>
      <c r="F9241" s="11" t="s">
        <v>40767</v>
      </c>
      <c r="G9241" s="12" t="s">
        <v>74</v>
      </c>
      <c r="H9241" s="12" t="s">
        <v>86</v>
      </c>
      <c r="I9241" s="14" t="s">
        <v>1623</v>
      </c>
      <c r="J9241" s="12" t="s">
        <v>24</v>
      </c>
      <c r="K9241" s="12" t="s">
        <v>25</v>
      </c>
      <c r="L9241" s="12" t="s">
        <v>39</v>
      </c>
      <c r="M9241" s="11" t="s">
        <v>40</v>
      </c>
      <c r="N9241" s="11" t="s">
        <v>624</v>
      </c>
      <c r="O9241" s="12" t="s">
        <v>29</v>
      </c>
      <c r="P9241" s="12"/>
      <c r="Q9241" s="15" t="s">
        <v>40768</v>
      </c>
      <c r="R9241" s="12" t="s">
        <v>42</v>
      </c>
      <c r="S9241" s="11" t="s">
        <v>40769</v>
      </c>
      <c r="T9241" s="11" t="s">
        <v>40770</v>
      </c>
    </row>
    <row x14ac:dyDescent="0.25" r="9242" customHeight="1" ht="19.5">
      <c r="A9242" s="18">
        <v>45224</v>
      </c>
      <c r="B9242" s="11" t="s">
        <v>40771</v>
      </c>
      <c r="C9242" s="11" t="s">
        <v>691</v>
      </c>
      <c r="D9242" s="12"/>
      <c r="E9242" s="13">
        <v>15572713542</v>
      </c>
      <c r="F9242" s="11" t="s">
        <v>22857</v>
      </c>
      <c r="G9242" s="12" t="s">
        <v>289</v>
      </c>
      <c r="H9242" s="12"/>
      <c r="I9242" s="14" t="s">
        <v>38</v>
      </c>
      <c r="J9242" s="12" t="s">
        <v>24</v>
      </c>
      <c r="K9242" s="12" t="s">
        <v>25</v>
      </c>
      <c r="L9242" s="12" t="s">
        <v>39</v>
      </c>
      <c r="M9242" s="11" t="s">
        <v>40</v>
      </c>
      <c r="N9242" s="11" t="s">
        <v>28</v>
      </c>
      <c r="O9242" s="12" t="s">
        <v>29</v>
      </c>
      <c r="P9242" s="12"/>
      <c r="Q9242" s="15" t="s">
        <v>40772</v>
      </c>
      <c r="R9242" s="12" t="s">
        <v>42</v>
      </c>
      <c r="S9242" s="11" t="s">
        <v>40773</v>
      </c>
      <c r="T9242" s="11"/>
    </row>
    <row x14ac:dyDescent="0.25" r="9243" customHeight="1" ht="19.5">
      <c r="A9243" s="18">
        <v>45222</v>
      </c>
      <c r="B9243" s="11" t="s">
        <v>40774</v>
      </c>
      <c r="C9243" s="11" t="s">
        <v>4867</v>
      </c>
      <c r="D9243" s="12"/>
      <c r="E9243" s="13" t="s">
        <v>40775</v>
      </c>
      <c r="F9243" s="11" t="s">
        <v>40776</v>
      </c>
      <c r="G9243" s="12" t="s">
        <v>74</v>
      </c>
      <c r="H9243" s="12" t="s">
        <v>98</v>
      </c>
      <c r="I9243" s="14" t="s">
        <v>4870</v>
      </c>
      <c r="J9243" s="12" t="s">
        <v>24</v>
      </c>
      <c r="K9243" s="12" t="s">
        <v>25</v>
      </c>
      <c r="L9243" s="12" t="s">
        <v>39</v>
      </c>
      <c r="M9243" s="11" t="s">
        <v>149</v>
      </c>
      <c r="N9243" s="11" t="s">
        <v>4871</v>
      </c>
      <c r="O9243" s="12" t="s">
        <v>29</v>
      </c>
      <c r="P9243" s="12"/>
      <c r="Q9243" s="15" t="s">
        <v>40777</v>
      </c>
      <c r="R9243" s="12" t="s">
        <v>148</v>
      </c>
      <c r="S9243" s="11" t="s">
        <v>40778</v>
      </c>
      <c r="T9243" s="11" t="s">
        <v>5318</v>
      </c>
    </row>
    <row x14ac:dyDescent="0.25" r="9244" customHeight="1" ht="19.5">
      <c r="A9244" s="18">
        <v>45222</v>
      </c>
      <c r="B9244" s="11" t="s">
        <v>40779</v>
      </c>
      <c r="C9244" s="11" t="s">
        <v>5117</v>
      </c>
      <c r="D9244" s="12"/>
      <c r="E9244" s="13" t="s">
        <v>40780</v>
      </c>
      <c r="F9244" s="11" t="s">
        <v>40781</v>
      </c>
      <c r="G9244" s="12" t="s">
        <v>74</v>
      </c>
      <c r="H9244" s="12" t="s">
        <v>86</v>
      </c>
      <c r="I9244" s="14" t="s">
        <v>4975</v>
      </c>
      <c r="J9244" s="12" t="s">
        <v>24</v>
      </c>
      <c r="K9244" s="12" t="s">
        <v>25</v>
      </c>
      <c r="L9244" s="12" t="s">
        <v>39</v>
      </c>
      <c r="M9244" s="11" t="s">
        <v>149</v>
      </c>
      <c r="N9244" s="11" t="s">
        <v>4871</v>
      </c>
      <c r="O9244" s="12" t="s">
        <v>29</v>
      </c>
      <c r="P9244" s="12"/>
      <c r="Q9244" s="15" t="s">
        <v>40782</v>
      </c>
      <c r="R9244" s="12" t="s">
        <v>148</v>
      </c>
      <c r="S9244" s="11" t="s">
        <v>40783</v>
      </c>
      <c r="T9244" s="11" t="s">
        <v>4887</v>
      </c>
    </row>
    <row x14ac:dyDescent="0.25" r="9245" customHeight="1" ht="19.5">
      <c r="A9245" s="18">
        <v>45222</v>
      </c>
      <c r="B9245" s="11" t="s">
        <v>40784</v>
      </c>
      <c r="C9245" s="11" t="s">
        <v>4882</v>
      </c>
      <c r="D9245" s="12"/>
      <c r="E9245" s="13" t="s">
        <v>40785</v>
      </c>
      <c r="F9245" s="11" t="s">
        <v>37940</v>
      </c>
      <c r="G9245" s="12" t="s">
        <v>74</v>
      </c>
      <c r="H9245" s="12" t="s">
        <v>121</v>
      </c>
      <c r="I9245" s="14" t="s">
        <v>381</v>
      </c>
      <c r="J9245" s="12" t="s">
        <v>24</v>
      </c>
      <c r="K9245" s="12" t="s">
        <v>25</v>
      </c>
      <c r="L9245" s="12" t="s">
        <v>39</v>
      </c>
      <c r="M9245" s="11" t="s">
        <v>149</v>
      </c>
      <c r="N9245" s="11" t="s">
        <v>4871</v>
      </c>
      <c r="O9245" s="12" t="s">
        <v>29</v>
      </c>
      <c r="P9245" s="12"/>
      <c r="Q9245" s="15" t="s">
        <v>40786</v>
      </c>
      <c r="R9245" s="12" t="s">
        <v>148</v>
      </c>
      <c r="S9245" s="11" t="s">
        <v>40787</v>
      </c>
      <c r="T9245" s="11" t="s">
        <v>6808</v>
      </c>
    </row>
    <row x14ac:dyDescent="0.25" r="9246" customHeight="1" ht="19.5">
      <c r="A9246" s="18">
        <v>45222</v>
      </c>
      <c r="B9246" s="11" t="s">
        <v>40788</v>
      </c>
      <c r="C9246" s="11" t="s">
        <v>5060</v>
      </c>
      <c r="D9246" s="12"/>
      <c r="E9246" s="13" t="s">
        <v>40789</v>
      </c>
      <c r="F9246" s="11" t="s">
        <v>14000</v>
      </c>
      <c r="G9246" s="12" t="s">
        <v>74</v>
      </c>
      <c r="H9246" s="12"/>
      <c r="I9246" s="14" t="s">
        <v>4975</v>
      </c>
      <c r="J9246" s="12" t="s">
        <v>24</v>
      </c>
      <c r="K9246" s="12" t="s">
        <v>25</v>
      </c>
      <c r="L9246" s="12" t="s">
        <v>39</v>
      </c>
      <c r="M9246" s="11" t="s">
        <v>149</v>
      </c>
      <c r="N9246" s="11" t="s">
        <v>4871</v>
      </c>
      <c r="O9246" s="12" t="s">
        <v>29</v>
      </c>
      <c r="P9246" s="12"/>
      <c r="Q9246" s="15" t="s">
        <v>40790</v>
      </c>
      <c r="R9246" s="12" t="s">
        <v>148</v>
      </c>
      <c r="S9246" s="11" t="s">
        <v>40791</v>
      </c>
      <c r="T9246" s="11" t="s">
        <v>4887</v>
      </c>
    </row>
    <row x14ac:dyDescent="0.25" r="9247" customHeight="1" ht="19.5">
      <c r="A9247" s="18">
        <v>45222</v>
      </c>
      <c r="B9247" s="11" t="s">
        <v>40792</v>
      </c>
      <c r="C9247" s="11" t="s">
        <v>4882</v>
      </c>
      <c r="D9247" s="12"/>
      <c r="E9247" s="13" t="s">
        <v>40793</v>
      </c>
      <c r="F9247" s="11" t="s">
        <v>40794</v>
      </c>
      <c r="G9247" s="12" t="s">
        <v>74</v>
      </c>
      <c r="H9247" s="12" t="s">
        <v>98</v>
      </c>
      <c r="I9247" s="14" t="s">
        <v>148</v>
      </c>
      <c r="J9247" s="12" t="s">
        <v>24</v>
      </c>
      <c r="K9247" s="12" t="s">
        <v>25</v>
      </c>
      <c r="L9247" s="12" t="s">
        <v>39</v>
      </c>
      <c r="M9247" s="11" t="s">
        <v>149</v>
      </c>
      <c r="N9247" s="11" t="s">
        <v>4871</v>
      </c>
      <c r="O9247" s="12" t="s">
        <v>29</v>
      </c>
      <c r="P9247" s="12"/>
      <c r="Q9247" s="15" t="s">
        <v>40795</v>
      </c>
      <c r="R9247" s="12" t="s">
        <v>148</v>
      </c>
      <c r="S9247" s="11" t="s">
        <v>40796</v>
      </c>
      <c r="T9247" s="11" t="s">
        <v>4893</v>
      </c>
    </row>
    <row x14ac:dyDescent="0.25" r="9248" customHeight="1" ht="19.5">
      <c r="A9248" s="18">
        <v>45222</v>
      </c>
      <c r="B9248" s="11" t="s">
        <v>40797</v>
      </c>
      <c r="C9248" s="11" t="s">
        <v>4882</v>
      </c>
      <c r="D9248" s="12"/>
      <c r="E9248" s="13" t="s">
        <v>40798</v>
      </c>
      <c r="F9248" s="11" t="s">
        <v>40799</v>
      </c>
      <c r="G9248" s="12" t="s">
        <v>74</v>
      </c>
      <c r="H9248" s="12"/>
      <c r="I9248" s="14" t="s">
        <v>148</v>
      </c>
      <c r="J9248" s="12" t="s">
        <v>24</v>
      </c>
      <c r="K9248" s="12" t="s">
        <v>25</v>
      </c>
      <c r="L9248" s="12" t="s">
        <v>39</v>
      </c>
      <c r="M9248" s="11" t="s">
        <v>149</v>
      </c>
      <c r="N9248" s="11" t="s">
        <v>4871</v>
      </c>
      <c r="O9248" s="12" t="s">
        <v>29</v>
      </c>
      <c r="P9248" s="12"/>
      <c r="Q9248" s="15" t="s">
        <v>40800</v>
      </c>
      <c r="R9248" s="12" t="s">
        <v>148</v>
      </c>
      <c r="S9248" s="11" t="s">
        <v>40801</v>
      </c>
      <c r="T9248" s="11" t="s">
        <v>4887</v>
      </c>
    </row>
    <row x14ac:dyDescent="0.25" r="9249" customHeight="1" ht="19.5">
      <c r="A9249" s="18">
        <v>45224</v>
      </c>
      <c r="B9249" s="11" t="s">
        <v>40802</v>
      </c>
      <c r="C9249" s="11" t="s">
        <v>545</v>
      </c>
      <c r="D9249" s="12"/>
      <c r="E9249" s="13">
        <v>13997661654</v>
      </c>
      <c r="F9249" s="11" t="s">
        <v>40803</v>
      </c>
      <c r="G9249" s="12" t="s">
        <v>23</v>
      </c>
      <c r="H9249" s="12"/>
      <c r="I9249" s="14" t="s">
        <v>381</v>
      </c>
      <c r="J9249" s="12" t="s">
        <v>24</v>
      </c>
      <c r="K9249" s="12" t="s">
        <v>25</v>
      </c>
      <c r="L9249" s="12" t="s">
        <v>39</v>
      </c>
      <c r="M9249" s="11" t="s">
        <v>40</v>
      </c>
      <c r="N9249" s="11" t="s">
        <v>28</v>
      </c>
      <c r="O9249" s="12" t="s">
        <v>29</v>
      </c>
      <c r="P9249" s="12"/>
      <c r="Q9249" s="15" t="s">
        <v>40804</v>
      </c>
      <c r="R9249" s="12" t="s">
        <v>42</v>
      </c>
      <c r="S9249" s="11" t="s">
        <v>40805</v>
      </c>
      <c r="T9249" s="11"/>
    </row>
    <row x14ac:dyDescent="0.25" r="9250" customHeight="1" ht="19.5">
      <c r="A9250" s="18">
        <v>45224</v>
      </c>
      <c r="B9250" s="11" t="s">
        <v>40806</v>
      </c>
      <c r="C9250" s="11" t="s">
        <v>336</v>
      </c>
      <c r="D9250" s="12"/>
      <c r="E9250" s="13">
        <v>13197313717</v>
      </c>
      <c r="F9250" s="11" t="s">
        <v>40807</v>
      </c>
      <c r="G9250" s="12" t="s">
        <v>62</v>
      </c>
      <c r="H9250" s="12"/>
      <c r="I9250" s="14">
        <v>10015</v>
      </c>
      <c r="J9250" s="12" t="s">
        <v>24</v>
      </c>
      <c r="K9250" s="12" t="s">
        <v>172</v>
      </c>
      <c r="L9250" s="12" t="s">
        <v>26</v>
      </c>
      <c r="M9250" s="11" t="s">
        <v>27</v>
      </c>
      <c r="N9250" s="11" t="s">
        <v>28</v>
      </c>
      <c r="O9250" s="12" t="s">
        <v>29</v>
      </c>
      <c r="P9250" s="12"/>
      <c r="Q9250" s="15" t="s">
        <v>40808</v>
      </c>
      <c r="R9250" s="12" t="s">
        <v>31</v>
      </c>
      <c r="S9250" s="11" t="s">
        <v>40809</v>
      </c>
      <c r="T9250" s="11"/>
    </row>
    <row x14ac:dyDescent="0.25" r="9251" customHeight="1" ht="19.5">
      <c r="A9251" s="18">
        <v>45222</v>
      </c>
      <c r="B9251" s="11" t="s">
        <v>40810</v>
      </c>
      <c r="C9251" s="11" t="s">
        <v>4867</v>
      </c>
      <c r="D9251" s="12"/>
      <c r="E9251" s="13" t="s">
        <v>40811</v>
      </c>
      <c r="F9251" s="11" t="s">
        <v>40812</v>
      </c>
      <c r="G9251" s="12" t="s">
        <v>74</v>
      </c>
      <c r="H9251" s="12"/>
      <c r="I9251" s="14" t="s">
        <v>4870</v>
      </c>
      <c r="J9251" s="12" t="s">
        <v>24</v>
      </c>
      <c r="K9251" s="12" t="s">
        <v>25</v>
      </c>
      <c r="L9251" s="12" t="s">
        <v>39</v>
      </c>
      <c r="M9251" s="11" t="s">
        <v>149</v>
      </c>
      <c r="N9251" s="11" t="s">
        <v>4871</v>
      </c>
      <c r="O9251" s="12" t="s">
        <v>29</v>
      </c>
      <c r="P9251" s="12"/>
      <c r="Q9251" s="15" t="s">
        <v>40813</v>
      </c>
      <c r="R9251" s="12" t="s">
        <v>148</v>
      </c>
      <c r="S9251" s="11" t="s">
        <v>40814</v>
      </c>
      <c r="T9251" s="11" t="s">
        <v>5318</v>
      </c>
    </row>
    <row x14ac:dyDescent="0.25" r="9252" customHeight="1" ht="19.5">
      <c r="A9252" s="18">
        <v>45225</v>
      </c>
      <c r="B9252" s="11" t="s">
        <v>40815</v>
      </c>
      <c r="C9252" s="11" t="s">
        <v>46</v>
      </c>
      <c r="D9252" s="12"/>
      <c r="E9252" s="13">
        <v>13040987372</v>
      </c>
      <c r="F9252" s="11" t="s">
        <v>40816</v>
      </c>
      <c r="G9252" s="12" t="s">
        <v>115</v>
      </c>
      <c r="H9252" s="12"/>
      <c r="I9252" s="14" t="s">
        <v>68</v>
      </c>
      <c r="J9252" s="12" t="s">
        <v>24</v>
      </c>
      <c r="K9252" s="12" t="s">
        <v>25</v>
      </c>
      <c r="L9252" s="12" t="s">
        <v>39</v>
      </c>
      <c r="M9252" s="11" t="s">
        <v>40</v>
      </c>
      <c r="N9252" s="11" t="s">
        <v>28</v>
      </c>
      <c r="O9252" s="12" t="s">
        <v>29</v>
      </c>
      <c r="P9252" s="12"/>
      <c r="Q9252" s="15" t="s">
        <v>40817</v>
      </c>
      <c r="R9252" s="12" t="s">
        <v>51</v>
      </c>
      <c r="S9252" s="11" t="s">
        <v>40818</v>
      </c>
      <c r="T9252" s="11"/>
    </row>
    <row x14ac:dyDescent="0.25" r="9253" customHeight="1" ht="19.5">
      <c r="A9253" s="18">
        <v>45222</v>
      </c>
      <c r="B9253" s="11" t="s">
        <v>40819</v>
      </c>
      <c r="C9253" s="11" t="s">
        <v>4882</v>
      </c>
      <c r="D9253" s="12"/>
      <c r="E9253" s="13" t="s">
        <v>40820</v>
      </c>
      <c r="F9253" s="11" t="s">
        <v>40821</v>
      </c>
      <c r="G9253" s="12" t="s">
        <v>74</v>
      </c>
      <c r="H9253" s="12"/>
      <c r="I9253" s="14" t="s">
        <v>221</v>
      </c>
      <c r="J9253" s="12" t="s">
        <v>24</v>
      </c>
      <c r="K9253" s="12" t="s">
        <v>25</v>
      </c>
      <c r="L9253" s="12" t="s">
        <v>39</v>
      </c>
      <c r="M9253" s="11" t="s">
        <v>149</v>
      </c>
      <c r="N9253" s="11" t="s">
        <v>4871</v>
      </c>
      <c r="O9253" s="12" t="s">
        <v>29</v>
      </c>
      <c r="P9253" s="12"/>
      <c r="Q9253" s="15" t="s">
        <v>40822</v>
      </c>
      <c r="R9253" s="12" t="s">
        <v>148</v>
      </c>
      <c r="S9253" s="11" t="s">
        <v>40823</v>
      </c>
      <c r="T9253" s="11" t="s">
        <v>4893</v>
      </c>
    </row>
    <row x14ac:dyDescent="0.25" r="9254" customHeight="1" ht="19.5">
      <c r="A9254" s="18">
        <v>45225</v>
      </c>
      <c r="B9254" s="11" t="s">
        <v>40824</v>
      </c>
      <c r="C9254" s="11" t="s">
        <v>46</v>
      </c>
      <c r="D9254" s="12"/>
      <c r="E9254" s="13">
        <v>15671037958</v>
      </c>
      <c r="F9254" s="11" t="s">
        <v>40825</v>
      </c>
      <c r="G9254" s="12" t="s">
        <v>37</v>
      </c>
      <c r="H9254" s="12"/>
      <c r="I9254" s="14" t="s">
        <v>925</v>
      </c>
      <c r="J9254" s="12" t="s">
        <v>24</v>
      </c>
      <c r="K9254" s="12" t="s">
        <v>25</v>
      </c>
      <c r="L9254" s="12" t="s">
        <v>39</v>
      </c>
      <c r="M9254" s="11" t="s">
        <v>40</v>
      </c>
      <c r="N9254" s="11" t="s">
        <v>28</v>
      </c>
      <c r="O9254" s="12" t="s">
        <v>29</v>
      </c>
      <c r="P9254" s="12"/>
      <c r="Q9254" s="15" t="s">
        <v>40826</v>
      </c>
      <c r="R9254" s="12" t="s">
        <v>51</v>
      </c>
      <c r="S9254" s="11" t="s">
        <v>40827</v>
      </c>
      <c r="T9254" s="11"/>
    </row>
    <row x14ac:dyDescent="0.25" r="9255" customHeight="1" ht="19.5">
      <c r="A9255" s="18">
        <v>45225</v>
      </c>
      <c r="B9255" s="11" t="s">
        <v>40828</v>
      </c>
      <c r="C9255" s="11" t="s">
        <v>46</v>
      </c>
      <c r="D9255" s="12"/>
      <c r="E9255" s="13">
        <v>17671279535</v>
      </c>
      <c r="F9255" s="11" t="s">
        <v>40829</v>
      </c>
      <c r="G9255" s="12" t="s">
        <v>74</v>
      </c>
      <c r="H9255" s="12"/>
      <c r="I9255" s="14" t="s">
        <v>486</v>
      </c>
      <c r="J9255" s="12" t="s">
        <v>24</v>
      </c>
      <c r="K9255" s="12" t="s">
        <v>25</v>
      </c>
      <c r="L9255" s="12" t="s">
        <v>39</v>
      </c>
      <c r="M9255" s="11" t="s">
        <v>27</v>
      </c>
      <c r="N9255" s="11" t="s">
        <v>28</v>
      </c>
      <c r="O9255" s="12" t="s">
        <v>29</v>
      </c>
      <c r="P9255" s="12"/>
      <c r="Q9255" s="15" t="s">
        <v>40830</v>
      </c>
      <c r="R9255" s="12" t="s">
        <v>51</v>
      </c>
      <c r="S9255" s="11" t="s">
        <v>40831</v>
      </c>
      <c r="T9255" s="11"/>
    </row>
    <row x14ac:dyDescent="0.25" r="9256" customHeight="1" ht="19.5">
      <c r="A9256" s="18">
        <v>45222</v>
      </c>
      <c r="B9256" s="11" t="s">
        <v>40832</v>
      </c>
      <c r="C9256" s="11" t="s">
        <v>4867</v>
      </c>
      <c r="D9256" s="12"/>
      <c r="E9256" s="13" t="s">
        <v>40833</v>
      </c>
      <c r="F9256" s="11" t="s">
        <v>40834</v>
      </c>
      <c r="G9256" s="12" t="s">
        <v>74</v>
      </c>
      <c r="H9256" s="12"/>
      <c r="I9256" s="14" t="s">
        <v>4870</v>
      </c>
      <c r="J9256" s="12" t="s">
        <v>24</v>
      </c>
      <c r="K9256" s="12" t="s">
        <v>25</v>
      </c>
      <c r="L9256" s="12" t="s">
        <v>39</v>
      </c>
      <c r="M9256" s="11" t="s">
        <v>149</v>
      </c>
      <c r="N9256" s="11" t="s">
        <v>4871</v>
      </c>
      <c r="O9256" s="12" t="s">
        <v>29</v>
      </c>
      <c r="P9256" s="12"/>
      <c r="Q9256" s="15" t="s">
        <v>40835</v>
      </c>
      <c r="R9256" s="12" t="s">
        <v>148</v>
      </c>
      <c r="S9256" s="11" t="s">
        <v>40836</v>
      </c>
      <c r="T9256" s="11" t="s">
        <v>4887</v>
      </c>
    </row>
    <row x14ac:dyDescent="0.25" r="9257" customHeight="1" ht="19.5">
      <c r="A9257" s="18">
        <v>45223</v>
      </c>
      <c r="B9257" s="11" t="s">
        <v>40837</v>
      </c>
      <c r="C9257" s="11" t="s">
        <v>4867</v>
      </c>
      <c r="D9257" s="12"/>
      <c r="E9257" s="13" t="s">
        <v>40838</v>
      </c>
      <c r="F9257" s="11" t="s">
        <v>40839</v>
      </c>
      <c r="G9257" s="12" t="s">
        <v>74</v>
      </c>
      <c r="H9257" s="12"/>
      <c r="I9257" s="14" t="s">
        <v>4870</v>
      </c>
      <c r="J9257" s="12" t="s">
        <v>24</v>
      </c>
      <c r="K9257" s="12" t="s">
        <v>25</v>
      </c>
      <c r="L9257" s="12" t="s">
        <v>39</v>
      </c>
      <c r="M9257" s="11" t="s">
        <v>149</v>
      </c>
      <c r="N9257" s="11" t="s">
        <v>4871</v>
      </c>
      <c r="O9257" s="12" t="s">
        <v>29</v>
      </c>
      <c r="P9257" s="12"/>
      <c r="Q9257" s="15" t="s">
        <v>40840</v>
      </c>
      <c r="R9257" s="12" t="s">
        <v>148</v>
      </c>
      <c r="S9257" s="11" t="s">
        <v>40841</v>
      </c>
      <c r="T9257" s="11" t="s">
        <v>4874</v>
      </c>
    </row>
    <row x14ac:dyDescent="0.25" r="9258" customHeight="1" ht="19.5">
      <c r="A9258" s="18">
        <v>45223</v>
      </c>
      <c r="B9258" s="11" t="s">
        <v>40842</v>
      </c>
      <c r="C9258" s="11" t="s">
        <v>4923</v>
      </c>
      <c r="D9258" s="12"/>
      <c r="E9258" s="13" t="s">
        <v>40843</v>
      </c>
      <c r="F9258" s="11" t="s">
        <v>40844</v>
      </c>
      <c r="G9258" s="12" t="s">
        <v>74</v>
      </c>
      <c r="H9258" s="12"/>
      <c r="I9258" s="14" t="s">
        <v>486</v>
      </c>
      <c r="J9258" s="12" t="s">
        <v>24</v>
      </c>
      <c r="K9258" s="12" t="s">
        <v>25</v>
      </c>
      <c r="L9258" s="12" t="s">
        <v>39</v>
      </c>
      <c r="M9258" s="11" t="s">
        <v>149</v>
      </c>
      <c r="N9258" s="11" t="s">
        <v>4871</v>
      </c>
      <c r="O9258" s="12" t="s">
        <v>29</v>
      </c>
      <c r="P9258" s="12"/>
      <c r="Q9258" s="15" t="s">
        <v>40845</v>
      </c>
      <c r="R9258" s="12" t="s">
        <v>148</v>
      </c>
      <c r="S9258" s="11" t="s">
        <v>40846</v>
      </c>
      <c r="T9258" s="11" t="s">
        <v>4893</v>
      </c>
    </row>
    <row x14ac:dyDescent="0.25" r="9259" customHeight="1" ht="19.5">
      <c r="A9259" s="18">
        <v>45223</v>
      </c>
      <c r="B9259" s="11" t="s">
        <v>40847</v>
      </c>
      <c r="C9259" s="11" t="s">
        <v>4867</v>
      </c>
      <c r="D9259" s="12"/>
      <c r="E9259" s="13" t="s">
        <v>40848</v>
      </c>
      <c r="F9259" s="11" t="s">
        <v>40849</v>
      </c>
      <c r="G9259" s="12" t="s">
        <v>74</v>
      </c>
      <c r="H9259" s="12"/>
      <c r="I9259" s="14" t="s">
        <v>4870</v>
      </c>
      <c r="J9259" s="12" t="s">
        <v>24</v>
      </c>
      <c r="K9259" s="12" t="s">
        <v>25</v>
      </c>
      <c r="L9259" s="12" t="s">
        <v>39</v>
      </c>
      <c r="M9259" s="11" t="s">
        <v>149</v>
      </c>
      <c r="N9259" s="11" t="s">
        <v>4871</v>
      </c>
      <c r="O9259" s="12" t="s">
        <v>29</v>
      </c>
      <c r="P9259" s="12"/>
      <c r="Q9259" s="15" t="s">
        <v>40850</v>
      </c>
      <c r="R9259" s="12" t="s">
        <v>148</v>
      </c>
      <c r="S9259" s="11" t="s">
        <v>40851</v>
      </c>
      <c r="T9259" s="11" t="s">
        <v>4893</v>
      </c>
    </row>
    <row x14ac:dyDescent="0.25" r="9260" customHeight="1" ht="19.5">
      <c r="A9260" s="18">
        <v>45224</v>
      </c>
      <c r="B9260" s="11" t="s">
        <v>40852</v>
      </c>
      <c r="C9260" s="11" t="s">
        <v>46</v>
      </c>
      <c r="D9260" s="12"/>
      <c r="E9260" s="13">
        <v>15549393802</v>
      </c>
      <c r="F9260" s="11" t="s">
        <v>40853</v>
      </c>
      <c r="G9260" s="12" t="s">
        <v>289</v>
      </c>
      <c r="H9260" s="12"/>
      <c r="I9260" s="14" t="s">
        <v>93</v>
      </c>
      <c r="J9260" s="12" t="s">
        <v>24</v>
      </c>
      <c r="K9260" s="12" t="s">
        <v>25</v>
      </c>
      <c r="L9260" s="12" t="s">
        <v>39</v>
      </c>
      <c r="M9260" s="11" t="s">
        <v>27</v>
      </c>
      <c r="N9260" s="11" t="s">
        <v>28</v>
      </c>
      <c r="O9260" s="12" t="s">
        <v>29</v>
      </c>
      <c r="P9260" s="12"/>
      <c r="Q9260" s="15" t="s">
        <v>40854</v>
      </c>
      <c r="R9260" s="12" t="s">
        <v>51</v>
      </c>
      <c r="S9260" s="11" t="s">
        <v>40855</v>
      </c>
      <c r="T9260" s="11"/>
    </row>
    <row x14ac:dyDescent="0.25" r="9261" customHeight="1" ht="19.5">
      <c r="A9261" s="18">
        <v>45223</v>
      </c>
      <c r="B9261" s="11" t="s">
        <v>40856</v>
      </c>
      <c r="C9261" s="11" t="s">
        <v>4882</v>
      </c>
      <c r="D9261" s="12"/>
      <c r="E9261" s="13" t="s">
        <v>40857</v>
      </c>
      <c r="F9261" s="11" t="s">
        <v>40858</v>
      </c>
      <c r="G9261" s="12" t="s">
        <v>74</v>
      </c>
      <c r="H9261" s="12"/>
      <c r="I9261" s="14" t="s">
        <v>148</v>
      </c>
      <c r="J9261" s="12" t="s">
        <v>24</v>
      </c>
      <c r="K9261" s="12" t="s">
        <v>25</v>
      </c>
      <c r="L9261" s="12" t="s">
        <v>39</v>
      </c>
      <c r="M9261" s="11" t="s">
        <v>149</v>
      </c>
      <c r="N9261" s="11" t="s">
        <v>4871</v>
      </c>
      <c r="O9261" s="12" t="s">
        <v>29</v>
      </c>
      <c r="P9261" s="12"/>
      <c r="Q9261" s="15" t="s">
        <v>40859</v>
      </c>
      <c r="R9261" s="12" t="s">
        <v>148</v>
      </c>
      <c r="S9261" s="11" t="s">
        <v>40860</v>
      </c>
      <c r="T9261" s="11" t="s">
        <v>4928</v>
      </c>
    </row>
    <row x14ac:dyDescent="0.25" r="9262" customHeight="1" ht="19.5">
      <c r="A9262" s="18">
        <v>45223</v>
      </c>
      <c r="B9262" s="11" t="s">
        <v>40861</v>
      </c>
      <c r="C9262" s="11" t="s">
        <v>180</v>
      </c>
      <c r="D9262" s="12"/>
      <c r="E9262" s="13">
        <v>13040970799</v>
      </c>
      <c r="F9262" s="11" t="s">
        <v>40862</v>
      </c>
      <c r="G9262" s="12" t="s">
        <v>115</v>
      </c>
      <c r="H9262" s="12"/>
      <c r="I9262" s="14" t="s">
        <v>925</v>
      </c>
      <c r="J9262" s="12" t="s">
        <v>24</v>
      </c>
      <c r="K9262" s="12" t="s">
        <v>25</v>
      </c>
      <c r="L9262" s="12" t="s">
        <v>39</v>
      </c>
      <c r="M9262" s="11" t="s">
        <v>27</v>
      </c>
      <c r="N9262" s="11" t="s">
        <v>183</v>
      </c>
      <c r="O9262" s="12" t="s">
        <v>29</v>
      </c>
      <c r="P9262" s="12"/>
      <c r="Q9262" s="15" t="s">
        <v>40863</v>
      </c>
      <c r="R9262" s="12" t="s">
        <v>51</v>
      </c>
      <c r="S9262" s="11" t="s">
        <v>40864</v>
      </c>
      <c r="T9262" s="11"/>
    </row>
    <row x14ac:dyDescent="0.25" r="9263" customHeight="1" ht="19.5">
      <c r="A9263" s="18">
        <v>45223</v>
      </c>
      <c r="B9263" s="11" t="s">
        <v>40865</v>
      </c>
      <c r="C9263" s="11" t="s">
        <v>4867</v>
      </c>
      <c r="D9263" s="12"/>
      <c r="E9263" s="13" t="s">
        <v>40866</v>
      </c>
      <c r="F9263" s="11" t="s">
        <v>40867</v>
      </c>
      <c r="G9263" s="12" t="s">
        <v>74</v>
      </c>
      <c r="H9263" s="12" t="s">
        <v>121</v>
      </c>
      <c r="I9263" s="14" t="s">
        <v>4870</v>
      </c>
      <c r="J9263" s="12" t="s">
        <v>24</v>
      </c>
      <c r="K9263" s="12" t="s">
        <v>25</v>
      </c>
      <c r="L9263" s="12" t="s">
        <v>39</v>
      </c>
      <c r="M9263" s="11" t="s">
        <v>149</v>
      </c>
      <c r="N9263" s="11" t="s">
        <v>4871</v>
      </c>
      <c r="O9263" s="12" t="s">
        <v>29</v>
      </c>
      <c r="P9263" s="12"/>
      <c r="Q9263" s="15" t="s">
        <v>40868</v>
      </c>
      <c r="R9263" s="12" t="s">
        <v>148</v>
      </c>
      <c r="S9263" s="11" t="s">
        <v>40869</v>
      </c>
      <c r="T9263" s="11" t="s">
        <v>4928</v>
      </c>
    </row>
    <row x14ac:dyDescent="0.25" r="9264" customHeight="1" ht="19.5">
      <c r="A9264" s="18">
        <v>45224</v>
      </c>
      <c r="B9264" s="11" t="s">
        <v>40870</v>
      </c>
      <c r="C9264" s="11" t="s">
        <v>164</v>
      </c>
      <c r="D9264" s="12"/>
      <c r="E9264" s="13">
        <v>15171750002</v>
      </c>
      <c r="F9264" s="11" t="s">
        <v>40871</v>
      </c>
      <c r="G9264" s="12" t="s">
        <v>216</v>
      </c>
      <c r="H9264" s="12"/>
      <c r="I9264" s="14" t="s">
        <v>381</v>
      </c>
      <c r="J9264" s="12" t="s">
        <v>24</v>
      </c>
      <c r="K9264" s="12" t="s">
        <v>25</v>
      </c>
      <c r="L9264" s="12" t="s">
        <v>39</v>
      </c>
      <c r="M9264" s="11" t="s">
        <v>40</v>
      </c>
      <c r="N9264" s="11" t="s">
        <v>28</v>
      </c>
      <c r="O9264" s="12" t="s">
        <v>29</v>
      </c>
      <c r="P9264" s="12"/>
      <c r="Q9264" s="15" t="s">
        <v>40872</v>
      </c>
      <c r="R9264" s="12" t="s">
        <v>51</v>
      </c>
      <c r="S9264" s="17" t="s">
        <v>40873</v>
      </c>
      <c r="T9264" s="11"/>
    </row>
    <row x14ac:dyDescent="0.25" r="9265" customHeight="1" ht="19.5">
      <c r="A9265" s="18">
        <v>45223</v>
      </c>
      <c r="B9265" s="11" t="s">
        <v>40874</v>
      </c>
      <c r="C9265" s="11" t="s">
        <v>4867</v>
      </c>
      <c r="D9265" s="12"/>
      <c r="E9265" s="13" t="s">
        <v>40875</v>
      </c>
      <c r="F9265" s="11" t="s">
        <v>40876</v>
      </c>
      <c r="G9265" s="12" t="s">
        <v>74</v>
      </c>
      <c r="H9265" s="12"/>
      <c r="I9265" s="14" t="s">
        <v>4870</v>
      </c>
      <c r="J9265" s="12" t="s">
        <v>24</v>
      </c>
      <c r="K9265" s="12" t="s">
        <v>25</v>
      </c>
      <c r="L9265" s="12" t="s">
        <v>39</v>
      </c>
      <c r="M9265" s="11" t="s">
        <v>149</v>
      </c>
      <c r="N9265" s="11" t="s">
        <v>4871</v>
      </c>
      <c r="O9265" s="12" t="s">
        <v>29</v>
      </c>
      <c r="P9265" s="12"/>
      <c r="Q9265" s="15" t="s">
        <v>40877</v>
      </c>
      <c r="R9265" s="12" t="s">
        <v>148</v>
      </c>
      <c r="S9265" s="11" t="s">
        <v>40878</v>
      </c>
      <c r="T9265" s="11" t="s">
        <v>6803</v>
      </c>
    </row>
    <row x14ac:dyDescent="0.25" r="9266" customHeight="1" ht="19.5">
      <c r="A9266" s="18">
        <v>45223</v>
      </c>
      <c r="B9266" s="11" t="s">
        <v>40879</v>
      </c>
      <c r="C9266" s="11" t="s">
        <v>5117</v>
      </c>
      <c r="D9266" s="12"/>
      <c r="E9266" s="13" t="s">
        <v>40880</v>
      </c>
      <c r="F9266" s="11" t="s">
        <v>10537</v>
      </c>
      <c r="G9266" s="12" t="s">
        <v>74</v>
      </c>
      <c r="H9266" s="12"/>
      <c r="I9266" s="14" t="s">
        <v>4975</v>
      </c>
      <c r="J9266" s="12" t="s">
        <v>24</v>
      </c>
      <c r="K9266" s="12" t="s">
        <v>25</v>
      </c>
      <c r="L9266" s="12" t="s">
        <v>39</v>
      </c>
      <c r="M9266" s="11" t="s">
        <v>149</v>
      </c>
      <c r="N9266" s="11" t="s">
        <v>4871</v>
      </c>
      <c r="O9266" s="12" t="s">
        <v>29</v>
      </c>
      <c r="P9266" s="12"/>
      <c r="Q9266" s="15" t="s">
        <v>40881</v>
      </c>
      <c r="R9266" s="12" t="s">
        <v>148</v>
      </c>
      <c r="S9266" s="11" t="s">
        <v>40882</v>
      </c>
      <c r="T9266" s="11" t="s">
        <v>4955</v>
      </c>
    </row>
    <row x14ac:dyDescent="0.25" r="9267" customHeight="1" ht="19.5">
      <c r="A9267" s="18">
        <v>45225</v>
      </c>
      <c r="B9267" s="11" t="s">
        <v>40883</v>
      </c>
      <c r="C9267" s="11" t="s">
        <v>2703</v>
      </c>
      <c r="D9267" s="12"/>
      <c r="E9267" s="13">
        <v>13207214760</v>
      </c>
      <c r="F9267" s="11" t="s">
        <v>40884</v>
      </c>
      <c r="G9267" s="12" t="s">
        <v>37</v>
      </c>
      <c r="H9267" s="12" t="s">
        <v>98</v>
      </c>
      <c r="I9267" s="14">
        <v>10015</v>
      </c>
      <c r="J9267" s="12" t="s">
        <v>24</v>
      </c>
      <c r="K9267" s="12" t="s">
        <v>69</v>
      </c>
      <c r="L9267" s="12" t="s">
        <v>26</v>
      </c>
      <c r="M9267" s="11" t="s">
        <v>27</v>
      </c>
      <c r="N9267" s="11" t="s">
        <v>28</v>
      </c>
      <c r="O9267" s="12" t="s">
        <v>29</v>
      </c>
      <c r="P9267" s="12"/>
      <c r="Q9267" s="15" t="s">
        <v>40885</v>
      </c>
      <c r="R9267" s="12" t="s">
        <v>31</v>
      </c>
      <c r="S9267" s="11" t="s">
        <v>40886</v>
      </c>
      <c r="T9267" s="11"/>
    </row>
    <row x14ac:dyDescent="0.25" r="9268" customHeight="1" ht="19.5">
      <c r="A9268" s="18">
        <v>45224</v>
      </c>
      <c r="B9268" s="11" t="s">
        <v>40887</v>
      </c>
      <c r="C9268" s="11" t="s">
        <v>180</v>
      </c>
      <c r="D9268" s="12"/>
      <c r="E9268" s="13">
        <v>13040973628</v>
      </c>
      <c r="F9268" s="11" t="s">
        <v>40888</v>
      </c>
      <c r="G9268" s="12" t="s">
        <v>23</v>
      </c>
      <c r="H9268" s="12"/>
      <c r="I9268" s="14" t="s">
        <v>1394</v>
      </c>
      <c r="J9268" s="12" t="s">
        <v>24</v>
      </c>
      <c r="K9268" s="12" t="s">
        <v>25</v>
      </c>
      <c r="L9268" s="12" t="s">
        <v>39</v>
      </c>
      <c r="M9268" s="11" t="s">
        <v>27</v>
      </c>
      <c r="N9268" s="11" t="s">
        <v>183</v>
      </c>
      <c r="O9268" s="12" t="s">
        <v>29</v>
      </c>
      <c r="P9268" s="12"/>
      <c r="Q9268" s="15" t="s">
        <v>40889</v>
      </c>
      <c r="R9268" s="12" t="s">
        <v>51</v>
      </c>
      <c r="S9268" s="11" t="s">
        <v>40890</v>
      </c>
      <c r="T9268" s="11"/>
    </row>
    <row x14ac:dyDescent="0.25" r="9269" customHeight="1" ht="19.5">
      <c r="A9269" s="18">
        <v>45225</v>
      </c>
      <c r="B9269" s="11" t="s">
        <v>40891</v>
      </c>
      <c r="C9269" s="11" t="s">
        <v>20987</v>
      </c>
      <c r="D9269" s="12"/>
      <c r="E9269" s="13">
        <v>15572740665</v>
      </c>
      <c r="F9269" s="11" t="s">
        <v>40892</v>
      </c>
      <c r="G9269" s="12" t="s">
        <v>56</v>
      </c>
      <c r="H9269" s="12"/>
      <c r="I9269" s="14" t="s">
        <v>93</v>
      </c>
      <c r="J9269" s="12" t="s">
        <v>24</v>
      </c>
      <c r="K9269" s="12" t="s">
        <v>25</v>
      </c>
      <c r="L9269" s="12" t="s">
        <v>39</v>
      </c>
      <c r="M9269" s="11" t="s">
        <v>40</v>
      </c>
      <c r="N9269" s="11" t="s">
        <v>28</v>
      </c>
      <c r="O9269" s="12" t="s">
        <v>29</v>
      </c>
      <c r="P9269" s="12"/>
      <c r="Q9269" s="15" t="s">
        <v>40893</v>
      </c>
      <c r="R9269" s="12" t="s">
        <v>42</v>
      </c>
      <c r="S9269" s="11" t="s">
        <v>40894</v>
      </c>
      <c r="T9269" s="11"/>
    </row>
    <row x14ac:dyDescent="0.25" r="9270" customHeight="1" ht="19.5">
      <c r="A9270" s="18">
        <v>45223</v>
      </c>
      <c r="B9270" s="11" t="s">
        <v>40895</v>
      </c>
      <c r="C9270" s="11" t="s">
        <v>4882</v>
      </c>
      <c r="D9270" s="12"/>
      <c r="E9270" s="13" t="s">
        <v>40896</v>
      </c>
      <c r="F9270" s="11" t="s">
        <v>40897</v>
      </c>
      <c r="G9270" s="12" t="s">
        <v>74</v>
      </c>
      <c r="H9270" s="12"/>
      <c r="I9270" s="14" t="s">
        <v>99</v>
      </c>
      <c r="J9270" s="12" t="s">
        <v>24</v>
      </c>
      <c r="K9270" s="12" t="s">
        <v>25</v>
      </c>
      <c r="L9270" s="12" t="s">
        <v>39</v>
      </c>
      <c r="M9270" s="11" t="s">
        <v>149</v>
      </c>
      <c r="N9270" s="11" t="s">
        <v>4871</v>
      </c>
      <c r="O9270" s="12" t="s">
        <v>29</v>
      </c>
      <c r="P9270" s="12"/>
      <c r="Q9270" s="15" t="s">
        <v>40898</v>
      </c>
      <c r="R9270" s="12" t="s">
        <v>148</v>
      </c>
      <c r="S9270" s="11" t="s">
        <v>40899</v>
      </c>
      <c r="T9270" s="11" t="s">
        <v>4874</v>
      </c>
    </row>
    <row x14ac:dyDescent="0.25" r="9271" customHeight="1" ht="19.5">
      <c r="A9271" s="18">
        <v>45222</v>
      </c>
      <c r="B9271" s="11" t="s">
        <v>40900</v>
      </c>
      <c r="C9271" s="11" t="s">
        <v>5363</v>
      </c>
      <c r="D9271" s="12"/>
      <c r="E9271" s="13">
        <v>13100785759</v>
      </c>
      <c r="F9271" s="11" t="s">
        <v>40767</v>
      </c>
      <c r="G9271" s="12" t="s">
        <v>74</v>
      </c>
      <c r="H9271" s="12" t="s">
        <v>86</v>
      </c>
      <c r="I9271" s="14" t="s">
        <v>221</v>
      </c>
      <c r="J9271" s="12" t="s">
        <v>24</v>
      </c>
      <c r="K9271" s="12" t="s">
        <v>25</v>
      </c>
      <c r="L9271" s="12" t="s">
        <v>39</v>
      </c>
      <c r="M9271" s="11" t="s">
        <v>40</v>
      </c>
      <c r="N9271" s="11" t="s">
        <v>624</v>
      </c>
      <c r="O9271" s="12" t="s">
        <v>29</v>
      </c>
      <c r="P9271" s="12"/>
      <c r="Q9271" s="15" t="s">
        <v>40901</v>
      </c>
      <c r="R9271" s="12" t="s">
        <v>42</v>
      </c>
      <c r="S9271" s="11" t="s">
        <v>40902</v>
      </c>
      <c r="T9271" s="11" t="s">
        <v>40903</v>
      </c>
    </row>
    <row x14ac:dyDescent="0.25" r="9272" customHeight="1" ht="19.5">
      <c r="A9272" s="18">
        <v>45222</v>
      </c>
      <c r="B9272" s="11" t="s">
        <v>40904</v>
      </c>
      <c r="C9272" s="11" t="s">
        <v>180</v>
      </c>
      <c r="D9272" s="12"/>
      <c r="E9272" s="13">
        <v>13040980331</v>
      </c>
      <c r="F9272" s="11" t="s">
        <v>25798</v>
      </c>
      <c r="G9272" s="12" t="s">
        <v>37</v>
      </c>
      <c r="H9272" s="12"/>
      <c r="I9272" s="14" t="s">
        <v>38</v>
      </c>
      <c r="J9272" s="12" t="s">
        <v>24</v>
      </c>
      <c r="K9272" s="12" t="s">
        <v>25</v>
      </c>
      <c r="L9272" s="12" t="s">
        <v>39</v>
      </c>
      <c r="M9272" s="11" t="s">
        <v>40</v>
      </c>
      <c r="N9272" s="11" t="s">
        <v>183</v>
      </c>
      <c r="O9272" s="12" t="s">
        <v>29</v>
      </c>
      <c r="P9272" s="12"/>
      <c r="Q9272" s="15" t="s">
        <v>40905</v>
      </c>
      <c r="R9272" s="12" t="s">
        <v>51</v>
      </c>
      <c r="S9272" s="11" t="s">
        <v>40906</v>
      </c>
      <c r="T9272" s="11"/>
    </row>
    <row x14ac:dyDescent="0.25" r="9273" customHeight="1" ht="19.5">
      <c r="A9273" s="18">
        <v>45223</v>
      </c>
      <c r="B9273" s="11" t="s">
        <v>40907</v>
      </c>
      <c r="C9273" s="11" t="s">
        <v>4923</v>
      </c>
      <c r="D9273" s="12"/>
      <c r="E9273" s="13" t="s">
        <v>40908</v>
      </c>
      <c r="F9273" s="11" t="s">
        <v>40909</v>
      </c>
      <c r="G9273" s="12" t="s">
        <v>74</v>
      </c>
      <c r="H9273" s="12" t="s">
        <v>130</v>
      </c>
      <c r="I9273" s="14" t="s">
        <v>148</v>
      </c>
      <c r="J9273" s="12" t="s">
        <v>24</v>
      </c>
      <c r="K9273" s="12" t="s">
        <v>25</v>
      </c>
      <c r="L9273" s="12" t="s">
        <v>39</v>
      </c>
      <c r="M9273" s="11" t="s">
        <v>149</v>
      </c>
      <c r="N9273" s="11" t="s">
        <v>4871</v>
      </c>
      <c r="O9273" s="12" t="s">
        <v>29</v>
      </c>
      <c r="P9273" s="12"/>
      <c r="Q9273" s="15" t="s">
        <v>40910</v>
      </c>
      <c r="R9273" s="12" t="s">
        <v>148</v>
      </c>
      <c r="S9273" s="11" t="s">
        <v>40911</v>
      </c>
      <c r="T9273" s="11" t="s">
        <v>4955</v>
      </c>
    </row>
    <row x14ac:dyDescent="0.25" r="9274" customHeight="1" ht="19.5">
      <c r="A9274" s="18">
        <v>45223</v>
      </c>
      <c r="B9274" s="11" t="s">
        <v>40912</v>
      </c>
      <c r="C9274" s="11" t="s">
        <v>180</v>
      </c>
      <c r="D9274" s="12"/>
      <c r="E9274" s="13">
        <v>13040981586</v>
      </c>
      <c r="F9274" s="11" t="s">
        <v>40913</v>
      </c>
      <c r="G9274" s="12" t="s">
        <v>115</v>
      </c>
      <c r="H9274" s="12" t="s">
        <v>121</v>
      </c>
      <c r="I9274" s="14" t="s">
        <v>381</v>
      </c>
      <c r="J9274" s="12" t="s">
        <v>24</v>
      </c>
      <c r="K9274" s="12" t="s">
        <v>25</v>
      </c>
      <c r="L9274" s="12" t="s">
        <v>39</v>
      </c>
      <c r="M9274" s="11" t="s">
        <v>27</v>
      </c>
      <c r="N9274" s="11" t="s">
        <v>183</v>
      </c>
      <c r="O9274" s="12" t="s">
        <v>29</v>
      </c>
      <c r="P9274" s="12"/>
      <c r="Q9274" s="15" t="s">
        <v>40914</v>
      </c>
      <c r="R9274" s="12" t="s">
        <v>51</v>
      </c>
      <c r="S9274" s="11" t="s">
        <v>40915</v>
      </c>
      <c r="T9274" s="11"/>
    </row>
    <row x14ac:dyDescent="0.25" r="9275" customHeight="1" ht="19.5">
      <c r="A9275" s="18">
        <v>45225</v>
      </c>
      <c r="B9275" s="11" t="s">
        <v>40916</v>
      </c>
      <c r="C9275" s="11" t="s">
        <v>545</v>
      </c>
      <c r="D9275" s="12"/>
      <c r="E9275" s="13">
        <v>15629336823</v>
      </c>
      <c r="F9275" s="11" t="s">
        <v>40917</v>
      </c>
      <c r="G9275" s="12" t="s">
        <v>37</v>
      </c>
      <c r="H9275" s="12"/>
      <c r="I9275" s="14" t="s">
        <v>57</v>
      </c>
      <c r="J9275" s="12" t="s">
        <v>24</v>
      </c>
      <c r="K9275" s="12" t="s">
        <v>25</v>
      </c>
      <c r="L9275" s="12" t="s">
        <v>39</v>
      </c>
      <c r="M9275" s="11" t="s">
        <v>40</v>
      </c>
      <c r="N9275" s="11" t="s">
        <v>28</v>
      </c>
      <c r="O9275" s="12" t="s">
        <v>29</v>
      </c>
      <c r="P9275" s="12"/>
      <c r="Q9275" s="15" t="s">
        <v>40918</v>
      </c>
      <c r="R9275" s="12" t="s">
        <v>42</v>
      </c>
      <c r="S9275" s="11" t="s">
        <v>40919</v>
      </c>
      <c r="T9275" s="11"/>
    </row>
    <row x14ac:dyDescent="0.25" r="9276" customHeight="1" ht="19.5">
      <c r="A9276" s="18">
        <v>45222</v>
      </c>
      <c r="B9276" s="11" t="s">
        <v>40920</v>
      </c>
      <c r="C9276" s="11" t="s">
        <v>46</v>
      </c>
      <c r="D9276" s="12"/>
      <c r="E9276" s="13">
        <v>18674275341</v>
      </c>
      <c r="F9276" s="11" t="s">
        <v>40921</v>
      </c>
      <c r="G9276" s="12" t="s">
        <v>74</v>
      </c>
      <c r="H9276" s="12"/>
      <c r="I9276" s="14" t="s">
        <v>615</v>
      </c>
      <c r="J9276" s="12" t="s">
        <v>24</v>
      </c>
      <c r="K9276" s="12" t="s">
        <v>25</v>
      </c>
      <c r="L9276" s="12" t="s">
        <v>39</v>
      </c>
      <c r="M9276" s="11" t="s">
        <v>40</v>
      </c>
      <c r="N9276" s="11" t="s">
        <v>28</v>
      </c>
      <c r="O9276" s="12" t="s">
        <v>29</v>
      </c>
      <c r="P9276" s="12"/>
      <c r="Q9276" s="15" t="s">
        <v>40922</v>
      </c>
      <c r="R9276" s="12" t="s">
        <v>51</v>
      </c>
      <c r="S9276" s="11" t="s">
        <v>40923</v>
      </c>
      <c r="T9276" s="11"/>
    </row>
    <row x14ac:dyDescent="0.25" r="9277" customHeight="1" ht="19.5">
      <c r="A9277" s="18">
        <v>45225</v>
      </c>
      <c r="B9277" s="11" t="s">
        <v>40924</v>
      </c>
      <c r="C9277" s="11" t="s">
        <v>5363</v>
      </c>
      <c r="D9277" s="12"/>
      <c r="E9277" s="13">
        <v>18571003019</v>
      </c>
      <c r="F9277" s="11" t="s">
        <v>40925</v>
      </c>
      <c r="G9277" s="12" t="s">
        <v>48</v>
      </c>
      <c r="H9277" s="12"/>
      <c r="I9277" s="14" t="s">
        <v>272</v>
      </c>
      <c r="J9277" s="12" t="s">
        <v>24</v>
      </c>
      <c r="K9277" s="12" t="s">
        <v>25</v>
      </c>
      <c r="L9277" s="12" t="s">
        <v>39</v>
      </c>
      <c r="M9277" s="11" t="s">
        <v>27</v>
      </c>
      <c r="N9277" s="11" t="s">
        <v>624</v>
      </c>
      <c r="O9277" s="12" t="s">
        <v>29</v>
      </c>
      <c r="P9277" s="12"/>
      <c r="Q9277" s="15" t="s">
        <v>40926</v>
      </c>
      <c r="R9277" s="12" t="s">
        <v>42</v>
      </c>
      <c r="S9277" s="11" t="s">
        <v>40927</v>
      </c>
      <c r="T9277" s="11" t="s">
        <v>40928</v>
      </c>
    </row>
    <row x14ac:dyDescent="0.25" r="9278" customHeight="1" ht="19.5">
      <c r="A9278" s="18">
        <v>45225</v>
      </c>
      <c r="B9278" s="11" t="s">
        <v>40929</v>
      </c>
      <c r="C9278" s="11" t="s">
        <v>691</v>
      </c>
      <c r="D9278" s="12"/>
      <c r="E9278" s="13" t="s">
        <v>40930</v>
      </c>
      <c r="F9278" s="11" t="s">
        <v>40931</v>
      </c>
      <c r="G9278" s="12" t="s">
        <v>74</v>
      </c>
      <c r="H9278" s="12"/>
      <c r="I9278" s="14" t="s">
        <v>796</v>
      </c>
      <c r="J9278" s="12" t="s">
        <v>24</v>
      </c>
      <c r="K9278" s="12" t="s">
        <v>25</v>
      </c>
      <c r="L9278" s="12" t="s">
        <v>39</v>
      </c>
      <c r="M9278" s="11" t="s">
        <v>40</v>
      </c>
      <c r="N9278" s="11" t="s">
        <v>28</v>
      </c>
      <c r="O9278" s="12" t="s">
        <v>29</v>
      </c>
      <c r="P9278" s="12"/>
      <c r="Q9278" s="15" t="s">
        <v>40932</v>
      </c>
      <c r="R9278" s="12" t="s">
        <v>42</v>
      </c>
      <c r="S9278" s="11" t="s">
        <v>40933</v>
      </c>
      <c r="T9278" s="11"/>
    </row>
    <row x14ac:dyDescent="0.25" r="9279" customHeight="1" ht="19.5">
      <c r="A9279" s="18">
        <v>45225</v>
      </c>
      <c r="B9279" s="11" t="s">
        <v>40934</v>
      </c>
      <c r="C9279" s="11" t="s">
        <v>5363</v>
      </c>
      <c r="D9279" s="12"/>
      <c r="E9279" s="13">
        <v>17671256813</v>
      </c>
      <c r="F9279" s="11" t="s">
        <v>38505</v>
      </c>
      <c r="G9279" s="12" t="s">
        <v>74</v>
      </c>
      <c r="H9279" s="12"/>
      <c r="I9279" s="14" t="s">
        <v>328</v>
      </c>
      <c r="J9279" s="12" t="s">
        <v>24</v>
      </c>
      <c r="K9279" s="12" t="s">
        <v>25</v>
      </c>
      <c r="L9279" s="12" t="s">
        <v>39</v>
      </c>
      <c r="M9279" s="11" t="s">
        <v>27</v>
      </c>
      <c r="N9279" s="11" t="s">
        <v>624</v>
      </c>
      <c r="O9279" s="12" t="s">
        <v>29</v>
      </c>
      <c r="P9279" s="12"/>
      <c r="Q9279" s="15" t="s">
        <v>40935</v>
      </c>
      <c r="R9279" s="12" t="s">
        <v>42</v>
      </c>
      <c r="S9279" s="11" t="s">
        <v>40936</v>
      </c>
      <c r="T9279" s="11" t="s">
        <v>40937</v>
      </c>
    </row>
    <row x14ac:dyDescent="0.25" r="9280" customHeight="1" ht="19.5">
      <c r="A9280" s="18">
        <v>45225</v>
      </c>
      <c r="B9280" s="11" t="s">
        <v>40938</v>
      </c>
      <c r="C9280" s="11" t="s">
        <v>46</v>
      </c>
      <c r="D9280" s="12"/>
      <c r="E9280" s="13">
        <v>18671707987</v>
      </c>
      <c r="F9280" s="11" t="s">
        <v>1066</v>
      </c>
      <c r="G9280" s="12" t="s">
        <v>115</v>
      </c>
      <c r="H9280" s="12"/>
      <c r="I9280" s="14" t="s">
        <v>486</v>
      </c>
      <c r="J9280" s="12" t="s">
        <v>24</v>
      </c>
      <c r="K9280" s="12" t="s">
        <v>25</v>
      </c>
      <c r="L9280" s="12" t="s">
        <v>39</v>
      </c>
      <c r="M9280" s="11" t="s">
        <v>27</v>
      </c>
      <c r="N9280" s="11" t="s">
        <v>28</v>
      </c>
      <c r="O9280" s="12" t="s">
        <v>29</v>
      </c>
      <c r="P9280" s="12"/>
      <c r="Q9280" s="15" t="s">
        <v>40939</v>
      </c>
      <c r="R9280" s="12" t="s">
        <v>51</v>
      </c>
      <c r="S9280" s="11" t="s">
        <v>40940</v>
      </c>
      <c r="T9280" s="11"/>
    </row>
    <row x14ac:dyDescent="0.25" r="9281" customHeight="1" ht="19.5">
      <c r="A9281" s="18">
        <v>45222</v>
      </c>
      <c r="B9281" s="11" t="s">
        <v>40941</v>
      </c>
      <c r="C9281" s="11" t="s">
        <v>19089</v>
      </c>
      <c r="D9281" s="12"/>
      <c r="E9281" s="13">
        <v>17671323900</v>
      </c>
      <c r="F9281" s="11" t="s">
        <v>40942</v>
      </c>
      <c r="G9281" s="12" t="s">
        <v>289</v>
      </c>
      <c r="H9281" s="12"/>
      <c r="I9281" s="14" t="s">
        <v>12624</v>
      </c>
      <c r="J9281" s="12" t="s">
        <v>24</v>
      </c>
      <c r="K9281" s="12" t="s">
        <v>172</v>
      </c>
      <c r="L9281" s="12"/>
      <c r="M9281" s="11" t="s">
        <v>27</v>
      </c>
      <c r="N9281" s="11" t="s">
        <v>624</v>
      </c>
      <c r="O9281" s="12" t="s">
        <v>29</v>
      </c>
      <c r="P9281" s="12"/>
      <c r="Q9281" s="15" t="s">
        <v>40943</v>
      </c>
      <c r="R9281" s="12" t="s">
        <v>42</v>
      </c>
      <c r="S9281" s="11" t="s">
        <v>40944</v>
      </c>
      <c r="T9281" s="11" t="s">
        <v>40945</v>
      </c>
    </row>
    <row x14ac:dyDescent="0.25" r="9282" customHeight="1" ht="19.5">
      <c r="A9282" s="18">
        <v>45223</v>
      </c>
      <c r="B9282" s="11" t="s">
        <v>40946</v>
      </c>
      <c r="C9282" s="11" t="s">
        <v>4867</v>
      </c>
      <c r="D9282" s="12"/>
      <c r="E9282" s="13" t="s">
        <v>40947</v>
      </c>
      <c r="F9282" s="11" t="s">
        <v>40948</v>
      </c>
      <c r="G9282" s="12" t="s">
        <v>74</v>
      </c>
      <c r="H9282" s="12"/>
      <c r="I9282" s="14" t="s">
        <v>4870</v>
      </c>
      <c r="J9282" s="12" t="s">
        <v>24</v>
      </c>
      <c r="K9282" s="12" t="s">
        <v>25</v>
      </c>
      <c r="L9282" s="12" t="s">
        <v>39</v>
      </c>
      <c r="M9282" s="11" t="s">
        <v>149</v>
      </c>
      <c r="N9282" s="11" t="s">
        <v>4871</v>
      </c>
      <c r="O9282" s="12" t="s">
        <v>29</v>
      </c>
      <c r="P9282" s="12"/>
      <c r="Q9282" s="15" t="s">
        <v>40949</v>
      </c>
      <c r="R9282" s="12" t="s">
        <v>148</v>
      </c>
      <c r="S9282" s="11" t="s">
        <v>40950</v>
      </c>
      <c r="T9282" s="11" t="s">
        <v>4961</v>
      </c>
    </row>
    <row x14ac:dyDescent="0.25" r="9283" customHeight="1" ht="19.5">
      <c r="A9283" s="18">
        <v>45223</v>
      </c>
      <c r="B9283" s="11" t="s">
        <v>40951</v>
      </c>
      <c r="C9283" s="11" t="s">
        <v>4867</v>
      </c>
      <c r="D9283" s="12"/>
      <c r="E9283" s="13" t="s">
        <v>40952</v>
      </c>
      <c r="F9283" s="11" t="s">
        <v>40953</v>
      </c>
      <c r="G9283" s="12" t="s">
        <v>74</v>
      </c>
      <c r="H9283" s="12" t="s">
        <v>130</v>
      </c>
      <c r="I9283" s="14" t="s">
        <v>4870</v>
      </c>
      <c r="J9283" s="12" t="s">
        <v>24</v>
      </c>
      <c r="K9283" s="12" t="s">
        <v>25</v>
      </c>
      <c r="L9283" s="12" t="s">
        <v>39</v>
      </c>
      <c r="M9283" s="11" t="s">
        <v>149</v>
      </c>
      <c r="N9283" s="11" t="s">
        <v>4871</v>
      </c>
      <c r="O9283" s="12" t="s">
        <v>29</v>
      </c>
      <c r="P9283" s="12"/>
      <c r="Q9283" s="15" t="s">
        <v>40954</v>
      </c>
      <c r="R9283" s="12" t="s">
        <v>148</v>
      </c>
      <c r="S9283" s="11" t="s">
        <v>35737</v>
      </c>
      <c r="T9283" s="11" t="s">
        <v>4887</v>
      </c>
    </row>
    <row x14ac:dyDescent="0.25" r="9284" customHeight="1" ht="19.5">
      <c r="A9284" s="18">
        <v>45224</v>
      </c>
      <c r="B9284" s="11" t="s">
        <v>40955</v>
      </c>
      <c r="C9284" s="11" t="s">
        <v>5363</v>
      </c>
      <c r="D9284" s="12"/>
      <c r="E9284" s="13">
        <v>15572727047</v>
      </c>
      <c r="F9284" s="11" t="s">
        <v>40321</v>
      </c>
      <c r="G9284" s="12" t="s">
        <v>23</v>
      </c>
      <c r="H9284" s="12"/>
      <c r="I9284" s="14" t="s">
        <v>57</v>
      </c>
      <c r="J9284" s="12" t="s">
        <v>24</v>
      </c>
      <c r="K9284" s="12" t="s">
        <v>25</v>
      </c>
      <c r="L9284" s="12" t="s">
        <v>39</v>
      </c>
      <c r="M9284" s="11" t="s">
        <v>27</v>
      </c>
      <c r="N9284" s="11" t="s">
        <v>624</v>
      </c>
      <c r="O9284" s="12" t="s">
        <v>29</v>
      </c>
      <c r="P9284" s="12"/>
      <c r="Q9284" s="15" t="s">
        <v>40956</v>
      </c>
      <c r="R9284" s="12" t="s">
        <v>42</v>
      </c>
      <c r="S9284" s="11" t="s">
        <v>40957</v>
      </c>
      <c r="T9284" s="11" t="s">
        <v>40958</v>
      </c>
    </row>
    <row x14ac:dyDescent="0.25" r="9285" customHeight="1" ht="19.5">
      <c r="A9285" s="18">
        <v>45223</v>
      </c>
      <c r="B9285" s="11" t="s">
        <v>40959</v>
      </c>
      <c r="C9285" s="11" t="s">
        <v>4867</v>
      </c>
      <c r="D9285" s="12"/>
      <c r="E9285" s="13" t="s">
        <v>40960</v>
      </c>
      <c r="F9285" s="11" t="s">
        <v>40961</v>
      </c>
      <c r="G9285" s="12" t="s">
        <v>74</v>
      </c>
      <c r="H9285" s="12" t="s">
        <v>130</v>
      </c>
      <c r="I9285" s="14" t="s">
        <v>4870</v>
      </c>
      <c r="J9285" s="12" t="s">
        <v>24</v>
      </c>
      <c r="K9285" s="12" t="s">
        <v>25</v>
      </c>
      <c r="L9285" s="12" t="s">
        <v>39</v>
      </c>
      <c r="M9285" s="11" t="s">
        <v>149</v>
      </c>
      <c r="N9285" s="11" t="s">
        <v>4871</v>
      </c>
      <c r="O9285" s="12" t="s">
        <v>29</v>
      </c>
      <c r="P9285" s="12"/>
      <c r="Q9285" s="15" t="s">
        <v>40962</v>
      </c>
      <c r="R9285" s="12" t="s">
        <v>148</v>
      </c>
      <c r="S9285" s="11" t="s">
        <v>40963</v>
      </c>
      <c r="T9285" s="11" t="s">
        <v>4893</v>
      </c>
    </row>
    <row x14ac:dyDescent="0.25" r="9286" customHeight="1" ht="19.5">
      <c r="A9286" s="18">
        <v>45223</v>
      </c>
      <c r="B9286" s="11" t="s">
        <v>40964</v>
      </c>
      <c r="C9286" s="11" t="s">
        <v>46</v>
      </c>
      <c r="D9286" s="12"/>
      <c r="E9286" s="13">
        <v>15571765135</v>
      </c>
      <c r="F9286" s="11" t="s">
        <v>40965</v>
      </c>
      <c r="G9286" s="12" t="s">
        <v>115</v>
      </c>
      <c r="H9286" s="12"/>
      <c r="I9286" s="14" t="s">
        <v>38</v>
      </c>
      <c r="J9286" s="12" t="s">
        <v>24</v>
      </c>
      <c r="K9286" s="12" t="s">
        <v>25</v>
      </c>
      <c r="L9286" s="12" t="s">
        <v>39</v>
      </c>
      <c r="M9286" s="11" t="s">
        <v>27</v>
      </c>
      <c r="N9286" s="11" t="s">
        <v>28</v>
      </c>
      <c r="O9286" s="12" t="s">
        <v>29</v>
      </c>
      <c r="P9286" s="12"/>
      <c r="Q9286" s="15" t="s">
        <v>40966</v>
      </c>
      <c r="R9286" s="12" t="s">
        <v>51</v>
      </c>
      <c r="S9286" s="11" t="s">
        <v>40967</v>
      </c>
      <c r="T9286" s="11"/>
    </row>
    <row x14ac:dyDescent="0.25" r="9287" customHeight="1" ht="19.5">
      <c r="A9287" s="18">
        <v>45223</v>
      </c>
      <c r="B9287" s="11" t="s">
        <v>40968</v>
      </c>
      <c r="C9287" s="11" t="s">
        <v>46</v>
      </c>
      <c r="D9287" s="12"/>
      <c r="E9287" s="13">
        <v>18672665217</v>
      </c>
      <c r="F9287" s="11" t="s">
        <v>40969</v>
      </c>
      <c r="G9287" s="12" t="s">
        <v>74</v>
      </c>
      <c r="H9287" s="12"/>
      <c r="I9287" s="14" t="s">
        <v>68</v>
      </c>
      <c r="J9287" s="12" t="s">
        <v>24</v>
      </c>
      <c r="K9287" s="12" t="s">
        <v>25</v>
      </c>
      <c r="L9287" s="12" t="s">
        <v>39</v>
      </c>
      <c r="M9287" s="11" t="s">
        <v>27</v>
      </c>
      <c r="N9287" s="11" t="s">
        <v>28</v>
      </c>
      <c r="O9287" s="12" t="s">
        <v>29</v>
      </c>
      <c r="P9287" s="12"/>
      <c r="Q9287" s="15" t="s">
        <v>40970</v>
      </c>
      <c r="R9287" s="12" t="s">
        <v>51</v>
      </c>
      <c r="S9287" s="11" t="s">
        <v>40971</v>
      </c>
      <c r="T9287" s="11"/>
    </row>
    <row x14ac:dyDescent="0.25" r="9288" customHeight="1" ht="19.5">
      <c r="A9288" s="18">
        <v>45225</v>
      </c>
      <c r="B9288" s="11" t="s">
        <v>40972</v>
      </c>
      <c r="C9288" s="11" t="s">
        <v>180</v>
      </c>
      <c r="D9288" s="12"/>
      <c r="E9288" s="13">
        <v>13085152595</v>
      </c>
      <c r="F9288" s="11" t="s">
        <v>40973</v>
      </c>
      <c r="G9288" s="12" t="s">
        <v>115</v>
      </c>
      <c r="H9288" s="12" t="s">
        <v>98</v>
      </c>
      <c r="I9288" s="14" t="s">
        <v>615</v>
      </c>
      <c r="J9288" s="12" t="s">
        <v>24</v>
      </c>
      <c r="K9288" s="12" t="s">
        <v>25</v>
      </c>
      <c r="L9288" s="12" t="s">
        <v>39</v>
      </c>
      <c r="M9288" s="11" t="s">
        <v>27</v>
      </c>
      <c r="N9288" s="11" t="s">
        <v>183</v>
      </c>
      <c r="O9288" s="12" t="s">
        <v>29</v>
      </c>
      <c r="P9288" s="12"/>
      <c r="Q9288" s="15" t="s">
        <v>40974</v>
      </c>
      <c r="R9288" s="12" t="s">
        <v>51</v>
      </c>
      <c r="S9288" s="11" t="s">
        <v>40975</v>
      </c>
      <c r="T9288" s="11"/>
    </row>
    <row x14ac:dyDescent="0.25" r="9289" customHeight="1" ht="19.5">
      <c r="A9289" s="18">
        <v>45223</v>
      </c>
      <c r="B9289" s="11" t="s">
        <v>40976</v>
      </c>
      <c r="C9289" s="11" t="s">
        <v>46</v>
      </c>
      <c r="D9289" s="12"/>
      <c r="E9289" s="13">
        <v>15587972379</v>
      </c>
      <c r="F9289" s="11" t="s">
        <v>40977</v>
      </c>
      <c r="G9289" s="12" t="s">
        <v>48</v>
      </c>
      <c r="H9289" s="12"/>
      <c r="I9289" s="14" t="s">
        <v>110</v>
      </c>
      <c r="J9289" s="12" t="s">
        <v>24</v>
      </c>
      <c r="K9289" s="12" t="s">
        <v>25</v>
      </c>
      <c r="L9289" s="12" t="s">
        <v>39</v>
      </c>
      <c r="M9289" s="11" t="s">
        <v>27</v>
      </c>
      <c r="N9289" s="11" t="s">
        <v>28</v>
      </c>
      <c r="O9289" s="12" t="s">
        <v>29</v>
      </c>
      <c r="P9289" s="12"/>
      <c r="Q9289" s="15" t="s">
        <v>40978</v>
      </c>
      <c r="R9289" s="12" t="s">
        <v>51</v>
      </c>
      <c r="S9289" s="11" t="s">
        <v>40979</v>
      </c>
      <c r="T9289" s="11"/>
    </row>
    <row x14ac:dyDescent="0.25" r="9290" customHeight="1" ht="19.5">
      <c r="A9290" s="18">
        <v>45223</v>
      </c>
      <c r="B9290" s="11" t="s">
        <v>40980</v>
      </c>
      <c r="C9290" s="11" t="s">
        <v>180</v>
      </c>
      <c r="D9290" s="12"/>
      <c r="E9290" s="13">
        <v>13094166540</v>
      </c>
      <c r="F9290" s="11" t="s">
        <v>40981</v>
      </c>
      <c r="G9290" s="12" t="s">
        <v>115</v>
      </c>
      <c r="H9290" s="12"/>
      <c r="I9290" s="14" t="s">
        <v>154</v>
      </c>
      <c r="J9290" s="12" t="s">
        <v>24</v>
      </c>
      <c r="K9290" s="12" t="s">
        <v>172</v>
      </c>
      <c r="L9290" s="12"/>
      <c r="M9290" s="11" t="s">
        <v>27</v>
      </c>
      <c r="N9290" s="11" t="s">
        <v>183</v>
      </c>
      <c r="O9290" s="12" t="s">
        <v>29</v>
      </c>
      <c r="P9290" s="12"/>
      <c r="Q9290" s="15" t="s">
        <v>40982</v>
      </c>
      <c r="R9290" s="12" t="s">
        <v>51</v>
      </c>
      <c r="S9290" s="11" t="s">
        <v>40983</v>
      </c>
      <c r="T9290" s="11"/>
    </row>
    <row x14ac:dyDescent="0.25" r="9291" customHeight="1" ht="19.5">
      <c r="A9291" s="18">
        <v>45223</v>
      </c>
      <c r="B9291" s="11" t="s">
        <v>40984</v>
      </c>
      <c r="C9291" s="11" t="s">
        <v>4867</v>
      </c>
      <c r="D9291" s="12"/>
      <c r="E9291" s="13" t="s">
        <v>40985</v>
      </c>
      <c r="F9291" s="11" t="s">
        <v>40986</v>
      </c>
      <c r="G9291" s="12" t="s">
        <v>74</v>
      </c>
      <c r="H9291" s="12"/>
      <c r="I9291" s="14" t="s">
        <v>4870</v>
      </c>
      <c r="J9291" s="12" t="s">
        <v>24</v>
      </c>
      <c r="K9291" s="12" t="s">
        <v>25</v>
      </c>
      <c r="L9291" s="12" t="s">
        <v>39</v>
      </c>
      <c r="M9291" s="11" t="s">
        <v>149</v>
      </c>
      <c r="N9291" s="11" t="s">
        <v>4871</v>
      </c>
      <c r="O9291" s="12" t="s">
        <v>29</v>
      </c>
      <c r="P9291" s="12"/>
      <c r="Q9291" s="15" t="s">
        <v>40987</v>
      </c>
      <c r="R9291" s="12" t="s">
        <v>148</v>
      </c>
      <c r="S9291" s="11" t="s">
        <v>40988</v>
      </c>
      <c r="T9291" s="11" t="s">
        <v>6808</v>
      </c>
    </row>
    <row x14ac:dyDescent="0.25" r="9292" customHeight="1" ht="19.5">
      <c r="A9292" s="18">
        <v>45223</v>
      </c>
      <c r="B9292" s="11" t="s">
        <v>40989</v>
      </c>
      <c r="C9292" s="11" t="s">
        <v>4923</v>
      </c>
      <c r="D9292" s="12"/>
      <c r="E9292" s="13" t="s">
        <v>40990</v>
      </c>
      <c r="F9292" s="11" t="s">
        <v>40991</v>
      </c>
      <c r="G9292" s="12" t="s">
        <v>74</v>
      </c>
      <c r="H9292" s="12" t="s">
        <v>98</v>
      </c>
      <c r="I9292" s="14" t="s">
        <v>148</v>
      </c>
      <c r="J9292" s="12" t="s">
        <v>24</v>
      </c>
      <c r="K9292" s="12" t="s">
        <v>25</v>
      </c>
      <c r="L9292" s="12" t="s">
        <v>39</v>
      </c>
      <c r="M9292" s="11" t="s">
        <v>149</v>
      </c>
      <c r="N9292" s="11" t="s">
        <v>4871</v>
      </c>
      <c r="O9292" s="12" t="s">
        <v>29</v>
      </c>
      <c r="P9292" s="12"/>
      <c r="Q9292" s="15" t="s">
        <v>40992</v>
      </c>
      <c r="R9292" s="12" t="s">
        <v>42</v>
      </c>
      <c r="S9292" s="11" t="s">
        <v>40993</v>
      </c>
      <c r="T9292" s="11" t="s">
        <v>4899</v>
      </c>
    </row>
    <row x14ac:dyDescent="0.25" r="9293" customHeight="1" ht="19.5">
      <c r="A9293" s="18">
        <v>45225</v>
      </c>
      <c r="B9293" s="11" t="s">
        <v>40994</v>
      </c>
      <c r="C9293" s="11" t="s">
        <v>164</v>
      </c>
      <c r="D9293" s="12"/>
      <c r="E9293" s="13">
        <v>15672499411</v>
      </c>
      <c r="F9293" s="11" t="s">
        <v>40995</v>
      </c>
      <c r="G9293" s="12" t="s">
        <v>23</v>
      </c>
      <c r="H9293" s="12" t="s">
        <v>98</v>
      </c>
      <c r="I9293" s="14" t="s">
        <v>615</v>
      </c>
      <c r="J9293" s="12" t="s">
        <v>24</v>
      </c>
      <c r="K9293" s="12" t="s">
        <v>25</v>
      </c>
      <c r="L9293" s="12" t="s">
        <v>39</v>
      </c>
      <c r="M9293" s="11" t="s">
        <v>40</v>
      </c>
      <c r="N9293" s="11" t="s">
        <v>28</v>
      </c>
      <c r="O9293" s="12" t="s">
        <v>29</v>
      </c>
      <c r="P9293" s="12"/>
      <c r="Q9293" s="15" t="s">
        <v>40996</v>
      </c>
      <c r="R9293" s="12" t="s">
        <v>51</v>
      </c>
      <c r="S9293" s="11" t="s">
        <v>40997</v>
      </c>
      <c r="T9293" s="11"/>
    </row>
    <row x14ac:dyDescent="0.25" r="9294" customHeight="1" ht="19.5">
      <c r="A9294" s="18">
        <v>45225</v>
      </c>
      <c r="B9294" s="11" t="s">
        <v>40998</v>
      </c>
      <c r="C9294" s="11" t="s">
        <v>6361</v>
      </c>
      <c r="D9294" s="12"/>
      <c r="E9294" s="13">
        <v>18671762877</v>
      </c>
      <c r="F9294" s="11"/>
      <c r="G9294" s="12"/>
      <c r="H9294" s="12"/>
      <c r="I9294" s="14" t="s">
        <v>615</v>
      </c>
      <c r="J9294" s="12" t="s">
        <v>24</v>
      </c>
      <c r="K9294" s="12" t="s">
        <v>25</v>
      </c>
      <c r="L9294" s="12" t="s">
        <v>39</v>
      </c>
      <c r="M9294" s="11" t="s">
        <v>27</v>
      </c>
      <c r="N9294" s="11" t="s">
        <v>28</v>
      </c>
      <c r="O9294" s="12" t="s">
        <v>29</v>
      </c>
      <c r="P9294" s="12"/>
      <c r="Q9294" s="15" t="s">
        <v>40999</v>
      </c>
      <c r="R9294" s="12" t="s">
        <v>42</v>
      </c>
      <c r="S9294" s="11" t="s">
        <v>41000</v>
      </c>
      <c r="T9294" s="11"/>
    </row>
    <row x14ac:dyDescent="0.25" r="9295" customHeight="1" ht="19.5">
      <c r="A9295" s="18">
        <v>45225</v>
      </c>
      <c r="B9295" s="11" t="s">
        <v>41001</v>
      </c>
      <c r="C9295" s="11" t="s">
        <v>4459</v>
      </c>
      <c r="D9295" s="12"/>
      <c r="E9295" s="13">
        <v>13094184380</v>
      </c>
      <c r="F9295" s="11" t="s">
        <v>41002</v>
      </c>
      <c r="G9295" s="12" t="s">
        <v>115</v>
      </c>
      <c r="H9295" s="12"/>
      <c r="I9295" s="14" t="s">
        <v>99</v>
      </c>
      <c r="J9295" s="12" t="s">
        <v>24</v>
      </c>
      <c r="K9295" s="12" t="s">
        <v>25</v>
      </c>
      <c r="L9295" s="12" t="s">
        <v>39</v>
      </c>
      <c r="M9295" s="11" t="s">
        <v>27</v>
      </c>
      <c r="N9295" s="11" t="s">
        <v>28</v>
      </c>
      <c r="O9295" s="12" t="s">
        <v>29</v>
      </c>
      <c r="P9295" s="12"/>
      <c r="Q9295" s="15" t="s">
        <v>41003</v>
      </c>
      <c r="R9295" s="12" t="s">
        <v>42</v>
      </c>
      <c r="S9295" s="11" t="s">
        <v>41004</v>
      </c>
      <c r="T9295" s="11"/>
    </row>
    <row x14ac:dyDescent="0.25" r="9296" customHeight="1" ht="19.5">
      <c r="A9296" s="18">
        <v>45223</v>
      </c>
      <c r="B9296" s="11" t="s">
        <v>41005</v>
      </c>
      <c r="C9296" s="11" t="s">
        <v>4867</v>
      </c>
      <c r="D9296" s="12"/>
      <c r="E9296" s="13" t="s">
        <v>41006</v>
      </c>
      <c r="F9296" s="11" t="s">
        <v>41007</v>
      </c>
      <c r="G9296" s="12" t="s">
        <v>74</v>
      </c>
      <c r="H9296" s="12"/>
      <c r="I9296" s="14" t="s">
        <v>4870</v>
      </c>
      <c r="J9296" s="12" t="s">
        <v>24</v>
      </c>
      <c r="K9296" s="12" t="s">
        <v>25</v>
      </c>
      <c r="L9296" s="12" t="s">
        <v>39</v>
      </c>
      <c r="M9296" s="11" t="s">
        <v>149</v>
      </c>
      <c r="N9296" s="11" t="s">
        <v>4871</v>
      </c>
      <c r="O9296" s="12" t="s">
        <v>29</v>
      </c>
      <c r="P9296" s="12"/>
      <c r="Q9296" s="15" t="s">
        <v>41008</v>
      </c>
      <c r="R9296" s="12" t="s">
        <v>148</v>
      </c>
      <c r="S9296" s="11" t="s">
        <v>41009</v>
      </c>
      <c r="T9296" s="11" t="s">
        <v>4928</v>
      </c>
    </row>
    <row x14ac:dyDescent="0.25" r="9297" customHeight="1" ht="19.5">
      <c r="A9297" s="18">
        <v>45223</v>
      </c>
      <c r="B9297" s="11" t="s">
        <v>41010</v>
      </c>
      <c r="C9297" s="11" t="s">
        <v>180</v>
      </c>
      <c r="D9297" s="12"/>
      <c r="E9297" s="13">
        <v>13094166552</v>
      </c>
      <c r="F9297" s="11" t="s">
        <v>41011</v>
      </c>
      <c r="G9297" s="12" t="s">
        <v>289</v>
      </c>
      <c r="H9297" s="12" t="s">
        <v>130</v>
      </c>
      <c r="I9297" s="14" t="s">
        <v>68</v>
      </c>
      <c r="J9297" s="12" t="s">
        <v>24</v>
      </c>
      <c r="K9297" s="12" t="s">
        <v>25</v>
      </c>
      <c r="L9297" s="12" t="s">
        <v>39</v>
      </c>
      <c r="M9297" s="11" t="s">
        <v>27</v>
      </c>
      <c r="N9297" s="11" t="s">
        <v>183</v>
      </c>
      <c r="O9297" s="12" t="s">
        <v>29</v>
      </c>
      <c r="P9297" s="12"/>
      <c r="Q9297" s="15" t="s">
        <v>41012</v>
      </c>
      <c r="R9297" s="12" t="s">
        <v>51</v>
      </c>
      <c r="S9297" s="11" t="s">
        <v>41013</v>
      </c>
      <c r="T9297" s="11"/>
    </row>
    <row x14ac:dyDescent="0.25" r="9298" customHeight="1" ht="19.5">
      <c r="A9298" s="18">
        <v>45223</v>
      </c>
      <c r="B9298" s="11" t="s">
        <v>41014</v>
      </c>
      <c r="C9298" s="11" t="s">
        <v>4901</v>
      </c>
      <c r="D9298" s="12"/>
      <c r="E9298" s="13" t="s">
        <v>41015</v>
      </c>
      <c r="F9298" s="11" t="s">
        <v>41016</v>
      </c>
      <c r="G9298" s="12" t="s">
        <v>74</v>
      </c>
      <c r="H9298" s="12"/>
      <c r="I9298" s="14" t="s">
        <v>148</v>
      </c>
      <c r="J9298" s="12" t="s">
        <v>24</v>
      </c>
      <c r="K9298" s="12" t="s">
        <v>25</v>
      </c>
      <c r="L9298" s="12" t="s">
        <v>39</v>
      </c>
      <c r="M9298" s="11" t="s">
        <v>149</v>
      </c>
      <c r="N9298" s="11" t="s">
        <v>4871</v>
      </c>
      <c r="O9298" s="12" t="s">
        <v>29</v>
      </c>
      <c r="P9298" s="12"/>
      <c r="Q9298" s="15" t="s">
        <v>41017</v>
      </c>
      <c r="R9298" s="12" t="s">
        <v>148</v>
      </c>
      <c r="S9298" s="11" t="s">
        <v>41018</v>
      </c>
      <c r="T9298" s="11" t="s">
        <v>4893</v>
      </c>
    </row>
    <row x14ac:dyDescent="0.25" r="9299" customHeight="1" ht="19.5">
      <c r="A9299" s="18">
        <v>45223</v>
      </c>
      <c r="B9299" s="11" t="s">
        <v>41019</v>
      </c>
      <c r="C9299" s="11" t="s">
        <v>4923</v>
      </c>
      <c r="D9299" s="12"/>
      <c r="E9299" s="13" t="s">
        <v>41020</v>
      </c>
      <c r="F9299" s="11" t="s">
        <v>41021</v>
      </c>
      <c r="G9299" s="12" t="s">
        <v>74</v>
      </c>
      <c r="H9299" s="12" t="s">
        <v>98</v>
      </c>
      <c r="I9299" s="14" t="s">
        <v>148</v>
      </c>
      <c r="J9299" s="12" t="s">
        <v>24</v>
      </c>
      <c r="K9299" s="12" t="s">
        <v>25</v>
      </c>
      <c r="L9299" s="12" t="s">
        <v>39</v>
      </c>
      <c r="M9299" s="11" t="s">
        <v>149</v>
      </c>
      <c r="N9299" s="11" t="s">
        <v>4871</v>
      </c>
      <c r="O9299" s="12" t="s">
        <v>29</v>
      </c>
      <c r="P9299" s="12"/>
      <c r="Q9299" s="15" t="s">
        <v>41022</v>
      </c>
      <c r="R9299" s="12" t="s">
        <v>148</v>
      </c>
      <c r="S9299" s="11" t="s">
        <v>41023</v>
      </c>
      <c r="T9299" s="11" t="s">
        <v>4955</v>
      </c>
    </row>
    <row x14ac:dyDescent="0.25" r="9300" customHeight="1" ht="19.5">
      <c r="A9300" s="18">
        <v>45223</v>
      </c>
      <c r="B9300" s="11" t="s">
        <v>41024</v>
      </c>
      <c r="C9300" s="11" t="s">
        <v>5363</v>
      </c>
      <c r="D9300" s="12"/>
      <c r="E9300" s="13">
        <v>18672906733</v>
      </c>
      <c r="F9300" s="11" t="s">
        <v>41025</v>
      </c>
      <c r="G9300" s="12" t="s">
        <v>74</v>
      </c>
      <c r="H9300" s="12"/>
      <c r="I9300" s="14" t="s">
        <v>259</v>
      </c>
      <c r="J9300" s="12" t="s">
        <v>24</v>
      </c>
      <c r="K9300" s="12" t="s">
        <v>25</v>
      </c>
      <c r="L9300" s="12" t="s">
        <v>39</v>
      </c>
      <c r="M9300" s="11" t="s">
        <v>40</v>
      </c>
      <c r="N9300" s="11" t="s">
        <v>624</v>
      </c>
      <c r="O9300" s="12" t="s">
        <v>29</v>
      </c>
      <c r="P9300" s="12"/>
      <c r="Q9300" s="15" t="s">
        <v>41026</v>
      </c>
      <c r="R9300" s="12" t="s">
        <v>42</v>
      </c>
      <c r="S9300" s="11" t="s">
        <v>41027</v>
      </c>
      <c r="T9300" s="11" t="s">
        <v>41028</v>
      </c>
    </row>
    <row x14ac:dyDescent="0.25" r="9301" customHeight="1" ht="19.5">
      <c r="A9301" s="18">
        <v>45223</v>
      </c>
      <c r="B9301" s="11" t="s">
        <v>41029</v>
      </c>
      <c r="C9301" s="11" t="s">
        <v>4867</v>
      </c>
      <c r="D9301" s="12"/>
      <c r="E9301" s="13" t="s">
        <v>41030</v>
      </c>
      <c r="F9301" s="11" t="s">
        <v>22140</v>
      </c>
      <c r="G9301" s="12" t="s">
        <v>74</v>
      </c>
      <c r="H9301" s="12"/>
      <c r="I9301" s="14" t="s">
        <v>4870</v>
      </c>
      <c r="J9301" s="12" t="s">
        <v>24</v>
      </c>
      <c r="K9301" s="12" t="s">
        <v>25</v>
      </c>
      <c r="L9301" s="12" t="s">
        <v>39</v>
      </c>
      <c r="M9301" s="11" t="s">
        <v>149</v>
      </c>
      <c r="N9301" s="11" t="s">
        <v>4871</v>
      </c>
      <c r="O9301" s="12" t="s">
        <v>29</v>
      </c>
      <c r="P9301" s="12"/>
      <c r="Q9301" s="15" t="s">
        <v>41031</v>
      </c>
      <c r="R9301" s="12" t="s">
        <v>148</v>
      </c>
      <c r="S9301" s="11" t="s">
        <v>41032</v>
      </c>
      <c r="T9301" s="11" t="s">
        <v>4887</v>
      </c>
    </row>
    <row x14ac:dyDescent="0.25" r="9302" customHeight="1" ht="19.5">
      <c r="A9302" s="18">
        <v>45224</v>
      </c>
      <c r="B9302" s="11" t="s">
        <v>41033</v>
      </c>
      <c r="C9302" s="11" t="s">
        <v>5363</v>
      </c>
      <c r="D9302" s="12"/>
      <c r="E9302" s="13">
        <v>18671706001</v>
      </c>
      <c r="F9302" s="11" t="s">
        <v>41034</v>
      </c>
      <c r="G9302" s="12" t="s">
        <v>74</v>
      </c>
      <c r="H9302" s="12"/>
      <c r="I9302" s="14" t="s">
        <v>328</v>
      </c>
      <c r="J9302" s="12" t="s">
        <v>24</v>
      </c>
      <c r="K9302" s="12" t="s">
        <v>25</v>
      </c>
      <c r="L9302" s="12" t="s">
        <v>39</v>
      </c>
      <c r="M9302" s="11" t="s">
        <v>40</v>
      </c>
      <c r="N9302" s="11" t="s">
        <v>624</v>
      </c>
      <c r="O9302" s="12" t="s">
        <v>29</v>
      </c>
      <c r="P9302" s="12"/>
      <c r="Q9302" s="15" t="s">
        <v>41035</v>
      </c>
      <c r="R9302" s="12" t="s">
        <v>42</v>
      </c>
      <c r="S9302" s="11" t="s">
        <v>41036</v>
      </c>
      <c r="T9302" s="11" t="s">
        <v>41037</v>
      </c>
    </row>
    <row x14ac:dyDescent="0.25" r="9303" customHeight="1" ht="19.5">
      <c r="A9303" s="18">
        <v>45225</v>
      </c>
      <c r="B9303" s="11" t="s">
        <v>41038</v>
      </c>
      <c r="C9303" s="11" t="s">
        <v>180</v>
      </c>
      <c r="D9303" s="12"/>
      <c r="E9303" s="13">
        <v>13100780814</v>
      </c>
      <c r="F9303" s="11" t="s">
        <v>41039</v>
      </c>
      <c r="G9303" s="12" t="s">
        <v>37</v>
      </c>
      <c r="H9303" s="12"/>
      <c r="I9303" s="14" t="s">
        <v>142</v>
      </c>
      <c r="J9303" s="12" t="s">
        <v>24</v>
      </c>
      <c r="K9303" s="12" t="s">
        <v>25</v>
      </c>
      <c r="L9303" s="12" t="s">
        <v>39</v>
      </c>
      <c r="M9303" s="11" t="s">
        <v>40</v>
      </c>
      <c r="N9303" s="11" t="s">
        <v>183</v>
      </c>
      <c r="O9303" s="12" t="s">
        <v>29</v>
      </c>
      <c r="P9303" s="12"/>
      <c r="Q9303" s="15" t="s">
        <v>41040</v>
      </c>
      <c r="R9303" s="12" t="s">
        <v>51</v>
      </c>
      <c r="S9303" s="11" t="s">
        <v>41041</v>
      </c>
      <c r="T9303" s="11"/>
    </row>
    <row x14ac:dyDescent="0.25" r="9304" customHeight="1" ht="19.5">
      <c r="A9304" s="18">
        <v>45223</v>
      </c>
      <c r="B9304" s="11" t="s">
        <v>41042</v>
      </c>
      <c r="C9304" s="11" t="s">
        <v>5117</v>
      </c>
      <c r="D9304" s="12"/>
      <c r="E9304" s="13" t="s">
        <v>41043</v>
      </c>
      <c r="F9304" s="11" t="s">
        <v>41044</v>
      </c>
      <c r="G9304" s="12" t="s">
        <v>74</v>
      </c>
      <c r="H9304" s="12"/>
      <c r="I9304" s="14" t="s">
        <v>4975</v>
      </c>
      <c r="J9304" s="12" t="s">
        <v>24</v>
      </c>
      <c r="K9304" s="12" t="s">
        <v>25</v>
      </c>
      <c r="L9304" s="12" t="s">
        <v>39</v>
      </c>
      <c r="M9304" s="11" t="s">
        <v>149</v>
      </c>
      <c r="N9304" s="11" t="s">
        <v>4871</v>
      </c>
      <c r="O9304" s="12" t="s">
        <v>29</v>
      </c>
      <c r="P9304" s="12"/>
      <c r="Q9304" s="15" t="s">
        <v>41045</v>
      </c>
      <c r="R9304" s="12" t="s">
        <v>148</v>
      </c>
      <c r="S9304" s="11" t="s">
        <v>41046</v>
      </c>
      <c r="T9304" s="11" t="s">
        <v>4955</v>
      </c>
    </row>
    <row x14ac:dyDescent="0.25" r="9305" customHeight="1" ht="19.5">
      <c r="A9305" s="18">
        <v>45224</v>
      </c>
      <c r="B9305" s="11" t="s">
        <v>41047</v>
      </c>
      <c r="C9305" s="11" t="s">
        <v>180</v>
      </c>
      <c r="D9305" s="12"/>
      <c r="E9305" s="13">
        <v>13100782398</v>
      </c>
      <c r="F9305" s="11" t="s">
        <v>41048</v>
      </c>
      <c r="G9305" s="12" t="s">
        <v>37</v>
      </c>
      <c r="H9305" s="12"/>
      <c r="I9305" s="14" t="s">
        <v>796</v>
      </c>
      <c r="J9305" s="12" t="s">
        <v>24</v>
      </c>
      <c r="K9305" s="12" t="s">
        <v>25</v>
      </c>
      <c r="L9305" s="12" t="s">
        <v>39</v>
      </c>
      <c r="M9305" s="11" t="s">
        <v>40</v>
      </c>
      <c r="N9305" s="11" t="s">
        <v>183</v>
      </c>
      <c r="O9305" s="12" t="s">
        <v>29</v>
      </c>
      <c r="P9305" s="12"/>
      <c r="Q9305" s="15" t="s">
        <v>41049</v>
      </c>
      <c r="R9305" s="12" t="s">
        <v>51</v>
      </c>
      <c r="S9305" s="11" t="s">
        <v>41050</v>
      </c>
      <c r="T9305" s="11"/>
    </row>
    <row x14ac:dyDescent="0.25" r="9306" customHeight="1" ht="19.5">
      <c r="A9306" s="18">
        <v>45223</v>
      </c>
      <c r="B9306" s="11" t="s">
        <v>41051</v>
      </c>
      <c r="C9306" s="11" t="s">
        <v>180</v>
      </c>
      <c r="D9306" s="12"/>
      <c r="E9306" s="13">
        <v>13100787261</v>
      </c>
      <c r="F9306" s="11" t="s">
        <v>41052</v>
      </c>
      <c r="G9306" s="12" t="s">
        <v>289</v>
      </c>
      <c r="H9306" s="12" t="s">
        <v>98</v>
      </c>
      <c r="I9306" s="14" t="s">
        <v>433</v>
      </c>
      <c r="J9306" s="12" t="s">
        <v>24</v>
      </c>
      <c r="K9306" s="12" t="s">
        <v>25</v>
      </c>
      <c r="L9306" s="12" t="s">
        <v>39</v>
      </c>
      <c r="M9306" s="11" t="s">
        <v>27</v>
      </c>
      <c r="N9306" s="11" t="s">
        <v>183</v>
      </c>
      <c r="O9306" s="12" t="s">
        <v>29</v>
      </c>
      <c r="P9306" s="12"/>
      <c r="Q9306" s="15" t="s">
        <v>41053</v>
      </c>
      <c r="R9306" s="12" t="s">
        <v>51</v>
      </c>
      <c r="S9306" s="11" t="s">
        <v>41054</v>
      </c>
      <c r="T9306" s="11"/>
    </row>
    <row x14ac:dyDescent="0.25" r="9307" customHeight="1" ht="19.5">
      <c r="A9307" s="18">
        <v>45225</v>
      </c>
      <c r="B9307" s="11" t="s">
        <v>41055</v>
      </c>
      <c r="C9307" s="11" t="s">
        <v>180</v>
      </c>
      <c r="D9307" s="12"/>
      <c r="E9307" s="13">
        <v>13114451921</v>
      </c>
      <c r="F9307" s="11" t="s">
        <v>10837</v>
      </c>
      <c r="G9307" s="12" t="s">
        <v>23</v>
      </c>
      <c r="H9307" s="12"/>
      <c r="I9307" s="14" t="s">
        <v>211</v>
      </c>
      <c r="J9307" s="12" t="s">
        <v>24</v>
      </c>
      <c r="K9307" s="12" t="s">
        <v>25</v>
      </c>
      <c r="L9307" s="12" t="s">
        <v>39</v>
      </c>
      <c r="M9307" s="11" t="s">
        <v>27</v>
      </c>
      <c r="N9307" s="11" t="s">
        <v>183</v>
      </c>
      <c r="O9307" s="12" t="s">
        <v>29</v>
      </c>
      <c r="P9307" s="12"/>
      <c r="Q9307" s="15" t="s">
        <v>41056</v>
      </c>
      <c r="R9307" s="12" t="s">
        <v>51</v>
      </c>
      <c r="S9307" s="11" t="s">
        <v>41057</v>
      </c>
      <c r="T9307" s="11"/>
    </row>
    <row x14ac:dyDescent="0.25" r="9308" customHeight="1" ht="19.5">
      <c r="A9308" s="18">
        <v>45224</v>
      </c>
      <c r="B9308" s="11" t="s">
        <v>41058</v>
      </c>
      <c r="C9308" s="11" t="s">
        <v>180</v>
      </c>
      <c r="D9308" s="12"/>
      <c r="E9308" s="13">
        <v>13117284146</v>
      </c>
      <c r="F9308" s="11" t="s">
        <v>41059</v>
      </c>
      <c r="G9308" s="12" t="s">
        <v>115</v>
      </c>
      <c r="H9308" s="12"/>
      <c r="I9308" s="14" t="s">
        <v>241</v>
      </c>
      <c r="J9308" s="12" t="s">
        <v>24</v>
      </c>
      <c r="K9308" s="12" t="s">
        <v>25</v>
      </c>
      <c r="L9308" s="12" t="s">
        <v>39</v>
      </c>
      <c r="M9308" s="11" t="s">
        <v>27</v>
      </c>
      <c r="N9308" s="11" t="s">
        <v>183</v>
      </c>
      <c r="O9308" s="12" t="s">
        <v>29</v>
      </c>
      <c r="P9308" s="12"/>
      <c r="Q9308" s="15" t="s">
        <v>41060</v>
      </c>
      <c r="R9308" s="12" t="s">
        <v>51</v>
      </c>
      <c r="S9308" s="17" t="s">
        <v>41061</v>
      </c>
      <c r="T9308" s="11"/>
    </row>
    <row x14ac:dyDescent="0.25" r="9309" customHeight="1" ht="19.5">
      <c r="A9309" s="18">
        <v>45225</v>
      </c>
      <c r="B9309" s="11" t="s">
        <v>41062</v>
      </c>
      <c r="C9309" s="11" t="s">
        <v>54</v>
      </c>
      <c r="D9309" s="12"/>
      <c r="E9309" s="13">
        <v>13032713526</v>
      </c>
      <c r="F9309" s="11" t="s">
        <v>41063</v>
      </c>
      <c r="G9309" s="12" t="s">
        <v>289</v>
      </c>
      <c r="H9309" s="12" t="s">
        <v>98</v>
      </c>
      <c r="I9309" s="14" t="s">
        <v>259</v>
      </c>
      <c r="J9309" s="12" t="s">
        <v>24</v>
      </c>
      <c r="K9309" s="12" t="s">
        <v>25</v>
      </c>
      <c r="L9309" s="12" t="s">
        <v>39</v>
      </c>
      <c r="M9309" s="11" t="s">
        <v>27</v>
      </c>
      <c r="N9309" s="11" t="s">
        <v>28</v>
      </c>
      <c r="O9309" s="12" t="s">
        <v>29</v>
      </c>
      <c r="P9309" s="12"/>
      <c r="Q9309" s="15" t="s">
        <v>41064</v>
      </c>
      <c r="R9309" s="12" t="s">
        <v>42</v>
      </c>
      <c r="S9309" s="17" t="s">
        <v>41065</v>
      </c>
      <c r="T9309" s="11"/>
    </row>
    <row x14ac:dyDescent="0.25" r="9310" customHeight="1" ht="19.5">
      <c r="A9310" s="18">
        <v>45224</v>
      </c>
      <c r="B9310" s="11" t="s">
        <v>41066</v>
      </c>
      <c r="C9310" s="11" t="s">
        <v>180</v>
      </c>
      <c r="D9310" s="12"/>
      <c r="E9310" s="13">
        <v>13135828913</v>
      </c>
      <c r="F9310" s="11" t="s">
        <v>41067</v>
      </c>
      <c r="G9310" s="12" t="s">
        <v>23</v>
      </c>
      <c r="H9310" s="12"/>
      <c r="I9310" s="14" t="s">
        <v>272</v>
      </c>
      <c r="J9310" s="12" t="s">
        <v>24</v>
      </c>
      <c r="K9310" s="12" t="s">
        <v>25</v>
      </c>
      <c r="L9310" s="12" t="s">
        <v>39</v>
      </c>
      <c r="M9310" s="11" t="s">
        <v>27</v>
      </c>
      <c r="N9310" s="11" t="s">
        <v>183</v>
      </c>
      <c r="O9310" s="12" t="s">
        <v>29</v>
      </c>
      <c r="P9310" s="12"/>
      <c r="Q9310" s="15" t="s">
        <v>41068</v>
      </c>
      <c r="R9310" s="12" t="s">
        <v>51</v>
      </c>
      <c r="S9310" s="11" t="s">
        <v>41069</v>
      </c>
      <c r="T9310" s="11"/>
    </row>
    <row x14ac:dyDescent="0.25" r="9311" customHeight="1" ht="19.5">
      <c r="A9311" s="18">
        <v>45225</v>
      </c>
      <c r="B9311" s="11" t="s">
        <v>41070</v>
      </c>
      <c r="C9311" s="11" t="s">
        <v>180</v>
      </c>
      <c r="D9311" s="12"/>
      <c r="E9311" s="13">
        <v>13177051999</v>
      </c>
      <c r="F9311" s="11" t="s">
        <v>41071</v>
      </c>
      <c r="G9311" s="12" t="s">
        <v>115</v>
      </c>
      <c r="H9311" s="12" t="s">
        <v>98</v>
      </c>
      <c r="I9311" s="14" t="s">
        <v>235</v>
      </c>
      <c r="J9311" s="12" t="s">
        <v>24</v>
      </c>
      <c r="K9311" s="12" t="s">
        <v>25</v>
      </c>
      <c r="L9311" s="12" t="s">
        <v>39</v>
      </c>
      <c r="M9311" s="11" t="s">
        <v>40</v>
      </c>
      <c r="N9311" s="11" t="s">
        <v>183</v>
      </c>
      <c r="O9311" s="12" t="s">
        <v>29</v>
      </c>
      <c r="P9311" s="12"/>
      <c r="Q9311" s="15" t="s">
        <v>41072</v>
      </c>
      <c r="R9311" s="12" t="s">
        <v>51</v>
      </c>
      <c r="S9311" s="11" t="s">
        <v>41073</v>
      </c>
      <c r="T9311" s="11"/>
    </row>
    <row x14ac:dyDescent="0.25" r="9312" customHeight="1" ht="19.5">
      <c r="A9312" s="18">
        <v>45225</v>
      </c>
      <c r="B9312" s="11" t="s">
        <v>41074</v>
      </c>
      <c r="C9312" s="11" t="s">
        <v>46</v>
      </c>
      <c r="D9312" s="12"/>
      <c r="E9312" s="13">
        <v>15549387079</v>
      </c>
      <c r="F9312" s="11" t="s">
        <v>41075</v>
      </c>
      <c r="G9312" s="12" t="s">
        <v>115</v>
      </c>
      <c r="H9312" s="12"/>
      <c r="I9312" s="14" t="s">
        <v>206</v>
      </c>
      <c r="J9312" s="12" t="s">
        <v>24</v>
      </c>
      <c r="K9312" s="12" t="s">
        <v>25</v>
      </c>
      <c r="L9312" s="12" t="s">
        <v>39</v>
      </c>
      <c r="M9312" s="11" t="s">
        <v>27</v>
      </c>
      <c r="N9312" s="11" t="s">
        <v>28</v>
      </c>
      <c r="O9312" s="12" t="s">
        <v>29</v>
      </c>
      <c r="P9312" s="12"/>
      <c r="Q9312" s="15" t="s">
        <v>41076</v>
      </c>
      <c r="R9312" s="12" t="s">
        <v>51</v>
      </c>
      <c r="S9312" s="11" t="s">
        <v>41077</v>
      </c>
      <c r="T9312" s="11"/>
    </row>
    <row x14ac:dyDescent="0.25" r="9313" customHeight="1" ht="19.5">
      <c r="A9313" s="18">
        <v>45222</v>
      </c>
      <c r="B9313" s="11" t="s">
        <v>41078</v>
      </c>
      <c r="C9313" s="11" t="s">
        <v>180</v>
      </c>
      <c r="D9313" s="12"/>
      <c r="E9313" s="13">
        <v>13177072700</v>
      </c>
      <c r="F9313" s="11" t="s">
        <v>41079</v>
      </c>
      <c r="G9313" s="12" t="s">
        <v>62</v>
      </c>
      <c r="H9313" s="12"/>
      <c r="I9313" s="14" t="s">
        <v>241</v>
      </c>
      <c r="J9313" s="12" t="s">
        <v>24</v>
      </c>
      <c r="K9313" s="12" t="s">
        <v>25</v>
      </c>
      <c r="L9313" s="12" t="s">
        <v>39</v>
      </c>
      <c r="M9313" s="11" t="s">
        <v>27</v>
      </c>
      <c r="N9313" s="11" t="s">
        <v>183</v>
      </c>
      <c r="O9313" s="12" t="s">
        <v>29</v>
      </c>
      <c r="P9313" s="12"/>
      <c r="Q9313" s="15" t="s">
        <v>41080</v>
      </c>
      <c r="R9313" s="12" t="s">
        <v>51</v>
      </c>
      <c r="S9313" s="11" t="s">
        <v>41081</v>
      </c>
      <c r="T9313" s="11"/>
    </row>
    <row x14ac:dyDescent="0.25" r="9314" customHeight="1" ht="19.5">
      <c r="A9314" s="18">
        <v>45223</v>
      </c>
      <c r="B9314" s="11" t="s">
        <v>41082</v>
      </c>
      <c r="C9314" s="11" t="s">
        <v>4923</v>
      </c>
      <c r="D9314" s="12"/>
      <c r="E9314" s="13" t="s">
        <v>41083</v>
      </c>
      <c r="F9314" s="11" t="s">
        <v>41084</v>
      </c>
      <c r="G9314" s="12" t="s">
        <v>74</v>
      </c>
      <c r="H9314" s="12" t="s">
        <v>130</v>
      </c>
      <c r="I9314" s="14" t="s">
        <v>148</v>
      </c>
      <c r="J9314" s="12" t="s">
        <v>24</v>
      </c>
      <c r="K9314" s="12" t="s">
        <v>25</v>
      </c>
      <c r="L9314" s="12" t="s">
        <v>39</v>
      </c>
      <c r="M9314" s="11" t="s">
        <v>149</v>
      </c>
      <c r="N9314" s="11" t="s">
        <v>4871</v>
      </c>
      <c r="O9314" s="12" t="s">
        <v>29</v>
      </c>
      <c r="P9314" s="12"/>
      <c r="Q9314" s="15" t="s">
        <v>41085</v>
      </c>
      <c r="R9314" s="12" t="s">
        <v>148</v>
      </c>
      <c r="S9314" s="11" t="s">
        <v>11939</v>
      </c>
      <c r="T9314" s="11" t="s">
        <v>4955</v>
      </c>
    </row>
    <row x14ac:dyDescent="0.25" r="9315" customHeight="1" ht="19.5">
      <c r="A9315" s="18">
        <v>45225</v>
      </c>
      <c r="B9315" s="11" t="s">
        <v>41086</v>
      </c>
      <c r="C9315" s="11" t="s">
        <v>5363</v>
      </c>
      <c r="D9315" s="12"/>
      <c r="E9315" s="13">
        <v>16671728386</v>
      </c>
      <c r="F9315" s="11" t="s">
        <v>25183</v>
      </c>
      <c r="G9315" s="12" t="s">
        <v>74</v>
      </c>
      <c r="H9315" s="12"/>
      <c r="I9315" s="14" t="s">
        <v>1623</v>
      </c>
      <c r="J9315" s="12" t="s">
        <v>24</v>
      </c>
      <c r="K9315" s="12" t="s">
        <v>25</v>
      </c>
      <c r="L9315" s="12" t="s">
        <v>39</v>
      </c>
      <c r="M9315" s="11" t="s">
        <v>40</v>
      </c>
      <c r="N9315" s="11" t="s">
        <v>624</v>
      </c>
      <c r="O9315" s="12" t="s">
        <v>29</v>
      </c>
      <c r="P9315" s="12"/>
      <c r="Q9315" s="15" t="s">
        <v>41087</v>
      </c>
      <c r="R9315" s="12" t="s">
        <v>42</v>
      </c>
      <c r="S9315" s="11" t="s">
        <v>41088</v>
      </c>
      <c r="T9315" s="11" t="s">
        <v>41089</v>
      </c>
    </row>
    <row x14ac:dyDescent="0.25" r="9316" customHeight="1" ht="19.5">
      <c r="A9316" s="18">
        <v>45223</v>
      </c>
      <c r="B9316" s="11" t="s">
        <v>41090</v>
      </c>
      <c r="C9316" s="11" t="s">
        <v>180</v>
      </c>
      <c r="D9316" s="12"/>
      <c r="E9316" s="13">
        <v>13197311733</v>
      </c>
      <c r="F9316" s="11" t="s">
        <v>24232</v>
      </c>
      <c r="G9316" s="12" t="s">
        <v>115</v>
      </c>
      <c r="H9316" s="12"/>
      <c r="I9316" s="14" t="s">
        <v>116</v>
      </c>
      <c r="J9316" s="12" t="s">
        <v>24</v>
      </c>
      <c r="K9316" s="12" t="s">
        <v>25</v>
      </c>
      <c r="L9316" s="12" t="s">
        <v>39</v>
      </c>
      <c r="M9316" s="11" t="s">
        <v>27</v>
      </c>
      <c r="N9316" s="11" t="s">
        <v>183</v>
      </c>
      <c r="O9316" s="12" t="s">
        <v>29</v>
      </c>
      <c r="P9316" s="12"/>
      <c r="Q9316" s="15" t="s">
        <v>41091</v>
      </c>
      <c r="R9316" s="12" t="s">
        <v>51</v>
      </c>
      <c r="S9316" s="11" t="s">
        <v>41092</v>
      </c>
      <c r="T9316" s="11"/>
    </row>
    <row x14ac:dyDescent="0.25" r="9317" customHeight="1" ht="19.5">
      <c r="A9317" s="18">
        <v>45225</v>
      </c>
      <c r="B9317" s="11" t="s">
        <v>41093</v>
      </c>
      <c r="C9317" s="11" t="s">
        <v>180</v>
      </c>
      <c r="D9317" s="12"/>
      <c r="E9317" s="13">
        <v>13197321906</v>
      </c>
      <c r="F9317" s="11" t="s">
        <v>41094</v>
      </c>
      <c r="G9317" s="12" t="s">
        <v>48</v>
      </c>
      <c r="H9317" s="12"/>
      <c r="I9317" s="14" t="s">
        <v>49</v>
      </c>
      <c r="J9317" s="12" t="s">
        <v>24</v>
      </c>
      <c r="K9317" s="12" t="s">
        <v>25</v>
      </c>
      <c r="L9317" s="12" t="s">
        <v>39</v>
      </c>
      <c r="M9317" s="11" t="s">
        <v>40</v>
      </c>
      <c r="N9317" s="11" t="s">
        <v>183</v>
      </c>
      <c r="O9317" s="12" t="s">
        <v>29</v>
      </c>
      <c r="P9317" s="12"/>
      <c r="Q9317" s="15" t="s">
        <v>41095</v>
      </c>
      <c r="R9317" s="12" t="s">
        <v>51</v>
      </c>
      <c r="S9317" s="11" t="s">
        <v>41096</v>
      </c>
      <c r="T9317" s="11"/>
    </row>
    <row x14ac:dyDescent="0.25" r="9318" customHeight="1" ht="19.5">
      <c r="A9318" s="18">
        <v>45222</v>
      </c>
      <c r="B9318" s="11" t="s">
        <v>41097</v>
      </c>
      <c r="C9318" s="11" t="s">
        <v>5363</v>
      </c>
      <c r="D9318" s="12"/>
      <c r="E9318" s="13">
        <v>13117293762</v>
      </c>
      <c r="F9318" s="11" t="s">
        <v>41098</v>
      </c>
      <c r="G9318" s="12" t="s">
        <v>74</v>
      </c>
      <c r="H9318" s="12"/>
      <c r="I9318" s="14" t="s">
        <v>131</v>
      </c>
      <c r="J9318" s="12" t="s">
        <v>24</v>
      </c>
      <c r="K9318" s="12" t="s">
        <v>25</v>
      </c>
      <c r="L9318" s="12" t="s">
        <v>39</v>
      </c>
      <c r="M9318" s="11" t="s">
        <v>40</v>
      </c>
      <c r="N9318" s="11" t="s">
        <v>624</v>
      </c>
      <c r="O9318" s="12" t="s">
        <v>29</v>
      </c>
      <c r="P9318" s="12"/>
      <c r="Q9318" s="15" t="s">
        <v>41099</v>
      </c>
      <c r="R9318" s="12" t="s">
        <v>42</v>
      </c>
      <c r="S9318" s="11" t="s">
        <v>41100</v>
      </c>
      <c r="T9318" s="11" t="s">
        <v>27003</v>
      </c>
    </row>
    <row x14ac:dyDescent="0.25" r="9319" customHeight="1" ht="19.5">
      <c r="A9319" s="18">
        <v>45222</v>
      </c>
      <c r="B9319" s="11" t="s">
        <v>41101</v>
      </c>
      <c r="C9319" s="11" t="s">
        <v>180</v>
      </c>
      <c r="D9319" s="12"/>
      <c r="E9319" s="13">
        <v>13197326575</v>
      </c>
      <c r="F9319" s="11" t="s">
        <v>41102</v>
      </c>
      <c r="G9319" s="12" t="s">
        <v>115</v>
      </c>
      <c r="H9319" s="12" t="s">
        <v>121</v>
      </c>
      <c r="I9319" s="14" t="s">
        <v>116</v>
      </c>
      <c r="J9319" s="12" t="s">
        <v>24</v>
      </c>
      <c r="K9319" s="12" t="s">
        <v>25</v>
      </c>
      <c r="L9319" s="12" t="s">
        <v>39</v>
      </c>
      <c r="M9319" s="11" t="s">
        <v>40</v>
      </c>
      <c r="N9319" s="11" t="s">
        <v>183</v>
      </c>
      <c r="O9319" s="12" t="s">
        <v>29</v>
      </c>
      <c r="P9319" s="12"/>
      <c r="Q9319" s="15" t="s">
        <v>41103</v>
      </c>
      <c r="R9319" s="12" t="s">
        <v>51</v>
      </c>
      <c r="S9319" s="11" t="s">
        <v>41104</v>
      </c>
      <c r="T9319" s="11"/>
    </row>
    <row x14ac:dyDescent="0.25" r="9320" customHeight="1" ht="19.5">
      <c r="A9320" s="18">
        <v>45225</v>
      </c>
      <c r="B9320" s="11" t="s">
        <v>41105</v>
      </c>
      <c r="C9320" s="11" t="s">
        <v>180</v>
      </c>
      <c r="D9320" s="12"/>
      <c r="E9320" s="13">
        <v>13197327182</v>
      </c>
      <c r="F9320" s="11" t="s">
        <v>41106</v>
      </c>
      <c r="G9320" s="12" t="s">
        <v>23</v>
      </c>
      <c r="H9320" s="12"/>
      <c r="I9320" s="14" t="s">
        <v>749</v>
      </c>
      <c r="J9320" s="12" t="s">
        <v>24</v>
      </c>
      <c r="K9320" s="12" t="s">
        <v>25</v>
      </c>
      <c r="L9320" s="12" t="s">
        <v>39</v>
      </c>
      <c r="M9320" s="11" t="s">
        <v>27</v>
      </c>
      <c r="N9320" s="11" t="s">
        <v>183</v>
      </c>
      <c r="O9320" s="12" t="s">
        <v>29</v>
      </c>
      <c r="P9320" s="12"/>
      <c r="Q9320" s="15" t="s">
        <v>41107</v>
      </c>
      <c r="R9320" s="12" t="s">
        <v>51</v>
      </c>
      <c r="S9320" s="11" t="s">
        <v>41108</v>
      </c>
      <c r="T9320" s="11"/>
    </row>
    <row x14ac:dyDescent="0.25" r="9321" customHeight="1" ht="19.5">
      <c r="A9321" s="18">
        <v>45225</v>
      </c>
      <c r="B9321" s="11" t="s">
        <v>41109</v>
      </c>
      <c r="C9321" s="11" t="s">
        <v>180</v>
      </c>
      <c r="D9321" s="12"/>
      <c r="E9321" s="13">
        <v>13197347929</v>
      </c>
      <c r="F9321" s="11" t="s">
        <v>3311</v>
      </c>
      <c r="G9321" s="12" t="s">
        <v>48</v>
      </c>
      <c r="H9321" s="12" t="s">
        <v>121</v>
      </c>
      <c r="I9321" s="14" t="s">
        <v>182</v>
      </c>
      <c r="J9321" s="12" t="s">
        <v>24</v>
      </c>
      <c r="K9321" s="12" t="s">
        <v>25</v>
      </c>
      <c r="L9321" s="12" t="s">
        <v>39</v>
      </c>
      <c r="M9321" s="11" t="s">
        <v>40</v>
      </c>
      <c r="N9321" s="11" t="s">
        <v>183</v>
      </c>
      <c r="O9321" s="12" t="s">
        <v>29</v>
      </c>
      <c r="P9321" s="12"/>
      <c r="Q9321" s="15" t="s">
        <v>41110</v>
      </c>
      <c r="R9321" s="12" t="s">
        <v>51</v>
      </c>
      <c r="S9321" s="11" t="s">
        <v>41111</v>
      </c>
      <c r="T9321" s="11"/>
    </row>
    <row x14ac:dyDescent="0.25" r="9322" customHeight="1" ht="19.5">
      <c r="A9322" s="18">
        <v>45223</v>
      </c>
      <c r="B9322" s="11" t="s">
        <v>41112</v>
      </c>
      <c r="C9322" s="11" t="s">
        <v>5117</v>
      </c>
      <c r="D9322" s="12"/>
      <c r="E9322" s="13" t="s">
        <v>41113</v>
      </c>
      <c r="F9322" s="11" t="s">
        <v>41114</v>
      </c>
      <c r="G9322" s="12" t="s">
        <v>74</v>
      </c>
      <c r="H9322" s="12" t="s">
        <v>98</v>
      </c>
      <c r="I9322" s="14" t="s">
        <v>4975</v>
      </c>
      <c r="J9322" s="12" t="s">
        <v>24</v>
      </c>
      <c r="K9322" s="12" t="s">
        <v>25</v>
      </c>
      <c r="L9322" s="12" t="s">
        <v>39</v>
      </c>
      <c r="M9322" s="11" t="s">
        <v>149</v>
      </c>
      <c r="N9322" s="11" t="s">
        <v>4871</v>
      </c>
      <c r="O9322" s="12" t="s">
        <v>29</v>
      </c>
      <c r="P9322" s="12"/>
      <c r="Q9322" s="15" t="s">
        <v>41115</v>
      </c>
      <c r="R9322" s="12" t="s">
        <v>148</v>
      </c>
      <c r="S9322" s="11" t="s">
        <v>41116</v>
      </c>
      <c r="T9322" s="11" t="s">
        <v>4887</v>
      </c>
    </row>
    <row x14ac:dyDescent="0.25" r="9323" customHeight="1" ht="19.5">
      <c r="A9323" s="18">
        <v>45222</v>
      </c>
      <c r="B9323" s="11" t="s">
        <v>41117</v>
      </c>
      <c r="C9323" s="11" t="s">
        <v>180</v>
      </c>
      <c r="D9323" s="12"/>
      <c r="E9323" s="13">
        <v>13207206026</v>
      </c>
      <c r="F9323" s="11" t="s">
        <v>41118</v>
      </c>
      <c r="G9323" s="12" t="s">
        <v>115</v>
      </c>
      <c r="H9323" s="12"/>
      <c r="I9323" s="14" t="s">
        <v>241</v>
      </c>
      <c r="J9323" s="12" t="s">
        <v>24</v>
      </c>
      <c r="K9323" s="12" t="s">
        <v>25</v>
      </c>
      <c r="L9323" s="12" t="s">
        <v>39</v>
      </c>
      <c r="M9323" s="11" t="s">
        <v>27</v>
      </c>
      <c r="N9323" s="11" t="s">
        <v>183</v>
      </c>
      <c r="O9323" s="12" t="s">
        <v>29</v>
      </c>
      <c r="P9323" s="12"/>
      <c r="Q9323" s="15" t="s">
        <v>41119</v>
      </c>
      <c r="R9323" s="12" t="s">
        <v>51</v>
      </c>
      <c r="S9323" s="11" t="s">
        <v>41120</v>
      </c>
      <c r="T9323" s="11"/>
    </row>
    <row x14ac:dyDescent="0.25" r="9324" customHeight="1" ht="19.5">
      <c r="A9324" s="18">
        <v>45223</v>
      </c>
      <c r="B9324" s="11" t="s">
        <v>41121</v>
      </c>
      <c r="C9324" s="11" t="s">
        <v>4901</v>
      </c>
      <c r="D9324" s="12"/>
      <c r="E9324" s="13" t="s">
        <v>41122</v>
      </c>
      <c r="F9324" s="11" t="s">
        <v>6119</v>
      </c>
      <c r="G9324" s="12" t="s">
        <v>74</v>
      </c>
      <c r="H9324" s="12"/>
      <c r="I9324" s="14" t="s">
        <v>433</v>
      </c>
      <c r="J9324" s="12" t="s">
        <v>24</v>
      </c>
      <c r="K9324" s="12" t="s">
        <v>25</v>
      </c>
      <c r="L9324" s="12" t="s">
        <v>39</v>
      </c>
      <c r="M9324" s="11" t="s">
        <v>149</v>
      </c>
      <c r="N9324" s="11" t="s">
        <v>4871</v>
      </c>
      <c r="O9324" s="12" t="s">
        <v>29</v>
      </c>
      <c r="P9324" s="12"/>
      <c r="Q9324" s="15" t="s">
        <v>41123</v>
      </c>
      <c r="R9324" s="12" t="s">
        <v>148</v>
      </c>
      <c r="S9324" s="11" t="s">
        <v>41124</v>
      </c>
      <c r="T9324" s="11" t="s">
        <v>6803</v>
      </c>
    </row>
    <row x14ac:dyDescent="0.25" r="9325" customHeight="1" ht="19.5">
      <c r="A9325" s="18">
        <v>45223</v>
      </c>
      <c r="B9325" s="11" t="s">
        <v>41125</v>
      </c>
      <c r="C9325" s="11" t="s">
        <v>180</v>
      </c>
      <c r="D9325" s="12"/>
      <c r="E9325" s="13">
        <v>13207212543</v>
      </c>
      <c r="F9325" s="11" t="s">
        <v>41126</v>
      </c>
      <c r="G9325" s="12" t="s">
        <v>23</v>
      </c>
      <c r="H9325" s="12"/>
      <c r="I9325" s="14" t="s">
        <v>486</v>
      </c>
      <c r="J9325" s="12" t="s">
        <v>24</v>
      </c>
      <c r="K9325" s="12" t="s">
        <v>25</v>
      </c>
      <c r="L9325" s="12" t="s">
        <v>39</v>
      </c>
      <c r="M9325" s="11" t="s">
        <v>27</v>
      </c>
      <c r="N9325" s="11" t="s">
        <v>183</v>
      </c>
      <c r="O9325" s="12" t="s">
        <v>29</v>
      </c>
      <c r="P9325" s="12"/>
      <c r="Q9325" s="15" t="s">
        <v>41127</v>
      </c>
      <c r="R9325" s="12" t="s">
        <v>51</v>
      </c>
      <c r="S9325" s="11" t="s">
        <v>41128</v>
      </c>
      <c r="T9325" s="11"/>
    </row>
    <row x14ac:dyDescent="0.25" r="9326" customHeight="1" ht="19.5">
      <c r="A9326" s="18">
        <v>45225</v>
      </c>
      <c r="B9326" s="11" t="s">
        <v>41129</v>
      </c>
      <c r="C9326" s="11" t="s">
        <v>35</v>
      </c>
      <c r="D9326" s="12"/>
      <c r="E9326" s="13">
        <v>13040976708</v>
      </c>
      <c r="F9326" s="11" t="s">
        <v>41130</v>
      </c>
      <c r="G9326" s="12" t="s">
        <v>37</v>
      </c>
      <c r="H9326" s="12"/>
      <c r="I9326" s="14">
        <v>10015</v>
      </c>
      <c r="J9326" s="12" t="s">
        <v>24</v>
      </c>
      <c r="K9326" s="12" t="s">
        <v>69</v>
      </c>
      <c r="L9326" s="12" t="s">
        <v>26</v>
      </c>
      <c r="M9326" s="11" t="s">
        <v>40</v>
      </c>
      <c r="N9326" s="11" t="s">
        <v>28</v>
      </c>
      <c r="O9326" s="12" t="s">
        <v>29</v>
      </c>
      <c r="P9326" s="12"/>
      <c r="Q9326" s="15" t="s">
        <v>41131</v>
      </c>
      <c r="R9326" s="12" t="s">
        <v>31</v>
      </c>
      <c r="S9326" s="11" t="s">
        <v>41132</v>
      </c>
      <c r="T9326" s="11"/>
    </row>
    <row x14ac:dyDescent="0.25" r="9327" customHeight="1" ht="19.5">
      <c r="A9327" s="18">
        <v>45225</v>
      </c>
      <c r="B9327" s="11" t="s">
        <v>41133</v>
      </c>
      <c r="C9327" s="11" t="s">
        <v>5841</v>
      </c>
      <c r="D9327" s="12"/>
      <c r="E9327" s="13">
        <v>15571718393</v>
      </c>
      <c r="F9327" s="11" t="s">
        <v>41134</v>
      </c>
      <c r="G9327" s="12" t="s">
        <v>74</v>
      </c>
      <c r="H9327" s="12"/>
      <c r="I9327" s="14">
        <v>10015</v>
      </c>
      <c r="J9327" s="12" t="s">
        <v>24</v>
      </c>
      <c r="K9327" s="12" t="s">
        <v>25</v>
      </c>
      <c r="L9327" s="12" t="s">
        <v>26</v>
      </c>
      <c r="M9327" s="11" t="s">
        <v>27</v>
      </c>
      <c r="N9327" s="11" t="s">
        <v>28</v>
      </c>
      <c r="O9327" s="12" t="s">
        <v>29</v>
      </c>
      <c r="P9327" s="12"/>
      <c r="Q9327" s="15" t="s">
        <v>41135</v>
      </c>
      <c r="R9327" s="12" t="s">
        <v>31</v>
      </c>
      <c r="S9327" s="11" t="s">
        <v>41136</v>
      </c>
      <c r="T9327" s="11"/>
    </row>
    <row x14ac:dyDescent="0.25" r="9328" customHeight="1" ht="19.5">
      <c r="A9328" s="18">
        <v>45225</v>
      </c>
      <c r="B9328" s="11" t="s">
        <v>41137</v>
      </c>
      <c r="C9328" s="11" t="s">
        <v>691</v>
      </c>
      <c r="D9328" s="12"/>
      <c r="E9328" s="13">
        <v>16671701739</v>
      </c>
      <c r="F9328" s="11" t="s">
        <v>41138</v>
      </c>
      <c r="G9328" s="12" t="s">
        <v>74</v>
      </c>
      <c r="H9328" s="12"/>
      <c r="I9328" s="14" t="s">
        <v>486</v>
      </c>
      <c r="J9328" s="12" t="s">
        <v>24</v>
      </c>
      <c r="K9328" s="12" t="s">
        <v>25</v>
      </c>
      <c r="L9328" s="12" t="s">
        <v>39</v>
      </c>
      <c r="M9328" s="11" t="s">
        <v>40</v>
      </c>
      <c r="N9328" s="11" t="s">
        <v>28</v>
      </c>
      <c r="O9328" s="12" t="s">
        <v>29</v>
      </c>
      <c r="P9328" s="12"/>
      <c r="Q9328" s="15" t="s">
        <v>41139</v>
      </c>
      <c r="R9328" s="12" t="s">
        <v>42</v>
      </c>
      <c r="S9328" s="11" t="s">
        <v>41140</v>
      </c>
      <c r="T9328" s="11"/>
    </row>
    <row x14ac:dyDescent="0.25" r="9329" customHeight="1" ht="19.5">
      <c r="A9329" s="18">
        <v>45225</v>
      </c>
      <c r="B9329" s="11" t="s">
        <v>41141</v>
      </c>
      <c r="C9329" s="11" t="s">
        <v>180</v>
      </c>
      <c r="D9329" s="12"/>
      <c r="E9329" s="13">
        <v>13207228594</v>
      </c>
      <c r="F9329" s="11" t="s">
        <v>41142</v>
      </c>
      <c r="G9329" s="12" t="s">
        <v>48</v>
      </c>
      <c r="H9329" s="12"/>
      <c r="I9329" s="14" t="s">
        <v>93</v>
      </c>
      <c r="J9329" s="12" t="s">
        <v>24</v>
      </c>
      <c r="K9329" s="12" t="s">
        <v>25</v>
      </c>
      <c r="L9329" s="12" t="s">
        <v>39</v>
      </c>
      <c r="M9329" s="11" t="s">
        <v>40</v>
      </c>
      <c r="N9329" s="11" t="s">
        <v>183</v>
      </c>
      <c r="O9329" s="12" t="s">
        <v>29</v>
      </c>
      <c r="P9329" s="12"/>
      <c r="Q9329" s="15" t="s">
        <v>41143</v>
      </c>
      <c r="R9329" s="12" t="s">
        <v>51</v>
      </c>
      <c r="S9329" s="11" t="s">
        <v>41144</v>
      </c>
      <c r="T9329" s="11"/>
    </row>
    <row x14ac:dyDescent="0.25" r="9330" customHeight="1" ht="19.5">
      <c r="A9330" s="18">
        <v>45223</v>
      </c>
      <c r="B9330" s="11" t="s">
        <v>41145</v>
      </c>
      <c r="C9330" s="11" t="s">
        <v>7138</v>
      </c>
      <c r="D9330" s="12"/>
      <c r="E9330" s="13">
        <v>15697279386</v>
      </c>
      <c r="F9330" s="11" t="s">
        <v>3719</v>
      </c>
      <c r="G9330" s="12" t="s">
        <v>74</v>
      </c>
      <c r="H9330" s="12"/>
      <c r="I9330" s="14" t="s">
        <v>211</v>
      </c>
      <c r="J9330" s="12" t="s">
        <v>24</v>
      </c>
      <c r="K9330" s="12" t="s">
        <v>25</v>
      </c>
      <c r="L9330" s="12" t="s">
        <v>39</v>
      </c>
      <c r="M9330" s="11" t="s">
        <v>40</v>
      </c>
      <c r="N9330" s="11" t="s">
        <v>4770</v>
      </c>
      <c r="O9330" s="12" t="s">
        <v>29</v>
      </c>
      <c r="P9330" s="12"/>
      <c r="Q9330" s="15" t="s">
        <v>41146</v>
      </c>
      <c r="R9330" s="12" t="s">
        <v>7139</v>
      </c>
      <c r="S9330" s="11" t="s">
        <v>12453</v>
      </c>
      <c r="T9330" s="11"/>
    </row>
    <row x14ac:dyDescent="0.25" r="9331" customHeight="1" ht="19.5">
      <c r="A9331" s="18">
        <v>45225</v>
      </c>
      <c r="B9331" s="11" t="s">
        <v>41147</v>
      </c>
      <c r="C9331" s="11" t="s">
        <v>46</v>
      </c>
      <c r="D9331" s="12"/>
      <c r="E9331" s="13">
        <v>13297283990</v>
      </c>
      <c r="F9331" s="11" t="s">
        <v>41148</v>
      </c>
      <c r="G9331" s="12" t="s">
        <v>289</v>
      </c>
      <c r="H9331" s="12" t="s">
        <v>98</v>
      </c>
      <c r="I9331" s="14" t="s">
        <v>49</v>
      </c>
      <c r="J9331" s="12" t="s">
        <v>24</v>
      </c>
      <c r="K9331" s="12" t="s">
        <v>25</v>
      </c>
      <c r="L9331" s="12" t="s">
        <v>39</v>
      </c>
      <c r="M9331" s="11" t="s">
        <v>40</v>
      </c>
      <c r="N9331" s="11" t="s">
        <v>28</v>
      </c>
      <c r="O9331" s="12" t="s">
        <v>29</v>
      </c>
      <c r="P9331" s="12"/>
      <c r="Q9331" s="15" t="s">
        <v>41149</v>
      </c>
      <c r="R9331" s="12" t="s">
        <v>51</v>
      </c>
      <c r="S9331" s="11" t="s">
        <v>41150</v>
      </c>
      <c r="T9331" s="11"/>
    </row>
    <row x14ac:dyDescent="0.25" r="9332" customHeight="1" ht="19.5">
      <c r="A9332" s="18">
        <v>45225</v>
      </c>
      <c r="B9332" s="11" t="s">
        <v>41151</v>
      </c>
      <c r="C9332" s="11" t="s">
        <v>164</v>
      </c>
      <c r="D9332" s="12"/>
      <c r="E9332" s="13">
        <v>18572350386</v>
      </c>
      <c r="F9332" s="11" t="s">
        <v>41152</v>
      </c>
      <c r="G9332" s="12" t="s">
        <v>23</v>
      </c>
      <c r="H9332" s="12"/>
      <c r="I9332" s="14" t="s">
        <v>68</v>
      </c>
      <c r="J9332" s="12" t="s">
        <v>24</v>
      </c>
      <c r="K9332" s="12" t="s">
        <v>25</v>
      </c>
      <c r="L9332" s="12" t="s">
        <v>39</v>
      </c>
      <c r="M9332" s="11" t="s">
        <v>40</v>
      </c>
      <c r="N9332" s="11" t="s">
        <v>28</v>
      </c>
      <c r="O9332" s="12" t="s">
        <v>29</v>
      </c>
      <c r="P9332" s="12"/>
      <c r="Q9332" s="15" t="s">
        <v>41153</v>
      </c>
      <c r="R9332" s="12" t="s">
        <v>51</v>
      </c>
      <c r="S9332" s="17" t="s">
        <v>41154</v>
      </c>
      <c r="T9332" s="11"/>
    </row>
    <row x14ac:dyDescent="0.25" r="9333" customHeight="1" ht="19.5">
      <c r="A9333" s="18">
        <v>45224</v>
      </c>
      <c r="B9333" s="11" t="s">
        <v>41155</v>
      </c>
      <c r="C9333" s="11" t="s">
        <v>5363</v>
      </c>
      <c r="D9333" s="12"/>
      <c r="E9333" s="13">
        <v>13277259902</v>
      </c>
      <c r="F9333" s="11" t="s">
        <v>41156</v>
      </c>
      <c r="G9333" s="12" t="s">
        <v>48</v>
      </c>
      <c r="H9333" s="12"/>
      <c r="I9333" s="14" t="s">
        <v>328</v>
      </c>
      <c r="J9333" s="12" t="s">
        <v>24</v>
      </c>
      <c r="K9333" s="12" t="s">
        <v>25</v>
      </c>
      <c r="L9333" s="12" t="s">
        <v>39</v>
      </c>
      <c r="M9333" s="11" t="s">
        <v>40</v>
      </c>
      <c r="N9333" s="11" t="s">
        <v>624</v>
      </c>
      <c r="O9333" s="12" t="s">
        <v>29</v>
      </c>
      <c r="P9333" s="12"/>
      <c r="Q9333" s="15" t="s">
        <v>41157</v>
      </c>
      <c r="R9333" s="12" t="s">
        <v>42</v>
      </c>
      <c r="S9333" s="11" t="s">
        <v>41158</v>
      </c>
      <c r="T9333" s="11" t="s">
        <v>41159</v>
      </c>
    </row>
    <row x14ac:dyDescent="0.25" r="9334" customHeight="1" ht="19.5">
      <c r="A9334" s="18">
        <v>45222</v>
      </c>
      <c r="B9334" s="11" t="s">
        <v>41160</v>
      </c>
      <c r="C9334" s="11" t="s">
        <v>180</v>
      </c>
      <c r="D9334" s="12"/>
      <c r="E9334" s="13">
        <v>13217177803</v>
      </c>
      <c r="F9334" s="11" t="s">
        <v>41161</v>
      </c>
      <c r="G9334" s="12" t="s">
        <v>289</v>
      </c>
      <c r="H9334" s="12"/>
      <c r="I9334" s="14" t="s">
        <v>49</v>
      </c>
      <c r="J9334" s="12" t="s">
        <v>24</v>
      </c>
      <c r="K9334" s="12" t="s">
        <v>25</v>
      </c>
      <c r="L9334" s="12" t="s">
        <v>39</v>
      </c>
      <c r="M9334" s="11" t="s">
        <v>27</v>
      </c>
      <c r="N9334" s="11" t="s">
        <v>183</v>
      </c>
      <c r="O9334" s="12" t="s">
        <v>29</v>
      </c>
      <c r="P9334" s="12"/>
      <c r="Q9334" s="15" t="s">
        <v>41162</v>
      </c>
      <c r="R9334" s="12" t="s">
        <v>51</v>
      </c>
      <c r="S9334" s="11" t="s">
        <v>41163</v>
      </c>
      <c r="T9334" s="11"/>
    </row>
    <row x14ac:dyDescent="0.25" r="9335" customHeight="1" ht="19.5">
      <c r="A9335" s="18">
        <v>45225</v>
      </c>
      <c r="B9335" s="11" t="s">
        <v>41164</v>
      </c>
      <c r="C9335" s="11" t="s">
        <v>180</v>
      </c>
      <c r="D9335" s="12"/>
      <c r="E9335" s="13">
        <v>13227284368</v>
      </c>
      <c r="F9335" s="11" t="s">
        <v>40931</v>
      </c>
      <c r="G9335" s="12" t="s">
        <v>115</v>
      </c>
      <c r="H9335" s="12"/>
      <c r="I9335" s="14" t="s">
        <v>63</v>
      </c>
      <c r="J9335" s="12" t="s">
        <v>24</v>
      </c>
      <c r="K9335" s="12" t="s">
        <v>25</v>
      </c>
      <c r="L9335" s="12" t="s">
        <v>39</v>
      </c>
      <c r="M9335" s="11" t="s">
        <v>40</v>
      </c>
      <c r="N9335" s="11" t="s">
        <v>183</v>
      </c>
      <c r="O9335" s="12" t="s">
        <v>29</v>
      </c>
      <c r="P9335" s="12"/>
      <c r="Q9335" s="15" t="s">
        <v>41165</v>
      </c>
      <c r="R9335" s="12" t="s">
        <v>51</v>
      </c>
      <c r="S9335" s="11" t="s">
        <v>41166</v>
      </c>
      <c r="T9335" s="11"/>
    </row>
    <row x14ac:dyDescent="0.25" r="9336" customHeight="1" ht="19.5">
      <c r="A9336" s="18">
        <v>45224</v>
      </c>
      <c r="B9336" s="11" t="s">
        <v>41167</v>
      </c>
      <c r="C9336" s="11" t="s">
        <v>180</v>
      </c>
      <c r="D9336" s="12"/>
      <c r="E9336" s="13">
        <v>13247289556</v>
      </c>
      <c r="F9336" s="11" t="s">
        <v>39874</v>
      </c>
      <c r="G9336" s="12" t="s">
        <v>37</v>
      </c>
      <c r="H9336" s="12"/>
      <c r="I9336" s="14" t="s">
        <v>57</v>
      </c>
      <c r="J9336" s="12" t="s">
        <v>24</v>
      </c>
      <c r="K9336" s="12" t="s">
        <v>25</v>
      </c>
      <c r="L9336" s="12" t="s">
        <v>39</v>
      </c>
      <c r="M9336" s="11" t="s">
        <v>27</v>
      </c>
      <c r="N9336" s="11" t="s">
        <v>183</v>
      </c>
      <c r="O9336" s="12" t="s">
        <v>29</v>
      </c>
      <c r="P9336" s="12"/>
      <c r="Q9336" s="15" t="s">
        <v>41168</v>
      </c>
      <c r="R9336" s="12" t="s">
        <v>51</v>
      </c>
      <c r="S9336" s="17" t="s">
        <v>41169</v>
      </c>
      <c r="T9336" s="11"/>
    </row>
    <row x14ac:dyDescent="0.25" r="9337" customHeight="1" ht="19.5">
      <c r="A9337" s="18">
        <v>45223</v>
      </c>
      <c r="B9337" s="11" t="s">
        <v>41170</v>
      </c>
      <c r="C9337" s="11" t="s">
        <v>4867</v>
      </c>
      <c r="D9337" s="12"/>
      <c r="E9337" s="13" t="s">
        <v>41171</v>
      </c>
      <c r="F9337" s="11" t="s">
        <v>41172</v>
      </c>
      <c r="G9337" s="12" t="s">
        <v>74</v>
      </c>
      <c r="H9337" s="12" t="s">
        <v>98</v>
      </c>
      <c r="I9337" s="14" t="s">
        <v>4870</v>
      </c>
      <c r="J9337" s="12" t="s">
        <v>24</v>
      </c>
      <c r="K9337" s="12" t="s">
        <v>25</v>
      </c>
      <c r="L9337" s="12" t="s">
        <v>39</v>
      </c>
      <c r="M9337" s="11" t="s">
        <v>149</v>
      </c>
      <c r="N9337" s="11" t="s">
        <v>4871</v>
      </c>
      <c r="O9337" s="12" t="s">
        <v>29</v>
      </c>
      <c r="P9337" s="12"/>
      <c r="Q9337" s="15" t="s">
        <v>41173</v>
      </c>
      <c r="R9337" s="12" t="s">
        <v>148</v>
      </c>
      <c r="S9337" s="11" t="s">
        <v>41174</v>
      </c>
      <c r="T9337" s="11" t="s">
        <v>4955</v>
      </c>
    </row>
    <row x14ac:dyDescent="0.25" r="9338" customHeight="1" ht="19.5">
      <c r="A9338" s="18">
        <v>45225</v>
      </c>
      <c r="B9338" s="11" t="s">
        <v>41175</v>
      </c>
      <c r="C9338" s="11" t="s">
        <v>46</v>
      </c>
      <c r="D9338" s="12"/>
      <c r="E9338" s="13">
        <v>18571046639</v>
      </c>
      <c r="F9338" s="11" t="s">
        <v>41176</v>
      </c>
      <c r="G9338" s="12" t="s">
        <v>48</v>
      </c>
      <c r="H9338" s="12"/>
      <c r="I9338" s="14" t="s">
        <v>779</v>
      </c>
      <c r="J9338" s="12" t="s">
        <v>24</v>
      </c>
      <c r="K9338" s="12" t="s">
        <v>25</v>
      </c>
      <c r="L9338" s="12" t="s">
        <v>39</v>
      </c>
      <c r="M9338" s="11" t="s">
        <v>40</v>
      </c>
      <c r="N9338" s="11" t="s">
        <v>28</v>
      </c>
      <c r="O9338" s="12" t="s">
        <v>29</v>
      </c>
      <c r="P9338" s="12"/>
      <c r="Q9338" s="15" t="s">
        <v>41177</v>
      </c>
      <c r="R9338" s="12" t="s">
        <v>51</v>
      </c>
      <c r="S9338" s="17" t="s">
        <v>41178</v>
      </c>
      <c r="T9338" s="11"/>
    </row>
    <row x14ac:dyDescent="0.25" r="9339" customHeight="1" ht="19.5">
      <c r="A9339" s="18">
        <v>45225</v>
      </c>
      <c r="B9339" s="11" t="s">
        <v>41179</v>
      </c>
      <c r="C9339" s="11" t="s">
        <v>5626</v>
      </c>
      <c r="D9339" s="12"/>
      <c r="E9339" s="13">
        <v>13207222902</v>
      </c>
      <c r="F9339" s="11" t="s">
        <v>21537</v>
      </c>
      <c r="G9339" s="12" t="s">
        <v>115</v>
      </c>
      <c r="H9339" s="12"/>
      <c r="I9339" s="14" t="s">
        <v>99</v>
      </c>
      <c r="J9339" s="12" t="s">
        <v>24</v>
      </c>
      <c r="K9339" s="12" t="s">
        <v>25</v>
      </c>
      <c r="L9339" s="12" t="s">
        <v>39</v>
      </c>
      <c r="M9339" s="11" t="s">
        <v>27</v>
      </c>
      <c r="N9339" s="11" t="s">
        <v>28</v>
      </c>
      <c r="O9339" s="12" t="s">
        <v>29</v>
      </c>
      <c r="P9339" s="12"/>
      <c r="Q9339" s="15" t="s">
        <v>41180</v>
      </c>
      <c r="R9339" s="12" t="s">
        <v>42</v>
      </c>
      <c r="S9339" s="11" t="s">
        <v>41181</v>
      </c>
      <c r="T9339" s="11"/>
    </row>
    <row x14ac:dyDescent="0.25" r="9340" customHeight="1" ht="19.5">
      <c r="A9340" s="18">
        <v>45225</v>
      </c>
      <c r="B9340" s="11" t="s">
        <v>41182</v>
      </c>
      <c r="C9340" s="11" t="s">
        <v>8341</v>
      </c>
      <c r="D9340" s="12"/>
      <c r="E9340" s="13">
        <v>15507206175</v>
      </c>
      <c r="F9340" s="11" t="s">
        <v>41183</v>
      </c>
      <c r="G9340" s="12" t="s">
        <v>74</v>
      </c>
      <c r="H9340" s="12"/>
      <c r="I9340" s="14">
        <v>10015</v>
      </c>
      <c r="J9340" s="12" t="s">
        <v>24</v>
      </c>
      <c r="K9340" s="12" t="s">
        <v>69</v>
      </c>
      <c r="L9340" s="12" t="s">
        <v>26</v>
      </c>
      <c r="M9340" s="11" t="s">
        <v>27</v>
      </c>
      <c r="N9340" s="11" t="s">
        <v>28</v>
      </c>
      <c r="O9340" s="12" t="s">
        <v>29</v>
      </c>
      <c r="P9340" s="12"/>
      <c r="Q9340" s="15" t="s">
        <v>41184</v>
      </c>
      <c r="R9340" s="12" t="s">
        <v>31</v>
      </c>
      <c r="S9340" s="11" t="s">
        <v>41185</v>
      </c>
      <c r="T9340" s="11"/>
    </row>
    <row x14ac:dyDescent="0.25" r="9341" customHeight="1" ht="19.5">
      <c r="A9341" s="18">
        <v>45225</v>
      </c>
      <c r="B9341" s="11" t="s">
        <v>41186</v>
      </c>
      <c r="C9341" s="11" t="s">
        <v>5675</v>
      </c>
      <c r="D9341" s="12"/>
      <c r="E9341" s="13">
        <v>18672661929</v>
      </c>
      <c r="F9341" s="11" t="s">
        <v>41187</v>
      </c>
      <c r="G9341" s="12" t="s">
        <v>62</v>
      </c>
      <c r="H9341" s="12"/>
      <c r="I9341" s="14">
        <v>10015</v>
      </c>
      <c r="J9341" s="12" t="s">
        <v>24</v>
      </c>
      <c r="K9341" s="12" t="s">
        <v>172</v>
      </c>
      <c r="L9341" s="12" t="s">
        <v>26</v>
      </c>
      <c r="M9341" s="11" t="s">
        <v>27</v>
      </c>
      <c r="N9341" s="11" t="s">
        <v>28</v>
      </c>
      <c r="O9341" s="12" t="s">
        <v>29</v>
      </c>
      <c r="P9341" s="12"/>
      <c r="Q9341" s="15" t="s">
        <v>41188</v>
      </c>
      <c r="R9341" s="12" t="s">
        <v>31</v>
      </c>
      <c r="S9341" s="11" t="s">
        <v>41189</v>
      </c>
      <c r="T9341" s="11"/>
    </row>
    <row x14ac:dyDescent="0.25" r="9342" customHeight="1" ht="19.5">
      <c r="A9342" s="18">
        <v>45223</v>
      </c>
      <c r="B9342" s="11" t="s">
        <v>41190</v>
      </c>
      <c r="C9342" s="11" t="s">
        <v>46</v>
      </c>
      <c r="D9342" s="12"/>
      <c r="E9342" s="13">
        <v>13197336666</v>
      </c>
      <c r="F9342" s="11" t="s">
        <v>41191</v>
      </c>
      <c r="G9342" s="12" t="s">
        <v>62</v>
      </c>
      <c r="H9342" s="12"/>
      <c r="I9342" s="14" t="s">
        <v>2649</v>
      </c>
      <c r="J9342" s="12" t="s">
        <v>24</v>
      </c>
      <c r="K9342" s="12" t="s">
        <v>172</v>
      </c>
      <c r="L9342" s="12" t="s">
        <v>39</v>
      </c>
      <c r="M9342" s="11" t="s">
        <v>27</v>
      </c>
      <c r="N9342" s="11" t="s">
        <v>28</v>
      </c>
      <c r="O9342" s="12" t="s">
        <v>29</v>
      </c>
      <c r="P9342" s="12"/>
      <c r="Q9342" s="15" t="s">
        <v>41192</v>
      </c>
      <c r="R9342" s="12" t="s">
        <v>51</v>
      </c>
      <c r="S9342" s="11" t="s">
        <v>41193</v>
      </c>
      <c r="T9342" s="11"/>
    </row>
    <row x14ac:dyDescent="0.25" r="9343" customHeight="1" ht="19.5">
      <c r="A9343" s="18">
        <v>45225</v>
      </c>
      <c r="B9343" s="11" t="s">
        <v>41194</v>
      </c>
      <c r="C9343" s="11" t="s">
        <v>164</v>
      </c>
      <c r="D9343" s="12"/>
      <c r="E9343" s="13">
        <v>15571712786</v>
      </c>
      <c r="F9343" s="11" t="s">
        <v>41195</v>
      </c>
      <c r="G9343" s="12" t="s">
        <v>62</v>
      </c>
      <c r="H9343" s="12"/>
      <c r="I9343" s="14" t="s">
        <v>211</v>
      </c>
      <c r="J9343" s="12" t="s">
        <v>24</v>
      </c>
      <c r="K9343" s="12" t="s">
        <v>172</v>
      </c>
      <c r="L9343" s="12" t="s">
        <v>39</v>
      </c>
      <c r="M9343" s="11" t="s">
        <v>27</v>
      </c>
      <c r="N9343" s="11" t="s">
        <v>28</v>
      </c>
      <c r="O9343" s="12" t="s">
        <v>29</v>
      </c>
      <c r="P9343" s="12"/>
      <c r="Q9343" s="15" t="s">
        <v>41196</v>
      </c>
      <c r="R9343" s="12" t="s">
        <v>51</v>
      </c>
      <c r="S9343" s="11" t="s">
        <v>41197</v>
      </c>
      <c r="T9343" s="11"/>
    </row>
    <row x14ac:dyDescent="0.25" r="9344" customHeight="1" ht="19.5">
      <c r="A9344" s="18">
        <v>45225</v>
      </c>
      <c r="B9344" s="11" t="s">
        <v>41198</v>
      </c>
      <c r="C9344" s="11" t="s">
        <v>180</v>
      </c>
      <c r="D9344" s="12"/>
      <c r="E9344" s="13">
        <v>13277174360</v>
      </c>
      <c r="F9344" s="11" t="s">
        <v>41199</v>
      </c>
      <c r="G9344" s="12" t="s">
        <v>115</v>
      </c>
      <c r="H9344" s="12"/>
      <c r="I9344" s="14" t="s">
        <v>68</v>
      </c>
      <c r="J9344" s="12" t="s">
        <v>24</v>
      </c>
      <c r="K9344" s="12" t="s">
        <v>172</v>
      </c>
      <c r="L9344" s="12"/>
      <c r="M9344" s="11" t="s">
        <v>40</v>
      </c>
      <c r="N9344" s="11" t="s">
        <v>183</v>
      </c>
      <c r="O9344" s="12" t="s">
        <v>29</v>
      </c>
      <c r="P9344" s="12"/>
      <c r="Q9344" s="15" t="s">
        <v>41200</v>
      </c>
      <c r="R9344" s="12" t="s">
        <v>51</v>
      </c>
      <c r="S9344" s="17" t="s">
        <v>41201</v>
      </c>
      <c r="T9344" s="11"/>
    </row>
    <row x14ac:dyDescent="0.25" r="9345" customHeight="1" ht="19.5">
      <c r="A9345" s="18">
        <v>45223</v>
      </c>
      <c r="B9345" s="11" t="s">
        <v>41202</v>
      </c>
      <c r="C9345" s="11" t="s">
        <v>4867</v>
      </c>
      <c r="D9345" s="12"/>
      <c r="E9345" s="13" t="s">
        <v>41203</v>
      </c>
      <c r="F9345" s="11" t="s">
        <v>41204</v>
      </c>
      <c r="G9345" s="12" t="s">
        <v>74</v>
      </c>
      <c r="H9345" s="12" t="s">
        <v>98</v>
      </c>
      <c r="I9345" s="14" t="s">
        <v>4870</v>
      </c>
      <c r="J9345" s="12" t="s">
        <v>24</v>
      </c>
      <c r="K9345" s="12" t="s">
        <v>25</v>
      </c>
      <c r="L9345" s="12" t="s">
        <v>39</v>
      </c>
      <c r="M9345" s="11" t="s">
        <v>149</v>
      </c>
      <c r="N9345" s="11" t="s">
        <v>4871</v>
      </c>
      <c r="O9345" s="12" t="s">
        <v>29</v>
      </c>
      <c r="P9345" s="12"/>
      <c r="Q9345" s="15" t="s">
        <v>41205</v>
      </c>
      <c r="R9345" s="12" t="s">
        <v>148</v>
      </c>
      <c r="S9345" s="11" t="s">
        <v>41206</v>
      </c>
      <c r="T9345" s="11" t="s">
        <v>5339</v>
      </c>
    </row>
    <row x14ac:dyDescent="0.25" r="9346" customHeight="1" ht="19.5">
      <c r="A9346" s="18">
        <v>45223</v>
      </c>
      <c r="B9346" s="11" t="s">
        <v>41207</v>
      </c>
      <c r="C9346" s="11" t="s">
        <v>4867</v>
      </c>
      <c r="D9346" s="12"/>
      <c r="E9346" s="13" t="s">
        <v>41208</v>
      </c>
      <c r="F9346" s="11" t="s">
        <v>2103</v>
      </c>
      <c r="G9346" s="12" t="s">
        <v>74</v>
      </c>
      <c r="H9346" s="12" t="s">
        <v>130</v>
      </c>
      <c r="I9346" s="14" t="s">
        <v>4870</v>
      </c>
      <c r="J9346" s="12" t="s">
        <v>24</v>
      </c>
      <c r="K9346" s="12" t="s">
        <v>25</v>
      </c>
      <c r="L9346" s="12" t="s">
        <v>39</v>
      </c>
      <c r="M9346" s="11" t="s">
        <v>149</v>
      </c>
      <c r="N9346" s="11" t="s">
        <v>4871</v>
      </c>
      <c r="O9346" s="12" t="s">
        <v>29</v>
      </c>
      <c r="P9346" s="12"/>
      <c r="Q9346" s="15" t="s">
        <v>41209</v>
      </c>
      <c r="R9346" s="12" t="s">
        <v>148</v>
      </c>
      <c r="S9346" s="11" t="s">
        <v>41210</v>
      </c>
      <c r="T9346" s="11" t="s">
        <v>4955</v>
      </c>
    </row>
    <row x14ac:dyDescent="0.25" r="9347" customHeight="1" ht="19.5">
      <c r="A9347" s="18">
        <v>45223</v>
      </c>
      <c r="B9347" s="11" t="s">
        <v>41211</v>
      </c>
      <c r="C9347" s="11" t="s">
        <v>5086</v>
      </c>
      <c r="D9347" s="12"/>
      <c r="E9347" s="13" t="s">
        <v>41212</v>
      </c>
      <c r="F9347" s="11" t="s">
        <v>41213</v>
      </c>
      <c r="G9347" s="12" t="s">
        <v>74</v>
      </c>
      <c r="H9347" s="12"/>
      <c r="I9347" s="14" t="s">
        <v>148</v>
      </c>
      <c r="J9347" s="12" t="s">
        <v>24</v>
      </c>
      <c r="K9347" s="12" t="s">
        <v>25</v>
      </c>
      <c r="L9347" s="12" t="s">
        <v>39</v>
      </c>
      <c r="M9347" s="11" t="s">
        <v>149</v>
      </c>
      <c r="N9347" s="11" t="s">
        <v>4871</v>
      </c>
      <c r="O9347" s="12" t="s">
        <v>29</v>
      </c>
      <c r="P9347" s="12"/>
      <c r="Q9347" s="15" t="s">
        <v>41214</v>
      </c>
      <c r="R9347" s="12" t="s">
        <v>148</v>
      </c>
      <c r="S9347" s="11" t="s">
        <v>41215</v>
      </c>
      <c r="T9347" s="11" t="s">
        <v>4880</v>
      </c>
    </row>
    <row x14ac:dyDescent="0.25" r="9348" customHeight="1" ht="19.5">
      <c r="A9348" s="18">
        <v>45225</v>
      </c>
      <c r="B9348" s="11" t="s">
        <v>41216</v>
      </c>
      <c r="C9348" s="11" t="s">
        <v>5626</v>
      </c>
      <c r="D9348" s="12"/>
      <c r="E9348" s="13">
        <v>18608609776</v>
      </c>
      <c r="F9348" s="11" t="s">
        <v>41217</v>
      </c>
      <c r="G9348" s="12" t="s">
        <v>56</v>
      </c>
      <c r="H9348" s="12"/>
      <c r="I9348" s="14" t="s">
        <v>486</v>
      </c>
      <c r="J9348" s="12" t="s">
        <v>24</v>
      </c>
      <c r="K9348" s="12" t="s">
        <v>172</v>
      </c>
      <c r="L9348" s="12" t="s">
        <v>39</v>
      </c>
      <c r="M9348" s="11" t="s">
        <v>40</v>
      </c>
      <c r="N9348" s="11" t="s">
        <v>28</v>
      </c>
      <c r="O9348" s="12" t="s">
        <v>29</v>
      </c>
      <c r="P9348" s="12"/>
      <c r="Q9348" s="15" t="s">
        <v>41218</v>
      </c>
      <c r="R9348" s="12" t="s">
        <v>42</v>
      </c>
      <c r="S9348" s="11" t="s">
        <v>41219</v>
      </c>
      <c r="T9348" s="11"/>
    </row>
    <row x14ac:dyDescent="0.25" r="9349" customHeight="1" ht="19.5">
      <c r="A9349" s="18">
        <v>45225</v>
      </c>
      <c r="B9349" s="11" t="s">
        <v>41220</v>
      </c>
      <c r="C9349" s="11" t="s">
        <v>5363</v>
      </c>
      <c r="D9349" s="12"/>
      <c r="E9349" s="13">
        <v>17671932006</v>
      </c>
      <c r="F9349" s="11" t="s">
        <v>41221</v>
      </c>
      <c r="G9349" s="12" t="s">
        <v>74</v>
      </c>
      <c r="H9349" s="12"/>
      <c r="I9349" s="14" t="s">
        <v>241</v>
      </c>
      <c r="J9349" s="12" t="s">
        <v>24</v>
      </c>
      <c r="K9349" s="12" t="s">
        <v>25</v>
      </c>
      <c r="L9349" s="12" t="s">
        <v>39</v>
      </c>
      <c r="M9349" s="11" t="s">
        <v>40</v>
      </c>
      <c r="N9349" s="11" t="s">
        <v>624</v>
      </c>
      <c r="O9349" s="12" t="s">
        <v>29</v>
      </c>
      <c r="P9349" s="12"/>
      <c r="Q9349" s="15" t="s">
        <v>41222</v>
      </c>
      <c r="R9349" s="12" t="s">
        <v>42</v>
      </c>
      <c r="S9349" s="11" t="s">
        <v>41223</v>
      </c>
      <c r="T9349" s="11" t="s">
        <v>41224</v>
      </c>
    </row>
    <row x14ac:dyDescent="0.25" r="9350" customHeight="1" ht="19.5">
      <c r="A9350" s="18">
        <v>45223</v>
      </c>
      <c r="B9350" s="11" t="s">
        <v>41225</v>
      </c>
      <c r="C9350" s="11" t="s">
        <v>180</v>
      </c>
      <c r="D9350" s="12"/>
      <c r="E9350" s="13">
        <v>13986825044</v>
      </c>
      <c r="F9350" s="11" t="s">
        <v>41226</v>
      </c>
      <c r="G9350" s="12" t="s">
        <v>23</v>
      </c>
      <c r="H9350" s="12"/>
      <c r="I9350" s="14" t="s">
        <v>68</v>
      </c>
      <c r="J9350" s="12" t="s">
        <v>24</v>
      </c>
      <c r="K9350" s="12" t="s">
        <v>25</v>
      </c>
      <c r="L9350" s="12" t="s">
        <v>39</v>
      </c>
      <c r="M9350" s="11" t="s">
        <v>27</v>
      </c>
      <c r="N9350" s="11" t="s">
        <v>183</v>
      </c>
      <c r="O9350" s="12" t="s">
        <v>29</v>
      </c>
      <c r="P9350" s="12"/>
      <c r="Q9350" s="15" t="s">
        <v>41227</v>
      </c>
      <c r="R9350" s="12" t="s">
        <v>51</v>
      </c>
      <c r="S9350" s="11" t="s">
        <v>41228</v>
      </c>
      <c r="T9350" s="11"/>
    </row>
    <row x14ac:dyDescent="0.25" r="9351" customHeight="1" ht="19.5">
      <c r="A9351" s="18">
        <v>45223</v>
      </c>
      <c r="B9351" s="11" t="s">
        <v>41229</v>
      </c>
      <c r="C9351" s="11" t="s">
        <v>180</v>
      </c>
      <c r="D9351" s="12"/>
      <c r="E9351" s="13">
        <v>15072526810</v>
      </c>
      <c r="F9351" s="11" t="s">
        <v>41230</v>
      </c>
      <c r="G9351" s="12" t="s">
        <v>74</v>
      </c>
      <c r="H9351" s="12"/>
      <c r="I9351" s="14" t="s">
        <v>142</v>
      </c>
      <c r="J9351" s="12" t="s">
        <v>24</v>
      </c>
      <c r="K9351" s="12" t="s">
        <v>25</v>
      </c>
      <c r="L9351" s="12" t="s">
        <v>39</v>
      </c>
      <c r="M9351" s="11" t="s">
        <v>40</v>
      </c>
      <c r="N9351" s="11" t="s">
        <v>183</v>
      </c>
      <c r="O9351" s="12" t="s">
        <v>29</v>
      </c>
      <c r="P9351" s="12"/>
      <c r="Q9351" s="15" t="s">
        <v>41231</v>
      </c>
      <c r="R9351" s="12" t="s">
        <v>51</v>
      </c>
      <c r="S9351" s="11" t="s">
        <v>41232</v>
      </c>
      <c r="T9351" s="11"/>
    </row>
    <row x14ac:dyDescent="0.25" r="9352" customHeight="1" ht="19.5">
      <c r="A9352" s="18">
        <v>45222</v>
      </c>
      <c r="B9352" s="11" t="s">
        <v>41233</v>
      </c>
      <c r="C9352" s="11" t="s">
        <v>5363</v>
      </c>
      <c r="D9352" s="12"/>
      <c r="E9352" s="13">
        <v>17671343556</v>
      </c>
      <c r="F9352" s="11" t="s">
        <v>41234</v>
      </c>
      <c r="G9352" s="12" t="s">
        <v>74</v>
      </c>
      <c r="H9352" s="12"/>
      <c r="I9352" s="14" t="s">
        <v>104</v>
      </c>
      <c r="J9352" s="12" t="s">
        <v>24</v>
      </c>
      <c r="K9352" s="12" t="s">
        <v>25</v>
      </c>
      <c r="L9352" s="12" t="s">
        <v>39</v>
      </c>
      <c r="M9352" s="11" t="s">
        <v>40</v>
      </c>
      <c r="N9352" s="11" t="s">
        <v>624</v>
      </c>
      <c r="O9352" s="12" t="s">
        <v>29</v>
      </c>
      <c r="P9352" s="12"/>
      <c r="Q9352" s="15" t="s">
        <v>41235</v>
      </c>
      <c r="R9352" s="12" t="s">
        <v>42</v>
      </c>
      <c r="S9352" s="11" t="s">
        <v>41236</v>
      </c>
      <c r="T9352" s="11" t="s">
        <v>19881</v>
      </c>
    </row>
    <row x14ac:dyDescent="0.25" r="9353" customHeight="1" ht="19.5">
      <c r="A9353" s="18">
        <v>45225</v>
      </c>
      <c r="B9353" s="11" t="s">
        <v>41237</v>
      </c>
      <c r="C9353" s="11" t="s">
        <v>180</v>
      </c>
      <c r="D9353" s="12"/>
      <c r="E9353" s="13">
        <v>15507206175</v>
      </c>
      <c r="F9353" s="11" t="s">
        <v>41183</v>
      </c>
      <c r="G9353" s="12" t="s">
        <v>74</v>
      </c>
      <c r="H9353" s="12"/>
      <c r="I9353" s="14" t="s">
        <v>68</v>
      </c>
      <c r="J9353" s="12" t="s">
        <v>24</v>
      </c>
      <c r="K9353" s="12" t="s">
        <v>25</v>
      </c>
      <c r="L9353" s="12" t="s">
        <v>39</v>
      </c>
      <c r="M9353" s="11" t="s">
        <v>27</v>
      </c>
      <c r="N9353" s="11" t="s">
        <v>183</v>
      </c>
      <c r="O9353" s="12" t="s">
        <v>29</v>
      </c>
      <c r="P9353" s="12"/>
      <c r="Q9353" s="15" t="s">
        <v>41238</v>
      </c>
      <c r="R9353" s="12" t="s">
        <v>51</v>
      </c>
      <c r="S9353" s="11" t="s">
        <v>41239</v>
      </c>
      <c r="T9353" s="11"/>
    </row>
    <row x14ac:dyDescent="0.25" r="9354" customHeight="1" ht="19.5">
      <c r="A9354" s="18">
        <v>45225</v>
      </c>
      <c r="B9354" s="11" t="s">
        <v>41240</v>
      </c>
      <c r="C9354" s="11" t="s">
        <v>5811</v>
      </c>
      <c r="D9354" s="12"/>
      <c r="E9354" s="13">
        <v>13277177714</v>
      </c>
      <c r="F9354" s="11" t="s">
        <v>41241</v>
      </c>
      <c r="G9354" s="12" t="s">
        <v>216</v>
      </c>
      <c r="H9354" s="12"/>
      <c r="I9354" s="14" t="s">
        <v>850</v>
      </c>
      <c r="J9354" s="12" t="s">
        <v>24</v>
      </c>
      <c r="K9354" s="12" t="s">
        <v>25</v>
      </c>
      <c r="L9354" s="12" t="s">
        <v>39</v>
      </c>
      <c r="M9354" s="11" t="s">
        <v>40</v>
      </c>
      <c r="N9354" s="11" t="s">
        <v>28</v>
      </c>
      <c r="O9354" s="12" t="s">
        <v>29</v>
      </c>
      <c r="P9354" s="12"/>
      <c r="Q9354" s="15" t="s">
        <v>41242</v>
      </c>
      <c r="R9354" s="12" t="s">
        <v>42</v>
      </c>
      <c r="S9354" s="11" t="s">
        <v>41243</v>
      </c>
      <c r="T9354" s="11"/>
    </row>
    <row x14ac:dyDescent="0.25" r="9355" customHeight="1" ht="19.5">
      <c r="A9355" s="18">
        <v>45223</v>
      </c>
      <c r="B9355" s="11" t="s">
        <v>41244</v>
      </c>
      <c r="C9355" s="11" t="s">
        <v>4901</v>
      </c>
      <c r="D9355" s="12"/>
      <c r="E9355" s="13" t="s">
        <v>41245</v>
      </c>
      <c r="F9355" s="11" t="s">
        <v>41246</v>
      </c>
      <c r="G9355" s="12" t="s">
        <v>74</v>
      </c>
      <c r="H9355" s="12"/>
      <c r="I9355" s="14" t="s">
        <v>381</v>
      </c>
      <c r="J9355" s="12" t="s">
        <v>24</v>
      </c>
      <c r="K9355" s="12" t="s">
        <v>25</v>
      </c>
      <c r="L9355" s="12" t="s">
        <v>39</v>
      </c>
      <c r="M9355" s="11" t="s">
        <v>149</v>
      </c>
      <c r="N9355" s="11" t="s">
        <v>4871</v>
      </c>
      <c r="O9355" s="12" t="s">
        <v>29</v>
      </c>
      <c r="P9355" s="12"/>
      <c r="Q9355" s="15" t="s">
        <v>41247</v>
      </c>
      <c r="R9355" s="12" t="s">
        <v>148</v>
      </c>
      <c r="S9355" s="11" t="s">
        <v>41248</v>
      </c>
      <c r="T9355" s="11" t="s">
        <v>4978</v>
      </c>
    </row>
    <row x14ac:dyDescent="0.25" r="9356" customHeight="1" ht="19.5">
      <c r="A9356" s="18">
        <v>45223</v>
      </c>
      <c r="B9356" s="11" t="s">
        <v>41249</v>
      </c>
      <c r="C9356" s="11" t="s">
        <v>46</v>
      </c>
      <c r="D9356" s="12"/>
      <c r="E9356" s="13">
        <v>13687221764</v>
      </c>
      <c r="F9356" s="11" t="s">
        <v>8036</v>
      </c>
      <c r="G9356" s="12" t="s">
        <v>74</v>
      </c>
      <c r="H9356" s="12"/>
      <c r="I9356" s="14" t="s">
        <v>57</v>
      </c>
      <c r="J9356" s="12" t="s">
        <v>24</v>
      </c>
      <c r="K9356" s="12" t="s">
        <v>25</v>
      </c>
      <c r="L9356" s="12" t="s">
        <v>39</v>
      </c>
      <c r="M9356" s="11" t="s">
        <v>27</v>
      </c>
      <c r="N9356" s="11" t="s">
        <v>28</v>
      </c>
      <c r="O9356" s="12" t="s">
        <v>29</v>
      </c>
      <c r="P9356" s="12"/>
      <c r="Q9356" s="15" t="s">
        <v>41250</v>
      </c>
      <c r="R9356" s="12" t="s">
        <v>51</v>
      </c>
      <c r="S9356" s="11" t="s">
        <v>41251</v>
      </c>
      <c r="T9356" s="11"/>
    </row>
    <row x14ac:dyDescent="0.25" r="9357" customHeight="1" ht="19.5">
      <c r="A9357" s="18">
        <v>45225</v>
      </c>
      <c r="B9357" s="11" t="s">
        <v>41252</v>
      </c>
      <c r="C9357" s="11" t="s">
        <v>5513</v>
      </c>
      <c r="D9357" s="12"/>
      <c r="E9357" s="13">
        <v>15697205270</v>
      </c>
      <c r="F9357" s="11" t="s">
        <v>41253</v>
      </c>
      <c r="G9357" s="12" t="s">
        <v>74</v>
      </c>
      <c r="H9357" s="12" t="s">
        <v>98</v>
      </c>
      <c r="I9357" s="14">
        <v>10015</v>
      </c>
      <c r="J9357" s="12" t="s">
        <v>24</v>
      </c>
      <c r="K9357" s="12" t="s">
        <v>25</v>
      </c>
      <c r="L9357" s="12" t="s">
        <v>26</v>
      </c>
      <c r="M9357" s="11" t="s">
        <v>27</v>
      </c>
      <c r="N9357" s="11" t="s">
        <v>28</v>
      </c>
      <c r="O9357" s="12" t="s">
        <v>29</v>
      </c>
      <c r="P9357" s="12"/>
      <c r="Q9357" s="15" t="s">
        <v>41254</v>
      </c>
      <c r="R9357" s="12" t="s">
        <v>31</v>
      </c>
      <c r="S9357" s="11" t="s">
        <v>41255</v>
      </c>
      <c r="T9357" s="11"/>
    </row>
    <row x14ac:dyDescent="0.25" r="9358" customHeight="1" ht="19.5">
      <c r="A9358" s="18">
        <v>45223</v>
      </c>
      <c r="B9358" s="11" t="s">
        <v>41256</v>
      </c>
      <c r="C9358" s="11" t="s">
        <v>4882</v>
      </c>
      <c r="D9358" s="12"/>
      <c r="E9358" s="13" t="s">
        <v>41257</v>
      </c>
      <c r="F9358" s="11" t="s">
        <v>41258</v>
      </c>
      <c r="G9358" s="12" t="s">
        <v>74</v>
      </c>
      <c r="H9358" s="12" t="s">
        <v>98</v>
      </c>
      <c r="I9358" s="14" t="s">
        <v>148</v>
      </c>
      <c r="J9358" s="12" t="s">
        <v>24</v>
      </c>
      <c r="K9358" s="12" t="s">
        <v>25</v>
      </c>
      <c r="L9358" s="12" t="s">
        <v>39</v>
      </c>
      <c r="M9358" s="11" t="s">
        <v>149</v>
      </c>
      <c r="N9358" s="11" t="s">
        <v>4871</v>
      </c>
      <c r="O9358" s="12" t="s">
        <v>29</v>
      </c>
      <c r="P9358" s="12"/>
      <c r="Q9358" s="15" t="s">
        <v>41259</v>
      </c>
      <c r="R9358" s="12" t="s">
        <v>148</v>
      </c>
      <c r="S9358" s="11" t="s">
        <v>41260</v>
      </c>
      <c r="T9358" s="11" t="s">
        <v>4887</v>
      </c>
    </row>
    <row x14ac:dyDescent="0.25" r="9359" customHeight="1" ht="19.5">
      <c r="A9359" s="18">
        <v>45225</v>
      </c>
      <c r="B9359" s="11" t="s">
        <v>41261</v>
      </c>
      <c r="C9359" s="11" t="s">
        <v>46</v>
      </c>
      <c r="D9359" s="12"/>
      <c r="E9359" s="13">
        <v>18674206985</v>
      </c>
      <c r="F9359" s="11" t="s">
        <v>41262</v>
      </c>
      <c r="G9359" s="12" t="s">
        <v>115</v>
      </c>
      <c r="H9359" s="12"/>
      <c r="I9359" s="14" t="s">
        <v>615</v>
      </c>
      <c r="J9359" s="12" t="s">
        <v>24</v>
      </c>
      <c r="K9359" s="12" t="s">
        <v>25</v>
      </c>
      <c r="L9359" s="12" t="s">
        <v>39</v>
      </c>
      <c r="M9359" s="11" t="s">
        <v>40</v>
      </c>
      <c r="N9359" s="11" t="s">
        <v>28</v>
      </c>
      <c r="O9359" s="12" t="s">
        <v>29</v>
      </c>
      <c r="P9359" s="12"/>
      <c r="Q9359" s="15" t="s">
        <v>41263</v>
      </c>
      <c r="R9359" s="12" t="s">
        <v>51</v>
      </c>
      <c r="S9359" s="11" t="s">
        <v>41264</v>
      </c>
      <c r="T9359" s="11"/>
    </row>
    <row x14ac:dyDescent="0.25" r="9360" customHeight="1" ht="19.5">
      <c r="A9360" s="18">
        <v>45223</v>
      </c>
      <c r="B9360" s="11" t="s">
        <v>41265</v>
      </c>
      <c r="C9360" s="11" t="s">
        <v>4882</v>
      </c>
      <c r="D9360" s="12"/>
      <c r="E9360" s="13" t="s">
        <v>41266</v>
      </c>
      <c r="F9360" s="11" t="s">
        <v>41267</v>
      </c>
      <c r="G9360" s="12" t="s">
        <v>74</v>
      </c>
      <c r="H9360" s="12"/>
      <c r="I9360" s="14" t="s">
        <v>148</v>
      </c>
      <c r="J9360" s="12" t="s">
        <v>24</v>
      </c>
      <c r="K9360" s="12" t="s">
        <v>25</v>
      </c>
      <c r="L9360" s="12" t="s">
        <v>39</v>
      </c>
      <c r="M9360" s="11" t="s">
        <v>149</v>
      </c>
      <c r="N9360" s="11" t="s">
        <v>4871</v>
      </c>
      <c r="O9360" s="12" t="s">
        <v>29</v>
      </c>
      <c r="P9360" s="12"/>
      <c r="Q9360" s="15" t="s">
        <v>41268</v>
      </c>
      <c r="R9360" s="12" t="s">
        <v>148</v>
      </c>
      <c r="S9360" s="11" t="s">
        <v>41269</v>
      </c>
      <c r="T9360" s="11" t="s">
        <v>4887</v>
      </c>
    </row>
    <row x14ac:dyDescent="0.25" r="9361" customHeight="1" ht="19.5">
      <c r="A9361" s="18">
        <v>45223</v>
      </c>
      <c r="B9361" s="11" t="s">
        <v>41270</v>
      </c>
      <c r="C9361" s="11" t="s">
        <v>5288</v>
      </c>
      <c r="D9361" s="12"/>
      <c r="E9361" s="13">
        <v>15587917967</v>
      </c>
      <c r="F9361" s="11" t="s">
        <v>41271</v>
      </c>
      <c r="G9361" s="12" t="s">
        <v>289</v>
      </c>
      <c r="H9361" s="12" t="s">
        <v>121</v>
      </c>
      <c r="I9361" s="14" t="s">
        <v>615</v>
      </c>
      <c r="J9361" s="12" t="s">
        <v>24</v>
      </c>
      <c r="K9361" s="12" t="s">
        <v>25</v>
      </c>
      <c r="L9361" s="12" t="s">
        <v>39</v>
      </c>
      <c r="M9361" s="11" t="s">
        <v>27</v>
      </c>
      <c r="N9361" s="11" t="s">
        <v>4871</v>
      </c>
      <c r="O9361" s="12" t="s">
        <v>29</v>
      </c>
      <c r="P9361" s="12"/>
      <c r="Q9361" s="15" t="s">
        <v>41272</v>
      </c>
      <c r="R9361" s="12" t="s">
        <v>148</v>
      </c>
      <c r="S9361" s="11" t="s">
        <v>41273</v>
      </c>
      <c r="T9361" s="11" t="s">
        <v>5291</v>
      </c>
    </row>
    <row x14ac:dyDescent="0.25" r="9362" customHeight="1" ht="19.5">
      <c r="A9362" s="18">
        <v>45225</v>
      </c>
      <c r="B9362" s="11" t="s">
        <v>41274</v>
      </c>
      <c r="C9362" s="11" t="s">
        <v>180</v>
      </c>
      <c r="D9362" s="12"/>
      <c r="E9362" s="13">
        <v>15549275421</v>
      </c>
      <c r="F9362" s="11" t="s">
        <v>41275</v>
      </c>
      <c r="G9362" s="12" t="s">
        <v>289</v>
      </c>
      <c r="H9362" s="12" t="s">
        <v>98</v>
      </c>
      <c r="I9362" s="14" t="s">
        <v>49</v>
      </c>
      <c r="J9362" s="12" t="s">
        <v>24</v>
      </c>
      <c r="K9362" s="12" t="s">
        <v>25</v>
      </c>
      <c r="L9362" s="12" t="s">
        <v>39</v>
      </c>
      <c r="M9362" s="11" t="s">
        <v>40</v>
      </c>
      <c r="N9362" s="11" t="s">
        <v>183</v>
      </c>
      <c r="O9362" s="12" t="s">
        <v>29</v>
      </c>
      <c r="P9362" s="12"/>
      <c r="Q9362" s="15" t="s">
        <v>41276</v>
      </c>
      <c r="R9362" s="12" t="s">
        <v>51</v>
      </c>
      <c r="S9362" s="11" t="s">
        <v>41277</v>
      </c>
      <c r="T9362" s="11"/>
    </row>
    <row x14ac:dyDescent="0.25" r="9363" customHeight="1" ht="19.5">
      <c r="A9363" s="18">
        <v>45225</v>
      </c>
      <c r="B9363" s="11" t="s">
        <v>41278</v>
      </c>
      <c r="C9363" s="11" t="s">
        <v>180</v>
      </c>
      <c r="D9363" s="12"/>
      <c r="E9363" s="13">
        <v>15549278840</v>
      </c>
      <c r="F9363" s="11" t="s">
        <v>41279</v>
      </c>
      <c r="G9363" s="12" t="s">
        <v>74</v>
      </c>
      <c r="H9363" s="12"/>
      <c r="I9363" s="14" t="s">
        <v>142</v>
      </c>
      <c r="J9363" s="12" t="s">
        <v>24</v>
      </c>
      <c r="K9363" s="12" t="s">
        <v>25</v>
      </c>
      <c r="L9363" s="12" t="s">
        <v>39</v>
      </c>
      <c r="M9363" s="11" t="s">
        <v>40</v>
      </c>
      <c r="N9363" s="11" t="s">
        <v>183</v>
      </c>
      <c r="O9363" s="12" t="s">
        <v>29</v>
      </c>
      <c r="P9363" s="12"/>
      <c r="Q9363" s="15" t="s">
        <v>41280</v>
      </c>
      <c r="R9363" s="12" t="s">
        <v>51</v>
      </c>
      <c r="S9363" s="11" t="s">
        <v>41281</v>
      </c>
      <c r="T9363" s="11"/>
    </row>
    <row x14ac:dyDescent="0.25" r="9364" customHeight="1" ht="19.5">
      <c r="A9364" s="18">
        <v>45223</v>
      </c>
      <c r="B9364" s="11" t="s">
        <v>41282</v>
      </c>
      <c r="C9364" s="11" t="s">
        <v>4867</v>
      </c>
      <c r="D9364" s="12"/>
      <c r="E9364" s="13" t="s">
        <v>41283</v>
      </c>
      <c r="F9364" s="11" t="s">
        <v>41284</v>
      </c>
      <c r="G9364" s="12" t="s">
        <v>74</v>
      </c>
      <c r="H9364" s="12"/>
      <c r="I9364" s="14" t="s">
        <v>4870</v>
      </c>
      <c r="J9364" s="12" t="s">
        <v>24</v>
      </c>
      <c r="K9364" s="12" t="s">
        <v>25</v>
      </c>
      <c r="L9364" s="12" t="s">
        <v>39</v>
      </c>
      <c r="M9364" s="11" t="s">
        <v>149</v>
      </c>
      <c r="N9364" s="11" t="s">
        <v>4871</v>
      </c>
      <c r="O9364" s="12" t="s">
        <v>29</v>
      </c>
      <c r="P9364" s="12"/>
      <c r="Q9364" s="15" t="s">
        <v>41285</v>
      </c>
      <c r="R9364" s="12" t="s">
        <v>148</v>
      </c>
      <c r="S9364" s="11" t="s">
        <v>41286</v>
      </c>
      <c r="T9364" s="11" t="s">
        <v>4955</v>
      </c>
    </row>
    <row x14ac:dyDescent="0.25" r="9365" customHeight="1" ht="19.5">
      <c r="A9365" s="18">
        <v>45222</v>
      </c>
      <c r="B9365" s="11" t="s">
        <v>41287</v>
      </c>
      <c r="C9365" s="11" t="s">
        <v>180</v>
      </c>
      <c r="D9365" s="12"/>
      <c r="E9365" s="13">
        <v>15549299206</v>
      </c>
      <c r="F9365" s="11" t="s">
        <v>41288</v>
      </c>
      <c r="G9365" s="12" t="s">
        <v>37</v>
      </c>
      <c r="H9365" s="12"/>
      <c r="I9365" s="14" t="s">
        <v>272</v>
      </c>
      <c r="J9365" s="12" t="s">
        <v>24</v>
      </c>
      <c r="K9365" s="12" t="s">
        <v>25</v>
      </c>
      <c r="L9365" s="12" t="s">
        <v>39</v>
      </c>
      <c r="M9365" s="11" t="s">
        <v>40</v>
      </c>
      <c r="N9365" s="11" t="s">
        <v>183</v>
      </c>
      <c r="O9365" s="12" t="s">
        <v>29</v>
      </c>
      <c r="P9365" s="12"/>
      <c r="Q9365" s="15" t="s">
        <v>41289</v>
      </c>
      <c r="R9365" s="12" t="s">
        <v>51</v>
      </c>
      <c r="S9365" s="11" t="s">
        <v>41290</v>
      </c>
      <c r="T9365" s="11"/>
    </row>
    <row x14ac:dyDescent="0.25" r="9366" customHeight="1" ht="19.5">
      <c r="A9366" s="18">
        <v>45223</v>
      </c>
      <c r="B9366" s="11" t="s">
        <v>41291</v>
      </c>
      <c r="C9366" s="11" t="s">
        <v>180</v>
      </c>
      <c r="D9366" s="12"/>
      <c r="E9366" s="13">
        <v>15549310202</v>
      </c>
      <c r="F9366" s="11" t="s">
        <v>41292</v>
      </c>
      <c r="G9366" s="12" t="s">
        <v>115</v>
      </c>
      <c r="H9366" s="12" t="s">
        <v>98</v>
      </c>
      <c r="I9366" s="14" t="s">
        <v>49</v>
      </c>
      <c r="J9366" s="12" t="s">
        <v>24</v>
      </c>
      <c r="K9366" s="12" t="s">
        <v>25</v>
      </c>
      <c r="L9366" s="12" t="s">
        <v>39</v>
      </c>
      <c r="M9366" s="11" t="s">
        <v>40</v>
      </c>
      <c r="N9366" s="11" t="s">
        <v>183</v>
      </c>
      <c r="O9366" s="12" t="s">
        <v>29</v>
      </c>
      <c r="P9366" s="12"/>
      <c r="Q9366" s="15" t="s">
        <v>41293</v>
      </c>
      <c r="R9366" s="12" t="s">
        <v>51</v>
      </c>
      <c r="S9366" s="11" t="s">
        <v>41294</v>
      </c>
      <c r="T9366" s="11"/>
    </row>
    <row x14ac:dyDescent="0.25" r="9367" customHeight="1" ht="19.5">
      <c r="A9367" s="18">
        <v>45223</v>
      </c>
      <c r="B9367" s="11" t="s">
        <v>41295</v>
      </c>
      <c r="C9367" s="11" t="s">
        <v>4923</v>
      </c>
      <c r="D9367" s="12"/>
      <c r="E9367" s="13" t="s">
        <v>41296</v>
      </c>
      <c r="F9367" s="11" t="s">
        <v>41297</v>
      </c>
      <c r="G9367" s="12" t="s">
        <v>74</v>
      </c>
      <c r="H9367" s="12" t="s">
        <v>98</v>
      </c>
      <c r="I9367" s="14" t="s">
        <v>148</v>
      </c>
      <c r="J9367" s="12" t="s">
        <v>24</v>
      </c>
      <c r="K9367" s="12" t="s">
        <v>25</v>
      </c>
      <c r="L9367" s="12" t="s">
        <v>39</v>
      </c>
      <c r="M9367" s="11" t="s">
        <v>149</v>
      </c>
      <c r="N9367" s="11" t="s">
        <v>4871</v>
      </c>
      <c r="O9367" s="12" t="s">
        <v>29</v>
      </c>
      <c r="P9367" s="12"/>
      <c r="Q9367" s="15" t="s">
        <v>41298</v>
      </c>
      <c r="R9367" s="12" t="s">
        <v>148</v>
      </c>
      <c r="S9367" s="11" t="s">
        <v>5053</v>
      </c>
      <c r="T9367" s="11" t="s">
        <v>4955</v>
      </c>
    </row>
    <row x14ac:dyDescent="0.25" r="9368" customHeight="1" ht="19.5">
      <c r="A9368" s="18">
        <v>45222</v>
      </c>
      <c r="B9368" s="11" t="s">
        <v>41299</v>
      </c>
      <c r="C9368" s="11" t="s">
        <v>180</v>
      </c>
      <c r="D9368" s="12"/>
      <c r="E9368" s="13">
        <v>15549310681</v>
      </c>
      <c r="F9368" s="11" t="s">
        <v>41300</v>
      </c>
      <c r="G9368" s="12" t="s">
        <v>115</v>
      </c>
      <c r="H9368" s="12"/>
      <c r="I9368" s="14" t="s">
        <v>81</v>
      </c>
      <c r="J9368" s="12" t="s">
        <v>24</v>
      </c>
      <c r="K9368" s="12" t="s">
        <v>25</v>
      </c>
      <c r="L9368" s="12" t="s">
        <v>39</v>
      </c>
      <c r="M9368" s="11" t="s">
        <v>40</v>
      </c>
      <c r="N9368" s="11" t="s">
        <v>183</v>
      </c>
      <c r="O9368" s="12" t="s">
        <v>29</v>
      </c>
      <c r="P9368" s="12"/>
      <c r="Q9368" s="15" t="s">
        <v>41301</v>
      </c>
      <c r="R9368" s="12" t="s">
        <v>51</v>
      </c>
      <c r="S9368" s="11" t="s">
        <v>41302</v>
      </c>
      <c r="T9368" s="11"/>
    </row>
    <row x14ac:dyDescent="0.25" r="9369" customHeight="1" ht="19.5">
      <c r="A9369" s="18">
        <v>45223</v>
      </c>
      <c r="B9369" s="11" t="s">
        <v>41303</v>
      </c>
      <c r="C9369" s="11" t="s">
        <v>46</v>
      </c>
      <c r="D9369" s="12"/>
      <c r="E9369" s="13">
        <v>18671705541</v>
      </c>
      <c r="F9369" s="11" t="s">
        <v>41304</v>
      </c>
      <c r="G9369" s="12" t="s">
        <v>56</v>
      </c>
      <c r="H9369" s="12"/>
      <c r="I9369" s="14" t="s">
        <v>57</v>
      </c>
      <c r="J9369" s="12" t="s">
        <v>24</v>
      </c>
      <c r="K9369" s="12" t="s">
        <v>25</v>
      </c>
      <c r="L9369" s="12" t="s">
        <v>39</v>
      </c>
      <c r="M9369" s="11" t="s">
        <v>40</v>
      </c>
      <c r="N9369" s="11" t="s">
        <v>28</v>
      </c>
      <c r="O9369" s="12" t="s">
        <v>29</v>
      </c>
      <c r="P9369" s="12"/>
      <c r="Q9369" s="15" t="s">
        <v>41305</v>
      </c>
      <c r="R9369" s="12" t="s">
        <v>51</v>
      </c>
      <c r="S9369" s="11" t="s">
        <v>41306</v>
      </c>
      <c r="T9369" s="11"/>
    </row>
    <row x14ac:dyDescent="0.25" r="9370" customHeight="1" ht="19.5">
      <c r="A9370" s="18">
        <v>45223</v>
      </c>
      <c r="B9370" s="11" t="s">
        <v>41307</v>
      </c>
      <c r="C9370" s="11" t="s">
        <v>4923</v>
      </c>
      <c r="D9370" s="12"/>
      <c r="E9370" s="13" t="s">
        <v>41308</v>
      </c>
      <c r="F9370" s="11" t="s">
        <v>41309</v>
      </c>
      <c r="G9370" s="12" t="s">
        <v>74</v>
      </c>
      <c r="H9370" s="12" t="s">
        <v>98</v>
      </c>
      <c r="I9370" s="14" t="s">
        <v>93</v>
      </c>
      <c r="J9370" s="12" t="s">
        <v>24</v>
      </c>
      <c r="K9370" s="12" t="s">
        <v>25</v>
      </c>
      <c r="L9370" s="12" t="s">
        <v>39</v>
      </c>
      <c r="M9370" s="11" t="s">
        <v>149</v>
      </c>
      <c r="N9370" s="11" t="s">
        <v>4871</v>
      </c>
      <c r="O9370" s="12" t="s">
        <v>29</v>
      </c>
      <c r="P9370" s="12"/>
      <c r="Q9370" s="15" t="s">
        <v>41310</v>
      </c>
      <c r="R9370" s="12" t="s">
        <v>148</v>
      </c>
      <c r="S9370" s="11" t="s">
        <v>41311</v>
      </c>
      <c r="T9370" s="11" t="s">
        <v>4978</v>
      </c>
    </row>
    <row x14ac:dyDescent="0.25" r="9371" customHeight="1" ht="19.5">
      <c r="A9371" s="18">
        <v>45225</v>
      </c>
      <c r="B9371" s="11" t="s">
        <v>41312</v>
      </c>
      <c r="C9371" s="11" t="s">
        <v>46</v>
      </c>
      <c r="D9371" s="12"/>
      <c r="E9371" s="13">
        <v>13207229288</v>
      </c>
      <c r="F9371" s="11" t="s">
        <v>41313</v>
      </c>
      <c r="G9371" s="12" t="s">
        <v>62</v>
      </c>
      <c r="H9371" s="12"/>
      <c r="I9371" s="14" t="s">
        <v>189</v>
      </c>
      <c r="J9371" s="12" t="s">
        <v>24</v>
      </c>
      <c r="K9371" s="12" t="s">
        <v>25</v>
      </c>
      <c r="L9371" s="12" t="s">
        <v>39</v>
      </c>
      <c r="M9371" s="11" t="s">
        <v>27</v>
      </c>
      <c r="N9371" s="11" t="s">
        <v>28</v>
      </c>
      <c r="O9371" s="12" t="s">
        <v>29</v>
      </c>
      <c r="P9371" s="12"/>
      <c r="Q9371" s="15" t="s">
        <v>41314</v>
      </c>
      <c r="R9371" s="12" t="s">
        <v>51</v>
      </c>
      <c r="S9371" s="11" t="s">
        <v>41315</v>
      </c>
      <c r="T9371" s="11"/>
    </row>
    <row x14ac:dyDescent="0.25" r="9372" customHeight="1" ht="19.5">
      <c r="A9372" s="18">
        <v>45222</v>
      </c>
      <c r="B9372" s="11" t="s">
        <v>41316</v>
      </c>
      <c r="C9372" s="11" t="s">
        <v>5363</v>
      </c>
      <c r="D9372" s="12"/>
      <c r="E9372" s="13">
        <v>13117293762</v>
      </c>
      <c r="F9372" s="11" t="s">
        <v>41098</v>
      </c>
      <c r="G9372" s="12" t="s">
        <v>74</v>
      </c>
      <c r="H9372" s="12"/>
      <c r="I9372" s="14" t="s">
        <v>93</v>
      </c>
      <c r="J9372" s="12" t="s">
        <v>24</v>
      </c>
      <c r="K9372" s="12" t="s">
        <v>25</v>
      </c>
      <c r="L9372" s="12" t="s">
        <v>39</v>
      </c>
      <c r="M9372" s="11" t="s">
        <v>40</v>
      </c>
      <c r="N9372" s="11" t="s">
        <v>624</v>
      </c>
      <c r="O9372" s="12" t="s">
        <v>29</v>
      </c>
      <c r="P9372" s="12"/>
      <c r="Q9372" s="15" t="s">
        <v>41317</v>
      </c>
      <c r="R9372" s="12" t="s">
        <v>42</v>
      </c>
      <c r="S9372" s="11" t="s">
        <v>41318</v>
      </c>
      <c r="T9372" s="11" t="s">
        <v>41319</v>
      </c>
    </row>
    <row x14ac:dyDescent="0.25" r="9373" customHeight="1" ht="19.5">
      <c r="A9373" s="18">
        <v>45223</v>
      </c>
      <c r="B9373" s="11" t="s">
        <v>41320</v>
      </c>
      <c r="C9373" s="11" t="s">
        <v>4867</v>
      </c>
      <c r="D9373" s="12"/>
      <c r="E9373" s="13" t="s">
        <v>41321</v>
      </c>
      <c r="F9373" s="11" t="s">
        <v>41309</v>
      </c>
      <c r="G9373" s="12" t="s">
        <v>74</v>
      </c>
      <c r="H9373" s="12" t="s">
        <v>98</v>
      </c>
      <c r="I9373" s="14" t="s">
        <v>4870</v>
      </c>
      <c r="J9373" s="12" t="s">
        <v>24</v>
      </c>
      <c r="K9373" s="12" t="s">
        <v>25</v>
      </c>
      <c r="L9373" s="12" t="s">
        <v>39</v>
      </c>
      <c r="M9373" s="11" t="s">
        <v>149</v>
      </c>
      <c r="N9373" s="11" t="s">
        <v>4871</v>
      </c>
      <c r="O9373" s="12" t="s">
        <v>29</v>
      </c>
      <c r="P9373" s="12"/>
      <c r="Q9373" s="15" t="s">
        <v>41322</v>
      </c>
      <c r="R9373" s="12" t="s">
        <v>42</v>
      </c>
      <c r="S9373" s="11" t="s">
        <v>41323</v>
      </c>
      <c r="T9373" s="11" t="s">
        <v>4899</v>
      </c>
    </row>
    <row x14ac:dyDescent="0.25" r="9374" customHeight="1" ht="19.5">
      <c r="A9374" s="18">
        <v>45225</v>
      </c>
      <c r="B9374" s="11" t="s">
        <v>41324</v>
      </c>
      <c r="C9374" s="11" t="s">
        <v>46</v>
      </c>
      <c r="D9374" s="12"/>
      <c r="E9374" s="13">
        <v>15672499761</v>
      </c>
      <c r="F9374" s="11" t="s">
        <v>41325</v>
      </c>
      <c r="G9374" s="12" t="s">
        <v>171</v>
      </c>
      <c r="H9374" s="12"/>
      <c r="I9374" s="14" t="s">
        <v>142</v>
      </c>
      <c r="J9374" s="12" t="s">
        <v>24</v>
      </c>
      <c r="K9374" s="12" t="s">
        <v>25</v>
      </c>
      <c r="L9374" s="12" t="s">
        <v>39</v>
      </c>
      <c r="M9374" s="11" t="s">
        <v>27</v>
      </c>
      <c r="N9374" s="11" t="s">
        <v>28</v>
      </c>
      <c r="O9374" s="12" t="s">
        <v>29</v>
      </c>
      <c r="P9374" s="12"/>
      <c r="Q9374" s="15" t="s">
        <v>41326</v>
      </c>
      <c r="R9374" s="12" t="s">
        <v>51</v>
      </c>
      <c r="S9374" s="11" t="s">
        <v>41327</v>
      </c>
      <c r="T9374" s="11"/>
    </row>
    <row x14ac:dyDescent="0.25" r="9375" customHeight="1" ht="19.5">
      <c r="A9375" s="18">
        <v>45222</v>
      </c>
      <c r="B9375" s="11" t="s">
        <v>41328</v>
      </c>
      <c r="C9375" s="11" t="s">
        <v>180</v>
      </c>
      <c r="D9375" s="12"/>
      <c r="E9375" s="13">
        <v>15571717289</v>
      </c>
      <c r="F9375" s="11" t="s">
        <v>41329</v>
      </c>
      <c r="G9375" s="12" t="s">
        <v>23</v>
      </c>
      <c r="H9375" s="12"/>
      <c r="I9375" s="14" t="s">
        <v>590</v>
      </c>
      <c r="J9375" s="12" t="s">
        <v>24</v>
      </c>
      <c r="K9375" s="12" t="s">
        <v>25</v>
      </c>
      <c r="L9375" s="12" t="s">
        <v>39</v>
      </c>
      <c r="M9375" s="11" t="s">
        <v>27</v>
      </c>
      <c r="N9375" s="11" t="s">
        <v>183</v>
      </c>
      <c r="O9375" s="12" t="s">
        <v>29</v>
      </c>
      <c r="P9375" s="12"/>
      <c r="Q9375" s="15" t="s">
        <v>41330</v>
      </c>
      <c r="R9375" s="12" t="s">
        <v>51</v>
      </c>
      <c r="S9375" s="11" t="s">
        <v>41331</v>
      </c>
      <c r="T9375" s="11"/>
    </row>
    <row x14ac:dyDescent="0.25" r="9376" customHeight="1" ht="19.5">
      <c r="A9376" s="18">
        <v>45223</v>
      </c>
      <c r="B9376" s="11" t="s">
        <v>41332</v>
      </c>
      <c r="C9376" s="11" t="s">
        <v>4882</v>
      </c>
      <c r="D9376" s="12"/>
      <c r="E9376" s="13" t="s">
        <v>41333</v>
      </c>
      <c r="F9376" s="11" t="s">
        <v>41334</v>
      </c>
      <c r="G9376" s="12" t="s">
        <v>74</v>
      </c>
      <c r="H9376" s="12"/>
      <c r="I9376" s="14" t="s">
        <v>148</v>
      </c>
      <c r="J9376" s="12" t="s">
        <v>24</v>
      </c>
      <c r="K9376" s="12" t="s">
        <v>25</v>
      </c>
      <c r="L9376" s="12" t="s">
        <v>39</v>
      </c>
      <c r="M9376" s="11" t="s">
        <v>149</v>
      </c>
      <c r="N9376" s="11" t="s">
        <v>4871</v>
      </c>
      <c r="O9376" s="12" t="s">
        <v>29</v>
      </c>
      <c r="P9376" s="12"/>
      <c r="Q9376" s="15" t="s">
        <v>41335</v>
      </c>
      <c r="R9376" s="12" t="s">
        <v>148</v>
      </c>
      <c r="S9376" s="11" t="s">
        <v>41336</v>
      </c>
      <c r="T9376" s="11" t="s">
        <v>4893</v>
      </c>
    </row>
    <row x14ac:dyDescent="0.25" r="9377" customHeight="1" ht="19.5">
      <c r="A9377" s="18">
        <v>45225</v>
      </c>
      <c r="B9377" s="11" t="s">
        <v>41337</v>
      </c>
      <c r="C9377" s="11" t="s">
        <v>4212</v>
      </c>
      <c r="D9377" s="12"/>
      <c r="E9377" s="13">
        <v>18571024285</v>
      </c>
      <c r="F9377" s="11" t="s">
        <v>41338</v>
      </c>
      <c r="G9377" s="12" t="s">
        <v>62</v>
      </c>
      <c r="H9377" s="12"/>
      <c r="I9377" s="14">
        <v>10015</v>
      </c>
      <c r="J9377" s="12" t="s">
        <v>24</v>
      </c>
      <c r="K9377" s="12" t="s">
        <v>172</v>
      </c>
      <c r="L9377" s="12" t="s">
        <v>26</v>
      </c>
      <c r="M9377" s="11" t="s">
        <v>27</v>
      </c>
      <c r="N9377" s="11" t="s">
        <v>28</v>
      </c>
      <c r="O9377" s="12" t="s">
        <v>29</v>
      </c>
      <c r="P9377" s="12"/>
      <c r="Q9377" s="15" t="s">
        <v>41339</v>
      </c>
      <c r="R9377" s="12" t="s">
        <v>31</v>
      </c>
      <c r="S9377" s="11" t="s">
        <v>41340</v>
      </c>
      <c r="T9377" s="11"/>
    </row>
    <row x14ac:dyDescent="0.25" r="9378" customHeight="1" ht="19.5">
      <c r="A9378" s="18">
        <v>45225</v>
      </c>
      <c r="B9378" s="11" t="s">
        <v>41341</v>
      </c>
      <c r="C9378" s="11" t="s">
        <v>326</v>
      </c>
      <c r="D9378" s="12"/>
      <c r="E9378" s="13">
        <v>13177074959</v>
      </c>
      <c r="F9378" s="11" t="s">
        <v>17643</v>
      </c>
      <c r="G9378" s="12" t="s">
        <v>289</v>
      </c>
      <c r="H9378" s="12"/>
      <c r="I9378" s="14" t="s">
        <v>211</v>
      </c>
      <c r="J9378" s="12" t="s">
        <v>24</v>
      </c>
      <c r="K9378" s="12" t="s">
        <v>25</v>
      </c>
      <c r="L9378" s="12" t="s">
        <v>39</v>
      </c>
      <c r="M9378" s="11" t="s">
        <v>40</v>
      </c>
      <c r="N9378" s="11" t="s">
        <v>28</v>
      </c>
      <c r="O9378" s="12" t="s">
        <v>29</v>
      </c>
      <c r="P9378" s="12"/>
      <c r="Q9378" s="15" t="s">
        <v>41342</v>
      </c>
      <c r="R9378" s="12" t="s">
        <v>42</v>
      </c>
      <c r="S9378" s="11" t="s">
        <v>41343</v>
      </c>
      <c r="T9378" s="11"/>
    </row>
    <row x14ac:dyDescent="0.25" r="9379" customHeight="1" ht="19.5">
      <c r="A9379" s="18">
        <v>45225</v>
      </c>
      <c r="B9379" s="11" t="s">
        <v>41344</v>
      </c>
      <c r="C9379" s="11" t="s">
        <v>5363</v>
      </c>
      <c r="D9379" s="12"/>
      <c r="E9379" s="13">
        <v>17671270333</v>
      </c>
      <c r="F9379" s="11" t="s">
        <v>18253</v>
      </c>
      <c r="G9379" s="12" t="s">
        <v>56</v>
      </c>
      <c r="H9379" s="12"/>
      <c r="I9379" s="14" t="s">
        <v>290</v>
      </c>
      <c r="J9379" s="12" t="s">
        <v>24</v>
      </c>
      <c r="K9379" s="12" t="s">
        <v>25</v>
      </c>
      <c r="L9379" s="12" t="s">
        <v>39</v>
      </c>
      <c r="M9379" s="11" t="s">
        <v>40</v>
      </c>
      <c r="N9379" s="11" t="s">
        <v>624</v>
      </c>
      <c r="O9379" s="12" t="s">
        <v>29</v>
      </c>
      <c r="P9379" s="12"/>
      <c r="Q9379" s="15" t="s">
        <v>41345</v>
      </c>
      <c r="R9379" s="12" t="s">
        <v>42</v>
      </c>
      <c r="S9379" s="11" t="s">
        <v>41346</v>
      </c>
      <c r="T9379" s="11" t="s">
        <v>41347</v>
      </c>
    </row>
    <row x14ac:dyDescent="0.25" r="9380" customHeight="1" ht="19.5">
      <c r="A9380" s="18">
        <v>45223</v>
      </c>
      <c r="B9380" s="11" t="s">
        <v>41348</v>
      </c>
      <c r="C9380" s="11" t="s">
        <v>4867</v>
      </c>
      <c r="D9380" s="12"/>
      <c r="E9380" s="13" t="s">
        <v>41349</v>
      </c>
      <c r="F9380" s="11" t="s">
        <v>41350</v>
      </c>
      <c r="G9380" s="12" t="s">
        <v>74</v>
      </c>
      <c r="H9380" s="12" t="s">
        <v>98</v>
      </c>
      <c r="I9380" s="14" t="s">
        <v>4870</v>
      </c>
      <c r="J9380" s="12" t="s">
        <v>24</v>
      </c>
      <c r="K9380" s="12" t="s">
        <v>25</v>
      </c>
      <c r="L9380" s="12" t="s">
        <v>39</v>
      </c>
      <c r="M9380" s="11" t="s">
        <v>149</v>
      </c>
      <c r="N9380" s="11" t="s">
        <v>4871</v>
      </c>
      <c r="O9380" s="12" t="s">
        <v>29</v>
      </c>
      <c r="P9380" s="12"/>
      <c r="Q9380" s="15" t="s">
        <v>41351</v>
      </c>
      <c r="R9380" s="12" t="s">
        <v>148</v>
      </c>
      <c r="S9380" s="11" t="s">
        <v>41352</v>
      </c>
      <c r="T9380" s="11" t="s">
        <v>4893</v>
      </c>
    </row>
    <row x14ac:dyDescent="0.25" r="9381" customHeight="1" ht="19.5">
      <c r="A9381" s="18">
        <v>45223</v>
      </c>
      <c r="B9381" s="11" t="s">
        <v>41353</v>
      </c>
      <c r="C9381" s="11" t="s">
        <v>4882</v>
      </c>
      <c r="D9381" s="12"/>
      <c r="E9381" s="13" t="s">
        <v>41354</v>
      </c>
      <c r="F9381" s="11" t="s">
        <v>17443</v>
      </c>
      <c r="G9381" s="12" t="s">
        <v>74</v>
      </c>
      <c r="H9381" s="12" t="s">
        <v>130</v>
      </c>
      <c r="I9381" s="14" t="s">
        <v>148</v>
      </c>
      <c r="J9381" s="12" t="s">
        <v>24</v>
      </c>
      <c r="K9381" s="12" t="s">
        <v>25</v>
      </c>
      <c r="L9381" s="12" t="s">
        <v>39</v>
      </c>
      <c r="M9381" s="11" t="s">
        <v>149</v>
      </c>
      <c r="N9381" s="11" t="s">
        <v>4871</v>
      </c>
      <c r="O9381" s="12" t="s">
        <v>29</v>
      </c>
      <c r="P9381" s="12"/>
      <c r="Q9381" s="15" t="s">
        <v>41355</v>
      </c>
      <c r="R9381" s="12" t="s">
        <v>148</v>
      </c>
      <c r="S9381" s="11" t="s">
        <v>41356</v>
      </c>
      <c r="T9381" s="11" t="s">
        <v>4893</v>
      </c>
    </row>
    <row x14ac:dyDescent="0.25" r="9382" customHeight="1" ht="19.5">
      <c r="A9382" s="18">
        <v>45223</v>
      </c>
      <c r="B9382" s="11" t="s">
        <v>41357</v>
      </c>
      <c r="C9382" s="11" t="s">
        <v>4923</v>
      </c>
      <c r="D9382" s="12"/>
      <c r="E9382" s="13" t="s">
        <v>41358</v>
      </c>
      <c r="F9382" s="11" t="s">
        <v>41359</v>
      </c>
      <c r="G9382" s="12" t="s">
        <v>74</v>
      </c>
      <c r="H9382" s="12"/>
      <c r="I9382" s="14" t="s">
        <v>486</v>
      </c>
      <c r="J9382" s="12" t="s">
        <v>24</v>
      </c>
      <c r="K9382" s="12" t="s">
        <v>25</v>
      </c>
      <c r="L9382" s="12" t="s">
        <v>39</v>
      </c>
      <c r="M9382" s="11" t="s">
        <v>149</v>
      </c>
      <c r="N9382" s="11" t="s">
        <v>4871</v>
      </c>
      <c r="O9382" s="12" t="s">
        <v>29</v>
      </c>
      <c r="P9382" s="12"/>
      <c r="Q9382" s="15" t="s">
        <v>41360</v>
      </c>
      <c r="R9382" s="12" t="s">
        <v>148</v>
      </c>
      <c r="S9382" s="11" t="s">
        <v>41361</v>
      </c>
      <c r="T9382" s="11" t="s">
        <v>4955</v>
      </c>
    </row>
    <row x14ac:dyDescent="0.25" r="9383" customHeight="1" ht="19.5">
      <c r="A9383" s="18">
        <v>45225</v>
      </c>
      <c r="B9383" s="11" t="s">
        <v>41362</v>
      </c>
      <c r="C9383" s="11" t="s">
        <v>46</v>
      </c>
      <c r="D9383" s="12"/>
      <c r="E9383" s="13">
        <v>15629355805</v>
      </c>
      <c r="F9383" s="11" t="s">
        <v>41363</v>
      </c>
      <c r="G9383" s="12" t="s">
        <v>115</v>
      </c>
      <c r="H9383" s="12"/>
      <c r="I9383" s="14" t="s">
        <v>1623</v>
      </c>
      <c r="J9383" s="12" t="s">
        <v>24</v>
      </c>
      <c r="K9383" s="12" t="s">
        <v>25</v>
      </c>
      <c r="L9383" s="12" t="s">
        <v>39</v>
      </c>
      <c r="M9383" s="11" t="s">
        <v>27</v>
      </c>
      <c r="N9383" s="11" t="s">
        <v>28</v>
      </c>
      <c r="O9383" s="12" t="s">
        <v>29</v>
      </c>
      <c r="P9383" s="12"/>
      <c r="Q9383" s="15" t="s">
        <v>41364</v>
      </c>
      <c r="R9383" s="12" t="s">
        <v>51</v>
      </c>
      <c r="S9383" s="11" t="s">
        <v>41365</v>
      </c>
      <c r="T9383" s="11"/>
    </row>
    <row x14ac:dyDescent="0.25" r="9384" customHeight="1" ht="19.5">
      <c r="A9384" s="18">
        <v>45223</v>
      </c>
      <c r="B9384" s="11" t="s">
        <v>41366</v>
      </c>
      <c r="C9384" s="11" t="s">
        <v>4882</v>
      </c>
      <c r="D9384" s="12"/>
      <c r="E9384" s="13" t="s">
        <v>41367</v>
      </c>
      <c r="F9384" s="11" t="s">
        <v>41368</v>
      </c>
      <c r="G9384" s="12" t="s">
        <v>74</v>
      </c>
      <c r="H9384" s="12"/>
      <c r="I9384" s="14" t="s">
        <v>154</v>
      </c>
      <c r="J9384" s="12" t="s">
        <v>24</v>
      </c>
      <c r="K9384" s="12" t="s">
        <v>25</v>
      </c>
      <c r="L9384" s="12" t="s">
        <v>39</v>
      </c>
      <c r="M9384" s="11" t="s">
        <v>149</v>
      </c>
      <c r="N9384" s="11" t="s">
        <v>4871</v>
      </c>
      <c r="O9384" s="12" t="s">
        <v>29</v>
      </c>
      <c r="P9384" s="12"/>
      <c r="Q9384" s="15" t="s">
        <v>41369</v>
      </c>
      <c r="R9384" s="12" t="s">
        <v>148</v>
      </c>
      <c r="S9384" s="11" t="s">
        <v>41370</v>
      </c>
      <c r="T9384" s="11" t="s">
        <v>4955</v>
      </c>
    </row>
    <row x14ac:dyDescent="0.25" r="9385" customHeight="1" ht="19.5">
      <c r="A9385" s="18">
        <v>45222</v>
      </c>
      <c r="B9385" s="11" t="s">
        <v>41371</v>
      </c>
      <c r="C9385" s="11" t="s">
        <v>5363</v>
      </c>
      <c r="D9385" s="12"/>
      <c r="E9385" s="13">
        <v>18674209696</v>
      </c>
      <c r="F9385" s="11" t="s">
        <v>41372</v>
      </c>
      <c r="G9385" s="12" t="s">
        <v>56</v>
      </c>
      <c r="H9385" s="12"/>
      <c r="I9385" s="14" t="s">
        <v>41373</v>
      </c>
      <c r="J9385" s="12" t="s">
        <v>24</v>
      </c>
      <c r="K9385" s="12" t="s">
        <v>25</v>
      </c>
      <c r="L9385" s="12" t="s">
        <v>39</v>
      </c>
      <c r="M9385" s="11" t="s">
        <v>40</v>
      </c>
      <c r="N9385" s="11" t="s">
        <v>624</v>
      </c>
      <c r="O9385" s="12" t="s">
        <v>29</v>
      </c>
      <c r="P9385" s="12"/>
      <c r="Q9385" s="15" t="s">
        <v>41374</v>
      </c>
      <c r="R9385" s="12" t="s">
        <v>42</v>
      </c>
      <c r="S9385" s="11" t="s">
        <v>41375</v>
      </c>
      <c r="T9385" s="11" t="s">
        <v>41376</v>
      </c>
    </row>
    <row x14ac:dyDescent="0.25" r="9386" customHeight="1" ht="19.5">
      <c r="A9386" s="18">
        <v>45225</v>
      </c>
      <c r="B9386" s="11" t="s">
        <v>41377</v>
      </c>
      <c r="C9386" s="11" t="s">
        <v>46</v>
      </c>
      <c r="D9386" s="12"/>
      <c r="E9386" s="13">
        <v>18607200176</v>
      </c>
      <c r="F9386" s="11" t="s">
        <v>41378</v>
      </c>
      <c r="G9386" s="12" t="s">
        <v>115</v>
      </c>
      <c r="H9386" s="12"/>
      <c r="I9386" s="14" t="s">
        <v>328</v>
      </c>
      <c r="J9386" s="12" t="s">
        <v>24</v>
      </c>
      <c r="K9386" s="12" t="s">
        <v>25</v>
      </c>
      <c r="L9386" s="12" t="s">
        <v>39</v>
      </c>
      <c r="M9386" s="11" t="s">
        <v>40</v>
      </c>
      <c r="N9386" s="11" t="s">
        <v>28</v>
      </c>
      <c r="O9386" s="12" t="s">
        <v>29</v>
      </c>
      <c r="P9386" s="12"/>
      <c r="Q9386" s="15" t="s">
        <v>41379</v>
      </c>
      <c r="R9386" s="12" t="s">
        <v>51</v>
      </c>
      <c r="S9386" s="11" t="s">
        <v>41380</v>
      </c>
      <c r="T9386" s="11"/>
    </row>
    <row x14ac:dyDescent="0.25" r="9387" customHeight="1" ht="19.5">
      <c r="A9387" s="18">
        <v>45223</v>
      </c>
      <c r="B9387" s="11" t="s">
        <v>41381</v>
      </c>
      <c r="C9387" s="11" t="s">
        <v>4882</v>
      </c>
      <c r="D9387" s="12"/>
      <c r="E9387" s="13" t="s">
        <v>41382</v>
      </c>
      <c r="F9387" s="11" t="s">
        <v>41383</v>
      </c>
      <c r="G9387" s="12" t="s">
        <v>74</v>
      </c>
      <c r="H9387" s="12" t="s">
        <v>130</v>
      </c>
      <c r="I9387" s="14" t="s">
        <v>148</v>
      </c>
      <c r="J9387" s="12" t="s">
        <v>24</v>
      </c>
      <c r="K9387" s="12" t="s">
        <v>25</v>
      </c>
      <c r="L9387" s="12" t="s">
        <v>39</v>
      </c>
      <c r="M9387" s="11" t="s">
        <v>149</v>
      </c>
      <c r="N9387" s="11" t="s">
        <v>4871</v>
      </c>
      <c r="O9387" s="12" t="s">
        <v>29</v>
      </c>
      <c r="P9387" s="12"/>
      <c r="Q9387" s="15" t="s">
        <v>41384</v>
      </c>
      <c r="R9387" s="12" t="s">
        <v>148</v>
      </c>
      <c r="S9387" s="11" t="s">
        <v>41385</v>
      </c>
      <c r="T9387" s="11" t="s">
        <v>6803</v>
      </c>
    </row>
    <row x14ac:dyDescent="0.25" r="9388" customHeight="1" ht="19.5">
      <c r="A9388" s="18">
        <v>45223</v>
      </c>
      <c r="B9388" s="11" t="s">
        <v>41386</v>
      </c>
      <c r="C9388" s="11" t="s">
        <v>46</v>
      </c>
      <c r="D9388" s="12"/>
      <c r="E9388" s="13">
        <v>18571015359</v>
      </c>
      <c r="F9388" s="11" t="s">
        <v>1409</v>
      </c>
      <c r="G9388" s="12" t="s">
        <v>48</v>
      </c>
      <c r="H9388" s="12"/>
      <c r="I9388" s="14" t="s">
        <v>1024</v>
      </c>
      <c r="J9388" s="12" t="s">
        <v>24</v>
      </c>
      <c r="K9388" s="12" t="s">
        <v>25</v>
      </c>
      <c r="L9388" s="12" t="s">
        <v>39</v>
      </c>
      <c r="M9388" s="11" t="s">
        <v>27</v>
      </c>
      <c r="N9388" s="11" t="s">
        <v>28</v>
      </c>
      <c r="O9388" s="12" t="s">
        <v>29</v>
      </c>
      <c r="P9388" s="12"/>
      <c r="Q9388" s="15" t="s">
        <v>41387</v>
      </c>
      <c r="R9388" s="12" t="s">
        <v>51</v>
      </c>
      <c r="S9388" s="11" t="s">
        <v>41388</v>
      </c>
      <c r="T9388" s="11"/>
    </row>
    <row x14ac:dyDescent="0.25" r="9389" customHeight="1" ht="19.5">
      <c r="A9389" s="18">
        <v>45223</v>
      </c>
      <c r="B9389" s="11" t="s">
        <v>41389</v>
      </c>
      <c r="C9389" s="11" t="s">
        <v>4867</v>
      </c>
      <c r="D9389" s="12"/>
      <c r="E9389" s="13" t="s">
        <v>36952</v>
      </c>
      <c r="F9389" s="11" t="s">
        <v>36953</v>
      </c>
      <c r="G9389" s="12" t="s">
        <v>74</v>
      </c>
      <c r="H9389" s="12"/>
      <c r="I9389" s="14" t="s">
        <v>4870</v>
      </c>
      <c r="J9389" s="12" t="s">
        <v>24</v>
      </c>
      <c r="K9389" s="12" t="s">
        <v>25</v>
      </c>
      <c r="L9389" s="12" t="s">
        <v>39</v>
      </c>
      <c r="M9389" s="11" t="s">
        <v>149</v>
      </c>
      <c r="N9389" s="11" t="s">
        <v>4871</v>
      </c>
      <c r="O9389" s="12" t="s">
        <v>29</v>
      </c>
      <c r="P9389" s="12"/>
      <c r="Q9389" s="15" t="s">
        <v>41390</v>
      </c>
      <c r="R9389" s="12" t="s">
        <v>148</v>
      </c>
      <c r="S9389" s="11" t="s">
        <v>24762</v>
      </c>
      <c r="T9389" s="11" t="s">
        <v>4880</v>
      </c>
    </row>
    <row x14ac:dyDescent="0.25" r="9390" customHeight="1" ht="19.5">
      <c r="A9390" s="18">
        <v>45223</v>
      </c>
      <c r="B9390" s="11" t="s">
        <v>41391</v>
      </c>
      <c r="C9390" s="11" t="s">
        <v>180</v>
      </c>
      <c r="D9390" s="12"/>
      <c r="E9390" s="13">
        <v>15571734071</v>
      </c>
      <c r="F9390" s="11" t="s">
        <v>41392</v>
      </c>
      <c r="G9390" s="12" t="s">
        <v>115</v>
      </c>
      <c r="H9390" s="12"/>
      <c r="I9390" s="14" t="s">
        <v>433</v>
      </c>
      <c r="J9390" s="12" t="s">
        <v>24</v>
      </c>
      <c r="K9390" s="12" t="s">
        <v>25</v>
      </c>
      <c r="L9390" s="12" t="s">
        <v>25</v>
      </c>
      <c r="M9390" s="11" t="s">
        <v>40</v>
      </c>
      <c r="N9390" s="11" t="s">
        <v>183</v>
      </c>
      <c r="O9390" s="12" t="s">
        <v>29</v>
      </c>
      <c r="P9390" s="12"/>
      <c r="Q9390" s="15" t="s">
        <v>41393</v>
      </c>
      <c r="R9390" s="12" t="s">
        <v>51</v>
      </c>
      <c r="S9390" s="11" t="s">
        <v>41394</v>
      </c>
      <c r="T9390" s="11"/>
    </row>
    <row x14ac:dyDescent="0.25" r="9391" customHeight="1" ht="19.5">
      <c r="A9391" s="18">
        <v>45225</v>
      </c>
      <c r="B9391" s="11" t="s">
        <v>41395</v>
      </c>
      <c r="C9391" s="11" t="s">
        <v>180</v>
      </c>
      <c r="D9391" s="12"/>
      <c r="E9391" s="13">
        <v>15571759709</v>
      </c>
      <c r="F9391" s="11" t="s">
        <v>41396</v>
      </c>
      <c r="G9391" s="12" t="s">
        <v>74</v>
      </c>
      <c r="H9391" s="12"/>
      <c r="I9391" s="14" t="s">
        <v>63</v>
      </c>
      <c r="J9391" s="12" t="s">
        <v>24</v>
      </c>
      <c r="K9391" s="12" t="s">
        <v>25</v>
      </c>
      <c r="L9391" s="12" t="s">
        <v>39</v>
      </c>
      <c r="M9391" s="11" t="s">
        <v>27</v>
      </c>
      <c r="N9391" s="11" t="s">
        <v>183</v>
      </c>
      <c r="O9391" s="12" t="s">
        <v>29</v>
      </c>
      <c r="P9391" s="12"/>
      <c r="Q9391" s="15" t="s">
        <v>41397</v>
      </c>
      <c r="R9391" s="12" t="s">
        <v>51</v>
      </c>
      <c r="S9391" s="11" t="s">
        <v>41398</v>
      </c>
      <c r="T9391" s="11"/>
    </row>
    <row x14ac:dyDescent="0.25" r="9392" customHeight="1" ht="19.5">
      <c r="A9392" s="18">
        <v>45223</v>
      </c>
      <c r="B9392" s="11" t="s">
        <v>41399</v>
      </c>
      <c r="C9392" s="11" t="s">
        <v>46</v>
      </c>
      <c r="D9392" s="12"/>
      <c r="E9392" s="13">
        <v>15571777876</v>
      </c>
      <c r="F9392" s="11" t="s">
        <v>41400</v>
      </c>
      <c r="G9392" s="12" t="s">
        <v>56</v>
      </c>
      <c r="H9392" s="12" t="s">
        <v>130</v>
      </c>
      <c r="I9392" s="14" t="s">
        <v>68</v>
      </c>
      <c r="J9392" s="12" t="s">
        <v>24</v>
      </c>
      <c r="K9392" s="12" t="s">
        <v>172</v>
      </c>
      <c r="L9392" s="12" t="s">
        <v>39</v>
      </c>
      <c r="M9392" s="11" t="s">
        <v>40</v>
      </c>
      <c r="N9392" s="11" t="s">
        <v>28</v>
      </c>
      <c r="O9392" s="12" t="s">
        <v>29</v>
      </c>
      <c r="P9392" s="12"/>
      <c r="Q9392" s="15" t="s">
        <v>41401</v>
      </c>
      <c r="R9392" s="12" t="s">
        <v>51</v>
      </c>
      <c r="S9392" s="11" t="s">
        <v>41402</v>
      </c>
      <c r="T9392" s="11"/>
    </row>
    <row x14ac:dyDescent="0.25" r="9393" customHeight="1" ht="19.5">
      <c r="A9393" s="18">
        <v>45224</v>
      </c>
      <c r="B9393" s="11" t="s">
        <v>41403</v>
      </c>
      <c r="C9393" s="11" t="s">
        <v>46</v>
      </c>
      <c r="D9393" s="12"/>
      <c r="E9393" s="13">
        <v>13177091609</v>
      </c>
      <c r="F9393" s="11" t="s">
        <v>41404</v>
      </c>
      <c r="G9393" s="12" t="s">
        <v>115</v>
      </c>
      <c r="H9393" s="12"/>
      <c r="I9393" s="14" t="s">
        <v>110</v>
      </c>
      <c r="J9393" s="12" t="s">
        <v>24</v>
      </c>
      <c r="K9393" s="12" t="s">
        <v>25</v>
      </c>
      <c r="L9393" s="12" t="s">
        <v>39</v>
      </c>
      <c r="M9393" s="11" t="s">
        <v>27</v>
      </c>
      <c r="N9393" s="11" t="s">
        <v>28</v>
      </c>
      <c r="O9393" s="12" t="s">
        <v>29</v>
      </c>
      <c r="P9393" s="12"/>
      <c r="Q9393" s="15" t="s">
        <v>41405</v>
      </c>
      <c r="R9393" s="12" t="s">
        <v>51</v>
      </c>
      <c r="S9393" s="11" t="s">
        <v>41406</v>
      </c>
      <c r="T9393" s="11"/>
    </row>
    <row x14ac:dyDescent="0.25" r="9394" customHeight="1" ht="19.5">
      <c r="A9394" s="18">
        <v>45224</v>
      </c>
      <c r="B9394" s="11" t="s">
        <v>41407</v>
      </c>
      <c r="C9394" s="11" t="s">
        <v>180</v>
      </c>
      <c r="D9394" s="12"/>
      <c r="E9394" s="13">
        <v>15571770777</v>
      </c>
      <c r="F9394" s="11" t="s">
        <v>41408</v>
      </c>
      <c r="G9394" s="12" t="s">
        <v>62</v>
      </c>
      <c r="H9394" s="12"/>
      <c r="I9394" s="14" t="s">
        <v>182</v>
      </c>
      <c r="J9394" s="12" t="s">
        <v>24</v>
      </c>
      <c r="K9394" s="12" t="s">
        <v>25</v>
      </c>
      <c r="L9394" s="12" t="s">
        <v>39</v>
      </c>
      <c r="M9394" s="11" t="s">
        <v>40</v>
      </c>
      <c r="N9394" s="11" t="s">
        <v>183</v>
      </c>
      <c r="O9394" s="12" t="s">
        <v>29</v>
      </c>
      <c r="P9394" s="12"/>
      <c r="Q9394" s="15" t="s">
        <v>41409</v>
      </c>
      <c r="R9394" s="12" t="s">
        <v>51</v>
      </c>
      <c r="S9394" s="11" t="s">
        <v>41410</v>
      </c>
      <c r="T9394" s="11"/>
    </row>
    <row x14ac:dyDescent="0.25" r="9395" customHeight="1" ht="19.5">
      <c r="A9395" s="18">
        <v>45223</v>
      </c>
      <c r="B9395" s="11" t="s">
        <v>41411</v>
      </c>
      <c r="C9395" s="11" t="s">
        <v>46</v>
      </c>
      <c r="D9395" s="12"/>
      <c r="E9395" s="13">
        <v>13165619669</v>
      </c>
      <c r="F9395" s="11" t="s">
        <v>7812</v>
      </c>
      <c r="G9395" s="12" t="s">
        <v>115</v>
      </c>
      <c r="H9395" s="12"/>
      <c r="I9395" s="14" t="s">
        <v>1024</v>
      </c>
      <c r="J9395" s="12" t="s">
        <v>24</v>
      </c>
      <c r="K9395" s="12" t="s">
        <v>25</v>
      </c>
      <c r="L9395" s="12" t="s">
        <v>39</v>
      </c>
      <c r="M9395" s="11" t="s">
        <v>27</v>
      </c>
      <c r="N9395" s="11" t="s">
        <v>28</v>
      </c>
      <c r="O9395" s="12" t="s">
        <v>29</v>
      </c>
      <c r="P9395" s="12"/>
      <c r="Q9395" s="15" t="s">
        <v>41412</v>
      </c>
      <c r="R9395" s="12" t="s">
        <v>51</v>
      </c>
      <c r="S9395" s="11" t="s">
        <v>41413</v>
      </c>
      <c r="T9395" s="11"/>
    </row>
    <row x14ac:dyDescent="0.25" r="9396" customHeight="1" ht="19.5">
      <c r="A9396" s="18">
        <v>45223</v>
      </c>
      <c r="B9396" s="11" t="s">
        <v>41414</v>
      </c>
      <c r="C9396" s="11" t="s">
        <v>4867</v>
      </c>
      <c r="D9396" s="12"/>
      <c r="E9396" s="13" t="s">
        <v>41415</v>
      </c>
      <c r="F9396" s="11" t="s">
        <v>41416</v>
      </c>
      <c r="G9396" s="12" t="s">
        <v>74</v>
      </c>
      <c r="H9396" s="12"/>
      <c r="I9396" s="14" t="s">
        <v>4870</v>
      </c>
      <c r="J9396" s="12" t="s">
        <v>24</v>
      </c>
      <c r="K9396" s="12" t="s">
        <v>25</v>
      </c>
      <c r="L9396" s="12" t="s">
        <v>39</v>
      </c>
      <c r="M9396" s="11" t="s">
        <v>149</v>
      </c>
      <c r="N9396" s="11" t="s">
        <v>4871</v>
      </c>
      <c r="O9396" s="12" t="s">
        <v>29</v>
      </c>
      <c r="P9396" s="12"/>
      <c r="Q9396" s="15" t="s">
        <v>41417</v>
      </c>
      <c r="R9396" s="12" t="s">
        <v>148</v>
      </c>
      <c r="S9396" s="11" t="s">
        <v>41418</v>
      </c>
      <c r="T9396" s="11" t="s">
        <v>4893</v>
      </c>
    </row>
    <row x14ac:dyDescent="0.25" r="9397" customHeight="1" ht="19.5">
      <c r="A9397" s="18">
        <v>45222</v>
      </c>
      <c r="B9397" s="11" t="s">
        <v>41419</v>
      </c>
      <c r="C9397" s="11" t="s">
        <v>180</v>
      </c>
      <c r="D9397" s="12"/>
      <c r="E9397" s="13">
        <v>15572765913</v>
      </c>
      <c r="F9397" s="11" t="s">
        <v>3332</v>
      </c>
      <c r="G9397" s="12" t="s">
        <v>37</v>
      </c>
      <c r="H9397" s="12"/>
      <c r="I9397" s="14" t="s">
        <v>254</v>
      </c>
      <c r="J9397" s="12" t="s">
        <v>24</v>
      </c>
      <c r="K9397" s="12" t="s">
        <v>25</v>
      </c>
      <c r="L9397" s="12" t="s">
        <v>39</v>
      </c>
      <c r="M9397" s="11" t="s">
        <v>40</v>
      </c>
      <c r="N9397" s="11" t="s">
        <v>183</v>
      </c>
      <c r="O9397" s="12" t="s">
        <v>29</v>
      </c>
      <c r="P9397" s="12"/>
      <c r="Q9397" s="15" t="s">
        <v>41420</v>
      </c>
      <c r="R9397" s="12" t="s">
        <v>51</v>
      </c>
      <c r="S9397" s="11" t="s">
        <v>41421</v>
      </c>
      <c r="T9397" s="11"/>
    </row>
    <row x14ac:dyDescent="0.25" r="9398" customHeight="1" ht="19.5">
      <c r="A9398" s="18">
        <v>45223</v>
      </c>
      <c r="B9398" s="11" t="s">
        <v>41422</v>
      </c>
      <c r="C9398" s="11" t="s">
        <v>4882</v>
      </c>
      <c r="D9398" s="12"/>
      <c r="E9398" s="13" t="s">
        <v>41423</v>
      </c>
      <c r="F9398" s="11" t="s">
        <v>41424</v>
      </c>
      <c r="G9398" s="12" t="s">
        <v>74</v>
      </c>
      <c r="H9398" s="12"/>
      <c r="I9398" s="14" t="s">
        <v>226</v>
      </c>
      <c r="J9398" s="12" t="s">
        <v>24</v>
      </c>
      <c r="K9398" s="12" t="s">
        <v>25</v>
      </c>
      <c r="L9398" s="12" t="s">
        <v>39</v>
      </c>
      <c r="M9398" s="11" t="s">
        <v>149</v>
      </c>
      <c r="N9398" s="11" t="s">
        <v>4871</v>
      </c>
      <c r="O9398" s="12" t="s">
        <v>29</v>
      </c>
      <c r="P9398" s="12"/>
      <c r="Q9398" s="15" t="s">
        <v>41425</v>
      </c>
      <c r="R9398" s="12" t="s">
        <v>148</v>
      </c>
      <c r="S9398" s="11" t="s">
        <v>41426</v>
      </c>
      <c r="T9398" s="11" t="s">
        <v>4887</v>
      </c>
    </row>
    <row x14ac:dyDescent="0.25" r="9399" customHeight="1" ht="19.5">
      <c r="A9399" s="18">
        <v>45223</v>
      </c>
      <c r="B9399" s="11" t="s">
        <v>41427</v>
      </c>
      <c r="C9399" s="11" t="s">
        <v>4867</v>
      </c>
      <c r="D9399" s="12"/>
      <c r="E9399" s="13" t="s">
        <v>41428</v>
      </c>
      <c r="F9399" s="11" t="s">
        <v>41429</v>
      </c>
      <c r="G9399" s="12" t="s">
        <v>74</v>
      </c>
      <c r="H9399" s="12"/>
      <c r="I9399" s="14" t="s">
        <v>4870</v>
      </c>
      <c r="J9399" s="12" t="s">
        <v>24</v>
      </c>
      <c r="K9399" s="12" t="s">
        <v>25</v>
      </c>
      <c r="L9399" s="12" t="s">
        <v>39</v>
      </c>
      <c r="M9399" s="11" t="s">
        <v>149</v>
      </c>
      <c r="N9399" s="11" t="s">
        <v>4871</v>
      </c>
      <c r="O9399" s="12" t="s">
        <v>29</v>
      </c>
      <c r="P9399" s="12"/>
      <c r="Q9399" s="15" t="s">
        <v>41430</v>
      </c>
      <c r="R9399" s="12" t="s">
        <v>148</v>
      </c>
      <c r="S9399" s="11" t="s">
        <v>41431</v>
      </c>
      <c r="T9399" s="11" t="s">
        <v>4893</v>
      </c>
    </row>
    <row x14ac:dyDescent="0.25" r="9400" customHeight="1" ht="19.5">
      <c r="A9400" s="18">
        <v>45223</v>
      </c>
      <c r="B9400" s="11" t="s">
        <v>41432</v>
      </c>
      <c r="C9400" s="11" t="s">
        <v>5086</v>
      </c>
      <c r="D9400" s="12"/>
      <c r="E9400" s="13" t="s">
        <v>41433</v>
      </c>
      <c r="F9400" s="11" t="s">
        <v>4003</v>
      </c>
      <c r="G9400" s="12" t="s">
        <v>74</v>
      </c>
      <c r="H9400" s="12"/>
      <c r="I9400" s="14" t="s">
        <v>148</v>
      </c>
      <c r="J9400" s="12" t="s">
        <v>24</v>
      </c>
      <c r="K9400" s="12" t="s">
        <v>25</v>
      </c>
      <c r="L9400" s="12" t="s">
        <v>39</v>
      </c>
      <c r="M9400" s="11" t="s">
        <v>149</v>
      </c>
      <c r="N9400" s="11" t="s">
        <v>4871</v>
      </c>
      <c r="O9400" s="12" t="s">
        <v>29</v>
      </c>
      <c r="P9400" s="12"/>
      <c r="Q9400" s="15" t="s">
        <v>41434</v>
      </c>
      <c r="R9400" s="12" t="s">
        <v>148</v>
      </c>
      <c r="S9400" s="11" t="s">
        <v>41435</v>
      </c>
      <c r="T9400" s="11" t="s">
        <v>4906</v>
      </c>
    </row>
    <row x14ac:dyDescent="0.25" r="9401" customHeight="1" ht="19.5">
      <c r="A9401" s="18">
        <v>45223</v>
      </c>
      <c r="B9401" s="11" t="s">
        <v>41436</v>
      </c>
      <c r="C9401" s="11" t="s">
        <v>5117</v>
      </c>
      <c r="D9401" s="12"/>
      <c r="E9401" s="13" t="s">
        <v>41437</v>
      </c>
      <c r="F9401" s="11" t="s">
        <v>41438</v>
      </c>
      <c r="G9401" s="12" t="s">
        <v>74</v>
      </c>
      <c r="H9401" s="12"/>
      <c r="I9401" s="14" t="s">
        <v>4975</v>
      </c>
      <c r="J9401" s="12" t="s">
        <v>24</v>
      </c>
      <c r="K9401" s="12" t="s">
        <v>25</v>
      </c>
      <c r="L9401" s="12" t="s">
        <v>39</v>
      </c>
      <c r="M9401" s="11" t="s">
        <v>149</v>
      </c>
      <c r="N9401" s="11" t="s">
        <v>4871</v>
      </c>
      <c r="O9401" s="12" t="s">
        <v>29</v>
      </c>
      <c r="P9401" s="12"/>
      <c r="Q9401" s="15" t="s">
        <v>41439</v>
      </c>
      <c r="R9401" s="12" t="s">
        <v>148</v>
      </c>
      <c r="S9401" s="11" t="s">
        <v>41440</v>
      </c>
      <c r="T9401" s="11" t="s">
        <v>4887</v>
      </c>
    </row>
    <row x14ac:dyDescent="0.25" r="9402" customHeight="1" ht="19.5">
      <c r="A9402" s="18">
        <v>45223</v>
      </c>
      <c r="B9402" s="11" t="s">
        <v>41441</v>
      </c>
      <c r="C9402" s="11" t="s">
        <v>5117</v>
      </c>
      <c r="D9402" s="12"/>
      <c r="E9402" s="13" t="s">
        <v>41442</v>
      </c>
      <c r="F9402" s="11" t="s">
        <v>41443</v>
      </c>
      <c r="G9402" s="12" t="s">
        <v>74</v>
      </c>
      <c r="H9402" s="12" t="s">
        <v>98</v>
      </c>
      <c r="I9402" s="14" t="s">
        <v>4975</v>
      </c>
      <c r="J9402" s="12" t="s">
        <v>24</v>
      </c>
      <c r="K9402" s="12" t="s">
        <v>25</v>
      </c>
      <c r="L9402" s="12" t="s">
        <v>39</v>
      </c>
      <c r="M9402" s="11" t="s">
        <v>149</v>
      </c>
      <c r="N9402" s="11" t="s">
        <v>4871</v>
      </c>
      <c r="O9402" s="12" t="s">
        <v>29</v>
      </c>
      <c r="P9402" s="12"/>
      <c r="Q9402" s="15" t="s">
        <v>41444</v>
      </c>
      <c r="R9402" s="12" t="s">
        <v>148</v>
      </c>
      <c r="S9402" s="11" t="s">
        <v>41445</v>
      </c>
      <c r="T9402" s="11" t="s">
        <v>7782</v>
      </c>
    </row>
    <row x14ac:dyDescent="0.25" r="9403" customHeight="1" ht="19.5">
      <c r="A9403" s="18">
        <v>45223</v>
      </c>
      <c r="B9403" s="11" t="s">
        <v>41446</v>
      </c>
      <c r="C9403" s="11" t="s">
        <v>5117</v>
      </c>
      <c r="D9403" s="12"/>
      <c r="E9403" s="13" t="s">
        <v>41447</v>
      </c>
      <c r="F9403" s="11" t="s">
        <v>41448</v>
      </c>
      <c r="G9403" s="12" t="s">
        <v>74</v>
      </c>
      <c r="H9403" s="12"/>
      <c r="I9403" s="14" t="s">
        <v>4975</v>
      </c>
      <c r="J9403" s="12" t="s">
        <v>24</v>
      </c>
      <c r="K9403" s="12" t="s">
        <v>25</v>
      </c>
      <c r="L9403" s="12" t="s">
        <v>39</v>
      </c>
      <c r="M9403" s="11" t="s">
        <v>149</v>
      </c>
      <c r="N9403" s="11" t="s">
        <v>4871</v>
      </c>
      <c r="O9403" s="12" t="s">
        <v>29</v>
      </c>
      <c r="P9403" s="12"/>
      <c r="Q9403" s="15" t="s">
        <v>41449</v>
      </c>
      <c r="R9403" s="12" t="s">
        <v>148</v>
      </c>
      <c r="S9403" s="11" t="s">
        <v>41450</v>
      </c>
      <c r="T9403" s="11" t="s">
        <v>4928</v>
      </c>
    </row>
    <row x14ac:dyDescent="0.25" r="9404" customHeight="1" ht="19.5">
      <c r="A9404" s="18">
        <v>45225</v>
      </c>
      <c r="B9404" s="11" t="s">
        <v>41451</v>
      </c>
      <c r="C9404" s="11" t="s">
        <v>46</v>
      </c>
      <c r="D9404" s="12"/>
      <c r="E9404" s="13">
        <v>15549383431</v>
      </c>
      <c r="F9404" s="11" t="s">
        <v>41452</v>
      </c>
      <c r="G9404" s="12" t="s">
        <v>23</v>
      </c>
      <c r="H9404" s="12"/>
      <c r="I9404" s="14" t="s">
        <v>328</v>
      </c>
      <c r="J9404" s="12" t="s">
        <v>24</v>
      </c>
      <c r="K9404" s="12" t="s">
        <v>25</v>
      </c>
      <c r="L9404" s="12" t="s">
        <v>39</v>
      </c>
      <c r="M9404" s="11" t="s">
        <v>27</v>
      </c>
      <c r="N9404" s="11" t="s">
        <v>28</v>
      </c>
      <c r="O9404" s="12" t="s">
        <v>29</v>
      </c>
      <c r="P9404" s="12"/>
      <c r="Q9404" s="15" t="s">
        <v>41453</v>
      </c>
      <c r="R9404" s="12" t="s">
        <v>51</v>
      </c>
      <c r="S9404" s="11" t="s">
        <v>41454</v>
      </c>
      <c r="T9404" s="11"/>
    </row>
    <row x14ac:dyDescent="0.25" r="9405" customHeight="1" ht="19.5">
      <c r="A9405" s="18">
        <v>45222</v>
      </c>
      <c r="B9405" s="11" t="s">
        <v>41455</v>
      </c>
      <c r="C9405" s="11" t="s">
        <v>180</v>
      </c>
      <c r="D9405" s="12"/>
      <c r="E9405" s="13">
        <v>15587918116</v>
      </c>
      <c r="F9405" s="11" t="s">
        <v>41456</v>
      </c>
      <c r="G9405" s="12" t="s">
        <v>37</v>
      </c>
      <c r="H9405" s="12"/>
      <c r="I9405" s="14" t="s">
        <v>154</v>
      </c>
      <c r="J9405" s="12" t="s">
        <v>24</v>
      </c>
      <c r="K9405" s="12" t="s">
        <v>25</v>
      </c>
      <c r="L9405" s="12" t="s">
        <v>39</v>
      </c>
      <c r="M9405" s="11" t="s">
        <v>40</v>
      </c>
      <c r="N9405" s="11" t="s">
        <v>183</v>
      </c>
      <c r="O9405" s="12" t="s">
        <v>29</v>
      </c>
      <c r="P9405" s="12"/>
      <c r="Q9405" s="15" t="s">
        <v>41457</v>
      </c>
      <c r="R9405" s="12" t="s">
        <v>51</v>
      </c>
      <c r="S9405" s="11" t="s">
        <v>41458</v>
      </c>
      <c r="T9405" s="11"/>
    </row>
    <row x14ac:dyDescent="0.25" r="9406" customHeight="1" ht="19.5">
      <c r="A9406" s="18">
        <v>45224</v>
      </c>
      <c r="B9406" s="11" t="s">
        <v>41459</v>
      </c>
      <c r="C9406" s="11" t="s">
        <v>46</v>
      </c>
      <c r="D9406" s="12"/>
      <c r="E9406" s="13">
        <v>15586350156</v>
      </c>
      <c r="F9406" s="11" t="s">
        <v>41460</v>
      </c>
      <c r="G9406" s="12" t="s">
        <v>48</v>
      </c>
      <c r="H9406" s="12"/>
      <c r="I9406" s="14" t="s">
        <v>182</v>
      </c>
      <c r="J9406" s="12" t="s">
        <v>24</v>
      </c>
      <c r="K9406" s="12" t="s">
        <v>25</v>
      </c>
      <c r="L9406" s="12" t="s">
        <v>39</v>
      </c>
      <c r="M9406" s="11" t="s">
        <v>27</v>
      </c>
      <c r="N9406" s="11" t="s">
        <v>28</v>
      </c>
      <c r="O9406" s="12" t="s">
        <v>29</v>
      </c>
      <c r="P9406" s="12"/>
      <c r="Q9406" s="15" t="s">
        <v>41461</v>
      </c>
      <c r="R9406" s="12" t="s">
        <v>51</v>
      </c>
      <c r="S9406" s="11" t="s">
        <v>41462</v>
      </c>
      <c r="T9406" s="11"/>
    </row>
    <row x14ac:dyDescent="0.25" r="9407" customHeight="1" ht="19.5">
      <c r="A9407" s="18">
        <v>45222</v>
      </c>
      <c r="B9407" s="11" t="s">
        <v>41463</v>
      </c>
      <c r="C9407" s="11" t="s">
        <v>180</v>
      </c>
      <c r="D9407" s="12"/>
      <c r="E9407" s="13">
        <v>15587949831</v>
      </c>
      <c r="F9407" s="11" t="s">
        <v>41464</v>
      </c>
      <c r="G9407" s="12" t="s">
        <v>115</v>
      </c>
      <c r="H9407" s="12"/>
      <c r="I9407" s="14" t="s">
        <v>93</v>
      </c>
      <c r="J9407" s="12" t="s">
        <v>24</v>
      </c>
      <c r="K9407" s="12" t="s">
        <v>25</v>
      </c>
      <c r="L9407" s="12" t="s">
        <v>39</v>
      </c>
      <c r="M9407" s="11" t="s">
        <v>27</v>
      </c>
      <c r="N9407" s="11" t="s">
        <v>183</v>
      </c>
      <c r="O9407" s="12" t="s">
        <v>29</v>
      </c>
      <c r="P9407" s="12"/>
      <c r="Q9407" s="15" t="s">
        <v>41465</v>
      </c>
      <c r="R9407" s="12" t="s">
        <v>51</v>
      </c>
      <c r="S9407" s="11" t="s">
        <v>41466</v>
      </c>
      <c r="T9407" s="11"/>
    </row>
    <row x14ac:dyDescent="0.25" r="9408" customHeight="1" ht="19.5">
      <c r="A9408" s="18">
        <v>45222</v>
      </c>
      <c r="B9408" s="11" t="s">
        <v>41467</v>
      </c>
      <c r="C9408" s="11" t="s">
        <v>46</v>
      </c>
      <c r="D9408" s="12"/>
      <c r="E9408" s="13">
        <v>13117297765</v>
      </c>
      <c r="F9408" s="11" t="s">
        <v>41468</v>
      </c>
      <c r="G9408" s="12" t="s">
        <v>37</v>
      </c>
      <c r="H9408" s="12"/>
      <c r="I9408" s="14" t="s">
        <v>142</v>
      </c>
      <c r="J9408" s="12" t="s">
        <v>24</v>
      </c>
      <c r="K9408" s="12" t="s">
        <v>25</v>
      </c>
      <c r="L9408" s="12" t="s">
        <v>39</v>
      </c>
      <c r="M9408" s="11" t="s">
        <v>27</v>
      </c>
      <c r="N9408" s="11" t="s">
        <v>28</v>
      </c>
      <c r="O9408" s="12" t="s">
        <v>29</v>
      </c>
      <c r="P9408" s="12"/>
      <c r="Q9408" s="15" t="s">
        <v>41469</v>
      </c>
      <c r="R9408" s="12" t="s">
        <v>51</v>
      </c>
      <c r="S9408" s="11" t="s">
        <v>41470</v>
      </c>
      <c r="T9408" s="11"/>
    </row>
    <row x14ac:dyDescent="0.25" r="9409" customHeight="1" ht="19.5">
      <c r="A9409" s="18">
        <v>45225</v>
      </c>
      <c r="B9409" s="11" t="s">
        <v>41471</v>
      </c>
      <c r="C9409" s="11" t="s">
        <v>5841</v>
      </c>
      <c r="D9409" s="12"/>
      <c r="E9409" s="13">
        <v>13032725634</v>
      </c>
      <c r="F9409" s="11" t="s">
        <v>41472</v>
      </c>
      <c r="G9409" s="12" t="s">
        <v>48</v>
      </c>
      <c r="H9409" s="12"/>
      <c r="I9409" s="14">
        <v>10015</v>
      </c>
      <c r="J9409" s="12" t="s">
        <v>24</v>
      </c>
      <c r="K9409" s="12" t="s">
        <v>69</v>
      </c>
      <c r="L9409" s="12" t="s">
        <v>26</v>
      </c>
      <c r="M9409" s="11" t="s">
        <v>27</v>
      </c>
      <c r="N9409" s="11" t="s">
        <v>28</v>
      </c>
      <c r="O9409" s="12" t="s">
        <v>29</v>
      </c>
      <c r="P9409" s="12"/>
      <c r="Q9409" s="15" t="s">
        <v>41473</v>
      </c>
      <c r="R9409" s="12" t="s">
        <v>31</v>
      </c>
      <c r="S9409" s="11" t="s">
        <v>41474</v>
      </c>
      <c r="T9409" s="11"/>
    </row>
    <row x14ac:dyDescent="0.25" r="9410" customHeight="1" ht="19.5">
      <c r="A9410" s="18">
        <v>45223</v>
      </c>
      <c r="B9410" s="11" t="s">
        <v>41475</v>
      </c>
      <c r="C9410" s="11" t="s">
        <v>4901</v>
      </c>
      <c r="D9410" s="12"/>
      <c r="E9410" s="13" t="s">
        <v>41476</v>
      </c>
      <c r="F9410" s="11" t="s">
        <v>41477</v>
      </c>
      <c r="G9410" s="12" t="s">
        <v>74</v>
      </c>
      <c r="H9410" s="12"/>
      <c r="I9410" s="14" t="s">
        <v>148</v>
      </c>
      <c r="J9410" s="12" t="s">
        <v>24</v>
      </c>
      <c r="K9410" s="12" t="s">
        <v>25</v>
      </c>
      <c r="L9410" s="12" t="s">
        <v>39</v>
      </c>
      <c r="M9410" s="11" t="s">
        <v>149</v>
      </c>
      <c r="N9410" s="11" t="s">
        <v>4871</v>
      </c>
      <c r="O9410" s="12" t="s">
        <v>29</v>
      </c>
      <c r="P9410" s="12"/>
      <c r="Q9410" s="15" t="s">
        <v>41478</v>
      </c>
      <c r="R9410" s="12" t="s">
        <v>148</v>
      </c>
      <c r="S9410" s="11" t="s">
        <v>41479</v>
      </c>
      <c r="T9410" s="11" t="s">
        <v>18132</v>
      </c>
    </row>
    <row x14ac:dyDescent="0.25" r="9411" customHeight="1" ht="19.5">
      <c r="A9411" s="18">
        <v>45225</v>
      </c>
      <c r="B9411" s="11" t="s">
        <v>41480</v>
      </c>
      <c r="C9411" s="11" t="s">
        <v>974</v>
      </c>
      <c r="D9411" s="12"/>
      <c r="E9411" s="13">
        <v>13094167282</v>
      </c>
      <c r="F9411" s="11" t="s">
        <v>41481</v>
      </c>
      <c r="G9411" s="12" t="s">
        <v>37</v>
      </c>
      <c r="H9411" s="12"/>
      <c r="I9411" s="14">
        <v>10015</v>
      </c>
      <c r="J9411" s="12" t="s">
        <v>24</v>
      </c>
      <c r="K9411" s="12" t="s">
        <v>69</v>
      </c>
      <c r="L9411" s="12" t="s">
        <v>26</v>
      </c>
      <c r="M9411" s="11" t="s">
        <v>27</v>
      </c>
      <c r="N9411" s="11" t="s">
        <v>28</v>
      </c>
      <c r="O9411" s="12" t="s">
        <v>29</v>
      </c>
      <c r="P9411" s="12"/>
      <c r="Q9411" s="15" t="s">
        <v>41482</v>
      </c>
      <c r="R9411" s="12" t="s">
        <v>31</v>
      </c>
      <c r="S9411" s="11" t="s">
        <v>41483</v>
      </c>
      <c r="T9411" s="11"/>
    </row>
    <row x14ac:dyDescent="0.25" r="9412" customHeight="1" ht="19.5">
      <c r="A9412" s="18">
        <v>45225</v>
      </c>
      <c r="B9412" s="11" t="s">
        <v>41484</v>
      </c>
      <c r="C9412" s="11" t="s">
        <v>35</v>
      </c>
      <c r="D9412" s="12"/>
      <c r="E9412" s="13">
        <v>18671745005</v>
      </c>
      <c r="F9412" s="11" t="s">
        <v>21034</v>
      </c>
      <c r="G9412" s="12" t="s">
        <v>216</v>
      </c>
      <c r="H9412" s="12"/>
      <c r="I9412" s="14">
        <v>10015</v>
      </c>
      <c r="J9412" s="12" t="s">
        <v>24</v>
      </c>
      <c r="K9412" s="12" t="s">
        <v>69</v>
      </c>
      <c r="L9412" s="12" t="s">
        <v>26</v>
      </c>
      <c r="M9412" s="11" t="s">
        <v>40</v>
      </c>
      <c r="N9412" s="11" t="s">
        <v>28</v>
      </c>
      <c r="O9412" s="12" t="s">
        <v>29</v>
      </c>
      <c r="P9412" s="12"/>
      <c r="Q9412" s="15" t="s">
        <v>41485</v>
      </c>
      <c r="R9412" s="12" t="s">
        <v>31</v>
      </c>
      <c r="S9412" s="11" t="s">
        <v>41486</v>
      </c>
      <c r="T9412" s="11"/>
    </row>
    <row x14ac:dyDescent="0.25" r="9413" customHeight="1" ht="19.5">
      <c r="A9413" s="18">
        <v>45222</v>
      </c>
      <c r="B9413" s="11" t="s">
        <v>41487</v>
      </c>
      <c r="C9413" s="11" t="s">
        <v>180</v>
      </c>
      <c r="D9413" s="12"/>
      <c r="E9413" s="13">
        <v>15587981811</v>
      </c>
      <c r="F9413" s="11" t="s">
        <v>41488</v>
      </c>
      <c r="G9413" s="12" t="s">
        <v>23</v>
      </c>
      <c r="H9413" s="12"/>
      <c r="I9413" s="14" t="s">
        <v>290</v>
      </c>
      <c r="J9413" s="12" t="s">
        <v>24</v>
      </c>
      <c r="K9413" s="12" t="s">
        <v>25</v>
      </c>
      <c r="L9413" s="12" t="s">
        <v>39</v>
      </c>
      <c r="M9413" s="11" t="s">
        <v>40</v>
      </c>
      <c r="N9413" s="11" t="s">
        <v>183</v>
      </c>
      <c r="O9413" s="12" t="s">
        <v>29</v>
      </c>
      <c r="P9413" s="12"/>
      <c r="Q9413" s="15" t="s">
        <v>41489</v>
      </c>
      <c r="R9413" s="12" t="s">
        <v>51</v>
      </c>
      <c r="S9413" s="11" t="s">
        <v>41490</v>
      </c>
      <c r="T9413" s="11"/>
    </row>
    <row x14ac:dyDescent="0.25" r="9414" customHeight="1" ht="19.5">
      <c r="A9414" s="18">
        <v>45225</v>
      </c>
      <c r="B9414" s="11" t="s">
        <v>41491</v>
      </c>
      <c r="C9414" s="11" t="s">
        <v>2703</v>
      </c>
      <c r="D9414" s="12"/>
      <c r="E9414" s="13">
        <v>13177063772</v>
      </c>
      <c r="F9414" s="11" t="s">
        <v>41492</v>
      </c>
      <c r="G9414" s="12" t="s">
        <v>62</v>
      </c>
      <c r="H9414" s="12"/>
      <c r="I9414" s="14">
        <v>10015</v>
      </c>
      <c r="J9414" s="12" t="s">
        <v>24</v>
      </c>
      <c r="K9414" s="12" t="s">
        <v>172</v>
      </c>
      <c r="L9414" s="12" t="s">
        <v>26</v>
      </c>
      <c r="M9414" s="11" t="s">
        <v>27</v>
      </c>
      <c r="N9414" s="11" t="s">
        <v>28</v>
      </c>
      <c r="O9414" s="12" t="s">
        <v>29</v>
      </c>
      <c r="P9414" s="12"/>
      <c r="Q9414" s="15" t="s">
        <v>41493</v>
      </c>
      <c r="R9414" s="12" t="s">
        <v>31</v>
      </c>
      <c r="S9414" s="11" t="s">
        <v>41494</v>
      </c>
      <c r="T9414" s="11"/>
    </row>
    <row x14ac:dyDescent="0.25" r="9415" customHeight="1" ht="19.5">
      <c r="A9415" s="18">
        <v>45222</v>
      </c>
      <c r="B9415" s="11" t="s">
        <v>41495</v>
      </c>
      <c r="C9415" s="11" t="s">
        <v>691</v>
      </c>
      <c r="D9415" s="12"/>
      <c r="E9415" s="13">
        <v>13507203002</v>
      </c>
      <c r="F9415" s="11" t="s">
        <v>41496</v>
      </c>
      <c r="G9415" s="12" t="s">
        <v>23</v>
      </c>
      <c r="H9415" s="12"/>
      <c r="I9415" s="14" t="s">
        <v>49</v>
      </c>
      <c r="J9415" s="12" t="s">
        <v>24</v>
      </c>
      <c r="K9415" s="12" t="s">
        <v>25</v>
      </c>
      <c r="L9415" s="12" t="s">
        <v>39</v>
      </c>
      <c r="M9415" s="11" t="s">
        <v>40</v>
      </c>
      <c r="N9415" s="11" t="s">
        <v>28</v>
      </c>
      <c r="O9415" s="12" t="s">
        <v>29</v>
      </c>
      <c r="P9415" s="12"/>
      <c r="Q9415" s="15" t="s">
        <v>41497</v>
      </c>
      <c r="R9415" s="12" t="s">
        <v>42</v>
      </c>
      <c r="S9415" s="11" t="s">
        <v>41498</v>
      </c>
      <c r="T9415" s="11" t="s">
        <v>41499</v>
      </c>
    </row>
    <row x14ac:dyDescent="0.25" r="9416" customHeight="1" ht="19.5">
      <c r="A9416" s="18">
        <v>45223</v>
      </c>
      <c r="B9416" s="11" t="s">
        <v>41500</v>
      </c>
      <c r="C9416" s="11" t="s">
        <v>5117</v>
      </c>
      <c r="D9416" s="12"/>
      <c r="E9416" s="13" t="s">
        <v>41501</v>
      </c>
      <c r="F9416" s="11" t="s">
        <v>41502</v>
      </c>
      <c r="G9416" s="12" t="s">
        <v>74</v>
      </c>
      <c r="H9416" s="12"/>
      <c r="I9416" s="14" t="s">
        <v>4975</v>
      </c>
      <c r="J9416" s="12" t="s">
        <v>24</v>
      </c>
      <c r="K9416" s="12" t="s">
        <v>25</v>
      </c>
      <c r="L9416" s="12" t="s">
        <v>39</v>
      </c>
      <c r="M9416" s="11" t="s">
        <v>149</v>
      </c>
      <c r="N9416" s="11" t="s">
        <v>4871</v>
      </c>
      <c r="O9416" s="12" t="s">
        <v>29</v>
      </c>
      <c r="P9416" s="12"/>
      <c r="Q9416" s="15" t="s">
        <v>41503</v>
      </c>
      <c r="R9416" s="12" t="s">
        <v>148</v>
      </c>
      <c r="S9416" s="11" t="s">
        <v>41504</v>
      </c>
      <c r="T9416" s="11" t="s">
        <v>4893</v>
      </c>
    </row>
    <row x14ac:dyDescent="0.25" r="9417" customHeight="1" ht="19.5">
      <c r="A9417" s="18">
        <v>45224</v>
      </c>
      <c r="B9417" s="11" t="s">
        <v>41505</v>
      </c>
      <c r="C9417" s="11" t="s">
        <v>691</v>
      </c>
      <c r="D9417" s="12"/>
      <c r="E9417" s="13">
        <v>15549340052</v>
      </c>
      <c r="F9417" s="11" t="s">
        <v>41506</v>
      </c>
      <c r="G9417" s="12" t="s">
        <v>37</v>
      </c>
      <c r="H9417" s="12"/>
      <c r="I9417" s="14">
        <v>10015</v>
      </c>
      <c r="J9417" s="12" t="s">
        <v>24</v>
      </c>
      <c r="K9417" s="12" t="s">
        <v>69</v>
      </c>
      <c r="L9417" s="12" t="s">
        <v>26</v>
      </c>
      <c r="M9417" s="11" t="s">
        <v>27</v>
      </c>
      <c r="N9417" s="11" t="s">
        <v>28</v>
      </c>
      <c r="O9417" s="12" t="s">
        <v>29</v>
      </c>
      <c r="P9417" s="12"/>
      <c r="Q9417" s="15" t="s">
        <v>41507</v>
      </c>
      <c r="R9417" s="12" t="s">
        <v>31</v>
      </c>
      <c r="S9417" s="11" t="s">
        <v>41508</v>
      </c>
      <c r="T9417" s="11" t="s">
        <v>41509</v>
      </c>
    </row>
    <row x14ac:dyDescent="0.25" r="9418" customHeight="1" ht="19.5">
      <c r="A9418" s="18">
        <v>45225</v>
      </c>
      <c r="B9418" s="11" t="s">
        <v>41510</v>
      </c>
      <c r="C9418" s="11" t="s">
        <v>169</v>
      </c>
      <c r="D9418" s="12"/>
      <c r="E9418" s="13">
        <v>13177053966</v>
      </c>
      <c r="F9418" s="11" t="s">
        <v>39304</v>
      </c>
      <c r="G9418" s="12" t="s">
        <v>56</v>
      </c>
      <c r="H9418" s="12"/>
      <c r="I9418" s="14">
        <v>10015</v>
      </c>
      <c r="J9418" s="12" t="s">
        <v>24</v>
      </c>
      <c r="K9418" s="12" t="s">
        <v>172</v>
      </c>
      <c r="L9418" s="12" t="s">
        <v>26</v>
      </c>
      <c r="M9418" s="11" t="s">
        <v>40</v>
      </c>
      <c r="N9418" s="11" t="s">
        <v>28</v>
      </c>
      <c r="O9418" s="12" t="s">
        <v>29</v>
      </c>
      <c r="P9418" s="12"/>
      <c r="Q9418" s="15" t="s">
        <v>41511</v>
      </c>
      <c r="R9418" s="12" t="s">
        <v>31</v>
      </c>
      <c r="S9418" s="11" t="s">
        <v>41512</v>
      </c>
      <c r="T9418" s="11" t="s">
        <v>41513</v>
      </c>
    </row>
    <row x14ac:dyDescent="0.25" r="9419" customHeight="1" ht="19.5">
      <c r="A9419" s="18">
        <v>45222</v>
      </c>
      <c r="B9419" s="11" t="s">
        <v>41514</v>
      </c>
      <c r="C9419" s="11" t="s">
        <v>180</v>
      </c>
      <c r="D9419" s="12"/>
      <c r="E9419" s="13">
        <v>15607201946</v>
      </c>
      <c r="F9419" s="11" t="s">
        <v>41515</v>
      </c>
      <c r="G9419" s="12" t="s">
        <v>37</v>
      </c>
      <c r="H9419" s="12" t="s">
        <v>98</v>
      </c>
      <c r="I9419" s="14" t="s">
        <v>116</v>
      </c>
      <c r="J9419" s="12" t="s">
        <v>24</v>
      </c>
      <c r="K9419" s="12" t="s">
        <v>25</v>
      </c>
      <c r="L9419" s="12" t="s">
        <v>39</v>
      </c>
      <c r="M9419" s="11" t="s">
        <v>27</v>
      </c>
      <c r="N9419" s="11" t="s">
        <v>183</v>
      </c>
      <c r="O9419" s="12" t="s">
        <v>29</v>
      </c>
      <c r="P9419" s="12"/>
      <c r="Q9419" s="15" t="s">
        <v>41516</v>
      </c>
      <c r="R9419" s="12" t="s">
        <v>51</v>
      </c>
      <c r="S9419" s="17" t="s">
        <v>41517</v>
      </c>
      <c r="T9419" s="11"/>
    </row>
    <row x14ac:dyDescent="0.25" r="9420" customHeight="1" ht="19.5">
      <c r="A9420" s="18">
        <v>45223</v>
      </c>
      <c r="B9420" s="11" t="s">
        <v>41518</v>
      </c>
      <c r="C9420" s="11" t="s">
        <v>180</v>
      </c>
      <c r="D9420" s="12"/>
      <c r="E9420" s="13">
        <v>15608607146</v>
      </c>
      <c r="F9420" s="11" t="s">
        <v>41519</v>
      </c>
      <c r="G9420" s="12" t="s">
        <v>115</v>
      </c>
      <c r="H9420" s="12"/>
      <c r="I9420" s="14" t="s">
        <v>38</v>
      </c>
      <c r="J9420" s="12" t="s">
        <v>24</v>
      </c>
      <c r="K9420" s="12" t="s">
        <v>25</v>
      </c>
      <c r="L9420" s="12" t="s">
        <v>39</v>
      </c>
      <c r="M9420" s="11" t="s">
        <v>27</v>
      </c>
      <c r="N9420" s="11" t="s">
        <v>183</v>
      </c>
      <c r="O9420" s="12" t="s">
        <v>29</v>
      </c>
      <c r="P9420" s="12"/>
      <c r="Q9420" s="15" t="s">
        <v>41520</v>
      </c>
      <c r="R9420" s="12" t="s">
        <v>51</v>
      </c>
      <c r="S9420" s="11" t="s">
        <v>41521</v>
      </c>
      <c r="T9420" s="11"/>
    </row>
    <row x14ac:dyDescent="0.25" r="9421" customHeight="1" ht="19.5">
      <c r="A9421" s="18">
        <v>45223</v>
      </c>
      <c r="B9421" s="11" t="s">
        <v>41522</v>
      </c>
      <c r="C9421" s="11" t="s">
        <v>4882</v>
      </c>
      <c r="D9421" s="12"/>
      <c r="E9421" s="13" t="s">
        <v>41523</v>
      </c>
      <c r="F9421" s="11" t="s">
        <v>41524</v>
      </c>
      <c r="G9421" s="12" t="s">
        <v>74</v>
      </c>
      <c r="H9421" s="12"/>
      <c r="I9421" s="14" t="s">
        <v>148</v>
      </c>
      <c r="J9421" s="12" t="s">
        <v>24</v>
      </c>
      <c r="K9421" s="12" t="s">
        <v>172</v>
      </c>
      <c r="L9421" s="12"/>
      <c r="M9421" s="11" t="s">
        <v>149</v>
      </c>
      <c r="N9421" s="11" t="s">
        <v>4871</v>
      </c>
      <c r="O9421" s="12" t="s">
        <v>29</v>
      </c>
      <c r="P9421" s="12"/>
      <c r="Q9421" s="15" t="s">
        <v>41525</v>
      </c>
      <c r="R9421" s="12" t="s">
        <v>148</v>
      </c>
      <c r="S9421" s="11" t="s">
        <v>41526</v>
      </c>
      <c r="T9421" s="11" t="s">
        <v>4978</v>
      </c>
    </row>
    <row x14ac:dyDescent="0.25" r="9422" customHeight="1" ht="19.5">
      <c r="A9422" s="18">
        <v>45223</v>
      </c>
      <c r="B9422" s="11" t="s">
        <v>41527</v>
      </c>
      <c r="C9422" s="11" t="s">
        <v>180</v>
      </c>
      <c r="D9422" s="12"/>
      <c r="E9422" s="13">
        <v>15629367800</v>
      </c>
      <c r="F9422" s="11" t="s">
        <v>41528</v>
      </c>
      <c r="G9422" s="12" t="s">
        <v>115</v>
      </c>
      <c r="H9422" s="12"/>
      <c r="I9422" s="14" t="s">
        <v>131</v>
      </c>
      <c r="J9422" s="12" t="s">
        <v>24</v>
      </c>
      <c r="K9422" s="12" t="s">
        <v>25</v>
      </c>
      <c r="L9422" s="12" t="s">
        <v>39</v>
      </c>
      <c r="M9422" s="11" t="s">
        <v>27</v>
      </c>
      <c r="N9422" s="11" t="s">
        <v>183</v>
      </c>
      <c r="O9422" s="12" t="s">
        <v>29</v>
      </c>
      <c r="P9422" s="12"/>
      <c r="Q9422" s="15" t="s">
        <v>41529</v>
      </c>
      <c r="R9422" s="12" t="s">
        <v>51</v>
      </c>
      <c r="S9422" s="11" t="s">
        <v>41530</v>
      </c>
      <c r="T9422" s="11"/>
    </row>
    <row x14ac:dyDescent="0.25" r="9423" customHeight="1" ht="19.5">
      <c r="A9423" s="18">
        <v>45223</v>
      </c>
      <c r="B9423" s="11" t="s">
        <v>41531</v>
      </c>
      <c r="C9423" s="11" t="s">
        <v>4882</v>
      </c>
      <c r="D9423" s="12"/>
      <c r="E9423" s="13" t="s">
        <v>41532</v>
      </c>
      <c r="F9423" s="11" t="s">
        <v>41533</v>
      </c>
      <c r="G9423" s="12" t="s">
        <v>74</v>
      </c>
      <c r="H9423" s="12"/>
      <c r="I9423" s="14" t="s">
        <v>148</v>
      </c>
      <c r="J9423" s="12" t="s">
        <v>24</v>
      </c>
      <c r="K9423" s="12" t="s">
        <v>25</v>
      </c>
      <c r="L9423" s="12" t="s">
        <v>39</v>
      </c>
      <c r="M9423" s="11" t="s">
        <v>149</v>
      </c>
      <c r="N9423" s="11" t="s">
        <v>4871</v>
      </c>
      <c r="O9423" s="12" t="s">
        <v>29</v>
      </c>
      <c r="P9423" s="12"/>
      <c r="Q9423" s="15" t="s">
        <v>41534</v>
      </c>
      <c r="R9423" s="12" t="s">
        <v>148</v>
      </c>
      <c r="S9423" s="11" t="s">
        <v>41535</v>
      </c>
      <c r="T9423" s="11" t="s">
        <v>4887</v>
      </c>
    </row>
    <row x14ac:dyDescent="0.25" r="9424" customHeight="1" ht="19.5">
      <c r="A9424" s="18">
        <v>45223</v>
      </c>
      <c r="B9424" s="11" t="s">
        <v>41536</v>
      </c>
      <c r="C9424" s="11" t="s">
        <v>6825</v>
      </c>
      <c r="D9424" s="12"/>
      <c r="E9424" s="13" t="s">
        <v>41537</v>
      </c>
      <c r="F9424" s="11" t="s">
        <v>41538</v>
      </c>
      <c r="G9424" s="12" t="s">
        <v>74</v>
      </c>
      <c r="H9424" s="12" t="s">
        <v>98</v>
      </c>
      <c r="I9424" s="14" t="s">
        <v>4870</v>
      </c>
      <c r="J9424" s="12" t="s">
        <v>24</v>
      </c>
      <c r="K9424" s="12" t="s">
        <v>25</v>
      </c>
      <c r="L9424" s="12" t="s">
        <v>39</v>
      </c>
      <c r="M9424" s="11" t="s">
        <v>5264</v>
      </c>
      <c r="N9424" s="11" t="s">
        <v>4871</v>
      </c>
      <c r="O9424" s="12" t="s">
        <v>29</v>
      </c>
      <c r="P9424" s="12"/>
      <c r="Q9424" s="15" t="s">
        <v>41539</v>
      </c>
      <c r="R9424" s="12" t="s">
        <v>148</v>
      </c>
      <c r="S9424" s="11" t="s">
        <v>41540</v>
      </c>
      <c r="T9424" s="11" t="s">
        <v>4906</v>
      </c>
    </row>
    <row x14ac:dyDescent="0.25" r="9425" customHeight="1" ht="19.5">
      <c r="A9425" s="18">
        <v>45223</v>
      </c>
      <c r="B9425" s="11" t="s">
        <v>41541</v>
      </c>
      <c r="C9425" s="11" t="s">
        <v>5117</v>
      </c>
      <c r="D9425" s="12"/>
      <c r="E9425" s="13" t="s">
        <v>41542</v>
      </c>
      <c r="F9425" s="11" t="s">
        <v>41543</v>
      </c>
      <c r="G9425" s="12" t="s">
        <v>74</v>
      </c>
      <c r="H9425" s="12" t="s">
        <v>130</v>
      </c>
      <c r="I9425" s="14" t="s">
        <v>4975</v>
      </c>
      <c r="J9425" s="12" t="s">
        <v>24</v>
      </c>
      <c r="K9425" s="12" t="s">
        <v>25</v>
      </c>
      <c r="L9425" s="12" t="s">
        <v>39</v>
      </c>
      <c r="M9425" s="11" t="s">
        <v>149</v>
      </c>
      <c r="N9425" s="11" t="s">
        <v>4871</v>
      </c>
      <c r="O9425" s="12" t="s">
        <v>29</v>
      </c>
      <c r="P9425" s="12"/>
      <c r="Q9425" s="15" t="s">
        <v>41544</v>
      </c>
      <c r="R9425" s="12" t="s">
        <v>148</v>
      </c>
      <c r="S9425" s="11" t="s">
        <v>41545</v>
      </c>
      <c r="T9425" s="11" t="s">
        <v>4893</v>
      </c>
    </row>
    <row x14ac:dyDescent="0.25" r="9426" customHeight="1" ht="19.5">
      <c r="A9426" s="18">
        <v>45223</v>
      </c>
      <c r="B9426" s="11" t="s">
        <v>41546</v>
      </c>
      <c r="C9426" s="11" t="s">
        <v>4882</v>
      </c>
      <c r="D9426" s="12"/>
      <c r="E9426" s="13" t="s">
        <v>41547</v>
      </c>
      <c r="F9426" s="11" t="s">
        <v>41548</v>
      </c>
      <c r="G9426" s="12" t="s">
        <v>74</v>
      </c>
      <c r="H9426" s="12" t="s">
        <v>98</v>
      </c>
      <c r="I9426" s="14" t="s">
        <v>352</v>
      </c>
      <c r="J9426" s="12" t="s">
        <v>24</v>
      </c>
      <c r="K9426" s="12" t="s">
        <v>25</v>
      </c>
      <c r="L9426" s="12" t="s">
        <v>39</v>
      </c>
      <c r="M9426" s="11" t="s">
        <v>149</v>
      </c>
      <c r="N9426" s="11" t="s">
        <v>4871</v>
      </c>
      <c r="O9426" s="12" t="s">
        <v>29</v>
      </c>
      <c r="P9426" s="12"/>
      <c r="Q9426" s="15" t="s">
        <v>41549</v>
      </c>
      <c r="R9426" s="12" t="s">
        <v>148</v>
      </c>
      <c r="S9426" s="11" t="s">
        <v>41550</v>
      </c>
      <c r="T9426" s="11" t="s">
        <v>4893</v>
      </c>
    </row>
    <row x14ac:dyDescent="0.25" r="9427" customHeight="1" ht="19.5">
      <c r="A9427" s="18">
        <v>45224</v>
      </c>
      <c r="B9427" s="11" t="s">
        <v>41551</v>
      </c>
      <c r="C9427" s="11" t="s">
        <v>336</v>
      </c>
      <c r="D9427" s="12"/>
      <c r="E9427" s="13">
        <v>18571004208</v>
      </c>
      <c r="F9427" s="11" t="s">
        <v>41552</v>
      </c>
      <c r="G9427" s="12" t="s">
        <v>23</v>
      </c>
      <c r="H9427" s="12"/>
      <c r="I9427" s="14">
        <v>10015</v>
      </c>
      <c r="J9427" s="12" t="s">
        <v>24</v>
      </c>
      <c r="K9427" s="12" t="s">
        <v>69</v>
      </c>
      <c r="L9427" s="12" t="s">
        <v>26</v>
      </c>
      <c r="M9427" s="11" t="s">
        <v>27</v>
      </c>
      <c r="N9427" s="11" t="s">
        <v>28</v>
      </c>
      <c r="O9427" s="12" t="s">
        <v>29</v>
      </c>
      <c r="P9427" s="12"/>
      <c r="Q9427" s="15" t="s">
        <v>41553</v>
      </c>
      <c r="R9427" s="12" t="s">
        <v>31</v>
      </c>
      <c r="S9427" s="11" t="s">
        <v>41554</v>
      </c>
      <c r="T9427" s="11" t="s">
        <v>41555</v>
      </c>
    </row>
    <row x14ac:dyDescent="0.25" r="9428" customHeight="1" ht="19.5">
      <c r="A9428" s="18">
        <v>45225</v>
      </c>
      <c r="B9428" s="11" t="s">
        <v>41556</v>
      </c>
      <c r="C9428" s="11" t="s">
        <v>4336</v>
      </c>
      <c r="D9428" s="12"/>
      <c r="E9428" s="13">
        <v>15549287596</v>
      </c>
      <c r="F9428" s="11" t="s">
        <v>41557</v>
      </c>
      <c r="G9428" s="12" t="s">
        <v>23</v>
      </c>
      <c r="H9428" s="12"/>
      <c r="I9428" s="14">
        <v>10015</v>
      </c>
      <c r="J9428" s="12" t="s">
        <v>24</v>
      </c>
      <c r="K9428" s="12" t="s">
        <v>69</v>
      </c>
      <c r="L9428" s="12" t="s">
        <v>26</v>
      </c>
      <c r="M9428" s="11" t="s">
        <v>27</v>
      </c>
      <c r="N9428" s="11" t="s">
        <v>28</v>
      </c>
      <c r="O9428" s="12" t="s">
        <v>29</v>
      </c>
      <c r="P9428" s="12"/>
      <c r="Q9428" s="15" t="s">
        <v>41558</v>
      </c>
      <c r="R9428" s="12" t="s">
        <v>31</v>
      </c>
      <c r="S9428" s="11" t="s">
        <v>41559</v>
      </c>
      <c r="T9428" s="11" t="s">
        <v>41560</v>
      </c>
    </row>
    <row x14ac:dyDescent="0.25" r="9429" customHeight="1" ht="19.5">
      <c r="A9429" s="18">
        <v>45225</v>
      </c>
      <c r="B9429" s="11" t="s">
        <v>41561</v>
      </c>
      <c r="C9429" s="11" t="s">
        <v>180</v>
      </c>
      <c r="D9429" s="12"/>
      <c r="E9429" s="13">
        <v>15629372587</v>
      </c>
      <c r="F9429" s="11" t="s">
        <v>41562</v>
      </c>
      <c r="G9429" s="12" t="s">
        <v>115</v>
      </c>
      <c r="H9429" s="12" t="s">
        <v>121</v>
      </c>
      <c r="I9429" s="14" t="s">
        <v>104</v>
      </c>
      <c r="J9429" s="12" t="s">
        <v>24</v>
      </c>
      <c r="K9429" s="12" t="s">
        <v>25</v>
      </c>
      <c r="L9429" s="12" t="s">
        <v>39</v>
      </c>
      <c r="M9429" s="11" t="s">
        <v>27</v>
      </c>
      <c r="N9429" s="11" t="s">
        <v>183</v>
      </c>
      <c r="O9429" s="12" t="s">
        <v>29</v>
      </c>
      <c r="P9429" s="12"/>
      <c r="Q9429" s="15" t="s">
        <v>41563</v>
      </c>
      <c r="R9429" s="12" t="s">
        <v>51</v>
      </c>
      <c r="S9429" s="11" t="s">
        <v>41564</v>
      </c>
      <c r="T9429" s="11"/>
    </row>
    <row x14ac:dyDescent="0.25" r="9430" customHeight="1" ht="19.5">
      <c r="A9430" s="18">
        <v>45225</v>
      </c>
      <c r="B9430" s="11" t="s">
        <v>41565</v>
      </c>
      <c r="C9430" s="11" t="s">
        <v>6374</v>
      </c>
      <c r="D9430" s="12"/>
      <c r="E9430" s="13">
        <v>18672905368</v>
      </c>
      <c r="F9430" s="11" t="s">
        <v>41566</v>
      </c>
      <c r="G9430" s="12" t="s">
        <v>23</v>
      </c>
      <c r="H9430" s="12" t="s">
        <v>98</v>
      </c>
      <c r="I9430" s="14">
        <v>10015</v>
      </c>
      <c r="J9430" s="12" t="s">
        <v>24</v>
      </c>
      <c r="K9430" s="12" t="s">
        <v>69</v>
      </c>
      <c r="L9430" s="12" t="s">
        <v>26</v>
      </c>
      <c r="M9430" s="11" t="s">
        <v>27</v>
      </c>
      <c r="N9430" s="11" t="s">
        <v>28</v>
      </c>
      <c r="O9430" s="12" t="s">
        <v>29</v>
      </c>
      <c r="P9430" s="12"/>
      <c r="Q9430" s="15" t="s">
        <v>41567</v>
      </c>
      <c r="R9430" s="12" t="s">
        <v>31</v>
      </c>
      <c r="S9430" s="11" t="s">
        <v>41568</v>
      </c>
      <c r="T9430" s="11" t="s">
        <v>41569</v>
      </c>
    </row>
    <row x14ac:dyDescent="0.25" r="9431" customHeight="1" ht="19.5">
      <c r="A9431" s="18">
        <v>45223</v>
      </c>
      <c r="B9431" s="11" t="s">
        <v>41570</v>
      </c>
      <c r="C9431" s="11" t="s">
        <v>4356</v>
      </c>
      <c r="D9431" s="12"/>
      <c r="E9431" s="13">
        <v>13040958832</v>
      </c>
      <c r="F9431" s="11" t="s">
        <v>10957</v>
      </c>
      <c r="G9431" s="12" t="s">
        <v>289</v>
      </c>
      <c r="H9431" s="12"/>
      <c r="I9431" s="14" t="s">
        <v>57</v>
      </c>
      <c r="J9431" s="12" t="s">
        <v>24</v>
      </c>
      <c r="K9431" s="12" t="s">
        <v>25</v>
      </c>
      <c r="L9431" s="12" t="s">
        <v>39</v>
      </c>
      <c r="M9431" s="11" t="s">
        <v>27</v>
      </c>
      <c r="N9431" s="11" t="s">
        <v>28</v>
      </c>
      <c r="O9431" s="12" t="s">
        <v>29</v>
      </c>
      <c r="P9431" s="12"/>
      <c r="Q9431" s="15" t="s">
        <v>41571</v>
      </c>
      <c r="R9431" s="12" t="s">
        <v>42</v>
      </c>
      <c r="S9431" s="11" t="s">
        <v>41572</v>
      </c>
      <c r="T9431" s="11" t="s">
        <v>41573</v>
      </c>
    </row>
    <row x14ac:dyDescent="0.25" r="9432" customHeight="1" ht="19.5">
      <c r="A9432" s="18">
        <v>45222</v>
      </c>
      <c r="B9432" s="11" t="s">
        <v>41574</v>
      </c>
      <c r="C9432" s="11" t="s">
        <v>180</v>
      </c>
      <c r="D9432" s="12"/>
      <c r="E9432" s="13">
        <v>15629372858</v>
      </c>
      <c r="F9432" s="11" t="s">
        <v>41575</v>
      </c>
      <c r="G9432" s="12" t="s">
        <v>48</v>
      </c>
      <c r="H9432" s="12"/>
      <c r="I9432" s="14" t="s">
        <v>110</v>
      </c>
      <c r="J9432" s="12" t="s">
        <v>24</v>
      </c>
      <c r="K9432" s="12" t="s">
        <v>25</v>
      </c>
      <c r="L9432" s="12" t="s">
        <v>39</v>
      </c>
      <c r="M9432" s="11" t="s">
        <v>40</v>
      </c>
      <c r="N9432" s="11" t="s">
        <v>183</v>
      </c>
      <c r="O9432" s="12" t="s">
        <v>29</v>
      </c>
      <c r="P9432" s="12"/>
      <c r="Q9432" s="15" t="s">
        <v>41576</v>
      </c>
      <c r="R9432" s="12" t="s">
        <v>51</v>
      </c>
      <c r="S9432" s="11" t="s">
        <v>41577</v>
      </c>
      <c r="T9432" s="11"/>
    </row>
    <row x14ac:dyDescent="0.25" r="9433" customHeight="1" ht="19.5">
      <c r="A9433" s="18">
        <v>45222</v>
      </c>
      <c r="B9433" s="11" t="s">
        <v>41578</v>
      </c>
      <c r="C9433" s="11" t="s">
        <v>72</v>
      </c>
      <c r="D9433" s="12"/>
      <c r="E9433" s="13">
        <v>13040957519</v>
      </c>
      <c r="F9433" s="11" t="s">
        <v>38637</v>
      </c>
      <c r="G9433" s="12"/>
      <c r="H9433" s="12"/>
      <c r="I9433" s="14">
        <v>10015</v>
      </c>
      <c r="J9433" s="12" t="s">
        <v>24</v>
      </c>
      <c r="K9433" s="12" t="s">
        <v>25</v>
      </c>
      <c r="L9433" s="12" t="s">
        <v>39</v>
      </c>
      <c r="M9433" s="11" t="s">
        <v>27</v>
      </c>
      <c r="N9433" s="11" t="s">
        <v>28</v>
      </c>
      <c r="O9433" s="12" t="s">
        <v>29</v>
      </c>
      <c r="P9433" s="12"/>
      <c r="Q9433" s="15" t="s">
        <v>41579</v>
      </c>
      <c r="R9433" s="12" t="s">
        <v>31</v>
      </c>
      <c r="S9433" s="11" t="s">
        <v>41580</v>
      </c>
      <c r="T9433" s="11" t="s">
        <v>41581</v>
      </c>
    </row>
    <row x14ac:dyDescent="0.25" r="9434" customHeight="1" ht="19.5">
      <c r="A9434" s="18">
        <v>45223</v>
      </c>
      <c r="B9434" s="11" t="s">
        <v>41582</v>
      </c>
      <c r="C9434" s="11" t="s">
        <v>5363</v>
      </c>
      <c r="D9434" s="12"/>
      <c r="E9434" s="13">
        <v>15629382152</v>
      </c>
      <c r="F9434" s="11" t="s">
        <v>41583</v>
      </c>
      <c r="G9434" s="12" t="s">
        <v>74</v>
      </c>
      <c r="H9434" s="12"/>
      <c r="I9434" s="14" t="s">
        <v>116</v>
      </c>
      <c r="J9434" s="12" t="s">
        <v>24</v>
      </c>
      <c r="K9434" s="12" t="s">
        <v>25</v>
      </c>
      <c r="L9434" s="12" t="s">
        <v>39</v>
      </c>
      <c r="M9434" s="11" t="s">
        <v>27</v>
      </c>
      <c r="N9434" s="11" t="s">
        <v>624</v>
      </c>
      <c r="O9434" s="12" t="s">
        <v>29</v>
      </c>
      <c r="P9434" s="12"/>
      <c r="Q9434" s="15" t="s">
        <v>41584</v>
      </c>
      <c r="R9434" s="12" t="s">
        <v>42</v>
      </c>
      <c r="S9434" s="11" t="s">
        <v>41585</v>
      </c>
      <c r="T9434" s="11" t="s">
        <v>41376</v>
      </c>
    </row>
    <row x14ac:dyDescent="0.25" r="9435" customHeight="1" ht="19.5">
      <c r="A9435" s="18">
        <v>45224</v>
      </c>
      <c r="B9435" s="11" t="s">
        <v>41586</v>
      </c>
      <c r="C9435" s="11" t="s">
        <v>180</v>
      </c>
      <c r="D9435" s="12"/>
      <c r="E9435" s="13">
        <v>15629379506</v>
      </c>
      <c r="F9435" s="11" t="s">
        <v>41587</v>
      </c>
      <c r="G9435" s="12" t="s">
        <v>56</v>
      </c>
      <c r="H9435" s="12" t="s">
        <v>130</v>
      </c>
      <c r="I9435" s="14" t="s">
        <v>38</v>
      </c>
      <c r="J9435" s="12" t="s">
        <v>24</v>
      </c>
      <c r="K9435" s="12" t="s">
        <v>25</v>
      </c>
      <c r="L9435" s="12" t="s">
        <v>39</v>
      </c>
      <c r="M9435" s="11" t="s">
        <v>27</v>
      </c>
      <c r="N9435" s="11" t="s">
        <v>183</v>
      </c>
      <c r="O9435" s="12" t="s">
        <v>29</v>
      </c>
      <c r="P9435" s="12"/>
      <c r="Q9435" s="15" t="s">
        <v>41588</v>
      </c>
      <c r="R9435" s="12" t="s">
        <v>51</v>
      </c>
      <c r="S9435" s="11" t="s">
        <v>41589</v>
      </c>
      <c r="T9435" s="11"/>
    </row>
    <row x14ac:dyDescent="0.25" r="9436" customHeight="1" ht="19.5">
      <c r="A9436" s="18">
        <v>45225</v>
      </c>
      <c r="B9436" s="11" t="s">
        <v>41590</v>
      </c>
      <c r="C9436" s="11" t="s">
        <v>72</v>
      </c>
      <c r="D9436" s="12"/>
      <c r="E9436" s="13">
        <v>13094187292</v>
      </c>
      <c r="F9436" s="11" t="s">
        <v>41591</v>
      </c>
      <c r="G9436" s="12"/>
      <c r="H9436" s="12"/>
      <c r="I9436" s="14">
        <v>10015</v>
      </c>
      <c r="J9436" s="12" t="s">
        <v>24</v>
      </c>
      <c r="K9436" s="12" t="s">
        <v>25</v>
      </c>
      <c r="L9436" s="12" t="s">
        <v>39</v>
      </c>
      <c r="M9436" s="11" t="s">
        <v>27</v>
      </c>
      <c r="N9436" s="11" t="s">
        <v>28</v>
      </c>
      <c r="O9436" s="12" t="s">
        <v>29</v>
      </c>
      <c r="P9436" s="12"/>
      <c r="Q9436" s="15" t="s">
        <v>41592</v>
      </c>
      <c r="R9436" s="12" t="s">
        <v>31</v>
      </c>
      <c r="S9436" s="11" t="s">
        <v>41593</v>
      </c>
      <c r="T9436" s="11" t="s">
        <v>41594</v>
      </c>
    </row>
    <row x14ac:dyDescent="0.25" r="9437" customHeight="1" ht="19.5">
      <c r="A9437" s="18">
        <v>45224</v>
      </c>
      <c r="B9437" s="11" t="s">
        <v>41595</v>
      </c>
      <c r="C9437" s="11" t="s">
        <v>72</v>
      </c>
      <c r="D9437" s="12"/>
      <c r="E9437" s="13">
        <v>13177071401</v>
      </c>
      <c r="F9437" s="11" t="s">
        <v>41596</v>
      </c>
      <c r="G9437" s="12"/>
      <c r="H9437" s="12" t="s">
        <v>98</v>
      </c>
      <c r="I9437" s="14">
        <v>10015</v>
      </c>
      <c r="J9437" s="12" t="s">
        <v>24</v>
      </c>
      <c r="K9437" s="12" t="s">
        <v>25</v>
      </c>
      <c r="L9437" s="12" t="s">
        <v>39</v>
      </c>
      <c r="M9437" s="11" t="s">
        <v>27</v>
      </c>
      <c r="N9437" s="11" t="s">
        <v>28</v>
      </c>
      <c r="O9437" s="12" t="s">
        <v>29</v>
      </c>
      <c r="P9437" s="12"/>
      <c r="Q9437" s="15" t="s">
        <v>41597</v>
      </c>
      <c r="R9437" s="12" t="s">
        <v>31</v>
      </c>
      <c r="S9437" s="11" t="s">
        <v>41598</v>
      </c>
      <c r="T9437" s="11" t="s">
        <v>41599</v>
      </c>
    </row>
    <row x14ac:dyDescent="0.25" r="9438" customHeight="1" ht="19.5">
      <c r="A9438" s="18">
        <v>45223</v>
      </c>
      <c r="B9438" s="11" t="s">
        <v>41600</v>
      </c>
      <c r="C9438" s="11" t="s">
        <v>4867</v>
      </c>
      <c r="D9438" s="12"/>
      <c r="E9438" s="13" t="s">
        <v>41601</v>
      </c>
      <c r="F9438" s="11" t="s">
        <v>41602</v>
      </c>
      <c r="G9438" s="12" t="s">
        <v>74</v>
      </c>
      <c r="H9438" s="12" t="s">
        <v>98</v>
      </c>
      <c r="I9438" s="14" t="s">
        <v>4870</v>
      </c>
      <c r="J9438" s="12" t="s">
        <v>24</v>
      </c>
      <c r="K9438" s="12" t="s">
        <v>25</v>
      </c>
      <c r="L9438" s="12" t="s">
        <v>39</v>
      </c>
      <c r="M9438" s="11" t="s">
        <v>149</v>
      </c>
      <c r="N9438" s="11" t="s">
        <v>4871</v>
      </c>
      <c r="O9438" s="12" t="s">
        <v>29</v>
      </c>
      <c r="P9438" s="12"/>
      <c r="Q9438" s="15" t="s">
        <v>41603</v>
      </c>
      <c r="R9438" s="12" t="s">
        <v>148</v>
      </c>
      <c r="S9438" s="11" t="s">
        <v>41604</v>
      </c>
      <c r="T9438" s="11" t="s">
        <v>4887</v>
      </c>
    </row>
    <row x14ac:dyDescent="0.25" r="9439" customHeight="1" ht="19.5">
      <c r="A9439" s="18">
        <v>45225</v>
      </c>
      <c r="B9439" s="11" t="s">
        <v>41605</v>
      </c>
      <c r="C9439" s="11" t="s">
        <v>180</v>
      </c>
      <c r="D9439" s="12"/>
      <c r="E9439" s="13">
        <v>15671051575</v>
      </c>
      <c r="F9439" s="11" t="s">
        <v>41606</v>
      </c>
      <c r="G9439" s="12" t="s">
        <v>115</v>
      </c>
      <c r="H9439" s="12" t="s">
        <v>121</v>
      </c>
      <c r="I9439" s="14" t="s">
        <v>381</v>
      </c>
      <c r="J9439" s="12" t="s">
        <v>24</v>
      </c>
      <c r="K9439" s="12" t="s">
        <v>25</v>
      </c>
      <c r="L9439" s="12" t="s">
        <v>39</v>
      </c>
      <c r="M9439" s="11" t="s">
        <v>27</v>
      </c>
      <c r="N9439" s="11" t="s">
        <v>183</v>
      </c>
      <c r="O9439" s="12" t="s">
        <v>29</v>
      </c>
      <c r="P9439" s="12"/>
      <c r="Q9439" s="15" t="s">
        <v>41607</v>
      </c>
      <c r="R9439" s="12" t="s">
        <v>51</v>
      </c>
      <c r="S9439" s="11" t="s">
        <v>41608</v>
      </c>
      <c r="T9439" s="11"/>
    </row>
    <row x14ac:dyDescent="0.25" r="9440" customHeight="1" ht="19.5">
      <c r="A9440" s="18">
        <v>45225</v>
      </c>
      <c r="B9440" s="11" t="s">
        <v>41609</v>
      </c>
      <c r="C9440" s="11" t="s">
        <v>180</v>
      </c>
      <c r="D9440" s="12"/>
      <c r="E9440" s="13">
        <v>15672492425</v>
      </c>
      <c r="F9440" s="11" t="s">
        <v>41610</v>
      </c>
      <c r="G9440" s="12" t="s">
        <v>37</v>
      </c>
      <c r="H9440" s="12" t="s">
        <v>86</v>
      </c>
      <c r="I9440" s="14" t="s">
        <v>486</v>
      </c>
      <c r="J9440" s="12" t="s">
        <v>24</v>
      </c>
      <c r="K9440" s="12" t="s">
        <v>25</v>
      </c>
      <c r="L9440" s="12" t="s">
        <v>39</v>
      </c>
      <c r="M9440" s="11" t="s">
        <v>40</v>
      </c>
      <c r="N9440" s="11" t="s">
        <v>183</v>
      </c>
      <c r="O9440" s="12" t="s">
        <v>29</v>
      </c>
      <c r="P9440" s="12"/>
      <c r="Q9440" s="15" t="s">
        <v>41611</v>
      </c>
      <c r="R9440" s="12" t="s">
        <v>51</v>
      </c>
      <c r="S9440" s="11" t="s">
        <v>41612</v>
      </c>
      <c r="T9440" s="11"/>
    </row>
    <row x14ac:dyDescent="0.25" r="9441" customHeight="1" ht="19.5">
      <c r="A9441" s="18">
        <v>45222</v>
      </c>
      <c r="B9441" s="11" t="s">
        <v>41613</v>
      </c>
      <c r="C9441" s="11" t="s">
        <v>72</v>
      </c>
      <c r="D9441" s="12"/>
      <c r="E9441" s="13">
        <v>13197306996</v>
      </c>
      <c r="F9441" s="11" t="s">
        <v>41614</v>
      </c>
      <c r="G9441" s="12"/>
      <c r="H9441" s="12"/>
      <c r="I9441" s="14">
        <v>10015</v>
      </c>
      <c r="J9441" s="12" t="s">
        <v>24</v>
      </c>
      <c r="K9441" s="12" t="s">
        <v>25</v>
      </c>
      <c r="L9441" s="12" t="s">
        <v>39</v>
      </c>
      <c r="M9441" s="11" t="s">
        <v>27</v>
      </c>
      <c r="N9441" s="11" t="s">
        <v>28</v>
      </c>
      <c r="O9441" s="12" t="s">
        <v>29</v>
      </c>
      <c r="P9441" s="12"/>
      <c r="Q9441" s="15" t="s">
        <v>41615</v>
      </c>
      <c r="R9441" s="12" t="s">
        <v>31</v>
      </c>
      <c r="S9441" s="11" t="s">
        <v>41616</v>
      </c>
      <c r="T9441" s="11" t="s">
        <v>41617</v>
      </c>
    </row>
    <row x14ac:dyDescent="0.25" r="9442" customHeight="1" ht="19.5">
      <c r="A9442" s="18">
        <v>45225</v>
      </c>
      <c r="B9442" s="11" t="s">
        <v>41618</v>
      </c>
      <c r="C9442" s="11" t="s">
        <v>180</v>
      </c>
      <c r="D9442" s="12"/>
      <c r="E9442" s="13">
        <v>15672549519</v>
      </c>
      <c r="F9442" s="11" t="s">
        <v>41619</v>
      </c>
      <c r="G9442" s="12" t="s">
        <v>48</v>
      </c>
      <c r="H9442" s="12"/>
      <c r="I9442" s="14" t="s">
        <v>142</v>
      </c>
      <c r="J9442" s="12" t="s">
        <v>24</v>
      </c>
      <c r="K9442" s="12" t="s">
        <v>25</v>
      </c>
      <c r="L9442" s="12" t="s">
        <v>39</v>
      </c>
      <c r="M9442" s="11" t="s">
        <v>27</v>
      </c>
      <c r="N9442" s="11" t="s">
        <v>183</v>
      </c>
      <c r="O9442" s="12" t="s">
        <v>29</v>
      </c>
      <c r="P9442" s="12"/>
      <c r="Q9442" s="15" t="s">
        <v>41620</v>
      </c>
      <c r="R9442" s="12" t="s">
        <v>51</v>
      </c>
      <c r="S9442" s="11" t="s">
        <v>41621</v>
      </c>
      <c r="T9442" s="11"/>
    </row>
    <row x14ac:dyDescent="0.25" r="9443" customHeight="1" ht="19.5">
      <c r="A9443" s="18">
        <v>45224</v>
      </c>
      <c r="B9443" s="11" t="s">
        <v>41622</v>
      </c>
      <c r="C9443" s="11" t="s">
        <v>72</v>
      </c>
      <c r="D9443" s="12"/>
      <c r="E9443" s="13">
        <v>13217277049</v>
      </c>
      <c r="F9443" s="11" t="s">
        <v>41623</v>
      </c>
      <c r="G9443" s="12"/>
      <c r="H9443" s="12"/>
      <c r="I9443" s="14">
        <v>10015</v>
      </c>
      <c r="J9443" s="12" t="s">
        <v>24</v>
      </c>
      <c r="K9443" s="12" t="s">
        <v>25</v>
      </c>
      <c r="L9443" s="12" t="s">
        <v>39</v>
      </c>
      <c r="M9443" s="11" t="s">
        <v>27</v>
      </c>
      <c r="N9443" s="11" t="s">
        <v>28</v>
      </c>
      <c r="O9443" s="12" t="s">
        <v>29</v>
      </c>
      <c r="P9443" s="12"/>
      <c r="Q9443" s="15" t="s">
        <v>41624</v>
      </c>
      <c r="R9443" s="12" t="s">
        <v>31</v>
      </c>
      <c r="S9443" s="11" t="s">
        <v>41625</v>
      </c>
      <c r="T9443" s="11" t="s">
        <v>41626</v>
      </c>
    </row>
    <row x14ac:dyDescent="0.25" r="9444" customHeight="1" ht="19.5">
      <c r="A9444" s="18">
        <v>45223</v>
      </c>
      <c r="B9444" s="11" t="s">
        <v>41627</v>
      </c>
      <c r="C9444" s="11" t="s">
        <v>4882</v>
      </c>
      <c r="D9444" s="12"/>
      <c r="E9444" s="13" t="s">
        <v>41628</v>
      </c>
      <c r="F9444" s="11" t="s">
        <v>41629</v>
      </c>
      <c r="G9444" s="12" t="s">
        <v>74</v>
      </c>
      <c r="H9444" s="12" t="s">
        <v>1267</v>
      </c>
      <c r="I9444" s="14" t="s">
        <v>148</v>
      </c>
      <c r="J9444" s="12" t="s">
        <v>24</v>
      </c>
      <c r="K9444" s="12" t="s">
        <v>25</v>
      </c>
      <c r="L9444" s="12" t="s">
        <v>39</v>
      </c>
      <c r="M9444" s="11" t="s">
        <v>149</v>
      </c>
      <c r="N9444" s="11" t="s">
        <v>4871</v>
      </c>
      <c r="O9444" s="12" t="s">
        <v>29</v>
      </c>
      <c r="P9444" s="12"/>
      <c r="Q9444" s="15" t="s">
        <v>41630</v>
      </c>
      <c r="R9444" s="12" t="s">
        <v>148</v>
      </c>
      <c r="S9444" s="11" t="s">
        <v>41631</v>
      </c>
      <c r="T9444" s="11" t="s">
        <v>6803</v>
      </c>
    </row>
    <row x14ac:dyDescent="0.25" r="9445" customHeight="1" ht="19.5">
      <c r="A9445" s="18">
        <v>45222</v>
      </c>
      <c r="B9445" s="11" t="s">
        <v>41632</v>
      </c>
      <c r="C9445" s="11" t="s">
        <v>5363</v>
      </c>
      <c r="D9445" s="12"/>
      <c r="E9445" s="13">
        <v>18695075189</v>
      </c>
      <c r="F9445" s="11" t="s">
        <v>41633</v>
      </c>
      <c r="G9445" s="12" t="s">
        <v>48</v>
      </c>
      <c r="H9445" s="12"/>
      <c r="I9445" s="14" t="s">
        <v>590</v>
      </c>
      <c r="J9445" s="12" t="s">
        <v>24</v>
      </c>
      <c r="K9445" s="12" t="s">
        <v>25</v>
      </c>
      <c r="L9445" s="12" t="s">
        <v>39</v>
      </c>
      <c r="M9445" s="11" t="s">
        <v>40</v>
      </c>
      <c r="N9445" s="11" t="s">
        <v>624</v>
      </c>
      <c r="O9445" s="12" t="s">
        <v>29</v>
      </c>
      <c r="P9445" s="12"/>
      <c r="Q9445" s="15" t="s">
        <v>41634</v>
      </c>
      <c r="R9445" s="12" t="s">
        <v>42</v>
      </c>
      <c r="S9445" s="11" t="s">
        <v>41635</v>
      </c>
      <c r="T9445" s="11" t="s">
        <v>41636</v>
      </c>
    </row>
    <row x14ac:dyDescent="0.25" r="9446" customHeight="1" ht="19.5">
      <c r="A9446" s="18">
        <v>45225</v>
      </c>
      <c r="B9446" s="11" t="s">
        <v>41637</v>
      </c>
      <c r="C9446" s="11" t="s">
        <v>72</v>
      </c>
      <c r="D9446" s="12"/>
      <c r="E9446" s="13">
        <v>15595838376</v>
      </c>
      <c r="F9446" s="11" t="s">
        <v>41638</v>
      </c>
      <c r="G9446" s="12"/>
      <c r="H9446" s="12"/>
      <c r="I9446" s="14">
        <v>10015</v>
      </c>
      <c r="J9446" s="12" t="s">
        <v>24</v>
      </c>
      <c r="K9446" s="12" t="s">
        <v>25</v>
      </c>
      <c r="L9446" s="12" t="s">
        <v>39</v>
      </c>
      <c r="M9446" s="11" t="s">
        <v>27</v>
      </c>
      <c r="N9446" s="11" t="s">
        <v>28</v>
      </c>
      <c r="O9446" s="12" t="s">
        <v>29</v>
      </c>
      <c r="P9446" s="12"/>
      <c r="Q9446" s="15" t="s">
        <v>41639</v>
      </c>
      <c r="R9446" s="12" t="s">
        <v>31</v>
      </c>
      <c r="S9446" s="11" t="s">
        <v>41640</v>
      </c>
      <c r="T9446" s="11" t="s">
        <v>41641</v>
      </c>
    </row>
    <row x14ac:dyDescent="0.25" r="9447" customHeight="1" ht="19.5">
      <c r="A9447" s="18">
        <v>45223</v>
      </c>
      <c r="B9447" s="11" t="s">
        <v>41642</v>
      </c>
      <c r="C9447" s="11" t="s">
        <v>4867</v>
      </c>
      <c r="D9447" s="12"/>
      <c r="E9447" s="13" t="s">
        <v>41643</v>
      </c>
      <c r="F9447" s="11" t="s">
        <v>41644</v>
      </c>
      <c r="G9447" s="12" t="s">
        <v>74</v>
      </c>
      <c r="H9447" s="12"/>
      <c r="I9447" s="14" t="s">
        <v>4870</v>
      </c>
      <c r="J9447" s="12" t="s">
        <v>24</v>
      </c>
      <c r="K9447" s="12" t="s">
        <v>25</v>
      </c>
      <c r="L9447" s="12" t="s">
        <v>39</v>
      </c>
      <c r="M9447" s="11" t="s">
        <v>149</v>
      </c>
      <c r="N9447" s="11" t="s">
        <v>4871</v>
      </c>
      <c r="O9447" s="12" t="s">
        <v>29</v>
      </c>
      <c r="P9447" s="12"/>
      <c r="Q9447" s="15" t="s">
        <v>41645</v>
      </c>
      <c r="R9447" s="12" t="s">
        <v>148</v>
      </c>
      <c r="S9447" s="11" t="s">
        <v>41646</v>
      </c>
      <c r="T9447" s="11" t="s">
        <v>4961</v>
      </c>
    </row>
    <row x14ac:dyDescent="0.25" r="9448" customHeight="1" ht="19.5">
      <c r="A9448" s="18">
        <v>45224</v>
      </c>
      <c r="B9448" s="11" t="s">
        <v>41647</v>
      </c>
      <c r="C9448" s="11" t="s">
        <v>72</v>
      </c>
      <c r="D9448" s="12"/>
      <c r="E9448" s="13">
        <v>15090915955</v>
      </c>
      <c r="F9448" s="11" t="s">
        <v>41648</v>
      </c>
      <c r="G9448" s="12"/>
      <c r="H9448" s="12"/>
      <c r="I9448" s="14">
        <v>10015</v>
      </c>
      <c r="J9448" s="12" t="s">
        <v>24</v>
      </c>
      <c r="K9448" s="12" t="s">
        <v>25</v>
      </c>
      <c r="L9448" s="12" t="s">
        <v>39</v>
      </c>
      <c r="M9448" s="11" t="s">
        <v>27</v>
      </c>
      <c r="N9448" s="11" t="s">
        <v>28</v>
      </c>
      <c r="O9448" s="12" t="s">
        <v>29</v>
      </c>
      <c r="P9448" s="12"/>
      <c r="Q9448" s="15" t="s">
        <v>41649</v>
      </c>
      <c r="R9448" s="12" t="s">
        <v>31</v>
      </c>
      <c r="S9448" s="11" t="s">
        <v>41650</v>
      </c>
      <c r="T9448" s="11" t="s">
        <v>41651</v>
      </c>
    </row>
    <row x14ac:dyDescent="0.25" r="9449" customHeight="1" ht="19.5">
      <c r="A9449" s="18">
        <v>45223</v>
      </c>
      <c r="B9449" s="11" t="s">
        <v>41652</v>
      </c>
      <c r="C9449" s="11" t="s">
        <v>4882</v>
      </c>
      <c r="D9449" s="12"/>
      <c r="E9449" s="13" t="s">
        <v>41653</v>
      </c>
      <c r="F9449" s="11" t="s">
        <v>41654</v>
      </c>
      <c r="G9449" s="12" t="s">
        <v>74</v>
      </c>
      <c r="H9449" s="12" t="s">
        <v>2904</v>
      </c>
      <c r="I9449" s="14" t="s">
        <v>148</v>
      </c>
      <c r="J9449" s="12" t="s">
        <v>24</v>
      </c>
      <c r="K9449" s="12" t="s">
        <v>25</v>
      </c>
      <c r="L9449" s="12" t="s">
        <v>39</v>
      </c>
      <c r="M9449" s="11" t="s">
        <v>149</v>
      </c>
      <c r="N9449" s="11" t="s">
        <v>4871</v>
      </c>
      <c r="O9449" s="12" t="s">
        <v>29</v>
      </c>
      <c r="P9449" s="12"/>
      <c r="Q9449" s="15" t="s">
        <v>41655</v>
      </c>
      <c r="R9449" s="12" t="s">
        <v>148</v>
      </c>
      <c r="S9449" s="11" t="s">
        <v>41656</v>
      </c>
      <c r="T9449" s="11" t="s">
        <v>4961</v>
      </c>
    </row>
    <row x14ac:dyDescent="0.25" r="9450" customHeight="1" ht="19.5">
      <c r="A9450" s="18">
        <v>45224</v>
      </c>
      <c r="B9450" s="11" t="s">
        <v>41657</v>
      </c>
      <c r="C9450" s="11" t="s">
        <v>72</v>
      </c>
      <c r="D9450" s="12"/>
      <c r="E9450" s="13">
        <v>19323613371</v>
      </c>
      <c r="F9450" s="11" t="s">
        <v>41658</v>
      </c>
      <c r="G9450" s="12"/>
      <c r="H9450" s="12"/>
      <c r="I9450" s="14">
        <v>10015</v>
      </c>
      <c r="J9450" s="12" t="s">
        <v>24</v>
      </c>
      <c r="K9450" s="12" t="s">
        <v>25</v>
      </c>
      <c r="L9450" s="12" t="s">
        <v>39</v>
      </c>
      <c r="M9450" s="11" t="s">
        <v>27</v>
      </c>
      <c r="N9450" s="11" t="s">
        <v>28</v>
      </c>
      <c r="O9450" s="12" t="s">
        <v>29</v>
      </c>
      <c r="P9450" s="12"/>
      <c r="Q9450" s="15" t="s">
        <v>41659</v>
      </c>
      <c r="R9450" s="12" t="s">
        <v>31</v>
      </c>
      <c r="S9450" s="11" t="s">
        <v>41660</v>
      </c>
      <c r="T9450" s="11" t="s">
        <v>41661</v>
      </c>
    </row>
    <row x14ac:dyDescent="0.25" r="9451" customHeight="1" ht="19.5">
      <c r="A9451" s="18">
        <v>45223</v>
      </c>
      <c r="B9451" s="11" t="s">
        <v>41662</v>
      </c>
      <c r="C9451" s="11" t="s">
        <v>4867</v>
      </c>
      <c r="D9451" s="12"/>
      <c r="E9451" s="13" t="s">
        <v>41663</v>
      </c>
      <c r="F9451" s="11" t="s">
        <v>33769</v>
      </c>
      <c r="G9451" s="12" t="s">
        <v>74</v>
      </c>
      <c r="H9451" s="12" t="s">
        <v>98</v>
      </c>
      <c r="I9451" s="14" t="s">
        <v>4870</v>
      </c>
      <c r="J9451" s="12" t="s">
        <v>24</v>
      </c>
      <c r="K9451" s="12" t="s">
        <v>25</v>
      </c>
      <c r="L9451" s="12" t="s">
        <v>39</v>
      </c>
      <c r="M9451" s="11" t="s">
        <v>149</v>
      </c>
      <c r="N9451" s="11" t="s">
        <v>4871</v>
      </c>
      <c r="O9451" s="12" t="s">
        <v>29</v>
      </c>
      <c r="P9451" s="12"/>
      <c r="Q9451" s="15" t="s">
        <v>41664</v>
      </c>
      <c r="R9451" s="12" t="s">
        <v>42</v>
      </c>
      <c r="S9451" s="11" t="s">
        <v>41665</v>
      </c>
      <c r="T9451" s="11" t="s">
        <v>4899</v>
      </c>
    </row>
    <row x14ac:dyDescent="0.25" r="9452" customHeight="1" ht="19.5">
      <c r="A9452" s="18">
        <v>45222</v>
      </c>
      <c r="B9452" s="11" t="s">
        <v>41666</v>
      </c>
      <c r="C9452" s="11" t="s">
        <v>180</v>
      </c>
      <c r="D9452" s="12"/>
      <c r="E9452" s="13">
        <v>16607201053</v>
      </c>
      <c r="F9452" s="11" t="s">
        <v>39039</v>
      </c>
      <c r="G9452" s="12" t="s">
        <v>23</v>
      </c>
      <c r="H9452" s="12"/>
      <c r="I9452" s="14" t="s">
        <v>254</v>
      </c>
      <c r="J9452" s="12" t="s">
        <v>24</v>
      </c>
      <c r="K9452" s="12" t="s">
        <v>25</v>
      </c>
      <c r="L9452" s="12" t="s">
        <v>39</v>
      </c>
      <c r="M9452" s="11" t="s">
        <v>40</v>
      </c>
      <c r="N9452" s="11" t="s">
        <v>183</v>
      </c>
      <c r="O9452" s="12" t="s">
        <v>29</v>
      </c>
      <c r="P9452" s="12"/>
      <c r="Q9452" s="15" t="s">
        <v>41667</v>
      </c>
      <c r="R9452" s="12" t="s">
        <v>51</v>
      </c>
      <c r="S9452" s="11" t="s">
        <v>41668</v>
      </c>
      <c r="T9452" s="11"/>
    </row>
    <row x14ac:dyDescent="0.25" r="9453" customHeight="1" ht="19.5">
      <c r="A9453" s="18">
        <v>45223</v>
      </c>
      <c r="B9453" s="11" t="s">
        <v>41669</v>
      </c>
      <c r="C9453" s="11" t="s">
        <v>4867</v>
      </c>
      <c r="D9453" s="12"/>
      <c r="E9453" s="13" t="s">
        <v>41670</v>
      </c>
      <c r="F9453" s="11" t="s">
        <v>41671</v>
      </c>
      <c r="G9453" s="12" t="s">
        <v>74</v>
      </c>
      <c r="H9453" s="12"/>
      <c r="I9453" s="14" t="s">
        <v>4870</v>
      </c>
      <c r="J9453" s="12" t="s">
        <v>24</v>
      </c>
      <c r="K9453" s="12" t="s">
        <v>25</v>
      </c>
      <c r="L9453" s="12" t="s">
        <v>39</v>
      </c>
      <c r="M9453" s="11" t="s">
        <v>149</v>
      </c>
      <c r="N9453" s="11" t="s">
        <v>4871</v>
      </c>
      <c r="O9453" s="12" t="s">
        <v>29</v>
      </c>
      <c r="P9453" s="12"/>
      <c r="Q9453" s="15" t="s">
        <v>41672</v>
      </c>
      <c r="R9453" s="12" t="s">
        <v>148</v>
      </c>
      <c r="S9453" s="11" t="s">
        <v>41673</v>
      </c>
      <c r="T9453" s="11" t="s">
        <v>4887</v>
      </c>
    </row>
    <row x14ac:dyDescent="0.25" r="9454" customHeight="1" ht="19.5">
      <c r="A9454" s="18">
        <v>45223</v>
      </c>
      <c r="B9454" s="11" t="s">
        <v>41674</v>
      </c>
      <c r="C9454" s="11" t="s">
        <v>5086</v>
      </c>
      <c r="D9454" s="12"/>
      <c r="E9454" s="13" t="s">
        <v>41675</v>
      </c>
      <c r="F9454" s="11" t="s">
        <v>41676</v>
      </c>
      <c r="G9454" s="12" t="s">
        <v>74</v>
      </c>
      <c r="H9454" s="12"/>
      <c r="I9454" s="14" t="s">
        <v>148</v>
      </c>
      <c r="J9454" s="12" t="s">
        <v>24</v>
      </c>
      <c r="K9454" s="12" t="s">
        <v>25</v>
      </c>
      <c r="L9454" s="12" t="s">
        <v>39</v>
      </c>
      <c r="M9454" s="11" t="s">
        <v>149</v>
      </c>
      <c r="N9454" s="11" t="s">
        <v>4871</v>
      </c>
      <c r="O9454" s="12" t="s">
        <v>29</v>
      </c>
      <c r="P9454" s="12"/>
      <c r="Q9454" s="15" t="s">
        <v>41677</v>
      </c>
      <c r="R9454" s="12" t="s">
        <v>42</v>
      </c>
      <c r="S9454" s="11" t="s">
        <v>41678</v>
      </c>
      <c r="T9454" s="11" t="s">
        <v>4899</v>
      </c>
    </row>
    <row x14ac:dyDescent="0.25" r="9455" customHeight="1" ht="19.5">
      <c r="A9455" s="18">
        <v>45224</v>
      </c>
      <c r="B9455" s="11" t="s">
        <v>41679</v>
      </c>
      <c r="C9455" s="11" t="s">
        <v>180</v>
      </c>
      <c r="D9455" s="12"/>
      <c r="E9455" s="13">
        <v>16607207116</v>
      </c>
      <c r="F9455" s="11" t="s">
        <v>41680</v>
      </c>
      <c r="G9455" s="12" t="s">
        <v>289</v>
      </c>
      <c r="H9455" s="12" t="s">
        <v>98</v>
      </c>
      <c r="I9455" s="14" t="s">
        <v>241</v>
      </c>
      <c r="J9455" s="12" t="s">
        <v>24</v>
      </c>
      <c r="K9455" s="12" t="s">
        <v>25</v>
      </c>
      <c r="L9455" s="12" t="s">
        <v>39</v>
      </c>
      <c r="M9455" s="11" t="s">
        <v>40</v>
      </c>
      <c r="N9455" s="11" t="s">
        <v>183</v>
      </c>
      <c r="O9455" s="12" t="s">
        <v>29</v>
      </c>
      <c r="P9455" s="12"/>
      <c r="Q9455" s="15" t="s">
        <v>41681</v>
      </c>
      <c r="R9455" s="12" t="s">
        <v>51</v>
      </c>
      <c r="S9455" s="11" t="s">
        <v>41682</v>
      </c>
      <c r="T9455" s="11"/>
    </row>
    <row x14ac:dyDescent="0.25" r="9456" customHeight="1" ht="19.5">
      <c r="A9456" s="18">
        <v>45225</v>
      </c>
      <c r="B9456" s="11" t="s">
        <v>41683</v>
      </c>
      <c r="C9456" s="11" t="s">
        <v>72</v>
      </c>
      <c r="D9456" s="12"/>
      <c r="E9456" s="13">
        <v>15549273365</v>
      </c>
      <c r="F9456" s="11" t="s">
        <v>41684</v>
      </c>
      <c r="G9456" s="12"/>
      <c r="H9456" s="12"/>
      <c r="I9456" s="14">
        <v>10015</v>
      </c>
      <c r="J9456" s="12" t="s">
        <v>24</v>
      </c>
      <c r="K9456" s="12" t="s">
        <v>25</v>
      </c>
      <c r="L9456" s="12" t="s">
        <v>39</v>
      </c>
      <c r="M9456" s="11" t="s">
        <v>27</v>
      </c>
      <c r="N9456" s="11" t="s">
        <v>28</v>
      </c>
      <c r="O9456" s="12" t="s">
        <v>29</v>
      </c>
      <c r="P9456" s="12"/>
      <c r="Q9456" s="15" t="s">
        <v>41685</v>
      </c>
      <c r="R9456" s="12" t="s">
        <v>31</v>
      </c>
      <c r="S9456" s="11" t="s">
        <v>41686</v>
      </c>
      <c r="T9456" s="11" t="s">
        <v>41687</v>
      </c>
    </row>
    <row x14ac:dyDescent="0.25" r="9457" customHeight="1" ht="19.5">
      <c r="A9457" s="18">
        <v>45223</v>
      </c>
      <c r="B9457" s="11" t="s">
        <v>41688</v>
      </c>
      <c r="C9457" s="11" t="s">
        <v>4867</v>
      </c>
      <c r="D9457" s="12"/>
      <c r="E9457" s="13" t="s">
        <v>41689</v>
      </c>
      <c r="F9457" s="11" t="s">
        <v>3596</v>
      </c>
      <c r="G9457" s="12" t="s">
        <v>74</v>
      </c>
      <c r="H9457" s="12" t="s">
        <v>130</v>
      </c>
      <c r="I9457" s="14" t="s">
        <v>4870</v>
      </c>
      <c r="J9457" s="12" t="s">
        <v>24</v>
      </c>
      <c r="K9457" s="12" t="s">
        <v>25</v>
      </c>
      <c r="L9457" s="12" t="s">
        <v>39</v>
      </c>
      <c r="M9457" s="11" t="s">
        <v>149</v>
      </c>
      <c r="N9457" s="11" t="s">
        <v>4871</v>
      </c>
      <c r="O9457" s="12" t="s">
        <v>29</v>
      </c>
      <c r="P9457" s="12"/>
      <c r="Q9457" s="15" t="s">
        <v>41690</v>
      </c>
      <c r="R9457" s="12" t="s">
        <v>148</v>
      </c>
      <c r="S9457" s="11" t="s">
        <v>41691</v>
      </c>
      <c r="T9457" s="11" t="s">
        <v>6803</v>
      </c>
    </row>
    <row x14ac:dyDescent="0.25" r="9458" customHeight="1" ht="19.5">
      <c r="A9458" s="18">
        <v>45223</v>
      </c>
      <c r="B9458" s="11" t="s">
        <v>41692</v>
      </c>
      <c r="C9458" s="11" t="s">
        <v>4882</v>
      </c>
      <c r="D9458" s="12"/>
      <c r="E9458" s="13" t="s">
        <v>41693</v>
      </c>
      <c r="F9458" s="11" t="s">
        <v>41694</v>
      </c>
      <c r="G9458" s="12" t="s">
        <v>74</v>
      </c>
      <c r="H9458" s="12"/>
      <c r="I9458" s="14" t="s">
        <v>148</v>
      </c>
      <c r="J9458" s="12" t="s">
        <v>24</v>
      </c>
      <c r="K9458" s="12" t="s">
        <v>25</v>
      </c>
      <c r="L9458" s="12" t="s">
        <v>39</v>
      </c>
      <c r="M9458" s="11" t="s">
        <v>149</v>
      </c>
      <c r="N9458" s="11" t="s">
        <v>4871</v>
      </c>
      <c r="O9458" s="12" t="s">
        <v>29</v>
      </c>
      <c r="P9458" s="12"/>
      <c r="Q9458" s="15" t="s">
        <v>41695</v>
      </c>
      <c r="R9458" s="12" t="s">
        <v>148</v>
      </c>
      <c r="S9458" s="11" t="s">
        <v>41696</v>
      </c>
      <c r="T9458" s="11" t="s">
        <v>4961</v>
      </c>
    </row>
    <row x14ac:dyDescent="0.25" r="9459" customHeight="1" ht="19.5">
      <c r="A9459" s="18">
        <v>45223</v>
      </c>
      <c r="B9459" s="11" t="s">
        <v>41697</v>
      </c>
      <c r="C9459" s="11" t="s">
        <v>5363</v>
      </c>
      <c r="D9459" s="12"/>
      <c r="E9459" s="13">
        <v>15587939855</v>
      </c>
      <c r="F9459" s="11" t="s">
        <v>41698</v>
      </c>
      <c r="G9459" s="12" t="s">
        <v>48</v>
      </c>
      <c r="H9459" s="12"/>
      <c r="I9459" s="14" t="s">
        <v>328</v>
      </c>
      <c r="J9459" s="12" t="s">
        <v>24</v>
      </c>
      <c r="K9459" s="12" t="s">
        <v>25</v>
      </c>
      <c r="L9459" s="12" t="s">
        <v>39</v>
      </c>
      <c r="M9459" s="11" t="s">
        <v>27</v>
      </c>
      <c r="N9459" s="11" t="s">
        <v>624</v>
      </c>
      <c r="O9459" s="12" t="s">
        <v>29</v>
      </c>
      <c r="P9459" s="12"/>
      <c r="Q9459" s="15" t="s">
        <v>41699</v>
      </c>
      <c r="R9459" s="12" t="s">
        <v>42</v>
      </c>
      <c r="S9459" s="11" t="s">
        <v>41700</v>
      </c>
      <c r="T9459" s="11" t="s">
        <v>41701</v>
      </c>
    </row>
    <row x14ac:dyDescent="0.25" r="9460" customHeight="1" ht="19.5">
      <c r="A9460" s="18">
        <v>45222</v>
      </c>
      <c r="B9460" s="11" t="s">
        <v>41702</v>
      </c>
      <c r="C9460" s="11" t="s">
        <v>5363</v>
      </c>
      <c r="D9460" s="12"/>
      <c r="E9460" s="13">
        <v>15629354108</v>
      </c>
      <c r="F9460" s="11" t="s">
        <v>37319</v>
      </c>
      <c r="G9460" s="12" t="s">
        <v>74</v>
      </c>
      <c r="H9460" s="12"/>
      <c r="I9460" s="14" t="s">
        <v>189</v>
      </c>
      <c r="J9460" s="12" t="s">
        <v>24</v>
      </c>
      <c r="K9460" s="12" t="s">
        <v>25</v>
      </c>
      <c r="L9460" s="12" t="s">
        <v>39</v>
      </c>
      <c r="M9460" s="11" t="s">
        <v>27</v>
      </c>
      <c r="N9460" s="11" t="s">
        <v>624</v>
      </c>
      <c r="O9460" s="12" t="s">
        <v>29</v>
      </c>
      <c r="P9460" s="12"/>
      <c r="Q9460" s="15" t="s">
        <v>41703</v>
      </c>
      <c r="R9460" s="12" t="s">
        <v>42</v>
      </c>
      <c r="S9460" s="11" t="s">
        <v>41704</v>
      </c>
      <c r="T9460" s="11" t="s">
        <v>37326</v>
      </c>
    </row>
    <row x14ac:dyDescent="0.25" r="9461" customHeight="1" ht="19.5">
      <c r="A9461" s="18">
        <v>45223</v>
      </c>
      <c r="B9461" s="11" t="s">
        <v>41705</v>
      </c>
      <c r="C9461" s="11" t="s">
        <v>4867</v>
      </c>
      <c r="D9461" s="12"/>
      <c r="E9461" s="13" t="s">
        <v>41706</v>
      </c>
      <c r="F9461" s="11" t="s">
        <v>41707</v>
      </c>
      <c r="G9461" s="12" t="s">
        <v>74</v>
      </c>
      <c r="H9461" s="12"/>
      <c r="I9461" s="14" t="s">
        <v>4870</v>
      </c>
      <c r="J9461" s="12" t="s">
        <v>24</v>
      </c>
      <c r="K9461" s="12" t="s">
        <v>25</v>
      </c>
      <c r="L9461" s="12" t="s">
        <v>39</v>
      </c>
      <c r="M9461" s="11" t="s">
        <v>149</v>
      </c>
      <c r="N9461" s="11" t="s">
        <v>4871</v>
      </c>
      <c r="O9461" s="12" t="s">
        <v>29</v>
      </c>
      <c r="P9461" s="12"/>
      <c r="Q9461" s="15" t="s">
        <v>41708</v>
      </c>
      <c r="R9461" s="12" t="s">
        <v>148</v>
      </c>
      <c r="S9461" s="11" t="s">
        <v>41709</v>
      </c>
      <c r="T9461" s="11" t="s">
        <v>4961</v>
      </c>
    </row>
    <row x14ac:dyDescent="0.25" r="9462" customHeight="1" ht="19.5">
      <c r="A9462" s="18">
        <v>45223</v>
      </c>
      <c r="B9462" s="11" t="s">
        <v>41710</v>
      </c>
      <c r="C9462" s="11" t="s">
        <v>4923</v>
      </c>
      <c r="D9462" s="12"/>
      <c r="E9462" s="13" t="s">
        <v>41711</v>
      </c>
      <c r="F9462" s="11" t="s">
        <v>41712</v>
      </c>
      <c r="G9462" s="12" t="s">
        <v>74</v>
      </c>
      <c r="H9462" s="12"/>
      <c r="I9462" s="14" t="s">
        <v>381</v>
      </c>
      <c r="J9462" s="12" t="s">
        <v>24</v>
      </c>
      <c r="K9462" s="12" t="s">
        <v>25</v>
      </c>
      <c r="L9462" s="12" t="s">
        <v>39</v>
      </c>
      <c r="M9462" s="11" t="s">
        <v>149</v>
      </c>
      <c r="N9462" s="11" t="s">
        <v>4871</v>
      </c>
      <c r="O9462" s="12" t="s">
        <v>29</v>
      </c>
      <c r="P9462" s="12"/>
      <c r="Q9462" s="15" t="s">
        <v>41713</v>
      </c>
      <c r="R9462" s="12" t="s">
        <v>148</v>
      </c>
      <c r="S9462" s="11" t="s">
        <v>41714</v>
      </c>
      <c r="T9462" s="11" t="s">
        <v>4955</v>
      </c>
    </row>
    <row x14ac:dyDescent="0.25" r="9463" customHeight="1" ht="19.5">
      <c r="A9463" s="18">
        <v>45223</v>
      </c>
      <c r="B9463" s="11" t="s">
        <v>41715</v>
      </c>
      <c r="C9463" s="11" t="s">
        <v>4882</v>
      </c>
      <c r="D9463" s="12"/>
      <c r="E9463" s="13" t="s">
        <v>41716</v>
      </c>
      <c r="F9463" s="11" t="s">
        <v>41717</v>
      </c>
      <c r="G9463" s="12" t="s">
        <v>74</v>
      </c>
      <c r="H9463" s="12" t="s">
        <v>130</v>
      </c>
      <c r="I9463" s="14" t="s">
        <v>148</v>
      </c>
      <c r="J9463" s="12" t="s">
        <v>24</v>
      </c>
      <c r="K9463" s="12" t="s">
        <v>25</v>
      </c>
      <c r="L9463" s="12" t="s">
        <v>39</v>
      </c>
      <c r="M9463" s="11" t="s">
        <v>149</v>
      </c>
      <c r="N9463" s="11" t="s">
        <v>4871</v>
      </c>
      <c r="O9463" s="12" t="s">
        <v>29</v>
      </c>
      <c r="P9463" s="12"/>
      <c r="Q9463" s="15" t="s">
        <v>41718</v>
      </c>
      <c r="R9463" s="12" t="s">
        <v>148</v>
      </c>
      <c r="S9463" s="11" t="s">
        <v>41719</v>
      </c>
      <c r="T9463" s="11" t="s">
        <v>4887</v>
      </c>
    </row>
    <row x14ac:dyDescent="0.25" r="9464" customHeight="1" ht="19.5">
      <c r="A9464" s="18">
        <v>45223</v>
      </c>
      <c r="B9464" s="11" t="s">
        <v>41720</v>
      </c>
      <c r="C9464" s="11" t="s">
        <v>4882</v>
      </c>
      <c r="D9464" s="12"/>
      <c r="E9464" s="13" t="s">
        <v>41721</v>
      </c>
      <c r="F9464" s="11" t="s">
        <v>18124</v>
      </c>
      <c r="G9464" s="12" t="s">
        <v>74</v>
      </c>
      <c r="H9464" s="12" t="s">
        <v>130</v>
      </c>
      <c r="I9464" s="14" t="s">
        <v>381</v>
      </c>
      <c r="J9464" s="12" t="s">
        <v>24</v>
      </c>
      <c r="K9464" s="12" t="s">
        <v>25</v>
      </c>
      <c r="L9464" s="12" t="s">
        <v>39</v>
      </c>
      <c r="M9464" s="11" t="s">
        <v>149</v>
      </c>
      <c r="N9464" s="11" t="s">
        <v>4871</v>
      </c>
      <c r="O9464" s="12" t="s">
        <v>29</v>
      </c>
      <c r="P9464" s="12"/>
      <c r="Q9464" s="15" t="s">
        <v>41722</v>
      </c>
      <c r="R9464" s="12" t="s">
        <v>148</v>
      </c>
      <c r="S9464" s="11" t="s">
        <v>41723</v>
      </c>
      <c r="T9464" s="11" t="s">
        <v>4887</v>
      </c>
    </row>
    <row x14ac:dyDescent="0.25" r="9465" customHeight="1" ht="19.5">
      <c r="A9465" s="18">
        <v>45223</v>
      </c>
      <c r="B9465" s="11" t="s">
        <v>41724</v>
      </c>
      <c r="C9465" s="11" t="s">
        <v>4882</v>
      </c>
      <c r="D9465" s="12"/>
      <c r="E9465" s="13" t="s">
        <v>41725</v>
      </c>
      <c r="F9465" s="11" t="s">
        <v>41726</v>
      </c>
      <c r="G9465" s="12" t="s">
        <v>74</v>
      </c>
      <c r="H9465" s="12" t="s">
        <v>130</v>
      </c>
      <c r="I9465" s="14" t="s">
        <v>148</v>
      </c>
      <c r="J9465" s="12" t="s">
        <v>24</v>
      </c>
      <c r="K9465" s="12" t="s">
        <v>25</v>
      </c>
      <c r="L9465" s="12" t="s">
        <v>39</v>
      </c>
      <c r="M9465" s="11" t="s">
        <v>149</v>
      </c>
      <c r="N9465" s="11" t="s">
        <v>4871</v>
      </c>
      <c r="O9465" s="12" t="s">
        <v>29</v>
      </c>
      <c r="P9465" s="12"/>
      <c r="Q9465" s="15" t="s">
        <v>41727</v>
      </c>
      <c r="R9465" s="12" t="s">
        <v>148</v>
      </c>
      <c r="S9465" s="11" t="s">
        <v>41728</v>
      </c>
      <c r="T9465" s="11" t="s">
        <v>4893</v>
      </c>
    </row>
    <row x14ac:dyDescent="0.25" r="9466" customHeight="1" ht="19.5">
      <c r="A9466" s="18">
        <v>45223</v>
      </c>
      <c r="B9466" s="11" t="s">
        <v>41729</v>
      </c>
      <c r="C9466" s="11" t="s">
        <v>180</v>
      </c>
      <c r="D9466" s="12"/>
      <c r="E9466" s="13">
        <v>16608602293</v>
      </c>
      <c r="F9466" s="11" t="s">
        <v>1491</v>
      </c>
      <c r="G9466" s="12" t="s">
        <v>23</v>
      </c>
      <c r="H9466" s="12" t="s">
        <v>98</v>
      </c>
      <c r="I9466" s="14" t="s">
        <v>486</v>
      </c>
      <c r="J9466" s="12" t="s">
        <v>24</v>
      </c>
      <c r="K9466" s="12" t="s">
        <v>25</v>
      </c>
      <c r="L9466" s="12" t="s">
        <v>39</v>
      </c>
      <c r="M9466" s="11" t="s">
        <v>27</v>
      </c>
      <c r="N9466" s="11" t="s">
        <v>183</v>
      </c>
      <c r="O9466" s="12" t="s">
        <v>29</v>
      </c>
      <c r="P9466" s="12"/>
      <c r="Q9466" s="15" t="s">
        <v>41730</v>
      </c>
      <c r="R9466" s="12" t="s">
        <v>51</v>
      </c>
      <c r="S9466" s="11" t="s">
        <v>41731</v>
      </c>
      <c r="T9466" s="11"/>
    </row>
    <row x14ac:dyDescent="0.25" r="9467" customHeight="1" ht="19.5">
      <c r="A9467" s="18">
        <v>45224</v>
      </c>
      <c r="B9467" s="11" t="s">
        <v>41732</v>
      </c>
      <c r="C9467" s="11" t="s">
        <v>72</v>
      </c>
      <c r="D9467" s="12"/>
      <c r="E9467" s="13">
        <v>15549372177</v>
      </c>
      <c r="F9467" s="11" t="s">
        <v>36571</v>
      </c>
      <c r="G9467" s="12"/>
      <c r="H9467" s="12"/>
      <c r="I9467" s="14">
        <v>10015</v>
      </c>
      <c r="J9467" s="12" t="s">
        <v>24</v>
      </c>
      <c r="K9467" s="12" t="s">
        <v>25</v>
      </c>
      <c r="L9467" s="12" t="s">
        <v>39</v>
      </c>
      <c r="M9467" s="11" t="s">
        <v>27</v>
      </c>
      <c r="N9467" s="11" t="s">
        <v>28</v>
      </c>
      <c r="O9467" s="12" t="s">
        <v>29</v>
      </c>
      <c r="P9467" s="12"/>
      <c r="Q9467" s="15" t="s">
        <v>41733</v>
      </c>
      <c r="R9467" s="12" t="s">
        <v>31</v>
      </c>
      <c r="S9467" s="11" t="s">
        <v>41734</v>
      </c>
      <c r="T9467" s="11" t="s">
        <v>41735</v>
      </c>
    </row>
    <row x14ac:dyDescent="0.25" r="9468" customHeight="1" ht="19.5">
      <c r="A9468" s="18">
        <v>45223</v>
      </c>
      <c r="B9468" s="11" t="s">
        <v>41736</v>
      </c>
      <c r="C9468" s="11" t="s">
        <v>4882</v>
      </c>
      <c r="D9468" s="12"/>
      <c r="E9468" s="13" t="s">
        <v>41737</v>
      </c>
      <c r="F9468" s="11" t="s">
        <v>41738</v>
      </c>
      <c r="G9468" s="12" t="s">
        <v>74</v>
      </c>
      <c r="H9468" s="12"/>
      <c r="I9468" s="14" t="s">
        <v>148</v>
      </c>
      <c r="J9468" s="12" t="s">
        <v>24</v>
      </c>
      <c r="K9468" s="12" t="s">
        <v>25</v>
      </c>
      <c r="L9468" s="12" t="s">
        <v>39</v>
      </c>
      <c r="M9468" s="11" t="s">
        <v>149</v>
      </c>
      <c r="N9468" s="11" t="s">
        <v>4871</v>
      </c>
      <c r="O9468" s="12" t="s">
        <v>29</v>
      </c>
      <c r="P9468" s="12"/>
      <c r="Q9468" s="15" t="s">
        <v>41739</v>
      </c>
      <c r="R9468" s="12" t="s">
        <v>148</v>
      </c>
      <c r="S9468" s="11" t="s">
        <v>41740</v>
      </c>
      <c r="T9468" s="11" t="s">
        <v>4978</v>
      </c>
    </row>
    <row x14ac:dyDescent="0.25" r="9469" customHeight="1" ht="19.5">
      <c r="A9469" s="18">
        <v>45223</v>
      </c>
      <c r="B9469" s="11" t="s">
        <v>41741</v>
      </c>
      <c r="C9469" s="11" t="s">
        <v>4867</v>
      </c>
      <c r="D9469" s="12"/>
      <c r="E9469" s="13" t="s">
        <v>41742</v>
      </c>
      <c r="F9469" s="11" t="s">
        <v>41743</v>
      </c>
      <c r="G9469" s="12" t="s">
        <v>74</v>
      </c>
      <c r="H9469" s="12"/>
      <c r="I9469" s="14" t="s">
        <v>4870</v>
      </c>
      <c r="J9469" s="12" t="s">
        <v>24</v>
      </c>
      <c r="K9469" s="12" t="s">
        <v>25</v>
      </c>
      <c r="L9469" s="12" t="s">
        <v>39</v>
      </c>
      <c r="M9469" s="11" t="s">
        <v>149</v>
      </c>
      <c r="N9469" s="11" t="s">
        <v>4871</v>
      </c>
      <c r="O9469" s="12" t="s">
        <v>29</v>
      </c>
      <c r="P9469" s="12"/>
      <c r="Q9469" s="15" t="s">
        <v>41744</v>
      </c>
      <c r="R9469" s="12" t="s">
        <v>148</v>
      </c>
      <c r="S9469" s="11" t="s">
        <v>41745</v>
      </c>
      <c r="T9469" s="11" t="s">
        <v>4887</v>
      </c>
    </row>
    <row x14ac:dyDescent="0.25" r="9470" customHeight="1" ht="19.5">
      <c r="A9470" s="18">
        <v>45223</v>
      </c>
      <c r="B9470" s="11" t="s">
        <v>41746</v>
      </c>
      <c r="C9470" s="11" t="s">
        <v>5086</v>
      </c>
      <c r="D9470" s="12"/>
      <c r="E9470" s="13" t="s">
        <v>41747</v>
      </c>
      <c r="F9470" s="11" t="s">
        <v>41748</v>
      </c>
      <c r="G9470" s="12" t="s">
        <v>74</v>
      </c>
      <c r="H9470" s="12"/>
      <c r="I9470" s="14" t="s">
        <v>352</v>
      </c>
      <c r="J9470" s="12" t="s">
        <v>24</v>
      </c>
      <c r="K9470" s="12" t="s">
        <v>25</v>
      </c>
      <c r="L9470" s="12" t="s">
        <v>39</v>
      </c>
      <c r="M9470" s="11" t="s">
        <v>149</v>
      </c>
      <c r="N9470" s="11" t="s">
        <v>4871</v>
      </c>
      <c r="O9470" s="12" t="s">
        <v>29</v>
      </c>
      <c r="P9470" s="12"/>
      <c r="Q9470" s="15" t="s">
        <v>41749</v>
      </c>
      <c r="R9470" s="12" t="s">
        <v>148</v>
      </c>
      <c r="S9470" s="11" t="s">
        <v>41750</v>
      </c>
      <c r="T9470" s="11" t="s">
        <v>4961</v>
      </c>
    </row>
    <row x14ac:dyDescent="0.25" r="9471" customHeight="1" ht="19.5">
      <c r="A9471" s="18">
        <v>45224</v>
      </c>
      <c r="B9471" s="11" t="s">
        <v>41751</v>
      </c>
      <c r="C9471" s="11" t="s">
        <v>180</v>
      </c>
      <c r="D9471" s="12"/>
      <c r="E9471" s="13">
        <v>17683701630</v>
      </c>
      <c r="F9471" s="11" t="s">
        <v>41752</v>
      </c>
      <c r="G9471" s="12" t="s">
        <v>37</v>
      </c>
      <c r="H9471" s="12"/>
      <c r="I9471" s="14" t="s">
        <v>241</v>
      </c>
      <c r="J9471" s="12" t="s">
        <v>24</v>
      </c>
      <c r="K9471" s="12" t="s">
        <v>25</v>
      </c>
      <c r="L9471" s="12" t="s">
        <v>39</v>
      </c>
      <c r="M9471" s="11" t="s">
        <v>27</v>
      </c>
      <c r="N9471" s="11" t="s">
        <v>183</v>
      </c>
      <c r="O9471" s="12" t="s">
        <v>29</v>
      </c>
      <c r="P9471" s="12"/>
      <c r="Q9471" s="15" t="s">
        <v>41753</v>
      </c>
      <c r="R9471" s="12" t="s">
        <v>51</v>
      </c>
      <c r="S9471" s="11" t="s">
        <v>41754</v>
      </c>
      <c r="T9471" s="11"/>
    </row>
    <row x14ac:dyDescent="0.25" r="9472" customHeight="1" ht="19.5">
      <c r="A9472" s="18">
        <v>45222</v>
      </c>
      <c r="B9472" s="11" t="s">
        <v>41755</v>
      </c>
      <c r="C9472" s="11" t="s">
        <v>72</v>
      </c>
      <c r="D9472" s="12"/>
      <c r="E9472" s="13">
        <v>15571726516</v>
      </c>
      <c r="F9472" s="11" t="s">
        <v>26771</v>
      </c>
      <c r="G9472" s="12"/>
      <c r="H9472" s="12"/>
      <c r="I9472" s="14">
        <v>10015</v>
      </c>
      <c r="J9472" s="12" t="s">
        <v>24</v>
      </c>
      <c r="K9472" s="12" t="s">
        <v>25</v>
      </c>
      <c r="L9472" s="12" t="s">
        <v>39</v>
      </c>
      <c r="M9472" s="11" t="s">
        <v>27</v>
      </c>
      <c r="N9472" s="11" t="s">
        <v>28</v>
      </c>
      <c r="O9472" s="12" t="s">
        <v>29</v>
      </c>
      <c r="P9472" s="12"/>
      <c r="Q9472" s="15" t="s">
        <v>41756</v>
      </c>
      <c r="R9472" s="12" t="s">
        <v>31</v>
      </c>
      <c r="S9472" s="11" t="s">
        <v>41757</v>
      </c>
      <c r="T9472" s="11" t="s">
        <v>41758</v>
      </c>
    </row>
    <row x14ac:dyDescent="0.25" r="9473" customHeight="1" ht="19.5">
      <c r="A9473" s="18">
        <v>45224</v>
      </c>
      <c r="B9473" s="11" t="s">
        <v>41759</v>
      </c>
      <c r="C9473" s="11" t="s">
        <v>72</v>
      </c>
      <c r="D9473" s="12"/>
      <c r="E9473" s="13">
        <v>15572706825</v>
      </c>
      <c r="F9473" s="11" t="s">
        <v>41760</v>
      </c>
      <c r="G9473" s="12"/>
      <c r="H9473" s="12"/>
      <c r="I9473" s="14">
        <v>10015</v>
      </c>
      <c r="J9473" s="12" t="s">
        <v>24</v>
      </c>
      <c r="K9473" s="12" t="s">
        <v>25</v>
      </c>
      <c r="L9473" s="12" t="s">
        <v>39</v>
      </c>
      <c r="M9473" s="11" t="s">
        <v>27</v>
      </c>
      <c r="N9473" s="11" t="s">
        <v>28</v>
      </c>
      <c r="O9473" s="12" t="s">
        <v>29</v>
      </c>
      <c r="P9473" s="12"/>
      <c r="Q9473" s="15" t="s">
        <v>41761</v>
      </c>
      <c r="R9473" s="12" t="s">
        <v>31</v>
      </c>
      <c r="S9473" s="11" t="s">
        <v>41762</v>
      </c>
      <c r="T9473" s="11" t="s">
        <v>41763</v>
      </c>
    </row>
    <row x14ac:dyDescent="0.25" r="9474" customHeight="1" ht="19.5">
      <c r="A9474" s="18">
        <v>45225</v>
      </c>
      <c r="B9474" s="11" t="s">
        <v>41764</v>
      </c>
      <c r="C9474" s="11" t="s">
        <v>72</v>
      </c>
      <c r="D9474" s="12"/>
      <c r="E9474" s="13">
        <v>15572745767</v>
      </c>
      <c r="F9474" s="11" t="s">
        <v>17425</v>
      </c>
      <c r="G9474" s="12"/>
      <c r="H9474" s="12"/>
      <c r="I9474" s="14">
        <v>10015</v>
      </c>
      <c r="J9474" s="12" t="s">
        <v>24</v>
      </c>
      <c r="K9474" s="12" t="s">
        <v>25</v>
      </c>
      <c r="L9474" s="12" t="s">
        <v>39</v>
      </c>
      <c r="M9474" s="11" t="s">
        <v>27</v>
      </c>
      <c r="N9474" s="11" t="s">
        <v>28</v>
      </c>
      <c r="O9474" s="12" t="s">
        <v>29</v>
      </c>
      <c r="P9474" s="12"/>
      <c r="Q9474" s="15" t="s">
        <v>41765</v>
      </c>
      <c r="R9474" s="12" t="s">
        <v>31</v>
      </c>
      <c r="S9474" s="11" t="s">
        <v>41766</v>
      </c>
      <c r="T9474" s="11" t="s">
        <v>41767</v>
      </c>
    </row>
    <row x14ac:dyDescent="0.25" r="9475" customHeight="1" ht="19.5">
      <c r="A9475" s="18">
        <v>45224</v>
      </c>
      <c r="B9475" s="11" t="s">
        <v>41768</v>
      </c>
      <c r="C9475" s="11" t="s">
        <v>5363</v>
      </c>
      <c r="D9475" s="12"/>
      <c r="E9475" s="13">
        <v>13177080957</v>
      </c>
      <c r="F9475" s="11" t="s">
        <v>41769</v>
      </c>
      <c r="G9475" s="12" t="s">
        <v>23</v>
      </c>
      <c r="H9475" s="12" t="s">
        <v>130</v>
      </c>
      <c r="I9475" s="14" t="s">
        <v>57</v>
      </c>
      <c r="J9475" s="12" t="s">
        <v>24</v>
      </c>
      <c r="K9475" s="12" t="s">
        <v>25</v>
      </c>
      <c r="L9475" s="12" t="s">
        <v>39</v>
      </c>
      <c r="M9475" s="11" t="s">
        <v>27</v>
      </c>
      <c r="N9475" s="11" t="s">
        <v>624</v>
      </c>
      <c r="O9475" s="12" t="s">
        <v>29</v>
      </c>
      <c r="P9475" s="12"/>
      <c r="Q9475" s="15" t="s">
        <v>41770</v>
      </c>
      <c r="R9475" s="12" t="s">
        <v>42</v>
      </c>
      <c r="S9475" s="11" t="s">
        <v>41771</v>
      </c>
      <c r="T9475" s="11" t="s">
        <v>41772</v>
      </c>
    </row>
    <row x14ac:dyDescent="0.25" r="9476" customHeight="1" ht="19.5">
      <c r="A9476" s="18">
        <v>45223</v>
      </c>
      <c r="B9476" s="11" t="s">
        <v>41773</v>
      </c>
      <c r="C9476" s="11" t="s">
        <v>4867</v>
      </c>
      <c r="D9476" s="12"/>
      <c r="E9476" s="13" t="s">
        <v>41774</v>
      </c>
      <c r="F9476" s="11" t="s">
        <v>41775</v>
      </c>
      <c r="G9476" s="12" t="s">
        <v>74</v>
      </c>
      <c r="H9476" s="12" t="s">
        <v>130</v>
      </c>
      <c r="I9476" s="14" t="s">
        <v>4870</v>
      </c>
      <c r="J9476" s="12" t="s">
        <v>24</v>
      </c>
      <c r="K9476" s="12" t="s">
        <v>25</v>
      </c>
      <c r="L9476" s="12" t="s">
        <v>39</v>
      </c>
      <c r="M9476" s="11" t="s">
        <v>149</v>
      </c>
      <c r="N9476" s="11" t="s">
        <v>4871</v>
      </c>
      <c r="O9476" s="12" t="s">
        <v>29</v>
      </c>
      <c r="P9476" s="12"/>
      <c r="Q9476" s="15" t="s">
        <v>41776</v>
      </c>
      <c r="R9476" s="12" t="s">
        <v>148</v>
      </c>
      <c r="S9476" s="11" t="s">
        <v>41777</v>
      </c>
      <c r="T9476" s="11" t="s">
        <v>4887</v>
      </c>
    </row>
    <row x14ac:dyDescent="0.25" r="9477" customHeight="1" ht="19.5">
      <c r="A9477" s="18">
        <v>45223</v>
      </c>
      <c r="B9477" s="11" t="s">
        <v>41778</v>
      </c>
      <c r="C9477" s="11" t="s">
        <v>4867</v>
      </c>
      <c r="D9477" s="12"/>
      <c r="E9477" s="13" t="s">
        <v>41779</v>
      </c>
      <c r="F9477" s="11" t="s">
        <v>41780</v>
      </c>
      <c r="G9477" s="12" t="s">
        <v>74</v>
      </c>
      <c r="H9477" s="12"/>
      <c r="I9477" s="14" t="s">
        <v>4870</v>
      </c>
      <c r="J9477" s="12" t="s">
        <v>24</v>
      </c>
      <c r="K9477" s="12" t="s">
        <v>25</v>
      </c>
      <c r="L9477" s="12" t="s">
        <v>39</v>
      </c>
      <c r="M9477" s="11" t="s">
        <v>149</v>
      </c>
      <c r="N9477" s="11" t="s">
        <v>4871</v>
      </c>
      <c r="O9477" s="12" t="s">
        <v>29</v>
      </c>
      <c r="P9477" s="12"/>
      <c r="Q9477" s="15" t="s">
        <v>41781</v>
      </c>
      <c r="R9477" s="12" t="s">
        <v>148</v>
      </c>
      <c r="S9477" s="11" t="s">
        <v>24655</v>
      </c>
      <c r="T9477" s="11" t="s">
        <v>4887</v>
      </c>
    </row>
    <row x14ac:dyDescent="0.25" r="9478" customHeight="1" ht="19.5">
      <c r="A9478" s="18">
        <v>45224</v>
      </c>
      <c r="B9478" s="11" t="s">
        <v>41782</v>
      </c>
      <c r="C9478" s="11" t="s">
        <v>72</v>
      </c>
      <c r="D9478" s="12"/>
      <c r="E9478" s="13">
        <v>18986375262</v>
      </c>
      <c r="F9478" s="11" t="s">
        <v>41783</v>
      </c>
      <c r="G9478" s="12"/>
      <c r="H9478" s="12"/>
      <c r="I9478" s="14">
        <v>10015</v>
      </c>
      <c r="J9478" s="12" t="s">
        <v>24</v>
      </c>
      <c r="K9478" s="12" t="s">
        <v>25</v>
      </c>
      <c r="L9478" s="12" t="s">
        <v>39</v>
      </c>
      <c r="M9478" s="11" t="s">
        <v>27</v>
      </c>
      <c r="N9478" s="11" t="s">
        <v>28</v>
      </c>
      <c r="O9478" s="12" t="s">
        <v>29</v>
      </c>
      <c r="P9478" s="12"/>
      <c r="Q9478" s="15" t="s">
        <v>41784</v>
      </c>
      <c r="R9478" s="12" t="s">
        <v>31</v>
      </c>
      <c r="S9478" s="11" t="s">
        <v>41785</v>
      </c>
      <c r="T9478" s="11" t="s">
        <v>41786</v>
      </c>
    </row>
    <row x14ac:dyDescent="0.25" r="9479" customHeight="1" ht="19.5">
      <c r="A9479" s="18">
        <v>45224</v>
      </c>
      <c r="B9479" s="11" t="s">
        <v>41787</v>
      </c>
      <c r="C9479" s="11" t="s">
        <v>5363</v>
      </c>
      <c r="D9479" s="12"/>
      <c r="E9479" s="13">
        <v>18671722295</v>
      </c>
      <c r="F9479" s="11" t="s">
        <v>41788</v>
      </c>
      <c r="G9479" s="12" t="s">
        <v>115</v>
      </c>
      <c r="H9479" s="12"/>
      <c r="I9479" s="14" t="s">
        <v>290</v>
      </c>
      <c r="J9479" s="12" t="s">
        <v>24</v>
      </c>
      <c r="K9479" s="12" t="s">
        <v>25</v>
      </c>
      <c r="L9479" s="12" t="s">
        <v>39</v>
      </c>
      <c r="M9479" s="11" t="s">
        <v>27</v>
      </c>
      <c r="N9479" s="11" t="s">
        <v>624</v>
      </c>
      <c r="O9479" s="12" t="s">
        <v>29</v>
      </c>
      <c r="P9479" s="12"/>
      <c r="Q9479" s="15" t="s">
        <v>41789</v>
      </c>
      <c r="R9479" s="12" t="s">
        <v>42</v>
      </c>
      <c r="S9479" s="11" t="s">
        <v>41790</v>
      </c>
      <c r="T9479" s="11" t="s">
        <v>41791</v>
      </c>
    </row>
    <row x14ac:dyDescent="0.25" r="9480" customHeight="1" ht="19.5">
      <c r="A9480" s="18">
        <v>45225</v>
      </c>
      <c r="B9480" s="11" t="s">
        <v>41792</v>
      </c>
      <c r="C9480" s="11" t="s">
        <v>72</v>
      </c>
      <c r="D9480" s="12"/>
      <c r="E9480" s="13">
        <v>15587915551</v>
      </c>
      <c r="F9480" s="11" t="s">
        <v>41793</v>
      </c>
      <c r="G9480" s="12"/>
      <c r="H9480" s="12"/>
      <c r="I9480" s="14">
        <v>10015</v>
      </c>
      <c r="J9480" s="12" t="s">
        <v>24</v>
      </c>
      <c r="K9480" s="12" t="s">
        <v>25</v>
      </c>
      <c r="L9480" s="12" t="s">
        <v>39</v>
      </c>
      <c r="M9480" s="11" t="s">
        <v>27</v>
      </c>
      <c r="N9480" s="11" t="s">
        <v>28</v>
      </c>
      <c r="O9480" s="12" t="s">
        <v>29</v>
      </c>
      <c r="P9480" s="12"/>
      <c r="Q9480" s="15" t="s">
        <v>41794</v>
      </c>
      <c r="R9480" s="12" t="s">
        <v>31</v>
      </c>
      <c r="S9480" s="11" t="s">
        <v>41795</v>
      </c>
      <c r="T9480" s="11" t="s">
        <v>41796</v>
      </c>
    </row>
    <row x14ac:dyDescent="0.25" r="9481" customHeight="1" ht="19.5">
      <c r="A9481" s="18">
        <v>45224</v>
      </c>
      <c r="B9481" s="11" t="s">
        <v>41797</v>
      </c>
      <c r="C9481" s="11" t="s">
        <v>72</v>
      </c>
      <c r="D9481" s="12"/>
      <c r="E9481" s="13">
        <v>15629352160</v>
      </c>
      <c r="F9481" s="11" t="s">
        <v>41798</v>
      </c>
      <c r="G9481" s="12"/>
      <c r="H9481" s="12"/>
      <c r="I9481" s="14">
        <v>10015</v>
      </c>
      <c r="J9481" s="12" t="s">
        <v>24</v>
      </c>
      <c r="K9481" s="12" t="s">
        <v>25</v>
      </c>
      <c r="L9481" s="12" t="s">
        <v>39</v>
      </c>
      <c r="M9481" s="11" t="s">
        <v>27</v>
      </c>
      <c r="N9481" s="11" t="s">
        <v>28</v>
      </c>
      <c r="O9481" s="12" t="s">
        <v>29</v>
      </c>
      <c r="P9481" s="12"/>
      <c r="Q9481" s="15" t="s">
        <v>41799</v>
      </c>
      <c r="R9481" s="12" t="s">
        <v>31</v>
      </c>
      <c r="S9481" s="11" t="s">
        <v>41800</v>
      </c>
      <c r="T9481" s="11" t="s">
        <v>41801</v>
      </c>
    </row>
    <row x14ac:dyDescent="0.25" r="9482" customHeight="1" ht="19.5">
      <c r="A9482" s="18">
        <v>45225</v>
      </c>
      <c r="B9482" s="11" t="s">
        <v>41802</v>
      </c>
      <c r="C9482" s="11" t="s">
        <v>180</v>
      </c>
      <c r="D9482" s="12"/>
      <c r="E9482" s="13">
        <v>17683716290</v>
      </c>
      <c r="F9482" s="11" t="s">
        <v>41803</v>
      </c>
      <c r="G9482" s="12" t="s">
        <v>23</v>
      </c>
      <c r="H9482" s="12"/>
      <c r="I9482" s="14" t="s">
        <v>131</v>
      </c>
      <c r="J9482" s="12" t="s">
        <v>24</v>
      </c>
      <c r="K9482" s="12" t="s">
        <v>25</v>
      </c>
      <c r="L9482" s="12" t="s">
        <v>39</v>
      </c>
      <c r="M9482" s="11" t="s">
        <v>40</v>
      </c>
      <c r="N9482" s="11" t="s">
        <v>183</v>
      </c>
      <c r="O9482" s="12" t="s">
        <v>29</v>
      </c>
      <c r="P9482" s="12"/>
      <c r="Q9482" s="15" t="s">
        <v>41804</v>
      </c>
      <c r="R9482" s="12" t="s">
        <v>51</v>
      </c>
      <c r="S9482" s="11" t="s">
        <v>41805</v>
      </c>
      <c r="T9482" s="11"/>
    </row>
    <row x14ac:dyDescent="0.25" r="9483" customHeight="1" ht="19.5">
      <c r="A9483" s="18">
        <v>45225</v>
      </c>
      <c r="B9483" s="11" t="s">
        <v>41806</v>
      </c>
      <c r="C9483" s="11" t="s">
        <v>72</v>
      </c>
      <c r="D9483" s="12"/>
      <c r="E9483" s="13">
        <v>15207209098</v>
      </c>
      <c r="F9483" s="11" t="s">
        <v>41807</v>
      </c>
      <c r="G9483" s="12"/>
      <c r="H9483" s="12"/>
      <c r="I9483" s="14">
        <v>10015</v>
      </c>
      <c r="J9483" s="12" t="s">
        <v>24</v>
      </c>
      <c r="K9483" s="12" t="s">
        <v>25</v>
      </c>
      <c r="L9483" s="12" t="s">
        <v>39</v>
      </c>
      <c r="M9483" s="11" t="s">
        <v>27</v>
      </c>
      <c r="N9483" s="11" t="s">
        <v>28</v>
      </c>
      <c r="O9483" s="12" t="s">
        <v>29</v>
      </c>
      <c r="P9483" s="12"/>
      <c r="Q9483" s="15" t="s">
        <v>41808</v>
      </c>
      <c r="R9483" s="12" t="s">
        <v>31</v>
      </c>
      <c r="S9483" s="11" t="s">
        <v>41809</v>
      </c>
      <c r="T9483" s="11" t="s">
        <v>41810</v>
      </c>
    </row>
    <row x14ac:dyDescent="0.25" r="9484" customHeight="1" ht="19.5">
      <c r="A9484" s="18">
        <v>45223</v>
      </c>
      <c r="B9484" s="11" t="s">
        <v>41811</v>
      </c>
      <c r="C9484" s="11" t="s">
        <v>180</v>
      </c>
      <c r="D9484" s="12"/>
      <c r="E9484" s="13">
        <v>18062378843</v>
      </c>
      <c r="F9484" s="11" t="s">
        <v>40068</v>
      </c>
      <c r="G9484" s="12" t="s">
        <v>74</v>
      </c>
      <c r="H9484" s="12"/>
      <c r="I9484" s="14" t="s">
        <v>486</v>
      </c>
      <c r="J9484" s="12" t="s">
        <v>24</v>
      </c>
      <c r="K9484" s="12" t="s">
        <v>25</v>
      </c>
      <c r="L9484" s="12" t="s">
        <v>39</v>
      </c>
      <c r="M9484" s="11" t="s">
        <v>40</v>
      </c>
      <c r="N9484" s="11" t="s">
        <v>183</v>
      </c>
      <c r="O9484" s="12" t="s">
        <v>29</v>
      </c>
      <c r="P9484" s="12"/>
      <c r="Q9484" s="15" t="s">
        <v>41812</v>
      </c>
      <c r="R9484" s="12" t="s">
        <v>51</v>
      </c>
      <c r="S9484" s="11" t="s">
        <v>41813</v>
      </c>
      <c r="T9484" s="11"/>
    </row>
    <row x14ac:dyDescent="0.25" r="9485" customHeight="1" ht="19.5">
      <c r="A9485" s="18">
        <v>45225</v>
      </c>
      <c r="B9485" s="11" t="s">
        <v>41814</v>
      </c>
      <c r="C9485" s="11" t="s">
        <v>5363</v>
      </c>
      <c r="D9485" s="12"/>
      <c r="E9485" s="13">
        <v>18572397437</v>
      </c>
      <c r="F9485" s="11" t="s">
        <v>41815</v>
      </c>
      <c r="G9485" s="12" t="s">
        <v>74</v>
      </c>
      <c r="H9485" s="12"/>
      <c r="I9485" s="14" t="s">
        <v>99</v>
      </c>
      <c r="J9485" s="12" t="s">
        <v>24</v>
      </c>
      <c r="K9485" s="12" t="s">
        <v>25</v>
      </c>
      <c r="L9485" s="12" t="s">
        <v>39</v>
      </c>
      <c r="M9485" s="11" t="s">
        <v>40</v>
      </c>
      <c r="N9485" s="11" t="s">
        <v>624</v>
      </c>
      <c r="O9485" s="12" t="s">
        <v>29</v>
      </c>
      <c r="P9485" s="12"/>
      <c r="Q9485" s="15" t="s">
        <v>41816</v>
      </c>
      <c r="R9485" s="12" t="s">
        <v>42</v>
      </c>
      <c r="S9485" s="11" t="s">
        <v>41817</v>
      </c>
      <c r="T9485" s="11" t="s">
        <v>41818</v>
      </c>
    </row>
    <row x14ac:dyDescent="0.25" r="9486" customHeight="1" ht="19.5">
      <c r="A9486" s="18">
        <v>45225</v>
      </c>
      <c r="B9486" s="11" t="s">
        <v>41819</v>
      </c>
      <c r="C9486" s="11" t="s">
        <v>180</v>
      </c>
      <c r="D9486" s="12"/>
      <c r="E9486" s="13">
        <v>18086226618</v>
      </c>
      <c r="F9486" s="11" t="s">
        <v>41820</v>
      </c>
      <c r="G9486" s="12" t="s">
        <v>23</v>
      </c>
      <c r="H9486" s="12"/>
      <c r="I9486" s="14" t="s">
        <v>182</v>
      </c>
      <c r="J9486" s="12" t="s">
        <v>24</v>
      </c>
      <c r="K9486" s="12" t="s">
        <v>25</v>
      </c>
      <c r="L9486" s="12" t="s">
        <v>39</v>
      </c>
      <c r="M9486" s="11" t="s">
        <v>40</v>
      </c>
      <c r="N9486" s="11" t="s">
        <v>183</v>
      </c>
      <c r="O9486" s="12" t="s">
        <v>29</v>
      </c>
      <c r="P9486" s="12"/>
      <c r="Q9486" s="15" t="s">
        <v>41821</v>
      </c>
      <c r="R9486" s="12" t="s">
        <v>51</v>
      </c>
      <c r="S9486" s="11" t="s">
        <v>41822</v>
      </c>
      <c r="T9486" s="11"/>
    </row>
    <row x14ac:dyDescent="0.25" r="9487" customHeight="1" ht="19.5">
      <c r="A9487" s="18">
        <v>45224</v>
      </c>
      <c r="B9487" s="11" t="s">
        <v>41823</v>
      </c>
      <c r="C9487" s="11" t="s">
        <v>5363</v>
      </c>
      <c r="D9487" s="12"/>
      <c r="E9487" s="13">
        <v>15629370405</v>
      </c>
      <c r="F9487" s="11" t="s">
        <v>41824</v>
      </c>
      <c r="G9487" s="12" t="s">
        <v>48</v>
      </c>
      <c r="H9487" s="12"/>
      <c r="I9487" s="14" t="s">
        <v>104</v>
      </c>
      <c r="J9487" s="12" t="s">
        <v>24</v>
      </c>
      <c r="K9487" s="12" t="s">
        <v>25</v>
      </c>
      <c r="L9487" s="12" t="s">
        <v>39</v>
      </c>
      <c r="M9487" s="11" t="s">
        <v>27</v>
      </c>
      <c r="N9487" s="11" t="s">
        <v>624</v>
      </c>
      <c r="O9487" s="12" t="s">
        <v>29</v>
      </c>
      <c r="P9487" s="12"/>
      <c r="Q9487" s="15" t="s">
        <v>41825</v>
      </c>
      <c r="R9487" s="12" t="s">
        <v>42</v>
      </c>
      <c r="S9487" s="11" t="s">
        <v>41826</v>
      </c>
      <c r="T9487" s="11" t="s">
        <v>41827</v>
      </c>
    </row>
    <row x14ac:dyDescent="0.25" r="9488" customHeight="1" ht="19.5">
      <c r="A9488" s="18">
        <v>45225</v>
      </c>
      <c r="B9488" s="11" t="s">
        <v>41828</v>
      </c>
      <c r="C9488" s="11" t="s">
        <v>72</v>
      </c>
      <c r="D9488" s="12"/>
      <c r="E9488" s="13">
        <v>13618692968</v>
      </c>
      <c r="F9488" s="11" t="s">
        <v>34723</v>
      </c>
      <c r="G9488" s="12"/>
      <c r="H9488" s="12"/>
      <c r="I9488" s="14">
        <v>10015</v>
      </c>
      <c r="J9488" s="12" t="s">
        <v>24</v>
      </c>
      <c r="K9488" s="12" t="s">
        <v>25</v>
      </c>
      <c r="L9488" s="12" t="s">
        <v>39</v>
      </c>
      <c r="M9488" s="11" t="s">
        <v>27</v>
      </c>
      <c r="N9488" s="11" t="s">
        <v>28</v>
      </c>
      <c r="O9488" s="12" t="s">
        <v>29</v>
      </c>
      <c r="P9488" s="12"/>
      <c r="Q9488" s="15" t="s">
        <v>41829</v>
      </c>
      <c r="R9488" s="12" t="s">
        <v>31</v>
      </c>
      <c r="S9488" s="11" t="s">
        <v>41830</v>
      </c>
      <c r="T9488" s="11" t="s">
        <v>41831</v>
      </c>
    </row>
    <row x14ac:dyDescent="0.25" r="9489" customHeight="1" ht="19.5">
      <c r="A9489" s="18">
        <v>45222</v>
      </c>
      <c r="B9489" s="11" t="s">
        <v>41832</v>
      </c>
      <c r="C9489" s="11" t="s">
        <v>72</v>
      </c>
      <c r="D9489" s="12"/>
      <c r="E9489" s="13">
        <v>15672507271</v>
      </c>
      <c r="F9489" s="11" t="s">
        <v>41833</v>
      </c>
      <c r="G9489" s="12"/>
      <c r="H9489" s="12"/>
      <c r="I9489" s="14">
        <v>10015</v>
      </c>
      <c r="J9489" s="12" t="s">
        <v>24</v>
      </c>
      <c r="K9489" s="12" t="s">
        <v>25</v>
      </c>
      <c r="L9489" s="12" t="s">
        <v>39</v>
      </c>
      <c r="M9489" s="11" t="s">
        <v>27</v>
      </c>
      <c r="N9489" s="11" t="s">
        <v>28</v>
      </c>
      <c r="O9489" s="12" t="s">
        <v>29</v>
      </c>
      <c r="P9489" s="12"/>
      <c r="Q9489" s="15" t="s">
        <v>41834</v>
      </c>
      <c r="R9489" s="12" t="s">
        <v>31</v>
      </c>
      <c r="S9489" s="11" t="s">
        <v>41835</v>
      </c>
      <c r="T9489" s="11" t="s">
        <v>41836</v>
      </c>
    </row>
    <row x14ac:dyDescent="0.25" r="9490" customHeight="1" ht="19.5">
      <c r="A9490" s="18">
        <v>45224</v>
      </c>
      <c r="B9490" s="11" t="s">
        <v>41837</v>
      </c>
      <c r="C9490" s="11" t="s">
        <v>5363</v>
      </c>
      <c r="D9490" s="12"/>
      <c r="E9490" s="13">
        <v>18571424167</v>
      </c>
      <c r="F9490" s="11" t="s">
        <v>41838</v>
      </c>
      <c r="G9490" s="12" t="s">
        <v>74</v>
      </c>
      <c r="H9490" s="12"/>
      <c r="I9490" s="14" t="s">
        <v>254</v>
      </c>
      <c r="J9490" s="12" t="s">
        <v>24</v>
      </c>
      <c r="K9490" s="12" t="s">
        <v>25</v>
      </c>
      <c r="L9490" s="12" t="s">
        <v>39</v>
      </c>
      <c r="M9490" s="11" t="s">
        <v>40</v>
      </c>
      <c r="N9490" s="11" t="s">
        <v>624</v>
      </c>
      <c r="O9490" s="12" t="s">
        <v>29</v>
      </c>
      <c r="P9490" s="12"/>
      <c r="Q9490" s="15" t="s">
        <v>41839</v>
      </c>
      <c r="R9490" s="12" t="s">
        <v>42</v>
      </c>
      <c r="S9490" s="11" t="s">
        <v>41840</v>
      </c>
      <c r="T9490" s="11" t="s">
        <v>41841</v>
      </c>
    </row>
    <row x14ac:dyDescent="0.25" r="9491" customHeight="1" ht="19.5">
      <c r="A9491" s="18">
        <v>45223</v>
      </c>
      <c r="B9491" s="11" t="s">
        <v>41842</v>
      </c>
      <c r="C9491" s="11" t="s">
        <v>4882</v>
      </c>
      <c r="D9491" s="12"/>
      <c r="E9491" s="13" t="s">
        <v>41843</v>
      </c>
      <c r="F9491" s="11" t="s">
        <v>41844</v>
      </c>
      <c r="G9491" s="12" t="s">
        <v>74</v>
      </c>
      <c r="H9491" s="12"/>
      <c r="I9491" s="14" t="s">
        <v>99</v>
      </c>
      <c r="J9491" s="12" t="s">
        <v>24</v>
      </c>
      <c r="K9491" s="12" t="s">
        <v>25</v>
      </c>
      <c r="L9491" s="12" t="s">
        <v>39</v>
      </c>
      <c r="M9491" s="11" t="s">
        <v>149</v>
      </c>
      <c r="N9491" s="11" t="s">
        <v>4871</v>
      </c>
      <c r="O9491" s="12" t="s">
        <v>29</v>
      </c>
      <c r="P9491" s="12"/>
      <c r="Q9491" s="15" t="s">
        <v>41845</v>
      </c>
      <c r="R9491" s="12" t="s">
        <v>148</v>
      </c>
      <c r="S9491" s="11" t="s">
        <v>41846</v>
      </c>
      <c r="T9491" s="11" t="s">
        <v>4874</v>
      </c>
    </row>
    <row x14ac:dyDescent="0.25" r="9492" customHeight="1" ht="19.5">
      <c r="A9492" s="18">
        <v>45225</v>
      </c>
      <c r="B9492" s="11" t="s">
        <v>41847</v>
      </c>
      <c r="C9492" s="11" t="s">
        <v>72</v>
      </c>
      <c r="D9492" s="12"/>
      <c r="E9492" s="13">
        <v>16671721662</v>
      </c>
      <c r="F9492" s="11" t="s">
        <v>35086</v>
      </c>
      <c r="G9492" s="12"/>
      <c r="H9492" s="12"/>
      <c r="I9492" s="14">
        <v>10015</v>
      </c>
      <c r="J9492" s="12" t="s">
        <v>24</v>
      </c>
      <c r="K9492" s="12" t="s">
        <v>25</v>
      </c>
      <c r="L9492" s="12" t="s">
        <v>39</v>
      </c>
      <c r="M9492" s="11" t="s">
        <v>27</v>
      </c>
      <c r="N9492" s="11" t="s">
        <v>28</v>
      </c>
      <c r="O9492" s="12" t="s">
        <v>29</v>
      </c>
      <c r="P9492" s="12"/>
      <c r="Q9492" s="15" t="s">
        <v>41848</v>
      </c>
      <c r="R9492" s="12" t="s">
        <v>31</v>
      </c>
      <c r="S9492" s="11" t="s">
        <v>41849</v>
      </c>
      <c r="T9492" s="11" t="s">
        <v>41850</v>
      </c>
    </row>
    <row x14ac:dyDescent="0.25" r="9493" customHeight="1" ht="19.5">
      <c r="A9493" s="18">
        <v>45225</v>
      </c>
      <c r="B9493" s="11" t="s">
        <v>41851</v>
      </c>
      <c r="C9493" s="11" t="s">
        <v>180</v>
      </c>
      <c r="D9493" s="12"/>
      <c r="E9493" s="13">
        <v>18572357858</v>
      </c>
      <c r="F9493" s="11" t="s">
        <v>24848</v>
      </c>
      <c r="G9493" s="12" t="s">
        <v>216</v>
      </c>
      <c r="H9493" s="12"/>
      <c r="I9493" s="14" t="s">
        <v>796</v>
      </c>
      <c r="J9493" s="12" t="s">
        <v>24</v>
      </c>
      <c r="K9493" s="12" t="s">
        <v>25</v>
      </c>
      <c r="L9493" s="12" t="s">
        <v>39</v>
      </c>
      <c r="M9493" s="11" t="s">
        <v>40</v>
      </c>
      <c r="N9493" s="11" t="s">
        <v>183</v>
      </c>
      <c r="O9493" s="12" t="s">
        <v>29</v>
      </c>
      <c r="P9493" s="12"/>
      <c r="Q9493" s="15" t="s">
        <v>41852</v>
      </c>
      <c r="R9493" s="12" t="s">
        <v>51</v>
      </c>
      <c r="S9493" s="11" t="s">
        <v>41853</v>
      </c>
      <c r="T9493" s="11"/>
    </row>
    <row x14ac:dyDescent="0.25" r="9494" customHeight="1" ht="19.5">
      <c r="A9494" s="18">
        <v>45222</v>
      </c>
      <c r="B9494" s="11" t="s">
        <v>41854</v>
      </c>
      <c r="C9494" s="11" t="s">
        <v>5363</v>
      </c>
      <c r="D9494" s="12"/>
      <c r="E9494" s="13">
        <v>18672109617</v>
      </c>
      <c r="F9494" s="11" t="s">
        <v>38528</v>
      </c>
      <c r="G9494" s="12" t="s">
        <v>56</v>
      </c>
      <c r="H9494" s="12"/>
      <c r="I9494" s="14" t="s">
        <v>615</v>
      </c>
      <c r="J9494" s="12" t="s">
        <v>24</v>
      </c>
      <c r="K9494" s="12" t="s">
        <v>25</v>
      </c>
      <c r="L9494" s="12" t="s">
        <v>39</v>
      </c>
      <c r="M9494" s="11" t="s">
        <v>40</v>
      </c>
      <c r="N9494" s="11" t="s">
        <v>624</v>
      </c>
      <c r="O9494" s="12" t="s">
        <v>29</v>
      </c>
      <c r="P9494" s="12"/>
      <c r="Q9494" s="15" t="s">
        <v>41855</v>
      </c>
      <c r="R9494" s="12" t="s">
        <v>42</v>
      </c>
      <c r="S9494" s="11" t="s">
        <v>41856</v>
      </c>
      <c r="T9494" s="11" t="s">
        <v>41857</v>
      </c>
    </row>
    <row x14ac:dyDescent="0.25" r="9495" customHeight="1" ht="19.5">
      <c r="A9495" s="18">
        <v>45225</v>
      </c>
      <c r="B9495" s="11" t="s">
        <v>41858</v>
      </c>
      <c r="C9495" s="11" t="s">
        <v>72</v>
      </c>
      <c r="D9495" s="12"/>
      <c r="E9495" s="13">
        <v>17671254762</v>
      </c>
      <c r="F9495" s="11" t="s">
        <v>33066</v>
      </c>
      <c r="G9495" s="12"/>
      <c r="H9495" s="12" t="s">
        <v>98</v>
      </c>
      <c r="I9495" s="14">
        <v>10015</v>
      </c>
      <c r="J9495" s="12" t="s">
        <v>24</v>
      </c>
      <c r="K9495" s="12" t="s">
        <v>25</v>
      </c>
      <c r="L9495" s="12" t="s">
        <v>39</v>
      </c>
      <c r="M9495" s="11" t="s">
        <v>27</v>
      </c>
      <c r="N9495" s="11" t="s">
        <v>28</v>
      </c>
      <c r="O9495" s="12" t="s">
        <v>29</v>
      </c>
      <c r="P9495" s="12"/>
      <c r="Q9495" s="15" t="s">
        <v>41859</v>
      </c>
      <c r="R9495" s="12" t="s">
        <v>31</v>
      </c>
      <c r="S9495" s="11" t="s">
        <v>41860</v>
      </c>
      <c r="T9495" s="11" t="s">
        <v>41861</v>
      </c>
    </row>
    <row x14ac:dyDescent="0.25" r="9496" customHeight="1" ht="19.5">
      <c r="A9496" s="18">
        <v>45225</v>
      </c>
      <c r="B9496" s="11" t="s">
        <v>41862</v>
      </c>
      <c r="C9496" s="11" t="s">
        <v>72</v>
      </c>
      <c r="D9496" s="12"/>
      <c r="E9496" s="13">
        <v>17683701846</v>
      </c>
      <c r="F9496" s="11" t="s">
        <v>41863</v>
      </c>
      <c r="G9496" s="12"/>
      <c r="H9496" s="12"/>
      <c r="I9496" s="14">
        <v>10015</v>
      </c>
      <c r="J9496" s="12" t="s">
        <v>24</v>
      </c>
      <c r="K9496" s="12" t="s">
        <v>25</v>
      </c>
      <c r="L9496" s="12" t="s">
        <v>39</v>
      </c>
      <c r="M9496" s="11" t="s">
        <v>27</v>
      </c>
      <c r="N9496" s="11" t="s">
        <v>28</v>
      </c>
      <c r="O9496" s="12" t="s">
        <v>29</v>
      </c>
      <c r="P9496" s="12"/>
      <c r="Q9496" s="15" t="s">
        <v>41864</v>
      </c>
      <c r="R9496" s="12" t="s">
        <v>31</v>
      </c>
      <c r="S9496" s="11" t="s">
        <v>41865</v>
      </c>
      <c r="T9496" s="11" t="s">
        <v>41866</v>
      </c>
    </row>
    <row x14ac:dyDescent="0.25" r="9497" customHeight="1" ht="19.5">
      <c r="A9497" s="18">
        <v>45225</v>
      </c>
      <c r="B9497" s="11" t="s">
        <v>41867</v>
      </c>
      <c r="C9497" s="11" t="s">
        <v>72</v>
      </c>
      <c r="D9497" s="12"/>
      <c r="E9497" s="13">
        <v>13272532399</v>
      </c>
      <c r="F9497" s="11" t="s">
        <v>41868</v>
      </c>
      <c r="G9497" s="12"/>
      <c r="H9497" s="12"/>
      <c r="I9497" s="14">
        <v>10015</v>
      </c>
      <c r="J9497" s="12" t="s">
        <v>24</v>
      </c>
      <c r="K9497" s="12" t="s">
        <v>25</v>
      </c>
      <c r="L9497" s="12" t="s">
        <v>39</v>
      </c>
      <c r="M9497" s="11" t="s">
        <v>27</v>
      </c>
      <c r="N9497" s="11" t="s">
        <v>28</v>
      </c>
      <c r="O9497" s="12" t="s">
        <v>29</v>
      </c>
      <c r="P9497" s="12"/>
      <c r="Q9497" s="15" t="s">
        <v>41869</v>
      </c>
      <c r="R9497" s="12" t="s">
        <v>31</v>
      </c>
      <c r="S9497" s="11" t="s">
        <v>41870</v>
      </c>
      <c r="T9497" s="11" t="s">
        <v>41871</v>
      </c>
    </row>
    <row x14ac:dyDescent="0.25" r="9498" customHeight="1" ht="19.5">
      <c r="A9498" s="18">
        <v>45223</v>
      </c>
      <c r="B9498" s="11" t="s">
        <v>41872</v>
      </c>
      <c r="C9498" s="11" t="s">
        <v>5363</v>
      </c>
      <c r="D9498" s="12"/>
      <c r="E9498" s="13">
        <v>18571008178</v>
      </c>
      <c r="F9498" s="11" t="s">
        <v>26532</v>
      </c>
      <c r="G9498" s="12" t="s">
        <v>74</v>
      </c>
      <c r="H9498" s="12"/>
      <c r="I9498" s="14" t="s">
        <v>154</v>
      </c>
      <c r="J9498" s="12" t="s">
        <v>24</v>
      </c>
      <c r="K9498" s="12" t="s">
        <v>25</v>
      </c>
      <c r="L9498" s="12" t="s">
        <v>39</v>
      </c>
      <c r="M9498" s="11" t="s">
        <v>40</v>
      </c>
      <c r="N9498" s="11" t="s">
        <v>624</v>
      </c>
      <c r="O9498" s="12" t="s">
        <v>29</v>
      </c>
      <c r="P9498" s="12"/>
      <c r="Q9498" s="15" t="s">
        <v>41873</v>
      </c>
      <c r="R9498" s="12" t="s">
        <v>42</v>
      </c>
      <c r="S9498" s="11" t="s">
        <v>41874</v>
      </c>
      <c r="T9498" s="11" t="s">
        <v>41875</v>
      </c>
    </row>
    <row x14ac:dyDescent="0.25" r="9499" customHeight="1" ht="19.5">
      <c r="A9499" s="18">
        <v>45222</v>
      </c>
      <c r="B9499" s="11" t="s">
        <v>41876</v>
      </c>
      <c r="C9499" s="11" t="s">
        <v>180</v>
      </c>
      <c r="D9499" s="12"/>
      <c r="E9499" s="13">
        <v>18671444705</v>
      </c>
      <c r="F9499" s="11" t="s">
        <v>29496</v>
      </c>
      <c r="G9499" s="12" t="s">
        <v>115</v>
      </c>
      <c r="H9499" s="12"/>
      <c r="I9499" s="14" t="s">
        <v>87</v>
      </c>
      <c r="J9499" s="12" t="s">
        <v>24</v>
      </c>
      <c r="K9499" s="12" t="s">
        <v>25</v>
      </c>
      <c r="L9499" s="12" t="s">
        <v>39</v>
      </c>
      <c r="M9499" s="11" t="s">
        <v>40</v>
      </c>
      <c r="N9499" s="11" t="s">
        <v>183</v>
      </c>
      <c r="O9499" s="12" t="s">
        <v>29</v>
      </c>
      <c r="P9499" s="12"/>
      <c r="Q9499" s="15" t="s">
        <v>41877</v>
      </c>
      <c r="R9499" s="12" t="s">
        <v>51</v>
      </c>
      <c r="S9499" s="11" t="s">
        <v>41878</v>
      </c>
      <c r="T9499" s="11"/>
    </row>
    <row x14ac:dyDescent="0.25" r="9500" customHeight="1" ht="19.5">
      <c r="A9500" s="18">
        <v>45225</v>
      </c>
      <c r="B9500" s="11" t="s">
        <v>41879</v>
      </c>
      <c r="C9500" s="11" t="s">
        <v>180</v>
      </c>
      <c r="D9500" s="12"/>
      <c r="E9500" s="13">
        <v>18671601118</v>
      </c>
      <c r="F9500" s="11" t="s">
        <v>41880</v>
      </c>
      <c r="G9500" s="12" t="s">
        <v>56</v>
      </c>
      <c r="H9500" s="12" t="s">
        <v>98</v>
      </c>
      <c r="I9500" s="14" t="s">
        <v>81</v>
      </c>
      <c r="J9500" s="12" t="s">
        <v>24</v>
      </c>
      <c r="K9500" s="12" t="s">
        <v>69</v>
      </c>
      <c r="L9500" s="12" t="s">
        <v>39</v>
      </c>
      <c r="M9500" s="11" t="s">
        <v>27</v>
      </c>
      <c r="N9500" s="11" t="s">
        <v>183</v>
      </c>
      <c r="O9500" s="12" t="s">
        <v>29</v>
      </c>
      <c r="P9500" s="12"/>
      <c r="Q9500" s="15" t="s">
        <v>41881</v>
      </c>
      <c r="R9500" s="12" t="s">
        <v>51</v>
      </c>
      <c r="S9500" s="11" t="s">
        <v>41882</v>
      </c>
      <c r="T9500" s="11"/>
    </row>
    <row x14ac:dyDescent="0.25" r="9501" customHeight="1" ht="19.5">
      <c r="A9501" s="18">
        <v>45225</v>
      </c>
      <c r="B9501" s="11" t="s">
        <v>41883</v>
      </c>
      <c r="C9501" s="11" t="s">
        <v>72</v>
      </c>
      <c r="D9501" s="12"/>
      <c r="E9501" s="13">
        <v>13272532399</v>
      </c>
      <c r="F9501" s="11" t="s">
        <v>15621</v>
      </c>
      <c r="G9501" s="12"/>
      <c r="H9501" s="12"/>
      <c r="I9501" s="14">
        <v>10015</v>
      </c>
      <c r="J9501" s="12" t="s">
        <v>24</v>
      </c>
      <c r="K9501" s="12" t="s">
        <v>25</v>
      </c>
      <c r="L9501" s="12" t="s">
        <v>39</v>
      </c>
      <c r="M9501" s="11" t="s">
        <v>27</v>
      </c>
      <c r="N9501" s="11" t="s">
        <v>28</v>
      </c>
      <c r="O9501" s="12" t="s">
        <v>29</v>
      </c>
      <c r="P9501" s="12"/>
      <c r="Q9501" s="15" t="s">
        <v>41884</v>
      </c>
      <c r="R9501" s="12" t="s">
        <v>31</v>
      </c>
      <c r="S9501" s="11" t="s">
        <v>41885</v>
      </c>
      <c r="T9501" s="11" t="s">
        <v>41886</v>
      </c>
    </row>
    <row x14ac:dyDescent="0.25" r="9502" customHeight="1" ht="19.5">
      <c r="A9502" s="18">
        <v>45225</v>
      </c>
      <c r="B9502" s="11" t="s">
        <v>41887</v>
      </c>
      <c r="C9502" s="11" t="s">
        <v>72</v>
      </c>
      <c r="D9502" s="12"/>
      <c r="E9502" s="13">
        <v>13272532399</v>
      </c>
      <c r="F9502" s="11" t="s">
        <v>15621</v>
      </c>
      <c r="G9502" s="12"/>
      <c r="H9502" s="12"/>
      <c r="I9502" s="14">
        <v>10015</v>
      </c>
      <c r="J9502" s="12" t="s">
        <v>24</v>
      </c>
      <c r="K9502" s="12" t="s">
        <v>25</v>
      </c>
      <c r="L9502" s="12" t="s">
        <v>39</v>
      </c>
      <c r="M9502" s="11" t="s">
        <v>27</v>
      </c>
      <c r="N9502" s="11" t="s">
        <v>28</v>
      </c>
      <c r="O9502" s="12" t="s">
        <v>29</v>
      </c>
      <c r="P9502" s="12"/>
      <c r="Q9502" s="15" t="s">
        <v>41888</v>
      </c>
      <c r="R9502" s="12" t="s">
        <v>31</v>
      </c>
      <c r="S9502" s="11" t="s">
        <v>41889</v>
      </c>
      <c r="T9502" s="11" t="s">
        <v>41890</v>
      </c>
    </row>
    <row x14ac:dyDescent="0.25" r="9503" customHeight="1" ht="19.5">
      <c r="A9503" s="18">
        <v>45224</v>
      </c>
      <c r="B9503" s="11" t="s">
        <v>41891</v>
      </c>
      <c r="C9503" s="11" t="s">
        <v>72</v>
      </c>
      <c r="D9503" s="12"/>
      <c r="E9503" s="13">
        <v>15796681445</v>
      </c>
      <c r="F9503" s="11" t="s">
        <v>34312</v>
      </c>
      <c r="G9503" s="12"/>
      <c r="H9503" s="12"/>
      <c r="I9503" s="14">
        <v>10015</v>
      </c>
      <c r="J9503" s="12" t="s">
        <v>24</v>
      </c>
      <c r="K9503" s="12" t="s">
        <v>25</v>
      </c>
      <c r="L9503" s="12" t="s">
        <v>39</v>
      </c>
      <c r="M9503" s="11" t="s">
        <v>27</v>
      </c>
      <c r="N9503" s="11" t="s">
        <v>28</v>
      </c>
      <c r="O9503" s="12" t="s">
        <v>29</v>
      </c>
      <c r="P9503" s="12"/>
      <c r="Q9503" s="15" t="s">
        <v>41892</v>
      </c>
      <c r="R9503" s="12" t="s">
        <v>31</v>
      </c>
      <c r="S9503" s="11" t="s">
        <v>41893</v>
      </c>
      <c r="T9503" s="11" t="s">
        <v>41894</v>
      </c>
    </row>
    <row x14ac:dyDescent="0.25" r="9504" customHeight="1" ht="19.5">
      <c r="A9504" s="18">
        <v>45224</v>
      </c>
      <c r="B9504" s="11" t="s">
        <v>41895</v>
      </c>
      <c r="C9504" s="11" t="s">
        <v>72</v>
      </c>
      <c r="D9504" s="12"/>
      <c r="E9504" s="13">
        <v>18671739197</v>
      </c>
      <c r="F9504" s="11" t="s">
        <v>41896</v>
      </c>
      <c r="G9504" s="12"/>
      <c r="H9504" s="12"/>
      <c r="I9504" s="14">
        <v>10015</v>
      </c>
      <c r="J9504" s="12" t="s">
        <v>24</v>
      </c>
      <c r="K9504" s="12" t="s">
        <v>25</v>
      </c>
      <c r="L9504" s="12" t="s">
        <v>39</v>
      </c>
      <c r="M9504" s="11" t="s">
        <v>27</v>
      </c>
      <c r="N9504" s="11" t="s">
        <v>28</v>
      </c>
      <c r="O9504" s="12" t="s">
        <v>29</v>
      </c>
      <c r="P9504" s="12"/>
      <c r="Q9504" s="15" t="s">
        <v>41897</v>
      </c>
      <c r="R9504" s="12" t="s">
        <v>31</v>
      </c>
      <c r="S9504" s="11" t="s">
        <v>41898</v>
      </c>
      <c r="T9504" s="11" t="s">
        <v>41899</v>
      </c>
    </row>
    <row x14ac:dyDescent="0.25" r="9505" customHeight="1" ht="19.5">
      <c r="A9505" s="18">
        <v>45223</v>
      </c>
      <c r="B9505" s="11" t="s">
        <v>41900</v>
      </c>
      <c r="C9505" s="11" t="s">
        <v>180</v>
      </c>
      <c r="D9505" s="12"/>
      <c r="E9505" s="13">
        <v>18671702765</v>
      </c>
      <c r="F9505" s="11" t="s">
        <v>41901</v>
      </c>
      <c r="G9505" s="12" t="s">
        <v>37</v>
      </c>
      <c r="H9505" s="12" t="s">
        <v>98</v>
      </c>
      <c r="I9505" s="14" t="s">
        <v>57</v>
      </c>
      <c r="J9505" s="12" t="s">
        <v>24</v>
      </c>
      <c r="K9505" s="12" t="s">
        <v>25</v>
      </c>
      <c r="L9505" s="12" t="s">
        <v>39</v>
      </c>
      <c r="M9505" s="11" t="s">
        <v>40</v>
      </c>
      <c r="N9505" s="11" t="s">
        <v>183</v>
      </c>
      <c r="O9505" s="12" t="s">
        <v>29</v>
      </c>
      <c r="P9505" s="12"/>
      <c r="Q9505" s="15" t="s">
        <v>41902</v>
      </c>
      <c r="R9505" s="12" t="s">
        <v>51</v>
      </c>
      <c r="S9505" s="11" t="s">
        <v>41903</v>
      </c>
      <c r="T9505" s="11"/>
    </row>
    <row x14ac:dyDescent="0.25" r="9506" customHeight="1" ht="19.5">
      <c r="A9506" s="18">
        <v>45225</v>
      </c>
      <c r="B9506" s="11" t="s">
        <v>41904</v>
      </c>
      <c r="C9506" s="11" t="s">
        <v>180</v>
      </c>
      <c r="D9506" s="12"/>
      <c r="E9506" s="13">
        <v>18671742379</v>
      </c>
      <c r="F9506" s="11" t="s">
        <v>41905</v>
      </c>
      <c r="G9506" s="12" t="s">
        <v>56</v>
      </c>
      <c r="H9506" s="12"/>
      <c r="I9506" s="14" t="s">
        <v>1024</v>
      </c>
      <c r="J9506" s="12" t="s">
        <v>24</v>
      </c>
      <c r="K9506" s="12" t="s">
        <v>25</v>
      </c>
      <c r="L9506" s="12" t="s">
        <v>39</v>
      </c>
      <c r="M9506" s="11" t="s">
        <v>27</v>
      </c>
      <c r="N9506" s="11" t="s">
        <v>183</v>
      </c>
      <c r="O9506" s="12" t="s">
        <v>29</v>
      </c>
      <c r="P9506" s="12"/>
      <c r="Q9506" s="15" t="s">
        <v>41906</v>
      </c>
      <c r="R9506" s="12" t="s">
        <v>51</v>
      </c>
      <c r="S9506" s="11" t="s">
        <v>41907</v>
      </c>
      <c r="T9506" s="11"/>
    </row>
    <row x14ac:dyDescent="0.25" r="9507" customHeight="1" ht="19.5">
      <c r="A9507" s="18">
        <v>45223</v>
      </c>
      <c r="B9507" s="11" t="s">
        <v>41908</v>
      </c>
      <c r="C9507" s="11" t="s">
        <v>180</v>
      </c>
      <c r="D9507" s="12"/>
      <c r="E9507" s="13">
        <v>18671791261</v>
      </c>
      <c r="F9507" s="11" t="s">
        <v>41909</v>
      </c>
      <c r="G9507" s="12" t="s">
        <v>289</v>
      </c>
      <c r="H9507" s="12"/>
      <c r="I9507" s="14" t="s">
        <v>272</v>
      </c>
      <c r="J9507" s="12" t="s">
        <v>24</v>
      </c>
      <c r="K9507" s="12" t="s">
        <v>25</v>
      </c>
      <c r="L9507" s="12" t="s">
        <v>39</v>
      </c>
      <c r="M9507" s="11" t="s">
        <v>27</v>
      </c>
      <c r="N9507" s="11" t="s">
        <v>183</v>
      </c>
      <c r="O9507" s="12" t="s">
        <v>29</v>
      </c>
      <c r="P9507" s="12"/>
      <c r="Q9507" s="15" t="s">
        <v>41910</v>
      </c>
      <c r="R9507" s="12" t="s">
        <v>51</v>
      </c>
      <c r="S9507" s="11" t="s">
        <v>41911</v>
      </c>
      <c r="T9507" s="11"/>
    </row>
    <row x14ac:dyDescent="0.25" r="9508" customHeight="1" ht="19.5">
      <c r="A9508" s="18">
        <v>45225</v>
      </c>
      <c r="B9508" s="11" t="s">
        <v>41912</v>
      </c>
      <c r="C9508" s="11" t="s">
        <v>180</v>
      </c>
      <c r="D9508" s="12"/>
      <c r="E9508" s="13">
        <v>18671795369</v>
      </c>
      <c r="F9508" s="11" t="s">
        <v>40088</v>
      </c>
      <c r="G9508" s="12" t="s">
        <v>115</v>
      </c>
      <c r="H9508" s="12"/>
      <c r="I9508" s="14" t="s">
        <v>235</v>
      </c>
      <c r="J9508" s="12" t="s">
        <v>24</v>
      </c>
      <c r="K9508" s="12" t="s">
        <v>25</v>
      </c>
      <c r="L9508" s="12" t="s">
        <v>39</v>
      </c>
      <c r="M9508" s="11" t="s">
        <v>40</v>
      </c>
      <c r="N9508" s="11" t="s">
        <v>183</v>
      </c>
      <c r="O9508" s="12" t="s">
        <v>29</v>
      </c>
      <c r="P9508" s="12"/>
      <c r="Q9508" s="15" t="s">
        <v>41913</v>
      </c>
      <c r="R9508" s="12" t="s">
        <v>51</v>
      </c>
      <c r="S9508" s="11" t="s">
        <v>41914</v>
      </c>
      <c r="T9508" s="11"/>
    </row>
    <row x14ac:dyDescent="0.25" r="9509" customHeight="1" ht="19.5">
      <c r="A9509" s="18">
        <v>45224</v>
      </c>
      <c r="B9509" s="11" t="s">
        <v>41915</v>
      </c>
      <c r="C9509" s="11" t="s">
        <v>72</v>
      </c>
      <c r="D9509" s="12"/>
      <c r="E9509" s="13">
        <v>18671739197</v>
      </c>
      <c r="F9509" s="11" t="s">
        <v>41896</v>
      </c>
      <c r="G9509" s="12"/>
      <c r="H9509" s="12"/>
      <c r="I9509" s="14">
        <v>10015</v>
      </c>
      <c r="J9509" s="12" t="s">
        <v>24</v>
      </c>
      <c r="K9509" s="12" t="s">
        <v>25</v>
      </c>
      <c r="L9509" s="12" t="s">
        <v>39</v>
      </c>
      <c r="M9509" s="11" t="s">
        <v>27</v>
      </c>
      <c r="N9509" s="11" t="s">
        <v>28</v>
      </c>
      <c r="O9509" s="12" t="s">
        <v>29</v>
      </c>
      <c r="P9509" s="12"/>
      <c r="Q9509" s="15" t="s">
        <v>41916</v>
      </c>
      <c r="R9509" s="12" t="s">
        <v>31</v>
      </c>
      <c r="S9509" s="11" t="s">
        <v>41917</v>
      </c>
      <c r="T9509" s="11" t="s">
        <v>41899</v>
      </c>
    </row>
    <row x14ac:dyDescent="0.25" r="9510" customHeight="1" ht="19.5">
      <c r="A9510" s="18">
        <v>45225</v>
      </c>
      <c r="B9510" s="11" t="s">
        <v>41918</v>
      </c>
      <c r="C9510" s="11" t="s">
        <v>5363</v>
      </c>
      <c r="D9510" s="12"/>
      <c r="E9510" s="13">
        <v>13040968253</v>
      </c>
      <c r="F9510" s="11" t="s">
        <v>41919</v>
      </c>
      <c r="G9510" s="12" t="s">
        <v>74</v>
      </c>
      <c r="H9510" s="12"/>
      <c r="I9510" s="14" t="s">
        <v>433</v>
      </c>
      <c r="J9510" s="12" t="s">
        <v>24</v>
      </c>
      <c r="K9510" s="12" t="s">
        <v>25</v>
      </c>
      <c r="L9510" s="12" t="s">
        <v>39</v>
      </c>
      <c r="M9510" s="11" t="s">
        <v>40</v>
      </c>
      <c r="N9510" s="11" t="s">
        <v>624</v>
      </c>
      <c r="O9510" s="12" t="s">
        <v>29</v>
      </c>
      <c r="P9510" s="12"/>
      <c r="Q9510" s="15" t="s">
        <v>41920</v>
      </c>
      <c r="R9510" s="12" t="s">
        <v>42</v>
      </c>
      <c r="S9510" s="11" t="s">
        <v>41921</v>
      </c>
      <c r="T9510" s="11" t="s">
        <v>41922</v>
      </c>
    </row>
    <row x14ac:dyDescent="0.25" r="9511" customHeight="1" ht="19.5">
      <c r="A9511" s="18">
        <v>45223</v>
      </c>
      <c r="B9511" s="11" t="s">
        <v>41923</v>
      </c>
      <c r="C9511" s="11" t="s">
        <v>4882</v>
      </c>
      <c r="D9511" s="12"/>
      <c r="E9511" s="13" t="s">
        <v>41924</v>
      </c>
      <c r="F9511" s="11" t="s">
        <v>41925</v>
      </c>
      <c r="G9511" s="12" t="s">
        <v>74</v>
      </c>
      <c r="H9511" s="12" t="s">
        <v>121</v>
      </c>
      <c r="I9511" s="14" t="s">
        <v>148</v>
      </c>
      <c r="J9511" s="12" t="s">
        <v>24</v>
      </c>
      <c r="K9511" s="12" t="s">
        <v>25</v>
      </c>
      <c r="L9511" s="12" t="s">
        <v>39</v>
      </c>
      <c r="M9511" s="11" t="s">
        <v>149</v>
      </c>
      <c r="N9511" s="11" t="s">
        <v>4871</v>
      </c>
      <c r="O9511" s="12" t="s">
        <v>29</v>
      </c>
      <c r="P9511" s="12"/>
      <c r="Q9511" s="15" t="s">
        <v>41926</v>
      </c>
      <c r="R9511" s="12" t="s">
        <v>148</v>
      </c>
      <c r="S9511" s="11" t="s">
        <v>15985</v>
      </c>
      <c r="T9511" s="11" t="s">
        <v>4887</v>
      </c>
    </row>
    <row x14ac:dyDescent="0.25" r="9512" customHeight="1" ht="19.5">
      <c r="A9512" s="18">
        <v>45223</v>
      </c>
      <c r="B9512" s="11" t="s">
        <v>41927</v>
      </c>
      <c r="C9512" s="11" t="s">
        <v>4867</v>
      </c>
      <c r="D9512" s="12"/>
      <c r="E9512" s="13" t="s">
        <v>41928</v>
      </c>
      <c r="F9512" s="11" t="s">
        <v>41929</v>
      </c>
      <c r="G9512" s="12" t="s">
        <v>74</v>
      </c>
      <c r="H9512" s="12"/>
      <c r="I9512" s="14" t="s">
        <v>4870</v>
      </c>
      <c r="J9512" s="12" t="s">
        <v>24</v>
      </c>
      <c r="K9512" s="12" t="s">
        <v>25</v>
      </c>
      <c r="L9512" s="12" t="s">
        <v>39</v>
      </c>
      <c r="M9512" s="11" t="s">
        <v>149</v>
      </c>
      <c r="N9512" s="11" t="s">
        <v>4871</v>
      </c>
      <c r="O9512" s="12" t="s">
        <v>29</v>
      </c>
      <c r="P9512" s="12"/>
      <c r="Q9512" s="15" t="s">
        <v>41930</v>
      </c>
      <c r="R9512" s="12" t="s">
        <v>148</v>
      </c>
      <c r="S9512" s="11" t="s">
        <v>24655</v>
      </c>
      <c r="T9512" s="11" t="s">
        <v>4887</v>
      </c>
    </row>
    <row x14ac:dyDescent="0.25" r="9513" customHeight="1" ht="19.5">
      <c r="A9513" s="18">
        <v>45223</v>
      </c>
      <c r="B9513" s="11" t="s">
        <v>41931</v>
      </c>
      <c r="C9513" s="11" t="s">
        <v>5363</v>
      </c>
      <c r="D9513" s="12"/>
      <c r="E9513" s="13">
        <v>18672109535</v>
      </c>
      <c r="F9513" s="11" t="s">
        <v>22703</v>
      </c>
      <c r="G9513" s="12" t="s">
        <v>74</v>
      </c>
      <c r="H9513" s="12"/>
      <c r="I9513" s="14" t="s">
        <v>433</v>
      </c>
      <c r="J9513" s="12" t="s">
        <v>24</v>
      </c>
      <c r="K9513" s="12" t="s">
        <v>25</v>
      </c>
      <c r="L9513" s="12" t="s">
        <v>39</v>
      </c>
      <c r="M9513" s="11" t="s">
        <v>27</v>
      </c>
      <c r="N9513" s="11" t="s">
        <v>624</v>
      </c>
      <c r="O9513" s="12" t="s">
        <v>29</v>
      </c>
      <c r="P9513" s="12"/>
      <c r="Q9513" s="15" t="s">
        <v>41932</v>
      </c>
      <c r="R9513" s="12" t="s">
        <v>42</v>
      </c>
      <c r="S9513" s="11" t="s">
        <v>41933</v>
      </c>
      <c r="T9513" s="11" t="s">
        <v>41934</v>
      </c>
    </row>
    <row x14ac:dyDescent="0.25" r="9514" customHeight="1" ht="19.5">
      <c r="A9514" s="18">
        <v>45222</v>
      </c>
      <c r="B9514" s="11" t="s">
        <v>41935</v>
      </c>
      <c r="C9514" s="11" t="s">
        <v>72</v>
      </c>
      <c r="D9514" s="12"/>
      <c r="E9514" s="13">
        <v>18671744468</v>
      </c>
      <c r="F9514" s="11" t="s">
        <v>41936</v>
      </c>
      <c r="G9514" s="12"/>
      <c r="H9514" s="12"/>
      <c r="I9514" s="14">
        <v>10015</v>
      </c>
      <c r="J9514" s="12" t="s">
        <v>24</v>
      </c>
      <c r="K9514" s="12" t="s">
        <v>25</v>
      </c>
      <c r="L9514" s="12" t="s">
        <v>39</v>
      </c>
      <c r="M9514" s="11" t="s">
        <v>27</v>
      </c>
      <c r="N9514" s="11" t="s">
        <v>28</v>
      </c>
      <c r="O9514" s="12" t="s">
        <v>29</v>
      </c>
      <c r="P9514" s="12"/>
      <c r="Q9514" s="15" t="s">
        <v>41937</v>
      </c>
      <c r="R9514" s="12" t="s">
        <v>31</v>
      </c>
      <c r="S9514" s="11" t="s">
        <v>41938</v>
      </c>
      <c r="T9514" s="11" t="s">
        <v>41939</v>
      </c>
    </row>
    <row x14ac:dyDescent="0.25" r="9515" customHeight="1" ht="19.5">
      <c r="A9515" s="18">
        <v>45224</v>
      </c>
      <c r="B9515" s="11" t="s">
        <v>41940</v>
      </c>
      <c r="C9515" s="11" t="s">
        <v>5363</v>
      </c>
      <c r="D9515" s="12"/>
      <c r="E9515" s="13">
        <v>18671724195</v>
      </c>
      <c r="F9515" s="11" t="s">
        <v>41941</v>
      </c>
      <c r="G9515" s="12" t="s">
        <v>74</v>
      </c>
      <c r="H9515" s="12"/>
      <c r="I9515" s="14" t="s">
        <v>154</v>
      </c>
      <c r="J9515" s="12" t="s">
        <v>24</v>
      </c>
      <c r="K9515" s="12" t="s">
        <v>25</v>
      </c>
      <c r="L9515" s="12" t="s">
        <v>39</v>
      </c>
      <c r="M9515" s="11" t="s">
        <v>40</v>
      </c>
      <c r="N9515" s="11" t="s">
        <v>624</v>
      </c>
      <c r="O9515" s="12" t="s">
        <v>29</v>
      </c>
      <c r="P9515" s="12"/>
      <c r="Q9515" s="15" t="s">
        <v>41942</v>
      </c>
      <c r="R9515" s="12" t="s">
        <v>42</v>
      </c>
      <c r="S9515" s="11" t="s">
        <v>41943</v>
      </c>
      <c r="T9515" s="11" t="s">
        <v>41944</v>
      </c>
    </row>
    <row x14ac:dyDescent="0.25" r="9516" customHeight="1" ht="19.5">
      <c r="A9516" s="18">
        <v>45223</v>
      </c>
      <c r="B9516" s="11" t="s">
        <v>41945</v>
      </c>
      <c r="C9516" s="11" t="s">
        <v>5117</v>
      </c>
      <c r="D9516" s="12"/>
      <c r="E9516" s="13" t="s">
        <v>41946</v>
      </c>
      <c r="F9516" s="11" t="s">
        <v>41947</v>
      </c>
      <c r="G9516" s="12" t="s">
        <v>74</v>
      </c>
      <c r="H9516" s="12" t="s">
        <v>130</v>
      </c>
      <c r="I9516" s="14" t="s">
        <v>4975</v>
      </c>
      <c r="J9516" s="12" t="s">
        <v>24</v>
      </c>
      <c r="K9516" s="12" t="s">
        <v>25</v>
      </c>
      <c r="L9516" s="12" t="s">
        <v>39</v>
      </c>
      <c r="M9516" s="11" t="s">
        <v>149</v>
      </c>
      <c r="N9516" s="11" t="s">
        <v>4871</v>
      </c>
      <c r="O9516" s="12" t="s">
        <v>29</v>
      </c>
      <c r="P9516" s="12"/>
      <c r="Q9516" s="15" t="s">
        <v>41948</v>
      </c>
      <c r="R9516" s="12" t="s">
        <v>148</v>
      </c>
      <c r="S9516" s="11" t="s">
        <v>6796</v>
      </c>
      <c r="T9516" s="11" t="s">
        <v>4887</v>
      </c>
    </row>
    <row x14ac:dyDescent="0.25" r="9517" customHeight="1" ht="19.5">
      <c r="A9517" s="18">
        <v>45223</v>
      </c>
      <c r="B9517" s="11" t="s">
        <v>41949</v>
      </c>
      <c r="C9517" s="11" t="s">
        <v>4867</v>
      </c>
      <c r="D9517" s="12"/>
      <c r="E9517" s="13" t="s">
        <v>41950</v>
      </c>
      <c r="F9517" s="11" t="s">
        <v>41951</v>
      </c>
      <c r="G9517" s="12" t="s">
        <v>74</v>
      </c>
      <c r="H9517" s="12"/>
      <c r="I9517" s="14" t="s">
        <v>4870</v>
      </c>
      <c r="J9517" s="12" t="s">
        <v>24</v>
      </c>
      <c r="K9517" s="12" t="s">
        <v>25</v>
      </c>
      <c r="L9517" s="12" t="s">
        <v>39</v>
      </c>
      <c r="M9517" s="11" t="s">
        <v>149</v>
      </c>
      <c r="N9517" s="11" t="s">
        <v>4871</v>
      </c>
      <c r="O9517" s="12" t="s">
        <v>29</v>
      </c>
      <c r="P9517" s="12"/>
      <c r="Q9517" s="15" t="s">
        <v>41952</v>
      </c>
      <c r="R9517" s="12" t="s">
        <v>148</v>
      </c>
      <c r="S9517" s="11" t="s">
        <v>24655</v>
      </c>
      <c r="T9517" s="11" t="s">
        <v>4887</v>
      </c>
    </row>
    <row x14ac:dyDescent="0.25" r="9518" customHeight="1" ht="19.5">
      <c r="A9518" s="18">
        <v>45225</v>
      </c>
      <c r="B9518" s="11" t="s">
        <v>41953</v>
      </c>
      <c r="C9518" s="11" t="s">
        <v>72</v>
      </c>
      <c r="D9518" s="12"/>
      <c r="E9518" s="13">
        <v>15171750112</v>
      </c>
      <c r="F9518" s="11" t="s">
        <v>24517</v>
      </c>
      <c r="G9518" s="12"/>
      <c r="H9518" s="12"/>
      <c r="I9518" s="14">
        <v>10015</v>
      </c>
      <c r="J9518" s="12" t="s">
        <v>24</v>
      </c>
      <c r="K9518" s="12" t="s">
        <v>25</v>
      </c>
      <c r="L9518" s="12" t="s">
        <v>39</v>
      </c>
      <c r="M9518" s="11" t="s">
        <v>27</v>
      </c>
      <c r="N9518" s="11" t="s">
        <v>28</v>
      </c>
      <c r="O9518" s="12" t="s">
        <v>29</v>
      </c>
      <c r="P9518" s="12"/>
      <c r="Q9518" s="15" t="s">
        <v>41954</v>
      </c>
      <c r="R9518" s="12" t="s">
        <v>31</v>
      </c>
      <c r="S9518" s="11" t="s">
        <v>41955</v>
      </c>
      <c r="T9518" s="11" t="s">
        <v>41956</v>
      </c>
    </row>
    <row x14ac:dyDescent="0.25" r="9519" customHeight="1" ht="19.5">
      <c r="A9519" s="18">
        <v>45225</v>
      </c>
      <c r="B9519" s="11" t="s">
        <v>41957</v>
      </c>
      <c r="C9519" s="11" t="s">
        <v>72</v>
      </c>
      <c r="D9519" s="12"/>
      <c r="E9519" s="13">
        <v>18672650331</v>
      </c>
      <c r="F9519" s="11" t="s">
        <v>41958</v>
      </c>
      <c r="G9519" s="12"/>
      <c r="H9519" s="12"/>
      <c r="I9519" s="14">
        <v>10015</v>
      </c>
      <c r="J9519" s="12" t="s">
        <v>24</v>
      </c>
      <c r="K9519" s="12" t="s">
        <v>25</v>
      </c>
      <c r="L9519" s="12" t="s">
        <v>39</v>
      </c>
      <c r="M9519" s="11" t="s">
        <v>27</v>
      </c>
      <c r="N9519" s="11" t="s">
        <v>28</v>
      </c>
      <c r="O9519" s="12" t="s">
        <v>29</v>
      </c>
      <c r="P9519" s="12"/>
      <c r="Q9519" s="15" t="s">
        <v>41959</v>
      </c>
      <c r="R9519" s="12" t="s">
        <v>31</v>
      </c>
      <c r="S9519" s="11" t="s">
        <v>41960</v>
      </c>
      <c r="T9519" s="11" t="s">
        <v>41961</v>
      </c>
    </row>
    <row x14ac:dyDescent="0.25" r="9520" customHeight="1" ht="19.5">
      <c r="A9520" s="18">
        <v>45225</v>
      </c>
      <c r="B9520" s="11" t="s">
        <v>41962</v>
      </c>
      <c r="C9520" s="11" t="s">
        <v>72</v>
      </c>
      <c r="D9520" s="12"/>
      <c r="E9520" s="13">
        <v>18674274635</v>
      </c>
      <c r="F9520" s="11" t="s">
        <v>41963</v>
      </c>
      <c r="G9520" s="12"/>
      <c r="H9520" s="12"/>
      <c r="I9520" s="14">
        <v>10015</v>
      </c>
      <c r="J9520" s="12" t="s">
        <v>24</v>
      </c>
      <c r="K9520" s="12" t="s">
        <v>25</v>
      </c>
      <c r="L9520" s="12" t="s">
        <v>39</v>
      </c>
      <c r="M9520" s="11" t="s">
        <v>27</v>
      </c>
      <c r="N9520" s="11" t="s">
        <v>28</v>
      </c>
      <c r="O9520" s="12" t="s">
        <v>29</v>
      </c>
      <c r="P9520" s="12"/>
      <c r="Q9520" s="15" t="s">
        <v>41964</v>
      </c>
      <c r="R9520" s="12" t="s">
        <v>31</v>
      </c>
      <c r="S9520" s="11" t="s">
        <v>41965</v>
      </c>
      <c r="T9520" s="11" t="s">
        <v>41966</v>
      </c>
    </row>
    <row x14ac:dyDescent="0.25" r="9521" customHeight="1" ht="19.5">
      <c r="A9521" s="18">
        <v>45225</v>
      </c>
      <c r="B9521" s="11" t="s">
        <v>41967</v>
      </c>
      <c r="C9521" s="11" t="s">
        <v>180</v>
      </c>
      <c r="D9521" s="12"/>
      <c r="E9521" s="13">
        <v>18672096245</v>
      </c>
      <c r="F9521" s="11" t="s">
        <v>1835</v>
      </c>
      <c r="G9521" s="12" t="s">
        <v>289</v>
      </c>
      <c r="H9521" s="12"/>
      <c r="I9521" s="14" t="s">
        <v>259</v>
      </c>
      <c r="J9521" s="12" t="s">
        <v>24</v>
      </c>
      <c r="K9521" s="12" t="s">
        <v>25</v>
      </c>
      <c r="L9521" s="12" t="s">
        <v>39</v>
      </c>
      <c r="M9521" s="11" t="s">
        <v>40</v>
      </c>
      <c r="N9521" s="11" t="s">
        <v>183</v>
      </c>
      <c r="O9521" s="12" t="s">
        <v>29</v>
      </c>
      <c r="P9521" s="12"/>
      <c r="Q9521" s="15" t="s">
        <v>41968</v>
      </c>
      <c r="R9521" s="12" t="s">
        <v>51</v>
      </c>
      <c r="S9521" s="11" t="s">
        <v>41969</v>
      </c>
      <c r="T9521" s="11"/>
    </row>
    <row x14ac:dyDescent="0.25" r="9522" customHeight="1" ht="19.5">
      <c r="A9522" s="18">
        <v>45223</v>
      </c>
      <c r="B9522" s="11" t="s">
        <v>41970</v>
      </c>
      <c r="C9522" s="11" t="s">
        <v>4867</v>
      </c>
      <c r="D9522" s="12"/>
      <c r="E9522" s="13" t="s">
        <v>41971</v>
      </c>
      <c r="F9522" s="11" t="s">
        <v>41972</v>
      </c>
      <c r="G9522" s="12" t="s">
        <v>74</v>
      </c>
      <c r="H9522" s="12"/>
      <c r="I9522" s="14" t="s">
        <v>4870</v>
      </c>
      <c r="J9522" s="12" t="s">
        <v>24</v>
      </c>
      <c r="K9522" s="12" t="s">
        <v>25</v>
      </c>
      <c r="L9522" s="12" t="s">
        <v>39</v>
      </c>
      <c r="M9522" s="11" t="s">
        <v>149</v>
      </c>
      <c r="N9522" s="11" t="s">
        <v>4871</v>
      </c>
      <c r="O9522" s="12" t="s">
        <v>29</v>
      </c>
      <c r="P9522" s="12"/>
      <c r="Q9522" s="15" t="s">
        <v>41973</v>
      </c>
      <c r="R9522" s="12" t="s">
        <v>42</v>
      </c>
      <c r="S9522" s="11" t="s">
        <v>24655</v>
      </c>
      <c r="T9522" s="11" t="s">
        <v>4899</v>
      </c>
    </row>
    <row x14ac:dyDescent="0.25" r="9523" customHeight="1" ht="19.5">
      <c r="A9523" s="18">
        <v>45223</v>
      </c>
      <c r="B9523" s="11" t="s">
        <v>41974</v>
      </c>
      <c r="C9523" s="11" t="s">
        <v>4867</v>
      </c>
      <c r="D9523" s="12"/>
      <c r="E9523" s="13" t="s">
        <v>41975</v>
      </c>
      <c r="F9523" s="11" t="s">
        <v>41976</v>
      </c>
      <c r="G9523" s="12" t="s">
        <v>74</v>
      </c>
      <c r="H9523" s="12"/>
      <c r="I9523" s="14" t="s">
        <v>4870</v>
      </c>
      <c r="J9523" s="12" t="s">
        <v>24</v>
      </c>
      <c r="K9523" s="12" t="s">
        <v>25</v>
      </c>
      <c r="L9523" s="12" t="s">
        <v>39</v>
      </c>
      <c r="M9523" s="11" t="s">
        <v>149</v>
      </c>
      <c r="N9523" s="11" t="s">
        <v>4871</v>
      </c>
      <c r="O9523" s="12" t="s">
        <v>29</v>
      </c>
      <c r="P9523" s="12"/>
      <c r="Q9523" s="15" t="s">
        <v>41977</v>
      </c>
      <c r="R9523" s="12" t="s">
        <v>148</v>
      </c>
      <c r="S9523" s="11" t="s">
        <v>24655</v>
      </c>
      <c r="T9523" s="11" t="s">
        <v>4887</v>
      </c>
    </row>
    <row x14ac:dyDescent="0.25" r="9524" customHeight="1" ht="19.5">
      <c r="A9524" s="18">
        <v>45222</v>
      </c>
      <c r="B9524" s="11" t="s">
        <v>41978</v>
      </c>
      <c r="C9524" s="11" t="s">
        <v>72</v>
      </c>
      <c r="D9524" s="12"/>
      <c r="E9524" s="13">
        <v>18695060872</v>
      </c>
      <c r="F9524" s="11" t="s">
        <v>11805</v>
      </c>
      <c r="G9524" s="12"/>
      <c r="H9524" s="12"/>
      <c r="I9524" s="14">
        <v>10015</v>
      </c>
      <c r="J9524" s="12" t="s">
        <v>24</v>
      </c>
      <c r="K9524" s="12" t="s">
        <v>25</v>
      </c>
      <c r="L9524" s="12" t="s">
        <v>39</v>
      </c>
      <c r="M9524" s="11" t="s">
        <v>27</v>
      </c>
      <c r="N9524" s="11" t="s">
        <v>28</v>
      </c>
      <c r="O9524" s="12" t="s">
        <v>29</v>
      </c>
      <c r="P9524" s="12"/>
      <c r="Q9524" s="15" t="s">
        <v>41979</v>
      </c>
      <c r="R9524" s="12" t="s">
        <v>31</v>
      </c>
      <c r="S9524" s="11" t="s">
        <v>41980</v>
      </c>
      <c r="T9524" s="11" t="s">
        <v>41981</v>
      </c>
    </row>
    <row x14ac:dyDescent="0.25" r="9525" customHeight="1" ht="19.5">
      <c r="A9525" s="18">
        <v>45223</v>
      </c>
      <c r="B9525" s="11" t="s">
        <v>41982</v>
      </c>
      <c r="C9525" s="11" t="s">
        <v>4867</v>
      </c>
      <c r="D9525" s="12"/>
      <c r="E9525" s="13" t="s">
        <v>41983</v>
      </c>
      <c r="F9525" s="11" t="s">
        <v>17395</v>
      </c>
      <c r="G9525" s="12" t="s">
        <v>74</v>
      </c>
      <c r="H9525" s="12" t="s">
        <v>130</v>
      </c>
      <c r="I9525" s="14" t="s">
        <v>4870</v>
      </c>
      <c r="J9525" s="12" t="s">
        <v>24</v>
      </c>
      <c r="K9525" s="12" t="s">
        <v>25</v>
      </c>
      <c r="L9525" s="12" t="s">
        <v>39</v>
      </c>
      <c r="M9525" s="11" t="s">
        <v>149</v>
      </c>
      <c r="N9525" s="11" t="s">
        <v>4871</v>
      </c>
      <c r="O9525" s="12" t="s">
        <v>29</v>
      </c>
      <c r="P9525" s="12"/>
      <c r="Q9525" s="15" t="s">
        <v>41984</v>
      </c>
      <c r="R9525" s="12" t="s">
        <v>42</v>
      </c>
      <c r="S9525" s="11" t="s">
        <v>41985</v>
      </c>
      <c r="T9525" s="11" t="s">
        <v>4899</v>
      </c>
    </row>
    <row x14ac:dyDescent="0.25" r="9526" customHeight="1" ht="19.5">
      <c r="A9526" s="18">
        <v>45224</v>
      </c>
      <c r="B9526" s="11" t="s">
        <v>41986</v>
      </c>
      <c r="C9526" s="11" t="s">
        <v>180</v>
      </c>
      <c r="D9526" s="12"/>
      <c r="E9526" s="13">
        <v>18672655367</v>
      </c>
      <c r="F9526" s="11" t="s">
        <v>41987</v>
      </c>
      <c r="G9526" s="12" t="s">
        <v>115</v>
      </c>
      <c r="H9526" s="12"/>
      <c r="I9526" s="14" t="s">
        <v>57</v>
      </c>
      <c r="J9526" s="12" t="s">
        <v>24</v>
      </c>
      <c r="K9526" s="12" t="s">
        <v>25</v>
      </c>
      <c r="L9526" s="12" t="s">
        <v>39</v>
      </c>
      <c r="M9526" s="11" t="s">
        <v>27</v>
      </c>
      <c r="N9526" s="11" t="s">
        <v>183</v>
      </c>
      <c r="O9526" s="12" t="s">
        <v>29</v>
      </c>
      <c r="P9526" s="12"/>
      <c r="Q9526" s="15" t="s">
        <v>41988</v>
      </c>
      <c r="R9526" s="12" t="s">
        <v>51</v>
      </c>
      <c r="S9526" s="11" t="s">
        <v>41989</v>
      </c>
      <c r="T9526" s="11"/>
    </row>
    <row x14ac:dyDescent="0.25" r="9527" customHeight="1" ht="19.5">
      <c r="A9527" s="18">
        <v>45224</v>
      </c>
      <c r="B9527" s="11" t="s">
        <v>41990</v>
      </c>
      <c r="C9527" s="11" t="s">
        <v>180</v>
      </c>
      <c r="D9527" s="12"/>
      <c r="E9527" s="13">
        <v>18674209299</v>
      </c>
      <c r="F9527" s="11" t="s">
        <v>41991</v>
      </c>
      <c r="G9527" s="12" t="s">
        <v>23</v>
      </c>
      <c r="H9527" s="12" t="s">
        <v>98</v>
      </c>
      <c r="I9527" s="14" t="s">
        <v>189</v>
      </c>
      <c r="J9527" s="12" t="s">
        <v>24</v>
      </c>
      <c r="K9527" s="12" t="s">
        <v>25</v>
      </c>
      <c r="L9527" s="12" t="s">
        <v>39</v>
      </c>
      <c r="M9527" s="11" t="s">
        <v>40</v>
      </c>
      <c r="N9527" s="11" t="s">
        <v>183</v>
      </c>
      <c r="O9527" s="12" t="s">
        <v>29</v>
      </c>
      <c r="P9527" s="12"/>
      <c r="Q9527" s="15" t="s">
        <v>41992</v>
      </c>
      <c r="R9527" s="12" t="s">
        <v>51</v>
      </c>
      <c r="S9527" s="17" t="s">
        <v>41993</v>
      </c>
      <c r="T9527" s="11"/>
    </row>
    <row x14ac:dyDescent="0.25" r="9528" customHeight="1" ht="19.5">
      <c r="A9528" s="18">
        <v>45224</v>
      </c>
      <c r="B9528" s="11" t="s">
        <v>41994</v>
      </c>
      <c r="C9528" s="11" t="s">
        <v>72</v>
      </c>
      <c r="D9528" s="12"/>
      <c r="E9528" s="13">
        <v>18871768624</v>
      </c>
      <c r="F9528" s="11" t="s">
        <v>41995</v>
      </c>
      <c r="G9528" s="12"/>
      <c r="H9528" s="12"/>
      <c r="I9528" s="14">
        <v>10015</v>
      </c>
      <c r="J9528" s="12" t="s">
        <v>24</v>
      </c>
      <c r="K9528" s="12" t="s">
        <v>25</v>
      </c>
      <c r="L9528" s="12" t="s">
        <v>39</v>
      </c>
      <c r="M9528" s="11" t="s">
        <v>27</v>
      </c>
      <c r="N9528" s="11" t="s">
        <v>28</v>
      </c>
      <c r="O9528" s="12" t="s">
        <v>29</v>
      </c>
      <c r="P9528" s="12"/>
      <c r="Q9528" s="15" t="s">
        <v>41996</v>
      </c>
      <c r="R9528" s="12" t="s">
        <v>31</v>
      </c>
      <c r="S9528" s="11" t="s">
        <v>41997</v>
      </c>
      <c r="T9528" s="11" t="s">
        <v>41998</v>
      </c>
    </row>
    <row x14ac:dyDescent="0.25" r="9529" customHeight="1" ht="19.5">
      <c r="A9529" s="18">
        <v>45225</v>
      </c>
      <c r="B9529" s="11" t="s">
        <v>41999</v>
      </c>
      <c r="C9529" s="11" t="s">
        <v>72</v>
      </c>
      <c r="D9529" s="12"/>
      <c r="E9529" s="13">
        <v>18986823968</v>
      </c>
      <c r="F9529" s="11" t="s">
        <v>42000</v>
      </c>
      <c r="G9529" s="12"/>
      <c r="H9529" s="12"/>
      <c r="I9529" s="14">
        <v>10015</v>
      </c>
      <c r="J9529" s="12" t="s">
        <v>24</v>
      </c>
      <c r="K9529" s="12" t="s">
        <v>25</v>
      </c>
      <c r="L9529" s="12" t="s">
        <v>39</v>
      </c>
      <c r="M9529" s="11" t="s">
        <v>27</v>
      </c>
      <c r="N9529" s="11" t="s">
        <v>28</v>
      </c>
      <c r="O9529" s="12" t="s">
        <v>29</v>
      </c>
      <c r="P9529" s="12"/>
      <c r="Q9529" s="15" t="s">
        <v>42001</v>
      </c>
      <c r="R9529" s="12" t="s">
        <v>31</v>
      </c>
      <c r="S9529" s="11" t="s">
        <v>42002</v>
      </c>
      <c r="T9529" s="11" t="s">
        <v>42003</v>
      </c>
    </row>
    <row x14ac:dyDescent="0.25" r="9530" customHeight="1" ht="19.5">
      <c r="A9530" s="18">
        <v>45223</v>
      </c>
      <c r="B9530" s="11" t="s">
        <v>42004</v>
      </c>
      <c r="C9530" s="11" t="s">
        <v>5805</v>
      </c>
      <c r="D9530" s="12"/>
      <c r="E9530" s="13">
        <v>15549546607</v>
      </c>
      <c r="F9530" s="11" t="s">
        <v>42005</v>
      </c>
      <c r="G9530" s="12" t="s">
        <v>74</v>
      </c>
      <c r="H9530" s="12"/>
      <c r="I9530" s="14">
        <v>10015</v>
      </c>
      <c r="J9530" s="12" t="s">
        <v>24</v>
      </c>
      <c r="K9530" s="12" t="s">
        <v>25</v>
      </c>
      <c r="L9530" s="12" t="s">
        <v>26</v>
      </c>
      <c r="M9530" s="11" t="s">
        <v>27</v>
      </c>
      <c r="N9530" s="11" t="s">
        <v>28</v>
      </c>
      <c r="O9530" s="12" t="s">
        <v>29</v>
      </c>
      <c r="P9530" s="12" t="s">
        <v>5430</v>
      </c>
      <c r="Q9530" s="15" t="s">
        <v>42006</v>
      </c>
      <c r="R9530" s="12" t="s">
        <v>31</v>
      </c>
      <c r="S9530" s="11" t="s">
        <v>42007</v>
      </c>
      <c r="T9530" s="11" t="s">
        <v>42008</v>
      </c>
    </row>
    <row x14ac:dyDescent="0.25" r="9531" customHeight="1" ht="19.5">
      <c r="A9531" s="18">
        <v>45222</v>
      </c>
      <c r="B9531" s="11" t="s">
        <v>42009</v>
      </c>
      <c r="C9531" s="11" t="s">
        <v>4273</v>
      </c>
      <c r="D9531" s="12"/>
      <c r="E9531" s="13" t="s">
        <v>39973</v>
      </c>
      <c r="F9531" s="11" t="s">
        <v>33057</v>
      </c>
      <c r="G9531" s="12" t="s">
        <v>74</v>
      </c>
      <c r="H9531" s="12"/>
      <c r="I9531" s="14" t="s">
        <v>57</v>
      </c>
      <c r="J9531" s="12" t="s">
        <v>24</v>
      </c>
      <c r="K9531" s="12" t="s">
        <v>25</v>
      </c>
      <c r="L9531" s="12" t="s">
        <v>39</v>
      </c>
      <c r="M9531" s="11" t="s">
        <v>40</v>
      </c>
      <c r="N9531" s="11" t="s">
        <v>28</v>
      </c>
      <c r="O9531" s="12" t="s">
        <v>29</v>
      </c>
      <c r="P9531" s="12"/>
      <c r="Q9531" s="15" t="s">
        <v>42010</v>
      </c>
      <c r="R9531" s="12" t="s">
        <v>42</v>
      </c>
      <c r="S9531" s="11" t="s">
        <v>42011</v>
      </c>
      <c r="T9531" s="11" t="s">
        <v>42012</v>
      </c>
    </row>
    <row x14ac:dyDescent="0.25" r="9532" customHeight="1" ht="19.5">
      <c r="A9532" s="18">
        <v>45223</v>
      </c>
      <c r="B9532" s="11" t="s">
        <v>42013</v>
      </c>
      <c r="C9532" s="11" t="s">
        <v>5363</v>
      </c>
      <c r="D9532" s="12"/>
      <c r="E9532" s="13">
        <v>18671724195</v>
      </c>
      <c r="F9532" s="11" t="s">
        <v>41941</v>
      </c>
      <c r="G9532" s="12" t="s">
        <v>74</v>
      </c>
      <c r="H9532" s="12"/>
      <c r="I9532" s="14" t="s">
        <v>272</v>
      </c>
      <c r="J9532" s="12" t="s">
        <v>24</v>
      </c>
      <c r="K9532" s="12" t="s">
        <v>25</v>
      </c>
      <c r="L9532" s="12" t="s">
        <v>39</v>
      </c>
      <c r="M9532" s="11" t="s">
        <v>40</v>
      </c>
      <c r="N9532" s="11" t="s">
        <v>624</v>
      </c>
      <c r="O9532" s="12" t="s">
        <v>29</v>
      </c>
      <c r="P9532" s="12"/>
      <c r="Q9532" s="15" t="s">
        <v>42014</v>
      </c>
      <c r="R9532" s="12" t="s">
        <v>42</v>
      </c>
      <c r="S9532" s="11" t="s">
        <v>42015</v>
      </c>
      <c r="T9532" s="11" t="s">
        <v>42016</v>
      </c>
    </row>
    <row x14ac:dyDescent="0.25" r="9533" customHeight="1" ht="19.5">
      <c r="A9533" s="18">
        <v>45224</v>
      </c>
      <c r="B9533" s="11" t="s">
        <v>42017</v>
      </c>
      <c r="C9533" s="11" t="s">
        <v>158</v>
      </c>
      <c r="D9533" s="12"/>
      <c r="E9533" s="13">
        <v>13197332171</v>
      </c>
      <c r="F9533" s="11" t="s">
        <v>42018</v>
      </c>
      <c r="G9533" s="12" t="s">
        <v>115</v>
      </c>
      <c r="H9533" s="12"/>
      <c r="I9533" s="14" t="s">
        <v>148</v>
      </c>
      <c r="J9533" s="12" t="s">
        <v>24</v>
      </c>
      <c r="K9533" s="12" t="s">
        <v>25</v>
      </c>
      <c r="L9533" s="12" t="s">
        <v>39</v>
      </c>
      <c r="M9533" s="11" t="s">
        <v>149</v>
      </c>
      <c r="N9533" s="11" t="s">
        <v>28</v>
      </c>
      <c r="O9533" s="12" t="s">
        <v>29</v>
      </c>
      <c r="P9533" s="12"/>
      <c r="Q9533" s="15" t="s">
        <v>42019</v>
      </c>
      <c r="R9533" s="12" t="s">
        <v>42</v>
      </c>
      <c r="S9533" s="11" t="s">
        <v>42020</v>
      </c>
      <c r="T9533" s="11" t="s">
        <v>42021</v>
      </c>
    </row>
    <row x14ac:dyDescent="0.25" r="9534" customHeight="1" ht="19.5">
      <c r="A9534" s="18">
        <v>45224</v>
      </c>
      <c r="B9534" s="11" t="s">
        <v>42022</v>
      </c>
      <c r="C9534" s="11" t="s">
        <v>180</v>
      </c>
      <c r="D9534" s="12"/>
      <c r="E9534" s="13">
        <v>18674271353</v>
      </c>
      <c r="F9534" s="11" t="s">
        <v>42023</v>
      </c>
      <c r="G9534" s="12" t="s">
        <v>74</v>
      </c>
      <c r="H9534" s="12"/>
      <c r="I9534" s="14" t="s">
        <v>99</v>
      </c>
      <c r="J9534" s="12" t="s">
        <v>24</v>
      </c>
      <c r="K9534" s="12" t="s">
        <v>25</v>
      </c>
      <c r="L9534" s="12" t="s">
        <v>39</v>
      </c>
      <c r="M9534" s="11" t="s">
        <v>27</v>
      </c>
      <c r="N9534" s="11" t="s">
        <v>183</v>
      </c>
      <c r="O9534" s="12" t="s">
        <v>29</v>
      </c>
      <c r="P9534" s="12"/>
      <c r="Q9534" s="15" t="s">
        <v>42024</v>
      </c>
      <c r="R9534" s="12" t="s">
        <v>51</v>
      </c>
      <c r="S9534" s="11" t="s">
        <v>42025</v>
      </c>
      <c r="T9534" s="11"/>
    </row>
    <row x14ac:dyDescent="0.25" r="9535" customHeight="1" ht="19.5">
      <c r="A9535" s="18">
        <v>45222</v>
      </c>
      <c r="B9535" s="11" t="s">
        <v>42026</v>
      </c>
      <c r="C9535" s="11" t="s">
        <v>341</v>
      </c>
      <c r="D9535" s="12"/>
      <c r="E9535" s="13">
        <v>15671001910</v>
      </c>
      <c r="F9535" s="11" t="s">
        <v>17267</v>
      </c>
      <c r="G9535" s="12" t="s">
        <v>37</v>
      </c>
      <c r="H9535" s="12"/>
      <c r="I9535" s="14" t="s">
        <v>57</v>
      </c>
      <c r="J9535" s="12" t="s">
        <v>24</v>
      </c>
      <c r="K9535" s="12" t="s">
        <v>25</v>
      </c>
      <c r="L9535" s="12" t="s">
        <v>39</v>
      </c>
      <c r="M9535" s="11" t="s">
        <v>40</v>
      </c>
      <c r="N9535" s="11" t="s">
        <v>28</v>
      </c>
      <c r="O9535" s="12" t="s">
        <v>29</v>
      </c>
      <c r="P9535" s="12"/>
      <c r="Q9535" s="15" t="s">
        <v>42027</v>
      </c>
      <c r="R9535" s="12" t="s">
        <v>42</v>
      </c>
      <c r="S9535" s="11" t="s">
        <v>42028</v>
      </c>
      <c r="T9535" s="11" t="s">
        <v>42029</v>
      </c>
    </row>
    <row x14ac:dyDescent="0.25" r="9536" customHeight="1" ht="19.5">
      <c r="A9536" s="18">
        <v>45223</v>
      </c>
      <c r="B9536" s="11" t="s">
        <v>42030</v>
      </c>
      <c r="C9536" s="11" t="s">
        <v>5816</v>
      </c>
      <c r="D9536" s="12"/>
      <c r="E9536" s="13">
        <v>15558888166</v>
      </c>
      <c r="F9536" s="11" t="s">
        <v>42031</v>
      </c>
      <c r="G9536" s="12" t="s">
        <v>56</v>
      </c>
      <c r="H9536" s="12"/>
      <c r="I9536" s="14" t="s">
        <v>68</v>
      </c>
      <c r="J9536" s="12" t="s">
        <v>24</v>
      </c>
      <c r="K9536" s="12" t="s">
        <v>25</v>
      </c>
      <c r="L9536" s="12" t="s">
        <v>39</v>
      </c>
      <c r="M9536" s="11" t="s">
        <v>40</v>
      </c>
      <c r="N9536" s="11" t="s">
        <v>28</v>
      </c>
      <c r="O9536" s="12" t="s">
        <v>29</v>
      </c>
      <c r="P9536" s="12" t="s">
        <v>5807</v>
      </c>
      <c r="Q9536" s="15" t="s">
        <v>42032</v>
      </c>
      <c r="R9536" s="12" t="s">
        <v>42</v>
      </c>
      <c r="S9536" s="11" t="s">
        <v>42033</v>
      </c>
      <c r="T9536" s="11" t="s">
        <v>42034</v>
      </c>
    </row>
    <row x14ac:dyDescent="0.25" r="9537" customHeight="1" ht="19.5">
      <c r="A9537" s="18">
        <v>45223</v>
      </c>
      <c r="B9537" s="11" t="s">
        <v>42035</v>
      </c>
      <c r="C9537" s="11" t="s">
        <v>691</v>
      </c>
      <c r="D9537" s="12"/>
      <c r="E9537" s="13">
        <v>18527826768</v>
      </c>
      <c r="F9537" s="11" t="s">
        <v>29022</v>
      </c>
      <c r="G9537" s="12" t="s">
        <v>48</v>
      </c>
      <c r="H9537" s="12"/>
      <c r="I9537" s="14" t="s">
        <v>142</v>
      </c>
      <c r="J9537" s="12" t="s">
        <v>24</v>
      </c>
      <c r="K9537" s="12" t="s">
        <v>25</v>
      </c>
      <c r="L9537" s="12" t="s">
        <v>39</v>
      </c>
      <c r="M9537" s="11" t="s">
        <v>40</v>
      </c>
      <c r="N9537" s="11" t="s">
        <v>28</v>
      </c>
      <c r="O9537" s="12" t="s">
        <v>29</v>
      </c>
      <c r="P9537" s="12"/>
      <c r="Q9537" s="15" t="s">
        <v>42036</v>
      </c>
      <c r="R9537" s="12" t="s">
        <v>42</v>
      </c>
      <c r="S9537" s="11" t="s">
        <v>42037</v>
      </c>
      <c r="T9537" s="11" t="s">
        <v>42038</v>
      </c>
    </row>
    <row x14ac:dyDescent="0.25" r="9538" customHeight="1" ht="19.5">
      <c r="A9538" s="18">
        <v>45223</v>
      </c>
      <c r="B9538" s="11" t="s">
        <v>42039</v>
      </c>
      <c r="C9538" s="11" t="s">
        <v>4867</v>
      </c>
      <c r="D9538" s="12"/>
      <c r="E9538" s="13" t="s">
        <v>42040</v>
      </c>
      <c r="F9538" s="11" t="s">
        <v>42041</v>
      </c>
      <c r="G9538" s="12" t="s">
        <v>74</v>
      </c>
      <c r="H9538" s="12" t="s">
        <v>130</v>
      </c>
      <c r="I9538" s="14" t="s">
        <v>4870</v>
      </c>
      <c r="J9538" s="12" t="s">
        <v>24</v>
      </c>
      <c r="K9538" s="12" t="s">
        <v>25</v>
      </c>
      <c r="L9538" s="12" t="s">
        <v>39</v>
      </c>
      <c r="M9538" s="11" t="s">
        <v>149</v>
      </c>
      <c r="N9538" s="11" t="s">
        <v>4871</v>
      </c>
      <c r="O9538" s="12" t="s">
        <v>29</v>
      </c>
      <c r="P9538" s="12"/>
      <c r="Q9538" s="15" t="s">
        <v>42042</v>
      </c>
      <c r="R9538" s="12" t="s">
        <v>148</v>
      </c>
      <c r="S9538" s="11" t="s">
        <v>42043</v>
      </c>
      <c r="T9538" s="11" t="s">
        <v>4961</v>
      </c>
    </row>
    <row x14ac:dyDescent="0.25" r="9539" customHeight="1" ht="19.5">
      <c r="A9539" s="18">
        <v>45222</v>
      </c>
      <c r="B9539" s="11" t="s">
        <v>42044</v>
      </c>
      <c r="C9539" s="11" t="s">
        <v>3257</v>
      </c>
      <c r="D9539" s="12"/>
      <c r="E9539" s="13">
        <v>15997666542</v>
      </c>
      <c r="F9539" s="11" t="s">
        <v>42045</v>
      </c>
      <c r="G9539" s="12" t="s">
        <v>48</v>
      </c>
      <c r="H9539" s="12"/>
      <c r="I9539" s="14" t="s">
        <v>99</v>
      </c>
      <c r="J9539" s="12" t="s">
        <v>24</v>
      </c>
      <c r="K9539" s="12" t="s">
        <v>25</v>
      </c>
      <c r="L9539" s="12" t="s">
        <v>39</v>
      </c>
      <c r="M9539" s="11" t="s">
        <v>40</v>
      </c>
      <c r="N9539" s="11" t="s">
        <v>28</v>
      </c>
      <c r="O9539" s="12" t="s">
        <v>29</v>
      </c>
      <c r="P9539" s="12"/>
      <c r="Q9539" s="15" t="s">
        <v>42046</v>
      </c>
      <c r="R9539" s="12" t="s">
        <v>42</v>
      </c>
      <c r="S9539" s="11" t="s">
        <v>42047</v>
      </c>
      <c r="T9539" s="11" t="s">
        <v>42048</v>
      </c>
    </row>
    <row x14ac:dyDescent="0.25" r="9540" customHeight="1" ht="19.5">
      <c r="A9540" s="18">
        <v>45225</v>
      </c>
      <c r="B9540" s="11" t="s">
        <v>42049</v>
      </c>
      <c r="C9540" s="11" t="s">
        <v>5363</v>
      </c>
      <c r="D9540" s="12"/>
      <c r="E9540" s="13">
        <v>18672903677</v>
      </c>
      <c r="F9540" s="11" t="s">
        <v>42050</v>
      </c>
      <c r="G9540" s="12" t="s">
        <v>37</v>
      </c>
      <c r="H9540" s="12"/>
      <c r="I9540" s="14" t="s">
        <v>142</v>
      </c>
      <c r="J9540" s="12" t="s">
        <v>24</v>
      </c>
      <c r="K9540" s="12" t="s">
        <v>25</v>
      </c>
      <c r="L9540" s="12" t="s">
        <v>39</v>
      </c>
      <c r="M9540" s="11" t="s">
        <v>27</v>
      </c>
      <c r="N9540" s="11" t="s">
        <v>624</v>
      </c>
      <c r="O9540" s="12" t="s">
        <v>29</v>
      </c>
      <c r="P9540" s="12"/>
      <c r="Q9540" s="15" t="s">
        <v>42051</v>
      </c>
      <c r="R9540" s="12" t="s">
        <v>42</v>
      </c>
      <c r="S9540" s="11" t="s">
        <v>42052</v>
      </c>
      <c r="T9540" s="11" t="s">
        <v>42053</v>
      </c>
    </row>
    <row x14ac:dyDescent="0.25" r="9541" customHeight="1" ht="19.5">
      <c r="A9541" s="18">
        <v>45225</v>
      </c>
      <c r="B9541" s="11" t="s">
        <v>42054</v>
      </c>
      <c r="C9541" s="11" t="s">
        <v>158</v>
      </c>
      <c r="D9541" s="12"/>
      <c r="E9541" s="13">
        <v>13247285769</v>
      </c>
      <c r="F9541" s="11" t="s">
        <v>42055</v>
      </c>
      <c r="G9541" s="12" t="s">
        <v>115</v>
      </c>
      <c r="H9541" s="12"/>
      <c r="I9541" s="14" t="s">
        <v>925</v>
      </c>
      <c r="J9541" s="12" t="s">
        <v>24</v>
      </c>
      <c r="K9541" s="12" t="s">
        <v>25</v>
      </c>
      <c r="L9541" s="12" t="s">
        <v>39</v>
      </c>
      <c r="M9541" s="11" t="s">
        <v>40</v>
      </c>
      <c r="N9541" s="11" t="s">
        <v>28</v>
      </c>
      <c r="O9541" s="12" t="s">
        <v>29</v>
      </c>
      <c r="P9541" s="12"/>
      <c r="Q9541" s="15" t="s">
        <v>42056</v>
      </c>
      <c r="R9541" s="12" t="s">
        <v>42</v>
      </c>
      <c r="S9541" s="11" t="s">
        <v>42057</v>
      </c>
      <c r="T9541" s="11" t="s">
        <v>42058</v>
      </c>
    </row>
    <row x14ac:dyDescent="0.25" r="9542" customHeight="1" ht="19.5">
      <c r="A9542" s="18">
        <v>45224</v>
      </c>
      <c r="B9542" s="11" t="s">
        <v>42059</v>
      </c>
      <c r="C9542" s="11" t="s">
        <v>326</v>
      </c>
      <c r="D9542" s="12"/>
      <c r="E9542" s="13">
        <v>15607208799</v>
      </c>
      <c r="F9542" s="11" t="s">
        <v>42060</v>
      </c>
      <c r="G9542" s="12" t="s">
        <v>289</v>
      </c>
      <c r="H9542" s="12"/>
      <c r="I9542" s="14" t="s">
        <v>272</v>
      </c>
      <c r="J9542" s="12" t="s">
        <v>24</v>
      </c>
      <c r="K9542" s="12" t="s">
        <v>25</v>
      </c>
      <c r="L9542" s="12" t="s">
        <v>39</v>
      </c>
      <c r="M9542" s="11" t="s">
        <v>40</v>
      </c>
      <c r="N9542" s="11" t="s">
        <v>28</v>
      </c>
      <c r="O9542" s="12" t="s">
        <v>29</v>
      </c>
      <c r="P9542" s="12"/>
      <c r="Q9542" s="15" t="s">
        <v>42061</v>
      </c>
      <c r="R9542" s="12" t="s">
        <v>42</v>
      </c>
      <c r="S9542" s="11" t="s">
        <v>42062</v>
      </c>
      <c r="T9542" s="11" t="s">
        <v>42063</v>
      </c>
    </row>
    <row x14ac:dyDescent="0.25" r="9543" customHeight="1" ht="19.5">
      <c r="A9543" s="18">
        <v>45225</v>
      </c>
      <c r="B9543" s="11" t="s">
        <v>42064</v>
      </c>
      <c r="C9543" s="11" t="s">
        <v>5363</v>
      </c>
      <c r="D9543" s="12"/>
      <c r="E9543" s="13">
        <v>18608604767</v>
      </c>
      <c r="F9543" s="11" t="s">
        <v>42065</v>
      </c>
      <c r="G9543" s="12" t="s">
        <v>62</v>
      </c>
      <c r="H9543" s="12"/>
      <c r="I9543" s="14" t="s">
        <v>254</v>
      </c>
      <c r="J9543" s="12" t="s">
        <v>24</v>
      </c>
      <c r="K9543" s="12" t="s">
        <v>69</v>
      </c>
      <c r="L9543" s="12" t="s">
        <v>39</v>
      </c>
      <c r="M9543" s="11" t="s">
        <v>27</v>
      </c>
      <c r="N9543" s="11" t="s">
        <v>624</v>
      </c>
      <c r="O9543" s="12" t="s">
        <v>29</v>
      </c>
      <c r="P9543" s="12"/>
      <c r="Q9543" s="15" t="s">
        <v>42066</v>
      </c>
      <c r="R9543" s="12" t="s">
        <v>42</v>
      </c>
      <c r="S9543" s="11" t="s">
        <v>42067</v>
      </c>
      <c r="T9543" s="11" t="s">
        <v>42068</v>
      </c>
    </row>
    <row x14ac:dyDescent="0.25" r="9544" customHeight="1" ht="19.5">
      <c r="A9544" s="18">
        <v>45223</v>
      </c>
      <c r="B9544" s="11" t="s">
        <v>42069</v>
      </c>
      <c r="C9544" s="11" t="s">
        <v>545</v>
      </c>
      <c r="D9544" s="12"/>
      <c r="E9544" s="13">
        <v>18671606951</v>
      </c>
      <c r="F9544" s="11" t="s">
        <v>42070</v>
      </c>
      <c r="G9544" s="12" t="s">
        <v>74</v>
      </c>
      <c r="H9544" s="12"/>
      <c r="I9544" s="14">
        <v>10015</v>
      </c>
      <c r="J9544" s="12" t="s">
        <v>24</v>
      </c>
      <c r="K9544" s="12" t="s">
        <v>25</v>
      </c>
      <c r="L9544" s="12" t="s">
        <v>26</v>
      </c>
      <c r="M9544" s="11" t="s">
        <v>27</v>
      </c>
      <c r="N9544" s="11" t="s">
        <v>28</v>
      </c>
      <c r="O9544" s="12" t="s">
        <v>29</v>
      </c>
      <c r="P9544" s="12"/>
      <c r="Q9544" s="15" t="s">
        <v>42071</v>
      </c>
      <c r="R9544" s="12" t="s">
        <v>31</v>
      </c>
      <c r="S9544" s="11" t="s">
        <v>42072</v>
      </c>
      <c r="T9544" s="11" t="s">
        <v>42073</v>
      </c>
    </row>
    <row x14ac:dyDescent="0.25" r="9545" customHeight="1" ht="19.5">
      <c r="A9545" s="18">
        <v>45223</v>
      </c>
      <c r="B9545" s="11" t="s">
        <v>42074</v>
      </c>
      <c r="C9545" s="11" t="s">
        <v>4882</v>
      </c>
      <c r="D9545" s="12"/>
      <c r="E9545" s="13" t="s">
        <v>42075</v>
      </c>
      <c r="F9545" s="11" t="s">
        <v>42076</v>
      </c>
      <c r="G9545" s="12" t="s">
        <v>74</v>
      </c>
      <c r="H9545" s="12"/>
      <c r="I9545" s="14" t="s">
        <v>148</v>
      </c>
      <c r="J9545" s="12" t="s">
        <v>24</v>
      </c>
      <c r="K9545" s="12" t="s">
        <v>25</v>
      </c>
      <c r="L9545" s="12" t="s">
        <v>39</v>
      </c>
      <c r="M9545" s="11" t="s">
        <v>149</v>
      </c>
      <c r="N9545" s="11" t="s">
        <v>4871</v>
      </c>
      <c r="O9545" s="12" t="s">
        <v>29</v>
      </c>
      <c r="P9545" s="12"/>
      <c r="Q9545" s="15" t="s">
        <v>42077</v>
      </c>
      <c r="R9545" s="12" t="s">
        <v>148</v>
      </c>
      <c r="S9545" s="11" t="s">
        <v>42078</v>
      </c>
      <c r="T9545" s="11" t="s">
        <v>4906</v>
      </c>
    </row>
    <row x14ac:dyDescent="0.25" r="9546" customHeight="1" ht="19.5">
      <c r="A9546" s="18">
        <v>45225</v>
      </c>
      <c r="B9546" s="11" t="s">
        <v>42079</v>
      </c>
      <c r="C9546" s="11" t="s">
        <v>72</v>
      </c>
      <c r="D9546" s="12"/>
      <c r="E9546" s="13">
        <v>13277239467</v>
      </c>
      <c r="F9546" s="11" t="s">
        <v>42080</v>
      </c>
      <c r="G9546" s="12" t="s">
        <v>62</v>
      </c>
      <c r="H9546" s="12" t="s">
        <v>98</v>
      </c>
      <c r="I9546" s="14" t="s">
        <v>63</v>
      </c>
      <c r="J9546" s="12" t="s">
        <v>24</v>
      </c>
      <c r="K9546" s="12" t="s">
        <v>25</v>
      </c>
      <c r="L9546" s="12" t="s">
        <v>39</v>
      </c>
      <c r="M9546" s="11" t="s">
        <v>40</v>
      </c>
      <c r="N9546" s="11" t="s">
        <v>28</v>
      </c>
      <c r="O9546" s="12" t="s">
        <v>29</v>
      </c>
      <c r="P9546" s="12"/>
      <c r="Q9546" s="15" t="s">
        <v>42081</v>
      </c>
      <c r="R9546" s="12" t="s">
        <v>42</v>
      </c>
      <c r="S9546" s="11" t="s">
        <v>42082</v>
      </c>
      <c r="T9546" s="11" t="s">
        <v>42083</v>
      </c>
    </row>
    <row x14ac:dyDescent="0.25" r="9547" customHeight="1" ht="19.5">
      <c r="A9547" s="18">
        <v>45222</v>
      </c>
      <c r="B9547" s="11" t="s">
        <v>42084</v>
      </c>
      <c r="C9547" s="11" t="s">
        <v>72</v>
      </c>
      <c r="D9547" s="12"/>
      <c r="E9547" s="13">
        <v>18671790219</v>
      </c>
      <c r="F9547" s="11" t="s">
        <v>42085</v>
      </c>
      <c r="G9547" s="12" t="s">
        <v>62</v>
      </c>
      <c r="H9547" s="12"/>
      <c r="I9547" s="14" t="s">
        <v>1024</v>
      </c>
      <c r="J9547" s="12" t="s">
        <v>24</v>
      </c>
      <c r="K9547" s="12" t="s">
        <v>25</v>
      </c>
      <c r="L9547" s="12" t="s">
        <v>39</v>
      </c>
      <c r="M9547" s="11" t="s">
        <v>40</v>
      </c>
      <c r="N9547" s="11" t="s">
        <v>28</v>
      </c>
      <c r="O9547" s="12" t="s">
        <v>29</v>
      </c>
      <c r="P9547" s="12"/>
      <c r="Q9547" s="15" t="s">
        <v>42086</v>
      </c>
      <c r="R9547" s="12" t="s">
        <v>42</v>
      </c>
      <c r="S9547" s="11" t="s">
        <v>42087</v>
      </c>
      <c r="T9547" s="11" t="s">
        <v>42088</v>
      </c>
    </row>
    <row x14ac:dyDescent="0.25" r="9548" customHeight="1" ht="19.5">
      <c r="A9548" s="18">
        <v>45225</v>
      </c>
      <c r="B9548" s="11" t="s">
        <v>42089</v>
      </c>
      <c r="C9548" s="11" t="s">
        <v>180</v>
      </c>
      <c r="D9548" s="12"/>
      <c r="E9548" s="13">
        <v>18695073112</v>
      </c>
      <c r="F9548" s="11" t="s">
        <v>5998</v>
      </c>
      <c r="G9548" s="12" t="s">
        <v>115</v>
      </c>
      <c r="H9548" s="12"/>
      <c r="I9548" s="14" t="s">
        <v>99</v>
      </c>
      <c r="J9548" s="12" t="s">
        <v>24</v>
      </c>
      <c r="K9548" s="12" t="s">
        <v>25</v>
      </c>
      <c r="L9548" s="12" t="s">
        <v>39</v>
      </c>
      <c r="M9548" s="11" t="s">
        <v>27</v>
      </c>
      <c r="N9548" s="11" t="s">
        <v>183</v>
      </c>
      <c r="O9548" s="12" t="s">
        <v>29</v>
      </c>
      <c r="P9548" s="12"/>
      <c r="Q9548" s="15" t="s">
        <v>42090</v>
      </c>
      <c r="R9548" s="12" t="s">
        <v>51</v>
      </c>
      <c r="S9548" s="11" t="s">
        <v>42091</v>
      </c>
      <c r="T9548" s="11"/>
    </row>
    <row x14ac:dyDescent="0.25" r="9549" customHeight="1" ht="19.5">
      <c r="A9549" s="18">
        <v>45222</v>
      </c>
      <c r="B9549" s="11" t="s">
        <v>42092</v>
      </c>
      <c r="C9549" s="11" t="s">
        <v>691</v>
      </c>
      <c r="D9549" s="12"/>
      <c r="E9549" s="13">
        <v>15090881443</v>
      </c>
      <c r="F9549" s="11" t="s">
        <v>42093</v>
      </c>
      <c r="G9549" s="12" t="s">
        <v>48</v>
      </c>
      <c r="H9549" s="12"/>
      <c r="I9549" s="14" t="s">
        <v>116</v>
      </c>
      <c r="J9549" s="12" t="s">
        <v>24</v>
      </c>
      <c r="K9549" s="12" t="s">
        <v>25</v>
      </c>
      <c r="L9549" s="12" t="s">
        <v>39</v>
      </c>
      <c r="M9549" s="11" t="s">
        <v>40</v>
      </c>
      <c r="N9549" s="11" t="s">
        <v>28</v>
      </c>
      <c r="O9549" s="12" t="s">
        <v>29</v>
      </c>
      <c r="P9549" s="12"/>
      <c r="Q9549" s="15" t="s">
        <v>42094</v>
      </c>
      <c r="R9549" s="12" t="s">
        <v>42</v>
      </c>
      <c r="S9549" s="11" t="s">
        <v>42095</v>
      </c>
      <c r="T9549" s="11" t="s">
        <v>42096</v>
      </c>
    </row>
    <row x14ac:dyDescent="0.25" r="9550" customHeight="1" ht="19.5">
      <c r="A9550" s="18">
        <v>45223</v>
      </c>
      <c r="B9550" s="11" t="s">
        <v>42097</v>
      </c>
      <c r="C9550" s="11" t="s">
        <v>4882</v>
      </c>
      <c r="D9550" s="12"/>
      <c r="E9550" s="13" t="s">
        <v>42098</v>
      </c>
      <c r="F9550" s="11" t="s">
        <v>42099</v>
      </c>
      <c r="G9550" s="12" t="s">
        <v>74</v>
      </c>
      <c r="H9550" s="12"/>
      <c r="I9550" s="14" t="s">
        <v>148</v>
      </c>
      <c r="J9550" s="12" t="s">
        <v>24</v>
      </c>
      <c r="K9550" s="12" t="s">
        <v>25</v>
      </c>
      <c r="L9550" s="12" t="s">
        <v>39</v>
      </c>
      <c r="M9550" s="11" t="s">
        <v>149</v>
      </c>
      <c r="N9550" s="11" t="s">
        <v>4871</v>
      </c>
      <c r="O9550" s="12" t="s">
        <v>29</v>
      </c>
      <c r="P9550" s="12"/>
      <c r="Q9550" s="15" t="s">
        <v>42100</v>
      </c>
      <c r="R9550" s="12" t="s">
        <v>148</v>
      </c>
      <c r="S9550" s="11" t="s">
        <v>42101</v>
      </c>
      <c r="T9550" s="11" t="s">
        <v>6808</v>
      </c>
    </row>
    <row x14ac:dyDescent="0.25" r="9551" customHeight="1" ht="19.5">
      <c r="A9551" s="18">
        <v>45225</v>
      </c>
      <c r="B9551" s="11" t="s">
        <v>42102</v>
      </c>
      <c r="C9551" s="11" t="s">
        <v>5363</v>
      </c>
      <c r="D9551" s="12"/>
      <c r="E9551" s="13">
        <v>18608604147</v>
      </c>
      <c r="F9551" s="11" t="s">
        <v>42065</v>
      </c>
      <c r="G9551" s="12" t="s">
        <v>289</v>
      </c>
      <c r="H9551" s="12"/>
      <c r="I9551" s="14" t="s">
        <v>57</v>
      </c>
      <c r="J9551" s="12" t="s">
        <v>24</v>
      </c>
      <c r="K9551" s="12" t="s">
        <v>25</v>
      </c>
      <c r="L9551" s="12" t="s">
        <v>39</v>
      </c>
      <c r="M9551" s="11" t="s">
        <v>27</v>
      </c>
      <c r="N9551" s="11" t="s">
        <v>624</v>
      </c>
      <c r="O9551" s="12" t="s">
        <v>29</v>
      </c>
      <c r="P9551" s="12"/>
      <c r="Q9551" s="15" t="s">
        <v>42103</v>
      </c>
      <c r="R9551" s="12" t="s">
        <v>42</v>
      </c>
      <c r="S9551" s="11" t="s">
        <v>42104</v>
      </c>
      <c r="T9551" s="11" t="s">
        <v>42105</v>
      </c>
    </row>
    <row x14ac:dyDescent="0.25" r="9552" customHeight="1" ht="19.5">
      <c r="A9552" s="18">
        <v>45223</v>
      </c>
      <c r="B9552" s="11" t="s">
        <v>42106</v>
      </c>
      <c r="C9552" s="11" t="s">
        <v>1537</v>
      </c>
      <c r="D9552" s="12"/>
      <c r="E9552" s="13">
        <v>13197349097</v>
      </c>
      <c r="F9552" s="11" t="s">
        <v>42107</v>
      </c>
      <c r="G9552" s="12" t="s">
        <v>289</v>
      </c>
      <c r="H9552" s="12" t="s">
        <v>98</v>
      </c>
      <c r="I9552" s="14" t="s">
        <v>590</v>
      </c>
      <c r="J9552" s="12" t="s">
        <v>24</v>
      </c>
      <c r="K9552" s="12" t="s">
        <v>25</v>
      </c>
      <c r="L9552" s="12" t="s">
        <v>39</v>
      </c>
      <c r="M9552" s="11" t="s">
        <v>40</v>
      </c>
      <c r="N9552" s="11" t="s">
        <v>28</v>
      </c>
      <c r="O9552" s="12" t="s">
        <v>29</v>
      </c>
      <c r="P9552" s="12"/>
      <c r="Q9552" s="15" t="s">
        <v>42108</v>
      </c>
      <c r="R9552" s="12" t="s">
        <v>42</v>
      </c>
      <c r="S9552" s="11" t="s">
        <v>42109</v>
      </c>
      <c r="T9552" s="11" t="s">
        <v>42110</v>
      </c>
    </row>
    <row x14ac:dyDescent="0.25" r="9553" customHeight="1" ht="19.5">
      <c r="A9553" s="18">
        <v>45225</v>
      </c>
      <c r="B9553" s="11" t="s">
        <v>42111</v>
      </c>
      <c r="C9553" s="11" t="s">
        <v>545</v>
      </c>
      <c r="D9553" s="12"/>
      <c r="E9553" s="13">
        <v>13872628337</v>
      </c>
      <c r="F9553" s="11" t="s">
        <v>42112</v>
      </c>
      <c r="G9553" s="12" t="s">
        <v>48</v>
      </c>
      <c r="H9553" s="12"/>
      <c r="I9553" s="14" t="s">
        <v>328</v>
      </c>
      <c r="J9553" s="12" t="s">
        <v>24</v>
      </c>
      <c r="K9553" s="12" t="s">
        <v>25</v>
      </c>
      <c r="L9553" s="12" t="s">
        <v>39</v>
      </c>
      <c r="M9553" s="11" t="s">
        <v>40</v>
      </c>
      <c r="N9553" s="11" t="s">
        <v>28</v>
      </c>
      <c r="O9553" s="12" t="s">
        <v>29</v>
      </c>
      <c r="P9553" s="12"/>
      <c r="Q9553" s="15" t="s">
        <v>42113</v>
      </c>
      <c r="R9553" s="12" t="s">
        <v>42</v>
      </c>
      <c r="S9553" s="11" t="s">
        <v>42114</v>
      </c>
      <c r="T9553" s="11" t="s">
        <v>42115</v>
      </c>
    </row>
    <row x14ac:dyDescent="0.25" r="9554" customHeight="1" ht="19.5">
      <c r="A9554" s="18">
        <v>45223</v>
      </c>
      <c r="B9554" s="11" t="s">
        <v>42116</v>
      </c>
      <c r="C9554" s="11" t="s">
        <v>72</v>
      </c>
      <c r="D9554" s="12"/>
      <c r="E9554" s="13">
        <v>13207215932</v>
      </c>
      <c r="F9554" s="11" t="s">
        <v>42117</v>
      </c>
      <c r="G9554" s="12" t="s">
        <v>48</v>
      </c>
      <c r="H9554" s="12" t="s">
        <v>1513</v>
      </c>
      <c r="I9554" s="14" t="s">
        <v>110</v>
      </c>
      <c r="J9554" s="12" t="s">
        <v>24</v>
      </c>
      <c r="K9554" s="12" t="s">
        <v>25</v>
      </c>
      <c r="L9554" s="12" t="s">
        <v>39</v>
      </c>
      <c r="M9554" s="11" t="s">
        <v>40</v>
      </c>
      <c r="N9554" s="11" t="s">
        <v>28</v>
      </c>
      <c r="O9554" s="12" t="s">
        <v>29</v>
      </c>
      <c r="P9554" s="12"/>
      <c r="Q9554" s="15" t="s">
        <v>42118</v>
      </c>
      <c r="R9554" s="12" t="s">
        <v>42</v>
      </c>
      <c r="S9554" s="11" t="s">
        <v>42119</v>
      </c>
      <c r="T9554" s="11" t="s">
        <v>42120</v>
      </c>
    </row>
    <row x14ac:dyDescent="0.25" r="9555" customHeight="1" ht="19.5">
      <c r="A9555" s="18">
        <v>45223</v>
      </c>
      <c r="B9555" s="11" t="s">
        <v>42121</v>
      </c>
      <c r="C9555" s="11" t="s">
        <v>326</v>
      </c>
      <c r="D9555" s="12"/>
      <c r="E9555" s="13">
        <v>15629375190</v>
      </c>
      <c r="F9555" s="11" t="s">
        <v>42122</v>
      </c>
      <c r="G9555" s="12" t="s">
        <v>48</v>
      </c>
      <c r="H9555" s="12"/>
      <c r="I9555" s="14" t="s">
        <v>241</v>
      </c>
      <c r="J9555" s="12" t="s">
        <v>24</v>
      </c>
      <c r="K9555" s="12" t="s">
        <v>25</v>
      </c>
      <c r="L9555" s="12" t="s">
        <v>39</v>
      </c>
      <c r="M9555" s="11" t="s">
        <v>40</v>
      </c>
      <c r="N9555" s="11" t="s">
        <v>28</v>
      </c>
      <c r="O9555" s="12" t="s">
        <v>29</v>
      </c>
      <c r="P9555" s="12"/>
      <c r="Q9555" s="15" t="s">
        <v>42123</v>
      </c>
      <c r="R9555" s="12" t="s">
        <v>42</v>
      </c>
      <c r="S9555" s="11" t="s">
        <v>42124</v>
      </c>
      <c r="T9555" s="11" t="s">
        <v>42125</v>
      </c>
    </row>
    <row x14ac:dyDescent="0.25" r="9556" customHeight="1" ht="19.5">
      <c r="A9556" s="18">
        <v>45222</v>
      </c>
      <c r="B9556" s="11" t="s">
        <v>42126</v>
      </c>
      <c r="C9556" s="11" t="s">
        <v>341</v>
      </c>
      <c r="D9556" s="12"/>
      <c r="E9556" s="13">
        <v>13247287942</v>
      </c>
      <c r="F9556" s="11" t="s">
        <v>42127</v>
      </c>
      <c r="G9556" s="12" t="s">
        <v>171</v>
      </c>
      <c r="H9556" s="12"/>
      <c r="I9556" s="14" t="s">
        <v>38</v>
      </c>
      <c r="J9556" s="12" t="s">
        <v>24</v>
      </c>
      <c r="K9556" s="12" t="s">
        <v>25</v>
      </c>
      <c r="L9556" s="12" t="s">
        <v>39</v>
      </c>
      <c r="M9556" s="11" t="s">
        <v>27</v>
      </c>
      <c r="N9556" s="11" t="s">
        <v>28</v>
      </c>
      <c r="O9556" s="12" t="s">
        <v>29</v>
      </c>
      <c r="P9556" s="12"/>
      <c r="Q9556" s="15" t="s">
        <v>42128</v>
      </c>
      <c r="R9556" s="12" t="s">
        <v>42</v>
      </c>
      <c r="S9556" s="11" t="s">
        <v>42129</v>
      </c>
      <c r="T9556" s="11" t="s">
        <v>42130</v>
      </c>
    </row>
    <row x14ac:dyDescent="0.25" r="9557" customHeight="1" ht="19.5">
      <c r="A9557" s="18">
        <v>45223</v>
      </c>
      <c r="B9557" s="11" t="s">
        <v>42131</v>
      </c>
      <c r="C9557" s="11" t="s">
        <v>698</v>
      </c>
      <c r="D9557" s="12"/>
      <c r="E9557" s="13" t="s">
        <v>42132</v>
      </c>
      <c r="F9557" s="11" t="s">
        <v>42133</v>
      </c>
      <c r="G9557" s="12" t="s">
        <v>74</v>
      </c>
      <c r="H9557" s="12" t="s">
        <v>121</v>
      </c>
      <c r="I9557" s="14" t="s">
        <v>148</v>
      </c>
      <c r="J9557" s="12" t="s">
        <v>24</v>
      </c>
      <c r="K9557" s="12" t="s">
        <v>25</v>
      </c>
      <c r="L9557" s="12" t="s">
        <v>39</v>
      </c>
      <c r="M9557" s="11" t="s">
        <v>149</v>
      </c>
      <c r="N9557" s="11" t="s">
        <v>28</v>
      </c>
      <c r="O9557" s="12" t="s">
        <v>29</v>
      </c>
      <c r="P9557" s="12"/>
      <c r="Q9557" s="15" t="s">
        <v>42134</v>
      </c>
      <c r="R9557" s="12" t="s">
        <v>42</v>
      </c>
      <c r="S9557" s="11" t="s">
        <v>42135</v>
      </c>
      <c r="T9557" s="11" t="s">
        <v>42136</v>
      </c>
    </row>
    <row x14ac:dyDescent="0.25" r="9558" customHeight="1" ht="19.5">
      <c r="A9558" s="18">
        <v>45225</v>
      </c>
      <c r="B9558" s="11" t="s">
        <v>42137</v>
      </c>
      <c r="C9558" s="11" t="s">
        <v>698</v>
      </c>
      <c r="D9558" s="12"/>
      <c r="E9558" s="13" t="s">
        <v>42138</v>
      </c>
      <c r="F9558" s="11" t="s">
        <v>42139</v>
      </c>
      <c r="G9558" s="12" t="s">
        <v>74</v>
      </c>
      <c r="H9558" s="12"/>
      <c r="I9558" s="14" t="s">
        <v>259</v>
      </c>
      <c r="J9558" s="12" t="s">
        <v>24</v>
      </c>
      <c r="K9558" s="12" t="s">
        <v>25</v>
      </c>
      <c r="L9558" s="12" t="s">
        <v>39</v>
      </c>
      <c r="M9558" s="11" t="s">
        <v>149</v>
      </c>
      <c r="N9558" s="11" t="s">
        <v>28</v>
      </c>
      <c r="O9558" s="12" t="s">
        <v>29</v>
      </c>
      <c r="P9558" s="12"/>
      <c r="Q9558" s="15" t="s">
        <v>42140</v>
      </c>
      <c r="R9558" s="12" t="s">
        <v>42</v>
      </c>
      <c r="S9558" s="11" t="s">
        <v>42141</v>
      </c>
      <c r="T9558" s="11" t="s">
        <v>42142</v>
      </c>
    </row>
    <row x14ac:dyDescent="0.25" r="9559" customHeight="1" ht="19.5">
      <c r="A9559" s="18">
        <v>45223</v>
      </c>
      <c r="B9559" s="11" t="s">
        <v>42143</v>
      </c>
      <c r="C9559" s="11" t="s">
        <v>698</v>
      </c>
      <c r="D9559" s="12"/>
      <c r="E9559" s="13" t="s">
        <v>42144</v>
      </c>
      <c r="F9559" s="11" t="s">
        <v>42145</v>
      </c>
      <c r="G9559" s="12" t="s">
        <v>74</v>
      </c>
      <c r="H9559" s="12"/>
      <c r="I9559" s="14" t="s">
        <v>148</v>
      </c>
      <c r="J9559" s="12" t="s">
        <v>24</v>
      </c>
      <c r="K9559" s="12" t="s">
        <v>25</v>
      </c>
      <c r="L9559" s="12" t="s">
        <v>39</v>
      </c>
      <c r="M9559" s="11" t="s">
        <v>149</v>
      </c>
      <c r="N9559" s="11" t="s">
        <v>28</v>
      </c>
      <c r="O9559" s="12" t="s">
        <v>29</v>
      </c>
      <c r="P9559" s="12"/>
      <c r="Q9559" s="15" t="s">
        <v>42146</v>
      </c>
      <c r="R9559" s="12" t="s">
        <v>42</v>
      </c>
      <c r="S9559" s="11" t="s">
        <v>42147</v>
      </c>
      <c r="T9559" s="11" t="s">
        <v>42148</v>
      </c>
    </row>
    <row x14ac:dyDescent="0.25" r="9560" customHeight="1" ht="19.5">
      <c r="A9560" s="18">
        <v>45224</v>
      </c>
      <c r="B9560" s="11" t="s">
        <v>42149</v>
      </c>
      <c r="C9560" s="11" t="s">
        <v>1537</v>
      </c>
      <c r="D9560" s="12"/>
      <c r="E9560" s="13">
        <v>16607207581</v>
      </c>
      <c r="F9560" s="11" t="s">
        <v>39999</v>
      </c>
      <c r="G9560" s="12" t="s">
        <v>289</v>
      </c>
      <c r="H9560" s="12" t="s">
        <v>130</v>
      </c>
      <c r="I9560" s="14" t="s">
        <v>81</v>
      </c>
      <c r="J9560" s="12" t="s">
        <v>24</v>
      </c>
      <c r="K9560" s="12" t="s">
        <v>25</v>
      </c>
      <c r="L9560" s="12" t="s">
        <v>39</v>
      </c>
      <c r="M9560" s="11" t="s">
        <v>40</v>
      </c>
      <c r="N9560" s="11" t="s">
        <v>28</v>
      </c>
      <c r="O9560" s="12" t="s">
        <v>29</v>
      </c>
      <c r="P9560" s="12"/>
      <c r="Q9560" s="15" t="s">
        <v>42150</v>
      </c>
      <c r="R9560" s="12" t="s">
        <v>42</v>
      </c>
      <c r="S9560" s="11" t="s">
        <v>42151</v>
      </c>
      <c r="T9560" s="11" t="s">
        <v>42152</v>
      </c>
    </row>
    <row x14ac:dyDescent="0.25" r="9561" customHeight="1" ht="19.5">
      <c r="A9561" s="18">
        <v>45225</v>
      </c>
      <c r="B9561" s="11" t="s">
        <v>42153</v>
      </c>
      <c r="C9561" s="11" t="s">
        <v>5513</v>
      </c>
      <c r="D9561" s="12"/>
      <c r="E9561" s="13">
        <v>15335701350</v>
      </c>
      <c r="F9561" s="11" t="s">
        <v>42154</v>
      </c>
      <c r="G9561" s="12" t="s">
        <v>289</v>
      </c>
      <c r="H9561" s="12" t="s">
        <v>86</v>
      </c>
      <c r="I9561" s="14" t="s">
        <v>272</v>
      </c>
      <c r="J9561" s="12" t="s">
        <v>24</v>
      </c>
      <c r="K9561" s="12" t="s">
        <v>25</v>
      </c>
      <c r="L9561" s="12" t="s">
        <v>39</v>
      </c>
      <c r="M9561" s="11" t="s">
        <v>40</v>
      </c>
      <c r="N9561" s="11" t="s">
        <v>28</v>
      </c>
      <c r="O9561" s="12" t="s">
        <v>29</v>
      </c>
      <c r="P9561" s="12"/>
      <c r="Q9561" s="15" t="s">
        <v>42155</v>
      </c>
      <c r="R9561" s="12" t="s">
        <v>42</v>
      </c>
      <c r="S9561" s="11" t="s">
        <v>42156</v>
      </c>
      <c r="T9561" s="11" t="s">
        <v>42157</v>
      </c>
    </row>
    <row x14ac:dyDescent="0.25" r="9562" customHeight="1" ht="19.5">
      <c r="A9562" s="18">
        <v>45223</v>
      </c>
      <c r="B9562" s="11" t="s">
        <v>42158</v>
      </c>
      <c r="C9562" s="11" t="s">
        <v>4901</v>
      </c>
      <c r="D9562" s="12"/>
      <c r="E9562" s="13" t="s">
        <v>42159</v>
      </c>
      <c r="F9562" s="11" t="s">
        <v>42160</v>
      </c>
      <c r="G9562" s="12" t="s">
        <v>74</v>
      </c>
      <c r="H9562" s="12"/>
      <c r="I9562" s="14" t="s">
        <v>104</v>
      </c>
      <c r="J9562" s="12" t="s">
        <v>24</v>
      </c>
      <c r="K9562" s="12" t="s">
        <v>25</v>
      </c>
      <c r="L9562" s="12" t="s">
        <v>39</v>
      </c>
      <c r="M9562" s="11" t="s">
        <v>149</v>
      </c>
      <c r="N9562" s="11" t="s">
        <v>4871</v>
      </c>
      <c r="O9562" s="12" t="s">
        <v>29</v>
      </c>
      <c r="P9562" s="12"/>
      <c r="Q9562" s="15" t="s">
        <v>42161</v>
      </c>
      <c r="R9562" s="12" t="s">
        <v>148</v>
      </c>
      <c r="S9562" s="11" t="s">
        <v>42162</v>
      </c>
      <c r="T9562" s="11" t="s">
        <v>4928</v>
      </c>
    </row>
    <row x14ac:dyDescent="0.25" r="9563" customHeight="1" ht="19.5">
      <c r="A9563" s="18">
        <v>45224</v>
      </c>
      <c r="B9563" s="11" t="s">
        <v>42163</v>
      </c>
      <c r="C9563" s="11" t="s">
        <v>5363</v>
      </c>
      <c r="D9563" s="12"/>
      <c r="E9563" s="13">
        <v>13100786894</v>
      </c>
      <c r="F9563" s="11" t="s">
        <v>42164</v>
      </c>
      <c r="G9563" s="12" t="s">
        <v>48</v>
      </c>
      <c r="H9563" s="12"/>
      <c r="I9563" s="14" t="s">
        <v>182</v>
      </c>
      <c r="J9563" s="12" t="s">
        <v>24</v>
      </c>
      <c r="K9563" s="12" t="s">
        <v>25</v>
      </c>
      <c r="L9563" s="12" t="s">
        <v>39</v>
      </c>
      <c r="M9563" s="11" t="s">
        <v>40</v>
      </c>
      <c r="N9563" s="11" t="s">
        <v>624</v>
      </c>
      <c r="O9563" s="12" t="s">
        <v>29</v>
      </c>
      <c r="P9563" s="12"/>
      <c r="Q9563" s="15" t="s">
        <v>42165</v>
      </c>
      <c r="R9563" s="12" t="s">
        <v>42</v>
      </c>
      <c r="S9563" s="11" t="s">
        <v>42166</v>
      </c>
      <c r="T9563" s="11" t="s">
        <v>42167</v>
      </c>
    </row>
    <row x14ac:dyDescent="0.25" r="9564" customHeight="1" ht="19.5">
      <c r="A9564" s="18">
        <v>45225</v>
      </c>
      <c r="B9564" s="11" t="s">
        <v>42168</v>
      </c>
      <c r="C9564" s="11" t="s">
        <v>974</v>
      </c>
      <c r="D9564" s="12"/>
      <c r="E9564" s="13">
        <v>15549331708</v>
      </c>
      <c r="F9564" s="11" t="s">
        <v>42169</v>
      </c>
      <c r="G9564" s="12" t="s">
        <v>62</v>
      </c>
      <c r="H9564" s="12" t="s">
        <v>86</v>
      </c>
      <c r="I9564" s="14" t="s">
        <v>189</v>
      </c>
      <c r="J9564" s="12" t="s">
        <v>24</v>
      </c>
      <c r="K9564" s="12" t="s">
        <v>172</v>
      </c>
      <c r="L9564" s="12" t="s">
        <v>39</v>
      </c>
      <c r="M9564" s="11" t="s">
        <v>40</v>
      </c>
      <c r="N9564" s="11" t="s">
        <v>28</v>
      </c>
      <c r="O9564" s="12" t="s">
        <v>29</v>
      </c>
      <c r="P9564" s="12"/>
      <c r="Q9564" s="15" t="s">
        <v>42170</v>
      </c>
      <c r="R9564" s="12" t="s">
        <v>42</v>
      </c>
      <c r="S9564" s="11" t="s">
        <v>42171</v>
      </c>
      <c r="T9564" s="11" t="s">
        <v>42172</v>
      </c>
    </row>
    <row x14ac:dyDescent="0.25" r="9565" customHeight="1" ht="19.5">
      <c r="A9565" s="18">
        <v>45223</v>
      </c>
      <c r="B9565" s="11" t="s">
        <v>42173</v>
      </c>
      <c r="C9565" s="11" t="s">
        <v>4882</v>
      </c>
      <c r="D9565" s="12"/>
      <c r="E9565" s="13" t="s">
        <v>42174</v>
      </c>
      <c r="F9565" s="11" t="s">
        <v>42175</v>
      </c>
      <c r="G9565" s="12" t="s">
        <v>74</v>
      </c>
      <c r="H9565" s="12" t="s">
        <v>130</v>
      </c>
      <c r="I9565" s="14" t="s">
        <v>148</v>
      </c>
      <c r="J9565" s="12" t="s">
        <v>24</v>
      </c>
      <c r="K9565" s="12" t="s">
        <v>25</v>
      </c>
      <c r="L9565" s="12" t="s">
        <v>39</v>
      </c>
      <c r="M9565" s="11" t="s">
        <v>149</v>
      </c>
      <c r="N9565" s="11" t="s">
        <v>4871</v>
      </c>
      <c r="O9565" s="12" t="s">
        <v>29</v>
      </c>
      <c r="P9565" s="12"/>
      <c r="Q9565" s="15" t="s">
        <v>42176</v>
      </c>
      <c r="R9565" s="12" t="s">
        <v>148</v>
      </c>
      <c r="S9565" s="11" t="s">
        <v>42177</v>
      </c>
      <c r="T9565" s="11" t="s">
        <v>5312</v>
      </c>
    </row>
    <row x14ac:dyDescent="0.25" r="9566" customHeight="1" ht="19.5">
      <c r="A9566" s="18">
        <v>45224</v>
      </c>
      <c r="B9566" s="11" t="s">
        <v>42178</v>
      </c>
      <c r="C9566" s="11" t="s">
        <v>341</v>
      </c>
      <c r="D9566" s="12"/>
      <c r="E9566" s="13" t="s">
        <v>42179</v>
      </c>
      <c r="F9566" s="11" t="s">
        <v>42180</v>
      </c>
      <c r="G9566" s="12" t="s">
        <v>74</v>
      </c>
      <c r="H9566" s="12" t="s">
        <v>130</v>
      </c>
      <c r="I9566" s="14" t="s">
        <v>57</v>
      </c>
      <c r="J9566" s="12" t="s">
        <v>24</v>
      </c>
      <c r="K9566" s="12" t="s">
        <v>25</v>
      </c>
      <c r="L9566" s="12" t="s">
        <v>39</v>
      </c>
      <c r="M9566" s="11" t="s">
        <v>149</v>
      </c>
      <c r="N9566" s="11" t="s">
        <v>28</v>
      </c>
      <c r="O9566" s="12" t="s">
        <v>29</v>
      </c>
      <c r="P9566" s="12"/>
      <c r="Q9566" s="15" t="s">
        <v>42181</v>
      </c>
      <c r="R9566" s="12" t="s">
        <v>42</v>
      </c>
      <c r="S9566" s="11" t="s">
        <v>42182</v>
      </c>
      <c r="T9566" s="11" t="s">
        <v>42183</v>
      </c>
    </row>
    <row x14ac:dyDescent="0.25" r="9567" customHeight="1" ht="19.5">
      <c r="A9567" s="18">
        <v>45225</v>
      </c>
      <c r="B9567" s="11" t="s">
        <v>42184</v>
      </c>
      <c r="C9567" s="11" t="s">
        <v>2414</v>
      </c>
      <c r="D9567" s="12"/>
      <c r="E9567" s="13">
        <v>18671760236</v>
      </c>
      <c r="F9567" s="11" t="s">
        <v>42185</v>
      </c>
      <c r="G9567" s="12" t="s">
        <v>48</v>
      </c>
      <c r="H9567" s="12" t="s">
        <v>457</v>
      </c>
      <c r="I9567" s="14" t="s">
        <v>104</v>
      </c>
      <c r="J9567" s="12" t="s">
        <v>24</v>
      </c>
      <c r="K9567" s="12" t="s">
        <v>25</v>
      </c>
      <c r="L9567" s="12" t="s">
        <v>39</v>
      </c>
      <c r="M9567" s="11" t="s">
        <v>40</v>
      </c>
      <c r="N9567" s="11" t="s">
        <v>28</v>
      </c>
      <c r="O9567" s="12" t="s">
        <v>29</v>
      </c>
      <c r="P9567" s="12"/>
      <c r="Q9567" s="15" t="s">
        <v>42186</v>
      </c>
      <c r="R9567" s="12" t="s">
        <v>42</v>
      </c>
      <c r="S9567" s="11" t="s">
        <v>42187</v>
      </c>
      <c r="T9567" s="11" t="s">
        <v>42188</v>
      </c>
    </row>
    <row x14ac:dyDescent="0.25" r="9568" customHeight="1" ht="19.5">
      <c r="A9568" s="18">
        <v>45224</v>
      </c>
      <c r="B9568" s="11" t="s">
        <v>42189</v>
      </c>
      <c r="C9568" s="11" t="s">
        <v>72</v>
      </c>
      <c r="D9568" s="12"/>
      <c r="E9568" s="13" t="s">
        <v>42190</v>
      </c>
      <c r="F9568" s="11" t="s">
        <v>7918</v>
      </c>
      <c r="G9568" s="12" t="s">
        <v>23</v>
      </c>
      <c r="H9568" s="12"/>
      <c r="I9568" s="14" t="s">
        <v>182</v>
      </c>
      <c r="J9568" s="12" t="s">
        <v>24</v>
      </c>
      <c r="K9568" s="12" t="s">
        <v>25</v>
      </c>
      <c r="L9568" s="12" t="s">
        <v>39</v>
      </c>
      <c r="M9568" s="11" t="s">
        <v>27</v>
      </c>
      <c r="N9568" s="11" t="s">
        <v>28</v>
      </c>
      <c r="O9568" s="12" t="s">
        <v>29</v>
      </c>
      <c r="P9568" s="12"/>
      <c r="Q9568" s="15" t="s">
        <v>42191</v>
      </c>
      <c r="R9568" s="12" t="s">
        <v>42</v>
      </c>
      <c r="S9568" s="11" t="s">
        <v>42192</v>
      </c>
      <c r="T9568" s="11" t="s">
        <v>42193</v>
      </c>
    </row>
    <row x14ac:dyDescent="0.25" r="9569" customHeight="1" ht="19.5">
      <c r="A9569" s="18">
        <v>45224</v>
      </c>
      <c r="B9569" s="11" t="s">
        <v>42194</v>
      </c>
      <c r="C9569" s="11" t="s">
        <v>158</v>
      </c>
      <c r="D9569" s="12"/>
      <c r="E9569" s="13">
        <v>18694091771</v>
      </c>
      <c r="F9569" s="11" t="s">
        <v>42195</v>
      </c>
      <c r="G9569" s="12" t="s">
        <v>62</v>
      </c>
      <c r="H9569" s="12"/>
      <c r="I9569" s="14" t="s">
        <v>49</v>
      </c>
      <c r="J9569" s="12" t="s">
        <v>24</v>
      </c>
      <c r="K9569" s="12" t="s">
        <v>25</v>
      </c>
      <c r="L9569" s="12" t="s">
        <v>39</v>
      </c>
      <c r="M9569" s="11" t="s">
        <v>40</v>
      </c>
      <c r="N9569" s="11" t="s">
        <v>28</v>
      </c>
      <c r="O9569" s="12" t="s">
        <v>29</v>
      </c>
      <c r="P9569" s="12"/>
      <c r="Q9569" s="15" t="s">
        <v>42196</v>
      </c>
      <c r="R9569" s="12" t="s">
        <v>42</v>
      </c>
      <c r="S9569" s="11" t="s">
        <v>42197</v>
      </c>
      <c r="T9569" s="11" t="s">
        <v>42198</v>
      </c>
    </row>
    <row x14ac:dyDescent="0.25" r="9570" customHeight="1" ht="19.5">
      <c r="A9570" s="18">
        <v>45223</v>
      </c>
      <c r="B9570" s="11" t="s">
        <v>42199</v>
      </c>
      <c r="C9570" s="11" t="s">
        <v>5086</v>
      </c>
      <c r="D9570" s="12"/>
      <c r="E9570" s="13" t="s">
        <v>42200</v>
      </c>
      <c r="F9570" s="11" t="s">
        <v>42201</v>
      </c>
      <c r="G9570" s="12" t="s">
        <v>74</v>
      </c>
      <c r="H9570" s="12" t="s">
        <v>130</v>
      </c>
      <c r="I9570" s="14" t="s">
        <v>148</v>
      </c>
      <c r="J9570" s="12" t="s">
        <v>24</v>
      </c>
      <c r="K9570" s="12" t="s">
        <v>25</v>
      </c>
      <c r="L9570" s="12" t="s">
        <v>39</v>
      </c>
      <c r="M9570" s="11" t="s">
        <v>149</v>
      </c>
      <c r="N9570" s="11" t="s">
        <v>4871</v>
      </c>
      <c r="O9570" s="12" t="s">
        <v>29</v>
      </c>
      <c r="P9570" s="12"/>
      <c r="Q9570" s="15" t="s">
        <v>42202</v>
      </c>
      <c r="R9570" s="12" t="s">
        <v>148</v>
      </c>
      <c r="S9570" s="11" t="s">
        <v>42203</v>
      </c>
      <c r="T9570" s="11" t="s">
        <v>4887</v>
      </c>
    </row>
    <row x14ac:dyDescent="0.25" r="9571" customHeight="1" ht="19.5">
      <c r="A9571" s="18">
        <v>45223</v>
      </c>
      <c r="B9571" s="11" t="s">
        <v>42204</v>
      </c>
      <c r="C9571" s="11" t="s">
        <v>4882</v>
      </c>
      <c r="D9571" s="12"/>
      <c r="E9571" s="13" t="s">
        <v>42205</v>
      </c>
      <c r="F9571" s="11" t="s">
        <v>42206</v>
      </c>
      <c r="G9571" s="12" t="s">
        <v>74</v>
      </c>
      <c r="H9571" s="12" t="s">
        <v>98</v>
      </c>
      <c r="I9571" s="14" t="s">
        <v>148</v>
      </c>
      <c r="J9571" s="12" t="s">
        <v>24</v>
      </c>
      <c r="K9571" s="12" t="s">
        <v>25</v>
      </c>
      <c r="L9571" s="12" t="s">
        <v>39</v>
      </c>
      <c r="M9571" s="11" t="s">
        <v>149</v>
      </c>
      <c r="N9571" s="11" t="s">
        <v>4871</v>
      </c>
      <c r="O9571" s="12" t="s">
        <v>29</v>
      </c>
      <c r="P9571" s="12"/>
      <c r="Q9571" s="15" t="s">
        <v>42207</v>
      </c>
      <c r="R9571" s="12" t="s">
        <v>148</v>
      </c>
      <c r="S9571" s="11" t="s">
        <v>42208</v>
      </c>
      <c r="T9571" s="11" t="s">
        <v>4961</v>
      </c>
    </row>
    <row x14ac:dyDescent="0.25" r="9572" customHeight="1" ht="19.5">
      <c r="A9572" s="18">
        <v>45223</v>
      </c>
      <c r="B9572" s="11" t="s">
        <v>42209</v>
      </c>
      <c r="C9572" s="11" t="s">
        <v>4867</v>
      </c>
      <c r="D9572" s="12"/>
      <c r="E9572" s="13" t="s">
        <v>42210</v>
      </c>
      <c r="F9572" s="11" t="s">
        <v>42211</v>
      </c>
      <c r="G9572" s="12" t="s">
        <v>74</v>
      </c>
      <c r="H9572" s="12"/>
      <c r="I9572" s="14" t="s">
        <v>4870</v>
      </c>
      <c r="J9572" s="12" t="s">
        <v>24</v>
      </c>
      <c r="K9572" s="12" t="s">
        <v>25</v>
      </c>
      <c r="L9572" s="12" t="s">
        <v>39</v>
      </c>
      <c r="M9572" s="11" t="s">
        <v>149</v>
      </c>
      <c r="N9572" s="11" t="s">
        <v>4871</v>
      </c>
      <c r="O9572" s="12" t="s">
        <v>29</v>
      </c>
      <c r="P9572" s="12"/>
      <c r="Q9572" s="15" t="s">
        <v>42212</v>
      </c>
      <c r="R9572" s="12" t="s">
        <v>148</v>
      </c>
      <c r="S9572" s="11" t="s">
        <v>42213</v>
      </c>
      <c r="T9572" s="11" t="s">
        <v>4887</v>
      </c>
    </row>
    <row x14ac:dyDescent="0.25" r="9573" customHeight="1" ht="19.5">
      <c r="A9573" s="18">
        <v>45225</v>
      </c>
      <c r="B9573" s="11" t="s">
        <v>42214</v>
      </c>
      <c r="C9573" s="11" t="s">
        <v>1537</v>
      </c>
      <c r="D9573" s="12"/>
      <c r="E9573" s="13">
        <v>18674264969</v>
      </c>
      <c r="F9573" s="11" t="s">
        <v>17294</v>
      </c>
      <c r="G9573" s="12" t="s">
        <v>23</v>
      </c>
      <c r="H9573" s="12"/>
      <c r="I9573" s="14">
        <v>10015</v>
      </c>
      <c r="J9573" s="12" t="s">
        <v>24</v>
      </c>
      <c r="K9573" s="12" t="s">
        <v>69</v>
      </c>
      <c r="L9573" s="12" t="s">
        <v>26</v>
      </c>
      <c r="M9573" s="11" t="s">
        <v>27</v>
      </c>
      <c r="N9573" s="11" t="s">
        <v>28</v>
      </c>
      <c r="O9573" s="12" t="s">
        <v>29</v>
      </c>
      <c r="P9573" s="12"/>
      <c r="Q9573" s="15" t="s">
        <v>42215</v>
      </c>
      <c r="R9573" s="12" t="s">
        <v>31</v>
      </c>
      <c r="S9573" s="11" t="s">
        <v>42216</v>
      </c>
      <c r="T9573" s="11" t="s">
        <v>42217</v>
      </c>
    </row>
    <row x14ac:dyDescent="0.25" r="9574" customHeight="1" ht="19.5">
      <c r="A9574" s="18">
        <v>45225</v>
      </c>
      <c r="B9574" s="11" t="s">
        <v>42218</v>
      </c>
      <c r="C9574" s="11" t="s">
        <v>1011</v>
      </c>
      <c r="D9574" s="12"/>
      <c r="E9574" s="13">
        <v>18674274635</v>
      </c>
      <c r="F9574" s="11" t="s">
        <v>41963</v>
      </c>
      <c r="G9574" s="12" t="s">
        <v>23</v>
      </c>
      <c r="H9574" s="12"/>
      <c r="I9574" s="14">
        <v>10015</v>
      </c>
      <c r="J9574" s="12" t="s">
        <v>24</v>
      </c>
      <c r="K9574" s="12" t="s">
        <v>69</v>
      </c>
      <c r="L9574" s="12" t="s">
        <v>26</v>
      </c>
      <c r="M9574" s="11" t="s">
        <v>27</v>
      </c>
      <c r="N9574" s="11" t="s">
        <v>28</v>
      </c>
      <c r="O9574" s="12" t="s">
        <v>29</v>
      </c>
      <c r="P9574" s="12"/>
      <c r="Q9574" s="15" t="s">
        <v>42219</v>
      </c>
      <c r="R9574" s="12" t="s">
        <v>31</v>
      </c>
      <c r="S9574" s="11" t="s">
        <v>42220</v>
      </c>
      <c r="T9574" s="11" t="s">
        <v>42221</v>
      </c>
    </row>
    <row x14ac:dyDescent="0.25" r="9575" customHeight="1" ht="19.5">
      <c r="A9575" s="18">
        <v>45224</v>
      </c>
      <c r="B9575" s="11" t="s">
        <v>42222</v>
      </c>
      <c r="C9575" s="11" t="s">
        <v>19439</v>
      </c>
      <c r="D9575" s="12"/>
      <c r="E9575" s="13">
        <v>13329812253</v>
      </c>
      <c r="F9575" s="11" t="s">
        <v>42223</v>
      </c>
      <c r="G9575" s="12" t="s">
        <v>2674</v>
      </c>
      <c r="H9575" s="12"/>
      <c r="I9575" s="14" t="s">
        <v>486</v>
      </c>
      <c r="J9575" s="12" t="s">
        <v>24</v>
      </c>
      <c r="K9575" s="12" t="s">
        <v>25</v>
      </c>
      <c r="L9575" s="12" t="s">
        <v>39</v>
      </c>
      <c r="M9575" s="11" t="s">
        <v>40</v>
      </c>
      <c r="N9575" s="11" t="s">
        <v>28</v>
      </c>
      <c r="O9575" s="12" t="s">
        <v>29</v>
      </c>
      <c r="P9575" s="12"/>
      <c r="Q9575" s="15" t="s">
        <v>42224</v>
      </c>
      <c r="R9575" s="12" t="s">
        <v>42</v>
      </c>
      <c r="S9575" s="11" t="s">
        <v>42225</v>
      </c>
      <c r="T9575" s="11" t="s">
        <v>42226</v>
      </c>
    </row>
    <row x14ac:dyDescent="0.25" r="9576" customHeight="1" ht="19.5">
      <c r="A9576" s="18">
        <v>45225</v>
      </c>
      <c r="B9576" s="11" t="s">
        <v>42227</v>
      </c>
      <c r="C9576" s="11" t="s">
        <v>6361</v>
      </c>
      <c r="D9576" s="12"/>
      <c r="E9576" s="13">
        <v>13135825334</v>
      </c>
      <c r="F9576" s="11" t="s">
        <v>42228</v>
      </c>
      <c r="G9576" s="12" t="s">
        <v>289</v>
      </c>
      <c r="H9576" s="12"/>
      <c r="I9576" s="14">
        <v>10015</v>
      </c>
      <c r="J9576" s="12" t="s">
        <v>24</v>
      </c>
      <c r="K9576" s="12" t="s">
        <v>69</v>
      </c>
      <c r="L9576" s="12" t="s">
        <v>26</v>
      </c>
      <c r="M9576" s="11" t="s">
        <v>27</v>
      </c>
      <c r="N9576" s="11" t="s">
        <v>28</v>
      </c>
      <c r="O9576" s="12" t="s">
        <v>29</v>
      </c>
      <c r="P9576" s="12"/>
      <c r="Q9576" s="15" t="s">
        <v>42229</v>
      </c>
      <c r="R9576" s="12" t="s">
        <v>31</v>
      </c>
      <c r="S9576" s="11" t="s">
        <v>42230</v>
      </c>
      <c r="T9576" s="11" t="s">
        <v>42231</v>
      </c>
    </row>
    <row x14ac:dyDescent="0.25" r="9577" customHeight="1" ht="19.5">
      <c r="A9577" s="18">
        <v>45224</v>
      </c>
      <c r="B9577" s="11" t="s">
        <v>42232</v>
      </c>
      <c r="C9577" s="11" t="s">
        <v>42233</v>
      </c>
      <c r="D9577" s="12"/>
      <c r="E9577" s="13" t="s">
        <v>28867</v>
      </c>
      <c r="F9577" s="11" t="s">
        <v>28868</v>
      </c>
      <c r="G9577" s="12" t="s">
        <v>74</v>
      </c>
      <c r="H9577" s="12"/>
      <c r="I9577" s="14" t="s">
        <v>148</v>
      </c>
      <c r="J9577" s="12" t="s">
        <v>24</v>
      </c>
      <c r="K9577" s="12" t="s">
        <v>25</v>
      </c>
      <c r="L9577" s="12" t="s">
        <v>39</v>
      </c>
      <c r="M9577" s="11" t="s">
        <v>149</v>
      </c>
      <c r="N9577" s="11" t="s">
        <v>28</v>
      </c>
      <c r="O9577" s="12" t="s">
        <v>29</v>
      </c>
      <c r="P9577" s="12"/>
      <c r="Q9577" s="15" t="s">
        <v>42234</v>
      </c>
      <c r="R9577" s="12" t="s">
        <v>42</v>
      </c>
      <c r="S9577" s="11" t="s">
        <v>42235</v>
      </c>
      <c r="T9577" s="11" t="s">
        <v>42236</v>
      </c>
    </row>
    <row x14ac:dyDescent="0.25" r="9578" customHeight="1" ht="19.5">
      <c r="A9578" s="18">
        <v>45224</v>
      </c>
      <c r="B9578" s="11" t="s">
        <v>42237</v>
      </c>
      <c r="C9578" s="11" t="s">
        <v>3101</v>
      </c>
      <c r="D9578" s="12"/>
      <c r="E9578" s="13">
        <v>16671767120</v>
      </c>
      <c r="F9578" s="11" t="s">
        <v>42238</v>
      </c>
      <c r="G9578" s="12" t="s">
        <v>74</v>
      </c>
      <c r="H9578" s="12"/>
      <c r="I9578" s="14">
        <v>10015</v>
      </c>
      <c r="J9578" s="12" t="s">
        <v>24</v>
      </c>
      <c r="K9578" s="12" t="s">
        <v>25</v>
      </c>
      <c r="L9578" s="12" t="s">
        <v>26</v>
      </c>
      <c r="M9578" s="11" t="s">
        <v>27</v>
      </c>
      <c r="N9578" s="11" t="s">
        <v>28</v>
      </c>
      <c r="O9578" s="12" t="s">
        <v>29</v>
      </c>
      <c r="P9578" s="12"/>
      <c r="Q9578" s="15" t="s">
        <v>42239</v>
      </c>
      <c r="R9578" s="12" t="s">
        <v>31</v>
      </c>
      <c r="S9578" s="11" t="s">
        <v>42240</v>
      </c>
      <c r="T9578" s="11" t="s">
        <v>42241</v>
      </c>
    </row>
    <row x14ac:dyDescent="0.25" r="9579" customHeight="1" ht="19.5">
      <c r="A9579" s="18">
        <v>45223</v>
      </c>
      <c r="B9579" s="11" t="s">
        <v>42242</v>
      </c>
      <c r="C9579" s="11" t="s">
        <v>5805</v>
      </c>
      <c r="D9579" s="12"/>
      <c r="E9579" s="13">
        <v>13294248658</v>
      </c>
      <c r="F9579" s="11" t="s">
        <v>42243</v>
      </c>
      <c r="G9579" s="12" t="s">
        <v>37</v>
      </c>
      <c r="H9579" s="12"/>
      <c r="I9579" s="14" t="s">
        <v>189</v>
      </c>
      <c r="J9579" s="12" t="s">
        <v>24</v>
      </c>
      <c r="K9579" s="12" t="s">
        <v>25</v>
      </c>
      <c r="L9579" s="12" t="s">
        <v>39</v>
      </c>
      <c r="M9579" s="11" t="s">
        <v>27</v>
      </c>
      <c r="N9579" s="11" t="s">
        <v>28</v>
      </c>
      <c r="O9579" s="12" t="s">
        <v>29</v>
      </c>
      <c r="P9579" s="12" t="s">
        <v>5807</v>
      </c>
      <c r="Q9579" s="15" t="s">
        <v>42244</v>
      </c>
      <c r="R9579" s="12" t="s">
        <v>42</v>
      </c>
      <c r="S9579" s="11" t="s">
        <v>42245</v>
      </c>
      <c r="T9579" s="11" t="s">
        <v>42246</v>
      </c>
    </row>
    <row x14ac:dyDescent="0.25" r="9580" customHeight="1" ht="19.5">
      <c r="A9580" s="18">
        <v>45225</v>
      </c>
      <c r="B9580" s="11" t="s">
        <v>42247</v>
      </c>
      <c r="C9580" s="11" t="s">
        <v>37188</v>
      </c>
      <c r="D9580" s="12"/>
      <c r="E9580" s="13" t="s">
        <v>42248</v>
      </c>
      <c r="F9580" s="11" t="s">
        <v>42249</v>
      </c>
      <c r="G9580" s="12" t="s">
        <v>74</v>
      </c>
      <c r="H9580" s="12"/>
      <c r="I9580" s="14" t="s">
        <v>148</v>
      </c>
      <c r="J9580" s="12" t="s">
        <v>24</v>
      </c>
      <c r="K9580" s="12" t="s">
        <v>25</v>
      </c>
      <c r="L9580" s="12" t="s">
        <v>39</v>
      </c>
      <c r="M9580" s="11" t="s">
        <v>149</v>
      </c>
      <c r="N9580" s="11" t="s">
        <v>28</v>
      </c>
      <c r="O9580" s="12" t="s">
        <v>29</v>
      </c>
      <c r="P9580" s="12"/>
      <c r="Q9580" s="15" t="s">
        <v>42250</v>
      </c>
      <c r="R9580" s="12" t="s">
        <v>42</v>
      </c>
      <c r="S9580" s="11" t="s">
        <v>42251</v>
      </c>
      <c r="T9580" s="11" t="s">
        <v>42252</v>
      </c>
    </row>
    <row x14ac:dyDescent="0.25" r="9581" customHeight="1" ht="19.5">
      <c r="A9581" s="18">
        <v>45222</v>
      </c>
      <c r="B9581" s="11" t="s">
        <v>42253</v>
      </c>
      <c r="C9581" s="11" t="s">
        <v>711</v>
      </c>
      <c r="D9581" s="12"/>
      <c r="E9581" s="13">
        <v>15697208090</v>
      </c>
      <c r="F9581" s="11" t="s">
        <v>38965</v>
      </c>
      <c r="G9581" s="12" t="s">
        <v>23</v>
      </c>
      <c r="H9581" s="12" t="s">
        <v>98</v>
      </c>
      <c r="I9581" s="14" t="s">
        <v>290</v>
      </c>
      <c r="J9581" s="12" t="s">
        <v>24</v>
      </c>
      <c r="K9581" s="12" t="s">
        <v>25</v>
      </c>
      <c r="L9581" s="12" t="s">
        <v>39</v>
      </c>
      <c r="M9581" s="11" t="s">
        <v>40</v>
      </c>
      <c r="N9581" s="11" t="s">
        <v>28</v>
      </c>
      <c r="O9581" s="12" t="s">
        <v>29</v>
      </c>
      <c r="P9581" s="12"/>
      <c r="Q9581" s="15" t="s">
        <v>42254</v>
      </c>
      <c r="R9581" s="12" t="s">
        <v>42</v>
      </c>
      <c r="S9581" s="11" t="s">
        <v>42255</v>
      </c>
      <c r="T9581" s="11" t="s">
        <v>42256</v>
      </c>
    </row>
    <row x14ac:dyDescent="0.25" r="9582" customHeight="1" ht="19.5">
      <c r="A9582" s="18">
        <v>45223</v>
      </c>
      <c r="B9582" s="11" t="s">
        <v>42257</v>
      </c>
      <c r="C9582" s="11" t="s">
        <v>4867</v>
      </c>
      <c r="D9582" s="12"/>
      <c r="E9582" s="13" t="s">
        <v>42258</v>
      </c>
      <c r="F9582" s="11" t="s">
        <v>42259</v>
      </c>
      <c r="G9582" s="12" t="s">
        <v>74</v>
      </c>
      <c r="H9582" s="12"/>
      <c r="I9582" s="14" t="s">
        <v>4870</v>
      </c>
      <c r="J9582" s="12" t="s">
        <v>24</v>
      </c>
      <c r="K9582" s="12" t="s">
        <v>25</v>
      </c>
      <c r="L9582" s="12" t="s">
        <v>39</v>
      </c>
      <c r="M9582" s="11" t="s">
        <v>149</v>
      </c>
      <c r="N9582" s="11" t="s">
        <v>4871</v>
      </c>
      <c r="O9582" s="12" t="s">
        <v>29</v>
      </c>
      <c r="P9582" s="12"/>
      <c r="Q9582" s="15" t="s">
        <v>42260</v>
      </c>
      <c r="R9582" s="12" t="s">
        <v>148</v>
      </c>
      <c r="S9582" s="11" t="s">
        <v>42261</v>
      </c>
      <c r="T9582" s="11" t="s">
        <v>4887</v>
      </c>
    </row>
    <row x14ac:dyDescent="0.25" r="9583" customHeight="1" ht="19.5">
      <c r="A9583" s="18">
        <v>45225</v>
      </c>
      <c r="B9583" s="11" t="s">
        <v>42262</v>
      </c>
      <c r="C9583" s="11" t="s">
        <v>691</v>
      </c>
      <c r="D9583" s="12"/>
      <c r="E9583" s="13">
        <v>15587921553</v>
      </c>
      <c r="F9583" s="11" t="s">
        <v>42263</v>
      </c>
      <c r="G9583" s="12" t="s">
        <v>37</v>
      </c>
      <c r="H9583" s="12"/>
      <c r="I9583" s="14" t="s">
        <v>615</v>
      </c>
      <c r="J9583" s="12" t="s">
        <v>24</v>
      </c>
      <c r="K9583" s="12" t="s">
        <v>25</v>
      </c>
      <c r="L9583" s="12" t="s">
        <v>39</v>
      </c>
      <c r="M9583" s="11" t="s">
        <v>40</v>
      </c>
      <c r="N9583" s="11" t="s">
        <v>28</v>
      </c>
      <c r="O9583" s="12" t="s">
        <v>29</v>
      </c>
      <c r="P9583" s="12"/>
      <c r="Q9583" s="15" t="s">
        <v>42264</v>
      </c>
      <c r="R9583" s="12" t="s">
        <v>42</v>
      </c>
      <c r="S9583" s="11" t="s">
        <v>42265</v>
      </c>
      <c r="T9583" s="11" t="s">
        <v>42266</v>
      </c>
    </row>
    <row x14ac:dyDescent="0.25" r="9584" customHeight="1" ht="19.5">
      <c r="A9584" s="18">
        <v>45223</v>
      </c>
      <c r="B9584" s="11" t="s">
        <v>42267</v>
      </c>
      <c r="C9584" s="11" t="s">
        <v>1304</v>
      </c>
      <c r="D9584" s="12"/>
      <c r="E9584" s="13">
        <v>18086387855</v>
      </c>
      <c r="F9584" s="11" t="s">
        <v>37825</v>
      </c>
      <c r="G9584" s="12" t="s">
        <v>23</v>
      </c>
      <c r="H9584" s="12"/>
      <c r="I9584" s="14" t="s">
        <v>148</v>
      </c>
      <c r="J9584" s="12" t="s">
        <v>24</v>
      </c>
      <c r="K9584" s="12" t="s">
        <v>25</v>
      </c>
      <c r="L9584" s="12" t="s">
        <v>39</v>
      </c>
      <c r="M9584" s="11" t="s">
        <v>149</v>
      </c>
      <c r="N9584" s="11" t="s">
        <v>28</v>
      </c>
      <c r="O9584" s="12" t="s">
        <v>29</v>
      </c>
      <c r="P9584" s="12"/>
      <c r="Q9584" s="15" t="s">
        <v>42268</v>
      </c>
      <c r="R9584" s="12" t="s">
        <v>42</v>
      </c>
      <c r="S9584" s="11" t="s">
        <v>42269</v>
      </c>
      <c r="T9584" s="11" t="s">
        <v>42270</v>
      </c>
    </row>
    <row x14ac:dyDescent="0.25" r="9585" customHeight="1" ht="19.5">
      <c r="A9585" s="18">
        <v>45223</v>
      </c>
      <c r="B9585" s="11" t="s">
        <v>42271</v>
      </c>
      <c r="C9585" s="11" t="s">
        <v>36276</v>
      </c>
      <c r="D9585" s="12"/>
      <c r="E9585" s="13">
        <v>18671777632</v>
      </c>
      <c r="F9585" s="11" t="s">
        <v>42272</v>
      </c>
      <c r="G9585" s="12" t="s">
        <v>62</v>
      </c>
      <c r="H9585" s="12"/>
      <c r="I9585" s="14">
        <v>10015</v>
      </c>
      <c r="J9585" s="12" t="s">
        <v>24</v>
      </c>
      <c r="K9585" s="12" t="s">
        <v>172</v>
      </c>
      <c r="L9585" s="12" t="s">
        <v>26</v>
      </c>
      <c r="M9585" s="11" t="s">
        <v>40</v>
      </c>
      <c r="N9585" s="11" t="s">
        <v>28</v>
      </c>
      <c r="O9585" s="12" t="s">
        <v>29</v>
      </c>
      <c r="P9585" s="12"/>
      <c r="Q9585" s="15" t="s">
        <v>42273</v>
      </c>
      <c r="R9585" s="12" t="s">
        <v>31</v>
      </c>
      <c r="S9585" s="11" t="s">
        <v>42274</v>
      </c>
      <c r="T9585" s="11" t="s">
        <v>42275</v>
      </c>
    </row>
    <row x14ac:dyDescent="0.25" r="9586" customHeight="1" ht="19.5">
      <c r="A9586" s="18">
        <v>45223</v>
      </c>
      <c r="B9586" s="11" t="s">
        <v>42276</v>
      </c>
      <c r="C9586" s="11" t="s">
        <v>5117</v>
      </c>
      <c r="D9586" s="12"/>
      <c r="E9586" s="13" t="s">
        <v>42277</v>
      </c>
      <c r="F9586" s="11" t="s">
        <v>42278</v>
      </c>
      <c r="G9586" s="12" t="s">
        <v>74</v>
      </c>
      <c r="H9586" s="12"/>
      <c r="I9586" s="14" t="s">
        <v>4975</v>
      </c>
      <c r="J9586" s="12" t="s">
        <v>24</v>
      </c>
      <c r="K9586" s="12" t="s">
        <v>25</v>
      </c>
      <c r="L9586" s="12" t="s">
        <v>39</v>
      </c>
      <c r="M9586" s="11" t="s">
        <v>149</v>
      </c>
      <c r="N9586" s="11" t="s">
        <v>4871</v>
      </c>
      <c r="O9586" s="12" t="s">
        <v>29</v>
      </c>
      <c r="P9586" s="12"/>
      <c r="Q9586" s="15" t="s">
        <v>42279</v>
      </c>
      <c r="R9586" s="12" t="s">
        <v>148</v>
      </c>
      <c r="S9586" s="11" t="s">
        <v>42280</v>
      </c>
      <c r="T9586" s="11" t="s">
        <v>5312</v>
      </c>
    </row>
    <row x14ac:dyDescent="0.25" r="9587" customHeight="1" ht="19.5">
      <c r="A9587" s="18">
        <v>45223</v>
      </c>
      <c r="B9587" s="11" t="s">
        <v>42281</v>
      </c>
      <c r="C9587" s="11" t="s">
        <v>4882</v>
      </c>
      <c r="D9587" s="12"/>
      <c r="E9587" s="13" t="s">
        <v>42282</v>
      </c>
      <c r="F9587" s="11" t="s">
        <v>42283</v>
      </c>
      <c r="G9587" s="12" t="s">
        <v>74</v>
      </c>
      <c r="H9587" s="12"/>
      <c r="I9587" s="14" t="s">
        <v>148</v>
      </c>
      <c r="J9587" s="12" t="s">
        <v>24</v>
      </c>
      <c r="K9587" s="12" t="s">
        <v>25</v>
      </c>
      <c r="L9587" s="12" t="s">
        <v>39</v>
      </c>
      <c r="M9587" s="11" t="s">
        <v>149</v>
      </c>
      <c r="N9587" s="11" t="s">
        <v>4871</v>
      </c>
      <c r="O9587" s="12" t="s">
        <v>29</v>
      </c>
      <c r="P9587" s="12"/>
      <c r="Q9587" s="15" t="s">
        <v>42284</v>
      </c>
      <c r="R9587" s="12" t="s">
        <v>148</v>
      </c>
      <c r="S9587" s="11" t="s">
        <v>42285</v>
      </c>
      <c r="T9587" s="11" t="s">
        <v>4887</v>
      </c>
    </row>
    <row x14ac:dyDescent="0.25" r="9588" customHeight="1" ht="19.5">
      <c r="A9588" s="18">
        <v>45223</v>
      </c>
      <c r="B9588" s="11" t="s">
        <v>42286</v>
      </c>
      <c r="C9588" s="11" t="s">
        <v>4867</v>
      </c>
      <c r="D9588" s="12"/>
      <c r="E9588" s="13" t="s">
        <v>42287</v>
      </c>
      <c r="F9588" s="11" t="s">
        <v>42288</v>
      </c>
      <c r="G9588" s="12" t="s">
        <v>74</v>
      </c>
      <c r="H9588" s="12" t="s">
        <v>98</v>
      </c>
      <c r="I9588" s="14" t="s">
        <v>4870</v>
      </c>
      <c r="J9588" s="12" t="s">
        <v>24</v>
      </c>
      <c r="K9588" s="12" t="s">
        <v>25</v>
      </c>
      <c r="L9588" s="12" t="s">
        <v>39</v>
      </c>
      <c r="M9588" s="11" t="s">
        <v>149</v>
      </c>
      <c r="N9588" s="11" t="s">
        <v>4871</v>
      </c>
      <c r="O9588" s="12" t="s">
        <v>29</v>
      </c>
      <c r="P9588" s="12"/>
      <c r="Q9588" s="15" t="s">
        <v>42289</v>
      </c>
      <c r="R9588" s="12" t="s">
        <v>148</v>
      </c>
      <c r="S9588" s="11" t="s">
        <v>42290</v>
      </c>
      <c r="T9588" s="11" t="s">
        <v>4887</v>
      </c>
    </row>
    <row x14ac:dyDescent="0.25" r="9589" customHeight="1" ht="19.5">
      <c r="A9589" s="18">
        <v>45224</v>
      </c>
      <c r="B9589" s="11" t="s">
        <v>42291</v>
      </c>
      <c r="C9589" s="11" t="s">
        <v>4867</v>
      </c>
      <c r="D9589" s="12"/>
      <c r="E9589" s="13" t="s">
        <v>42292</v>
      </c>
      <c r="F9589" s="11" t="s">
        <v>42293</v>
      </c>
      <c r="G9589" s="12" t="s">
        <v>74</v>
      </c>
      <c r="H9589" s="12"/>
      <c r="I9589" s="14" t="s">
        <v>4870</v>
      </c>
      <c r="J9589" s="12" t="s">
        <v>24</v>
      </c>
      <c r="K9589" s="12" t="s">
        <v>25</v>
      </c>
      <c r="L9589" s="12" t="s">
        <v>39</v>
      </c>
      <c r="M9589" s="11" t="s">
        <v>149</v>
      </c>
      <c r="N9589" s="11" t="s">
        <v>4871</v>
      </c>
      <c r="O9589" s="12" t="s">
        <v>29</v>
      </c>
      <c r="P9589" s="12"/>
      <c r="Q9589" s="15" t="s">
        <v>42294</v>
      </c>
      <c r="R9589" s="12" t="s">
        <v>148</v>
      </c>
      <c r="S9589" s="11" t="s">
        <v>42295</v>
      </c>
      <c r="T9589" s="11" t="s">
        <v>4893</v>
      </c>
    </row>
    <row x14ac:dyDescent="0.25" r="9590" customHeight="1" ht="19.5">
      <c r="A9590" s="18">
        <v>45224</v>
      </c>
      <c r="B9590" s="11" t="s">
        <v>42296</v>
      </c>
      <c r="C9590" s="11" t="s">
        <v>4867</v>
      </c>
      <c r="D9590" s="12"/>
      <c r="E9590" s="13" t="s">
        <v>42297</v>
      </c>
      <c r="F9590" s="11" t="s">
        <v>31853</v>
      </c>
      <c r="G9590" s="12" t="s">
        <v>74</v>
      </c>
      <c r="H9590" s="12"/>
      <c r="I9590" s="14" t="s">
        <v>4870</v>
      </c>
      <c r="J9590" s="12" t="s">
        <v>24</v>
      </c>
      <c r="K9590" s="12" t="s">
        <v>25</v>
      </c>
      <c r="L9590" s="12" t="s">
        <v>39</v>
      </c>
      <c r="M9590" s="11" t="s">
        <v>149</v>
      </c>
      <c r="N9590" s="11" t="s">
        <v>4871</v>
      </c>
      <c r="O9590" s="12" t="s">
        <v>29</v>
      </c>
      <c r="P9590" s="12"/>
      <c r="Q9590" s="15" t="s">
        <v>42298</v>
      </c>
      <c r="R9590" s="12" t="s">
        <v>148</v>
      </c>
      <c r="S9590" s="11" t="s">
        <v>42299</v>
      </c>
      <c r="T9590" s="11" t="s">
        <v>4874</v>
      </c>
    </row>
    <row x14ac:dyDescent="0.25" r="9591" customHeight="1" ht="19.5">
      <c r="A9591" s="18">
        <v>45224</v>
      </c>
      <c r="B9591" s="11" t="s">
        <v>42300</v>
      </c>
      <c r="C9591" s="11" t="s">
        <v>4923</v>
      </c>
      <c r="D9591" s="12"/>
      <c r="E9591" s="13" t="s">
        <v>42301</v>
      </c>
      <c r="F9591" s="11" t="s">
        <v>42302</v>
      </c>
      <c r="G9591" s="12" t="s">
        <v>74</v>
      </c>
      <c r="H9591" s="12" t="s">
        <v>98</v>
      </c>
      <c r="I9591" s="14" t="s">
        <v>148</v>
      </c>
      <c r="J9591" s="12" t="s">
        <v>24</v>
      </c>
      <c r="K9591" s="12" t="s">
        <v>25</v>
      </c>
      <c r="L9591" s="12" t="s">
        <v>39</v>
      </c>
      <c r="M9591" s="11" t="s">
        <v>149</v>
      </c>
      <c r="N9591" s="11" t="s">
        <v>4871</v>
      </c>
      <c r="O9591" s="12" t="s">
        <v>29</v>
      </c>
      <c r="P9591" s="12"/>
      <c r="Q9591" s="15" t="s">
        <v>42303</v>
      </c>
      <c r="R9591" s="12" t="s">
        <v>148</v>
      </c>
      <c r="S9591" s="11" t="s">
        <v>42304</v>
      </c>
      <c r="T9591" s="11" t="s">
        <v>4955</v>
      </c>
    </row>
    <row x14ac:dyDescent="0.25" r="9592" customHeight="1" ht="19.5">
      <c r="A9592" s="18">
        <v>45224</v>
      </c>
      <c r="B9592" s="11" t="s">
        <v>42305</v>
      </c>
      <c r="C9592" s="11" t="s">
        <v>7138</v>
      </c>
      <c r="D9592" s="12"/>
      <c r="E9592" s="13">
        <v>13117297571</v>
      </c>
      <c r="F9592" s="11" t="s">
        <v>23065</v>
      </c>
      <c r="G9592" s="12" t="s">
        <v>37</v>
      </c>
      <c r="H9592" s="12"/>
      <c r="I9592" s="14" t="s">
        <v>131</v>
      </c>
      <c r="J9592" s="12" t="s">
        <v>24</v>
      </c>
      <c r="K9592" s="12" t="s">
        <v>25</v>
      </c>
      <c r="L9592" s="12" t="s">
        <v>39</v>
      </c>
      <c r="M9592" s="11" t="s">
        <v>27</v>
      </c>
      <c r="N9592" s="11" t="s">
        <v>4770</v>
      </c>
      <c r="O9592" s="12" t="s">
        <v>29</v>
      </c>
      <c r="P9592" s="12"/>
      <c r="Q9592" s="15" t="s">
        <v>42306</v>
      </c>
      <c r="R9592" s="12" t="s">
        <v>7139</v>
      </c>
      <c r="S9592" s="11" t="s">
        <v>42307</v>
      </c>
      <c r="T9592" s="11"/>
    </row>
    <row x14ac:dyDescent="0.25" r="9593" customHeight="1" ht="19.5">
      <c r="A9593" s="18">
        <v>45224</v>
      </c>
      <c r="B9593" s="11" t="s">
        <v>42308</v>
      </c>
      <c r="C9593" s="11" t="s">
        <v>4882</v>
      </c>
      <c r="D9593" s="12"/>
      <c r="E9593" s="13" t="s">
        <v>42309</v>
      </c>
      <c r="F9593" s="11" t="s">
        <v>42310</v>
      </c>
      <c r="G9593" s="12" t="s">
        <v>74</v>
      </c>
      <c r="H9593" s="12"/>
      <c r="I9593" s="14" t="s">
        <v>148</v>
      </c>
      <c r="J9593" s="12" t="s">
        <v>24</v>
      </c>
      <c r="K9593" s="12" t="s">
        <v>25</v>
      </c>
      <c r="L9593" s="12" t="s">
        <v>39</v>
      </c>
      <c r="M9593" s="11" t="s">
        <v>149</v>
      </c>
      <c r="N9593" s="11" t="s">
        <v>4871</v>
      </c>
      <c r="O9593" s="12" t="s">
        <v>29</v>
      </c>
      <c r="P9593" s="12"/>
      <c r="Q9593" s="15" t="s">
        <v>42311</v>
      </c>
      <c r="R9593" s="12" t="s">
        <v>148</v>
      </c>
      <c r="S9593" s="11" t="s">
        <v>42312</v>
      </c>
      <c r="T9593" s="11" t="s">
        <v>4955</v>
      </c>
    </row>
    <row x14ac:dyDescent="0.25" r="9594" customHeight="1" ht="19.5">
      <c r="A9594" s="18">
        <v>45224</v>
      </c>
      <c r="B9594" s="11" t="s">
        <v>42313</v>
      </c>
      <c r="C9594" s="11" t="s">
        <v>5086</v>
      </c>
      <c r="D9594" s="12"/>
      <c r="E9594" s="13" t="s">
        <v>42314</v>
      </c>
      <c r="F9594" s="11" t="s">
        <v>42315</v>
      </c>
      <c r="G9594" s="12" t="s">
        <v>74</v>
      </c>
      <c r="H9594" s="12"/>
      <c r="I9594" s="14" t="s">
        <v>148</v>
      </c>
      <c r="J9594" s="12" t="s">
        <v>24</v>
      </c>
      <c r="K9594" s="12" t="s">
        <v>25</v>
      </c>
      <c r="L9594" s="12" t="s">
        <v>39</v>
      </c>
      <c r="M9594" s="11" t="s">
        <v>149</v>
      </c>
      <c r="N9594" s="11" t="s">
        <v>4871</v>
      </c>
      <c r="O9594" s="12" t="s">
        <v>29</v>
      </c>
      <c r="P9594" s="12"/>
      <c r="Q9594" s="15" t="s">
        <v>42316</v>
      </c>
      <c r="R9594" s="12" t="s">
        <v>148</v>
      </c>
      <c r="S9594" s="11" t="s">
        <v>42317</v>
      </c>
      <c r="T9594" s="11" t="s">
        <v>4887</v>
      </c>
    </row>
    <row x14ac:dyDescent="0.25" r="9595" customHeight="1" ht="19.5">
      <c r="A9595" s="18">
        <v>45224</v>
      </c>
      <c r="B9595" s="11" t="s">
        <v>42318</v>
      </c>
      <c r="C9595" s="11" t="s">
        <v>4882</v>
      </c>
      <c r="D9595" s="12"/>
      <c r="E9595" s="13" t="s">
        <v>42319</v>
      </c>
      <c r="F9595" s="11" t="s">
        <v>42320</v>
      </c>
      <c r="G9595" s="12" t="s">
        <v>74</v>
      </c>
      <c r="H9595" s="12"/>
      <c r="I9595" s="14" t="s">
        <v>148</v>
      </c>
      <c r="J9595" s="12" t="s">
        <v>24</v>
      </c>
      <c r="K9595" s="12" t="s">
        <v>25</v>
      </c>
      <c r="L9595" s="12" t="s">
        <v>39</v>
      </c>
      <c r="M9595" s="11" t="s">
        <v>149</v>
      </c>
      <c r="N9595" s="11" t="s">
        <v>4871</v>
      </c>
      <c r="O9595" s="12" t="s">
        <v>29</v>
      </c>
      <c r="P9595" s="12"/>
      <c r="Q9595" s="15" t="s">
        <v>42321</v>
      </c>
      <c r="R9595" s="12" t="s">
        <v>148</v>
      </c>
      <c r="S9595" s="11" t="s">
        <v>42322</v>
      </c>
      <c r="T9595" s="11" t="s">
        <v>4961</v>
      </c>
    </row>
    <row x14ac:dyDescent="0.25" r="9596" customHeight="1" ht="19.5">
      <c r="A9596" s="18">
        <v>45222</v>
      </c>
      <c r="B9596" s="11" t="s">
        <v>42323</v>
      </c>
      <c r="C9596" s="11" t="s">
        <v>180</v>
      </c>
      <c r="D9596" s="12"/>
      <c r="E9596" s="13" t="s">
        <v>42324</v>
      </c>
      <c r="F9596" s="11" t="s">
        <v>42325</v>
      </c>
      <c r="G9596" s="12" t="s">
        <v>74</v>
      </c>
      <c r="H9596" s="12"/>
      <c r="I9596" s="14" t="s">
        <v>148</v>
      </c>
      <c r="J9596" s="12" t="s">
        <v>24</v>
      </c>
      <c r="K9596" s="12" t="s">
        <v>25</v>
      </c>
      <c r="L9596" s="12" t="s">
        <v>39</v>
      </c>
      <c r="M9596" s="11" t="s">
        <v>149</v>
      </c>
      <c r="N9596" s="11" t="s">
        <v>183</v>
      </c>
      <c r="O9596" s="12" t="s">
        <v>29</v>
      </c>
      <c r="P9596" s="12"/>
      <c r="Q9596" s="15" t="s">
        <v>42326</v>
      </c>
      <c r="R9596" s="12" t="s">
        <v>42</v>
      </c>
      <c r="S9596" s="11" t="s">
        <v>42327</v>
      </c>
      <c r="T9596" s="11"/>
    </row>
    <row x14ac:dyDescent="0.25" r="9597" customHeight="1" ht="19.5">
      <c r="A9597" s="18">
        <v>45224</v>
      </c>
      <c r="B9597" s="11" t="s">
        <v>42328</v>
      </c>
      <c r="C9597" s="11" t="s">
        <v>4923</v>
      </c>
      <c r="D9597" s="12"/>
      <c r="E9597" s="13" t="s">
        <v>42329</v>
      </c>
      <c r="F9597" s="11" t="s">
        <v>3311</v>
      </c>
      <c r="G9597" s="12" t="s">
        <v>74</v>
      </c>
      <c r="H9597" s="12"/>
      <c r="I9597" s="14" t="s">
        <v>99</v>
      </c>
      <c r="J9597" s="12" t="s">
        <v>24</v>
      </c>
      <c r="K9597" s="12" t="s">
        <v>25</v>
      </c>
      <c r="L9597" s="12" t="s">
        <v>39</v>
      </c>
      <c r="M9597" s="11" t="s">
        <v>149</v>
      </c>
      <c r="N9597" s="11" t="s">
        <v>4871</v>
      </c>
      <c r="O9597" s="12" t="s">
        <v>29</v>
      </c>
      <c r="P9597" s="12"/>
      <c r="Q9597" s="15" t="s">
        <v>42330</v>
      </c>
      <c r="R9597" s="12" t="s">
        <v>148</v>
      </c>
      <c r="S9597" s="11" t="s">
        <v>42331</v>
      </c>
      <c r="T9597" s="11" t="s">
        <v>4955</v>
      </c>
    </row>
    <row x14ac:dyDescent="0.25" r="9598" customHeight="1" ht="19.5">
      <c r="A9598" s="18">
        <v>45224</v>
      </c>
      <c r="B9598" s="11" t="s">
        <v>42332</v>
      </c>
      <c r="C9598" s="11" t="s">
        <v>4499</v>
      </c>
      <c r="D9598" s="12"/>
      <c r="E9598" s="13">
        <v>13094167282</v>
      </c>
      <c r="F9598" s="11" t="s">
        <v>41481</v>
      </c>
      <c r="G9598" s="12" t="s">
        <v>37</v>
      </c>
      <c r="H9598" s="12"/>
      <c r="I9598" s="14" t="s">
        <v>99</v>
      </c>
      <c r="J9598" s="12" t="s">
        <v>24</v>
      </c>
      <c r="K9598" s="12" t="s">
        <v>25</v>
      </c>
      <c r="L9598" s="12" t="s">
        <v>39</v>
      </c>
      <c r="M9598" s="11" t="s">
        <v>27</v>
      </c>
      <c r="N9598" s="11" t="s">
        <v>183</v>
      </c>
      <c r="O9598" s="12" t="s">
        <v>29</v>
      </c>
      <c r="P9598" s="12"/>
      <c r="Q9598" s="15" t="s">
        <v>42333</v>
      </c>
      <c r="R9598" s="12" t="s">
        <v>42</v>
      </c>
      <c r="S9598" s="11" t="s">
        <v>42334</v>
      </c>
      <c r="T9598" s="11"/>
    </row>
    <row x14ac:dyDescent="0.25" r="9599" customHeight="1" ht="19.5">
      <c r="A9599" s="18">
        <v>45224</v>
      </c>
      <c r="B9599" s="11" t="s">
        <v>42335</v>
      </c>
      <c r="C9599" s="11" t="s">
        <v>5363</v>
      </c>
      <c r="D9599" s="12"/>
      <c r="E9599" s="13">
        <v>18671756874</v>
      </c>
      <c r="F9599" s="11" t="s">
        <v>42336</v>
      </c>
      <c r="G9599" s="12" t="s">
        <v>74</v>
      </c>
      <c r="H9599" s="12"/>
      <c r="I9599" s="14" t="s">
        <v>57</v>
      </c>
      <c r="J9599" s="12" t="s">
        <v>24</v>
      </c>
      <c r="K9599" s="12" t="s">
        <v>172</v>
      </c>
      <c r="L9599" s="12"/>
      <c r="M9599" s="11" t="s">
        <v>40</v>
      </c>
      <c r="N9599" s="11" t="s">
        <v>624</v>
      </c>
      <c r="O9599" s="12" t="s">
        <v>29</v>
      </c>
      <c r="P9599" s="12"/>
      <c r="Q9599" s="15" t="s">
        <v>42337</v>
      </c>
      <c r="R9599" s="12" t="s">
        <v>42</v>
      </c>
      <c r="S9599" s="11" t="s">
        <v>42338</v>
      </c>
      <c r="T9599" s="11" t="s">
        <v>42339</v>
      </c>
    </row>
    <row x14ac:dyDescent="0.25" r="9600" customHeight="1" ht="19.5">
      <c r="A9600" s="18">
        <v>45224</v>
      </c>
      <c r="B9600" s="11" t="s">
        <v>42340</v>
      </c>
      <c r="C9600" s="11" t="s">
        <v>5949</v>
      </c>
      <c r="D9600" s="12"/>
      <c r="E9600" s="13">
        <v>13207227034</v>
      </c>
      <c r="F9600" s="11" t="s">
        <v>40690</v>
      </c>
      <c r="G9600" s="12" t="s">
        <v>115</v>
      </c>
      <c r="H9600" s="12"/>
      <c r="I9600" s="14" t="s">
        <v>68</v>
      </c>
      <c r="J9600" s="12" t="s">
        <v>24</v>
      </c>
      <c r="K9600" s="12" t="s">
        <v>25</v>
      </c>
      <c r="L9600" s="12" t="s">
        <v>39</v>
      </c>
      <c r="M9600" s="11" t="s">
        <v>27</v>
      </c>
      <c r="N9600" s="11" t="s">
        <v>183</v>
      </c>
      <c r="O9600" s="12" t="s">
        <v>29</v>
      </c>
      <c r="P9600" s="12"/>
      <c r="Q9600" s="15" t="s">
        <v>42341</v>
      </c>
      <c r="R9600" s="12" t="s">
        <v>42</v>
      </c>
      <c r="S9600" s="11" t="s">
        <v>42342</v>
      </c>
      <c r="T9600" s="11"/>
    </row>
    <row x14ac:dyDescent="0.25" r="9601" customHeight="1" ht="19.5">
      <c r="A9601" s="18">
        <v>45222</v>
      </c>
      <c r="B9601" s="11" t="s">
        <v>42343</v>
      </c>
      <c r="C9601" s="11" t="s">
        <v>5684</v>
      </c>
      <c r="D9601" s="12"/>
      <c r="E9601" s="13">
        <v>15571710742</v>
      </c>
      <c r="F9601" s="11" t="s">
        <v>42344</v>
      </c>
      <c r="G9601" s="12" t="s">
        <v>23</v>
      </c>
      <c r="H9601" s="12"/>
      <c r="I9601" s="14" t="s">
        <v>8227</v>
      </c>
      <c r="J9601" s="12" t="s">
        <v>24</v>
      </c>
      <c r="K9601" s="12" t="s">
        <v>25</v>
      </c>
      <c r="L9601" s="12" t="s">
        <v>39</v>
      </c>
      <c r="M9601" s="11" t="s">
        <v>27</v>
      </c>
      <c r="N9601" s="11" t="s">
        <v>183</v>
      </c>
      <c r="O9601" s="12" t="s">
        <v>29</v>
      </c>
      <c r="P9601" s="12"/>
      <c r="Q9601" s="15"/>
      <c r="R9601" s="12" t="s">
        <v>8227</v>
      </c>
      <c r="S9601" s="11" t="s">
        <v>42345</v>
      </c>
      <c r="T9601" s="11"/>
    </row>
    <row x14ac:dyDescent="0.25" r="9602" customHeight="1" ht="19.5">
      <c r="A9602" s="18">
        <v>45225</v>
      </c>
      <c r="B9602" s="11" t="s">
        <v>42346</v>
      </c>
      <c r="C9602" s="11" t="s">
        <v>42347</v>
      </c>
      <c r="D9602" s="12"/>
      <c r="E9602" s="13">
        <v>15571777331</v>
      </c>
      <c r="F9602" s="11" t="s">
        <v>42348</v>
      </c>
      <c r="G9602" s="12" t="s">
        <v>37</v>
      </c>
      <c r="H9602" s="12"/>
      <c r="I9602" s="14" t="s">
        <v>12624</v>
      </c>
      <c r="J9602" s="12" t="s">
        <v>24</v>
      </c>
      <c r="K9602" s="12" t="s">
        <v>172</v>
      </c>
      <c r="L9602" s="12"/>
      <c r="M9602" s="11" t="s">
        <v>27</v>
      </c>
      <c r="N9602" s="11" t="s">
        <v>183</v>
      </c>
      <c r="O9602" s="12" t="s">
        <v>29</v>
      </c>
      <c r="P9602" s="12"/>
      <c r="Q9602" s="15" t="s">
        <v>42349</v>
      </c>
      <c r="R9602" s="12" t="s">
        <v>42</v>
      </c>
      <c r="S9602" s="11" t="s">
        <v>42350</v>
      </c>
      <c r="T9602" s="11"/>
    </row>
    <row x14ac:dyDescent="0.25" r="9603" customHeight="1" ht="19.5">
      <c r="A9603" s="18">
        <v>45225</v>
      </c>
      <c r="B9603" s="11" t="s">
        <v>42351</v>
      </c>
      <c r="C9603" s="11" t="s">
        <v>5356</v>
      </c>
      <c r="D9603" s="12"/>
      <c r="E9603" s="13" t="s">
        <v>38218</v>
      </c>
      <c r="F9603" s="11" t="s">
        <v>4067</v>
      </c>
      <c r="G9603" s="12" t="s">
        <v>74</v>
      </c>
      <c r="H9603" s="12"/>
      <c r="I9603" s="14" t="s">
        <v>68</v>
      </c>
      <c r="J9603" s="12" t="s">
        <v>24</v>
      </c>
      <c r="K9603" s="12" t="s">
        <v>25</v>
      </c>
      <c r="L9603" s="12" t="s">
        <v>39</v>
      </c>
      <c r="M9603" s="11" t="s">
        <v>40</v>
      </c>
      <c r="N9603" s="11" t="s">
        <v>28</v>
      </c>
      <c r="O9603" s="12" t="s">
        <v>29</v>
      </c>
      <c r="P9603" s="12"/>
      <c r="Q9603" s="15" t="s">
        <v>42352</v>
      </c>
      <c r="R9603" s="12" t="s">
        <v>42</v>
      </c>
      <c r="S9603" s="11" t="s">
        <v>42353</v>
      </c>
      <c r="T9603" s="11" t="s">
        <v>42354</v>
      </c>
    </row>
    <row x14ac:dyDescent="0.25" r="9604" customHeight="1" ht="19.5">
      <c r="A9604" s="18">
        <v>45224</v>
      </c>
      <c r="B9604" s="11" t="s">
        <v>42355</v>
      </c>
      <c r="C9604" s="11" t="s">
        <v>5117</v>
      </c>
      <c r="D9604" s="12"/>
      <c r="E9604" s="13" t="s">
        <v>42356</v>
      </c>
      <c r="F9604" s="11" t="s">
        <v>42357</v>
      </c>
      <c r="G9604" s="12" t="s">
        <v>74</v>
      </c>
      <c r="H9604" s="12" t="s">
        <v>98</v>
      </c>
      <c r="I9604" s="14" t="s">
        <v>4975</v>
      </c>
      <c r="J9604" s="12" t="s">
        <v>24</v>
      </c>
      <c r="K9604" s="12" t="s">
        <v>25</v>
      </c>
      <c r="L9604" s="12" t="s">
        <v>39</v>
      </c>
      <c r="M9604" s="11" t="s">
        <v>149</v>
      </c>
      <c r="N9604" s="11" t="s">
        <v>4871</v>
      </c>
      <c r="O9604" s="12" t="s">
        <v>29</v>
      </c>
      <c r="P9604" s="12"/>
      <c r="Q9604" s="15" t="s">
        <v>42358</v>
      </c>
      <c r="R9604" s="12" t="s">
        <v>42</v>
      </c>
      <c r="S9604" s="11" t="s">
        <v>42359</v>
      </c>
      <c r="T9604" s="11" t="s">
        <v>4899</v>
      </c>
    </row>
    <row x14ac:dyDescent="0.25" r="9605" customHeight="1" ht="19.5">
      <c r="A9605" s="18">
        <v>45225</v>
      </c>
      <c r="B9605" s="11" t="s">
        <v>42360</v>
      </c>
      <c r="C9605" s="11" t="s">
        <v>5684</v>
      </c>
      <c r="D9605" s="12"/>
      <c r="E9605" s="13">
        <v>15587979035</v>
      </c>
      <c r="F9605" s="11" t="s">
        <v>42361</v>
      </c>
      <c r="G9605" s="12" t="s">
        <v>48</v>
      </c>
      <c r="H9605" s="12"/>
      <c r="I9605" s="14" t="s">
        <v>11086</v>
      </c>
      <c r="J9605" s="12" t="s">
        <v>24</v>
      </c>
      <c r="K9605" s="12" t="s">
        <v>25</v>
      </c>
      <c r="L9605" s="12" t="s">
        <v>39</v>
      </c>
      <c r="M9605" s="11" t="s">
        <v>27</v>
      </c>
      <c r="N9605" s="11" t="s">
        <v>183</v>
      </c>
      <c r="O9605" s="12" t="s">
        <v>29</v>
      </c>
      <c r="P9605" s="12"/>
      <c r="Q9605" s="15"/>
      <c r="R9605" s="12" t="s">
        <v>11086</v>
      </c>
      <c r="S9605" s="11" t="s">
        <v>42362</v>
      </c>
      <c r="T9605" s="11"/>
    </row>
    <row x14ac:dyDescent="0.25" r="9606" customHeight="1" ht="19.5">
      <c r="A9606" s="18">
        <v>45222</v>
      </c>
      <c r="B9606" s="11" t="s">
        <v>42363</v>
      </c>
      <c r="C9606" s="11" t="s">
        <v>1132</v>
      </c>
      <c r="D9606" s="12"/>
      <c r="E9606" s="13">
        <v>15572775828</v>
      </c>
      <c r="F9606" s="11" t="s">
        <v>42364</v>
      </c>
      <c r="G9606" s="12" t="s">
        <v>216</v>
      </c>
      <c r="H9606" s="12" t="s">
        <v>86</v>
      </c>
      <c r="I9606" s="14" t="s">
        <v>272</v>
      </c>
      <c r="J9606" s="12" t="s">
        <v>24</v>
      </c>
      <c r="K9606" s="12" t="s">
        <v>25</v>
      </c>
      <c r="L9606" s="12" t="s">
        <v>39</v>
      </c>
      <c r="M9606" s="11" t="s">
        <v>40</v>
      </c>
      <c r="N9606" s="11" t="s">
        <v>183</v>
      </c>
      <c r="O9606" s="12" t="s">
        <v>29</v>
      </c>
      <c r="P9606" s="12"/>
      <c r="Q9606" s="15" t="s">
        <v>42365</v>
      </c>
      <c r="R9606" s="12" t="s">
        <v>51</v>
      </c>
      <c r="S9606" s="11" t="s">
        <v>42366</v>
      </c>
      <c r="T9606" s="11"/>
    </row>
    <row x14ac:dyDescent="0.25" r="9607" customHeight="1" ht="19.5">
      <c r="A9607" s="18">
        <v>45223</v>
      </c>
      <c r="B9607" s="11" t="s">
        <v>42367</v>
      </c>
      <c r="C9607" s="11" t="s">
        <v>42368</v>
      </c>
      <c r="D9607" s="12"/>
      <c r="E9607" s="13">
        <v>15549306725</v>
      </c>
      <c r="F9607" s="11" t="s">
        <v>42369</v>
      </c>
      <c r="G9607" s="12" t="s">
        <v>74</v>
      </c>
      <c r="H9607" s="12"/>
      <c r="I9607" s="14" t="s">
        <v>42370</v>
      </c>
      <c r="J9607" s="12" t="s">
        <v>24</v>
      </c>
      <c r="K9607" s="12" t="s">
        <v>25</v>
      </c>
      <c r="L9607" s="12" t="s">
        <v>39</v>
      </c>
      <c r="M9607" s="11" t="s">
        <v>40</v>
      </c>
      <c r="N9607" s="11" t="s">
        <v>28</v>
      </c>
      <c r="O9607" s="12" t="s">
        <v>29</v>
      </c>
      <c r="P9607" s="12"/>
      <c r="Q9607" s="15" t="s">
        <v>42371</v>
      </c>
      <c r="R9607" s="12" t="s">
        <v>42370</v>
      </c>
      <c r="S9607" s="11" t="s">
        <v>42372</v>
      </c>
      <c r="T9607" s="11" t="s">
        <v>26958</v>
      </c>
    </row>
    <row x14ac:dyDescent="0.25" r="9608" customHeight="1" ht="19.5">
      <c r="A9608" s="18">
        <v>45222</v>
      </c>
      <c r="B9608" s="11" t="s">
        <v>42373</v>
      </c>
      <c r="C9608" s="11" t="s">
        <v>6502</v>
      </c>
      <c r="D9608" s="12"/>
      <c r="E9608" s="13">
        <v>13135829210</v>
      </c>
      <c r="F9608" s="11" t="s">
        <v>42374</v>
      </c>
      <c r="G9608" s="12" t="s">
        <v>74</v>
      </c>
      <c r="H9608" s="12"/>
      <c r="I9608" s="14" t="s">
        <v>328</v>
      </c>
      <c r="J9608" s="12" t="s">
        <v>24</v>
      </c>
      <c r="K9608" s="12" t="s">
        <v>25</v>
      </c>
      <c r="L9608" s="12" t="s">
        <v>39</v>
      </c>
      <c r="M9608" s="11" t="s">
        <v>27</v>
      </c>
      <c r="N9608" s="11" t="s">
        <v>28</v>
      </c>
      <c r="O9608" s="12" t="s">
        <v>29</v>
      </c>
      <c r="P9608" s="12"/>
      <c r="Q9608" s="15" t="s">
        <v>42375</v>
      </c>
      <c r="R9608" s="12" t="s">
        <v>42</v>
      </c>
      <c r="S9608" s="11" t="s">
        <v>42376</v>
      </c>
      <c r="T9608" s="11" t="s">
        <v>42377</v>
      </c>
    </row>
    <row x14ac:dyDescent="0.25" r="9609" customHeight="1" ht="19.5">
      <c r="A9609" s="18">
        <v>45225</v>
      </c>
      <c r="B9609" s="11" t="s">
        <v>42378</v>
      </c>
      <c r="C9609" s="11" t="s">
        <v>6205</v>
      </c>
      <c r="D9609" s="12"/>
      <c r="E9609" s="13">
        <v>18694099523</v>
      </c>
      <c r="F9609" s="11" t="s">
        <v>15720</v>
      </c>
      <c r="G9609" s="12" t="s">
        <v>115</v>
      </c>
      <c r="H9609" s="12"/>
      <c r="I9609" s="14" t="s">
        <v>68</v>
      </c>
      <c r="J9609" s="12" t="s">
        <v>24</v>
      </c>
      <c r="K9609" s="12" t="s">
        <v>25</v>
      </c>
      <c r="L9609" s="12" t="s">
        <v>39</v>
      </c>
      <c r="M9609" s="11" t="s">
        <v>27</v>
      </c>
      <c r="N9609" s="11" t="s">
        <v>28</v>
      </c>
      <c r="O9609" s="12" t="s">
        <v>29</v>
      </c>
      <c r="P9609" s="12"/>
      <c r="Q9609" s="15" t="s">
        <v>42379</v>
      </c>
      <c r="R9609" s="12" t="s">
        <v>42</v>
      </c>
      <c r="S9609" s="11" t="s">
        <v>42380</v>
      </c>
      <c r="T9609" s="11" t="s">
        <v>42381</v>
      </c>
    </row>
    <row x14ac:dyDescent="0.25" r="9610" customHeight="1" ht="19.5">
      <c r="A9610" s="18">
        <v>45224</v>
      </c>
      <c r="B9610" s="11" t="s">
        <v>42382</v>
      </c>
      <c r="C9610" s="11" t="s">
        <v>4867</v>
      </c>
      <c r="D9610" s="12"/>
      <c r="E9610" s="13" t="s">
        <v>42383</v>
      </c>
      <c r="F9610" s="11" t="s">
        <v>42384</v>
      </c>
      <c r="G9610" s="12" t="s">
        <v>74</v>
      </c>
      <c r="H9610" s="12"/>
      <c r="I9610" s="14" t="s">
        <v>4870</v>
      </c>
      <c r="J9610" s="12" t="s">
        <v>24</v>
      </c>
      <c r="K9610" s="12" t="s">
        <v>25</v>
      </c>
      <c r="L9610" s="12" t="s">
        <v>39</v>
      </c>
      <c r="M9610" s="11" t="s">
        <v>149</v>
      </c>
      <c r="N9610" s="11" t="s">
        <v>4871</v>
      </c>
      <c r="O9610" s="12" t="s">
        <v>29</v>
      </c>
      <c r="P9610" s="12"/>
      <c r="Q9610" s="15" t="s">
        <v>42385</v>
      </c>
      <c r="R9610" s="12" t="s">
        <v>148</v>
      </c>
      <c r="S9610" s="11" t="s">
        <v>42386</v>
      </c>
      <c r="T9610" s="11" t="s">
        <v>4955</v>
      </c>
    </row>
    <row x14ac:dyDescent="0.25" r="9611" customHeight="1" ht="19.5">
      <c r="A9611" s="18">
        <v>45225</v>
      </c>
      <c r="B9611" s="11" t="s">
        <v>42387</v>
      </c>
      <c r="C9611" s="11" t="s">
        <v>1132</v>
      </c>
      <c r="D9611" s="12"/>
      <c r="E9611" s="13">
        <v>15549365536</v>
      </c>
      <c r="F9611" s="11" t="s">
        <v>42388</v>
      </c>
      <c r="G9611" s="12" t="s">
        <v>23</v>
      </c>
      <c r="H9611" s="12" t="s">
        <v>86</v>
      </c>
      <c r="I9611" s="14" t="s">
        <v>63</v>
      </c>
      <c r="J9611" s="12" t="s">
        <v>24</v>
      </c>
      <c r="K9611" s="12" t="s">
        <v>25</v>
      </c>
      <c r="L9611" s="12" t="s">
        <v>39</v>
      </c>
      <c r="M9611" s="11" t="s">
        <v>40</v>
      </c>
      <c r="N9611" s="11" t="s">
        <v>183</v>
      </c>
      <c r="O9611" s="12" t="s">
        <v>29</v>
      </c>
      <c r="P9611" s="12"/>
      <c r="Q9611" s="15" t="s">
        <v>42389</v>
      </c>
      <c r="R9611" s="12" t="s">
        <v>51</v>
      </c>
      <c r="S9611" s="11" t="s">
        <v>42390</v>
      </c>
      <c r="T9611" s="11"/>
    </row>
    <row x14ac:dyDescent="0.25" r="9612" customHeight="1" ht="19.5">
      <c r="A9612" s="18">
        <v>45225</v>
      </c>
      <c r="B9612" s="11" t="s">
        <v>42391</v>
      </c>
      <c r="C9612" s="11" t="s">
        <v>6205</v>
      </c>
      <c r="D9612" s="12"/>
      <c r="E9612" s="13">
        <v>18672909585</v>
      </c>
      <c r="F9612" s="11" t="s">
        <v>42392</v>
      </c>
      <c r="G9612" s="12" t="s">
        <v>74</v>
      </c>
      <c r="H9612" s="12" t="s">
        <v>121</v>
      </c>
      <c r="I9612" s="14" t="s">
        <v>99</v>
      </c>
      <c r="J9612" s="12" t="s">
        <v>24</v>
      </c>
      <c r="K9612" s="12" t="s">
        <v>25</v>
      </c>
      <c r="L9612" s="12" t="s">
        <v>39</v>
      </c>
      <c r="M9612" s="11" t="s">
        <v>40</v>
      </c>
      <c r="N9612" s="11" t="s">
        <v>28</v>
      </c>
      <c r="O9612" s="12" t="s">
        <v>29</v>
      </c>
      <c r="P9612" s="12"/>
      <c r="Q9612" s="15" t="s">
        <v>42393</v>
      </c>
      <c r="R9612" s="12" t="s">
        <v>42</v>
      </c>
      <c r="S9612" s="11" t="s">
        <v>42394</v>
      </c>
      <c r="T9612" s="11" t="s">
        <v>42395</v>
      </c>
    </row>
    <row x14ac:dyDescent="0.25" r="9613" customHeight="1" ht="19.5">
      <c r="A9613" s="18">
        <v>45224</v>
      </c>
      <c r="B9613" s="11" t="s">
        <v>42396</v>
      </c>
      <c r="C9613" s="11" t="s">
        <v>4867</v>
      </c>
      <c r="D9613" s="12"/>
      <c r="E9613" s="13" t="s">
        <v>42397</v>
      </c>
      <c r="F9613" s="11" t="s">
        <v>42398</v>
      </c>
      <c r="G9613" s="12" t="s">
        <v>74</v>
      </c>
      <c r="H9613" s="12"/>
      <c r="I9613" s="14" t="s">
        <v>4870</v>
      </c>
      <c r="J9613" s="12" t="s">
        <v>24</v>
      </c>
      <c r="K9613" s="12" t="s">
        <v>25</v>
      </c>
      <c r="L9613" s="12" t="s">
        <v>39</v>
      </c>
      <c r="M9613" s="11" t="s">
        <v>149</v>
      </c>
      <c r="N9613" s="11" t="s">
        <v>4871</v>
      </c>
      <c r="O9613" s="12" t="s">
        <v>29</v>
      </c>
      <c r="P9613" s="12"/>
      <c r="Q9613" s="15" t="s">
        <v>42399</v>
      </c>
      <c r="R9613" s="12" t="s">
        <v>148</v>
      </c>
      <c r="S9613" s="11" t="s">
        <v>35514</v>
      </c>
      <c r="T9613" s="11" t="s">
        <v>10640</v>
      </c>
    </row>
    <row x14ac:dyDescent="0.25" r="9614" customHeight="1" ht="19.5">
      <c r="A9614" s="18">
        <v>45224</v>
      </c>
      <c r="B9614" s="11" t="s">
        <v>42400</v>
      </c>
      <c r="C9614" s="11" t="s">
        <v>4923</v>
      </c>
      <c r="D9614" s="12"/>
      <c r="E9614" s="13" t="s">
        <v>42401</v>
      </c>
      <c r="F9614" s="11" t="s">
        <v>42402</v>
      </c>
      <c r="G9614" s="12" t="s">
        <v>74</v>
      </c>
      <c r="H9614" s="12" t="s">
        <v>130</v>
      </c>
      <c r="I9614" s="14" t="s">
        <v>148</v>
      </c>
      <c r="J9614" s="12" t="s">
        <v>24</v>
      </c>
      <c r="K9614" s="12" t="s">
        <v>25</v>
      </c>
      <c r="L9614" s="12" t="s">
        <v>39</v>
      </c>
      <c r="M9614" s="11" t="s">
        <v>149</v>
      </c>
      <c r="N9614" s="11" t="s">
        <v>4871</v>
      </c>
      <c r="O9614" s="12" t="s">
        <v>29</v>
      </c>
      <c r="P9614" s="12"/>
      <c r="Q9614" s="15" t="s">
        <v>42403</v>
      </c>
      <c r="R9614" s="12" t="s">
        <v>148</v>
      </c>
      <c r="S9614" s="11" t="s">
        <v>42404</v>
      </c>
      <c r="T9614" s="11" t="s">
        <v>4955</v>
      </c>
    </row>
    <row x14ac:dyDescent="0.25" r="9615" customHeight="1" ht="19.5">
      <c r="A9615" s="18">
        <v>45224</v>
      </c>
      <c r="B9615" s="11" t="s">
        <v>42405</v>
      </c>
      <c r="C9615" s="11" t="s">
        <v>1132</v>
      </c>
      <c r="D9615" s="12"/>
      <c r="E9615" s="13">
        <v>15672546354</v>
      </c>
      <c r="F9615" s="11" t="s">
        <v>42406</v>
      </c>
      <c r="G9615" s="12" t="s">
        <v>23</v>
      </c>
      <c r="H9615" s="12" t="s">
        <v>130</v>
      </c>
      <c r="I9615" s="14" t="s">
        <v>136</v>
      </c>
      <c r="J9615" s="12" t="s">
        <v>24</v>
      </c>
      <c r="K9615" s="12" t="s">
        <v>25</v>
      </c>
      <c r="L9615" s="12" t="s">
        <v>39</v>
      </c>
      <c r="M9615" s="11" t="s">
        <v>27</v>
      </c>
      <c r="N9615" s="11" t="s">
        <v>183</v>
      </c>
      <c r="O9615" s="12" t="s">
        <v>29</v>
      </c>
      <c r="P9615" s="12"/>
      <c r="Q9615" s="15" t="s">
        <v>42407</v>
      </c>
      <c r="R9615" s="12" t="s">
        <v>51</v>
      </c>
      <c r="S9615" s="11" t="s">
        <v>42408</v>
      </c>
      <c r="T9615" s="11"/>
    </row>
    <row x14ac:dyDescent="0.25" r="9616" customHeight="1" ht="19.5">
      <c r="A9616" s="18">
        <v>45223</v>
      </c>
      <c r="B9616" s="11" t="s">
        <v>42409</v>
      </c>
      <c r="C9616" s="11" t="s">
        <v>2547</v>
      </c>
      <c r="D9616" s="12"/>
      <c r="E9616" s="13">
        <v>16608602293</v>
      </c>
      <c r="F9616" s="11" t="s">
        <v>1491</v>
      </c>
      <c r="G9616" s="12" t="s">
        <v>23</v>
      </c>
      <c r="H9616" s="12" t="s">
        <v>98</v>
      </c>
      <c r="I9616" s="14">
        <v>10015</v>
      </c>
      <c r="J9616" s="12" t="s">
        <v>24</v>
      </c>
      <c r="K9616" s="12" t="s">
        <v>69</v>
      </c>
      <c r="L9616" s="12" t="s">
        <v>26</v>
      </c>
      <c r="M9616" s="11" t="s">
        <v>27</v>
      </c>
      <c r="N9616" s="11" t="s">
        <v>28</v>
      </c>
      <c r="O9616" s="12" t="s">
        <v>29</v>
      </c>
      <c r="P9616" s="12"/>
      <c r="Q9616" s="15" t="s">
        <v>42410</v>
      </c>
      <c r="R9616" s="12" t="s">
        <v>31</v>
      </c>
      <c r="S9616" s="11" t="s">
        <v>42411</v>
      </c>
      <c r="T9616" s="11" t="s">
        <v>42412</v>
      </c>
    </row>
    <row x14ac:dyDescent="0.25" r="9617" customHeight="1" ht="19.5">
      <c r="A9617" s="18">
        <v>45225</v>
      </c>
      <c r="B9617" s="11" t="s">
        <v>42413</v>
      </c>
      <c r="C9617" s="11" t="s">
        <v>1132</v>
      </c>
      <c r="D9617" s="12"/>
      <c r="E9617" s="13">
        <v>18527306002</v>
      </c>
      <c r="F9617" s="11" t="s">
        <v>42414</v>
      </c>
      <c r="G9617" s="12" t="s">
        <v>115</v>
      </c>
      <c r="H9617" s="12" t="s">
        <v>86</v>
      </c>
      <c r="I9617" s="14" t="s">
        <v>131</v>
      </c>
      <c r="J9617" s="12" t="s">
        <v>24</v>
      </c>
      <c r="K9617" s="12" t="s">
        <v>25</v>
      </c>
      <c r="L9617" s="12" t="s">
        <v>39</v>
      </c>
      <c r="M9617" s="11" t="s">
        <v>27</v>
      </c>
      <c r="N9617" s="11" t="s">
        <v>183</v>
      </c>
      <c r="O9617" s="12" t="s">
        <v>29</v>
      </c>
      <c r="P9617" s="12"/>
      <c r="Q9617" s="15" t="s">
        <v>42415</v>
      </c>
      <c r="R9617" s="12" t="s">
        <v>51</v>
      </c>
      <c r="S9617" s="11" t="s">
        <v>42416</v>
      </c>
      <c r="T9617" s="11"/>
    </row>
    <row x14ac:dyDescent="0.25" r="9618" customHeight="1" ht="19.5">
      <c r="A9618" s="18">
        <v>45224</v>
      </c>
      <c r="B9618" s="11" t="s">
        <v>42417</v>
      </c>
      <c r="C9618" s="11" t="s">
        <v>1132</v>
      </c>
      <c r="D9618" s="12"/>
      <c r="E9618" s="13">
        <v>17683708601</v>
      </c>
      <c r="F9618" s="11" t="s">
        <v>42418</v>
      </c>
      <c r="G9618" s="12" t="s">
        <v>23</v>
      </c>
      <c r="H9618" s="12" t="s">
        <v>130</v>
      </c>
      <c r="I9618" s="14" t="s">
        <v>254</v>
      </c>
      <c r="J9618" s="12" t="s">
        <v>24</v>
      </c>
      <c r="K9618" s="12" t="s">
        <v>25</v>
      </c>
      <c r="L9618" s="12" t="s">
        <v>39</v>
      </c>
      <c r="M9618" s="11" t="s">
        <v>40</v>
      </c>
      <c r="N9618" s="11" t="s">
        <v>183</v>
      </c>
      <c r="O9618" s="12" t="s">
        <v>29</v>
      </c>
      <c r="P9618" s="12"/>
      <c r="Q9618" s="15" t="s">
        <v>42419</v>
      </c>
      <c r="R9618" s="12" t="s">
        <v>51</v>
      </c>
      <c r="S9618" s="11" t="s">
        <v>42420</v>
      </c>
      <c r="T9618" s="11"/>
    </row>
    <row x14ac:dyDescent="0.25" r="9619" customHeight="1" ht="19.5">
      <c r="A9619" s="18">
        <v>45224</v>
      </c>
      <c r="B9619" s="11" t="s">
        <v>42421</v>
      </c>
      <c r="C9619" s="11" t="s">
        <v>4867</v>
      </c>
      <c r="D9619" s="12"/>
      <c r="E9619" s="13" t="s">
        <v>42422</v>
      </c>
      <c r="F9619" s="11" t="s">
        <v>42423</v>
      </c>
      <c r="G9619" s="12" t="s">
        <v>74</v>
      </c>
      <c r="H9619" s="12" t="s">
        <v>130</v>
      </c>
      <c r="I9619" s="14" t="s">
        <v>4870</v>
      </c>
      <c r="J9619" s="12" t="s">
        <v>24</v>
      </c>
      <c r="K9619" s="12" t="s">
        <v>25</v>
      </c>
      <c r="L9619" s="12" t="s">
        <v>39</v>
      </c>
      <c r="M9619" s="11" t="s">
        <v>149</v>
      </c>
      <c r="N9619" s="11" t="s">
        <v>4871</v>
      </c>
      <c r="O9619" s="12" t="s">
        <v>29</v>
      </c>
      <c r="P9619" s="12"/>
      <c r="Q9619" s="15" t="s">
        <v>42424</v>
      </c>
      <c r="R9619" s="12" t="s">
        <v>148</v>
      </c>
      <c r="S9619" s="11" t="s">
        <v>42425</v>
      </c>
      <c r="T9619" s="11" t="s">
        <v>4893</v>
      </c>
    </row>
    <row x14ac:dyDescent="0.25" r="9620" customHeight="1" ht="19.5">
      <c r="A9620" s="18">
        <v>45225</v>
      </c>
      <c r="B9620" s="11" t="s">
        <v>42426</v>
      </c>
      <c r="C9620" s="11" t="s">
        <v>660</v>
      </c>
      <c r="D9620" s="12"/>
      <c r="E9620" s="13" t="s">
        <v>42427</v>
      </c>
      <c r="F9620" s="11" t="s">
        <v>42428</v>
      </c>
      <c r="G9620" s="12" t="s">
        <v>171</v>
      </c>
      <c r="H9620" s="12"/>
      <c r="I9620" s="14" t="s">
        <v>182</v>
      </c>
      <c r="J9620" s="12" t="s">
        <v>24</v>
      </c>
      <c r="K9620" s="12" t="s">
        <v>25</v>
      </c>
      <c r="L9620" s="12" t="s">
        <v>39</v>
      </c>
      <c r="M9620" s="11" t="s">
        <v>40</v>
      </c>
      <c r="N9620" s="11" t="s">
        <v>624</v>
      </c>
      <c r="O9620" s="12" t="s">
        <v>29</v>
      </c>
      <c r="P9620" s="12"/>
      <c r="Q9620" s="15" t="s">
        <v>42429</v>
      </c>
      <c r="R9620" s="12" t="s">
        <v>42</v>
      </c>
      <c r="S9620" s="11" t="s">
        <v>42430</v>
      </c>
      <c r="T9620" s="11" t="s">
        <v>42431</v>
      </c>
    </row>
    <row x14ac:dyDescent="0.25" r="9621" customHeight="1" ht="19.5">
      <c r="A9621" s="18">
        <v>45224</v>
      </c>
      <c r="B9621" s="11" t="s">
        <v>42432</v>
      </c>
      <c r="C9621" s="11" t="s">
        <v>1132</v>
      </c>
      <c r="D9621" s="12"/>
      <c r="E9621" s="13">
        <v>15549320082</v>
      </c>
      <c r="F9621" s="11" t="s">
        <v>42433</v>
      </c>
      <c r="G9621" s="12" t="s">
        <v>115</v>
      </c>
      <c r="H9621" s="12" t="s">
        <v>130</v>
      </c>
      <c r="I9621" s="14" t="s">
        <v>749</v>
      </c>
      <c r="J9621" s="12" t="s">
        <v>24</v>
      </c>
      <c r="K9621" s="12" t="s">
        <v>25</v>
      </c>
      <c r="L9621" s="12" t="s">
        <v>39</v>
      </c>
      <c r="M9621" s="11" t="s">
        <v>27</v>
      </c>
      <c r="N9621" s="11" t="s">
        <v>183</v>
      </c>
      <c r="O9621" s="12" t="s">
        <v>29</v>
      </c>
      <c r="P9621" s="12"/>
      <c r="Q9621" s="15" t="s">
        <v>42434</v>
      </c>
      <c r="R9621" s="12" t="s">
        <v>51</v>
      </c>
      <c r="S9621" s="11" t="s">
        <v>42435</v>
      </c>
      <c r="T9621" s="11"/>
    </row>
    <row x14ac:dyDescent="0.25" r="9622" customHeight="1" ht="19.5">
      <c r="A9622" s="18">
        <v>45224</v>
      </c>
      <c r="B9622" s="11" t="s">
        <v>42436</v>
      </c>
      <c r="C9622" s="11" t="s">
        <v>4882</v>
      </c>
      <c r="D9622" s="12"/>
      <c r="E9622" s="13" t="s">
        <v>42437</v>
      </c>
      <c r="F9622" s="11" t="s">
        <v>42438</v>
      </c>
      <c r="G9622" s="12" t="s">
        <v>74</v>
      </c>
      <c r="H9622" s="12"/>
      <c r="I9622" s="14" t="s">
        <v>148</v>
      </c>
      <c r="J9622" s="12" t="s">
        <v>24</v>
      </c>
      <c r="K9622" s="12" t="s">
        <v>25</v>
      </c>
      <c r="L9622" s="12" t="s">
        <v>39</v>
      </c>
      <c r="M9622" s="11" t="s">
        <v>149</v>
      </c>
      <c r="N9622" s="11" t="s">
        <v>4871</v>
      </c>
      <c r="O9622" s="12" t="s">
        <v>29</v>
      </c>
      <c r="P9622" s="12"/>
      <c r="Q9622" s="15" t="s">
        <v>42439</v>
      </c>
      <c r="R9622" s="12" t="s">
        <v>42</v>
      </c>
      <c r="S9622" s="11" t="s">
        <v>42440</v>
      </c>
      <c r="T9622" s="11" t="s">
        <v>4899</v>
      </c>
    </row>
    <row x14ac:dyDescent="0.25" r="9623" customHeight="1" ht="19.5">
      <c r="A9623" s="18">
        <v>45223</v>
      </c>
      <c r="B9623" s="11" t="s">
        <v>42441</v>
      </c>
      <c r="C9623" s="11" t="s">
        <v>1132</v>
      </c>
      <c r="D9623" s="12"/>
      <c r="E9623" s="13">
        <v>13972010716</v>
      </c>
      <c r="F9623" s="11" t="s">
        <v>42442</v>
      </c>
      <c r="G9623" s="12" t="s">
        <v>48</v>
      </c>
      <c r="H9623" s="12" t="s">
        <v>130</v>
      </c>
      <c r="I9623" s="14" t="s">
        <v>398</v>
      </c>
      <c r="J9623" s="12" t="s">
        <v>24</v>
      </c>
      <c r="K9623" s="12" t="s">
        <v>25</v>
      </c>
      <c r="L9623" s="12" t="s">
        <v>39</v>
      </c>
      <c r="M9623" s="11" t="s">
        <v>40</v>
      </c>
      <c r="N9623" s="11" t="s">
        <v>183</v>
      </c>
      <c r="O9623" s="12" t="s">
        <v>29</v>
      </c>
      <c r="P9623" s="12"/>
      <c r="Q9623" s="15" t="s">
        <v>42443</v>
      </c>
      <c r="R9623" s="12" t="s">
        <v>51</v>
      </c>
      <c r="S9623" s="11" t="s">
        <v>42444</v>
      </c>
      <c r="T9623" s="11"/>
    </row>
    <row x14ac:dyDescent="0.25" r="9624" customHeight="1" ht="19.5">
      <c r="A9624" s="18">
        <v>45223</v>
      </c>
      <c r="B9624" s="11" t="s">
        <v>42445</v>
      </c>
      <c r="C9624" s="11" t="s">
        <v>660</v>
      </c>
      <c r="D9624" s="12"/>
      <c r="E9624" s="13" t="s">
        <v>19252</v>
      </c>
      <c r="F9624" s="11" t="s">
        <v>19253</v>
      </c>
      <c r="G9624" s="12" t="s">
        <v>74</v>
      </c>
      <c r="H9624" s="12"/>
      <c r="I9624" s="14" t="s">
        <v>148</v>
      </c>
      <c r="J9624" s="12" t="s">
        <v>24</v>
      </c>
      <c r="K9624" s="12" t="s">
        <v>25</v>
      </c>
      <c r="L9624" s="12" t="s">
        <v>39</v>
      </c>
      <c r="M9624" s="11" t="s">
        <v>149</v>
      </c>
      <c r="N9624" s="11" t="s">
        <v>624</v>
      </c>
      <c r="O9624" s="12" t="s">
        <v>29</v>
      </c>
      <c r="P9624" s="12"/>
      <c r="Q9624" s="15" t="s">
        <v>42446</v>
      </c>
      <c r="R9624" s="12" t="s">
        <v>42</v>
      </c>
      <c r="S9624" s="11" t="s">
        <v>42447</v>
      </c>
      <c r="T9624" s="11" t="s">
        <v>42448</v>
      </c>
    </row>
    <row x14ac:dyDescent="0.25" r="9625" customHeight="1" ht="19.5">
      <c r="A9625" s="18">
        <v>45222</v>
      </c>
      <c r="B9625" s="11" t="s">
        <v>42449</v>
      </c>
      <c r="C9625" s="11" t="s">
        <v>1132</v>
      </c>
      <c r="D9625" s="12"/>
      <c r="E9625" s="13">
        <v>13277396234</v>
      </c>
      <c r="F9625" s="11" t="s">
        <v>7872</v>
      </c>
      <c r="G9625" s="12" t="s">
        <v>115</v>
      </c>
      <c r="H9625" s="12" t="s">
        <v>86</v>
      </c>
      <c r="I9625" s="14" t="s">
        <v>99</v>
      </c>
      <c r="J9625" s="12" t="s">
        <v>24</v>
      </c>
      <c r="K9625" s="12" t="s">
        <v>25</v>
      </c>
      <c r="L9625" s="12" t="s">
        <v>39</v>
      </c>
      <c r="M9625" s="11" t="s">
        <v>40</v>
      </c>
      <c r="N9625" s="11" t="s">
        <v>183</v>
      </c>
      <c r="O9625" s="12" t="s">
        <v>29</v>
      </c>
      <c r="P9625" s="12"/>
      <c r="Q9625" s="15" t="s">
        <v>42450</v>
      </c>
      <c r="R9625" s="12" t="s">
        <v>51</v>
      </c>
      <c r="S9625" s="11" t="s">
        <v>42451</v>
      </c>
      <c r="T9625" s="11"/>
    </row>
    <row x14ac:dyDescent="0.25" r="9626" customHeight="1" ht="19.5">
      <c r="A9626" s="18">
        <v>45225</v>
      </c>
      <c r="B9626" s="11" t="s">
        <v>42452</v>
      </c>
      <c r="C9626" s="11" t="s">
        <v>5949</v>
      </c>
      <c r="D9626" s="12"/>
      <c r="E9626" s="13">
        <v>13277394008</v>
      </c>
      <c r="F9626" s="11" t="s">
        <v>42453</v>
      </c>
      <c r="G9626" s="12" t="s">
        <v>115</v>
      </c>
      <c r="H9626" s="12" t="s">
        <v>86</v>
      </c>
      <c r="I9626" s="14" t="s">
        <v>211</v>
      </c>
      <c r="J9626" s="12" t="s">
        <v>24</v>
      </c>
      <c r="K9626" s="12" t="s">
        <v>25</v>
      </c>
      <c r="L9626" s="12" t="s">
        <v>39</v>
      </c>
      <c r="M9626" s="11" t="s">
        <v>27</v>
      </c>
      <c r="N9626" s="11" t="s">
        <v>183</v>
      </c>
      <c r="O9626" s="12" t="s">
        <v>29</v>
      </c>
      <c r="P9626" s="12"/>
      <c r="Q9626" s="15" t="s">
        <v>42454</v>
      </c>
      <c r="R9626" s="12" t="s">
        <v>42</v>
      </c>
      <c r="S9626" s="11" t="s">
        <v>42455</v>
      </c>
      <c r="T9626" s="11"/>
    </row>
    <row x14ac:dyDescent="0.25" r="9627" customHeight="1" ht="19.5">
      <c r="A9627" s="18">
        <v>45223</v>
      </c>
      <c r="B9627" s="11" t="s">
        <v>42456</v>
      </c>
      <c r="C9627" s="11" t="s">
        <v>5684</v>
      </c>
      <c r="D9627" s="12"/>
      <c r="E9627" s="13">
        <v>13177071401</v>
      </c>
      <c r="F9627" s="11" t="s">
        <v>41596</v>
      </c>
      <c r="G9627" s="12" t="s">
        <v>115</v>
      </c>
      <c r="H9627" s="12" t="s">
        <v>130</v>
      </c>
      <c r="I9627" s="14" t="s">
        <v>415</v>
      </c>
      <c r="J9627" s="12" t="s">
        <v>24</v>
      </c>
      <c r="K9627" s="12" t="s">
        <v>25</v>
      </c>
      <c r="L9627" s="12" t="s">
        <v>39</v>
      </c>
      <c r="M9627" s="11" t="s">
        <v>27</v>
      </c>
      <c r="N9627" s="11" t="s">
        <v>183</v>
      </c>
      <c r="O9627" s="12" t="s">
        <v>29</v>
      </c>
      <c r="P9627" s="12"/>
      <c r="Q9627" s="15" t="s">
        <v>42457</v>
      </c>
      <c r="R9627" s="12" t="s">
        <v>42</v>
      </c>
      <c r="S9627" s="11" t="s">
        <v>42458</v>
      </c>
      <c r="T9627" s="11"/>
    </row>
    <row x14ac:dyDescent="0.25" r="9628" customHeight="1" ht="19.5">
      <c r="A9628" s="18">
        <v>45222</v>
      </c>
      <c r="B9628" s="11" t="s">
        <v>42459</v>
      </c>
      <c r="C9628" s="11" t="s">
        <v>5684</v>
      </c>
      <c r="D9628" s="12"/>
      <c r="E9628" s="13">
        <v>15697278082</v>
      </c>
      <c r="F9628" s="11" t="s">
        <v>42460</v>
      </c>
      <c r="G9628" s="12" t="s">
        <v>216</v>
      </c>
      <c r="H9628" s="12" t="s">
        <v>86</v>
      </c>
      <c r="I9628" s="14" t="s">
        <v>254</v>
      </c>
      <c r="J9628" s="12" t="s">
        <v>24</v>
      </c>
      <c r="K9628" s="12" t="s">
        <v>25</v>
      </c>
      <c r="L9628" s="12" t="s">
        <v>39</v>
      </c>
      <c r="M9628" s="11" t="s">
        <v>27</v>
      </c>
      <c r="N9628" s="11" t="s">
        <v>183</v>
      </c>
      <c r="O9628" s="12" t="s">
        <v>29</v>
      </c>
      <c r="P9628" s="12"/>
      <c r="Q9628" s="15" t="s">
        <v>42461</v>
      </c>
      <c r="R9628" s="12" t="s">
        <v>42</v>
      </c>
      <c r="S9628" s="11" t="s">
        <v>42462</v>
      </c>
      <c r="T9628" s="11"/>
    </row>
    <row x14ac:dyDescent="0.25" r="9629" customHeight="1" ht="19.5">
      <c r="A9629" s="18">
        <v>45222</v>
      </c>
      <c r="B9629" s="11" t="s">
        <v>42463</v>
      </c>
      <c r="C9629" s="11" t="s">
        <v>5684</v>
      </c>
      <c r="D9629" s="12"/>
      <c r="E9629" s="13">
        <v>13094167723</v>
      </c>
      <c r="F9629" s="11" t="s">
        <v>42464</v>
      </c>
      <c r="G9629" s="12" t="s">
        <v>115</v>
      </c>
      <c r="H9629" s="12" t="s">
        <v>86</v>
      </c>
      <c r="I9629" s="14" t="s">
        <v>2649</v>
      </c>
      <c r="J9629" s="12" t="s">
        <v>24</v>
      </c>
      <c r="K9629" s="12" t="s">
        <v>25</v>
      </c>
      <c r="L9629" s="12" t="s">
        <v>39</v>
      </c>
      <c r="M9629" s="11" t="s">
        <v>27</v>
      </c>
      <c r="N9629" s="11" t="s">
        <v>183</v>
      </c>
      <c r="O9629" s="12" t="s">
        <v>29</v>
      </c>
      <c r="P9629" s="12"/>
      <c r="Q9629" s="15" t="s">
        <v>42465</v>
      </c>
      <c r="R9629" s="12" t="s">
        <v>42</v>
      </c>
      <c r="S9629" s="11" t="s">
        <v>42466</v>
      </c>
      <c r="T9629" s="11"/>
    </row>
    <row x14ac:dyDescent="0.25" r="9630" customHeight="1" ht="19.5">
      <c r="A9630" s="18">
        <v>45222</v>
      </c>
      <c r="B9630" s="11" t="s">
        <v>42467</v>
      </c>
      <c r="C9630" s="11" t="s">
        <v>3061</v>
      </c>
      <c r="D9630" s="12"/>
      <c r="E9630" s="13">
        <v>16608602293</v>
      </c>
      <c r="F9630" s="11" t="s">
        <v>1491</v>
      </c>
      <c r="G9630" s="12" t="s">
        <v>23</v>
      </c>
      <c r="H9630" s="12" t="s">
        <v>98</v>
      </c>
      <c r="I9630" s="14">
        <v>10015</v>
      </c>
      <c r="J9630" s="12" t="s">
        <v>24</v>
      </c>
      <c r="K9630" s="12" t="s">
        <v>25</v>
      </c>
      <c r="L9630" s="12" t="s">
        <v>26</v>
      </c>
      <c r="M9630" s="11" t="s">
        <v>27</v>
      </c>
      <c r="N9630" s="11" t="s">
        <v>28</v>
      </c>
      <c r="O9630" s="12" t="s">
        <v>29</v>
      </c>
      <c r="P9630" s="12"/>
      <c r="Q9630" s="15" t="s">
        <v>42468</v>
      </c>
      <c r="R9630" s="12" t="s">
        <v>31</v>
      </c>
      <c r="S9630" s="11" t="s">
        <v>42469</v>
      </c>
      <c r="T9630" s="11" t="s">
        <v>42470</v>
      </c>
    </row>
    <row x14ac:dyDescent="0.25" r="9631" customHeight="1" ht="19.5">
      <c r="A9631" s="18">
        <v>45224</v>
      </c>
      <c r="B9631" s="11" t="s">
        <v>42471</v>
      </c>
      <c r="C9631" s="11" t="s">
        <v>4882</v>
      </c>
      <c r="D9631" s="12"/>
      <c r="E9631" s="13" t="s">
        <v>42472</v>
      </c>
      <c r="F9631" s="11" t="s">
        <v>42473</v>
      </c>
      <c r="G9631" s="12" t="s">
        <v>74</v>
      </c>
      <c r="H9631" s="12" t="s">
        <v>98</v>
      </c>
      <c r="I9631" s="14" t="s">
        <v>148</v>
      </c>
      <c r="J9631" s="12" t="s">
        <v>24</v>
      </c>
      <c r="K9631" s="12" t="s">
        <v>25</v>
      </c>
      <c r="L9631" s="12" t="s">
        <v>39</v>
      </c>
      <c r="M9631" s="11" t="s">
        <v>149</v>
      </c>
      <c r="N9631" s="11" t="s">
        <v>4871</v>
      </c>
      <c r="O9631" s="12" t="s">
        <v>29</v>
      </c>
      <c r="P9631" s="12"/>
      <c r="Q9631" s="15" t="s">
        <v>42474</v>
      </c>
      <c r="R9631" s="12" t="s">
        <v>148</v>
      </c>
      <c r="S9631" s="11" t="s">
        <v>42475</v>
      </c>
      <c r="T9631" s="11" t="s">
        <v>5318</v>
      </c>
    </row>
    <row x14ac:dyDescent="0.25" r="9632" customHeight="1" ht="19.5">
      <c r="A9632" s="18">
        <v>45223</v>
      </c>
      <c r="B9632" s="11" t="s">
        <v>42476</v>
      </c>
      <c r="C9632" s="11" t="s">
        <v>326</v>
      </c>
      <c r="D9632" s="12"/>
      <c r="E9632" s="13">
        <v>15671042082</v>
      </c>
      <c r="F9632" s="11" t="s">
        <v>41079</v>
      </c>
      <c r="G9632" s="12" t="s">
        <v>115</v>
      </c>
      <c r="H9632" s="12" t="s">
        <v>130</v>
      </c>
      <c r="I9632" s="14" t="s">
        <v>87</v>
      </c>
      <c r="J9632" s="12" t="s">
        <v>24</v>
      </c>
      <c r="K9632" s="12" t="s">
        <v>25</v>
      </c>
      <c r="L9632" s="12" t="s">
        <v>39</v>
      </c>
      <c r="M9632" s="11" t="s">
        <v>27</v>
      </c>
      <c r="N9632" s="11" t="s">
        <v>28</v>
      </c>
      <c r="O9632" s="12" t="s">
        <v>29</v>
      </c>
      <c r="P9632" s="12"/>
      <c r="Q9632" s="15" t="s">
        <v>42477</v>
      </c>
      <c r="R9632" s="12" t="s">
        <v>42</v>
      </c>
      <c r="S9632" s="11" t="s">
        <v>42478</v>
      </c>
      <c r="T9632" s="11" t="s">
        <v>42479</v>
      </c>
    </row>
    <row x14ac:dyDescent="0.25" r="9633" customHeight="1" ht="19.5">
      <c r="A9633" s="18">
        <v>45222</v>
      </c>
      <c r="B9633" s="11" t="s">
        <v>42480</v>
      </c>
      <c r="C9633" s="11" t="s">
        <v>341</v>
      </c>
      <c r="D9633" s="12"/>
      <c r="E9633" s="13">
        <v>13177086236</v>
      </c>
      <c r="F9633" s="11" t="s">
        <v>29052</v>
      </c>
      <c r="G9633" s="12" t="s">
        <v>289</v>
      </c>
      <c r="H9633" s="12"/>
      <c r="I9633" s="14" t="s">
        <v>221</v>
      </c>
      <c r="J9633" s="12" t="s">
        <v>24</v>
      </c>
      <c r="K9633" s="12" t="s">
        <v>25</v>
      </c>
      <c r="L9633" s="12" t="s">
        <v>39</v>
      </c>
      <c r="M9633" s="11" t="s">
        <v>40</v>
      </c>
      <c r="N9633" s="11" t="s">
        <v>28</v>
      </c>
      <c r="O9633" s="12" t="s">
        <v>29</v>
      </c>
      <c r="P9633" s="12"/>
      <c r="Q9633" s="15" t="s">
        <v>42481</v>
      </c>
      <c r="R9633" s="12" t="s">
        <v>42</v>
      </c>
      <c r="S9633" s="11" t="s">
        <v>42482</v>
      </c>
      <c r="T9633" s="11" t="s">
        <v>42483</v>
      </c>
    </row>
    <row x14ac:dyDescent="0.25" r="9634" customHeight="1" ht="19.5">
      <c r="A9634" s="18">
        <v>45224</v>
      </c>
      <c r="B9634" s="11" t="s">
        <v>42484</v>
      </c>
      <c r="C9634" s="11" t="s">
        <v>4923</v>
      </c>
      <c r="D9634" s="12"/>
      <c r="E9634" s="13" t="s">
        <v>42485</v>
      </c>
      <c r="F9634" s="11" t="s">
        <v>42486</v>
      </c>
      <c r="G9634" s="12" t="s">
        <v>74</v>
      </c>
      <c r="H9634" s="12"/>
      <c r="I9634" s="14" t="s">
        <v>148</v>
      </c>
      <c r="J9634" s="12" t="s">
        <v>24</v>
      </c>
      <c r="K9634" s="12" t="s">
        <v>25</v>
      </c>
      <c r="L9634" s="12" t="s">
        <v>39</v>
      </c>
      <c r="M9634" s="11" t="s">
        <v>149</v>
      </c>
      <c r="N9634" s="11" t="s">
        <v>4871</v>
      </c>
      <c r="O9634" s="12" t="s">
        <v>29</v>
      </c>
      <c r="P9634" s="12"/>
      <c r="Q9634" s="15" t="s">
        <v>42487</v>
      </c>
      <c r="R9634" s="12" t="s">
        <v>148</v>
      </c>
      <c r="S9634" s="11" t="s">
        <v>42488</v>
      </c>
      <c r="T9634" s="11" t="s">
        <v>4874</v>
      </c>
    </row>
    <row x14ac:dyDescent="0.25" r="9635" customHeight="1" ht="19.5">
      <c r="A9635" s="18">
        <v>45225</v>
      </c>
      <c r="B9635" s="11" t="s">
        <v>42489</v>
      </c>
      <c r="C9635" s="11" t="s">
        <v>660</v>
      </c>
      <c r="D9635" s="12"/>
      <c r="E9635" s="13" t="s">
        <v>42490</v>
      </c>
      <c r="F9635" s="11" t="s">
        <v>7182</v>
      </c>
      <c r="G9635" s="12" t="s">
        <v>74</v>
      </c>
      <c r="H9635" s="12"/>
      <c r="I9635" s="14" t="s">
        <v>148</v>
      </c>
      <c r="J9635" s="12" t="s">
        <v>24</v>
      </c>
      <c r="K9635" s="12" t="s">
        <v>25</v>
      </c>
      <c r="L9635" s="12" t="s">
        <v>39</v>
      </c>
      <c r="M9635" s="11" t="s">
        <v>149</v>
      </c>
      <c r="N9635" s="11" t="s">
        <v>624</v>
      </c>
      <c r="O9635" s="12" t="s">
        <v>29</v>
      </c>
      <c r="P9635" s="12"/>
      <c r="Q9635" s="15" t="s">
        <v>42491</v>
      </c>
      <c r="R9635" s="12" t="s">
        <v>42</v>
      </c>
      <c r="S9635" s="11" t="s">
        <v>42492</v>
      </c>
      <c r="T9635" s="11" t="s">
        <v>42493</v>
      </c>
    </row>
    <row x14ac:dyDescent="0.25" r="9636" customHeight="1" ht="19.5">
      <c r="A9636" s="18">
        <v>45225</v>
      </c>
      <c r="B9636" s="11" t="s">
        <v>42494</v>
      </c>
      <c r="C9636" s="11" t="s">
        <v>341</v>
      </c>
      <c r="D9636" s="12"/>
      <c r="E9636" s="13">
        <v>18671740606</v>
      </c>
      <c r="F9636" s="11" t="s">
        <v>42495</v>
      </c>
      <c r="G9636" s="12" t="s">
        <v>37</v>
      </c>
      <c r="H9636" s="12"/>
      <c r="I9636" s="14" t="s">
        <v>131</v>
      </c>
      <c r="J9636" s="12" t="s">
        <v>24</v>
      </c>
      <c r="K9636" s="12" t="s">
        <v>25</v>
      </c>
      <c r="L9636" s="12" t="s">
        <v>39</v>
      </c>
      <c r="M9636" s="11" t="s">
        <v>27</v>
      </c>
      <c r="N9636" s="11" t="s">
        <v>28</v>
      </c>
      <c r="O9636" s="12" t="s">
        <v>29</v>
      </c>
      <c r="P9636" s="12"/>
      <c r="Q9636" s="15" t="s">
        <v>42496</v>
      </c>
      <c r="R9636" s="12" t="s">
        <v>42</v>
      </c>
      <c r="S9636" s="11" t="s">
        <v>42497</v>
      </c>
      <c r="T9636" s="11" t="s">
        <v>42498</v>
      </c>
    </row>
    <row x14ac:dyDescent="0.25" r="9637" customHeight="1" ht="19.5">
      <c r="A9637" s="18">
        <v>45223</v>
      </c>
      <c r="B9637" s="11" t="s">
        <v>42499</v>
      </c>
      <c r="C9637" s="11" t="s">
        <v>1132</v>
      </c>
      <c r="D9637" s="12"/>
      <c r="E9637" s="13">
        <v>13085158759</v>
      </c>
      <c r="F9637" s="11" t="s">
        <v>42500</v>
      </c>
      <c r="G9637" s="12" t="s">
        <v>74</v>
      </c>
      <c r="H9637" s="12" t="s">
        <v>130</v>
      </c>
      <c r="I9637" s="14" t="s">
        <v>110</v>
      </c>
      <c r="J9637" s="12" t="s">
        <v>24</v>
      </c>
      <c r="K9637" s="12" t="s">
        <v>25</v>
      </c>
      <c r="L9637" s="12" t="s">
        <v>39</v>
      </c>
      <c r="M9637" s="11" t="s">
        <v>40</v>
      </c>
      <c r="N9637" s="11" t="s">
        <v>183</v>
      </c>
      <c r="O9637" s="12" t="s">
        <v>29</v>
      </c>
      <c r="P9637" s="12"/>
      <c r="Q9637" s="15" t="s">
        <v>42501</v>
      </c>
      <c r="R9637" s="12" t="s">
        <v>51</v>
      </c>
      <c r="S9637" s="11" t="s">
        <v>42502</v>
      </c>
      <c r="T9637" s="11"/>
    </row>
    <row x14ac:dyDescent="0.25" r="9638" customHeight="1" ht="19.5">
      <c r="A9638" s="18">
        <v>45224</v>
      </c>
      <c r="B9638" s="11" t="s">
        <v>42503</v>
      </c>
      <c r="C9638" s="11" t="s">
        <v>4882</v>
      </c>
      <c r="D9638" s="12"/>
      <c r="E9638" s="13" t="s">
        <v>42504</v>
      </c>
      <c r="F9638" s="11" t="s">
        <v>19215</v>
      </c>
      <c r="G9638" s="12" t="s">
        <v>74</v>
      </c>
      <c r="H9638" s="12"/>
      <c r="I9638" s="14" t="s">
        <v>148</v>
      </c>
      <c r="J9638" s="12" t="s">
        <v>24</v>
      </c>
      <c r="K9638" s="12" t="s">
        <v>25</v>
      </c>
      <c r="L9638" s="12" t="s">
        <v>39</v>
      </c>
      <c r="M9638" s="11" t="s">
        <v>149</v>
      </c>
      <c r="N9638" s="11" t="s">
        <v>4871</v>
      </c>
      <c r="O9638" s="12" t="s">
        <v>29</v>
      </c>
      <c r="P9638" s="12"/>
      <c r="Q9638" s="15" t="s">
        <v>42505</v>
      </c>
      <c r="R9638" s="12" t="s">
        <v>148</v>
      </c>
      <c r="S9638" s="11" t="s">
        <v>42506</v>
      </c>
      <c r="T9638" s="11" t="s">
        <v>4887</v>
      </c>
    </row>
    <row x14ac:dyDescent="0.25" r="9639" customHeight="1" ht="19.5">
      <c r="A9639" s="18">
        <v>45222</v>
      </c>
      <c r="B9639" s="11" t="s">
        <v>42507</v>
      </c>
      <c r="C9639" s="11" t="s">
        <v>42508</v>
      </c>
      <c r="D9639" s="12"/>
      <c r="E9639" s="13" t="s">
        <v>42509</v>
      </c>
      <c r="F9639" s="11" t="s">
        <v>42510</v>
      </c>
      <c r="G9639" s="12" t="s">
        <v>74</v>
      </c>
      <c r="H9639" s="12" t="s">
        <v>98</v>
      </c>
      <c r="I9639" s="14" t="s">
        <v>148</v>
      </c>
      <c r="J9639" s="12" t="s">
        <v>24</v>
      </c>
      <c r="K9639" s="12" t="s">
        <v>25</v>
      </c>
      <c r="L9639" s="12" t="s">
        <v>39</v>
      </c>
      <c r="M9639" s="11" t="s">
        <v>149</v>
      </c>
      <c r="N9639" s="11" t="s">
        <v>28</v>
      </c>
      <c r="O9639" s="12" t="s">
        <v>29</v>
      </c>
      <c r="P9639" s="12"/>
      <c r="Q9639" s="15" t="s">
        <v>42511</v>
      </c>
      <c r="R9639" s="12" t="s">
        <v>42</v>
      </c>
      <c r="S9639" s="11" t="s">
        <v>42512</v>
      </c>
      <c r="T9639" s="11" t="s">
        <v>42513</v>
      </c>
    </row>
    <row x14ac:dyDescent="0.25" r="9640" customHeight="1" ht="19.5">
      <c r="A9640" s="18">
        <v>45223</v>
      </c>
      <c r="B9640" s="11" t="s">
        <v>42514</v>
      </c>
      <c r="C9640" s="11" t="s">
        <v>4499</v>
      </c>
      <c r="D9640" s="12"/>
      <c r="E9640" s="13" t="s">
        <v>42515</v>
      </c>
      <c r="F9640" s="11" t="s">
        <v>42516</v>
      </c>
      <c r="G9640" s="12" t="s">
        <v>74</v>
      </c>
      <c r="H9640" s="12" t="s">
        <v>121</v>
      </c>
      <c r="I9640" s="14" t="s">
        <v>87</v>
      </c>
      <c r="J9640" s="12" t="s">
        <v>24</v>
      </c>
      <c r="K9640" s="12" t="s">
        <v>25</v>
      </c>
      <c r="L9640" s="12" t="s">
        <v>39</v>
      </c>
      <c r="M9640" s="11" t="s">
        <v>149</v>
      </c>
      <c r="N9640" s="11" t="s">
        <v>183</v>
      </c>
      <c r="O9640" s="12" t="s">
        <v>29</v>
      </c>
      <c r="P9640" s="12"/>
      <c r="Q9640" s="15" t="s">
        <v>42517</v>
      </c>
      <c r="R9640" s="12" t="s">
        <v>42</v>
      </c>
      <c r="S9640" s="11" t="s">
        <v>42518</v>
      </c>
      <c r="T9640" s="11"/>
    </row>
    <row x14ac:dyDescent="0.25" r="9641" customHeight="1" ht="19.5">
      <c r="A9641" s="18">
        <v>45222</v>
      </c>
      <c r="B9641" s="11" t="s">
        <v>42519</v>
      </c>
      <c r="C9641" s="11" t="s">
        <v>4499</v>
      </c>
      <c r="D9641" s="12"/>
      <c r="E9641" s="13">
        <v>17671344497</v>
      </c>
      <c r="F9641" s="11" t="s">
        <v>42520</v>
      </c>
      <c r="G9641" s="12" t="s">
        <v>62</v>
      </c>
      <c r="H9641" s="12"/>
      <c r="I9641" s="14" t="s">
        <v>615</v>
      </c>
      <c r="J9641" s="12" t="s">
        <v>24</v>
      </c>
      <c r="K9641" s="12" t="s">
        <v>25</v>
      </c>
      <c r="L9641" s="12" t="s">
        <v>39</v>
      </c>
      <c r="M9641" s="11" t="s">
        <v>27</v>
      </c>
      <c r="N9641" s="11" t="s">
        <v>183</v>
      </c>
      <c r="O9641" s="12" t="s">
        <v>29</v>
      </c>
      <c r="P9641" s="12"/>
      <c r="Q9641" s="15" t="s">
        <v>42521</v>
      </c>
      <c r="R9641" s="12" t="s">
        <v>42</v>
      </c>
      <c r="S9641" s="11" t="s">
        <v>42522</v>
      </c>
      <c r="T9641" s="11"/>
    </row>
    <row x14ac:dyDescent="0.25" r="9642" customHeight="1" ht="19.5">
      <c r="A9642" s="18">
        <v>45224</v>
      </c>
      <c r="B9642" s="11" t="s">
        <v>42523</v>
      </c>
      <c r="C9642" s="11" t="s">
        <v>341</v>
      </c>
      <c r="D9642" s="12"/>
      <c r="E9642" s="13">
        <v>15071829223</v>
      </c>
      <c r="F9642" s="11" t="s">
        <v>42524</v>
      </c>
      <c r="G9642" s="12" t="s">
        <v>48</v>
      </c>
      <c r="H9642" s="12"/>
      <c r="I9642" s="14" t="s">
        <v>290</v>
      </c>
      <c r="J9642" s="12" t="s">
        <v>24</v>
      </c>
      <c r="K9642" s="12" t="s">
        <v>25</v>
      </c>
      <c r="L9642" s="12" t="s">
        <v>39</v>
      </c>
      <c r="M9642" s="11" t="s">
        <v>40</v>
      </c>
      <c r="N9642" s="11" t="s">
        <v>28</v>
      </c>
      <c r="O9642" s="12" t="s">
        <v>29</v>
      </c>
      <c r="P9642" s="12"/>
      <c r="Q9642" s="15" t="s">
        <v>42525</v>
      </c>
      <c r="R9642" s="12" t="s">
        <v>42</v>
      </c>
      <c r="S9642" s="11" t="s">
        <v>42526</v>
      </c>
      <c r="T9642" s="11" t="s">
        <v>42527</v>
      </c>
    </row>
    <row x14ac:dyDescent="0.25" r="9643" customHeight="1" ht="19.5">
      <c r="A9643" s="18">
        <v>45223</v>
      </c>
      <c r="B9643" s="11" t="s">
        <v>42528</v>
      </c>
      <c r="C9643" s="11" t="s">
        <v>341</v>
      </c>
      <c r="D9643" s="12"/>
      <c r="E9643" s="13">
        <v>13040988780</v>
      </c>
      <c r="F9643" s="11" t="s">
        <v>42529</v>
      </c>
      <c r="G9643" s="12" t="s">
        <v>62</v>
      </c>
      <c r="H9643" s="12" t="s">
        <v>98</v>
      </c>
      <c r="I9643" s="14" t="s">
        <v>290</v>
      </c>
      <c r="J9643" s="12" t="s">
        <v>24</v>
      </c>
      <c r="K9643" s="12" t="s">
        <v>172</v>
      </c>
      <c r="L9643" s="12" t="s">
        <v>39</v>
      </c>
      <c r="M9643" s="11" t="s">
        <v>27</v>
      </c>
      <c r="N9643" s="11" t="s">
        <v>28</v>
      </c>
      <c r="O9643" s="12" t="s">
        <v>29</v>
      </c>
      <c r="P9643" s="12"/>
      <c r="Q9643" s="15" t="s">
        <v>42530</v>
      </c>
      <c r="R9643" s="12" t="s">
        <v>42</v>
      </c>
      <c r="S9643" s="11" t="s">
        <v>42531</v>
      </c>
      <c r="T9643" s="11" t="s">
        <v>42532</v>
      </c>
    </row>
    <row x14ac:dyDescent="0.25" r="9644" customHeight="1" ht="19.5">
      <c r="A9644" s="18">
        <v>45223</v>
      </c>
      <c r="B9644" s="11" t="s">
        <v>42533</v>
      </c>
      <c r="C9644" s="11" t="s">
        <v>35</v>
      </c>
      <c r="D9644" s="12"/>
      <c r="E9644" s="13">
        <v>15629368345</v>
      </c>
      <c r="F9644" s="11" t="s">
        <v>42534</v>
      </c>
      <c r="G9644" s="12" t="s">
        <v>48</v>
      </c>
      <c r="H9644" s="12"/>
      <c r="I9644" s="14" t="s">
        <v>328</v>
      </c>
      <c r="J9644" s="12" t="s">
        <v>24</v>
      </c>
      <c r="K9644" s="12" t="s">
        <v>25</v>
      </c>
      <c r="L9644" s="12" t="s">
        <v>39</v>
      </c>
      <c r="M9644" s="11" t="s">
        <v>27</v>
      </c>
      <c r="N9644" s="11" t="s">
        <v>28</v>
      </c>
      <c r="O9644" s="12" t="s">
        <v>29</v>
      </c>
      <c r="P9644" s="12"/>
      <c r="Q9644" s="15" t="s">
        <v>42535</v>
      </c>
      <c r="R9644" s="12" t="s">
        <v>42</v>
      </c>
      <c r="S9644" s="11" t="s">
        <v>42536</v>
      </c>
      <c r="T9644" s="11" t="s">
        <v>42537</v>
      </c>
    </row>
    <row x14ac:dyDescent="0.25" r="9645" customHeight="1" ht="19.5">
      <c r="A9645" s="18">
        <v>45224</v>
      </c>
      <c r="B9645" s="11" t="s">
        <v>42538</v>
      </c>
      <c r="C9645" s="11" t="s">
        <v>5117</v>
      </c>
      <c r="D9645" s="12"/>
      <c r="E9645" s="13" t="s">
        <v>42539</v>
      </c>
      <c r="F9645" s="11" t="s">
        <v>42540</v>
      </c>
      <c r="G9645" s="12" t="s">
        <v>74</v>
      </c>
      <c r="H9645" s="12" t="s">
        <v>130</v>
      </c>
      <c r="I9645" s="14" t="s">
        <v>4975</v>
      </c>
      <c r="J9645" s="12" t="s">
        <v>24</v>
      </c>
      <c r="K9645" s="12" t="s">
        <v>25</v>
      </c>
      <c r="L9645" s="12" t="s">
        <v>39</v>
      </c>
      <c r="M9645" s="11" t="s">
        <v>149</v>
      </c>
      <c r="N9645" s="11" t="s">
        <v>4871</v>
      </c>
      <c r="O9645" s="12" t="s">
        <v>29</v>
      </c>
      <c r="P9645" s="12"/>
      <c r="Q9645" s="15" t="s">
        <v>42541</v>
      </c>
      <c r="R9645" s="12" t="s">
        <v>148</v>
      </c>
      <c r="S9645" s="11" t="s">
        <v>42542</v>
      </c>
      <c r="T9645" s="11" t="s">
        <v>4961</v>
      </c>
    </row>
    <row x14ac:dyDescent="0.25" r="9646" customHeight="1" ht="19.5">
      <c r="A9646" s="18">
        <v>45224</v>
      </c>
      <c r="B9646" s="11" t="s">
        <v>42543</v>
      </c>
      <c r="C9646" s="11" t="s">
        <v>698</v>
      </c>
      <c r="D9646" s="12"/>
      <c r="E9646" s="13" t="s">
        <v>42544</v>
      </c>
      <c r="F9646" s="11" t="s">
        <v>42545</v>
      </c>
      <c r="G9646" s="12" t="s">
        <v>74</v>
      </c>
      <c r="H9646" s="12" t="s">
        <v>98</v>
      </c>
      <c r="I9646" s="14" t="s">
        <v>99</v>
      </c>
      <c r="J9646" s="12" t="s">
        <v>24</v>
      </c>
      <c r="K9646" s="12" t="s">
        <v>25</v>
      </c>
      <c r="L9646" s="12" t="s">
        <v>39</v>
      </c>
      <c r="M9646" s="11" t="s">
        <v>149</v>
      </c>
      <c r="N9646" s="11" t="s">
        <v>28</v>
      </c>
      <c r="O9646" s="12" t="s">
        <v>29</v>
      </c>
      <c r="P9646" s="12"/>
      <c r="Q9646" s="15" t="s">
        <v>42546</v>
      </c>
      <c r="R9646" s="12" t="s">
        <v>42</v>
      </c>
      <c r="S9646" s="11" t="s">
        <v>42547</v>
      </c>
      <c r="T9646" s="11" t="s">
        <v>42548</v>
      </c>
    </row>
    <row x14ac:dyDescent="0.25" r="9647" customHeight="1" ht="19.5">
      <c r="A9647" s="18">
        <v>45224</v>
      </c>
      <c r="B9647" s="11" t="s">
        <v>42549</v>
      </c>
      <c r="C9647" s="11" t="s">
        <v>4867</v>
      </c>
      <c r="D9647" s="12"/>
      <c r="E9647" s="13" t="s">
        <v>42550</v>
      </c>
      <c r="F9647" s="11" t="s">
        <v>42551</v>
      </c>
      <c r="G9647" s="12" t="s">
        <v>74</v>
      </c>
      <c r="H9647" s="12"/>
      <c r="I9647" s="14" t="s">
        <v>4870</v>
      </c>
      <c r="J9647" s="12" t="s">
        <v>24</v>
      </c>
      <c r="K9647" s="12" t="s">
        <v>25</v>
      </c>
      <c r="L9647" s="12" t="s">
        <v>39</v>
      </c>
      <c r="M9647" s="11" t="s">
        <v>149</v>
      </c>
      <c r="N9647" s="11" t="s">
        <v>4871</v>
      </c>
      <c r="O9647" s="12" t="s">
        <v>29</v>
      </c>
      <c r="P9647" s="12"/>
      <c r="Q9647" s="15" t="s">
        <v>42552</v>
      </c>
      <c r="R9647" s="12" t="s">
        <v>148</v>
      </c>
      <c r="S9647" s="11" t="s">
        <v>42553</v>
      </c>
      <c r="T9647" s="11" t="s">
        <v>4906</v>
      </c>
    </row>
    <row x14ac:dyDescent="0.25" r="9648" customHeight="1" ht="19.5">
      <c r="A9648" s="18">
        <v>45222</v>
      </c>
      <c r="B9648" s="11" t="s">
        <v>42554</v>
      </c>
      <c r="C9648" s="11" t="s">
        <v>660</v>
      </c>
      <c r="D9648" s="12"/>
      <c r="E9648" s="13">
        <v>15629345529</v>
      </c>
      <c r="F9648" s="11" t="s">
        <v>42555</v>
      </c>
      <c r="G9648" s="12" t="s">
        <v>62</v>
      </c>
      <c r="H9648" s="12"/>
      <c r="I9648" s="14" t="s">
        <v>148</v>
      </c>
      <c r="J9648" s="12" t="s">
        <v>24</v>
      </c>
      <c r="K9648" s="12" t="s">
        <v>69</v>
      </c>
      <c r="L9648" s="12" t="s">
        <v>39</v>
      </c>
      <c r="M9648" s="11" t="s">
        <v>149</v>
      </c>
      <c r="N9648" s="11" t="s">
        <v>624</v>
      </c>
      <c r="O9648" s="12" t="s">
        <v>29</v>
      </c>
      <c r="P9648" s="12"/>
      <c r="Q9648" s="15" t="s">
        <v>42556</v>
      </c>
      <c r="R9648" s="12" t="s">
        <v>42</v>
      </c>
      <c r="S9648" s="11" t="s">
        <v>42557</v>
      </c>
      <c r="T9648" s="11" t="s">
        <v>42558</v>
      </c>
    </row>
    <row x14ac:dyDescent="0.25" r="9649" customHeight="1" ht="19.5">
      <c r="A9649" s="18">
        <v>45222</v>
      </c>
      <c r="B9649" s="11" t="s">
        <v>42559</v>
      </c>
      <c r="C9649" s="11" t="s">
        <v>6271</v>
      </c>
      <c r="D9649" s="12"/>
      <c r="E9649" s="13">
        <v>15572700203</v>
      </c>
      <c r="F9649" s="11" t="s">
        <v>18253</v>
      </c>
      <c r="G9649" s="12" t="s">
        <v>48</v>
      </c>
      <c r="H9649" s="12" t="s">
        <v>98</v>
      </c>
      <c r="I9649" s="14">
        <v>10015</v>
      </c>
      <c r="J9649" s="12" t="s">
        <v>24</v>
      </c>
      <c r="K9649" s="12" t="s">
        <v>69</v>
      </c>
      <c r="L9649" s="12" t="s">
        <v>26</v>
      </c>
      <c r="M9649" s="11" t="s">
        <v>27</v>
      </c>
      <c r="N9649" s="11" t="s">
        <v>28</v>
      </c>
      <c r="O9649" s="12" t="s">
        <v>29</v>
      </c>
      <c r="P9649" s="12"/>
      <c r="Q9649" s="15" t="s">
        <v>42560</v>
      </c>
      <c r="R9649" s="12" t="s">
        <v>31</v>
      </c>
      <c r="S9649" s="11" t="s">
        <v>42561</v>
      </c>
      <c r="T9649" s="11" t="s">
        <v>42562</v>
      </c>
    </row>
    <row x14ac:dyDescent="0.25" r="9650" customHeight="1" ht="19.5">
      <c r="A9650" s="18">
        <v>45223</v>
      </c>
      <c r="B9650" s="11" t="s">
        <v>42563</v>
      </c>
      <c r="C9650" s="11" t="s">
        <v>46</v>
      </c>
      <c r="D9650" s="12"/>
      <c r="E9650" s="13">
        <v>18671781685</v>
      </c>
      <c r="F9650" s="11" t="s">
        <v>42564</v>
      </c>
      <c r="G9650" s="12" t="s">
        <v>115</v>
      </c>
      <c r="H9650" s="12"/>
      <c r="I9650" s="14" t="s">
        <v>93</v>
      </c>
      <c r="J9650" s="12" t="s">
        <v>24</v>
      </c>
      <c r="K9650" s="12" t="s">
        <v>25</v>
      </c>
      <c r="L9650" s="12" t="s">
        <v>39</v>
      </c>
      <c r="M9650" s="11" t="s">
        <v>27</v>
      </c>
      <c r="N9650" s="11" t="s">
        <v>28</v>
      </c>
      <c r="O9650" s="12" t="s">
        <v>29</v>
      </c>
      <c r="P9650" s="12"/>
      <c r="Q9650" s="15" t="s">
        <v>42565</v>
      </c>
      <c r="R9650" s="12" t="s">
        <v>42</v>
      </c>
      <c r="S9650" s="11" t="s">
        <v>42566</v>
      </c>
      <c r="T9650" s="11" t="s">
        <v>42567</v>
      </c>
    </row>
    <row x14ac:dyDescent="0.25" r="9651" customHeight="1" ht="19.5">
      <c r="A9651" s="18">
        <v>45224</v>
      </c>
      <c r="B9651" s="11" t="s">
        <v>42568</v>
      </c>
      <c r="C9651" s="11" t="s">
        <v>4882</v>
      </c>
      <c r="D9651" s="12"/>
      <c r="E9651" s="13" t="s">
        <v>42569</v>
      </c>
      <c r="F9651" s="11" t="s">
        <v>42570</v>
      </c>
      <c r="G9651" s="12" t="s">
        <v>74</v>
      </c>
      <c r="H9651" s="12" t="s">
        <v>130</v>
      </c>
      <c r="I9651" s="14" t="s">
        <v>148</v>
      </c>
      <c r="J9651" s="12" t="s">
        <v>24</v>
      </c>
      <c r="K9651" s="12" t="s">
        <v>25</v>
      </c>
      <c r="L9651" s="12" t="s">
        <v>39</v>
      </c>
      <c r="M9651" s="11" t="s">
        <v>149</v>
      </c>
      <c r="N9651" s="11" t="s">
        <v>4871</v>
      </c>
      <c r="O9651" s="12" t="s">
        <v>29</v>
      </c>
      <c r="P9651" s="12"/>
      <c r="Q9651" s="15" t="s">
        <v>42571</v>
      </c>
      <c r="R9651" s="12" t="s">
        <v>148</v>
      </c>
      <c r="S9651" s="11" t="s">
        <v>42572</v>
      </c>
      <c r="T9651" s="11" t="s">
        <v>4874</v>
      </c>
    </row>
    <row x14ac:dyDescent="0.25" r="9652" customHeight="1" ht="19.5">
      <c r="A9652" s="18">
        <v>45222</v>
      </c>
      <c r="B9652" s="11" t="s">
        <v>42573</v>
      </c>
      <c r="C9652" s="11" t="s">
        <v>1132</v>
      </c>
      <c r="D9652" s="12"/>
      <c r="E9652" s="13">
        <v>19986654497</v>
      </c>
      <c r="F9652" s="11" t="s">
        <v>42574</v>
      </c>
      <c r="G9652" s="12" t="s">
        <v>23</v>
      </c>
      <c r="H9652" s="12"/>
      <c r="I9652" s="14" t="s">
        <v>254</v>
      </c>
      <c r="J9652" s="12" t="s">
        <v>24</v>
      </c>
      <c r="K9652" s="12" t="s">
        <v>25</v>
      </c>
      <c r="L9652" s="12" t="s">
        <v>39</v>
      </c>
      <c r="M9652" s="11" t="s">
        <v>40</v>
      </c>
      <c r="N9652" s="11" t="s">
        <v>183</v>
      </c>
      <c r="O9652" s="12" t="s">
        <v>29</v>
      </c>
      <c r="P9652" s="12"/>
      <c r="Q9652" s="15" t="s">
        <v>42575</v>
      </c>
      <c r="R9652" s="12" t="s">
        <v>51</v>
      </c>
      <c r="S9652" s="17" t="s">
        <v>42576</v>
      </c>
      <c r="T9652" s="11"/>
    </row>
    <row x14ac:dyDescent="0.25" r="9653" customHeight="1" ht="19.5">
      <c r="A9653" s="18">
        <v>45222</v>
      </c>
      <c r="B9653" s="11" t="s">
        <v>42577</v>
      </c>
      <c r="C9653" s="11" t="s">
        <v>5852</v>
      </c>
      <c r="D9653" s="12"/>
      <c r="E9653" s="13">
        <v>13872566407</v>
      </c>
      <c r="F9653" s="11" t="s">
        <v>42578</v>
      </c>
      <c r="G9653" s="12" t="s">
        <v>48</v>
      </c>
      <c r="H9653" s="12" t="s">
        <v>86</v>
      </c>
      <c r="I9653" s="14" t="s">
        <v>87</v>
      </c>
      <c r="J9653" s="12" t="s">
        <v>24</v>
      </c>
      <c r="K9653" s="12" t="s">
        <v>25</v>
      </c>
      <c r="L9653" s="12" t="s">
        <v>39</v>
      </c>
      <c r="M9653" s="11" t="s">
        <v>40</v>
      </c>
      <c r="N9653" s="11" t="s">
        <v>624</v>
      </c>
      <c r="O9653" s="12" t="s">
        <v>29</v>
      </c>
      <c r="P9653" s="12"/>
      <c r="Q9653" s="15" t="s">
        <v>42579</v>
      </c>
      <c r="R9653" s="12" t="s">
        <v>42</v>
      </c>
      <c r="S9653" s="11" t="s">
        <v>42580</v>
      </c>
      <c r="T9653" s="11" t="s">
        <v>42581</v>
      </c>
    </row>
    <row x14ac:dyDescent="0.25" r="9654" customHeight="1" ht="19.5">
      <c r="A9654" s="18">
        <v>45224</v>
      </c>
      <c r="B9654" s="11" t="s">
        <v>42582</v>
      </c>
      <c r="C9654" s="11" t="s">
        <v>6271</v>
      </c>
      <c r="D9654" s="12"/>
      <c r="E9654" s="13">
        <v>18671781685</v>
      </c>
      <c r="F9654" s="11" t="s">
        <v>42564</v>
      </c>
      <c r="G9654" s="12" t="s">
        <v>115</v>
      </c>
      <c r="H9654" s="12"/>
      <c r="I9654" s="14" t="s">
        <v>182</v>
      </c>
      <c r="J9654" s="12" t="s">
        <v>24</v>
      </c>
      <c r="K9654" s="12" t="s">
        <v>25</v>
      </c>
      <c r="L9654" s="12" t="s">
        <v>39</v>
      </c>
      <c r="M9654" s="11" t="s">
        <v>27</v>
      </c>
      <c r="N9654" s="11" t="s">
        <v>28</v>
      </c>
      <c r="O9654" s="12" t="s">
        <v>29</v>
      </c>
      <c r="P9654" s="12"/>
      <c r="Q9654" s="15" t="s">
        <v>42583</v>
      </c>
      <c r="R9654" s="12" t="s">
        <v>42</v>
      </c>
      <c r="S9654" s="11" t="s">
        <v>42584</v>
      </c>
      <c r="T9654" s="11" t="s">
        <v>42585</v>
      </c>
    </row>
    <row x14ac:dyDescent="0.25" r="9655" customHeight="1" ht="19.5">
      <c r="A9655" s="18">
        <v>45225</v>
      </c>
      <c r="B9655" s="11" t="s">
        <v>42586</v>
      </c>
      <c r="C9655" s="11" t="s">
        <v>16970</v>
      </c>
      <c r="D9655" s="12"/>
      <c r="E9655" s="13">
        <v>13227269870</v>
      </c>
      <c r="F9655" s="11" t="s">
        <v>42587</v>
      </c>
      <c r="G9655" s="12" t="s">
        <v>62</v>
      </c>
      <c r="H9655" s="12"/>
      <c r="I9655" s="14" t="s">
        <v>104</v>
      </c>
      <c r="J9655" s="12" t="s">
        <v>24</v>
      </c>
      <c r="K9655" s="12" t="s">
        <v>25</v>
      </c>
      <c r="L9655" s="12" t="s">
        <v>39</v>
      </c>
      <c r="M9655" s="11" t="s">
        <v>27</v>
      </c>
      <c r="N9655" s="11" t="s">
        <v>183</v>
      </c>
      <c r="O9655" s="12" t="s">
        <v>29</v>
      </c>
      <c r="P9655" s="12"/>
      <c r="Q9655" s="15" t="s">
        <v>42588</v>
      </c>
      <c r="R9655" s="12" t="s">
        <v>42</v>
      </c>
      <c r="S9655" s="11" t="s">
        <v>42589</v>
      </c>
      <c r="T9655" s="11"/>
    </row>
    <row x14ac:dyDescent="0.25" r="9656" customHeight="1" ht="19.5">
      <c r="A9656" s="18">
        <v>45225</v>
      </c>
      <c r="B9656" s="11" t="s">
        <v>42590</v>
      </c>
      <c r="C9656" s="11" t="s">
        <v>8253</v>
      </c>
      <c r="D9656" s="12"/>
      <c r="E9656" s="13">
        <v>17671323803</v>
      </c>
      <c r="F9656" s="11" t="s">
        <v>42591</v>
      </c>
      <c r="G9656" s="12" t="s">
        <v>56</v>
      </c>
      <c r="H9656" s="12"/>
      <c r="I9656" s="14" t="s">
        <v>2649</v>
      </c>
      <c r="J9656" s="12" t="s">
        <v>24</v>
      </c>
      <c r="K9656" s="12" t="s">
        <v>25</v>
      </c>
      <c r="L9656" s="12" t="s">
        <v>39</v>
      </c>
      <c r="M9656" s="11" t="s">
        <v>27</v>
      </c>
      <c r="N9656" s="11" t="s">
        <v>183</v>
      </c>
      <c r="O9656" s="12" t="s">
        <v>29</v>
      </c>
      <c r="P9656" s="12"/>
      <c r="Q9656" s="15" t="s">
        <v>42592</v>
      </c>
      <c r="R9656" s="12" t="s">
        <v>42</v>
      </c>
      <c r="S9656" s="11" t="s">
        <v>42593</v>
      </c>
      <c r="T9656" s="11"/>
    </row>
    <row x14ac:dyDescent="0.25" r="9657" customHeight="1" ht="19.5">
      <c r="A9657" s="18">
        <v>45224</v>
      </c>
      <c r="B9657" s="11" t="s">
        <v>42594</v>
      </c>
      <c r="C9657" s="11" t="s">
        <v>5852</v>
      </c>
      <c r="D9657" s="12"/>
      <c r="E9657" s="13">
        <v>18671604810</v>
      </c>
      <c r="F9657" s="11" t="s">
        <v>42595</v>
      </c>
      <c r="G9657" s="12" t="s">
        <v>56</v>
      </c>
      <c r="H9657" s="12"/>
      <c r="I9657" s="14" t="s">
        <v>486</v>
      </c>
      <c r="J9657" s="12" t="s">
        <v>24</v>
      </c>
      <c r="K9657" s="12" t="s">
        <v>25</v>
      </c>
      <c r="L9657" s="12" t="s">
        <v>39</v>
      </c>
      <c r="M9657" s="11" t="s">
        <v>40</v>
      </c>
      <c r="N9657" s="11" t="s">
        <v>624</v>
      </c>
      <c r="O9657" s="12" t="s">
        <v>29</v>
      </c>
      <c r="P9657" s="12"/>
      <c r="Q9657" s="15" t="s">
        <v>42596</v>
      </c>
      <c r="R9657" s="12" t="s">
        <v>42</v>
      </c>
      <c r="S9657" s="11" t="s">
        <v>42597</v>
      </c>
      <c r="T9657" s="11" t="s">
        <v>42598</v>
      </c>
    </row>
    <row x14ac:dyDescent="0.25" r="9658" customHeight="1" ht="19.5">
      <c r="A9658" s="18">
        <v>45223</v>
      </c>
      <c r="B9658" s="11" t="s">
        <v>42599</v>
      </c>
      <c r="C9658" s="11" t="s">
        <v>5513</v>
      </c>
      <c r="D9658" s="12"/>
      <c r="E9658" s="13">
        <v>13227251412</v>
      </c>
      <c r="F9658" s="11" t="s">
        <v>42600</v>
      </c>
      <c r="G9658" s="12" t="s">
        <v>115</v>
      </c>
      <c r="H9658" s="12" t="s">
        <v>98</v>
      </c>
      <c r="I9658" s="14" t="s">
        <v>328</v>
      </c>
      <c r="J9658" s="12" t="s">
        <v>24</v>
      </c>
      <c r="K9658" s="12" t="s">
        <v>25</v>
      </c>
      <c r="L9658" s="12" t="s">
        <v>39</v>
      </c>
      <c r="M9658" s="11" t="s">
        <v>27</v>
      </c>
      <c r="N9658" s="11" t="s">
        <v>28</v>
      </c>
      <c r="O9658" s="12" t="s">
        <v>29</v>
      </c>
      <c r="P9658" s="12"/>
      <c r="Q9658" s="15" t="s">
        <v>42601</v>
      </c>
      <c r="R9658" s="12" t="s">
        <v>42</v>
      </c>
      <c r="S9658" s="11" t="s">
        <v>42602</v>
      </c>
      <c r="T9658" s="11" t="s">
        <v>42603</v>
      </c>
    </row>
    <row x14ac:dyDescent="0.25" r="9659" customHeight="1" ht="19.5">
      <c r="A9659" s="18">
        <v>45224</v>
      </c>
      <c r="B9659" s="11" t="s">
        <v>42604</v>
      </c>
      <c r="C9659" s="11" t="s">
        <v>5189</v>
      </c>
      <c r="D9659" s="12"/>
      <c r="E9659" s="13" t="s">
        <v>42605</v>
      </c>
      <c r="F9659" s="11" t="s">
        <v>42606</v>
      </c>
      <c r="G9659" s="12" t="s">
        <v>74</v>
      </c>
      <c r="H9659" s="12" t="s">
        <v>130</v>
      </c>
      <c r="I9659" s="14" t="s">
        <v>4975</v>
      </c>
      <c r="J9659" s="12" t="s">
        <v>24</v>
      </c>
      <c r="K9659" s="12" t="s">
        <v>25</v>
      </c>
      <c r="L9659" s="12" t="s">
        <v>39</v>
      </c>
      <c r="M9659" s="11" t="s">
        <v>149</v>
      </c>
      <c r="N9659" s="11" t="s">
        <v>4871</v>
      </c>
      <c r="O9659" s="12" t="s">
        <v>29</v>
      </c>
      <c r="P9659" s="12"/>
      <c r="Q9659" s="15" t="s">
        <v>42607</v>
      </c>
      <c r="R9659" s="12" t="s">
        <v>148</v>
      </c>
      <c r="S9659" s="11" t="s">
        <v>42608</v>
      </c>
      <c r="T9659" s="11" t="s">
        <v>7782</v>
      </c>
    </row>
    <row x14ac:dyDescent="0.25" r="9660" customHeight="1" ht="19.5">
      <c r="A9660" s="18">
        <v>45224</v>
      </c>
      <c r="B9660" s="11" t="s">
        <v>42609</v>
      </c>
      <c r="C9660" s="11" t="s">
        <v>4882</v>
      </c>
      <c r="D9660" s="12"/>
      <c r="E9660" s="13" t="s">
        <v>42610</v>
      </c>
      <c r="F9660" s="11" t="s">
        <v>42611</v>
      </c>
      <c r="G9660" s="12" t="s">
        <v>74</v>
      </c>
      <c r="H9660" s="12"/>
      <c r="I9660" s="14" t="s">
        <v>590</v>
      </c>
      <c r="J9660" s="12" t="s">
        <v>24</v>
      </c>
      <c r="K9660" s="12" t="s">
        <v>25</v>
      </c>
      <c r="L9660" s="12" t="s">
        <v>39</v>
      </c>
      <c r="M9660" s="11" t="s">
        <v>149</v>
      </c>
      <c r="N9660" s="11" t="s">
        <v>4871</v>
      </c>
      <c r="O9660" s="12" t="s">
        <v>29</v>
      </c>
      <c r="P9660" s="12"/>
      <c r="Q9660" s="15" t="s">
        <v>42612</v>
      </c>
      <c r="R9660" s="12" t="s">
        <v>148</v>
      </c>
      <c r="S9660" s="11" t="s">
        <v>42613</v>
      </c>
      <c r="T9660" s="11" t="s">
        <v>5318</v>
      </c>
    </row>
    <row x14ac:dyDescent="0.25" r="9661" customHeight="1" ht="19.5">
      <c r="A9661" s="18">
        <v>45222</v>
      </c>
      <c r="B9661" s="11" t="s">
        <v>42614</v>
      </c>
      <c r="C9661" s="11" t="s">
        <v>545</v>
      </c>
      <c r="D9661" s="12"/>
      <c r="E9661" s="13">
        <v>13117280342</v>
      </c>
      <c r="F9661" s="11" t="s">
        <v>38652</v>
      </c>
      <c r="G9661" s="12" t="s">
        <v>171</v>
      </c>
      <c r="H9661" s="12"/>
      <c r="I9661" s="14" t="s">
        <v>99</v>
      </c>
      <c r="J9661" s="12" t="s">
        <v>24</v>
      </c>
      <c r="K9661" s="12" t="s">
        <v>69</v>
      </c>
      <c r="L9661" s="12" t="s">
        <v>39</v>
      </c>
      <c r="M9661" s="11" t="s">
        <v>27</v>
      </c>
      <c r="N9661" s="11" t="s">
        <v>28</v>
      </c>
      <c r="O9661" s="12" t="s">
        <v>29</v>
      </c>
      <c r="P9661" s="12"/>
      <c r="Q9661" s="15" t="s">
        <v>42615</v>
      </c>
      <c r="R9661" s="12" t="s">
        <v>42</v>
      </c>
      <c r="S9661" s="11" t="s">
        <v>42616</v>
      </c>
      <c r="T9661" s="11" t="s">
        <v>42617</v>
      </c>
    </row>
    <row x14ac:dyDescent="0.25" r="9662" customHeight="1" ht="19.5">
      <c r="A9662" s="18">
        <v>45223</v>
      </c>
      <c r="B9662" s="11" t="s">
        <v>42618</v>
      </c>
      <c r="C9662" s="11" t="s">
        <v>660</v>
      </c>
      <c r="D9662" s="12"/>
      <c r="E9662" s="13" t="s">
        <v>42619</v>
      </c>
      <c r="F9662" s="11" t="s">
        <v>28402</v>
      </c>
      <c r="G9662" s="12" t="s">
        <v>74</v>
      </c>
      <c r="H9662" s="12"/>
      <c r="I9662" s="14" t="s">
        <v>3454</v>
      </c>
      <c r="J9662" s="12" t="s">
        <v>24</v>
      </c>
      <c r="K9662" s="12" t="s">
        <v>25</v>
      </c>
      <c r="L9662" s="12" t="s">
        <v>26</v>
      </c>
      <c r="M9662" s="11" t="s">
        <v>40</v>
      </c>
      <c r="N9662" s="11" t="s">
        <v>624</v>
      </c>
      <c r="O9662" s="12" t="s">
        <v>29</v>
      </c>
      <c r="P9662" s="12"/>
      <c r="Q9662" s="15" t="s">
        <v>42620</v>
      </c>
      <c r="R9662" s="12" t="s">
        <v>42</v>
      </c>
      <c r="S9662" s="11" t="s">
        <v>42621</v>
      </c>
      <c r="T9662" s="11" t="s">
        <v>42622</v>
      </c>
    </row>
    <row x14ac:dyDescent="0.25" r="9663" customHeight="1" ht="19.5">
      <c r="A9663" s="18">
        <v>45223</v>
      </c>
      <c r="B9663" s="11" t="s">
        <v>42623</v>
      </c>
      <c r="C9663" s="11" t="s">
        <v>239</v>
      </c>
      <c r="D9663" s="12"/>
      <c r="E9663" s="13">
        <v>13177072869</v>
      </c>
      <c r="F9663" s="11" t="s">
        <v>39870</v>
      </c>
      <c r="G9663" s="12" t="s">
        <v>48</v>
      </c>
      <c r="H9663" s="12"/>
      <c r="I9663" s="14" t="s">
        <v>328</v>
      </c>
      <c r="J9663" s="12" t="s">
        <v>24</v>
      </c>
      <c r="K9663" s="12" t="s">
        <v>25</v>
      </c>
      <c r="L9663" s="12" t="s">
        <v>39</v>
      </c>
      <c r="M9663" s="11" t="s">
        <v>40</v>
      </c>
      <c r="N9663" s="11" t="s">
        <v>183</v>
      </c>
      <c r="O9663" s="12" t="s">
        <v>29</v>
      </c>
      <c r="P9663" s="12"/>
      <c r="Q9663" s="15" t="s">
        <v>42624</v>
      </c>
      <c r="R9663" s="12" t="s">
        <v>51</v>
      </c>
      <c r="S9663" s="11" t="s">
        <v>42625</v>
      </c>
      <c r="T9663" s="11"/>
    </row>
    <row x14ac:dyDescent="0.25" r="9664" customHeight="1" ht="19.5">
      <c r="A9664" s="18">
        <v>45224</v>
      </c>
      <c r="B9664" s="11" t="s">
        <v>42626</v>
      </c>
      <c r="C9664" s="11" t="s">
        <v>4882</v>
      </c>
      <c r="D9664" s="12"/>
      <c r="E9664" s="13" t="s">
        <v>42627</v>
      </c>
      <c r="F9664" s="11" t="s">
        <v>42628</v>
      </c>
      <c r="G9664" s="12" t="s">
        <v>74</v>
      </c>
      <c r="H9664" s="12"/>
      <c r="I9664" s="14" t="s">
        <v>148</v>
      </c>
      <c r="J9664" s="12" t="s">
        <v>24</v>
      </c>
      <c r="K9664" s="12" t="s">
        <v>25</v>
      </c>
      <c r="L9664" s="12" t="s">
        <v>39</v>
      </c>
      <c r="M9664" s="11" t="s">
        <v>149</v>
      </c>
      <c r="N9664" s="11" t="s">
        <v>4871</v>
      </c>
      <c r="O9664" s="12" t="s">
        <v>29</v>
      </c>
      <c r="P9664" s="12"/>
      <c r="Q9664" s="15" t="s">
        <v>42629</v>
      </c>
      <c r="R9664" s="12" t="s">
        <v>148</v>
      </c>
      <c r="S9664" s="11" t="s">
        <v>42630</v>
      </c>
      <c r="T9664" s="11" t="s">
        <v>5318</v>
      </c>
    </row>
    <row x14ac:dyDescent="0.25" r="9665" customHeight="1" ht="19.5">
      <c r="A9665" s="18">
        <v>45225</v>
      </c>
      <c r="B9665" s="11" t="s">
        <v>42631</v>
      </c>
      <c r="C9665" s="11" t="s">
        <v>239</v>
      </c>
      <c r="D9665" s="12"/>
      <c r="E9665" s="13">
        <v>17671269875</v>
      </c>
      <c r="F9665" s="11" t="s">
        <v>42632</v>
      </c>
      <c r="G9665" s="12" t="s">
        <v>23</v>
      </c>
      <c r="H9665" s="12"/>
      <c r="I9665" s="14" t="s">
        <v>259</v>
      </c>
      <c r="J9665" s="12" t="s">
        <v>24</v>
      </c>
      <c r="K9665" s="12" t="s">
        <v>25</v>
      </c>
      <c r="L9665" s="12" t="s">
        <v>39</v>
      </c>
      <c r="M9665" s="11" t="s">
        <v>27</v>
      </c>
      <c r="N9665" s="11" t="s">
        <v>183</v>
      </c>
      <c r="O9665" s="12" t="s">
        <v>29</v>
      </c>
      <c r="P9665" s="12"/>
      <c r="Q9665" s="15" t="s">
        <v>42633</v>
      </c>
      <c r="R9665" s="12" t="s">
        <v>51</v>
      </c>
      <c r="S9665" s="17" t="s">
        <v>42634</v>
      </c>
      <c r="T9665" s="11"/>
    </row>
    <row x14ac:dyDescent="0.25" r="9666" customHeight="1" ht="19.5">
      <c r="A9666" s="18">
        <v>45224</v>
      </c>
      <c r="B9666" s="11" t="s">
        <v>42635</v>
      </c>
      <c r="C9666" s="11" t="s">
        <v>4867</v>
      </c>
      <c r="D9666" s="12"/>
      <c r="E9666" s="13" t="s">
        <v>42636</v>
      </c>
      <c r="F9666" s="11" t="s">
        <v>901</v>
      </c>
      <c r="G9666" s="12" t="s">
        <v>74</v>
      </c>
      <c r="H9666" s="12"/>
      <c r="I9666" s="14" t="s">
        <v>4870</v>
      </c>
      <c r="J9666" s="12" t="s">
        <v>24</v>
      </c>
      <c r="K9666" s="12" t="s">
        <v>25</v>
      </c>
      <c r="L9666" s="12" t="s">
        <v>39</v>
      </c>
      <c r="M9666" s="11" t="s">
        <v>149</v>
      </c>
      <c r="N9666" s="11" t="s">
        <v>4871</v>
      </c>
      <c r="O9666" s="12" t="s">
        <v>29</v>
      </c>
      <c r="P9666" s="12"/>
      <c r="Q9666" s="15" t="s">
        <v>42637</v>
      </c>
      <c r="R9666" s="12" t="s">
        <v>148</v>
      </c>
      <c r="S9666" s="11" t="s">
        <v>42638</v>
      </c>
      <c r="T9666" s="11" t="s">
        <v>5339</v>
      </c>
    </row>
    <row x14ac:dyDescent="0.25" r="9667" customHeight="1" ht="19.5">
      <c r="A9667" s="18">
        <v>45224</v>
      </c>
      <c r="B9667" s="11" t="s">
        <v>42639</v>
      </c>
      <c r="C9667" s="11" t="s">
        <v>4867</v>
      </c>
      <c r="D9667" s="12"/>
      <c r="E9667" s="13" t="s">
        <v>42640</v>
      </c>
      <c r="F9667" s="11" t="s">
        <v>42641</v>
      </c>
      <c r="G9667" s="12" t="s">
        <v>74</v>
      </c>
      <c r="H9667" s="12"/>
      <c r="I9667" s="14" t="s">
        <v>4870</v>
      </c>
      <c r="J9667" s="12" t="s">
        <v>24</v>
      </c>
      <c r="K9667" s="12" t="s">
        <v>25</v>
      </c>
      <c r="L9667" s="12" t="s">
        <v>39</v>
      </c>
      <c r="M9667" s="11" t="s">
        <v>149</v>
      </c>
      <c r="N9667" s="11" t="s">
        <v>4871</v>
      </c>
      <c r="O9667" s="12" t="s">
        <v>29</v>
      </c>
      <c r="P9667" s="12"/>
      <c r="Q9667" s="15" t="s">
        <v>42642</v>
      </c>
      <c r="R9667" s="12" t="s">
        <v>148</v>
      </c>
      <c r="S9667" s="11" t="s">
        <v>42643</v>
      </c>
      <c r="T9667" s="11" t="s">
        <v>4893</v>
      </c>
    </row>
    <row x14ac:dyDescent="0.25" r="9668" customHeight="1" ht="19.5">
      <c r="A9668" s="18">
        <v>45224</v>
      </c>
      <c r="B9668" s="11" t="s">
        <v>42644</v>
      </c>
      <c r="C9668" s="11" t="s">
        <v>4882</v>
      </c>
      <c r="D9668" s="12"/>
      <c r="E9668" s="13" t="s">
        <v>42645</v>
      </c>
      <c r="F9668" s="11" t="s">
        <v>7216</v>
      </c>
      <c r="G9668" s="12" t="s">
        <v>74</v>
      </c>
      <c r="H9668" s="12" t="s">
        <v>130</v>
      </c>
      <c r="I9668" s="14" t="s">
        <v>148</v>
      </c>
      <c r="J9668" s="12" t="s">
        <v>24</v>
      </c>
      <c r="K9668" s="12" t="s">
        <v>25</v>
      </c>
      <c r="L9668" s="12" t="s">
        <v>39</v>
      </c>
      <c r="M9668" s="11" t="s">
        <v>149</v>
      </c>
      <c r="N9668" s="11" t="s">
        <v>4871</v>
      </c>
      <c r="O9668" s="12" t="s">
        <v>29</v>
      </c>
      <c r="P9668" s="12"/>
      <c r="Q9668" s="15" t="s">
        <v>42646</v>
      </c>
      <c r="R9668" s="12" t="s">
        <v>148</v>
      </c>
      <c r="S9668" s="11" t="s">
        <v>42647</v>
      </c>
      <c r="T9668" s="11" t="s">
        <v>5318</v>
      </c>
    </row>
    <row x14ac:dyDescent="0.25" r="9669" customHeight="1" ht="19.5">
      <c r="A9669" s="18">
        <v>45225</v>
      </c>
      <c r="B9669" s="11" t="s">
        <v>42648</v>
      </c>
      <c r="C9669" s="11" t="s">
        <v>239</v>
      </c>
      <c r="D9669" s="12"/>
      <c r="E9669" s="13">
        <v>15629362948</v>
      </c>
      <c r="F9669" s="11" t="s">
        <v>42649</v>
      </c>
      <c r="G9669" s="12" t="s">
        <v>23</v>
      </c>
      <c r="H9669" s="12"/>
      <c r="I9669" s="14" t="s">
        <v>796</v>
      </c>
      <c r="J9669" s="12" t="s">
        <v>24</v>
      </c>
      <c r="K9669" s="12" t="s">
        <v>25</v>
      </c>
      <c r="L9669" s="12" t="s">
        <v>39</v>
      </c>
      <c r="M9669" s="11" t="s">
        <v>27</v>
      </c>
      <c r="N9669" s="11" t="s">
        <v>183</v>
      </c>
      <c r="O9669" s="12" t="s">
        <v>29</v>
      </c>
      <c r="P9669" s="12"/>
      <c r="Q9669" s="15" t="s">
        <v>42650</v>
      </c>
      <c r="R9669" s="12" t="s">
        <v>51</v>
      </c>
      <c r="S9669" s="11" t="s">
        <v>42651</v>
      </c>
      <c r="T9669" s="11"/>
    </row>
    <row x14ac:dyDescent="0.25" r="9670" customHeight="1" ht="19.5">
      <c r="A9670" s="18">
        <v>45222</v>
      </c>
      <c r="B9670" s="11" t="s">
        <v>42652</v>
      </c>
      <c r="C9670" s="11" t="s">
        <v>239</v>
      </c>
      <c r="D9670" s="12"/>
      <c r="E9670" s="13">
        <v>13085162826</v>
      </c>
      <c r="F9670" s="11" t="s">
        <v>42653</v>
      </c>
      <c r="G9670" s="12" t="s">
        <v>62</v>
      </c>
      <c r="H9670" s="12"/>
      <c r="I9670" s="14" t="s">
        <v>254</v>
      </c>
      <c r="J9670" s="12" t="s">
        <v>24</v>
      </c>
      <c r="K9670" s="12" t="s">
        <v>25</v>
      </c>
      <c r="L9670" s="12" t="s">
        <v>39</v>
      </c>
      <c r="M9670" s="11" t="s">
        <v>40</v>
      </c>
      <c r="N9670" s="11" t="s">
        <v>183</v>
      </c>
      <c r="O9670" s="12" t="s">
        <v>29</v>
      </c>
      <c r="P9670" s="12"/>
      <c r="Q9670" s="15" t="s">
        <v>42654</v>
      </c>
      <c r="R9670" s="12" t="s">
        <v>51</v>
      </c>
      <c r="S9670" s="11" t="s">
        <v>42655</v>
      </c>
      <c r="T9670" s="11"/>
    </row>
    <row x14ac:dyDescent="0.25" r="9671" customHeight="1" ht="19.5">
      <c r="A9671" s="18">
        <v>45222</v>
      </c>
      <c r="B9671" s="11" t="s">
        <v>42656</v>
      </c>
      <c r="C9671" s="11" t="s">
        <v>239</v>
      </c>
      <c r="D9671" s="12"/>
      <c r="E9671" s="13">
        <v>15671035749</v>
      </c>
      <c r="F9671" s="11" t="s">
        <v>42657</v>
      </c>
      <c r="G9671" s="12" t="s">
        <v>289</v>
      </c>
      <c r="H9671" s="12"/>
      <c r="I9671" s="14" t="s">
        <v>241</v>
      </c>
      <c r="J9671" s="12" t="s">
        <v>24</v>
      </c>
      <c r="K9671" s="12" t="s">
        <v>25</v>
      </c>
      <c r="L9671" s="12" t="s">
        <v>39</v>
      </c>
      <c r="M9671" s="11" t="s">
        <v>40</v>
      </c>
      <c r="N9671" s="11" t="s">
        <v>183</v>
      </c>
      <c r="O9671" s="12" t="s">
        <v>29</v>
      </c>
      <c r="P9671" s="12"/>
      <c r="Q9671" s="15" t="s">
        <v>42658</v>
      </c>
      <c r="R9671" s="12" t="s">
        <v>51</v>
      </c>
      <c r="S9671" s="11" t="s">
        <v>42659</v>
      </c>
      <c r="T9671" s="11"/>
    </row>
    <row x14ac:dyDescent="0.25" r="9672" customHeight="1" ht="19.5">
      <c r="A9672" s="18">
        <v>45222</v>
      </c>
      <c r="B9672" s="11" t="s">
        <v>42660</v>
      </c>
      <c r="C9672" s="11" t="s">
        <v>545</v>
      </c>
      <c r="D9672" s="12"/>
      <c r="E9672" s="13">
        <v>13117280342</v>
      </c>
      <c r="F9672" s="11" t="s">
        <v>38652</v>
      </c>
      <c r="G9672" s="12" t="s">
        <v>171</v>
      </c>
      <c r="H9672" s="12"/>
      <c r="I9672" s="14" t="s">
        <v>211</v>
      </c>
      <c r="J9672" s="12" t="s">
        <v>24</v>
      </c>
      <c r="K9672" s="12" t="s">
        <v>69</v>
      </c>
      <c r="L9672" s="12" t="s">
        <v>39</v>
      </c>
      <c r="M9672" s="11" t="s">
        <v>27</v>
      </c>
      <c r="N9672" s="11" t="s">
        <v>28</v>
      </c>
      <c r="O9672" s="12" t="s">
        <v>29</v>
      </c>
      <c r="P9672" s="12"/>
      <c r="Q9672" s="15" t="s">
        <v>42661</v>
      </c>
      <c r="R9672" s="12" t="s">
        <v>42</v>
      </c>
      <c r="S9672" s="11" t="s">
        <v>42662</v>
      </c>
      <c r="T9672" s="11" t="s">
        <v>42617</v>
      </c>
    </row>
    <row x14ac:dyDescent="0.25" r="9673" customHeight="1" ht="19.5">
      <c r="A9673" s="18">
        <v>45223</v>
      </c>
      <c r="B9673" s="11" t="s">
        <v>42663</v>
      </c>
      <c r="C9673" s="11" t="s">
        <v>239</v>
      </c>
      <c r="D9673" s="12"/>
      <c r="E9673" s="13">
        <v>13197314258</v>
      </c>
      <c r="F9673" s="11" t="s">
        <v>42664</v>
      </c>
      <c r="G9673" s="12" t="s">
        <v>37</v>
      </c>
      <c r="H9673" s="12"/>
      <c r="I9673" s="14" t="s">
        <v>235</v>
      </c>
      <c r="J9673" s="12" t="s">
        <v>24</v>
      </c>
      <c r="K9673" s="12" t="s">
        <v>25</v>
      </c>
      <c r="L9673" s="12" t="s">
        <v>39</v>
      </c>
      <c r="M9673" s="11" t="s">
        <v>40</v>
      </c>
      <c r="N9673" s="11" t="s">
        <v>183</v>
      </c>
      <c r="O9673" s="12" t="s">
        <v>29</v>
      </c>
      <c r="P9673" s="12"/>
      <c r="Q9673" s="15" t="s">
        <v>42665</v>
      </c>
      <c r="R9673" s="12" t="s">
        <v>51</v>
      </c>
      <c r="S9673" s="11" t="s">
        <v>34977</v>
      </c>
      <c r="T9673" s="11"/>
    </row>
    <row x14ac:dyDescent="0.25" r="9674" customHeight="1" ht="19.5">
      <c r="A9674" s="18">
        <v>45223</v>
      </c>
      <c r="B9674" s="11" t="s">
        <v>42666</v>
      </c>
      <c r="C9674" s="11" t="s">
        <v>239</v>
      </c>
      <c r="D9674" s="12"/>
      <c r="E9674" s="13">
        <v>13227293743</v>
      </c>
      <c r="F9674" s="11" t="s">
        <v>42667</v>
      </c>
      <c r="G9674" s="12" t="s">
        <v>115</v>
      </c>
      <c r="H9674" s="12"/>
      <c r="I9674" s="14" t="s">
        <v>99</v>
      </c>
      <c r="J9674" s="12" t="s">
        <v>24</v>
      </c>
      <c r="K9674" s="12" t="s">
        <v>25</v>
      </c>
      <c r="L9674" s="12" t="s">
        <v>39</v>
      </c>
      <c r="M9674" s="11" t="s">
        <v>40</v>
      </c>
      <c r="N9674" s="11" t="s">
        <v>183</v>
      </c>
      <c r="O9674" s="12" t="s">
        <v>29</v>
      </c>
      <c r="P9674" s="12"/>
      <c r="Q9674" s="15" t="s">
        <v>42668</v>
      </c>
      <c r="R9674" s="12" t="s">
        <v>51</v>
      </c>
      <c r="S9674" s="17" t="s">
        <v>42669</v>
      </c>
      <c r="T9674" s="11"/>
    </row>
    <row x14ac:dyDescent="0.25" r="9675" customHeight="1" ht="19.5">
      <c r="A9675" s="18">
        <v>45224</v>
      </c>
      <c r="B9675" s="11" t="s">
        <v>42670</v>
      </c>
      <c r="C9675" s="11" t="s">
        <v>3554</v>
      </c>
      <c r="D9675" s="12"/>
      <c r="E9675" s="13">
        <v>13117280342</v>
      </c>
      <c r="F9675" s="11" t="s">
        <v>38652</v>
      </c>
      <c r="G9675" s="12" t="s">
        <v>171</v>
      </c>
      <c r="H9675" s="12"/>
      <c r="I9675" s="14" t="s">
        <v>57</v>
      </c>
      <c r="J9675" s="12" t="s">
        <v>24</v>
      </c>
      <c r="K9675" s="12" t="s">
        <v>25</v>
      </c>
      <c r="L9675" s="12" t="s">
        <v>39</v>
      </c>
      <c r="M9675" s="11" t="s">
        <v>27</v>
      </c>
      <c r="N9675" s="11" t="s">
        <v>28</v>
      </c>
      <c r="O9675" s="12" t="s">
        <v>29</v>
      </c>
      <c r="P9675" s="12"/>
      <c r="Q9675" s="15" t="s">
        <v>42671</v>
      </c>
      <c r="R9675" s="12" t="s">
        <v>42</v>
      </c>
      <c r="S9675" s="11" t="s">
        <v>42672</v>
      </c>
      <c r="T9675" s="11" t="s">
        <v>42673</v>
      </c>
    </row>
    <row x14ac:dyDescent="0.25" r="9676" customHeight="1" ht="19.5">
      <c r="A9676" s="18">
        <v>45223</v>
      </c>
      <c r="B9676" s="11" t="s">
        <v>42674</v>
      </c>
      <c r="C9676" s="11" t="s">
        <v>5513</v>
      </c>
      <c r="D9676" s="12"/>
      <c r="E9676" s="13">
        <v>18527815233</v>
      </c>
      <c r="F9676" s="11" t="s">
        <v>29928</v>
      </c>
      <c r="G9676" s="12" t="s">
        <v>48</v>
      </c>
      <c r="H9676" s="12"/>
      <c r="I9676" s="14" t="s">
        <v>8690</v>
      </c>
      <c r="J9676" s="12" t="s">
        <v>24</v>
      </c>
      <c r="K9676" s="12" t="s">
        <v>25</v>
      </c>
      <c r="L9676" s="12" t="s">
        <v>39</v>
      </c>
      <c r="M9676" s="11" t="s">
        <v>27</v>
      </c>
      <c r="N9676" s="11" t="s">
        <v>28</v>
      </c>
      <c r="O9676" s="12" t="s">
        <v>29</v>
      </c>
      <c r="P9676" s="12"/>
      <c r="Q9676" s="15" t="s">
        <v>42675</v>
      </c>
      <c r="R9676" s="12" t="s">
        <v>42</v>
      </c>
      <c r="S9676" s="11" t="s">
        <v>42676</v>
      </c>
      <c r="T9676" s="11" t="s">
        <v>42677</v>
      </c>
    </row>
    <row x14ac:dyDescent="0.25" r="9677" customHeight="1" ht="19.5">
      <c r="A9677" s="18">
        <v>45225</v>
      </c>
      <c r="B9677" s="11" t="s">
        <v>42678</v>
      </c>
      <c r="C9677" s="11" t="s">
        <v>239</v>
      </c>
      <c r="D9677" s="12"/>
      <c r="E9677" s="13">
        <v>18671608701</v>
      </c>
      <c r="F9677" s="11" t="s">
        <v>42679</v>
      </c>
      <c r="G9677" s="12" t="s">
        <v>62</v>
      </c>
      <c r="H9677" s="12"/>
      <c r="I9677" s="14" t="s">
        <v>381</v>
      </c>
      <c r="J9677" s="12" t="s">
        <v>24</v>
      </c>
      <c r="K9677" s="12" t="s">
        <v>69</v>
      </c>
      <c r="L9677" s="12" t="s">
        <v>39</v>
      </c>
      <c r="M9677" s="11" t="s">
        <v>27</v>
      </c>
      <c r="N9677" s="11" t="s">
        <v>183</v>
      </c>
      <c r="O9677" s="12" t="s">
        <v>29</v>
      </c>
      <c r="P9677" s="12"/>
      <c r="Q9677" s="15" t="s">
        <v>42680</v>
      </c>
      <c r="R9677" s="12" t="s">
        <v>51</v>
      </c>
      <c r="S9677" s="11" t="s">
        <v>42681</v>
      </c>
      <c r="T9677" s="11"/>
    </row>
    <row x14ac:dyDescent="0.25" r="9678" customHeight="1" ht="19.5">
      <c r="A9678" s="18">
        <v>45225</v>
      </c>
      <c r="B9678" s="11" t="s">
        <v>42682</v>
      </c>
      <c r="C9678" s="11" t="s">
        <v>5684</v>
      </c>
      <c r="D9678" s="12"/>
      <c r="E9678" s="13">
        <v>18694091213</v>
      </c>
      <c r="F9678" s="11" t="s">
        <v>42683</v>
      </c>
      <c r="G9678" s="12" t="s">
        <v>37</v>
      </c>
      <c r="H9678" s="12"/>
      <c r="I9678" s="14" t="s">
        <v>272</v>
      </c>
      <c r="J9678" s="12" t="s">
        <v>24</v>
      </c>
      <c r="K9678" s="12" t="s">
        <v>25</v>
      </c>
      <c r="L9678" s="12" t="s">
        <v>39</v>
      </c>
      <c r="M9678" s="11" t="s">
        <v>40</v>
      </c>
      <c r="N9678" s="11" t="s">
        <v>183</v>
      </c>
      <c r="O9678" s="12" t="s">
        <v>29</v>
      </c>
      <c r="P9678" s="12"/>
      <c r="Q9678" s="15" t="s">
        <v>42684</v>
      </c>
      <c r="R9678" s="12" t="s">
        <v>42</v>
      </c>
      <c r="S9678" s="11" t="s">
        <v>42685</v>
      </c>
      <c r="T9678" s="11"/>
    </row>
    <row x14ac:dyDescent="0.25" r="9679" customHeight="1" ht="19.5">
      <c r="A9679" s="18">
        <v>45222</v>
      </c>
      <c r="B9679" s="11" t="s">
        <v>42686</v>
      </c>
      <c r="C9679" s="11" t="s">
        <v>5684</v>
      </c>
      <c r="D9679" s="12"/>
      <c r="E9679" s="13">
        <v>17683703680</v>
      </c>
      <c r="F9679" s="11" t="s">
        <v>42687</v>
      </c>
      <c r="G9679" s="12" t="s">
        <v>115</v>
      </c>
      <c r="H9679" s="12"/>
      <c r="I9679" s="14" t="s">
        <v>1623</v>
      </c>
      <c r="J9679" s="12" t="s">
        <v>24</v>
      </c>
      <c r="K9679" s="12" t="s">
        <v>25</v>
      </c>
      <c r="L9679" s="12" t="s">
        <v>39</v>
      </c>
      <c r="M9679" s="11" t="s">
        <v>40</v>
      </c>
      <c r="N9679" s="11" t="s">
        <v>183</v>
      </c>
      <c r="O9679" s="12" t="s">
        <v>29</v>
      </c>
      <c r="P9679" s="12"/>
      <c r="Q9679" s="15" t="s">
        <v>42688</v>
      </c>
      <c r="R9679" s="12" t="s">
        <v>42</v>
      </c>
      <c r="S9679" s="11" t="s">
        <v>42689</v>
      </c>
      <c r="T9679" s="11"/>
    </row>
    <row x14ac:dyDescent="0.25" r="9680" customHeight="1" ht="19.5">
      <c r="A9680" s="18">
        <v>45225</v>
      </c>
      <c r="B9680" s="11" t="s">
        <v>42690</v>
      </c>
      <c r="C9680" s="11" t="s">
        <v>7044</v>
      </c>
      <c r="D9680" s="12"/>
      <c r="E9680" s="13">
        <v>18671757911</v>
      </c>
      <c r="F9680" s="11" t="s">
        <v>17068</v>
      </c>
      <c r="G9680" s="12" t="s">
        <v>115</v>
      </c>
      <c r="H9680" s="12"/>
      <c r="I9680" s="14" t="s">
        <v>615</v>
      </c>
      <c r="J9680" s="12" t="s">
        <v>24</v>
      </c>
      <c r="K9680" s="12" t="s">
        <v>25</v>
      </c>
      <c r="L9680" s="12" t="s">
        <v>39</v>
      </c>
      <c r="M9680" s="11" t="s">
        <v>27</v>
      </c>
      <c r="N9680" s="11" t="s">
        <v>28</v>
      </c>
      <c r="O9680" s="12" t="s">
        <v>29</v>
      </c>
      <c r="P9680" s="12"/>
      <c r="Q9680" s="15" t="s">
        <v>42691</v>
      </c>
      <c r="R9680" s="12" t="s">
        <v>42</v>
      </c>
      <c r="S9680" s="11" t="s">
        <v>42692</v>
      </c>
      <c r="T9680" s="11" t="s">
        <v>42693</v>
      </c>
    </row>
    <row x14ac:dyDescent="0.25" r="9681" customHeight="1" ht="19.5">
      <c r="A9681" s="18">
        <v>45222</v>
      </c>
      <c r="B9681" s="11" t="s">
        <v>42694</v>
      </c>
      <c r="C9681" s="11" t="s">
        <v>5513</v>
      </c>
      <c r="D9681" s="12"/>
      <c r="E9681" s="13">
        <v>18671781685</v>
      </c>
      <c r="F9681" s="11" t="s">
        <v>42564</v>
      </c>
      <c r="G9681" s="12" t="s">
        <v>115</v>
      </c>
      <c r="H9681" s="12"/>
      <c r="I9681" s="14" t="s">
        <v>68</v>
      </c>
      <c r="J9681" s="12" t="s">
        <v>24</v>
      </c>
      <c r="K9681" s="12" t="s">
        <v>25</v>
      </c>
      <c r="L9681" s="12" t="s">
        <v>39</v>
      </c>
      <c r="M9681" s="11" t="s">
        <v>27</v>
      </c>
      <c r="N9681" s="11" t="s">
        <v>28</v>
      </c>
      <c r="O9681" s="12" t="s">
        <v>29</v>
      </c>
      <c r="P9681" s="12"/>
      <c r="Q9681" s="15" t="s">
        <v>42695</v>
      </c>
      <c r="R9681" s="12" t="s">
        <v>42</v>
      </c>
      <c r="S9681" s="11" t="s">
        <v>42696</v>
      </c>
      <c r="T9681" s="11" t="s">
        <v>42697</v>
      </c>
    </row>
    <row x14ac:dyDescent="0.25" r="9682" customHeight="1" ht="19.5">
      <c r="A9682" s="18">
        <v>45225</v>
      </c>
      <c r="B9682" s="11" t="s">
        <v>42698</v>
      </c>
      <c r="C9682" s="11" t="s">
        <v>5684</v>
      </c>
      <c r="D9682" s="12"/>
      <c r="E9682" s="13">
        <v>15608604494</v>
      </c>
      <c r="F9682" s="11" t="s">
        <v>13824</v>
      </c>
      <c r="G9682" s="12" t="s">
        <v>62</v>
      </c>
      <c r="H9682" s="12"/>
      <c r="I9682" s="14" t="s">
        <v>68</v>
      </c>
      <c r="J9682" s="12" t="s">
        <v>24</v>
      </c>
      <c r="K9682" s="12" t="s">
        <v>69</v>
      </c>
      <c r="L9682" s="12" t="s">
        <v>39</v>
      </c>
      <c r="M9682" s="11" t="s">
        <v>27</v>
      </c>
      <c r="N9682" s="11" t="s">
        <v>183</v>
      </c>
      <c r="O9682" s="12" t="s">
        <v>29</v>
      </c>
      <c r="P9682" s="12"/>
      <c r="Q9682" s="15" t="s">
        <v>42699</v>
      </c>
      <c r="R9682" s="12" t="s">
        <v>42</v>
      </c>
      <c r="S9682" s="11" t="s">
        <v>42700</v>
      </c>
      <c r="T9682" s="11"/>
    </row>
    <row x14ac:dyDescent="0.25" r="9683" customHeight="1" ht="19.5">
      <c r="A9683" s="18">
        <v>45224</v>
      </c>
      <c r="B9683" s="11" t="s">
        <v>42701</v>
      </c>
      <c r="C9683" s="11" t="s">
        <v>4882</v>
      </c>
      <c r="D9683" s="12"/>
      <c r="E9683" s="13" t="s">
        <v>42702</v>
      </c>
      <c r="F9683" s="11" t="s">
        <v>42703</v>
      </c>
      <c r="G9683" s="12" t="s">
        <v>74</v>
      </c>
      <c r="H9683" s="12" t="s">
        <v>457</v>
      </c>
      <c r="I9683" s="14" t="s">
        <v>110</v>
      </c>
      <c r="J9683" s="12" t="s">
        <v>24</v>
      </c>
      <c r="K9683" s="12" t="s">
        <v>25</v>
      </c>
      <c r="L9683" s="12" t="s">
        <v>39</v>
      </c>
      <c r="M9683" s="11" t="s">
        <v>149</v>
      </c>
      <c r="N9683" s="11" t="s">
        <v>4871</v>
      </c>
      <c r="O9683" s="12" t="s">
        <v>29</v>
      </c>
      <c r="P9683" s="12"/>
      <c r="Q9683" s="15" t="s">
        <v>42704</v>
      </c>
      <c r="R9683" s="12" t="s">
        <v>148</v>
      </c>
      <c r="S9683" s="11" t="s">
        <v>42705</v>
      </c>
      <c r="T9683" s="11" t="s">
        <v>4874</v>
      </c>
    </row>
    <row x14ac:dyDescent="0.25" r="9684" customHeight="1" ht="19.5">
      <c r="A9684" s="18">
        <v>45224</v>
      </c>
      <c r="B9684" s="11" t="s">
        <v>42706</v>
      </c>
      <c r="C9684" s="11" t="s">
        <v>5684</v>
      </c>
      <c r="D9684" s="12"/>
      <c r="E9684" s="13">
        <v>18671770248</v>
      </c>
      <c r="F9684" s="11" t="s">
        <v>42707</v>
      </c>
      <c r="G9684" s="12" t="s">
        <v>37</v>
      </c>
      <c r="H9684" s="12"/>
      <c r="I9684" s="14" t="s">
        <v>131</v>
      </c>
      <c r="J9684" s="12" t="s">
        <v>24</v>
      </c>
      <c r="K9684" s="12" t="s">
        <v>25</v>
      </c>
      <c r="L9684" s="12" t="s">
        <v>39</v>
      </c>
      <c r="M9684" s="11" t="s">
        <v>27</v>
      </c>
      <c r="N9684" s="11" t="s">
        <v>183</v>
      </c>
      <c r="O9684" s="12" t="s">
        <v>29</v>
      </c>
      <c r="P9684" s="12"/>
      <c r="Q9684" s="15" t="s">
        <v>42708</v>
      </c>
      <c r="R9684" s="12" t="s">
        <v>42</v>
      </c>
      <c r="S9684" s="11" t="s">
        <v>42709</v>
      </c>
      <c r="T9684" s="11"/>
    </row>
    <row x14ac:dyDescent="0.25" r="9685" customHeight="1" ht="19.5">
      <c r="A9685" s="18">
        <v>45222</v>
      </c>
      <c r="B9685" s="11" t="s">
        <v>42710</v>
      </c>
      <c r="C9685" s="11" t="s">
        <v>5684</v>
      </c>
      <c r="D9685" s="12"/>
      <c r="E9685" s="13">
        <v>15507206116</v>
      </c>
      <c r="F9685" s="11" t="s">
        <v>42711</v>
      </c>
      <c r="G9685" s="12" t="s">
        <v>56</v>
      </c>
      <c r="H9685" s="12"/>
      <c r="I9685" s="14" t="s">
        <v>615</v>
      </c>
      <c r="J9685" s="12" t="s">
        <v>24</v>
      </c>
      <c r="K9685" s="12" t="s">
        <v>25</v>
      </c>
      <c r="L9685" s="12" t="s">
        <v>39</v>
      </c>
      <c r="M9685" s="11" t="s">
        <v>40</v>
      </c>
      <c r="N9685" s="11" t="s">
        <v>183</v>
      </c>
      <c r="O9685" s="12" t="s">
        <v>29</v>
      </c>
      <c r="P9685" s="12"/>
      <c r="Q9685" s="15" t="s">
        <v>42712</v>
      </c>
      <c r="R9685" s="12" t="s">
        <v>42</v>
      </c>
      <c r="S9685" s="11" t="s">
        <v>42713</v>
      </c>
      <c r="T9685" s="11"/>
    </row>
    <row x14ac:dyDescent="0.25" r="9686" customHeight="1" ht="19.5">
      <c r="A9686" s="18">
        <v>45224</v>
      </c>
      <c r="B9686" s="11" t="s">
        <v>42714</v>
      </c>
      <c r="C9686" s="11" t="s">
        <v>5684</v>
      </c>
      <c r="D9686" s="12"/>
      <c r="E9686" s="13">
        <v>15571715667</v>
      </c>
      <c r="F9686" s="11" t="s">
        <v>42715</v>
      </c>
      <c r="G9686" s="12" t="s">
        <v>23</v>
      </c>
      <c r="H9686" s="12"/>
      <c r="I9686" s="14" t="s">
        <v>1914</v>
      </c>
      <c r="J9686" s="12" t="s">
        <v>24</v>
      </c>
      <c r="K9686" s="12" t="s">
        <v>25</v>
      </c>
      <c r="L9686" s="12" t="s">
        <v>39</v>
      </c>
      <c r="M9686" s="11" t="s">
        <v>27</v>
      </c>
      <c r="N9686" s="11" t="s">
        <v>183</v>
      </c>
      <c r="O9686" s="12" t="s">
        <v>29</v>
      </c>
      <c r="P9686" s="12"/>
      <c r="Q9686" s="15" t="s">
        <v>42716</v>
      </c>
      <c r="R9686" s="12" t="s">
        <v>42</v>
      </c>
      <c r="S9686" s="11" t="s">
        <v>42717</v>
      </c>
      <c r="T9686" s="11"/>
    </row>
    <row x14ac:dyDescent="0.25" r="9687" customHeight="1" ht="19.5">
      <c r="A9687" s="18">
        <v>45225</v>
      </c>
      <c r="B9687" s="11" t="s">
        <v>42718</v>
      </c>
      <c r="C9687" s="11" t="s">
        <v>5684</v>
      </c>
      <c r="D9687" s="12"/>
      <c r="E9687" s="13">
        <v>18671739780</v>
      </c>
      <c r="F9687" s="11" t="s">
        <v>42719</v>
      </c>
      <c r="G9687" s="12" t="s">
        <v>216</v>
      </c>
      <c r="H9687" s="12"/>
      <c r="I9687" s="14" t="s">
        <v>87</v>
      </c>
      <c r="J9687" s="12" t="s">
        <v>24</v>
      </c>
      <c r="K9687" s="12" t="s">
        <v>25</v>
      </c>
      <c r="L9687" s="12" t="s">
        <v>39</v>
      </c>
      <c r="M9687" s="11" t="s">
        <v>40</v>
      </c>
      <c r="N9687" s="11" t="s">
        <v>183</v>
      </c>
      <c r="O9687" s="12" t="s">
        <v>29</v>
      </c>
      <c r="P9687" s="12"/>
      <c r="Q9687" s="15" t="s">
        <v>42720</v>
      </c>
      <c r="R9687" s="12" t="s">
        <v>42</v>
      </c>
      <c r="S9687" s="11" t="s">
        <v>42721</v>
      </c>
      <c r="T9687" s="11"/>
    </row>
    <row x14ac:dyDescent="0.25" r="9688" customHeight="1" ht="19.5">
      <c r="A9688" s="18">
        <v>45223</v>
      </c>
      <c r="B9688" s="11" t="s">
        <v>42722</v>
      </c>
      <c r="C9688" s="11" t="s">
        <v>5684</v>
      </c>
      <c r="D9688" s="12"/>
      <c r="E9688" s="13">
        <v>18674279531</v>
      </c>
      <c r="F9688" s="11" t="s">
        <v>42723</v>
      </c>
      <c r="G9688" s="12" t="s">
        <v>74</v>
      </c>
      <c r="H9688" s="12"/>
      <c r="I9688" s="14" t="s">
        <v>1914</v>
      </c>
      <c r="J9688" s="12" t="s">
        <v>24</v>
      </c>
      <c r="K9688" s="12" t="s">
        <v>25</v>
      </c>
      <c r="L9688" s="12" t="s">
        <v>39</v>
      </c>
      <c r="M9688" s="11" t="s">
        <v>27</v>
      </c>
      <c r="N9688" s="11" t="s">
        <v>183</v>
      </c>
      <c r="O9688" s="12" t="s">
        <v>29</v>
      </c>
      <c r="P9688" s="12"/>
      <c r="Q9688" s="15" t="s">
        <v>42724</v>
      </c>
      <c r="R9688" s="12" t="s">
        <v>42</v>
      </c>
      <c r="S9688" s="11" t="s">
        <v>42725</v>
      </c>
      <c r="T9688" s="11"/>
    </row>
    <row x14ac:dyDescent="0.25" r="9689" customHeight="1" ht="19.5">
      <c r="A9689" s="18">
        <v>45222</v>
      </c>
      <c r="B9689" s="11" t="s">
        <v>42726</v>
      </c>
      <c r="C9689" s="11" t="s">
        <v>5684</v>
      </c>
      <c r="D9689" s="12"/>
      <c r="E9689" s="13">
        <v>15549372068</v>
      </c>
      <c r="F9689" s="11" t="s">
        <v>42727</v>
      </c>
      <c r="G9689" s="12" t="s">
        <v>62</v>
      </c>
      <c r="H9689" s="12" t="s">
        <v>98</v>
      </c>
      <c r="I9689" s="14" t="s">
        <v>8690</v>
      </c>
      <c r="J9689" s="12" t="s">
        <v>24</v>
      </c>
      <c r="K9689" s="12" t="s">
        <v>25</v>
      </c>
      <c r="L9689" s="12" t="s">
        <v>39</v>
      </c>
      <c r="M9689" s="11" t="s">
        <v>40</v>
      </c>
      <c r="N9689" s="11" t="s">
        <v>183</v>
      </c>
      <c r="O9689" s="12" t="s">
        <v>29</v>
      </c>
      <c r="P9689" s="12"/>
      <c r="Q9689" s="15" t="s">
        <v>42728</v>
      </c>
      <c r="R9689" s="12" t="s">
        <v>42</v>
      </c>
      <c r="S9689" s="11" t="s">
        <v>42729</v>
      </c>
      <c r="T9689" s="11"/>
    </row>
    <row x14ac:dyDescent="0.25" r="9690" customHeight="1" ht="19.5">
      <c r="A9690" s="18">
        <v>45223</v>
      </c>
      <c r="B9690" s="11" t="s">
        <v>42730</v>
      </c>
      <c r="C9690" s="11" t="s">
        <v>5841</v>
      </c>
      <c r="D9690" s="12"/>
      <c r="E9690" s="13">
        <v>15629369116</v>
      </c>
      <c r="F9690" s="11" t="s">
        <v>42731</v>
      </c>
      <c r="G9690" s="12" t="s">
        <v>56</v>
      </c>
      <c r="H9690" s="12"/>
      <c r="I9690" s="14" t="s">
        <v>381</v>
      </c>
      <c r="J9690" s="12" t="s">
        <v>24</v>
      </c>
      <c r="K9690" s="12" t="s">
        <v>25</v>
      </c>
      <c r="L9690" s="12" t="s">
        <v>39</v>
      </c>
      <c r="M9690" s="11" t="s">
        <v>40</v>
      </c>
      <c r="N9690" s="11" t="s">
        <v>28</v>
      </c>
      <c r="O9690" s="12" t="s">
        <v>29</v>
      </c>
      <c r="P9690" s="12"/>
      <c r="Q9690" s="15" t="s">
        <v>42732</v>
      </c>
      <c r="R9690" s="12" t="s">
        <v>42</v>
      </c>
      <c r="S9690" s="11" t="s">
        <v>42733</v>
      </c>
      <c r="T9690" s="11" t="s">
        <v>42734</v>
      </c>
    </row>
    <row x14ac:dyDescent="0.25" r="9691" customHeight="1" ht="19.5">
      <c r="A9691" s="18">
        <v>45222</v>
      </c>
      <c r="B9691" s="11" t="s">
        <v>42735</v>
      </c>
      <c r="C9691" s="11" t="s">
        <v>5684</v>
      </c>
      <c r="D9691" s="12"/>
      <c r="E9691" s="13">
        <v>15997563023</v>
      </c>
      <c r="F9691" s="11" t="s">
        <v>42736</v>
      </c>
      <c r="G9691" s="12" t="s">
        <v>48</v>
      </c>
      <c r="H9691" s="12"/>
      <c r="I9691" s="14" t="s">
        <v>241</v>
      </c>
      <c r="J9691" s="12" t="s">
        <v>24</v>
      </c>
      <c r="K9691" s="12" t="s">
        <v>25</v>
      </c>
      <c r="L9691" s="12" t="s">
        <v>39</v>
      </c>
      <c r="M9691" s="11" t="s">
        <v>40</v>
      </c>
      <c r="N9691" s="11" t="s">
        <v>183</v>
      </c>
      <c r="O9691" s="12" t="s">
        <v>29</v>
      </c>
      <c r="P9691" s="12"/>
      <c r="Q9691" s="15" t="s">
        <v>42737</v>
      </c>
      <c r="R9691" s="12" t="s">
        <v>42</v>
      </c>
      <c r="S9691" s="11" t="s">
        <v>42738</v>
      </c>
      <c r="T9691" s="11"/>
    </row>
    <row x14ac:dyDescent="0.25" r="9692" customHeight="1" ht="19.5">
      <c r="A9692" s="18">
        <v>45222</v>
      </c>
      <c r="B9692" s="11" t="s">
        <v>42739</v>
      </c>
      <c r="C9692" s="11" t="s">
        <v>6029</v>
      </c>
      <c r="D9692" s="12"/>
      <c r="E9692" s="13">
        <v>13114469896</v>
      </c>
      <c r="F9692" s="11" t="s">
        <v>42740</v>
      </c>
      <c r="G9692" s="12" t="s">
        <v>289</v>
      </c>
      <c r="H9692" s="12"/>
      <c r="I9692" s="14" t="s">
        <v>99</v>
      </c>
      <c r="J9692" s="12" t="s">
        <v>24</v>
      </c>
      <c r="K9692" s="12" t="s">
        <v>25</v>
      </c>
      <c r="L9692" s="12" t="s">
        <v>39</v>
      </c>
      <c r="M9692" s="11" t="s">
        <v>40</v>
      </c>
      <c r="N9692" s="11" t="s">
        <v>624</v>
      </c>
      <c r="O9692" s="12" t="s">
        <v>29</v>
      </c>
      <c r="P9692" s="12"/>
      <c r="Q9692" s="15" t="s">
        <v>42741</v>
      </c>
      <c r="R9692" s="12" t="s">
        <v>42</v>
      </c>
      <c r="S9692" s="11" t="s">
        <v>42742</v>
      </c>
      <c r="T9692" s="11" t="s">
        <v>42743</v>
      </c>
    </row>
    <row x14ac:dyDescent="0.25" r="9693" customHeight="1" ht="19.5">
      <c r="A9693" s="18">
        <v>45225</v>
      </c>
      <c r="B9693" s="11" t="s">
        <v>42744</v>
      </c>
      <c r="C9693" s="11" t="s">
        <v>660</v>
      </c>
      <c r="D9693" s="12"/>
      <c r="E9693" s="13">
        <v>15572709451</v>
      </c>
      <c r="F9693" s="11" t="s">
        <v>42745</v>
      </c>
      <c r="G9693" s="12" t="s">
        <v>74</v>
      </c>
      <c r="H9693" s="12"/>
      <c r="I9693" s="14" t="s">
        <v>290</v>
      </c>
      <c r="J9693" s="12" t="s">
        <v>24</v>
      </c>
      <c r="K9693" s="12" t="s">
        <v>25</v>
      </c>
      <c r="L9693" s="12" t="s">
        <v>39</v>
      </c>
      <c r="M9693" s="11" t="s">
        <v>40</v>
      </c>
      <c r="N9693" s="11" t="s">
        <v>624</v>
      </c>
      <c r="O9693" s="12" t="s">
        <v>29</v>
      </c>
      <c r="P9693" s="12"/>
      <c r="Q9693" s="15" t="s">
        <v>42746</v>
      </c>
      <c r="R9693" s="12" t="s">
        <v>42</v>
      </c>
      <c r="S9693" s="11" t="s">
        <v>42747</v>
      </c>
      <c r="T9693" s="11" t="s">
        <v>42748</v>
      </c>
    </row>
    <row x14ac:dyDescent="0.25" r="9694" customHeight="1" ht="19.5">
      <c r="A9694" s="18">
        <v>45224</v>
      </c>
      <c r="B9694" s="11" t="s">
        <v>42749</v>
      </c>
      <c r="C9694" s="11" t="s">
        <v>5086</v>
      </c>
      <c r="D9694" s="12"/>
      <c r="E9694" s="13" t="s">
        <v>42750</v>
      </c>
      <c r="F9694" s="11" t="s">
        <v>42751</v>
      </c>
      <c r="G9694" s="12" t="s">
        <v>74</v>
      </c>
      <c r="H9694" s="12"/>
      <c r="I9694" s="14" t="s">
        <v>148</v>
      </c>
      <c r="J9694" s="12" t="s">
        <v>24</v>
      </c>
      <c r="K9694" s="12" t="s">
        <v>25</v>
      </c>
      <c r="L9694" s="12" t="s">
        <v>39</v>
      </c>
      <c r="M9694" s="11" t="s">
        <v>149</v>
      </c>
      <c r="N9694" s="11" t="s">
        <v>4871</v>
      </c>
      <c r="O9694" s="12" t="s">
        <v>29</v>
      </c>
      <c r="P9694" s="12"/>
      <c r="Q9694" s="15" t="s">
        <v>42752</v>
      </c>
      <c r="R9694" s="12" t="s">
        <v>148</v>
      </c>
      <c r="S9694" s="11" t="s">
        <v>42753</v>
      </c>
      <c r="T9694" s="11" t="s">
        <v>4934</v>
      </c>
    </row>
    <row x14ac:dyDescent="0.25" r="9695" customHeight="1" ht="19.5">
      <c r="A9695" s="18">
        <v>45224</v>
      </c>
      <c r="B9695" s="11" t="s">
        <v>42754</v>
      </c>
      <c r="C9695" s="11" t="s">
        <v>5513</v>
      </c>
      <c r="D9695" s="12"/>
      <c r="E9695" s="13">
        <v>13032716435</v>
      </c>
      <c r="F9695" s="11" t="s">
        <v>42755</v>
      </c>
      <c r="G9695" s="12" t="s">
        <v>37</v>
      </c>
      <c r="H9695" s="12"/>
      <c r="I9695" s="14" t="s">
        <v>2649</v>
      </c>
      <c r="J9695" s="12" t="s">
        <v>24</v>
      </c>
      <c r="K9695" s="12" t="s">
        <v>25</v>
      </c>
      <c r="L9695" s="12" t="s">
        <v>39</v>
      </c>
      <c r="M9695" s="11" t="s">
        <v>27</v>
      </c>
      <c r="N9695" s="11" t="s">
        <v>28</v>
      </c>
      <c r="O9695" s="12" t="s">
        <v>29</v>
      </c>
      <c r="P9695" s="12"/>
      <c r="Q9695" s="15" t="s">
        <v>42756</v>
      </c>
      <c r="R9695" s="12" t="s">
        <v>42</v>
      </c>
      <c r="S9695" s="11" t="s">
        <v>42757</v>
      </c>
      <c r="T9695" s="11" t="s">
        <v>42758</v>
      </c>
    </row>
    <row x14ac:dyDescent="0.25" r="9696" customHeight="1" ht="19.5">
      <c r="A9696" s="18">
        <v>45224</v>
      </c>
      <c r="B9696" s="11" t="s">
        <v>42759</v>
      </c>
      <c r="C9696" s="11" t="s">
        <v>5513</v>
      </c>
      <c r="D9696" s="12"/>
      <c r="E9696" s="13">
        <v>13032716435</v>
      </c>
      <c r="F9696" s="11" t="s">
        <v>42755</v>
      </c>
      <c r="G9696" s="12" t="s">
        <v>37</v>
      </c>
      <c r="H9696" s="12"/>
      <c r="I9696" s="14" t="s">
        <v>1914</v>
      </c>
      <c r="J9696" s="12" t="s">
        <v>24</v>
      </c>
      <c r="K9696" s="12" t="s">
        <v>25</v>
      </c>
      <c r="L9696" s="12" t="s">
        <v>39</v>
      </c>
      <c r="M9696" s="11" t="s">
        <v>27</v>
      </c>
      <c r="N9696" s="11" t="s">
        <v>28</v>
      </c>
      <c r="O9696" s="12" t="s">
        <v>29</v>
      </c>
      <c r="P9696" s="12"/>
      <c r="Q9696" s="15" t="s">
        <v>42760</v>
      </c>
      <c r="R9696" s="12" t="s">
        <v>42</v>
      </c>
      <c r="S9696" s="11" t="s">
        <v>42761</v>
      </c>
      <c r="T9696" s="11" t="s">
        <v>42762</v>
      </c>
    </row>
    <row x14ac:dyDescent="0.25" r="9697" customHeight="1" ht="19.5">
      <c r="A9697" s="18">
        <v>45225</v>
      </c>
      <c r="B9697" s="11" t="s">
        <v>42763</v>
      </c>
      <c r="C9697" s="11" t="s">
        <v>5513</v>
      </c>
      <c r="D9697" s="12"/>
      <c r="E9697" s="13">
        <v>13469854961</v>
      </c>
      <c r="F9697" s="11" t="s">
        <v>42764</v>
      </c>
      <c r="G9697" s="12" t="s">
        <v>74</v>
      </c>
      <c r="H9697" s="12"/>
      <c r="I9697" s="14" t="s">
        <v>136</v>
      </c>
      <c r="J9697" s="12" t="s">
        <v>24</v>
      </c>
      <c r="K9697" s="12" t="s">
        <v>25</v>
      </c>
      <c r="L9697" s="12" t="s">
        <v>39</v>
      </c>
      <c r="M9697" s="11" t="s">
        <v>40</v>
      </c>
      <c r="N9697" s="11" t="s">
        <v>28</v>
      </c>
      <c r="O9697" s="12" t="s">
        <v>29</v>
      </c>
      <c r="P9697" s="12"/>
      <c r="Q9697" s="15" t="s">
        <v>42765</v>
      </c>
      <c r="R9697" s="12" t="s">
        <v>42</v>
      </c>
      <c r="S9697" s="11" t="s">
        <v>42766</v>
      </c>
      <c r="T9697" s="11" t="s">
        <v>42767</v>
      </c>
    </row>
    <row x14ac:dyDescent="0.25" r="9698" customHeight="1" ht="19.5">
      <c r="A9698" s="18">
        <v>45222</v>
      </c>
      <c r="B9698" s="11" t="s">
        <v>42768</v>
      </c>
      <c r="C9698" s="11" t="s">
        <v>5684</v>
      </c>
      <c r="D9698" s="12"/>
      <c r="E9698" s="13">
        <v>15671041000</v>
      </c>
      <c r="F9698" s="11" t="s">
        <v>42769</v>
      </c>
      <c r="G9698" s="12" t="s">
        <v>37</v>
      </c>
      <c r="H9698" s="12"/>
      <c r="I9698" s="14" t="s">
        <v>154</v>
      </c>
      <c r="J9698" s="12" t="s">
        <v>24</v>
      </c>
      <c r="K9698" s="12" t="s">
        <v>25</v>
      </c>
      <c r="L9698" s="12" t="s">
        <v>39</v>
      </c>
      <c r="M9698" s="11" t="s">
        <v>27</v>
      </c>
      <c r="N9698" s="11" t="s">
        <v>183</v>
      </c>
      <c r="O9698" s="12" t="s">
        <v>29</v>
      </c>
      <c r="P9698" s="12"/>
      <c r="Q9698" s="15" t="s">
        <v>42770</v>
      </c>
      <c r="R9698" s="12" t="s">
        <v>42</v>
      </c>
      <c r="S9698" s="11" t="s">
        <v>42771</v>
      </c>
      <c r="T9698" s="11"/>
    </row>
    <row x14ac:dyDescent="0.25" r="9699" customHeight="1" ht="19.5">
      <c r="A9699" s="18">
        <v>45224</v>
      </c>
      <c r="B9699" s="11" t="s">
        <v>42772</v>
      </c>
      <c r="C9699" s="11" t="s">
        <v>5684</v>
      </c>
      <c r="D9699" s="12"/>
      <c r="E9699" s="13">
        <v>15571749216</v>
      </c>
      <c r="F9699" s="11" t="s">
        <v>42773</v>
      </c>
      <c r="G9699" s="12" t="s">
        <v>23</v>
      </c>
      <c r="H9699" s="12"/>
      <c r="I9699" s="14" t="s">
        <v>57</v>
      </c>
      <c r="J9699" s="12" t="s">
        <v>24</v>
      </c>
      <c r="K9699" s="12" t="s">
        <v>25</v>
      </c>
      <c r="L9699" s="12" t="s">
        <v>39</v>
      </c>
      <c r="M9699" s="11" t="s">
        <v>27</v>
      </c>
      <c r="N9699" s="11" t="s">
        <v>183</v>
      </c>
      <c r="O9699" s="12" t="s">
        <v>29</v>
      </c>
      <c r="P9699" s="12"/>
      <c r="Q9699" s="15" t="s">
        <v>42774</v>
      </c>
      <c r="R9699" s="12" t="s">
        <v>42</v>
      </c>
      <c r="S9699" s="11" t="s">
        <v>42775</v>
      </c>
      <c r="T9699" s="11"/>
    </row>
    <row x14ac:dyDescent="0.25" r="9700" customHeight="1" ht="19.5">
      <c r="A9700" s="18">
        <v>45223</v>
      </c>
      <c r="B9700" s="11" t="s">
        <v>42776</v>
      </c>
      <c r="C9700" s="11" t="s">
        <v>6252</v>
      </c>
      <c r="D9700" s="12"/>
      <c r="E9700" s="13">
        <v>15571761820</v>
      </c>
      <c r="F9700" s="11" t="s">
        <v>23581</v>
      </c>
      <c r="G9700" s="12" t="s">
        <v>115</v>
      </c>
      <c r="H9700" s="12"/>
      <c r="I9700" s="14" t="s">
        <v>87</v>
      </c>
      <c r="J9700" s="12" t="s">
        <v>24</v>
      </c>
      <c r="K9700" s="12" t="s">
        <v>25</v>
      </c>
      <c r="L9700" s="12" t="s">
        <v>39</v>
      </c>
      <c r="M9700" s="11" t="s">
        <v>40</v>
      </c>
      <c r="N9700" s="11" t="s">
        <v>28</v>
      </c>
      <c r="O9700" s="12" t="s">
        <v>29</v>
      </c>
      <c r="P9700" s="12"/>
      <c r="Q9700" s="15" t="s">
        <v>42777</v>
      </c>
      <c r="R9700" s="12" t="s">
        <v>42</v>
      </c>
      <c r="S9700" s="11" t="s">
        <v>42778</v>
      </c>
      <c r="T9700" s="11" t="s">
        <v>42779</v>
      </c>
    </row>
    <row x14ac:dyDescent="0.25" r="9701" customHeight="1" ht="19.5">
      <c r="A9701" s="18">
        <v>45224</v>
      </c>
      <c r="B9701" s="11" t="s">
        <v>42780</v>
      </c>
      <c r="C9701" s="11" t="s">
        <v>46</v>
      </c>
      <c r="D9701" s="12"/>
      <c r="E9701" s="13">
        <v>13040962666</v>
      </c>
      <c r="F9701" s="11" t="s">
        <v>42781</v>
      </c>
      <c r="G9701" s="12" t="s">
        <v>171</v>
      </c>
      <c r="H9701" s="12" t="s">
        <v>98</v>
      </c>
      <c r="I9701" s="14" t="s">
        <v>254</v>
      </c>
      <c r="J9701" s="12" t="s">
        <v>24</v>
      </c>
      <c r="K9701" s="12" t="s">
        <v>25</v>
      </c>
      <c r="L9701" s="12" t="s">
        <v>39</v>
      </c>
      <c r="M9701" s="11" t="s">
        <v>40</v>
      </c>
      <c r="N9701" s="11" t="s">
        <v>28</v>
      </c>
      <c r="O9701" s="12" t="s">
        <v>29</v>
      </c>
      <c r="P9701" s="12"/>
      <c r="Q9701" s="15" t="s">
        <v>42782</v>
      </c>
      <c r="R9701" s="12" t="s">
        <v>42</v>
      </c>
      <c r="S9701" s="11" t="s">
        <v>42783</v>
      </c>
      <c r="T9701" s="11" t="s">
        <v>42784</v>
      </c>
    </row>
    <row x14ac:dyDescent="0.25" r="9702" customHeight="1" ht="19.5">
      <c r="A9702" s="18">
        <v>45224</v>
      </c>
      <c r="B9702" s="11" t="s">
        <v>42785</v>
      </c>
      <c r="C9702" s="11" t="s">
        <v>5684</v>
      </c>
      <c r="D9702" s="12"/>
      <c r="E9702" s="13">
        <v>15671027280</v>
      </c>
      <c r="F9702" s="11" t="s">
        <v>42786</v>
      </c>
      <c r="G9702" s="12" t="s">
        <v>74</v>
      </c>
      <c r="H9702" s="12"/>
      <c r="I9702" s="14" t="s">
        <v>290</v>
      </c>
      <c r="J9702" s="12" t="s">
        <v>24</v>
      </c>
      <c r="K9702" s="12" t="s">
        <v>25</v>
      </c>
      <c r="L9702" s="12" t="s">
        <v>39</v>
      </c>
      <c r="M9702" s="11" t="s">
        <v>40</v>
      </c>
      <c r="N9702" s="11" t="s">
        <v>183</v>
      </c>
      <c r="O9702" s="12" t="s">
        <v>29</v>
      </c>
      <c r="P9702" s="12"/>
      <c r="Q9702" s="15" t="s">
        <v>42787</v>
      </c>
      <c r="R9702" s="12" t="s">
        <v>42</v>
      </c>
      <c r="S9702" s="11" t="s">
        <v>42788</v>
      </c>
      <c r="T9702" s="11"/>
    </row>
    <row x14ac:dyDescent="0.25" r="9703" customHeight="1" ht="19.5">
      <c r="A9703" s="18">
        <v>45224</v>
      </c>
      <c r="B9703" s="11" t="s">
        <v>42789</v>
      </c>
      <c r="C9703" s="11" t="s">
        <v>46</v>
      </c>
      <c r="D9703" s="12"/>
      <c r="E9703" s="13">
        <v>15549358555</v>
      </c>
      <c r="F9703" s="11" t="s">
        <v>42790</v>
      </c>
      <c r="G9703" s="12" t="s">
        <v>56</v>
      </c>
      <c r="H9703" s="12" t="s">
        <v>357</v>
      </c>
      <c r="I9703" s="14" t="s">
        <v>615</v>
      </c>
      <c r="J9703" s="12" t="s">
        <v>24</v>
      </c>
      <c r="K9703" s="12" t="s">
        <v>69</v>
      </c>
      <c r="L9703" s="12" t="s">
        <v>39</v>
      </c>
      <c r="M9703" s="11" t="s">
        <v>40</v>
      </c>
      <c r="N9703" s="11" t="s">
        <v>28</v>
      </c>
      <c r="O9703" s="12" t="s">
        <v>29</v>
      </c>
      <c r="P9703" s="12"/>
      <c r="Q9703" s="15" t="s">
        <v>42791</v>
      </c>
      <c r="R9703" s="12" t="s">
        <v>42</v>
      </c>
      <c r="S9703" s="11" t="s">
        <v>42792</v>
      </c>
      <c r="T9703" s="11" t="s">
        <v>42793</v>
      </c>
    </row>
    <row x14ac:dyDescent="0.25" r="9704" customHeight="1" ht="19.5">
      <c r="A9704" s="18">
        <v>45222</v>
      </c>
      <c r="B9704" s="11" t="s">
        <v>42794</v>
      </c>
      <c r="C9704" s="11" t="s">
        <v>660</v>
      </c>
      <c r="D9704" s="12"/>
      <c r="E9704" s="13">
        <v>16671729711</v>
      </c>
      <c r="F9704" s="11" t="s">
        <v>8431</v>
      </c>
      <c r="G9704" s="12" t="s">
        <v>48</v>
      </c>
      <c r="H9704" s="12"/>
      <c r="I9704" s="14" t="s">
        <v>259</v>
      </c>
      <c r="J9704" s="12" t="s">
        <v>24</v>
      </c>
      <c r="K9704" s="12" t="s">
        <v>25</v>
      </c>
      <c r="L9704" s="12" t="s">
        <v>39</v>
      </c>
      <c r="M9704" s="11" t="s">
        <v>40</v>
      </c>
      <c r="N9704" s="11" t="s">
        <v>624</v>
      </c>
      <c r="O9704" s="12" t="s">
        <v>29</v>
      </c>
      <c r="P9704" s="12"/>
      <c r="Q9704" s="15" t="s">
        <v>42795</v>
      </c>
      <c r="R9704" s="12" t="s">
        <v>42</v>
      </c>
      <c r="S9704" s="11" t="s">
        <v>42796</v>
      </c>
      <c r="T9704" s="11" t="s">
        <v>42797</v>
      </c>
    </row>
    <row x14ac:dyDescent="0.25" r="9705" customHeight="1" ht="19.5">
      <c r="A9705" s="18">
        <v>45225</v>
      </c>
      <c r="B9705" s="11" t="s">
        <v>42798</v>
      </c>
      <c r="C9705" s="11" t="s">
        <v>6271</v>
      </c>
      <c r="D9705" s="12"/>
      <c r="E9705" s="13">
        <v>13277236111</v>
      </c>
      <c r="F9705" s="11" t="s">
        <v>42799</v>
      </c>
      <c r="G9705" s="12" t="s">
        <v>171</v>
      </c>
      <c r="H9705" s="12"/>
      <c r="I9705" s="14" t="s">
        <v>226</v>
      </c>
      <c r="J9705" s="12" t="s">
        <v>24</v>
      </c>
      <c r="K9705" s="12" t="s">
        <v>172</v>
      </c>
      <c r="L9705" s="12" t="s">
        <v>39</v>
      </c>
      <c r="M9705" s="11" t="s">
        <v>40</v>
      </c>
      <c r="N9705" s="11" t="s">
        <v>28</v>
      </c>
      <c r="O9705" s="12" t="s">
        <v>29</v>
      </c>
      <c r="P9705" s="12"/>
      <c r="Q9705" s="15" t="s">
        <v>42800</v>
      </c>
      <c r="R9705" s="12" t="s">
        <v>42</v>
      </c>
      <c r="S9705" s="11" t="s">
        <v>42801</v>
      </c>
      <c r="T9705" s="11" t="s">
        <v>42802</v>
      </c>
    </row>
    <row x14ac:dyDescent="0.25" r="9706" customHeight="1" ht="19.5">
      <c r="A9706" s="18">
        <v>45224</v>
      </c>
      <c r="B9706" s="11" t="s">
        <v>42803</v>
      </c>
      <c r="C9706" s="11" t="s">
        <v>5684</v>
      </c>
      <c r="D9706" s="12"/>
      <c r="E9706" s="13">
        <v>17683708198</v>
      </c>
      <c r="F9706" s="11" t="s">
        <v>42804</v>
      </c>
      <c r="G9706" s="12" t="s">
        <v>115</v>
      </c>
      <c r="H9706" s="12"/>
      <c r="I9706" s="14" t="s">
        <v>2649</v>
      </c>
      <c r="J9706" s="12" t="s">
        <v>24</v>
      </c>
      <c r="K9706" s="12" t="s">
        <v>25</v>
      </c>
      <c r="L9706" s="12" t="s">
        <v>39</v>
      </c>
      <c r="M9706" s="11" t="s">
        <v>27</v>
      </c>
      <c r="N9706" s="11" t="s">
        <v>183</v>
      </c>
      <c r="O9706" s="12" t="s">
        <v>29</v>
      </c>
      <c r="P9706" s="12"/>
      <c r="Q9706" s="15" t="s">
        <v>42805</v>
      </c>
      <c r="R9706" s="12" t="s">
        <v>42</v>
      </c>
      <c r="S9706" s="11" t="s">
        <v>42806</v>
      </c>
      <c r="T9706" s="11"/>
    </row>
    <row x14ac:dyDescent="0.25" r="9707" customHeight="1" ht="19.5">
      <c r="A9707" s="18">
        <v>45224</v>
      </c>
      <c r="B9707" s="11" t="s">
        <v>42807</v>
      </c>
      <c r="C9707" s="11" t="s">
        <v>5684</v>
      </c>
      <c r="D9707" s="12"/>
      <c r="E9707" s="13">
        <v>17671270371</v>
      </c>
      <c r="F9707" s="11" t="s">
        <v>42808</v>
      </c>
      <c r="G9707" s="12" t="s">
        <v>115</v>
      </c>
      <c r="H9707" s="12"/>
      <c r="I9707" s="14" t="s">
        <v>290</v>
      </c>
      <c r="J9707" s="12" t="s">
        <v>24</v>
      </c>
      <c r="K9707" s="12" t="s">
        <v>25</v>
      </c>
      <c r="L9707" s="12" t="s">
        <v>39</v>
      </c>
      <c r="M9707" s="11" t="s">
        <v>27</v>
      </c>
      <c r="N9707" s="11" t="s">
        <v>183</v>
      </c>
      <c r="O9707" s="12" t="s">
        <v>29</v>
      </c>
      <c r="P9707" s="12"/>
      <c r="Q9707" s="15" t="s">
        <v>42809</v>
      </c>
      <c r="R9707" s="12" t="s">
        <v>42</v>
      </c>
      <c r="S9707" s="11" t="s">
        <v>42810</v>
      </c>
      <c r="T9707" s="11"/>
    </row>
    <row x14ac:dyDescent="0.25" r="9708" customHeight="1" ht="19.5">
      <c r="A9708" s="18">
        <v>45225</v>
      </c>
      <c r="B9708" s="11" t="s">
        <v>42811</v>
      </c>
      <c r="C9708" s="11" t="s">
        <v>7044</v>
      </c>
      <c r="D9708" s="12"/>
      <c r="E9708" s="13">
        <v>13032739425</v>
      </c>
      <c r="F9708" s="11" t="s">
        <v>42812</v>
      </c>
      <c r="G9708" s="12" t="s">
        <v>115</v>
      </c>
      <c r="H9708" s="12"/>
      <c r="I9708" s="14" t="s">
        <v>104</v>
      </c>
      <c r="J9708" s="12" t="s">
        <v>24</v>
      </c>
      <c r="K9708" s="12" t="s">
        <v>25</v>
      </c>
      <c r="L9708" s="12" t="s">
        <v>39</v>
      </c>
      <c r="M9708" s="11" t="s">
        <v>27</v>
      </c>
      <c r="N9708" s="11" t="s">
        <v>28</v>
      </c>
      <c r="O9708" s="12" t="s">
        <v>29</v>
      </c>
      <c r="P9708" s="12"/>
      <c r="Q9708" s="15" t="s">
        <v>42813</v>
      </c>
      <c r="R9708" s="12" t="s">
        <v>42</v>
      </c>
      <c r="S9708" s="11" t="s">
        <v>42814</v>
      </c>
      <c r="T9708" s="11" t="s">
        <v>42815</v>
      </c>
    </row>
    <row x14ac:dyDescent="0.25" r="9709" customHeight="1" ht="19.5">
      <c r="A9709" s="18">
        <v>45225</v>
      </c>
      <c r="B9709" s="11" t="s">
        <v>42816</v>
      </c>
      <c r="C9709" s="11" t="s">
        <v>14521</v>
      </c>
      <c r="D9709" s="12"/>
      <c r="E9709" s="13">
        <v>15587926170</v>
      </c>
      <c r="F9709" s="11" t="s">
        <v>42817</v>
      </c>
      <c r="G9709" s="12" t="s">
        <v>48</v>
      </c>
      <c r="H9709" s="12"/>
      <c r="I9709" s="14" t="s">
        <v>433</v>
      </c>
      <c r="J9709" s="12" t="s">
        <v>24</v>
      </c>
      <c r="K9709" s="12" t="s">
        <v>25</v>
      </c>
      <c r="L9709" s="12" t="s">
        <v>39</v>
      </c>
      <c r="M9709" s="11" t="s">
        <v>27</v>
      </c>
      <c r="N9709" s="11" t="s">
        <v>28</v>
      </c>
      <c r="O9709" s="12" t="s">
        <v>29</v>
      </c>
      <c r="P9709" s="12"/>
      <c r="Q9709" s="15" t="s">
        <v>42818</v>
      </c>
      <c r="R9709" s="12" t="s">
        <v>42</v>
      </c>
      <c r="S9709" s="11" t="s">
        <v>42819</v>
      </c>
      <c r="T9709" s="11" t="s">
        <v>42820</v>
      </c>
    </row>
    <row x14ac:dyDescent="0.25" r="9710" customHeight="1" ht="19.5">
      <c r="A9710" s="18">
        <v>45224</v>
      </c>
      <c r="B9710" s="11" t="s">
        <v>42821</v>
      </c>
      <c r="C9710" s="11" t="s">
        <v>4867</v>
      </c>
      <c r="D9710" s="12"/>
      <c r="E9710" s="13" t="s">
        <v>42822</v>
      </c>
      <c r="F9710" s="11" t="s">
        <v>42823</v>
      </c>
      <c r="G9710" s="12" t="s">
        <v>74</v>
      </c>
      <c r="H9710" s="12"/>
      <c r="I9710" s="14" t="s">
        <v>4870</v>
      </c>
      <c r="J9710" s="12" t="s">
        <v>24</v>
      </c>
      <c r="K9710" s="12" t="s">
        <v>25</v>
      </c>
      <c r="L9710" s="12" t="s">
        <v>39</v>
      </c>
      <c r="M9710" s="11" t="s">
        <v>149</v>
      </c>
      <c r="N9710" s="11" t="s">
        <v>4871</v>
      </c>
      <c r="O9710" s="12" t="s">
        <v>29</v>
      </c>
      <c r="P9710" s="12"/>
      <c r="Q9710" s="15" t="s">
        <v>42824</v>
      </c>
      <c r="R9710" s="12" t="s">
        <v>148</v>
      </c>
      <c r="S9710" s="11" t="s">
        <v>42825</v>
      </c>
      <c r="T9710" s="11" t="s">
        <v>4906</v>
      </c>
    </row>
    <row x14ac:dyDescent="0.25" r="9711" customHeight="1" ht="19.5">
      <c r="A9711" s="18">
        <v>45223</v>
      </c>
      <c r="B9711" s="11" t="s">
        <v>42826</v>
      </c>
      <c r="C9711" s="11" t="s">
        <v>5684</v>
      </c>
      <c r="D9711" s="12"/>
      <c r="E9711" s="13">
        <v>13277398030</v>
      </c>
      <c r="F9711" s="11" t="s">
        <v>13904</v>
      </c>
      <c r="G9711" s="12" t="s">
        <v>37</v>
      </c>
      <c r="H9711" s="12"/>
      <c r="I9711" s="14" t="s">
        <v>415</v>
      </c>
      <c r="J9711" s="12" t="s">
        <v>24</v>
      </c>
      <c r="K9711" s="12" t="s">
        <v>25</v>
      </c>
      <c r="L9711" s="12" t="s">
        <v>39</v>
      </c>
      <c r="M9711" s="11" t="s">
        <v>40</v>
      </c>
      <c r="N9711" s="11" t="s">
        <v>183</v>
      </c>
      <c r="O9711" s="12" t="s">
        <v>29</v>
      </c>
      <c r="P9711" s="12"/>
      <c r="Q9711" s="15" t="s">
        <v>42827</v>
      </c>
      <c r="R9711" s="12" t="s">
        <v>42</v>
      </c>
      <c r="S9711" s="11" t="s">
        <v>42828</v>
      </c>
      <c r="T9711" s="11"/>
    </row>
    <row x14ac:dyDescent="0.25" r="9712" customHeight="1" ht="19.5">
      <c r="A9712" s="18">
        <v>45225</v>
      </c>
      <c r="B9712" s="11" t="s">
        <v>42829</v>
      </c>
      <c r="C9712" s="11" t="s">
        <v>660</v>
      </c>
      <c r="D9712" s="12"/>
      <c r="E9712" s="13">
        <v>18571003751</v>
      </c>
      <c r="F9712" s="11" t="s">
        <v>42830</v>
      </c>
      <c r="G9712" s="12" t="s">
        <v>56</v>
      </c>
      <c r="H9712" s="12" t="s">
        <v>86</v>
      </c>
      <c r="I9712" s="14" t="s">
        <v>142</v>
      </c>
      <c r="J9712" s="12" t="s">
        <v>24</v>
      </c>
      <c r="K9712" s="12" t="s">
        <v>69</v>
      </c>
      <c r="L9712" s="12" t="s">
        <v>39</v>
      </c>
      <c r="M9712" s="11" t="s">
        <v>40</v>
      </c>
      <c r="N9712" s="11" t="s">
        <v>624</v>
      </c>
      <c r="O9712" s="12" t="s">
        <v>29</v>
      </c>
      <c r="P9712" s="12"/>
      <c r="Q9712" s="15" t="s">
        <v>42831</v>
      </c>
      <c r="R9712" s="12" t="s">
        <v>42</v>
      </c>
      <c r="S9712" s="11" t="s">
        <v>42832</v>
      </c>
      <c r="T9712" s="11" t="s">
        <v>42833</v>
      </c>
    </row>
    <row x14ac:dyDescent="0.25" r="9713" customHeight="1" ht="19.5">
      <c r="A9713" s="18">
        <v>45223</v>
      </c>
      <c r="B9713" s="11" t="s">
        <v>42834</v>
      </c>
      <c r="C9713" s="11" t="s">
        <v>5513</v>
      </c>
      <c r="D9713" s="12"/>
      <c r="E9713" s="13">
        <v>13032725634</v>
      </c>
      <c r="F9713" s="11" t="s">
        <v>41472</v>
      </c>
      <c r="G9713" s="12" t="s">
        <v>48</v>
      </c>
      <c r="H9713" s="12"/>
      <c r="I9713" s="14" t="s">
        <v>290</v>
      </c>
      <c r="J9713" s="12" t="s">
        <v>24</v>
      </c>
      <c r="K9713" s="12" t="s">
        <v>25</v>
      </c>
      <c r="L9713" s="12" t="s">
        <v>39</v>
      </c>
      <c r="M9713" s="11" t="s">
        <v>27</v>
      </c>
      <c r="N9713" s="11" t="s">
        <v>28</v>
      </c>
      <c r="O9713" s="12" t="s">
        <v>29</v>
      </c>
      <c r="P9713" s="12"/>
      <c r="Q9713" s="15" t="s">
        <v>42835</v>
      </c>
      <c r="R9713" s="12" t="s">
        <v>42</v>
      </c>
      <c r="S9713" s="11" t="s">
        <v>42836</v>
      </c>
      <c r="T9713" s="11" t="s">
        <v>42837</v>
      </c>
    </row>
    <row x14ac:dyDescent="0.25" r="9714" customHeight="1" ht="19.5">
      <c r="A9714" s="18">
        <v>45225</v>
      </c>
      <c r="B9714" s="11" t="s">
        <v>42838</v>
      </c>
      <c r="C9714" s="11" t="s">
        <v>5684</v>
      </c>
      <c r="D9714" s="12"/>
      <c r="E9714" s="13">
        <v>13235635963</v>
      </c>
      <c r="F9714" s="11" t="s">
        <v>42839</v>
      </c>
      <c r="G9714" s="12" t="s">
        <v>115</v>
      </c>
      <c r="H9714" s="12"/>
      <c r="I9714" s="14" t="s">
        <v>2649</v>
      </c>
      <c r="J9714" s="12" t="s">
        <v>24</v>
      </c>
      <c r="K9714" s="12" t="s">
        <v>25</v>
      </c>
      <c r="L9714" s="12" t="s">
        <v>39</v>
      </c>
      <c r="M9714" s="11" t="s">
        <v>27</v>
      </c>
      <c r="N9714" s="11" t="s">
        <v>183</v>
      </c>
      <c r="O9714" s="12" t="s">
        <v>29</v>
      </c>
      <c r="P9714" s="12"/>
      <c r="Q9714" s="15" t="s">
        <v>42840</v>
      </c>
      <c r="R9714" s="12" t="s">
        <v>42</v>
      </c>
      <c r="S9714" s="11" t="s">
        <v>42841</v>
      </c>
      <c r="T9714" s="11"/>
    </row>
    <row x14ac:dyDescent="0.25" r="9715" customHeight="1" ht="19.5">
      <c r="A9715" s="18">
        <v>45225</v>
      </c>
      <c r="B9715" s="11" t="s">
        <v>42842</v>
      </c>
      <c r="C9715" s="11" t="s">
        <v>14521</v>
      </c>
      <c r="D9715" s="12"/>
      <c r="E9715" s="13">
        <v>15587927193</v>
      </c>
      <c r="F9715" s="11" t="s">
        <v>42843</v>
      </c>
      <c r="G9715" s="12" t="s">
        <v>48</v>
      </c>
      <c r="H9715" s="12"/>
      <c r="I9715" s="14" t="s">
        <v>226</v>
      </c>
      <c r="J9715" s="12" t="s">
        <v>24</v>
      </c>
      <c r="K9715" s="12" t="s">
        <v>25</v>
      </c>
      <c r="L9715" s="12" t="s">
        <v>39</v>
      </c>
      <c r="M9715" s="11" t="s">
        <v>27</v>
      </c>
      <c r="N9715" s="11" t="s">
        <v>28</v>
      </c>
      <c r="O9715" s="12" t="s">
        <v>29</v>
      </c>
      <c r="P9715" s="12"/>
      <c r="Q9715" s="15" t="s">
        <v>42844</v>
      </c>
      <c r="R9715" s="12" t="s">
        <v>42</v>
      </c>
      <c r="S9715" s="11" t="s">
        <v>42845</v>
      </c>
      <c r="T9715" s="11" t="s">
        <v>42846</v>
      </c>
    </row>
    <row x14ac:dyDescent="0.25" r="9716" customHeight="1" ht="19.5">
      <c r="A9716" s="18">
        <v>45223</v>
      </c>
      <c r="B9716" s="11" t="s">
        <v>42847</v>
      </c>
      <c r="C9716" s="11" t="s">
        <v>5513</v>
      </c>
      <c r="D9716" s="12"/>
      <c r="E9716" s="13">
        <v>17671270310</v>
      </c>
      <c r="F9716" s="11" t="s">
        <v>42848</v>
      </c>
      <c r="G9716" s="12" t="s">
        <v>37</v>
      </c>
      <c r="H9716" s="12"/>
      <c r="I9716" s="14">
        <v>10015</v>
      </c>
      <c r="J9716" s="12" t="s">
        <v>24</v>
      </c>
      <c r="K9716" s="12" t="s">
        <v>69</v>
      </c>
      <c r="L9716" s="12" t="s">
        <v>26</v>
      </c>
      <c r="M9716" s="11" t="s">
        <v>27</v>
      </c>
      <c r="N9716" s="11" t="s">
        <v>28</v>
      </c>
      <c r="O9716" s="12" t="s">
        <v>29</v>
      </c>
      <c r="P9716" s="12"/>
      <c r="Q9716" s="15" t="s">
        <v>42849</v>
      </c>
      <c r="R9716" s="12" t="s">
        <v>31</v>
      </c>
      <c r="S9716" s="11" t="s">
        <v>42850</v>
      </c>
      <c r="T9716" s="11" t="s">
        <v>42851</v>
      </c>
    </row>
    <row x14ac:dyDescent="0.25" r="9717" customHeight="1" ht="19.5">
      <c r="A9717" s="18">
        <v>45224</v>
      </c>
      <c r="B9717" s="11" t="s">
        <v>42852</v>
      </c>
      <c r="C9717" s="11" t="s">
        <v>4867</v>
      </c>
      <c r="D9717" s="12"/>
      <c r="E9717" s="13" t="s">
        <v>42853</v>
      </c>
      <c r="F9717" s="11" t="s">
        <v>42854</v>
      </c>
      <c r="G9717" s="12" t="s">
        <v>74</v>
      </c>
      <c r="H9717" s="12" t="s">
        <v>98</v>
      </c>
      <c r="I9717" s="14" t="s">
        <v>4870</v>
      </c>
      <c r="J9717" s="12" t="s">
        <v>24</v>
      </c>
      <c r="K9717" s="12" t="s">
        <v>25</v>
      </c>
      <c r="L9717" s="12" t="s">
        <v>39</v>
      </c>
      <c r="M9717" s="11" t="s">
        <v>149</v>
      </c>
      <c r="N9717" s="11" t="s">
        <v>4871</v>
      </c>
      <c r="O9717" s="12" t="s">
        <v>29</v>
      </c>
      <c r="P9717" s="12"/>
      <c r="Q9717" s="15" t="s">
        <v>42855</v>
      </c>
      <c r="R9717" s="12" t="s">
        <v>148</v>
      </c>
      <c r="S9717" s="11" t="s">
        <v>42856</v>
      </c>
      <c r="T9717" s="11" t="s">
        <v>4887</v>
      </c>
    </row>
    <row x14ac:dyDescent="0.25" r="9718" customHeight="1" ht="19.5">
      <c r="A9718" s="18">
        <v>45225</v>
      </c>
      <c r="B9718" s="11" t="s">
        <v>42857</v>
      </c>
      <c r="C9718" s="11" t="s">
        <v>5513</v>
      </c>
      <c r="D9718" s="12"/>
      <c r="E9718" s="13">
        <v>17671262217</v>
      </c>
      <c r="F9718" s="11" t="s">
        <v>42858</v>
      </c>
      <c r="G9718" s="12" t="s">
        <v>37</v>
      </c>
      <c r="H9718" s="12"/>
      <c r="I9718" s="14">
        <v>10015</v>
      </c>
      <c r="J9718" s="12" t="s">
        <v>24</v>
      </c>
      <c r="K9718" s="12" t="s">
        <v>69</v>
      </c>
      <c r="L9718" s="12" t="s">
        <v>26</v>
      </c>
      <c r="M9718" s="11" t="s">
        <v>27</v>
      </c>
      <c r="N9718" s="11" t="s">
        <v>28</v>
      </c>
      <c r="O9718" s="12" t="s">
        <v>29</v>
      </c>
      <c r="P9718" s="12"/>
      <c r="Q9718" s="15" t="s">
        <v>42859</v>
      </c>
      <c r="R9718" s="12" t="s">
        <v>31</v>
      </c>
      <c r="S9718" s="11" t="s">
        <v>42860</v>
      </c>
      <c r="T9718" s="11" t="s">
        <v>42861</v>
      </c>
    </row>
    <row x14ac:dyDescent="0.25" r="9719" customHeight="1" ht="19.5">
      <c r="A9719" s="18">
        <v>45224</v>
      </c>
      <c r="B9719" s="11" t="s">
        <v>42862</v>
      </c>
      <c r="C9719" s="11" t="s">
        <v>5513</v>
      </c>
      <c r="D9719" s="12"/>
      <c r="E9719" s="13">
        <v>13032716435</v>
      </c>
      <c r="F9719" s="11" t="s">
        <v>42755</v>
      </c>
      <c r="G9719" s="12" t="s">
        <v>37</v>
      </c>
      <c r="H9719" s="12"/>
      <c r="I9719" s="14">
        <v>10015</v>
      </c>
      <c r="J9719" s="12" t="s">
        <v>24</v>
      </c>
      <c r="K9719" s="12" t="s">
        <v>69</v>
      </c>
      <c r="L9719" s="12" t="s">
        <v>26</v>
      </c>
      <c r="M9719" s="11" t="s">
        <v>27</v>
      </c>
      <c r="N9719" s="11" t="s">
        <v>28</v>
      </c>
      <c r="O9719" s="12" t="s">
        <v>29</v>
      </c>
      <c r="P9719" s="12"/>
      <c r="Q9719" s="15" t="s">
        <v>42863</v>
      </c>
      <c r="R9719" s="12" t="s">
        <v>31</v>
      </c>
      <c r="S9719" s="11" t="s">
        <v>42864</v>
      </c>
      <c r="T9719" s="11" t="s">
        <v>42865</v>
      </c>
    </row>
    <row x14ac:dyDescent="0.25" r="9720" customHeight="1" ht="19.5">
      <c r="A9720" s="18">
        <v>45223</v>
      </c>
      <c r="B9720" s="11" t="s">
        <v>42866</v>
      </c>
      <c r="C9720" s="11" t="s">
        <v>5684</v>
      </c>
      <c r="D9720" s="12"/>
      <c r="E9720" s="13">
        <v>13277234600</v>
      </c>
      <c r="F9720" s="11" t="s">
        <v>42867</v>
      </c>
      <c r="G9720" s="12" t="s">
        <v>23</v>
      </c>
      <c r="H9720" s="12"/>
      <c r="I9720" s="14" t="s">
        <v>415</v>
      </c>
      <c r="J9720" s="12" t="s">
        <v>24</v>
      </c>
      <c r="K9720" s="12" t="s">
        <v>25</v>
      </c>
      <c r="L9720" s="12" t="s">
        <v>39</v>
      </c>
      <c r="M9720" s="11" t="s">
        <v>27</v>
      </c>
      <c r="N9720" s="11" t="s">
        <v>183</v>
      </c>
      <c r="O9720" s="12" t="s">
        <v>29</v>
      </c>
      <c r="P9720" s="12"/>
      <c r="Q9720" s="15" t="s">
        <v>42868</v>
      </c>
      <c r="R9720" s="12" t="s">
        <v>42</v>
      </c>
      <c r="S9720" s="11" t="s">
        <v>42869</v>
      </c>
      <c r="T9720" s="11"/>
    </row>
    <row x14ac:dyDescent="0.25" r="9721" customHeight="1" ht="19.5">
      <c r="A9721" s="18">
        <v>45224</v>
      </c>
      <c r="B9721" s="11" t="s">
        <v>42870</v>
      </c>
      <c r="C9721" s="11" t="s">
        <v>5684</v>
      </c>
      <c r="D9721" s="12"/>
      <c r="E9721" s="13">
        <v>17671329754</v>
      </c>
      <c r="F9721" s="11" t="s">
        <v>15947</v>
      </c>
      <c r="G9721" s="12" t="s">
        <v>62</v>
      </c>
      <c r="H9721" s="12"/>
      <c r="I9721" s="14" t="s">
        <v>415</v>
      </c>
      <c r="J9721" s="12" t="s">
        <v>24</v>
      </c>
      <c r="K9721" s="12" t="s">
        <v>25</v>
      </c>
      <c r="L9721" s="12" t="s">
        <v>39</v>
      </c>
      <c r="M9721" s="11" t="s">
        <v>27</v>
      </c>
      <c r="N9721" s="11" t="s">
        <v>183</v>
      </c>
      <c r="O9721" s="12" t="s">
        <v>29</v>
      </c>
      <c r="P9721" s="12"/>
      <c r="Q9721" s="15" t="s">
        <v>42871</v>
      </c>
      <c r="R9721" s="12" t="s">
        <v>42</v>
      </c>
      <c r="S9721" s="11" t="s">
        <v>42872</v>
      </c>
      <c r="T9721" s="11"/>
    </row>
    <row x14ac:dyDescent="0.25" r="9722" customHeight="1" ht="19.5">
      <c r="A9722" s="18">
        <v>45224</v>
      </c>
      <c r="B9722" s="11" t="s">
        <v>42873</v>
      </c>
      <c r="C9722" s="11" t="s">
        <v>5513</v>
      </c>
      <c r="D9722" s="12"/>
      <c r="E9722" s="13">
        <v>17671328253</v>
      </c>
      <c r="F9722" s="11" t="s">
        <v>42874</v>
      </c>
      <c r="G9722" s="12" t="s">
        <v>115</v>
      </c>
      <c r="H9722" s="12"/>
      <c r="I9722" s="14">
        <v>10015</v>
      </c>
      <c r="J9722" s="12" t="s">
        <v>24</v>
      </c>
      <c r="K9722" s="12" t="s">
        <v>69</v>
      </c>
      <c r="L9722" s="12" t="s">
        <v>26</v>
      </c>
      <c r="M9722" s="11" t="s">
        <v>27</v>
      </c>
      <c r="N9722" s="11" t="s">
        <v>28</v>
      </c>
      <c r="O9722" s="12" t="s">
        <v>29</v>
      </c>
      <c r="P9722" s="12"/>
      <c r="Q9722" s="15" t="s">
        <v>42875</v>
      </c>
      <c r="R9722" s="12" t="s">
        <v>31</v>
      </c>
      <c r="S9722" s="11" t="s">
        <v>42876</v>
      </c>
      <c r="T9722" s="11" t="s">
        <v>42877</v>
      </c>
    </row>
    <row x14ac:dyDescent="0.25" r="9723" customHeight="1" ht="19.5">
      <c r="A9723" s="18">
        <v>45224</v>
      </c>
      <c r="B9723" s="11" t="s">
        <v>42878</v>
      </c>
      <c r="C9723" s="11" t="s">
        <v>5684</v>
      </c>
      <c r="D9723" s="12"/>
      <c r="E9723" s="13">
        <v>15629384117</v>
      </c>
      <c r="F9723" s="11" t="s">
        <v>42879</v>
      </c>
      <c r="G9723" s="12" t="s">
        <v>62</v>
      </c>
      <c r="H9723" s="12"/>
      <c r="I9723" s="14" t="s">
        <v>415</v>
      </c>
      <c r="J9723" s="12" t="s">
        <v>24</v>
      </c>
      <c r="K9723" s="12" t="s">
        <v>25</v>
      </c>
      <c r="L9723" s="12" t="s">
        <v>39</v>
      </c>
      <c r="M9723" s="11" t="s">
        <v>27</v>
      </c>
      <c r="N9723" s="11" t="s">
        <v>183</v>
      </c>
      <c r="O9723" s="12" t="s">
        <v>29</v>
      </c>
      <c r="P9723" s="12"/>
      <c r="Q9723" s="15" t="s">
        <v>42880</v>
      </c>
      <c r="R9723" s="12" t="s">
        <v>42</v>
      </c>
      <c r="S9723" s="11" t="s">
        <v>42881</v>
      </c>
      <c r="T9723" s="11"/>
    </row>
    <row x14ac:dyDescent="0.25" r="9724" customHeight="1" ht="19.5">
      <c r="A9724" s="18">
        <v>45224</v>
      </c>
      <c r="B9724" s="11" t="s">
        <v>42882</v>
      </c>
      <c r="C9724" s="11" t="s">
        <v>4867</v>
      </c>
      <c r="D9724" s="12"/>
      <c r="E9724" s="13" t="s">
        <v>21140</v>
      </c>
      <c r="F9724" s="11" t="s">
        <v>21141</v>
      </c>
      <c r="G9724" s="12" t="s">
        <v>74</v>
      </c>
      <c r="H9724" s="12" t="s">
        <v>98</v>
      </c>
      <c r="I9724" s="14" t="s">
        <v>4870</v>
      </c>
      <c r="J9724" s="12" t="s">
        <v>24</v>
      </c>
      <c r="K9724" s="12" t="s">
        <v>25</v>
      </c>
      <c r="L9724" s="12" t="s">
        <v>39</v>
      </c>
      <c r="M9724" s="11" t="s">
        <v>149</v>
      </c>
      <c r="N9724" s="11" t="s">
        <v>4871</v>
      </c>
      <c r="O9724" s="12" t="s">
        <v>29</v>
      </c>
      <c r="P9724" s="12"/>
      <c r="Q9724" s="15" t="s">
        <v>42883</v>
      </c>
      <c r="R9724" s="12" t="s">
        <v>148</v>
      </c>
      <c r="S9724" s="11" t="s">
        <v>42884</v>
      </c>
      <c r="T9724" s="11" t="s">
        <v>4887</v>
      </c>
    </row>
    <row x14ac:dyDescent="0.25" r="9725" customHeight="1" ht="19.5">
      <c r="A9725" s="18">
        <v>45225</v>
      </c>
      <c r="B9725" s="11" t="s">
        <v>42885</v>
      </c>
      <c r="C9725" s="11" t="s">
        <v>880</v>
      </c>
      <c r="D9725" s="12"/>
      <c r="E9725" s="13">
        <v>15629388767</v>
      </c>
      <c r="F9725" s="11" t="s">
        <v>42886</v>
      </c>
      <c r="G9725" s="12" t="s">
        <v>56</v>
      </c>
      <c r="H9725" s="12" t="s">
        <v>98</v>
      </c>
      <c r="I9725" s="14" t="s">
        <v>254</v>
      </c>
      <c r="J9725" s="12" t="s">
        <v>24</v>
      </c>
      <c r="K9725" s="12" t="s">
        <v>25</v>
      </c>
      <c r="L9725" s="12" t="s">
        <v>39</v>
      </c>
      <c r="M9725" s="11" t="s">
        <v>40</v>
      </c>
      <c r="N9725" s="11" t="s">
        <v>28</v>
      </c>
      <c r="O9725" s="12" t="s">
        <v>29</v>
      </c>
      <c r="P9725" s="12"/>
      <c r="Q9725" s="15" t="s">
        <v>42887</v>
      </c>
      <c r="R9725" s="12" t="s">
        <v>42</v>
      </c>
      <c r="S9725" s="11" t="s">
        <v>42888</v>
      </c>
      <c r="T9725" s="11" t="s">
        <v>42889</v>
      </c>
    </row>
    <row x14ac:dyDescent="0.25" r="9726" customHeight="1" ht="19.5">
      <c r="A9726" s="18">
        <v>45225</v>
      </c>
      <c r="B9726" s="11" t="s">
        <v>42890</v>
      </c>
      <c r="C9726" s="11" t="s">
        <v>72</v>
      </c>
      <c r="D9726" s="12"/>
      <c r="E9726" s="13">
        <v>13100781028</v>
      </c>
      <c r="F9726" s="11" t="s">
        <v>42891</v>
      </c>
      <c r="G9726" s="12" t="s">
        <v>56</v>
      </c>
      <c r="H9726" s="12"/>
      <c r="I9726" s="14" t="s">
        <v>486</v>
      </c>
      <c r="J9726" s="12" t="s">
        <v>24</v>
      </c>
      <c r="K9726" s="12" t="s">
        <v>172</v>
      </c>
      <c r="L9726" s="12" t="s">
        <v>39</v>
      </c>
      <c r="M9726" s="11" t="s">
        <v>27</v>
      </c>
      <c r="N9726" s="11" t="s">
        <v>28</v>
      </c>
      <c r="O9726" s="12" t="s">
        <v>29</v>
      </c>
      <c r="P9726" s="12"/>
      <c r="Q9726" s="15" t="s">
        <v>42892</v>
      </c>
      <c r="R9726" s="12" t="s">
        <v>42</v>
      </c>
      <c r="S9726" s="11" t="s">
        <v>42893</v>
      </c>
      <c r="T9726" s="11" t="s">
        <v>42894</v>
      </c>
    </row>
    <row x14ac:dyDescent="0.25" r="9727" customHeight="1" ht="19.5">
      <c r="A9727" s="18">
        <v>45224</v>
      </c>
      <c r="B9727" s="11" t="s">
        <v>42895</v>
      </c>
      <c r="C9727" s="11" t="s">
        <v>660</v>
      </c>
      <c r="D9727" s="12"/>
      <c r="E9727" s="13">
        <v>18671708450</v>
      </c>
      <c r="F9727" s="11" t="s">
        <v>25930</v>
      </c>
      <c r="G9727" s="12" t="s">
        <v>74</v>
      </c>
      <c r="H9727" s="12"/>
      <c r="I9727" s="14" t="s">
        <v>1024</v>
      </c>
      <c r="J9727" s="12" t="s">
        <v>24</v>
      </c>
      <c r="K9727" s="12" t="s">
        <v>25</v>
      </c>
      <c r="L9727" s="12" t="s">
        <v>39</v>
      </c>
      <c r="M9727" s="11" t="s">
        <v>27</v>
      </c>
      <c r="N9727" s="11" t="s">
        <v>624</v>
      </c>
      <c r="O9727" s="12" t="s">
        <v>29</v>
      </c>
      <c r="P9727" s="12"/>
      <c r="Q9727" s="15" t="s">
        <v>42896</v>
      </c>
      <c r="R9727" s="12" t="s">
        <v>42</v>
      </c>
      <c r="S9727" s="11" t="s">
        <v>42897</v>
      </c>
      <c r="T9727" s="11" t="s">
        <v>42898</v>
      </c>
    </row>
    <row x14ac:dyDescent="0.25" r="9728" customHeight="1" ht="19.5">
      <c r="A9728" s="18">
        <v>45222</v>
      </c>
      <c r="B9728" s="11" t="s">
        <v>42899</v>
      </c>
      <c r="C9728" s="11" t="s">
        <v>7274</v>
      </c>
      <c r="D9728" s="12"/>
      <c r="E9728" s="13">
        <v>13177067210</v>
      </c>
      <c r="F9728" s="11" t="s">
        <v>42900</v>
      </c>
      <c r="G9728" s="12" t="s">
        <v>74</v>
      </c>
      <c r="H9728" s="12"/>
      <c r="I9728" s="14" t="s">
        <v>1914</v>
      </c>
      <c r="J9728" s="12" t="s">
        <v>24</v>
      </c>
      <c r="K9728" s="12" t="s">
        <v>25</v>
      </c>
      <c r="L9728" s="12" t="s">
        <v>39</v>
      </c>
      <c r="M9728" s="11" t="s">
        <v>27</v>
      </c>
      <c r="N9728" s="11" t="s">
        <v>28</v>
      </c>
      <c r="O9728" s="12" t="s">
        <v>29</v>
      </c>
      <c r="P9728" s="12"/>
      <c r="Q9728" s="15" t="s">
        <v>42901</v>
      </c>
      <c r="R9728" s="12" t="s">
        <v>42</v>
      </c>
      <c r="S9728" s="11" t="s">
        <v>42902</v>
      </c>
      <c r="T9728" s="11" t="s">
        <v>42903</v>
      </c>
    </row>
    <row x14ac:dyDescent="0.25" r="9729" customHeight="1" ht="19.5">
      <c r="A9729" s="18">
        <v>45224</v>
      </c>
      <c r="B9729" s="11" t="s">
        <v>42904</v>
      </c>
      <c r="C9729" s="11" t="s">
        <v>4901</v>
      </c>
      <c r="D9729" s="12"/>
      <c r="E9729" s="13" t="s">
        <v>42905</v>
      </c>
      <c r="F9729" s="11" t="s">
        <v>42906</v>
      </c>
      <c r="G9729" s="12" t="s">
        <v>74</v>
      </c>
      <c r="H9729" s="12" t="s">
        <v>121</v>
      </c>
      <c r="I9729" s="14" t="s">
        <v>148</v>
      </c>
      <c r="J9729" s="12" t="s">
        <v>24</v>
      </c>
      <c r="K9729" s="12" t="s">
        <v>25</v>
      </c>
      <c r="L9729" s="12" t="s">
        <v>39</v>
      </c>
      <c r="M9729" s="11" t="s">
        <v>149</v>
      </c>
      <c r="N9729" s="11" t="s">
        <v>4871</v>
      </c>
      <c r="O9729" s="12" t="s">
        <v>29</v>
      </c>
      <c r="P9729" s="12"/>
      <c r="Q9729" s="15" t="s">
        <v>42907</v>
      </c>
      <c r="R9729" s="12" t="s">
        <v>42</v>
      </c>
      <c r="S9729" s="11" t="s">
        <v>42908</v>
      </c>
      <c r="T9729" s="11" t="s">
        <v>4899</v>
      </c>
    </row>
    <row x14ac:dyDescent="0.25" r="9730" customHeight="1" ht="19.5">
      <c r="A9730" s="18">
        <v>45225</v>
      </c>
      <c r="B9730" s="11" t="s">
        <v>42909</v>
      </c>
      <c r="C9730" s="11" t="s">
        <v>4593</v>
      </c>
      <c r="D9730" s="12"/>
      <c r="E9730" s="13" t="s">
        <v>42910</v>
      </c>
      <c r="F9730" s="11" t="s">
        <v>42911</v>
      </c>
      <c r="G9730" s="12" t="s">
        <v>74</v>
      </c>
      <c r="H9730" s="12" t="s">
        <v>86</v>
      </c>
      <c r="I9730" s="14" t="s">
        <v>63</v>
      </c>
      <c r="J9730" s="12" t="s">
        <v>24</v>
      </c>
      <c r="K9730" s="12" t="s">
        <v>25</v>
      </c>
      <c r="L9730" s="12" t="s">
        <v>39</v>
      </c>
      <c r="M9730" s="11" t="s">
        <v>5264</v>
      </c>
      <c r="N9730" s="11" t="s">
        <v>28</v>
      </c>
      <c r="O9730" s="12" t="s">
        <v>29</v>
      </c>
      <c r="P9730" s="12"/>
      <c r="Q9730" s="15" t="s">
        <v>42912</v>
      </c>
      <c r="R9730" s="12" t="s">
        <v>42</v>
      </c>
      <c r="S9730" s="11" t="s">
        <v>42913</v>
      </c>
      <c r="T9730" s="11" t="s">
        <v>42914</v>
      </c>
    </row>
    <row x14ac:dyDescent="0.25" r="9731" customHeight="1" ht="19.5">
      <c r="A9731" s="18">
        <v>45223</v>
      </c>
      <c r="B9731" s="11" t="s">
        <v>42915</v>
      </c>
      <c r="C9731" s="11" t="s">
        <v>5684</v>
      </c>
      <c r="D9731" s="12"/>
      <c r="E9731" s="13">
        <v>18671607394</v>
      </c>
      <c r="F9731" s="11" t="s">
        <v>42916</v>
      </c>
      <c r="G9731" s="12" t="s">
        <v>115</v>
      </c>
      <c r="H9731" s="12"/>
      <c r="I9731" s="14" t="s">
        <v>87</v>
      </c>
      <c r="J9731" s="12" t="s">
        <v>24</v>
      </c>
      <c r="K9731" s="12" t="s">
        <v>25</v>
      </c>
      <c r="L9731" s="12" t="s">
        <v>39</v>
      </c>
      <c r="M9731" s="11" t="s">
        <v>27</v>
      </c>
      <c r="N9731" s="11" t="s">
        <v>183</v>
      </c>
      <c r="O9731" s="12" t="s">
        <v>29</v>
      </c>
      <c r="P9731" s="12"/>
      <c r="Q9731" s="15" t="s">
        <v>42917</v>
      </c>
      <c r="R9731" s="12" t="s">
        <v>42</v>
      </c>
      <c r="S9731" s="11" t="s">
        <v>42918</v>
      </c>
      <c r="T9731" s="11"/>
    </row>
    <row x14ac:dyDescent="0.25" r="9732" customHeight="1" ht="19.5">
      <c r="A9732" s="18">
        <v>45224</v>
      </c>
      <c r="B9732" s="11" t="s">
        <v>42919</v>
      </c>
      <c r="C9732" s="11" t="s">
        <v>4867</v>
      </c>
      <c r="D9732" s="12"/>
      <c r="E9732" s="13" t="s">
        <v>42920</v>
      </c>
      <c r="F9732" s="11" t="s">
        <v>42921</v>
      </c>
      <c r="G9732" s="12" t="s">
        <v>74</v>
      </c>
      <c r="H9732" s="12" t="s">
        <v>98</v>
      </c>
      <c r="I9732" s="14" t="s">
        <v>4870</v>
      </c>
      <c r="J9732" s="12" t="s">
        <v>24</v>
      </c>
      <c r="K9732" s="12" t="s">
        <v>25</v>
      </c>
      <c r="L9732" s="12" t="s">
        <v>39</v>
      </c>
      <c r="M9732" s="11" t="s">
        <v>149</v>
      </c>
      <c r="N9732" s="11" t="s">
        <v>4871</v>
      </c>
      <c r="O9732" s="12" t="s">
        <v>29</v>
      </c>
      <c r="P9732" s="12"/>
      <c r="Q9732" s="15" t="s">
        <v>42922</v>
      </c>
      <c r="R9732" s="12" t="s">
        <v>148</v>
      </c>
      <c r="S9732" s="11" t="s">
        <v>42923</v>
      </c>
      <c r="T9732" s="11" t="s">
        <v>4961</v>
      </c>
    </row>
    <row x14ac:dyDescent="0.25" r="9733" customHeight="1" ht="19.5">
      <c r="A9733" s="18">
        <v>45225</v>
      </c>
      <c r="B9733" s="11" t="s">
        <v>42924</v>
      </c>
      <c r="C9733" s="11" t="s">
        <v>5684</v>
      </c>
      <c r="D9733" s="12"/>
      <c r="E9733" s="13">
        <v>13197339952</v>
      </c>
      <c r="F9733" s="11" t="s">
        <v>42925</v>
      </c>
      <c r="G9733" s="12" t="s">
        <v>62</v>
      </c>
      <c r="H9733" s="12"/>
      <c r="I9733" s="14" t="s">
        <v>272</v>
      </c>
      <c r="J9733" s="12" t="s">
        <v>24</v>
      </c>
      <c r="K9733" s="12" t="s">
        <v>69</v>
      </c>
      <c r="L9733" s="12" t="s">
        <v>39</v>
      </c>
      <c r="M9733" s="11" t="s">
        <v>40</v>
      </c>
      <c r="N9733" s="11" t="s">
        <v>183</v>
      </c>
      <c r="O9733" s="12" t="s">
        <v>29</v>
      </c>
      <c r="P9733" s="12"/>
      <c r="Q9733" s="15" t="s">
        <v>42926</v>
      </c>
      <c r="R9733" s="12" t="s">
        <v>42</v>
      </c>
      <c r="S9733" s="11" t="s">
        <v>42927</v>
      </c>
      <c r="T9733" s="11"/>
    </row>
    <row x14ac:dyDescent="0.25" r="9734" customHeight="1" ht="19.5">
      <c r="A9734" s="18">
        <v>45224</v>
      </c>
      <c r="B9734" s="11" t="s">
        <v>42928</v>
      </c>
      <c r="C9734" s="11" t="s">
        <v>4867</v>
      </c>
      <c r="D9734" s="12"/>
      <c r="E9734" s="13" t="s">
        <v>42929</v>
      </c>
      <c r="F9734" s="11" t="s">
        <v>42930</v>
      </c>
      <c r="G9734" s="12" t="s">
        <v>74</v>
      </c>
      <c r="H9734" s="12" t="s">
        <v>1267</v>
      </c>
      <c r="I9734" s="14" t="s">
        <v>4870</v>
      </c>
      <c r="J9734" s="12" t="s">
        <v>24</v>
      </c>
      <c r="K9734" s="12" t="s">
        <v>25</v>
      </c>
      <c r="L9734" s="12" t="s">
        <v>39</v>
      </c>
      <c r="M9734" s="11" t="s">
        <v>149</v>
      </c>
      <c r="N9734" s="11" t="s">
        <v>4871</v>
      </c>
      <c r="O9734" s="12" t="s">
        <v>29</v>
      </c>
      <c r="P9734" s="12"/>
      <c r="Q9734" s="15" t="s">
        <v>42931</v>
      </c>
      <c r="R9734" s="12" t="s">
        <v>148</v>
      </c>
      <c r="S9734" s="11" t="s">
        <v>42932</v>
      </c>
      <c r="T9734" s="11" t="s">
        <v>4893</v>
      </c>
    </row>
    <row x14ac:dyDescent="0.25" r="9735" customHeight="1" ht="19.5">
      <c r="A9735" s="18">
        <v>45224</v>
      </c>
      <c r="B9735" s="11" t="s">
        <v>42933</v>
      </c>
      <c r="C9735" s="11" t="s">
        <v>4593</v>
      </c>
      <c r="D9735" s="12"/>
      <c r="E9735" s="13">
        <v>15587921314</v>
      </c>
      <c r="F9735" s="11" t="s">
        <v>42934</v>
      </c>
      <c r="G9735" s="12" t="s">
        <v>62</v>
      </c>
      <c r="H9735" s="12"/>
      <c r="I9735" s="14" t="s">
        <v>104</v>
      </c>
      <c r="J9735" s="12" t="s">
        <v>24</v>
      </c>
      <c r="K9735" s="12" t="s">
        <v>25</v>
      </c>
      <c r="L9735" s="12" t="s">
        <v>39</v>
      </c>
      <c r="M9735" s="11" t="s">
        <v>40</v>
      </c>
      <c r="N9735" s="11" t="s">
        <v>28</v>
      </c>
      <c r="O9735" s="12" t="s">
        <v>29</v>
      </c>
      <c r="P9735" s="12"/>
      <c r="Q9735" s="15" t="s">
        <v>42935</v>
      </c>
      <c r="R9735" s="12" t="s">
        <v>42</v>
      </c>
      <c r="S9735" s="11" t="s">
        <v>42936</v>
      </c>
      <c r="T9735" s="11" t="s">
        <v>42937</v>
      </c>
    </row>
    <row x14ac:dyDescent="0.25" r="9736" customHeight="1" ht="19.5">
      <c r="A9736" s="18">
        <v>45224</v>
      </c>
      <c r="B9736" s="11" t="s">
        <v>42938</v>
      </c>
      <c r="C9736" s="11" t="s">
        <v>5601</v>
      </c>
      <c r="D9736" s="12"/>
      <c r="E9736" s="13">
        <v>15587926179</v>
      </c>
      <c r="F9736" s="11" t="s">
        <v>42939</v>
      </c>
      <c r="G9736" s="12" t="s">
        <v>115</v>
      </c>
      <c r="H9736" s="12"/>
      <c r="I9736" s="14" t="s">
        <v>850</v>
      </c>
      <c r="J9736" s="12" t="s">
        <v>24</v>
      </c>
      <c r="K9736" s="12" t="s">
        <v>25</v>
      </c>
      <c r="L9736" s="12" t="s">
        <v>39</v>
      </c>
      <c r="M9736" s="11" t="s">
        <v>27</v>
      </c>
      <c r="N9736" s="11" t="s">
        <v>28</v>
      </c>
      <c r="O9736" s="12" t="s">
        <v>29</v>
      </c>
      <c r="P9736" s="12"/>
      <c r="Q9736" s="15" t="s">
        <v>42940</v>
      </c>
      <c r="R9736" s="12" t="s">
        <v>42</v>
      </c>
      <c r="S9736" s="11" t="s">
        <v>42941</v>
      </c>
      <c r="T9736" s="11" t="s">
        <v>42942</v>
      </c>
    </row>
    <row x14ac:dyDescent="0.25" r="9737" customHeight="1" ht="19.5">
      <c r="A9737" s="18">
        <v>45225</v>
      </c>
      <c r="B9737" s="11" t="s">
        <v>42943</v>
      </c>
      <c r="C9737" s="11" t="s">
        <v>5684</v>
      </c>
      <c r="D9737" s="12"/>
      <c r="E9737" s="13">
        <v>15549306595</v>
      </c>
      <c r="F9737" s="11" t="s">
        <v>42944</v>
      </c>
      <c r="G9737" s="12" t="s">
        <v>115</v>
      </c>
      <c r="H9737" s="12"/>
      <c r="I9737" s="14" t="s">
        <v>615</v>
      </c>
      <c r="J9737" s="12" t="s">
        <v>24</v>
      </c>
      <c r="K9737" s="12" t="s">
        <v>25</v>
      </c>
      <c r="L9737" s="12" t="s">
        <v>39</v>
      </c>
      <c r="M9737" s="11" t="s">
        <v>27</v>
      </c>
      <c r="N9737" s="11" t="s">
        <v>183</v>
      </c>
      <c r="O9737" s="12" t="s">
        <v>29</v>
      </c>
      <c r="P9737" s="12"/>
      <c r="Q9737" s="15" t="s">
        <v>42945</v>
      </c>
      <c r="R9737" s="12" t="s">
        <v>42</v>
      </c>
      <c r="S9737" s="11" t="s">
        <v>42946</v>
      </c>
      <c r="T9737" s="11"/>
    </row>
    <row x14ac:dyDescent="0.25" r="9738" customHeight="1" ht="19.5">
      <c r="A9738" s="18">
        <v>45225</v>
      </c>
      <c r="B9738" s="11" t="s">
        <v>42947</v>
      </c>
      <c r="C9738" s="11" t="s">
        <v>660</v>
      </c>
      <c r="D9738" s="12"/>
      <c r="E9738" s="13">
        <v>13100788235</v>
      </c>
      <c r="F9738" s="11" t="s">
        <v>42948</v>
      </c>
      <c r="G9738" s="12" t="s">
        <v>23</v>
      </c>
      <c r="H9738" s="12"/>
      <c r="I9738" s="14" t="s">
        <v>57</v>
      </c>
      <c r="J9738" s="12" t="s">
        <v>24</v>
      </c>
      <c r="K9738" s="12" t="s">
        <v>25</v>
      </c>
      <c r="L9738" s="12" t="s">
        <v>39</v>
      </c>
      <c r="M9738" s="11" t="s">
        <v>40</v>
      </c>
      <c r="N9738" s="11" t="s">
        <v>624</v>
      </c>
      <c r="O9738" s="12" t="s">
        <v>29</v>
      </c>
      <c r="P9738" s="12"/>
      <c r="Q9738" s="15" t="s">
        <v>42949</v>
      </c>
      <c r="R9738" s="12" t="s">
        <v>42</v>
      </c>
      <c r="S9738" s="11" t="s">
        <v>42950</v>
      </c>
      <c r="T9738" s="11" t="s">
        <v>42951</v>
      </c>
    </row>
    <row x14ac:dyDescent="0.25" r="9739" customHeight="1" ht="19.5">
      <c r="A9739" s="18">
        <v>45223</v>
      </c>
      <c r="B9739" s="11" t="s">
        <v>42952</v>
      </c>
      <c r="C9739" s="11" t="s">
        <v>5684</v>
      </c>
      <c r="D9739" s="12"/>
      <c r="E9739" s="13">
        <v>18671713963</v>
      </c>
      <c r="F9739" s="11" t="s">
        <v>42953</v>
      </c>
      <c r="G9739" s="12" t="s">
        <v>115</v>
      </c>
      <c r="H9739" s="12"/>
      <c r="I9739" s="14" t="s">
        <v>259</v>
      </c>
      <c r="J9739" s="12" t="s">
        <v>24</v>
      </c>
      <c r="K9739" s="12" t="s">
        <v>25</v>
      </c>
      <c r="L9739" s="12" t="s">
        <v>39</v>
      </c>
      <c r="M9739" s="11" t="s">
        <v>27</v>
      </c>
      <c r="N9739" s="11" t="s">
        <v>183</v>
      </c>
      <c r="O9739" s="12" t="s">
        <v>29</v>
      </c>
      <c r="P9739" s="12"/>
      <c r="Q9739" s="15" t="s">
        <v>42954</v>
      </c>
      <c r="R9739" s="12" t="s">
        <v>42</v>
      </c>
      <c r="S9739" s="11" t="s">
        <v>42955</v>
      </c>
      <c r="T9739" s="11"/>
    </row>
    <row x14ac:dyDescent="0.25" r="9740" customHeight="1" ht="19.5">
      <c r="A9740" s="18">
        <v>45224</v>
      </c>
      <c r="B9740" s="11" t="s">
        <v>42956</v>
      </c>
      <c r="C9740" s="11" t="s">
        <v>4882</v>
      </c>
      <c r="D9740" s="12"/>
      <c r="E9740" s="13" t="s">
        <v>42957</v>
      </c>
      <c r="F9740" s="11" t="s">
        <v>42958</v>
      </c>
      <c r="G9740" s="12" t="s">
        <v>74</v>
      </c>
      <c r="H9740" s="12"/>
      <c r="I9740" s="14" t="s">
        <v>148</v>
      </c>
      <c r="J9740" s="12" t="s">
        <v>24</v>
      </c>
      <c r="K9740" s="12" t="s">
        <v>25</v>
      </c>
      <c r="L9740" s="12" t="s">
        <v>39</v>
      </c>
      <c r="M9740" s="11" t="s">
        <v>149</v>
      </c>
      <c r="N9740" s="11" t="s">
        <v>4871</v>
      </c>
      <c r="O9740" s="12" t="s">
        <v>29</v>
      </c>
      <c r="P9740" s="12"/>
      <c r="Q9740" s="15" t="s">
        <v>42959</v>
      </c>
      <c r="R9740" s="12" t="s">
        <v>148</v>
      </c>
      <c r="S9740" s="11" t="s">
        <v>42960</v>
      </c>
      <c r="T9740" s="11" t="s">
        <v>4961</v>
      </c>
    </row>
    <row x14ac:dyDescent="0.25" r="9741" customHeight="1" ht="19.5">
      <c r="A9741" s="18">
        <v>45223</v>
      </c>
      <c r="B9741" s="11" t="s">
        <v>42961</v>
      </c>
      <c r="C9741" s="11" t="s">
        <v>5684</v>
      </c>
      <c r="D9741" s="12"/>
      <c r="E9741" s="13">
        <v>15672511910</v>
      </c>
      <c r="F9741" s="11" t="s">
        <v>42962</v>
      </c>
      <c r="G9741" s="12" t="s">
        <v>48</v>
      </c>
      <c r="H9741" s="12"/>
      <c r="I9741" s="14" t="s">
        <v>57</v>
      </c>
      <c r="J9741" s="12" t="s">
        <v>24</v>
      </c>
      <c r="K9741" s="12" t="s">
        <v>25</v>
      </c>
      <c r="L9741" s="12" t="s">
        <v>39</v>
      </c>
      <c r="M9741" s="11" t="s">
        <v>27</v>
      </c>
      <c r="N9741" s="11" t="s">
        <v>183</v>
      </c>
      <c r="O9741" s="12" t="s">
        <v>29</v>
      </c>
      <c r="P9741" s="12"/>
      <c r="Q9741" s="15" t="s">
        <v>42963</v>
      </c>
      <c r="R9741" s="12" t="s">
        <v>42</v>
      </c>
      <c r="S9741" s="11" t="s">
        <v>42964</v>
      </c>
      <c r="T9741" s="11"/>
    </row>
    <row x14ac:dyDescent="0.25" r="9742" customHeight="1" ht="19.5">
      <c r="A9742" s="18">
        <v>45224</v>
      </c>
      <c r="B9742" s="11" t="s">
        <v>42965</v>
      </c>
      <c r="C9742" s="11" t="s">
        <v>4593</v>
      </c>
      <c r="D9742" s="12"/>
      <c r="E9742" s="13">
        <v>15572724466</v>
      </c>
      <c r="F9742" s="11" t="s">
        <v>42966</v>
      </c>
      <c r="G9742" s="12" t="s">
        <v>115</v>
      </c>
      <c r="H9742" s="12"/>
      <c r="I9742" s="14" t="s">
        <v>142</v>
      </c>
      <c r="J9742" s="12" t="s">
        <v>24</v>
      </c>
      <c r="K9742" s="12" t="s">
        <v>25</v>
      </c>
      <c r="L9742" s="12" t="s">
        <v>39</v>
      </c>
      <c r="M9742" s="11" t="s">
        <v>40</v>
      </c>
      <c r="N9742" s="11" t="s">
        <v>28</v>
      </c>
      <c r="O9742" s="12" t="s">
        <v>29</v>
      </c>
      <c r="P9742" s="12"/>
      <c r="Q9742" s="15" t="s">
        <v>42967</v>
      </c>
      <c r="R9742" s="12" t="s">
        <v>42</v>
      </c>
      <c r="S9742" s="11" t="s">
        <v>42968</v>
      </c>
      <c r="T9742" s="11" t="s">
        <v>42969</v>
      </c>
    </row>
    <row x14ac:dyDescent="0.25" r="9743" customHeight="1" ht="19.5">
      <c r="A9743" s="18">
        <v>45224</v>
      </c>
      <c r="B9743" s="11" t="s">
        <v>42970</v>
      </c>
      <c r="C9743" s="11" t="s">
        <v>4882</v>
      </c>
      <c r="D9743" s="12"/>
      <c r="E9743" s="13" t="s">
        <v>42971</v>
      </c>
      <c r="F9743" s="11" t="s">
        <v>42972</v>
      </c>
      <c r="G9743" s="12" t="s">
        <v>74</v>
      </c>
      <c r="H9743" s="12"/>
      <c r="I9743" s="14" t="s">
        <v>148</v>
      </c>
      <c r="J9743" s="12" t="s">
        <v>24</v>
      </c>
      <c r="K9743" s="12" t="s">
        <v>25</v>
      </c>
      <c r="L9743" s="12" t="s">
        <v>39</v>
      </c>
      <c r="M9743" s="11" t="s">
        <v>149</v>
      </c>
      <c r="N9743" s="11" t="s">
        <v>4871</v>
      </c>
      <c r="O9743" s="12" t="s">
        <v>29</v>
      </c>
      <c r="P9743" s="12"/>
      <c r="Q9743" s="15" t="s">
        <v>42973</v>
      </c>
      <c r="R9743" s="12" t="s">
        <v>148</v>
      </c>
      <c r="S9743" s="11" t="s">
        <v>42974</v>
      </c>
      <c r="T9743" s="11" t="s">
        <v>7782</v>
      </c>
    </row>
    <row x14ac:dyDescent="0.25" r="9744" customHeight="1" ht="19.5">
      <c r="A9744" s="18">
        <v>45222</v>
      </c>
      <c r="B9744" s="11" t="s">
        <v>42975</v>
      </c>
      <c r="C9744" s="11" t="s">
        <v>7274</v>
      </c>
      <c r="D9744" s="12"/>
      <c r="E9744" s="13">
        <v>15671055199</v>
      </c>
      <c r="F9744" s="11" t="s">
        <v>42976</v>
      </c>
      <c r="G9744" s="12" t="s">
        <v>216</v>
      </c>
      <c r="H9744" s="12"/>
      <c r="I9744" s="14" t="s">
        <v>415</v>
      </c>
      <c r="J9744" s="12" t="s">
        <v>24</v>
      </c>
      <c r="K9744" s="12" t="s">
        <v>25</v>
      </c>
      <c r="L9744" s="12" t="s">
        <v>39</v>
      </c>
      <c r="M9744" s="11" t="s">
        <v>27</v>
      </c>
      <c r="N9744" s="11" t="s">
        <v>28</v>
      </c>
      <c r="O9744" s="12" t="s">
        <v>29</v>
      </c>
      <c r="P9744" s="12"/>
      <c r="Q9744" s="15" t="s">
        <v>42977</v>
      </c>
      <c r="R9744" s="12" t="s">
        <v>42</v>
      </c>
      <c r="S9744" s="11" t="s">
        <v>42978</v>
      </c>
      <c r="T9744" s="11" t="s">
        <v>42979</v>
      </c>
    </row>
    <row x14ac:dyDescent="0.25" r="9745" customHeight="1" ht="19.5">
      <c r="A9745" s="18">
        <v>45225</v>
      </c>
      <c r="B9745" s="11" t="s">
        <v>42980</v>
      </c>
      <c r="C9745" s="11" t="s">
        <v>880</v>
      </c>
      <c r="D9745" s="12"/>
      <c r="E9745" s="13">
        <v>18527819981</v>
      </c>
      <c r="F9745" s="11" t="s">
        <v>42981</v>
      </c>
      <c r="G9745" s="12" t="s">
        <v>48</v>
      </c>
      <c r="H9745" s="12"/>
      <c r="I9745" s="14" t="s">
        <v>241</v>
      </c>
      <c r="J9745" s="12" t="s">
        <v>24</v>
      </c>
      <c r="K9745" s="12" t="s">
        <v>25</v>
      </c>
      <c r="L9745" s="12" t="s">
        <v>39</v>
      </c>
      <c r="M9745" s="11" t="s">
        <v>675</v>
      </c>
      <c r="N9745" s="11" t="s">
        <v>28</v>
      </c>
      <c r="O9745" s="12" t="s">
        <v>29</v>
      </c>
      <c r="P9745" s="12"/>
      <c r="Q9745" s="15" t="s">
        <v>42982</v>
      </c>
      <c r="R9745" s="12" t="s">
        <v>42</v>
      </c>
      <c r="S9745" s="11" t="s">
        <v>42983</v>
      </c>
      <c r="T9745" s="11" t="s">
        <v>42984</v>
      </c>
    </row>
    <row x14ac:dyDescent="0.25" r="9746" customHeight="1" ht="19.5">
      <c r="A9746" s="18">
        <v>45225</v>
      </c>
      <c r="B9746" s="11" t="s">
        <v>42985</v>
      </c>
      <c r="C9746" s="11" t="s">
        <v>5513</v>
      </c>
      <c r="D9746" s="12"/>
      <c r="E9746" s="13">
        <v>15629372891</v>
      </c>
      <c r="F9746" s="11" t="s">
        <v>42986</v>
      </c>
      <c r="G9746" s="12" t="s">
        <v>74</v>
      </c>
      <c r="H9746" s="12"/>
      <c r="I9746" s="14" t="s">
        <v>272</v>
      </c>
      <c r="J9746" s="12" t="s">
        <v>24</v>
      </c>
      <c r="K9746" s="12" t="s">
        <v>25</v>
      </c>
      <c r="L9746" s="12" t="s">
        <v>39</v>
      </c>
      <c r="M9746" s="11" t="s">
        <v>27</v>
      </c>
      <c r="N9746" s="11" t="s">
        <v>28</v>
      </c>
      <c r="O9746" s="12" t="s">
        <v>29</v>
      </c>
      <c r="P9746" s="12"/>
      <c r="Q9746" s="15" t="s">
        <v>42987</v>
      </c>
      <c r="R9746" s="12" t="s">
        <v>42</v>
      </c>
      <c r="S9746" s="11" t="s">
        <v>42988</v>
      </c>
      <c r="T9746" s="11" t="s">
        <v>42989</v>
      </c>
    </row>
    <row x14ac:dyDescent="0.25" r="9747" customHeight="1" ht="19.5">
      <c r="A9747" s="18">
        <v>45224</v>
      </c>
      <c r="B9747" s="11" t="s">
        <v>42990</v>
      </c>
      <c r="C9747" s="11" t="s">
        <v>4923</v>
      </c>
      <c r="D9747" s="12"/>
      <c r="E9747" s="13" t="s">
        <v>42991</v>
      </c>
      <c r="F9747" s="11" t="s">
        <v>42992</v>
      </c>
      <c r="G9747" s="12" t="s">
        <v>74</v>
      </c>
      <c r="H9747" s="12" t="s">
        <v>1267</v>
      </c>
      <c r="I9747" s="14" t="s">
        <v>148</v>
      </c>
      <c r="J9747" s="12" t="s">
        <v>24</v>
      </c>
      <c r="K9747" s="12" t="s">
        <v>25</v>
      </c>
      <c r="L9747" s="12" t="s">
        <v>39</v>
      </c>
      <c r="M9747" s="11" t="s">
        <v>149</v>
      </c>
      <c r="N9747" s="11" t="s">
        <v>4871</v>
      </c>
      <c r="O9747" s="12" t="s">
        <v>29</v>
      </c>
      <c r="P9747" s="12"/>
      <c r="Q9747" s="15" t="s">
        <v>42993</v>
      </c>
      <c r="R9747" s="12" t="s">
        <v>148</v>
      </c>
      <c r="S9747" s="11" t="s">
        <v>11930</v>
      </c>
      <c r="T9747" s="11" t="s">
        <v>4955</v>
      </c>
    </row>
    <row x14ac:dyDescent="0.25" r="9748" customHeight="1" ht="19.5">
      <c r="A9748" s="18">
        <v>45225</v>
      </c>
      <c r="B9748" s="11" t="s">
        <v>42994</v>
      </c>
      <c r="C9748" s="11" t="s">
        <v>46</v>
      </c>
      <c r="D9748" s="12"/>
      <c r="E9748" s="13">
        <v>16671769589</v>
      </c>
      <c r="F9748" s="11" t="s">
        <v>42995</v>
      </c>
      <c r="G9748" s="12" t="s">
        <v>74</v>
      </c>
      <c r="H9748" s="12"/>
      <c r="I9748" s="14" t="s">
        <v>235</v>
      </c>
      <c r="J9748" s="12" t="s">
        <v>24</v>
      </c>
      <c r="K9748" s="12" t="s">
        <v>25</v>
      </c>
      <c r="L9748" s="12" t="s">
        <v>39</v>
      </c>
      <c r="M9748" s="11" t="s">
        <v>27</v>
      </c>
      <c r="N9748" s="11" t="s">
        <v>28</v>
      </c>
      <c r="O9748" s="12" t="s">
        <v>29</v>
      </c>
      <c r="P9748" s="12"/>
      <c r="Q9748" s="15" t="s">
        <v>42996</v>
      </c>
      <c r="R9748" s="12" t="s">
        <v>42</v>
      </c>
      <c r="S9748" s="11" t="s">
        <v>42997</v>
      </c>
      <c r="T9748" s="11" t="s">
        <v>42998</v>
      </c>
    </row>
    <row x14ac:dyDescent="0.25" r="9749" customHeight="1" ht="19.5">
      <c r="A9749" s="18">
        <v>45225</v>
      </c>
      <c r="B9749" s="11" t="s">
        <v>42999</v>
      </c>
      <c r="C9749" s="11" t="s">
        <v>660</v>
      </c>
      <c r="D9749" s="12"/>
      <c r="E9749" s="13" t="s">
        <v>43000</v>
      </c>
      <c r="F9749" s="11" t="s">
        <v>43001</v>
      </c>
      <c r="G9749" s="12" t="s">
        <v>74</v>
      </c>
      <c r="H9749" s="12"/>
      <c r="I9749" s="14" t="s">
        <v>615</v>
      </c>
      <c r="J9749" s="12" t="s">
        <v>24</v>
      </c>
      <c r="K9749" s="12" t="s">
        <v>25</v>
      </c>
      <c r="L9749" s="12" t="s">
        <v>39</v>
      </c>
      <c r="M9749" s="11" t="s">
        <v>149</v>
      </c>
      <c r="N9749" s="11" t="s">
        <v>624</v>
      </c>
      <c r="O9749" s="12" t="s">
        <v>29</v>
      </c>
      <c r="P9749" s="12"/>
      <c r="Q9749" s="15" t="s">
        <v>43002</v>
      </c>
      <c r="R9749" s="12" t="s">
        <v>42</v>
      </c>
      <c r="S9749" s="11" t="s">
        <v>43003</v>
      </c>
      <c r="T9749" s="11" t="s">
        <v>43004</v>
      </c>
    </row>
    <row x14ac:dyDescent="0.25" r="9750" customHeight="1" ht="19.5">
      <c r="A9750" s="18">
        <v>45224</v>
      </c>
      <c r="B9750" s="11" t="s">
        <v>43005</v>
      </c>
      <c r="C9750" s="11" t="s">
        <v>691</v>
      </c>
      <c r="D9750" s="12"/>
      <c r="E9750" s="13">
        <v>15507209321</v>
      </c>
      <c r="F9750" s="11" t="s">
        <v>43006</v>
      </c>
      <c r="G9750" s="12" t="s">
        <v>62</v>
      </c>
      <c r="H9750" s="12"/>
      <c r="I9750" s="14" t="s">
        <v>381</v>
      </c>
      <c r="J9750" s="12" t="s">
        <v>24</v>
      </c>
      <c r="K9750" s="12" t="s">
        <v>69</v>
      </c>
      <c r="L9750" s="12" t="s">
        <v>39</v>
      </c>
      <c r="M9750" s="11" t="s">
        <v>40</v>
      </c>
      <c r="N9750" s="11" t="s">
        <v>28</v>
      </c>
      <c r="O9750" s="12" t="s">
        <v>29</v>
      </c>
      <c r="P9750" s="12"/>
      <c r="Q9750" s="15" t="s">
        <v>43007</v>
      </c>
      <c r="R9750" s="12" t="s">
        <v>42</v>
      </c>
      <c r="S9750" s="11" t="s">
        <v>43008</v>
      </c>
      <c r="T9750" s="11" t="s">
        <v>43009</v>
      </c>
    </row>
    <row x14ac:dyDescent="0.25" r="9751" customHeight="1" ht="19.5">
      <c r="A9751" s="18">
        <v>45224</v>
      </c>
      <c r="B9751" s="11" t="s">
        <v>43010</v>
      </c>
      <c r="C9751" s="11" t="s">
        <v>4923</v>
      </c>
      <c r="D9751" s="12"/>
      <c r="E9751" s="13" t="s">
        <v>43011</v>
      </c>
      <c r="F9751" s="11" t="s">
        <v>3606</v>
      </c>
      <c r="G9751" s="12" t="s">
        <v>74</v>
      </c>
      <c r="H9751" s="12" t="s">
        <v>98</v>
      </c>
      <c r="I9751" s="14" t="s">
        <v>148</v>
      </c>
      <c r="J9751" s="12" t="s">
        <v>24</v>
      </c>
      <c r="K9751" s="12" t="s">
        <v>25</v>
      </c>
      <c r="L9751" s="12" t="s">
        <v>39</v>
      </c>
      <c r="M9751" s="11" t="s">
        <v>149</v>
      </c>
      <c r="N9751" s="11" t="s">
        <v>4871</v>
      </c>
      <c r="O9751" s="12" t="s">
        <v>29</v>
      </c>
      <c r="P9751" s="12"/>
      <c r="Q9751" s="15" t="s">
        <v>43012</v>
      </c>
      <c r="R9751" s="12" t="s">
        <v>148</v>
      </c>
      <c r="S9751" s="11" t="s">
        <v>43013</v>
      </c>
      <c r="T9751" s="11" t="s">
        <v>4928</v>
      </c>
    </row>
    <row x14ac:dyDescent="0.25" r="9752" customHeight="1" ht="19.5">
      <c r="A9752" s="18">
        <v>45224</v>
      </c>
      <c r="B9752" s="11" t="s">
        <v>43014</v>
      </c>
      <c r="C9752" s="11" t="s">
        <v>5684</v>
      </c>
      <c r="D9752" s="12"/>
      <c r="E9752" s="13">
        <v>15572736367</v>
      </c>
      <c r="F9752" s="11" t="s">
        <v>43015</v>
      </c>
      <c r="G9752" s="12" t="s">
        <v>37</v>
      </c>
      <c r="H9752" s="12"/>
      <c r="I9752" s="14" t="s">
        <v>590</v>
      </c>
      <c r="J9752" s="12" t="s">
        <v>24</v>
      </c>
      <c r="K9752" s="12" t="s">
        <v>25</v>
      </c>
      <c r="L9752" s="12" t="s">
        <v>39</v>
      </c>
      <c r="M9752" s="11" t="s">
        <v>27</v>
      </c>
      <c r="N9752" s="11" t="s">
        <v>183</v>
      </c>
      <c r="O9752" s="12" t="s">
        <v>29</v>
      </c>
      <c r="P9752" s="12"/>
      <c r="Q9752" s="15" t="s">
        <v>43016</v>
      </c>
      <c r="R9752" s="12" t="s">
        <v>42</v>
      </c>
      <c r="S9752" s="11" t="s">
        <v>43017</v>
      </c>
      <c r="T9752" s="11"/>
    </row>
    <row x14ac:dyDescent="0.25" r="9753" customHeight="1" ht="19.5">
      <c r="A9753" s="18">
        <v>45224</v>
      </c>
      <c r="B9753" s="11" t="s">
        <v>43018</v>
      </c>
      <c r="C9753" s="11" t="s">
        <v>4882</v>
      </c>
      <c r="D9753" s="12"/>
      <c r="E9753" s="13" t="s">
        <v>43019</v>
      </c>
      <c r="F9753" s="11" t="s">
        <v>43020</v>
      </c>
      <c r="G9753" s="12" t="s">
        <v>74</v>
      </c>
      <c r="H9753" s="12"/>
      <c r="I9753" s="14" t="s">
        <v>148</v>
      </c>
      <c r="J9753" s="12" t="s">
        <v>24</v>
      </c>
      <c r="K9753" s="12" t="s">
        <v>25</v>
      </c>
      <c r="L9753" s="12" t="s">
        <v>39</v>
      </c>
      <c r="M9753" s="11" t="s">
        <v>149</v>
      </c>
      <c r="N9753" s="11" t="s">
        <v>4871</v>
      </c>
      <c r="O9753" s="12" t="s">
        <v>29</v>
      </c>
      <c r="P9753" s="12"/>
      <c r="Q9753" s="15" t="s">
        <v>43021</v>
      </c>
      <c r="R9753" s="12" t="s">
        <v>148</v>
      </c>
      <c r="S9753" s="11" t="s">
        <v>43022</v>
      </c>
      <c r="T9753" s="11" t="s">
        <v>4887</v>
      </c>
    </row>
    <row x14ac:dyDescent="0.25" r="9754" customHeight="1" ht="19.5">
      <c r="A9754" s="18">
        <v>45224</v>
      </c>
      <c r="B9754" s="11" t="s">
        <v>43023</v>
      </c>
      <c r="C9754" s="11" t="s">
        <v>5684</v>
      </c>
      <c r="D9754" s="12"/>
      <c r="E9754" s="13">
        <v>15572712313</v>
      </c>
      <c r="F9754" s="11" t="s">
        <v>43024</v>
      </c>
      <c r="G9754" s="12" t="s">
        <v>74</v>
      </c>
      <c r="H9754" s="12"/>
      <c r="I9754" s="14" t="s">
        <v>1623</v>
      </c>
      <c r="J9754" s="12" t="s">
        <v>24</v>
      </c>
      <c r="K9754" s="12" t="s">
        <v>25</v>
      </c>
      <c r="L9754" s="12" t="s">
        <v>39</v>
      </c>
      <c r="M9754" s="11" t="s">
        <v>27</v>
      </c>
      <c r="N9754" s="11" t="s">
        <v>183</v>
      </c>
      <c r="O9754" s="12" t="s">
        <v>29</v>
      </c>
      <c r="P9754" s="12"/>
      <c r="Q9754" s="15" t="s">
        <v>43025</v>
      </c>
      <c r="R9754" s="12" t="s">
        <v>42</v>
      </c>
      <c r="S9754" s="11" t="s">
        <v>43026</v>
      </c>
      <c r="T9754" s="11"/>
    </row>
    <row x14ac:dyDescent="0.25" r="9755" customHeight="1" ht="19.5">
      <c r="A9755" s="18">
        <v>45224</v>
      </c>
      <c r="B9755" s="11" t="s">
        <v>43027</v>
      </c>
      <c r="C9755" s="11" t="s">
        <v>4867</v>
      </c>
      <c r="D9755" s="12"/>
      <c r="E9755" s="13" t="s">
        <v>43028</v>
      </c>
      <c r="F9755" s="11" t="s">
        <v>43029</v>
      </c>
      <c r="G9755" s="12" t="s">
        <v>74</v>
      </c>
      <c r="H9755" s="12"/>
      <c r="I9755" s="14" t="s">
        <v>4870</v>
      </c>
      <c r="J9755" s="12" t="s">
        <v>24</v>
      </c>
      <c r="K9755" s="12" t="s">
        <v>25</v>
      </c>
      <c r="L9755" s="12" t="s">
        <v>39</v>
      </c>
      <c r="M9755" s="11" t="s">
        <v>149</v>
      </c>
      <c r="N9755" s="11" t="s">
        <v>4871</v>
      </c>
      <c r="O9755" s="12" t="s">
        <v>29</v>
      </c>
      <c r="P9755" s="12"/>
      <c r="Q9755" s="15" t="s">
        <v>43030</v>
      </c>
      <c r="R9755" s="12" t="s">
        <v>148</v>
      </c>
      <c r="S9755" s="11" t="s">
        <v>43031</v>
      </c>
      <c r="T9755" s="11" t="s">
        <v>4961</v>
      </c>
    </row>
    <row x14ac:dyDescent="0.25" r="9756" customHeight="1" ht="19.5">
      <c r="A9756" s="18">
        <v>45224</v>
      </c>
      <c r="B9756" s="11" t="s">
        <v>43032</v>
      </c>
      <c r="C9756" s="11" t="s">
        <v>4867</v>
      </c>
      <c r="D9756" s="12"/>
      <c r="E9756" s="13" t="s">
        <v>43033</v>
      </c>
      <c r="F9756" s="11" t="s">
        <v>43034</v>
      </c>
      <c r="G9756" s="12" t="s">
        <v>74</v>
      </c>
      <c r="H9756" s="12" t="s">
        <v>130</v>
      </c>
      <c r="I9756" s="14" t="s">
        <v>4870</v>
      </c>
      <c r="J9756" s="12" t="s">
        <v>24</v>
      </c>
      <c r="K9756" s="12" t="s">
        <v>25</v>
      </c>
      <c r="L9756" s="12" t="s">
        <v>39</v>
      </c>
      <c r="M9756" s="11" t="s">
        <v>149</v>
      </c>
      <c r="N9756" s="11" t="s">
        <v>4871</v>
      </c>
      <c r="O9756" s="12" t="s">
        <v>29</v>
      </c>
      <c r="P9756" s="12"/>
      <c r="Q9756" s="15" t="s">
        <v>43035</v>
      </c>
      <c r="R9756" s="12" t="s">
        <v>148</v>
      </c>
      <c r="S9756" s="11" t="s">
        <v>43036</v>
      </c>
      <c r="T9756" s="11" t="s">
        <v>6803</v>
      </c>
    </row>
    <row x14ac:dyDescent="0.25" r="9757" customHeight="1" ht="19.5">
      <c r="A9757" s="18">
        <v>45222</v>
      </c>
      <c r="B9757" s="11" t="s">
        <v>43037</v>
      </c>
      <c r="C9757" s="11" t="s">
        <v>5684</v>
      </c>
      <c r="D9757" s="12"/>
      <c r="E9757" s="13">
        <v>18671727902</v>
      </c>
      <c r="F9757" s="11" t="s">
        <v>43038</v>
      </c>
      <c r="G9757" s="12" t="s">
        <v>37</v>
      </c>
      <c r="H9757" s="12"/>
      <c r="I9757" s="14" t="s">
        <v>116</v>
      </c>
      <c r="J9757" s="12" t="s">
        <v>24</v>
      </c>
      <c r="K9757" s="12" t="s">
        <v>25</v>
      </c>
      <c r="L9757" s="12" t="s">
        <v>39</v>
      </c>
      <c r="M9757" s="11" t="s">
        <v>27</v>
      </c>
      <c r="N9757" s="11" t="s">
        <v>183</v>
      </c>
      <c r="O9757" s="12" t="s">
        <v>29</v>
      </c>
      <c r="P9757" s="12"/>
      <c r="Q9757" s="15" t="s">
        <v>43039</v>
      </c>
      <c r="R9757" s="12" t="s">
        <v>42</v>
      </c>
      <c r="S9757" s="11" t="s">
        <v>43040</v>
      </c>
      <c r="T9757" s="11"/>
    </row>
    <row x14ac:dyDescent="0.25" r="9758" customHeight="1" ht="19.5">
      <c r="A9758" s="18">
        <v>45224</v>
      </c>
      <c r="B9758" s="11" t="s">
        <v>43041</v>
      </c>
      <c r="C9758" s="11" t="s">
        <v>5513</v>
      </c>
      <c r="D9758" s="12"/>
      <c r="E9758" s="13">
        <v>16671005299</v>
      </c>
      <c r="F9758" s="11" t="s">
        <v>43042</v>
      </c>
      <c r="G9758" s="12" t="s">
        <v>37</v>
      </c>
      <c r="H9758" s="12" t="s">
        <v>98</v>
      </c>
      <c r="I9758" s="14" t="s">
        <v>63</v>
      </c>
      <c r="J9758" s="12" t="s">
        <v>24</v>
      </c>
      <c r="K9758" s="12" t="s">
        <v>25</v>
      </c>
      <c r="L9758" s="12" t="s">
        <v>39</v>
      </c>
      <c r="M9758" s="11" t="s">
        <v>27</v>
      </c>
      <c r="N9758" s="11" t="s">
        <v>28</v>
      </c>
      <c r="O9758" s="12" t="s">
        <v>29</v>
      </c>
      <c r="P9758" s="12"/>
      <c r="Q9758" s="15" t="s">
        <v>43043</v>
      </c>
      <c r="R9758" s="12" t="s">
        <v>42</v>
      </c>
      <c r="S9758" s="11" t="s">
        <v>43044</v>
      </c>
      <c r="T9758" s="11" t="s">
        <v>43045</v>
      </c>
    </row>
    <row x14ac:dyDescent="0.25" r="9759" customHeight="1" ht="19.5">
      <c r="A9759" s="18">
        <v>45224</v>
      </c>
      <c r="B9759" s="11" t="s">
        <v>43046</v>
      </c>
      <c r="C9759" s="11" t="s">
        <v>14521</v>
      </c>
      <c r="D9759" s="12"/>
      <c r="E9759" s="13">
        <v>15587972237</v>
      </c>
      <c r="F9759" s="11" t="s">
        <v>43047</v>
      </c>
      <c r="G9759" s="12" t="s">
        <v>48</v>
      </c>
      <c r="H9759" s="12"/>
      <c r="I9759" s="14" t="s">
        <v>1914</v>
      </c>
      <c r="J9759" s="12" t="s">
        <v>24</v>
      </c>
      <c r="K9759" s="12" t="s">
        <v>25</v>
      </c>
      <c r="L9759" s="12" t="s">
        <v>39</v>
      </c>
      <c r="M9759" s="11" t="s">
        <v>675</v>
      </c>
      <c r="N9759" s="11" t="s">
        <v>28</v>
      </c>
      <c r="O9759" s="12" t="s">
        <v>29</v>
      </c>
      <c r="P9759" s="12"/>
      <c r="Q9759" s="15" t="s">
        <v>43048</v>
      </c>
      <c r="R9759" s="12" t="s">
        <v>42</v>
      </c>
      <c r="S9759" s="11" t="s">
        <v>43049</v>
      </c>
      <c r="T9759" s="11" t="s">
        <v>43050</v>
      </c>
    </row>
    <row x14ac:dyDescent="0.25" r="9760" customHeight="1" ht="19.5">
      <c r="A9760" s="18">
        <v>45225</v>
      </c>
      <c r="B9760" s="11" t="s">
        <v>43051</v>
      </c>
      <c r="C9760" s="11" t="s">
        <v>4366</v>
      </c>
      <c r="D9760" s="12"/>
      <c r="E9760" s="13">
        <v>15571746000</v>
      </c>
      <c r="F9760" s="11" t="s">
        <v>43052</v>
      </c>
      <c r="G9760" s="12" t="s">
        <v>56</v>
      </c>
      <c r="H9760" s="12"/>
      <c r="I9760" s="14" t="s">
        <v>182</v>
      </c>
      <c r="J9760" s="12" t="s">
        <v>24</v>
      </c>
      <c r="K9760" s="12" t="s">
        <v>25</v>
      </c>
      <c r="L9760" s="12" t="s">
        <v>39</v>
      </c>
      <c r="M9760" s="11" t="s">
        <v>40</v>
      </c>
      <c r="N9760" s="11" t="s">
        <v>28</v>
      </c>
      <c r="O9760" s="12" t="s">
        <v>29</v>
      </c>
      <c r="P9760" s="12"/>
      <c r="Q9760" s="15" t="s">
        <v>43053</v>
      </c>
      <c r="R9760" s="12" t="s">
        <v>42</v>
      </c>
      <c r="S9760" s="11" t="s">
        <v>43054</v>
      </c>
      <c r="T9760" s="11" t="s">
        <v>43055</v>
      </c>
    </row>
    <row x14ac:dyDescent="0.25" r="9761" customHeight="1" ht="19.5">
      <c r="A9761" s="18">
        <v>45225</v>
      </c>
      <c r="B9761" s="11" t="s">
        <v>43056</v>
      </c>
      <c r="C9761" s="11" t="s">
        <v>2414</v>
      </c>
      <c r="D9761" s="12"/>
      <c r="E9761" s="13">
        <v>15672485921</v>
      </c>
      <c r="F9761" s="11" t="s">
        <v>21390</v>
      </c>
      <c r="G9761" s="12" t="s">
        <v>115</v>
      </c>
      <c r="H9761" s="12"/>
      <c r="I9761" s="14" t="s">
        <v>259</v>
      </c>
      <c r="J9761" s="12" t="s">
        <v>24</v>
      </c>
      <c r="K9761" s="12" t="s">
        <v>25</v>
      </c>
      <c r="L9761" s="12" t="s">
        <v>39</v>
      </c>
      <c r="M9761" s="11" t="s">
        <v>27</v>
      </c>
      <c r="N9761" s="11" t="s">
        <v>28</v>
      </c>
      <c r="O9761" s="12" t="s">
        <v>29</v>
      </c>
      <c r="P9761" s="12"/>
      <c r="Q9761" s="15" t="s">
        <v>43057</v>
      </c>
      <c r="R9761" s="12" t="s">
        <v>42</v>
      </c>
      <c r="S9761" s="11" t="s">
        <v>43058</v>
      </c>
      <c r="T9761" s="11" t="s">
        <v>43059</v>
      </c>
    </row>
    <row x14ac:dyDescent="0.25" r="9762" customHeight="1" ht="19.5">
      <c r="A9762" s="18">
        <v>45225</v>
      </c>
      <c r="B9762" s="11" t="s">
        <v>43060</v>
      </c>
      <c r="C9762" s="11" t="s">
        <v>685</v>
      </c>
      <c r="D9762" s="12"/>
      <c r="E9762" s="13">
        <v>15926972202</v>
      </c>
      <c r="F9762" s="11" t="s">
        <v>43061</v>
      </c>
      <c r="G9762" s="12" t="s">
        <v>48</v>
      </c>
      <c r="H9762" s="12"/>
      <c r="I9762" s="14">
        <v>10015</v>
      </c>
      <c r="J9762" s="12" t="s">
        <v>24</v>
      </c>
      <c r="K9762" s="12" t="s">
        <v>69</v>
      </c>
      <c r="L9762" s="12" t="s">
        <v>26</v>
      </c>
      <c r="M9762" s="11" t="s">
        <v>40</v>
      </c>
      <c r="N9762" s="11" t="s">
        <v>28</v>
      </c>
      <c r="O9762" s="12" t="s">
        <v>29</v>
      </c>
      <c r="P9762" s="12"/>
      <c r="Q9762" s="15" t="s">
        <v>43062</v>
      </c>
      <c r="R9762" s="12" t="s">
        <v>31</v>
      </c>
      <c r="S9762" s="11" t="s">
        <v>43063</v>
      </c>
      <c r="T9762" s="11" t="s">
        <v>43064</v>
      </c>
    </row>
    <row x14ac:dyDescent="0.25" r="9763" customHeight="1" ht="19.5">
      <c r="A9763" s="18">
        <v>45225</v>
      </c>
      <c r="B9763" s="11" t="s">
        <v>43065</v>
      </c>
      <c r="C9763" s="11" t="s">
        <v>691</v>
      </c>
      <c r="D9763" s="12"/>
      <c r="E9763" s="13">
        <v>15549340052</v>
      </c>
      <c r="F9763" s="11" t="s">
        <v>41506</v>
      </c>
      <c r="G9763" s="12" t="s">
        <v>37</v>
      </c>
      <c r="H9763" s="12"/>
      <c r="I9763" s="14">
        <v>10015</v>
      </c>
      <c r="J9763" s="12" t="s">
        <v>24</v>
      </c>
      <c r="K9763" s="12" t="s">
        <v>69</v>
      </c>
      <c r="L9763" s="12" t="s">
        <v>26</v>
      </c>
      <c r="M9763" s="11" t="s">
        <v>27</v>
      </c>
      <c r="N9763" s="11" t="s">
        <v>28</v>
      </c>
      <c r="O9763" s="12" t="s">
        <v>29</v>
      </c>
      <c r="P9763" s="12"/>
      <c r="Q9763" s="15" t="s">
        <v>43066</v>
      </c>
      <c r="R9763" s="12" t="s">
        <v>31</v>
      </c>
      <c r="S9763" s="11" t="s">
        <v>43067</v>
      </c>
      <c r="T9763" s="11" t="s">
        <v>43068</v>
      </c>
    </row>
    <row x14ac:dyDescent="0.25" r="9764" customHeight="1" ht="19.5">
      <c r="A9764" s="18">
        <v>45224</v>
      </c>
      <c r="B9764" s="11" t="s">
        <v>43069</v>
      </c>
      <c r="C9764" s="11" t="s">
        <v>4882</v>
      </c>
      <c r="D9764" s="12"/>
      <c r="E9764" s="13" t="s">
        <v>43070</v>
      </c>
      <c r="F9764" s="11" t="s">
        <v>43071</v>
      </c>
      <c r="G9764" s="12" t="s">
        <v>74</v>
      </c>
      <c r="H9764" s="12"/>
      <c r="I9764" s="14" t="s">
        <v>148</v>
      </c>
      <c r="J9764" s="12" t="s">
        <v>24</v>
      </c>
      <c r="K9764" s="12" t="s">
        <v>25</v>
      </c>
      <c r="L9764" s="12" t="s">
        <v>39</v>
      </c>
      <c r="M9764" s="11" t="s">
        <v>149</v>
      </c>
      <c r="N9764" s="11" t="s">
        <v>4871</v>
      </c>
      <c r="O9764" s="12" t="s">
        <v>29</v>
      </c>
      <c r="P9764" s="12"/>
      <c r="Q9764" s="15" t="s">
        <v>43072</v>
      </c>
      <c r="R9764" s="12" t="s">
        <v>148</v>
      </c>
      <c r="S9764" s="11" t="s">
        <v>43073</v>
      </c>
      <c r="T9764" s="11" t="s">
        <v>4961</v>
      </c>
    </row>
    <row x14ac:dyDescent="0.25" r="9765" customHeight="1" ht="19.5">
      <c r="A9765" s="18">
        <v>45224</v>
      </c>
      <c r="B9765" s="11" t="s">
        <v>43074</v>
      </c>
      <c r="C9765" s="11" t="s">
        <v>5684</v>
      </c>
      <c r="D9765" s="12"/>
      <c r="E9765" s="13">
        <v>13277251467</v>
      </c>
      <c r="F9765" s="11" t="s">
        <v>43075</v>
      </c>
      <c r="G9765" s="12" t="s">
        <v>62</v>
      </c>
      <c r="H9765" s="12"/>
      <c r="I9765" s="14" t="s">
        <v>2649</v>
      </c>
      <c r="J9765" s="12" t="s">
        <v>24</v>
      </c>
      <c r="K9765" s="12" t="s">
        <v>25</v>
      </c>
      <c r="L9765" s="12" t="s">
        <v>39</v>
      </c>
      <c r="M9765" s="11" t="s">
        <v>27</v>
      </c>
      <c r="N9765" s="11" t="s">
        <v>183</v>
      </c>
      <c r="O9765" s="12" t="s">
        <v>29</v>
      </c>
      <c r="P9765" s="12"/>
      <c r="Q9765" s="15" t="s">
        <v>43076</v>
      </c>
      <c r="R9765" s="12" t="s">
        <v>42</v>
      </c>
      <c r="S9765" s="11" t="s">
        <v>30141</v>
      </c>
      <c r="T9765" s="11"/>
    </row>
    <row x14ac:dyDescent="0.25" r="9766" customHeight="1" ht="19.5">
      <c r="A9766" s="18">
        <v>45225</v>
      </c>
      <c r="B9766" s="11" t="s">
        <v>43077</v>
      </c>
      <c r="C9766" s="11" t="s">
        <v>5601</v>
      </c>
      <c r="D9766" s="12"/>
      <c r="E9766" s="13">
        <v>13227292124</v>
      </c>
      <c r="F9766" s="11" t="s">
        <v>43078</v>
      </c>
      <c r="G9766" s="12" t="s">
        <v>115</v>
      </c>
      <c r="H9766" s="12"/>
      <c r="I9766" s="14" t="s">
        <v>241</v>
      </c>
      <c r="J9766" s="12" t="s">
        <v>24</v>
      </c>
      <c r="K9766" s="12" t="s">
        <v>25</v>
      </c>
      <c r="L9766" s="12" t="s">
        <v>39</v>
      </c>
      <c r="M9766" s="11" t="s">
        <v>27</v>
      </c>
      <c r="N9766" s="11" t="s">
        <v>28</v>
      </c>
      <c r="O9766" s="12" t="s">
        <v>29</v>
      </c>
      <c r="P9766" s="12"/>
      <c r="Q9766" s="15" t="s">
        <v>43079</v>
      </c>
      <c r="R9766" s="12" t="s">
        <v>42</v>
      </c>
      <c r="S9766" s="11" t="s">
        <v>43080</v>
      </c>
      <c r="T9766" s="11" t="s">
        <v>43081</v>
      </c>
    </row>
    <row x14ac:dyDescent="0.25" r="9767" customHeight="1" ht="19.5">
      <c r="A9767" s="18">
        <v>45224</v>
      </c>
      <c r="B9767" s="11" t="s">
        <v>43082</v>
      </c>
      <c r="C9767" s="11" t="s">
        <v>5684</v>
      </c>
      <c r="D9767" s="12"/>
      <c r="E9767" s="13">
        <v>15549385130</v>
      </c>
      <c r="F9767" s="11" t="s">
        <v>43083</v>
      </c>
      <c r="G9767" s="12" t="s">
        <v>23</v>
      </c>
      <c r="H9767" s="12"/>
      <c r="I9767" s="14" t="s">
        <v>2649</v>
      </c>
      <c r="J9767" s="12" t="s">
        <v>24</v>
      </c>
      <c r="K9767" s="12" t="s">
        <v>25</v>
      </c>
      <c r="L9767" s="12" t="s">
        <v>39</v>
      </c>
      <c r="M9767" s="11" t="s">
        <v>27</v>
      </c>
      <c r="N9767" s="11" t="s">
        <v>183</v>
      </c>
      <c r="O9767" s="12" t="s">
        <v>29</v>
      </c>
      <c r="P9767" s="12"/>
      <c r="Q9767" s="15" t="s">
        <v>43084</v>
      </c>
      <c r="R9767" s="12" t="s">
        <v>42</v>
      </c>
      <c r="S9767" s="11" t="s">
        <v>43085</v>
      </c>
      <c r="T9767" s="11"/>
    </row>
    <row x14ac:dyDescent="0.25" r="9768" customHeight="1" ht="19.5">
      <c r="A9768" s="18">
        <v>45222</v>
      </c>
      <c r="B9768" s="11" t="s">
        <v>43086</v>
      </c>
      <c r="C9768" s="11" t="s">
        <v>5684</v>
      </c>
      <c r="D9768" s="12"/>
      <c r="E9768" s="13">
        <v>15549381626</v>
      </c>
      <c r="F9768" s="11" t="s">
        <v>43087</v>
      </c>
      <c r="G9768" s="12" t="s">
        <v>62</v>
      </c>
      <c r="H9768" s="12"/>
      <c r="I9768" s="14" t="s">
        <v>1914</v>
      </c>
      <c r="J9768" s="12" t="s">
        <v>24</v>
      </c>
      <c r="K9768" s="12" t="s">
        <v>25</v>
      </c>
      <c r="L9768" s="12" t="s">
        <v>39</v>
      </c>
      <c r="M9768" s="11" t="s">
        <v>40</v>
      </c>
      <c r="N9768" s="11" t="s">
        <v>183</v>
      </c>
      <c r="O9768" s="12" t="s">
        <v>29</v>
      </c>
      <c r="P9768" s="12"/>
      <c r="Q9768" s="15" t="s">
        <v>43088</v>
      </c>
      <c r="R9768" s="12" t="s">
        <v>42</v>
      </c>
      <c r="S9768" s="11" t="s">
        <v>43089</v>
      </c>
      <c r="T9768" s="11"/>
    </row>
    <row x14ac:dyDescent="0.25" r="9769" customHeight="1" ht="19.5">
      <c r="A9769" s="18">
        <v>45224</v>
      </c>
      <c r="B9769" s="11" t="s">
        <v>43090</v>
      </c>
      <c r="C9769" s="11" t="s">
        <v>5684</v>
      </c>
      <c r="D9769" s="12"/>
      <c r="E9769" s="13">
        <v>18671600410</v>
      </c>
      <c r="F9769" s="11" t="s">
        <v>43091</v>
      </c>
      <c r="G9769" s="12" t="s">
        <v>216</v>
      </c>
      <c r="H9769" s="12"/>
      <c r="I9769" s="14" t="s">
        <v>1914</v>
      </c>
      <c r="J9769" s="12" t="s">
        <v>24</v>
      </c>
      <c r="K9769" s="12" t="s">
        <v>25</v>
      </c>
      <c r="L9769" s="12" t="s">
        <v>39</v>
      </c>
      <c r="M9769" s="11" t="s">
        <v>27</v>
      </c>
      <c r="N9769" s="11" t="s">
        <v>183</v>
      </c>
      <c r="O9769" s="12" t="s">
        <v>29</v>
      </c>
      <c r="P9769" s="12"/>
      <c r="Q9769" s="15" t="s">
        <v>43092</v>
      </c>
      <c r="R9769" s="12" t="s">
        <v>42</v>
      </c>
      <c r="S9769" s="11" t="s">
        <v>43093</v>
      </c>
      <c r="T9769" s="11"/>
    </row>
    <row x14ac:dyDescent="0.25" r="9770" customHeight="1" ht="19.5">
      <c r="A9770" s="18">
        <v>45224</v>
      </c>
      <c r="B9770" s="11" t="s">
        <v>43094</v>
      </c>
      <c r="C9770" s="11" t="s">
        <v>5684</v>
      </c>
      <c r="D9770" s="12"/>
      <c r="E9770" s="13">
        <v>17683710812</v>
      </c>
      <c r="F9770" s="11" t="s">
        <v>43095</v>
      </c>
      <c r="G9770" s="12" t="s">
        <v>115</v>
      </c>
      <c r="H9770" s="12"/>
      <c r="I9770" s="14" t="s">
        <v>142</v>
      </c>
      <c r="J9770" s="12" t="s">
        <v>24</v>
      </c>
      <c r="K9770" s="12" t="s">
        <v>25</v>
      </c>
      <c r="L9770" s="12" t="s">
        <v>39</v>
      </c>
      <c r="M9770" s="11" t="s">
        <v>27</v>
      </c>
      <c r="N9770" s="11" t="s">
        <v>183</v>
      </c>
      <c r="O9770" s="12" t="s">
        <v>29</v>
      </c>
      <c r="P9770" s="12"/>
      <c r="Q9770" s="15" t="s">
        <v>43096</v>
      </c>
      <c r="R9770" s="12" t="s">
        <v>42</v>
      </c>
      <c r="S9770" s="11" t="s">
        <v>43097</v>
      </c>
      <c r="T9770" s="11"/>
    </row>
    <row x14ac:dyDescent="0.25" r="9771" customHeight="1" ht="19.5">
      <c r="A9771" s="18">
        <v>45224</v>
      </c>
      <c r="B9771" s="11" t="s">
        <v>43098</v>
      </c>
      <c r="C9771" s="11" t="s">
        <v>4867</v>
      </c>
      <c r="D9771" s="12"/>
      <c r="E9771" s="13" t="s">
        <v>43099</v>
      </c>
      <c r="F9771" s="11" t="s">
        <v>43100</v>
      </c>
      <c r="G9771" s="12" t="s">
        <v>74</v>
      </c>
      <c r="H9771" s="12" t="s">
        <v>130</v>
      </c>
      <c r="I9771" s="14" t="s">
        <v>4870</v>
      </c>
      <c r="J9771" s="12" t="s">
        <v>24</v>
      </c>
      <c r="K9771" s="12" t="s">
        <v>25</v>
      </c>
      <c r="L9771" s="12" t="s">
        <v>39</v>
      </c>
      <c r="M9771" s="11" t="s">
        <v>149</v>
      </c>
      <c r="N9771" s="11" t="s">
        <v>4871</v>
      </c>
      <c r="O9771" s="12" t="s">
        <v>29</v>
      </c>
      <c r="P9771" s="12"/>
      <c r="Q9771" s="15" t="s">
        <v>43101</v>
      </c>
      <c r="R9771" s="12" t="s">
        <v>148</v>
      </c>
      <c r="S9771" s="11" t="s">
        <v>43102</v>
      </c>
      <c r="T9771" s="11" t="s">
        <v>7782</v>
      </c>
    </row>
    <row x14ac:dyDescent="0.25" r="9772" customHeight="1" ht="19.5">
      <c r="A9772" s="18">
        <v>45225</v>
      </c>
      <c r="B9772" s="11" t="s">
        <v>43103</v>
      </c>
      <c r="C9772" s="11" t="s">
        <v>72</v>
      </c>
      <c r="D9772" s="12"/>
      <c r="E9772" s="13">
        <v>17671928750</v>
      </c>
      <c r="F9772" s="11" t="s">
        <v>140</v>
      </c>
      <c r="G9772" s="12" t="s">
        <v>74</v>
      </c>
      <c r="H9772" s="12"/>
      <c r="I9772" s="14" t="s">
        <v>259</v>
      </c>
      <c r="J9772" s="12" t="s">
        <v>24</v>
      </c>
      <c r="K9772" s="12" t="s">
        <v>25</v>
      </c>
      <c r="L9772" s="12" t="s">
        <v>39</v>
      </c>
      <c r="M9772" s="11" t="s">
        <v>27</v>
      </c>
      <c r="N9772" s="11" t="s">
        <v>28</v>
      </c>
      <c r="O9772" s="12" t="s">
        <v>29</v>
      </c>
      <c r="P9772" s="12"/>
      <c r="Q9772" s="15" t="s">
        <v>43104</v>
      </c>
      <c r="R9772" s="12" t="s">
        <v>42</v>
      </c>
      <c r="S9772" s="11" t="s">
        <v>43105</v>
      </c>
      <c r="T9772" s="11" t="s">
        <v>43106</v>
      </c>
    </row>
    <row x14ac:dyDescent="0.25" r="9773" customHeight="1" ht="19.5">
      <c r="A9773" s="18">
        <v>45224</v>
      </c>
      <c r="B9773" s="11" t="s">
        <v>43107</v>
      </c>
      <c r="C9773" s="11" t="s">
        <v>38319</v>
      </c>
      <c r="D9773" s="12"/>
      <c r="E9773" s="13" t="s">
        <v>43108</v>
      </c>
      <c r="F9773" s="11" t="s">
        <v>43109</v>
      </c>
      <c r="G9773" s="12" t="s">
        <v>74</v>
      </c>
      <c r="H9773" s="12"/>
      <c r="I9773" s="14" t="s">
        <v>328</v>
      </c>
      <c r="J9773" s="12" t="s">
        <v>24</v>
      </c>
      <c r="K9773" s="12" t="s">
        <v>25</v>
      </c>
      <c r="L9773" s="12" t="s">
        <v>39</v>
      </c>
      <c r="M9773" s="11" t="s">
        <v>149</v>
      </c>
      <c r="N9773" s="11" t="s">
        <v>4871</v>
      </c>
      <c r="O9773" s="12" t="s">
        <v>29</v>
      </c>
      <c r="P9773" s="12"/>
      <c r="Q9773" s="15" t="s">
        <v>43110</v>
      </c>
      <c r="R9773" s="12" t="s">
        <v>148</v>
      </c>
      <c r="S9773" s="11" t="s">
        <v>43111</v>
      </c>
      <c r="T9773" s="11" t="s">
        <v>4906</v>
      </c>
    </row>
    <row x14ac:dyDescent="0.25" r="9774" customHeight="1" ht="19.5">
      <c r="A9774" s="18">
        <v>45225</v>
      </c>
      <c r="B9774" s="11" t="s">
        <v>43112</v>
      </c>
      <c r="C9774" s="11" t="s">
        <v>691</v>
      </c>
      <c r="D9774" s="12"/>
      <c r="E9774" s="13" t="s">
        <v>43113</v>
      </c>
      <c r="F9774" s="11" t="s">
        <v>43114</v>
      </c>
      <c r="G9774" s="12" t="s">
        <v>289</v>
      </c>
      <c r="H9774" s="12"/>
      <c r="I9774" s="14" t="s">
        <v>615</v>
      </c>
      <c r="J9774" s="12" t="s">
        <v>24</v>
      </c>
      <c r="K9774" s="12" t="s">
        <v>25</v>
      </c>
      <c r="L9774" s="12" t="s">
        <v>39</v>
      </c>
      <c r="M9774" s="11" t="s">
        <v>149</v>
      </c>
      <c r="N9774" s="11" t="s">
        <v>28</v>
      </c>
      <c r="O9774" s="12" t="s">
        <v>29</v>
      </c>
      <c r="P9774" s="12"/>
      <c r="Q9774" s="15" t="s">
        <v>43115</v>
      </c>
      <c r="R9774" s="12" t="s">
        <v>42</v>
      </c>
      <c r="S9774" s="11" t="s">
        <v>43116</v>
      </c>
      <c r="T9774" s="11" t="s">
        <v>43117</v>
      </c>
    </row>
    <row x14ac:dyDescent="0.25" r="9775" customHeight="1" ht="19.5">
      <c r="A9775" s="18">
        <v>45224</v>
      </c>
      <c r="B9775" s="11" t="s">
        <v>43118</v>
      </c>
      <c r="C9775" s="11" t="s">
        <v>4867</v>
      </c>
      <c r="D9775" s="12"/>
      <c r="E9775" s="13" t="s">
        <v>43119</v>
      </c>
      <c r="F9775" s="11" t="s">
        <v>43120</v>
      </c>
      <c r="G9775" s="12" t="s">
        <v>74</v>
      </c>
      <c r="H9775" s="12"/>
      <c r="I9775" s="14" t="s">
        <v>4870</v>
      </c>
      <c r="J9775" s="12" t="s">
        <v>24</v>
      </c>
      <c r="K9775" s="12" t="s">
        <v>25</v>
      </c>
      <c r="L9775" s="12" t="s">
        <v>39</v>
      </c>
      <c r="M9775" s="11" t="s">
        <v>149</v>
      </c>
      <c r="N9775" s="11" t="s">
        <v>4871</v>
      </c>
      <c r="O9775" s="12" t="s">
        <v>29</v>
      </c>
      <c r="P9775" s="12"/>
      <c r="Q9775" s="15" t="s">
        <v>43121</v>
      </c>
      <c r="R9775" s="12" t="s">
        <v>148</v>
      </c>
      <c r="S9775" s="11" t="s">
        <v>43122</v>
      </c>
      <c r="T9775" s="11" t="s">
        <v>5339</v>
      </c>
    </row>
    <row x14ac:dyDescent="0.25" r="9776" customHeight="1" ht="19.5">
      <c r="A9776" s="18">
        <v>45224</v>
      </c>
      <c r="B9776" s="11" t="s">
        <v>43123</v>
      </c>
      <c r="C9776" s="11" t="s">
        <v>4923</v>
      </c>
      <c r="D9776" s="12"/>
      <c r="E9776" s="13" t="s">
        <v>43124</v>
      </c>
      <c r="F9776" s="11" t="s">
        <v>43125</v>
      </c>
      <c r="G9776" s="12" t="s">
        <v>74</v>
      </c>
      <c r="H9776" s="12"/>
      <c r="I9776" s="14" t="s">
        <v>49</v>
      </c>
      <c r="J9776" s="12" t="s">
        <v>24</v>
      </c>
      <c r="K9776" s="12" t="s">
        <v>25</v>
      </c>
      <c r="L9776" s="12" t="s">
        <v>39</v>
      </c>
      <c r="M9776" s="11" t="s">
        <v>149</v>
      </c>
      <c r="N9776" s="11" t="s">
        <v>4871</v>
      </c>
      <c r="O9776" s="12" t="s">
        <v>29</v>
      </c>
      <c r="P9776" s="12"/>
      <c r="Q9776" s="15" t="s">
        <v>43126</v>
      </c>
      <c r="R9776" s="12" t="s">
        <v>148</v>
      </c>
      <c r="S9776" s="11" t="s">
        <v>43127</v>
      </c>
      <c r="T9776" s="11" t="s">
        <v>4955</v>
      </c>
    </row>
    <row x14ac:dyDescent="0.25" r="9777" customHeight="1" ht="19.5">
      <c r="A9777" s="18">
        <v>45225</v>
      </c>
      <c r="B9777" s="11" t="s">
        <v>43128</v>
      </c>
      <c r="C9777" s="11" t="s">
        <v>2809</v>
      </c>
      <c r="D9777" s="12"/>
      <c r="E9777" s="13">
        <v>18086240216</v>
      </c>
      <c r="F9777" s="11" t="s">
        <v>43129</v>
      </c>
      <c r="G9777" s="12" t="s">
        <v>74</v>
      </c>
      <c r="H9777" s="12"/>
      <c r="I9777" s="14" t="s">
        <v>131</v>
      </c>
      <c r="J9777" s="12" t="s">
        <v>24</v>
      </c>
      <c r="K9777" s="12" t="s">
        <v>25</v>
      </c>
      <c r="L9777" s="12" t="s">
        <v>39</v>
      </c>
      <c r="M9777" s="11" t="s">
        <v>40</v>
      </c>
      <c r="N9777" s="11" t="s">
        <v>28</v>
      </c>
      <c r="O9777" s="12" t="s">
        <v>29</v>
      </c>
      <c r="P9777" s="12"/>
      <c r="Q9777" s="15" t="s">
        <v>43130</v>
      </c>
      <c r="R9777" s="12" t="s">
        <v>42</v>
      </c>
      <c r="S9777" s="11" t="s">
        <v>43131</v>
      </c>
      <c r="T9777" s="11" t="s">
        <v>43132</v>
      </c>
    </row>
    <row x14ac:dyDescent="0.25" r="9778" customHeight="1" ht="19.5">
      <c r="A9778" s="18">
        <v>45224</v>
      </c>
      <c r="B9778" s="11" t="s">
        <v>43133</v>
      </c>
      <c r="C9778" s="11" t="s">
        <v>660</v>
      </c>
      <c r="D9778" s="12"/>
      <c r="E9778" s="13">
        <v>13114457811</v>
      </c>
      <c r="F9778" s="11" t="s">
        <v>41824</v>
      </c>
      <c r="G9778" s="12" t="s">
        <v>62</v>
      </c>
      <c r="H9778" s="12"/>
      <c r="I9778" s="14" t="s">
        <v>87</v>
      </c>
      <c r="J9778" s="12" t="s">
        <v>24</v>
      </c>
      <c r="K9778" s="12" t="s">
        <v>25</v>
      </c>
      <c r="L9778" s="12" t="s">
        <v>39</v>
      </c>
      <c r="M9778" s="11" t="s">
        <v>27</v>
      </c>
      <c r="N9778" s="11" t="s">
        <v>624</v>
      </c>
      <c r="O9778" s="12" t="s">
        <v>29</v>
      </c>
      <c r="P9778" s="12"/>
      <c r="Q9778" s="15" t="s">
        <v>43134</v>
      </c>
      <c r="R9778" s="12" t="s">
        <v>42</v>
      </c>
      <c r="S9778" s="11" t="s">
        <v>43135</v>
      </c>
      <c r="T9778" s="11" t="s">
        <v>43136</v>
      </c>
    </row>
    <row x14ac:dyDescent="0.25" r="9779" customHeight="1" ht="19.5">
      <c r="A9779" s="18">
        <v>45225</v>
      </c>
      <c r="B9779" s="11" t="s">
        <v>43137</v>
      </c>
      <c r="C9779" s="11" t="s">
        <v>691</v>
      </c>
      <c r="D9779" s="12"/>
      <c r="E9779" s="13">
        <v>15717890520</v>
      </c>
      <c r="F9779" s="11" t="s">
        <v>4316</v>
      </c>
      <c r="G9779" s="12" t="s">
        <v>48</v>
      </c>
      <c r="H9779" s="12"/>
      <c r="I9779" s="14">
        <v>10015</v>
      </c>
      <c r="J9779" s="12" t="s">
        <v>24</v>
      </c>
      <c r="K9779" s="12" t="s">
        <v>69</v>
      </c>
      <c r="L9779" s="12" t="s">
        <v>26</v>
      </c>
      <c r="M9779" s="11" t="s">
        <v>40</v>
      </c>
      <c r="N9779" s="11" t="s">
        <v>28</v>
      </c>
      <c r="O9779" s="12" t="s">
        <v>29</v>
      </c>
      <c r="P9779" s="12"/>
      <c r="Q9779" s="15" t="s">
        <v>43138</v>
      </c>
      <c r="R9779" s="12" t="s">
        <v>31</v>
      </c>
      <c r="S9779" s="11" t="s">
        <v>43139</v>
      </c>
      <c r="T9779" s="11" t="s">
        <v>43140</v>
      </c>
    </row>
    <row x14ac:dyDescent="0.25" r="9780" customHeight="1" ht="19.5">
      <c r="A9780" s="18">
        <v>45224</v>
      </c>
      <c r="B9780" s="11" t="s">
        <v>43141</v>
      </c>
      <c r="C9780" s="11" t="s">
        <v>4882</v>
      </c>
      <c r="D9780" s="12"/>
      <c r="E9780" s="13" t="s">
        <v>43142</v>
      </c>
      <c r="F9780" s="11" t="s">
        <v>43143</v>
      </c>
      <c r="G9780" s="12" t="s">
        <v>74</v>
      </c>
      <c r="H9780" s="12"/>
      <c r="I9780" s="14" t="s">
        <v>57</v>
      </c>
      <c r="J9780" s="12" t="s">
        <v>24</v>
      </c>
      <c r="K9780" s="12" t="s">
        <v>25</v>
      </c>
      <c r="L9780" s="12" t="s">
        <v>39</v>
      </c>
      <c r="M9780" s="11" t="s">
        <v>149</v>
      </c>
      <c r="N9780" s="11" t="s">
        <v>4871</v>
      </c>
      <c r="O9780" s="12" t="s">
        <v>29</v>
      </c>
      <c r="P9780" s="12"/>
      <c r="Q9780" s="15" t="s">
        <v>43144</v>
      </c>
      <c r="R9780" s="12" t="s">
        <v>148</v>
      </c>
      <c r="S9780" s="11" t="s">
        <v>43145</v>
      </c>
      <c r="T9780" s="11" t="s">
        <v>4961</v>
      </c>
    </row>
    <row x14ac:dyDescent="0.25" r="9781" customHeight="1" ht="19.5">
      <c r="A9781" s="18">
        <v>45224</v>
      </c>
      <c r="B9781" s="11" t="s">
        <v>43146</v>
      </c>
      <c r="C9781" s="11" t="s">
        <v>5060</v>
      </c>
      <c r="D9781" s="12"/>
      <c r="E9781" s="13" t="s">
        <v>43147</v>
      </c>
      <c r="F9781" s="11" t="s">
        <v>43148</v>
      </c>
      <c r="G9781" s="12" t="s">
        <v>74</v>
      </c>
      <c r="H9781" s="12"/>
      <c r="I9781" s="14" t="s">
        <v>5222</v>
      </c>
      <c r="J9781" s="12" t="s">
        <v>24</v>
      </c>
      <c r="K9781" s="12" t="s">
        <v>25</v>
      </c>
      <c r="L9781" s="12" t="s">
        <v>39</v>
      </c>
      <c r="M9781" s="11" t="s">
        <v>149</v>
      </c>
      <c r="N9781" s="11" t="s">
        <v>4871</v>
      </c>
      <c r="O9781" s="12" t="s">
        <v>29</v>
      </c>
      <c r="P9781" s="12"/>
      <c r="Q9781" s="15" t="s">
        <v>43149</v>
      </c>
      <c r="R9781" s="12" t="s">
        <v>148</v>
      </c>
      <c r="S9781" s="11" t="s">
        <v>43150</v>
      </c>
      <c r="T9781" s="11" t="s">
        <v>4887</v>
      </c>
    </row>
    <row x14ac:dyDescent="0.25" r="9782" customHeight="1" ht="19.5">
      <c r="A9782" s="18">
        <v>45224</v>
      </c>
      <c r="B9782" s="11" t="s">
        <v>43151</v>
      </c>
      <c r="C9782" s="11" t="s">
        <v>4882</v>
      </c>
      <c r="D9782" s="12"/>
      <c r="E9782" s="13" t="s">
        <v>43152</v>
      </c>
      <c r="F9782" s="11" t="s">
        <v>6762</v>
      </c>
      <c r="G9782" s="12" t="s">
        <v>74</v>
      </c>
      <c r="H9782" s="12"/>
      <c r="I9782" s="14" t="s">
        <v>27467</v>
      </c>
      <c r="J9782" s="12" t="s">
        <v>24</v>
      </c>
      <c r="K9782" s="12" t="s">
        <v>25</v>
      </c>
      <c r="L9782" s="12" t="s">
        <v>39</v>
      </c>
      <c r="M9782" s="11" t="s">
        <v>149</v>
      </c>
      <c r="N9782" s="11" t="s">
        <v>4871</v>
      </c>
      <c r="O9782" s="12" t="s">
        <v>29</v>
      </c>
      <c r="P9782" s="12"/>
      <c r="Q9782" s="15" t="s">
        <v>43153</v>
      </c>
      <c r="R9782" s="12" t="s">
        <v>148</v>
      </c>
      <c r="S9782" s="11" t="s">
        <v>43154</v>
      </c>
      <c r="T9782" s="11" t="s">
        <v>4887</v>
      </c>
    </row>
    <row x14ac:dyDescent="0.25" r="9783" customHeight="1" ht="19.5">
      <c r="A9783" s="18">
        <v>45225</v>
      </c>
      <c r="B9783" s="11" t="s">
        <v>43155</v>
      </c>
      <c r="C9783" s="11" t="s">
        <v>5684</v>
      </c>
      <c r="D9783" s="12"/>
      <c r="E9783" s="13">
        <v>15271507163</v>
      </c>
      <c r="F9783" s="11" t="s">
        <v>43156</v>
      </c>
      <c r="G9783" s="12" t="s">
        <v>23</v>
      </c>
      <c r="H9783" s="12"/>
      <c r="I9783" s="14" t="s">
        <v>749</v>
      </c>
      <c r="J9783" s="12" t="s">
        <v>24</v>
      </c>
      <c r="K9783" s="12" t="s">
        <v>25</v>
      </c>
      <c r="L9783" s="12" t="s">
        <v>39</v>
      </c>
      <c r="M9783" s="11" t="s">
        <v>40</v>
      </c>
      <c r="N9783" s="11" t="s">
        <v>183</v>
      </c>
      <c r="O9783" s="12" t="s">
        <v>29</v>
      </c>
      <c r="P9783" s="12"/>
      <c r="Q9783" s="15" t="s">
        <v>43157</v>
      </c>
      <c r="R9783" s="12" t="s">
        <v>42</v>
      </c>
      <c r="S9783" s="11" t="s">
        <v>43158</v>
      </c>
      <c r="T9783" s="11"/>
    </row>
    <row x14ac:dyDescent="0.25" r="9784" customHeight="1" ht="19.5">
      <c r="A9784" s="18">
        <v>45223</v>
      </c>
      <c r="B9784" s="11" t="s">
        <v>43159</v>
      </c>
      <c r="C9784" s="11" t="s">
        <v>5684</v>
      </c>
      <c r="D9784" s="12"/>
      <c r="E9784" s="13">
        <v>18671723788</v>
      </c>
      <c r="F9784" s="11" t="s">
        <v>43160</v>
      </c>
      <c r="G9784" s="12" t="s">
        <v>115</v>
      </c>
      <c r="H9784" s="12" t="s">
        <v>98</v>
      </c>
      <c r="I9784" s="14" t="s">
        <v>415</v>
      </c>
      <c r="J9784" s="12" t="s">
        <v>24</v>
      </c>
      <c r="K9784" s="12" t="s">
        <v>25</v>
      </c>
      <c r="L9784" s="12" t="s">
        <v>39</v>
      </c>
      <c r="M9784" s="11" t="s">
        <v>27</v>
      </c>
      <c r="N9784" s="11" t="s">
        <v>183</v>
      </c>
      <c r="O9784" s="12" t="s">
        <v>29</v>
      </c>
      <c r="P9784" s="12"/>
      <c r="Q9784" s="15" t="s">
        <v>43161</v>
      </c>
      <c r="R9784" s="12" t="s">
        <v>42</v>
      </c>
      <c r="S9784" s="11" t="s">
        <v>43162</v>
      </c>
      <c r="T9784" s="11"/>
    </row>
    <row x14ac:dyDescent="0.25" r="9785" customHeight="1" ht="19.5">
      <c r="A9785" s="18">
        <v>45224</v>
      </c>
      <c r="B9785" s="11" t="s">
        <v>43163</v>
      </c>
      <c r="C9785" s="11" t="s">
        <v>4867</v>
      </c>
      <c r="D9785" s="12"/>
      <c r="E9785" s="13" t="s">
        <v>43164</v>
      </c>
      <c r="F9785" s="11" t="s">
        <v>43165</v>
      </c>
      <c r="G9785" s="12" t="s">
        <v>74</v>
      </c>
      <c r="H9785" s="12" t="s">
        <v>130</v>
      </c>
      <c r="I9785" s="14" t="s">
        <v>4870</v>
      </c>
      <c r="J9785" s="12" t="s">
        <v>24</v>
      </c>
      <c r="K9785" s="12" t="s">
        <v>25</v>
      </c>
      <c r="L9785" s="12" t="s">
        <v>39</v>
      </c>
      <c r="M9785" s="11" t="s">
        <v>149</v>
      </c>
      <c r="N9785" s="11" t="s">
        <v>4871</v>
      </c>
      <c r="O9785" s="12" t="s">
        <v>29</v>
      </c>
      <c r="P9785" s="12"/>
      <c r="Q9785" s="15" t="s">
        <v>43166</v>
      </c>
      <c r="R9785" s="12" t="s">
        <v>148</v>
      </c>
      <c r="S9785" s="11" t="s">
        <v>43167</v>
      </c>
      <c r="T9785" s="11" t="s">
        <v>4893</v>
      </c>
    </row>
    <row x14ac:dyDescent="0.25" r="9786" customHeight="1" ht="19.5">
      <c r="A9786" s="18">
        <v>45225</v>
      </c>
      <c r="B9786" s="11" t="s">
        <v>43168</v>
      </c>
      <c r="C9786" s="11" t="s">
        <v>8134</v>
      </c>
      <c r="D9786" s="12"/>
      <c r="E9786" s="13">
        <v>18695078383</v>
      </c>
      <c r="F9786" s="11" t="s">
        <v>34563</v>
      </c>
      <c r="G9786" s="12" t="s">
        <v>56</v>
      </c>
      <c r="H9786" s="12"/>
      <c r="I9786" s="14" t="s">
        <v>57</v>
      </c>
      <c r="J9786" s="12" t="s">
        <v>24</v>
      </c>
      <c r="K9786" s="12" t="s">
        <v>25</v>
      </c>
      <c r="L9786" s="12" t="s">
        <v>39</v>
      </c>
      <c r="M9786" s="11" t="s">
        <v>40</v>
      </c>
      <c r="N9786" s="11" t="s">
        <v>28</v>
      </c>
      <c r="O9786" s="12" t="s">
        <v>29</v>
      </c>
      <c r="P9786" s="12"/>
      <c r="Q9786" s="15" t="s">
        <v>43169</v>
      </c>
      <c r="R9786" s="12" t="s">
        <v>42</v>
      </c>
      <c r="S9786" s="11" t="s">
        <v>43170</v>
      </c>
      <c r="T9786" s="11" t="s">
        <v>43171</v>
      </c>
    </row>
    <row x14ac:dyDescent="0.25" r="9787" customHeight="1" ht="19.5">
      <c r="A9787" s="18">
        <v>45223</v>
      </c>
      <c r="B9787" s="11" t="s">
        <v>43172</v>
      </c>
      <c r="C9787" s="11" t="s">
        <v>691</v>
      </c>
      <c r="D9787" s="12"/>
      <c r="E9787" s="13">
        <v>15549334355</v>
      </c>
      <c r="F9787" s="11" t="s">
        <v>532</v>
      </c>
      <c r="G9787" s="12" t="s">
        <v>37</v>
      </c>
      <c r="H9787" s="12"/>
      <c r="I9787" s="14">
        <v>10015</v>
      </c>
      <c r="J9787" s="12" t="s">
        <v>24</v>
      </c>
      <c r="K9787" s="12" t="s">
        <v>69</v>
      </c>
      <c r="L9787" s="12" t="s">
        <v>26</v>
      </c>
      <c r="M9787" s="11" t="s">
        <v>27</v>
      </c>
      <c r="N9787" s="11" t="s">
        <v>28</v>
      </c>
      <c r="O9787" s="12" t="s">
        <v>29</v>
      </c>
      <c r="P9787" s="12"/>
      <c r="Q9787" s="15" t="s">
        <v>43173</v>
      </c>
      <c r="R9787" s="12" t="s">
        <v>31</v>
      </c>
      <c r="S9787" s="11" t="s">
        <v>43174</v>
      </c>
      <c r="T9787" s="11" t="s">
        <v>43175</v>
      </c>
    </row>
    <row x14ac:dyDescent="0.25" r="9788" customHeight="1" ht="19.5">
      <c r="A9788" s="18">
        <v>45223</v>
      </c>
      <c r="B9788" s="11" t="s">
        <v>43176</v>
      </c>
      <c r="C9788" s="11" t="s">
        <v>5684</v>
      </c>
      <c r="D9788" s="12"/>
      <c r="E9788" s="13">
        <v>18571034308</v>
      </c>
      <c r="F9788" s="11" t="s">
        <v>10843</v>
      </c>
      <c r="G9788" s="12" t="s">
        <v>37</v>
      </c>
      <c r="H9788" s="12"/>
      <c r="I9788" s="14" t="s">
        <v>81</v>
      </c>
      <c r="J9788" s="12" t="s">
        <v>24</v>
      </c>
      <c r="K9788" s="12" t="s">
        <v>25</v>
      </c>
      <c r="L9788" s="12" t="s">
        <v>39</v>
      </c>
      <c r="M9788" s="11" t="s">
        <v>27</v>
      </c>
      <c r="N9788" s="11" t="s">
        <v>183</v>
      </c>
      <c r="O9788" s="12" t="s">
        <v>29</v>
      </c>
      <c r="P9788" s="12"/>
      <c r="Q9788" s="15" t="s">
        <v>43177</v>
      </c>
      <c r="R9788" s="12" t="s">
        <v>42</v>
      </c>
      <c r="S9788" s="11" t="s">
        <v>43178</v>
      </c>
      <c r="T9788" s="11"/>
    </row>
    <row x14ac:dyDescent="0.25" r="9789" customHeight="1" ht="19.5">
      <c r="A9789" s="18">
        <v>45224</v>
      </c>
      <c r="B9789" s="11" t="s">
        <v>43179</v>
      </c>
      <c r="C9789" s="11" t="s">
        <v>5684</v>
      </c>
      <c r="D9789" s="12"/>
      <c r="E9789" s="13">
        <v>18695076783</v>
      </c>
      <c r="F9789" s="11" t="s">
        <v>43180</v>
      </c>
      <c r="G9789" s="12" t="s">
        <v>37</v>
      </c>
      <c r="H9789" s="12"/>
      <c r="I9789" s="14" t="s">
        <v>749</v>
      </c>
      <c r="J9789" s="12" t="s">
        <v>24</v>
      </c>
      <c r="K9789" s="12" t="s">
        <v>25</v>
      </c>
      <c r="L9789" s="12" t="s">
        <v>39</v>
      </c>
      <c r="M9789" s="11" t="s">
        <v>40</v>
      </c>
      <c r="N9789" s="11" t="s">
        <v>183</v>
      </c>
      <c r="O9789" s="12" t="s">
        <v>29</v>
      </c>
      <c r="P9789" s="12"/>
      <c r="Q9789" s="15" t="s">
        <v>43181</v>
      </c>
      <c r="R9789" s="12" t="s">
        <v>42</v>
      </c>
      <c r="S9789" s="11" t="s">
        <v>43182</v>
      </c>
      <c r="T9789" s="11"/>
    </row>
    <row x14ac:dyDescent="0.25" r="9790" customHeight="1" ht="19.5">
      <c r="A9790" s="18">
        <v>45224</v>
      </c>
      <c r="B9790" s="11" t="s">
        <v>43183</v>
      </c>
      <c r="C9790" s="11" t="s">
        <v>158</v>
      </c>
      <c r="D9790" s="12"/>
      <c r="E9790" s="13" t="s">
        <v>43184</v>
      </c>
      <c r="F9790" s="11" t="s">
        <v>42344</v>
      </c>
      <c r="G9790" s="12" t="s">
        <v>74</v>
      </c>
      <c r="H9790" s="12"/>
      <c r="I9790" s="14" t="s">
        <v>148</v>
      </c>
      <c r="J9790" s="12" t="s">
        <v>24</v>
      </c>
      <c r="K9790" s="12" t="s">
        <v>25</v>
      </c>
      <c r="L9790" s="12" t="s">
        <v>39</v>
      </c>
      <c r="M9790" s="11" t="s">
        <v>149</v>
      </c>
      <c r="N9790" s="11" t="s">
        <v>28</v>
      </c>
      <c r="O9790" s="12" t="s">
        <v>29</v>
      </c>
      <c r="P9790" s="12"/>
      <c r="Q9790" s="15" t="s">
        <v>43185</v>
      </c>
      <c r="R9790" s="12" t="s">
        <v>42</v>
      </c>
      <c r="S9790" s="11" t="s">
        <v>43186</v>
      </c>
      <c r="T9790" s="11" t="s">
        <v>43187</v>
      </c>
    </row>
    <row x14ac:dyDescent="0.25" r="9791" customHeight="1" ht="19.5">
      <c r="A9791" s="18">
        <v>45224</v>
      </c>
      <c r="B9791" s="11" t="s">
        <v>43188</v>
      </c>
      <c r="C9791" s="11" t="s">
        <v>6684</v>
      </c>
      <c r="D9791" s="12"/>
      <c r="E9791" s="13">
        <v>15571745877</v>
      </c>
      <c r="F9791" s="11" t="s">
        <v>43189</v>
      </c>
      <c r="G9791" s="12" t="s">
        <v>62</v>
      </c>
      <c r="H9791" s="12"/>
      <c r="I9791" s="14" t="s">
        <v>415</v>
      </c>
      <c r="J9791" s="12" t="s">
        <v>24</v>
      </c>
      <c r="K9791" s="12" t="s">
        <v>25</v>
      </c>
      <c r="L9791" s="12" t="s">
        <v>39</v>
      </c>
      <c r="M9791" s="11" t="s">
        <v>40</v>
      </c>
      <c r="N9791" s="11" t="s">
        <v>183</v>
      </c>
      <c r="O9791" s="12" t="s">
        <v>29</v>
      </c>
      <c r="P9791" s="12"/>
      <c r="Q9791" s="15" t="s">
        <v>43190</v>
      </c>
      <c r="R9791" s="12" t="s">
        <v>42</v>
      </c>
      <c r="S9791" s="11" t="s">
        <v>43191</v>
      </c>
      <c r="T9791" s="11"/>
    </row>
    <row x14ac:dyDescent="0.25" r="9792" customHeight="1" ht="19.5">
      <c r="A9792" s="18">
        <v>45224</v>
      </c>
      <c r="B9792" s="11" t="s">
        <v>43192</v>
      </c>
      <c r="C9792" s="11" t="s">
        <v>4867</v>
      </c>
      <c r="D9792" s="12"/>
      <c r="E9792" s="13" t="s">
        <v>43193</v>
      </c>
      <c r="F9792" s="11" t="s">
        <v>31835</v>
      </c>
      <c r="G9792" s="12" t="s">
        <v>74</v>
      </c>
      <c r="H9792" s="12"/>
      <c r="I9792" s="14" t="s">
        <v>4870</v>
      </c>
      <c r="J9792" s="12" t="s">
        <v>24</v>
      </c>
      <c r="K9792" s="12" t="s">
        <v>25</v>
      </c>
      <c r="L9792" s="12" t="s">
        <v>39</v>
      </c>
      <c r="M9792" s="11" t="s">
        <v>149</v>
      </c>
      <c r="N9792" s="11" t="s">
        <v>4871</v>
      </c>
      <c r="O9792" s="12" t="s">
        <v>29</v>
      </c>
      <c r="P9792" s="12"/>
      <c r="Q9792" s="15" t="s">
        <v>43194</v>
      </c>
      <c r="R9792" s="12" t="s">
        <v>148</v>
      </c>
      <c r="S9792" s="11" t="s">
        <v>43195</v>
      </c>
      <c r="T9792" s="11" t="s">
        <v>4978</v>
      </c>
    </row>
    <row x14ac:dyDescent="0.25" r="9793" customHeight="1" ht="19.5">
      <c r="A9793" s="18">
        <v>45225</v>
      </c>
      <c r="B9793" s="11" t="s">
        <v>43196</v>
      </c>
      <c r="C9793" s="11" t="s">
        <v>691</v>
      </c>
      <c r="D9793" s="12"/>
      <c r="E9793" s="13" t="s">
        <v>43197</v>
      </c>
      <c r="F9793" s="11" t="s">
        <v>43198</v>
      </c>
      <c r="G9793" s="12" t="s">
        <v>74</v>
      </c>
      <c r="H9793" s="12"/>
      <c r="I9793" s="14" t="s">
        <v>148</v>
      </c>
      <c r="J9793" s="12" t="s">
        <v>24</v>
      </c>
      <c r="K9793" s="12" t="s">
        <v>25</v>
      </c>
      <c r="L9793" s="12" t="s">
        <v>39</v>
      </c>
      <c r="M9793" s="11" t="s">
        <v>149</v>
      </c>
      <c r="N9793" s="11" t="s">
        <v>28</v>
      </c>
      <c r="O9793" s="12" t="s">
        <v>29</v>
      </c>
      <c r="P9793" s="12"/>
      <c r="Q9793" s="15" t="s">
        <v>43199</v>
      </c>
      <c r="R9793" s="12" t="s">
        <v>42</v>
      </c>
      <c r="S9793" s="11" t="s">
        <v>43200</v>
      </c>
      <c r="T9793" s="11" t="s">
        <v>43201</v>
      </c>
    </row>
    <row x14ac:dyDescent="0.25" r="9794" customHeight="1" ht="19.5">
      <c r="A9794" s="18">
        <v>45224</v>
      </c>
      <c r="B9794" s="11" t="s">
        <v>43202</v>
      </c>
      <c r="C9794" s="11" t="s">
        <v>5117</v>
      </c>
      <c r="D9794" s="12"/>
      <c r="E9794" s="13" t="s">
        <v>43203</v>
      </c>
      <c r="F9794" s="11" t="s">
        <v>43204</v>
      </c>
      <c r="G9794" s="12" t="s">
        <v>74</v>
      </c>
      <c r="H9794" s="12"/>
      <c r="I9794" s="14" t="s">
        <v>4975</v>
      </c>
      <c r="J9794" s="12" t="s">
        <v>24</v>
      </c>
      <c r="K9794" s="12" t="s">
        <v>25</v>
      </c>
      <c r="L9794" s="12" t="s">
        <v>39</v>
      </c>
      <c r="M9794" s="11" t="s">
        <v>149</v>
      </c>
      <c r="N9794" s="11" t="s">
        <v>4871</v>
      </c>
      <c r="O9794" s="12" t="s">
        <v>29</v>
      </c>
      <c r="P9794" s="12"/>
      <c r="Q9794" s="15" t="s">
        <v>43205</v>
      </c>
      <c r="R9794" s="12" t="s">
        <v>148</v>
      </c>
      <c r="S9794" s="11" t="s">
        <v>43206</v>
      </c>
      <c r="T9794" s="11" t="s">
        <v>4989</v>
      </c>
    </row>
    <row x14ac:dyDescent="0.25" r="9795" customHeight="1" ht="19.5">
      <c r="A9795" s="18">
        <v>45223</v>
      </c>
      <c r="B9795" s="11" t="s">
        <v>43207</v>
      </c>
      <c r="C9795" s="11" t="s">
        <v>7513</v>
      </c>
      <c r="D9795" s="12"/>
      <c r="E9795" s="13">
        <v>15572736260</v>
      </c>
      <c r="F9795" s="11" t="s">
        <v>25255</v>
      </c>
      <c r="G9795" s="12" t="s">
        <v>74</v>
      </c>
      <c r="H9795" s="12" t="s">
        <v>98</v>
      </c>
      <c r="I9795" s="14" t="s">
        <v>68</v>
      </c>
      <c r="J9795" s="12" t="s">
        <v>24</v>
      </c>
      <c r="K9795" s="12" t="s">
        <v>25</v>
      </c>
      <c r="L9795" s="12" t="s">
        <v>39</v>
      </c>
      <c r="M9795" s="11" t="s">
        <v>27</v>
      </c>
      <c r="N9795" s="11" t="s">
        <v>28</v>
      </c>
      <c r="O9795" s="12" t="s">
        <v>29</v>
      </c>
      <c r="P9795" s="12"/>
      <c r="Q9795" s="15" t="s">
        <v>43208</v>
      </c>
      <c r="R9795" s="12" t="s">
        <v>42</v>
      </c>
      <c r="S9795" s="11" t="s">
        <v>43209</v>
      </c>
      <c r="T9795" s="11" t="s">
        <v>43210</v>
      </c>
    </row>
    <row x14ac:dyDescent="0.25" r="9796" customHeight="1" ht="19.5">
      <c r="A9796" s="18">
        <v>45224</v>
      </c>
      <c r="B9796" s="11" t="s">
        <v>43211</v>
      </c>
      <c r="C9796" s="11" t="s">
        <v>4882</v>
      </c>
      <c r="D9796" s="12"/>
      <c r="E9796" s="13" t="s">
        <v>43212</v>
      </c>
      <c r="F9796" s="11" t="s">
        <v>43213</v>
      </c>
      <c r="G9796" s="12" t="s">
        <v>74</v>
      </c>
      <c r="H9796" s="12"/>
      <c r="I9796" s="14" t="s">
        <v>148</v>
      </c>
      <c r="J9796" s="12" t="s">
        <v>24</v>
      </c>
      <c r="K9796" s="12" t="s">
        <v>25</v>
      </c>
      <c r="L9796" s="12" t="s">
        <v>39</v>
      </c>
      <c r="M9796" s="11" t="s">
        <v>149</v>
      </c>
      <c r="N9796" s="11" t="s">
        <v>4871</v>
      </c>
      <c r="O9796" s="12" t="s">
        <v>29</v>
      </c>
      <c r="P9796" s="12"/>
      <c r="Q9796" s="15" t="s">
        <v>43214</v>
      </c>
      <c r="R9796" s="12" t="s">
        <v>148</v>
      </c>
      <c r="S9796" s="11" t="s">
        <v>43215</v>
      </c>
      <c r="T9796" s="11" t="s">
        <v>4893</v>
      </c>
    </row>
    <row x14ac:dyDescent="0.25" r="9797" customHeight="1" ht="19.5">
      <c r="A9797" s="18">
        <v>45224</v>
      </c>
      <c r="B9797" s="11" t="s">
        <v>43216</v>
      </c>
      <c r="C9797" s="11" t="s">
        <v>4882</v>
      </c>
      <c r="D9797" s="12"/>
      <c r="E9797" s="13" t="s">
        <v>43217</v>
      </c>
      <c r="F9797" s="11" t="s">
        <v>43218</v>
      </c>
      <c r="G9797" s="12" t="s">
        <v>74</v>
      </c>
      <c r="H9797" s="12"/>
      <c r="I9797" s="14" t="s">
        <v>254</v>
      </c>
      <c r="J9797" s="12" t="s">
        <v>24</v>
      </c>
      <c r="K9797" s="12" t="s">
        <v>25</v>
      </c>
      <c r="L9797" s="12" t="s">
        <v>39</v>
      </c>
      <c r="M9797" s="11" t="s">
        <v>149</v>
      </c>
      <c r="N9797" s="11" t="s">
        <v>4871</v>
      </c>
      <c r="O9797" s="12" t="s">
        <v>29</v>
      </c>
      <c r="P9797" s="12"/>
      <c r="Q9797" s="15" t="s">
        <v>43219</v>
      </c>
      <c r="R9797" s="12" t="s">
        <v>148</v>
      </c>
      <c r="S9797" s="11" t="s">
        <v>43220</v>
      </c>
      <c r="T9797" s="11" t="s">
        <v>4887</v>
      </c>
    </row>
    <row x14ac:dyDescent="0.25" r="9798" customHeight="1" ht="19.5">
      <c r="A9798" s="18">
        <v>45224</v>
      </c>
      <c r="B9798" s="11" t="s">
        <v>43221</v>
      </c>
      <c r="C9798" s="11" t="s">
        <v>660</v>
      </c>
      <c r="D9798" s="12"/>
      <c r="E9798" s="13">
        <v>13207223686</v>
      </c>
      <c r="F9798" s="11" t="s">
        <v>43222</v>
      </c>
      <c r="G9798" s="12" t="s">
        <v>23</v>
      </c>
      <c r="H9798" s="12"/>
      <c r="I9798" s="14" t="s">
        <v>1914</v>
      </c>
      <c r="J9798" s="12" t="s">
        <v>24</v>
      </c>
      <c r="K9798" s="12" t="s">
        <v>25</v>
      </c>
      <c r="L9798" s="12" t="s">
        <v>39</v>
      </c>
      <c r="M9798" s="11" t="s">
        <v>40</v>
      </c>
      <c r="N9798" s="11" t="s">
        <v>624</v>
      </c>
      <c r="O9798" s="12" t="s">
        <v>29</v>
      </c>
      <c r="P9798" s="12"/>
      <c r="Q9798" s="15" t="s">
        <v>43223</v>
      </c>
      <c r="R9798" s="12" t="s">
        <v>42</v>
      </c>
      <c r="S9798" s="11" t="s">
        <v>43224</v>
      </c>
      <c r="T9798" s="11" t="s">
        <v>43225</v>
      </c>
    </row>
    <row x14ac:dyDescent="0.25" r="9799" customHeight="1" ht="19.5">
      <c r="A9799" s="18">
        <v>45225</v>
      </c>
      <c r="B9799" s="11" t="s">
        <v>43226</v>
      </c>
      <c r="C9799" s="11" t="s">
        <v>660</v>
      </c>
      <c r="D9799" s="12"/>
      <c r="E9799" s="13">
        <v>15549360090</v>
      </c>
      <c r="F9799" s="11" t="s">
        <v>43227</v>
      </c>
      <c r="G9799" s="12" t="s">
        <v>48</v>
      </c>
      <c r="H9799" s="12" t="s">
        <v>98</v>
      </c>
      <c r="I9799" s="14" t="s">
        <v>68</v>
      </c>
      <c r="J9799" s="12" t="s">
        <v>24</v>
      </c>
      <c r="K9799" s="12" t="s">
        <v>25</v>
      </c>
      <c r="L9799" s="12" t="s">
        <v>39</v>
      </c>
      <c r="M9799" s="11" t="s">
        <v>27</v>
      </c>
      <c r="N9799" s="11" t="s">
        <v>624</v>
      </c>
      <c r="O9799" s="12" t="s">
        <v>29</v>
      </c>
      <c r="P9799" s="12"/>
      <c r="Q9799" s="15" t="s">
        <v>43228</v>
      </c>
      <c r="R9799" s="12" t="s">
        <v>42</v>
      </c>
      <c r="S9799" s="11" t="s">
        <v>43229</v>
      </c>
      <c r="T9799" s="11" t="s">
        <v>43230</v>
      </c>
    </row>
    <row x14ac:dyDescent="0.25" r="9800" customHeight="1" ht="19.5">
      <c r="A9800" s="18">
        <v>45224</v>
      </c>
      <c r="B9800" s="11" t="s">
        <v>43231</v>
      </c>
      <c r="C9800" s="11" t="s">
        <v>4867</v>
      </c>
      <c r="D9800" s="12"/>
      <c r="E9800" s="13" t="s">
        <v>43232</v>
      </c>
      <c r="F9800" s="11" t="s">
        <v>43233</v>
      </c>
      <c r="G9800" s="12" t="s">
        <v>74</v>
      </c>
      <c r="H9800" s="12"/>
      <c r="I9800" s="14" t="s">
        <v>4870</v>
      </c>
      <c r="J9800" s="12" t="s">
        <v>24</v>
      </c>
      <c r="K9800" s="12" t="s">
        <v>25</v>
      </c>
      <c r="L9800" s="12" t="s">
        <v>39</v>
      </c>
      <c r="M9800" s="11" t="s">
        <v>149</v>
      </c>
      <c r="N9800" s="11" t="s">
        <v>4871</v>
      </c>
      <c r="O9800" s="12" t="s">
        <v>29</v>
      </c>
      <c r="P9800" s="12"/>
      <c r="Q9800" s="15" t="s">
        <v>43234</v>
      </c>
      <c r="R9800" s="12" t="s">
        <v>42</v>
      </c>
      <c r="S9800" s="11" t="s">
        <v>43235</v>
      </c>
      <c r="T9800" s="11" t="s">
        <v>4899</v>
      </c>
    </row>
    <row x14ac:dyDescent="0.25" r="9801" customHeight="1" ht="19.5">
      <c r="A9801" s="18">
        <v>45224</v>
      </c>
      <c r="B9801" s="11" t="s">
        <v>43236</v>
      </c>
      <c r="C9801" s="11" t="s">
        <v>15348</v>
      </c>
      <c r="D9801" s="12"/>
      <c r="E9801" s="13">
        <v>15629382777</v>
      </c>
      <c r="F9801" s="11" t="s">
        <v>43237</v>
      </c>
      <c r="G9801" s="12" t="s">
        <v>56</v>
      </c>
      <c r="H9801" s="12"/>
      <c r="I9801" s="14" t="s">
        <v>68</v>
      </c>
      <c r="J9801" s="12" t="s">
        <v>24</v>
      </c>
      <c r="K9801" s="12" t="s">
        <v>25</v>
      </c>
      <c r="L9801" s="12" t="s">
        <v>39</v>
      </c>
      <c r="M9801" s="11" t="s">
        <v>27</v>
      </c>
      <c r="N9801" s="11" t="s">
        <v>28</v>
      </c>
      <c r="O9801" s="12" t="s">
        <v>29</v>
      </c>
      <c r="P9801" s="12"/>
      <c r="Q9801" s="15" t="s">
        <v>43238</v>
      </c>
      <c r="R9801" s="12" t="s">
        <v>42</v>
      </c>
      <c r="S9801" s="11" t="s">
        <v>43239</v>
      </c>
      <c r="T9801" s="11" t="s">
        <v>43240</v>
      </c>
    </row>
    <row x14ac:dyDescent="0.25" r="9802" customHeight="1" ht="19.5">
      <c r="A9802" s="18">
        <v>45222</v>
      </c>
      <c r="B9802" s="11" t="s">
        <v>43241</v>
      </c>
      <c r="C9802" s="11" t="s">
        <v>6169</v>
      </c>
      <c r="D9802" s="12"/>
      <c r="E9802" s="13">
        <v>18527826297</v>
      </c>
      <c r="F9802" s="11" t="s">
        <v>43242</v>
      </c>
      <c r="G9802" s="12" t="s">
        <v>48</v>
      </c>
      <c r="H9802" s="12" t="s">
        <v>98</v>
      </c>
      <c r="I9802" s="14" t="s">
        <v>104</v>
      </c>
      <c r="J9802" s="12" t="s">
        <v>24</v>
      </c>
      <c r="K9802" s="12" t="s">
        <v>25</v>
      </c>
      <c r="L9802" s="12" t="s">
        <v>39</v>
      </c>
      <c r="M9802" s="11" t="s">
        <v>27</v>
      </c>
      <c r="N9802" s="11" t="s">
        <v>624</v>
      </c>
      <c r="O9802" s="12" t="s">
        <v>29</v>
      </c>
      <c r="P9802" s="12"/>
      <c r="Q9802" s="15" t="s">
        <v>43243</v>
      </c>
      <c r="R9802" s="12" t="s">
        <v>42</v>
      </c>
      <c r="S9802" s="11" t="s">
        <v>43244</v>
      </c>
      <c r="T9802" s="11" t="s">
        <v>43245</v>
      </c>
    </row>
    <row x14ac:dyDescent="0.25" r="9803" customHeight="1" ht="19.5">
      <c r="A9803" s="18">
        <v>45223</v>
      </c>
      <c r="B9803" s="11" t="s">
        <v>43246</v>
      </c>
      <c r="C9803" s="11" t="s">
        <v>239</v>
      </c>
      <c r="D9803" s="12"/>
      <c r="E9803" s="13">
        <v>13197330668</v>
      </c>
      <c r="F9803" s="11" t="s">
        <v>43247</v>
      </c>
      <c r="G9803" s="12" t="s">
        <v>115</v>
      </c>
      <c r="H9803" s="12" t="s">
        <v>357</v>
      </c>
      <c r="I9803" s="14" t="s">
        <v>136</v>
      </c>
      <c r="J9803" s="12" t="s">
        <v>24</v>
      </c>
      <c r="K9803" s="12" t="s">
        <v>25</v>
      </c>
      <c r="L9803" s="12" t="s">
        <v>39</v>
      </c>
      <c r="M9803" s="11" t="s">
        <v>40</v>
      </c>
      <c r="N9803" s="11" t="s">
        <v>183</v>
      </c>
      <c r="O9803" s="12" t="s">
        <v>29</v>
      </c>
      <c r="P9803" s="12"/>
      <c r="Q9803" s="15" t="s">
        <v>43248</v>
      </c>
      <c r="R9803" s="12" t="s">
        <v>51</v>
      </c>
      <c r="S9803" s="17" t="s">
        <v>43249</v>
      </c>
      <c r="T9803" s="11"/>
    </row>
    <row x14ac:dyDescent="0.25" r="9804" customHeight="1" ht="19.5">
      <c r="A9804" s="18">
        <v>45222</v>
      </c>
      <c r="B9804" s="11" t="s">
        <v>43250</v>
      </c>
      <c r="C9804" s="11" t="s">
        <v>72</v>
      </c>
      <c r="D9804" s="12"/>
      <c r="E9804" s="13">
        <v>18672909160</v>
      </c>
      <c r="F9804" s="11" t="s">
        <v>43251</v>
      </c>
      <c r="G9804" s="12" t="s">
        <v>37</v>
      </c>
      <c r="H9804" s="12" t="s">
        <v>98</v>
      </c>
      <c r="I9804" s="14" t="s">
        <v>272</v>
      </c>
      <c r="J9804" s="12" t="s">
        <v>24</v>
      </c>
      <c r="K9804" s="12" t="s">
        <v>25</v>
      </c>
      <c r="L9804" s="12" t="s">
        <v>39</v>
      </c>
      <c r="M9804" s="11" t="s">
        <v>27</v>
      </c>
      <c r="N9804" s="11" t="s">
        <v>28</v>
      </c>
      <c r="O9804" s="12" t="s">
        <v>29</v>
      </c>
      <c r="P9804" s="12"/>
      <c r="Q9804" s="15" t="s">
        <v>43252</v>
      </c>
      <c r="R9804" s="12" t="s">
        <v>42</v>
      </c>
      <c r="S9804" s="11" t="s">
        <v>43253</v>
      </c>
      <c r="T9804" s="11" t="s">
        <v>43254</v>
      </c>
    </row>
    <row x14ac:dyDescent="0.25" r="9805" customHeight="1" ht="19.5">
      <c r="A9805" s="18">
        <v>45225</v>
      </c>
      <c r="B9805" s="11" t="s">
        <v>43255</v>
      </c>
      <c r="C9805" s="11" t="s">
        <v>22426</v>
      </c>
      <c r="D9805" s="12"/>
      <c r="E9805" s="13" t="s">
        <v>43256</v>
      </c>
      <c r="F9805" s="11"/>
      <c r="G9805" s="12"/>
      <c r="H9805" s="12" t="s">
        <v>98</v>
      </c>
      <c r="I9805" s="14" t="s">
        <v>131</v>
      </c>
      <c r="J9805" s="12" t="s">
        <v>24</v>
      </c>
      <c r="K9805" s="12" t="s">
        <v>25</v>
      </c>
      <c r="L9805" s="12" t="s">
        <v>39</v>
      </c>
      <c r="M9805" s="11" t="s">
        <v>27</v>
      </c>
      <c r="N9805" s="11" t="s">
        <v>28</v>
      </c>
      <c r="O9805" s="12" t="s">
        <v>29</v>
      </c>
      <c r="P9805" s="12"/>
      <c r="Q9805" s="15" t="s">
        <v>43257</v>
      </c>
      <c r="R9805" s="12" t="s">
        <v>42</v>
      </c>
      <c r="S9805" s="11" t="s">
        <v>43258</v>
      </c>
      <c r="T9805" s="11" t="s">
        <v>43259</v>
      </c>
    </row>
    <row x14ac:dyDescent="0.25" r="9806" customHeight="1" ht="19.5">
      <c r="A9806" s="18">
        <v>45225</v>
      </c>
      <c r="B9806" s="11" t="s">
        <v>43260</v>
      </c>
      <c r="C9806" s="11" t="s">
        <v>239</v>
      </c>
      <c r="D9806" s="12"/>
      <c r="E9806" s="13">
        <v>15608602346</v>
      </c>
      <c r="F9806" s="11" t="s">
        <v>43261</v>
      </c>
      <c r="G9806" s="12" t="s">
        <v>37</v>
      </c>
      <c r="H9806" s="12"/>
      <c r="I9806" s="14" t="s">
        <v>142</v>
      </c>
      <c r="J9806" s="12" t="s">
        <v>24</v>
      </c>
      <c r="K9806" s="12" t="s">
        <v>25</v>
      </c>
      <c r="L9806" s="12" t="s">
        <v>39</v>
      </c>
      <c r="M9806" s="11" t="s">
        <v>27</v>
      </c>
      <c r="N9806" s="11" t="s">
        <v>183</v>
      </c>
      <c r="O9806" s="12" t="s">
        <v>29</v>
      </c>
      <c r="P9806" s="12"/>
      <c r="Q9806" s="15" t="s">
        <v>43262</v>
      </c>
      <c r="R9806" s="12" t="s">
        <v>51</v>
      </c>
      <c r="S9806" s="11" t="s">
        <v>43263</v>
      </c>
      <c r="T9806" s="11"/>
    </row>
    <row x14ac:dyDescent="0.25" r="9807" customHeight="1" ht="19.5">
      <c r="A9807" s="18">
        <v>45222</v>
      </c>
      <c r="B9807" s="11" t="s">
        <v>43264</v>
      </c>
      <c r="C9807" s="11" t="s">
        <v>660</v>
      </c>
      <c r="D9807" s="12"/>
      <c r="E9807" s="13">
        <v>18572393114</v>
      </c>
      <c r="F9807" s="11" t="s">
        <v>43265</v>
      </c>
      <c r="G9807" s="12" t="s">
        <v>74</v>
      </c>
      <c r="H9807" s="12"/>
      <c r="I9807" s="14" t="s">
        <v>749</v>
      </c>
      <c r="J9807" s="12" t="s">
        <v>24</v>
      </c>
      <c r="K9807" s="12" t="s">
        <v>25</v>
      </c>
      <c r="L9807" s="12" t="s">
        <v>39</v>
      </c>
      <c r="M9807" s="11" t="s">
        <v>40</v>
      </c>
      <c r="N9807" s="11" t="s">
        <v>624</v>
      </c>
      <c r="O9807" s="12" t="s">
        <v>29</v>
      </c>
      <c r="P9807" s="12"/>
      <c r="Q9807" s="15" t="s">
        <v>43266</v>
      </c>
      <c r="R9807" s="12" t="s">
        <v>42</v>
      </c>
      <c r="S9807" s="11" t="s">
        <v>43267</v>
      </c>
      <c r="T9807" s="11" t="s">
        <v>43268</v>
      </c>
    </row>
    <row x14ac:dyDescent="0.25" r="9808" customHeight="1" ht="19.5">
      <c r="A9808" s="18">
        <v>45224</v>
      </c>
      <c r="B9808" s="11" t="s">
        <v>43269</v>
      </c>
      <c r="C9808" s="11" t="s">
        <v>4923</v>
      </c>
      <c r="D9808" s="12"/>
      <c r="E9808" s="13" t="s">
        <v>43270</v>
      </c>
      <c r="F9808" s="11" t="s">
        <v>43271</v>
      </c>
      <c r="G9808" s="12" t="s">
        <v>74</v>
      </c>
      <c r="H9808" s="12" t="s">
        <v>130</v>
      </c>
      <c r="I9808" s="14" t="s">
        <v>148</v>
      </c>
      <c r="J9808" s="12" t="s">
        <v>24</v>
      </c>
      <c r="K9808" s="12" t="s">
        <v>25</v>
      </c>
      <c r="L9808" s="12" t="s">
        <v>39</v>
      </c>
      <c r="M9808" s="11" t="s">
        <v>149</v>
      </c>
      <c r="N9808" s="11" t="s">
        <v>4871</v>
      </c>
      <c r="O9808" s="12" t="s">
        <v>29</v>
      </c>
      <c r="P9808" s="12"/>
      <c r="Q9808" s="15" t="s">
        <v>43272</v>
      </c>
      <c r="R9808" s="12" t="s">
        <v>148</v>
      </c>
      <c r="S9808" s="11" t="s">
        <v>11939</v>
      </c>
      <c r="T9808" s="11" t="s">
        <v>7825</v>
      </c>
    </row>
    <row x14ac:dyDescent="0.25" r="9809" customHeight="1" ht="19.5">
      <c r="A9809" s="18">
        <v>45225</v>
      </c>
      <c r="B9809" s="11" t="s">
        <v>43273</v>
      </c>
      <c r="C9809" s="11" t="s">
        <v>10973</v>
      </c>
      <c r="D9809" s="12"/>
      <c r="E9809" s="13">
        <v>18527821095</v>
      </c>
      <c r="F9809" s="11" t="s">
        <v>13003</v>
      </c>
      <c r="G9809" s="12" t="s">
        <v>74</v>
      </c>
      <c r="H9809" s="12"/>
      <c r="I9809" s="14" t="s">
        <v>99</v>
      </c>
      <c r="J9809" s="12" t="s">
        <v>24</v>
      </c>
      <c r="K9809" s="12" t="s">
        <v>25</v>
      </c>
      <c r="L9809" s="12" t="s">
        <v>39</v>
      </c>
      <c r="M9809" s="11" t="s">
        <v>27</v>
      </c>
      <c r="N9809" s="11" t="s">
        <v>624</v>
      </c>
      <c r="O9809" s="12" t="s">
        <v>29</v>
      </c>
      <c r="P9809" s="12"/>
      <c r="Q9809" s="15" t="s">
        <v>43274</v>
      </c>
      <c r="R9809" s="12" t="s">
        <v>42</v>
      </c>
      <c r="S9809" s="11" t="s">
        <v>43275</v>
      </c>
      <c r="T9809" s="11" t="s">
        <v>43276</v>
      </c>
    </row>
    <row x14ac:dyDescent="0.25" r="9810" customHeight="1" ht="19.5">
      <c r="A9810" s="18">
        <v>45224</v>
      </c>
      <c r="B9810" s="11" t="s">
        <v>43277</v>
      </c>
      <c r="C9810" s="11" t="s">
        <v>4867</v>
      </c>
      <c r="D9810" s="12"/>
      <c r="E9810" s="13" t="s">
        <v>43278</v>
      </c>
      <c r="F9810" s="11" t="s">
        <v>43279</v>
      </c>
      <c r="G9810" s="12" t="s">
        <v>74</v>
      </c>
      <c r="H9810" s="12" t="s">
        <v>1267</v>
      </c>
      <c r="I9810" s="14" t="s">
        <v>4870</v>
      </c>
      <c r="J9810" s="12" t="s">
        <v>24</v>
      </c>
      <c r="K9810" s="12" t="s">
        <v>25</v>
      </c>
      <c r="L9810" s="12" t="s">
        <v>39</v>
      </c>
      <c r="M9810" s="11" t="s">
        <v>149</v>
      </c>
      <c r="N9810" s="11" t="s">
        <v>4871</v>
      </c>
      <c r="O9810" s="12" t="s">
        <v>29</v>
      </c>
      <c r="P9810" s="12"/>
      <c r="Q9810" s="15" t="s">
        <v>43280</v>
      </c>
      <c r="R9810" s="12" t="s">
        <v>148</v>
      </c>
      <c r="S9810" s="11" t="s">
        <v>43281</v>
      </c>
      <c r="T9810" s="11" t="s">
        <v>7782</v>
      </c>
    </row>
    <row x14ac:dyDescent="0.25" r="9811" customHeight="1" ht="19.5">
      <c r="A9811" s="18">
        <v>45224</v>
      </c>
      <c r="B9811" s="11" t="s">
        <v>43282</v>
      </c>
      <c r="C9811" s="11" t="s">
        <v>4867</v>
      </c>
      <c r="D9811" s="12"/>
      <c r="E9811" s="13" t="s">
        <v>43283</v>
      </c>
      <c r="F9811" s="11" t="s">
        <v>43271</v>
      </c>
      <c r="G9811" s="12" t="s">
        <v>74</v>
      </c>
      <c r="H9811" s="12"/>
      <c r="I9811" s="14" t="s">
        <v>4870</v>
      </c>
      <c r="J9811" s="12" t="s">
        <v>24</v>
      </c>
      <c r="K9811" s="12" t="s">
        <v>25</v>
      </c>
      <c r="L9811" s="12" t="s">
        <v>39</v>
      </c>
      <c r="M9811" s="11" t="s">
        <v>149</v>
      </c>
      <c r="N9811" s="11" t="s">
        <v>4871</v>
      </c>
      <c r="O9811" s="12" t="s">
        <v>29</v>
      </c>
      <c r="P9811" s="12"/>
      <c r="Q9811" s="15" t="s">
        <v>43284</v>
      </c>
      <c r="R9811" s="12" t="s">
        <v>148</v>
      </c>
      <c r="S9811" s="11" t="s">
        <v>43285</v>
      </c>
      <c r="T9811" s="11" t="s">
        <v>7825</v>
      </c>
    </row>
    <row x14ac:dyDescent="0.25" r="9812" customHeight="1" ht="19.5">
      <c r="A9812" s="18">
        <v>45224</v>
      </c>
      <c r="B9812" s="11" t="s">
        <v>43286</v>
      </c>
      <c r="C9812" s="11" t="s">
        <v>4867</v>
      </c>
      <c r="D9812" s="12"/>
      <c r="E9812" s="13" t="s">
        <v>43287</v>
      </c>
      <c r="F9812" s="11" t="s">
        <v>43288</v>
      </c>
      <c r="G9812" s="12" t="s">
        <v>74</v>
      </c>
      <c r="H9812" s="12"/>
      <c r="I9812" s="14" t="s">
        <v>4870</v>
      </c>
      <c r="J9812" s="12" t="s">
        <v>24</v>
      </c>
      <c r="K9812" s="12" t="s">
        <v>25</v>
      </c>
      <c r="L9812" s="12" t="s">
        <v>39</v>
      </c>
      <c r="M9812" s="11" t="s">
        <v>149</v>
      </c>
      <c r="N9812" s="11" t="s">
        <v>4871</v>
      </c>
      <c r="O9812" s="12" t="s">
        <v>29</v>
      </c>
      <c r="P9812" s="12"/>
      <c r="Q9812" s="15" t="s">
        <v>43289</v>
      </c>
      <c r="R9812" s="12" t="s">
        <v>148</v>
      </c>
      <c r="S9812" s="11" t="s">
        <v>43290</v>
      </c>
      <c r="T9812" s="11" t="s">
        <v>4961</v>
      </c>
    </row>
    <row x14ac:dyDescent="0.25" r="9813" customHeight="1" ht="19.5">
      <c r="A9813" s="18">
        <v>45224</v>
      </c>
      <c r="B9813" s="11" t="s">
        <v>43291</v>
      </c>
      <c r="C9813" s="11" t="s">
        <v>4867</v>
      </c>
      <c r="D9813" s="12"/>
      <c r="E9813" s="13" t="s">
        <v>43292</v>
      </c>
      <c r="F9813" s="11" t="s">
        <v>43293</v>
      </c>
      <c r="G9813" s="12" t="s">
        <v>74</v>
      </c>
      <c r="H9813" s="12"/>
      <c r="I9813" s="14" t="s">
        <v>4870</v>
      </c>
      <c r="J9813" s="12" t="s">
        <v>24</v>
      </c>
      <c r="K9813" s="12" t="s">
        <v>25</v>
      </c>
      <c r="L9813" s="12" t="s">
        <v>39</v>
      </c>
      <c r="M9813" s="11" t="s">
        <v>149</v>
      </c>
      <c r="N9813" s="11" t="s">
        <v>4871</v>
      </c>
      <c r="O9813" s="12" t="s">
        <v>29</v>
      </c>
      <c r="P9813" s="12"/>
      <c r="Q9813" s="15" t="s">
        <v>43294</v>
      </c>
      <c r="R9813" s="12" t="s">
        <v>148</v>
      </c>
      <c r="S9813" s="11" t="s">
        <v>43295</v>
      </c>
      <c r="T9813" s="11" t="s">
        <v>43296</v>
      </c>
    </row>
    <row x14ac:dyDescent="0.25" r="9814" customHeight="1" ht="19.5">
      <c r="A9814" s="18">
        <v>45223</v>
      </c>
      <c r="B9814" s="11" t="s">
        <v>43297</v>
      </c>
      <c r="C9814" s="11" t="s">
        <v>72</v>
      </c>
      <c r="D9814" s="12"/>
      <c r="E9814" s="13">
        <v>15549398774</v>
      </c>
      <c r="F9814" s="11" t="s">
        <v>43298</v>
      </c>
      <c r="G9814" s="12" t="s">
        <v>74</v>
      </c>
      <c r="H9814" s="12"/>
      <c r="I9814" s="14" t="s">
        <v>99</v>
      </c>
      <c r="J9814" s="12" t="s">
        <v>24</v>
      </c>
      <c r="K9814" s="12" t="s">
        <v>25</v>
      </c>
      <c r="L9814" s="12" t="s">
        <v>39</v>
      </c>
      <c r="M9814" s="11" t="s">
        <v>40</v>
      </c>
      <c r="N9814" s="11" t="s">
        <v>28</v>
      </c>
      <c r="O9814" s="12" t="s">
        <v>29</v>
      </c>
      <c r="P9814" s="12"/>
      <c r="Q9814" s="15" t="s">
        <v>43299</v>
      </c>
      <c r="R9814" s="12" t="s">
        <v>42</v>
      </c>
      <c r="S9814" s="11" t="s">
        <v>43300</v>
      </c>
      <c r="T9814" s="11" t="s">
        <v>43301</v>
      </c>
    </row>
    <row x14ac:dyDescent="0.25" r="9815" customHeight="1" ht="19.5">
      <c r="A9815" s="18">
        <v>45225</v>
      </c>
      <c r="B9815" s="11" t="s">
        <v>43302</v>
      </c>
      <c r="C9815" s="11" t="s">
        <v>239</v>
      </c>
      <c r="D9815" s="12"/>
      <c r="E9815" s="13">
        <v>15671035672</v>
      </c>
      <c r="F9815" s="11" t="s">
        <v>43303</v>
      </c>
      <c r="G9815" s="12" t="s">
        <v>289</v>
      </c>
      <c r="H9815" s="12"/>
      <c r="I9815" s="14" t="s">
        <v>68</v>
      </c>
      <c r="J9815" s="12" t="s">
        <v>24</v>
      </c>
      <c r="K9815" s="12" t="s">
        <v>25</v>
      </c>
      <c r="L9815" s="12" t="s">
        <v>39</v>
      </c>
      <c r="M9815" s="11" t="s">
        <v>27</v>
      </c>
      <c r="N9815" s="11" t="s">
        <v>183</v>
      </c>
      <c r="O9815" s="12" t="s">
        <v>29</v>
      </c>
      <c r="P9815" s="12"/>
      <c r="Q9815" s="15" t="s">
        <v>43304</v>
      </c>
      <c r="R9815" s="12" t="s">
        <v>51</v>
      </c>
      <c r="S9815" s="11" t="s">
        <v>43305</v>
      </c>
      <c r="T9815" s="11"/>
    </row>
    <row x14ac:dyDescent="0.25" r="9816" customHeight="1" ht="19.5">
      <c r="A9816" s="18">
        <v>45224</v>
      </c>
      <c r="B9816" s="11" t="s">
        <v>43306</v>
      </c>
      <c r="C9816" s="11" t="s">
        <v>4867</v>
      </c>
      <c r="D9816" s="12"/>
      <c r="E9816" s="13" t="s">
        <v>43307</v>
      </c>
      <c r="F9816" s="11" t="s">
        <v>43308</v>
      </c>
      <c r="G9816" s="12" t="s">
        <v>74</v>
      </c>
      <c r="H9816" s="12"/>
      <c r="I9816" s="14" t="s">
        <v>4870</v>
      </c>
      <c r="J9816" s="12" t="s">
        <v>24</v>
      </c>
      <c r="K9816" s="12" t="s">
        <v>25</v>
      </c>
      <c r="L9816" s="12" t="s">
        <v>39</v>
      </c>
      <c r="M9816" s="11" t="s">
        <v>149</v>
      </c>
      <c r="N9816" s="11" t="s">
        <v>4871</v>
      </c>
      <c r="O9816" s="12" t="s">
        <v>29</v>
      </c>
      <c r="P9816" s="12"/>
      <c r="Q9816" s="15" t="s">
        <v>43309</v>
      </c>
      <c r="R9816" s="12" t="s">
        <v>148</v>
      </c>
      <c r="S9816" s="11" t="s">
        <v>43310</v>
      </c>
      <c r="T9816" s="11" t="s">
        <v>4887</v>
      </c>
    </row>
    <row x14ac:dyDescent="0.25" r="9817" customHeight="1" ht="19.5">
      <c r="A9817" s="18">
        <v>45223</v>
      </c>
      <c r="B9817" s="11" t="s">
        <v>43311</v>
      </c>
      <c r="C9817" s="11" t="s">
        <v>239</v>
      </c>
      <c r="D9817" s="12"/>
      <c r="E9817" s="13">
        <v>18672091078</v>
      </c>
      <c r="F9817" s="11" t="s">
        <v>43312</v>
      </c>
      <c r="G9817" s="12" t="s">
        <v>115</v>
      </c>
      <c r="H9817" s="12"/>
      <c r="I9817" s="14" t="s">
        <v>398</v>
      </c>
      <c r="J9817" s="12" t="s">
        <v>24</v>
      </c>
      <c r="K9817" s="12" t="s">
        <v>25</v>
      </c>
      <c r="L9817" s="12" t="s">
        <v>39</v>
      </c>
      <c r="M9817" s="11" t="s">
        <v>27</v>
      </c>
      <c r="N9817" s="11" t="s">
        <v>183</v>
      </c>
      <c r="O9817" s="12" t="s">
        <v>29</v>
      </c>
      <c r="P9817" s="12"/>
      <c r="Q9817" s="15" t="s">
        <v>43313</v>
      </c>
      <c r="R9817" s="12" t="s">
        <v>51</v>
      </c>
      <c r="S9817" s="11" t="s">
        <v>43314</v>
      </c>
      <c r="T9817" s="11"/>
    </row>
    <row x14ac:dyDescent="0.25" r="9818" customHeight="1" ht="19.5">
      <c r="A9818" s="18">
        <v>45224</v>
      </c>
      <c r="B9818" s="11" t="s">
        <v>43315</v>
      </c>
      <c r="C9818" s="11" t="s">
        <v>4923</v>
      </c>
      <c r="D9818" s="12"/>
      <c r="E9818" s="13" t="s">
        <v>43316</v>
      </c>
      <c r="F9818" s="11" t="s">
        <v>4594</v>
      </c>
      <c r="G9818" s="12" t="s">
        <v>74</v>
      </c>
      <c r="H9818" s="12"/>
      <c r="I9818" s="14" t="s">
        <v>148</v>
      </c>
      <c r="J9818" s="12" t="s">
        <v>24</v>
      </c>
      <c r="K9818" s="12" t="s">
        <v>25</v>
      </c>
      <c r="L9818" s="12" t="s">
        <v>39</v>
      </c>
      <c r="M9818" s="11" t="s">
        <v>149</v>
      </c>
      <c r="N9818" s="11" t="s">
        <v>4871</v>
      </c>
      <c r="O9818" s="12" t="s">
        <v>29</v>
      </c>
      <c r="P9818" s="12"/>
      <c r="Q9818" s="15" t="s">
        <v>43317</v>
      </c>
      <c r="R9818" s="12" t="s">
        <v>148</v>
      </c>
      <c r="S9818" s="11" t="s">
        <v>43318</v>
      </c>
      <c r="T9818" s="11" t="s">
        <v>4955</v>
      </c>
    </row>
    <row x14ac:dyDescent="0.25" r="9819" customHeight="1" ht="19.5">
      <c r="A9819" s="18">
        <v>45224</v>
      </c>
      <c r="B9819" s="11" t="s">
        <v>43319</v>
      </c>
      <c r="C9819" s="11" t="s">
        <v>4923</v>
      </c>
      <c r="D9819" s="12"/>
      <c r="E9819" s="13" t="s">
        <v>43320</v>
      </c>
      <c r="F9819" s="11" t="s">
        <v>43321</v>
      </c>
      <c r="G9819" s="12" t="s">
        <v>74</v>
      </c>
      <c r="H9819" s="12"/>
      <c r="I9819" s="14" t="s">
        <v>148</v>
      </c>
      <c r="J9819" s="12" t="s">
        <v>24</v>
      </c>
      <c r="K9819" s="12" t="s">
        <v>25</v>
      </c>
      <c r="L9819" s="12" t="s">
        <v>39</v>
      </c>
      <c r="M9819" s="11" t="s">
        <v>149</v>
      </c>
      <c r="N9819" s="11" t="s">
        <v>4871</v>
      </c>
      <c r="O9819" s="12" t="s">
        <v>29</v>
      </c>
      <c r="P9819" s="12"/>
      <c r="Q9819" s="15" t="s">
        <v>43322</v>
      </c>
      <c r="R9819" s="12" t="s">
        <v>42</v>
      </c>
      <c r="S9819" s="11" t="s">
        <v>43323</v>
      </c>
      <c r="T9819" s="11" t="s">
        <v>4899</v>
      </c>
    </row>
    <row x14ac:dyDescent="0.25" r="9820" customHeight="1" ht="19.5">
      <c r="A9820" s="18">
        <v>45225</v>
      </c>
      <c r="B9820" s="11" t="s">
        <v>43324</v>
      </c>
      <c r="C9820" s="11" t="s">
        <v>545</v>
      </c>
      <c r="D9820" s="12"/>
      <c r="E9820" s="13" t="s">
        <v>43325</v>
      </c>
      <c r="F9820" s="11" t="s">
        <v>43326</v>
      </c>
      <c r="G9820" s="12" t="s">
        <v>74</v>
      </c>
      <c r="H9820" s="12"/>
      <c r="I9820" s="14" t="s">
        <v>259</v>
      </c>
      <c r="J9820" s="12" t="s">
        <v>24</v>
      </c>
      <c r="K9820" s="12" t="s">
        <v>25</v>
      </c>
      <c r="L9820" s="12" t="s">
        <v>39</v>
      </c>
      <c r="M9820" s="11" t="s">
        <v>149</v>
      </c>
      <c r="N9820" s="11" t="s">
        <v>28</v>
      </c>
      <c r="O9820" s="12" t="s">
        <v>29</v>
      </c>
      <c r="P9820" s="12"/>
      <c r="Q9820" s="15" t="s">
        <v>43327</v>
      </c>
      <c r="R9820" s="12" t="s">
        <v>42</v>
      </c>
      <c r="S9820" s="11" t="s">
        <v>43328</v>
      </c>
      <c r="T9820" s="11" t="s">
        <v>43329</v>
      </c>
    </row>
    <row x14ac:dyDescent="0.25" r="9821" customHeight="1" ht="19.5">
      <c r="A9821" s="18">
        <v>45225</v>
      </c>
      <c r="B9821" s="11" t="s">
        <v>43330</v>
      </c>
      <c r="C9821" s="11" t="s">
        <v>158</v>
      </c>
      <c r="D9821" s="12"/>
      <c r="E9821" s="13" t="s">
        <v>43331</v>
      </c>
      <c r="F9821" s="11" t="s">
        <v>43332</v>
      </c>
      <c r="G9821" s="12" t="s">
        <v>74</v>
      </c>
      <c r="H9821" s="12"/>
      <c r="I9821" s="14" t="s">
        <v>99</v>
      </c>
      <c r="J9821" s="12" t="s">
        <v>24</v>
      </c>
      <c r="K9821" s="12" t="s">
        <v>25</v>
      </c>
      <c r="L9821" s="12" t="s">
        <v>39</v>
      </c>
      <c r="M9821" s="11" t="s">
        <v>149</v>
      </c>
      <c r="N9821" s="11" t="s">
        <v>28</v>
      </c>
      <c r="O9821" s="12" t="s">
        <v>29</v>
      </c>
      <c r="P9821" s="12"/>
      <c r="Q9821" s="15" t="s">
        <v>43333</v>
      </c>
      <c r="R9821" s="12" t="s">
        <v>42</v>
      </c>
      <c r="S9821" s="11" t="s">
        <v>43334</v>
      </c>
      <c r="T9821" s="11" t="s">
        <v>43335</v>
      </c>
    </row>
    <row x14ac:dyDescent="0.25" r="9822" customHeight="1" ht="19.5">
      <c r="A9822" s="18">
        <v>45223</v>
      </c>
      <c r="B9822" s="11" t="s">
        <v>43336</v>
      </c>
      <c r="C9822" s="11" t="s">
        <v>239</v>
      </c>
      <c r="D9822" s="12"/>
      <c r="E9822" s="13">
        <v>15671018015</v>
      </c>
      <c r="F9822" s="11" t="s">
        <v>43337</v>
      </c>
      <c r="G9822" s="12" t="s">
        <v>62</v>
      </c>
      <c r="H9822" s="12"/>
      <c r="I9822" s="14" t="s">
        <v>486</v>
      </c>
      <c r="J9822" s="12" t="s">
        <v>24</v>
      </c>
      <c r="K9822" s="12" t="s">
        <v>25</v>
      </c>
      <c r="L9822" s="12" t="s">
        <v>39</v>
      </c>
      <c r="M9822" s="11" t="s">
        <v>40</v>
      </c>
      <c r="N9822" s="11" t="s">
        <v>183</v>
      </c>
      <c r="O9822" s="12" t="s">
        <v>29</v>
      </c>
      <c r="P9822" s="12"/>
      <c r="Q9822" s="15" t="s">
        <v>43338</v>
      </c>
      <c r="R9822" s="12" t="s">
        <v>51</v>
      </c>
      <c r="S9822" s="11" t="s">
        <v>43339</v>
      </c>
      <c r="T9822" s="11"/>
    </row>
    <row x14ac:dyDescent="0.25" r="9823" customHeight="1" ht="19.5">
      <c r="A9823" s="18">
        <v>45222</v>
      </c>
      <c r="B9823" s="11" t="s">
        <v>43340</v>
      </c>
      <c r="C9823" s="11" t="s">
        <v>6191</v>
      </c>
      <c r="D9823" s="12"/>
      <c r="E9823" s="13">
        <v>18608607066</v>
      </c>
      <c r="F9823" s="11" t="s">
        <v>43341</v>
      </c>
      <c r="G9823" s="12" t="s">
        <v>62</v>
      </c>
      <c r="H9823" s="12" t="s">
        <v>98</v>
      </c>
      <c r="I9823" s="14" t="s">
        <v>57</v>
      </c>
      <c r="J9823" s="12" t="s">
        <v>24</v>
      </c>
      <c r="K9823" s="12" t="s">
        <v>25</v>
      </c>
      <c r="L9823" s="12" t="s">
        <v>39</v>
      </c>
      <c r="M9823" s="11" t="s">
        <v>27</v>
      </c>
      <c r="N9823" s="11" t="s">
        <v>624</v>
      </c>
      <c r="O9823" s="12" t="s">
        <v>29</v>
      </c>
      <c r="P9823" s="12"/>
      <c r="Q9823" s="15" t="s">
        <v>43342</v>
      </c>
      <c r="R9823" s="12" t="s">
        <v>42</v>
      </c>
      <c r="S9823" s="11" t="s">
        <v>43343</v>
      </c>
      <c r="T9823" s="11" t="s">
        <v>43344</v>
      </c>
    </row>
    <row x14ac:dyDescent="0.25" r="9824" customHeight="1" ht="19.5">
      <c r="A9824" s="18">
        <v>45224</v>
      </c>
      <c r="B9824" s="11" t="s">
        <v>43345</v>
      </c>
      <c r="C9824" s="11" t="s">
        <v>72</v>
      </c>
      <c r="D9824" s="12"/>
      <c r="E9824" s="13">
        <v>13032741415</v>
      </c>
      <c r="F9824" s="11" t="s">
        <v>36878</v>
      </c>
      <c r="G9824" s="12" t="s">
        <v>74</v>
      </c>
      <c r="H9824" s="12"/>
      <c r="I9824" s="14" t="s">
        <v>328</v>
      </c>
      <c r="J9824" s="12" t="s">
        <v>24</v>
      </c>
      <c r="K9824" s="12" t="s">
        <v>25</v>
      </c>
      <c r="L9824" s="12" t="s">
        <v>39</v>
      </c>
      <c r="M9824" s="11" t="s">
        <v>27</v>
      </c>
      <c r="N9824" s="11" t="s">
        <v>28</v>
      </c>
      <c r="O9824" s="12" t="s">
        <v>29</v>
      </c>
      <c r="P9824" s="12"/>
      <c r="Q9824" s="15" t="s">
        <v>43346</v>
      </c>
      <c r="R9824" s="12" t="s">
        <v>42</v>
      </c>
      <c r="S9824" s="11" t="s">
        <v>43347</v>
      </c>
      <c r="T9824" s="11" t="s">
        <v>43348</v>
      </c>
    </row>
    <row x14ac:dyDescent="0.25" r="9825" customHeight="1" ht="19.5">
      <c r="A9825" s="18">
        <v>45223</v>
      </c>
      <c r="B9825" s="11" t="s">
        <v>43349</v>
      </c>
      <c r="C9825" s="11" t="s">
        <v>239</v>
      </c>
      <c r="D9825" s="12"/>
      <c r="E9825" s="13">
        <v>13177068331</v>
      </c>
      <c r="F9825" s="11" t="s">
        <v>43350</v>
      </c>
      <c r="G9825" s="12" t="s">
        <v>115</v>
      </c>
      <c r="H9825" s="12"/>
      <c r="I9825" s="14" t="s">
        <v>254</v>
      </c>
      <c r="J9825" s="12" t="s">
        <v>24</v>
      </c>
      <c r="K9825" s="12" t="s">
        <v>25</v>
      </c>
      <c r="L9825" s="12" t="s">
        <v>39</v>
      </c>
      <c r="M9825" s="11" t="s">
        <v>27</v>
      </c>
      <c r="N9825" s="11" t="s">
        <v>183</v>
      </c>
      <c r="O9825" s="12" t="s">
        <v>29</v>
      </c>
      <c r="P9825" s="12"/>
      <c r="Q9825" s="15" t="s">
        <v>43351</v>
      </c>
      <c r="R9825" s="12" t="s">
        <v>51</v>
      </c>
      <c r="S9825" s="11" t="s">
        <v>43352</v>
      </c>
      <c r="T9825" s="11"/>
    </row>
    <row x14ac:dyDescent="0.25" r="9826" customHeight="1" ht="19.5">
      <c r="A9826" s="18">
        <v>45224</v>
      </c>
      <c r="B9826" s="11" t="s">
        <v>43353</v>
      </c>
      <c r="C9826" s="11" t="s">
        <v>880</v>
      </c>
      <c r="D9826" s="12"/>
      <c r="E9826" s="13" t="s">
        <v>43354</v>
      </c>
      <c r="F9826" s="11" t="s">
        <v>43355</v>
      </c>
      <c r="G9826" s="12" t="s">
        <v>74</v>
      </c>
      <c r="H9826" s="12" t="s">
        <v>1267</v>
      </c>
      <c r="I9826" s="14" t="s">
        <v>486</v>
      </c>
      <c r="J9826" s="12" t="s">
        <v>24</v>
      </c>
      <c r="K9826" s="12" t="s">
        <v>25</v>
      </c>
      <c r="L9826" s="12" t="s">
        <v>39</v>
      </c>
      <c r="M9826" s="11" t="s">
        <v>149</v>
      </c>
      <c r="N9826" s="11" t="s">
        <v>28</v>
      </c>
      <c r="O9826" s="12" t="s">
        <v>29</v>
      </c>
      <c r="P9826" s="12"/>
      <c r="Q9826" s="15" t="s">
        <v>43356</v>
      </c>
      <c r="R9826" s="12" t="s">
        <v>42</v>
      </c>
      <c r="S9826" s="11" t="s">
        <v>43357</v>
      </c>
      <c r="T9826" s="11" t="s">
        <v>43358</v>
      </c>
    </row>
    <row x14ac:dyDescent="0.25" r="9827" customHeight="1" ht="19.5">
      <c r="A9827" s="18">
        <v>45223</v>
      </c>
      <c r="B9827" s="11" t="s">
        <v>43359</v>
      </c>
      <c r="C9827" s="11" t="s">
        <v>43360</v>
      </c>
      <c r="D9827" s="12"/>
      <c r="E9827" s="13">
        <v>13872693324</v>
      </c>
      <c r="F9827" s="11" t="s">
        <v>43361</v>
      </c>
      <c r="G9827" s="12" t="s">
        <v>48</v>
      </c>
      <c r="H9827" s="12" t="s">
        <v>130</v>
      </c>
      <c r="I9827" s="14" t="s">
        <v>63</v>
      </c>
      <c r="J9827" s="12" t="s">
        <v>24</v>
      </c>
      <c r="K9827" s="12" t="s">
        <v>25</v>
      </c>
      <c r="L9827" s="12" t="s">
        <v>39</v>
      </c>
      <c r="M9827" s="11" t="s">
        <v>40</v>
      </c>
      <c r="N9827" s="11" t="s">
        <v>624</v>
      </c>
      <c r="O9827" s="12" t="s">
        <v>29</v>
      </c>
      <c r="P9827" s="12"/>
      <c r="Q9827" s="15" t="s">
        <v>43362</v>
      </c>
      <c r="R9827" s="12" t="s">
        <v>42</v>
      </c>
      <c r="S9827" s="11" t="s">
        <v>43363</v>
      </c>
      <c r="T9827" s="11" t="s">
        <v>43364</v>
      </c>
    </row>
    <row x14ac:dyDescent="0.25" r="9828" customHeight="1" ht="19.5">
      <c r="A9828" s="18">
        <v>45225</v>
      </c>
      <c r="B9828" s="11" t="s">
        <v>43365</v>
      </c>
      <c r="C9828" s="11" t="s">
        <v>180</v>
      </c>
      <c r="D9828" s="12"/>
      <c r="E9828" s="13">
        <v>15572716885</v>
      </c>
      <c r="F9828" s="11" t="s">
        <v>92</v>
      </c>
      <c r="G9828" s="12" t="s">
        <v>216</v>
      </c>
      <c r="H9828" s="12"/>
      <c r="I9828" s="14" t="s">
        <v>104</v>
      </c>
      <c r="J9828" s="12" t="s">
        <v>24</v>
      </c>
      <c r="K9828" s="12" t="s">
        <v>25</v>
      </c>
      <c r="L9828" s="12" t="s">
        <v>39</v>
      </c>
      <c r="M9828" s="11" t="s">
        <v>40</v>
      </c>
      <c r="N9828" s="11" t="s">
        <v>183</v>
      </c>
      <c r="O9828" s="12" t="s">
        <v>29</v>
      </c>
      <c r="P9828" s="12"/>
      <c r="Q9828" s="15" t="s">
        <v>43366</v>
      </c>
      <c r="R9828" s="12" t="s">
        <v>51</v>
      </c>
      <c r="S9828" s="11" t="s">
        <v>43367</v>
      </c>
      <c r="T9828" s="11"/>
    </row>
    <row x14ac:dyDescent="0.25" r="9829" customHeight="1" ht="19.5">
      <c r="A9829" s="18">
        <v>45224</v>
      </c>
      <c r="B9829" s="11" t="s">
        <v>43368</v>
      </c>
      <c r="C9829" s="11" t="s">
        <v>5086</v>
      </c>
      <c r="D9829" s="12"/>
      <c r="E9829" s="13" t="s">
        <v>43369</v>
      </c>
      <c r="F9829" s="11" t="s">
        <v>43370</v>
      </c>
      <c r="G9829" s="12" t="s">
        <v>74</v>
      </c>
      <c r="H9829" s="12" t="s">
        <v>98</v>
      </c>
      <c r="I9829" s="14" t="s">
        <v>110</v>
      </c>
      <c r="J9829" s="12" t="s">
        <v>24</v>
      </c>
      <c r="K9829" s="12" t="s">
        <v>25</v>
      </c>
      <c r="L9829" s="12" t="s">
        <v>39</v>
      </c>
      <c r="M9829" s="11" t="s">
        <v>149</v>
      </c>
      <c r="N9829" s="11" t="s">
        <v>4871</v>
      </c>
      <c r="O9829" s="12" t="s">
        <v>29</v>
      </c>
      <c r="P9829" s="12"/>
      <c r="Q9829" s="15" t="s">
        <v>43371</v>
      </c>
      <c r="R9829" s="12" t="s">
        <v>148</v>
      </c>
      <c r="S9829" s="11" t="s">
        <v>43372</v>
      </c>
      <c r="T9829" s="11" t="s">
        <v>4961</v>
      </c>
    </row>
    <row x14ac:dyDescent="0.25" r="9830" customHeight="1" ht="19.5">
      <c r="A9830" s="18">
        <v>45225</v>
      </c>
      <c r="B9830" s="11" t="s">
        <v>43373</v>
      </c>
      <c r="C9830" s="11" t="s">
        <v>4212</v>
      </c>
      <c r="D9830" s="12"/>
      <c r="E9830" s="13">
        <v>18572398664</v>
      </c>
      <c r="F9830" s="11" t="s">
        <v>3555</v>
      </c>
      <c r="G9830" s="12" t="s">
        <v>74</v>
      </c>
      <c r="H9830" s="12"/>
      <c r="I9830" s="14" t="s">
        <v>211</v>
      </c>
      <c r="J9830" s="12" t="s">
        <v>24</v>
      </c>
      <c r="K9830" s="12" t="s">
        <v>25</v>
      </c>
      <c r="L9830" s="12" t="s">
        <v>39</v>
      </c>
      <c r="M9830" s="11" t="s">
        <v>40</v>
      </c>
      <c r="N9830" s="11" t="s">
        <v>28</v>
      </c>
      <c r="O9830" s="12" t="s">
        <v>29</v>
      </c>
      <c r="P9830" s="12"/>
      <c r="Q9830" s="15" t="s">
        <v>43374</v>
      </c>
      <c r="R9830" s="12" t="s">
        <v>42</v>
      </c>
      <c r="S9830" s="11" t="s">
        <v>43375</v>
      </c>
      <c r="T9830" s="11" t="s">
        <v>3558</v>
      </c>
    </row>
    <row x14ac:dyDescent="0.25" r="9831" customHeight="1" ht="19.5">
      <c r="A9831" s="18">
        <v>45225</v>
      </c>
      <c r="B9831" s="11" t="s">
        <v>43376</v>
      </c>
      <c r="C9831" s="11" t="s">
        <v>691</v>
      </c>
      <c r="D9831" s="12"/>
      <c r="E9831" s="13">
        <v>13177087988</v>
      </c>
      <c r="F9831" s="11" t="s">
        <v>43377</v>
      </c>
      <c r="G9831" s="12" t="s">
        <v>62</v>
      </c>
      <c r="H9831" s="12"/>
      <c r="I9831" s="14" t="s">
        <v>206</v>
      </c>
      <c r="J9831" s="12" t="s">
        <v>24</v>
      </c>
      <c r="K9831" s="12" t="s">
        <v>69</v>
      </c>
      <c r="L9831" s="12" t="s">
        <v>39</v>
      </c>
      <c r="M9831" s="11" t="s">
        <v>40</v>
      </c>
      <c r="N9831" s="11" t="s">
        <v>28</v>
      </c>
      <c r="O9831" s="12" t="s">
        <v>29</v>
      </c>
      <c r="P9831" s="12"/>
      <c r="Q9831" s="15" t="s">
        <v>43378</v>
      </c>
      <c r="R9831" s="12" t="s">
        <v>42</v>
      </c>
      <c r="S9831" s="11" t="s">
        <v>43379</v>
      </c>
      <c r="T9831" s="11" t="s">
        <v>43380</v>
      </c>
    </row>
    <row x14ac:dyDescent="0.25" r="9832" customHeight="1" ht="19.5">
      <c r="A9832" s="18">
        <v>45223</v>
      </c>
      <c r="B9832" s="11" t="s">
        <v>43381</v>
      </c>
      <c r="C9832" s="11" t="s">
        <v>6684</v>
      </c>
      <c r="D9832" s="12"/>
      <c r="E9832" s="13">
        <v>15607206131</v>
      </c>
      <c r="F9832" s="11" t="s">
        <v>43382</v>
      </c>
      <c r="G9832" s="12" t="s">
        <v>289</v>
      </c>
      <c r="H9832" s="12"/>
      <c r="I9832" s="14" t="s">
        <v>131</v>
      </c>
      <c r="J9832" s="12" t="s">
        <v>24</v>
      </c>
      <c r="K9832" s="12" t="s">
        <v>25</v>
      </c>
      <c r="L9832" s="12" t="s">
        <v>39</v>
      </c>
      <c r="M9832" s="11" t="s">
        <v>40</v>
      </c>
      <c r="N9832" s="11" t="s">
        <v>183</v>
      </c>
      <c r="O9832" s="12" t="s">
        <v>29</v>
      </c>
      <c r="P9832" s="12"/>
      <c r="Q9832" s="15" t="s">
        <v>43383</v>
      </c>
      <c r="R9832" s="12" t="s">
        <v>42</v>
      </c>
      <c r="S9832" s="11" t="s">
        <v>43384</v>
      </c>
      <c r="T9832" s="11"/>
    </row>
    <row x14ac:dyDescent="0.25" r="9833" customHeight="1" ht="19.5">
      <c r="A9833" s="18">
        <v>45224</v>
      </c>
      <c r="B9833" s="11" t="s">
        <v>43385</v>
      </c>
      <c r="C9833" s="11" t="s">
        <v>180</v>
      </c>
      <c r="D9833" s="12"/>
      <c r="E9833" s="13" t="s">
        <v>43386</v>
      </c>
      <c r="F9833" s="11" t="s">
        <v>43387</v>
      </c>
      <c r="G9833" s="12" t="s">
        <v>74</v>
      </c>
      <c r="H9833" s="12" t="s">
        <v>98</v>
      </c>
      <c r="I9833" s="14" t="s">
        <v>148</v>
      </c>
      <c r="J9833" s="12" t="s">
        <v>24</v>
      </c>
      <c r="K9833" s="12" t="s">
        <v>25</v>
      </c>
      <c r="L9833" s="12" t="s">
        <v>39</v>
      </c>
      <c r="M9833" s="11" t="s">
        <v>40</v>
      </c>
      <c r="N9833" s="11" t="s">
        <v>183</v>
      </c>
      <c r="O9833" s="12" t="s">
        <v>29</v>
      </c>
      <c r="P9833" s="12"/>
      <c r="Q9833" s="15" t="s">
        <v>43388</v>
      </c>
      <c r="R9833" s="12" t="s">
        <v>42</v>
      </c>
      <c r="S9833" s="11" t="s">
        <v>43389</v>
      </c>
      <c r="T9833" s="11"/>
    </row>
    <row x14ac:dyDescent="0.25" r="9834" customHeight="1" ht="19.5">
      <c r="A9834" s="18">
        <v>45225</v>
      </c>
      <c r="B9834" s="11" t="s">
        <v>43390</v>
      </c>
      <c r="C9834" s="11" t="s">
        <v>691</v>
      </c>
      <c r="D9834" s="12"/>
      <c r="E9834" s="13" t="s">
        <v>43391</v>
      </c>
      <c r="F9834" s="11" t="s">
        <v>43392</v>
      </c>
      <c r="G9834" s="12" t="s">
        <v>74</v>
      </c>
      <c r="H9834" s="12"/>
      <c r="I9834" s="14" t="s">
        <v>142</v>
      </c>
      <c r="J9834" s="12" t="s">
        <v>24</v>
      </c>
      <c r="K9834" s="12" t="s">
        <v>25</v>
      </c>
      <c r="L9834" s="12" t="s">
        <v>39</v>
      </c>
      <c r="M9834" s="11" t="s">
        <v>149</v>
      </c>
      <c r="N9834" s="11" t="s">
        <v>28</v>
      </c>
      <c r="O9834" s="12" t="s">
        <v>29</v>
      </c>
      <c r="P9834" s="12"/>
      <c r="Q9834" s="15" t="s">
        <v>43393</v>
      </c>
      <c r="R9834" s="12" t="s">
        <v>42</v>
      </c>
      <c r="S9834" s="11" t="s">
        <v>43394</v>
      </c>
      <c r="T9834" s="11" t="s">
        <v>43395</v>
      </c>
    </row>
    <row x14ac:dyDescent="0.25" r="9835" customHeight="1" ht="19.5">
      <c r="A9835" s="18">
        <v>45225</v>
      </c>
      <c r="B9835" s="11" t="s">
        <v>43396</v>
      </c>
      <c r="C9835" s="11" t="s">
        <v>6684</v>
      </c>
      <c r="D9835" s="12"/>
      <c r="E9835" s="13">
        <v>18608602416</v>
      </c>
      <c r="F9835" s="11" t="s">
        <v>43397</v>
      </c>
      <c r="G9835" s="12" t="s">
        <v>37</v>
      </c>
      <c r="H9835" s="12"/>
      <c r="I9835" s="14" t="s">
        <v>136</v>
      </c>
      <c r="J9835" s="12" t="s">
        <v>24</v>
      </c>
      <c r="K9835" s="12" t="s">
        <v>25</v>
      </c>
      <c r="L9835" s="12" t="s">
        <v>39</v>
      </c>
      <c r="M9835" s="11" t="s">
        <v>27</v>
      </c>
      <c r="N9835" s="11" t="s">
        <v>183</v>
      </c>
      <c r="O9835" s="12" t="s">
        <v>29</v>
      </c>
      <c r="P9835" s="12"/>
      <c r="Q9835" s="15" t="s">
        <v>43398</v>
      </c>
      <c r="R9835" s="12" t="s">
        <v>42</v>
      </c>
      <c r="S9835" s="11" t="s">
        <v>43399</v>
      </c>
      <c r="T9835" s="11"/>
    </row>
    <row x14ac:dyDescent="0.25" r="9836" customHeight="1" ht="19.5">
      <c r="A9836" s="18">
        <v>45224</v>
      </c>
      <c r="B9836" s="11" t="s">
        <v>43400</v>
      </c>
      <c r="C9836" s="11" t="s">
        <v>4867</v>
      </c>
      <c r="D9836" s="12"/>
      <c r="E9836" s="13" t="s">
        <v>43401</v>
      </c>
      <c r="F9836" s="11" t="s">
        <v>43402</v>
      </c>
      <c r="G9836" s="12" t="s">
        <v>74</v>
      </c>
      <c r="H9836" s="12"/>
      <c r="I9836" s="14" t="s">
        <v>4870</v>
      </c>
      <c r="J9836" s="12" t="s">
        <v>24</v>
      </c>
      <c r="K9836" s="12" t="s">
        <v>25</v>
      </c>
      <c r="L9836" s="12" t="s">
        <v>39</v>
      </c>
      <c r="M9836" s="11" t="s">
        <v>149</v>
      </c>
      <c r="N9836" s="11" t="s">
        <v>4871</v>
      </c>
      <c r="O9836" s="12" t="s">
        <v>29</v>
      </c>
      <c r="P9836" s="12"/>
      <c r="Q9836" s="15" t="s">
        <v>43403</v>
      </c>
      <c r="R9836" s="12" t="s">
        <v>148</v>
      </c>
      <c r="S9836" s="11" t="s">
        <v>43404</v>
      </c>
      <c r="T9836" s="11" t="s">
        <v>4874</v>
      </c>
    </row>
    <row x14ac:dyDescent="0.25" r="9837" customHeight="1" ht="19.5">
      <c r="A9837" s="18">
        <v>45222</v>
      </c>
      <c r="B9837" s="11" t="s">
        <v>43405</v>
      </c>
      <c r="C9837" s="11" t="s">
        <v>43406</v>
      </c>
      <c r="D9837" s="12"/>
      <c r="E9837" s="13" t="s">
        <v>43407</v>
      </c>
      <c r="F9837" s="11" t="s">
        <v>43408</v>
      </c>
      <c r="G9837" s="12" t="s">
        <v>74</v>
      </c>
      <c r="H9837" s="12" t="s">
        <v>98</v>
      </c>
      <c r="I9837" s="14" t="s">
        <v>148</v>
      </c>
      <c r="J9837" s="12" t="s">
        <v>24</v>
      </c>
      <c r="K9837" s="12" t="s">
        <v>25</v>
      </c>
      <c r="L9837" s="12" t="s">
        <v>39</v>
      </c>
      <c r="M9837" s="11" t="s">
        <v>149</v>
      </c>
      <c r="N9837" s="11" t="s">
        <v>28</v>
      </c>
      <c r="O9837" s="12" t="s">
        <v>29</v>
      </c>
      <c r="P9837" s="12"/>
      <c r="Q9837" s="15" t="s">
        <v>43409</v>
      </c>
      <c r="R9837" s="12" t="s">
        <v>42</v>
      </c>
      <c r="S9837" s="11" t="s">
        <v>43410</v>
      </c>
      <c r="T9837" s="11" t="s">
        <v>43411</v>
      </c>
    </row>
    <row x14ac:dyDescent="0.25" r="9838" customHeight="1" ht="19.5">
      <c r="A9838" s="18">
        <v>45225</v>
      </c>
      <c r="B9838" s="11" t="s">
        <v>43412</v>
      </c>
      <c r="C9838" s="11" t="s">
        <v>660</v>
      </c>
      <c r="D9838" s="12"/>
      <c r="E9838" s="13">
        <v>18671716797</v>
      </c>
      <c r="F9838" s="11" t="s">
        <v>36306</v>
      </c>
      <c r="G9838" s="12" t="s">
        <v>62</v>
      </c>
      <c r="H9838" s="12"/>
      <c r="I9838" s="14" t="s">
        <v>131</v>
      </c>
      <c r="J9838" s="12" t="s">
        <v>24</v>
      </c>
      <c r="K9838" s="12" t="s">
        <v>25</v>
      </c>
      <c r="L9838" s="12" t="s">
        <v>39</v>
      </c>
      <c r="M9838" s="11" t="s">
        <v>27</v>
      </c>
      <c r="N9838" s="11" t="s">
        <v>624</v>
      </c>
      <c r="O9838" s="12" t="s">
        <v>29</v>
      </c>
      <c r="P9838" s="12"/>
      <c r="Q9838" s="15" t="s">
        <v>43413</v>
      </c>
      <c r="R9838" s="12" t="s">
        <v>42</v>
      </c>
      <c r="S9838" s="11" t="s">
        <v>43414</v>
      </c>
      <c r="T9838" s="11" t="s">
        <v>43415</v>
      </c>
    </row>
    <row x14ac:dyDescent="0.25" r="9839" customHeight="1" ht="19.5">
      <c r="A9839" s="18">
        <v>45223</v>
      </c>
      <c r="B9839" s="11" t="s">
        <v>43416</v>
      </c>
      <c r="C9839" s="11" t="s">
        <v>6684</v>
      </c>
      <c r="D9839" s="12"/>
      <c r="E9839" s="13">
        <v>13487259240</v>
      </c>
      <c r="F9839" s="11" t="s">
        <v>20392</v>
      </c>
      <c r="G9839" s="12" t="s">
        <v>48</v>
      </c>
      <c r="H9839" s="12"/>
      <c r="I9839" s="14" t="s">
        <v>38</v>
      </c>
      <c r="J9839" s="12" t="s">
        <v>24</v>
      </c>
      <c r="K9839" s="12" t="s">
        <v>25</v>
      </c>
      <c r="L9839" s="12" t="s">
        <v>39</v>
      </c>
      <c r="M9839" s="11" t="s">
        <v>40</v>
      </c>
      <c r="N9839" s="11" t="s">
        <v>183</v>
      </c>
      <c r="O9839" s="12" t="s">
        <v>29</v>
      </c>
      <c r="P9839" s="12"/>
      <c r="Q9839" s="15" t="s">
        <v>43417</v>
      </c>
      <c r="R9839" s="12" t="s">
        <v>42</v>
      </c>
      <c r="S9839" s="11" t="s">
        <v>43418</v>
      </c>
      <c r="T9839" s="11"/>
    </row>
    <row x14ac:dyDescent="0.25" r="9840" customHeight="1" ht="19.5">
      <c r="A9840" s="18">
        <v>45225</v>
      </c>
      <c r="B9840" s="11" t="s">
        <v>43419</v>
      </c>
      <c r="C9840" s="11" t="s">
        <v>660</v>
      </c>
      <c r="D9840" s="12"/>
      <c r="E9840" s="13" t="s">
        <v>43420</v>
      </c>
      <c r="F9840" s="11" t="s">
        <v>43421</v>
      </c>
      <c r="G9840" s="12" t="s">
        <v>74</v>
      </c>
      <c r="H9840" s="12"/>
      <c r="I9840" s="14" t="s">
        <v>57</v>
      </c>
      <c r="J9840" s="12" t="s">
        <v>24</v>
      </c>
      <c r="K9840" s="12" t="s">
        <v>25</v>
      </c>
      <c r="L9840" s="12" t="s">
        <v>39</v>
      </c>
      <c r="M9840" s="11" t="s">
        <v>149</v>
      </c>
      <c r="N9840" s="11" t="s">
        <v>624</v>
      </c>
      <c r="O9840" s="12" t="s">
        <v>29</v>
      </c>
      <c r="P9840" s="12"/>
      <c r="Q9840" s="15" t="s">
        <v>43422</v>
      </c>
      <c r="R9840" s="12" t="s">
        <v>42</v>
      </c>
      <c r="S9840" s="11" t="s">
        <v>43423</v>
      </c>
      <c r="T9840" s="11" t="s">
        <v>43424</v>
      </c>
    </row>
    <row x14ac:dyDescent="0.25" r="9841" customHeight="1" ht="19.5">
      <c r="A9841" s="18">
        <v>45222</v>
      </c>
      <c r="B9841" s="11" t="s">
        <v>43425</v>
      </c>
      <c r="C9841" s="11" t="s">
        <v>6684</v>
      </c>
      <c r="D9841" s="12"/>
      <c r="E9841" s="13">
        <v>15587925800</v>
      </c>
      <c r="F9841" s="11" t="s">
        <v>43426</v>
      </c>
      <c r="G9841" s="12" t="s">
        <v>289</v>
      </c>
      <c r="H9841" s="12"/>
      <c r="I9841" s="14" t="s">
        <v>241</v>
      </c>
      <c r="J9841" s="12" t="s">
        <v>24</v>
      </c>
      <c r="K9841" s="12" t="s">
        <v>25</v>
      </c>
      <c r="L9841" s="12" t="s">
        <v>39</v>
      </c>
      <c r="M9841" s="11" t="s">
        <v>27</v>
      </c>
      <c r="N9841" s="11" t="s">
        <v>183</v>
      </c>
      <c r="O9841" s="12" t="s">
        <v>29</v>
      </c>
      <c r="P9841" s="12"/>
      <c r="Q9841" s="15" t="s">
        <v>43427</v>
      </c>
      <c r="R9841" s="12" t="s">
        <v>42</v>
      </c>
      <c r="S9841" s="11" t="s">
        <v>43428</v>
      </c>
      <c r="T9841" s="11"/>
    </row>
    <row x14ac:dyDescent="0.25" r="9842" customHeight="1" ht="19.5">
      <c r="A9842" s="18">
        <v>45223</v>
      </c>
      <c r="B9842" s="11" t="s">
        <v>43429</v>
      </c>
      <c r="C9842" s="11" t="s">
        <v>880</v>
      </c>
      <c r="D9842" s="12"/>
      <c r="E9842" s="13">
        <v>18527309958</v>
      </c>
      <c r="F9842" s="11" t="s">
        <v>43430</v>
      </c>
      <c r="G9842" s="12" t="s">
        <v>74</v>
      </c>
      <c r="H9842" s="12"/>
      <c r="I9842" s="14" t="s">
        <v>235</v>
      </c>
      <c r="J9842" s="12" t="s">
        <v>24</v>
      </c>
      <c r="K9842" s="12" t="s">
        <v>25</v>
      </c>
      <c r="L9842" s="12" t="s">
        <v>39</v>
      </c>
      <c r="M9842" s="11" t="s">
        <v>40</v>
      </c>
      <c r="N9842" s="11" t="s">
        <v>28</v>
      </c>
      <c r="O9842" s="12" t="s">
        <v>29</v>
      </c>
      <c r="P9842" s="12"/>
      <c r="Q9842" s="15" t="s">
        <v>43431</v>
      </c>
      <c r="R9842" s="12" t="s">
        <v>42</v>
      </c>
      <c r="S9842" s="11" t="s">
        <v>43432</v>
      </c>
      <c r="T9842" s="11" t="s">
        <v>43433</v>
      </c>
    </row>
    <row x14ac:dyDescent="0.25" r="9843" customHeight="1" ht="19.5">
      <c r="A9843" s="18">
        <v>45224</v>
      </c>
      <c r="B9843" s="11" t="s">
        <v>43434</v>
      </c>
      <c r="C9843" s="11" t="s">
        <v>5949</v>
      </c>
      <c r="D9843" s="12"/>
      <c r="E9843" s="13">
        <v>13040965100</v>
      </c>
      <c r="F9843" s="11" t="s">
        <v>43435</v>
      </c>
      <c r="G9843" s="12" t="s">
        <v>289</v>
      </c>
      <c r="H9843" s="12"/>
      <c r="I9843" s="14" t="s">
        <v>254</v>
      </c>
      <c r="J9843" s="12" t="s">
        <v>24</v>
      </c>
      <c r="K9843" s="12" t="s">
        <v>25</v>
      </c>
      <c r="L9843" s="12" t="s">
        <v>39</v>
      </c>
      <c r="M9843" s="11" t="s">
        <v>27</v>
      </c>
      <c r="N9843" s="11" t="s">
        <v>183</v>
      </c>
      <c r="O9843" s="12" t="s">
        <v>29</v>
      </c>
      <c r="P9843" s="12"/>
      <c r="Q9843" s="15" t="s">
        <v>43436</v>
      </c>
      <c r="R9843" s="12" t="s">
        <v>42</v>
      </c>
      <c r="S9843" s="11" t="s">
        <v>43437</v>
      </c>
      <c r="T9843" s="11"/>
    </row>
    <row x14ac:dyDescent="0.25" r="9844" customHeight="1" ht="19.5">
      <c r="A9844" s="18">
        <v>45222</v>
      </c>
      <c r="B9844" s="11" t="s">
        <v>43438</v>
      </c>
      <c r="C9844" s="11" t="s">
        <v>2414</v>
      </c>
      <c r="D9844" s="12"/>
      <c r="E9844" s="13">
        <v>13177090886</v>
      </c>
      <c r="F9844" s="11" t="s">
        <v>43439</v>
      </c>
      <c r="G9844" s="12" t="s">
        <v>74</v>
      </c>
      <c r="H9844" s="12"/>
      <c r="I9844" s="14" t="s">
        <v>104</v>
      </c>
      <c r="J9844" s="12" t="s">
        <v>24</v>
      </c>
      <c r="K9844" s="12" t="s">
        <v>25</v>
      </c>
      <c r="L9844" s="12" t="s">
        <v>39</v>
      </c>
      <c r="M9844" s="11" t="s">
        <v>40</v>
      </c>
      <c r="N9844" s="11" t="s">
        <v>28</v>
      </c>
      <c r="O9844" s="12" t="s">
        <v>29</v>
      </c>
      <c r="P9844" s="12"/>
      <c r="Q9844" s="15" t="s">
        <v>43440</v>
      </c>
      <c r="R9844" s="12" t="s">
        <v>42</v>
      </c>
      <c r="S9844" s="11" t="s">
        <v>43441</v>
      </c>
      <c r="T9844" s="11" t="s">
        <v>43442</v>
      </c>
    </row>
    <row x14ac:dyDescent="0.25" r="9845" customHeight="1" ht="19.5">
      <c r="A9845" s="18">
        <v>45224</v>
      </c>
      <c r="B9845" s="11" t="s">
        <v>43443</v>
      </c>
      <c r="C9845" s="11" t="s">
        <v>33787</v>
      </c>
      <c r="D9845" s="12"/>
      <c r="E9845" s="13">
        <v>13477121528</v>
      </c>
      <c r="F9845" s="11" t="s">
        <v>39755</v>
      </c>
      <c r="G9845" s="12" t="s">
        <v>48</v>
      </c>
      <c r="H9845" s="12"/>
      <c r="I9845" s="14" t="s">
        <v>1024</v>
      </c>
      <c r="J9845" s="12" t="s">
        <v>24</v>
      </c>
      <c r="K9845" s="12" t="s">
        <v>25</v>
      </c>
      <c r="L9845" s="12" t="s">
        <v>39</v>
      </c>
      <c r="M9845" s="11" t="s">
        <v>40</v>
      </c>
      <c r="N9845" s="11" t="s">
        <v>183</v>
      </c>
      <c r="O9845" s="12" t="s">
        <v>29</v>
      </c>
      <c r="P9845" s="12"/>
      <c r="Q9845" s="15" t="s">
        <v>43444</v>
      </c>
      <c r="R9845" s="12" t="s">
        <v>42</v>
      </c>
      <c r="S9845" s="11" t="s">
        <v>43445</v>
      </c>
      <c r="T9845" s="11"/>
    </row>
    <row x14ac:dyDescent="0.25" r="9846" customHeight="1" ht="19.5">
      <c r="A9846" s="18">
        <v>45225</v>
      </c>
      <c r="B9846" s="11" t="s">
        <v>43446</v>
      </c>
      <c r="C9846" s="11" t="s">
        <v>3061</v>
      </c>
      <c r="D9846" s="12"/>
      <c r="E9846" s="13" t="s">
        <v>43447</v>
      </c>
      <c r="F9846" s="11" t="s">
        <v>43448</v>
      </c>
      <c r="G9846" s="12" t="s">
        <v>74</v>
      </c>
      <c r="H9846" s="12"/>
      <c r="I9846" s="14" t="s">
        <v>148</v>
      </c>
      <c r="J9846" s="12" t="s">
        <v>24</v>
      </c>
      <c r="K9846" s="12" t="s">
        <v>25</v>
      </c>
      <c r="L9846" s="12" t="s">
        <v>39</v>
      </c>
      <c r="M9846" s="11" t="s">
        <v>149</v>
      </c>
      <c r="N9846" s="11" t="s">
        <v>28</v>
      </c>
      <c r="O9846" s="12" t="s">
        <v>29</v>
      </c>
      <c r="P9846" s="12"/>
      <c r="Q9846" s="15" t="s">
        <v>43449</v>
      </c>
      <c r="R9846" s="12" t="s">
        <v>42</v>
      </c>
      <c r="S9846" s="11" t="s">
        <v>43450</v>
      </c>
      <c r="T9846" s="11" t="s">
        <v>43451</v>
      </c>
    </row>
    <row x14ac:dyDescent="0.25" r="9847" customHeight="1" ht="19.5">
      <c r="A9847" s="18">
        <v>45224</v>
      </c>
      <c r="B9847" s="11" t="s">
        <v>43452</v>
      </c>
      <c r="C9847" s="11" t="s">
        <v>5117</v>
      </c>
      <c r="D9847" s="12"/>
      <c r="E9847" s="13" t="s">
        <v>43453</v>
      </c>
      <c r="F9847" s="11" t="s">
        <v>43454</v>
      </c>
      <c r="G9847" s="12" t="s">
        <v>74</v>
      </c>
      <c r="H9847" s="12"/>
      <c r="I9847" s="14" t="s">
        <v>4975</v>
      </c>
      <c r="J9847" s="12" t="s">
        <v>24</v>
      </c>
      <c r="K9847" s="12" t="s">
        <v>25</v>
      </c>
      <c r="L9847" s="12" t="s">
        <v>39</v>
      </c>
      <c r="M9847" s="11" t="s">
        <v>149</v>
      </c>
      <c r="N9847" s="11" t="s">
        <v>4871</v>
      </c>
      <c r="O9847" s="12" t="s">
        <v>29</v>
      </c>
      <c r="P9847" s="12"/>
      <c r="Q9847" s="15" t="s">
        <v>43455</v>
      </c>
      <c r="R9847" s="12" t="s">
        <v>148</v>
      </c>
      <c r="S9847" s="11" t="s">
        <v>43456</v>
      </c>
      <c r="T9847" s="11" t="s">
        <v>4906</v>
      </c>
    </row>
    <row x14ac:dyDescent="0.25" r="9848" customHeight="1" ht="19.5">
      <c r="A9848" s="18">
        <v>45225</v>
      </c>
      <c r="B9848" s="11" t="s">
        <v>43457</v>
      </c>
      <c r="C9848" s="11" t="s">
        <v>7423</v>
      </c>
      <c r="D9848" s="12"/>
      <c r="E9848" s="13">
        <v>18672651970</v>
      </c>
      <c r="F9848" s="11" t="s">
        <v>43458</v>
      </c>
      <c r="G9848" s="12" t="s">
        <v>37</v>
      </c>
      <c r="H9848" s="12"/>
      <c r="I9848" s="14" t="s">
        <v>142</v>
      </c>
      <c r="J9848" s="12" t="s">
        <v>24</v>
      </c>
      <c r="K9848" s="12" t="s">
        <v>25</v>
      </c>
      <c r="L9848" s="12" t="s">
        <v>39</v>
      </c>
      <c r="M9848" s="11" t="s">
        <v>40</v>
      </c>
      <c r="N9848" s="11" t="s">
        <v>183</v>
      </c>
      <c r="O9848" s="12" t="s">
        <v>29</v>
      </c>
      <c r="P9848" s="12"/>
      <c r="Q9848" s="15" t="s">
        <v>43459</v>
      </c>
      <c r="R9848" s="12" t="s">
        <v>42</v>
      </c>
      <c r="S9848" s="11" t="s">
        <v>43460</v>
      </c>
      <c r="T9848" s="11"/>
    </row>
    <row x14ac:dyDescent="0.25" r="9849" customHeight="1" ht="19.5">
      <c r="A9849" s="18">
        <v>45224</v>
      </c>
      <c r="B9849" s="11" t="s">
        <v>43461</v>
      </c>
      <c r="C9849" s="11" t="s">
        <v>4366</v>
      </c>
      <c r="D9849" s="12"/>
      <c r="E9849" s="13" t="s">
        <v>43447</v>
      </c>
      <c r="F9849" s="11" t="s">
        <v>43448</v>
      </c>
      <c r="G9849" s="12" t="s">
        <v>74</v>
      </c>
      <c r="H9849" s="12"/>
      <c r="I9849" s="14" t="s">
        <v>148</v>
      </c>
      <c r="J9849" s="12" t="s">
        <v>24</v>
      </c>
      <c r="K9849" s="12" t="s">
        <v>25</v>
      </c>
      <c r="L9849" s="12" t="s">
        <v>39</v>
      </c>
      <c r="M9849" s="11" t="s">
        <v>149</v>
      </c>
      <c r="N9849" s="11" t="s">
        <v>28</v>
      </c>
      <c r="O9849" s="12" t="s">
        <v>29</v>
      </c>
      <c r="P9849" s="12"/>
      <c r="Q9849" s="15" t="s">
        <v>43462</v>
      </c>
      <c r="R9849" s="12" t="s">
        <v>42</v>
      </c>
      <c r="S9849" s="11" t="s">
        <v>43463</v>
      </c>
      <c r="T9849" s="11" t="s">
        <v>43464</v>
      </c>
    </row>
    <row x14ac:dyDescent="0.25" r="9850" customHeight="1" ht="19.5">
      <c r="A9850" s="18">
        <v>45224</v>
      </c>
      <c r="B9850" s="11" t="s">
        <v>43465</v>
      </c>
      <c r="C9850" s="11" t="s">
        <v>72</v>
      </c>
      <c r="D9850" s="12"/>
      <c r="E9850" s="13">
        <v>13040988780</v>
      </c>
      <c r="F9850" s="11" t="s">
        <v>42529</v>
      </c>
      <c r="G9850" s="12" t="s">
        <v>62</v>
      </c>
      <c r="H9850" s="12" t="s">
        <v>98</v>
      </c>
      <c r="I9850" s="14" t="s">
        <v>2649</v>
      </c>
      <c r="J9850" s="12" t="s">
        <v>24</v>
      </c>
      <c r="K9850" s="12" t="s">
        <v>69</v>
      </c>
      <c r="L9850" s="12" t="s">
        <v>39</v>
      </c>
      <c r="M9850" s="11" t="s">
        <v>27</v>
      </c>
      <c r="N9850" s="11" t="s">
        <v>28</v>
      </c>
      <c r="O9850" s="12" t="s">
        <v>29</v>
      </c>
      <c r="P9850" s="12"/>
      <c r="Q9850" s="15" t="s">
        <v>43466</v>
      </c>
      <c r="R9850" s="12" t="s">
        <v>42</v>
      </c>
      <c r="S9850" s="11" t="s">
        <v>43467</v>
      </c>
      <c r="T9850" s="11" t="s">
        <v>43468</v>
      </c>
    </row>
    <row x14ac:dyDescent="0.25" r="9851" customHeight="1" ht="19.5">
      <c r="A9851" s="18">
        <v>45225</v>
      </c>
      <c r="B9851" s="11" t="s">
        <v>43469</v>
      </c>
      <c r="C9851" s="11" t="s">
        <v>4499</v>
      </c>
      <c r="D9851" s="12"/>
      <c r="E9851" s="13">
        <v>18671761105</v>
      </c>
      <c r="F9851" s="11" t="s">
        <v>43470</v>
      </c>
      <c r="G9851" s="12" t="s">
        <v>48</v>
      </c>
      <c r="H9851" s="12"/>
      <c r="I9851" s="14" t="s">
        <v>749</v>
      </c>
      <c r="J9851" s="12" t="s">
        <v>24</v>
      </c>
      <c r="K9851" s="12" t="s">
        <v>25</v>
      </c>
      <c r="L9851" s="12" t="s">
        <v>39</v>
      </c>
      <c r="M9851" s="11" t="s">
        <v>27</v>
      </c>
      <c r="N9851" s="11" t="s">
        <v>183</v>
      </c>
      <c r="O9851" s="12" t="s">
        <v>29</v>
      </c>
      <c r="P9851" s="12"/>
      <c r="Q9851" s="15" t="s">
        <v>43471</v>
      </c>
      <c r="R9851" s="12" t="s">
        <v>42</v>
      </c>
      <c r="S9851" s="11" t="s">
        <v>43472</v>
      </c>
      <c r="T9851" s="11"/>
    </row>
    <row x14ac:dyDescent="0.25" r="9852" customHeight="1" ht="19.5">
      <c r="A9852" s="18">
        <v>45223</v>
      </c>
      <c r="B9852" s="11" t="s">
        <v>43473</v>
      </c>
      <c r="C9852" s="11" t="s">
        <v>43474</v>
      </c>
      <c r="D9852" s="12"/>
      <c r="E9852" s="13">
        <v>18671772885</v>
      </c>
      <c r="F9852" s="11" t="s">
        <v>43475</v>
      </c>
      <c r="G9852" s="12" t="s">
        <v>289</v>
      </c>
      <c r="H9852" s="12"/>
      <c r="I9852" s="14" t="s">
        <v>87</v>
      </c>
      <c r="J9852" s="12" t="s">
        <v>24</v>
      </c>
      <c r="K9852" s="12" t="s">
        <v>25</v>
      </c>
      <c r="L9852" s="12" t="s">
        <v>39</v>
      </c>
      <c r="M9852" s="11" t="s">
        <v>27</v>
      </c>
      <c r="N9852" s="11" t="s">
        <v>183</v>
      </c>
      <c r="O9852" s="12" t="s">
        <v>29</v>
      </c>
      <c r="P9852" s="12"/>
      <c r="Q9852" s="15" t="s">
        <v>43476</v>
      </c>
      <c r="R9852" s="12" t="s">
        <v>42</v>
      </c>
      <c r="S9852" s="11" t="s">
        <v>43477</v>
      </c>
      <c r="T9852" s="11"/>
    </row>
    <row x14ac:dyDescent="0.25" r="9853" customHeight="1" ht="19.5">
      <c r="A9853" s="18">
        <v>45222</v>
      </c>
      <c r="B9853" s="11" t="s">
        <v>43478</v>
      </c>
      <c r="C9853" s="11" t="s">
        <v>6002</v>
      </c>
      <c r="D9853" s="12"/>
      <c r="E9853" s="13">
        <v>17671332819</v>
      </c>
      <c r="F9853" s="11" t="s">
        <v>43479</v>
      </c>
      <c r="G9853" s="12" t="s">
        <v>74</v>
      </c>
      <c r="H9853" s="12" t="s">
        <v>121</v>
      </c>
      <c r="I9853" s="14" t="s">
        <v>590</v>
      </c>
      <c r="J9853" s="12" t="s">
        <v>24</v>
      </c>
      <c r="K9853" s="12" t="s">
        <v>25</v>
      </c>
      <c r="L9853" s="12" t="s">
        <v>39</v>
      </c>
      <c r="M9853" s="11" t="s">
        <v>27</v>
      </c>
      <c r="N9853" s="11" t="s">
        <v>183</v>
      </c>
      <c r="O9853" s="12" t="s">
        <v>29</v>
      </c>
      <c r="P9853" s="12"/>
      <c r="Q9853" s="15" t="s">
        <v>43480</v>
      </c>
      <c r="R9853" s="12" t="s">
        <v>42</v>
      </c>
      <c r="S9853" s="11" t="s">
        <v>43481</v>
      </c>
      <c r="T9853" s="11"/>
    </row>
    <row x14ac:dyDescent="0.25" r="9854" customHeight="1" ht="19.5">
      <c r="A9854" s="18">
        <v>45222</v>
      </c>
      <c r="B9854" s="11" t="s">
        <v>43482</v>
      </c>
      <c r="C9854" s="11" t="s">
        <v>4499</v>
      </c>
      <c r="D9854" s="12"/>
      <c r="E9854" s="13">
        <v>15672480896</v>
      </c>
      <c r="F9854" s="11" t="s">
        <v>43483</v>
      </c>
      <c r="G9854" s="12" t="s">
        <v>23</v>
      </c>
      <c r="H9854" s="12"/>
      <c r="I9854" s="14" t="s">
        <v>290</v>
      </c>
      <c r="J9854" s="12" t="s">
        <v>24</v>
      </c>
      <c r="K9854" s="12" t="s">
        <v>25</v>
      </c>
      <c r="L9854" s="12" t="s">
        <v>39</v>
      </c>
      <c r="M9854" s="11" t="s">
        <v>27</v>
      </c>
      <c r="N9854" s="11" t="s">
        <v>183</v>
      </c>
      <c r="O9854" s="12" t="s">
        <v>29</v>
      </c>
      <c r="P9854" s="12"/>
      <c r="Q9854" s="15" t="s">
        <v>43484</v>
      </c>
      <c r="R9854" s="12" t="s">
        <v>42</v>
      </c>
      <c r="S9854" s="11" t="s">
        <v>43485</v>
      </c>
      <c r="T9854" s="11" t="s">
        <v>43486</v>
      </c>
    </row>
    <row x14ac:dyDescent="0.25" r="9855" customHeight="1" ht="19.5">
      <c r="A9855" s="18">
        <v>45223</v>
      </c>
      <c r="B9855" s="11" t="s">
        <v>43487</v>
      </c>
      <c r="C9855" s="11" t="s">
        <v>698</v>
      </c>
      <c r="D9855" s="12"/>
      <c r="E9855" s="13" t="s">
        <v>43488</v>
      </c>
      <c r="F9855" s="11" t="s">
        <v>25183</v>
      </c>
      <c r="G9855" s="12" t="s">
        <v>216</v>
      </c>
      <c r="H9855" s="12"/>
      <c r="I9855" s="14" t="s">
        <v>75</v>
      </c>
      <c r="J9855" s="12" t="s">
        <v>24</v>
      </c>
      <c r="K9855" s="12" t="s">
        <v>25</v>
      </c>
      <c r="L9855" s="12" t="s">
        <v>39</v>
      </c>
      <c r="M9855" s="11" t="s">
        <v>675</v>
      </c>
      <c r="N9855" s="11" t="s">
        <v>28</v>
      </c>
      <c r="O9855" s="12" t="s">
        <v>29</v>
      </c>
      <c r="P9855" s="12"/>
      <c r="Q9855" s="15" t="s">
        <v>43489</v>
      </c>
      <c r="R9855" s="12" t="s">
        <v>42</v>
      </c>
      <c r="S9855" s="11" t="s">
        <v>43490</v>
      </c>
      <c r="T9855" s="11" t="s">
        <v>43491</v>
      </c>
    </row>
    <row x14ac:dyDescent="0.25" r="9856" customHeight="1" ht="19.5">
      <c r="A9856" s="18">
        <v>45225</v>
      </c>
      <c r="B9856" s="11" t="s">
        <v>43492</v>
      </c>
      <c r="C9856" s="11" t="s">
        <v>158</v>
      </c>
      <c r="D9856" s="12"/>
      <c r="E9856" s="13">
        <v>16671737961</v>
      </c>
      <c r="F9856" s="11" t="s">
        <v>43493</v>
      </c>
      <c r="G9856" s="12" t="s">
        <v>74</v>
      </c>
      <c r="H9856" s="12"/>
      <c r="I9856" s="14" t="s">
        <v>104</v>
      </c>
      <c r="J9856" s="12" t="s">
        <v>24</v>
      </c>
      <c r="K9856" s="12" t="s">
        <v>25</v>
      </c>
      <c r="L9856" s="12" t="s">
        <v>39</v>
      </c>
      <c r="M9856" s="11" t="s">
        <v>40</v>
      </c>
      <c r="N9856" s="11" t="s">
        <v>28</v>
      </c>
      <c r="O9856" s="12" t="s">
        <v>29</v>
      </c>
      <c r="P9856" s="12"/>
      <c r="Q9856" s="15" t="s">
        <v>43494</v>
      </c>
      <c r="R9856" s="12" t="s">
        <v>42</v>
      </c>
      <c r="S9856" s="11" t="s">
        <v>43495</v>
      </c>
      <c r="T9856" s="11" t="s">
        <v>43496</v>
      </c>
    </row>
    <row x14ac:dyDescent="0.25" r="9857" customHeight="1" ht="19.5">
      <c r="A9857" s="18">
        <v>45225</v>
      </c>
      <c r="B9857" s="11" t="s">
        <v>43497</v>
      </c>
      <c r="C9857" s="11" t="s">
        <v>660</v>
      </c>
      <c r="D9857" s="12"/>
      <c r="E9857" s="13">
        <v>16671767120</v>
      </c>
      <c r="F9857" s="11" t="s">
        <v>42238</v>
      </c>
      <c r="G9857" s="12" t="s">
        <v>74</v>
      </c>
      <c r="H9857" s="12"/>
      <c r="I9857" s="14" t="s">
        <v>57</v>
      </c>
      <c r="J9857" s="12" t="s">
        <v>24</v>
      </c>
      <c r="K9857" s="12" t="s">
        <v>25</v>
      </c>
      <c r="L9857" s="12" t="s">
        <v>39</v>
      </c>
      <c r="M9857" s="11" t="s">
        <v>40</v>
      </c>
      <c r="N9857" s="11" t="s">
        <v>624</v>
      </c>
      <c r="O9857" s="12" t="s">
        <v>29</v>
      </c>
      <c r="P9857" s="12"/>
      <c r="Q9857" s="15" t="s">
        <v>43498</v>
      </c>
      <c r="R9857" s="12" t="s">
        <v>42</v>
      </c>
      <c r="S9857" s="11" t="s">
        <v>43499</v>
      </c>
      <c r="T9857" s="11" t="s">
        <v>43500</v>
      </c>
    </row>
    <row x14ac:dyDescent="0.25" r="9858" customHeight="1" ht="19.5">
      <c r="A9858" s="18">
        <v>45224</v>
      </c>
      <c r="B9858" s="11" t="s">
        <v>43501</v>
      </c>
      <c r="C9858" s="11" t="s">
        <v>29553</v>
      </c>
      <c r="D9858" s="12"/>
      <c r="E9858" s="13" t="s">
        <v>43502</v>
      </c>
      <c r="F9858" s="11" t="s">
        <v>43503</v>
      </c>
      <c r="G9858" s="12" t="s">
        <v>74</v>
      </c>
      <c r="H9858" s="12" t="s">
        <v>98</v>
      </c>
      <c r="I9858" s="14" t="s">
        <v>4870</v>
      </c>
      <c r="J9858" s="12" t="s">
        <v>24</v>
      </c>
      <c r="K9858" s="12" t="s">
        <v>25</v>
      </c>
      <c r="L9858" s="12" t="s">
        <v>39</v>
      </c>
      <c r="M9858" s="11" t="s">
        <v>5264</v>
      </c>
      <c r="N9858" s="11" t="s">
        <v>4871</v>
      </c>
      <c r="O9858" s="12" t="s">
        <v>29</v>
      </c>
      <c r="P9858" s="12"/>
      <c r="Q9858" s="15" t="s">
        <v>43504</v>
      </c>
      <c r="R9858" s="12" t="s">
        <v>148</v>
      </c>
      <c r="S9858" s="11" t="s">
        <v>43505</v>
      </c>
      <c r="T9858" s="11" t="s">
        <v>6808</v>
      </c>
    </row>
    <row x14ac:dyDescent="0.25" r="9859" customHeight="1" ht="19.5">
      <c r="A9859" s="18">
        <v>45223</v>
      </c>
      <c r="B9859" s="11" t="s">
        <v>43506</v>
      </c>
      <c r="C9859" s="11" t="s">
        <v>43507</v>
      </c>
      <c r="D9859" s="12"/>
      <c r="E9859" s="13" t="s">
        <v>43508</v>
      </c>
      <c r="F9859" s="11" t="s">
        <v>43509</v>
      </c>
      <c r="G9859" s="12" t="s">
        <v>74</v>
      </c>
      <c r="H9859" s="12"/>
      <c r="I9859" s="14" t="s">
        <v>148</v>
      </c>
      <c r="J9859" s="12" t="s">
        <v>24</v>
      </c>
      <c r="K9859" s="12" t="s">
        <v>25</v>
      </c>
      <c r="L9859" s="12" t="s">
        <v>39</v>
      </c>
      <c r="M9859" s="11" t="s">
        <v>149</v>
      </c>
      <c r="N9859" s="11" t="s">
        <v>28</v>
      </c>
      <c r="O9859" s="12" t="s">
        <v>29</v>
      </c>
      <c r="P9859" s="12"/>
      <c r="Q9859" s="15" t="s">
        <v>43510</v>
      </c>
      <c r="R9859" s="12" t="s">
        <v>42</v>
      </c>
      <c r="S9859" s="11" t="s">
        <v>43511</v>
      </c>
      <c r="T9859" s="11" t="s">
        <v>43512</v>
      </c>
    </row>
    <row x14ac:dyDescent="0.25" r="9860" customHeight="1" ht="19.5">
      <c r="A9860" s="18">
        <v>45224</v>
      </c>
      <c r="B9860" s="11" t="s">
        <v>43513</v>
      </c>
      <c r="C9860" s="11" t="s">
        <v>2414</v>
      </c>
      <c r="D9860" s="12"/>
      <c r="E9860" s="13">
        <v>15587924492</v>
      </c>
      <c r="F9860" s="11" t="s">
        <v>18503</v>
      </c>
      <c r="G9860" s="12" t="s">
        <v>74</v>
      </c>
      <c r="H9860" s="12"/>
      <c r="I9860" s="14" t="s">
        <v>87</v>
      </c>
      <c r="J9860" s="12" t="s">
        <v>24</v>
      </c>
      <c r="K9860" s="12" t="s">
        <v>25</v>
      </c>
      <c r="L9860" s="12" t="s">
        <v>39</v>
      </c>
      <c r="M9860" s="11" t="s">
        <v>27</v>
      </c>
      <c r="N9860" s="11" t="s">
        <v>28</v>
      </c>
      <c r="O9860" s="12" t="s">
        <v>29</v>
      </c>
      <c r="P9860" s="12"/>
      <c r="Q9860" s="15" t="s">
        <v>43514</v>
      </c>
      <c r="R9860" s="12" t="s">
        <v>42</v>
      </c>
      <c r="S9860" s="11" t="s">
        <v>43515</v>
      </c>
      <c r="T9860" s="11" t="s">
        <v>43516</v>
      </c>
    </row>
    <row x14ac:dyDescent="0.25" r="9861" customHeight="1" ht="19.5">
      <c r="A9861" s="18">
        <v>45224</v>
      </c>
      <c r="B9861" s="11" t="s">
        <v>43517</v>
      </c>
      <c r="C9861" s="11" t="s">
        <v>660</v>
      </c>
      <c r="D9861" s="12"/>
      <c r="E9861" s="13">
        <v>15587957385</v>
      </c>
      <c r="F9861" s="11" t="s">
        <v>22194</v>
      </c>
      <c r="G9861" s="12" t="s">
        <v>115</v>
      </c>
      <c r="H9861" s="12"/>
      <c r="I9861" s="14" t="s">
        <v>49</v>
      </c>
      <c r="J9861" s="12" t="s">
        <v>24</v>
      </c>
      <c r="K9861" s="12" t="s">
        <v>25</v>
      </c>
      <c r="L9861" s="12" t="s">
        <v>39</v>
      </c>
      <c r="M9861" s="11" t="s">
        <v>27</v>
      </c>
      <c r="N9861" s="11" t="s">
        <v>624</v>
      </c>
      <c r="O9861" s="12" t="s">
        <v>29</v>
      </c>
      <c r="P9861" s="12"/>
      <c r="Q9861" s="15" t="s">
        <v>43518</v>
      </c>
      <c r="R9861" s="12" t="s">
        <v>42</v>
      </c>
      <c r="S9861" s="11" t="s">
        <v>43519</v>
      </c>
      <c r="T9861" s="11" t="s">
        <v>8467</v>
      </c>
    </row>
    <row x14ac:dyDescent="0.25" r="9862" customHeight="1" ht="19.5">
      <c r="A9862" s="18">
        <v>45224</v>
      </c>
      <c r="B9862" s="11" t="s">
        <v>43520</v>
      </c>
      <c r="C9862" s="11" t="s">
        <v>660</v>
      </c>
      <c r="D9862" s="12"/>
      <c r="E9862" s="13">
        <v>13207209587</v>
      </c>
      <c r="F9862" s="11" t="s">
        <v>43521</v>
      </c>
      <c r="G9862" s="12" t="s">
        <v>289</v>
      </c>
      <c r="H9862" s="12" t="s">
        <v>357</v>
      </c>
      <c r="I9862" s="14" t="s">
        <v>206</v>
      </c>
      <c r="J9862" s="12" t="s">
        <v>24</v>
      </c>
      <c r="K9862" s="12" t="s">
        <v>25</v>
      </c>
      <c r="L9862" s="12" t="s">
        <v>39</v>
      </c>
      <c r="M9862" s="11" t="s">
        <v>675</v>
      </c>
      <c r="N9862" s="11" t="s">
        <v>624</v>
      </c>
      <c r="O9862" s="12" t="s">
        <v>29</v>
      </c>
      <c r="P9862" s="12"/>
      <c r="Q9862" s="15" t="s">
        <v>43522</v>
      </c>
      <c r="R9862" s="12" t="s">
        <v>42</v>
      </c>
      <c r="S9862" s="11" t="s">
        <v>43523</v>
      </c>
      <c r="T9862" s="11" t="s">
        <v>43524</v>
      </c>
    </row>
    <row x14ac:dyDescent="0.25" r="9863" customHeight="1" ht="19.5">
      <c r="A9863" s="18">
        <v>45225</v>
      </c>
      <c r="B9863" s="11" t="s">
        <v>43525</v>
      </c>
      <c r="C9863" s="11" t="s">
        <v>880</v>
      </c>
      <c r="D9863" s="12"/>
      <c r="E9863" s="13">
        <v>15572776730</v>
      </c>
      <c r="F9863" s="11" t="s">
        <v>18503</v>
      </c>
      <c r="G9863" s="12" t="s">
        <v>23</v>
      </c>
      <c r="H9863" s="12"/>
      <c r="I9863" s="14" t="s">
        <v>259</v>
      </c>
      <c r="J9863" s="12" t="s">
        <v>24</v>
      </c>
      <c r="K9863" s="12" t="s">
        <v>25</v>
      </c>
      <c r="L9863" s="12" t="s">
        <v>39</v>
      </c>
      <c r="M9863" s="11" t="s">
        <v>40</v>
      </c>
      <c r="N9863" s="11" t="s">
        <v>28</v>
      </c>
      <c r="O9863" s="12" t="s">
        <v>29</v>
      </c>
      <c r="P9863" s="12"/>
      <c r="Q9863" s="15" t="s">
        <v>43526</v>
      </c>
      <c r="R9863" s="12" t="s">
        <v>42</v>
      </c>
      <c r="S9863" s="11" t="s">
        <v>43527</v>
      </c>
      <c r="T9863" s="11" t="s">
        <v>43528</v>
      </c>
    </row>
    <row x14ac:dyDescent="0.25" r="9864" customHeight="1" ht="19.5">
      <c r="A9864" s="18">
        <v>45224</v>
      </c>
      <c r="B9864" s="11" t="s">
        <v>43529</v>
      </c>
      <c r="C9864" s="11" t="s">
        <v>4867</v>
      </c>
      <c r="D9864" s="12"/>
      <c r="E9864" s="13" t="s">
        <v>43530</v>
      </c>
      <c r="F9864" s="11" t="s">
        <v>43531</v>
      </c>
      <c r="G9864" s="12" t="s">
        <v>74</v>
      </c>
      <c r="H9864" s="12"/>
      <c r="I9864" s="14" t="s">
        <v>4870</v>
      </c>
      <c r="J9864" s="12" t="s">
        <v>24</v>
      </c>
      <c r="K9864" s="12" t="s">
        <v>25</v>
      </c>
      <c r="L9864" s="12" t="s">
        <v>39</v>
      </c>
      <c r="M9864" s="11" t="s">
        <v>149</v>
      </c>
      <c r="N9864" s="11" t="s">
        <v>4871</v>
      </c>
      <c r="O9864" s="12" t="s">
        <v>29</v>
      </c>
      <c r="P9864" s="12"/>
      <c r="Q9864" s="15" t="s">
        <v>43532</v>
      </c>
      <c r="R9864" s="12" t="s">
        <v>148</v>
      </c>
      <c r="S9864" s="11" t="s">
        <v>43533</v>
      </c>
      <c r="T9864" s="11" t="s">
        <v>4887</v>
      </c>
    </row>
    <row x14ac:dyDescent="0.25" r="9865" customHeight="1" ht="19.5">
      <c r="A9865" s="18">
        <v>45223</v>
      </c>
      <c r="B9865" s="11" t="s">
        <v>43534</v>
      </c>
      <c r="C9865" s="11" t="s">
        <v>660</v>
      </c>
      <c r="D9865" s="12"/>
      <c r="E9865" s="13">
        <v>15629354697</v>
      </c>
      <c r="F9865" s="11"/>
      <c r="G9865" s="12"/>
      <c r="H9865" s="12"/>
      <c r="I9865" s="14" t="s">
        <v>486</v>
      </c>
      <c r="J9865" s="12" t="s">
        <v>24</v>
      </c>
      <c r="K9865" s="12" t="s">
        <v>25</v>
      </c>
      <c r="L9865" s="12" t="s">
        <v>39</v>
      </c>
      <c r="M9865" s="11" t="s">
        <v>27</v>
      </c>
      <c r="N9865" s="11" t="s">
        <v>624</v>
      </c>
      <c r="O9865" s="12" t="s">
        <v>29</v>
      </c>
      <c r="P9865" s="12"/>
      <c r="Q9865" s="15" t="s">
        <v>43535</v>
      </c>
      <c r="R9865" s="12" t="s">
        <v>42</v>
      </c>
      <c r="S9865" s="11" t="s">
        <v>43536</v>
      </c>
      <c r="T9865" s="11" t="s">
        <v>43537</v>
      </c>
    </row>
    <row x14ac:dyDescent="0.25" r="9866" customHeight="1" ht="19.5">
      <c r="A9866" s="18">
        <v>45224</v>
      </c>
      <c r="B9866" s="11" t="s">
        <v>43538</v>
      </c>
      <c r="C9866" s="11" t="s">
        <v>8350</v>
      </c>
      <c r="D9866" s="12"/>
      <c r="E9866" s="13">
        <v>18671745278</v>
      </c>
      <c r="F9866" s="11" t="s">
        <v>43539</v>
      </c>
      <c r="G9866" s="12" t="s">
        <v>56</v>
      </c>
      <c r="H9866" s="12" t="s">
        <v>98</v>
      </c>
      <c r="I9866" s="14" t="s">
        <v>75</v>
      </c>
      <c r="J9866" s="12" t="s">
        <v>24</v>
      </c>
      <c r="K9866" s="12" t="s">
        <v>25</v>
      </c>
      <c r="L9866" s="12" t="s">
        <v>39</v>
      </c>
      <c r="M9866" s="11" t="s">
        <v>40</v>
      </c>
      <c r="N9866" s="11" t="s">
        <v>28</v>
      </c>
      <c r="O9866" s="12" t="s">
        <v>29</v>
      </c>
      <c r="P9866" s="12"/>
      <c r="Q9866" s="15" t="s">
        <v>43540</v>
      </c>
      <c r="R9866" s="12" t="s">
        <v>42</v>
      </c>
      <c r="S9866" s="11" t="s">
        <v>43541</v>
      </c>
      <c r="T9866" s="11" t="s">
        <v>18696</v>
      </c>
    </row>
    <row x14ac:dyDescent="0.25" r="9867" customHeight="1" ht="19.5">
      <c r="A9867" s="18">
        <v>45224</v>
      </c>
      <c r="B9867" s="11" t="s">
        <v>43542</v>
      </c>
      <c r="C9867" s="11" t="s">
        <v>8311</v>
      </c>
      <c r="D9867" s="12"/>
      <c r="E9867" s="13">
        <v>15571755621</v>
      </c>
      <c r="F9867" s="11" t="s">
        <v>43543</v>
      </c>
      <c r="G9867" s="12" t="s">
        <v>37</v>
      </c>
      <c r="H9867" s="12"/>
      <c r="I9867" s="14" t="s">
        <v>486</v>
      </c>
      <c r="J9867" s="12" t="s">
        <v>24</v>
      </c>
      <c r="K9867" s="12" t="s">
        <v>25</v>
      </c>
      <c r="L9867" s="12" t="s">
        <v>39</v>
      </c>
      <c r="M9867" s="11" t="s">
        <v>40</v>
      </c>
      <c r="N9867" s="11" t="s">
        <v>28</v>
      </c>
      <c r="O9867" s="12" t="s">
        <v>29</v>
      </c>
      <c r="P9867" s="12" t="s">
        <v>5807</v>
      </c>
      <c r="Q9867" s="15" t="s">
        <v>43544</v>
      </c>
      <c r="R9867" s="12" t="s">
        <v>42</v>
      </c>
      <c r="S9867" s="11" t="s">
        <v>43545</v>
      </c>
      <c r="T9867" s="11" t="s">
        <v>43546</v>
      </c>
    </row>
    <row x14ac:dyDescent="0.25" r="9868" customHeight="1" ht="19.5">
      <c r="A9868" s="18">
        <v>45222</v>
      </c>
      <c r="B9868" s="11" t="s">
        <v>43547</v>
      </c>
      <c r="C9868" s="11" t="s">
        <v>6063</v>
      </c>
      <c r="D9868" s="12"/>
      <c r="E9868" s="13">
        <v>15926970715</v>
      </c>
      <c r="F9868" s="11" t="s">
        <v>35690</v>
      </c>
      <c r="G9868" s="12" t="s">
        <v>74</v>
      </c>
      <c r="H9868" s="12"/>
      <c r="I9868" s="14" t="s">
        <v>104</v>
      </c>
      <c r="J9868" s="12" t="s">
        <v>24</v>
      </c>
      <c r="K9868" s="12" t="s">
        <v>25</v>
      </c>
      <c r="L9868" s="12" t="s">
        <v>39</v>
      </c>
      <c r="M9868" s="11" t="s">
        <v>40</v>
      </c>
      <c r="N9868" s="11" t="s">
        <v>183</v>
      </c>
      <c r="O9868" s="12" t="s">
        <v>29</v>
      </c>
      <c r="P9868" s="12"/>
      <c r="Q9868" s="15" t="s">
        <v>43548</v>
      </c>
      <c r="R9868" s="12" t="s">
        <v>42</v>
      </c>
      <c r="S9868" s="11" t="s">
        <v>43549</v>
      </c>
      <c r="T9868" s="11" t="s">
        <v>6697</v>
      </c>
    </row>
    <row x14ac:dyDescent="0.25" r="9869" customHeight="1" ht="19.5">
      <c r="A9869" s="18">
        <v>45224</v>
      </c>
      <c r="B9869" s="11" t="s">
        <v>43550</v>
      </c>
      <c r="C9869" s="11" t="s">
        <v>5811</v>
      </c>
      <c r="D9869" s="12"/>
      <c r="E9869" s="13">
        <v>18674201783</v>
      </c>
      <c r="F9869" s="11" t="s">
        <v>17255</v>
      </c>
      <c r="G9869" s="12" t="s">
        <v>37</v>
      </c>
      <c r="H9869" s="12" t="s">
        <v>98</v>
      </c>
      <c r="I9869" s="14" t="s">
        <v>2649</v>
      </c>
      <c r="J9869" s="12" t="s">
        <v>24</v>
      </c>
      <c r="K9869" s="12" t="s">
        <v>25</v>
      </c>
      <c r="L9869" s="12" t="s">
        <v>39</v>
      </c>
      <c r="M9869" s="11" t="s">
        <v>40</v>
      </c>
      <c r="N9869" s="11" t="s">
        <v>28</v>
      </c>
      <c r="O9869" s="12" t="s">
        <v>29</v>
      </c>
      <c r="P9869" s="12"/>
      <c r="Q9869" s="15" t="s">
        <v>43551</v>
      </c>
      <c r="R9869" s="12" t="s">
        <v>42</v>
      </c>
      <c r="S9869" s="11" t="s">
        <v>43552</v>
      </c>
      <c r="T9869" s="11" t="s">
        <v>31458</v>
      </c>
    </row>
    <row x14ac:dyDescent="0.25" r="9870" customHeight="1" ht="19.5">
      <c r="A9870" s="18">
        <v>45224</v>
      </c>
      <c r="B9870" s="11" t="s">
        <v>43553</v>
      </c>
      <c r="C9870" s="11" t="s">
        <v>19364</v>
      </c>
      <c r="D9870" s="12"/>
      <c r="E9870" s="13">
        <v>13872669416</v>
      </c>
      <c r="F9870" s="11" t="s">
        <v>43554</v>
      </c>
      <c r="G9870" s="12" t="s">
        <v>48</v>
      </c>
      <c r="H9870" s="12"/>
      <c r="I9870" s="14" t="s">
        <v>241</v>
      </c>
      <c r="J9870" s="12" t="s">
        <v>24</v>
      </c>
      <c r="K9870" s="12" t="s">
        <v>25</v>
      </c>
      <c r="L9870" s="12" t="s">
        <v>39</v>
      </c>
      <c r="M9870" s="11" t="s">
        <v>40</v>
      </c>
      <c r="N9870" s="11" t="s">
        <v>28</v>
      </c>
      <c r="O9870" s="12" t="s">
        <v>29</v>
      </c>
      <c r="P9870" s="12" t="s">
        <v>5430</v>
      </c>
      <c r="Q9870" s="15" t="s">
        <v>43555</v>
      </c>
      <c r="R9870" s="12" t="s">
        <v>42</v>
      </c>
      <c r="S9870" s="11" t="s">
        <v>43556</v>
      </c>
      <c r="T9870" s="11" t="s">
        <v>31458</v>
      </c>
    </row>
    <row x14ac:dyDescent="0.25" r="9871" customHeight="1" ht="19.5">
      <c r="A9871" s="18">
        <v>45222</v>
      </c>
      <c r="B9871" s="11" t="s">
        <v>43557</v>
      </c>
      <c r="C9871" s="11" t="s">
        <v>6271</v>
      </c>
      <c r="D9871" s="12"/>
      <c r="E9871" s="13">
        <v>13227266885</v>
      </c>
      <c r="F9871" s="11" t="s">
        <v>43558</v>
      </c>
      <c r="G9871" s="12" t="s">
        <v>48</v>
      </c>
      <c r="H9871" s="12"/>
      <c r="I9871" s="14" t="s">
        <v>259</v>
      </c>
      <c r="J9871" s="12" t="s">
        <v>24</v>
      </c>
      <c r="K9871" s="12" t="s">
        <v>25</v>
      </c>
      <c r="L9871" s="12" t="s">
        <v>39</v>
      </c>
      <c r="M9871" s="11" t="s">
        <v>40</v>
      </c>
      <c r="N9871" s="11" t="s">
        <v>28</v>
      </c>
      <c r="O9871" s="12" t="s">
        <v>29</v>
      </c>
      <c r="P9871" s="12"/>
      <c r="Q9871" s="15" t="s">
        <v>43559</v>
      </c>
      <c r="R9871" s="12" t="s">
        <v>42</v>
      </c>
      <c r="S9871" s="11" t="s">
        <v>43560</v>
      </c>
      <c r="T9871" s="11" t="s">
        <v>43561</v>
      </c>
    </row>
    <row x14ac:dyDescent="0.25" r="9872" customHeight="1" ht="19.5">
      <c r="A9872" s="18">
        <v>45224</v>
      </c>
      <c r="B9872" s="11" t="s">
        <v>43562</v>
      </c>
      <c r="C9872" s="11" t="s">
        <v>180</v>
      </c>
      <c r="D9872" s="12"/>
      <c r="E9872" s="13">
        <v>15571733481</v>
      </c>
      <c r="F9872" s="11" t="s">
        <v>40053</v>
      </c>
      <c r="G9872" s="12" t="s">
        <v>115</v>
      </c>
      <c r="H9872" s="12"/>
      <c r="I9872" s="14" t="s">
        <v>136</v>
      </c>
      <c r="J9872" s="12" t="s">
        <v>24</v>
      </c>
      <c r="K9872" s="12" t="s">
        <v>25</v>
      </c>
      <c r="L9872" s="12" t="s">
        <v>39</v>
      </c>
      <c r="M9872" s="11" t="s">
        <v>27</v>
      </c>
      <c r="N9872" s="11" t="s">
        <v>183</v>
      </c>
      <c r="O9872" s="12" t="s">
        <v>29</v>
      </c>
      <c r="P9872" s="12"/>
      <c r="Q9872" s="15" t="s">
        <v>43563</v>
      </c>
      <c r="R9872" s="12" t="s">
        <v>42</v>
      </c>
      <c r="S9872" s="11" t="s">
        <v>43564</v>
      </c>
      <c r="T9872" s="11" t="s">
        <v>43565</v>
      </c>
    </row>
    <row x14ac:dyDescent="0.25" r="9873" customHeight="1" ht="19.5">
      <c r="A9873" s="18">
        <v>45222</v>
      </c>
      <c r="B9873" s="11" t="s">
        <v>43566</v>
      </c>
      <c r="C9873" s="11" t="s">
        <v>180</v>
      </c>
      <c r="D9873" s="12"/>
      <c r="E9873" s="13">
        <v>15571765484</v>
      </c>
      <c r="F9873" s="11" t="s">
        <v>43567</v>
      </c>
      <c r="G9873" s="12" t="s">
        <v>62</v>
      </c>
      <c r="H9873" s="12"/>
      <c r="I9873" s="14" t="s">
        <v>104</v>
      </c>
      <c r="J9873" s="12" t="s">
        <v>24</v>
      </c>
      <c r="K9873" s="12" t="s">
        <v>25</v>
      </c>
      <c r="L9873" s="12" t="s">
        <v>39</v>
      </c>
      <c r="M9873" s="11" t="s">
        <v>40</v>
      </c>
      <c r="N9873" s="11" t="s">
        <v>183</v>
      </c>
      <c r="O9873" s="12" t="s">
        <v>29</v>
      </c>
      <c r="P9873" s="12"/>
      <c r="Q9873" s="15" t="s">
        <v>43568</v>
      </c>
      <c r="R9873" s="12" t="s">
        <v>42</v>
      </c>
      <c r="S9873" s="11" t="s">
        <v>43569</v>
      </c>
      <c r="T9873" s="11" t="s">
        <v>43570</v>
      </c>
    </row>
    <row x14ac:dyDescent="0.25" r="9874" customHeight="1" ht="19.5">
      <c r="A9874" s="18">
        <v>45222</v>
      </c>
      <c r="B9874" s="11" t="s">
        <v>43571</v>
      </c>
      <c r="C9874" s="11" t="s">
        <v>46</v>
      </c>
      <c r="D9874" s="12"/>
      <c r="E9874" s="13">
        <v>15671060505</v>
      </c>
      <c r="F9874" s="11" t="s">
        <v>43572</v>
      </c>
      <c r="G9874" s="12" t="s">
        <v>289</v>
      </c>
      <c r="H9874" s="12"/>
      <c r="I9874" s="14" t="s">
        <v>241</v>
      </c>
      <c r="J9874" s="12" t="s">
        <v>24</v>
      </c>
      <c r="K9874" s="12" t="s">
        <v>25</v>
      </c>
      <c r="L9874" s="12" t="s">
        <v>39</v>
      </c>
      <c r="M9874" s="11" t="s">
        <v>27</v>
      </c>
      <c r="N9874" s="11" t="s">
        <v>28</v>
      </c>
      <c r="O9874" s="12" t="s">
        <v>29</v>
      </c>
      <c r="P9874" s="12"/>
      <c r="Q9874" s="15" t="s">
        <v>43573</v>
      </c>
      <c r="R9874" s="12" t="s">
        <v>42</v>
      </c>
      <c r="S9874" s="11" t="s">
        <v>43574</v>
      </c>
      <c r="T9874" s="11" t="s">
        <v>43575</v>
      </c>
    </row>
    <row x14ac:dyDescent="0.25" r="9875" customHeight="1" ht="19.5">
      <c r="A9875" s="18">
        <v>45224</v>
      </c>
      <c r="B9875" s="11" t="s">
        <v>43576</v>
      </c>
      <c r="C9875" s="11" t="s">
        <v>660</v>
      </c>
      <c r="D9875" s="12"/>
      <c r="E9875" s="13">
        <v>13227264809</v>
      </c>
      <c r="F9875" s="11" t="s">
        <v>7458</v>
      </c>
      <c r="G9875" s="12"/>
      <c r="H9875" s="12"/>
      <c r="I9875" s="14" t="s">
        <v>1914</v>
      </c>
      <c r="J9875" s="12" t="s">
        <v>24</v>
      </c>
      <c r="K9875" s="12" t="s">
        <v>25</v>
      </c>
      <c r="L9875" s="12" t="s">
        <v>39</v>
      </c>
      <c r="M9875" s="11" t="s">
        <v>27</v>
      </c>
      <c r="N9875" s="11" t="s">
        <v>624</v>
      </c>
      <c r="O9875" s="12" t="s">
        <v>29</v>
      </c>
      <c r="P9875" s="12"/>
      <c r="Q9875" s="15" t="s">
        <v>43577</v>
      </c>
      <c r="R9875" s="12" t="s">
        <v>42</v>
      </c>
      <c r="S9875" s="11" t="s">
        <v>43578</v>
      </c>
      <c r="T9875" s="11" t="s">
        <v>43579</v>
      </c>
    </row>
    <row x14ac:dyDescent="0.25" r="9876" customHeight="1" ht="19.5">
      <c r="A9876" s="18">
        <v>45225</v>
      </c>
      <c r="B9876" s="11" t="s">
        <v>43580</v>
      </c>
      <c r="C9876" s="11" t="s">
        <v>180</v>
      </c>
      <c r="D9876" s="12"/>
      <c r="E9876" s="13">
        <v>18671767910</v>
      </c>
      <c r="F9876" s="11" t="s">
        <v>43581</v>
      </c>
      <c r="G9876" s="12" t="s">
        <v>56</v>
      </c>
      <c r="H9876" s="12"/>
      <c r="I9876" s="14" t="s">
        <v>142</v>
      </c>
      <c r="J9876" s="12" t="s">
        <v>24</v>
      </c>
      <c r="K9876" s="12" t="s">
        <v>25</v>
      </c>
      <c r="L9876" s="12" t="s">
        <v>39</v>
      </c>
      <c r="M9876" s="11" t="s">
        <v>27</v>
      </c>
      <c r="N9876" s="11" t="s">
        <v>183</v>
      </c>
      <c r="O9876" s="12" t="s">
        <v>29</v>
      </c>
      <c r="P9876" s="12"/>
      <c r="Q9876" s="15" t="s">
        <v>43582</v>
      </c>
      <c r="R9876" s="12" t="s">
        <v>42</v>
      </c>
      <c r="S9876" s="11" t="s">
        <v>43583</v>
      </c>
      <c r="T9876" s="11" t="s">
        <v>43584</v>
      </c>
    </row>
    <row x14ac:dyDescent="0.25" r="9877" customHeight="1" ht="19.5">
      <c r="A9877" s="18">
        <v>45222</v>
      </c>
      <c r="B9877" s="11" t="s">
        <v>43585</v>
      </c>
      <c r="C9877" s="11" t="s">
        <v>3101</v>
      </c>
      <c r="D9877" s="12"/>
      <c r="E9877" s="13">
        <v>18271313715</v>
      </c>
      <c r="F9877" s="11" t="s">
        <v>43586</v>
      </c>
      <c r="G9877" s="12" t="s">
        <v>171</v>
      </c>
      <c r="H9877" s="12"/>
      <c r="I9877" s="14">
        <v>10015</v>
      </c>
      <c r="J9877" s="12" t="s">
        <v>24</v>
      </c>
      <c r="K9877" s="12" t="s">
        <v>172</v>
      </c>
      <c r="L9877" s="12" t="s">
        <v>26</v>
      </c>
      <c r="M9877" s="11" t="s">
        <v>27</v>
      </c>
      <c r="N9877" s="11" t="s">
        <v>28</v>
      </c>
      <c r="O9877" s="12" t="s">
        <v>29</v>
      </c>
      <c r="P9877" s="12"/>
      <c r="Q9877" s="15" t="s">
        <v>43587</v>
      </c>
      <c r="R9877" s="12" t="s">
        <v>31</v>
      </c>
      <c r="S9877" s="11" t="s">
        <v>43588</v>
      </c>
      <c r="T9877" s="11" t="s">
        <v>43589</v>
      </c>
    </row>
    <row x14ac:dyDescent="0.25" r="9878" customHeight="1" ht="19.5">
      <c r="A9878" s="18">
        <v>45223</v>
      </c>
      <c r="B9878" s="11" t="s">
        <v>43590</v>
      </c>
      <c r="C9878" s="11" t="s">
        <v>43591</v>
      </c>
      <c r="D9878" s="12"/>
      <c r="E9878" s="13">
        <v>15629383731</v>
      </c>
      <c r="F9878" s="11" t="s">
        <v>43592</v>
      </c>
      <c r="G9878" s="12" t="s">
        <v>74</v>
      </c>
      <c r="H9878" s="12"/>
      <c r="I9878" s="14" t="s">
        <v>154</v>
      </c>
      <c r="J9878" s="12" t="s">
        <v>24</v>
      </c>
      <c r="K9878" s="12" t="s">
        <v>25</v>
      </c>
      <c r="L9878" s="12" t="s">
        <v>39</v>
      </c>
      <c r="M9878" s="11" t="s">
        <v>40</v>
      </c>
      <c r="N9878" s="11" t="s">
        <v>624</v>
      </c>
      <c r="O9878" s="12" t="s">
        <v>29</v>
      </c>
      <c r="P9878" s="12"/>
      <c r="Q9878" s="15" t="s">
        <v>43593</v>
      </c>
      <c r="R9878" s="12" t="s">
        <v>42</v>
      </c>
      <c r="S9878" s="11" t="s">
        <v>43594</v>
      </c>
      <c r="T9878" s="11" t="s">
        <v>43595</v>
      </c>
    </row>
    <row x14ac:dyDescent="0.25" r="9879" customHeight="1" ht="19.5">
      <c r="A9879" s="18">
        <v>45222</v>
      </c>
      <c r="B9879" s="11" t="s">
        <v>43596</v>
      </c>
      <c r="C9879" s="11" t="s">
        <v>43591</v>
      </c>
      <c r="D9879" s="12"/>
      <c r="E9879" s="13">
        <v>15629383731</v>
      </c>
      <c r="F9879" s="11" t="s">
        <v>43592</v>
      </c>
      <c r="G9879" s="12" t="s">
        <v>74</v>
      </c>
      <c r="H9879" s="12"/>
      <c r="I9879" s="14" t="s">
        <v>352</v>
      </c>
      <c r="J9879" s="12" t="s">
        <v>24</v>
      </c>
      <c r="K9879" s="12" t="s">
        <v>25</v>
      </c>
      <c r="L9879" s="12" t="s">
        <v>39</v>
      </c>
      <c r="M9879" s="11" t="s">
        <v>40</v>
      </c>
      <c r="N9879" s="11" t="s">
        <v>624</v>
      </c>
      <c r="O9879" s="12" t="s">
        <v>29</v>
      </c>
      <c r="P9879" s="12"/>
      <c r="Q9879" s="15" t="s">
        <v>43597</v>
      </c>
      <c r="R9879" s="12" t="s">
        <v>42</v>
      </c>
      <c r="S9879" s="11" t="s">
        <v>43598</v>
      </c>
      <c r="T9879" s="11" t="s">
        <v>43599</v>
      </c>
    </row>
    <row x14ac:dyDescent="0.25" r="9880" customHeight="1" ht="19.5">
      <c r="A9880" s="18">
        <v>45223</v>
      </c>
      <c r="B9880" s="11" t="s">
        <v>43600</v>
      </c>
      <c r="C9880" s="11" t="s">
        <v>5811</v>
      </c>
      <c r="D9880" s="12"/>
      <c r="E9880" s="13">
        <v>15549327681</v>
      </c>
      <c r="F9880" s="11" t="s">
        <v>43601</v>
      </c>
      <c r="G9880" s="12" t="s">
        <v>115</v>
      </c>
      <c r="H9880" s="12"/>
      <c r="I9880" s="14" t="s">
        <v>68</v>
      </c>
      <c r="J9880" s="12" t="s">
        <v>24</v>
      </c>
      <c r="K9880" s="12" t="s">
        <v>25</v>
      </c>
      <c r="L9880" s="12" t="s">
        <v>39</v>
      </c>
      <c r="M9880" s="11" t="s">
        <v>27</v>
      </c>
      <c r="N9880" s="11" t="s">
        <v>28</v>
      </c>
      <c r="O9880" s="12" t="s">
        <v>29</v>
      </c>
      <c r="P9880" s="12"/>
      <c r="Q9880" s="15" t="s">
        <v>41503</v>
      </c>
      <c r="R9880" s="12" t="s">
        <v>42</v>
      </c>
      <c r="S9880" s="11" t="s">
        <v>43602</v>
      </c>
      <c r="T9880" s="11" t="s">
        <v>43603</v>
      </c>
    </row>
    <row x14ac:dyDescent="0.25" r="9881" customHeight="1" ht="19.5">
      <c r="A9881" s="18">
        <v>45222</v>
      </c>
      <c r="B9881" s="11" t="s">
        <v>43604</v>
      </c>
      <c r="C9881" s="11" t="s">
        <v>15061</v>
      </c>
      <c r="D9881" s="12"/>
      <c r="E9881" s="13">
        <v>15629332875</v>
      </c>
      <c r="F9881" s="11" t="s">
        <v>18846</v>
      </c>
      <c r="G9881" s="12" t="s">
        <v>289</v>
      </c>
      <c r="H9881" s="12"/>
      <c r="I9881" s="14" t="s">
        <v>415</v>
      </c>
      <c r="J9881" s="12" t="s">
        <v>24</v>
      </c>
      <c r="K9881" s="12" t="s">
        <v>25</v>
      </c>
      <c r="L9881" s="12" t="s">
        <v>39</v>
      </c>
      <c r="M9881" s="11" t="s">
        <v>40</v>
      </c>
      <c r="N9881" s="11" t="s">
        <v>624</v>
      </c>
      <c r="O9881" s="12" t="s">
        <v>29</v>
      </c>
      <c r="P9881" s="12"/>
      <c r="Q9881" s="15" t="s">
        <v>43605</v>
      </c>
      <c r="R9881" s="12" t="s">
        <v>42</v>
      </c>
      <c r="S9881" s="11" t="s">
        <v>43606</v>
      </c>
      <c r="T9881" s="11" t="s">
        <v>43607</v>
      </c>
    </row>
    <row x14ac:dyDescent="0.25" r="9882" customHeight="1" ht="19.5">
      <c r="A9882" s="18">
        <v>45222</v>
      </c>
      <c r="B9882" s="11" t="s">
        <v>43608</v>
      </c>
      <c r="C9882" s="11" t="s">
        <v>7044</v>
      </c>
      <c r="D9882" s="12"/>
      <c r="E9882" s="13">
        <v>13177051670</v>
      </c>
      <c r="F9882" s="11" t="s">
        <v>43609</v>
      </c>
      <c r="G9882" s="12" t="s">
        <v>48</v>
      </c>
      <c r="H9882" s="12"/>
      <c r="I9882" s="14" t="s">
        <v>415</v>
      </c>
      <c r="J9882" s="12" t="s">
        <v>24</v>
      </c>
      <c r="K9882" s="12" t="s">
        <v>25</v>
      </c>
      <c r="L9882" s="12" t="s">
        <v>39</v>
      </c>
      <c r="M9882" s="11" t="s">
        <v>27</v>
      </c>
      <c r="N9882" s="11" t="s">
        <v>28</v>
      </c>
      <c r="O9882" s="12" t="s">
        <v>29</v>
      </c>
      <c r="P9882" s="12"/>
      <c r="Q9882" s="15" t="s">
        <v>43610</v>
      </c>
      <c r="R9882" s="12" t="s">
        <v>42</v>
      </c>
      <c r="S9882" s="11" t="s">
        <v>43611</v>
      </c>
      <c r="T9882" s="11" t="s">
        <v>43612</v>
      </c>
    </row>
    <row x14ac:dyDescent="0.25" r="9883" customHeight="1" ht="19.5">
      <c r="A9883" s="18">
        <v>45225</v>
      </c>
      <c r="B9883" s="11" t="s">
        <v>43613</v>
      </c>
      <c r="C9883" s="11" t="s">
        <v>3257</v>
      </c>
      <c r="D9883" s="12"/>
      <c r="E9883" s="13">
        <v>15697279386</v>
      </c>
      <c r="F9883" s="11" t="s">
        <v>3719</v>
      </c>
      <c r="G9883" s="12" t="s">
        <v>74</v>
      </c>
      <c r="H9883" s="12"/>
      <c r="I9883" s="14" t="s">
        <v>486</v>
      </c>
      <c r="J9883" s="12" t="s">
        <v>24</v>
      </c>
      <c r="K9883" s="12" t="s">
        <v>25</v>
      </c>
      <c r="L9883" s="12" t="s">
        <v>39</v>
      </c>
      <c r="M9883" s="11" t="s">
        <v>40</v>
      </c>
      <c r="N9883" s="11" t="s">
        <v>28</v>
      </c>
      <c r="O9883" s="12" t="s">
        <v>29</v>
      </c>
      <c r="P9883" s="12"/>
      <c r="Q9883" s="15" t="s">
        <v>43614</v>
      </c>
      <c r="R9883" s="12" t="s">
        <v>42</v>
      </c>
      <c r="S9883" s="11" t="s">
        <v>43615</v>
      </c>
      <c r="T9883" s="11" t="s">
        <v>43616</v>
      </c>
    </row>
    <row x14ac:dyDescent="0.25" r="9884" customHeight="1" ht="19.5">
      <c r="A9884" s="18">
        <v>45224</v>
      </c>
      <c r="B9884" s="11" t="s">
        <v>43617</v>
      </c>
      <c r="C9884" s="11" t="s">
        <v>43618</v>
      </c>
      <c r="D9884" s="12"/>
      <c r="E9884" s="13">
        <v>13687270873</v>
      </c>
      <c r="F9884" s="11"/>
      <c r="G9884" s="12"/>
      <c r="H9884" s="12"/>
      <c r="I9884" s="14" t="s">
        <v>241</v>
      </c>
      <c r="J9884" s="12" t="s">
        <v>24</v>
      </c>
      <c r="K9884" s="12" t="s">
        <v>25</v>
      </c>
      <c r="L9884" s="12" t="s">
        <v>39</v>
      </c>
      <c r="M9884" s="11" t="s">
        <v>27</v>
      </c>
      <c r="N9884" s="11" t="s">
        <v>624</v>
      </c>
      <c r="O9884" s="12" t="s">
        <v>29</v>
      </c>
      <c r="P9884" s="12"/>
      <c r="Q9884" s="15" t="s">
        <v>43619</v>
      </c>
      <c r="R9884" s="12" t="s">
        <v>42</v>
      </c>
      <c r="S9884" s="11" t="s">
        <v>43620</v>
      </c>
      <c r="T9884" s="11" t="s">
        <v>43621</v>
      </c>
    </row>
    <row x14ac:dyDescent="0.25" r="9885" customHeight="1" ht="19.5">
      <c r="A9885" s="18">
        <v>45222</v>
      </c>
      <c r="B9885" s="11" t="s">
        <v>43622</v>
      </c>
      <c r="C9885" s="11" t="s">
        <v>660</v>
      </c>
      <c r="D9885" s="12"/>
      <c r="E9885" s="13" t="s">
        <v>43623</v>
      </c>
      <c r="F9885" s="11" t="s">
        <v>43624</v>
      </c>
      <c r="G9885" s="12" t="s">
        <v>74</v>
      </c>
      <c r="H9885" s="12"/>
      <c r="I9885" s="14" t="s">
        <v>259</v>
      </c>
      <c r="J9885" s="12" t="s">
        <v>24</v>
      </c>
      <c r="K9885" s="12" t="s">
        <v>25</v>
      </c>
      <c r="L9885" s="12" t="s">
        <v>39</v>
      </c>
      <c r="M9885" s="11" t="s">
        <v>27</v>
      </c>
      <c r="N9885" s="11" t="s">
        <v>624</v>
      </c>
      <c r="O9885" s="12" t="s">
        <v>29</v>
      </c>
      <c r="P9885" s="12"/>
      <c r="Q9885" s="15" t="s">
        <v>43625</v>
      </c>
      <c r="R9885" s="12" t="s">
        <v>42</v>
      </c>
      <c r="S9885" s="11" t="s">
        <v>43626</v>
      </c>
      <c r="T9885" s="11" t="s">
        <v>43627</v>
      </c>
    </row>
    <row x14ac:dyDescent="0.25" r="9886" customHeight="1" ht="19.5">
      <c r="A9886" s="18">
        <v>45225</v>
      </c>
      <c r="B9886" s="11" t="s">
        <v>43628</v>
      </c>
      <c r="C9886" s="11" t="s">
        <v>3257</v>
      </c>
      <c r="D9886" s="12"/>
      <c r="E9886" s="13">
        <v>15697279386</v>
      </c>
      <c r="F9886" s="11" t="s">
        <v>3719</v>
      </c>
      <c r="G9886" s="12" t="s">
        <v>74</v>
      </c>
      <c r="H9886" s="12"/>
      <c r="I9886" s="14" t="s">
        <v>99</v>
      </c>
      <c r="J9886" s="12" t="s">
        <v>24</v>
      </c>
      <c r="K9886" s="12" t="s">
        <v>25</v>
      </c>
      <c r="L9886" s="12" t="s">
        <v>39</v>
      </c>
      <c r="M9886" s="11" t="s">
        <v>40</v>
      </c>
      <c r="N9886" s="11" t="s">
        <v>28</v>
      </c>
      <c r="O9886" s="12" t="s">
        <v>29</v>
      </c>
      <c r="P9886" s="12"/>
      <c r="Q9886" s="15" t="s">
        <v>43629</v>
      </c>
      <c r="R9886" s="12" t="s">
        <v>42</v>
      </c>
      <c r="S9886" s="11" t="s">
        <v>43630</v>
      </c>
      <c r="T9886" s="11" t="s">
        <v>43616</v>
      </c>
    </row>
    <row x14ac:dyDescent="0.25" r="9887" customHeight="1" ht="19.5">
      <c r="A9887" s="18">
        <v>45224</v>
      </c>
      <c r="B9887" s="11" t="s">
        <v>43631</v>
      </c>
      <c r="C9887" s="11" t="s">
        <v>3257</v>
      </c>
      <c r="D9887" s="12"/>
      <c r="E9887" s="13">
        <v>15697279386</v>
      </c>
      <c r="F9887" s="11" t="s">
        <v>3719</v>
      </c>
      <c r="G9887" s="12" t="s">
        <v>74</v>
      </c>
      <c r="H9887" s="12"/>
      <c r="I9887" s="14" t="s">
        <v>290</v>
      </c>
      <c r="J9887" s="12" t="s">
        <v>24</v>
      </c>
      <c r="K9887" s="12" t="s">
        <v>25</v>
      </c>
      <c r="L9887" s="12" t="s">
        <v>39</v>
      </c>
      <c r="M9887" s="11" t="s">
        <v>40</v>
      </c>
      <c r="N9887" s="11" t="s">
        <v>28</v>
      </c>
      <c r="O9887" s="12" t="s">
        <v>29</v>
      </c>
      <c r="P9887" s="12"/>
      <c r="Q9887" s="15" t="s">
        <v>43632</v>
      </c>
      <c r="R9887" s="12" t="s">
        <v>42</v>
      </c>
      <c r="S9887" s="11" t="s">
        <v>43633</v>
      </c>
      <c r="T9887" s="11" t="s">
        <v>43634</v>
      </c>
    </row>
    <row x14ac:dyDescent="0.25" r="9888" customHeight="1" ht="19.5">
      <c r="A9888" s="18">
        <v>45224</v>
      </c>
      <c r="B9888" s="11" t="s">
        <v>43635</v>
      </c>
      <c r="C9888" s="11" t="s">
        <v>8341</v>
      </c>
      <c r="D9888" s="12"/>
      <c r="E9888" s="13">
        <v>13085151820</v>
      </c>
      <c r="F9888" s="11" t="s">
        <v>9466</v>
      </c>
      <c r="G9888" s="12" t="s">
        <v>37</v>
      </c>
      <c r="H9888" s="12"/>
      <c r="I9888" s="14" t="s">
        <v>1914</v>
      </c>
      <c r="J9888" s="12" t="s">
        <v>24</v>
      </c>
      <c r="K9888" s="12" t="s">
        <v>25</v>
      </c>
      <c r="L9888" s="12" t="s">
        <v>39</v>
      </c>
      <c r="M9888" s="11" t="s">
        <v>27</v>
      </c>
      <c r="N9888" s="11" t="s">
        <v>28</v>
      </c>
      <c r="O9888" s="12" t="s">
        <v>29</v>
      </c>
      <c r="P9888" s="12"/>
      <c r="Q9888" s="15" t="s">
        <v>43636</v>
      </c>
      <c r="R9888" s="12" t="s">
        <v>42</v>
      </c>
      <c r="S9888" s="11" t="s">
        <v>9468</v>
      </c>
      <c r="T9888" s="11" t="s">
        <v>43637</v>
      </c>
    </row>
    <row x14ac:dyDescent="0.25" r="9889" customHeight="1" ht="19.5">
      <c r="A9889" s="18">
        <v>45225</v>
      </c>
      <c r="B9889" s="11" t="s">
        <v>43638</v>
      </c>
      <c r="C9889" s="11" t="s">
        <v>180</v>
      </c>
      <c r="D9889" s="12"/>
      <c r="E9889" s="13">
        <v>15572791190</v>
      </c>
      <c r="F9889" s="11" t="s">
        <v>43639</v>
      </c>
      <c r="G9889" s="12" t="s">
        <v>289</v>
      </c>
      <c r="H9889" s="12"/>
      <c r="I9889" s="14" t="s">
        <v>749</v>
      </c>
      <c r="J9889" s="12" t="s">
        <v>24</v>
      </c>
      <c r="K9889" s="12" t="s">
        <v>25</v>
      </c>
      <c r="L9889" s="12" t="s">
        <v>39</v>
      </c>
      <c r="M9889" s="11" t="s">
        <v>40</v>
      </c>
      <c r="N9889" s="11" t="s">
        <v>183</v>
      </c>
      <c r="O9889" s="12" t="s">
        <v>29</v>
      </c>
      <c r="P9889" s="12"/>
      <c r="Q9889" s="15" t="s">
        <v>43640</v>
      </c>
      <c r="R9889" s="12" t="s">
        <v>42</v>
      </c>
      <c r="S9889" s="11" t="s">
        <v>43641</v>
      </c>
      <c r="T9889" s="11" t="s">
        <v>43642</v>
      </c>
    </row>
    <row x14ac:dyDescent="0.25" r="9890" customHeight="1" ht="19.5">
      <c r="A9890" s="18">
        <v>45225</v>
      </c>
      <c r="B9890" s="11" t="s">
        <v>43643</v>
      </c>
      <c r="C9890" s="11" t="s">
        <v>43644</v>
      </c>
      <c r="D9890" s="12"/>
      <c r="E9890" s="13">
        <v>15549343999</v>
      </c>
      <c r="F9890" s="11" t="s">
        <v>43645</v>
      </c>
      <c r="G9890" s="12" t="s">
        <v>56</v>
      </c>
      <c r="H9890" s="12"/>
      <c r="I9890" s="14" t="s">
        <v>226</v>
      </c>
      <c r="J9890" s="12" t="s">
        <v>24</v>
      </c>
      <c r="K9890" s="12" t="s">
        <v>69</v>
      </c>
      <c r="L9890" s="12" t="s">
        <v>39</v>
      </c>
      <c r="M9890" s="11" t="s">
        <v>40</v>
      </c>
      <c r="N9890" s="11" t="s">
        <v>28</v>
      </c>
      <c r="O9890" s="12" t="s">
        <v>29</v>
      </c>
      <c r="P9890" s="12"/>
      <c r="Q9890" s="15" t="s">
        <v>43646</v>
      </c>
      <c r="R9890" s="12" t="s">
        <v>42</v>
      </c>
      <c r="S9890" s="11" t="s">
        <v>43647</v>
      </c>
      <c r="T9890" s="11" t="s">
        <v>43648</v>
      </c>
    </row>
    <row x14ac:dyDescent="0.25" r="9891" customHeight="1" ht="19.5">
      <c r="A9891" s="18">
        <v>45224</v>
      </c>
      <c r="B9891" s="11" t="s">
        <v>43649</v>
      </c>
      <c r="C9891" s="11" t="s">
        <v>4867</v>
      </c>
      <c r="D9891" s="12"/>
      <c r="E9891" s="13" t="s">
        <v>43650</v>
      </c>
      <c r="F9891" s="11" t="s">
        <v>43651</v>
      </c>
      <c r="G9891" s="12" t="s">
        <v>74</v>
      </c>
      <c r="H9891" s="12"/>
      <c r="I9891" s="14" t="s">
        <v>4870</v>
      </c>
      <c r="J9891" s="12" t="s">
        <v>24</v>
      </c>
      <c r="K9891" s="12" t="s">
        <v>25</v>
      </c>
      <c r="L9891" s="12" t="s">
        <v>39</v>
      </c>
      <c r="M9891" s="11" t="s">
        <v>149</v>
      </c>
      <c r="N9891" s="11" t="s">
        <v>4871</v>
      </c>
      <c r="O9891" s="12" t="s">
        <v>29</v>
      </c>
      <c r="P9891" s="12"/>
      <c r="Q9891" s="15" t="s">
        <v>43652</v>
      </c>
      <c r="R9891" s="12" t="s">
        <v>148</v>
      </c>
      <c r="S9891" s="11" t="s">
        <v>43653</v>
      </c>
      <c r="T9891" s="11" t="s">
        <v>4906</v>
      </c>
    </row>
    <row x14ac:dyDescent="0.25" r="9892" customHeight="1" ht="19.5">
      <c r="A9892" s="18">
        <v>45224</v>
      </c>
      <c r="B9892" s="11" t="s">
        <v>43654</v>
      </c>
      <c r="C9892" s="11" t="s">
        <v>3257</v>
      </c>
      <c r="D9892" s="12"/>
      <c r="E9892" s="13">
        <v>15549341112</v>
      </c>
      <c r="F9892" s="11" t="s">
        <v>43655</v>
      </c>
      <c r="G9892" s="12" t="s">
        <v>74</v>
      </c>
      <c r="H9892" s="12"/>
      <c r="I9892" s="14" t="s">
        <v>182</v>
      </c>
      <c r="J9892" s="12" t="s">
        <v>24</v>
      </c>
      <c r="K9892" s="12" t="s">
        <v>25</v>
      </c>
      <c r="L9892" s="12" t="s">
        <v>39</v>
      </c>
      <c r="M9892" s="11" t="s">
        <v>40</v>
      </c>
      <c r="N9892" s="11" t="s">
        <v>28</v>
      </c>
      <c r="O9892" s="12" t="s">
        <v>29</v>
      </c>
      <c r="P9892" s="12"/>
      <c r="Q9892" s="15" t="s">
        <v>43656</v>
      </c>
      <c r="R9892" s="12" t="s">
        <v>42</v>
      </c>
      <c r="S9892" s="11" t="s">
        <v>43657</v>
      </c>
      <c r="T9892" s="11" t="s">
        <v>43658</v>
      </c>
    </row>
    <row x14ac:dyDescent="0.25" r="9893" customHeight="1" ht="19.5">
      <c r="A9893" s="18">
        <v>45224</v>
      </c>
      <c r="B9893" s="11" t="s">
        <v>43659</v>
      </c>
      <c r="C9893" s="11" t="s">
        <v>660</v>
      </c>
      <c r="D9893" s="12"/>
      <c r="E9893" s="13" t="s">
        <v>43660</v>
      </c>
      <c r="F9893" s="11" t="s">
        <v>43661</v>
      </c>
      <c r="G9893" s="12" t="s">
        <v>74</v>
      </c>
      <c r="H9893" s="12"/>
      <c r="I9893" s="14" t="s">
        <v>226</v>
      </c>
      <c r="J9893" s="12" t="s">
        <v>24</v>
      </c>
      <c r="K9893" s="12" t="s">
        <v>25</v>
      </c>
      <c r="L9893" s="12" t="s">
        <v>39</v>
      </c>
      <c r="M9893" s="11" t="s">
        <v>149</v>
      </c>
      <c r="N9893" s="11" t="s">
        <v>624</v>
      </c>
      <c r="O9893" s="12" t="s">
        <v>29</v>
      </c>
      <c r="P9893" s="12"/>
      <c r="Q9893" s="15" t="s">
        <v>43662</v>
      </c>
      <c r="R9893" s="12" t="s">
        <v>42</v>
      </c>
      <c r="S9893" s="11" t="s">
        <v>43663</v>
      </c>
      <c r="T9893" s="11" t="s">
        <v>43664</v>
      </c>
    </row>
    <row x14ac:dyDescent="0.25" r="9894" customHeight="1" ht="19.5">
      <c r="A9894" s="18">
        <v>45223</v>
      </c>
      <c r="B9894" s="11" t="s">
        <v>43665</v>
      </c>
      <c r="C9894" s="11" t="s">
        <v>16909</v>
      </c>
      <c r="D9894" s="12"/>
      <c r="E9894" s="13">
        <v>17671274582</v>
      </c>
      <c r="F9894" s="11" t="s">
        <v>43666</v>
      </c>
      <c r="G9894" s="12" t="s">
        <v>62</v>
      </c>
      <c r="H9894" s="12"/>
      <c r="I9894" s="14" t="s">
        <v>99</v>
      </c>
      <c r="J9894" s="12" t="s">
        <v>24</v>
      </c>
      <c r="K9894" s="12" t="s">
        <v>172</v>
      </c>
      <c r="L9894" s="12" t="s">
        <v>39</v>
      </c>
      <c r="M9894" s="11" t="s">
        <v>27</v>
      </c>
      <c r="N9894" s="11" t="s">
        <v>28</v>
      </c>
      <c r="O9894" s="12" t="s">
        <v>29</v>
      </c>
      <c r="P9894" s="12"/>
      <c r="Q9894" s="15" t="s">
        <v>43667</v>
      </c>
      <c r="R9894" s="12" t="s">
        <v>42</v>
      </c>
      <c r="S9894" s="11" t="s">
        <v>43668</v>
      </c>
      <c r="T9894" s="11" t="s">
        <v>43669</v>
      </c>
    </row>
    <row x14ac:dyDescent="0.25" r="9895" customHeight="1" ht="19.5">
      <c r="A9895" s="18">
        <v>45224</v>
      </c>
      <c r="B9895" s="11" t="s">
        <v>43670</v>
      </c>
      <c r="C9895" s="11" t="s">
        <v>4901</v>
      </c>
      <c r="D9895" s="12"/>
      <c r="E9895" s="13" t="s">
        <v>41437</v>
      </c>
      <c r="F9895" s="11" t="s">
        <v>41438</v>
      </c>
      <c r="G9895" s="12" t="s">
        <v>74</v>
      </c>
      <c r="H9895" s="12"/>
      <c r="I9895" s="14" t="s">
        <v>148</v>
      </c>
      <c r="J9895" s="12" t="s">
        <v>24</v>
      </c>
      <c r="K9895" s="12" t="s">
        <v>25</v>
      </c>
      <c r="L9895" s="12" t="s">
        <v>39</v>
      </c>
      <c r="M9895" s="11" t="s">
        <v>149</v>
      </c>
      <c r="N9895" s="11" t="s">
        <v>4871</v>
      </c>
      <c r="O9895" s="12" t="s">
        <v>29</v>
      </c>
      <c r="P9895" s="12"/>
      <c r="Q9895" s="15" t="s">
        <v>43671</v>
      </c>
      <c r="R9895" s="12" t="s">
        <v>42</v>
      </c>
      <c r="S9895" s="11" t="s">
        <v>43672</v>
      </c>
      <c r="T9895" s="11" t="s">
        <v>43673</v>
      </c>
    </row>
    <row x14ac:dyDescent="0.25" r="9896" customHeight="1" ht="19.5">
      <c r="A9896" s="18">
        <v>45223</v>
      </c>
      <c r="B9896" s="11" t="s">
        <v>43674</v>
      </c>
      <c r="C9896" s="11" t="s">
        <v>3257</v>
      </c>
      <c r="D9896" s="12"/>
      <c r="E9896" s="13">
        <v>13297288391</v>
      </c>
      <c r="F9896" s="11" t="s">
        <v>43675</v>
      </c>
      <c r="G9896" s="12" t="s">
        <v>289</v>
      </c>
      <c r="H9896" s="12"/>
      <c r="I9896" s="14" t="s">
        <v>328</v>
      </c>
      <c r="J9896" s="12" t="s">
        <v>24</v>
      </c>
      <c r="K9896" s="12" t="s">
        <v>25</v>
      </c>
      <c r="L9896" s="12" t="s">
        <v>39</v>
      </c>
      <c r="M9896" s="11" t="s">
        <v>27</v>
      </c>
      <c r="N9896" s="11" t="s">
        <v>28</v>
      </c>
      <c r="O9896" s="12" t="s">
        <v>29</v>
      </c>
      <c r="P9896" s="12"/>
      <c r="Q9896" s="15" t="s">
        <v>43676</v>
      </c>
      <c r="R9896" s="12" t="s">
        <v>42</v>
      </c>
      <c r="S9896" s="11" t="s">
        <v>43677</v>
      </c>
      <c r="T9896" s="11" t="s">
        <v>43678</v>
      </c>
    </row>
    <row x14ac:dyDescent="0.25" r="9897" customHeight="1" ht="19.5">
      <c r="A9897" s="18">
        <v>45224</v>
      </c>
      <c r="B9897" s="11" t="s">
        <v>43679</v>
      </c>
      <c r="C9897" s="11" t="s">
        <v>1079</v>
      </c>
      <c r="D9897" s="12"/>
      <c r="E9897" s="13">
        <v>13117270228</v>
      </c>
      <c r="F9897" s="11" t="s">
        <v>7404</v>
      </c>
      <c r="G9897" s="12" t="s">
        <v>171</v>
      </c>
      <c r="H9897" s="12"/>
      <c r="I9897" s="14">
        <v>10015</v>
      </c>
      <c r="J9897" s="12" t="s">
        <v>24</v>
      </c>
      <c r="K9897" s="12" t="s">
        <v>172</v>
      </c>
      <c r="L9897" s="12" t="s">
        <v>39</v>
      </c>
      <c r="M9897" s="11" t="s">
        <v>27</v>
      </c>
      <c r="N9897" s="11" t="s">
        <v>28</v>
      </c>
      <c r="O9897" s="12" t="s">
        <v>29</v>
      </c>
      <c r="P9897" s="12"/>
      <c r="Q9897" s="15" t="s">
        <v>43680</v>
      </c>
      <c r="R9897" s="12" t="s">
        <v>31</v>
      </c>
      <c r="S9897" s="11" t="s">
        <v>43681</v>
      </c>
      <c r="T9897" s="11" t="s">
        <v>43682</v>
      </c>
    </row>
    <row x14ac:dyDescent="0.25" r="9898" customHeight="1" ht="19.5">
      <c r="A9898" s="18">
        <v>45222</v>
      </c>
      <c r="B9898" s="11" t="s">
        <v>43683</v>
      </c>
      <c r="C9898" s="11" t="s">
        <v>4336</v>
      </c>
      <c r="D9898" s="12"/>
      <c r="E9898" s="13">
        <v>13135814102</v>
      </c>
      <c r="F9898" s="11" t="s">
        <v>24924</v>
      </c>
      <c r="G9898" s="12" t="s">
        <v>37</v>
      </c>
      <c r="H9898" s="12"/>
      <c r="I9898" s="14">
        <v>10015</v>
      </c>
      <c r="J9898" s="12" t="s">
        <v>24</v>
      </c>
      <c r="K9898" s="12" t="s">
        <v>25</v>
      </c>
      <c r="L9898" s="12" t="s">
        <v>39</v>
      </c>
      <c r="M9898" s="11" t="s">
        <v>27</v>
      </c>
      <c r="N9898" s="11" t="s">
        <v>28</v>
      </c>
      <c r="O9898" s="12" t="s">
        <v>29</v>
      </c>
      <c r="P9898" s="12"/>
      <c r="Q9898" s="15" t="s">
        <v>43684</v>
      </c>
      <c r="R9898" s="12" t="s">
        <v>31</v>
      </c>
      <c r="S9898" s="11" t="s">
        <v>43685</v>
      </c>
      <c r="T9898" s="11" t="s">
        <v>43686</v>
      </c>
    </row>
    <row x14ac:dyDescent="0.25" r="9899" customHeight="1" ht="19.5">
      <c r="A9899" s="18">
        <v>45224</v>
      </c>
      <c r="B9899" s="11" t="s">
        <v>43687</v>
      </c>
      <c r="C9899" s="11" t="s">
        <v>1079</v>
      </c>
      <c r="D9899" s="12"/>
      <c r="E9899" s="13">
        <v>13197341879</v>
      </c>
      <c r="F9899" s="11" t="s">
        <v>34820</v>
      </c>
      <c r="G9899" s="12" t="s">
        <v>115</v>
      </c>
      <c r="H9899" s="12"/>
      <c r="I9899" s="14">
        <v>10015</v>
      </c>
      <c r="J9899" s="12" t="s">
        <v>24</v>
      </c>
      <c r="K9899" s="12" t="s">
        <v>25</v>
      </c>
      <c r="L9899" s="12" t="s">
        <v>39</v>
      </c>
      <c r="M9899" s="11" t="s">
        <v>27</v>
      </c>
      <c r="N9899" s="11" t="s">
        <v>28</v>
      </c>
      <c r="O9899" s="12" t="s">
        <v>29</v>
      </c>
      <c r="P9899" s="12"/>
      <c r="Q9899" s="15" t="s">
        <v>43688</v>
      </c>
      <c r="R9899" s="12" t="s">
        <v>31</v>
      </c>
      <c r="S9899" s="11" t="s">
        <v>43689</v>
      </c>
      <c r="T9899" s="11" t="s">
        <v>43690</v>
      </c>
    </row>
    <row x14ac:dyDescent="0.25" r="9900" customHeight="1" ht="19.5">
      <c r="A9900" s="18">
        <v>45223</v>
      </c>
      <c r="B9900" s="11" t="s">
        <v>43691</v>
      </c>
      <c r="C9900" s="11" t="s">
        <v>43692</v>
      </c>
      <c r="D9900" s="12"/>
      <c r="E9900" s="13">
        <v>15571726516</v>
      </c>
      <c r="F9900" s="11" t="s">
        <v>26771</v>
      </c>
      <c r="G9900" s="12" t="s">
        <v>115</v>
      </c>
      <c r="H9900" s="12"/>
      <c r="I9900" s="14">
        <v>10015</v>
      </c>
      <c r="J9900" s="12" t="s">
        <v>24</v>
      </c>
      <c r="K9900" s="12" t="s">
        <v>25</v>
      </c>
      <c r="L9900" s="12" t="s">
        <v>39</v>
      </c>
      <c r="M9900" s="11" t="s">
        <v>27</v>
      </c>
      <c r="N9900" s="11" t="s">
        <v>28</v>
      </c>
      <c r="O9900" s="12" t="s">
        <v>29</v>
      </c>
      <c r="P9900" s="12"/>
      <c r="Q9900" s="15" t="s">
        <v>43693</v>
      </c>
      <c r="R9900" s="12" t="s">
        <v>31</v>
      </c>
      <c r="S9900" s="11" t="s">
        <v>43694</v>
      </c>
      <c r="T9900" s="11" t="s">
        <v>43695</v>
      </c>
    </row>
    <row x14ac:dyDescent="0.25" r="9901" customHeight="1" ht="19.5">
      <c r="A9901" s="18">
        <v>45225</v>
      </c>
      <c r="B9901" s="11" t="s">
        <v>43696</v>
      </c>
      <c r="C9901" s="11" t="s">
        <v>660</v>
      </c>
      <c r="D9901" s="12"/>
      <c r="E9901" s="13" t="s">
        <v>43697</v>
      </c>
      <c r="F9901" s="11" t="s">
        <v>43698</v>
      </c>
      <c r="G9901" s="12" t="s">
        <v>74</v>
      </c>
      <c r="H9901" s="12"/>
      <c r="I9901" s="14" t="s">
        <v>148</v>
      </c>
      <c r="J9901" s="12" t="s">
        <v>24</v>
      </c>
      <c r="K9901" s="12" t="s">
        <v>25</v>
      </c>
      <c r="L9901" s="12" t="s">
        <v>39</v>
      </c>
      <c r="M9901" s="11" t="s">
        <v>149</v>
      </c>
      <c r="N9901" s="11" t="s">
        <v>624</v>
      </c>
      <c r="O9901" s="12" t="s">
        <v>29</v>
      </c>
      <c r="P9901" s="12"/>
      <c r="Q9901" s="15" t="s">
        <v>43699</v>
      </c>
      <c r="R9901" s="12" t="s">
        <v>42</v>
      </c>
      <c r="S9901" s="11" t="s">
        <v>43700</v>
      </c>
      <c r="T9901" s="11" t="s">
        <v>43701</v>
      </c>
    </row>
    <row x14ac:dyDescent="0.25" r="9902" customHeight="1" ht="19.5">
      <c r="A9902" s="18">
        <v>45225</v>
      </c>
      <c r="B9902" s="11" t="s">
        <v>43702</v>
      </c>
      <c r="C9902" s="11" t="s">
        <v>6057</v>
      </c>
      <c r="D9902" s="12"/>
      <c r="E9902" s="13">
        <v>19526391296</v>
      </c>
      <c r="F9902" s="11" t="s">
        <v>26674</v>
      </c>
      <c r="G9902" s="12" t="s">
        <v>48</v>
      </c>
      <c r="H9902" s="12"/>
      <c r="I9902" s="14" t="s">
        <v>131</v>
      </c>
      <c r="J9902" s="12" t="s">
        <v>24</v>
      </c>
      <c r="K9902" s="12" t="s">
        <v>25</v>
      </c>
      <c r="L9902" s="12" t="s">
        <v>39</v>
      </c>
      <c r="M9902" s="11" t="s">
        <v>40</v>
      </c>
      <c r="N9902" s="11" t="s">
        <v>183</v>
      </c>
      <c r="O9902" s="12" t="s">
        <v>29</v>
      </c>
      <c r="P9902" s="12"/>
      <c r="Q9902" s="15" t="s">
        <v>43703</v>
      </c>
      <c r="R9902" s="12" t="s">
        <v>42</v>
      </c>
      <c r="S9902" s="11" t="s">
        <v>43704</v>
      </c>
      <c r="T9902" s="11" t="s">
        <v>43705</v>
      </c>
    </row>
    <row x14ac:dyDescent="0.25" r="9903" customHeight="1" ht="19.5">
      <c r="A9903" s="18">
        <v>45225</v>
      </c>
      <c r="B9903" s="11" t="s">
        <v>43706</v>
      </c>
      <c r="C9903" s="11" t="s">
        <v>29270</v>
      </c>
      <c r="D9903" s="12"/>
      <c r="E9903" s="13">
        <v>15697206683</v>
      </c>
      <c r="F9903" s="11" t="s">
        <v>37688</v>
      </c>
      <c r="G9903" s="12" t="s">
        <v>23</v>
      </c>
      <c r="H9903" s="12"/>
      <c r="I9903" s="14">
        <v>10015</v>
      </c>
      <c r="J9903" s="12" t="s">
        <v>24</v>
      </c>
      <c r="K9903" s="12" t="s">
        <v>25</v>
      </c>
      <c r="L9903" s="12" t="s">
        <v>39</v>
      </c>
      <c r="M9903" s="11" t="s">
        <v>27</v>
      </c>
      <c r="N9903" s="11" t="s">
        <v>28</v>
      </c>
      <c r="O9903" s="12" t="s">
        <v>29</v>
      </c>
      <c r="P9903" s="12"/>
      <c r="Q9903" s="15" t="s">
        <v>43707</v>
      </c>
      <c r="R9903" s="12" t="s">
        <v>31</v>
      </c>
      <c r="S9903" s="11" t="s">
        <v>43708</v>
      </c>
      <c r="T9903" s="11" t="s">
        <v>43709</v>
      </c>
    </row>
    <row x14ac:dyDescent="0.25" r="9904" customHeight="1" ht="19.5">
      <c r="A9904" s="18">
        <v>45223</v>
      </c>
      <c r="B9904" s="11" t="s">
        <v>43710</v>
      </c>
      <c r="C9904" s="11" t="s">
        <v>26295</v>
      </c>
      <c r="D9904" s="12"/>
      <c r="E9904" s="13">
        <v>16671722677</v>
      </c>
      <c r="F9904" s="11" t="s">
        <v>32216</v>
      </c>
      <c r="G9904" s="12" t="s">
        <v>23</v>
      </c>
      <c r="H9904" s="12"/>
      <c r="I9904" s="14">
        <v>10015</v>
      </c>
      <c r="J9904" s="12" t="s">
        <v>24</v>
      </c>
      <c r="K9904" s="12" t="s">
        <v>25</v>
      </c>
      <c r="L9904" s="12" t="s">
        <v>39</v>
      </c>
      <c r="M9904" s="11" t="s">
        <v>27</v>
      </c>
      <c r="N9904" s="11" t="s">
        <v>28</v>
      </c>
      <c r="O9904" s="12" t="s">
        <v>29</v>
      </c>
      <c r="P9904" s="12"/>
      <c r="Q9904" s="15" t="s">
        <v>43711</v>
      </c>
      <c r="R9904" s="12" t="s">
        <v>31</v>
      </c>
      <c r="S9904" s="11" t="s">
        <v>43712</v>
      </c>
      <c r="T9904" s="11" t="s">
        <v>43713</v>
      </c>
    </row>
    <row x14ac:dyDescent="0.25" r="9905" customHeight="1" ht="19.5">
      <c r="A9905" s="18">
        <v>45223</v>
      </c>
      <c r="B9905" s="11" t="s">
        <v>43714</v>
      </c>
      <c r="C9905" s="11" t="s">
        <v>341</v>
      </c>
      <c r="D9905" s="12"/>
      <c r="E9905" s="13">
        <v>18695072010</v>
      </c>
      <c r="F9905" s="11" t="s">
        <v>8080</v>
      </c>
      <c r="G9905" s="12" t="s">
        <v>115</v>
      </c>
      <c r="H9905" s="12"/>
      <c r="I9905" s="14">
        <v>10015</v>
      </c>
      <c r="J9905" s="12" t="s">
        <v>24</v>
      </c>
      <c r="K9905" s="12" t="s">
        <v>25</v>
      </c>
      <c r="L9905" s="12" t="s">
        <v>39</v>
      </c>
      <c r="M9905" s="11" t="s">
        <v>27</v>
      </c>
      <c r="N9905" s="11" t="s">
        <v>28</v>
      </c>
      <c r="O9905" s="12" t="s">
        <v>29</v>
      </c>
      <c r="P9905" s="12"/>
      <c r="Q9905" s="15" t="s">
        <v>43715</v>
      </c>
      <c r="R9905" s="12" t="s">
        <v>31</v>
      </c>
      <c r="S9905" s="11" t="s">
        <v>43716</v>
      </c>
      <c r="T9905" s="11" t="s">
        <v>43717</v>
      </c>
    </row>
    <row x14ac:dyDescent="0.25" r="9906" customHeight="1" ht="19.5">
      <c r="A9906" s="18">
        <v>45225</v>
      </c>
      <c r="B9906" s="11" t="s">
        <v>43718</v>
      </c>
      <c r="C9906" s="11" t="s">
        <v>8253</v>
      </c>
      <c r="D9906" s="12"/>
      <c r="E9906" s="13">
        <v>13177061821</v>
      </c>
      <c r="F9906" s="11" t="s">
        <v>33086</v>
      </c>
      <c r="G9906" s="12" t="s">
        <v>74</v>
      </c>
      <c r="H9906" s="12"/>
      <c r="I9906" s="14" t="s">
        <v>136</v>
      </c>
      <c r="J9906" s="12" t="s">
        <v>24</v>
      </c>
      <c r="K9906" s="12" t="s">
        <v>25</v>
      </c>
      <c r="L9906" s="12" t="s">
        <v>39</v>
      </c>
      <c r="M9906" s="11" t="s">
        <v>27</v>
      </c>
      <c r="N9906" s="11" t="s">
        <v>183</v>
      </c>
      <c r="O9906" s="12" t="s">
        <v>29</v>
      </c>
      <c r="P9906" s="12"/>
      <c r="Q9906" s="15" t="s">
        <v>43719</v>
      </c>
      <c r="R9906" s="12" t="s">
        <v>42</v>
      </c>
      <c r="S9906" s="11" t="s">
        <v>43720</v>
      </c>
      <c r="T9906" s="11" t="s">
        <v>43721</v>
      </c>
    </row>
    <row x14ac:dyDescent="0.25" r="9907" customHeight="1" ht="19.5">
      <c r="A9907" s="18">
        <v>45225</v>
      </c>
      <c r="B9907" s="11" t="s">
        <v>43722</v>
      </c>
      <c r="C9907" s="11" t="s">
        <v>545</v>
      </c>
      <c r="D9907" s="12"/>
      <c r="E9907" s="13">
        <v>15549372177</v>
      </c>
      <c r="F9907" s="11" t="s">
        <v>36571</v>
      </c>
      <c r="G9907" s="12" t="s">
        <v>23</v>
      </c>
      <c r="H9907" s="12"/>
      <c r="I9907" s="14">
        <v>10015</v>
      </c>
      <c r="J9907" s="12" t="s">
        <v>24</v>
      </c>
      <c r="K9907" s="12" t="s">
        <v>25</v>
      </c>
      <c r="L9907" s="12" t="s">
        <v>39</v>
      </c>
      <c r="M9907" s="11" t="s">
        <v>27</v>
      </c>
      <c r="N9907" s="11" t="s">
        <v>28</v>
      </c>
      <c r="O9907" s="12" t="s">
        <v>29</v>
      </c>
      <c r="P9907" s="12"/>
      <c r="Q9907" s="15" t="s">
        <v>43723</v>
      </c>
      <c r="R9907" s="12" t="s">
        <v>31</v>
      </c>
      <c r="S9907" s="11" t="s">
        <v>43724</v>
      </c>
      <c r="T9907" s="11" t="s">
        <v>43725</v>
      </c>
    </row>
    <row x14ac:dyDescent="0.25" r="9908" customHeight="1" ht="19.5">
      <c r="A9908" s="18">
        <v>45223</v>
      </c>
      <c r="B9908" s="11" t="s">
        <v>43726</v>
      </c>
      <c r="C9908" s="11" t="s">
        <v>6519</v>
      </c>
      <c r="D9908" s="12"/>
      <c r="E9908" s="13">
        <v>15572728933</v>
      </c>
      <c r="F9908" s="11" t="s">
        <v>33007</v>
      </c>
      <c r="G9908" s="12" t="s">
        <v>48</v>
      </c>
      <c r="H9908" s="12"/>
      <c r="I9908" s="14">
        <v>10015</v>
      </c>
      <c r="J9908" s="12" t="s">
        <v>24</v>
      </c>
      <c r="K9908" s="12" t="s">
        <v>25</v>
      </c>
      <c r="L9908" s="12" t="s">
        <v>39</v>
      </c>
      <c r="M9908" s="11" t="s">
        <v>27</v>
      </c>
      <c r="N9908" s="11" t="s">
        <v>28</v>
      </c>
      <c r="O9908" s="12" t="s">
        <v>29</v>
      </c>
      <c r="P9908" s="12"/>
      <c r="Q9908" s="15" t="s">
        <v>43727</v>
      </c>
      <c r="R9908" s="12" t="s">
        <v>31</v>
      </c>
      <c r="S9908" s="11" t="s">
        <v>43728</v>
      </c>
      <c r="T9908" s="11" t="s">
        <v>43729</v>
      </c>
    </row>
    <row x14ac:dyDescent="0.25" r="9909" customHeight="1" ht="19.5">
      <c r="A9909" s="18">
        <v>45224</v>
      </c>
      <c r="B9909" s="11" t="s">
        <v>43730</v>
      </c>
      <c r="C9909" s="11" t="s">
        <v>4867</v>
      </c>
      <c r="D9909" s="12"/>
      <c r="E9909" s="13" t="s">
        <v>43731</v>
      </c>
      <c r="F9909" s="11" t="s">
        <v>43732</v>
      </c>
      <c r="G9909" s="12" t="s">
        <v>74</v>
      </c>
      <c r="H9909" s="12" t="s">
        <v>98</v>
      </c>
      <c r="I9909" s="14" t="s">
        <v>4870</v>
      </c>
      <c r="J9909" s="12" t="s">
        <v>24</v>
      </c>
      <c r="K9909" s="12" t="s">
        <v>25</v>
      </c>
      <c r="L9909" s="12" t="s">
        <v>39</v>
      </c>
      <c r="M9909" s="11" t="s">
        <v>149</v>
      </c>
      <c r="N9909" s="11" t="s">
        <v>4871</v>
      </c>
      <c r="O9909" s="12" t="s">
        <v>29</v>
      </c>
      <c r="P9909" s="12"/>
      <c r="Q9909" s="15" t="s">
        <v>43733</v>
      </c>
      <c r="R9909" s="12" t="s">
        <v>148</v>
      </c>
      <c r="S9909" s="11" t="s">
        <v>43734</v>
      </c>
      <c r="T9909" s="11" t="s">
        <v>5318</v>
      </c>
    </row>
    <row x14ac:dyDescent="0.25" r="9910" customHeight="1" ht="19.5">
      <c r="A9910" s="18">
        <v>45223</v>
      </c>
      <c r="B9910" s="11" t="s">
        <v>43735</v>
      </c>
      <c r="C9910" s="11" t="s">
        <v>660</v>
      </c>
      <c r="D9910" s="12"/>
      <c r="E9910" s="13">
        <v>15549362090</v>
      </c>
      <c r="F9910" s="11" t="s">
        <v>43736</v>
      </c>
      <c r="G9910" s="12" t="s">
        <v>23</v>
      </c>
      <c r="H9910" s="12" t="s">
        <v>98</v>
      </c>
      <c r="I9910" s="14" t="s">
        <v>254</v>
      </c>
      <c r="J9910" s="12" t="s">
        <v>24</v>
      </c>
      <c r="K9910" s="12" t="s">
        <v>25</v>
      </c>
      <c r="L9910" s="12" t="s">
        <v>39</v>
      </c>
      <c r="M9910" s="11" t="s">
        <v>40</v>
      </c>
      <c r="N9910" s="11" t="s">
        <v>624</v>
      </c>
      <c r="O9910" s="12" t="s">
        <v>29</v>
      </c>
      <c r="P9910" s="12"/>
      <c r="Q9910" s="15" t="s">
        <v>43737</v>
      </c>
      <c r="R9910" s="12" t="s">
        <v>42</v>
      </c>
      <c r="S9910" s="11" t="s">
        <v>43738</v>
      </c>
      <c r="T9910" s="11" t="s">
        <v>43739</v>
      </c>
    </row>
    <row x14ac:dyDescent="0.25" r="9911" customHeight="1" ht="19.5">
      <c r="A9911" s="18">
        <v>45225</v>
      </c>
      <c r="B9911" s="11" t="s">
        <v>43740</v>
      </c>
      <c r="C9911" s="11" t="s">
        <v>6519</v>
      </c>
      <c r="D9911" s="12"/>
      <c r="E9911" s="13">
        <v>18695062611</v>
      </c>
      <c r="F9911" s="11" t="s">
        <v>43741</v>
      </c>
      <c r="G9911" s="12" t="s">
        <v>23</v>
      </c>
      <c r="H9911" s="12"/>
      <c r="I9911" s="14">
        <v>10015</v>
      </c>
      <c r="J9911" s="12" t="s">
        <v>24</v>
      </c>
      <c r="K9911" s="12" t="s">
        <v>25</v>
      </c>
      <c r="L9911" s="12" t="s">
        <v>39</v>
      </c>
      <c r="M9911" s="11" t="s">
        <v>27</v>
      </c>
      <c r="N9911" s="11" t="s">
        <v>28</v>
      </c>
      <c r="O9911" s="12" t="s">
        <v>29</v>
      </c>
      <c r="P9911" s="12"/>
      <c r="Q9911" s="15" t="s">
        <v>43742</v>
      </c>
      <c r="R9911" s="12" t="s">
        <v>31</v>
      </c>
      <c r="S9911" s="11" t="s">
        <v>43743</v>
      </c>
      <c r="T9911" s="11" t="s">
        <v>43744</v>
      </c>
    </row>
    <row x14ac:dyDescent="0.25" r="9912" customHeight="1" ht="19.5">
      <c r="A9912" s="18">
        <v>45224</v>
      </c>
      <c r="B9912" s="11" t="s">
        <v>43745</v>
      </c>
      <c r="C9912" s="11" t="s">
        <v>660</v>
      </c>
      <c r="D9912" s="12"/>
      <c r="E9912" s="13" t="s">
        <v>43746</v>
      </c>
      <c r="F9912" s="11" t="s">
        <v>43747</v>
      </c>
      <c r="G9912" s="12" t="s">
        <v>74</v>
      </c>
      <c r="H9912" s="12" t="s">
        <v>98</v>
      </c>
      <c r="I9912" s="14" t="s">
        <v>182</v>
      </c>
      <c r="J9912" s="12" t="s">
        <v>24</v>
      </c>
      <c r="K9912" s="12" t="s">
        <v>25</v>
      </c>
      <c r="L9912" s="12" t="s">
        <v>39</v>
      </c>
      <c r="M9912" s="11" t="s">
        <v>149</v>
      </c>
      <c r="N9912" s="11" t="s">
        <v>624</v>
      </c>
      <c r="O9912" s="12" t="s">
        <v>29</v>
      </c>
      <c r="P9912" s="12"/>
      <c r="Q9912" s="15" t="s">
        <v>43748</v>
      </c>
      <c r="R9912" s="12" t="s">
        <v>42</v>
      </c>
      <c r="S9912" s="11" t="s">
        <v>43749</v>
      </c>
      <c r="T9912" s="11" t="s">
        <v>43750</v>
      </c>
    </row>
    <row x14ac:dyDescent="0.25" r="9913" customHeight="1" ht="19.5">
      <c r="A9913" s="18">
        <v>45223</v>
      </c>
      <c r="B9913" s="11" t="s">
        <v>43751</v>
      </c>
      <c r="C9913" s="11" t="s">
        <v>6519</v>
      </c>
      <c r="D9913" s="12"/>
      <c r="E9913" s="13">
        <v>18871724426</v>
      </c>
      <c r="F9913" s="11" t="s">
        <v>43752</v>
      </c>
      <c r="G9913" s="12" t="s">
        <v>23</v>
      </c>
      <c r="H9913" s="12"/>
      <c r="I9913" s="14">
        <v>10015</v>
      </c>
      <c r="J9913" s="12" t="s">
        <v>24</v>
      </c>
      <c r="K9913" s="12" t="s">
        <v>25</v>
      </c>
      <c r="L9913" s="12" t="s">
        <v>39</v>
      </c>
      <c r="M9913" s="11" t="s">
        <v>27</v>
      </c>
      <c r="N9913" s="11" t="s">
        <v>28</v>
      </c>
      <c r="O9913" s="12" t="s">
        <v>29</v>
      </c>
      <c r="P9913" s="12"/>
      <c r="Q9913" s="15" t="s">
        <v>43753</v>
      </c>
      <c r="R9913" s="12" t="s">
        <v>31</v>
      </c>
      <c r="S9913" s="11" t="s">
        <v>43754</v>
      </c>
      <c r="T9913" s="11" t="s">
        <v>43755</v>
      </c>
    </row>
    <row x14ac:dyDescent="0.25" r="9914" customHeight="1" ht="19.5">
      <c r="A9914" s="18">
        <v>45223</v>
      </c>
      <c r="B9914" s="11" t="s">
        <v>43756</v>
      </c>
      <c r="C9914" s="11" t="s">
        <v>5626</v>
      </c>
      <c r="D9914" s="12"/>
      <c r="E9914" s="13">
        <v>18671441593</v>
      </c>
      <c r="F9914" s="11" t="s">
        <v>43757</v>
      </c>
      <c r="G9914" s="12" t="s">
        <v>62</v>
      </c>
      <c r="H9914" s="12" t="s">
        <v>98</v>
      </c>
      <c r="I9914" s="14">
        <v>10015</v>
      </c>
      <c r="J9914" s="12" t="s">
        <v>24</v>
      </c>
      <c r="K9914" s="12" t="s">
        <v>172</v>
      </c>
      <c r="L9914" s="12" t="s">
        <v>39</v>
      </c>
      <c r="M9914" s="11" t="s">
        <v>27</v>
      </c>
      <c r="N9914" s="11" t="s">
        <v>28</v>
      </c>
      <c r="O9914" s="12" t="s">
        <v>29</v>
      </c>
      <c r="P9914" s="12"/>
      <c r="Q9914" s="15" t="s">
        <v>43758</v>
      </c>
      <c r="R9914" s="12" t="s">
        <v>31</v>
      </c>
      <c r="S9914" s="11" t="s">
        <v>43759</v>
      </c>
      <c r="T9914" s="11" t="s">
        <v>43760</v>
      </c>
    </row>
    <row x14ac:dyDescent="0.25" r="9915" customHeight="1" ht="19.5">
      <c r="A9915" s="18">
        <v>45223</v>
      </c>
      <c r="B9915" s="11" t="s">
        <v>43761</v>
      </c>
      <c r="C9915" s="11" t="s">
        <v>5684</v>
      </c>
      <c r="D9915" s="12"/>
      <c r="E9915" s="13">
        <v>13197335955</v>
      </c>
      <c r="F9915" s="11" t="s">
        <v>40397</v>
      </c>
      <c r="G9915" s="12" t="s">
        <v>62</v>
      </c>
      <c r="H9915" s="12"/>
      <c r="I9915" s="14" t="s">
        <v>99</v>
      </c>
      <c r="J9915" s="12" t="s">
        <v>24</v>
      </c>
      <c r="K9915" s="12" t="s">
        <v>25</v>
      </c>
      <c r="L9915" s="12" t="s">
        <v>39</v>
      </c>
      <c r="M9915" s="11" t="s">
        <v>40</v>
      </c>
      <c r="N9915" s="11" t="s">
        <v>183</v>
      </c>
      <c r="O9915" s="12" t="s">
        <v>29</v>
      </c>
      <c r="P9915" s="12"/>
      <c r="Q9915" s="15" t="s">
        <v>43762</v>
      </c>
      <c r="R9915" s="12" t="s">
        <v>42</v>
      </c>
      <c r="S9915" s="11" t="s">
        <v>43763</v>
      </c>
      <c r="T9915" s="11" t="s">
        <v>43764</v>
      </c>
    </row>
    <row x14ac:dyDescent="0.25" r="9916" customHeight="1" ht="19.5">
      <c r="A9916" s="18">
        <v>45224</v>
      </c>
      <c r="B9916" s="11" t="s">
        <v>43765</v>
      </c>
      <c r="C9916" s="11" t="s">
        <v>4882</v>
      </c>
      <c r="D9916" s="12"/>
      <c r="E9916" s="13" t="s">
        <v>43766</v>
      </c>
      <c r="F9916" s="11" t="s">
        <v>43767</v>
      </c>
      <c r="G9916" s="12" t="s">
        <v>74</v>
      </c>
      <c r="H9916" s="12"/>
      <c r="I9916" s="14" t="s">
        <v>148</v>
      </c>
      <c r="J9916" s="12" t="s">
        <v>24</v>
      </c>
      <c r="K9916" s="12" t="s">
        <v>25</v>
      </c>
      <c r="L9916" s="12" t="s">
        <v>39</v>
      </c>
      <c r="M9916" s="11" t="s">
        <v>149</v>
      </c>
      <c r="N9916" s="11" t="s">
        <v>4871</v>
      </c>
      <c r="O9916" s="12" t="s">
        <v>29</v>
      </c>
      <c r="P9916" s="12"/>
      <c r="Q9916" s="15" t="s">
        <v>43768</v>
      </c>
      <c r="R9916" s="12" t="s">
        <v>148</v>
      </c>
      <c r="S9916" s="11" t="s">
        <v>43769</v>
      </c>
      <c r="T9916" s="11" t="s">
        <v>4961</v>
      </c>
    </row>
    <row x14ac:dyDescent="0.25" r="9917" customHeight="1" ht="19.5">
      <c r="A9917" s="18">
        <v>45222</v>
      </c>
      <c r="B9917" s="11" t="s">
        <v>43770</v>
      </c>
      <c r="C9917" s="11" t="s">
        <v>660</v>
      </c>
      <c r="D9917" s="12"/>
      <c r="E9917" s="13" t="s">
        <v>43771</v>
      </c>
      <c r="F9917" s="11" t="s">
        <v>43772</v>
      </c>
      <c r="G9917" s="12" t="s">
        <v>74</v>
      </c>
      <c r="H9917" s="12"/>
      <c r="I9917" s="14" t="s">
        <v>433</v>
      </c>
      <c r="J9917" s="12" t="s">
        <v>24</v>
      </c>
      <c r="K9917" s="12" t="s">
        <v>25</v>
      </c>
      <c r="L9917" s="12" t="s">
        <v>39</v>
      </c>
      <c r="M9917" s="11" t="s">
        <v>149</v>
      </c>
      <c r="N9917" s="11" t="s">
        <v>624</v>
      </c>
      <c r="O9917" s="12" t="s">
        <v>29</v>
      </c>
      <c r="P9917" s="12"/>
      <c r="Q9917" s="15" t="s">
        <v>43773</v>
      </c>
      <c r="R9917" s="12" t="s">
        <v>42</v>
      </c>
      <c r="S9917" s="11" t="s">
        <v>43774</v>
      </c>
      <c r="T9917" s="11" t="s">
        <v>43775</v>
      </c>
    </row>
    <row x14ac:dyDescent="0.25" r="9918" customHeight="1" ht="19.5">
      <c r="A9918" s="18">
        <v>45223</v>
      </c>
      <c r="B9918" s="11" t="s">
        <v>43776</v>
      </c>
      <c r="C9918" s="11" t="s">
        <v>3899</v>
      </c>
      <c r="D9918" s="12"/>
      <c r="E9918" s="13">
        <v>15571726516</v>
      </c>
      <c r="F9918" s="11" t="s">
        <v>26771</v>
      </c>
      <c r="G9918" s="12" t="s">
        <v>115</v>
      </c>
      <c r="H9918" s="12"/>
      <c r="I9918" s="14">
        <v>10015</v>
      </c>
      <c r="J9918" s="12" t="s">
        <v>24</v>
      </c>
      <c r="K9918" s="12" t="s">
        <v>25</v>
      </c>
      <c r="L9918" s="12" t="s">
        <v>39</v>
      </c>
      <c r="M9918" s="11" t="s">
        <v>27</v>
      </c>
      <c r="N9918" s="11" t="s">
        <v>28</v>
      </c>
      <c r="O9918" s="12" t="s">
        <v>29</v>
      </c>
      <c r="P9918" s="12"/>
      <c r="Q9918" s="15" t="s">
        <v>43777</v>
      </c>
      <c r="R9918" s="12" t="s">
        <v>31</v>
      </c>
      <c r="S9918" s="11" t="s">
        <v>43778</v>
      </c>
      <c r="T9918" s="11" t="s">
        <v>43779</v>
      </c>
    </row>
    <row x14ac:dyDescent="0.25" r="9919" customHeight="1" ht="19.5">
      <c r="A9919" s="18">
        <v>45223</v>
      </c>
      <c r="B9919" s="11" t="s">
        <v>43780</v>
      </c>
      <c r="C9919" s="11" t="s">
        <v>5684</v>
      </c>
      <c r="D9919" s="12"/>
      <c r="E9919" s="13">
        <v>13117289543</v>
      </c>
      <c r="F9919" s="11" t="s">
        <v>5772</v>
      </c>
      <c r="G9919" s="12" t="s">
        <v>115</v>
      </c>
      <c r="H9919" s="12"/>
      <c r="I9919" s="14" t="s">
        <v>93</v>
      </c>
      <c r="J9919" s="12" t="s">
        <v>24</v>
      </c>
      <c r="K9919" s="12" t="s">
        <v>25</v>
      </c>
      <c r="L9919" s="12" t="s">
        <v>39</v>
      </c>
      <c r="M9919" s="11" t="s">
        <v>40</v>
      </c>
      <c r="N9919" s="11" t="s">
        <v>183</v>
      </c>
      <c r="O9919" s="12" t="s">
        <v>29</v>
      </c>
      <c r="P9919" s="12"/>
      <c r="Q9919" s="15" t="s">
        <v>43781</v>
      </c>
      <c r="R9919" s="12" t="s">
        <v>42</v>
      </c>
      <c r="S9919" s="11" t="s">
        <v>43782</v>
      </c>
      <c r="T9919" s="11" t="s">
        <v>43783</v>
      </c>
    </row>
    <row x14ac:dyDescent="0.25" r="9920" customHeight="1" ht="19.5">
      <c r="A9920" s="18">
        <v>45223</v>
      </c>
      <c r="B9920" s="11" t="s">
        <v>43784</v>
      </c>
      <c r="C9920" s="11" t="s">
        <v>6519</v>
      </c>
      <c r="D9920" s="12"/>
      <c r="E9920" s="13">
        <v>16671722677</v>
      </c>
      <c r="F9920" s="11" t="s">
        <v>32216</v>
      </c>
      <c r="G9920" s="12" t="s">
        <v>23</v>
      </c>
      <c r="H9920" s="12"/>
      <c r="I9920" s="14">
        <v>10015</v>
      </c>
      <c r="J9920" s="12" t="s">
        <v>24</v>
      </c>
      <c r="K9920" s="12" t="s">
        <v>172</v>
      </c>
      <c r="L9920" s="12" t="s">
        <v>39</v>
      </c>
      <c r="M9920" s="11" t="s">
        <v>27</v>
      </c>
      <c r="N9920" s="11" t="s">
        <v>28</v>
      </c>
      <c r="O9920" s="12" t="s">
        <v>29</v>
      </c>
      <c r="P9920" s="12"/>
      <c r="Q9920" s="15" t="s">
        <v>43785</v>
      </c>
      <c r="R9920" s="12" t="s">
        <v>31</v>
      </c>
      <c r="S9920" s="11" t="s">
        <v>43786</v>
      </c>
      <c r="T9920" s="11" t="s">
        <v>43787</v>
      </c>
    </row>
    <row x14ac:dyDescent="0.25" r="9921" customHeight="1" ht="19.5">
      <c r="A9921" s="18">
        <v>45223</v>
      </c>
      <c r="B9921" s="11" t="s">
        <v>43788</v>
      </c>
      <c r="C9921" s="11" t="s">
        <v>4336</v>
      </c>
      <c r="D9921" s="12"/>
      <c r="E9921" s="13">
        <v>16671722677</v>
      </c>
      <c r="F9921" s="11" t="s">
        <v>32216</v>
      </c>
      <c r="G9921" s="12" t="s">
        <v>23</v>
      </c>
      <c r="H9921" s="12"/>
      <c r="I9921" s="14">
        <v>10015</v>
      </c>
      <c r="J9921" s="12" t="s">
        <v>24</v>
      </c>
      <c r="K9921" s="12" t="s">
        <v>172</v>
      </c>
      <c r="L9921" s="12" t="s">
        <v>26</v>
      </c>
      <c r="M9921" s="11" t="s">
        <v>27</v>
      </c>
      <c r="N9921" s="11" t="s">
        <v>28</v>
      </c>
      <c r="O9921" s="12" t="s">
        <v>29</v>
      </c>
      <c r="P9921" s="12"/>
      <c r="Q9921" s="15" t="s">
        <v>43789</v>
      </c>
      <c r="R9921" s="12" t="s">
        <v>31</v>
      </c>
      <c r="S9921" s="11" t="s">
        <v>43790</v>
      </c>
      <c r="T9921" s="11" t="s">
        <v>43787</v>
      </c>
    </row>
    <row x14ac:dyDescent="0.25" r="9922" customHeight="1" ht="19.5">
      <c r="A9922" s="18">
        <v>45224</v>
      </c>
      <c r="B9922" s="11" t="s">
        <v>43791</v>
      </c>
      <c r="C9922" s="11" t="s">
        <v>5684</v>
      </c>
      <c r="D9922" s="12"/>
      <c r="E9922" s="13">
        <v>18672092877</v>
      </c>
      <c r="F9922" s="11" t="s">
        <v>43792</v>
      </c>
      <c r="G9922" s="12" t="s">
        <v>56</v>
      </c>
      <c r="H9922" s="12"/>
      <c r="I9922" s="14" t="s">
        <v>486</v>
      </c>
      <c r="J9922" s="12" t="s">
        <v>24</v>
      </c>
      <c r="K9922" s="12" t="s">
        <v>25</v>
      </c>
      <c r="L9922" s="12" t="s">
        <v>39</v>
      </c>
      <c r="M9922" s="11" t="s">
        <v>40</v>
      </c>
      <c r="N9922" s="11" t="s">
        <v>183</v>
      </c>
      <c r="O9922" s="12" t="s">
        <v>29</v>
      </c>
      <c r="P9922" s="12"/>
      <c r="Q9922" s="15" t="s">
        <v>43793</v>
      </c>
      <c r="R9922" s="12" t="s">
        <v>42</v>
      </c>
      <c r="S9922" s="11" t="s">
        <v>43794</v>
      </c>
      <c r="T9922" s="11" t="s">
        <v>43795</v>
      </c>
    </row>
    <row x14ac:dyDescent="0.25" r="9923" customHeight="1" ht="19.5">
      <c r="A9923" s="18">
        <v>45223</v>
      </c>
      <c r="B9923" s="11" t="s">
        <v>43796</v>
      </c>
      <c r="C9923" s="11" t="s">
        <v>3554</v>
      </c>
      <c r="D9923" s="12"/>
      <c r="E9923" s="13">
        <v>13037375142</v>
      </c>
      <c r="F9923" s="11" t="s">
        <v>32205</v>
      </c>
      <c r="G9923" s="12" t="s">
        <v>48</v>
      </c>
      <c r="H9923" s="12"/>
      <c r="I9923" s="14">
        <v>10015</v>
      </c>
      <c r="J9923" s="12" t="s">
        <v>24</v>
      </c>
      <c r="K9923" s="12" t="s">
        <v>25</v>
      </c>
      <c r="L9923" s="12" t="s">
        <v>39</v>
      </c>
      <c r="M9923" s="11" t="s">
        <v>27</v>
      </c>
      <c r="N9923" s="11" t="s">
        <v>28</v>
      </c>
      <c r="O9923" s="12" t="s">
        <v>29</v>
      </c>
      <c r="P9923" s="12"/>
      <c r="Q9923" s="15" t="s">
        <v>43797</v>
      </c>
      <c r="R9923" s="12" t="s">
        <v>31</v>
      </c>
      <c r="S9923" s="11" t="s">
        <v>43798</v>
      </c>
      <c r="T9923" s="11" t="s">
        <v>43799</v>
      </c>
    </row>
    <row x14ac:dyDescent="0.25" r="9924" customHeight="1" ht="19.5">
      <c r="A9924" s="18">
        <v>45224</v>
      </c>
      <c r="B9924" s="11" t="s">
        <v>43800</v>
      </c>
      <c r="C9924" s="11" t="s">
        <v>4867</v>
      </c>
      <c r="D9924" s="12"/>
      <c r="E9924" s="13" t="s">
        <v>43801</v>
      </c>
      <c r="F9924" s="11" t="s">
        <v>43802</v>
      </c>
      <c r="G9924" s="12" t="s">
        <v>74</v>
      </c>
      <c r="H9924" s="12"/>
      <c r="I9924" s="14" t="s">
        <v>4870</v>
      </c>
      <c r="J9924" s="12" t="s">
        <v>24</v>
      </c>
      <c r="K9924" s="12" t="s">
        <v>25</v>
      </c>
      <c r="L9924" s="12" t="s">
        <v>39</v>
      </c>
      <c r="M9924" s="11" t="s">
        <v>149</v>
      </c>
      <c r="N9924" s="11" t="s">
        <v>4871</v>
      </c>
      <c r="O9924" s="12" t="s">
        <v>29</v>
      </c>
      <c r="P9924" s="12"/>
      <c r="Q9924" s="15" t="s">
        <v>43803</v>
      </c>
      <c r="R9924" s="12" t="s">
        <v>148</v>
      </c>
      <c r="S9924" s="11" t="s">
        <v>29440</v>
      </c>
      <c r="T9924" s="11" t="s">
        <v>4893</v>
      </c>
    </row>
    <row x14ac:dyDescent="0.25" r="9925" customHeight="1" ht="19.5">
      <c r="A9925" s="18">
        <v>45223</v>
      </c>
      <c r="B9925" s="11" t="s">
        <v>43804</v>
      </c>
      <c r="C9925" s="11" t="s">
        <v>3554</v>
      </c>
      <c r="D9925" s="12"/>
      <c r="E9925" s="13">
        <v>13094180591</v>
      </c>
      <c r="F9925" s="11" t="s">
        <v>24559</v>
      </c>
      <c r="G9925" s="12" t="s">
        <v>216</v>
      </c>
      <c r="H9925" s="12"/>
      <c r="I9925" s="14">
        <v>10015</v>
      </c>
      <c r="J9925" s="12" t="s">
        <v>24</v>
      </c>
      <c r="K9925" s="12" t="s">
        <v>25</v>
      </c>
      <c r="L9925" s="12" t="s">
        <v>39</v>
      </c>
      <c r="M9925" s="11" t="s">
        <v>27</v>
      </c>
      <c r="N9925" s="11" t="s">
        <v>28</v>
      </c>
      <c r="O9925" s="12" t="s">
        <v>29</v>
      </c>
      <c r="P9925" s="12"/>
      <c r="Q9925" s="15" t="s">
        <v>43805</v>
      </c>
      <c r="R9925" s="12" t="s">
        <v>31</v>
      </c>
      <c r="S9925" s="11" t="s">
        <v>43806</v>
      </c>
      <c r="T9925" s="11" t="s">
        <v>43807</v>
      </c>
    </row>
    <row x14ac:dyDescent="0.25" r="9926" customHeight="1" ht="19.5">
      <c r="A9926" s="18">
        <v>45222</v>
      </c>
      <c r="B9926" s="11" t="s">
        <v>43808</v>
      </c>
      <c r="C9926" s="11" t="s">
        <v>2809</v>
      </c>
      <c r="D9926" s="12"/>
      <c r="E9926" s="13">
        <v>17671267513</v>
      </c>
      <c r="F9926" s="11" t="s">
        <v>38867</v>
      </c>
      <c r="G9926" s="12" t="s">
        <v>115</v>
      </c>
      <c r="H9926" s="12"/>
      <c r="I9926" s="14" t="s">
        <v>2649</v>
      </c>
      <c r="J9926" s="12" t="s">
        <v>24</v>
      </c>
      <c r="K9926" s="12" t="s">
        <v>25</v>
      </c>
      <c r="L9926" s="12" t="s">
        <v>39</v>
      </c>
      <c r="M9926" s="11" t="s">
        <v>27</v>
      </c>
      <c r="N9926" s="11" t="s">
        <v>28</v>
      </c>
      <c r="O9926" s="12" t="s">
        <v>29</v>
      </c>
      <c r="P9926" s="12"/>
      <c r="Q9926" s="15" t="s">
        <v>43809</v>
      </c>
      <c r="R9926" s="12" t="s">
        <v>42</v>
      </c>
      <c r="S9926" s="11" t="s">
        <v>43810</v>
      </c>
      <c r="T9926" s="11" t="s">
        <v>43811</v>
      </c>
    </row>
    <row x14ac:dyDescent="0.25" r="9927" customHeight="1" ht="19.5">
      <c r="A9927" s="18">
        <v>45223</v>
      </c>
      <c r="B9927" s="11" t="s">
        <v>43812</v>
      </c>
      <c r="C9927" s="11" t="s">
        <v>43813</v>
      </c>
      <c r="D9927" s="12"/>
      <c r="E9927" s="13">
        <v>18695068792</v>
      </c>
      <c r="F9927" s="11" t="s">
        <v>43814</v>
      </c>
      <c r="G9927" s="12" t="s">
        <v>171</v>
      </c>
      <c r="H9927" s="12" t="s">
        <v>98</v>
      </c>
      <c r="I9927" s="14" t="s">
        <v>131</v>
      </c>
      <c r="J9927" s="12" t="s">
        <v>24</v>
      </c>
      <c r="K9927" s="12" t="s">
        <v>25</v>
      </c>
      <c r="L9927" s="12" t="s">
        <v>39</v>
      </c>
      <c r="M9927" s="11" t="s">
        <v>40</v>
      </c>
      <c r="N9927" s="11" t="s">
        <v>28</v>
      </c>
      <c r="O9927" s="12" t="s">
        <v>29</v>
      </c>
      <c r="P9927" s="12"/>
      <c r="Q9927" s="15" t="s">
        <v>43815</v>
      </c>
      <c r="R9927" s="12" t="s">
        <v>42</v>
      </c>
      <c r="S9927" s="11" t="s">
        <v>43816</v>
      </c>
      <c r="T9927" s="11" t="s">
        <v>43817</v>
      </c>
    </row>
    <row x14ac:dyDescent="0.25" r="9928" customHeight="1" ht="19.5">
      <c r="A9928" s="18">
        <v>45225</v>
      </c>
      <c r="B9928" s="11" t="s">
        <v>43818</v>
      </c>
      <c r="C9928" s="11" t="s">
        <v>9471</v>
      </c>
      <c r="D9928" s="12"/>
      <c r="E9928" s="13">
        <v>15549357651</v>
      </c>
      <c r="F9928" s="11" t="s">
        <v>43819</v>
      </c>
      <c r="G9928" s="12" t="s">
        <v>56</v>
      </c>
      <c r="H9928" s="12"/>
      <c r="I9928" s="14">
        <v>10015</v>
      </c>
      <c r="J9928" s="12" t="s">
        <v>24</v>
      </c>
      <c r="K9928" s="12" t="s">
        <v>172</v>
      </c>
      <c r="L9928" s="12" t="s">
        <v>26</v>
      </c>
      <c r="M9928" s="11" t="s">
        <v>27</v>
      </c>
      <c r="N9928" s="11" t="s">
        <v>28</v>
      </c>
      <c r="O9928" s="12" t="s">
        <v>29</v>
      </c>
      <c r="P9928" s="12"/>
      <c r="Q9928" s="15" t="s">
        <v>43820</v>
      </c>
      <c r="R9928" s="12" t="s">
        <v>31</v>
      </c>
      <c r="S9928" s="11" t="s">
        <v>43821</v>
      </c>
      <c r="T9928" s="11" t="s">
        <v>43822</v>
      </c>
    </row>
    <row x14ac:dyDescent="0.25" r="9929" customHeight="1" ht="19.5">
      <c r="A9929" s="18">
        <v>45223</v>
      </c>
      <c r="B9929" s="11" t="s">
        <v>43823</v>
      </c>
      <c r="C9929" s="11" t="s">
        <v>660</v>
      </c>
      <c r="D9929" s="12"/>
      <c r="E9929" s="13" t="s">
        <v>43824</v>
      </c>
      <c r="F9929" s="11" t="s">
        <v>43825</v>
      </c>
      <c r="G9929" s="12" t="s">
        <v>74</v>
      </c>
      <c r="H9929" s="12" t="s">
        <v>121</v>
      </c>
      <c r="I9929" s="14" t="s">
        <v>254</v>
      </c>
      <c r="J9929" s="12" t="s">
        <v>24</v>
      </c>
      <c r="K9929" s="12" t="s">
        <v>25</v>
      </c>
      <c r="L9929" s="12" t="s">
        <v>39</v>
      </c>
      <c r="M9929" s="11" t="s">
        <v>27</v>
      </c>
      <c r="N9929" s="11" t="s">
        <v>624</v>
      </c>
      <c r="O9929" s="12" t="s">
        <v>29</v>
      </c>
      <c r="P9929" s="12"/>
      <c r="Q9929" s="15" t="s">
        <v>43826</v>
      </c>
      <c r="R9929" s="12" t="s">
        <v>42</v>
      </c>
      <c r="S9929" s="11" t="s">
        <v>43827</v>
      </c>
      <c r="T9929" s="11" t="s">
        <v>43828</v>
      </c>
    </row>
    <row x14ac:dyDescent="0.25" r="9930" customHeight="1" ht="19.5">
      <c r="A9930" s="18">
        <v>45222</v>
      </c>
      <c r="B9930" s="11" t="s">
        <v>43829</v>
      </c>
      <c r="C9930" s="11" t="s">
        <v>660</v>
      </c>
      <c r="D9930" s="12"/>
      <c r="E9930" s="13" t="s">
        <v>43830</v>
      </c>
      <c r="F9930" s="11" t="s">
        <v>43831</v>
      </c>
      <c r="G9930" s="12" t="s">
        <v>74</v>
      </c>
      <c r="H9930" s="12"/>
      <c r="I9930" s="14" t="s">
        <v>148</v>
      </c>
      <c r="J9930" s="12" t="s">
        <v>24</v>
      </c>
      <c r="K9930" s="12" t="s">
        <v>25</v>
      </c>
      <c r="L9930" s="12" t="s">
        <v>39</v>
      </c>
      <c r="M9930" s="11" t="s">
        <v>149</v>
      </c>
      <c r="N9930" s="11" t="s">
        <v>624</v>
      </c>
      <c r="O9930" s="12" t="s">
        <v>29</v>
      </c>
      <c r="P9930" s="12"/>
      <c r="Q9930" s="15" t="s">
        <v>43832</v>
      </c>
      <c r="R9930" s="12" t="s">
        <v>42</v>
      </c>
      <c r="S9930" s="11" t="s">
        <v>43833</v>
      </c>
      <c r="T9930" s="11" t="s">
        <v>43834</v>
      </c>
    </row>
    <row x14ac:dyDescent="0.25" r="9931" customHeight="1" ht="19.5">
      <c r="A9931" s="18">
        <v>45222</v>
      </c>
      <c r="B9931" s="11" t="s">
        <v>43835</v>
      </c>
      <c r="C9931" s="11" t="s">
        <v>5675</v>
      </c>
      <c r="D9931" s="12"/>
      <c r="E9931" s="13">
        <v>15572700766</v>
      </c>
      <c r="F9931" s="11" t="s">
        <v>43836</v>
      </c>
      <c r="G9931" s="12" t="s">
        <v>115</v>
      </c>
      <c r="H9931" s="12"/>
      <c r="I9931" s="14">
        <v>10015</v>
      </c>
      <c r="J9931" s="12" t="s">
        <v>24</v>
      </c>
      <c r="K9931" s="12" t="s">
        <v>25</v>
      </c>
      <c r="L9931" s="12" t="s">
        <v>26</v>
      </c>
      <c r="M9931" s="11" t="s">
        <v>27</v>
      </c>
      <c r="N9931" s="11" t="s">
        <v>28</v>
      </c>
      <c r="O9931" s="12" t="s">
        <v>29</v>
      </c>
      <c r="P9931" s="12"/>
      <c r="Q9931" s="15" t="s">
        <v>43837</v>
      </c>
      <c r="R9931" s="12" t="s">
        <v>31</v>
      </c>
      <c r="S9931" s="11" t="s">
        <v>43838</v>
      </c>
      <c r="T9931" s="11" t="s">
        <v>43839</v>
      </c>
    </row>
    <row x14ac:dyDescent="0.25" r="9932" customHeight="1" ht="19.5">
      <c r="A9932" s="18">
        <v>45225</v>
      </c>
      <c r="B9932" s="11" t="s">
        <v>43840</v>
      </c>
      <c r="C9932" s="11" t="s">
        <v>660</v>
      </c>
      <c r="D9932" s="12"/>
      <c r="E9932" s="13" t="s">
        <v>43841</v>
      </c>
      <c r="F9932" s="11" t="s">
        <v>41130</v>
      </c>
      <c r="G9932" s="12" t="s">
        <v>74</v>
      </c>
      <c r="H9932" s="12"/>
      <c r="I9932" s="14" t="s">
        <v>148</v>
      </c>
      <c r="J9932" s="12" t="s">
        <v>24</v>
      </c>
      <c r="K9932" s="12" t="s">
        <v>25</v>
      </c>
      <c r="L9932" s="12" t="s">
        <v>39</v>
      </c>
      <c r="M9932" s="11" t="s">
        <v>149</v>
      </c>
      <c r="N9932" s="11" t="s">
        <v>624</v>
      </c>
      <c r="O9932" s="12" t="s">
        <v>29</v>
      </c>
      <c r="P9932" s="12"/>
      <c r="Q9932" s="15" t="s">
        <v>43842</v>
      </c>
      <c r="R9932" s="12" t="s">
        <v>42</v>
      </c>
      <c r="S9932" s="11" t="s">
        <v>43843</v>
      </c>
      <c r="T9932" s="11" t="s">
        <v>43844</v>
      </c>
    </row>
    <row x14ac:dyDescent="0.25" r="9933" customHeight="1" ht="19.5">
      <c r="A9933" s="18">
        <v>45225</v>
      </c>
      <c r="B9933" s="11" t="s">
        <v>43845</v>
      </c>
      <c r="C9933" s="11" t="s">
        <v>912</v>
      </c>
      <c r="D9933" s="12"/>
      <c r="E9933" s="13">
        <v>18972533839</v>
      </c>
      <c r="F9933" s="11" t="s">
        <v>43846</v>
      </c>
      <c r="G9933" s="12" t="s">
        <v>48</v>
      </c>
      <c r="H9933" s="12"/>
      <c r="I9933" s="14" t="s">
        <v>590</v>
      </c>
      <c r="J9933" s="12" t="s">
        <v>24</v>
      </c>
      <c r="K9933" s="12" t="s">
        <v>25</v>
      </c>
      <c r="L9933" s="12" t="s">
        <v>39</v>
      </c>
      <c r="M9933" s="11" t="s">
        <v>40</v>
      </c>
      <c r="N9933" s="11" t="s">
        <v>28</v>
      </c>
      <c r="O9933" s="12" t="s">
        <v>29</v>
      </c>
      <c r="P9933" s="12"/>
      <c r="Q9933" s="15" t="s">
        <v>43847</v>
      </c>
      <c r="R9933" s="12" t="s">
        <v>42</v>
      </c>
      <c r="S9933" s="11" t="s">
        <v>43848</v>
      </c>
      <c r="T9933" s="11" t="s">
        <v>43849</v>
      </c>
    </row>
    <row x14ac:dyDescent="0.25" r="9934" customHeight="1" ht="19.5">
      <c r="A9934" s="18">
        <v>45224</v>
      </c>
      <c r="B9934" s="11" t="s">
        <v>43850</v>
      </c>
      <c r="C9934" s="11" t="s">
        <v>169</v>
      </c>
      <c r="D9934" s="12"/>
      <c r="E9934" s="13">
        <v>13135813006</v>
      </c>
      <c r="F9934" s="11" t="s">
        <v>43851</v>
      </c>
      <c r="G9934" s="12" t="s">
        <v>62</v>
      </c>
      <c r="H9934" s="12" t="s">
        <v>130</v>
      </c>
      <c r="I9934" s="14" t="s">
        <v>433</v>
      </c>
      <c r="J9934" s="12" t="s">
        <v>24</v>
      </c>
      <c r="K9934" s="12" t="s">
        <v>25</v>
      </c>
      <c r="L9934" s="12" t="s">
        <v>39</v>
      </c>
      <c r="M9934" s="11" t="s">
        <v>40</v>
      </c>
      <c r="N9934" s="11" t="s">
        <v>28</v>
      </c>
      <c r="O9934" s="12" t="s">
        <v>29</v>
      </c>
      <c r="P9934" s="12"/>
      <c r="Q9934" s="15" t="s">
        <v>43852</v>
      </c>
      <c r="R9934" s="12" t="s">
        <v>42</v>
      </c>
      <c r="S9934" s="11" t="s">
        <v>43853</v>
      </c>
      <c r="T9934" s="11" t="s">
        <v>43854</v>
      </c>
    </row>
    <row x14ac:dyDescent="0.25" r="9935" customHeight="1" ht="19.5">
      <c r="A9935" s="18">
        <v>45223</v>
      </c>
      <c r="B9935" s="11" t="s">
        <v>43855</v>
      </c>
      <c r="C9935" s="11" t="s">
        <v>14542</v>
      </c>
      <c r="D9935" s="12"/>
      <c r="E9935" s="13">
        <v>18571009932</v>
      </c>
      <c r="F9935" s="11" t="s">
        <v>43856</v>
      </c>
      <c r="G9935" s="12" t="s">
        <v>37</v>
      </c>
      <c r="H9935" s="12"/>
      <c r="I9935" s="14">
        <v>10015</v>
      </c>
      <c r="J9935" s="12" t="s">
        <v>24</v>
      </c>
      <c r="K9935" s="12" t="s">
        <v>25</v>
      </c>
      <c r="L9935" s="12" t="s">
        <v>26</v>
      </c>
      <c r="M9935" s="11" t="s">
        <v>27</v>
      </c>
      <c r="N9935" s="11" t="s">
        <v>28</v>
      </c>
      <c r="O9935" s="12" t="s">
        <v>29</v>
      </c>
      <c r="P9935" s="12"/>
      <c r="Q9935" s="15" t="s">
        <v>43857</v>
      </c>
      <c r="R9935" s="12" t="s">
        <v>31</v>
      </c>
      <c r="S9935" s="11" t="s">
        <v>43858</v>
      </c>
      <c r="T9935" s="11" t="s">
        <v>43859</v>
      </c>
    </row>
    <row x14ac:dyDescent="0.25" r="9936" customHeight="1" ht="19.5">
      <c r="A9936" s="18">
        <v>45224</v>
      </c>
      <c r="B9936" s="11" t="s">
        <v>43860</v>
      </c>
      <c r="C9936" s="11" t="s">
        <v>5816</v>
      </c>
      <c r="D9936" s="12"/>
      <c r="E9936" s="13">
        <v>18608605606</v>
      </c>
      <c r="F9936" s="11" t="s">
        <v>43861</v>
      </c>
      <c r="G9936" s="12" t="s">
        <v>56</v>
      </c>
      <c r="H9936" s="12"/>
      <c r="I9936" s="14" t="s">
        <v>254</v>
      </c>
      <c r="J9936" s="12" t="s">
        <v>24</v>
      </c>
      <c r="K9936" s="12" t="s">
        <v>25</v>
      </c>
      <c r="L9936" s="12" t="s">
        <v>39</v>
      </c>
      <c r="M9936" s="11" t="s">
        <v>40</v>
      </c>
      <c r="N9936" s="11" t="s">
        <v>28</v>
      </c>
      <c r="O9936" s="12" t="s">
        <v>29</v>
      </c>
      <c r="P9936" s="12" t="s">
        <v>5430</v>
      </c>
      <c r="Q9936" s="15" t="s">
        <v>43862</v>
      </c>
      <c r="R9936" s="12" t="s">
        <v>42</v>
      </c>
      <c r="S9936" s="11" t="s">
        <v>43863</v>
      </c>
      <c r="T9936" s="11" t="s">
        <v>7257</v>
      </c>
    </row>
    <row x14ac:dyDescent="0.25" r="9937" customHeight="1" ht="19.5">
      <c r="A9937" s="18">
        <v>45224</v>
      </c>
      <c r="B9937" s="11" t="s">
        <v>43864</v>
      </c>
      <c r="C9937" s="11" t="s">
        <v>5288</v>
      </c>
      <c r="D9937" s="12"/>
      <c r="E9937" s="13">
        <v>19172222667</v>
      </c>
      <c r="F9937" s="11"/>
      <c r="G9937" s="12"/>
      <c r="H9937" s="12"/>
      <c r="I9937" s="14" t="s">
        <v>254</v>
      </c>
      <c r="J9937" s="12" t="s">
        <v>24</v>
      </c>
      <c r="K9937" s="12" t="s">
        <v>25</v>
      </c>
      <c r="L9937" s="12" t="s">
        <v>39</v>
      </c>
      <c r="M9937" s="11" t="s">
        <v>27</v>
      </c>
      <c r="N9937" s="11" t="s">
        <v>4871</v>
      </c>
      <c r="O9937" s="12" t="s">
        <v>29</v>
      </c>
      <c r="P9937" s="12"/>
      <c r="Q9937" s="15" t="s">
        <v>43865</v>
      </c>
      <c r="R9937" s="12" t="s">
        <v>148</v>
      </c>
      <c r="S9937" s="11" t="s">
        <v>43866</v>
      </c>
      <c r="T9937" s="11" t="s">
        <v>43867</v>
      </c>
    </row>
    <row x14ac:dyDescent="0.25" r="9938" customHeight="1" ht="19.5">
      <c r="A9938" s="18">
        <v>45224</v>
      </c>
      <c r="B9938" s="11" t="s">
        <v>43868</v>
      </c>
      <c r="C9938" s="11" t="s">
        <v>5816</v>
      </c>
      <c r="D9938" s="12"/>
      <c r="E9938" s="13">
        <v>13040958664</v>
      </c>
      <c r="F9938" s="11" t="s">
        <v>43869</v>
      </c>
      <c r="G9938" s="12" t="s">
        <v>115</v>
      </c>
      <c r="H9938" s="12"/>
      <c r="I9938" s="14" t="s">
        <v>131</v>
      </c>
      <c r="J9938" s="12" t="s">
        <v>24</v>
      </c>
      <c r="K9938" s="12" t="s">
        <v>25</v>
      </c>
      <c r="L9938" s="12" t="s">
        <v>39</v>
      </c>
      <c r="M9938" s="11" t="s">
        <v>27</v>
      </c>
      <c r="N9938" s="11" t="s">
        <v>28</v>
      </c>
      <c r="O9938" s="12" t="s">
        <v>29</v>
      </c>
      <c r="P9938" s="12" t="s">
        <v>14502</v>
      </c>
      <c r="Q9938" s="15" t="s">
        <v>43870</v>
      </c>
      <c r="R9938" s="12" t="s">
        <v>42</v>
      </c>
      <c r="S9938" s="11" t="s">
        <v>43871</v>
      </c>
      <c r="T9938" s="11" t="s">
        <v>7257</v>
      </c>
    </row>
    <row x14ac:dyDescent="0.25" r="9939" customHeight="1" ht="19.5">
      <c r="A9939" s="18">
        <v>45225</v>
      </c>
      <c r="B9939" s="11" t="s">
        <v>43872</v>
      </c>
      <c r="C9939" s="11" t="s">
        <v>8311</v>
      </c>
      <c r="D9939" s="12"/>
      <c r="E9939" s="13">
        <v>13117274060</v>
      </c>
      <c r="F9939" s="11" t="s">
        <v>43873</v>
      </c>
      <c r="G9939" s="12" t="s">
        <v>74</v>
      </c>
      <c r="H9939" s="12"/>
      <c r="I9939" s="14" t="s">
        <v>136</v>
      </c>
      <c r="J9939" s="12" t="s">
        <v>24</v>
      </c>
      <c r="K9939" s="12" t="s">
        <v>25</v>
      </c>
      <c r="L9939" s="12" t="s">
        <v>39</v>
      </c>
      <c r="M9939" s="11" t="s">
        <v>27</v>
      </c>
      <c r="N9939" s="11" t="s">
        <v>28</v>
      </c>
      <c r="O9939" s="12" t="s">
        <v>29</v>
      </c>
      <c r="P9939" s="12" t="s">
        <v>5430</v>
      </c>
      <c r="Q9939" s="15" t="s">
        <v>43874</v>
      </c>
      <c r="R9939" s="12" t="s">
        <v>42</v>
      </c>
      <c r="S9939" s="11" t="s">
        <v>43875</v>
      </c>
      <c r="T9939" s="11" t="s">
        <v>7257</v>
      </c>
    </row>
    <row x14ac:dyDescent="0.25" r="9940" customHeight="1" ht="19.5">
      <c r="A9940" s="18">
        <v>45222</v>
      </c>
      <c r="B9940" s="11" t="s">
        <v>43876</v>
      </c>
      <c r="C9940" s="11" t="s">
        <v>5805</v>
      </c>
      <c r="D9940" s="12"/>
      <c r="E9940" s="13">
        <v>13177099987</v>
      </c>
      <c r="F9940" s="11" t="s">
        <v>9466</v>
      </c>
      <c r="G9940" s="12" t="s">
        <v>48</v>
      </c>
      <c r="H9940" s="12"/>
      <c r="I9940" s="14" t="s">
        <v>1914</v>
      </c>
      <c r="J9940" s="12" t="s">
        <v>24</v>
      </c>
      <c r="K9940" s="12" t="s">
        <v>25</v>
      </c>
      <c r="L9940" s="12" t="s">
        <v>39</v>
      </c>
      <c r="M9940" s="11" t="s">
        <v>27</v>
      </c>
      <c r="N9940" s="11" t="s">
        <v>28</v>
      </c>
      <c r="O9940" s="12" t="s">
        <v>29</v>
      </c>
      <c r="P9940" s="12" t="s">
        <v>5807</v>
      </c>
      <c r="Q9940" s="15" t="s">
        <v>43877</v>
      </c>
      <c r="R9940" s="12" t="s">
        <v>42</v>
      </c>
      <c r="S9940" s="11" t="s">
        <v>43878</v>
      </c>
      <c r="T9940" s="11" t="s">
        <v>22080</v>
      </c>
    </row>
    <row x14ac:dyDescent="0.25" r="9941" customHeight="1" ht="19.5">
      <c r="A9941" s="18">
        <v>45222</v>
      </c>
      <c r="B9941" s="11" t="s">
        <v>43879</v>
      </c>
      <c r="C9941" s="11" t="s">
        <v>336</v>
      </c>
      <c r="D9941" s="12"/>
      <c r="E9941" s="13">
        <v>15697270473</v>
      </c>
      <c r="F9941" s="11" t="s">
        <v>42278</v>
      </c>
      <c r="G9941" s="12" t="s">
        <v>216</v>
      </c>
      <c r="H9941" s="12"/>
      <c r="I9941" s="14">
        <v>10015</v>
      </c>
      <c r="J9941" s="12" t="s">
        <v>24</v>
      </c>
      <c r="K9941" s="12" t="s">
        <v>69</v>
      </c>
      <c r="L9941" s="12" t="s">
        <v>26</v>
      </c>
      <c r="M9941" s="11" t="s">
        <v>27</v>
      </c>
      <c r="N9941" s="11" t="s">
        <v>28</v>
      </c>
      <c r="O9941" s="12" t="s">
        <v>29</v>
      </c>
      <c r="P9941" s="12"/>
      <c r="Q9941" s="15" t="s">
        <v>43880</v>
      </c>
      <c r="R9941" s="12" t="s">
        <v>31</v>
      </c>
      <c r="S9941" s="11" t="s">
        <v>43881</v>
      </c>
      <c r="T9941" s="11" t="s">
        <v>43882</v>
      </c>
    </row>
    <row x14ac:dyDescent="0.25" r="9942" customHeight="1" ht="19.5">
      <c r="A9942" s="18">
        <v>45224</v>
      </c>
      <c r="B9942" s="11" t="s">
        <v>43883</v>
      </c>
      <c r="C9942" s="11" t="s">
        <v>4923</v>
      </c>
      <c r="D9942" s="12"/>
      <c r="E9942" s="13" t="s">
        <v>43884</v>
      </c>
      <c r="F9942" s="11" t="s">
        <v>43885</v>
      </c>
      <c r="G9942" s="12" t="s">
        <v>74</v>
      </c>
      <c r="H9942" s="12" t="s">
        <v>121</v>
      </c>
      <c r="I9942" s="14" t="s">
        <v>148</v>
      </c>
      <c r="J9942" s="12" t="s">
        <v>24</v>
      </c>
      <c r="K9942" s="12" t="s">
        <v>25</v>
      </c>
      <c r="L9942" s="12" t="s">
        <v>39</v>
      </c>
      <c r="M9942" s="11" t="s">
        <v>149</v>
      </c>
      <c r="N9942" s="11" t="s">
        <v>4871</v>
      </c>
      <c r="O9942" s="12" t="s">
        <v>29</v>
      </c>
      <c r="P9942" s="12"/>
      <c r="Q9942" s="15" t="s">
        <v>43886</v>
      </c>
      <c r="R9942" s="12" t="s">
        <v>148</v>
      </c>
      <c r="S9942" s="11" t="s">
        <v>43887</v>
      </c>
      <c r="T9942" s="11" t="s">
        <v>4887</v>
      </c>
    </row>
    <row x14ac:dyDescent="0.25" r="9943" customHeight="1" ht="19.5">
      <c r="A9943" s="18">
        <v>45222</v>
      </c>
      <c r="B9943" s="11" t="s">
        <v>43888</v>
      </c>
      <c r="C9943" s="11" t="s">
        <v>5805</v>
      </c>
      <c r="D9943" s="12"/>
      <c r="E9943" s="13">
        <v>18613194641</v>
      </c>
      <c r="F9943" s="11" t="s">
        <v>43889</v>
      </c>
      <c r="G9943" s="12" t="s">
        <v>62</v>
      </c>
      <c r="H9943" s="12"/>
      <c r="I9943" s="14">
        <v>10015</v>
      </c>
      <c r="J9943" s="12" t="s">
        <v>24</v>
      </c>
      <c r="K9943" s="12" t="s">
        <v>172</v>
      </c>
      <c r="L9943" s="12" t="s">
        <v>26</v>
      </c>
      <c r="M9943" s="11" t="s">
        <v>27</v>
      </c>
      <c r="N9943" s="11" t="s">
        <v>28</v>
      </c>
      <c r="O9943" s="12" t="s">
        <v>29</v>
      </c>
      <c r="P9943" s="12" t="s">
        <v>5807</v>
      </c>
      <c r="Q9943" s="15" t="s">
        <v>43890</v>
      </c>
      <c r="R9943" s="12" t="s">
        <v>31</v>
      </c>
      <c r="S9943" s="11" t="s">
        <v>43891</v>
      </c>
      <c r="T9943" s="11" t="s">
        <v>43892</v>
      </c>
    </row>
    <row x14ac:dyDescent="0.25" r="9944" customHeight="1" ht="19.5">
      <c r="A9944" s="18">
        <v>45223</v>
      </c>
      <c r="B9944" s="11" t="s">
        <v>43893</v>
      </c>
      <c r="C9944" s="11" t="s">
        <v>7266</v>
      </c>
      <c r="D9944" s="12"/>
      <c r="E9944" s="13">
        <v>15607201561</v>
      </c>
      <c r="F9944" s="11" t="s">
        <v>11157</v>
      </c>
      <c r="G9944" s="12" t="s">
        <v>37</v>
      </c>
      <c r="H9944" s="12"/>
      <c r="I9944" s="14">
        <v>10015</v>
      </c>
      <c r="J9944" s="12" t="s">
        <v>24</v>
      </c>
      <c r="K9944" s="12" t="s">
        <v>69</v>
      </c>
      <c r="L9944" s="12" t="s">
        <v>26</v>
      </c>
      <c r="M9944" s="11" t="s">
        <v>27</v>
      </c>
      <c r="N9944" s="11" t="s">
        <v>28</v>
      </c>
      <c r="O9944" s="12" t="s">
        <v>29</v>
      </c>
      <c r="P9944" s="12" t="s">
        <v>5807</v>
      </c>
      <c r="Q9944" s="15" t="s">
        <v>43894</v>
      </c>
      <c r="R9944" s="12" t="s">
        <v>31</v>
      </c>
      <c r="S9944" s="11" t="s">
        <v>43895</v>
      </c>
      <c r="T9944" s="11" t="s">
        <v>43896</v>
      </c>
    </row>
    <row x14ac:dyDescent="0.25" r="9945" customHeight="1" ht="19.5">
      <c r="A9945" s="18">
        <v>45224</v>
      </c>
      <c r="B9945" s="11" t="s">
        <v>43897</v>
      </c>
      <c r="C9945" s="11" t="s">
        <v>7266</v>
      </c>
      <c r="D9945" s="12"/>
      <c r="E9945" s="13">
        <v>15607201561</v>
      </c>
      <c r="F9945" s="11" t="s">
        <v>11157</v>
      </c>
      <c r="G9945" s="12" t="s">
        <v>37</v>
      </c>
      <c r="H9945" s="12"/>
      <c r="I9945" s="14">
        <v>10015</v>
      </c>
      <c r="J9945" s="12" t="s">
        <v>24</v>
      </c>
      <c r="K9945" s="12" t="s">
        <v>69</v>
      </c>
      <c r="L9945" s="12" t="s">
        <v>26</v>
      </c>
      <c r="M9945" s="11" t="s">
        <v>27</v>
      </c>
      <c r="N9945" s="11" t="s">
        <v>28</v>
      </c>
      <c r="O9945" s="12" t="s">
        <v>29</v>
      </c>
      <c r="P9945" s="12" t="s">
        <v>5807</v>
      </c>
      <c r="Q9945" s="15" t="s">
        <v>43898</v>
      </c>
      <c r="R9945" s="12" t="s">
        <v>31</v>
      </c>
      <c r="S9945" s="11" t="s">
        <v>43899</v>
      </c>
      <c r="T9945" s="11" t="s">
        <v>43900</v>
      </c>
    </row>
    <row x14ac:dyDescent="0.25" r="9946" customHeight="1" ht="19.5">
      <c r="A9946" s="18">
        <v>45225</v>
      </c>
      <c r="B9946" s="11" t="s">
        <v>43901</v>
      </c>
      <c r="C9946" s="11" t="s">
        <v>4867</v>
      </c>
      <c r="D9946" s="12"/>
      <c r="E9946" s="13" t="s">
        <v>43902</v>
      </c>
      <c r="F9946" s="11" t="s">
        <v>43903</v>
      </c>
      <c r="G9946" s="12" t="s">
        <v>74</v>
      </c>
      <c r="H9946" s="12" t="s">
        <v>86</v>
      </c>
      <c r="I9946" s="14" t="s">
        <v>4870</v>
      </c>
      <c r="J9946" s="12" t="s">
        <v>24</v>
      </c>
      <c r="K9946" s="12" t="s">
        <v>25</v>
      </c>
      <c r="L9946" s="12" t="s">
        <v>39</v>
      </c>
      <c r="M9946" s="11" t="s">
        <v>149</v>
      </c>
      <c r="N9946" s="11" t="s">
        <v>4871</v>
      </c>
      <c r="O9946" s="12" t="s">
        <v>29</v>
      </c>
      <c r="P9946" s="12"/>
      <c r="Q9946" s="15" t="s">
        <v>43904</v>
      </c>
      <c r="R9946" s="12" t="s">
        <v>148</v>
      </c>
      <c r="S9946" s="11" t="s">
        <v>43905</v>
      </c>
      <c r="T9946" s="11" t="s">
        <v>4893</v>
      </c>
    </row>
    <row x14ac:dyDescent="0.25" r="9947" customHeight="1" ht="19.5">
      <c r="A9947" s="18">
        <v>45225</v>
      </c>
      <c r="B9947" s="11" t="s">
        <v>43906</v>
      </c>
      <c r="C9947" s="11" t="s">
        <v>4882</v>
      </c>
      <c r="D9947" s="12"/>
      <c r="E9947" s="13" t="s">
        <v>43907</v>
      </c>
      <c r="F9947" s="11" t="s">
        <v>29742</v>
      </c>
      <c r="G9947" s="12" t="s">
        <v>74</v>
      </c>
      <c r="H9947" s="12" t="s">
        <v>98</v>
      </c>
      <c r="I9947" s="14" t="s">
        <v>148</v>
      </c>
      <c r="J9947" s="12" t="s">
        <v>24</v>
      </c>
      <c r="K9947" s="12" t="s">
        <v>25</v>
      </c>
      <c r="L9947" s="12" t="s">
        <v>39</v>
      </c>
      <c r="M9947" s="11" t="s">
        <v>149</v>
      </c>
      <c r="N9947" s="11" t="s">
        <v>4871</v>
      </c>
      <c r="O9947" s="12" t="s">
        <v>29</v>
      </c>
      <c r="P9947" s="12"/>
      <c r="Q9947" s="15" t="s">
        <v>43908</v>
      </c>
      <c r="R9947" s="12" t="s">
        <v>148</v>
      </c>
      <c r="S9947" s="11" t="s">
        <v>43909</v>
      </c>
      <c r="T9947" s="11" t="s">
        <v>5339</v>
      </c>
    </row>
    <row x14ac:dyDescent="0.25" r="9948" customHeight="1" ht="19.5">
      <c r="A9948" s="18">
        <v>45225</v>
      </c>
      <c r="B9948" s="11" t="s">
        <v>43910</v>
      </c>
      <c r="C9948" s="11" t="s">
        <v>7138</v>
      </c>
      <c r="D9948" s="12"/>
      <c r="E9948" s="13">
        <v>15572776730</v>
      </c>
      <c r="F9948" s="11" t="s">
        <v>18503</v>
      </c>
      <c r="G9948" s="12" t="s">
        <v>23</v>
      </c>
      <c r="H9948" s="12"/>
      <c r="I9948" s="14" t="s">
        <v>136</v>
      </c>
      <c r="J9948" s="12" t="s">
        <v>24</v>
      </c>
      <c r="K9948" s="12" t="s">
        <v>25</v>
      </c>
      <c r="L9948" s="12" t="s">
        <v>39</v>
      </c>
      <c r="M9948" s="11" t="s">
        <v>40</v>
      </c>
      <c r="N9948" s="11" t="s">
        <v>4770</v>
      </c>
      <c r="O9948" s="12" t="s">
        <v>29</v>
      </c>
      <c r="P9948" s="12"/>
      <c r="Q9948" s="15" t="s">
        <v>43911</v>
      </c>
      <c r="R9948" s="12" t="s">
        <v>7139</v>
      </c>
      <c r="S9948" s="11" t="s">
        <v>43912</v>
      </c>
      <c r="T9948" s="11"/>
    </row>
    <row x14ac:dyDescent="0.25" r="9949" customHeight="1" ht="19.5">
      <c r="A9949" s="18">
        <v>45225</v>
      </c>
      <c r="B9949" s="11" t="s">
        <v>43913</v>
      </c>
      <c r="C9949" s="11" t="s">
        <v>4867</v>
      </c>
      <c r="D9949" s="12"/>
      <c r="E9949" s="13" t="s">
        <v>43914</v>
      </c>
      <c r="F9949" s="11" t="s">
        <v>43915</v>
      </c>
      <c r="G9949" s="12" t="s">
        <v>74</v>
      </c>
      <c r="H9949" s="12"/>
      <c r="I9949" s="14" t="s">
        <v>4870</v>
      </c>
      <c r="J9949" s="12" t="s">
        <v>24</v>
      </c>
      <c r="K9949" s="12" t="s">
        <v>25</v>
      </c>
      <c r="L9949" s="12" t="s">
        <v>39</v>
      </c>
      <c r="M9949" s="11" t="s">
        <v>149</v>
      </c>
      <c r="N9949" s="11" t="s">
        <v>4871</v>
      </c>
      <c r="O9949" s="12" t="s">
        <v>29</v>
      </c>
      <c r="P9949" s="12"/>
      <c r="Q9949" s="15" t="s">
        <v>43916</v>
      </c>
      <c r="R9949" s="12" t="s">
        <v>148</v>
      </c>
      <c r="S9949" s="11" t="s">
        <v>43917</v>
      </c>
      <c r="T9949" s="11" t="s">
        <v>4893</v>
      </c>
    </row>
    <row x14ac:dyDescent="0.25" r="9950" customHeight="1" ht="19.5">
      <c r="A9950" s="18">
        <v>45225</v>
      </c>
      <c r="B9950" s="11" t="s">
        <v>43918</v>
      </c>
      <c r="C9950" s="11" t="s">
        <v>8336</v>
      </c>
      <c r="D9950" s="12"/>
      <c r="E9950" s="13">
        <v>15571716153</v>
      </c>
      <c r="F9950" s="11" t="s">
        <v>43919</v>
      </c>
      <c r="G9950" s="12" t="s">
        <v>115</v>
      </c>
      <c r="H9950" s="12"/>
      <c r="I9950" s="14" t="s">
        <v>352</v>
      </c>
      <c r="J9950" s="12" t="s">
        <v>24</v>
      </c>
      <c r="K9950" s="12" t="s">
        <v>25</v>
      </c>
      <c r="L9950" s="12" t="s">
        <v>39</v>
      </c>
      <c r="M9950" s="11" t="s">
        <v>40</v>
      </c>
      <c r="N9950" s="11" t="s">
        <v>28</v>
      </c>
      <c r="O9950" s="12" t="s">
        <v>29</v>
      </c>
      <c r="P9950" s="12" t="s">
        <v>5807</v>
      </c>
      <c r="Q9950" s="15" t="s">
        <v>43920</v>
      </c>
      <c r="R9950" s="12" t="s">
        <v>42</v>
      </c>
      <c r="S9950" s="11" t="s">
        <v>43921</v>
      </c>
      <c r="T9950" s="11" t="s">
        <v>43922</v>
      </c>
    </row>
    <row x14ac:dyDescent="0.25" r="9951" customHeight="1" ht="19.5">
      <c r="A9951" s="18">
        <v>45222</v>
      </c>
      <c r="B9951" s="11" t="s">
        <v>43923</v>
      </c>
      <c r="C9951" s="11" t="s">
        <v>5684</v>
      </c>
      <c r="D9951" s="12"/>
      <c r="E9951" s="13">
        <v>13117291555</v>
      </c>
      <c r="F9951" s="11" t="s">
        <v>43924</v>
      </c>
      <c r="G9951" s="12" t="s">
        <v>171</v>
      </c>
      <c r="H9951" s="12"/>
      <c r="I9951" s="14" t="s">
        <v>136</v>
      </c>
      <c r="J9951" s="12" t="s">
        <v>24</v>
      </c>
      <c r="K9951" s="12" t="s">
        <v>25</v>
      </c>
      <c r="L9951" s="12" t="s">
        <v>39</v>
      </c>
      <c r="M9951" s="11" t="s">
        <v>40</v>
      </c>
      <c r="N9951" s="11" t="s">
        <v>183</v>
      </c>
      <c r="O9951" s="12" t="s">
        <v>29</v>
      </c>
      <c r="P9951" s="12"/>
      <c r="Q9951" s="15" t="s">
        <v>43925</v>
      </c>
      <c r="R9951" s="12" t="s">
        <v>42</v>
      </c>
      <c r="S9951" s="11" t="s">
        <v>43926</v>
      </c>
      <c r="T9951" s="11" t="s">
        <v>43927</v>
      </c>
    </row>
    <row x14ac:dyDescent="0.25" r="9952" customHeight="1" ht="19.5">
      <c r="A9952" s="18">
        <v>45223</v>
      </c>
      <c r="B9952" s="11" t="s">
        <v>43928</v>
      </c>
      <c r="C9952" s="11" t="s">
        <v>5684</v>
      </c>
      <c r="D9952" s="12"/>
      <c r="E9952" s="13">
        <v>15629331122</v>
      </c>
      <c r="F9952" s="11" t="s">
        <v>43929</v>
      </c>
      <c r="G9952" s="12" t="s">
        <v>171</v>
      </c>
      <c r="H9952" s="12"/>
      <c r="I9952" s="14" t="s">
        <v>182</v>
      </c>
      <c r="J9952" s="12" t="s">
        <v>24</v>
      </c>
      <c r="K9952" s="12" t="s">
        <v>25</v>
      </c>
      <c r="L9952" s="12" t="s">
        <v>39</v>
      </c>
      <c r="M9952" s="11" t="s">
        <v>27</v>
      </c>
      <c r="N9952" s="11" t="s">
        <v>183</v>
      </c>
      <c r="O9952" s="12" t="s">
        <v>29</v>
      </c>
      <c r="P9952" s="12"/>
      <c r="Q9952" s="15" t="s">
        <v>43930</v>
      </c>
      <c r="R9952" s="12" t="s">
        <v>42</v>
      </c>
      <c r="S9952" s="11" t="s">
        <v>43931</v>
      </c>
      <c r="T9952" s="11" t="s">
        <v>43932</v>
      </c>
    </row>
    <row x14ac:dyDescent="0.25" r="9953" customHeight="1" ht="19.5">
      <c r="A9953" s="18">
        <v>45224</v>
      </c>
      <c r="B9953" s="11" t="s">
        <v>43933</v>
      </c>
      <c r="C9953" s="11" t="s">
        <v>5684</v>
      </c>
      <c r="D9953" s="12"/>
      <c r="E9953" s="13">
        <v>15671012120</v>
      </c>
      <c r="F9953" s="11" t="s">
        <v>43934</v>
      </c>
      <c r="G9953" s="12" t="s">
        <v>23</v>
      </c>
      <c r="H9953" s="12"/>
      <c r="I9953" s="14" t="s">
        <v>8690</v>
      </c>
      <c r="J9953" s="12" t="s">
        <v>24</v>
      </c>
      <c r="K9953" s="12" t="s">
        <v>25</v>
      </c>
      <c r="L9953" s="12" t="s">
        <v>39</v>
      </c>
      <c r="M9953" s="11" t="s">
        <v>27</v>
      </c>
      <c r="N9953" s="11" t="s">
        <v>183</v>
      </c>
      <c r="O9953" s="12" t="s">
        <v>29</v>
      </c>
      <c r="P9953" s="12"/>
      <c r="Q9953" s="15" t="s">
        <v>43935</v>
      </c>
      <c r="R9953" s="12" t="s">
        <v>42</v>
      </c>
      <c r="S9953" s="11" t="s">
        <v>43936</v>
      </c>
      <c r="T9953" s="11" t="s">
        <v>43937</v>
      </c>
    </row>
    <row x14ac:dyDescent="0.25" r="9954" customHeight="1" ht="19.5">
      <c r="A9954" s="18">
        <v>45225</v>
      </c>
      <c r="B9954" s="11" t="s">
        <v>43938</v>
      </c>
      <c r="C9954" s="11" t="s">
        <v>4923</v>
      </c>
      <c r="D9954" s="12"/>
      <c r="E9954" s="13" t="s">
        <v>43939</v>
      </c>
      <c r="F9954" s="11" t="s">
        <v>43940</v>
      </c>
      <c r="G9954" s="12" t="s">
        <v>74</v>
      </c>
      <c r="H9954" s="12"/>
      <c r="I9954" s="14" t="s">
        <v>148</v>
      </c>
      <c r="J9954" s="12" t="s">
        <v>24</v>
      </c>
      <c r="K9954" s="12" t="s">
        <v>25</v>
      </c>
      <c r="L9954" s="12" t="s">
        <v>39</v>
      </c>
      <c r="M9954" s="11" t="s">
        <v>149</v>
      </c>
      <c r="N9954" s="11" t="s">
        <v>4871</v>
      </c>
      <c r="O9954" s="12" t="s">
        <v>29</v>
      </c>
      <c r="P9954" s="12"/>
      <c r="Q9954" s="15" t="s">
        <v>43941</v>
      </c>
      <c r="R9954" s="12" t="s">
        <v>148</v>
      </c>
      <c r="S9954" s="11" t="s">
        <v>43942</v>
      </c>
      <c r="T9954" s="11" t="s">
        <v>4955</v>
      </c>
    </row>
    <row x14ac:dyDescent="0.25" r="9955" customHeight="1" ht="19.5">
      <c r="A9955" s="18">
        <v>45225</v>
      </c>
      <c r="B9955" s="11" t="s">
        <v>43943</v>
      </c>
      <c r="C9955" s="11" t="s">
        <v>5684</v>
      </c>
      <c r="D9955" s="12"/>
      <c r="E9955" s="13">
        <v>13047164888</v>
      </c>
      <c r="F9955" s="11" t="s">
        <v>43944</v>
      </c>
      <c r="G9955" s="12" t="s">
        <v>56</v>
      </c>
      <c r="H9955" s="12"/>
      <c r="I9955" s="14" t="s">
        <v>189</v>
      </c>
      <c r="J9955" s="12" t="s">
        <v>24</v>
      </c>
      <c r="K9955" s="12" t="s">
        <v>25</v>
      </c>
      <c r="L9955" s="12" t="s">
        <v>39</v>
      </c>
      <c r="M9955" s="11" t="s">
        <v>27</v>
      </c>
      <c r="N9955" s="11" t="s">
        <v>183</v>
      </c>
      <c r="O9955" s="12" t="s">
        <v>29</v>
      </c>
      <c r="P9955" s="12"/>
      <c r="Q9955" s="15" t="s">
        <v>43945</v>
      </c>
      <c r="R9955" s="12" t="s">
        <v>42</v>
      </c>
      <c r="S9955" s="11" t="s">
        <v>43946</v>
      </c>
      <c r="T9955" s="11" t="s">
        <v>43947</v>
      </c>
    </row>
    <row x14ac:dyDescent="0.25" r="9956" customHeight="1" ht="19.5">
      <c r="A9956" s="18">
        <v>45224</v>
      </c>
      <c r="B9956" s="11" t="s">
        <v>43948</v>
      </c>
      <c r="C9956" s="11" t="s">
        <v>5811</v>
      </c>
      <c r="D9956" s="12"/>
      <c r="E9956" s="13">
        <v>13100789020</v>
      </c>
      <c r="F9956" s="11" t="s">
        <v>43949</v>
      </c>
      <c r="G9956" s="12" t="s">
        <v>74</v>
      </c>
      <c r="H9956" s="12"/>
      <c r="I9956" s="14" t="s">
        <v>352</v>
      </c>
      <c r="J9956" s="12" t="s">
        <v>24</v>
      </c>
      <c r="K9956" s="12" t="s">
        <v>25</v>
      </c>
      <c r="L9956" s="12" t="s">
        <v>39</v>
      </c>
      <c r="M9956" s="11" t="s">
        <v>40</v>
      </c>
      <c r="N9956" s="11" t="s">
        <v>28</v>
      </c>
      <c r="O9956" s="12" t="s">
        <v>29</v>
      </c>
      <c r="P9956" s="12"/>
      <c r="Q9956" s="15" t="s">
        <v>43950</v>
      </c>
      <c r="R9956" s="12" t="s">
        <v>42</v>
      </c>
      <c r="S9956" s="11" t="s">
        <v>43951</v>
      </c>
      <c r="T9956" s="11" t="s">
        <v>43952</v>
      </c>
    </row>
    <row x14ac:dyDescent="0.25" r="9957" customHeight="1" ht="19.5">
      <c r="A9957" s="18">
        <v>45225</v>
      </c>
      <c r="B9957" s="11" t="s">
        <v>43953</v>
      </c>
      <c r="C9957" s="11" t="s">
        <v>4882</v>
      </c>
      <c r="D9957" s="12"/>
      <c r="E9957" s="13" t="s">
        <v>43954</v>
      </c>
      <c r="F9957" s="11" t="s">
        <v>43955</v>
      </c>
      <c r="G9957" s="12" t="s">
        <v>74</v>
      </c>
      <c r="H9957" s="12"/>
      <c r="I9957" s="14" t="s">
        <v>148</v>
      </c>
      <c r="J9957" s="12" t="s">
        <v>24</v>
      </c>
      <c r="K9957" s="12" t="s">
        <v>25</v>
      </c>
      <c r="L9957" s="12" t="s">
        <v>39</v>
      </c>
      <c r="M9957" s="11" t="s">
        <v>149</v>
      </c>
      <c r="N9957" s="11" t="s">
        <v>4871</v>
      </c>
      <c r="O9957" s="12" t="s">
        <v>29</v>
      </c>
      <c r="P9957" s="12"/>
      <c r="Q9957" s="15" t="s">
        <v>43956</v>
      </c>
      <c r="R9957" s="12" t="s">
        <v>148</v>
      </c>
      <c r="S9957" s="11" t="s">
        <v>43957</v>
      </c>
      <c r="T9957" s="11" t="s">
        <v>4893</v>
      </c>
    </row>
    <row x14ac:dyDescent="0.25" r="9958" customHeight="1" ht="19.5">
      <c r="A9958" s="18">
        <v>45222</v>
      </c>
      <c r="B9958" s="11" t="s">
        <v>43958</v>
      </c>
      <c r="C9958" s="11" t="s">
        <v>5805</v>
      </c>
      <c r="D9958" s="12"/>
      <c r="E9958" s="13">
        <v>13139983175</v>
      </c>
      <c r="F9958" s="11" t="s">
        <v>43959</v>
      </c>
      <c r="G9958" s="12" t="s">
        <v>23</v>
      </c>
      <c r="H9958" s="12"/>
      <c r="I9958" s="14">
        <v>10015</v>
      </c>
      <c r="J9958" s="12" t="s">
        <v>24</v>
      </c>
      <c r="K9958" s="12" t="s">
        <v>69</v>
      </c>
      <c r="L9958" s="12" t="s">
        <v>26</v>
      </c>
      <c r="M9958" s="11" t="s">
        <v>27</v>
      </c>
      <c r="N9958" s="11" t="s">
        <v>28</v>
      </c>
      <c r="O9958" s="12" t="s">
        <v>29</v>
      </c>
      <c r="P9958" s="12" t="s">
        <v>5807</v>
      </c>
      <c r="Q9958" s="15" t="s">
        <v>43960</v>
      </c>
      <c r="R9958" s="12" t="s">
        <v>31</v>
      </c>
      <c r="S9958" s="11" t="s">
        <v>43961</v>
      </c>
      <c r="T9958" s="11" t="s">
        <v>43962</v>
      </c>
    </row>
    <row x14ac:dyDescent="0.25" r="9959" customHeight="1" ht="19.5">
      <c r="A9959" s="18">
        <v>45225</v>
      </c>
      <c r="B9959" s="11" t="s">
        <v>43963</v>
      </c>
      <c r="C9959" s="11" t="s">
        <v>4867</v>
      </c>
      <c r="D9959" s="12"/>
      <c r="E9959" s="13" t="s">
        <v>43964</v>
      </c>
      <c r="F9959" s="11" t="s">
        <v>43965</v>
      </c>
      <c r="G9959" s="12" t="s">
        <v>74</v>
      </c>
      <c r="H9959" s="12"/>
      <c r="I9959" s="14" t="s">
        <v>4870</v>
      </c>
      <c r="J9959" s="12" t="s">
        <v>24</v>
      </c>
      <c r="K9959" s="12" t="s">
        <v>25</v>
      </c>
      <c r="L9959" s="12" t="s">
        <v>39</v>
      </c>
      <c r="M9959" s="11" t="s">
        <v>149</v>
      </c>
      <c r="N9959" s="11" t="s">
        <v>4871</v>
      </c>
      <c r="O9959" s="12" t="s">
        <v>29</v>
      </c>
      <c r="P9959" s="12"/>
      <c r="Q9959" s="15" t="s">
        <v>43966</v>
      </c>
      <c r="R9959" s="12" t="s">
        <v>148</v>
      </c>
      <c r="S9959" s="11" t="s">
        <v>43967</v>
      </c>
      <c r="T9959" s="11" t="s">
        <v>4893</v>
      </c>
    </row>
    <row x14ac:dyDescent="0.25" r="9960" customHeight="1" ht="19.5">
      <c r="A9960" s="18">
        <v>45222</v>
      </c>
      <c r="B9960" s="11" t="s">
        <v>43968</v>
      </c>
      <c r="C9960" s="11" t="s">
        <v>660</v>
      </c>
      <c r="D9960" s="12"/>
      <c r="E9960" s="13" t="s">
        <v>43969</v>
      </c>
      <c r="F9960" s="11" t="s">
        <v>39638</v>
      </c>
      <c r="G9960" s="12" t="s">
        <v>74</v>
      </c>
      <c r="H9960" s="12"/>
      <c r="I9960" s="14" t="s">
        <v>398</v>
      </c>
      <c r="J9960" s="12" t="s">
        <v>24</v>
      </c>
      <c r="K9960" s="12" t="s">
        <v>25</v>
      </c>
      <c r="L9960" s="12" t="s">
        <v>39</v>
      </c>
      <c r="M9960" s="11" t="s">
        <v>149</v>
      </c>
      <c r="N9960" s="11" t="s">
        <v>624</v>
      </c>
      <c r="O9960" s="12" t="s">
        <v>29</v>
      </c>
      <c r="P9960" s="12"/>
      <c r="Q9960" s="15" t="s">
        <v>43970</v>
      </c>
      <c r="R9960" s="12" t="s">
        <v>42</v>
      </c>
      <c r="S9960" s="11" t="s">
        <v>43971</v>
      </c>
      <c r="T9960" s="11" t="s">
        <v>43972</v>
      </c>
    </row>
    <row x14ac:dyDescent="0.25" r="9961" customHeight="1" ht="19.5">
      <c r="A9961" s="18">
        <v>45223</v>
      </c>
      <c r="B9961" s="11" t="s">
        <v>43973</v>
      </c>
      <c r="C9961" s="11" t="s">
        <v>660</v>
      </c>
      <c r="D9961" s="12"/>
      <c r="E9961" s="13" t="s">
        <v>43974</v>
      </c>
      <c r="F9961" s="11" t="s">
        <v>43975</v>
      </c>
      <c r="G9961" s="12" t="s">
        <v>74</v>
      </c>
      <c r="H9961" s="12"/>
      <c r="I9961" s="14" t="s">
        <v>148</v>
      </c>
      <c r="J9961" s="12" t="s">
        <v>24</v>
      </c>
      <c r="K9961" s="12" t="s">
        <v>172</v>
      </c>
      <c r="L9961" s="12"/>
      <c r="M9961" s="11" t="s">
        <v>149</v>
      </c>
      <c r="N9961" s="11" t="s">
        <v>624</v>
      </c>
      <c r="O9961" s="12" t="s">
        <v>29</v>
      </c>
      <c r="P9961" s="12"/>
      <c r="Q9961" s="15" t="s">
        <v>43976</v>
      </c>
      <c r="R9961" s="12" t="s">
        <v>42</v>
      </c>
      <c r="S9961" s="11" t="s">
        <v>43977</v>
      </c>
      <c r="T9961" s="11" t="s">
        <v>43978</v>
      </c>
    </row>
    <row x14ac:dyDescent="0.25" r="9962" customHeight="1" ht="19.5">
      <c r="A9962" s="18">
        <v>45225</v>
      </c>
      <c r="B9962" s="11" t="s">
        <v>43979</v>
      </c>
      <c r="C9962" s="11" t="s">
        <v>5060</v>
      </c>
      <c r="D9962" s="12"/>
      <c r="E9962" s="13" t="s">
        <v>43980</v>
      </c>
      <c r="F9962" s="11" t="s">
        <v>43981</v>
      </c>
      <c r="G9962" s="12" t="s">
        <v>74</v>
      </c>
      <c r="H9962" s="12"/>
      <c r="I9962" s="14" t="s">
        <v>5222</v>
      </c>
      <c r="J9962" s="12" t="s">
        <v>24</v>
      </c>
      <c r="K9962" s="12" t="s">
        <v>25</v>
      </c>
      <c r="L9962" s="12" t="s">
        <v>39</v>
      </c>
      <c r="M9962" s="11" t="s">
        <v>149</v>
      </c>
      <c r="N9962" s="11" t="s">
        <v>4871</v>
      </c>
      <c r="O9962" s="12" t="s">
        <v>29</v>
      </c>
      <c r="P9962" s="12"/>
      <c r="Q9962" s="15" t="s">
        <v>43982</v>
      </c>
      <c r="R9962" s="12" t="s">
        <v>148</v>
      </c>
      <c r="S9962" s="11" t="s">
        <v>43983</v>
      </c>
      <c r="T9962" s="11" t="s">
        <v>7782</v>
      </c>
    </row>
    <row x14ac:dyDescent="0.25" r="9963" customHeight="1" ht="19.5">
      <c r="A9963" s="18">
        <v>45224</v>
      </c>
      <c r="B9963" s="11" t="s">
        <v>43984</v>
      </c>
      <c r="C9963" s="11" t="s">
        <v>5684</v>
      </c>
      <c r="D9963" s="12"/>
      <c r="E9963" s="13">
        <v>18694098925</v>
      </c>
      <c r="F9963" s="11" t="s">
        <v>43985</v>
      </c>
      <c r="G9963" s="12" t="s">
        <v>62</v>
      </c>
      <c r="H9963" s="12"/>
      <c r="I9963" s="14" t="s">
        <v>57</v>
      </c>
      <c r="J9963" s="12" t="s">
        <v>24</v>
      </c>
      <c r="K9963" s="12" t="s">
        <v>25</v>
      </c>
      <c r="L9963" s="12" t="s">
        <v>39</v>
      </c>
      <c r="M9963" s="11" t="s">
        <v>27</v>
      </c>
      <c r="N9963" s="11" t="s">
        <v>183</v>
      </c>
      <c r="O9963" s="12" t="s">
        <v>29</v>
      </c>
      <c r="P9963" s="12"/>
      <c r="Q9963" s="15" t="s">
        <v>43986</v>
      </c>
      <c r="R9963" s="12" t="s">
        <v>42</v>
      </c>
      <c r="S9963" s="11" t="s">
        <v>43987</v>
      </c>
      <c r="T9963" s="11" t="s">
        <v>43988</v>
      </c>
    </row>
    <row x14ac:dyDescent="0.25" r="9964" customHeight="1" ht="19.5">
      <c r="A9964" s="18">
        <v>45222</v>
      </c>
      <c r="B9964" s="11" t="s">
        <v>43989</v>
      </c>
      <c r="C9964" s="11" t="s">
        <v>6271</v>
      </c>
      <c r="D9964" s="12"/>
      <c r="E9964" s="13">
        <v>15571701414</v>
      </c>
      <c r="F9964" s="11" t="s">
        <v>919</v>
      </c>
      <c r="G9964" s="12" t="s">
        <v>115</v>
      </c>
      <c r="H9964" s="12" t="s">
        <v>98</v>
      </c>
      <c r="I9964" s="14" t="s">
        <v>142</v>
      </c>
      <c r="J9964" s="12" t="s">
        <v>24</v>
      </c>
      <c r="K9964" s="12" t="s">
        <v>25</v>
      </c>
      <c r="L9964" s="12" t="s">
        <v>39</v>
      </c>
      <c r="M9964" s="11" t="s">
        <v>27</v>
      </c>
      <c r="N9964" s="11" t="s">
        <v>28</v>
      </c>
      <c r="O9964" s="12" t="s">
        <v>29</v>
      </c>
      <c r="P9964" s="12"/>
      <c r="Q9964" s="15" t="s">
        <v>43990</v>
      </c>
      <c r="R9964" s="12" t="s">
        <v>42</v>
      </c>
      <c r="S9964" s="11" t="s">
        <v>43991</v>
      </c>
      <c r="T9964" s="11" t="s">
        <v>43992</v>
      </c>
    </row>
    <row x14ac:dyDescent="0.25" r="9965" customHeight="1" ht="19.5">
      <c r="A9965" s="18">
        <v>45225</v>
      </c>
      <c r="B9965" s="11" t="s">
        <v>43993</v>
      </c>
      <c r="C9965" s="11" t="s">
        <v>660</v>
      </c>
      <c r="D9965" s="12"/>
      <c r="E9965" s="13" t="s">
        <v>43994</v>
      </c>
      <c r="F9965" s="11" t="s">
        <v>43995</v>
      </c>
      <c r="G9965" s="12" t="s">
        <v>74</v>
      </c>
      <c r="H9965" s="12"/>
      <c r="I9965" s="14" t="s">
        <v>148</v>
      </c>
      <c r="J9965" s="12" t="s">
        <v>24</v>
      </c>
      <c r="K9965" s="12" t="s">
        <v>25</v>
      </c>
      <c r="L9965" s="12" t="s">
        <v>39</v>
      </c>
      <c r="M9965" s="11" t="s">
        <v>149</v>
      </c>
      <c r="N9965" s="11" t="s">
        <v>624</v>
      </c>
      <c r="O9965" s="12" t="s">
        <v>29</v>
      </c>
      <c r="P9965" s="12"/>
      <c r="Q9965" s="15" t="s">
        <v>43996</v>
      </c>
      <c r="R9965" s="12" t="s">
        <v>42</v>
      </c>
      <c r="S9965" s="11" t="s">
        <v>43997</v>
      </c>
      <c r="T9965" s="11" t="s">
        <v>43998</v>
      </c>
    </row>
    <row x14ac:dyDescent="0.25" r="9966" customHeight="1" ht="19.5">
      <c r="A9966" s="18">
        <v>45224</v>
      </c>
      <c r="B9966" s="11" t="s">
        <v>43999</v>
      </c>
      <c r="C9966" s="11" t="s">
        <v>5684</v>
      </c>
      <c r="D9966" s="12"/>
      <c r="E9966" s="13">
        <v>15571704647</v>
      </c>
      <c r="F9966" s="11" t="s">
        <v>44000</v>
      </c>
      <c r="G9966" s="12" t="s">
        <v>37</v>
      </c>
      <c r="H9966" s="12"/>
      <c r="I9966" s="14" t="s">
        <v>415</v>
      </c>
      <c r="J9966" s="12" t="s">
        <v>24</v>
      </c>
      <c r="K9966" s="12" t="s">
        <v>25</v>
      </c>
      <c r="L9966" s="12" t="s">
        <v>39</v>
      </c>
      <c r="M9966" s="11" t="s">
        <v>40</v>
      </c>
      <c r="N9966" s="11" t="s">
        <v>183</v>
      </c>
      <c r="O9966" s="12" t="s">
        <v>29</v>
      </c>
      <c r="P9966" s="12"/>
      <c r="Q9966" s="15" t="s">
        <v>44001</v>
      </c>
      <c r="R9966" s="12" t="s">
        <v>42</v>
      </c>
      <c r="S9966" s="11" t="s">
        <v>44002</v>
      </c>
      <c r="T9966" s="11" t="s">
        <v>44003</v>
      </c>
    </row>
    <row x14ac:dyDescent="0.25" r="9967" customHeight="1" ht="19.5">
      <c r="A9967" s="18">
        <v>45224</v>
      </c>
      <c r="B9967" s="11" t="s">
        <v>44004</v>
      </c>
      <c r="C9967" s="11" t="s">
        <v>6252</v>
      </c>
      <c r="D9967" s="12"/>
      <c r="E9967" s="13">
        <v>18571428386</v>
      </c>
      <c r="F9967" s="11" t="s">
        <v>44005</v>
      </c>
      <c r="G9967" s="12" t="s">
        <v>23</v>
      </c>
      <c r="H9967" s="12"/>
      <c r="I9967" s="14" t="s">
        <v>136</v>
      </c>
      <c r="J9967" s="12" t="s">
        <v>24</v>
      </c>
      <c r="K9967" s="12" t="s">
        <v>25</v>
      </c>
      <c r="L9967" s="12" t="s">
        <v>39</v>
      </c>
      <c r="M9967" s="11" t="s">
        <v>27</v>
      </c>
      <c r="N9967" s="11" t="s">
        <v>28</v>
      </c>
      <c r="O9967" s="12" t="s">
        <v>29</v>
      </c>
      <c r="P9967" s="12"/>
      <c r="Q9967" s="15" t="s">
        <v>44006</v>
      </c>
      <c r="R9967" s="12" t="s">
        <v>42</v>
      </c>
      <c r="S9967" s="11" t="s">
        <v>44007</v>
      </c>
      <c r="T9967" s="11" t="s">
        <v>44008</v>
      </c>
    </row>
    <row x14ac:dyDescent="0.25" r="9968" customHeight="1" ht="19.5">
      <c r="A9968" s="18">
        <v>45223</v>
      </c>
      <c r="B9968" s="11" t="s">
        <v>44009</v>
      </c>
      <c r="C9968" s="11" t="s">
        <v>7044</v>
      </c>
      <c r="D9968" s="12"/>
      <c r="E9968" s="13">
        <v>15586374430</v>
      </c>
      <c r="F9968" s="11" t="s">
        <v>44010</v>
      </c>
      <c r="G9968" s="12" t="s">
        <v>48</v>
      </c>
      <c r="H9968" s="12"/>
      <c r="I9968" s="14" t="s">
        <v>486</v>
      </c>
      <c r="J9968" s="12" t="s">
        <v>24</v>
      </c>
      <c r="K9968" s="12" t="s">
        <v>25</v>
      </c>
      <c r="L9968" s="12" t="s">
        <v>39</v>
      </c>
      <c r="M9968" s="11" t="s">
        <v>27</v>
      </c>
      <c r="N9968" s="11" t="s">
        <v>28</v>
      </c>
      <c r="O9968" s="12" t="s">
        <v>29</v>
      </c>
      <c r="P9968" s="12"/>
      <c r="Q9968" s="15" t="s">
        <v>44011</v>
      </c>
      <c r="R9968" s="12" t="s">
        <v>42</v>
      </c>
      <c r="S9968" s="11" t="s">
        <v>44012</v>
      </c>
      <c r="T9968" s="11" t="s">
        <v>44013</v>
      </c>
    </row>
    <row x14ac:dyDescent="0.25" r="9969" customHeight="1" ht="19.5">
      <c r="A9969" s="18">
        <v>45223</v>
      </c>
      <c r="B9969" s="11" t="s">
        <v>44014</v>
      </c>
      <c r="C9969" s="11" t="s">
        <v>5684</v>
      </c>
      <c r="D9969" s="12"/>
      <c r="E9969" s="13">
        <v>15697279738</v>
      </c>
      <c r="F9969" s="11" t="s">
        <v>44015</v>
      </c>
      <c r="G9969" s="12" t="s">
        <v>171</v>
      </c>
      <c r="H9969" s="12"/>
      <c r="I9969" s="14" t="s">
        <v>226</v>
      </c>
      <c r="J9969" s="12" t="s">
        <v>24</v>
      </c>
      <c r="K9969" s="12" t="s">
        <v>25</v>
      </c>
      <c r="L9969" s="12" t="s">
        <v>39</v>
      </c>
      <c r="M9969" s="11" t="s">
        <v>40</v>
      </c>
      <c r="N9969" s="11" t="s">
        <v>183</v>
      </c>
      <c r="O9969" s="12" t="s">
        <v>29</v>
      </c>
      <c r="P9969" s="12"/>
      <c r="Q9969" s="15" t="s">
        <v>44016</v>
      </c>
      <c r="R9969" s="12" t="s">
        <v>42</v>
      </c>
      <c r="S9969" s="11" t="s">
        <v>44017</v>
      </c>
      <c r="T9969" s="11" t="s">
        <v>44018</v>
      </c>
    </row>
    <row x14ac:dyDescent="0.25" r="9970" customHeight="1" ht="19.5">
      <c r="A9970" s="18">
        <v>45225</v>
      </c>
      <c r="B9970" s="11" t="s">
        <v>44019</v>
      </c>
      <c r="C9970" s="11" t="s">
        <v>5117</v>
      </c>
      <c r="D9970" s="12"/>
      <c r="E9970" s="13" t="s">
        <v>44020</v>
      </c>
      <c r="F9970" s="11" t="s">
        <v>44021</v>
      </c>
      <c r="G9970" s="12" t="s">
        <v>74</v>
      </c>
      <c r="H9970" s="12" t="s">
        <v>86</v>
      </c>
      <c r="I9970" s="14" t="s">
        <v>5222</v>
      </c>
      <c r="J9970" s="12" t="s">
        <v>24</v>
      </c>
      <c r="K9970" s="12" t="s">
        <v>25</v>
      </c>
      <c r="L9970" s="12" t="s">
        <v>39</v>
      </c>
      <c r="M9970" s="11" t="s">
        <v>149</v>
      </c>
      <c r="N9970" s="11" t="s">
        <v>4871</v>
      </c>
      <c r="O9970" s="12" t="s">
        <v>29</v>
      </c>
      <c r="P9970" s="12"/>
      <c r="Q9970" s="15" t="s">
        <v>44022</v>
      </c>
      <c r="R9970" s="12" t="s">
        <v>148</v>
      </c>
      <c r="S9970" s="11" t="s">
        <v>44023</v>
      </c>
      <c r="T9970" s="11" t="s">
        <v>6803</v>
      </c>
    </row>
    <row x14ac:dyDescent="0.25" r="9971" customHeight="1" ht="19.5">
      <c r="A9971" s="18">
        <v>45225</v>
      </c>
      <c r="B9971" s="11" t="s">
        <v>44024</v>
      </c>
      <c r="C9971" s="11" t="s">
        <v>5684</v>
      </c>
      <c r="D9971" s="12"/>
      <c r="E9971" s="13">
        <v>18972511041</v>
      </c>
      <c r="F9971" s="11" t="s">
        <v>3555</v>
      </c>
      <c r="G9971" s="12" t="s">
        <v>74</v>
      </c>
      <c r="H9971" s="12"/>
      <c r="I9971" s="14" t="s">
        <v>221</v>
      </c>
      <c r="J9971" s="12" t="s">
        <v>24</v>
      </c>
      <c r="K9971" s="12" t="s">
        <v>25</v>
      </c>
      <c r="L9971" s="12" t="s">
        <v>39</v>
      </c>
      <c r="M9971" s="11" t="s">
        <v>40</v>
      </c>
      <c r="N9971" s="11" t="s">
        <v>183</v>
      </c>
      <c r="O9971" s="12" t="s">
        <v>29</v>
      </c>
      <c r="P9971" s="12"/>
      <c r="Q9971" s="15" t="s">
        <v>44025</v>
      </c>
      <c r="R9971" s="12" t="s">
        <v>42</v>
      </c>
      <c r="S9971" s="11" t="s">
        <v>44026</v>
      </c>
      <c r="T9971" s="11" t="s">
        <v>44027</v>
      </c>
    </row>
    <row x14ac:dyDescent="0.25" r="9972" customHeight="1" ht="19.5">
      <c r="A9972" s="18">
        <v>45225</v>
      </c>
      <c r="B9972" s="11" t="s">
        <v>44028</v>
      </c>
      <c r="C9972" s="11" t="s">
        <v>5684</v>
      </c>
      <c r="D9972" s="12"/>
      <c r="E9972" s="13">
        <v>15549381332</v>
      </c>
      <c r="F9972" s="11" t="s">
        <v>44029</v>
      </c>
      <c r="G9972" s="12" t="s">
        <v>56</v>
      </c>
      <c r="H9972" s="12"/>
      <c r="I9972" s="14" t="s">
        <v>1914</v>
      </c>
      <c r="J9972" s="12" t="s">
        <v>24</v>
      </c>
      <c r="K9972" s="12" t="s">
        <v>25</v>
      </c>
      <c r="L9972" s="12" t="s">
        <v>39</v>
      </c>
      <c r="M9972" s="11" t="s">
        <v>40</v>
      </c>
      <c r="N9972" s="11" t="s">
        <v>183</v>
      </c>
      <c r="O9972" s="12" t="s">
        <v>29</v>
      </c>
      <c r="P9972" s="12"/>
      <c r="Q9972" s="15" t="s">
        <v>44030</v>
      </c>
      <c r="R9972" s="12" t="s">
        <v>42</v>
      </c>
      <c r="S9972" s="11" t="s">
        <v>44031</v>
      </c>
      <c r="T9972" s="11" t="s">
        <v>44032</v>
      </c>
    </row>
    <row x14ac:dyDescent="0.25" r="9973" customHeight="1" ht="19.5">
      <c r="A9973" s="18">
        <v>45222</v>
      </c>
      <c r="B9973" s="11" t="s">
        <v>44033</v>
      </c>
      <c r="C9973" s="11" t="s">
        <v>6314</v>
      </c>
      <c r="D9973" s="12"/>
      <c r="E9973" s="13">
        <v>13135828380</v>
      </c>
      <c r="F9973" s="11"/>
      <c r="G9973" s="12"/>
      <c r="H9973" s="12"/>
      <c r="I9973" s="14" t="s">
        <v>615</v>
      </c>
      <c r="J9973" s="12" t="s">
        <v>24</v>
      </c>
      <c r="K9973" s="12" t="s">
        <v>25</v>
      </c>
      <c r="L9973" s="12" t="s">
        <v>39</v>
      </c>
      <c r="M9973" s="11" t="s">
        <v>27</v>
      </c>
      <c r="N9973" s="11" t="s">
        <v>28</v>
      </c>
      <c r="O9973" s="12" t="s">
        <v>29</v>
      </c>
      <c r="P9973" s="12"/>
      <c r="Q9973" s="15" t="s">
        <v>44034</v>
      </c>
      <c r="R9973" s="12" t="s">
        <v>42</v>
      </c>
      <c r="S9973" s="11" t="s">
        <v>44035</v>
      </c>
      <c r="T9973" s="11" t="s">
        <v>44036</v>
      </c>
    </row>
    <row x14ac:dyDescent="0.25" r="9974" customHeight="1" ht="19.5">
      <c r="A9974" s="18">
        <v>45222</v>
      </c>
      <c r="B9974" s="11" t="s">
        <v>44037</v>
      </c>
      <c r="C9974" s="11" t="s">
        <v>2492</v>
      </c>
      <c r="D9974" s="12"/>
      <c r="E9974" s="13">
        <v>15672511622</v>
      </c>
      <c r="F9974" s="11" t="s">
        <v>44038</v>
      </c>
      <c r="G9974" s="12" t="s">
        <v>115</v>
      </c>
      <c r="H9974" s="12"/>
      <c r="I9974" s="14" t="s">
        <v>381</v>
      </c>
      <c r="J9974" s="12" t="s">
        <v>24</v>
      </c>
      <c r="K9974" s="12" t="s">
        <v>25</v>
      </c>
      <c r="L9974" s="12" t="s">
        <v>39</v>
      </c>
      <c r="M9974" s="11" t="s">
        <v>40</v>
      </c>
      <c r="N9974" s="11" t="s">
        <v>28</v>
      </c>
      <c r="O9974" s="12" t="s">
        <v>29</v>
      </c>
      <c r="P9974" s="12"/>
      <c r="Q9974" s="15" t="s">
        <v>44039</v>
      </c>
      <c r="R9974" s="12" t="s">
        <v>42</v>
      </c>
      <c r="S9974" s="11" t="s">
        <v>44040</v>
      </c>
      <c r="T9974" s="11" t="s">
        <v>44041</v>
      </c>
    </row>
    <row x14ac:dyDescent="0.25" r="9975" customHeight="1" ht="19.5">
      <c r="A9975" s="18">
        <v>45222</v>
      </c>
      <c r="B9975" s="11" t="s">
        <v>44042</v>
      </c>
      <c r="C9975" s="11" t="s">
        <v>8341</v>
      </c>
      <c r="D9975" s="12"/>
      <c r="E9975" s="13">
        <v>17386495736</v>
      </c>
      <c r="F9975" s="11" t="s">
        <v>31813</v>
      </c>
      <c r="G9975" s="12" t="s">
        <v>74</v>
      </c>
      <c r="H9975" s="12"/>
      <c r="I9975" s="14" t="s">
        <v>2649</v>
      </c>
      <c r="J9975" s="12" t="s">
        <v>24</v>
      </c>
      <c r="K9975" s="12" t="s">
        <v>25</v>
      </c>
      <c r="L9975" s="12" t="s">
        <v>39</v>
      </c>
      <c r="M9975" s="11" t="s">
        <v>27</v>
      </c>
      <c r="N9975" s="11" t="s">
        <v>28</v>
      </c>
      <c r="O9975" s="12" t="s">
        <v>29</v>
      </c>
      <c r="P9975" s="12"/>
      <c r="Q9975" s="15" t="s">
        <v>44043</v>
      </c>
      <c r="R9975" s="12" t="s">
        <v>42</v>
      </c>
      <c r="S9975" s="11" t="s">
        <v>44044</v>
      </c>
      <c r="T9975" s="11" t="s">
        <v>44045</v>
      </c>
    </row>
    <row x14ac:dyDescent="0.25" r="9976" customHeight="1" ht="19.5">
      <c r="A9976" s="18">
        <v>45222</v>
      </c>
      <c r="B9976" s="11" t="s">
        <v>44046</v>
      </c>
      <c r="C9976" s="11" t="s">
        <v>5684</v>
      </c>
      <c r="D9976" s="12"/>
      <c r="E9976" s="13">
        <v>15549395002</v>
      </c>
      <c r="F9976" s="11" t="s">
        <v>44047</v>
      </c>
      <c r="G9976" s="12" t="s">
        <v>56</v>
      </c>
      <c r="H9976" s="12"/>
      <c r="I9976" s="14" t="s">
        <v>142</v>
      </c>
      <c r="J9976" s="12" t="s">
        <v>24</v>
      </c>
      <c r="K9976" s="12" t="s">
        <v>25</v>
      </c>
      <c r="L9976" s="12" t="s">
        <v>39</v>
      </c>
      <c r="M9976" s="11" t="s">
        <v>40</v>
      </c>
      <c r="N9976" s="11" t="s">
        <v>183</v>
      </c>
      <c r="O9976" s="12" t="s">
        <v>29</v>
      </c>
      <c r="P9976" s="12"/>
      <c r="Q9976" s="15" t="s">
        <v>44048</v>
      </c>
      <c r="R9976" s="12" t="s">
        <v>42</v>
      </c>
      <c r="S9976" s="11" t="s">
        <v>44049</v>
      </c>
      <c r="T9976" s="11" t="s">
        <v>44050</v>
      </c>
    </row>
    <row x14ac:dyDescent="0.25" r="9977" customHeight="1" ht="19.5">
      <c r="A9977" s="18">
        <v>45222</v>
      </c>
      <c r="B9977" s="11" t="s">
        <v>44051</v>
      </c>
      <c r="C9977" s="11" t="s">
        <v>5684</v>
      </c>
      <c r="D9977" s="12"/>
      <c r="E9977" s="13">
        <v>15072520998</v>
      </c>
      <c r="F9977" s="11" t="s">
        <v>44052</v>
      </c>
      <c r="G9977" s="12" t="s">
        <v>23</v>
      </c>
      <c r="H9977" s="12"/>
      <c r="I9977" s="14" t="s">
        <v>226</v>
      </c>
      <c r="J9977" s="12" t="s">
        <v>24</v>
      </c>
      <c r="K9977" s="12" t="s">
        <v>25</v>
      </c>
      <c r="L9977" s="12" t="s">
        <v>39</v>
      </c>
      <c r="M9977" s="11" t="s">
        <v>40</v>
      </c>
      <c r="N9977" s="11" t="s">
        <v>183</v>
      </c>
      <c r="O9977" s="12" t="s">
        <v>29</v>
      </c>
      <c r="P9977" s="12"/>
      <c r="Q9977" s="15" t="s">
        <v>44053</v>
      </c>
      <c r="R9977" s="12" t="s">
        <v>42</v>
      </c>
      <c r="S9977" s="11" t="s">
        <v>44054</v>
      </c>
      <c r="T9977" s="11" t="s">
        <v>44055</v>
      </c>
    </row>
    <row x14ac:dyDescent="0.25" r="9978" customHeight="1" ht="19.5">
      <c r="A9978" s="18">
        <v>45225</v>
      </c>
      <c r="B9978" s="11" t="s">
        <v>44056</v>
      </c>
      <c r="C9978" s="11" t="s">
        <v>4901</v>
      </c>
      <c r="D9978" s="12"/>
      <c r="E9978" s="13" t="s">
        <v>44057</v>
      </c>
      <c r="F9978" s="11" t="s">
        <v>44058</v>
      </c>
      <c r="G9978" s="12" t="s">
        <v>74</v>
      </c>
      <c r="H9978" s="12"/>
      <c r="I9978" s="14" t="s">
        <v>148</v>
      </c>
      <c r="J9978" s="12" t="s">
        <v>24</v>
      </c>
      <c r="K9978" s="12" t="s">
        <v>25</v>
      </c>
      <c r="L9978" s="12" t="s">
        <v>39</v>
      </c>
      <c r="M9978" s="11" t="s">
        <v>149</v>
      </c>
      <c r="N9978" s="11" t="s">
        <v>4871</v>
      </c>
      <c r="O9978" s="12" t="s">
        <v>29</v>
      </c>
      <c r="P9978" s="12"/>
      <c r="Q9978" s="15" t="s">
        <v>44059</v>
      </c>
      <c r="R9978" s="12" t="s">
        <v>148</v>
      </c>
      <c r="S9978" s="11" t="s">
        <v>44060</v>
      </c>
      <c r="T9978" s="11" t="s">
        <v>4978</v>
      </c>
    </row>
    <row x14ac:dyDescent="0.25" r="9979" customHeight="1" ht="19.5">
      <c r="A9979" s="18">
        <v>45224</v>
      </c>
      <c r="B9979" s="11" t="s">
        <v>44061</v>
      </c>
      <c r="C9979" s="11" t="s">
        <v>5684</v>
      </c>
      <c r="D9979" s="12"/>
      <c r="E9979" s="13">
        <v>13040995086</v>
      </c>
      <c r="F9979" s="11" t="s">
        <v>31433</v>
      </c>
      <c r="G9979" s="12" t="s">
        <v>62</v>
      </c>
      <c r="H9979" s="12" t="s">
        <v>130</v>
      </c>
      <c r="I9979" s="14" t="s">
        <v>3454</v>
      </c>
      <c r="J9979" s="12" t="s">
        <v>24</v>
      </c>
      <c r="K9979" s="12" t="s">
        <v>172</v>
      </c>
      <c r="L9979" s="12" t="s">
        <v>26</v>
      </c>
      <c r="M9979" s="11" t="s">
        <v>40</v>
      </c>
      <c r="N9979" s="11" t="s">
        <v>183</v>
      </c>
      <c r="O9979" s="12" t="s">
        <v>29</v>
      </c>
      <c r="P9979" s="12"/>
      <c r="Q9979" s="15" t="s">
        <v>44062</v>
      </c>
      <c r="R9979" s="12" t="s">
        <v>42</v>
      </c>
      <c r="S9979" s="11" t="s">
        <v>44063</v>
      </c>
      <c r="T9979" s="11" t="s">
        <v>44064</v>
      </c>
    </row>
    <row x14ac:dyDescent="0.25" r="9980" customHeight="1" ht="19.5">
      <c r="A9980" s="18">
        <v>45225</v>
      </c>
      <c r="B9980" s="11" t="s">
        <v>44065</v>
      </c>
      <c r="C9980" s="11" t="s">
        <v>8341</v>
      </c>
      <c r="D9980" s="12"/>
      <c r="E9980" s="13">
        <v>15572776366</v>
      </c>
      <c r="F9980" s="11" t="s">
        <v>44066</v>
      </c>
      <c r="G9980" s="12" t="s">
        <v>56</v>
      </c>
      <c r="H9980" s="12" t="s">
        <v>86</v>
      </c>
      <c r="I9980" s="14" t="s">
        <v>241</v>
      </c>
      <c r="J9980" s="12" t="s">
        <v>24</v>
      </c>
      <c r="K9980" s="12" t="s">
        <v>25</v>
      </c>
      <c r="L9980" s="12" t="s">
        <v>39</v>
      </c>
      <c r="M9980" s="11" t="s">
        <v>40</v>
      </c>
      <c r="N9980" s="11" t="s">
        <v>28</v>
      </c>
      <c r="O9980" s="12" t="s">
        <v>29</v>
      </c>
      <c r="P9980" s="12"/>
      <c r="Q9980" s="15" t="s">
        <v>44067</v>
      </c>
      <c r="R9980" s="12" t="s">
        <v>42</v>
      </c>
      <c r="S9980" s="11" t="s">
        <v>44068</v>
      </c>
      <c r="T9980" s="11" t="s">
        <v>44069</v>
      </c>
    </row>
    <row x14ac:dyDescent="0.25" r="9981" customHeight="1" ht="19.5">
      <c r="A9981" s="18">
        <v>45223</v>
      </c>
      <c r="B9981" s="11" t="s">
        <v>44070</v>
      </c>
      <c r="C9981" s="11" t="s">
        <v>7044</v>
      </c>
      <c r="D9981" s="12"/>
      <c r="E9981" s="13">
        <v>15571721810</v>
      </c>
      <c r="F9981" s="11" t="s">
        <v>36005</v>
      </c>
      <c r="G9981" s="12" t="s">
        <v>74</v>
      </c>
      <c r="H9981" s="12"/>
      <c r="I9981" s="14" t="s">
        <v>381</v>
      </c>
      <c r="J9981" s="12" t="s">
        <v>24</v>
      </c>
      <c r="K9981" s="12" t="s">
        <v>25</v>
      </c>
      <c r="L9981" s="12" t="s">
        <v>39</v>
      </c>
      <c r="M9981" s="11" t="s">
        <v>27</v>
      </c>
      <c r="N9981" s="11" t="s">
        <v>28</v>
      </c>
      <c r="O9981" s="12" t="s">
        <v>29</v>
      </c>
      <c r="P9981" s="12"/>
      <c r="Q9981" s="15" t="s">
        <v>44071</v>
      </c>
      <c r="R9981" s="12" t="s">
        <v>42</v>
      </c>
      <c r="S9981" s="11" t="s">
        <v>44072</v>
      </c>
      <c r="T9981" s="11" t="s">
        <v>44073</v>
      </c>
    </row>
    <row x14ac:dyDescent="0.25" r="9982" customHeight="1" ht="19.5">
      <c r="A9982" s="18">
        <v>45223</v>
      </c>
      <c r="B9982" s="11" t="s">
        <v>44074</v>
      </c>
      <c r="C9982" s="11" t="s">
        <v>5513</v>
      </c>
      <c r="D9982" s="12"/>
      <c r="E9982" s="13">
        <v>15572771185</v>
      </c>
      <c r="F9982" s="11" t="s">
        <v>25326</v>
      </c>
      <c r="G9982" s="12" t="s">
        <v>48</v>
      </c>
      <c r="H9982" s="12"/>
      <c r="I9982" s="14" t="s">
        <v>38</v>
      </c>
      <c r="J9982" s="12" t="s">
        <v>24</v>
      </c>
      <c r="K9982" s="12" t="s">
        <v>25</v>
      </c>
      <c r="L9982" s="12" t="s">
        <v>39</v>
      </c>
      <c r="M9982" s="11" t="s">
        <v>27</v>
      </c>
      <c r="N9982" s="11" t="s">
        <v>28</v>
      </c>
      <c r="O9982" s="12" t="s">
        <v>29</v>
      </c>
      <c r="P9982" s="12"/>
      <c r="Q9982" s="15" t="s">
        <v>44075</v>
      </c>
      <c r="R9982" s="12" t="s">
        <v>42</v>
      </c>
      <c r="S9982" s="11" t="s">
        <v>44076</v>
      </c>
      <c r="T9982" s="11" t="s">
        <v>44077</v>
      </c>
    </row>
    <row x14ac:dyDescent="0.25" r="9983" customHeight="1" ht="19.5">
      <c r="A9983" s="18">
        <v>45222</v>
      </c>
      <c r="B9983" s="11" t="s">
        <v>44078</v>
      </c>
      <c r="C9983" s="11" t="s">
        <v>6252</v>
      </c>
      <c r="D9983" s="12"/>
      <c r="E9983" s="13">
        <v>15572791739</v>
      </c>
      <c r="F9983" s="11" t="s">
        <v>47</v>
      </c>
      <c r="G9983" s="12" t="s">
        <v>23</v>
      </c>
      <c r="H9983" s="12"/>
      <c r="I9983" s="14" t="s">
        <v>398</v>
      </c>
      <c r="J9983" s="12" t="s">
        <v>24</v>
      </c>
      <c r="K9983" s="12" t="s">
        <v>25</v>
      </c>
      <c r="L9983" s="12" t="s">
        <v>39</v>
      </c>
      <c r="M9983" s="11" t="s">
        <v>27</v>
      </c>
      <c r="N9983" s="11" t="s">
        <v>28</v>
      </c>
      <c r="O9983" s="12" t="s">
        <v>29</v>
      </c>
      <c r="P9983" s="12"/>
      <c r="Q9983" s="15" t="s">
        <v>44079</v>
      </c>
      <c r="R9983" s="12" t="s">
        <v>42</v>
      </c>
      <c r="S9983" s="11" t="s">
        <v>44080</v>
      </c>
      <c r="T9983" s="11" t="s">
        <v>44081</v>
      </c>
    </row>
    <row x14ac:dyDescent="0.25" r="9984" customHeight="1" ht="19.5">
      <c r="A9984" s="18">
        <v>45224</v>
      </c>
      <c r="B9984" s="11" t="s">
        <v>44082</v>
      </c>
      <c r="C9984" s="11" t="s">
        <v>12623</v>
      </c>
      <c r="D9984" s="12"/>
      <c r="E9984" s="13">
        <v>18671701783</v>
      </c>
      <c r="F9984" s="11" t="s">
        <v>44083</v>
      </c>
      <c r="G9984" s="12" t="s">
        <v>62</v>
      </c>
      <c r="H9984" s="12" t="s">
        <v>98</v>
      </c>
      <c r="I9984" s="14" t="s">
        <v>49</v>
      </c>
      <c r="J9984" s="12" t="s">
        <v>24</v>
      </c>
      <c r="K9984" s="12" t="s">
        <v>25</v>
      </c>
      <c r="L9984" s="12" t="s">
        <v>39</v>
      </c>
      <c r="M9984" s="11" t="s">
        <v>27</v>
      </c>
      <c r="N9984" s="11" t="s">
        <v>28</v>
      </c>
      <c r="O9984" s="12" t="s">
        <v>29</v>
      </c>
      <c r="P9984" s="12" t="s">
        <v>5430</v>
      </c>
      <c r="Q9984" s="15" t="s">
        <v>44084</v>
      </c>
      <c r="R9984" s="12" t="s">
        <v>42</v>
      </c>
      <c r="S9984" s="11" t="s">
        <v>44085</v>
      </c>
      <c r="T9984" s="11" t="s">
        <v>44086</v>
      </c>
    </row>
    <row x14ac:dyDescent="0.25" r="9985" customHeight="1" ht="19.5">
      <c r="A9985" s="18">
        <v>45223</v>
      </c>
      <c r="B9985" s="11" t="s">
        <v>44087</v>
      </c>
      <c r="C9985" s="11" t="s">
        <v>5684</v>
      </c>
      <c r="D9985" s="12"/>
      <c r="E9985" s="13">
        <v>13264902110</v>
      </c>
      <c r="F9985" s="11" t="s">
        <v>44088</v>
      </c>
      <c r="G9985" s="12" t="s">
        <v>62</v>
      </c>
      <c r="H9985" s="12"/>
      <c r="I9985" s="14" t="s">
        <v>241</v>
      </c>
      <c r="J9985" s="12" t="s">
        <v>24</v>
      </c>
      <c r="K9985" s="12" t="s">
        <v>69</v>
      </c>
      <c r="L9985" s="12" t="s">
        <v>39</v>
      </c>
      <c r="M9985" s="11" t="s">
        <v>40</v>
      </c>
      <c r="N9985" s="11" t="s">
        <v>183</v>
      </c>
      <c r="O9985" s="12" t="s">
        <v>29</v>
      </c>
      <c r="P9985" s="12"/>
      <c r="Q9985" s="15" t="s">
        <v>44089</v>
      </c>
      <c r="R9985" s="12" t="s">
        <v>42</v>
      </c>
      <c r="S9985" s="11" t="s">
        <v>44090</v>
      </c>
      <c r="T9985" s="11" t="s">
        <v>44091</v>
      </c>
    </row>
    <row x14ac:dyDescent="0.25" r="9986" customHeight="1" ht="19.5">
      <c r="A9986" s="18">
        <v>45222</v>
      </c>
      <c r="B9986" s="11" t="s">
        <v>44092</v>
      </c>
      <c r="C9986" s="11" t="s">
        <v>6057</v>
      </c>
      <c r="D9986" s="12"/>
      <c r="E9986" s="13">
        <v>13872512735</v>
      </c>
      <c r="F9986" s="11" t="s">
        <v>44093</v>
      </c>
      <c r="G9986" s="12" t="s">
        <v>23</v>
      </c>
      <c r="H9986" s="12"/>
      <c r="I9986" s="14" t="s">
        <v>87</v>
      </c>
      <c r="J9986" s="12" t="s">
        <v>24</v>
      </c>
      <c r="K9986" s="12" t="s">
        <v>25</v>
      </c>
      <c r="L9986" s="12" t="s">
        <v>39</v>
      </c>
      <c r="M9986" s="11" t="s">
        <v>40</v>
      </c>
      <c r="N9986" s="11" t="s">
        <v>183</v>
      </c>
      <c r="O9986" s="12" t="s">
        <v>29</v>
      </c>
      <c r="P9986" s="12"/>
      <c r="Q9986" s="15" t="s">
        <v>44094</v>
      </c>
      <c r="R9986" s="12" t="s">
        <v>42</v>
      </c>
      <c r="S9986" s="11" t="s">
        <v>44095</v>
      </c>
      <c r="T9986" s="11" t="s">
        <v>44096</v>
      </c>
    </row>
    <row x14ac:dyDescent="0.25" r="9987" customHeight="1" ht="19.5">
      <c r="A9987" s="18">
        <v>45222</v>
      </c>
      <c r="B9987" s="11" t="s">
        <v>44097</v>
      </c>
      <c r="C9987" s="11" t="s">
        <v>5841</v>
      </c>
      <c r="D9987" s="12"/>
      <c r="E9987" s="13">
        <v>13165615383</v>
      </c>
      <c r="F9987" s="11" t="s">
        <v>14533</v>
      </c>
      <c r="G9987" s="12" t="s">
        <v>74</v>
      </c>
      <c r="H9987" s="12"/>
      <c r="I9987" s="14" t="s">
        <v>49</v>
      </c>
      <c r="J9987" s="12" t="s">
        <v>24</v>
      </c>
      <c r="K9987" s="12" t="s">
        <v>25</v>
      </c>
      <c r="L9987" s="12" t="s">
        <v>39</v>
      </c>
      <c r="M9987" s="11" t="s">
        <v>40</v>
      </c>
      <c r="N9987" s="11" t="s">
        <v>28</v>
      </c>
      <c r="O9987" s="12" t="s">
        <v>29</v>
      </c>
      <c r="P9987" s="12"/>
      <c r="Q9987" s="15" t="s">
        <v>44098</v>
      </c>
      <c r="R9987" s="12" t="s">
        <v>42</v>
      </c>
      <c r="S9987" s="11" t="s">
        <v>44099</v>
      </c>
      <c r="T9987" s="11" t="s">
        <v>44100</v>
      </c>
    </row>
    <row x14ac:dyDescent="0.25" r="9988" customHeight="1" ht="19.5">
      <c r="A9988" s="18">
        <v>45224</v>
      </c>
      <c r="B9988" s="11" t="s">
        <v>44101</v>
      </c>
      <c r="C9988" s="11" t="s">
        <v>8253</v>
      </c>
      <c r="D9988" s="12"/>
      <c r="E9988" s="13">
        <v>15671035898</v>
      </c>
      <c r="F9988" s="11" t="s">
        <v>44102</v>
      </c>
      <c r="G9988" s="12" t="s">
        <v>23</v>
      </c>
      <c r="H9988" s="12"/>
      <c r="I9988" s="14" t="s">
        <v>142</v>
      </c>
      <c r="J9988" s="12" t="s">
        <v>24</v>
      </c>
      <c r="K9988" s="12" t="s">
        <v>25</v>
      </c>
      <c r="L9988" s="12" t="s">
        <v>39</v>
      </c>
      <c r="M9988" s="11" t="s">
        <v>27</v>
      </c>
      <c r="N9988" s="11" t="s">
        <v>183</v>
      </c>
      <c r="O9988" s="12" t="s">
        <v>29</v>
      </c>
      <c r="P9988" s="12"/>
      <c r="Q9988" s="15" t="s">
        <v>44103</v>
      </c>
      <c r="R9988" s="12" t="s">
        <v>42</v>
      </c>
      <c r="S9988" s="11" t="s">
        <v>44104</v>
      </c>
      <c r="T9988" s="11" t="s">
        <v>44105</v>
      </c>
    </row>
    <row x14ac:dyDescent="0.25" r="9989" customHeight="1" ht="19.5">
      <c r="A9989" s="18">
        <v>45225</v>
      </c>
      <c r="B9989" s="11" t="s">
        <v>44106</v>
      </c>
      <c r="C9989" s="11" t="s">
        <v>660</v>
      </c>
      <c r="D9989" s="12"/>
      <c r="E9989" s="13" t="s">
        <v>44107</v>
      </c>
      <c r="F9989" s="11" t="s">
        <v>44108</v>
      </c>
      <c r="G9989" s="12" t="s">
        <v>74</v>
      </c>
      <c r="H9989" s="12" t="s">
        <v>98</v>
      </c>
      <c r="I9989" s="14" t="s">
        <v>415</v>
      </c>
      <c r="J9989" s="12" t="s">
        <v>24</v>
      </c>
      <c r="K9989" s="12" t="s">
        <v>25</v>
      </c>
      <c r="L9989" s="12" t="s">
        <v>39</v>
      </c>
      <c r="M9989" s="11" t="s">
        <v>40</v>
      </c>
      <c r="N9989" s="11" t="s">
        <v>624</v>
      </c>
      <c r="O9989" s="12" t="s">
        <v>29</v>
      </c>
      <c r="P9989" s="12"/>
      <c r="Q9989" s="15" t="s">
        <v>44109</v>
      </c>
      <c r="R9989" s="12" t="s">
        <v>42</v>
      </c>
      <c r="S9989" s="11" t="s">
        <v>44110</v>
      </c>
      <c r="T9989" s="11" t="s">
        <v>44111</v>
      </c>
    </row>
    <row x14ac:dyDescent="0.25" r="9990" customHeight="1" ht="19.5">
      <c r="A9990" s="18">
        <v>45225</v>
      </c>
      <c r="B9990" s="11" t="s">
        <v>44112</v>
      </c>
      <c r="C9990" s="11" t="s">
        <v>5684</v>
      </c>
      <c r="D9990" s="12"/>
      <c r="E9990" s="13">
        <v>15392996416</v>
      </c>
      <c r="F9990" s="11" t="s">
        <v>44113</v>
      </c>
      <c r="G9990" s="12" t="s">
        <v>115</v>
      </c>
      <c r="H9990" s="12" t="s">
        <v>98</v>
      </c>
      <c r="I9990" s="14" t="s">
        <v>131</v>
      </c>
      <c r="J9990" s="12" t="s">
        <v>24</v>
      </c>
      <c r="K9990" s="12" t="s">
        <v>25</v>
      </c>
      <c r="L9990" s="12" t="s">
        <v>39</v>
      </c>
      <c r="M9990" s="11" t="s">
        <v>27</v>
      </c>
      <c r="N9990" s="11" t="s">
        <v>183</v>
      </c>
      <c r="O9990" s="12" t="s">
        <v>29</v>
      </c>
      <c r="P9990" s="12"/>
      <c r="Q9990" s="15" t="s">
        <v>44114</v>
      </c>
      <c r="R9990" s="12" t="s">
        <v>42</v>
      </c>
      <c r="S9990" s="11" t="s">
        <v>44115</v>
      </c>
      <c r="T9990" s="11" t="s">
        <v>44116</v>
      </c>
    </row>
    <row x14ac:dyDescent="0.25" r="9991" customHeight="1" ht="19.5">
      <c r="A9991" s="18">
        <v>45225</v>
      </c>
      <c r="B9991" s="11" t="s">
        <v>44117</v>
      </c>
      <c r="C9991" s="11" t="s">
        <v>874</v>
      </c>
      <c r="D9991" s="12"/>
      <c r="E9991" s="13">
        <v>15571732111</v>
      </c>
      <c r="F9991" s="11" t="s">
        <v>44118</v>
      </c>
      <c r="G9991" s="12" t="s">
        <v>171</v>
      </c>
      <c r="H9991" s="12"/>
      <c r="I9991" s="14" t="s">
        <v>241</v>
      </c>
      <c r="J9991" s="12" t="s">
        <v>24</v>
      </c>
      <c r="K9991" s="12" t="s">
        <v>25</v>
      </c>
      <c r="L9991" s="12" t="s">
        <v>39</v>
      </c>
      <c r="M9991" s="11" t="s">
        <v>40</v>
      </c>
      <c r="N9991" s="11" t="s">
        <v>28</v>
      </c>
      <c r="O9991" s="12" t="s">
        <v>29</v>
      </c>
      <c r="P9991" s="12"/>
      <c r="Q9991" s="15" t="s">
        <v>44119</v>
      </c>
      <c r="R9991" s="12" t="s">
        <v>42</v>
      </c>
      <c r="S9991" s="11" t="s">
        <v>44120</v>
      </c>
      <c r="T9991" s="11" t="s">
        <v>44121</v>
      </c>
    </row>
    <row x14ac:dyDescent="0.25" r="9992" customHeight="1" ht="19.5">
      <c r="A9992" s="18">
        <v>45222</v>
      </c>
      <c r="B9992" s="11" t="s">
        <v>44122</v>
      </c>
      <c r="C9992" s="11" t="s">
        <v>14521</v>
      </c>
      <c r="D9992" s="12"/>
      <c r="E9992" s="13">
        <v>15549392362</v>
      </c>
      <c r="F9992" s="11" t="s">
        <v>44123</v>
      </c>
      <c r="G9992" s="12" t="s">
        <v>23</v>
      </c>
      <c r="H9992" s="12"/>
      <c r="I9992" s="14" t="s">
        <v>415</v>
      </c>
      <c r="J9992" s="12" t="s">
        <v>24</v>
      </c>
      <c r="K9992" s="12" t="s">
        <v>25</v>
      </c>
      <c r="L9992" s="12" t="s">
        <v>39</v>
      </c>
      <c r="M9992" s="11" t="s">
        <v>27</v>
      </c>
      <c r="N9992" s="11" t="s">
        <v>28</v>
      </c>
      <c r="O9992" s="12" t="s">
        <v>29</v>
      </c>
      <c r="P9992" s="12"/>
      <c r="Q9992" s="15" t="s">
        <v>44124</v>
      </c>
      <c r="R9992" s="12" t="s">
        <v>42</v>
      </c>
      <c r="S9992" s="11" t="s">
        <v>44125</v>
      </c>
      <c r="T9992" s="11" t="s">
        <v>37668</v>
      </c>
    </row>
    <row x14ac:dyDescent="0.25" r="9993" customHeight="1" ht="19.5">
      <c r="A9993" s="18">
        <v>45225</v>
      </c>
      <c r="B9993" s="11" t="s">
        <v>44126</v>
      </c>
      <c r="C9993" s="11" t="s">
        <v>5684</v>
      </c>
      <c r="D9993" s="12"/>
      <c r="E9993" s="13">
        <v>13217178421</v>
      </c>
      <c r="F9993" s="11" t="s">
        <v>44127</v>
      </c>
      <c r="G9993" s="12" t="s">
        <v>37</v>
      </c>
      <c r="H9993" s="12"/>
      <c r="I9993" s="14" t="s">
        <v>615</v>
      </c>
      <c r="J9993" s="12" t="s">
        <v>24</v>
      </c>
      <c r="K9993" s="12" t="s">
        <v>25</v>
      </c>
      <c r="L9993" s="12" t="s">
        <v>39</v>
      </c>
      <c r="M9993" s="11" t="s">
        <v>40</v>
      </c>
      <c r="N9993" s="11" t="s">
        <v>183</v>
      </c>
      <c r="O9993" s="12" t="s">
        <v>29</v>
      </c>
      <c r="P9993" s="12"/>
      <c r="Q9993" s="15" t="s">
        <v>44128</v>
      </c>
      <c r="R9993" s="12" t="s">
        <v>42</v>
      </c>
      <c r="S9993" s="11" t="s">
        <v>44129</v>
      </c>
      <c r="T9993" s="11" t="s">
        <v>44130</v>
      </c>
    </row>
    <row x14ac:dyDescent="0.25" r="9994" customHeight="1" ht="19.5">
      <c r="A9994" s="18">
        <v>45225</v>
      </c>
      <c r="B9994" s="11" t="s">
        <v>44131</v>
      </c>
      <c r="C9994" s="11" t="s">
        <v>4882</v>
      </c>
      <c r="D9994" s="12"/>
      <c r="E9994" s="13" t="s">
        <v>44132</v>
      </c>
      <c r="F9994" s="11" t="s">
        <v>44133</v>
      </c>
      <c r="G9994" s="12" t="s">
        <v>74</v>
      </c>
      <c r="H9994" s="12" t="s">
        <v>86</v>
      </c>
      <c r="I9994" s="14" t="s">
        <v>148</v>
      </c>
      <c r="J9994" s="12" t="s">
        <v>24</v>
      </c>
      <c r="K9994" s="12" t="s">
        <v>25</v>
      </c>
      <c r="L9994" s="12" t="s">
        <v>39</v>
      </c>
      <c r="M9994" s="11" t="s">
        <v>149</v>
      </c>
      <c r="N9994" s="11" t="s">
        <v>4871</v>
      </c>
      <c r="O9994" s="12" t="s">
        <v>29</v>
      </c>
      <c r="P9994" s="12"/>
      <c r="Q9994" s="15" t="s">
        <v>44134</v>
      </c>
      <c r="R9994" s="12" t="s">
        <v>148</v>
      </c>
      <c r="S9994" s="11" t="s">
        <v>44135</v>
      </c>
      <c r="T9994" s="11" t="s">
        <v>4906</v>
      </c>
    </row>
    <row x14ac:dyDescent="0.25" r="9995" customHeight="1" ht="19.5">
      <c r="A9995" s="18">
        <v>45225</v>
      </c>
      <c r="B9995" s="11" t="s">
        <v>44136</v>
      </c>
      <c r="C9995" s="11" t="s">
        <v>4882</v>
      </c>
      <c r="D9995" s="12"/>
      <c r="E9995" s="13" t="s">
        <v>44137</v>
      </c>
      <c r="F9995" s="11" t="s">
        <v>44138</v>
      </c>
      <c r="G9995" s="12" t="s">
        <v>74</v>
      </c>
      <c r="H9995" s="12" t="s">
        <v>98</v>
      </c>
      <c r="I9995" s="14" t="s">
        <v>148</v>
      </c>
      <c r="J9995" s="12" t="s">
        <v>24</v>
      </c>
      <c r="K9995" s="12" t="s">
        <v>25</v>
      </c>
      <c r="L9995" s="12" t="s">
        <v>39</v>
      </c>
      <c r="M9995" s="11" t="s">
        <v>149</v>
      </c>
      <c r="N9995" s="11" t="s">
        <v>4871</v>
      </c>
      <c r="O9995" s="12" t="s">
        <v>29</v>
      </c>
      <c r="P9995" s="12"/>
      <c r="Q9995" s="15" t="s">
        <v>44139</v>
      </c>
      <c r="R9995" s="12" t="s">
        <v>148</v>
      </c>
      <c r="S9995" s="11" t="s">
        <v>44140</v>
      </c>
      <c r="T9995" s="11" t="s">
        <v>4874</v>
      </c>
    </row>
    <row x14ac:dyDescent="0.25" r="9996" customHeight="1" ht="19.5">
      <c r="A9996" s="18">
        <v>45224</v>
      </c>
      <c r="B9996" s="11" t="s">
        <v>44141</v>
      </c>
      <c r="C9996" s="11" t="s">
        <v>5684</v>
      </c>
      <c r="D9996" s="12"/>
      <c r="E9996" s="13">
        <v>13972530239</v>
      </c>
      <c r="F9996" s="11" t="s">
        <v>44142</v>
      </c>
      <c r="G9996" s="12" t="s">
        <v>74</v>
      </c>
      <c r="H9996" s="12"/>
      <c r="I9996" s="14" t="s">
        <v>235</v>
      </c>
      <c r="J9996" s="12" t="s">
        <v>24</v>
      </c>
      <c r="K9996" s="12" t="s">
        <v>25</v>
      </c>
      <c r="L9996" s="12" t="s">
        <v>39</v>
      </c>
      <c r="M9996" s="11" t="s">
        <v>27</v>
      </c>
      <c r="N9996" s="11" t="s">
        <v>183</v>
      </c>
      <c r="O9996" s="12" t="s">
        <v>29</v>
      </c>
      <c r="P9996" s="12"/>
      <c r="Q9996" s="15" t="s">
        <v>44143</v>
      </c>
      <c r="R9996" s="12" t="s">
        <v>42</v>
      </c>
      <c r="S9996" s="11" t="s">
        <v>44144</v>
      </c>
      <c r="T9996" s="11" t="s">
        <v>44145</v>
      </c>
    </row>
    <row x14ac:dyDescent="0.25" r="9997" customHeight="1" ht="19.5">
      <c r="A9997" s="18">
        <v>45224</v>
      </c>
      <c r="B9997" s="11" t="s">
        <v>44146</v>
      </c>
      <c r="C9997" s="11" t="s">
        <v>5684</v>
      </c>
      <c r="D9997" s="12"/>
      <c r="E9997" s="13">
        <v>15572744100</v>
      </c>
      <c r="F9997" s="11" t="s">
        <v>30148</v>
      </c>
      <c r="G9997" s="12" t="s">
        <v>37</v>
      </c>
      <c r="H9997" s="12"/>
      <c r="I9997" s="14" t="s">
        <v>2649</v>
      </c>
      <c r="J9997" s="12" t="s">
        <v>24</v>
      </c>
      <c r="K9997" s="12" t="s">
        <v>25</v>
      </c>
      <c r="L9997" s="12" t="s">
        <v>39</v>
      </c>
      <c r="M9997" s="11" t="s">
        <v>40</v>
      </c>
      <c r="N9997" s="11" t="s">
        <v>183</v>
      </c>
      <c r="O9997" s="12" t="s">
        <v>29</v>
      </c>
      <c r="P9997" s="12"/>
      <c r="Q9997" s="15" t="s">
        <v>44147</v>
      </c>
      <c r="R9997" s="12" t="s">
        <v>42</v>
      </c>
      <c r="S9997" s="11" t="s">
        <v>44148</v>
      </c>
      <c r="T9997" s="11" t="s">
        <v>44149</v>
      </c>
    </row>
    <row x14ac:dyDescent="0.25" r="9998" customHeight="1" ht="19.5">
      <c r="A9998" s="18">
        <v>45225</v>
      </c>
      <c r="B9998" s="11" t="s">
        <v>44150</v>
      </c>
      <c r="C9998" s="11" t="s">
        <v>4923</v>
      </c>
      <c r="D9998" s="12"/>
      <c r="E9998" s="13" t="s">
        <v>44151</v>
      </c>
      <c r="F9998" s="11" t="s">
        <v>44152</v>
      </c>
      <c r="G9998" s="12" t="s">
        <v>74</v>
      </c>
      <c r="H9998" s="12" t="s">
        <v>86</v>
      </c>
      <c r="I9998" s="14" t="s">
        <v>148</v>
      </c>
      <c r="J9998" s="12" t="s">
        <v>24</v>
      </c>
      <c r="K9998" s="12" t="s">
        <v>25</v>
      </c>
      <c r="L9998" s="12" t="s">
        <v>39</v>
      </c>
      <c r="M9998" s="11" t="s">
        <v>149</v>
      </c>
      <c r="N9998" s="11" t="s">
        <v>4871</v>
      </c>
      <c r="O9998" s="12" t="s">
        <v>29</v>
      </c>
      <c r="P9998" s="12"/>
      <c r="Q9998" s="15" t="s">
        <v>44153</v>
      </c>
      <c r="R9998" s="12" t="s">
        <v>148</v>
      </c>
      <c r="S9998" s="11" t="s">
        <v>44154</v>
      </c>
      <c r="T9998" s="11" t="s">
        <v>4955</v>
      </c>
    </row>
    <row x14ac:dyDescent="0.25" r="9999" customHeight="1" ht="19.5">
      <c r="A9999" s="18">
        <v>45225</v>
      </c>
      <c r="B9999" s="11" t="s">
        <v>44155</v>
      </c>
      <c r="C9999" s="11" t="s">
        <v>4867</v>
      </c>
      <c r="D9999" s="12"/>
      <c r="E9999" s="13" t="s">
        <v>44156</v>
      </c>
      <c r="F9999" s="11" t="s">
        <v>44157</v>
      </c>
      <c r="G9999" s="12" t="s">
        <v>74</v>
      </c>
      <c r="H9999" s="12"/>
      <c r="I9999" s="14" t="s">
        <v>4870</v>
      </c>
      <c r="J9999" s="12" t="s">
        <v>24</v>
      </c>
      <c r="K9999" s="12" t="s">
        <v>25</v>
      </c>
      <c r="L9999" s="12" t="s">
        <v>39</v>
      </c>
      <c r="M9999" s="11" t="s">
        <v>149</v>
      </c>
      <c r="N9999" s="11" t="s">
        <v>4871</v>
      </c>
      <c r="O9999" s="12" t="s">
        <v>29</v>
      </c>
      <c r="P9999" s="12"/>
      <c r="Q9999" s="15" t="s">
        <v>44158</v>
      </c>
      <c r="R9999" s="12" t="s">
        <v>148</v>
      </c>
      <c r="S9999" s="11" t="s">
        <v>44159</v>
      </c>
      <c r="T9999" s="11" t="s">
        <v>4893</v>
      </c>
    </row>
    <row x14ac:dyDescent="0.25" r="10000" customHeight="1" ht="19.5">
      <c r="A10000" s="18">
        <v>45223</v>
      </c>
      <c r="B10000" s="11" t="s">
        <v>44160</v>
      </c>
      <c r="C10000" s="11" t="s">
        <v>5684</v>
      </c>
      <c r="D10000" s="12"/>
      <c r="E10000" s="13">
        <v>18371799596</v>
      </c>
      <c r="F10000" s="11" t="s">
        <v>6514</v>
      </c>
      <c r="G10000" s="12" t="s">
        <v>23</v>
      </c>
      <c r="H10000" s="12"/>
      <c r="I10000" s="14" t="s">
        <v>290</v>
      </c>
      <c r="J10000" s="12" t="s">
        <v>24</v>
      </c>
      <c r="K10000" s="12" t="s">
        <v>25</v>
      </c>
      <c r="L10000" s="12" t="s">
        <v>39</v>
      </c>
      <c r="M10000" s="11" t="s">
        <v>40</v>
      </c>
      <c r="N10000" s="11" t="s">
        <v>183</v>
      </c>
      <c r="O10000" s="12" t="s">
        <v>29</v>
      </c>
      <c r="P10000" s="12"/>
      <c r="Q10000" s="15" t="s">
        <v>44161</v>
      </c>
      <c r="R10000" s="12" t="s">
        <v>42</v>
      </c>
      <c r="S10000" s="11" t="s">
        <v>44162</v>
      </c>
      <c r="T10000" s="11" t="s">
        <v>44163</v>
      </c>
    </row>
    <row x14ac:dyDescent="0.25" r="10001" customHeight="1" ht="19.5">
      <c r="A10001" s="18">
        <v>45223</v>
      </c>
      <c r="B10001" s="11" t="s">
        <v>44164</v>
      </c>
      <c r="C10001" s="11" t="s">
        <v>5513</v>
      </c>
      <c r="D10001" s="12"/>
      <c r="E10001" s="13">
        <v>15587979632</v>
      </c>
      <c r="F10001" s="11" t="s">
        <v>44165</v>
      </c>
      <c r="G10001" s="12" t="s">
        <v>48</v>
      </c>
      <c r="H10001" s="12"/>
      <c r="I10001" s="14" t="s">
        <v>290</v>
      </c>
      <c r="J10001" s="12" t="s">
        <v>24</v>
      </c>
      <c r="K10001" s="12" t="s">
        <v>25</v>
      </c>
      <c r="L10001" s="12" t="s">
        <v>39</v>
      </c>
      <c r="M10001" s="11" t="s">
        <v>27</v>
      </c>
      <c r="N10001" s="11" t="s">
        <v>28</v>
      </c>
      <c r="O10001" s="12" t="s">
        <v>29</v>
      </c>
      <c r="P10001" s="12"/>
      <c r="Q10001" s="15" t="s">
        <v>44166</v>
      </c>
      <c r="R10001" s="12" t="s">
        <v>42</v>
      </c>
      <c r="S10001" s="11" t="s">
        <v>44167</v>
      </c>
      <c r="T10001" s="11" t="s">
        <v>44168</v>
      </c>
    </row>
    <row x14ac:dyDescent="0.25" r="10002" customHeight="1" ht="19.5">
      <c r="A10002" s="18">
        <v>45224</v>
      </c>
      <c r="B10002" s="11" t="s">
        <v>44169</v>
      </c>
      <c r="C10002" s="11" t="s">
        <v>5684</v>
      </c>
      <c r="D10002" s="12"/>
      <c r="E10002" s="13">
        <v>15587940036</v>
      </c>
      <c r="F10002" s="11" t="s">
        <v>44170</v>
      </c>
      <c r="G10002" s="12" t="s">
        <v>62</v>
      </c>
      <c r="H10002" s="12"/>
      <c r="I10002" s="14" t="s">
        <v>182</v>
      </c>
      <c r="J10002" s="12" t="s">
        <v>24</v>
      </c>
      <c r="K10002" s="12" t="s">
        <v>25</v>
      </c>
      <c r="L10002" s="12" t="s">
        <v>39</v>
      </c>
      <c r="M10002" s="11" t="s">
        <v>40</v>
      </c>
      <c r="N10002" s="11" t="s">
        <v>183</v>
      </c>
      <c r="O10002" s="12" t="s">
        <v>29</v>
      </c>
      <c r="P10002" s="12"/>
      <c r="Q10002" s="15" t="s">
        <v>44171</v>
      </c>
      <c r="R10002" s="12" t="s">
        <v>42</v>
      </c>
      <c r="S10002" s="11" t="s">
        <v>44172</v>
      </c>
      <c r="T10002" s="11" t="s">
        <v>44173</v>
      </c>
    </row>
    <row x14ac:dyDescent="0.25" r="10003" customHeight="1" ht="19.5">
      <c r="A10003" s="18">
        <v>45224</v>
      </c>
      <c r="B10003" s="11" t="s">
        <v>44174</v>
      </c>
      <c r="C10003" s="11" t="s">
        <v>7044</v>
      </c>
      <c r="D10003" s="12"/>
      <c r="E10003" s="13">
        <v>15572779862</v>
      </c>
      <c r="F10003" s="11" t="s">
        <v>44175</v>
      </c>
      <c r="G10003" s="12" t="s">
        <v>23</v>
      </c>
      <c r="H10003" s="12"/>
      <c r="I10003" s="14" t="s">
        <v>8690</v>
      </c>
      <c r="J10003" s="12" t="s">
        <v>24</v>
      </c>
      <c r="K10003" s="12" t="s">
        <v>25</v>
      </c>
      <c r="L10003" s="12" t="s">
        <v>39</v>
      </c>
      <c r="M10003" s="11" t="s">
        <v>27</v>
      </c>
      <c r="N10003" s="11" t="s">
        <v>28</v>
      </c>
      <c r="O10003" s="12" t="s">
        <v>29</v>
      </c>
      <c r="P10003" s="12"/>
      <c r="Q10003" s="15" t="s">
        <v>44176</v>
      </c>
      <c r="R10003" s="12" t="s">
        <v>42</v>
      </c>
      <c r="S10003" s="11" t="s">
        <v>44177</v>
      </c>
      <c r="T10003" s="11" t="s">
        <v>44178</v>
      </c>
    </row>
    <row x14ac:dyDescent="0.25" r="10004" customHeight="1" ht="19.5">
      <c r="A10004" s="18">
        <v>45223</v>
      </c>
      <c r="B10004" s="11" t="s">
        <v>44179</v>
      </c>
      <c r="C10004" s="11" t="s">
        <v>698</v>
      </c>
      <c r="D10004" s="12"/>
      <c r="E10004" s="13">
        <v>13197341949</v>
      </c>
      <c r="F10004" s="11" t="s">
        <v>44180</v>
      </c>
      <c r="G10004" s="12" t="s">
        <v>115</v>
      </c>
      <c r="H10004" s="12" t="s">
        <v>121</v>
      </c>
      <c r="I10004" s="14" t="s">
        <v>38</v>
      </c>
      <c r="J10004" s="12" t="s">
        <v>24</v>
      </c>
      <c r="K10004" s="12" t="s">
        <v>25</v>
      </c>
      <c r="L10004" s="12" t="s">
        <v>39</v>
      </c>
      <c r="M10004" s="11" t="s">
        <v>27</v>
      </c>
      <c r="N10004" s="11" t="s">
        <v>28</v>
      </c>
      <c r="O10004" s="12" t="s">
        <v>29</v>
      </c>
      <c r="P10004" s="12"/>
      <c r="Q10004" s="15" t="s">
        <v>44181</v>
      </c>
      <c r="R10004" s="12" t="s">
        <v>42</v>
      </c>
      <c r="S10004" s="11" t="s">
        <v>44182</v>
      </c>
      <c r="T10004" s="11" t="s">
        <v>44183</v>
      </c>
    </row>
    <row x14ac:dyDescent="0.25" r="10005" customHeight="1" ht="19.5">
      <c r="A10005" s="18">
        <v>45225</v>
      </c>
      <c r="B10005" s="11" t="s">
        <v>44184</v>
      </c>
      <c r="C10005" s="11" t="s">
        <v>4923</v>
      </c>
      <c r="D10005" s="12"/>
      <c r="E10005" s="13" t="s">
        <v>44185</v>
      </c>
      <c r="F10005" s="11" t="s">
        <v>44186</v>
      </c>
      <c r="G10005" s="12" t="s">
        <v>74</v>
      </c>
      <c r="H10005" s="12"/>
      <c r="I10005" s="14" t="s">
        <v>148</v>
      </c>
      <c r="J10005" s="12" t="s">
        <v>24</v>
      </c>
      <c r="K10005" s="12" t="s">
        <v>25</v>
      </c>
      <c r="L10005" s="12" t="s">
        <v>39</v>
      </c>
      <c r="M10005" s="11" t="s">
        <v>149</v>
      </c>
      <c r="N10005" s="11" t="s">
        <v>4871</v>
      </c>
      <c r="O10005" s="12" t="s">
        <v>29</v>
      </c>
      <c r="P10005" s="12"/>
      <c r="Q10005" s="15" t="s">
        <v>44187</v>
      </c>
      <c r="R10005" s="12" t="s">
        <v>148</v>
      </c>
      <c r="S10005" s="11" t="s">
        <v>44188</v>
      </c>
      <c r="T10005" s="11" t="s">
        <v>6808</v>
      </c>
    </row>
    <row x14ac:dyDescent="0.25" r="10006" customHeight="1" ht="19.5">
      <c r="A10006" s="18">
        <v>45224</v>
      </c>
      <c r="B10006" s="11" t="s">
        <v>44189</v>
      </c>
      <c r="C10006" s="11" t="s">
        <v>8253</v>
      </c>
      <c r="D10006" s="12"/>
      <c r="E10006" s="13">
        <v>15571717201</v>
      </c>
      <c r="F10006" s="11" t="s">
        <v>44190</v>
      </c>
      <c r="G10006" s="12" t="s">
        <v>56</v>
      </c>
      <c r="H10006" s="12" t="s">
        <v>130</v>
      </c>
      <c r="I10006" s="14" t="s">
        <v>38</v>
      </c>
      <c r="J10006" s="12" t="s">
        <v>24</v>
      </c>
      <c r="K10006" s="12" t="s">
        <v>25</v>
      </c>
      <c r="L10006" s="12" t="s">
        <v>39</v>
      </c>
      <c r="M10006" s="11" t="s">
        <v>40</v>
      </c>
      <c r="N10006" s="11" t="s">
        <v>183</v>
      </c>
      <c r="O10006" s="12" t="s">
        <v>29</v>
      </c>
      <c r="P10006" s="12"/>
      <c r="Q10006" s="15" t="s">
        <v>44191</v>
      </c>
      <c r="R10006" s="12" t="s">
        <v>42</v>
      </c>
      <c r="S10006" s="11" t="s">
        <v>44192</v>
      </c>
      <c r="T10006" s="11" t="s">
        <v>44193</v>
      </c>
    </row>
    <row x14ac:dyDescent="0.25" r="10007" customHeight="1" ht="19.5">
      <c r="A10007" s="18">
        <v>45225</v>
      </c>
      <c r="B10007" s="11" t="s">
        <v>44194</v>
      </c>
      <c r="C10007" s="11" t="s">
        <v>4867</v>
      </c>
      <c r="D10007" s="12"/>
      <c r="E10007" s="13" t="s">
        <v>44195</v>
      </c>
      <c r="F10007" s="11" t="s">
        <v>44196</v>
      </c>
      <c r="G10007" s="12" t="s">
        <v>74</v>
      </c>
      <c r="H10007" s="12"/>
      <c r="I10007" s="14" t="s">
        <v>4870</v>
      </c>
      <c r="J10007" s="12" t="s">
        <v>24</v>
      </c>
      <c r="K10007" s="12" t="s">
        <v>25</v>
      </c>
      <c r="L10007" s="12" t="s">
        <v>39</v>
      </c>
      <c r="M10007" s="11" t="s">
        <v>149</v>
      </c>
      <c r="N10007" s="11" t="s">
        <v>4871</v>
      </c>
      <c r="O10007" s="12" t="s">
        <v>29</v>
      </c>
      <c r="P10007" s="12"/>
      <c r="Q10007" s="15" t="s">
        <v>44197</v>
      </c>
      <c r="R10007" s="12" t="s">
        <v>148</v>
      </c>
      <c r="S10007" s="11" t="s">
        <v>44198</v>
      </c>
      <c r="T10007" s="11" t="s">
        <v>4893</v>
      </c>
    </row>
    <row x14ac:dyDescent="0.25" r="10008" customHeight="1" ht="19.5">
      <c r="A10008" s="18">
        <v>45225</v>
      </c>
      <c r="B10008" s="11" t="s">
        <v>44199</v>
      </c>
      <c r="C10008" s="11" t="s">
        <v>4867</v>
      </c>
      <c r="D10008" s="12"/>
      <c r="E10008" s="13" t="s">
        <v>44200</v>
      </c>
      <c r="F10008" s="11" t="s">
        <v>44201</v>
      </c>
      <c r="G10008" s="12" t="s">
        <v>74</v>
      </c>
      <c r="H10008" s="12" t="s">
        <v>86</v>
      </c>
      <c r="I10008" s="14" t="s">
        <v>4870</v>
      </c>
      <c r="J10008" s="12" t="s">
        <v>24</v>
      </c>
      <c r="K10008" s="12" t="s">
        <v>25</v>
      </c>
      <c r="L10008" s="12" t="s">
        <v>39</v>
      </c>
      <c r="M10008" s="11" t="s">
        <v>149</v>
      </c>
      <c r="N10008" s="11" t="s">
        <v>4871</v>
      </c>
      <c r="O10008" s="12" t="s">
        <v>29</v>
      </c>
      <c r="P10008" s="12"/>
      <c r="Q10008" s="15" t="s">
        <v>44202</v>
      </c>
      <c r="R10008" s="12" t="s">
        <v>148</v>
      </c>
      <c r="S10008" s="11" t="s">
        <v>44203</v>
      </c>
      <c r="T10008" s="11" t="s">
        <v>4906</v>
      </c>
    </row>
    <row x14ac:dyDescent="0.25" r="10009" customHeight="1" ht="19.5">
      <c r="A10009" s="18">
        <v>45224</v>
      </c>
      <c r="B10009" s="11" t="s">
        <v>44204</v>
      </c>
      <c r="C10009" s="11" t="s">
        <v>5684</v>
      </c>
      <c r="D10009" s="12"/>
      <c r="E10009" s="13">
        <v>18672099559</v>
      </c>
      <c r="F10009" s="11" t="s">
        <v>16963</v>
      </c>
      <c r="G10009" s="12" t="s">
        <v>48</v>
      </c>
      <c r="H10009" s="12"/>
      <c r="I10009" s="14" t="s">
        <v>99</v>
      </c>
      <c r="J10009" s="12" t="s">
        <v>24</v>
      </c>
      <c r="K10009" s="12" t="s">
        <v>25</v>
      </c>
      <c r="L10009" s="12" t="s">
        <v>39</v>
      </c>
      <c r="M10009" s="11" t="s">
        <v>27</v>
      </c>
      <c r="N10009" s="11" t="s">
        <v>183</v>
      </c>
      <c r="O10009" s="12" t="s">
        <v>29</v>
      </c>
      <c r="P10009" s="12"/>
      <c r="Q10009" s="15" t="s">
        <v>44205</v>
      </c>
      <c r="R10009" s="12" t="s">
        <v>42</v>
      </c>
      <c r="S10009" s="11" t="s">
        <v>44206</v>
      </c>
      <c r="T10009" s="11" t="s">
        <v>18582</v>
      </c>
    </row>
    <row x14ac:dyDescent="0.25" r="10010" customHeight="1" ht="19.5">
      <c r="A10010" s="18">
        <v>45225</v>
      </c>
      <c r="B10010" s="11" t="s">
        <v>44207</v>
      </c>
      <c r="C10010" s="11" t="s">
        <v>5684</v>
      </c>
      <c r="D10010" s="12"/>
      <c r="E10010" s="13">
        <v>18671774262</v>
      </c>
      <c r="F10010" s="11" t="s">
        <v>44208</v>
      </c>
      <c r="G10010" s="12" t="s">
        <v>74</v>
      </c>
      <c r="H10010" s="12"/>
      <c r="I10010" s="14" t="s">
        <v>49</v>
      </c>
      <c r="J10010" s="12" t="s">
        <v>24</v>
      </c>
      <c r="K10010" s="12" t="s">
        <v>25</v>
      </c>
      <c r="L10010" s="12" t="s">
        <v>39</v>
      </c>
      <c r="M10010" s="11" t="s">
        <v>40</v>
      </c>
      <c r="N10010" s="11" t="s">
        <v>183</v>
      </c>
      <c r="O10010" s="12" t="s">
        <v>29</v>
      </c>
      <c r="P10010" s="12"/>
      <c r="Q10010" s="15" t="s">
        <v>44209</v>
      </c>
      <c r="R10010" s="12" t="s">
        <v>42</v>
      </c>
      <c r="S10010" s="11" t="s">
        <v>44210</v>
      </c>
      <c r="T10010" s="11" t="s">
        <v>44211</v>
      </c>
    </row>
    <row x14ac:dyDescent="0.25" r="10011" customHeight="1" ht="19.5">
      <c r="A10011" s="18">
        <v>45222</v>
      </c>
      <c r="B10011" s="11" t="s">
        <v>44212</v>
      </c>
      <c r="C10011" s="11" t="s">
        <v>341</v>
      </c>
      <c r="D10011" s="12"/>
      <c r="E10011" s="13">
        <v>15672501818</v>
      </c>
      <c r="F10011" s="11" t="s">
        <v>15600</v>
      </c>
      <c r="G10011" s="12" t="s">
        <v>62</v>
      </c>
      <c r="H10011" s="12"/>
      <c r="I10011" s="14" t="s">
        <v>31</v>
      </c>
      <c r="J10011" s="12" t="s">
        <v>24</v>
      </c>
      <c r="K10011" s="12" t="s">
        <v>69</v>
      </c>
      <c r="L10011" s="12" t="s">
        <v>39</v>
      </c>
      <c r="M10011" s="11" t="s">
        <v>27</v>
      </c>
      <c r="N10011" s="11" t="s">
        <v>28</v>
      </c>
      <c r="O10011" s="12" t="s">
        <v>29</v>
      </c>
      <c r="P10011" s="12"/>
      <c r="Q10011" s="15" t="s">
        <v>44213</v>
      </c>
      <c r="R10011" s="12" t="s">
        <v>31</v>
      </c>
      <c r="S10011" s="11" t="s">
        <v>44214</v>
      </c>
      <c r="T10011" s="11" t="s">
        <v>15537</v>
      </c>
    </row>
    <row x14ac:dyDescent="0.25" r="10012" customHeight="1" ht="19.5">
      <c r="A10012" s="18">
        <v>45225</v>
      </c>
      <c r="B10012" s="11" t="s">
        <v>44215</v>
      </c>
      <c r="C10012" s="11" t="s">
        <v>4923</v>
      </c>
      <c r="D10012" s="12"/>
      <c r="E10012" s="13" t="s">
        <v>44216</v>
      </c>
      <c r="F10012" s="11" t="s">
        <v>44217</v>
      </c>
      <c r="G10012" s="12" t="s">
        <v>74</v>
      </c>
      <c r="H10012" s="12"/>
      <c r="I10012" s="14" t="s">
        <v>148</v>
      </c>
      <c r="J10012" s="12" t="s">
        <v>24</v>
      </c>
      <c r="K10012" s="12" t="s">
        <v>25</v>
      </c>
      <c r="L10012" s="12" t="s">
        <v>39</v>
      </c>
      <c r="M10012" s="11" t="s">
        <v>149</v>
      </c>
      <c r="N10012" s="11" t="s">
        <v>4871</v>
      </c>
      <c r="O10012" s="12" t="s">
        <v>29</v>
      </c>
      <c r="P10012" s="12"/>
      <c r="Q10012" s="15" t="s">
        <v>44218</v>
      </c>
      <c r="R10012" s="12" t="s">
        <v>148</v>
      </c>
      <c r="S10012" s="11" t="s">
        <v>5053</v>
      </c>
      <c r="T10012" s="11" t="s">
        <v>4874</v>
      </c>
    </row>
    <row x14ac:dyDescent="0.25" r="10013" customHeight="1" ht="19.5">
      <c r="A10013" s="18">
        <v>45224</v>
      </c>
      <c r="B10013" s="11" t="s">
        <v>44219</v>
      </c>
      <c r="C10013" s="11" t="s">
        <v>660</v>
      </c>
      <c r="D10013" s="12"/>
      <c r="E10013" s="13" t="s">
        <v>44220</v>
      </c>
      <c r="F10013" s="11" t="s">
        <v>43609</v>
      </c>
      <c r="G10013" s="12" t="s">
        <v>74</v>
      </c>
      <c r="H10013" s="12" t="s">
        <v>130</v>
      </c>
      <c r="I10013" s="14" t="s">
        <v>148</v>
      </c>
      <c r="J10013" s="12" t="s">
        <v>24</v>
      </c>
      <c r="K10013" s="12" t="s">
        <v>25</v>
      </c>
      <c r="L10013" s="12" t="s">
        <v>39</v>
      </c>
      <c r="M10013" s="11" t="s">
        <v>149</v>
      </c>
      <c r="N10013" s="11" t="s">
        <v>624</v>
      </c>
      <c r="O10013" s="12" t="s">
        <v>29</v>
      </c>
      <c r="P10013" s="12"/>
      <c r="Q10013" s="15" t="s">
        <v>44221</v>
      </c>
      <c r="R10013" s="12" t="s">
        <v>42</v>
      </c>
      <c r="S10013" s="11" t="s">
        <v>44222</v>
      </c>
      <c r="T10013" s="11" t="s">
        <v>44223</v>
      </c>
    </row>
    <row x14ac:dyDescent="0.25" r="10014" customHeight="1" ht="19.5">
      <c r="A10014" s="18">
        <v>45222</v>
      </c>
      <c r="B10014" s="11" t="s">
        <v>44224</v>
      </c>
      <c r="C10014" s="11" t="s">
        <v>5684</v>
      </c>
      <c r="D10014" s="12"/>
      <c r="E10014" s="13">
        <v>18671774262</v>
      </c>
      <c r="F10014" s="11" t="s">
        <v>44208</v>
      </c>
      <c r="G10014" s="12" t="s">
        <v>74</v>
      </c>
      <c r="H10014" s="12"/>
      <c r="I10014" s="14" t="s">
        <v>254</v>
      </c>
      <c r="J10014" s="12" t="s">
        <v>24</v>
      </c>
      <c r="K10014" s="12" t="s">
        <v>25</v>
      </c>
      <c r="L10014" s="12" t="s">
        <v>39</v>
      </c>
      <c r="M10014" s="11" t="s">
        <v>40</v>
      </c>
      <c r="N10014" s="11" t="s">
        <v>183</v>
      </c>
      <c r="O10014" s="12" t="s">
        <v>29</v>
      </c>
      <c r="P10014" s="12"/>
      <c r="Q10014" s="15" t="s">
        <v>44225</v>
      </c>
      <c r="R10014" s="12" t="s">
        <v>42</v>
      </c>
      <c r="S10014" s="11" t="s">
        <v>44226</v>
      </c>
      <c r="T10014" s="11" t="s">
        <v>44227</v>
      </c>
    </row>
    <row x14ac:dyDescent="0.25" r="10015" customHeight="1" ht="19.5">
      <c r="A10015" s="18">
        <v>45222</v>
      </c>
      <c r="B10015" s="11" t="s">
        <v>44228</v>
      </c>
      <c r="C10015" s="11" t="s">
        <v>5684</v>
      </c>
      <c r="D10015" s="12"/>
      <c r="E10015" s="13">
        <v>18671445892</v>
      </c>
      <c r="F10015" s="11" t="s">
        <v>16776</v>
      </c>
      <c r="G10015" s="12" t="s">
        <v>62</v>
      </c>
      <c r="H10015" s="12"/>
      <c r="I10015" s="14" t="s">
        <v>93</v>
      </c>
      <c r="J10015" s="12" t="s">
        <v>24</v>
      </c>
      <c r="K10015" s="12" t="s">
        <v>25</v>
      </c>
      <c r="L10015" s="12" t="s">
        <v>39</v>
      </c>
      <c r="M10015" s="11" t="s">
        <v>40</v>
      </c>
      <c r="N10015" s="11" t="s">
        <v>183</v>
      </c>
      <c r="O10015" s="12" t="s">
        <v>29</v>
      </c>
      <c r="P10015" s="12"/>
      <c r="Q10015" s="15" t="s">
        <v>44229</v>
      </c>
      <c r="R10015" s="12" t="s">
        <v>42</v>
      </c>
      <c r="S10015" s="11" t="s">
        <v>44230</v>
      </c>
      <c r="T10015" s="11" t="s">
        <v>44231</v>
      </c>
    </row>
    <row x14ac:dyDescent="0.25" r="10016" customHeight="1" ht="19.5">
      <c r="A10016" s="18">
        <v>45225</v>
      </c>
      <c r="B10016" s="11" t="s">
        <v>44232</v>
      </c>
      <c r="C10016" s="11" t="s">
        <v>4882</v>
      </c>
      <c r="D10016" s="12"/>
      <c r="E10016" s="13" t="s">
        <v>44233</v>
      </c>
      <c r="F10016" s="11" t="s">
        <v>8009</v>
      </c>
      <c r="G10016" s="12" t="s">
        <v>74</v>
      </c>
      <c r="H10016" s="12" t="s">
        <v>98</v>
      </c>
      <c r="I10016" s="14" t="s">
        <v>148</v>
      </c>
      <c r="J10016" s="12" t="s">
        <v>24</v>
      </c>
      <c r="K10016" s="12" t="s">
        <v>25</v>
      </c>
      <c r="L10016" s="12" t="s">
        <v>39</v>
      </c>
      <c r="M10016" s="11" t="s">
        <v>149</v>
      </c>
      <c r="N10016" s="11" t="s">
        <v>4871</v>
      </c>
      <c r="O10016" s="12" t="s">
        <v>29</v>
      </c>
      <c r="P10016" s="12"/>
      <c r="Q10016" s="15" t="s">
        <v>44234</v>
      </c>
      <c r="R10016" s="12" t="s">
        <v>148</v>
      </c>
      <c r="S10016" s="11" t="s">
        <v>44235</v>
      </c>
      <c r="T10016" s="11" t="s">
        <v>4928</v>
      </c>
    </row>
    <row x14ac:dyDescent="0.25" r="10017" customHeight="1" ht="19.5">
      <c r="A10017" s="18">
        <v>45225</v>
      </c>
      <c r="B10017" s="11" t="s">
        <v>44236</v>
      </c>
      <c r="C10017" s="11" t="s">
        <v>660</v>
      </c>
      <c r="D10017" s="12"/>
      <c r="E10017" s="13" t="s">
        <v>44237</v>
      </c>
      <c r="F10017" s="11" t="s">
        <v>44238</v>
      </c>
      <c r="G10017" s="12" t="s">
        <v>74</v>
      </c>
      <c r="H10017" s="12" t="s">
        <v>86</v>
      </c>
      <c r="I10017" s="14" t="s">
        <v>148</v>
      </c>
      <c r="J10017" s="12" t="s">
        <v>24</v>
      </c>
      <c r="K10017" s="12" t="s">
        <v>25</v>
      </c>
      <c r="L10017" s="12" t="s">
        <v>39</v>
      </c>
      <c r="M10017" s="11" t="s">
        <v>149</v>
      </c>
      <c r="N10017" s="11" t="s">
        <v>624</v>
      </c>
      <c r="O10017" s="12" t="s">
        <v>29</v>
      </c>
      <c r="P10017" s="12"/>
      <c r="Q10017" s="15" t="s">
        <v>44239</v>
      </c>
      <c r="R10017" s="12" t="s">
        <v>42</v>
      </c>
      <c r="S10017" s="11" t="s">
        <v>44240</v>
      </c>
      <c r="T10017" s="11" t="s">
        <v>44241</v>
      </c>
    </row>
    <row x14ac:dyDescent="0.25" r="10018" customHeight="1" ht="19.5">
      <c r="A10018" s="18">
        <v>45222</v>
      </c>
      <c r="B10018" s="11" t="s">
        <v>44242</v>
      </c>
      <c r="C10018" s="11" t="s">
        <v>341</v>
      </c>
      <c r="D10018" s="12"/>
      <c r="E10018" s="13">
        <v>13227289966</v>
      </c>
      <c r="F10018" s="11" t="s">
        <v>6375</v>
      </c>
      <c r="G10018" s="12" t="s">
        <v>37</v>
      </c>
      <c r="H10018" s="12"/>
      <c r="I10018" s="14" t="s">
        <v>31</v>
      </c>
      <c r="J10018" s="12" t="s">
        <v>24</v>
      </c>
      <c r="K10018" s="12" t="s">
        <v>25</v>
      </c>
      <c r="L10018" s="12" t="s">
        <v>39</v>
      </c>
      <c r="M10018" s="11" t="s">
        <v>27</v>
      </c>
      <c r="N10018" s="11" t="s">
        <v>28</v>
      </c>
      <c r="O10018" s="12" t="s">
        <v>29</v>
      </c>
      <c r="P10018" s="12"/>
      <c r="Q10018" s="15" t="s">
        <v>44243</v>
      </c>
      <c r="R10018" s="12" t="s">
        <v>31</v>
      </c>
      <c r="S10018" s="11" t="s">
        <v>44244</v>
      </c>
      <c r="T10018" s="11" t="s">
        <v>15537</v>
      </c>
    </row>
    <row x14ac:dyDescent="0.25" r="10019" customHeight="1" ht="19.5">
      <c r="A10019" s="18">
        <v>45225</v>
      </c>
      <c r="B10019" s="11" t="s">
        <v>44245</v>
      </c>
      <c r="C10019" s="11" t="s">
        <v>5684</v>
      </c>
      <c r="D10019" s="12"/>
      <c r="E10019" s="13">
        <v>15586358765</v>
      </c>
      <c r="F10019" s="11" t="s">
        <v>33988</v>
      </c>
      <c r="G10019" s="12" t="s">
        <v>23</v>
      </c>
      <c r="H10019" s="12"/>
      <c r="I10019" s="14" t="s">
        <v>241</v>
      </c>
      <c r="J10019" s="12" t="s">
        <v>24</v>
      </c>
      <c r="K10019" s="12" t="s">
        <v>25</v>
      </c>
      <c r="L10019" s="12" t="s">
        <v>39</v>
      </c>
      <c r="M10019" s="11" t="s">
        <v>40</v>
      </c>
      <c r="N10019" s="11" t="s">
        <v>183</v>
      </c>
      <c r="O10019" s="12" t="s">
        <v>29</v>
      </c>
      <c r="P10019" s="12"/>
      <c r="Q10019" s="15" t="s">
        <v>44246</v>
      </c>
      <c r="R10019" s="12" t="s">
        <v>42</v>
      </c>
      <c r="S10019" s="11" t="s">
        <v>44247</v>
      </c>
      <c r="T10019" s="11" t="s">
        <v>44248</v>
      </c>
    </row>
    <row x14ac:dyDescent="0.25" r="10020" customHeight="1" ht="19.5">
      <c r="A10020" s="18">
        <v>45225</v>
      </c>
      <c r="B10020" s="11" t="s">
        <v>44249</v>
      </c>
      <c r="C10020" s="11" t="s">
        <v>4867</v>
      </c>
      <c r="D10020" s="12"/>
      <c r="E10020" s="13" t="s">
        <v>44250</v>
      </c>
      <c r="F10020" s="11" t="s">
        <v>44251</v>
      </c>
      <c r="G10020" s="12" t="s">
        <v>74</v>
      </c>
      <c r="H10020" s="12" t="s">
        <v>98</v>
      </c>
      <c r="I10020" s="14" t="s">
        <v>4870</v>
      </c>
      <c r="J10020" s="12" t="s">
        <v>24</v>
      </c>
      <c r="K10020" s="12" t="s">
        <v>25</v>
      </c>
      <c r="L10020" s="12" t="s">
        <v>39</v>
      </c>
      <c r="M10020" s="11" t="s">
        <v>149</v>
      </c>
      <c r="N10020" s="11" t="s">
        <v>4871</v>
      </c>
      <c r="O10020" s="12" t="s">
        <v>29</v>
      </c>
      <c r="P10020" s="12"/>
      <c r="Q10020" s="15" t="s">
        <v>44252</v>
      </c>
      <c r="R10020" s="12" t="s">
        <v>148</v>
      </c>
      <c r="S10020" s="11" t="s">
        <v>44253</v>
      </c>
      <c r="T10020" s="11" t="s">
        <v>5339</v>
      </c>
    </row>
    <row x14ac:dyDescent="0.25" r="10021" customHeight="1" ht="19.5">
      <c r="A10021" s="18">
        <v>45224</v>
      </c>
      <c r="B10021" s="11" t="s">
        <v>44254</v>
      </c>
      <c r="C10021" s="11" t="s">
        <v>5684</v>
      </c>
      <c r="D10021" s="12"/>
      <c r="E10021" s="13">
        <v>17720392091</v>
      </c>
      <c r="F10021" s="11" t="s">
        <v>44255</v>
      </c>
      <c r="G10021" s="12" t="s">
        <v>216</v>
      </c>
      <c r="H10021" s="12"/>
      <c r="I10021" s="14" t="s">
        <v>131</v>
      </c>
      <c r="J10021" s="12" t="s">
        <v>24</v>
      </c>
      <c r="K10021" s="12" t="s">
        <v>25</v>
      </c>
      <c r="L10021" s="12" t="s">
        <v>39</v>
      </c>
      <c r="M10021" s="11" t="s">
        <v>40</v>
      </c>
      <c r="N10021" s="11" t="s">
        <v>183</v>
      </c>
      <c r="O10021" s="12" t="s">
        <v>29</v>
      </c>
      <c r="P10021" s="12"/>
      <c r="Q10021" s="15" t="s">
        <v>44256</v>
      </c>
      <c r="R10021" s="12" t="s">
        <v>42</v>
      </c>
      <c r="S10021" s="11" t="s">
        <v>44257</v>
      </c>
      <c r="T10021" s="11" t="s">
        <v>44258</v>
      </c>
    </row>
    <row x14ac:dyDescent="0.25" r="10022" customHeight="1" ht="19.5">
      <c r="A10022" s="18">
        <v>45222</v>
      </c>
      <c r="B10022" s="11" t="s">
        <v>44259</v>
      </c>
      <c r="C10022" s="11" t="s">
        <v>5684</v>
      </c>
      <c r="D10022" s="12"/>
      <c r="E10022" s="13">
        <v>18672099263</v>
      </c>
      <c r="F10022" s="11" t="s">
        <v>44260</v>
      </c>
      <c r="G10022" s="12" t="s">
        <v>115</v>
      </c>
      <c r="H10022" s="12"/>
      <c r="I10022" s="14" t="s">
        <v>8690</v>
      </c>
      <c r="J10022" s="12" t="s">
        <v>24</v>
      </c>
      <c r="K10022" s="12" t="s">
        <v>25</v>
      </c>
      <c r="L10022" s="12" t="s">
        <v>39</v>
      </c>
      <c r="M10022" s="11" t="s">
        <v>40</v>
      </c>
      <c r="N10022" s="11" t="s">
        <v>183</v>
      </c>
      <c r="O10022" s="12" t="s">
        <v>29</v>
      </c>
      <c r="P10022" s="12"/>
      <c r="Q10022" s="15" t="s">
        <v>44261</v>
      </c>
      <c r="R10022" s="12" t="s">
        <v>42</v>
      </c>
      <c r="S10022" s="11" t="s">
        <v>44262</v>
      </c>
      <c r="T10022" s="11" t="s">
        <v>44263</v>
      </c>
    </row>
    <row x14ac:dyDescent="0.25" r="10023" customHeight="1" ht="19.5">
      <c r="A10023" s="18">
        <v>45224</v>
      </c>
      <c r="B10023" s="11" t="s">
        <v>44264</v>
      </c>
      <c r="C10023" s="11" t="s">
        <v>5684</v>
      </c>
      <c r="D10023" s="12"/>
      <c r="E10023" s="13">
        <v>18674203118</v>
      </c>
      <c r="F10023" s="11" t="s">
        <v>44265</v>
      </c>
      <c r="G10023" s="12" t="s">
        <v>23</v>
      </c>
      <c r="H10023" s="12"/>
      <c r="I10023" s="14" t="s">
        <v>796</v>
      </c>
      <c r="J10023" s="12" t="s">
        <v>24</v>
      </c>
      <c r="K10023" s="12" t="s">
        <v>25</v>
      </c>
      <c r="L10023" s="12" t="s">
        <v>39</v>
      </c>
      <c r="M10023" s="11" t="s">
        <v>27</v>
      </c>
      <c r="N10023" s="11" t="s">
        <v>183</v>
      </c>
      <c r="O10023" s="12" t="s">
        <v>29</v>
      </c>
      <c r="P10023" s="12"/>
      <c r="Q10023" s="15" t="s">
        <v>44266</v>
      </c>
      <c r="R10023" s="12" t="s">
        <v>42</v>
      </c>
      <c r="S10023" s="11" t="s">
        <v>44267</v>
      </c>
      <c r="T10023" s="11" t="s">
        <v>16841</v>
      </c>
    </row>
    <row x14ac:dyDescent="0.25" r="10024" customHeight="1" ht="19.5">
      <c r="A10024" s="18">
        <v>45222</v>
      </c>
      <c r="B10024" s="11" t="s">
        <v>44268</v>
      </c>
      <c r="C10024" s="11" t="s">
        <v>5684</v>
      </c>
      <c r="D10024" s="12"/>
      <c r="E10024" s="13">
        <v>13098400103</v>
      </c>
      <c r="F10024" s="11" t="s">
        <v>44269</v>
      </c>
      <c r="G10024" s="12" t="s">
        <v>37</v>
      </c>
      <c r="H10024" s="12"/>
      <c r="I10024" s="14" t="s">
        <v>142</v>
      </c>
      <c r="J10024" s="12" t="s">
        <v>24</v>
      </c>
      <c r="K10024" s="12" t="s">
        <v>25</v>
      </c>
      <c r="L10024" s="12" t="s">
        <v>39</v>
      </c>
      <c r="M10024" s="11" t="s">
        <v>40</v>
      </c>
      <c r="N10024" s="11" t="s">
        <v>183</v>
      </c>
      <c r="O10024" s="12" t="s">
        <v>29</v>
      </c>
      <c r="P10024" s="12"/>
      <c r="Q10024" s="15" t="s">
        <v>44270</v>
      </c>
      <c r="R10024" s="12" t="s">
        <v>42</v>
      </c>
      <c r="S10024" s="11" t="s">
        <v>44271</v>
      </c>
      <c r="T10024" s="11" t="s">
        <v>44272</v>
      </c>
    </row>
    <row x14ac:dyDescent="0.25" r="10025" customHeight="1" ht="19.5">
      <c r="A10025" s="18">
        <v>45223</v>
      </c>
      <c r="B10025" s="11" t="s">
        <v>44273</v>
      </c>
      <c r="C10025" s="11" t="s">
        <v>5684</v>
      </c>
      <c r="D10025" s="12"/>
      <c r="E10025" s="13">
        <v>13197300153</v>
      </c>
      <c r="F10025" s="11" t="s">
        <v>44274</v>
      </c>
      <c r="G10025" s="12" t="s">
        <v>74</v>
      </c>
      <c r="H10025" s="12" t="s">
        <v>130</v>
      </c>
      <c r="I10025" s="14" t="s">
        <v>486</v>
      </c>
      <c r="J10025" s="12" t="s">
        <v>24</v>
      </c>
      <c r="K10025" s="12" t="s">
        <v>25</v>
      </c>
      <c r="L10025" s="12" t="s">
        <v>39</v>
      </c>
      <c r="M10025" s="11" t="s">
        <v>27</v>
      </c>
      <c r="N10025" s="11" t="s">
        <v>183</v>
      </c>
      <c r="O10025" s="12" t="s">
        <v>29</v>
      </c>
      <c r="P10025" s="12"/>
      <c r="Q10025" s="15" t="s">
        <v>44275</v>
      </c>
      <c r="R10025" s="12" t="s">
        <v>42</v>
      </c>
      <c r="S10025" s="11" t="s">
        <v>44276</v>
      </c>
      <c r="T10025" s="11" t="s">
        <v>44272</v>
      </c>
    </row>
    <row x14ac:dyDescent="0.25" r="10026" customHeight="1" ht="19.5">
      <c r="A10026" s="18">
        <v>45225</v>
      </c>
      <c r="B10026" s="11" t="s">
        <v>44277</v>
      </c>
      <c r="C10026" s="11" t="s">
        <v>4867</v>
      </c>
      <c r="D10026" s="12"/>
      <c r="E10026" s="13" t="s">
        <v>44278</v>
      </c>
      <c r="F10026" s="11" t="s">
        <v>44279</v>
      </c>
      <c r="G10026" s="12" t="s">
        <v>74</v>
      </c>
      <c r="H10026" s="12"/>
      <c r="I10026" s="14" t="s">
        <v>4870</v>
      </c>
      <c r="J10026" s="12" t="s">
        <v>24</v>
      </c>
      <c r="K10026" s="12" t="s">
        <v>25</v>
      </c>
      <c r="L10026" s="12" t="s">
        <v>39</v>
      </c>
      <c r="M10026" s="11" t="s">
        <v>149</v>
      </c>
      <c r="N10026" s="11" t="s">
        <v>4871</v>
      </c>
      <c r="O10026" s="12" t="s">
        <v>29</v>
      </c>
      <c r="P10026" s="12"/>
      <c r="Q10026" s="15" t="s">
        <v>44280</v>
      </c>
      <c r="R10026" s="12" t="s">
        <v>148</v>
      </c>
      <c r="S10026" s="11" t="s">
        <v>44281</v>
      </c>
      <c r="T10026" s="11" t="s">
        <v>4893</v>
      </c>
    </row>
    <row x14ac:dyDescent="0.25" r="10027" customHeight="1" ht="19.5">
      <c r="A10027" s="18">
        <v>45225</v>
      </c>
      <c r="B10027" s="11" t="s">
        <v>44282</v>
      </c>
      <c r="C10027" s="11" t="s">
        <v>4882</v>
      </c>
      <c r="D10027" s="12"/>
      <c r="E10027" s="13" t="s">
        <v>44283</v>
      </c>
      <c r="F10027" s="11" t="s">
        <v>44284</v>
      </c>
      <c r="G10027" s="12" t="s">
        <v>74</v>
      </c>
      <c r="H10027" s="12"/>
      <c r="I10027" s="14" t="s">
        <v>148</v>
      </c>
      <c r="J10027" s="12" t="s">
        <v>24</v>
      </c>
      <c r="K10027" s="12" t="s">
        <v>25</v>
      </c>
      <c r="L10027" s="12" t="s">
        <v>39</v>
      </c>
      <c r="M10027" s="11" t="s">
        <v>149</v>
      </c>
      <c r="N10027" s="11" t="s">
        <v>4871</v>
      </c>
      <c r="O10027" s="12" t="s">
        <v>29</v>
      </c>
      <c r="P10027" s="12"/>
      <c r="Q10027" s="15" t="s">
        <v>44285</v>
      </c>
      <c r="R10027" s="12" t="s">
        <v>148</v>
      </c>
      <c r="S10027" s="11" t="s">
        <v>44286</v>
      </c>
      <c r="T10027" s="11" t="s">
        <v>4928</v>
      </c>
    </row>
    <row x14ac:dyDescent="0.25" r="10028" customHeight="1" ht="19.5">
      <c r="A10028" s="18">
        <v>45223</v>
      </c>
      <c r="B10028" s="11" t="s">
        <v>44287</v>
      </c>
      <c r="C10028" s="11" t="s">
        <v>72</v>
      </c>
      <c r="D10028" s="12"/>
      <c r="E10028" s="13">
        <v>15171810528</v>
      </c>
      <c r="F10028" s="11" t="s">
        <v>44288</v>
      </c>
      <c r="G10028" s="12" t="s">
        <v>23</v>
      </c>
      <c r="H10028" s="12"/>
      <c r="I10028" s="14" t="s">
        <v>590</v>
      </c>
      <c r="J10028" s="12" t="s">
        <v>24</v>
      </c>
      <c r="K10028" s="12" t="s">
        <v>25</v>
      </c>
      <c r="L10028" s="12" t="s">
        <v>39</v>
      </c>
      <c r="M10028" s="11" t="s">
        <v>40</v>
      </c>
      <c r="N10028" s="11" t="s">
        <v>28</v>
      </c>
      <c r="O10028" s="12" t="s">
        <v>29</v>
      </c>
      <c r="P10028" s="12"/>
      <c r="Q10028" s="15" t="s">
        <v>44289</v>
      </c>
      <c r="R10028" s="12" t="s">
        <v>42</v>
      </c>
      <c r="S10028" s="11" t="s">
        <v>44290</v>
      </c>
      <c r="T10028" s="11" t="s">
        <v>44291</v>
      </c>
    </row>
    <row x14ac:dyDescent="0.25" r="10029" customHeight="1" ht="19.5">
      <c r="A10029" s="18">
        <v>45224</v>
      </c>
      <c r="B10029" s="11" t="s">
        <v>44292</v>
      </c>
      <c r="C10029" s="11" t="s">
        <v>660</v>
      </c>
      <c r="D10029" s="12"/>
      <c r="E10029" s="13" t="s">
        <v>44293</v>
      </c>
      <c r="F10029" s="11" t="s">
        <v>39529</v>
      </c>
      <c r="G10029" s="12" t="s">
        <v>74</v>
      </c>
      <c r="H10029" s="12" t="s">
        <v>130</v>
      </c>
      <c r="I10029" s="14" t="s">
        <v>211</v>
      </c>
      <c r="J10029" s="12" t="s">
        <v>24</v>
      </c>
      <c r="K10029" s="12" t="s">
        <v>25</v>
      </c>
      <c r="L10029" s="12" t="s">
        <v>39</v>
      </c>
      <c r="M10029" s="11" t="s">
        <v>149</v>
      </c>
      <c r="N10029" s="11" t="s">
        <v>624</v>
      </c>
      <c r="O10029" s="12" t="s">
        <v>29</v>
      </c>
      <c r="P10029" s="12"/>
      <c r="Q10029" s="15" t="s">
        <v>44294</v>
      </c>
      <c r="R10029" s="12" t="s">
        <v>42</v>
      </c>
      <c r="S10029" s="11" t="s">
        <v>44295</v>
      </c>
      <c r="T10029" s="11" t="s">
        <v>44296</v>
      </c>
    </row>
    <row x14ac:dyDescent="0.25" r="10030" customHeight="1" ht="19.5">
      <c r="A10030" s="18">
        <v>45225</v>
      </c>
      <c r="B10030" s="11" t="s">
        <v>44297</v>
      </c>
      <c r="C10030" s="11" t="s">
        <v>8367</v>
      </c>
      <c r="D10030" s="12"/>
      <c r="E10030" s="13">
        <v>18271293391</v>
      </c>
      <c r="F10030" s="11" t="s">
        <v>44298</v>
      </c>
      <c r="G10030" s="12" t="s">
        <v>48</v>
      </c>
      <c r="H10030" s="12"/>
      <c r="I10030" s="14" t="s">
        <v>142</v>
      </c>
      <c r="J10030" s="12" t="s">
        <v>24</v>
      </c>
      <c r="K10030" s="12" t="s">
        <v>25</v>
      </c>
      <c r="L10030" s="12" t="s">
        <v>39</v>
      </c>
      <c r="M10030" s="11" t="s">
        <v>40</v>
      </c>
      <c r="N10030" s="11" t="s">
        <v>28</v>
      </c>
      <c r="O10030" s="12" t="s">
        <v>29</v>
      </c>
      <c r="P10030" s="12"/>
      <c r="Q10030" s="15" t="s">
        <v>44299</v>
      </c>
      <c r="R10030" s="12" t="s">
        <v>42</v>
      </c>
      <c r="S10030" s="11" t="s">
        <v>44300</v>
      </c>
      <c r="T10030" s="11" t="s">
        <v>44301</v>
      </c>
    </row>
    <row x14ac:dyDescent="0.25" r="10031" customHeight="1" ht="19.5">
      <c r="A10031" s="18">
        <v>45222</v>
      </c>
      <c r="B10031" s="11" t="s">
        <v>44302</v>
      </c>
      <c r="C10031" s="11" t="s">
        <v>8367</v>
      </c>
      <c r="D10031" s="12"/>
      <c r="E10031" s="13">
        <v>15997565773</v>
      </c>
      <c r="F10031" s="11" t="s">
        <v>44303</v>
      </c>
      <c r="G10031" s="12" t="s">
        <v>48</v>
      </c>
      <c r="H10031" s="12"/>
      <c r="I10031" s="14" t="s">
        <v>93</v>
      </c>
      <c r="J10031" s="12" t="s">
        <v>24</v>
      </c>
      <c r="K10031" s="12" t="s">
        <v>25</v>
      </c>
      <c r="L10031" s="12" t="s">
        <v>39</v>
      </c>
      <c r="M10031" s="11" t="s">
        <v>40</v>
      </c>
      <c r="N10031" s="11" t="s">
        <v>28</v>
      </c>
      <c r="O10031" s="12" t="s">
        <v>29</v>
      </c>
      <c r="P10031" s="12"/>
      <c r="Q10031" s="15" t="s">
        <v>44304</v>
      </c>
      <c r="R10031" s="12" t="s">
        <v>42</v>
      </c>
      <c r="S10031" s="17" t="s">
        <v>44305</v>
      </c>
      <c r="T10031" s="11" t="s">
        <v>44306</v>
      </c>
    </row>
    <row x14ac:dyDescent="0.25" r="10032" customHeight="1" ht="19.5">
      <c r="A10032" s="18">
        <v>45222</v>
      </c>
      <c r="B10032" s="11" t="s">
        <v>44307</v>
      </c>
      <c r="C10032" s="11" t="s">
        <v>5860</v>
      </c>
      <c r="D10032" s="12"/>
      <c r="E10032" s="13">
        <v>18608602567</v>
      </c>
      <c r="F10032" s="11" t="s">
        <v>44308</v>
      </c>
      <c r="G10032" s="12" t="s">
        <v>74</v>
      </c>
      <c r="H10032" s="12" t="s">
        <v>121</v>
      </c>
      <c r="I10032" s="14">
        <v>10015</v>
      </c>
      <c r="J10032" s="12" t="s">
        <v>24</v>
      </c>
      <c r="K10032" s="12" t="s">
        <v>25</v>
      </c>
      <c r="L10032" s="12" t="s">
        <v>26</v>
      </c>
      <c r="M10032" s="11" t="s">
        <v>27</v>
      </c>
      <c r="N10032" s="11" t="s">
        <v>28</v>
      </c>
      <c r="O10032" s="12" t="s">
        <v>29</v>
      </c>
      <c r="P10032" s="12"/>
      <c r="Q10032" s="15" t="s">
        <v>44309</v>
      </c>
      <c r="R10032" s="12" t="s">
        <v>31</v>
      </c>
      <c r="S10032" s="11" t="s">
        <v>44310</v>
      </c>
      <c r="T10032" s="11" t="s">
        <v>44311</v>
      </c>
    </row>
    <row x14ac:dyDescent="0.25" r="10033" customHeight="1" ht="19.5">
      <c r="A10033" s="18">
        <v>45223</v>
      </c>
      <c r="B10033" s="11" t="s">
        <v>44312</v>
      </c>
      <c r="C10033" s="11" t="s">
        <v>8367</v>
      </c>
      <c r="D10033" s="12"/>
      <c r="E10033" s="13">
        <v>15549311055</v>
      </c>
      <c r="F10033" s="11" t="s">
        <v>44313</v>
      </c>
      <c r="G10033" s="12" t="s">
        <v>115</v>
      </c>
      <c r="H10033" s="12"/>
      <c r="I10033" s="14" t="s">
        <v>615</v>
      </c>
      <c r="J10033" s="12" t="s">
        <v>24</v>
      </c>
      <c r="K10033" s="12" t="s">
        <v>25</v>
      </c>
      <c r="L10033" s="12" t="s">
        <v>39</v>
      </c>
      <c r="M10033" s="11" t="s">
        <v>27</v>
      </c>
      <c r="N10033" s="11" t="s">
        <v>28</v>
      </c>
      <c r="O10033" s="12" t="s">
        <v>29</v>
      </c>
      <c r="P10033" s="12"/>
      <c r="Q10033" s="15" t="s">
        <v>44314</v>
      </c>
      <c r="R10033" s="12" t="s">
        <v>42</v>
      </c>
      <c r="S10033" s="11" t="s">
        <v>44315</v>
      </c>
      <c r="T10033" s="11" t="s">
        <v>44316</v>
      </c>
    </row>
    <row x14ac:dyDescent="0.25" r="10034" customHeight="1" ht="19.5">
      <c r="A10034" s="18">
        <v>45223</v>
      </c>
      <c r="B10034" s="11" t="s">
        <v>44317</v>
      </c>
      <c r="C10034" s="11" t="s">
        <v>5684</v>
      </c>
      <c r="D10034" s="12"/>
      <c r="E10034" s="13">
        <v>18671782562</v>
      </c>
      <c r="F10034" s="11" t="s">
        <v>44318</v>
      </c>
      <c r="G10034" s="12" t="s">
        <v>62</v>
      </c>
      <c r="H10034" s="12" t="s">
        <v>121</v>
      </c>
      <c r="I10034" s="14" t="s">
        <v>2649</v>
      </c>
      <c r="J10034" s="12" t="s">
        <v>24</v>
      </c>
      <c r="K10034" s="12" t="s">
        <v>25</v>
      </c>
      <c r="L10034" s="12" t="s">
        <v>39</v>
      </c>
      <c r="M10034" s="11" t="s">
        <v>27</v>
      </c>
      <c r="N10034" s="11" t="s">
        <v>183</v>
      </c>
      <c r="O10034" s="12" t="s">
        <v>29</v>
      </c>
      <c r="P10034" s="12"/>
      <c r="Q10034" s="15" t="s">
        <v>44319</v>
      </c>
      <c r="R10034" s="12" t="s">
        <v>42</v>
      </c>
      <c r="S10034" s="11" t="s">
        <v>44320</v>
      </c>
      <c r="T10034" s="11" t="s">
        <v>44272</v>
      </c>
    </row>
    <row x14ac:dyDescent="0.25" r="10035" customHeight="1" ht="19.5">
      <c r="A10035" s="18">
        <v>45224</v>
      </c>
      <c r="B10035" s="11" t="s">
        <v>44321</v>
      </c>
      <c r="C10035" s="11" t="s">
        <v>8367</v>
      </c>
      <c r="D10035" s="12"/>
      <c r="E10035" s="13">
        <v>15549311055</v>
      </c>
      <c r="F10035" s="11" t="s">
        <v>44313</v>
      </c>
      <c r="G10035" s="12" t="s">
        <v>115</v>
      </c>
      <c r="H10035" s="12"/>
      <c r="I10035" s="14" t="s">
        <v>154</v>
      </c>
      <c r="J10035" s="12" t="s">
        <v>24</v>
      </c>
      <c r="K10035" s="12" t="s">
        <v>25</v>
      </c>
      <c r="L10035" s="12" t="s">
        <v>39</v>
      </c>
      <c r="M10035" s="11" t="s">
        <v>27</v>
      </c>
      <c r="N10035" s="11" t="s">
        <v>28</v>
      </c>
      <c r="O10035" s="12" t="s">
        <v>29</v>
      </c>
      <c r="P10035" s="12"/>
      <c r="Q10035" s="15" t="s">
        <v>44322</v>
      </c>
      <c r="R10035" s="12" t="s">
        <v>42</v>
      </c>
      <c r="S10035" s="11" t="s">
        <v>44323</v>
      </c>
      <c r="T10035" s="11" t="s">
        <v>44316</v>
      </c>
    </row>
    <row x14ac:dyDescent="0.25" r="10036" customHeight="1" ht="19.5">
      <c r="A10036" s="18">
        <v>45224</v>
      </c>
      <c r="B10036" s="11" t="s">
        <v>44324</v>
      </c>
      <c r="C10036" s="11" t="s">
        <v>5684</v>
      </c>
      <c r="D10036" s="12"/>
      <c r="E10036" s="13">
        <v>18671765950</v>
      </c>
      <c r="F10036" s="11" t="s">
        <v>44325</v>
      </c>
      <c r="G10036" s="12" t="s">
        <v>115</v>
      </c>
      <c r="H10036" s="12" t="s">
        <v>5812</v>
      </c>
      <c r="I10036" s="14" t="s">
        <v>2649</v>
      </c>
      <c r="J10036" s="12" t="s">
        <v>24</v>
      </c>
      <c r="K10036" s="12" t="s">
        <v>25</v>
      </c>
      <c r="L10036" s="12" t="s">
        <v>39</v>
      </c>
      <c r="M10036" s="11" t="s">
        <v>27</v>
      </c>
      <c r="N10036" s="11" t="s">
        <v>183</v>
      </c>
      <c r="O10036" s="12" t="s">
        <v>29</v>
      </c>
      <c r="P10036" s="12"/>
      <c r="Q10036" s="15" t="s">
        <v>44326</v>
      </c>
      <c r="R10036" s="12" t="s">
        <v>42</v>
      </c>
      <c r="S10036" s="11" t="s">
        <v>44327</v>
      </c>
      <c r="T10036" s="11" t="s">
        <v>7234</v>
      </c>
    </row>
    <row x14ac:dyDescent="0.25" r="10037" customHeight="1" ht="19.5">
      <c r="A10037" s="18">
        <v>45225</v>
      </c>
      <c r="B10037" s="11" t="s">
        <v>44328</v>
      </c>
      <c r="C10037" s="11" t="s">
        <v>4901</v>
      </c>
      <c r="D10037" s="12"/>
      <c r="E10037" s="13" t="s">
        <v>44329</v>
      </c>
      <c r="F10037" s="11" t="s">
        <v>44330</v>
      </c>
      <c r="G10037" s="12" t="s">
        <v>74</v>
      </c>
      <c r="H10037" s="12"/>
      <c r="I10037" s="14" t="s">
        <v>148</v>
      </c>
      <c r="J10037" s="12" t="s">
        <v>24</v>
      </c>
      <c r="K10037" s="12" t="s">
        <v>25</v>
      </c>
      <c r="L10037" s="12" t="s">
        <v>39</v>
      </c>
      <c r="M10037" s="11" t="s">
        <v>149</v>
      </c>
      <c r="N10037" s="11" t="s">
        <v>4871</v>
      </c>
      <c r="O10037" s="12" t="s">
        <v>29</v>
      </c>
      <c r="P10037" s="12"/>
      <c r="Q10037" s="15" t="s">
        <v>44331</v>
      </c>
      <c r="R10037" s="12" t="s">
        <v>148</v>
      </c>
      <c r="S10037" s="11" t="s">
        <v>44332</v>
      </c>
      <c r="T10037" s="11" t="s">
        <v>4934</v>
      </c>
    </row>
    <row x14ac:dyDescent="0.25" r="10038" customHeight="1" ht="19.5">
      <c r="A10038" s="18">
        <v>45224</v>
      </c>
      <c r="B10038" s="11" t="s">
        <v>44333</v>
      </c>
      <c r="C10038" s="11" t="s">
        <v>5684</v>
      </c>
      <c r="D10038" s="12"/>
      <c r="E10038" s="13">
        <v>15572775782</v>
      </c>
      <c r="F10038" s="11" t="s">
        <v>44334</v>
      </c>
      <c r="G10038" s="12" t="s">
        <v>48</v>
      </c>
      <c r="H10038" s="12" t="s">
        <v>98</v>
      </c>
      <c r="I10038" s="14" t="s">
        <v>8690</v>
      </c>
      <c r="J10038" s="12" t="s">
        <v>24</v>
      </c>
      <c r="K10038" s="12" t="s">
        <v>25</v>
      </c>
      <c r="L10038" s="12" t="s">
        <v>39</v>
      </c>
      <c r="M10038" s="11" t="s">
        <v>27</v>
      </c>
      <c r="N10038" s="11" t="s">
        <v>183</v>
      </c>
      <c r="O10038" s="12" t="s">
        <v>29</v>
      </c>
      <c r="P10038" s="12"/>
      <c r="Q10038" s="15" t="s">
        <v>44335</v>
      </c>
      <c r="R10038" s="12" t="s">
        <v>42</v>
      </c>
      <c r="S10038" s="11" t="s">
        <v>44336</v>
      </c>
      <c r="T10038" s="11" t="s">
        <v>44337</v>
      </c>
    </row>
    <row x14ac:dyDescent="0.25" r="10039" customHeight="1" ht="19.5">
      <c r="A10039" s="18">
        <v>45225</v>
      </c>
      <c r="B10039" s="11" t="s">
        <v>44338</v>
      </c>
      <c r="C10039" s="11" t="s">
        <v>4867</v>
      </c>
      <c r="D10039" s="12"/>
      <c r="E10039" s="13" t="s">
        <v>44339</v>
      </c>
      <c r="F10039" s="11" t="s">
        <v>44340</v>
      </c>
      <c r="G10039" s="12" t="s">
        <v>74</v>
      </c>
      <c r="H10039" s="12"/>
      <c r="I10039" s="14" t="s">
        <v>4870</v>
      </c>
      <c r="J10039" s="12" t="s">
        <v>24</v>
      </c>
      <c r="K10039" s="12" t="s">
        <v>25</v>
      </c>
      <c r="L10039" s="12" t="s">
        <v>39</v>
      </c>
      <c r="M10039" s="11" t="s">
        <v>149</v>
      </c>
      <c r="N10039" s="11" t="s">
        <v>4871</v>
      </c>
      <c r="O10039" s="12" t="s">
        <v>29</v>
      </c>
      <c r="P10039" s="12"/>
      <c r="Q10039" s="15" t="s">
        <v>44341</v>
      </c>
      <c r="R10039" s="12" t="s">
        <v>148</v>
      </c>
      <c r="S10039" s="11" t="s">
        <v>24655</v>
      </c>
      <c r="T10039" s="11" t="s">
        <v>5339</v>
      </c>
    </row>
    <row x14ac:dyDescent="0.25" r="10040" customHeight="1" ht="19.5">
      <c r="A10040" s="18">
        <v>45222</v>
      </c>
      <c r="B10040" s="11" t="s">
        <v>44342</v>
      </c>
      <c r="C10040" s="11" t="s">
        <v>5684</v>
      </c>
      <c r="D10040" s="12"/>
      <c r="E10040" s="13">
        <v>15671021891</v>
      </c>
      <c r="F10040" s="11" t="s">
        <v>44343</v>
      </c>
      <c r="G10040" s="12" t="s">
        <v>23</v>
      </c>
      <c r="H10040" s="12"/>
      <c r="I10040" s="14" t="s">
        <v>254</v>
      </c>
      <c r="J10040" s="12" t="s">
        <v>24</v>
      </c>
      <c r="K10040" s="12" t="s">
        <v>25</v>
      </c>
      <c r="L10040" s="12" t="s">
        <v>39</v>
      </c>
      <c r="M10040" s="11" t="s">
        <v>40</v>
      </c>
      <c r="N10040" s="11" t="s">
        <v>183</v>
      </c>
      <c r="O10040" s="12" t="s">
        <v>29</v>
      </c>
      <c r="P10040" s="12"/>
      <c r="Q10040" s="15" t="s">
        <v>44344</v>
      </c>
      <c r="R10040" s="12" t="s">
        <v>42</v>
      </c>
      <c r="S10040" s="11" t="s">
        <v>44345</v>
      </c>
      <c r="T10040" s="11" t="s">
        <v>44346</v>
      </c>
    </row>
    <row x14ac:dyDescent="0.25" r="10041" customHeight="1" ht="19.5">
      <c r="A10041" s="18">
        <v>45223</v>
      </c>
      <c r="B10041" s="11" t="s">
        <v>44347</v>
      </c>
      <c r="C10041" s="11" t="s">
        <v>660</v>
      </c>
      <c r="D10041" s="12"/>
      <c r="E10041" s="13" t="s">
        <v>44348</v>
      </c>
      <c r="F10041" s="11" t="s">
        <v>12998</v>
      </c>
      <c r="G10041" s="12" t="s">
        <v>74</v>
      </c>
      <c r="H10041" s="12" t="s">
        <v>130</v>
      </c>
      <c r="I10041" s="14" t="s">
        <v>148</v>
      </c>
      <c r="J10041" s="12" t="s">
        <v>24</v>
      </c>
      <c r="K10041" s="12" t="s">
        <v>25</v>
      </c>
      <c r="L10041" s="12" t="s">
        <v>39</v>
      </c>
      <c r="M10041" s="11" t="s">
        <v>149</v>
      </c>
      <c r="N10041" s="11" t="s">
        <v>624</v>
      </c>
      <c r="O10041" s="12" t="s">
        <v>29</v>
      </c>
      <c r="P10041" s="12"/>
      <c r="Q10041" s="15" t="s">
        <v>44349</v>
      </c>
      <c r="R10041" s="12" t="s">
        <v>42</v>
      </c>
      <c r="S10041" s="11" t="s">
        <v>44350</v>
      </c>
      <c r="T10041" s="11" t="s">
        <v>6479</v>
      </c>
    </row>
    <row x14ac:dyDescent="0.25" r="10042" customHeight="1" ht="19.5">
      <c r="A10042" s="18">
        <v>45225</v>
      </c>
      <c r="B10042" s="11" t="s">
        <v>44351</v>
      </c>
      <c r="C10042" s="11" t="s">
        <v>4882</v>
      </c>
      <c r="D10042" s="12"/>
      <c r="E10042" s="13" t="s">
        <v>44352</v>
      </c>
      <c r="F10042" s="11" t="s">
        <v>2682</v>
      </c>
      <c r="G10042" s="12" t="s">
        <v>74</v>
      </c>
      <c r="H10042" s="12"/>
      <c r="I10042" s="14" t="s">
        <v>148</v>
      </c>
      <c r="J10042" s="12" t="s">
        <v>24</v>
      </c>
      <c r="K10042" s="12" t="s">
        <v>25</v>
      </c>
      <c r="L10042" s="12" t="s">
        <v>39</v>
      </c>
      <c r="M10042" s="11" t="s">
        <v>149</v>
      </c>
      <c r="N10042" s="11" t="s">
        <v>4871</v>
      </c>
      <c r="O10042" s="12" t="s">
        <v>29</v>
      </c>
      <c r="P10042" s="12"/>
      <c r="Q10042" s="15" t="s">
        <v>44353</v>
      </c>
      <c r="R10042" s="12" t="s">
        <v>148</v>
      </c>
      <c r="S10042" s="11" t="s">
        <v>29523</v>
      </c>
      <c r="T10042" s="11" t="s">
        <v>4906</v>
      </c>
    </row>
    <row x14ac:dyDescent="0.25" r="10043" customHeight="1" ht="19.5">
      <c r="A10043" s="18">
        <v>45222</v>
      </c>
      <c r="B10043" s="11" t="s">
        <v>44354</v>
      </c>
      <c r="C10043" s="11" t="s">
        <v>5860</v>
      </c>
      <c r="D10043" s="12"/>
      <c r="E10043" s="13">
        <v>15571774973</v>
      </c>
      <c r="F10043" s="11" t="s">
        <v>44355</v>
      </c>
      <c r="G10043" s="12" t="s">
        <v>115</v>
      </c>
      <c r="H10043" s="12"/>
      <c r="I10043" s="14">
        <v>10015</v>
      </c>
      <c r="J10043" s="12" t="s">
        <v>24</v>
      </c>
      <c r="K10043" s="12" t="s">
        <v>69</v>
      </c>
      <c r="L10043" s="12" t="s">
        <v>26</v>
      </c>
      <c r="M10043" s="11" t="s">
        <v>27</v>
      </c>
      <c r="N10043" s="11" t="s">
        <v>28</v>
      </c>
      <c r="O10043" s="12" t="s">
        <v>29</v>
      </c>
      <c r="P10043" s="12"/>
      <c r="Q10043" s="15" t="s">
        <v>44356</v>
      </c>
      <c r="R10043" s="12" t="s">
        <v>31</v>
      </c>
      <c r="S10043" s="11" t="s">
        <v>44357</v>
      </c>
      <c r="T10043" s="11" t="s">
        <v>44358</v>
      </c>
    </row>
    <row x14ac:dyDescent="0.25" r="10044" customHeight="1" ht="19.5">
      <c r="A10044" s="18">
        <v>45222</v>
      </c>
      <c r="B10044" s="11" t="s">
        <v>44359</v>
      </c>
      <c r="C10044" s="11" t="s">
        <v>5860</v>
      </c>
      <c r="D10044" s="12"/>
      <c r="E10044" s="13">
        <v>13545844398</v>
      </c>
      <c r="F10044" s="11" t="s">
        <v>44360</v>
      </c>
      <c r="G10044" s="12" t="s">
        <v>23</v>
      </c>
      <c r="H10044" s="12"/>
      <c r="I10044" s="14">
        <v>10015</v>
      </c>
      <c r="J10044" s="12" t="s">
        <v>24</v>
      </c>
      <c r="K10044" s="12" t="s">
        <v>69</v>
      </c>
      <c r="L10044" s="12" t="s">
        <v>26</v>
      </c>
      <c r="M10044" s="11" t="s">
        <v>27</v>
      </c>
      <c r="N10044" s="11" t="s">
        <v>28</v>
      </c>
      <c r="O10044" s="12" t="s">
        <v>29</v>
      </c>
      <c r="P10044" s="12"/>
      <c r="Q10044" s="15" t="s">
        <v>44361</v>
      </c>
      <c r="R10044" s="12" t="s">
        <v>31</v>
      </c>
      <c r="S10044" s="11" t="s">
        <v>44362</v>
      </c>
      <c r="T10044" s="11" t="s">
        <v>44363</v>
      </c>
    </row>
    <row x14ac:dyDescent="0.25" r="10045" customHeight="1" ht="19.5">
      <c r="A10045" s="18">
        <v>45223</v>
      </c>
      <c r="B10045" s="11" t="s">
        <v>44364</v>
      </c>
      <c r="C10045" s="11" t="s">
        <v>8367</v>
      </c>
      <c r="D10045" s="12"/>
      <c r="E10045" s="13">
        <v>15549311055</v>
      </c>
      <c r="F10045" s="11" t="s">
        <v>44313</v>
      </c>
      <c r="G10045" s="12" t="s">
        <v>115</v>
      </c>
      <c r="H10045" s="12"/>
      <c r="I10045" s="14">
        <v>10015</v>
      </c>
      <c r="J10045" s="12" t="s">
        <v>24</v>
      </c>
      <c r="K10045" s="12" t="s">
        <v>69</v>
      </c>
      <c r="L10045" s="12" t="s">
        <v>26</v>
      </c>
      <c r="M10045" s="11" t="s">
        <v>27</v>
      </c>
      <c r="N10045" s="11" t="s">
        <v>28</v>
      </c>
      <c r="O10045" s="12" t="s">
        <v>29</v>
      </c>
      <c r="P10045" s="12"/>
      <c r="Q10045" s="15" t="s">
        <v>44365</v>
      </c>
      <c r="R10045" s="12" t="s">
        <v>31</v>
      </c>
      <c r="S10045" s="11" t="s">
        <v>44366</v>
      </c>
      <c r="T10045" s="11" t="s">
        <v>44367</v>
      </c>
    </row>
    <row x14ac:dyDescent="0.25" r="10046" customHeight="1" ht="19.5">
      <c r="A10046" s="18">
        <v>45224</v>
      </c>
      <c r="B10046" s="11" t="s">
        <v>44368</v>
      </c>
      <c r="C10046" s="11" t="s">
        <v>5860</v>
      </c>
      <c r="D10046" s="12"/>
      <c r="E10046" s="13">
        <v>15587915551</v>
      </c>
      <c r="F10046" s="11" t="s">
        <v>41793</v>
      </c>
      <c r="G10046" s="12" t="s">
        <v>62</v>
      </c>
      <c r="H10046" s="12"/>
      <c r="I10046" s="14">
        <v>10015</v>
      </c>
      <c r="J10046" s="12" t="s">
        <v>24</v>
      </c>
      <c r="K10046" s="12" t="s">
        <v>172</v>
      </c>
      <c r="L10046" s="12" t="s">
        <v>26</v>
      </c>
      <c r="M10046" s="11" t="s">
        <v>27</v>
      </c>
      <c r="N10046" s="11" t="s">
        <v>28</v>
      </c>
      <c r="O10046" s="12" t="s">
        <v>29</v>
      </c>
      <c r="P10046" s="12"/>
      <c r="Q10046" s="15" t="s">
        <v>44369</v>
      </c>
      <c r="R10046" s="12" t="s">
        <v>31</v>
      </c>
      <c r="S10046" s="11" t="s">
        <v>44370</v>
      </c>
      <c r="T10046" s="11" t="s">
        <v>44371</v>
      </c>
    </row>
    <row x14ac:dyDescent="0.25" r="10047" customHeight="1" ht="19.5">
      <c r="A10047" s="18">
        <v>45222</v>
      </c>
      <c r="B10047" s="11" t="s">
        <v>44372</v>
      </c>
      <c r="C10047" s="11" t="s">
        <v>6057</v>
      </c>
      <c r="D10047" s="12"/>
      <c r="E10047" s="13">
        <v>15586353172</v>
      </c>
      <c r="F10047" s="11" t="s">
        <v>44373</v>
      </c>
      <c r="G10047" s="12" t="s">
        <v>56</v>
      </c>
      <c r="H10047" s="12"/>
      <c r="I10047" s="14" t="s">
        <v>142</v>
      </c>
      <c r="J10047" s="12" t="s">
        <v>24</v>
      </c>
      <c r="K10047" s="12" t="s">
        <v>25</v>
      </c>
      <c r="L10047" s="12" t="s">
        <v>39</v>
      </c>
      <c r="M10047" s="11" t="s">
        <v>40</v>
      </c>
      <c r="N10047" s="11" t="s">
        <v>183</v>
      </c>
      <c r="O10047" s="12" t="s">
        <v>29</v>
      </c>
      <c r="P10047" s="12"/>
      <c r="Q10047" s="15" t="s">
        <v>44374</v>
      </c>
      <c r="R10047" s="12" t="s">
        <v>42</v>
      </c>
      <c r="S10047" s="11" t="s">
        <v>44375</v>
      </c>
      <c r="T10047" s="11" t="s">
        <v>44376</v>
      </c>
    </row>
    <row x14ac:dyDescent="0.25" r="10048" customHeight="1" ht="19.5">
      <c r="A10048" s="18">
        <v>45225</v>
      </c>
      <c r="B10048" s="11" t="s">
        <v>44377</v>
      </c>
      <c r="C10048" s="11" t="s">
        <v>495</v>
      </c>
      <c r="D10048" s="12"/>
      <c r="E10048" s="13">
        <v>15572703960</v>
      </c>
      <c r="F10048" s="11" t="s">
        <v>44378</v>
      </c>
      <c r="G10048" s="12" t="s">
        <v>74</v>
      </c>
      <c r="H10048" s="12"/>
      <c r="I10048" s="14" t="s">
        <v>433</v>
      </c>
      <c r="J10048" s="12" t="s">
        <v>24</v>
      </c>
      <c r="K10048" s="12" t="s">
        <v>25</v>
      </c>
      <c r="L10048" s="12" t="s">
        <v>39</v>
      </c>
      <c r="M10048" s="11" t="s">
        <v>40</v>
      </c>
      <c r="N10048" s="11" t="s">
        <v>28</v>
      </c>
      <c r="O10048" s="12" t="s">
        <v>29</v>
      </c>
      <c r="P10048" s="12"/>
      <c r="Q10048" s="15" t="s">
        <v>44379</v>
      </c>
      <c r="R10048" s="12" t="s">
        <v>42</v>
      </c>
      <c r="S10048" s="11" t="s">
        <v>44380</v>
      </c>
      <c r="T10048" s="11" t="s">
        <v>44381</v>
      </c>
    </row>
    <row x14ac:dyDescent="0.25" r="10049" customHeight="1" ht="19.5">
      <c r="A10049" s="18">
        <v>45222</v>
      </c>
      <c r="B10049" s="11" t="s">
        <v>44382</v>
      </c>
      <c r="C10049" s="11" t="s">
        <v>5684</v>
      </c>
      <c r="D10049" s="12"/>
      <c r="E10049" s="13">
        <v>13297287805</v>
      </c>
      <c r="F10049" s="11" t="s">
        <v>44383</v>
      </c>
      <c r="G10049" s="12" t="s">
        <v>62</v>
      </c>
      <c r="H10049" s="12"/>
      <c r="I10049" s="14" t="s">
        <v>68</v>
      </c>
      <c r="J10049" s="12" t="s">
        <v>24</v>
      </c>
      <c r="K10049" s="12" t="s">
        <v>25</v>
      </c>
      <c r="L10049" s="12" t="s">
        <v>39</v>
      </c>
      <c r="M10049" s="11" t="s">
        <v>40</v>
      </c>
      <c r="N10049" s="11" t="s">
        <v>183</v>
      </c>
      <c r="O10049" s="12" t="s">
        <v>29</v>
      </c>
      <c r="P10049" s="12"/>
      <c r="Q10049" s="15" t="s">
        <v>44384</v>
      </c>
      <c r="R10049" s="12" t="s">
        <v>42</v>
      </c>
      <c r="S10049" s="11" t="s">
        <v>44385</v>
      </c>
      <c r="T10049" s="11" t="s">
        <v>18649</v>
      </c>
    </row>
    <row x14ac:dyDescent="0.25" r="10050" customHeight="1" ht="19.5">
      <c r="A10050" s="18">
        <v>45222</v>
      </c>
      <c r="B10050" s="11" t="s">
        <v>44386</v>
      </c>
      <c r="C10050" s="11" t="s">
        <v>8253</v>
      </c>
      <c r="D10050" s="12"/>
      <c r="E10050" s="13">
        <v>13235626767</v>
      </c>
      <c r="F10050" s="11" t="s">
        <v>44387</v>
      </c>
      <c r="G10050" s="12" t="s">
        <v>62</v>
      </c>
      <c r="H10050" s="12" t="s">
        <v>98</v>
      </c>
      <c r="I10050" s="14" t="s">
        <v>615</v>
      </c>
      <c r="J10050" s="12" t="s">
        <v>24</v>
      </c>
      <c r="K10050" s="12" t="s">
        <v>25</v>
      </c>
      <c r="L10050" s="12" t="s">
        <v>39</v>
      </c>
      <c r="M10050" s="11" t="s">
        <v>27</v>
      </c>
      <c r="N10050" s="11" t="s">
        <v>183</v>
      </c>
      <c r="O10050" s="12" t="s">
        <v>29</v>
      </c>
      <c r="P10050" s="12"/>
      <c r="Q10050" s="15" t="s">
        <v>1211</v>
      </c>
      <c r="R10050" s="12" t="s">
        <v>42</v>
      </c>
      <c r="S10050" s="11" t="s">
        <v>44388</v>
      </c>
      <c r="T10050" s="11" t="s">
        <v>25654</v>
      </c>
    </row>
    <row x14ac:dyDescent="0.25" r="10051" customHeight="1" ht="19.5">
      <c r="A10051" s="18">
        <v>45223</v>
      </c>
      <c r="B10051" s="11" t="s">
        <v>44389</v>
      </c>
      <c r="C10051" s="11" t="s">
        <v>4336</v>
      </c>
      <c r="D10051" s="12"/>
      <c r="E10051" s="13">
        <v>13227272680</v>
      </c>
      <c r="F10051" s="11" t="s">
        <v>44390</v>
      </c>
      <c r="G10051" s="12" t="s">
        <v>115</v>
      </c>
      <c r="H10051" s="12"/>
      <c r="I10051" s="14" t="s">
        <v>290</v>
      </c>
      <c r="J10051" s="12" t="s">
        <v>24</v>
      </c>
      <c r="K10051" s="12" t="s">
        <v>25</v>
      </c>
      <c r="L10051" s="12" t="s">
        <v>39</v>
      </c>
      <c r="M10051" s="11" t="s">
        <v>27</v>
      </c>
      <c r="N10051" s="11" t="s">
        <v>28</v>
      </c>
      <c r="O10051" s="12" t="s">
        <v>29</v>
      </c>
      <c r="P10051" s="12"/>
      <c r="Q10051" s="15" t="s">
        <v>44391</v>
      </c>
      <c r="R10051" s="12" t="s">
        <v>42</v>
      </c>
      <c r="S10051" s="11" t="s">
        <v>44392</v>
      </c>
      <c r="T10051" s="11" t="s">
        <v>18853</v>
      </c>
    </row>
    <row x14ac:dyDescent="0.25" r="10052" customHeight="1" ht="19.5">
      <c r="A10052" s="18">
        <v>45224</v>
      </c>
      <c r="B10052" s="11" t="s">
        <v>44393</v>
      </c>
      <c r="C10052" s="11" t="s">
        <v>8253</v>
      </c>
      <c r="D10052" s="12"/>
      <c r="E10052" s="13">
        <v>17671257576</v>
      </c>
      <c r="F10052" s="11" t="s">
        <v>44394</v>
      </c>
      <c r="G10052" s="12" t="s">
        <v>115</v>
      </c>
      <c r="H10052" s="12"/>
      <c r="I10052" s="14" t="s">
        <v>241</v>
      </c>
      <c r="J10052" s="12" t="s">
        <v>24</v>
      </c>
      <c r="K10052" s="12" t="s">
        <v>25</v>
      </c>
      <c r="L10052" s="12" t="s">
        <v>39</v>
      </c>
      <c r="M10052" s="11" t="s">
        <v>27</v>
      </c>
      <c r="N10052" s="11" t="s">
        <v>183</v>
      </c>
      <c r="O10052" s="12" t="s">
        <v>29</v>
      </c>
      <c r="P10052" s="12"/>
      <c r="Q10052" s="15" t="s">
        <v>44395</v>
      </c>
      <c r="R10052" s="12" t="s">
        <v>42</v>
      </c>
      <c r="S10052" s="11" t="s">
        <v>44396</v>
      </c>
      <c r="T10052" s="11" t="s">
        <v>44397</v>
      </c>
    </row>
    <row x14ac:dyDescent="0.25" r="10053" customHeight="1" ht="19.5">
      <c r="A10053" s="18">
        <v>45223</v>
      </c>
      <c r="B10053" s="11" t="s">
        <v>44398</v>
      </c>
      <c r="C10053" s="11" t="s">
        <v>5513</v>
      </c>
      <c r="D10053" s="12"/>
      <c r="E10053" s="13">
        <v>18671708450</v>
      </c>
      <c r="F10053" s="11" t="s">
        <v>25930</v>
      </c>
      <c r="G10053" s="12" t="s">
        <v>74</v>
      </c>
      <c r="H10053" s="12"/>
      <c r="I10053" s="14" t="s">
        <v>1024</v>
      </c>
      <c r="J10053" s="12" t="s">
        <v>24</v>
      </c>
      <c r="K10053" s="12" t="s">
        <v>25</v>
      </c>
      <c r="L10053" s="12" t="s">
        <v>39</v>
      </c>
      <c r="M10053" s="11" t="s">
        <v>27</v>
      </c>
      <c r="N10053" s="11" t="s">
        <v>28</v>
      </c>
      <c r="O10053" s="12" t="s">
        <v>29</v>
      </c>
      <c r="P10053" s="12"/>
      <c r="Q10053" s="15" t="s">
        <v>44399</v>
      </c>
      <c r="R10053" s="12" t="s">
        <v>42</v>
      </c>
      <c r="S10053" s="11" t="s">
        <v>44400</v>
      </c>
      <c r="T10053" s="11" t="s">
        <v>42898</v>
      </c>
    </row>
    <row x14ac:dyDescent="0.25" r="10054" customHeight="1" ht="19.5">
      <c r="A10054" s="18">
        <v>45225</v>
      </c>
      <c r="B10054" s="11" t="s">
        <v>44401</v>
      </c>
      <c r="C10054" s="11" t="s">
        <v>4923</v>
      </c>
      <c r="D10054" s="12"/>
      <c r="E10054" s="13" t="s">
        <v>44402</v>
      </c>
      <c r="F10054" s="11" t="s">
        <v>1316</v>
      </c>
      <c r="G10054" s="12" t="s">
        <v>74</v>
      </c>
      <c r="H10054" s="12"/>
      <c r="I10054" s="14" t="s">
        <v>148</v>
      </c>
      <c r="J10054" s="12" t="s">
        <v>24</v>
      </c>
      <c r="K10054" s="12" t="s">
        <v>25</v>
      </c>
      <c r="L10054" s="12" t="s">
        <v>39</v>
      </c>
      <c r="M10054" s="11" t="s">
        <v>149</v>
      </c>
      <c r="N10054" s="11" t="s">
        <v>4871</v>
      </c>
      <c r="O10054" s="12" t="s">
        <v>29</v>
      </c>
      <c r="P10054" s="12"/>
      <c r="Q10054" s="15" t="s">
        <v>44403</v>
      </c>
      <c r="R10054" s="12" t="s">
        <v>148</v>
      </c>
      <c r="S10054" s="11" t="s">
        <v>44404</v>
      </c>
      <c r="T10054" s="11" t="s">
        <v>4906</v>
      </c>
    </row>
    <row x14ac:dyDescent="0.25" r="10055" customHeight="1" ht="19.5">
      <c r="A10055" s="18">
        <v>45225</v>
      </c>
      <c r="B10055" s="11" t="s">
        <v>44405</v>
      </c>
      <c r="C10055" s="11" t="s">
        <v>4867</v>
      </c>
      <c r="D10055" s="12"/>
      <c r="E10055" s="13" t="s">
        <v>44406</v>
      </c>
      <c r="F10055" s="11" t="s">
        <v>44407</v>
      </c>
      <c r="G10055" s="12" t="s">
        <v>74</v>
      </c>
      <c r="H10055" s="12"/>
      <c r="I10055" s="14" t="s">
        <v>4870</v>
      </c>
      <c r="J10055" s="12" t="s">
        <v>24</v>
      </c>
      <c r="K10055" s="12" t="s">
        <v>25</v>
      </c>
      <c r="L10055" s="12" t="s">
        <v>39</v>
      </c>
      <c r="M10055" s="11" t="s">
        <v>149</v>
      </c>
      <c r="N10055" s="11" t="s">
        <v>4871</v>
      </c>
      <c r="O10055" s="12" t="s">
        <v>29</v>
      </c>
      <c r="P10055" s="12"/>
      <c r="Q10055" s="15" t="s">
        <v>44408</v>
      </c>
      <c r="R10055" s="12" t="s">
        <v>148</v>
      </c>
      <c r="S10055" s="11" t="s">
        <v>44409</v>
      </c>
      <c r="T10055" s="11" t="s">
        <v>4928</v>
      </c>
    </row>
    <row x14ac:dyDescent="0.25" r="10056" customHeight="1" ht="19.5">
      <c r="A10056" s="18">
        <v>45223</v>
      </c>
      <c r="B10056" s="11" t="s">
        <v>44410</v>
      </c>
      <c r="C10056" s="11" t="s">
        <v>2414</v>
      </c>
      <c r="D10056" s="12"/>
      <c r="E10056" s="13">
        <v>13986839572</v>
      </c>
      <c r="F10056" s="11" t="s">
        <v>44411</v>
      </c>
      <c r="G10056" s="12" t="s">
        <v>48</v>
      </c>
      <c r="H10056" s="12" t="s">
        <v>44412</v>
      </c>
      <c r="I10056" s="14" t="s">
        <v>1024</v>
      </c>
      <c r="J10056" s="12" t="s">
        <v>24</v>
      </c>
      <c r="K10056" s="12" t="s">
        <v>25</v>
      </c>
      <c r="L10056" s="12" t="s">
        <v>39</v>
      </c>
      <c r="M10056" s="11" t="s">
        <v>40</v>
      </c>
      <c r="N10056" s="11" t="s">
        <v>28</v>
      </c>
      <c r="O10056" s="12" t="s">
        <v>29</v>
      </c>
      <c r="P10056" s="12"/>
      <c r="Q10056" s="15" t="s">
        <v>44413</v>
      </c>
      <c r="R10056" s="12" t="s">
        <v>42</v>
      </c>
      <c r="S10056" s="11" t="s">
        <v>44414</v>
      </c>
      <c r="T10056" s="11" t="s">
        <v>43364</v>
      </c>
    </row>
    <row x14ac:dyDescent="0.25" r="10057" customHeight="1" ht="19.5">
      <c r="A10057" s="18">
        <v>45222</v>
      </c>
      <c r="B10057" s="11" t="s">
        <v>44415</v>
      </c>
      <c r="C10057" s="11" t="s">
        <v>660</v>
      </c>
      <c r="D10057" s="12"/>
      <c r="E10057" s="13" t="s">
        <v>44416</v>
      </c>
      <c r="F10057" s="11" t="s">
        <v>38858</v>
      </c>
      <c r="G10057" s="12" t="s">
        <v>37</v>
      </c>
      <c r="H10057" s="12"/>
      <c r="I10057" s="14" t="s">
        <v>254</v>
      </c>
      <c r="J10057" s="12" t="s">
        <v>24</v>
      </c>
      <c r="K10057" s="12" t="s">
        <v>25</v>
      </c>
      <c r="L10057" s="12" t="s">
        <v>39</v>
      </c>
      <c r="M10057" s="11" t="s">
        <v>149</v>
      </c>
      <c r="N10057" s="11" t="s">
        <v>624</v>
      </c>
      <c r="O10057" s="12" t="s">
        <v>29</v>
      </c>
      <c r="P10057" s="12"/>
      <c r="Q10057" s="15" t="s">
        <v>44417</v>
      </c>
      <c r="R10057" s="12" t="s">
        <v>42</v>
      </c>
      <c r="S10057" s="11" t="s">
        <v>44418</v>
      </c>
      <c r="T10057" s="11" t="s">
        <v>44419</v>
      </c>
    </row>
    <row x14ac:dyDescent="0.25" r="10058" customHeight="1" ht="19.5">
      <c r="A10058" s="18">
        <v>45224</v>
      </c>
      <c r="B10058" s="11" t="s">
        <v>44420</v>
      </c>
      <c r="C10058" s="11" t="s">
        <v>6443</v>
      </c>
      <c r="D10058" s="12"/>
      <c r="E10058" s="13">
        <v>18671781886</v>
      </c>
      <c r="F10058" s="11" t="s">
        <v>44421</v>
      </c>
      <c r="G10058" s="12" t="s">
        <v>74</v>
      </c>
      <c r="H10058" s="12"/>
      <c r="I10058" s="14" t="s">
        <v>749</v>
      </c>
      <c r="J10058" s="12" t="s">
        <v>24</v>
      </c>
      <c r="K10058" s="12" t="s">
        <v>25</v>
      </c>
      <c r="L10058" s="12" t="s">
        <v>39</v>
      </c>
      <c r="M10058" s="11" t="s">
        <v>27</v>
      </c>
      <c r="N10058" s="11" t="s">
        <v>183</v>
      </c>
      <c r="O10058" s="12" t="s">
        <v>29</v>
      </c>
      <c r="P10058" s="12"/>
      <c r="Q10058" s="15" t="s">
        <v>44422</v>
      </c>
      <c r="R10058" s="12" t="s">
        <v>42</v>
      </c>
      <c r="S10058" s="11" t="s">
        <v>44423</v>
      </c>
      <c r="T10058" s="11" t="s">
        <v>44424</v>
      </c>
    </row>
    <row x14ac:dyDescent="0.25" r="10059" customHeight="1" ht="19.5">
      <c r="A10059" s="18">
        <v>45225</v>
      </c>
      <c r="B10059" s="11" t="s">
        <v>44425</v>
      </c>
      <c r="C10059" s="11" t="s">
        <v>660</v>
      </c>
      <c r="D10059" s="12"/>
      <c r="E10059" s="13" t="s">
        <v>44426</v>
      </c>
      <c r="F10059" s="11" t="s">
        <v>20296</v>
      </c>
      <c r="G10059" s="12" t="s">
        <v>74</v>
      </c>
      <c r="H10059" s="12"/>
      <c r="I10059" s="14" t="s">
        <v>1504</v>
      </c>
      <c r="J10059" s="12" t="s">
        <v>24</v>
      </c>
      <c r="K10059" s="12" t="s">
        <v>25</v>
      </c>
      <c r="L10059" s="12" t="s">
        <v>39</v>
      </c>
      <c r="M10059" s="11" t="s">
        <v>149</v>
      </c>
      <c r="N10059" s="11" t="s">
        <v>624</v>
      </c>
      <c r="O10059" s="12" t="s">
        <v>29</v>
      </c>
      <c r="P10059" s="12"/>
      <c r="Q10059" s="15" t="s">
        <v>44427</v>
      </c>
      <c r="R10059" s="12" t="s">
        <v>42</v>
      </c>
      <c r="S10059" s="11" t="s">
        <v>44428</v>
      </c>
      <c r="T10059" s="11" t="s">
        <v>44429</v>
      </c>
    </row>
    <row x14ac:dyDescent="0.25" r="10060" customHeight="1" ht="19.5">
      <c r="A10060" s="18">
        <v>45224</v>
      </c>
      <c r="B10060" s="11" t="s">
        <v>44430</v>
      </c>
      <c r="C10060" s="11" t="s">
        <v>545</v>
      </c>
      <c r="D10060" s="12"/>
      <c r="E10060" s="13">
        <v>15572704925</v>
      </c>
      <c r="F10060" s="11" t="s">
        <v>44431</v>
      </c>
      <c r="G10060" s="12" t="s">
        <v>48</v>
      </c>
      <c r="H10060" s="12" t="s">
        <v>1513</v>
      </c>
      <c r="I10060" s="14" t="s">
        <v>398</v>
      </c>
      <c r="J10060" s="12" t="s">
        <v>24</v>
      </c>
      <c r="K10060" s="12" t="s">
        <v>25</v>
      </c>
      <c r="L10060" s="12" t="s">
        <v>39</v>
      </c>
      <c r="M10060" s="11" t="s">
        <v>40</v>
      </c>
      <c r="N10060" s="11" t="s">
        <v>28</v>
      </c>
      <c r="O10060" s="12" t="s">
        <v>29</v>
      </c>
      <c r="P10060" s="12"/>
      <c r="Q10060" s="15" t="s">
        <v>44432</v>
      </c>
      <c r="R10060" s="12" t="s">
        <v>42</v>
      </c>
      <c r="S10060" s="11" t="s">
        <v>44433</v>
      </c>
      <c r="T10060" s="11" t="s">
        <v>43364</v>
      </c>
    </row>
    <row x14ac:dyDescent="0.25" r="10061" customHeight="1" ht="19.5">
      <c r="A10061" s="18">
        <v>45225</v>
      </c>
      <c r="B10061" s="11" t="s">
        <v>44434</v>
      </c>
      <c r="C10061" s="11" t="s">
        <v>4867</v>
      </c>
      <c r="D10061" s="12"/>
      <c r="E10061" s="13" t="s">
        <v>44435</v>
      </c>
      <c r="F10061" s="11" t="s">
        <v>44436</v>
      </c>
      <c r="G10061" s="12" t="s">
        <v>74</v>
      </c>
      <c r="H10061" s="12"/>
      <c r="I10061" s="14" t="s">
        <v>4870</v>
      </c>
      <c r="J10061" s="12" t="s">
        <v>24</v>
      </c>
      <c r="K10061" s="12" t="s">
        <v>25</v>
      </c>
      <c r="L10061" s="12" t="s">
        <v>39</v>
      </c>
      <c r="M10061" s="11" t="s">
        <v>149</v>
      </c>
      <c r="N10061" s="11" t="s">
        <v>4871</v>
      </c>
      <c r="O10061" s="12" t="s">
        <v>29</v>
      </c>
      <c r="P10061" s="12"/>
      <c r="Q10061" s="15" t="s">
        <v>44437</v>
      </c>
      <c r="R10061" s="12" t="s">
        <v>148</v>
      </c>
      <c r="S10061" s="11" t="s">
        <v>44438</v>
      </c>
      <c r="T10061" s="11" t="s">
        <v>4893</v>
      </c>
    </row>
    <row x14ac:dyDescent="0.25" r="10062" customHeight="1" ht="19.5">
      <c r="A10062" s="18">
        <v>45225</v>
      </c>
      <c r="B10062" s="11" t="s">
        <v>44439</v>
      </c>
      <c r="C10062" s="11" t="s">
        <v>4882</v>
      </c>
      <c r="D10062" s="12"/>
      <c r="E10062" s="13" t="s">
        <v>44440</v>
      </c>
      <c r="F10062" s="11" t="s">
        <v>44441</v>
      </c>
      <c r="G10062" s="12" t="s">
        <v>74</v>
      </c>
      <c r="H10062" s="12"/>
      <c r="I10062" s="14" t="s">
        <v>148</v>
      </c>
      <c r="J10062" s="12" t="s">
        <v>24</v>
      </c>
      <c r="K10062" s="12" t="s">
        <v>25</v>
      </c>
      <c r="L10062" s="12" t="s">
        <v>39</v>
      </c>
      <c r="M10062" s="11" t="s">
        <v>149</v>
      </c>
      <c r="N10062" s="11" t="s">
        <v>4871</v>
      </c>
      <c r="O10062" s="12" t="s">
        <v>29</v>
      </c>
      <c r="P10062" s="12"/>
      <c r="Q10062" s="15" t="s">
        <v>44442</v>
      </c>
      <c r="R10062" s="12" t="s">
        <v>148</v>
      </c>
      <c r="S10062" s="11" t="s">
        <v>44443</v>
      </c>
      <c r="T10062" s="11" t="s">
        <v>4893</v>
      </c>
    </row>
    <row x14ac:dyDescent="0.25" r="10063" customHeight="1" ht="19.5">
      <c r="A10063" s="18">
        <v>45224</v>
      </c>
      <c r="B10063" s="11" t="s">
        <v>44444</v>
      </c>
      <c r="C10063" s="11" t="s">
        <v>6057</v>
      </c>
      <c r="D10063" s="12"/>
      <c r="E10063" s="13">
        <v>15608605115</v>
      </c>
      <c r="F10063" s="11" t="s">
        <v>44445</v>
      </c>
      <c r="G10063" s="12" t="s">
        <v>37</v>
      </c>
      <c r="H10063" s="12" t="s">
        <v>98</v>
      </c>
      <c r="I10063" s="14" t="s">
        <v>254</v>
      </c>
      <c r="J10063" s="12" t="s">
        <v>24</v>
      </c>
      <c r="K10063" s="12" t="s">
        <v>25</v>
      </c>
      <c r="L10063" s="12" t="s">
        <v>39</v>
      </c>
      <c r="M10063" s="11" t="s">
        <v>40</v>
      </c>
      <c r="N10063" s="11" t="s">
        <v>183</v>
      </c>
      <c r="O10063" s="12" t="s">
        <v>29</v>
      </c>
      <c r="P10063" s="12"/>
      <c r="Q10063" s="15" t="s">
        <v>44446</v>
      </c>
      <c r="R10063" s="12" t="s">
        <v>42</v>
      </c>
      <c r="S10063" s="11" t="s">
        <v>44447</v>
      </c>
      <c r="T10063" s="11" t="s">
        <v>44448</v>
      </c>
    </row>
    <row x14ac:dyDescent="0.25" r="10064" customHeight="1" ht="19.5">
      <c r="A10064" s="18">
        <v>45223</v>
      </c>
      <c r="B10064" s="11" t="s">
        <v>44449</v>
      </c>
      <c r="C10064" s="11" t="s">
        <v>6057</v>
      </c>
      <c r="D10064" s="12"/>
      <c r="E10064" s="13">
        <v>13197334681</v>
      </c>
      <c r="F10064" s="11" t="s">
        <v>44450</v>
      </c>
      <c r="G10064" s="12" t="s">
        <v>216</v>
      </c>
      <c r="H10064" s="12"/>
      <c r="I10064" s="14" t="s">
        <v>241</v>
      </c>
      <c r="J10064" s="12" t="s">
        <v>24</v>
      </c>
      <c r="K10064" s="12" t="s">
        <v>25</v>
      </c>
      <c r="L10064" s="12" t="s">
        <v>39</v>
      </c>
      <c r="M10064" s="11" t="s">
        <v>40</v>
      </c>
      <c r="N10064" s="11" t="s">
        <v>183</v>
      </c>
      <c r="O10064" s="12" t="s">
        <v>29</v>
      </c>
      <c r="P10064" s="12"/>
      <c r="Q10064" s="15" t="s">
        <v>44451</v>
      </c>
      <c r="R10064" s="12" t="s">
        <v>42</v>
      </c>
      <c r="S10064" s="11" t="s">
        <v>44452</v>
      </c>
      <c r="T10064" s="11" t="s">
        <v>44453</v>
      </c>
    </row>
    <row x14ac:dyDescent="0.25" r="10065" customHeight="1" ht="19.5">
      <c r="A10065" s="18">
        <v>45222</v>
      </c>
      <c r="B10065" s="11" t="s">
        <v>44454</v>
      </c>
      <c r="C10065" s="11" t="s">
        <v>6057</v>
      </c>
      <c r="D10065" s="12"/>
      <c r="E10065" s="13">
        <v>18071919027</v>
      </c>
      <c r="F10065" s="11" t="s">
        <v>44455</v>
      </c>
      <c r="G10065" s="12" t="s">
        <v>23</v>
      </c>
      <c r="H10065" s="12"/>
      <c r="I10065" s="14" t="s">
        <v>142</v>
      </c>
      <c r="J10065" s="12" t="s">
        <v>24</v>
      </c>
      <c r="K10065" s="12" t="s">
        <v>25</v>
      </c>
      <c r="L10065" s="12" t="s">
        <v>39</v>
      </c>
      <c r="M10065" s="11" t="s">
        <v>40</v>
      </c>
      <c r="N10065" s="11" t="s">
        <v>183</v>
      </c>
      <c r="O10065" s="12" t="s">
        <v>29</v>
      </c>
      <c r="P10065" s="12"/>
      <c r="Q10065" s="15" t="s">
        <v>44456</v>
      </c>
      <c r="R10065" s="12" t="s">
        <v>42</v>
      </c>
      <c r="S10065" s="11" t="s">
        <v>44457</v>
      </c>
      <c r="T10065" s="11" t="s">
        <v>17134</v>
      </c>
    </row>
    <row x14ac:dyDescent="0.25" r="10066" customHeight="1" ht="19.5">
      <c r="A10066" s="18">
        <v>45223</v>
      </c>
      <c r="B10066" s="11" t="s">
        <v>44458</v>
      </c>
      <c r="C10066" s="11" t="s">
        <v>6057</v>
      </c>
      <c r="D10066" s="12"/>
      <c r="E10066" s="13">
        <v>13277396679</v>
      </c>
      <c r="F10066" s="11" t="s">
        <v>44459</v>
      </c>
      <c r="G10066" s="12" t="s">
        <v>37</v>
      </c>
      <c r="H10066" s="12" t="s">
        <v>98</v>
      </c>
      <c r="I10066" s="14" t="s">
        <v>486</v>
      </c>
      <c r="J10066" s="12" t="s">
        <v>24</v>
      </c>
      <c r="K10066" s="12" t="s">
        <v>25</v>
      </c>
      <c r="L10066" s="12" t="s">
        <v>39</v>
      </c>
      <c r="M10066" s="11" t="s">
        <v>40</v>
      </c>
      <c r="N10066" s="11" t="s">
        <v>183</v>
      </c>
      <c r="O10066" s="12" t="s">
        <v>29</v>
      </c>
      <c r="P10066" s="12"/>
      <c r="Q10066" s="15" t="s">
        <v>44460</v>
      </c>
      <c r="R10066" s="12" t="s">
        <v>42</v>
      </c>
      <c r="S10066" s="11" t="s">
        <v>44461</v>
      </c>
      <c r="T10066" s="11" t="s">
        <v>44462</v>
      </c>
    </row>
    <row x14ac:dyDescent="0.25" r="10067" customHeight="1" ht="19.5">
      <c r="A10067" s="18">
        <v>45223</v>
      </c>
      <c r="B10067" s="11" t="s">
        <v>44463</v>
      </c>
      <c r="C10067" s="11" t="s">
        <v>691</v>
      </c>
      <c r="D10067" s="12"/>
      <c r="E10067" s="13">
        <v>15572755191</v>
      </c>
      <c r="F10067" s="11" t="s">
        <v>44464</v>
      </c>
      <c r="G10067" s="12" t="s">
        <v>74</v>
      </c>
      <c r="H10067" s="12"/>
      <c r="I10067" s="14" t="s">
        <v>116</v>
      </c>
      <c r="J10067" s="12" t="s">
        <v>24</v>
      </c>
      <c r="K10067" s="12" t="s">
        <v>25</v>
      </c>
      <c r="L10067" s="12" t="s">
        <v>39</v>
      </c>
      <c r="M10067" s="11" t="s">
        <v>40</v>
      </c>
      <c r="N10067" s="11" t="s">
        <v>28</v>
      </c>
      <c r="O10067" s="12" t="s">
        <v>29</v>
      </c>
      <c r="P10067" s="12"/>
      <c r="Q10067" s="15" t="s">
        <v>44465</v>
      </c>
      <c r="R10067" s="12" t="s">
        <v>42</v>
      </c>
      <c r="S10067" s="11" t="s">
        <v>44466</v>
      </c>
      <c r="T10067" s="11" t="s">
        <v>44467</v>
      </c>
    </row>
    <row x14ac:dyDescent="0.25" r="10068" customHeight="1" ht="19.5">
      <c r="A10068" s="18">
        <v>45225</v>
      </c>
      <c r="B10068" s="11" t="s">
        <v>44468</v>
      </c>
      <c r="C10068" s="11" t="s">
        <v>4867</v>
      </c>
      <c r="D10068" s="12"/>
      <c r="E10068" s="13" t="s">
        <v>44469</v>
      </c>
      <c r="F10068" s="11" t="s">
        <v>44470</v>
      </c>
      <c r="G10068" s="12" t="s">
        <v>74</v>
      </c>
      <c r="H10068" s="12"/>
      <c r="I10068" s="14" t="s">
        <v>4870</v>
      </c>
      <c r="J10068" s="12" t="s">
        <v>24</v>
      </c>
      <c r="K10068" s="12" t="s">
        <v>25</v>
      </c>
      <c r="L10068" s="12" t="s">
        <v>39</v>
      </c>
      <c r="M10068" s="11" t="s">
        <v>149</v>
      </c>
      <c r="N10068" s="11" t="s">
        <v>4871</v>
      </c>
      <c r="O10068" s="12" t="s">
        <v>29</v>
      </c>
      <c r="P10068" s="12"/>
      <c r="Q10068" s="15" t="s">
        <v>44471</v>
      </c>
      <c r="R10068" s="12" t="s">
        <v>148</v>
      </c>
      <c r="S10068" s="11" t="s">
        <v>44472</v>
      </c>
      <c r="T10068" s="11" t="s">
        <v>4978</v>
      </c>
    </row>
    <row x14ac:dyDescent="0.25" r="10069" customHeight="1" ht="19.5">
      <c r="A10069" s="18">
        <v>45225</v>
      </c>
      <c r="B10069" s="11" t="s">
        <v>44473</v>
      </c>
      <c r="C10069" s="11" t="s">
        <v>4882</v>
      </c>
      <c r="D10069" s="12"/>
      <c r="E10069" s="13" t="s">
        <v>24637</v>
      </c>
      <c r="F10069" s="11" t="s">
        <v>24638</v>
      </c>
      <c r="G10069" s="12" t="s">
        <v>74</v>
      </c>
      <c r="H10069" s="12" t="s">
        <v>98</v>
      </c>
      <c r="I10069" s="14" t="s">
        <v>148</v>
      </c>
      <c r="J10069" s="12" t="s">
        <v>24</v>
      </c>
      <c r="K10069" s="12" t="s">
        <v>25</v>
      </c>
      <c r="L10069" s="12" t="s">
        <v>39</v>
      </c>
      <c r="M10069" s="11" t="s">
        <v>149</v>
      </c>
      <c r="N10069" s="11" t="s">
        <v>4871</v>
      </c>
      <c r="O10069" s="12" t="s">
        <v>29</v>
      </c>
      <c r="P10069" s="12"/>
      <c r="Q10069" s="15" t="s">
        <v>44474</v>
      </c>
      <c r="R10069" s="12" t="s">
        <v>148</v>
      </c>
      <c r="S10069" s="11" t="s">
        <v>44475</v>
      </c>
      <c r="T10069" s="11" t="s">
        <v>4955</v>
      </c>
    </row>
    <row x14ac:dyDescent="0.25" r="10070" customHeight="1" ht="19.5">
      <c r="A10070" s="18">
        <v>45222</v>
      </c>
      <c r="B10070" s="11" t="s">
        <v>44476</v>
      </c>
      <c r="C10070" s="11" t="s">
        <v>660</v>
      </c>
      <c r="D10070" s="12"/>
      <c r="E10070" s="13" t="s">
        <v>44477</v>
      </c>
      <c r="F10070" s="11" t="s">
        <v>44478</v>
      </c>
      <c r="G10070" s="12" t="s">
        <v>74</v>
      </c>
      <c r="H10070" s="12"/>
      <c r="I10070" s="14" t="s">
        <v>796</v>
      </c>
      <c r="J10070" s="12" t="s">
        <v>24</v>
      </c>
      <c r="K10070" s="12" t="s">
        <v>25</v>
      </c>
      <c r="L10070" s="12" t="s">
        <v>39</v>
      </c>
      <c r="M10070" s="11" t="s">
        <v>149</v>
      </c>
      <c r="N10070" s="11" t="s">
        <v>624</v>
      </c>
      <c r="O10070" s="12" t="s">
        <v>29</v>
      </c>
      <c r="P10070" s="12"/>
      <c r="Q10070" s="15" t="s">
        <v>44479</v>
      </c>
      <c r="R10070" s="12" t="s">
        <v>42</v>
      </c>
      <c r="S10070" s="11" t="s">
        <v>44480</v>
      </c>
      <c r="T10070" s="11" t="s">
        <v>44481</v>
      </c>
    </row>
    <row x14ac:dyDescent="0.25" r="10071" customHeight="1" ht="19.5">
      <c r="A10071" s="18">
        <v>45224</v>
      </c>
      <c r="B10071" s="11" t="s">
        <v>44482</v>
      </c>
      <c r="C10071" s="11" t="s">
        <v>1289</v>
      </c>
      <c r="D10071" s="12"/>
      <c r="E10071" s="13">
        <v>13117277798</v>
      </c>
      <c r="F10071" s="11"/>
      <c r="G10071" s="12"/>
      <c r="H10071" s="12"/>
      <c r="I10071" s="14" t="s">
        <v>110</v>
      </c>
      <c r="J10071" s="12" t="s">
        <v>24</v>
      </c>
      <c r="K10071" s="12" t="s">
        <v>25</v>
      </c>
      <c r="L10071" s="12" t="s">
        <v>39</v>
      </c>
      <c r="M10071" s="11" t="s">
        <v>27</v>
      </c>
      <c r="N10071" s="11" t="s">
        <v>28</v>
      </c>
      <c r="O10071" s="12" t="s">
        <v>29</v>
      </c>
      <c r="P10071" s="12"/>
      <c r="Q10071" s="15" t="s">
        <v>44483</v>
      </c>
      <c r="R10071" s="12" t="s">
        <v>42</v>
      </c>
      <c r="S10071" s="11" t="s">
        <v>44484</v>
      </c>
      <c r="T10071" s="11" t="s">
        <v>44485</v>
      </c>
    </row>
    <row x14ac:dyDescent="0.25" r="10072" customHeight="1" ht="19.5">
      <c r="A10072" s="18">
        <v>45222</v>
      </c>
      <c r="B10072" s="11" t="s">
        <v>44486</v>
      </c>
      <c r="C10072" s="11" t="s">
        <v>2455</v>
      </c>
      <c r="D10072" s="12"/>
      <c r="E10072" s="13">
        <v>15549357312</v>
      </c>
      <c r="F10072" s="11"/>
      <c r="G10072" s="12"/>
      <c r="H10072" s="12"/>
      <c r="I10072" s="14" t="s">
        <v>154</v>
      </c>
      <c r="J10072" s="12" t="s">
        <v>24</v>
      </c>
      <c r="K10072" s="12" t="s">
        <v>25</v>
      </c>
      <c r="L10072" s="12" t="s">
        <v>39</v>
      </c>
      <c r="M10072" s="11" t="s">
        <v>27</v>
      </c>
      <c r="N10072" s="11" t="s">
        <v>28</v>
      </c>
      <c r="O10072" s="12" t="s">
        <v>29</v>
      </c>
      <c r="P10072" s="12"/>
      <c r="Q10072" s="15" t="s">
        <v>44487</v>
      </c>
      <c r="R10072" s="12" t="s">
        <v>42</v>
      </c>
      <c r="S10072" s="11" t="s">
        <v>44488</v>
      </c>
      <c r="T10072" s="11" t="s">
        <v>44489</v>
      </c>
    </row>
    <row x14ac:dyDescent="0.25" r="10073" customHeight="1" ht="19.5">
      <c r="A10073" s="18">
        <v>45224</v>
      </c>
      <c r="B10073" s="11" t="s">
        <v>44490</v>
      </c>
      <c r="C10073" s="11" t="s">
        <v>6057</v>
      </c>
      <c r="D10073" s="12"/>
      <c r="E10073" s="13">
        <v>13040979411</v>
      </c>
      <c r="F10073" s="11" t="s">
        <v>4137</v>
      </c>
      <c r="G10073" s="12" t="s">
        <v>23</v>
      </c>
      <c r="H10073" s="12" t="s">
        <v>98</v>
      </c>
      <c r="I10073" s="14" t="s">
        <v>49</v>
      </c>
      <c r="J10073" s="12" t="s">
        <v>24</v>
      </c>
      <c r="K10073" s="12" t="s">
        <v>25</v>
      </c>
      <c r="L10073" s="12" t="s">
        <v>39</v>
      </c>
      <c r="M10073" s="11" t="s">
        <v>40</v>
      </c>
      <c r="N10073" s="11" t="s">
        <v>183</v>
      </c>
      <c r="O10073" s="12" t="s">
        <v>29</v>
      </c>
      <c r="P10073" s="12"/>
      <c r="Q10073" s="15" t="s">
        <v>44491</v>
      </c>
      <c r="R10073" s="12" t="s">
        <v>42</v>
      </c>
      <c r="S10073" s="11" t="s">
        <v>44492</v>
      </c>
      <c r="T10073" s="11" t="s">
        <v>44493</v>
      </c>
    </row>
    <row x14ac:dyDescent="0.25" r="10074" customHeight="1" ht="19.5">
      <c r="A10074" s="18">
        <v>45224</v>
      </c>
      <c r="B10074" s="11" t="s">
        <v>44494</v>
      </c>
      <c r="C10074" s="11" t="s">
        <v>8253</v>
      </c>
      <c r="D10074" s="12"/>
      <c r="E10074" s="13">
        <v>18671792507</v>
      </c>
      <c r="F10074" s="11" t="s">
        <v>44495</v>
      </c>
      <c r="G10074" s="12" t="s">
        <v>56</v>
      </c>
      <c r="H10074" s="12"/>
      <c r="I10074" s="14" t="s">
        <v>381</v>
      </c>
      <c r="J10074" s="12" t="s">
        <v>24</v>
      </c>
      <c r="K10074" s="12" t="s">
        <v>25</v>
      </c>
      <c r="L10074" s="12" t="s">
        <v>39</v>
      </c>
      <c r="M10074" s="11" t="s">
        <v>40</v>
      </c>
      <c r="N10074" s="11" t="s">
        <v>183</v>
      </c>
      <c r="O10074" s="12" t="s">
        <v>29</v>
      </c>
      <c r="P10074" s="12"/>
      <c r="Q10074" s="15" t="s">
        <v>44496</v>
      </c>
      <c r="R10074" s="12" t="s">
        <v>42</v>
      </c>
      <c r="S10074" s="11" t="s">
        <v>44497</v>
      </c>
      <c r="T10074" s="11" t="s">
        <v>44498</v>
      </c>
    </row>
    <row x14ac:dyDescent="0.25" r="10075" customHeight="1" ht="19.5">
      <c r="A10075" s="18">
        <v>45224</v>
      </c>
      <c r="B10075" s="11" t="s">
        <v>44499</v>
      </c>
      <c r="C10075" s="11" t="s">
        <v>2455</v>
      </c>
      <c r="D10075" s="12"/>
      <c r="E10075" s="13">
        <v>15629345817</v>
      </c>
      <c r="F10075" s="11"/>
      <c r="G10075" s="12"/>
      <c r="H10075" s="12"/>
      <c r="I10075" s="14" t="s">
        <v>38</v>
      </c>
      <c r="J10075" s="12" t="s">
        <v>24</v>
      </c>
      <c r="K10075" s="12" t="s">
        <v>25</v>
      </c>
      <c r="L10075" s="12" t="s">
        <v>39</v>
      </c>
      <c r="M10075" s="11" t="s">
        <v>27</v>
      </c>
      <c r="N10075" s="11" t="s">
        <v>28</v>
      </c>
      <c r="O10075" s="12" t="s">
        <v>29</v>
      </c>
      <c r="P10075" s="12"/>
      <c r="Q10075" s="15" t="s">
        <v>44500</v>
      </c>
      <c r="R10075" s="12" t="s">
        <v>42</v>
      </c>
      <c r="S10075" s="11" t="s">
        <v>44501</v>
      </c>
      <c r="T10075" s="11" t="s">
        <v>44502</v>
      </c>
    </row>
    <row x14ac:dyDescent="0.25" r="10076" customHeight="1" ht="19.5">
      <c r="A10076" s="18">
        <v>45225</v>
      </c>
      <c r="B10076" s="11" t="s">
        <v>44503</v>
      </c>
      <c r="C10076" s="11" t="s">
        <v>4867</v>
      </c>
      <c r="D10076" s="12"/>
      <c r="E10076" s="13" t="s">
        <v>44504</v>
      </c>
      <c r="F10076" s="11" t="s">
        <v>44505</v>
      </c>
      <c r="G10076" s="12" t="s">
        <v>74</v>
      </c>
      <c r="H10076" s="12" t="s">
        <v>86</v>
      </c>
      <c r="I10076" s="14" t="s">
        <v>4870</v>
      </c>
      <c r="J10076" s="12" t="s">
        <v>24</v>
      </c>
      <c r="K10076" s="12" t="s">
        <v>25</v>
      </c>
      <c r="L10076" s="12" t="s">
        <v>39</v>
      </c>
      <c r="M10076" s="11" t="s">
        <v>149</v>
      </c>
      <c r="N10076" s="11" t="s">
        <v>4871</v>
      </c>
      <c r="O10076" s="12" t="s">
        <v>29</v>
      </c>
      <c r="P10076" s="12"/>
      <c r="Q10076" s="15" t="s">
        <v>44506</v>
      </c>
      <c r="R10076" s="12" t="s">
        <v>148</v>
      </c>
      <c r="S10076" s="11" t="s">
        <v>44507</v>
      </c>
      <c r="T10076" s="11" t="s">
        <v>4961</v>
      </c>
    </row>
    <row x14ac:dyDescent="0.25" r="10077" customHeight="1" ht="19.5">
      <c r="A10077" s="18">
        <v>45224</v>
      </c>
      <c r="B10077" s="11" t="s">
        <v>44508</v>
      </c>
      <c r="C10077" s="11" t="s">
        <v>6057</v>
      </c>
      <c r="D10077" s="12"/>
      <c r="E10077" s="13">
        <v>18371761592</v>
      </c>
      <c r="F10077" s="11" t="s">
        <v>44509</v>
      </c>
      <c r="G10077" s="12" t="s">
        <v>48</v>
      </c>
      <c r="H10077" s="12"/>
      <c r="I10077" s="14" t="s">
        <v>154</v>
      </c>
      <c r="J10077" s="12" t="s">
        <v>24</v>
      </c>
      <c r="K10077" s="12" t="s">
        <v>25</v>
      </c>
      <c r="L10077" s="12" t="s">
        <v>39</v>
      </c>
      <c r="M10077" s="11" t="s">
        <v>40</v>
      </c>
      <c r="N10077" s="11" t="s">
        <v>183</v>
      </c>
      <c r="O10077" s="12" t="s">
        <v>29</v>
      </c>
      <c r="P10077" s="12"/>
      <c r="Q10077" s="15" t="s">
        <v>44510</v>
      </c>
      <c r="R10077" s="12" t="s">
        <v>42</v>
      </c>
      <c r="S10077" s="11" t="s">
        <v>44511</v>
      </c>
      <c r="T10077" s="11" t="s">
        <v>44512</v>
      </c>
    </row>
    <row x14ac:dyDescent="0.25" r="10078" customHeight="1" ht="19.5">
      <c r="A10078" s="18">
        <v>45224</v>
      </c>
      <c r="B10078" s="11" t="s">
        <v>44513</v>
      </c>
      <c r="C10078" s="11" t="s">
        <v>545</v>
      </c>
      <c r="D10078" s="12"/>
      <c r="E10078" s="13">
        <v>18671732495</v>
      </c>
      <c r="F10078" s="11" t="s">
        <v>44514</v>
      </c>
      <c r="G10078" s="12" t="s">
        <v>74</v>
      </c>
      <c r="H10078" s="12"/>
      <c r="I10078" s="14" t="s">
        <v>254</v>
      </c>
      <c r="J10078" s="12" t="s">
        <v>24</v>
      </c>
      <c r="K10078" s="12" t="s">
        <v>25</v>
      </c>
      <c r="L10078" s="12" t="s">
        <v>39</v>
      </c>
      <c r="M10078" s="11" t="s">
        <v>27</v>
      </c>
      <c r="N10078" s="11" t="s">
        <v>28</v>
      </c>
      <c r="O10078" s="12" t="s">
        <v>29</v>
      </c>
      <c r="P10078" s="12"/>
      <c r="Q10078" s="15" t="s">
        <v>44515</v>
      </c>
      <c r="R10078" s="12" t="s">
        <v>42</v>
      </c>
      <c r="S10078" s="11" t="s">
        <v>44516</v>
      </c>
      <c r="T10078" s="11" t="s">
        <v>44517</v>
      </c>
    </row>
    <row x14ac:dyDescent="0.25" r="10079" customHeight="1" ht="19.5">
      <c r="A10079" s="18">
        <v>45224</v>
      </c>
      <c r="B10079" s="11" t="s">
        <v>44518</v>
      </c>
      <c r="C10079" s="11" t="s">
        <v>10513</v>
      </c>
      <c r="D10079" s="12"/>
      <c r="E10079" s="13" t="s">
        <v>44519</v>
      </c>
      <c r="F10079" s="11" t="s">
        <v>44520</v>
      </c>
      <c r="G10079" s="12" t="s">
        <v>74</v>
      </c>
      <c r="H10079" s="12"/>
      <c r="I10079" s="14" t="s">
        <v>75</v>
      </c>
      <c r="J10079" s="12" t="s">
        <v>24</v>
      </c>
      <c r="K10079" s="12" t="s">
        <v>25</v>
      </c>
      <c r="L10079" s="12" t="s">
        <v>39</v>
      </c>
      <c r="M10079" s="11" t="s">
        <v>149</v>
      </c>
      <c r="N10079" s="11" t="s">
        <v>183</v>
      </c>
      <c r="O10079" s="12" t="s">
        <v>29</v>
      </c>
      <c r="P10079" s="12"/>
      <c r="Q10079" s="15" t="s">
        <v>44521</v>
      </c>
      <c r="R10079" s="12" t="s">
        <v>42</v>
      </c>
      <c r="S10079" s="11" t="s">
        <v>44522</v>
      </c>
      <c r="T10079" s="11" t="s">
        <v>44523</v>
      </c>
    </row>
    <row x14ac:dyDescent="0.25" r="10080" customHeight="1" ht="19.5">
      <c r="A10080" s="18">
        <v>45224</v>
      </c>
      <c r="B10080" s="11" t="s">
        <v>44524</v>
      </c>
      <c r="C10080" s="11" t="s">
        <v>6057</v>
      </c>
      <c r="D10080" s="12"/>
      <c r="E10080" s="13">
        <v>17671937978</v>
      </c>
      <c r="F10080" s="11" t="s">
        <v>7905</v>
      </c>
      <c r="G10080" s="12" t="s">
        <v>216</v>
      </c>
      <c r="H10080" s="12"/>
      <c r="I10080" s="14" t="s">
        <v>142</v>
      </c>
      <c r="J10080" s="12" t="s">
        <v>24</v>
      </c>
      <c r="K10080" s="12" t="s">
        <v>25</v>
      </c>
      <c r="L10080" s="12" t="s">
        <v>39</v>
      </c>
      <c r="M10080" s="11" t="s">
        <v>40</v>
      </c>
      <c r="N10080" s="11" t="s">
        <v>183</v>
      </c>
      <c r="O10080" s="12" t="s">
        <v>29</v>
      </c>
      <c r="P10080" s="12"/>
      <c r="Q10080" s="15" t="s">
        <v>44525</v>
      </c>
      <c r="R10080" s="12" t="s">
        <v>42</v>
      </c>
      <c r="S10080" s="11" t="s">
        <v>44526</v>
      </c>
      <c r="T10080" s="11" t="s">
        <v>44527</v>
      </c>
    </row>
    <row x14ac:dyDescent="0.25" r="10081" customHeight="1" ht="19.5">
      <c r="A10081" s="18">
        <v>45224</v>
      </c>
      <c r="B10081" s="11" t="s">
        <v>44528</v>
      </c>
      <c r="C10081" s="11" t="s">
        <v>6057</v>
      </c>
      <c r="D10081" s="12"/>
      <c r="E10081" s="13">
        <v>13972026081</v>
      </c>
      <c r="F10081" s="11" t="s">
        <v>44529</v>
      </c>
      <c r="G10081" s="12" t="s">
        <v>23</v>
      </c>
      <c r="H10081" s="12" t="s">
        <v>130</v>
      </c>
      <c r="I10081" s="14" t="s">
        <v>749</v>
      </c>
      <c r="J10081" s="12" t="s">
        <v>24</v>
      </c>
      <c r="K10081" s="12" t="s">
        <v>25</v>
      </c>
      <c r="L10081" s="12" t="s">
        <v>39</v>
      </c>
      <c r="M10081" s="11" t="s">
        <v>40</v>
      </c>
      <c r="N10081" s="11" t="s">
        <v>183</v>
      </c>
      <c r="O10081" s="12" t="s">
        <v>29</v>
      </c>
      <c r="P10081" s="12"/>
      <c r="Q10081" s="15" t="s">
        <v>44530</v>
      </c>
      <c r="R10081" s="12" t="s">
        <v>42</v>
      </c>
      <c r="S10081" s="11" t="s">
        <v>44531</v>
      </c>
      <c r="T10081" s="11" t="s">
        <v>44532</v>
      </c>
    </row>
    <row x14ac:dyDescent="0.25" r="10082" customHeight="1" ht="19.5">
      <c r="A10082" s="18">
        <v>45225</v>
      </c>
      <c r="B10082" s="11" t="s">
        <v>44533</v>
      </c>
      <c r="C10082" s="11" t="s">
        <v>2492</v>
      </c>
      <c r="D10082" s="12"/>
      <c r="E10082" s="13">
        <v>17671269593</v>
      </c>
      <c r="F10082" s="11" t="s">
        <v>44534</v>
      </c>
      <c r="G10082" s="12" t="s">
        <v>48</v>
      </c>
      <c r="H10082" s="12"/>
      <c r="I10082" s="14" t="s">
        <v>486</v>
      </c>
      <c r="J10082" s="12" t="s">
        <v>24</v>
      </c>
      <c r="K10082" s="12" t="s">
        <v>25</v>
      </c>
      <c r="L10082" s="12" t="s">
        <v>39</v>
      </c>
      <c r="M10082" s="11" t="s">
        <v>27</v>
      </c>
      <c r="N10082" s="11" t="s">
        <v>28</v>
      </c>
      <c r="O10082" s="12" t="s">
        <v>29</v>
      </c>
      <c r="P10082" s="12"/>
      <c r="Q10082" s="15" t="s">
        <v>44535</v>
      </c>
      <c r="R10082" s="12" t="s">
        <v>42</v>
      </c>
      <c r="S10082" s="11" t="s">
        <v>44536</v>
      </c>
      <c r="T10082" s="11" t="s">
        <v>44537</v>
      </c>
    </row>
    <row x14ac:dyDescent="0.25" r="10083" customHeight="1" ht="19.5">
      <c r="A10083" s="18">
        <v>45225</v>
      </c>
      <c r="B10083" s="11" t="s">
        <v>44538</v>
      </c>
      <c r="C10083" s="11" t="s">
        <v>4336</v>
      </c>
      <c r="D10083" s="12"/>
      <c r="E10083" s="13">
        <v>15672496051</v>
      </c>
      <c r="F10083" s="11" t="s">
        <v>9508</v>
      </c>
      <c r="G10083" s="12" t="s">
        <v>48</v>
      </c>
      <c r="H10083" s="12"/>
      <c r="I10083" s="14" t="s">
        <v>241</v>
      </c>
      <c r="J10083" s="12" t="s">
        <v>24</v>
      </c>
      <c r="K10083" s="12" t="s">
        <v>25</v>
      </c>
      <c r="L10083" s="12" t="s">
        <v>39</v>
      </c>
      <c r="M10083" s="11" t="s">
        <v>27</v>
      </c>
      <c r="N10083" s="11" t="s">
        <v>28</v>
      </c>
      <c r="O10083" s="12" t="s">
        <v>29</v>
      </c>
      <c r="P10083" s="12"/>
      <c r="Q10083" s="15" t="s">
        <v>44539</v>
      </c>
      <c r="R10083" s="12" t="s">
        <v>42</v>
      </c>
      <c r="S10083" s="11" t="s">
        <v>44540</v>
      </c>
      <c r="T10083" s="11" t="s">
        <v>44541</v>
      </c>
    </row>
    <row x14ac:dyDescent="0.25" r="10084" customHeight="1" ht="19.5">
      <c r="A10084" s="18">
        <v>45222</v>
      </c>
      <c r="B10084" s="11" t="s">
        <v>44542</v>
      </c>
      <c r="C10084" s="11" t="s">
        <v>9714</v>
      </c>
      <c r="D10084" s="12"/>
      <c r="E10084" s="13" t="s">
        <v>44543</v>
      </c>
      <c r="F10084" s="11" t="s">
        <v>39529</v>
      </c>
      <c r="G10084" s="12" t="s">
        <v>74</v>
      </c>
      <c r="H10084" s="12" t="s">
        <v>86</v>
      </c>
      <c r="I10084" s="14" t="s">
        <v>148</v>
      </c>
      <c r="J10084" s="12" t="s">
        <v>24</v>
      </c>
      <c r="K10084" s="12" t="s">
        <v>25</v>
      </c>
      <c r="L10084" s="12" t="s">
        <v>39</v>
      </c>
      <c r="M10084" s="11" t="s">
        <v>149</v>
      </c>
      <c r="N10084" s="11" t="s">
        <v>183</v>
      </c>
      <c r="O10084" s="12" t="s">
        <v>29</v>
      </c>
      <c r="P10084" s="12"/>
      <c r="Q10084" s="15" t="s">
        <v>44544</v>
      </c>
      <c r="R10084" s="12" t="s">
        <v>42</v>
      </c>
      <c r="S10084" s="11" t="s">
        <v>44545</v>
      </c>
      <c r="T10084" s="11" t="s">
        <v>44546</v>
      </c>
    </row>
    <row x14ac:dyDescent="0.25" r="10085" customHeight="1" ht="19.5">
      <c r="A10085" s="18">
        <v>45223</v>
      </c>
      <c r="B10085" s="11" t="s">
        <v>44547</v>
      </c>
      <c r="C10085" s="11" t="s">
        <v>660</v>
      </c>
      <c r="D10085" s="12"/>
      <c r="E10085" s="13" t="s">
        <v>44548</v>
      </c>
      <c r="F10085" s="11" t="s">
        <v>44549</v>
      </c>
      <c r="G10085" s="12" t="s">
        <v>74</v>
      </c>
      <c r="H10085" s="12" t="s">
        <v>98</v>
      </c>
      <c r="I10085" s="14" t="s">
        <v>381</v>
      </c>
      <c r="J10085" s="12" t="s">
        <v>24</v>
      </c>
      <c r="K10085" s="12" t="s">
        <v>25</v>
      </c>
      <c r="L10085" s="12" t="s">
        <v>39</v>
      </c>
      <c r="M10085" s="11" t="s">
        <v>149</v>
      </c>
      <c r="N10085" s="11" t="s">
        <v>624</v>
      </c>
      <c r="O10085" s="12" t="s">
        <v>29</v>
      </c>
      <c r="P10085" s="12"/>
      <c r="Q10085" s="15" t="s">
        <v>44550</v>
      </c>
      <c r="R10085" s="12" t="s">
        <v>42</v>
      </c>
      <c r="S10085" s="11" t="s">
        <v>44551</v>
      </c>
      <c r="T10085" s="11" t="s">
        <v>44552</v>
      </c>
    </row>
    <row x14ac:dyDescent="0.25" r="10086" customHeight="1" ht="19.5">
      <c r="A10086" s="18">
        <v>45223</v>
      </c>
      <c r="B10086" s="11" t="s">
        <v>44553</v>
      </c>
      <c r="C10086" s="11" t="s">
        <v>1011</v>
      </c>
      <c r="D10086" s="12"/>
      <c r="E10086" s="13">
        <v>13117270228</v>
      </c>
      <c r="F10086" s="11" t="s">
        <v>7404</v>
      </c>
      <c r="G10086" s="12" t="s">
        <v>171</v>
      </c>
      <c r="H10086" s="12"/>
      <c r="I10086" s="14">
        <v>10015</v>
      </c>
      <c r="J10086" s="12" t="s">
        <v>24</v>
      </c>
      <c r="K10086" s="12" t="s">
        <v>172</v>
      </c>
      <c r="L10086" s="12" t="s">
        <v>26</v>
      </c>
      <c r="M10086" s="11" t="s">
        <v>27</v>
      </c>
      <c r="N10086" s="11" t="s">
        <v>28</v>
      </c>
      <c r="O10086" s="12" t="s">
        <v>29</v>
      </c>
      <c r="P10086" s="12"/>
      <c r="Q10086" s="15" t="s">
        <v>44554</v>
      </c>
      <c r="R10086" s="12" t="s">
        <v>31</v>
      </c>
      <c r="S10086" s="11" t="s">
        <v>44555</v>
      </c>
      <c r="T10086" s="11" t="s">
        <v>44556</v>
      </c>
    </row>
    <row x14ac:dyDescent="0.25" r="10087" customHeight="1" ht="19.5">
      <c r="A10087" s="18">
        <v>45222</v>
      </c>
      <c r="B10087" s="11" t="s">
        <v>44557</v>
      </c>
      <c r="C10087" s="11" t="s">
        <v>5869</v>
      </c>
      <c r="D10087" s="12"/>
      <c r="E10087" s="13">
        <v>18571028985</v>
      </c>
      <c r="F10087" s="11" t="s">
        <v>44558</v>
      </c>
      <c r="G10087" s="12" t="s">
        <v>37</v>
      </c>
      <c r="H10087" s="12"/>
      <c r="I10087" s="14" t="s">
        <v>104</v>
      </c>
      <c r="J10087" s="12" t="s">
        <v>24</v>
      </c>
      <c r="K10087" s="12" t="s">
        <v>25</v>
      </c>
      <c r="L10087" s="12" t="s">
        <v>39</v>
      </c>
      <c r="M10087" s="11" t="s">
        <v>27</v>
      </c>
      <c r="N10087" s="11" t="s">
        <v>183</v>
      </c>
      <c r="O10087" s="12" t="s">
        <v>29</v>
      </c>
      <c r="P10087" s="12"/>
      <c r="Q10087" s="15" t="s">
        <v>44559</v>
      </c>
      <c r="R10087" s="12" t="s">
        <v>42</v>
      </c>
      <c r="S10087" s="11" t="s">
        <v>44560</v>
      </c>
      <c r="T10087" s="11" t="s">
        <v>44561</v>
      </c>
    </row>
    <row x14ac:dyDescent="0.25" r="10088" customHeight="1" ht="19.5">
      <c r="A10088" s="18">
        <v>45224</v>
      </c>
      <c r="B10088" s="11" t="s">
        <v>44562</v>
      </c>
      <c r="C10088" s="11" t="s">
        <v>29257</v>
      </c>
      <c r="D10088" s="12"/>
      <c r="E10088" s="13">
        <v>15571754640</v>
      </c>
      <c r="F10088" s="11" t="s">
        <v>12451</v>
      </c>
      <c r="G10088" s="12" t="s">
        <v>74</v>
      </c>
      <c r="H10088" s="12"/>
      <c r="I10088" s="14">
        <v>10015</v>
      </c>
      <c r="J10088" s="12" t="s">
        <v>24</v>
      </c>
      <c r="K10088" s="12" t="s">
        <v>25</v>
      </c>
      <c r="L10088" s="12" t="s">
        <v>26</v>
      </c>
      <c r="M10088" s="11" t="s">
        <v>27</v>
      </c>
      <c r="N10088" s="11" t="s">
        <v>28</v>
      </c>
      <c r="O10088" s="12" t="s">
        <v>29</v>
      </c>
      <c r="P10088" s="12"/>
      <c r="Q10088" s="15" t="s">
        <v>44563</v>
      </c>
      <c r="R10088" s="12" t="s">
        <v>31</v>
      </c>
      <c r="S10088" s="11" t="s">
        <v>44564</v>
      </c>
      <c r="T10088" s="11" t="s">
        <v>44565</v>
      </c>
    </row>
    <row x14ac:dyDescent="0.25" r="10089" customHeight="1" ht="19.5">
      <c r="A10089" s="18">
        <v>45222</v>
      </c>
      <c r="B10089" s="11" t="s">
        <v>44566</v>
      </c>
      <c r="C10089" s="11" t="s">
        <v>5949</v>
      </c>
      <c r="D10089" s="12"/>
      <c r="E10089" s="13">
        <v>15671060505</v>
      </c>
      <c r="F10089" s="11" t="s">
        <v>43572</v>
      </c>
      <c r="G10089" s="12" t="s">
        <v>289</v>
      </c>
      <c r="H10089" s="12"/>
      <c r="I10089" s="14" t="s">
        <v>328</v>
      </c>
      <c r="J10089" s="12" t="s">
        <v>24</v>
      </c>
      <c r="K10089" s="12" t="s">
        <v>25</v>
      </c>
      <c r="L10089" s="12" t="s">
        <v>39</v>
      </c>
      <c r="M10089" s="11" t="s">
        <v>27</v>
      </c>
      <c r="N10089" s="11" t="s">
        <v>183</v>
      </c>
      <c r="O10089" s="12" t="s">
        <v>29</v>
      </c>
      <c r="P10089" s="12"/>
      <c r="Q10089" s="15" t="s">
        <v>44567</v>
      </c>
      <c r="R10089" s="12" t="s">
        <v>42</v>
      </c>
      <c r="S10089" s="11" t="s">
        <v>44568</v>
      </c>
      <c r="T10089" s="11" t="s">
        <v>44569</v>
      </c>
    </row>
    <row x14ac:dyDescent="0.25" r="10090" customHeight="1" ht="19.5">
      <c r="A10090" s="18">
        <v>45224</v>
      </c>
      <c r="B10090" s="11" t="s">
        <v>44570</v>
      </c>
      <c r="C10090" s="11" t="s">
        <v>6063</v>
      </c>
      <c r="D10090" s="12"/>
      <c r="E10090" s="13">
        <v>13227253049</v>
      </c>
      <c r="F10090" s="11" t="s">
        <v>44571</v>
      </c>
      <c r="G10090" s="12" t="s">
        <v>289</v>
      </c>
      <c r="H10090" s="12"/>
      <c r="I10090" s="14" t="s">
        <v>63</v>
      </c>
      <c r="J10090" s="12" t="s">
        <v>24</v>
      </c>
      <c r="K10090" s="12" t="s">
        <v>25</v>
      </c>
      <c r="L10090" s="12" t="s">
        <v>39</v>
      </c>
      <c r="M10090" s="11" t="s">
        <v>27</v>
      </c>
      <c r="N10090" s="11" t="s">
        <v>183</v>
      </c>
      <c r="O10090" s="12" t="s">
        <v>29</v>
      </c>
      <c r="P10090" s="12"/>
      <c r="Q10090" s="15" t="s">
        <v>44572</v>
      </c>
      <c r="R10090" s="12" t="s">
        <v>42</v>
      </c>
      <c r="S10090" s="11" t="s">
        <v>44573</v>
      </c>
      <c r="T10090" s="11" t="s">
        <v>44574</v>
      </c>
    </row>
    <row x14ac:dyDescent="0.25" r="10091" customHeight="1" ht="19.5">
      <c r="A10091" s="18">
        <v>45224</v>
      </c>
      <c r="B10091" s="11" t="s">
        <v>44575</v>
      </c>
      <c r="C10091" s="11" t="s">
        <v>660</v>
      </c>
      <c r="D10091" s="12"/>
      <c r="E10091" s="13" t="s">
        <v>44576</v>
      </c>
      <c r="F10091" s="11" t="s">
        <v>39414</v>
      </c>
      <c r="G10091" s="12" t="s">
        <v>74</v>
      </c>
      <c r="H10091" s="12"/>
      <c r="I10091" s="14" t="s">
        <v>381</v>
      </c>
      <c r="J10091" s="12" t="s">
        <v>24</v>
      </c>
      <c r="K10091" s="12" t="s">
        <v>25</v>
      </c>
      <c r="L10091" s="12" t="s">
        <v>39</v>
      </c>
      <c r="M10091" s="11" t="s">
        <v>40</v>
      </c>
      <c r="N10091" s="11" t="s">
        <v>624</v>
      </c>
      <c r="O10091" s="12" t="s">
        <v>29</v>
      </c>
      <c r="P10091" s="12"/>
      <c r="Q10091" s="15" t="s">
        <v>44577</v>
      </c>
      <c r="R10091" s="12" t="s">
        <v>42</v>
      </c>
      <c r="S10091" s="11" t="s">
        <v>44578</v>
      </c>
      <c r="T10091" s="11" t="s">
        <v>44579</v>
      </c>
    </row>
    <row x14ac:dyDescent="0.25" r="10092" customHeight="1" ht="19.5">
      <c r="A10092" s="18">
        <v>45225</v>
      </c>
      <c r="B10092" s="11" t="s">
        <v>44580</v>
      </c>
      <c r="C10092" s="11" t="s">
        <v>3554</v>
      </c>
      <c r="D10092" s="12"/>
      <c r="E10092" s="13">
        <v>17671925997</v>
      </c>
      <c r="F10092" s="11" t="s">
        <v>33526</v>
      </c>
      <c r="G10092" s="12" t="s">
        <v>37</v>
      </c>
      <c r="H10092" s="12" t="s">
        <v>357</v>
      </c>
      <c r="I10092" s="14" t="s">
        <v>241</v>
      </c>
      <c r="J10092" s="12" t="s">
        <v>24</v>
      </c>
      <c r="K10092" s="12" t="s">
        <v>25</v>
      </c>
      <c r="L10092" s="12" t="s">
        <v>39</v>
      </c>
      <c r="M10092" s="11" t="s">
        <v>27</v>
      </c>
      <c r="N10092" s="11" t="s">
        <v>28</v>
      </c>
      <c r="O10092" s="12" t="s">
        <v>29</v>
      </c>
      <c r="P10092" s="12"/>
      <c r="Q10092" s="15" t="s">
        <v>44581</v>
      </c>
      <c r="R10092" s="12" t="s">
        <v>42</v>
      </c>
      <c r="S10092" s="11" t="s">
        <v>44582</v>
      </c>
      <c r="T10092" s="11" t="s">
        <v>44583</v>
      </c>
    </row>
    <row x14ac:dyDescent="0.25" r="10093" customHeight="1" ht="19.5">
      <c r="A10093" s="18">
        <v>45224</v>
      </c>
      <c r="B10093" s="11" t="s">
        <v>44584</v>
      </c>
      <c r="C10093" s="11" t="s">
        <v>6057</v>
      </c>
      <c r="D10093" s="12"/>
      <c r="E10093" s="13">
        <v>18571018828</v>
      </c>
      <c r="F10093" s="11" t="s">
        <v>44585</v>
      </c>
      <c r="G10093" s="12" t="s">
        <v>62</v>
      </c>
      <c r="H10093" s="12"/>
      <c r="I10093" s="14" t="s">
        <v>1914</v>
      </c>
      <c r="J10093" s="12" t="s">
        <v>24</v>
      </c>
      <c r="K10093" s="12" t="s">
        <v>25</v>
      </c>
      <c r="L10093" s="12" t="s">
        <v>39</v>
      </c>
      <c r="M10093" s="11" t="s">
        <v>40</v>
      </c>
      <c r="N10093" s="11" t="s">
        <v>183</v>
      </c>
      <c r="O10093" s="12" t="s">
        <v>29</v>
      </c>
      <c r="P10093" s="12"/>
      <c r="Q10093" s="15" t="s">
        <v>44586</v>
      </c>
      <c r="R10093" s="12" t="s">
        <v>42</v>
      </c>
      <c r="S10093" s="11" t="s">
        <v>44587</v>
      </c>
      <c r="T10093" s="11" t="s">
        <v>44588</v>
      </c>
    </row>
    <row x14ac:dyDescent="0.25" r="10094" customHeight="1" ht="19.5">
      <c r="A10094" s="18">
        <v>45224</v>
      </c>
      <c r="B10094" s="11" t="s">
        <v>44589</v>
      </c>
      <c r="C10094" s="11" t="s">
        <v>6057</v>
      </c>
      <c r="D10094" s="12"/>
      <c r="E10094" s="13">
        <v>15629348899</v>
      </c>
      <c r="F10094" s="11" t="s">
        <v>13225</v>
      </c>
      <c r="G10094" s="12" t="s">
        <v>62</v>
      </c>
      <c r="H10094" s="12"/>
      <c r="I10094" s="14" t="s">
        <v>796</v>
      </c>
      <c r="J10094" s="12" t="s">
        <v>24</v>
      </c>
      <c r="K10094" s="12" t="s">
        <v>25</v>
      </c>
      <c r="L10094" s="12" t="s">
        <v>39</v>
      </c>
      <c r="M10094" s="11" t="s">
        <v>40</v>
      </c>
      <c r="N10094" s="11" t="s">
        <v>183</v>
      </c>
      <c r="O10094" s="12" t="s">
        <v>29</v>
      </c>
      <c r="P10094" s="12"/>
      <c r="Q10094" s="15" t="s">
        <v>44590</v>
      </c>
      <c r="R10094" s="12" t="s">
        <v>42</v>
      </c>
      <c r="S10094" s="11" t="s">
        <v>44591</v>
      </c>
      <c r="T10094" s="11" t="s">
        <v>44592</v>
      </c>
    </row>
    <row x14ac:dyDescent="0.25" r="10095" customHeight="1" ht="19.5">
      <c r="A10095" s="18">
        <v>45223</v>
      </c>
      <c r="B10095" s="11" t="s">
        <v>44593</v>
      </c>
      <c r="C10095" s="11" t="s">
        <v>691</v>
      </c>
      <c r="D10095" s="12"/>
      <c r="E10095" s="13">
        <v>13277250000</v>
      </c>
      <c r="F10095" s="11" t="s">
        <v>44594</v>
      </c>
      <c r="G10095" s="12" t="s">
        <v>1873</v>
      </c>
      <c r="H10095" s="12" t="s">
        <v>98</v>
      </c>
      <c r="I10095" s="14">
        <v>10015</v>
      </c>
      <c r="J10095" s="12" t="s">
        <v>24</v>
      </c>
      <c r="K10095" s="12" t="s">
        <v>172</v>
      </c>
      <c r="L10095" s="12" t="s">
        <v>26</v>
      </c>
      <c r="M10095" s="11" t="s">
        <v>27</v>
      </c>
      <c r="N10095" s="11" t="s">
        <v>28</v>
      </c>
      <c r="O10095" s="12" t="s">
        <v>29</v>
      </c>
      <c r="P10095" s="12"/>
      <c r="Q10095" s="15" t="s">
        <v>44595</v>
      </c>
      <c r="R10095" s="12" t="s">
        <v>31</v>
      </c>
      <c r="S10095" s="11" t="s">
        <v>44596</v>
      </c>
      <c r="T10095" s="11" t="s">
        <v>44597</v>
      </c>
    </row>
    <row x14ac:dyDescent="0.25" r="10096" customHeight="1" ht="19.5">
      <c r="A10096" s="18">
        <v>45225</v>
      </c>
      <c r="B10096" s="11" t="s">
        <v>44598</v>
      </c>
      <c r="C10096" s="11" t="s">
        <v>4882</v>
      </c>
      <c r="D10096" s="12"/>
      <c r="E10096" s="13" t="s">
        <v>44599</v>
      </c>
      <c r="F10096" s="11" t="s">
        <v>44600</v>
      </c>
      <c r="G10096" s="12" t="s">
        <v>74</v>
      </c>
      <c r="H10096" s="12"/>
      <c r="I10096" s="14" t="s">
        <v>148</v>
      </c>
      <c r="J10096" s="12" t="s">
        <v>24</v>
      </c>
      <c r="K10096" s="12" t="s">
        <v>25</v>
      </c>
      <c r="L10096" s="12" t="s">
        <v>39</v>
      </c>
      <c r="M10096" s="11" t="s">
        <v>149</v>
      </c>
      <c r="N10096" s="11" t="s">
        <v>4871</v>
      </c>
      <c r="O10096" s="12" t="s">
        <v>29</v>
      </c>
      <c r="P10096" s="12"/>
      <c r="Q10096" s="15" t="s">
        <v>44601</v>
      </c>
      <c r="R10096" s="12" t="s">
        <v>148</v>
      </c>
      <c r="S10096" s="11" t="s">
        <v>44602</v>
      </c>
      <c r="T10096" s="11" t="s">
        <v>4887</v>
      </c>
    </row>
    <row x14ac:dyDescent="0.25" r="10097" customHeight="1" ht="19.5">
      <c r="A10097" s="18">
        <v>45224</v>
      </c>
      <c r="B10097" s="11" t="s">
        <v>44603</v>
      </c>
      <c r="C10097" s="11" t="s">
        <v>685</v>
      </c>
      <c r="D10097" s="12"/>
      <c r="E10097" s="13">
        <v>13032700118</v>
      </c>
      <c r="F10097" s="11" t="s">
        <v>8629</v>
      </c>
      <c r="G10097" s="12" t="s">
        <v>37</v>
      </c>
      <c r="H10097" s="12"/>
      <c r="I10097" s="14" t="s">
        <v>1394</v>
      </c>
      <c r="J10097" s="12" t="s">
        <v>24</v>
      </c>
      <c r="K10097" s="12" t="s">
        <v>25</v>
      </c>
      <c r="L10097" s="12" t="s">
        <v>39</v>
      </c>
      <c r="M10097" s="11" t="s">
        <v>40</v>
      </c>
      <c r="N10097" s="11" t="s">
        <v>28</v>
      </c>
      <c r="O10097" s="12" t="s">
        <v>29</v>
      </c>
      <c r="P10097" s="12"/>
      <c r="Q10097" s="15" t="s">
        <v>44604</v>
      </c>
      <c r="R10097" s="12" t="s">
        <v>42</v>
      </c>
      <c r="S10097" s="11" t="s">
        <v>44605</v>
      </c>
      <c r="T10097" s="11" t="s">
        <v>44606</v>
      </c>
    </row>
    <row x14ac:dyDescent="0.25" r="10098" customHeight="1" ht="19.5">
      <c r="A10098" s="18">
        <v>45225</v>
      </c>
      <c r="B10098" s="11" t="s">
        <v>44607</v>
      </c>
      <c r="C10098" s="11" t="s">
        <v>6057</v>
      </c>
      <c r="D10098" s="12"/>
      <c r="E10098" s="13">
        <v>18271381800</v>
      </c>
      <c r="F10098" s="11" t="s">
        <v>44608</v>
      </c>
      <c r="G10098" s="12" t="s">
        <v>23</v>
      </c>
      <c r="H10098" s="12" t="s">
        <v>86</v>
      </c>
      <c r="I10098" s="14" t="s">
        <v>131</v>
      </c>
      <c r="J10098" s="12" t="s">
        <v>24</v>
      </c>
      <c r="K10098" s="12" t="s">
        <v>25</v>
      </c>
      <c r="L10098" s="12" t="s">
        <v>39</v>
      </c>
      <c r="M10098" s="11" t="s">
        <v>40</v>
      </c>
      <c r="N10098" s="11" t="s">
        <v>183</v>
      </c>
      <c r="O10098" s="12" t="s">
        <v>29</v>
      </c>
      <c r="P10098" s="12"/>
      <c r="Q10098" s="15" t="s">
        <v>44609</v>
      </c>
      <c r="R10098" s="12" t="s">
        <v>42</v>
      </c>
      <c r="S10098" s="11" t="s">
        <v>44610</v>
      </c>
      <c r="T10098" s="11" t="s">
        <v>44611</v>
      </c>
    </row>
    <row x14ac:dyDescent="0.25" r="10099" customHeight="1" ht="19.5">
      <c r="A10099" s="18">
        <v>45224</v>
      </c>
      <c r="B10099" s="11" t="s">
        <v>44612</v>
      </c>
      <c r="C10099" s="11" t="s">
        <v>5631</v>
      </c>
      <c r="D10099" s="12"/>
      <c r="E10099" s="13" t="s">
        <v>44613</v>
      </c>
      <c r="F10099" s="11" t="s">
        <v>43237</v>
      </c>
      <c r="G10099" s="12" t="s">
        <v>74</v>
      </c>
      <c r="H10099" s="12"/>
      <c r="I10099" s="14" t="s">
        <v>68</v>
      </c>
      <c r="J10099" s="12" t="s">
        <v>24</v>
      </c>
      <c r="K10099" s="12" t="s">
        <v>25</v>
      </c>
      <c r="L10099" s="12" t="s">
        <v>39</v>
      </c>
      <c r="M10099" s="11" t="s">
        <v>149</v>
      </c>
      <c r="N10099" s="11" t="s">
        <v>183</v>
      </c>
      <c r="O10099" s="12" t="s">
        <v>29</v>
      </c>
      <c r="P10099" s="12"/>
      <c r="Q10099" s="15" t="s">
        <v>44614</v>
      </c>
      <c r="R10099" s="12" t="s">
        <v>42</v>
      </c>
      <c r="S10099" s="11" t="s">
        <v>44615</v>
      </c>
      <c r="T10099" s="11" t="s">
        <v>44616</v>
      </c>
    </row>
    <row x14ac:dyDescent="0.25" r="10100" customHeight="1" ht="19.5">
      <c r="A10100" s="18">
        <v>45223</v>
      </c>
      <c r="B10100" s="11" t="s">
        <v>44617</v>
      </c>
      <c r="C10100" s="11" t="s">
        <v>691</v>
      </c>
      <c r="D10100" s="12"/>
      <c r="E10100" s="13">
        <v>13135808736</v>
      </c>
      <c r="F10100" s="11" t="s">
        <v>44618</v>
      </c>
      <c r="G10100" s="12" t="s">
        <v>115</v>
      </c>
      <c r="H10100" s="12"/>
      <c r="I10100" s="14" t="s">
        <v>272</v>
      </c>
      <c r="J10100" s="12" t="s">
        <v>24</v>
      </c>
      <c r="K10100" s="12" t="s">
        <v>25</v>
      </c>
      <c r="L10100" s="12" t="s">
        <v>39</v>
      </c>
      <c r="M10100" s="11" t="s">
        <v>40</v>
      </c>
      <c r="N10100" s="11" t="s">
        <v>28</v>
      </c>
      <c r="O10100" s="12" t="s">
        <v>29</v>
      </c>
      <c r="P10100" s="12"/>
      <c r="Q10100" s="15" t="s">
        <v>44619</v>
      </c>
      <c r="R10100" s="12" t="s">
        <v>42</v>
      </c>
      <c r="S10100" s="11" t="s">
        <v>44620</v>
      </c>
      <c r="T10100" s="11" t="s">
        <v>44621</v>
      </c>
    </row>
    <row x14ac:dyDescent="0.25" r="10101" customHeight="1" ht="19.5">
      <c r="A10101" s="18">
        <v>45222</v>
      </c>
      <c r="B10101" s="11" t="s">
        <v>44622</v>
      </c>
      <c r="C10101" s="11" t="s">
        <v>6057</v>
      </c>
      <c r="D10101" s="12"/>
      <c r="E10101" s="13">
        <v>13997691830</v>
      </c>
      <c r="F10101" s="11" t="s">
        <v>44623</v>
      </c>
      <c r="G10101" s="12" t="s">
        <v>48</v>
      </c>
      <c r="H10101" s="12"/>
      <c r="I10101" s="14" t="s">
        <v>116</v>
      </c>
      <c r="J10101" s="12" t="s">
        <v>24</v>
      </c>
      <c r="K10101" s="12" t="s">
        <v>25</v>
      </c>
      <c r="L10101" s="12" t="s">
        <v>39</v>
      </c>
      <c r="M10101" s="11" t="s">
        <v>40</v>
      </c>
      <c r="N10101" s="11" t="s">
        <v>183</v>
      </c>
      <c r="O10101" s="12" t="s">
        <v>29</v>
      </c>
      <c r="P10101" s="12"/>
      <c r="Q10101" s="15" t="s">
        <v>44624</v>
      </c>
      <c r="R10101" s="12" t="s">
        <v>42</v>
      </c>
      <c r="S10101" s="11" t="s">
        <v>44625</v>
      </c>
      <c r="T10101" s="11" t="s">
        <v>44626</v>
      </c>
    </row>
    <row x14ac:dyDescent="0.25" r="10102" customHeight="1" ht="19.5">
      <c r="A10102" s="18">
        <v>45223</v>
      </c>
      <c r="B10102" s="11" t="s">
        <v>44627</v>
      </c>
      <c r="C10102" s="11" t="s">
        <v>16692</v>
      </c>
      <c r="D10102" s="12"/>
      <c r="E10102" s="13">
        <v>13047168450</v>
      </c>
      <c r="F10102" s="11" t="s">
        <v>36041</v>
      </c>
      <c r="G10102" s="12" t="s">
        <v>56</v>
      </c>
      <c r="H10102" s="12" t="s">
        <v>130</v>
      </c>
      <c r="I10102" s="14" t="s">
        <v>486</v>
      </c>
      <c r="J10102" s="12" t="s">
        <v>24</v>
      </c>
      <c r="K10102" s="12" t="s">
        <v>69</v>
      </c>
      <c r="L10102" s="12" t="s">
        <v>39</v>
      </c>
      <c r="M10102" s="11" t="s">
        <v>40</v>
      </c>
      <c r="N10102" s="11" t="s">
        <v>28</v>
      </c>
      <c r="O10102" s="12" t="s">
        <v>29</v>
      </c>
      <c r="P10102" s="12"/>
      <c r="Q10102" s="15" t="s">
        <v>44628</v>
      </c>
      <c r="R10102" s="12" t="s">
        <v>42</v>
      </c>
      <c r="S10102" s="11" t="s">
        <v>44629</v>
      </c>
      <c r="T10102" s="11" t="s">
        <v>44630</v>
      </c>
    </row>
    <row x14ac:dyDescent="0.25" r="10103" customHeight="1" ht="19.5">
      <c r="A10103" s="18">
        <v>45225</v>
      </c>
      <c r="B10103" s="11" t="s">
        <v>44631</v>
      </c>
      <c r="C10103" s="11" t="s">
        <v>5117</v>
      </c>
      <c r="D10103" s="12"/>
      <c r="E10103" s="13" t="s">
        <v>44632</v>
      </c>
      <c r="F10103" s="11" t="s">
        <v>44633</v>
      </c>
      <c r="G10103" s="12" t="s">
        <v>74</v>
      </c>
      <c r="H10103" s="12" t="s">
        <v>98</v>
      </c>
      <c r="I10103" s="14" t="s">
        <v>4975</v>
      </c>
      <c r="J10103" s="12" t="s">
        <v>24</v>
      </c>
      <c r="K10103" s="12" t="s">
        <v>25</v>
      </c>
      <c r="L10103" s="12" t="s">
        <v>39</v>
      </c>
      <c r="M10103" s="11" t="s">
        <v>149</v>
      </c>
      <c r="N10103" s="11" t="s">
        <v>4871</v>
      </c>
      <c r="O10103" s="12" t="s">
        <v>29</v>
      </c>
      <c r="P10103" s="12"/>
      <c r="Q10103" s="15" t="s">
        <v>44634</v>
      </c>
      <c r="R10103" s="12" t="s">
        <v>148</v>
      </c>
      <c r="S10103" s="11" t="s">
        <v>44635</v>
      </c>
      <c r="T10103" s="11" t="s">
        <v>4906</v>
      </c>
    </row>
    <row x14ac:dyDescent="0.25" r="10104" customHeight="1" ht="19.5">
      <c r="A10104" s="18">
        <v>45225</v>
      </c>
      <c r="B10104" s="11" t="s">
        <v>44636</v>
      </c>
      <c r="C10104" s="11" t="s">
        <v>6057</v>
      </c>
      <c r="D10104" s="12"/>
      <c r="E10104" s="13">
        <v>18671786822</v>
      </c>
      <c r="F10104" s="11" t="s">
        <v>44637</v>
      </c>
      <c r="G10104" s="12" t="s">
        <v>62</v>
      </c>
      <c r="H10104" s="12"/>
      <c r="I10104" s="14" t="s">
        <v>87</v>
      </c>
      <c r="J10104" s="12" t="s">
        <v>24</v>
      </c>
      <c r="K10104" s="12" t="s">
        <v>25</v>
      </c>
      <c r="L10104" s="12" t="s">
        <v>39</v>
      </c>
      <c r="M10104" s="11" t="s">
        <v>40</v>
      </c>
      <c r="N10104" s="11" t="s">
        <v>183</v>
      </c>
      <c r="O10104" s="12" t="s">
        <v>29</v>
      </c>
      <c r="P10104" s="12"/>
      <c r="Q10104" s="15" t="s">
        <v>44638</v>
      </c>
      <c r="R10104" s="12" t="s">
        <v>42</v>
      </c>
      <c r="S10104" s="11" t="s">
        <v>44639</v>
      </c>
      <c r="T10104" s="11" t="s">
        <v>28748</v>
      </c>
    </row>
    <row x14ac:dyDescent="0.25" r="10105" customHeight="1" ht="19.5">
      <c r="A10105" s="18">
        <v>45223</v>
      </c>
      <c r="B10105" s="11" t="s">
        <v>44640</v>
      </c>
      <c r="C10105" s="11" t="s">
        <v>12657</v>
      </c>
      <c r="D10105" s="12"/>
      <c r="E10105" s="13">
        <v>15572732971</v>
      </c>
      <c r="F10105" s="11" t="s">
        <v>44641</v>
      </c>
      <c r="G10105" s="12" t="s">
        <v>115</v>
      </c>
      <c r="H10105" s="12"/>
      <c r="I10105" s="14" t="s">
        <v>241</v>
      </c>
      <c r="J10105" s="12" t="s">
        <v>24</v>
      </c>
      <c r="K10105" s="12" t="s">
        <v>25</v>
      </c>
      <c r="L10105" s="12" t="s">
        <v>39</v>
      </c>
      <c r="M10105" s="11" t="s">
        <v>27</v>
      </c>
      <c r="N10105" s="11" t="s">
        <v>183</v>
      </c>
      <c r="O10105" s="12" t="s">
        <v>29</v>
      </c>
      <c r="P10105" s="12"/>
      <c r="Q10105" s="15" t="s">
        <v>44642</v>
      </c>
      <c r="R10105" s="12" t="s">
        <v>42</v>
      </c>
      <c r="S10105" s="11" t="s">
        <v>44643</v>
      </c>
      <c r="T10105" s="11" t="s">
        <v>44644</v>
      </c>
    </row>
    <row x14ac:dyDescent="0.25" r="10106" customHeight="1" ht="19.5">
      <c r="A10106" s="18">
        <v>45223</v>
      </c>
      <c r="B10106" s="11" t="s">
        <v>44645</v>
      </c>
      <c r="C10106" s="11" t="s">
        <v>7513</v>
      </c>
      <c r="D10106" s="12"/>
      <c r="E10106" s="13">
        <v>15572797989</v>
      </c>
      <c r="F10106" s="11" t="s">
        <v>30810</v>
      </c>
      <c r="G10106" s="12" t="s">
        <v>37</v>
      </c>
      <c r="H10106" s="12"/>
      <c r="I10106" s="14" t="s">
        <v>1024</v>
      </c>
      <c r="J10106" s="12" t="s">
        <v>24</v>
      </c>
      <c r="K10106" s="12" t="s">
        <v>25</v>
      </c>
      <c r="L10106" s="12" t="s">
        <v>39</v>
      </c>
      <c r="M10106" s="11" t="s">
        <v>27</v>
      </c>
      <c r="N10106" s="11" t="s">
        <v>28</v>
      </c>
      <c r="O10106" s="12" t="s">
        <v>29</v>
      </c>
      <c r="P10106" s="12"/>
      <c r="Q10106" s="15" t="s">
        <v>44646</v>
      </c>
      <c r="R10106" s="12" t="s">
        <v>42</v>
      </c>
      <c r="S10106" s="11" t="s">
        <v>44647</v>
      </c>
      <c r="T10106" s="11" t="s">
        <v>44648</v>
      </c>
    </row>
    <row x14ac:dyDescent="0.25" r="10107" customHeight="1" ht="19.5">
      <c r="A10107" s="18">
        <v>45225</v>
      </c>
      <c r="B10107" s="11" t="s">
        <v>44649</v>
      </c>
      <c r="C10107" s="11" t="s">
        <v>4923</v>
      </c>
      <c r="D10107" s="12"/>
      <c r="E10107" s="13" t="s">
        <v>44650</v>
      </c>
      <c r="F10107" s="11" t="s">
        <v>44651</v>
      </c>
      <c r="G10107" s="12" t="s">
        <v>74</v>
      </c>
      <c r="H10107" s="12"/>
      <c r="I10107" s="14" t="s">
        <v>148</v>
      </c>
      <c r="J10107" s="12" t="s">
        <v>24</v>
      </c>
      <c r="K10107" s="12" t="s">
        <v>25</v>
      </c>
      <c r="L10107" s="12" t="s">
        <v>39</v>
      </c>
      <c r="M10107" s="11" t="s">
        <v>149</v>
      </c>
      <c r="N10107" s="11" t="s">
        <v>4871</v>
      </c>
      <c r="O10107" s="12" t="s">
        <v>29</v>
      </c>
      <c r="P10107" s="12"/>
      <c r="Q10107" s="15" t="s">
        <v>44652</v>
      </c>
      <c r="R10107" s="12" t="s">
        <v>148</v>
      </c>
      <c r="S10107" s="11" t="s">
        <v>44653</v>
      </c>
      <c r="T10107" s="11" t="s">
        <v>4955</v>
      </c>
    </row>
    <row x14ac:dyDescent="0.25" r="10108" customHeight="1" ht="19.5">
      <c r="A10108" s="18">
        <v>45225</v>
      </c>
      <c r="B10108" s="11" t="s">
        <v>44654</v>
      </c>
      <c r="C10108" s="11" t="s">
        <v>660</v>
      </c>
      <c r="D10108" s="12"/>
      <c r="E10108" s="13" t="s">
        <v>44655</v>
      </c>
      <c r="F10108" s="11" t="s">
        <v>44656</v>
      </c>
      <c r="G10108" s="12" t="s">
        <v>74</v>
      </c>
      <c r="H10108" s="12"/>
      <c r="I10108" s="14" t="s">
        <v>148</v>
      </c>
      <c r="J10108" s="12" t="s">
        <v>24</v>
      </c>
      <c r="K10108" s="12" t="s">
        <v>25</v>
      </c>
      <c r="L10108" s="12" t="s">
        <v>39</v>
      </c>
      <c r="M10108" s="11" t="s">
        <v>149</v>
      </c>
      <c r="N10108" s="11" t="s">
        <v>624</v>
      </c>
      <c r="O10108" s="12" t="s">
        <v>29</v>
      </c>
      <c r="P10108" s="12"/>
      <c r="Q10108" s="15" t="s">
        <v>44657</v>
      </c>
      <c r="R10108" s="12" t="s">
        <v>42</v>
      </c>
      <c r="S10108" s="11" t="s">
        <v>44658</v>
      </c>
      <c r="T10108" s="11" t="s">
        <v>44659</v>
      </c>
    </row>
    <row x14ac:dyDescent="0.25" r="10109" customHeight="1" ht="19.5">
      <c r="A10109" s="18">
        <v>45225</v>
      </c>
      <c r="B10109" s="11" t="s">
        <v>44660</v>
      </c>
      <c r="C10109" s="11" t="s">
        <v>5968</v>
      </c>
      <c r="D10109" s="12"/>
      <c r="E10109" s="13">
        <v>13277237681</v>
      </c>
      <c r="F10109" s="11" t="s">
        <v>44661</v>
      </c>
      <c r="G10109" s="12" t="s">
        <v>23</v>
      </c>
      <c r="H10109" s="12"/>
      <c r="I10109" s="14" t="s">
        <v>8690</v>
      </c>
      <c r="J10109" s="12" t="s">
        <v>24</v>
      </c>
      <c r="K10109" s="12" t="s">
        <v>25</v>
      </c>
      <c r="L10109" s="12" t="s">
        <v>39</v>
      </c>
      <c r="M10109" s="11" t="s">
        <v>27</v>
      </c>
      <c r="N10109" s="11" t="s">
        <v>183</v>
      </c>
      <c r="O10109" s="12" t="s">
        <v>29</v>
      </c>
      <c r="P10109" s="12"/>
      <c r="Q10109" s="15" t="s">
        <v>44662</v>
      </c>
      <c r="R10109" s="12" t="s">
        <v>42</v>
      </c>
      <c r="S10109" s="11" t="s">
        <v>44663</v>
      </c>
      <c r="T10109" s="11" t="s">
        <v>44664</v>
      </c>
    </row>
    <row x14ac:dyDescent="0.25" r="10110" customHeight="1" ht="19.5">
      <c r="A10110" s="18">
        <v>45222</v>
      </c>
      <c r="B10110" s="11" t="s">
        <v>44665</v>
      </c>
      <c r="C10110" s="11" t="s">
        <v>660</v>
      </c>
      <c r="D10110" s="12"/>
      <c r="E10110" s="13" t="s">
        <v>44666</v>
      </c>
      <c r="F10110" s="11" t="s">
        <v>44667</v>
      </c>
      <c r="G10110" s="12" t="s">
        <v>74</v>
      </c>
      <c r="H10110" s="12"/>
      <c r="I10110" s="14" t="s">
        <v>148</v>
      </c>
      <c r="J10110" s="12" t="s">
        <v>24</v>
      </c>
      <c r="K10110" s="12" t="s">
        <v>25</v>
      </c>
      <c r="L10110" s="12" t="s">
        <v>39</v>
      </c>
      <c r="M10110" s="11" t="s">
        <v>149</v>
      </c>
      <c r="N10110" s="11" t="s">
        <v>624</v>
      </c>
      <c r="O10110" s="12" t="s">
        <v>29</v>
      </c>
      <c r="P10110" s="12"/>
      <c r="Q10110" s="15" t="s">
        <v>44668</v>
      </c>
      <c r="R10110" s="12" t="s">
        <v>42</v>
      </c>
      <c r="S10110" s="11" t="s">
        <v>44669</v>
      </c>
      <c r="T10110" s="11" t="s">
        <v>44670</v>
      </c>
    </row>
    <row x14ac:dyDescent="0.25" r="10111" customHeight="1" ht="19.5">
      <c r="A10111" s="18">
        <v>45222</v>
      </c>
      <c r="B10111" s="11" t="s">
        <v>44671</v>
      </c>
      <c r="C10111" s="11" t="s">
        <v>1289</v>
      </c>
      <c r="D10111" s="12"/>
      <c r="E10111" s="13">
        <v>13032700118</v>
      </c>
      <c r="F10111" s="11" t="s">
        <v>8629</v>
      </c>
      <c r="G10111" s="12" t="s">
        <v>37</v>
      </c>
      <c r="H10111" s="12"/>
      <c r="I10111" s="14" t="s">
        <v>779</v>
      </c>
      <c r="J10111" s="12" t="s">
        <v>24</v>
      </c>
      <c r="K10111" s="12" t="s">
        <v>25</v>
      </c>
      <c r="L10111" s="12" t="s">
        <v>39</v>
      </c>
      <c r="M10111" s="11" t="s">
        <v>40</v>
      </c>
      <c r="N10111" s="11" t="s">
        <v>28</v>
      </c>
      <c r="O10111" s="12" t="s">
        <v>29</v>
      </c>
      <c r="P10111" s="12"/>
      <c r="Q10111" s="15" t="s">
        <v>44672</v>
      </c>
      <c r="R10111" s="12" t="s">
        <v>42</v>
      </c>
      <c r="S10111" s="11" t="s">
        <v>44673</v>
      </c>
      <c r="T10111" s="11" t="s">
        <v>44674</v>
      </c>
    </row>
    <row x14ac:dyDescent="0.25" r="10112" customHeight="1" ht="19.5">
      <c r="A10112" s="18">
        <v>45222</v>
      </c>
      <c r="B10112" s="11" t="s">
        <v>44675</v>
      </c>
      <c r="C10112" s="11" t="s">
        <v>7500</v>
      </c>
      <c r="D10112" s="12"/>
      <c r="E10112" s="13">
        <v>13886650699</v>
      </c>
      <c r="F10112" s="11" t="s">
        <v>44676</v>
      </c>
      <c r="G10112" s="12" t="s">
        <v>216</v>
      </c>
      <c r="H10112" s="12"/>
      <c r="I10112" s="14" t="s">
        <v>590</v>
      </c>
      <c r="J10112" s="12" t="s">
        <v>24</v>
      </c>
      <c r="K10112" s="12" t="s">
        <v>25</v>
      </c>
      <c r="L10112" s="12" t="s">
        <v>39</v>
      </c>
      <c r="M10112" s="11" t="s">
        <v>40</v>
      </c>
      <c r="N10112" s="11" t="s">
        <v>28</v>
      </c>
      <c r="O10112" s="12" t="s">
        <v>29</v>
      </c>
      <c r="P10112" s="12"/>
      <c r="Q10112" s="15" t="s">
        <v>44677</v>
      </c>
      <c r="R10112" s="12" t="s">
        <v>42</v>
      </c>
      <c r="S10112" s="11" t="s">
        <v>44678</v>
      </c>
      <c r="T10112" s="11" t="s">
        <v>44679</v>
      </c>
    </row>
    <row x14ac:dyDescent="0.25" r="10113" customHeight="1" ht="19.5">
      <c r="A10113" s="18">
        <v>45225</v>
      </c>
      <c r="B10113" s="11" t="s">
        <v>44680</v>
      </c>
      <c r="C10113" s="11" t="s">
        <v>660</v>
      </c>
      <c r="D10113" s="12"/>
      <c r="E10113" s="13">
        <v>13872592926</v>
      </c>
      <c r="F10113" s="11"/>
      <c r="G10113" s="12"/>
      <c r="H10113" s="12"/>
      <c r="I10113" s="14" t="s">
        <v>2649</v>
      </c>
      <c r="J10113" s="12" t="s">
        <v>24</v>
      </c>
      <c r="K10113" s="12" t="s">
        <v>25</v>
      </c>
      <c r="L10113" s="12" t="s">
        <v>39</v>
      </c>
      <c r="M10113" s="11" t="s">
        <v>675</v>
      </c>
      <c r="N10113" s="11" t="s">
        <v>624</v>
      </c>
      <c r="O10113" s="12" t="s">
        <v>29</v>
      </c>
      <c r="P10113" s="12"/>
      <c r="Q10113" s="15" t="s">
        <v>44681</v>
      </c>
      <c r="R10113" s="12" t="s">
        <v>42</v>
      </c>
      <c r="S10113" s="11" t="s">
        <v>44682</v>
      </c>
      <c r="T10113" s="11" t="s">
        <v>44683</v>
      </c>
    </row>
    <row x14ac:dyDescent="0.25" r="10114" customHeight="1" ht="19.5">
      <c r="A10114" s="18">
        <v>45224</v>
      </c>
      <c r="B10114" s="11" t="s">
        <v>44684</v>
      </c>
      <c r="C10114" s="11" t="s">
        <v>26171</v>
      </c>
      <c r="D10114" s="12"/>
      <c r="E10114" s="13">
        <v>13277232377</v>
      </c>
      <c r="F10114" s="11" t="s">
        <v>44685</v>
      </c>
      <c r="G10114" s="12" t="s">
        <v>74</v>
      </c>
      <c r="H10114" s="12"/>
      <c r="I10114" s="14" t="s">
        <v>241</v>
      </c>
      <c r="J10114" s="12" t="s">
        <v>24</v>
      </c>
      <c r="K10114" s="12" t="s">
        <v>25</v>
      </c>
      <c r="L10114" s="12" t="s">
        <v>39</v>
      </c>
      <c r="M10114" s="11" t="s">
        <v>40</v>
      </c>
      <c r="N10114" s="11" t="s">
        <v>28</v>
      </c>
      <c r="O10114" s="12" t="s">
        <v>29</v>
      </c>
      <c r="P10114" s="12"/>
      <c r="Q10114" s="15" t="s">
        <v>44686</v>
      </c>
      <c r="R10114" s="12" t="s">
        <v>42</v>
      </c>
      <c r="S10114" s="11" t="s">
        <v>44687</v>
      </c>
      <c r="T10114" s="11" t="s">
        <v>44688</v>
      </c>
    </row>
    <row x14ac:dyDescent="0.25" r="10115" customHeight="1" ht="19.5">
      <c r="A10115" s="18">
        <v>45223</v>
      </c>
      <c r="B10115" s="11" t="s">
        <v>44689</v>
      </c>
      <c r="C10115" s="11" t="s">
        <v>3418</v>
      </c>
      <c r="D10115" s="12"/>
      <c r="E10115" s="13">
        <v>16671738045</v>
      </c>
      <c r="F10115" s="11" t="s">
        <v>35989</v>
      </c>
      <c r="G10115" s="12" t="s">
        <v>74</v>
      </c>
      <c r="H10115" s="12"/>
      <c r="I10115" s="14" t="s">
        <v>68</v>
      </c>
      <c r="J10115" s="12" t="s">
        <v>24</v>
      </c>
      <c r="K10115" s="12" t="s">
        <v>25</v>
      </c>
      <c r="L10115" s="12" t="s">
        <v>39</v>
      </c>
      <c r="M10115" s="11" t="s">
        <v>27</v>
      </c>
      <c r="N10115" s="11" t="s">
        <v>28</v>
      </c>
      <c r="O10115" s="12" t="s">
        <v>29</v>
      </c>
      <c r="P10115" s="12"/>
      <c r="Q10115" s="15" t="s">
        <v>44690</v>
      </c>
      <c r="R10115" s="12" t="s">
        <v>42</v>
      </c>
      <c r="S10115" s="11" t="s">
        <v>44691</v>
      </c>
      <c r="T10115" s="11" t="s">
        <v>44692</v>
      </c>
    </row>
    <row x14ac:dyDescent="0.25" r="10116" customHeight="1" ht="19.5">
      <c r="A10116" s="18">
        <v>45222</v>
      </c>
      <c r="B10116" s="11" t="s">
        <v>44693</v>
      </c>
      <c r="C10116" s="11" t="s">
        <v>6057</v>
      </c>
      <c r="D10116" s="12"/>
      <c r="E10116" s="13">
        <v>13277238785</v>
      </c>
      <c r="F10116" s="11" t="s">
        <v>44694</v>
      </c>
      <c r="G10116" s="12" t="s">
        <v>23</v>
      </c>
      <c r="H10116" s="12"/>
      <c r="I10116" s="14" t="s">
        <v>259</v>
      </c>
      <c r="J10116" s="12" t="s">
        <v>24</v>
      </c>
      <c r="K10116" s="12" t="s">
        <v>25</v>
      </c>
      <c r="L10116" s="12" t="s">
        <v>39</v>
      </c>
      <c r="M10116" s="11" t="s">
        <v>40</v>
      </c>
      <c r="N10116" s="11" t="s">
        <v>183</v>
      </c>
      <c r="O10116" s="12" t="s">
        <v>29</v>
      </c>
      <c r="P10116" s="12"/>
      <c r="Q10116" s="15" t="s">
        <v>44695</v>
      </c>
      <c r="R10116" s="12" t="s">
        <v>42</v>
      </c>
      <c r="S10116" s="11" t="s">
        <v>44696</v>
      </c>
      <c r="T10116" s="11" t="s">
        <v>44697</v>
      </c>
    </row>
    <row x14ac:dyDescent="0.25" r="10117" customHeight="1" ht="19.5">
      <c r="A10117" s="18">
        <v>45225</v>
      </c>
      <c r="B10117" s="11" t="s">
        <v>44698</v>
      </c>
      <c r="C10117" s="11" t="s">
        <v>5117</v>
      </c>
      <c r="D10117" s="12"/>
      <c r="E10117" s="13" t="s">
        <v>44699</v>
      </c>
      <c r="F10117" s="11" t="s">
        <v>12215</v>
      </c>
      <c r="G10117" s="12" t="s">
        <v>74</v>
      </c>
      <c r="H10117" s="12" t="s">
        <v>86</v>
      </c>
      <c r="I10117" s="14" t="s">
        <v>4975</v>
      </c>
      <c r="J10117" s="12" t="s">
        <v>24</v>
      </c>
      <c r="K10117" s="12" t="s">
        <v>25</v>
      </c>
      <c r="L10117" s="12" t="s">
        <v>39</v>
      </c>
      <c r="M10117" s="11" t="s">
        <v>149</v>
      </c>
      <c r="N10117" s="11" t="s">
        <v>4871</v>
      </c>
      <c r="O10117" s="12" t="s">
        <v>29</v>
      </c>
      <c r="P10117" s="12"/>
      <c r="Q10117" s="15" t="s">
        <v>44700</v>
      </c>
      <c r="R10117" s="12" t="s">
        <v>148</v>
      </c>
      <c r="S10117" s="11" t="s">
        <v>44701</v>
      </c>
      <c r="T10117" s="11" t="s">
        <v>4887</v>
      </c>
    </row>
    <row x14ac:dyDescent="0.25" r="10118" customHeight="1" ht="19.5">
      <c r="A10118" s="18">
        <v>45224</v>
      </c>
      <c r="B10118" s="11" t="s">
        <v>44702</v>
      </c>
      <c r="C10118" s="11" t="s">
        <v>2414</v>
      </c>
      <c r="D10118" s="12"/>
      <c r="E10118" s="13">
        <v>13197300914</v>
      </c>
      <c r="F10118" s="11" t="s">
        <v>44703</v>
      </c>
      <c r="G10118" s="12" t="s">
        <v>74</v>
      </c>
      <c r="H10118" s="12"/>
      <c r="I10118" s="14" t="s">
        <v>486</v>
      </c>
      <c r="J10118" s="12" t="s">
        <v>24</v>
      </c>
      <c r="K10118" s="12" t="s">
        <v>25</v>
      </c>
      <c r="L10118" s="12" t="s">
        <v>39</v>
      </c>
      <c r="M10118" s="11" t="s">
        <v>40</v>
      </c>
      <c r="N10118" s="11" t="s">
        <v>28</v>
      </c>
      <c r="O10118" s="12" t="s">
        <v>29</v>
      </c>
      <c r="P10118" s="12"/>
      <c r="Q10118" s="15" t="s">
        <v>44704</v>
      </c>
      <c r="R10118" s="12" t="s">
        <v>42</v>
      </c>
      <c r="S10118" s="11" t="s">
        <v>44705</v>
      </c>
      <c r="T10118" s="11" t="s">
        <v>44706</v>
      </c>
    </row>
    <row x14ac:dyDescent="0.25" r="10119" customHeight="1" ht="19.5">
      <c r="A10119" s="18">
        <v>45222</v>
      </c>
      <c r="B10119" s="11" t="s">
        <v>44707</v>
      </c>
      <c r="C10119" s="11" t="s">
        <v>660</v>
      </c>
      <c r="D10119" s="12"/>
      <c r="E10119" s="13" t="s">
        <v>44708</v>
      </c>
      <c r="F10119" s="11" t="s">
        <v>44709</v>
      </c>
      <c r="G10119" s="12" t="s">
        <v>74</v>
      </c>
      <c r="H10119" s="12"/>
      <c r="I10119" s="14" t="s">
        <v>148</v>
      </c>
      <c r="J10119" s="12" t="s">
        <v>24</v>
      </c>
      <c r="K10119" s="12" t="s">
        <v>25</v>
      </c>
      <c r="L10119" s="12" t="s">
        <v>39</v>
      </c>
      <c r="M10119" s="11" t="s">
        <v>149</v>
      </c>
      <c r="N10119" s="11" t="s">
        <v>624</v>
      </c>
      <c r="O10119" s="12" t="s">
        <v>29</v>
      </c>
      <c r="P10119" s="12"/>
      <c r="Q10119" s="15" t="s">
        <v>44710</v>
      </c>
      <c r="R10119" s="12" t="s">
        <v>42</v>
      </c>
      <c r="S10119" s="11" t="s">
        <v>44711</v>
      </c>
      <c r="T10119" s="11" t="s">
        <v>39274</v>
      </c>
    </row>
    <row x14ac:dyDescent="0.25" r="10120" customHeight="1" ht="19.5">
      <c r="A10120" s="18">
        <v>45222</v>
      </c>
      <c r="B10120" s="11" t="s">
        <v>44712</v>
      </c>
      <c r="C10120" s="11" t="s">
        <v>3899</v>
      </c>
      <c r="D10120" s="12"/>
      <c r="E10120" s="13">
        <v>15572756121</v>
      </c>
      <c r="F10120" s="11" t="s">
        <v>44713</v>
      </c>
      <c r="G10120" s="12" t="s">
        <v>23</v>
      </c>
      <c r="H10120" s="12"/>
      <c r="I10120" s="14" t="s">
        <v>352</v>
      </c>
      <c r="J10120" s="12" t="s">
        <v>24</v>
      </c>
      <c r="K10120" s="12" t="s">
        <v>25</v>
      </c>
      <c r="L10120" s="12" t="s">
        <v>39</v>
      </c>
      <c r="M10120" s="11" t="s">
        <v>27</v>
      </c>
      <c r="N10120" s="11" t="s">
        <v>28</v>
      </c>
      <c r="O10120" s="12" t="s">
        <v>29</v>
      </c>
      <c r="P10120" s="12"/>
      <c r="Q10120" s="15" t="s">
        <v>44714</v>
      </c>
      <c r="R10120" s="12" t="s">
        <v>42</v>
      </c>
      <c r="S10120" s="11" t="s">
        <v>44715</v>
      </c>
      <c r="T10120" s="11" t="s">
        <v>44716</v>
      </c>
    </row>
    <row x14ac:dyDescent="0.25" r="10121" customHeight="1" ht="19.5">
      <c r="A10121" s="18">
        <v>45224</v>
      </c>
      <c r="B10121" s="11" t="s">
        <v>44717</v>
      </c>
      <c r="C10121" s="11" t="s">
        <v>6057</v>
      </c>
      <c r="D10121" s="12"/>
      <c r="E10121" s="13">
        <v>13135813309</v>
      </c>
      <c r="F10121" s="11" t="s">
        <v>44718</v>
      </c>
      <c r="G10121" s="12" t="s">
        <v>48</v>
      </c>
      <c r="H10121" s="12" t="s">
        <v>130</v>
      </c>
      <c r="I10121" s="14" t="s">
        <v>110</v>
      </c>
      <c r="J10121" s="12" t="s">
        <v>24</v>
      </c>
      <c r="K10121" s="12" t="s">
        <v>25</v>
      </c>
      <c r="L10121" s="12" t="s">
        <v>39</v>
      </c>
      <c r="M10121" s="11" t="s">
        <v>40</v>
      </c>
      <c r="N10121" s="11" t="s">
        <v>183</v>
      </c>
      <c r="O10121" s="12" t="s">
        <v>29</v>
      </c>
      <c r="P10121" s="12"/>
      <c r="Q10121" s="15" t="s">
        <v>44719</v>
      </c>
      <c r="R10121" s="12" t="s">
        <v>42</v>
      </c>
      <c r="S10121" s="11" t="s">
        <v>44720</v>
      </c>
      <c r="T10121" s="11" t="s">
        <v>44721</v>
      </c>
    </row>
    <row x14ac:dyDescent="0.25" r="10122" customHeight="1" ht="19.5">
      <c r="A10122" s="18">
        <v>45225</v>
      </c>
      <c r="B10122" s="11" t="s">
        <v>44722</v>
      </c>
      <c r="C10122" s="11" t="s">
        <v>44723</v>
      </c>
      <c r="D10122" s="12"/>
      <c r="E10122" s="13" t="s">
        <v>44724</v>
      </c>
      <c r="F10122" s="11" t="s">
        <v>44725</v>
      </c>
      <c r="G10122" s="12" t="s">
        <v>74</v>
      </c>
      <c r="H10122" s="12" t="s">
        <v>98</v>
      </c>
      <c r="I10122" s="14" t="s">
        <v>148</v>
      </c>
      <c r="J10122" s="12" t="s">
        <v>24</v>
      </c>
      <c r="K10122" s="12" t="s">
        <v>25</v>
      </c>
      <c r="L10122" s="12" t="s">
        <v>39</v>
      </c>
      <c r="M10122" s="11" t="s">
        <v>149</v>
      </c>
      <c r="N10122" s="11" t="s">
        <v>28</v>
      </c>
      <c r="O10122" s="12" t="s">
        <v>29</v>
      </c>
      <c r="P10122" s="12"/>
      <c r="Q10122" s="15" t="s">
        <v>44726</v>
      </c>
      <c r="R10122" s="12" t="s">
        <v>42</v>
      </c>
      <c r="S10122" s="11" t="s">
        <v>44727</v>
      </c>
      <c r="T10122" s="11" t="s">
        <v>44728</v>
      </c>
    </row>
    <row x14ac:dyDescent="0.25" r="10123" customHeight="1" ht="19.5">
      <c r="A10123" s="18">
        <v>45225</v>
      </c>
      <c r="B10123" s="11" t="s">
        <v>44729</v>
      </c>
      <c r="C10123" s="11" t="s">
        <v>6057</v>
      </c>
      <c r="D10123" s="12"/>
      <c r="E10123" s="13">
        <v>15671027159</v>
      </c>
      <c r="F10123" s="11" t="s">
        <v>11211</v>
      </c>
      <c r="G10123" s="12" t="s">
        <v>289</v>
      </c>
      <c r="H10123" s="12" t="s">
        <v>86</v>
      </c>
      <c r="I10123" s="14" t="s">
        <v>211</v>
      </c>
      <c r="J10123" s="12" t="s">
        <v>24</v>
      </c>
      <c r="K10123" s="12" t="s">
        <v>25</v>
      </c>
      <c r="L10123" s="12" t="s">
        <v>39</v>
      </c>
      <c r="M10123" s="11" t="s">
        <v>40</v>
      </c>
      <c r="N10123" s="11" t="s">
        <v>183</v>
      </c>
      <c r="O10123" s="12" t="s">
        <v>29</v>
      </c>
      <c r="P10123" s="12"/>
      <c r="Q10123" s="15" t="s">
        <v>44730</v>
      </c>
      <c r="R10123" s="12" t="s">
        <v>42</v>
      </c>
      <c r="S10123" s="11" t="s">
        <v>44731</v>
      </c>
      <c r="T10123" s="11" t="s">
        <v>44732</v>
      </c>
    </row>
    <row x14ac:dyDescent="0.25" r="10124" customHeight="1" ht="19.5">
      <c r="A10124" s="18">
        <v>45225</v>
      </c>
      <c r="B10124" s="11" t="s">
        <v>44733</v>
      </c>
      <c r="C10124" s="11" t="s">
        <v>2414</v>
      </c>
      <c r="D10124" s="12"/>
      <c r="E10124" s="13">
        <v>13047150839</v>
      </c>
      <c r="F10124" s="11" t="s">
        <v>44734</v>
      </c>
      <c r="G10124" s="12" t="s">
        <v>48</v>
      </c>
      <c r="H10124" s="12"/>
      <c r="I10124" s="14" t="s">
        <v>189</v>
      </c>
      <c r="J10124" s="12" t="s">
        <v>24</v>
      </c>
      <c r="K10124" s="12" t="s">
        <v>25</v>
      </c>
      <c r="L10124" s="12" t="s">
        <v>39</v>
      </c>
      <c r="M10124" s="11" t="s">
        <v>27</v>
      </c>
      <c r="N10124" s="11" t="s">
        <v>28</v>
      </c>
      <c r="O10124" s="12" t="s">
        <v>29</v>
      </c>
      <c r="P10124" s="12"/>
      <c r="Q10124" s="15" t="s">
        <v>44735</v>
      </c>
      <c r="R10124" s="12" t="s">
        <v>42</v>
      </c>
      <c r="S10124" s="11" t="s">
        <v>44736</v>
      </c>
      <c r="T10124" s="11" t="s">
        <v>44737</v>
      </c>
    </row>
    <row x14ac:dyDescent="0.25" r="10125" customHeight="1" ht="19.5">
      <c r="A10125" s="18">
        <v>45225</v>
      </c>
      <c r="B10125" s="11" t="s">
        <v>44738</v>
      </c>
      <c r="C10125" s="11" t="s">
        <v>4867</v>
      </c>
      <c r="D10125" s="12"/>
      <c r="E10125" s="13" t="s">
        <v>44739</v>
      </c>
      <c r="F10125" s="11" t="s">
        <v>44740</v>
      </c>
      <c r="G10125" s="12" t="s">
        <v>74</v>
      </c>
      <c r="H10125" s="12" t="s">
        <v>98</v>
      </c>
      <c r="I10125" s="14" t="s">
        <v>4870</v>
      </c>
      <c r="J10125" s="12" t="s">
        <v>24</v>
      </c>
      <c r="K10125" s="12" t="s">
        <v>25</v>
      </c>
      <c r="L10125" s="12" t="s">
        <v>39</v>
      </c>
      <c r="M10125" s="11" t="s">
        <v>149</v>
      </c>
      <c r="N10125" s="11" t="s">
        <v>4871</v>
      </c>
      <c r="O10125" s="12" t="s">
        <v>29</v>
      </c>
      <c r="P10125" s="12"/>
      <c r="Q10125" s="15" t="s">
        <v>44741</v>
      </c>
      <c r="R10125" s="12" t="s">
        <v>148</v>
      </c>
      <c r="S10125" s="11" t="s">
        <v>44742</v>
      </c>
      <c r="T10125" s="11" t="s">
        <v>4893</v>
      </c>
    </row>
    <row x14ac:dyDescent="0.25" r="10126" customHeight="1" ht="19.5">
      <c r="A10126" s="18">
        <v>45223</v>
      </c>
      <c r="B10126" s="11" t="s">
        <v>44743</v>
      </c>
      <c r="C10126" s="11" t="s">
        <v>6057</v>
      </c>
      <c r="D10126" s="12"/>
      <c r="E10126" s="13">
        <v>19908605214</v>
      </c>
      <c r="F10126" s="11" t="s">
        <v>44744</v>
      </c>
      <c r="G10126" s="12" t="s">
        <v>23</v>
      </c>
      <c r="H10126" s="12"/>
      <c r="I10126" s="14" t="s">
        <v>241</v>
      </c>
      <c r="J10126" s="12" t="s">
        <v>24</v>
      </c>
      <c r="K10126" s="12" t="s">
        <v>25</v>
      </c>
      <c r="L10126" s="12" t="s">
        <v>39</v>
      </c>
      <c r="M10126" s="11" t="s">
        <v>40</v>
      </c>
      <c r="N10126" s="11" t="s">
        <v>183</v>
      </c>
      <c r="O10126" s="12" t="s">
        <v>29</v>
      </c>
      <c r="P10126" s="12"/>
      <c r="Q10126" s="15" t="s">
        <v>44745</v>
      </c>
      <c r="R10126" s="12" t="s">
        <v>42</v>
      </c>
      <c r="S10126" s="11" t="s">
        <v>8425</v>
      </c>
      <c r="T10126" s="11" t="s">
        <v>44746</v>
      </c>
    </row>
    <row x14ac:dyDescent="0.25" r="10127" customHeight="1" ht="19.5">
      <c r="A10127" s="18">
        <v>45225</v>
      </c>
      <c r="B10127" s="11" t="s">
        <v>44747</v>
      </c>
      <c r="C10127" s="11" t="s">
        <v>4867</v>
      </c>
      <c r="D10127" s="12"/>
      <c r="E10127" s="13" t="s">
        <v>44748</v>
      </c>
      <c r="F10127" s="11" t="s">
        <v>44749</v>
      </c>
      <c r="G10127" s="12" t="s">
        <v>74</v>
      </c>
      <c r="H10127" s="12"/>
      <c r="I10127" s="14" t="s">
        <v>4870</v>
      </c>
      <c r="J10127" s="12" t="s">
        <v>24</v>
      </c>
      <c r="K10127" s="12" t="s">
        <v>25</v>
      </c>
      <c r="L10127" s="12" t="s">
        <v>39</v>
      </c>
      <c r="M10127" s="11" t="s">
        <v>149</v>
      </c>
      <c r="N10127" s="11" t="s">
        <v>4871</v>
      </c>
      <c r="O10127" s="12" t="s">
        <v>29</v>
      </c>
      <c r="P10127" s="12"/>
      <c r="Q10127" s="15" t="s">
        <v>44750</v>
      </c>
      <c r="R10127" s="12" t="s">
        <v>148</v>
      </c>
      <c r="S10127" s="11" t="s">
        <v>44751</v>
      </c>
      <c r="T10127" s="11" t="s">
        <v>4893</v>
      </c>
    </row>
    <row x14ac:dyDescent="0.25" r="10128" customHeight="1" ht="19.5">
      <c r="A10128" s="18">
        <v>45225</v>
      </c>
      <c r="B10128" s="11" t="s">
        <v>44752</v>
      </c>
      <c r="C10128" s="11" t="s">
        <v>4867</v>
      </c>
      <c r="D10128" s="12"/>
      <c r="E10128" s="13" t="s">
        <v>44753</v>
      </c>
      <c r="F10128" s="11" t="s">
        <v>44754</v>
      </c>
      <c r="G10128" s="12" t="s">
        <v>74</v>
      </c>
      <c r="H10128" s="12"/>
      <c r="I10128" s="14" t="s">
        <v>4870</v>
      </c>
      <c r="J10128" s="12" t="s">
        <v>24</v>
      </c>
      <c r="K10128" s="12" t="s">
        <v>25</v>
      </c>
      <c r="L10128" s="12" t="s">
        <v>39</v>
      </c>
      <c r="M10128" s="11" t="s">
        <v>149</v>
      </c>
      <c r="N10128" s="11" t="s">
        <v>4871</v>
      </c>
      <c r="O10128" s="12" t="s">
        <v>29</v>
      </c>
      <c r="P10128" s="12"/>
      <c r="Q10128" s="15" t="s">
        <v>44755</v>
      </c>
      <c r="R10128" s="12" t="s">
        <v>148</v>
      </c>
      <c r="S10128" s="11" t="s">
        <v>44756</v>
      </c>
      <c r="T10128" s="11" t="s">
        <v>4955</v>
      </c>
    </row>
    <row x14ac:dyDescent="0.25" r="10129" customHeight="1" ht="19.5">
      <c r="A10129" s="18">
        <v>45222</v>
      </c>
      <c r="B10129" s="11" t="s">
        <v>44757</v>
      </c>
      <c r="C10129" s="11" t="s">
        <v>6057</v>
      </c>
      <c r="D10129" s="12"/>
      <c r="E10129" s="13">
        <v>13227281182</v>
      </c>
      <c r="F10129" s="11" t="s">
        <v>44758</v>
      </c>
      <c r="G10129" s="12" t="s">
        <v>216</v>
      </c>
      <c r="H10129" s="12"/>
      <c r="I10129" s="14" t="s">
        <v>259</v>
      </c>
      <c r="J10129" s="12" t="s">
        <v>24</v>
      </c>
      <c r="K10129" s="12" t="s">
        <v>25</v>
      </c>
      <c r="L10129" s="12" t="s">
        <v>39</v>
      </c>
      <c r="M10129" s="11" t="s">
        <v>40</v>
      </c>
      <c r="N10129" s="11" t="s">
        <v>183</v>
      </c>
      <c r="O10129" s="12" t="s">
        <v>29</v>
      </c>
      <c r="P10129" s="12"/>
      <c r="Q10129" s="15" t="s">
        <v>44759</v>
      </c>
      <c r="R10129" s="12" t="s">
        <v>42</v>
      </c>
      <c r="S10129" s="11" t="s">
        <v>44760</v>
      </c>
      <c r="T10129" s="11" t="s">
        <v>44761</v>
      </c>
    </row>
    <row x14ac:dyDescent="0.25" r="10130" customHeight="1" ht="19.5">
      <c r="A10130" s="18">
        <v>45222</v>
      </c>
      <c r="B10130" s="11" t="s">
        <v>44762</v>
      </c>
      <c r="C10130" s="11" t="s">
        <v>660</v>
      </c>
      <c r="D10130" s="12"/>
      <c r="E10130" s="13" t="s">
        <v>44763</v>
      </c>
      <c r="F10130" s="11" t="s">
        <v>39368</v>
      </c>
      <c r="G10130" s="12" t="s">
        <v>74</v>
      </c>
      <c r="H10130" s="12"/>
      <c r="I10130" s="14" t="s">
        <v>8690</v>
      </c>
      <c r="J10130" s="12" t="s">
        <v>24</v>
      </c>
      <c r="K10130" s="12" t="s">
        <v>25</v>
      </c>
      <c r="L10130" s="12" t="s">
        <v>39</v>
      </c>
      <c r="M10130" s="11" t="s">
        <v>149</v>
      </c>
      <c r="N10130" s="11" t="s">
        <v>624</v>
      </c>
      <c r="O10130" s="12" t="s">
        <v>29</v>
      </c>
      <c r="P10130" s="12"/>
      <c r="Q10130" s="15" t="s">
        <v>44764</v>
      </c>
      <c r="R10130" s="12" t="s">
        <v>42</v>
      </c>
      <c r="S10130" s="11" t="s">
        <v>44765</v>
      </c>
      <c r="T10130" s="11" t="s">
        <v>44766</v>
      </c>
    </row>
    <row x14ac:dyDescent="0.25" r="10131" customHeight="1" ht="19.5">
      <c r="A10131" s="18">
        <v>45222</v>
      </c>
      <c r="B10131" s="11" t="s">
        <v>44767</v>
      </c>
      <c r="C10131" s="11" t="s">
        <v>660</v>
      </c>
      <c r="D10131" s="12"/>
      <c r="E10131" s="13" t="s">
        <v>44768</v>
      </c>
      <c r="F10131" s="11" t="s">
        <v>44769</v>
      </c>
      <c r="G10131" s="12" t="s">
        <v>74</v>
      </c>
      <c r="H10131" s="12"/>
      <c r="I10131" s="14" t="s">
        <v>75</v>
      </c>
      <c r="J10131" s="12" t="s">
        <v>24</v>
      </c>
      <c r="K10131" s="12" t="s">
        <v>25</v>
      </c>
      <c r="L10131" s="12" t="s">
        <v>39</v>
      </c>
      <c r="M10131" s="11" t="s">
        <v>149</v>
      </c>
      <c r="N10131" s="11" t="s">
        <v>624</v>
      </c>
      <c r="O10131" s="12" t="s">
        <v>29</v>
      </c>
      <c r="P10131" s="12"/>
      <c r="Q10131" s="15" t="s">
        <v>44770</v>
      </c>
      <c r="R10131" s="12" t="s">
        <v>42</v>
      </c>
      <c r="S10131" s="11" t="s">
        <v>44771</v>
      </c>
      <c r="T10131" s="11" t="s">
        <v>44772</v>
      </c>
    </row>
    <row x14ac:dyDescent="0.25" r="10132" customHeight="1" ht="19.5">
      <c r="A10132" s="18">
        <v>45225</v>
      </c>
      <c r="B10132" s="11" t="s">
        <v>44773</v>
      </c>
      <c r="C10132" s="11" t="s">
        <v>4867</v>
      </c>
      <c r="D10132" s="12"/>
      <c r="E10132" s="13" t="s">
        <v>44774</v>
      </c>
      <c r="F10132" s="11" t="s">
        <v>7344</v>
      </c>
      <c r="G10132" s="12" t="s">
        <v>74</v>
      </c>
      <c r="H10132" s="12"/>
      <c r="I10132" s="14" t="s">
        <v>4870</v>
      </c>
      <c r="J10132" s="12" t="s">
        <v>24</v>
      </c>
      <c r="K10132" s="12" t="s">
        <v>25</v>
      </c>
      <c r="L10132" s="12" t="s">
        <v>39</v>
      </c>
      <c r="M10132" s="11" t="s">
        <v>149</v>
      </c>
      <c r="N10132" s="11" t="s">
        <v>4871</v>
      </c>
      <c r="O10132" s="12" t="s">
        <v>29</v>
      </c>
      <c r="P10132" s="12"/>
      <c r="Q10132" s="15" t="s">
        <v>44775</v>
      </c>
      <c r="R10132" s="12" t="s">
        <v>148</v>
      </c>
      <c r="S10132" s="11" t="s">
        <v>44776</v>
      </c>
      <c r="T10132" s="11" t="s">
        <v>7782</v>
      </c>
    </row>
    <row x14ac:dyDescent="0.25" r="10133" customHeight="1" ht="19.5">
      <c r="A10133" s="18">
        <v>45222</v>
      </c>
      <c r="B10133" s="11" t="s">
        <v>44777</v>
      </c>
      <c r="C10133" s="11" t="s">
        <v>2455</v>
      </c>
      <c r="D10133" s="12"/>
      <c r="E10133" s="13">
        <v>17671276883</v>
      </c>
      <c r="F10133" s="11"/>
      <c r="G10133" s="12"/>
      <c r="H10133" s="12"/>
      <c r="I10133" s="14" t="s">
        <v>99</v>
      </c>
      <c r="J10133" s="12" t="s">
        <v>24</v>
      </c>
      <c r="K10133" s="12" t="s">
        <v>25</v>
      </c>
      <c r="L10133" s="12" t="s">
        <v>39</v>
      </c>
      <c r="M10133" s="11" t="s">
        <v>27</v>
      </c>
      <c r="N10133" s="11" t="s">
        <v>28</v>
      </c>
      <c r="O10133" s="12" t="s">
        <v>29</v>
      </c>
      <c r="P10133" s="12"/>
      <c r="Q10133" s="15" t="s">
        <v>44778</v>
      </c>
      <c r="R10133" s="12" t="s">
        <v>42</v>
      </c>
      <c r="S10133" s="11" t="s">
        <v>44779</v>
      </c>
      <c r="T10133" s="11" t="s">
        <v>44780</v>
      </c>
    </row>
    <row x14ac:dyDescent="0.25" r="10134" customHeight="1" ht="19.5">
      <c r="A10134" s="18">
        <v>45222</v>
      </c>
      <c r="B10134" s="11" t="s">
        <v>44781</v>
      </c>
      <c r="C10134" s="11" t="s">
        <v>6057</v>
      </c>
      <c r="D10134" s="12"/>
      <c r="E10134" s="13">
        <v>13545846161</v>
      </c>
      <c r="F10134" s="11" t="s">
        <v>44782</v>
      </c>
      <c r="G10134" s="12" t="s">
        <v>23</v>
      </c>
      <c r="H10134" s="12" t="s">
        <v>98</v>
      </c>
      <c r="I10134" s="14" t="s">
        <v>154</v>
      </c>
      <c r="J10134" s="12" t="s">
        <v>24</v>
      </c>
      <c r="K10134" s="12" t="s">
        <v>25</v>
      </c>
      <c r="L10134" s="12" t="s">
        <v>39</v>
      </c>
      <c r="M10134" s="11" t="s">
        <v>40</v>
      </c>
      <c r="N10134" s="11" t="s">
        <v>183</v>
      </c>
      <c r="O10134" s="12" t="s">
        <v>29</v>
      </c>
      <c r="P10134" s="12"/>
      <c r="Q10134" s="15" t="s">
        <v>44783</v>
      </c>
      <c r="R10134" s="12" t="s">
        <v>42</v>
      </c>
      <c r="S10134" s="11" t="s">
        <v>44784</v>
      </c>
      <c r="T10134" s="11" t="s">
        <v>44785</v>
      </c>
    </row>
    <row x14ac:dyDescent="0.25" r="10135" customHeight="1" ht="19.5">
      <c r="A10135" s="18">
        <v>45222</v>
      </c>
      <c r="B10135" s="11" t="s">
        <v>44786</v>
      </c>
      <c r="C10135" s="11" t="s">
        <v>4856</v>
      </c>
      <c r="D10135" s="12"/>
      <c r="E10135" s="13">
        <v>18672904444</v>
      </c>
      <c r="F10135" s="11"/>
      <c r="G10135" s="12"/>
      <c r="H10135" s="12"/>
      <c r="I10135" s="14" t="s">
        <v>189</v>
      </c>
      <c r="J10135" s="12" t="s">
        <v>24</v>
      </c>
      <c r="K10135" s="12" t="s">
        <v>25</v>
      </c>
      <c r="L10135" s="12" t="s">
        <v>39</v>
      </c>
      <c r="M10135" s="11" t="s">
        <v>27</v>
      </c>
      <c r="N10135" s="11" t="s">
        <v>28</v>
      </c>
      <c r="O10135" s="12" t="s">
        <v>29</v>
      </c>
      <c r="P10135" s="12"/>
      <c r="Q10135" s="15" t="s">
        <v>44787</v>
      </c>
      <c r="R10135" s="12" t="s">
        <v>42</v>
      </c>
      <c r="S10135" s="11" t="s">
        <v>44788</v>
      </c>
      <c r="T10135" s="11" t="s">
        <v>44789</v>
      </c>
    </row>
    <row x14ac:dyDescent="0.25" r="10136" customHeight="1" ht="19.5">
      <c r="A10136" s="18">
        <v>45223</v>
      </c>
      <c r="B10136" s="11" t="s">
        <v>44790</v>
      </c>
      <c r="C10136" s="11" t="s">
        <v>660</v>
      </c>
      <c r="D10136" s="12"/>
      <c r="E10136" s="13" t="s">
        <v>44791</v>
      </c>
      <c r="F10136" s="11" t="s">
        <v>44792</v>
      </c>
      <c r="G10136" s="12" t="s">
        <v>74</v>
      </c>
      <c r="H10136" s="12" t="s">
        <v>98</v>
      </c>
      <c r="I10136" s="14" t="s">
        <v>272</v>
      </c>
      <c r="J10136" s="12" t="s">
        <v>24</v>
      </c>
      <c r="K10136" s="12" t="s">
        <v>25</v>
      </c>
      <c r="L10136" s="12" t="s">
        <v>39</v>
      </c>
      <c r="M10136" s="11" t="s">
        <v>149</v>
      </c>
      <c r="N10136" s="11" t="s">
        <v>624</v>
      </c>
      <c r="O10136" s="12" t="s">
        <v>29</v>
      </c>
      <c r="P10136" s="12"/>
      <c r="Q10136" s="15" t="s">
        <v>44793</v>
      </c>
      <c r="R10136" s="12" t="s">
        <v>42</v>
      </c>
      <c r="S10136" s="11" t="s">
        <v>44794</v>
      </c>
      <c r="T10136" s="11" t="s">
        <v>44795</v>
      </c>
    </row>
    <row x14ac:dyDescent="0.25" r="10137" customHeight="1" ht="19.5">
      <c r="A10137" s="18">
        <v>45222</v>
      </c>
      <c r="B10137" s="11" t="s">
        <v>44796</v>
      </c>
      <c r="C10137" s="11" t="s">
        <v>158</v>
      </c>
      <c r="D10137" s="12"/>
      <c r="E10137" s="13">
        <v>15586379611</v>
      </c>
      <c r="F10137" s="11" t="s">
        <v>44797</v>
      </c>
      <c r="G10137" s="12" t="s">
        <v>216</v>
      </c>
      <c r="H10137" s="12"/>
      <c r="I10137" s="14" t="s">
        <v>104</v>
      </c>
      <c r="J10137" s="12" t="s">
        <v>24</v>
      </c>
      <c r="K10137" s="12" t="s">
        <v>25</v>
      </c>
      <c r="L10137" s="12" t="s">
        <v>39</v>
      </c>
      <c r="M10137" s="11" t="s">
        <v>27</v>
      </c>
      <c r="N10137" s="11" t="s">
        <v>28</v>
      </c>
      <c r="O10137" s="12" t="s">
        <v>29</v>
      </c>
      <c r="P10137" s="12"/>
      <c r="Q10137" s="15" t="s">
        <v>42556</v>
      </c>
      <c r="R10137" s="12" t="s">
        <v>42</v>
      </c>
      <c r="S10137" s="11" t="s">
        <v>44798</v>
      </c>
      <c r="T10137" s="11" t="s">
        <v>44799</v>
      </c>
    </row>
    <row x14ac:dyDescent="0.25" r="10138" customHeight="1" ht="19.5">
      <c r="A10138" s="18">
        <v>45225</v>
      </c>
      <c r="B10138" s="11" t="s">
        <v>44800</v>
      </c>
      <c r="C10138" s="11" t="s">
        <v>5117</v>
      </c>
      <c r="D10138" s="12"/>
      <c r="E10138" s="13" t="s">
        <v>5273</v>
      </c>
      <c r="F10138" s="11" t="s">
        <v>5274</v>
      </c>
      <c r="G10138" s="12" t="s">
        <v>74</v>
      </c>
      <c r="H10138" s="12"/>
      <c r="I10138" s="14" t="s">
        <v>4975</v>
      </c>
      <c r="J10138" s="12" t="s">
        <v>24</v>
      </c>
      <c r="K10138" s="12" t="s">
        <v>25</v>
      </c>
      <c r="L10138" s="12" t="s">
        <v>39</v>
      </c>
      <c r="M10138" s="11" t="s">
        <v>149</v>
      </c>
      <c r="N10138" s="11" t="s">
        <v>4871</v>
      </c>
      <c r="O10138" s="12" t="s">
        <v>29</v>
      </c>
      <c r="P10138" s="12"/>
      <c r="Q10138" s="15" t="s">
        <v>44801</v>
      </c>
      <c r="R10138" s="12" t="s">
        <v>148</v>
      </c>
      <c r="S10138" s="11" t="s">
        <v>5276</v>
      </c>
      <c r="T10138" s="11" t="s">
        <v>4893</v>
      </c>
    </row>
    <row x14ac:dyDescent="0.25" r="10139" customHeight="1" ht="19.5">
      <c r="A10139" s="18">
        <v>45225</v>
      </c>
      <c r="B10139" s="11" t="s">
        <v>44802</v>
      </c>
      <c r="C10139" s="11" t="s">
        <v>4882</v>
      </c>
      <c r="D10139" s="12"/>
      <c r="E10139" s="13" t="s">
        <v>44803</v>
      </c>
      <c r="F10139" s="11" t="s">
        <v>44804</v>
      </c>
      <c r="G10139" s="12" t="s">
        <v>74</v>
      </c>
      <c r="H10139" s="12" t="s">
        <v>98</v>
      </c>
      <c r="I10139" s="14" t="s">
        <v>254</v>
      </c>
      <c r="J10139" s="12" t="s">
        <v>24</v>
      </c>
      <c r="K10139" s="12" t="s">
        <v>25</v>
      </c>
      <c r="L10139" s="12" t="s">
        <v>39</v>
      </c>
      <c r="M10139" s="11" t="s">
        <v>149</v>
      </c>
      <c r="N10139" s="11" t="s">
        <v>4871</v>
      </c>
      <c r="O10139" s="12" t="s">
        <v>29</v>
      </c>
      <c r="P10139" s="12"/>
      <c r="Q10139" s="15" t="s">
        <v>44805</v>
      </c>
      <c r="R10139" s="12" t="s">
        <v>148</v>
      </c>
      <c r="S10139" s="11" t="s">
        <v>44806</v>
      </c>
      <c r="T10139" s="11" t="s">
        <v>4906</v>
      </c>
    </row>
    <row x14ac:dyDescent="0.25" r="10140" customHeight="1" ht="19.5">
      <c r="A10140" s="18">
        <v>45225</v>
      </c>
      <c r="B10140" s="11" t="s">
        <v>44807</v>
      </c>
      <c r="C10140" s="11" t="s">
        <v>5117</v>
      </c>
      <c r="D10140" s="12"/>
      <c r="E10140" s="13" t="s">
        <v>44808</v>
      </c>
      <c r="F10140" s="11" t="s">
        <v>44809</v>
      </c>
      <c r="G10140" s="12" t="s">
        <v>74</v>
      </c>
      <c r="H10140" s="12" t="s">
        <v>98</v>
      </c>
      <c r="I10140" s="14" t="s">
        <v>4975</v>
      </c>
      <c r="J10140" s="12" t="s">
        <v>24</v>
      </c>
      <c r="K10140" s="12" t="s">
        <v>25</v>
      </c>
      <c r="L10140" s="12" t="s">
        <v>39</v>
      </c>
      <c r="M10140" s="11" t="s">
        <v>149</v>
      </c>
      <c r="N10140" s="11" t="s">
        <v>4871</v>
      </c>
      <c r="O10140" s="12" t="s">
        <v>29</v>
      </c>
      <c r="P10140" s="12"/>
      <c r="Q10140" s="15" t="s">
        <v>44810</v>
      </c>
      <c r="R10140" s="12" t="s">
        <v>148</v>
      </c>
      <c r="S10140" s="11" t="s">
        <v>44811</v>
      </c>
      <c r="T10140" s="11" t="s">
        <v>6803</v>
      </c>
    </row>
    <row x14ac:dyDescent="0.25" r="10141" customHeight="1" ht="19.5">
      <c r="A10141" s="18">
        <v>45225</v>
      </c>
      <c r="B10141" s="11" t="s">
        <v>44812</v>
      </c>
      <c r="C10141" s="11" t="s">
        <v>691</v>
      </c>
      <c r="D10141" s="12"/>
      <c r="E10141" s="13">
        <v>18694087951</v>
      </c>
      <c r="F10141" s="11" t="s">
        <v>44813</v>
      </c>
      <c r="G10141" s="12" t="s">
        <v>56</v>
      </c>
      <c r="H10141" s="12"/>
      <c r="I10141" s="14" t="s">
        <v>87</v>
      </c>
      <c r="J10141" s="12" t="s">
        <v>24</v>
      </c>
      <c r="K10141" s="12" t="s">
        <v>69</v>
      </c>
      <c r="L10141" s="12" t="s">
        <v>39</v>
      </c>
      <c r="M10141" s="11" t="s">
        <v>27</v>
      </c>
      <c r="N10141" s="11" t="s">
        <v>28</v>
      </c>
      <c r="O10141" s="12" t="s">
        <v>29</v>
      </c>
      <c r="P10141" s="12"/>
      <c r="Q10141" s="15" t="s">
        <v>44814</v>
      </c>
      <c r="R10141" s="12" t="s">
        <v>42</v>
      </c>
      <c r="S10141" s="11" t="s">
        <v>44815</v>
      </c>
      <c r="T10141" s="11" t="s">
        <v>44816</v>
      </c>
    </row>
    <row x14ac:dyDescent="0.25" r="10142" customHeight="1" ht="19.5">
      <c r="A10142" s="18">
        <v>45225</v>
      </c>
      <c r="B10142" s="11" t="s">
        <v>44817</v>
      </c>
      <c r="C10142" s="11" t="s">
        <v>4882</v>
      </c>
      <c r="D10142" s="12"/>
      <c r="E10142" s="13" t="s">
        <v>44818</v>
      </c>
      <c r="F10142" s="11" t="s">
        <v>44819</v>
      </c>
      <c r="G10142" s="12" t="s">
        <v>74</v>
      </c>
      <c r="H10142" s="12" t="s">
        <v>86</v>
      </c>
      <c r="I10142" s="14" t="s">
        <v>148</v>
      </c>
      <c r="J10142" s="12" t="s">
        <v>24</v>
      </c>
      <c r="K10142" s="12" t="s">
        <v>25</v>
      </c>
      <c r="L10142" s="12" t="s">
        <v>39</v>
      </c>
      <c r="M10142" s="11" t="s">
        <v>149</v>
      </c>
      <c r="N10142" s="11" t="s">
        <v>4871</v>
      </c>
      <c r="O10142" s="12" t="s">
        <v>29</v>
      </c>
      <c r="P10142" s="12"/>
      <c r="Q10142" s="15" t="s">
        <v>44820</v>
      </c>
      <c r="R10142" s="12" t="s">
        <v>148</v>
      </c>
      <c r="S10142" s="11" t="s">
        <v>44821</v>
      </c>
      <c r="T10142" s="11" t="s">
        <v>4887</v>
      </c>
    </row>
    <row x14ac:dyDescent="0.25" r="10143" customHeight="1" ht="19.5">
      <c r="A10143" s="18">
        <v>45222</v>
      </c>
      <c r="B10143" s="11" t="s">
        <v>44822</v>
      </c>
      <c r="C10143" s="11" t="s">
        <v>2455</v>
      </c>
      <c r="D10143" s="12"/>
      <c r="E10143" s="13">
        <v>13040968301</v>
      </c>
      <c r="F10143" s="11" t="s">
        <v>7522</v>
      </c>
      <c r="G10143" s="12" t="s">
        <v>74</v>
      </c>
      <c r="H10143" s="12" t="s">
        <v>86</v>
      </c>
      <c r="I10143" s="14" t="s">
        <v>221</v>
      </c>
      <c r="J10143" s="12" t="s">
        <v>24</v>
      </c>
      <c r="K10143" s="12" t="s">
        <v>25</v>
      </c>
      <c r="L10143" s="12" t="s">
        <v>39</v>
      </c>
      <c r="M10143" s="11" t="s">
        <v>40</v>
      </c>
      <c r="N10143" s="11" t="s">
        <v>28</v>
      </c>
      <c r="O10143" s="12" t="s">
        <v>29</v>
      </c>
      <c r="P10143" s="12"/>
      <c r="Q10143" s="15" t="s">
        <v>44823</v>
      </c>
      <c r="R10143" s="12" t="s">
        <v>42</v>
      </c>
      <c r="S10143" s="11" t="s">
        <v>44824</v>
      </c>
      <c r="T10143" s="11" t="s">
        <v>44825</v>
      </c>
    </row>
    <row x14ac:dyDescent="0.25" r="10144" customHeight="1" ht="19.5">
      <c r="A10144" s="18">
        <v>45225</v>
      </c>
      <c r="B10144" s="11" t="s">
        <v>44826</v>
      </c>
      <c r="C10144" s="11" t="s">
        <v>1289</v>
      </c>
      <c r="D10144" s="12"/>
      <c r="E10144" s="13">
        <v>13032710927</v>
      </c>
      <c r="F10144" s="11" t="s">
        <v>13072</v>
      </c>
      <c r="G10144" s="12" t="s">
        <v>48</v>
      </c>
      <c r="H10144" s="12" t="s">
        <v>86</v>
      </c>
      <c r="I10144" s="14" t="s">
        <v>259</v>
      </c>
      <c r="J10144" s="12" t="s">
        <v>24</v>
      </c>
      <c r="K10144" s="12" t="s">
        <v>25</v>
      </c>
      <c r="L10144" s="12" t="s">
        <v>39</v>
      </c>
      <c r="M10144" s="11" t="s">
        <v>40</v>
      </c>
      <c r="N10144" s="11" t="s">
        <v>28</v>
      </c>
      <c r="O10144" s="12" t="s">
        <v>29</v>
      </c>
      <c r="P10144" s="12"/>
      <c r="Q10144" s="15" t="s">
        <v>44827</v>
      </c>
      <c r="R10144" s="12" t="s">
        <v>42</v>
      </c>
      <c r="S10144" s="11" t="s">
        <v>44828</v>
      </c>
      <c r="T10144" s="11" t="s">
        <v>44829</v>
      </c>
    </row>
    <row x14ac:dyDescent="0.25" r="10145" customHeight="1" ht="19.5">
      <c r="A10145" s="18">
        <v>45223</v>
      </c>
      <c r="B10145" s="11" t="s">
        <v>44830</v>
      </c>
      <c r="C10145" s="11" t="s">
        <v>691</v>
      </c>
      <c r="D10145" s="12"/>
      <c r="E10145" s="13">
        <v>13098406119</v>
      </c>
      <c r="F10145" s="11" t="s">
        <v>44831</v>
      </c>
      <c r="G10145" s="12" t="s">
        <v>74</v>
      </c>
      <c r="H10145" s="12"/>
      <c r="I10145" s="14" t="s">
        <v>63</v>
      </c>
      <c r="J10145" s="12" t="s">
        <v>24</v>
      </c>
      <c r="K10145" s="12" t="s">
        <v>25</v>
      </c>
      <c r="L10145" s="12" t="s">
        <v>39</v>
      </c>
      <c r="M10145" s="11" t="s">
        <v>40</v>
      </c>
      <c r="N10145" s="11" t="s">
        <v>28</v>
      </c>
      <c r="O10145" s="12" t="s">
        <v>29</v>
      </c>
      <c r="P10145" s="12"/>
      <c r="Q10145" s="15" t="s">
        <v>44832</v>
      </c>
      <c r="R10145" s="12" t="s">
        <v>42</v>
      </c>
      <c r="S10145" s="11" t="s">
        <v>44833</v>
      </c>
      <c r="T10145" s="11" t="s">
        <v>44834</v>
      </c>
    </row>
    <row x14ac:dyDescent="0.25" r="10146" customHeight="1" ht="19.5">
      <c r="A10146" s="18">
        <v>45224</v>
      </c>
      <c r="B10146" s="11" t="s">
        <v>44835</v>
      </c>
      <c r="C10146" s="11" t="s">
        <v>44836</v>
      </c>
      <c r="D10146" s="12"/>
      <c r="E10146" s="13">
        <v>18507200027</v>
      </c>
      <c r="F10146" s="11"/>
      <c r="G10146" s="12"/>
      <c r="H10146" s="12"/>
      <c r="I10146" s="14" t="s">
        <v>99</v>
      </c>
      <c r="J10146" s="12" t="s">
        <v>24</v>
      </c>
      <c r="K10146" s="12" t="s">
        <v>25</v>
      </c>
      <c r="L10146" s="12" t="s">
        <v>39</v>
      </c>
      <c r="M10146" s="11" t="s">
        <v>149</v>
      </c>
      <c r="N10146" s="11" t="s">
        <v>28</v>
      </c>
      <c r="O10146" s="12" t="s">
        <v>29</v>
      </c>
      <c r="P10146" s="12"/>
      <c r="Q10146" s="15" t="s">
        <v>44837</v>
      </c>
      <c r="R10146" s="12" t="s">
        <v>42</v>
      </c>
      <c r="S10146" s="11" t="s">
        <v>44838</v>
      </c>
      <c r="T10146" s="11" t="s">
        <v>44839</v>
      </c>
    </row>
    <row x14ac:dyDescent="0.25" r="10147" customHeight="1" ht="19.5">
      <c r="A10147" s="18">
        <v>45223</v>
      </c>
      <c r="B10147" s="11" t="s">
        <v>44840</v>
      </c>
      <c r="C10147" s="11" t="s">
        <v>36599</v>
      </c>
      <c r="D10147" s="12"/>
      <c r="E10147" s="13">
        <v>13135801888</v>
      </c>
      <c r="F10147" s="11" t="s">
        <v>34738</v>
      </c>
      <c r="G10147" s="12" t="s">
        <v>56</v>
      </c>
      <c r="H10147" s="12"/>
      <c r="I10147" s="14" t="s">
        <v>110</v>
      </c>
      <c r="J10147" s="12" t="s">
        <v>24</v>
      </c>
      <c r="K10147" s="12" t="s">
        <v>25</v>
      </c>
      <c r="L10147" s="12" t="s">
        <v>39</v>
      </c>
      <c r="M10147" s="11" t="s">
        <v>27</v>
      </c>
      <c r="N10147" s="11" t="s">
        <v>28</v>
      </c>
      <c r="O10147" s="12" t="s">
        <v>29</v>
      </c>
      <c r="P10147" s="12"/>
      <c r="Q10147" s="15" t="s">
        <v>40982</v>
      </c>
      <c r="R10147" s="12" t="s">
        <v>42</v>
      </c>
      <c r="S10147" s="11" t="s">
        <v>44841</v>
      </c>
      <c r="T10147" s="11" t="s">
        <v>44842</v>
      </c>
    </row>
    <row x14ac:dyDescent="0.25" r="10148" customHeight="1" ht="19.5">
      <c r="A10148" s="18">
        <v>45225</v>
      </c>
      <c r="B10148" s="11" t="s">
        <v>44843</v>
      </c>
      <c r="C10148" s="11" t="s">
        <v>4867</v>
      </c>
      <c r="D10148" s="12"/>
      <c r="E10148" s="13" t="s">
        <v>44844</v>
      </c>
      <c r="F10148" s="11" t="s">
        <v>44845</v>
      </c>
      <c r="G10148" s="12" t="s">
        <v>74</v>
      </c>
      <c r="H10148" s="12" t="s">
        <v>98</v>
      </c>
      <c r="I10148" s="14" t="s">
        <v>4870</v>
      </c>
      <c r="J10148" s="12" t="s">
        <v>24</v>
      </c>
      <c r="K10148" s="12" t="s">
        <v>25</v>
      </c>
      <c r="L10148" s="12" t="s">
        <v>39</v>
      </c>
      <c r="M10148" s="11" t="s">
        <v>149</v>
      </c>
      <c r="N10148" s="11" t="s">
        <v>4871</v>
      </c>
      <c r="O10148" s="12" t="s">
        <v>29</v>
      </c>
      <c r="P10148" s="12"/>
      <c r="Q10148" s="15" t="s">
        <v>44846</v>
      </c>
      <c r="R10148" s="12" t="s">
        <v>148</v>
      </c>
      <c r="S10148" s="11" t="s">
        <v>44847</v>
      </c>
      <c r="T10148" s="11" t="s">
        <v>4961</v>
      </c>
    </row>
    <row x14ac:dyDescent="0.25" r="10149" customHeight="1" ht="19.5">
      <c r="A10149" s="18">
        <v>45225</v>
      </c>
      <c r="B10149" s="11" t="s">
        <v>44848</v>
      </c>
      <c r="C10149" s="11" t="s">
        <v>5189</v>
      </c>
      <c r="D10149" s="12"/>
      <c r="E10149" s="13" t="s">
        <v>44849</v>
      </c>
      <c r="F10149" s="11" t="s">
        <v>44850</v>
      </c>
      <c r="G10149" s="12" t="s">
        <v>74</v>
      </c>
      <c r="H10149" s="12"/>
      <c r="I10149" s="14" t="s">
        <v>5222</v>
      </c>
      <c r="J10149" s="12" t="s">
        <v>24</v>
      </c>
      <c r="K10149" s="12" t="s">
        <v>25</v>
      </c>
      <c r="L10149" s="12" t="s">
        <v>39</v>
      </c>
      <c r="M10149" s="11" t="s">
        <v>149</v>
      </c>
      <c r="N10149" s="11" t="s">
        <v>4871</v>
      </c>
      <c r="O10149" s="12" t="s">
        <v>29</v>
      </c>
      <c r="P10149" s="12"/>
      <c r="Q10149" s="15" t="s">
        <v>44851</v>
      </c>
      <c r="R10149" s="12" t="s">
        <v>148</v>
      </c>
      <c r="S10149" s="11" t="s">
        <v>44852</v>
      </c>
      <c r="T10149" s="11" t="s">
        <v>4955</v>
      </c>
    </row>
    <row x14ac:dyDescent="0.25" r="10150" customHeight="1" ht="19.5">
      <c r="A10150" s="18">
        <v>45225</v>
      </c>
      <c r="B10150" s="11" t="s">
        <v>44853</v>
      </c>
      <c r="C10150" s="11" t="s">
        <v>4867</v>
      </c>
      <c r="D10150" s="12"/>
      <c r="E10150" s="13" t="s">
        <v>44854</v>
      </c>
      <c r="F10150" s="11" t="s">
        <v>44855</v>
      </c>
      <c r="G10150" s="12" t="s">
        <v>74</v>
      </c>
      <c r="H10150" s="12"/>
      <c r="I10150" s="14" t="s">
        <v>4870</v>
      </c>
      <c r="J10150" s="12" t="s">
        <v>24</v>
      </c>
      <c r="K10150" s="12" t="s">
        <v>25</v>
      </c>
      <c r="L10150" s="12" t="s">
        <v>39</v>
      </c>
      <c r="M10150" s="11" t="s">
        <v>149</v>
      </c>
      <c r="N10150" s="11" t="s">
        <v>4871</v>
      </c>
      <c r="O10150" s="12" t="s">
        <v>29</v>
      </c>
      <c r="P10150" s="12"/>
      <c r="Q10150" s="15" t="s">
        <v>44856</v>
      </c>
      <c r="R10150" s="12" t="s">
        <v>148</v>
      </c>
      <c r="S10150" s="11" t="s">
        <v>44857</v>
      </c>
      <c r="T10150" s="11" t="s">
        <v>5318</v>
      </c>
    </row>
    <row x14ac:dyDescent="0.25" r="10151" customHeight="1" ht="19.5">
      <c r="A10151" s="18">
        <v>45225</v>
      </c>
      <c r="B10151" s="11" t="s">
        <v>44858</v>
      </c>
      <c r="C10151" s="11" t="s">
        <v>6443</v>
      </c>
      <c r="D10151" s="12"/>
      <c r="E10151" s="13">
        <v>15587906595</v>
      </c>
      <c r="F10151" s="11" t="s">
        <v>44859</v>
      </c>
      <c r="G10151" s="12" t="s">
        <v>62</v>
      </c>
      <c r="H10151" s="12" t="s">
        <v>98</v>
      </c>
      <c r="I10151" s="14" t="s">
        <v>99</v>
      </c>
      <c r="J10151" s="12" t="s">
        <v>24</v>
      </c>
      <c r="K10151" s="12" t="s">
        <v>25</v>
      </c>
      <c r="L10151" s="12" t="s">
        <v>39</v>
      </c>
      <c r="M10151" s="11" t="s">
        <v>40</v>
      </c>
      <c r="N10151" s="11" t="s">
        <v>183</v>
      </c>
      <c r="O10151" s="12" t="s">
        <v>29</v>
      </c>
      <c r="P10151" s="12"/>
      <c r="Q10151" s="15" t="s">
        <v>44860</v>
      </c>
      <c r="R10151" s="12" t="s">
        <v>42</v>
      </c>
      <c r="S10151" s="11" t="s">
        <v>44861</v>
      </c>
      <c r="T10151" s="11" t="s">
        <v>44862</v>
      </c>
    </row>
    <row x14ac:dyDescent="0.25" r="10152" customHeight="1" ht="19.5">
      <c r="A10152" s="18">
        <v>45225</v>
      </c>
      <c r="B10152" s="11" t="s">
        <v>44863</v>
      </c>
      <c r="C10152" s="11" t="s">
        <v>4923</v>
      </c>
      <c r="D10152" s="12"/>
      <c r="E10152" s="13" t="s">
        <v>44864</v>
      </c>
      <c r="F10152" s="11" t="s">
        <v>44865</v>
      </c>
      <c r="G10152" s="12" t="s">
        <v>74</v>
      </c>
      <c r="H10152" s="12"/>
      <c r="I10152" s="14" t="s">
        <v>142</v>
      </c>
      <c r="J10152" s="12" t="s">
        <v>24</v>
      </c>
      <c r="K10152" s="12" t="s">
        <v>25</v>
      </c>
      <c r="L10152" s="12" t="s">
        <v>39</v>
      </c>
      <c r="M10152" s="11" t="s">
        <v>149</v>
      </c>
      <c r="N10152" s="11" t="s">
        <v>4871</v>
      </c>
      <c r="O10152" s="12" t="s">
        <v>29</v>
      </c>
      <c r="P10152" s="12"/>
      <c r="Q10152" s="15" t="s">
        <v>44866</v>
      </c>
      <c r="R10152" s="12" t="s">
        <v>148</v>
      </c>
      <c r="S10152" s="11" t="s">
        <v>44867</v>
      </c>
      <c r="T10152" s="11" t="s">
        <v>4893</v>
      </c>
    </row>
    <row x14ac:dyDescent="0.25" r="10153" customHeight="1" ht="19.5">
      <c r="A10153" s="18">
        <v>45225</v>
      </c>
      <c r="B10153" s="11" t="s">
        <v>44868</v>
      </c>
      <c r="C10153" s="11" t="s">
        <v>4867</v>
      </c>
      <c r="D10153" s="12"/>
      <c r="E10153" s="13" t="s">
        <v>44869</v>
      </c>
      <c r="F10153" s="11" t="s">
        <v>44870</v>
      </c>
      <c r="G10153" s="12" t="s">
        <v>74</v>
      </c>
      <c r="H10153" s="12"/>
      <c r="I10153" s="14" t="s">
        <v>4870</v>
      </c>
      <c r="J10153" s="12" t="s">
        <v>24</v>
      </c>
      <c r="K10153" s="12" t="s">
        <v>25</v>
      </c>
      <c r="L10153" s="12" t="s">
        <v>39</v>
      </c>
      <c r="M10153" s="11" t="s">
        <v>149</v>
      </c>
      <c r="N10153" s="11" t="s">
        <v>4871</v>
      </c>
      <c r="O10153" s="12" t="s">
        <v>29</v>
      </c>
      <c r="P10153" s="12"/>
      <c r="Q10153" s="15" t="s">
        <v>44871</v>
      </c>
      <c r="R10153" s="12" t="s">
        <v>148</v>
      </c>
      <c r="S10153" s="11" t="s">
        <v>44872</v>
      </c>
      <c r="T10153" s="11" t="s">
        <v>5318</v>
      </c>
    </row>
    <row x14ac:dyDescent="0.25" r="10154" customHeight="1" ht="19.5">
      <c r="A10154" s="18">
        <v>45224</v>
      </c>
      <c r="B10154" s="11" t="s">
        <v>44873</v>
      </c>
      <c r="C10154" s="11" t="s">
        <v>4336</v>
      </c>
      <c r="D10154" s="12"/>
      <c r="E10154" s="13">
        <v>15572703903</v>
      </c>
      <c r="F10154" s="11" t="s">
        <v>44874</v>
      </c>
      <c r="G10154" s="12" t="s">
        <v>48</v>
      </c>
      <c r="H10154" s="12" t="s">
        <v>98</v>
      </c>
      <c r="I10154" s="14" t="s">
        <v>87</v>
      </c>
      <c r="J10154" s="12" t="s">
        <v>24</v>
      </c>
      <c r="K10154" s="12" t="s">
        <v>25</v>
      </c>
      <c r="L10154" s="12" t="s">
        <v>39</v>
      </c>
      <c r="M10154" s="11" t="s">
        <v>40</v>
      </c>
      <c r="N10154" s="11" t="s">
        <v>28</v>
      </c>
      <c r="O10154" s="12" t="s">
        <v>29</v>
      </c>
      <c r="P10154" s="12"/>
      <c r="Q10154" s="15" t="s">
        <v>44875</v>
      </c>
      <c r="R10154" s="12" t="s">
        <v>42</v>
      </c>
      <c r="S10154" s="11" t="s">
        <v>44876</v>
      </c>
      <c r="T10154" s="11" t="s">
        <v>44877</v>
      </c>
    </row>
    <row x14ac:dyDescent="0.25" r="10155" customHeight="1" ht="19.5">
      <c r="A10155" s="18">
        <v>45222</v>
      </c>
      <c r="B10155" s="11" t="s">
        <v>44878</v>
      </c>
      <c r="C10155" s="11" t="s">
        <v>6057</v>
      </c>
      <c r="D10155" s="12"/>
      <c r="E10155" s="13">
        <v>15997690588</v>
      </c>
      <c r="F10155" s="11" t="s">
        <v>44879</v>
      </c>
      <c r="G10155" s="12" t="s">
        <v>23</v>
      </c>
      <c r="H10155" s="12" t="s">
        <v>457</v>
      </c>
      <c r="I10155" s="14" t="s">
        <v>189</v>
      </c>
      <c r="J10155" s="12" t="s">
        <v>24</v>
      </c>
      <c r="K10155" s="12" t="s">
        <v>25</v>
      </c>
      <c r="L10155" s="12" t="s">
        <v>39</v>
      </c>
      <c r="M10155" s="11" t="s">
        <v>40</v>
      </c>
      <c r="N10155" s="11" t="s">
        <v>183</v>
      </c>
      <c r="O10155" s="12" t="s">
        <v>29</v>
      </c>
      <c r="P10155" s="12"/>
      <c r="Q10155" s="15" t="s">
        <v>44880</v>
      </c>
      <c r="R10155" s="12" t="s">
        <v>42</v>
      </c>
      <c r="S10155" s="11" t="s">
        <v>44881</v>
      </c>
      <c r="T10155" s="11" t="s">
        <v>44882</v>
      </c>
    </row>
    <row x14ac:dyDescent="0.25" r="10156" customHeight="1" ht="19.5">
      <c r="A10156" s="18">
        <v>45222</v>
      </c>
      <c r="B10156" s="11" t="s">
        <v>44883</v>
      </c>
      <c r="C10156" s="11" t="s">
        <v>4499</v>
      </c>
      <c r="D10156" s="12"/>
      <c r="E10156" s="13">
        <v>15671066815</v>
      </c>
      <c r="F10156" s="11" t="s">
        <v>39098</v>
      </c>
      <c r="G10156" s="12" t="s">
        <v>115</v>
      </c>
      <c r="H10156" s="12"/>
      <c r="I10156" s="14" t="s">
        <v>57</v>
      </c>
      <c r="J10156" s="12" t="s">
        <v>24</v>
      </c>
      <c r="K10156" s="12" t="s">
        <v>25</v>
      </c>
      <c r="L10156" s="12" t="s">
        <v>39</v>
      </c>
      <c r="M10156" s="11" t="s">
        <v>40</v>
      </c>
      <c r="N10156" s="11" t="s">
        <v>183</v>
      </c>
      <c r="O10156" s="12" t="s">
        <v>29</v>
      </c>
      <c r="P10156" s="12"/>
      <c r="Q10156" s="15" t="s">
        <v>44884</v>
      </c>
      <c r="R10156" s="12" t="s">
        <v>42</v>
      </c>
      <c r="S10156" s="11" t="s">
        <v>44885</v>
      </c>
      <c r="T10156" s="11" t="s">
        <v>44886</v>
      </c>
    </row>
    <row x14ac:dyDescent="0.25" r="10157" customHeight="1" ht="19.5">
      <c r="A10157" s="18">
        <v>45222</v>
      </c>
      <c r="B10157" s="11" t="s">
        <v>44887</v>
      </c>
      <c r="C10157" s="11" t="s">
        <v>4499</v>
      </c>
      <c r="D10157" s="12"/>
      <c r="E10157" s="13">
        <v>17683715285</v>
      </c>
      <c r="F10157" s="11" t="s">
        <v>44888</v>
      </c>
      <c r="G10157" s="12" t="s">
        <v>74</v>
      </c>
      <c r="H10157" s="12"/>
      <c r="I10157" s="14" t="s">
        <v>615</v>
      </c>
      <c r="J10157" s="12" t="s">
        <v>24</v>
      </c>
      <c r="K10157" s="12" t="s">
        <v>25</v>
      </c>
      <c r="L10157" s="12" t="s">
        <v>39</v>
      </c>
      <c r="M10157" s="11" t="s">
        <v>40</v>
      </c>
      <c r="N10157" s="11" t="s">
        <v>183</v>
      </c>
      <c r="O10157" s="12" t="s">
        <v>29</v>
      </c>
      <c r="P10157" s="12"/>
      <c r="Q10157" s="15" t="s">
        <v>44889</v>
      </c>
      <c r="R10157" s="12" t="s">
        <v>42</v>
      </c>
      <c r="S10157" s="11" t="s">
        <v>44890</v>
      </c>
      <c r="T10157" s="11" t="s">
        <v>44891</v>
      </c>
    </row>
    <row x14ac:dyDescent="0.25" r="10158" customHeight="1" ht="19.5">
      <c r="A10158" s="18">
        <v>45225</v>
      </c>
      <c r="B10158" s="11" t="s">
        <v>44892</v>
      </c>
      <c r="C10158" s="11" t="s">
        <v>5060</v>
      </c>
      <c r="D10158" s="12"/>
      <c r="E10158" s="13" t="s">
        <v>44893</v>
      </c>
      <c r="F10158" s="11" t="s">
        <v>44894</v>
      </c>
      <c r="G10158" s="12" t="s">
        <v>74</v>
      </c>
      <c r="H10158" s="12" t="s">
        <v>86</v>
      </c>
      <c r="I10158" s="14" t="s">
        <v>4975</v>
      </c>
      <c r="J10158" s="12" t="s">
        <v>24</v>
      </c>
      <c r="K10158" s="12" t="s">
        <v>25</v>
      </c>
      <c r="L10158" s="12" t="s">
        <v>39</v>
      </c>
      <c r="M10158" s="11" t="s">
        <v>149</v>
      </c>
      <c r="N10158" s="11" t="s">
        <v>4871</v>
      </c>
      <c r="O10158" s="12" t="s">
        <v>29</v>
      </c>
      <c r="P10158" s="12"/>
      <c r="Q10158" s="15" t="s">
        <v>44895</v>
      </c>
      <c r="R10158" s="12" t="s">
        <v>148</v>
      </c>
      <c r="S10158" s="11" t="s">
        <v>44896</v>
      </c>
      <c r="T10158" s="11" t="s">
        <v>6803</v>
      </c>
    </row>
    <row x14ac:dyDescent="0.25" r="10159" customHeight="1" ht="19.5">
      <c r="A10159" s="18">
        <v>45225</v>
      </c>
      <c r="B10159" s="11" t="s">
        <v>44897</v>
      </c>
      <c r="C10159" s="11" t="s">
        <v>6502</v>
      </c>
      <c r="D10159" s="12"/>
      <c r="E10159" s="13">
        <v>13297284786</v>
      </c>
      <c r="F10159" s="11" t="s">
        <v>44898</v>
      </c>
      <c r="G10159" s="12" t="s">
        <v>289</v>
      </c>
      <c r="H10159" s="12"/>
      <c r="I10159" s="14" t="s">
        <v>328</v>
      </c>
      <c r="J10159" s="12" t="s">
        <v>24</v>
      </c>
      <c r="K10159" s="12" t="s">
        <v>25</v>
      </c>
      <c r="L10159" s="12" t="s">
        <v>39</v>
      </c>
      <c r="M10159" s="11" t="s">
        <v>40</v>
      </c>
      <c r="N10159" s="11" t="s">
        <v>28</v>
      </c>
      <c r="O10159" s="12" t="s">
        <v>29</v>
      </c>
      <c r="P10159" s="12"/>
      <c r="Q10159" s="15" t="s">
        <v>44899</v>
      </c>
      <c r="R10159" s="12" t="s">
        <v>42</v>
      </c>
      <c r="S10159" s="11" t="s">
        <v>44900</v>
      </c>
      <c r="T10159" s="11" t="s">
        <v>44901</v>
      </c>
    </row>
    <row x14ac:dyDescent="0.25" r="10160" customHeight="1" ht="19.5">
      <c r="A10160" s="18">
        <v>45224</v>
      </c>
      <c r="B10160" s="11" t="s">
        <v>44902</v>
      </c>
      <c r="C10160" s="11" t="s">
        <v>691</v>
      </c>
      <c r="D10160" s="12"/>
      <c r="E10160" s="13">
        <v>15549360611</v>
      </c>
      <c r="F10160" s="11" t="s">
        <v>44903</v>
      </c>
      <c r="G10160" s="12" t="s">
        <v>115</v>
      </c>
      <c r="H10160" s="12" t="s">
        <v>121</v>
      </c>
      <c r="I10160" s="14" t="s">
        <v>87</v>
      </c>
      <c r="J10160" s="12" t="s">
        <v>24</v>
      </c>
      <c r="K10160" s="12" t="s">
        <v>25</v>
      </c>
      <c r="L10160" s="12" t="s">
        <v>39</v>
      </c>
      <c r="M10160" s="11" t="s">
        <v>40</v>
      </c>
      <c r="N10160" s="11" t="s">
        <v>28</v>
      </c>
      <c r="O10160" s="12" t="s">
        <v>29</v>
      </c>
      <c r="P10160" s="12"/>
      <c r="Q10160" s="15" t="s">
        <v>44904</v>
      </c>
      <c r="R10160" s="12" t="s">
        <v>42</v>
      </c>
      <c r="S10160" s="11" t="s">
        <v>44905</v>
      </c>
      <c r="T10160" s="11" t="s">
        <v>44906</v>
      </c>
    </row>
    <row x14ac:dyDescent="0.25" r="10161" customHeight="1" ht="19.5">
      <c r="A10161" s="18">
        <v>45225</v>
      </c>
      <c r="B10161" s="11" t="s">
        <v>44907</v>
      </c>
      <c r="C10161" s="11" t="s">
        <v>6057</v>
      </c>
      <c r="D10161" s="12"/>
      <c r="E10161" s="13">
        <v>15549270990</v>
      </c>
      <c r="F10161" s="11" t="s">
        <v>44908</v>
      </c>
      <c r="G10161" s="12" t="s">
        <v>37</v>
      </c>
      <c r="H10161" s="12"/>
      <c r="I10161" s="14" t="s">
        <v>254</v>
      </c>
      <c r="J10161" s="12" t="s">
        <v>24</v>
      </c>
      <c r="K10161" s="12" t="s">
        <v>25</v>
      </c>
      <c r="L10161" s="12" t="s">
        <v>39</v>
      </c>
      <c r="M10161" s="11" t="s">
        <v>40</v>
      </c>
      <c r="N10161" s="11" t="s">
        <v>183</v>
      </c>
      <c r="O10161" s="12" t="s">
        <v>29</v>
      </c>
      <c r="P10161" s="12"/>
      <c r="Q10161" s="15" t="s">
        <v>44909</v>
      </c>
      <c r="R10161" s="12" t="s">
        <v>42</v>
      </c>
      <c r="S10161" s="11" t="s">
        <v>44910</v>
      </c>
      <c r="T10161" s="11" t="s">
        <v>44911</v>
      </c>
    </row>
    <row x14ac:dyDescent="0.25" r="10162" customHeight="1" ht="19.5">
      <c r="A10162" s="18">
        <v>45223</v>
      </c>
      <c r="B10162" s="11" t="s">
        <v>44912</v>
      </c>
      <c r="C10162" s="11" t="s">
        <v>8496</v>
      </c>
      <c r="D10162" s="12"/>
      <c r="E10162" s="13">
        <v>18671795185</v>
      </c>
      <c r="F10162" s="11" t="s">
        <v>44913</v>
      </c>
      <c r="G10162" s="12" t="s">
        <v>62</v>
      </c>
      <c r="H10162" s="12"/>
      <c r="I10162" s="14" t="s">
        <v>136</v>
      </c>
      <c r="J10162" s="12" t="s">
        <v>24</v>
      </c>
      <c r="K10162" s="12" t="s">
        <v>25</v>
      </c>
      <c r="L10162" s="12" t="s">
        <v>39</v>
      </c>
      <c r="M10162" s="11" t="s">
        <v>40</v>
      </c>
      <c r="N10162" s="11" t="s">
        <v>183</v>
      </c>
      <c r="O10162" s="12" t="s">
        <v>29</v>
      </c>
      <c r="P10162" s="12"/>
      <c r="Q10162" s="15" t="s">
        <v>44914</v>
      </c>
      <c r="R10162" s="12" t="s">
        <v>42</v>
      </c>
      <c r="S10162" s="11" t="s">
        <v>44915</v>
      </c>
      <c r="T10162" s="11" t="s">
        <v>44916</v>
      </c>
    </row>
    <row x14ac:dyDescent="0.25" r="10163" customHeight="1" ht="19.5">
      <c r="A10163" s="18">
        <v>45222</v>
      </c>
      <c r="B10163" s="11" t="s">
        <v>44917</v>
      </c>
      <c r="C10163" s="11" t="s">
        <v>6361</v>
      </c>
      <c r="D10163" s="12"/>
      <c r="E10163" s="13">
        <v>15549394546</v>
      </c>
      <c r="F10163" s="11" t="s">
        <v>44918</v>
      </c>
      <c r="G10163" s="12" t="s">
        <v>62</v>
      </c>
      <c r="H10163" s="12"/>
      <c r="I10163" s="14" t="s">
        <v>211</v>
      </c>
      <c r="J10163" s="12" t="s">
        <v>24</v>
      </c>
      <c r="K10163" s="12" t="s">
        <v>25</v>
      </c>
      <c r="L10163" s="12" t="s">
        <v>39</v>
      </c>
      <c r="M10163" s="11" t="s">
        <v>40</v>
      </c>
      <c r="N10163" s="11" t="s">
        <v>28</v>
      </c>
      <c r="O10163" s="12" t="s">
        <v>29</v>
      </c>
      <c r="P10163" s="12"/>
      <c r="Q10163" s="15" t="s">
        <v>44919</v>
      </c>
      <c r="R10163" s="12" t="s">
        <v>42</v>
      </c>
      <c r="S10163" s="11" t="s">
        <v>44920</v>
      </c>
      <c r="T10163" s="11" t="s">
        <v>44921</v>
      </c>
    </row>
    <row x14ac:dyDescent="0.25" r="10164" customHeight="1" ht="19.5">
      <c r="A10164" s="18">
        <v>45225</v>
      </c>
      <c r="B10164" s="11" t="s">
        <v>44922</v>
      </c>
      <c r="C10164" s="11" t="s">
        <v>6859</v>
      </c>
      <c r="D10164" s="12"/>
      <c r="E10164" s="13" t="s">
        <v>44923</v>
      </c>
      <c r="F10164" s="11" t="s">
        <v>44924</v>
      </c>
      <c r="G10164" s="12" t="s">
        <v>74</v>
      </c>
      <c r="H10164" s="12" t="s">
        <v>98</v>
      </c>
      <c r="I10164" s="14" t="s">
        <v>148</v>
      </c>
      <c r="J10164" s="12" t="s">
        <v>24</v>
      </c>
      <c r="K10164" s="12" t="s">
        <v>25</v>
      </c>
      <c r="L10164" s="12" t="s">
        <v>39</v>
      </c>
      <c r="M10164" s="11" t="s">
        <v>149</v>
      </c>
      <c r="N10164" s="11" t="s">
        <v>4871</v>
      </c>
      <c r="O10164" s="12" t="s">
        <v>29</v>
      </c>
      <c r="P10164" s="12"/>
      <c r="Q10164" s="15" t="s">
        <v>44925</v>
      </c>
      <c r="R10164" s="12" t="s">
        <v>148</v>
      </c>
      <c r="S10164" s="11" t="s">
        <v>44926</v>
      </c>
      <c r="T10164" s="11" t="s">
        <v>6803</v>
      </c>
    </row>
    <row x14ac:dyDescent="0.25" r="10165" customHeight="1" ht="19.5">
      <c r="A10165" s="18">
        <v>45225</v>
      </c>
      <c r="B10165" s="11" t="s">
        <v>44927</v>
      </c>
      <c r="C10165" s="11" t="s">
        <v>4882</v>
      </c>
      <c r="D10165" s="12"/>
      <c r="E10165" s="13" t="s">
        <v>44928</v>
      </c>
      <c r="F10165" s="11" t="s">
        <v>44929</v>
      </c>
      <c r="G10165" s="12" t="s">
        <v>74</v>
      </c>
      <c r="H10165" s="12"/>
      <c r="I10165" s="14" t="s">
        <v>148</v>
      </c>
      <c r="J10165" s="12" t="s">
        <v>24</v>
      </c>
      <c r="K10165" s="12" t="s">
        <v>25</v>
      </c>
      <c r="L10165" s="12" t="s">
        <v>39</v>
      </c>
      <c r="M10165" s="11" t="s">
        <v>149</v>
      </c>
      <c r="N10165" s="11" t="s">
        <v>4871</v>
      </c>
      <c r="O10165" s="12" t="s">
        <v>29</v>
      </c>
      <c r="P10165" s="12"/>
      <c r="Q10165" s="15" t="s">
        <v>44535</v>
      </c>
      <c r="R10165" s="12" t="s">
        <v>148</v>
      </c>
      <c r="S10165" s="11" t="s">
        <v>44930</v>
      </c>
      <c r="T10165" s="11" t="s">
        <v>7782</v>
      </c>
    </row>
    <row x14ac:dyDescent="0.25" r="10166" customHeight="1" ht="19.5">
      <c r="A10166" s="18">
        <v>45225</v>
      </c>
      <c r="B10166" s="11" t="s">
        <v>44931</v>
      </c>
      <c r="C10166" s="11" t="s">
        <v>5117</v>
      </c>
      <c r="D10166" s="12"/>
      <c r="E10166" s="13" t="s">
        <v>44932</v>
      </c>
      <c r="F10166" s="11" t="s">
        <v>44933</v>
      </c>
      <c r="G10166" s="12" t="s">
        <v>74</v>
      </c>
      <c r="H10166" s="12" t="s">
        <v>98</v>
      </c>
      <c r="I10166" s="14" t="s">
        <v>4975</v>
      </c>
      <c r="J10166" s="12" t="s">
        <v>24</v>
      </c>
      <c r="K10166" s="12" t="s">
        <v>25</v>
      </c>
      <c r="L10166" s="12" t="s">
        <v>39</v>
      </c>
      <c r="M10166" s="11" t="s">
        <v>149</v>
      </c>
      <c r="N10166" s="11" t="s">
        <v>4871</v>
      </c>
      <c r="O10166" s="12" t="s">
        <v>29</v>
      </c>
      <c r="P10166" s="12"/>
      <c r="Q10166" s="15" t="s">
        <v>44934</v>
      </c>
      <c r="R10166" s="12" t="s">
        <v>148</v>
      </c>
      <c r="S10166" s="11" t="s">
        <v>44935</v>
      </c>
      <c r="T10166" s="11" t="s">
        <v>7782</v>
      </c>
    </row>
    <row x14ac:dyDescent="0.25" r="10167" customHeight="1" ht="19.5">
      <c r="A10167" s="18">
        <v>45224</v>
      </c>
      <c r="B10167" s="11" t="s">
        <v>44936</v>
      </c>
      <c r="C10167" s="11" t="s">
        <v>13391</v>
      </c>
      <c r="D10167" s="12"/>
      <c r="E10167" s="13">
        <v>18671601100</v>
      </c>
      <c r="F10167" s="11" t="s">
        <v>44937</v>
      </c>
      <c r="G10167" s="12" t="s">
        <v>56</v>
      </c>
      <c r="H10167" s="12" t="s">
        <v>130</v>
      </c>
      <c r="I10167" s="14" t="s">
        <v>352</v>
      </c>
      <c r="J10167" s="12" t="s">
        <v>24</v>
      </c>
      <c r="K10167" s="12" t="s">
        <v>172</v>
      </c>
      <c r="L10167" s="12" t="s">
        <v>39</v>
      </c>
      <c r="M10167" s="11" t="s">
        <v>40</v>
      </c>
      <c r="N10167" s="11" t="s">
        <v>28</v>
      </c>
      <c r="O10167" s="12" t="s">
        <v>29</v>
      </c>
      <c r="P10167" s="12"/>
      <c r="Q10167" s="15" t="s">
        <v>44938</v>
      </c>
      <c r="R10167" s="12" t="s">
        <v>42</v>
      </c>
      <c r="S10167" s="11" t="s">
        <v>44939</v>
      </c>
      <c r="T10167" s="11" t="s">
        <v>44940</v>
      </c>
    </row>
    <row x14ac:dyDescent="0.25" r="10168" customHeight="1" ht="19.5">
      <c r="A10168" s="18">
        <v>45225</v>
      </c>
      <c r="B10168" s="11" t="s">
        <v>44941</v>
      </c>
      <c r="C10168" s="11" t="s">
        <v>660</v>
      </c>
      <c r="D10168" s="12"/>
      <c r="E10168" s="13" t="s">
        <v>44942</v>
      </c>
      <c r="F10168" s="11" t="s">
        <v>30515</v>
      </c>
      <c r="G10168" s="12" t="s">
        <v>74</v>
      </c>
      <c r="H10168" s="12" t="s">
        <v>86</v>
      </c>
      <c r="I10168" s="14" t="s">
        <v>148</v>
      </c>
      <c r="J10168" s="12" t="s">
        <v>24</v>
      </c>
      <c r="K10168" s="12" t="s">
        <v>25</v>
      </c>
      <c r="L10168" s="12" t="s">
        <v>39</v>
      </c>
      <c r="M10168" s="11" t="s">
        <v>149</v>
      </c>
      <c r="N10168" s="11" t="s">
        <v>624</v>
      </c>
      <c r="O10168" s="12" t="s">
        <v>29</v>
      </c>
      <c r="P10168" s="12"/>
      <c r="Q10168" s="15" t="s">
        <v>44943</v>
      </c>
      <c r="R10168" s="12" t="s">
        <v>42</v>
      </c>
      <c r="S10168" s="11" t="s">
        <v>44944</v>
      </c>
      <c r="T10168" s="11" t="s">
        <v>44945</v>
      </c>
    </row>
    <row x14ac:dyDescent="0.25" r="10169" customHeight="1" ht="19.5">
      <c r="A10169" s="18">
        <v>45223</v>
      </c>
      <c r="B10169" s="11" t="s">
        <v>44946</v>
      </c>
      <c r="C10169" s="11" t="s">
        <v>6361</v>
      </c>
      <c r="D10169" s="12"/>
      <c r="E10169" s="13">
        <v>15549366006</v>
      </c>
      <c r="F10169" s="11" t="s">
        <v>44947</v>
      </c>
      <c r="G10169" s="12" t="s">
        <v>37</v>
      </c>
      <c r="H10169" s="12"/>
      <c r="I10169" s="14" t="s">
        <v>49</v>
      </c>
      <c r="J10169" s="12" t="s">
        <v>24</v>
      </c>
      <c r="K10169" s="12" t="s">
        <v>25</v>
      </c>
      <c r="L10169" s="12" t="s">
        <v>39</v>
      </c>
      <c r="M10169" s="11" t="s">
        <v>27</v>
      </c>
      <c r="N10169" s="11" t="s">
        <v>28</v>
      </c>
      <c r="O10169" s="12" t="s">
        <v>29</v>
      </c>
      <c r="P10169" s="12"/>
      <c r="Q10169" s="15" t="s">
        <v>44948</v>
      </c>
      <c r="R10169" s="12" t="s">
        <v>42</v>
      </c>
      <c r="S10169" s="11" t="s">
        <v>44949</v>
      </c>
      <c r="T10169" s="11" t="s">
        <v>44950</v>
      </c>
    </row>
    <row x14ac:dyDescent="0.25" r="10170" customHeight="1" ht="19.5">
      <c r="A10170" s="18">
        <v>45224</v>
      </c>
      <c r="B10170" s="11" t="s">
        <v>44951</v>
      </c>
      <c r="C10170" s="11" t="s">
        <v>15052</v>
      </c>
      <c r="D10170" s="12"/>
      <c r="E10170" s="13">
        <v>13177079875</v>
      </c>
      <c r="F10170" s="11" t="s">
        <v>44952</v>
      </c>
      <c r="G10170" s="12" t="s">
        <v>23</v>
      </c>
      <c r="H10170" s="12"/>
      <c r="I10170" s="14" t="s">
        <v>154</v>
      </c>
      <c r="J10170" s="12" t="s">
        <v>24</v>
      </c>
      <c r="K10170" s="12" t="s">
        <v>25</v>
      </c>
      <c r="L10170" s="12" t="s">
        <v>39</v>
      </c>
      <c r="M10170" s="11" t="s">
        <v>40</v>
      </c>
      <c r="N10170" s="11" t="s">
        <v>28</v>
      </c>
      <c r="O10170" s="12" t="s">
        <v>29</v>
      </c>
      <c r="P10170" s="12"/>
      <c r="Q10170" s="15" t="s">
        <v>44953</v>
      </c>
      <c r="R10170" s="12" t="s">
        <v>42</v>
      </c>
      <c r="S10170" s="11" t="s">
        <v>44954</v>
      </c>
      <c r="T10170" s="11" t="s">
        <v>44955</v>
      </c>
    </row>
    <row x14ac:dyDescent="0.25" r="10171" customHeight="1" ht="19.5">
      <c r="A10171" s="18">
        <v>45225</v>
      </c>
      <c r="B10171" s="11" t="s">
        <v>44956</v>
      </c>
      <c r="C10171" s="11" t="s">
        <v>4867</v>
      </c>
      <c r="D10171" s="12"/>
      <c r="E10171" s="13" t="s">
        <v>44957</v>
      </c>
      <c r="F10171" s="11" t="s">
        <v>44958</v>
      </c>
      <c r="G10171" s="12" t="s">
        <v>74</v>
      </c>
      <c r="H10171" s="12" t="s">
        <v>13780</v>
      </c>
      <c r="I10171" s="14" t="s">
        <v>4870</v>
      </c>
      <c r="J10171" s="12" t="s">
        <v>24</v>
      </c>
      <c r="K10171" s="12" t="s">
        <v>25</v>
      </c>
      <c r="L10171" s="12" t="s">
        <v>39</v>
      </c>
      <c r="M10171" s="11" t="s">
        <v>149</v>
      </c>
      <c r="N10171" s="11" t="s">
        <v>4871</v>
      </c>
      <c r="O10171" s="12" t="s">
        <v>29</v>
      </c>
      <c r="P10171" s="12"/>
      <c r="Q10171" s="15" t="s">
        <v>44959</v>
      </c>
      <c r="R10171" s="12" t="s">
        <v>148</v>
      </c>
      <c r="S10171" s="11" t="s">
        <v>44960</v>
      </c>
      <c r="T10171" s="11" t="s">
        <v>4893</v>
      </c>
    </row>
    <row x14ac:dyDescent="0.25" r="10172" customHeight="1" ht="19.5">
      <c r="A10172" s="18">
        <v>45223</v>
      </c>
      <c r="B10172" s="11" t="s">
        <v>44961</v>
      </c>
      <c r="C10172" s="11" t="s">
        <v>880</v>
      </c>
      <c r="D10172" s="12"/>
      <c r="E10172" s="13">
        <v>15671017702</v>
      </c>
      <c r="F10172" s="11" t="s">
        <v>44962</v>
      </c>
      <c r="G10172" s="12" t="s">
        <v>74</v>
      </c>
      <c r="H10172" s="12"/>
      <c r="I10172" s="14" t="s">
        <v>381</v>
      </c>
      <c r="J10172" s="12" t="s">
        <v>24</v>
      </c>
      <c r="K10172" s="12" t="s">
        <v>25</v>
      </c>
      <c r="L10172" s="12" t="s">
        <v>39</v>
      </c>
      <c r="M10172" s="11" t="s">
        <v>40</v>
      </c>
      <c r="N10172" s="11" t="s">
        <v>28</v>
      </c>
      <c r="O10172" s="12" t="s">
        <v>29</v>
      </c>
      <c r="P10172" s="12"/>
      <c r="Q10172" s="15" t="s">
        <v>44963</v>
      </c>
      <c r="R10172" s="12" t="s">
        <v>42</v>
      </c>
      <c r="S10172" s="11" t="s">
        <v>44964</v>
      </c>
      <c r="T10172" s="11" t="s">
        <v>44965</v>
      </c>
    </row>
    <row x14ac:dyDescent="0.25" r="10173" customHeight="1" ht="19.5">
      <c r="A10173" s="18">
        <v>45224</v>
      </c>
      <c r="B10173" s="11" t="s">
        <v>44966</v>
      </c>
      <c r="C10173" s="11" t="s">
        <v>30325</v>
      </c>
      <c r="D10173" s="12"/>
      <c r="E10173" s="13">
        <v>18671728178</v>
      </c>
      <c r="F10173" s="11" t="s">
        <v>44967</v>
      </c>
      <c r="G10173" s="12" t="s">
        <v>74</v>
      </c>
      <c r="H10173" s="12"/>
      <c r="I10173" s="14" t="s">
        <v>189</v>
      </c>
      <c r="J10173" s="12" t="s">
        <v>24</v>
      </c>
      <c r="K10173" s="12" t="s">
        <v>25</v>
      </c>
      <c r="L10173" s="12" t="s">
        <v>39</v>
      </c>
      <c r="M10173" s="11" t="s">
        <v>27</v>
      </c>
      <c r="N10173" s="11" t="s">
        <v>183</v>
      </c>
      <c r="O10173" s="12" t="s">
        <v>29</v>
      </c>
      <c r="P10173" s="12"/>
      <c r="Q10173" s="15" t="s">
        <v>44968</v>
      </c>
      <c r="R10173" s="12" t="s">
        <v>42</v>
      </c>
      <c r="S10173" s="11" t="s">
        <v>44969</v>
      </c>
      <c r="T10173" s="11" t="s">
        <v>44970</v>
      </c>
    </row>
    <row x14ac:dyDescent="0.25" r="10174" customHeight="1" ht="19.5">
      <c r="A10174" s="18">
        <v>45225</v>
      </c>
      <c r="B10174" s="11" t="s">
        <v>44971</v>
      </c>
      <c r="C10174" s="11" t="s">
        <v>4867</v>
      </c>
      <c r="D10174" s="12"/>
      <c r="E10174" s="13" t="s">
        <v>44972</v>
      </c>
      <c r="F10174" s="11" t="s">
        <v>44973</v>
      </c>
      <c r="G10174" s="12" t="s">
        <v>74</v>
      </c>
      <c r="H10174" s="12" t="s">
        <v>13780</v>
      </c>
      <c r="I10174" s="14" t="s">
        <v>4870</v>
      </c>
      <c r="J10174" s="12" t="s">
        <v>24</v>
      </c>
      <c r="K10174" s="12" t="s">
        <v>25</v>
      </c>
      <c r="L10174" s="12" t="s">
        <v>39</v>
      </c>
      <c r="M10174" s="11" t="s">
        <v>149</v>
      </c>
      <c r="N10174" s="11" t="s">
        <v>4871</v>
      </c>
      <c r="O10174" s="12" t="s">
        <v>29</v>
      </c>
      <c r="P10174" s="12"/>
      <c r="Q10174" s="15" t="s">
        <v>44974</v>
      </c>
      <c r="R10174" s="12" t="s">
        <v>148</v>
      </c>
      <c r="S10174" s="11" t="s">
        <v>44975</v>
      </c>
      <c r="T10174" s="11" t="s">
        <v>5318</v>
      </c>
    </row>
    <row x14ac:dyDescent="0.25" r="10175" customHeight="1" ht="19.5">
      <c r="A10175" s="18">
        <v>45222</v>
      </c>
      <c r="B10175" s="11" t="s">
        <v>44976</v>
      </c>
      <c r="C10175" s="11" t="s">
        <v>6057</v>
      </c>
      <c r="D10175" s="12"/>
      <c r="E10175" s="13">
        <v>18572390336</v>
      </c>
      <c r="F10175" s="11" t="s">
        <v>42117</v>
      </c>
      <c r="G10175" s="12" t="s">
        <v>48</v>
      </c>
      <c r="H10175" s="12" t="s">
        <v>86</v>
      </c>
      <c r="I10175" s="14" t="s">
        <v>486</v>
      </c>
      <c r="J10175" s="12" t="s">
        <v>24</v>
      </c>
      <c r="K10175" s="12" t="s">
        <v>25</v>
      </c>
      <c r="L10175" s="12" t="s">
        <v>39</v>
      </c>
      <c r="M10175" s="11" t="s">
        <v>40</v>
      </c>
      <c r="N10175" s="11" t="s">
        <v>183</v>
      </c>
      <c r="O10175" s="12" t="s">
        <v>29</v>
      </c>
      <c r="P10175" s="12"/>
      <c r="Q10175" s="15" t="s">
        <v>44977</v>
      </c>
      <c r="R10175" s="12" t="s">
        <v>42</v>
      </c>
      <c r="S10175" s="11" t="s">
        <v>44978</v>
      </c>
      <c r="T10175" s="11" t="s">
        <v>44979</v>
      </c>
    </row>
    <row x14ac:dyDescent="0.25" r="10176" customHeight="1" ht="19.5">
      <c r="A10176" s="18">
        <v>45225</v>
      </c>
      <c r="B10176" s="11" t="s">
        <v>44980</v>
      </c>
      <c r="C10176" s="11" t="s">
        <v>545</v>
      </c>
      <c r="D10176" s="12"/>
      <c r="E10176" s="13">
        <v>13135807428</v>
      </c>
      <c r="F10176" s="11" t="s">
        <v>44981</v>
      </c>
      <c r="G10176" s="12" t="s">
        <v>289</v>
      </c>
      <c r="H10176" s="12" t="s">
        <v>86</v>
      </c>
      <c r="I10176" s="14" t="s">
        <v>57</v>
      </c>
      <c r="J10176" s="12" t="s">
        <v>24</v>
      </c>
      <c r="K10176" s="12" t="s">
        <v>25</v>
      </c>
      <c r="L10176" s="12" t="s">
        <v>39</v>
      </c>
      <c r="M10176" s="11" t="s">
        <v>40</v>
      </c>
      <c r="N10176" s="11" t="s">
        <v>28</v>
      </c>
      <c r="O10176" s="12" t="s">
        <v>29</v>
      </c>
      <c r="P10176" s="12"/>
      <c r="Q10176" s="15" t="s">
        <v>44982</v>
      </c>
      <c r="R10176" s="12" t="s">
        <v>42</v>
      </c>
      <c r="S10176" s="11" t="s">
        <v>44983</v>
      </c>
      <c r="T10176" s="11" t="s">
        <v>44984</v>
      </c>
    </row>
    <row x14ac:dyDescent="0.25" r="10177" customHeight="1" ht="19.5">
      <c r="A10177" s="18">
        <v>45225</v>
      </c>
      <c r="B10177" s="11" t="s">
        <v>44985</v>
      </c>
      <c r="C10177" s="11" t="s">
        <v>880</v>
      </c>
      <c r="D10177" s="12"/>
      <c r="E10177" s="13">
        <v>15572718805</v>
      </c>
      <c r="F10177" s="11" t="s">
        <v>44986</v>
      </c>
      <c r="G10177" s="12" t="s">
        <v>74</v>
      </c>
      <c r="H10177" s="12"/>
      <c r="I10177" s="14" t="s">
        <v>328</v>
      </c>
      <c r="J10177" s="12" t="s">
        <v>24</v>
      </c>
      <c r="K10177" s="12" t="s">
        <v>25</v>
      </c>
      <c r="L10177" s="12" t="s">
        <v>39</v>
      </c>
      <c r="M10177" s="11" t="s">
        <v>40</v>
      </c>
      <c r="N10177" s="11" t="s">
        <v>28</v>
      </c>
      <c r="O10177" s="12" t="s">
        <v>29</v>
      </c>
      <c r="P10177" s="12"/>
      <c r="Q10177" s="15" t="s">
        <v>44987</v>
      </c>
      <c r="R10177" s="12" t="s">
        <v>42</v>
      </c>
      <c r="S10177" s="11" t="s">
        <v>44988</v>
      </c>
      <c r="T10177" s="11" t="s">
        <v>44989</v>
      </c>
    </row>
    <row x14ac:dyDescent="0.25" r="10178" customHeight="1" ht="19.5">
      <c r="A10178" s="18">
        <v>45225</v>
      </c>
      <c r="B10178" s="11" t="s">
        <v>44990</v>
      </c>
      <c r="C10178" s="11" t="s">
        <v>4867</v>
      </c>
      <c r="D10178" s="12"/>
      <c r="E10178" s="13" t="s">
        <v>13716</v>
      </c>
      <c r="F10178" s="11" t="s">
        <v>13717</v>
      </c>
      <c r="G10178" s="12" t="s">
        <v>74</v>
      </c>
      <c r="H10178" s="12"/>
      <c r="I10178" s="14" t="s">
        <v>4870</v>
      </c>
      <c r="J10178" s="12" t="s">
        <v>24</v>
      </c>
      <c r="K10178" s="12" t="s">
        <v>25</v>
      </c>
      <c r="L10178" s="12" t="s">
        <v>39</v>
      </c>
      <c r="M10178" s="11" t="s">
        <v>149</v>
      </c>
      <c r="N10178" s="11" t="s">
        <v>4871</v>
      </c>
      <c r="O10178" s="12" t="s">
        <v>29</v>
      </c>
      <c r="P10178" s="12"/>
      <c r="Q10178" s="15" t="s">
        <v>44991</v>
      </c>
      <c r="R10178" s="12" t="s">
        <v>148</v>
      </c>
      <c r="S10178" s="11" t="s">
        <v>44992</v>
      </c>
      <c r="T10178" s="11" t="s">
        <v>4887</v>
      </c>
    </row>
    <row x14ac:dyDescent="0.25" r="10179" customHeight="1" ht="19.5">
      <c r="A10179" s="18">
        <v>45225</v>
      </c>
      <c r="B10179" s="11" t="s">
        <v>44993</v>
      </c>
      <c r="C10179" s="11" t="s">
        <v>660</v>
      </c>
      <c r="D10179" s="12"/>
      <c r="E10179" s="13" t="s">
        <v>44994</v>
      </c>
      <c r="F10179" s="11" t="s">
        <v>13824</v>
      </c>
      <c r="G10179" s="12" t="s">
        <v>74</v>
      </c>
      <c r="H10179" s="12"/>
      <c r="I10179" s="14" t="s">
        <v>148</v>
      </c>
      <c r="J10179" s="12" t="s">
        <v>24</v>
      </c>
      <c r="K10179" s="12" t="s">
        <v>25</v>
      </c>
      <c r="L10179" s="12" t="s">
        <v>39</v>
      </c>
      <c r="M10179" s="11" t="s">
        <v>149</v>
      </c>
      <c r="N10179" s="11" t="s">
        <v>624</v>
      </c>
      <c r="O10179" s="12" t="s">
        <v>29</v>
      </c>
      <c r="P10179" s="12"/>
      <c r="Q10179" s="15" t="s">
        <v>44995</v>
      </c>
      <c r="R10179" s="12" t="s">
        <v>42</v>
      </c>
      <c r="S10179" s="11" t="s">
        <v>44996</v>
      </c>
      <c r="T10179" s="11" t="s">
        <v>44997</v>
      </c>
    </row>
    <row x14ac:dyDescent="0.25" r="10180" customHeight="1" ht="19.5">
      <c r="A10180" s="18">
        <v>45225</v>
      </c>
      <c r="B10180" s="11" t="s">
        <v>44998</v>
      </c>
      <c r="C10180" s="11" t="s">
        <v>4867</v>
      </c>
      <c r="D10180" s="12"/>
      <c r="E10180" s="13" t="s">
        <v>44999</v>
      </c>
      <c r="F10180" s="11" t="s">
        <v>45000</v>
      </c>
      <c r="G10180" s="12" t="s">
        <v>74</v>
      </c>
      <c r="H10180" s="12"/>
      <c r="I10180" s="14" t="s">
        <v>4870</v>
      </c>
      <c r="J10180" s="12" t="s">
        <v>24</v>
      </c>
      <c r="K10180" s="12" t="s">
        <v>25</v>
      </c>
      <c r="L10180" s="12" t="s">
        <v>39</v>
      </c>
      <c r="M10180" s="11" t="s">
        <v>149</v>
      </c>
      <c r="N10180" s="11" t="s">
        <v>4871</v>
      </c>
      <c r="O10180" s="12" t="s">
        <v>29</v>
      </c>
      <c r="P10180" s="12"/>
      <c r="Q10180" s="15" t="s">
        <v>45001</v>
      </c>
      <c r="R10180" s="12" t="s">
        <v>148</v>
      </c>
      <c r="S10180" s="11" t="s">
        <v>45002</v>
      </c>
      <c r="T10180" s="11" t="s">
        <v>4955</v>
      </c>
    </row>
    <row x14ac:dyDescent="0.25" r="10181" customHeight="1" ht="19.5">
      <c r="A10181" s="18">
        <v>45225</v>
      </c>
      <c r="B10181" s="11" t="s">
        <v>45003</v>
      </c>
      <c r="C10181" s="11" t="s">
        <v>4882</v>
      </c>
      <c r="D10181" s="12"/>
      <c r="E10181" s="13" t="s">
        <v>45004</v>
      </c>
      <c r="F10181" s="11" t="s">
        <v>45005</v>
      </c>
      <c r="G10181" s="12" t="s">
        <v>74</v>
      </c>
      <c r="H10181" s="12" t="s">
        <v>457</v>
      </c>
      <c r="I10181" s="14" t="s">
        <v>148</v>
      </c>
      <c r="J10181" s="12" t="s">
        <v>24</v>
      </c>
      <c r="K10181" s="12" t="s">
        <v>25</v>
      </c>
      <c r="L10181" s="12" t="s">
        <v>39</v>
      </c>
      <c r="M10181" s="11" t="s">
        <v>149</v>
      </c>
      <c r="N10181" s="11" t="s">
        <v>4871</v>
      </c>
      <c r="O10181" s="12" t="s">
        <v>29</v>
      </c>
      <c r="P10181" s="12"/>
      <c r="Q10181" s="15" t="s">
        <v>45006</v>
      </c>
      <c r="R10181" s="12" t="s">
        <v>148</v>
      </c>
      <c r="S10181" s="11" t="s">
        <v>45007</v>
      </c>
      <c r="T10181" s="11" t="s">
        <v>4874</v>
      </c>
    </row>
    <row x14ac:dyDescent="0.25" r="10182" customHeight="1" ht="19.5">
      <c r="A10182" s="18">
        <v>45225</v>
      </c>
      <c r="B10182" s="11" t="s">
        <v>45008</v>
      </c>
      <c r="C10182" s="11" t="s">
        <v>649</v>
      </c>
      <c r="D10182" s="12"/>
      <c r="E10182" s="13">
        <v>15090958500</v>
      </c>
      <c r="F10182" s="11" t="s">
        <v>45009</v>
      </c>
      <c r="G10182" s="12" t="s">
        <v>74</v>
      </c>
      <c r="H10182" s="12"/>
      <c r="I10182" s="14" t="s">
        <v>148</v>
      </c>
      <c r="J10182" s="12" t="s">
        <v>24</v>
      </c>
      <c r="K10182" s="12" t="s">
        <v>25</v>
      </c>
      <c r="L10182" s="12" t="s">
        <v>39</v>
      </c>
      <c r="M10182" s="11" t="s">
        <v>40</v>
      </c>
      <c r="N10182" s="11" t="s">
        <v>28</v>
      </c>
      <c r="O10182" s="12" t="s">
        <v>29</v>
      </c>
      <c r="P10182" s="12"/>
      <c r="Q10182" s="15" t="s">
        <v>45010</v>
      </c>
      <c r="R10182" s="12" t="s">
        <v>42</v>
      </c>
      <c r="S10182" s="11" t="s">
        <v>45011</v>
      </c>
      <c r="T10182" s="11" t="s">
        <v>45012</v>
      </c>
    </row>
    <row x14ac:dyDescent="0.25" r="10183" customHeight="1" ht="19.5">
      <c r="A10183" s="18">
        <v>45224</v>
      </c>
      <c r="B10183" s="11" t="s">
        <v>45013</v>
      </c>
      <c r="C10183" s="11" t="s">
        <v>691</v>
      </c>
      <c r="D10183" s="12"/>
      <c r="E10183" s="13">
        <v>17771265858</v>
      </c>
      <c r="F10183" s="11" t="s">
        <v>42966</v>
      </c>
      <c r="G10183" s="12" t="s">
        <v>74</v>
      </c>
      <c r="H10183" s="12"/>
      <c r="I10183" s="14" t="s">
        <v>142</v>
      </c>
      <c r="J10183" s="12" t="s">
        <v>24</v>
      </c>
      <c r="K10183" s="12" t="s">
        <v>25</v>
      </c>
      <c r="L10183" s="12" t="s">
        <v>39</v>
      </c>
      <c r="M10183" s="11" t="s">
        <v>40</v>
      </c>
      <c r="N10183" s="11" t="s">
        <v>28</v>
      </c>
      <c r="O10183" s="12" t="s">
        <v>29</v>
      </c>
      <c r="P10183" s="12"/>
      <c r="Q10183" s="15" t="s">
        <v>45014</v>
      </c>
      <c r="R10183" s="12" t="s">
        <v>42</v>
      </c>
      <c r="S10183" s="11" t="s">
        <v>45015</v>
      </c>
      <c r="T10183" s="11" t="s">
        <v>45016</v>
      </c>
    </row>
    <row x14ac:dyDescent="0.25" r="10184" customHeight="1" ht="19.5">
      <c r="A10184" s="18">
        <v>45223</v>
      </c>
      <c r="B10184" s="11" t="s">
        <v>45017</v>
      </c>
      <c r="C10184" s="11" t="s">
        <v>6057</v>
      </c>
      <c r="D10184" s="12"/>
      <c r="E10184" s="13">
        <v>15572789525</v>
      </c>
      <c r="F10184" s="11" t="s">
        <v>44431</v>
      </c>
      <c r="G10184" s="12" t="s">
        <v>74</v>
      </c>
      <c r="H10184" s="12" t="s">
        <v>130</v>
      </c>
      <c r="I10184" s="14" t="s">
        <v>38</v>
      </c>
      <c r="J10184" s="12" t="s">
        <v>24</v>
      </c>
      <c r="K10184" s="12" t="s">
        <v>25</v>
      </c>
      <c r="L10184" s="12" t="s">
        <v>39</v>
      </c>
      <c r="M10184" s="11" t="s">
        <v>40</v>
      </c>
      <c r="N10184" s="11" t="s">
        <v>183</v>
      </c>
      <c r="O10184" s="12" t="s">
        <v>29</v>
      </c>
      <c r="P10184" s="12"/>
      <c r="Q10184" s="15" t="s">
        <v>45018</v>
      </c>
      <c r="R10184" s="12" t="s">
        <v>42</v>
      </c>
      <c r="S10184" s="11" t="s">
        <v>45019</v>
      </c>
      <c r="T10184" s="11" t="s">
        <v>45020</v>
      </c>
    </row>
    <row x14ac:dyDescent="0.25" r="10185" customHeight="1" ht="19.5">
      <c r="A10185" s="18">
        <v>45225</v>
      </c>
      <c r="B10185" s="11" t="s">
        <v>45021</v>
      </c>
      <c r="C10185" s="11" t="s">
        <v>4867</v>
      </c>
      <c r="D10185" s="12"/>
      <c r="E10185" s="13" t="s">
        <v>45022</v>
      </c>
      <c r="F10185" s="11" t="s">
        <v>45023</v>
      </c>
      <c r="G10185" s="12" t="s">
        <v>74</v>
      </c>
      <c r="H10185" s="12" t="s">
        <v>98</v>
      </c>
      <c r="I10185" s="14" t="s">
        <v>4870</v>
      </c>
      <c r="J10185" s="12" t="s">
        <v>24</v>
      </c>
      <c r="K10185" s="12" t="s">
        <v>25</v>
      </c>
      <c r="L10185" s="12" t="s">
        <v>39</v>
      </c>
      <c r="M10185" s="11" t="s">
        <v>149</v>
      </c>
      <c r="N10185" s="11" t="s">
        <v>4871</v>
      </c>
      <c r="O10185" s="12" t="s">
        <v>29</v>
      </c>
      <c r="P10185" s="12"/>
      <c r="Q10185" s="15" t="s">
        <v>45024</v>
      </c>
      <c r="R10185" s="12" t="s">
        <v>148</v>
      </c>
      <c r="S10185" s="11" t="s">
        <v>45025</v>
      </c>
      <c r="T10185" s="11" t="s">
        <v>4961</v>
      </c>
    </row>
    <row x14ac:dyDescent="0.25" r="10186" customHeight="1" ht="19.5">
      <c r="A10186" s="18">
        <v>45224</v>
      </c>
      <c r="B10186" s="11" t="s">
        <v>45026</v>
      </c>
      <c r="C10186" s="11" t="s">
        <v>6057</v>
      </c>
      <c r="D10186" s="12"/>
      <c r="E10186" s="13">
        <v>13972002957</v>
      </c>
      <c r="F10186" s="11" t="s">
        <v>45027</v>
      </c>
      <c r="G10186" s="12" t="s">
        <v>48</v>
      </c>
      <c r="H10186" s="12"/>
      <c r="I10186" s="14" t="s">
        <v>93</v>
      </c>
      <c r="J10186" s="12" t="s">
        <v>24</v>
      </c>
      <c r="K10186" s="12" t="s">
        <v>25</v>
      </c>
      <c r="L10186" s="12" t="s">
        <v>39</v>
      </c>
      <c r="M10186" s="11" t="s">
        <v>40</v>
      </c>
      <c r="N10186" s="11" t="s">
        <v>183</v>
      </c>
      <c r="O10186" s="12" t="s">
        <v>29</v>
      </c>
      <c r="P10186" s="12"/>
      <c r="Q10186" s="15" t="s">
        <v>45028</v>
      </c>
      <c r="R10186" s="12" t="s">
        <v>42</v>
      </c>
      <c r="S10186" s="11" t="s">
        <v>45029</v>
      </c>
      <c r="T10186" s="11" t="s">
        <v>45030</v>
      </c>
    </row>
    <row x14ac:dyDescent="0.25" r="10187" customHeight="1" ht="19.5">
      <c r="A10187" s="18">
        <v>45224</v>
      </c>
      <c r="B10187" s="11" t="s">
        <v>45031</v>
      </c>
      <c r="C10187" s="11" t="s">
        <v>6057</v>
      </c>
      <c r="D10187" s="12"/>
      <c r="E10187" s="13">
        <v>15871597978</v>
      </c>
      <c r="F10187" s="11" t="s">
        <v>45032</v>
      </c>
      <c r="G10187" s="12" t="s">
        <v>48</v>
      </c>
      <c r="H10187" s="12"/>
      <c r="I10187" s="14" t="s">
        <v>779</v>
      </c>
      <c r="J10187" s="12" t="s">
        <v>24</v>
      </c>
      <c r="K10187" s="12" t="s">
        <v>25</v>
      </c>
      <c r="L10187" s="12" t="s">
        <v>39</v>
      </c>
      <c r="M10187" s="11" t="s">
        <v>40</v>
      </c>
      <c r="N10187" s="11" t="s">
        <v>183</v>
      </c>
      <c r="O10187" s="12" t="s">
        <v>29</v>
      </c>
      <c r="P10187" s="12"/>
      <c r="Q10187" s="15" t="s">
        <v>45033</v>
      </c>
      <c r="R10187" s="12" t="s">
        <v>42</v>
      </c>
      <c r="S10187" s="11" t="s">
        <v>45034</v>
      </c>
      <c r="T10187" s="11" t="s">
        <v>45035</v>
      </c>
    </row>
    <row x14ac:dyDescent="0.25" r="10188" customHeight="1" ht="19.5">
      <c r="A10188" s="18">
        <v>45225</v>
      </c>
      <c r="B10188" s="11" t="s">
        <v>45036</v>
      </c>
      <c r="C10188" s="11" t="s">
        <v>660</v>
      </c>
      <c r="D10188" s="12"/>
      <c r="E10188" s="13" t="s">
        <v>45037</v>
      </c>
      <c r="F10188" s="11" t="s">
        <v>45038</v>
      </c>
      <c r="G10188" s="12" t="s">
        <v>74</v>
      </c>
      <c r="H10188" s="12"/>
      <c r="I10188" s="14" t="s">
        <v>148</v>
      </c>
      <c r="J10188" s="12" t="s">
        <v>24</v>
      </c>
      <c r="K10188" s="12" t="s">
        <v>25</v>
      </c>
      <c r="L10188" s="12" t="s">
        <v>39</v>
      </c>
      <c r="M10188" s="11" t="s">
        <v>149</v>
      </c>
      <c r="N10188" s="11" t="s">
        <v>624</v>
      </c>
      <c r="O10188" s="12" t="s">
        <v>29</v>
      </c>
      <c r="P10188" s="12"/>
      <c r="Q10188" s="15" t="s">
        <v>45039</v>
      </c>
      <c r="R10188" s="12" t="s">
        <v>42</v>
      </c>
      <c r="S10188" s="11" t="s">
        <v>45040</v>
      </c>
      <c r="T10188" s="11" t="s">
        <v>45041</v>
      </c>
    </row>
    <row x14ac:dyDescent="0.25" r="10189" customHeight="1" ht="19.5">
      <c r="A10189" s="18">
        <v>45223</v>
      </c>
      <c r="B10189" s="11" t="s">
        <v>45042</v>
      </c>
      <c r="C10189" s="11" t="s">
        <v>10978</v>
      </c>
      <c r="D10189" s="12"/>
      <c r="E10189" s="13">
        <v>13197326030</v>
      </c>
      <c r="F10189" s="11" t="s">
        <v>9572</v>
      </c>
      <c r="G10189" s="12" t="s">
        <v>56</v>
      </c>
      <c r="H10189" s="12"/>
      <c r="I10189" s="14" t="s">
        <v>328</v>
      </c>
      <c r="J10189" s="12" t="s">
        <v>24</v>
      </c>
      <c r="K10189" s="12" t="s">
        <v>172</v>
      </c>
      <c r="L10189" s="12" t="s">
        <v>39</v>
      </c>
      <c r="M10189" s="11" t="s">
        <v>40</v>
      </c>
      <c r="N10189" s="11" t="s">
        <v>28</v>
      </c>
      <c r="O10189" s="12" t="s">
        <v>29</v>
      </c>
      <c r="P10189" s="12"/>
      <c r="Q10189" s="15" t="s">
        <v>45043</v>
      </c>
      <c r="R10189" s="12" t="s">
        <v>42</v>
      </c>
      <c r="S10189" s="11" t="s">
        <v>45044</v>
      </c>
      <c r="T10189" s="11" t="s">
        <v>45045</v>
      </c>
    </row>
    <row x14ac:dyDescent="0.25" r="10190" customHeight="1" ht="19.5">
      <c r="A10190" s="18">
        <v>45225</v>
      </c>
      <c r="B10190" s="11" t="s">
        <v>45046</v>
      </c>
      <c r="C10190" s="11" t="s">
        <v>5060</v>
      </c>
      <c r="D10190" s="12"/>
      <c r="E10190" s="13" t="s">
        <v>45047</v>
      </c>
      <c r="F10190" s="11" t="s">
        <v>919</v>
      </c>
      <c r="G10190" s="12" t="s">
        <v>74</v>
      </c>
      <c r="H10190" s="12"/>
      <c r="I10190" s="14" t="s">
        <v>4975</v>
      </c>
      <c r="J10190" s="12" t="s">
        <v>24</v>
      </c>
      <c r="K10190" s="12" t="s">
        <v>25</v>
      </c>
      <c r="L10190" s="12" t="s">
        <v>39</v>
      </c>
      <c r="M10190" s="11" t="s">
        <v>149</v>
      </c>
      <c r="N10190" s="11" t="s">
        <v>4871</v>
      </c>
      <c r="O10190" s="12" t="s">
        <v>29</v>
      </c>
      <c r="P10190" s="12"/>
      <c r="Q10190" s="15" t="s">
        <v>45048</v>
      </c>
      <c r="R10190" s="12" t="s">
        <v>148</v>
      </c>
      <c r="S10190" s="11" t="s">
        <v>45049</v>
      </c>
      <c r="T10190" s="11" t="s">
        <v>4906</v>
      </c>
    </row>
    <row x14ac:dyDescent="0.25" r="10191" customHeight="1" ht="19.5">
      <c r="A10191" s="18">
        <v>45225</v>
      </c>
      <c r="B10191" s="11" t="s">
        <v>45050</v>
      </c>
      <c r="C10191" s="11" t="s">
        <v>4867</v>
      </c>
      <c r="D10191" s="12"/>
      <c r="E10191" s="13" t="s">
        <v>23158</v>
      </c>
      <c r="F10191" s="11" t="s">
        <v>23159</v>
      </c>
      <c r="G10191" s="12" t="s">
        <v>74</v>
      </c>
      <c r="H10191" s="12" t="s">
        <v>86</v>
      </c>
      <c r="I10191" s="14" t="s">
        <v>4870</v>
      </c>
      <c r="J10191" s="12" t="s">
        <v>24</v>
      </c>
      <c r="K10191" s="12" t="s">
        <v>25</v>
      </c>
      <c r="L10191" s="12" t="s">
        <v>39</v>
      </c>
      <c r="M10191" s="11" t="s">
        <v>149</v>
      </c>
      <c r="N10191" s="11" t="s">
        <v>4871</v>
      </c>
      <c r="O10191" s="12" t="s">
        <v>29</v>
      </c>
      <c r="P10191" s="12"/>
      <c r="Q10191" s="15" t="s">
        <v>45051</v>
      </c>
      <c r="R10191" s="12" t="s">
        <v>148</v>
      </c>
      <c r="S10191" s="11" t="s">
        <v>45052</v>
      </c>
      <c r="T10191" s="11" t="s">
        <v>4961</v>
      </c>
    </row>
    <row x14ac:dyDescent="0.25" r="10192" customHeight="1" ht="19.5">
      <c r="A10192" s="18">
        <v>45225</v>
      </c>
      <c r="B10192" s="11" t="s">
        <v>45053</v>
      </c>
      <c r="C10192" s="11" t="s">
        <v>5117</v>
      </c>
      <c r="D10192" s="12"/>
      <c r="E10192" s="13" t="s">
        <v>45054</v>
      </c>
      <c r="F10192" s="11" t="s">
        <v>45055</v>
      </c>
      <c r="G10192" s="12" t="s">
        <v>74</v>
      </c>
      <c r="H10192" s="12"/>
      <c r="I10192" s="14" t="s">
        <v>4975</v>
      </c>
      <c r="J10192" s="12" t="s">
        <v>24</v>
      </c>
      <c r="K10192" s="12" t="s">
        <v>25</v>
      </c>
      <c r="L10192" s="12" t="s">
        <v>39</v>
      </c>
      <c r="M10192" s="11" t="s">
        <v>149</v>
      </c>
      <c r="N10192" s="11" t="s">
        <v>4871</v>
      </c>
      <c r="O10192" s="12" t="s">
        <v>29</v>
      </c>
      <c r="P10192" s="12"/>
      <c r="Q10192" s="15" t="s">
        <v>45056</v>
      </c>
      <c r="R10192" s="12" t="s">
        <v>148</v>
      </c>
      <c r="S10192" s="11" t="s">
        <v>45057</v>
      </c>
      <c r="T10192" s="11" t="s">
        <v>4874</v>
      </c>
    </row>
    <row x14ac:dyDescent="0.25" r="10193" customHeight="1" ht="19.5">
      <c r="A10193" s="18">
        <v>45222</v>
      </c>
      <c r="B10193" s="11" t="s">
        <v>45058</v>
      </c>
      <c r="C10193" s="11" t="s">
        <v>1289</v>
      </c>
      <c r="D10193" s="12"/>
      <c r="E10193" s="13">
        <v>15572717180</v>
      </c>
      <c r="F10193" s="11" t="s">
        <v>45059</v>
      </c>
      <c r="G10193" s="12" t="s">
        <v>23</v>
      </c>
      <c r="H10193" s="12"/>
      <c r="I10193" s="14" t="s">
        <v>254</v>
      </c>
      <c r="J10193" s="12" t="s">
        <v>24</v>
      </c>
      <c r="K10193" s="12" t="s">
        <v>25</v>
      </c>
      <c r="L10193" s="12" t="s">
        <v>39</v>
      </c>
      <c r="M10193" s="11" t="s">
        <v>27</v>
      </c>
      <c r="N10193" s="11" t="s">
        <v>28</v>
      </c>
      <c r="O10193" s="12" t="s">
        <v>29</v>
      </c>
      <c r="P10193" s="12"/>
      <c r="Q10193" s="15" t="s">
        <v>45060</v>
      </c>
      <c r="R10193" s="12" t="s">
        <v>42</v>
      </c>
      <c r="S10193" s="11" t="s">
        <v>45061</v>
      </c>
      <c r="T10193" s="11" t="s">
        <v>45062</v>
      </c>
    </row>
    <row x14ac:dyDescent="0.25" r="10194" customHeight="1" ht="19.5">
      <c r="A10194" s="18">
        <v>45225</v>
      </c>
      <c r="B10194" s="11" t="s">
        <v>45063</v>
      </c>
      <c r="C10194" s="11" t="s">
        <v>4867</v>
      </c>
      <c r="D10194" s="12"/>
      <c r="E10194" s="13" t="s">
        <v>45064</v>
      </c>
      <c r="F10194" s="11" t="s">
        <v>45065</v>
      </c>
      <c r="G10194" s="12" t="s">
        <v>74</v>
      </c>
      <c r="H10194" s="12" t="s">
        <v>98</v>
      </c>
      <c r="I10194" s="14" t="s">
        <v>4870</v>
      </c>
      <c r="J10194" s="12" t="s">
        <v>24</v>
      </c>
      <c r="K10194" s="12" t="s">
        <v>25</v>
      </c>
      <c r="L10194" s="12" t="s">
        <v>39</v>
      </c>
      <c r="M10194" s="11" t="s">
        <v>149</v>
      </c>
      <c r="N10194" s="11" t="s">
        <v>4871</v>
      </c>
      <c r="O10194" s="12" t="s">
        <v>29</v>
      </c>
      <c r="P10194" s="12"/>
      <c r="Q10194" s="15" t="s">
        <v>45066</v>
      </c>
      <c r="R10194" s="12" t="s">
        <v>148</v>
      </c>
      <c r="S10194" s="11" t="s">
        <v>45067</v>
      </c>
      <c r="T10194" s="11" t="s">
        <v>5318</v>
      </c>
    </row>
    <row x14ac:dyDescent="0.25" r="10195" customHeight="1" ht="19.5">
      <c r="A10195" s="18">
        <v>45222</v>
      </c>
      <c r="B10195" s="11" t="s">
        <v>45068</v>
      </c>
      <c r="C10195" s="11" t="s">
        <v>9615</v>
      </c>
      <c r="D10195" s="12"/>
      <c r="E10195" s="13">
        <v>18572371330</v>
      </c>
      <c r="F10195" s="11" t="s">
        <v>45069</v>
      </c>
      <c r="G10195" s="12" t="s">
        <v>74</v>
      </c>
      <c r="H10195" s="12"/>
      <c r="I10195" s="14" t="s">
        <v>241</v>
      </c>
      <c r="J10195" s="12" t="s">
        <v>24</v>
      </c>
      <c r="K10195" s="12" t="s">
        <v>25</v>
      </c>
      <c r="L10195" s="12" t="s">
        <v>39</v>
      </c>
      <c r="M10195" s="11" t="s">
        <v>40</v>
      </c>
      <c r="N10195" s="11" t="s">
        <v>28</v>
      </c>
      <c r="O10195" s="12" t="s">
        <v>29</v>
      </c>
      <c r="P10195" s="12"/>
      <c r="Q10195" s="15" t="s">
        <v>45070</v>
      </c>
      <c r="R10195" s="12" t="s">
        <v>42</v>
      </c>
      <c r="S10195" s="11" t="s">
        <v>45071</v>
      </c>
      <c r="T10195" s="11" t="s">
        <v>45072</v>
      </c>
    </row>
    <row x14ac:dyDescent="0.25" r="10196" customHeight="1" ht="19.5">
      <c r="A10196" s="18">
        <v>45223</v>
      </c>
      <c r="B10196" s="11" t="s">
        <v>45073</v>
      </c>
      <c r="C10196" s="11" t="s">
        <v>8292</v>
      </c>
      <c r="D10196" s="12"/>
      <c r="E10196" s="13">
        <v>18671717783</v>
      </c>
      <c r="F10196" s="11" t="s">
        <v>45074</v>
      </c>
      <c r="G10196" s="12" t="s">
        <v>115</v>
      </c>
      <c r="H10196" s="12" t="s">
        <v>98</v>
      </c>
      <c r="I10196" s="14" t="s">
        <v>116</v>
      </c>
      <c r="J10196" s="12" t="s">
        <v>24</v>
      </c>
      <c r="K10196" s="12" t="s">
        <v>25</v>
      </c>
      <c r="L10196" s="12" t="s">
        <v>39</v>
      </c>
      <c r="M10196" s="11" t="s">
        <v>27</v>
      </c>
      <c r="N10196" s="11" t="s">
        <v>28</v>
      </c>
      <c r="O10196" s="12" t="s">
        <v>29</v>
      </c>
      <c r="P10196" s="12"/>
      <c r="Q10196" s="15" t="s">
        <v>45075</v>
      </c>
      <c r="R10196" s="12" t="s">
        <v>42</v>
      </c>
      <c r="S10196" s="11" t="s">
        <v>45076</v>
      </c>
      <c r="T10196" s="11" t="s">
        <v>45077</v>
      </c>
    </row>
    <row x14ac:dyDescent="0.25" r="10197" customHeight="1" ht="19.5">
      <c r="A10197" s="18">
        <v>45225</v>
      </c>
      <c r="B10197" s="11" t="s">
        <v>45078</v>
      </c>
      <c r="C10197" s="11" t="s">
        <v>6057</v>
      </c>
      <c r="D10197" s="12"/>
      <c r="E10197" s="13">
        <v>18086221857</v>
      </c>
      <c r="F10197" s="11" t="s">
        <v>40524</v>
      </c>
      <c r="G10197" s="12" t="s">
        <v>23</v>
      </c>
      <c r="H10197" s="12"/>
      <c r="I10197" s="14" t="s">
        <v>328</v>
      </c>
      <c r="J10197" s="12" t="s">
        <v>24</v>
      </c>
      <c r="K10197" s="12" t="s">
        <v>25</v>
      </c>
      <c r="L10197" s="12" t="s">
        <v>39</v>
      </c>
      <c r="M10197" s="11" t="s">
        <v>40</v>
      </c>
      <c r="N10197" s="11" t="s">
        <v>183</v>
      </c>
      <c r="O10197" s="12" t="s">
        <v>29</v>
      </c>
      <c r="P10197" s="12"/>
      <c r="Q10197" s="15" t="s">
        <v>45079</v>
      </c>
      <c r="R10197" s="12" t="s">
        <v>42</v>
      </c>
      <c r="S10197" s="11" t="s">
        <v>45080</v>
      </c>
      <c r="T10197" s="11" t="s">
        <v>45081</v>
      </c>
    </row>
    <row x14ac:dyDescent="0.25" r="10198" customHeight="1" ht="19.5">
      <c r="A10198" s="18">
        <v>45225</v>
      </c>
      <c r="B10198" s="11" t="s">
        <v>45082</v>
      </c>
      <c r="C10198" s="11" t="s">
        <v>4867</v>
      </c>
      <c r="D10198" s="12"/>
      <c r="E10198" s="13" t="s">
        <v>45083</v>
      </c>
      <c r="F10198" s="11" t="s">
        <v>45084</v>
      </c>
      <c r="G10198" s="12" t="s">
        <v>74</v>
      </c>
      <c r="H10198" s="12" t="s">
        <v>86</v>
      </c>
      <c r="I10198" s="14" t="s">
        <v>4870</v>
      </c>
      <c r="J10198" s="12" t="s">
        <v>24</v>
      </c>
      <c r="K10198" s="12" t="s">
        <v>25</v>
      </c>
      <c r="L10198" s="12" t="s">
        <v>39</v>
      </c>
      <c r="M10198" s="11" t="s">
        <v>149</v>
      </c>
      <c r="N10198" s="11" t="s">
        <v>4871</v>
      </c>
      <c r="O10198" s="12" t="s">
        <v>29</v>
      </c>
      <c r="P10198" s="12"/>
      <c r="Q10198" s="15" t="s">
        <v>45085</v>
      </c>
      <c r="R10198" s="12" t="s">
        <v>148</v>
      </c>
      <c r="S10198" s="11" t="s">
        <v>45086</v>
      </c>
      <c r="T10198" s="11" t="s">
        <v>4874</v>
      </c>
    </row>
    <row x14ac:dyDescent="0.25" r="10199" customHeight="1" ht="19.5">
      <c r="A10199" s="18">
        <v>45224</v>
      </c>
      <c r="B10199" s="11" t="s">
        <v>45087</v>
      </c>
      <c r="C10199" s="11" t="s">
        <v>4459</v>
      </c>
      <c r="D10199" s="12"/>
      <c r="E10199" s="13">
        <v>18671723236</v>
      </c>
      <c r="F10199" s="11" t="s">
        <v>45088</v>
      </c>
      <c r="G10199" s="12" t="s">
        <v>62</v>
      </c>
      <c r="H10199" s="12"/>
      <c r="I10199" s="14" t="s">
        <v>254</v>
      </c>
      <c r="J10199" s="12" t="s">
        <v>24</v>
      </c>
      <c r="K10199" s="12" t="s">
        <v>69</v>
      </c>
      <c r="L10199" s="12" t="s">
        <v>39</v>
      </c>
      <c r="M10199" s="11" t="s">
        <v>27</v>
      </c>
      <c r="N10199" s="11" t="s">
        <v>28</v>
      </c>
      <c r="O10199" s="12" t="s">
        <v>29</v>
      </c>
      <c r="P10199" s="12"/>
      <c r="Q10199" s="15" t="s">
        <v>45089</v>
      </c>
      <c r="R10199" s="12" t="s">
        <v>42</v>
      </c>
      <c r="S10199" s="11" t="s">
        <v>45090</v>
      </c>
      <c r="T10199" s="11" t="s">
        <v>45091</v>
      </c>
    </row>
    <row x14ac:dyDescent="0.25" r="10200" customHeight="1" ht="19.5">
      <c r="A10200" s="18">
        <v>45225</v>
      </c>
      <c r="B10200" s="11" t="s">
        <v>45092</v>
      </c>
      <c r="C10200" s="11" t="s">
        <v>5086</v>
      </c>
      <c r="D10200" s="12"/>
      <c r="E10200" s="13" t="s">
        <v>45093</v>
      </c>
      <c r="F10200" s="11" t="s">
        <v>45094</v>
      </c>
      <c r="G10200" s="12" t="s">
        <v>74</v>
      </c>
      <c r="H10200" s="12" t="s">
        <v>98</v>
      </c>
      <c r="I10200" s="14" t="s">
        <v>148</v>
      </c>
      <c r="J10200" s="12" t="s">
        <v>24</v>
      </c>
      <c r="K10200" s="12" t="s">
        <v>25</v>
      </c>
      <c r="L10200" s="12" t="s">
        <v>39</v>
      </c>
      <c r="M10200" s="11" t="s">
        <v>149</v>
      </c>
      <c r="N10200" s="11" t="s">
        <v>4871</v>
      </c>
      <c r="O10200" s="12" t="s">
        <v>29</v>
      </c>
      <c r="P10200" s="12"/>
      <c r="Q10200" s="15" t="s">
        <v>45095</v>
      </c>
      <c r="R10200" s="12" t="s">
        <v>148</v>
      </c>
      <c r="S10200" s="11" t="s">
        <v>45096</v>
      </c>
      <c r="T10200" s="11" t="s">
        <v>4893</v>
      </c>
    </row>
    <row x14ac:dyDescent="0.25" r="10201" customHeight="1" ht="19.5">
      <c r="A10201" s="18">
        <v>45225</v>
      </c>
      <c r="B10201" s="11" t="s">
        <v>45097</v>
      </c>
      <c r="C10201" s="11" t="s">
        <v>4882</v>
      </c>
      <c r="D10201" s="12"/>
      <c r="E10201" s="13" t="s">
        <v>45098</v>
      </c>
      <c r="F10201" s="11" t="s">
        <v>45099</v>
      </c>
      <c r="G10201" s="12" t="s">
        <v>74</v>
      </c>
      <c r="H10201" s="12" t="s">
        <v>86</v>
      </c>
      <c r="I10201" s="14" t="s">
        <v>148</v>
      </c>
      <c r="J10201" s="12" t="s">
        <v>24</v>
      </c>
      <c r="K10201" s="12" t="s">
        <v>25</v>
      </c>
      <c r="L10201" s="12" t="s">
        <v>39</v>
      </c>
      <c r="M10201" s="11" t="s">
        <v>149</v>
      </c>
      <c r="N10201" s="11" t="s">
        <v>4871</v>
      </c>
      <c r="O10201" s="12" t="s">
        <v>29</v>
      </c>
      <c r="P10201" s="12"/>
      <c r="Q10201" s="15" t="s">
        <v>45100</v>
      </c>
      <c r="R10201" s="12" t="s">
        <v>148</v>
      </c>
      <c r="S10201" s="11" t="s">
        <v>45101</v>
      </c>
      <c r="T10201" s="11" t="s">
        <v>5312</v>
      </c>
    </row>
    <row x14ac:dyDescent="0.25" r="10202" customHeight="1" ht="19.5">
      <c r="A10202" s="18">
        <v>45225</v>
      </c>
      <c r="B10202" s="11" t="s">
        <v>45102</v>
      </c>
      <c r="C10202" s="11" t="s">
        <v>4882</v>
      </c>
      <c r="D10202" s="12"/>
      <c r="E10202" s="13" t="s">
        <v>45103</v>
      </c>
      <c r="F10202" s="11" t="s">
        <v>45104</v>
      </c>
      <c r="G10202" s="12" t="s">
        <v>74</v>
      </c>
      <c r="H10202" s="12"/>
      <c r="I10202" s="14" t="s">
        <v>148</v>
      </c>
      <c r="J10202" s="12" t="s">
        <v>24</v>
      </c>
      <c r="K10202" s="12" t="s">
        <v>25</v>
      </c>
      <c r="L10202" s="12" t="s">
        <v>39</v>
      </c>
      <c r="M10202" s="11" t="s">
        <v>149</v>
      </c>
      <c r="N10202" s="11" t="s">
        <v>4871</v>
      </c>
      <c r="O10202" s="12" t="s">
        <v>29</v>
      </c>
      <c r="P10202" s="12"/>
      <c r="Q10202" s="15" t="s">
        <v>45105</v>
      </c>
      <c r="R10202" s="12" t="s">
        <v>148</v>
      </c>
      <c r="S10202" s="11" t="s">
        <v>45106</v>
      </c>
      <c r="T10202" s="11" t="s">
        <v>4906</v>
      </c>
    </row>
    <row x14ac:dyDescent="0.25" r="10203" customHeight="1" ht="19.5">
      <c r="A10203" s="18">
        <v>45225</v>
      </c>
      <c r="B10203" s="11" t="s">
        <v>45107</v>
      </c>
      <c r="C10203" s="11" t="s">
        <v>6057</v>
      </c>
      <c r="D10203" s="12"/>
      <c r="E10203" s="13">
        <v>17771253252</v>
      </c>
      <c r="F10203" s="11" t="s">
        <v>45108</v>
      </c>
      <c r="G10203" s="12" t="s">
        <v>48</v>
      </c>
      <c r="H10203" s="12" t="s">
        <v>86</v>
      </c>
      <c r="I10203" s="14" t="s">
        <v>206</v>
      </c>
      <c r="J10203" s="12" t="s">
        <v>24</v>
      </c>
      <c r="K10203" s="12" t="s">
        <v>25</v>
      </c>
      <c r="L10203" s="12" t="s">
        <v>39</v>
      </c>
      <c r="M10203" s="11" t="s">
        <v>675</v>
      </c>
      <c r="N10203" s="11" t="s">
        <v>183</v>
      </c>
      <c r="O10203" s="12" t="s">
        <v>29</v>
      </c>
      <c r="P10203" s="12"/>
      <c r="Q10203" s="15" t="s">
        <v>45109</v>
      </c>
      <c r="R10203" s="12" t="s">
        <v>42</v>
      </c>
      <c r="S10203" s="11" t="s">
        <v>45110</v>
      </c>
      <c r="T10203" s="11" t="s">
        <v>45111</v>
      </c>
    </row>
    <row x14ac:dyDescent="0.25" r="10204" customHeight="1" ht="19.5">
      <c r="A10204" s="18">
        <v>45225</v>
      </c>
      <c r="B10204" s="11" t="s">
        <v>45112</v>
      </c>
      <c r="C10204" s="11" t="s">
        <v>31905</v>
      </c>
      <c r="D10204" s="12"/>
      <c r="E10204" s="13">
        <v>13264907927</v>
      </c>
      <c r="F10204" s="11"/>
      <c r="G10204" s="12"/>
      <c r="H10204" s="12"/>
      <c r="I10204" s="14" t="s">
        <v>615</v>
      </c>
      <c r="J10204" s="12" t="s">
        <v>24</v>
      </c>
      <c r="K10204" s="12" t="s">
        <v>25</v>
      </c>
      <c r="L10204" s="12" t="s">
        <v>39</v>
      </c>
      <c r="M10204" s="11" t="s">
        <v>27</v>
      </c>
      <c r="N10204" s="11" t="s">
        <v>28</v>
      </c>
      <c r="O10204" s="12" t="s">
        <v>29</v>
      </c>
      <c r="P10204" s="12"/>
      <c r="Q10204" s="15" t="s">
        <v>45113</v>
      </c>
      <c r="R10204" s="12" t="s">
        <v>42</v>
      </c>
      <c r="S10204" s="11" t="s">
        <v>45114</v>
      </c>
      <c r="T10204" s="11" t="s">
        <v>45115</v>
      </c>
    </row>
    <row x14ac:dyDescent="0.25" r="10205" customHeight="1" ht="19.5">
      <c r="A10205" s="18">
        <v>45223</v>
      </c>
      <c r="B10205" s="11" t="s">
        <v>45116</v>
      </c>
      <c r="C10205" s="11" t="s">
        <v>4212</v>
      </c>
      <c r="D10205" s="12"/>
      <c r="E10205" s="13">
        <v>17671276283</v>
      </c>
      <c r="F10205" s="11" t="s">
        <v>45117</v>
      </c>
      <c r="G10205" s="12" t="s">
        <v>56</v>
      </c>
      <c r="H10205" s="12"/>
      <c r="I10205" s="14" t="s">
        <v>104</v>
      </c>
      <c r="J10205" s="12" t="s">
        <v>24</v>
      </c>
      <c r="K10205" s="12" t="s">
        <v>25</v>
      </c>
      <c r="L10205" s="12" t="s">
        <v>39</v>
      </c>
      <c r="M10205" s="11" t="s">
        <v>27</v>
      </c>
      <c r="N10205" s="11" t="s">
        <v>28</v>
      </c>
      <c r="O10205" s="12" t="s">
        <v>29</v>
      </c>
      <c r="P10205" s="12"/>
      <c r="Q10205" s="15" t="s">
        <v>45118</v>
      </c>
      <c r="R10205" s="12" t="s">
        <v>42</v>
      </c>
      <c r="S10205" s="11" t="s">
        <v>45119</v>
      </c>
      <c r="T10205" s="11" t="s">
        <v>45120</v>
      </c>
    </row>
    <row x14ac:dyDescent="0.25" r="10206" customHeight="1" ht="19.5">
      <c r="A10206" s="18">
        <v>45224</v>
      </c>
      <c r="B10206" s="11" t="s">
        <v>45121</v>
      </c>
      <c r="C10206" s="11" t="s">
        <v>3878</v>
      </c>
      <c r="D10206" s="12"/>
      <c r="E10206" s="13">
        <v>13207206986</v>
      </c>
      <c r="F10206" s="11" t="s">
        <v>45122</v>
      </c>
      <c r="G10206" s="12" t="s">
        <v>115</v>
      </c>
      <c r="H10206" s="12"/>
      <c r="I10206" s="14" t="s">
        <v>486</v>
      </c>
      <c r="J10206" s="12" t="s">
        <v>24</v>
      </c>
      <c r="K10206" s="12" t="s">
        <v>25</v>
      </c>
      <c r="L10206" s="12" t="s">
        <v>39</v>
      </c>
      <c r="M10206" s="11" t="s">
        <v>40</v>
      </c>
      <c r="N10206" s="11" t="s">
        <v>28</v>
      </c>
      <c r="O10206" s="12" t="s">
        <v>29</v>
      </c>
      <c r="P10206" s="12"/>
      <c r="Q10206" s="15" t="s">
        <v>45123</v>
      </c>
      <c r="R10206" s="12" t="s">
        <v>42</v>
      </c>
      <c r="S10206" s="11" t="s">
        <v>45124</v>
      </c>
      <c r="T10206" s="11" t="s">
        <v>45125</v>
      </c>
    </row>
    <row x14ac:dyDescent="0.25" r="10207" customHeight="1" ht="19.5">
      <c r="A10207" s="18">
        <v>45225</v>
      </c>
      <c r="B10207" s="11" t="s">
        <v>45126</v>
      </c>
      <c r="C10207" s="11" t="s">
        <v>4867</v>
      </c>
      <c r="D10207" s="12"/>
      <c r="E10207" s="13" t="s">
        <v>45127</v>
      </c>
      <c r="F10207" s="11" t="s">
        <v>3600</v>
      </c>
      <c r="G10207" s="12" t="s">
        <v>74</v>
      </c>
      <c r="H10207" s="12"/>
      <c r="I10207" s="14" t="s">
        <v>4870</v>
      </c>
      <c r="J10207" s="12" t="s">
        <v>24</v>
      </c>
      <c r="K10207" s="12" t="s">
        <v>25</v>
      </c>
      <c r="L10207" s="12" t="s">
        <v>39</v>
      </c>
      <c r="M10207" s="11" t="s">
        <v>149</v>
      </c>
      <c r="N10207" s="11" t="s">
        <v>4871</v>
      </c>
      <c r="O10207" s="12" t="s">
        <v>29</v>
      </c>
      <c r="P10207" s="12"/>
      <c r="Q10207" s="15" t="s">
        <v>45128</v>
      </c>
      <c r="R10207" s="12" t="s">
        <v>148</v>
      </c>
      <c r="S10207" s="11" t="s">
        <v>45129</v>
      </c>
      <c r="T10207" s="11" t="s">
        <v>7825</v>
      </c>
    </row>
    <row x14ac:dyDescent="0.25" r="10208" customHeight="1" ht="19.5">
      <c r="A10208" s="18">
        <v>45222</v>
      </c>
      <c r="B10208" s="11" t="s">
        <v>45130</v>
      </c>
      <c r="C10208" s="11" t="s">
        <v>6057</v>
      </c>
      <c r="D10208" s="12"/>
      <c r="E10208" s="13">
        <v>15571777486</v>
      </c>
      <c r="F10208" s="11" t="s">
        <v>45131</v>
      </c>
      <c r="G10208" s="12" t="s">
        <v>115</v>
      </c>
      <c r="H10208" s="12"/>
      <c r="I10208" s="14" t="s">
        <v>93</v>
      </c>
      <c r="J10208" s="12" t="s">
        <v>24</v>
      </c>
      <c r="K10208" s="12" t="s">
        <v>25</v>
      </c>
      <c r="L10208" s="12" t="s">
        <v>39</v>
      </c>
      <c r="M10208" s="11" t="s">
        <v>40</v>
      </c>
      <c r="N10208" s="11" t="s">
        <v>183</v>
      </c>
      <c r="O10208" s="12" t="s">
        <v>29</v>
      </c>
      <c r="P10208" s="12"/>
      <c r="Q10208" s="15" t="s">
        <v>45132</v>
      </c>
      <c r="R10208" s="12" t="s">
        <v>42</v>
      </c>
      <c r="S10208" s="11" t="s">
        <v>45133</v>
      </c>
      <c r="T10208" s="11" t="s">
        <v>45134</v>
      </c>
    </row>
    <row x14ac:dyDescent="0.25" r="10209" customHeight="1" ht="19.5">
      <c r="A10209" s="18">
        <v>45224</v>
      </c>
      <c r="B10209" s="11" t="s">
        <v>45135</v>
      </c>
      <c r="C10209" s="11" t="s">
        <v>545</v>
      </c>
      <c r="D10209" s="12"/>
      <c r="E10209" s="13">
        <v>17671325495</v>
      </c>
      <c r="F10209" s="11" t="s">
        <v>40158</v>
      </c>
      <c r="G10209" s="12" t="s">
        <v>48</v>
      </c>
      <c r="H10209" s="12"/>
      <c r="I10209" s="14" t="s">
        <v>93</v>
      </c>
      <c r="J10209" s="12" t="s">
        <v>24</v>
      </c>
      <c r="K10209" s="12" t="s">
        <v>25</v>
      </c>
      <c r="L10209" s="12" t="s">
        <v>39</v>
      </c>
      <c r="M10209" s="11" t="s">
        <v>27</v>
      </c>
      <c r="N10209" s="11" t="s">
        <v>28</v>
      </c>
      <c r="O10209" s="12" t="s">
        <v>29</v>
      </c>
      <c r="P10209" s="12"/>
      <c r="Q10209" s="15" t="s">
        <v>41996</v>
      </c>
      <c r="R10209" s="12" t="s">
        <v>42</v>
      </c>
      <c r="S10209" s="11" t="s">
        <v>45136</v>
      </c>
      <c r="T10209" s="11" t="s">
        <v>45137</v>
      </c>
    </row>
    <row x14ac:dyDescent="0.25" r="10210" customHeight="1" ht="19.5">
      <c r="A10210" s="18">
        <v>45225</v>
      </c>
      <c r="B10210" s="11" t="s">
        <v>45138</v>
      </c>
      <c r="C10210" s="11" t="s">
        <v>6502</v>
      </c>
      <c r="D10210" s="12"/>
      <c r="E10210" s="13">
        <v>15549351251</v>
      </c>
      <c r="F10210" s="11" t="s">
        <v>45139</v>
      </c>
      <c r="G10210" s="12" t="s">
        <v>62</v>
      </c>
      <c r="H10210" s="12"/>
      <c r="I10210" s="14" t="s">
        <v>38</v>
      </c>
      <c r="J10210" s="12" t="s">
        <v>24</v>
      </c>
      <c r="K10210" s="12" t="s">
        <v>25</v>
      </c>
      <c r="L10210" s="12" t="s">
        <v>39</v>
      </c>
      <c r="M10210" s="11" t="s">
        <v>40</v>
      </c>
      <c r="N10210" s="11" t="s">
        <v>28</v>
      </c>
      <c r="O10210" s="12" t="s">
        <v>29</v>
      </c>
      <c r="P10210" s="12"/>
      <c r="Q10210" s="15" t="s">
        <v>45140</v>
      </c>
      <c r="R10210" s="12" t="s">
        <v>42</v>
      </c>
      <c r="S10210" s="11" t="s">
        <v>45141</v>
      </c>
      <c r="T10210" s="11" t="s">
        <v>45142</v>
      </c>
    </row>
    <row x14ac:dyDescent="0.25" r="10211" customHeight="1" ht="19.5">
      <c r="A10211" s="18">
        <v>45225</v>
      </c>
      <c r="B10211" s="11" t="s">
        <v>45143</v>
      </c>
      <c r="C10211" s="11" t="s">
        <v>6057</v>
      </c>
      <c r="D10211" s="12"/>
      <c r="E10211" s="13">
        <v>13872506772</v>
      </c>
      <c r="F10211" s="11" t="s">
        <v>45144</v>
      </c>
      <c r="G10211" s="12" t="s">
        <v>23</v>
      </c>
      <c r="H10211" s="12"/>
      <c r="I10211" s="14" t="s">
        <v>131</v>
      </c>
      <c r="J10211" s="12" t="s">
        <v>24</v>
      </c>
      <c r="K10211" s="12" t="s">
        <v>25</v>
      </c>
      <c r="L10211" s="12" t="s">
        <v>39</v>
      </c>
      <c r="M10211" s="11" t="s">
        <v>40</v>
      </c>
      <c r="N10211" s="11" t="s">
        <v>183</v>
      </c>
      <c r="O10211" s="12" t="s">
        <v>29</v>
      </c>
      <c r="P10211" s="12"/>
      <c r="Q10211" s="15" t="s">
        <v>45145</v>
      </c>
      <c r="R10211" s="12" t="s">
        <v>42</v>
      </c>
      <c r="S10211" s="11" t="s">
        <v>45146</v>
      </c>
      <c r="T10211" s="11" t="s">
        <v>45147</v>
      </c>
    </row>
    <row x14ac:dyDescent="0.25" r="10212" customHeight="1" ht="19.5">
      <c r="A10212" s="18">
        <v>45225</v>
      </c>
      <c r="B10212" s="11" t="s">
        <v>45148</v>
      </c>
      <c r="C10212" s="11" t="s">
        <v>4336</v>
      </c>
      <c r="D10212" s="12"/>
      <c r="E10212" s="13">
        <v>18671746718</v>
      </c>
      <c r="F10212" s="11" t="s">
        <v>45149</v>
      </c>
      <c r="G10212" s="12" t="s">
        <v>56</v>
      </c>
      <c r="H10212" s="12"/>
      <c r="I10212" s="14" t="s">
        <v>75</v>
      </c>
      <c r="J10212" s="12" t="s">
        <v>24</v>
      </c>
      <c r="K10212" s="12" t="s">
        <v>172</v>
      </c>
      <c r="L10212" s="12" t="s">
        <v>39</v>
      </c>
      <c r="M10212" s="11" t="s">
        <v>40</v>
      </c>
      <c r="N10212" s="11" t="s">
        <v>28</v>
      </c>
      <c r="O10212" s="12" t="s">
        <v>29</v>
      </c>
      <c r="P10212" s="12"/>
      <c r="Q10212" s="15" t="s">
        <v>45150</v>
      </c>
      <c r="R10212" s="12" t="s">
        <v>42</v>
      </c>
      <c r="S10212" s="11" t="s">
        <v>45151</v>
      </c>
      <c r="T10212" s="11" t="s">
        <v>45152</v>
      </c>
    </row>
    <row x14ac:dyDescent="0.25" r="10213" customHeight="1" ht="19.5">
      <c r="A10213" s="18">
        <v>45224</v>
      </c>
      <c r="B10213" s="11" t="s">
        <v>45153</v>
      </c>
      <c r="C10213" s="11" t="s">
        <v>6057</v>
      </c>
      <c r="D10213" s="12"/>
      <c r="E10213" s="13">
        <v>15572746780</v>
      </c>
      <c r="F10213" s="11" t="s">
        <v>45154</v>
      </c>
      <c r="G10213" s="12" t="s">
        <v>171</v>
      </c>
      <c r="H10213" s="12" t="s">
        <v>98</v>
      </c>
      <c r="I10213" s="14" t="s">
        <v>749</v>
      </c>
      <c r="J10213" s="12" t="s">
        <v>24</v>
      </c>
      <c r="K10213" s="12" t="s">
        <v>25</v>
      </c>
      <c r="L10213" s="12" t="s">
        <v>39</v>
      </c>
      <c r="M10213" s="11" t="s">
        <v>40</v>
      </c>
      <c r="N10213" s="11" t="s">
        <v>183</v>
      </c>
      <c r="O10213" s="12" t="s">
        <v>29</v>
      </c>
      <c r="P10213" s="12"/>
      <c r="Q10213" s="15" t="s">
        <v>45155</v>
      </c>
      <c r="R10213" s="12" t="s">
        <v>42</v>
      </c>
      <c r="S10213" s="11" t="s">
        <v>45156</v>
      </c>
      <c r="T10213" s="11" t="s">
        <v>45157</v>
      </c>
    </row>
    <row x14ac:dyDescent="0.25" r="10214" customHeight="1" ht="19.5">
      <c r="A10214" s="18">
        <v>45225</v>
      </c>
      <c r="B10214" s="11" t="s">
        <v>45158</v>
      </c>
      <c r="C10214" s="11" t="s">
        <v>4882</v>
      </c>
      <c r="D10214" s="12"/>
      <c r="E10214" s="13" t="s">
        <v>45159</v>
      </c>
      <c r="F10214" s="11" t="s">
        <v>45160</v>
      </c>
      <c r="G10214" s="12" t="s">
        <v>74</v>
      </c>
      <c r="H10214" s="12" t="s">
        <v>121</v>
      </c>
      <c r="I10214" s="14" t="s">
        <v>148</v>
      </c>
      <c r="J10214" s="12" t="s">
        <v>24</v>
      </c>
      <c r="K10214" s="12" t="s">
        <v>25</v>
      </c>
      <c r="L10214" s="12" t="s">
        <v>39</v>
      </c>
      <c r="M10214" s="11" t="s">
        <v>149</v>
      </c>
      <c r="N10214" s="11" t="s">
        <v>4871</v>
      </c>
      <c r="O10214" s="12" t="s">
        <v>29</v>
      </c>
      <c r="P10214" s="12"/>
      <c r="Q10214" s="15" t="s">
        <v>45161</v>
      </c>
      <c r="R10214" s="12" t="s">
        <v>148</v>
      </c>
      <c r="S10214" s="11" t="s">
        <v>45162</v>
      </c>
      <c r="T10214" s="11" t="s">
        <v>4887</v>
      </c>
    </row>
    <row x14ac:dyDescent="0.25" r="10215" customHeight="1" ht="19.5">
      <c r="A10215" s="18">
        <v>45222</v>
      </c>
      <c r="B10215" s="11" t="s">
        <v>45163</v>
      </c>
      <c r="C10215" s="11" t="s">
        <v>6205</v>
      </c>
      <c r="D10215" s="12"/>
      <c r="E10215" s="13">
        <v>18672090883</v>
      </c>
      <c r="F10215" s="11" t="s">
        <v>24924</v>
      </c>
      <c r="G10215" s="12" t="s">
        <v>74</v>
      </c>
      <c r="H10215" s="12"/>
      <c r="I10215" s="14" t="s">
        <v>328</v>
      </c>
      <c r="J10215" s="12" t="s">
        <v>24</v>
      </c>
      <c r="K10215" s="12" t="s">
        <v>25</v>
      </c>
      <c r="L10215" s="12" t="s">
        <v>39</v>
      </c>
      <c r="M10215" s="11" t="s">
        <v>40</v>
      </c>
      <c r="N10215" s="11" t="s">
        <v>28</v>
      </c>
      <c r="O10215" s="12" t="s">
        <v>29</v>
      </c>
      <c r="P10215" s="12"/>
      <c r="Q10215" s="15" t="s">
        <v>45164</v>
      </c>
      <c r="R10215" s="12" t="s">
        <v>42</v>
      </c>
      <c r="S10215" s="11" t="s">
        <v>45165</v>
      </c>
      <c r="T10215" s="11" t="s">
        <v>45166</v>
      </c>
    </row>
    <row x14ac:dyDescent="0.25" r="10216" customHeight="1" ht="19.5">
      <c r="A10216" s="18">
        <v>45222</v>
      </c>
      <c r="B10216" s="11" t="s">
        <v>45167</v>
      </c>
      <c r="C10216" s="11" t="s">
        <v>336</v>
      </c>
      <c r="D10216" s="12"/>
      <c r="E10216" s="13">
        <v>15571709786</v>
      </c>
      <c r="F10216" s="11" t="s">
        <v>45168</v>
      </c>
      <c r="G10216" s="12" t="s">
        <v>48</v>
      </c>
      <c r="H10216" s="12" t="s">
        <v>357</v>
      </c>
      <c r="I10216" s="14" t="s">
        <v>259</v>
      </c>
      <c r="J10216" s="12" t="s">
        <v>24</v>
      </c>
      <c r="K10216" s="12" t="s">
        <v>25</v>
      </c>
      <c r="L10216" s="12" t="s">
        <v>39</v>
      </c>
      <c r="M10216" s="11" t="s">
        <v>40</v>
      </c>
      <c r="N10216" s="11" t="s">
        <v>28</v>
      </c>
      <c r="O10216" s="12" t="s">
        <v>29</v>
      </c>
      <c r="P10216" s="12"/>
      <c r="Q10216" s="15" t="s">
        <v>45169</v>
      </c>
      <c r="R10216" s="12" t="s">
        <v>42</v>
      </c>
      <c r="S10216" s="11" t="s">
        <v>45170</v>
      </c>
      <c r="T10216" s="11" t="s">
        <v>45171</v>
      </c>
    </row>
    <row x14ac:dyDescent="0.25" r="10217" customHeight="1" ht="19.5">
      <c r="A10217" s="18">
        <v>45222</v>
      </c>
      <c r="B10217" s="11" t="s">
        <v>45172</v>
      </c>
      <c r="C10217" s="11" t="s">
        <v>6341</v>
      </c>
      <c r="D10217" s="12"/>
      <c r="E10217" s="13">
        <v>18671767892</v>
      </c>
      <c r="F10217" s="11"/>
      <c r="G10217" s="12"/>
      <c r="H10217" s="12"/>
      <c r="I10217" s="14" t="s">
        <v>142</v>
      </c>
      <c r="J10217" s="12" t="s">
        <v>24</v>
      </c>
      <c r="K10217" s="12" t="s">
        <v>25</v>
      </c>
      <c r="L10217" s="12" t="s">
        <v>39</v>
      </c>
      <c r="M10217" s="11" t="s">
        <v>27</v>
      </c>
      <c r="N10217" s="11" t="s">
        <v>28</v>
      </c>
      <c r="O10217" s="12" t="s">
        <v>29</v>
      </c>
      <c r="P10217" s="12"/>
      <c r="Q10217" s="15" t="s">
        <v>45173</v>
      </c>
      <c r="R10217" s="12" t="s">
        <v>42</v>
      </c>
      <c r="S10217" s="11" t="s">
        <v>45174</v>
      </c>
      <c r="T10217" s="11" t="s">
        <v>45175</v>
      </c>
    </row>
    <row x14ac:dyDescent="0.25" r="10218" customHeight="1" ht="19.5">
      <c r="A10218" s="18">
        <v>45222</v>
      </c>
      <c r="B10218" s="11" t="s">
        <v>45176</v>
      </c>
      <c r="C10218" s="11" t="s">
        <v>545</v>
      </c>
      <c r="D10218" s="12"/>
      <c r="E10218" s="13" t="s">
        <v>45177</v>
      </c>
      <c r="F10218" s="11" t="s">
        <v>45178</v>
      </c>
      <c r="G10218" s="12" t="s">
        <v>115</v>
      </c>
      <c r="H10218" s="12"/>
      <c r="I10218" s="14" t="s">
        <v>99</v>
      </c>
      <c r="J10218" s="12" t="s">
        <v>24</v>
      </c>
      <c r="K10218" s="12" t="s">
        <v>25</v>
      </c>
      <c r="L10218" s="12" t="s">
        <v>39</v>
      </c>
      <c r="M10218" s="11" t="s">
        <v>40</v>
      </c>
      <c r="N10218" s="11" t="s">
        <v>28</v>
      </c>
      <c r="O10218" s="12" t="s">
        <v>29</v>
      </c>
      <c r="P10218" s="12"/>
      <c r="Q10218" s="15" t="s">
        <v>45179</v>
      </c>
      <c r="R10218" s="12" t="s">
        <v>42</v>
      </c>
      <c r="S10218" s="11" t="s">
        <v>45180</v>
      </c>
      <c r="T10218" s="11" t="s">
        <v>45181</v>
      </c>
    </row>
    <row x14ac:dyDescent="0.25" r="10219" customHeight="1" ht="19.5">
      <c r="A10219" s="18">
        <v>45225</v>
      </c>
      <c r="B10219" s="11" t="s">
        <v>45182</v>
      </c>
      <c r="C10219" s="11" t="s">
        <v>4901</v>
      </c>
      <c r="D10219" s="12"/>
      <c r="E10219" s="13" t="s">
        <v>45183</v>
      </c>
      <c r="F10219" s="11" t="s">
        <v>45184</v>
      </c>
      <c r="G10219" s="12" t="s">
        <v>74</v>
      </c>
      <c r="H10219" s="12"/>
      <c r="I10219" s="14" t="s">
        <v>148</v>
      </c>
      <c r="J10219" s="12" t="s">
        <v>24</v>
      </c>
      <c r="K10219" s="12" t="s">
        <v>25</v>
      </c>
      <c r="L10219" s="12" t="s">
        <v>39</v>
      </c>
      <c r="M10219" s="11" t="s">
        <v>149</v>
      </c>
      <c r="N10219" s="11" t="s">
        <v>4871</v>
      </c>
      <c r="O10219" s="12" t="s">
        <v>29</v>
      </c>
      <c r="P10219" s="12"/>
      <c r="Q10219" s="15" t="s">
        <v>45185</v>
      </c>
      <c r="R10219" s="12" t="s">
        <v>148</v>
      </c>
      <c r="S10219" s="11" t="s">
        <v>45186</v>
      </c>
      <c r="T10219" s="11" t="s">
        <v>4961</v>
      </c>
    </row>
    <row x14ac:dyDescent="0.25" r="10220" customHeight="1" ht="19.5">
      <c r="A10220" s="18">
        <v>45222</v>
      </c>
      <c r="B10220" s="11" t="s">
        <v>45187</v>
      </c>
      <c r="C10220" s="11" t="s">
        <v>7513</v>
      </c>
      <c r="D10220" s="12"/>
      <c r="E10220" s="13">
        <v>15672537661</v>
      </c>
      <c r="F10220" s="11" t="s">
        <v>45188</v>
      </c>
      <c r="G10220" s="12" t="s">
        <v>216</v>
      </c>
      <c r="H10220" s="12" t="s">
        <v>98</v>
      </c>
      <c r="I10220" s="14" t="s">
        <v>87</v>
      </c>
      <c r="J10220" s="12" t="s">
        <v>24</v>
      </c>
      <c r="K10220" s="12" t="s">
        <v>25</v>
      </c>
      <c r="L10220" s="12" t="s">
        <v>39</v>
      </c>
      <c r="M10220" s="11" t="s">
        <v>40</v>
      </c>
      <c r="N10220" s="11" t="s">
        <v>28</v>
      </c>
      <c r="O10220" s="12" t="s">
        <v>29</v>
      </c>
      <c r="P10220" s="12"/>
      <c r="Q10220" s="15" t="s">
        <v>45189</v>
      </c>
      <c r="R10220" s="12" t="s">
        <v>42</v>
      </c>
      <c r="S10220" s="11" t="s">
        <v>45190</v>
      </c>
      <c r="T10220" s="11" t="s">
        <v>45191</v>
      </c>
    </row>
    <row x14ac:dyDescent="0.25" r="10221" customHeight="1" ht="19.5">
      <c r="A10221" s="18">
        <v>45225</v>
      </c>
      <c r="B10221" s="11" t="s">
        <v>45192</v>
      </c>
      <c r="C10221" s="11" t="s">
        <v>4867</v>
      </c>
      <c r="D10221" s="12"/>
      <c r="E10221" s="13" t="s">
        <v>45193</v>
      </c>
      <c r="F10221" s="11" t="s">
        <v>45194</v>
      </c>
      <c r="G10221" s="12" t="s">
        <v>74</v>
      </c>
      <c r="H10221" s="12"/>
      <c r="I10221" s="14" t="s">
        <v>4870</v>
      </c>
      <c r="J10221" s="12" t="s">
        <v>24</v>
      </c>
      <c r="K10221" s="12" t="s">
        <v>25</v>
      </c>
      <c r="L10221" s="12" t="s">
        <v>39</v>
      </c>
      <c r="M10221" s="11" t="s">
        <v>149</v>
      </c>
      <c r="N10221" s="11" t="s">
        <v>4871</v>
      </c>
      <c r="O10221" s="12" t="s">
        <v>29</v>
      </c>
      <c r="P10221" s="12"/>
      <c r="Q10221" s="15" t="s">
        <v>45195</v>
      </c>
      <c r="R10221" s="12" t="s">
        <v>148</v>
      </c>
      <c r="S10221" s="11" t="s">
        <v>45196</v>
      </c>
      <c r="T10221" s="11" t="s">
        <v>45197</v>
      </c>
    </row>
    <row x14ac:dyDescent="0.25" r="10222" customHeight="1" ht="19.5">
      <c r="A10222" s="18">
        <v>45225</v>
      </c>
      <c r="B10222" s="11" t="s">
        <v>45198</v>
      </c>
      <c r="C10222" s="11" t="s">
        <v>45199</v>
      </c>
      <c r="D10222" s="12"/>
      <c r="E10222" s="13">
        <v>13997681510</v>
      </c>
      <c r="F10222" s="11" t="s">
        <v>7458</v>
      </c>
      <c r="G10222" s="12"/>
      <c r="H10222" s="12"/>
      <c r="I10222" s="14" t="s">
        <v>104</v>
      </c>
      <c r="J10222" s="12" t="s">
        <v>24</v>
      </c>
      <c r="K10222" s="12" t="s">
        <v>25</v>
      </c>
      <c r="L10222" s="12" t="s">
        <v>39</v>
      </c>
      <c r="M10222" s="11" t="s">
        <v>27</v>
      </c>
      <c r="N10222" s="11" t="s">
        <v>28</v>
      </c>
      <c r="O10222" s="12" t="s">
        <v>29</v>
      </c>
      <c r="P10222" s="12"/>
      <c r="Q10222" s="15" t="s">
        <v>45200</v>
      </c>
      <c r="R10222" s="12" t="s">
        <v>42</v>
      </c>
      <c r="S10222" s="11" t="s">
        <v>45201</v>
      </c>
      <c r="T10222" s="11" t="s">
        <v>45202</v>
      </c>
    </row>
    <row x14ac:dyDescent="0.25" r="10223" customHeight="1" ht="19.5">
      <c r="A10223" s="18">
        <v>45225</v>
      </c>
      <c r="B10223" s="11" t="s">
        <v>45203</v>
      </c>
      <c r="C10223" s="11" t="s">
        <v>4882</v>
      </c>
      <c r="D10223" s="12"/>
      <c r="E10223" s="13" t="s">
        <v>45204</v>
      </c>
      <c r="F10223" s="11" t="s">
        <v>45205</v>
      </c>
      <c r="G10223" s="12" t="s">
        <v>74</v>
      </c>
      <c r="H10223" s="12" t="s">
        <v>98</v>
      </c>
      <c r="I10223" s="14" t="s">
        <v>49</v>
      </c>
      <c r="J10223" s="12" t="s">
        <v>24</v>
      </c>
      <c r="K10223" s="12" t="s">
        <v>25</v>
      </c>
      <c r="L10223" s="12" t="s">
        <v>39</v>
      </c>
      <c r="M10223" s="11" t="s">
        <v>149</v>
      </c>
      <c r="N10223" s="11" t="s">
        <v>4871</v>
      </c>
      <c r="O10223" s="12" t="s">
        <v>29</v>
      </c>
      <c r="P10223" s="12"/>
      <c r="Q10223" s="15" t="s">
        <v>45206</v>
      </c>
      <c r="R10223" s="12" t="s">
        <v>148</v>
      </c>
      <c r="S10223" s="11" t="s">
        <v>45207</v>
      </c>
      <c r="T10223" s="11" t="s">
        <v>4961</v>
      </c>
    </row>
    <row x14ac:dyDescent="0.25" r="10224" customHeight="1" ht="19.5">
      <c r="A10224" s="18">
        <v>45224</v>
      </c>
      <c r="B10224" s="11" t="s">
        <v>45208</v>
      </c>
      <c r="C10224" s="11" t="s">
        <v>5841</v>
      </c>
      <c r="D10224" s="12"/>
      <c r="E10224" s="13">
        <v>18607208268</v>
      </c>
      <c r="F10224" s="11" t="s">
        <v>2666</v>
      </c>
      <c r="G10224" s="12" t="s">
        <v>37</v>
      </c>
      <c r="H10224" s="12"/>
      <c r="I10224" s="14" t="s">
        <v>226</v>
      </c>
      <c r="J10224" s="12" t="s">
        <v>24</v>
      </c>
      <c r="K10224" s="12" t="s">
        <v>25</v>
      </c>
      <c r="L10224" s="12" t="s">
        <v>39</v>
      </c>
      <c r="M10224" s="11" t="s">
        <v>27</v>
      </c>
      <c r="N10224" s="11" t="s">
        <v>28</v>
      </c>
      <c r="O10224" s="12" t="s">
        <v>29</v>
      </c>
      <c r="P10224" s="12"/>
      <c r="Q10224" s="15" t="s">
        <v>45209</v>
      </c>
      <c r="R10224" s="12" t="s">
        <v>42</v>
      </c>
      <c r="S10224" s="11" t="s">
        <v>45210</v>
      </c>
      <c r="T10224" s="11" t="s">
        <v>45211</v>
      </c>
    </row>
    <row x14ac:dyDescent="0.25" r="10225" customHeight="1" ht="19.5">
      <c r="A10225" s="18">
        <v>45225</v>
      </c>
      <c r="B10225" s="11" t="s">
        <v>45212</v>
      </c>
      <c r="C10225" s="11" t="s">
        <v>545</v>
      </c>
      <c r="D10225" s="12"/>
      <c r="E10225" s="13">
        <v>13277177005</v>
      </c>
      <c r="F10225" s="11" t="s">
        <v>45213</v>
      </c>
      <c r="G10225" s="12" t="s">
        <v>23</v>
      </c>
      <c r="H10225" s="12"/>
      <c r="I10225" s="14" t="s">
        <v>142</v>
      </c>
      <c r="J10225" s="12" t="s">
        <v>24</v>
      </c>
      <c r="K10225" s="12" t="s">
        <v>25</v>
      </c>
      <c r="L10225" s="12" t="s">
        <v>39</v>
      </c>
      <c r="M10225" s="11" t="s">
        <v>27</v>
      </c>
      <c r="N10225" s="11" t="s">
        <v>28</v>
      </c>
      <c r="O10225" s="12" t="s">
        <v>29</v>
      </c>
      <c r="P10225" s="12"/>
      <c r="Q10225" s="15" t="s">
        <v>45214</v>
      </c>
      <c r="R10225" s="12" t="s">
        <v>42</v>
      </c>
      <c r="S10225" s="11" t="s">
        <v>45215</v>
      </c>
      <c r="T10225" s="11" t="s">
        <v>45216</v>
      </c>
    </row>
    <row x14ac:dyDescent="0.25" r="10226" customHeight="1" ht="19.5">
      <c r="A10226" s="18">
        <v>45223</v>
      </c>
      <c r="B10226" s="11" t="s">
        <v>45217</v>
      </c>
      <c r="C10226" s="11" t="s">
        <v>9836</v>
      </c>
      <c r="D10226" s="12"/>
      <c r="E10226" s="13">
        <v>15090911181</v>
      </c>
      <c r="F10226" s="11" t="s">
        <v>45218</v>
      </c>
      <c r="G10226" s="12" t="s">
        <v>23</v>
      </c>
      <c r="H10226" s="12"/>
      <c r="I10226" s="14" t="s">
        <v>433</v>
      </c>
      <c r="J10226" s="12" t="s">
        <v>24</v>
      </c>
      <c r="K10226" s="12" t="s">
        <v>25</v>
      </c>
      <c r="L10226" s="12" t="s">
        <v>39</v>
      </c>
      <c r="M10226" s="11" t="s">
        <v>40</v>
      </c>
      <c r="N10226" s="11" t="s">
        <v>183</v>
      </c>
      <c r="O10226" s="12" t="s">
        <v>29</v>
      </c>
      <c r="P10226" s="12"/>
      <c r="Q10226" s="15" t="s">
        <v>45219</v>
      </c>
      <c r="R10226" s="12" t="s">
        <v>42</v>
      </c>
      <c r="S10226" s="11" t="s">
        <v>45220</v>
      </c>
      <c r="T10226" s="11" t="s">
        <v>45221</v>
      </c>
    </row>
    <row x14ac:dyDescent="0.25" r="10227" customHeight="1" ht="19.5">
      <c r="A10227" s="18">
        <v>45222</v>
      </c>
      <c r="B10227" s="11" t="s">
        <v>45222</v>
      </c>
      <c r="C10227" s="11" t="s">
        <v>660</v>
      </c>
      <c r="D10227" s="12"/>
      <c r="E10227" s="13" t="s">
        <v>45223</v>
      </c>
      <c r="F10227" s="11" t="s">
        <v>45224</v>
      </c>
      <c r="G10227" s="12" t="s">
        <v>74</v>
      </c>
      <c r="H10227" s="12" t="s">
        <v>98</v>
      </c>
      <c r="I10227" s="14" t="s">
        <v>148</v>
      </c>
      <c r="J10227" s="12" t="s">
        <v>24</v>
      </c>
      <c r="K10227" s="12" t="s">
        <v>25</v>
      </c>
      <c r="L10227" s="12" t="s">
        <v>39</v>
      </c>
      <c r="M10227" s="11" t="s">
        <v>149</v>
      </c>
      <c r="N10227" s="11" t="s">
        <v>624</v>
      </c>
      <c r="O10227" s="12" t="s">
        <v>29</v>
      </c>
      <c r="P10227" s="12"/>
      <c r="Q10227" s="15" t="s">
        <v>45225</v>
      </c>
      <c r="R10227" s="12" t="s">
        <v>42</v>
      </c>
      <c r="S10227" s="11" t="s">
        <v>45226</v>
      </c>
      <c r="T10227" s="11" t="s">
        <v>45227</v>
      </c>
    </row>
    <row x14ac:dyDescent="0.25" r="10228" customHeight="1" ht="19.5">
      <c r="A10228" s="18">
        <v>45224</v>
      </c>
      <c r="B10228" s="11" t="s">
        <v>45228</v>
      </c>
      <c r="C10228" s="11" t="s">
        <v>660</v>
      </c>
      <c r="D10228" s="12"/>
      <c r="E10228" s="13" t="s">
        <v>45229</v>
      </c>
      <c r="F10228" s="11" t="s">
        <v>41481</v>
      </c>
      <c r="G10228" s="12" t="s">
        <v>74</v>
      </c>
      <c r="H10228" s="12"/>
      <c r="I10228" s="14" t="s">
        <v>3454</v>
      </c>
      <c r="J10228" s="12" t="s">
        <v>24</v>
      </c>
      <c r="K10228" s="12" t="s">
        <v>25</v>
      </c>
      <c r="L10228" s="12" t="s">
        <v>26</v>
      </c>
      <c r="M10228" s="11" t="s">
        <v>149</v>
      </c>
      <c r="N10228" s="11" t="s">
        <v>624</v>
      </c>
      <c r="O10228" s="12" t="s">
        <v>29</v>
      </c>
      <c r="P10228" s="12"/>
      <c r="Q10228" s="15" t="s">
        <v>45230</v>
      </c>
      <c r="R10228" s="12" t="s">
        <v>42</v>
      </c>
      <c r="S10228" s="11" t="s">
        <v>45231</v>
      </c>
      <c r="T10228" s="11" t="s">
        <v>19329</v>
      </c>
    </row>
    <row x14ac:dyDescent="0.25" r="10229" customHeight="1" ht="19.5">
      <c r="A10229" s="18">
        <v>45225</v>
      </c>
      <c r="B10229" s="11" t="s">
        <v>45232</v>
      </c>
      <c r="C10229" s="11" t="s">
        <v>6057</v>
      </c>
      <c r="D10229" s="12"/>
      <c r="E10229" s="13">
        <v>18527205005</v>
      </c>
      <c r="F10229" s="11" t="s">
        <v>45233</v>
      </c>
      <c r="G10229" s="12" t="s">
        <v>48</v>
      </c>
      <c r="H10229" s="12"/>
      <c r="I10229" s="14" t="s">
        <v>1623</v>
      </c>
      <c r="J10229" s="12" t="s">
        <v>24</v>
      </c>
      <c r="K10229" s="12" t="s">
        <v>25</v>
      </c>
      <c r="L10229" s="12" t="s">
        <v>39</v>
      </c>
      <c r="M10229" s="11" t="s">
        <v>27</v>
      </c>
      <c r="N10229" s="11" t="s">
        <v>183</v>
      </c>
      <c r="O10229" s="12" t="s">
        <v>29</v>
      </c>
      <c r="P10229" s="12"/>
      <c r="Q10229" s="15" t="s">
        <v>45234</v>
      </c>
      <c r="R10229" s="12" t="s">
        <v>42</v>
      </c>
      <c r="S10229" s="11" t="s">
        <v>45235</v>
      </c>
      <c r="T10229" s="11" t="s">
        <v>45236</v>
      </c>
    </row>
    <row x14ac:dyDescent="0.25" r="10230" customHeight="1" ht="19.5">
      <c r="A10230" s="18">
        <v>45225</v>
      </c>
      <c r="B10230" s="11" t="s">
        <v>45237</v>
      </c>
      <c r="C10230" s="11" t="s">
        <v>6057</v>
      </c>
      <c r="D10230" s="12"/>
      <c r="E10230" s="13">
        <v>18771798720</v>
      </c>
      <c r="F10230" s="11" t="s">
        <v>34909</v>
      </c>
      <c r="G10230" s="12" t="s">
        <v>74</v>
      </c>
      <c r="H10230" s="12" t="s">
        <v>86</v>
      </c>
      <c r="I10230" s="14" t="s">
        <v>259</v>
      </c>
      <c r="J10230" s="12" t="s">
        <v>24</v>
      </c>
      <c r="K10230" s="12" t="s">
        <v>25</v>
      </c>
      <c r="L10230" s="12" t="s">
        <v>39</v>
      </c>
      <c r="M10230" s="11" t="s">
        <v>40</v>
      </c>
      <c r="N10230" s="11" t="s">
        <v>183</v>
      </c>
      <c r="O10230" s="12" t="s">
        <v>29</v>
      </c>
      <c r="P10230" s="12"/>
      <c r="Q10230" s="15" t="s">
        <v>45238</v>
      </c>
      <c r="R10230" s="12" t="s">
        <v>42</v>
      </c>
      <c r="S10230" s="11" t="s">
        <v>45239</v>
      </c>
      <c r="T10230" s="11" t="s">
        <v>45240</v>
      </c>
    </row>
    <row x14ac:dyDescent="0.25" r="10231" customHeight="1" ht="19.5">
      <c r="A10231" s="18">
        <v>45225</v>
      </c>
      <c r="B10231" s="11" t="s">
        <v>45241</v>
      </c>
      <c r="C10231" s="11" t="s">
        <v>691</v>
      </c>
      <c r="D10231" s="12"/>
      <c r="E10231" s="13">
        <v>17764252060</v>
      </c>
      <c r="F10231" s="11" t="s">
        <v>45242</v>
      </c>
      <c r="G10231" s="12" t="s">
        <v>23</v>
      </c>
      <c r="H10231" s="12"/>
      <c r="I10231" s="14" t="s">
        <v>38</v>
      </c>
      <c r="J10231" s="12" t="s">
        <v>24</v>
      </c>
      <c r="K10231" s="12" t="s">
        <v>25</v>
      </c>
      <c r="L10231" s="12" t="s">
        <v>39</v>
      </c>
      <c r="M10231" s="11" t="s">
        <v>40</v>
      </c>
      <c r="N10231" s="11" t="s">
        <v>28</v>
      </c>
      <c r="O10231" s="12" t="s">
        <v>29</v>
      </c>
      <c r="P10231" s="12"/>
      <c r="Q10231" s="15" t="s">
        <v>45243</v>
      </c>
      <c r="R10231" s="12" t="s">
        <v>42</v>
      </c>
      <c r="S10231" s="11" t="s">
        <v>45244</v>
      </c>
      <c r="T10231" s="11" t="s">
        <v>45245</v>
      </c>
    </row>
    <row x14ac:dyDescent="0.25" r="10232" customHeight="1" ht="19.5">
      <c r="A10232" s="18">
        <v>45223</v>
      </c>
      <c r="B10232" s="11" t="s">
        <v>45246</v>
      </c>
      <c r="C10232" s="11" t="s">
        <v>660</v>
      </c>
      <c r="D10232" s="12"/>
      <c r="E10232" s="13" t="s">
        <v>45247</v>
      </c>
      <c r="F10232" s="11" t="s">
        <v>45248</v>
      </c>
      <c r="G10232" s="12" t="s">
        <v>74</v>
      </c>
      <c r="H10232" s="12"/>
      <c r="I10232" s="14" t="s">
        <v>3454</v>
      </c>
      <c r="J10232" s="12" t="s">
        <v>24</v>
      </c>
      <c r="K10232" s="12" t="s">
        <v>25</v>
      </c>
      <c r="L10232" s="12" t="s">
        <v>26</v>
      </c>
      <c r="M10232" s="11" t="s">
        <v>149</v>
      </c>
      <c r="N10232" s="11" t="s">
        <v>624</v>
      </c>
      <c r="O10232" s="12" t="s">
        <v>29</v>
      </c>
      <c r="P10232" s="12"/>
      <c r="Q10232" s="15" t="s">
        <v>45249</v>
      </c>
      <c r="R10232" s="12" t="s">
        <v>42</v>
      </c>
      <c r="S10232" s="11" t="s">
        <v>45250</v>
      </c>
      <c r="T10232" s="11" t="s">
        <v>45251</v>
      </c>
    </row>
    <row x14ac:dyDescent="0.25" r="10233" customHeight="1" ht="19.5">
      <c r="A10233" s="18">
        <v>45225</v>
      </c>
      <c r="B10233" s="11" t="s">
        <v>45252</v>
      </c>
      <c r="C10233" s="11" t="s">
        <v>6443</v>
      </c>
      <c r="D10233" s="12"/>
      <c r="E10233" s="13">
        <v>17371591445</v>
      </c>
      <c r="F10233" s="11" t="s">
        <v>45253</v>
      </c>
      <c r="G10233" s="12" t="s">
        <v>48</v>
      </c>
      <c r="H10233" s="12"/>
      <c r="I10233" s="14" t="s">
        <v>433</v>
      </c>
      <c r="J10233" s="12" t="s">
        <v>24</v>
      </c>
      <c r="K10233" s="12" t="s">
        <v>25</v>
      </c>
      <c r="L10233" s="12" t="s">
        <v>39</v>
      </c>
      <c r="M10233" s="11" t="s">
        <v>40</v>
      </c>
      <c r="N10233" s="11" t="s">
        <v>183</v>
      </c>
      <c r="O10233" s="12" t="s">
        <v>29</v>
      </c>
      <c r="P10233" s="12"/>
      <c r="Q10233" s="15" t="s">
        <v>45254</v>
      </c>
      <c r="R10233" s="12" t="s">
        <v>42</v>
      </c>
      <c r="S10233" s="11" t="s">
        <v>45255</v>
      </c>
      <c r="T10233" s="11" t="s">
        <v>45256</v>
      </c>
    </row>
    <row x14ac:dyDescent="0.25" r="10234" customHeight="1" ht="19.5">
      <c r="A10234" s="18">
        <v>45224</v>
      </c>
      <c r="B10234" s="11" t="s">
        <v>45257</v>
      </c>
      <c r="C10234" s="11" t="s">
        <v>660</v>
      </c>
      <c r="D10234" s="12"/>
      <c r="E10234" s="13" t="s">
        <v>45258</v>
      </c>
      <c r="F10234" s="11" t="s">
        <v>45259</v>
      </c>
      <c r="G10234" s="12" t="s">
        <v>74</v>
      </c>
      <c r="H10234" s="12"/>
      <c r="I10234" s="14" t="s">
        <v>131</v>
      </c>
      <c r="J10234" s="12" t="s">
        <v>24</v>
      </c>
      <c r="K10234" s="12" t="s">
        <v>172</v>
      </c>
      <c r="L10234" s="12"/>
      <c r="M10234" s="11" t="s">
        <v>40</v>
      </c>
      <c r="N10234" s="11" t="s">
        <v>624</v>
      </c>
      <c r="O10234" s="12" t="s">
        <v>29</v>
      </c>
      <c r="P10234" s="12"/>
      <c r="Q10234" s="15" t="s">
        <v>45260</v>
      </c>
      <c r="R10234" s="12" t="s">
        <v>42</v>
      </c>
      <c r="S10234" s="11" t="s">
        <v>45261</v>
      </c>
      <c r="T10234" s="11" t="s">
        <v>22552</v>
      </c>
    </row>
    <row x14ac:dyDescent="0.25" r="10235" customHeight="1" ht="19.5">
      <c r="A10235" s="18">
        <v>45222</v>
      </c>
      <c r="B10235" s="11" t="s">
        <v>45262</v>
      </c>
      <c r="C10235" s="11" t="s">
        <v>545</v>
      </c>
      <c r="D10235" s="12"/>
      <c r="E10235" s="13">
        <v>13177052611</v>
      </c>
      <c r="F10235" s="11" t="s">
        <v>36476</v>
      </c>
      <c r="G10235" s="12" t="s">
        <v>74</v>
      </c>
      <c r="H10235" s="12"/>
      <c r="I10235" s="14" t="s">
        <v>104</v>
      </c>
      <c r="J10235" s="12" t="s">
        <v>24</v>
      </c>
      <c r="K10235" s="12" t="s">
        <v>25</v>
      </c>
      <c r="L10235" s="12" t="s">
        <v>39</v>
      </c>
      <c r="M10235" s="11" t="s">
        <v>40</v>
      </c>
      <c r="N10235" s="11" t="s">
        <v>28</v>
      </c>
      <c r="O10235" s="12" t="s">
        <v>29</v>
      </c>
      <c r="P10235" s="12"/>
      <c r="Q10235" s="15" t="s">
        <v>45263</v>
      </c>
      <c r="R10235" s="12" t="s">
        <v>42</v>
      </c>
      <c r="S10235" s="11" t="s">
        <v>45264</v>
      </c>
      <c r="T10235" s="11" t="s">
        <v>45265</v>
      </c>
    </row>
    <row x14ac:dyDescent="0.25" r="10236" customHeight="1" ht="19.5">
      <c r="A10236" s="18">
        <v>45223</v>
      </c>
      <c r="B10236" s="11" t="s">
        <v>45266</v>
      </c>
      <c r="C10236" s="11" t="s">
        <v>6063</v>
      </c>
      <c r="D10236" s="12"/>
      <c r="E10236" s="13">
        <v>13545848967</v>
      </c>
      <c r="F10236" s="11" t="s">
        <v>45267</v>
      </c>
      <c r="G10236" s="12" t="s">
        <v>37</v>
      </c>
      <c r="H10236" s="12"/>
      <c r="I10236" s="14" t="s">
        <v>57</v>
      </c>
      <c r="J10236" s="12" t="s">
        <v>24</v>
      </c>
      <c r="K10236" s="12" t="s">
        <v>25</v>
      </c>
      <c r="L10236" s="12" t="s">
        <v>39</v>
      </c>
      <c r="M10236" s="11" t="s">
        <v>40</v>
      </c>
      <c r="N10236" s="11" t="s">
        <v>183</v>
      </c>
      <c r="O10236" s="12" t="s">
        <v>29</v>
      </c>
      <c r="P10236" s="12"/>
      <c r="Q10236" s="15" t="s">
        <v>45268</v>
      </c>
      <c r="R10236" s="12" t="s">
        <v>42</v>
      </c>
      <c r="S10236" s="11" t="s">
        <v>45269</v>
      </c>
      <c r="T10236" s="11" t="s">
        <v>45270</v>
      </c>
    </row>
    <row x14ac:dyDescent="0.25" r="10237" customHeight="1" ht="19.5">
      <c r="A10237" s="18">
        <v>45222</v>
      </c>
      <c r="B10237" s="11" t="s">
        <v>45271</v>
      </c>
      <c r="C10237" s="11" t="s">
        <v>16909</v>
      </c>
      <c r="D10237" s="12"/>
      <c r="E10237" s="13">
        <v>15697274339</v>
      </c>
      <c r="F10237" s="11" t="s">
        <v>17457</v>
      </c>
      <c r="G10237" s="12" t="s">
        <v>23</v>
      </c>
      <c r="H10237" s="12"/>
      <c r="I10237" s="14" t="s">
        <v>110</v>
      </c>
      <c r="J10237" s="12" t="s">
        <v>24</v>
      </c>
      <c r="K10237" s="12" t="s">
        <v>25</v>
      </c>
      <c r="L10237" s="12" t="s">
        <v>39</v>
      </c>
      <c r="M10237" s="11" t="s">
        <v>27</v>
      </c>
      <c r="N10237" s="11" t="s">
        <v>28</v>
      </c>
      <c r="O10237" s="12" t="s">
        <v>29</v>
      </c>
      <c r="P10237" s="12"/>
      <c r="Q10237" s="15" t="s">
        <v>45272</v>
      </c>
      <c r="R10237" s="12" t="s">
        <v>42</v>
      </c>
      <c r="S10237" s="11" t="s">
        <v>17459</v>
      </c>
      <c r="T10237" s="11" t="s">
        <v>17460</v>
      </c>
    </row>
    <row x14ac:dyDescent="0.25" r="10238" customHeight="1" ht="19.5">
      <c r="A10238" s="18">
        <v>45225</v>
      </c>
      <c r="B10238" s="11" t="s">
        <v>45273</v>
      </c>
      <c r="C10238" s="11" t="s">
        <v>4882</v>
      </c>
      <c r="D10238" s="12"/>
      <c r="E10238" s="13" t="s">
        <v>21227</v>
      </c>
      <c r="F10238" s="11" t="s">
        <v>21228</v>
      </c>
      <c r="G10238" s="12" t="s">
        <v>74</v>
      </c>
      <c r="H10238" s="12" t="s">
        <v>13780</v>
      </c>
      <c r="I10238" s="14" t="s">
        <v>148</v>
      </c>
      <c r="J10238" s="12" t="s">
        <v>24</v>
      </c>
      <c r="K10238" s="12" t="s">
        <v>25</v>
      </c>
      <c r="L10238" s="12" t="s">
        <v>39</v>
      </c>
      <c r="M10238" s="11" t="s">
        <v>149</v>
      </c>
      <c r="N10238" s="11" t="s">
        <v>4871</v>
      </c>
      <c r="O10238" s="12" t="s">
        <v>29</v>
      </c>
      <c r="P10238" s="12"/>
      <c r="Q10238" s="15" t="s">
        <v>45274</v>
      </c>
      <c r="R10238" s="12" t="s">
        <v>42</v>
      </c>
      <c r="S10238" s="11" t="s">
        <v>45275</v>
      </c>
      <c r="T10238" s="11" t="s">
        <v>4899</v>
      </c>
    </row>
    <row x14ac:dyDescent="0.25" r="10239" customHeight="1" ht="19.5">
      <c r="A10239" s="18">
        <v>45225</v>
      </c>
      <c r="B10239" s="11" t="s">
        <v>45276</v>
      </c>
      <c r="C10239" s="11" t="s">
        <v>660</v>
      </c>
      <c r="D10239" s="12"/>
      <c r="E10239" s="13" t="s">
        <v>45277</v>
      </c>
      <c r="F10239" s="11" t="s">
        <v>45278</v>
      </c>
      <c r="G10239" s="12" t="s">
        <v>74</v>
      </c>
      <c r="H10239" s="12" t="s">
        <v>98</v>
      </c>
      <c r="I10239" s="14" t="s">
        <v>148</v>
      </c>
      <c r="J10239" s="12" t="s">
        <v>24</v>
      </c>
      <c r="K10239" s="12" t="s">
        <v>25</v>
      </c>
      <c r="L10239" s="12" t="s">
        <v>39</v>
      </c>
      <c r="M10239" s="11" t="s">
        <v>149</v>
      </c>
      <c r="N10239" s="11" t="s">
        <v>624</v>
      </c>
      <c r="O10239" s="12" t="s">
        <v>29</v>
      </c>
      <c r="P10239" s="12"/>
      <c r="Q10239" s="15" t="s">
        <v>45279</v>
      </c>
      <c r="R10239" s="12" t="s">
        <v>42</v>
      </c>
      <c r="S10239" s="11" t="s">
        <v>45280</v>
      </c>
      <c r="T10239" s="11" t="s">
        <v>45281</v>
      </c>
    </row>
    <row x14ac:dyDescent="0.25" r="10240" customHeight="1" ht="19.5">
      <c r="A10240" s="18">
        <v>45223</v>
      </c>
      <c r="B10240" s="11" t="s">
        <v>45282</v>
      </c>
      <c r="C10240" s="11" t="s">
        <v>6063</v>
      </c>
      <c r="D10240" s="12"/>
      <c r="E10240" s="13">
        <v>18671752118</v>
      </c>
      <c r="F10240" s="11" t="s">
        <v>45283</v>
      </c>
      <c r="G10240" s="12" t="s">
        <v>37</v>
      </c>
      <c r="H10240" s="12"/>
      <c r="I10240" s="14" t="s">
        <v>2649</v>
      </c>
      <c r="J10240" s="12" t="s">
        <v>24</v>
      </c>
      <c r="K10240" s="12" t="s">
        <v>25</v>
      </c>
      <c r="L10240" s="12" t="s">
        <v>39</v>
      </c>
      <c r="M10240" s="11" t="s">
        <v>27</v>
      </c>
      <c r="N10240" s="11" t="s">
        <v>183</v>
      </c>
      <c r="O10240" s="12" t="s">
        <v>29</v>
      </c>
      <c r="P10240" s="12"/>
      <c r="Q10240" s="15" t="s">
        <v>45284</v>
      </c>
      <c r="R10240" s="12" t="s">
        <v>42</v>
      </c>
      <c r="S10240" s="11" t="s">
        <v>45285</v>
      </c>
      <c r="T10240" s="11" t="s">
        <v>45286</v>
      </c>
    </row>
    <row x14ac:dyDescent="0.25" r="10241" customHeight="1" ht="19.5">
      <c r="A10241" s="18">
        <v>45224</v>
      </c>
      <c r="B10241" s="11" t="s">
        <v>45287</v>
      </c>
      <c r="C10241" s="11" t="s">
        <v>45288</v>
      </c>
      <c r="D10241" s="12"/>
      <c r="E10241" s="13">
        <v>18671790906</v>
      </c>
      <c r="F10241" s="11" t="s">
        <v>17438</v>
      </c>
      <c r="G10241" s="12" t="s">
        <v>74</v>
      </c>
      <c r="H10241" s="12"/>
      <c r="I10241" s="14" t="s">
        <v>87</v>
      </c>
      <c r="J10241" s="12" t="s">
        <v>24</v>
      </c>
      <c r="K10241" s="12" t="s">
        <v>25</v>
      </c>
      <c r="L10241" s="12" t="s">
        <v>39</v>
      </c>
      <c r="M10241" s="11" t="s">
        <v>40</v>
      </c>
      <c r="N10241" s="11" t="s">
        <v>28</v>
      </c>
      <c r="O10241" s="12" t="s">
        <v>29</v>
      </c>
      <c r="P10241" s="12"/>
      <c r="Q10241" s="15" t="s">
        <v>45289</v>
      </c>
      <c r="R10241" s="12" t="s">
        <v>42</v>
      </c>
      <c r="S10241" s="11" t="s">
        <v>45290</v>
      </c>
      <c r="T10241" s="11" t="s">
        <v>45291</v>
      </c>
    </row>
    <row x14ac:dyDescent="0.25" r="10242" customHeight="1" ht="19.5">
      <c r="A10242" s="18">
        <v>45222</v>
      </c>
      <c r="B10242" s="11" t="s">
        <v>45292</v>
      </c>
      <c r="C10242" s="11" t="s">
        <v>660</v>
      </c>
      <c r="D10242" s="12"/>
      <c r="E10242" s="13" t="s">
        <v>45293</v>
      </c>
      <c r="F10242" s="11" t="s">
        <v>45294</v>
      </c>
      <c r="G10242" s="12" t="s">
        <v>74</v>
      </c>
      <c r="H10242" s="12" t="s">
        <v>86</v>
      </c>
      <c r="I10242" s="14" t="s">
        <v>486</v>
      </c>
      <c r="J10242" s="12" t="s">
        <v>24</v>
      </c>
      <c r="K10242" s="12" t="s">
        <v>25</v>
      </c>
      <c r="L10242" s="12" t="s">
        <v>39</v>
      </c>
      <c r="M10242" s="11" t="s">
        <v>149</v>
      </c>
      <c r="N10242" s="11" t="s">
        <v>624</v>
      </c>
      <c r="O10242" s="12" t="s">
        <v>29</v>
      </c>
      <c r="P10242" s="12"/>
      <c r="Q10242" s="15" t="s">
        <v>45295</v>
      </c>
      <c r="R10242" s="12" t="s">
        <v>42</v>
      </c>
      <c r="S10242" s="11" t="s">
        <v>45296</v>
      </c>
      <c r="T10242" s="11" t="s">
        <v>45297</v>
      </c>
    </row>
    <row x14ac:dyDescent="0.25" r="10243" customHeight="1" ht="19.5">
      <c r="A10243" s="18">
        <v>45222</v>
      </c>
      <c r="B10243" s="11" t="s">
        <v>45298</v>
      </c>
      <c r="C10243" s="11" t="s">
        <v>2414</v>
      </c>
      <c r="D10243" s="12"/>
      <c r="E10243" s="13">
        <v>13117293136</v>
      </c>
      <c r="F10243" s="11" t="s">
        <v>45299</v>
      </c>
      <c r="G10243" s="12" t="s">
        <v>74</v>
      </c>
      <c r="H10243" s="12"/>
      <c r="I10243" s="14">
        <v>10015</v>
      </c>
      <c r="J10243" s="12" t="s">
        <v>24</v>
      </c>
      <c r="K10243" s="12" t="s">
        <v>25</v>
      </c>
      <c r="L10243" s="12" t="s">
        <v>26</v>
      </c>
      <c r="M10243" s="11" t="s">
        <v>27</v>
      </c>
      <c r="N10243" s="11" t="s">
        <v>28</v>
      </c>
      <c r="O10243" s="12" t="s">
        <v>29</v>
      </c>
      <c r="P10243" s="12"/>
      <c r="Q10243" s="15" t="s">
        <v>45300</v>
      </c>
      <c r="R10243" s="12" t="s">
        <v>31</v>
      </c>
      <c r="S10243" s="11" t="s">
        <v>45301</v>
      </c>
      <c r="T10243" s="11" t="s">
        <v>45302</v>
      </c>
    </row>
    <row x14ac:dyDescent="0.25" r="10244" customHeight="1" ht="19.5">
      <c r="A10244" s="18">
        <v>45225</v>
      </c>
      <c r="B10244" s="11" t="s">
        <v>45303</v>
      </c>
      <c r="C10244" s="11" t="s">
        <v>4882</v>
      </c>
      <c r="D10244" s="12"/>
      <c r="E10244" s="13" t="s">
        <v>45304</v>
      </c>
      <c r="F10244" s="11" t="s">
        <v>45305</v>
      </c>
      <c r="G10244" s="12" t="s">
        <v>74</v>
      </c>
      <c r="H10244" s="12" t="s">
        <v>121</v>
      </c>
      <c r="I10244" s="14" t="s">
        <v>148</v>
      </c>
      <c r="J10244" s="12" t="s">
        <v>24</v>
      </c>
      <c r="K10244" s="12" t="s">
        <v>25</v>
      </c>
      <c r="L10244" s="12" t="s">
        <v>39</v>
      </c>
      <c r="M10244" s="11" t="s">
        <v>149</v>
      </c>
      <c r="N10244" s="11" t="s">
        <v>4871</v>
      </c>
      <c r="O10244" s="12" t="s">
        <v>29</v>
      </c>
      <c r="P10244" s="12"/>
      <c r="Q10244" s="15" t="s">
        <v>45306</v>
      </c>
      <c r="R10244" s="12" t="s">
        <v>148</v>
      </c>
      <c r="S10244" s="11" t="s">
        <v>45307</v>
      </c>
      <c r="T10244" s="11" t="s">
        <v>4961</v>
      </c>
    </row>
    <row x14ac:dyDescent="0.25" r="10245" customHeight="1" ht="19.5">
      <c r="A10245" s="18">
        <v>45223</v>
      </c>
      <c r="B10245" s="11" t="s">
        <v>45308</v>
      </c>
      <c r="C10245" s="11" t="s">
        <v>6374</v>
      </c>
      <c r="D10245" s="12"/>
      <c r="E10245" s="13">
        <v>18671777719</v>
      </c>
      <c r="F10245" s="11" t="s">
        <v>45309</v>
      </c>
      <c r="G10245" s="12" t="s">
        <v>74</v>
      </c>
      <c r="H10245" s="12"/>
      <c r="I10245" s="14">
        <v>10015</v>
      </c>
      <c r="J10245" s="12" t="s">
        <v>24</v>
      </c>
      <c r="K10245" s="12" t="s">
        <v>25</v>
      </c>
      <c r="L10245" s="12" t="s">
        <v>26</v>
      </c>
      <c r="M10245" s="11" t="s">
        <v>40</v>
      </c>
      <c r="N10245" s="11" t="s">
        <v>28</v>
      </c>
      <c r="O10245" s="12" t="s">
        <v>29</v>
      </c>
      <c r="P10245" s="12"/>
      <c r="Q10245" s="15" t="s">
        <v>45310</v>
      </c>
      <c r="R10245" s="12" t="s">
        <v>31</v>
      </c>
      <c r="S10245" s="11" t="s">
        <v>45311</v>
      </c>
      <c r="T10245" s="11" t="s">
        <v>45312</v>
      </c>
    </row>
    <row x14ac:dyDescent="0.25" r="10246" customHeight="1" ht="19.5">
      <c r="A10246" s="18">
        <v>45224</v>
      </c>
      <c r="B10246" s="11" t="s">
        <v>45313</v>
      </c>
      <c r="C10246" s="11" t="s">
        <v>4499</v>
      </c>
      <c r="D10246" s="12"/>
      <c r="E10246" s="13">
        <v>13177053966</v>
      </c>
      <c r="F10246" s="11" t="s">
        <v>39304</v>
      </c>
      <c r="G10246" s="12" t="s">
        <v>56</v>
      </c>
      <c r="H10246" s="12"/>
      <c r="I10246" s="14" t="s">
        <v>3454</v>
      </c>
      <c r="J10246" s="12" t="s">
        <v>24</v>
      </c>
      <c r="K10246" s="12" t="s">
        <v>172</v>
      </c>
      <c r="L10246" s="12" t="s">
        <v>26</v>
      </c>
      <c r="M10246" s="11" t="s">
        <v>40</v>
      </c>
      <c r="N10246" s="11" t="s">
        <v>183</v>
      </c>
      <c r="O10246" s="12" t="s">
        <v>29</v>
      </c>
      <c r="P10246" s="12"/>
      <c r="Q10246" s="15" t="s">
        <v>45314</v>
      </c>
      <c r="R10246" s="12" t="s">
        <v>42</v>
      </c>
      <c r="S10246" s="11" t="s">
        <v>45315</v>
      </c>
      <c r="T10246" s="11" t="s">
        <v>45316</v>
      </c>
    </row>
    <row x14ac:dyDescent="0.25" r="10247" customHeight="1" ht="19.5">
      <c r="A10247" s="18">
        <v>45225</v>
      </c>
      <c r="B10247" s="11" t="s">
        <v>45317</v>
      </c>
      <c r="C10247" s="11" t="s">
        <v>6057</v>
      </c>
      <c r="D10247" s="12"/>
      <c r="E10247" s="13">
        <v>13032708255</v>
      </c>
      <c r="F10247" s="11" t="s">
        <v>34860</v>
      </c>
      <c r="G10247" s="12" t="s">
        <v>115</v>
      </c>
      <c r="H10247" s="12"/>
      <c r="I10247" s="14" t="s">
        <v>49</v>
      </c>
      <c r="J10247" s="12" t="s">
        <v>24</v>
      </c>
      <c r="K10247" s="12" t="s">
        <v>25</v>
      </c>
      <c r="L10247" s="12" t="s">
        <v>39</v>
      </c>
      <c r="M10247" s="11" t="s">
        <v>27</v>
      </c>
      <c r="N10247" s="11" t="s">
        <v>183</v>
      </c>
      <c r="O10247" s="12" t="s">
        <v>29</v>
      </c>
      <c r="P10247" s="12"/>
      <c r="Q10247" s="15" t="s">
        <v>45318</v>
      </c>
      <c r="R10247" s="12" t="s">
        <v>42</v>
      </c>
      <c r="S10247" s="11" t="s">
        <v>45319</v>
      </c>
      <c r="T10247" s="11" t="s">
        <v>45320</v>
      </c>
    </row>
    <row x14ac:dyDescent="0.25" r="10248" customHeight="1" ht="19.5">
      <c r="A10248" s="18">
        <v>45225</v>
      </c>
      <c r="B10248" s="11" t="s">
        <v>45321</v>
      </c>
      <c r="C10248" s="11" t="s">
        <v>660</v>
      </c>
      <c r="D10248" s="12"/>
      <c r="E10248" s="13" t="s">
        <v>45322</v>
      </c>
      <c r="F10248" s="11" t="s">
        <v>45323</v>
      </c>
      <c r="G10248" s="12" t="s">
        <v>74</v>
      </c>
      <c r="H10248" s="12"/>
      <c r="I10248" s="14" t="s">
        <v>3454</v>
      </c>
      <c r="J10248" s="12" t="s">
        <v>24</v>
      </c>
      <c r="K10248" s="12" t="s">
        <v>25</v>
      </c>
      <c r="L10248" s="12" t="s">
        <v>26</v>
      </c>
      <c r="M10248" s="11" t="s">
        <v>27</v>
      </c>
      <c r="N10248" s="11" t="s">
        <v>624</v>
      </c>
      <c r="O10248" s="12" t="s">
        <v>29</v>
      </c>
      <c r="P10248" s="12"/>
      <c r="Q10248" s="15" t="s">
        <v>45324</v>
      </c>
      <c r="R10248" s="12" t="s">
        <v>42</v>
      </c>
      <c r="S10248" s="11" t="s">
        <v>45325</v>
      </c>
      <c r="T10248" s="11" t="s">
        <v>45326</v>
      </c>
    </row>
    <row x14ac:dyDescent="0.25" r="10249" customHeight="1" ht="19.5">
      <c r="A10249" s="18">
        <v>45225</v>
      </c>
      <c r="B10249" s="11" t="s">
        <v>45327</v>
      </c>
      <c r="C10249" s="11" t="s">
        <v>336</v>
      </c>
      <c r="D10249" s="12"/>
      <c r="E10249" s="13">
        <v>18671791179</v>
      </c>
      <c r="F10249" s="11" t="s">
        <v>45328</v>
      </c>
      <c r="G10249" s="12" t="s">
        <v>56</v>
      </c>
      <c r="H10249" s="12"/>
      <c r="I10249" s="14">
        <v>10015</v>
      </c>
      <c r="J10249" s="12" t="s">
        <v>24</v>
      </c>
      <c r="K10249" s="12" t="s">
        <v>172</v>
      </c>
      <c r="L10249" s="12" t="s">
        <v>26</v>
      </c>
      <c r="M10249" s="11" t="s">
        <v>27</v>
      </c>
      <c r="N10249" s="11" t="s">
        <v>28</v>
      </c>
      <c r="O10249" s="12" t="s">
        <v>29</v>
      </c>
      <c r="P10249" s="12"/>
      <c r="Q10249" s="15" t="s">
        <v>45329</v>
      </c>
      <c r="R10249" s="12" t="s">
        <v>31</v>
      </c>
      <c r="S10249" s="11" t="s">
        <v>45330</v>
      </c>
      <c r="T10249" s="11" t="s">
        <v>45331</v>
      </c>
    </row>
    <row x14ac:dyDescent="0.25" r="10250" customHeight="1" ht="19.5">
      <c r="A10250" s="18">
        <v>45223</v>
      </c>
      <c r="B10250" s="11" t="s">
        <v>45332</v>
      </c>
      <c r="C10250" s="11" t="s">
        <v>336</v>
      </c>
      <c r="D10250" s="12"/>
      <c r="E10250" s="13">
        <v>18571023356</v>
      </c>
      <c r="F10250" s="11" t="s">
        <v>45333</v>
      </c>
      <c r="G10250" s="12" t="s">
        <v>289</v>
      </c>
      <c r="H10250" s="12"/>
      <c r="I10250" s="14">
        <v>10015</v>
      </c>
      <c r="J10250" s="12" t="s">
        <v>24</v>
      </c>
      <c r="K10250" s="12" t="s">
        <v>69</v>
      </c>
      <c r="L10250" s="12" t="s">
        <v>26</v>
      </c>
      <c r="M10250" s="11" t="s">
        <v>27</v>
      </c>
      <c r="N10250" s="11" t="s">
        <v>28</v>
      </c>
      <c r="O10250" s="12" t="s">
        <v>29</v>
      </c>
      <c r="P10250" s="12"/>
      <c r="Q10250" s="15" t="s">
        <v>45334</v>
      </c>
      <c r="R10250" s="12" t="s">
        <v>31</v>
      </c>
      <c r="S10250" s="11" t="s">
        <v>45335</v>
      </c>
      <c r="T10250" s="11" t="s">
        <v>45336</v>
      </c>
    </row>
    <row x14ac:dyDescent="0.25" r="10251" customHeight="1" ht="19.5">
      <c r="A10251" s="18">
        <v>45223</v>
      </c>
      <c r="B10251" s="11" t="s">
        <v>45337</v>
      </c>
      <c r="C10251" s="11" t="s">
        <v>3899</v>
      </c>
      <c r="D10251" s="12"/>
      <c r="E10251" s="13">
        <v>15587931420</v>
      </c>
      <c r="F10251" s="11" t="s">
        <v>45338</v>
      </c>
      <c r="G10251" s="12" t="s">
        <v>48</v>
      </c>
      <c r="H10251" s="12"/>
      <c r="I10251" s="14" t="s">
        <v>590</v>
      </c>
      <c r="J10251" s="12" t="s">
        <v>24</v>
      </c>
      <c r="K10251" s="12" t="s">
        <v>25</v>
      </c>
      <c r="L10251" s="12" t="s">
        <v>39</v>
      </c>
      <c r="M10251" s="11" t="s">
        <v>27</v>
      </c>
      <c r="N10251" s="11" t="s">
        <v>28</v>
      </c>
      <c r="O10251" s="12" t="s">
        <v>29</v>
      </c>
      <c r="P10251" s="12"/>
      <c r="Q10251" s="15" t="s">
        <v>45339</v>
      </c>
      <c r="R10251" s="12" t="s">
        <v>42</v>
      </c>
      <c r="S10251" s="11" t="s">
        <v>45340</v>
      </c>
      <c r="T10251" s="11" t="s">
        <v>45341</v>
      </c>
    </row>
    <row x14ac:dyDescent="0.25" r="10252" customHeight="1" ht="19.5">
      <c r="A10252" s="18">
        <v>45223</v>
      </c>
      <c r="B10252" s="11" t="s">
        <v>45342</v>
      </c>
      <c r="C10252" s="11" t="s">
        <v>6057</v>
      </c>
      <c r="D10252" s="12"/>
      <c r="E10252" s="13">
        <v>13872691238</v>
      </c>
      <c r="F10252" s="11" t="s">
        <v>43439</v>
      </c>
      <c r="G10252" s="12" t="s">
        <v>74</v>
      </c>
      <c r="H10252" s="12"/>
      <c r="I10252" s="14" t="s">
        <v>486</v>
      </c>
      <c r="J10252" s="12" t="s">
        <v>24</v>
      </c>
      <c r="K10252" s="12" t="s">
        <v>25</v>
      </c>
      <c r="L10252" s="12" t="s">
        <v>39</v>
      </c>
      <c r="M10252" s="11" t="s">
        <v>40</v>
      </c>
      <c r="N10252" s="11" t="s">
        <v>183</v>
      </c>
      <c r="O10252" s="12" t="s">
        <v>29</v>
      </c>
      <c r="P10252" s="12"/>
      <c r="Q10252" s="15" t="s">
        <v>45343</v>
      </c>
      <c r="R10252" s="12" t="s">
        <v>42</v>
      </c>
      <c r="S10252" s="11" t="s">
        <v>45344</v>
      </c>
      <c r="T10252" s="11" t="s">
        <v>45345</v>
      </c>
    </row>
    <row x14ac:dyDescent="0.25" r="10253" customHeight="1" ht="19.5">
      <c r="A10253" s="18">
        <v>45225</v>
      </c>
      <c r="B10253" s="11" t="s">
        <v>45346</v>
      </c>
      <c r="C10253" s="11" t="s">
        <v>5060</v>
      </c>
      <c r="D10253" s="12"/>
      <c r="E10253" s="13" t="s">
        <v>45347</v>
      </c>
      <c r="F10253" s="11" t="s">
        <v>45348</v>
      </c>
      <c r="G10253" s="12" t="s">
        <v>74</v>
      </c>
      <c r="H10253" s="12" t="s">
        <v>98</v>
      </c>
      <c r="I10253" s="14" t="s">
        <v>4975</v>
      </c>
      <c r="J10253" s="12" t="s">
        <v>24</v>
      </c>
      <c r="K10253" s="12" t="s">
        <v>25</v>
      </c>
      <c r="L10253" s="12" t="s">
        <v>39</v>
      </c>
      <c r="M10253" s="11" t="s">
        <v>149</v>
      </c>
      <c r="N10253" s="11" t="s">
        <v>4871</v>
      </c>
      <c r="O10253" s="12" t="s">
        <v>29</v>
      </c>
      <c r="P10253" s="12"/>
      <c r="Q10253" s="15" t="s">
        <v>45349</v>
      </c>
      <c r="R10253" s="12" t="s">
        <v>148</v>
      </c>
      <c r="S10253" s="11" t="s">
        <v>45350</v>
      </c>
      <c r="T10253" s="11" t="s">
        <v>4893</v>
      </c>
    </row>
    <row x14ac:dyDescent="0.25" r="10254" customHeight="1" ht="19.5">
      <c r="A10254" s="18">
        <v>45222</v>
      </c>
      <c r="B10254" s="11" t="s">
        <v>45351</v>
      </c>
      <c r="C10254" s="11" t="s">
        <v>660</v>
      </c>
      <c r="D10254" s="12"/>
      <c r="E10254" s="13" t="s">
        <v>45352</v>
      </c>
      <c r="F10254" s="11" t="s">
        <v>45353</v>
      </c>
      <c r="G10254" s="12" t="s">
        <v>74</v>
      </c>
      <c r="H10254" s="12"/>
      <c r="I10254" s="14" t="s">
        <v>3454</v>
      </c>
      <c r="J10254" s="12" t="s">
        <v>24</v>
      </c>
      <c r="K10254" s="12" t="s">
        <v>25</v>
      </c>
      <c r="L10254" s="12" t="s">
        <v>26</v>
      </c>
      <c r="M10254" s="11" t="s">
        <v>149</v>
      </c>
      <c r="N10254" s="11" t="s">
        <v>624</v>
      </c>
      <c r="O10254" s="12" t="s">
        <v>29</v>
      </c>
      <c r="P10254" s="12"/>
      <c r="Q10254" s="15" t="s">
        <v>45354</v>
      </c>
      <c r="R10254" s="12" t="s">
        <v>42</v>
      </c>
      <c r="S10254" s="11" t="s">
        <v>45355</v>
      </c>
      <c r="T10254" s="11" t="s">
        <v>45356</v>
      </c>
    </row>
    <row x14ac:dyDescent="0.25" r="10255" customHeight="1" ht="19.5">
      <c r="A10255" s="18">
        <v>45222</v>
      </c>
      <c r="B10255" s="11" t="s">
        <v>45357</v>
      </c>
      <c r="C10255" s="11" t="s">
        <v>660</v>
      </c>
      <c r="D10255" s="12"/>
      <c r="E10255" s="13" t="s">
        <v>39923</v>
      </c>
      <c r="F10255" s="11" t="s">
        <v>39924</v>
      </c>
      <c r="G10255" s="12" t="s">
        <v>74</v>
      </c>
      <c r="H10255" s="12"/>
      <c r="I10255" s="14" t="s">
        <v>850</v>
      </c>
      <c r="J10255" s="12" t="s">
        <v>24</v>
      </c>
      <c r="K10255" s="12" t="s">
        <v>25</v>
      </c>
      <c r="L10255" s="12" t="s">
        <v>39</v>
      </c>
      <c r="M10255" s="11" t="s">
        <v>149</v>
      </c>
      <c r="N10255" s="11" t="s">
        <v>624</v>
      </c>
      <c r="O10255" s="12" t="s">
        <v>29</v>
      </c>
      <c r="P10255" s="12"/>
      <c r="Q10255" s="15" t="s">
        <v>45358</v>
      </c>
      <c r="R10255" s="12" t="s">
        <v>42</v>
      </c>
      <c r="S10255" s="11" t="s">
        <v>45359</v>
      </c>
      <c r="T10255" s="11" t="s">
        <v>45360</v>
      </c>
    </row>
    <row x14ac:dyDescent="0.25" r="10256" customHeight="1" ht="19.5">
      <c r="A10256" s="18">
        <v>45225</v>
      </c>
      <c r="B10256" s="11" t="s">
        <v>45361</v>
      </c>
      <c r="C10256" s="11" t="s">
        <v>6725</v>
      </c>
      <c r="D10256" s="12"/>
      <c r="E10256" s="13" t="s">
        <v>45362</v>
      </c>
      <c r="F10256" s="11" t="s">
        <v>45363</v>
      </c>
      <c r="G10256" s="12" t="s">
        <v>74</v>
      </c>
      <c r="H10256" s="12"/>
      <c r="I10256" s="14" t="s">
        <v>4975</v>
      </c>
      <c r="J10256" s="12" t="s">
        <v>24</v>
      </c>
      <c r="K10256" s="12" t="s">
        <v>25</v>
      </c>
      <c r="L10256" s="12" t="s">
        <v>39</v>
      </c>
      <c r="M10256" s="11" t="s">
        <v>149</v>
      </c>
      <c r="N10256" s="11" t="s">
        <v>4871</v>
      </c>
      <c r="O10256" s="12" t="s">
        <v>29</v>
      </c>
      <c r="P10256" s="12"/>
      <c r="Q10256" s="15" t="s">
        <v>45364</v>
      </c>
      <c r="R10256" s="12" t="s">
        <v>148</v>
      </c>
      <c r="S10256" s="11" t="s">
        <v>45365</v>
      </c>
      <c r="T10256" s="11" t="s">
        <v>4955</v>
      </c>
    </row>
    <row x14ac:dyDescent="0.25" r="10257" customHeight="1" ht="19.5">
      <c r="A10257" s="18">
        <v>45224</v>
      </c>
      <c r="B10257" s="11" t="s">
        <v>45366</v>
      </c>
      <c r="C10257" s="11" t="s">
        <v>660</v>
      </c>
      <c r="D10257" s="12"/>
      <c r="E10257" s="13" t="s">
        <v>45367</v>
      </c>
      <c r="F10257" s="11" t="s">
        <v>41557</v>
      </c>
      <c r="G10257" s="12" t="s">
        <v>74</v>
      </c>
      <c r="H10257" s="12"/>
      <c r="I10257" s="14" t="s">
        <v>148</v>
      </c>
      <c r="J10257" s="12" t="s">
        <v>24</v>
      </c>
      <c r="K10257" s="12" t="s">
        <v>25</v>
      </c>
      <c r="L10257" s="12" t="s">
        <v>39</v>
      </c>
      <c r="M10257" s="11" t="s">
        <v>149</v>
      </c>
      <c r="N10257" s="11" t="s">
        <v>624</v>
      </c>
      <c r="O10257" s="12" t="s">
        <v>29</v>
      </c>
      <c r="P10257" s="12"/>
      <c r="Q10257" s="15" t="s">
        <v>45368</v>
      </c>
      <c r="R10257" s="12" t="s">
        <v>42</v>
      </c>
      <c r="S10257" s="11" t="s">
        <v>45369</v>
      </c>
      <c r="T10257" s="11" t="s">
        <v>45370</v>
      </c>
    </row>
    <row x14ac:dyDescent="0.25" r="10258" customHeight="1" ht="19.5">
      <c r="A10258" s="18">
        <v>45222</v>
      </c>
      <c r="B10258" s="11" t="s">
        <v>45371</v>
      </c>
      <c r="C10258" s="11" t="s">
        <v>1011</v>
      </c>
      <c r="D10258" s="12"/>
      <c r="E10258" s="13">
        <v>18527820991</v>
      </c>
      <c r="F10258" s="11" t="s">
        <v>1210</v>
      </c>
      <c r="G10258" s="12" t="s">
        <v>23</v>
      </c>
      <c r="H10258" s="12"/>
      <c r="I10258" s="14" t="s">
        <v>189</v>
      </c>
      <c r="J10258" s="12" t="s">
        <v>24</v>
      </c>
      <c r="K10258" s="12" t="s">
        <v>25</v>
      </c>
      <c r="L10258" s="12" t="s">
        <v>39</v>
      </c>
      <c r="M10258" s="11" t="s">
        <v>40</v>
      </c>
      <c r="N10258" s="11" t="s">
        <v>28</v>
      </c>
      <c r="O10258" s="12" t="s">
        <v>29</v>
      </c>
      <c r="P10258" s="12"/>
      <c r="Q10258" s="15" t="s">
        <v>45372</v>
      </c>
      <c r="R10258" s="12" t="s">
        <v>42</v>
      </c>
      <c r="S10258" s="11" t="s">
        <v>45373</v>
      </c>
      <c r="T10258" s="11" t="s">
        <v>45374</v>
      </c>
    </row>
    <row x14ac:dyDescent="0.25" r="10259" customHeight="1" ht="19.5">
      <c r="A10259" s="18">
        <v>45223</v>
      </c>
      <c r="B10259" s="11" t="s">
        <v>45375</v>
      </c>
      <c r="C10259" s="11" t="s">
        <v>12657</v>
      </c>
      <c r="D10259" s="12"/>
      <c r="E10259" s="13">
        <v>13277395579</v>
      </c>
      <c r="F10259" s="11" t="s">
        <v>45376</v>
      </c>
      <c r="G10259" s="12" t="s">
        <v>74</v>
      </c>
      <c r="H10259" s="12"/>
      <c r="I10259" s="14" t="s">
        <v>110</v>
      </c>
      <c r="J10259" s="12" t="s">
        <v>24</v>
      </c>
      <c r="K10259" s="12" t="s">
        <v>25</v>
      </c>
      <c r="L10259" s="12" t="s">
        <v>39</v>
      </c>
      <c r="M10259" s="11" t="s">
        <v>40</v>
      </c>
      <c r="N10259" s="11" t="s">
        <v>183</v>
      </c>
      <c r="O10259" s="12" t="s">
        <v>29</v>
      </c>
      <c r="P10259" s="12"/>
      <c r="Q10259" s="15" t="s">
        <v>45377</v>
      </c>
      <c r="R10259" s="12" t="s">
        <v>42</v>
      </c>
      <c r="S10259" s="11" t="s">
        <v>45378</v>
      </c>
      <c r="T10259" s="11" t="s">
        <v>45379</v>
      </c>
    </row>
    <row x14ac:dyDescent="0.25" r="10260" customHeight="1" ht="19.5">
      <c r="A10260" s="18">
        <v>45222</v>
      </c>
      <c r="B10260" s="11" t="s">
        <v>45380</v>
      </c>
      <c r="C10260" s="11" t="s">
        <v>336</v>
      </c>
      <c r="D10260" s="12"/>
      <c r="E10260" s="13">
        <v>18694098925</v>
      </c>
      <c r="F10260" s="11" t="s">
        <v>43985</v>
      </c>
      <c r="G10260" s="12" t="s">
        <v>62</v>
      </c>
      <c r="H10260" s="12"/>
      <c r="I10260" s="14">
        <v>10015</v>
      </c>
      <c r="J10260" s="12" t="s">
        <v>24</v>
      </c>
      <c r="K10260" s="12" t="s">
        <v>172</v>
      </c>
      <c r="L10260" s="12" t="s">
        <v>26</v>
      </c>
      <c r="M10260" s="11" t="s">
        <v>27</v>
      </c>
      <c r="N10260" s="11" t="s">
        <v>28</v>
      </c>
      <c r="O10260" s="12" t="s">
        <v>29</v>
      </c>
      <c r="P10260" s="12"/>
      <c r="Q10260" s="15" t="s">
        <v>44880</v>
      </c>
      <c r="R10260" s="12" t="s">
        <v>31</v>
      </c>
      <c r="S10260" s="11" t="s">
        <v>45381</v>
      </c>
      <c r="T10260" s="11" t="s">
        <v>45382</v>
      </c>
    </row>
    <row x14ac:dyDescent="0.25" r="10261" customHeight="1" ht="19.5">
      <c r="A10261" s="18">
        <v>45222</v>
      </c>
      <c r="B10261" s="11" t="s">
        <v>45383</v>
      </c>
      <c r="C10261" s="11" t="s">
        <v>4499</v>
      </c>
      <c r="D10261" s="12"/>
      <c r="E10261" s="13">
        <v>18527201159</v>
      </c>
      <c r="F10261" s="11" t="s">
        <v>45384</v>
      </c>
      <c r="G10261" s="12" t="s">
        <v>74</v>
      </c>
      <c r="H10261" s="12"/>
      <c r="I10261" s="14" t="s">
        <v>110</v>
      </c>
      <c r="J10261" s="12" t="s">
        <v>24</v>
      </c>
      <c r="K10261" s="12" t="s">
        <v>25</v>
      </c>
      <c r="L10261" s="12" t="s">
        <v>39</v>
      </c>
      <c r="M10261" s="11" t="s">
        <v>40</v>
      </c>
      <c r="N10261" s="11" t="s">
        <v>183</v>
      </c>
      <c r="O10261" s="12" t="s">
        <v>29</v>
      </c>
      <c r="P10261" s="12"/>
      <c r="Q10261" s="15" t="s">
        <v>45385</v>
      </c>
      <c r="R10261" s="12" t="s">
        <v>42</v>
      </c>
      <c r="S10261" s="11" t="s">
        <v>45386</v>
      </c>
      <c r="T10261" s="11" t="s">
        <v>45387</v>
      </c>
    </row>
    <row x14ac:dyDescent="0.25" r="10262" customHeight="1" ht="19.5">
      <c r="A10262" s="18">
        <v>45225</v>
      </c>
      <c r="B10262" s="11" t="s">
        <v>45388</v>
      </c>
      <c r="C10262" s="11" t="s">
        <v>4923</v>
      </c>
      <c r="D10262" s="12"/>
      <c r="E10262" s="13" t="s">
        <v>45389</v>
      </c>
      <c r="F10262" s="11" t="s">
        <v>45390</v>
      </c>
      <c r="G10262" s="12" t="s">
        <v>74</v>
      </c>
      <c r="H10262" s="12" t="s">
        <v>86</v>
      </c>
      <c r="I10262" s="14" t="s">
        <v>148</v>
      </c>
      <c r="J10262" s="12" t="s">
        <v>24</v>
      </c>
      <c r="K10262" s="12" t="s">
        <v>25</v>
      </c>
      <c r="L10262" s="12" t="s">
        <v>39</v>
      </c>
      <c r="M10262" s="11" t="s">
        <v>149</v>
      </c>
      <c r="N10262" s="11" t="s">
        <v>4871</v>
      </c>
      <c r="O10262" s="12" t="s">
        <v>29</v>
      </c>
      <c r="P10262" s="12"/>
      <c r="Q10262" s="15" t="s">
        <v>45391</v>
      </c>
      <c r="R10262" s="12" t="s">
        <v>148</v>
      </c>
      <c r="S10262" s="11" t="s">
        <v>45392</v>
      </c>
      <c r="T10262" s="11" t="s">
        <v>4955</v>
      </c>
    </row>
    <row x14ac:dyDescent="0.25" r="10263" customHeight="1" ht="19.5">
      <c r="A10263" s="18">
        <v>45225</v>
      </c>
      <c r="B10263" s="11" t="s">
        <v>45393</v>
      </c>
      <c r="C10263" s="11" t="s">
        <v>660</v>
      </c>
      <c r="D10263" s="12"/>
      <c r="E10263" s="13" t="s">
        <v>45394</v>
      </c>
      <c r="F10263" s="11" t="s">
        <v>45395</v>
      </c>
      <c r="G10263" s="12" t="s">
        <v>74</v>
      </c>
      <c r="H10263" s="12"/>
      <c r="I10263" s="14" t="s">
        <v>142</v>
      </c>
      <c r="J10263" s="12" t="s">
        <v>24</v>
      </c>
      <c r="K10263" s="12" t="s">
        <v>25</v>
      </c>
      <c r="L10263" s="12" t="s">
        <v>39</v>
      </c>
      <c r="M10263" s="11" t="s">
        <v>149</v>
      </c>
      <c r="N10263" s="11" t="s">
        <v>624</v>
      </c>
      <c r="O10263" s="12" t="s">
        <v>29</v>
      </c>
      <c r="P10263" s="12"/>
      <c r="Q10263" s="15" t="s">
        <v>45396</v>
      </c>
      <c r="R10263" s="12" t="s">
        <v>42</v>
      </c>
      <c r="S10263" s="11" t="s">
        <v>45397</v>
      </c>
      <c r="T10263" s="11" t="s">
        <v>45398</v>
      </c>
    </row>
    <row x14ac:dyDescent="0.25" r="10264" customHeight="1" ht="19.5">
      <c r="A10264" s="18">
        <v>45223</v>
      </c>
      <c r="B10264" s="11" t="s">
        <v>45399</v>
      </c>
      <c r="C10264" s="11" t="s">
        <v>5811</v>
      </c>
      <c r="D10264" s="12"/>
      <c r="E10264" s="13">
        <v>13477123701</v>
      </c>
      <c r="F10264" s="11" t="s">
        <v>45400</v>
      </c>
      <c r="G10264" s="12" t="s">
        <v>216</v>
      </c>
      <c r="H10264" s="12" t="s">
        <v>130</v>
      </c>
      <c r="I10264" s="14" t="s">
        <v>290</v>
      </c>
      <c r="J10264" s="12" t="s">
        <v>24</v>
      </c>
      <c r="K10264" s="12" t="s">
        <v>25</v>
      </c>
      <c r="L10264" s="12" t="s">
        <v>39</v>
      </c>
      <c r="M10264" s="11" t="s">
        <v>40</v>
      </c>
      <c r="N10264" s="11" t="s">
        <v>28</v>
      </c>
      <c r="O10264" s="12" t="s">
        <v>29</v>
      </c>
      <c r="P10264" s="12"/>
      <c r="Q10264" s="15" t="s">
        <v>45401</v>
      </c>
      <c r="R10264" s="12" t="s">
        <v>42</v>
      </c>
      <c r="S10264" s="11" t="s">
        <v>45402</v>
      </c>
      <c r="T10264" s="11" t="s">
        <v>45403</v>
      </c>
    </row>
    <row x14ac:dyDescent="0.25" r="10265" customHeight="1" ht="19.5">
      <c r="A10265" s="18">
        <v>45224</v>
      </c>
      <c r="B10265" s="11" t="s">
        <v>45404</v>
      </c>
      <c r="C10265" s="11" t="s">
        <v>660</v>
      </c>
      <c r="D10265" s="12"/>
      <c r="E10265" s="13" t="s">
        <v>45405</v>
      </c>
      <c r="F10265" s="11" t="s">
        <v>34245</v>
      </c>
      <c r="G10265" s="12" t="s">
        <v>74</v>
      </c>
      <c r="H10265" s="12"/>
      <c r="I10265" s="14" t="s">
        <v>148</v>
      </c>
      <c r="J10265" s="12" t="s">
        <v>24</v>
      </c>
      <c r="K10265" s="12" t="s">
        <v>25</v>
      </c>
      <c r="L10265" s="12" t="s">
        <v>39</v>
      </c>
      <c r="M10265" s="11" t="s">
        <v>149</v>
      </c>
      <c r="N10265" s="11" t="s">
        <v>624</v>
      </c>
      <c r="O10265" s="12" t="s">
        <v>29</v>
      </c>
      <c r="P10265" s="12"/>
      <c r="Q10265" s="15" t="s">
        <v>45406</v>
      </c>
      <c r="R10265" s="12" t="s">
        <v>42</v>
      </c>
      <c r="S10265" s="11" t="s">
        <v>45407</v>
      </c>
      <c r="T10265" s="11" t="s">
        <v>45408</v>
      </c>
    </row>
    <row x14ac:dyDescent="0.25" r="10266" customHeight="1" ht="19.5">
      <c r="A10266" s="18">
        <v>45223</v>
      </c>
      <c r="B10266" s="11" t="s">
        <v>45409</v>
      </c>
      <c r="C10266" s="11" t="s">
        <v>660</v>
      </c>
      <c r="D10266" s="12"/>
      <c r="E10266" s="13" t="s">
        <v>45410</v>
      </c>
      <c r="F10266" s="11" t="s">
        <v>45411</v>
      </c>
      <c r="G10266" s="12" t="s">
        <v>74</v>
      </c>
      <c r="H10266" s="12"/>
      <c r="I10266" s="14" t="s">
        <v>148</v>
      </c>
      <c r="J10266" s="12" t="s">
        <v>24</v>
      </c>
      <c r="K10266" s="12" t="s">
        <v>25</v>
      </c>
      <c r="L10266" s="12" t="s">
        <v>39</v>
      </c>
      <c r="M10266" s="11" t="s">
        <v>149</v>
      </c>
      <c r="N10266" s="11" t="s">
        <v>624</v>
      </c>
      <c r="O10266" s="12" t="s">
        <v>29</v>
      </c>
      <c r="P10266" s="12"/>
      <c r="Q10266" s="15" t="s">
        <v>45412</v>
      </c>
      <c r="R10266" s="12" t="s">
        <v>42</v>
      </c>
      <c r="S10266" s="11" t="s">
        <v>45413</v>
      </c>
      <c r="T10266" s="11" t="s">
        <v>45414</v>
      </c>
    </row>
    <row x14ac:dyDescent="0.25" r="10267" customHeight="1" ht="19.5">
      <c r="A10267" s="18">
        <v>45222</v>
      </c>
      <c r="B10267" s="11" t="s">
        <v>45415</v>
      </c>
      <c r="C10267" s="11" t="s">
        <v>660</v>
      </c>
      <c r="D10267" s="12"/>
      <c r="E10267" s="13" t="s">
        <v>45416</v>
      </c>
      <c r="F10267" s="11" t="s">
        <v>45417</v>
      </c>
      <c r="G10267" s="12" t="s">
        <v>74</v>
      </c>
      <c r="H10267" s="12" t="s">
        <v>121</v>
      </c>
      <c r="I10267" s="14" t="s">
        <v>87</v>
      </c>
      <c r="J10267" s="12" t="s">
        <v>24</v>
      </c>
      <c r="K10267" s="12" t="s">
        <v>25</v>
      </c>
      <c r="L10267" s="12" t="s">
        <v>39</v>
      </c>
      <c r="M10267" s="11" t="s">
        <v>149</v>
      </c>
      <c r="N10267" s="11" t="s">
        <v>624</v>
      </c>
      <c r="O10267" s="12" t="s">
        <v>29</v>
      </c>
      <c r="P10267" s="12"/>
      <c r="Q10267" s="15" t="s">
        <v>45418</v>
      </c>
      <c r="R10267" s="12" t="s">
        <v>42</v>
      </c>
      <c r="S10267" s="11" t="s">
        <v>45419</v>
      </c>
      <c r="T10267" s="11" t="s">
        <v>45420</v>
      </c>
    </row>
    <row x14ac:dyDescent="0.25" r="10268" customHeight="1" ht="19.5">
      <c r="A10268" s="18">
        <v>45225</v>
      </c>
      <c r="B10268" s="11" t="s">
        <v>45421</v>
      </c>
      <c r="C10268" s="11" t="s">
        <v>336</v>
      </c>
      <c r="D10268" s="12"/>
      <c r="E10268" s="13">
        <v>15587952185</v>
      </c>
      <c r="F10268" s="11" t="s">
        <v>19253</v>
      </c>
      <c r="G10268" s="12" t="s">
        <v>23</v>
      </c>
      <c r="H10268" s="12"/>
      <c r="I10268" s="14">
        <v>10015</v>
      </c>
      <c r="J10268" s="12" t="s">
        <v>24</v>
      </c>
      <c r="K10268" s="12" t="s">
        <v>69</v>
      </c>
      <c r="L10268" s="12" t="s">
        <v>26</v>
      </c>
      <c r="M10268" s="11" t="s">
        <v>27</v>
      </c>
      <c r="N10268" s="11" t="s">
        <v>28</v>
      </c>
      <c r="O10268" s="12" t="s">
        <v>29</v>
      </c>
      <c r="P10268" s="12"/>
      <c r="Q10268" s="15" t="s">
        <v>45422</v>
      </c>
      <c r="R10268" s="12" t="s">
        <v>31</v>
      </c>
      <c r="S10268" s="11" t="s">
        <v>45423</v>
      </c>
      <c r="T10268" s="11" t="s">
        <v>45424</v>
      </c>
    </row>
    <row x14ac:dyDescent="0.25" r="10269" customHeight="1" ht="19.5">
      <c r="A10269" s="18">
        <v>45224</v>
      </c>
      <c r="B10269" s="11" t="s">
        <v>45425</v>
      </c>
      <c r="C10269" s="11" t="s">
        <v>169</v>
      </c>
      <c r="D10269" s="12"/>
      <c r="E10269" s="13">
        <v>17507203332</v>
      </c>
      <c r="F10269" s="11" t="s">
        <v>43995</v>
      </c>
      <c r="G10269" s="12" t="s">
        <v>37</v>
      </c>
      <c r="H10269" s="12"/>
      <c r="I10269" s="14">
        <v>10015</v>
      </c>
      <c r="J10269" s="12" t="s">
        <v>24</v>
      </c>
      <c r="K10269" s="12" t="s">
        <v>69</v>
      </c>
      <c r="L10269" s="12" t="s">
        <v>26</v>
      </c>
      <c r="M10269" s="11" t="s">
        <v>27</v>
      </c>
      <c r="N10269" s="11" t="s">
        <v>28</v>
      </c>
      <c r="O10269" s="12" t="s">
        <v>29</v>
      </c>
      <c r="P10269" s="12"/>
      <c r="Q10269" s="15" t="s">
        <v>45426</v>
      </c>
      <c r="R10269" s="12" t="s">
        <v>31</v>
      </c>
      <c r="S10269" s="11" t="s">
        <v>45427</v>
      </c>
      <c r="T10269" s="11" t="s">
        <v>45428</v>
      </c>
    </row>
    <row x14ac:dyDescent="0.25" r="10270" customHeight="1" ht="19.5">
      <c r="A10270" s="18">
        <v>45225</v>
      </c>
      <c r="B10270" s="11" t="s">
        <v>45429</v>
      </c>
      <c r="C10270" s="11" t="s">
        <v>4882</v>
      </c>
      <c r="D10270" s="12"/>
      <c r="E10270" s="13" t="s">
        <v>45430</v>
      </c>
      <c r="F10270" s="11" t="s">
        <v>45431</v>
      </c>
      <c r="G10270" s="12" t="s">
        <v>74</v>
      </c>
      <c r="H10270" s="12"/>
      <c r="I10270" s="14" t="s">
        <v>148</v>
      </c>
      <c r="J10270" s="12" t="s">
        <v>24</v>
      </c>
      <c r="K10270" s="12" t="s">
        <v>25</v>
      </c>
      <c r="L10270" s="12" t="s">
        <v>39</v>
      </c>
      <c r="M10270" s="11" t="s">
        <v>149</v>
      </c>
      <c r="N10270" s="11" t="s">
        <v>4871</v>
      </c>
      <c r="O10270" s="12" t="s">
        <v>29</v>
      </c>
      <c r="P10270" s="12"/>
      <c r="Q10270" s="15" t="s">
        <v>45432</v>
      </c>
      <c r="R10270" s="12" t="s">
        <v>148</v>
      </c>
      <c r="S10270" s="11" t="s">
        <v>45433</v>
      </c>
      <c r="T10270" s="11" t="s">
        <v>4961</v>
      </c>
    </row>
    <row x14ac:dyDescent="0.25" r="10271" customHeight="1" ht="19.5">
      <c r="A10271" s="18">
        <v>45222</v>
      </c>
      <c r="B10271" s="11" t="s">
        <v>45434</v>
      </c>
      <c r="C10271" s="11" t="s">
        <v>336</v>
      </c>
      <c r="D10271" s="12"/>
      <c r="E10271" s="13">
        <v>13177060286</v>
      </c>
      <c r="F10271" s="11" t="s">
        <v>810</v>
      </c>
      <c r="G10271" s="12" t="s">
        <v>115</v>
      </c>
      <c r="H10271" s="12"/>
      <c r="I10271" s="14">
        <v>10015</v>
      </c>
      <c r="J10271" s="12" t="s">
        <v>24</v>
      </c>
      <c r="K10271" s="12" t="s">
        <v>69</v>
      </c>
      <c r="L10271" s="12" t="s">
        <v>26</v>
      </c>
      <c r="M10271" s="11" t="s">
        <v>27</v>
      </c>
      <c r="N10271" s="11" t="s">
        <v>28</v>
      </c>
      <c r="O10271" s="12" t="s">
        <v>29</v>
      </c>
      <c r="P10271" s="12"/>
      <c r="Q10271" s="15" t="s">
        <v>45435</v>
      </c>
      <c r="R10271" s="12" t="s">
        <v>31</v>
      </c>
      <c r="S10271" s="11" t="s">
        <v>45436</v>
      </c>
      <c r="T10271" s="11" t="s">
        <v>45437</v>
      </c>
    </row>
    <row x14ac:dyDescent="0.25" r="10272" customHeight="1" ht="19.5">
      <c r="A10272" s="18">
        <v>45222</v>
      </c>
      <c r="B10272" s="11" t="s">
        <v>45438</v>
      </c>
      <c r="C10272" s="11" t="s">
        <v>660</v>
      </c>
      <c r="D10272" s="12"/>
      <c r="E10272" s="13" t="s">
        <v>45439</v>
      </c>
      <c r="F10272" s="11" t="s">
        <v>45440</v>
      </c>
      <c r="G10272" s="12" t="s">
        <v>74</v>
      </c>
      <c r="H10272" s="12"/>
      <c r="I10272" s="14" t="s">
        <v>148</v>
      </c>
      <c r="J10272" s="12" t="s">
        <v>24</v>
      </c>
      <c r="K10272" s="12" t="s">
        <v>25</v>
      </c>
      <c r="L10272" s="12" t="s">
        <v>39</v>
      </c>
      <c r="M10272" s="11" t="s">
        <v>149</v>
      </c>
      <c r="N10272" s="11" t="s">
        <v>624</v>
      </c>
      <c r="O10272" s="12" t="s">
        <v>29</v>
      </c>
      <c r="P10272" s="12"/>
      <c r="Q10272" s="15" t="s">
        <v>45441</v>
      </c>
      <c r="R10272" s="12" t="s">
        <v>42</v>
      </c>
      <c r="S10272" s="11" t="s">
        <v>36679</v>
      </c>
      <c r="T10272" s="11" t="s">
        <v>37985</v>
      </c>
    </row>
    <row x14ac:dyDescent="0.25" r="10273" customHeight="1" ht="19.5">
      <c r="A10273" s="18">
        <v>45225</v>
      </c>
      <c r="B10273" s="11" t="s">
        <v>45442</v>
      </c>
      <c r="C10273" s="11" t="s">
        <v>45443</v>
      </c>
      <c r="D10273" s="12"/>
      <c r="E10273" s="13" t="s">
        <v>45444</v>
      </c>
      <c r="F10273" s="11" t="s">
        <v>44859</v>
      </c>
      <c r="G10273" s="12" t="s">
        <v>74</v>
      </c>
      <c r="H10273" s="12" t="s">
        <v>98</v>
      </c>
      <c r="I10273" s="14" t="s">
        <v>116</v>
      </c>
      <c r="J10273" s="12" t="s">
        <v>24</v>
      </c>
      <c r="K10273" s="12" t="s">
        <v>25</v>
      </c>
      <c r="L10273" s="12" t="s">
        <v>39</v>
      </c>
      <c r="M10273" s="11" t="s">
        <v>149</v>
      </c>
      <c r="N10273" s="11" t="s">
        <v>28</v>
      </c>
      <c r="O10273" s="12" t="s">
        <v>29</v>
      </c>
      <c r="P10273" s="12"/>
      <c r="Q10273" s="15" t="s">
        <v>45445</v>
      </c>
      <c r="R10273" s="12" t="s">
        <v>42</v>
      </c>
      <c r="S10273" s="11" t="s">
        <v>45446</v>
      </c>
      <c r="T10273" s="11" t="s">
        <v>45447</v>
      </c>
    </row>
    <row x14ac:dyDescent="0.25" r="10274" customHeight="1" ht="19.5">
      <c r="A10274" s="18">
        <v>45225</v>
      </c>
      <c r="B10274" s="11" t="s">
        <v>45448</v>
      </c>
      <c r="C10274" s="11" t="s">
        <v>15348</v>
      </c>
      <c r="D10274" s="12"/>
      <c r="E10274" s="13">
        <v>15271507163</v>
      </c>
      <c r="F10274" s="11" t="s">
        <v>43156</v>
      </c>
      <c r="G10274" s="12" t="s">
        <v>23</v>
      </c>
      <c r="H10274" s="12"/>
      <c r="I10274" s="14" t="s">
        <v>749</v>
      </c>
      <c r="J10274" s="12" t="s">
        <v>24</v>
      </c>
      <c r="K10274" s="12" t="s">
        <v>25</v>
      </c>
      <c r="L10274" s="12" t="s">
        <v>39</v>
      </c>
      <c r="M10274" s="11" t="s">
        <v>40</v>
      </c>
      <c r="N10274" s="11" t="s">
        <v>28</v>
      </c>
      <c r="O10274" s="12" t="s">
        <v>29</v>
      </c>
      <c r="P10274" s="12"/>
      <c r="Q10274" s="15" t="s">
        <v>45449</v>
      </c>
      <c r="R10274" s="12" t="s">
        <v>42</v>
      </c>
      <c r="S10274" s="11" t="s">
        <v>45450</v>
      </c>
      <c r="T10274" s="11" t="s">
        <v>45451</v>
      </c>
    </row>
    <row x14ac:dyDescent="0.25" r="10275" customHeight="1" ht="19.5">
      <c r="A10275" s="18">
        <v>45222</v>
      </c>
      <c r="B10275" s="11" t="s">
        <v>45452</v>
      </c>
      <c r="C10275" s="11" t="s">
        <v>5869</v>
      </c>
      <c r="D10275" s="12"/>
      <c r="E10275" s="13">
        <v>18672903020</v>
      </c>
      <c r="F10275" s="11" t="s">
        <v>38882</v>
      </c>
      <c r="G10275" s="12" t="s">
        <v>62</v>
      </c>
      <c r="H10275" s="12"/>
      <c r="I10275" s="14" t="s">
        <v>99</v>
      </c>
      <c r="J10275" s="12" t="s">
        <v>24</v>
      </c>
      <c r="K10275" s="12" t="s">
        <v>25</v>
      </c>
      <c r="L10275" s="12" t="s">
        <v>39</v>
      </c>
      <c r="M10275" s="11" t="s">
        <v>40</v>
      </c>
      <c r="N10275" s="11" t="s">
        <v>183</v>
      </c>
      <c r="O10275" s="12" t="s">
        <v>29</v>
      </c>
      <c r="P10275" s="12"/>
      <c r="Q10275" s="15" t="s">
        <v>45453</v>
      </c>
      <c r="R10275" s="12" t="s">
        <v>42</v>
      </c>
      <c r="S10275" s="11" t="s">
        <v>45454</v>
      </c>
      <c r="T10275" s="11" t="s">
        <v>45455</v>
      </c>
    </row>
    <row x14ac:dyDescent="0.25" r="10276" customHeight="1" ht="19.5">
      <c r="A10276" s="18">
        <v>45223</v>
      </c>
      <c r="B10276" s="11" t="s">
        <v>45456</v>
      </c>
      <c r="C10276" s="11" t="s">
        <v>660</v>
      </c>
      <c r="D10276" s="12"/>
      <c r="E10276" s="13" t="s">
        <v>45457</v>
      </c>
      <c r="F10276" s="11" t="s">
        <v>45458</v>
      </c>
      <c r="G10276" s="12" t="s">
        <v>74</v>
      </c>
      <c r="H10276" s="12" t="s">
        <v>98</v>
      </c>
      <c r="I10276" s="14" t="s">
        <v>148</v>
      </c>
      <c r="J10276" s="12" t="s">
        <v>24</v>
      </c>
      <c r="K10276" s="12" t="s">
        <v>25</v>
      </c>
      <c r="L10276" s="12" t="s">
        <v>39</v>
      </c>
      <c r="M10276" s="11" t="s">
        <v>149</v>
      </c>
      <c r="N10276" s="11" t="s">
        <v>624</v>
      </c>
      <c r="O10276" s="12" t="s">
        <v>29</v>
      </c>
      <c r="P10276" s="12"/>
      <c r="Q10276" s="15" t="s">
        <v>45459</v>
      </c>
      <c r="R10276" s="12" t="s">
        <v>42</v>
      </c>
      <c r="S10276" s="11" t="s">
        <v>45460</v>
      </c>
      <c r="T10276" s="11" t="s">
        <v>45461</v>
      </c>
    </row>
    <row x14ac:dyDescent="0.25" r="10277" customHeight="1" ht="19.5">
      <c r="A10277" s="18">
        <v>45222</v>
      </c>
      <c r="B10277" s="11" t="s">
        <v>45462</v>
      </c>
      <c r="C10277" s="11" t="s">
        <v>660</v>
      </c>
      <c r="D10277" s="12"/>
      <c r="E10277" s="13" t="s">
        <v>45463</v>
      </c>
      <c r="F10277" s="11" t="s">
        <v>45464</v>
      </c>
      <c r="G10277" s="12" t="s">
        <v>74</v>
      </c>
      <c r="H10277" s="12"/>
      <c r="I10277" s="14" t="s">
        <v>148</v>
      </c>
      <c r="J10277" s="12" t="s">
        <v>24</v>
      </c>
      <c r="K10277" s="12" t="s">
        <v>25</v>
      </c>
      <c r="L10277" s="12" t="s">
        <v>39</v>
      </c>
      <c r="M10277" s="11" t="s">
        <v>149</v>
      </c>
      <c r="N10277" s="11" t="s">
        <v>624</v>
      </c>
      <c r="O10277" s="12" t="s">
        <v>29</v>
      </c>
      <c r="P10277" s="12"/>
      <c r="Q10277" s="15" t="s">
        <v>45465</v>
      </c>
      <c r="R10277" s="12" t="s">
        <v>42</v>
      </c>
      <c r="S10277" s="11" t="s">
        <v>45466</v>
      </c>
      <c r="T10277" s="11" t="s">
        <v>45467</v>
      </c>
    </row>
    <row x14ac:dyDescent="0.25" r="10278" customHeight="1" ht="19.5">
      <c r="A10278" s="18">
        <v>45222</v>
      </c>
      <c r="B10278" s="11" t="s">
        <v>45468</v>
      </c>
      <c r="C10278" s="11" t="s">
        <v>169</v>
      </c>
      <c r="D10278" s="12"/>
      <c r="E10278" s="13">
        <v>15571711045</v>
      </c>
      <c r="F10278" s="11" t="s">
        <v>45469</v>
      </c>
      <c r="G10278" s="12" t="s">
        <v>37</v>
      </c>
      <c r="H10278" s="12"/>
      <c r="I10278" s="14">
        <v>10015</v>
      </c>
      <c r="J10278" s="12" t="s">
        <v>24</v>
      </c>
      <c r="K10278" s="12" t="s">
        <v>69</v>
      </c>
      <c r="L10278" s="12" t="s">
        <v>26</v>
      </c>
      <c r="M10278" s="11" t="s">
        <v>27</v>
      </c>
      <c r="N10278" s="11" t="s">
        <v>28</v>
      </c>
      <c r="O10278" s="12" t="s">
        <v>29</v>
      </c>
      <c r="P10278" s="12"/>
      <c r="Q10278" s="15" t="s">
        <v>45470</v>
      </c>
      <c r="R10278" s="12" t="s">
        <v>31</v>
      </c>
      <c r="S10278" s="11" t="s">
        <v>45471</v>
      </c>
      <c r="T10278" s="11" t="s">
        <v>45472</v>
      </c>
    </row>
    <row x14ac:dyDescent="0.25" r="10279" customHeight="1" ht="19.5">
      <c r="A10279" s="18">
        <v>45223</v>
      </c>
      <c r="B10279" s="11" t="s">
        <v>45473</v>
      </c>
      <c r="C10279" s="11" t="s">
        <v>4336</v>
      </c>
      <c r="D10279" s="12"/>
      <c r="E10279" s="13" t="s">
        <v>45474</v>
      </c>
      <c r="F10279" s="11" t="s">
        <v>45475</v>
      </c>
      <c r="G10279" s="12" t="s">
        <v>74</v>
      </c>
      <c r="H10279" s="12" t="s">
        <v>130</v>
      </c>
      <c r="I10279" s="14" t="s">
        <v>148</v>
      </c>
      <c r="J10279" s="12" t="s">
        <v>24</v>
      </c>
      <c r="K10279" s="12" t="s">
        <v>25</v>
      </c>
      <c r="L10279" s="12" t="s">
        <v>39</v>
      </c>
      <c r="M10279" s="11" t="s">
        <v>149</v>
      </c>
      <c r="N10279" s="11" t="s">
        <v>28</v>
      </c>
      <c r="O10279" s="12" t="s">
        <v>29</v>
      </c>
      <c r="P10279" s="12"/>
      <c r="Q10279" s="15" t="s">
        <v>45476</v>
      </c>
      <c r="R10279" s="12" t="s">
        <v>42</v>
      </c>
      <c r="S10279" s="11" t="s">
        <v>45477</v>
      </c>
      <c r="T10279" s="11" t="s">
        <v>45478</v>
      </c>
    </row>
    <row x14ac:dyDescent="0.25" r="10280" customHeight="1" ht="19.5">
      <c r="A10280" s="18">
        <v>45222</v>
      </c>
      <c r="B10280" s="11" t="s">
        <v>45479</v>
      </c>
      <c r="C10280" s="11" t="s">
        <v>1011</v>
      </c>
      <c r="D10280" s="12"/>
      <c r="E10280" s="13">
        <v>13217276498</v>
      </c>
      <c r="F10280" s="11" t="s">
        <v>45480</v>
      </c>
      <c r="G10280" s="12" t="s">
        <v>37</v>
      </c>
      <c r="H10280" s="12" t="s">
        <v>2904</v>
      </c>
      <c r="I10280" s="14" t="s">
        <v>110</v>
      </c>
      <c r="J10280" s="12" t="s">
        <v>24</v>
      </c>
      <c r="K10280" s="12" t="s">
        <v>25</v>
      </c>
      <c r="L10280" s="12" t="s">
        <v>39</v>
      </c>
      <c r="M10280" s="11" t="s">
        <v>27</v>
      </c>
      <c r="N10280" s="11" t="s">
        <v>28</v>
      </c>
      <c r="O10280" s="12" t="s">
        <v>29</v>
      </c>
      <c r="P10280" s="12"/>
      <c r="Q10280" s="15" t="s">
        <v>45481</v>
      </c>
      <c r="R10280" s="12" t="s">
        <v>42</v>
      </c>
      <c r="S10280" s="11" t="s">
        <v>45482</v>
      </c>
      <c r="T10280" s="11" t="s">
        <v>45483</v>
      </c>
    </row>
    <row x14ac:dyDescent="0.25" r="10281" customHeight="1" ht="19.5">
      <c r="A10281" s="18">
        <v>45223</v>
      </c>
      <c r="B10281" s="11" t="s">
        <v>45484</v>
      </c>
      <c r="C10281" s="11" t="s">
        <v>974</v>
      </c>
      <c r="D10281" s="12"/>
      <c r="E10281" s="13">
        <v>13085162168</v>
      </c>
      <c r="F10281" s="11" t="s">
        <v>45485</v>
      </c>
      <c r="G10281" s="12" t="s">
        <v>62</v>
      </c>
      <c r="H10281" s="12"/>
      <c r="I10281" s="14" t="s">
        <v>850</v>
      </c>
      <c r="J10281" s="12" t="s">
        <v>24</v>
      </c>
      <c r="K10281" s="12" t="s">
        <v>172</v>
      </c>
      <c r="L10281" s="12" t="s">
        <v>39</v>
      </c>
      <c r="M10281" s="11" t="s">
        <v>40</v>
      </c>
      <c r="N10281" s="11" t="s">
        <v>28</v>
      </c>
      <c r="O10281" s="12" t="s">
        <v>29</v>
      </c>
      <c r="P10281" s="12"/>
      <c r="Q10281" s="15" t="s">
        <v>45486</v>
      </c>
      <c r="R10281" s="12" t="s">
        <v>42</v>
      </c>
      <c r="S10281" s="11" t="s">
        <v>45487</v>
      </c>
      <c r="T10281" s="11" t="s">
        <v>45488</v>
      </c>
    </row>
    <row x14ac:dyDescent="0.25" r="10282" customHeight="1" ht="19.5">
      <c r="A10282" s="18">
        <v>45223</v>
      </c>
      <c r="B10282" s="11" t="s">
        <v>45489</v>
      </c>
      <c r="C10282" s="11" t="s">
        <v>660</v>
      </c>
      <c r="D10282" s="12"/>
      <c r="E10282" s="13" t="s">
        <v>45490</v>
      </c>
      <c r="F10282" s="11" t="s">
        <v>39940</v>
      </c>
      <c r="G10282" s="12" t="s">
        <v>74</v>
      </c>
      <c r="H10282" s="12"/>
      <c r="I10282" s="14" t="s">
        <v>148</v>
      </c>
      <c r="J10282" s="12" t="s">
        <v>24</v>
      </c>
      <c r="K10282" s="12" t="s">
        <v>25</v>
      </c>
      <c r="L10282" s="12" t="s">
        <v>39</v>
      </c>
      <c r="M10282" s="11" t="s">
        <v>149</v>
      </c>
      <c r="N10282" s="11" t="s">
        <v>624</v>
      </c>
      <c r="O10282" s="12" t="s">
        <v>29</v>
      </c>
      <c r="P10282" s="12"/>
      <c r="Q10282" s="15" t="s">
        <v>45491</v>
      </c>
      <c r="R10282" s="12" t="s">
        <v>42</v>
      </c>
      <c r="S10282" s="11" t="s">
        <v>45492</v>
      </c>
      <c r="T10282" s="11" t="s">
        <v>45493</v>
      </c>
    </row>
    <row x14ac:dyDescent="0.25" r="10283" customHeight="1" ht="19.5">
      <c r="A10283" s="18">
        <v>45223</v>
      </c>
      <c r="B10283" s="11" t="s">
        <v>45494</v>
      </c>
      <c r="C10283" s="11" t="s">
        <v>6191</v>
      </c>
      <c r="D10283" s="12"/>
      <c r="E10283" s="13">
        <v>13040953423</v>
      </c>
      <c r="F10283" s="11" t="s">
        <v>45495</v>
      </c>
      <c r="G10283" s="12" t="s">
        <v>23</v>
      </c>
      <c r="H10283" s="12"/>
      <c r="I10283" s="14" t="s">
        <v>57</v>
      </c>
      <c r="J10283" s="12" t="s">
        <v>24</v>
      </c>
      <c r="K10283" s="12" t="s">
        <v>25</v>
      </c>
      <c r="L10283" s="12" t="s">
        <v>39</v>
      </c>
      <c r="M10283" s="11" t="s">
        <v>27</v>
      </c>
      <c r="N10283" s="11" t="s">
        <v>624</v>
      </c>
      <c r="O10283" s="12" t="s">
        <v>29</v>
      </c>
      <c r="P10283" s="12"/>
      <c r="Q10283" s="15" t="s">
        <v>45496</v>
      </c>
      <c r="R10283" s="12" t="s">
        <v>42</v>
      </c>
      <c r="S10283" s="11" t="s">
        <v>45497</v>
      </c>
      <c r="T10283" s="11" t="s">
        <v>45498</v>
      </c>
    </row>
    <row x14ac:dyDescent="0.25" r="10284" customHeight="1" ht="19.5">
      <c r="A10284" s="18">
        <v>45224</v>
      </c>
      <c r="B10284" s="11" t="s">
        <v>45499</v>
      </c>
      <c r="C10284" s="11" t="s">
        <v>20442</v>
      </c>
      <c r="D10284" s="12"/>
      <c r="E10284" s="13">
        <v>13364428154</v>
      </c>
      <c r="F10284" s="11"/>
      <c r="G10284" s="12"/>
      <c r="H10284" s="12"/>
      <c r="I10284" s="14" t="s">
        <v>131</v>
      </c>
      <c r="J10284" s="12" t="s">
        <v>24</v>
      </c>
      <c r="K10284" s="12" t="s">
        <v>25</v>
      </c>
      <c r="L10284" s="12" t="s">
        <v>39</v>
      </c>
      <c r="M10284" s="11" t="s">
        <v>27</v>
      </c>
      <c r="N10284" s="11" t="s">
        <v>624</v>
      </c>
      <c r="O10284" s="12" t="s">
        <v>29</v>
      </c>
      <c r="P10284" s="12"/>
      <c r="Q10284" s="15" t="s">
        <v>45500</v>
      </c>
      <c r="R10284" s="12" t="s">
        <v>42</v>
      </c>
      <c r="S10284" s="11" t="s">
        <v>45501</v>
      </c>
      <c r="T10284" s="11" t="s">
        <v>45502</v>
      </c>
    </row>
    <row x14ac:dyDescent="0.25" r="10285" customHeight="1" ht="19.5">
      <c r="A10285" s="18">
        <v>45222</v>
      </c>
      <c r="B10285" s="11" t="s">
        <v>45503</v>
      </c>
      <c r="C10285" s="11" t="s">
        <v>6591</v>
      </c>
      <c r="D10285" s="12"/>
      <c r="E10285" s="13">
        <v>15997539601</v>
      </c>
      <c r="F10285" s="11" t="s">
        <v>39292</v>
      </c>
      <c r="G10285" s="12" t="s">
        <v>216</v>
      </c>
      <c r="H10285" s="12"/>
      <c r="I10285" s="14">
        <v>10015</v>
      </c>
      <c r="J10285" s="12" t="s">
        <v>24</v>
      </c>
      <c r="K10285" s="12" t="s">
        <v>25</v>
      </c>
      <c r="L10285" s="12" t="s">
        <v>26</v>
      </c>
      <c r="M10285" s="11" t="s">
        <v>27</v>
      </c>
      <c r="N10285" s="11" t="s">
        <v>28</v>
      </c>
      <c r="O10285" s="12" t="s">
        <v>29</v>
      </c>
      <c r="P10285" s="12"/>
      <c r="Q10285" s="15" t="s">
        <v>45504</v>
      </c>
      <c r="R10285" s="12" t="s">
        <v>31</v>
      </c>
      <c r="S10285" s="11" t="s">
        <v>45505</v>
      </c>
      <c r="T10285" s="11" t="s">
        <v>45506</v>
      </c>
    </row>
    <row x14ac:dyDescent="0.25" r="10286" customHeight="1" ht="19.5">
      <c r="A10286" s="18">
        <v>45222</v>
      </c>
      <c r="B10286" s="11" t="s">
        <v>45507</v>
      </c>
      <c r="C10286" s="11" t="s">
        <v>4499</v>
      </c>
      <c r="D10286" s="12"/>
      <c r="E10286" s="13">
        <v>18671761043</v>
      </c>
      <c r="F10286" s="11" t="s">
        <v>43985</v>
      </c>
      <c r="G10286" s="12" t="s">
        <v>289</v>
      </c>
      <c r="H10286" s="12"/>
      <c r="I10286" s="14" t="s">
        <v>241</v>
      </c>
      <c r="J10286" s="12" t="s">
        <v>24</v>
      </c>
      <c r="K10286" s="12" t="s">
        <v>25</v>
      </c>
      <c r="L10286" s="12" t="s">
        <v>39</v>
      </c>
      <c r="M10286" s="11" t="s">
        <v>27</v>
      </c>
      <c r="N10286" s="11" t="s">
        <v>183</v>
      </c>
      <c r="O10286" s="12" t="s">
        <v>29</v>
      </c>
      <c r="P10286" s="12"/>
      <c r="Q10286" s="15" t="s">
        <v>45508</v>
      </c>
      <c r="R10286" s="12" t="s">
        <v>42</v>
      </c>
      <c r="S10286" s="11" t="s">
        <v>45509</v>
      </c>
      <c r="T10286" s="11" t="s">
        <v>45510</v>
      </c>
    </row>
    <row x14ac:dyDescent="0.25" r="10287" customHeight="1" ht="19.5">
      <c r="A10287" s="18">
        <v>45222</v>
      </c>
      <c r="B10287" s="11" t="s">
        <v>45511</v>
      </c>
      <c r="C10287" s="11" t="s">
        <v>6191</v>
      </c>
      <c r="D10287" s="12"/>
      <c r="E10287" s="13">
        <v>18572372886</v>
      </c>
      <c r="F10287" s="11" t="s">
        <v>45512</v>
      </c>
      <c r="G10287" s="12" t="s">
        <v>74</v>
      </c>
      <c r="H10287" s="12"/>
      <c r="I10287" s="14" t="s">
        <v>57</v>
      </c>
      <c r="J10287" s="12" t="s">
        <v>24</v>
      </c>
      <c r="K10287" s="12" t="s">
        <v>25</v>
      </c>
      <c r="L10287" s="12" t="s">
        <v>39</v>
      </c>
      <c r="M10287" s="11" t="s">
        <v>27</v>
      </c>
      <c r="N10287" s="11" t="s">
        <v>624</v>
      </c>
      <c r="O10287" s="12" t="s">
        <v>29</v>
      </c>
      <c r="P10287" s="12"/>
      <c r="Q10287" s="15" t="s">
        <v>45513</v>
      </c>
      <c r="R10287" s="12" t="s">
        <v>42</v>
      </c>
      <c r="S10287" s="11" t="s">
        <v>45514</v>
      </c>
      <c r="T10287" s="11" t="s">
        <v>45515</v>
      </c>
    </row>
    <row x14ac:dyDescent="0.25" r="10288" customHeight="1" ht="19.5">
      <c r="A10288" s="18">
        <v>45225</v>
      </c>
      <c r="B10288" s="11" t="s">
        <v>45516</v>
      </c>
      <c r="C10288" s="11" t="s">
        <v>5684</v>
      </c>
      <c r="D10288" s="12"/>
      <c r="E10288" s="13">
        <v>16607203889</v>
      </c>
      <c r="F10288" s="11" t="s">
        <v>45517</v>
      </c>
      <c r="G10288" s="12" t="s">
        <v>37</v>
      </c>
      <c r="H10288" s="12"/>
      <c r="I10288" s="14" t="s">
        <v>590</v>
      </c>
      <c r="J10288" s="12" t="s">
        <v>24</v>
      </c>
      <c r="K10288" s="12" t="s">
        <v>25</v>
      </c>
      <c r="L10288" s="12" t="s">
        <v>39</v>
      </c>
      <c r="M10288" s="11" t="s">
        <v>40</v>
      </c>
      <c r="N10288" s="11" t="s">
        <v>183</v>
      </c>
      <c r="O10288" s="12" t="s">
        <v>29</v>
      </c>
      <c r="P10288" s="12"/>
      <c r="Q10288" s="15" t="s">
        <v>45518</v>
      </c>
      <c r="R10288" s="12" t="s">
        <v>42</v>
      </c>
      <c r="S10288" s="11" t="s">
        <v>45519</v>
      </c>
      <c r="T10288" s="11" t="s">
        <v>45520</v>
      </c>
    </row>
    <row x14ac:dyDescent="0.25" r="10289" customHeight="1" ht="19.5">
      <c r="A10289" s="18">
        <v>45225</v>
      </c>
      <c r="B10289" s="11" t="s">
        <v>45521</v>
      </c>
      <c r="C10289" s="11" t="s">
        <v>4867</v>
      </c>
      <c r="D10289" s="12"/>
      <c r="E10289" s="13" t="s">
        <v>45522</v>
      </c>
      <c r="F10289" s="11" t="s">
        <v>45523</v>
      </c>
      <c r="G10289" s="12" t="s">
        <v>74</v>
      </c>
      <c r="H10289" s="12" t="s">
        <v>86</v>
      </c>
      <c r="I10289" s="14" t="s">
        <v>4870</v>
      </c>
      <c r="J10289" s="12" t="s">
        <v>24</v>
      </c>
      <c r="K10289" s="12" t="s">
        <v>25</v>
      </c>
      <c r="L10289" s="12" t="s">
        <v>39</v>
      </c>
      <c r="M10289" s="11" t="s">
        <v>149</v>
      </c>
      <c r="N10289" s="11" t="s">
        <v>4871</v>
      </c>
      <c r="O10289" s="12" t="s">
        <v>29</v>
      </c>
      <c r="P10289" s="12"/>
      <c r="Q10289" s="15" t="s">
        <v>45524</v>
      </c>
      <c r="R10289" s="12" t="s">
        <v>148</v>
      </c>
      <c r="S10289" s="11" t="s">
        <v>45525</v>
      </c>
      <c r="T10289" s="11" t="s">
        <v>4961</v>
      </c>
    </row>
    <row x14ac:dyDescent="0.25" r="10290" customHeight="1" ht="19.5">
      <c r="A10290" s="18">
        <v>45225</v>
      </c>
      <c r="B10290" s="11" t="s">
        <v>45526</v>
      </c>
      <c r="C10290" s="11" t="s">
        <v>4882</v>
      </c>
      <c r="D10290" s="12"/>
      <c r="E10290" s="13" t="s">
        <v>45527</v>
      </c>
      <c r="F10290" s="11" t="s">
        <v>41304</v>
      </c>
      <c r="G10290" s="12" t="s">
        <v>74</v>
      </c>
      <c r="H10290" s="12"/>
      <c r="I10290" s="14" t="s">
        <v>148</v>
      </c>
      <c r="J10290" s="12" t="s">
        <v>24</v>
      </c>
      <c r="K10290" s="12" t="s">
        <v>25</v>
      </c>
      <c r="L10290" s="12" t="s">
        <v>39</v>
      </c>
      <c r="M10290" s="11" t="s">
        <v>149</v>
      </c>
      <c r="N10290" s="11" t="s">
        <v>4871</v>
      </c>
      <c r="O10290" s="12" t="s">
        <v>29</v>
      </c>
      <c r="P10290" s="12"/>
      <c r="Q10290" s="15" t="s">
        <v>45528</v>
      </c>
      <c r="R10290" s="12" t="s">
        <v>148</v>
      </c>
      <c r="S10290" s="11" t="s">
        <v>45529</v>
      </c>
      <c r="T10290" s="11" t="s">
        <v>4961</v>
      </c>
    </row>
    <row x14ac:dyDescent="0.25" r="10291" customHeight="1" ht="19.5">
      <c r="A10291" s="18">
        <v>45223</v>
      </c>
      <c r="B10291" s="11" t="s">
        <v>45530</v>
      </c>
      <c r="C10291" s="11" t="s">
        <v>1116</v>
      </c>
      <c r="D10291" s="12"/>
      <c r="E10291" s="13">
        <v>18694097663</v>
      </c>
      <c r="F10291" s="11" t="s">
        <v>18124</v>
      </c>
      <c r="G10291" s="12" t="s">
        <v>62</v>
      </c>
      <c r="H10291" s="12"/>
      <c r="I10291" s="14" t="s">
        <v>615</v>
      </c>
      <c r="J10291" s="12" t="s">
        <v>24</v>
      </c>
      <c r="K10291" s="12" t="s">
        <v>172</v>
      </c>
      <c r="L10291" s="12" t="s">
        <v>39</v>
      </c>
      <c r="M10291" s="11" t="s">
        <v>40</v>
      </c>
      <c r="N10291" s="11" t="s">
        <v>28</v>
      </c>
      <c r="O10291" s="12" t="s">
        <v>29</v>
      </c>
      <c r="P10291" s="12"/>
      <c r="Q10291" s="15" t="s">
        <v>45531</v>
      </c>
      <c r="R10291" s="12" t="s">
        <v>42</v>
      </c>
      <c r="S10291" s="11" t="s">
        <v>45532</v>
      </c>
      <c r="T10291" s="11" t="s">
        <v>45533</v>
      </c>
    </row>
    <row x14ac:dyDescent="0.25" r="10292" customHeight="1" ht="19.5">
      <c r="A10292" s="18">
        <v>45222</v>
      </c>
      <c r="B10292" s="11" t="s">
        <v>45534</v>
      </c>
      <c r="C10292" s="11" t="s">
        <v>169</v>
      </c>
      <c r="D10292" s="12"/>
      <c r="E10292" s="13">
        <v>13197306996</v>
      </c>
      <c r="F10292" s="11" t="s">
        <v>41614</v>
      </c>
      <c r="G10292" s="12" t="s">
        <v>62</v>
      </c>
      <c r="H10292" s="12"/>
      <c r="I10292" s="14">
        <v>10015</v>
      </c>
      <c r="J10292" s="12" t="s">
        <v>24</v>
      </c>
      <c r="K10292" s="12" t="s">
        <v>172</v>
      </c>
      <c r="L10292" s="12" t="s">
        <v>26</v>
      </c>
      <c r="M10292" s="11" t="s">
        <v>40</v>
      </c>
      <c r="N10292" s="11" t="s">
        <v>28</v>
      </c>
      <c r="O10292" s="12" t="s">
        <v>29</v>
      </c>
      <c r="P10292" s="12"/>
      <c r="Q10292" s="15" t="s">
        <v>45535</v>
      </c>
      <c r="R10292" s="12" t="s">
        <v>31</v>
      </c>
      <c r="S10292" s="11" t="s">
        <v>45536</v>
      </c>
      <c r="T10292" s="11" t="s">
        <v>45537</v>
      </c>
    </row>
    <row x14ac:dyDescent="0.25" r="10293" customHeight="1" ht="19.5">
      <c r="A10293" s="18">
        <v>45225</v>
      </c>
      <c r="B10293" s="11" t="s">
        <v>45538</v>
      </c>
      <c r="C10293" s="11" t="s">
        <v>4882</v>
      </c>
      <c r="D10293" s="12"/>
      <c r="E10293" s="13" t="s">
        <v>45539</v>
      </c>
      <c r="F10293" s="11" t="s">
        <v>45540</v>
      </c>
      <c r="G10293" s="12" t="s">
        <v>74</v>
      </c>
      <c r="H10293" s="12" t="s">
        <v>86</v>
      </c>
      <c r="I10293" s="14" t="s">
        <v>148</v>
      </c>
      <c r="J10293" s="12" t="s">
        <v>24</v>
      </c>
      <c r="K10293" s="12" t="s">
        <v>25</v>
      </c>
      <c r="L10293" s="12" t="s">
        <v>39</v>
      </c>
      <c r="M10293" s="11" t="s">
        <v>149</v>
      </c>
      <c r="N10293" s="11" t="s">
        <v>4871</v>
      </c>
      <c r="O10293" s="12" t="s">
        <v>29</v>
      </c>
      <c r="P10293" s="12"/>
      <c r="Q10293" s="15" t="s">
        <v>45541</v>
      </c>
      <c r="R10293" s="12" t="s">
        <v>148</v>
      </c>
      <c r="S10293" s="11" t="s">
        <v>45542</v>
      </c>
      <c r="T10293" s="11" t="s">
        <v>4893</v>
      </c>
    </row>
    <row x14ac:dyDescent="0.25" r="10294" customHeight="1" ht="19.5">
      <c r="A10294" s="18">
        <v>45223</v>
      </c>
      <c r="B10294" s="11" t="s">
        <v>45543</v>
      </c>
      <c r="C10294" s="11" t="s">
        <v>4499</v>
      </c>
      <c r="D10294" s="12"/>
      <c r="E10294" s="13">
        <v>18695066188</v>
      </c>
      <c r="F10294" s="11" t="s">
        <v>45544</v>
      </c>
      <c r="G10294" s="12" t="s">
        <v>62</v>
      </c>
      <c r="H10294" s="12"/>
      <c r="I10294" s="14" t="s">
        <v>1394</v>
      </c>
      <c r="J10294" s="12" t="s">
        <v>24</v>
      </c>
      <c r="K10294" s="12" t="s">
        <v>25</v>
      </c>
      <c r="L10294" s="12" t="s">
        <v>39</v>
      </c>
      <c r="M10294" s="11" t="s">
        <v>40</v>
      </c>
      <c r="N10294" s="11" t="s">
        <v>183</v>
      </c>
      <c r="O10294" s="12" t="s">
        <v>29</v>
      </c>
      <c r="P10294" s="12"/>
      <c r="Q10294" s="15" t="s">
        <v>45545</v>
      </c>
      <c r="R10294" s="12" t="s">
        <v>42</v>
      </c>
      <c r="S10294" s="11" t="s">
        <v>45546</v>
      </c>
      <c r="T10294" s="11" t="s">
        <v>45547</v>
      </c>
    </row>
    <row x14ac:dyDescent="0.25" r="10295" customHeight="1" ht="19.5">
      <c r="A10295" s="18">
        <v>45222</v>
      </c>
      <c r="B10295" s="11" t="s">
        <v>45548</v>
      </c>
      <c r="C10295" s="11" t="s">
        <v>20442</v>
      </c>
      <c r="D10295" s="12"/>
      <c r="E10295" s="13">
        <v>15587911881</v>
      </c>
      <c r="F10295" s="11"/>
      <c r="G10295" s="12"/>
      <c r="H10295" s="12"/>
      <c r="I10295" s="14" t="s">
        <v>116</v>
      </c>
      <c r="J10295" s="12" t="s">
        <v>24</v>
      </c>
      <c r="K10295" s="12" t="s">
        <v>25</v>
      </c>
      <c r="L10295" s="12" t="s">
        <v>39</v>
      </c>
      <c r="M10295" s="11" t="s">
        <v>27</v>
      </c>
      <c r="N10295" s="11" t="s">
        <v>624</v>
      </c>
      <c r="O10295" s="12" t="s">
        <v>29</v>
      </c>
      <c r="P10295" s="12"/>
      <c r="Q10295" s="15" t="s">
        <v>45549</v>
      </c>
      <c r="R10295" s="12" t="s">
        <v>42</v>
      </c>
      <c r="S10295" s="11" t="s">
        <v>45550</v>
      </c>
      <c r="T10295" s="11" t="s">
        <v>45551</v>
      </c>
    </row>
    <row x14ac:dyDescent="0.25" r="10296" customHeight="1" ht="19.5">
      <c r="A10296" s="18">
        <v>45224</v>
      </c>
      <c r="B10296" s="11" t="s">
        <v>45552</v>
      </c>
      <c r="C10296" s="11" t="s">
        <v>7648</v>
      </c>
      <c r="D10296" s="12"/>
      <c r="E10296" s="13" t="s">
        <v>44994</v>
      </c>
      <c r="F10296" s="11" t="s">
        <v>13824</v>
      </c>
      <c r="G10296" s="12" t="s">
        <v>74</v>
      </c>
      <c r="H10296" s="12"/>
      <c r="I10296" s="14" t="s">
        <v>148</v>
      </c>
      <c r="J10296" s="12" t="s">
        <v>24</v>
      </c>
      <c r="K10296" s="12" t="s">
        <v>25</v>
      </c>
      <c r="L10296" s="12" t="s">
        <v>39</v>
      </c>
      <c r="M10296" s="11" t="s">
        <v>149</v>
      </c>
      <c r="N10296" s="11" t="s">
        <v>28</v>
      </c>
      <c r="O10296" s="12" t="s">
        <v>29</v>
      </c>
      <c r="P10296" s="12"/>
      <c r="Q10296" s="15" t="s">
        <v>45553</v>
      </c>
      <c r="R10296" s="12" t="s">
        <v>42</v>
      </c>
      <c r="S10296" s="11" t="s">
        <v>45554</v>
      </c>
      <c r="T10296" s="11" t="s">
        <v>45555</v>
      </c>
    </row>
    <row x14ac:dyDescent="0.25" r="10297" customHeight="1" ht="19.5">
      <c r="A10297" s="18">
        <v>45224</v>
      </c>
      <c r="B10297" s="11" t="s">
        <v>45556</v>
      </c>
      <c r="C10297" s="11" t="s">
        <v>4336</v>
      </c>
      <c r="D10297" s="12"/>
      <c r="E10297" s="13">
        <v>13508602482</v>
      </c>
      <c r="F10297" s="11" t="s">
        <v>45248</v>
      </c>
      <c r="G10297" s="12" t="s">
        <v>23</v>
      </c>
      <c r="H10297" s="12"/>
      <c r="I10297" s="14">
        <v>10015</v>
      </c>
      <c r="J10297" s="12" t="s">
        <v>24</v>
      </c>
      <c r="K10297" s="12" t="s">
        <v>69</v>
      </c>
      <c r="L10297" s="12" t="s">
        <v>26</v>
      </c>
      <c r="M10297" s="11" t="s">
        <v>40</v>
      </c>
      <c r="N10297" s="11" t="s">
        <v>28</v>
      </c>
      <c r="O10297" s="12" t="s">
        <v>29</v>
      </c>
      <c r="P10297" s="12"/>
      <c r="Q10297" s="15" t="s">
        <v>45557</v>
      </c>
      <c r="R10297" s="12" t="s">
        <v>31</v>
      </c>
      <c r="S10297" s="11" t="s">
        <v>45558</v>
      </c>
      <c r="T10297" s="11" t="s">
        <v>45559</v>
      </c>
    </row>
    <row x14ac:dyDescent="0.25" r="10298" customHeight="1" ht="19.5">
      <c r="A10298" s="18">
        <v>45224</v>
      </c>
      <c r="B10298" s="11" t="s">
        <v>45560</v>
      </c>
      <c r="C10298" s="11" t="s">
        <v>4499</v>
      </c>
      <c r="D10298" s="12"/>
      <c r="E10298" s="13">
        <v>16671009667</v>
      </c>
      <c r="F10298" s="11" t="s">
        <v>45561</v>
      </c>
      <c r="G10298" s="12" t="s">
        <v>216</v>
      </c>
      <c r="H10298" s="12"/>
      <c r="I10298" s="14" t="s">
        <v>142</v>
      </c>
      <c r="J10298" s="12" t="s">
        <v>24</v>
      </c>
      <c r="K10298" s="12" t="s">
        <v>25</v>
      </c>
      <c r="L10298" s="12" t="s">
        <v>39</v>
      </c>
      <c r="M10298" s="11" t="s">
        <v>40</v>
      </c>
      <c r="N10298" s="11" t="s">
        <v>183</v>
      </c>
      <c r="O10298" s="12" t="s">
        <v>29</v>
      </c>
      <c r="P10298" s="12"/>
      <c r="Q10298" s="15" t="s">
        <v>45562</v>
      </c>
      <c r="R10298" s="12" t="s">
        <v>42</v>
      </c>
      <c r="S10298" s="11" t="s">
        <v>45563</v>
      </c>
      <c r="T10298" s="11" t="s">
        <v>45564</v>
      </c>
    </row>
    <row x14ac:dyDescent="0.25" r="10299" customHeight="1" ht="19.5">
      <c r="A10299" s="18">
        <v>45225</v>
      </c>
      <c r="B10299" s="11" t="s">
        <v>45565</v>
      </c>
      <c r="C10299" s="11" t="s">
        <v>4923</v>
      </c>
      <c r="D10299" s="12"/>
      <c r="E10299" s="13" t="s">
        <v>45566</v>
      </c>
      <c r="F10299" s="11" t="s">
        <v>45567</v>
      </c>
      <c r="G10299" s="12" t="s">
        <v>74</v>
      </c>
      <c r="H10299" s="12"/>
      <c r="I10299" s="14" t="s">
        <v>148</v>
      </c>
      <c r="J10299" s="12" t="s">
        <v>24</v>
      </c>
      <c r="K10299" s="12" t="s">
        <v>25</v>
      </c>
      <c r="L10299" s="12" t="s">
        <v>39</v>
      </c>
      <c r="M10299" s="11" t="s">
        <v>149</v>
      </c>
      <c r="N10299" s="11" t="s">
        <v>4871</v>
      </c>
      <c r="O10299" s="12" t="s">
        <v>29</v>
      </c>
      <c r="P10299" s="12"/>
      <c r="Q10299" s="15" t="s">
        <v>45568</v>
      </c>
      <c r="R10299" s="12" t="s">
        <v>148</v>
      </c>
      <c r="S10299" s="11" t="s">
        <v>45569</v>
      </c>
      <c r="T10299" s="11" t="s">
        <v>4928</v>
      </c>
    </row>
    <row x14ac:dyDescent="0.25" r="10300" customHeight="1" ht="19.5">
      <c r="A10300" s="18">
        <v>45225</v>
      </c>
      <c r="B10300" s="11" t="s">
        <v>45570</v>
      </c>
      <c r="C10300" s="11" t="s">
        <v>4867</v>
      </c>
      <c r="D10300" s="12"/>
      <c r="E10300" s="13" t="s">
        <v>45571</v>
      </c>
      <c r="F10300" s="11" t="s">
        <v>45572</v>
      </c>
      <c r="G10300" s="12" t="s">
        <v>74</v>
      </c>
      <c r="H10300" s="12" t="s">
        <v>86</v>
      </c>
      <c r="I10300" s="14" t="s">
        <v>4870</v>
      </c>
      <c r="J10300" s="12" t="s">
        <v>24</v>
      </c>
      <c r="K10300" s="12" t="s">
        <v>25</v>
      </c>
      <c r="L10300" s="12" t="s">
        <v>39</v>
      </c>
      <c r="M10300" s="11" t="s">
        <v>149</v>
      </c>
      <c r="N10300" s="11" t="s">
        <v>4871</v>
      </c>
      <c r="O10300" s="12" t="s">
        <v>29</v>
      </c>
      <c r="P10300" s="12"/>
      <c r="Q10300" s="15" t="s">
        <v>45573</v>
      </c>
      <c r="R10300" s="12" t="s">
        <v>148</v>
      </c>
      <c r="S10300" s="11" t="s">
        <v>45574</v>
      </c>
      <c r="T10300" s="11" t="s">
        <v>4906</v>
      </c>
    </row>
    <row x14ac:dyDescent="0.25" r="10301" customHeight="1" ht="19.5">
      <c r="A10301" s="18">
        <v>45222</v>
      </c>
      <c r="B10301" s="11" t="s">
        <v>45575</v>
      </c>
      <c r="C10301" s="11" t="s">
        <v>6443</v>
      </c>
      <c r="D10301" s="12"/>
      <c r="E10301" s="13">
        <v>15897574161</v>
      </c>
      <c r="F10301" s="11" t="s">
        <v>45576</v>
      </c>
      <c r="G10301" s="12" t="s">
        <v>48</v>
      </c>
      <c r="H10301" s="12"/>
      <c r="I10301" s="14" t="s">
        <v>272</v>
      </c>
      <c r="J10301" s="12" t="s">
        <v>24</v>
      </c>
      <c r="K10301" s="12" t="s">
        <v>25</v>
      </c>
      <c r="L10301" s="12" t="s">
        <v>39</v>
      </c>
      <c r="M10301" s="11" t="s">
        <v>40</v>
      </c>
      <c r="N10301" s="11" t="s">
        <v>183</v>
      </c>
      <c r="O10301" s="12" t="s">
        <v>29</v>
      </c>
      <c r="P10301" s="12"/>
      <c r="Q10301" s="15" t="s">
        <v>39978</v>
      </c>
      <c r="R10301" s="12" t="s">
        <v>42</v>
      </c>
      <c r="S10301" s="11" t="s">
        <v>45577</v>
      </c>
      <c r="T10301" s="11" t="s">
        <v>45578</v>
      </c>
    </row>
    <row x14ac:dyDescent="0.25" r="10302" customHeight="1" ht="19.5">
      <c r="A10302" s="18">
        <v>45224</v>
      </c>
      <c r="B10302" s="11" t="s">
        <v>45579</v>
      </c>
      <c r="C10302" s="11" t="s">
        <v>4336</v>
      </c>
      <c r="D10302" s="12"/>
      <c r="E10302" s="13">
        <v>13197324172</v>
      </c>
      <c r="F10302" s="11" t="s">
        <v>45353</v>
      </c>
      <c r="G10302" s="12" t="s">
        <v>62</v>
      </c>
      <c r="H10302" s="12"/>
      <c r="I10302" s="14">
        <v>10015</v>
      </c>
      <c r="J10302" s="12" t="s">
        <v>24</v>
      </c>
      <c r="K10302" s="12" t="s">
        <v>172</v>
      </c>
      <c r="L10302" s="12" t="s">
        <v>26</v>
      </c>
      <c r="M10302" s="11" t="s">
        <v>675</v>
      </c>
      <c r="N10302" s="11" t="s">
        <v>28</v>
      </c>
      <c r="O10302" s="12" t="s">
        <v>29</v>
      </c>
      <c r="P10302" s="12"/>
      <c r="Q10302" s="15" t="s">
        <v>45580</v>
      </c>
      <c r="R10302" s="12" t="s">
        <v>31</v>
      </c>
      <c r="S10302" s="11" t="s">
        <v>45581</v>
      </c>
      <c r="T10302" s="11" t="s">
        <v>45582</v>
      </c>
    </row>
    <row x14ac:dyDescent="0.25" r="10303" customHeight="1" ht="19.5">
      <c r="A10303" s="18">
        <v>45224</v>
      </c>
      <c r="B10303" s="11" t="s">
        <v>45583</v>
      </c>
      <c r="C10303" s="11" t="s">
        <v>6986</v>
      </c>
      <c r="D10303" s="12"/>
      <c r="E10303" s="13">
        <v>15571745795</v>
      </c>
      <c r="F10303" s="11" t="s">
        <v>17760</v>
      </c>
      <c r="G10303" s="12" t="s">
        <v>23</v>
      </c>
      <c r="H10303" s="12"/>
      <c r="I10303" s="14" t="s">
        <v>433</v>
      </c>
      <c r="J10303" s="12" t="s">
        <v>24</v>
      </c>
      <c r="K10303" s="12" t="s">
        <v>25</v>
      </c>
      <c r="L10303" s="12" t="s">
        <v>39</v>
      </c>
      <c r="M10303" s="11" t="s">
        <v>27</v>
      </c>
      <c r="N10303" s="11" t="s">
        <v>624</v>
      </c>
      <c r="O10303" s="12" t="s">
        <v>29</v>
      </c>
      <c r="P10303" s="12"/>
      <c r="Q10303" s="15" t="s">
        <v>45584</v>
      </c>
      <c r="R10303" s="12" t="s">
        <v>42</v>
      </c>
      <c r="S10303" s="11" t="s">
        <v>45585</v>
      </c>
      <c r="T10303" s="11" t="s">
        <v>30661</v>
      </c>
    </row>
    <row x14ac:dyDescent="0.25" r="10304" customHeight="1" ht="19.5">
      <c r="A10304" s="18">
        <v>45225</v>
      </c>
      <c r="B10304" s="11" t="s">
        <v>45586</v>
      </c>
      <c r="C10304" s="11" t="s">
        <v>4882</v>
      </c>
      <c r="D10304" s="12"/>
      <c r="E10304" s="13" t="s">
        <v>45587</v>
      </c>
      <c r="F10304" s="11" t="s">
        <v>45588</v>
      </c>
      <c r="G10304" s="12" t="s">
        <v>74</v>
      </c>
      <c r="H10304" s="12"/>
      <c r="I10304" s="14" t="s">
        <v>148</v>
      </c>
      <c r="J10304" s="12" t="s">
        <v>24</v>
      </c>
      <c r="K10304" s="12" t="s">
        <v>25</v>
      </c>
      <c r="L10304" s="12" t="s">
        <v>39</v>
      </c>
      <c r="M10304" s="11" t="s">
        <v>149</v>
      </c>
      <c r="N10304" s="11" t="s">
        <v>4871</v>
      </c>
      <c r="O10304" s="12" t="s">
        <v>29</v>
      </c>
      <c r="P10304" s="12"/>
      <c r="Q10304" s="15" t="s">
        <v>45589</v>
      </c>
      <c r="R10304" s="12" t="s">
        <v>148</v>
      </c>
      <c r="S10304" s="11" t="s">
        <v>45590</v>
      </c>
      <c r="T10304" s="11" t="s">
        <v>4887</v>
      </c>
    </row>
    <row x14ac:dyDescent="0.25" r="10305" customHeight="1" ht="19.5">
      <c r="A10305" s="18">
        <v>45224</v>
      </c>
      <c r="B10305" s="11" t="s">
        <v>45591</v>
      </c>
      <c r="C10305" s="11" t="s">
        <v>6029</v>
      </c>
      <c r="D10305" s="12"/>
      <c r="E10305" s="13">
        <v>18694085162</v>
      </c>
      <c r="F10305" s="11" t="s">
        <v>17755</v>
      </c>
      <c r="G10305" s="12" t="s">
        <v>216</v>
      </c>
      <c r="H10305" s="12"/>
      <c r="I10305" s="14" t="s">
        <v>136</v>
      </c>
      <c r="J10305" s="12" t="s">
        <v>24</v>
      </c>
      <c r="K10305" s="12" t="s">
        <v>25</v>
      </c>
      <c r="L10305" s="12" t="s">
        <v>39</v>
      </c>
      <c r="M10305" s="11" t="s">
        <v>27</v>
      </c>
      <c r="N10305" s="11" t="s">
        <v>624</v>
      </c>
      <c r="O10305" s="12" t="s">
        <v>29</v>
      </c>
      <c r="P10305" s="12"/>
      <c r="Q10305" s="15" t="s">
        <v>45592</v>
      </c>
      <c r="R10305" s="12" t="s">
        <v>42</v>
      </c>
      <c r="S10305" s="11" t="s">
        <v>45593</v>
      </c>
      <c r="T10305" s="11" t="s">
        <v>30661</v>
      </c>
    </row>
    <row x14ac:dyDescent="0.25" r="10306" customHeight="1" ht="19.5">
      <c r="A10306" s="18">
        <v>45223</v>
      </c>
      <c r="B10306" s="11" t="s">
        <v>45594</v>
      </c>
      <c r="C10306" s="11" t="s">
        <v>3785</v>
      </c>
      <c r="D10306" s="12"/>
      <c r="E10306" s="13" t="s">
        <v>45595</v>
      </c>
      <c r="F10306" s="11" t="s">
        <v>40397</v>
      </c>
      <c r="G10306" s="12" t="s">
        <v>74</v>
      </c>
      <c r="H10306" s="12"/>
      <c r="I10306" s="14" t="s">
        <v>148</v>
      </c>
      <c r="J10306" s="12" t="s">
        <v>24</v>
      </c>
      <c r="K10306" s="12" t="s">
        <v>25</v>
      </c>
      <c r="L10306" s="12" t="s">
        <v>39</v>
      </c>
      <c r="M10306" s="11" t="s">
        <v>149</v>
      </c>
      <c r="N10306" s="11" t="s">
        <v>28</v>
      </c>
      <c r="O10306" s="12" t="s">
        <v>29</v>
      </c>
      <c r="P10306" s="12"/>
      <c r="Q10306" s="15" t="s">
        <v>45596</v>
      </c>
      <c r="R10306" s="12" t="s">
        <v>42</v>
      </c>
      <c r="S10306" s="11" t="s">
        <v>45597</v>
      </c>
      <c r="T10306" s="11" t="s">
        <v>45598</v>
      </c>
    </row>
    <row x14ac:dyDescent="0.25" r="10307" customHeight="1" ht="19.5">
      <c r="A10307" s="18">
        <v>45222</v>
      </c>
      <c r="B10307" s="11" t="s">
        <v>45599</v>
      </c>
      <c r="C10307" s="11" t="s">
        <v>5869</v>
      </c>
      <c r="D10307" s="12"/>
      <c r="E10307" s="13">
        <v>13197324172</v>
      </c>
      <c r="F10307" s="11" t="s">
        <v>45353</v>
      </c>
      <c r="G10307" s="12" t="s">
        <v>62</v>
      </c>
      <c r="H10307" s="12"/>
      <c r="I10307" s="14" t="s">
        <v>328</v>
      </c>
      <c r="J10307" s="12" t="s">
        <v>24</v>
      </c>
      <c r="K10307" s="12" t="s">
        <v>25</v>
      </c>
      <c r="L10307" s="12" t="s">
        <v>39</v>
      </c>
      <c r="M10307" s="11" t="s">
        <v>40</v>
      </c>
      <c r="N10307" s="11" t="s">
        <v>183</v>
      </c>
      <c r="O10307" s="12" t="s">
        <v>29</v>
      </c>
      <c r="P10307" s="12"/>
      <c r="Q10307" s="15" t="s">
        <v>45600</v>
      </c>
      <c r="R10307" s="12" t="s">
        <v>42</v>
      </c>
      <c r="S10307" s="11" t="s">
        <v>45601</v>
      </c>
      <c r="T10307" s="11" t="s">
        <v>45602</v>
      </c>
    </row>
    <row x14ac:dyDescent="0.25" r="10308" customHeight="1" ht="19.5">
      <c r="A10308" s="18">
        <v>45225</v>
      </c>
      <c r="B10308" s="11" t="s">
        <v>45603</v>
      </c>
      <c r="C10308" s="11" t="s">
        <v>17497</v>
      </c>
      <c r="D10308" s="12"/>
      <c r="E10308" s="13" t="s">
        <v>45604</v>
      </c>
      <c r="F10308" s="11" t="s">
        <v>45605</v>
      </c>
      <c r="G10308" s="12" t="s">
        <v>74</v>
      </c>
      <c r="H10308" s="12"/>
      <c r="I10308" s="14" t="s">
        <v>27467</v>
      </c>
      <c r="J10308" s="12" t="s">
        <v>24</v>
      </c>
      <c r="K10308" s="12" t="s">
        <v>25</v>
      </c>
      <c r="L10308" s="12" t="s">
        <v>39</v>
      </c>
      <c r="M10308" s="11" t="s">
        <v>149</v>
      </c>
      <c r="N10308" s="11" t="s">
        <v>28</v>
      </c>
      <c r="O10308" s="12" t="s">
        <v>29</v>
      </c>
      <c r="P10308" s="12"/>
      <c r="Q10308" s="15" t="s">
        <v>45606</v>
      </c>
      <c r="R10308" s="12" t="s">
        <v>42</v>
      </c>
      <c r="S10308" s="11" t="s">
        <v>45607</v>
      </c>
      <c r="T10308" s="11" t="s">
        <v>45608</v>
      </c>
    </row>
    <row x14ac:dyDescent="0.25" r="10309" customHeight="1" ht="19.5">
      <c r="A10309" s="18">
        <v>45225</v>
      </c>
      <c r="B10309" s="11" t="s">
        <v>45609</v>
      </c>
      <c r="C10309" s="11" t="s">
        <v>6029</v>
      </c>
      <c r="D10309" s="12"/>
      <c r="E10309" s="13">
        <v>18572377698</v>
      </c>
      <c r="F10309" s="11" t="s">
        <v>33267</v>
      </c>
      <c r="G10309" s="12" t="s">
        <v>74</v>
      </c>
      <c r="H10309" s="12"/>
      <c r="I10309" s="14" t="s">
        <v>590</v>
      </c>
      <c r="J10309" s="12" t="s">
        <v>24</v>
      </c>
      <c r="K10309" s="12" t="s">
        <v>25</v>
      </c>
      <c r="L10309" s="12" t="s">
        <v>39</v>
      </c>
      <c r="M10309" s="11" t="s">
        <v>40</v>
      </c>
      <c r="N10309" s="11" t="s">
        <v>624</v>
      </c>
      <c r="O10309" s="12" t="s">
        <v>29</v>
      </c>
      <c r="P10309" s="12"/>
      <c r="Q10309" s="15" t="s">
        <v>45610</v>
      </c>
      <c r="R10309" s="12" t="s">
        <v>42</v>
      </c>
      <c r="S10309" s="11" t="s">
        <v>45611</v>
      </c>
      <c r="T10309" s="11" t="s">
        <v>30661</v>
      </c>
    </row>
    <row x14ac:dyDescent="0.25" r="10310" customHeight="1" ht="19.5">
      <c r="A10310" s="18">
        <v>45225</v>
      </c>
      <c r="B10310" s="11" t="s">
        <v>45612</v>
      </c>
      <c r="C10310" s="11" t="s">
        <v>1132</v>
      </c>
      <c r="D10310" s="12"/>
      <c r="E10310" s="13">
        <v>15572720087</v>
      </c>
      <c r="F10310" s="11" t="s">
        <v>45613</v>
      </c>
      <c r="G10310" s="12" t="s">
        <v>62</v>
      </c>
      <c r="H10310" s="12" t="s">
        <v>86</v>
      </c>
      <c r="I10310" s="14" t="s">
        <v>57</v>
      </c>
      <c r="J10310" s="12" t="s">
        <v>24</v>
      </c>
      <c r="K10310" s="12" t="s">
        <v>69</v>
      </c>
      <c r="L10310" s="12" t="s">
        <v>39</v>
      </c>
      <c r="M10310" s="11" t="s">
        <v>40</v>
      </c>
      <c r="N10310" s="11" t="s">
        <v>183</v>
      </c>
      <c r="O10310" s="12" t="s">
        <v>29</v>
      </c>
      <c r="P10310" s="12"/>
      <c r="Q10310" s="15" t="s">
        <v>45614</v>
      </c>
      <c r="R10310" s="12" t="s">
        <v>42</v>
      </c>
      <c r="S10310" s="11" t="s">
        <v>45615</v>
      </c>
      <c r="T10310" s="11" t="s">
        <v>45616</v>
      </c>
    </row>
    <row x14ac:dyDescent="0.25" r="10311" customHeight="1" ht="19.5">
      <c r="A10311" s="18">
        <v>45223</v>
      </c>
      <c r="B10311" s="11" t="s">
        <v>45617</v>
      </c>
      <c r="C10311" s="11" t="s">
        <v>6443</v>
      </c>
      <c r="D10311" s="12"/>
      <c r="E10311" s="13">
        <v>15671066295</v>
      </c>
      <c r="F10311" s="11" t="s">
        <v>39940</v>
      </c>
      <c r="G10311" s="12" t="s">
        <v>289</v>
      </c>
      <c r="H10311" s="12"/>
      <c r="I10311" s="14" t="s">
        <v>110</v>
      </c>
      <c r="J10311" s="12" t="s">
        <v>24</v>
      </c>
      <c r="K10311" s="12" t="s">
        <v>25</v>
      </c>
      <c r="L10311" s="12" t="s">
        <v>39</v>
      </c>
      <c r="M10311" s="11" t="s">
        <v>40</v>
      </c>
      <c r="N10311" s="11" t="s">
        <v>183</v>
      </c>
      <c r="O10311" s="12" t="s">
        <v>29</v>
      </c>
      <c r="P10311" s="12"/>
      <c r="Q10311" s="15" t="s">
        <v>45618</v>
      </c>
      <c r="R10311" s="12" t="s">
        <v>42</v>
      </c>
      <c r="S10311" s="11" t="s">
        <v>45619</v>
      </c>
      <c r="T10311" s="11" t="s">
        <v>45620</v>
      </c>
    </row>
    <row x14ac:dyDescent="0.25" r="10312" customHeight="1" ht="19.5">
      <c r="A10312" s="18">
        <v>45225</v>
      </c>
      <c r="B10312" s="11" t="s">
        <v>45621</v>
      </c>
      <c r="C10312" s="11" t="s">
        <v>6029</v>
      </c>
      <c r="D10312" s="12"/>
      <c r="E10312" s="13">
        <v>18694080135</v>
      </c>
      <c r="F10312" s="11" t="s">
        <v>17755</v>
      </c>
      <c r="G10312" s="12" t="s">
        <v>1873</v>
      </c>
      <c r="H10312" s="12"/>
      <c r="I10312" s="14" t="s">
        <v>142</v>
      </c>
      <c r="J10312" s="12" t="s">
        <v>24</v>
      </c>
      <c r="K10312" s="12" t="s">
        <v>25</v>
      </c>
      <c r="L10312" s="12" t="s">
        <v>39</v>
      </c>
      <c r="M10312" s="11" t="s">
        <v>27</v>
      </c>
      <c r="N10312" s="11" t="s">
        <v>624</v>
      </c>
      <c r="O10312" s="12" t="s">
        <v>29</v>
      </c>
      <c r="P10312" s="12"/>
      <c r="Q10312" s="15" t="s">
        <v>45622</v>
      </c>
      <c r="R10312" s="12" t="s">
        <v>42</v>
      </c>
      <c r="S10312" s="11" t="s">
        <v>45623</v>
      </c>
      <c r="T10312" s="11" t="s">
        <v>30661</v>
      </c>
    </row>
    <row x14ac:dyDescent="0.25" r="10313" customHeight="1" ht="19.5">
      <c r="A10313" s="18">
        <v>45223</v>
      </c>
      <c r="B10313" s="11" t="s">
        <v>45624</v>
      </c>
      <c r="C10313" s="11" t="s">
        <v>14542</v>
      </c>
      <c r="D10313" s="12"/>
      <c r="E10313" s="13">
        <v>13235635883</v>
      </c>
      <c r="F10313" s="11" t="s">
        <v>45625</v>
      </c>
      <c r="G10313" s="12" t="s">
        <v>115</v>
      </c>
      <c r="H10313" s="12"/>
      <c r="I10313" s="14">
        <v>10015</v>
      </c>
      <c r="J10313" s="12" t="s">
        <v>24</v>
      </c>
      <c r="K10313" s="12" t="s">
        <v>25</v>
      </c>
      <c r="L10313" s="12" t="s">
        <v>26</v>
      </c>
      <c r="M10313" s="11" t="s">
        <v>27</v>
      </c>
      <c r="N10313" s="11" t="s">
        <v>28</v>
      </c>
      <c r="O10313" s="12" t="s">
        <v>29</v>
      </c>
      <c r="P10313" s="12"/>
      <c r="Q10313" s="15" t="s">
        <v>45626</v>
      </c>
      <c r="R10313" s="12" t="s">
        <v>31</v>
      </c>
      <c r="S10313" s="11" t="s">
        <v>45627</v>
      </c>
      <c r="T10313" s="11" t="s">
        <v>45628</v>
      </c>
    </row>
    <row x14ac:dyDescent="0.25" r="10314" customHeight="1" ht="19.5">
      <c r="A10314" s="18">
        <v>45225</v>
      </c>
      <c r="B10314" s="11" t="s">
        <v>45629</v>
      </c>
      <c r="C10314" s="11" t="s">
        <v>4882</v>
      </c>
      <c r="D10314" s="12"/>
      <c r="E10314" s="13" t="s">
        <v>45630</v>
      </c>
      <c r="F10314" s="11" t="s">
        <v>45631</v>
      </c>
      <c r="G10314" s="12" t="s">
        <v>74</v>
      </c>
      <c r="H10314" s="12"/>
      <c r="I10314" s="14" t="s">
        <v>148</v>
      </c>
      <c r="J10314" s="12" t="s">
        <v>24</v>
      </c>
      <c r="K10314" s="12" t="s">
        <v>25</v>
      </c>
      <c r="L10314" s="12" t="s">
        <v>39</v>
      </c>
      <c r="M10314" s="11" t="s">
        <v>149</v>
      </c>
      <c r="N10314" s="11" t="s">
        <v>4871</v>
      </c>
      <c r="O10314" s="12" t="s">
        <v>29</v>
      </c>
      <c r="P10314" s="12"/>
      <c r="Q10314" s="15" t="s">
        <v>45632</v>
      </c>
      <c r="R10314" s="12" t="s">
        <v>148</v>
      </c>
      <c r="S10314" s="11" t="s">
        <v>45633</v>
      </c>
      <c r="T10314" s="11" t="s">
        <v>4961</v>
      </c>
    </row>
    <row x14ac:dyDescent="0.25" r="10315" customHeight="1" ht="19.5">
      <c r="A10315" s="18">
        <v>45223</v>
      </c>
      <c r="B10315" s="11" t="s">
        <v>45634</v>
      </c>
      <c r="C10315" s="11" t="s">
        <v>711</v>
      </c>
      <c r="D10315" s="12"/>
      <c r="E10315" s="13" t="s">
        <v>45635</v>
      </c>
      <c r="F10315" s="11" t="s">
        <v>869</v>
      </c>
      <c r="G10315" s="12" t="s">
        <v>74</v>
      </c>
      <c r="H10315" s="12"/>
      <c r="I10315" s="14" t="s">
        <v>131</v>
      </c>
      <c r="J10315" s="12" t="s">
        <v>24</v>
      </c>
      <c r="K10315" s="12" t="s">
        <v>25</v>
      </c>
      <c r="L10315" s="12" t="s">
        <v>39</v>
      </c>
      <c r="M10315" s="11" t="s">
        <v>149</v>
      </c>
      <c r="N10315" s="11" t="s">
        <v>28</v>
      </c>
      <c r="O10315" s="12" t="s">
        <v>29</v>
      </c>
      <c r="P10315" s="12"/>
      <c r="Q10315" s="15" t="s">
        <v>45636</v>
      </c>
      <c r="R10315" s="12" t="s">
        <v>42</v>
      </c>
      <c r="S10315" s="11" t="s">
        <v>45637</v>
      </c>
      <c r="T10315" s="11" t="s">
        <v>45638</v>
      </c>
    </row>
    <row x14ac:dyDescent="0.25" r="10316" customHeight="1" ht="19.5">
      <c r="A10316" s="18">
        <v>45224</v>
      </c>
      <c r="B10316" s="11" t="s">
        <v>45639</v>
      </c>
      <c r="C10316" s="11" t="s">
        <v>336</v>
      </c>
      <c r="D10316" s="12"/>
      <c r="E10316" s="13">
        <v>13040988687</v>
      </c>
      <c r="F10316" s="11" t="s">
        <v>45640</v>
      </c>
      <c r="G10316" s="12" t="s">
        <v>115</v>
      </c>
      <c r="H10316" s="12"/>
      <c r="I10316" s="14">
        <v>10015</v>
      </c>
      <c r="J10316" s="12" t="s">
        <v>24</v>
      </c>
      <c r="K10316" s="12" t="s">
        <v>69</v>
      </c>
      <c r="L10316" s="12" t="s">
        <v>26</v>
      </c>
      <c r="M10316" s="11" t="s">
        <v>27</v>
      </c>
      <c r="N10316" s="11" t="s">
        <v>28</v>
      </c>
      <c r="O10316" s="12" t="s">
        <v>29</v>
      </c>
      <c r="P10316" s="12"/>
      <c r="Q10316" s="15" t="s">
        <v>45641</v>
      </c>
      <c r="R10316" s="12" t="s">
        <v>31</v>
      </c>
      <c r="S10316" s="11" t="s">
        <v>45642</v>
      </c>
      <c r="T10316" s="11" t="s">
        <v>45643</v>
      </c>
    </row>
    <row x14ac:dyDescent="0.25" r="10317" customHeight="1" ht="19.5">
      <c r="A10317" s="18">
        <v>45225</v>
      </c>
      <c r="B10317" s="11" t="s">
        <v>45644</v>
      </c>
      <c r="C10317" s="11" t="s">
        <v>4867</v>
      </c>
      <c r="D10317" s="12"/>
      <c r="E10317" s="13" t="s">
        <v>40952</v>
      </c>
      <c r="F10317" s="11" t="s">
        <v>40953</v>
      </c>
      <c r="G10317" s="12" t="s">
        <v>74</v>
      </c>
      <c r="H10317" s="12" t="s">
        <v>86</v>
      </c>
      <c r="I10317" s="14" t="s">
        <v>4870</v>
      </c>
      <c r="J10317" s="12" t="s">
        <v>24</v>
      </c>
      <c r="K10317" s="12" t="s">
        <v>25</v>
      </c>
      <c r="L10317" s="12" t="s">
        <v>39</v>
      </c>
      <c r="M10317" s="11" t="s">
        <v>149</v>
      </c>
      <c r="N10317" s="11" t="s">
        <v>4871</v>
      </c>
      <c r="O10317" s="12" t="s">
        <v>29</v>
      </c>
      <c r="P10317" s="12"/>
      <c r="Q10317" s="15" t="s">
        <v>45645</v>
      </c>
      <c r="R10317" s="12" t="s">
        <v>148</v>
      </c>
      <c r="S10317" s="11" t="s">
        <v>26568</v>
      </c>
      <c r="T10317" s="11" t="s">
        <v>4887</v>
      </c>
    </row>
    <row x14ac:dyDescent="0.25" r="10318" customHeight="1" ht="19.5">
      <c r="A10318" s="18">
        <v>45224</v>
      </c>
      <c r="B10318" s="11" t="s">
        <v>45646</v>
      </c>
      <c r="C10318" s="11" t="s">
        <v>35</v>
      </c>
      <c r="D10318" s="12"/>
      <c r="E10318" s="13">
        <v>13085157986</v>
      </c>
      <c r="F10318" s="11" t="s">
        <v>44421</v>
      </c>
      <c r="G10318" s="12" t="s">
        <v>74</v>
      </c>
      <c r="H10318" s="12"/>
      <c r="I10318" s="14">
        <v>10015</v>
      </c>
      <c r="J10318" s="12" t="s">
        <v>24</v>
      </c>
      <c r="K10318" s="12" t="s">
        <v>25</v>
      </c>
      <c r="L10318" s="12" t="s">
        <v>26</v>
      </c>
      <c r="M10318" s="11" t="s">
        <v>27</v>
      </c>
      <c r="N10318" s="11" t="s">
        <v>28</v>
      </c>
      <c r="O10318" s="12" t="s">
        <v>29</v>
      </c>
      <c r="P10318" s="12"/>
      <c r="Q10318" s="15" t="s">
        <v>45647</v>
      </c>
      <c r="R10318" s="12" t="s">
        <v>31</v>
      </c>
      <c r="S10318" s="11" t="s">
        <v>45648</v>
      </c>
      <c r="T10318" s="11" t="s">
        <v>45649</v>
      </c>
    </row>
    <row x14ac:dyDescent="0.25" r="10319" customHeight="1" ht="19.5">
      <c r="A10319" s="18">
        <v>45222</v>
      </c>
      <c r="B10319" s="11" t="s">
        <v>45650</v>
      </c>
      <c r="C10319" s="11" t="s">
        <v>5860</v>
      </c>
      <c r="D10319" s="12"/>
      <c r="E10319" s="13">
        <v>15571761098</v>
      </c>
      <c r="F10319" s="11" t="s">
        <v>45651</v>
      </c>
      <c r="G10319" s="12" t="s">
        <v>23</v>
      </c>
      <c r="H10319" s="12"/>
      <c r="I10319" s="14">
        <v>10015</v>
      </c>
      <c r="J10319" s="12" t="s">
        <v>24</v>
      </c>
      <c r="K10319" s="12" t="s">
        <v>69</v>
      </c>
      <c r="L10319" s="12" t="s">
        <v>26</v>
      </c>
      <c r="M10319" s="11" t="s">
        <v>27</v>
      </c>
      <c r="N10319" s="11" t="s">
        <v>28</v>
      </c>
      <c r="O10319" s="12" t="s">
        <v>29</v>
      </c>
      <c r="P10319" s="12"/>
      <c r="Q10319" s="15" t="s">
        <v>45652</v>
      </c>
      <c r="R10319" s="12" t="s">
        <v>31</v>
      </c>
      <c r="S10319" s="11" t="s">
        <v>45653</v>
      </c>
      <c r="T10319" s="11" t="s">
        <v>45654</v>
      </c>
    </row>
    <row x14ac:dyDescent="0.25" r="10320" customHeight="1" ht="19.5">
      <c r="A10320" s="18">
        <v>45222</v>
      </c>
      <c r="B10320" s="11" t="s">
        <v>45655</v>
      </c>
      <c r="C10320" s="11" t="s">
        <v>6443</v>
      </c>
      <c r="D10320" s="12"/>
      <c r="E10320" s="13">
        <v>13997663894</v>
      </c>
      <c r="F10320" s="11" t="s">
        <v>45656</v>
      </c>
      <c r="G10320" s="12" t="s">
        <v>48</v>
      </c>
      <c r="H10320" s="12"/>
      <c r="I10320" s="14" t="s">
        <v>99</v>
      </c>
      <c r="J10320" s="12" t="s">
        <v>24</v>
      </c>
      <c r="K10320" s="12" t="s">
        <v>25</v>
      </c>
      <c r="L10320" s="12" t="s">
        <v>39</v>
      </c>
      <c r="M10320" s="11" t="s">
        <v>40</v>
      </c>
      <c r="N10320" s="11" t="s">
        <v>183</v>
      </c>
      <c r="O10320" s="12" t="s">
        <v>29</v>
      </c>
      <c r="P10320" s="12"/>
      <c r="Q10320" s="15" t="s">
        <v>45657</v>
      </c>
      <c r="R10320" s="12" t="s">
        <v>42</v>
      </c>
      <c r="S10320" s="11" t="s">
        <v>45658</v>
      </c>
      <c r="T10320" s="11" t="s">
        <v>45659</v>
      </c>
    </row>
    <row x14ac:dyDescent="0.25" r="10321" customHeight="1" ht="19.5">
      <c r="A10321" s="18">
        <v>45223</v>
      </c>
      <c r="B10321" s="11" t="s">
        <v>45660</v>
      </c>
      <c r="C10321" s="11" t="s">
        <v>6591</v>
      </c>
      <c r="D10321" s="12"/>
      <c r="E10321" s="13">
        <v>18671718556</v>
      </c>
      <c r="F10321" s="11" t="s">
        <v>45259</v>
      </c>
      <c r="G10321" s="12" t="s">
        <v>62</v>
      </c>
      <c r="H10321" s="12"/>
      <c r="I10321" s="14">
        <v>10015</v>
      </c>
      <c r="J10321" s="12" t="s">
        <v>24</v>
      </c>
      <c r="K10321" s="12" t="s">
        <v>172</v>
      </c>
      <c r="L10321" s="12" t="s">
        <v>26</v>
      </c>
      <c r="M10321" s="11" t="s">
        <v>27</v>
      </c>
      <c r="N10321" s="11" t="s">
        <v>28</v>
      </c>
      <c r="O10321" s="12" t="s">
        <v>29</v>
      </c>
      <c r="P10321" s="12"/>
      <c r="Q10321" s="15" t="s">
        <v>45661</v>
      </c>
      <c r="R10321" s="12" t="s">
        <v>31</v>
      </c>
      <c r="S10321" s="11" t="s">
        <v>45662</v>
      </c>
      <c r="T10321" s="11" t="s">
        <v>45663</v>
      </c>
    </row>
    <row x14ac:dyDescent="0.25" r="10322" customHeight="1" ht="19.5">
      <c r="A10322" s="18">
        <v>45225</v>
      </c>
      <c r="B10322" s="11" t="s">
        <v>45664</v>
      </c>
      <c r="C10322" s="11" t="s">
        <v>5060</v>
      </c>
      <c r="D10322" s="12"/>
      <c r="E10322" s="13" t="s">
        <v>43147</v>
      </c>
      <c r="F10322" s="11" t="s">
        <v>43148</v>
      </c>
      <c r="G10322" s="12" t="s">
        <v>74</v>
      </c>
      <c r="H10322" s="12"/>
      <c r="I10322" s="14" t="s">
        <v>5222</v>
      </c>
      <c r="J10322" s="12" t="s">
        <v>24</v>
      </c>
      <c r="K10322" s="12" t="s">
        <v>25</v>
      </c>
      <c r="L10322" s="12" t="s">
        <v>39</v>
      </c>
      <c r="M10322" s="11" t="s">
        <v>149</v>
      </c>
      <c r="N10322" s="11" t="s">
        <v>4871</v>
      </c>
      <c r="O10322" s="12" t="s">
        <v>29</v>
      </c>
      <c r="P10322" s="12"/>
      <c r="Q10322" s="15" t="s">
        <v>45665</v>
      </c>
      <c r="R10322" s="12" t="s">
        <v>42</v>
      </c>
      <c r="S10322" s="11" t="s">
        <v>43150</v>
      </c>
      <c r="T10322" s="11" t="s">
        <v>45666</v>
      </c>
    </row>
    <row x14ac:dyDescent="0.25" r="10323" customHeight="1" ht="19.5">
      <c r="A10323" s="18">
        <v>45224</v>
      </c>
      <c r="B10323" s="11" t="s">
        <v>45667</v>
      </c>
      <c r="C10323" s="11" t="s">
        <v>4336</v>
      </c>
      <c r="D10323" s="12"/>
      <c r="E10323" s="13">
        <v>13040976708</v>
      </c>
      <c r="F10323" s="11" t="s">
        <v>41130</v>
      </c>
      <c r="G10323" s="12" t="s">
        <v>37</v>
      </c>
      <c r="H10323" s="12"/>
      <c r="I10323" s="14">
        <v>10015</v>
      </c>
      <c r="J10323" s="12" t="s">
        <v>24</v>
      </c>
      <c r="K10323" s="12" t="s">
        <v>69</v>
      </c>
      <c r="L10323" s="12" t="s">
        <v>26</v>
      </c>
      <c r="M10323" s="11" t="s">
        <v>40</v>
      </c>
      <c r="N10323" s="11" t="s">
        <v>28</v>
      </c>
      <c r="O10323" s="12" t="s">
        <v>29</v>
      </c>
      <c r="P10323" s="12"/>
      <c r="Q10323" s="15" t="s">
        <v>45668</v>
      </c>
      <c r="R10323" s="12" t="s">
        <v>31</v>
      </c>
      <c r="S10323" s="11" t="s">
        <v>45669</v>
      </c>
      <c r="T10323" s="11" t="s">
        <v>45670</v>
      </c>
    </row>
    <row x14ac:dyDescent="0.25" r="10324" customHeight="1" ht="19.5">
      <c r="A10324" s="18">
        <v>45225</v>
      </c>
      <c r="B10324" s="11" t="s">
        <v>45671</v>
      </c>
      <c r="C10324" s="11" t="s">
        <v>5117</v>
      </c>
      <c r="D10324" s="12"/>
      <c r="E10324" s="13" t="s">
        <v>45672</v>
      </c>
      <c r="F10324" s="11" t="s">
        <v>45673</v>
      </c>
      <c r="G10324" s="12" t="s">
        <v>74</v>
      </c>
      <c r="H10324" s="12"/>
      <c r="I10324" s="14" t="s">
        <v>4975</v>
      </c>
      <c r="J10324" s="12" t="s">
        <v>24</v>
      </c>
      <c r="K10324" s="12" t="s">
        <v>25</v>
      </c>
      <c r="L10324" s="12" t="s">
        <v>39</v>
      </c>
      <c r="M10324" s="11" t="s">
        <v>149</v>
      </c>
      <c r="N10324" s="11" t="s">
        <v>4871</v>
      </c>
      <c r="O10324" s="12" t="s">
        <v>29</v>
      </c>
      <c r="P10324" s="12"/>
      <c r="Q10324" s="15" t="s">
        <v>45674</v>
      </c>
      <c r="R10324" s="12" t="s">
        <v>148</v>
      </c>
      <c r="S10324" s="11" t="s">
        <v>45675</v>
      </c>
      <c r="T10324" s="11" t="s">
        <v>5339</v>
      </c>
    </row>
    <row x14ac:dyDescent="0.25" r="10325" customHeight="1" ht="19.5">
      <c r="A10325" s="18">
        <v>45222</v>
      </c>
      <c r="B10325" s="11" t="s">
        <v>45676</v>
      </c>
      <c r="C10325" s="11" t="s">
        <v>4499</v>
      </c>
      <c r="D10325" s="12"/>
      <c r="E10325" s="13" t="s">
        <v>9715</v>
      </c>
      <c r="F10325" s="11" t="s">
        <v>9716</v>
      </c>
      <c r="G10325" s="12" t="s">
        <v>74</v>
      </c>
      <c r="H10325" s="12"/>
      <c r="I10325" s="14" t="s">
        <v>148</v>
      </c>
      <c r="J10325" s="12" t="s">
        <v>24</v>
      </c>
      <c r="K10325" s="12" t="s">
        <v>25</v>
      </c>
      <c r="L10325" s="12" t="s">
        <v>39</v>
      </c>
      <c r="M10325" s="11" t="s">
        <v>149</v>
      </c>
      <c r="N10325" s="11" t="s">
        <v>183</v>
      </c>
      <c r="O10325" s="12" t="s">
        <v>29</v>
      </c>
      <c r="P10325" s="12"/>
      <c r="Q10325" s="15" t="s">
        <v>45677</v>
      </c>
      <c r="R10325" s="12" t="s">
        <v>42</v>
      </c>
      <c r="S10325" s="11" t="s">
        <v>45678</v>
      </c>
      <c r="T10325" s="11" t="s">
        <v>45679</v>
      </c>
    </row>
    <row x14ac:dyDescent="0.25" r="10326" customHeight="1" ht="19.5">
      <c r="A10326" s="18">
        <v>45224</v>
      </c>
      <c r="B10326" s="11" t="s">
        <v>45680</v>
      </c>
      <c r="C10326" s="11" t="s">
        <v>4336</v>
      </c>
      <c r="D10326" s="12"/>
      <c r="E10326" s="13">
        <v>13307207605</v>
      </c>
      <c r="F10326" s="11" t="s">
        <v>45681</v>
      </c>
      <c r="G10326" s="12" t="s">
        <v>23</v>
      </c>
      <c r="H10326" s="12"/>
      <c r="I10326" s="14">
        <v>10015</v>
      </c>
      <c r="J10326" s="12" t="s">
        <v>24</v>
      </c>
      <c r="K10326" s="12" t="s">
        <v>69</v>
      </c>
      <c r="L10326" s="12" t="s">
        <v>26</v>
      </c>
      <c r="M10326" s="11" t="s">
        <v>149</v>
      </c>
      <c r="N10326" s="11" t="s">
        <v>28</v>
      </c>
      <c r="O10326" s="12" t="s">
        <v>29</v>
      </c>
      <c r="P10326" s="12"/>
      <c r="Q10326" s="15" t="s">
        <v>45682</v>
      </c>
      <c r="R10326" s="12" t="s">
        <v>31</v>
      </c>
      <c r="S10326" s="11" t="s">
        <v>45683</v>
      </c>
      <c r="T10326" s="11" t="s">
        <v>45684</v>
      </c>
    </row>
    <row x14ac:dyDescent="0.25" r="10327" customHeight="1" ht="19.5">
      <c r="A10327" s="18">
        <v>45225</v>
      </c>
      <c r="B10327" s="11" t="s">
        <v>45685</v>
      </c>
      <c r="C10327" s="11" t="s">
        <v>4867</v>
      </c>
      <c r="D10327" s="12"/>
      <c r="E10327" s="13" t="s">
        <v>45686</v>
      </c>
      <c r="F10327" s="11" t="s">
        <v>45687</v>
      </c>
      <c r="G10327" s="12" t="s">
        <v>74</v>
      </c>
      <c r="H10327" s="12"/>
      <c r="I10327" s="14" t="s">
        <v>4870</v>
      </c>
      <c r="J10327" s="12" t="s">
        <v>24</v>
      </c>
      <c r="K10327" s="12" t="s">
        <v>25</v>
      </c>
      <c r="L10327" s="12" t="s">
        <v>39</v>
      </c>
      <c r="M10327" s="11" t="s">
        <v>149</v>
      </c>
      <c r="N10327" s="11" t="s">
        <v>4871</v>
      </c>
      <c r="O10327" s="12" t="s">
        <v>29</v>
      </c>
      <c r="P10327" s="12"/>
      <c r="Q10327" s="15" t="s">
        <v>45688</v>
      </c>
      <c r="R10327" s="12" t="s">
        <v>148</v>
      </c>
      <c r="S10327" s="11" t="s">
        <v>24655</v>
      </c>
      <c r="T10327" s="11" t="s">
        <v>4887</v>
      </c>
    </row>
    <row x14ac:dyDescent="0.25" r="10328" customHeight="1" ht="19.5">
      <c r="A10328" s="18">
        <v>45223</v>
      </c>
      <c r="B10328" s="11" t="s">
        <v>45689</v>
      </c>
      <c r="C10328" s="11" t="s">
        <v>6029</v>
      </c>
      <c r="D10328" s="12"/>
      <c r="E10328" s="13">
        <v>13872618186</v>
      </c>
      <c r="F10328" s="11" t="s">
        <v>45690</v>
      </c>
      <c r="G10328" s="12" t="s">
        <v>48</v>
      </c>
      <c r="H10328" s="12"/>
      <c r="I10328" s="14" t="s">
        <v>615</v>
      </c>
      <c r="J10328" s="12" t="s">
        <v>24</v>
      </c>
      <c r="K10328" s="12" t="s">
        <v>25</v>
      </c>
      <c r="L10328" s="12" t="s">
        <v>39</v>
      </c>
      <c r="M10328" s="11" t="s">
        <v>40</v>
      </c>
      <c r="N10328" s="11" t="s">
        <v>624</v>
      </c>
      <c r="O10328" s="12" t="s">
        <v>29</v>
      </c>
      <c r="P10328" s="12"/>
      <c r="Q10328" s="15" t="s">
        <v>45691</v>
      </c>
      <c r="R10328" s="12" t="s">
        <v>42</v>
      </c>
      <c r="S10328" s="11" t="s">
        <v>45692</v>
      </c>
      <c r="T10328" s="11" t="s">
        <v>45693</v>
      </c>
    </row>
    <row x14ac:dyDescent="0.25" r="10329" customHeight="1" ht="19.5">
      <c r="A10329" s="18">
        <v>45225</v>
      </c>
      <c r="B10329" s="11" t="s">
        <v>45694</v>
      </c>
      <c r="C10329" s="11" t="s">
        <v>6029</v>
      </c>
      <c r="D10329" s="12"/>
      <c r="E10329" s="13">
        <v>18672654050</v>
      </c>
      <c r="F10329" s="11" t="s">
        <v>45695</v>
      </c>
      <c r="G10329" s="12" t="s">
        <v>48</v>
      </c>
      <c r="H10329" s="12"/>
      <c r="I10329" s="14" t="s">
        <v>99</v>
      </c>
      <c r="J10329" s="12" t="s">
        <v>24</v>
      </c>
      <c r="K10329" s="12" t="s">
        <v>25</v>
      </c>
      <c r="L10329" s="12" t="s">
        <v>39</v>
      </c>
      <c r="M10329" s="11" t="s">
        <v>40</v>
      </c>
      <c r="N10329" s="11" t="s">
        <v>624</v>
      </c>
      <c r="O10329" s="12" t="s">
        <v>29</v>
      </c>
      <c r="P10329" s="12"/>
      <c r="Q10329" s="15" t="s">
        <v>45696</v>
      </c>
      <c r="R10329" s="12" t="s">
        <v>42</v>
      </c>
      <c r="S10329" s="11" t="s">
        <v>45697</v>
      </c>
      <c r="T10329" s="11" t="s">
        <v>45698</v>
      </c>
    </row>
    <row x14ac:dyDescent="0.25" r="10330" customHeight="1" ht="19.5">
      <c r="A10330" s="18">
        <v>45225</v>
      </c>
      <c r="B10330" s="11" t="s">
        <v>45699</v>
      </c>
      <c r="C10330" s="11" t="s">
        <v>912</v>
      </c>
      <c r="D10330" s="12"/>
      <c r="E10330" s="13">
        <v>13972011695</v>
      </c>
      <c r="F10330" s="11" t="s">
        <v>44298</v>
      </c>
      <c r="G10330" s="12" t="s">
        <v>171</v>
      </c>
      <c r="H10330" s="12"/>
      <c r="I10330" s="14">
        <v>10015</v>
      </c>
      <c r="J10330" s="12" t="s">
        <v>24</v>
      </c>
      <c r="K10330" s="12" t="s">
        <v>172</v>
      </c>
      <c r="L10330" s="12" t="s">
        <v>26</v>
      </c>
      <c r="M10330" s="11" t="s">
        <v>27</v>
      </c>
      <c r="N10330" s="11" t="s">
        <v>28</v>
      </c>
      <c r="O10330" s="12" t="s">
        <v>29</v>
      </c>
      <c r="P10330" s="12"/>
      <c r="Q10330" s="15" t="s">
        <v>45700</v>
      </c>
      <c r="R10330" s="12" t="s">
        <v>31</v>
      </c>
      <c r="S10330" s="11" t="s">
        <v>45701</v>
      </c>
      <c r="T10330" s="11" t="s">
        <v>45702</v>
      </c>
    </row>
    <row x14ac:dyDescent="0.25" r="10331" customHeight="1" ht="19.5">
      <c r="A10331" s="18">
        <v>45225</v>
      </c>
      <c r="B10331" s="11" t="s">
        <v>45703</v>
      </c>
      <c r="C10331" s="11" t="s">
        <v>5086</v>
      </c>
      <c r="D10331" s="12"/>
      <c r="E10331" s="13" t="s">
        <v>45704</v>
      </c>
      <c r="F10331" s="11" t="s">
        <v>45705</v>
      </c>
      <c r="G10331" s="12" t="s">
        <v>74</v>
      </c>
      <c r="H10331" s="12"/>
      <c r="I10331" s="14" t="s">
        <v>148</v>
      </c>
      <c r="J10331" s="12" t="s">
        <v>24</v>
      </c>
      <c r="K10331" s="12" t="s">
        <v>25</v>
      </c>
      <c r="L10331" s="12" t="s">
        <v>39</v>
      </c>
      <c r="M10331" s="11" t="s">
        <v>149</v>
      </c>
      <c r="N10331" s="11" t="s">
        <v>4871</v>
      </c>
      <c r="O10331" s="12" t="s">
        <v>29</v>
      </c>
      <c r="P10331" s="12"/>
      <c r="Q10331" s="15" t="s">
        <v>45706</v>
      </c>
      <c r="R10331" s="12" t="s">
        <v>148</v>
      </c>
      <c r="S10331" s="11" t="s">
        <v>45707</v>
      </c>
      <c r="T10331" s="11" t="s">
        <v>4893</v>
      </c>
    </row>
    <row x14ac:dyDescent="0.25" r="10332" customHeight="1" ht="19.5">
      <c r="A10332" s="18">
        <v>45223</v>
      </c>
      <c r="B10332" s="11" t="s">
        <v>45708</v>
      </c>
      <c r="C10332" s="11" t="s">
        <v>3061</v>
      </c>
      <c r="D10332" s="12"/>
      <c r="E10332" s="13">
        <v>18671600300</v>
      </c>
      <c r="F10332" s="11" t="s">
        <v>45709</v>
      </c>
      <c r="G10332" s="12" t="s">
        <v>37</v>
      </c>
      <c r="H10332" s="12" t="s">
        <v>98</v>
      </c>
      <c r="I10332" s="14">
        <v>10015</v>
      </c>
      <c r="J10332" s="12" t="s">
        <v>24</v>
      </c>
      <c r="K10332" s="12" t="s">
        <v>25</v>
      </c>
      <c r="L10332" s="12" t="s">
        <v>26</v>
      </c>
      <c r="M10332" s="11" t="s">
        <v>27</v>
      </c>
      <c r="N10332" s="11" t="s">
        <v>28</v>
      </c>
      <c r="O10332" s="12" t="s">
        <v>29</v>
      </c>
      <c r="P10332" s="12"/>
      <c r="Q10332" s="15" t="s">
        <v>45710</v>
      </c>
      <c r="R10332" s="12" t="s">
        <v>31</v>
      </c>
      <c r="S10332" s="11" t="s">
        <v>45711</v>
      </c>
      <c r="T10332" s="11" t="s">
        <v>45712</v>
      </c>
    </row>
    <row x14ac:dyDescent="0.25" r="10333" customHeight="1" ht="19.5">
      <c r="A10333" s="18">
        <v>45225</v>
      </c>
      <c r="B10333" s="11" t="s">
        <v>45713</v>
      </c>
      <c r="C10333" s="11" t="s">
        <v>4882</v>
      </c>
      <c r="D10333" s="12"/>
      <c r="E10333" s="13" t="s">
        <v>45714</v>
      </c>
      <c r="F10333" s="11" t="s">
        <v>8051</v>
      </c>
      <c r="G10333" s="12" t="s">
        <v>74</v>
      </c>
      <c r="H10333" s="12"/>
      <c r="I10333" s="14" t="s">
        <v>148</v>
      </c>
      <c r="J10333" s="12" t="s">
        <v>24</v>
      </c>
      <c r="K10333" s="12" t="s">
        <v>25</v>
      </c>
      <c r="L10333" s="12" t="s">
        <v>39</v>
      </c>
      <c r="M10333" s="11" t="s">
        <v>149</v>
      </c>
      <c r="N10333" s="11" t="s">
        <v>4871</v>
      </c>
      <c r="O10333" s="12" t="s">
        <v>29</v>
      </c>
      <c r="P10333" s="12"/>
      <c r="Q10333" s="15" t="s">
        <v>45715</v>
      </c>
      <c r="R10333" s="12" t="s">
        <v>148</v>
      </c>
      <c r="S10333" s="11" t="s">
        <v>45716</v>
      </c>
      <c r="T10333" s="11" t="s">
        <v>4893</v>
      </c>
    </row>
    <row x14ac:dyDescent="0.25" r="10334" customHeight="1" ht="19.5">
      <c r="A10334" s="18">
        <v>45223</v>
      </c>
      <c r="B10334" s="11" t="s">
        <v>45717</v>
      </c>
      <c r="C10334" s="11" t="s">
        <v>6002</v>
      </c>
      <c r="D10334" s="12"/>
      <c r="E10334" s="13">
        <v>13040988687</v>
      </c>
      <c r="F10334" s="11" t="s">
        <v>45640</v>
      </c>
      <c r="G10334" s="12" t="s">
        <v>115</v>
      </c>
      <c r="H10334" s="12"/>
      <c r="I10334" s="14" t="s">
        <v>99</v>
      </c>
      <c r="J10334" s="12" t="s">
        <v>24</v>
      </c>
      <c r="K10334" s="12" t="s">
        <v>25</v>
      </c>
      <c r="L10334" s="12" t="s">
        <v>39</v>
      </c>
      <c r="M10334" s="11" t="s">
        <v>27</v>
      </c>
      <c r="N10334" s="11" t="s">
        <v>183</v>
      </c>
      <c r="O10334" s="12" t="s">
        <v>29</v>
      </c>
      <c r="P10334" s="12"/>
      <c r="Q10334" s="15" t="s">
        <v>45718</v>
      </c>
      <c r="R10334" s="12" t="s">
        <v>42</v>
      </c>
      <c r="S10334" s="11" t="s">
        <v>45719</v>
      </c>
      <c r="T10334" s="11" t="s">
        <v>45720</v>
      </c>
    </row>
    <row x14ac:dyDescent="0.25" r="10335" customHeight="1" ht="19.5">
      <c r="A10335" s="18">
        <v>45225</v>
      </c>
      <c r="B10335" s="11" t="s">
        <v>45721</v>
      </c>
      <c r="C10335" s="11" t="s">
        <v>5288</v>
      </c>
      <c r="D10335" s="12"/>
      <c r="E10335" s="13">
        <v>18995889993</v>
      </c>
      <c r="F10335" s="11"/>
      <c r="G10335" s="12"/>
      <c r="H10335" s="12"/>
      <c r="I10335" s="14" t="s">
        <v>116</v>
      </c>
      <c r="J10335" s="12" t="s">
        <v>24</v>
      </c>
      <c r="K10335" s="12" t="s">
        <v>25</v>
      </c>
      <c r="L10335" s="12" t="s">
        <v>39</v>
      </c>
      <c r="M10335" s="11" t="s">
        <v>149</v>
      </c>
      <c r="N10335" s="11" t="s">
        <v>4871</v>
      </c>
      <c r="O10335" s="12" t="s">
        <v>29</v>
      </c>
      <c r="P10335" s="12"/>
      <c r="Q10335" s="15" t="s">
        <v>45722</v>
      </c>
      <c r="R10335" s="12" t="s">
        <v>148</v>
      </c>
      <c r="S10335" s="11" t="s">
        <v>45723</v>
      </c>
      <c r="T10335" s="11" t="s">
        <v>5291</v>
      </c>
    </row>
    <row x14ac:dyDescent="0.25" r="10336" customHeight="1" ht="19.5">
      <c r="A10336" s="18">
        <v>45225</v>
      </c>
      <c r="B10336" s="11" t="s">
        <v>45724</v>
      </c>
      <c r="C10336" s="11" t="s">
        <v>4867</v>
      </c>
      <c r="D10336" s="12"/>
      <c r="E10336" s="13" t="s">
        <v>45725</v>
      </c>
      <c r="F10336" s="11" t="s">
        <v>45726</v>
      </c>
      <c r="G10336" s="12" t="s">
        <v>74</v>
      </c>
      <c r="H10336" s="12"/>
      <c r="I10336" s="14" t="s">
        <v>4870</v>
      </c>
      <c r="J10336" s="12" t="s">
        <v>24</v>
      </c>
      <c r="K10336" s="12" t="s">
        <v>25</v>
      </c>
      <c r="L10336" s="12" t="s">
        <v>39</v>
      </c>
      <c r="M10336" s="11" t="s">
        <v>149</v>
      </c>
      <c r="N10336" s="11" t="s">
        <v>4871</v>
      </c>
      <c r="O10336" s="12" t="s">
        <v>29</v>
      </c>
      <c r="P10336" s="12"/>
      <c r="Q10336" s="15" t="s">
        <v>45727</v>
      </c>
      <c r="R10336" s="12" t="s">
        <v>148</v>
      </c>
      <c r="S10336" s="11" t="s">
        <v>45728</v>
      </c>
      <c r="T10336" s="11" t="s">
        <v>4893</v>
      </c>
    </row>
    <row x14ac:dyDescent="0.25" r="10337" customHeight="1" ht="19.5">
      <c r="A10337" s="18">
        <v>45224</v>
      </c>
      <c r="B10337" s="11" t="s">
        <v>45729</v>
      </c>
      <c r="C10337" s="11" t="s">
        <v>169</v>
      </c>
      <c r="D10337" s="12"/>
      <c r="E10337" s="13">
        <v>18695066188</v>
      </c>
      <c r="F10337" s="11" t="s">
        <v>45544</v>
      </c>
      <c r="G10337" s="12" t="s">
        <v>62</v>
      </c>
      <c r="H10337" s="12"/>
      <c r="I10337" s="14">
        <v>10015</v>
      </c>
      <c r="J10337" s="12" t="s">
        <v>24</v>
      </c>
      <c r="K10337" s="12" t="s">
        <v>172</v>
      </c>
      <c r="L10337" s="12" t="s">
        <v>26</v>
      </c>
      <c r="M10337" s="11" t="s">
        <v>40</v>
      </c>
      <c r="N10337" s="11" t="s">
        <v>28</v>
      </c>
      <c r="O10337" s="12" t="s">
        <v>29</v>
      </c>
      <c r="P10337" s="12"/>
      <c r="Q10337" s="15" t="s">
        <v>45730</v>
      </c>
      <c r="R10337" s="12" t="s">
        <v>31</v>
      </c>
      <c r="S10337" s="11" t="s">
        <v>45731</v>
      </c>
      <c r="T10337" s="11" t="s">
        <v>45732</v>
      </c>
    </row>
    <row x14ac:dyDescent="0.25" r="10338" customHeight="1" ht="19.5">
      <c r="A10338" s="18">
        <v>45225</v>
      </c>
      <c r="B10338" s="11" t="s">
        <v>45733</v>
      </c>
      <c r="C10338" s="11" t="s">
        <v>5086</v>
      </c>
      <c r="D10338" s="12"/>
      <c r="E10338" s="13" t="s">
        <v>45734</v>
      </c>
      <c r="F10338" s="11" t="s">
        <v>45735</v>
      </c>
      <c r="G10338" s="12" t="s">
        <v>74</v>
      </c>
      <c r="H10338" s="12"/>
      <c r="I10338" s="14" t="s">
        <v>148</v>
      </c>
      <c r="J10338" s="12" t="s">
        <v>24</v>
      </c>
      <c r="K10338" s="12" t="s">
        <v>25</v>
      </c>
      <c r="L10338" s="12" t="s">
        <v>39</v>
      </c>
      <c r="M10338" s="11" t="s">
        <v>149</v>
      </c>
      <c r="N10338" s="11" t="s">
        <v>4871</v>
      </c>
      <c r="O10338" s="12" t="s">
        <v>29</v>
      </c>
      <c r="P10338" s="12"/>
      <c r="Q10338" s="15" t="s">
        <v>45736</v>
      </c>
      <c r="R10338" s="12" t="s">
        <v>148</v>
      </c>
      <c r="S10338" s="11" t="s">
        <v>45737</v>
      </c>
      <c r="T10338" s="11" t="s">
        <v>4893</v>
      </c>
    </row>
    <row x14ac:dyDescent="0.25" r="10339" customHeight="1" ht="19.5">
      <c r="A10339" s="18">
        <v>45224</v>
      </c>
      <c r="B10339" s="11" t="s">
        <v>45738</v>
      </c>
      <c r="C10339" s="11" t="s">
        <v>4336</v>
      </c>
      <c r="D10339" s="12"/>
      <c r="E10339" s="13">
        <v>17371591441</v>
      </c>
      <c r="F10339" s="11" t="s">
        <v>45253</v>
      </c>
      <c r="G10339" s="12" t="s">
        <v>23</v>
      </c>
      <c r="H10339" s="12"/>
      <c r="I10339" s="14">
        <v>10015</v>
      </c>
      <c r="J10339" s="12" t="s">
        <v>24</v>
      </c>
      <c r="K10339" s="12" t="s">
        <v>69</v>
      </c>
      <c r="L10339" s="12" t="s">
        <v>26</v>
      </c>
      <c r="M10339" s="11" t="s">
        <v>40</v>
      </c>
      <c r="N10339" s="11" t="s">
        <v>28</v>
      </c>
      <c r="O10339" s="12" t="s">
        <v>29</v>
      </c>
      <c r="P10339" s="12"/>
      <c r="Q10339" s="15" t="s">
        <v>45739</v>
      </c>
      <c r="R10339" s="12" t="s">
        <v>31</v>
      </c>
      <c r="S10339" s="11" t="s">
        <v>45740</v>
      </c>
      <c r="T10339" s="11" t="s">
        <v>45741</v>
      </c>
    </row>
    <row x14ac:dyDescent="0.25" r="10340" customHeight="1" ht="19.5">
      <c r="A10340" s="18">
        <v>45225</v>
      </c>
      <c r="B10340" s="11" t="s">
        <v>45742</v>
      </c>
      <c r="C10340" s="11" t="s">
        <v>912</v>
      </c>
      <c r="D10340" s="12"/>
      <c r="E10340" s="13">
        <v>18671445441</v>
      </c>
      <c r="F10340" s="11" t="s">
        <v>45743</v>
      </c>
      <c r="G10340" s="12" t="s">
        <v>216</v>
      </c>
      <c r="H10340" s="12"/>
      <c r="I10340" s="14">
        <v>10015</v>
      </c>
      <c r="J10340" s="12" t="s">
        <v>24</v>
      </c>
      <c r="K10340" s="12" t="s">
        <v>25</v>
      </c>
      <c r="L10340" s="12" t="s">
        <v>26</v>
      </c>
      <c r="M10340" s="11" t="s">
        <v>27</v>
      </c>
      <c r="N10340" s="11" t="s">
        <v>28</v>
      </c>
      <c r="O10340" s="12" t="s">
        <v>29</v>
      </c>
      <c r="P10340" s="12"/>
      <c r="Q10340" s="15" t="s">
        <v>45744</v>
      </c>
      <c r="R10340" s="12" t="s">
        <v>31</v>
      </c>
      <c r="S10340" s="11" t="s">
        <v>45745</v>
      </c>
      <c r="T10340" s="11" t="s">
        <v>45746</v>
      </c>
    </row>
    <row x14ac:dyDescent="0.25" r="10341" customHeight="1" ht="19.5">
      <c r="A10341" s="18">
        <v>45223</v>
      </c>
      <c r="B10341" s="11" t="s">
        <v>45747</v>
      </c>
      <c r="C10341" s="11" t="s">
        <v>4336</v>
      </c>
      <c r="D10341" s="12"/>
      <c r="E10341" s="13" t="s">
        <v>45490</v>
      </c>
      <c r="F10341" s="11" t="s">
        <v>39940</v>
      </c>
      <c r="G10341" s="12" t="s">
        <v>74</v>
      </c>
      <c r="H10341" s="12"/>
      <c r="I10341" s="14">
        <v>10015</v>
      </c>
      <c r="J10341" s="12" t="s">
        <v>24</v>
      </c>
      <c r="K10341" s="12" t="s">
        <v>25</v>
      </c>
      <c r="L10341" s="12" t="s">
        <v>26</v>
      </c>
      <c r="M10341" s="11" t="s">
        <v>149</v>
      </c>
      <c r="N10341" s="11" t="s">
        <v>28</v>
      </c>
      <c r="O10341" s="12" t="s">
        <v>29</v>
      </c>
      <c r="P10341" s="12"/>
      <c r="Q10341" s="15" t="s">
        <v>45748</v>
      </c>
      <c r="R10341" s="12" t="s">
        <v>31</v>
      </c>
      <c r="S10341" s="11" t="s">
        <v>45749</v>
      </c>
      <c r="T10341" s="11" t="s">
        <v>45750</v>
      </c>
    </row>
    <row x14ac:dyDescent="0.25" r="10342" customHeight="1" ht="19.5">
      <c r="A10342" s="18">
        <v>45225</v>
      </c>
      <c r="B10342" s="11" t="s">
        <v>45751</v>
      </c>
      <c r="C10342" s="11" t="s">
        <v>1683</v>
      </c>
      <c r="D10342" s="12"/>
      <c r="E10342" s="13">
        <v>18672909720</v>
      </c>
      <c r="F10342" s="11" t="s">
        <v>45752</v>
      </c>
      <c r="G10342" s="12" t="s">
        <v>56</v>
      </c>
      <c r="H10342" s="12"/>
      <c r="I10342" s="14" t="s">
        <v>136</v>
      </c>
      <c r="J10342" s="12" t="s">
        <v>24</v>
      </c>
      <c r="K10342" s="12" t="s">
        <v>172</v>
      </c>
      <c r="L10342" s="12" t="s">
        <v>39</v>
      </c>
      <c r="M10342" s="11" t="s">
        <v>27</v>
      </c>
      <c r="N10342" s="11" t="s">
        <v>28</v>
      </c>
      <c r="O10342" s="12" t="s">
        <v>29</v>
      </c>
      <c r="P10342" s="12"/>
      <c r="Q10342" s="15" t="s">
        <v>45753</v>
      </c>
      <c r="R10342" s="12" t="s">
        <v>42</v>
      </c>
      <c r="S10342" s="11" t="s">
        <v>45754</v>
      </c>
      <c r="T10342" s="11" t="s">
        <v>45755</v>
      </c>
    </row>
    <row x14ac:dyDescent="0.25" r="10343" customHeight="1" ht="19.5">
      <c r="A10343" s="18">
        <v>45223</v>
      </c>
      <c r="B10343" s="11" t="s">
        <v>45756</v>
      </c>
      <c r="C10343" s="11" t="s">
        <v>9589</v>
      </c>
      <c r="D10343" s="12"/>
      <c r="E10343" s="13">
        <v>18671449166</v>
      </c>
      <c r="F10343" s="11" t="s">
        <v>45757</v>
      </c>
      <c r="G10343" s="12" t="s">
        <v>115</v>
      </c>
      <c r="H10343" s="12" t="s">
        <v>98</v>
      </c>
      <c r="I10343" s="14" t="s">
        <v>328</v>
      </c>
      <c r="J10343" s="12" t="s">
        <v>24</v>
      </c>
      <c r="K10343" s="12" t="s">
        <v>25</v>
      </c>
      <c r="L10343" s="12" t="s">
        <v>39</v>
      </c>
      <c r="M10343" s="11" t="s">
        <v>40</v>
      </c>
      <c r="N10343" s="11" t="s">
        <v>28</v>
      </c>
      <c r="O10343" s="12" t="s">
        <v>29</v>
      </c>
      <c r="P10343" s="12" t="s">
        <v>5430</v>
      </c>
      <c r="Q10343" s="15" t="s">
        <v>45758</v>
      </c>
      <c r="R10343" s="12" t="s">
        <v>42</v>
      </c>
      <c r="S10343" s="11" t="s">
        <v>45759</v>
      </c>
      <c r="T10343" s="11" t="s">
        <v>16902</v>
      </c>
    </row>
    <row x14ac:dyDescent="0.25" r="10344" customHeight="1" ht="19.5">
      <c r="A10344" s="18">
        <v>45224</v>
      </c>
      <c r="B10344" s="11" t="s">
        <v>45760</v>
      </c>
      <c r="C10344" s="11" t="s">
        <v>8350</v>
      </c>
      <c r="D10344" s="12"/>
      <c r="E10344" s="13">
        <v>15549362666</v>
      </c>
      <c r="F10344" s="11" t="s">
        <v>45761</v>
      </c>
      <c r="G10344" s="12" t="s">
        <v>1873</v>
      </c>
      <c r="H10344" s="12"/>
      <c r="I10344" s="14" t="s">
        <v>486</v>
      </c>
      <c r="J10344" s="12" t="s">
        <v>24</v>
      </c>
      <c r="K10344" s="12" t="s">
        <v>25</v>
      </c>
      <c r="L10344" s="12" t="s">
        <v>39</v>
      </c>
      <c r="M10344" s="11" t="s">
        <v>40</v>
      </c>
      <c r="N10344" s="11" t="s">
        <v>28</v>
      </c>
      <c r="O10344" s="12" t="s">
        <v>29</v>
      </c>
      <c r="P10344" s="12"/>
      <c r="Q10344" s="15" t="s">
        <v>45762</v>
      </c>
      <c r="R10344" s="12" t="s">
        <v>42</v>
      </c>
      <c r="S10344" s="11" t="s">
        <v>45763</v>
      </c>
      <c r="T10344" s="11" t="s">
        <v>45764</v>
      </c>
    </row>
    <row x14ac:dyDescent="0.25" r="10345" customHeight="1" ht="19.5">
      <c r="A10345" s="18">
        <v>45225</v>
      </c>
      <c r="B10345" s="11" t="s">
        <v>45765</v>
      </c>
      <c r="C10345" s="11" t="s">
        <v>4867</v>
      </c>
      <c r="D10345" s="12"/>
      <c r="E10345" s="13" t="s">
        <v>45766</v>
      </c>
      <c r="F10345" s="11" t="s">
        <v>45767</v>
      </c>
      <c r="G10345" s="12" t="s">
        <v>74</v>
      </c>
      <c r="H10345" s="12" t="s">
        <v>98</v>
      </c>
      <c r="I10345" s="14" t="s">
        <v>4870</v>
      </c>
      <c r="J10345" s="12" t="s">
        <v>24</v>
      </c>
      <c r="K10345" s="12" t="s">
        <v>25</v>
      </c>
      <c r="L10345" s="12" t="s">
        <v>39</v>
      </c>
      <c r="M10345" s="11" t="s">
        <v>149</v>
      </c>
      <c r="N10345" s="11" t="s">
        <v>4871</v>
      </c>
      <c r="O10345" s="12" t="s">
        <v>29</v>
      </c>
      <c r="P10345" s="12"/>
      <c r="Q10345" s="15" t="s">
        <v>45768</v>
      </c>
      <c r="R10345" s="12" t="s">
        <v>148</v>
      </c>
      <c r="S10345" s="11" t="s">
        <v>45769</v>
      </c>
      <c r="T10345" s="11" t="s">
        <v>4893</v>
      </c>
    </row>
    <row x14ac:dyDescent="0.25" r="10346" customHeight="1" ht="19.5">
      <c r="A10346" s="18">
        <v>45225</v>
      </c>
      <c r="B10346" s="11" t="s">
        <v>45770</v>
      </c>
      <c r="C10346" s="11" t="s">
        <v>4882</v>
      </c>
      <c r="D10346" s="12"/>
      <c r="E10346" s="13" t="s">
        <v>45771</v>
      </c>
      <c r="F10346" s="11" t="s">
        <v>45772</v>
      </c>
      <c r="G10346" s="12" t="s">
        <v>74</v>
      </c>
      <c r="H10346" s="12"/>
      <c r="I10346" s="14" t="s">
        <v>148</v>
      </c>
      <c r="J10346" s="12" t="s">
        <v>24</v>
      </c>
      <c r="K10346" s="12" t="s">
        <v>25</v>
      </c>
      <c r="L10346" s="12" t="s">
        <v>39</v>
      </c>
      <c r="M10346" s="11" t="s">
        <v>149</v>
      </c>
      <c r="N10346" s="11" t="s">
        <v>4871</v>
      </c>
      <c r="O10346" s="12" t="s">
        <v>29</v>
      </c>
      <c r="P10346" s="12"/>
      <c r="Q10346" s="15" t="s">
        <v>45773</v>
      </c>
      <c r="R10346" s="12" t="s">
        <v>148</v>
      </c>
      <c r="S10346" s="11" t="s">
        <v>45774</v>
      </c>
      <c r="T10346" s="11" t="s">
        <v>4893</v>
      </c>
    </row>
    <row x14ac:dyDescent="0.25" r="10347" customHeight="1" ht="19.5">
      <c r="A10347" s="18">
        <v>45225</v>
      </c>
      <c r="B10347" s="11" t="s">
        <v>45775</v>
      </c>
      <c r="C10347" s="11" t="s">
        <v>4867</v>
      </c>
      <c r="D10347" s="12"/>
      <c r="E10347" s="13" t="s">
        <v>45776</v>
      </c>
      <c r="F10347" s="11" t="s">
        <v>45777</v>
      </c>
      <c r="G10347" s="12" t="s">
        <v>74</v>
      </c>
      <c r="H10347" s="12"/>
      <c r="I10347" s="14" t="s">
        <v>4870</v>
      </c>
      <c r="J10347" s="12" t="s">
        <v>24</v>
      </c>
      <c r="K10347" s="12" t="s">
        <v>25</v>
      </c>
      <c r="L10347" s="12" t="s">
        <v>39</v>
      </c>
      <c r="M10347" s="11" t="s">
        <v>149</v>
      </c>
      <c r="N10347" s="11" t="s">
        <v>4871</v>
      </c>
      <c r="O10347" s="12" t="s">
        <v>29</v>
      </c>
      <c r="P10347" s="12"/>
      <c r="Q10347" s="15" t="s">
        <v>45778</v>
      </c>
      <c r="R10347" s="12" t="s">
        <v>42</v>
      </c>
      <c r="S10347" s="11" t="s">
        <v>45779</v>
      </c>
      <c r="T10347" s="11" t="s">
        <v>4899</v>
      </c>
    </row>
    <row x14ac:dyDescent="0.25" r="10348" customHeight="1" ht="19.5">
      <c r="A10348" s="18">
        <v>45223</v>
      </c>
      <c r="B10348" s="11" t="s">
        <v>45780</v>
      </c>
      <c r="C10348" s="11" t="s">
        <v>5816</v>
      </c>
      <c r="D10348" s="12"/>
      <c r="E10348" s="13">
        <v>13293893292</v>
      </c>
      <c r="F10348" s="11" t="s">
        <v>6672</v>
      </c>
      <c r="G10348" s="12" t="s">
        <v>74</v>
      </c>
      <c r="H10348" s="12" t="s">
        <v>98</v>
      </c>
      <c r="I10348" s="14" t="s">
        <v>272</v>
      </c>
      <c r="J10348" s="12" t="s">
        <v>24</v>
      </c>
      <c r="K10348" s="12" t="s">
        <v>25</v>
      </c>
      <c r="L10348" s="12" t="s">
        <v>39</v>
      </c>
      <c r="M10348" s="11" t="s">
        <v>40</v>
      </c>
      <c r="N10348" s="11" t="s">
        <v>28</v>
      </c>
      <c r="O10348" s="12" t="s">
        <v>29</v>
      </c>
      <c r="P10348" s="12" t="s">
        <v>5807</v>
      </c>
      <c r="Q10348" s="15" t="s">
        <v>45781</v>
      </c>
      <c r="R10348" s="12" t="s">
        <v>42</v>
      </c>
      <c r="S10348" s="11" t="s">
        <v>45782</v>
      </c>
      <c r="T10348" s="11" t="s">
        <v>45783</v>
      </c>
    </row>
    <row x14ac:dyDescent="0.25" r="10349" customHeight="1" ht="19.5">
      <c r="A10349" s="18">
        <v>45224</v>
      </c>
      <c r="B10349" s="11" t="s">
        <v>45784</v>
      </c>
      <c r="C10349" s="11" t="s">
        <v>6252</v>
      </c>
      <c r="D10349" s="12"/>
      <c r="E10349" s="13">
        <v>15697277912</v>
      </c>
      <c r="F10349" s="11" t="s">
        <v>45785</v>
      </c>
      <c r="G10349" s="12" t="s">
        <v>23</v>
      </c>
      <c r="H10349" s="12"/>
      <c r="I10349" s="14">
        <v>10015</v>
      </c>
      <c r="J10349" s="12" t="s">
        <v>24</v>
      </c>
      <c r="K10349" s="12" t="s">
        <v>69</v>
      </c>
      <c r="L10349" s="12" t="s">
        <v>26</v>
      </c>
      <c r="M10349" s="11" t="s">
        <v>27</v>
      </c>
      <c r="N10349" s="11" t="s">
        <v>28</v>
      </c>
      <c r="O10349" s="12" t="s">
        <v>29</v>
      </c>
      <c r="P10349" s="12"/>
      <c r="Q10349" s="15" t="s">
        <v>45786</v>
      </c>
      <c r="R10349" s="12" t="s">
        <v>31</v>
      </c>
      <c r="S10349" s="11" t="s">
        <v>45787</v>
      </c>
      <c r="T10349" s="11" t="s">
        <v>45788</v>
      </c>
    </row>
    <row x14ac:dyDescent="0.25" r="10350" customHeight="1" ht="19.5">
      <c r="A10350" s="18">
        <v>45225</v>
      </c>
      <c r="B10350" s="11" t="s">
        <v>45789</v>
      </c>
      <c r="C10350" s="11" t="s">
        <v>4867</v>
      </c>
      <c r="D10350" s="12"/>
      <c r="E10350" s="13" t="s">
        <v>45790</v>
      </c>
      <c r="F10350" s="11" t="s">
        <v>45791</v>
      </c>
      <c r="G10350" s="12" t="s">
        <v>74</v>
      </c>
      <c r="H10350" s="12"/>
      <c r="I10350" s="14" t="s">
        <v>4870</v>
      </c>
      <c r="J10350" s="12" t="s">
        <v>24</v>
      </c>
      <c r="K10350" s="12" t="s">
        <v>25</v>
      </c>
      <c r="L10350" s="12" t="s">
        <v>39</v>
      </c>
      <c r="M10350" s="11" t="s">
        <v>149</v>
      </c>
      <c r="N10350" s="11" t="s">
        <v>4871</v>
      </c>
      <c r="O10350" s="12" t="s">
        <v>29</v>
      </c>
      <c r="P10350" s="12"/>
      <c r="Q10350" s="15" t="s">
        <v>45792</v>
      </c>
      <c r="R10350" s="12" t="s">
        <v>148</v>
      </c>
      <c r="S10350" s="11" t="s">
        <v>45793</v>
      </c>
      <c r="T10350" s="11" t="s">
        <v>4887</v>
      </c>
    </row>
    <row x14ac:dyDescent="0.25" r="10351" customHeight="1" ht="19.5">
      <c r="A10351" s="18">
        <v>45225</v>
      </c>
      <c r="B10351" s="11" t="s">
        <v>45794</v>
      </c>
      <c r="C10351" s="11" t="s">
        <v>4882</v>
      </c>
      <c r="D10351" s="12"/>
      <c r="E10351" s="13" t="s">
        <v>45795</v>
      </c>
      <c r="F10351" s="11" t="s">
        <v>45796</v>
      </c>
      <c r="G10351" s="12" t="s">
        <v>74</v>
      </c>
      <c r="H10351" s="12"/>
      <c r="I10351" s="14" t="s">
        <v>148</v>
      </c>
      <c r="J10351" s="12" t="s">
        <v>24</v>
      </c>
      <c r="K10351" s="12" t="s">
        <v>25</v>
      </c>
      <c r="L10351" s="12" t="s">
        <v>39</v>
      </c>
      <c r="M10351" s="11" t="s">
        <v>149</v>
      </c>
      <c r="N10351" s="11" t="s">
        <v>4871</v>
      </c>
      <c r="O10351" s="12" t="s">
        <v>29</v>
      </c>
      <c r="P10351" s="12"/>
      <c r="Q10351" s="15" t="s">
        <v>45797</v>
      </c>
      <c r="R10351" s="12" t="s">
        <v>148</v>
      </c>
      <c r="S10351" s="11" t="s">
        <v>45798</v>
      </c>
      <c r="T10351" s="11" t="s">
        <v>4887</v>
      </c>
    </row>
    <row x14ac:dyDescent="0.25" r="10352" customHeight="1" ht="19.5">
      <c r="A10352" s="18">
        <v>45223</v>
      </c>
      <c r="B10352" s="11" t="s">
        <v>45799</v>
      </c>
      <c r="C10352" s="11" t="s">
        <v>19364</v>
      </c>
      <c r="D10352" s="12"/>
      <c r="E10352" s="13">
        <v>18694090432</v>
      </c>
      <c r="F10352" s="11" t="s">
        <v>17773</v>
      </c>
      <c r="G10352" s="12" t="s">
        <v>37</v>
      </c>
      <c r="H10352" s="12"/>
      <c r="I10352" s="14">
        <v>10015</v>
      </c>
      <c r="J10352" s="12" t="s">
        <v>24</v>
      </c>
      <c r="K10352" s="12" t="s">
        <v>69</v>
      </c>
      <c r="L10352" s="12" t="s">
        <v>26</v>
      </c>
      <c r="M10352" s="11" t="s">
        <v>27</v>
      </c>
      <c r="N10352" s="11" t="s">
        <v>28</v>
      </c>
      <c r="O10352" s="12" t="s">
        <v>29</v>
      </c>
      <c r="P10352" s="12" t="s">
        <v>5807</v>
      </c>
      <c r="Q10352" s="15" t="s">
        <v>45800</v>
      </c>
      <c r="R10352" s="12" t="s">
        <v>31</v>
      </c>
      <c r="S10352" s="11" t="s">
        <v>45801</v>
      </c>
      <c r="T10352" s="11" t="s">
        <v>45802</v>
      </c>
    </row>
    <row x14ac:dyDescent="0.25" r="10353" customHeight="1" ht="19.5">
      <c r="A10353" s="18">
        <v>45224</v>
      </c>
      <c r="B10353" s="11" t="s">
        <v>45803</v>
      </c>
      <c r="C10353" s="11" t="s">
        <v>6642</v>
      </c>
      <c r="D10353" s="12"/>
      <c r="E10353" s="13">
        <v>18672101328</v>
      </c>
      <c r="F10353" s="11" t="s">
        <v>41557</v>
      </c>
      <c r="G10353" s="12" t="s">
        <v>62</v>
      </c>
      <c r="H10353" s="12"/>
      <c r="I10353" s="14" t="s">
        <v>63</v>
      </c>
      <c r="J10353" s="12" t="s">
        <v>24</v>
      </c>
      <c r="K10353" s="12" t="s">
        <v>25</v>
      </c>
      <c r="L10353" s="12" t="s">
        <v>39</v>
      </c>
      <c r="M10353" s="11" t="s">
        <v>27</v>
      </c>
      <c r="N10353" s="11" t="s">
        <v>28</v>
      </c>
      <c r="O10353" s="12" t="s">
        <v>29</v>
      </c>
      <c r="P10353" s="12" t="s">
        <v>5807</v>
      </c>
      <c r="Q10353" s="15" t="s">
        <v>45804</v>
      </c>
      <c r="R10353" s="12" t="s">
        <v>42</v>
      </c>
      <c r="S10353" s="11" t="s">
        <v>45805</v>
      </c>
      <c r="T10353" s="11" t="s">
        <v>45806</v>
      </c>
    </row>
    <row x14ac:dyDescent="0.25" r="10354" customHeight="1" ht="19.5">
      <c r="A10354" s="18">
        <v>45225</v>
      </c>
      <c r="B10354" s="11" t="s">
        <v>45807</v>
      </c>
      <c r="C10354" s="11" t="s">
        <v>4882</v>
      </c>
      <c r="D10354" s="12"/>
      <c r="E10354" s="13" t="s">
        <v>45808</v>
      </c>
      <c r="F10354" s="11" t="s">
        <v>45809</v>
      </c>
      <c r="G10354" s="12" t="s">
        <v>74</v>
      </c>
      <c r="H10354" s="12"/>
      <c r="I10354" s="14" t="s">
        <v>749</v>
      </c>
      <c r="J10354" s="12" t="s">
        <v>24</v>
      </c>
      <c r="K10354" s="12" t="s">
        <v>25</v>
      </c>
      <c r="L10354" s="12" t="s">
        <v>39</v>
      </c>
      <c r="M10354" s="11" t="s">
        <v>149</v>
      </c>
      <c r="N10354" s="11" t="s">
        <v>4871</v>
      </c>
      <c r="O10354" s="12" t="s">
        <v>29</v>
      </c>
      <c r="P10354" s="12"/>
      <c r="Q10354" s="15" t="s">
        <v>45810</v>
      </c>
      <c r="R10354" s="12" t="s">
        <v>148</v>
      </c>
      <c r="S10354" s="11" t="s">
        <v>45811</v>
      </c>
      <c r="T10354" s="11" t="s">
        <v>5430</v>
      </c>
    </row>
    <row x14ac:dyDescent="0.25" r="10355" customHeight="1" ht="19.5">
      <c r="A10355" s="18">
        <v>45224</v>
      </c>
      <c r="B10355" s="11" t="s">
        <v>45812</v>
      </c>
      <c r="C10355" s="11" t="s">
        <v>5811</v>
      </c>
      <c r="D10355" s="12"/>
      <c r="E10355" s="13">
        <v>18672104423</v>
      </c>
      <c r="F10355" s="11" t="s">
        <v>12161</v>
      </c>
      <c r="G10355" s="12" t="s">
        <v>48</v>
      </c>
      <c r="H10355" s="12"/>
      <c r="I10355" s="14" t="s">
        <v>925</v>
      </c>
      <c r="J10355" s="12" t="s">
        <v>24</v>
      </c>
      <c r="K10355" s="12" t="s">
        <v>25</v>
      </c>
      <c r="L10355" s="12" t="s">
        <v>39</v>
      </c>
      <c r="M10355" s="11" t="s">
        <v>27</v>
      </c>
      <c r="N10355" s="11" t="s">
        <v>28</v>
      </c>
      <c r="O10355" s="12" t="s">
        <v>29</v>
      </c>
      <c r="P10355" s="12"/>
      <c r="Q10355" s="15" t="s">
        <v>45813</v>
      </c>
      <c r="R10355" s="12" t="s">
        <v>42</v>
      </c>
      <c r="S10355" s="11" t="s">
        <v>45814</v>
      </c>
      <c r="T10355" s="11" t="s">
        <v>45815</v>
      </c>
    </row>
    <row x14ac:dyDescent="0.25" r="10356" customHeight="1" ht="19.5">
      <c r="A10356" s="18">
        <v>45222</v>
      </c>
      <c r="B10356" s="11" t="s">
        <v>45816</v>
      </c>
      <c r="C10356" s="11" t="s">
        <v>5473</v>
      </c>
      <c r="D10356" s="12"/>
      <c r="E10356" s="13">
        <v>18672662621</v>
      </c>
      <c r="F10356" s="11" t="s">
        <v>496</v>
      </c>
      <c r="G10356" s="12" t="s">
        <v>62</v>
      </c>
      <c r="H10356" s="12"/>
      <c r="I10356" s="14" t="s">
        <v>104</v>
      </c>
      <c r="J10356" s="12" t="s">
        <v>24</v>
      </c>
      <c r="K10356" s="12" t="s">
        <v>25</v>
      </c>
      <c r="L10356" s="12" t="s">
        <v>39</v>
      </c>
      <c r="M10356" s="11" t="s">
        <v>40</v>
      </c>
      <c r="N10356" s="11" t="s">
        <v>28</v>
      </c>
      <c r="O10356" s="12" t="s">
        <v>29</v>
      </c>
      <c r="P10356" s="12"/>
      <c r="Q10356" s="15" t="s">
        <v>45817</v>
      </c>
      <c r="R10356" s="12" t="s">
        <v>42</v>
      </c>
      <c r="S10356" s="11" t="s">
        <v>45818</v>
      </c>
      <c r="T10356" s="11" t="s">
        <v>45819</v>
      </c>
    </row>
    <row x14ac:dyDescent="0.25" r="10357" customHeight="1" ht="19.5">
      <c r="A10357" s="18">
        <v>45225</v>
      </c>
      <c r="B10357" s="11" t="s">
        <v>45820</v>
      </c>
      <c r="C10357" s="11" t="s">
        <v>5811</v>
      </c>
      <c r="D10357" s="12"/>
      <c r="E10357" s="13">
        <v>15587954380</v>
      </c>
      <c r="F10357" s="11" t="s">
        <v>45821</v>
      </c>
      <c r="G10357" s="12" t="s">
        <v>74</v>
      </c>
      <c r="H10357" s="12"/>
      <c r="I10357" s="14" t="s">
        <v>131</v>
      </c>
      <c r="J10357" s="12" t="s">
        <v>24</v>
      </c>
      <c r="K10357" s="12" t="s">
        <v>25</v>
      </c>
      <c r="L10357" s="12" t="s">
        <v>39</v>
      </c>
      <c r="M10357" s="11" t="s">
        <v>27</v>
      </c>
      <c r="N10357" s="11" t="s">
        <v>28</v>
      </c>
      <c r="O10357" s="12" t="s">
        <v>29</v>
      </c>
      <c r="P10357" s="12"/>
      <c r="Q10357" s="15" t="s">
        <v>45822</v>
      </c>
      <c r="R10357" s="12" t="s">
        <v>42</v>
      </c>
      <c r="S10357" s="11" t="s">
        <v>45823</v>
      </c>
      <c r="T10357" s="11" t="s">
        <v>45824</v>
      </c>
    </row>
    <row x14ac:dyDescent="0.25" r="10358" customHeight="1" ht="19.5">
      <c r="A10358" s="18">
        <v>45222</v>
      </c>
      <c r="B10358" s="11" t="s">
        <v>45825</v>
      </c>
      <c r="C10358" s="11" t="s">
        <v>5811</v>
      </c>
      <c r="D10358" s="12"/>
      <c r="E10358" s="13">
        <v>15587958261</v>
      </c>
      <c r="F10358" s="11" t="s">
        <v>45826</v>
      </c>
      <c r="G10358" s="12" t="s">
        <v>74</v>
      </c>
      <c r="H10358" s="12"/>
      <c r="I10358" s="14" t="s">
        <v>221</v>
      </c>
      <c r="J10358" s="12" t="s">
        <v>24</v>
      </c>
      <c r="K10358" s="12" t="s">
        <v>25</v>
      </c>
      <c r="L10358" s="12" t="s">
        <v>39</v>
      </c>
      <c r="M10358" s="11" t="s">
        <v>27</v>
      </c>
      <c r="N10358" s="11" t="s">
        <v>28</v>
      </c>
      <c r="O10358" s="12" t="s">
        <v>29</v>
      </c>
      <c r="P10358" s="12"/>
      <c r="Q10358" s="15" t="s">
        <v>45827</v>
      </c>
      <c r="R10358" s="12" t="s">
        <v>42</v>
      </c>
      <c r="S10358" s="11" t="s">
        <v>45828</v>
      </c>
      <c r="T10358" s="11" t="s">
        <v>45829</v>
      </c>
    </row>
    <row x14ac:dyDescent="0.25" r="10359" customHeight="1" ht="19.5">
      <c r="A10359" s="18">
        <v>45222</v>
      </c>
      <c r="B10359" s="11" t="s">
        <v>45830</v>
      </c>
      <c r="C10359" s="11" t="s">
        <v>39391</v>
      </c>
      <c r="D10359" s="12"/>
      <c r="E10359" s="13">
        <v>17671326120</v>
      </c>
      <c r="F10359" s="11" t="s">
        <v>39392</v>
      </c>
      <c r="G10359" s="12" t="s">
        <v>62</v>
      </c>
      <c r="H10359" s="12"/>
      <c r="I10359" s="14" t="s">
        <v>254</v>
      </c>
      <c r="J10359" s="12" t="s">
        <v>24</v>
      </c>
      <c r="K10359" s="12" t="s">
        <v>69</v>
      </c>
      <c r="L10359" s="12" t="s">
        <v>39</v>
      </c>
      <c r="M10359" s="11" t="s">
        <v>27</v>
      </c>
      <c r="N10359" s="11" t="s">
        <v>28</v>
      </c>
      <c r="O10359" s="12" t="s">
        <v>29</v>
      </c>
      <c r="P10359" s="12"/>
      <c r="Q10359" s="15" t="s">
        <v>45831</v>
      </c>
      <c r="R10359" s="12" t="s">
        <v>42</v>
      </c>
      <c r="S10359" s="11" t="s">
        <v>45832</v>
      </c>
      <c r="T10359" s="11" t="s">
        <v>45833</v>
      </c>
    </row>
    <row x14ac:dyDescent="0.25" r="10360" customHeight="1" ht="19.5">
      <c r="A10360" s="18">
        <v>45224</v>
      </c>
      <c r="B10360" s="11" t="s">
        <v>45834</v>
      </c>
      <c r="C10360" s="11" t="s">
        <v>5811</v>
      </c>
      <c r="D10360" s="12"/>
      <c r="E10360" s="13">
        <v>17671671248</v>
      </c>
      <c r="F10360" s="11" t="s">
        <v>45835</v>
      </c>
      <c r="G10360" s="12" t="s">
        <v>62</v>
      </c>
      <c r="H10360" s="12"/>
      <c r="I10360" s="14" t="s">
        <v>486</v>
      </c>
      <c r="J10360" s="12" t="s">
        <v>24</v>
      </c>
      <c r="K10360" s="12" t="s">
        <v>172</v>
      </c>
      <c r="L10360" s="12" t="s">
        <v>39</v>
      </c>
      <c r="M10360" s="11" t="s">
        <v>27</v>
      </c>
      <c r="N10360" s="11" t="s">
        <v>28</v>
      </c>
      <c r="O10360" s="12" t="s">
        <v>29</v>
      </c>
      <c r="P10360" s="12"/>
      <c r="Q10360" s="15" t="s">
        <v>45836</v>
      </c>
      <c r="R10360" s="12" t="s">
        <v>42</v>
      </c>
      <c r="S10360" s="11" t="s">
        <v>45837</v>
      </c>
      <c r="T10360" s="11" t="s">
        <v>45838</v>
      </c>
    </row>
    <row x14ac:dyDescent="0.25" r="10361" customHeight="1" ht="19.5">
      <c r="A10361" s="18">
        <v>45223</v>
      </c>
      <c r="B10361" s="11" t="s">
        <v>45839</v>
      </c>
      <c r="C10361" s="11" t="s">
        <v>8350</v>
      </c>
      <c r="D10361" s="12"/>
      <c r="E10361" s="13">
        <v>13017217133</v>
      </c>
      <c r="F10361" s="11" t="s">
        <v>45840</v>
      </c>
      <c r="G10361" s="12" t="s">
        <v>48</v>
      </c>
      <c r="H10361" s="12"/>
      <c r="I10361" s="14" t="s">
        <v>352</v>
      </c>
      <c r="J10361" s="12" t="s">
        <v>24</v>
      </c>
      <c r="K10361" s="12" t="s">
        <v>25</v>
      </c>
      <c r="L10361" s="12" t="s">
        <v>39</v>
      </c>
      <c r="M10361" s="11" t="s">
        <v>40</v>
      </c>
      <c r="N10361" s="11" t="s">
        <v>28</v>
      </c>
      <c r="O10361" s="12" t="s">
        <v>29</v>
      </c>
      <c r="P10361" s="12"/>
      <c r="Q10361" s="15" t="s">
        <v>45841</v>
      </c>
      <c r="R10361" s="12" t="s">
        <v>42</v>
      </c>
      <c r="S10361" s="11" t="s">
        <v>45842</v>
      </c>
      <c r="T10361" s="11" t="s">
        <v>45843</v>
      </c>
    </row>
    <row x14ac:dyDescent="0.25" r="10362" customHeight="1" ht="19.5">
      <c r="A10362" s="18">
        <v>45224</v>
      </c>
      <c r="B10362" s="11" t="s">
        <v>45844</v>
      </c>
      <c r="C10362" s="11" t="s">
        <v>5811</v>
      </c>
      <c r="D10362" s="12"/>
      <c r="E10362" s="13">
        <v>13047162597</v>
      </c>
      <c r="F10362" s="11" t="s">
        <v>45845</v>
      </c>
      <c r="G10362" s="12" t="s">
        <v>289</v>
      </c>
      <c r="H10362" s="12"/>
      <c r="I10362" s="14" t="s">
        <v>241</v>
      </c>
      <c r="J10362" s="12" t="s">
        <v>24</v>
      </c>
      <c r="K10362" s="12" t="s">
        <v>25</v>
      </c>
      <c r="L10362" s="12" t="s">
        <v>39</v>
      </c>
      <c r="M10362" s="11" t="s">
        <v>27</v>
      </c>
      <c r="N10362" s="11" t="s">
        <v>28</v>
      </c>
      <c r="O10362" s="12" t="s">
        <v>29</v>
      </c>
      <c r="P10362" s="12"/>
      <c r="Q10362" s="15" t="s">
        <v>45846</v>
      </c>
      <c r="R10362" s="12" t="s">
        <v>42</v>
      </c>
      <c r="S10362" s="11" t="s">
        <v>45847</v>
      </c>
      <c r="T10362" s="11" t="s">
        <v>45848</v>
      </c>
    </row>
    <row x14ac:dyDescent="0.25" r="10363" customHeight="1" ht="19.5">
      <c r="A10363" s="18">
        <v>45223</v>
      </c>
      <c r="B10363" s="11" t="s">
        <v>45849</v>
      </c>
      <c r="C10363" s="11" t="s">
        <v>5811</v>
      </c>
      <c r="D10363" s="12"/>
      <c r="E10363" s="13">
        <v>13177068897</v>
      </c>
      <c r="F10363" s="11" t="s">
        <v>1751</v>
      </c>
      <c r="G10363" s="12" t="s">
        <v>74</v>
      </c>
      <c r="H10363" s="12"/>
      <c r="I10363" s="14" t="s">
        <v>352</v>
      </c>
      <c r="J10363" s="12" t="s">
        <v>24</v>
      </c>
      <c r="K10363" s="12" t="s">
        <v>25</v>
      </c>
      <c r="L10363" s="12" t="s">
        <v>39</v>
      </c>
      <c r="M10363" s="11" t="s">
        <v>27</v>
      </c>
      <c r="N10363" s="11" t="s">
        <v>28</v>
      </c>
      <c r="O10363" s="12" t="s">
        <v>29</v>
      </c>
      <c r="P10363" s="12"/>
      <c r="Q10363" s="15" t="s">
        <v>45850</v>
      </c>
      <c r="R10363" s="12" t="s">
        <v>42</v>
      </c>
      <c r="S10363" s="11" t="s">
        <v>45851</v>
      </c>
      <c r="T10363" s="11" t="s">
        <v>45852</v>
      </c>
    </row>
    <row x14ac:dyDescent="0.25" r="10364" customHeight="1" ht="19.5">
      <c r="A10364" s="18">
        <v>45223</v>
      </c>
      <c r="B10364" s="11" t="s">
        <v>45853</v>
      </c>
      <c r="C10364" s="11" t="s">
        <v>8350</v>
      </c>
      <c r="D10364" s="12"/>
      <c r="E10364" s="13">
        <v>13907202040</v>
      </c>
      <c r="F10364" s="11" t="s">
        <v>45854</v>
      </c>
      <c r="G10364" s="12" t="s">
        <v>48</v>
      </c>
      <c r="H10364" s="12"/>
      <c r="I10364" s="14" t="s">
        <v>415</v>
      </c>
      <c r="J10364" s="12" t="s">
        <v>24</v>
      </c>
      <c r="K10364" s="12" t="s">
        <v>25</v>
      </c>
      <c r="L10364" s="12" t="s">
        <v>39</v>
      </c>
      <c r="M10364" s="11" t="s">
        <v>40</v>
      </c>
      <c r="N10364" s="11" t="s">
        <v>28</v>
      </c>
      <c r="O10364" s="12" t="s">
        <v>29</v>
      </c>
      <c r="P10364" s="12"/>
      <c r="Q10364" s="15" t="s">
        <v>45855</v>
      </c>
      <c r="R10364" s="12" t="s">
        <v>42</v>
      </c>
      <c r="S10364" s="11" t="s">
        <v>45856</v>
      </c>
      <c r="T10364" s="11" t="s">
        <v>45857</v>
      </c>
    </row>
    <row x14ac:dyDescent="0.25" r="10365" customHeight="1" ht="19.5">
      <c r="A10365" s="18">
        <v>45222</v>
      </c>
      <c r="B10365" s="11" t="s">
        <v>45858</v>
      </c>
      <c r="C10365" s="11" t="s">
        <v>5811</v>
      </c>
      <c r="D10365" s="12"/>
      <c r="E10365" s="13">
        <v>15671027356</v>
      </c>
      <c r="F10365" s="11" t="s">
        <v>45859</v>
      </c>
      <c r="G10365" s="12" t="s">
        <v>56</v>
      </c>
      <c r="H10365" s="12" t="s">
        <v>98</v>
      </c>
      <c r="I10365" s="14" t="s">
        <v>254</v>
      </c>
      <c r="J10365" s="12" t="s">
        <v>24</v>
      </c>
      <c r="K10365" s="12" t="s">
        <v>25</v>
      </c>
      <c r="L10365" s="12" t="s">
        <v>39</v>
      </c>
      <c r="M10365" s="11" t="s">
        <v>27</v>
      </c>
      <c r="N10365" s="11" t="s">
        <v>28</v>
      </c>
      <c r="O10365" s="12" t="s">
        <v>29</v>
      </c>
      <c r="P10365" s="12"/>
      <c r="Q10365" s="15" t="s">
        <v>45860</v>
      </c>
      <c r="R10365" s="12" t="s">
        <v>42</v>
      </c>
      <c r="S10365" s="11" t="s">
        <v>45861</v>
      </c>
      <c r="T10365" s="11" t="s">
        <v>45862</v>
      </c>
    </row>
    <row x14ac:dyDescent="0.25" r="10366" customHeight="1" ht="19.5">
      <c r="A10366" s="18">
        <v>45225</v>
      </c>
      <c r="B10366" s="11" t="s">
        <v>45863</v>
      </c>
      <c r="C10366" s="11" t="s">
        <v>4867</v>
      </c>
      <c r="D10366" s="12"/>
      <c r="E10366" s="13" t="s">
        <v>45864</v>
      </c>
      <c r="F10366" s="11" t="s">
        <v>45865</v>
      </c>
      <c r="G10366" s="12" t="s">
        <v>74</v>
      </c>
      <c r="H10366" s="12" t="s">
        <v>86</v>
      </c>
      <c r="I10366" s="14" t="s">
        <v>4870</v>
      </c>
      <c r="J10366" s="12" t="s">
        <v>24</v>
      </c>
      <c r="K10366" s="12" t="s">
        <v>25</v>
      </c>
      <c r="L10366" s="12" t="s">
        <v>39</v>
      </c>
      <c r="M10366" s="11" t="s">
        <v>149</v>
      </c>
      <c r="N10366" s="11" t="s">
        <v>4871</v>
      </c>
      <c r="O10366" s="12" t="s">
        <v>29</v>
      </c>
      <c r="P10366" s="12"/>
      <c r="Q10366" s="15" t="s">
        <v>45866</v>
      </c>
      <c r="R10366" s="12" t="s">
        <v>148</v>
      </c>
      <c r="S10366" s="11" t="s">
        <v>45867</v>
      </c>
      <c r="T10366" s="11" t="s">
        <v>4893</v>
      </c>
    </row>
    <row x14ac:dyDescent="0.25" r="10367" customHeight="1" ht="19.5">
      <c r="A10367" s="18">
        <v>45224</v>
      </c>
      <c r="B10367" s="11" t="s">
        <v>45868</v>
      </c>
      <c r="C10367" s="11" t="s">
        <v>5811</v>
      </c>
      <c r="D10367" s="12"/>
      <c r="E10367" s="13">
        <v>17671939877</v>
      </c>
      <c r="F10367" s="11" t="s">
        <v>45869</v>
      </c>
      <c r="G10367" s="12" t="s">
        <v>74</v>
      </c>
      <c r="H10367" s="12"/>
      <c r="I10367" s="14" t="s">
        <v>104</v>
      </c>
      <c r="J10367" s="12" t="s">
        <v>24</v>
      </c>
      <c r="K10367" s="12" t="s">
        <v>25</v>
      </c>
      <c r="L10367" s="12" t="s">
        <v>39</v>
      </c>
      <c r="M10367" s="11" t="s">
        <v>40</v>
      </c>
      <c r="N10367" s="11" t="s">
        <v>28</v>
      </c>
      <c r="O10367" s="12" t="s">
        <v>29</v>
      </c>
      <c r="P10367" s="12"/>
      <c r="Q10367" s="15" t="s">
        <v>45870</v>
      </c>
      <c r="R10367" s="12" t="s">
        <v>42</v>
      </c>
      <c r="S10367" s="11" t="s">
        <v>45871</v>
      </c>
      <c r="T10367" s="11" t="s">
        <v>45872</v>
      </c>
    </row>
    <row x14ac:dyDescent="0.25" r="10368" customHeight="1" ht="19.5">
      <c r="A10368" s="18">
        <v>45223</v>
      </c>
      <c r="B10368" s="11" t="s">
        <v>45873</v>
      </c>
      <c r="C10368" s="11" t="s">
        <v>2492</v>
      </c>
      <c r="D10368" s="12"/>
      <c r="E10368" s="13">
        <v>15872576216</v>
      </c>
      <c r="F10368" s="11" t="s">
        <v>45874</v>
      </c>
      <c r="G10368" s="12" t="s">
        <v>216</v>
      </c>
      <c r="H10368" s="12"/>
      <c r="I10368" s="14" t="s">
        <v>99</v>
      </c>
      <c r="J10368" s="12" t="s">
        <v>24</v>
      </c>
      <c r="K10368" s="12" t="s">
        <v>25</v>
      </c>
      <c r="L10368" s="12" t="s">
        <v>39</v>
      </c>
      <c r="M10368" s="11" t="s">
        <v>40</v>
      </c>
      <c r="N10368" s="11" t="s">
        <v>28</v>
      </c>
      <c r="O10368" s="12" t="s">
        <v>29</v>
      </c>
      <c r="P10368" s="12"/>
      <c r="Q10368" s="15" t="s">
        <v>45875</v>
      </c>
      <c r="R10368" s="12" t="s">
        <v>42</v>
      </c>
      <c r="S10368" s="11" t="s">
        <v>45876</v>
      </c>
      <c r="T10368" s="11" t="s">
        <v>45877</v>
      </c>
    </row>
    <row x14ac:dyDescent="0.25" r="10369" customHeight="1" ht="19.5">
      <c r="A10369" s="10">
        <v>45228</v>
      </c>
      <c r="B10369" s="11" t="s">
        <v>45878</v>
      </c>
      <c r="C10369" s="11" t="s">
        <v>6684</v>
      </c>
      <c r="D10369" s="12"/>
      <c r="E10369" s="13">
        <v>15872582607</v>
      </c>
      <c r="F10369" s="11"/>
      <c r="G10369" s="12"/>
      <c r="H10369" s="12"/>
      <c r="I10369" s="14" t="s">
        <v>57</v>
      </c>
      <c r="J10369" s="12" t="s">
        <v>24</v>
      </c>
      <c r="K10369" s="12" t="s">
        <v>25</v>
      </c>
      <c r="L10369" s="12" t="s">
        <v>39</v>
      </c>
      <c r="M10369" s="11" t="s">
        <v>27</v>
      </c>
      <c r="N10369" s="11" t="s">
        <v>183</v>
      </c>
      <c r="O10369" s="12" t="s">
        <v>29</v>
      </c>
      <c r="P10369" s="12"/>
      <c r="Q10369" s="15" t="s">
        <v>45879</v>
      </c>
      <c r="R10369" s="12" t="s">
        <v>42</v>
      </c>
      <c r="S10369" s="11" t="s">
        <v>45880</v>
      </c>
      <c r="T10369" s="11"/>
    </row>
    <row x14ac:dyDescent="0.25" r="10370" customHeight="1" ht="19.5">
      <c r="A10370" s="10">
        <v>45228</v>
      </c>
      <c r="B10370" s="11" t="s">
        <v>45881</v>
      </c>
      <c r="C10370" s="11" t="s">
        <v>4882</v>
      </c>
      <c r="D10370" s="12"/>
      <c r="E10370" s="13" t="s">
        <v>45882</v>
      </c>
      <c r="F10370" s="11" t="s">
        <v>41707</v>
      </c>
      <c r="G10370" s="12" t="s">
        <v>74</v>
      </c>
      <c r="H10370" s="12" t="s">
        <v>98</v>
      </c>
      <c r="I10370" s="14" t="s">
        <v>148</v>
      </c>
      <c r="J10370" s="12" t="s">
        <v>24</v>
      </c>
      <c r="K10370" s="12" t="s">
        <v>25</v>
      </c>
      <c r="L10370" s="12" t="s">
        <v>39</v>
      </c>
      <c r="M10370" s="11" t="s">
        <v>149</v>
      </c>
      <c r="N10370" s="11" t="s">
        <v>4871</v>
      </c>
      <c r="O10370" s="12" t="s">
        <v>29</v>
      </c>
      <c r="P10370" s="12"/>
      <c r="Q10370" s="15" t="s">
        <v>45883</v>
      </c>
      <c r="R10370" s="12" t="s">
        <v>148</v>
      </c>
      <c r="S10370" s="11" t="s">
        <v>45884</v>
      </c>
      <c r="T10370" s="11" t="s">
        <v>4893</v>
      </c>
    </row>
    <row x14ac:dyDescent="0.25" r="10371" customHeight="1" ht="19.5">
      <c r="A10371" s="10">
        <v>45228</v>
      </c>
      <c r="B10371" s="11" t="s">
        <v>45885</v>
      </c>
      <c r="C10371" s="11" t="s">
        <v>5137</v>
      </c>
      <c r="D10371" s="12"/>
      <c r="E10371" s="13" t="s">
        <v>45886</v>
      </c>
      <c r="F10371" s="11" t="s">
        <v>45887</v>
      </c>
      <c r="G10371" s="12" t="s">
        <v>2674</v>
      </c>
      <c r="H10371" s="12"/>
      <c r="I10371" s="14" t="s">
        <v>5140</v>
      </c>
      <c r="J10371" s="12" t="s">
        <v>24</v>
      </c>
      <c r="K10371" s="12" t="s">
        <v>25</v>
      </c>
      <c r="L10371" s="12" t="s">
        <v>39</v>
      </c>
      <c r="M10371" s="11" t="s">
        <v>149</v>
      </c>
      <c r="N10371" s="11" t="s">
        <v>4871</v>
      </c>
      <c r="O10371" s="12" t="s">
        <v>29</v>
      </c>
      <c r="P10371" s="12"/>
      <c r="Q10371" s="15" t="s">
        <v>45888</v>
      </c>
      <c r="R10371" s="12" t="s">
        <v>148</v>
      </c>
      <c r="S10371" s="11" t="s">
        <v>45889</v>
      </c>
      <c r="T10371" s="11" t="s">
        <v>4928</v>
      </c>
    </row>
    <row x14ac:dyDescent="0.25" r="10372" customHeight="1" ht="19.5">
      <c r="A10372" s="10">
        <v>45227</v>
      </c>
      <c r="B10372" s="11" t="s">
        <v>45890</v>
      </c>
      <c r="C10372" s="11" t="s">
        <v>26204</v>
      </c>
      <c r="D10372" s="12"/>
      <c r="E10372" s="13">
        <v>15697276676</v>
      </c>
      <c r="F10372" s="11" t="s">
        <v>45891</v>
      </c>
      <c r="G10372" s="12" t="s">
        <v>48</v>
      </c>
      <c r="H10372" s="12"/>
      <c r="I10372" s="14" t="s">
        <v>8227</v>
      </c>
      <c r="J10372" s="12" t="s">
        <v>24</v>
      </c>
      <c r="K10372" s="12" t="s">
        <v>25</v>
      </c>
      <c r="L10372" s="12" t="s">
        <v>39</v>
      </c>
      <c r="M10372" s="11" t="s">
        <v>27</v>
      </c>
      <c r="N10372" s="11" t="s">
        <v>624</v>
      </c>
      <c r="O10372" s="12" t="s">
        <v>29</v>
      </c>
      <c r="P10372" s="12"/>
      <c r="Q10372" s="15"/>
      <c r="R10372" s="12" t="s">
        <v>8227</v>
      </c>
      <c r="S10372" s="11" t="s">
        <v>45892</v>
      </c>
      <c r="T10372" s="11"/>
    </row>
    <row x14ac:dyDescent="0.25" r="10373" customHeight="1" ht="19.5">
      <c r="A10373" s="10">
        <v>45228</v>
      </c>
      <c r="B10373" s="11" t="s">
        <v>45893</v>
      </c>
      <c r="C10373" s="11" t="s">
        <v>4867</v>
      </c>
      <c r="D10373" s="12"/>
      <c r="E10373" s="13" t="s">
        <v>45894</v>
      </c>
      <c r="F10373" s="11" t="s">
        <v>45895</v>
      </c>
      <c r="G10373" s="12" t="s">
        <v>74</v>
      </c>
      <c r="H10373" s="12"/>
      <c r="I10373" s="14" t="s">
        <v>4870</v>
      </c>
      <c r="J10373" s="12" t="s">
        <v>24</v>
      </c>
      <c r="K10373" s="12" t="s">
        <v>25</v>
      </c>
      <c r="L10373" s="12" t="s">
        <v>39</v>
      </c>
      <c r="M10373" s="11" t="s">
        <v>149</v>
      </c>
      <c r="N10373" s="11" t="s">
        <v>4871</v>
      </c>
      <c r="O10373" s="12" t="s">
        <v>29</v>
      </c>
      <c r="P10373" s="12"/>
      <c r="Q10373" s="15" t="s">
        <v>45896</v>
      </c>
      <c r="R10373" s="12" t="s">
        <v>148</v>
      </c>
      <c r="S10373" s="11" t="s">
        <v>45897</v>
      </c>
      <c r="T10373" s="11" t="s">
        <v>4928</v>
      </c>
    </row>
    <row x14ac:dyDescent="0.25" r="10374" customHeight="1" ht="19.5">
      <c r="A10374" s="10">
        <v>45228</v>
      </c>
      <c r="B10374" s="11" t="s">
        <v>45898</v>
      </c>
      <c r="C10374" s="11" t="s">
        <v>46</v>
      </c>
      <c r="D10374" s="12"/>
      <c r="E10374" s="13">
        <v>13032704042</v>
      </c>
      <c r="F10374" s="11" t="s">
        <v>45899</v>
      </c>
      <c r="G10374" s="12" t="s">
        <v>115</v>
      </c>
      <c r="H10374" s="12"/>
      <c r="I10374" s="14" t="s">
        <v>49</v>
      </c>
      <c r="J10374" s="12" t="s">
        <v>24</v>
      </c>
      <c r="K10374" s="12" t="s">
        <v>25</v>
      </c>
      <c r="L10374" s="12" t="s">
        <v>39</v>
      </c>
      <c r="M10374" s="11" t="s">
        <v>27</v>
      </c>
      <c r="N10374" s="11" t="s">
        <v>28</v>
      </c>
      <c r="O10374" s="12" t="s">
        <v>29</v>
      </c>
      <c r="P10374" s="12"/>
      <c r="Q10374" s="15" t="s">
        <v>45900</v>
      </c>
      <c r="R10374" s="12" t="s">
        <v>51</v>
      </c>
      <c r="S10374" s="17" t="s">
        <v>45901</v>
      </c>
      <c r="T10374" s="11"/>
    </row>
    <row x14ac:dyDescent="0.25" r="10375" customHeight="1" ht="19.5">
      <c r="A10375" s="10">
        <v>45228</v>
      </c>
      <c r="B10375" s="11" t="s">
        <v>45902</v>
      </c>
      <c r="C10375" s="11" t="s">
        <v>5684</v>
      </c>
      <c r="D10375" s="12"/>
      <c r="E10375" s="13">
        <v>18671717493</v>
      </c>
      <c r="F10375" s="11" t="s">
        <v>45903</v>
      </c>
      <c r="G10375" s="12" t="s">
        <v>115</v>
      </c>
      <c r="H10375" s="12"/>
      <c r="I10375" s="14" t="s">
        <v>241</v>
      </c>
      <c r="J10375" s="12" t="s">
        <v>24</v>
      </c>
      <c r="K10375" s="12" t="s">
        <v>25</v>
      </c>
      <c r="L10375" s="12" t="s">
        <v>39</v>
      </c>
      <c r="M10375" s="11" t="s">
        <v>27</v>
      </c>
      <c r="N10375" s="11" t="s">
        <v>183</v>
      </c>
      <c r="O10375" s="12" t="s">
        <v>29</v>
      </c>
      <c r="P10375" s="12"/>
      <c r="Q10375" s="15" t="s">
        <v>45904</v>
      </c>
      <c r="R10375" s="12" t="s">
        <v>42</v>
      </c>
      <c r="S10375" s="11" t="s">
        <v>45905</v>
      </c>
      <c r="T10375" s="11"/>
    </row>
    <row x14ac:dyDescent="0.25" r="10376" customHeight="1" ht="19.5">
      <c r="A10376" s="10">
        <v>45228</v>
      </c>
      <c r="B10376" s="11" t="s">
        <v>45906</v>
      </c>
      <c r="C10376" s="11" t="s">
        <v>4867</v>
      </c>
      <c r="D10376" s="12"/>
      <c r="E10376" s="13" t="s">
        <v>29334</v>
      </c>
      <c r="F10376" s="11" t="s">
        <v>29335</v>
      </c>
      <c r="G10376" s="12" t="s">
        <v>74</v>
      </c>
      <c r="H10376" s="12"/>
      <c r="I10376" s="14" t="s">
        <v>4870</v>
      </c>
      <c r="J10376" s="12" t="s">
        <v>24</v>
      </c>
      <c r="K10376" s="12" t="s">
        <v>25</v>
      </c>
      <c r="L10376" s="12" t="s">
        <v>39</v>
      </c>
      <c r="M10376" s="11" t="s">
        <v>149</v>
      </c>
      <c r="N10376" s="11" t="s">
        <v>4871</v>
      </c>
      <c r="O10376" s="12" t="s">
        <v>29</v>
      </c>
      <c r="P10376" s="12"/>
      <c r="Q10376" s="15" t="s">
        <v>45907</v>
      </c>
      <c r="R10376" s="12" t="s">
        <v>148</v>
      </c>
      <c r="S10376" s="11" t="s">
        <v>45908</v>
      </c>
      <c r="T10376" s="11" t="s">
        <v>4887</v>
      </c>
    </row>
    <row x14ac:dyDescent="0.25" r="10377" customHeight="1" ht="19.5">
      <c r="A10377" s="10">
        <v>45228</v>
      </c>
      <c r="B10377" s="11" t="s">
        <v>45909</v>
      </c>
      <c r="C10377" s="11" t="s">
        <v>4867</v>
      </c>
      <c r="D10377" s="12"/>
      <c r="E10377" s="13" t="s">
        <v>45910</v>
      </c>
      <c r="F10377" s="11" t="s">
        <v>45911</v>
      </c>
      <c r="G10377" s="12" t="s">
        <v>74</v>
      </c>
      <c r="H10377" s="12"/>
      <c r="I10377" s="14" t="s">
        <v>4870</v>
      </c>
      <c r="J10377" s="12" t="s">
        <v>24</v>
      </c>
      <c r="K10377" s="12" t="s">
        <v>25</v>
      </c>
      <c r="L10377" s="12" t="s">
        <v>39</v>
      </c>
      <c r="M10377" s="11" t="s">
        <v>149</v>
      </c>
      <c r="N10377" s="11" t="s">
        <v>4871</v>
      </c>
      <c r="O10377" s="12" t="s">
        <v>29</v>
      </c>
      <c r="P10377" s="12"/>
      <c r="Q10377" s="15" t="s">
        <v>45912</v>
      </c>
      <c r="R10377" s="12" t="s">
        <v>148</v>
      </c>
      <c r="S10377" s="11" t="s">
        <v>45913</v>
      </c>
      <c r="T10377" s="11" t="s">
        <v>4978</v>
      </c>
    </row>
    <row x14ac:dyDescent="0.25" r="10378" customHeight="1" ht="19.5">
      <c r="A10378" s="10">
        <v>45228</v>
      </c>
      <c r="B10378" s="11" t="s">
        <v>45914</v>
      </c>
      <c r="C10378" s="11" t="s">
        <v>5684</v>
      </c>
      <c r="D10378" s="12"/>
      <c r="E10378" s="13">
        <v>15629357350</v>
      </c>
      <c r="F10378" s="11" t="s">
        <v>45915</v>
      </c>
      <c r="G10378" s="12" t="s">
        <v>37</v>
      </c>
      <c r="H10378" s="12" t="s">
        <v>98</v>
      </c>
      <c r="I10378" s="14" t="s">
        <v>99</v>
      </c>
      <c r="J10378" s="12" t="s">
        <v>24</v>
      </c>
      <c r="K10378" s="12" t="s">
        <v>25</v>
      </c>
      <c r="L10378" s="12" t="s">
        <v>39</v>
      </c>
      <c r="M10378" s="11" t="s">
        <v>27</v>
      </c>
      <c r="N10378" s="11" t="s">
        <v>183</v>
      </c>
      <c r="O10378" s="12" t="s">
        <v>29</v>
      </c>
      <c r="P10378" s="12"/>
      <c r="Q10378" s="15" t="s">
        <v>45916</v>
      </c>
      <c r="R10378" s="12" t="s">
        <v>42</v>
      </c>
      <c r="S10378" s="11" t="s">
        <v>45917</v>
      </c>
      <c r="T10378" s="11"/>
    </row>
    <row x14ac:dyDescent="0.25" r="10379" customHeight="1" ht="19.5">
      <c r="A10379" s="10">
        <v>45226</v>
      </c>
      <c r="B10379" s="11" t="s">
        <v>45918</v>
      </c>
      <c r="C10379" s="11" t="s">
        <v>46</v>
      </c>
      <c r="D10379" s="12"/>
      <c r="E10379" s="13">
        <v>13477836895</v>
      </c>
      <c r="F10379" s="11" t="s">
        <v>45919</v>
      </c>
      <c r="G10379" s="12" t="s">
        <v>74</v>
      </c>
      <c r="H10379" s="12"/>
      <c r="I10379" s="14" t="s">
        <v>615</v>
      </c>
      <c r="J10379" s="12" t="s">
        <v>24</v>
      </c>
      <c r="K10379" s="12" t="s">
        <v>25</v>
      </c>
      <c r="L10379" s="12" t="s">
        <v>39</v>
      </c>
      <c r="M10379" s="11" t="s">
        <v>27</v>
      </c>
      <c r="N10379" s="11" t="s">
        <v>28</v>
      </c>
      <c r="O10379" s="12" t="s">
        <v>29</v>
      </c>
      <c r="P10379" s="12"/>
      <c r="Q10379" s="15" t="s">
        <v>45920</v>
      </c>
      <c r="R10379" s="12" t="s">
        <v>51</v>
      </c>
      <c r="S10379" s="11" t="s">
        <v>45921</v>
      </c>
      <c r="T10379" s="11"/>
    </row>
    <row x14ac:dyDescent="0.25" r="10380" customHeight="1" ht="19.5">
      <c r="A10380" s="10">
        <v>45226</v>
      </c>
      <c r="B10380" s="11" t="s">
        <v>45922</v>
      </c>
      <c r="C10380" s="11" t="s">
        <v>180</v>
      </c>
      <c r="D10380" s="12"/>
      <c r="E10380" s="13">
        <v>18727287670</v>
      </c>
      <c r="F10380" s="11" t="s">
        <v>45923</v>
      </c>
      <c r="G10380" s="12" t="s">
        <v>23</v>
      </c>
      <c r="H10380" s="12"/>
      <c r="I10380" s="14" t="s">
        <v>211</v>
      </c>
      <c r="J10380" s="12" t="s">
        <v>24</v>
      </c>
      <c r="K10380" s="12" t="s">
        <v>25</v>
      </c>
      <c r="L10380" s="12" t="s">
        <v>39</v>
      </c>
      <c r="M10380" s="11" t="s">
        <v>40</v>
      </c>
      <c r="N10380" s="11" t="s">
        <v>183</v>
      </c>
      <c r="O10380" s="12" t="s">
        <v>29</v>
      </c>
      <c r="P10380" s="12"/>
      <c r="Q10380" s="15" t="s">
        <v>45924</v>
      </c>
      <c r="R10380" s="12" t="s">
        <v>51</v>
      </c>
      <c r="S10380" s="11" t="s">
        <v>45925</v>
      </c>
      <c r="T10380" s="11"/>
    </row>
    <row x14ac:dyDescent="0.25" r="10381" customHeight="1" ht="19.5">
      <c r="A10381" s="10">
        <v>45228</v>
      </c>
      <c r="B10381" s="11" t="s">
        <v>45926</v>
      </c>
      <c r="C10381" s="11" t="s">
        <v>8416</v>
      </c>
      <c r="D10381" s="12"/>
      <c r="E10381" s="13">
        <v>13207229291</v>
      </c>
      <c r="F10381" s="11" t="s">
        <v>45927</v>
      </c>
      <c r="G10381" s="12" t="s">
        <v>115</v>
      </c>
      <c r="H10381" s="12"/>
      <c r="I10381" s="14" t="s">
        <v>8227</v>
      </c>
      <c r="J10381" s="12" t="s">
        <v>24</v>
      </c>
      <c r="K10381" s="12" t="s">
        <v>25</v>
      </c>
      <c r="L10381" s="12" t="s">
        <v>39</v>
      </c>
      <c r="M10381" s="11" t="s">
        <v>27</v>
      </c>
      <c r="N10381" s="11" t="s">
        <v>183</v>
      </c>
      <c r="O10381" s="12" t="s">
        <v>29</v>
      </c>
      <c r="P10381" s="12"/>
      <c r="Q10381" s="15"/>
      <c r="R10381" s="12" t="s">
        <v>8227</v>
      </c>
      <c r="S10381" s="11" t="s">
        <v>45928</v>
      </c>
      <c r="T10381" s="11"/>
    </row>
    <row x14ac:dyDescent="0.25" r="10382" customHeight="1" ht="19.5">
      <c r="A10382" s="10">
        <v>45228</v>
      </c>
      <c r="B10382" s="11" t="s">
        <v>45929</v>
      </c>
      <c r="C10382" s="11" t="s">
        <v>4882</v>
      </c>
      <c r="D10382" s="12"/>
      <c r="E10382" s="13" t="s">
        <v>45930</v>
      </c>
      <c r="F10382" s="11" t="s">
        <v>45931</v>
      </c>
      <c r="G10382" s="12" t="s">
        <v>74</v>
      </c>
      <c r="H10382" s="12"/>
      <c r="I10382" s="14" t="s">
        <v>148</v>
      </c>
      <c r="J10382" s="12" t="s">
        <v>24</v>
      </c>
      <c r="K10382" s="12" t="s">
        <v>25</v>
      </c>
      <c r="L10382" s="12" t="s">
        <v>39</v>
      </c>
      <c r="M10382" s="11" t="s">
        <v>149</v>
      </c>
      <c r="N10382" s="11" t="s">
        <v>4871</v>
      </c>
      <c r="O10382" s="12" t="s">
        <v>29</v>
      </c>
      <c r="P10382" s="12"/>
      <c r="Q10382" s="15" t="s">
        <v>45932</v>
      </c>
      <c r="R10382" s="12" t="s">
        <v>148</v>
      </c>
      <c r="S10382" s="11" t="s">
        <v>45933</v>
      </c>
      <c r="T10382" s="11" t="s">
        <v>5318</v>
      </c>
    </row>
    <row x14ac:dyDescent="0.25" r="10383" customHeight="1" ht="19.5">
      <c r="A10383" s="10">
        <v>45228</v>
      </c>
      <c r="B10383" s="11" t="s">
        <v>45934</v>
      </c>
      <c r="C10383" s="11" t="s">
        <v>4867</v>
      </c>
      <c r="D10383" s="12"/>
      <c r="E10383" s="13" t="s">
        <v>45935</v>
      </c>
      <c r="F10383" s="11" t="s">
        <v>25950</v>
      </c>
      <c r="G10383" s="12" t="s">
        <v>74</v>
      </c>
      <c r="H10383" s="12" t="s">
        <v>86</v>
      </c>
      <c r="I10383" s="14" t="s">
        <v>4870</v>
      </c>
      <c r="J10383" s="12" t="s">
        <v>24</v>
      </c>
      <c r="K10383" s="12" t="s">
        <v>25</v>
      </c>
      <c r="L10383" s="12" t="s">
        <v>39</v>
      </c>
      <c r="M10383" s="11" t="s">
        <v>149</v>
      </c>
      <c r="N10383" s="11" t="s">
        <v>4871</v>
      </c>
      <c r="O10383" s="12" t="s">
        <v>29</v>
      </c>
      <c r="P10383" s="12"/>
      <c r="Q10383" s="15" t="s">
        <v>45936</v>
      </c>
      <c r="R10383" s="12" t="s">
        <v>148</v>
      </c>
      <c r="S10383" s="11" t="s">
        <v>45937</v>
      </c>
      <c r="T10383" s="11" t="s">
        <v>4887</v>
      </c>
    </row>
    <row x14ac:dyDescent="0.25" r="10384" customHeight="1" ht="19.5">
      <c r="A10384" s="10">
        <v>45228</v>
      </c>
      <c r="B10384" s="11" t="s">
        <v>45938</v>
      </c>
      <c r="C10384" s="11" t="s">
        <v>16904</v>
      </c>
      <c r="D10384" s="12"/>
      <c r="E10384" s="13">
        <v>15572743541</v>
      </c>
      <c r="F10384" s="11" t="s">
        <v>45939</v>
      </c>
      <c r="G10384" s="12" t="s">
        <v>115</v>
      </c>
      <c r="H10384" s="12"/>
      <c r="I10384" s="14" t="s">
        <v>2649</v>
      </c>
      <c r="J10384" s="12" t="s">
        <v>24</v>
      </c>
      <c r="K10384" s="12" t="s">
        <v>25</v>
      </c>
      <c r="L10384" s="12" t="s">
        <v>39</v>
      </c>
      <c r="M10384" s="11" t="s">
        <v>27</v>
      </c>
      <c r="N10384" s="11" t="s">
        <v>624</v>
      </c>
      <c r="O10384" s="12" t="s">
        <v>29</v>
      </c>
      <c r="P10384" s="12"/>
      <c r="Q10384" s="15" t="s">
        <v>45940</v>
      </c>
      <c r="R10384" s="12" t="s">
        <v>42</v>
      </c>
      <c r="S10384" s="11" t="s">
        <v>45941</v>
      </c>
      <c r="T10384" s="11"/>
    </row>
    <row x14ac:dyDescent="0.25" r="10385" customHeight="1" ht="19.5">
      <c r="A10385" s="10">
        <v>45226</v>
      </c>
      <c r="B10385" s="11" t="s">
        <v>45942</v>
      </c>
      <c r="C10385" s="11" t="s">
        <v>180</v>
      </c>
      <c r="D10385" s="12"/>
      <c r="E10385" s="13">
        <v>13040950208</v>
      </c>
      <c r="F10385" s="11" t="s">
        <v>45943</v>
      </c>
      <c r="G10385" s="12" t="s">
        <v>115</v>
      </c>
      <c r="H10385" s="12"/>
      <c r="I10385" s="14" t="s">
        <v>211</v>
      </c>
      <c r="J10385" s="12" t="s">
        <v>24</v>
      </c>
      <c r="K10385" s="12" t="s">
        <v>25</v>
      </c>
      <c r="L10385" s="12" t="s">
        <v>39</v>
      </c>
      <c r="M10385" s="11" t="s">
        <v>27</v>
      </c>
      <c r="N10385" s="11" t="s">
        <v>183</v>
      </c>
      <c r="O10385" s="12" t="s">
        <v>29</v>
      </c>
      <c r="P10385" s="12"/>
      <c r="Q10385" s="15" t="s">
        <v>45944</v>
      </c>
      <c r="R10385" s="12" t="s">
        <v>51</v>
      </c>
      <c r="S10385" s="17" t="s">
        <v>45945</v>
      </c>
      <c r="T10385" s="11"/>
    </row>
    <row x14ac:dyDescent="0.25" r="10386" customHeight="1" ht="19.5">
      <c r="A10386" s="10">
        <v>45228</v>
      </c>
      <c r="B10386" s="11" t="s">
        <v>45946</v>
      </c>
      <c r="C10386" s="11" t="s">
        <v>180</v>
      </c>
      <c r="D10386" s="12"/>
      <c r="E10386" s="13">
        <v>13040993302</v>
      </c>
      <c r="F10386" s="11" t="s">
        <v>45947</v>
      </c>
      <c r="G10386" s="12" t="s">
        <v>74</v>
      </c>
      <c r="H10386" s="12"/>
      <c r="I10386" s="14" t="s">
        <v>259</v>
      </c>
      <c r="J10386" s="12" t="s">
        <v>24</v>
      </c>
      <c r="K10386" s="12" t="s">
        <v>25</v>
      </c>
      <c r="L10386" s="12" t="s">
        <v>39</v>
      </c>
      <c r="M10386" s="11" t="s">
        <v>40</v>
      </c>
      <c r="N10386" s="11" t="s">
        <v>183</v>
      </c>
      <c r="O10386" s="12" t="s">
        <v>29</v>
      </c>
      <c r="P10386" s="12"/>
      <c r="Q10386" s="15" t="s">
        <v>45948</v>
      </c>
      <c r="R10386" s="12" t="s">
        <v>51</v>
      </c>
      <c r="S10386" s="11" t="s">
        <v>45949</v>
      </c>
      <c r="T10386" s="11"/>
    </row>
    <row x14ac:dyDescent="0.25" r="10387" customHeight="1" ht="19.5">
      <c r="A10387" s="10">
        <v>45228</v>
      </c>
      <c r="B10387" s="11" t="s">
        <v>45950</v>
      </c>
      <c r="C10387" s="11" t="s">
        <v>4882</v>
      </c>
      <c r="D10387" s="12"/>
      <c r="E10387" s="13" t="s">
        <v>45951</v>
      </c>
      <c r="F10387" s="11" t="s">
        <v>45952</v>
      </c>
      <c r="G10387" s="12" t="s">
        <v>74</v>
      </c>
      <c r="H10387" s="12"/>
      <c r="I10387" s="14" t="s">
        <v>148</v>
      </c>
      <c r="J10387" s="12" t="s">
        <v>24</v>
      </c>
      <c r="K10387" s="12" t="s">
        <v>25</v>
      </c>
      <c r="L10387" s="12" t="s">
        <v>39</v>
      </c>
      <c r="M10387" s="11" t="s">
        <v>149</v>
      </c>
      <c r="N10387" s="11" t="s">
        <v>4871</v>
      </c>
      <c r="O10387" s="12" t="s">
        <v>29</v>
      </c>
      <c r="P10387" s="12"/>
      <c r="Q10387" s="15" t="s">
        <v>45953</v>
      </c>
      <c r="R10387" s="12" t="s">
        <v>148</v>
      </c>
      <c r="S10387" s="11" t="s">
        <v>45954</v>
      </c>
      <c r="T10387" s="11" t="s">
        <v>6803</v>
      </c>
    </row>
    <row x14ac:dyDescent="0.25" r="10388" customHeight="1" ht="19.5">
      <c r="A10388" s="10">
        <v>45228</v>
      </c>
      <c r="B10388" s="11" t="s">
        <v>45955</v>
      </c>
      <c r="C10388" s="11" t="s">
        <v>5189</v>
      </c>
      <c r="D10388" s="12"/>
      <c r="E10388" s="13" t="s">
        <v>45956</v>
      </c>
      <c r="F10388" s="11" t="s">
        <v>45957</v>
      </c>
      <c r="G10388" s="12" t="s">
        <v>74</v>
      </c>
      <c r="H10388" s="12"/>
      <c r="I10388" s="14" t="s">
        <v>4975</v>
      </c>
      <c r="J10388" s="12" t="s">
        <v>24</v>
      </c>
      <c r="K10388" s="12" t="s">
        <v>25</v>
      </c>
      <c r="L10388" s="12" t="s">
        <v>39</v>
      </c>
      <c r="M10388" s="11" t="s">
        <v>149</v>
      </c>
      <c r="N10388" s="11" t="s">
        <v>4871</v>
      </c>
      <c r="O10388" s="12" t="s">
        <v>29</v>
      </c>
      <c r="P10388" s="12"/>
      <c r="Q10388" s="15" t="s">
        <v>45958</v>
      </c>
      <c r="R10388" s="12" t="s">
        <v>148</v>
      </c>
      <c r="S10388" s="11" t="s">
        <v>45959</v>
      </c>
      <c r="T10388" s="11" t="s">
        <v>4887</v>
      </c>
    </row>
    <row x14ac:dyDescent="0.25" r="10389" customHeight="1" ht="19.5">
      <c r="A10389" s="10">
        <v>45227</v>
      </c>
      <c r="B10389" s="11" t="s">
        <v>45960</v>
      </c>
      <c r="C10389" s="11" t="s">
        <v>46</v>
      </c>
      <c r="D10389" s="12"/>
      <c r="E10389" s="13">
        <v>13217170320</v>
      </c>
      <c r="F10389" s="11" t="s">
        <v>45961</v>
      </c>
      <c r="G10389" s="12" t="s">
        <v>115</v>
      </c>
      <c r="H10389" s="12"/>
      <c r="I10389" s="14" t="s">
        <v>221</v>
      </c>
      <c r="J10389" s="12" t="s">
        <v>24</v>
      </c>
      <c r="K10389" s="12" t="s">
        <v>25</v>
      </c>
      <c r="L10389" s="12" t="s">
        <v>39</v>
      </c>
      <c r="M10389" s="11" t="s">
        <v>40</v>
      </c>
      <c r="N10389" s="11" t="s">
        <v>28</v>
      </c>
      <c r="O10389" s="12" t="s">
        <v>29</v>
      </c>
      <c r="P10389" s="12"/>
      <c r="Q10389" s="15" t="s">
        <v>45962</v>
      </c>
      <c r="R10389" s="12" t="s">
        <v>51</v>
      </c>
      <c r="S10389" s="11" t="s">
        <v>45963</v>
      </c>
      <c r="T10389" s="11"/>
    </row>
    <row x14ac:dyDescent="0.25" r="10390" customHeight="1" ht="19.5">
      <c r="A10390" s="10">
        <v>45228</v>
      </c>
      <c r="B10390" s="11" t="s">
        <v>45964</v>
      </c>
      <c r="C10390" s="11" t="s">
        <v>5513</v>
      </c>
      <c r="D10390" s="12"/>
      <c r="E10390" s="13">
        <v>15549379597</v>
      </c>
      <c r="F10390" s="11" t="s">
        <v>7420</v>
      </c>
      <c r="G10390" s="12" t="s">
        <v>289</v>
      </c>
      <c r="H10390" s="12"/>
      <c r="I10390" s="14" t="s">
        <v>99</v>
      </c>
      <c r="J10390" s="12" t="s">
        <v>24</v>
      </c>
      <c r="K10390" s="12" t="s">
        <v>25</v>
      </c>
      <c r="L10390" s="12" t="s">
        <v>39</v>
      </c>
      <c r="M10390" s="11" t="s">
        <v>27</v>
      </c>
      <c r="N10390" s="11" t="s">
        <v>28</v>
      </c>
      <c r="O10390" s="12" t="s">
        <v>29</v>
      </c>
      <c r="P10390" s="12"/>
      <c r="Q10390" s="15" t="s">
        <v>45965</v>
      </c>
      <c r="R10390" s="12" t="s">
        <v>42</v>
      </c>
      <c r="S10390" s="11" t="s">
        <v>45966</v>
      </c>
      <c r="T10390" s="11"/>
    </row>
    <row x14ac:dyDescent="0.25" r="10391" customHeight="1" ht="19.5">
      <c r="A10391" s="10">
        <v>45228</v>
      </c>
      <c r="B10391" s="11" t="s">
        <v>45967</v>
      </c>
      <c r="C10391" s="11" t="s">
        <v>1132</v>
      </c>
      <c r="D10391" s="12"/>
      <c r="E10391" s="13">
        <v>13135816428</v>
      </c>
      <c r="F10391" s="11" t="s">
        <v>45968</v>
      </c>
      <c r="G10391" s="12" t="s">
        <v>23</v>
      </c>
      <c r="H10391" s="12"/>
      <c r="I10391" s="14" t="s">
        <v>925</v>
      </c>
      <c r="J10391" s="12" t="s">
        <v>24</v>
      </c>
      <c r="K10391" s="12" t="s">
        <v>25</v>
      </c>
      <c r="L10391" s="12" t="s">
        <v>39</v>
      </c>
      <c r="M10391" s="11" t="s">
        <v>27</v>
      </c>
      <c r="N10391" s="11" t="s">
        <v>183</v>
      </c>
      <c r="O10391" s="12" t="s">
        <v>29</v>
      </c>
      <c r="P10391" s="12"/>
      <c r="Q10391" s="15" t="s">
        <v>45969</v>
      </c>
      <c r="R10391" s="12" t="s">
        <v>51</v>
      </c>
      <c r="S10391" s="17" t="s">
        <v>45970</v>
      </c>
      <c r="T10391" s="11"/>
    </row>
    <row x14ac:dyDescent="0.25" r="10392" customHeight="1" ht="19.5">
      <c r="A10392" s="10">
        <v>45228</v>
      </c>
      <c r="B10392" s="11" t="s">
        <v>45971</v>
      </c>
      <c r="C10392" s="11" t="s">
        <v>239</v>
      </c>
      <c r="D10392" s="12"/>
      <c r="E10392" s="13">
        <v>15671050152</v>
      </c>
      <c r="F10392" s="11" t="s">
        <v>45972</v>
      </c>
      <c r="G10392" s="12" t="s">
        <v>37</v>
      </c>
      <c r="H10392" s="12"/>
      <c r="I10392" s="14" t="s">
        <v>272</v>
      </c>
      <c r="J10392" s="12" t="s">
        <v>24</v>
      </c>
      <c r="K10392" s="12" t="s">
        <v>25</v>
      </c>
      <c r="L10392" s="12" t="s">
        <v>39</v>
      </c>
      <c r="M10392" s="11" t="s">
        <v>27</v>
      </c>
      <c r="N10392" s="11" t="s">
        <v>183</v>
      </c>
      <c r="O10392" s="12" t="s">
        <v>29</v>
      </c>
      <c r="P10392" s="12"/>
      <c r="Q10392" s="15" t="s">
        <v>45973</v>
      </c>
      <c r="R10392" s="12" t="s">
        <v>51</v>
      </c>
      <c r="S10392" s="17" t="s">
        <v>45974</v>
      </c>
      <c r="T10392" s="11"/>
    </row>
    <row x14ac:dyDescent="0.25" r="10393" customHeight="1" ht="19.5">
      <c r="A10393" s="10">
        <v>45228</v>
      </c>
      <c r="B10393" s="11" t="s">
        <v>45975</v>
      </c>
      <c r="C10393" s="11" t="s">
        <v>5675</v>
      </c>
      <c r="D10393" s="12"/>
      <c r="E10393" s="13">
        <v>15587913880</v>
      </c>
      <c r="F10393" s="11" t="s">
        <v>45976</v>
      </c>
      <c r="G10393" s="12" t="s">
        <v>115</v>
      </c>
      <c r="H10393" s="12"/>
      <c r="I10393" s="14">
        <v>10015</v>
      </c>
      <c r="J10393" s="12" t="s">
        <v>24</v>
      </c>
      <c r="K10393" s="12" t="s">
        <v>69</v>
      </c>
      <c r="L10393" s="12" t="s">
        <v>26</v>
      </c>
      <c r="M10393" s="11" t="s">
        <v>27</v>
      </c>
      <c r="N10393" s="11" t="s">
        <v>28</v>
      </c>
      <c r="O10393" s="12" t="s">
        <v>29</v>
      </c>
      <c r="P10393" s="12"/>
      <c r="Q10393" s="15" t="s">
        <v>45977</v>
      </c>
      <c r="R10393" s="12" t="s">
        <v>31</v>
      </c>
      <c r="S10393" s="11" t="s">
        <v>45978</v>
      </c>
      <c r="T10393" s="11"/>
    </row>
    <row x14ac:dyDescent="0.25" r="10394" customHeight="1" ht="19.5">
      <c r="A10394" s="10">
        <v>45228</v>
      </c>
      <c r="B10394" s="11" t="s">
        <v>45979</v>
      </c>
      <c r="C10394" s="11" t="s">
        <v>5684</v>
      </c>
      <c r="D10394" s="12"/>
      <c r="E10394" s="13">
        <v>18672665212</v>
      </c>
      <c r="F10394" s="11" t="s">
        <v>45980</v>
      </c>
      <c r="G10394" s="12" t="s">
        <v>115</v>
      </c>
      <c r="H10394" s="12"/>
      <c r="I10394" s="14" t="s">
        <v>57</v>
      </c>
      <c r="J10394" s="12" t="s">
        <v>24</v>
      </c>
      <c r="K10394" s="12" t="s">
        <v>25</v>
      </c>
      <c r="L10394" s="12" t="s">
        <v>39</v>
      </c>
      <c r="M10394" s="11" t="s">
        <v>27</v>
      </c>
      <c r="N10394" s="11" t="s">
        <v>183</v>
      </c>
      <c r="O10394" s="12" t="s">
        <v>29</v>
      </c>
      <c r="P10394" s="12"/>
      <c r="Q10394" s="15" t="s">
        <v>45981</v>
      </c>
      <c r="R10394" s="12" t="s">
        <v>42</v>
      </c>
      <c r="S10394" s="11" t="s">
        <v>45982</v>
      </c>
      <c r="T10394" s="11"/>
    </row>
    <row x14ac:dyDescent="0.25" r="10395" customHeight="1" ht="19.5">
      <c r="A10395" s="10">
        <v>45228</v>
      </c>
      <c r="B10395" s="11" t="s">
        <v>45983</v>
      </c>
      <c r="C10395" s="11" t="s">
        <v>6591</v>
      </c>
      <c r="D10395" s="12"/>
      <c r="E10395" s="13">
        <v>15571745023</v>
      </c>
      <c r="F10395" s="11" t="s">
        <v>45984</v>
      </c>
      <c r="G10395" s="12" t="s">
        <v>37</v>
      </c>
      <c r="H10395" s="12"/>
      <c r="I10395" s="14">
        <v>10015</v>
      </c>
      <c r="J10395" s="12" t="s">
        <v>24</v>
      </c>
      <c r="K10395" s="12" t="s">
        <v>25</v>
      </c>
      <c r="L10395" s="12" t="s">
        <v>26</v>
      </c>
      <c r="M10395" s="11" t="s">
        <v>27</v>
      </c>
      <c r="N10395" s="11" t="s">
        <v>28</v>
      </c>
      <c r="O10395" s="12" t="s">
        <v>29</v>
      </c>
      <c r="P10395" s="12"/>
      <c r="Q10395" s="15" t="s">
        <v>45985</v>
      </c>
      <c r="R10395" s="12" t="s">
        <v>31</v>
      </c>
      <c r="S10395" s="11" t="s">
        <v>45986</v>
      </c>
      <c r="T10395" s="11"/>
    </row>
    <row x14ac:dyDescent="0.25" r="10396" customHeight="1" ht="19.5">
      <c r="A10396" s="10">
        <v>45228</v>
      </c>
      <c r="B10396" s="11" t="s">
        <v>45987</v>
      </c>
      <c r="C10396" s="11" t="s">
        <v>5684</v>
      </c>
      <c r="D10396" s="12"/>
      <c r="E10396" s="13">
        <v>15571753762</v>
      </c>
      <c r="F10396" s="11" t="s">
        <v>45988</v>
      </c>
      <c r="G10396" s="12" t="s">
        <v>115</v>
      </c>
      <c r="H10396" s="12" t="s">
        <v>98</v>
      </c>
      <c r="I10396" s="14" t="s">
        <v>415</v>
      </c>
      <c r="J10396" s="12" t="s">
        <v>24</v>
      </c>
      <c r="K10396" s="12" t="s">
        <v>25</v>
      </c>
      <c r="L10396" s="12" t="s">
        <v>39</v>
      </c>
      <c r="M10396" s="11" t="s">
        <v>27</v>
      </c>
      <c r="N10396" s="11" t="s">
        <v>183</v>
      </c>
      <c r="O10396" s="12" t="s">
        <v>29</v>
      </c>
      <c r="P10396" s="12"/>
      <c r="Q10396" s="15" t="s">
        <v>45989</v>
      </c>
      <c r="R10396" s="12" t="s">
        <v>42</v>
      </c>
      <c r="S10396" s="11" t="s">
        <v>45990</v>
      </c>
      <c r="T10396" s="11"/>
    </row>
    <row x14ac:dyDescent="0.25" r="10397" customHeight="1" ht="19.5">
      <c r="A10397" s="10">
        <v>45228</v>
      </c>
      <c r="B10397" s="11" t="s">
        <v>45991</v>
      </c>
      <c r="C10397" s="11" t="s">
        <v>4882</v>
      </c>
      <c r="D10397" s="12"/>
      <c r="E10397" s="13" t="s">
        <v>45992</v>
      </c>
      <c r="F10397" s="11" t="s">
        <v>45993</v>
      </c>
      <c r="G10397" s="12" t="s">
        <v>74</v>
      </c>
      <c r="H10397" s="12" t="s">
        <v>86</v>
      </c>
      <c r="I10397" s="14" t="s">
        <v>148</v>
      </c>
      <c r="J10397" s="12" t="s">
        <v>24</v>
      </c>
      <c r="K10397" s="12" t="s">
        <v>25</v>
      </c>
      <c r="L10397" s="12" t="s">
        <v>39</v>
      </c>
      <c r="M10397" s="11" t="s">
        <v>149</v>
      </c>
      <c r="N10397" s="11" t="s">
        <v>4871</v>
      </c>
      <c r="O10397" s="12" t="s">
        <v>29</v>
      </c>
      <c r="P10397" s="12"/>
      <c r="Q10397" s="15" t="s">
        <v>45994</v>
      </c>
      <c r="R10397" s="12" t="s">
        <v>148</v>
      </c>
      <c r="S10397" s="11" t="s">
        <v>45995</v>
      </c>
      <c r="T10397" s="11" t="s">
        <v>7782</v>
      </c>
    </row>
    <row x14ac:dyDescent="0.25" r="10398" customHeight="1" ht="19.5">
      <c r="A10398" s="10">
        <v>45227</v>
      </c>
      <c r="B10398" s="11" t="s">
        <v>45996</v>
      </c>
      <c r="C10398" s="11" t="s">
        <v>46</v>
      </c>
      <c r="D10398" s="12"/>
      <c r="E10398" s="13">
        <v>18674274573</v>
      </c>
      <c r="F10398" s="11" t="s">
        <v>45997</v>
      </c>
      <c r="G10398" s="12" t="s">
        <v>74</v>
      </c>
      <c r="H10398" s="12"/>
      <c r="I10398" s="14" t="s">
        <v>99</v>
      </c>
      <c r="J10398" s="12" t="s">
        <v>24</v>
      </c>
      <c r="K10398" s="12" t="s">
        <v>25</v>
      </c>
      <c r="L10398" s="12" t="s">
        <v>39</v>
      </c>
      <c r="M10398" s="11" t="s">
        <v>27</v>
      </c>
      <c r="N10398" s="11" t="s">
        <v>28</v>
      </c>
      <c r="O10398" s="12" t="s">
        <v>29</v>
      </c>
      <c r="P10398" s="12"/>
      <c r="Q10398" s="15" t="s">
        <v>45998</v>
      </c>
      <c r="R10398" s="12" t="s">
        <v>51</v>
      </c>
      <c r="S10398" s="11" t="s">
        <v>45999</v>
      </c>
      <c r="T10398" s="11"/>
    </row>
    <row x14ac:dyDescent="0.25" r="10399" customHeight="1" ht="19.5">
      <c r="A10399" s="10">
        <v>45227</v>
      </c>
      <c r="B10399" s="11" t="s">
        <v>46000</v>
      </c>
      <c r="C10399" s="11" t="s">
        <v>46</v>
      </c>
      <c r="D10399" s="12"/>
      <c r="E10399" s="13">
        <v>16607206352</v>
      </c>
      <c r="F10399" s="11" t="s">
        <v>6289</v>
      </c>
      <c r="G10399" s="12" t="s">
        <v>37</v>
      </c>
      <c r="H10399" s="12" t="s">
        <v>98</v>
      </c>
      <c r="I10399" s="14" t="s">
        <v>38</v>
      </c>
      <c r="J10399" s="12" t="s">
        <v>24</v>
      </c>
      <c r="K10399" s="12" t="s">
        <v>25</v>
      </c>
      <c r="L10399" s="12" t="s">
        <v>39</v>
      </c>
      <c r="M10399" s="11" t="s">
        <v>40</v>
      </c>
      <c r="N10399" s="11" t="s">
        <v>28</v>
      </c>
      <c r="O10399" s="12" t="s">
        <v>29</v>
      </c>
      <c r="P10399" s="12"/>
      <c r="Q10399" s="15" t="s">
        <v>46001</v>
      </c>
      <c r="R10399" s="12" t="s">
        <v>51</v>
      </c>
      <c r="S10399" s="17" t="s">
        <v>46002</v>
      </c>
      <c r="T10399" s="11"/>
    </row>
    <row x14ac:dyDescent="0.25" r="10400" customHeight="1" ht="19.5">
      <c r="A10400" s="10">
        <v>45228</v>
      </c>
      <c r="B10400" s="11" t="s">
        <v>46003</v>
      </c>
      <c r="C10400" s="11" t="s">
        <v>4923</v>
      </c>
      <c r="D10400" s="12"/>
      <c r="E10400" s="13" t="s">
        <v>46004</v>
      </c>
      <c r="F10400" s="11" t="s">
        <v>46005</v>
      </c>
      <c r="G10400" s="12" t="s">
        <v>74</v>
      </c>
      <c r="H10400" s="12" t="s">
        <v>98</v>
      </c>
      <c r="I10400" s="14" t="s">
        <v>148</v>
      </c>
      <c r="J10400" s="12" t="s">
        <v>24</v>
      </c>
      <c r="K10400" s="12" t="s">
        <v>25</v>
      </c>
      <c r="L10400" s="12" t="s">
        <v>39</v>
      </c>
      <c r="M10400" s="11" t="s">
        <v>149</v>
      </c>
      <c r="N10400" s="11" t="s">
        <v>4871</v>
      </c>
      <c r="O10400" s="12" t="s">
        <v>29</v>
      </c>
      <c r="P10400" s="12"/>
      <c r="Q10400" s="15" t="s">
        <v>46006</v>
      </c>
      <c r="R10400" s="12" t="s">
        <v>148</v>
      </c>
      <c r="S10400" s="11" t="s">
        <v>46007</v>
      </c>
      <c r="T10400" s="11" t="s">
        <v>7775</v>
      </c>
    </row>
    <row x14ac:dyDescent="0.25" r="10401" customHeight="1" ht="19.5">
      <c r="A10401" s="10">
        <v>45227</v>
      </c>
      <c r="B10401" s="11" t="s">
        <v>46008</v>
      </c>
      <c r="C10401" s="11" t="s">
        <v>180</v>
      </c>
      <c r="D10401" s="12"/>
      <c r="E10401" s="13">
        <v>13047174868</v>
      </c>
      <c r="F10401" s="11" t="s">
        <v>46009</v>
      </c>
      <c r="G10401" s="12" t="s">
        <v>56</v>
      </c>
      <c r="H10401" s="12"/>
      <c r="I10401" s="14" t="s">
        <v>272</v>
      </c>
      <c r="J10401" s="12" t="s">
        <v>24</v>
      </c>
      <c r="K10401" s="12" t="s">
        <v>25</v>
      </c>
      <c r="L10401" s="12" t="s">
        <v>39</v>
      </c>
      <c r="M10401" s="11" t="s">
        <v>40</v>
      </c>
      <c r="N10401" s="11" t="s">
        <v>183</v>
      </c>
      <c r="O10401" s="12" t="s">
        <v>29</v>
      </c>
      <c r="P10401" s="12"/>
      <c r="Q10401" s="15" t="s">
        <v>46010</v>
      </c>
      <c r="R10401" s="12" t="s">
        <v>51</v>
      </c>
      <c r="S10401" s="11" t="s">
        <v>46011</v>
      </c>
      <c r="T10401" s="11"/>
    </row>
    <row x14ac:dyDescent="0.25" r="10402" customHeight="1" ht="19.5">
      <c r="A10402" s="10">
        <v>45228</v>
      </c>
      <c r="B10402" s="11" t="s">
        <v>46012</v>
      </c>
      <c r="C10402" s="11" t="s">
        <v>5684</v>
      </c>
      <c r="D10402" s="12"/>
      <c r="E10402" s="13">
        <v>13297283968</v>
      </c>
      <c r="F10402" s="11" t="s">
        <v>46013</v>
      </c>
      <c r="G10402" s="12" t="s">
        <v>62</v>
      </c>
      <c r="H10402" s="12"/>
      <c r="I10402" s="14" t="s">
        <v>925</v>
      </c>
      <c r="J10402" s="12" t="s">
        <v>24</v>
      </c>
      <c r="K10402" s="12" t="s">
        <v>25</v>
      </c>
      <c r="L10402" s="12" t="s">
        <v>39</v>
      </c>
      <c r="M10402" s="11" t="s">
        <v>27</v>
      </c>
      <c r="N10402" s="11" t="s">
        <v>183</v>
      </c>
      <c r="O10402" s="12" t="s">
        <v>29</v>
      </c>
      <c r="P10402" s="12"/>
      <c r="Q10402" s="15" t="s">
        <v>46014</v>
      </c>
      <c r="R10402" s="12" t="s">
        <v>42</v>
      </c>
      <c r="S10402" s="11" t="s">
        <v>46015</v>
      </c>
      <c r="T10402" s="11"/>
    </row>
    <row x14ac:dyDescent="0.25" r="10403" customHeight="1" ht="19.5">
      <c r="A10403" s="10">
        <v>45228</v>
      </c>
      <c r="B10403" s="11" t="s">
        <v>46016</v>
      </c>
      <c r="C10403" s="11" t="s">
        <v>4867</v>
      </c>
      <c r="D10403" s="12"/>
      <c r="E10403" s="13" t="s">
        <v>46017</v>
      </c>
      <c r="F10403" s="11" t="s">
        <v>46018</v>
      </c>
      <c r="G10403" s="12" t="s">
        <v>74</v>
      </c>
      <c r="H10403" s="12"/>
      <c r="I10403" s="14" t="s">
        <v>4870</v>
      </c>
      <c r="J10403" s="12" t="s">
        <v>24</v>
      </c>
      <c r="K10403" s="12" t="s">
        <v>25</v>
      </c>
      <c r="L10403" s="12" t="s">
        <v>39</v>
      </c>
      <c r="M10403" s="11" t="s">
        <v>149</v>
      </c>
      <c r="N10403" s="11" t="s">
        <v>4871</v>
      </c>
      <c r="O10403" s="12" t="s">
        <v>29</v>
      </c>
      <c r="P10403" s="12"/>
      <c r="Q10403" s="15" t="s">
        <v>46019</v>
      </c>
      <c r="R10403" s="12" t="s">
        <v>148</v>
      </c>
      <c r="S10403" s="11" t="s">
        <v>46020</v>
      </c>
      <c r="T10403" s="11" t="s">
        <v>6803</v>
      </c>
    </row>
    <row x14ac:dyDescent="0.25" r="10404" customHeight="1" ht="19.5">
      <c r="A10404" s="10">
        <v>45228</v>
      </c>
      <c r="B10404" s="11" t="s">
        <v>46021</v>
      </c>
      <c r="C10404" s="11" t="s">
        <v>341</v>
      </c>
      <c r="D10404" s="12"/>
      <c r="E10404" s="13">
        <v>18672106006</v>
      </c>
      <c r="F10404" s="11" t="s">
        <v>46022</v>
      </c>
      <c r="G10404" s="12" t="s">
        <v>62</v>
      </c>
      <c r="H10404" s="12"/>
      <c r="I10404" s="14" t="s">
        <v>99</v>
      </c>
      <c r="J10404" s="12" t="s">
        <v>24</v>
      </c>
      <c r="K10404" s="12" t="s">
        <v>25</v>
      </c>
      <c r="L10404" s="12" t="s">
        <v>39</v>
      </c>
      <c r="M10404" s="11" t="s">
        <v>40</v>
      </c>
      <c r="N10404" s="11" t="s">
        <v>28</v>
      </c>
      <c r="O10404" s="12" t="s">
        <v>29</v>
      </c>
      <c r="P10404" s="12"/>
      <c r="Q10404" s="15" t="s">
        <v>46023</v>
      </c>
      <c r="R10404" s="12" t="s">
        <v>42</v>
      </c>
      <c r="S10404" s="17" t="s">
        <v>46024</v>
      </c>
      <c r="T10404" s="11"/>
    </row>
    <row x14ac:dyDescent="0.25" r="10405" customHeight="1" ht="19.5">
      <c r="A10405" s="10">
        <v>45228</v>
      </c>
      <c r="B10405" s="11" t="s">
        <v>46025</v>
      </c>
      <c r="C10405" s="11" t="s">
        <v>4867</v>
      </c>
      <c r="D10405" s="12"/>
      <c r="E10405" s="13" t="s">
        <v>46026</v>
      </c>
      <c r="F10405" s="11" t="s">
        <v>46027</v>
      </c>
      <c r="G10405" s="12" t="s">
        <v>74</v>
      </c>
      <c r="H10405" s="12" t="s">
        <v>98</v>
      </c>
      <c r="I10405" s="14" t="s">
        <v>4870</v>
      </c>
      <c r="J10405" s="12" t="s">
        <v>24</v>
      </c>
      <c r="K10405" s="12" t="s">
        <v>25</v>
      </c>
      <c r="L10405" s="12" t="s">
        <v>39</v>
      </c>
      <c r="M10405" s="11" t="s">
        <v>149</v>
      </c>
      <c r="N10405" s="11" t="s">
        <v>4871</v>
      </c>
      <c r="O10405" s="12" t="s">
        <v>29</v>
      </c>
      <c r="P10405" s="12"/>
      <c r="Q10405" s="15" t="s">
        <v>46028</v>
      </c>
      <c r="R10405" s="12" t="s">
        <v>148</v>
      </c>
      <c r="S10405" s="11" t="s">
        <v>46029</v>
      </c>
      <c r="T10405" s="11" t="s">
        <v>7910</v>
      </c>
    </row>
    <row x14ac:dyDescent="0.25" r="10406" customHeight="1" ht="19.5">
      <c r="A10406" s="10">
        <v>45228</v>
      </c>
      <c r="B10406" s="11" t="s">
        <v>46030</v>
      </c>
      <c r="C10406" s="11" t="s">
        <v>4867</v>
      </c>
      <c r="D10406" s="12"/>
      <c r="E10406" s="13" t="s">
        <v>46031</v>
      </c>
      <c r="F10406" s="11" t="s">
        <v>46032</v>
      </c>
      <c r="G10406" s="12" t="s">
        <v>74</v>
      </c>
      <c r="H10406" s="12" t="s">
        <v>98</v>
      </c>
      <c r="I10406" s="14" t="s">
        <v>4870</v>
      </c>
      <c r="J10406" s="12" t="s">
        <v>24</v>
      </c>
      <c r="K10406" s="12" t="s">
        <v>25</v>
      </c>
      <c r="L10406" s="12" t="s">
        <v>39</v>
      </c>
      <c r="M10406" s="11" t="s">
        <v>149</v>
      </c>
      <c r="N10406" s="11" t="s">
        <v>4871</v>
      </c>
      <c r="O10406" s="12" t="s">
        <v>29</v>
      </c>
      <c r="P10406" s="12"/>
      <c r="Q10406" s="15" t="s">
        <v>46033</v>
      </c>
      <c r="R10406" s="12" t="s">
        <v>148</v>
      </c>
      <c r="S10406" s="11" t="s">
        <v>46034</v>
      </c>
      <c r="T10406" s="11" t="s">
        <v>7910</v>
      </c>
    </row>
    <row x14ac:dyDescent="0.25" r="10407" customHeight="1" ht="19.5">
      <c r="A10407" s="10">
        <v>45228</v>
      </c>
      <c r="B10407" s="11" t="s">
        <v>46035</v>
      </c>
      <c r="C10407" s="11" t="s">
        <v>5684</v>
      </c>
      <c r="D10407" s="12"/>
      <c r="E10407" s="13">
        <v>15571745021</v>
      </c>
      <c r="F10407" s="11" t="s">
        <v>46036</v>
      </c>
      <c r="G10407" s="12" t="s">
        <v>37</v>
      </c>
      <c r="H10407" s="12"/>
      <c r="I10407" s="14" t="s">
        <v>2649</v>
      </c>
      <c r="J10407" s="12" t="s">
        <v>24</v>
      </c>
      <c r="K10407" s="12" t="s">
        <v>25</v>
      </c>
      <c r="L10407" s="12" t="s">
        <v>39</v>
      </c>
      <c r="M10407" s="11" t="s">
        <v>40</v>
      </c>
      <c r="N10407" s="11" t="s">
        <v>183</v>
      </c>
      <c r="O10407" s="12" t="s">
        <v>29</v>
      </c>
      <c r="P10407" s="12"/>
      <c r="Q10407" s="15" t="s">
        <v>46037</v>
      </c>
      <c r="R10407" s="12" t="s">
        <v>42</v>
      </c>
      <c r="S10407" s="11" t="s">
        <v>46038</v>
      </c>
      <c r="T10407" s="11"/>
    </row>
    <row x14ac:dyDescent="0.25" r="10408" customHeight="1" ht="19.5">
      <c r="A10408" s="10">
        <v>45228</v>
      </c>
      <c r="B10408" s="11" t="s">
        <v>46039</v>
      </c>
      <c r="C10408" s="11" t="s">
        <v>4901</v>
      </c>
      <c r="D10408" s="12"/>
      <c r="E10408" s="13" t="s">
        <v>46040</v>
      </c>
      <c r="F10408" s="11" t="s">
        <v>46041</v>
      </c>
      <c r="G10408" s="12" t="s">
        <v>74</v>
      </c>
      <c r="H10408" s="12" t="s">
        <v>86</v>
      </c>
      <c r="I10408" s="14" t="s">
        <v>148</v>
      </c>
      <c r="J10408" s="12" t="s">
        <v>24</v>
      </c>
      <c r="K10408" s="12" t="s">
        <v>25</v>
      </c>
      <c r="L10408" s="12" t="s">
        <v>39</v>
      </c>
      <c r="M10408" s="11" t="s">
        <v>149</v>
      </c>
      <c r="N10408" s="11" t="s">
        <v>4871</v>
      </c>
      <c r="O10408" s="12" t="s">
        <v>29</v>
      </c>
      <c r="P10408" s="12"/>
      <c r="Q10408" s="15" t="s">
        <v>46042</v>
      </c>
      <c r="R10408" s="12" t="s">
        <v>148</v>
      </c>
      <c r="S10408" s="11" t="s">
        <v>46043</v>
      </c>
      <c r="T10408" s="11" t="s">
        <v>4887</v>
      </c>
    </row>
    <row x14ac:dyDescent="0.25" r="10409" customHeight="1" ht="19.5">
      <c r="A10409" s="10">
        <v>45228</v>
      </c>
      <c r="B10409" s="11" t="s">
        <v>46044</v>
      </c>
      <c r="C10409" s="11" t="s">
        <v>4867</v>
      </c>
      <c r="D10409" s="12"/>
      <c r="E10409" s="13" t="s">
        <v>46045</v>
      </c>
      <c r="F10409" s="11" t="s">
        <v>46046</v>
      </c>
      <c r="G10409" s="12" t="s">
        <v>74</v>
      </c>
      <c r="H10409" s="12" t="s">
        <v>121</v>
      </c>
      <c r="I10409" s="14" t="s">
        <v>4870</v>
      </c>
      <c r="J10409" s="12" t="s">
        <v>24</v>
      </c>
      <c r="K10409" s="12" t="s">
        <v>25</v>
      </c>
      <c r="L10409" s="12" t="s">
        <v>39</v>
      </c>
      <c r="M10409" s="11" t="s">
        <v>149</v>
      </c>
      <c r="N10409" s="11" t="s">
        <v>4871</v>
      </c>
      <c r="O10409" s="12" t="s">
        <v>29</v>
      </c>
      <c r="P10409" s="12"/>
      <c r="Q10409" s="15" t="s">
        <v>46047</v>
      </c>
      <c r="R10409" s="12" t="s">
        <v>148</v>
      </c>
      <c r="S10409" s="11" t="s">
        <v>46048</v>
      </c>
      <c r="T10409" s="11" t="s">
        <v>4928</v>
      </c>
    </row>
    <row x14ac:dyDescent="0.25" r="10410" customHeight="1" ht="19.5">
      <c r="A10410" s="10">
        <v>45228</v>
      </c>
      <c r="B10410" s="11" t="s">
        <v>46049</v>
      </c>
      <c r="C10410" s="11" t="s">
        <v>5684</v>
      </c>
      <c r="D10410" s="12"/>
      <c r="E10410" s="13">
        <v>15571701971</v>
      </c>
      <c r="F10410" s="11" t="s">
        <v>46050</v>
      </c>
      <c r="G10410" s="12" t="s">
        <v>37</v>
      </c>
      <c r="H10410" s="12"/>
      <c r="I10410" s="14" t="s">
        <v>2649</v>
      </c>
      <c r="J10410" s="12" t="s">
        <v>24</v>
      </c>
      <c r="K10410" s="12" t="s">
        <v>25</v>
      </c>
      <c r="L10410" s="12" t="s">
        <v>39</v>
      </c>
      <c r="M10410" s="11" t="s">
        <v>27</v>
      </c>
      <c r="N10410" s="11" t="s">
        <v>183</v>
      </c>
      <c r="O10410" s="12" t="s">
        <v>29</v>
      </c>
      <c r="P10410" s="12"/>
      <c r="Q10410" s="15" t="s">
        <v>46051</v>
      </c>
      <c r="R10410" s="12" t="s">
        <v>42</v>
      </c>
      <c r="S10410" s="11" t="s">
        <v>46052</v>
      </c>
      <c r="T10410" s="11"/>
    </row>
    <row x14ac:dyDescent="0.25" r="10411" customHeight="1" ht="19.5">
      <c r="A10411" s="10">
        <v>45226</v>
      </c>
      <c r="B10411" s="11" t="s">
        <v>46053</v>
      </c>
      <c r="C10411" s="11" t="s">
        <v>46</v>
      </c>
      <c r="D10411" s="12"/>
      <c r="E10411" s="13">
        <v>13986743667</v>
      </c>
      <c r="F10411" s="11" t="s">
        <v>46054</v>
      </c>
      <c r="G10411" s="12" t="s">
        <v>48</v>
      </c>
      <c r="H10411" s="12" t="s">
        <v>98</v>
      </c>
      <c r="I10411" s="14" t="s">
        <v>259</v>
      </c>
      <c r="J10411" s="12" t="s">
        <v>24</v>
      </c>
      <c r="K10411" s="12" t="s">
        <v>25</v>
      </c>
      <c r="L10411" s="12" t="s">
        <v>39</v>
      </c>
      <c r="M10411" s="11" t="s">
        <v>27</v>
      </c>
      <c r="N10411" s="11" t="s">
        <v>28</v>
      </c>
      <c r="O10411" s="12" t="s">
        <v>29</v>
      </c>
      <c r="P10411" s="12"/>
      <c r="Q10411" s="15" t="s">
        <v>46055</v>
      </c>
      <c r="R10411" s="12" t="s">
        <v>51</v>
      </c>
      <c r="S10411" s="11" t="s">
        <v>46056</v>
      </c>
      <c r="T10411" s="11"/>
    </row>
    <row x14ac:dyDescent="0.25" r="10412" customHeight="1" ht="19.5">
      <c r="A10412" s="10">
        <v>45228</v>
      </c>
      <c r="B10412" s="11" t="s">
        <v>46057</v>
      </c>
      <c r="C10412" s="11" t="s">
        <v>4499</v>
      </c>
      <c r="D10412" s="12"/>
      <c r="E10412" s="13">
        <v>18871786683</v>
      </c>
      <c r="F10412" s="11" t="s">
        <v>46058</v>
      </c>
      <c r="G10412" s="12" t="s">
        <v>48</v>
      </c>
      <c r="H10412" s="12"/>
      <c r="I10412" s="14" t="s">
        <v>615</v>
      </c>
      <c r="J10412" s="12" t="s">
        <v>24</v>
      </c>
      <c r="K10412" s="12" t="s">
        <v>25</v>
      </c>
      <c r="L10412" s="12" t="s">
        <v>39</v>
      </c>
      <c r="M10412" s="11" t="s">
        <v>40</v>
      </c>
      <c r="N10412" s="11" t="s">
        <v>183</v>
      </c>
      <c r="O10412" s="12" t="s">
        <v>29</v>
      </c>
      <c r="P10412" s="12"/>
      <c r="Q10412" s="15" t="s">
        <v>46059</v>
      </c>
      <c r="R10412" s="12" t="s">
        <v>42</v>
      </c>
      <c r="S10412" s="11" t="s">
        <v>46060</v>
      </c>
      <c r="T10412" s="11"/>
    </row>
    <row x14ac:dyDescent="0.25" r="10413" customHeight="1" ht="19.5">
      <c r="A10413" s="10">
        <v>45228</v>
      </c>
      <c r="B10413" s="11" t="s">
        <v>46061</v>
      </c>
      <c r="C10413" s="11" t="s">
        <v>4867</v>
      </c>
      <c r="D10413" s="12"/>
      <c r="E10413" s="13" t="s">
        <v>46062</v>
      </c>
      <c r="F10413" s="11" t="s">
        <v>7490</v>
      </c>
      <c r="G10413" s="12" t="s">
        <v>74</v>
      </c>
      <c r="H10413" s="12"/>
      <c r="I10413" s="14" t="s">
        <v>4870</v>
      </c>
      <c r="J10413" s="12" t="s">
        <v>24</v>
      </c>
      <c r="K10413" s="12" t="s">
        <v>25</v>
      </c>
      <c r="L10413" s="12" t="s">
        <v>39</v>
      </c>
      <c r="M10413" s="11" t="s">
        <v>149</v>
      </c>
      <c r="N10413" s="11" t="s">
        <v>4871</v>
      </c>
      <c r="O10413" s="12" t="s">
        <v>29</v>
      </c>
      <c r="P10413" s="12"/>
      <c r="Q10413" s="15" t="s">
        <v>46063</v>
      </c>
      <c r="R10413" s="12" t="s">
        <v>148</v>
      </c>
      <c r="S10413" s="11" t="s">
        <v>46064</v>
      </c>
      <c r="T10413" s="11" t="s">
        <v>6803</v>
      </c>
    </row>
    <row x14ac:dyDescent="0.25" r="10414" customHeight="1" ht="19.5">
      <c r="A10414" s="10">
        <v>45228</v>
      </c>
      <c r="B10414" s="11" t="s">
        <v>46065</v>
      </c>
      <c r="C10414" s="11" t="s">
        <v>8341</v>
      </c>
      <c r="D10414" s="12"/>
      <c r="E10414" s="13">
        <v>13177064905</v>
      </c>
      <c r="F10414" s="11" t="s">
        <v>46066</v>
      </c>
      <c r="G10414" s="12" t="s">
        <v>115</v>
      </c>
      <c r="H10414" s="12"/>
      <c r="I10414" s="14" t="s">
        <v>131</v>
      </c>
      <c r="J10414" s="12" t="s">
        <v>24</v>
      </c>
      <c r="K10414" s="12" t="s">
        <v>25</v>
      </c>
      <c r="L10414" s="12" t="s">
        <v>39</v>
      </c>
      <c r="M10414" s="11" t="s">
        <v>27</v>
      </c>
      <c r="N10414" s="11" t="s">
        <v>28</v>
      </c>
      <c r="O10414" s="12" t="s">
        <v>29</v>
      </c>
      <c r="P10414" s="12"/>
      <c r="Q10414" s="15" t="s">
        <v>46067</v>
      </c>
      <c r="R10414" s="12" t="s">
        <v>42</v>
      </c>
      <c r="S10414" s="11" t="s">
        <v>46068</v>
      </c>
      <c r="T10414" s="11"/>
    </row>
    <row x14ac:dyDescent="0.25" r="10415" customHeight="1" ht="19.5">
      <c r="A10415" s="10">
        <v>45228</v>
      </c>
      <c r="B10415" s="11" t="s">
        <v>46069</v>
      </c>
      <c r="C10415" s="11" t="s">
        <v>4867</v>
      </c>
      <c r="D10415" s="12"/>
      <c r="E10415" s="13" t="s">
        <v>46070</v>
      </c>
      <c r="F10415" s="11" t="s">
        <v>46071</v>
      </c>
      <c r="G10415" s="12" t="s">
        <v>74</v>
      </c>
      <c r="H10415" s="12"/>
      <c r="I10415" s="14" t="s">
        <v>4870</v>
      </c>
      <c r="J10415" s="12" t="s">
        <v>24</v>
      </c>
      <c r="K10415" s="12" t="s">
        <v>25</v>
      </c>
      <c r="L10415" s="12" t="s">
        <v>39</v>
      </c>
      <c r="M10415" s="11" t="s">
        <v>149</v>
      </c>
      <c r="N10415" s="11" t="s">
        <v>4871</v>
      </c>
      <c r="O10415" s="12" t="s">
        <v>29</v>
      </c>
      <c r="P10415" s="12"/>
      <c r="Q10415" s="15" t="s">
        <v>46072</v>
      </c>
      <c r="R10415" s="12" t="s">
        <v>148</v>
      </c>
      <c r="S10415" s="11" t="s">
        <v>46073</v>
      </c>
      <c r="T10415" s="11" t="s">
        <v>4874</v>
      </c>
    </row>
    <row x14ac:dyDescent="0.25" r="10416" customHeight="1" ht="19.5">
      <c r="A10416" s="10">
        <v>45228</v>
      </c>
      <c r="B10416" s="11" t="s">
        <v>46074</v>
      </c>
      <c r="C10416" s="11" t="s">
        <v>5086</v>
      </c>
      <c r="D10416" s="12"/>
      <c r="E10416" s="13" t="s">
        <v>46075</v>
      </c>
      <c r="F10416" s="11" t="s">
        <v>46076</v>
      </c>
      <c r="G10416" s="12" t="s">
        <v>74</v>
      </c>
      <c r="H10416" s="12" t="s">
        <v>86</v>
      </c>
      <c r="I10416" s="14" t="s">
        <v>148</v>
      </c>
      <c r="J10416" s="12" t="s">
        <v>24</v>
      </c>
      <c r="K10416" s="12" t="s">
        <v>25</v>
      </c>
      <c r="L10416" s="12" t="s">
        <v>39</v>
      </c>
      <c r="M10416" s="11" t="s">
        <v>149</v>
      </c>
      <c r="N10416" s="11" t="s">
        <v>4871</v>
      </c>
      <c r="O10416" s="12" t="s">
        <v>29</v>
      </c>
      <c r="P10416" s="12"/>
      <c r="Q10416" s="15" t="s">
        <v>46077</v>
      </c>
      <c r="R10416" s="12" t="s">
        <v>148</v>
      </c>
      <c r="S10416" s="11" t="s">
        <v>46078</v>
      </c>
      <c r="T10416" s="11" t="s">
        <v>4893</v>
      </c>
    </row>
    <row x14ac:dyDescent="0.25" r="10417" customHeight="1" ht="19.5">
      <c r="A10417" s="10">
        <v>45228</v>
      </c>
      <c r="B10417" s="11" t="s">
        <v>46079</v>
      </c>
      <c r="C10417" s="11" t="s">
        <v>4882</v>
      </c>
      <c r="D10417" s="12"/>
      <c r="E10417" s="13" t="s">
        <v>46080</v>
      </c>
      <c r="F10417" s="11" t="s">
        <v>46081</v>
      </c>
      <c r="G10417" s="12" t="s">
        <v>74</v>
      </c>
      <c r="H10417" s="12"/>
      <c r="I10417" s="14" t="s">
        <v>148</v>
      </c>
      <c r="J10417" s="12" t="s">
        <v>24</v>
      </c>
      <c r="K10417" s="12" t="s">
        <v>25</v>
      </c>
      <c r="L10417" s="12" t="s">
        <v>39</v>
      </c>
      <c r="M10417" s="11" t="s">
        <v>149</v>
      </c>
      <c r="N10417" s="11" t="s">
        <v>4871</v>
      </c>
      <c r="O10417" s="12" t="s">
        <v>29</v>
      </c>
      <c r="P10417" s="12"/>
      <c r="Q10417" s="15" t="s">
        <v>46082</v>
      </c>
      <c r="R10417" s="12" t="s">
        <v>148</v>
      </c>
      <c r="S10417" s="11" t="s">
        <v>46083</v>
      </c>
      <c r="T10417" s="11" t="s">
        <v>4893</v>
      </c>
    </row>
    <row x14ac:dyDescent="0.25" r="10418" customHeight="1" ht="19.5">
      <c r="A10418" s="10">
        <v>45228</v>
      </c>
      <c r="B10418" s="11" t="s">
        <v>46084</v>
      </c>
      <c r="C10418" s="11" t="s">
        <v>4867</v>
      </c>
      <c r="D10418" s="12"/>
      <c r="E10418" s="13" t="s">
        <v>46085</v>
      </c>
      <c r="F10418" s="11" t="s">
        <v>46086</v>
      </c>
      <c r="G10418" s="12" t="s">
        <v>74</v>
      </c>
      <c r="H10418" s="12"/>
      <c r="I10418" s="14" t="s">
        <v>4870</v>
      </c>
      <c r="J10418" s="12" t="s">
        <v>24</v>
      </c>
      <c r="K10418" s="12" t="s">
        <v>25</v>
      </c>
      <c r="L10418" s="12" t="s">
        <v>39</v>
      </c>
      <c r="M10418" s="11" t="s">
        <v>149</v>
      </c>
      <c r="N10418" s="11" t="s">
        <v>4871</v>
      </c>
      <c r="O10418" s="12" t="s">
        <v>29</v>
      </c>
      <c r="P10418" s="12"/>
      <c r="Q10418" s="15" t="s">
        <v>46087</v>
      </c>
      <c r="R10418" s="12" t="s">
        <v>148</v>
      </c>
      <c r="S10418" s="11" t="s">
        <v>46088</v>
      </c>
      <c r="T10418" s="11" t="s">
        <v>4961</v>
      </c>
    </row>
    <row x14ac:dyDescent="0.25" r="10419" customHeight="1" ht="19.5">
      <c r="A10419" s="10">
        <v>45228</v>
      </c>
      <c r="B10419" s="11" t="s">
        <v>46089</v>
      </c>
      <c r="C10419" s="11" t="s">
        <v>5117</v>
      </c>
      <c r="D10419" s="12"/>
      <c r="E10419" s="13" t="s">
        <v>46090</v>
      </c>
      <c r="F10419" s="11" t="s">
        <v>46091</v>
      </c>
      <c r="G10419" s="12" t="s">
        <v>74</v>
      </c>
      <c r="H10419" s="12"/>
      <c r="I10419" s="14" t="s">
        <v>5222</v>
      </c>
      <c r="J10419" s="12" t="s">
        <v>24</v>
      </c>
      <c r="K10419" s="12" t="s">
        <v>25</v>
      </c>
      <c r="L10419" s="12" t="s">
        <v>39</v>
      </c>
      <c r="M10419" s="11" t="s">
        <v>149</v>
      </c>
      <c r="N10419" s="11" t="s">
        <v>4871</v>
      </c>
      <c r="O10419" s="12" t="s">
        <v>29</v>
      </c>
      <c r="P10419" s="12"/>
      <c r="Q10419" s="15" t="s">
        <v>46092</v>
      </c>
      <c r="R10419" s="12" t="s">
        <v>148</v>
      </c>
      <c r="S10419" s="11" t="s">
        <v>46093</v>
      </c>
      <c r="T10419" s="11" t="s">
        <v>6803</v>
      </c>
    </row>
    <row x14ac:dyDescent="0.25" r="10420" customHeight="1" ht="19.5">
      <c r="A10420" s="10">
        <v>45228</v>
      </c>
      <c r="B10420" s="11" t="s">
        <v>46094</v>
      </c>
      <c r="C10420" s="11" t="s">
        <v>5060</v>
      </c>
      <c r="D10420" s="12"/>
      <c r="E10420" s="13" t="s">
        <v>46095</v>
      </c>
      <c r="F10420" s="11" t="s">
        <v>46096</v>
      </c>
      <c r="G10420" s="12" t="s">
        <v>74</v>
      </c>
      <c r="H10420" s="12"/>
      <c r="I10420" s="14" t="s">
        <v>4975</v>
      </c>
      <c r="J10420" s="12" t="s">
        <v>24</v>
      </c>
      <c r="K10420" s="12" t="s">
        <v>25</v>
      </c>
      <c r="L10420" s="12" t="s">
        <v>39</v>
      </c>
      <c r="M10420" s="11" t="s">
        <v>149</v>
      </c>
      <c r="N10420" s="11" t="s">
        <v>4871</v>
      </c>
      <c r="O10420" s="12" t="s">
        <v>29</v>
      </c>
      <c r="P10420" s="12"/>
      <c r="Q10420" s="15" t="s">
        <v>46097</v>
      </c>
      <c r="R10420" s="12" t="s">
        <v>148</v>
      </c>
      <c r="S10420" s="11" t="s">
        <v>46098</v>
      </c>
      <c r="T10420" s="11" t="s">
        <v>4893</v>
      </c>
    </row>
    <row x14ac:dyDescent="0.25" r="10421" customHeight="1" ht="19.5">
      <c r="A10421" s="10">
        <v>45228</v>
      </c>
      <c r="B10421" s="11" t="s">
        <v>46099</v>
      </c>
      <c r="C10421" s="11" t="s">
        <v>4867</v>
      </c>
      <c r="D10421" s="12"/>
      <c r="E10421" s="13" t="s">
        <v>46100</v>
      </c>
      <c r="F10421" s="11" t="s">
        <v>46101</v>
      </c>
      <c r="G10421" s="12" t="s">
        <v>74</v>
      </c>
      <c r="H10421" s="12"/>
      <c r="I10421" s="14" t="s">
        <v>4870</v>
      </c>
      <c r="J10421" s="12" t="s">
        <v>24</v>
      </c>
      <c r="K10421" s="12" t="s">
        <v>25</v>
      </c>
      <c r="L10421" s="12" t="s">
        <v>39</v>
      </c>
      <c r="M10421" s="11" t="s">
        <v>149</v>
      </c>
      <c r="N10421" s="11" t="s">
        <v>4871</v>
      </c>
      <c r="O10421" s="12" t="s">
        <v>29</v>
      </c>
      <c r="P10421" s="12"/>
      <c r="Q10421" s="15" t="s">
        <v>46102</v>
      </c>
      <c r="R10421" s="12" t="s">
        <v>148</v>
      </c>
      <c r="S10421" s="11" t="s">
        <v>46103</v>
      </c>
      <c r="T10421" s="11" t="s">
        <v>7910</v>
      </c>
    </row>
    <row x14ac:dyDescent="0.25" r="10422" customHeight="1" ht="19.5">
      <c r="A10422" s="10">
        <v>45226</v>
      </c>
      <c r="B10422" s="11" t="s">
        <v>46104</v>
      </c>
      <c r="C10422" s="11" t="s">
        <v>46</v>
      </c>
      <c r="D10422" s="12"/>
      <c r="E10422" s="13">
        <v>13247281918</v>
      </c>
      <c r="F10422" s="11" t="s">
        <v>9809</v>
      </c>
      <c r="G10422" s="12" t="s">
        <v>37</v>
      </c>
      <c r="H10422" s="12" t="s">
        <v>457</v>
      </c>
      <c r="I10422" s="14" t="s">
        <v>182</v>
      </c>
      <c r="J10422" s="12" t="s">
        <v>24</v>
      </c>
      <c r="K10422" s="12" t="s">
        <v>25</v>
      </c>
      <c r="L10422" s="12" t="s">
        <v>39</v>
      </c>
      <c r="M10422" s="11" t="s">
        <v>27</v>
      </c>
      <c r="N10422" s="11" t="s">
        <v>28</v>
      </c>
      <c r="O10422" s="12" t="s">
        <v>29</v>
      </c>
      <c r="P10422" s="12"/>
      <c r="Q10422" s="15" t="s">
        <v>46105</v>
      </c>
      <c r="R10422" s="12" t="s">
        <v>51</v>
      </c>
      <c r="S10422" s="11" t="s">
        <v>46106</v>
      </c>
      <c r="T10422" s="11"/>
    </row>
    <row x14ac:dyDescent="0.25" r="10423" customHeight="1" ht="19.5">
      <c r="A10423" s="10">
        <v>45228</v>
      </c>
      <c r="B10423" s="11" t="s">
        <v>46107</v>
      </c>
      <c r="C10423" s="11" t="s">
        <v>4882</v>
      </c>
      <c r="D10423" s="12"/>
      <c r="E10423" s="13" t="s">
        <v>46108</v>
      </c>
      <c r="F10423" s="11" t="s">
        <v>46109</v>
      </c>
      <c r="G10423" s="12" t="s">
        <v>74</v>
      </c>
      <c r="H10423" s="12"/>
      <c r="I10423" s="14" t="s">
        <v>68</v>
      </c>
      <c r="J10423" s="12" t="s">
        <v>24</v>
      </c>
      <c r="K10423" s="12" t="s">
        <v>25</v>
      </c>
      <c r="L10423" s="12" t="s">
        <v>39</v>
      </c>
      <c r="M10423" s="11" t="s">
        <v>149</v>
      </c>
      <c r="N10423" s="11" t="s">
        <v>4871</v>
      </c>
      <c r="O10423" s="12" t="s">
        <v>29</v>
      </c>
      <c r="P10423" s="12"/>
      <c r="Q10423" s="15" t="s">
        <v>46110</v>
      </c>
      <c r="R10423" s="12" t="s">
        <v>148</v>
      </c>
      <c r="S10423" s="11" t="s">
        <v>46111</v>
      </c>
      <c r="T10423" s="11" t="s">
        <v>4874</v>
      </c>
    </row>
    <row x14ac:dyDescent="0.25" r="10424" customHeight="1" ht="19.5">
      <c r="A10424" s="10">
        <v>45228</v>
      </c>
      <c r="B10424" s="11" t="s">
        <v>46112</v>
      </c>
      <c r="C10424" s="11" t="s">
        <v>4867</v>
      </c>
      <c r="D10424" s="12"/>
      <c r="E10424" s="13" t="s">
        <v>46113</v>
      </c>
      <c r="F10424" s="11" t="s">
        <v>25316</v>
      </c>
      <c r="G10424" s="12" t="s">
        <v>74</v>
      </c>
      <c r="H10424" s="12" t="s">
        <v>86</v>
      </c>
      <c r="I10424" s="14" t="s">
        <v>4870</v>
      </c>
      <c r="J10424" s="12" t="s">
        <v>24</v>
      </c>
      <c r="K10424" s="12" t="s">
        <v>25</v>
      </c>
      <c r="L10424" s="12" t="s">
        <v>39</v>
      </c>
      <c r="M10424" s="11" t="s">
        <v>149</v>
      </c>
      <c r="N10424" s="11" t="s">
        <v>4871</v>
      </c>
      <c r="O10424" s="12" t="s">
        <v>29</v>
      </c>
      <c r="P10424" s="12"/>
      <c r="Q10424" s="15" t="s">
        <v>46114</v>
      </c>
      <c r="R10424" s="12" t="s">
        <v>148</v>
      </c>
      <c r="S10424" s="11" t="s">
        <v>38409</v>
      </c>
      <c r="T10424" s="11" t="s">
        <v>4874</v>
      </c>
    </row>
    <row x14ac:dyDescent="0.25" r="10425" customHeight="1" ht="19.5">
      <c r="A10425" s="10">
        <v>45226</v>
      </c>
      <c r="B10425" s="11" t="s">
        <v>46115</v>
      </c>
      <c r="C10425" s="11" t="s">
        <v>46</v>
      </c>
      <c r="D10425" s="12"/>
      <c r="E10425" s="13">
        <v>18571025672</v>
      </c>
      <c r="F10425" s="11" t="s">
        <v>46116</v>
      </c>
      <c r="G10425" s="12" t="s">
        <v>23</v>
      </c>
      <c r="H10425" s="12" t="s">
        <v>98</v>
      </c>
      <c r="I10425" s="14" t="s">
        <v>142</v>
      </c>
      <c r="J10425" s="12" t="s">
        <v>24</v>
      </c>
      <c r="K10425" s="12" t="s">
        <v>25</v>
      </c>
      <c r="L10425" s="12" t="s">
        <v>39</v>
      </c>
      <c r="M10425" s="11" t="s">
        <v>40</v>
      </c>
      <c r="N10425" s="11" t="s">
        <v>28</v>
      </c>
      <c r="O10425" s="12" t="s">
        <v>29</v>
      </c>
      <c r="P10425" s="12"/>
      <c r="Q10425" s="15" t="s">
        <v>46117</v>
      </c>
      <c r="R10425" s="12" t="s">
        <v>51</v>
      </c>
      <c r="S10425" s="17" t="s">
        <v>46118</v>
      </c>
      <c r="T10425" s="11"/>
    </row>
    <row x14ac:dyDescent="0.25" r="10426" customHeight="1" ht="19.5">
      <c r="A10426" s="10">
        <v>45228</v>
      </c>
      <c r="B10426" s="11" t="s">
        <v>46119</v>
      </c>
      <c r="C10426" s="11" t="s">
        <v>4867</v>
      </c>
      <c r="D10426" s="12"/>
      <c r="E10426" s="13" t="s">
        <v>46120</v>
      </c>
      <c r="F10426" s="11" t="s">
        <v>46121</v>
      </c>
      <c r="G10426" s="12" t="s">
        <v>74</v>
      </c>
      <c r="H10426" s="12" t="s">
        <v>86</v>
      </c>
      <c r="I10426" s="14" t="s">
        <v>4870</v>
      </c>
      <c r="J10426" s="12" t="s">
        <v>24</v>
      </c>
      <c r="K10426" s="12" t="s">
        <v>25</v>
      </c>
      <c r="L10426" s="12" t="s">
        <v>39</v>
      </c>
      <c r="M10426" s="11" t="s">
        <v>149</v>
      </c>
      <c r="N10426" s="11" t="s">
        <v>4871</v>
      </c>
      <c r="O10426" s="12" t="s">
        <v>29</v>
      </c>
      <c r="P10426" s="12"/>
      <c r="Q10426" s="15" t="s">
        <v>46122</v>
      </c>
      <c r="R10426" s="12" t="s">
        <v>148</v>
      </c>
      <c r="S10426" s="11" t="s">
        <v>46123</v>
      </c>
      <c r="T10426" s="11" t="s">
        <v>4961</v>
      </c>
    </row>
    <row x14ac:dyDescent="0.25" r="10427" customHeight="1" ht="19.5">
      <c r="A10427" s="10">
        <v>45228</v>
      </c>
      <c r="B10427" s="11" t="s">
        <v>46124</v>
      </c>
      <c r="C10427" s="11" t="s">
        <v>180</v>
      </c>
      <c r="D10427" s="12"/>
      <c r="E10427" s="13">
        <v>13085163797</v>
      </c>
      <c r="F10427" s="11" t="s">
        <v>46125</v>
      </c>
      <c r="G10427" s="12" t="s">
        <v>62</v>
      </c>
      <c r="H10427" s="12" t="s">
        <v>98</v>
      </c>
      <c r="I10427" s="14" t="s">
        <v>272</v>
      </c>
      <c r="J10427" s="12" t="s">
        <v>24</v>
      </c>
      <c r="K10427" s="12" t="s">
        <v>25</v>
      </c>
      <c r="L10427" s="12" t="s">
        <v>39</v>
      </c>
      <c r="M10427" s="11" t="s">
        <v>40</v>
      </c>
      <c r="N10427" s="11" t="s">
        <v>183</v>
      </c>
      <c r="O10427" s="12" t="s">
        <v>29</v>
      </c>
      <c r="P10427" s="12"/>
      <c r="Q10427" s="15" t="s">
        <v>46126</v>
      </c>
      <c r="R10427" s="12" t="s">
        <v>51</v>
      </c>
      <c r="S10427" s="17" t="s">
        <v>46127</v>
      </c>
      <c r="T10427" s="11"/>
    </row>
    <row x14ac:dyDescent="0.25" r="10428" customHeight="1" ht="19.5">
      <c r="A10428" s="10">
        <v>45228</v>
      </c>
      <c r="B10428" s="11" t="s">
        <v>46128</v>
      </c>
      <c r="C10428" s="11" t="s">
        <v>4867</v>
      </c>
      <c r="D10428" s="12"/>
      <c r="E10428" s="13" t="s">
        <v>46129</v>
      </c>
      <c r="F10428" s="11" t="s">
        <v>46130</v>
      </c>
      <c r="G10428" s="12" t="s">
        <v>74</v>
      </c>
      <c r="H10428" s="12" t="s">
        <v>86</v>
      </c>
      <c r="I10428" s="14" t="s">
        <v>4870</v>
      </c>
      <c r="J10428" s="12" t="s">
        <v>24</v>
      </c>
      <c r="K10428" s="12" t="s">
        <v>25</v>
      </c>
      <c r="L10428" s="12" t="s">
        <v>39</v>
      </c>
      <c r="M10428" s="11" t="s">
        <v>149</v>
      </c>
      <c r="N10428" s="11" t="s">
        <v>4871</v>
      </c>
      <c r="O10428" s="12" t="s">
        <v>29</v>
      </c>
      <c r="P10428" s="12"/>
      <c r="Q10428" s="15" t="s">
        <v>46131</v>
      </c>
      <c r="R10428" s="12" t="s">
        <v>148</v>
      </c>
      <c r="S10428" s="11" t="s">
        <v>46132</v>
      </c>
      <c r="T10428" s="11" t="s">
        <v>7910</v>
      </c>
    </row>
    <row x14ac:dyDescent="0.25" r="10429" customHeight="1" ht="19.5">
      <c r="A10429" s="10">
        <v>45228</v>
      </c>
      <c r="B10429" s="11" t="s">
        <v>46133</v>
      </c>
      <c r="C10429" s="11" t="s">
        <v>4882</v>
      </c>
      <c r="D10429" s="12"/>
      <c r="E10429" s="13" t="s">
        <v>46134</v>
      </c>
      <c r="F10429" s="11" t="s">
        <v>46135</v>
      </c>
      <c r="G10429" s="12" t="s">
        <v>74</v>
      </c>
      <c r="H10429" s="12" t="s">
        <v>86</v>
      </c>
      <c r="I10429" s="14" t="s">
        <v>148</v>
      </c>
      <c r="J10429" s="12" t="s">
        <v>24</v>
      </c>
      <c r="K10429" s="12" t="s">
        <v>172</v>
      </c>
      <c r="L10429" s="12"/>
      <c r="M10429" s="11" t="s">
        <v>149</v>
      </c>
      <c r="N10429" s="11" t="s">
        <v>4871</v>
      </c>
      <c r="O10429" s="12" t="s">
        <v>29</v>
      </c>
      <c r="P10429" s="12"/>
      <c r="Q10429" s="15" t="s">
        <v>46136</v>
      </c>
      <c r="R10429" s="12" t="s">
        <v>148</v>
      </c>
      <c r="S10429" s="11" t="s">
        <v>46137</v>
      </c>
      <c r="T10429" s="11" t="s">
        <v>7910</v>
      </c>
    </row>
    <row x14ac:dyDescent="0.25" r="10430" customHeight="1" ht="19.5">
      <c r="A10430" s="10">
        <v>45227</v>
      </c>
      <c r="B10430" s="11" t="s">
        <v>46138</v>
      </c>
      <c r="C10430" s="11" t="s">
        <v>46</v>
      </c>
      <c r="D10430" s="12"/>
      <c r="E10430" s="13">
        <v>13886703466</v>
      </c>
      <c r="F10430" s="11" t="s">
        <v>46139</v>
      </c>
      <c r="G10430" s="12" t="s">
        <v>171</v>
      </c>
      <c r="H10430" s="12" t="s">
        <v>98</v>
      </c>
      <c r="I10430" s="14" t="s">
        <v>272</v>
      </c>
      <c r="J10430" s="12" t="s">
        <v>24</v>
      </c>
      <c r="K10430" s="12" t="s">
        <v>25</v>
      </c>
      <c r="L10430" s="12" t="s">
        <v>39</v>
      </c>
      <c r="M10430" s="11" t="s">
        <v>40</v>
      </c>
      <c r="N10430" s="11" t="s">
        <v>28</v>
      </c>
      <c r="O10430" s="12" t="s">
        <v>29</v>
      </c>
      <c r="P10430" s="12"/>
      <c r="Q10430" s="15" t="s">
        <v>46140</v>
      </c>
      <c r="R10430" s="12" t="s">
        <v>51</v>
      </c>
      <c r="S10430" s="11" t="s">
        <v>46141</v>
      </c>
      <c r="T10430" s="11"/>
    </row>
    <row x14ac:dyDescent="0.25" r="10431" customHeight="1" ht="19.5">
      <c r="A10431" s="10">
        <v>45228</v>
      </c>
      <c r="B10431" s="11" t="s">
        <v>46142</v>
      </c>
      <c r="C10431" s="11" t="s">
        <v>4867</v>
      </c>
      <c r="D10431" s="12"/>
      <c r="E10431" s="13" t="s">
        <v>46143</v>
      </c>
      <c r="F10431" s="11" t="s">
        <v>46144</v>
      </c>
      <c r="G10431" s="12" t="s">
        <v>74</v>
      </c>
      <c r="H10431" s="12"/>
      <c r="I10431" s="14" t="s">
        <v>4870</v>
      </c>
      <c r="J10431" s="12" t="s">
        <v>24</v>
      </c>
      <c r="K10431" s="12" t="s">
        <v>25</v>
      </c>
      <c r="L10431" s="12" t="s">
        <v>39</v>
      </c>
      <c r="M10431" s="11" t="s">
        <v>149</v>
      </c>
      <c r="N10431" s="11" t="s">
        <v>4871</v>
      </c>
      <c r="O10431" s="12" t="s">
        <v>29</v>
      </c>
      <c r="P10431" s="12"/>
      <c r="Q10431" s="15" t="s">
        <v>46145</v>
      </c>
      <c r="R10431" s="12" t="s">
        <v>148</v>
      </c>
      <c r="S10431" s="11" t="s">
        <v>46146</v>
      </c>
      <c r="T10431" s="11" t="s">
        <v>7775</v>
      </c>
    </row>
    <row x14ac:dyDescent="0.25" r="10432" customHeight="1" ht="19.5">
      <c r="A10432" s="10">
        <v>45228</v>
      </c>
      <c r="B10432" s="11" t="s">
        <v>46147</v>
      </c>
      <c r="C10432" s="11" t="s">
        <v>4882</v>
      </c>
      <c r="D10432" s="12"/>
      <c r="E10432" s="13" t="s">
        <v>46148</v>
      </c>
      <c r="F10432" s="11" t="s">
        <v>46149</v>
      </c>
      <c r="G10432" s="12" t="s">
        <v>74</v>
      </c>
      <c r="H10432" s="12"/>
      <c r="I10432" s="14" t="s">
        <v>148</v>
      </c>
      <c r="J10432" s="12" t="s">
        <v>24</v>
      </c>
      <c r="K10432" s="12" t="s">
        <v>25</v>
      </c>
      <c r="L10432" s="12" t="s">
        <v>39</v>
      </c>
      <c r="M10432" s="11" t="s">
        <v>149</v>
      </c>
      <c r="N10432" s="11" t="s">
        <v>4871</v>
      </c>
      <c r="O10432" s="12" t="s">
        <v>29</v>
      </c>
      <c r="P10432" s="12"/>
      <c r="Q10432" s="15" t="s">
        <v>46150</v>
      </c>
      <c r="R10432" s="12" t="s">
        <v>148</v>
      </c>
      <c r="S10432" s="11" t="s">
        <v>46151</v>
      </c>
      <c r="T10432" s="11" t="s">
        <v>4928</v>
      </c>
    </row>
    <row x14ac:dyDescent="0.25" r="10433" customHeight="1" ht="19.5">
      <c r="A10433" s="10">
        <v>45228</v>
      </c>
      <c r="B10433" s="11" t="s">
        <v>46152</v>
      </c>
      <c r="C10433" s="11" t="s">
        <v>4867</v>
      </c>
      <c r="D10433" s="12"/>
      <c r="E10433" s="13" t="s">
        <v>46153</v>
      </c>
      <c r="F10433" s="11" t="s">
        <v>46154</v>
      </c>
      <c r="G10433" s="12" t="s">
        <v>74</v>
      </c>
      <c r="H10433" s="12"/>
      <c r="I10433" s="14" t="s">
        <v>4870</v>
      </c>
      <c r="J10433" s="12" t="s">
        <v>24</v>
      </c>
      <c r="K10433" s="12" t="s">
        <v>25</v>
      </c>
      <c r="L10433" s="12" t="s">
        <v>39</v>
      </c>
      <c r="M10433" s="11" t="s">
        <v>149</v>
      </c>
      <c r="N10433" s="11" t="s">
        <v>4871</v>
      </c>
      <c r="O10433" s="12" t="s">
        <v>29</v>
      </c>
      <c r="P10433" s="12"/>
      <c r="Q10433" s="15" t="s">
        <v>46155</v>
      </c>
      <c r="R10433" s="12" t="s">
        <v>148</v>
      </c>
      <c r="S10433" s="11" t="s">
        <v>46156</v>
      </c>
      <c r="T10433" s="11" t="s">
        <v>46157</v>
      </c>
    </row>
    <row x14ac:dyDescent="0.25" r="10434" customHeight="1" ht="19.5">
      <c r="A10434" s="10">
        <v>45228</v>
      </c>
      <c r="B10434" s="11" t="s">
        <v>46158</v>
      </c>
      <c r="C10434" s="11" t="s">
        <v>4867</v>
      </c>
      <c r="D10434" s="12"/>
      <c r="E10434" s="13" t="s">
        <v>46159</v>
      </c>
      <c r="F10434" s="11" t="s">
        <v>46160</v>
      </c>
      <c r="G10434" s="12" t="s">
        <v>74</v>
      </c>
      <c r="H10434" s="12"/>
      <c r="I10434" s="14" t="s">
        <v>4870</v>
      </c>
      <c r="J10434" s="12" t="s">
        <v>24</v>
      </c>
      <c r="K10434" s="12" t="s">
        <v>25</v>
      </c>
      <c r="L10434" s="12" t="s">
        <v>39</v>
      </c>
      <c r="M10434" s="11" t="s">
        <v>149</v>
      </c>
      <c r="N10434" s="11" t="s">
        <v>4871</v>
      </c>
      <c r="O10434" s="12" t="s">
        <v>29</v>
      </c>
      <c r="P10434" s="12"/>
      <c r="Q10434" s="15" t="s">
        <v>46161</v>
      </c>
      <c r="R10434" s="12" t="s">
        <v>148</v>
      </c>
      <c r="S10434" s="11" t="s">
        <v>46162</v>
      </c>
      <c r="T10434" s="11" t="s">
        <v>7910</v>
      </c>
    </row>
    <row x14ac:dyDescent="0.25" r="10435" customHeight="1" ht="19.5">
      <c r="A10435" s="10">
        <v>45228</v>
      </c>
      <c r="B10435" s="11" t="s">
        <v>46163</v>
      </c>
      <c r="C10435" s="11" t="s">
        <v>4867</v>
      </c>
      <c r="D10435" s="12"/>
      <c r="E10435" s="13" t="s">
        <v>46164</v>
      </c>
      <c r="F10435" s="11" t="s">
        <v>46165</v>
      </c>
      <c r="G10435" s="12" t="s">
        <v>74</v>
      </c>
      <c r="H10435" s="12"/>
      <c r="I10435" s="14" t="s">
        <v>4870</v>
      </c>
      <c r="J10435" s="12" t="s">
        <v>24</v>
      </c>
      <c r="K10435" s="12" t="s">
        <v>25</v>
      </c>
      <c r="L10435" s="12" t="s">
        <v>39</v>
      </c>
      <c r="M10435" s="11" t="s">
        <v>149</v>
      </c>
      <c r="N10435" s="11" t="s">
        <v>4871</v>
      </c>
      <c r="O10435" s="12" t="s">
        <v>29</v>
      </c>
      <c r="P10435" s="12"/>
      <c r="Q10435" s="15" t="s">
        <v>46166</v>
      </c>
      <c r="R10435" s="12" t="s">
        <v>148</v>
      </c>
      <c r="S10435" s="11" t="s">
        <v>46167</v>
      </c>
      <c r="T10435" s="11" t="s">
        <v>4874</v>
      </c>
    </row>
    <row x14ac:dyDescent="0.25" r="10436" customHeight="1" ht="19.5">
      <c r="A10436" s="10">
        <v>45228</v>
      </c>
      <c r="B10436" s="11" t="s">
        <v>46168</v>
      </c>
      <c r="C10436" s="11" t="s">
        <v>4923</v>
      </c>
      <c r="D10436" s="12"/>
      <c r="E10436" s="13" t="s">
        <v>46169</v>
      </c>
      <c r="F10436" s="11" t="s">
        <v>46170</v>
      </c>
      <c r="G10436" s="12" t="s">
        <v>74</v>
      </c>
      <c r="H10436" s="12" t="s">
        <v>86</v>
      </c>
      <c r="I10436" s="14" t="s">
        <v>182</v>
      </c>
      <c r="J10436" s="12" t="s">
        <v>24</v>
      </c>
      <c r="K10436" s="12" t="s">
        <v>25</v>
      </c>
      <c r="L10436" s="12" t="s">
        <v>39</v>
      </c>
      <c r="M10436" s="11" t="s">
        <v>149</v>
      </c>
      <c r="N10436" s="11" t="s">
        <v>4871</v>
      </c>
      <c r="O10436" s="12" t="s">
        <v>29</v>
      </c>
      <c r="P10436" s="12"/>
      <c r="Q10436" s="15" t="s">
        <v>46171</v>
      </c>
      <c r="R10436" s="12" t="s">
        <v>148</v>
      </c>
      <c r="S10436" s="11" t="s">
        <v>46172</v>
      </c>
      <c r="T10436" s="11" t="s">
        <v>46173</v>
      </c>
    </row>
    <row x14ac:dyDescent="0.25" r="10437" customHeight="1" ht="19.5">
      <c r="A10437" s="10">
        <v>45228</v>
      </c>
      <c r="B10437" s="11" t="s">
        <v>46174</v>
      </c>
      <c r="C10437" s="11" t="s">
        <v>4867</v>
      </c>
      <c r="D10437" s="12"/>
      <c r="E10437" s="13" t="s">
        <v>46175</v>
      </c>
      <c r="F10437" s="11" t="s">
        <v>46176</v>
      </c>
      <c r="G10437" s="12" t="s">
        <v>74</v>
      </c>
      <c r="H10437" s="12" t="s">
        <v>98</v>
      </c>
      <c r="I10437" s="14" t="s">
        <v>4870</v>
      </c>
      <c r="J10437" s="12" t="s">
        <v>24</v>
      </c>
      <c r="K10437" s="12" t="s">
        <v>25</v>
      </c>
      <c r="L10437" s="12" t="s">
        <v>39</v>
      </c>
      <c r="M10437" s="11" t="s">
        <v>149</v>
      </c>
      <c r="N10437" s="11" t="s">
        <v>4871</v>
      </c>
      <c r="O10437" s="12" t="s">
        <v>29</v>
      </c>
      <c r="P10437" s="12"/>
      <c r="Q10437" s="15" t="s">
        <v>46177</v>
      </c>
      <c r="R10437" s="12" t="s">
        <v>148</v>
      </c>
      <c r="S10437" s="11" t="s">
        <v>46178</v>
      </c>
      <c r="T10437" s="11" t="s">
        <v>46157</v>
      </c>
    </row>
    <row x14ac:dyDescent="0.25" r="10438" customHeight="1" ht="19.5">
      <c r="A10438" s="10">
        <v>45228</v>
      </c>
      <c r="B10438" s="11" t="s">
        <v>46179</v>
      </c>
      <c r="C10438" s="11" t="s">
        <v>164</v>
      </c>
      <c r="D10438" s="12"/>
      <c r="E10438" s="13">
        <v>13277179052</v>
      </c>
      <c r="F10438" s="11" t="s">
        <v>46180</v>
      </c>
      <c r="G10438" s="12" t="s">
        <v>216</v>
      </c>
      <c r="H10438" s="12"/>
      <c r="I10438" s="14" t="s">
        <v>116</v>
      </c>
      <c r="J10438" s="12" t="s">
        <v>24</v>
      </c>
      <c r="K10438" s="12" t="s">
        <v>25</v>
      </c>
      <c r="L10438" s="12" t="s">
        <v>39</v>
      </c>
      <c r="M10438" s="11" t="s">
        <v>40</v>
      </c>
      <c r="N10438" s="11" t="s">
        <v>28</v>
      </c>
      <c r="O10438" s="12" t="s">
        <v>29</v>
      </c>
      <c r="P10438" s="12"/>
      <c r="Q10438" s="15" t="s">
        <v>46181</v>
      </c>
      <c r="R10438" s="12" t="s">
        <v>51</v>
      </c>
      <c r="S10438" s="17" t="s">
        <v>46182</v>
      </c>
      <c r="T10438" s="11"/>
    </row>
    <row x14ac:dyDescent="0.25" r="10439" customHeight="1" ht="19.5">
      <c r="A10439" s="10">
        <v>45228</v>
      </c>
      <c r="B10439" s="11" t="s">
        <v>46183</v>
      </c>
      <c r="C10439" s="11" t="s">
        <v>4882</v>
      </c>
      <c r="D10439" s="12"/>
      <c r="E10439" s="13" t="s">
        <v>46184</v>
      </c>
      <c r="F10439" s="11" t="s">
        <v>46185</v>
      </c>
      <c r="G10439" s="12" t="s">
        <v>74</v>
      </c>
      <c r="H10439" s="12" t="s">
        <v>6248</v>
      </c>
      <c r="I10439" s="14" t="s">
        <v>148</v>
      </c>
      <c r="J10439" s="12" t="s">
        <v>24</v>
      </c>
      <c r="K10439" s="12" t="s">
        <v>25</v>
      </c>
      <c r="L10439" s="12" t="s">
        <v>39</v>
      </c>
      <c r="M10439" s="11" t="s">
        <v>149</v>
      </c>
      <c r="N10439" s="11" t="s">
        <v>4871</v>
      </c>
      <c r="O10439" s="12" t="s">
        <v>29</v>
      </c>
      <c r="P10439" s="12"/>
      <c r="Q10439" s="15" t="s">
        <v>46186</v>
      </c>
      <c r="R10439" s="12" t="s">
        <v>148</v>
      </c>
      <c r="S10439" s="11" t="s">
        <v>46187</v>
      </c>
      <c r="T10439" s="11" t="s">
        <v>7910</v>
      </c>
    </row>
    <row x14ac:dyDescent="0.25" r="10440" customHeight="1" ht="19.5">
      <c r="A10440" s="10">
        <v>45228</v>
      </c>
      <c r="B10440" s="11" t="s">
        <v>46188</v>
      </c>
      <c r="C10440" s="11" t="s">
        <v>5684</v>
      </c>
      <c r="D10440" s="12"/>
      <c r="E10440" s="13">
        <v>18307138840</v>
      </c>
      <c r="F10440" s="11" t="s">
        <v>46189</v>
      </c>
      <c r="G10440" s="12" t="s">
        <v>74</v>
      </c>
      <c r="H10440" s="12"/>
      <c r="I10440" s="14" t="s">
        <v>68</v>
      </c>
      <c r="J10440" s="12" t="s">
        <v>24</v>
      </c>
      <c r="K10440" s="12" t="s">
        <v>25</v>
      </c>
      <c r="L10440" s="12" t="s">
        <v>39</v>
      </c>
      <c r="M10440" s="11" t="s">
        <v>27</v>
      </c>
      <c r="N10440" s="11" t="s">
        <v>183</v>
      </c>
      <c r="O10440" s="12" t="s">
        <v>29</v>
      </c>
      <c r="P10440" s="12"/>
      <c r="Q10440" s="15" t="s">
        <v>46190</v>
      </c>
      <c r="R10440" s="12" t="s">
        <v>42</v>
      </c>
      <c r="S10440" s="11" t="s">
        <v>46191</v>
      </c>
      <c r="T10440" s="11"/>
    </row>
    <row x14ac:dyDescent="0.25" r="10441" customHeight="1" ht="19.5">
      <c r="A10441" s="10">
        <v>45228</v>
      </c>
      <c r="B10441" s="11" t="s">
        <v>46192</v>
      </c>
      <c r="C10441" s="11" t="s">
        <v>4867</v>
      </c>
      <c r="D10441" s="12"/>
      <c r="E10441" s="13" t="s">
        <v>46193</v>
      </c>
      <c r="F10441" s="11" t="s">
        <v>46194</v>
      </c>
      <c r="G10441" s="12" t="s">
        <v>74</v>
      </c>
      <c r="H10441" s="12" t="s">
        <v>86</v>
      </c>
      <c r="I10441" s="14" t="s">
        <v>4870</v>
      </c>
      <c r="J10441" s="12" t="s">
        <v>24</v>
      </c>
      <c r="K10441" s="12" t="s">
        <v>25</v>
      </c>
      <c r="L10441" s="12" t="s">
        <v>39</v>
      </c>
      <c r="M10441" s="11" t="s">
        <v>149</v>
      </c>
      <c r="N10441" s="11" t="s">
        <v>4871</v>
      </c>
      <c r="O10441" s="12" t="s">
        <v>29</v>
      </c>
      <c r="P10441" s="12"/>
      <c r="Q10441" s="15" t="s">
        <v>46195</v>
      </c>
      <c r="R10441" s="12" t="s">
        <v>148</v>
      </c>
      <c r="S10441" s="11" t="s">
        <v>46196</v>
      </c>
      <c r="T10441" s="11" t="s">
        <v>7910</v>
      </c>
    </row>
    <row x14ac:dyDescent="0.25" r="10442" customHeight="1" ht="19.5">
      <c r="A10442" s="10">
        <v>45228</v>
      </c>
      <c r="B10442" s="11" t="s">
        <v>46197</v>
      </c>
      <c r="C10442" s="11" t="s">
        <v>4882</v>
      </c>
      <c r="D10442" s="12"/>
      <c r="E10442" s="13" t="s">
        <v>46198</v>
      </c>
      <c r="F10442" s="11" t="s">
        <v>46199</v>
      </c>
      <c r="G10442" s="12" t="s">
        <v>74</v>
      </c>
      <c r="H10442" s="12"/>
      <c r="I10442" s="14" t="s">
        <v>148</v>
      </c>
      <c r="J10442" s="12" t="s">
        <v>24</v>
      </c>
      <c r="K10442" s="12" t="s">
        <v>25</v>
      </c>
      <c r="L10442" s="12" t="s">
        <v>39</v>
      </c>
      <c r="M10442" s="11" t="s">
        <v>149</v>
      </c>
      <c r="N10442" s="11" t="s">
        <v>4871</v>
      </c>
      <c r="O10442" s="12" t="s">
        <v>29</v>
      </c>
      <c r="P10442" s="12"/>
      <c r="Q10442" s="15" t="s">
        <v>46200</v>
      </c>
      <c r="R10442" s="12" t="s">
        <v>148</v>
      </c>
      <c r="S10442" s="11" t="s">
        <v>46201</v>
      </c>
      <c r="T10442" s="11" t="s">
        <v>4893</v>
      </c>
    </row>
    <row x14ac:dyDescent="0.25" r="10443" customHeight="1" ht="19.5">
      <c r="A10443" s="10">
        <v>45228</v>
      </c>
      <c r="B10443" s="11" t="s">
        <v>46202</v>
      </c>
      <c r="C10443" s="11" t="s">
        <v>4867</v>
      </c>
      <c r="D10443" s="12"/>
      <c r="E10443" s="13" t="s">
        <v>15927</v>
      </c>
      <c r="F10443" s="11" t="s">
        <v>15928</v>
      </c>
      <c r="G10443" s="12" t="s">
        <v>74</v>
      </c>
      <c r="H10443" s="12"/>
      <c r="I10443" s="14" t="s">
        <v>4870</v>
      </c>
      <c r="J10443" s="12" t="s">
        <v>24</v>
      </c>
      <c r="K10443" s="12" t="s">
        <v>25</v>
      </c>
      <c r="L10443" s="12" t="s">
        <v>39</v>
      </c>
      <c r="M10443" s="11" t="s">
        <v>149</v>
      </c>
      <c r="N10443" s="11" t="s">
        <v>4871</v>
      </c>
      <c r="O10443" s="12" t="s">
        <v>29</v>
      </c>
      <c r="P10443" s="12"/>
      <c r="Q10443" s="15" t="s">
        <v>46203</v>
      </c>
      <c r="R10443" s="12" t="s">
        <v>148</v>
      </c>
      <c r="S10443" s="11" t="s">
        <v>46204</v>
      </c>
      <c r="T10443" s="11" t="s">
        <v>7910</v>
      </c>
    </row>
    <row x14ac:dyDescent="0.25" r="10444" customHeight="1" ht="19.5">
      <c r="A10444" s="10">
        <v>45228</v>
      </c>
      <c r="B10444" s="11" t="s">
        <v>46205</v>
      </c>
      <c r="C10444" s="11" t="s">
        <v>5684</v>
      </c>
      <c r="D10444" s="12"/>
      <c r="E10444" s="13">
        <v>13227287427</v>
      </c>
      <c r="F10444" s="11" t="s">
        <v>23839</v>
      </c>
      <c r="G10444" s="12" t="s">
        <v>115</v>
      </c>
      <c r="H10444" s="12"/>
      <c r="I10444" s="14" t="s">
        <v>381</v>
      </c>
      <c r="J10444" s="12" t="s">
        <v>24</v>
      </c>
      <c r="K10444" s="12" t="s">
        <v>25</v>
      </c>
      <c r="L10444" s="12" t="s">
        <v>39</v>
      </c>
      <c r="M10444" s="11" t="s">
        <v>27</v>
      </c>
      <c r="N10444" s="11" t="s">
        <v>183</v>
      </c>
      <c r="O10444" s="12" t="s">
        <v>29</v>
      </c>
      <c r="P10444" s="12"/>
      <c r="Q10444" s="15" t="s">
        <v>46206</v>
      </c>
      <c r="R10444" s="12" t="s">
        <v>42</v>
      </c>
      <c r="S10444" s="11" t="s">
        <v>46207</v>
      </c>
      <c r="T10444" s="11"/>
    </row>
    <row x14ac:dyDescent="0.25" r="10445" customHeight="1" ht="19.5">
      <c r="A10445" s="10">
        <v>45228</v>
      </c>
      <c r="B10445" s="11" t="s">
        <v>46208</v>
      </c>
      <c r="C10445" s="11" t="s">
        <v>4882</v>
      </c>
      <c r="D10445" s="12"/>
      <c r="E10445" s="13" t="s">
        <v>46209</v>
      </c>
      <c r="F10445" s="11" t="s">
        <v>46210</v>
      </c>
      <c r="G10445" s="12" t="s">
        <v>74</v>
      </c>
      <c r="H10445" s="12" t="s">
        <v>98</v>
      </c>
      <c r="I10445" s="14" t="s">
        <v>328</v>
      </c>
      <c r="J10445" s="12" t="s">
        <v>24</v>
      </c>
      <c r="K10445" s="12" t="s">
        <v>25</v>
      </c>
      <c r="L10445" s="12" t="s">
        <v>39</v>
      </c>
      <c r="M10445" s="11" t="s">
        <v>149</v>
      </c>
      <c r="N10445" s="11" t="s">
        <v>4871</v>
      </c>
      <c r="O10445" s="12" t="s">
        <v>29</v>
      </c>
      <c r="P10445" s="12"/>
      <c r="Q10445" s="15" t="s">
        <v>46211</v>
      </c>
      <c r="R10445" s="12" t="s">
        <v>148</v>
      </c>
      <c r="S10445" s="11" t="s">
        <v>46212</v>
      </c>
      <c r="T10445" s="11" t="s">
        <v>7910</v>
      </c>
    </row>
    <row x14ac:dyDescent="0.25" r="10446" customHeight="1" ht="19.5">
      <c r="A10446" s="10">
        <v>45228</v>
      </c>
      <c r="B10446" s="11" t="s">
        <v>46213</v>
      </c>
      <c r="C10446" s="11" t="s">
        <v>239</v>
      </c>
      <c r="D10446" s="12"/>
      <c r="E10446" s="13">
        <v>13264911270</v>
      </c>
      <c r="F10446" s="11" t="s">
        <v>46214</v>
      </c>
      <c r="G10446" s="12" t="s">
        <v>289</v>
      </c>
      <c r="H10446" s="12" t="s">
        <v>98</v>
      </c>
      <c r="I10446" s="14" t="s">
        <v>433</v>
      </c>
      <c r="J10446" s="12" t="s">
        <v>24</v>
      </c>
      <c r="K10446" s="12" t="s">
        <v>25</v>
      </c>
      <c r="L10446" s="12" t="s">
        <v>39</v>
      </c>
      <c r="M10446" s="11" t="s">
        <v>40</v>
      </c>
      <c r="N10446" s="11" t="s">
        <v>183</v>
      </c>
      <c r="O10446" s="12" t="s">
        <v>29</v>
      </c>
      <c r="P10446" s="12"/>
      <c r="Q10446" s="15" t="s">
        <v>46215</v>
      </c>
      <c r="R10446" s="12" t="s">
        <v>51</v>
      </c>
      <c r="S10446" s="17" t="s">
        <v>46216</v>
      </c>
      <c r="T10446" s="11"/>
    </row>
    <row x14ac:dyDescent="0.25" r="10447" customHeight="1" ht="19.5">
      <c r="A10447" s="10">
        <v>45228</v>
      </c>
      <c r="B10447" s="11" t="s">
        <v>46217</v>
      </c>
      <c r="C10447" s="11" t="s">
        <v>5684</v>
      </c>
      <c r="D10447" s="12"/>
      <c r="E10447" s="13">
        <v>17683706737</v>
      </c>
      <c r="F10447" s="11" t="s">
        <v>46218</v>
      </c>
      <c r="G10447" s="12" t="s">
        <v>37</v>
      </c>
      <c r="H10447" s="12"/>
      <c r="I10447" s="14" t="s">
        <v>1914</v>
      </c>
      <c r="J10447" s="12" t="s">
        <v>24</v>
      </c>
      <c r="K10447" s="12" t="s">
        <v>25</v>
      </c>
      <c r="L10447" s="12" t="s">
        <v>39</v>
      </c>
      <c r="M10447" s="11" t="s">
        <v>27</v>
      </c>
      <c r="N10447" s="11" t="s">
        <v>183</v>
      </c>
      <c r="O10447" s="12" t="s">
        <v>29</v>
      </c>
      <c r="P10447" s="12"/>
      <c r="Q10447" s="15" t="s">
        <v>46219</v>
      </c>
      <c r="R10447" s="12" t="s">
        <v>42</v>
      </c>
      <c r="S10447" s="11" t="s">
        <v>46220</v>
      </c>
      <c r="T10447" s="11"/>
    </row>
    <row x14ac:dyDescent="0.25" r="10448" customHeight="1" ht="19.5">
      <c r="A10448" s="10">
        <v>45228</v>
      </c>
      <c r="B10448" s="11" t="s">
        <v>46221</v>
      </c>
      <c r="C10448" s="11" t="s">
        <v>4882</v>
      </c>
      <c r="D10448" s="12"/>
      <c r="E10448" s="13" t="s">
        <v>46222</v>
      </c>
      <c r="F10448" s="11" t="s">
        <v>46223</v>
      </c>
      <c r="G10448" s="12" t="s">
        <v>74</v>
      </c>
      <c r="H10448" s="12" t="s">
        <v>98</v>
      </c>
      <c r="I10448" s="14" t="s">
        <v>148</v>
      </c>
      <c r="J10448" s="12" t="s">
        <v>24</v>
      </c>
      <c r="K10448" s="12" t="s">
        <v>25</v>
      </c>
      <c r="L10448" s="12" t="s">
        <v>39</v>
      </c>
      <c r="M10448" s="11" t="s">
        <v>149</v>
      </c>
      <c r="N10448" s="11" t="s">
        <v>4871</v>
      </c>
      <c r="O10448" s="12" t="s">
        <v>29</v>
      </c>
      <c r="P10448" s="12"/>
      <c r="Q10448" s="15" t="s">
        <v>46224</v>
      </c>
      <c r="R10448" s="12" t="s">
        <v>148</v>
      </c>
      <c r="S10448" s="11" t="s">
        <v>46225</v>
      </c>
      <c r="T10448" s="11" t="s">
        <v>7910</v>
      </c>
    </row>
    <row x14ac:dyDescent="0.25" r="10449" customHeight="1" ht="19.5">
      <c r="A10449" s="10">
        <v>45228</v>
      </c>
      <c r="B10449" s="11" t="s">
        <v>46226</v>
      </c>
      <c r="C10449" s="11" t="s">
        <v>5684</v>
      </c>
      <c r="D10449" s="12"/>
      <c r="E10449" s="13">
        <v>15672538648</v>
      </c>
      <c r="F10449" s="11" t="s">
        <v>46227</v>
      </c>
      <c r="G10449" s="12" t="s">
        <v>23</v>
      </c>
      <c r="H10449" s="12"/>
      <c r="I10449" s="14" t="s">
        <v>8690</v>
      </c>
      <c r="J10449" s="12" t="s">
        <v>24</v>
      </c>
      <c r="K10449" s="12" t="s">
        <v>25</v>
      </c>
      <c r="L10449" s="12" t="s">
        <v>39</v>
      </c>
      <c r="M10449" s="11" t="s">
        <v>27</v>
      </c>
      <c r="N10449" s="11" t="s">
        <v>183</v>
      </c>
      <c r="O10449" s="12" t="s">
        <v>29</v>
      </c>
      <c r="P10449" s="12"/>
      <c r="Q10449" s="15" t="s">
        <v>46228</v>
      </c>
      <c r="R10449" s="12" t="s">
        <v>42</v>
      </c>
      <c r="S10449" s="11" t="s">
        <v>37597</v>
      </c>
      <c r="T10449" s="11"/>
    </row>
    <row x14ac:dyDescent="0.25" r="10450" customHeight="1" ht="19.5">
      <c r="A10450" s="10">
        <v>45228</v>
      </c>
      <c r="B10450" s="11" t="s">
        <v>46229</v>
      </c>
      <c r="C10450" s="11" t="s">
        <v>4867</v>
      </c>
      <c r="D10450" s="12"/>
      <c r="E10450" s="13" t="s">
        <v>46230</v>
      </c>
      <c r="F10450" s="11" t="s">
        <v>46231</v>
      </c>
      <c r="G10450" s="12" t="s">
        <v>74</v>
      </c>
      <c r="H10450" s="12"/>
      <c r="I10450" s="14" t="s">
        <v>4870</v>
      </c>
      <c r="J10450" s="12" t="s">
        <v>24</v>
      </c>
      <c r="K10450" s="12" t="s">
        <v>25</v>
      </c>
      <c r="L10450" s="12" t="s">
        <v>39</v>
      </c>
      <c r="M10450" s="11" t="s">
        <v>149</v>
      </c>
      <c r="N10450" s="11" t="s">
        <v>4871</v>
      </c>
      <c r="O10450" s="12" t="s">
        <v>29</v>
      </c>
      <c r="P10450" s="12"/>
      <c r="Q10450" s="15" t="s">
        <v>46232</v>
      </c>
      <c r="R10450" s="12" t="s">
        <v>148</v>
      </c>
      <c r="S10450" s="11" t="s">
        <v>46233</v>
      </c>
      <c r="T10450" s="11" t="s">
        <v>46157</v>
      </c>
    </row>
    <row x14ac:dyDescent="0.25" r="10451" customHeight="1" ht="19.5">
      <c r="A10451" s="10">
        <v>45228</v>
      </c>
      <c r="B10451" s="11" t="s">
        <v>46234</v>
      </c>
      <c r="C10451" s="11" t="s">
        <v>5513</v>
      </c>
      <c r="D10451" s="12"/>
      <c r="E10451" s="13">
        <v>18672901890</v>
      </c>
      <c r="F10451" s="11" t="s">
        <v>46235</v>
      </c>
      <c r="G10451" s="12" t="s">
        <v>74</v>
      </c>
      <c r="H10451" s="12"/>
      <c r="I10451" s="14" t="s">
        <v>142</v>
      </c>
      <c r="J10451" s="12" t="s">
        <v>24</v>
      </c>
      <c r="K10451" s="12" t="s">
        <v>25</v>
      </c>
      <c r="L10451" s="12" t="s">
        <v>39</v>
      </c>
      <c r="M10451" s="11" t="s">
        <v>40</v>
      </c>
      <c r="N10451" s="11" t="s">
        <v>28</v>
      </c>
      <c r="O10451" s="12" t="s">
        <v>29</v>
      </c>
      <c r="P10451" s="12"/>
      <c r="Q10451" s="15" t="s">
        <v>46236</v>
      </c>
      <c r="R10451" s="12" t="s">
        <v>42</v>
      </c>
      <c r="S10451" s="11" t="s">
        <v>46237</v>
      </c>
      <c r="T10451" s="11"/>
    </row>
    <row x14ac:dyDescent="0.25" r="10452" customHeight="1" ht="19.5">
      <c r="A10452" s="10">
        <v>45228</v>
      </c>
      <c r="B10452" s="11" t="s">
        <v>46238</v>
      </c>
      <c r="C10452" s="11" t="s">
        <v>46</v>
      </c>
      <c r="D10452" s="12"/>
      <c r="E10452" s="13">
        <v>13177099158</v>
      </c>
      <c r="F10452" s="11" t="s">
        <v>46239</v>
      </c>
      <c r="G10452" s="12" t="s">
        <v>48</v>
      </c>
      <c r="H10452" s="12" t="s">
        <v>13780</v>
      </c>
      <c r="I10452" s="14" t="s">
        <v>110</v>
      </c>
      <c r="J10452" s="12" t="s">
        <v>24</v>
      </c>
      <c r="K10452" s="12" t="s">
        <v>25</v>
      </c>
      <c r="L10452" s="12" t="s">
        <v>39</v>
      </c>
      <c r="M10452" s="11" t="s">
        <v>40</v>
      </c>
      <c r="N10452" s="11" t="s">
        <v>28</v>
      </c>
      <c r="O10452" s="12" t="s">
        <v>29</v>
      </c>
      <c r="P10452" s="12"/>
      <c r="Q10452" s="15" t="s">
        <v>46240</v>
      </c>
      <c r="R10452" s="12" t="s">
        <v>51</v>
      </c>
      <c r="S10452" s="11" t="s">
        <v>46241</v>
      </c>
      <c r="T10452" s="11"/>
    </row>
    <row x14ac:dyDescent="0.25" r="10453" customHeight="1" ht="19.5">
      <c r="A10453" s="10">
        <v>45228</v>
      </c>
      <c r="B10453" s="11" t="s">
        <v>46242</v>
      </c>
      <c r="C10453" s="11" t="s">
        <v>4882</v>
      </c>
      <c r="D10453" s="12"/>
      <c r="E10453" s="13" t="s">
        <v>46243</v>
      </c>
      <c r="F10453" s="11" t="s">
        <v>46244</v>
      </c>
      <c r="G10453" s="12" t="s">
        <v>74</v>
      </c>
      <c r="H10453" s="12" t="s">
        <v>98</v>
      </c>
      <c r="I10453" s="14" t="s">
        <v>148</v>
      </c>
      <c r="J10453" s="12" t="s">
        <v>24</v>
      </c>
      <c r="K10453" s="12" t="s">
        <v>25</v>
      </c>
      <c r="L10453" s="12" t="s">
        <v>39</v>
      </c>
      <c r="M10453" s="11" t="s">
        <v>149</v>
      </c>
      <c r="N10453" s="11" t="s">
        <v>4871</v>
      </c>
      <c r="O10453" s="12" t="s">
        <v>29</v>
      </c>
      <c r="P10453" s="12"/>
      <c r="Q10453" s="15" t="s">
        <v>46245</v>
      </c>
      <c r="R10453" s="12" t="s">
        <v>148</v>
      </c>
      <c r="S10453" s="11" t="s">
        <v>46246</v>
      </c>
      <c r="T10453" s="11" t="s">
        <v>4874</v>
      </c>
    </row>
    <row x14ac:dyDescent="0.25" r="10454" customHeight="1" ht="19.5">
      <c r="A10454" s="10">
        <v>45228</v>
      </c>
      <c r="B10454" s="11" t="s">
        <v>46247</v>
      </c>
      <c r="C10454" s="11" t="s">
        <v>4867</v>
      </c>
      <c r="D10454" s="12"/>
      <c r="E10454" s="13" t="s">
        <v>46248</v>
      </c>
      <c r="F10454" s="11" t="s">
        <v>46249</v>
      </c>
      <c r="G10454" s="12" t="s">
        <v>74</v>
      </c>
      <c r="H10454" s="12"/>
      <c r="I10454" s="14" t="s">
        <v>4870</v>
      </c>
      <c r="J10454" s="12" t="s">
        <v>24</v>
      </c>
      <c r="K10454" s="12" t="s">
        <v>25</v>
      </c>
      <c r="L10454" s="12" t="s">
        <v>39</v>
      </c>
      <c r="M10454" s="11" t="s">
        <v>149</v>
      </c>
      <c r="N10454" s="11" t="s">
        <v>4871</v>
      </c>
      <c r="O10454" s="12" t="s">
        <v>29</v>
      </c>
      <c r="P10454" s="12"/>
      <c r="Q10454" s="15" t="s">
        <v>46250</v>
      </c>
      <c r="R10454" s="12" t="s">
        <v>148</v>
      </c>
      <c r="S10454" s="11" t="s">
        <v>46251</v>
      </c>
      <c r="T10454" s="11" t="s">
        <v>7910</v>
      </c>
    </row>
    <row x14ac:dyDescent="0.25" r="10455" customHeight="1" ht="19.5">
      <c r="A10455" s="10">
        <v>45228</v>
      </c>
      <c r="B10455" s="11" t="s">
        <v>46252</v>
      </c>
      <c r="C10455" s="11" t="s">
        <v>4867</v>
      </c>
      <c r="D10455" s="12"/>
      <c r="E10455" s="13" t="s">
        <v>46253</v>
      </c>
      <c r="F10455" s="11" t="s">
        <v>46254</v>
      </c>
      <c r="G10455" s="12" t="s">
        <v>74</v>
      </c>
      <c r="H10455" s="12"/>
      <c r="I10455" s="14" t="s">
        <v>4870</v>
      </c>
      <c r="J10455" s="12" t="s">
        <v>24</v>
      </c>
      <c r="K10455" s="12" t="s">
        <v>25</v>
      </c>
      <c r="L10455" s="12" t="s">
        <v>39</v>
      </c>
      <c r="M10455" s="11" t="s">
        <v>149</v>
      </c>
      <c r="N10455" s="11" t="s">
        <v>4871</v>
      </c>
      <c r="O10455" s="12" t="s">
        <v>29</v>
      </c>
      <c r="P10455" s="12"/>
      <c r="Q10455" s="15" t="s">
        <v>46255</v>
      </c>
      <c r="R10455" s="12" t="s">
        <v>148</v>
      </c>
      <c r="S10455" s="11" t="s">
        <v>46256</v>
      </c>
      <c r="T10455" s="11" t="s">
        <v>4934</v>
      </c>
    </row>
    <row x14ac:dyDescent="0.25" r="10456" customHeight="1" ht="19.5">
      <c r="A10456" s="10">
        <v>45228</v>
      </c>
      <c r="B10456" s="11" t="s">
        <v>46257</v>
      </c>
      <c r="C10456" s="11" t="s">
        <v>4882</v>
      </c>
      <c r="D10456" s="12"/>
      <c r="E10456" s="13" t="s">
        <v>46258</v>
      </c>
      <c r="F10456" s="11" t="s">
        <v>46259</v>
      </c>
      <c r="G10456" s="12" t="s">
        <v>74</v>
      </c>
      <c r="H10456" s="12"/>
      <c r="I10456" s="14" t="s">
        <v>49</v>
      </c>
      <c r="J10456" s="12" t="s">
        <v>24</v>
      </c>
      <c r="K10456" s="12" t="s">
        <v>25</v>
      </c>
      <c r="L10456" s="12" t="s">
        <v>39</v>
      </c>
      <c r="M10456" s="11" t="s">
        <v>149</v>
      </c>
      <c r="N10456" s="11" t="s">
        <v>4871</v>
      </c>
      <c r="O10456" s="12" t="s">
        <v>29</v>
      </c>
      <c r="P10456" s="12"/>
      <c r="Q10456" s="15" t="s">
        <v>46260</v>
      </c>
      <c r="R10456" s="12" t="s">
        <v>148</v>
      </c>
      <c r="S10456" s="11" t="s">
        <v>46261</v>
      </c>
      <c r="T10456" s="11" t="s">
        <v>7910</v>
      </c>
    </row>
    <row x14ac:dyDescent="0.25" r="10457" customHeight="1" ht="19.5">
      <c r="A10457" s="10">
        <v>45228</v>
      </c>
      <c r="B10457" s="11" t="s">
        <v>46262</v>
      </c>
      <c r="C10457" s="11" t="s">
        <v>5684</v>
      </c>
      <c r="D10457" s="12"/>
      <c r="E10457" s="13">
        <v>13032746482</v>
      </c>
      <c r="F10457" s="11" t="s">
        <v>46263</v>
      </c>
      <c r="G10457" s="12" t="s">
        <v>37</v>
      </c>
      <c r="H10457" s="12"/>
      <c r="I10457" s="14" t="s">
        <v>254</v>
      </c>
      <c r="J10457" s="12" t="s">
        <v>24</v>
      </c>
      <c r="K10457" s="12" t="s">
        <v>25</v>
      </c>
      <c r="L10457" s="12" t="s">
        <v>39</v>
      </c>
      <c r="M10457" s="11" t="s">
        <v>27</v>
      </c>
      <c r="N10457" s="11" t="s">
        <v>183</v>
      </c>
      <c r="O10457" s="12" t="s">
        <v>29</v>
      </c>
      <c r="P10457" s="12"/>
      <c r="Q10457" s="15" t="s">
        <v>46264</v>
      </c>
      <c r="R10457" s="12" t="s">
        <v>42</v>
      </c>
      <c r="S10457" s="11" t="s">
        <v>46265</v>
      </c>
      <c r="T10457" s="11"/>
    </row>
    <row x14ac:dyDescent="0.25" r="10458" customHeight="1" ht="19.5">
      <c r="A10458" s="10">
        <v>45228</v>
      </c>
      <c r="B10458" s="11" t="s">
        <v>46266</v>
      </c>
      <c r="C10458" s="11" t="s">
        <v>4901</v>
      </c>
      <c r="D10458" s="12"/>
      <c r="E10458" s="13" t="s">
        <v>46267</v>
      </c>
      <c r="F10458" s="11" t="s">
        <v>6777</v>
      </c>
      <c r="G10458" s="12" t="s">
        <v>74</v>
      </c>
      <c r="H10458" s="12"/>
      <c r="I10458" s="14" t="s">
        <v>148</v>
      </c>
      <c r="J10458" s="12" t="s">
        <v>24</v>
      </c>
      <c r="K10458" s="12" t="s">
        <v>25</v>
      </c>
      <c r="L10458" s="12" t="s">
        <v>39</v>
      </c>
      <c r="M10458" s="11" t="s">
        <v>149</v>
      </c>
      <c r="N10458" s="11" t="s">
        <v>4871</v>
      </c>
      <c r="O10458" s="12" t="s">
        <v>29</v>
      </c>
      <c r="P10458" s="12"/>
      <c r="Q10458" s="15" t="s">
        <v>46268</v>
      </c>
      <c r="R10458" s="12" t="s">
        <v>148</v>
      </c>
      <c r="S10458" s="11" t="s">
        <v>46269</v>
      </c>
      <c r="T10458" s="11" t="s">
        <v>7910</v>
      </c>
    </row>
    <row x14ac:dyDescent="0.25" r="10459" customHeight="1" ht="19.5">
      <c r="A10459" s="10">
        <v>45228</v>
      </c>
      <c r="B10459" s="11" t="s">
        <v>46270</v>
      </c>
      <c r="C10459" s="11" t="s">
        <v>1132</v>
      </c>
      <c r="D10459" s="12"/>
      <c r="E10459" s="13">
        <v>13040986516</v>
      </c>
      <c r="F10459" s="11" t="s">
        <v>46271</v>
      </c>
      <c r="G10459" s="12" t="s">
        <v>289</v>
      </c>
      <c r="H10459" s="12"/>
      <c r="I10459" s="14" t="s">
        <v>49</v>
      </c>
      <c r="J10459" s="12" t="s">
        <v>24</v>
      </c>
      <c r="K10459" s="12" t="s">
        <v>25</v>
      </c>
      <c r="L10459" s="12" t="s">
        <v>39</v>
      </c>
      <c r="M10459" s="11" t="s">
        <v>27</v>
      </c>
      <c r="N10459" s="11" t="s">
        <v>183</v>
      </c>
      <c r="O10459" s="12" t="s">
        <v>29</v>
      </c>
      <c r="P10459" s="12"/>
      <c r="Q10459" s="15" t="s">
        <v>46272</v>
      </c>
      <c r="R10459" s="12" t="s">
        <v>51</v>
      </c>
      <c r="S10459" s="11" t="s">
        <v>46273</v>
      </c>
      <c r="T10459" s="11"/>
    </row>
    <row x14ac:dyDescent="0.25" r="10460" customHeight="1" ht="19.5">
      <c r="A10460" s="10">
        <v>45228</v>
      </c>
      <c r="B10460" s="11" t="s">
        <v>46274</v>
      </c>
      <c r="C10460" s="11" t="s">
        <v>5684</v>
      </c>
      <c r="D10460" s="12"/>
      <c r="E10460" s="13">
        <v>17671928617</v>
      </c>
      <c r="F10460" s="11" t="s">
        <v>46275</v>
      </c>
      <c r="G10460" s="12" t="s">
        <v>62</v>
      </c>
      <c r="H10460" s="12"/>
      <c r="I10460" s="14" t="s">
        <v>1914</v>
      </c>
      <c r="J10460" s="12" t="s">
        <v>24</v>
      </c>
      <c r="K10460" s="12" t="s">
        <v>25</v>
      </c>
      <c r="L10460" s="12" t="s">
        <v>39</v>
      </c>
      <c r="M10460" s="11" t="s">
        <v>27</v>
      </c>
      <c r="N10460" s="11" t="s">
        <v>183</v>
      </c>
      <c r="O10460" s="12" t="s">
        <v>29</v>
      </c>
      <c r="P10460" s="12"/>
      <c r="Q10460" s="15" t="s">
        <v>46276</v>
      </c>
      <c r="R10460" s="12" t="s">
        <v>42</v>
      </c>
      <c r="S10460" s="11" t="s">
        <v>46277</v>
      </c>
      <c r="T10460" s="11"/>
    </row>
    <row x14ac:dyDescent="0.25" r="10461" customHeight="1" ht="19.5">
      <c r="A10461" s="10">
        <v>45228</v>
      </c>
      <c r="B10461" s="11" t="s">
        <v>46278</v>
      </c>
      <c r="C10461" s="11" t="s">
        <v>4882</v>
      </c>
      <c r="D10461" s="12"/>
      <c r="E10461" s="13" t="s">
        <v>46279</v>
      </c>
      <c r="F10461" s="11" t="s">
        <v>24924</v>
      </c>
      <c r="G10461" s="12" t="s">
        <v>74</v>
      </c>
      <c r="H10461" s="12" t="s">
        <v>98</v>
      </c>
      <c r="I10461" s="14" t="s">
        <v>148</v>
      </c>
      <c r="J10461" s="12" t="s">
        <v>24</v>
      </c>
      <c r="K10461" s="12" t="s">
        <v>25</v>
      </c>
      <c r="L10461" s="12" t="s">
        <v>39</v>
      </c>
      <c r="M10461" s="11" t="s">
        <v>149</v>
      </c>
      <c r="N10461" s="11" t="s">
        <v>4871</v>
      </c>
      <c r="O10461" s="12" t="s">
        <v>29</v>
      </c>
      <c r="P10461" s="12"/>
      <c r="Q10461" s="15" t="s">
        <v>46280</v>
      </c>
      <c r="R10461" s="12" t="s">
        <v>148</v>
      </c>
      <c r="S10461" s="11" t="s">
        <v>46281</v>
      </c>
      <c r="T10461" s="11" t="s">
        <v>5339</v>
      </c>
    </row>
    <row x14ac:dyDescent="0.25" r="10462" customHeight="1" ht="19.5">
      <c r="A10462" s="10">
        <v>45228</v>
      </c>
      <c r="B10462" s="11" t="s">
        <v>46282</v>
      </c>
      <c r="C10462" s="11" t="s">
        <v>4882</v>
      </c>
      <c r="D10462" s="12"/>
      <c r="E10462" s="13" t="s">
        <v>46283</v>
      </c>
      <c r="F10462" s="11" t="s">
        <v>46284</v>
      </c>
      <c r="G10462" s="12" t="s">
        <v>74</v>
      </c>
      <c r="H10462" s="12"/>
      <c r="I10462" s="14" t="s">
        <v>148</v>
      </c>
      <c r="J10462" s="12" t="s">
        <v>24</v>
      </c>
      <c r="K10462" s="12" t="s">
        <v>25</v>
      </c>
      <c r="L10462" s="12" t="s">
        <v>39</v>
      </c>
      <c r="M10462" s="11" t="s">
        <v>149</v>
      </c>
      <c r="N10462" s="11" t="s">
        <v>4871</v>
      </c>
      <c r="O10462" s="12" t="s">
        <v>29</v>
      </c>
      <c r="P10462" s="12"/>
      <c r="Q10462" s="15" t="s">
        <v>46285</v>
      </c>
      <c r="R10462" s="12" t="s">
        <v>148</v>
      </c>
      <c r="S10462" s="11" t="s">
        <v>46286</v>
      </c>
      <c r="T10462" s="11" t="s">
        <v>4874</v>
      </c>
    </row>
    <row x14ac:dyDescent="0.25" r="10463" customHeight="1" ht="19.5">
      <c r="A10463" s="10">
        <v>45228</v>
      </c>
      <c r="B10463" s="11" t="s">
        <v>46287</v>
      </c>
      <c r="C10463" s="11" t="s">
        <v>4867</v>
      </c>
      <c r="D10463" s="12"/>
      <c r="E10463" s="13" t="s">
        <v>46288</v>
      </c>
      <c r="F10463" s="11" t="s">
        <v>46289</v>
      </c>
      <c r="G10463" s="12" t="s">
        <v>74</v>
      </c>
      <c r="H10463" s="12" t="s">
        <v>86</v>
      </c>
      <c r="I10463" s="14" t="s">
        <v>4870</v>
      </c>
      <c r="J10463" s="12" t="s">
        <v>24</v>
      </c>
      <c r="K10463" s="12" t="s">
        <v>25</v>
      </c>
      <c r="L10463" s="12" t="s">
        <v>39</v>
      </c>
      <c r="M10463" s="11" t="s">
        <v>149</v>
      </c>
      <c r="N10463" s="11" t="s">
        <v>4871</v>
      </c>
      <c r="O10463" s="12" t="s">
        <v>29</v>
      </c>
      <c r="P10463" s="12"/>
      <c r="Q10463" s="15" t="s">
        <v>46290</v>
      </c>
      <c r="R10463" s="12" t="s">
        <v>148</v>
      </c>
      <c r="S10463" s="11" t="s">
        <v>46291</v>
      </c>
      <c r="T10463" s="11" t="s">
        <v>7910</v>
      </c>
    </row>
    <row x14ac:dyDescent="0.25" r="10464" customHeight="1" ht="19.5">
      <c r="A10464" s="10">
        <v>45228</v>
      </c>
      <c r="B10464" s="11" t="s">
        <v>46292</v>
      </c>
      <c r="C10464" s="11" t="s">
        <v>4923</v>
      </c>
      <c r="D10464" s="12"/>
      <c r="E10464" s="13" t="s">
        <v>46293</v>
      </c>
      <c r="F10464" s="11" t="s">
        <v>46294</v>
      </c>
      <c r="G10464" s="12" t="s">
        <v>74</v>
      </c>
      <c r="H10464" s="12"/>
      <c r="I10464" s="14" t="s">
        <v>148</v>
      </c>
      <c r="J10464" s="12" t="s">
        <v>24</v>
      </c>
      <c r="K10464" s="12" t="s">
        <v>25</v>
      </c>
      <c r="L10464" s="12" t="s">
        <v>39</v>
      </c>
      <c r="M10464" s="11" t="s">
        <v>149</v>
      </c>
      <c r="N10464" s="11" t="s">
        <v>4871</v>
      </c>
      <c r="O10464" s="12" t="s">
        <v>29</v>
      </c>
      <c r="P10464" s="12"/>
      <c r="Q10464" s="15" t="s">
        <v>46295</v>
      </c>
      <c r="R10464" s="12" t="s">
        <v>148</v>
      </c>
      <c r="S10464" s="11" t="s">
        <v>46296</v>
      </c>
      <c r="T10464" s="11" t="s">
        <v>4955</v>
      </c>
    </row>
    <row x14ac:dyDescent="0.25" r="10465" customHeight="1" ht="19.5">
      <c r="A10465" s="10">
        <v>45228</v>
      </c>
      <c r="B10465" s="11" t="s">
        <v>46297</v>
      </c>
      <c r="C10465" s="11" t="s">
        <v>4867</v>
      </c>
      <c r="D10465" s="12"/>
      <c r="E10465" s="13" t="s">
        <v>46298</v>
      </c>
      <c r="F10465" s="11" t="s">
        <v>46299</v>
      </c>
      <c r="G10465" s="12" t="s">
        <v>74</v>
      </c>
      <c r="H10465" s="12" t="s">
        <v>98</v>
      </c>
      <c r="I10465" s="14" t="s">
        <v>4870</v>
      </c>
      <c r="J10465" s="12" t="s">
        <v>24</v>
      </c>
      <c r="K10465" s="12" t="s">
        <v>25</v>
      </c>
      <c r="L10465" s="12" t="s">
        <v>39</v>
      </c>
      <c r="M10465" s="11" t="s">
        <v>149</v>
      </c>
      <c r="N10465" s="11" t="s">
        <v>4871</v>
      </c>
      <c r="O10465" s="12" t="s">
        <v>29</v>
      </c>
      <c r="P10465" s="12"/>
      <c r="Q10465" s="15" t="s">
        <v>46300</v>
      </c>
      <c r="R10465" s="12" t="s">
        <v>148</v>
      </c>
      <c r="S10465" s="11" t="s">
        <v>46301</v>
      </c>
      <c r="T10465" s="11" t="s">
        <v>7910</v>
      </c>
    </row>
    <row x14ac:dyDescent="0.25" r="10466" customHeight="1" ht="19.5">
      <c r="A10466" s="10">
        <v>45226</v>
      </c>
      <c r="B10466" s="11" t="s">
        <v>46302</v>
      </c>
      <c r="C10466" s="11" t="s">
        <v>46</v>
      </c>
      <c r="D10466" s="12"/>
      <c r="E10466" s="13">
        <v>15671031312</v>
      </c>
      <c r="F10466" s="11" t="s">
        <v>46303</v>
      </c>
      <c r="G10466" s="12" t="s">
        <v>115</v>
      </c>
      <c r="H10466" s="12"/>
      <c r="I10466" s="14" t="s">
        <v>116</v>
      </c>
      <c r="J10466" s="12" t="s">
        <v>24</v>
      </c>
      <c r="K10466" s="12" t="s">
        <v>25</v>
      </c>
      <c r="L10466" s="12" t="s">
        <v>39</v>
      </c>
      <c r="M10466" s="11" t="s">
        <v>27</v>
      </c>
      <c r="N10466" s="11" t="s">
        <v>28</v>
      </c>
      <c r="O10466" s="12" t="s">
        <v>29</v>
      </c>
      <c r="P10466" s="12"/>
      <c r="Q10466" s="15" t="s">
        <v>46304</v>
      </c>
      <c r="R10466" s="12" t="s">
        <v>51</v>
      </c>
      <c r="S10466" s="17" t="s">
        <v>46305</v>
      </c>
      <c r="T10466" s="11"/>
    </row>
    <row x14ac:dyDescent="0.25" r="10467" customHeight="1" ht="19.5">
      <c r="A10467" s="10">
        <v>45228</v>
      </c>
      <c r="B10467" s="11" t="s">
        <v>46306</v>
      </c>
      <c r="C10467" s="11" t="s">
        <v>1132</v>
      </c>
      <c r="D10467" s="12"/>
      <c r="E10467" s="13">
        <v>13387279222</v>
      </c>
      <c r="F10467" s="11" t="s">
        <v>46307</v>
      </c>
      <c r="G10467" s="12" t="s">
        <v>74</v>
      </c>
      <c r="H10467" s="12"/>
      <c r="I10467" s="14" t="s">
        <v>38</v>
      </c>
      <c r="J10467" s="12" t="s">
        <v>24</v>
      </c>
      <c r="K10467" s="12" t="s">
        <v>25</v>
      </c>
      <c r="L10467" s="12" t="s">
        <v>39</v>
      </c>
      <c r="M10467" s="11" t="s">
        <v>40</v>
      </c>
      <c r="N10467" s="11" t="s">
        <v>183</v>
      </c>
      <c r="O10467" s="12" t="s">
        <v>29</v>
      </c>
      <c r="P10467" s="12"/>
      <c r="Q10467" s="15" t="s">
        <v>46308</v>
      </c>
      <c r="R10467" s="12" t="s">
        <v>51</v>
      </c>
      <c r="S10467" s="11" t="s">
        <v>46309</v>
      </c>
      <c r="T10467" s="11"/>
    </row>
    <row x14ac:dyDescent="0.25" r="10468" customHeight="1" ht="19.5">
      <c r="A10468" s="10">
        <v>45228</v>
      </c>
      <c r="B10468" s="11" t="s">
        <v>46310</v>
      </c>
      <c r="C10468" s="11" t="s">
        <v>4867</v>
      </c>
      <c r="D10468" s="12"/>
      <c r="E10468" s="13" t="s">
        <v>46311</v>
      </c>
      <c r="F10468" s="11" t="s">
        <v>46312</v>
      </c>
      <c r="G10468" s="12" t="s">
        <v>74</v>
      </c>
      <c r="H10468" s="12"/>
      <c r="I10468" s="14" t="s">
        <v>4870</v>
      </c>
      <c r="J10468" s="12" t="s">
        <v>24</v>
      </c>
      <c r="K10468" s="12" t="s">
        <v>25</v>
      </c>
      <c r="L10468" s="12" t="s">
        <v>39</v>
      </c>
      <c r="M10468" s="11" t="s">
        <v>149</v>
      </c>
      <c r="N10468" s="11" t="s">
        <v>4871</v>
      </c>
      <c r="O10468" s="12" t="s">
        <v>29</v>
      </c>
      <c r="P10468" s="12"/>
      <c r="Q10468" s="15" t="s">
        <v>46313</v>
      </c>
      <c r="R10468" s="12" t="s">
        <v>42</v>
      </c>
      <c r="S10468" s="11" t="s">
        <v>46314</v>
      </c>
      <c r="T10468" s="11" t="s">
        <v>4899</v>
      </c>
    </row>
    <row x14ac:dyDescent="0.25" r="10469" customHeight="1" ht="19.5">
      <c r="A10469" s="10">
        <v>45228</v>
      </c>
      <c r="B10469" s="11" t="s">
        <v>46315</v>
      </c>
      <c r="C10469" s="11" t="s">
        <v>4867</v>
      </c>
      <c r="D10469" s="12"/>
      <c r="E10469" s="13" t="s">
        <v>21250</v>
      </c>
      <c r="F10469" s="11" t="s">
        <v>8594</v>
      </c>
      <c r="G10469" s="12" t="s">
        <v>74</v>
      </c>
      <c r="H10469" s="12" t="s">
        <v>86</v>
      </c>
      <c r="I10469" s="14" t="s">
        <v>4870</v>
      </c>
      <c r="J10469" s="12" t="s">
        <v>24</v>
      </c>
      <c r="K10469" s="12" t="s">
        <v>25</v>
      </c>
      <c r="L10469" s="12" t="s">
        <v>39</v>
      </c>
      <c r="M10469" s="11" t="s">
        <v>149</v>
      </c>
      <c r="N10469" s="11" t="s">
        <v>4871</v>
      </c>
      <c r="O10469" s="12" t="s">
        <v>29</v>
      </c>
      <c r="P10469" s="12"/>
      <c r="Q10469" s="15" t="s">
        <v>46316</v>
      </c>
      <c r="R10469" s="12" t="s">
        <v>42</v>
      </c>
      <c r="S10469" s="11" t="s">
        <v>46317</v>
      </c>
      <c r="T10469" s="11" t="s">
        <v>4899</v>
      </c>
    </row>
    <row x14ac:dyDescent="0.25" r="10470" customHeight="1" ht="19.5">
      <c r="A10470" s="10">
        <v>45228</v>
      </c>
      <c r="B10470" s="11" t="s">
        <v>46318</v>
      </c>
      <c r="C10470" s="11" t="s">
        <v>4867</v>
      </c>
      <c r="D10470" s="12"/>
      <c r="E10470" s="13" t="s">
        <v>46319</v>
      </c>
      <c r="F10470" s="11" t="s">
        <v>46320</v>
      </c>
      <c r="G10470" s="12" t="s">
        <v>74</v>
      </c>
      <c r="H10470" s="12" t="s">
        <v>121</v>
      </c>
      <c r="I10470" s="14" t="s">
        <v>4870</v>
      </c>
      <c r="J10470" s="12" t="s">
        <v>24</v>
      </c>
      <c r="K10470" s="12" t="s">
        <v>25</v>
      </c>
      <c r="L10470" s="12" t="s">
        <v>39</v>
      </c>
      <c r="M10470" s="11" t="s">
        <v>149</v>
      </c>
      <c r="N10470" s="11" t="s">
        <v>4871</v>
      </c>
      <c r="O10470" s="12" t="s">
        <v>29</v>
      </c>
      <c r="P10470" s="12"/>
      <c r="Q10470" s="15" t="s">
        <v>46321</v>
      </c>
      <c r="R10470" s="12" t="s">
        <v>148</v>
      </c>
      <c r="S10470" s="11" t="s">
        <v>46322</v>
      </c>
      <c r="T10470" s="11" t="s">
        <v>4893</v>
      </c>
    </row>
    <row x14ac:dyDescent="0.25" r="10471" customHeight="1" ht="19.5">
      <c r="A10471" s="10">
        <v>45228</v>
      </c>
      <c r="B10471" s="11" t="s">
        <v>46323</v>
      </c>
      <c r="C10471" s="11" t="s">
        <v>4867</v>
      </c>
      <c r="D10471" s="12"/>
      <c r="E10471" s="13" t="s">
        <v>46324</v>
      </c>
      <c r="F10471" s="11" t="s">
        <v>46325</v>
      </c>
      <c r="G10471" s="12" t="s">
        <v>74</v>
      </c>
      <c r="H10471" s="12" t="s">
        <v>86</v>
      </c>
      <c r="I10471" s="14" t="s">
        <v>4870</v>
      </c>
      <c r="J10471" s="12" t="s">
        <v>24</v>
      </c>
      <c r="K10471" s="12" t="s">
        <v>25</v>
      </c>
      <c r="L10471" s="12" t="s">
        <v>39</v>
      </c>
      <c r="M10471" s="11" t="s">
        <v>149</v>
      </c>
      <c r="N10471" s="11" t="s">
        <v>4871</v>
      </c>
      <c r="O10471" s="12" t="s">
        <v>29</v>
      </c>
      <c r="P10471" s="12"/>
      <c r="Q10471" s="15" t="s">
        <v>46326</v>
      </c>
      <c r="R10471" s="12" t="s">
        <v>148</v>
      </c>
      <c r="S10471" s="11" t="s">
        <v>46327</v>
      </c>
      <c r="T10471" s="11" t="s">
        <v>7910</v>
      </c>
    </row>
    <row x14ac:dyDescent="0.25" r="10472" customHeight="1" ht="19.5">
      <c r="A10472" s="10">
        <v>45228</v>
      </c>
      <c r="B10472" s="11" t="s">
        <v>46328</v>
      </c>
      <c r="C10472" s="11" t="s">
        <v>4882</v>
      </c>
      <c r="D10472" s="12"/>
      <c r="E10472" s="13" t="s">
        <v>46329</v>
      </c>
      <c r="F10472" s="11" t="s">
        <v>46330</v>
      </c>
      <c r="G10472" s="12" t="s">
        <v>74</v>
      </c>
      <c r="H10472" s="12"/>
      <c r="I10472" s="14" t="s">
        <v>148</v>
      </c>
      <c r="J10472" s="12" t="s">
        <v>24</v>
      </c>
      <c r="K10472" s="12" t="s">
        <v>25</v>
      </c>
      <c r="L10472" s="12" t="s">
        <v>39</v>
      </c>
      <c r="M10472" s="11" t="s">
        <v>149</v>
      </c>
      <c r="N10472" s="11" t="s">
        <v>4871</v>
      </c>
      <c r="O10472" s="12" t="s">
        <v>29</v>
      </c>
      <c r="P10472" s="12"/>
      <c r="Q10472" s="15" t="s">
        <v>46331</v>
      </c>
      <c r="R10472" s="12" t="s">
        <v>148</v>
      </c>
      <c r="S10472" s="11" t="s">
        <v>46332</v>
      </c>
      <c r="T10472" s="11" t="s">
        <v>7910</v>
      </c>
    </row>
    <row x14ac:dyDescent="0.25" r="10473" customHeight="1" ht="19.5">
      <c r="A10473" s="10">
        <v>45227</v>
      </c>
      <c r="B10473" s="11" t="s">
        <v>46333</v>
      </c>
      <c r="C10473" s="11" t="s">
        <v>6029</v>
      </c>
      <c r="D10473" s="12"/>
      <c r="E10473" s="13">
        <v>17671268069</v>
      </c>
      <c r="F10473" s="11" t="s">
        <v>46334</v>
      </c>
      <c r="G10473" s="12" t="s">
        <v>74</v>
      </c>
      <c r="H10473" s="12"/>
      <c r="I10473" s="14" t="s">
        <v>189</v>
      </c>
      <c r="J10473" s="12" t="s">
        <v>24</v>
      </c>
      <c r="K10473" s="12" t="s">
        <v>25</v>
      </c>
      <c r="L10473" s="12" t="s">
        <v>39</v>
      </c>
      <c r="M10473" s="11" t="s">
        <v>40</v>
      </c>
      <c r="N10473" s="11" t="s">
        <v>624</v>
      </c>
      <c r="O10473" s="12" t="s">
        <v>29</v>
      </c>
      <c r="P10473" s="12"/>
      <c r="Q10473" s="15" t="s">
        <v>46335</v>
      </c>
      <c r="R10473" s="12" t="s">
        <v>42</v>
      </c>
      <c r="S10473" s="11" t="s">
        <v>46336</v>
      </c>
      <c r="T10473" s="11"/>
    </row>
    <row x14ac:dyDescent="0.25" r="10474" customHeight="1" ht="19.5">
      <c r="A10474" s="10">
        <v>45228</v>
      </c>
      <c r="B10474" s="11" t="s">
        <v>46337</v>
      </c>
      <c r="C10474" s="11" t="s">
        <v>5684</v>
      </c>
      <c r="D10474" s="12"/>
      <c r="E10474" s="13">
        <v>18694082722</v>
      </c>
      <c r="F10474" s="11" t="s">
        <v>46338</v>
      </c>
      <c r="G10474" s="12" t="s">
        <v>216</v>
      </c>
      <c r="H10474" s="12" t="s">
        <v>86</v>
      </c>
      <c r="I10474" s="14" t="s">
        <v>1914</v>
      </c>
      <c r="J10474" s="12" t="s">
        <v>24</v>
      </c>
      <c r="K10474" s="12" t="s">
        <v>25</v>
      </c>
      <c r="L10474" s="12" t="s">
        <v>39</v>
      </c>
      <c r="M10474" s="11" t="s">
        <v>27</v>
      </c>
      <c r="N10474" s="11" t="s">
        <v>183</v>
      </c>
      <c r="O10474" s="12" t="s">
        <v>29</v>
      </c>
      <c r="P10474" s="12"/>
      <c r="Q10474" s="15" t="s">
        <v>46339</v>
      </c>
      <c r="R10474" s="12" t="s">
        <v>42</v>
      </c>
      <c r="S10474" s="11" t="s">
        <v>46340</v>
      </c>
      <c r="T10474" s="11"/>
    </row>
    <row x14ac:dyDescent="0.25" r="10475" customHeight="1" ht="19.5">
      <c r="A10475" s="10">
        <v>45228</v>
      </c>
      <c r="B10475" s="11" t="s">
        <v>46341</v>
      </c>
      <c r="C10475" s="11" t="s">
        <v>5684</v>
      </c>
      <c r="D10475" s="12"/>
      <c r="E10475" s="13">
        <v>15672482849</v>
      </c>
      <c r="F10475" s="11" t="s">
        <v>46342</v>
      </c>
      <c r="G10475" s="12" t="s">
        <v>62</v>
      </c>
      <c r="H10475" s="12"/>
      <c r="I10475" s="14" t="s">
        <v>11086</v>
      </c>
      <c r="J10475" s="12" t="s">
        <v>24</v>
      </c>
      <c r="K10475" s="12" t="s">
        <v>69</v>
      </c>
      <c r="L10475" s="12" t="s">
        <v>39</v>
      </c>
      <c r="M10475" s="11" t="s">
        <v>27</v>
      </c>
      <c r="N10475" s="11" t="s">
        <v>183</v>
      </c>
      <c r="O10475" s="12" t="s">
        <v>29</v>
      </c>
      <c r="P10475" s="12"/>
      <c r="Q10475" s="15"/>
      <c r="R10475" s="12" t="s">
        <v>11086</v>
      </c>
      <c r="S10475" s="11" t="s">
        <v>46343</v>
      </c>
      <c r="T10475" s="11"/>
    </row>
    <row x14ac:dyDescent="0.25" r="10476" customHeight="1" ht="19.5">
      <c r="A10476" s="10">
        <v>45228</v>
      </c>
      <c r="B10476" s="11" t="s">
        <v>46344</v>
      </c>
      <c r="C10476" s="11" t="s">
        <v>164</v>
      </c>
      <c r="D10476" s="12"/>
      <c r="E10476" s="13">
        <v>18572370747</v>
      </c>
      <c r="F10476" s="11" t="s">
        <v>46345</v>
      </c>
      <c r="G10476" s="12" t="s">
        <v>48</v>
      </c>
      <c r="H10476" s="12"/>
      <c r="I10476" s="14" t="s">
        <v>63</v>
      </c>
      <c r="J10476" s="12" t="s">
        <v>24</v>
      </c>
      <c r="K10476" s="12" t="s">
        <v>25</v>
      </c>
      <c r="L10476" s="12" t="s">
        <v>39</v>
      </c>
      <c r="M10476" s="11" t="s">
        <v>40</v>
      </c>
      <c r="N10476" s="11" t="s">
        <v>28</v>
      </c>
      <c r="O10476" s="12" t="s">
        <v>29</v>
      </c>
      <c r="P10476" s="12"/>
      <c r="Q10476" s="15" t="s">
        <v>46346</v>
      </c>
      <c r="R10476" s="12" t="s">
        <v>51</v>
      </c>
      <c r="S10476" s="17" t="s">
        <v>46347</v>
      </c>
      <c r="T10476" s="11"/>
    </row>
    <row x14ac:dyDescent="0.25" r="10477" customHeight="1" ht="19.5">
      <c r="A10477" s="10">
        <v>45228</v>
      </c>
      <c r="B10477" s="11" t="s">
        <v>46348</v>
      </c>
      <c r="C10477" s="11" t="s">
        <v>4923</v>
      </c>
      <c r="D10477" s="12"/>
      <c r="E10477" s="13" t="s">
        <v>46349</v>
      </c>
      <c r="F10477" s="11" t="s">
        <v>46350</v>
      </c>
      <c r="G10477" s="12" t="s">
        <v>74</v>
      </c>
      <c r="H10477" s="12" t="s">
        <v>13780</v>
      </c>
      <c r="I10477" s="14" t="s">
        <v>148</v>
      </c>
      <c r="J10477" s="12" t="s">
        <v>24</v>
      </c>
      <c r="K10477" s="12" t="s">
        <v>25</v>
      </c>
      <c r="L10477" s="12" t="s">
        <v>39</v>
      </c>
      <c r="M10477" s="11" t="s">
        <v>149</v>
      </c>
      <c r="N10477" s="11" t="s">
        <v>4871</v>
      </c>
      <c r="O10477" s="12" t="s">
        <v>29</v>
      </c>
      <c r="P10477" s="12"/>
      <c r="Q10477" s="15" t="s">
        <v>46351</v>
      </c>
      <c r="R10477" s="12" t="s">
        <v>148</v>
      </c>
      <c r="S10477" s="11" t="s">
        <v>46352</v>
      </c>
      <c r="T10477" s="11" t="s">
        <v>4955</v>
      </c>
    </row>
    <row x14ac:dyDescent="0.25" r="10478" customHeight="1" ht="19.5">
      <c r="A10478" s="10">
        <v>45228</v>
      </c>
      <c r="B10478" s="11" t="s">
        <v>46353</v>
      </c>
      <c r="C10478" s="11" t="s">
        <v>4867</v>
      </c>
      <c r="D10478" s="12"/>
      <c r="E10478" s="13" t="s">
        <v>46354</v>
      </c>
      <c r="F10478" s="11" t="s">
        <v>46355</v>
      </c>
      <c r="G10478" s="12" t="s">
        <v>74</v>
      </c>
      <c r="H10478" s="12" t="s">
        <v>86</v>
      </c>
      <c r="I10478" s="14" t="s">
        <v>4870</v>
      </c>
      <c r="J10478" s="12" t="s">
        <v>24</v>
      </c>
      <c r="K10478" s="12" t="s">
        <v>25</v>
      </c>
      <c r="L10478" s="12" t="s">
        <v>39</v>
      </c>
      <c r="M10478" s="11" t="s">
        <v>149</v>
      </c>
      <c r="N10478" s="11" t="s">
        <v>4871</v>
      </c>
      <c r="O10478" s="12" t="s">
        <v>29</v>
      </c>
      <c r="P10478" s="12"/>
      <c r="Q10478" s="15" t="s">
        <v>46356</v>
      </c>
      <c r="R10478" s="12" t="s">
        <v>148</v>
      </c>
      <c r="S10478" s="11" t="s">
        <v>46357</v>
      </c>
      <c r="T10478" s="11" t="s">
        <v>7910</v>
      </c>
    </row>
    <row x14ac:dyDescent="0.25" r="10479" customHeight="1" ht="19.5">
      <c r="A10479" s="10">
        <v>45228</v>
      </c>
      <c r="B10479" s="11" t="s">
        <v>46358</v>
      </c>
      <c r="C10479" s="11" t="s">
        <v>1132</v>
      </c>
      <c r="D10479" s="12"/>
      <c r="E10479" s="13">
        <v>18608604151</v>
      </c>
      <c r="F10479" s="11" t="s">
        <v>46359</v>
      </c>
      <c r="G10479" s="12" t="s">
        <v>115</v>
      </c>
      <c r="H10479" s="12" t="s">
        <v>121</v>
      </c>
      <c r="I10479" s="14" t="s">
        <v>136</v>
      </c>
      <c r="J10479" s="12" t="s">
        <v>24</v>
      </c>
      <c r="K10479" s="12" t="s">
        <v>25</v>
      </c>
      <c r="L10479" s="12" t="s">
        <v>39</v>
      </c>
      <c r="M10479" s="11" t="s">
        <v>40</v>
      </c>
      <c r="N10479" s="11" t="s">
        <v>183</v>
      </c>
      <c r="O10479" s="12" t="s">
        <v>29</v>
      </c>
      <c r="P10479" s="12"/>
      <c r="Q10479" s="15" t="s">
        <v>46360</v>
      </c>
      <c r="R10479" s="12" t="s">
        <v>51</v>
      </c>
      <c r="S10479" s="11" t="s">
        <v>46361</v>
      </c>
      <c r="T10479" s="11"/>
    </row>
    <row x14ac:dyDescent="0.25" r="10480" customHeight="1" ht="19.5">
      <c r="A10480" s="10">
        <v>45228</v>
      </c>
      <c r="B10480" s="11" t="s">
        <v>46362</v>
      </c>
      <c r="C10480" s="11" t="s">
        <v>8253</v>
      </c>
      <c r="D10480" s="12"/>
      <c r="E10480" s="13">
        <v>15072565991</v>
      </c>
      <c r="F10480" s="11" t="s">
        <v>46363</v>
      </c>
      <c r="G10480" s="12" t="s">
        <v>23</v>
      </c>
      <c r="H10480" s="12"/>
      <c r="I10480" s="14" t="s">
        <v>49</v>
      </c>
      <c r="J10480" s="12" t="s">
        <v>24</v>
      </c>
      <c r="K10480" s="12" t="s">
        <v>25</v>
      </c>
      <c r="L10480" s="12" t="s">
        <v>39</v>
      </c>
      <c r="M10480" s="11" t="s">
        <v>27</v>
      </c>
      <c r="N10480" s="11" t="s">
        <v>183</v>
      </c>
      <c r="O10480" s="12" t="s">
        <v>29</v>
      </c>
      <c r="P10480" s="12"/>
      <c r="Q10480" s="15" t="s">
        <v>46364</v>
      </c>
      <c r="R10480" s="12" t="s">
        <v>42</v>
      </c>
      <c r="S10480" s="11" t="s">
        <v>46365</v>
      </c>
      <c r="T10480" s="11"/>
    </row>
    <row x14ac:dyDescent="0.25" r="10481" customHeight="1" ht="19.5">
      <c r="A10481" s="10">
        <v>45228</v>
      </c>
      <c r="B10481" s="11" t="s">
        <v>46366</v>
      </c>
      <c r="C10481" s="11" t="s">
        <v>6684</v>
      </c>
      <c r="D10481" s="12"/>
      <c r="E10481" s="13">
        <v>18671761432</v>
      </c>
      <c r="F10481" s="11" t="s">
        <v>46367</v>
      </c>
      <c r="G10481" s="12" t="s">
        <v>115</v>
      </c>
      <c r="H10481" s="12"/>
      <c r="I10481" s="14" t="s">
        <v>1914</v>
      </c>
      <c r="J10481" s="12" t="s">
        <v>24</v>
      </c>
      <c r="K10481" s="12" t="s">
        <v>25</v>
      </c>
      <c r="L10481" s="12" t="s">
        <v>39</v>
      </c>
      <c r="M10481" s="11" t="s">
        <v>27</v>
      </c>
      <c r="N10481" s="11" t="s">
        <v>183</v>
      </c>
      <c r="O10481" s="12" t="s">
        <v>29</v>
      </c>
      <c r="P10481" s="12"/>
      <c r="Q10481" s="15" t="s">
        <v>46368</v>
      </c>
      <c r="R10481" s="12" t="s">
        <v>42</v>
      </c>
      <c r="S10481" s="11" t="s">
        <v>46369</v>
      </c>
      <c r="T10481" s="11"/>
    </row>
    <row x14ac:dyDescent="0.25" r="10482" customHeight="1" ht="19.5">
      <c r="A10482" s="10">
        <v>45228</v>
      </c>
      <c r="B10482" s="11" t="s">
        <v>46370</v>
      </c>
      <c r="C10482" s="11" t="s">
        <v>180</v>
      </c>
      <c r="D10482" s="12"/>
      <c r="E10482" s="13">
        <v>13177080633</v>
      </c>
      <c r="F10482" s="11" t="s">
        <v>46371</v>
      </c>
      <c r="G10482" s="12" t="s">
        <v>115</v>
      </c>
      <c r="H10482" s="12"/>
      <c r="I10482" s="14" t="s">
        <v>38</v>
      </c>
      <c r="J10482" s="12" t="s">
        <v>24</v>
      </c>
      <c r="K10482" s="12" t="s">
        <v>25</v>
      </c>
      <c r="L10482" s="12" t="s">
        <v>39</v>
      </c>
      <c r="M10482" s="11" t="s">
        <v>27</v>
      </c>
      <c r="N10482" s="11" t="s">
        <v>183</v>
      </c>
      <c r="O10482" s="12" t="s">
        <v>29</v>
      </c>
      <c r="P10482" s="12"/>
      <c r="Q10482" s="15" t="s">
        <v>46372</v>
      </c>
      <c r="R10482" s="12" t="s">
        <v>51</v>
      </c>
      <c r="S10482" s="11" t="s">
        <v>46373</v>
      </c>
      <c r="T10482" s="11"/>
    </row>
    <row x14ac:dyDescent="0.25" r="10483" customHeight="1" ht="19.5">
      <c r="A10483" s="10">
        <v>45226</v>
      </c>
      <c r="B10483" s="11" t="s">
        <v>46374</v>
      </c>
      <c r="C10483" s="11" t="s">
        <v>180</v>
      </c>
      <c r="D10483" s="12"/>
      <c r="E10483" s="13">
        <v>13177094011</v>
      </c>
      <c r="F10483" s="11" t="s">
        <v>46375</v>
      </c>
      <c r="G10483" s="12" t="s">
        <v>115</v>
      </c>
      <c r="H10483" s="12"/>
      <c r="I10483" s="14" t="s">
        <v>259</v>
      </c>
      <c r="J10483" s="12" t="s">
        <v>24</v>
      </c>
      <c r="K10483" s="12" t="s">
        <v>25</v>
      </c>
      <c r="L10483" s="12" t="s">
        <v>39</v>
      </c>
      <c r="M10483" s="11" t="s">
        <v>27</v>
      </c>
      <c r="N10483" s="11" t="s">
        <v>183</v>
      </c>
      <c r="O10483" s="12" t="s">
        <v>29</v>
      </c>
      <c r="P10483" s="12"/>
      <c r="Q10483" s="15" t="s">
        <v>46376</v>
      </c>
      <c r="R10483" s="12" t="s">
        <v>51</v>
      </c>
      <c r="S10483" s="11" t="s">
        <v>46377</v>
      </c>
      <c r="T10483" s="11"/>
    </row>
    <row x14ac:dyDescent="0.25" r="10484" customHeight="1" ht="19.5">
      <c r="A10484" s="10">
        <v>45228</v>
      </c>
      <c r="B10484" s="11" t="s">
        <v>46378</v>
      </c>
      <c r="C10484" s="11" t="s">
        <v>239</v>
      </c>
      <c r="D10484" s="12"/>
      <c r="E10484" s="13">
        <v>13227255429</v>
      </c>
      <c r="F10484" s="11" t="s">
        <v>1047</v>
      </c>
      <c r="G10484" s="12" t="s">
        <v>289</v>
      </c>
      <c r="H10484" s="12"/>
      <c r="I10484" s="14" t="s">
        <v>110</v>
      </c>
      <c r="J10484" s="12" t="s">
        <v>24</v>
      </c>
      <c r="K10484" s="12" t="s">
        <v>25</v>
      </c>
      <c r="L10484" s="12" t="s">
        <v>39</v>
      </c>
      <c r="M10484" s="11" t="s">
        <v>40</v>
      </c>
      <c r="N10484" s="11" t="s">
        <v>183</v>
      </c>
      <c r="O10484" s="12" t="s">
        <v>29</v>
      </c>
      <c r="P10484" s="12"/>
      <c r="Q10484" s="15" t="s">
        <v>46379</v>
      </c>
      <c r="R10484" s="12" t="s">
        <v>51</v>
      </c>
      <c r="S10484" s="11" t="s">
        <v>46380</v>
      </c>
      <c r="T10484" s="11"/>
    </row>
    <row x14ac:dyDescent="0.25" r="10485" customHeight="1" ht="19.5">
      <c r="A10485" s="10">
        <v>45227</v>
      </c>
      <c r="B10485" s="11" t="s">
        <v>46381</v>
      </c>
      <c r="C10485" s="11" t="s">
        <v>46</v>
      </c>
      <c r="D10485" s="12"/>
      <c r="E10485" s="13">
        <v>18572392062</v>
      </c>
      <c r="F10485" s="11" t="s">
        <v>46382</v>
      </c>
      <c r="G10485" s="12" t="s">
        <v>74</v>
      </c>
      <c r="H10485" s="12"/>
      <c r="I10485" s="14" t="s">
        <v>415</v>
      </c>
      <c r="J10485" s="12" t="s">
        <v>24</v>
      </c>
      <c r="K10485" s="12" t="s">
        <v>25</v>
      </c>
      <c r="L10485" s="12" t="s">
        <v>39</v>
      </c>
      <c r="M10485" s="11" t="s">
        <v>40</v>
      </c>
      <c r="N10485" s="11" t="s">
        <v>28</v>
      </c>
      <c r="O10485" s="12" t="s">
        <v>29</v>
      </c>
      <c r="P10485" s="12"/>
      <c r="Q10485" s="15" t="s">
        <v>46383</v>
      </c>
      <c r="R10485" s="12" t="s">
        <v>51</v>
      </c>
      <c r="S10485" s="17" t="s">
        <v>46384</v>
      </c>
      <c r="T10485" s="11"/>
    </row>
    <row x14ac:dyDescent="0.25" r="10486" customHeight="1" ht="19.5">
      <c r="A10486" s="10">
        <v>45228</v>
      </c>
      <c r="B10486" s="11" t="s">
        <v>46385</v>
      </c>
      <c r="C10486" s="11" t="s">
        <v>4867</v>
      </c>
      <c r="D10486" s="12"/>
      <c r="E10486" s="13" t="s">
        <v>46386</v>
      </c>
      <c r="F10486" s="11" t="s">
        <v>46387</v>
      </c>
      <c r="G10486" s="12" t="s">
        <v>74</v>
      </c>
      <c r="H10486" s="12"/>
      <c r="I10486" s="14" t="s">
        <v>4870</v>
      </c>
      <c r="J10486" s="12" t="s">
        <v>24</v>
      </c>
      <c r="K10486" s="12" t="s">
        <v>25</v>
      </c>
      <c r="L10486" s="12" t="s">
        <v>39</v>
      </c>
      <c r="M10486" s="11" t="s">
        <v>149</v>
      </c>
      <c r="N10486" s="11" t="s">
        <v>4871</v>
      </c>
      <c r="O10486" s="12" t="s">
        <v>29</v>
      </c>
      <c r="P10486" s="12"/>
      <c r="Q10486" s="15" t="s">
        <v>46388</v>
      </c>
      <c r="R10486" s="12" t="s">
        <v>148</v>
      </c>
      <c r="S10486" s="11" t="s">
        <v>46389</v>
      </c>
      <c r="T10486" s="11" t="s">
        <v>46157</v>
      </c>
    </row>
    <row x14ac:dyDescent="0.25" r="10487" customHeight="1" ht="19.5">
      <c r="A10487" s="10">
        <v>45228</v>
      </c>
      <c r="B10487" s="11" t="s">
        <v>46390</v>
      </c>
      <c r="C10487" s="11" t="s">
        <v>239</v>
      </c>
      <c r="D10487" s="12"/>
      <c r="E10487" s="13">
        <v>17671332002</v>
      </c>
      <c r="F10487" s="11" t="s">
        <v>46391</v>
      </c>
      <c r="G10487" s="12" t="s">
        <v>74</v>
      </c>
      <c r="H10487" s="12"/>
      <c r="I10487" s="14" t="s">
        <v>272</v>
      </c>
      <c r="J10487" s="12" t="s">
        <v>24</v>
      </c>
      <c r="K10487" s="12" t="s">
        <v>25</v>
      </c>
      <c r="L10487" s="12" t="s">
        <v>39</v>
      </c>
      <c r="M10487" s="11" t="s">
        <v>27</v>
      </c>
      <c r="N10487" s="11" t="s">
        <v>183</v>
      </c>
      <c r="O10487" s="12" t="s">
        <v>29</v>
      </c>
      <c r="P10487" s="12"/>
      <c r="Q10487" s="15" t="s">
        <v>46392</v>
      </c>
      <c r="R10487" s="12" t="s">
        <v>51</v>
      </c>
      <c r="S10487" s="11" t="s">
        <v>46393</v>
      </c>
      <c r="T10487" s="11"/>
    </row>
    <row x14ac:dyDescent="0.25" r="10488" customHeight="1" ht="19.5">
      <c r="A10488" s="10">
        <v>45228</v>
      </c>
      <c r="B10488" s="11" t="s">
        <v>46394</v>
      </c>
      <c r="C10488" s="11" t="s">
        <v>4882</v>
      </c>
      <c r="D10488" s="12"/>
      <c r="E10488" s="13" t="s">
        <v>46395</v>
      </c>
      <c r="F10488" s="11" t="s">
        <v>46396</v>
      </c>
      <c r="G10488" s="12" t="s">
        <v>74</v>
      </c>
      <c r="H10488" s="12" t="s">
        <v>86</v>
      </c>
      <c r="I10488" s="14" t="s">
        <v>148</v>
      </c>
      <c r="J10488" s="12" t="s">
        <v>24</v>
      </c>
      <c r="K10488" s="12" t="s">
        <v>25</v>
      </c>
      <c r="L10488" s="12" t="s">
        <v>39</v>
      </c>
      <c r="M10488" s="11" t="s">
        <v>149</v>
      </c>
      <c r="N10488" s="11" t="s">
        <v>4871</v>
      </c>
      <c r="O10488" s="12" t="s">
        <v>29</v>
      </c>
      <c r="P10488" s="12"/>
      <c r="Q10488" s="15" t="s">
        <v>46397</v>
      </c>
      <c r="R10488" s="12" t="s">
        <v>148</v>
      </c>
      <c r="S10488" s="11" t="s">
        <v>46398</v>
      </c>
      <c r="T10488" s="11" t="s">
        <v>7910</v>
      </c>
    </row>
    <row x14ac:dyDescent="0.25" r="10489" customHeight="1" ht="19.5">
      <c r="A10489" s="10">
        <v>45228</v>
      </c>
      <c r="B10489" s="11" t="s">
        <v>46399</v>
      </c>
      <c r="C10489" s="11" t="s">
        <v>5060</v>
      </c>
      <c r="D10489" s="12"/>
      <c r="E10489" s="13" t="s">
        <v>46400</v>
      </c>
      <c r="F10489" s="11" t="s">
        <v>46401</v>
      </c>
      <c r="G10489" s="12" t="s">
        <v>74</v>
      </c>
      <c r="H10489" s="12"/>
      <c r="I10489" s="14" t="s">
        <v>4975</v>
      </c>
      <c r="J10489" s="12" t="s">
        <v>24</v>
      </c>
      <c r="K10489" s="12" t="s">
        <v>25</v>
      </c>
      <c r="L10489" s="12" t="s">
        <v>39</v>
      </c>
      <c r="M10489" s="11" t="s">
        <v>149</v>
      </c>
      <c r="N10489" s="11" t="s">
        <v>4871</v>
      </c>
      <c r="O10489" s="12" t="s">
        <v>29</v>
      </c>
      <c r="P10489" s="12"/>
      <c r="Q10489" s="15" t="s">
        <v>46402</v>
      </c>
      <c r="R10489" s="12" t="s">
        <v>148</v>
      </c>
      <c r="S10489" s="11" t="s">
        <v>46403</v>
      </c>
      <c r="T10489" s="11" t="s">
        <v>7910</v>
      </c>
    </row>
    <row x14ac:dyDescent="0.25" r="10490" customHeight="1" ht="19.5">
      <c r="A10490" s="10">
        <v>45228</v>
      </c>
      <c r="B10490" s="11" t="s">
        <v>46404</v>
      </c>
      <c r="C10490" s="11" t="s">
        <v>691</v>
      </c>
      <c r="D10490" s="12"/>
      <c r="E10490" s="13">
        <v>15571709469</v>
      </c>
      <c r="F10490" s="11" t="s">
        <v>393</v>
      </c>
      <c r="G10490" s="12" t="s">
        <v>62</v>
      </c>
      <c r="H10490" s="12"/>
      <c r="I10490" s="14" t="s">
        <v>1024</v>
      </c>
      <c r="J10490" s="12" t="s">
        <v>24</v>
      </c>
      <c r="K10490" s="12" t="s">
        <v>69</v>
      </c>
      <c r="L10490" s="12" t="s">
        <v>39</v>
      </c>
      <c r="M10490" s="11" t="s">
        <v>27</v>
      </c>
      <c r="N10490" s="11" t="s">
        <v>28</v>
      </c>
      <c r="O10490" s="12" t="s">
        <v>29</v>
      </c>
      <c r="P10490" s="12"/>
      <c r="Q10490" s="15" t="s">
        <v>46405</v>
      </c>
      <c r="R10490" s="12" t="s">
        <v>42</v>
      </c>
      <c r="S10490" s="11" t="s">
        <v>46406</v>
      </c>
      <c r="T10490" s="11"/>
    </row>
    <row x14ac:dyDescent="0.25" r="10491" customHeight="1" ht="19.5">
      <c r="A10491" s="10">
        <v>45228</v>
      </c>
      <c r="B10491" s="11" t="s">
        <v>46407</v>
      </c>
      <c r="C10491" s="11" t="s">
        <v>6252</v>
      </c>
      <c r="D10491" s="12"/>
      <c r="E10491" s="13">
        <v>15671063160</v>
      </c>
      <c r="F10491" s="11" t="s">
        <v>46408</v>
      </c>
      <c r="G10491" s="12" t="s">
        <v>56</v>
      </c>
      <c r="H10491" s="12" t="s">
        <v>98</v>
      </c>
      <c r="I10491" s="14" t="s">
        <v>290</v>
      </c>
      <c r="J10491" s="12" t="s">
        <v>24</v>
      </c>
      <c r="K10491" s="12" t="s">
        <v>25</v>
      </c>
      <c r="L10491" s="12" t="s">
        <v>39</v>
      </c>
      <c r="M10491" s="11" t="s">
        <v>27</v>
      </c>
      <c r="N10491" s="11" t="s">
        <v>28</v>
      </c>
      <c r="O10491" s="12" t="s">
        <v>29</v>
      </c>
      <c r="P10491" s="12"/>
      <c r="Q10491" s="15" t="s">
        <v>46409</v>
      </c>
      <c r="R10491" s="12" t="s">
        <v>42</v>
      </c>
      <c r="S10491" s="11" t="s">
        <v>46410</v>
      </c>
      <c r="T10491" s="11"/>
    </row>
    <row x14ac:dyDescent="0.25" r="10492" customHeight="1" ht="19.5">
      <c r="A10492" s="10">
        <v>45227</v>
      </c>
      <c r="B10492" s="11" t="s">
        <v>46411</v>
      </c>
      <c r="C10492" s="11" t="s">
        <v>46</v>
      </c>
      <c r="D10492" s="12"/>
      <c r="E10492" s="13">
        <v>15872525227</v>
      </c>
      <c r="F10492" s="11" t="s">
        <v>46412</v>
      </c>
      <c r="G10492" s="12" t="s">
        <v>216</v>
      </c>
      <c r="H10492" s="12"/>
      <c r="I10492" s="14" t="s">
        <v>221</v>
      </c>
      <c r="J10492" s="12" t="s">
        <v>24</v>
      </c>
      <c r="K10492" s="12" t="s">
        <v>25</v>
      </c>
      <c r="L10492" s="12" t="s">
        <v>39</v>
      </c>
      <c r="M10492" s="11" t="s">
        <v>40</v>
      </c>
      <c r="N10492" s="11" t="s">
        <v>28</v>
      </c>
      <c r="O10492" s="12" t="s">
        <v>29</v>
      </c>
      <c r="P10492" s="12"/>
      <c r="Q10492" s="15" t="s">
        <v>46413</v>
      </c>
      <c r="R10492" s="12" t="s">
        <v>51</v>
      </c>
      <c r="S10492" s="11" t="s">
        <v>46414</v>
      </c>
      <c r="T10492" s="11"/>
    </row>
    <row x14ac:dyDescent="0.25" r="10493" customHeight="1" ht="19.5">
      <c r="A10493" s="10">
        <v>45228</v>
      </c>
      <c r="B10493" s="11" t="s">
        <v>46415</v>
      </c>
      <c r="C10493" s="11" t="s">
        <v>46</v>
      </c>
      <c r="D10493" s="12"/>
      <c r="E10493" s="13">
        <v>18671742220</v>
      </c>
      <c r="F10493" s="11" t="s">
        <v>46416</v>
      </c>
      <c r="G10493" s="12" t="s">
        <v>1873</v>
      </c>
      <c r="H10493" s="12"/>
      <c r="I10493" s="14" t="s">
        <v>142</v>
      </c>
      <c r="J10493" s="12" t="s">
        <v>24</v>
      </c>
      <c r="K10493" s="12" t="s">
        <v>25</v>
      </c>
      <c r="L10493" s="12" t="s">
        <v>39</v>
      </c>
      <c r="M10493" s="11" t="s">
        <v>40</v>
      </c>
      <c r="N10493" s="11" t="s">
        <v>28</v>
      </c>
      <c r="O10493" s="12" t="s">
        <v>29</v>
      </c>
      <c r="P10493" s="12"/>
      <c r="Q10493" s="15" t="s">
        <v>46417</v>
      </c>
      <c r="R10493" s="12" t="s">
        <v>51</v>
      </c>
      <c r="S10493" s="11" t="s">
        <v>46418</v>
      </c>
      <c r="T10493" s="11"/>
    </row>
    <row x14ac:dyDescent="0.25" r="10494" customHeight="1" ht="19.5">
      <c r="A10494" s="10">
        <v>45228</v>
      </c>
      <c r="B10494" s="11" t="s">
        <v>46419</v>
      </c>
      <c r="C10494" s="11" t="s">
        <v>4867</v>
      </c>
      <c r="D10494" s="12"/>
      <c r="E10494" s="13" t="s">
        <v>46420</v>
      </c>
      <c r="F10494" s="11" t="s">
        <v>46421</v>
      </c>
      <c r="G10494" s="12" t="s">
        <v>74</v>
      </c>
      <c r="H10494" s="12"/>
      <c r="I10494" s="14" t="s">
        <v>4870</v>
      </c>
      <c r="J10494" s="12" t="s">
        <v>24</v>
      </c>
      <c r="K10494" s="12" t="s">
        <v>25</v>
      </c>
      <c r="L10494" s="12" t="s">
        <v>39</v>
      </c>
      <c r="M10494" s="11" t="s">
        <v>149</v>
      </c>
      <c r="N10494" s="11" t="s">
        <v>4871</v>
      </c>
      <c r="O10494" s="12" t="s">
        <v>29</v>
      </c>
      <c r="P10494" s="12"/>
      <c r="Q10494" s="15" t="s">
        <v>46422</v>
      </c>
      <c r="R10494" s="12" t="s">
        <v>148</v>
      </c>
      <c r="S10494" s="11" t="s">
        <v>24655</v>
      </c>
      <c r="T10494" s="11" t="s">
        <v>4989</v>
      </c>
    </row>
    <row x14ac:dyDescent="0.25" r="10495" customHeight="1" ht="19.5">
      <c r="A10495" s="10">
        <v>45226</v>
      </c>
      <c r="B10495" s="11" t="s">
        <v>46423</v>
      </c>
      <c r="C10495" s="11" t="s">
        <v>180</v>
      </c>
      <c r="D10495" s="12"/>
      <c r="E10495" s="13">
        <v>13207229610</v>
      </c>
      <c r="F10495" s="11" t="s">
        <v>46424</v>
      </c>
      <c r="G10495" s="12" t="s">
        <v>289</v>
      </c>
      <c r="H10495" s="12"/>
      <c r="I10495" s="14" t="s">
        <v>142</v>
      </c>
      <c r="J10495" s="12" t="s">
        <v>24</v>
      </c>
      <c r="K10495" s="12" t="s">
        <v>25</v>
      </c>
      <c r="L10495" s="12" t="s">
        <v>39</v>
      </c>
      <c r="M10495" s="11" t="s">
        <v>27</v>
      </c>
      <c r="N10495" s="11" t="s">
        <v>183</v>
      </c>
      <c r="O10495" s="12" t="s">
        <v>29</v>
      </c>
      <c r="P10495" s="12"/>
      <c r="Q10495" s="15" t="s">
        <v>46425</v>
      </c>
      <c r="R10495" s="12" t="s">
        <v>51</v>
      </c>
      <c r="S10495" s="11" t="s">
        <v>46426</v>
      </c>
      <c r="T10495" s="11"/>
    </row>
    <row x14ac:dyDescent="0.25" r="10496" customHeight="1" ht="19.5">
      <c r="A10496" s="10">
        <v>45228</v>
      </c>
      <c r="B10496" s="11" t="s">
        <v>46427</v>
      </c>
      <c r="C10496" s="11" t="s">
        <v>1132</v>
      </c>
      <c r="D10496" s="12"/>
      <c r="E10496" s="13">
        <v>13197342968</v>
      </c>
      <c r="F10496" s="11" t="s">
        <v>46428</v>
      </c>
      <c r="G10496" s="12" t="s">
        <v>115</v>
      </c>
      <c r="H10496" s="12"/>
      <c r="I10496" s="14" t="s">
        <v>57</v>
      </c>
      <c r="J10496" s="12" t="s">
        <v>24</v>
      </c>
      <c r="K10496" s="12" t="s">
        <v>25</v>
      </c>
      <c r="L10496" s="12" t="s">
        <v>39</v>
      </c>
      <c r="M10496" s="11" t="s">
        <v>27</v>
      </c>
      <c r="N10496" s="11" t="s">
        <v>183</v>
      </c>
      <c r="O10496" s="12" t="s">
        <v>29</v>
      </c>
      <c r="P10496" s="12"/>
      <c r="Q10496" s="15" t="s">
        <v>46429</v>
      </c>
      <c r="R10496" s="12" t="s">
        <v>51</v>
      </c>
      <c r="S10496" s="11" t="s">
        <v>46430</v>
      </c>
      <c r="T10496" s="11"/>
    </row>
    <row x14ac:dyDescent="0.25" r="10497" customHeight="1" ht="19.5">
      <c r="A10497" s="10">
        <v>45228</v>
      </c>
      <c r="B10497" s="11" t="s">
        <v>46431</v>
      </c>
      <c r="C10497" s="11" t="s">
        <v>4867</v>
      </c>
      <c r="D10497" s="12"/>
      <c r="E10497" s="13" t="s">
        <v>46432</v>
      </c>
      <c r="F10497" s="11" t="s">
        <v>46433</v>
      </c>
      <c r="G10497" s="12" t="s">
        <v>74</v>
      </c>
      <c r="H10497" s="12"/>
      <c r="I10497" s="14" t="s">
        <v>4870</v>
      </c>
      <c r="J10497" s="12" t="s">
        <v>24</v>
      </c>
      <c r="K10497" s="12" t="s">
        <v>25</v>
      </c>
      <c r="L10497" s="12" t="s">
        <v>39</v>
      </c>
      <c r="M10497" s="11" t="s">
        <v>149</v>
      </c>
      <c r="N10497" s="11" t="s">
        <v>4871</v>
      </c>
      <c r="O10497" s="12" t="s">
        <v>29</v>
      </c>
      <c r="P10497" s="12"/>
      <c r="Q10497" s="15" t="s">
        <v>46434</v>
      </c>
      <c r="R10497" s="12" t="s">
        <v>148</v>
      </c>
      <c r="S10497" s="11" t="s">
        <v>46435</v>
      </c>
      <c r="T10497" s="11" t="s">
        <v>4893</v>
      </c>
    </row>
    <row x14ac:dyDescent="0.25" r="10498" customHeight="1" ht="19.5">
      <c r="A10498" s="10">
        <v>45228</v>
      </c>
      <c r="B10498" s="11" t="s">
        <v>46436</v>
      </c>
      <c r="C10498" s="11" t="s">
        <v>5684</v>
      </c>
      <c r="D10498" s="12"/>
      <c r="E10498" s="13">
        <v>13469870339</v>
      </c>
      <c r="F10498" s="11" t="s">
        <v>46437</v>
      </c>
      <c r="G10498" s="12" t="s">
        <v>74</v>
      </c>
      <c r="H10498" s="12"/>
      <c r="I10498" s="14" t="s">
        <v>211</v>
      </c>
      <c r="J10498" s="12" t="s">
        <v>24</v>
      </c>
      <c r="K10498" s="12" t="s">
        <v>25</v>
      </c>
      <c r="L10498" s="12" t="s">
        <v>39</v>
      </c>
      <c r="M10498" s="11" t="s">
        <v>27</v>
      </c>
      <c r="N10498" s="11" t="s">
        <v>183</v>
      </c>
      <c r="O10498" s="12" t="s">
        <v>29</v>
      </c>
      <c r="P10498" s="12"/>
      <c r="Q10498" s="15" t="s">
        <v>46438</v>
      </c>
      <c r="R10498" s="12" t="s">
        <v>42</v>
      </c>
      <c r="S10498" s="11" t="s">
        <v>46439</v>
      </c>
      <c r="T10498" s="11"/>
    </row>
    <row x14ac:dyDescent="0.25" r="10499" customHeight="1" ht="19.5">
      <c r="A10499" s="10">
        <v>45228</v>
      </c>
      <c r="B10499" s="11" t="s">
        <v>46440</v>
      </c>
      <c r="C10499" s="11" t="s">
        <v>8341</v>
      </c>
      <c r="D10499" s="12"/>
      <c r="E10499" s="13">
        <v>15571763138</v>
      </c>
      <c r="F10499" s="11" t="s">
        <v>46441</v>
      </c>
      <c r="G10499" s="12" t="s">
        <v>115</v>
      </c>
      <c r="H10499" s="12"/>
      <c r="I10499" s="14" t="s">
        <v>2649</v>
      </c>
      <c r="J10499" s="12" t="s">
        <v>24</v>
      </c>
      <c r="K10499" s="12" t="s">
        <v>25</v>
      </c>
      <c r="L10499" s="12" t="s">
        <v>39</v>
      </c>
      <c r="M10499" s="11" t="s">
        <v>27</v>
      </c>
      <c r="N10499" s="11" t="s">
        <v>28</v>
      </c>
      <c r="O10499" s="12" t="s">
        <v>29</v>
      </c>
      <c r="P10499" s="12"/>
      <c r="Q10499" s="15" t="s">
        <v>46442</v>
      </c>
      <c r="R10499" s="12" t="s">
        <v>42</v>
      </c>
      <c r="S10499" s="11" t="s">
        <v>46443</v>
      </c>
      <c r="T10499" s="11"/>
    </row>
    <row x14ac:dyDescent="0.25" r="10500" customHeight="1" ht="19.5">
      <c r="A10500" s="10">
        <v>45228</v>
      </c>
      <c r="B10500" s="11" t="s">
        <v>46444</v>
      </c>
      <c r="C10500" s="11" t="s">
        <v>4882</v>
      </c>
      <c r="D10500" s="12"/>
      <c r="E10500" s="13" t="s">
        <v>46445</v>
      </c>
      <c r="F10500" s="11" t="s">
        <v>46446</v>
      </c>
      <c r="G10500" s="12" t="s">
        <v>74</v>
      </c>
      <c r="H10500" s="12"/>
      <c r="I10500" s="14" t="s">
        <v>148</v>
      </c>
      <c r="J10500" s="12" t="s">
        <v>24</v>
      </c>
      <c r="K10500" s="12" t="s">
        <v>25</v>
      </c>
      <c r="L10500" s="12" t="s">
        <v>39</v>
      </c>
      <c r="M10500" s="11" t="s">
        <v>149</v>
      </c>
      <c r="N10500" s="11" t="s">
        <v>4871</v>
      </c>
      <c r="O10500" s="12" t="s">
        <v>29</v>
      </c>
      <c r="P10500" s="12"/>
      <c r="Q10500" s="15" t="s">
        <v>46447</v>
      </c>
      <c r="R10500" s="12" t="s">
        <v>148</v>
      </c>
      <c r="S10500" s="11" t="s">
        <v>46448</v>
      </c>
      <c r="T10500" s="11" t="s">
        <v>4887</v>
      </c>
    </row>
    <row x14ac:dyDescent="0.25" r="10501" customHeight="1" ht="19.5">
      <c r="A10501" s="10">
        <v>45228</v>
      </c>
      <c r="B10501" s="11" t="s">
        <v>46449</v>
      </c>
      <c r="C10501" s="11" t="s">
        <v>4867</v>
      </c>
      <c r="D10501" s="12"/>
      <c r="E10501" s="13" t="s">
        <v>46450</v>
      </c>
      <c r="F10501" s="11" t="s">
        <v>46451</v>
      </c>
      <c r="G10501" s="12" t="s">
        <v>74</v>
      </c>
      <c r="H10501" s="12"/>
      <c r="I10501" s="14" t="s">
        <v>4870</v>
      </c>
      <c r="J10501" s="12" t="s">
        <v>24</v>
      </c>
      <c r="K10501" s="12" t="s">
        <v>25</v>
      </c>
      <c r="L10501" s="12" t="s">
        <v>39</v>
      </c>
      <c r="M10501" s="11" t="s">
        <v>149</v>
      </c>
      <c r="N10501" s="11" t="s">
        <v>4871</v>
      </c>
      <c r="O10501" s="12" t="s">
        <v>29</v>
      </c>
      <c r="P10501" s="12"/>
      <c r="Q10501" s="15" t="s">
        <v>46452</v>
      </c>
      <c r="R10501" s="12" t="s">
        <v>148</v>
      </c>
      <c r="S10501" s="11" t="s">
        <v>46453</v>
      </c>
      <c r="T10501" s="11" t="s">
        <v>10640</v>
      </c>
    </row>
    <row x14ac:dyDescent="0.25" r="10502" customHeight="1" ht="19.5">
      <c r="A10502" s="10">
        <v>45228</v>
      </c>
      <c r="B10502" s="11" t="s">
        <v>46454</v>
      </c>
      <c r="C10502" s="11" t="s">
        <v>691</v>
      </c>
      <c r="D10502" s="12"/>
      <c r="E10502" s="13">
        <v>18672091385</v>
      </c>
      <c r="F10502" s="11" t="s">
        <v>46455</v>
      </c>
      <c r="G10502" s="12" t="s">
        <v>56</v>
      </c>
      <c r="H10502" s="12"/>
      <c r="I10502" s="14">
        <v>10015</v>
      </c>
      <c r="J10502" s="12" t="s">
        <v>24</v>
      </c>
      <c r="K10502" s="12" t="s">
        <v>172</v>
      </c>
      <c r="L10502" s="12" t="s">
        <v>26</v>
      </c>
      <c r="M10502" s="11" t="s">
        <v>27</v>
      </c>
      <c r="N10502" s="11" t="s">
        <v>28</v>
      </c>
      <c r="O10502" s="12" t="s">
        <v>29</v>
      </c>
      <c r="P10502" s="12"/>
      <c r="Q10502" s="15" t="s">
        <v>46456</v>
      </c>
      <c r="R10502" s="12" t="s">
        <v>31</v>
      </c>
      <c r="S10502" s="11" t="s">
        <v>46457</v>
      </c>
      <c r="T10502" s="11"/>
    </row>
    <row x14ac:dyDescent="0.25" r="10503" customHeight="1" ht="19.5">
      <c r="A10503" s="10">
        <v>45228</v>
      </c>
      <c r="B10503" s="11" t="s">
        <v>46458</v>
      </c>
      <c r="C10503" s="11" t="s">
        <v>6002</v>
      </c>
      <c r="D10503" s="12"/>
      <c r="E10503" s="13">
        <v>13040973893</v>
      </c>
      <c r="F10503" s="11" t="s">
        <v>46459</v>
      </c>
      <c r="G10503" s="12" t="s">
        <v>37</v>
      </c>
      <c r="H10503" s="12"/>
      <c r="I10503" s="14" t="s">
        <v>254</v>
      </c>
      <c r="J10503" s="12" t="s">
        <v>24</v>
      </c>
      <c r="K10503" s="12" t="s">
        <v>25</v>
      </c>
      <c r="L10503" s="12" t="s">
        <v>39</v>
      </c>
      <c r="M10503" s="11" t="s">
        <v>27</v>
      </c>
      <c r="N10503" s="11" t="s">
        <v>183</v>
      </c>
      <c r="O10503" s="12" t="s">
        <v>29</v>
      </c>
      <c r="P10503" s="12"/>
      <c r="Q10503" s="15" t="s">
        <v>46460</v>
      </c>
      <c r="R10503" s="12" t="s">
        <v>42</v>
      </c>
      <c r="S10503" s="11" t="s">
        <v>46461</v>
      </c>
      <c r="T10503" s="11"/>
    </row>
    <row x14ac:dyDescent="0.25" r="10504" customHeight="1" ht="19.5">
      <c r="A10504" s="10">
        <v>45228</v>
      </c>
      <c r="B10504" s="11" t="s">
        <v>46462</v>
      </c>
      <c r="C10504" s="11" t="s">
        <v>1132</v>
      </c>
      <c r="D10504" s="12"/>
      <c r="E10504" s="13">
        <v>18071571321</v>
      </c>
      <c r="F10504" s="11" t="s">
        <v>46463</v>
      </c>
      <c r="G10504" s="12" t="s">
        <v>115</v>
      </c>
      <c r="H10504" s="12"/>
      <c r="I10504" s="14" t="s">
        <v>254</v>
      </c>
      <c r="J10504" s="12" t="s">
        <v>24</v>
      </c>
      <c r="K10504" s="12" t="s">
        <v>25</v>
      </c>
      <c r="L10504" s="12" t="s">
        <v>39</v>
      </c>
      <c r="M10504" s="11" t="s">
        <v>40</v>
      </c>
      <c r="N10504" s="11" t="s">
        <v>183</v>
      </c>
      <c r="O10504" s="12" t="s">
        <v>29</v>
      </c>
      <c r="P10504" s="12"/>
      <c r="Q10504" s="15" t="s">
        <v>46464</v>
      </c>
      <c r="R10504" s="12" t="s">
        <v>51</v>
      </c>
      <c r="S10504" s="11" t="s">
        <v>46465</v>
      </c>
      <c r="T10504" s="11"/>
    </row>
    <row x14ac:dyDescent="0.25" r="10505" customHeight="1" ht="19.5">
      <c r="A10505" s="10">
        <v>45228</v>
      </c>
      <c r="B10505" s="11" t="s">
        <v>46466</v>
      </c>
      <c r="C10505" s="11" t="s">
        <v>1132</v>
      </c>
      <c r="D10505" s="12"/>
      <c r="E10505" s="13">
        <v>15629381735</v>
      </c>
      <c r="F10505" s="11" t="s">
        <v>46467</v>
      </c>
      <c r="G10505" s="12" t="s">
        <v>62</v>
      </c>
      <c r="H10505" s="12"/>
      <c r="I10505" s="14" t="s">
        <v>254</v>
      </c>
      <c r="J10505" s="12" t="s">
        <v>24</v>
      </c>
      <c r="K10505" s="12" t="s">
        <v>25</v>
      </c>
      <c r="L10505" s="12" t="s">
        <v>39</v>
      </c>
      <c r="M10505" s="11" t="s">
        <v>40</v>
      </c>
      <c r="N10505" s="11" t="s">
        <v>183</v>
      </c>
      <c r="O10505" s="12" t="s">
        <v>29</v>
      </c>
      <c r="P10505" s="12"/>
      <c r="Q10505" s="15" t="s">
        <v>46468</v>
      </c>
      <c r="R10505" s="12" t="s">
        <v>51</v>
      </c>
      <c r="S10505" s="11" t="s">
        <v>46469</v>
      </c>
      <c r="T10505" s="11"/>
    </row>
    <row x14ac:dyDescent="0.25" r="10506" customHeight="1" ht="19.5">
      <c r="A10506" s="10">
        <v>45228</v>
      </c>
      <c r="B10506" s="11" t="s">
        <v>46470</v>
      </c>
      <c r="C10506" s="11" t="s">
        <v>4867</v>
      </c>
      <c r="D10506" s="12"/>
      <c r="E10506" s="13" t="s">
        <v>46471</v>
      </c>
      <c r="F10506" s="11" t="s">
        <v>46472</v>
      </c>
      <c r="G10506" s="12" t="s">
        <v>74</v>
      </c>
      <c r="H10506" s="12"/>
      <c r="I10506" s="14" t="s">
        <v>4870</v>
      </c>
      <c r="J10506" s="12" t="s">
        <v>24</v>
      </c>
      <c r="K10506" s="12" t="s">
        <v>25</v>
      </c>
      <c r="L10506" s="12" t="s">
        <v>39</v>
      </c>
      <c r="M10506" s="11" t="s">
        <v>149</v>
      </c>
      <c r="N10506" s="11" t="s">
        <v>4871</v>
      </c>
      <c r="O10506" s="12" t="s">
        <v>29</v>
      </c>
      <c r="P10506" s="12"/>
      <c r="Q10506" s="15" t="s">
        <v>46473</v>
      </c>
      <c r="R10506" s="12" t="s">
        <v>148</v>
      </c>
      <c r="S10506" s="11" t="s">
        <v>46474</v>
      </c>
      <c r="T10506" s="11" t="s">
        <v>4961</v>
      </c>
    </row>
    <row x14ac:dyDescent="0.25" r="10507" customHeight="1" ht="19.5">
      <c r="A10507" s="10">
        <v>45228</v>
      </c>
      <c r="B10507" s="11" t="s">
        <v>46475</v>
      </c>
      <c r="C10507" s="11" t="s">
        <v>12652</v>
      </c>
      <c r="D10507" s="12"/>
      <c r="E10507" s="13">
        <v>15572773236</v>
      </c>
      <c r="F10507" s="11" t="s">
        <v>46476</v>
      </c>
      <c r="G10507" s="12" t="s">
        <v>23</v>
      </c>
      <c r="H10507" s="12"/>
      <c r="I10507" s="14" t="s">
        <v>290</v>
      </c>
      <c r="J10507" s="12" t="s">
        <v>24</v>
      </c>
      <c r="K10507" s="12" t="s">
        <v>25</v>
      </c>
      <c r="L10507" s="12" t="s">
        <v>39</v>
      </c>
      <c r="M10507" s="11" t="s">
        <v>27</v>
      </c>
      <c r="N10507" s="11" t="s">
        <v>28</v>
      </c>
      <c r="O10507" s="12" t="s">
        <v>29</v>
      </c>
      <c r="P10507" s="12"/>
      <c r="Q10507" s="15" t="s">
        <v>46477</v>
      </c>
      <c r="R10507" s="12" t="s">
        <v>42</v>
      </c>
      <c r="S10507" s="11" t="s">
        <v>46478</v>
      </c>
      <c r="T10507" s="11"/>
    </row>
    <row x14ac:dyDescent="0.25" r="10508" customHeight="1" ht="19.5">
      <c r="A10508" s="10">
        <v>45228</v>
      </c>
      <c r="B10508" s="11" t="s">
        <v>46479</v>
      </c>
      <c r="C10508" s="11" t="s">
        <v>4867</v>
      </c>
      <c r="D10508" s="12"/>
      <c r="E10508" s="13" t="s">
        <v>46480</v>
      </c>
      <c r="F10508" s="11" t="s">
        <v>46481</v>
      </c>
      <c r="G10508" s="12" t="s">
        <v>74</v>
      </c>
      <c r="H10508" s="12"/>
      <c r="I10508" s="14" t="s">
        <v>4870</v>
      </c>
      <c r="J10508" s="12" t="s">
        <v>24</v>
      </c>
      <c r="K10508" s="12" t="s">
        <v>25</v>
      </c>
      <c r="L10508" s="12" t="s">
        <v>39</v>
      </c>
      <c r="M10508" s="11" t="s">
        <v>149</v>
      </c>
      <c r="N10508" s="11" t="s">
        <v>4871</v>
      </c>
      <c r="O10508" s="12" t="s">
        <v>29</v>
      </c>
      <c r="P10508" s="12"/>
      <c r="Q10508" s="15" t="s">
        <v>46482</v>
      </c>
      <c r="R10508" s="12" t="s">
        <v>148</v>
      </c>
      <c r="S10508" s="11" t="s">
        <v>46483</v>
      </c>
      <c r="T10508" s="11" t="s">
        <v>7910</v>
      </c>
    </row>
    <row x14ac:dyDescent="0.25" r="10509" customHeight="1" ht="19.5">
      <c r="A10509" s="10">
        <v>45228</v>
      </c>
      <c r="B10509" s="11" t="s">
        <v>46484</v>
      </c>
      <c r="C10509" s="11" t="s">
        <v>4882</v>
      </c>
      <c r="D10509" s="12"/>
      <c r="E10509" s="13" t="s">
        <v>46485</v>
      </c>
      <c r="F10509" s="11" t="s">
        <v>46486</v>
      </c>
      <c r="G10509" s="12" t="s">
        <v>74</v>
      </c>
      <c r="H10509" s="12" t="s">
        <v>98</v>
      </c>
      <c r="I10509" s="14" t="s">
        <v>148</v>
      </c>
      <c r="J10509" s="12" t="s">
        <v>24</v>
      </c>
      <c r="K10509" s="12" t="s">
        <v>25</v>
      </c>
      <c r="L10509" s="12" t="s">
        <v>39</v>
      </c>
      <c r="M10509" s="11" t="s">
        <v>149</v>
      </c>
      <c r="N10509" s="11" t="s">
        <v>4871</v>
      </c>
      <c r="O10509" s="12" t="s">
        <v>29</v>
      </c>
      <c r="P10509" s="12"/>
      <c r="Q10509" s="15" t="s">
        <v>46487</v>
      </c>
      <c r="R10509" s="12" t="s">
        <v>148</v>
      </c>
      <c r="S10509" s="11" t="s">
        <v>46488</v>
      </c>
      <c r="T10509" s="11" t="s">
        <v>4978</v>
      </c>
    </row>
    <row x14ac:dyDescent="0.25" r="10510" customHeight="1" ht="19.5">
      <c r="A10510" s="10">
        <v>45228</v>
      </c>
      <c r="B10510" s="11" t="s">
        <v>46489</v>
      </c>
      <c r="C10510" s="11" t="s">
        <v>5086</v>
      </c>
      <c r="D10510" s="12"/>
      <c r="E10510" s="13" t="s">
        <v>46490</v>
      </c>
      <c r="F10510" s="11" t="s">
        <v>44279</v>
      </c>
      <c r="G10510" s="12" t="s">
        <v>74</v>
      </c>
      <c r="H10510" s="12" t="s">
        <v>86</v>
      </c>
      <c r="I10510" s="14" t="s">
        <v>148</v>
      </c>
      <c r="J10510" s="12" t="s">
        <v>24</v>
      </c>
      <c r="K10510" s="12" t="s">
        <v>25</v>
      </c>
      <c r="L10510" s="12" t="s">
        <v>39</v>
      </c>
      <c r="M10510" s="11" t="s">
        <v>149</v>
      </c>
      <c r="N10510" s="11" t="s">
        <v>4871</v>
      </c>
      <c r="O10510" s="12" t="s">
        <v>29</v>
      </c>
      <c r="P10510" s="12"/>
      <c r="Q10510" s="15" t="s">
        <v>46491</v>
      </c>
      <c r="R10510" s="12" t="s">
        <v>148</v>
      </c>
      <c r="S10510" s="11" t="s">
        <v>46492</v>
      </c>
      <c r="T10510" s="11" t="s">
        <v>7910</v>
      </c>
    </row>
    <row x14ac:dyDescent="0.25" r="10511" customHeight="1" ht="19.5">
      <c r="A10511" s="10">
        <v>45228</v>
      </c>
      <c r="B10511" s="11" t="s">
        <v>46493</v>
      </c>
      <c r="C10511" s="11" t="s">
        <v>4867</v>
      </c>
      <c r="D10511" s="12"/>
      <c r="E10511" s="13" t="s">
        <v>46494</v>
      </c>
      <c r="F10511" s="11" t="s">
        <v>46495</v>
      </c>
      <c r="G10511" s="12" t="s">
        <v>74</v>
      </c>
      <c r="H10511" s="12"/>
      <c r="I10511" s="14" t="s">
        <v>4870</v>
      </c>
      <c r="J10511" s="12" t="s">
        <v>24</v>
      </c>
      <c r="K10511" s="12" t="s">
        <v>25</v>
      </c>
      <c r="L10511" s="12" t="s">
        <v>39</v>
      </c>
      <c r="M10511" s="11" t="s">
        <v>149</v>
      </c>
      <c r="N10511" s="11" t="s">
        <v>4871</v>
      </c>
      <c r="O10511" s="12" t="s">
        <v>29</v>
      </c>
      <c r="P10511" s="12"/>
      <c r="Q10511" s="15" t="s">
        <v>46496</v>
      </c>
      <c r="R10511" s="12" t="s">
        <v>42</v>
      </c>
      <c r="S10511" s="11" t="s">
        <v>46497</v>
      </c>
      <c r="T10511" s="11" t="s">
        <v>4899</v>
      </c>
    </row>
    <row x14ac:dyDescent="0.25" r="10512" customHeight="1" ht="19.5">
      <c r="A10512" s="10">
        <v>45228</v>
      </c>
      <c r="B10512" s="11" t="s">
        <v>46498</v>
      </c>
      <c r="C10512" s="11" t="s">
        <v>5288</v>
      </c>
      <c r="D10512" s="12"/>
      <c r="E10512" s="13">
        <v>15697279005</v>
      </c>
      <c r="F10512" s="11" t="s">
        <v>46499</v>
      </c>
      <c r="G10512" s="12" t="s">
        <v>48</v>
      </c>
      <c r="H10512" s="12" t="s">
        <v>86</v>
      </c>
      <c r="I10512" s="14" t="s">
        <v>182</v>
      </c>
      <c r="J10512" s="12" t="s">
        <v>24</v>
      </c>
      <c r="K10512" s="12" t="s">
        <v>25</v>
      </c>
      <c r="L10512" s="12" t="s">
        <v>39</v>
      </c>
      <c r="M10512" s="11" t="s">
        <v>27</v>
      </c>
      <c r="N10512" s="11" t="s">
        <v>4871</v>
      </c>
      <c r="O10512" s="12" t="s">
        <v>29</v>
      </c>
      <c r="P10512" s="12"/>
      <c r="Q10512" s="15" t="s">
        <v>46500</v>
      </c>
      <c r="R10512" s="12" t="s">
        <v>148</v>
      </c>
      <c r="S10512" s="11" t="s">
        <v>46501</v>
      </c>
      <c r="T10512" s="11" t="s">
        <v>46502</v>
      </c>
    </row>
    <row x14ac:dyDescent="0.25" r="10513" customHeight="1" ht="19.5">
      <c r="A10513" s="10">
        <v>45228</v>
      </c>
      <c r="B10513" s="11" t="s">
        <v>46503</v>
      </c>
      <c r="C10513" s="11" t="s">
        <v>1132</v>
      </c>
      <c r="D10513" s="12"/>
      <c r="E10513" s="13">
        <v>13264919800</v>
      </c>
      <c r="F10513" s="11" t="s">
        <v>46504</v>
      </c>
      <c r="G10513" s="12" t="s">
        <v>115</v>
      </c>
      <c r="H10513" s="12"/>
      <c r="I10513" s="14" t="s">
        <v>116</v>
      </c>
      <c r="J10513" s="12" t="s">
        <v>24</v>
      </c>
      <c r="K10513" s="12" t="s">
        <v>25</v>
      </c>
      <c r="L10513" s="12" t="s">
        <v>39</v>
      </c>
      <c r="M10513" s="11" t="s">
        <v>27</v>
      </c>
      <c r="N10513" s="11" t="s">
        <v>183</v>
      </c>
      <c r="O10513" s="12" t="s">
        <v>29</v>
      </c>
      <c r="P10513" s="12"/>
      <c r="Q10513" s="15" t="s">
        <v>46505</v>
      </c>
      <c r="R10513" s="12" t="s">
        <v>51</v>
      </c>
      <c r="S10513" s="11" t="s">
        <v>46506</v>
      </c>
      <c r="T10513" s="11"/>
    </row>
    <row x14ac:dyDescent="0.25" r="10514" customHeight="1" ht="19.5">
      <c r="A10514" s="10">
        <v>45228</v>
      </c>
      <c r="B10514" s="11" t="s">
        <v>46507</v>
      </c>
      <c r="C10514" s="11" t="s">
        <v>6744</v>
      </c>
      <c r="D10514" s="12"/>
      <c r="E10514" s="13" t="s">
        <v>46508</v>
      </c>
      <c r="F10514" s="11" t="s">
        <v>46509</v>
      </c>
      <c r="G10514" s="12" t="s">
        <v>74</v>
      </c>
      <c r="H10514" s="12" t="s">
        <v>86</v>
      </c>
      <c r="I10514" s="14" t="s">
        <v>148</v>
      </c>
      <c r="J10514" s="12" t="s">
        <v>24</v>
      </c>
      <c r="K10514" s="12" t="s">
        <v>25</v>
      </c>
      <c r="L10514" s="12" t="s">
        <v>39</v>
      </c>
      <c r="M10514" s="11" t="s">
        <v>149</v>
      </c>
      <c r="N10514" s="11" t="s">
        <v>4871</v>
      </c>
      <c r="O10514" s="12" t="s">
        <v>29</v>
      </c>
      <c r="P10514" s="12"/>
      <c r="Q10514" s="15" t="s">
        <v>46510</v>
      </c>
      <c r="R10514" s="12" t="s">
        <v>148</v>
      </c>
      <c r="S10514" s="11" t="s">
        <v>46511</v>
      </c>
      <c r="T10514" s="11" t="s">
        <v>4887</v>
      </c>
    </row>
    <row x14ac:dyDescent="0.25" r="10515" customHeight="1" ht="19.5">
      <c r="A10515" s="10">
        <v>45228</v>
      </c>
      <c r="B10515" s="11" t="s">
        <v>46512</v>
      </c>
      <c r="C10515" s="11" t="s">
        <v>4867</v>
      </c>
      <c r="D10515" s="12"/>
      <c r="E10515" s="13" t="s">
        <v>46513</v>
      </c>
      <c r="F10515" s="11" t="s">
        <v>46514</v>
      </c>
      <c r="G10515" s="12" t="s">
        <v>74</v>
      </c>
      <c r="H10515" s="12"/>
      <c r="I10515" s="14" t="s">
        <v>4870</v>
      </c>
      <c r="J10515" s="12" t="s">
        <v>24</v>
      </c>
      <c r="K10515" s="12" t="s">
        <v>25</v>
      </c>
      <c r="L10515" s="12" t="s">
        <v>39</v>
      </c>
      <c r="M10515" s="11" t="s">
        <v>149</v>
      </c>
      <c r="N10515" s="11" t="s">
        <v>4871</v>
      </c>
      <c r="O10515" s="12" t="s">
        <v>29</v>
      </c>
      <c r="P10515" s="12"/>
      <c r="Q10515" s="15" t="s">
        <v>46515</v>
      </c>
      <c r="R10515" s="12" t="s">
        <v>148</v>
      </c>
      <c r="S10515" s="11" t="s">
        <v>46516</v>
      </c>
      <c r="T10515" s="11" t="s">
        <v>46157</v>
      </c>
    </row>
    <row x14ac:dyDescent="0.25" r="10516" customHeight="1" ht="19.5">
      <c r="A10516" s="10">
        <v>45228</v>
      </c>
      <c r="B10516" s="11" t="s">
        <v>46517</v>
      </c>
      <c r="C10516" s="11" t="s">
        <v>164</v>
      </c>
      <c r="D10516" s="12"/>
      <c r="E10516" s="13" t="s">
        <v>46518</v>
      </c>
      <c r="F10516" s="11" t="s">
        <v>46519</v>
      </c>
      <c r="G10516" s="12" t="s">
        <v>74</v>
      </c>
      <c r="H10516" s="12" t="s">
        <v>98</v>
      </c>
      <c r="I10516" s="14" t="s">
        <v>590</v>
      </c>
      <c r="J10516" s="12" t="s">
        <v>24</v>
      </c>
      <c r="K10516" s="12" t="s">
        <v>25</v>
      </c>
      <c r="L10516" s="12" t="s">
        <v>39</v>
      </c>
      <c r="M10516" s="11" t="s">
        <v>149</v>
      </c>
      <c r="N10516" s="11" t="s">
        <v>28</v>
      </c>
      <c r="O10516" s="12" t="s">
        <v>29</v>
      </c>
      <c r="P10516" s="12"/>
      <c r="Q10516" s="15" t="s">
        <v>46520</v>
      </c>
      <c r="R10516" s="12" t="s">
        <v>51</v>
      </c>
      <c r="S10516" s="11" t="s">
        <v>46521</v>
      </c>
      <c r="T10516" s="11"/>
    </row>
    <row x14ac:dyDescent="0.25" r="10517" customHeight="1" ht="19.5">
      <c r="A10517" s="10">
        <v>45228</v>
      </c>
      <c r="B10517" s="11" t="s">
        <v>46522</v>
      </c>
      <c r="C10517" s="11" t="s">
        <v>4882</v>
      </c>
      <c r="D10517" s="12"/>
      <c r="E10517" s="13" t="s">
        <v>46523</v>
      </c>
      <c r="F10517" s="11" t="s">
        <v>46524</v>
      </c>
      <c r="G10517" s="12" t="s">
        <v>74</v>
      </c>
      <c r="H10517" s="12"/>
      <c r="I10517" s="14" t="s">
        <v>148</v>
      </c>
      <c r="J10517" s="12" t="s">
        <v>24</v>
      </c>
      <c r="K10517" s="12" t="s">
        <v>25</v>
      </c>
      <c r="L10517" s="12" t="s">
        <v>39</v>
      </c>
      <c r="M10517" s="11" t="s">
        <v>149</v>
      </c>
      <c r="N10517" s="11" t="s">
        <v>4871</v>
      </c>
      <c r="O10517" s="12" t="s">
        <v>29</v>
      </c>
      <c r="P10517" s="12"/>
      <c r="Q10517" s="15" t="s">
        <v>46525</v>
      </c>
      <c r="R10517" s="12" t="s">
        <v>148</v>
      </c>
      <c r="S10517" s="11" t="s">
        <v>46526</v>
      </c>
      <c r="T10517" s="11" t="s">
        <v>4893</v>
      </c>
    </row>
    <row x14ac:dyDescent="0.25" r="10518" customHeight="1" ht="19.5">
      <c r="A10518" s="10">
        <v>45226</v>
      </c>
      <c r="B10518" s="11" t="s">
        <v>46527</v>
      </c>
      <c r="C10518" s="11" t="s">
        <v>46</v>
      </c>
      <c r="D10518" s="12"/>
      <c r="E10518" s="13">
        <v>15572747651</v>
      </c>
      <c r="F10518" s="11" t="s">
        <v>3183</v>
      </c>
      <c r="G10518" s="12" t="s">
        <v>74</v>
      </c>
      <c r="H10518" s="12"/>
      <c r="I10518" s="14" t="s">
        <v>38</v>
      </c>
      <c r="J10518" s="12" t="s">
        <v>24</v>
      </c>
      <c r="K10518" s="12" t="s">
        <v>25</v>
      </c>
      <c r="L10518" s="12" t="s">
        <v>39</v>
      </c>
      <c r="M10518" s="11" t="s">
        <v>40</v>
      </c>
      <c r="N10518" s="11" t="s">
        <v>28</v>
      </c>
      <c r="O10518" s="12" t="s">
        <v>29</v>
      </c>
      <c r="P10518" s="12"/>
      <c r="Q10518" s="15" t="s">
        <v>46528</v>
      </c>
      <c r="R10518" s="12" t="s">
        <v>51</v>
      </c>
      <c r="S10518" s="11" t="s">
        <v>46529</v>
      </c>
      <c r="T10518" s="11"/>
    </row>
    <row x14ac:dyDescent="0.25" r="10519" customHeight="1" ht="19.5">
      <c r="A10519" s="10">
        <v>45228</v>
      </c>
      <c r="B10519" s="11" t="s">
        <v>46530</v>
      </c>
      <c r="C10519" s="11" t="s">
        <v>4882</v>
      </c>
      <c r="D10519" s="12"/>
      <c r="E10519" s="13" t="s">
        <v>46531</v>
      </c>
      <c r="F10519" s="11" t="s">
        <v>46532</v>
      </c>
      <c r="G10519" s="12" t="s">
        <v>74</v>
      </c>
      <c r="H10519" s="12"/>
      <c r="I10519" s="14" t="s">
        <v>148</v>
      </c>
      <c r="J10519" s="12" t="s">
        <v>24</v>
      </c>
      <c r="K10519" s="12" t="s">
        <v>25</v>
      </c>
      <c r="L10519" s="12" t="s">
        <v>39</v>
      </c>
      <c r="M10519" s="11" t="s">
        <v>149</v>
      </c>
      <c r="N10519" s="11" t="s">
        <v>4871</v>
      </c>
      <c r="O10519" s="12" t="s">
        <v>29</v>
      </c>
      <c r="P10519" s="12"/>
      <c r="Q10519" s="15" t="s">
        <v>46533</v>
      </c>
      <c r="R10519" s="12" t="s">
        <v>148</v>
      </c>
      <c r="S10519" s="11" t="s">
        <v>46534</v>
      </c>
      <c r="T10519" s="11" t="s">
        <v>5318</v>
      </c>
    </row>
    <row x14ac:dyDescent="0.25" r="10520" customHeight="1" ht="19.5">
      <c r="A10520" s="10">
        <v>45227</v>
      </c>
      <c r="B10520" s="11" t="s">
        <v>46535</v>
      </c>
      <c r="C10520" s="11" t="s">
        <v>1011</v>
      </c>
      <c r="D10520" s="12"/>
      <c r="E10520" s="13">
        <v>15671007503</v>
      </c>
      <c r="F10520" s="11" t="s">
        <v>46536</v>
      </c>
      <c r="G10520" s="12" t="s">
        <v>289</v>
      </c>
      <c r="H10520" s="12"/>
      <c r="I10520" s="14" t="s">
        <v>211</v>
      </c>
      <c r="J10520" s="12" t="s">
        <v>24</v>
      </c>
      <c r="K10520" s="12" t="s">
        <v>25</v>
      </c>
      <c r="L10520" s="12" t="s">
        <v>39</v>
      </c>
      <c r="M10520" s="11" t="s">
        <v>27</v>
      </c>
      <c r="N10520" s="11" t="s">
        <v>28</v>
      </c>
      <c r="O10520" s="12" t="s">
        <v>29</v>
      </c>
      <c r="P10520" s="12"/>
      <c r="Q10520" s="15" t="s">
        <v>46537</v>
      </c>
      <c r="R10520" s="12" t="s">
        <v>42</v>
      </c>
      <c r="S10520" s="11" t="s">
        <v>46538</v>
      </c>
      <c r="T10520" s="11"/>
    </row>
    <row x14ac:dyDescent="0.25" r="10521" customHeight="1" ht="19.5">
      <c r="A10521" s="10">
        <v>45228</v>
      </c>
      <c r="B10521" s="11" t="s">
        <v>46539</v>
      </c>
      <c r="C10521" s="11" t="s">
        <v>4867</v>
      </c>
      <c r="D10521" s="12"/>
      <c r="E10521" s="13" t="s">
        <v>46540</v>
      </c>
      <c r="F10521" s="11" t="s">
        <v>46541</v>
      </c>
      <c r="G10521" s="12" t="s">
        <v>74</v>
      </c>
      <c r="H10521" s="12"/>
      <c r="I10521" s="14" t="s">
        <v>4870</v>
      </c>
      <c r="J10521" s="12" t="s">
        <v>24</v>
      </c>
      <c r="K10521" s="12" t="s">
        <v>25</v>
      </c>
      <c r="L10521" s="12" t="s">
        <v>39</v>
      </c>
      <c r="M10521" s="11" t="s">
        <v>149</v>
      </c>
      <c r="N10521" s="11" t="s">
        <v>4871</v>
      </c>
      <c r="O10521" s="12" t="s">
        <v>29</v>
      </c>
      <c r="P10521" s="12"/>
      <c r="Q10521" s="15" t="s">
        <v>46542</v>
      </c>
      <c r="R10521" s="12" t="s">
        <v>148</v>
      </c>
      <c r="S10521" s="11" t="s">
        <v>46543</v>
      </c>
      <c r="T10521" s="11" t="s">
        <v>7910</v>
      </c>
    </row>
    <row x14ac:dyDescent="0.25" r="10522" customHeight="1" ht="19.5">
      <c r="A10522" s="10">
        <v>45228</v>
      </c>
      <c r="B10522" s="11" t="s">
        <v>46544</v>
      </c>
      <c r="C10522" s="11" t="s">
        <v>4867</v>
      </c>
      <c r="D10522" s="12"/>
      <c r="E10522" s="13" t="s">
        <v>46545</v>
      </c>
      <c r="F10522" s="11" t="s">
        <v>46546</v>
      </c>
      <c r="G10522" s="12" t="s">
        <v>74</v>
      </c>
      <c r="H10522" s="12"/>
      <c r="I10522" s="14" t="s">
        <v>4870</v>
      </c>
      <c r="J10522" s="12" t="s">
        <v>24</v>
      </c>
      <c r="K10522" s="12" t="s">
        <v>25</v>
      </c>
      <c r="L10522" s="12" t="s">
        <v>39</v>
      </c>
      <c r="M10522" s="11" t="s">
        <v>149</v>
      </c>
      <c r="N10522" s="11" t="s">
        <v>4871</v>
      </c>
      <c r="O10522" s="12" t="s">
        <v>29</v>
      </c>
      <c r="P10522" s="12"/>
      <c r="Q10522" s="15" t="s">
        <v>46547</v>
      </c>
      <c r="R10522" s="12" t="s">
        <v>148</v>
      </c>
      <c r="S10522" s="11" t="s">
        <v>46548</v>
      </c>
      <c r="T10522" s="11" t="s">
        <v>4874</v>
      </c>
    </row>
    <row x14ac:dyDescent="0.25" r="10523" customHeight="1" ht="19.5">
      <c r="A10523" s="10">
        <v>45228</v>
      </c>
      <c r="B10523" s="11" t="s">
        <v>46549</v>
      </c>
      <c r="C10523" s="11" t="s">
        <v>4882</v>
      </c>
      <c r="D10523" s="12"/>
      <c r="E10523" s="13" t="s">
        <v>46550</v>
      </c>
      <c r="F10523" s="11" t="s">
        <v>46551</v>
      </c>
      <c r="G10523" s="12" t="s">
        <v>74</v>
      </c>
      <c r="H10523" s="12"/>
      <c r="I10523" s="14" t="s">
        <v>148</v>
      </c>
      <c r="J10523" s="12" t="s">
        <v>24</v>
      </c>
      <c r="K10523" s="12" t="s">
        <v>25</v>
      </c>
      <c r="L10523" s="12" t="s">
        <v>39</v>
      </c>
      <c r="M10523" s="11" t="s">
        <v>149</v>
      </c>
      <c r="N10523" s="11" t="s">
        <v>4871</v>
      </c>
      <c r="O10523" s="12" t="s">
        <v>29</v>
      </c>
      <c r="P10523" s="12"/>
      <c r="Q10523" s="15" t="s">
        <v>46552</v>
      </c>
      <c r="R10523" s="12" t="s">
        <v>148</v>
      </c>
      <c r="S10523" s="11" t="s">
        <v>46553</v>
      </c>
      <c r="T10523" s="11" t="s">
        <v>4893</v>
      </c>
    </row>
    <row x14ac:dyDescent="0.25" r="10524" customHeight="1" ht="19.5">
      <c r="A10524" s="10">
        <v>45228</v>
      </c>
      <c r="B10524" s="11" t="s">
        <v>46554</v>
      </c>
      <c r="C10524" s="11" t="s">
        <v>336</v>
      </c>
      <c r="D10524" s="12"/>
      <c r="E10524" s="13">
        <v>18995870372</v>
      </c>
      <c r="F10524" s="11" t="s">
        <v>40733</v>
      </c>
      <c r="G10524" s="12" t="s">
        <v>48</v>
      </c>
      <c r="H10524" s="12"/>
      <c r="I10524" s="14">
        <v>10015</v>
      </c>
      <c r="J10524" s="12" t="s">
        <v>24</v>
      </c>
      <c r="K10524" s="12" t="s">
        <v>69</v>
      </c>
      <c r="L10524" s="12" t="s">
        <v>26</v>
      </c>
      <c r="M10524" s="11" t="s">
        <v>27</v>
      </c>
      <c r="N10524" s="11" t="s">
        <v>28</v>
      </c>
      <c r="O10524" s="12" t="s">
        <v>29</v>
      </c>
      <c r="P10524" s="12"/>
      <c r="Q10524" s="15" t="s">
        <v>46555</v>
      </c>
      <c r="R10524" s="12" t="s">
        <v>31</v>
      </c>
      <c r="S10524" s="11" t="s">
        <v>46556</v>
      </c>
      <c r="T10524" s="11"/>
    </row>
    <row x14ac:dyDescent="0.25" r="10525" customHeight="1" ht="19.5">
      <c r="A10525" s="10">
        <v>45228</v>
      </c>
      <c r="B10525" s="11" t="s">
        <v>46557</v>
      </c>
      <c r="C10525" s="11" t="s">
        <v>5601</v>
      </c>
      <c r="D10525" s="12"/>
      <c r="E10525" s="13">
        <v>13264910772</v>
      </c>
      <c r="F10525" s="11" t="s">
        <v>46558</v>
      </c>
      <c r="G10525" s="12" t="s">
        <v>115</v>
      </c>
      <c r="H10525" s="12"/>
      <c r="I10525" s="14" t="s">
        <v>254</v>
      </c>
      <c r="J10525" s="12" t="s">
        <v>24</v>
      </c>
      <c r="K10525" s="12" t="s">
        <v>25</v>
      </c>
      <c r="L10525" s="12" t="s">
        <v>39</v>
      </c>
      <c r="M10525" s="11" t="s">
        <v>27</v>
      </c>
      <c r="N10525" s="11" t="s">
        <v>28</v>
      </c>
      <c r="O10525" s="12" t="s">
        <v>29</v>
      </c>
      <c r="P10525" s="12"/>
      <c r="Q10525" s="15" t="s">
        <v>46559</v>
      </c>
      <c r="R10525" s="12" t="s">
        <v>42</v>
      </c>
      <c r="S10525" s="11" t="s">
        <v>46560</v>
      </c>
      <c r="T10525" s="11"/>
    </row>
    <row x14ac:dyDescent="0.25" r="10526" customHeight="1" ht="19.5">
      <c r="A10526" s="10">
        <v>45226</v>
      </c>
      <c r="B10526" s="11" t="s">
        <v>46561</v>
      </c>
      <c r="C10526" s="11" t="s">
        <v>46</v>
      </c>
      <c r="D10526" s="12"/>
      <c r="E10526" s="13">
        <v>13235622282</v>
      </c>
      <c r="F10526" s="11" t="s">
        <v>46562</v>
      </c>
      <c r="G10526" s="12" t="s">
        <v>23</v>
      </c>
      <c r="H10526" s="12"/>
      <c r="I10526" s="14" t="s">
        <v>116</v>
      </c>
      <c r="J10526" s="12" t="s">
        <v>24</v>
      </c>
      <c r="K10526" s="12" t="s">
        <v>25</v>
      </c>
      <c r="L10526" s="12" t="s">
        <v>39</v>
      </c>
      <c r="M10526" s="11" t="s">
        <v>27</v>
      </c>
      <c r="N10526" s="11" t="s">
        <v>28</v>
      </c>
      <c r="O10526" s="12" t="s">
        <v>29</v>
      </c>
      <c r="P10526" s="12"/>
      <c r="Q10526" s="15" t="s">
        <v>46563</v>
      </c>
      <c r="R10526" s="12" t="s">
        <v>51</v>
      </c>
      <c r="S10526" s="11" t="s">
        <v>46564</v>
      </c>
      <c r="T10526" s="11"/>
    </row>
    <row x14ac:dyDescent="0.25" r="10527" customHeight="1" ht="19.5">
      <c r="A10527" s="10">
        <v>45228</v>
      </c>
      <c r="B10527" s="11" t="s">
        <v>46565</v>
      </c>
      <c r="C10527" s="11" t="s">
        <v>4882</v>
      </c>
      <c r="D10527" s="12"/>
      <c r="E10527" s="13" t="s">
        <v>46566</v>
      </c>
      <c r="F10527" s="11" t="s">
        <v>46567</v>
      </c>
      <c r="G10527" s="12" t="s">
        <v>74</v>
      </c>
      <c r="H10527" s="12" t="s">
        <v>98</v>
      </c>
      <c r="I10527" s="14" t="s">
        <v>148</v>
      </c>
      <c r="J10527" s="12" t="s">
        <v>24</v>
      </c>
      <c r="K10527" s="12" t="s">
        <v>25</v>
      </c>
      <c r="L10527" s="12" t="s">
        <v>39</v>
      </c>
      <c r="M10527" s="11" t="s">
        <v>149</v>
      </c>
      <c r="N10527" s="11" t="s">
        <v>4871</v>
      </c>
      <c r="O10527" s="12" t="s">
        <v>29</v>
      </c>
      <c r="P10527" s="12"/>
      <c r="Q10527" s="15" t="s">
        <v>46568</v>
      </c>
      <c r="R10527" s="12" t="s">
        <v>148</v>
      </c>
      <c r="S10527" s="11" t="s">
        <v>46569</v>
      </c>
      <c r="T10527" s="11" t="s">
        <v>46173</v>
      </c>
    </row>
    <row x14ac:dyDescent="0.25" r="10528" customHeight="1" ht="19.5">
      <c r="A10528" s="10">
        <v>45228</v>
      </c>
      <c r="B10528" s="11" t="s">
        <v>46570</v>
      </c>
      <c r="C10528" s="11" t="s">
        <v>5684</v>
      </c>
      <c r="D10528" s="12"/>
      <c r="E10528" s="13">
        <v>13277257688</v>
      </c>
      <c r="F10528" s="11" t="s">
        <v>46571</v>
      </c>
      <c r="G10528" s="12" t="s">
        <v>115</v>
      </c>
      <c r="H10528" s="12"/>
      <c r="I10528" s="14" t="s">
        <v>226</v>
      </c>
      <c r="J10528" s="12" t="s">
        <v>24</v>
      </c>
      <c r="K10528" s="12" t="s">
        <v>25</v>
      </c>
      <c r="L10528" s="12" t="s">
        <v>39</v>
      </c>
      <c r="M10528" s="11" t="s">
        <v>27</v>
      </c>
      <c r="N10528" s="11" t="s">
        <v>183</v>
      </c>
      <c r="O10528" s="12" t="s">
        <v>29</v>
      </c>
      <c r="P10528" s="12"/>
      <c r="Q10528" s="15" t="s">
        <v>46572</v>
      </c>
      <c r="R10528" s="12" t="s">
        <v>42</v>
      </c>
      <c r="S10528" s="11" t="s">
        <v>46573</v>
      </c>
      <c r="T10528" s="11"/>
    </row>
    <row x14ac:dyDescent="0.25" r="10529" customHeight="1" ht="19.5">
      <c r="A10529" s="10">
        <v>45228</v>
      </c>
      <c r="B10529" s="11" t="s">
        <v>46574</v>
      </c>
      <c r="C10529" s="11" t="s">
        <v>341</v>
      </c>
      <c r="D10529" s="12"/>
      <c r="E10529" s="13">
        <v>13227258998</v>
      </c>
      <c r="F10529" s="11" t="s">
        <v>46575</v>
      </c>
      <c r="G10529" s="12" t="s">
        <v>115</v>
      </c>
      <c r="H10529" s="12"/>
      <c r="I10529" s="14" t="s">
        <v>75</v>
      </c>
      <c r="J10529" s="12" t="s">
        <v>24</v>
      </c>
      <c r="K10529" s="12" t="s">
        <v>25</v>
      </c>
      <c r="L10529" s="12" t="s">
        <v>39</v>
      </c>
      <c r="M10529" s="11" t="s">
        <v>27</v>
      </c>
      <c r="N10529" s="11" t="s">
        <v>28</v>
      </c>
      <c r="O10529" s="12" t="s">
        <v>29</v>
      </c>
      <c r="P10529" s="12"/>
      <c r="Q10529" s="15" t="s">
        <v>46576</v>
      </c>
      <c r="R10529" s="12" t="s">
        <v>42</v>
      </c>
      <c r="S10529" s="17" t="s">
        <v>46577</v>
      </c>
      <c r="T10529" s="11"/>
    </row>
    <row x14ac:dyDescent="0.25" r="10530" customHeight="1" ht="19.5">
      <c r="A10530" s="10">
        <v>45228</v>
      </c>
      <c r="B10530" s="11" t="s">
        <v>46578</v>
      </c>
      <c r="C10530" s="11" t="s">
        <v>4499</v>
      </c>
      <c r="D10530" s="12"/>
      <c r="E10530" s="13" t="s">
        <v>46579</v>
      </c>
      <c r="F10530" s="11" t="s">
        <v>3175</v>
      </c>
      <c r="G10530" s="12" t="s">
        <v>74</v>
      </c>
      <c r="H10530" s="12" t="s">
        <v>357</v>
      </c>
      <c r="I10530" s="14" t="s">
        <v>49</v>
      </c>
      <c r="J10530" s="12" t="s">
        <v>24</v>
      </c>
      <c r="K10530" s="12" t="s">
        <v>25</v>
      </c>
      <c r="L10530" s="12" t="s">
        <v>39</v>
      </c>
      <c r="M10530" s="11" t="s">
        <v>149</v>
      </c>
      <c r="N10530" s="11" t="s">
        <v>183</v>
      </c>
      <c r="O10530" s="12" t="s">
        <v>29</v>
      </c>
      <c r="P10530" s="12"/>
      <c r="Q10530" s="15" t="s">
        <v>46580</v>
      </c>
      <c r="R10530" s="12" t="s">
        <v>42</v>
      </c>
      <c r="S10530" s="11" t="s">
        <v>46581</v>
      </c>
      <c r="T10530" s="11"/>
    </row>
    <row x14ac:dyDescent="0.25" r="10531" customHeight="1" ht="19.5">
      <c r="A10531" s="10">
        <v>45228</v>
      </c>
      <c r="B10531" s="11" t="s">
        <v>46582</v>
      </c>
      <c r="C10531" s="11" t="s">
        <v>5860</v>
      </c>
      <c r="D10531" s="12"/>
      <c r="E10531" s="13">
        <v>13100783688</v>
      </c>
      <c r="F10531" s="11" t="s">
        <v>46583</v>
      </c>
      <c r="G10531" s="12" t="s">
        <v>37</v>
      </c>
      <c r="H10531" s="12"/>
      <c r="I10531" s="14">
        <v>10015</v>
      </c>
      <c r="J10531" s="12" t="s">
        <v>24</v>
      </c>
      <c r="K10531" s="12" t="s">
        <v>69</v>
      </c>
      <c r="L10531" s="12" t="s">
        <v>26</v>
      </c>
      <c r="M10531" s="11" t="s">
        <v>27</v>
      </c>
      <c r="N10531" s="11" t="s">
        <v>28</v>
      </c>
      <c r="O10531" s="12" t="s">
        <v>29</v>
      </c>
      <c r="P10531" s="12"/>
      <c r="Q10531" s="15" t="s">
        <v>46584</v>
      </c>
      <c r="R10531" s="12" t="s">
        <v>31</v>
      </c>
      <c r="S10531" s="11" t="s">
        <v>46585</v>
      </c>
      <c r="T10531" s="11"/>
    </row>
    <row x14ac:dyDescent="0.25" r="10532" customHeight="1" ht="19.5">
      <c r="A10532" s="10">
        <v>45228</v>
      </c>
      <c r="B10532" s="11" t="s">
        <v>46586</v>
      </c>
      <c r="C10532" s="11" t="s">
        <v>4867</v>
      </c>
      <c r="D10532" s="12"/>
      <c r="E10532" s="13" t="s">
        <v>46587</v>
      </c>
      <c r="F10532" s="11" t="s">
        <v>46588</v>
      </c>
      <c r="G10532" s="12" t="s">
        <v>74</v>
      </c>
      <c r="H10532" s="12"/>
      <c r="I10532" s="14" t="s">
        <v>4870</v>
      </c>
      <c r="J10532" s="12" t="s">
        <v>24</v>
      </c>
      <c r="K10532" s="12" t="s">
        <v>25</v>
      </c>
      <c r="L10532" s="12" t="s">
        <v>39</v>
      </c>
      <c r="M10532" s="11" t="s">
        <v>149</v>
      </c>
      <c r="N10532" s="11" t="s">
        <v>4871</v>
      </c>
      <c r="O10532" s="12" t="s">
        <v>29</v>
      </c>
      <c r="P10532" s="12"/>
      <c r="Q10532" s="15" t="s">
        <v>46589</v>
      </c>
      <c r="R10532" s="12" t="s">
        <v>148</v>
      </c>
      <c r="S10532" s="11" t="s">
        <v>46590</v>
      </c>
      <c r="T10532" s="11" t="s">
        <v>4893</v>
      </c>
    </row>
    <row x14ac:dyDescent="0.25" r="10533" customHeight="1" ht="19.5">
      <c r="A10533" s="10">
        <v>45227</v>
      </c>
      <c r="B10533" s="11" t="s">
        <v>46591</v>
      </c>
      <c r="C10533" s="11" t="s">
        <v>6271</v>
      </c>
      <c r="D10533" s="12"/>
      <c r="E10533" s="13">
        <v>15571771666</v>
      </c>
      <c r="F10533" s="11" t="s">
        <v>46592</v>
      </c>
      <c r="G10533" s="12" t="s">
        <v>62</v>
      </c>
      <c r="H10533" s="12"/>
      <c r="I10533" s="14">
        <v>10015</v>
      </c>
      <c r="J10533" s="12" t="s">
        <v>24</v>
      </c>
      <c r="K10533" s="12" t="s">
        <v>172</v>
      </c>
      <c r="L10533" s="12" t="s">
        <v>26</v>
      </c>
      <c r="M10533" s="11" t="s">
        <v>27</v>
      </c>
      <c r="N10533" s="11" t="s">
        <v>28</v>
      </c>
      <c r="O10533" s="12" t="s">
        <v>29</v>
      </c>
      <c r="P10533" s="12"/>
      <c r="Q10533" s="15" t="s">
        <v>46593</v>
      </c>
      <c r="R10533" s="12" t="s">
        <v>31</v>
      </c>
      <c r="S10533" s="11" t="s">
        <v>46594</v>
      </c>
      <c r="T10533" s="11"/>
    </row>
    <row x14ac:dyDescent="0.25" r="10534" customHeight="1" ht="19.5">
      <c r="A10534" s="10">
        <v>45228</v>
      </c>
      <c r="B10534" s="11" t="s">
        <v>46595</v>
      </c>
      <c r="C10534" s="11" t="s">
        <v>5086</v>
      </c>
      <c r="D10534" s="12"/>
      <c r="E10534" s="13" t="s">
        <v>46596</v>
      </c>
      <c r="F10534" s="11" t="s">
        <v>46597</v>
      </c>
      <c r="G10534" s="12" t="s">
        <v>74</v>
      </c>
      <c r="H10534" s="12" t="s">
        <v>98</v>
      </c>
      <c r="I10534" s="14" t="s">
        <v>148</v>
      </c>
      <c r="J10534" s="12" t="s">
        <v>24</v>
      </c>
      <c r="K10534" s="12" t="s">
        <v>25</v>
      </c>
      <c r="L10534" s="12" t="s">
        <v>39</v>
      </c>
      <c r="M10534" s="11" t="s">
        <v>149</v>
      </c>
      <c r="N10534" s="11" t="s">
        <v>4871</v>
      </c>
      <c r="O10534" s="12" t="s">
        <v>29</v>
      </c>
      <c r="P10534" s="12"/>
      <c r="Q10534" s="15" t="s">
        <v>46598</v>
      </c>
      <c r="R10534" s="12" t="s">
        <v>148</v>
      </c>
      <c r="S10534" s="11" t="s">
        <v>46599</v>
      </c>
      <c r="T10534" s="11" t="s">
        <v>4880</v>
      </c>
    </row>
    <row x14ac:dyDescent="0.25" r="10535" customHeight="1" ht="19.5">
      <c r="A10535" s="10">
        <v>45228</v>
      </c>
      <c r="B10535" s="11" t="s">
        <v>46600</v>
      </c>
      <c r="C10535" s="11" t="s">
        <v>5060</v>
      </c>
      <c r="D10535" s="12"/>
      <c r="E10535" s="13" t="s">
        <v>46601</v>
      </c>
      <c r="F10535" s="11" t="s">
        <v>46602</v>
      </c>
      <c r="G10535" s="12" t="s">
        <v>74</v>
      </c>
      <c r="H10535" s="12"/>
      <c r="I10535" s="14" t="s">
        <v>4975</v>
      </c>
      <c r="J10535" s="12" t="s">
        <v>24</v>
      </c>
      <c r="K10535" s="12" t="s">
        <v>25</v>
      </c>
      <c r="L10535" s="12" t="s">
        <v>39</v>
      </c>
      <c r="M10535" s="11" t="s">
        <v>149</v>
      </c>
      <c r="N10535" s="11" t="s">
        <v>4871</v>
      </c>
      <c r="O10535" s="12" t="s">
        <v>29</v>
      </c>
      <c r="P10535" s="12"/>
      <c r="Q10535" s="15" t="s">
        <v>46603</v>
      </c>
      <c r="R10535" s="12" t="s">
        <v>148</v>
      </c>
      <c r="S10535" s="11" t="s">
        <v>46604</v>
      </c>
      <c r="T10535" s="11" t="s">
        <v>7910</v>
      </c>
    </row>
    <row x14ac:dyDescent="0.25" r="10536" customHeight="1" ht="19.5">
      <c r="A10536" s="10">
        <v>45228</v>
      </c>
      <c r="B10536" s="11" t="s">
        <v>46605</v>
      </c>
      <c r="C10536" s="11" t="s">
        <v>5684</v>
      </c>
      <c r="D10536" s="12"/>
      <c r="E10536" s="13">
        <v>17386507202</v>
      </c>
      <c r="F10536" s="11" t="s">
        <v>46606</v>
      </c>
      <c r="G10536" s="12" t="s">
        <v>48</v>
      </c>
      <c r="H10536" s="12"/>
      <c r="I10536" s="14" t="s">
        <v>415</v>
      </c>
      <c r="J10536" s="12" t="s">
        <v>24</v>
      </c>
      <c r="K10536" s="12" t="s">
        <v>25</v>
      </c>
      <c r="L10536" s="12" t="s">
        <v>39</v>
      </c>
      <c r="M10536" s="11" t="s">
        <v>27</v>
      </c>
      <c r="N10536" s="11" t="s">
        <v>183</v>
      </c>
      <c r="O10536" s="12" t="s">
        <v>29</v>
      </c>
      <c r="P10536" s="12"/>
      <c r="Q10536" s="15" t="s">
        <v>46607</v>
      </c>
      <c r="R10536" s="12" t="s">
        <v>42</v>
      </c>
      <c r="S10536" s="11" t="s">
        <v>46608</v>
      </c>
      <c r="T10536" s="11"/>
    </row>
    <row x14ac:dyDescent="0.25" r="10537" customHeight="1" ht="19.5">
      <c r="A10537" s="10">
        <v>45228</v>
      </c>
      <c r="B10537" s="11" t="s">
        <v>46609</v>
      </c>
      <c r="C10537" s="11" t="s">
        <v>6684</v>
      </c>
      <c r="D10537" s="12"/>
      <c r="E10537" s="13">
        <v>18671789111</v>
      </c>
      <c r="F10537" s="11" t="s">
        <v>46610</v>
      </c>
      <c r="G10537" s="12" t="s">
        <v>1873</v>
      </c>
      <c r="H10537" s="12"/>
      <c r="I10537" s="14" t="s">
        <v>49</v>
      </c>
      <c r="J10537" s="12" t="s">
        <v>24</v>
      </c>
      <c r="K10537" s="12" t="s">
        <v>25</v>
      </c>
      <c r="L10537" s="12" t="s">
        <v>39</v>
      </c>
      <c r="M10537" s="11" t="s">
        <v>40</v>
      </c>
      <c r="N10537" s="11" t="s">
        <v>183</v>
      </c>
      <c r="O10537" s="12" t="s">
        <v>29</v>
      </c>
      <c r="P10537" s="12"/>
      <c r="Q10537" s="15" t="s">
        <v>46611</v>
      </c>
      <c r="R10537" s="12" t="s">
        <v>42</v>
      </c>
      <c r="S10537" s="11" t="s">
        <v>46612</v>
      </c>
      <c r="T10537" s="11"/>
    </row>
    <row x14ac:dyDescent="0.25" r="10538" customHeight="1" ht="19.5">
      <c r="A10538" s="10">
        <v>45227</v>
      </c>
      <c r="B10538" s="11" t="s">
        <v>46613</v>
      </c>
      <c r="C10538" s="11" t="s">
        <v>180</v>
      </c>
      <c r="D10538" s="12"/>
      <c r="E10538" s="13">
        <v>13217275070</v>
      </c>
      <c r="F10538" s="11" t="s">
        <v>46614</v>
      </c>
      <c r="G10538" s="12" t="s">
        <v>74</v>
      </c>
      <c r="H10538" s="12"/>
      <c r="I10538" s="14" t="s">
        <v>211</v>
      </c>
      <c r="J10538" s="12" t="s">
        <v>24</v>
      </c>
      <c r="K10538" s="12" t="s">
        <v>25</v>
      </c>
      <c r="L10538" s="12" t="s">
        <v>39</v>
      </c>
      <c r="M10538" s="11" t="s">
        <v>27</v>
      </c>
      <c r="N10538" s="11" t="s">
        <v>183</v>
      </c>
      <c r="O10538" s="12" t="s">
        <v>29</v>
      </c>
      <c r="P10538" s="12"/>
      <c r="Q10538" s="15" t="s">
        <v>46615</v>
      </c>
      <c r="R10538" s="12" t="s">
        <v>51</v>
      </c>
      <c r="S10538" s="11" t="s">
        <v>46616</v>
      </c>
      <c r="T10538" s="11"/>
    </row>
    <row x14ac:dyDescent="0.25" r="10539" customHeight="1" ht="19.5">
      <c r="A10539" s="10">
        <v>45228</v>
      </c>
      <c r="B10539" s="11" t="s">
        <v>46617</v>
      </c>
      <c r="C10539" s="11" t="s">
        <v>239</v>
      </c>
      <c r="D10539" s="12"/>
      <c r="E10539" s="13">
        <v>15572714485</v>
      </c>
      <c r="F10539" s="11" t="s">
        <v>46618</v>
      </c>
      <c r="G10539" s="12" t="s">
        <v>115</v>
      </c>
      <c r="H10539" s="12"/>
      <c r="I10539" s="14" t="s">
        <v>259</v>
      </c>
      <c r="J10539" s="12" t="s">
        <v>24</v>
      </c>
      <c r="K10539" s="12" t="s">
        <v>25</v>
      </c>
      <c r="L10539" s="12" t="s">
        <v>39</v>
      </c>
      <c r="M10539" s="11" t="s">
        <v>27</v>
      </c>
      <c r="N10539" s="11" t="s">
        <v>183</v>
      </c>
      <c r="O10539" s="12" t="s">
        <v>29</v>
      </c>
      <c r="P10539" s="12"/>
      <c r="Q10539" s="15" t="s">
        <v>46619</v>
      </c>
      <c r="R10539" s="12" t="s">
        <v>51</v>
      </c>
      <c r="S10539" s="11" t="s">
        <v>46620</v>
      </c>
      <c r="T10539" s="11"/>
    </row>
    <row x14ac:dyDescent="0.25" r="10540" customHeight="1" ht="19.5">
      <c r="A10540" s="10">
        <v>45228</v>
      </c>
      <c r="B10540" s="11" t="s">
        <v>46621</v>
      </c>
      <c r="C10540" s="11" t="s">
        <v>46</v>
      </c>
      <c r="D10540" s="12"/>
      <c r="E10540" s="13">
        <v>18672091435</v>
      </c>
      <c r="F10540" s="11" t="s">
        <v>46622</v>
      </c>
      <c r="G10540" s="12" t="s">
        <v>37</v>
      </c>
      <c r="H10540" s="12"/>
      <c r="I10540" s="14" t="s">
        <v>1017</v>
      </c>
      <c r="J10540" s="12" t="s">
        <v>24</v>
      </c>
      <c r="K10540" s="12" t="s">
        <v>25</v>
      </c>
      <c r="L10540" s="12" t="s">
        <v>39</v>
      </c>
      <c r="M10540" s="11" t="s">
        <v>27</v>
      </c>
      <c r="N10540" s="11" t="s">
        <v>28</v>
      </c>
      <c r="O10540" s="12" t="s">
        <v>29</v>
      </c>
      <c r="P10540" s="12"/>
      <c r="Q10540" s="15" t="s">
        <v>46623</v>
      </c>
      <c r="R10540" s="12" t="s">
        <v>42</v>
      </c>
      <c r="S10540" s="11" t="s">
        <v>46624</v>
      </c>
      <c r="T10540" s="11"/>
    </row>
    <row x14ac:dyDescent="0.25" r="10541" customHeight="1" ht="19.5">
      <c r="A10541" s="10">
        <v>45228</v>
      </c>
      <c r="B10541" s="11" t="s">
        <v>46625</v>
      </c>
      <c r="C10541" s="11" t="s">
        <v>4867</v>
      </c>
      <c r="D10541" s="12"/>
      <c r="E10541" s="13" t="s">
        <v>46626</v>
      </c>
      <c r="F10541" s="11" t="s">
        <v>46627</v>
      </c>
      <c r="G10541" s="12" t="s">
        <v>74</v>
      </c>
      <c r="H10541" s="12"/>
      <c r="I10541" s="14" t="s">
        <v>4870</v>
      </c>
      <c r="J10541" s="12" t="s">
        <v>24</v>
      </c>
      <c r="K10541" s="12" t="s">
        <v>25</v>
      </c>
      <c r="L10541" s="12" t="s">
        <v>39</v>
      </c>
      <c r="M10541" s="11" t="s">
        <v>149</v>
      </c>
      <c r="N10541" s="11" t="s">
        <v>4871</v>
      </c>
      <c r="O10541" s="12" t="s">
        <v>29</v>
      </c>
      <c r="P10541" s="12"/>
      <c r="Q10541" s="15" t="s">
        <v>46628</v>
      </c>
      <c r="R10541" s="12" t="s">
        <v>148</v>
      </c>
      <c r="S10541" s="11" t="s">
        <v>46629</v>
      </c>
      <c r="T10541" s="11" t="s">
        <v>6803</v>
      </c>
    </row>
    <row x14ac:dyDescent="0.25" r="10542" customHeight="1" ht="19.5">
      <c r="A10542" s="10">
        <v>45227</v>
      </c>
      <c r="B10542" s="11" t="s">
        <v>46630</v>
      </c>
      <c r="C10542" s="11" t="s">
        <v>46631</v>
      </c>
      <c r="D10542" s="12"/>
      <c r="E10542" s="13">
        <v>18672908787</v>
      </c>
      <c r="F10542" s="11" t="s">
        <v>46632</v>
      </c>
      <c r="G10542" s="12" t="s">
        <v>23</v>
      </c>
      <c r="H10542" s="12"/>
      <c r="I10542" s="14" t="s">
        <v>2649</v>
      </c>
      <c r="J10542" s="12" t="s">
        <v>24</v>
      </c>
      <c r="K10542" s="12" t="s">
        <v>25</v>
      </c>
      <c r="L10542" s="12" t="s">
        <v>39</v>
      </c>
      <c r="M10542" s="11" t="s">
        <v>40</v>
      </c>
      <c r="N10542" s="11" t="s">
        <v>28</v>
      </c>
      <c r="O10542" s="12" t="s">
        <v>29</v>
      </c>
      <c r="P10542" s="12"/>
      <c r="Q10542" s="15" t="s">
        <v>46633</v>
      </c>
      <c r="R10542" s="12" t="s">
        <v>42</v>
      </c>
      <c r="S10542" s="11" t="s">
        <v>46634</v>
      </c>
      <c r="T10542" s="11"/>
    </row>
    <row x14ac:dyDescent="0.25" r="10543" customHeight="1" ht="19.5">
      <c r="A10543" s="10">
        <v>45226</v>
      </c>
      <c r="B10543" s="11" t="s">
        <v>46635</v>
      </c>
      <c r="C10543" s="11" t="s">
        <v>6029</v>
      </c>
      <c r="D10543" s="12"/>
      <c r="E10543" s="13">
        <v>13085169963</v>
      </c>
      <c r="F10543" s="11" t="s">
        <v>46636</v>
      </c>
      <c r="G10543" s="12" t="s">
        <v>115</v>
      </c>
      <c r="H10543" s="12" t="s">
        <v>98</v>
      </c>
      <c r="I10543" s="14" t="s">
        <v>154</v>
      </c>
      <c r="J10543" s="12" t="s">
        <v>24</v>
      </c>
      <c r="K10543" s="12" t="s">
        <v>25</v>
      </c>
      <c r="L10543" s="12" t="s">
        <v>39</v>
      </c>
      <c r="M10543" s="11" t="s">
        <v>27</v>
      </c>
      <c r="N10543" s="11" t="s">
        <v>624</v>
      </c>
      <c r="O10543" s="12" t="s">
        <v>29</v>
      </c>
      <c r="P10543" s="12"/>
      <c r="Q10543" s="15" t="s">
        <v>46637</v>
      </c>
      <c r="R10543" s="12" t="s">
        <v>42</v>
      </c>
      <c r="S10543" s="11" t="s">
        <v>46638</v>
      </c>
      <c r="T10543" s="11"/>
    </row>
    <row x14ac:dyDescent="0.25" r="10544" customHeight="1" ht="19.5">
      <c r="A10544" s="10">
        <v>45228</v>
      </c>
      <c r="B10544" s="11" t="s">
        <v>46639</v>
      </c>
      <c r="C10544" s="11" t="s">
        <v>4867</v>
      </c>
      <c r="D10544" s="12"/>
      <c r="E10544" s="13" t="s">
        <v>46640</v>
      </c>
      <c r="F10544" s="11" t="s">
        <v>31787</v>
      </c>
      <c r="G10544" s="12" t="s">
        <v>74</v>
      </c>
      <c r="H10544" s="12"/>
      <c r="I10544" s="14" t="s">
        <v>4870</v>
      </c>
      <c r="J10544" s="12" t="s">
        <v>24</v>
      </c>
      <c r="K10544" s="12" t="s">
        <v>25</v>
      </c>
      <c r="L10544" s="12" t="s">
        <v>39</v>
      </c>
      <c r="M10544" s="11" t="s">
        <v>149</v>
      </c>
      <c r="N10544" s="11" t="s">
        <v>4871</v>
      </c>
      <c r="O10544" s="12" t="s">
        <v>29</v>
      </c>
      <c r="P10544" s="12"/>
      <c r="Q10544" s="15" t="s">
        <v>46641</v>
      </c>
      <c r="R10544" s="12" t="s">
        <v>148</v>
      </c>
      <c r="S10544" s="11" t="s">
        <v>46642</v>
      </c>
      <c r="T10544" s="11" t="s">
        <v>7775</v>
      </c>
    </row>
    <row x14ac:dyDescent="0.25" r="10545" customHeight="1" ht="19.5">
      <c r="A10545" s="10">
        <v>45228</v>
      </c>
      <c r="B10545" s="11" t="s">
        <v>46643</v>
      </c>
      <c r="C10545" s="11" t="s">
        <v>1132</v>
      </c>
      <c r="D10545" s="12"/>
      <c r="E10545" s="13">
        <v>18671749657</v>
      </c>
      <c r="F10545" s="11" t="s">
        <v>46644</v>
      </c>
      <c r="G10545" s="12" t="s">
        <v>23</v>
      </c>
      <c r="H10545" s="12"/>
      <c r="I10545" s="14" t="s">
        <v>136</v>
      </c>
      <c r="J10545" s="12" t="s">
        <v>24</v>
      </c>
      <c r="K10545" s="12" t="s">
        <v>25</v>
      </c>
      <c r="L10545" s="12" t="s">
        <v>39</v>
      </c>
      <c r="M10545" s="11" t="s">
        <v>27</v>
      </c>
      <c r="N10545" s="11" t="s">
        <v>183</v>
      </c>
      <c r="O10545" s="12" t="s">
        <v>29</v>
      </c>
      <c r="P10545" s="12"/>
      <c r="Q10545" s="15" t="s">
        <v>46645</v>
      </c>
      <c r="R10545" s="12" t="s">
        <v>42</v>
      </c>
      <c r="S10545" s="11" t="s">
        <v>46646</v>
      </c>
      <c r="T10545" s="11"/>
    </row>
    <row x14ac:dyDescent="0.25" r="10546" customHeight="1" ht="19.5">
      <c r="A10546" s="10">
        <v>45228</v>
      </c>
      <c r="B10546" s="11" t="s">
        <v>46647</v>
      </c>
      <c r="C10546" s="11" t="s">
        <v>5117</v>
      </c>
      <c r="D10546" s="12"/>
      <c r="E10546" s="13" t="s">
        <v>46648</v>
      </c>
      <c r="F10546" s="11" t="s">
        <v>46649</v>
      </c>
      <c r="G10546" s="12" t="s">
        <v>74</v>
      </c>
      <c r="H10546" s="12" t="s">
        <v>86</v>
      </c>
      <c r="I10546" s="14" t="s">
        <v>4975</v>
      </c>
      <c r="J10546" s="12" t="s">
        <v>24</v>
      </c>
      <c r="K10546" s="12" t="s">
        <v>25</v>
      </c>
      <c r="L10546" s="12" t="s">
        <v>39</v>
      </c>
      <c r="M10546" s="11" t="s">
        <v>149</v>
      </c>
      <c r="N10546" s="11" t="s">
        <v>4871</v>
      </c>
      <c r="O10546" s="12" t="s">
        <v>29</v>
      </c>
      <c r="P10546" s="12"/>
      <c r="Q10546" s="15" t="s">
        <v>46650</v>
      </c>
      <c r="R10546" s="12" t="s">
        <v>148</v>
      </c>
      <c r="S10546" s="11" t="s">
        <v>46651</v>
      </c>
      <c r="T10546" s="11" t="s">
        <v>4874</v>
      </c>
    </row>
    <row x14ac:dyDescent="0.25" r="10547" customHeight="1" ht="19.5">
      <c r="A10547" s="10">
        <v>45228</v>
      </c>
      <c r="B10547" s="11" t="s">
        <v>46652</v>
      </c>
      <c r="C10547" s="11" t="s">
        <v>5288</v>
      </c>
      <c r="D10547" s="12"/>
      <c r="E10547" s="13">
        <v>15335715858</v>
      </c>
      <c r="F10547" s="11"/>
      <c r="G10547" s="12"/>
      <c r="H10547" s="12"/>
      <c r="I10547" s="14" t="s">
        <v>1504</v>
      </c>
      <c r="J10547" s="12" t="s">
        <v>24</v>
      </c>
      <c r="K10547" s="12" t="s">
        <v>25</v>
      </c>
      <c r="L10547" s="12" t="s">
        <v>39</v>
      </c>
      <c r="M10547" s="11" t="s">
        <v>149</v>
      </c>
      <c r="N10547" s="11" t="s">
        <v>4871</v>
      </c>
      <c r="O10547" s="12" t="s">
        <v>29</v>
      </c>
      <c r="P10547" s="12"/>
      <c r="Q10547" s="15" t="s">
        <v>46653</v>
      </c>
      <c r="R10547" s="12" t="s">
        <v>148</v>
      </c>
      <c r="S10547" s="11" t="s">
        <v>46654</v>
      </c>
      <c r="T10547" s="11" t="s">
        <v>46655</v>
      </c>
    </row>
    <row x14ac:dyDescent="0.25" r="10548" customHeight="1" ht="19.5">
      <c r="A10548" s="10">
        <v>45227</v>
      </c>
      <c r="B10548" s="11" t="s">
        <v>46656</v>
      </c>
      <c r="C10548" s="11" t="s">
        <v>5513</v>
      </c>
      <c r="D10548" s="12"/>
      <c r="E10548" s="13">
        <v>18672906563</v>
      </c>
      <c r="F10548" s="11" t="s">
        <v>46657</v>
      </c>
      <c r="G10548" s="12" t="s">
        <v>115</v>
      </c>
      <c r="H10548" s="12"/>
      <c r="I10548" s="14">
        <v>10015</v>
      </c>
      <c r="J10548" s="12" t="s">
        <v>24</v>
      </c>
      <c r="K10548" s="12" t="s">
        <v>69</v>
      </c>
      <c r="L10548" s="12" t="s">
        <v>26</v>
      </c>
      <c r="M10548" s="11" t="s">
        <v>27</v>
      </c>
      <c r="N10548" s="11" t="s">
        <v>28</v>
      </c>
      <c r="O10548" s="12" t="s">
        <v>29</v>
      </c>
      <c r="P10548" s="12"/>
      <c r="Q10548" s="15" t="s">
        <v>46658</v>
      </c>
      <c r="R10548" s="12" t="s">
        <v>31</v>
      </c>
      <c r="S10548" s="11" t="s">
        <v>46659</v>
      </c>
      <c r="T10548" s="11"/>
    </row>
    <row x14ac:dyDescent="0.25" r="10549" customHeight="1" ht="19.5">
      <c r="A10549" s="10">
        <v>45226</v>
      </c>
      <c r="B10549" s="11" t="s">
        <v>46660</v>
      </c>
      <c r="C10549" s="11" t="s">
        <v>46</v>
      </c>
      <c r="D10549" s="12"/>
      <c r="E10549" s="13">
        <v>16671731918</v>
      </c>
      <c r="F10549" s="11" t="s">
        <v>32855</v>
      </c>
      <c r="G10549" s="12" t="s">
        <v>48</v>
      </c>
      <c r="H10549" s="12"/>
      <c r="I10549" s="14" t="s">
        <v>57</v>
      </c>
      <c r="J10549" s="12" t="s">
        <v>24</v>
      </c>
      <c r="K10549" s="12" t="s">
        <v>25</v>
      </c>
      <c r="L10549" s="12" t="s">
        <v>39</v>
      </c>
      <c r="M10549" s="11" t="s">
        <v>27</v>
      </c>
      <c r="N10549" s="11" t="s">
        <v>28</v>
      </c>
      <c r="O10549" s="12" t="s">
        <v>29</v>
      </c>
      <c r="P10549" s="12"/>
      <c r="Q10549" s="15" t="s">
        <v>46661</v>
      </c>
      <c r="R10549" s="12" t="s">
        <v>51</v>
      </c>
      <c r="S10549" s="11" t="s">
        <v>46662</v>
      </c>
      <c r="T10549" s="11"/>
    </row>
    <row x14ac:dyDescent="0.25" r="10550" customHeight="1" ht="19.5">
      <c r="A10550" s="10">
        <v>45226</v>
      </c>
      <c r="B10550" s="11" t="s">
        <v>46663</v>
      </c>
      <c r="C10550" s="11" t="s">
        <v>32176</v>
      </c>
      <c r="D10550" s="12"/>
      <c r="E10550" s="13">
        <v>13094172856</v>
      </c>
      <c r="F10550" s="11" t="s">
        <v>46664</v>
      </c>
      <c r="G10550" s="12" t="s">
        <v>62</v>
      </c>
      <c r="H10550" s="12" t="s">
        <v>86</v>
      </c>
      <c r="I10550" s="14" t="s">
        <v>8227</v>
      </c>
      <c r="J10550" s="12" t="s">
        <v>24</v>
      </c>
      <c r="K10550" s="12" t="s">
        <v>69</v>
      </c>
      <c r="L10550" s="12" t="s">
        <v>39</v>
      </c>
      <c r="M10550" s="11" t="s">
        <v>27</v>
      </c>
      <c r="N10550" s="11" t="s">
        <v>624</v>
      </c>
      <c r="O10550" s="12" t="s">
        <v>29</v>
      </c>
      <c r="P10550" s="12"/>
      <c r="Q10550" s="15"/>
      <c r="R10550" s="12" t="s">
        <v>8227</v>
      </c>
      <c r="S10550" s="11" t="s">
        <v>46665</v>
      </c>
      <c r="T10550" s="11"/>
    </row>
    <row x14ac:dyDescent="0.25" r="10551" customHeight="1" ht="19.5">
      <c r="A10551" s="10">
        <v>45227</v>
      </c>
      <c r="B10551" s="11" t="s">
        <v>46666</v>
      </c>
      <c r="C10551" s="11" t="s">
        <v>180</v>
      </c>
      <c r="D10551" s="12"/>
      <c r="E10551" s="13">
        <v>13227268583</v>
      </c>
      <c r="F10551" s="11" t="s">
        <v>33490</v>
      </c>
      <c r="G10551" s="12" t="s">
        <v>115</v>
      </c>
      <c r="H10551" s="12" t="s">
        <v>121</v>
      </c>
      <c r="I10551" s="14" t="s">
        <v>328</v>
      </c>
      <c r="J10551" s="12" t="s">
        <v>24</v>
      </c>
      <c r="K10551" s="12" t="s">
        <v>25</v>
      </c>
      <c r="L10551" s="12" t="s">
        <v>39</v>
      </c>
      <c r="M10551" s="11" t="s">
        <v>27</v>
      </c>
      <c r="N10551" s="11" t="s">
        <v>183</v>
      </c>
      <c r="O10551" s="12" t="s">
        <v>29</v>
      </c>
      <c r="P10551" s="12"/>
      <c r="Q10551" s="15" t="s">
        <v>46667</v>
      </c>
      <c r="R10551" s="12" t="s">
        <v>51</v>
      </c>
      <c r="S10551" s="11" t="s">
        <v>46668</v>
      </c>
      <c r="T10551" s="11"/>
    </row>
    <row x14ac:dyDescent="0.25" r="10552" customHeight="1" ht="19.5">
      <c r="A10552" s="10">
        <v>45228</v>
      </c>
      <c r="B10552" s="11" t="s">
        <v>46669</v>
      </c>
      <c r="C10552" s="11" t="s">
        <v>5949</v>
      </c>
      <c r="D10552" s="12"/>
      <c r="E10552" s="13">
        <v>15572720510</v>
      </c>
      <c r="F10552" s="11" t="s">
        <v>46670</v>
      </c>
      <c r="G10552" s="12" t="s">
        <v>48</v>
      </c>
      <c r="H10552" s="12"/>
      <c r="I10552" s="14" t="s">
        <v>241</v>
      </c>
      <c r="J10552" s="12" t="s">
        <v>24</v>
      </c>
      <c r="K10552" s="12" t="s">
        <v>25</v>
      </c>
      <c r="L10552" s="12" t="s">
        <v>39</v>
      </c>
      <c r="M10552" s="11" t="s">
        <v>27</v>
      </c>
      <c r="N10552" s="11" t="s">
        <v>183</v>
      </c>
      <c r="O10552" s="12" t="s">
        <v>29</v>
      </c>
      <c r="P10552" s="12"/>
      <c r="Q10552" s="15" t="s">
        <v>46671</v>
      </c>
      <c r="R10552" s="12" t="s">
        <v>42</v>
      </c>
      <c r="S10552" s="11" t="s">
        <v>46672</v>
      </c>
      <c r="T10552" s="11"/>
    </row>
    <row x14ac:dyDescent="0.25" r="10553" customHeight="1" ht="19.5">
      <c r="A10553" s="10">
        <v>45228</v>
      </c>
      <c r="B10553" s="11" t="s">
        <v>46673</v>
      </c>
      <c r="C10553" s="11" t="s">
        <v>6684</v>
      </c>
      <c r="D10553" s="12"/>
      <c r="E10553" s="13">
        <v>15549277878</v>
      </c>
      <c r="F10553" s="11" t="s">
        <v>46674</v>
      </c>
      <c r="G10553" s="12" t="s">
        <v>56</v>
      </c>
      <c r="H10553" s="12"/>
      <c r="I10553" s="14" t="s">
        <v>398</v>
      </c>
      <c r="J10553" s="12" t="s">
        <v>24</v>
      </c>
      <c r="K10553" s="12" t="s">
        <v>25</v>
      </c>
      <c r="L10553" s="12" t="s">
        <v>39</v>
      </c>
      <c r="M10553" s="11" t="s">
        <v>40</v>
      </c>
      <c r="N10553" s="11" t="s">
        <v>183</v>
      </c>
      <c r="O10553" s="12" t="s">
        <v>29</v>
      </c>
      <c r="P10553" s="12"/>
      <c r="Q10553" s="15" t="s">
        <v>46675</v>
      </c>
      <c r="R10553" s="12" t="s">
        <v>42</v>
      </c>
      <c r="S10553" s="11" t="s">
        <v>46676</v>
      </c>
      <c r="T10553" s="11"/>
    </row>
    <row x14ac:dyDescent="0.25" r="10554" customHeight="1" ht="19.5">
      <c r="A10554" s="10">
        <v>45226</v>
      </c>
      <c r="B10554" s="11" t="s">
        <v>46677</v>
      </c>
      <c r="C10554" s="11" t="s">
        <v>180</v>
      </c>
      <c r="D10554" s="12"/>
      <c r="E10554" s="13">
        <v>13227292145</v>
      </c>
      <c r="F10554" s="11" t="s">
        <v>46678</v>
      </c>
      <c r="G10554" s="12" t="s">
        <v>289</v>
      </c>
      <c r="H10554" s="12"/>
      <c r="I10554" s="14" t="s">
        <v>779</v>
      </c>
      <c r="J10554" s="12" t="s">
        <v>24</v>
      </c>
      <c r="K10554" s="12" t="s">
        <v>25</v>
      </c>
      <c r="L10554" s="12" t="s">
        <v>39</v>
      </c>
      <c r="M10554" s="11" t="s">
        <v>40</v>
      </c>
      <c r="N10554" s="11" t="s">
        <v>183</v>
      </c>
      <c r="O10554" s="12" t="s">
        <v>29</v>
      </c>
      <c r="P10554" s="12"/>
      <c r="Q10554" s="15" t="s">
        <v>46679</v>
      </c>
      <c r="R10554" s="12" t="s">
        <v>51</v>
      </c>
      <c r="S10554" s="11" t="s">
        <v>46680</v>
      </c>
      <c r="T10554" s="11"/>
    </row>
    <row x14ac:dyDescent="0.25" r="10555" customHeight="1" ht="19.5">
      <c r="A10555" s="10">
        <v>45228</v>
      </c>
      <c r="B10555" s="11" t="s">
        <v>46681</v>
      </c>
      <c r="C10555" s="11" t="s">
        <v>4882</v>
      </c>
      <c r="D10555" s="12"/>
      <c r="E10555" s="13" t="s">
        <v>46682</v>
      </c>
      <c r="F10555" s="11" t="s">
        <v>46683</v>
      </c>
      <c r="G10555" s="12" t="s">
        <v>74</v>
      </c>
      <c r="H10555" s="12" t="s">
        <v>98</v>
      </c>
      <c r="I10555" s="14" t="s">
        <v>148</v>
      </c>
      <c r="J10555" s="12" t="s">
        <v>24</v>
      </c>
      <c r="K10555" s="12" t="s">
        <v>25</v>
      </c>
      <c r="L10555" s="12" t="s">
        <v>39</v>
      </c>
      <c r="M10555" s="11" t="s">
        <v>149</v>
      </c>
      <c r="N10555" s="11" t="s">
        <v>4871</v>
      </c>
      <c r="O10555" s="12" t="s">
        <v>29</v>
      </c>
      <c r="P10555" s="12"/>
      <c r="Q10555" s="15" t="s">
        <v>46684</v>
      </c>
      <c r="R10555" s="12" t="s">
        <v>148</v>
      </c>
      <c r="S10555" s="11" t="s">
        <v>46685</v>
      </c>
      <c r="T10555" s="11" t="s">
        <v>4874</v>
      </c>
    </row>
    <row x14ac:dyDescent="0.25" r="10556" customHeight="1" ht="19.5">
      <c r="A10556" s="10">
        <v>45228</v>
      </c>
      <c r="B10556" s="11" t="s">
        <v>46686</v>
      </c>
      <c r="C10556" s="11" t="s">
        <v>4882</v>
      </c>
      <c r="D10556" s="12"/>
      <c r="E10556" s="13" t="s">
        <v>46687</v>
      </c>
      <c r="F10556" s="11" t="s">
        <v>46688</v>
      </c>
      <c r="G10556" s="12" t="s">
        <v>74</v>
      </c>
      <c r="H10556" s="12" t="s">
        <v>98</v>
      </c>
      <c r="I10556" s="14" t="s">
        <v>148</v>
      </c>
      <c r="J10556" s="12" t="s">
        <v>24</v>
      </c>
      <c r="K10556" s="12" t="s">
        <v>25</v>
      </c>
      <c r="L10556" s="12" t="s">
        <v>39</v>
      </c>
      <c r="M10556" s="11" t="s">
        <v>149</v>
      </c>
      <c r="N10556" s="11" t="s">
        <v>4871</v>
      </c>
      <c r="O10556" s="12" t="s">
        <v>29</v>
      </c>
      <c r="P10556" s="12"/>
      <c r="Q10556" s="15" t="s">
        <v>46689</v>
      </c>
      <c r="R10556" s="12" t="s">
        <v>148</v>
      </c>
      <c r="S10556" s="11" t="s">
        <v>46690</v>
      </c>
      <c r="T10556" s="11" t="s">
        <v>4874</v>
      </c>
    </row>
    <row x14ac:dyDescent="0.25" r="10557" customHeight="1" ht="19.5">
      <c r="A10557" s="10">
        <v>45228</v>
      </c>
      <c r="B10557" s="11" t="s">
        <v>46691</v>
      </c>
      <c r="C10557" s="11" t="s">
        <v>4867</v>
      </c>
      <c r="D10557" s="12"/>
      <c r="E10557" s="13" t="s">
        <v>46692</v>
      </c>
      <c r="F10557" s="11" t="s">
        <v>15740</v>
      </c>
      <c r="G10557" s="12" t="s">
        <v>74</v>
      </c>
      <c r="H10557" s="12" t="s">
        <v>14041</v>
      </c>
      <c r="I10557" s="14" t="s">
        <v>4870</v>
      </c>
      <c r="J10557" s="12" t="s">
        <v>24</v>
      </c>
      <c r="K10557" s="12" t="s">
        <v>25</v>
      </c>
      <c r="L10557" s="12" t="s">
        <v>39</v>
      </c>
      <c r="M10557" s="11" t="s">
        <v>149</v>
      </c>
      <c r="N10557" s="11" t="s">
        <v>4871</v>
      </c>
      <c r="O10557" s="12" t="s">
        <v>29</v>
      </c>
      <c r="P10557" s="12"/>
      <c r="Q10557" s="15" t="s">
        <v>46693</v>
      </c>
      <c r="R10557" s="12" t="s">
        <v>148</v>
      </c>
      <c r="S10557" s="11" t="s">
        <v>46694</v>
      </c>
      <c r="T10557" s="11" t="s">
        <v>4906</v>
      </c>
    </row>
    <row x14ac:dyDescent="0.25" r="10558" customHeight="1" ht="19.5">
      <c r="A10558" s="10">
        <v>45228</v>
      </c>
      <c r="B10558" s="11" t="s">
        <v>46695</v>
      </c>
      <c r="C10558" s="11" t="s">
        <v>4867</v>
      </c>
      <c r="D10558" s="12"/>
      <c r="E10558" s="13" t="s">
        <v>19585</v>
      </c>
      <c r="F10558" s="11" t="s">
        <v>2535</v>
      </c>
      <c r="G10558" s="12" t="s">
        <v>74</v>
      </c>
      <c r="H10558" s="12" t="s">
        <v>121</v>
      </c>
      <c r="I10558" s="14" t="s">
        <v>4870</v>
      </c>
      <c r="J10558" s="12" t="s">
        <v>24</v>
      </c>
      <c r="K10558" s="12" t="s">
        <v>25</v>
      </c>
      <c r="L10558" s="12" t="s">
        <v>39</v>
      </c>
      <c r="M10558" s="11" t="s">
        <v>149</v>
      </c>
      <c r="N10558" s="11" t="s">
        <v>4871</v>
      </c>
      <c r="O10558" s="12" t="s">
        <v>29</v>
      </c>
      <c r="P10558" s="12"/>
      <c r="Q10558" s="15" t="s">
        <v>46696</v>
      </c>
      <c r="R10558" s="12" t="s">
        <v>148</v>
      </c>
      <c r="S10558" s="11" t="s">
        <v>46697</v>
      </c>
      <c r="T10558" s="11" t="s">
        <v>4887</v>
      </c>
    </row>
    <row x14ac:dyDescent="0.25" r="10559" customHeight="1" ht="19.5">
      <c r="A10559" s="10">
        <v>45228</v>
      </c>
      <c r="B10559" s="11" t="s">
        <v>46698</v>
      </c>
      <c r="C10559" s="11" t="s">
        <v>6684</v>
      </c>
      <c r="D10559" s="12"/>
      <c r="E10559" s="13">
        <v>13117286701</v>
      </c>
      <c r="F10559" s="11" t="s">
        <v>46699</v>
      </c>
      <c r="G10559" s="12" t="s">
        <v>74</v>
      </c>
      <c r="H10559" s="12" t="s">
        <v>86</v>
      </c>
      <c r="I10559" s="14" t="s">
        <v>290</v>
      </c>
      <c r="J10559" s="12" t="s">
        <v>24</v>
      </c>
      <c r="K10559" s="12" t="s">
        <v>25</v>
      </c>
      <c r="L10559" s="12" t="s">
        <v>39</v>
      </c>
      <c r="M10559" s="11" t="s">
        <v>40</v>
      </c>
      <c r="N10559" s="11" t="s">
        <v>183</v>
      </c>
      <c r="O10559" s="12" t="s">
        <v>29</v>
      </c>
      <c r="P10559" s="12"/>
      <c r="Q10559" s="15" t="s">
        <v>46700</v>
      </c>
      <c r="R10559" s="12" t="s">
        <v>42</v>
      </c>
      <c r="S10559" s="11" t="s">
        <v>46701</v>
      </c>
      <c r="T10559" s="11"/>
    </row>
    <row x14ac:dyDescent="0.25" r="10560" customHeight="1" ht="19.5">
      <c r="A10560" s="10">
        <v>45227</v>
      </c>
      <c r="B10560" s="11" t="s">
        <v>46702</v>
      </c>
      <c r="C10560" s="11" t="s">
        <v>8341</v>
      </c>
      <c r="D10560" s="12"/>
      <c r="E10560" s="13">
        <v>15586358638</v>
      </c>
      <c r="F10560" s="11" t="s">
        <v>30428</v>
      </c>
      <c r="G10560" s="12" t="s">
        <v>56</v>
      </c>
      <c r="H10560" s="12"/>
      <c r="I10560" s="14" t="s">
        <v>189</v>
      </c>
      <c r="J10560" s="12" t="s">
        <v>24</v>
      </c>
      <c r="K10560" s="12" t="s">
        <v>25</v>
      </c>
      <c r="L10560" s="12" t="s">
        <v>39</v>
      </c>
      <c r="M10560" s="11" t="s">
        <v>27</v>
      </c>
      <c r="N10560" s="11" t="s">
        <v>28</v>
      </c>
      <c r="O10560" s="12" t="s">
        <v>29</v>
      </c>
      <c r="P10560" s="12"/>
      <c r="Q10560" s="15" t="s">
        <v>46703</v>
      </c>
      <c r="R10560" s="12" t="s">
        <v>42</v>
      </c>
      <c r="S10560" s="11" t="s">
        <v>46704</v>
      </c>
      <c r="T10560" s="11"/>
    </row>
    <row x14ac:dyDescent="0.25" r="10561" customHeight="1" ht="19.5">
      <c r="A10561" s="10">
        <v>45227</v>
      </c>
      <c r="B10561" s="11" t="s">
        <v>46705</v>
      </c>
      <c r="C10561" s="11" t="s">
        <v>164</v>
      </c>
      <c r="D10561" s="12"/>
      <c r="E10561" s="13">
        <v>13207222460</v>
      </c>
      <c r="F10561" s="11" t="s">
        <v>46706</v>
      </c>
      <c r="G10561" s="12" t="s">
        <v>289</v>
      </c>
      <c r="H10561" s="12"/>
      <c r="I10561" s="14" t="s">
        <v>486</v>
      </c>
      <c r="J10561" s="12" t="s">
        <v>24</v>
      </c>
      <c r="K10561" s="12" t="s">
        <v>25</v>
      </c>
      <c r="L10561" s="12" t="s">
        <v>39</v>
      </c>
      <c r="M10561" s="11" t="s">
        <v>40</v>
      </c>
      <c r="N10561" s="11" t="s">
        <v>28</v>
      </c>
      <c r="O10561" s="12" t="s">
        <v>29</v>
      </c>
      <c r="P10561" s="12"/>
      <c r="Q10561" s="15" t="s">
        <v>46707</v>
      </c>
      <c r="R10561" s="12" t="s">
        <v>51</v>
      </c>
      <c r="S10561" s="11" t="s">
        <v>46708</v>
      </c>
      <c r="T10561" s="11"/>
    </row>
    <row x14ac:dyDescent="0.25" r="10562" customHeight="1" ht="19.5">
      <c r="A10562" s="10">
        <v>45228</v>
      </c>
      <c r="B10562" s="11" t="s">
        <v>46709</v>
      </c>
      <c r="C10562" s="11" t="s">
        <v>5086</v>
      </c>
      <c r="D10562" s="12"/>
      <c r="E10562" s="13" t="s">
        <v>46710</v>
      </c>
      <c r="F10562" s="11" t="s">
        <v>46711</v>
      </c>
      <c r="G10562" s="12" t="s">
        <v>74</v>
      </c>
      <c r="H10562" s="12" t="s">
        <v>98</v>
      </c>
      <c r="I10562" s="14" t="s">
        <v>142</v>
      </c>
      <c r="J10562" s="12" t="s">
        <v>24</v>
      </c>
      <c r="K10562" s="12" t="s">
        <v>25</v>
      </c>
      <c r="L10562" s="12" t="s">
        <v>39</v>
      </c>
      <c r="M10562" s="11" t="s">
        <v>149</v>
      </c>
      <c r="N10562" s="11" t="s">
        <v>4871</v>
      </c>
      <c r="O10562" s="12" t="s">
        <v>29</v>
      </c>
      <c r="P10562" s="12"/>
      <c r="Q10562" s="15" t="s">
        <v>46712</v>
      </c>
      <c r="R10562" s="12" t="s">
        <v>148</v>
      </c>
      <c r="S10562" s="11" t="s">
        <v>46713</v>
      </c>
      <c r="T10562" s="11" t="s">
        <v>4906</v>
      </c>
    </row>
    <row x14ac:dyDescent="0.25" r="10563" customHeight="1" ht="19.5">
      <c r="A10563" s="10">
        <v>45228</v>
      </c>
      <c r="B10563" s="11" t="s">
        <v>46714</v>
      </c>
      <c r="C10563" s="11" t="s">
        <v>46</v>
      </c>
      <c r="D10563" s="12"/>
      <c r="E10563" s="13">
        <v>15671056683</v>
      </c>
      <c r="F10563" s="11" t="s">
        <v>46715</v>
      </c>
      <c r="G10563" s="12" t="s">
        <v>74</v>
      </c>
      <c r="H10563" s="12"/>
      <c r="I10563" s="14" t="s">
        <v>8690</v>
      </c>
      <c r="J10563" s="12" t="s">
        <v>24</v>
      </c>
      <c r="K10563" s="12" t="s">
        <v>25</v>
      </c>
      <c r="L10563" s="12" t="s">
        <v>39</v>
      </c>
      <c r="M10563" s="11" t="s">
        <v>40</v>
      </c>
      <c r="N10563" s="11" t="s">
        <v>28</v>
      </c>
      <c r="O10563" s="12" t="s">
        <v>29</v>
      </c>
      <c r="P10563" s="12"/>
      <c r="Q10563" s="15" t="s">
        <v>46716</v>
      </c>
      <c r="R10563" s="12" t="s">
        <v>51</v>
      </c>
      <c r="S10563" s="11" t="s">
        <v>46717</v>
      </c>
      <c r="T10563" s="11"/>
    </row>
    <row x14ac:dyDescent="0.25" r="10564" customHeight="1" ht="19.5">
      <c r="A10564" s="10">
        <v>45228</v>
      </c>
      <c r="B10564" s="11" t="s">
        <v>46718</v>
      </c>
      <c r="C10564" s="11" t="s">
        <v>4867</v>
      </c>
      <c r="D10564" s="12"/>
      <c r="E10564" s="13" t="s">
        <v>46719</v>
      </c>
      <c r="F10564" s="11" t="s">
        <v>46720</v>
      </c>
      <c r="G10564" s="12" t="s">
        <v>74</v>
      </c>
      <c r="H10564" s="12"/>
      <c r="I10564" s="14" t="s">
        <v>4870</v>
      </c>
      <c r="J10564" s="12" t="s">
        <v>24</v>
      </c>
      <c r="K10564" s="12" t="s">
        <v>25</v>
      </c>
      <c r="L10564" s="12" t="s">
        <v>39</v>
      </c>
      <c r="M10564" s="11" t="s">
        <v>149</v>
      </c>
      <c r="N10564" s="11" t="s">
        <v>4871</v>
      </c>
      <c r="O10564" s="12" t="s">
        <v>29</v>
      </c>
      <c r="P10564" s="12"/>
      <c r="Q10564" s="15" t="s">
        <v>46721</v>
      </c>
      <c r="R10564" s="12" t="s">
        <v>148</v>
      </c>
      <c r="S10564" s="11" t="s">
        <v>46722</v>
      </c>
      <c r="T10564" s="11" t="s">
        <v>4928</v>
      </c>
    </row>
    <row x14ac:dyDescent="0.25" r="10565" customHeight="1" ht="19.5">
      <c r="A10565" s="10">
        <v>45228</v>
      </c>
      <c r="B10565" s="11" t="s">
        <v>46723</v>
      </c>
      <c r="C10565" s="11" t="s">
        <v>4867</v>
      </c>
      <c r="D10565" s="12"/>
      <c r="E10565" s="13" t="s">
        <v>46724</v>
      </c>
      <c r="F10565" s="11" t="s">
        <v>46725</v>
      </c>
      <c r="G10565" s="12" t="s">
        <v>74</v>
      </c>
      <c r="H10565" s="12"/>
      <c r="I10565" s="14" t="s">
        <v>4870</v>
      </c>
      <c r="J10565" s="12" t="s">
        <v>24</v>
      </c>
      <c r="K10565" s="12" t="s">
        <v>25</v>
      </c>
      <c r="L10565" s="12" t="s">
        <v>39</v>
      </c>
      <c r="M10565" s="11" t="s">
        <v>149</v>
      </c>
      <c r="N10565" s="11" t="s">
        <v>4871</v>
      </c>
      <c r="O10565" s="12" t="s">
        <v>29</v>
      </c>
      <c r="P10565" s="12"/>
      <c r="Q10565" s="15" t="s">
        <v>46726</v>
      </c>
      <c r="R10565" s="12" t="s">
        <v>148</v>
      </c>
      <c r="S10565" s="11" t="s">
        <v>46727</v>
      </c>
      <c r="T10565" s="11" t="s">
        <v>4906</v>
      </c>
    </row>
    <row x14ac:dyDescent="0.25" r="10566" customHeight="1" ht="19.5">
      <c r="A10566" s="10">
        <v>45228</v>
      </c>
      <c r="B10566" s="11" t="s">
        <v>46728</v>
      </c>
      <c r="C10566" s="11" t="s">
        <v>4867</v>
      </c>
      <c r="D10566" s="12"/>
      <c r="E10566" s="13" t="s">
        <v>46729</v>
      </c>
      <c r="F10566" s="11" t="s">
        <v>1316</v>
      </c>
      <c r="G10566" s="12" t="s">
        <v>74</v>
      </c>
      <c r="H10566" s="12"/>
      <c r="I10566" s="14" t="s">
        <v>4870</v>
      </c>
      <c r="J10566" s="12" t="s">
        <v>24</v>
      </c>
      <c r="K10566" s="12" t="s">
        <v>25</v>
      </c>
      <c r="L10566" s="12" t="s">
        <v>39</v>
      </c>
      <c r="M10566" s="11" t="s">
        <v>149</v>
      </c>
      <c r="N10566" s="11" t="s">
        <v>4871</v>
      </c>
      <c r="O10566" s="12" t="s">
        <v>29</v>
      </c>
      <c r="P10566" s="12"/>
      <c r="Q10566" s="15" t="s">
        <v>46730</v>
      </c>
      <c r="R10566" s="12" t="s">
        <v>148</v>
      </c>
      <c r="S10566" s="11" t="s">
        <v>46731</v>
      </c>
      <c r="T10566" s="11" t="s">
        <v>4928</v>
      </c>
    </row>
    <row x14ac:dyDescent="0.25" r="10567" customHeight="1" ht="19.5">
      <c r="A10567" s="10">
        <v>45228</v>
      </c>
      <c r="B10567" s="11" t="s">
        <v>46732</v>
      </c>
      <c r="C10567" s="11" t="s">
        <v>4867</v>
      </c>
      <c r="D10567" s="12"/>
      <c r="E10567" s="13" t="s">
        <v>46733</v>
      </c>
      <c r="F10567" s="11" t="s">
        <v>46734</v>
      </c>
      <c r="G10567" s="12" t="s">
        <v>74</v>
      </c>
      <c r="H10567" s="12"/>
      <c r="I10567" s="14" t="s">
        <v>4870</v>
      </c>
      <c r="J10567" s="12" t="s">
        <v>24</v>
      </c>
      <c r="K10567" s="12" t="s">
        <v>25</v>
      </c>
      <c r="L10567" s="12" t="s">
        <v>39</v>
      </c>
      <c r="M10567" s="11" t="s">
        <v>149</v>
      </c>
      <c r="N10567" s="11" t="s">
        <v>4871</v>
      </c>
      <c r="O10567" s="12" t="s">
        <v>29</v>
      </c>
      <c r="P10567" s="12"/>
      <c r="Q10567" s="15" t="s">
        <v>46735</v>
      </c>
      <c r="R10567" s="12" t="s">
        <v>148</v>
      </c>
      <c r="S10567" s="11" t="s">
        <v>46736</v>
      </c>
      <c r="T10567" s="11" t="s">
        <v>7910</v>
      </c>
    </row>
    <row x14ac:dyDescent="0.25" r="10568" customHeight="1" ht="19.5">
      <c r="A10568" s="10">
        <v>45228</v>
      </c>
      <c r="B10568" s="11" t="s">
        <v>46737</v>
      </c>
      <c r="C10568" s="11" t="s">
        <v>4867</v>
      </c>
      <c r="D10568" s="12"/>
      <c r="E10568" s="13" t="s">
        <v>46738</v>
      </c>
      <c r="F10568" s="11" t="s">
        <v>46739</v>
      </c>
      <c r="G10568" s="12" t="s">
        <v>74</v>
      </c>
      <c r="H10568" s="12"/>
      <c r="I10568" s="14" t="s">
        <v>4870</v>
      </c>
      <c r="J10568" s="12" t="s">
        <v>24</v>
      </c>
      <c r="K10568" s="12" t="s">
        <v>25</v>
      </c>
      <c r="L10568" s="12" t="s">
        <v>39</v>
      </c>
      <c r="M10568" s="11" t="s">
        <v>149</v>
      </c>
      <c r="N10568" s="11" t="s">
        <v>4871</v>
      </c>
      <c r="O10568" s="12" t="s">
        <v>29</v>
      </c>
      <c r="P10568" s="12"/>
      <c r="Q10568" s="15" t="s">
        <v>46740</v>
      </c>
      <c r="R10568" s="12" t="s">
        <v>148</v>
      </c>
      <c r="S10568" s="11" t="s">
        <v>46741</v>
      </c>
      <c r="T10568" s="11" t="s">
        <v>4874</v>
      </c>
    </row>
    <row x14ac:dyDescent="0.25" r="10569" customHeight="1" ht="19.5">
      <c r="A10569" s="10">
        <v>45228</v>
      </c>
      <c r="B10569" s="11" t="s">
        <v>46742</v>
      </c>
      <c r="C10569" s="11" t="s">
        <v>4867</v>
      </c>
      <c r="D10569" s="12"/>
      <c r="E10569" s="13" t="s">
        <v>46743</v>
      </c>
      <c r="F10569" s="11" t="s">
        <v>9741</v>
      </c>
      <c r="G10569" s="12" t="s">
        <v>74</v>
      </c>
      <c r="H10569" s="12"/>
      <c r="I10569" s="14" t="s">
        <v>4870</v>
      </c>
      <c r="J10569" s="12" t="s">
        <v>24</v>
      </c>
      <c r="K10569" s="12" t="s">
        <v>25</v>
      </c>
      <c r="L10569" s="12" t="s">
        <v>39</v>
      </c>
      <c r="M10569" s="11" t="s">
        <v>149</v>
      </c>
      <c r="N10569" s="11" t="s">
        <v>4871</v>
      </c>
      <c r="O10569" s="12" t="s">
        <v>29</v>
      </c>
      <c r="P10569" s="12"/>
      <c r="Q10569" s="15" t="s">
        <v>46744</v>
      </c>
      <c r="R10569" s="12" t="s">
        <v>148</v>
      </c>
      <c r="S10569" s="11" t="s">
        <v>46745</v>
      </c>
      <c r="T10569" s="11" t="s">
        <v>6803</v>
      </c>
    </row>
    <row x14ac:dyDescent="0.25" r="10570" customHeight="1" ht="19.5">
      <c r="A10570" s="10">
        <v>45228</v>
      </c>
      <c r="B10570" s="11" t="s">
        <v>46746</v>
      </c>
      <c r="C10570" s="11" t="s">
        <v>4867</v>
      </c>
      <c r="D10570" s="12"/>
      <c r="E10570" s="13" t="s">
        <v>46747</v>
      </c>
      <c r="F10570" s="11" t="s">
        <v>46748</v>
      </c>
      <c r="G10570" s="12" t="s">
        <v>74</v>
      </c>
      <c r="H10570" s="12"/>
      <c r="I10570" s="14" t="s">
        <v>4870</v>
      </c>
      <c r="J10570" s="12" t="s">
        <v>24</v>
      </c>
      <c r="K10570" s="12" t="s">
        <v>25</v>
      </c>
      <c r="L10570" s="12" t="s">
        <v>39</v>
      </c>
      <c r="M10570" s="11" t="s">
        <v>149</v>
      </c>
      <c r="N10570" s="11" t="s">
        <v>4871</v>
      </c>
      <c r="O10570" s="12" t="s">
        <v>29</v>
      </c>
      <c r="P10570" s="12"/>
      <c r="Q10570" s="15" t="s">
        <v>46749</v>
      </c>
      <c r="R10570" s="12" t="s">
        <v>148</v>
      </c>
      <c r="S10570" s="11" t="s">
        <v>46750</v>
      </c>
      <c r="T10570" s="11" t="s">
        <v>7910</v>
      </c>
    </row>
    <row x14ac:dyDescent="0.25" r="10571" customHeight="1" ht="19.5">
      <c r="A10571" s="10">
        <v>45226</v>
      </c>
      <c r="B10571" s="11" t="s">
        <v>46751</v>
      </c>
      <c r="C10571" s="11" t="s">
        <v>46</v>
      </c>
      <c r="D10571" s="12"/>
      <c r="E10571" s="13">
        <v>18672657822</v>
      </c>
      <c r="F10571" s="11" t="s">
        <v>46752</v>
      </c>
      <c r="G10571" s="12" t="s">
        <v>37</v>
      </c>
      <c r="H10571" s="12"/>
      <c r="I10571" s="14" t="s">
        <v>38</v>
      </c>
      <c r="J10571" s="12" t="s">
        <v>24</v>
      </c>
      <c r="K10571" s="12" t="s">
        <v>25</v>
      </c>
      <c r="L10571" s="12" t="s">
        <v>39</v>
      </c>
      <c r="M10571" s="11" t="s">
        <v>40</v>
      </c>
      <c r="N10571" s="11" t="s">
        <v>28</v>
      </c>
      <c r="O10571" s="12" t="s">
        <v>29</v>
      </c>
      <c r="P10571" s="12"/>
      <c r="Q10571" s="15" t="s">
        <v>46753</v>
      </c>
      <c r="R10571" s="12" t="s">
        <v>51</v>
      </c>
      <c r="S10571" s="11" t="s">
        <v>46754</v>
      </c>
      <c r="T10571" s="11"/>
    </row>
    <row x14ac:dyDescent="0.25" r="10572" customHeight="1" ht="19.5">
      <c r="A10572" s="10">
        <v>45228</v>
      </c>
      <c r="B10572" s="11" t="s">
        <v>46755</v>
      </c>
      <c r="C10572" s="11" t="s">
        <v>4867</v>
      </c>
      <c r="D10572" s="12"/>
      <c r="E10572" s="13" t="s">
        <v>46756</v>
      </c>
      <c r="F10572" s="11" t="s">
        <v>46757</v>
      </c>
      <c r="G10572" s="12" t="s">
        <v>74</v>
      </c>
      <c r="H10572" s="12" t="s">
        <v>86</v>
      </c>
      <c r="I10572" s="14" t="s">
        <v>4870</v>
      </c>
      <c r="J10572" s="12" t="s">
        <v>24</v>
      </c>
      <c r="K10572" s="12" t="s">
        <v>25</v>
      </c>
      <c r="L10572" s="12" t="s">
        <v>39</v>
      </c>
      <c r="M10572" s="11" t="s">
        <v>149</v>
      </c>
      <c r="N10572" s="11" t="s">
        <v>4871</v>
      </c>
      <c r="O10572" s="12" t="s">
        <v>29</v>
      </c>
      <c r="P10572" s="12"/>
      <c r="Q10572" s="15" t="s">
        <v>46758</v>
      </c>
      <c r="R10572" s="12" t="s">
        <v>148</v>
      </c>
      <c r="S10572" s="11" t="s">
        <v>46759</v>
      </c>
      <c r="T10572" s="11" t="s">
        <v>4887</v>
      </c>
    </row>
    <row x14ac:dyDescent="0.25" r="10573" customHeight="1" ht="19.5">
      <c r="A10573" s="10">
        <v>45227</v>
      </c>
      <c r="B10573" s="11" t="s">
        <v>46760</v>
      </c>
      <c r="C10573" s="11" t="s">
        <v>6361</v>
      </c>
      <c r="D10573" s="12"/>
      <c r="E10573" s="13">
        <v>18671736472</v>
      </c>
      <c r="F10573" s="11" t="s">
        <v>46761</v>
      </c>
      <c r="G10573" s="12" t="s">
        <v>115</v>
      </c>
      <c r="H10573" s="12"/>
      <c r="I10573" s="14" t="s">
        <v>116</v>
      </c>
      <c r="J10573" s="12" t="s">
        <v>24</v>
      </c>
      <c r="K10573" s="12" t="s">
        <v>25</v>
      </c>
      <c r="L10573" s="12" t="s">
        <v>39</v>
      </c>
      <c r="M10573" s="11" t="s">
        <v>40</v>
      </c>
      <c r="N10573" s="11" t="s">
        <v>28</v>
      </c>
      <c r="O10573" s="12" t="s">
        <v>29</v>
      </c>
      <c r="P10573" s="12"/>
      <c r="Q10573" s="15" t="s">
        <v>46762</v>
      </c>
      <c r="R10573" s="12" t="s">
        <v>42</v>
      </c>
      <c r="S10573" s="11" t="s">
        <v>46763</v>
      </c>
      <c r="T10573" s="11"/>
    </row>
    <row x14ac:dyDescent="0.25" r="10574" customHeight="1" ht="19.5">
      <c r="A10574" s="10">
        <v>45228</v>
      </c>
      <c r="B10574" s="11" t="s">
        <v>46764</v>
      </c>
      <c r="C10574" s="11" t="s">
        <v>5684</v>
      </c>
      <c r="D10574" s="12"/>
      <c r="E10574" s="13">
        <v>18694086800</v>
      </c>
      <c r="F10574" s="11" t="s">
        <v>31499</v>
      </c>
      <c r="G10574" s="12" t="s">
        <v>216</v>
      </c>
      <c r="H10574" s="12"/>
      <c r="I10574" s="14" t="s">
        <v>8690</v>
      </c>
      <c r="J10574" s="12" t="s">
        <v>24</v>
      </c>
      <c r="K10574" s="12" t="s">
        <v>25</v>
      </c>
      <c r="L10574" s="12" t="s">
        <v>39</v>
      </c>
      <c r="M10574" s="11" t="s">
        <v>40</v>
      </c>
      <c r="N10574" s="11" t="s">
        <v>183</v>
      </c>
      <c r="O10574" s="12" t="s">
        <v>29</v>
      </c>
      <c r="P10574" s="12"/>
      <c r="Q10574" s="15" t="s">
        <v>46765</v>
      </c>
      <c r="R10574" s="12" t="s">
        <v>42</v>
      </c>
      <c r="S10574" s="11" t="s">
        <v>46766</v>
      </c>
      <c r="T10574" s="11"/>
    </row>
    <row x14ac:dyDescent="0.25" r="10575" customHeight="1" ht="19.5">
      <c r="A10575" s="10">
        <v>45228</v>
      </c>
      <c r="B10575" s="11" t="s">
        <v>46767</v>
      </c>
      <c r="C10575" s="11" t="s">
        <v>4867</v>
      </c>
      <c r="D10575" s="12"/>
      <c r="E10575" s="13" t="s">
        <v>46768</v>
      </c>
      <c r="F10575" s="11" t="s">
        <v>46769</v>
      </c>
      <c r="G10575" s="12" t="s">
        <v>74</v>
      </c>
      <c r="H10575" s="12" t="s">
        <v>86</v>
      </c>
      <c r="I10575" s="14" t="s">
        <v>4870</v>
      </c>
      <c r="J10575" s="12" t="s">
        <v>24</v>
      </c>
      <c r="K10575" s="12" t="s">
        <v>25</v>
      </c>
      <c r="L10575" s="12" t="s">
        <v>39</v>
      </c>
      <c r="M10575" s="11" t="s">
        <v>149</v>
      </c>
      <c r="N10575" s="11" t="s">
        <v>4871</v>
      </c>
      <c r="O10575" s="12" t="s">
        <v>29</v>
      </c>
      <c r="P10575" s="12"/>
      <c r="Q10575" s="15" t="s">
        <v>46770</v>
      </c>
      <c r="R10575" s="12" t="s">
        <v>148</v>
      </c>
      <c r="S10575" s="11" t="s">
        <v>46771</v>
      </c>
      <c r="T10575" s="11" t="s">
        <v>7910</v>
      </c>
    </row>
    <row x14ac:dyDescent="0.25" r="10576" customHeight="1" ht="19.5">
      <c r="A10576" s="10">
        <v>45226</v>
      </c>
      <c r="B10576" s="11" t="s">
        <v>46772</v>
      </c>
      <c r="C10576" s="11" t="s">
        <v>6191</v>
      </c>
      <c r="D10576" s="12"/>
      <c r="E10576" s="13">
        <v>13117273683</v>
      </c>
      <c r="F10576" s="11" t="s">
        <v>46773</v>
      </c>
      <c r="G10576" s="12" t="s">
        <v>37</v>
      </c>
      <c r="H10576" s="12"/>
      <c r="I10576" s="14" t="s">
        <v>68</v>
      </c>
      <c r="J10576" s="12" t="s">
        <v>24</v>
      </c>
      <c r="K10576" s="12" t="s">
        <v>25</v>
      </c>
      <c r="L10576" s="12" t="s">
        <v>39</v>
      </c>
      <c r="M10576" s="11" t="s">
        <v>27</v>
      </c>
      <c r="N10576" s="11" t="s">
        <v>624</v>
      </c>
      <c r="O10576" s="12" t="s">
        <v>29</v>
      </c>
      <c r="P10576" s="12"/>
      <c r="Q10576" s="15" t="s">
        <v>46774</v>
      </c>
      <c r="R10576" s="12" t="s">
        <v>42</v>
      </c>
      <c r="S10576" s="11" t="s">
        <v>46775</v>
      </c>
      <c r="T10576" s="11"/>
    </row>
    <row x14ac:dyDescent="0.25" r="10577" customHeight="1" ht="19.5">
      <c r="A10577" s="10">
        <v>45227</v>
      </c>
      <c r="B10577" s="11" t="s">
        <v>46776</v>
      </c>
      <c r="C10577" s="11" t="s">
        <v>5675</v>
      </c>
      <c r="D10577" s="12"/>
      <c r="E10577" s="13">
        <v>17671322339</v>
      </c>
      <c r="F10577" s="11" t="s">
        <v>46777</v>
      </c>
      <c r="G10577" s="12" t="s">
        <v>56</v>
      </c>
      <c r="H10577" s="12"/>
      <c r="I10577" s="14">
        <v>10015</v>
      </c>
      <c r="J10577" s="12" t="s">
        <v>24</v>
      </c>
      <c r="K10577" s="12" t="s">
        <v>172</v>
      </c>
      <c r="L10577" s="12" t="s">
        <v>26</v>
      </c>
      <c r="M10577" s="11" t="s">
        <v>27</v>
      </c>
      <c r="N10577" s="11" t="s">
        <v>28</v>
      </c>
      <c r="O10577" s="12" t="s">
        <v>29</v>
      </c>
      <c r="P10577" s="12"/>
      <c r="Q10577" s="15" t="s">
        <v>46778</v>
      </c>
      <c r="R10577" s="12" t="s">
        <v>31</v>
      </c>
      <c r="S10577" s="11" t="s">
        <v>46779</v>
      </c>
      <c r="T10577" s="11"/>
    </row>
    <row x14ac:dyDescent="0.25" r="10578" customHeight="1" ht="19.5">
      <c r="A10578" s="10">
        <v>45228</v>
      </c>
      <c r="B10578" s="11" t="s">
        <v>46780</v>
      </c>
      <c r="C10578" s="11" t="s">
        <v>4923</v>
      </c>
      <c r="D10578" s="12"/>
      <c r="E10578" s="13" t="s">
        <v>46781</v>
      </c>
      <c r="F10578" s="11" t="s">
        <v>46782</v>
      </c>
      <c r="G10578" s="12" t="s">
        <v>74</v>
      </c>
      <c r="H10578" s="12" t="s">
        <v>86</v>
      </c>
      <c r="I10578" s="14" t="s">
        <v>148</v>
      </c>
      <c r="J10578" s="12" t="s">
        <v>24</v>
      </c>
      <c r="K10578" s="12" t="s">
        <v>25</v>
      </c>
      <c r="L10578" s="12" t="s">
        <v>39</v>
      </c>
      <c r="M10578" s="11" t="s">
        <v>149</v>
      </c>
      <c r="N10578" s="11" t="s">
        <v>4871</v>
      </c>
      <c r="O10578" s="12" t="s">
        <v>29</v>
      </c>
      <c r="P10578" s="12"/>
      <c r="Q10578" s="15" t="s">
        <v>46783</v>
      </c>
      <c r="R10578" s="12" t="s">
        <v>148</v>
      </c>
      <c r="S10578" s="11" t="s">
        <v>46784</v>
      </c>
      <c r="T10578" s="11" t="s">
        <v>7910</v>
      </c>
    </row>
    <row x14ac:dyDescent="0.25" r="10579" customHeight="1" ht="19.5">
      <c r="A10579" s="10">
        <v>45228</v>
      </c>
      <c r="B10579" s="11" t="s">
        <v>46785</v>
      </c>
      <c r="C10579" s="11" t="s">
        <v>5060</v>
      </c>
      <c r="D10579" s="12"/>
      <c r="E10579" s="13" t="s">
        <v>46786</v>
      </c>
      <c r="F10579" s="11" t="s">
        <v>46787</v>
      </c>
      <c r="G10579" s="12" t="s">
        <v>74</v>
      </c>
      <c r="H10579" s="12"/>
      <c r="I10579" s="14" t="s">
        <v>4975</v>
      </c>
      <c r="J10579" s="12" t="s">
        <v>24</v>
      </c>
      <c r="K10579" s="12" t="s">
        <v>25</v>
      </c>
      <c r="L10579" s="12" t="s">
        <v>39</v>
      </c>
      <c r="M10579" s="11" t="s">
        <v>149</v>
      </c>
      <c r="N10579" s="11" t="s">
        <v>4871</v>
      </c>
      <c r="O10579" s="12" t="s">
        <v>29</v>
      </c>
      <c r="P10579" s="12"/>
      <c r="Q10579" s="15" t="s">
        <v>46788</v>
      </c>
      <c r="R10579" s="12" t="s">
        <v>148</v>
      </c>
      <c r="S10579" s="11" t="s">
        <v>46789</v>
      </c>
      <c r="T10579" s="11" t="s">
        <v>4928</v>
      </c>
    </row>
    <row x14ac:dyDescent="0.25" r="10580" customHeight="1" ht="19.5">
      <c r="A10580" s="10">
        <v>45228</v>
      </c>
      <c r="B10580" s="11" t="s">
        <v>46790</v>
      </c>
      <c r="C10580" s="11" t="s">
        <v>4867</v>
      </c>
      <c r="D10580" s="12"/>
      <c r="E10580" s="13" t="s">
        <v>46791</v>
      </c>
      <c r="F10580" s="11" t="s">
        <v>46792</v>
      </c>
      <c r="G10580" s="12" t="s">
        <v>74</v>
      </c>
      <c r="H10580" s="12" t="s">
        <v>86</v>
      </c>
      <c r="I10580" s="14" t="s">
        <v>4870</v>
      </c>
      <c r="J10580" s="12" t="s">
        <v>24</v>
      </c>
      <c r="K10580" s="12" t="s">
        <v>25</v>
      </c>
      <c r="L10580" s="12" t="s">
        <v>39</v>
      </c>
      <c r="M10580" s="11" t="s">
        <v>149</v>
      </c>
      <c r="N10580" s="11" t="s">
        <v>4871</v>
      </c>
      <c r="O10580" s="12" t="s">
        <v>29</v>
      </c>
      <c r="P10580" s="12"/>
      <c r="Q10580" s="15" t="s">
        <v>46793</v>
      </c>
      <c r="R10580" s="12" t="s">
        <v>148</v>
      </c>
      <c r="S10580" s="11" t="s">
        <v>46794</v>
      </c>
      <c r="T10580" s="11" t="s">
        <v>4961</v>
      </c>
    </row>
    <row x14ac:dyDescent="0.25" r="10581" customHeight="1" ht="19.5">
      <c r="A10581" s="10">
        <v>45228</v>
      </c>
      <c r="B10581" s="11" t="s">
        <v>46795</v>
      </c>
      <c r="C10581" s="11" t="s">
        <v>4882</v>
      </c>
      <c r="D10581" s="12"/>
      <c r="E10581" s="13" t="s">
        <v>18144</v>
      </c>
      <c r="F10581" s="11" t="s">
        <v>18145</v>
      </c>
      <c r="G10581" s="12" t="s">
        <v>74</v>
      </c>
      <c r="H10581" s="12" t="s">
        <v>98</v>
      </c>
      <c r="I10581" s="14" t="s">
        <v>148</v>
      </c>
      <c r="J10581" s="12" t="s">
        <v>24</v>
      </c>
      <c r="K10581" s="12" t="s">
        <v>25</v>
      </c>
      <c r="L10581" s="12" t="s">
        <v>39</v>
      </c>
      <c r="M10581" s="11" t="s">
        <v>149</v>
      </c>
      <c r="N10581" s="11" t="s">
        <v>4871</v>
      </c>
      <c r="O10581" s="12" t="s">
        <v>29</v>
      </c>
      <c r="P10581" s="12"/>
      <c r="Q10581" s="15" t="s">
        <v>46796</v>
      </c>
      <c r="R10581" s="12" t="s">
        <v>148</v>
      </c>
      <c r="S10581" s="11" t="s">
        <v>46797</v>
      </c>
      <c r="T10581" s="11" t="s">
        <v>4874</v>
      </c>
    </row>
    <row x14ac:dyDescent="0.25" r="10582" customHeight="1" ht="19.5">
      <c r="A10582" s="10">
        <v>45228</v>
      </c>
      <c r="B10582" s="11" t="s">
        <v>46798</v>
      </c>
      <c r="C10582" s="11" t="s">
        <v>7266</v>
      </c>
      <c r="D10582" s="12"/>
      <c r="E10582" s="13">
        <v>17683708283</v>
      </c>
      <c r="F10582" s="11" t="s">
        <v>46799</v>
      </c>
      <c r="G10582" s="12" t="s">
        <v>62</v>
      </c>
      <c r="H10582" s="12"/>
      <c r="I10582" s="14" t="s">
        <v>272</v>
      </c>
      <c r="J10582" s="12" t="s">
        <v>24</v>
      </c>
      <c r="K10582" s="12" t="s">
        <v>25</v>
      </c>
      <c r="L10582" s="12" t="s">
        <v>39</v>
      </c>
      <c r="M10582" s="11" t="s">
        <v>27</v>
      </c>
      <c r="N10582" s="11" t="s">
        <v>28</v>
      </c>
      <c r="O10582" s="12" t="s">
        <v>29</v>
      </c>
      <c r="P10582" s="12" t="s">
        <v>5807</v>
      </c>
      <c r="Q10582" s="15" t="s">
        <v>46800</v>
      </c>
      <c r="R10582" s="12" t="s">
        <v>42</v>
      </c>
      <c r="S10582" s="11" t="s">
        <v>46801</v>
      </c>
      <c r="T10582" s="11"/>
    </row>
    <row x14ac:dyDescent="0.25" r="10583" customHeight="1" ht="19.5">
      <c r="A10583" s="10">
        <v>45228</v>
      </c>
      <c r="B10583" s="11" t="s">
        <v>46802</v>
      </c>
      <c r="C10583" s="11" t="s">
        <v>4882</v>
      </c>
      <c r="D10583" s="12"/>
      <c r="E10583" s="13" t="s">
        <v>46803</v>
      </c>
      <c r="F10583" s="11" t="s">
        <v>13278</v>
      </c>
      <c r="G10583" s="12" t="s">
        <v>74</v>
      </c>
      <c r="H10583" s="12"/>
      <c r="I10583" s="14" t="s">
        <v>148</v>
      </c>
      <c r="J10583" s="12" t="s">
        <v>24</v>
      </c>
      <c r="K10583" s="12" t="s">
        <v>25</v>
      </c>
      <c r="L10583" s="12" t="s">
        <v>39</v>
      </c>
      <c r="M10583" s="11" t="s">
        <v>149</v>
      </c>
      <c r="N10583" s="11" t="s">
        <v>4871</v>
      </c>
      <c r="O10583" s="12" t="s">
        <v>29</v>
      </c>
      <c r="P10583" s="12"/>
      <c r="Q10583" s="15" t="s">
        <v>46804</v>
      </c>
      <c r="R10583" s="12" t="s">
        <v>148</v>
      </c>
      <c r="S10583" s="11" t="s">
        <v>46805</v>
      </c>
      <c r="T10583" s="11" t="s">
        <v>4906</v>
      </c>
    </row>
    <row x14ac:dyDescent="0.25" r="10584" customHeight="1" ht="19.5">
      <c r="A10584" s="10">
        <v>45228</v>
      </c>
      <c r="B10584" s="11" t="s">
        <v>46806</v>
      </c>
      <c r="C10584" s="11" t="s">
        <v>4867</v>
      </c>
      <c r="D10584" s="12"/>
      <c r="E10584" s="13" t="s">
        <v>46807</v>
      </c>
      <c r="F10584" s="11" t="s">
        <v>46808</v>
      </c>
      <c r="G10584" s="12" t="s">
        <v>74</v>
      </c>
      <c r="H10584" s="12" t="s">
        <v>86</v>
      </c>
      <c r="I10584" s="14" t="s">
        <v>4870</v>
      </c>
      <c r="J10584" s="12" t="s">
        <v>24</v>
      </c>
      <c r="K10584" s="12" t="s">
        <v>25</v>
      </c>
      <c r="L10584" s="12" t="s">
        <v>39</v>
      </c>
      <c r="M10584" s="11" t="s">
        <v>149</v>
      </c>
      <c r="N10584" s="11" t="s">
        <v>4871</v>
      </c>
      <c r="O10584" s="12" t="s">
        <v>29</v>
      </c>
      <c r="P10584" s="12"/>
      <c r="Q10584" s="15" t="s">
        <v>46809</v>
      </c>
      <c r="R10584" s="12" t="s">
        <v>148</v>
      </c>
      <c r="S10584" s="11" t="s">
        <v>46810</v>
      </c>
      <c r="T10584" s="11" t="s">
        <v>4955</v>
      </c>
    </row>
    <row x14ac:dyDescent="0.25" r="10585" customHeight="1" ht="19.5">
      <c r="A10585" s="10">
        <v>45227</v>
      </c>
      <c r="B10585" s="11" t="s">
        <v>46811</v>
      </c>
      <c r="C10585" s="11" t="s">
        <v>3305</v>
      </c>
      <c r="D10585" s="12"/>
      <c r="E10585" s="13">
        <v>15587938572</v>
      </c>
      <c r="F10585" s="11" t="s">
        <v>46812</v>
      </c>
      <c r="G10585" s="12" t="s">
        <v>37</v>
      </c>
      <c r="H10585" s="12" t="s">
        <v>121</v>
      </c>
      <c r="I10585" s="14">
        <v>10015</v>
      </c>
      <c r="J10585" s="12" t="s">
        <v>24</v>
      </c>
      <c r="K10585" s="12" t="s">
        <v>25</v>
      </c>
      <c r="L10585" s="12" t="s">
        <v>26</v>
      </c>
      <c r="M10585" s="11" t="s">
        <v>27</v>
      </c>
      <c r="N10585" s="11" t="s">
        <v>28</v>
      </c>
      <c r="O10585" s="12" t="s">
        <v>29</v>
      </c>
      <c r="P10585" s="12"/>
      <c r="Q10585" s="15" t="s">
        <v>46813</v>
      </c>
      <c r="R10585" s="12" t="s">
        <v>31</v>
      </c>
      <c r="S10585" s="11" t="s">
        <v>46814</v>
      </c>
      <c r="T10585" s="11"/>
    </row>
    <row x14ac:dyDescent="0.25" r="10586" customHeight="1" ht="19.5">
      <c r="A10586" s="10">
        <v>45228</v>
      </c>
      <c r="B10586" s="11" t="s">
        <v>46815</v>
      </c>
      <c r="C10586" s="11" t="s">
        <v>5060</v>
      </c>
      <c r="D10586" s="12"/>
      <c r="E10586" s="13" t="s">
        <v>46816</v>
      </c>
      <c r="F10586" s="11" t="s">
        <v>46817</v>
      </c>
      <c r="G10586" s="12" t="s">
        <v>74</v>
      </c>
      <c r="H10586" s="12"/>
      <c r="I10586" s="14" t="s">
        <v>4975</v>
      </c>
      <c r="J10586" s="12" t="s">
        <v>24</v>
      </c>
      <c r="K10586" s="12" t="s">
        <v>25</v>
      </c>
      <c r="L10586" s="12" t="s">
        <v>39</v>
      </c>
      <c r="M10586" s="11" t="s">
        <v>149</v>
      </c>
      <c r="N10586" s="11" t="s">
        <v>4871</v>
      </c>
      <c r="O10586" s="12" t="s">
        <v>29</v>
      </c>
      <c r="P10586" s="12"/>
      <c r="Q10586" s="15" t="s">
        <v>46818</v>
      </c>
      <c r="R10586" s="12" t="s">
        <v>148</v>
      </c>
      <c r="S10586" s="11" t="s">
        <v>46819</v>
      </c>
      <c r="T10586" s="11" t="s">
        <v>4874</v>
      </c>
    </row>
    <row x14ac:dyDescent="0.25" r="10587" customHeight="1" ht="19.5">
      <c r="A10587" s="10">
        <v>45228</v>
      </c>
      <c r="B10587" s="11" t="s">
        <v>46820</v>
      </c>
      <c r="C10587" s="11" t="s">
        <v>4867</v>
      </c>
      <c r="D10587" s="12"/>
      <c r="E10587" s="13" t="s">
        <v>46821</v>
      </c>
      <c r="F10587" s="11" t="s">
        <v>46822</v>
      </c>
      <c r="G10587" s="12" t="s">
        <v>74</v>
      </c>
      <c r="H10587" s="12" t="s">
        <v>98</v>
      </c>
      <c r="I10587" s="14" t="s">
        <v>4870</v>
      </c>
      <c r="J10587" s="12" t="s">
        <v>24</v>
      </c>
      <c r="K10587" s="12" t="s">
        <v>25</v>
      </c>
      <c r="L10587" s="12" t="s">
        <v>39</v>
      </c>
      <c r="M10587" s="11" t="s">
        <v>149</v>
      </c>
      <c r="N10587" s="11" t="s">
        <v>4871</v>
      </c>
      <c r="O10587" s="12" t="s">
        <v>29</v>
      </c>
      <c r="P10587" s="12"/>
      <c r="Q10587" s="15" t="s">
        <v>46823</v>
      </c>
      <c r="R10587" s="12" t="s">
        <v>148</v>
      </c>
      <c r="S10587" s="11" t="s">
        <v>46824</v>
      </c>
      <c r="T10587" s="11" t="s">
        <v>4874</v>
      </c>
    </row>
    <row x14ac:dyDescent="0.25" r="10588" customHeight="1" ht="19.5">
      <c r="A10588" s="10">
        <v>45228</v>
      </c>
      <c r="B10588" s="11" t="s">
        <v>46825</v>
      </c>
      <c r="C10588" s="11" t="s">
        <v>4867</v>
      </c>
      <c r="D10588" s="12"/>
      <c r="E10588" s="13" t="s">
        <v>46826</v>
      </c>
      <c r="F10588" s="11" t="s">
        <v>46827</v>
      </c>
      <c r="G10588" s="12" t="s">
        <v>74</v>
      </c>
      <c r="H10588" s="12"/>
      <c r="I10588" s="14" t="s">
        <v>4870</v>
      </c>
      <c r="J10588" s="12" t="s">
        <v>24</v>
      </c>
      <c r="K10588" s="12" t="s">
        <v>25</v>
      </c>
      <c r="L10588" s="12" t="s">
        <v>39</v>
      </c>
      <c r="M10588" s="11" t="s">
        <v>149</v>
      </c>
      <c r="N10588" s="11" t="s">
        <v>4871</v>
      </c>
      <c r="O10588" s="12" t="s">
        <v>29</v>
      </c>
      <c r="P10588" s="12"/>
      <c r="Q10588" s="15" t="s">
        <v>46828</v>
      </c>
      <c r="R10588" s="12" t="s">
        <v>148</v>
      </c>
      <c r="S10588" s="11" t="s">
        <v>46829</v>
      </c>
      <c r="T10588" s="11" t="s">
        <v>7910</v>
      </c>
    </row>
    <row x14ac:dyDescent="0.25" r="10589" customHeight="1" ht="19.5">
      <c r="A10589" s="10">
        <v>45228</v>
      </c>
      <c r="B10589" s="11" t="s">
        <v>46830</v>
      </c>
      <c r="C10589" s="11" t="s">
        <v>4867</v>
      </c>
      <c r="D10589" s="12"/>
      <c r="E10589" s="13" t="s">
        <v>46831</v>
      </c>
      <c r="F10589" s="11" t="s">
        <v>46832</v>
      </c>
      <c r="G10589" s="12" t="s">
        <v>74</v>
      </c>
      <c r="H10589" s="12"/>
      <c r="I10589" s="14" t="s">
        <v>4870</v>
      </c>
      <c r="J10589" s="12" t="s">
        <v>24</v>
      </c>
      <c r="K10589" s="12" t="s">
        <v>25</v>
      </c>
      <c r="L10589" s="12" t="s">
        <v>39</v>
      </c>
      <c r="M10589" s="11" t="s">
        <v>149</v>
      </c>
      <c r="N10589" s="11" t="s">
        <v>4871</v>
      </c>
      <c r="O10589" s="12" t="s">
        <v>29</v>
      </c>
      <c r="P10589" s="12"/>
      <c r="Q10589" s="15" t="s">
        <v>46833</v>
      </c>
      <c r="R10589" s="12" t="s">
        <v>148</v>
      </c>
      <c r="S10589" s="11" t="s">
        <v>46834</v>
      </c>
      <c r="T10589" s="11" t="s">
        <v>7782</v>
      </c>
    </row>
    <row x14ac:dyDescent="0.25" r="10590" customHeight="1" ht="19.5">
      <c r="A10590" s="10">
        <v>45226</v>
      </c>
      <c r="B10590" s="11" t="s">
        <v>46835</v>
      </c>
      <c r="C10590" s="11" t="s">
        <v>46</v>
      </c>
      <c r="D10590" s="12"/>
      <c r="E10590" s="13">
        <v>13197329591</v>
      </c>
      <c r="F10590" s="11" t="s">
        <v>46836</v>
      </c>
      <c r="G10590" s="12" t="s">
        <v>289</v>
      </c>
      <c r="H10590" s="12"/>
      <c r="I10590" s="14" t="s">
        <v>381</v>
      </c>
      <c r="J10590" s="12" t="s">
        <v>24</v>
      </c>
      <c r="K10590" s="12" t="s">
        <v>25</v>
      </c>
      <c r="L10590" s="12" t="s">
        <v>39</v>
      </c>
      <c r="M10590" s="11" t="s">
        <v>27</v>
      </c>
      <c r="N10590" s="11" t="s">
        <v>28</v>
      </c>
      <c r="O10590" s="12" t="s">
        <v>29</v>
      </c>
      <c r="P10590" s="12"/>
      <c r="Q10590" s="15" t="s">
        <v>46837</v>
      </c>
      <c r="R10590" s="12" t="s">
        <v>51</v>
      </c>
      <c r="S10590" s="11" t="s">
        <v>46838</v>
      </c>
      <c r="T10590" s="11"/>
    </row>
    <row x14ac:dyDescent="0.25" r="10591" customHeight="1" ht="19.5">
      <c r="A10591" s="10">
        <v>45228</v>
      </c>
      <c r="B10591" s="11" t="s">
        <v>46839</v>
      </c>
      <c r="C10591" s="11" t="s">
        <v>5117</v>
      </c>
      <c r="D10591" s="12"/>
      <c r="E10591" s="13" t="s">
        <v>46840</v>
      </c>
      <c r="F10591" s="11" t="s">
        <v>46841</v>
      </c>
      <c r="G10591" s="12" t="s">
        <v>74</v>
      </c>
      <c r="H10591" s="12"/>
      <c r="I10591" s="14" t="s">
        <v>4975</v>
      </c>
      <c r="J10591" s="12" t="s">
        <v>24</v>
      </c>
      <c r="K10591" s="12" t="s">
        <v>25</v>
      </c>
      <c r="L10591" s="12" t="s">
        <v>39</v>
      </c>
      <c r="M10591" s="11" t="s">
        <v>149</v>
      </c>
      <c r="N10591" s="11" t="s">
        <v>4871</v>
      </c>
      <c r="O10591" s="12" t="s">
        <v>29</v>
      </c>
      <c r="P10591" s="12"/>
      <c r="Q10591" s="15" t="s">
        <v>46842</v>
      </c>
      <c r="R10591" s="12" t="s">
        <v>148</v>
      </c>
      <c r="S10591" s="11" t="s">
        <v>46843</v>
      </c>
      <c r="T10591" s="11" t="s">
        <v>7910</v>
      </c>
    </row>
    <row x14ac:dyDescent="0.25" r="10592" customHeight="1" ht="19.5">
      <c r="A10592" s="10">
        <v>45228</v>
      </c>
      <c r="B10592" s="11" t="s">
        <v>46844</v>
      </c>
      <c r="C10592" s="11" t="s">
        <v>6684</v>
      </c>
      <c r="D10592" s="12"/>
      <c r="E10592" s="13">
        <v>18571420111</v>
      </c>
      <c r="F10592" s="11" t="s">
        <v>46845</v>
      </c>
      <c r="G10592" s="12" t="s">
        <v>171</v>
      </c>
      <c r="H10592" s="12"/>
      <c r="I10592" s="14" t="s">
        <v>352</v>
      </c>
      <c r="J10592" s="12" t="s">
        <v>24</v>
      </c>
      <c r="K10592" s="12" t="s">
        <v>25</v>
      </c>
      <c r="L10592" s="12" t="s">
        <v>39</v>
      </c>
      <c r="M10592" s="11" t="s">
        <v>40</v>
      </c>
      <c r="N10592" s="11" t="s">
        <v>183</v>
      </c>
      <c r="O10592" s="12" t="s">
        <v>29</v>
      </c>
      <c r="P10592" s="12"/>
      <c r="Q10592" s="15" t="s">
        <v>46846</v>
      </c>
      <c r="R10592" s="12" t="s">
        <v>42</v>
      </c>
      <c r="S10592" s="11" t="s">
        <v>46847</v>
      </c>
      <c r="T10592" s="11"/>
    </row>
    <row x14ac:dyDescent="0.25" r="10593" customHeight="1" ht="19.5">
      <c r="A10593" s="10">
        <v>45228</v>
      </c>
      <c r="B10593" s="11" t="s">
        <v>46848</v>
      </c>
      <c r="C10593" s="11" t="s">
        <v>46</v>
      </c>
      <c r="D10593" s="12"/>
      <c r="E10593" s="13">
        <v>15549348832</v>
      </c>
      <c r="F10593" s="11" t="s">
        <v>46849</v>
      </c>
      <c r="G10593" s="12" t="s">
        <v>115</v>
      </c>
      <c r="H10593" s="12"/>
      <c r="I10593" s="14" t="s">
        <v>116</v>
      </c>
      <c r="J10593" s="12" t="s">
        <v>24</v>
      </c>
      <c r="K10593" s="12" t="s">
        <v>25</v>
      </c>
      <c r="L10593" s="12" t="s">
        <v>39</v>
      </c>
      <c r="M10593" s="11" t="s">
        <v>27</v>
      </c>
      <c r="N10593" s="11" t="s">
        <v>28</v>
      </c>
      <c r="O10593" s="12" t="s">
        <v>29</v>
      </c>
      <c r="P10593" s="12"/>
      <c r="Q10593" s="15" t="s">
        <v>46850</v>
      </c>
      <c r="R10593" s="12" t="s">
        <v>51</v>
      </c>
      <c r="S10593" s="11" t="s">
        <v>46851</v>
      </c>
      <c r="T10593" s="11"/>
    </row>
    <row x14ac:dyDescent="0.25" r="10594" customHeight="1" ht="19.5">
      <c r="A10594" s="10">
        <v>45228</v>
      </c>
      <c r="B10594" s="11" t="s">
        <v>46852</v>
      </c>
      <c r="C10594" s="11" t="s">
        <v>4867</v>
      </c>
      <c r="D10594" s="12"/>
      <c r="E10594" s="13" t="s">
        <v>46853</v>
      </c>
      <c r="F10594" s="11" t="s">
        <v>46854</v>
      </c>
      <c r="G10594" s="12" t="s">
        <v>74</v>
      </c>
      <c r="H10594" s="12"/>
      <c r="I10594" s="14" t="s">
        <v>4870</v>
      </c>
      <c r="J10594" s="12" t="s">
        <v>24</v>
      </c>
      <c r="K10594" s="12" t="s">
        <v>25</v>
      </c>
      <c r="L10594" s="12" t="s">
        <v>39</v>
      </c>
      <c r="M10594" s="11" t="s">
        <v>149</v>
      </c>
      <c r="N10594" s="11" t="s">
        <v>4871</v>
      </c>
      <c r="O10594" s="12" t="s">
        <v>29</v>
      </c>
      <c r="P10594" s="12"/>
      <c r="Q10594" s="15" t="s">
        <v>46855</v>
      </c>
      <c r="R10594" s="12" t="s">
        <v>148</v>
      </c>
      <c r="S10594" s="11" t="s">
        <v>46856</v>
      </c>
      <c r="T10594" s="11" t="s">
        <v>7910</v>
      </c>
    </row>
    <row x14ac:dyDescent="0.25" r="10595" customHeight="1" ht="19.5">
      <c r="A10595" s="10">
        <v>45227</v>
      </c>
      <c r="B10595" s="11" t="s">
        <v>46857</v>
      </c>
      <c r="C10595" s="11" t="s">
        <v>6271</v>
      </c>
      <c r="D10595" s="12"/>
      <c r="E10595" s="13">
        <v>15549396578</v>
      </c>
      <c r="F10595" s="11" t="s">
        <v>1503</v>
      </c>
      <c r="G10595" s="12" t="s">
        <v>23</v>
      </c>
      <c r="H10595" s="12" t="s">
        <v>121</v>
      </c>
      <c r="I10595" s="14" t="s">
        <v>189</v>
      </c>
      <c r="J10595" s="12" t="s">
        <v>24</v>
      </c>
      <c r="K10595" s="12" t="s">
        <v>25</v>
      </c>
      <c r="L10595" s="12" t="s">
        <v>39</v>
      </c>
      <c r="M10595" s="11" t="s">
        <v>27</v>
      </c>
      <c r="N10595" s="11" t="s">
        <v>28</v>
      </c>
      <c r="O10595" s="12" t="s">
        <v>29</v>
      </c>
      <c r="P10595" s="12"/>
      <c r="Q10595" s="15" t="s">
        <v>46858</v>
      </c>
      <c r="R10595" s="12" t="s">
        <v>42</v>
      </c>
      <c r="S10595" s="11" t="s">
        <v>46859</v>
      </c>
      <c r="T10595" s="11"/>
    </row>
    <row x14ac:dyDescent="0.25" r="10596" customHeight="1" ht="19.5">
      <c r="A10596" s="10">
        <v>45228</v>
      </c>
      <c r="B10596" s="11" t="s">
        <v>46860</v>
      </c>
      <c r="C10596" s="11" t="s">
        <v>4867</v>
      </c>
      <c r="D10596" s="12"/>
      <c r="E10596" s="13" t="s">
        <v>46861</v>
      </c>
      <c r="F10596" s="11" t="s">
        <v>46862</v>
      </c>
      <c r="G10596" s="12" t="s">
        <v>74</v>
      </c>
      <c r="H10596" s="12" t="s">
        <v>86</v>
      </c>
      <c r="I10596" s="14" t="s">
        <v>4870</v>
      </c>
      <c r="J10596" s="12" t="s">
        <v>24</v>
      </c>
      <c r="K10596" s="12" t="s">
        <v>25</v>
      </c>
      <c r="L10596" s="12" t="s">
        <v>39</v>
      </c>
      <c r="M10596" s="11" t="s">
        <v>149</v>
      </c>
      <c r="N10596" s="11" t="s">
        <v>4871</v>
      </c>
      <c r="O10596" s="12" t="s">
        <v>29</v>
      </c>
      <c r="P10596" s="12"/>
      <c r="Q10596" s="15" t="s">
        <v>46863</v>
      </c>
      <c r="R10596" s="12" t="s">
        <v>148</v>
      </c>
      <c r="S10596" s="11" t="s">
        <v>46864</v>
      </c>
      <c r="T10596" s="11" t="s">
        <v>7910</v>
      </c>
    </row>
    <row x14ac:dyDescent="0.25" r="10597" customHeight="1" ht="19.5">
      <c r="A10597" s="10">
        <v>45228</v>
      </c>
      <c r="B10597" s="11" t="s">
        <v>46865</v>
      </c>
      <c r="C10597" s="11" t="s">
        <v>5684</v>
      </c>
      <c r="D10597" s="12"/>
      <c r="E10597" s="13">
        <v>13047152998</v>
      </c>
      <c r="F10597" s="11" t="s">
        <v>46866</v>
      </c>
      <c r="G10597" s="12" t="s">
        <v>74</v>
      </c>
      <c r="H10597" s="12"/>
      <c r="I10597" s="14" t="s">
        <v>110</v>
      </c>
      <c r="J10597" s="12" t="s">
        <v>24</v>
      </c>
      <c r="K10597" s="12" t="s">
        <v>25</v>
      </c>
      <c r="L10597" s="12" t="s">
        <v>39</v>
      </c>
      <c r="M10597" s="11" t="s">
        <v>40</v>
      </c>
      <c r="N10597" s="11" t="s">
        <v>183</v>
      </c>
      <c r="O10597" s="12" t="s">
        <v>29</v>
      </c>
      <c r="P10597" s="12"/>
      <c r="Q10597" s="15" t="s">
        <v>46867</v>
      </c>
      <c r="R10597" s="12" t="s">
        <v>42</v>
      </c>
      <c r="S10597" s="11" t="s">
        <v>46868</v>
      </c>
      <c r="T10597" s="11"/>
    </row>
    <row x14ac:dyDescent="0.25" r="10598" customHeight="1" ht="19.5">
      <c r="A10598" s="10">
        <v>45227</v>
      </c>
      <c r="B10598" s="11" t="s">
        <v>46869</v>
      </c>
      <c r="C10598" s="11" t="s">
        <v>7138</v>
      </c>
      <c r="D10598" s="12"/>
      <c r="E10598" s="13">
        <v>13032708255</v>
      </c>
      <c r="F10598" s="11" t="s">
        <v>34860</v>
      </c>
      <c r="G10598" s="12" t="s">
        <v>115</v>
      </c>
      <c r="H10598" s="12"/>
      <c r="I10598" s="14" t="s">
        <v>241</v>
      </c>
      <c r="J10598" s="12" t="s">
        <v>24</v>
      </c>
      <c r="K10598" s="12" t="s">
        <v>25</v>
      </c>
      <c r="L10598" s="12" t="s">
        <v>39</v>
      </c>
      <c r="M10598" s="11" t="s">
        <v>27</v>
      </c>
      <c r="N10598" s="11" t="s">
        <v>4770</v>
      </c>
      <c r="O10598" s="12" t="s">
        <v>29</v>
      </c>
      <c r="P10598" s="12"/>
      <c r="Q10598" s="15" t="s">
        <v>46870</v>
      </c>
      <c r="R10598" s="12" t="s">
        <v>7139</v>
      </c>
      <c r="S10598" s="11" t="s">
        <v>12453</v>
      </c>
      <c r="T10598" s="11"/>
    </row>
    <row x14ac:dyDescent="0.25" r="10599" customHeight="1" ht="19.5">
      <c r="A10599" s="10">
        <v>45228</v>
      </c>
      <c r="B10599" s="11" t="s">
        <v>46871</v>
      </c>
      <c r="C10599" s="11" t="s">
        <v>4867</v>
      </c>
      <c r="D10599" s="12"/>
      <c r="E10599" s="13" t="s">
        <v>46872</v>
      </c>
      <c r="F10599" s="11" t="s">
        <v>46873</v>
      </c>
      <c r="G10599" s="12" t="s">
        <v>74</v>
      </c>
      <c r="H10599" s="12"/>
      <c r="I10599" s="14" t="s">
        <v>4870</v>
      </c>
      <c r="J10599" s="12" t="s">
        <v>24</v>
      </c>
      <c r="K10599" s="12" t="s">
        <v>25</v>
      </c>
      <c r="L10599" s="12" t="s">
        <v>39</v>
      </c>
      <c r="M10599" s="11" t="s">
        <v>149</v>
      </c>
      <c r="N10599" s="11" t="s">
        <v>4871</v>
      </c>
      <c r="O10599" s="12" t="s">
        <v>29</v>
      </c>
      <c r="P10599" s="12"/>
      <c r="Q10599" s="15" t="s">
        <v>46874</v>
      </c>
      <c r="R10599" s="12" t="s">
        <v>148</v>
      </c>
      <c r="S10599" s="11" t="s">
        <v>46875</v>
      </c>
      <c r="T10599" s="11" t="s">
        <v>4906</v>
      </c>
    </row>
    <row x14ac:dyDescent="0.25" r="10600" customHeight="1" ht="19.5">
      <c r="A10600" s="10">
        <v>45228</v>
      </c>
      <c r="B10600" s="11" t="s">
        <v>46876</v>
      </c>
      <c r="C10600" s="11" t="s">
        <v>4867</v>
      </c>
      <c r="D10600" s="12"/>
      <c r="E10600" s="13" t="s">
        <v>46877</v>
      </c>
      <c r="F10600" s="11" t="s">
        <v>46878</v>
      </c>
      <c r="G10600" s="12" t="s">
        <v>74</v>
      </c>
      <c r="H10600" s="12"/>
      <c r="I10600" s="14" t="s">
        <v>4870</v>
      </c>
      <c r="J10600" s="12" t="s">
        <v>24</v>
      </c>
      <c r="K10600" s="12" t="s">
        <v>25</v>
      </c>
      <c r="L10600" s="12" t="s">
        <v>39</v>
      </c>
      <c r="M10600" s="11" t="s">
        <v>149</v>
      </c>
      <c r="N10600" s="11" t="s">
        <v>4871</v>
      </c>
      <c r="O10600" s="12" t="s">
        <v>29</v>
      </c>
      <c r="P10600" s="12"/>
      <c r="Q10600" s="15" t="s">
        <v>46879</v>
      </c>
      <c r="R10600" s="12" t="s">
        <v>148</v>
      </c>
      <c r="S10600" s="11" t="s">
        <v>46880</v>
      </c>
      <c r="T10600" s="11" t="s">
        <v>6808</v>
      </c>
    </row>
    <row x14ac:dyDescent="0.25" r="10601" customHeight="1" ht="19.5">
      <c r="A10601" s="10">
        <v>45227</v>
      </c>
      <c r="B10601" s="11" t="s">
        <v>46881</v>
      </c>
      <c r="C10601" s="11" t="s">
        <v>164</v>
      </c>
      <c r="D10601" s="12"/>
      <c r="E10601" s="13">
        <v>13264907553</v>
      </c>
      <c r="F10601" s="11" t="s">
        <v>46882</v>
      </c>
      <c r="G10601" s="12" t="s">
        <v>115</v>
      </c>
      <c r="H10601" s="12"/>
      <c r="I10601" s="14" t="s">
        <v>93</v>
      </c>
      <c r="J10601" s="12" t="s">
        <v>24</v>
      </c>
      <c r="K10601" s="12" t="s">
        <v>25</v>
      </c>
      <c r="L10601" s="12" t="s">
        <v>39</v>
      </c>
      <c r="M10601" s="11" t="s">
        <v>27</v>
      </c>
      <c r="N10601" s="11" t="s">
        <v>28</v>
      </c>
      <c r="O10601" s="12" t="s">
        <v>29</v>
      </c>
      <c r="P10601" s="12"/>
      <c r="Q10601" s="15" t="s">
        <v>46883</v>
      </c>
      <c r="R10601" s="12" t="s">
        <v>51</v>
      </c>
      <c r="S10601" s="11" t="s">
        <v>46884</v>
      </c>
      <c r="T10601" s="11"/>
    </row>
    <row x14ac:dyDescent="0.25" r="10602" customHeight="1" ht="19.5">
      <c r="A10602" s="10">
        <v>45228</v>
      </c>
      <c r="B10602" s="11" t="s">
        <v>46885</v>
      </c>
      <c r="C10602" s="11" t="s">
        <v>4882</v>
      </c>
      <c r="D10602" s="12"/>
      <c r="E10602" s="13" t="s">
        <v>46886</v>
      </c>
      <c r="F10602" s="11" t="s">
        <v>46887</v>
      </c>
      <c r="G10602" s="12" t="s">
        <v>74</v>
      </c>
      <c r="H10602" s="12"/>
      <c r="I10602" s="14" t="s">
        <v>148</v>
      </c>
      <c r="J10602" s="12" t="s">
        <v>24</v>
      </c>
      <c r="K10602" s="12" t="s">
        <v>25</v>
      </c>
      <c r="L10602" s="12" t="s">
        <v>39</v>
      </c>
      <c r="M10602" s="11" t="s">
        <v>149</v>
      </c>
      <c r="N10602" s="11" t="s">
        <v>4871</v>
      </c>
      <c r="O10602" s="12" t="s">
        <v>29</v>
      </c>
      <c r="P10602" s="12"/>
      <c r="Q10602" s="15" t="s">
        <v>46888</v>
      </c>
      <c r="R10602" s="12" t="s">
        <v>148</v>
      </c>
      <c r="S10602" s="11" t="s">
        <v>46889</v>
      </c>
      <c r="T10602" s="11" t="s">
        <v>4893</v>
      </c>
    </row>
    <row x14ac:dyDescent="0.25" r="10603" customHeight="1" ht="19.5">
      <c r="A10603" s="10">
        <v>45227</v>
      </c>
      <c r="B10603" s="11" t="s">
        <v>46890</v>
      </c>
      <c r="C10603" s="11" t="s">
        <v>164</v>
      </c>
      <c r="D10603" s="12"/>
      <c r="E10603" s="13">
        <v>15671073026</v>
      </c>
      <c r="F10603" s="11" t="s">
        <v>46891</v>
      </c>
      <c r="G10603" s="12" t="s">
        <v>56</v>
      </c>
      <c r="H10603" s="12"/>
      <c r="I10603" s="14" t="s">
        <v>57</v>
      </c>
      <c r="J10603" s="12" t="s">
        <v>24</v>
      </c>
      <c r="K10603" s="12" t="s">
        <v>25</v>
      </c>
      <c r="L10603" s="12" t="s">
        <v>39</v>
      </c>
      <c r="M10603" s="11" t="s">
        <v>40</v>
      </c>
      <c r="N10603" s="11" t="s">
        <v>28</v>
      </c>
      <c r="O10603" s="12" t="s">
        <v>29</v>
      </c>
      <c r="P10603" s="12"/>
      <c r="Q10603" s="15" t="s">
        <v>46892</v>
      </c>
      <c r="R10603" s="12" t="s">
        <v>51</v>
      </c>
      <c r="S10603" s="11" t="s">
        <v>46893</v>
      </c>
      <c r="T10603" s="11"/>
    </row>
    <row x14ac:dyDescent="0.25" r="10604" customHeight="1" ht="19.5">
      <c r="A10604" s="10">
        <v>45228</v>
      </c>
      <c r="B10604" s="11" t="s">
        <v>46894</v>
      </c>
      <c r="C10604" s="11" t="s">
        <v>5684</v>
      </c>
      <c r="D10604" s="12"/>
      <c r="E10604" s="13">
        <v>15671040997</v>
      </c>
      <c r="F10604" s="11" t="s">
        <v>46895</v>
      </c>
      <c r="G10604" s="12" t="s">
        <v>23</v>
      </c>
      <c r="H10604" s="12"/>
      <c r="I10604" s="14" t="s">
        <v>2649</v>
      </c>
      <c r="J10604" s="12" t="s">
        <v>24</v>
      </c>
      <c r="K10604" s="12" t="s">
        <v>25</v>
      </c>
      <c r="L10604" s="12" t="s">
        <v>39</v>
      </c>
      <c r="M10604" s="11" t="s">
        <v>27</v>
      </c>
      <c r="N10604" s="11" t="s">
        <v>183</v>
      </c>
      <c r="O10604" s="12" t="s">
        <v>29</v>
      </c>
      <c r="P10604" s="12"/>
      <c r="Q10604" s="15" t="s">
        <v>46896</v>
      </c>
      <c r="R10604" s="12" t="s">
        <v>42</v>
      </c>
      <c r="S10604" s="11" t="s">
        <v>46897</v>
      </c>
      <c r="T10604" s="11"/>
    </row>
    <row x14ac:dyDescent="0.25" r="10605" customHeight="1" ht="19.5">
      <c r="A10605" s="10">
        <v>45228</v>
      </c>
      <c r="B10605" s="11" t="s">
        <v>46898</v>
      </c>
      <c r="C10605" s="11" t="s">
        <v>4882</v>
      </c>
      <c r="D10605" s="12"/>
      <c r="E10605" s="13" t="s">
        <v>46899</v>
      </c>
      <c r="F10605" s="11" t="s">
        <v>46900</v>
      </c>
      <c r="G10605" s="12" t="s">
        <v>74</v>
      </c>
      <c r="H10605" s="12"/>
      <c r="I10605" s="14" t="s">
        <v>148</v>
      </c>
      <c r="J10605" s="12" t="s">
        <v>24</v>
      </c>
      <c r="K10605" s="12" t="s">
        <v>25</v>
      </c>
      <c r="L10605" s="12" t="s">
        <v>39</v>
      </c>
      <c r="M10605" s="11" t="s">
        <v>149</v>
      </c>
      <c r="N10605" s="11" t="s">
        <v>4871</v>
      </c>
      <c r="O10605" s="12" t="s">
        <v>29</v>
      </c>
      <c r="P10605" s="12"/>
      <c r="Q10605" s="15" t="s">
        <v>46901</v>
      </c>
      <c r="R10605" s="12" t="s">
        <v>148</v>
      </c>
      <c r="S10605" s="11" t="s">
        <v>46902</v>
      </c>
      <c r="T10605" s="11" t="s">
        <v>46157</v>
      </c>
    </row>
    <row x14ac:dyDescent="0.25" r="10606" customHeight="1" ht="19.5">
      <c r="A10606" s="10">
        <v>45228</v>
      </c>
      <c r="B10606" s="11" t="s">
        <v>46903</v>
      </c>
      <c r="C10606" s="11" t="s">
        <v>4867</v>
      </c>
      <c r="D10606" s="12"/>
      <c r="E10606" s="13" t="s">
        <v>46904</v>
      </c>
      <c r="F10606" s="11" t="s">
        <v>46905</v>
      </c>
      <c r="G10606" s="12" t="s">
        <v>74</v>
      </c>
      <c r="H10606" s="12"/>
      <c r="I10606" s="14" t="s">
        <v>4870</v>
      </c>
      <c r="J10606" s="12" t="s">
        <v>24</v>
      </c>
      <c r="K10606" s="12" t="s">
        <v>25</v>
      </c>
      <c r="L10606" s="12" t="s">
        <v>39</v>
      </c>
      <c r="M10606" s="11" t="s">
        <v>149</v>
      </c>
      <c r="N10606" s="11" t="s">
        <v>4871</v>
      </c>
      <c r="O10606" s="12" t="s">
        <v>29</v>
      </c>
      <c r="P10606" s="12"/>
      <c r="Q10606" s="15" t="s">
        <v>46906</v>
      </c>
      <c r="R10606" s="12" t="s">
        <v>148</v>
      </c>
      <c r="S10606" s="11" t="s">
        <v>46907</v>
      </c>
      <c r="T10606" s="11" t="s">
        <v>4955</v>
      </c>
    </row>
    <row x14ac:dyDescent="0.25" r="10607" customHeight="1" ht="19.5">
      <c r="A10607" s="10">
        <v>45227</v>
      </c>
      <c r="B10607" s="11" t="s">
        <v>46908</v>
      </c>
      <c r="C10607" s="11" t="s">
        <v>5811</v>
      </c>
      <c r="D10607" s="12"/>
      <c r="E10607" s="13">
        <v>18671789655</v>
      </c>
      <c r="F10607" s="11" t="s">
        <v>46909</v>
      </c>
      <c r="G10607" s="12" t="s">
        <v>115</v>
      </c>
      <c r="H10607" s="12"/>
      <c r="I10607" s="14" t="s">
        <v>221</v>
      </c>
      <c r="J10607" s="12" t="s">
        <v>24</v>
      </c>
      <c r="K10607" s="12" t="s">
        <v>25</v>
      </c>
      <c r="L10607" s="12" t="s">
        <v>39</v>
      </c>
      <c r="M10607" s="11" t="s">
        <v>40</v>
      </c>
      <c r="N10607" s="11" t="s">
        <v>28</v>
      </c>
      <c r="O10607" s="12" t="s">
        <v>29</v>
      </c>
      <c r="P10607" s="12"/>
      <c r="Q10607" s="15" t="s">
        <v>46910</v>
      </c>
      <c r="R10607" s="12" t="s">
        <v>42</v>
      </c>
      <c r="S10607" s="11" t="s">
        <v>46911</v>
      </c>
      <c r="T10607" s="11"/>
    </row>
    <row x14ac:dyDescent="0.25" r="10608" customHeight="1" ht="19.5">
      <c r="A10608" s="10">
        <v>45227</v>
      </c>
      <c r="B10608" s="11" t="s">
        <v>46912</v>
      </c>
      <c r="C10608" s="11" t="s">
        <v>180</v>
      </c>
      <c r="D10608" s="12"/>
      <c r="E10608" s="13">
        <v>13235625278</v>
      </c>
      <c r="F10608" s="11" t="s">
        <v>40342</v>
      </c>
      <c r="G10608" s="12" t="s">
        <v>289</v>
      </c>
      <c r="H10608" s="12"/>
      <c r="I10608" s="14" t="s">
        <v>259</v>
      </c>
      <c r="J10608" s="12" t="s">
        <v>24</v>
      </c>
      <c r="K10608" s="12" t="s">
        <v>25</v>
      </c>
      <c r="L10608" s="12" t="s">
        <v>39</v>
      </c>
      <c r="M10608" s="11" t="s">
        <v>40</v>
      </c>
      <c r="N10608" s="11" t="s">
        <v>183</v>
      </c>
      <c r="O10608" s="12" t="s">
        <v>29</v>
      </c>
      <c r="P10608" s="12"/>
      <c r="Q10608" s="15" t="s">
        <v>46913</v>
      </c>
      <c r="R10608" s="12" t="s">
        <v>51</v>
      </c>
      <c r="S10608" s="11" t="s">
        <v>46914</v>
      </c>
      <c r="T10608" s="11"/>
    </row>
    <row x14ac:dyDescent="0.25" r="10609" customHeight="1" ht="19.5">
      <c r="A10609" s="10">
        <v>45227</v>
      </c>
      <c r="B10609" s="11" t="s">
        <v>46915</v>
      </c>
      <c r="C10609" s="11" t="s">
        <v>46</v>
      </c>
      <c r="D10609" s="12"/>
      <c r="E10609" s="13">
        <v>13986794039</v>
      </c>
      <c r="F10609" s="11" t="s">
        <v>46916</v>
      </c>
      <c r="G10609" s="12" t="s">
        <v>74</v>
      </c>
      <c r="H10609" s="12"/>
      <c r="I10609" s="14" t="s">
        <v>259</v>
      </c>
      <c r="J10609" s="12" t="s">
        <v>24</v>
      </c>
      <c r="K10609" s="12" t="s">
        <v>25</v>
      </c>
      <c r="L10609" s="12" t="s">
        <v>39</v>
      </c>
      <c r="M10609" s="11" t="s">
        <v>40</v>
      </c>
      <c r="N10609" s="11" t="s">
        <v>28</v>
      </c>
      <c r="O10609" s="12" t="s">
        <v>29</v>
      </c>
      <c r="P10609" s="12"/>
      <c r="Q10609" s="15" t="s">
        <v>46917</v>
      </c>
      <c r="R10609" s="12" t="s">
        <v>51</v>
      </c>
      <c r="S10609" s="11" t="s">
        <v>46918</v>
      </c>
      <c r="T10609" s="11"/>
    </row>
    <row x14ac:dyDescent="0.25" r="10610" customHeight="1" ht="19.5">
      <c r="A10610" s="10">
        <v>45227</v>
      </c>
      <c r="B10610" s="11" t="s">
        <v>46919</v>
      </c>
      <c r="C10610" s="11" t="s">
        <v>164</v>
      </c>
      <c r="D10610" s="12"/>
      <c r="E10610" s="13">
        <v>13032705178</v>
      </c>
      <c r="F10610" s="11" t="s">
        <v>3669</v>
      </c>
      <c r="G10610" s="12" t="s">
        <v>2674</v>
      </c>
      <c r="H10610" s="12"/>
      <c r="I10610" s="14" t="s">
        <v>75</v>
      </c>
      <c r="J10610" s="12" t="s">
        <v>24</v>
      </c>
      <c r="K10610" s="12" t="s">
        <v>25</v>
      </c>
      <c r="L10610" s="12" t="s">
        <v>39</v>
      </c>
      <c r="M10610" s="11" t="s">
        <v>40</v>
      </c>
      <c r="N10610" s="11" t="s">
        <v>28</v>
      </c>
      <c r="O10610" s="12" t="s">
        <v>29</v>
      </c>
      <c r="P10610" s="12"/>
      <c r="Q10610" s="15" t="s">
        <v>46920</v>
      </c>
      <c r="R10610" s="12" t="s">
        <v>51</v>
      </c>
      <c r="S10610" s="11" t="s">
        <v>46921</v>
      </c>
      <c r="T10610" s="11"/>
    </row>
    <row x14ac:dyDescent="0.25" r="10611" customHeight="1" ht="19.5">
      <c r="A10611" s="10">
        <v>45227</v>
      </c>
      <c r="B10611" s="11" t="s">
        <v>46922</v>
      </c>
      <c r="C10611" s="11" t="s">
        <v>2547</v>
      </c>
      <c r="D10611" s="12"/>
      <c r="E10611" s="13">
        <v>15629371092</v>
      </c>
      <c r="F10611" s="11" t="s">
        <v>41443</v>
      </c>
      <c r="G10611" s="12" t="s">
        <v>23</v>
      </c>
      <c r="H10611" s="12"/>
      <c r="I10611" s="14">
        <v>10015</v>
      </c>
      <c r="J10611" s="12" t="s">
        <v>24</v>
      </c>
      <c r="K10611" s="12" t="s">
        <v>69</v>
      </c>
      <c r="L10611" s="12" t="s">
        <v>26</v>
      </c>
      <c r="M10611" s="11" t="s">
        <v>27</v>
      </c>
      <c r="N10611" s="11" t="s">
        <v>28</v>
      </c>
      <c r="O10611" s="12" t="s">
        <v>29</v>
      </c>
      <c r="P10611" s="12"/>
      <c r="Q10611" s="15" t="s">
        <v>46923</v>
      </c>
      <c r="R10611" s="12" t="s">
        <v>31</v>
      </c>
      <c r="S10611" s="11" t="s">
        <v>46924</v>
      </c>
      <c r="T10611" s="11"/>
    </row>
    <row x14ac:dyDescent="0.25" r="10612" customHeight="1" ht="19.5">
      <c r="A10612" s="10">
        <v>45227</v>
      </c>
      <c r="B10612" s="11" t="s">
        <v>46925</v>
      </c>
      <c r="C10612" s="11" t="s">
        <v>1132</v>
      </c>
      <c r="D10612" s="12"/>
      <c r="E10612" s="13">
        <v>15671026751</v>
      </c>
      <c r="F10612" s="11" t="s">
        <v>46926</v>
      </c>
      <c r="G10612" s="12" t="s">
        <v>23</v>
      </c>
      <c r="H10612" s="12"/>
      <c r="I10612" s="14" t="s">
        <v>142</v>
      </c>
      <c r="J10612" s="12" t="s">
        <v>24</v>
      </c>
      <c r="K10612" s="12" t="s">
        <v>25</v>
      </c>
      <c r="L10612" s="12" t="s">
        <v>39</v>
      </c>
      <c r="M10612" s="11" t="s">
        <v>27</v>
      </c>
      <c r="N10612" s="11" t="s">
        <v>183</v>
      </c>
      <c r="O10612" s="12" t="s">
        <v>29</v>
      </c>
      <c r="P10612" s="12"/>
      <c r="Q10612" s="15" t="s">
        <v>46927</v>
      </c>
      <c r="R10612" s="12" t="s">
        <v>51</v>
      </c>
      <c r="S10612" s="11" t="s">
        <v>46928</v>
      </c>
      <c r="T10612" s="11"/>
    </row>
    <row x14ac:dyDescent="0.25" r="10613" customHeight="1" ht="19.5">
      <c r="A10613" s="10">
        <v>45227</v>
      </c>
      <c r="B10613" s="11" t="s">
        <v>46929</v>
      </c>
      <c r="C10613" s="11" t="s">
        <v>16692</v>
      </c>
      <c r="D10613" s="12"/>
      <c r="E10613" s="13">
        <v>15549355557</v>
      </c>
      <c r="F10613" s="11" t="s">
        <v>25523</v>
      </c>
      <c r="G10613" s="12" t="s">
        <v>289</v>
      </c>
      <c r="H10613" s="12" t="s">
        <v>98</v>
      </c>
      <c r="I10613" s="14" t="s">
        <v>46930</v>
      </c>
      <c r="J10613" s="12" t="s">
        <v>24</v>
      </c>
      <c r="K10613" s="12" t="s">
        <v>25</v>
      </c>
      <c r="L10613" s="12" t="s">
        <v>39</v>
      </c>
      <c r="M10613" s="11" t="s">
        <v>40</v>
      </c>
      <c r="N10613" s="11" t="s">
        <v>28</v>
      </c>
      <c r="O10613" s="12" t="s">
        <v>29</v>
      </c>
      <c r="P10613" s="12"/>
      <c r="Q10613" s="15" t="s">
        <v>46931</v>
      </c>
      <c r="R10613" s="12" t="s">
        <v>7460</v>
      </c>
      <c r="S10613" s="11" t="s">
        <v>46932</v>
      </c>
      <c r="T10613" s="11"/>
    </row>
    <row x14ac:dyDescent="0.25" r="10614" customHeight="1" ht="19.5">
      <c r="A10614" s="10">
        <v>45226</v>
      </c>
      <c r="B10614" s="11" t="s">
        <v>46933</v>
      </c>
      <c r="C10614" s="11" t="s">
        <v>660</v>
      </c>
      <c r="D10614" s="12"/>
      <c r="E10614" s="13">
        <v>15572706720</v>
      </c>
      <c r="F10614" s="11" t="s">
        <v>39820</v>
      </c>
      <c r="G10614" s="12" t="s">
        <v>48</v>
      </c>
      <c r="H10614" s="12" t="s">
        <v>86</v>
      </c>
      <c r="I10614" s="14" t="s">
        <v>259</v>
      </c>
      <c r="J10614" s="12" t="s">
        <v>24</v>
      </c>
      <c r="K10614" s="12" t="s">
        <v>25</v>
      </c>
      <c r="L10614" s="12" t="s">
        <v>39</v>
      </c>
      <c r="M10614" s="11" t="s">
        <v>27</v>
      </c>
      <c r="N10614" s="11" t="s">
        <v>624</v>
      </c>
      <c r="O10614" s="12" t="s">
        <v>29</v>
      </c>
      <c r="P10614" s="12"/>
      <c r="Q10614" s="15" t="s">
        <v>46934</v>
      </c>
      <c r="R10614" s="12" t="s">
        <v>42</v>
      </c>
      <c r="S10614" s="11" t="s">
        <v>46935</v>
      </c>
      <c r="T10614" s="11"/>
    </row>
    <row x14ac:dyDescent="0.25" r="10615" customHeight="1" ht="19.5">
      <c r="A10615" s="10">
        <v>45228</v>
      </c>
      <c r="B10615" s="11" t="s">
        <v>46936</v>
      </c>
      <c r="C10615" s="11" t="s">
        <v>4867</v>
      </c>
      <c r="D10615" s="12"/>
      <c r="E10615" s="13" t="s">
        <v>46937</v>
      </c>
      <c r="F10615" s="11" t="s">
        <v>46938</v>
      </c>
      <c r="G10615" s="12" t="s">
        <v>74</v>
      </c>
      <c r="H10615" s="12" t="s">
        <v>98</v>
      </c>
      <c r="I10615" s="14" t="s">
        <v>4870</v>
      </c>
      <c r="J10615" s="12" t="s">
        <v>24</v>
      </c>
      <c r="K10615" s="12" t="s">
        <v>25</v>
      </c>
      <c r="L10615" s="12" t="s">
        <v>39</v>
      </c>
      <c r="M10615" s="11" t="s">
        <v>149</v>
      </c>
      <c r="N10615" s="11" t="s">
        <v>4871</v>
      </c>
      <c r="O10615" s="12" t="s">
        <v>29</v>
      </c>
      <c r="P10615" s="12"/>
      <c r="Q10615" s="15" t="s">
        <v>46939</v>
      </c>
      <c r="R10615" s="12" t="s">
        <v>148</v>
      </c>
      <c r="S10615" s="11" t="s">
        <v>46940</v>
      </c>
      <c r="T10615" s="11" t="s">
        <v>7910</v>
      </c>
    </row>
    <row x14ac:dyDescent="0.25" r="10616" customHeight="1" ht="19.5">
      <c r="A10616" s="10">
        <v>45227</v>
      </c>
      <c r="B10616" s="11" t="s">
        <v>46941</v>
      </c>
      <c r="C10616" s="11" t="s">
        <v>5811</v>
      </c>
      <c r="D10616" s="12"/>
      <c r="E10616" s="13">
        <v>18672664908</v>
      </c>
      <c r="F10616" s="11" t="s">
        <v>12504</v>
      </c>
      <c r="G10616" s="12" t="s">
        <v>115</v>
      </c>
      <c r="H10616" s="12" t="s">
        <v>86</v>
      </c>
      <c r="I10616" s="14" t="s">
        <v>68</v>
      </c>
      <c r="J10616" s="12" t="s">
        <v>24</v>
      </c>
      <c r="K10616" s="12" t="s">
        <v>25</v>
      </c>
      <c r="L10616" s="12" t="s">
        <v>39</v>
      </c>
      <c r="M10616" s="11" t="s">
        <v>27</v>
      </c>
      <c r="N10616" s="11" t="s">
        <v>28</v>
      </c>
      <c r="O10616" s="12" t="s">
        <v>29</v>
      </c>
      <c r="P10616" s="12"/>
      <c r="Q10616" s="15" t="s">
        <v>46942</v>
      </c>
      <c r="R10616" s="12" t="s">
        <v>42</v>
      </c>
      <c r="S10616" s="11" t="s">
        <v>46943</v>
      </c>
      <c r="T10616" s="11"/>
    </row>
    <row x14ac:dyDescent="0.25" r="10617" customHeight="1" ht="19.5">
      <c r="A10617" s="10">
        <v>45226</v>
      </c>
      <c r="B10617" s="11" t="s">
        <v>46944</v>
      </c>
      <c r="C10617" s="11" t="s">
        <v>5363</v>
      </c>
      <c r="D10617" s="12"/>
      <c r="E10617" s="13">
        <v>15587934436</v>
      </c>
      <c r="F10617" s="11" t="s">
        <v>46945</v>
      </c>
      <c r="G10617" s="12" t="s">
        <v>289</v>
      </c>
      <c r="H10617" s="12"/>
      <c r="I10617" s="14" t="s">
        <v>49</v>
      </c>
      <c r="J10617" s="12" t="s">
        <v>24</v>
      </c>
      <c r="K10617" s="12" t="s">
        <v>25</v>
      </c>
      <c r="L10617" s="12" t="s">
        <v>39</v>
      </c>
      <c r="M10617" s="11" t="s">
        <v>40</v>
      </c>
      <c r="N10617" s="11" t="s">
        <v>624</v>
      </c>
      <c r="O10617" s="12" t="s">
        <v>29</v>
      </c>
      <c r="P10617" s="12"/>
      <c r="Q10617" s="15" t="s">
        <v>46946</v>
      </c>
      <c r="R10617" s="12" t="s">
        <v>42</v>
      </c>
      <c r="S10617" s="11" t="s">
        <v>46947</v>
      </c>
      <c r="T10617" s="11"/>
    </row>
    <row x14ac:dyDescent="0.25" r="10618" customHeight="1" ht="19.5">
      <c r="A10618" s="10">
        <v>45228</v>
      </c>
      <c r="B10618" s="11" t="s">
        <v>46948</v>
      </c>
      <c r="C10618" s="11" t="s">
        <v>46</v>
      </c>
      <c r="D10618" s="12"/>
      <c r="E10618" s="13">
        <v>13227270656</v>
      </c>
      <c r="F10618" s="11" t="s">
        <v>25284</v>
      </c>
      <c r="G10618" s="12" t="s">
        <v>115</v>
      </c>
      <c r="H10618" s="12"/>
      <c r="I10618" s="14" t="s">
        <v>290</v>
      </c>
      <c r="J10618" s="12" t="s">
        <v>24</v>
      </c>
      <c r="K10618" s="12" t="s">
        <v>25</v>
      </c>
      <c r="L10618" s="12" t="s">
        <v>39</v>
      </c>
      <c r="M10618" s="11" t="s">
        <v>27</v>
      </c>
      <c r="N10618" s="11" t="s">
        <v>28</v>
      </c>
      <c r="O10618" s="12" t="s">
        <v>29</v>
      </c>
      <c r="P10618" s="12"/>
      <c r="Q10618" s="15" t="s">
        <v>46949</v>
      </c>
      <c r="R10618" s="12" t="s">
        <v>51</v>
      </c>
      <c r="S10618" s="11" t="s">
        <v>46950</v>
      </c>
      <c r="T10618" s="11"/>
    </row>
    <row x14ac:dyDescent="0.25" r="10619" customHeight="1" ht="19.5">
      <c r="A10619" s="10">
        <v>45226</v>
      </c>
      <c r="B10619" s="11" t="s">
        <v>46951</v>
      </c>
      <c r="C10619" s="11" t="s">
        <v>46</v>
      </c>
      <c r="D10619" s="12"/>
      <c r="E10619" s="13">
        <v>17671932615</v>
      </c>
      <c r="F10619" s="11" t="s">
        <v>4890</v>
      </c>
      <c r="G10619" s="12" t="s">
        <v>37</v>
      </c>
      <c r="H10619" s="12"/>
      <c r="I10619" s="14" t="s">
        <v>8690</v>
      </c>
      <c r="J10619" s="12" t="s">
        <v>24</v>
      </c>
      <c r="K10619" s="12" t="s">
        <v>25</v>
      </c>
      <c r="L10619" s="12" t="s">
        <v>39</v>
      </c>
      <c r="M10619" s="11" t="s">
        <v>27</v>
      </c>
      <c r="N10619" s="11" t="s">
        <v>28</v>
      </c>
      <c r="O10619" s="12" t="s">
        <v>29</v>
      </c>
      <c r="P10619" s="12"/>
      <c r="Q10619" s="15" t="s">
        <v>46952</v>
      </c>
      <c r="R10619" s="12" t="s">
        <v>51</v>
      </c>
      <c r="S10619" s="11" t="s">
        <v>46953</v>
      </c>
      <c r="T10619" s="11"/>
    </row>
    <row x14ac:dyDescent="0.25" r="10620" customHeight="1" ht="19.5">
      <c r="A10620" s="10">
        <v>45226</v>
      </c>
      <c r="B10620" s="11" t="s">
        <v>46954</v>
      </c>
      <c r="C10620" s="11" t="s">
        <v>5363</v>
      </c>
      <c r="D10620" s="12"/>
      <c r="E10620" s="13">
        <v>18572370818</v>
      </c>
      <c r="F10620" s="11" t="s">
        <v>4756</v>
      </c>
      <c r="G10620" s="12" t="s">
        <v>48</v>
      </c>
      <c r="H10620" s="12"/>
      <c r="I10620" s="14" t="s">
        <v>796</v>
      </c>
      <c r="J10620" s="12" t="s">
        <v>24</v>
      </c>
      <c r="K10620" s="12" t="s">
        <v>25</v>
      </c>
      <c r="L10620" s="12" t="s">
        <v>39</v>
      </c>
      <c r="M10620" s="11" t="s">
        <v>27</v>
      </c>
      <c r="N10620" s="11" t="s">
        <v>624</v>
      </c>
      <c r="O10620" s="12" t="s">
        <v>29</v>
      </c>
      <c r="P10620" s="12"/>
      <c r="Q10620" s="15" t="s">
        <v>46955</v>
      </c>
      <c r="R10620" s="12" t="s">
        <v>42</v>
      </c>
      <c r="S10620" s="11" t="s">
        <v>46956</v>
      </c>
      <c r="T10620" s="11"/>
    </row>
    <row x14ac:dyDescent="0.25" r="10621" customHeight="1" ht="19.5">
      <c r="A10621" s="10">
        <v>45227</v>
      </c>
      <c r="B10621" s="11" t="s">
        <v>46957</v>
      </c>
      <c r="C10621" s="11" t="s">
        <v>9714</v>
      </c>
      <c r="D10621" s="12"/>
      <c r="E10621" s="13" t="s">
        <v>46958</v>
      </c>
      <c r="F10621" s="11" t="s">
        <v>46959</v>
      </c>
      <c r="G10621" s="12" t="s">
        <v>74</v>
      </c>
      <c r="H10621" s="12"/>
      <c r="I10621" s="14" t="s">
        <v>148</v>
      </c>
      <c r="J10621" s="12" t="s">
        <v>24</v>
      </c>
      <c r="K10621" s="12" t="s">
        <v>25</v>
      </c>
      <c r="L10621" s="12" t="s">
        <v>39</v>
      </c>
      <c r="M10621" s="11" t="s">
        <v>149</v>
      </c>
      <c r="N10621" s="11" t="s">
        <v>183</v>
      </c>
      <c r="O10621" s="12" t="s">
        <v>29</v>
      </c>
      <c r="P10621" s="12"/>
      <c r="Q10621" s="15" t="s">
        <v>46960</v>
      </c>
      <c r="R10621" s="12" t="s">
        <v>42</v>
      </c>
      <c r="S10621" s="11" t="s">
        <v>46961</v>
      </c>
      <c r="T10621" s="11"/>
    </row>
    <row x14ac:dyDescent="0.25" r="10622" customHeight="1" ht="19.5">
      <c r="A10622" s="10">
        <v>45227</v>
      </c>
      <c r="B10622" s="11" t="s">
        <v>46962</v>
      </c>
      <c r="C10622" s="11" t="s">
        <v>1132</v>
      </c>
      <c r="D10622" s="12"/>
      <c r="E10622" s="13">
        <v>15672493063</v>
      </c>
      <c r="F10622" s="11" t="s">
        <v>46963</v>
      </c>
      <c r="G10622" s="12" t="s">
        <v>23</v>
      </c>
      <c r="H10622" s="12"/>
      <c r="I10622" s="14" t="s">
        <v>328</v>
      </c>
      <c r="J10622" s="12" t="s">
        <v>24</v>
      </c>
      <c r="K10622" s="12" t="s">
        <v>25</v>
      </c>
      <c r="L10622" s="12" t="s">
        <v>39</v>
      </c>
      <c r="M10622" s="11" t="s">
        <v>40</v>
      </c>
      <c r="N10622" s="11" t="s">
        <v>183</v>
      </c>
      <c r="O10622" s="12" t="s">
        <v>29</v>
      </c>
      <c r="P10622" s="12"/>
      <c r="Q10622" s="15" t="s">
        <v>46964</v>
      </c>
      <c r="R10622" s="12" t="s">
        <v>51</v>
      </c>
      <c r="S10622" s="11" t="s">
        <v>46965</v>
      </c>
      <c r="T10622" s="11"/>
    </row>
    <row x14ac:dyDescent="0.25" r="10623" customHeight="1" ht="19.5">
      <c r="A10623" s="10">
        <v>45228</v>
      </c>
      <c r="B10623" s="11" t="s">
        <v>46966</v>
      </c>
      <c r="C10623" s="11" t="s">
        <v>46</v>
      </c>
      <c r="D10623" s="12"/>
      <c r="E10623" s="13">
        <v>15572711429</v>
      </c>
      <c r="F10623" s="11" t="s">
        <v>46967</v>
      </c>
      <c r="G10623" s="12" t="s">
        <v>48</v>
      </c>
      <c r="H10623" s="12"/>
      <c r="I10623" s="14" t="s">
        <v>189</v>
      </c>
      <c r="J10623" s="12" t="s">
        <v>24</v>
      </c>
      <c r="K10623" s="12" t="s">
        <v>25</v>
      </c>
      <c r="L10623" s="12" t="s">
        <v>39</v>
      </c>
      <c r="M10623" s="11" t="s">
        <v>27</v>
      </c>
      <c r="N10623" s="11" t="s">
        <v>28</v>
      </c>
      <c r="O10623" s="12" t="s">
        <v>29</v>
      </c>
      <c r="P10623" s="12"/>
      <c r="Q10623" s="15" t="s">
        <v>46968</v>
      </c>
      <c r="R10623" s="12" t="s">
        <v>51</v>
      </c>
      <c r="S10623" s="11" t="s">
        <v>46969</v>
      </c>
      <c r="T10623" s="11"/>
    </row>
    <row x14ac:dyDescent="0.25" r="10624" customHeight="1" ht="19.5">
      <c r="A10624" s="10">
        <v>45228</v>
      </c>
      <c r="B10624" s="11" t="s">
        <v>46970</v>
      </c>
      <c r="C10624" s="11" t="s">
        <v>4867</v>
      </c>
      <c r="D10624" s="12"/>
      <c r="E10624" s="13" t="s">
        <v>46971</v>
      </c>
      <c r="F10624" s="11" t="s">
        <v>46972</v>
      </c>
      <c r="G10624" s="12" t="s">
        <v>74</v>
      </c>
      <c r="H10624" s="12" t="s">
        <v>13780</v>
      </c>
      <c r="I10624" s="14" t="s">
        <v>4870</v>
      </c>
      <c r="J10624" s="12" t="s">
        <v>24</v>
      </c>
      <c r="K10624" s="12" t="s">
        <v>25</v>
      </c>
      <c r="L10624" s="12" t="s">
        <v>39</v>
      </c>
      <c r="M10624" s="11" t="s">
        <v>149</v>
      </c>
      <c r="N10624" s="11" t="s">
        <v>4871</v>
      </c>
      <c r="O10624" s="12" t="s">
        <v>29</v>
      </c>
      <c r="P10624" s="12"/>
      <c r="Q10624" s="15" t="s">
        <v>46973</v>
      </c>
      <c r="R10624" s="12" t="s">
        <v>148</v>
      </c>
      <c r="S10624" s="11" t="s">
        <v>46974</v>
      </c>
      <c r="T10624" s="11" t="s">
        <v>7782</v>
      </c>
    </row>
    <row x14ac:dyDescent="0.25" r="10625" customHeight="1" ht="19.5">
      <c r="A10625" s="10">
        <v>45228</v>
      </c>
      <c r="B10625" s="11" t="s">
        <v>46975</v>
      </c>
      <c r="C10625" s="11" t="s">
        <v>4867</v>
      </c>
      <c r="D10625" s="12"/>
      <c r="E10625" s="13" t="s">
        <v>46976</v>
      </c>
      <c r="F10625" s="11" t="s">
        <v>46977</v>
      </c>
      <c r="G10625" s="12" t="s">
        <v>74</v>
      </c>
      <c r="H10625" s="12"/>
      <c r="I10625" s="14" t="s">
        <v>4870</v>
      </c>
      <c r="J10625" s="12" t="s">
        <v>24</v>
      </c>
      <c r="K10625" s="12" t="s">
        <v>25</v>
      </c>
      <c r="L10625" s="12" t="s">
        <v>39</v>
      </c>
      <c r="M10625" s="11" t="s">
        <v>149</v>
      </c>
      <c r="N10625" s="11" t="s">
        <v>4871</v>
      </c>
      <c r="O10625" s="12" t="s">
        <v>29</v>
      </c>
      <c r="P10625" s="12"/>
      <c r="Q10625" s="15" t="s">
        <v>46978</v>
      </c>
      <c r="R10625" s="12" t="s">
        <v>148</v>
      </c>
      <c r="S10625" s="11" t="s">
        <v>46979</v>
      </c>
      <c r="T10625" s="11" t="s">
        <v>4906</v>
      </c>
    </row>
    <row x14ac:dyDescent="0.25" r="10626" customHeight="1" ht="19.5">
      <c r="A10626" s="10">
        <v>45228</v>
      </c>
      <c r="B10626" s="11" t="s">
        <v>46980</v>
      </c>
      <c r="C10626" s="11" t="s">
        <v>4867</v>
      </c>
      <c r="D10626" s="12"/>
      <c r="E10626" s="13" t="s">
        <v>46981</v>
      </c>
      <c r="F10626" s="11" t="s">
        <v>46982</v>
      </c>
      <c r="G10626" s="12" t="s">
        <v>74</v>
      </c>
      <c r="H10626" s="12" t="s">
        <v>86</v>
      </c>
      <c r="I10626" s="14" t="s">
        <v>4870</v>
      </c>
      <c r="J10626" s="12" t="s">
        <v>24</v>
      </c>
      <c r="K10626" s="12" t="s">
        <v>25</v>
      </c>
      <c r="L10626" s="12" t="s">
        <v>39</v>
      </c>
      <c r="M10626" s="11" t="s">
        <v>149</v>
      </c>
      <c r="N10626" s="11" t="s">
        <v>4871</v>
      </c>
      <c r="O10626" s="12" t="s">
        <v>29</v>
      </c>
      <c r="P10626" s="12"/>
      <c r="Q10626" s="15" t="s">
        <v>46983</v>
      </c>
      <c r="R10626" s="12" t="s">
        <v>148</v>
      </c>
      <c r="S10626" s="11" t="s">
        <v>46984</v>
      </c>
      <c r="T10626" s="11" t="s">
        <v>7910</v>
      </c>
    </row>
    <row x14ac:dyDescent="0.25" r="10627" customHeight="1" ht="19.5">
      <c r="A10627" s="10">
        <v>45228</v>
      </c>
      <c r="B10627" s="11" t="s">
        <v>46985</v>
      </c>
      <c r="C10627" s="11" t="s">
        <v>4499</v>
      </c>
      <c r="D10627" s="12"/>
      <c r="E10627" s="13">
        <v>15572779862</v>
      </c>
      <c r="F10627" s="11" t="s">
        <v>44175</v>
      </c>
      <c r="G10627" s="12" t="s">
        <v>23</v>
      </c>
      <c r="H10627" s="12"/>
      <c r="I10627" s="14" t="s">
        <v>415</v>
      </c>
      <c r="J10627" s="12" t="s">
        <v>24</v>
      </c>
      <c r="K10627" s="12" t="s">
        <v>25</v>
      </c>
      <c r="L10627" s="12" t="s">
        <v>39</v>
      </c>
      <c r="M10627" s="11" t="s">
        <v>27</v>
      </c>
      <c r="N10627" s="11" t="s">
        <v>183</v>
      </c>
      <c r="O10627" s="12" t="s">
        <v>29</v>
      </c>
      <c r="P10627" s="12"/>
      <c r="Q10627" s="15" t="s">
        <v>46986</v>
      </c>
      <c r="R10627" s="12" t="s">
        <v>42</v>
      </c>
      <c r="S10627" s="11" t="s">
        <v>46987</v>
      </c>
      <c r="T10627" s="11"/>
    </row>
    <row x14ac:dyDescent="0.25" r="10628" customHeight="1" ht="19.5">
      <c r="A10628" s="10">
        <v>45228</v>
      </c>
      <c r="B10628" s="11" t="s">
        <v>46988</v>
      </c>
      <c r="C10628" s="11" t="s">
        <v>46</v>
      </c>
      <c r="D10628" s="12"/>
      <c r="E10628" s="13">
        <v>15587926895</v>
      </c>
      <c r="F10628" s="11" t="s">
        <v>46989</v>
      </c>
      <c r="G10628" s="12" t="s">
        <v>37</v>
      </c>
      <c r="H10628" s="12"/>
      <c r="I10628" s="14" t="s">
        <v>49</v>
      </c>
      <c r="J10628" s="12" t="s">
        <v>24</v>
      </c>
      <c r="K10628" s="12" t="s">
        <v>25</v>
      </c>
      <c r="L10628" s="12" t="s">
        <v>39</v>
      </c>
      <c r="M10628" s="11" t="s">
        <v>40</v>
      </c>
      <c r="N10628" s="11" t="s">
        <v>28</v>
      </c>
      <c r="O10628" s="12" t="s">
        <v>29</v>
      </c>
      <c r="P10628" s="12"/>
      <c r="Q10628" s="15" t="s">
        <v>46990</v>
      </c>
      <c r="R10628" s="12" t="s">
        <v>51</v>
      </c>
      <c r="S10628" s="11" t="s">
        <v>46991</v>
      </c>
      <c r="T10628" s="11"/>
    </row>
    <row x14ac:dyDescent="0.25" r="10629" customHeight="1" ht="19.5">
      <c r="A10629" s="10">
        <v>45226</v>
      </c>
      <c r="B10629" s="11" t="s">
        <v>46992</v>
      </c>
      <c r="C10629" s="11" t="s">
        <v>180</v>
      </c>
      <c r="D10629" s="12"/>
      <c r="E10629" s="13">
        <v>13277178648</v>
      </c>
      <c r="F10629" s="11" t="s">
        <v>46993</v>
      </c>
      <c r="G10629" s="12" t="s">
        <v>115</v>
      </c>
      <c r="H10629" s="12"/>
      <c r="I10629" s="14" t="s">
        <v>206</v>
      </c>
      <c r="J10629" s="12" t="s">
        <v>24</v>
      </c>
      <c r="K10629" s="12" t="s">
        <v>25</v>
      </c>
      <c r="L10629" s="12" t="s">
        <v>39</v>
      </c>
      <c r="M10629" s="11" t="s">
        <v>40</v>
      </c>
      <c r="N10629" s="11" t="s">
        <v>183</v>
      </c>
      <c r="O10629" s="12" t="s">
        <v>29</v>
      </c>
      <c r="P10629" s="12"/>
      <c r="Q10629" s="15" t="s">
        <v>46994</v>
      </c>
      <c r="R10629" s="12" t="s">
        <v>51</v>
      </c>
      <c r="S10629" s="17" t="s">
        <v>46995</v>
      </c>
      <c r="T10629" s="11"/>
    </row>
    <row x14ac:dyDescent="0.25" r="10630" customHeight="1" ht="19.5">
      <c r="A10630" s="10">
        <v>45228</v>
      </c>
      <c r="B10630" s="11" t="s">
        <v>46996</v>
      </c>
      <c r="C10630" s="11" t="s">
        <v>4882</v>
      </c>
      <c r="D10630" s="12"/>
      <c r="E10630" s="13" t="s">
        <v>46997</v>
      </c>
      <c r="F10630" s="11" t="s">
        <v>46998</v>
      </c>
      <c r="G10630" s="12" t="s">
        <v>74</v>
      </c>
      <c r="H10630" s="12"/>
      <c r="I10630" s="14" t="s">
        <v>148</v>
      </c>
      <c r="J10630" s="12" t="s">
        <v>24</v>
      </c>
      <c r="K10630" s="12" t="s">
        <v>25</v>
      </c>
      <c r="L10630" s="12" t="s">
        <v>39</v>
      </c>
      <c r="M10630" s="11" t="s">
        <v>149</v>
      </c>
      <c r="N10630" s="11" t="s">
        <v>4871</v>
      </c>
      <c r="O10630" s="12" t="s">
        <v>29</v>
      </c>
      <c r="P10630" s="12"/>
      <c r="Q10630" s="15" t="s">
        <v>46999</v>
      </c>
      <c r="R10630" s="12" t="s">
        <v>148</v>
      </c>
      <c r="S10630" s="11" t="s">
        <v>47000</v>
      </c>
      <c r="T10630" s="11" t="s">
        <v>4887</v>
      </c>
    </row>
    <row x14ac:dyDescent="0.25" r="10631" customHeight="1" ht="19.5">
      <c r="A10631" s="10">
        <v>45227</v>
      </c>
      <c r="B10631" s="11" t="s">
        <v>47001</v>
      </c>
      <c r="C10631" s="11" t="s">
        <v>5684</v>
      </c>
      <c r="D10631" s="12"/>
      <c r="E10631" s="13">
        <v>13197300990</v>
      </c>
      <c r="F10631" s="11" t="s">
        <v>47002</v>
      </c>
      <c r="G10631" s="12" t="s">
        <v>289</v>
      </c>
      <c r="H10631" s="12"/>
      <c r="I10631" s="14" t="s">
        <v>93</v>
      </c>
      <c r="J10631" s="12" t="s">
        <v>24</v>
      </c>
      <c r="K10631" s="12" t="s">
        <v>25</v>
      </c>
      <c r="L10631" s="12" t="s">
        <v>39</v>
      </c>
      <c r="M10631" s="11" t="s">
        <v>27</v>
      </c>
      <c r="N10631" s="11" t="s">
        <v>183</v>
      </c>
      <c r="O10631" s="12" t="s">
        <v>29</v>
      </c>
      <c r="P10631" s="12"/>
      <c r="Q10631" s="15" t="s">
        <v>47003</v>
      </c>
      <c r="R10631" s="12" t="s">
        <v>42</v>
      </c>
      <c r="S10631" s="11" t="s">
        <v>47004</v>
      </c>
      <c r="T10631" s="11"/>
    </row>
    <row x14ac:dyDescent="0.25" r="10632" customHeight="1" ht="19.5">
      <c r="A10632" s="10">
        <v>45227</v>
      </c>
      <c r="B10632" s="11" t="s">
        <v>47005</v>
      </c>
      <c r="C10632" s="11" t="s">
        <v>54</v>
      </c>
      <c r="D10632" s="12"/>
      <c r="E10632" s="13">
        <v>13308608476</v>
      </c>
      <c r="F10632" s="11" t="s">
        <v>27232</v>
      </c>
      <c r="G10632" s="12" t="s">
        <v>37</v>
      </c>
      <c r="H10632" s="12"/>
      <c r="I10632" s="14" t="s">
        <v>221</v>
      </c>
      <c r="J10632" s="12" t="s">
        <v>24</v>
      </c>
      <c r="K10632" s="12" t="s">
        <v>25</v>
      </c>
      <c r="L10632" s="12" t="s">
        <v>39</v>
      </c>
      <c r="M10632" s="11" t="s">
        <v>40</v>
      </c>
      <c r="N10632" s="11" t="s">
        <v>28</v>
      </c>
      <c r="O10632" s="12" t="s">
        <v>29</v>
      </c>
      <c r="P10632" s="12"/>
      <c r="Q10632" s="15" t="s">
        <v>47006</v>
      </c>
      <c r="R10632" s="12" t="s">
        <v>42</v>
      </c>
      <c r="S10632" s="11" t="s">
        <v>47007</v>
      </c>
      <c r="T10632" s="11"/>
    </row>
    <row x14ac:dyDescent="0.25" r="10633" customHeight="1" ht="19.5">
      <c r="A10633" s="10">
        <v>45227</v>
      </c>
      <c r="B10633" s="11" t="s">
        <v>47008</v>
      </c>
      <c r="C10633" s="11" t="s">
        <v>46</v>
      </c>
      <c r="D10633" s="12"/>
      <c r="E10633" s="13">
        <v>13207228216</v>
      </c>
      <c r="F10633" s="11" t="s">
        <v>37725</v>
      </c>
      <c r="G10633" s="12" t="s">
        <v>74</v>
      </c>
      <c r="H10633" s="12"/>
      <c r="I10633" s="14" t="s">
        <v>87</v>
      </c>
      <c r="J10633" s="12" t="s">
        <v>24</v>
      </c>
      <c r="K10633" s="12" t="s">
        <v>25</v>
      </c>
      <c r="L10633" s="12" t="s">
        <v>39</v>
      </c>
      <c r="M10633" s="11" t="s">
        <v>40</v>
      </c>
      <c r="N10633" s="11" t="s">
        <v>28</v>
      </c>
      <c r="O10633" s="12" t="s">
        <v>29</v>
      </c>
      <c r="P10633" s="12"/>
      <c r="Q10633" s="15" t="s">
        <v>47009</v>
      </c>
      <c r="R10633" s="12" t="s">
        <v>51</v>
      </c>
      <c r="S10633" s="11" t="s">
        <v>47010</v>
      </c>
      <c r="T10633" s="11"/>
    </row>
    <row x14ac:dyDescent="0.25" r="10634" customHeight="1" ht="19.5">
      <c r="A10634" s="10">
        <v>45228</v>
      </c>
      <c r="B10634" s="11" t="s">
        <v>47011</v>
      </c>
      <c r="C10634" s="11" t="s">
        <v>180</v>
      </c>
      <c r="D10634" s="12"/>
      <c r="E10634" s="13" t="s">
        <v>47012</v>
      </c>
      <c r="F10634" s="11" t="s">
        <v>5454</v>
      </c>
      <c r="G10634" s="12" t="s">
        <v>74</v>
      </c>
      <c r="H10634" s="12" t="s">
        <v>98</v>
      </c>
      <c r="I10634" s="14" t="s">
        <v>850</v>
      </c>
      <c r="J10634" s="12" t="s">
        <v>24</v>
      </c>
      <c r="K10634" s="12" t="s">
        <v>25</v>
      </c>
      <c r="L10634" s="12" t="s">
        <v>39</v>
      </c>
      <c r="M10634" s="11" t="s">
        <v>149</v>
      </c>
      <c r="N10634" s="11" t="s">
        <v>183</v>
      </c>
      <c r="O10634" s="12" t="s">
        <v>29</v>
      </c>
      <c r="P10634" s="12"/>
      <c r="Q10634" s="15" t="s">
        <v>47013</v>
      </c>
      <c r="R10634" s="12" t="s">
        <v>51</v>
      </c>
      <c r="S10634" s="17" t="s">
        <v>47014</v>
      </c>
      <c r="T10634" s="11"/>
    </row>
    <row x14ac:dyDescent="0.25" r="10635" customHeight="1" ht="19.5">
      <c r="A10635" s="10">
        <v>45228</v>
      </c>
      <c r="B10635" s="11" t="s">
        <v>47015</v>
      </c>
      <c r="C10635" s="11" t="s">
        <v>4867</v>
      </c>
      <c r="D10635" s="12"/>
      <c r="E10635" s="13" t="s">
        <v>47016</v>
      </c>
      <c r="F10635" s="11" t="s">
        <v>47017</v>
      </c>
      <c r="G10635" s="12" t="s">
        <v>74</v>
      </c>
      <c r="H10635" s="12"/>
      <c r="I10635" s="14" t="s">
        <v>4870</v>
      </c>
      <c r="J10635" s="12" t="s">
        <v>24</v>
      </c>
      <c r="K10635" s="12" t="s">
        <v>25</v>
      </c>
      <c r="L10635" s="12" t="s">
        <v>39</v>
      </c>
      <c r="M10635" s="11" t="s">
        <v>149</v>
      </c>
      <c r="N10635" s="11" t="s">
        <v>4871</v>
      </c>
      <c r="O10635" s="12" t="s">
        <v>29</v>
      </c>
      <c r="P10635" s="12"/>
      <c r="Q10635" s="15" t="s">
        <v>47018</v>
      </c>
      <c r="R10635" s="12" t="s">
        <v>148</v>
      </c>
      <c r="S10635" s="11" t="s">
        <v>29440</v>
      </c>
      <c r="T10635" s="11" t="s">
        <v>4874</v>
      </c>
    </row>
    <row x14ac:dyDescent="0.25" r="10636" customHeight="1" ht="19.5">
      <c r="A10636" s="10">
        <v>45227</v>
      </c>
      <c r="B10636" s="11" t="s">
        <v>47019</v>
      </c>
      <c r="C10636" s="11" t="s">
        <v>6591</v>
      </c>
      <c r="D10636" s="12"/>
      <c r="E10636" s="13">
        <v>13165614918</v>
      </c>
      <c r="F10636" s="11" t="s">
        <v>47020</v>
      </c>
      <c r="G10636" s="12" t="s">
        <v>23</v>
      </c>
      <c r="H10636" s="12"/>
      <c r="I10636" s="14" t="s">
        <v>110</v>
      </c>
      <c r="J10636" s="12" t="s">
        <v>24</v>
      </c>
      <c r="K10636" s="12" t="s">
        <v>25</v>
      </c>
      <c r="L10636" s="12" t="s">
        <v>39</v>
      </c>
      <c r="M10636" s="11" t="s">
        <v>40</v>
      </c>
      <c r="N10636" s="11" t="s">
        <v>28</v>
      </c>
      <c r="O10636" s="12" t="s">
        <v>29</v>
      </c>
      <c r="P10636" s="12"/>
      <c r="Q10636" s="15" t="s">
        <v>47021</v>
      </c>
      <c r="R10636" s="12" t="s">
        <v>42</v>
      </c>
      <c r="S10636" s="11" t="s">
        <v>47022</v>
      </c>
      <c r="T10636" s="11"/>
    </row>
    <row x14ac:dyDescent="0.25" r="10637" customHeight="1" ht="19.5">
      <c r="A10637" s="10">
        <v>45227</v>
      </c>
      <c r="B10637" s="11" t="s">
        <v>47023</v>
      </c>
      <c r="C10637" s="11" t="s">
        <v>691</v>
      </c>
      <c r="D10637" s="12"/>
      <c r="E10637" s="13">
        <v>13477163595</v>
      </c>
      <c r="F10637" s="11" t="s">
        <v>47024</v>
      </c>
      <c r="G10637" s="12" t="s">
        <v>23</v>
      </c>
      <c r="H10637" s="12" t="s">
        <v>98</v>
      </c>
      <c r="I10637" s="14" t="s">
        <v>211</v>
      </c>
      <c r="J10637" s="12" t="s">
        <v>24</v>
      </c>
      <c r="K10637" s="12" t="s">
        <v>25</v>
      </c>
      <c r="L10637" s="12" t="s">
        <v>39</v>
      </c>
      <c r="M10637" s="11" t="s">
        <v>40</v>
      </c>
      <c r="N10637" s="11" t="s">
        <v>28</v>
      </c>
      <c r="O10637" s="12" t="s">
        <v>29</v>
      </c>
      <c r="P10637" s="12"/>
      <c r="Q10637" s="15" t="s">
        <v>47025</v>
      </c>
      <c r="R10637" s="12" t="s">
        <v>42</v>
      </c>
      <c r="S10637" s="11" t="s">
        <v>47026</v>
      </c>
      <c r="T10637" s="11"/>
    </row>
    <row x14ac:dyDescent="0.25" r="10638" customHeight="1" ht="19.5">
      <c r="A10638" s="10">
        <v>45227</v>
      </c>
      <c r="B10638" s="11" t="s">
        <v>47027</v>
      </c>
      <c r="C10638" s="11" t="s">
        <v>2703</v>
      </c>
      <c r="D10638" s="12"/>
      <c r="E10638" s="13">
        <v>13197323198</v>
      </c>
      <c r="F10638" s="11" t="s">
        <v>47028</v>
      </c>
      <c r="G10638" s="12" t="s">
        <v>115</v>
      </c>
      <c r="H10638" s="12"/>
      <c r="I10638" s="14">
        <v>10015</v>
      </c>
      <c r="J10638" s="12" t="s">
        <v>24</v>
      </c>
      <c r="K10638" s="12" t="s">
        <v>25</v>
      </c>
      <c r="L10638" s="12" t="s">
        <v>26</v>
      </c>
      <c r="M10638" s="11" t="s">
        <v>27</v>
      </c>
      <c r="N10638" s="11" t="s">
        <v>28</v>
      </c>
      <c r="O10638" s="12" t="s">
        <v>29</v>
      </c>
      <c r="P10638" s="12"/>
      <c r="Q10638" s="15" t="s">
        <v>47029</v>
      </c>
      <c r="R10638" s="12" t="s">
        <v>31</v>
      </c>
      <c r="S10638" s="11" t="s">
        <v>47030</v>
      </c>
      <c r="T10638" s="11"/>
    </row>
    <row x14ac:dyDescent="0.25" r="10639" customHeight="1" ht="19.5">
      <c r="A10639" s="10">
        <v>45227</v>
      </c>
      <c r="B10639" s="11" t="s">
        <v>47031</v>
      </c>
      <c r="C10639" s="11" t="s">
        <v>12551</v>
      </c>
      <c r="D10639" s="12"/>
      <c r="E10639" s="13">
        <v>17671256214</v>
      </c>
      <c r="F10639" s="11" t="s">
        <v>47032</v>
      </c>
      <c r="G10639" s="12" t="s">
        <v>115</v>
      </c>
      <c r="H10639" s="12"/>
      <c r="I10639" s="14">
        <v>10015</v>
      </c>
      <c r="J10639" s="12" t="s">
        <v>24</v>
      </c>
      <c r="K10639" s="12" t="s">
        <v>69</v>
      </c>
      <c r="L10639" s="12" t="s">
        <v>26</v>
      </c>
      <c r="M10639" s="11" t="s">
        <v>27</v>
      </c>
      <c r="N10639" s="11" t="s">
        <v>28</v>
      </c>
      <c r="O10639" s="12" t="s">
        <v>29</v>
      </c>
      <c r="P10639" s="12"/>
      <c r="Q10639" s="15" t="s">
        <v>47033</v>
      </c>
      <c r="R10639" s="12" t="s">
        <v>31</v>
      </c>
      <c r="S10639" s="11" t="s">
        <v>47034</v>
      </c>
      <c r="T10639" s="11"/>
    </row>
    <row x14ac:dyDescent="0.25" r="10640" customHeight="1" ht="19.5">
      <c r="A10640" s="10">
        <v>45226</v>
      </c>
      <c r="B10640" s="11" t="s">
        <v>47035</v>
      </c>
      <c r="C10640" s="11" t="s">
        <v>1079</v>
      </c>
      <c r="D10640" s="12"/>
      <c r="E10640" s="13">
        <v>13098417498</v>
      </c>
      <c r="F10640" s="11" t="s">
        <v>47036</v>
      </c>
      <c r="G10640" s="12" t="s">
        <v>115</v>
      </c>
      <c r="H10640" s="12" t="s">
        <v>98</v>
      </c>
      <c r="I10640" s="14">
        <v>10015</v>
      </c>
      <c r="J10640" s="12" t="s">
        <v>24</v>
      </c>
      <c r="K10640" s="12" t="s">
        <v>25</v>
      </c>
      <c r="L10640" s="12" t="s">
        <v>26</v>
      </c>
      <c r="M10640" s="11" t="s">
        <v>27</v>
      </c>
      <c r="N10640" s="11" t="s">
        <v>28</v>
      </c>
      <c r="O10640" s="12" t="s">
        <v>29</v>
      </c>
      <c r="P10640" s="12"/>
      <c r="Q10640" s="15" t="s">
        <v>47037</v>
      </c>
      <c r="R10640" s="12" t="s">
        <v>31</v>
      </c>
      <c r="S10640" s="11" t="s">
        <v>47038</v>
      </c>
      <c r="T10640" s="11"/>
    </row>
    <row x14ac:dyDescent="0.25" r="10641" customHeight="1" ht="19.5">
      <c r="A10641" s="10">
        <v>45227</v>
      </c>
      <c r="B10641" s="11" t="s">
        <v>47039</v>
      </c>
      <c r="C10641" s="11" t="s">
        <v>5684</v>
      </c>
      <c r="D10641" s="12"/>
      <c r="E10641" s="13">
        <v>15549396823</v>
      </c>
      <c r="F10641" s="11" t="s">
        <v>47040</v>
      </c>
      <c r="G10641" s="12" t="s">
        <v>62</v>
      </c>
      <c r="H10641" s="12"/>
      <c r="I10641" s="14" t="s">
        <v>272</v>
      </c>
      <c r="J10641" s="12" t="s">
        <v>24</v>
      </c>
      <c r="K10641" s="12" t="s">
        <v>25</v>
      </c>
      <c r="L10641" s="12" t="s">
        <v>39</v>
      </c>
      <c r="M10641" s="11" t="s">
        <v>27</v>
      </c>
      <c r="N10641" s="11" t="s">
        <v>183</v>
      </c>
      <c r="O10641" s="12" t="s">
        <v>29</v>
      </c>
      <c r="P10641" s="12"/>
      <c r="Q10641" s="15" t="s">
        <v>47041</v>
      </c>
      <c r="R10641" s="12" t="s">
        <v>42</v>
      </c>
      <c r="S10641" s="11" t="s">
        <v>47042</v>
      </c>
      <c r="T10641" s="11"/>
    </row>
    <row x14ac:dyDescent="0.25" r="10642" customHeight="1" ht="19.5">
      <c r="A10642" s="10">
        <v>45228</v>
      </c>
      <c r="B10642" s="11" t="s">
        <v>47043</v>
      </c>
      <c r="C10642" s="11" t="s">
        <v>46</v>
      </c>
      <c r="D10642" s="12"/>
      <c r="E10642" s="13">
        <v>18671756484</v>
      </c>
      <c r="F10642" s="11" t="s">
        <v>2480</v>
      </c>
      <c r="G10642" s="12" t="s">
        <v>74</v>
      </c>
      <c r="H10642" s="12"/>
      <c r="I10642" s="14" t="s">
        <v>486</v>
      </c>
      <c r="J10642" s="12" t="s">
        <v>24</v>
      </c>
      <c r="K10642" s="12" t="s">
        <v>25</v>
      </c>
      <c r="L10642" s="12" t="s">
        <v>39</v>
      </c>
      <c r="M10642" s="11" t="s">
        <v>27</v>
      </c>
      <c r="N10642" s="11" t="s">
        <v>28</v>
      </c>
      <c r="O10642" s="12" t="s">
        <v>29</v>
      </c>
      <c r="P10642" s="12"/>
      <c r="Q10642" s="15" t="s">
        <v>47044</v>
      </c>
      <c r="R10642" s="12" t="s">
        <v>51</v>
      </c>
      <c r="S10642" s="11" t="s">
        <v>47045</v>
      </c>
      <c r="T10642" s="11"/>
    </row>
    <row x14ac:dyDescent="0.25" r="10643" customHeight="1" ht="19.5">
      <c r="A10643" s="10">
        <v>45227</v>
      </c>
      <c r="B10643" s="11" t="s">
        <v>47046</v>
      </c>
      <c r="C10643" s="11" t="s">
        <v>5684</v>
      </c>
      <c r="D10643" s="12"/>
      <c r="E10643" s="13">
        <v>18671725929</v>
      </c>
      <c r="F10643" s="11" t="s">
        <v>47047</v>
      </c>
      <c r="G10643" s="12" t="s">
        <v>115</v>
      </c>
      <c r="H10643" s="12"/>
      <c r="I10643" s="14" t="s">
        <v>75</v>
      </c>
      <c r="J10643" s="12" t="s">
        <v>24</v>
      </c>
      <c r="K10643" s="12" t="s">
        <v>25</v>
      </c>
      <c r="L10643" s="12" t="s">
        <v>39</v>
      </c>
      <c r="M10643" s="11" t="s">
        <v>27</v>
      </c>
      <c r="N10643" s="11" t="s">
        <v>183</v>
      </c>
      <c r="O10643" s="12" t="s">
        <v>29</v>
      </c>
      <c r="P10643" s="12"/>
      <c r="Q10643" s="15" t="s">
        <v>47048</v>
      </c>
      <c r="R10643" s="12" t="s">
        <v>42</v>
      </c>
      <c r="S10643" s="11" t="s">
        <v>47049</v>
      </c>
      <c r="T10643" s="11"/>
    </row>
    <row x14ac:dyDescent="0.25" r="10644" customHeight="1" ht="19.5">
      <c r="A10644" s="10">
        <v>45227</v>
      </c>
      <c r="B10644" s="11" t="s">
        <v>47050</v>
      </c>
      <c r="C10644" s="11" t="s">
        <v>5670</v>
      </c>
      <c r="D10644" s="12"/>
      <c r="E10644" s="13">
        <v>13507240533</v>
      </c>
      <c r="F10644" s="11" t="s">
        <v>47051</v>
      </c>
      <c r="G10644" s="12" t="s">
        <v>23</v>
      </c>
      <c r="H10644" s="12"/>
      <c r="I10644" s="14" t="s">
        <v>328</v>
      </c>
      <c r="J10644" s="12" t="s">
        <v>24</v>
      </c>
      <c r="K10644" s="12" t="s">
        <v>25</v>
      </c>
      <c r="L10644" s="12" t="s">
        <v>39</v>
      </c>
      <c r="M10644" s="11" t="s">
        <v>40</v>
      </c>
      <c r="N10644" s="11" t="s">
        <v>28</v>
      </c>
      <c r="O10644" s="12" t="s">
        <v>29</v>
      </c>
      <c r="P10644" s="12"/>
      <c r="Q10644" s="15" t="s">
        <v>47052</v>
      </c>
      <c r="R10644" s="12" t="s">
        <v>42</v>
      </c>
      <c r="S10644" s="11" t="s">
        <v>47053</v>
      </c>
      <c r="T10644" s="11"/>
    </row>
    <row x14ac:dyDescent="0.25" r="10645" customHeight="1" ht="19.5">
      <c r="A10645" s="10">
        <v>45226</v>
      </c>
      <c r="B10645" s="11" t="s">
        <v>47054</v>
      </c>
      <c r="C10645" s="11" t="s">
        <v>5363</v>
      </c>
      <c r="D10645" s="12"/>
      <c r="E10645" s="13">
        <v>18671605087</v>
      </c>
      <c r="F10645" s="11" t="s">
        <v>47055</v>
      </c>
      <c r="G10645" s="12" t="s">
        <v>74</v>
      </c>
      <c r="H10645" s="12"/>
      <c r="I10645" s="14" t="s">
        <v>154</v>
      </c>
      <c r="J10645" s="12" t="s">
        <v>24</v>
      </c>
      <c r="K10645" s="12" t="s">
        <v>25</v>
      </c>
      <c r="L10645" s="12" t="s">
        <v>39</v>
      </c>
      <c r="M10645" s="11" t="s">
        <v>40</v>
      </c>
      <c r="N10645" s="11" t="s">
        <v>624</v>
      </c>
      <c r="O10645" s="12" t="s">
        <v>29</v>
      </c>
      <c r="P10645" s="12"/>
      <c r="Q10645" s="15" t="s">
        <v>47056</v>
      </c>
      <c r="R10645" s="12" t="s">
        <v>42</v>
      </c>
      <c r="S10645" s="11" t="s">
        <v>47057</v>
      </c>
      <c r="T10645" s="11"/>
    </row>
    <row x14ac:dyDescent="0.25" r="10646" customHeight="1" ht="19.5">
      <c r="A10646" s="10">
        <v>45228</v>
      </c>
      <c r="B10646" s="11" t="s">
        <v>47058</v>
      </c>
      <c r="C10646" s="11" t="s">
        <v>4901</v>
      </c>
      <c r="D10646" s="12"/>
      <c r="E10646" s="13" t="s">
        <v>47059</v>
      </c>
      <c r="F10646" s="11" t="s">
        <v>47060</v>
      </c>
      <c r="G10646" s="12" t="s">
        <v>74</v>
      </c>
      <c r="H10646" s="12" t="s">
        <v>98</v>
      </c>
      <c r="I10646" s="14" t="s">
        <v>148</v>
      </c>
      <c r="J10646" s="12" t="s">
        <v>24</v>
      </c>
      <c r="K10646" s="12" t="s">
        <v>25</v>
      </c>
      <c r="L10646" s="12" t="s">
        <v>39</v>
      </c>
      <c r="M10646" s="11" t="s">
        <v>149</v>
      </c>
      <c r="N10646" s="11" t="s">
        <v>4871</v>
      </c>
      <c r="O10646" s="12" t="s">
        <v>29</v>
      </c>
      <c r="P10646" s="12"/>
      <c r="Q10646" s="15" t="s">
        <v>47061</v>
      </c>
      <c r="R10646" s="12" t="s">
        <v>148</v>
      </c>
      <c r="S10646" s="11" t="s">
        <v>47062</v>
      </c>
      <c r="T10646" s="11" t="s">
        <v>4893</v>
      </c>
    </row>
    <row x14ac:dyDescent="0.25" r="10647" customHeight="1" ht="19.5">
      <c r="A10647" s="10">
        <v>45228</v>
      </c>
      <c r="B10647" s="11" t="s">
        <v>47063</v>
      </c>
      <c r="C10647" s="11" t="s">
        <v>46</v>
      </c>
      <c r="D10647" s="12"/>
      <c r="E10647" s="13">
        <v>13207218676</v>
      </c>
      <c r="F10647" s="11" t="s">
        <v>47064</v>
      </c>
      <c r="G10647" s="12" t="s">
        <v>74</v>
      </c>
      <c r="H10647" s="12"/>
      <c r="I10647" s="14" t="s">
        <v>104</v>
      </c>
      <c r="J10647" s="12" t="s">
        <v>24</v>
      </c>
      <c r="K10647" s="12" t="s">
        <v>25</v>
      </c>
      <c r="L10647" s="12" t="s">
        <v>39</v>
      </c>
      <c r="M10647" s="11" t="s">
        <v>40</v>
      </c>
      <c r="N10647" s="11" t="s">
        <v>28</v>
      </c>
      <c r="O10647" s="12" t="s">
        <v>29</v>
      </c>
      <c r="P10647" s="12"/>
      <c r="Q10647" s="15" t="s">
        <v>47065</v>
      </c>
      <c r="R10647" s="12" t="s">
        <v>51</v>
      </c>
      <c r="S10647" s="17" t="s">
        <v>47066</v>
      </c>
      <c r="T10647" s="11"/>
    </row>
    <row x14ac:dyDescent="0.25" r="10648" customHeight="1" ht="19.5">
      <c r="A10648" s="10">
        <v>45226</v>
      </c>
      <c r="B10648" s="11" t="s">
        <v>47067</v>
      </c>
      <c r="C10648" s="11" t="s">
        <v>3101</v>
      </c>
      <c r="D10648" s="12"/>
      <c r="E10648" s="13">
        <v>13135828242</v>
      </c>
      <c r="F10648" s="11" t="s">
        <v>47068</v>
      </c>
      <c r="G10648" s="12" t="s">
        <v>74</v>
      </c>
      <c r="H10648" s="12"/>
      <c r="I10648" s="14">
        <v>10015</v>
      </c>
      <c r="J10648" s="12" t="s">
        <v>24</v>
      </c>
      <c r="K10648" s="12" t="s">
        <v>25</v>
      </c>
      <c r="L10648" s="12" t="s">
        <v>26</v>
      </c>
      <c r="M10648" s="11" t="s">
        <v>27</v>
      </c>
      <c r="N10648" s="11" t="s">
        <v>28</v>
      </c>
      <c r="O10648" s="12" t="s">
        <v>29</v>
      </c>
      <c r="P10648" s="12"/>
      <c r="Q10648" s="15" t="s">
        <v>47069</v>
      </c>
      <c r="R10648" s="12" t="s">
        <v>31</v>
      </c>
      <c r="S10648" s="11" t="s">
        <v>47070</v>
      </c>
      <c r="T10648" s="11"/>
    </row>
    <row x14ac:dyDescent="0.25" r="10649" customHeight="1" ht="19.5">
      <c r="A10649" s="10">
        <v>45226</v>
      </c>
      <c r="B10649" s="11" t="s">
        <v>47071</v>
      </c>
      <c r="C10649" s="11" t="s">
        <v>180</v>
      </c>
      <c r="D10649" s="12"/>
      <c r="E10649" s="13">
        <v>13277392183</v>
      </c>
      <c r="F10649" s="11" t="s">
        <v>47072</v>
      </c>
      <c r="G10649" s="12" t="s">
        <v>115</v>
      </c>
      <c r="H10649" s="12"/>
      <c r="I10649" s="14" t="s">
        <v>486</v>
      </c>
      <c r="J10649" s="12" t="s">
        <v>24</v>
      </c>
      <c r="K10649" s="12" t="s">
        <v>25</v>
      </c>
      <c r="L10649" s="12" t="s">
        <v>39</v>
      </c>
      <c r="M10649" s="11" t="s">
        <v>40</v>
      </c>
      <c r="N10649" s="11" t="s">
        <v>183</v>
      </c>
      <c r="O10649" s="12" t="s">
        <v>29</v>
      </c>
      <c r="P10649" s="12"/>
      <c r="Q10649" s="15" t="s">
        <v>47073</v>
      </c>
      <c r="R10649" s="12" t="s">
        <v>51</v>
      </c>
      <c r="S10649" s="11" t="s">
        <v>47074</v>
      </c>
      <c r="T10649" s="11"/>
    </row>
    <row x14ac:dyDescent="0.25" r="10650" customHeight="1" ht="19.5">
      <c r="A10650" s="10">
        <v>45227</v>
      </c>
      <c r="B10650" s="11" t="s">
        <v>47075</v>
      </c>
      <c r="C10650" s="11" t="s">
        <v>5684</v>
      </c>
      <c r="D10650" s="12"/>
      <c r="E10650" s="13">
        <v>15586375376</v>
      </c>
      <c r="F10650" s="11" t="s">
        <v>47076</v>
      </c>
      <c r="G10650" s="12" t="s">
        <v>56</v>
      </c>
      <c r="H10650" s="12"/>
      <c r="I10650" s="14" t="s">
        <v>116</v>
      </c>
      <c r="J10650" s="12" t="s">
        <v>24</v>
      </c>
      <c r="K10650" s="12" t="s">
        <v>25</v>
      </c>
      <c r="L10650" s="12" t="s">
        <v>39</v>
      </c>
      <c r="M10650" s="11" t="s">
        <v>27</v>
      </c>
      <c r="N10650" s="11" t="s">
        <v>183</v>
      </c>
      <c r="O10650" s="12" t="s">
        <v>29</v>
      </c>
      <c r="P10650" s="12"/>
      <c r="Q10650" s="15" t="s">
        <v>47077</v>
      </c>
      <c r="R10650" s="12" t="s">
        <v>42</v>
      </c>
      <c r="S10650" s="11" t="s">
        <v>47078</v>
      </c>
      <c r="T10650" s="11"/>
    </row>
    <row x14ac:dyDescent="0.25" r="10651" customHeight="1" ht="19.5">
      <c r="A10651" s="10">
        <v>45228</v>
      </c>
      <c r="B10651" s="11" t="s">
        <v>47079</v>
      </c>
      <c r="C10651" s="11" t="s">
        <v>4867</v>
      </c>
      <c r="D10651" s="12"/>
      <c r="E10651" s="13" t="s">
        <v>47080</v>
      </c>
      <c r="F10651" s="11" t="s">
        <v>47081</v>
      </c>
      <c r="G10651" s="12" t="s">
        <v>74</v>
      </c>
      <c r="H10651" s="12" t="s">
        <v>86</v>
      </c>
      <c r="I10651" s="14" t="s">
        <v>4870</v>
      </c>
      <c r="J10651" s="12" t="s">
        <v>24</v>
      </c>
      <c r="K10651" s="12" t="s">
        <v>25</v>
      </c>
      <c r="L10651" s="12" t="s">
        <v>39</v>
      </c>
      <c r="M10651" s="11" t="s">
        <v>149</v>
      </c>
      <c r="N10651" s="11" t="s">
        <v>4871</v>
      </c>
      <c r="O10651" s="12" t="s">
        <v>29</v>
      </c>
      <c r="P10651" s="12"/>
      <c r="Q10651" s="15" t="s">
        <v>47082</v>
      </c>
      <c r="R10651" s="12" t="s">
        <v>148</v>
      </c>
      <c r="S10651" s="11" t="s">
        <v>47083</v>
      </c>
      <c r="T10651" s="11" t="s">
        <v>6808</v>
      </c>
    </row>
    <row x14ac:dyDescent="0.25" r="10652" customHeight="1" ht="19.5">
      <c r="A10652" s="10">
        <v>45226</v>
      </c>
      <c r="B10652" s="11" t="s">
        <v>47084</v>
      </c>
      <c r="C10652" s="11" t="s">
        <v>660</v>
      </c>
      <c r="D10652" s="12"/>
      <c r="E10652" s="13">
        <v>15671060092</v>
      </c>
      <c r="F10652" s="11"/>
      <c r="G10652" s="12"/>
      <c r="H10652" s="12"/>
      <c r="I10652" s="14" t="s">
        <v>142</v>
      </c>
      <c r="J10652" s="12" t="s">
        <v>24</v>
      </c>
      <c r="K10652" s="12" t="s">
        <v>25</v>
      </c>
      <c r="L10652" s="12" t="s">
        <v>39</v>
      </c>
      <c r="M10652" s="11" t="s">
        <v>27</v>
      </c>
      <c r="N10652" s="11" t="s">
        <v>624</v>
      </c>
      <c r="O10652" s="12" t="s">
        <v>29</v>
      </c>
      <c r="P10652" s="12"/>
      <c r="Q10652" s="15" t="s">
        <v>47085</v>
      </c>
      <c r="R10652" s="12" t="s">
        <v>42</v>
      </c>
      <c r="S10652" s="11" t="s">
        <v>47086</v>
      </c>
      <c r="T10652" s="11"/>
    </row>
    <row x14ac:dyDescent="0.25" r="10653" customHeight="1" ht="19.5">
      <c r="A10653" s="10">
        <v>45227</v>
      </c>
      <c r="B10653" s="11" t="s">
        <v>47087</v>
      </c>
      <c r="C10653" s="11" t="s">
        <v>660</v>
      </c>
      <c r="D10653" s="12"/>
      <c r="E10653" s="13" t="s">
        <v>47088</v>
      </c>
      <c r="F10653" s="11" t="s">
        <v>35631</v>
      </c>
      <c r="G10653" s="12" t="s">
        <v>74</v>
      </c>
      <c r="H10653" s="12"/>
      <c r="I10653" s="14" t="s">
        <v>148</v>
      </c>
      <c r="J10653" s="12" t="s">
        <v>24</v>
      </c>
      <c r="K10653" s="12" t="s">
        <v>25</v>
      </c>
      <c r="L10653" s="12" t="s">
        <v>39</v>
      </c>
      <c r="M10653" s="11" t="s">
        <v>149</v>
      </c>
      <c r="N10653" s="11" t="s">
        <v>624</v>
      </c>
      <c r="O10653" s="12" t="s">
        <v>29</v>
      </c>
      <c r="P10653" s="12"/>
      <c r="Q10653" s="15" t="s">
        <v>47089</v>
      </c>
      <c r="R10653" s="12" t="s">
        <v>42</v>
      </c>
      <c r="S10653" s="11" t="s">
        <v>47090</v>
      </c>
      <c r="T10653" s="11" t="s">
        <v>47091</v>
      </c>
    </row>
    <row x14ac:dyDescent="0.25" r="10654" customHeight="1" ht="19.5">
      <c r="A10654" s="10">
        <v>45227</v>
      </c>
      <c r="B10654" s="11" t="s">
        <v>47092</v>
      </c>
      <c r="C10654" s="11" t="s">
        <v>46</v>
      </c>
      <c r="D10654" s="12"/>
      <c r="E10654" s="13">
        <v>13197323471</v>
      </c>
      <c r="F10654" s="11" t="s">
        <v>47093</v>
      </c>
      <c r="G10654" s="12" t="s">
        <v>74</v>
      </c>
      <c r="H10654" s="12"/>
      <c r="I10654" s="14" t="s">
        <v>99</v>
      </c>
      <c r="J10654" s="12" t="s">
        <v>24</v>
      </c>
      <c r="K10654" s="12" t="s">
        <v>25</v>
      </c>
      <c r="L10654" s="12" t="s">
        <v>39</v>
      </c>
      <c r="M10654" s="11" t="s">
        <v>27</v>
      </c>
      <c r="N10654" s="11" t="s">
        <v>28</v>
      </c>
      <c r="O10654" s="12" t="s">
        <v>29</v>
      </c>
      <c r="P10654" s="12"/>
      <c r="Q10654" s="15" t="s">
        <v>47094</v>
      </c>
      <c r="R10654" s="12" t="s">
        <v>51</v>
      </c>
      <c r="S10654" s="11" t="s">
        <v>47095</v>
      </c>
      <c r="T10654" s="11"/>
    </row>
    <row x14ac:dyDescent="0.25" r="10655" customHeight="1" ht="19.5">
      <c r="A10655" s="10">
        <v>45227</v>
      </c>
      <c r="B10655" s="11" t="s">
        <v>47096</v>
      </c>
      <c r="C10655" s="11" t="s">
        <v>5684</v>
      </c>
      <c r="D10655" s="12"/>
      <c r="E10655" s="13">
        <v>13872636175</v>
      </c>
      <c r="F10655" s="11" t="s">
        <v>47097</v>
      </c>
      <c r="G10655" s="12" t="s">
        <v>74</v>
      </c>
      <c r="H10655" s="12"/>
      <c r="I10655" s="14" t="s">
        <v>87</v>
      </c>
      <c r="J10655" s="12" t="s">
        <v>24</v>
      </c>
      <c r="K10655" s="12" t="s">
        <v>25</v>
      </c>
      <c r="L10655" s="12" t="s">
        <v>39</v>
      </c>
      <c r="M10655" s="11" t="s">
        <v>40</v>
      </c>
      <c r="N10655" s="11" t="s">
        <v>183</v>
      </c>
      <c r="O10655" s="12" t="s">
        <v>29</v>
      </c>
      <c r="P10655" s="12"/>
      <c r="Q10655" s="15" t="s">
        <v>47098</v>
      </c>
      <c r="R10655" s="12" t="s">
        <v>42</v>
      </c>
      <c r="S10655" s="11" t="s">
        <v>47099</v>
      </c>
      <c r="T10655" s="11"/>
    </row>
    <row x14ac:dyDescent="0.25" r="10656" customHeight="1" ht="19.5">
      <c r="A10656" s="10">
        <v>45228</v>
      </c>
      <c r="B10656" s="11" t="s">
        <v>47100</v>
      </c>
      <c r="C10656" s="11" t="s">
        <v>4867</v>
      </c>
      <c r="D10656" s="12"/>
      <c r="E10656" s="13" t="s">
        <v>47101</v>
      </c>
      <c r="F10656" s="11" t="s">
        <v>47102</v>
      </c>
      <c r="G10656" s="12" t="s">
        <v>74</v>
      </c>
      <c r="H10656" s="12" t="s">
        <v>86</v>
      </c>
      <c r="I10656" s="14" t="s">
        <v>4870</v>
      </c>
      <c r="J10656" s="12" t="s">
        <v>24</v>
      </c>
      <c r="K10656" s="12" t="s">
        <v>25</v>
      </c>
      <c r="L10656" s="12" t="s">
        <v>39</v>
      </c>
      <c r="M10656" s="11" t="s">
        <v>149</v>
      </c>
      <c r="N10656" s="11" t="s">
        <v>4871</v>
      </c>
      <c r="O10656" s="12" t="s">
        <v>29</v>
      </c>
      <c r="P10656" s="12"/>
      <c r="Q10656" s="15" t="s">
        <v>47103</v>
      </c>
      <c r="R10656" s="12" t="s">
        <v>148</v>
      </c>
      <c r="S10656" s="11" t="s">
        <v>47104</v>
      </c>
      <c r="T10656" s="11" t="s">
        <v>7775</v>
      </c>
    </row>
    <row x14ac:dyDescent="0.25" r="10657" customHeight="1" ht="19.5">
      <c r="A10657" s="10">
        <v>45227</v>
      </c>
      <c r="B10657" s="11" t="s">
        <v>47105</v>
      </c>
      <c r="C10657" s="11" t="s">
        <v>4867</v>
      </c>
      <c r="D10657" s="12"/>
      <c r="E10657" s="13" t="s">
        <v>47106</v>
      </c>
      <c r="F10657" s="11" t="s">
        <v>3900</v>
      </c>
      <c r="G10657" s="12" t="s">
        <v>74</v>
      </c>
      <c r="H10657" s="12"/>
      <c r="I10657" s="14" t="s">
        <v>4870</v>
      </c>
      <c r="J10657" s="12" t="s">
        <v>24</v>
      </c>
      <c r="K10657" s="12" t="s">
        <v>25</v>
      </c>
      <c r="L10657" s="12" t="s">
        <v>39</v>
      </c>
      <c r="M10657" s="11" t="s">
        <v>149</v>
      </c>
      <c r="N10657" s="11" t="s">
        <v>4871</v>
      </c>
      <c r="O10657" s="12" t="s">
        <v>29</v>
      </c>
      <c r="P10657" s="12"/>
      <c r="Q10657" s="15" t="s">
        <v>47107</v>
      </c>
      <c r="R10657" s="12" t="s">
        <v>148</v>
      </c>
      <c r="S10657" s="11" t="s">
        <v>47108</v>
      </c>
      <c r="T10657" s="11" t="s">
        <v>4893</v>
      </c>
    </row>
    <row x14ac:dyDescent="0.25" r="10658" customHeight="1" ht="19.5">
      <c r="A10658" s="10">
        <v>45227</v>
      </c>
      <c r="B10658" s="11" t="s">
        <v>47109</v>
      </c>
      <c r="C10658" s="11" t="s">
        <v>5684</v>
      </c>
      <c r="D10658" s="12"/>
      <c r="E10658" s="13">
        <v>15997669536</v>
      </c>
      <c r="F10658" s="11" t="s">
        <v>47110</v>
      </c>
      <c r="G10658" s="12" t="s">
        <v>48</v>
      </c>
      <c r="H10658" s="12"/>
      <c r="I10658" s="14" t="s">
        <v>182</v>
      </c>
      <c r="J10658" s="12" t="s">
        <v>24</v>
      </c>
      <c r="K10658" s="12" t="s">
        <v>25</v>
      </c>
      <c r="L10658" s="12" t="s">
        <v>39</v>
      </c>
      <c r="M10658" s="11" t="s">
        <v>27</v>
      </c>
      <c r="N10658" s="11" t="s">
        <v>183</v>
      </c>
      <c r="O10658" s="12" t="s">
        <v>29</v>
      </c>
      <c r="P10658" s="12"/>
      <c r="Q10658" s="15" t="s">
        <v>47111</v>
      </c>
      <c r="R10658" s="12" t="s">
        <v>42</v>
      </c>
      <c r="S10658" s="11" t="s">
        <v>47112</v>
      </c>
      <c r="T10658" s="11"/>
    </row>
    <row x14ac:dyDescent="0.25" r="10659" customHeight="1" ht="19.5">
      <c r="A10659" s="10">
        <v>45226</v>
      </c>
      <c r="B10659" s="11" t="s">
        <v>47113</v>
      </c>
      <c r="C10659" s="11" t="s">
        <v>660</v>
      </c>
      <c r="D10659" s="12"/>
      <c r="E10659" s="13" t="s">
        <v>47114</v>
      </c>
      <c r="F10659" s="11" t="s">
        <v>47115</v>
      </c>
      <c r="G10659" s="12" t="s">
        <v>74</v>
      </c>
      <c r="H10659" s="12"/>
      <c r="I10659" s="14" t="s">
        <v>148</v>
      </c>
      <c r="J10659" s="12" t="s">
        <v>24</v>
      </c>
      <c r="K10659" s="12" t="s">
        <v>25</v>
      </c>
      <c r="L10659" s="12" t="s">
        <v>39</v>
      </c>
      <c r="M10659" s="11" t="s">
        <v>149</v>
      </c>
      <c r="N10659" s="11" t="s">
        <v>624</v>
      </c>
      <c r="O10659" s="12" t="s">
        <v>29</v>
      </c>
      <c r="P10659" s="12"/>
      <c r="Q10659" s="15" t="s">
        <v>47116</v>
      </c>
      <c r="R10659" s="12" t="s">
        <v>42</v>
      </c>
      <c r="S10659" s="11" t="s">
        <v>47117</v>
      </c>
      <c r="T10659" s="11" t="s">
        <v>47118</v>
      </c>
    </row>
    <row x14ac:dyDescent="0.25" r="10660" customHeight="1" ht="19.5">
      <c r="A10660" s="10">
        <v>45228</v>
      </c>
      <c r="B10660" s="11" t="s">
        <v>47119</v>
      </c>
      <c r="C10660" s="11" t="s">
        <v>6725</v>
      </c>
      <c r="D10660" s="12"/>
      <c r="E10660" s="13" t="s">
        <v>47120</v>
      </c>
      <c r="F10660" s="11" t="s">
        <v>47121</v>
      </c>
      <c r="G10660" s="12" t="s">
        <v>74</v>
      </c>
      <c r="H10660" s="12" t="s">
        <v>98</v>
      </c>
      <c r="I10660" s="14" t="s">
        <v>4975</v>
      </c>
      <c r="J10660" s="12" t="s">
        <v>24</v>
      </c>
      <c r="K10660" s="12" t="s">
        <v>25</v>
      </c>
      <c r="L10660" s="12" t="s">
        <v>39</v>
      </c>
      <c r="M10660" s="11" t="s">
        <v>149</v>
      </c>
      <c r="N10660" s="11" t="s">
        <v>4871</v>
      </c>
      <c r="O10660" s="12" t="s">
        <v>29</v>
      </c>
      <c r="P10660" s="12"/>
      <c r="Q10660" s="15" t="s">
        <v>47122</v>
      </c>
      <c r="R10660" s="12" t="s">
        <v>148</v>
      </c>
      <c r="S10660" s="11" t="s">
        <v>47123</v>
      </c>
      <c r="T10660" s="11" t="s">
        <v>5339</v>
      </c>
    </row>
    <row x14ac:dyDescent="0.25" r="10661" customHeight="1" ht="19.5">
      <c r="A10661" s="10">
        <v>45227</v>
      </c>
      <c r="B10661" s="11" t="s">
        <v>47124</v>
      </c>
      <c r="C10661" s="11" t="s">
        <v>239</v>
      </c>
      <c r="D10661" s="12"/>
      <c r="E10661" s="13">
        <v>15549282522</v>
      </c>
      <c r="F10661" s="11" t="s">
        <v>47125</v>
      </c>
      <c r="G10661" s="12" t="s">
        <v>115</v>
      </c>
      <c r="H10661" s="12"/>
      <c r="I10661" s="14" t="s">
        <v>131</v>
      </c>
      <c r="J10661" s="12" t="s">
        <v>24</v>
      </c>
      <c r="K10661" s="12" t="s">
        <v>25</v>
      </c>
      <c r="L10661" s="12" t="s">
        <v>39</v>
      </c>
      <c r="M10661" s="11" t="s">
        <v>40</v>
      </c>
      <c r="N10661" s="11" t="s">
        <v>183</v>
      </c>
      <c r="O10661" s="12" t="s">
        <v>29</v>
      </c>
      <c r="P10661" s="12"/>
      <c r="Q10661" s="15" t="s">
        <v>47126</v>
      </c>
      <c r="R10661" s="12" t="s">
        <v>51</v>
      </c>
      <c r="S10661" s="17" t="s">
        <v>47127</v>
      </c>
      <c r="T10661" s="11"/>
    </row>
    <row x14ac:dyDescent="0.25" r="10662" customHeight="1" ht="19.5">
      <c r="A10662" s="10">
        <v>45226</v>
      </c>
      <c r="B10662" s="11" t="s">
        <v>47128</v>
      </c>
      <c r="C10662" s="11" t="s">
        <v>660</v>
      </c>
      <c r="D10662" s="12"/>
      <c r="E10662" s="13" t="s">
        <v>47129</v>
      </c>
      <c r="F10662" s="11" t="s">
        <v>47130</v>
      </c>
      <c r="G10662" s="12" t="s">
        <v>74</v>
      </c>
      <c r="H10662" s="12"/>
      <c r="I10662" s="14" t="s">
        <v>328</v>
      </c>
      <c r="J10662" s="12" t="s">
        <v>24</v>
      </c>
      <c r="K10662" s="12" t="s">
        <v>25</v>
      </c>
      <c r="L10662" s="12" t="s">
        <v>39</v>
      </c>
      <c r="M10662" s="11" t="s">
        <v>149</v>
      </c>
      <c r="N10662" s="11" t="s">
        <v>624</v>
      </c>
      <c r="O10662" s="12" t="s">
        <v>29</v>
      </c>
      <c r="P10662" s="12"/>
      <c r="Q10662" s="15" t="s">
        <v>47131</v>
      </c>
      <c r="R10662" s="12" t="s">
        <v>42</v>
      </c>
      <c r="S10662" s="11" t="s">
        <v>47132</v>
      </c>
      <c r="T10662" s="11" t="s">
        <v>47133</v>
      </c>
    </row>
    <row x14ac:dyDescent="0.25" r="10663" customHeight="1" ht="19.5">
      <c r="A10663" s="10">
        <v>45226</v>
      </c>
      <c r="B10663" s="11" t="s">
        <v>47134</v>
      </c>
      <c r="C10663" s="11" t="s">
        <v>46</v>
      </c>
      <c r="D10663" s="12"/>
      <c r="E10663" s="13">
        <v>13135820631</v>
      </c>
      <c r="F10663" s="11" t="s">
        <v>47135</v>
      </c>
      <c r="G10663" s="12" t="s">
        <v>74</v>
      </c>
      <c r="H10663" s="12"/>
      <c r="I10663" s="14" t="s">
        <v>381</v>
      </c>
      <c r="J10663" s="12" t="s">
        <v>24</v>
      </c>
      <c r="K10663" s="12" t="s">
        <v>25</v>
      </c>
      <c r="L10663" s="12" t="s">
        <v>39</v>
      </c>
      <c r="M10663" s="11" t="s">
        <v>40</v>
      </c>
      <c r="N10663" s="11" t="s">
        <v>28</v>
      </c>
      <c r="O10663" s="12" t="s">
        <v>29</v>
      </c>
      <c r="P10663" s="12"/>
      <c r="Q10663" s="15" t="s">
        <v>47136</v>
      </c>
      <c r="R10663" s="12" t="s">
        <v>51</v>
      </c>
      <c r="S10663" s="17" t="s">
        <v>47137</v>
      </c>
      <c r="T10663" s="11"/>
    </row>
    <row x14ac:dyDescent="0.25" r="10664" customHeight="1" ht="19.5">
      <c r="A10664" s="10">
        <v>45226</v>
      </c>
      <c r="B10664" s="11" t="s">
        <v>47138</v>
      </c>
      <c r="C10664" s="11" t="s">
        <v>46</v>
      </c>
      <c r="D10664" s="12"/>
      <c r="E10664" s="13">
        <v>15671072993</v>
      </c>
      <c r="F10664" s="11" t="s">
        <v>47139</v>
      </c>
      <c r="G10664" s="12" t="s">
        <v>48</v>
      </c>
      <c r="H10664" s="12"/>
      <c r="I10664" s="14" t="s">
        <v>211</v>
      </c>
      <c r="J10664" s="12" t="s">
        <v>24</v>
      </c>
      <c r="K10664" s="12" t="s">
        <v>25</v>
      </c>
      <c r="L10664" s="12" t="s">
        <v>39</v>
      </c>
      <c r="M10664" s="11" t="s">
        <v>27</v>
      </c>
      <c r="N10664" s="11" t="s">
        <v>28</v>
      </c>
      <c r="O10664" s="12" t="s">
        <v>29</v>
      </c>
      <c r="P10664" s="12"/>
      <c r="Q10664" s="15" t="s">
        <v>47140</v>
      </c>
      <c r="R10664" s="12" t="s">
        <v>51</v>
      </c>
      <c r="S10664" s="11" t="s">
        <v>47141</v>
      </c>
      <c r="T10664" s="11"/>
    </row>
    <row x14ac:dyDescent="0.25" r="10665" customHeight="1" ht="19.5">
      <c r="A10665" s="10">
        <v>45227</v>
      </c>
      <c r="B10665" s="11" t="s">
        <v>47142</v>
      </c>
      <c r="C10665" s="11" t="s">
        <v>4499</v>
      </c>
      <c r="D10665" s="12"/>
      <c r="E10665" s="13">
        <v>18694092975</v>
      </c>
      <c r="F10665" s="11" t="s">
        <v>47143</v>
      </c>
      <c r="G10665" s="12" t="s">
        <v>62</v>
      </c>
      <c r="H10665" s="12"/>
      <c r="I10665" s="14" t="s">
        <v>154</v>
      </c>
      <c r="J10665" s="12" t="s">
        <v>24</v>
      </c>
      <c r="K10665" s="12" t="s">
        <v>25</v>
      </c>
      <c r="L10665" s="12" t="s">
        <v>39</v>
      </c>
      <c r="M10665" s="11" t="s">
        <v>27</v>
      </c>
      <c r="N10665" s="11" t="s">
        <v>183</v>
      </c>
      <c r="O10665" s="12" t="s">
        <v>29</v>
      </c>
      <c r="P10665" s="12"/>
      <c r="Q10665" s="15" t="s">
        <v>47144</v>
      </c>
      <c r="R10665" s="12" t="s">
        <v>42</v>
      </c>
      <c r="S10665" s="11" t="s">
        <v>47145</v>
      </c>
      <c r="T10665" s="11"/>
    </row>
    <row x14ac:dyDescent="0.25" r="10666" customHeight="1" ht="19.5">
      <c r="A10666" s="10">
        <v>45227</v>
      </c>
      <c r="B10666" s="11" t="s">
        <v>47146</v>
      </c>
      <c r="C10666" s="11" t="s">
        <v>180</v>
      </c>
      <c r="D10666" s="12"/>
      <c r="E10666" s="13">
        <v>13277394761</v>
      </c>
      <c r="F10666" s="11" t="s">
        <v>47147</v>
      </c>
      <c r="G10666" s="12" t="s">
        <v>289</v>
      </c>
      <c r="H10666" s="12" t="s">
        <v>86</v>
      </c>
      <c r="I10666" s="14" t="s">
        <v>290</v>
      </c>
      <c r="J10666" s="12" t="s">
        <v>24</v>
      </c>
      <c r="K10666" s="12" t="s">
        <v>25</v>
      </c>
      <c r="L10666" s="12" t="s">
        <v>39</v>
      </c>
      <c r="M10666" s="11" t="s">
        <v>40</v>
      </c>
      <c r="N10666" s="11" t="s">
        <v>183</v>
      </c>
      <c r="O10666" s="12" t="s">
        <v>29</v>
      </c>
      <c r="P10666" s="12"/>
      <c r="Q10666" s="15" t="s">
        <v>47148</v>
      </c>
      <c r="R10666" s="12" t="s">
        <v>51</v>
      </c>
      <c r="S10666" s="11" t="s">
        <v>47149</v>
      </c>
      <c r="T10666" s="11"/>
    </row>
    <row x14ac:dyDescent="0.25" r="10667" customHeight="1" ht="19.5">
      <c r="A10667" s="10">
        <v>45226</v>
      </c>
      <c r="B10667" s="11" t="s">
        <v>47150</v>
      </c>
      <c r="C10667" s="11" t="s">
        <v>660</v>
      </c>
      <c r="D10667" s="12"/>
      <c r="E10667" s="13" t="s">
        <v>47151</v>
      </c>
      <c r="F10667" s="11" t="s">
        <v>47152</v>
      </c>
      <c r="G10667" s="12" t="s">
        <v>74</v>
      </c>
      <c r="H10667" s="12"/>
      <c r="I10667" s="14" t="s">
        <v>148</v>
      </c>
      <c r="J10667" s="12" t="s">
        <v>24</v>
      </c>
      <c r="K10667" s="12" t="s">
        <v>25</v>
      </c>
      <c r="L10667" s="12" t="s">
        <v>39</v>
      </c>
      <c r="M10667" s="11" t="s">
        <v>149</v>
      </c>
      <c r="N10667" s="11" t="s">
        <v>624</v>
      </c>
      <c r="O10667" s="12" t="s">
        <v>29</v>
      </c>
      <c r="P10667" s="12"/>
      <c r="Q10667" s="15" t="s">
        <v>47153</v>
      </c>
      <c r="R10667" s="12" t="s">
        <v>42</v>
      </c>
      <c r="S10667" s="11" t="s">
        <v>47154</v>
      </c>
      <c r="T10667" s="11" t="s">
        <v>47155</v>
      </c>
    </row>
    <row x14ac:dyDescent="0.25" r="10668" customHeight="1" ht="19.5">
      <c r="A10668" s="10">
        <v>45228</v>
      </c>
      <c r="B10668" s="11" t="s">
        <v>47156</v>
      </c>
      <c r="C10668" s="11" t="s">
        <v>46</v>
      </c>
      <c r="D10668" s="12"/>
      <c r="E10668" s="13">
        <v>13032706477</v>
      </c>
      <c r="F10668" s="11" t="s">
        <v>47157</v>
      </c>
      <c r="G10668" s="12" t="s">
        <v>216</v>
      </c>
      <c r="H10668" s="12"/>
      <c r="I10668" s="14" t="s">
        <v>87</v>
      </c>
      <c r="J10668" s="12" t="s">
        <v>24</v>
      </c>
      <c r="K10668" s="12" t="s">
        <v>25</v>
      </c>
      <c r="L10668" s="12" t="s">
        <v>39</v>
      </c>
      <c r="M10668" s="11" t="s">
        <v>40</v>
      </c>
      <c r="N10668" s="11" t="s">
        <v>28</v>
      </c>
      <c r="O10668" s="12" t="s">
        <v>29</v>
      </c>
      <c r="P10668" s="12"/>
      <c r="Q10668" s="15" t="s">
        <v>47158</v>
      </c>
      <c r="R10668" s="12" t="s">
        <v>51</v>
      </c>
      <c r="S10668" s="11" t="s">
        <v>47159</v>
      </c>
      <c r="T10668" s="11"/>
    </row>
    <row x14ac:dyDescent="0.25" r="10669" customHeight="1" ht="19.5">
      <c r="A10669" s="10">
        <v>45226</v>
      </c>
      <c r="B10669" s="11" t="s">
        <v>47160</v>
      </c>
      <c r="C10669" s="11" t="s">
        <v>164</v>
      </c>
      <c r="D10669" s="12"/>
      <c r="E10669" s="13">
        <v>18672657498</v>
      </c>
      <c r="F10669" s="11" t="s">
        <v>47161</v>
      </c>
      <c r="G10669" s="12" t="s">
        <v>115</v>
      </c>
      <c r="H10669" s="12"/>
      <c r="I10669" s="14" t="s">
        <v>796</v>
      </c>
      <c r="J10669" s="12" t="s">
        <v>24</v>
      </c>
      <c r="K10669" s="12" t="s">
        <v>25</v>
      </c>
      <c r="L10669" s="12" t="s">
        <v>39</v>
      </c>
      <c r="M10669" s="11" t="s">
        <v>27</v>
      </c>
      <c r="N10669" s="11" t="s">
        <v>28</v>
      </c>
      <c r="O10669" s="12" t="s">
        <v>29</v>
      </c>
      <c r="P10669" s="12"/>
      <c r="Q10669" s="15" t="s">
        <v>47162</v>
      </c>
      <c r="R10669" s="12" t="s">
        <v>51</v>
      </c>
      <c r="S10669" s="11" t="s">
        <v>47163</v>
      </c>
      <c r="T10669" s="11"/>
    </row>
    <row x14ac:dyDescent="0.25" r="10670" customHeight="1" ht="19.5">
      <c r="A10670" s="10">
        <v>45228</v>
      </c>
      <c r="B10670" s="11" t="s">
        <v>47164</v>
      </c>
      <c r="C10670" s="11" t="s">
        <v>4867</v>
      </c>
      <c r="D10670" s="12"/>
      <c r="E10670" s="13" t="s">
        <v>47165</v>
      </c>
      <c r="F10670" s="11" t="s">
        <v>47166</v>
      </c>
      <c r="G10670" s="12" t="s">
        <v>74</v>
      </c>
      <c r="H10670" s="12"/>
      <c r="I10670" s="14" t="s">
        <v>4870</v>
      </c>
      <c r="J10670" s="12" t="s">
        <v>24</v>
      </c>
      <c r="K10670" s="12" t="s">
        <v>25</v>
      </c>
      <c r="L10670" s="12" t="s">
        <v>39</v>
      </c>
      <c r="M10670" s="11" t="s">
        <v>149</v>
      </c>
      <c r="N10670" s="11" t="s">
        <v>4871</v>
      </c>
      <c r="O10670" s="12" t="s">
        <v>29</v>
      </c>
      <c r="P10670" s="12"/>
      <c r="Q10670" s="15" t="s">
        <v>47167</v>
      </c>
      <c r="R10670" s="12" t="s">
        <v>42</v>
      </c>
      <c r="S10670" s="11" t="s">
        <v>47168</v>
      </c>
      <c r="T10670" s="11" t="s">
        <v>4899</v>
      </c>
    </row>
    <row x14ac:dyDescent="0.25" r="10671" customHeight="1" ht="19.5">
      <c r="A10671" s="10">
        <v>45226</v>
      </c>
      <c r="B10671" s="11" t="s">
        <v>47169</v>
      </c>
      <c r="C10671" s="11" t="s">
        <v>180</v>
      </c>
      <c r="D10671" s="12"/>
      <c r="E10671" s="13">
        <v>13294240754</v>
      </c>
      <c r="F10671" s="11" t="s">
        <v>2068</v>
      </c>
      <c r="G10671" s="12" t="s">
        <v>289</v>
      </c>
      <c r="H10671" s="12"/>
      <c r="I10671" s="14" t="s">
        <v>87</v>
      </c>
      <c r="J10671" s="12" t="s">
        <v>24</v>
      </c>
      <c r="K10671" s="12" t="s">
        <v>25</v>
      </c>
      <c r="L10671" s="12" t="s">
        <v>39</v>
      </c>
      <c r="M10671" s="11" t="s">
        <v>27</v>
      </c>
      <c r="N10671" s="11" t="s">
        <v>183</v>
      </c>
      <c r="O10671" s="12" t="s">
        <v>29</v>
      </c>
      <c r="P10671" s="12"/>
      <c r="Q10671" s="15" t="s">
        <v>47170</v>
      </c>
      <c r="R10671" s="12" t="s">
        <v>51</v>
      </c>
      <c r="S10671" s="11" t="s">
        <v>47171</v>
      </c>
      <c r="T10671" s="11"/>
    </row>
    <row x14ac:dyDescent="0.25" r="10672" customHeight="1" ht="19.5">
      <c r="A10672" s="10">
        <v>45227</v>
      </c>
      <c r="B10672" s="11" t="s">
        <v>47172</v>
      </c>
      <c r="C10672" s="11" t="s">
        <v>660</v>
      </c>
      <c r="D10672" s="12"/>
      <c r="E10672" s="13" t="s">
        <v>47173</v>
      </c>
      <c r="F10672" s="11" t="s">
        <v>47174</v>
      </c>
      <c r="G10672" s="12" t="s">
        <v>74</v>
      </c>
      <c r="H10672" s="12"/>
      <c r="I10672" s="14" t="s">
        <v>486</v>
      </c>
      <c r="J10672" s="12" t="s">
        <v>24</v>
      </c>
      <c r="K10672" s="12" t="s">
        <v>25</v>
      </c>
      <c r="L10672" s="12" t="s">
        <v>39</v>
      </c>
      <c r="M10672" s="11" t="s">
        <v>149</v>
      </c>
      <c r="N10672" s="11" t="s">
        <v>624</v>
      </c>
      <c r="O10672" s="12" t="s">
        <v>29</v>
      </c>
      <c r="P10672" s="12"/>
      <c r="Q10672" s="15" t="s">
        <v>47175</v>
      </c>
      <c r="R10672" s="12" t="s">
        <v>42</v>
      </c>
      <c r="S10672" s="11" t="s">
        <v>47176</v>
      </c>
      <c r="T10672" s="11" t="s">
        <v>47177</v>
      </c>
    </row>
    <row x14ac:dyDescent="0.25" r="10673" customHeight="1" ht="19.5">
      <c r="A10673" s="10">
        <v>45227</v>
      </c>
      <c r="B10673" s="11" t="s">
        <v>47178</v>
      </c>
      <c r="C10673" s="11" t="s">
        <v>4867</v>
      </c>
      <c r="D10673" s="12"/>
      <c r="E10673" s="13" t="s">
        <v>47179</v>
      </c>
      <c r="F10673" s="11" t="s">
        <v>47180</v>
      </c>
      <c r="G10673" s="12" t="s">
        <v>74</v>
      </c>
      <c r="H10673" s="12" t="s">
        <v>121</v>
      </c>
      <c r="I10673" s="14" t="s">
        <v>4870</v>
      </c>
      <c r="J10673" s="12" t="s">
        <v>24</v>
      </c>
      <c r="K10673" s="12" t="s">
        <v>25</v>
      </c>
      <c r="L10673" s="12" t="s">
        <v>39</v>
      </c>
      <c r="M10673" s="11" t="s">
        <v>149</v>
      </c>
      <c r="N10673" s="11" t="s">
        <v>4871</v>
      </c>
      <c r="O10673" s="12" t="s">
        <v>29</v>
      </c>
      <c r="P10673" s="12"/>
      <c r="Q10673" s="15" t="s">
        <v>47181</v>
      </c>
      <c r="R10673" s="12" t="s">
        <v>148</v>
      </c>
      <c r="S10673" s="11" t="s">
        <v>47182</v>
      </c>
      <c r="T10673" s="11" t="s">
        <v>4893</v>
      </c>
    </row>
    <row x14ac:dyDescent="0.25" r="10674" customHeight="1" ht="19.5">
      <c r="A10674" s="10">
        <v>45227</v>
      </c>
      <c r="B10674" s="11" t="s">
        <v>47183</v>
      </c>
      <c r="C10674" s="11" t="s">
        <v>4867</v>
      </c>
      <c r="D10674" s="12"/>
      <c r="E10674" s="13" t="s">
        <v>47184</v>
      </c>
      <c r="F10674" s="11" t="s">
        <v>47185</v>
      </c>
      <c r="G10674" s="12" t="s">
        <v>74</v>
      </c>
      <c r="H10674" s="12"/>
      <c r="I10674" s="14" t="s">
        <v>4870</v>
      </c>
      <c r="J10674" s="12" t="s">
        <v>24</v>
      </c>
      <c r="K10674" s="12" t="s">
        <v>25</v>
      </c>
      <c r="L10674" s="12" t="s">
        <v>39</v>
      </c>
      <c r="M10674" s="11" t="s">
        <v>149</v>
      </c>
      <c r="N10674" s="11" t="s">
        <v>4871</v>
      </c>
      <c r="O10674" s="12" t="s">
        <v>29</v>
      </c>
      <c r="P10674" s="12"/>
      <c r="Q10674" s="15" t="s">
        <v>47186</v>
      </c>
      <c r="R10674" s="12" t="s">
        <v>148</v>
      </c>
      <c r="S10674" s="11" t="s">
        <v>47187</v>
      </c>
      <c r="T10674" s="11" t="s">
        <v>5339</v>
      </c>
    </row>
    <row x14ac:dyDescent="0.25" r="10675" customHeight="1" ht="19.5">
      <c r="A10675" s="10">
        <v>45228</v>
      </c>
      <c r="B10675" s="11" t="s">
        <v>47188</v>
      </c>
      <c r="C10675" s="11" t="s">
        <v>5189</v>
      </c>
      <c r="D10675" s="12"/>
      <c r="E10675" s="13" t="s">
        <v>47189</v>
      </c>
      <c r="F10675" s="11" t="s">
        <v>47190</v>
      </c>
      <c r="G10675" s="12" t="s">
        <v>74</v>
      </c>
      <c r="H10675" s="12"/>
      <c r="I10675" s="14" t="s">
        <v>4975</v>
      </c>
      <c r="J10675" s="12" t="s">
        <v>24</v>
      </c>
      <c r="K10675" s="12" t="s">
        <v>25</v>
      </c>
      <c r="L10675" s="12" t="s">
        <v>39</v>
      </c>
      <c r="M10675" s="11" t="s">
        <v>149</v>
      </c>
      <c r="N10675" s="11" t="s">
        <v>4871</v>
      </c>
      <c r="O10675" s="12" t="s">
        <v>29</v>
      </c>
      <c r="P10675" s="12"/>
      <c r="Q10675" s="15" t="s">
        <v>47191</v>
      </c>
      <c r="R10675" s="12" t="s">
        <v>148</v>
      </c>
      <c r="S10675" s="11" t="s">
        <v>47192</v>
      </c>
      <c r="T10675" s="11" t="s">
        <v>4887</v>
      </c>
    </row>
    <row x14ac:dyDescent="0.25" r="10676" customHeight="1" ht="19.5">
      <c r="A10676" s="10">
        <v>45227</v>
      </c>
      <c r="B10676" s="11" t="s">
        <v>47193</v>
      </c>
      <c r="C10676" s="11" t="s">
        <v>4882</v>
      </c>
      <c r="D10676" s="12"/>
      <c r="E10676" s="13" t="s">
        <v>47194</v>
      </c>
      <c r="F10676" s="11" t="s">
        <v>47195</v>
      </c>
      <c r="G10676" s="12" t="s">
        <v>74</v>
      </c>
      <c r="H10676" s="12" t="s">
        <v>86</v>
      </c>
      <c r="I10676" s="14" t="s">
        <v>148</v>
      </c>
      <c r="J10676" s="12" t="s">
        <v>24</v>
      </c>
      <c r="K10676" s="12" t="s">
        <v>25</v>
      </c>
      <c r="L10676" s="12" t="s">
        <v>39</v>
      </c>
      <c r="M10676" s="11" t="s">
        <v>149</v>
      </c>
      <c r="N10676" s="11" t="s">
        <v>4871</v>
      </c>
      <c r="O10676" s="12" t="s">
        <v>29</v>
      </c>
      <c r="P10676" s="12"/>
      <c r="Q10676" s="15" t="s">
        <v>47196</v>
      </c>
      <c r="R10676" s="12" t="s">
        <v>148</v>
      </c>
      <c r="S10676" s="11" t="s">
        <v>47197</v>
      </c>
      <c r="T10676" s="11" t="s">
        <v>6803</v>
      </c>
    </row>
    <row x14ac:dyDescent="0.25" r="10677" customHeight="1" ht="19.5">
      <c r="A10677" s="10">
        <v>45226</v>
      </c>
      <c r="B10677" s="11" t="s">
        <v>47198</v>
      </c>
      <c r="C10677" s="11" t="s">
        <v>180</v>
      </c>
      <c r="D10677" s="12"/>
      <c r="E10677" s="13">
        <v>13297280719</v>
      </c>
      <c r="F10677" s="11" t="s">
        <v>47199</v>
      </c>
      <c r="G10677" s="12" t="s">
        <v>115</v>
      </c>
      <c r="H10677" s="12"/>
      <c r="I10677" s="14" t="s">
        <v>81</v>
      </c>
      <c r="J10677" s="12" t="s">
        <v>24</v>
      </c>
      <c r="K10677" s="12" t="s">
        <v>25</v>
      </c>
      <c r="L10677" s="12" t="s">
        <v>39</v>
      </c>
      <c r="M10677" s="11" t="s">
        <v>27</v>
      </c>
      <c r="N10677" s="11" t="s">
        <v>183</v>
      </c>
      <c r="O10677" s="12" t="s">
        <v>29</v>
      </c>
      <c r="P10677" s="12"/>
      <c r="Q10677" s="15" t="s">
        <v>47200</v>
      </c>
      <c r="R10677" s="12" t="s">
        <v>51</v>
      </c>
      <c r="S10677" s="11" t="s">
        <v>47201</v>
      </c>
      <c r="T10677" s="11"/>
    </row>
    <row x14ac:dyDescent="0.25" r="10678" customHeight="1" ht="19.5">
      <c r="A10678" s="10">
        <v>45228</v>
      </c>
      <c r="B10678" s="11" t="s">
        <v>47202</v>
      </c>
      <c r="C10678" s="11" t="s">
        <v>4882</v>
      </c>
      <c r="D10678" s="12"/>
      <c r="E10678" s="13" t="s">
        <v>47203</v>
      </c>
      <c r="F10678" s="11" t="s">
        <v>8272</v>
      </c>
      <c r="G10678" s="12" t="s">
        <v>74</v>
      </c>
      <c r="H10678" s="12" t="s">
        <v>13780</v>
      </c>
      <c r="I10678" s="14" t="s">
        <v>148</v>
      </c>
      <c r="J10678" s="12" t="s">
        <v>24</v>
      </c>
      <c r="K10678" s="12" t="s">
        <v>25</v>
      </c>
      <c r="L10678" s="12" t="s">
        <v>39</v>
      </c>
      <c r="M10678" s="11" t="s">
        <v>149</v>
      </c>
      <c r="N10678" s="11" t="s">
        <v>4871</v>
      </c>
      <c r="O10678" s="12" t="s">
        <v>29</v>
      </c>
      <c r="P10678" s="12"/>
      <c r="Q10678" s="15" t="s">
        <v>47204</v>
      </c>
      <c r="R10678" s="12" t="s">
        <v>148</v>
      </c>
      <c r="S10678" s="11" t="s">
        <v>47205</v>
      </c>
      <c r="T10678" s="11" t="s">
        <v>4928</v>
      </c>
    </row>
    <row x14ac:dyDescent="0.25" r="10679" customHeight="1" ht="19.5">
      <c r="A10679" s="10">
        <v>45226</v>
      </c>
      <c r="B10679" s="11" t="s">
        <v>47206</v>
      </c>
      <c r="C10679" s="11" t="s">
        <v>6591</v>
      </c>
      <c r="D10679" s="12"/>
      <c r="E10679" s="13">
        <v>15572756850</v>
      </c>
      <c r="F10679" s="11" t="s">
        <v>47207</v>
      </c>
      <c r="G10679" s="12" t="s">
        <v>62</v>
      </c>
      <c r="H10679" s="12"/>
      <c r="I10679" s="14">
        <v>10015</v>
      </c>
      <c r="J10679" s="12" t="s">
        <v>24</v>
      </c>
      <c r="K10679" s="12" t="s">
        <v>172</v>
      </c>
      <c r="L10679" s="12" t="s">
        <v>26</v>
      </c>
      <c r="M10679" s="11" t="s">
        <v>27</v>
      </c>
      <c r="N10679" s="11" t="s">
        <v>28</v>
      </c>
      <c r="O10679" s="12" t="s">
        <v>29</v>
      </c>
      <c r="P10679" s="12"/>
      <c r="Q10679" s="15" t="s">
        <v>47208</v>
      </c>
      <c r="R10679" s="12" t="s">
        <v>31</v>
      </c>
      <c r="S10679" s="11" t="s">
        <v>47209</v>
      </c>
      <c r="T10679" s="11"/>
    </row>
    <row x14ac:dyDescent="0.25" r="10680" customHeight="1" ht="19.5">
      <c r="A10680" s="10">
        <v>45226</v>
      </c>
      <c r="B10680" s="11" t="s">
        <v>47210</v>
      </c>
      <c r="C10680" s="11" t="s">
        <v>660</v>
      </c>
      <c r="D10680" s="12"/>
      <c r="E10680" s="13" t="s">
        <v>47211</v>
      </c>
      <c r="F10680" s="11" t="s">
        <v>47212</v>
      </c>
      <c r="G10680" s="12" t="s">
        <v>37</v>
      </c>
      <c r="H10680" s="12"/>
      <c r="I10680" s="14" t="s">
        <v>272</v>
      </c>
      <c r="J10680" s="12" t="s">
        <v>24</v>
      </c>
      <c r="K10680" s="12" t="s">
        <v>25</v>
      </c>
      <c r="L10680" s="12" t="s">
        <v>39</v>
      </c>
      <c r="M10680" s="11" t="s">
        <v>27</v>
      </c>
      <c r="N10680" s="11" t="s">
        <v>624</v>
      </c>
      <c r="O10680" s="12" t="s">
        <v>29</v>
      </c>
      <c r="P10680" s="12"/>
      <c r="Q10680" s="15" t="s">
        <v>47213</v>
      </c>
      <c r="R10680" s="12" t="s">
        <v>42</v>
      </c>
      <c r="S10680" s="11" t="s">
        <v>47214</v>
      </c>
      <c r="T10680" s="11" t="s">
        <v>47215</v>
      </c>
    </row>
    <row x14ac:dyDescent="0.25" r="10681" customHeight="1" ht="19.5">
      <c r="A10681" s="10">
        <v>45226</v>
      </c>
      <c r="B10681" s="11" t="s">
        <v>47216</v>
      </c>
      <c r="C10681" s="11" t="s">
        <v>164</v>
      </c>
      <c r="D10681" s="12"/>
      <c r="E10681" s="13">
        <v>15549302586</v>
      </c>
      <c r="F10681" s="11" t="s">
        <v>47217</v>
      </c>
      <c r="G10681" s="12" t="s">
        <v>115</v>
      </c>
      <c r="H10681" s="12" t="s">
        <v>121</v>
      </c>
      <c r="I10681" s="14" t="s">
        <v>486</v>
      </c>
      <c r="J10681" s="12" t="s">
        <v>24</v>
      </c>
      <c r="K10681" s="12" t="s">
        <v>25</v>
      </c>
      <c r="L10681" s="12" t="s">
        <v>39</v>
      </c>
      <c r="M10681" s="11" t="s">
        <v>27</v>
      </c>
      <c r="N10681" s="11" t="s">
        <v>28</v>
      </c>
      <c r="O10681" s="12" t="s">
        <v>29</v>
      </c>
      <c r="P10681" s="12"/>
      <c r="Q10681" s="15" t="s">
        <v>47218</v>
      </c>
      <c r="R10681" s="12" t="s">
        <v>51</v>
      </c>
      <c r="S10681" s="11" t="s">
        <v>47219</v>
      </c>
      <c r="T10681" s="11"/>
    </row>
    <row x14ac:dyDescent="0.25" r="10682" customHeight="1" ht="19.5">
      <c r="A10682" s="10">
        <v>45227</v>
      </c>
      <c r="B10682" s="11" t="s">
        <v>47220</v>
      </c>
      <c r="C10682" s="11" t="s">
        <v>239</v>
      </c>
      <c r="D10682" s="12"/>
      <c r="E10682" s="13">
        <v>15586366602</v>
      </c>
      <c r="F10682" s="11" t="s">
        <v>47221</v>
      </c>
      <c r="G10682" s="12" t="s">
        <v>289</v>
      </c>
      <c r="H10682" s="12"/>
      <c r="I10682" s="14" t="s">
        <v>182</v>
      </c>
      <c r="J10682" s="12" t="s">
        <v>24</v>
      </c>
      <c r="K10682" s="12" t="s">
        <v>25</v>
      </c>
      <c r="L10682" s="12" t="s">
        <v>39</v>
      </c>
      <c r="M10682" s="11" t="s">
        <v>27</v>
      </c>
      <c r="N10682" s="11" t="s">
        <v>183</v>
      </c>
      <c r="O10682" s="12" t="s">
        <v>29</v>
      </c>
      <c r="P10682" s="12"/>
      <c r="Q10682" s="15" t="s">
        <v>47222</v>
      </c>
      <c r="R10682" s="12" t="s">
        <v>51</v>
      </c>
      <c r="S10682" s="11" t="s">
        <v>47223</v>
      </c>
      <c r="T10682" s="11"/>
    </row>
    <row x14ac:dyDescent="0.25" r="10683" customHeight="1" ht="19.5">
      <c r="A10683" s="10">
        <v>45227</v>
      </c>
      <c r="B10683" s="11" t="s">
        <v>47224</v>
      </c>
      <c r="C10683" s="11" t="s">
        <v>4882</v>
      </c>
      <c r="D10683" s="12"/>
      <c r="E10683" s="13" t="s">
        <v>47225</v>
      </c>
      <c r="F10683" s="11" t="s">
        <v>47226</v>
      </c>
      <c r="G10683" s="12" t="s">
        <v>74</v>
      </c>
      <c r="H10683" s="12"/>
      <c r="I10683" s="14" t="s">
        <v>148</v>
      </c>
      <c r="J10683" s="12" t="s">
        <v>24</v>
      </c>
      <c r="K10683" s="12" t="s">
        <v>25</v>
      </c>
      <c r="L10683" s="12" t="s">
        <v>39</v>
      </c>
      <c r="M10683" s="11" t="s">
        <v>149</v>
      </c>
      <c r="N10683" s="11" t="s">
        <v>4871</v>
      </c>
      <c r="O10683" s="12" t="s">
        <v>29</v>
      </c>
      <c r="P10683" s="12"/>
      <c r="Q10683" s="15" t="s">
        <v>47227</v>
      </c>
      <c r="R10683" s="12" t="s">
        <v>148</v>
      </c>
      <c r="S10683" s="11" t="s">
        <v>47228</v>
      </c>
      <c r="T10683" s="11" t="s">
        <v>4893</v>
      </c>
    </row>
    <row x14ac:dyDescent="0.25" r="10684" customHeight="1" ht="19.5">
      <c r="A10684" s="10">
        <v>45228</v>
      </c>
      <c r="B10684" s="11" t="s">
        <v>47229</v>
      </c>
      <c r="C10684" s="11" t="s">
        <v>4867</v>
      </c>
      <c r="D10684" s="12"/>
      <c r="E10684" s="13" t="s">
        <v>47230</v>
      </c>
      <c r="F10684" s="11" t="s">
        <v>47231</v>
      </c>
      <c r="G10684" s="12" t="s">
        <v>74</v>
      </c>
      <c r="H10684" s="12"/>
      <c r="I10684" s="14" t="s">
        <v>4870</v>
      </c>
      <c r="J10684" s="12" t="s">
        <v>24</v>
      </c>
      <c r="K10684" s="12" t="s">
        <v>25</v>
      </c>
      <c r="L10684" s="12" t="s">
        <v>39</v>
      </c>
      <c r="M10684" s="11" t="s">
        <v>149</v>
      </c>
      <c r="N10684" s="11" t="s">
        <v>4871</v>
      </c>
      <c r="O10684" s="12" t="s">
        <v>29</v>
      </c>
      <c r="P10684" s="12"/>
      <c r="Q10684" s="15" t="s">
        <v>47232</v>
      </c>
      <c r="R10684" s="12" t="s">
        <v>148</v>
      </c>
      <c r="S10684" s="11" t="s">
        <v>47233</v>
      </c>
      <c r="T10684" s="11" t="s">
        <v>4893</v>
      </c>
    </row>
    <row x14ac:dyDescent="0.25" r="10685" customHeight="1" ht="19.5">
      <c r="A10685" s="10">
        <v>45228</v>
      </c>
      <c r="B10685" s="11" t="s">
        <v>47234</v>
      </c>
      <c r="C10685" s="11" t="s">
        <v>1132</v>
      </c>
      <c r="D10685" s="12"/>
      <c r="E10685" s="13">
        <v>13117288797</v>
      </c>
      <c r="F10685" s="11" t="s">
        <v>47235</v>
      </c>
      <c r="G10685" s="12" t="s">
        <v>216</v>
      </c>
      <c r="H10685" s="12"/>
      <c r="I10685" s="14" t="s">
        <v>38</v>
      </c>
      <c r="J10685" s="12" t="s">
        <v>24</v>
      </c>
      <c r="K10685" s="12" t="s">
        <v>25</v>
      </c>
      <c r="L10685" s="12" t="s">
        <v>39</v>
      </c>
      <c r="M10685" s="11" t="s">
        <v>27</v>
      </c>
      <c r="N10685" s="11" t="s">
        <v>183</v>
      </c>
      <c r="O10685" s="12" t="s">
        <v>29</v>
      </c>
      <c r="P10685" s="12"/>
      <c r="Q10685" s="15" t="s">
        <v>47236</v>
      </c>
      <c r="R10685" s="12" t="s">
        <v>51</v>
      </c>
      <c r="S10685" s="11" t="s">
        <v>47237</v>
      </c>
      <c r="T10685" s="11"/>
    </row>
    <row x14ac:dyDescent="0.25" r="10686" customHeight="1" ht="19.5">
      <c r="A10686" s="10">
        <v>45226</v>
      </c>
      <c r="B10686" s="11" t="s">
        <v>47238</v>
      </c>
      <c r="C10686" s="11" t="s">
        <v>46</v>
      </c>
      <c r="D10686" s="12"/>
      <c r="E10686" s="13">
        <v>18672909772</v>
      </c>
      <c r="F10686" s="11" t="s">
        <v>47239</v>
      </c>
      <c r="G10686" s="12" t="s">
        <v>1873</v>
      </c>
      <c r="H10686" s="12"/>
      <c r="I10686" s="14" t="s">
        <v>104</v>
      </c>
      <c r="J10686" s="12" t="s">
        <v>24</v>
      </c>
      <c r="K10686" s="12" t="s">
        <v>25</v>
      </c>
      <c r="L10686" s="12" t="s">
        <v>39</v>
      </c>
      <c r="M10686" s="11" t="s">
        <v>40</v>
      </c>
      <c r="N10686" s="11" t="s">
        <v>28</v>
      </c>
      <c r="O10686" s="12" t="s">
        <v>29</v>
      </c>
      <c r="P10686" s="12"/>
      <c r="Q10686" s="15" t="s">
        <v>47240</v>
      </c>
      <c r="R10686" s="12" t="s">
        <v>51</v>
      </c>
      <c r="S10686" s="11" t="s">
        <v>47241</v>
      </c>
      <c r="T10686" s="11"/>
    </row>
    <row x14ac:dyDescent="0.25" r="10687" customHeight="1" ht="19.5">
      <c r="A10687" s="10">
        <v>45228</v>
      </c>
      <c r="B10687" s="11" t="s">
        <v>47242</v>
      </c>
      <c r="C10687" s="11" t="s">
        <v>6684</v>
      </c>
      <c r="D10687" s="12"/>
      <c r="E10687" s="13">
        <v>15697275756</v>
      </c>
      <c r="F10687" s="11" t="s">
        <v>47243</v>
      </c>
      <c r="G10687" s="12" t="s">
        <v>216</v>
      </c>
      <c r="H10687" s="12" t="s">
        <v>86</v>
      </c>
      <c r="I10687" s="14" t="s">
        <v>328</v>
      </c>
      <c r="J10687" s="12" t="s">
        <v>24</v>
      </c>
      <c r="K10687" s="12" t="s">
        <v>25</v>
      </c>
      <c r="L10687" s="12" t="s">
        <v>39</v>
      </c>
      <c r="M10687" s="11" t="s">
        <v>27</v>
      </c>
      <c r="N10687" s="11" t="s">
        <v>183</v>
      </c>
      <c r="O10687" s="12" t="s">
        <v>29</v>
      </c>
      <c r="P10687" s="12"/>
      <c r="Q10687" s="15" t="s">
        <v>47244</v>
      </c>
      <c r="R10687" s="12" t="s">
        <v>42</v>
      </c>
      <c r="S10687" s="11" t="s">
        <v>47245</v>
      </c>
      <c r="T10687" s="11"/>
    </row>
    <row x14ac:dyDescent="0.25" r="10688" customHeight="1" ht="19.5">
      <c r="A10688" s="10">
        <v>45226</v>
      </c>
      <c r="B10688" s="11" t="s">
        <v>47246</v>
      </c>
      <c r="C10688" s="11" t="s">
        <v>164</v>
      </c>
      <c r="D10688" s="12"/>
      <c r="E10688" s="13">
        <v>13098409869</v>
      </c>
      <c r="F10688" s="11" t="s">
        <v>47247</v>
      </c>
      <c r="G10688" s="12" t="s">
        <v>115</v>
      </c>
      <c r="H10688" s="12"/>
      <c r="I10688" s="14" t="s">
        <v>154</v>
      </c>
      <c r="J10688" s="12" t="s">
        <v>24</v>
      </c>
      <c r="K10688" s="12" t="s">
        <v>25</v>
      </c>
      <c r="L10688" s="12" t="s">
        <v>39</v>
      </c>
      <c r="M10688" s="11" t="s">
        <v>27</v>
      </c>
      <c r="N10688" s="11" t="s">
        <v>28</v>
      </c>
      <c r="O10688" s="12" t="s">
        <v>29</v>
      </c>
      <c r="P10688" s="12"/>
      <c r="Q10688" s="15" t="s">
        <v>47248</v>
      </c>
      <c r="R10688" s="12" t="s">
        <v>51</v>
      </c>
      <c r="S10688" s="11" t="s">
        <v>47249</v>
      </c>
      <c r="T10688" s="11"/>
    </row>
    <row x14ac:dyDescent="0.25" r="10689" customHeight="1" ht="19.5">
      <c r="A10689" s="10">
        <v>45227</v>
      </c>
      <c r="B10689" s="11" t="s">
        <v>47250</v>
      </c>
      <c r="C10689" s="11" t="s">
        <v>46</v>
      </c>
      <c r="D10689" s="12"/>
      <c r="E10689" s="13">
        <v>15587919039</v>
      </c>
      <c r="F10689" s="11" t="s">
        <v>47251</v>
      </c>
      <c r="G10689" s="12" t="s">
        <v>62</v>
      </c>
      <c r="H10689" s="12"/>
      <c r="I10689" s="14" t="s">
        <v>211</v>
      </c>
      <c r="J10689" s="12" t="s">
        <v>24</v>
      </c>
      <c r="K10689" s="12" t="s">
        <v>25</v>
      </c>
      <c r="L10689" s="12" t="s">
        <v>39</v>
      </c>
      <c r="M10689" s="11" t="s">
        <v>40</v>
      </c>
      <c r="N10689" s="11" t="s">
        <v>28</v>
      </c>
      <c r="O10689" s="12" t="s">
        <v>29</v>
      </c>
      <c r="P10689" s="12"/>
      <c r="Q10689" s="15" t="s">
        <v>47252</v>
      </c>
      <c r="R10689" s="12" t="s">
        <v>51</v>
      </c>
      <c r="S10689" s="11" t="s">
        <v>47253</v>
      </c>
      <c r="T10689" s="11"/>
    </row>
    <row x14ac:dyDescent="0.25" r="10690" customHeight="1" ht="19.5">
      <c r="A10690" s="10">
        <v>45228</v>
      </c>
      <c r="B10690" s="11" t="s">
        <v>47254</v>
      </c>
      <c r="C10690" s="11" t="s">
        <v>5363</v>
      </c>
      <c r="D10690" s="12"/>
      <c r="E10690" s="13">
        <v>15587953065</v>
      </c>
      <c r="F10690" s="11" t="s">
        <v>47255</v>
      </c>
      <c r="G10690" s="12" t="s">
        <v>74</v>
      </c>
      <c r="H10690" s="12"/>
      <c r="I10690" s="14" t="s">
        <v>221</v>
      </c>
      <c r="J10690" s="12" t="s">
        <v>24</v>
      </c>
      <c r="K10690" s="12" t="s">
        <v>25</v>
      </c>
      <c r="L10690" s="12" t="s">
        <v>39</v>
      </c>
      <c r="M10690" s="11" t="s">
        <v>27</v>
      </c>
      <c r="N10690" s="11" t="s">
        <v>624</v>
      </c>
      <c r="O10690" s="12" t="s">
        <v>29</v>
      </c>
      <c r="P10690" s="12"/>
      <c r="Q10690" s="15" t="s">
        <v>47256</v>
      </c>
      <c r="R10690" s="12" t="s">
        <v>42</v>
      </c>
      <c r="S10690" s="11" t="s">
        <v>47257</v>
      </c>
      <c r="T10690" s="11" t="s">
        <v>47258</v>
      </c>
    </row>
    <row x14ac:dyDescent="0.25" r="10691" customHeight="1" ht="19.5">
      <c r="A10691" s="10">
        <v>45227</v>
      </c>
      <c r="B10691" s="11" t="s">
        <v>47259</v>
      </c>
      <c r="C10691" s="11" t="s">
        <v>46</v>
      </c>
      <c r="D10691" s="12"/>
      <c r="E10691" s="13">
        <v>18672105907</v>
      </c>
      <c r="F10691" s="11" t="s">
        <v>47260</v>
      </c>
      <c r="G10691" s="12" t="s">
        <v>37</v>
      </c>
      <c r="H10691" s="12"/>
      <c r="I10691" s="14" t="s">
        <v>57</v>
      </c>
      <c r="J10691" s="12" t="s">
        <v>24</v>
      </c>
      <c r="K10691" s="12" t="s">
        <v>25</v>
      </c>
      <c r="L10691" s="12" t="s">
        <v>39</v>
      </c>
      <c r="M10691" s="11" t="s">
        <v>40</v>
      </c>
      <c r="N10691" s="11" t="s">
        <v>28</v>
      </c>
      <c r="O10691" s="12" t="s">
        <v>29</v>
      </c>
      <c r="P10691" s="12"/>
      <c r="Q10691" s="15" t="s">
        <v>47261</v>
      </c>
      <c r="R10691" s="12" t="s">
        <v>51</v>
      </c>
      <c r="S10691" s="11" t="s">
        <v>47262</v>
      </c>
      <c r="T10691" s="11"/>
    </row>
    <row x14ac:dyDescent="0.25" r="10692" customHeight="1" ht="19.5">
      <c r="A10692" s="10">
        <v>45227</v>
      </c>
      <c r="B10692" s="11" t="s">
        <v>47263</v>
      </c>
      <c r="C10692" s="11" t="s">
        <v>5684</v>
      </c>
      <c r="D10692" s="12"/>
      <c r="E10692" s="13">
        <v>18671718490</v>
      </c>
      <c r="F10692" s="11" t="s">
        <v>9508</v>
      </c>
      <c r="G10692" s="12" t="s">
        <v>37</v>
      </c>
      <c r="H10692" s="12"/>
      <c r="I10692" s="14" t="s">
        <v>182</v>
      </c>
      <c r="J10692" s="12" t="s">
        <v>24</v>
      </c>
      <c r="K10692" s="12" t="s">
        <v>25</v>
      </c>
      <c r="L10692" s="12" t="s">
        <v>39</v>
      </c>
      <c r="M10692" s="11" t="s">
        <v>27</v>
      </c>
      <c r="N10692" s="11" t="s">
        <v>183</v>
      </c>
      <c r="O10692" s="12" t="s">
        <v>29</v>
      </c>
      <c r="P10692" s="12"/>
      <c r="Q10692" s="15" t="s">
        <v>47264</v>
      </c>
      <c r="R10692" s="12" t="s">
        <v>42</v>
      </c>
      <c r="S10692" s="11" t="s">
        <v>47265</v>
      </c>
      <c r="T10692" s="11"/>
    </row>
    <row x14ac:dyDescent="0.25" r="10693" customHeight="1" ht="19.5">
      <c r="A10693" s="10">
        <v>45227</v>
      </c>
      <c r="B10693" s="11" t="s">
        <v>47266</v>
      </c>
      <c r="C10693" s="11" t="s">
        <v>7138</v>
      </c>
      <c r="D10693" s="12"/>
      <c r="E10693" s="13">
        <v>13207200468</v>
      </c>
      <c r="F10693" s="11" t="s">
        <v>18503</v>
      </c>
      <c r="G10693" s="12" t="s">
        <v>289</v>
      </c>
      <c r="H10693" s="12"/>
      <c r="I10693" s="14" t="s">
        <v>81</v>
      </c>
      <c r="J10693" s="12" t="s">
        <v>24</v>
      </c>
      <c r="K10693" s="12" t="s">
        <v>25</v>
      </c>
      <c r="L10693" s="12" t="s">
        <v>39</v>
      </c>
      <c r="M10693" s="11" t="s">
        <v>40</v>
      </c>
      <c r="N10693" s="11" t="s">
        <v>4770</v>
      </c>
      <c r="O10693" s="12" t="s">
        <v>29</v>
      </c>
      <c r="P10693" s="12"/>
      <c r="Q10693" s="15" t="s">
        <v>47267</v>
      </c>
      <c r="R10693" s="12" t="s">
        <v>7139</v>
      </c>
      <c r="S10693" s="11" t="s">
        <v>47268</v>
      </c>
      <c r="T10693" s="11"/>
    </row>
    <row x14ac:dyDescent="0.25" r="10694" customHeight="1" ht="19.5">
      <c r="A10694" s="10">
        <v>45228</v>
      </c>
      <c r="B10694" s="11" t="s">
        <v>47269</v>
      </c>
      <c r="C10694" s="11" t="s">
        <v>180</v>
      </c>
      <c r="D10694" s="12"/>
      <c r="E10694" s="13">
        <v>15549299112</v>
      </c>
      <c r="F10694" s="11" t="s">
        <v>47270</v>
      </c>
      <c r="G10694" s="12" t="s">
        <v>115</v>
      </c>
      <c r="H10694" s="12"/>
      <c r="I10694" s="14" t="s">
        <v>131</v>
      </c>
      <c r="J10694" s="12" t="s">
        <v>24</v>
      </c>
      <c r="K10694" s="12" t="s">
        <v>25</v>
      </c>
      <c r="L10694" s="12" t="s">
        <v>39</v>
      </c>
      <c r="M10694" s="11" t="s">
        <v>27</v>
      </c>
      <c r="N10694" s="11" t="s">
        <v>183</v>
      </c>
      <c r="O10694" s="12" t="s">
        <v>29</v>
      </c>
      <c r="P10694" s="12"/>
      <c r="Q10694" s="15" t="s">
        <v>47271</v>
      </c>
      <c r="R10694" s="12" t="s">
        <v>51</v>
      </c>
      <c r="S10694" s="11" t="s">
        <v>47272</v>
      </c>
      <c r="T10694" s="11"/>
    </row>
    <row x14ac:dyDescent="0.25" r="10695" customHeight="1" ht="19.5">
      <c r="A10695" s="10">
        <v>45226</v>
      </c>
      <c r="B10695" s="11" t="s">
        <v>47273</v>
      </c>
      <c r="C10695" s="11" t="s">
        <v>46</v>
      </c>
      <c r="D10695" s="12"/>
      <c r="E10695" s="13">
        <v>18771815273</v>
      </c>
      <c r="F10695" s="11" t="s">
        <v>47274</v>
      </c>
      <c r="G10695" s="12" t="s">
        <v>74</v>
      </c>
      <c r="H10695" s="12"/>
      <c r="I10695" s="14" t="s">
        <v>381</v>
      </c>
      <c r="J10695" s="12" t="s">
        <v>24</v>
      </c>
      <c r="K10695" s="12" t="s">
        <v>25</v>
      </c>
      <c r="L10695" s="12" t="s">
        <v>39</v>
      </c>
      <c r="M10695" s="11" t="s">
        <v>40</v>
      </c>
      <c r="N10695" s="11" t="s">
        <v>28</v>
      </c>
      <c r="O10695" s="12" t="s">
        <v>29</v>
      </c>
      <c r="P10695" s="12"/>
      <c r="Q10695" s="15" t="s">
        <v>47275</v>
      </c>
      <c r="R10695" s="12" t="s">
        <v>51</v>
      </c>
      <c r="S10695" s="11" t="s">
        <v>47276</v>
      </c>
      <c r="T10695" s="11"/>
    </row>
    <row x14ac:dyDescent="0.25" r="10696" customHeight="1" ht="19.5">
      <c r="A10696" s="10">
        <v>45227</v>
      </c>
      <c r="B10696" s="11" t="s">
        <v>47277</v>
      </c>
      <c r="C10696" s="11" t="s">
        <v>5684</v>
      </c>
      <c r="D10696" s="12"/>
      <c r="E10696" s="13">
        <v>15571774649</v>
      </c>
      <c r="F10696" s="11" t="s">
        <v>47278</v>
      </c>
      <c r="G10696" s="12" t="s">
        <v>23</v>
      </c>
      <c r="H10696" s="12"/>
      <c r="I10696" s="14" t="s">
        <v>590</v>
      </c>
      <c r="J10696" s="12" t="s">
        <v>24</v>
      </c>
      <c r="K10696" s="12" t="s">
        <v>25</v>
      </c>
      <c r="L10696" s="12" t="s">
        <v>39</v>
      </c>
      <c r="M10696" s="11" t="s">
        <v>27</v>
      </c>
      <c r="N10696" s="11" t="s">
        <v>183</v>
      </c>
      <c r="O10696" s="12" t="s">
        <v>29</v>
      </c>
      <c r="P10696" s="12"/>
      <c r="Q10696" s="15" t="s">
        <v>47279</v>
      </c>
      <c r="R10696" s="12" t="s">
        <v>42</v>
      </c>
      <c r="S10696" s="11" t="s">
        <v>47280</v>
      </c>
      <c r="T10696" s="11"/>
    </row>
    <row x14ac:dyDescent="0.25" r="10697" customHeight="1" ht="19.5">
      <c r="A10697" s="10">
        <v>45228</v>
      </c>
      <c r="B10697" s="11" t="s">
        <v>47281</v>
      </c>
      <c r="C10697" s="11" t="s">
        <v>5363</v>
      </c>
      <c r="D10697" s="12"/>
      <c r="E10697" s="13">
        <v>18527208040</v>
      </c>
      <c r="F10697" s="11" t="s">
        <v>47282</v>
      </c>
      <c r="G10697" s="12" t="s">
        <v>74</v>
      </c>
      <c r="H10697" s="12"/>
      <c r="I10697" s="14" t="s">
        <v>381</v>
      </c>
      <c r="J10697" s="12" t="s">
        <v>24</v>
      </c>
      <c r="K10697" s="12" t="s">
        <v>25</v>
      </c>
      <c r="L10697" s="12" t="s">
        <v>39</v>
      </c>
      <c r="M10697" s="11" t="s">
        <v>40</v>
      </c>
      <c r="N10697" s="11" t="s">
        <v>624</v>
      </c>
      <c r="O10697" s="12" t="s">
        <v>29</v>
      </c>
      <c r="P10697" s="12"/>
      <c r="Q10697" s="15" t="s">
        <v>47283</v>
      </c>
      <c r="R10697" s="12" t="s">
        <v>42</v>
      </c>
      <c r="S10697" s="11" t="s">
        <v>47284</v>
      </c>
      <c r="T10697" s="11" t="s">
        <v>47258</v>
      </c>
    </row>
    <row x14ac:dyDescent="0.25" r="10698" customHeight="1" ht="19.5">
      <c r="A10698" s="10">
        <v>45228</v>
      </c>
      <c r="B10698" s="11" t="s">
        <v>47285</v>
      </c>
      <c r="C10698" s="11" t="s">
        <v>5363</v>
      </c>
      <c r="D10698" s="12"/>
      <c r="E10698" s="13">
        <v>13047151090</v>
      </c>
      <c r="F10698" s="11" t="s">
        <v>15178</v>
      </c>
      <c r="G10698" s="12" t="s">
        <v>74</v>
      </c>
      <c r="H10698" s="12" t="s">
        <v>98</v>
      </c>
      <c r="I10698" s="14" t="s">
        <v>182</v>
      </c>
      <c r="J10698" s="12" t="s">
        <v>24</v>
      </c>
      <c r="K10698" s="12" t="s">
        <v>25</v>
      </c>
      <c r="L10698" s="12" t="s">
        <v>39</v>
      </c>
      <c r="M10698" s="11" t="s">
        <v>40</v>
      </c>
      <c r="N10698" s="11" t="s">
        <v>624</v>
      </c>
      <c r="O10698" s="12" t="s">
        <v>29</v>
      </c>
      <c r="P10698" s="12"/>
      <c r="Q10698" s="15" t="s">
        <v>47286</v>
      </c>
      <c r="R10698" s="12" t="s">
        <v>42</v>
      </c>
      <c r="S10698" s="11" t="s">
        <v>47287</v>
      </c>
      <c r="T10698" s="11" t="s">
        <v>40471</v>
      </c>
    </row>
    <row x14ac:dyDescent="0.25" r="10699" customHeight="1" ht="19.5">
      <c r="A10699" s="10">
        <v>45227</v>
      </c>
      <c r="B10699" s="11" t="s">
        <v>47288</v>
      </c>
      <c r="C10699" s="11" t="s">
        <v>5363</v>
      </c>
      <c r="D10699" s="12"/>
      <c r="E10699" s="13">
        <v>15629377586</v>
      </c>
      <c r="F10699" s="11" t="s">
        <v>17201</v>
      </c>
      <c r="G10699" s="12" t="s">
        <v>74</v>
      </c>
      <c r="H10699" s="12"/>
      <c r="I10699" s="14" t="s">
        <v>381</v>
      </c>
      <c r="J10699" s="12" t="s">
        <v>24</v>
      </c>
      <c r="K10699" s="12" t="s">
        <v>25</v>
      </c>
      <c r="L10699" s="12" t="s">
        <v>39</v>
      </c>
      <c r="M10699" s="11" t="s">
        <v>40</v>
      </c>
      <c r="N10699" s="11" t="s">
        <v>624</v>
      </c>
      <c r="O10699" s="12" t="s">
        <v>29</v>
      </c>
      <c r="P10699" s="12"/>
      <c r="Q10699" s="15" t="s">
        <v>47289</v>
      </c>
      <c r="R10699" s="12" t="s">
        <v>42</v>
      </c>
      <c r="S10699" s="11" t="s">
        <v>47290</v>
      </c>
      <c r="T10699" s="11" t="s">
        <v>47291</v>
      </c>
    </row>
    <row x14ac:dyDescent="0.25" r="10700" customHeight="1" ht="19.5">
      <c r="A10700" s="10">
        <v>45228</v>
      </c>
      <c r="B10700" s="11" t="s">
        <v>47292</v>
      </c>
      <c r="C10700" s="11" t="s">
        <v>180</v>
      </c>
      <c r="D10700" s="12"/>
      <c r="E10700" s="13">
        <v>15549365381</v>
      </c>
      <c r="F10700" s="11" t="s">
        <v>47293</v>
      </c>
      <c r="G10700" s="12" t="s">
        <v>48</v>
      </c>
      <c r="H10700" s="12"/>
      <c r="I10700" s="14" t="s">
        <v>328</v>
      </c>
      <c r="J10700" s="12" t="s">
        <v>24</v>
      </c>
      <c r="K10700" s="12" t="s">
        <v>25</v>
      </c>
      <c r="L10700" s="12" t="s">
        <v>39</v>
      </c>
      <c r="M10700" s="11" t="s">
        <v>27</v>
      </c>
      <c r="N10700" s="11" t="s">
        <v>183</v>
      </c>
      <c r="O10700" s="12" t="s">
        <v>29</v>
      </c>
      <c r="P10700" s="12"/>
      <c r="Q10700" s="15" t="s">
        <v>47294</v>
      </c>
      <c r="R10700" s="12" t="s">
        <v>51</v>
      </c>
      <c r="S10700" s="11" t="s">
        <v>47295</v>
      </c>
      <c r="T10700" s="11"/>
    </row>
    <row x14ac:dyDescent="0.25" r="10701" customHeight="1" ht="19.5">
      <c r="A10701" s="10">
        <v>45226</v>
      </c>
      <c r="B10701" s="11" t="s">
        <v>47296</v>
      </c>
      <c r="C10701" s="11" t="s">
        <v>180</v>
      </c>
      <c r="D10701" s="12"/>
      <c r="E10701" s="13">
        <v>15549386147</v>
      </c>
      <c r="F10701" s="11" t="s">
        <v>47297</v>
      </c>
      <c r="G10701" s="12" t="s">
        <v>115</v>
      </c>
      <c r="H10701" s="12"/>
      <c r="I10701" s="14" t="s">
        <v>221</v>
      </c>
      <c r="J10701" s="12" t="s">
        <v>24</v>
      </c>
      <c r="K10701" s="12" t="s">
        <v>25</v>
      </c>
      <c r="L10701" s="12" t="s">
        <v>39</v>
      </c>
      <c r="M10701" s="11" t="s">
        <v>40</v>
      </c>
      <c r="N10701" s="11" t="s">
        <v>183</v>
      </c>
      <c r="O10701" s="12" t="s">
        <v>29</v>
      </c>
      <c r="P10701" s="12"/>
      <c r="Q10701" s="15" t="s">
        <v>47298</v>
      </c>
      <c r="R10701" s="12" t="s">
        <v>51</v>
      </c>
      <c r="S10701" s="11" t="s">
        <v>47299</v>
      </c>
      <c r="T10701" s="11"/>
    </row>
    <row x14ac:dyDescent="0.25" r="10702" customHeight="1" ht="19.5">
      <c r="A10702" s="10">
        <v>45228</v>
      </c>
      <c r="B10702" s="11" t="s">
        <v>47300</v>
      </c>
      <c r="C10702" s="11" t="s">
        <v>5363</v>
      </c>
      <c r="D10702" s="12"/>
      <c r="E10702" s="13">
        <v>18671720762</v>
      </c>
      <c r="F10702" s="11" t="s">
        <v>25497</v>
      </c>
      <c r="G10702" s="12" t="s">
        <v>74</v>
      </c>
      <c r="H10702" s="12"/>
      <c r="I10702" s="14" t="s">
        <v>290</v>
      </c>
      <c r="J10702" s="12" t="s">
        <v>24</v>
      </c>
      <c r="K10702" s="12" t="s">
        <v>25</v>
      </c>
      <c r="L10702" s="12" t="s">
        <v>39</v>
      </c>
      <c r="M10702" s="11" t="s">
        <v>27</v>
      </c>
      <c r="N10702" s="11" t="s">
        <v>624</v>
      </c>
      <c r="O10702" s="12" t="s">
        <v>29</v>
      </c>
      <c r="P10702" s="12"/>
      <c r="Q10702" s="15" t="s">
        <v>47301</v>
      </c>
      <c r="R10702" s="12" t="s">
        <v>42</v>
      </c>
      <c r="S10702" s="11" t="s">
        <v>47302</v>
      </c>
      <c r="T10702" s="11" t="s">
        <v>5371</v>
      </c>
    </row>
    <row x14ac:dyDescent="0.25" r="10703" customHeight="1" ht="19.5">
      <c r="A10703" s="10">
        <v>45228</v>
      </c>
      <c r="B10703" s="11" t="s">
        <v>47303</v>
      </c>
      <c r="C10703" s="11" t="s">
        <v>46</v>
      </c>
      <c r="D10703" s="12"/>
      <c r="E10703" s="13">
        <v>16671725281</v>
      </c>
      <c r="F10703" s="11" t="s">
        <v>47304</v>
      </c>
      <c r="G10703" s="12" t="s">
        <v>74</v>
      </c>
      <c r="H10703" s="12"/>
      <c r="I10703" s="14" t="s">
        <v>189</v>
      </c>
      <c r="J10703" s="12" t="s">
        <v>24</v>
      </c>
      <c r="K10703" s="12" t="s">
        <v>25</v>
      </c>
      <c r="L10703" s="12" t="s">
        <v>39</v>
      </c>
      <c r="M10703" s="11" t="s">
        <v>40</v>
      </c>
      <c r="N10703" s="11" t="s">
        <v>28</v>
      </c>
      <c r="O10703" s="12" t="s">
        <v>29</v>
      </c>
      <c r="P10703" s="12"/>
      <c r="Q10703" s="15" t="s">
        <v>47305</v>
      </c>
      <c r="R10703" s="12" t="s">
        <v>51</v>
      </c>
      <c r="S10703" s="11" t="s">
        <v>47306</v>
      </c>
      <c r="T10703" s="11"/>
    </row>
    <row x14ac:dyDescent="0.25" r="10704" customHeight="1" ht="19.5">
      <c r="A10704" s="10">
        <v>45227</v>
      </c>
      <c r="B10704" s="11" t="s">
        <v>47307</v>
      </c>
      <c r="C10704" s="11" t="s">
        <v>5363</v>
      </c>
      <c r="D10704" s="12"/>
      <c r="E10704" s="13">
        <v>18607201578</v>
      </c>
      <c r="F10704" s="11" t="s">
        <v>47308</v>
      </c>
      <c r="G10704" s="12" t="s">
        <v>56</v>
      </c>
      <c r="H10704" s="12"/>
      <c r="I10704" s="14" t="s">
        <v>63</v>
      </c>
      <c r="J10704" s="12" t="s">
        <v>24</v>
      </c>
      <c r="K10704" s="12" t="s">
        <v>25</v>
      </c>
      <c r="L10704" s="12" t="s">
        <v>39</v>
      </c>
      <c r="M10704" s="11" t="s">
        <v>40</v>
      </c>
      <c r="N10704" s="11" t="s">
        <v>624</v>
      </c>
      <c r="O10704" s="12" t="s">
        <v>29</v>
      </c>
      <c r="P10704" s="12"/>
      <c r="Q10704" s="15" t="s">
        <v>47309</v>
      </c>
      <c r="R10704" s="12" t="s">
        <v>42</v>
      </c>
      <c r="S10704" s="11" t="s">
        <v>47310</v>
      </c>
      <c r="T10704" s="11" t="s">
        <v>47311</v>
      </c>
    </row>
    <row x14ac:dyDescent="0.25" r="10705" customHeight="1" ht="19.5">
      <c r="A10705" s="10">
        <v>45227</v>
      </c>
      <c r="B10705" s="11" t="s">
        <v>47312</v>
      </c>
      <c r="C10705" s="11" t="s">
        <v>8253</v>
      </c>
      <c r="D10705" s="12"/>
      <c r="E10705" s="13">
        <v>18671797557</v>
      </c>
      <c r="F10705" s="11" t="s">
        <v>20237</v>
      </c>
      <c r="G10705" s="12" t="s">
        <v>62</v>
      </c>
      <c r="H10705" s="12"/>
      <c r="I10705" s="14" t="s">
        <v>38</v>
      </c>
      <c r="J10705" s="12" t="s">
        <v>24</v>
      </c>
      <c r="K10705" s="12" t="s">
        <v>25</v>
      </c>
      <c r="L10705" s="12" t="s">
        <v>39</v>
      </c>
      <c r="M10705" s="11" t="s">
        <v>40</v>
      </c>
      <c r="N10705" s="11" t="s">
        <v>183</v>
      </c>
      <c r="O10705" s="12" t="s">
        <v>29</v>
      </c>
      <c r="P10705" s="12"/>
      <c r="Q10705" s="15" t="s">
        <v>47313</v>
      </c>
      <c r="R10705" s="12" t="s">
        <v>42</v>
      </c>
      <c r="S10705" s="11" t="s">
        <v>47314</v>
      </c>
      <c r="T10705" s="11"/>
    </row>
    <row x14ac:dyDescent="0.25" r="10706" customHeight="1" ht="19.5">
      <c r="A10706" s="10">
        <v>45226</v>
      </c>
      <c r="B10706" s="11" t="s">
        <v>47315</v>
      </c>
      <c r="C10706" s="11" t="s">
        <v>3299</v>
      </c>
      <c r="D10706" s="12"/>
      <c r="E10706" s="13">
        <v>13294241820</v>
      </c>
      <c r="F10706" s="11" t="s">
        <v>47316</v>
      </c>
      <c r="G10706" s="12" t="s">
        <v>289</v>
      </c>
      <c r="H10706" s="12"/>
      <c r="I10706" s="14">
        <v>10015</v>
      </c>
      <c r="J10706" s="12" t="s">
        <v>24</v>
      </c>
      <c r="K10706" s="12" t="s">
        <v>69</v>
      </c>
      <c r="L10706" s="12" t="s">
        <v>26</v>
      </c>
      <c r="M10706" s="11" t="s">
        <v>27</v>
      </c>
      <c r="N10706" s="11" t="s">
        <v>28</v>
      </c>
      <c r="O10706" s="12" t="s">
        <v>29</v>
      </c>
      <c r="P10706" s="12"/>
      <c r="Q10706" s="15" t="s">
        <v>47317</v>
      </c>
      <c r="R10706" s="12" t="s">
        <v>31</v>
      </c>
      <c r="S10706" s="17" t="s">
        <v>47318</v>
      </c>
      <c r="T10706" s="11"/>
    </row>
    <row x14ac:dyDescent="0.25" r="10707" customHeight="1" ht="19.5">
      <c r="A10707" s="10">
        <v>45227</v>
      </c>
      <c r="B10707" s="11" t="s">
        <v>47319</v>
      </c>
      <c r="C10707" s="11" t="s">
        <v>6271</v>
      </c>
      <c r="D10707" s="12"/>
      <c r="E10707" s="13">
        <v>16671753901</v>
      </c>
      <c r="F10707" s="11" t="s">
        <v>47320</v>
      </c>
      <c r="G10707" s="12" t="s">
        <v>48</v>
      </c>
      <c r="H10707" s="12"/>
      <c r="I10707" s="14">
        <v>10015</v>
      </c>
      <c r="J10707" s="12" t="s">
        <v>24</v>
      </c>
      <c r="K10707" s="12" t="s">
        <v>69</v>
      </c>
      <c r="L10707" s="12" t="s">
        <v>26</v>
      </c>
      <c r="M10707" s="11" t="s">
        <v>27</v>
      </c>
      <c r="N10707" s="11" t="s">
        <v>28</v>
      </c>
      <c r="O10707" s="12" t="s">
        <v>29</v>
      </c>
      <c r="P10707" s="12"/>
      <c r="Q10707" s="15" t="s">
        <v>47321</v>
      </c>
      <c r="R10707" s="12" t="s">
        <v>31</v>
      </c>
      <c r="S10707" s="11" t="s">
        <v>47322</v>
      </c>
      <c r="T10707" s="11"/>
    </row>
    <row x14ac:dyDescent="0.25" r="10708" customHeight="1" ht="19.5">
      <c r="A10708" s="10">
        <v>45226</v>
      </c>
      <c r="B10708" s="11" t="s">
        <v>47323</v>
      </c>
      <c r="C10708" s="11" t="s">
        <v>1289</v>
      </c>
      <c r="D10708" s="12"/>
      <c r="E10708" s="13">
        <v>13165613146</v>
      </c>
      <c r="F10708" s="11" t="s">
        <v>47324</v>
      </c>
      <c r="G10708" s="12" t="s">
        <v>115</v>
      </c>
      <c r="H10708" s="12"/>
      <c r="I10708" s="14">
        <v>10015</v>
      </c>
      <c r="J10708" s="12" t="s">
        <v>24</v>
      </c>
      <c r="K10708" s="12" t="s">
        <v>69</v>
      </c>
      <c r="L10708" s="12" t="s">
        <v>26</v>
      </c>
      <c r="M10708" s="11" t="s">
        <v>27</v>
      </c>
      <c r="N10708" s="11" t="s">
        <v>28</v>
      </c>
      <c r="O10708" s="12" t="s">
        <v>29</v>
      </c>
      <c r="P10708" s="12"/>
      <c r="Q10708" s="15" t="s">
        <v>47325</v>
      </c>
      <c r="R10708" s="12" t="s">
        <v>31</v>
      </c>
      <c r="S10708" s="11" t="s">
        <v>47326</v>
      </c>
      <c r="T10708" s="11"/>
    </row>
    <row x14ac:dyDescent="0.25" r="10709" customHeight="1" ht="19.5">
      <c r="A10709" s="10">
        <v>45227</v>
      </c>
      <c r="B10709" s="11" t="s">
        <v>47327</v>
      </c>
      <c r="C10709" s="11" t="s">
        <v>4882</v>
      </c>
      <c r="D10709" s="12"/>
      <c r="E10709" s="13" t="s">
        <v>47328</v>
      </c>
      <c r="F10709" s="11" t="s">
        <v>47329</v>
      </c>
      <c r="G10709" s="12" t="s">
        <v>74</v>
      </c>
      <c r="H10709" s="12"/>
      <c r="I10709" s="14" t="s">
        <v>148</v>
      </c>
      <c r="J10709" s="12" t="s">
        <v>24</v>
      </c>
      <c r="K10709" s="12" t="s">
        <v>25</v>
      </c>
      <c r="L10709" s="12" t="s">
        <v>39</v>
      </c>
      <c r="M10709" s="11" t="s">
        <v>149</v>
      </c>
      <c r="N10709" s="11" t="s">
        <v>4871</v>
      </c>
      <c r="O10709" s="12" t="s">
        <v>29</v>
      </c>
      <c r="P10709" s="12"/>
      <c r="Q10709" s="15" t="s">
        <v>47330</v>
      </c>
      <c r="R10709" s="12" t="s">
        <v>148</v>
      </c>
      <c r="S10709" s="11" t="s">
        <v>47331</v>
      </c>
      <c r="T10709" s="11" t="s">
        <v>7782</v>
      </c>
    </row>
    <row x14ac:dyDescent="0.25" r="10710" customHeight="1" ht="19.5">
      <c r="A10710" s="10">
        <v>45227</v>
      </c>
      <c r="B10710" s="11" t="s">
        <v>47332</v>
      </c>
      <c r="C10710" s="11" t="s">
        <v>4923</v>
      </c>
      <c r="D10710" s="12"/>
      <c r="E10710" s="13" t="s">
        <v>47333</v>
      </c>
      <c r="F10710" s="11" t="s">
        <v>47334</v>
      </c>
      <c r="G10710" s="12" t="s">
        <v>74</v>
      </c>
      <c r="H10710" s="12"/>
      <c r="I10710" s="14" t="s">
        <v>211</v>
      </c>
      <c r="J10710" s="12" t="s">
        <v>24</v>
      </c>
      <c r="K10710" s="12" t="s">
        <v>25</v>
      </c>
      <c r="L10710" s="12" t="s">
        <v>39</v>
      </c>
      <c r="M10710" s="11" t="s">
        <v>149</v>
      </c>
      <c r="N10710" s="11" t="s">
        <v>4871</v>
      </c>
      <c r="O10710" s="12" t="s">
        <v>29</v>
      </c>
      <c r="P10710" s="12"/>
      <c r="Q10710" s="15" t="s">
        <v>47335</v>
      </c>
      <c r="R10710" s="12" t="s">
        <v>148</v>
      </c>
      <c r="S10710" s="11" t="s">
        <v>47336</v>
      </c>
      <c r="T10710" s="11" t="s">
        <v>4874</v>
      </c>
    </row>
    <row x14ac:dyDescent="0.25" r="10711" customHeight="1" ht="19.5">
      <c r="A10711" s="10">
        <v>45228</v>
      </c>
      <c r="B10711" s="11" t="s">
        <v>47337</v>
      </c>
      <c r="C10711" s="11" t="s">
        <v>5363</v>
      </c>
      <c r="D10711" s="12"/>
      <c r="E10711" s="13">
        <v>15571740153</v>
      </c>
      <c r="F10711" s="11" t="s">
        <v>47338</v>
      </c>
      <c r="G10711" s="12" t="s">
        <v>74</v>
      </c>
      <c r="H10711" s="12"/>
      <c r="I10711" s="14" t="s">
        <v>57</v>
      </c>
      <c r="J10711" s="12" t="s">
        <v>24</v>
      </c>
      <c r="K10711" s="12" t="s">
        <v>25</v>
      </c>
      <c r="L10711" s="12" t="s">
        <v>39</v>
      </c>
      <c r="M10711" s="11" t="s">
        <v>40</v>
      </c>
      <c r="N10711" s="11" t="s">
        <v>624</v>
      </c>
      <c r="O10711" s="12" t="s">
        <v>29</v>
      </c>
      <c r="P10711" s="12"/>
      <c r="Q10711" s="15" t="s">
        <v>47339</v>
      </c>
      <c r="R10711" s="12" t="s">
        <v>42</v>
      </c>
      <c r="S10711" s="11" t="s">
        <v>47340</v>
      </c>
      <c r="T10711" s="11" t="s">
        <v>47341</v>
      </c>
    </row>
    <row x14ac:dyDescent="0.25" r="10712" customHeight="1" ht="19.5">
      <c r="A10712" s="10">
        <v>45226</v>
      </c>
      <c r="B10712" s="11" t="s">
        <v>47342</v>
      </c>
      <c r="C10712" s="11" t="s">
        <v>12652</v>
      </c>
      <c r="D10712" s="12"/>
      <c r="E10712" s="13">
        <v>18671721252</v>
      </c>
      <c r="F10712" s="11" t="s">
        <v>47343</v>
      </c>
      <c r="G10712" s="12" t="s">
        <v>74</v>
      </c>
      <c r="H10712" s="12" t="s">
        <v>98</v>
      </c>
      <c r="I10712" s="14" t="s">
        <v>221</v>
      </c>
      <c r="J10712" s="12" t="s">
        <v>24</v>
      </c>
      <c r="K10712" s="12" t="s">
        <v>25</v>
      </c>
      <c r="L10712" s="12" t="s">
        <v>39</v>
      </c>
      <c r="M10712" s="11" t="s">
        <v>27</v>
      </c>
      <c r="N10712" s="11" t="s">
        <v>28</v>
      </c>
      <c r="O10712" s="12" t="s">
        <v>29</v>
      </c>
      <c r="P10712" s="12"/>
      <c r="Q10712" s="15" t="s">
        <v>47344</v>
      </c>
      <c r="R10712" s="12" t="s">
        <v>42</v>
      </c>
      <c r="S10712" s="11" t="s">
        <v>47345</v>
      </c>
      <c r="T10712" s="11"/>
    </row>
    <row x14ac:dyDescent="0.25" r="10713" customHeight="1" ht="19.5">
      <c r="A10713" s="10">
        <v>45226</v>
      </c>
      <c r="B10713" s="11" t="s">
        <v>47346</v>
      </c>
      <c r="C10713" s="11" t="s">
        <v>46</v>
      </c>
      <c r="D10713" s="12"/>
      <c r="E10713" s="13">
        <v>16671708107</v>
      </c>
      <c r="F10713" s="11" t="s">
        <v>47347</v>
      </c>
      <c r="G10713" s="12" t="s">
        <v>48</v>
      </c>
      <c r="H10713" s="12"/>
      <c r="I10713" s="14" t="s">
        <v>49</v>
      </c>
      <c r="J10713" s="12" t="s">
        <v>24</v>
      </c>
      <c r="K10713" s="12" t="s">
        <v>25</v>
      </c>
      <c r="L10713" s="12" t="s">
        <v>39</v>
      </c>
      <c r="M10713" s="11" t="s">
        <v>27</v>
      </c>
      <c r="N10713" s="11" t="s">
        <v>28</v>
      </c>
      <c r="O10713" s="12" t="s">
        <v>29</v>
      </c>
      <c r="P10713" s="12"/>
      <c r="Q10713" s="15" t="s">
        <v>47348</v>
      </c>
      <c r="R10713" s="12" t="s">
        <v>51</v>
      </c>
      <c r="S10713" s="11" t="s">
        <v>47349</v>
      </c>
      <c r="T10713" s="11"/>
    </row>
    <row x14ac:dyDescent="0.25" r="10714" customHeight="1" ht="19.5">
      <c r="A10714" s="10">
        <v>45226</v>
      </c>
      <c r="B10714" s="11" t="s">
        <v>47350</v>
      </c>
      <c r="C10714" s="11" t="s">
        <v>6519</v>
      </c>
      <c r="D10714" s="12"/>
      <c r="E10714" s="13">
        <v>15587900862</v>
      </c>
      <c r="F10714" s="11" t="s">
        <v>47351</v>
      </c>
      <c r="G10714" s="12" t="s">
        <v>74</v>
      </c>
      <c r="H10714" s="12"/>
      <c r="I10714" s="14">
        <v>10015</v>
      </c>
      <c r="J10714" s="12" t="s">
        <v>24</v>
      </c>
      <c r="K10714" s="12" t="s">
        <v>69</v>
      </c>
      <c r="L10714" s="12" t="s">
        <v>26</v>
      </c>
      <c r="M10714" s="11" t="s">
        <v>27</v>
      </c>
      <c r="N10714" s="11" t="s">
        <v>28</v>
      </c>
      <c r="O10714" s="12" t="s">
        <v>29</v>
      </c>
      <c r="P10714" s="12"/>
      <c r="Q10714" s="15" t="s">
        <v>47352</v>
      </c>
      <c r="R10714" s="12" t="s">
        <v>31</v>
      </c>
      <c r="S10714" s="11" t="s">
        <v>47353</v>
      </c>
      <c r="T10714" s="11"/>
    </row>
    <row x14ac:dyDescent="0.25" r="10715" customHeight="1" ht="19.5">
      <c r="A10715" s="10">
        <v>45228</v>
      </c>
      <c r="B10715" s="11" t="s">
        <v>47354</v>
      </c>
      <c r="C10715" s="11" t="s">
        <v>46</v>
      </c>
      <c r="D10715" s="12"/>
      <c r="E10715" s="13">
        <v>18571022010</v>
      </c>
      <c r="F10715" s="11" t="s">
        <v>47355</v>
      </c>
      <c r="G10715" s="12" t="s">
        <v>216</v>
      </c>
      <c r="H10715" s="12"/>
      <c r="I10715" s="14" t="s">
        <v>433</v>
      </c>
      <c r="J10715" s="12" t="s">
        <v>24</v>
      </c>
      <c r="K10715" s="12" t="s">
        <v>25</v>
      </c>
      <c r="L10715" s="12" t="s">
        <v>39</v>
      </c>
      <c r="M10715" s="11" t="s">
        <v>40</v>
      </c>
      <c r="N10715" s="11" t="s">
        <v>28</v>
      </c>
      <c r="O10715" s="12" t="s">
        <v>29</v>
      </c>
      <c r="P10715" s="12"/>
      <c r="Q10715" s="15" t="s">
        <v>47356</v>
      </c>
      <c r="R10715" s="12" t="s">
        <v>51</v>
      </c>
      <c r="S10715" s="11" t="s">
        <v>47357</v>
      </c>
      <c r="T10715" s="11"/>
    </row>
    <row x14ac:dyDescent="0.25" r="10716" customHeight="1" ht="19.5">
      <c r="A10716" s="10">
        <v>45227</v>
      </c>
      <c r="B10716" s="11" t="s">
        <v>47358</v>
      </c>
      <c r="C10716" s="11" t="s">
        <v>4499</v>
      </c>
      <c r="D10716" s="12"/>
      <c r="E10716" s="13">
        <v>15607207645</v>
      </c>
      <c r="F10716" s="11" t="s">
        <v>47359</v>
      </c>
      <c r="G10716" s="12" t="s">
        <v>37</v>
      </c>
      <c r="H10716" s="12"/>
      <c r="I10716" s="14" t="s">
        <v>8690</v>
      </c>
      <c r="J10716" s="12" t="s">
        <v>24</v>
      </c>
      <c r="K10716" s="12" t="s">
        <v>172</v>
      </c>
      <c r="L10716" s="12"/>
      <c r="M10716" s="11" t="s">
        <v>40</v>
      </c>
      <c r="N10716" s="11" t="s">
        <v>183</v>
      </c>
      <c r="O10716" s="12" t="s">
        <v>29</v>
      </c>
      <c r="P10716" s="12"/>
      <c r="Q10716" s="15" t="s">
        <v>47360</v>
      </c>
      <c r="R10716" s="12" t="s">
        <v>42</v>
      </c>
      <c r="S10716" s="11" t="s">
        <v>47361</v>
      </c>
      <c r="T10716" s="11"/>
    </row>
    <row x14ac:dyDescent="0.25" r="10717" customHeight="1" ht="19.5">
      <c r="A10717" s="10">
        <v>45228</v>
      </c>
      <c r="B10717" s="11" t="s">
        <v>47362</v>
      </c>
      <c r="C10717" s="11" t="s">
        <v>180</v>
      </c>
      <c r="D10717" s="12"/>
      <c r="E10717" s="13">
        <v>15571725606</v>
      </c>
      <c r="F10717" s="11" t="s">
        <v>47363</v>
      </c>
      <c r="G10717" s="12" t="s">
        <v>37</v>
      </c>
      <c r="H10717" s="12"/>
      <c r="I10717" s="14" t="s">
        <v>38</v>
      </c>
      <c r="J10717" s="12" t="s">
        <v>24</v>
      </c>
      <c r="K10717" s="12" t="s">
        <v>25</v>
      </c>
      <c r="L10717" s="12" t="s">
        <v>39</v>
      </c>
      <c r="M10717" s="11" t="s">
        <v>40</v>
      </c>
      <c r="N10717" s="11" t="s">
        <v>183</v>
      </c>
      <c r="O10717" s="12" t="s">
        <v>29</v>
      </c>
      <c r="P10717" s="12"/>
      <c r="Q10717" s="15" t="s">
        <v>47364</v>
      </c>
      <c r="R10717" s="12" t="s">
        <v>51</v>
      </c>
      <c r="S10717" s="11" t="s">
        <v>47365</v>
      </c>
      <c r="T10717" s="11"/>
    </row>
    <row x14ac:dyDescent="0.25" r="10718" customHeight="1" ht="19.5">
      <c r="A10718" s="10">
        <v>45227</v>
      </c>
      <c r="B10718" s="11" t="s">
        <v>47366</v>
      </c>
      <c r="C10718" s="11" t="s">
        <v>5684</v>
      </c>
      <c r="D10718" s="12"/>
      <c r="E10718" s="13">
        <v>18672094901</v>
      </c>
      <c r="F10718" s="11" t="s">
        <v>47367</v>
      </c>
      <c r="G10718" s="12" t="s">
        <v>115</v>
      </c>
      <c r="H10718" s="12"/>
      <c r="I10718" s="14" t="s">
        <v>381</v>
      </c>
      <c r="J10718" s="12" t="s">
        <v>24</v>
      </c>
      <c r="K10718" s="12" t="s">
        <v>25</v>
      </c>
      <c r="L10718" s="12" t="s">
        <v>39</v>
      </c>
      <c r="M10718" s="11" t="s">
        <v>27</v>
      </c>
      <c r="N10718" s="11" t="s">
        <v>183</v>
      </c>
      <c r="O10718" s="12" t="s">
        <v>29</v>
      </c>
      <c r="P10718" s="12"/>
      <c r="Q10718" s="15" t="s">
        <v>47368</v>
      </c>
      <c r="R10718" s="12" t="s">
        <v>42</v>
      </c>
      <c r="S10718" s="11" t="s">
        <v>47369</v>
      </c>
      <c r="T10718" s="11"/>
    </row>
    <row x14ac:dyDescent="0.25" r="10719" customHeight="1" ht="19.5">
      <c r="A10719" s="10">
        <v>45227</v>
      </c>
      <c r="B10719" s="11" t="s">
        <v>47370</v>
      </c>
      <c r="C10719" s="11" t="s">
        <v>4867</v>
      </c>
      <c r="D10719" s="12"/>
      <c r="E10719" s="13" t="s">
        <v>47371</v>
      </c>
      <c r="F10719" s="11" t="s">
        <v>47372</v>
      </c>
      <c r="G10719" s="12" t="s">
        <v>74</v>
      </c>
      <c r="H10719" s="12"/>
      <c r="I10719" s="14" t="s">
        <v>4870</v>
      </c>
      <c r="J10719" s="12" t="s">
        <v>24</v>
      </c>
      <c r="K10719" s="12" t="s">
        <v>25</v>
      </c>
      <c r="L10719" s="12" t="s">
        <v>39</v>
      </c>
      <c r="M10719" s="11" t="s">
        <v>149</v>
      </c>
      <c r="N10719" s="11" t="s">
        <v>4871</v>
      </c>
      <c r="O10719" s="12" t="s">
        <v>29</v>
      </c>
      <c r="P10719" s="12"/>
      <c r="Q10719" s="15" t="s">
        <v>47373</v>
      </c>
      <c r="R10719" s="12" t="s">
        <v>148</v>
      </c>
      <c r="S10719" s="11" t="s">
        <v>47374</v>
      </c>
      <c r="T10719" s="11" t="s">
        <v>4961</v>
      </c>
    </row>
    <row x14ac:dyDescent="0.25" r="10720" customHeight="1" ht="19.5">
      <c r="A10720" s="10">
        <v>45227</v>
      </c>
      <c r="B10720" s="11" t="s">
        <v>47375</v>
      </c>
      <c r="C10720" s="11" t="s">
        <v>4867</v>
      </c>
      <c r="D10720" s="12"/>
      <c r="E10720" s="13" t="s">
        <v>47376</v>
      </c>
      <c r="F10720" s="11" t="s">
        <v>47377</v>
      </c>
      <c r="G10720" s="12" t="s">
        <v>74</v>
      </c>
      <c r="H10720" s="12"/>
      <c r="I10720" s="14" t="s">
        <v>4870</v>
      </c>
      <c r="J10720" s="12" t="s">
        <v>24</v>
      </c>
      <c r="K10720" s="12" t="s">
        <v>25</v>
      </c>
      <c r="L10720" s="12" t="s">
        <v>39</v>
      </c>
      <c r="M10720" s="11" t="s">
        <v>149</v>
      </c>
      <c r="N10720" s="11" t="s">
        <v>4871</v>
      </c>
      <c r="O10720" s="12" t="s">
        <v>29</v>
      </c>
      <c r="P10720" s="12"/>
      <c r="Q10720" s="15" t="s">
        <v>47378</v>
      </c>
      <c r="R10720" s="12" t="s">
        <v>148</v>
      </c>
      <c r="S10720" s="11" t="s">
        <v>47379</v>
      </c>
      <c r="T10720" s="11" t="s">
        <v>4887</v>
      </c>
    </row>
    <row x14ac:dyDescent="0.25" r="10721" customHeight="1" ht="19.5">
      <c r="A10721" s="10">
        <v>45227</v>
      </c>
      <c r="B10721" s="11" t="s">
        <v>47380</v>
      </c>
      <c r="C10721" s="11" t="s">
        <v>5684</v>
      </c>
      <c r="D10721" s="12"/>
      <c r="E10721" s="13">
        <v>13297280919</v>
      </c>
      <c r="F10721" s="11" t="s">
        <v>47381</v>
      </c>
      <c r="G10721" s="12" t="s">
        <v>115</v>
      </c>
      <c r="H10721" s="12"/>
      <c r="I10721" s="14" t="s">
        <v>211</v>
      </c>
      <c r="J10721" s="12" t="s">
        <v>24</v>
      </c>
      <c r="K10721" s="12" t="s">
        <v>25</v>
      </c>
      <c r="L10721" s="12" t="s">
        <v>39</v>
      </c>
      <c r="M10721" s="11" t="s">
        <v>27</v>
      </c>
      <c r="N10721" s="11" t="s">
        <v>183</v>
      </c>
      <c r="O10721" s="12" t="s">
        <v>29</v>
      </c>
      <c r="P10721" s="12"/>
      <c r="Q10721" s="15" t="s">
        <v>47382</v>
      </c>
      <c r="R10721" s="12" t="s">
        <v>42</v>
      </c>
      <c r="S10721" s="11" t="s">
        <v>47383</v>
      </c>
      <c r="T10721" s="11"/>
    </row>
    <row x14ac:dyDescent="0.25" r="10722" customHeight="1" ht="19.5">
      <c r="A10722" s="10">
        <v>45228</v>
      </c>
      <c r="B10722" s="11" t="s">
        <v>47384</v>
      </c>
      <c r="C10722" s="11" t="s">
        <v>5363</v>
      </c>
      <c r="D10722" s="12"/>
      <c r="E10722" s="13">
        <v>18572394378</v>
      </c>
      <c r="F10722" s="11" t="s">
        <v>13894</v>
      </c>
      <c r="G10722" s="12" t="s">
        <v>74</v>
      </c>
      <c r="H10722" s="12"/>
      <c r="I10722" s="14" t="s">
        <v>87</v>
      </c>
      <c r="J10722" s="12" t="s">
        <v>24</v>
      </c>
      <c r="K10722" s="12" t="s">
        <v>25</v>
      </c>
      <c r="L10722" s="12" t="s">
        <v>39</v>
      </c>
      <c r="M10722" s="11" t="s">
        <v>40</v>
      </c>
      <c r="N10722" s="11" t="s">
        <v>624</v>
      </c>
      <c r="O10722" s="12" t="s">
        <v>29</v>
      </c>
      <c r="P10722" s="12"/>
      <c r="Q10722" s="15" t="s">
        <v>47385</v>
      </c>
      <c r="R10722" s="12" t="s">
        <v>42</v>
      </c>
      <c r="S10722" s="11" t="s">
        <v>47386</v>
      </c>
      <c r="T10722" s="11" t="s">
        <v>47387</v>
      </c>
    </row>
    <row x14ac:dyDescent="0.25" r="10723" customHeight="1" ht="19.5">
      <c r="A10723" s="10">
        <v>45227</v>
      </c>
      <c r="B10723" s="11" t="s">
        <v>47388</v>
      </c>
      <c r="C10723" s="11" t="s">
        <v>239</v>
      </c>
      <c r="D10723" s="12"/>
      <c r="E10723" s="13">
        <v>15549349521</v>
      </c>
      <c r="F10723" s="11" t="s">
        <v>47389</v>
      </c>
      <c r="G10723" s="12" t="s">
        <v>115</v>
      </c>
      <c r="H10723" s="12" t="s">
        <v>86</v>
      </c>
      <c r="I10723" s="14" t="s">
        <v>47390</v>
      </c>
      <c r="J10723" s="12" t="s">
        <v>24</v>
      </c>
      <c r="K10723" s="12" t="s">
        <v>25</v>
      </c>
      <c r="L10723" s="12" t="s">
        <v>39</v>
      </c>
      <c r="M10723" s="11" t="s">
        <v>40</v>
      </c>
      <c r="N10723" s="11" t="s">
        <v>183</v>
      </c>
      <c r="O10723" s="12" t="s">
        <v>29</v>
      </c>
      <c r="P10723" s="12"/>
      <c r="Q10723" s="15" t="s">
        <v>47391</v>
      </c>
      <c r="R10723" s="12" t="s">
        <v>42</v>
      </c>
      <c r="S10723" s="11" t="s">
        <v>47392</v>
      </c>
      <c r="T10723" s="11"/>
    </row>
    <row x14ac:dyDescent="0.25" r="10724" customHeight="1" ht="19.5">
      <c r="A10724" s="10">
        <v>45226</v>
      </c>
      <c r="B10724" s="11" t="s">
        <v>47393</v>
      </c>
      <c r="C10724" s="11" t="s">
        <v>5363</v>
      </c>
      <c r="D10724" s="12"/>
      <c r="E10724" s="13">
        <v>18572396412</v>
      </c>
      <c r="F10724" s="11" t="s">
        <v>47394</v>
      </c>
      <c r="G10724" s="12" t="s">
        <v>74</v>
      </c>
      <c r="H10724" s="12"/>
      <c r="I10724" s="14" t="s">
        <v>486</v>
      </c>
      <c r="J10724" s="12" t="s">
        <v>24</v>
      </c>
      <c r="K10724" s="12" t="s">
        <v>25</v>
      </c>
      <c r="L10724" s="12" t="s">
        <v>39</v>
      </c>
      <c r="M10724" s="11" t="s">
        <v>40</v>
      </c>
      <c r="N10724" s="11" t="s">
        <v>624</v>
      </c>
      <c r="O10724" s="12" t="s">
        <v>29</v>
      </c>
      <c r="P10724" s="12"/>
      <c r="Q10724" s="15" t="s">
        <v>47395</v>
      </c>
      <c r="R10724" s="12" t="s">
        <v>42</v>
      </c>
      <c r="S10724" s="11" t="s">
        <v>47396</v>
      </c>
      <c r="T10724" s="11" t="s">
        <v>47397</v>
      </c>
    </row>
    <row x14ac:dyDescent="0.25" r="10725" customHeight="1" ht="19.5">
      <c r="A10725" s="10">
        <v>45226</v>
      </c>
      <c r="B10725" s="11" t="s">
        <v>47398</v>
      </c>
      <c r="C10725" s="11" t="s">
        <v>46</v>
      </c>
      <c r="D10725" s="12"/>
      <c r="E10725" s="13">
        <v>13177096772</v>
      </c>
      <c r="F10725" s="11" t="s">
        <v>47399</v>
      </c>
      <c r="G10725" s="12" t="s">
        <v>56</v>
      </c>
      <c r="H10725" s="12"/>
      <c r="I10725" s="14" t="s">
        <v>57</v>
      </c>
      <c r="J10725" s="12" t="s">
        <v>24</v>
      </c>
      <c r="K10725" s="12" t="s">
        <v>25</v>
      </c>
      <c r="L10725" s="12" t="s">
        <v>39</v>
      </c>
      <c r="M10725" s="11" t="s">
        <v>40</v>
      </c>
      <c r="N10725" s="11" t="s">
        <v>28</v>
      </c>
      <c r="O10725" s="12" t="s">
        <v>29</v>
      </c>
      <c r="P10725" s="12"/>
      <c r="Q10725" s="15" t="s">
        <v>47400</v>
      </c>
      <c r="R10725" s="12" t="s">
        <v>51</v>
      </c>
      <c r="S10725" s="11" t="s">
        <v>47401</v>
      </c>
      <c r="T10725" s="11"/>
    </row>
    <row x14ac:dyDescent="0.25" r="10726" customHeight="1" ht="19.5">
      <c r="A10726" s="10">
        <v>45228</v>
      </c>
      <c r="B10726" s="11" t="s">
        <v>47402</v>
      </c>
      <c r="C10726" s="11" t="s">
        <v>46</v>
      </c>
      <c r="D10726" s="12"/>
      <c r="E10726" s="13">
        <v>15587959700</v>
      </c>
      <c r="F10726" s="11" t="s">
        <v>47403</v>
      </c>
      <c r="G10726" s="12" t="s">
        <v>62</v>
      </c>
      <c r="H10726" s="12" t="s">
        <v>141</v>
      </c>
      <c r="I10726" s="14" t="s">
        <v>486</v>
      </c>
      <c r="J10726" s="12" t="s">
        <v>24</v>
      </c>
      <c r="K10726" s="12" t="s">
        <v>25</v>
      </c>
      <c r="L10726" s="12" t="s">
        <v>39</v>
      </c>
      <c r="M10726" s="11" t="s">
        <v>40</v>
      </c>
      <c r="N10726" s="11" t="s">
        <v>28</v>
      </c>
      <c r="O10726" s="12" t="s">
        <v>29</v>
      </c>
      <c r="P10726" s="12"/>
      <c r="Q10726" s="15" t="s">
        <v>47404</v>
      </c>
      <c r="R10726" s="12" t="s">
        <v>51</v>
      </c>
      <c r="S10726" s="11" t="s">
        <v>47405</v>
      </c>
      <c r="T10726" s="11"/>
    </row>
    <row x14ac:dyDescent="0.25" r="10727" customHeight="1" ht="19.5">
      <c r="A10727" s="10">
        <v>45227</v>
      </c>
      <c r="B10727" s="11" t="s">
        <v>47406</v>
      </c>
      <c r="C10727" s="11" t="s">
        <v>5684</v>
      </c>
      <c r="D10727" s="12"/>
      <c r="E10727" s="13">
        <v>13297283195</v>
      </c>
      <c r="F10727" s="11" t="s">
        <v>47407</v>
      </c>
      <c r="G10727" s="12" t="s">
        <v>115</v>
      </c>
      <c r="H10727" s="12" t="s">
        <v>98</v>
      </c>
      <c r="I10727" s="14" t="s">
        <v>1914</v>
      </c>
      <c r="J10727" s="12" t="s">
        <v>24</v>
      </c>
      <c r="K10727" s="12" t="s">
        <v>25</v>
      </c>
      <c r="L10727" s="12" t="s">
        <v>39</v>
      </c>
      <c r="M10727" s="11" t="s">
        <v>27</v>
      </c>
      <c r="N10727" s="11" t="s">
        <v>183</v>
      </c>
      <c r="O10727" s="12" t="s">
        <v>29</v>
      </c>
      <c r="P10727" s="12"/>
      <c r="Q10727" s="15" t="s">
        <v>47408</v>
      </c>
      <c r="R10727" s="12" t="s">
        <v>42</v>
      </c>
      <c r="S10727" s="11" t="s">
        <v>47409</v>
      </c>
      <c r="T10727" s="11"/>
    </row>
    <row x14ac:dyDescent="0.25" r="10728" customHeight="1" ht="19.5">
      <c r="A10728" s="10">
        <v>45226</v>
      </c>
      <c r="B10728" s="11" t="s">
        <v>47410</v>
      </c>
      <c r="C10728" s="11" t="s">
        <v>46</v>
      </c>
      <c r="D10728" s="12"/>
      <c r="E10728" s="13">
        <v>15587913617</v>
      </c>
      <c r="F10728" s="11" t="s">
        <v>47411</v>
      </c>
      <c r="G10728" s="12" t="s">
        <v>48</v>
      </c>
      <c r="H10728" s="12"/>
      <c r="I10728" s="14" t="s">
        <v>381</v>
      </c>
      <c r="J10728" s="12" t="s">
        <v>24</v>
      </c>
      <c r="K10728" s="12" t="s">
        <v>25</v>
      </c>
      <c r="L10728" s="12" t="s">
        <v>39</v>
      </c>
      <c r="M10728" s="11" t="s">
        <v>27</v>
      </c>
      <c r="N10728" s="11" t="s">
        <v>28</v>
      </c>
      <c r="O10728" s="12" t="s">
        <v>29</v>
      </c>
      <c r="P10728" s="12"/>
      <c r="Q10728" s="15" t="s">
        <v>47412</v>
      </c>
      <c r="R10728" s="12" t="s">
        <v>42</v>
      </c>
      <c r="S10728" s="11" t="s">
        <v>47413</v>
      </c>
      <c r="T10728" s="11"/>
    </row>
    <row x14ac:dyDescent="0.25" r="10729" customHeight="1" ht="19.5">
      <c r="A10729" s="10">
        <v>45227</v>
      </c>
      <c r="B10729" s="11" t="s">
        <v>47414</v>
      </c>
      <c r="C10729" s="11" t="s">
        <v>46</v>
      </c>
      <c r="D10729" s="12"/>
      <c r="E10729" s="13">
        <v>15629370542</v>
      </c>
      <c r="F10729" s="11" t="s">
        <v>47415</v>
      </c>
      <c r="G10729" s="12" t="s">
        <v>62</v>
      </c>
      <c r="H10729" s="12"/>
      <c r="I10729" s="14" t="s">
        <v>2649</v>
      </c>
      <c r="J10729" s="12" t="s">
        <v>24</v>
      </c>
      <c r="K10729" s="12" t="s">
        <v>25</v>
      </c>
      <c r="L10729" s="12" t="s">
        <v>39</v>
      </c>
      <c r="M10729" s="11" t="s">
        <v>27</v>
      </c>
      <c r="N10729" s="11" t="s">
        <v>28</v>
      </c>
      <c r="O10729" s="12" t="s">
        <v>29</v>
      </c>
      <c r="P10729" s="12"/>
      <c r="Q10729" s="15" t="s">
        <v>47416</v>
      </c>
      <c r="R10729" s="12" t="s">
        <v>51</v>
      </c>
      <c r="S10729" s="11" t="s">
        <v>47417</v>
      </c>
      <c r="T10729" s="11"/>
    </row>
    <row x14ac:dyDescent="0.25" r="10730" customHeight="1" ht="19.5">
      <c r="A10730" s="10">
        <v>45226</v>
      </c>
      <c r="B10730" s="11" t="s">
        <v>47418</v>
      </c>
      <c r="C10730" s="11" t="s">
        <v>46</v>
      </c>
      <c r="D10730" s="12"/>
      <c r="E10730" s="13">
        <v>18107179957</v>
      </c>
      <c r="F10730" s="11" t="s">
        <v>12296</v>
      </c>
      <c r="G10730" s="12" t="s">
        <v>48</v>
      </c>
      <c r="H10730" s="12"/>
      <c r="I10730" s="14" t="s">
        <v>1504</v>
      </c>
      <c r="J10730" s="12" t="s">
        <v>24</v>
      </c>
      <c r="K10730" s="12" t="s">
        <v>25</v>
      </c>
      <c r="L10730" s="12" t="s">
        <v>39</v>
      </c>
      <c r="M10730" s="11" t="s">
        <v>40</v>
      </c>
      <c r="N10730" s="11" t="s">
        <v>28</v>
      </c>
      <c r="O10730" s="12" t="s">
        <v>29</v>
      </c>
      <c r="P10730" s="12"/>
      <c r="Q10730" s="15" t="s">
        <v>47419</v>
      </c>
      <c r="R10730" s="12" t="s">
        <v>51</v>
      </c>
      <c r="S10730" s="11" t="s">
        <v>47420</v>
      </c>
      <c r="T10730" s="11"/>
    </row>
    <row x14ac:dyDescent="0.25" r="10731" customHeight="1" ht="19.5">
      <c r="A10731" s="10">
        <v>45227</v>
      </c>
      <c r="B10731" s="11" t="s">
        <v>47421</v>
      </c>
      <c r="C10731" s="11" t="s">
        <v>180</v>
      </c>
      <c r="D10731" s="12"/>
      <c r="E10731" s="13">
        <v>15571737385</v>
      </c>
      <c r="F10731" s="11" t="s">
        <v>47422</v>
      </c>
      <c r="G10731" s="12" t="s">
        <v>37</v>
      </c>
      <c r="H10731" s="12"/>
      <c r="I10731" s="14" t="s">
        <v>154</v>
      </c>
      <c r="J10731" s="12" t="s">
        <v>24</v>
      </c>
      <c r="K10731" s="12" t="s">
        <v>25</v>
      </c>
      <c r="L10731" s="12" t="s">
        <v>39</v>
      </c>
      <c r="M10731" s="11" t="s">
        <v>40</v>
      </c>
      <c r="N10731" s="11" t="s">
        <v>183</v>
      </c>
      <c r="O10731" s="12" t="s">
        <v>29</v>
      </c>
      <c r="P10731" s="12"/>
      <c r="Q10731" s="15" t="s">
        <v>47052</v>
      </c>
      <c r="R10731" s="12" t="s">
        <v>51</v>
      </c>
      <c r="S10731" s="11" t="s">
        <v>47423</v>
      </c>
      <c r="T10731" s="11"/>
    </row>
    <row x14ac:dyDescent="0.25" r="10732" customHeight="1" ht="19.5">
      <c r="A10732" s="10">
        <v>45226</v>
      </c>
      <c r="B10732" s="11" t="s">
        <v>47424</v>
      </c>
      <c r="C10732" s="11" t="s">
        <v>180</v>
      </c>
      <c r="D10732" s="12"/>
      <c r="E10732" s="13">
        <v>15571765000</v>
      </c>
      <c r="F10732" s="11" t="s">
        <v>47425</v>
      </c>
      <c r="G10732" s="12" t="s">
        <v>56</v>
      </c>
      <c r="H10732" s="12"/>
      <c r="I10732" s="14" t="s">
        <v>142</v>
      </c>
      <c r="J10732" s="12" t="s">
        <v>24</v>
      </c>
      <c r="K10732" s="12" t="s">
        <v>25</v>
      </c>
      <c r="L10732" s="12" t="s">
        <v>39</v>
      </c>
      <c r="M10732" s="11" t="s">
        <v>40</v>
      </c>
      <c r="N10732" s="11" t="s">
        <v>183</v>
      </c>
      <c r="O10732" s="12" t="s">
        <v>29</v>
      </c>
      <c r="P10732" s="12"/>
      <c r="Q10732" s="15" t="s">
        <v>47426</v>
      </c>
      <c r="R10732" s="12" t="s">
        <v>51</v>
      </c>
      <c r="S10732" s="11" t="s">
        <v>47427</v>
      </c>
      <c r="T10732" s="11"/>
    </row>
    <row x14ac:dyDescent="0.25" r="10733" customHeight="1" ht="19.5">
      <c r="A10733" s="10">
        <v>45226</v>
      </c>
      <c r="B10733" s="11" t="s">
        <v>47428</v>
      </c>
      <c r="C10733" s="11" t="s">
        <v>5363</v>
      </c>
      <c r="D10733" s="12"/>
      <c r="E10733" s="13">
        <v>15586350211</v>
      </c>
      <c r="F10733" s="11" t="s">
        <v>11594</v>
      </c>
      <c r="G10733" s="12" t="s">
        <v>74</v>
      </c>
      <c r="H10733" s="12"/>
      <c r="I10733" s="14" t="s">
        <v>49</v>
      </c>
      <c r="J10733" s="12" t="s">
        <v>24</v>
      </c>
      <c r="K10733" s="12" t="s">
        <v>25</v>
      </c>
      <c r="L10733" s="12" t="s">
        <v>39</v>
      </c>
      <c r="M10733" s="11" t="s">
        <v>40</v>
      </c>
      <c r="N10733" s="11" t="s">
        <v>624</v>
      </c>
      <c r="O10733" s="12" t="s">
        <v>29</v>
      </c>
      <c r="P10733" s="12"/>
      <c r="Q10733" s="15" t="s">
        <v>47429</v>
      </c>
      <c r="R10733" s="12" t="s">
        <v>42</v>
      </c>
      <c r="S10733" s="11" t="s">
        <v>47430</v>
      </c>
      <c r="T10733" s="11" t="s">
        <v>47397</v>
      </c>
    </row>
    <row x14ac:dyDescent="0.25" r="10734" customHeight="1" ht="19.5">
      <c r="A10734" s="10">
        <v>45227</v>
      </c>
      <c r="B10734" s="11" t="s">
        <v>47431</v>
      </c>
      <c r="C10734" s="11" t="s">
        <v>1132</v>
      </c>
      <c r="D10734" s="12"/>
      <c r="E10734" s="13">
        <v>18671606797</v>
      </c>
      <c r="F10734" s="11" t="s">
        <v>47432</v>
      </c>
      <c r="G10734" s="12" t="s">
        <v>23</v>
      </c>
      <c r="H10734" s="12" t="s">
        <v>86</v>
      </c>
      <c r="I10734" s="14" t="s">
        <v>1394</v>
      </c>
      <c r="J10734" s="12" t="s">
        <v>24</v>
      </c>
      <c r="K10734" s="12" t="s">
        <v>25</v>
      </c>
      <c r="L10734" s="12" t="s">
        <v>39</v>
      </c>
      <c r="M10734" s="11" t="s">
        <v>27</v>
      </c>
      <c r="N10734" s="11" t="s">
        <v>183</v>
      </c>
      <c r="O10734" s="12" t="s">
        <v>29</v>
      </c>
      <c r="P10734" s="12"/>
      <c r="Q10734" s="15" t="s">
        <v>47433</v>
      </c>
      <c r="R10734" s="12" t="s">
        <v>51</v>
      </c>
      <c r="S10734" s="11" t="s">
        <v>47434</v>
      </c>
      <c r="T10734" s="11"/>
    </row>
    <row x14ac:dyDescent="0.25" r="10735" customHeight="1" ht="19.5">
      <c r="A10735" s="10">
        <v>45227</v>
      </c>
      <c r="B10735" s="11" t="s">
        <v>47435</v>
      </c>
      <c r="C10735" s="11" t="s">
        <v>4867</v>
      </c>
      <c r="D10735" s="12"/>
      <c r="E10735" s="13" t="s">
        <v>47436</v>
      </c>
      <c r="F10735" s="11" t="s">
        <v>47437</v>
      </c>
      <c r="G10735" s="12" t="s">
        <v>74</v>
      </c>
      <c r="H10735" s="12"/>
      <c r="I10735" s="14" t="s">
        <v>4870</v>
      </c>
      <c r="J10735" s="12" t="s">
        <v>24</v>
      </c>
      <c r="K10735" s="12" t="s">
        <v>25</v>
      </c>
      <c r="L10735" s="12" t="s">
        <v>39</v>
      </c>
      <c r="M10735" s="11" t="s">
        <v>149</v>
      </c>
      <c r="N10735" s="11" t="s">
        <v>4871</v>
      </c>
      <c r="O10735" s="12" t="s">
        <v>29</v>
      </c>
      <c r="P10735" s="12"/>
      <c r="Q10735" s="15" t="s">
        <v>47438</v>
      </c>
      <c r="R10735" s="12" t="s">
        <v>148</v>
      </c>
      <c r="S10735" s="11" t="s">
        <v>47439</v>
      </c>
      <c r="T10735" s="11" t="s">
        <v>4874</v>
      </c>
    </row>
    <row x14ac:dyDescent="0.25" r="10736" customHeight="1" ht="19.5">
      <c r="A10736" s="10">
        <v>45227</v>
      </c>
      <c r="B10736" s="11" t="s">
        <v>47440</v>
      </c>
      <c r="C10736" s="11" t="s">
        <v>4867</v>
      </c>
      <c r="D10736" s="12"/>
      <c r="E10736" s="13" t="s">
        <v>47441</v>
      </c>
      <c r="F10736" s="11" t="s">
        <v>47442</v>
      </c>
      <c r="G10736" s="12" t="s">
        <v>74</v>
      </c>
      <c r="H10736" s="12" t="s">
        <v>86</v>
      </c>
      <c r="I10736" s="14" t="s">
        <v>4870</v>
      </c>
      <c r="J10736" s="12" t="s">
        <v>24</v>
      </c>
      <c r="K10736" s="12" t="s">
        <v>25</v>
      </c>
      <c r="L10736" s="12" t="s">
        <v>39</v>
      </c>
      <c r="M10736" s="11" t="s">
        <v>149</v>
      </c>
      <c r="N10736" s="11" t="s">
        <v>4871</v>
      </c>
      <c r="O10736" s="12" t="s">
        <v>29</v>
      </c>
      <c r="P10736" s="12"/>
      <c r="Q10736" s="15" t="s">
        <v>47443</v>
      </c>
      <c r="R10736" s="12" t="s">
        <v>148</v>
      </c>
      <c r="S10736" s="11" t="s">
        <v>47444</v>
      </c>
      <c r="T10736" s="11" t="s">
        <v>6803</v>
      </c>
    </row>
    <row x14ac:dyDescent="0.25" r="10737" customHeight="1" ht="19.5">
      <c r="A10737" s="10">
        <v>45227</v>
      </c>
      <c r="B10737" s="11" t="s">
        <v>47445</v>
      </c>
      <c r="C10737" s="11" t="s">
        <v>4882</v>
      </c>
      <c r="D10737" s="12"/>
      <c r="E10737" s="13" t="s">
        <v>47446</v>
      </c>
      <c r="F10737" s="11" t="s">
        <v>47447</v>
      </c>
      <c r="G10737" s="12" t="s">
        <v>74</v>
      </c>
      <c r="H10737" s="12"/>
      <c r="I10737" s="14" t="s">
        <v>148</v>
      </c>
      <c r="J10737" s="12" t="s">
        <v>24</v>
      </c>
      <c r="K10737" s="12" t="s">
        <v>25</v>
      </c>
      <c r="L10737" s="12" t="s">
        <v>39</v>
      </c>
      <c r="M10737" s="11" t="s">
        <v>149</v>
      </c>
      <c r="N10737" s="11" t="s">
        <v>4871</v>
      </c>
      <c r="O10737" s="12" t="s">
        <v>29</v>
      </c>
      <c r="P10737" s="12"/>
      <c r="Q10737" s="15" t="s">
        <v>47448</v>
      </c>
      <c r="R10737" s="12" t="s">
        <v>148</v>
      </c>
      <c r="S10737" s="11" t="s">
        <v>47449</v>
      </c>
      <c r="T10737" s="11" t="s">
        <v>4955</v>
      </c>
    </row>
    <row x14ac:dyDescent="0.25" r="10738" customHeight="1" ht="19.5">
      <c r="A10738" s="10">
        <v>45226</v>
      </c>
      <c r="B10738" s="11" t="s">
        <v>47450</v>
      </c>
      <c r="C10738" s="11" t="s">
        <v>46</v>
      </c>
      <c r="D10738" s="12"/>
      <c r="E10738" s="13">
        <v>18672902057</v>
      </c>
      <c r="F10738" s="11" t="s">
        <v>47451</v>
      </c>
      <c r="G10738" s="12" t="s">
        <v>74</v>
      </c>
      <c r="H10738" s="12"/>
      <c r="I10738" s="14" t="s">
        <v>352</v>
      </c>
      <c r="J10738" s="12" t="s">
        <v>24</v>
      </c>
      <c r="K10738" s="12" t="s">
        <v>25</v>
      </c>
      <c r="L10738" s="12" t="s">
        <v>39</v>
      </c>
      <c r="M10738" s="11" t="s">
        <v>40</v>
      </c>
      <c r="N10738" s="11" t="s">
        <v>28</v>
      </c>
      <c r="O10738" s="12" t="s">
        <v>29</v>
      </c>
      <c r="P10738" s="12"/>
      <c r="Q10738" s="15" t="s">
        <v>47452</v>
      </c>
      <c r="R10738" s="12" t="s">
        <v>51</v>
      </c>
      <c r="S10738" s="11" t="s">
        <v>47453</v>
      </c>
      <c r="T10738" s="11"/>
    </row>
    <row x14ac:dyDescent="0.25" r="10739" customHeight="1" ht="19.5">
      <c r="A10739" s="10">
        <v>45227</v>
      </c>
      <c r="B10739" s="11" t="s">
        <v>47454</v>
      </c>
      <c r="C10739" s="11" t="s">
        <v>5684</v>
      </c>
      <c r="D10739" s="12"/>
      <c r="E10739" s="13">
        <v>16608601091</v>
      </c>
      <c r="F10739" s="11" t="s">
        <v>23148</v>
      </c>
      <c r="G10739" s="12" t="s">
        <v>115</v>
      </c>
      <c r="H10739" s="12"/>
      <c r="I10739" s="14" t="s">
        <v>8690</v>
      </c>
      <c r="J10739" s="12" t="s">
        <v>24</v>
      </c>
      <c r="K10739" s="12" t="s">
        <v>172</v>
      </c>
      <c r="L10739" s="12"/>
      <c r="M10739" s="11" t="s">
        <v>27</v>
      </c>
      <c r="N10739" s="11" t="s">
        <v>183</v>
      </c>
      <c r="O10739" s="12" t="s">
        <v>29</v>
      </c>
      <c r="P10739" s="12"/>
      <c r="Q10739" s="15" t="s">
        <v>47455</v>
      </c>
      <c r="R10739" s="12" t="s">
        <v>42</v>
      </c>
      <c r="S10739" s="11" t="s">
        <v>47456</v>
      </c>
      <c r="T10739" s="11"/>
    </row>
    <row x14ac:dyDescent="0.25" r="10740" customHeight="1" ht="19.5">
      <c r="A10740" s="10">
        <v>45227</v>
      </c>
      <c r="B10740" s="11" t="s">
        <v>47457</v>
      </c>
      <c r="C10740" s="11" t="s">
        <v>239</v>
      </c>
      <c r="D10740" s="12"/>
      <c r="E10740" s="13">
        <v>15629356316</v>
      </c>
      <c r="F10740" s="11" t="s">
        <v>47458</v>
      </c>
      <c r="G10740" s="12" t="s">
        <v>216</v>
      </c>
      <c r="H10740" s="12"/>
      <c r="I10740" s="14" t="s">
        <v>290</v>
      </c>
      <c r="J10740" s="12" t="s">
        <v>24</v>
      </c>
      <c r="K10740" s="12" t="s">
        <v>25</v>
      </c>
      <c r="L10740" s="12" t="s">
        <v>39</v>
      </c>
      <c r="M10740" s="11" t="s">
        <v>40</v>
      </c>
      <c r="N10740" s="11" t="s">
        <v>183</v>
      </c>
      <c r="O10740" s="12" t="s">
        <v>29</v>
      </c>
      <c r="P10740" s="12"/>
      <c r="Q10740" s="15" t="s">
        <v>47459</v>
      </c>
      <c r="R10740" s="12" t="s">
        <v>51</v>
      </c>
      <c r="S10740" s="11" t="s">
        <v>47460</v>
      </c>
      <c r="T10740" s="11"/>
    </row>
    <row x14ac:dyDescent="0.25" r="10741" customHeight="1" ht="19.5">
      <c r="A10741" s="10">
        <v>45228</v>
      </c>
      <c r="B10741" s="11" t="s">
        <v>47461</v>
      </c>
      <c r="C10741" s="11" t="s">
        <v>46</v>
      </c>
      <c r="D10741" s="12"/>
      <c r="E10741" s="13">
        <v>15571726312</v>
      </c>
      <c r="F10741" s="11" t="s">
        <v>47462</v>
      </c>
      <c r="G10741" s="12" t="s">
        <v>48</v>
      </c>
      <c r="H10741" s="12"/>
      <c r="I10741" s="14" t="s">
        <v>486</v>
      </c>
      <c r="J10741" s="12" t="s">
        <v>24</v>
      </c>
      <c r="K10741" s="12" t="s">
        <v>25</v>
      </c>
      <c r="L10741" s="12" t="s">
        <v>39</v>
      </c>
      <c r="M10741" s="11" t="s">
        <v>27</v>
      </c>
      <c r="N10741" s="11" t="s">
        <v>28</v>
      </c>
      <c r="O10741" s="12" t="s">
        <v>29</v>
      </c>
      <c r="P10741" s="12"/>
      <c r="Q10741" s="15" t="s">
        <v>47463</v>
      </c>
      <c r="R10741" s="12" t="s">
        <v>51</v>
      </c>
      <c r="S10741" s="11" t="s">
        <v>47464</v>
      </c>
      <c r="T10741" s="11"/>
    </row>
    <row x14ac:dyDescent="0.25" r="10742" customHeight="1" ht="19.5">
      <c r="A10742" s="10">
        <v>45227</v>
      </c>
      <c r="B10742" s="11" t="s">
        <v>47465</v>
      </c>
      <c r="C10742" s="11" t="s">
        <v>5363</v>
      </c>
      <c r="D10742" s="12"/>
      <c r="E10742" s="13">
        <v>18572396412</v>
      </c>
      <c r="F10742" s="11" t="s">
        <v>47394</v>
      </c>
      <c r="G10742" s="12" t="s">
        <v>74</v>
      </c>
      <c r="H10742" s="12"/>
      <c r="I10742" s="14" t="s">
        <v>38</v>
      </c>
      <c r="J10742" s="12" t="s">
        <v>24</v>
      </c>
      <c r="K10742" s="12" t="s">
        <v>25</v>
      </c>
      <c r="L10742" s="12" t="s">
        <v>39</v>
      </c>
      <c r="M10742" s="11" t="s">
        <v>40</v>
      </c>
      <c r="N10742" s="11" t="s">
        <v>624</v>
      </c>
      <c r="O10742" s="12" t="s">
        <v>29</v>
      </c>
      <c r="P10742" s="12"/>
      <c r="Q10742" s="15" t="s">
        <v>47466</v>
      </c>
      <c r="R10742" s="12" t="s">
        <v>42</v>
      </c>
      <c r="S10742" s="11" t="s">
        <v>47467</v>
      </c>
      <c r="T10742" s="11" t="s">
        <v>47468</v>
      </c>
    </row>
    <row x14ac:dyDescent="0.25" r="10743" customHeight="1" ht="19.5">
      <c r="A10743" s="10">
        <v>45227</v>
      </c>
      <c r="B10743" s="11" t="s">
        <v>47469</v>
      </c>
      <c r="C10743" s="11" t="s">
        <v>46</v>
      </c>
      <c r="D10743" s="12"/>
      <c r="E10743" s="13">
        <v>18671711968</v>
      </c>
      <c r="F10743" s="11" t="s">
        <v>47470</v>
      </c>
      <c r="G10743" s="12" t="s">
        <v>56</v>
      </c>
      <c r="H10743" s="12"/>
      <c r="I10743" s="14" t="s">
        <v>75</v>
      </c>
      <c r="J10743" s="12" t="s">
        <v>24</v>
      </c>
      <c r="K10743" s="12" t="s">
        <v>25</v>
      </c>
      <c r="L10743" s="12" t="s">
        <v>39</v>
      </c>
      <c r="M10743" s="11" t="s">
        <v>40</v>
      </c>
      <c r="N10743" s="11" t="s">
        <v>28</v>
      </c>
      <c r="O10743" s="12" t="s">
        <v>29</v>
      </c>
      <c r="P10743" s="12"/>
      <c r="Q10743" s="15" t="s">
        <v>47471</v>
      </c>
      <c r="R10743" s="12" t="s">
        <v>51</v>
      </c>
      <c r="S10743" s="11" t="s">
        <v>47472</v>
      </c>
      <c r="T10743" s="11"/>
    </row>
    <row x14ac:dyDescent="0.25" r="10744" customHeight="1" ht="19.5">
      <c r="A10744" s="10">
        <v>45226</v>
      </c>
      <c r="B10744" s="11" t="s">
        <v>47473</v>
      </c>
      <c r="C10744" s="11" t="s">
        <v>5675</v>
      </c>
      <c r="D10744" s="12"/>
      <c r="E10744" s="13">
        <v>15549383551</v>
      </c>
      <c r="F10744" s="11" t="s">
        <v>47474</v>
      </c>
      <c r="G10744" s="12" t="s">
        <v>115</v>
      </c>
      <c r="H10744" s="12"/>
      <c r="I10744" s="14">
        <v>10015</v>
      </c>
      <c r="J10744" s="12" t="s">
        <v>24</v>
      </c>
      <c r="K10744" s="12" t="s">
        <v>69</v>
      </c>
      <c r="L10744" s="12" t="s">
        <v>26</v>
      </c>
      <c r="M10744" s="11" t="s">
        <v>27</v>
      </c>
      <c r="N10744" s="11" t="s">
        <v>28</v>
      </c>
      <c r="O10744" s="12" t="s">
        <v>29</v>
      </c>
      <c r="P10744" s="12"/>
      <c r="Q10744" s="15" t="s">
        <v>47475</v>
      </c>
      <c r="R10744" s="12" t="s">
        <v>31</v>
      </c>
      <c r="S10744" s="11" t="s">
        <v>47476</v>
      </c>
      <c r="T10744" s="11"/>
    </row>
    <row x14ac:dyDescent="0.25" r="10745" customHeight="1" ht="19.5">
      <c r="A10745" s="10">
        <v>45227</v>
      </c>
      <c r="B10745" s="11" t="s">
        <v>47477</v>
      </c>
      <c r="C10745" s="11" t="s">
        <v>7138</v>
      </c>
      <c r="D10745" s="12"/>
      <c r="E10745" s="13">
        <v>15672485816</v>
      </c>
      <c r="F10745" s="11" t="s">
        <v>18359</v>
      </c>
      <c r="G10745" s="12" t="s">
        <v>74</v>
      </c>
      <c r="H10745" s="12"/>
      <c r="I10745" s="14" t="s">
        <v>49</v>
      </c>
      <c r="J10745" s="12" t="s">
        <v>24</v>
      </c>
      <c r="K10745" s="12" t="s">
        <v>25</v>
      </c>
      <c r="L10745" s="12" t="s">
        <v>39</v>
      </c>
      <c r="M10745" s="11" t="s">
        <v>27</v>
      </c>
      <c r="N10745" s="11" t="s">
        <v>4770</v>
      </c>
      <c r="O10745" s="12" t="s">
        <v>29</v>
      </c>
      <c r="P10745" s="12"/>
      <c r="Q10745" s="15" t="s">
        <v>47478</v>
      </c>
      <c r="R10745" s="12" t="s">
        <v>7139</v>
      </c>
      <c r="S10745" s="11" t="s">
        <v>47479</v>
      </c>
      <c r="T10745" s="11"/>
    </row>
    <row x14ac:dyDescent="0.25" r="10746" customHeight="1" ht="19.5">
      <c r="A10746" s="10">
        <v>45227</v>
      </c>
      <c r="B10746" s="11" t="s">
        <v>47480</v>
      </c>
      <c r="C10746" s="11" t="s">
        <v>4867</v>
      </c>
      <c r="D10746" s="12"/>
      <c r="E10746" s="13" t="s">
        <v>47481</v>
      </c>
      <c r="F10746" s="11" t="s">
        <v>47482</v>
      </c>
      <c r="G10746" s="12" t="s">
        <v>74</v>
      </c>
      <c r="H10746" s="12"/>
      <c r="I10746" s="14" t="s">
        <v>4870</v>
      </c>
      <c r="J10746" s="12" t="s">
        <v>24</v>
      </c>
      <c r="K10746" s="12" t="s">
        <v>25</v>
      </c>
      <c r="L10746" s="12" t="s">
        <v>39</v>
      </c>
      <c r="M10746" s="11" t="s">
        <v>149</v>
      </c>
      <c r="N10746" s="11" t="s">
        <v>4871</v>
      </c>
      <c r="O10746" s="12" t="s">
        <v>29</v>
      </c>
      <c r="P10746" s="12"/>
      <c r="Q10746" s="15" t="s">
        <v>47483</v>
      </c>
      <c r="R10746" s="12" t="s">
        <v>148</v>
      </c>
      <c r="S10746" s="11" t="s">
        <v>47484</v>
      </c>
      <c r="T10746" s="11" t="s">
        <v>4961</v>
      </c>
    </row>
    <row x14ac:dyDescent="0.25" r="10747" customHeight="1" ht="19.5">
      <c r="A10747" s="10">
        <v>45228</v>
      </c>
      <c r="B10747" s="11" t="s">
        <v>47485</v>
      </c>
      <c r="C10747" s="11" t="s">
        <v>46</v>
      </c>
      <c r="D10747" s="12"/>
      <c r="E10747" s="13">
        <v>17671934993</v>
      </c>
      <c r="F10747" s="11" t="s">
        <v>47486</v>
      </c>
      <c r="G10747" s="12" t="s">
        <v>62</v>
      </c>
      <c r="H10747" s="12"/>
      <c r="I10747" s="14" t="s">
        <v>328</v>
      </c>
      <c r="J10747" s="12" t="s">
        <v>24</v>
      </c>
      <c r="K10747" s="12" t="s">
        <v>25</v>
      </c>
      <c r="L10747" s="12" t="s">
        <v>39</v>
      </c>
      <c r="M10747" s="11" t="s">
        <v>27</v>
      </c>
      <c r="N10747" s="11" t="s">
        <v>28</v>
      </c>
      <c r="O10747" s="12" t="s">
        <v>29</v>
      </c>
      <c r="P10747" s="12"/>
      <c r="Q10747" s="15" t="s">
        <v>47487</v>
      </c>
      <c r="R10747" s="12" t="s">
        <v>51</v>
      </c>
      <c r="S10747" s="11" t="s">
        <v>47488</v>
      </c>
      <c r="T10747" s="11"/>
    </row>
    <row x14ac:dyDescent="0.25" r="10748" customHeight="1" ht="19.5">
      <c r="A10748" s="10">
        <v>45227</v>
      </c>
      <c r="B10748" s="11" t="s">
        <v>47489</v>
      </c>
      <c r="C10748" s="11" t="s">
        <v>4882</v>
      </c>
      <c r="D10748" s="12"/>
      <c r="E10748" s="13" t="s">
        <v>47490</v>
      </c>
      <c r="F10748" s="11" t="s">
        <v>47491</v>
      </c>
      <c r="G10748" s="12" t="s">
        <v>74</v>
      </c>
      <c r="H10748" s="12" t="s">
        <v>98</v>
      </c>
      <c r="I10748" s="14" t="s">
        <v>148</v>
      </c>
      <c r="J10748" s="12" t="s">
        <v>24</v>
      </c>
      <c r="K10748" s="12" t="s">
        <v>172</v>
      </c>
      <c r="L10748" s="12"/>
      <c r="M10748" s="11" t="s">
        <v>149</v>
      </c>
      <c r="N10748" s="11" t="s">
        <v>4871</v>
      </c>
      <c r="O10748" s="12" t="s">
        <v>29</v>
      </c>
      <c r="P10748" s="12"/>
      <c r="Q10748" s="15" t="s">
        <v>47492</v>
      </c>
      <c r="R10748" s="12" t="s">
        <v>148</v>
      </c>
      <c r="S10748" s="11" t="s">
        <v>47493</v>
      </c>
      <c r="T10748" s="11" t="s">
        <v>4887</v>
      </c>
    </row>
    <row x14ac:dyDescent="0.25" r="10749" customHeight="1" ht="19.5">
      <c r="A10749" s="10">
        <v>45227</v>
      </c>
      <c r="B10749" s="11" t="s">
        <v>47494</v>
      </c>
      <c r="C10749" s="11" t="s">
        <v>46</v>
      </c>
      <c r="D10749" s="12"/>
      <c r="E10749" s="13">
        <v>17683716015</v>
      </c>
      <c r="F10749" s="11" t="s">
        <v>47495</v>
      </c>
      <c r="G10749" s="12" t="s">
        <v>115</v>
      </c>
      <c r="H10749" s="12"/>
      <c r="I10749" s="14" t="s">
        <v>142</v>
      </c>
      <c r="J10749" s="12" t="s">
        <v>24</v>
      </c>
      <c r="K10749" s="12" t="s">
        <v>25</v>
      </c>
      <c r="L10749" s="12" t="s">
        <v>39</v>
      </c>
      <c r="M10749" s="11" t="s">
        <v>27</v>
      </c>
      <c r="N10749" s="11" t="s">
        <v>28</v>
      </c>
      <c r="O10749" s="12" t="s">
        <v>29</v>
      </c>
      <c r="P10749" s="12"/>
      <c r="Q10749" s="15" t="s">
        <v>47496</v>
      </c>
      <c r="R10749" s="12" t="s">
        <v>51</v>
      </c>
      <c r="S10749" s="11" t="s">
        <v>47497</v>
      </c>
      <c r="T10749" s="11"/>
    </row>
    <row x14ac:dyDescent="0.25" r="10750" customHeight="1" ht="19.5">
      <c r="A10750" s="10">
        <v>45227</v>
      </c>
      <c r="B10750" s="11" t="s">
        <v>47498</v>
      </c>
      <c r="C10750" s="11" t="s">
        <v>5684</v>
      </c>
      <c r="D10750" s="12"/>
      <c r="E10750" s="13">
        <v>18571014802</v>
      </c>
      <c r="F10750" s="11" t="s">
        <v>47499</v>
      </c>
      <c r="G10750" s="12" t="s">
        <v>56</v>
      </c>
      <c r="H10750" s="12"/>
      <c r="I10750" s="14" t="s">
        <v>68</v>
      </c>
      <c r="J10750" s="12" t="s">
        <v>24</v>
      </c>
      <c r="K10750" s="12" t="s">
        <v>25</v>
      </c>
      <c r="L10750" s="12" t="s">
        <v>39</v>
      </c>
      <c r="M10750" s="11" t="s">
        <v>40</v>
      </c>
      <c r="N10750" s="11" t="s">
        <v>183</v>
      </c>
      <c r="O10750" s="12" t="s">
        <v>29</v>
      </c>
      <c r="P10750" s="12"/>
      <c r="Q10750" s="15" t="s">
        <v>47500</v>
      </c>
      <c r="R10750" s="12" t="s">
        <v>42</v>
      </c>
      <c r="S10750" s="11" t="s">
        <v>47501</v>
      </c>
      <c r="T10750" s="11"/>
    </row>
    <row x14ac:dyDescent="0.25" r="10751" customHeight="1" ht="19.5">
      <c r="A10751" s="10">
        <v>45226</v>
      </c>
      <c r="B10751" s="11" t="s">
        <v>47502</v>
      </c>
      <c r="C10751" s="11" t="s">
        <v>2703</v>
      </c>
      <c r="D10751" s="12"/>
      <c r="E10751" s="13">
        <v>13207212193</v>
      </c>
      <c r="F10751" s="11" t="s">
        <v>47503</v>
      </c>
      <c r="G10751" s="12" t="s">
        <v>37</v>
      </c>
      <c r="H10751" s="12"/>
      <c r="I10751" s="14">
        <v>10015</v>
      </c>
      <c r="J10751" s="12" t="s">
        <v>24</v>
      </c>
      <c r="K10751" s="12" t="s">
        <v>69</v>
      </c>
      <c r="L10751" s="12" t="s">
        <v>26</v>
      </c>
      <c r="M10751" s="11" t="s">
        <v>27</v>
      </c>
      <c r="N10751" s="11" t="s">
        <v>28</v>
      </c>
      <c r="O10751" s="12" t="s">
        <v>29</v>
      </c>
      <c r="P10751" s="12"/>
      <c r="Q10751" s="15" t="s">
        <v>47504</v>
      </c>
      <c r="R10751" s="12" t="s">
        <v>31</v>
      </c>
      <c r="S10751" s="11" t="s">
        <v>47505</v>
      </c>
      <c r="T10751" s="11"/>
    </row>
    <row x14ac:dyDescent="0.25" r="10752" customHeight="1" ht="19.5">
      <c r="A10752" s="10">
        <v>45228</v>
      </c>
      <c r="B10752" s="11" t="s">
        <v>47506</v>
      </c>
      <c r="C10752" s="11" t="s">
        <v>180</v>
      </c>
      <c r="D10752" s="12"/>
      <c r="E10752" s="13">
        <v>15572753558</v>
      </c>
      <c r="F10752" s="11" t="s">
        <v>47507</v>
      </c>
      <c r="G10752" s="12" t="s">
        <v>115</v>
      </c>
      <c r="H10752" s="12"/>
      <c r="I10752" s="14" t="s">
        <v>211</v>
      </c>
      <c r="J10752" s="12" t="s">
        <v>24</v>
      </c>
      <c r="K10752" s="12" t="s">
        <v>25</v>
      </c>
      <c r="L10752" s="12" t="s">
        <v>39</v>
      </c>
      <c r="M10752" s="11" t="s">
        <v>27</v>
      </c>
      <c r="N10752" s="11" t="s">
        <v>183</v>
      </c>
      <c r="O10752" s="12" t="s">
        <v>29</v>
      </c>
      <c r="P10752" s="12"/>
      <c r="Q10752" s="15" t="s">
        <v>47508</v>
      </c>
      <c r="R10752" s="12" t="s">
        <v>51</v>
      </c>
      <c r="S10752" s="11" t="s">
        <v>47509</v>
      </c>
      <c r="T10752" s="11"/>
    </row>
    <row x14ac:dyDescent="0.25" r="10753" customHeight="1" ht="19.5">
      <c r="A10753" s="10">
        <v>45226</v>
      </c>
      <c r="B10753" s="11" t="s">
        <v>47510</v>
      </c>
      <c r="C10753" s="11" t="s">
        <v>46</v>
      </c>
      <c r="D10753" s="12"/>
      <c r="E10753" s="13">
        <v>17671921820</v>
      </c>
      <c r="F10753" s="11" t="s">
        <v>47511</v>
      </c>
      <c r="G10753" s="12" t="s">
        <v>37</v>
      </c>
      <c r="H10753" s="12"/>
      <c r="I10753" s="14" t="s">
        <v>486</v>
      </c>
      <c r="J10753" s="12" t="s">
        <v>24</v>
      </c>
      <c r="K10753" s="12" t="s">
        <v>25</v>
      </c>
      <c r="L10753" s="12" t="s">
        <v>39</v>
      </c>
      <c r="M10753" s="11" t="s">
        <v>27</v>
      </c>
      <c r="N10753" s="11" t="s">
        <v>28</v>
      </c>
      <c r="O10753" s="12" t="s">
        <v>29</v>
      </c>
      <c r="P10753" s="12"/>
      <c r="Q10753" s="15" t="s">
        <v>47512</v>
      </c>
      <c r="R10753" s="12" t="s">
        <v>42</v>
      </c>
      <c r="S10753" s="11" t="s">
        <v>47513</v>
      </c>
      <c r="T10753" s="11"/>
    </row>
    <row x14ac:dyDescent="0.25" r="10754" customHeight="1" ht="19.5">
      <c r="A10754" s="10">
        <v>45226</v>
      </c>
      <c r="B10754" s="11" t="s">
        <v>47514</v>
      </c>
      <c r="C10754" s="11" t="s">
        <v>46</v>
      </c>
      <c r="D10754" s="12"/>
      <c r="E10754" s="13">
        <v>17683719898</v>
      </c>
      <c r="F10754" s="11" t="s">
        <v>47515</v>
      </c>
      <c r="G10754" s="12" t="s">
        <v>74</v>
      </c>
      <c r="H10754" s="12"/>
      <c r="I10754" s="14" t="s">
        <v>110</v>
      </c>
      <c r="J10754" s="12" t="s">
        <v>24</v>
      </c>
      <c r="K10754" s="12" t="s">
        <v>25</v>
      </c>
      <c r="L10754" s="12" t="s">
        <v>39</v>
      </c>
      <c r="M10754" s="11" t="s">
        <v>40</v>
      </c>
      <c r="N10754" s="11" t="s">
        <v>28</v>
      </c>
      <c r="O10754" s="12" t="s">
        <v>29</v>
      </c>
      <c r="P10754" s="12"/>
      <c r="Q10754" s="15" t="s">
        <v>47516</v>
      </c>
      <c r="R10754" s="12" t="s">
        <v>51</v>
      </c>
      <c r="S10754" s="11" t="s">
        <v>47517</v>
      </c>
      <c r="T10754" s="11"/>
    </row>
    <row x14ac:dyDescent="0.25" r="10755" customHeight="1" ht="19.5">
      <c r="A10755" s="10">
        <v>45227</v>
      </c>
      <c r="B10755" s="11" t="s">
        <v>47518</v>
      </c>
      <c r="C10755" s="11" t="s">
        <v>180</v>
      </c>
      <c r="D10755" s="12"/>
      <c r="E10755" s="13">
        <v>15572757898</v>
      </c>
      <c r="F10755" s="11" t="s">
        <v>47519</v>
      </c>
      <c r="G10755" s="12" t="s">
        <v>115</v>
      </c>
      <c r="H10755" s="12"/>
      <c r="I10755" s="14" t="s">
        <v>110</v>
      </c>
      <c r="J10755" s="12" t="s">
        <v>24</v>
      </c>
      <c r="K10755" s="12" t="s">
        <v>25</v>
      </c>
      <c r="L10755" s="12" t="s">
        <v>39</v>
      </c>
      <c r="M10755" s="11" t="s">
        <v>27</v>
      </c>
      <c r="N10755" s="11" t="s">
        <v>183</v>
      </c>
      <c r="O10755" s="12" t="s">
        <v>29</v>
      </c>
      <c r="P10755" s="12"/>
      <c r="Q10755" s="15" t="s">
        <v>47520</v>
      </c>
      <c r="R10755" s="12" t="s">
        <v>51</v>
      </c>
      <c r="S10755" s="11" t="s">
        <v>47521</v>
      </c>
      <c r="T10755" s="11"/>
    </row>
    <row x14ac:dyDescent="0.25" r="10756" customHeight="1" ht="19.5">
      <c r="A10756" s="10">
        <v>45227</v>
      </c>
      <c r="B10756" s="11" t="s">
        <v>47522</v>
      </c>
      <c r="C10756" s="11" t="s">
        <v>239</v>
      </c>
      <c r="D10756" s="12"/>
      <c r="E10756" s="13">
        <v>13264910670</v>
      </c>
      <c r="F10756" s="11" t="s">
        <v>47523</v>
      </c>
      <c r="G10756" s="12" t="s">
        <v>115</v>
      </c>
      <c r="H10756" s="12"/>
      <c r="I10756" s="14" t="s">
        <v>352</v>
      </c>
      <c r="J10756" s="12" t="s">
        <v>24</v>
      </c>
      <c r="K10756" s="12" t="s">
        <v>25</v>
      </c>
      <c r="L10756" s="12" t="s">
        <v>39</v>
      </c>
      <c r="M10756" s="11" t="s">
        <v>27</v>
      </c>
      <c r="N10756" s="11" t="s">
        <v>183</v>
      </c>
      <c r="O10756" s="12" t="s">
        <v>29</v>
      </c>
      <c r="P10756" s="12"/>
      <c r="Q10756" s="15" t="s">
        <v>47524</v>
      </c>
      <c r="R10756" s="12" t="s">
        <v>51</v>
      </c>
      <c r="S10756" s="11" t="s">
        <v>47525</v>
      </c>
      <c r="T10756" s="11"/>
    </row>
    <row x14ac:dyDescent="0.25" r="10757" customHeight="1" ht="19.5">
      <c r="A10757" s="10">
        <v>45227</v>
      </c>
      <c r="B10757" s="11" t="s">
        <v>47526</v>
      </c>
      <c r="C10757" s="11" t="s">
        <v>12854</v>
      </c>
      <c r="D10757" s="12"/>
      <c r="E10757" s="13">
        <v>13227257986</v>
      </c>
      <c r="F10757" s="11" t="s">
        <v>47527</v>
      </c>
      <c r="G10757" s="12" t="s">
        <v>37</v>
      </c>
      <c r="H10757" s="12"/>
      <c r="I10757" s="14" t="s">
        <v>221</v>
      </c>
      <c r="J10757" s="12" t="s">
        <v>24</v>
      </c>
      <c r="K10757" s="12" t="s">
        <v>25</v>
      </c>
      <c r="L10757" s="12" t="s">
        <v>39</v>
      </c>
      <c r="M10757" s="11" t="s">
        <v>40</v>
      </c>
      <c r="N10757" s="11" t="s">
        <v>183</v>
      </c>
      <c r="O10757" s="12" t="s">
        <v>29</v>
      </c>
      <c r="P10757" s="12"/>
      <c r="Q10757" s="15" t="s">
        <v>47528</v>
      </c>
      <c r="R10757" s="12" t="s">
        <v>42</v>
      </c>
      <c r="S10757" s="11" t="s">
        <v>47529</v>
      </c>
      <c r="T10757" s="11"/>
    </row>
    <row x14ac:dyDescent="0.25" r="10758" customHeight="1" ht="19.5">
      <c r="A10758" s="10">
        <v>45228</v>
      </c>
      <c r="B10758" s="11" t="s">
        <v>47530</v>
      </c>
      <c r="C10758" s="11" t="s">
        <v>5363</v>
      </c>
      <c r="D10758" s="12"/>
      <c r="E10758" s="13">
        <v>15586350211</v>
      </c>
      <c r="F10758" s="11" t="s">
        <v>11594</v>
      </c>
      <c r="G10758" s="12" t="s">
        <v>74</v>
      </c>
      <c r="H10758" s="12"/>
      <c r="I10758" s="14" t="s">
        <v>211</v>
      </c>
      <c r="J10758" s="12" t="s">
        <v>24</v>
      </c>
      <c r="K10758" s="12" t="s">
        <v>25</v>
      </c>
      <c r="L10758" s="12" t="s">
        <v>39</v>
      </c>
      <c r="M10758" s="11" t="s">
        <v>40</v>
      </c>
      <c r="N10758" s="11" t="s">
        <v>624</v>
      </c>
      <c r="O10758" s="12" t="s">
        <v>29</v>
      </c>
      <c r="P10758" s="12"/>
      <c r="Q10758" s="15" t="s">
        <v>47531</v>
      </c>
      <c r="R10758" s="12" t="s">
        <v>42</v>
      </c>
      <c r="S10758" s="11" t="s">
        <v>47532</v>
      </c>
      <c r="T10758" s="11" t="s">
        <v>47533</v>
      </c>
    </row>
    <row x14ac:dyDescent="0.25" r="10759" customHeight="1" ht="19.5">
      <c r="A10759" s="10">
        <v>45227</v>
      </c>
      <c r="B10759" s="11" t="s">
        <v>47534</v>
      </c>
      <c r="C10759" s="11" t="s">
        <v>46</v>
      </c>
      <c r="D10759" s="12"/>
      <c r="E10759" s="13">
        <v>18671746226</v>
      </c>
      <c r="F10759" s="11" t="s">
        <v>47535</v>
      </c>
      <c r="G10759" s="12" t="s">
        <v>216</v>
      </c>
      <c r="H10759" s="12"/>
      <c r="I10759" s="14" t="s">
        <v>99</v>
      </c>
      <c r="J10759" s="12" t="s">
        <v>24</v>
      </c>
      <c r="K10759" s="12" t="s">
        <v>25</v>
      </c>
      <c r="L10759" s="12" t="s">
        <v>39</v>
      </c>
      <c r="M10759" s="11" t="s">
        <v>40</v>
      </c>
      <c r="N10759" s="11" t="s">
        <v>28</v>
      </c>
      <c r="O10759" s="12" t="s">
        <v>29</v>
      </c>
      <c r="P10759" s="12"/>
      <c r="Q10759" s="15" t="s">
        <v>47536</v>
      </c>
      <c r="R10759" s="12" t="s">
        <v>51</v>
      </c>
      <c r="S10759" s="11" t="s">
        <v>47537</v>
      </c>
      <c r="T10759" s="11"/>
    </row>
    <row x14ac:dyDescent="0.25" r="10760" customHeight="1" ht="19.5">
      <c r="A10760" s="10">
        <v>45227</v>
      </c>
      <c r="B10760" s="11" t="s">
        <v>47538</v>
      </c>
      <c r="C10760" s="11" t="s">
        <v>6684</v>
      </c>
      <c r="D10760" s="12"/>
      <c r="E10760" s="13">
        <v>13264907553</v>
      </c>
      <c r="F10760" s="11" t="s">
        <v>46882</v>
      </c>
      <c r="G10760" s="12" t="s">
        <v>115</v>
      </c>
      <c r="H10760" s="12"/>
      <c r="I10760" s="14" t="s">
        <v>93</v>
      </c>
      <c r="J10760" s="12" t="s">
        <v>24</v>
      </c>
      <c r="K10760" s="12" t="s">
        <v>25</v>
      </c>
      <c r="L10760" s="12" t="s">
        <v>39</v>
      </c>
      <c r="M10760" s="11" t="s">
        <v>27</v>
      </c>
      <c r="N10760" s="11" t="s">
        <v>183</v>
      </c>
      <c r="O10760" s="12" t="s">
        <v>29</v>
      </c>
      <c r="P10760" s="12"/>
      <c r="Q10760" s="15" t="s">
        <v>47539</v>
      </c>
      <c r="R10760" s="12" t="s">
        <v>42</v>
      </c>
      <c r="S10760" s="11" t="s">
        <v>47540</v>
      </c>
      <c r="T10760" s="11"/>
    </row>
    <row x14ac:dyDescent="0.25" r="10761" customHeight="1" ht="19.5">
      <c r="A10761" s="10">
        <v>45228</v>
      </c>
      <c r="B10761" s="11" t="s">
        <v>47541</v>
      </c>
      <c r="C10761" s="11" t="s">
        <v>5363</v>
      </c>
      <c r="D10761" s="12"/>
      <c r="E10761" s="13">
        <v>16608604460</v>
      </c>
      <c r="F10761" s="11" t="s">
        <v>47542</v>
      </c>
      <c r="G10761" s="12" t="s">
        <v>115</v>
      </c>
      <c r="H10761" s="12"/>
      <c r="I10761" s="14" t="s">
        <v>749</v>
      </c>
      <c r="J10761" s="12" t="s">
        <v>24</v>
      </c>
      <c r="K10761" s="12" t="s">
        <v>25</v>
      </c>
      <c r="L10761" s="12" t="s">
        <v>39</v>
      </c>
      <c r="M10761" s="11" t="s">
        <v>27</v>
      </c>
      <c r="N10761" s="11" t="s">
        <v>624</v>
      </c>
      <c r="O10761" s="12" t="s">
        <v>29</v>
      </c>
      <c r="P10761" s="12"/>
      <c r="Q10761" s="15" t="s">
        <v>47543</v>
      </c>
      <c r="R10761" s="12" t="s">
        <v>42</v>
      </c>
      <c r="S10761" s="11" t="s">
        <v>47544</v>
      </c>
      <c r="T10761" s="11" t="s">
        <v>47545</v>
      </c>
    </row>
    <row x14ac:dyDescent="0.25" r="10762" customHeight="1" ht="19.5">
      <c r="A10762" s="10">
        <v>45226</v>
      </c>
      <c r="B10762" s="11" t="s">
        <v>47546</v>
      </c>
      <c r="C10762" s="11" t="s">
        <v>164</v>
      </c>
      <c r="D10762" s="12"/>
      <c r="E10762" s="13">
        <v>13264916651</v>
      </c>
      <c r="F10762" s="11" t="s">
        <v>47547</v>
      </c>
      <c r="G10762" s="12" t="s">
        <v>115</v>
      </c>
      <c r="H10762" s="12"/>
      <c r="I10762" s="14" t="s">
        <v>328</v>
      </c>
      <c r="J10762" s="12" t="s">
        <v>24</v>
      </c>
      <c r="K10762" s="12" t="s">
        <v>25</v>
      </c>
      <c r="L10762" s="12" t="s">
        <v>39</v>
      </c>
      <c r="M10762" s="11" t="s">
        <v>27</v>
      </c>
      <c r="N10762" s="11" t="s">
        <v>28</v>
      </c>
      <c r="O10762" s="12" t="s">
        <v>29</v>
      </c>
      <c r="P10762" s="12"/>
      <c r="Q10762" s="15" t="s">
        <v>47548</v>
      </c>
      <c r="R10762" s="12" t="s">
        <v>51</v>
      </c>
      <c r="S10762" s="11" t="s">
        <v>47549</v>
      </c>
      <c r="T10762" s="11"/>
    </row>
    <row x14ac:dyDescent="0.25" r="10763" customHeight="1" ht="19.5">
      <c r="A10763" s="10">
        <v>45227</v>
      </c>
      <c r="B10763" s="11" t="s">
        <v>47550</v>
      </c>
      <c r="C10763" s="11" t="s">
        <v>4867</v>
      </c>
      <c r="D10763" s="12"/>
      <c r="E10763" s="13" t="s">
        <v>47551</v>
      </c>
      <c r="F10763" s="11" t="s">
        <v>47552</v>
      </c>
      <c r="G10763" s="12" t="s">
        <v>74</v>
      </c>
      <c r="H10763" s="12" t="s">
        <v>98</v>
      </c>
      <c r="I10763" s="14" t="s">
        <v>4870</v>
      </c>
      <c r="J10763" s="12" t="s">
        <v>24</v>
      </c>
      <c r="K10763" s="12" t="s">
        <v>25</v>
      </c>
      <c r="L10763" s="12" t="s">
        <v>39</v>
      </c>
      <c r="M10763" s="11" t="s">
        <v>149</v>
      </c>
      <c r="N10763" s="11" t="s">
        <v>4871</v>
      </c>
      <c r="O10763" s="12" t="s">
        <v>29</v>
      </c>
      <c r="P10763" s="12"/>
      <c r="Q10763" s="15" t="s">
        <v>47553</v>
      </c>
      <c r="R10763" s="12" t="s">
        <v>148</v>
      </c>
      <c r="S10763" s="11" t="s">
        <v>47554</v>
      </c>
      <c r="T10763" s="11" t="s">
        <v>4893</v>
      </c>
    </row>
    <row x14ac:dyDescent="0.25" r="10764" customHeight="1" ht="19.5">
      <c r="A10764" s="10">
        <v>45227</v>
      </c>
      <c r="B10764" s="11" t="s">
        <v>47555</v>
      </c>
      <c r="C10764" s="11" t="s">
        <v>239</v>
      </c>
      <c r="D10764" s="12"/>
      <c r="E10764" s="13">
        <v>13032735238</v>
      </c>
      <c r="F10764" s="11" t="s">
        <v>40158</v>
      </c>
      <c r="G10764" s="12" t="s">
        <v>115</v>
      </c>
      <c r="H10764" s="12"/>
      <c r="I10764" s="14" t="s">
        <v>779</v>
      </c>
      <c r="J10764" s="12" t="s">
        <v>24</v>
      </c>
      <c r="K10764" s="12" t="s">
        <v>25</v>
      </c>
      <c r="L10764" s="12" t="s">
        <v>39</v>
      </c>
      <c r="M10764" s="11" t="s">
        <v>40</v>
      </c>
      <c r="N10764" s="11" t="s">
        <v>183</v>
      </c>
      <c r="O10764" s="12" t="s">
        <v>29</v>
      </c>
      <c r="P10764" s="12"/>
      <c r="Q10764" s="15" t="s">
        <v>47556</v>
      </c>
      <c r="R10764" s="12" t="s">
        <v>51</v>
      </c>
      <c r="S10764" s="11" t="s">
        <v>47557</v>
      </c>
      <c r="T10764" s="11"/>
    </row>
    <row x14ac:dyDescent="0.25" r="10765" customHeight="1" ht="19.5">
      <c r="A10765" s="10">
        <v>45226</v>
      </c>
      <c r="B10765" s="11" t="s">
        <v>47558</v>
      </c>
      <c r="C10765" s="11" t="s">
        <v>39220</v>
      </c>
      <c r="D10765" s="12"/>
      <c r="E10765" s="13">
        <v>13032745224</v>
      </c>
      <c r="F10765" s="11" t="s">
        <v>47559</v>
      </c>
      <c r="G10765" s="12" t="s">
        <v>74</v>
      </c>
      <c r="H10765" s="12"/>
      <c r="I10765" s="14" t="s">
        <v>142</v>
      </c>
      <c r="J10765" s="12" t="s">
        <v>24</v>
      </c>
      <c r="K10765" s="12" t="s">
        <v>25</v>
      </c>
      <c r="L10765" s="12" t="s">
        <v>39</v>
      </c>
      <c r="M10765" s="11" t="s">
        <v>27</v>
      </c>
      <c r="N10765" s="11" t="s">
        <v>28</v>
      </c>
      <c r="O10765" s="12" t="s">
        <v>29</v>
      </c>
      <c r="P10765" s="12"/>
      <c r="Q10765" s="15" t="s">
        <v>47560</v>
      </c>
      <c r="R10765" s="12" t="s">
        <v>42</v>
      </c>
      <c r="S10765" s="11" t="s">
        <v>47561</v>
      </c>
      <c r="T10765" s="11"/>
    </row>
    <row x14ac:dyDescent="0.25" r="10766" customHeight="1" ht="19.5">
      <c r="A10766" s="10">
        <v>45227</v>
      </c>
      <c r="B10766" s="11" t="s">
        <v>47562</v>
      </c>
      <c r="C10766" s="11" t="s">
        <v>72</v>
      </c>
      <c r="D10766" s="12"/>
      <c r="E10766" s="13">
        <v>15071747916</v>
      </c>
      <c r="F10766" s="11" t="s">
        <v>47563</v>
      </c>
      <c r="G10766" s="12" t="s">
        <v>23</v>
      </c>
      <c r="H10766" s="12"/>
      <c r="I10766" s="14">
        <v>10015</v>
      </c>
      <c r="J10766" s="12" t="s">
        <v>24</v>
      </c>
      <c r="K10766" s="12" t="s">
        <v>69</v>
      </c>
      <c r="L10766" s="12" t="s">
        <v>26</v>
      </c>
      <c r="M10766" s="11" t="s">
        <v>27</v>
      </c>
      <c r="N10766" s="11" t="s">
        <v>28</v>
      </c>
      <c r="O10766" s="12" t="s">
        <v>29</v>
      </c>
      <c r="P10766" s="12"/>
      <c r="Q10766" s="15" t="s">
        <v>47564</v>
      </c>
      <c r="R10766" s="12" t="s">
        <v>31</v>
      </c>
      <c r="S10766" s="11" t="s">
        <v>47565</v>
      </c>
      <c r="T10766" s="11"/>
    </row>
    <row x14ac:dyDescent="0.25" r="10767" customHeight="1" ht="19.5">
      <c r="A10767" s="10">
        <v>45226</v>
      </c>
      <c r="B10767" s="11" t="s">
        <v>47566</v>
      </c>
      <c r="C10767" s="11" t="s">
        <v>5675</v>
      </c>
      <c r="D10767" s="12"/>
      <c r="E10767" s="13">
        <v>13177061613</v>
      </c>
      <c r="F10767" s="11" t="s">
        <v>47567</v>
      </c>
      <c r="G10767" s="12" t="s">
        <v>115</v>
      </c>
      <c r="H10767" s="12"/>
      <c r="I10767" s="14">
        <v>10015</v>
      </c>
      <c r="J10767" s="12" t="s">
        <v>24</v>
      </c>
      <c r="K10767" s="12" t="s">
        <v>69</v>
      </c>
      <c r="L10767" s="12" t="s">
        <v>26</v>
      </c>
      <c r="M10767" s="11" t="s">
        <v>27</v>
      </c>
      <c r="N10767" s="11" t="s">
        <v>28</v>
      </c>
      <c r="O10767" s="12" t="s">
        <v>29</v>
      </c>
      <c r="P10767" s="12"/>
      <c r="Q10767" s="15" t="s">
        <v>47568</v>
      </c>
      <c r="R10767" s="12" t="s">
        <v>31</v>
      </c>
      <c r="S10767" s="11" t="s">
        <v>47569</v>
      </c>
      <c r="T10767" s="11"/>
    </row>
    <row x14ac:dyDescent="0.25" r="10768" customHeight="1" ht="19.5">
      <c r="A10768" s="10">
        <v>45226</v>
      </c>
      <c r="B10768" s="11" t="s">
        <v>47570</v>
      </c>
      <c r="C10768" s="11" t="s">
        <v>35</v>
      </c>
      <c r="D10768" s="12"/>
      <c r="E10768" s="13">
        <v>13135821618</v>
      </c>
      <c r="F10768" s="11" t="s">
        <v>37987</v>
      </c>
      <c r="G10768" s="12" t="s">
        <v>62</v>
      </c>
      <c r="H10768" s="12"/>
      <c r="I10768" s="14">
        <v>10015</v>
      </c>
      <c r="J10768" s="12" t="s">
        <v>24</v>
      </c>
      <c r="K10768" s="12" t="s">
        <v>172</v>
      </c>
      <c r="L10768" s="12" t="s">
        <v>26</v>
      </c>
      <c r="M10768" s="11" t="s">
        <v>40</v>
      </c>
      <c r="N10768" s="11" t="s">
        <v>28</v>
      </c>
      <c r="O10768" s="12" t="s">
        <v>29</v>
      </c>
      <c r="P10768" s="12"/>
      <c r="Q10768" s="15" t="s">
        <v>47571</v>
      </c>
      <c r="R10768" s="12" t="s">
        <v>31</v>
      </c>
      <c r="S10768" s="11" t="s">
        <v>47572</v>
      </c>
      <c r="T10768" s="11"/>
    </row>
    <row x14ac:dyDescent="0.25" r="10769" customHeight="1" ht="19.5">
      <c r="A10769" s="10">
        <v>45227</v>
      </c>
      <c r="B10769" s="11" t="s">
        <v>47573</v>
      </c>
      <c r="C10769" s="11" t="s">
        <v>1132</v>
      </c>
      <c r="D10769" s="12"/>
      <c r="E10769" s="13">
        <v>17671255273</v>
      </c>
      <c r="F10769" s="11" t="s">
        <v>47574</v>
      </c>
      <c r="G10769" s="12" t="s">
        <v>48</v>
      </c>
      <c r="H10769" s="12"/>
      <c r="I10769" s="14" t="s">
        <v>211</v>
      </c>
      <c r="J10769" s="12" t="s">
        <v>24</v>
      </c>
      <c r="K10769" s="12" t="s">
        <v>25</v>
      </c>
      <c r="L10769" s="12" t="s">
        <v>39</v>
      </c>
      <c r="M10769" s="11" t="s">
        <v>40</v>
      </c>
      <c r="N10769" s="11" t="s">
        <v>183</v>
      </c>
      <c r="O10769" s="12" t="s">
        <v>29</v>
      </c>
      <c r="P10769" s="12"/>
      <c r="Q10769" s="15" t="s">
        <v>47575</v>
      </c>
      <c r="R10769" s="12" t="s">
        <v>51</v>
      </c>
      <c r="S10769" s="11" t="s">
        <v>47576</v>
      </c>
      <c r="T10769" s="11"/>
    </row>
    <row x14ac:dyDescent="0.25" r="10770" customHeight="1" ht="19.5">
      <c r="A10770" s="10">
        <v>45227</v>
      </c>
      <c r="B10770" s="11" t="s">
        <v>47577</v>
      </c>
      <c r="C10770" s="11" t="s">
        <v>1132</v>
      </c>
      <c r="D10770" s="12"/>
      <c r="E10770" s="13">
        <v>15586374435</v>
      </c>
      <c r="F10770" s="11" t="s">
        <v>47578</v>
      </c>
      <c r="G10770" s="12" t="s">
        <v>23</v>
      </c>
      <c r="H10770" s="12"/>
      <c r="I10770" s="14" t="s">
        <v>221</v>
      </c>
      <c r="J10770" s="12" t="s">
        <v>24</v>
      </c>
      <c r="K10770" s="12" t="s">
        <v>25</v>
      </c>
      <c r="L10770" s="12" t="s">
        <v>39</v>
      </c>
      <c r="M10770" s="11" t="s">
        <v>27</v>
      </c>
      <c r="N10770" s="11" t="s">
        <v>183</v>
      </c>
      <c r="O10770" s="12" t="s">
        <v>29</v>
      </c>
      <c r="P10770" s="12"/>
      <c r="Q10770" s="15" t="s">
        <v>47579</v>
      </c>
      <c r="R10770" s="12" t="s">
        <v>51</v>
      </c>
      <c r="S10770" s="11" t="s">
        <v>47580</v>
      </c>
      <c r="T10770" s="11"/>
    </row>
    <row x14ac:dyDescent="0.25" r="10771" customHeight="1" ht="19.5">
      <c r="A10771" s="10">
        <v>45226</v>
      </c>
      <c r="B10771" s="11" t="s">
        <v>47581</v>
      </c>
      <c r="C10771" s="11" t="s">
        <v>5363</v>
      </c>
      <c r="D10771" s="12"/>
      <c r="E10771" s="13">
        <v>15672528996</v>
      </c>
      <c r="F10771" s="11" t="s">
        <v>47582</v>
      </c>
      <c r="G10771" s="12" t="s">
        <v>171</v>
      </c>
      <c r="H10771" s="12"/>
      <c r="I10771" s="14" t="s">
        <v>381</v>
      </c>
      <c r="J10771" s="12" t="s">
        <v>24</v>
      </c>
      <c r="K10771" s="12" t="s">
        <v>25</v>
      </c>
      <c r="L10771" s="12" t="s">
        <v>39</v>
      </c>
      <c r="M10771" s="11" t="s">
        <v>27</v>
      </c>
      <c r="N10771" s="11" t="s">
        <v>624</v>
      </c>
      <c r="O10771" s="12" t="s">
        <v>29</v>
      </c>
      <c r="P10771" s="12"/>
      <c r="Q10771" s="15" t="s">
        <v>47583</v>
      </c>
      <c r="R10771" s="12" t="s">
        <v>42</v>
      </c>
      <c r="S10771" s="11" t="s">
        <v>47584</v>
      </c>
      <c r="T10771" s="11" t="s">
        <v>47585</v>
      </c>
    </row>
    <row x14ac:dyDescent="0.25" r="10772" customHeight="1" ht="19.5">
      <c r="A10772" s="10">
        <v>45227</v>
      </c>
      <c r="B10772" s="11" t="s">
        <v>47586</v>
      </c>
      <c r="C10772" s="11" t="s">
        <v>4923</v>
      </c>
      <c r="D10772" s="12"/>
      <c r="E10772" s="13" t="s">
        <v>47587</v>
      </c>
      <c r="F10772" s="11" t="s">
        <v>47588</v>
      </c>
      <c r="G10772" s="12" t="s">
        <v>74</v>
      </c>
      <c r="H10772" s="12" t="s">
        <v>98</v>
      </c>
      <c r="I10772" s="14" t="s">
        <v>148</v>
      </c>
      <c r="J10772" s="12" t="s">
        <v>24</v>
      </c>
      <c r="K10772" s="12" t="s">
        <v>25</v>
      </c>
      <c r="L10772" s="12" t="s">
        <v>39</v>
      </c>
      <c r="M10772" s="11" t="s">
        <v>149</v>
      </c>
      <c r="N10772" s="11" t="s">
        <v>4871</v>
      </c>
      <c r="O10772" s="12" t="s">
        <v>29</v>
      </c>
      <c r="P10772" s="12"/>
      <c r="Q10772" s="15" t="s">
        <v>47589</v>
      </c>
      <c r="R10772" s="12" t="s">
        <v>148</v>
      </c>
      <c r="S10772" s="11" t="s">
        <v>47590</v>
      </c>
      <c r="T10772" s="11" t="s">
        <v>4955</v>
      </c>
    </row>
    <row x14ac:dyDescent="0.25" r="10773" customHeight="1" ht="19.5">
      <c r="A10773" s="10">
        <v>45227</v>
      </c>
      <c r="B10773" s="11" t="s">
        <v>47591</v>
      </c>
      <c r="C10773" s="11" t="s">
        <v>5684</v>
      </c>
      <c r="D10773" s="12"/>
      <c r="E10773" s="13">
        <v>13098419492</v>
      </c>
      <c r="F10773" s="11" t="s">
        <v>47592</v>
      </c>
      <c r="G10773" s="12" t="s">
        <v>37</v>
      </c>
      <c r="H10773" s="12"/>
      <c r="I10773" s="14" t="s">
        <v>221</v>
      </c>
      <c r="J10773" s="12" t="s">
        <v>24</v>
      </c>
      <c r="K10773" s="12" t="s">
        <v>25</v>
      </c>
      <c r="L10773" s="12" t="s">
        <v>39</v>
      </c>
      <c r="M10773" s="11" t="s">
        <v>40</v>
      </c>
      <c r="N10773" s="11" t="s">
        <v>183</v>
      </c>
      <c r="O10773" s="12" t="s">
        <v>29</v>
      </c>
      <c r="P10773" s="12"/>
      <c r="Q10773" s="15" t="s">
        <v>47593</v>
      </c>
      <c r="R10773" s="12" t="s">
        <v>42</v>
      </c>
      <c r="S10773" s="11" t="s">
        <v>47594</v>
      </c>
      <c r="T10773" s="11"/>
    </row>
    <row x14ac:dyDescent="0.25" r="10774" customHeight="1" ht="19.5">
      <c r="A10774" s="10">
        <v>45226</v>
      </c>
      <c r="B10774" s="11" t="s">
        <v>47595</v>
      </c>
      <c r="C10774" s="11" t="s">
        <v>7314</v>
      </c>
      <c r="D10774" s="12"/>
      <c r="E10774" s="13">
        <v>15571766591</v>
      </c>
      <c r="F10774" s="11" t="s">
        <v>47596</v>
      </c>
      <c r="G10774" s="12" t="s">
        <v>74</v>
      </c>
      <c r="H10774" s="12"/>
      <c r="I10774" s="14" t="s">
        <v>8690</v>
      </c>
      <c r="J10774" s="12" t="s">
        <v>24</v>
      </c>
      <c r="K10774" s="12" t="s">
        <v>25</v>
      </c>
      <c r="L10774" s="12" t="s">
        <v>39</v>
      </c>
      <c r="M10774" s="11" t="s">
        <v>27</v>
      </c>
      <c r="N10774" s="11" t="s">
        <v>624</v>
      </c>
      <c r="O10774" s="12" t="s">
        <v>29</v>
      </c>
      <c r="P10774" s="12"/>
      <c r="Q10774" s="15" t="s">
        <v>47597</v>
      </c>
      <c r="R10774" s="12" t="s">
        <v>42</v>
      </c>
      <c r="S10774" s="11" t="s">
        <v>47598</v>
      </c>
      <c r="T10774" s="11" t="s">
        <v>23253</v>
      </c>
    </row>
    <row x14ac:dyDescent="0.25" r="10775" customHeight="1" ht="19.5">
      <c r="A10775" s="10">
        <v>45227</v>
      </c>
      <c r="B10775" s="11" t="s">
        <v>47599</v>
      </c>
      <c r="C10775" s="11" t="s">
        <v>4867</v>
      </c>
      <c r="D10775" s="12"/>
      <c r="E10775" s="13" t="s">
        <v>47600</v>
      </c>
      <c r="F10775" s="11" t="s">
        <v>47601</v>
      </c>
      <c r="G10775" s="12" t="s">
        <v>74</v>
      </c>
      <c r="H10775" s="12" t="s">
        <v>86</v>
      </c>
      <c r="I10775" s="14" t="s">
        <v>4870</v>
      </c>
      <c r="J10775" s="12" t="s">
        <v>24</v>
      </c>
      <c r="K10775" s="12" t="s">
        <v>25</v>
      </c>
      <c r="L10775" s="12" t="s">
        <v>39</v>
      </c>
      <c r="M10775" s="11" t="s">
        <v>149</v>
      </c>
      <c r="N10775" s="11" t="s">
        <v>4871</v>
      </c>
      <c r="O10775" s="12" t="s">
        <v>29</v>
      </c>
      <c r="P10775" s="12"/>
      <c r="Q10775" s="15" t="s">
        <v>47602</v>
      </c>
      <c r="R10775" s="12" t="s">
        <v>148</v>
      </c>
      <c r="S10775" s="11" t="s">
        <v>47603</v>
      </c>
      <c r="T10775" s="11" t="s">
        <v>4978</v>
      </c>
    </row>
    <row x14ac:dyDescent="0.25" r="10776" customHeight="1" ht="19.5">
      <c r="A10776" s="10">
        <v>45226</v>
      </c>
      <c r="B10776" s="11" t="s">
        <v>47604</v>
      </c>
      <c r="C10776" s="11" t="s">
        <v>5675</v>
      </c>
      <c r="D10776" s="12"/>
      <c r="E10776" s="13">
        <v>13135815506</v>
      </c>
      <c r="F10776" s="11" t="s">
        <v>47605</v>
      </c>
      <c r="G10776" s="12" t="s">
        <v>48</v>
      </c>
      <c r="H10776" s="12" t="s">
        <v>98</v>
      </c>
      <c r="I10776" s="14">
        <v>10015</v>
      </c>
      <c r="J10776" s="12" t="s">
        <v>24</v>
      </c>
      <c r="K10776" s="12" t="s">
        <v>69</v>
      </c>
      <c r="L10776" s="12" t="s">
        <v>26</v>
      </c>
      <c r="M10776" s="11" t="s">
        <v>27</v>
      </c>
      <c r="N10776" s="11" t="s">
        <v>28</v>
      </c>
      <c r="O10776" s="12" t="s">
        <v>29</v>
      </c>
      <c r="P10776" s="12"/>
      <c r="Q10776" s="15" t="s">
        <v>47606</v>
      </c>
      <c r="R10776" s="12" t="s">
        <v>31</v>
      </c>
      <c r="S10776" s="11" t="s">
        <v>47607</v>
      </c>
      <c r="T10776" s="11"/>
    </row>
    <row x14ac:dyDescent="0.25" r="10777" customHeight="1" ht="19.5">
      <c r="A10777" s="10">
        <v>45227</v>
      </c>
      <c r="B10777" s="11" t="s">
        <v>47608</v>
      </c>
      <c r="C10777" s="11" t="s">
        <v>1132</v>
      </c>
      <c r="D10777" s="12"/>
      <c r="E10777" s="13">
        <v>15572783256</v>
      </c>
      <c r="F10777" s="11" t="s">
        <v>47609</v>
      </c>
      <c r="G10777" s="12" t="s">
        <v>48</v>
      </c>
      <c r="H10777" s="12"/>
      <c r="I10777" s="14" t="s">
        <v>93</v>
      </c>
      <c r="J10777" s="12" t="s">
        <v>24</v>
      </c>
      <c r="K10777" s="12" t="s">
        <v>25</v>
      </c>
      <c r="L10777" s="12" t="s">
        <v>39</v>
      </c>
      <c r="M10777" s="11" t="s">
        <v>27</v>
      </c>
      <c r="N10777" s="11" t="s">
        <v>183</v>
      </c>
      <c r="O10777" s="12" t="s">
        <v>29</v>
      </c>
      <c r="P10777" s="12"/>
      <c r="Q10777" s="15" t="s">
        <v>47610</v>
      </c>
      <c r="R10777" s="12" t="s">
        <v>51</v>
      </c>
      <c r="S10777" s="11" t="s">
        <v>47611</v>
      </c>
      <c r="T10777" s="11"/>
    </row>
    <row x14ac:dyDescent="0.25" r="10778" customHeight="1" ht="19.5">
      <c r="A10778" s="10">
        <v>45228</v>
      </c>
      <c r="B10778" s="11" t="s">
        <v>47612</v>
      </c>
      <c r="C10778" s="11" t="s">
        <v>3299</v>
      </c>
      <c r="D10778" s="12"/>
      <c r="E10778" s="13">
        <v>18571032712</v>
      </c>
      <c r="F10778" s="11" t="s">
        <v>12296</v>
      </c>
      <c r="G10778" s="12" t="s">
        <v>289</v>
      </c>
      <c r="H10778" s="12"/>
      <c r="I10778" s="14">
        <v>10015</v>
      </c>
      <c r="J10778" s="12" t="s">
        <v>24</v>
      </c>
      <c r="K10778" s="12" t="s">
        <v>69</v>
      </c>
      <c r="L10778" s="12" t="s">
        <v>26</v>
      </c>
      <c r="M10778" s="11" t="s">
        <v>27</v>
      </c>
      <c r="N10778" s="11" t="s">
        <v>28</v>
      </c>
      <c r="O10778" s="12" t="s">
        <v>29</v>
      </c>
      <c r="P10778" s="12"/>
      <c r="Q10778" s="15" t="s">
        <v>47613</v>
      </c>
      <c r="R10778" s="12" t="s">
        <v>31</v>
      </c>
      <c r="S10778" s="11" t="s">
        <v>47614</v>
      </c>
      <c r="T10778" s="11" t="s">
        <v>47615</v>
      </c>
    </row>
    <row x14ac:dyDescent="0.25" r="10779" customHeight="1" ht="19.5">
      <c r="A10779" s="10">
        <v>45227</v>
      </c>
      <c r="B10779" s="11" t="s">
        <v>47616</v>
      </c>
      <c r="C10779" s="11" t="s">
        <v>47617</v>
      </c>
      <c r="D10779" s="12"/>
      <c r="E10779" s="13">
        <v>13264904288</v>
      </c>
      <c r="F10779" s="11" t="s">
        <v>47618</v>
      </c>
      <c r="G10779" s="12" t="s">
        <v>74</v>
      </c>
      <c r="H10779" s="12"/>
      <c r="I10779" s="14" t="s">
        <v>2649</v>
      </c>
      <c r="J10779" s="12" t="s">
        <v>24</v>
      </c>
      <c r="K10779" s="12" t="s">
        <v>25</v>
      </c>
      <c r="L10779" s="12" t="s">
        <v>39</v>
      </c>
      <c r="M10779" s="11" t="s">
        <v>27</v>
      </c>
      <c r="N10779" s="11" t="s">
        <v>183</v>
      </c>
      <c r="O10779" s="12" t="s">
        <v>29</v>
      </c>
      <c r="P10779" s="12"/>
      <c r="Q10779" s="15" t="s">
        <v>47619</v>
      </c>
      <c r="R10779" s="12" t="s">
        <v>42</v>
      </c>
      <c r="S10779" s="11" t="s">
        <v>47620</v>
      </c>
      <c r="T10779" s="11"/>
    </row>
    <row x14ac:dyDescent="0.25" r="10780" customHeight="1" ht="19.5">
      <c r="A10780" s="10">
        <v>45228</v>
      </c>
      <c r="B10780" s="11" t="s">
        <v>47621</v>
      </c>
      <c r="C10780" s="11" t="s">
        <v>1289</v>
      </c>
      <c r="D10780" s="12"/>
      <c r="E10780" s="13">
        <v>13227296716</v>
      </c>
      <c r="F10780" s="11" t="s">
        <v>25589</v>
      </c>
      <c r="G10780" s="12" t="s">
        <v>74</v>
      </c>
      <c r="H10780" s="12"/>
      <c r="I10780" s="14">
        <v>10015</v>
      </c>
      <c r="J10780" s="12" t="s">
        <v>24</v>
      </c>
      <c r="K10780" s="12" t="s">
        <v>69</v>
      </c>
      <c r="L10780" s="12" t="s">
        <v>26</v>
      </c>
      <c r="M10780" s="11" t="s">
        <v>27</v>
      </c>
      <c r="N10780" s="11" t="s">
        <v>28</v>
      </c>
      <c r="O10780" s="12" t="s">
        <v>29</v>
      </c>
      <c r="P10780" s="12"/>
      <c r="Q10780" s="15" t="s">
        <v>47622</v>
      </c>
      <c r="R10780" s="12" t="s">
        <v>31</v>
      </c>
      <c r="S10780" s="11" t="s">
        <v>47623</v>
      </c>
      <c r="T10780" s="11" t="s">
        <v>47624</v>
      </c>
    </row>
    <row x14ac:dyDescent="0.25" r="10781" customHeight="1" ht="19.5">
      <c r="A10781" s="10">
        <v>45227</v>
      </c>
      <c r="B10781" s="11" t="s">
        <v>47625</v>
      </c>
      <c r="C10781" s="11" t="s">
        <v>4867</v>
      </c>
      <c r="D10781" s="12"/>
      <c r="E10781" s="13" t="s">
        <v>47626</v>
      </c>
      <c r="F10781" s="11" t="s">
        <v>47627</v>
      </c>
      <c r="G10781" s="12" t="s">
        <v>74</v>
      </c>
      <c r="H10781" s="12"/>
      <c r="I10781" s="14" t="s">
        <v>4870</v>
      </c>
      <c r="J10781" s="12" t="s">
        <v>24</v>
      </c>
      <c r="K10781" s="12" t="s">
        <v>25</v>
      </c>
      <c r="L10781" s="12" t="s">
        <v>39</v>
      </c>
      <c r="M10781" s="11" t="s">
        <v>149</v>
      </c>
      <c r="N10781" s="11" t="s">
        <v>4871</v>
      </c>
      <c r="O10781" s="12" t="s">
        <v>29</v>
      </c>
      <c r="P10781" s="12"/>
      <c r="Q10781" s="15" t="s">
        <v>47628</v>
      </c>
      <c r="R10781" s="12" t="s">
        <v>148</v>
      </c>
      <c r="S10781" s="11" t="s">
        <v>47629</v>
      </c>
      <c r="T10781" s="11" t="s">
        <v>4893</v>
      </c>
    </row>
    <row x14ac:dyDescent="0.25" r="10782" customHeight="1" ht="19.5">
      <c r="A10782" s="10">
        <v>45227</v>
      </c>
      <c r="B10782" s="11" t="s">
        <v>47630</v>
      </c>
      <c r="C10782" s="11" t="s">
        <v>691</v>
      </c>
      <c r="D10782" s="12"/>
      <c r="E10782" s="13">
        <v>18671715987</v>
      </c>
      <c r="F10782" s="11" t="s">
        <v>47631</v>
      </c>
      <c r="G10782" s="12" t="s">
        <v>289</v>
      </c>
      <c r="H10782" s="12"/>
      <c r="I10782" s="14">
        <v>10015</v>
      </c>
      <c r="J10782" s="12" t="s">
        <v>24</v>
      </c>
      <c r="K10782" s="12" t="s">
        <v>69</v>
      </c>
      <c r="L10782" s="12" t="s">
        <v>26</v>
      </c>
      <c r="M10782" s="11" t="s">
        <v>40</v>
      </c>
      <c r="N10782" s="11" t="s">
        <v>28</v>
      </c>
      <c r="O10782" s="12" t="s">
        <v>29</v>
      </c>
      <c r="P10782" s="12"/>
      <c r="Q10782" s="15" t="s">
        <v>47632</v>
      </c>
      <c r="R10782" s="12" t="s">
        <v>31</v>
      </c>
      <c r="S10782" s="11" t="s">
        <v>47633</v>
      </c>
      <c r="T10782" s="11" t="s">
        <v>47634</v>
      </c>
    </row>
    <row x14ac:dyDescent="0.25" r="10783" customHeight="1" ht="19.5">
      <c r="A10783" s="10">
        <v>45227</v>
      </c>
      <c r="B10783" s="11" t="s">
        <v>47635</v>
      </c>
      <c r="C10783" s="11" t="s">
        <v>5684</v>
      </c>
      <c r="D10783" s="12"/>
      <c r="E10783" s="13">
        <v>18671758395</v>
      </c>
      <c r="F10783" s="11" t="s">
        <v>47636</v>
      </c>
      <c r="G10783" s="12" t="s">
        <v>74</v>
      </c>
      <c r="H10783" s="12" t="s">
        <v>98</v>
      </c>
      <c r="I10783" s="14" t="s">
        <v>142</v>
      </c>
      <c r="J10783" s="12" t="s">
        <v>24</v>
      </c>
      <c r="K10783" s="12" t="s">
        <v>25</v>
      </c>
      <c r="L10783" s="12" t="s">
        <v>39</v>
      </c>
      <c r="M10783" s="11" t="s">
        <v>27</v>
      </c>
      <c r="N10783" s="11" t="s">
        <v>183</v>
      </c>
      <c r="O10783" s="12" t="s">
        <v>29</v>
      </c>
      <c r="P10783" s="12"/>
      <c r="Q10783" s="15" t="s">
        <v>47637</v>
      </c>
      <c r="R10783" s="12" t="s">
        <v>42</v>
      </c>
      <c r="S10783" s="11" t="s">
        <v>47638</v>
      </c>
      <c r="T10783" s="11"/>
    </row>
    <row x14ac:dyDescent="0.25" r="10784" customHeight="1" ht="19.5">
      <c r="A10784" s="10">
        <v>45227</v>
      </c>
      <c r="B10784" s="11" t="s">
        <v>47639</v>
      </c>
      <c r="C10784" s="11" t="s">
        <v>4499</v>
      </c>
      <c r="D10784" s="12"/>
      <c r="E10784" s="13">
        <v>13277176860</v>
      </c>
      <c r="F10784" s="11" t="s">
        <v>47640</v>
      </c>
      <c r="G10784" s="12" t="s">
        <v>37</v>
      </c>
      <c r="H10784" s="12" t="s">
        <v>98</v>
      </c>
      <c r="I10784" s="14" t="s">
        <v>87</v>
      </c>
      <c r="J10784" s="12" t="s">
        <v>24</v>
      </c>
      <c r="K10784" s="12" t="s">
        <v>25</v>
      </c>
      <c r="L10784" s="12" t="s">
        <v>39</v>
      </c>
      <c r="M10784" s="11" t="s">
        <v>27</v>
      </c>
      <c r="N10784" s="11" t="s">
        <v>183</v>
      </c>
      <c r="O10784" s="12" t="s">
        <v>29</v>
      </c>
      <c r="P10784" s="12"/>
      <c r="Q10784" s="15" t="s">
        <v>47641</v>
      </c>
      <c r="R10784" s="12" t="s">
        <v>42</v>
      </c>
      <c r="S10784" s="11" t="s">
        <v>47642</v>
      </c>
      <c r="T10784" s="11"/>
    </row>
    <row x14ac:dyDescent="0.25" r="10785" customHeight="1" ht="19.5">
      <c r="A10785" s="10">
        <v>45227</v>
      </c>
      <c r="B10785" s="11" t="s">
        <v>47643</v>
      </c>
      <c r="C10785" s="11" t="s">
        <v>1132</v>
      </c>
      <c r="D10785" s="12"/>
      <c r="E10785" s="13">
        <v>15571752810</v>
      </c>
      <c r="F10785" s="11" t="s">
        <v>18404</v>
      </c>
      <c r="G10785" s="12" t="s">
        <v>48</v>
      </c>
      <c r="H10785" s="12"/>
      <c r="I10785" s="14" t="s">
        <v>433</v>
      </c>
      <c r="J10785" s="12" t="s">
        <v>24</v>
      </c>
      <c r="K10785" s="12" t="s">
        <v>25</v>
      </c>
      <c r="L10785" s="12" t="s">
        <v>39</v>
      </c>
      <c r="M10785" s="11" t="s">
        <v>27</v>
      </c>
      <c r="N10785" s="11" t="s">
        <v>183</v>
      </c>
      <c r="O10785" s="12" t="s">
        <v>29</v>
      </c>
      <c r="P10785" s="12"/>
      <c r="Q10785" s="15" t="s">
        <v>47644</v>
      </c>
      <c r="R10785" s="12" t="s">
        <v>51</v>
      </c>
      <c r="S10785" s="11" t="s">
        <v>47645</v>
      </c>
      <c r="T10785" s="11"/>
    </row>
    <row x14ac:dyDescent="0.25" r="10786" customHeight="1" ht="19.5">
      <c r="A10786" s="10">
        <v>45227</v>
      </c>
      <c r="B10786" s="11" t="s">
        <v>47646</v>
      </c>
      <c r="C10786" s="11" t="s">
        <v>8253</v>
      </c>
      <c r="D10786" s="12"/>
      <c r="E10786" s="13">
        <v>13227292665</v>
      </c>
      <c r="F10786" s="11" t="s">
        <v>33066</v>
      </c>
      <c r="G10786" s="12" t="s">
        <v>37</v>
      </c>
      <c r="H10786" s="12"/>
      <c r="I10786" s="14" t="s">
        <v>352</v>
      </c>
      <c r="J10786" s="12" t="s">
        <v>24</v>
      </c>
      <c r="K10786" s="12" t="s">
        <v>25</v>
      </c>
      <c r="L10786" s="12" t="s">
        <v>39</v>
      </c>
      <c r="M10786" s="11" t="s">
        <v>40</v>
      </c>
      <c r="N10786" s="11" t="s">
        <v>183</v>
      </c>
      <c r="O10786" s="12" t="s">
        <v>29</v>
      </c>
      <c r="P10786" s="12"/>
      <c r="Q10786" s="15" t="s">
        <v>47647</v>
      </c>
      <c r="R10786" s="12" t="s">
        <v>42</v>
      </c>
      <c r="S10786" s="11" t="s">
        <v>47648</v>
      </c>
      <c r="T10786" s="11"/>
    </row>
    <row x14ac:dyDescent="0.25" r="10787" customHeight="1" ht="19.5">
      <c r="A10787" s="10">
        <v>45227</v>
      </c>
      <c r="B10787" s="11" t="s">
        <v>47649</v>
      </c>
      <c r="C10787" s="11" t="s">
        <v>2492</v>
      </c>
      <c r="D10787" s="12"/>
      <c r="E10787" s="13">
        <v>18527304849</v>
      </c>
      <c r="F10787" s="11" t="s">
        <v>5540</v>
      </c>
      <c r="G10787" s="12" t="s">
        <v>37</v>
      </c>
      <c r="H10787" s="12"/>
      <c r="I10787" s="14">
        <v>10015</v>
      </c>
      <c r="J10787" s="12" t="s">
        <v>24</v>
      </c>
      <c r="K10787" s="12" t="s">
        <v>69</v>
      </c>
      <c r="L10787" s="12" t="s">
        <v>26</v>
      </c>
      <c r="M10787" s="11" t="s">
        <v>27</v>
      </c>
      <c r="N10787" s="11" t="s">
        <v>28</v>
      </c>
      <c r="O10787" s="12" t="s">
        <v>29</v>
      </c>
      <c r="P10787" s="12"/>
      <c r="Q10787" s="15" t="s">
        <v>47650</v>
      </c>
      <c r="R10787" s="12" t="s">
        <v>31</v>
      </c>
      <c r="S10787" s="11" t="s">
        <v>47651</v>
      </c>
      <c r="T10787" s="11" t="s">
        <v>47652</v>
      </c>
    </row>
    <row x14ac:dyDescent="0.25" r="10788" customHeight="1" ht="19.5">
      <c r="A10788" s="10">
        <v>45227</v>
      </c>
      <c r="B10788" s="11" t="s">
        <v>47653</v>
      </c>
      <c r="C10788" s="11" t="s">
        <v>5805</v>
      </c>
      <c r="D10788" s="12"/>
      <c r="E10788" s="13">
        <v>13182233521</v>
      </c>
      <c r="F10788" s="11" t="s">
        <v>47654</v>
      </c>
      <c r="G10788" s="12" t="s">
        <v>115</v>
      </c>
      <c r="H10788" s="12"/>
      <c r="I10788" s="14">
        <v>10015</v>
      </c>
      <c r="J10788" s="12" t="s">
        <v>24</v>
      </c>
      <c r="K10788" s="12" t="s">
        <v>69</v>
      </c>
      <c r="L10788" s="12" t="s">
        <v>26</v>
      </c>
      <c r="M10788" s="11" t="s">
        <v>27</v>
      </c>
      <c r="N10788" s="11" t="s">
        <v>28</v>
      </c>
      <c r="O10788" s="12" t="s">
        <v>29</v>
      </c>
      <c r="P10788" s="12" t="s">
        <v>14502</v>
      </c>
      <c r="Q10788" s="15" t="s">
        <v>47655</v>
      </c>
      <c r="R10788" s="12" t="s">
        <v>31</v>
      </c>
      <c r="S10788" s="11" t="s">
        <v>47656</v>
      </c>
      <c r="T10788" s="11" t="s">
        <v>47657</v>
      </c>
    </row>
    <row x14ac:dyDescent="0.25" r="10789" customHeight="1" ht="19.5">
      <c r="A10789" s="10">
        <v>45227</v>
      </c>
      <c r="B10789" s="11" t="s">
        <v>47658</v>
      </c>
      <c r="C10789" s="11" t="s">
        <v>5684</v>
      </c>
      <c r="D10789" s="12"/>
      <c r="E10789" s="13">
        <v>18527208412</v>
      </c>
      <c r="F10789" s="11" t="s">
        <v>14346</v>
      </c>
      <c r="G10789" s="12" t="s">
        <v>74</v>
      </c>
      <c r="H10789" s="12"/>
      <c r="I10789" s="14" t="s">
        <v>352</v>
      </c>
      <c r="J10789" s="12" t="s">
        <v>24</v>
      </c>
      <c r="K10789" s="12" t="s">
        <v>25</v>
      </c>
      <c r="L10789" s="12" t="s">
        <v>39</v>
      </c>
      <c r="M10789" s="11" t="s">
        <v>40</v>
      </c>
      <c r="N10789" s="11" t="s">
        <v>183</v>
      </c>
      <c r="O10789" s="12" t="s">
        <v>29</v>
      </c>
      <c r="P10789" s="12"/>
      <c r="Q10789" s="15" t="s">
        <v>47659</v>
      </c>
      <c r="R10789" s="12" t="s">
        <v>42</v>
      </c>
      <c r="S10789" s="11" t="s">
        <v>47660</v>
      </c>
      <c r="T10789" s="11"/>
    </row>
    <row x14ac:dyDescent="0.25" r="10790" customHeight="1" ht="19.5">
      <c r="A10790" s="10">
        <v>45228</v>
      </c>
      <c r="B10790" s="11" t="s">
        <v>47661</v>
      </c>
      <c r="C10790" s="11" t="s">
        <v>1079</v>
      </c>
      <c r="D10790" s="12"/>
      <c r="E10790" s="13">
        <v>18672090928</v>
      </c>
      <c r="F10790" s="11" t="s">
        <v>47662</v>
      </c>
      <c r="G10790" s="12" t="s">
        <v>74</v>
      </c>
      <c r="H10790" s="12"/>
      <c r="I10790" s="14">
        <v>10015</v>
      </c>
      <c r="J10790" s="12" t="s">
        <v>24</v>
      </c>
      <c r="K10790" s="12" t="s">
        <v>25</v>
      </c>
      <c r="L10790" s="12" t="s">
        <v>26</v>
      </c>
      <c r="M10790" s="11" t="s">
        <v>27</v>
      </c>
      <c r="N10790" s="11" t="s">
        <v>28</v>
      </c>
      <c r="O10790" s="12" t="s">
        <v>29</v>
      </c>
      <c r="P10790" s="12"/>
      <c r="Q10790" s="15" t="s">
        <v>47663</v>
      </c>
      <c r="R10790" s="12" t="s">
        <v>31</v>
      </c>
      <c r="S10790" s="11" t="s">
        <v>47664</v>
      </c>
      <c r="T10790" s="11" t="s">
        <v>47665</v>
      </c>
    </row>
    <row x14ac:dyDescent="0.25" r="10791" customHeight="1" ht="19.5">
      <c r="A10791" s="10">
        <v>45227</v>
      </c>
      <c r="B10791" s="11" t="s">
        <v>47666</v>
      </c>
      <c r="C10791" s="11" t="s">
        <v>4882</v>
      </c>
      <c r="D10791" s="12"/>
      <c r="E10791" s="13" t="s">
        <v>47667</v>
      </c>
      <c r="F10791" s="11" t="s">
        <v>47668</v>
      </c>
      <c r="G10791" s="12" t="s">
        <v>74</v>
      </c>
      <c r="H10791" s="12"/>
      <c r="I10791" s="14" t="s">
        <v>148</v>
      </c>
      <c r="J10791" s="12" t="s">
        <v>24</v>
      </c>
      <c r="K10791" s="12" t="s">
        <v>25</v>
      </c>
      <c r="L10791" s="12" t="s">
        <v>39</v>
      </c>
      <c r="M10791" s="11" t="s">
        <v>149</v>
      </c>
      <c r="N10791" s="11" t="s">
        <v>4871</v>
      </c>
      <c r="O10791" s="12" t="s">
        <v>29</v>
      </c>
      <c r="P10791" s="12"/>
      <c r="Q10791" s="15" t="s">
        <v>47669</v>
      </c>
      <c r="R10791" s="12" t="s">
        <v>148</v>
      </c>
      <c r="S10791" s="11" t="s">
        <v>47670</v>
      </c>
      <c r="T10791" s="11" t="s">
        <v>4880</v>
      </c>
    </row>
    <row x14ac:dyDescent="0.25" r="10792" customHeight="1" ht="19.5">
      <c r="A10792" s="10">
        <v>45228</v>
      </c>
      <c r="B10792" s="11" t="s">
        <v>47671</v>
      </c>
      <c r="C10792" s="11" t="s">
        <v>4336</v>
      </c>
      <c r="D10792" s="12"/>
      <c r="E10792" s="13">
        <v>13094171612</v>
      </c>
      <c r="F10792" s="11" t="s">
        <v>47152</v>
      </c>
      <c r="G10792" s="12" t="s">
        <v>62</v>
      </c>
      <c r="H10792" s="12"/>
      <c r="I10792" s="14">
        <v>10015</v>
      </c>
      <c r="J10792" s="12" t="s">
        <v>24</v>
      </c>
      <c r="K10792" s="12" t="s">
        <v>172</v>
      </c>
      <c r="L10792" s="12" t="s">
        <v>26</v>
      </c>
      <c r="M10792" s="11" t="s">
        <v>675</v>
      </c>
      <c r="N10792" s="11" t="s">
        <v>28</v>
      </c>
      <c r="O10792" s="12" t="s">
        <v>29</v>
      </c>
      <c r="P10792" s="12"/>
      <c r="Q10792" s="15" t="s">
        <v>47672</v>
      </c>
      <c r="R10792" s="12" t="s">
        <v>31</v>
      </c>
      <c r="S10792" s="11" t="s">
        <v>47673</v>
      </c>
      <c r="T10792" s="11" t="s">
        <v>47674</v>
      </c>
    </row>
    <row x14ac:dyDescent="0.25" r="10793" customHeight="1" ht="19.5">
      <c r="A10793" s="10">
        <v>45227</v>
      </c>
      <c r="B10793" s="11" t="s">
        <v>47675</v>
      </c>
      <c r="C10793" s="11" t="s">
        <v>5949</v>
      </c>
      <c r="D10793" s="12"/>
      <c r="E10793" s="13">
        <v>18527815091</v>
      </c>
      <c r="F10793" s="11" t="s">
        <v>47676</v>
      </c>
      <c r="G10793" s="12" t="s">
        <v>74</v>
      </c>
      <c r="H10793" s="12"/>
      <c r="I10793" s="14" t="s">
        <v>116</v>
      </c>
      <c r="J10793" s="12" t="s">
        <v>24</v>
      </c>
      <c r="K10793" s="12" t="s">
        <v>25</v>
      </c>
      <c r="L10793" s="12" t="s">
        <v>39</v>
      </c>
      <c r="M10793" s="11" t="s">
        <v>27</v>
      </c>
      <c r="N10793" s="11" t="s">
        <v>183</v>
      </c>
      <c r="O10793" s="12" t="s">
        <v>29</v>
      </c>
      <c r="P10793" s="12"/>
      <c r="Q10793" s="15" t="s">
        <v>47677</v>
      </c>
      <c r="R10793" s="12" t="s">
        <v>42</v>
      </c>
      <c r="S10793" s="11" t="s">
        <v>47678</v>
      </c>
      <c r="T10793" s="11"/>
    </row>
    <row x14ac:dyDescent="0.25" r="10794" customHeight="1" ht="19.5">
      <c r="A10794" s="10">
        <v>45227</v>
      </c>
      <c r="B10794" s="11" t="s">
        <v>47679</v>
      </c>
      <c r="C10794" s="11" t="s">
        <v>4336</v>
      </c>
      <c r="D10794" s="12"/>
      <c r="E10794" s="13">
        <v>13227271632</v>
      </c>
      <c r="F10794" s="11" t="s">
        <v>47680</v>
      </c>
      <c r="G10794" s="12" t="s">
        <v>115</v>
      </c>
      <c r="H10794" s="12"/>
      <c r="I10794" s="14">
        <v>10015</v>
      </c>
      <c r="J10794" s="12" t="s">
        <v>24</v>
      </c>
      <c r="K10794" s="12" t="s">
        <v>69</v>
      </c>
      <c r="L10794" s="12" t="s">
        <v>26</v>
      </c>
      <c r="M10794" s="11" t="s">
        <v>40</v>
      </c>
      <c r="N10794" s="11" t="s">
        <v>28</v>
      </c>
      <c r="O10794" s="12" t="s">
        <v>29</v>
      </c>
      <c r="P10794" s="12"/>
      <c r="Q10794" s="15" t="s">
        <v>47681</v>
      </c>
      <c r="R10794" s="12" t="s">
        <v>31</v>
      </c>
      <c r="S10794" s="11" t="s">
        <v>47682</v>
      </c>
      <c r="T10794" s="11" t="s">
        <v>47683</v>
      </c>
    </row>
    <row x14ac:dyDescent="0.25" r="10795" customHeight="1" ht="19.5">
      <c r="A10795" s="10">
        <v>45227</v>
      </c>
      <c r="B10795" s="11" t="s">
        <v>47684</v>
      </c>
      <c r="C10795" s="11" t="s">
        <v>4923</v>
      </c>
      <c r="D10795" s="12"/>
      <c r="E10795" s="13" t="s">
        <v>47685</v>
      </c>
      <c r="F10795" s="11" t="s">
        <v>47686</v>
      </c>
      <c r="G10795" s="12" t="s">
        <v>74</v>
      </c>
      <c r="H10795" s="12"/>
      <c r="I10795" s="14" t="s">
        <v>148</v>
      </c>
      <c r="J10795" s="12" t="s">
        <v>24</v>
      </c>
      <c r="K10795" s="12" t="s">
        <v>25</v>
      </c>
      <c r="L10795" s="12" t="s">
        <v>39</v>
      </c>
      <c r="M10795" s="11" t="s">
        <v>149</v>
      </c>
      <c r="N10795" s="11" t="s">
        <v>4871</v>
      </c>
      <c r="O10795" s="12" t="s">
        <v>29</v>
      </c>
      <c r="P10795" s="12"/>
      <c r="Q10795" s="15" t="s">
        <v>47687</v>
      </c>
      <c r="R10795" s="12" t="s">
        <v>148</v>
      </c>
      <c r="S10795" s="11" t="s">
        <v>47688</v>
      </c>
      <c r="T10795" s="11" t="s">
        <v>4893</v>
      </c>
    </row>
    <row x14ac:dyDescent="0.25" r="10796" customHeight="1" ht="19.5">
      <c r="A10796" s="10">
        <v>45226</v>
      </c>
      <c r="B10796" s="11" t="s">
        <v>47689</v>
      </c>
      <c r="C10796" s="11" t="s">
        <v>169</v>
      </c>
      <c r="D10796" s="12"/>
      <c r="E10796" s="13">
        <v>15572755777</v>
      </c>
      <c r="F10796" s="11" t="s">
        <v>47690</v>
      </c>
      <c r="G10796" s="12" t="s">
        <v>56</v>
      </c>
      <c r="H10796" s="12"/>
      <c r="I10796" s="14">
        <v>10015</v>
      </c>
      <c r="J10796" s="12" t="s">
        <v>24</v>
      </c>
      <c r="K10796" s="12" t="s">
        <v>172</v>
      </c>
      <c r="L10796" s="12" t="s">
        <v>26</v>
      </c>
      <c r="M10796" s="11" t="s">
        <v>40</v>
      </c>
      <c r="N10796" s="11" t="s">
        <v>28</v>
      </c>
      <c r="O10796" s="12" t="s">
        <v>29</v>
      </c>
      <c r="P10796" s="12"/>
      <c r="Q10796" s="15" t="s">
        <v>47691</v>
      </c>
      <c r="R10796" s="12" t="s">
        <v>31</v>
      </c>
      <c r="S10796" s="11" t="s">
        <v>47692</v>
      </c>
      <c r="T10796" s="11" t="s">
        <v>47693</v>
      </c>
    </row>
    <row x14ac:dyDescent="0.25" r="10797" customHeight="1" ht="19.5">
      <c r="A10797" s="10">
        <v>45226</v>
      </c>
      <c r="B10797" s="11" t="s">
        <v>47694</v>
      </c>
      <c r="C10797" s="11" t="s">
        <v>5363</v>
      </c>
      <c r="D10797" s="12"/>
      <c r="E10797" s="13">
        <v>13207223458</v>
      </c>
      <c r="F10797" s="11" t="s">
        <v>47695</v>
      </c>
      <c r="G10797" s="12" t="s">
        <v>62</v>
      </c>
      <c r="H10797" s="12"/>
      <c r="I10797" s="14" t="s">
        <v>590</v>
      </c>
      <c r="J10797" s="12" t="s">
        <v>24</v>
      </c>
      <c r="K10797" s="12" t="s">
        <v>25</v>
      </c>
      <c r="L10797" s="12" t="s">
        <v>39</v>
      </c>
      <c r="M10797" s="11" t="s">
        <v>40</v>
      </c>
      <c r="N10797" s="11" t="s">
        <v>624</v>
      </c>
      <c r="O10797" s="12" t="s">
        <v>29</v>
      </c>
      <c r="P10797" s="12"/>
      <c r="Q10797" s="15" t="s">
        <v>47696</v>
      </c>
      <c r="R10797" s="12" t="s">
        <v>42</v>
      </c>
      <c r="S10797" s="11" t="s">
        <v>47697</v>
      </c>
      <c r="T10797" s="11" t="s">
        <v>47698</v>
      </c>
    </row>
    <row x14ac:dyDescent="0.25" r="10798" customHeight="1" ht="19.5">
      <c r="A10798" s="10">
        <v>45227</v>
      </c>
      <c r="B10798" s="11" t="s">
        <v>47699</v>
      </c>
      <c r="C10798" s="11" t="s">
        <v>5684</v>
      </c>
      <c r="D10798" s="12"/>
      <c r="E10798" s="13">
        <v>13217279582</v>
      </c>
      <c r="F10798" s="11" t="s">
        <v>47700</v>
      </c>
      <c r="G10798" s="12" t="s">
        <v>115</v>
      </c>
      <c r="H10798" s="12"/>
      <c r="I10798" s="14" t="s">
        <v>87</v>
      </c>
      <c r="J10798" s="12" t="s">
        <v>24</v>
      </c>
      <c r="K10798" s="12" t="s">
        <v>25</v>
      </c>
      <c r="L10798" s="12" t="s">
        <v>39</v>
      </c>
      <c r="M10798" s="11" t="s">
        <v>27</v>
      </c>
      <c r="N10798" s="11" t="s">
        <v>183</v>
      </c>
      <c r="O10798" s="12" t="s">
        <v>29</v>
      </c>
      <c r="P10798" s="12"/>
      <c r="Q10798" s="15" t="s">
        <v>47701</v>
      </c>
      <c r="R10798" s="12" t="s">
        <v>42</v>
      </c>
      <c r="S10798" s="11" t="s">
        <v>47702</v>
      </c>
      <c r="T10798" s="11"/>
    </row>
    <row x14ac:dyDescent="0.25" r="10799" customHeight="1" ht="19.5">
      <c r="A10799" s="10">
        <v>45228</v>
      </c>
      <c r="B10799" s="11" t="s">
        <v>47703</v>
      </c>
      <c r="C10799" s="11" t="s">
        <v>35</v>
      </c>
      <c r="D10799" s="12"/>
      <c r="E10799" s="13">
        <v>16671708850</v>
      </c>
      <c r="F10799" s="11" t="s">
        <v>47704</v>
      </c>
      <c r="G10799" s="12" t="s">
        <v>74</v>
      </c>
      <c r="H10799" s="12"/>
      <c r="I10799" s="14">
        <v>10015</v>
      </c>
      <c r="J10799" s="12" t="s">
        <v>24</v>
      </c>
      <c r="K10799" s="12" t="s">
        <v>25</v>
      </c>
      <c r="L10799" s="12" t="s">
        <v>26</v>
      </c>
      <c r="M10799" s="11" t="s">
        <v>40</v>
      </c>
      <c r="N10799" s="11" t="s">
        <v>28</v>
      </c>
      <c r="O10799" s="12" t="s">
        <v>29</v>
      </c>
      <c r="P10799" s="12"/>
      <c r="Q10799" s="15" t="s">
        <v>47705</v>
      </c>
      <c r="R10799" s="12" t="s">
        <v>31</v>
      </c>
      <c r="S10799" s="11" t="s">
        <v>47706</v>
      </c>
      <c r="T10799" s="11" t="s">
        <v>47707</v>
      </c>
    </row>
    <row x14ac:dyDescent="0.25" r="10800" customHeight="1" ht="19.5">
      <c r="A10800" s="10">
        <v>45226</v>
      </c>
      <c r="B10800" s="11" t="s">
        <v>47708</v>
      </c>
      <c r="C10800" s="11" t="s">
        <v>691</v>
      </c>
      <c r="D10800" s="12"/>
      <c r="E10800" s="13" t="s">
        <v>47709</v>
      </c>
      <c r="F10800" s="11" t="s">
        <v>47710</v>
      </c>
      <c r="G10800" s="12" t="s">
        <v>1873</v>
      </c>
      <c r="H10800" s="12" t="s">
        <v>98</v>
      </c>
      <c r="I10800" s="14" t="s">
        <v>381</v>
      </c>
      <c r="J10800" s="12" t="s">
        <v>24</v>
      </c>
      <c r="K10800" s="12" t="s">
        <v>69</v>
      </c>
      <c r="L10800" s="12" t="s">
        <v>39</v>
      </c>
      <c r="M10800" s="11" t="s">
        <v>40</v>
      </c>
      <c r="N10800" s="11" t="s">
        <v>28</v>
      </c>
      <c r="O10800" s="12" t="s">
        <v>29</v>
      </c>
      <c r="P10800" s="12"/>
      <c r="Q10800" s="15" t="s">
        <v>47711</v>
      </c>
      <c r="R10800" s="12" t="s">
        <v>42</v>
      </c>
      <c r="S10800" s="11" t="s">
        <v>47712</v>
      </c>
      <c r="T10800" s="11" t="s">
        <v>47713</v>
      </c>
    </row>
    <row x14ac:dyDescent="0.25" r="10801" customHeight="1" ht="19.5">
      <c r="A10801" s="10">
        <v>45227</v>
      </c>
      <c r="B10801" s="11" t="s">
        <v>47714</v>
      </c>
      <c r="C10801" s="11" t="s">
        <v>545</v>
      </c>
      <c r="D10801" s="12"/>
      <c r="E10801" s="13">
        <v>18671782499</v>
      </c>
      <c r="F10801" s="11" t="s">
        <v>47715</v>
      </c>
      <c r="G10801" s="12" t="s">
        <v>56</v>
      </c>
      <c r="H10801" s="12"/>
      <c r="I10801" s="14" t="s">
        <v>3495</v>
      </c>
      <c r="J10801" s="12" t="s">
        <v>24</v>
      </c>
      <c r="K10801" s="12" t="s">
        <v>25</v>
      </c>
      <c r="L10801" s="12" t="s">
        <v>39</v>
      </c>
      <c r="M10801" s="11" t="s">
        <v>27</v>
      </c>
      <c r="N10801" s="11" t="s">
        <v>28</v>
      </c>
      <c r="O10801" s="12" t="s">
        <v>29</v>
      </c>
      <c r="P10801" s="12"/>
      <c r="Q10801" s="15" t="s">
        <v>47716</v>
      </c>
      <c r="R10801" s="12" t="s">
        <v>3495</v>
      </c>
      <c r="S10801" s="11" t="s">
        <v>47717</v>
      </c>
      <c r="T10801" s="11" t="s">
        <v>47718</v>
      </c>
    </row>
    <row x14ac:dyDescent="0.25" r="10802" customHeight="1" ht="19.5">
      <c r="A10802" s="10">
        <v>45226</v>
      </c>
      <c r="B10802" s="11" t="s">
        <v>47719</v>
      </c>
      <c r="C10802" s="11" t="s">
        <v>180</v>
      </c>
      <c r="D10802" s="12"/>
      <c r="E10802" s="13">
        <v>15572778898</v>
      </c>
      <c r="F10802" s="11" t="s">
        <v>47720</v>
      </c>
      <c r="G10802" s="12" t="s">
        <v>289</v>
      </c>
      <c r="H10802" s="12"/>
      <c r="I10802" s="14" t="s">
        <v>1504</v>
      </c>
      <c r="J10802" s="12" t="s">
        <v>24</v>
      </c>
      <c r="K10802" s="12" t="s">
        <v>25</v>
      </c>
      <c r="L10802" s="12" t="s">
        <v>39</v>
      </c>
      <c r="M10802" s="11" t="s">
        <v>27</v>
      </c>
      <c r="N10802" s="11" t="s">
        <v>183</v>
      </c>
      <c r="O10802" s="12" t="s">
        <v>29</v>
      </c>
      <c r="P10802" s="12"/>
      <c r="Q10802" s="15" t="s">
        <v>47721</v>
      </c>
      <c r="R10802" s="12" t="s">
        <v>51</v>
      </c>
      <c r="S10802" s="11" t="s">
        <v>47722</v>
      </c>
      <c r="T10802" s="11"/>
    </row>
    <row x14ac:dyDescent="0.25" r="10803" customHeight="1" ht="19.5">
      <c r="A10803" s="10">
        <v>45227</v>
      </c>
      <c r="B10803" s="11" t="s">
        <v>47723</v>
      </c>
      <c r="C10803" s="11" t="s">
        <v>5684</v>
      </c>
      <c r="D10803" s="12"/>
      <c r="E10803" s="13">
        <v>17671271351</v>
      </c>
      <c r="F10803" s="11" t="s">
        <v>47724</v>
      </c>
      <c r="G10803" s="12" t="s">
        <v>62</v>
      </c>
      <c r="H10803" s="12"/>
      <c r="I10803" s="14" t="s">
        <v>8690</v>
      </c>
      <c r="J10803" s="12" t="s">
        <v>24</v>
      </c>
      <c r="K10803" s="12" t="s">
        <v>25</v>
      </c>
      <c r="L10803" s="12" t="s">
        <v>39</v>
      </c>
      <c r="M10803" s="11" t="s">
        <v>27</v>
      </c>
      <c r="N10803" s="11" t="s">
        <v>183</v>
      </c>
      <c r="O10803" s="12" t="s">
        <v>29</v>
      </c>
      <c r="P10803" s="12"/>
      <c r="Q10803" s="15" t="s">
        <v>47725</v>
      </c>
      <c r="R10803" s="12" t="s">
        <v>42</v>
      </c>
      <c r="S10803" s="11" t="s">
        <v>37597</v>
      </c>
      <c r="T10803" s="11"/>
    </row>
    <row x14ac:dyDescent="0.25" r="10804" customHeight="1" ht="19.5">
      <c r="A10804" s="10">
        <v>45226</v>
      </c>
      <c r="B10804" s="11" t="s">
        <v>47726</v>
      </c>
      <c r="C10804" s="11" t="s">
        <v>72</v>
      </c>
      <c r="D10804" s="12"/>
      <c r="E10804" s="13">
        <v>13243582609</v>
      </c>
      <c r="F10804" s="11" t="s">
        <v>47727</v>
      </c>
      <c r="G10804" s="12"/>
      <c r="H10804" s="12"/>
      <c r="I10804" s="14">
        <v>10015</v>
      </c>
      <c r="J10804" s="12" t="s">
        <v>24</v>
      </c>
      <c r="K10804" s="12" t="s">
        <v>25</v>
      </c>
      <c r="L10804" s="12" t="s">
        <v>39</v>
      </c>
      <c r="M10804" s="11" t="s">
        <v>27</v>
      </c>
      <c r="N10804" s="11" t="s">
        <v>28</v>
      </c>
      <c r="O10804" s="12" t="s">
        <v>29</v>
      </c>
      <c r="P10804" s="12"/>
      <c r="Q10804" s="15" t="s">
        <v>47728</v>
      </c>
      <c r="R10804" s="12" t="s">
        <v>31</v>
      </c>
      <c r="S10804" s="11" t="s">
        <v>47729</v>
      </c>
      <c r="T10804" s="11" t="s">
        <v>47730</v>
      </c>
    </row>
    <row x14ac:dyDescent="0.25" r="10805" customHeight="1" ht="19.5">
      <c r="A10805" s="10">
        <v>45227</v>
      </c>
      <c r="B10805" s="11" t="s">
        <v>47731</v>
      </c>
      <c r="C10805" s="11" t="s">
        <v>180</v>
      </c>
      <c r="D10805" s="12"/>
      <c r="E10805" s="13">
        <v>15572789418</v>
      </c>
      <c r="F10805" s="11" t="s">
        <v>47732</v>
      </c>
      <c r="G10805" s="12" t="s">
        <v>115</v>
      </c>
      <c r="H10805" s="12" t="s">
        <v>98</v>
      </c>
      <c r="I10805" s="14" t="s">
        <v>63</v>
      </c>
      <c r="J10805" s="12" t="s">
        <v>24</v>
      </c>
      <c r="K10805" s="12" t="s">
        <v>25</v>
      </c>
      <c r="L10805" s="12" t="s">
        <v>39</v>
      </c>
      <c r="M10805" s="11" t="s">
        <v>27</v>
      </c>
      <c r="N10805" s="11" t="s">
        <v>183</v>
      </c>
      <c r="O10805" s="12" t="s">
        <v>29</v>
      </c>
      <c r="P10805" s="12"/>
      <c r="Q10805" s="15" t="s">
        <v>47733</v>
      </c>
      <c r="R10805" s="12" t="s">
        <v>51</v>
      </c>
      <c r="S10805" s="11" t="s">
        <v>47734</v>
      </c>
      <c r="T10805" s="11"/>
    </row>
    <row x14ac:dyDescent="0.25" r="10806" customHeight="1" ht="19.5">
      <c r="A10806" s="10">
        <v>45227</v>
      </c>
      <c r="B10806" s="11" t="s">
        <v>47735</v>
      </c>
      <c r="C10806" s="11" t="s">
        <v>4882</v>
      </c>
      <c r="D10806" s="12"/>
      <c r="E10806" s="13" t="s">
        <v>47736</v>
      </c>
      <c r="F10806" s="11" t="s">
        <v>47737</v>
      </c>
      <c r="G10806" s="12" t="s">
        <v>74</v>
      </c>
      <c r="H10806" s="12" t="s">
        <v>86</v>
      </c>
      <c r="I10806" s="14" t="s">
        <v>148</v>
      </c>
      <c r="J10806" s="12" t="s">
        <v>24</v>
      </c>
      <c r="K10806" s="12" t="s">
        <v>25</v>
      </c>
      <c r="L10806" s="12" t="s">
        <v>39</v>
      </c>
      <c r="M10806" s="11" t="s">
        <v>149</v>
      </c>
      <c r="N10806" s="11" t="s">
        <v>4871</v>
      </c>
      <c r="O10806" s="12" t="s">
        <v>29</v>
      </c>
      <c r="P10806" s="12"/>
      <c r="Q10806" s="15" t="s">
        <v>47738</v>
      </c>
      <c r="R10806" s="12" t="s">
        <v>148</v>
      </c>
      <c r="S10806" s="11" t="s">
        <v>47739</v>
      </c>
      <c r="T10806" s="11" t="s">
        <v>5312</v>
      </c>
    </row>
    <row x14ac:dyDescent="0.25" r="10807" customHeight="1" ht="19.5">
      <c r="A10807" s="10">
        <v>45227</v>
      </c>
      <c r="B10807" s="11" t="s">
        <v>47740</v>
      </c>
      <c r="C10807" s="11" t="s">
        <v>5684</v>
      </c>
      <c r="D10807" s="12"/>
      <c r="E10807" s="13">
        <v>13264900823</v>
      </c>
      <c r="F10807" s="11" t="s">
        <v>47741</v>
      </c>
      <c r="G10807" s="12" t="s">
        <v>74</v>
      </c>
      <c r="H10807" s="12"/>
      <c r="I10807" s="14" t="s">
        <v>749</v>
      </c>
      <c r="J10807" s="12" t="s">
        <v>24</v>
      </c>
      <c r="K10807" s="12" t="s">
        <v>25</v>
      </c>
      <c r="L10807" s="12" t="s">
        <v>39</v>
      </c>
      <c r="M10807" s="11" t="s">
        <v>27</v>
      </c>
      <c r="N10807" s="11" t="s">
        <v>183</v>
      </c>
      <c r="O10807" s="12" t="s">
        <v>29</v>
      </c>
      <c r="P10807" s="12"/>
      <c r="Q10807" s="15" t="s">
        <v>47742</v>
      </c>
      <c r="R10807" s="12" t="s">
        <v>42</v>
      </c>
      <c r="S10807" s="11" t="s">
        <v>47743</v>
      </c>
      <c r="T10807" s="11"/>
    </row>
    <row x14ac:dyDescent="0.25" r="10808" customHeight="1" ht="19.5">
      <c r="A10808" s="10">
        <v>45226</v>
      </c>
      <c r="B10808" s="11" t="s">
        <v>47744</v>
      </c>
      <c r="C10808" s="11" t="s">
        <v>72</v>
      </c>
      <c r="D10808" s="12"/>
      <c r="E10808" s="13">
        <v>13243582609</v>
      </c>
      <c r="F10808" s="11" t="s">
        <v>47727</v>
      </c>
      <c r="G10808" s="12"/>
      <c r="H10808" s="12"/>
      <c r="I10808" s="14">
        <v>10015</v>
      </c>
      <c r="J10808" s="12" t="s">
        <v>24</v>
      </c>
      <c r="K10808" s="12" t="s">
        <v>25</v>
      </c>
      <c r="L10808" s="12" t="s">
        <v>39</v>
      </c>
      <c r="M10808" s="11" t="s">
        <v>27</v>
      </c>
      <c r="N10808" s="11" t="s">
        <v>28</v>
      </c>
      <c r="O10808" s="12" t="s">
        <v>29</v>
      </c>
      <c r="P10808" s="12"/>
      <c r="Q10808" s="15" t="s">
        <v>47745</v>
      </c>
      <c r="R10808" s="12" t="s">
        <v>31</v>
      </c>
      <c r="S10808" s="11" t="s">
        <v>47746</v>
      </c>
      <c r="T10808" s="11" t="s">
        <v>47730</v>
      </c>
    </row>
    <row x14ac:dyDescent="0.25" r="10809" customHeight="1" ht="19.5">
      <c r="A10809" s="10">
        <v>45227</v>
      </c>
      <c r="B10809" s="11" t="s">
        <v>47747</v>
      </c>
      <c r="C10809" s="11" t="s">
        <v>28628</v>
      </c>
      <c r="D10809" s="12"/>
      <c r="E10809" s="13">
        <v>15586355255</v>
      </c>
      <c r="F10809" s="11" t="s">
        <v>47748</v>
      </c>
      <c r="G10809" s="12" t="s">
        <v>115</v>
      </c>
      <c r="H10809" s="12"/>
      <c r="I10809" s="14" t="s">
        <v>328</v>
      </c>
      <c r="J10809" s="12" t="s">
        <v>24</v>
      </c>
      <c r="K10809" s="12" t="s">
        <v>25</v>
      </c>
      <c r="L10809" s="12" t="s">
        <v>39</v>
      </c>
      <c r="M10809" s="11" t="s">
        <v>27</v>
      </c>
      <c r="N10809" s="11" t="s">
        <v>28</v>
      </c>
      <c r="O10809" s="12" t="s">
        <v>29</v>
      </c>
      <c r="P10809" s="12" t="s">
        <v>5430</v>
      </c>
      <c r="Q10809" s="15" t="s">
        <v>47749</v>
      </c>
      <c r="R10809" s="12" t="s">
        <v>42</v>
      </c>
      <c r="S10809" s="11" t="s">
        <v>47750</v>
      </c>
      <c r="T10809" s="11" t="s">
        <v>47751</v>
      </c>
    </row>
    <row x14ac:dyDescent="0.25" r="10810" customHeight="1" ht="19.5">
      <c r="A10810" s="10">
        <v>45228</v>
      </c>
      <c r="B10810" s="11" t="s">
        <v>47752</v>
      </c>
      <c r="C10810" s="11" t="s">
        <v>8336</v>
      </c>
      <c r="D10810" s="12"/>
      <c r="E10810" s="13">
        <v>13098404617</v>
      </c>
      <c r="F10810" s="11" t="s">
        <v>26862</v>
      </c>
      <c r="G10810" s="12" t="s">
        <v>37</v>
      </c>
      <c r="H10810" s="12"/>
      <c r="I10810" s="14" t="s">
        <v>381</v>
      </c>
      <c r="J10810" s="12" t="s">
        <v>24</v>
      </c>
      <c r="K10810" s="12" t="s">
        <v>25</v>
      </c>
      <c r="L10810" s="12" t="s">
        <v>39</v>
      </c>
      <c r="M10810" s="11" t="s">
        <v>40</v>
      </c>
      <c r="N10810" s="11" t="s">
        <v>28</v>
      </c>
      <c r="O10810" s="12" t="s">
        <v>29</v>
      </c>
      <c r="P10810" s="12" t="s">
        <v>5807</v>
      </c>
      <c r="Q10810" s="15" t="s">
        <v>47753</v>
      </c>
      <c r="R10810" s="12" t="s">
        <v>42</v>
      </c>
      <c r="S10810" s="11" t="s">
        <v>47754</v>
      </c>
      <c r="T10810" s="11" t="s">
        <v>47755</v>
      </c>
    </row>
    <row x14ac:dyDescent="0.25" r="10811" customHeight="1" ht="19.5">
      <c r="A10811" s="10">
        <v>45227</v>
      </c>
      <c r="B10811" s="11" t="s">
        <v>47756</v>
      </c>
      <c r="C10811" s="11" t="s">
        <v>5684</v>
      </c>
      <c r="D10811" s="12"/>
      <c r="E10811" s="13">
        <v>15571728013</v>
      </c>
      <c r="F10811" s="11" t="s">
        <v>47757</v>
      </c>
      <c r="G10811" s="12" t="s">
        <v>48</v>
      </c>
      <c r="H10811" s="12"/>
      <c r="I10811" s="14" t="s">
        <v>1914</v>
      </c>
      <c r="J10811" s="12" t="s">
        <v>24</v>
      </c>
      <c r="K10811" s="12" t="s">
        <v>25</v>
      </c>
      <c r="L10811" s="12" t="s">
        <v>39</v>
      </c>
      <c r="M10811" s="11" t="s">
        <v>27</v>
      </c>
      <c r="N10811" s="11" t="s">
        <v>183</v>
      </c>
      <c r="O10811" s="12" t="s">
        <v>29</v>
      </c>
      <c r="P10811" s="12"/>
      <c r="Q10811" s="15" t="s">
        <v>47758</v>
      </c>
      <c r="R10811" s="12" t="s">
        <v>42</v>
      </c>
      <c r="S10811" s="11" t="s">
        <v>47759</v>
      </c>
      <c r="T10811" s="11"/>
    </row>
    <row x14ac:dyDescent="0.25" r="10812" customHeight="1" ht="19.5">
      <c r="A10812" s="10">
        <v>45228</v>
      </c>
      <c r="B10812" s="11" t="s">
        <v>47760</v>
      </c>
      <c r="C10812" s="11" t="s">
        <v>7266</v>
      </c>
      <c r="D10812" s="12"/>
      <c r="E10812" s="13">
        <v>18673850088</v>
      </c>
      <c r="F10812" s="11" t="s">
        <v>47761</v>
      </c>
      <c r="G10812" s="12" t="s">
        <v>23</v>
      </c>
      <c r="H10812" s="12"/>
      <c r="I10812" s="14" t="s">
        <v>590</v>
      </c>
      <c r="J10812" s="12" t="s">
        <v>24</v>
      </c>
      <c r="K10812" s="12" t="s">
        <v>25</v>
      </c>
      <c r="L10812" s="12" t="s">
        <v>39</v>
      </c>
      <c r="M10812" s="11" t="s">
        <v>40</v>
      </c>
      <c r="N10812" s="11" t="s">
        <v>28</v>
      </c>
      <c r="O10812" s="12" t="s">
        <v>29</v>
      </c>
      <c r="P10812" s="12" t="s">
        <v>5430</v>
      </c>
      <c r="Q10812" s="15" t="s">
        <v>47762</v>
      </c>
      <c r="R10812" s="12" t="s">
        <v>42</v>
      </c>
      <c r="S10812" s="11" t="s">
        <v>47763</v>
      </c>
      <c r="T10812" s="11" t="s">
        <v>47764</v>
      </c>
    </row>
    <row x14ac:dyDescent="0.25" r="10813" customHeight="1" ht="19.5">
      <c r="A10813" s="10">
        <v>45227</v>
      </c>
      <c r="B10813" s="11" t="s">
        <v>47765</v>
      </c>
      <c r="C10813" s="11" t="s">
        <v>4867</v>
      </c>
      <c r="D10813" s="12"/>
      <c r="E10813" s="13" t="s">
        <v>47766</v>
      </c>
      <c r="F10813" s="11" t="s">
        <v>47767</v>
      </c>
      <c r="G10813" s="12" t="s">
        <v>74</v>
      </c>
      <c r="H10813" s="12"/>
      <c r="I10813" s="14" t="s">
        <v>4870</v>
      </c>
      <c r="J10813" s="12" t="s">
        <v>24</v>
      </c>
      <c r="K10813" s="12" t="s">
        <v>25</v>
      </c>
      <c r="L10813" s="12" t="s">
        <v>39</v>
      </c>
      <c r="M10813" s="11" t="s">
        <v>149</v>
      </c>
      <c r="N10813" s="11" t="s">
        <v>4871</v>
      </c>
      <c r="O10813" s="12" t="s">
        <v>29</v>
      </c>
      <c r="P10813" s="12"/>
      <c r="Q10813" s="15" t="s">
        <v>47768</v>
      </c>
      <c r="R10813" s="12" t="s">
        <v>148</v>
      </c>
      <c r="S10813" s="11" t="s">
        <v>38409</v>
      </c>
      <c r="T10813" s="11" t="s">
        <v>4874</v>
      </c>
    </row>
    <row x14ac:dyDescent="0.25" r="10814" customHeight="1" ht="19.5">
      <c r="A10814" s="10">
        <v>45227</v>
      </c>
      <c r="B10814" s="11" t="s">
        <v>47769</v>
      </c>
      <c r="C10814" s="11" t="s">
        <v>4923</v>
      </c>
      <c r="D10814" s="12"/>
      <c r="E10814" s="13" t="s">
        <v>47770</v>
      </c>
      <c r="F10814" s="11" t="s">
        <v>47771</v>
      </c>
      <c r="G10814" s="12" t="s">
        <v>74</v>
      </c>
      <c r="H10814" s="12" t="s">
        <v>86</v>
      </c>
      <c r="I10814" s="14" t="s">
        <v>1394</v>
      </c>
      <c r="J10814" s="12" t="s">
        <v>24</v>
      </c>
      <c r="K10814" s="12" t="s">
        <v>25</v>
      </c>
      <c r="L10814" s="12" t="s">
        <v>39</v>
      </c>
      <c r="M10814" s="11" t="s">
        <v>149</v>
      </c>
      <c r="N10814" s="11" t="s">
        <v>4871</v>
      </c>
      <c r="O10814" s="12" t="s">
        <v>29</v>
      </c>
      <c r="P10814" s="12"/>
      <c r="Q10814" s="15" t="s">
        <v>47772</v>
      </c>
      <c r="R10814" s="12" t="s">
        <v>148</v>
      </c>
      <c r="S10814" s="11" t="s">
        <v>47773</v>
      </c>
      <c r="T10814" s="11" t="s">
        <v>4955</v>
      </c>
    </row>
    <row x14ac:dyDescent="0.25" r="10815" customHeight="1" ht="19.5">
      <c r="A10815" s="10">
        <v>45227</v>
      </c>
      <c r="B10815" s="11" t="s">
        <v>47774</v>
      </c>
      <c r="C10815" s="11" t="s">
        <v>4499</v>
      </c>
      <c r="D10815" s="12"/>
      <c r="E10815" s="13">
        <v>18674206765</v>
      </c>
      <c r="F10815" s="11" t="s">
        <v>40558</v>
      </c>
      <c r="G10815" s="12" t="s">
        <v>37</v>
      </c>
      <c r="H10815" s="12" t="s">
        <v>98</v>
      </c>
      <c r="I10815" s="14" t="s">
        <v>615</v>
      </c>
      <c r="J10815" s="12" t="s">
        <v>24</v>
      </c>
      <c r="K10815" s="12" t="s">
        <v>25</v>
      </c>
      <c r="L10815" s="12" t="s">
        <v>39</v>
      </c>
      <c r="M10815" s="11" t="s">
        <v>40</v>
      </c>
      <c r="N10815" s="11" t="s">
        <v>183</v>
      </c>
      <c r="O10815" s="12" t="s">
        <v>29</v>
      </c>
      <c r="P10815" s="12"/>
      <c r="Q10815" s="15" t="s">
        <v>47775</v>
      </c>
      <c r="R10815" s="12" t="s">
        <v>42</v>
      </c>
      <c r="S10815" s="11" t="s">
        <v>47776</v>
      </c>
      <c r="T10815" s="11"/>
    </row>
    <row x14ac:dyDescent="0.25" r="10816" customHeight="1" ht="19.5">
      <c r="A10816" s="10">
        <v>45227</v>
      </c>
      <c r="B10816" s="11" t="s">
        <v>47777</v>
      </c>
      <c r="C10816" s="11" t="s">
        <v>4901</v>
      </c>
      <c r="D10816" s="12"/>
      <c r="E10816" s="13" t="s">
        <v>47778</v>
      </c>
      <c r="F10816" s="11" t="s">
        <v>47779</v>
      </c>
      <c r="G10816" s="12" t="s">
        <v>74</v>
      </c>
      <c r="H10816" s="12"/>
      <c r="I10816" s="14" t="s">
        <v>47780</v>
      </c>
      <c r="J10816" s="12" t="s">
        <v>24</v>
      </c>
      <c r="K10816" s="12" t="s">
        <v>25</v>
      </c>
      <c r="L10816" s="12" t="s">
        <v>39</v>
      </c>
      <c r="M10816" s="11" t="s">
        <v>149</v>
      </c>
      <c r="N10816" s="11" t="s">
        <v>4871</v>
      </c>
      <c r="O10816" s="12" t="s">
        <v>29</v>
      </c>
      <c r="P10816" s="12"/>
      <c r="Q10816" s="15" t="s">
        <v>47781</v>
      </c>
      <c r="R10816" s="12" t="s">
        <v>148</v>
      </c>
      <c r="S10816" s="11" t="s">
        <v>47782</v>
      </c>
      <c r="T10816" s="11" t="s">
        <v>6803</v>
      </c>
    </row>
    <row x14ac:dyDescent="0.25" r="10817" customHeight="1" ht="19.5">
      <c r="A10817" s="10">
        <v>45228</v>
      </c>
      <c r="B10817" s="11" t="s">
        <v>47783</v>
      </c>
      <c r="C10817" s="11" t="s">
        <v>8311</v>
      </c>
      <c r="D10817" s="12"/>
      <c r="E10817" s="13">
        <v>15671011567</v>
      </c>
      <c r="F10817" s="11" t="s">
        <v>47784</v>
      </c>
      <c r="G10817" s="12" t="s">
        <v>115</v>
      </c>
      <c r="H10817" s="12"/>
      <c r="I10817" s="14" t="s">
        <v>272</v>
      </c>
      <c r="J10817" s="12" t="s">
        <v>24</v>
      </c>
      <c r="K10817" s="12" t="s">
        <v>25</v>
      </c>
      <c r="L10817" s="12" t="s">
        <v>39</v>
      </c>
      <c r="M10817" s="11" t="s">
        <v>40</v>
      </c>
      <c r="N10817" s="11" t="s">
        <v>28</v>
      </c>
      <c r="O10817" s="12" t="s">
        <v>29</v>
      </c>
      <c r="P10817" s="12" t="s">
        <v>5807</v>
      </c>
      <c r="Q10817" s="15" t="s">
        <v>47785</v>
      </c>
      <c r="R10817" s="12" t="s">
        <v>42</v>
      </c>
      <c r="S10817" s="11" t="s">
        <v>47786</v>
      </c>
      <c r="T10817" s="11" t="s">
        <v>47787</v>
      </c>
    </row>
    <row x14ac:dyDescent="0.25" r="10818" customHeight="1" ht="19.5">
      <c r="A10818" s="10">
        <v>45226</v>
      </c>
      <c r="B10818" s="11" t="s">
        <v>47788</v>
      </c>
      <c r="C10818" s="11" t="s">
        <v>35</v>
      </c>
      <c r="D10818" s="12"/>
      <c r="E10818" s="13">
        <v>13207208757</v>
      </c>
      <c r="F10818" s="11" t="s">
        <v>45038</v>
      </c>
      <c r="G10818" s="12" t="s">
        <v>115</v>
      </c>
      <c r="H10818" s="12"/>
      <c r="I10818" s="14">
        <v>10015</v>
      </c>
      <c r="J10818" s="12" t="s">
        <v>24</v>
      </c>
      <c r="K10818" s="12" t="s">
        <v>69</v>
      </c>
      <c r="L10818" s="12" t="s">
        <v>26</v>
      </c>
      <c r="M10818" s="11" t="s">
        <v>27</v>
      </c>
      <c r="N10818" s="11" t="s">
        <v>28</v>
      </c>
      <c r="O10818" s="12" t="s">
        <v>29</v>
      </c>
      <c r="P10818" s="12"/>
      <c r="Q10818" s="15" t="s">
        <v>47789</v>
      </c>
      <c r="R10818" s="12" t="s">
        <v>31</v>
      </c>
      <c r="S10818" s="11" t="s">
        <v>47790</v>
      </c>
      <c r="T10818" s="11" t="s">
        <v>47791</v>
      </c>
    </row>
    <row x14ac:dyDescent="0.25" r="10819" customHeight="1" ht="19.5">
      <c r="A10819" s="10">
        <v>45227</v>
      </c>
      <c r="B10819" s="11" t="s">
        <v>47792</v>
      </c>
      <c r="C10819" s="11" t="s">
        <v>6859</v>
      </c>
      <c r="D10819" s="12"/>
      <c r="E10819" s="13" t="s">
        <v>47793</v>
      </c>
      <c r="F10819" s="11" t="s">
        <v>47794</v>
      </c>
      <c r="G10819" s="12" t="s">
        <v>74</v>
      </c>
      <c r="H10819" s="12"/>
      <c r="I10819" s="14" t="s">
        <v>47780</v>
      </c>
      <c r="J10819" s="12" t="s">
        <v>24</v>
      </c>
      <c r="K10819" s="12" t="s">
        <v>25</v>
      </c>
      <c r="L10819" s="12" t="s">
        <v>39</v>
      </c>
      <c r="M10819" s="11" t="s">
        <v>149</v>
      </c>
      <c r="N10819" s="11" t="s">
        <v>4871</v>
      </c>
      <c r="O10819" s="12" t="s">
        <v>29</v>
      </c>
      <c r="P10819" s="12"/>
      <c r="Q10819" s="15" t="s">
        <v>47795</v>
      </c>
      <c r="R10819" s="12" t="s">
        <v>148</v>
      </c>
      <c r="S10819" s="11" t="s">
        <v>47796</v>
      </c>
      <c r="T10819" s="11" t="s">
        <v>4928</v>
      </c>
    </row>
    <row x14ac:dyDescent="0.25" r="10820" customHeight="1" ht="19.5">
      <c r="A10820" s="10">
        <v>45227</v>
      </c>
      <c r="B10820" s="11" t="s">
        <v>47797</v>
      </c>
      <c r="C10820" s="11" t="s">
        <v>5363</v>
      </c>
      <c r="D10820" s="12"/>
      <c r="E10820" s="13">
        <v>13040973337</v>
      </c>
      <c r="F10820" s="11" t="s">
        <v>47798</v>
      </c>
      <c r="G10820" s="12" t="s">
        <v>115</v>
      </c>
      <c r="H10820" s="12"/>
      <c r="I10820" s="14" t="s">
        <v>221</v>
      </c>
      <c r="J10820" s="12" t="s">
        <v>24</v>
      </c>
      <c r="K10820" s="12" t="s">
        <v>25</v>
      </c>
      <c r="L10820" s="12" t="s">
        <v>39</v>
      </c>
      <c r="M10820" s="11" t="s">
        <v>27</v>
      </c>
      <c r="N10820" s="11" t="s">
        <v>624</v>
      </c>
      <c r="O10820" s="12" t="s">
        <v>29</v>
      </c>
      <c r="P10820" s="12"/>
      <c r="Q10820" s="15" t="s">
        <v>47799</v>
      </c>
      <c r="R10820" s="12" t="s">
        <v>42</v>
      </c>
      <c r="S10820" s="11" t="s">
        <v>47800</v>
      </c>
      <c r="T10820" s="11" t="s">
        <v>47801</v>
      </c>
    </row>
    <row x14ac:dyDescent="0.25" r="10821" customHeight="1" ht="19.5">
      <c r="A10821" s="10">
        <v>45226</v>
      </c>
      <c r="B10821" s="11" t="s">
        <v>47802</v>
      </c>
      <c r="C10821" s="11" t="s">
        <v>158</v>
      </c>
      <c r="D10821" s="12"/>
      <c r="E10821" s="13" t="s">
        <v>3605</v>
      </c>
      <c r="F10821" s="11" t="s">
        <v>3606</v>
      </c>
      <c r="G10821" s="12" t="s">
        <v>56</v>
      </c>
      <c r="H10821" s="12"/>
      <c r="I10821" s="14" t="s">
        <v>68</v>
      </c>
      <c r="J10821" s="12" t="s">
        <v>24</v>
      </c>
      <c r="K10821" s="12" t="s">
        <v>172</v>
      </c>
      <c r="L10821" s="12" t="s">
        <v>39</v>
      </c>
      <c r="M10821" s="11" t="s">
        <v>149</v>
      </c>
      <c r="N10821" s="11" t="s">
        <v>28</v>
      </c>
      <c r="O10821" s="12" t="s">
        <v>29</v>
      </c>
      <c r="P10821" s="12"/>
      <c r="Q10821" s="15" t="s">
        <v>47803</v>
      </c>
      <c r="R10821" s="12" t="s">
        <v>42</v>
      </c>
      <c r="S10821" s="11" t="s">
        <v>47804</v>
      </c>
      <c r="T10821" s="11" t="s">
        <v>47805</v>
      </c>
    </row>
    <row x14ac:dyDescent="0.25" r="10822" customHeight="1" ht="19.5">
      <c r="A10822" s="10">
        <v>45228</v>
      </c>
      <c r="B10822" s="11" t="s">
        <v>47806</v>
      </c>
      <c r="C10822" s="11" t="s">
        <v>5363</v>
      </c>
      <c r="D10822" s="12"/>
      <c r="E10822" s="13">
        <v>13047167376</v>
      </c>
      <c r="F10822" s="11" t="s">
        <v>47807</v>
      </c>
      <c r="G10822" s="12" t="s">
        <v>289</v>
      </c>
      <c r="H10822" s="12"/>
      <c r="I10822" s="14" t="s">
        <v>116</v>
      </c>
      <c r="J10822" s="12" t="s">
        <v>24</v>
      </c>
      <c r="K10822" s="12" t="s">
        <v>25</v>
      </c>
      <c r="L10822" s="12" t="s">
        <v>39</v>
      </c>
      <c r="M10822" s="11" t="s">
        <v>27</v>
      </c>
      <c r="N10822" s="11" t="s">
        <v>624</v>
      </c>
      <c r="O10822" s="12" t="s">
        <v>29</v>
      </c>
      <c r="P10822" s="12"/>
      <c r="Q10822" s="15" t="s">
        <v>47808</v>
      </c>
      <c r="R10822" s="12" t="s">
        <v>42</v>
      </c>
      <c r="S10822" s="11" t="s">
        <v>47809</v>
      </c>
      <c r="T10822" s="11" t="s">
        <v>47810</v>
      </c>
    </row>
    <row x14ac:dyDescent="0.25" r="10823" customHeight="1" ht="19.5">
      <c r="A10823" s="10">
        <v>45226</v>
      </c>
      <c r="B10823" s="11" t="s">
        <v>47811</v>
      </c>
      <c r="C10823" s="11" t="s">
        <v>5684</v>
      </c>
      <c r="D10823" s="12"/>
      <c r="E10823" s="13">
        <v>15587900338</v>
      </c>
      <c r="F10823" s="11" t="s">
        <v>47812</v>
      </c>
      <c r="G10823" s="12" t="s">
        <v>37</v>
      </c>
      <c r="H10823" s="12"/>
      <c r="I10823" s="14" t="s">
        <v>1024</v>
      </c>
      <c r="J10823" s="12" t="s">
        <v>24</v>
      </c>
      <c r="K10823" s="12" t="s">
        <v>25</v>
      </c>
      <c r="L10823" s="12" t="s">
        <v>39</v>
      </c>
      <c r="M10823" s="11" t="s">
        <v>27</v>
      </c>
      <c r="N10823" s="11" t="s">
        <v>183</v>
      </c>
      <c r="O10823" s="12" t="s">
        <v>29</v>
      </c>
      <c r="P10823" s="12"/>
      <c r="Q10823" s="15" t="s">
        <v>47813</v>
      </c>
      <c r="R10823" s="12" t="s">
        <v>42</v>
      </c>
      <c r="S10823" s="11" t="s">
        <v>47814</v>
      </c>
      <c r="T10823" s="11"/>
    </row>
    <row x14ac:dyDescent="0.25" r="10824" customHeight="1" ht="19.5">
      <c r="A10824" s="10">
        <v>45228</v>
      </c>
      <c r="B10824" s="11" t="s">
        <v>47815</v>
      </c>
      <c r="C10824" s="11" t="s">
        <v>158</v>
      </c>
      <c r="D10824" s="12"/>
      <c r="E10824" s="13" t="s">
        <v>47816</v>
      </c>
      <c r="F10824" s="11" t="s">
        <v>47817</v>
      </c>
      <c r="G10824" s="12" t="s">
        <v>74</v>
      </c>
      <c r="H10824" s="12"/>
      <c r="I10824" s="14" t="s">
        <v>148</v>
      </c>
      <c r="J10824" s="12" t="s">
        <v>24</v>
      </c>
      <c r="K10824" s="12" t="s">
        <v>25</v>
      </c>
      <c r="L10824" s="12" t="s">
        <v>39</v>
      </c>
      <c r="M10824" s="11" t="s">
        <v>149</v>
      </c>
      <c r="N10824" s="11" t="s">
        <v>28</v>
      </c>
      <c r="O10824" s="12" t="s">
        <v>29</v>
      </c>
      <c r="P10824" s="12"/>
      <c r="Q10824" s="15" t="s">
        <v>47818</v>
      </c>
      <c r="R10824" s="12" t="s">
        <v>42</v>
      </c>
      <c r="S10824" s="11" t="s">
        <v>47819</v>
      </c>
      <c r="T10824" s="11" t="s">
        <v>47820</v>
      </c>
    </row>
    <row x14ac:dyDescent="0.25" r="10825" customHeight="1" ht="19.5">
      <c r="A10825" s="10">
        <v>45226</v>
      </c>
      <c r="B10825" s="11" t="s">
        <v>47821</v>
      </c>
      <c r="C10825" s="11" t="s">
        <v>341</v>
      </c>
      <c r="D10825" s="12"/>
      <c r="E10825" s="13">
        <v>13294246887</v>
      </c>
      <c r="F10825" s="11" t="s">
        <v>47822</v>
      </c>
      <c r="G10825" s="12" t="s">
        <v>62</v>
      </c>
      <c r="H10825" s="12"/>
      <c r="I10825" s="14" t="s">
        <v>49</v>
      </c>
      <c r="J10825" s="12" t="s">
        <v>24</v>
      </c>
      <c r="K10825" s="12" t="s">
        <v>25</v>
      </c>
      <c r="L10825" s="12" t="s">
        <v>39</v>
      </c>
      <c r="M10825" s="11" t="s">
        <v>27</v>
      </c>
      <c r="N10825" s="11" t="s">
        <v>28</v>
      </c>
      <c r="O10825" s="12" t="s">
        <v>29</v>
      </c>
      <c r="P10825" s="12"/>
      <c r="Q10825" s="15" t="s">
        <v>47823</v>
      </c>
      <c r="R10825" s="12" t="s">
        <v>42</v>
      </c>
      <c r="S10825" s="11" t="s">
        <v>47824</v>
      </c>
      <c r="T10825" s="11" t="s">
        <v>47825</v>
      </c>
    </row>
    <row x14ac:dyDescent="0.25" r="10826" customHeight="1" ht="19.5">
      <c r="A10826" s="10">
        <v>45228</v>
      </c>
      <c r="B10826" s="11" t="s">
        <v>47826</v>
      </c>
      <c r="C10826" s="11" t="s">
        <v>1537</v>
      </c>
      <c r="D10826" s="12"/>
      <c r="E10826" s="13">
        <v>15587948388</v>
      </c>
      <c r="F10826" s="11" t="s">
        <v>47827</v>
      </c>
      <c r="G10826" s="12" t="s">
        <v>62</v>
      </c>
      <c r="H10826" s="12"/>
      <c r="I10826" s="14" t="s">
        <v>925</v>
      </c>
      <c r="J10826" s="12" t="s">
        <v>24</v>
      </c>
      <c r="K10826" s="12" t="s">
        <v>25</v>
      </c>
      <c r="L10826" s="12" t="s">
        <v>39</v>
      </c>
      <c r="M10826" s="11" t="s">
        <v>40</v>
      </c>
      <c r="N10826" s="11" t="s">
        <v>28</v>
      </c>
      <c r="O10826" s="12" t="s">
        <v>29</v>
      </c>
      <c r="P10826" s="12"/>
      <c r="Q10826" s="15" t="s">
        <v>47828</v>
      </c>
      <c r="R10826" s="12" t="s">
        <v>42</v>
      </c>
      <c r="S10826" s="11" t="s">
        <v>47829</v>
      </c>
      <c r="T10826" s="11" t="s">
        <v>47830</v>
      </c>
    </row>
    <row x14ac:dyDescent="0.25" r="10827" customHeight="1" ht="19.5">
      <c r="A10827" s="10">
        <v>45226</v>
      </c>
      <c r="B10827" s="11" t="s">
        <v>47831</v>
      </c>
      <c r="C10827" s="11" t="s">
        <v>5363</v>
      </c>
      <c r="D10827" s="12"/>
      <c r="E10827" s="13">
        <v>16671700014</v>
      </c>
      <c r="F10827" s="11" t="s">
        <v>47832</v>
      </c>
      <c r="G10827" s="12" t="s">
        <v>74</v>
      </c>
      <c r="H10827" s="12"/>
      <c r="I10827" s="14" t="s">
        <v>68</v>
      </c>
      <c r="J10827" s="12" t="s">
        <v>24</v>
      </c>
      <c r="K10827" s="12" t="s">
        <v>25</v>
      </c>
      <c r="L10827" s="12" t="s">
        <v>39</v>
      </c>
      <c r="M10827" s="11" t="s">
        <v>40</v>
      </c>
      <c r="N10827" s="11" t="s">
        <v>624</v>
      </c>
      <c r="O10827" s="12" t="s">
        <v>29</v>
      </c>
      <c r="P10827" s="12"/>
      <c r="Q10827" s="15" t="s">
        <v>47833</v>
      </c>
      <c r="R10827" s="12" t="s">
        <v>42</v>
      </c>
      <c r="S10827" s="11" t="s">
        <v>47834</v>
      </c>
      <c r="T10827" s="11" t="s">
        <v>47835</v>
      </c>
    </row>
    <row x14ac:dyDescent="0.25" r="10828" customHeight="1" ht="19.5">
      <c r="A10828" s="10">
        <v>45227</v>
      </c>
      <c r="B10828" s="11" t="s">
        <v>47836</v>
      </c>
      <c r="C10828" s="11" t="s">
        <v>5288</v>
      </c>
      <c r="D10828" s="12"/>
      <c r="E10828" s="13">
        <v>15571755045</v>
      </c>
      <c r="F10828" s="11" t="s">
        <v>47837</v>
      </c>
      <c r="G10828" s="12" t="s">
        <v>23</v>
      </c>
      <c r="H10828" s="12"/>
      <c r="I10828" s="14" t="s">
        <v>136</v>
      </c>
      <c r="J10828" s="12" t="s">
        <v>24</v>
      </c>
      <c r="K10828" s="12" t="s">
        <v>25</v>
      </c>
      <c r="L10828" s="12" t="s">
        <v>39</v>
      </c>
      <c r="M10828" s="11" t="s">
        <v>27</v>
      </c>
      <c r="N10828" s="11" t="s">
        <v>4871</v>
      </c>
      <c r="O10828" s="12" t="s">
        <v>29</v>
      </c>
      <c r="P10828" s="12"/>
      <c r="Q10828" s="15" t="s">
        <v>47838</v>
      </c>
      <c r="R10828" s="12" t="s">
        <v>148</v>
      </c>
      <c r="S10828" s="11" t="s">
        <v>47839</v>
      </c>
      <c r="T10828" s="11" t="s">
        <v>13474</v>
      </c>
    </row>
    <row x14ac:dyDescent="0.25" r="10829" customHeight="1" ht="19.5">
      <c r="A10829" s="10">
        <v>45226</v>
      </c>
      <c r="B10829" s="11" t="s">
        <v>47840</v>
      </c>
      <c r="C10829" s="11" t="s">
        <v>4459</v>
      </c>
      <c r="D10829" s="12"/>
      <c r="E10829" s="13">
        <v>13227273288</v>
      </c>
      <c r="F10829" s="11" t="s">
        <v>47841</v>
      </c>
      <c r="G10829" s="12" t="s">
        <v>62</v>
      </c>
      <c r="H10829" s="12"/>
      <c r="I10829" s="14" t="s">
        <v>590</v>
      </c>
      <c r="J10829" s="12" t="s">
        <v>24</v>
      </c>
      <c r="K10829" s="12" t="s">
        <v>25</v>
      </c>
      <c r="L10829" s="12" t="s">
        <v>39</v>
      </c>
      <c r="M10829" s="11" t="s">
        <v>27</v>
      </c>
      <c r="N10829" s="11" t="s">
        <v>28</v>
      </c>
      <c r="O10829" s="12" t="s">
        <v>29</v>
      </c>
      <c r="P10829" s="12"/>
      <c r="Q10829" s="15" t="s">
        <v>47842</v>
      </c>
      <c r="R10829" s="12" t="s">
        <v>42</v>
      </c>
      <c r="S10829" s="11" t="s">
        <v>47843</v>
      </c>
      <c r="T10829" s="11" t="s">
        <v>47844</v>
      </c>
    </row>
    <row x14ac:dyDescent="0.25" r="10830" customHeight="1" ht="19.5">
      <c r="A10830" s="10">
        <v>45227</v>
      </c>
      <c r="B10830" s="11" t="s">
        <v>47845</v>
      </c>
      <c r="C10830" s="11" t="s">
        <v>158</v>
      </c>
      <c r="D10830" s="12"/>
      <c r="E10830" s="13">
        <v>13177083803</v>
      </c>
      <c r="F10830" s="11" t="s">
        <v>47846</v>
      </c>
      <c r="G10830" s="12" t="s">
        <v>37</v>
      </c>
      <c r="H10830" s="12"/>
      <c r="I10830" s="14">
        <v>10015</v>
      </c>
      <c r="J10830" s="12" t="s">
        <v>24</v>
      </c>
      <c r="K10830" s="12" t="s">
        <v>69</v>
      </c>
      <c r="L10830" s="12" t="s">
        <v>26</v>
      </c>
      <c r="M10830" s="11" t="s">
        <v>27</v>
      </c>
      <c r="N10830" s="11" t="s">
        <v>28</v>
      </c>
      <c r="O10830" s="12" t="s">
        <v>29</v>
      </c>
      <c r="P10830" s="12"/>
      <c r="Q10830" s="15" t="s">
        <v>47847</v>
      </c>
      <c r="R10830" s="12" t="s">
        <v>31</v>
      </c>
      <c r="S10830" s="11" t="s">
        <v>47848</v>
      </c>
      <c r="T10830" s="11" t="s">
        <v>47849</v>
      </c>
    </row>
    <row x14ac:dyDescent="0.25" r="10831" customHeight="1" ht="19.5">
      <c r="A10831" s="10">
        <v>45228</v>
      </c>
      <c r="B10831" s="11" t="s">
        <v>47850</v>
      </c>
      <c r="C10831" s="11" t="s">
        <v>158</v>
      </c>
      <c r="D10831" s="12"/>
      <c r="E10831" s="13" t="s">
        <v>47851</v>
      </c>
      <c r="F10831" s="11" t="s">
        <v>47852</v>
      </c>
      <c r="G10831" s="12" t="s">
        <v>74</v>
      </c>
      <c r="H10831" s="12"/>
      <c r="I10831" s="14" t="s">
        <v>381</v>
      </c>
      <c r="J10831" s="12" t="s">
        <v>24</v>
      </c>
      <c r="K10831" s="12" t="s">
        <v>25</v>
      </c>
      <c r="L10831" s="12" t="s">
        <v>39</v>
      </c>
      <c r="M10831" s="11" t="s">
        <v>149</v>
      </c>
      <c r="N10831" s="11" t="s">
        <v>28</v>
      </c>
      <c r="O10831" s="12" t="s">
        <v>29</v>
      </c>
      <c r="P10831" s="12"/>
      <c r="Q10831" s="15" t="s">
        <v>47853</v>
      </c>
      <c r="R10831" s="12" t="s">
        <v>42</v>
      </c>
      <c r="S10831" s="11" t="s">
        <v>47854</v>
      </c>
      <c r="T10831" s="11" t="s">
        <v>47855</v>
      </c>
    </row>
    <row x14ac:dyDescent="0.25" r="10832" customHeight="1" ht="19.5">
      <c r="A10832" s="10">
        <v>45228</v>
      </c>
      <c r="B10832" s="11" t="s">
        <v>47856</v>
      </c>
      <c r="C10832" s="11" t="s">
        <v>5363</v>
      </c>
      <c r="D10832" s="12"/>
      <c r="E10832" s="13">
        <v>15671041937</v>
      </c>
      <c r="F10832" s="11" t="s">
        <v>47857</v>
      </c>
      <c r="G10832" s="12" t="s">
        <v>74</v>
      </c>
      <c r="H10832" s="12"/>
      <c r="I10832" s="14" t="s">
        <v>142</v>
      </c>
      <c r="J10832" s="12" t="s">
        <v>24</v>
      </c>
      <c r="K10832" s="12" t="s">
        <v>25</v>
      </c>
      <c r="L10832" s="12" t="s">
        <v>39</v>
      </c>
      <c r="M10832" s="11" t="s">
        <v>40</v>
      </c>
      <c r="N10832" s="11" t="s">
        <v>624</v>
      </c>
      <c r="O10832" s="12" t="s">
        <v>29</v>
      </c>
      <c r="P10832" s="12"/>
      <c r="Q10832" s="15" t="s">
        <v>47858</v>
      </c>
      <c r="R10832" s="12" t="s">
        <v>42</v>
      </c>
      <c r="S10832" s="11" t="s">
        <v>47859</v>
      </c>
      <c r="T10832" s="11" t="s">
        <v>47860</v>
      </c>
    </row>
    <row x14ac:dyDescent="0.25" r="10833" customHeight="1" ht="19.5">
      <c r="A10833" s="10">
        <v>45227</v>
      </c>
      <c r="B10833" s="11" t="s">
        <v>47861</v>
      </c>
      <c r="C10833" s="11" t="s">
        <v>336</v>
      </c>
      <c r="D10833" s="12"/>
      <c r="E10833" s="13">
        <v>18695074965</v>
      </c>
      <c r="F10833" s="11" t="s">
        <v>47862</v>
      </c>
      <c r="G10833" s="12" t="s">
        <v>37</v>
      </c>
      <c r="H10833" s="12"/>
      <c r="I10833" s="14">
        <v>10015</v>
      </c>
      <c r="J10833" s="12" t="s">
        <v>24</v>
      </c>
      <c r="K10833" s="12" t="s">
        <v>69</v>
      </c>
      <c r="L10833" s="12" t="s">
        <v>26</v>
      </c>
      <c r="M10833" s="11" t="s">
        <v>27</v>
      </c>
      <c r="N10833" s="11" t="s">
        <v>28</v>
      </c>
      <c r="O10833" s="12" t="s">
        <v>29</v>
      </c>
      <c r="P10833" s="12"/>
      <c r="Q10833" s="15" t="s">
        <v>47863</v>
      </c>
      <c r="R10833" s="12" t="s">
        <v>31</v>
      </c>
      <c r="S10833" s="11" t="s">
        <v>47864</v>
      </c>
      <c r="T10833" s="11" t="s">
        <v>47865</v>
      </c>
    </row>
    <row x14ac:dyDescent="0.25" r="10834" customHeight="1" ht="19.5">
      <c r="A10834" s="10">
        <v>45227</v>
      </c>
      <c r="B10834" s="11" t="s">
        <v>47866</v>
      </c>
      <c r="C10834" s="11" t="s">
        <v>4867</v>
      </c>
      <c r="D10834" s="12"/>
      <c r="E10834" s="13" t="s">
        <v>47867</v>
      </c>
      <c r="F10834" s="11" t="s">
        <v>47868</v>
      </c>
      <c r="G10834" s="12" t="s">
        <v>74</v>
      </c>
      <c r="H10834" s="12" t="s">
        <v>98</v>
      </c>
      <c r="I10834" s="14" t="s">
        <v>4870</v>
      </c>
      <c r="J10834" s="12" t="s">
        <v>24</v>
      </c>
      <c r="K10834" s="12" t="s">
        <v>25</v>
      </c>
      <c r="L10834" s="12" t="s">
        <v>39</v>
      </c>
      <c r="M10834" s="11" t="s">
        <v>149</v>
      </c>
      <c r="N10834" s="11" t="s">
        <v>4871</v>
      </c>
      <c r="O10834" s="12" t="s">
        <v>29</v>
      </c>
      <c r="P10834" s="12"/>
      <c r="Q10834" s="15" t="s">
        <v>47869</v>
      </c>
      <c r="R10834" s="12" t="s">
        <v>148</v>
      </c>
      <c r="S10834" s="11" t="s">
        <v>47870</v>
      </c>
      <c r="T10834" s="11" t="s">
        <v>4978</v>
      </c>
    </row>
    <row x14ac:dyDescent="0.25" r="10835" customHeight="1" ht="19.5">
      <c r="A10835" s="10">
        <v>45226</v>
      </c>
      <c r="B10835" s="11" t="s">
        <v>47871</v>
      </c>
      <c r="C10835" s="11" t="s">
        <v>5363</v>
      </c>
      <c r="D10835" s="12"/>
      <c r="E10835" s="13">
        <v>16671001256</v>
      </c>
      <c r="F10835" s="11" t="s">
        <v>35848</v>
      </c>
      <c r="G10835" s="12" t="s">
        <v>74</v>
      </c>
      <c r="H10835" s="12"/>
      <c r="I10835" s="14" t="s">
        <v>8690</v>
      </c>
      <c r="J10835" s="12" t="s">
        <v>24</v>
      </c>
      <c r="K10835" s="12" t="s">
        <v>25</v>
      </c>
      <c r="L10835" s="12" t="s">
        <v>39</v>
      </c>
      <c r="M10835" s="11" t="s">
        <v>40</v>
      </c>
      <c r="N10835" s="11" t="s">
        <v>624</v>
      </c>
      <c r="O10835" s="12" t="s">
        <v>29</v>
      </c>
      <c r="P10835" s="12"/>
      <c r="Q10835" s="15" t="s">
        <v>47872</v>
      </c>
      <c r="R10835" s="12" t="s">
        <v>42</v>
      </c>
      <c r="S10835" s="11" t="s">
        <v>47873</v>
      </c>
      <c r="T10835" s="11" t="s">
        <v>47860</v>
      </c>
    </row>
    <row x14ac:dyDescent="0.25" r="10836" customHeight="1" ht="19.5">
      <c r="A10836" s="10">
        <v>45228</v>
      </c>
      <c r="B10836" s="11" t="s">
        <v>47874</v>
      </c>
      <c r="C10836" s="11" t="s">
        <v>5363</v>
      </c>
      <c r="D10836" s="12"/>
      <c r="E10836" s="13">
        <v>15587960331</v>
      </c>
      <c r="F10836" s="11" t="s">
        <v>47875</v>
      </c>
      <c r="G10836" s="12" t="s">
        <v>74</v>
      </c>
      <c r="H10836" s="12"/>
      <c r="I10836" s="14" t="s">
        <v>486</v>
      </c>
      <c r="J10836" s="12" t="s">
        <v>24</v>
      </c>
      <c r="K10836" s="12" t="s">
        <v>25</v>
      </c>
      <c r="L10836" s="12" t="s">
        <v>39</v>
      </c>
      <c r="M10836" s="11" t="s">
        <v>40</v>
      </c>
      <c r="N10836" s="11" t="s">
        <v>624</v>
      </c>
      <c r="O10836" s="12" t="s">
        <v>29</v>
      </c>
      <c r="P10836" s="12"/>
      <c r="Q10836" s="15" t="s">
        <v>47876</v>
      </c>
      <c r="R10836" s="12" t="s">
        <v>42</v>
      </c>
      <c r="S10836" s="11" t="s">
        <v>47877</v>
      </c>
      <c r="T10836" s="11" t="s">
        <v>47878</v>
      </c>
    </row>
    <row x14ac:dyDescent="0.25" r="10837" customHeight="1" ht="19.5">
      <c r="A10837" s="10">
        <v>45227</v>
      </c>
      <c r="B10837" s="11" t="s">
        <v>47879</v>
      </c>
      <c r="C10837" s="11" t="s">
        <v>5363</v>
      </c>
      <c r="D10837" s="12"/>
      <c r="E10837" s="13">
        <v>18674278035</v>
      </c>
      <c r="F10837" s="11" t="s">
        <v>47880</v>
      </c>
      <c r="G10837" s="12" t="s">
        <v>74</v>
      </c>
      <c r="H10837" s="12"/>
      <c r="I10837" s="14" t="s">
        <v>99</v>
      </c>
      <c r="J10837" s="12" t="s">
        <v>24</v>
      </c>
      <c r="K10837" s="12" t="s">
        <v>25</v>
      </c>
      <c r="L10837" s="12" t="s">
        <v>39</v>
      </c>
      <c r="M10837" s="11" t="s">
        <v>27</v>
      </c>
      <c r="N10837" s="11" t="s">
        <v>624</v>
      </c>
      <c r="O10837" s="12" t="s">
        <v>29</v>
      </c>
      <c r="P10837" s="12"/>
      <c r="Q10837" s="15" t="s">
        <v>47881</v>
      </c>
      <c r="R10837" s="12" t="s">
        <v>42</v>
      </c>
      <c r="S10837" s="11" t="s">
        <v>47882</v>
      </c>
      <c r="T10837" s="11" t="s">
        <v>47883</v>
      </c>
    </row>
    <row x14ac:dyDescent="0.25" r="10838" customHeight="1" ht="19.5">
      <c r="A10838" s="10">
        <v>45228</v>
      </c>
      <c r="B10838" s="11" t="s">
        <v>47884</v>
      </c>
      <c r="C10838" s="11" t="s">
        <v>5626</v>
      </c>
      <c r="D10838" s="12"/>
      <c r="E10838" s="13">
        <v>15972157190</v>
      </c>
      <c r="F10838" s="11" t="s">
        <v>47885</v>
      </c>
      <c r="G10838" s="12" t="s">
        <v>48</v>
      </c>
      <c r="H10838" s="12"/>
      <c r="I10838" s="14" t="s">
        <v>131</v>
      </c>
      <c r="J10838" s="12" t="s">
        <v>24</v>
      </c>
      <c r="K10838" s="12" t="s">
        <v>25</v>
      </c>
      <c r="L10838" s="12" t="s">
        <v>39</v>
      </c>
      <c r="M10838" s="11" t="s">
        <v>40</v>
      </c>
      <c r="N10838" s="11" t="s">
        <v>28</v>
      </c>
      <c r="O10838" s="12" t="s">
        <v>29</v>
      </c>
      <c r="P10838" s="12"/>
      <c r="Q10838" s="15" t="s">
        <v>47886</v>
      </c>
      <c r="R10838" s="12" t="s">
        <v>42</v>
      </c>
      <c r="S10838" s="11" t="s">
        <v>47887</v>
      </c>
      <c r="T10838" s="11" t="s">
        <v>47888</v>
      </c>
    </row>
    <row x14ac:dyDescent="0.25" r="10839" customHeight="1" ht="19.5">
      <c r="A10839" s="10">
        <v>45226</v>
      </c>
      <c r="B10839" s="11" t="s">
        <v>47889</v>
      </c>
      <c r="C10839" s="11" t="s">
        <v>5684</v>
      </c>
      <c r="D10839" s="12"/>
      <c r="E10839" s="13">
        <v>15629370585</v>
      </c>
      <c r="F10839" s="11" t="s">
        <v>47890</v>
      </c>
      <c r="G10839" s="12" t="s">
        <v>74</v>
      </c>
      <c r="H10839" s="12"/>
      <c r="I10839" s="14" t="s">
        <v>352</v>
      </c>
      <c r="J10839" s="12" t="s">
        <v>24</v>
      </c>
      <c r="K10839" s="12" t="s">
        <v>25</v>
      </c>
      <c r="L10839" s="12" t="s">
        <v>39</v>
      </c>
      <c r="M10839" s="11" t="s">
        <v>40</v>
      </c>
      <c r="N10839" s="11" t="s">
        <v>183</v>
      </c>
      <c r="O10839" s="12" t="s">
        <v>29</v>
      </c>
      <c r="P10839" s="12"/>
      <c r="Q10839" s="15" t="s">
        <v>47891</v>
      </c>
      <c r="R10839" s="12" t="s">
        <v>42</v>
      </c>
      <c r="S10839" s="11" t="s">
        <v>47892</v>
      </c>
      <c r="T10839" s="11"/>
    </row>
    <row x14ac:dyDescent="0.25" r="10840" customHeight="1" ht="19.5">
      <c r="A10840" s="10">
        <v>45227</v>
      </c>
      <c r="B10840" s="11" t="s">
        <v>47893</v>
      </c>
      <c r="C10840" s="11" t="s">
        <v>4867</v>
      </c>
      <c r="D10840" s="12"/>
      <c r="E10840" s="13" t="s">
        <v>47894</v>
      </c>
      <c r="F10840" s="11" t="s">
        <v>47895</v>
      </c>
      <c r="G10840" s="12" t="s">
        <v>74</v>
      </c>
      <c r="H10840" s="12" t="s">
        <v>98</v>
      </c>
      <c r="I10840" s="14" t="s">
        <v>4870</v>
      </c>
      <c r="J10840" s="12" t="s">
        <v>24</v>
      </c>
      <c r="K10840" s="12" t="s">
        <v>25</v>
      </c>
      <c r="L10840" s="12" t="s">
        <v>39</v>
      </c>
      <c r="M10840" s="11" t="s">
        <v>149</v>
      </c>
      <c r="N10840" s="11" t="s">
        <v>4871</v>
      </c>
      <c r="O10840" s="12" t="s">
        <v>29</v>
      </c>
      <c r="P10840" s="12"/>
      <c r="Q10840" s="15" t="s">
        <v>47896</v>
      </c>
      <c r="R10840" s="12" t="s">
        <v>148</v>
      </c>
      <c r="S10840" s="11" t="s">
        <v>47897</v>
      </c>
      <c r="T10840" s="11" t="s">
        <v>4955</v>
      </c>
    </row>
    <row x14ac:dyDescent="0.25" r="10841" customHeight="1" ht="19.5">
      <c r="A10841" s="10">
        <v>45228</v>
      </c>
      <c r="B10841" s="11" t="s">
        <v>47898</v>
      </c>
      <c r="C10841" s="11" t="s">
        <v>180</v>
      </c>
      <c r="D10841" s="12"/>
      <c r="E10841" s="13">
        <v>15586367692</v>
      </c>
      <c r="F10841" s="11" t="s">
        <v>47899</v>
      </c>
      <c r="G10841" s="12" t="s">
        <v>74</v>
      </c>
      <c r="H10841" s="12"/>
      <c r="I10841" s="14" t="s">
        <v>241</v>
      </c>
      <c r="J10841" s="12" t="s">
        <v>24</v>
      </c>
      <c r="K10841" s="12" t="s">
        <v>25</v>
      </c>
      <c r="L10841" s="12" t="s">
        <v>39</v>
      </c>
      <c r="M10841" s="11" t="s">
        <v>27</v>
      </c>
      <c r="N10841" s="11" t="s">
        <v>183</v>
      </c>
      <c r="O10841" s="12" t="s">
        <v>29</v>
      </c>
      <c r="P10841" s="12"/>
      <c r="Q10841" s="15" t="s">
        <v>47900</v>
      </c>
      <c r="R10841" s="12" t="s">
        <v>51</v>
      </c>
      <c r="S10841" s="11" t="s">
        <v>47901</v>
      </c>
      <c r="T10841" s="11"/>
    </row>
    <row x14ac:dyDescent="0.25" r="10842" customHeight="1" ht="19.5">
      <c r="A10842" s="10">
        <v>45228</v>
      </c>
      <c r="B10842" s="11" t="s">
        <v>47902</v>
      </c>
      <c r="C10842" s="11" t="s">
        <v>545</v>
      </c>
      <c r="D10842" s="12"/>
      <c r="E10842" s="13">
        <v>15671042941</v>
      </c>
      <c r="F10842" s="11" t="s">
        <v>47903</v>
      </c>
      <c r="G10842" s="12" t="s">
        <v>171</v>
      </c>
      <c r="H10842" s="12"/>
      <c r="I10842" s="14" t="s">
        <v>1623</v>
      </c>
      <c r="J10842" s="12" t="s">
        <v>24</v>
      </c>
      <c r="K10842" s="12" t="s">
        <v>69</v>
      </c>
      <c r="L10842" s="12" t="s">
        <v>39</v>
      </c>
      <c r="M10842" s="11" t="s">
        <v>27</v>
      </c>
      <c r="N10842" s="11" t="s">
        <v>28</v>
      </c>
      <c r="O10842" s="12" t="s">
        <v>29</v>
      </c>
      <c r="P10842" s="12"/>
      <c r="Q10842" s="15" t="s">
        <v>47904</v>
      </c>
      <c r="R10842" s="12" t="s">
        <v>42</v>
      </c>
      <c r="S10842" s="11" t="s">
        <v>47905</v>
      </c>
      <c r="T10842" s="11" t="s">
        <v>47906</v>
      </c>
    </row>
    <row x14ac:dyDescent="0.25" r="10843" customHeight="1" ht="19.5">
      <c r="A10843" s="10">
        <v>45227</v>
      </c>
      <c r="B10843" s="11" t="s">
        <v>47907</v>
      </c>
      <c r="C10843" s="11" t="s">
        <v>4499</v>
      </c>
      <c r="D10843" s="12"/>
      <c r="E10843" s="13">
        <v>13135809303</v>
      </c>
      <c r="F10843" s="11" t="s">
        <v>47908</v>
      </c>
      <c r="G10843" s="12" t="s">
        <v>115</v>
      </c>
      <c r="H10843" s="12"/>
      <c r="I10843" s="14" t="s">
        <v>272</v>
      </c>
      <c r="J10843" s="12" t="s">
        <v>24</v>
      </c>
      <c r="K10843" s="12" t="s">
        <v>25</v>
      </c>
      <c r="L10843" s="12" t="s">
        <v>39</v>
      </c>
      <c r="M10843" s="11" t="s">
        <v>27</v>
      </c>
      <c r="N10843" s="11" t="s">
        <v>183</v>
      </c>
      <c r="O10843" s="12" t="s">
        <v>29</v>
      </c>
      <c r="P10843" s="12"/>
      <c r="Q10843" s="15" t="s">
        <v>47909</v>
      </c>
      <c r="R10843" s="12" t="s">
        <v>42</v>
      </c>
      <c r="S10843" s="11" t="s">
        <v>47910</v>
      </c>
      <c r="T10843" s="11"/>
    </row>
    <row x14ac:dyDescent="0.25" r="10844" customHeight="1" ht="19.5">
      <c r="A10844" s="10">
        <v>45226</v>
      </c>
      <c r="B10844" s="11" t="s">
        <v>47911</v>
      </c>
      <c r="C10844" s="11" t="s">
        <v>5684</v>
      </c>
      <c r="D10844" s="12"/>
      <c r="E10844" s="13">
        <v>13032738457</v>
      </c>
      <c r="F10844" s="11" t="s">
        <v>47912</v>
      </c>
      <c r="G10844" s="12" t="s">
        <v>216</v>
      </c>
      <c r="H10844" s="12"/>
      <c r="I10844" s="14" t="s">
        <v>68</v>
      </c>
      <c r="J10844" s="12" t="s">
        <v>24</v>
      </c>
      <c r="K10844" s="12" t="s">
        <v>25</v>
      </c>
      <c r="L10844" s="12" t="s">
        <v>39</v>
      </c>
      <c r="M10844" s="11" t="s">
        <v>27</v>
      </c>
      <c r="N10844" s="11" t="s">
        <v>183</v>
      </c>
      <c r="O10844" s="12" t="s">
        <v>29</v>
      </c>
      <c r="P10844" s="12"/>
      <c r="Q10844" s="15" t="s">
        <v>47913</v>
      </c>
      <c r="R10844" s="12" t="s">
        <v>42</v>
      </c>
      <c r="S10844" s="11" t="s">
        <v>47914</v>
      </c>
      <c r="T10844" s="11"/>
    </row>
    <row x14ac:dyDescent="0.25" r="10845" customHeight="1" ht="19.5">
      <c r="A10845" s="10">
        <v>45227</v>
      </c>
      <c r="B10845" s="11" t="s">
        <v>47915</v>
      </c>
      <c r="C10845" s="11" t="s">
        <v>4867</v>
      </c>
      <c r="D10845" s="12"/>
      <c r="E10845" s="13" t="s">
        <v>47916</v>
      </c>
      <c r="F10845" s="11" t="s">
        <v>47917</v>
      </c>
      <c r="G10845" s="12" t="s">
        <v>74</v>
      </c>
      <c r="H10845" s="12"/>
      <c r="I10845" s="14" t="s">
        <v>4870</v>
      </c>
      <c r="J10845" s="12" t="s">
        <v>24</v>
      </c>
      <c r="K10845" s="12" t="s">
        <v>25</v>
      </c>
      <c r="L10845" s="12" t="s">
        <v>39</v>
      </c>
      <c r="M10845" s="11" t="s">
        <v>149</v>
      </c>
      <c r="N10845" s="11" t="s">
        <v>4871</v>
      </c>
      <c r="O10845" s="12" t="s">
        <v>29</v>
      </c>
      <c r="P10845" s="12"/>
      <c r="Q10845" s="15" t="s">
        <v>47918</v>
      </c>
      <c r="R10845" s="12" t="s">
        <v>148</v>
      </c>
      <c r="S10845" s="11" t="s">
        <v>47919</v>
      </c>
      <c r="T10845" s="11" t="s">
        <v>4887</v>
      </c>
    </row>
    <row x14ac:dyDescent="0.25" r="10846" customHeight="1" ht="19.5">
      <c r="A10846" s="10">
        <v>45227</v>
      </c>
      <c r="B10846" s="11" t="s">
        <v>47920</v>
      </c>
      <c r="C10846" s="11" t="s">
        <v>12551</v>
      </c>
      <c r="D10846" s="12"/>
      <c r="E10846" s="13">
        <v>17671259958</v>
      </c>
      <c r="F10846" s="11" t="s">
        <v>47921</v>
      </c>
      <c r="G10846" s="12" t="s">
        <v>115</v>
      </c>
      <c r="H10846" s="12"/>
      <c r="I10846" s="14">
        <v>10015</v>
      </c>
      <c r="J10846" s="12" t="s">
        <v>24</v>
      </c>
      <c r="K10846" s="12" t="s">
        <v>69</v>
      </c>
      <c r="L10846" s="12" t="s">
        <v>26</v>
      </c>
      <c r="M10846" s="11" t="s">
        <v>27</v>
      </c>
      <c r="N10846" s="11" t="s">
        <v>28</v>
      </c>
      <c r="O10846" s="12" t="s">
        <v>29</v>
      </c>
      <c r="P10846" s="12"/>
      <c r="Q10846" s="15" t="s">
        <v>47922</v>
      </c>
      <c r="R10846" s="12" t="s">
        <v>31</v>
      </c>
      <c r="S10846" s="11" t="s">
        <v>47923</v>
      </c>
      <c r="T10846" s="11" t="s">
        <v>47924</v>
      </c>
    </row>
    <row x14ac:dyDescent="0.25" r="10847" customHeight="1" ht="19.5">
      <c r="A10847" s="10">
        <v>45228</v>
      </c>
      <c r="B10847" s="11" t="s">
        <v>47925</v>
      </c>
      <c r="C10847" s="11" t="s">
        <v>158</v>
      </c>
      <c r="D10847" s="12"/>
      <c r="E10847" s="13">
        <v>15697277068</v>
      </c>
      <c r="F10847" s="11" t="s">
        <v>47926</v>
      </c>
      <c r="G10847" s="12" t="s">
        <v>48</v>
      </c>
      <c r="H10847" s="12" t="s">
        <v>98</v>
      </c>
      <c r="I10847" s="14" t="s">
        <v>182</v>
      </c>
      <c r="J10847" s="12" t="s">
        <v>24</v>
      </c>
      <c r="K10847" s="12" t="s">
        <v>25</v>
      </c>
      <c r="L10847" s="12" t="s">
        <v>39</v>
      </c>
      <c r="M10847" s="11" t="s">
        <v>40</v>
      </c>
      <c r="N10847" s="11" t="s">
        <v>28</v>
      </c>
      <c r="O10847" s="12" t="s">
        <v>29</v>
      </c>
      <c r="P10847" s="12"/>
      <c r="Q10847" s="15" t="s">
        <v>47927</v>
      </c>
      <c r="R10847" s="12" t="s">
        <v>42</v>
      </c>
      <c r="S10847" s="11" t="s">
        <v>47928</v>
      </c>
      <c r="T10847" s="11" t="s">
        <v>47929</v>
      </c>
    </row>
    <row x14ac:dyDescent="0.25" r="10848" customHeight="1" ht="19.5">
      <c r="A10848" s="10">
        <v>45227</v>
      </c>
      <c r="B10848" s="11" t="s">
        <v>47930</v>
      </c>
      <c r="C10848" s="11" t="s">
        <v>4882</v>
      </c>
      <c r="D10848" s="12"/>
      <c r="E10848" s="13" t="s">
        <v>47931</v>
      </c>
      <c r="F10848" s="11" t="s">
        <v>44641</v>
      </c>
      <c r="G10848" s="12" t="s">
        <v>74</v>
      </c>
      <c r="H10848" s="12"/>
      <c r="I10848" s="14" t="s">
        <v>142</v>
      </c>
      <c r="J10848" s="12" t="s">
        <v>24</v>
      </c>
      <c r="K10848" s="12" t="s">
        <v>25</v>
      </c>
      <c r="L10848" s="12" t="s">
        <v>39</v>
      </c>
      <c r="M10848" s="11" t="s">
        <v>149</v>
      </c>
      <c r="N10848" s="11" t="s">
        <v>4871</v>
      </c>
      <c r="O10848" s="12" t="s">
        <v>29</v>
      </c>
      <c r="P10848" s="12"/>
      <c r="Q10848" s="15" t="s">
        <v>47932</v>
      </c>
      <c r="R10848" s="12" t="s">
        <v>148</v>
      </c>
      <c r="S10848" s="11" t="s">
        <v>47933</v>
      </c>
      <c r="T10848" s="11" t="s">
        <v>4893</v>
      </c>
    </row>
    <row x14ac:dyDescent="0.25" r="10849" customHeight="1" ht="19.5">
      <c r="A10849" s="10">
        <v>45227</v>
      </c>
      <c r="B10849" s="11" t="s">
        <v>47934</v>
      </c>
      <c r="C10849" s="11" t="s">
        <v>1132</v>
      </c>
      <c r="D10849" s="12"/>
      <c r="E10849" s="13">
        <v>18671730153</v>
      </c>
      <c r="F10849" s="11" t="s">
        <v>47935</v>
      </c>
      <c r="G10849" s="12" t="s">
        <v>289</v>
      </c>
      <c r="H10849" s="12" t="s">
        <v>98</v>
      </c>
      <c r="I10849" s="14" t="s">
        <v>272</v>
      </c>
      <c r="J10849" s="12" t="s">
        <v>24</v>
      </c>
      <c r="K10849" s="12" t="s">
        <v>25</v>
      </c>
      <c r="L10849" s="12" t="s">
        <v>39</v>
      </c>
      <c r="M10849" s="11" t="s">
        <v>27</v>
      </c>
      <c r="N10849" s="11" t="s">
        <v>183</v>
      </c>
      <c r="O10849" s="12" t="s">
        <v>29</v>
      </c>
      <c r="P10849" s="12"/>
      <c r="Q10849" s="15" t="s">
        <v>47936</v>
      </c>
      <c r="R10849" s="12" t="s">
        <v>51</v>
      </c>
      <c r="S10849" s="11" t="s">
        <v>47937</v>
      </c>
      <c r="T10849" s="11"/>
    </row>
    <row x14ac:dyDescent="0.25" r="10850" customHeight="1" ht="19.5">
      <c r="A10850" s="10">
        <v>45228</v>
      </c>
      <c r="B10850" s="11" t="s">
        <v>47938</v>
      </c>
      <c r="C10850" s="11" t="s">
        <v>4867</v>
      </c>
      <c r="D10850" s="12"/>
      <c r="E10850" s="13" t="s">
        <v>47939</v>
      </c>
      <c r="F10850" s="11" t="s">
        <v>47940</v>
      </c>
      <c r="G10850" s="12" t="s">
        <v>74</v>
      </c>
      <c r="H10850" s="12"/>
      <c r="I10850" s="14" t="s">
        <v>4870</v>
      </c>
      <c r="J10850" s="12" t="s">
        <v>24</v>
      </c>
      <c r="K10850" s="12" t="s">
        <v>25</v>
      </c>
      <c r="L10850" s="12" t="s">
        <v>39</v>
      </c>
      <c r="M10850" s="11" t="s">
        <v>149</v>
      </c>
      <c r="N10850" s="11" t="s">
        <v>4871</v>
      </c>
      <c r="O10850" s="12" t="s">
        <v>29</v>
      </c>
      <c r="P10850" s="12"/>
      <c r="Q10850" s="15" t="s">
        <v>47941</v>
      </c>
      <c r="R10850" s="12" t="s">
        <v>148</v>
      </c>
      <c r="S10850" s="11" t="s">
        <v>47942</v>
      </c>
      <c r="T10850" s="11" t="s">
        <v>4874</v>
      </c>
    </row>
    <row x14ac:dyDescent="0.25" r="10851" customHeight="1" ht="19.5">
      <c r="A10851" s="10">
        <v>45228</v>
      </c>
      <c r="B10851" s="11" t="s">
        <v>47943</v>
      </c>
      <c r="C10851" s="11" t="s">
        <v>158</v>
      </c>
      <c r="D10851" s="12"/>
      <c r="E10851" s="13">
        <v>13264919805</v>
      </c>
      <c r="F10851" s="11" t="s">
        <v>47944</v>
      </c>
      <c r="G10851" s="12" t="s">
        <v>62</v>
      </c>
      <c r="H10851" s="12"/>
      <c r="I10851" s="14" t="s">
        <v>615</v>
      </c>
      <c r="J10851" s="12" t="s">
        <v>24</v>
      </c>
      <c r="K10851" s="12" t="s">
        <v>25</v>
      </c>
      <c r="L10851" s="12" t="s">
        <v>39</v>
      </c>
      <c r="M10851" s="11" t="s">
        <v>27</v>
      </c>
      <c r="N10851" s="11" t="s">
        <v>28</v>
      </c>
      <c r="O10851" s="12" t="s">
        <v>29</v>
      </c>
      <c r="P10851" s="12"/>
      <c r="Q10851" s="15" t="s">
        <v>47945</v>
      </c>
      <c r="R10851" s="12" t="s">
        <v>42</v>
      </c>
      <c r="S10851" s="11" t="s">
        <v>47946</v>
      </c>
      <c r="T10851" s="11" t="s">
        <v>47947</v>
      </c>
    </row>
    <row x14ac:dyDescent="0.25" r="10852" customHeight="1" ht="19.5">
      <c r="A10852" s="10">
        <v>45227</v>
      </c>
      <c r="B10852" s="11" t="s">
        <v>47948</v>
      </c>
      <c r="C10852" s="11" t="s">
        <v>4867</v>
      </c>
      <c r="D10852" s="12"/>
      <c r="E10852" s="13" t="s">
        <v>47949</v>
      </c>
      <c r="F10852" s="11" t="s">
        <v>47950</v>
      </c>
      <c r="G10852" s="12" t="s">
        <v>74</v>
      </c>
      <c r="H10852" s="12"/>
      <c r="I10852" s="14" t="s">
        <v>4870</v>
      </c>
      <c r="J10852" s="12" t="s">
        <v>24</v>
      </c>
      <c r="K10852" s="12" t="s">
        <v>25</v>
      </c>
      <c r="L10852" s="12" t="s">
        <v>39</v>
      </c>
      <c r="M10852" s="11" t="s">
        <v>149</v>
      </c>
      <c r="N10852" s="11" t="s">
        <v>4871</v>
      </c>
      <c r="O10852" s="12" t="s">
        <v>29</v>
      </c>
      <c r="P10852" s="12"/>
      <c r="Q10852" s="15" t="s">
        <v>47951</v>
      </c>
      <c r="R10852" s="12" t="s">
        <v>148</v>
      </c>
      <c r="S10852" s="11" t="s">
        <v>47952</v>
      </c>
      <c r="T10852" s="11" t="s">
        <v>4961</v>
      </c>
    </row>
    <row x14ac:dyDescent="0.25" r="10853" customHeight="1" ht="19.5">
      <c r="A10853" s="10">
        <v>45227</v>
      </c>
      <c r="B10853" s="11" t="s">
        <v>47953</v>
      </c>
      <c r="C10853" s="11" t="s">
        <v>5137</v>
      </c>
      <c r="D10853" s="12"/>
      <c r="E10853" s="13" t="s">
        <v>47954</v>
      </c>
      <c r="F10853" s="11" t="s">
        <v>47955</v>
      </c>
      <c r="G10853" s="12" t="s">
        <v>2674</v>
      </c>
      <c r="H10853" s="12"/>
      <c r="I10853" s="14" t="s">
        <v>5140</v>
      </c>
      <c r="J10853" s="12" t="s">
        <v>24</v>
      </c>
      <c r="K10853" s="12" t="s">
        <v>25</v>
      </c>
      <c r="L10853" s="12" t="s">
        <v>39</v>
      </c>
      <c r="M10853" s="11" t="s">
        <v>149</v>
      </c>
      <c r="N10853" s="11" t="s">
        <v>4871</v>
      </c>
      <c r="O10853" s="12" t="s">
        <v>29</v>
      </c>
      <c r="P10853" s="12"/>
      <c r="Q10853" s="15" t="s">
        <v>47956</v>
      </c>
      <c r="R10853" s="12" t="s">
        <v>148</v>
      </c>
      <c r="S10853" s="11" t="s">
        <v>47957</v>
      </c>
      <c r="T10853" s="11" t="s">
        <v>4906</v>
      </c>
    </row>
    <row x14ac:dyDescent="0.25" r="10854" customHeight="1" ht="19.5">
      <c r="A10854" s="10">
        <v>45226</v>
      </c>
      <c r="B10854" s="11" t="s">
        <v>47958</v>
      </c>
      <c r="C10854" s="11" t="s">
        <v>5684</v>
      </c>
      <c r="D10854" s="12"/>
      <c r="E10854" s="13">
        <v>15672537290</v>
      </c>
      <c r="F10854" s="11" t="s">
        <v>47959</v>
      </c>
      <c r="G10854" s="12" t="s">
        <v>171</v>
      </c>
      <c r="H10854" s="12" t="s">
        <v>98</v>
      </c>
      <c r="I10854" s="14" t="s">
        <v>381</v>
      </c>
      <c r="J10854" s="12" t="s">
        <v>24</v>
      </c>
      <c r="K10854" s="12" t="s">
        <v>25</v>
      </c>
      <c r="L10854" s="12" t="s">
        <v>39</v>
      </c>
      <c r="M10854" s="11" t="s">
        <v>40</v>
      </c>
      <c r="N10854" s="11" t="s">
        <v>183</v>
      </c>
      <c r="O10854" s="12" t="s">
        <v>29</v>
      </c>
      <c r="P10854" s="12"/>
      <c r="Q10854" s="15" t="s">
        <v>47960</v>
      </c>
      <c r="R10854" s="12" t="s">
        <v>42</v>
      </c>
      <c r="S10854" s="11" t="s">
        <v>47961</v>
      </c>
      <c r="T10854" s="11"/>
    </row>
    <row x14ac:dyDescent="0.25" r="10855" customHeight="1" ht="19.5">
      <c r="A10855" s="10">
        <v>45226</v>
      </c>
      <c r="B10855" s="11" t="s">
        <v>47962</v>
      </c>
      <c r="C10855" s="11" t="s">
        <v>6684</v>
      </c>
      <c r="D10855" s="12"/>
      <c r="E10855" s="13">
        <v>16671735135</v>
      </c>
      <c r="F10855" s="11" t="s">
        <v>47963</v>
      </c>
      <c r="G10855" s="12" t="s">
        <v>23</v>
      </c>
      <c r="H10855" s="12"/>
      <c r="I10855" s="14" t="s">
        <v>154</v>
      </c>
      <c r="J10855" s="12" t="s">
        <v>24</v>
      </c>
      <c r="K10855" s="12" t="s">
        <v>25</v>
      </c>
      <c r="L10855" s="12" t="s">
        <v>39</v>
      </c>
      <c r="M10855" s="11" t="s">
        <v>27</v>
      </c>
      <c r="N10855" s="11" t="s">
        <v>183</v>
      </c>
      <c r="O10855" s="12" t="s">
        <v>29</v>
      </c>
      <c r="P10855" s="12"/>
      <c r="Q10855" s="15" t="s">
        <v>47964</v>
      </c>
      <c r="R10855" s="12" t="s">
        <v>42</v>
      </c>
      <c r="S10855" s="11" t="s">
        <v>47965</v>
      </c>
      <c r="T10855" s="11"/>
    </row>
    <row x14ac:dyDescent="0.25" r="10856" customHeight="1" ht="19.5">
      <c r="A10856" s="10">
        <v>45226</v>
      </c>
      <c r="B10856" s="11" t="s">
        <v>47966</v>
      </c>
      <c r="C10856" s="11" t="s">
        <v>5363</v>
      </c>
      <c r="D10856" s="12"/>
      <c r="E10856" s="13">
        <v>15572727004</v>
      </c>
      <c r="F10856" s="11" t="s">
        <v>47967</v>
      </c>
      <c r="G10856" s="12" t="s">
        <v>74</v>
      </c>
      <c r="H10856" s="12"/>
      <c r="I10856" s="14" t="s">
        <v>1623</v>
      </c>
      <c r="J10856" s="12" t="s">
        <v>24</v>
      </c>
      <c r="K10856" s="12" t="s">
        <v>25</v>
      </c>
      <c r="L10856" s="12" t="s">
        <v>39</v>
      </c>
      <c r="M10856" s="11" t="s">
        <v>40</v>
      </c>
      <c r="N10856" s="11" t="s">
        <v>624</v>
      </c>
      <c r="O10856" s="12" t="s">
        <v>29</v>
      </c>
      <c r="P10856" s="12"/>
      <c r="Q10856" s="15" t="s">
        <v>47968</v>
      </c>
      <c r="R10856" s="12" t="s">
        <v>42</v>
      </c>
      <c r="S10856" s="11" t="s">
        <v>47969</v>
      </c>
      <c r="T10856" s="11" t="s">
        <v>47970</v>
      </c>
    </row>
    <row x14ac:dyDescent="0.25" r="10857" customHeight="1" ht="19.5">
      <c r="A10857" s="10">
        <v>45226</v>
      </c>
      <c r="B10857" s="11" t="s">
        <v>47971</v>
      </c>
      <c r="C10857" s="11" t="s">
        <v>5684</v>
      </c>
      <c r="D10857" s="12"/>
      <c r="E10857" s="13">
        <v>15549376046</v>
      </c>
      <c r="F10857" s="11" t="s">
        <v>47972</v>
      </c>
      <c r="G10857" s="12" t="s">
        <v>23</v>
      </c>
      <c r="H10857" s="12"/>
      <c r="I10857" s="14" t="s">
        <v>8227</v>
      </c>
      <c r="J10857" s="12" t="s">
        <v>24</v>
      </c>
      <c r="K10857" s="12" t="s">
        <v>25</v>
      </c>
      <c r="L10857" s="12" t="s">
        <v>39</v>
      </c>
      <c r="M10857" s="11" t="s">
        <v>27</v>
      </c>
      <c r="N10857" s="11" t="s">
        <v>183</v>
      </c>
      <c r="O10857" s="12" t="s">
        <v>29</v>
      </c>
      <c r="P10857" s="12"/>
      <c r="Q10857" s="15"/>
      <c r="R10857" s="12" t="s">
        <v>8227</v>
      </c>
      <c r="S10857" s="11" t="s">
        <v>47973</v>
      </c>
      <c r="T10857" s="11"/>
    </row>
    <row x14ac:dyDescent="0.25" r="10858" customHeight="1" ht="19.5">
      <c r="A10858" s="10">
        <v>45226</v>
      </c>
      <c r="B10858" s="11" t="s">
        <v>47974</v>
      </c>
      <c r="C10858" s="11" t="s">
        <v>72</v>
      </c>
      <c r="D10858" s="12"/>
      <c r="E10858" s="13">
        <v>15972704667</v>
      </c>
      <c r="F10858" s="11" t="s">
        <v>47975</v>
      </c>
      <c r="G10858" s="12" t="s">
        <v>48</v>
      </c>
      <c r="H10858" s="12" t="s">
        <v>98</v>
      </c>
      <c r="I10858" s="14" t="s">
        <v>221</v>
      </c>
      <c r="J10858" s="12" t="s">
        <v>24</v>
      </c>
      <c r="K10858" s="12" t="s">
        <v>25</v>
      </c>
      <c r="L10858" s="12" t="s">
        <v>39</v>
      </c>
      <c r="M10858" s="11" t="s">
        <v>40</v>
      </c>
      <c r="N10858" s="11" t="s">
        <v>28</v>
      </c>
      <c r="O10858" s="12" t="s">
        <v>29</v>
      </c>
      <c r="P10858" s="12"/>
      <c r="Q10858" s="15" t="s">
        <v>47976</v>
      </c>
      <c r="R10858" s="12" t="s">
        <v>42</v>
      </c>
      <c r="S10858" s="11" t="s">
        <v>47977</v>
      </c>
      <c r="T10858" s="11" t="s">
        <v>47978</v>
      </c>
    </row>
    <row x14ac:dyDescent="0.25" r="10859" customHeight="1" ht="19.5">
      <c r="A10859" s="10">
        <v>45226</v>
      </c>
      <c r="B10859" s="11" t="s">
        <v>47979</v>
      </c>
      <c r="C10859" s="11" t="s">
        <v>691</v>
      </c>
      <c r="D10859" s="12"/>
      <c r="E10859" s="13">
        <v>18071576898</v>
      </c>
      <c r="F10859" s="11" t="s">
        <v>47980</v>
      </c>
      <c r="G10859" s="12" t="s">
        <v>74</v>
      </c>
      <c r="H10859" s="12"/>
      <c r="I10859" s="14" t="s">
        <v>486</v>
      </c>
      <c r="J10859" s="12" t="s">
        <v>24</v>
      </c>
      <c r="K10859" s="12" t="s">
        <v>25</v>
      </c>
      <c r="L10859" s="12" t="s">
        <v>39</v>
      </c>
      <c r="M10859" s="11" t="s">
        <v>40</v>
      </c>
      <c r="N10859" s="11" t="s">
        <v>28</v>
      </c>
      <c r="O10859" s="12" t="s">
        <v>29</v>
      </c>
      <c r="P10859" s="12"/>
      <c r="Q10859" s="15" t="s">
        <v>47981</v>
      </c>
      <c r="R10859" s="12" t="s">
        <v>42</v>
      </c>
      <c r="S10859" s="11" t="s">
        <v>47982</v>
      </c>
      <c r="T10859" s="11" t="s">
        <v>47983</v>
      </c>
    </row>
    <row x14ac:dyDescent="0.25" r="10860" customHeight="1" ht="19.5">
      <c r="A10860" s="10">
        <v>45226</v>
      </c>
      <c r="B10860" s="11" t="s">
        <v>47984</v>
      </c>
      <c r="C10860" s="11" t="s">
        <v>5363</v>
      </c>
      <c r="D10860" s="12"/>
      <c r="E10860" s="13">
        <v>18671605864</v>
      </c>
      <c r="F10860" s="11" t="s">
        <v>47985</v>
      </c>
      <c r="G10860" s="12" t="s">
        <v>74</v>
      </c>
      <c r="H10860" s="12"/>
      <c r="I10860" s="14" t="s">
        <v>93</v>
      </c>
      <c r="J10860" s="12" t="s">
        <v>24</v>
      </c>
      <c r="K10860" s="12" t="s">
        <v>25</v>
      </c>
      <c r="L10860" s="12" t="s">
        <v>39</v>
      </c>
      <c r="M10860" s="11" t="s">
        <v>40</v>
      </c>
      <c r="N10860" s="11" t="s">
        <v>624</v>
      </c>
      <c r="O10860" s="12" t="s">
        <v>29</v>
      </c>
      <c r="P10860" s="12"/>
      <c r="Q10860" s="15" t="s">
        <v>47986</v>
      </c>
      <c r="R10860" s="12" t="s">
        <v>42</v>
      </c>
      <c r="S10860" s="11" t="s">
        <v>47987</v>
      </c>
      <c r="T10860" s="11" t="s">
        <v>47988</v>
      </c>
    </row>
    <row x14ac:dyDescent="0.25" r="10861" customHeight="1" ht="19.5">
      <c r="A10861" s="10">
        <v>45227</v>
      </c>
      <c r="B10861" s="11" t="s">
        <v>47989</v>
      </c>
      <c r="C10861" s="11" t="s">
        <v>180</v>
      </c>
      <c r="D10861" s="12"/>
      <c r="E10861" s="13">
        <v>15586369282</v>
      </c>
      <c r="F10861" s="11" t="s">
        <v>47990</v>
      </c>
      <c r="G10861" s="12" t="s">
        <v>23</v>
      </c>
      <c r="H10861" s="12"/>
      <c r="I10861" s="14" t="s">
        <v>57</v>
      </c>
      <c r="J10861" s="12" t="s">
        <v>24</v>
      </c>
      <c r="K10861" s="12" t="s">
        <v>25</v>
      </c>
      <c r="L10861" s="12" t="s">
        <v>39</v>
      </c>
      <c r="M10861" s="11" t="s">
        <v>27</v>
      </c>
      <c r="N10861" s="11" t="s">
        <v>183</v>
      </c>
      <c r="O10861" s="12" t="s">
        <v>29</v>
      </c>
      <c r="P10861" s="12"/>
      <c r="Q10861" s="15" t="s">
        <v>47991</v>
      </c>
      <c r="R10861" s="12" t="s">
        <v>51</v>
      </c>
      <c r="S10861" s="11" t="s">
        <v>47992</v>
      </c>
      <c r="T10861" s="11"/>
    </row>
    <row x14ac:dyDescent="0.25" r="10862" customHeight="1" ht="19.5">
      <c r="A10862" s="10">
        <v>45228</v>
      </c>
      <c r="B10862" s="11" t="s">
        <v>47993</v>
      </c>
      <c r="C10862" s="11" t="s">
        <v>5363</v>
      </c>
      <c r="D10862" s="12"/>
      <c r="E10862" s="13">
        <v>18572392107</v>
      </c>
      <c r="F10862" s="11" t="s">
        <v>47994</v>
      </c>
      <c r="G10862" s="12" t="s">
        <v>74</v>
      </c>
      <c r="H10862" s="12"/>
      <c r="I10862" s="14" t="s">
        <v>116</v>
      </c>
      <c r="J10862" s="12" t="s">
        <v>24</v>
      </c>
      <c r="K10862" s="12" t="s">
        <v>25</v>
      </c>
      <c r="L10862" s="12" t="s">
        <v>39</v>
      </c>
      <c r="M10862" s="11" t="s">
        <v>40</v>
      </c>
      <c r="N10862" s="11" t="s">
        <v>624</v>
      </c>
      <c r="O10862" s="12" t="s">
        <v>29</v>
      </c>
      <c r="P10862" s="12"/>
      <c r="Q10862" s="15" t="s">
        <v>47995</v>
      </c>
      <c r="R10862" s="12" t="s">
        <v>42</v>
      </c>
      <c r="S10862" s="11" t="s">
        <v>47996</v>
      </c>
      <c r="T10862" s="11" t="s">
        <v>47997</v>
      </c>
    </row>
    <row x14ac:dyDescent="0.25" r="10863" customHeight="1" ht="19.5">
      <c r="A10863" s="10">
        <v>45226</v>
      </c>
      <c r="B10863" s="11" t="s">
        <v>47998</v>
      </c>
      <c r="C10863" s="11" t="s">
        <v>54</v>
      </c>
      <c r="D10863" s="12"/>
      <c r="E10863" s="13">
        <v>13277257840</v>
      </c>
      <c r="F10863" s="11" t="s">
        <v>47999</v>
      </c>
      <c r="G10863" s="12" t="s">
        <v>62</v>
      </c>
      <c r="H10863" s="12"/>
      <c r="I10863" s="14" t="s">
        <v>486</v>
      </c>
      <c r="J10863" s="12" t="s">
        <v>24</v>
      </c>
      <c r="K10863" s="12" t="s">
        <v>172</v>
      </c>
      <c r="L10863" s="12" t="s">
        <v>39</v>
      </c>
      <c r="M10863" s="11" t="s">
        <v>40</v>
      </c>
      <c r="N10863" s="11" t="s">
        <v>28</v>
      </c>
      <c r="O10863" s="12" t="s">
        <v>29</v>
      </c>
      <c r="P10863" s="12"/>
      <c r="Q10863" s="15" t="s">
        <v>48000</v>
      </c>
      <c r="R10863" s="12" t="s">
        <v>42</v>
      </c>
      <c r="S10863" s="11" t="s">
        <v>48001</v>
      </c>
      <c r="T10863" s="11" t="s">
        <v>48002</v>
      </c>
    </row>
    <row x14ac:dyDescent="0.25" r="10864" customHeight="1" ht="19.5">
      <c r="A10864" s="10">
        <v>45226</v>
      </c>
      <c r="B10864" s="11" t="s">
        <v>48003</v>
      </c>
      <c r="C10864" s="11" t="s">
        <v>72</v>
      </c>
      <c r="D10864" s="12"/>
      <c r="E10864" s="13">
        <v>15586350395</v>
      </c>
      <c r="F10864" s="11" t="s">
        <v>48004</v>
      </c>
      <c r="G10864" s="12" t="s">
        <v>115</v>
      </c>
      <c r="H10864" s="12"/>
      <c r="I10864" s="14" t="s">
        <v>259</v>
      </c>
      <c r="J10864" s="12" t="s">
        <v>24</v>
      </c>
      <c r="K10864" s="12" t="s">
        <v>25</v>
      </c>
      <c r="L10864" s="12" t="s">
        <v>39</v>
      </c>
      <c r="M10864" s="11" t="s">
        <v>27</v>
      </c>
      <c r="N10864" s="11" t="s">
        <v>28</v>
      </c>
      <c r="O10864" s="12" t="s">
        <v>29</v>
      </c>
      <c r="P10864" s="12"/>
      <c r="Q10864" s="15" t="s">
        <v>48005</v>
      </c>
      <c r="R10864" s="12" t="s">
        <v>42</v>
      </c>
      <c r="S10864" s="11" t="s">
        <v>48006</v>
      </c>
      <c r="T10864" s="11" t="s">
        <v>48007</v>
      </c>
    </row>
    <row x14ac:dyDescent="0.25" r="10865" customHeight="1" ht="19.5">
      <c r="A10865" s="10">
        <v>45228</v>
      </c>
      <c r="B10865" s="11" t="s">
        <v>48008</v>
      </c>
      <c r="C10865" s="11" t="s">
        <v>5363</v>
      </c>
      <c r="D10865" s="12"/>
      <c r="E10865" s="13">
        <v>17671270333</v>
      </c>
      <c r="F10865" s="11" t="s">
        <v>18253</v>
      </c>
      <c r="G10865" s="12" t="s">
        <v>56</v>
      </c>
      <c r="H10865" s="12"/>
      <c r="I10865" s="14" t="s">
        <v>433</v>
      </c>
      <c r="J10865" s="12" t="s">
        <v>24</v>
      </c>
      <c r="K10865" s="12" t="s">
        <v>25</v>
      </c>
      <c r="L10865" s="12" t="s">
        <v>39</v>
      </c>
      <c r="M10865" s="11" t="s">
        <v>40</v>
      </c>
      <c r="N10865" s="11" t="s">
        <v>624</v>
      </c>
      <c r="O10865" s="12" t="s">
        <v>29</v>
      </c>
      <c r="P10865" s="12"/>
      <c r="Q10865" s="15" t="s">
        <v>48009</v>
      </c>
      <c r="R10865" s="12" t="s">
        <v>42</v>
      </c>
      <c r="S10865" s="11" t="s">
        <v>48010</v>
      </c>
      <c r="T10865" s="11" t="s">
        <v>48011</v>
      </c>
    </row>
    <row x14ac:dyDescent="0.25" r="10866" customHeight="1" ht="19.5">
      <c r="A10866" s="10">
        <v>45227</v>
      </c>
      <c r="B10866" s="11" t="s">
        <v>48012</v>
      </c>
      <c r="C10866" s="11" t="s">
        <v>4867</v>
      </c>
      <c r="D10866" s="12"/>
      <c r="E10866" s="13" t="s">
        <v>48013</v>
      </c>
      <c r="F10866" s="11" t="s">
        <v>48014</v>
      </c>
      <c r="G10866" s="12" t="s">
        <v>74</v>
      </c>
      <c r="H10866" s="12"/>
      <c r="I10866" s="14" t="s">
        <v>4870</v>
      </c>
      <c r="J10866" s="12" t="s">
        <v>24</v>
      </c>
      <c r="K10866" s="12" t="s">
        <v>25</v>
      </c>
      <c r="L10866" s="12" t="s">
        <v>39</v>
      </c>
      <c r="M10866" s="11" t="s">
        <v>149</v>
      </c>
      <c r="N10866" s="11" t="s">
        <v>4871</v>
      </c>
      <c r="O10866" s="12" t="s">
        <v>29</v>
      </c>
      <c r="P10866" s="12"/>
      <c r="Q10866" s="15" t="s">
        <v>48015</v>
      </c>
      <c r="R10866" s="12" t="s">
        <v>148</v>
      </c>
      <c r="S10866" s="11" t="s">
        <v>48016</v>
      </c>
      <c r="T10866" s="11" t="s">
        <v>4893</v>
      </c>
    </row>
    <row x14ac:dyDescent="0.25" r="10867" customHeight="1" ht="19.5">
      <c r="A10867" s="10">
        <v>45227</v>
      </c>
      <c r="B10867" s="11" t="s">
        <v>48017</v>
      </c>
      <c r="C10867" s="11" t="s">
        <v>4867</v>
      </c>
      <c r="D10867" s="12"/>
      <c r="E10867" s="13" t="s">
        <v>48018</v>
      </c>
      <c r="F10867" s="11" t="s">
        <v>48019</v>
      </c>
      <c r="G10867" s="12" t="s">
        <v>74</v>
      </c>
      <c r="H10867" s="12"/>
      <c r="I10867" s="14" t="s">
        <v>4870</v>
      </c>
      <c r="J10867" s="12" t="s">
        <v>24</v>
      </c>
      <c r="K10867" s="12" t="s">
        <v>25</v>
      </c>
      <c r="L10867" s="12" t="s">
        <v>39</v>
      </c>
      <c r="M10867" s="11" t="s">
        <v>149</v>
      </c>
      <c r="N10867" s="11" t="s">
        <v>4871</v>
      </c>
      <c r="O10867" s="12" t="s">
        <v>29</v>
      </c>
      <c r="P10867" s="12"/>
      <c r="Q10867" s="15" t="s">
        <v>48020</v>
      </c>
      <c r="R10867" s="12" t="s">
        <v>148</v>
      </c>
      <c r="S10867" s="11" t="s">
        <v>48021</v>
      </c>
      <c r="T10867" s="11" t="s">
        <v>4961</v>
      </c>
    </row>
    <row x14ac:dyDescent="0.25" r="10868" customHeight="1" ht="19.5">
      <c r="A10868" s="10">
        <v>45226</v>
      </c>
      <c r="B10868" s="11" t="s">
        <v>48022</v>
      </c>
      <c r="C10868" s="11" t="s">
        <v>1132</v>
      </c>
      <c r="D10868" s="12"/>
      <c r="E10868" s="13">
        <v>15671069552</v>
      </c>
      <c r="F10868" s="11" t="s">
        <v>48023</v>
      </c>
      <c r="G10868" s="12" t="s">
        <v>48</v>
      </c>
      <c r="H10868" s="12"/>
      <c r="I10868" s="14" t="s">
        <v>110</v>
      </c>
      <c r="J10868" s="12" t="s">
        <v>24</v>
      </c>
      <c r="K10868" s="12" t="s">
        <v>25</v>
      </c>
      <c r="L10868" s="12" t="s">
        <v>39</v>
      </c>
      <c r="M10868" s="11" t="s">
        <v>40</v>
      </c>
      <c r="N10868" s="11" t="s">
        <v>183</v>
      </c>
      <c r="O10868" s="12" t="s">
        <v>29</v>
      </c>
      <c r="P10868" s="12"/>
      <c r="Q10868" s="15" t="s">
        <v>48024</v>
      </c>
      <c r="R10868" s="12" t="s">
        <v>51</v>
      </c>
      <c r="S10868" s="11" t="s">
        <v>48025</v>
      </c>
      <c r="T10868" s="11"/>
    </row>
    <row x14ac:dyDescent="0.25" r="10869" customHeight="1" ht="19.5">
      <c r="A10869" s="10">
        <v>45227</v>
      </c>
      <c r="B10869" s="11" t="s">
        <v>48026</v>
      </c>
      <c r="C10869" s="11" t="s">
        <v>545</v>
      </c>
      <c r="D10869" s="12"/>
      <c r="E10869" s="13">
        <v>13886669110</v>
      </c>
      <c r="F10869" s="11" t="s">
        <v>48027</v>
      </c>
      <c r="G10869" s="12" t="s">
        <v>48</v>
      </c>
      <c r="H10869" s="12"/>
      <c r="I10869" s="14" t="s">
        <v>241</v>
      </c>
      <c r="J10869" s="12" t="s">
        <v>24</v>
      </c>
      <c r="K10869" s="12" t="s">
        <v>25</v>
      </c>
      <c r="L10869" s="12" t="s">
        <v>39</v>
      </c>
      <c r="M10869" s="11" t="s">
        <v>40</v>
      </c>
      <c r="N10869" s="11" t="s">
        <v>28</v>
      </c>
      <c r="O10869" s="12" t="s">
        <v>29</v>
      </c>
      <c r="P10869" s="12"/>
      <c r="Q10869" s="15" t="s">
        <v>48028</v>
      </c>
      <c r="R10869" s="12" t="s">
        <v>42</v>
      </c>
      <c r="S10869" s="11" t="s">
        <v>48029</v>
      </c>
      <c r="T10869" s="11" t="s">
        <v>48030</v>
      </c>
    </row>
    <row x14ac:dyDescent="0.25" r="10870" customHeight="1" ht="19.5">
      <c r="A10870" s="10">
        <v>45227</v>
      </c>
      <c r="B10870" s="11" t="s">
        <v>48031</v>
      </c>
      <c r="C10870" s="11" t="s">
        <v>5684</v>
      </c>
      <c r="D10870" s="12"/>
      <c r="E10870" s="13">
        <v>15572701106</v>
      </c>
      <c r="F10870" s="11" t="s">
        <v>48032</v>
      </c>
      <c r="G10870" s="12" t="s">
        <v>115</v>
      </c>
      <c r="H10870" s="12"/>
      <c r="I10870" s="14" t="s">
        <v>1914</v>
      </c>
      <c r="J10870" s="12" t="s">
        <v>24</v>
      </c>
      <c r="K10870" s="12" t="s">
        <v>25</v>
      </c>
      <c r="L10870" s="12" t="s">
        <v>39</v>
      </c>
      <c r="M10870" s="11" t="s">
        <v>27</v>
      </c>
      <c r="N10870" s="11" t="s">
        <v>183</v>
      </c>
      <c r="O10870" s="12" t="s">
        <v>29</v>
      </c>
      <c r="P10870" s="12"/>
      <c r="Q10870" s="15" t="s">
        <v>48033</v>
      </c>
      <c r="R10870" s="12" t="s">
        <v>42</v>
      </c>
      <c r="S10870" s="11" t="s">
        <v>48034</v>
      </c>
      <c r="T10870" s="11"/>
    </row>
    <row x14ac:dyDescent="0.25" r="10871" customHeight="1" ht="19.5">
      <c r="A10871" s="10">
        <v>45226</v>
      </c>
      <c r="B10871" s="11" t="s">
        <v>48035</v>
      </c>
      <c r="C10871" s="11" t="s">
        <v>164</v>
      </c>
      <c r="D10871" s="12"/>
      <c r="E10871" s="13" t="s">
        <v>48036</v>
      </c>
      <c r="F10871" s="11" t="s">
        <v>48037</v>
      </c>
      <c r="G10871" s="12" t="s">
        <v>216</v>
      </c>
      <c r="H10871" s="12"/>
      <c r="I10871" s="14" t="s">
        <v>615</v>
      </c>
      <c r="J10871" s="12" t="s">
        <v>24</v>
      </c>
      <c r="K10871" s="12" t="s">
        <v>25</v>
      </c>
      <c r="L10871" s="12" t="s">
        <v>39</v>
      </c>
      <c r="M10871" s="11" t="s">
        <v>40</v>
      </c>
      <c r="N10871" s="11" t="s">
        <v>28</v>
      </c>
      <c r="O10871" s="12" t="s">
        <v>29</v>
      </c>
      <c r="P10871" s="12"/>
      <c r="Q10871" s="15" t="s">
        <v>48038</v>
      </c>
      <c r="R10871" s="12" t="s">
        <v>42</v>
      </c>
      <c r="S10871" s="11" t="s">
        <v>48039</v>
      </c>
      <c r="T10871" s="11" t="s">
        <v>48040</v>
      </c>
    </row>
    <row x14ac:dyDescent="0.25" r="10872" customHeight="1" ht="19.5">
      <c r="A10872" s="10">
        <v>45227</v>
      </c>
      <c r="B10872" s="11" t="s">
        <v>48041</v>
      </c>
      <c r="C10872" s="11" t="s">
        <v>5363</v>
      </c>
      <c r="D10872" s="12"/>
      <c r="E10872" s="13">
        <v>18527821376</v>
      </c>
      <c r="F10872" s="11" t="s">
        <v>13003</v>
      </c>
      <c r="G10872" s="12" t="s">
        <v>23</v>
      </c>
      <c r="H10872" s="12"/>
      <c r="I10872" s="14" t="s">
        <v>796</v>
      </c>
      <c r="J10872" s="12" t="s">
        <v>24</v>
      </c>
      <c r="K10872" s="12" t="s">
        <v>25</v>
      </c>
      <c r="L10872" s="12" t="s">
        <v>39</v>
      </c>
      <c r="M10872" s="11" t="s">
        <v>27</v>
      </c>
      <c r="N10872" s="11" t="s">
        <v>624</v>
      </c>
      <c r="O10872" s="12" t="s">
        <v>29</v>
      </c>
      <c r="P10872" s="12"/>
      <c r="Q10872" s="15" t="s">
        <v>48042</v>
      </c>
      <c r="R10872" s="12" t="s">
        <v>42</v>
      </c>
      <c r="S10872" s="11" t="s">
        <v>48043</v>
      </c>
      <c r="T10872" s="11" t="s">
        <v>48044</v>
      </c>
    </row>
    <row x14ac:dyDescent="0.25" r="10873" customHeight="1" ht="19.5">
      <c r="A10873" s="10">
        <v>45228</v>
      </c>
      <c r="B10873" s="11" t="s">
        <v>48045</v>
      </c>
      <c r="C10873" s="11" t="s">
        <v>5363</v>
      </c>
      <c r="D10873" s="12"/>
      <c r="E10873" s="13">
        <v>15572710941</v>
      </c>
      <c r="F10873" s="11" t="s">
        <v>48046</v>
      </c>
      <c r="G10873" s="12" t="s">
        <v>216</v>
      </c>
      <c r="H10873" s="12"/>
      <c r="I10873" s="14" t="s">
        <v>486</v>
      </c>
      <c r="J10873" s="12" t="s">
        <v>24</v>
      </c>
      <c r="K10873" s="12" t="s">
        <v>25</v>
      </c>
      <c r="L10873" s="12" t="s">
        <v>39</v>
      </c>
      <c r="M10873" s="11" t="s">
        <v>27</v>
      </c>
      <c r="N10873" s="11" t="s">
        <v>624</v>
      </c>
      <c r="O10873" s="12" t="s">
        <v>29</v>
      </c>
      <c r="P10873" s="12"/>
      <c r="Q10873" s="15" t="s">
        <v>48047</v>
      </c>
      <c r="R10873" s="12" t="s">
        <v>42</v>
      </c>
      <c r="S10873" s="11" t="s">
        <v>48048</v>
      </c>
      <c r="T10873" s="11" t="s">
        <v>48049</v>
      </c>
    </row>
    <row x14ac:dyDescent="0.25" r="10874" customHeight="1" ht="19.5">
      <c r="A10874" s="10">
        <v>45226</v>
      </c>
      <c r="B10874" s="11" t="s">
        <v>48050</v>
      </c>
      <c r="C10874" s="11" t="s">
        <v>1132</v>
      </c>
      <c r="D10874" s="12"/>
      <c r="E10874" s="13">
        <v>13197339835</v>
      </c>
      <c r="F10874" s="11" t="s">
        <v>48051</v>
      </c>
      <c r="G10874" s="12" t="s">
        <v>37</v>
      </c>
      <c r="H10874" s="12"/>
      <c r="I10874" s="14" t="s">
        <v>433</v>
      </c>
      <c r="J10874" s="12" t="s">
        <v>24</v>
      </c>
      <c r="K10874" s="12" t="s">
        <v>25</v>
      </c>
      <c r="L10874" s="12" t="s">
        <v>39</v>
      </c>
      <c r="M10874" s="11" t="s">
        <v>27</v>
      </c>
      <c r="N10874" s="11" t="s">
        <v>183</v>
      </c>
      <c r="O10874" s="12" t="s">
        <v>29</v>
      </c>
      <c r="P10874" s="12"/>
      <c r="Q10874" s="15" t="s">
        <v>48052</v>
      </c>
      <c r="R10874" s="12" t="s">
        <v>51</v>
      </c>
      <c r="S10874" s="11" t="s">
        <v>48053</v>
      </c>
      <c r="T10874" s="11"/>
    </row>
    <row x14ac:dyDescent="0.25" r="10875" customHeight="1" ht="19.5">
      <c r="A10875" s="10">
        <v>45226</v>
      </c>
      <c r="B10875" s="11" t="s">
        <v>48054</v>
      </c>
      <c r="C10875" s="11" t="s">
        <v>180</v>
      </c>
      <c r="D10875" s="12"/>
      <c r="E10875" s="13">
        <v>15587933822</v>
      </c>
      <c r="F10875" s="11" t="s">
        <v>48055</v>
      </c>
      <c r="G10875" s="12" t="s">
        <v>289</v>
      </c>
      <c r="H10875" s="12"/>
      <c r="I10875" s="14" t="s">
        <v>486</v>
      </c>
      <c r="J10875" s="12" t="s">
        <v>24</v>
      </c>
      <c r="K10875" s="12" t="s">
        <v>25</v>
      </c>
      <c r="L10875" s="12" t="s">
        <v>39</v>
      </c>
      <c r="M10875" s="11" t="s">
        <v>27</v>
      </c>
      <c r="N10875" s="11" t="s">
        <v>183</v>
      </c>
      <c r="O10875" s="12" t="s">
        <v>29</v>
      </c>
      <c r="P10875" s="12"/>
      <c r="Q10875" s="15" t="s">
        <v>48056</v>
      </c>
      <c r="R10875" s="12" t="s">
        <v>51</v>
      </c>
      <c r="S10875" s="11" t="s">
        <v>48057</v>
      </c>
      <c r="T10875" s="11"/>
    </row>
    <row x14ac:dyDescent="0.25" r="10876" customHeight="1" ht="19.5">
      <c r="A10876" s="10">
        <v>45227</v>
      </c>
      <c r="B10876" s="11" t="s">
        <v>48058</v>
      </c>
      <c r="C10876" s="11" t="s">
        <v>326</v>
      </c>
      <c r="D10876" s="12"/>
      <c r="E10876" s="13">
        <v>15607205777</v>
      </c>
      <c r="F10876" s="11" t="s">
        <v>48059</v>
      </c>
      <c r="G10876" s="12" t="s">
        <v>115</v>
      </c>
      <c r="H10876" s="12"/>
      <c r="I10876" s="14" t="s">
        <v>415</v>
      </c>
      <c r="J10876" s="12" t="s">
        <v>24</v>
      </c>
      <c r="K10876" s="12" t="s">
        <v>25</v>
      </c>
      <c r="L10876" s="12" t="s">
        <v>39</v>
      </c>
      <c r="M10876" s="11" t="s">
        <v>27</v>
      </c>
      <c r="N10876" s="11" t="s">
        <v>28</v>
      </c>
      <c r="O10876" s="12" t="s">
        <v>29</v>
      </c>
      <c r="P10876" s="12"/>
      <c r="Q10876" s="15" t="s">
        <v>48060</v>
      </c>
      <c r="R10876" s="12" t="s">
        <v>42</v>
      </c>
      <c r="S10876" s="11" t="s">
        <v>48061</v>
      </c>
      <c r="T10876" s="11" t="s">
        <v>48062</v>
      </c>
    </row>
    <row x14ac:dyDescent="0.25" r="10877" customHeight="1" ht="19.5">
      <c r="A10877" s="10">
        <v>45227</v>
      </c>
      <c r="B10877" s="11" t="s">
        <v>48063</v>
      </c>
      <c r="C10877" s="11" t="s">
        <v>4867</v>
      </c>
      <c r="D10877" s="12"/>
      <c r="E10877" s="13" t="s">
        <v>48064</v>
      </c>
      <c r="F10877" s="11" t="s">
        <v>48065</v>
      </c>
      <c r="G10877" s="12" t="s">
        <v>74</v>
      </c>
      <c r="H10877" s="12" t="s">
        <v>457</v>
      </c>
      <c r="I10877" s="14" t="s">
        <v>4870</v>
      </c>
      <c r="J10877" s="12" t="s">
        <v>24</v>
      </c>
      <c r="K10877" s="12" t="s">
        <v>25</v>
      </c>
      <c r="L10877" s="12" t="s">
        <v>39</v>
      </c>
      <c r="M10877" s="11" t="s">
        <v>149</v>
      </c>
      <c r="N10877" s="11" t="s">
        <v>4871</v>
      </c>
      <c r="O10877" s="12" t="s">
        <v>29</v>
      </c>
      <c r="P10877" s="12"/>
      <c r="Q10877" s="15" t="s">
        <v>48066</v>
      </c>
      <c r="R10877" s="12" t="s">
        <v>148</v>
      </c>
      <c r="S10877" s="11" t="s">
        <v>48067</v>
      </c>
      <c r="T10877" s="11" t="s">
        <v>4893</v>
      </c>
    </row>
    <row x14ac:dyDescent="0.25" r="10878" customHeight="1" ht="19.5">
      <c r="A10878" s="10">
        <v>45228</v>
      </c>
      <c r="B10878" s="11" t="s">
        <v>48068</v>
      </c>
      <c r="C10878" s="11" t="s">
        <v>5363</v>
      </c>
      <c r="D10878" s="12"/>
      <c r="E10878" s="13">
        <v>13098412775</v>
      </c>
      <c r="F10878" s="11" t="s">
        <v>48069</v>
      </c>
      <c r="G10878" s="12" t="s">
        <v>23</v>
      </c>
      <c r="H10878" s="12"/>
      <c r="I10878" s="14" t="s">
        <v>925</v>
      </c>
      <c r="J10878" s="12" t="s">
        <v>24</v>
      </c>
      <c r="K10878" s="12" t="s">
        <v>25</v>
      </c>
      <c r="L10878" s="12" t="s">
        <v>39</v>
      </c>
      <c r="M10878" s="11" t="s">
        <v>27</v>
      </c>
      <c r="N10878" s="11" t="s">
        <v>624</v>
      </c>
      <c r="O10878" s="12" t="s">
        <v>29</v>
      </c>
      <c r="P10878" s="12"/>
      <c r="Q10878" s="15" t="s">
        <v>48070</v>
      </c>
      <c r="R10878" s="12" t="s">
        <v>42</v>
      </c>
      <c r="S10878" s="11" t="s">
        <v>48071</v>
      </c>
      <c r="T10878" s="11" t="s">
        <v>48072</v>
      </c>
    </row>
    <row x14ac:dyDescent="0.25" r="10879" customHeight="1" ht="19.5">
      <c r="A10879" s="10">
        <v>45227</v>
      </c>
      <c r="B10879" s="11" t="s">
        <v>48073</v>
      </c>
      <c r="C10879" s="11" t="s">
        <v>9820</v>
      </c>
      <c r="D10879" s="12"/>
      <c r="E10879" s="13">
        <v>13217276246</v>
      </c>
      <c r="F10879" s="11" t="s">
        <v>48074</v>
      </c>
      <c r="G10879" s="12" t="s">
        <v>48</v>
      </c>
      <c r="H10879" s="12"/>
      <c r="I10879" s="14" t="s">
        <v>221</v>
      </c>
      <c r="J10879" s="12" t="s">
        <v>24</v>
      </c>
      <c r="K10879" s="12" t="s">
        <v>25</v>
      </c>
      <c r="L10879" s="12" t="s">
        <v>39</v>
      </c>
      <c r="M10879" s="11" t="s">
        <v>27</v>
      </c>
      <c r="N10879" s="11" t="s">
        <v>183</v>
      </c>
      <c r="O10879" s="12" t="s">
        <v>29</v>
      </c>
      <c r="P10879" s="12"/>
      <c r="Q10879" s="15" t="s">
        <v>48075</v>
      </c>
      <c r="R10879" s="12" t="s">
        <v>42</v>
      </c>
      <c r="S10879" s="11" t="s">
        <v>48076</v>
      </c>
      <c r="T10879" s="11"/>
    </row>
    <row x14ac:dyDescent="0.25" r="10880" customHeight="1" ht="19.5">
      <c r="A10880" s="10">
        <v>45227</v>
      </c>
      <c r="B10880" s="11" t="s">
        <v>48077</v>
      </c>
      <c r="C10880" s="11" t="s">
        <v>691</v>
      </c>
      <c r="D10880" s="12"/>
      <c r="E10880" s="13">
        <v>13177089069</v>
      </c>
      <c r="F10880" s="11" t="s">
        <v>48078</v>
      </c>
      <c r="G10880" s="12" t="s">
        <v>115</v>
      </c>
      <c r="H10880" s="12"/>
      <c r="I10880" s="14" t="s">
        <v>381</v>
      </c>
      <c r="J10880" s="12" t="s">
        <v>24</v>
      </c>
      <c r="K10880" s="12" t="s">
        <v>25</v>
      </c>
      <c r="L10880" s="12" t="s">
        <v>39</v>
      </c>
      <c r="M10880" s="11" t="s">
        <v>40</v>
      </c>
      <c r="N10880" s="11" t="s">
        <v>28</v>
      </c>
      <c r="O10880" s="12" t="s">
        <v>29</v>
      </c>
      <c r="P10880" s="12"/>
      <c r="Q10880" s="15" t="s">
        <v>48079</v>
      </c>
      <c r="R10880" s="12" t="s">
        <v>42</v>
      </c>
      <c r="S10880" s="11" t="s">
        <v>48080</v>
      </c>
      <c r="T10880" s="11" t="s">
        <v>48081</v>
      </c>
    </row>
    <row x14ac:dyDescent="0.25" r="10881" customHeight="1" ht="19.5">
      <c r="A10881" s="10">
        <v>45226</v>
      </c>
      <c r="B10881" s="11" t="s">
        <v>48082</v>
      </c>
      <c r="C10881" s="11" t="s">
        <v>5363</v>
      </c>
      <c r="D10881" s="12"/>
      <c r="E10881" s="13">
        <v>13207216152</v>
      </c>
      <c r="F10881" s="11" t="s">
        <v>48083</v>
      </c>
      <c r="G10881" s="12" t="s">
        <v>62</v>
      </c>
      <c r="H10881" s="12"/>
      <c r="I10881" s="14" t="s">
        <v>328</v>
      </c>
      <c r="J10881" s="12" t="s">
        <v>24</v>
      </c>
      <c r="K10881" s="12" t="s">
        <v>25</v>
      </c>
      <c r="L10881" s="12" t="s">
        <v>39</v>
      </c>
      <c r="M10881" s="11" t="s">
        <v>27</v>
      </c>
      <c r="N10881" s="11" t="s">
        <v>624</v>
      </c>
      <c r="O10881" s="12" t="s">
        <v>29</v>
      </c>
      <c r="P10881" s="12"/>
      <c r="Q10881" s="15" t="s">
        <v>48084</v>
      </c>
      <c r="R10881" s="12" t="s">
        <v>42</v>
      </c>
      <c r="S10881" s="11" t="s">
        <v>48085</v>
      </c>
      <c r="T10881" s="11" t="s">
        <v>48086</v>
      </c>
    </row>
    <row x14ac:dyDescent="0.25" r="10882" customHeight="1" ht="19.5">
      <c r="A10882" s="10">
        <v>45228</v>
      </c>
      <c r="B10882" s="11" t="s">
        <v>48087</v>
      </c>
      <c r="C10882" s="11" t="s">
        <v>773</v>
      </c>
      <c r="D10882" s="12"/>
      <c r="E10882" s="13" t="s">
        <v>48088</v>
      </c>
      <c r="F10882" s="11" t="s">
        <v>48089</v>
      </c>
      <c r="G10882" s="12" t="s">
        <v>74</v>
      </c>
      <c r="H10882" s="12"/>
      <c r="I10882" s="14" t="s">
        <v>116</v>
      </c>
      <c r="J10882" s="12" t="s">
        <v>24</v>
      </c>
      <c r="K10882" s="12" t="s">
        <v>25</v>
      </c>
      <c r="L10882" s="12" t="s">
        <v>39</v>
      </c>
      <c r="M10882" s="11" t="s">
        <v>149</v>
      </c>
      <c r="N10882" s="11" t="s">
        <v>28</v>
      </c>
      <c r="O10882" s="12" t="s">
        <v>29</v>
      </c>
      <c r="P10882" s="12"/>
      <c r="Q10882" s="15" t="s">
        <v>48090</v>
      </c>
      <c r="R10882" s="12" t="s">
        <v>42</v>
      </c>
      <c r="S10882" s="11" t="s">
        <v>48091</v>
      </c>
      <c r="T10882" s="11" t="s">
        <v>48092</v>
      </c>
    </row>
    <row x14ac:dyDescent="0.25" r="10883" customHeight="1" ht="19.5">
      <c r="A10883" s="10">
        <v>45227</v>
      </c>
      <c r="B10883" s="11" t="s">
        <v>48093</v>
      </c>
      <c r="C10883" s="11" t="s">
        <v>158</v>
      </c>
      <c r="D10883" s="12"/>
      <c r="E10883" s="13">
        <v>13227293874</v>
      </c>
      <c r="F10883" s="11" t="s">
        <v>48094</v>
      </c>
      <c r="G10883" s="12" t="s">
        <v>115</v>
      </c>
      <c r="H10883" s="12"/>
      <c r="I10883" s="14" t="s">
        <v>272</v>
      </c>
      <c r="J10883" s="12" t="s">
        <v>24</v>
      </c>
      <c r="K10883" s="12" t="s">
        <v>25</v>
      </c>
      <c r="L10883" s="12" t="s">
        <v>39</v>
      </c>
      <c r="M10883" s="11" t="s">
        <v>675</v>
      </c>
      <c r="N10883" s="11" t="s">
        <v>28</v>
      </c>
      <c r="O10883" s="12" t="s">
        <v>29</v>
      </c>
      <c r="P10883" s="12"/>
      <c r="Q10883" s="15" t="s">
        <v>48095</v>
      </c>
      <c r="R10883" s="12" t="s">
        <v>42</v>
      </c>
      <c r="S10883" s="11" t="s">
        <v>48096</v>
      </c>
      <c r="T10883" s="11" t="s">
        <v>48097</v>
      </c>
    </row>
    <row x14ac:dyDescent="0.25" r="10884" customHeight="1" ht="19.5">
      <c r="A10884" s="10">
        <v>45227</v>
      </c>
      <c r="B10884" s="11" t="s">
        <v>48098</v>
      </c>
      <c r="C10884" s="11" t="s">
        <v>180</v>
      </c>
      <c r="D10884" s="12"/>
      <c r="E10884" s="13" t="s">
        <v>48099</v>
      </c>
      <c r="F10884" s="11" t="s">
        <v>48100</v>
      </c>
      <c r="G10884" s="12" t="s">
        <v>74</v>
      </c>
      <c r="H10884" s="12"/>
      <c r="I10884" s="14" t="s">
        <v>142</v>
      </c>
      <c r="J10884" s="12" t="s">
        <v>24</v>
      </c>
      <c r="K10884" s="12" t="s">
        <v>25</v>
      </c>
      <c r="L10884" s="12" t="s">
        <v>39</v>
      </c>
      <c r="M10884" s="11" t="s">
        <v>27</v>
      </c>
      <c r="N10884" s="11" t="s">
        <v>183</v>
      </c>
      <c r="O10884" s="12" t="s">
        <v>29</v>
      </c>
      <c r="P10884" s="12"/>
      <c r="Q10884" s="15" t="s">
        <v>48101</v>
      </c>
      <c r="R10884" s="12" t="s">
        <v>51</v>
      </c>
      <c r="S10884" s="11" t="s">
        <v>48102</v>
      </c>
      <c r="T10884" s="11"/>
    </row>
    <row x14ac:dyDescent="0.25" r="10885" customHeight="1" ht="19.5">
      <c r="A10885" s="10">
        <v>45227</v>
      </c>
      <c r="B10885" s="11" t="s">
        <v>48103</v>
      </c>
      <c r="C10885" s="11" t="s">
        <v>4867</v>
      </c>
      <c r="D10885" s="12"/>
      <c r="E10885" s="13" t="s">
        <v>48104</v>
      </c>
      <c r="F10885" s="11" t="s">
        <v>48105</v>
      </c>
      <c r="G10885" s="12" t="s">
        <v>74</v>
      </c>
      <c r="H10885" s="12"/>
      <c r="I10885" s="14" t="s">
        <v>4870</v>
      </c>
      <c r="J10885" s="12" t="s">
        <v>24</v>
      </c>
      <c r="K10885" s="12" t="s">
        <v>25</v>
      </c>
      <c r="L10885" s="12" t="s">
        <v>39</v>
      </c>
      <c r="M10885" s="11" t="s">
        <v>149</v>
      </c>
      <c r="N10885" s="11" t="s">
        <v>4871</v>
      </c>
      <c r="O10885" s="12" t="s">
        <v>29</v>
      </c>
      <c r="P10885" s="12"/>
      <c r="Q10885" s="15" t="s">
        <v>48106</v>
      </c>
      <c r="R10885" s="12" t="s">
        <v>148</v>
      </c>
      <c r="S10885" s="11" t="s">
        <v>48107</v>
      </c>
      <c r="T10885" s="11" t="s">
        <v>4989</v>
      </c>
    </row>
    <row x14ac:dyDescent="0.25" r="10886" customHeight="1" ht="19.5">
      <c r="A10886" s="10">
        <v>45227</v>
      </c>
      <c r="B10886" s="11" t="s">
        <v>48108</v>
      </c>
      <c r="C10886" s="11" t="s">
        <v>4867</v>
      </c>
      <c r="D10886" s="12"/>
      <c r="E10886" s="13" t="s">
        <v>48109</v>
      </c>
      <c r="F10886" s="11" t="s">
        <v>48110</v>
      </c>
      <c r="G10886" s="12" t="s">
        <v>74</v>
      </c>
      <c r="H10886" s="12" t="s">
        <v>98</v>
      </c>
      <c r="I10886" s="14" t="s">
        <v>4870</v>
      </c>
      <c r="J10886" s="12" t="s">
        <v>24</v>
      </c>
      <c r="K10886" s="12" t="s">
        <v>25</v>
      </c>
      <c r="L10886" s="12" t="s">
        <v>39</v>
      </c>
      <c r="M10886" s="11" t="s">
        <v>149</v>
      </c>
      <c r="N10886" s="11" t="s">
        <v>4871</v>
      </c>
      <c r="O10886" s="12" t="s">
        <v>29</v>
      </c>
      <c r="P10886" s="12"/>
      <c r="Q10886" s="15" t="s">
        <v>48111</v>
      </c>
      <c r="R10886" s="12" t="s">
        <v>148</v>
      </c>
      <c r="S10886" s="11" t="s">
        <v>48112</v>
      </c>
      <c r="T10886" s="11" t="s">
        <v>4928</v>
      </c>
    </row>
    <row x14ac:dyDescent="0.25" r="10887" customHeight="1" ht="19.5">
      <c r="A10887" s="10">
        <v>45226</v>
      </c>
      <c r="B10887" s="11" t="s">
        <v>48113</v>
      </c>
      <c r="C10887" s="11" t="s">
        <v>158</v>
      </c>
      <c r="D10887" s="12"/>
      <c r="E10887" s="13" t="s">
        <v>48114</v>
      </c>
      <c r="F10887" s="11" t="s">
        <v>48115</v>
      </c>
      <c r="G10887" s="12" t="s">
        <v>74</v>
      </c>
      <c r="H10887" s="12"/>
      <c r="I10887" s="14" t="s">
        <v>148</v>
      </c>
      <c r="J10887" s="12" t="s">
        <v>24</v>
      </c>
      <c r="K10887" s="12" t="s">
        <v>25</v>
      </c>
      <c r="L10887" s="12" t="s">
        <v>39</v>
      </c>
      <c r="M10887" s="11" t="s">
        <v>149</v>
      </c>
      <c r="N10887" s="11" t="s">
        <v>28</v>
      </c>
      <c r="O10887" s="12" t="s">
        <v>29</v>
      </c>
      <c r="P10887" s="12"/>
      <c r="Q10887" s="15" t="s">
        <v>48116</v>
      </c>
      <c r="R10887" s="12" t="s">
        <v>42</v>
      </c>
      <c r="S10887" s="11" t="s">
        <v>48117</v>
      </c>
      <c r="T10887" s="11" t="s">
        <v>48118</v>
      </c>
    </row>
    <row x14ac:dyDescent="0.25" r="10888" customHeight="1" ht="19.5">
      <c r="A10888" s="10">
        <v>45226</v>
      </c>
      <c r="B10888" s="11" t="s">
        <v>48119</v>
      </c>
      <c r="C10888" s="11" t="s">
        <v>6684</v>
      </c>
      <c r="D10888" s="12"/>
      <c r="E10888" s="13">
        <v>18671783060</v>
      </c>
      <c r="F10888" s="11" t="s">
        <v>48120</v>
      </c>
      <c r="G10888" s="12" t="s">
        <v>37</v>
      </c>
      <c r="H10888" s="12" t="s">
        <v>98</v>
      </c>
      <c r="I10888" s="14" t="s">
        <v>211</v>
      </c>
      <c r="J10888" s="12" t="s">
        <v>24</v>
      </c>
      <c r="K10888" s="12" t="s">
        <v>25</v>
      </c>
      <c r="L10888" s="12" t="s">
        <v>39</v>
      </c>
      <c r="M10888" s="11" t="s">
        <v>40</v>
      </c>
      <c r="N10888" s="11" t="s">
        <v>183</v>
      </c>
      <c r="O10888" s="12" t="s">
        <v>29</v>
      </c>
      <c r="P10888" s="12"/>
      <c r="Q10888" s="15" t="s">
        <v>48121</v>
      </c>
      <c r="R10888" s="12" t="s">
        <v>42</v>
      </c>
      <c r="S10888" s="11" t="s">
        <v>48122</v>
      </c>
      <c r="T10888" s="11"/>
    </row>
    <row x14ac:dyDescent="0.25" r="10889" customHeight="1" ht="19.5">
      <c r="A10889" s="10">
        <v>45226</v>
      </c>
      <c r="B10889" s="11" t="s">
        <v>48123</v>
      </c>
      <c r="C10889" s="11" t="s">
        <v>5684</v>
      </c>
      <c r="D10889" s="12"/>
      <c r="E10889" s="13">
        <v>18671711911</v>
      </c>
      <c r="F10889" s="11" t="s">
        <v>48124</v>
      </c>
      <c r="G10889" s="12" t="s">
        <v>37</v>
      </c>
      <c r="H10889" s="12"/>
      <c r="I10889" s="14" t="s">
        <v>259</v>
      </c>
      <c r="J10889" s="12" t="s">
        <v>24</v>
      </c>
      <c r="K10889" s="12" t="s">
        <v>25</v>
      </c>
      <c r="L10889" s="12" t="s">
        <v>39</v>
      </c>
      <c r="M10889" s="11" t="s">
        <v>40</v>
      </c>
      <c r="N10889" s="11" t="s">
        <v>183</v>
      </c>
      <c r="O10889" s="12" t="s">
        <v>29</v>
      </c>
      <c r="P10889" s="12"/>
      <c r="Q10889" s="15" t="s">
        <v>48125</v>
      </c>
      <c r="R10889" s="12" t="s">
        <v>42</v>
      </c>
      <c r="S10889" s="11" t="s">
        <v>48126</v>
      </c>
      <c r="T10889" s="11"/>
    </row>
    <row x14ac:dyDescent="0.25" r="10890" customHeight="1" ht="19.5">
      <c r="A10890" s="10">
        <v>45228</v>
      </c>
      <c r="B10890" s="11" t="s">
        <v>48127</v>
      </c>
      <c r="C10890" s="11" t="s">
        <v>3101</v>
      </c>
      <c r="D10890" s="12"/>
      <c r="E10890" s="13">
        <v>13997745419</v>
      </c>
      <c r="F10890" s="11"/>
      <c r="G10890" s="12"/>
      <c r="H10890" s="12"/>
      <c r="I10890" s="14">
        <v>10015</v>
      </c>
      <c r="J10890" s="12" t="s">
        <v>24</v>
      </c>
      <c r="K10890" s="12" t="s">
        <v>25</v>
      </c>
      <c r="L10890" s="12" t="s">
        <v>26</v>
      </c>
      <c r="M10890" s="11" t="s">
        <v>27</v>
      </c>
      <c r="N10890" s="11" t="s">
        <v>28</v>
      </c>
      <c r="O10890" s="12" t="s">
        <v>29</v>
      </c>
      <c r="P10890" s="12"/>
      <c r="Q10890" s="15" t="s">
        <v>48128</v>
      </c>
      <c r="R10890" s="12" t="s">
        <v>31</v>
      </c>
      <c r="S10890" s="11" t="s">
        <v>48129</v>
      </c>
      <c r="T10890" s="11" t="s">
        <v>48130</v>
      </c>
    </row>
    <row x14ac:dyDescent="0.25" r="10891" customHeight="1" ht="19.5">
      <c r="A10891" s="10">
        <v>45228</v>
      </c>
      <c r="B10891" s="11" t="s">
        <v>48131</v>
      </c>
      <c r="C10891" s="11" t="s">
        <v>91</v>
      </c>
      <c r="D10891" s="12"/>
      <c r="E10891" s="13">
        <v>18571007760</v>
      </c>
      <c r="F10891" s="11" t="s">
        <v>48132</v>
      </c>
      <c r="G10891" s="12" t="s">
        <v>289</v>
      </c>
      <c r="H10891" s="12" t="s">
        <v>86</v>
      </c>
      <c r="I10891" s="14" t="s">
        <v>75</v>
      </c>
      <c r="J10891" s="12" t="s">
        <v>24</v>
      </c>
      <c r="K10891" s="12" t="s">
        <v>25</v>
      </c>
      <c r="L10891" s="12" t="s">
        <v>39</v>
      </c>
      <c r="M10891" s="11" t="s">
        <v>40</v>
      </c>
      <c r="N10891" s="11" t="s">
        <v>28</v>
      </c>
      <c r="O10891" s="12" t="s">
        <v>29</v>
      </c>
      <c r="P10891" s="12"/>
      <c r="Q10891" s="15" t="s">
        <v>48133</v>
      </c>
      <c r="R10891" s="12" t="s">
        <v>42</v>
      </c>
      <c r="S10891" s="11" t="s">
        <v>48134</v>
      </c>
      <c r="T10891" s="11" t="s">
        <v>48135</v>
      </c>
    </row>
    <row x14ac:dyDescent="0.25" r="10892" customHeight="1" ht="19.5">
      <c r="A10892" s="10">
        <v>45227</v>
      </c>
      <c r="B10892" s="11" t="s">
        <v>48136</v>
      </c>
      <c r="C10892" s="11" t="s">
        <v>5288</v>
      </c>
      <c r="D10892" s="12"/>
      <c r="E10892" s="13">
        <v>15072501998</v>
      </c>
      <c r="F10892" s="11" t="s">
        <v>48137</v>
      </c>
      <c r="G10892" s="12" t="s">
        <v>48</v>
      </c>
      <c r="H10892" s="12" t="s">
        <v>86</v>
      </c>
      <c r="I10892" s="14" t="s">
        <v>211</v>
      </c>
      <c r="J10892" s="12" t="s">
        <v>24</v>
      </c>
      <c r="K10892" s="12" t="s">
        <v>25</v>
      </c>
      <c r="L10892" s="12" t="s">
        <v>39</v>
      </c>
      <c r="M10892" s="11" t="s">
        <v>40</v>
      </c>
      <c r="N10892" s="11" t="s">
        <v>4871</v>
      </c>
      <c r="O10892" s="12" t="s">
        <v>29</v>
      </c>
      <c r="P10892" s="12"/>
      <c r="Q10892" s="15" t="s">
        <v>48138</v>
      </c>
      <c r="R10892" s="12" t="s">
        <v>148</v>
      </c>
      <c r="S10892" s="11" t="s">
        <v>48139</v>
      </c>
      <c r="T10892" s="11" t="s">
        <v>13474</v>
      </c>
    </row>
    <row x14ac:dyDescent="0.25" r="10893" customHeight="1" ht="19.5">
      <c r="A10893" s="10">
        <v>45227</v>
      </c>
      <c r="B10893" s="11" t="s">
        <v>48140</v>
      </c>
      <c r="C10893" s="11" t="s">
        <v>5363</v>
      </c>
      <c r="D10893" s="12"/>
      <c r="E10893" s="13">
        <v>16671743210</v>
      </c>
      <c r="F10893" s="11" t="s">
        <v>48141</v>
      </c>
      <c r="G10893" s="12" t="s">
        <v>23</v>
      </c>
      <c r="H10893" s="12" t="s">
        <v>98</v>
      </c>
      <c r="I10893" s="14" t="s">
        <v>131</v>
      </c>
      <c r="J10893" s="12" t="s">
        <v>24</v>
      </c>
      <c r="K10893" s="12" t="s">
        <v>25</v>
      </c>
      <c r="L10893" s="12" t="s">
        <v>39</v>
      </c>
      <c r="M10893" s="11" t="s">
        <v>27</v>
      </c>
      <c r="N10893" s="11" t="s">
        <v>624</v>
      </c>
      <c r="O10893" s="12" t="s">
        <v>29</v>
      </c>
      <c r="P10893" s="12"/>
      <c r="Q10893" s="15" t="s">
        <v>48142</v>
      </c>
      <c r="R10893" s="12" t="s">
        <v>42</v>
      </c>
      <c r="S10893" s="11" t="s">
        <v>48143</v>
      </c>
      <c r="T10893" s="11" t="s">
        <v>48144</v>
      </c>
    </row>
    <row x14ac:dyDescent="0.25" r="10894" customHeight="1" ht="19.5">
      <c r="A10894" s="10">
        <v>45226</v>
      </c>
      <c r="B10894" s="11" t="s">
        <v>48145</v>
      </c>
      <c r="C10894" s="11" t="s">
        <v>239</v>
      </c>
      <c r="D10894" s="12"/>
      <c r="E10894" s="13">
        <v>17671933238</v>
      </c>
      <c r="F10894" s="11" t="s">
        <v>48146</v>
      </c>
      <c r="G10894" s="12" t="s">
        <v>74</v>
      </c>
      <c r="H10894" s="12"/>
      <c r="I10894" s="14" t="s">
        <v>272</v>
      </c>
      <c r="J10894" s="12" t="s">
        <v>24</v>
      </c>
      <c r="K10894" s="12" t="s">
        <v>25</v>
      </c>
      <c r="L10894" s="12" t="s">
        <v>39</v>
      </c>
      <c r="M10894" s="11" t="s">
        <v>40</v>
      </c>
      <c r="N10894" s="11" t="s">
        <v>183</v>
      </c>
      <c r="O10894" s="12" t="s">
        <v>29</v>
      </c>
      <c r="P10894" s="12"/>
      <c r="Q10894" s="15" t="s">
        <v>48147</v>
      </c>
      <c r="R10894" s="12" t="s">
        <v>51</v>
      </c>
      <c r="S10894" s="11" t="s">
        <v>48148</v>
      </c>
      <c r="T10894" s="11"/>
    </row>
    <row x14ac:dyDescent="0.25" r="10895" customHeight="1" ht="19.5">
      <c r="A10895" s="10">
        <v>45227</v>
      </c>
      <c r="B10895" s="11" t="s">
        <v>48149</v>
      </c>
      <c r="C10895" s="11" t="s">
        <v>5363</v>
      </c>
      <c r="D10895" s="12"/>
      <c r="E10895" s="13">
        <v>13117288788</v>
      </c>
      <c r="F10895" s="11" t="s">
        <v>48150</v>
      </c>
      <c r="G10895" s="12" t="s">
        <v>216</v>
      </c>
      <c r="H10895" s="12"/>
      <c r="I10895" s="14" t="s">
        <v>110</v>
      </c>
      <c r="J10895" s="12" t="s">
        <v>24</v>
      </c>
      <c r="K10895" s="12" t="s">
        <v>25</v>
      </c>
      <c r="L10895" s="12" t="s">
        <v>39</v>
      </c>
      <c r="M10895" s="11" t="s">
        <v>40</v>
      </c>
      <c r="N10895" s="11" t="s">
        <v>624</v>
      </c>
      <c r="O10895" s="12" t="s">
        <v>29</v>
      </c>
      <c r="P10895" s="12"/>
      <c r="Q10895" s="15" t="s">
        <v>48151</v>
      </c>
      <c r="R10895" s="12" t="s">
        <v>42</v>
      </c>
      <c r="S10895" s="11" t="s">
        <v>48152</v>
      </c>
      <c r="T10895" s="11" t="s">
        <v>48153</v>
      </c>
    </row>
    <row x14ac:dyDescent="0.25" r="10896" customHeight="1" ht="19.5">
      <c r="A10896" s="10">
        <v>45227</v>
      </c>
      <c r="B10896" s="11" t="s">
        <v>48154</v>
      </c>
      <c r="C10896" s="11" t="s">
        <v>4867</v>
      </c>
      <c r="D10896" s="12"/>
      <c r="E10896" s="13" t="s">
        <v>48155</v>
      </c>
      <c r="F10896" s="11" t="s">
        <v>48156</v>
      </c>
      <c r="G10896" s="12" t="s">
        <v>74</v>
      </c>
      <c r="H10896" s="12" t="s">
        <v>86</v>
      </c>
      <c r="I10896" s="14" t="s">
        <v>4870</v>
      </c>
      <c r="J10896" s="12" t="s">
        <v>24</v>
      </c>
      <c r="K10896" s="12" t="s">
        <v>25</v>
      </c>
      <c r="L10896" s="12" t="s">
        <v>39</v>
      </c>
      <c r="M10896" s="11" t="s">
        <v>149</v>
      </c>
      <c r="N10896" s="11" t="s">
        <v>4871</v>
      </c>
      <c r="O10896" s="12" t="s">
        <v>29</v>
      </c>
      <c r="P10896" s="12"/>
      <c r="Q10896" s="15" t="s">
        <v>48157</v>
      </c>
      <c r="R10896" s="12" t="s">
        <v>42</v>
      </c>
      <c r="S10896" s="11" t="s">
        <v>48158</v>
      </c>
      <c r="T10896" s="11" t="s">
        <v>48159</v>
      </c>
    </row>
    <row x14ac:dyDescent="0.25" r="10897" customHeight="1" ht="19.5">
      <c r="A10897" s="10">
        <v>45227</v>
      </c>
      <c r="B10897" s="11" t="s">
        <v>48160</v>
      </c>
      <c r="C10897" s="11" t="s">
        <v>5137</v>
      </c>
      <c r="D10897" s="12"/>
      <c r="E10897" s="13" t="s">
        <v>48155</v>
      </c>
      <c r="F10897" s="11" t="s">
        <v>48156</v>
      </c>
      <c r="G10897" s="12" t="s">
        <v>2674</v>
      </c>
      <c r="H10897" s="12"/>
      <c r="I10897" s="14" t="s">
        <v>5140</v>
      </c>
      <c r="J10897" s="12" t="s">
        <v>24</v>
      </c>
      <c r="K10897" s="12" t="s">
        <v>25</v>
      </c>
      <c r="L10897" s="12" t="s">
        <v>39</v>
      </c>
      <c r="M10897" s="11" t="s">
        <v>149</v>
      </c>
      <c r="N10897" s="11" t="s">
        <v>4871</v>
      </c>
      <c r="O10897" s="12" t="s">
        <v>29</v>
      </c>
      <c r="P10897" s="12"/>
      <c r="Q10897" s="15" t="s">
        <v>48161</v>
      </c>
      <c r="R10897" s="12" t="s">
        <v>148</v>
      </c>
      <c r="S10897" s="11" t="s">
        <v>48162</v>
      </c>
      <c r="T10897" s="11" t="s">
        <v>5318</v>
      </c>
    </row>
    <row x14ac:dyDescent="0.25" r="10898" customHeight="1" ht="19.5">
      <c r="A10898" s="10">
        <v>45228</v>
      </c>
      <c r="B10898" s="11" t="s">
        <v>48163</v>
      </c>
      <c r="C10898" s="11" t="s">
        <v>19439</v>
      </c>
      <c r="D10898" s="12"/>
      <c r="E10898" s="13">
        <v>18695068084</v>
      </c>
      <c r="F10898" s="11" t="s">
        <v>48164</v>
      </c>
      <c r="G10898" s="12" t="s">
        <v>115</v>
      </c>
      <c r="H10898" s="12" t="s">
        <v>86</v>
      </c>
      <c r="I10898" s="14" t="s">
        <v>8690</v>
      </c>
      <c r="J10898" s="12" t="s">
        <v>24</v>
      </c>
      <c r="K10898" s="12" t="s">
        <v>25</v>
      </c>
      <c r="L10898" s="12" t="s">
        <v>39</v>
      </c>
      <c r="M10898" s="11" t="s">
        <v>40</v>
      </c>
      <c r="N10898" s="11" t="s">
        <v>28</v>
      </c>
      <c r="O10898" s="12" t="s">
        <v>29</v>
      </c>
      <c r="P10898" s="12"/>
      <c r="Q10898" s="15" t="s">
        <v>48165</v>
      </c>
      <c r="R10898" s="12" t="s">
        <v>42</v>
      </c>
      <c r="S10898" s="11" t="s">
        <v>48166</v>
      </c>
      <c r="T10898" s="11" t="s">
        <v>48167</v>
      </c>
    </row>
    <row x14ac:dyDescent="0.25" r="10899" customHeight="1" ht="19.5">
      <c r="A10899" s="10">
        <v>45228</v>
      </c>
      <c r="B10899" s="11" t="s">
        <v>48168</v>
      </c>
      <c r="C10899" s="11" t="s">
        <v>72</v>
      </c>
      <c r="D10899" s="12"/>
      <c r="E10899" s="13">
        <v>13085168253</v>
      </c>
      <c r="F10899" s="11" t="s">
        <v>48169</v>
      </c>
      <c r="G10899" s="12" t="s">
        <v>216</v>
      </c>
      <c r="H10899" s="12"/>
      <c r="I10899" s="14" t="s">
        <v>254</v>
      </c>
      <c r="J10899" s="12" t="s">
        <v>24</v>
      </c>
      <c r="K10899" s="12" t="s">
        <v>25</v>
      </c>
      <c r="L10899" s="12" t="s">
        <v>39</v>
      </c>
      <c r="M10899" s="11" t="s">
        <v>27</v>
      </c>
      <c r="N10899" s="11" t="s">
        <v>28</v>
      </c>
      <c r="O10899" s="12" t="s">
        <v>29</v>
      </c>
      <c r="P10899" s="12"/>
      <c r="Q10899" s="15" t="s">
        <v>48170</v>
      </c>
      <c r="R10899" s="12" t="s">
        <v>42</v>
      </c>
      <c r="S10899" s="11" t="s">
        <v>48171</v>
      </c>
      <c r="T10899" s="11" t="s">
        <v>48172</v>
      </c>
    </row>
    <row x14ac:dyDescent="0.25" r="10900" customHeight="1" ht="19.5">
      <c r="A10900" s="10">
        <v>45226</v>
      </c>
      <c r="B10900" s="11" t="s">
        <v>48173</v>
      </c>
      <c r="C10900" s="11" t="s">
        <v>5684</v>
      </c>
      <c r="D10900" s="12"/>
      <c r="E10900" s="13">
        <v>13032721284</v>
      </c>
      <c r="F10900" s="11" t="s">
        <v>39277</v>
      </c>
      <c r="G10900" s="12" t="s">
        <v>23</v>
      </c>
      <c r="H10900" s="12"/>
      <c r="I10900" s="14" t="s">
        <v>182</v>
      </c>
      <c r="J10900" s="12" t="s">
        <v>24</v>
      </c>
      <c r="K10900" s="12" t="s">
        <v>25</v>
      </c>
      <c r="L10900" s="12" t="s">
        <v>39</v>
      </c>
      <c r="M10900" s="11" t="s">
        <v>27</v>
      </c>
      <c r="N10900" s="11" t="s">
        <v>183</v>
      </c>
      <c r="O10900" s="12" t="s">
        <v>29</v>
      </c>
      <c r="P10900" s="12"/>
      <c r="Q10900" s="15" t="s">
        <v>48174</v>
      </c>
      <c r="R10900" s="12" t="s">
        <v>42</v>
      </c>
      <c r="S10900" s="11" t="s">
        <v>48175</v>
      </c>
      <c r="T10900" s="11"/>
    </row>
    <row x14ac:dyDescent="0.25" r="10901" customHeight="1" ht="19.5">
      <c r="A10901" s="10">
        <v>45228</v>
      </c>
      <c r="B10901" s="11" t="s">
        <v>48176</v>
      </c>
      <c r="C10901" s="11" t="s">
        <v>7403</v>
      </c>
      <c r="D10901" s="12"/>
      <c r="E10901" s="13">
        <v>15671042422</v>
      </c>
      <c r="F10901" s="11" t="s">
        <v>48177</v>
      </c>
      <c r="G10901" s="12" t="s">
        <v>37</v>
      </c>
      <c r="H10901" s="12"/>
      <c r="I10901" s="14" t="s">
        <v>49</v>
      </c>
      <c r="J10901" s="12" t="s">
        <v>24</v>
      </c>
      <c r="K10901" s="12" t="s">
        <v>25</v>
      </c>
      <c r="L10901" s="12" t="s">
        <v>39</v>
      </c>
      <c r="M10901" s="11" t="s">
        <v>40</v>
      </c>
      <c r="N10901" s="11" t="s">
        <v>28</v>
      </c>
      <c r="O10901" s="12" t="s">
        <v>29</v>
      </c>
      <c r="P10901" s="12"/>
      <c r="Q10901" s="15" t="s">
        <v>48178</v>
      </c>
      <c r="R10901" s="12" t="s">
        <v>42</v>
      </c>
      <c r="S10901" s="11" t="s">
        <v>48179</v>
      </c>
      <c r="T10901" s="11" t="s">
        <v>48180</v>
      </c>
    </row>
    <row x14ac:dyDescent="0.25" r="10902" customHeight="1" ht="19.5">
      <c r="A10902" s="10">
        <v>45227</v>
      </c>
      <c r="B10902" s="11" t="s">
        <v>48181</v>
      </c>
      <c r="C10902" s="11" t="s">
        <v>4867</v>
      </c>
      <c r="D10902" s="12"/>
      <c r="E10902" s="13" t="s">
        <v>48182</v>
      </c>
      <c r="F10902" s="11" t="s">
        <v>48183</v>
      </c>
      <c r="G10902" s="12" t="s">
        <v>74</v>
      </c>
      <c r="H10902" s="12" t="s">
        <v>86</v>
      </c>
      <c r="I10902" s="14" t="s">
        <v>4870</v>
      </c>
      <c r="J10902" s="12" t="s">
        <v>24</v>
      </c>
      <c r="K10902" s="12" t="s">
        <v>25</v>
      </c>
      <c r="L10902" s="12" t="s">
        <v>39</v>
      </c>
      <c r="M10902" s="11" t="s">
        <v>149</v>
      </c>
      <c r="N10902" s="11" t="s">
        <v>4871</v>
      </c>
      <c r="O10902" s="12" t="s">
        <v>29</v>
      </c>
      <c r="P10902" s="12"/>
      <c r="Q10902" s="15" t="s">
        <v>48184</v>
      </c>
      <c r="R10902" s="12" t="s">
        <v>148</v>
      </c>
      <c r="S10902" s="11" t="s">
        <v>48185</v>
      </c>
      <c r="T10902" s="11" t="s">
        <v>7910</v>
      </c>
    </row>
    <row x14ac:dyDescent="0.25" r="10903" customHeight="1" ht="19.5">
      <c r="A10903" s="10">
        <v>45227</v>
      </c>
      <c r="B10903" s="11" t="s">
        <v>48186</v>
      </c>
      <c r="C10903" s="11" t="s">
        <v>4882</v>
      </c>
      <c r="D10903" s="12"/>
      <c r="E10903" s="13" t="s">
        <v>48187</v>
      </c>
      <c r="F10903" s="11" t="s">
        <v>48188</v>
      </c>
      <c r="G10903" s="12" t="s">
        <v>74</v>
      </c>
      <c r="H10903" s="12"/>
      <c r="I10903" s="14" t="s">
        <v>779</v>
      </c>
      <c r="J10903" s="12" t="s">
        <v>24</v>
      </c>
      <c r="K10903" s="12" t="s">
        <v>25</v>
      </c>
      <c r="L10903" s="12" t="s">
        <v>39</v>
      </c>
      <c r="M10903" s="11" t="s">
        <v>149</v>
      </c>
      <c r="N10903" s="11" t="s">
        <v>4871</v>
      </c>
      <c r="O10903" s="12" t="s">
        <v>29</v>
      </c>
      <c r="P10903" s="12"/>
      <c r="Q10903" s="15" t="s">
        <v>48189</v>
      </c>
      <c r="R10903" s="12" t="s">
        <v>148</v>
      </c>
      <c r="S10903" s="11" t="s">
        <v>48190</v>
      </c>
      <c r="T10903" s="11" t="s">
        <v>4928</v>
      </c>
    </row>
    <row x14ac:dyDescent="0.25" r="10904" customHeight="1" ht="19.5">
      <c r="A10904" s="10">
        <v>45227</v>
      </c>
      <c r="B10904" s="11" t="s">
        <v>48191</v>
      </c>
      <c r="C10904" s="11" t="s">
        <v>4867</v>
      </c>
      <c r="D10904" s="12"/>
      <c r="E10904" s="13" t="s">
        <v>48192</v>
      </c>
      <c r="F10904" s="11" t="s">
        <v>15380</v>
      </c>
      <c r="G10904" s="12" t="s">
        <v>74</v>
      </c>
      <c r="H10904" s="12" t="s">
        <v>86</v>
      </c>
      <c r="I10904" s="14" t="s">
        <v>4870</v>
      </c>
      <c r="J10904" s="12" t="s">
        <v>24</v>
      </c>
      <c r="K10904" s="12" t="s">
        <v>25</v>
      </c>
      <c r="L10904" s="12" t="s">
        <v>39</v>
      </c>
      <c r="M10904" s="11" t="s">
        <v>149</v>
      </c>
      <c r="N10904" s="11" t="s">
        <v>4871</v>
      </c>
      <c r="O10904" s="12" t="s">
        <v>29</v>
      </c>
      <c r="P10904" s="12"/>
      <c r="Q10904" s="15" t="s">
        <v>48193</v>
      </c>
      <c r="R10904" s="12" t="s">
        <v>148</v>
      </c>
      <c r="S10904" s="11" t="s">
        <v>48194</v>
      </c>
      <c r="T10904" s="11" t="s">
        <v>4874</v>
      </c>
    </row>
    <row x14ac:dyDescent="0.25" r="10905" customHeight="1" ht="19.5">
      <c r="A10905" s="10">
        <v>45227</v>
      </c>
      <c r="B10905" s="11" t="s">
        <v>48195</v>
      </c>
      <c r="C10905" s="11" t="s">
        <v>4867</v>
      </c>
      <c r="D10905" s="12"/>
      <c r="E10905" s="13" t="s">
        <v>48196</v>
      </c>
      <c r="F10905" s="11" t="s">
        <v>48197</v>
      </c>
      <c r="G10905" s="12" t="s">
        <v>74</v>
      </c>
      <c r="H10905" s="12" t="s">
        <v>121</v>
      </c>
      <c r="I10905" s="14" t="s">
        <v>4870</v>
      </c>
      <c r="J10905" s="12" t="s">
        <v>24</v>
      </c>
      <c r="K10905" s="12" t="s">
        <v>25</v>
      </c>
      <c r="L10905" s="12" t="s">
        <v>39</v>
      </c>
      <c r="M10905" s="11" t="s">
        <v>149</v>
      </c>
      <c r="N10905" s="11" t="s">
        <v>4871</v>
      </c>
      <c r="O10905" s="12" t="s">
        <v>29</v>
      </c>
      <c r="P10905" s="12"/>
      <c r="Q10905" s="15" t="s">
        <v>48198</v>
      </c>
      <c r="R10905" s="12" t="s">
        <v>148</v>
      </c>
      <c r="S10905" s="11" t="s">
        <v>48199</v>
      </c>
      <c r="T10905" s="11" t="s">
        <v>4874</v>
      </c>
    </row>
    <row x14ac:dyDescent="0.25" r="10906" customHeight="1" ht="19.5">
      <c r="A10906" s="10">
        <v>45227</v>
      </c>
      <c r="B10906" s="11" t="s">
        <v>48200</v>
      </c>
      <c r="C10906" s="11" t="s">
        <v>5363</v>
      </c>
      <c r="D10906" s="12"/>
      <c r="E10906" s="13">
        <v>13294243539</v>
      </c>
      <c r="F10906" s="11" t="s">
        <v>48201</v>
      </c>
      <c r="G10906" s="12" t="s">
        <v>48</v>
      </c>
      <c r="H10906" s="12"/>
      <c r="I10906" s="14" t="s">
        <v>110</v>
      </c>
      <c r="J10906" s="12" t="s">
        <v>24</v>
      </c>
      <c r="K10906" s="12" t="s">
        <v>69</v>
      </c>
      <c r="L10906" s="12"/>
      <c r="M10906" s="11" t="s">
        <v>27</v>
      </c>
      <c r="N10906" s="11" t="s">
        <v>624</v>
      </c>
      <c r="O10906" s="12" t="s">
        <v>29</v>
      </c>
      <c r="P10906" s="12"/>
      <c r="Q10906" s="15" t="s">
        <v>48202</v>
      </c>
      <c r="R10906" s="12" t="s">
        <v>42</v>
      </c>
      <c r="S10906" s="11" t="s">
        <v>48203</v>
      </c>
      <c r="T10906" s="11" t="s">
        <v>48204</v>
      </c>
    </row>
    <row x14ac:dyDescent="0.25" r="10907" customHeight="1" ht="19.5">
      <c r="A10907" s="10">
        <v>45227</v>
      </c>
      <c r="B10907" s="11" t="s">
        <v>48205</v>
      </c>
      <c r="C10907" s="11" t="s">
        <v>4867</v>
      </c>
      <c r="D10907" s="12"/>
      <c r="E10907" s="13" t="s">
        <v>48206</v>
      </c>
      <c r="F10907" s="11" t="s">
        <v>48207</v>
      </c>
      <c r="G10907" s="12" t="s">
        <v>74</v>
      </c>
      <c r="H10907" s="12"/>
      <c r="I10907" s="14" t="s">
        <v>4870</v>
      </c>
      <c r="J10907" s="12" t="s">
        <v>24</v>
      </c>
      <c r="K10907" s="12" t="s">
        <v>25</v>
      </c>
      <c r="L10907" s="12" t="s">
        <v>39</v>
      </c>
      <c r="M10907" s="11" t="s">
        <v>149</v>
      </c>
      <c r="N10907" s="11" t="s">
        <v>4871</v>
      </c>
      <c r="O10907" s="12" t="s">
        <v>29</v>
      </c>
      <c r="P10907" s="12"/>
      <c r="Q10907" s="15" t="s">
        <v>48208</v>
      </c>
      <c r="R10907" s="12" t="s">
        <v>148</v>
      </c>
      <c r="S10907" s="11" t="s">
        <v>48209</v>
      </c>
      <c r="T10907" s="11" t="s">
        <v>4928</v>
      </c>
    </row>
    <row x14ac:dyDescent="0.25" r="10908" customHeight="1" ht="19.5">
      <c r="A10908" s="10">
        <v>45227</v>
      </c>
      <c r="B10908" s="11" t="s">
        <v>48210</v>
      </c>
      <c r="C10908" s="11" t="s">
        <v>2492</v>
      </c>
      <c r="D10908" s="12"/>
      <c r="E10908" s="13">
        <v>13117287385</v>
      </c>
      <c r="F10908" s="11" t="s">
        <v>48211</v>
      </c>
      <c r="G10908" s="12" t="s">
        <v>62</v>
      </c>
      <c r="H10908" s="12"/>
      <c r="I10908" s="14" t="s">
        <v>272</v>
      </c>
      <c r="J10908" s="12" t="s">
        <v>24</v>
      </c>
      <c r="K10908" s="12" t="s">
        <v>25</v>
      </c>
      <c r="L10908" s="12" t="s">
        <v>39</v>
      </c>
      <c r="M10908" s="11" t="s">
        <v>40</v>
      </c>
      <c r="N10908" s="11" t="s">
        <v>28</v>
      </c>
      <c r="O10908" s="12" t="s">
        <v>29</v>
      </c>
      <c r="P10908" s="12"/>
      <c r="Q10908" s="15" t="s">
        <v>48212</v>
      </c>
      <c r="R10908" s="12" t="s">
        <v>42</v>
      </c>
      <c r="S10908" s="11" t="s">
        <v>48213</v>
      </c>
      <c r="T10908" s="11" t="s">
        <v>48214</v>
      </c>
    </row>
    <row x14ac:dyDescent="0.25" r="10909" customHeight="1" ht="19.5">
      <c r="A10909" s="10">
        <v>45226</v>
      </c>
      <c r="B10909" s="11" t="s">
        <v>48215</v>
      </c>
      <c r="C10909" s="11" t="s">
        <v>4856</v>
      </c>
      <c r="D10909" s="12"/>
      <c r="E10909" s="13">
        <v>15572766239</v>
      </c>
      <c r="F10909" s="11" t="s">
        <v>5767</v>
      </c>
      <c r="G10909" s="12" t="s">
        <v>62</v>
      </c>
      <c r="H10909" s="12"/>
      <c r="I10909" s="14" t="s">
        <v>142</v>
      </c>
      <c r="J10909" s="12" t="s">
        <v>24</v>
      </c>
      <c r="K10909" s="12" t="s">
        <v>25</v>
      </c>
      <c r="L10909" s="12" t="s">
        <v>39</v>
      </c>
      <c r="M10909" s="11" t="s">
        <v>40</v>
      </c>
      <c r="N10909" s="11" t="s">
        <v>28</v>
      </c>
      <c r="O10909" s="12" t="s">
        <v>29</v>
      </c>
      <c r="P10909" s="12"/>
      <c r="Q10909" s="15" t="s">
        <v>48216</v>
      </c>
      <c r="R10909" s="12" t="s">
        <v>42</v>
      </c>
      <c r="S10909" s="11" t="s">
        <v>48217</v>
      </c>
      <c r="T10909" s="11" t="s">
        <v>48218</v>
      </c>
    </row>
    <row x14ac:dyDescent="0.25" r="10910" customHeight="1" ht="19.5">
      <c r="A10910" s="10">
        <v>45228</v>
      </c>
      <c r="B10910" s="11" t="s">
        <v>48219</v>
      </c>
      <c r="C10910" s="11" t="s">
        <v>4882</v>
      </c>
      <c r="D10910" s="12"/>
      <c r="E10910" s="13" t="s">
        <v>48220</v>
      </c>
      <c r="F10910" s="11" t="s">
        <v>48221</v>
      </c>
      <c r="G10910" s="12" t="s">
        <v>74</v>
      </c>
      <c r="H10910" s="12"/>
      <c r="I10910" s="14" t="s">
        <v>148</v>
      </c>
      <c r="J10910" s="12" t="s">
        <v>24</v>
      </c>
      <c r="K10910" s="12" t="s">
        <v>25</v>
      </c>
      <c r="L10910" s="12" t="s">
        <v>39</v>
      </c>
      <c r="M10910" s="11" t="s">
        <v>149</v>
      </c>
      <c r="N10910" s="11" t="s">
        <v>4871</v>
      </c>
      <c r="O10910" s="12" t="s">
        <v>29</v>
      </c>
      <c r="P10910" s="12"/>
      <c r="Q10910" s="15" t="s">
        <v>48222</v>
      </c>
      <c r="R10910" s="12" t="s">
        <v>42</v>
      </c>
      <c r="S10910" s="11" t="s">
        <v>48223</v>
      </c>
      <c r="T10910" s="11" t="s">
        <v>4899</v>
      </c>
    </row>
    <row x14ac:dyDescent="0.25" r="10911" customHeight="1" ht="19.5">
      <c r="A10911" s="10">
        <v>45228</v>
      </c>
      <c r="B10911" s="11" t="s">
        <v>48224</v>
      </c>
      <c r="C10911" s="11" t="s">
        <v>45199</v>
      </c>
      <c r="D10911" s="12"/>
      <c r="E10911" s="13">
        <v>13094162523</v>
      </c>
      <c r="F10911" s="11" t="s">
        <v>27348</v>
      </c>
      <c r="G10911" s="12" t="s">
        <v>62</v>
      </c>
      <c r="H10911" s="12"/>
      <c r="I10911" s="14" t="s">
        <v>211</v>
      </c>
      <c r="J10911" s="12" t="s">
        <v>24</v>
      </c>
      <c r="K10911" s="12" t="s">
        <v>172</v>
      </c>
      <c r="L10911" s="12" t="s">
        <v>39</v>
      </c>
      <c r="M10911" s="11" t="s">
        <v>40</v>
      </c>
      <c r="N10911" s="11" t="s">
        <v>28</v>
      </c>
      <c r="O10911" s="12" t="s">
        <v>29</v>
      </c>
      <c r="P10911" s="12"/>
      <c r="Q10911" s="15" t="s">
        <v>48225</v>
      </c>
      <c r="R10911" s="12" t="s">
        <v>42</v>
      </c>
      <c r="S10911" s="11" t="s">
        <v>48226</v>
      </c>
      <c r="T10911" s="11" t="s">
        <v>48227</v>
      </c>
    </row>
    <row x14ac:dyDescent="0.25" r="10912" customHeight="1" ht="19.5">
      <c r="A10912" s="10">
        <v>45227</v>
      </c>
      <c r="B10912" s="11" t="s">
        <v>48228</v>
      </c>
      <c r="C10912" s="11" t="s">
        <v>1011</v>
      </c>
      <c r="D10912" s="12"/>
      <c r="E10912" s="13">
        <v>13235633999</v>
      </c>
      <c r="F10912" s="11" t="s">
        <v>48229</v>
      </c>
      <c r="G10912" s="12" t="s">
        <v>37</v>
      </c>
      <c r="H10912" s="12" t="s">
        <v>98</v>
      </c>
      <c r="I10912" s="14" t="s">
        <v>590</v>
      </c>
      <c r="J10912" s="12" t="s">
        <v>24</v>
      </c>
      <c r="K10912" s="12" t="s">
        <v>25</v>
      </c>
      <c r="L10912" s="12" t="s">
        <v>39</v>
      </c>
      <c r="M10912" s="11" t="s">
        <v>40</v>
      </c>
      <c r="N10912" s="11" t="s">
        <v>28</v>
      </c>
      <c r="O10912" s="12" t="s">
        <v>29</v>
      </c>
      <c r="P10912" s="12"/>
      <c r="Q10912" s="15" t="s">
        <v>48230</v>
      </c>
      <c r="R10912" s="12" t="s">
        <v>42</v>
      </c>
      <c r="S10912" s="11" t="s">
        <v>48231</v>
      </c>
      <c r="T10912" s="11" t="s">
        <v>48232</v>
      </c>
    </row>
    <row x14ac:dyDescent="0.25" r="10913" customHeight="1" ht="19.5">
      <c r="A10913" s="10">
        <v>45227</v>
      </c>
      <c r="B10913" s="11" t="s">
        <v>48233</v>
      </c>
      <c r="C10913" s="11" t="s">
        <v>7513</v>
      </c>
      <c r="D10913" s="12"/>
      <c r="E10913" s="13">
        <v>18674250331</v>
      </c>
      <c r="F10913" s="11" t="s">
        <v>48234</v>
      </c>
      <c r="G10913" s="12" t="s">
        <v>48</v>
      </c>
      <c r="H10913" s="12"/>
      <c r="I10913" s="14" t="s">
        <v>749</v>
      </c>
      <c r="J10913" s="12" t="s">
        <v>24</v>
      </c>
      <c r="K10913" s="12" t="s">
        <v>25</v>
      </c>
      <c r="L10913" s="12" t="s">
        <v>39</v>
      </c>
      <c r="M10913" s="11" t="s">
        <v>27</v>
      </c>
      <c r="N10913" s="11" t="s">
        <v>28</v>
      </c>
      <c r="O10913" s="12" t="s">
        <v>29</v>
      </c>
      <c r="P10913" s="12"/>
      <c r="Q10913" s="15" t="s">
        <v>48235</v>
      </c>
      <c r="R10913" s="12" t="s">
        <v>42</v>
      </c>
      <c r="S10913" s="11" t="s">
        <v>48236</v>
      </c>
      <c r="T10913" s="11" t="s">
        <v>48237</v>
      </c>
    </row>
    <row x14ac:dyDescent="0.25" r="10914" customHeight="1" ht="19.5">
      <c r="A10914" s="10">
        <v>45227</v>
      </c>
      <c r="B10914" s="11" t="s">
        <v>48238</v>
      </c>
      <c r="C10914" s="11" t="s">
        <v>4901</v>
      </c>
      <c r="D10914" s="12"/>
      <c r="E10914" s="13" t="s">
        <v>48239</v>
      </c>
      <c r="F10914" s="11" t="s">
        <v>48240</v>
      </c>
      <c r="G10914" s="12" t="s">
        <v>74</v>
      </c>
      <c r="H10914" s="12"/>
      <c r="I10914" s="14" t="s">
        <v>148</v>
      </c>
      <c r="J10914" s="12" t="s">
        <v>24</v>
      </c>
      <c r="K10914" s="12" t="s">
        <v>25</v>
      </c>
      <c r="L10914" s="12" t="s">
        <v>39</v>
      </c>
      <c r="M10914" s="11" t="s">
        <v>149</v>
      </c>
      <c r="N10914" s="11" t="s">
        <v>4871</v>
      </c>
      <c r="O10914" s="12" t="s">
        <v>29</v>
      </c>
      <c r="P10914" s="12"/>
      <c r="Q10914" s="15" t="s">
        <v>48241</v>
      </c>
      <c r="R10914" s="12" t="s">
        <v>148</v>
      </c>
      <c r="S10914" s="11" t="s">
        <v>48242</v>
      </c>
      <c r="T10914" s="11" t="s">
        <v>4906</v>
      </c>
    </row>
    <row x14ac:dyDescent="0.25" r="10915" customHeight="1" ht="19.5">
      <c r="A10915" s="10">
        <v>45227</v>
      </c>
      <c r="B10915" s="11" t="s">
        <v>48243</v>
      </c>
      <c r="C10915" s="11" t="s">
        <v>4867</v>
      </c>
      <c r="D10915" s="12"/>
      <c r="E10915" s="13" t="s">
        <v>48244</v>
      </c>
      <c r="F10915" s="11" t="s">
        <v>43435</v>
      </c>
      <c r="G10915" s="12" t="s">
        <v>74</v>
      </c>
      <c r="H10915" s="12" t="s">
        <v>121</v>
      </c>
      <c r="I10915" s="14" t="s">
        <v>4870</v>
      </c>
      <c r="J10915" s="12" t="s">
        <v>24</v>
      </c>
      <c r="K10915" s="12" t="s">
        <v>25</v>
      </c>
      <c r="L10915" s="12" t="s">
        <v>39</v>
      </c>
      <c r="M10915" s="11" t="s">
        <v>149</v>
      </c>
      <c r="N10915" s="11" t="s">
        <v>4871</v>
      </c>
      <c r="O10915" s="12" t="s">
        <v>29</v>
      </c>
      <c r="P10915" s="12"/>
      <c r="Q10915" s="15" t="s">
        <v>48245</v>
      </c>
      <c r="R10915" s="12" t="s">
        <v>148</v>
      </c>
      <c r="S10915" s="11" t="s">
        <v>48246</v>
      </c>
      <c r="T10915" s="11" t="s">
        <v>4874</v>
      </c>
    </row>
    <row x14ac:dyDescent="0.25" r="10916" customHeight="1" ht="19.5">
      <c r="A10916" s="10">
        <v>45226</v>
      </c>
      <c r="B10916" s="11" t="s">
        <v>48247</v>
      </c>
      <c r="C10916" s="11" t="s">
        <v>1132</v>
      </c>
      <c r="D10916" s="12"/>
      <c r="E10916" s="13">
        <v>15072531972</v>
      </c>
      <c r="F10916" s="11" t="s">
        <v>48248</v>
      </c>
      <c r="G10916" s="12" t="s">
        <v>74</v>
      </c>
      <c r="H10916" s="12"/>
      <c r="I10916" s="14" t="s">
        <v>116</v>
      </c>
      <c r="J10916" s="12" t="s">
        <v>24</v>
      </c>
      <c r="K10916" s="12" t="s">
        <v>25</v>
      </c>
      <c r="L10916" s="12" t="s">
        <v>39</v>
      </c>
      <c r="M10916" s="11" t="s">
        <v>40</v>
      </c>
      <c r="N10916" s="11" t="s">
        <v>183</v>
      </c>
      <c r="O10916" s="12" t="s">
        <v>29</v>
      </c>
      <c r="P10916" s="12"/>
      <c r="Q10916" s="15" t="s">
        <v>48249</v>
      </c>
      <c r="R10916" s="12" t="s">
        <v>51</v>
      </c>
      <c r="S10916" s="11" t="s">
        <v>48250</v>
      </c>
      <c r="T10916" s="11"/>
    </row>
    <row x14ac:dyDescent="0.25" r="10917" customHeight="1" ht="19.5">
      <c r="A10917" s="10">
        <v>45227</v>
      </c>
      <c r="B10917" s="11" t="s">
        <v>48251</v>
      </c>
      <c r="C10917" s="11" t="s">
        <v>18421</v>
      </c>
      <c r="D10917" s="12"/>
      <c r="E10917" s="13">
        <v>18571000970</v>
      </c>
      <c r="F10917" s="11" t="s">
        <v>48252</v>
      </c>
      <c r="G10917" s="12" t="s">
        <v>62</v>
      </c>
      <c r="H10917" s="12"/>
      <c r="I10917" s="14" t="s">
        <v>211</v>
      </c>
      <c r="J10917" s="12" t="s">
        <v>24</v>
      </c>
      <c r="K10917" s="12" t="s">
        <v>25</v>
      </c>
      <c r="L10917" s="12" t="s">
        <v>39</v>
      </c>
      <c r="M10917" s="11" t="s">
        <v>40</v>
      </c>
      <c r="N10917" s="11" t="s">
        <v>28</v>
      </c>
      <c r="O10917" s="12" t="s">
        <v>29</v>
      </c>
      <c r="P10917" s="12"/>
      <c r="Q10917" s="15" t="s">
        <v>48253</v>
      </c>
      <c r="R10917" s="12" t="s">
        <v>42</v>
      </c>
      <c r="S10917" s="11" t="s">
        <v>48254</v>
      </c>
      <c r="T10917" s="11" t="s">
        <v>48255</v>
      </c>
    </row>
    <row x14ac:dyDescent="0.25" r="10918" customHeight="1" ht="19.5">
      <c r="A10918" s="10">
        <v>45228</v>
      </c>
      <c r="B10918" s="11" t="s">
        <v>48256</v>
      </c>
      <c r="C10918" s="11" t="s">
        <v>8311</v>
      </c>
      <c r="D10918" s="12"/>
      <c r="E10918" s="13">
        <v>18671760183</v>
      </c>
      <c r="F10918" s="11" t="s">
        <v>48257</v>
      </c>
      <c r="G10918" s="12" t="s">
        <v>23</v>
      </c>
      <c r="H10918" s="12"/>
      <c r="I10918" s="14" t="s">
        <v>131</v>
      </c>
      <c r="J10918" s="12" t="s">
        <v>24</v>
      </c>
      <c r="K10918" s="12" t="s">
        <v>25</v>
      </c>
      <c r="L10918" s="12" t="s">
        <v>39</v>
      </c>
      <c r="M10918" s="11" t="s">
        <v>27</v>
      </c>
      <c r="N10918" s="11" t="s">
        <v>28</v>
      </c>
      <c r="O10918" s="12" t="s">
        <v>29</v>
      </c>
      <c r="P10918" s="12" t="s">
        <v>5807</v>
      </c>
      <c r="Q10918" s="15" t="s">
        <v>48258</v>
      </c>
      <c r="R10918" s="12" t="s">
        <v>42</v>
      </c>
      <c r="S10918" s="11" t="s">
        <v>48259</v>
      </c>
      <c r="T10918" s="11" t="s">
        <v>48260</v>
      </c>
    </row>
    <row x14ac:dyDescent="0.25" r="10919" customHeight="1" ht="19.5">
      <c r="A10919" s="10">
        <v>45228</v>
      </c>
      <c r="B10919" s="11" t="s">
        <v>48261</v>
      </c>
      <c r="C10919" s="11" t="s">
        <v>5805</v>
      </c>
      <c r="D10919" s="12"/>
      <c r="E10919" s="13">
        <v>15507205448</v>
      </c>
      <c r="F10919" s="11" t="s">
        <v>48262</v>
      </c>
      <c r="G10919" s="12" t="s">
        <v>289</v>
      </c>
      <c r="H10919" s="12"/>
      <c r="I10919" s="14" t="s">
        <v>57</v>
      </c>
      <c r="J10919" s="12" t="s">
        <v>24</v>
      </c>
      <c r="K10919" s="12" t="s">
        <v>25</v>
      </c>
      <c r="L10919" s="12" t="s">
        <v>39</v>
      </c>
      <c r="M10919" s="11" t="s">
        <v>27</v>
      </c>
      <c r="N10919" s="11" t="s">
        <v>28</v>
      </c>
      <c r="O10919" s="12" t="s">
        <v>29</v>
      </c>
      <c r="P10919" s="12" t="s">
        <v>5430</v>
      </c>
      <c r="Q10919" s="15" t="s">
        <v>48263</v>
      </c>
      <c r="R10919" s="12" t="s">
        <v>42</v>
      </c>
      <c r="S10919" s="11" t="s">
        <v>48264</v>
      </c>
      <c r="T10919" s="11" t="s">
        <v>48265</v>
      </c>
    </row>
    <row x14ac:dyDescent="0.25" r="10920" customHeight="1" ht="19.5">
      <c r="A10920" s="10">
        <v>45227</v>
      </c>
      <c r="B10920" s="11" t="s">
        <v>48266</v>
      </c>
      <c r="C10920" s="11" t="s">
        <v>5363</v>
      </c>
      <c r="D10920" s="12"/>
      <c r="E10920" s="13">
        <v>15572782803</v>
      </c>
      <c r="F10920" s="11" t="s">
        <v>21269</v>
      </c>
      <c r="G10920" s="12" t="s">
        <v>216</v>
      </c>
      <c r="H10920" s="12"/>
      <c r="I10920" s="14" t="s">
        <v>142</v>
      </c>
      <c r="J10920" s="12" t="s">
        <v>24</v>
      </c>
      <c r="K10920" s="12" t="s">
        <v>25</v>
      </c>
      <c r="L10920" s="12" t="s">
        <v>39</v>
      </c>
      <c r="M10920" s="11" t="s">
        <v>27</v>
      </c>
      <c r="N10920" s="11" t="s">
        <v>624</v>
      </c>
      <c r="O10920" s="12" t="s">
        <v>29</v>
      </c>
      <c r="P10920" s="12"/>
      <c r="Q10920" s="15" t="s">
        <v>48267</v>
      </c>
      <c r="R10920" s="12" t="s">
        <v>42</v>
      </c>
      <c r="S10920" s="11" t="s">
        <v>48268</v>
      </c>
      <c r="T10920" s="11" t="s">
        <v>48269</v>
      </c>
    </row>
    <row x14ac:dyDescent="0.25" r="10921" customHeight="1" ht="19.5">
      <c r="A10921" s="10">
        <v>45227</v>
      </c>
      <c r="B10921" s="11" t="s">
        <v>48270</v>
      </c>
      <c r="C10921" s="11" t="s">
        <v>4882</v>
      </c>
      <c r="D10921" s="12"/>
      <c r="E10921" s="13" t="s">
        <v>48271</v>
      </c>
      <c r="F10921" s="11" t="s">
        <v>48272</v>
      </c>
      <c r="G10921" s="12" t="s">
        <v>74</v>
      </c>
      <c r="H10921" s="12" t="s">
        <v>86</v>
      </c>
      <c r="I10921" s="14" t="s">
        <v>148</v>
      </c>
      <c r="J10921" s="12" t="s">
        <v>24</v>
      </c>
      <c r="K10921" s="12" t="s">
        <v>25</v>
      </c>
      <c r="L10921" s="12" t="s">
        <v>39</v>
      </c>
      <c r="M10921" s="11" t="s">
        <v>149</v>
      </c>
      <c r="N10921" s="11" t="s">
        <v>4871</v>
      </c>
      <c r="O10921" s="12" t="s">
        <v>29</v>
      </c>
      <c r="P10921" s="12"/>
      <c r="Q10921" s="15" t="s">
        <v>48273</v>
      </c>
      <c r="R10921" s="12" t="s">
        <v>148</v>
      </c>
      <c r="S10921" s="11" t="s">
        <v>48274</v>
      </c>
      <c r="T10921" s="11" t="s">
        <v>7910</v>
      </c>
    </row>
    <row x14ac:dyDescent="0.25" r="10922" customHeight="1" ht="19.5">
      <c r="A10922" s="10">
        <v>45228</v>
      </c>
      <c r="B10922" s="11" t="s">
        <v>48275</v>
      </c>
      <c r="C10922" s="11" t="s">
        <v>649</v>
      </c>
      <c r="D10922" s="12"/>
      <c r="E10922" s="13">
        <v>15572752768</v>
      </c>
      <c r="F10922" s="11" t="s">
        <v>48276</v>
      </c>
      <c r="G10922" s="12" t="s">
        <v>216</v>
      </c>
      <c r="H10922" s="12" t="s">
        <v>98</v>
      </c>
      <c r="I10922" s="14" t="s">
        <v>75</v>
      </c>
      <c r="J10922" s="12" t="s">
        <v>24</v>
      </c>
      <c r="K10922" s="12" t="s">
        <v>25</v>
      </c>
      <c r="L10922" s="12" t="s">
        <v>39</v>
      </c>
      <c r="M10922" s="11" t="s">
        <v>40</v>
      </c>
      <c r="N10922" s="11" t="s">
        <v>28</v>
      </c>
      <c r="O10922" s="12" t="s">
        <v>29</v>
      </c>
      <c r="P10922" s="12"/>
      <c r="Q10922" s="15" t="s">
        <v>48277</v>
      </c>
      <c r="R10922" s="12" t="s">
        <v>42</v>
      </c>
      <c r="S10922" s="11" t="s">
        <v>48278</v>
      </c>
      <c r="T10922" s="11" t="s">
        <v>48279</v>
      </c>
    </row>
    <row x14ac:dyDescent="0.25" r="10923" customHeight="1" ht="19.5">
      <c r="A10923" s="10">
        <v>45227</v>
      </c>
      <c r="B10923" s="11" t="s">
        <v>48280</v>
      </c>
      <c r="C10923" s="11" t="s">
        <v>4901</v>
      </c>
      <c r="D10923" s="12"/>
      <c r="E10923" s="13" t="s">
        <v>48281</v>
      </c>
      <c r="F10923" s="11" t="s">
        <v>48282</v>
      </c>
      <c r="G10923" s="12" t="s">
        <v>74</v>
      </c>
      <c r="H10923" s="12" t="s">
        <v>121</v>
      </c>
      <c r="I10923" s="14" t="s">
        <v>148</v>
      </c>
      <c r="J10923" s="12" t="s">
        <v>24</v>
      </c>
      <c r="K10923" s="12" t="s">
        <v>25</v>
      </c>
      <c r="L10923" s="12" t="s">
        <v>39</v>
      </c>
      <c r="M10923" s="11" t="s">
        <v>149</v>
      </c>
      <c r="N10923" s="11" t="s">
        <v>4871</v>
      </c>
      <c r="O10923" s="12" t="s">
        <v>29</v>
      </c>
      <c r="P10923" s="12"/>
      <c r="Q10923" s="15" t="s">
        <v>48283</v>
      </c>
      <c r="R10923" s="12" t="s">
        <v>148</v>
      </c>
      <c r="S10923" s="11" t="s">
        <v>48284</v>
      </c>
      <c r="T10923" s="11" t="s">
        <v>6808</v>
      </c>
    </row>
    <row x14ac:dyDescent="0.25" r="10924" customHeight="1" ht="19.5">
      <c r="A10924" s="10">
        <v>45227</v>
      </c>
      <c r="B10924" s="11" t="s">
        <v>48285</v>
      </c>
      <c r="C10924" s="11" t="s">
        <v>4867</v>
      </c>
      <c r="D10924" s="12"/>
      <c r="E10924" s="13" t="s">
        <v>48286</v>
      </c>
      <c r="F10924" s="11" t="s">
        <v>48287</v>
      </c>
      <c r="G10924" s="12" t="s">
        <v>74</v>
      </c>
      <c r="H10924" s="12"/>
      <c r="I10924" s="14" t="s">
        <v>4870</v>
      </c>
      <c r="J10924" s="12" t="s">
        <v>24</v>
      </c>
      <c r="K10924" s="12" t="s">
        <v>25</v>
      </c>
      <c r="L10924" s="12" t="s">
        <v>39</v>
      </c>
      <c r="M10924" s="11" t="s">
        <v>149</v>
      </c>
      <c r="N10924" s="11" t="s">
        <v>4871</v>
      </c>
      <c r="O10924" s="12" t="s">
        <v>29</v>
      </c>
      <c r="P10924" s="12"/>
      <c r="Q10924" s="15" t="s">
        <v>48288</v>
      </c>
      <c r="R10924" s="12" t="s">
        <v>148</v>
      </c>
      <c r="S10924" s="11" t="s">
        <v>48289</v>
      </c>
      <c r="T10924" s="11" t="s">
        <v>4874</v>
      </c>
    </row>
    <row x14ac:dyDescent="0.25" r="10925" customHeight="1" ht="19.5">
      <c r="A10925" s="10">
        <v>45228</v>
      </c>
      <c r="B10925" s="11" t="s">
        <v>48290</v>
      </c>
      <c r="C10925" s="11" t="s">
        <v>180</v>
      </c>
      <c r="D10925" s="12"/>
      <c r="E10925" s="13">
        <v>15608608877</v>
      </c>
      <c r="F10925" s="11" t="s">
        <v>48291</v>
      </c>
      <c r="G10925" s="12" t="s">
        <v>62</v>
      </c>
      <c r="H10925" s="12"/>
      <c r="I10925" s="14" t="s">
        <v>99</v>
      </c>
      <c r="J10925" s="12" t="s">
        <v>24</v>
      </c>
      <c r="K10925" s="12" t="s">
        <v>25</v>
      </c>
      <c r="L10925" s="12" t="s">
        <v>39</v>
      </c>
      <c r="M10925" s="11" t="s">
        <v>40</v>
      </c>
      <c r="N10925" s="11" t="s">
        <v>183</v>
      </c>
      <c r="O10925" s="12" t="s">
        <v>29</v>
      </c>
      <c r="P10925" s="12"/>
      <c r="Q10925" s="15" t="s">
        <v>48292</v>
      </c>
      <c r="R10925" s="12" t="s">
        <v>51</v>
      </c>
      <c r="S10925" s="11" t="s">
        <v>48293</v>
      </c>
      <c r="T10925" s="11"/>
    </row>
    <row x14ac:dyDescent="0.25" r="10926" customHeight="1" ht="19.5">
      <c r="A10926" s="10">
        <v>45228</v>
      </c>
      <c r="B10926" s="11" t="s">
        <v>48294</v>
      </c>
      <c r="C10926" s="11" t="s">
        <v>691</v>
      </c>
      <c r="D10926" s="12"/>
      <c r="E10926" s="13">
        <v>13100783508</v>
      </c>
      <c r="F10926" s="11" t="s">
        <v>48295</v>
      </c>
      <c r="G10926" s="12" t="s">
        <v>56</v>
      </c>
      <c r="H10926" s="12"/>
      <c r="I10926" s="14" t="s">
        <v>590</v>
      </c>
      <c r="J10926" s="12" t="s">
        <v>24</v>
      </c>
      <c r="K10926" s="12" t="s">
        <v>69</v>
      </c>
      <c r="L10926" s="12" t="s">
        <v>39</v>
      </c>
      <c r="M10926" s="11" t="s">
        <v>40</v>
      </c>
      <c r="N10926" s="11" t="s">
        <v>28</v>
      </c>
      <c r="O10926" s="12" t="s">
        <v>29</v>
      </c>
      <c r="P10926" s="12"/>
      <c r="Q10926" s="15" t="s">
        <v>48296</v>
      </c>
      <c r="R10926" s="12" t="s">
        <v>42</v>
      </c>
      <c r="S10926" s="11" t="s">
        <v>48297</v>
      </c>
      <c r="T10926" s="11" t="s">
        <v>48298</v>
      </c>
    </row>
    <row x14ac:dyDescent="0.25" r="10927" customHeight="1" ht="19.5">
      <c r="A10927" s="10">
        <v>45227</v>
      </c>
      <c r="B10927" s="11" t="s">
        <v>48299</v>
      </c>
      <c r="C10927" s="11" t="s">
        <v>4867</v>
      </c>
      <c r="D10927" s="12"/>
      <c r="E10927" s="13" t="s">
        <v>48300</v>
      </c>
      <c r="F10927" s="11" t="s">
        <v>48301</v>
      </c>
      <c r="G10927" s="12" t="s">
        <v>74</v>
      </c>
      <c r="H10927" s="12"/>
      <c r="I10927" s="14" t="s">
        <v>4870</v>
      </c>
      <c r="J10927" s="12" t="s">
        <v>24</v>
      </c>
      <c r="K10927" s="12" t="s">
        <v>25</v>
      </c>
      <c r="L10927" s="12" t="s">
        <v>39</v>
      </c>
      <c r="M10927" s="11" t="s">
        <v>149</v>
      </c>
      <c r="N10927" s="11" t="s">
        <v>4871</v>
      </c>
      <c r="O10927" s="12" t="s">
        <v>29</v>
      </c>
      <c r="P10927" s="12"/>
      <c r="Q10927" s="15" t="s">
        <v>48302</v>
      </c>
      <c r="R10927" s="12" t="s">
        <v>148</v>
      </c>
      <c r="S10927" s="11" t="s">
        <v>48303</v>
      </c>
      <c r="T10927" s="11" t="s">
        <v>4928</v>
      </c>
    </row>
    <row x14ac:dyDescent="0.25" r="10928" customHeight="1" ht="19.5">
      <c r="A10928" s="10">
        <v>45228</v>
      </c>
      <c r="B10928" s="11" t="s">
        <v>48304</v>
      </c>
      <c r="C10928" s="11" t="s">
        <v>180</v>
      </c>
      <c r="D10928" s="12"/>
      <c r="E10928" s="13">
        <v>15629336131</v>
      </c>
      <c r="F10928" s="11" t="s">
        <v>48305</v>
      </c>
      <c r="G10928" s="12" t="s">
        <v>115</v>
      </c>
      <c r="H10928" s="12"/>
      <c r="I10928" s="14" t="s">
        <v>615</v>
      </c>
      <c r="J10928" s="12" t="s">
        <v>24</v>
      </c>
      <c r="K10928" s="12" t="s">
        <v>25</v>
      </c>
      <c r="L10928" s="12" t="s">
        <v>39</v>
      </c>
      <c r="M10928" s="11" t="s">
        <v>27</v>
      </c>
      <c r="N10928" s="11" t="s">
        <v>183</v>
      </c>
      <c r="O10928" s="12" t="s">
        <v>29</v>
      </c>
      <c r="P10928" s="12"/>
      <c r="Q10928" s="15" t="s">
        <v>48306</v>
      </c>
      <c r="R10928" s="12" t="s">
        <v>51</v>
      </c>
      <c r="S10928" s="11" t="s">
        <v>48307</v>
      </c>
      <c r="T10928" s="11"/>
    </row>
    <row x14ac:dyDescent="0.25" r="10929" customHeight="1" ht="19.5">
      <c r="A10929" s="10">
        <v>45227</v>
      </c>
      <c r="B10929" s="11" t="s">
        <v>48308</v>
      </c>
      <c r="C10929" s="11" t="s">
        <v>180</v>
      </c>
      <c r="D10929" s="12"/>
      <c r="E10929" s="13">
        <v>15629337733</v>
      </c>
      <c r="F10929" s="11" t="s">
        <v>6119</v>
      </c>
      <c r="G10929" s="12" t="s">
        <v>37</v>
      </c>
      <c r="H10929" s="12"/>
      <c r="I10929" s="14" t="s">
        <v>352</v>
      </c>
      <c r="J10929" s="12" t="s">
        <v>24</v>
      </c>
      <c r="K10929" s="12" t="s">
        <v>25</v>
      </c>
      <c r="L10929" s="12" t="s">
        <v>39</v>
      </c>
      <c r="M10929" s="11" t="s">
        <v>27</v>
      </c>
      <c r="N10929" s="11" t="s">
        <v>183</v>
      </c>
      <c r="O10929" s="12" t="s">
        <v>29</v>
      </c>
      <c r="P10929" s="12"/>
      <c r="Q10929" s="15" t="s">
        <v>48309</v>
      </c>
      <c r="R10929" s="12" t="s">
        <v>51</v>
      </c>
      <c r="S10929" s="11" t="s">
        <v>48310</v>
      </c>
      <c r="T10929" s="11"/>
    </row>
    <row x14ac:dyDescent="0.25" r="10930" customHeight="1" ht="19.5">
      <c r="A10930" s="10">
        <v>45227</v>
      </c>
      <c r="B10930" s="11" t="s">
        <v>48311</v>
      </c>
      <c r="C10930" s="11" t="s">
        <v>4867</v>
      </c>
      <c r="D10930" s="12"/>
      <c r="E10930" s="13" t="s">
        <v>48312</v>
      </c>
      <c r="F10930" s="11" t="s">
        <v>48313</v>
      </c>
      <c r="G10930" s="12" t="s">
        <v>74</v>
      </c>
      <c r="H10930" s="12" t="s">
        <v>86</v>
      </c>
      <c r="I10930" s="14" t="s">
        <v>4870</v>
      </c>
      <c r="J10930" s="12" t="s">
        <v>24</v>
      </c>
      <c r="K10930" s="12" t="s">
        <v>25</v>
      </c>
      <c r="L10930" s="12" t="s">
        <v>39</v>
      </c>
      <c r="M10930" s="11" t="s">
        <v>149</v>
      </c>
      <c r="N10930" s="11" t="s">
        <v>4871</v>
      </c>
      <c r="O10930" s="12" t="s">
        <v>29</v>
      </c>
      <c r="P10930" s="12"/>
      <c r="Q10930" s="15" t="s">
        <v>48314</v>
      </c>
      <c r="R10930" s="12" t="s">
        <v>148</v>
      </c>
      <c r="S10930" s="11" t="s">
        <v>48315</v>
      </c>
      <c r="T10930" s="11" t="s">
        <v>4893</v>
      </c>
    </row>
    <row x14ac:dyDescent="0.25" r="10931" customHeight="1" ht="19.5">
      <c r="A10931" s="10">
        <v>45227</v>
      </c>
      <c r="B10931" s="11" t="s">
        <v>48316</v>
      </c>
      <c r="C10931" s="11" t="s">
        <v>4867</v>
      </c>
      <c r="D10931" s="12"/>
      <c r="E10931" s="13" t="s">
        <v>48317</v>
      </c>
      <c r="F10931" s="11" t="s">
        <v>48318</v>
      </c>
      <c r="G10931" s="12" t="s">
        <v>74</v>
      </c>
      <c r="H10931" s="12" t="s">
        <v>98</v>
      </c>
      <c r="I10931" s="14" t="s">
        <v>4870</v>
      </c>
      <c r="J10931" s="12" t="s">
        <v>24</v>
      </c>
      <c r="K10931" s="12" t="s">
        <v>25</v>
      </c>
      <c r="L10931" s="12" t="s">
        <v>39</v>
      </c>
      <c r="M10931" s="11" t="s">
        <v>149</v>
      </c>
      <c r="N10931" s="11" t="s">
        <v>4871</v>
      </c>
      <c r="O10931" s="12" t="s">
        <v>29</v>
      </c>
      <c r="P10931" s="12"/>
      <c r="Q10931" s="15" t="s">
        <v>48319</v>
      </c>
      <c r="R10931" s="12" t="s">
        <v>148</v>
      </c>
      <c r="S10931" s="11" t="s">
        <v>48320</v>
      </c>
      <c r="T10931" s="11" t="s">
        <v>4874</v>
      </c>
    </row>
    <row x14ac:dyDescent="0.25" r="10932" customHeight="1" ht="19.5">
      <c r="A10932" s="10">
        <v>45227</v>
      </c>
      <c r="B10932" s="11" t="s">
        <v>48321</v>
      </c>
      <c r="C10932" s="11" t="s">
        <v>4867</v>
      </c>
      <c r="D10932" s="12"/>
      <c r="E10932" s="13" t="s">
        <v>48322</v>
      </c>
      <c r="F10932" s="11" t="s">
        <v>47917</v>
      </c>
      <c r="G10932" s="12" t="s">
        <v>74</v>
      </c>
      <c r="H10932" s="12"/>
      <c r="I10932" s="14" t="s">
        <v>4870</v>
      </c>
      <c r="J10932" s="12" t="s">
        <v>24</v>
      </c>
      <c r="K10932" s="12" t="s">
        <v>25</v>
      </c>
      <c r="L10932" s="12" t="s">
        <v>39</v>
      </c>
      <c r="M10932" s="11" t="s">
        <v>149</v>
      </c>
      <c r="N10932" s="11" t="s">
        <v>4871</v>
      </c>
      <c r="O10932" s="12" t="s">
        <v>29</v>
      </c>
      <c r="P10932" s="12"/>
      <c r="Q10932" s="15" t="s">
        <v>48323</v>
      </c>
      <c r="R10932" s="12" t="s">
        <v>148</v>
      </c>
      <c r="S10932" s="11" t="s">
        <v>48324</v>
      </c>
      <c r="T10932" s="11" t="s">
        <v>4906</v>
      </c>
    </row>
    <row x14ac:dyDescent="0.25" r="10933" customHeight="1" ht="19.5">
      <c r="A10933" s="10">
        <v>45227</v>
      </c>
      <c r="B10933" s="11" t="s">
        <v>48325</v>
      </c>
      <c r="C10933" s="11" t="s">
        <v>4867</v>
      </c>
      <c r="D10933" s="12"/>
      <c r="E10933" s="13" t="s">
        <v>48326</v>
      </c>
      <c r="F10933" s="11" t="s">
        <v>48327</v>
      </c>
      <c r="G10933" s="12" t="s">
        <v>74</v>
      </c>
      <c r="H10933" s="12"/>
      <c r="I10933" s="14" t="s">
        <v>4870</v>
      </c>
      <c r="J10933" s="12" t="s">
        <v>24</v>
      </c>
      <c r="K10933" s="12" t="s">
        <v>25</v>
      </c>
      <c r="L10933" s="12" t="s">
        <v>39</v>
      </c>
      <c r="M10933" s="11" t="s">
        <v>149</v>
      </c>
      <c r="N10933" s="11" t="s">
        <v>4871</v>
      </c>
      <c r="O10933" s="12" t="s">
        <v>29</v>
      </c>
      <c r="P10933" s="12"/>
      <c r="Q10933" s="15" t="s">
        <v>48328</v>
      </c>
      <c r="R10933" s="12" t="s">
        <v>148</v>
      </c>
      <c r="S10933" s="11" t="s">
        <v>48329</v>
      </c>
      <c r="T10933" s="11" t="s">
        <v>4874</v>
      </c>
    </row>
    <row x14ac:dyDescent="0.25" r="10934" customHeight="1" ht="19.5">
      <c r="A10934" s="10">
        <v>45227</v>
      </c>
      <c r="B10934" s="11" t="s">
        <v>48330</v>
      </c>
      <c r="C10934" s="11" t="s">
        <v>4882</v>
      </c>
      <c r="D10934" s="12"/>
      <c r="E10934" s="13" t="s">
        <v>48331</v>
      </c>
      <c r="F10934" s="11" t="s">
        <v>48332</v>
      </c>
      <c r="G10934" s="12" t="s">
        <v>74</v>
      </c>
      <c r="H10934" s="12"/>
      <c r="I10934" s="14" t="s">
        <v>148</v>
      </c>
      <c r="J10934" s="12" t="s">
        <v>24</v>
      </c>
      <c r="K10934" s="12" t="s">
        <v>25</v>
      </c>
      <c r="L10934" s="12" t="s">
        <v>39</v>
      </c>
      <c r="M10934" s="11" t="s">
        <v>149</v>
      </c>
      <c r="N10934" s="11" t="s">
        <v>4871</v>
      </c>
      <c r="O10934" s="12" t="s">
        <v>29</v>
      </c>
      <c r="P10934" s="12"/>
      <c r="Q10934" s="15" t="s">
        <v>48333</v>
      </c>
      <c r="R10934" s="12" t="s">
        <v>148</v>
      </c>
      <c r="S10934" s="11" t="s">
        <v>48334</v>
      </c>
      <c r="T10934" s="11" t="s">
        <v>46157</v>
      </c>
    </row>
    <row x14ac:dyDescent="0.25" r="10935" customHeight="1" ht="19.5">
      <c r="A10935" s="10">
        <v>45227</v>
      </c>
      <c r="B10935" s="11" t="s">
        <v>48335</v>
      </c>
      <c r="C10935" s="11" t="s">
        <v>12291</v>
      </c>
      <c r="D10935" s="12"/>
      <c r="E10935" s="13" t="s">
        <v>48336</v>
      </c>
      <c r="F10935" s="11" t="s">
        <v>48337</v>
      </c>
      <c r="G10935" s="12" t="s">
        <v>74</v>
      </c>
      <c r="H10935" s="12" t="s">
        <v>98</v>
      </c>
      <c r="I10935" s="14" t="s">
        <v>148</v>
      </c>
      <c r="J10935" s="12" t="s">
        <v>24</v>
      </c>
      <c r="K10935" s="12" t="s">
        <v>25</v>
      </c>
      <c r="L10935" s="12" t="s">
        <v>39</v>
      </c>
      <c r="M10935" s="11" t="s">
        <v>149</v>
      </c>
      <c r="N10935" s="11" t="s">
        <v>28</v>
      </c>
      <c r="O10935" s="12" t="s">
        <v>29</v>
      </c>
      <c r="P10935" s="12"/>
      <c r="Q10935" s="15" t="s">
        <v>48338</v>
      </c>
      <c r="R10935" s="12" t="s">
        <v>42</v>
      </c>
      <c r="S10935" s="11" t="s">
        <v>48339</v>
      </c>
      <c r="T10935" s="11" t="s">
        <v>48340</v>
      </c>
    </row>
    <row x14ac:dyDescent="0.25" r="10936" customHeight="1" ht="19.5">
      <c r="A10936" s="10">
        <v>45228</v>
      </c>
      <c r="B10936" s="11" t="s">
        <v>48341</v>
      </c>
      <c r="C10936" s="11" t="s">
        <v>16016</v>
      </c>
      <c r="D10936" s="12"/>
      <c r="E10936" s="13">
        <v>15572773518</v>
      </c>
      <c r="F10936" s="11" t="s">
        <v>48342</v>
      </c>
      <c r="G10936" s="12" t="s">
        <v>37</v>
      </c>
      <c r="H10936" s="12" t="s">
        <v>98</v>
      </c>
      <c r="I10936" s="14">
        <v>10015</v>
      </c>
      <c r="J10936" s="12" t="s">
        <v>24</v>
      </c>
      <c r="K10936" s="12" t="s">
        <v>69</v>
      </c>
      <c r="L10936" s="12" t="s">
        <v>26</v>
      </c>
      <c r="M10936" s="11" t="s">
        <v>149</v>
      </c>
      <c r="N10936" s="11" t="s">
        <v>28</v>
      </c>
      <c r="O10936" s="12" t="s">
        <v>29</v>
      </c>
      <c r="P10936" s="12"/>
      <c r="Q10936" s="15" t="s">
        <v>48343</v>
      </c>
      <c r="R10936" s="12" t="s">
        <v>31</v>
      </c>
      <c r="S10936" s="11" t="s">
        <v>48344</v>
      </c>
      <c r="T10936" s="11" t="s">
        <v>48345</v>
      </c>
    </row>
    <row x14ac:dyDescent="0.25" r="10937" customHeight="1" ht="19.5">
      <c r="A10937" s="10">
        <v>45227</v>
      </c>
      <c r="B10937" s="11" t="s">
        <v>48346</v>
      </c>
      <c r="C10937" s="11" t="s">
        <v>4867</v>
      </c>
      <c r="D10937" s="12"/>
      <c r="E10937" s="13" t="s">
        <v>48347</v>
      </c>
      <c r="F10937" s="11" t="s">
        <v>48348</v>
      </c>
      <c r="G10937" s="12" t="s">
        <v>74</v>
      </c>
      <c r="H10937" s="12"/>
      <c r="I10937" s="14" t="s">
        <v>4870</v>
      </c>
      <c r="J10937" s="12" t="s">
        <v>24</v>
      </c>
      <c r="K10937" s="12" t="s">
        <v>25</v>
      </c>
      <c r="L10937" s="12" t="s">
        <v>39</v>
      </c>
      <c r="M10937" s="11" t="s">
        <v>149</v>
      </c>
      <c r="N10937" s="11" t="s">
        <v>4871</v>
      </c>
      <c r="O10937" s="12" t="s">
        <v>29</v>
      </c>
      <c r="P10937" s="12"/>
      <c r="Q10937" s="15" t="s">
        <v>48349</v>
      </c>
      <c r="R10937" s="12" t="s">
        <v>148</v>
      </c>
      <c r="S10937" s="11" t="s">
        <v>48350</v>
      </c>
      <c r="T10937" s="11" t="s">
        <v>4961</v>
      </c>
    </row>
    <row x14ac:dyDescent="0.25" r="10938" customHeight="1" ht="19.5">
      <c r="A10938" s="10">
        <v>45227</v>
      </c>
      <c r="B10938" s="11" t="s">
        <v>48351</v>
      </c>
      <c r="C10938" s="11" t="s">
        <v>4882</v>
      </c>
      <c r="D10938" s="12"/>
      <c r="E10938" s="13" t="s">
        <v>48352</v>
      </c>
      <c r="F10938" s="11" t="s">
        <v>13146</v>
      </c>
      <c r="G10938" s="12" t="s">
        <v>74</v>
      </c>
      <c r="H10938" s="12" t="s">
        <v>86</v>
      </c>
      <c r="I10938" s="14" t="s">
        <v>148</v>
      </c>
      <c r="J10938" s="12" t="s">
        <v>24</v>
      </c>
      <c r="K10938" s="12" t="s">
        <v>25</v>
      </c>
      <c r="L10938" s="12" t="s">
        <v>39</v>
      </c>
      <c r="M10938" s="11" t="s">
        <v>149</v>
      </c>
      <c r="N10938" s="11" t="s">
        <v>4871</v>
      </c>
      <c r="O10938" s="12" t="s">
        <v>29</v>
      </c>
      <c r="P10938" s="12"/>
      <c r="Q10938" s="15" t="s">
        <v>48353</v>
      </c>
      <c r="R10938" s="12" t="s">
        <v>148</v>
      </c>
      <c r="S10938" s="11" t="s">
        <v>48354</v>
      </c>
      <c r="T10938" s="11" t="s">
        <v>6808</v>
      </c>
    </row>
    <row x14ac:dyDescent="0.25" r="10939" customHeight="1" ht="19.5">
      <c r="A10939" s="10">
        <v>45226</v>
      </c>
      <c r="B10939" s="11" t="s">
        <v>48355</v>
      </c>
      <c r="C10939" s="11" t="s">
        <v>5684</v>
      </c>
      <c r="D10939" s="12"/>
      <c r="E10939" s="13">
        <v>15671029358</v>
      </c>
      <c r="F10939" s="11" t="s">
        <v>48356</v>
      </c>
      <c r="G10939" s="12" t="s">
        <v>62</v>
      </c>
      <c r="H10939" s="12" t="s">
        <v>98</v>
      </c>
      <c r="I10939" s="14" t="s">
        <v>796</v>
      </c>
      <c r="J10939" s="12" t="s">
        <v>24</v>
      </c>
      <c r="K10939" s="12" t="s">
        <v>25</v>
      </c>
      <c r="L10939" s="12" t="s">
        <v>39</v>
      </c>
      <c r="M10939" s="11" t="s">
        <v>27</v>
      </c>
      <c r="N10939" s="11" t="s">
        <v>183</v>
      </c>
      <c r="O10939" s="12" t="s">
        <v>29</v>
      </c>
      <c r="P10939" s="12"/>
      <c r="Q10939" s="15" t="s">
        <v>48357</v>
      </c>
      <c r="R10939" s="12" t="s">
        <v>42</v>
      </c>
      <c r="S10939" s="11" t="s">
        <v>48358</v>
      </c>
      <c r="T10939" s="11"/>
    </row>
    <row x14ac:dyDescent="0.25" r="10940" customHeight="1" ht="19.5">
      <c r="A10940" s="10">
        <v>45227</v>
      </c>
      <c r="B10940" s="11" t="s">
        <v>48359</v>
      </c>
      <c r="C10940" s="11" t="s">
        <v>4867</v>
      </c>
      <c r="D10940" s="12"/>
      <c r="E10940" s="13" t="s">
        <v>48360</v>
      </c>
      <c r="F10940" s="11" t="s">
        <v>48361</v>
      </c>
      <c r="G10940" s="12" t="s">
        <v>74</v>
      </c>
      <c r="H10940" s="12" t="s">
        <v>98</v>
      </c>
      <c r="I10940" s="14" t="s">
        <v>4870</v>
      </c>
      <c r="J10940" s="12" t="s">
        <v>24</v>
      </c>
      <c r="K10940" s="12" t="s">
        <v>25</v>
      </c>
      <c r="L10940" s="12" t="s">
        <v>39</v>
      </c>
      <c r="M10940" s="11" t="s">
        <v>149</v>
      </c>
      <c r="N10940" s="11" t="s">
        <v>4871</v>
      </c>
      <c r="O10940" s="12" t="s">
        <v>29</v>
      </c>
      <c r="P10940" s="12"/>
      <c r="Q10940" s="15" t="s">
        <v>48362</v>
      </c>
      <c r="R10940" s="12" t="s">
        <v>148</v>
      </c>
      <c r="S10940" s="11" t="s">
        <v>48363</v>
      </c>
      <c r="T10940" s="11" t="s">
        <v>5339</v>
      </c>
    </row>
    <row x14ac:dyDescent="0.25" r="10941" customHeight="1" ht="19.5">
      <c r="A10941" s="10">
        <v>45227</v>
      </c>
      <c r="B10941" s="11" t="s">
        <v>48364</v>
      </c>
      <c r="C10941" s="11" t="s">
        <v>4867</v>
      </c>
      <c r="D10941" s="12"/>
      <c r="E10941" s="13" t="s">
        <v>48365</v>
      </c>
      <c r="F10941" s="11" t="s">
        <v>48366</v>
      </c>
      <c r="G10941" s="12" t="s">
        <v>74</v>
      </c>
      <c r="H10941" s="12" t="s">
        <v>86</v>
      </c>
      <c r="I10941" s="14" t="s">
        <v>4870</v>
      </c>
      <c r="J10941" s="12" t="s">
        <v>24</v>
      </c>
      <c r="K10941" s="12" t="s">
        <v>25</v>
      </c>
      <c r="L10941" s="12" t="s">
        <v>39</v>
      </c>
      <c r="M10941" s="11" t="s">
        <v>149</v>
      </c>
      <c r="N10941" s="11" t="s">
        <v>4871</v>
      </c>
      <c r="O10941" s="12" t="s">
        <v>29</v>
      </c>
      <c r="P10941" s="12"/>
      <c r="Q10941" s="15" t="s">
        <v>48367</v>
      </c>
      <c r="R10941" s="12" t="s">
        <v>148</v>
      </c>
      <c r="S10941" s="11" t="s">
        <v>48368</v>
      </c>
      <c r="T10941" s="11" t="s">
        <v>4906</v>
      </c>
    </row>
    <row x14ac:dyDescent="0.25" r="10942" customHeight="1" ht="19.5">
      <c r="A10942" s="10">
        <v>45227</v>
      </c>
      <c r="B10942" s="11" t="s">
        <v>48369</v>
      </c>
      <c r="C10942" s="11" t="s">
        <v>4867</v>
      </c>
      <c r="D10942" s="12"/>
      <c r="E10942" s="13" t="s">
        <v>48370</v>
      </c>
      <c r="F10942" s="11" t="s">
        <v>48371</v>
      </c>
      <c r="G10942" s="12" t="s">
        <v>74</v>
      </c>
      <c r="H10942" s="12"/>
      <c r="I10942" s="14" t="s">
        <v>4870</v>
      </c>
      <c r="J10942" s="12" t="s">
        <v>24</v>
      </c>
      <c r="K10942" s="12" t="s">
        <v>25</v>
      </c>
      <c r="L10942" s="12" t="s">
        <v>39</v>
      </c>
      <c r="M10942" s="11" t="s">
        <v>149</v>
      </c>
      <c r="N10942" s="11" t="s">
        <v>4871</v>
      </c>
      <c r="O10942" s="12" t="s">
        <v>29</v>
      </c>
      <c r="P10942" s="12"/>
      <c r="Q10942" s="15" t="s">
        <v>48372</v>
      </c>
      <c r="R10942" s="12" t="s">
        <v>148</v>
      </c>
      <c r="S10942" s="11" t="s">
        <v>48373</v>
      </c>
      <c r="T10942" s="11" t="s">
        <v>4887</v>
      </c>
    </row>
    <row x14ac:dyDescent="0.25" r="10943" customHeight="1" ht="19.5">
      <c r="A10943" s="10">
        <v>45227</v>
      </c>
      <c r="B10943" s="11" t="s">
        <v>48374</v>
      </c>
      <c r="C10943" s="11" t="s">
        <v>4867</v>
      </c>
      <c r="D10943" s="12"/>
      <c r="E10943" s="13" t="s">
        <v>48375</v>
      </c>
      <c r="F10943" s="11" t="s">
        <v>48376</v>
      </c>
      <c r="G10943" s="12" t="s">
        <v>74</v>
      </c>
      <c r="H10943" s="12"/>
      <c r="I10943" s="14" t="s">
        <v>4870</v>
      </c>
      <c r="J10943" s="12" t="s">
        <v>24</v>
      </c>
      <c r="K10943" s="12" t="s">
        <v>25</v>
      </c>
      <c r="L10943" s="12" t="s">
        <v>39</v>
      </c>
      <c r="M10943" s="11" t="s">
        <v>149</v>
      </c>
      <c r="N10943" s="11" t="s">
        <v>4871</v>
      </c>
      <c r="O10943" s="12" t="s">
        <v>29</v>
      </c>
      <c r="P10943" s="12"/>
      <c r="Q10943" s="15" t="s">
        <v>48377</v>
      </c>
      <c r="R10943" s="12" t="s">
        <v>148</v>
      </c>
      <c r="S10943" s="11" t="s">
        <v>48378</v>
      </c>
      <c r="T10943" s="11" t="s">
        <v>4961</v>
      </c>
    </row>
    <row x14ac:dyDescent="0.25" r="10944" customHeight="1" ht="19.5">
      <c r="A10944" s="10">
        <v>45227</v>
      </c>
      <c r="B10944" s="11" t="s">
        <v>48379</v>
      </c>
      <c r="C10944" s="11" t="s">
        <v>30943</v>
      </c>
      <c r="D10944" s="12"/>
      <c r="E10944" s="13" t="s">
        <v>48380</v>
      </c>
      <c r="F10944" s="11" t="s">
        <v>48381</v>
      </c>
      <c r="G10944" s="12" t="s">
        <v>74</v>
      </c>
      <c r="H10944" s="12" t="s">
        <v>86</v>
      </c>
      <c r="I10944" s="14" t="s">
        <v>148</v>
      </c>
      <c r="J10944" s="12" t="s">
        <v>24</v>
      </c>
      <c r="K10944" s="12" t="s">
        <v>25</v>
      </c>
      <c r="L10944" s="12" t="s">
        <v>39</v>
      </c>
      <c r="M10944" s="11" t="s">
        <v>149</v>
      </c>
      <c r="N10944" s="11" t="s">
        <v>28</v>
      </c>
      <c r="O10944" s="12" t="s">
        <v>29</v>
      </c>
      <c r="P10944" s="12"/>
      <c r="Q10944" s="15" t="s">
        <v>48382</v>
      </c>
      <c r="R10944" s="12" t="s">
        <v>42</v>
      </c>
      <c r="S10944" s="11" t="s">
        <v>48383</v>
      </c>
      <c r="T10944" s="11" t="s">
        <v>48384</v>
      </c>
    </row>
    <row x14ac:dyDescent="0.25" r="10945" customHeight="1" ht="19.5">
      <c r="A10945" s="10">
        <v>45228</v>
      </c>
      <c r="B10945" s="11" t="s">
        <v>48385</v>
      </c>
      <c r="C10945" s="11" t="s">
        <v>5811</v>
      </c>
      <c r="D10945" s="12"/>
      <c r="E10945" s="13">
        <v>13469839007</v>
      </c>
      <c r="F10945" s="11" t="s">
        <v>48386</v>
      </c>
      <c r="G10945" s="12" t="s">
        <v>74</v>
      </c>
      <c r="H10945" s="12"/>
      <c r="I10945" s="14" t="s">
        <v>486</v>
      </c>
      <c r="J10945" s="12" t="s">
        <v>24</v>
      </c>
      <c r="K10945" s="12" t="s">
        <v>25</v>
      </c>
      <c r="L10945" s="12" t="s">
        <v>39</v>
      </c>
      <c r="M10945" s="11" t="s">
        <v>40</v>
      </c>
      <c r="N10945" s="11" t="s">
        <v>28</v>
      </c>
      <c r="O10945" s="12" t="s">
        <v>29</v>
      </c>
      <c r="P10945" s="12"/>
      <c r="Q10945" s="15" t="s">
        <v>48387</v>
      </c>
      <c r="R10945" s="12" t="s">
        <v>42</v>
      </c>
      <c r="S10945" s="11" t="s">
        <v>48388</v>
      </c>
      <c r="T10945" s="11" t="s">
        <v>48389</v>
      </c>
    </row>
    <row x14ac:dyDescent="0.25" r="10946" customHeight="1" ht="19.5">
      <c r="A10946" s="10">
        <v>45227</v>
      </c>
      <c r="B10946" s="11" t="s">
        <v>48390</v>
      </c>
      <c r="C10946" s="11" t="s">
        <v>4867</v>
      </c>
      <c r="D10946" s="12"/>
      <c r="E10946" s="13" t="s">
        <v>48391</v>
      </c>
      <c r="F10946" s="11" t="s">
        <v>48392</v>
      </c>
      <c r="G10946" s="12" t="s">
        <v>74</v>
      </c>
      <c r="H10946" s="12"/>
      <c r="I10946" s="14" t="s">
        <v>4870</v>
      </c>
      <c r="J10946" s="12" t="s">
        <v>24</v>
      </c>
      <c r="K10946" s="12" t="s">
        <v>25</v>
      </c>
      <c r="L10946" s="12" t="s">
        <v>39</v>
      </c>
      <c r="M10946" s="11" t="s">
        <v>149</v>
      </c>
      <c r="N10946" s="11" t="s">
        <v>4871</v>
      </c>
      <c r="O10946" s="12" t="s">
        <v>29</v>
      </c>
      <c r="P10946" s="12"/>
      <c r="Q10946" s="15" t="s">
        <v>48393</v>
      </c>
      <c r="R10946" s="12" t="s">
        <v>148</v>
      </c>
      <c r="S10946" s="11" t="s">
        <v>48394</v>
      </c>
      <c r="T10946" s="11" t="s">
        <v>6803</v>
      </c>
    </row>
    <row x14ac:dyDescent="0.25" r="10947" customHeight="1" ht="19.5">
      <c r="A10947" s="10">
        <v>45227</v>
      </c>
      <c r="B10947" s="11" t="s">
        <v>48395</v>
      </c>
      <c r="C10947" s="11" t="s">
        <v>4867</v>
      </c>
      <c r="D10947" s="12"/>
      <c r="E10947" s="13" t="s">
        <v>48396</v>
      </c>
      <c r="F10947" s="11" t="s">
        <v>48397</v>
      </c>
      <c r="G10947" s="12" t="s">
        <v>74</v>
      </c>
      <c r="H10947" s="12"/>
      <c r="I10947" s="14" t="s">
        <v>4870</v>
      </c>
      <c r="J10947" s="12" t="s">
        <v>24</v>
      </c>
      <c r="K10947" s="12" t="s">
        <v>25</v>
      </c>
      <c r="L10947" s="12" t="s">
        <v>39</v>
      </c>
      <c r="M10947" s="11" t="s">
        <v>149</v>
      </c>
      <c r="N10947" s="11" t="s">
        <v>4871</v>
      </c>
      <c r="O10947" s="12" t="s">
        <v>29</v>
      </c>
      <c r="P10947" s="12"/>
      <c r="Q10947" s="15" t="s">
        <v>48398</v>
      </c>
      <c r="R10947" s="12" t="s">
        <v>148</v>
      </c>
      <c r="S10947" s="11" t="s">
        <v>48399</v>
      </c>
      <c r="T10947" s="11" t="s">
        <v>4874</v>
      </c>
    </row>
    <row x14ac:dyDescent="0.25" r="10948" customHeight="1" ht="19.5">
      <c r="A10948" s="10">
        <v>45226</v>
      </c>
      <c r="B10948" s="11" t="s">
        <v>48400</v>
      </c>
      <c r="C10948" s="11" t="s">
        <v>6748</v>
      </c>
      <c r="D10948" s="12"/>
      <c r="E10948" s="13">
        <v>18572379966</v>
      </c>
      <c r="F10948" s="11" t="s">
        <v>48401</v>
      </c>
      <c r="G10948" s="12" t="s">
        <v>216</v>
      </c>
      <c r="H10948" s="12"/>
      <c r="I10948" s="14">
        <v>10015</v>
      </c>
      <c r="J10948" s="12" t="s">
        <v>24</v>
      </c>
      <c r="K10948" s="12" t="s">
        <v>69</v>
      </c>
      <c r="L10948" s="12" t="s">
        <v>26</v>
      </c>
      <c r="M10948" s="11" t="s">
        <v>149</v>
      </c>
      <c r="N10948" s="11" t="s">
        <v>28</v>
      </c>
      <c r="O10948" s="12" t="s">
        <v>29</v>
      </c>
      <c r="P10948" s="12"/>
      <c r="Q10948" s="15" t="s">
        <v>48402</v>
      </c>
      <c r="R10948" s="12" t="s">
        <v>31</v>
      </c>
      <c r="S10948" s="11" t="s">
        <v>48403</v>
      </c>
      <c r="T10948" s="11" t="s">
        <v>48404</v>
      </c>
    </row>
    <row x14ac:dyDescent="0.25" r="10949" customHeight="1" ht="19.5">
      <c r="A10949" s="10">
        <v>45227</v>
      </c>
      <c r="B10949" s="11" t="s">
        <v>48405</v>
      </c>
      <c r="C10949" s="11" t="s">
        <v>336</v>
      </c>
      <c r="D10949" s="12"/>
      <c r="E10949" s="13">
        <v>15571766591</v>
      </c>
      <c r="F10949" s="11" t="s">
        <v>47596</v>
      </c>
      <c r="G10949" s="12" t="s">
        <v>74</v>
      </c>
      <c r="H10949" s="12"/>
      <c r="I10949" s="14">
        <v>10015</v>
      </c>
      <c r="J10949" s="12" t="s">
        <v>24</v>
      </c>
      <c r="K10949" s="12" t="s">
        <v>25</v>
      </c>
      <c r="L10949" s="12" t="s">
        <v>26</v>
      </c>
      <c r="M10949" s="11" t="s">
        <v>27</v>
      </c>
      <c r="N10949" s="11" t="s">
        <v>28</v>
      </c>
      <c r="O10949" s="12" t="s">
        <v>29</v>
      </c>
      <c r="P10949" s="12"/>
      <c r="Q10949" s="15" t="s">
        <v>48406</v>
      </c>
      <c r="R10949" s="12" t="s">
        <v>31</v>
      </c>
      <c r="S10949" s="11" t="s">
        <v>48407</v>
      </c>
      <c r="T10949" s="11" t="s">
        <v>48408</v>
      </c>
    </row>
    <row x14ac:dyDescent="0.25" r="10950" customHeight="1" ht="19.5">
      <c r="A10950" s="10">
        <v>45227</v>
      </c>
      <c r="B10950" s="11" t="s">
        <v>48409</v>
      </c>
      <c r="C10950" s="11" t="s">
        <v>4867</v>
      </c>
      <c r="D10950" s="12"/>
      <c r="E10950" s="13" t="s">
        <v>48410</v>
      </c>
      <c r="F10950" s="11" t="s">
        <v>48411</v>
      </c>
      <c r="G10950" s="12" t="s">
        <v>74</v>
      </c>
      <c r="H10950" s="12" t="s">
        <v>86</v>
      </c>
      <c r="I10950" s="14" t="s">
        <v>4870</v>
      </c>
      <c r="J10950" s="12" t="s">
        <v>24</v>
      </c>
      <c r="K10950" s="12" t="s">
        <v>25</v>
      </c>
      <c r="L10950" s="12" t="s">
        <v>39</v>
      </c>
      <c r="M10950" s="11" t="s">
        <v>149</v>
      </c>
      <c r="N10950" s="11" t="s">
        <v>4871</v>
      </c>
      <c r="O10950" s="12" t="s">
        <v>29</v>
      </c>
      <c r="P10950" s="12"/>
      <c r="Q10950" s="15" t="s">
        <v>48412</v>
      </c>
      <c r="R10950" s="12" t="s">
        <v>148</v>
      </c>
      <c r="S10950" s="11" t="s">
        <v>48413</v>
      </c>
      <c r="T10950" s="11" t="s">
        <v>4906</v>
      </c>
    </row>
    <row x14ac:dyDescent="0.25" r="10951" customHeight="1" ht="19.5">
      <c r="A10951" s="10">
        <v>45227</v>
      </c>
      <c r="B10951" s="11" t="s">
        <v>48414</v>
      </c>
      <c r="C10951" s="11" t="s">
        <v>4882</v>
      </c>
      <c r="D10951" s="12"/>
      <c r="E10951" s="13" t="s">
        <v>48415</v>
      </c>
      <c r="F10951" s="11" t="s">
        <v>48416</v>
      </c>
      <c r="G10951" s="12" t="s">
        <v>74</v>
      </c>
      <c r="H10951" s="12" t="s">
        <v>86</v>
      </c>
      <c r="I10951" s="14" t="s">
        <v>148</v>
      </c>
      <c r="J10951" s="12" t="s">
        <v>24</v>
      </c>
      <c r="K10951" s="12" t="s">
        <v>25</v>
      </c>
      <c r="L10951" s="12" t="s">
        <v>39</v>
      </c>
      <c r="M10951" s="11" t="s">
        <v>149</v>
      </c>
      <c r="N10951" s="11" t="s">
        <v>4871</v>
      </c>
      <c r="O10951" s="12" t="s">
        <v>29</v>
      </c>
      <c r="P10951" s="12"/>
      <c r="Q10951" s="15" t="s">
        <v>48417</v>
      </c>
      <c r="R10951" s="12" t="s">
        <v>148</v>
      </c>
      <c r="S10951" s="11" t="s">
        <v>48418</v>
      </c>
      <c r="T10951" s="11" t="s">
        <v>6803</v>
      </c>
    </row>
    <row x14ac:dyDescent="0.25" r="10952" customHeight="1" ht="19.5">
      <c r="A10952" s="10">
        <v>45227</v>
      </c>
      <c r="B10952" s="11" t="s">
        <v>48419</v>
      </c>
      <c r="C10952" s="11" t="s">
        <v>6926</v>
      </c>
      <c r="D10952" s="12"/>
      <c r="E10952" s="13">
        <v>18572396412</v>
      </c>
      <c r="F10952" s="11" t="s">
        <v>47394</v>
      </c>
      <c r="G10952" s="12" t="s">
        <v>74</v>
      </c>
      <c r="H10952" s="12"/>
      <c r="I10952" s="14">
        <v>10015</v>
      </c>
      <c r="J10952" s="12" t="s">
        <v>24</v>
      </c>
      <c r="K10952" s="12" t="s">
        <v>25</v>
      </c>
      <c r="L10952" s="12" t="s">
        <v>26</v>
      </c>
      <c r="M10952" s="11" t="s">
        <v>27</v>
      </c>
      <c r="N10952" s="11" t="s">
        <v>28</v>
      </c>
      <c r="O10952" s="12" t="s">
        <v>29</v>
      </c>
      <c r="P10952" s="12"/>
      <c r="Q10952" s="15" t="s">
        <v>48420</v>
      </c>
      <c r="R10952" s="12" t="s">
        <v>31</v>
      </c>
      <c r="S10952" s="11" t="s">
        <v>48421</v>
      </c>
      <c r="T10952" s="11" t="s">
        <v>48422</v>
      </c>
    </row>
    <row x14ac:dyDescent="0.25" r="10953" customHeight="1" ht="19.5">
      <c r="A10953" s="10">
        <v>45227</v>
      </c>
      <c r="B10953" s="11" t="s">
        <v>48423</v>
      </c>
      <c r="C10953" s="11" t="s">
        <v>4867</v>
      </c>
      <c r="D10953" s="12"/>
      <c r="E10953" s="13" t="s">
        <v>48424</v>
      </c>
      <c r="F10953" s="11" t="s">
        <v>48425</v>
      </c>
      <c r="G10953" s="12" t="s">
        <v>74</v>
      </c>
      <c r="H10953" s="12" t="s">
        <v>86</v>
      </c>
      <c r="I10953" s="14" t="s">
        <v>4870</v>
      </c>
      <c r="J10953" s="12" t="s">
        <v>24</v>
      </c>
      <c r="K10953" s="12" t="s">
        <v>25</v>
      </c>
      <c r="L10953" s="12" t="s">
        <v>39</v>
      </c>
      <c r="M10953" s="11" t="s">
        <v>149</v>
      </c>
      <c r="N10953" s="11" t="s">
        <v>4871</v>
      </c>
      <c r="O10953" s="12" t="s">
        <v>29</v>
      </c>
      <c r="P10953" s="12"/>
      <c r="Q10953" s="15" t="s">
        <v>48426</v>
      </c>
      <c r="R10953" s="12" t="s">
        <v>148</v>
      </c>
      <c r="S10953" s="11" t="s">
        <v>48427</v>
      </c>
      <c r="T10953" s="11" t="s">
        <v>4874</v>
      </c>
    </row>
    <row x14ac:dyDescent="0.25" r="10954" customHeight="1" ht="19.5">
      <c r="A10954" s="10">
        <v>45228</v>
      </c>
      <c r="B10954" s="11" t="s">
        <v>48428</v>
      </c>
      <c r="C10954" s="11" t="s">
        <v>6205</v>
      </c>
      <c r="D10954" s="12"/>
      <c r="E10954" s="13">
        <v>15672546829</v>
      </c>
      <c r="F10954" s="11" t="s">
        <v>31072</v>
      </c>
      <c r="G10954" s="12" t="s">
        <v>74</v>
      </c>
      <c r="H10954" s="12"/>
      <c r="I10954" s="14">
        <v>10015</v>
      </c>
      <c r="J10954" s="12" t="s">
        <v>24</v>
      </c>
      <c r="K10954" s="12" t="s">
        <v>25</v>
      </c>
      <c r="L10954" s="12" t="s">
        <v>26</v>
      </c>
      <c r="M10954" s="11" t="s">
        <v>27</v>
      </c>
      <c r="N10954" s="11" t="s">
        <v>28</v>
      </c>
      <c r="O10954" s="12" t="s">
        <v>29</v>
      </c>
      <c r="P10954" s="12"/>
      <c r="Q10954" s="15" t="s">
        <v>48429</v>
      </c>
      <c r="R10954" s="12" t="s">
        <v>31</v>
      </c>
      <c r="S10954" s="11" t="s">
        <v>48430</v>
      </c>
      <c r="T10954" s="11" t="s">
        <v>48431</v>
      </c>
    </row>
    <row x14ac:dyDescent="0.25" r="10955" customHeight="1" ht="19.5">
      <c r="A10955" s="10">
        <v>45227</v>
      </c>
      <c r="B10955" s="11" t="s">
        <v>48432</v>
      </c>
      <c r="C10955" s="11" t="s">
        <v>16300</v>
      </c>
      <c r="D10955" s="12"/>
      <c r="E10955" s="13" t="s">
        <v>48433</v>
      </c>
      <c r="F10955" s="11" t="s">
        <v>48434</v>
      </c>
      <c r="G10955" s="12" t="s">
        <v>74</v>
      </c>
      <c r="H10955" s="12"/>
      <c r="I10955" s="14" t="s">
        <v>116</v>
      </c>
      <c r="J10955" s="12" t="s">
        <v>24</v>
      </c>
      <c r="K10955" s="12" t="s">
        <v>25</v>
      </c>
      <c r="L10955" s="12" t="s">
        <v>39</v>
      </c>
      <c r="M10955" s="11" t="s">
        <v>5264</v>
      </c>
      <c r="N10955" s="11" t="s">
        <v>28</v>
      </c>
      <c r="O10955" s="12" t="s">
        <v>29</v>
      </c>
      <c r="P10955" s="12"/>
      <c r="Q10955" s="15" t="s">
        <v>48435</v>
      </c>
      <c r="R10955" s="12" t="s">
        <v>42</v>
      </c>
      <c r="S10955" s="11" t="s">
        <v>48436</v>
      </c>
      <c r="T10955" s="11" t="s">
        <v>48437</v>
      </c>
    </row>
    <row x14ac:dyDescent="0.25" r="10956" customHeight="1" ht="19.5">
      <c r="A10956" s="10">
        <v>45227</v>
      </c>
      <c r="B10956" s="11" t="s">
        <v>48438</v>
      </c>
      <c r="C10956" s="11" t="s">
        <v>6502</v>
      </c>
      <c r="D10956" s="12"/>
      <c r="E10956" s="13">
        <v>18671722136</v>
      </c>
      <c r="F10956" s="11" t="s">
        <v>48439</v>
      </c>
      <c r="G10956" s="12" t="s">
        <v>289</v>
      </c>
      <c r="H10956" s="12"/>
      <c r="I10956" s="14" t="s">
        <v>116</v>
      </c>
      <c r="J10956" s="12" t="s">
        <v>24</v>
      </c>
      <c r="K10956" s="12" t="s">
        <v>25</v>
      </c>
      <c r="L10956" s="12" t="s">
        <v>39</v>
      </c>
      <c r="M10956" s="11" t="s">
        <v>40</v>
      </c>
      <c r="N10956" s="11" t="s">
        <v>28</v>
      </c>
      <c r="O10956" s="12" t="s">
        <v>29</v>
      </c>
      <c r="P10956" s="12"/>
      <c r="Q10956" s="15" t="s">
        <v>48440</v>
      </c>
      <c r="R10956" s="12" t="s">
        <v>42</v>
      </c>
      <c r="S10956" s="11" t="s">
        <v>48441</v>
      </c>
      <c r="T10956" s="11" t="s">
        <v>48442</v>
      </c>
    </row>
    <row x14ac:dyDescent="0.25" r="10957" customHeight="1" ht="19.5">
      <c r="A10957" s="10">
        <v>45227</v>
      </c>
      <c r="B10957" s="11" t="s">
        <v>48443</v>
      </c>
      <c r="C10957" s="11" t="s">
        <v>4882</v>
      </c>
      <c r="D10957" s="12"/>
      <c r="E10957" s="13" t="s">
        <v>48444</v>
      </c>
      <c r="F10957" s="11" t="s">
        <v>24348</v>
      </c>
      <c r="G10957" s="12" t="s">
        <v>74</v>
      </c>
      <c r="H10957" s="12"/>
      <c r="I10957" s="14" t="s">
        <v>148</v>
      </c>
      <c r="J10957" s="12" t="s">
        <v>24</v>
      </c>
      <c r="K10957" s="12" t="s">
        <v>25</v>
      </c>
      <c r="L10957" s="12" t="s">
        <v>39</v>
      </c>
      <c r="M10957" s="11" t="s">
        <v>149</v>
      </c>
      <c r="N10957" s="11" t="s">
        <v>4871</v>
      </c>
      <c r="O10957" s="12" t="s">
        <v>29</v>
      </c>
      <c r="P10957" s="12"/>
      <c r="Q10957" s="15" t="s">
        <v>48445</v>
      </c>
      <c r="R10957" s="12" t="s">
        <v>148</v>
      </c>
      <c r="S10957" s="11" t="s">
        <v>16057</v>
      </c>
      <c r="T10957" s="11" t="s">
        <v>4893</v>
      </c>
    </row>
    <row x14ac:dyDescent="0.25" r="10958" customHeight="1" ht="19.5">
      <c r="A10958" s="10">
        <v>45226</v>
      </c>
      <c r="B10958" s="11" t="s">
        <v>48446</v>
      </c>
      <c r="C10958" s="11" t="s">
        <v>5363</v>
      </c>
      <c r="D10958" s="12"/>
      <c r="E10958" s="13">
        <v>18572397437</v>
      </c>
      <c r="F10958" s="11" t="s">
        <v>41815</v>
      </c>
      <c r="G10958" s="12" t="s">
        <v>74</v>
      </c>
      <c r="H10958" s="12"/>
      <c r="I10958" s="14" t="s">
        <v>615</v>
      </c>
      <c r="J10958" s="12" t="s">
        <v>24</v>
      </c>
      <c r="K10958" s="12" t="s">
        <v>25</v>
      </c>
      <c r="L10958" s="12" t="s">
        <v>39</v>
      </c>
      <c r="M10958" s="11" t="s">
        <v>40</v>
      </c>
      <c r="N10958" s="11" t="s">
        <v>624</v>
      </c>
      <c r="O10958" s="12" t="s">
        <v>29</v>
      </c>
      <c r="P10958" s="12"/>
      <c r="Q10958" s="15" t="s">
        <v>48447</v>
      </c>
      <c r="R10958" s="12" t="s">
        <v>42</v>
      </c>
      <c r="S10958" s="11" t="s">
        <v>48448</v>
      </c>
      <c r="T10958" s="11" t="s">
        <v>41818</v>
      </c>
    </row>
    <row x14ac:dyDescent="0.25" r="10959" customHeight="1" ht="19.5">
      <c r="A10959" s="10">
        <v>45226</v>
      </c>
      <c r="B10959" s="11" t="s">
        <v>48449</v>
      </c>
      <c r="C10959" s="11" t="s">
        <v>4923</v>
      </c>
      <c r="D10959" s="12"/>
      <c r="E10959" s="13" t="s">
        <v>48450</v>
      </c>
      <c r="F10959" s="11" t="s">
        <v>48451</v>
      </c>
      <c r="G10959" s="12" t="s">
        <v>74</v>
      </c>
      <c r="H10959" s="12"/>
      <c r="I10959" s="14" t="s">
        <v>148</v>
      </c>
      <c r="J10959" s="12" t="s">
        <v>24</v>
      </c>
      <c r="K10959" s="12" t="s">
        <v>25</v>
      </c>
      <c r="L10959" s="12" t="s">
        <v>39</v>
      </c>
      <c r="M10959" s="11" t="s">
        <v>149</v>
      </c>
      <c r="N10959" s="11" t="s">
        <v>4871</v>
      </c>
      <c r="O10959" s="12" t="s">
        <v>29</v>
      </c>
      <c r="P10959" s="12"/>
      <c r="Q10959" s="15" t="s">
        <v>48452</v>
      </c>
      <c r="R10959" s="12" t="s">
        <v>148</v>
      </c>
      <c r="S10959" s="11" t="s">
        <v>48453</v>
      </c>
      <c r="T10959" s="11" t="s">
        <v>4955</v>
      </c>
    </row>
    <row x14ac:dyDescent="0.25" r="10960" customHeight="1" ht="19.5">
      <c r="A10960" s="10">
        <v>45226</v>
      </c>
      <c r="B10960" s="11" t="s">
        <v>48454</v>
      </c>
      <c r="C10960" s="11" t="s">
        <v>545</v>
      </c>
      <c r="D10960" s="12"/>
      <c r="E10960" s="13">
        <v>15572727004</v>
      </c>
      <c r="F10960" s="11" t="s">
        <v>47967</v>
      </c>
      <c r="G10960" s="12" t="s">
        <v>74</v>
      </c>
      <c r="H10960" s="12"/>
      <c r="I10960" s="14">
        <v>10015</v>
      </c>
      <c r="J10960" s="12" t="s">
        <v>24</v>
      </c>
      <c r="K10960" s="12" t="s">
        <v>25</v>
      </c>
      <c r="L10960" s="12" t="s">
        <v>26</v>
      </c>
      <c r="M10960" s="11" t="s">
        <v>27</v>
      </c>
      <c r="N10960" s="11" t="s">
        <v>28</v>
      </c>
      <c r="O10960" s="12" t="s">
        <v>29</v>
      </c>
      <c r="P10960" s="12"/>
      <c r="Q10960" s="15" t="s">
        <v>48455</v>
      </c>
      <c r="R10960" s="12" t="s">
        <v>31</v>
      </c>
      <c r="S10960" s="11" t="s">
        <v>48456</v>
      </c>
      <c r="T10960" s="11" t="s">
        <v>48457</v>
      </c>
    </row>
    <row x14ac:dyDescent="0.25" r="10961" customHeight="1" ht="19.5">
      <c r="A10961" s="10">
        <v>45227</v>
      </c>
      <c r="B10961" s="11" t="s">
        <v>48458</v>
      </c>
      <c r="C10961" s="11" t="s">
        <v>180</v>
      </c>
      <c r="D10961" s="12"/>
      <c r="E10961" s="13" t="s">
        <v>48459</v>
      </c>
      <c r="F10961" s="11" t="s">
        <v>48460</v>
      </c>
      <c r="G10961" s="12" t="s">
        <v>74</v>
      </c>
      <c r="H10961" s="12"/>
      <c r="I10961" s="14" t="s">
        <v>615</v>
      </c>
      <c r="J10961" s="12" t="s">
        <v>24</v>
      </c>
      <c r="K10961" s="12" t="s">
        <v>25</v>
      </c>
      <c r="L10961" s="12" t="s">
        <v>39</v>
      </c>
      <c r="M10961" s="11" t="s">
        <v>149</v>
      </c>
      <c r="N10961" s="11" t="s">
        <v>183</v>
      </c>
      <c r="O10961" s="12" t="s">
        <v>29</v>
      </c>
      <c r="P10961" s="12"/>
      <c r="Q10961" s="15" t="s">
        <v>48461</v>
      </c>
      <c r="R10961" s="12" t="s">
        <v>51</v>
      </c>
      <c r="S10961" s="11" t="s">
        <v>48462</v>
      </c>
      <c r="T10961" s="11"/>
    </row>
    <row x14ac:dyDescent="0.25" r="10962" customHeight="1" ht="19.5">
      <c r="A10962" s="10">
        <v>45227</v>
      </c>
      <c r="B10962" s="11" t="s">
        <v>48463</v>
      </c>
      <c r="C10962" s="11" t="s">
        <v>6926</v>
      </c>
      <c r="D10962" s="12"/>
      <c r="E10962" s="13">
        <v>18607201578</v>
      </c>
      <c r="F10962" s="11" t="s">
        <v>47308</v>
      </c>
      <c r="G10962" s="12" t="s">
        <v>56</v>
      </c>
      <c r="H10962" s="12"/>
      <c r="I10962" s="14">
        <v>10015</v>
      </c>
      <c r="J10962" s="12" t="s">
        <v>24</v>
      </c>
      <c r="K10962" s="12" t="s">
        <v>172</v>
      </c>
      <c r="L10962" s="12" t="s">
        <v>26</v>
      </c>
      <c r="M10962" s="11" t="s">
        <v>27</v>
      </c>
      <c r="N10962" s="11" t="s">
        <v>28</v>
      </c>
      <c r="O10962" s="12" t="s">
        <v>29</v>
      </c>
      <c r="P10962" s="12"/>
      <c r="Q10962" s="15" t="s">
        <v>48464</v>
      </c>
      <c r="R10962" s="12" t="s">
        <v>31</v>
      </c>
      <c r="S10962" s="11" t="s">
        <v>48465</v>
      </c>
      <c r="T10962" s="11" t="s">
        <v>48466</v>
      </c>
    </row>
    <row x14ac:dyDescent="0.25" r="10963" customHeight="1" ht="19.5">
      <c r="A10963" s="10">
        <v>45227</v>
      </c>
      <c r="B10963" s="11" t="s">
        <v>48467</v>
      </c>
      <c r="C10963" s="11" t="s">
        <v>4867</v>
      </c>
      <c r="D10963" s="12"/>
      <c r="E10963" s="13" t="s">
        <v>48468</v>
      </c>
      <c r="F10963" s="11" t="s">
        <v>41596</v>
      </c>
      <c r="G10963" s="12" t="s">
        <v>74</v>
      </c>
      <c r="H10963" s="12"/>
      <c r="I10963" s="14" t="s">
        <v>4870</v>
      </c>
      <c r="J10963" s="12" t="s">
        <v>24</v>
      </c>
      <c r="K10963" s="12" t="s">
        <v>25</v>
      </c>
      <c r="L10963" s="12" t="s">
        <v>39</v>
      </c>
      <c r="M10963" s="11" t="s">
        <v>149</v>
      </c>
      <c r="N10963" s="11" t="s">
        <v>4871</v>
      </c>
      <c r="O10963" s="12" t="s">
        <v>29</v>
      </c>
      <c r="P10963" s="12"/>
      <c r="Q10963" s="15" t="s">
        <v>48469</v>
      </c>
      <c r="R10963" s="12" t="s">
        <v>148</v>
      </c>
      <c r="S10963" s="11" t="s">
        <v>48470</v>
      </c>
      <c r="T10963" s="11" t="s">
        <v>4887</v>
      </c>
    </row>
    <row x14ac:dyDescent="0.25" r="10964" customHeight="1" ht="19.5">
      <c r="A10964" s="10">
        <v>45226</v>
      </c>
      <c r="B10964" s="11" t="s">
        <v>48471</v>
      </c>
      <c r="C10964" s="11" t="s">
        <v>6591</v>
      </c>
      <c r="D10964" s="12"/>
      <c r="E10964" s="13">
        <v>13135824396</v>
      </c>
      <c r="F10964" s="11" t="s">
        <v>48472</v>
      </c>
      <c r="G10964" s="12" t="s">
        <v>115</v>
      </c>
      <c r="H10964" s="12"/>
      <c r="I10964" s="14">
        <v>10015</v>
      </c>
      <c r="J10964" s="12" t="s">
        <v>24</v>
      </c>
      <c r="K10964" s="12" t="s">
        <v>69</v>
      </c>
      <c r="L10964" s="12" t="s">
        <v>26</v>
      </c>
      <c r="M10964" s="11" t="s">
        <v>27</v>
      </c>
      <c r="N10964" s="11" t="s">
        <v>28</v>
      </c>
      <c r="O10964" s="12" t="s">
        <v>29</v>
      </c>
      <c r="P10964" s="12"/>
      <c r="Q10964" s="15" t="s">
        <v>48473</v>
      </c>
      <c r="R10964" s="12" t="s">
        <v>31</v>
      </c>
      <c r="S10964" s="11" t="s">
        <v>48474</v>
      </c>
      <c r="T10964" s="11" t="s">
        <v>48475</v>
      </c>
    </row>
    <row x14ac:dyDescent="0.25" r="10965" customHeight="1" ht="19.5">
      <c r="A10965" s="10">
        <v>45226</v>
      </c>
      <c r="B10965" s="11" t="s">
        <v>48476</v>
      </c>
      <c r="C10965" s="11" t="s">
        <v>5684</v>
      </c>
      <c r="D10965" s="12"/>
      <c r="E10965" s="13">
        <v>15549394353</v>
      </c>
      <c r="F10965" s="11" t="s">
        <v>48477</v>
      </c>
      <c r="G10965" s="12" t="s">
        <v>62</v>
      </c>
      <c r="H10965" s="12"/>
      <c r="I10965" s="14" t="s">
        <v>290</v>
      </c>
      <c r="J10965" s="12" t="s">
        <v>24</v>
      </c>
      <c r="K10965" s="12" t="s">
        <v>25</v>
      </c>
      <c r="L10965" s="12" t="s">
        <v>39</v>
      </c>
      <c r="M10965" s="11" t="s">
        <v>27</v>
      </c>
      <c r="N10965" s="11" t="s">
        <v>183</v>
      </c>
      <c r="O10965" s="12" t="s">
        <v>29</v>
      </c>
      <c r="P10965" s="12"/>
      <c r="Q10965" s="15" t="s">
        <v>48478</v>
      </c>
      <c r="R10965" s="12" t="s">
        <v>42</v>
      </c>
      <c r="S10965" s="11" t="s">
        <v>48479</v>
      </c>
      <c r="T10965" s="11"/>
    </row>
    <row x14ac:dyDescent="0.25" r="10966" customHeight="1" ht="19.5">
      <c r="A10966" s="10">
        <v>45227</v>
      </c>
      <c r="B10966" s="11" t="s">
        <v>48480</v>
      </c>
      <c r="C10966" s="11" t="s">
        <v>341</v>
      </c>
      <c r="D10966" s="12"/>
      <c r="E10966" s="13">
        <v>13117285075</v>
      </c>
      <c r="F10966" s="11" t="s">
        <v>48481</v>
      </c>
      <c r="G10966" s="12" t="s">
        <v>115</v>
      </c>
      <c r="H10966" s="12" t="s">
        <v>357</v>
      </c>
      <c r="I10966" s="14" t="s">
        <v>93</v>
      </c>
      <c r="J10966" s="12" t="s">
        <v>24</v>
      </c>
      <c r="K10966" s="12" t="s">
        <v>25</v>
      </c>
      <c r="L10966" s="12" t="s">
        <v>39</v>
      </c>
      <c r="M10966" s="11" t="s">
        <v>27</v>
      </c>
      <c r="N10966" s="11" t="s">
        <v>28</v>
      </c>
      <c r="O10966" s="12" t="s">
        <v>29</v>
      </c>
      <c r="P10966" s="12"/>
      <c r="Q10966" s="15" t="s">
        <v>48482</v>
      </c>
      <c r="R10966" s="12" t="s">
        <v>42</v>
      </c>
      <c r="S10966" s="11" t="s">
        <v>48483</v>
      </c>
      <c r="T10966" s="11" t="s">
        <v>48484</v>
      </c>
    </row>
    <row x14ac:dyDescent="0.25" r="10967" customHeight="1" ht="19.5">
      <c r="A10967" s="10">
        <v>45227</v>
      </c>
      <c r="B10967" s="11" t="s">
        <v>48485</v>
      </c>
      <c r="C10967" s="11" t="s">
        <v>4882</v>
      </c>
      <c r="D10967" s="12"/>
      <c r="E10967" s="13" t="s">
        <v>48486</v>
      </c>
      <c r="F10967" s="11" t="s">
        <v>48487</v>
      </c>
      <c r="G10967" s="12" t="s">
        <v>74</v>
      </c>
      <c r="H10967" s="12" t="s">
        <v>13780</v>
      </c>
      <c r="I10967" s="14" t="s">
        <v>148</v>
      </c>
      <c r="J10967" s="12" t="s">
        <v>24</v>
      </c>
      <c r="K10967" s="12" t="s">
        <v>25</v>
      </c>
      <c r="L10967" s="12" t="s">
        <v>39</v>
      </c>
      <c r="M10967" s="11" t="s">
        <v>149</v>
      </c>
      <c r="N10967" s="11" t="s">
        <v>4871</v>
      </c>
      <c r="O10967" s="12" t="s">
        <v>29</v>
      </c>
      <c r="P10967" s="12"/>
      <c r="Q10967" s="15" t="s">
        <v>48488</v>
      </c>
      <c r="R10967" s="12" t="s">
        <v>148</v>
      </c>
      <c r="S10967" s="11" t="s">
        <v>48489</v>
      </c>
      <c r="T10967" s="11" t="s">
        <v>4893</v>
      </c>
    </row>
    <row x14ac:dyDescent="0.25" r="10968" customHeight="1" ht="19.5">
      <c r="A10968" s="10">
        <v>45227</v>
      </c>
      <c r="B10968" s="11" t="s">
        <v>48490</v>
      </c>
      <c r="C10968" s="11" t="s">
        <v>4923</v>
      </c>
      <c r="D10968" s="12"/>
      <c r="E10968" s="13" t="s">
        <v>48491</v>
      </c>
      <c r="F10968" s="11" t="s">
        <v>48492</v>
      </c>
      <c r="G10968" s="12" t="s">
        <v>74</v>
      </c>
      <c r="H10968" s="12"/>
      <c r="I10968" s="14" t="s">
        <v>57</v>
      </c>
      <c r="J10968" s="12" t="s">
        <v>24</v>
      </c>
      <c r="K10968" s="12" t="s">
        <v>25</v>
      </c>
      <c r="L10968" s="12" t="s">
        <v>39</v>
      </c>
      <c r="M10968" s="11" t="s">
        <v>149</v>
      </c>
      <c r="N10968" s="11" t="s">
        <v>4871</v>
      </c>
      <c r="O10968" s="12" t="s">
        <v>29</v>
      </c>
      <c r="P10968" s="12"/>
      <c r="Q10968" s="15" t="s">
        <v>48493</v>
      </c>
      <c r="R10968" s="12" t="s">
        <v>148</v>
      </c>
      <c r="S10968" s="11" t="s">
        <v>48494</v>
      </c>
      <c r="T10968" s="11" t="s">
        <v>4955</v>
      </c>
    </row>
    <row x14ac:dyDescent="0.25" r="10969" customHeight="1" ht="19.5">
      <c r="A10969" s="10">
        <v>45227</v>
      </c>
      <c r="B10969" s="11" t="s">
        <v>48495</v>
      </c>
      <c r="C10969" s="11" t="s">
        <v>4867</v>
      </c>
      <c r="D10969" s="12"/>
      <c r="E10969" s="13" t="s">
        <v>48496</v>
      </c>
      <c r="F10969" s="11" t="s">
        <v>48497</v>
      </c>
      <c r="G10969" s="12" t="s">
        <v>74</v>
      </c>
      <c r="H10969" s="12"/>
      <c r="I10969" s="14" t="s">
        <v>4870</v>
      </c>
      <c r="J10969" s="12" t="s">
        <v>24</v>
      </c>
      <c r="K10969" s="12" t="s">
        <v>25</v>
      </c>
      <c r="L10969" s="12" t="s">
        <v>39</v>
      </c>
      <c r="M10969" s="11" t="s">
        <v>149</v>
      </c>
      <c r="N10969" s="11" t="s">
        <v>4871</v>
      </c>
      <c r="O10969" s="12" t="s">
        <v>29</v>
      </c>
      <c r="P10969" s="12"/>
      <c r="Q10969" s="15" t="s">
        <v>48498</v>
      </c>
      <c r="R10969" s="12" t="s">
        <v>148</v>
      </c>
      <c r="S10969" s="11" t="s">
        <v>48499</v>
      </c>
      <c r="T10969" s="11" t="s">
        <v>4961</v>
      </c>
    </row>
    <row x14ac:dyDescent="0.25" r="10970" customHeight="1" ht="19.5">
      <c r="A10970" s="10">
        <v>45227</v>
      </c>
      <c r="B10970" s="11" t="s">
        <v>48500</v>
      </c>
      <c r="C10970" s="11" t="s">
        <v>5117</v>
      </c>
      <c r="D10970" s="12"/>
      <c r="E10970" s="13" t="s">
        <v>48501</v>
      </c>
      <c r="F10970" s="11" t="s">
        <v>48502</v>
      </c>
      <c r="G10970" s="12" t="s">
        <v>74</v>
      </c>
      <c r="H10970" s="12" t="s">
        <v>98</v>
      </c>
      <c r="I10970" s="14" t="s">
        <v>4975</v>
      </c>
      <c r="J10970" s="12" t="s">
        <v>24</v>
      </c>
      <c r="K10970" s="12" t="s">
        <v>25</v>
      </c>
      <c r="L10970" s="12" t="s">
        <v>39</v>
      </c>
      <c r="M10970" s="11" t="s">
        <v>149</v>
      </c>
      <c r="N10970" s="11" t="s">
        <v>4871</v>
      </c>
      <c r="O10970" s="12" t="s">
        <v>29</v>
      </c>
      <c r="P10970" s="12"/>
      <c r="Q10970" s="15" t="s">
        <v>48503</v>
      </c>
      <c r="R10970" s="12" t="s">
        <v>148</v>
      </c>
      <c r="S10970" s="11" t="s">
        <v>48504</v>
      </c>
      <c r="T10970" s="11" t="s">
        <v>7782</v>
      </c>
    </row>
    <row x14ac:dyDescent="0.25" r="10971" customHeight="1" ht="19.5">
      <c r="A10971" s="10">
        <v>45228</v>
      </c>
      <c r="B10971" s="11" t="s">
        <v>48505</v>
      </c>
      <c r="C10971" s="11" t="s">
        <v>4923</v>
      </c>
      <c r="D10971" s="12"/>
      <c r="E10971" s="13" t="s">
        <v>48506</v>
      </c>
      <c r="F10971" s="11" t="s">
        <v>48507</v>
      </c>
      <c r="G10971" s="12" t="s">
        <v>74</v>
      </c>
      <c r="H10971" s="12"/>
      <c r="I10971" s="14" t="s">
        <v>148</v>
      </c>
      <c r="J10971" s="12" t="s">
        <v>24</v>
      </c>
      <c r="K10971" s="12" t="s">
        <v>25</v>
      </c>
      <c r="L10971" s="12" t="s">
        <v>39</v>
      </c>
      <c r="M10971" s="11" t="s">
        <v>149</v>
      </c>
      <c r="N10971" s="11" t="s">
        <v>4871</v>
      </c>
      <c r="O10971" s="12" t="s">
        <v>29</v>
      </c>
      <c r="P10971" s="12"/>
      <c r="Q10971" s="15" t="s">
        <v>48508</v>
      </c>
      <c r="R10971" s="12" t="s">
        <v>148</v>
      </c>
      <c r="S10971" s="11" t="s">
        <v>48509</v>
      </c>
      <c r="T10971" s="11" t="s">
        <v>4955</v>
      </c>
    </row>
    <row x14ac:dyDescent="0.25" r="10972" customHeight="1" ht="19.5">
      <c r="A10972" s="10">
        <v>45227</v>
      </c>
      <c r="B10972" s="11" t="s">
        <v>48510</v>
      </c>
      <c r="C10972" s="11" t="s">
        <v>5363</v>
      </c>
      <c r="D10972" s="12"/>
      <c r="E10972" s="13">
        <v>15629331057</v>
      </c>
      <c r="F10972" s="11" t="s">
        <v>48511</v>
      </c>
      <c r="G10972" s="12" t="s">
        <v>62</v>
      </c>
      <c r="H10972" s="12"/>
      <c r="I10972" s="14" t="s">
        <v>68</v>
      </c>
      <c r="J10972" s="12" t="s">
        <v>24</v>
      </c>
      <c r="K10972" s="12" t="s">
        <v>25</v>
      </c>
      <c r="L10972" s="12" t="s">
        <v>39</v>
      </c>
      <c r="M10972" s="11" t="s">
        <v>27</v>
      </c>
      <c r="N10972" s="11" t="s">
        <v>624</v>
      </c>
      <c r="O10972" s="12" t="s">
        <v>29</v>
      </c>
      <c r="P10972" s="12"/>
      <c r="Q10972" s="15" t="s">
        <v>48512</v>
      </c>
      <c r="R10972" s="12" t="s">
        <v>42</v>
      </c>
      <c r="S10972" s="11" t="s">
        <v>48513</v>
      </c>
      <c r="T10972" s="11" t="s">
        <v>48514</v>
      </c>
    </row>
    <row x14ac:dyDescent="0.25" r="10973" customHeight="1" ht="19.5">
      <c r="A10973" s="10">
        <v>45227</v>
      </c>
      <c r="B10973" s="11" t="s">
        <v>48515</v>
      </c>
      <c r="C10973" s="11" t="s">
        <v>4867</v>
      </c>
      <c r="D10973" s="12"/>
      <c r="E10973" s="13" t="s">
        <v>48516</v>
      </c>
      <c r="F10973" s="11" t="s">
        <v>48517</v>
      </c>
      <c r="G10973" s="12" t="s">
        <v>74</v>
      </c>
      <c r="H10973" s="12"/>
      <c r="I10973" s="14" t="s">
        <v>4870</v>
      </c>
      <c r="J10973" s="12" t="s">
        <v>24</v>
      </c>
      <c r="K10973" s="12" t="s">
        <v>25</v>
      </c>
      <c r="L10973" s="12" t="s">
        <v>39</v>
      </c>
      <c r="M10973" s="11" t="s">
        <v>149</v>
      </c>
      <c r="N10973" s="11" t="s">
        <v>4871</v>
      </c>
      <c r="O10973" s="12" t="s">
        <v>29</v>
      </c>
      <c r="P10973" s="12"/>
      <c r="Q10973" s="15" t="s">
        <v>48518</v>
      </c>
      <c r="R10973" s="12" t="s">
        <v>148</v>
      </c>
      <c r="S10973" s="11" t="s">
        <v>48519</v>
      </c>
      <c r="T10973" s="11" t="s">
        <v>4961</v>
      </c>
    </row>
    <row x14ac:dyDescent="0.25" r="10974" customHeight="1" ht="19.5">
      <c r="A10974" s="10">
        <v>45227</v>
      </c>
      <c r="B10974" s="11" t="s">
        <v>48520</v>
      </c>
      <c r="C10974" s="11" t="s">
        <v>4867</v>
      </c>
      <c r="D10974" s="12"/>
      <c r="E10974" s="13" t="s">
        <v>48521</v>
      </c>
      <c r="F10974" s="11" t="s">
        <v>48522</v>
      </c>
      <c r="G10974" s="12" t="s">
        <v>74</v>
      </c>
      <c r="H10974" s="12"/>
      <c r="I10974" s="14" t="s">
        <v>4870</v>
      </c>
      <c r="J10974" s="12" t="s">
        <v>24</v>
      </c>
      <c r="K10974" s="12" t="s">
        <v>25</v>
      </c>
      <c r="L10974" s="12" t="s">
        <v>39</v>
      </c>
      <c r="M10974" s="11" t="s">
        <v>149</v>
      </c>
      <c r="N10974" s="11" t="s">
        <v>4871</v>
      </c>
      <c r="O10974" s="12" t="s">
        <v>29</v>
      </c>
      <c r="P10974" s="12"/>
      <c r="Q10974" s="15" t="s">
        <v>48523</v>
      </c>
      <c r="R10974" s="12" t="s">
        <v>148</v>
      </c>
      <c r="S10974" s="11" t="s">
        <v>48524</v>
      </c>
      <c r="T10974" s="11" t="s">
        <v>4961</v>
      </c>
    </row>
    <row x14ac:dyDescent="0.25" r="10975" customHeight="1" ht="19.5">
      <c r="A10975" s="10">
        <v>45228</v>
      </c>
      <c r="B10975" s="11" t="s">
        <v>48525</v>
      </c>
      <c r="C10975" s="11" t="s">
        <v>5363</v>
      </c>
      <c r="D10975" s="12"/>
      <c r="E10975" s="13">
        <v>18672109535</v>
      </c>
      <c r="F10975" s="11" t="s">
        <v>22703</v>
      </c>
      <c r="G10975" s="12" t="s">
        <v>74</v>
      </c>
      <c r="H10975" s="12"/>
      <c r="I10975" s="14" t="s">
        <v>779</v>
      </c>
      <c r="J10975" s="12" t="s">
        <v>24</v>
      </c>
      <c r="K10975" s="12" t="s">
        <v>25</v>
      </c>
      <c r="L10975" s="12" t="s">
        <v>39</v>
      </c>
      <c r="M10975" s="11" t="s">
        <v>27</v>
      </c>
      <c r="N10975" s="11" t="s">
        <v>624</v>
      </c>
      <c r="O10975" s="12" t="s">
        <v>29</v>
      </c>
      <c r="P10975" s="12"/>
      <c r="Q10975" s="15" t="s">
        <v>48526</v>
      </c>
      <c r="R10975" s="12" t="s">
        <v>42</v>
      </c>
      <c r="S10975" s="11" t="s">
        <v>48527</v>
      </c>
      <c r="T10975" s="11" t="s">
        <v>48528</v>
      </c>
    </row>
    <row x14ac:dyDescent="0.25" r="10976" customHeight="1" ht="19.5">
      <c r="A10976" s="10">
        <v>45226</v>
      </c>
      <c r="B10976" s="11" t="s">
        <v>48529</v>
      </c>
      <c r="C10976" s="11" t="s">
        <v>5684</v>
      </c>
      <c r="D10976" s="12"/>
      <c r="E10976" s="13">
        <v>18607202206</v>
      </c>
      <c r="F10976" s="11" t="s">
        <v>48530</v>
      </c>
      <c r="G10976" s="12" t="s">
        <v>62</v>
      </c>
      <c r="H10976" s="12" t="s">
        <v>98</v>
      </c>
      <c r="I10976" s="14" t="s">
        <v>1914</v>
      </c>
      <c r="J10976" s="12" t="s">
        <v>24</v>
      </c>
      <c r="K10976" s="12" t="s">
        <v>25</v>
      </c>
      <c r="L10976" s="12" t="s">
        <v>39</v>
      </c>
      <c r="M10976" s="11" t="s">
        <v>27</v>
      </c>
      <c r="N10976" s="11" t="s">
        <v>183</v>
      </c>
      <c r="O10976" s="12" t="s">
        <v>29</v>
      </c>
      <c r="P10976" s="12"/>
      <c r="Q10976" s="15" t="s">
        <v>48531</v>
      </c>
      <c r="R10976" s="12" t="s">
        <v>42</v>
      </c>
      <c r="S10976" s="11" t="s">
        <v>48532</v>
      </c>
      <c r="T10976" s="11"/>
    </row>
    <row x14ac:dyDescent="0.25" r="10977" customHeight="1" ht="19.5">
      <c r="A10977" s="10">
        <v>45228</v>
      </c>
      <c r="B10977" s="11" t="s">
        <v>48533</v>
      </c>
      <c r="C10977" s="11" t="s">
        <v>5363</v>
      </c>
      <c r="D10977" s="12"/>
      <c r="E10977" s="13">
        <v>18672907529</v>
      </c>
      <c r="F10977" s="11" t="s">
        <v>48534</v>
      </c>
      <c r="G10977" s="12" t="s">
        <v>56</v>
      </c>
      <c r="H10977" s="12"/>
      <c r="I10977" s="14" t="s">
        <v>87</v>
      </c>
      <c r="J10977" s="12" t="s">
        <v>24</v>
      </c>
      <c r="K10977" s="12" t="s">
        <v>25</v>
      </c>
      <c r="L10977" s="12" t="s">
        <v>39</v>
      </c>
      <c r="M10977" s="11" t="s">
        <v>675</v>
      </c>
      <c r="N10977" s="11" t="s">
        <v>624</v>
      </c>
      <c r="O10977" s="12" t="s">
        <v>29</v>
      </c>
      <c r="P10977" s="12"/>
      <c r="Q10977" s="15" t="s">
        <v>48535</v>
      </c>
      <c r="R10977" s="12" t="s">
        <v>42</v>
      </c>
      <c r="S10977" s="11" t="s">
        <v>48536</v>
      </c>
      <c r="T10977" s="11" t="s">
        <v>48537</v>
      </c>
    </row>
    <row x14ac:dyDescent="0.25" r="10978" customHeight="1" ht="19.5">
      <c r="A10978" s="10">
        <v>45226</v>
      </c>
      <c r="B10978" s="11" t="s">
        <v>48538</v>
      </c>
      <c r="C10978" s="11" t="s">
        <v>2547</v>
      </c>
      <c r="D10978" s="12"/>
      <c r="E10978" s="13" t="s">
        <v>5444</v>
      </c>
      <c r="F10978" s="11" t="s">
        <v>5445</v>
      </c>
      <c r="G10978" s="12" t="s">
        <v>74</v>
      </c>
      <c r="H10978" s="12" t="s">
        <v>98</v>
      </c>
      <c r="I10978" s="14" t="s">
        <v>211</v>
      </c>
      <c r="J10978" s="12" t="s">
        <v>24</v>
      </c>
      <c r="K10978" s="12" t="s">
        <v>25</v>
      </c>
      <c r="L10978" s="12" t="s">
        <v>39</v>
      </c>
      <c r="M10978" s="11" t="s">
        <v>149</v>
      </c>
      <c r="N10978" s="11" t="s">
        <v>28</v>
      </c>
      <c r="O10978" s="12" t="s">
        <v>29</v>
      </c>
      <c r="P10978" s="12"/>
      <c r="Q10978" s="15" t="s">
        <v>48539</v>
      </c>
      <c r="R10978" s="12" t="s">
        <v>42</v>
      </c>
      <c r="S10978" s="11" t="s">
        <v>48540</v>
      </c>
      <c r="T10978" s="11" t="s">
        <v>48541</v>
      </c>
    </row>
    <row x14ac:dyDescent="0.25" r="10979" customHeight="1" ht="19.5">
      <c r="A10979" s="10">
        <v>45226</v>
      </c>
      <c r="B10979" s="11" t="s">
        <v>48542</v>
      </c>
      <c r="C10979" s="11" t="s">
        <v>239</v>
      </c>
      <c r="D10979" s="12"/>
      <c r="E10979" s="13">
        <v>13032748705</v>
      </c>
      <c r="F10979" s="11" t="s">
        <v>410</v>
      </c>
      <c r="G10979" s="12" t="s">
        <v>115</v>
      </c>
      <c r="H10979" s="12"/>
      <c r="I10979" s="14" t="s">
        <v>290</v>
      </c>
      <c r="J10979" s="12" t="s">
        <v>24</v>
      </c>
      <c r="K10979" s="12" t="s">
        <v>25</v>
      </c>
      <c r="L10979" s="12" t="s">
        <v>39</v>
      </c>
      <c r="M10979" s="11" t="s">
        <v>27</v>
      </c>
      <c r="N10979" s="11" t="s">
        <v>183</v>
      </c>
      <c r="O10979" s="12" t="s">
        <v>29</v>
      </c>
      <c r="P10979" s="12"/>
      <c r="Q10979" s="15" t="s">
        <v>48543</v>
      </c>
      <c r="R10979" s="12" t="s">
        <v>51</v>
      </c>
      <c r="S10979" s="11" t="s">
        <v>48544</v>
      </c>
      <c r="T10979" s="11"/>
    </row>
    <row x14ac:dyDescent="0.25" r="10980" customHeight="1" ht="19.5">
      <c r="A10980" s="10">
        <v>45227</v>
      </c>
      <c r="B10980" s="11" t="s">
        <v>48545</v>
      </c>
      <c r="C10980" s="11" t="s">
        <v>4882</v>
      </c>
      <c r="D10980" s="12"/>
      <c r="E10980" s="13" t="s">
        <v>48546</v>
      </c>
      <c r="F10980" s="11" t="s">
        <v>39928</v>
      </c>
      <c r="G10980" s="12" t="s">
        <v>74</v>
      </c>
      <c r="H10980" s="12"/>
      <c r="I10980" s="14" t="s">
        <v>221</v>
      </c>
      <c r="J10980" s="12" t="s">
        <v>24</v>
      </c>
      <c r="K10980" s="12" t="s">
        <v>25</v>
      </c>
      <c r="L10980" s="12" t="s">
        <v>39</v>
      </c>
      <c r="M10980" s="11" t="s">
        <v>149</v>
      </c>
      <c r="N10980" s="11" t="s">
        <v>4871</v>
      </c>
      <c r="O10980" s="12" t="s">
        <v>29</v>
      </c>
      <c r="P10980" s="12"/>
      <c r="Q10980" s="15" t="s">
        <v>48547</v>
      </c>
      <c r="R10980" s="12" t="s">
        <v>148</v>
      </c>
      <c r="S10980" s="11" t="s">
        <v>48548</v>
      </c>
      <c r="T10980" s="11" t="s">
        <v>4874</v>
      </c>
    </row>
    <row x14ac:dyDescent="0.25" r="10981" customHeight="1" ht="19.5">
      <c r="A10981" s="10">
        <v>45228</v>
      </c>
      <c r="B10981" s="11" t="s">
        <v>48549</v>
      </c>
      <c r="C10981" s="11" t="s">
        <v>341</v>
      </c>
      <c r="D10981" s="12"/>
      <c r="E10981" s="13">
        <v>15629373161</v>
      </c>
      <c r="F10981" s="11" t="s">
        <v>48550</v>
      </c>
      <c r="G10981" s="12" t="s">
        <v>115</v>
      </c>
      <c r="H10981" s="12" t="s">
        <v>98</v>
      </c>
      <c r="I10981" s="14" t="s">
        <v>272</v>
      </c>
      <c r="J10981" s="12" t="s">
        <v>24</v>
      </c>
      <c r="K10981" s="12" t="s">
        <v>25</v>
      </c>
      <c r="L10981" s="12" t="s">
        <v>39</v>
      </c>
      <c r="M10981" s="11" t="s">
        <v>27</v>
      </c>
      <c r="N10981" s="11" t="s">
        <v>28</v>
      </c>
      <c r="O10981" s="12" t="s">
        <v>29</v>
      </c>
      <c r="P10981" s="12"/>
      <c r="Q10981" s="15" t="s">
        <v>48551</v>
      </c>
      <c r="R10981" s="12" t="s">
        <v>42</v>
      </c>
      <c r="S10981" s="11" t="s">
        <v>48552</v>
      </c>
      <c r="T10981" s="11" t="s">
        <v>48553</v>
      </c>
    </row>
    <row x14ac:dyDescent="0.25" r="10982" customHeight="1" ht="19.5">
      <c r="A10982" s="10">
        <v>45228</v>
      </c>
      <c r="B10982" s="11" t="s">
        <v>48554</v>
      </c>
      <c r="C10982" s="11" t="s">
        <v>341</v>
      </c>
      <c r="D10982" s="12"/>
      <c r="E10982" s="13">
        <v>13100787509</v>
      </c>
      <c r="F10982" s="11" t="s">
        <v>48555</v>
      </c>
      <c r="G10982" s="12" t="s">
        <v>115</v>
      </c>
      <c r="H10982" s="12"/>
      <c r="I10982" s="14" t="s">
        <v>110</v>
      </c>
      <c r="J10982" s="12" t="s">
        <v>24</v>
      </c>
      <c r="K10982" s="12" t="s">
        <v>25</v>
      </c>
      <c r="L10982" s="12" t="s">
        <v>39</v>
      </c>
      <c r="M10982" s="11" t="s">
        <v>40</v>
      </c>
      <c r="N10982" s="11" t="s">
        <v>28</v>
      </c>
      <c r="O10982" s="12" t="s">
        <v>29</v>
      </c>
      <c r="P10982" s="12"/>
      <c r="Q10982" s="15" t="s">
        <v>48556</v>
      </c>
      <c r="R10982" s="12" t="s">
        <v>42</v>
      </c>
      <c r="S10982" s="11" t="s">
        <v>48557</v>
      </c>
      <c r="T10982" s="11" t="s">
        <v>48558</v>
      </c>
    </row>
    <row x14ac:dyDescent="0.25" r="10983" customHeight="1" ht="19.5">
      <c r="A10983" s="10">
        <v>45228</v>
      </c>
      <c r="B10983" s="11" t="s">
        <v>48559</v>
      </c>
      <c r="C10983" s="11" t="s">
        <v>2547</v>
      </c>
      <c r="D10983" s="12"/>
      <c r="E10983" s="13">
        <v>15549305795</v>
      </c>
      <c r="F10983" s="11" t="s">
        <v>48560</v>
      </c>
      <c r="G10983" s="12" t="s">
        <v>23</v>
      </c>
      <c r="H10983" s="12"/>
      <c r="I10983" s="14" t="s">
        <v>590</v>
      </c>
      <c r="J10983" s="12" t="s">
        <v>24</v>
      </c>
      <c r="K10983" s="12" t="s">
        <v>25</v>
      </c>
      <c r="L10983" s="12" t="s">
        <v>39</v>
      </c>
      <c r="M10983" s="11" t="s">
        <v>27</v>
      </c>
      <c r="N10983" s="11" t="s">
        <v>28</v>
      </c>
      <c r="O10983" s="12" t="s">
        <v>29</v>
      </c>
      <c r="P10983" s="12"/>
      <c r="Q10983" s="15" t="s">
        <v>48561</v>
      </c>
      <c r="R10983" s="12" t="s">
        <v>42</v>
      </c>
      <c r="S10983" s="11" t="s">
        <v>48562</v>
      </c>
      <c r="T10983" s="11" t="s">
        <v>48563</v>
      </c>
    </row>
    <row x14ac:dyDescent="0.25" r="10984" customHeight="1" ht="19.5">
      <c r="A10984" s="10">
        <v>45227</v>
      </c>
      <c r="B10984" s="11" t="s">
        <v>48564</v>
      </c>
      <c r="C10984" s="11" t="s">
        <v>4867</v>
      </c>
      <c r="D10984" s="12"/>
      <c r="E10984" s="13" t="s">
        <v>48565</v>
      </c>
      <c r="F10984" s="11" t="s">
        <v>48566</v>
      </c>
      <c r="G10984" s="12" t="s">
        <v>74</v>
      </c>
      <c r="H10984" s="12"/>
      <c r="I10984" s="14" t="s">
        <v>4870</v>
      </c>
      <c r="J10984" s="12" t="s">
        <v>24</v>
      </c>
      <c r="K10984" s="12" t="s">
        <v>25</v>
      </c>
      <c r="L10984" s="12" t="s">
        <v>39</v>
      </c>
      <c r="M10984" s="11" t="s">
        <v>149</v>
      </c>
      <c r="N10984" s="11" t="s">
        <v>4871</v>
      </c>
      <c r="O10984" s="12" t="s">
        <v>29</v>
      </c>
      <c r="P10984" s="12"/>
      <c r="Q10984" s="15" t="s">
        <v>48567</v>
      </c>
      <c r="R10984" s="12" t="s">
        <v>148</v>
      </c>
      <c r="S10984" s="11" t="s">
        <v>48568</v>
      </c>
      <c r="T10984" s="11" t="s">
        <v>4874</v>
      </c>
    </row>
    <row x14ac:dyDescent="0.25" r="10985" customHeight="1" ht="19.5">
      <c r="A10985" s="10">
        <v>45227</v>
      </c>
      <c r="B10985" s="11" t="s">
        <v>48569</v>
      </c>
      <c r="C10985" s="11" t="s">
        <v>4882</v>
      </c>
      <c r="D10985" s="12"/>
      <c r="E10985" s="13" t="s">
        <v>48570</v>
      </c>
      <c r="F10985" s="11" t="s">
        <v>28253</v>
      </c>
      <c r="G10985" s="12" t="s">
        <v>74</v>
      </c>
      <c r="H10985" s="12" t="s">
        <v>98</v>
      </c>
      <c r="I10985" s="14" t="s">
        <v>148</v>
      </c>
      <c r="J10985" s="12" t="s">
        <v>24</v>
      </c>
      <c r="K10985" s="12" t="s">
        <v>25</v>
      </c>
      <c r="L10985" s="12" t="s">
        <v>39</v>
      </c>
      <c r="M10985" s="11" t="s">
        <v>149</v>
      </c>
      <c r="N10985" s="11" t="s">
        <v>4871</v>
      </c>
      <c r="O10985" s="12" t="s">
        <v>29</v>
      </c>
      <c r="P10985" s="12"/>
      <c r="Q10985" s="15" t="s">
        <v>48571</v>
      </c>
      <c r="R10985" s="12" t="s">
        <v>148</v>
      </c>
      <c r="S10985" s="11" t="s">
        <v>48572</v>
      </c>
      <c r="T10985" s="11" t="s">
        <v>4893</v>
      </c>
    </row>
    <row x14ac:dyDescent="0.25" r="10986" customHeight="1" ht="19.5">
      <c r="A10986" s="10">
        <v>45226</v>
      </c>
      <c r="B10986" s="11" t="s">
        <v>48573</v>
      </c>
      <c r="C10986" s="11" t="s">
        <v>5363</v>
      </c>
      <c r="D10986" s="12"/>
      <c r="E10986" s="13">
        <v>15587984961</v>
      </c>
      <c r="F10986" s="11" t="s">
        <v>48574</v>
      </c>
      <c r="G10986" s="12" t="s">
        <v>74</v>
      </c>
      <c r="H10986" s="12"/>
      <c r="I10986" s="14" t="s">
        <v>615</v>
      </c>
      <c r="J10986" s="12" t="s">
        <v>24</v>
      </c>
      <c r="K10986" s="12" t="s">
        <v>25</v>
      </c>
      <c r="L10986" s="12" t="s">
        <v>39</v>
      </c>
      <c r="M10986" s="11" t="s">
        <v>40</v>
      </c>
      <c r="N10986" s="11" t="s">
        <v>624</v>
      </c>
      <c r="O10986" s="12" t="s">
        <v>29</v>
      </c>
      <c r="P10986" s="12"/>
      <c r="Q10986" s="15" t="s">
        <v>48575</v>
      </c>
      <c r="R10986" s="12" t="s">
        <v>42</v>
      </c>
      <c r="S10986" s="11" t="s">
        <v>48576</v>
      </c>
      <c r="T10986" s="11" t="s">
        <v>48577</v>
      </c>
    </row>
    <row x14ac:dyDescent="0.25" r="10987" customHeight="1" ht="19.5">
      <c r="A10987" s="10">
        <v>45228</v>
      </c>
      <c r="B10987" s="11" t="s">
        <v>48578</v>
      </c>
      <c r="C10987" s="11" t="s">
        <v>4867</v>
      </c>
      <c r="D10987" s="12"/>
      <c r="E10987" s="13" t="s">
        <v>48579</v>
      </c>
      <c r="F10987" s="11" t="s">
        <v>48580</v>
      </c>
      <c r="G10987" s="12" t="s">
        <v>74</v>
      </c>
      <c r="H10987" s="12" t="s">
        <v>86</v>
      </c>
      <c r="I10987" s="14" t="s">
        <v>4870</v>
      </c>
      <c r="J10987" s="12" t="s">
        <v>24</v>
      </c>
      <c r="K10987" s="12" t="s">
        <v>25</v>
      </c>
      <c r="L10987" s="12" t="s">
        <v>39</v>
      </c>
      <c r="M10987" s="11" t="s">
        <v>149</v>
      </c>
      <c r="N10987" s="11" t="s">
        <v>4871</v>
      </c>
      <c r="O10987" s="12" t="s">
        <v>29</v>
      </c>
      <c r="P10987" s="12"/>
      <c r="Q10987" s="15" t="s">
        <v>48581</v>
      </c>
      <c r="R10987" s="12" t="s">
        <v>148</v>
      </c>
      <c r="S10987" s="11" t="s">
        <v>48582</v>
      </c>
      <c r="T10987" s="11" t="s">
        <v>5318</v>
      </c>
    </row>
    <row x14ac:dyDescent="0.25" r="10988" customHeight="1" ht="19.5">
      <c r="A10988" s="10">
        <v>45227</v>
      </c>
      <c r="B10988" s="11" t="s">
        <v>48583</v>
      </c>
      <c r="C10988" s="11" t="s">
        <v>180</v>
      </c>
      <c r="D10988" s="12"/>
      <c r="E10988" s="13">
        <v>15629351531</v>
      </c>
      <c r="F10988" s="11" t="s">
        <v>48584</v>
      </c>
      <c r="G10988" s="12" t="s">
        <v>216</v>
      </c>
      <c r="H10988" s="12"/>
      <c r="I10988" s="14" t="s">
        <v>241</v>
      </c>
      <c r="J10988" s="12" t="s">
        <v>24</v>
      </c>
      <c r="K10988" s="12" t="s">
        <v>25</v>
      </c>
      <c r="L10988" s="12" t="s">
        <v>39</v>
      </c>
      <c r="M10988" s="11" t="s">
        <v>40</v>
      </c>
      <c r="N10988" s="11" t="s">
        <v>183</v>
      </c>
      <c r="O10988" s="12" t="s">
        <v>29</v>
      </c>
      <c r="P10988" s="12"/>
      <c r="Q10988" s="15" t="s">
        <v>48585</v>
      </c>
      <c r="R10988" s="12" t="s">
        <v>51</v>
      </c>
      <c r="S10988" s="11" t="s">
        <v>48586</v>
      </c>
      <c r="T10988" s="11"/>
    </row>
    <row x14ac:dyDescent="0.25" r="10989" customHeight="1" ht="19.5">
      <c r="A10989" s="10">
        <v>45226</v>
      </c>
      <c r="B10989" s="11" t="s">
        <v>48587</v>
      </c>
      <c r="C10989" s="11" t="s">
        <v>5997</v>
      </c>
      <c r="D10989" s="12"/>
      <c r="E10989" s="13">
        <v>15572725991</v>
      </c>
      <c r="F10989" s="11" t="s">
        <v>48588</v>
      </c>
      <c r="G10989" s="12" t="s">
        <v>289</v>
      </c>
      <c r="H10989" s="12"/>
      <c r="I10989" s="14" t="s">
        <v>254</v>
      </c>
      <c r="J10989" s="12" t="s">
        <v>24</v>
      </c>
      <c r="K10989" s="12" t="s">
        <v>25</v>
      </c>
      <c r="L10989" s="12" t="s">
        <v>39</v>
      </c>
      <c r="M10989" s="11" t="s">
        <v>40</v>
      </c>
      <c r="N10989" s="11" t="s">
        <v>183</v>
      </c>
      <c r="O10989" s="12" t="s">
        <v>29</v>
      </c>
      <c r="P10989" s="12"/>
      <c r="Q10989" s="15" t="s">
        <v>48589</v>
      </c>
      <c r="R10989" s="12" t="s">
        <v>42</v>
      </c>
      <c r="S10989" s="11" t="s">
        <v>48590</v>
      </c>
      <c r="T10989" s="11"/>
    </row>
    <row x14ac:dyDescent="0.25" r="10990" customHeight="1" ht="19.5">
      <c r="A10990" s="10">
        <v>45227</v>
      </c>
      <c r="B10990" s="11" t="s">
        <v>48591</v>
      </c>
      <c r="C10990" s="11" t="s">
        <v>691</v>
      </c>
      <c r="D10990" s="12"/>
      <c r="E10990" s="13">
        <v>13047151600</v>
      </c>
      <c r="F10990" s="11" t="s">
        <v>48592</v>
      </c>
      <c r="G10990" s="12" t="s">
        <v>48</v>
      </c>
      <c r="H10990" s="12" t="s">
        <v>86</v>
      </c>
      <c r="I10990" s="14" t="s">
        <v>116</v>
      </c>
      <c r="J10990" s="12" t="s">
        <v>24</v>
      </c>
      <c r="K10990" s="12" t="s">
        <v>25</v>
      </c>
      <c r="L10990" s="12" t="s">
        <v>39</v>
      </c>
      <c r="M10990" s="11" t="s">
        <v>40</v>
      </c>
      <c r="N10990" s="11" t="s">
        <v>28</v>
      </c>
      <c r="O10990" s="12" t="s">
        <v>29</v>
      </c>
      <c r="P10990" s="12"/>
      <c r="Q10990" s="15" t="s">
        <v>48593</v>
      </c>
      <c r="R10990" s="12" t="s">
        <v>42</v>
      </c>
      <c r="S10990" s="11" t="s">
        <v>48594</v>
      </c>
      <c r="T10990" s="11" t="s">
        <v>48595</v>
      </c>
    </row>
    <row x14ac:dyDescent="0.25" r="10991" customHeight="1" ht="19.5">
      <c r="A10991" s="10">
        <v>45227</v>
      </c>
      <c r="B10991" s="11" t="s">
        <v>48596</v>
      </c>
      <c r="C10991" s="11" t="s">
        <v>691</v>
      </c>
      <c r="D10991" s="12"/>
      <c r="E10991" s="13">
        <v>13098418319</v>
      </c>
      <c r="F10991" s="11" t="s">
        <v>48597</v>
      </c>
      <c r="G10991" s="12" t="s">
        <v>37</v>
      </c>
      <c r="H10991" s="12" t="s">
        <v>98</v>
      </c>
      <c r="I10991" s="14">
        <v>10015</v>
      </c>
      <c r="J10991" s="12" t="s">
        <v>24</v>
      </c>
      <c r="K10991" s="12" t="s">
        <v>69</v>
      </c>
      <c r="L10991" s="12" t="s">
        <v>26</v>
      </c>
      <c r="M10991" s="11" t="s">
        <v>27</v>
      </c>
      <c r="N10991" s="11" t="s">
        <v>28</v>
      </c>
      <c r="O10991" s="12" t="s">
        <v>29</v>
      </c>
      <c r="P10991" s="12"/>
      <c r="Q10991" s="15" t="s">
        <v>48598</v>
      </c>
      <c r="R10991" s="12" t="s">
        <v>31</v>
      </c>
      <c r="S10991" s="11" t="s">
        <v>48599</v>
      </c>
      <c r="T10991" s="11" t="s">
        <v>48600</v>
      </c>
    </row>
    <row x14ac:dyDescent="0.25" r="10992" customHeight="1" ht="19.5">
      <c r="A10992" s="10">
        <v>45227</v>
      </c>
      <c r="B10992" s="11" t="s">
        <v>48601</v>
      </c>
      <c r="C10992" s="11" t="s">
        <v>6252</v>
      </c>
      <c r="D10992" s="12"/>
      <c r="E10992" s="13">
        <v>15572710727</v>
      </c>
      <c r="F10992" s="11" t="s">
        <v>20048</v>
      </c>
      <c r="G10992" s="12" t="s">
        <v>48</v>
      </c>
      <c r="H10992" s="12"/>
      <c r="I10992" s="14" t="s">
        <v>49</v>
      </c>
      <c r="J10992" s="12" t="s">
        <v>24</v>
      </c>
      <c r="K10992" s="12" t="s">
        <v>25</v>
      </c>
      <c r="L10992" s="12" t="s">
        <v>39</v>
      </c>
      <c r="M10992" s="11" t="s">
        <v>27</v>
      </c>
      <c r="N10992" s="11" t="s">
        <v>28</v>
      </c>
      <c r="O10992" s="12" t="s">
        <v>29</v>
      </c>
      <c r="P10992" s="12"/>
      <c r="Q10992" s="15" t="s">
        <v>48602</v>
      </c>
      <c r="R10992" s="12" t="s">
        <v>42</v>
      </c>
      <c r="S10992" s="11" t="s">
        <v>48603</v>
      </c>
      <c r="T10992" s="11" t="s">
        <v>48604</v>
      </c>
    </row>
    <row x14ac:dyDescent="0.25" r="10993" customHeight="1" ht="19.5">
      <c r="A10993" s="10">
        <v>45227</v>
      </c>
      <c r="B10993" s="11" t="s">
        <v>48605</v>
      </c>
      <c r="C10993" s="11" t="s">
        <v>4867</v>
      </c>
      <c r="D10993" s="12"/>
      <c r="E10993" s="13" t="s">
        <v>48606</v>
      </c>
      <c r="F10993" s="11" t="s">
        <v>15947</v>
      </c>
      <c r="G10993" s="12" t="s">
        <v>74</v>
      </c>
      <c r="H10993" s="12"/>
      <c r="I10993" s="14" t="s">
        <v>4870</v>
      </c>
      <c r="J10993" s="12" t="s">
        <v>24</v>
      </c>
      <c r="K10993" s="12" t="s">
        <v>25</v>
      </c>
      <c r="L10993" s="12" t="s">
        <v>39</v>
      </c>
      <c r="M10993" s="11" t="s">
        <v>149</v>
      </c>
      <c r="N10993" s="11" t="s">
        <v>4871</v>
      </c>
      <c r="O10993" s="12" t="s">
        <v>29</v>
      </c>
      <c r="P10993" s="12"/>
      <c r="Q10993" s="15" t="s">
        <v>48607</v>
      </c>
      <c r="R10993" s="12" t="s">
        <v>148</v>
      </c>
      <c r="S10993" s="11" t="s">
        <v>48608</v>
      </c>
      <c r="T10993" s="11" t="s">
        <v>4978</v>
      </c>
    </row>
    <row x14ac:dyDescent="0.25" r="10994" customHeight="1" ht="19.5">
      <c r="A10994" s="10">
        <v>45227</v>
      </c>
      <c r="B10994" s="11" t="s">
        <v>48609</v>
      </c>
      <c r="C10994" s="11" t="s">
        <v>1132</v>
      </c>
      <c r="D10994" s="12"/>
      <c r="E10994" s="13">
        <v>15586366602</v>
      </c>
      <c r="F10994" s="11" t="s">
        <v>47221</v>
      </c>
      <c r="G10994" s="12" t="s">
        <v>289</v>
      </c>
      <c r="H10994" s="12"/>
      <c r="I10994" s="14" t="s">
        <v>99</v>
      </c>
      <c r="J10994" s="12" t="s">
        <v>24</v>
      </c>
      <c r="K10994" s="12" t="s">
        <v>25</v>
      </c>
      <c r="L10994" s="12" t="s">
        <v>39</v>
      </c>
      <c r="M10994" s="11" t="s">
        <v>27</v>
      </c>
      <c r="N10994" s="11" t="s">
        <v>183</v>
      </c>
      <c r="O10994" s="12" t="s">
        <v>29</v>
      </c>
      <c r="P10994" s="12"/>
      <c r="Q10994" s="15" t="s">
        <v>48610</v>
      </c>
      <c r="R10994" s="12" t="s">
        <v>51</v>
      </c>
      <c r="S10994" s="11" t="s">
        <v>48611</v>
      </c>
      <c r="T10994" s="11"/>
    </row>
    <row x14ac:dyDescent="0.25" r="10995" customHeight="1" ht="19.5">
      <c r="A10995" s="10">
        <v>45227</v>
      </c>
      <c r="B10995" s="11" t="s">
        <v>48612</v>
      </c>
      <c r="C10995" s="11" t="s">
        <v>7056</v>
      </c>
      <c r="D10995" s="12"/>
      <c r="E10995" s="13">
        <v>13085153566</v>
      </c>
      <c r="F10995" s="11" t="s">
        <v>48613</v>
      </c>
      <c r="G10995" s="12" t="s">
        <v>62</v>
      </c>
      <c r="H10995" s="12"/>
      <c r="I10995" s="14" t="s">
        <v>221</v>
      </c>
      <c r="J10995" s="12" t="s">
        <v>24</v>
      </c>
      <c r="K10995" s="12" t="s">
        <v>25</v>
      </c>
      <c r="L10995" s="12" t="s">
        <v>39</v>
      </c>
      <c r="M10995" s="11" t="s">
        <v>27</v>
      </c>
      <c r="N10995" s="11" t="s">
        <v>28</v>
      </c>
      <c r="O10995" s="12" t="s">
        <v>29</v>
      </c>
      <c r="P10995" s="12"/>
      <c r="Q10995" s="15" t="s">
        <v>48614</v>
      </c>
      <c r="R10995" s="12" t="s">
        <v>42</v>
      </c>
      <c r="S10995" s="11" t="s">
        <v>48615</v>
      </c>
      <c r="T10995" s="11" t="s">
        <v>48616</v>
      </c>
    </row>
    <row x14ac:dyDescent="0.25" r="10996" customHeight="1" ht="19.5">
      <c r="A10996" s="10">
        <v>45228</v>
      </c>
      <c r="B10996" s="11" t="s">
        <v>48617</v>
      </c>
      <c r="C10996" s="11" t="s">
        <v>880</v>
      </c>
      <c r="D10996" s="12"/>
      <c r="E10996" s="13">
        <v>13227250808</v>
      </c>
      <c r="F10996" s="11" t="s">
        <v>48618</v>
      </c>
      <c r="G10996" s="12" t="s">
        <v>62</v>
      </c>
      <c r="H10996" s="12"/>
      <c r="I10996" s="14" t="s">
        <v>116</v>
      </c>
      <c r="J10996" s="12" t="s">
        <v>24</v>
      </c>
      <c r="K10996" s="12" t="s">
        <v>25</v>
      </c>
      <c r="L10996" s="12" t="s">
        <v>39</v>
      </c>
      <c r="M10996" s="11" t="s">
        <v>40</v>
      </c>
      <c r="N10996" s="11" t="s">
        <v>28</v>
      </c>
      <c r="O10996" s="12" t="s">
        <v>29</v>
      </c>
      <c r="P10996" s="12"/>
      <c r="Q10996" s="15" t="s">
        <v>48619</v>
      </c>
      <c r="R10996" s="12" t="s">
        <v>42</v>
      </c>
      <c r="S10996" s="11" t="s">
        <v>48620</v>
      </c>
      <c r="T10996" s="11" t="s">
        <v>48621</v>
      </c>
    </row>
    <row x14ac:dyDescent="0.25" r="10997" customHeight="1" ht="19.5">
      <c r="A10997" s="10">
        <v>45227</v>
      </c>
      <c r="B10997" s="11" t="s">
        <v>48622</v>
      </c>
      <c r="C10997" s="11" t="s">
        <v>4867</v>
      </c>
      <c r="D10997" s="12"/>
      <c r="E10997" s="13" t="s">
        <v>48623</v>
      </c>
      <c r="F10997" s="11" t="s">
        <v>48624</v>
      </c>
      <c r="G10997" s="12" t="s">
        <v>74</v>
      </c>
      <c r="H10997" s="12"/>
      <c r="I10997" s="14" t="s">
        <v>4870</v>
      </c>
      <c r="J10997" s="12" t="s">
        <v>24</v>
      </c>
      <c r="K10997" s="12" t="s">
        <v>25</v>
      </c>
      <c r="L10997" s="12" t="s">
        <v>39</v>
      </c>
      <c r="M10997" s="11" t="s">
        <v>149</v>
      </c>
      <c r="N10997" s="11" t="s">
        <v>4871</v>
      </c>
      <c r="O10997" s="12" t="s">
        <v>29</v>
      </c>
      <c r="P10997" s="12"/>
      <c r="Q10997" s="15" t="s">
        <v>48625</v>
      </c>
      <c r="R10997" s="12" t="s">
        <v>148</v>
      </c>
      <c r="S10997" s="11" t="s">
        <v>48626</v>
      </c>
      <c r="T10997" s="11" t="s">
        <v>4934</v>
      </c>
    </row>
    <row x14ac:dyDescent="0.25" r="10998" customHeight="1" ht="19.5">
      <c r="A10998" s="10">
        <v>45227</v>
      </c>
      <c r="B10998" s="11" t="s">
        <v>48627</v>
      </c>
      <c r="C10998" s="11" t="s">
        <v>5513</v>
      </c>
      <c r="D10998" s="12"/>
      <c r="E10998" s="13">
        <v>18671732417</v>
      </c>
      <c r="F10998" s="11" t="s">
        <v>48628</v>
      </c>
      <c r="G10998" s="12" t="s">
        <v>74</v>
      </c>
      <c r="H10998" s="12"/>
      <c r="I10998" s="14" t="s">
        <v>87</v>
      </c>
      <c r="J10998" s="12" t="s">
        <v>24</v>
      </c>
      <c r="K10998" s="12" t="s">
        <v>25</v>
      </c>
      <c r="L10998" s="12" t="s">
        <v>39</v>
      </c>
      <c r="M10998" s="11" t="s">
        <v>27</v>
      </c>
      <c r="N10998" s="11" t="s">
        <v>28</v>
      </c>
      <c r="O10998" s="12" t="s">
        <v>29</v>
      </c>
      <c r="P10998" s="12"/>
      <c r="Q10998" s="15" t="s">
        <v>48629</v>
      </c>
      <c r="R10998" s="12" t="s">
        <v>42</v>
      </c>
      <c r="S10998" s="11" t="s">
        <v>48630</v>
      </c>
      <c r="T10998" s="11" t="s">
        <v>48631</v>
      </c>
    </row>
    <row x14ac:dyDescent="0.25" r="10999" customHeight="1" ht="19.5">
      <c r="A10999" s="10">
        <v>45228</v>
      </c>
      <c r="B10999" s="11" t="s">
        <v>48632</v>
      </c>
      <c r="C10999" s="11" t="s">
        <v>5513</v>
      </c>
      <c r="D10999" s="12"/>
      <c r="E10999" s="13">
        <v>15549352142</v>
      </c>
      <c r="F10999" s="11" t="s">
        <v>48633</v>
      </c>
      <c r="G10999" s="12" t="s">
        <v>289</v>
      </c>
      <c r="H10999" s="12"/>
      <c r="I10999" s="14" t="s">
        <v>142</v>
      </c>
      <c r="J10999" s="12" t="s">
        <v>24</v>
      </c>
      <c r="K10999" s="12" t="s">
        <v>25</v>
      </c>
      <c r="L10999" s="12" t="s">
        <v>39</v>
      </c>
      <c r="M10999" s="11" t="s">
        <v>27</v>
      </c>
      <c r="N10999" s="11" t="s">
        <v>28</v>
      </c>
      <c r="O10999" s="12" t="s">
        <v>29</v>
      </c>
      <c r="P10999" s="12"/>
      <c r="Q10999" s="15" t="s">
        <v>48634</v>
      </c>
      <c r="R10999" s="12" t="s">
        <v>42</v>
      </c>
      <c r="S10999" s="11" t="s">
        <v>48635</v>
      </c>
      <c r="T10999" s="11" t="s">
        <v>48636</v>
      </c>
    </row>
    <row x14ac:dyDescent="0.25" r="11000" customHeight="1" ht="19.5">
      <c r="A11000" s="10">
        <v>45228</v>
      </c>
      <c r="B11000" s="11" t="s">
        <v>48637</v>
      </c>
      <c r="C11000" s="11" t="s">
        <v>6271</v>
      </c>
      <c r="D11000" s="12"/>
      <c r="E11000" s="13">
        <v>18695060389</v>
      </c>
      <c r="F11000" s="11" t="s">
        <v>48638</v>
      </c>
      <c r="G11000" s="12" t="s">
        <v>37</v>
      </c>
      <c r="H11000" s="12"/>
      <c r="I11000" s="14" t="s">
        <v>81</v>
      </c>
      <c r="J11000" s="12" t="s">
        <v>24</v>
      </c>
      <c r="K11000" s="12" t="s">
        <v>25</v>
      </c>
      <c r="L11000" s="12" t="s">
        <v>39</v>
      </c>
      <c r="M11000" s="11" t="s">
        <v>40</v>
      </c>
      <c r="N11000" s="11" t="s">
        <v>28</v>
      </c>
      <c r="O11000" s="12" t="s">
        <v>29</v>
      </c>
      <c r="P11000" s="12"/>
      <c r="Q11000" s="15" t="s">
        <v>48639</v>
      </c>
      <c r="R11000" s="12" t="s">
        <v>42</v>
      </c>
      <c r="S11000" s="11" t="s">
        <v>48640</v>
      </c>
      <c r="T11000" s="11" t="s">
        <v>48641</v>
      </c>
    </row>
    <row x14ac:dyDescent="0.25" r="11001" customHeight="1" ht="19.5">
      <c r="A11001" s="10">
        <v>45227</v>
      </c>
      <c r="B11001" s="11" t="s">
        <v>48642</v>
      </c>
      <c r="C11001" s="11" t="s">
        <v>4593</v>
      </c>
      <c r="D11001" s="12"/>
      <c r="E11001" s="13">
        <v>13040962666</v>
      </c>
      <c r="F11001" s="11" t="s">
        <v>42781</v>
      </c>
      <c r="G11001" s="12" t="s">
        <v>171</v>
      </c>
      <c r="H11001" s="12" t="s">
        <v>98</v>
      </c>
      <c r="I11001" s="14" t="s">
        <v>68</v>
      </c>
      <c r="J11001" s="12" t="s">
        <v>24</v>
      </c>
      <c r="K11001" s="12" t="s">
        <v>25</v>
      </c>
      <c r="L11001" s="12" t="s">
        <v>39</v>
      </c>
      <c r="M11001" s="11" t="s">
        <v>40</v>
      </c>
      <c r="N11001" s="11" t="s">
        <v>28</v>
      </c>
      <c r="O11001" s="12" t="s">
        <v>29</v>
      </c>
      <c r="P11001" s="12"/>
      <c r="Q11001" s="15" t="s">
        <v>48643</v>
      </c>
      <c r="R11001" s="12" t="s">
        <v>42</v>
      </c>
      <c r="S11001" s="11" t="s">
        <v>48644</v>
      </c>
      <c r="T11001" s="11" t="s">
        <v>48645</v>
      </c>
    </row>
    <row x14ac:dyDescent="0.25" r="11002" customHeight="1" ht="19.5">
      <c r="A11002" s="10">
        <v>45227</v>
      </c>
      <c r="B11002" s="11" t="s">
        <v>48646</v>
      </c>
      <c r="C11002" s="11" t="s">
        <v>4867</v>
      </c>
      <c r="D11002" s="12"/>
      <c r="E11002" s="13" t="s">
        <v>48647</v>
      </c>
      <c r="F11002" s="11" t="s">
        <v>48648</v>
      </c>
      <c r="G11002" s="12" t="s">
        <v>74</v>
      </c>
      <c r="H11002" s="12" t="s">
        <v>98</v>
      </c>
      <c r="I11002" s="14" t="s">
        <v>4870</v>
      </c>
      <c r="J11002" s="12" t="s">
        <v>24</v>
      </c>
      <c r="K11002" s="12" t="s">
        <v>25</v>
      </c>
      <c r="L11002" s="12" t="s">
        <v>39</v>
      </c>
      <c r="M11002" s="11" t="s">
        <v>149</v>
      </c>
      <c r="N11002" s="11" t="s">
        <v>4871</v>
      </c>
      <c r="O11002" s="12" t="s">
        <v>29</v>
      </c>
      <c r="P11002" s="12"/>
      <c r="Q11002" s="15" t="s">
        <v>48649</v>
      </c>
      <c r="R11002" s="12" t="s">
        <v>148</v>
      </c>
      <c r="S11002" s="11" t="s">
        <v>48650</v>
      </c>
      <c r="T11002" s="11" t="s">
        <v>7910</v>
      </c>
    </row>
    <row x14ac:dyDescent="0.25" r="11003" customHeight="1" ht="19.5">
      <c r="A11003" s="10">
        <v>45227</v>
      </c>
      <c r="B11003" s="11" t="s">
        <v>48651</v>
      </c>
      <c r="C11003" s="11" t="s">
        <v>4882</v>
      </c>
      <c r="D11003" s="12"/>
      <c r="E11003" s="13" t="s">
        <v>48652</v>
      </c>
      <c r="F11003" s="11" t="s">
        <v>48653</v>
      </c>
      <c r="G11003" s="12" t="s">
        <v>74</v>
      </c>
      <c r="H11003" s="12"/>
      <c r="I11003" s="14" t="s">
        <v>221</v>
      </c>
      <c r="J11003" s="12" t="s">
        <v>24</v>
      </c>
      <c r="K11003" s="12" t="s">
        <v>25</v>
      </c>
      <c r="L11003" s="12" t="s">
        <v>39</v>
      </c>
      <c r="M11003" s="11" t="s">
        <v>149</v>
      </c>
      <c r="N11003" s="11" t="s">
        <v>4871</v>
      </c>
      <c r="O11003" s="12" t="s">
        <v>29</v>
      </c>
      <c r="P11003" s="12"/>
      <c r="Q11003" s="15" t="s">
        <v>48654</v>
      </c>
      <c r="R11003" s="12" t="s">
        <v>148</v>
      </c>
      <c r="S11003" s="11" t="s">
        <v>48655</v>
      </c>
      <c r="T11003" s="11" t="s">
        <v>4906</v>
      </c>
    </row>
    <row x14ac:dyDescent="0.25" r="11004" customHeight="1" ht="19.5">
      <c r="A11004" s="10">
        <v>45227</v>
      </c>
      <c r="B11004" s="11" t="s">
        <v>48656</v>
      </c>
      <c r="C11004" s="11" t="s">
        <v>5137</v>
      </c>
      <c r="D11004" s="12"/>
      <c r="E11004" s="13" t="s">
        <v>48657</v>
      </c>
      <c r="F11004" s="11" t="s">
        <v>19892</v>
      </c>
      <c r="G11004" s="12" t="s">
        <v>2674</v>
      </c>
      <c r="H11004" s="12"/>
      <c r="I11004" s="14" t="s">
        <v>5140</v>
      </c>
      <c r="J11004" s="12" t="s">
        <v>24</v>
      </c>
      <c r="K11004" s="12" t="s">
        <v>25</v>
      </c>
      <c r="L11004" s="12" t="s">
        <v>39</v>
      </c>
      <c r="M11004" s="11" t="s">
        <v>149</v>
      </c>
      <c r="N11004" s="11" t="s">
        <v>4871</v>
      </c>
      <c r="O11004" s="12" t="s">
        <v>29</v>
      </c>
      <c r="P11004" s="12"/>
      <c r="Q11004" s="15" t="s">
        <v>48658</v>
      </c>
      <c r="R11004" s="12" t="s">
        <v>148</v>
      </c>
      <c r="S11004" s="11" t="s">
        <v>48659</v>
      </c>
      <c r="T11004" s="11" t="s">
        <v>4961</v>
      </c>
    </row>
    <row x14ac:dyDescent="0.25" r="11005" customHeight="1" ht="19.5">
      <c r="A11005" s="10">
        <v>45226</v>
      </c>
      <c r="B11005" s="11" t="s">
        <v>48660</v>
      </c>
      <c r="C11005" s="11" t="s">
        <v>5684</v>
      </c>
      <c r="D11005" s="12"/>
      <c r="E11005" s="13">
        <v>15629348198</v>
      </c>
      <c r="F11005" s="11" t="s">
        <v>48661</v>
      </c>
      <c r="G11005" s="12" t="s">
        <v>23</v>
      </c>
      <c r="H11005" s="12"/>
      <c r="I11005" s="14" t="s">
        <v>93</v>
      </c>
      <c r="J11005" s="12" t="s">
        <v>24</v>
      </c>
      <c r="K11005" s="12" t="s">
        <v>25</v>
      </c>
      <c r="L11005" s="12" t="s">
        <v>39</v>
      </c>
      <c r="M11005" s="11" t="s">
        <v>27</v>
      </c>
      <c r="N11005" s="11" t="s">
        <v>183</v>
      </c>
      <c r="O11005" s="12" t="s">
        <v>29</v>
      </c>
      <c r="P11005" s="12"/>
      <c r="Q11005" s="15" t="s">
        <v>48662</v>
      </c>
      <c r="R11005" s="12" t="s">
        <v>42</v>
      </c>
      <c r="S11005" s="11" t="s">
        <v>48663</v>
      </c>
      <c r="T11005" s="11"/>
    </row>
    <row x14ac:dyDescent="0.25" r="11006" customHeight="1" ht="19.5">
      <c r="A11006" s="10">
        <v>45227</v>
      </c>
      <c r="B11006" s="11" t="s">
        <v>48664</v>
      </c>
      <c r="C11006" s="11" t="s">
        <v>4867</v>
      </c>
      <c r="D11006" s="12"/>
      <c r="E11006" s="13" t="s">
        <v>48665</v>
      </c>
      <c r="F11006" s="11" t="s">
        <v>48666</v>
      </c>
      <c r="G11006" s="12" t="s">
        <v>74</v>
      </c>
      <c r="H11006" s="12"/>
      <c r="I11006" s="14" t="s">
        <v>4870</v>
      </c>
      <c r="J11006" s="12" t="s">
        <v>24</v>
      </c>
      <c r="K11006" s="12" t="s">
        <v>25</v>
      </c>
      <c r="L11006" s="12" t="s">
        <v>39</v>
      </c>
      <c r="M11006" s="11" t="s">
        <v>149</v>
      </c>
      <c r="N11006" s="11" t="s">
        <v>4871</v>
      </c>
      <c r="O11006" s="12" t="s">
        <v>29</v>
      </c>
      <c r="P11006" s="12"/>
      <c r="Q11006" s="15" t="s">
        <v>48667</v>
      </c>
      <c r="R11006" s="12" t="s">
        <v>148</v>
      </c>
      <c r="S11006" s="11" t="s">
        <v>48668</v>
      </c>
      <c r="T11006" s="11" t="s">
        <v>4978</v>
      </c>
    </row>
    <row x14ac:dyDescent="0.25" r="11007" customHeight="1" ht="19.5">
      <c r="A11007" s="10">
        <v>45226</v>
      </c>
      <c r="B11007" s="11" t="s">
        <v>48669</v>
      </c>
      <c r="C11007" s="11" t="s">
        <v>239</v>
      </c>
      <c r="D11007" s="12"/>
      <c r="E11007" s="13">
        <v>15671047726</v>
      </c>
      <c r="F11007" s="11" t="s">
        <v>48670</v>
      </c>
      <c r="G11007" s="12" t="s">
        <v>289</v>
      </c>
      <c r="H11007" s="12"/>
      <c r="I11007" s="14" t="s">
        <v>211</v>
      </c>
      <c r="J11007" s="12" t="s">
        <v>24</v>
      </c>
      <c r="K11007" s="12" t="s">
        <v>25</v>
      </c>
      <c r="L11007" s="12" t="s">
        <v>39</v>
      </c>
      <c r="M11007" s="11" t="s">
        <v>27</v>
      </c>
      <c r="N11007" s="11" t="s">
        <v>183</v>
      </c>
      <c r="O11007" s="12" t="s">
        <v>29</v>
      </c>
      <c r="P11007" s="12"/>
      <c r="Q11007" s="15" t="s">
        <v>48671</v>
      </c>
      <c r="R11007" s="12" t="s">
        <v>51</v>
      </c>
      <c r="S11007" s="11" t="s">
        <v>48672</v>
      </c>
      <c r="T11007" s="11"/>
    </row>
    <row x14ac:dyDescent="0.25" r="11008" customHeight="1" ht="19.5">
      <c r="A11008" s="10">
        <v>45227</v>
      </c>
      <c r="B11008" s="11" t="s">
        <v>48673</v>
      </c>
      <c r="C11008" s="11" t="s">
        <v>5513</v>
      </c>
      <c r="D11008" s="12"/>
      <c r="E11008" s="13">
        <v>13227261645</v>
      </c>
      <c r="F11008" s="11" t="s">
        <v>32993</v>
      </c>
      <c r="G11008" s="12" t="s">
        <v>74</v>
      </c>
      <c r="H11008" s="12"/>
      <c r="I11008" s="14" t="s">
        <v>49</v>
      </c>
      <c r="J11008" s="12" t="s">
        <v>24</v>
      </c>
      <c r="K11008" s="12" t="s">
        <v>25</v>
      </c>
      <c r="L11008" s="12" t="s">
        <v>39</v>
      </c>
      <c r="M11008" s="11" t="s">
        <v>40</v>
      </c>
      <c r="N11008" s="11" t="s">
        <v>28</v>
      </c>
      <c r="O11008" s="12" t="s">
        <v>29</v>
      </c>
      <c r="P11008" s="12"/>
      <c r="Q11008" s="15" t="s">
        <v>48674</v>
      </c>
      <c r="R11008" s="12" t="s">
        <v>42</v>
      </c>
      <c r="S11008" s="11" t="s">
        <v>48675</v>
      </c>
      <c r="T11008" s="11" t="s">
        <v>48676</v>
      </c>
    </row>
    <row x14ac:dyDescent="0.25" r="11009" customHeight="1" ht="19.5">
      <c r="A11009" s="10">
        <v>45226</v>
      </c>
      <c r="B11009" s="11" t="s">
        <v>48677</v>
      </c>
      <c r="C11009" s="11" t="s">
        <v>54</v>
      </c>
      <c r="D11009" s="12"/>
      <c r="E11009" s="13">
        <v>16671746654</v>
      </c>
      <c r="F11009" s="11" t="s">
        <v>48678</v>
      </c>
      <c r="G11009" s="12" t="s">
        <v>171</v>
      </c>
      <c r="H11009" s="12"/>
      <c r="I11009" s="14" t="s">
        <v>272</v>
      </c>
      <c r="J11009" s="12" t="s">
        <v>24</v>
      </c>
      <c r="K11009" s="12" t="s">
        <v>25</v>
      </c>
      <c r="L11009" s="12" t="s">
        <v>39</v>
      </c>
      <c r="M11009" s="11" t="s">
        <v>27</v>
      </c>
      <c r="N11009" s="11" t="s">
        <v>28</v>
      </c>
      <c r="O11009" s="12" t="s">
        <v>29</v>
      </c>
      <c r="P11009" s="12"/>
      <c r="Q11009" s="15" t="s">
        <v>48679</v>
      </c>
      <c r="R11009" s="12" t="s">
        <v>42</v>
      </c>
      <c r="S11009" s="11" t="s">
        <v>48680</v>
      </c>
      <c r="T11009" s="11" t="s">
        <v>48681</v>
      </c>
    </row>
    <row x14ac:dyDescent="0.25" r="11010" customHeight="1" ht="19.5">
      <c r="A11010" s="10">
        <v>45227</v>
      </c>
      <c r="B11010" s="11" t="s">
        <v>48682</v>
      </c>
      <c r="C11010" s="11" t="s">
        <v>54</v>
      </c>
      <c r="D11010" s="12"/>
      <c r="E11010" s="13">
        <v>18527205637</v>
      </c>
      <c r="F11010" s="11" t="s">
        <v>48683</v>
      </c>
      <c r="G11010" s="12" t="s">
        <v>23</v>
      </c>
      <c r="H11010" s="12"/>
      <c r="I11010" s="14" t="s">
        <v>433</v>
      </c>
      <c r="J11010" s="12" t="s">
        <v>24</v>
      </c>
      <c r="K11010" s="12" t="s">
        <v>25</v>
      </c>
      <c r="L11010" s="12" t="s">
        <v>39</v>
      </c>
      <c r="M11010" s="11" t="s">
        <v>27</v>
      </c>
      <c r="N11010" s="11" t="s">
        <v>28</v>
      </c>
      <c r="O11010" s="12" t="s">
        <v>29</v>
      </c>
      <c r="P11010" s="12"/>
      <c r="Q11010" s="15" t="s">
        <v>48684</v>
      </c>
      <c r="R11010" s="12" t="s">
        <v>42</v>
      </c>
      <c r="S11010" s="11" t="s">
        <v>48685</v>
      </c>
      <c r="T11010" s="11" t="s">
        <v>48686</v>
      </c>
    </row>
    <row x14ac:dyDescent="0.25" r="11011" customHeight="1" ht="19.5">
      <c r="A11011" s="10">
        <v>45227</v>
      </c>
      <c r="B11011" s="11" t="s">
        <v>48687</v>
      </c>
      <c r="C11011" s="11" t="s">
        <v>5513</v>
      </c>
      <c r="D11011" s="12"/>
      <c r="E11011" s="13">
        <v>13032703273</v>
      </c>
      <c r="F11011" s="11" t="s">
        <v>48688</v>
      </c>
      <c r="G11011" s="12" t="s">
        <v>23</v>
      </c>
      <c r="H11011" s="12" t="s">
        <v>98</v>
      </c>
      <c r="I11011" s="14" t="s">
        <v>87</v>
      </c>
      <c r="J11011" s="12" t="s">
        <v>24</v>
      </c>
      <c r="K11011" s="12" t="s">
        <v>25</v>
      </c>
      <c r="L11011" s="12" t="s">
        <v>39</v>
      </c>
      <c r="M11011" s="11" t="s">
        <v>27</v>
      </c>
      <c r="N11011" s="11" t="s">
        <v>28</v>
      </c>
      <c r="O11011" s="12" t="s">
        <v>29</v>
      </c>
      <c r="P11011" s="12"/>
      <c r="Q11011" s="15" t="s">
        <v>48689</v>
      </c>
      <c r="R11011" s="12" t="s">
        <v>42</v>
      </c>
      <c r="S11011" s="11" t="s">
        <v>48690</v>
      </c>
      <c r="T11011" s="11" t="s">
        <v>48691</v>
      </c>
    </row>
    <row x14ac:dyDescent="0.25" r="11012" customHeight="1" ht="19.5">
      <c r="A11012" s="10">
        <v>45226</v>
      </c>
      <c r="B11012" s="11" t="s">
        <v>48692</v>
      </c>
      <c r="C11012" s="11" t="s">
        <v>5684</v>
      </c>
      <c r="D11012" s="12"/>
      <c r="E11012" s="13">
        <v>13227258122</v>
      </c>
      <c r="F11012" s="11" t="s">
        <v>48693</v>
      </c>
      <c r="G11012" s="12" t="s">
        <v>37</v>
      </c>
      <c r="H11012" s="12"/>
      <c r="I11012" s="14" t="s">
        <v>8690</v>
      </c>
      <c r="J11012" s="12" t="s">
        <v>24</v>
      </c>
      <c r="K11012" s="12" t="s">
        <v>172</v>
      </c>
      <c r="L11012" s="12"/>
      <c r="M11012" s="11" t="s">
        <v>27</v>
      </c>
      <c r="N11012" s="11" t="s">
        <v>183</v>
      </c>
      <c r="O11012" s="12" t="s">
        <v>29</v>
      </c>
      <c r="P11012" s="12"/>
      <c r="Q11012" s="15" t="s">
        <v>48694</v>
      </c>
      <c r="R11012" s="12" t="s">
        <v>42</v>
      </c>
      <c r="S11012" s="11" t="s">
        <v>48695</v>
      </c>
      <c r="T11012" s="11"/>
    </row>
    <row x14ac:dyDescent="0.25" r="11013" customHeight="1" ht="19.5">
      <c r="A11013" s="10">
        <v>45227</v>
      </c>
      <c r="B11013" s="11" t="s">
        <v>48696</v>
      </c>
      <c r="C11013" s="11" t="s">
        <v>5513</v>
      </c>
      <c r="D11013" s="12"/>
      <c r="E11013" s="13">
        <v>16671728666</v>
      </c>
      <c r="F11013" s="11" t="s">
        <v>4003</v>
      </c>
      <c r="G11013" s="12" t="s">
        <v>74</v>
      </c>
      <c r="H11013" s="12"/>
      <c r="I11013" s="14" t="s">
        <v>116</v>
      </c>
      <c r="J11013" s="12" t="s">
        <v>24</v>
      </c>
      <c r="K11013" s="12" t="s">
        <v>25</v>
      </c>
      <c r="L11013" s="12" t="s">
        <v>39</v>
      </c>
      <c r="M11013" s="11" t="s">
        <v>40</v>
      </c>
      <c r="N11013" s="11" t="s">
        <v>28</v>
      </c>
      <c r="O11013" s="12" t="s">
        <v>29</v>
      </c>
      <c r="P11013" s="12"/>
      <c r="Q11013" s="15" t="s">
        <v>48697</v>
      </c>
      <c r="R11013" s="12" t="s">
        <v>42</v>
      </c>
      <c r="S11013" s="11" t="s">
        <v>48698</v>
      </c>
      <c r="T11013" s="11" t="s">
        <v>48699</v>
      </c>
    </row>
    <row x14ac:dyDescent="0.25" r="11014" customHeight="1" ht="19.5">
      <c r="A11014" s="10">
        <v>45226</v>
      </c>
      <c r="B11014" s="11" t="s">
        <v>48700</v>
      </c>
      <c r="C11014" s="11" t="s">
        <v>4923</v>
      </c>
      <c r="D11014" s="12"/>
      <c r="E11014" s="13" t="s">
        <v>48701</v>
      </c>
      <c r="F11014" s="11" t="s">
        <v>48702</v>
      </c>
      <c r="G11014" s="12" t="s">
        <v>74</v>
      </c>
      <c r="H11014" s="12" t="s">
        <v>86</v>
      </c>
      <c r="I11014" s="14" t="s">
        <v>148</v>
      </c>
      <c r="J11014" s="12" t="s">
        <v>24</v>
      </c>
      <c r="K11014" s="12" t="s">
        <v>25</v>
      </c>
      <c r="L11014" s="12" t="s">
        <v>39</v>
      </c>
      <c r="M11014" s="11" t="s">
        <v>149</v>
      </c>
      <c r="N11014" s="11" t="s">
        <v>4871</v>
      </c>
      <c r="O11014" s="12" t="s">
        <v>29</v>
      </c>
      <c r="P11014" s="12"/>
      <c r="Q11014" s="15" t="s">
        <v>48703</v>
      </c>
      <c r="R11014" s="12" t="s">
        <v>148</v>
      </c>
      <c r="S11014" s="11" t="s">
        <v>48704</v>
      </c>
      <c r="T11014" s="11" t="s">
        <v>4955</v>
      </c>
    </row>
    <row x14ac:dyDescent="0.25" r="11015" customHeight="1" ht="19.5">
      <c r="A11015" s="10">
        <v>45226</v>
      </c>
      <c r="B11015" s="11" t="s">
        <v>48705</v>
      </c>
      <c r="C11015" s="11" t="s">
        <v>6684</v>
      </c>
      <c r="D11015" s="12"/>
      <c r="E11015" s="13">
        <v>13117293079</v>
      </c>
      <c r="F11015" s="11" t="s">
        <v>28253</v>
      </c>
      <c r="G11015" s="12" t="s">
        <v>48</v>
      </c>
      <c r="H11015" s="12"/>
      <c r="I11015" s="14" t="s">
        <v>254</v>
      </c>
      <c r="J11015" s="12" t="s">
        <v>24</v>
      </c>
      <c r="K11015" s="12" t="s">
        <v>25</v>
      </c>
      <c r="L11015" s="12" t="s">
        <v>39</v>
      </c>
      <c r="M11015" s="11" t="s">
        <v>27</v>
      </c>
      <c r="N11015" s="11" t="s">
        <v>183</v>
      </c>
      <c r="O11015" s="12" t="s">
        <v>29</v>
      </c>
      <c r="P11015" s="12"/>
      <c r="Q11015" s="15" t="s">
        <v>48706</v>
      </c>
      <c r="R11015" s="12" t="s">
        <v>42</v>
      </c>
      <c r="S11015" s="11" t="s">
        <v>48707</v>
      </c>
      <c r="T11015" s="11"/>
    </row>
    <row x14ac:dyDescent="0.25" r="11016" customHeight="1" ht="19.5">
      <c r="A11016" s="10">
        <v>45226</v>
      </c>
      <c r="B11016" s="11" t="s">
        <v>48708</v>
      </c>
      <c r="C11016" s="11" t="s">
        <v>5684</v>
      </c>
      <c r="D11016" s="12"/>
      <c r="E11016" s="13">
        <v>13047154496</v>
      </c>
      <c r="F11016" s="11" t="s">
        <v>48709</v>
      </c>
      <c r="G11016" s="12" t="s">
        <v>23</v>
      </c>
      <c r="H11016" s="12" t="s">
        <v>98</v>
      </c>
      <c r="I11016" s="14" t="s">
        <v>8690</v>
      </c>
      <c r="J11016" s="12" t="s">
        <v>24</v>
      </c>
      <c r="K11016" s="12" t="s">
        <v>25</v>
      </c>
      <c r="L11016" s="12" t="s">
        <v>39</v>
      </c>
      <c r="M11016" s="11" t="s">
        <v>27</v>
      </c>
      <c r="N11016" s="11" t="s">
        <v>183</v>
      </c>
      <c r="O11016" s="12" t="s">
        <v>29</v>
      </c>
      <c r="P11016" s="12"/>
      <c r="Q11016" s="15" t="s">
        <v>48710</v>
      </c>
      <c r="R11016" s="12" t="s">
        <v>42</v>
      </c>
      <c r="S11016" s="11" t="s">
        <v>48711</v>
      </c>
      <c r="T11016" s="11"/>
    </row>
    <row x14ac:dyDescent="0.25" r="11017" customHeight="1" ht="19.5">
      <c r="A11017" s="10">
        <v>45227</v>
      </c>
      <c r="B11017" s="11" t="s">
        <v>48712</v>
      </c>
      <c r="C11017" s="11" t="s">
        <v>46</v>
      </c>
      <c r="D11017" s="12"/>
      <c r="E11017" s="13">
        <v>13197343254</v>
      </c>
      <c r="F11017" s="11" t="s">
        <v>48713</v>
      </c>
      <c r="G11017" s="12" t="s">
        <v>62</v>
      </c>
      <c r="H11017" s="12"/>
      <c r="I11017" s="14" t="s">
        <v>154</v>
      </c>
      <c r="J11017" s="12" t="s">
        <v>24</v>
      </c>
      <c r="K11017" s="12" t="s">
        <v>25</v>
      </c>
      <c r="L11017" s="12" t="s">
        <v>39</v>
      </c>
      <c r="M11017" s="11" t="s">
        <v>27</v>
      </c>
      <c r="N11017" s="11" t="s">
        <v>28</v>
      </c>
      <c r="O11017" s="12" t="s">
        <v>29</v>
      </c>
      <c r="P11017" s="12"/>
      <c r="Q11017" s="15" t="s">
        <v>48714</v>
      </c>
      <c r="R11017" s="12" t="s">
        <v>42</v>
      </c>
      <c r="S11017" s="11" t="s">
        <v>48715</v>
      </c>
      <c r="T11017" s="11" t="s">
        <v>48716</v>
      </c>
    </row>
    <row x14ac:dyDescent="0.25" r="11018" customHeight="1" ht="19.5">
      <c r="A11018" s="10">
        <v>45228</v>
      </c>
      <c r="B11018" s="11" t="s">
        <v>48717</v>
      </c>
      <c r="C11018" s="11" t="s">
        <v>5513</v>
      </c>
      <c r="D11018" s="12"/>
      <c r="E11018" s="13">
        <v>13297283098</v>
      </c>
      <c r="F11018" s="11" t="s">
        <v>48718</v>
      </c>
      <c r="G11018" s="12" t="s">
        <v>115</v>
      </c>
      <c r="H11018" s="12"/>
      <c r="I11018" s="14" t="s">
        <v>590</v>
      </c>
      <c r="J11018" s="12" t="s">
        <v>24</v>
      </c>
      <c r="K11018" s="12" t="s">
        <v>25</v>
      </c>
      <c r="L11018" s="12" t="s">
        <v>39</v>
      </c>
      <c r="M11018" s="11" t="s">
        <v>27</v>
      </c>
      <c r="N11018" s="11" t="s">
        <v>28</v>
      </c>
      <c r="O11018" s="12" t="s">
        <v>29</v>
      </c>
      <c r="P11018" s="12"/>
      <c r="Q11018" s="15" t="s">
        <v>48719</v>
      </c>
      <c r="R11018" s="12" t="s">
        <v>42</v>
      </c>
      <c r="S11018" s="11" t="s">
        <v>48720</v>
      </c>
      <c r="T11018" s="11" t="s">
        <v>48721</v>
      </c>
    </row>
    <row x14ac:dyDescent="0.25" r="11019" customHeight="1" ht="19.5">
      <c r="A11019" s="10">
        <v>45227</v>
      </c>
      <c r="B11019" s="11" t="s">
        <v>48722</v>
      </c>
      <c r="C11019" s="11" t="s">
        <v>5363</v>
      </c>
      <c r="D11019" s="12"/>
      <c r="E11019" s="13">
        <v>13227269548</v>
      </c>
      <c r="F11019" s="11" t="s">
        <v>38533</v>
      </c>
      <c r="G11019" s="12" t="s">
        <v>74</v>
      </c>
      <c r="H11019" s="12"/>
      <c r="I11019" s="14" t="s">
        <v>1394</v>
      </c>
      <c r="J11019" s="12" t="s">
        <v>24</v>
      </c>
      <c r="K11019" s="12" t="s">
        <v>25</v>
      </c>
      <c r="L11019" s="12" t="s">
        <v>39</v>
      </c>
      <c r="M11019" s="11" t="s">
        <v>40</v>
      </c>
      <c r="N11019" s="11" t="s">
        <v>624</v>
      </c>
      <c r="O11019" s="12" t="s">
        <v>29</v>
      </c>
      <c r="P11019" s="12"/>
      <c r="Q11019" s="15" t="s">
        <v>48723</v>
      </c>
      <c r="R11019" s="12" t="s">
        <v>42</v>
      </c>
      <c r="S11019" s="11" t="s">
        <v>48724</v>
      </c>
      <c r="T11019" s="11" t="s">
        <v>48725</v>
      </c>
    </row>
    <row x14ac:dyDescent="0.25" r="11020" customHeight="1" ht="19.5">
      <c r="A11020" s="10">
        <v>45228</v>
      </c>
      <c r="B11020" s="11" t="s">
        <v>48726</v>
      </c>
      <c r="C11020" s="11" t="s">
        <v>180</v>
      </c>
      <c r="D11020" s="12"/>
      <c r="E11020" s="13">
        <v>15671034176</v>
      </c>
      <c r="F11020" s="11" t="s">
        <v>48727</v>
      </c>
      <c r="G11020" s="12" t="s">
        <v>56</v>
      </c>
      <c r="H11020" s="12"/>
      <c r="I11020" s="14" t="s">
        <v>254</v>
      </c>
      <c r="J11020" s="12" t="s">
        <v>24</v>
      </c>
      <c r="K11020" s="12" t="s">
        <v>25</v>
      </c>
      <c r="L11020" s="12" t="s">
        <v>39</v>
      </c>
      <c r="M11020" s="11" t="s">
        <v>27</v>
      </c>
      <c r="N11020" s="11" t="s">
        <v>183</v>
      </c>
      <c r="O11020" s="12" t="s">
        <v>29</v>
      </c>
      <c r="P11020" s="12"/>
      <c r="Q11020" s="15" t="s">
        <v>48728</v>
      </c>
      <c r="R11020" s="12" t="s">
        <v>51</v>
      </c>
      <c r="S11020" s="11" t="s">
        <v>48729</v>
      </c>
      <c r="T11020" s="11"/>
    </row>
    <row x14ac:dyDescent="0.25" r="11021" customHeight="1" ht="19.5">
      <c r="A11021" s="10">
        <v>45226</v>
      </c>
      <c r="B11021" s="11" t="s">
        <v>48730</v>
      </c>
      <c r="C11021" s="11" t="s">
        <v>5363</v>
      </c>
      <c r="D11021" s="12"/>
      <c r="E11021" s="13">
        <v>15571753713</v>
      </c>
      <c r="F11021" s="11" t="s">
        <v>48731</v>
      </c>
      <c r="G11021" s="12" t="s">
        <v>48</v>
      </c>
      <c r="H11021" s="12"/>
      <c r="I11021" s="14" t="s">
        <v>142</v>
      </c>
      <c r="J11021" s="12" t="s">
        <v>24</v>
      </c>
      <c r="K11021" s="12" t="s">
        <v>25</v>
      </c>
      <c r="L11021" s="12" t="s">
        <v>39</v>
      </c>
      <c r="M11021" s="11" t="s">
        <v>27</v>
      </c>
      <c r="N11021" s="11" t="s">
        <v>624</v>
      </c>
      <c r="O11021" s="12" t="s">
        <v>29</v>
      </c>
      <c r="P11021" s="12"/>
      <c r="Q11021" s="15" t="s">
        <v>48732</v>
      </c>
      <c r="R11021" s="12" t="s">
        <v>42</v>
      </c>
      <c r="S11021" s="11" t="s">
        <v>48733</v>
      </c>
      <c r="T11021" s="11" t="s">
        <v>48734</v>
      </c>
    </row>
    <row x14ac:dyDescent="0.25" r="11022" customHeight="1" ht="19.5">
      <c r="A11022" s="10">
        <v>45226</v>
      </c>
      <c r="B11022" s="11" t="s">
        <v>48735</v>
      </c>
      <c r="C11022" s="11" t="s">
        <v>5944</v>
      </c>
      <c r="D11022" s="12"/>
      <c r="E11022" s="13">
        <v>16671753901</v>
      </c>
      <c r="F11022" s="11" t="s">
        <v>47320</v>
      </c>
      <c r="G11022" s="12" t="s">
        <v>48</v>
      </c>
      <c r="H11022" s="12"/>
      <c r="I11022" s="14" t="s">
        <v>259</v>
      </c>
      <c r="J11022" s="12" t="s">
        <v>24</v>
      </c>
      <c r="K11022" s="12" t="s">
        <v>25</v>
      </c>
      <c r="L11022" s="12" t="s">
        <v>39</v>
      </c>
      <c r="M11022" s="11" t="s">
        <v>27</v>
      </c>
      <c r="N11022" s="11" t="s">
        <v>183</v>
      </c>
      <c r="O11022" s="12" t="s">
        <v>29</v>
      </c>
      <c r="P11022" s="12"/>
      <c r="Q11022" s="15" t="s">
        <v>48736</v>
      </c>
      <c r="R11022" s="12" t="s">
        <v>42</v>
      </c>
      <c r="S11022" s="11" t="s">
        <v>48737</v>
      </c>
      <c r="T11022" s="11"/>
    </row>
    <row x14ac:dyDescent="0.25" r="11023" customHeight="1" ht="19.5">
      <c r="A11023" s="10">
        <v>45228</v>
      </c>
      <c r="B11023" s="11" t="s">
        <v>48738</v>
      </c>
      <c r="C11023" s="11" t="s">
        <v>5513</v>
      </c>
      <c r="D11023" s="12"/>
      <c r="E11023" s="13">
        <v>13227262942</v>
      </c>
      <c r="F11023" s="11" t="s">
        <v>6783</v>
      </c>
      <c r="G11023" s="12" t="s">
        <v>74</v>
      </c>
      <c r="H11023" s="12"/>
      <c r="I11023" s="14">
        <v>10015</v>
      </c>
      <c r="J11023" s="12" t="s">
        <v>24</v>
      </c>
      <c r="K11023" s="12" t="s">
        <v>25</v>
      </c>
      <c r="L11023" s="12" t="s">
        <v>26</v>
      </c>
      <c r="M11023" s="11" t="s">
        <v>40</v>
      </c>
      <c r="N11023" s="11" t="s">
        <v>28</v>
      </c>
      <c r="O11023" s="12" t="s">
        <v>29</v>
      </c>
      <c r="P11023" s="12"/>
      <c r="Q11023" s="15" t="s">
        <v>48739</v>
      </c>
      <c r="R11023" s="12" t="s">
        <v>31</v>
      </c>
      <c r="S11023" s="11" t="s">
        <v>48740</v>
      </c>
      <c r="T11023" s="11" t="s">
        <v>48741</v>
      </c>
    </row>
    <row x14ac:dyDescent="0.25" r="11024" customHeight="1" ht="19.5">
      <c r="A11024" s="10">
        <v>45226</v>
      </c>
      <c r="B11024" s="11" t="s">
        <v>48742</v>
      </c>
      <c r="C11024" s="11" t="s">
        <v>180</v>
      </c>
      <c r="D11024" s="12"/>
      <c r="E11024" s="13">
        <v>15671058896</v>
      </c>
      <c r="F11024" s="11" t="s">
        <v>48743</v>
      </c>
      <c r="G11024" s="12" t="s">
        <v>62</v>
      </c>
      <c r="H11024" s="12" t="s">
        <v>98</v>
      </c>
      <c r="I11024" s="14" t="s">
        <v>116</v>
      </c>
      <c r="J11024" s="12" t="s">
        <v>24</v>
      </c>
      <c r="K11024" s="12" t="s">
        <v>25</v>
      </c>
      <c r="L11024" s="12" t="s">
        <v>39</v>
      </c>
      <c r="M11024" s="11" t="s">
        <v>27</v>
      </c>
      <c r="N11024" s="11" t="s">
        <v>183</v>
      </c>
      <c r="O11024" s="12" t="s">
        <v>29</v>
      </c>
      <c r="P11024" s="12"/>
      <c r="Q11024" s="15" t="s">
        <v>48744</v>
      </c>
      <c r="R11024" s="12" t="s">
        <v>51</v>
      </c>
      <c r="S11024" s="11" t="s">
        <v>48745</v>
      </c>
      <c r="T11024" s="11"/>
    </row>
    <row x14ac:dyDescent="0.25" r="11025" customHeight="1" ht="19.5">
      <c r="A11025" s="10">
        <v>45228</v>
      </c>
      <c r="B11025" s="11" t="s">
        <v>48746</v>
      </c>
      <c r="C11025" s="11" t="s">
        <v>5363</v>
      </c>
      <c r="D11025" s="12"/>
      <c r="E11025" s="13">
        <v>13032746391</v>
      </c>
      <c r="F11025" s="11" t="s">
        <v>48747</v>
      </c>
      <c r="G11025" s="12" t="s">
        <v>74</v>
      </c>
      <c r="H11025" s="12"/>
      <c r="I11025" s="14" t="s">
        <v>290</v>
      </c>
      <c r="J11025" s="12" t="s">
        <v>24</v>
      </c>
      <c r="K11025" s="12" t="s">
        <v>25</v>
      </c>
      <c r="L11025" s="12" t="s">
        <v>39</v>
      </c>
      <c r="M11025" s="11" t="s">
        <v>40</v>
      </c>
      <c r="N11025" s="11" t="s">
        <v>624</v>
      </c>
      <c r="O11025" s="12" t="s">
        <v>29</v>
      </c>
      <c r="P11025" s="12"/>
      <c r="Q11025" s="15" t="s">
        <v>48748</v>
      </c>
      <c r="R11025" s="12" t="s">
        <v>42</v>
      </c>
      <c r="S11025" s="11" t="s">
        <v>48749</v>
      </c>
      <c r="T11025" s="11" t="s">
        <v>48750</v>
      </c>
    </row>
    <row x14ac:dyDescent="0.25" r="11026" customHeight="1" ht="19.5">
      <c r="A11026" s="10">
        <v>45226</v>
      </c>
      <c r="B11026" s="11" t="s">
        <v>48751</v>
      </c>
      <c r="C11026" s="11" t="s">
        <v>180</v>
      </c>
      <c r="D11026" s="12"/>
      <c r="E11026" s="13">
        <v>15671059202</v>
      </c>
      <c r="F11026" s="11" t="s">
        <v>48752</v>
      </c>
      <c r="G11026" s="12" t="s">
        <v>115</v>
      </c>
      <c r="H11026" s="12" t="s">
        <v>2904</v>
      </c>
      <c r="I11026" s="14" t="s">
        <v>131</v>
      </c>
      <c r="J11026" s="12" t="s">
        <v>24</v>
      </c>
      <c r="K11026" s="12" t="s">
        <v>25</v>
      </c>
      <c r="L11026" s="12" t="s">
        <v>39</v>
      </c>
      <c r="M11026" s="11" t="s">
        <v>40</v>
      </c>
      <c r="N11026" s="11" t="s">
        <v>183</v>
      </c>
      <c r="O11026" s="12" t="s">
        <v>29</v>
      </c>
      <c r="P11026" s="12"/>
      <c r="Q11026" s="15" t="s">
        <v>48753</v>
      </c>
      <c r="R11026" s="12" t="s">
        <v>51</v>
      </c>
      <c r="S11026" s="11" t="s">
        <v>48754</v>
      </c>
      <c r="T11026" s="11"/>
    </row>
    <row x14ac:dyDescent="0.25" r="11027" customHeight="1" ht="19.5">
      <c r="A11027" s="10">
        <v>45226</v>
      </c>
      <c r="B11027" s="11" t="s">
        <v>48755</v>
      </c>
      <c r="C11027" s="11" t="s">
        <v>5363</v>
      </c>
      <c r="D11027" s="12"/>
      <c r="E11027" s="13">
        <v>18672903677</v>
      </c>
      <c r="F11027" s="11" t="s">
        <v>42050</v>
      </c>
      <c r="G11027" s="12" t="s">
        <v>37</v>
      </c>
      <c r="H11027" s="12"/>
      <c r="I11027" s="14" t="s">
        <v>241</v>
      </c>
      <c r="J11027" s="12" t="s">
        <v>24</v>
      </c>
      <c r="K11027" s="12" t="s">
        <v>25</v>
      </c>
      <c r="L11027" s="12" t="s">
        <v>39</v>
      </c>
      <c r="M11027" s="11" t="s">
        <v>27</v>
      </c>
      <c r="N11027" s="11" t="s">
        <v>624</v>
      </c>
      <c r="O11027" s="12" t="s">
        <v>29</v>
      </c>
      <c r="P11027" s="12"/>
      <c r="Q11027" s="15" t="s">
        <v>48756</v>
      </c>
      <c r="R11027" s="12" t="s">
        <v>42</v>
      </c>
      <c r="S11027" s="11" t="s">
        <v>48757</v>
      </c>
      <c r="T11027" s="11" t="s">
        <v>42053</v>
      </c>
    </row>
    <row x14ac:dyDescent="0.25" r="11028" customHeight="1" ht="19.5">
      <c r="A11028" s="10">
        <v>45226</v>
      </c>
      <c r="B11028" s="11" t="s">
        <v>48758</v>
      </c>
      <c r="C11028" s="11" t="s">
        <v>1132</v>
      </c>
      <c r="D11028" s="12"/>
      <c r="E11028" s="13">
        <v>13114468799</v>
      </c>
      <c r="F11028" s="11" t="s">
        <v>47274</v>
      </c>
      <c r="G11028" s="12" t="s">
        <v>74</v>
      </c>
      <c r="H11028" s="12"/>
      <c r="I11028" s="14" t="s">
        <v>590</v>
      </c>
      <c r="J11028" s="12" t="s">
        <v>24</v>
      </c>
      <c r="K11028" s="12" t="s">
        <v>25</v>
      </c>
      <c r="L11028" s="12" t="s">
        <v>39</v>
      </c>
      <c r="M11028" s="11" t="s">
        <v>40</v>
      </c>
      <c r="N11028" s="11" t="s">
        <v>183</v>
      </c>
      <c r="O11028" s="12" t="s">
        <v>29</v>
      </c>
      <c r="P11028" s="12"/>
      <c r="Q11028" s="15" t="s">
        <v>48759</v>
      </c>
      <c r="R11028" s="12" t="s">
        <v>51</v>
      </c>
      <c r="S11028" s="11" t="s">
        <v>33200</v>
      </c>
      <c r="T11028" s="11"/>
    </row>
    <row x14ac:dyDescent="0.25" r="11029" customHeight="1" ht="19.5">
      <c r="A11029" s="10">
        <v>45227</v>
      </c>
      <c r="B11029" s="11" t="s">
        <v>48760</v>
      </c>
      <c r="C11029" s="11" t="s">
        <v>5363</v>
      </c>
      <c r="D11029" s="12"/>
      <c r="E11029" s="13">
        <v>18608604767</v>
      </c>
      <c r="F11029" s="11" t="s">
        <v>42065</v>
      </c>
      <c r="G11029" s="12" t="s">
        <v>62</v>
      </c>
      <c r="H11029" s="12"/>
      <c r="I11029" s="14" t="s">
        <v>254</v>
      </c>
      <c r="J11029" s="12" t="s">
        <v>24</v>
      </c>
      <c r="K11029" s="12" t="s">
        <v>25</v>
      </c>
      <c r="L11029" s="12" t="s">
        <v>39</v>
      </c>
      <c r="M11029" s="11" t="s">
        <v>27</v>
      </c>
      <c r="N11029" s="11" t="s">
        <v>624</v>
      </c>
      <c r="O11029" s="12" t="s">
        <v>29</v>
      </c>
      <c r="P11029" s="12"/>
      <c r="Q11029" s="15" t="s">
        <v>48761</v>
      </c>
      <c r="R11029" s="12" t="s">
        <v>42</v>
      </c>
      <c r="S11029" s="11" t="s">
        <v>48762</v>
      </c>
      <c r="T11029" s="11" t="s">
        <v>48763</v>
      </c>
    </row>
    <row x14ac:dyDescent="0.25" r="11030" customHeight="1" ht="19.5">
      <c r="A11030" s="10">
        <v>45228</v>
      </c>
      <c r="B11030" s="11" t="s">
        <v>48764</v>
      </c>
      <c r="C11030" s="11" t="s">
        <v>6271</v>
      </c>
      <c r="D11030" s="12"/>
      <c r="E11030" s="13">
        <v>15572772427</v>
      </c>
      <c r="F11030" s="11" t="s">
        <v>48765</v>
      </c>
      <c r="G11030" s="12" t="s">
        <v>48</v>
      </c>
      <c r="H11030" s="12"/>
      <c r="I11030" s="14">
        <v>10015</v>
      </c>
      <c r="J11030" s="12" t="s">
        <v>24</v>
      </c>
      <c r="K11030" s="12" t="s">
        <v>69</v>
      </c>
      <c r="L11030" s="12" t="s">
        <v>26</v>
      </c>
      <c r="M11030" s="11" t="s">
        <v>27</v>
      </c>
      <c r="N11030" s="11" t="s">
        <v>28</v>
      </c>
      <c r="O11030" s="12" t="s">
        <v>29</v>
      </c>
      <c r="P11030" s="12"/>
      <c r="Q11030" s="15" t="s">
        <v>48766</v>
      </c>
      <c r="R11030" s="12" t="s">
        <v>31</v>
      </c>
      <c r="S11030" s="11" t="s">
        <v>48767</v>
      </c>
      <c r="T11030" s="11" t="s">
        <v>48768</v>
      </c>
    </row>
    <row x14ac:dyDescent="0.25" r="11031" customHeight="1" ht="19.5">
      <c r="A11031" s="10">
        <v>45226</v>
      </c>
      <c r="B11031" s="11" t="s">
        <v>48769</v>
      </c>
      <c r="C11031" s="11" t="s">
        <v>48770</v>
      </c>
      <c r="D11031" s="12"/>
      <c r="E11031" s="13">
        <v>18672657877</v>
      </c>
      <c r="F11031" s="11"/>
      <c r="G11031" s="12"/>
      <c r="H11031" s="12"/>
      <c r="I11031" s="14" t="s">
        <v>328</v>
      </c>
      <c r="J11031" s="12" t="s">
        <v>24</v>
      </c>
      <c r="K11031" s="12" t="s">
        <v>25</v>
      </c>
      <c r="L11031" s="12" t="s">
        <v>39</v>
      </c>
      <c r="M11031" s="11" t="s">
        <v>27</v>
      </c>
      <c r="N11031" s="11" t="s">
        <v>183</v>
      </c>
      <c r="O11031" s="12" t="s">
        <v>29</v>
      </c>
      <c r="P11031" s="12"/>
      <c r="Q11031" s="15" t="s">
        <v>48771</v>
      </c>
      <c r="R11031" s="12" t="s">
        <v>42</v>
      </c>
      <c r="S11031" s="11" t="s">
        <v>48772</v>
      </c>
      <c r="T11031" s="11"/>
    </row>
    <row x14ac:dyDescent="0.25" r="11032" customHeight="1" ht="19.5">
      <c r="A11032" s="10">
        <v>45226</v>
      </c>
      <c r="B11032" s="11" t="s">
        <v>48773</v>
      </c>
      <c r="C11032" s="11" t="s">
        <v>7138</v>
      </c>
      <c r="D11032" s="12"/>
      <c r="E11032" s="13">
        <v>15572776730</v>
      </c>
      <c r="F11032" s="11" t="s">
        <v>18503</v>
      </c>
      <c r="G11032" s="12" t="s">
        <v>23</v>
      </c>
      <c r="H11032" s="12"/>
      <c r="I11032" s="14" t="s">
        <v>259</v>
      </c>
      <c r="J11032" s="12" t="s">
        <v>24</v>
      </c>
      <c r="K11032" s="12" t="s">
        <v>25</v>
      </c>
      <c r="L11032" s="12" t="s">
        <v>39</v>
      </c>
      <c r="M11032" s="11" t="s">
        <v>40</v>
      </c>
      <c r="N11032" s="11" t="s">
        <v>4770</v>
      </c>
      <c r="O11032" s="12" t="s">
        <v>29</v>
      </c>
      <c r="P11032" s="12"/>
      <c r="Q11032" s="15" t="s">
        <v>48774</v>
      </c>
      <c r="R11032" s="12" t="s">
        <v>7139</v>
      </c>
      <c r="S11032" s="11" t="s">
        <v>48775</v>
      </c>
      <c r="T11032" s="11"/>
    </row>
    <row x14ac:dyDescent="0.25" r="11033" customHeight="1" ht="19.5">
      <c r="A11033" s="10">
        <v>45228</v>
      </c>
      <c r="B11033" s="11" t="s">
        <v>48776</v>
      </c>
      <c r="C11033" s="11" t="s">
        <v>5513</v>
      </c>
      <c r="D11033" s="12"/>
      <c r="E11033" s="13">
        <v>16671725281</v>
      </c>
      <c r="F11033" s="11" t="s">
        <v>47304</v>
      </c>
      <c r="G11033" s="12" t="s">
        <v>74</v>
      </c>
      <c r="H11033" s="12"/>
      <c r="I11033" s="14">
        <v>10015</v>
      </c>
      <c r="J11033" s="12" t="s">
        <v>24</v>
      </c>
      <c r="K11033" s="12" t="s">
        <v>25</v>
      </c>
      <c r="L11033" s="12" t="s">
        <v>26</v>
      </c>
      <c r="M11033" s="11" t="s">
        <v>40</v>
      </c>
      <c r="N11033" s="11" t="s">
        <v>28</v>
      </c>
      <c r="O11033" s="12" t="s">
        <v>29</v>
      </c>
      <c r="P11033" s="12"/>
      <c r="Q11033" s="15" t="s">
        <v>48777</v>
      </c>
      <c r="R11033" s="12" t="s">
        <v>31</v>
      </c>
      <c r="S11033" s="11" t="s">
        <v>48778</v>
      </c>
      <c r="T11033" s="11" t="s">
        <v>48779</v>
      </c>
    </row>
    <row x14ac:dyDescent="0.25" r="11034" customHeight="1" ht="19.5">
      <c r="A11034" s="10">
        <v>45227</v>
      </c>
      <c r="B11034" s="11" t="s">
        <v>48780</v>
      </c>
      <c r="C11034" s="11" t="s">
        <v>5086</v>
      </c>
      <c r="D11034" s="12"/>
      <c r="E11034" s="13" t="s">
        <v>48781</v>
      </c>
      <c r="F11034" s="11" t="s">
        <v>48782</v>
      </c>
      <c r="G11034" s="12" t="s">
        <v>74</v>
      </c>
      <c r="H11034" s="12"/>
      <c r="I11034" s="14" t="s">
        <v>148</v>
      </c>
      <c r="J11034" s="12" t="s">
        <v>24</v>
      </c>
      <c r="K11034" s="12" t="s">
        <v>25</v>
      </c>
      <c r="L11034" s="12" t="s">
        <v>39</v>
      </c>
      <c r="M11034" s="11" t="s">
        <v>149</v>
      </c>
      <c r="N11034" s="11" t="s">
        <v>4871</v>
      </c>
      <c r="O11034" s="12" t="s">
        <v>29</v>
      </c>
      <c r="P11034" s="12"/>
      <c r="Q11034" s="15" t="s">
        <v>48783</v>
      </c>
      <c r="R11034" s="12" t="s">
        <v>148</v>
      </c>
      <c r="S11034" s="11" t="s">
        <v>48784</v>
      </c>
      <c r="T11034" s="11" t="s">
        <v>4961</v>
      </c>
    </row>
    <row x14ac:dyDescent="0.25" r="11035" customHeight="1" ht="19.5">
      <c r="A11035" s="10">
        <v>45228</v>
      </c>
      <c r="B11035" s="11" t="s">
        <v>48785</v>
      </c>
      <c r="C11035" s="11" t="s">
        <v>5363</v>
      </c>
      <c r="D11035" s="12"/>
      <c r="E11035" s="13">
        <v>17671269125</v>
      </c>
      <c r="F11035" s="11" t="s">
        <v>48786</v>
      </c>
      <c r="G11035" s="12" t="s">
        <v>115</v>
      </c>
      <c r="H11035" s="12"/>
      <c r="I11035" s="14" t="s">
        <v>87</v>
      </c>
      <c r="J11035" s="12" t="s">
        <v>24</v>
      </c>
      <c r="K11035" s="12" t="s">
        <v>25</v>
      </c>
      <c r="L11035" s="12" t="s">
        <v>39</v>
      </c>
      <c r="M11035" s="11" t="s">
        <v>40</v>
      </c>
      <c r="N11035" s="11" t="s">
        <v>624</v>
      </c>
      <c r="O11035" s="12" t="s">
        <v>29</v>
      </c>
      <c r="P11035" s="12"/>
      <c r="Q11035" s="15" t="s">
        <v>48787</v>
      </c>
      <c r="R11035" s="12" t="s">
        <v>42</v>
      </c>
      <c r="S11035" s="11" t="s">
        <v>48788</v>
      </c>
      <c r="T11035" s="11" t="s">
        <v>48789</v>
      </c>
    </row>
    <row x14ac:dyDescent="0.25" r="11036" customHeight="1" ht="19.5">
      <c r="A11036" s="10">
        <v>45226</v>
      </c>
      <c r="B11036" s="11" t="s">
        <v>48790</v>
      </c>
      <c r="C11036" s="11" t="s">
        <v>239</v>
      </c>
      <c r="D11036" s="12"/>
      <c r="E11036" s="13">
        <v>13197301833</v>
      </c>
      <c r="F11036" s="11" t="s">
        <v>48791</v>
      </c>
      <c r="G11036" s="12" t="s">
        <v>115</v>
      </c>
      <c r="H11036" s="12"/>
      <c r="I11036" s="14" t="s">
        <v>104</v>
      </c>
      <c r="J11036" s="12" t="s">
        <v>24</v>
      </c>
      <c r="K11036" s="12" t="s">
        <v>25</v>
      </c>
      <c r="L11036" s="12" t="s">
        <v>39</v>
      </c>
      <c r="M11036" s="11" t="s">
        <v>27</v>
      </c>
      <c r="N11036" s="11" t="s">
        <v>183</v>
      </c>
      <c r="O11036" s="12" t="s">
        <v>29</v>
      </c>
      <c r="P11036" s="12"/>
      <c r="Q11036" s="15" t="s">
        <v>48792</v>
      </c>
      <c r="R11036" s="12" t="s">
        <v>51</v>
      </c>
      <c r="S11036" s="11" t="s">
        <v>48793</v>
      </c>
      <c r="T11036" s="11"/>
    </row>
    <row x14ac:dyDescent="0.25" r="11037" customHeight="1" ht="19.5">
      <c r="A11037" s="10">
        <v>45226</v>
      </c>
      <c r="B11037" s="11" t="s">
        <v>48794</v>
      </c>
      <c r="C11037" s="11" t="s">
        <v>239</v>
      </c>
      <c r="D11037" s="12"/>
      <c r="E11037" s="13">
        <v>13217276473</v>
      </c>
      <c r="F11037" s="11" t="s">
        <v>48795</v>
      </c>
      <c r="G11037" s="12" t="s">
        <v>37</v>
      </c>
      <c r="H11037" s="12"/>
      <c r="I11037" s="14" t="s">
        <v>57</v>
      </c>
      <c r="J11037" s="12" t="s">
        <v>24</v>
      </c>
      <c r="K11037" s="12" t="s">
        <v>25</v>
      </c>
      <c r="L11037" s="12" t="s">
        <v>39</v>
      </c>
      <c r="M11037" s="11" t="s">
        <v>27</v>
      </c>
      <c r="N11037" s="11" t="s">
        <v>183</v>
      </c>
      <c r="O11037" s="12" t="s">
        <v>29</v>
      </c>
      <c r="P11037" s="12"/>
      <c r="Q11037" s="15" t="s">
        <v>48796</v>
      </c>
      <c r="R11037" s="12" t="s">
        <v>51</v>
      </c>
      <c r="S11037" s="11" t="s">
        <v>43352</v>
      </c>
      <c r="T11037" s="11"/>
    </row>
    <row x14ac:dyDescent="0.25" r="11038" customHeight="1" ht="19.5">
      <c r="A11038" s="10">
        <v>45228</v>
      </c>
      <c r="B11038" s="11" t="s">
        <v>48797</v>
      </c>
      <c r="C11038" s="11" t="s">
        <v>5513</v>
      </c>
      <c r="D11038" s="12"/>
      <c r="E11038" s="13">
        <v>18671741617</v>
      </c>
      <c r="F11038" s="11" t="s">
        <v>48798</v>
      </c>
      <c r="G11038" s="12" t="s">
        <v>62</v>
      </c>
      <c r="H11038" s="12"/>
      <c r="I11038" s="14">
        <v>10015</v>
      </c>
      <c r="J11038" s="12" t="s">
        <v>24</v>
      </c>
      <c r="K11038" s="12" t="s">
        <v>172</v>
      </c>
      <c r="L11038" s="12" t="s">
        <v>26</v>
      </c>
      <c r="M11038" s="11" t="s">
        <v>27</v>
      </c>
      <c r="N11038" s="11" t="s">
        <v>28</v>
      </c>
      <c r="O11038" s="12" t="s">
        <v>29</v>
      </c>
      <c r="P11038" s="12"/>
      <c r="Q11038" s="15" t="s">
        <v>48799</v>
      </c>
      <c r="R11038" s="12" t="s">
        <v>31</v>
      </c>
      <c r="S11038" s="11" t="s">
        <v>48800</v>
      </c>
      <c r="T11038" s="11" t="s">
        <v>48801</v>
      </c>
    </row>
    <row x14ac:dyDescent="0.25" r="11039" customHeight="1" ht="19.5">
      <c r="A11039" s="10">
        <v>45228</v>
      </c>
      <c r="B11039" s="11" t="s">
        <v>48802</v>
      </c>
      <c r="C11039" s="11" t="s">
        <v>5363</v>
      </c>
      <c r="D11039" s="12"/>
      <c r="E11039" s="13">
        <v>15587958350</v>
      </c>
      <c r="F11039" s="11" t="s">
        <v>48803</v>
      </c>
      <c r="G11039" s="12" t="s">
        <v>74</v>
      </c>
      <c r="H11039" s="12"/>
      <c r="I11039" s="14" t="s">
        <v>211</v>
      </c>
      <c r="J11039" s="12" t="s">
        <v>24</v>
      </c>
      <c r="K11039" s="12" t="s">
        <v>25</v>
      </c>
      <c r="L11039" s="12" t="s">
        <v>39</v>
      </c>
      <c r="M11039" s="11" t="s">
        <v>27</v>
      </c>
      <c r="N11039" s="11" t="s">
        <v>624</v>
      </c>
      <c r="O11039" s="12" t="s">
        <v>29</v>
      </c>
      <c r="P11039" s="12"/>
      <c r="Q11039" s="15" t="s">
        <v>48804</v>
      </c>
      <c r="R11039" s="12" t="s">
        <v>42</v>
      </c>
      <c r="S11039" s="11" t="s">
        <v>48805</v>
      </c>
      <c r="T11039" s="11" t="s">
        <v>48806</v>
      </c>
    </row>
    <row x14ac:dyDescent="0.25" r="11040" customHeight="1" ht="19.5">
      <c r="A11040" s="10">
        <v>45228</v>
      </c>
      <c r="B11040" s="11" t="s">
        <v>48807</v>
      </c>
      <c r="C11040" s="11" t="s">
        <v>4882</v>
      </c>
      <c r="D11040" s="12"/>
      <c r="E11040" s="13" t="s">
        <v>48808</v>
      </c>
      <c r="F11040" s="11" t="s">
        <v>48809</v>
      </c>
      <c r="G11040" s="12" t="s">
        <v>74</v>
      </c>
      <c r="H11040" s="12"/>
      <c r="I11040" s="14" t="s">
        <v>148</v>
      </c>
      <c r="J11040" s="12" t="s">
        <v>24</v>
      </c>
      <c r="K11040" s="12" t="s">
        <v>25</v>
      </c>
      <c r="L11040" s="12" t="s">
        <v>39</v>
      </c>
      <c r="M11040" s="11" t="s">
        <v>149</v>
      </c>
      <c r="N11040" s="11" t="s">
        <v>4871</v>
      </c>
      <c r="O11040" s="12" t="s">
        <v>29</v>
      </c>
      <c r="P11040" s="12"/>
      <c r="Q11040" s="15" t="s">
        <v>48810</v>
      </c>
      <c r="R11040" s="12" t="s">
        <v>148</v>
      </c>
      <c r="S11040" s="11" t="s">
        <v>48811</v>
      </c>
      <c r="T11040" s="11" t="s">
        <v>4893</v>
      </c>
    </row>
    <row x14ac:dyDescent="0.25" r="11041" customHeight="1" ht="19.5">
      <c r="A11041" s="10">
        <v>45226</v>
      </c>
      <c r="B11041" s="11" t="s">
        <v>48812</v>
      </c>
      <c r="C11041" s="11" t="s">
        <v>6271</v>
      </c>
      <c r="D11041" s="12"/>
      <c r="E11041" s="13">
        <v>18671757241</v>
      </c>
      <c r="F11041" s="11" t="s">
        <v>48813</v>
      </c>
      <c r="G11041" s="12" t="s">
        <v>23</v>
      </c>
      <c r="H11041" s="12"/>
      <c r="I11041" s="14">
        <v>10015</v>
      </c>
      <c r="J11041" s="12" t="s">
        <v>24</v>
      </c>
      <c r="K11041" s="12" t="s">
        <v>69</v>
      </c>
      <c r="L11041" s="12" t="s">
        <v>26</v>
      </c>
      <c r="M11041" s="11" t="s">
        <v>27</v>
      </c>
      <c r="N11041" s="11" t="s">
        <v>28</v>
      </c>
      <c r="O11041" s="12" t="s">
        <v>29</v>
      </c>
      <c r="P11041" s="12"/>
      <c r="Q11041" s="15" t="s">
        <v>48814</v>
      </c>
      <c r="R11041" s="12" t="s">
        <v>31</v>
      </c>
      <c r="S11041" s="11" t="s">
        <v>48815</v>
      </c>
      <c r="T11041" s="11" t="s">
        <v>48816</v>
      </c>
    </row>
    <row x14ac:dyDescent="0.25" r="11042" customHeight="1" ht="19.5">
      <c r="A11042" s="10">
        <v>45226</v>
      </c>
      <c r="B11042" s="11" t="s">
        <v>48817</v>
      </c>
      <c r="C11042" s="11" t="s">
        <v>5684</v>
      </c>
      <c r="D11042" s="12"/>
      <c r="E11042" s="13">
        <v>15571753919</v>
      </c>
      <c r="F11042" s="11" t="s">
        <v>48818</v>
      </c>
      <c r="G11042" s="12" t="s">
        <v>23</v>
      </c>
      <c r="H11042" s="12"/>
      <c r="I11042" s="14" t="s">
        <v>2649</v>
      </c>
      <c r="J11042" s="12" t="s">
        <v>24</v>
      </c>
      <c r="K11042" s="12" t="s">
        <v>25</v>
      </c>
      <c r="L11042" s="12" t="s">
        <v>39</v>
      </c>
      <c r="M11042" s="11" t="s">
        <v>27</v>
      </c>
      <c r="N11042" s="11" t="s">
        <v>183</v>
      </c>
      <c r="O11042" s="12" t="s">
        <v>29</v>
      </c>
      <c r="P11042" s="12"/>
      <c r="Q11042" s="15" t="s">
        <v>48819</v>
      </c>
      <c r="R11042" s="12" t="s">
        <v>42</v>
      </c>
      <c r="S11042" s="11" t="s">
        <v>48820</v>
      </c>
      <c r="T11042" s="11"/>
    </row>
    <row x14ac:dyDescent="0.25" r="11043" customHeight="1" ht="19.5">
      <c r="A11043" s="10">
        <v>45226</v>
      </c>
      <c r="B11043" s="11" t="s">
        <v>48821</v>
      </c>
      <c r="C11043" s="11" t="s">
        <v>5513</v>
      </c>
      <c r="D11043" s="12"/>
      <c r="E11043" s="13">
        <v>13277234671</v>
      </c>
      <c r="F11043" s="11" t="s">
        <v>48822</v>
      </c>
      <c r="G11043" s="12" t="s">
        <v>48</v>
      </c>
      <c r="H11043" s="12"/>
      <c r="I11043" s="14">
        <v>10015</v>
      </c>
      <c r="J11043" s="12" t="s">
        <v>24</v>
      </c>
      <c r="K11043" s="12" t="s">
        <v>69</v>
      </c>
      <c r="L11043" s="12" t="s">
        <v>26</v>
      </c>
      <c r="M11043" s="11" t="s">
        <v>27</v>
      </c>
      <c r="N11043" s="11" t="s">
        <v>28</v>
      </c>
      <c r="O11043" s="12" t="s">
        <v>29</v>
      </c>
      <c r="P11043" s="12"/>
      <c r="Q11043" s="15" t="s">
        <v>48823</v>
      </c>
      <c r="R11043" s="12" t="s">
        <v>31</v>
      </c>
      <c r="S11043" s="11" t="s">
        <v>48824</v>
      </c>
      <c r="T11043" s="11" t="s">
        <v>48825</v>
      </c>
    </row>
    <row x14ac:dyDescent="0.25" r="11044" customHeight="1" ht="19.5">
      <c r="A11044" s="10">
        <v>45226</v>
      </c>
      <c r="B11044" s="11" t="s">
        <v>48826</v>
      </c>
      <c r="C11044" s="11" t="s">
        <v>1132</v>
      </c>
      <c r="D11044" s="12"/>
      <c r="E11044" s="13">
        <v>13032703860</v>
      </c>
      <c r="F11044" s="11" t="s">
        <v>48827</v>
      </c>
      <c r="G11044" s="12" t="s">
        <v>48</v>
      </c>
      <c r="H11044" s="12"/>
      <c r="I11044" s="14" t="s">
        <v>241</v>
      </c>
      <c r="J11044" s="12" t="s">
        <v>24</v>
      </c>
      <c r="K11044" s="12" t="s">
        <v>25</v>
      </c>
      <c r="L11044" s="12" t="s">
        <v>39</v>
      </c>
      <c r="M11044" s="11" t="s">
        <v>40</v>
      </c>
      <c r="N11044" s="11" t="s">
        <v>183</v>
      </c>
      <c r="O11044" s="12" t="s">
        <v>29</v>
      </c>
      <c r="P11044" s="12"/>
      <c r="Q11044" s="15" t="s">
        <v>48828</v>
      </c>
      <c r="R11044" s="12" t="s">
        <v>51</v>
      </c>
      <c r="S11044" s="11" t="s">
        <v>20378</v>
      </c>
      <c r="T11044" s="11"/>
    </row>
    <row x14ac:dyDescent="0.25" r="11045" customHeight="1" ht="19.5">
      <c r="A11045" s="10">
        <v>45228</v>
      </c>
      <c r="B11045" s="11" t="s">
        <v>48829</v>
      </c>
      <c r="C11045" s="11" t="s">
        <v>6271</v>
      </c>
      <c r="D11045" s="12"/>
      <c r="E11045" s="13">
        <v>16671002099</v>
      </c>
      <c r="F11045" s="11" t="s">
        <v>48830</v>
      </c>
      <c r="G11045" s="12" t="s">
        <v>62</v>
      </c>
      <c r="H11045" s="12" t="s">
        <v>98</v>
      </c>
      <c r="I11045" s="14">
        <v>10015</v>
      </c>
      <c r="J11045" s="12" t="s">
        <v>24</v>
      </c>
      <c r="K11045" s="12" t="s">
        <v>172</v>
      </c>
      <c r="L11045" s="12" t="s">
        <v>26</v>
      </c>
      <c r="M11045" s="11" t="s">
        <v>27</v>
      </c>
      <c r="N11045" s="11" t="s">
        <v>28</v>
      </c>
      <c r="O11045" s="12" t="s">
        <v>29</v>
      </c>
      <c r="P11045" s="12"/>
      <c r="Q11045" s="15" t="s">
        <v>48831</v>
      </c>
      <c r="R11045" s="12" t="s">
        <v>31</v>
      </c>
      <c r="S11045" s="11" t="s">
        <v>48832</v>
      </c>
      <c r="T11045" s="11" t="s">
        <v>48833</v>
      </c>
    </row>
    <row x14ac:dyDescent="0.25" r="11046" customHeight="1" ht="19.5">
      <c r="A11046" s="10">
        <v>45228</v>
      </c>
      <c r="B11046" s="11" t="s">
        <v>48834</v>
      </c>
      <c r="C11046" s="11" t="s">
        <v>5363</v>
      </c>
      <c r="D11046" s="12"/>
      <c r="E11046" s="13">
        <v>15672529822</v>
      </c>
      <c r="F11046" s="11" t="s">
        <v>48835</v>
      </c>
      <c r="G11046" s="12" t="s">
        <v>48</v>
      </c>
      <c r="H11046" s="12"/>
      <c r="I11046" s="14" t="s">
        <v>131</v>
      </c>
      <c r="J11046" s="12" t="s">
        <v>24</v>
      </c>
      <c r="K11046" s="12" t="s">
        <v>172</v>
      </c>
      <c r="L11046" s="12"/>
      <c r="M11046" s="11" t="s">
        <v>40</v>
      </c>
      <c r="N11046" s="11" t="s">
        <v>624</v>
      </c>
      <c r="O11046" s="12" t="s">
        <v>29</v>
      </c>
      <c r="P11046" s="12"/>
      <c r="Q11046" s="15" t="s">
        <v>48836</v>
      </c>
      <c r="R11046" s="12" t="s">
        <v>42</v>
      </c>
      <c r="S11046" s="11" t="s">
        <v>48837</v>
      </c>
      <c r="T11046" s="11" t="s">
        <v>48838</v>
      </c>
    </row>
    <row x14ac:dyDescent="0.25" r="11047" customHeight="1" ht="19.5">
      <c r="A11047" s="10">
        <v>45227</v>
      </c>
      <c r="B11047" s="11" t="s">
        <v>48839</v>
      </c>
      <c r="C11047" s="11" t="s">
        <v>5363</v>
      </c>
      <c r="D11047" s="12"/>
      <c r="E11047" s="13">
        <v>13207218800</v>
      </c>
      <c r="F11047" s="11" t="s">
        <v>48835</v>
      </c>
      <c r="G11047" s="12" t="s">
        <v>216</v>
      </c>
      <c r="H11047" s="12"/>
      <c r="I11047" s="14" t="s">
        <v>136</v>
      </c>
      <c r="J11047" s="12" t="s">
        <v>24</v>
      </c>
      <c r="K11047" s="12" t="s">
        <v>25</v>
      </c>
      <c r="L11047" s="12" t="s">
        <v>39</v>
      </c>
      <c r="M11047" s="11" t="s">
        <v>40</v>
      </c>
      <c r="N11047" s="11" t="s">
        <v>624</v>
      </c>
      <c r="O11047" s="12" t="s">
        <v>29</v>
      </c>
      <c r="P11047" s="12"/>
      <c r="Q11047" s="15" t="s">
        <v>48840</v>
      </c>
      <c r="R11047" s="12" t="s">
        <v>42</v>
      </c>
      <c r="S11047" s="11" t="s">
        <v>48841</v>
      </c>
      <c r="T11047" s="11" t="s">
        <v>48842</v>
      </c>
    </row>
    <row x14ac:dyDescent="0.25" r="11048" customHeight="1" ht="19.5">
      <c r="A11048" s="10">
        <v>45228</v>
      </c>
      <c r="B11048" s="11" t="s">
        <v>48843</v>
      </c>
      <c r="C11048" s="11" t="s">
        <v>5363</v>
      </c>
      <c r="D11048" s="12"/>
      <c r="E11048" s="13">
        <v>18572396515</v>
      </c>
      <c r="F11048" s="11" t="s">
        <v>48844</v>
      </c>
      <c r="G11048" s="12" t="s">
        <v>74</v>
      </c>
      <c r="H11048" s="12"/>
      <c r="I11048" s="14" t="s">
        <v>2649</v>
      </c>
      <c r="J11048" s="12" t="s">
        <v>24</v>
      </c>
      <c r="K11048" s="12" t="s">
        <v>25</v>
      </c>
      <c r="L11048" s="12" t="s">
        <v>39</v>
      </c>
      <c r="M11048" s="11" t="s">
        <v>27</v>
      </c>
      <c r="N11048" s="11" t="s">
        <v>624</v>
      </c>
      <c r="O11048" s="12" t="s">
        <v>29</v>
      </c>
      <c r="P11048" s="12"/>
      <c r="Q11048" s="15" t="s">
        <v>48845</v>
      </c>
      <c r="R11048" s="12" t="s">
        <v>42</v>
      </c>
      <c r="S11048" s="11" t="s">
        <v>48846</v>
      </c>
      <c r="T11048" s="11" t="s">
        <v>48847</v>
      </c>
    </row>
    <row x14ac:dyDescent="0.25" r="11049" customHeight="1" ht="19.5">
      <c r="A11049" s="10">
        <v>45227</v>
      </c>
      <c r="B11049" s="11" t="s">
        <v>48848</v>
      </c>
      <c r="C11049" s="11" t="s">
        <v>180</v>
      </c>
      <c r="D11049" s="12"/>
      <c r="E11049" s="13">
        <v>16671002187</v>
      </c>
      <c r="F11049" s="11" t="s">
        <v>48849</v>
      </c>
      <c r="G11049" s="12" t="s">
        <v>23</v>
      </c>
      <c r="H11049" s="12"/>
      <c r="I11049" s="14" t="s">
        <v>116</v>
      </c>
      <c r="J11049" s="12" t="s">
        <v>24</v>
      </c>
      <c r="K11049" s="12" t="s">
        <v>25</v>
      </c>
      <c r="L11049" s="12" t="s">
        <v>39</v>
      </c>
      <c r="M11049" s="11" t="s">
        <v>27</v>
      </c>
      <c r="N11049" s="11" t="s">
        <v>183</v>
      </c>
      <c r="O11049" s="12" t="s">
        <v>29</v>
      </c>
      <c r="P11049" s="12"/>
      <c r="Q11049" s="15" t="s">
        <v>48850</v>
      </c>
      <c r="R11049" s="12" t="s">
        <v>51</v>
      </c>
      <c r="S11049" s="11" t="s">
        <v>48851</v>
      </c>
      <c r="T11049" s="11"/>
    </row>
    <row x14ac:dyDescent="0.25" r="11050" customHeight="1" ht="19.5">
      <c r="A11050" s="10">
        <v>45226</v>
      </c>
      <c r="B11050" s="11" t="s">
        <v>48852</v>
      </c>
      <c r="C11050" s="11" t="s">
        <v>660</v>
      </c>
      <c r="D11050" s="12"/>
      <c r="E11050" s="13">
        <v>17683711435</v>
      </c>
      <c r="F11050" s="11"/>
      <c r="G11050" s="12"/>
      <c r="H11050" s="12"/>
      <c r="I11050" s="14" t="s">
        <v>75</v>
      </c>
      <c r="J11050" s="12" t="s">
        <v>24</v>
      </c>
      <c r="K11050" s="12" t="s">
        <v>25</v>
      </c>
      <c r="L11050" s="12" t="s">
        <v>39</v>
      </c>
      <c r="M11050" s="11" t="s">
        <v>40</v>
      </c>
      <c r="N11050" s="11" t="s">
        <v>624</v>
      </c>
      <c r="O11050" s="12" t="s">
        <v>29</v>
      </c>
      <c r="P11050" s="12"/>
      <c r="Q11050" s="15" t="s">
        <v>48853</v>
      </c>
      <c r="R11050" s="12" t="s">
        <v>42</v>
      </c>
      <c r="S11050" s="11" t="s">
        <v>48854</v>
      </c>
      <c r="T11050" s="11" t="s">
        <v>48855</v>
      </c>
    </row>
    <row x14ac:dyDescent="0.25" r="11051" customHeight="1" ht="19.5">
      <c r="A11051" s="10">
        <v>45228</v>
      </c>
      <c r="B11051" s="11" t="s">
        <v>48856</v>
      </c>
      <c r="C11051" s="11" t="s">
        <v>4882</v>
      </c>
      <c r="D11051" s="12"/>
      <c r="E11051" s="13" t="s">
        <v>48857</v>
      </c>
      <c r="F11051" s="11" t="s">
        <v>48858</v>
      </c>
      <c r="G11051" s="12" t="s">
        <v>74</v>
      </c>
      <c r="H11051" s="12"/>
      <c r="I11051" s="14" t="s">
        <v>381</v>
      </c>
      <c r="J11051" s="12" t="s">
        <v>24</v>
      </c>
      <c r="K11051" s="12" t="s">
        <v>25</v>
      </c>
      <c r="L11051" s="12" t="s">
        <v>39</v>
      </c>
      <c r="M11051" s="11" t="s">
        <v>149</v>
      </c>
      <c r="N11051" s="11" t="s">
        <v>4871</v>
      </c>
      <c r="O11051" s="12" t="s">
        <v>29</v>
      </c>
      <c r="P11051" s="12"/>
      <c r="Q11051" s="15" t="s">
        <v>48859</v>
      </c>
      <c r="R11051" s="12" t="s">
        <v>148</v>
      </c>
      <c r="S11051" s="11" t="s">
        <v>48860</v>
      </c>
      <c r="T11051" s="11" t="s">
        <v>4887</v>
      </c>
    </row>
    <row x14ac:dyDescent="0.25" r="11052" customHeight="1" ht="19.5">
      <c r="A11052" s="10">
        <v>45228</v>
      </c>
      <c r="B11052" s="11" t="s">
        <v>48861</v>
      </c>
      <c r="C11052" s="11" t="s">
        <v>660</v>
      </c>
      <c r="D11052" s="12"/>
      <c r="E11052" s="13">
        <v>15327607436</v>
      </c>
      <c r="F11052" s="11" t="s">
        <v>48862</v>
      </c>
      <c r="G11052" s="12" t="s">
        <v>74</v>
      </c>
      <c r="H11052" s="12"/>
      <c r="I11052" s="14" t="s">
        <v>850</v>
      </c>
      <c r="J11052" s="12" t="s">
        <v>24</v>
      </c>
      <c r="K11052" s="12" t="s">
        <v>25</v>
      </c>
      <c r="L11052" s="12" t="s">
        <v>39</v>
      </c>
      <c r="M11052" s="11" t="s">
        <v>40</v>
      </c>
      <c r="N11052" s="11" t="s">
        <v>624</v>
      </c>
      <c r="O11052" s="12" t="s">
        <v>29</v>
      </c>
      <c r="P11052" s="12"/>
      <c r="Q11052" s="15" t="s">
        <v>48863</v>
      </c>
      <c r="R11052" s="12" t="s">
        <v>42</v>
      </c>
      <c r="S11052" s="11" t="s">
        <v>48864</v>
      </c>
      <c r="T11052" s="11" t="s">
        <v>48865</v>
      </c>
    </row>
    <row x14ac:dyDescent="0.25" r="11053" customHeight="1" ht="19.5">
      <c r="A11053" s="10">
        <v>45226</v>
      </c>
      <c r="B11053" s="11" t="s">
        <v>48866</v>
      </c>
      <c r="C11053" s="11" t="s">
        <v>5684</v>
      </c>
      <c r="D11053" s="12"/>
      <c r="E11053" s="13">
        <v>13040952613</v>
      </c>
      <c r="F11053" s="11" t="s">
        <v>48867</v>
      </c>
      <c r="G11053" s="12" t="s">
        <v>48</v>
      </c>
      <c r="H11053" s="12"/>
      <c r="I11053" s="14" t="s">
        <v>104</v>
      </c>
      <c r="J11053" s="12" t="s">
        <v>24</v>
      </c>
      <c r="K11053" s="12" t="s">
        <v>25</v>
      </c>
      <c r="L11053" s="12" t="s">
        <v>39</v>
      </c>
      <c r="M11053" s="11" t="s">
        <v>27</v>
      </c>
      <c r="N11053" s="11" t="s">
        <v>183</v>
      </c>
      <c r="O11053" s="12" t="s">
        <v>29</v>
      </c>
      <c r="P11053" s="12"/>
      <c r="Q11053" s="15" t="s">
        <v>48868</v>
      </c>
      <c r="R11053" s="12" t="s">
        <v>42</v>
      </c>
      <c r="S11053" s="11" t="s">
        <v>48869</v>
      </c>
      <c r="T11053" s="11"/>
    </row>
    <row x14ac:dyDescent="0.25" r="11054" customHeight="1" ht="19.5">
      <c r="A11054" s="10">
        <v>45227</v>
      </c>
      <c r="B11054" s="11" t="s">
        <v>48870</v>
      </c>
      <c r="C11054" s="11" t="s">
        <v>5086</v>
      </c>
      <c r="D11054" s="12"/>
      <c r="E11054" s="13" t="s">
        <v>48871</v>
      </c>
      <c r="F11054" s="11" t="s">
        <v>48872</v>
      </c>
      <c r="G11054" s="12" t="s">
        <v>74</v>
      </c>
      <c r="H11054" s="12" t="s">
        <v>98</v>
      </c>
      <c r="I11054" s="14" t="s">
        <v>148</v>
      </c>
      <c r="J11054" s="12" t="s">
        <v>24</v>
      </c>
      <c r="K11054" s="12" t="s">
        <v>25</v>
      </c>
      <c r="L11054" s="12" t="s">
        <v>39</v>
      </c>
      <c r="M11054" s="11" t="s">
        <v>149</v>
      </c>
      <c r="N11054" s="11" t="s">
        <v>4871</v>
      </c>
      <c r="O11054" s="12" t="s">
        <v>29</v>
      </c>
      <c r="P11054" s="12"/>
      <c r="Q11054" s="15" t="s">
        <v>48873</v>
      </c>
      <c r="R11054" s="12" t="s">
        <v>148</v>
      </c>
      <c r="S11054" s="11" t="s">
        <v>48874</v>
      </c>
      <c r="T11054" s="11" t="s">
        <v>4893</v>
      </c>
    </row>
    <row x14ac:dyDescent="0.25" r="11055" customHeight="1" ht="19.5">
      <c r="A11055" s="10">
        <v>45226</v>
      </c>
      <c r="B11055" s="11" t="s">
        <v>48875</v>
      </c>
      <c r="C11055" s="11" t="s">
        <v>180</v>
      </c>
      <c r="D11055" s="12"/>
      <c r="E11055" s="13">
        <v>16671760026</v>
      </c>
      <c r="F11055" s="11" t="s">
        <v>48876</v>
      </c>
      <c r="G11055" s="12" t="s">
        <v>23</v>
      </c>
      <c r="H11055" s="12"/>
      <c r="I11055" s="14" t="s">
        <v>142</v>
      </c>
      <c r="J11055" s="12" t="s">
        <v>24</v>
      </c>
      <c r="K11055" s="12" t="s">
        <v>25</v>
      </c>
      <c r="L11055" s="12" t="s">
        <v>39</v>
      </c>
      <c r="M11055" s="11" t="s">
        <v>40</v>
      </c>
      <c r="N11055" s="11" t="s">
        <v>183</v>
      </c>
      <c r="O11055" s="12" t="s">
        <v>29</v>
      </c>
      <c r="P11055" s="12"/>
      <c r="Q11055" s="15" t="s">
        <v>48877</v>
      </c>
      <c r="R11055" s="12" t="s">
        <v>51</v>
      </c>
      <c r="S11055" s="11" t="s">
        <v>48878</v>
      </c>
      <c r="T11055" s="11"/>
    </row>
    <row x14ac:dyDescent="0.25" r="11056" customHeight="1" ht="19.5">
      <c r="A11056" s="10">
        <v>45226</v>
      </c>
      <c r="B11056" s="11" t="s">
        <v>48879</v>
      </c>
      <c r="C11056" s="11" t="s">
        <v>239</v>
      </c>
      <c r="D11056" s="12"/>
      <c r="E11056" s="13">
        <v>15571716659</v>
      </c>
      <c r="F11056" s="11" t="s">
        <v>48880</v>
      </c>
      <c r="G11056" s="12" t="s">
        <v>115</v>
      </c>
      <c r="H11056" s="12"/>
      <c r="I11056" s="14" t="s">
        <v>142</v>
      </c>
      <c r="J11056" s="12" t="s">
        <v>24</v>
      </c>
      <c r="K11056" s="12" t="s">
        <v>25</v>
      </c>
      <c r="L11056" s="12" t="s">
        <v>39</v>
      </c>
      <c r="M11056" s="11" t="s">
        <v>40</v>
      </c>
      <c r="N11056" s="11" t="s">
        <v>183</v>
      </c>
      <c r="O11056" s="12" t="s">
        <v>29</v>
      </c>
      <c r="P11056" s="12"/>
      <c r="Q11056" s="15" t="s">
        <v>48881</v>
      </c>
      <c r="R11056" s="12" t="s">
        <v>51</v>
      </c>
      <c r="S11056" s="11" t="s">
        <v>48882</v>
      </c>
      <c r="T11056" s="11"/>
    </row>
    <row x14ac:dyDescent="0.25" r="11057" customHeight="1" ht="19.5">
      <c r="A11057" s="10">
        <v>45226</v>
      </c>
      <c r="B11057" s="11" t="s">
        <v>48883</v>
      </c>
      <c r="C11057" s="11" t="s">
        <v>180</v>
      </c>
      <c r="D11057" s="12"/>
      <c r="E11057" s="13">
        <v>17671259397</v>
      </c>
      <c r="F11057" s="11" t="s">
        <v>48884</v>
      </c>
      <c r="G11057" s="12" t="s">
        <v>48</v>
      </c>
      <c r="H11057" s="12" t="s">
        <v>98</v>
      </c>
      <c r="I11057" s="14" t="s">
        <v>749</v>
      </c>
      <c r="J11057" s="12" t="s">
        <v>24</v>
      </c>
      <c r="K11057" s="12" t="s">
        <v>25</v>
      </c>
      <c r="L11057" s="12" t="s">
        <v>39</v>
      </c>
      <c r="M11057" s="11" t="s">
        <v>27</v>
      </c>
      <c r="N11057" s="11" t="s">
        <v>183</v>
      </c>
      <c r="O11057" s="12" t="s">
        <v>29</v>
      </c>
      <c r="P11057" s="12"/>
      <c r="Q11057" s="15" t="s">
        <v>48885</v>
      </c>
      <c r="R11057" s="12" t="s">
        <v>51</v>
      </c>
      <c r="S11057" s="11" t="s">
        <v>48886</v>
      </c>
      <c r="T11057" s="11"/>
    </row>
    <row x14ac:dyDescent="0.25" r="11058" customHeight="1" ht="19.5">
      <c r="A11058" s="10">
        <v>45227</v>
      </c>
      <c r="B11058" s="11" t="s">
        <v>48887</v>
      </c>
      <c r="C11058" s="11" t="s">
        <v>5513</v>
      </c>
      <c r="D11058" s="12"/>
      <c r="E11058" s="13">
        <v>15549311128</v>
      </c>
      <c r="F11058" s="11" t="s">
        <v>48888</v>
      </c>
      <c r="G11058" s="12" t="s">
        <v>115</v>
      </c>
      <c r="H11058" s="12"/>
      <c r="I11058" s="14" t="s">
        <v>1024</v>
      </c>
      <c r="J11058" s="12" t="s">
        <v>24</v>
      </c>
      <c r="K11058" s="12" t="s">
        <v>25</v>
      </c>
      <c r="L11058" s="12" t="s">
        <v>39</v>
      </c>
      <c r="M11058" s="11" t="s">
        <v>27</v>
      </c>
      <c r="N11058" s="11" t="s">
        <v>28</v>
      </c>
      <c r="O11058" s="12" t="s">
        <v>29</v>
      </c>
      <c r="P11058" s="12"/>
      <c r="Q11058" s="15" t="s">
        <v>48889</v>
      </c>
      <c r="R11058" s="12" t="s">
        <v>42</v>
      </c>
      <c r="S11058" s="11" t="s">
        <v>48890</v>
      </c>
      <c r="T11058" s="11" t="s">
        <v>48891</v>
      </c>
    </row>
    <row x14ac:dyDescent="0.25" r="11059" customHeight="1" ht="19.5">
      <c r="A11059" s="10">
        <v>45227</v>
      </c>
      <c r="B11059" s="11" t="s">
        <v>48892</v>
      </c>
      <c r="C11059" s="11" t="s">
        <v>46</v>
      </c>
      <c r="D11059" s="12"/>
      <c r="E11059" s="13">
        <v>15671061778</v>
      </c>
      <c r="F11059" s="11" t="s">
        <v>48893</v>
      </c>
      <c r="G11059" s="12" t="s">
        <v>74</v>
      </c>
      <c r="H11059" s="12"/>
      <c r="I11059" s="14" t="s">
        <v>1914</v>
      </c>
      <c r="J11059" s="12" t="s">
        <v>24</v>
      </c>
      <c r="K11059" s="12" t="s">
        <v>25</v>
      </c>
      <c r="L11059" s="12" t="s">
        <v>39</v>
      </c>
      <c r="M11059" s="11" t="s">
        <v>675</v>
      </c>
      <c r="N11059" s="11" t="s">
        <v>28</v>
      </c>
      <c r="O11059" s="12" t="s">
        <v>29</v>
      </c>
      <c r="P11059" s="12"/>
      <c r="Q11059" s="15" t="s">
        <v>48894</v>
      </c>
      <c r="R11059" s="12" t="s">
        <v>42</v>
      </c>
      <c r="S11059" s="11" t="s">
        <v>48895</v>
      </c>
      <c r="T11059" s="11" t="s">
        <v>48896</v>
      </c>
    </row>
    <row x14ac:dyDescent="0.25" r="11060" customHeight="1" ht="19.5">
      <c r="A11060" s="10">
        <v>45226</v>
      </c>
      <c r="B11060" s="11" t="s">
        <v>48897</v>
      </c>
      <c r="C11060" s="11" t="s">
        <v>5060</v>
      </c>
      <c r="D11060" s="12"/>
      <c r="E11060" s="13" t="s">
        <v>48898</v>
      </c>
      <c r="F11060" s="11" t="s">
        <v>48899</v>
      </c>
      <c r="G11060" s="12" t="s">
        <v>74</v>
      </c>
      <c r="H11060" s="12"/>
      <c r="I11060" s="14" t="s">
        <v>4975</v>
      </c>
      <c r="J11060" s="12" t="s">
        <v>24</v>
      </c>
      <c r="K11060" s="12" t="s">
        <v>25</v>
      </c>
      <c r="L11060" s="12" t="s">
        <v>39</v>
      </c>
      <c r="M11060" s="11" t="s">
        <v>149</v>
      </c>
      <c r="N11060" s="11" t="s">
        <v>4871</v>
      </c>
      <c r="O11060" s="12" t="s">
        <v>29</v>
      </c>
      <c r="P11060" s="12"/>
      <c r="Q11060" s="15" t="s">
        <v>48900</v>
      </c>
      <c r="R11060" s="12" t="s">
        <v>148</v>
      </c>
      <c r="S11060" s="11" t="s">
        <v>48901</v>
      </c>
      <c r="T11060" s="11" t="s">
        <v>4961</v>
      </c>
    </row>
    <row x14ac:dyDescent="0.25" r="11061" customHeight="1" ht="19.5">
      <c r="A11061" s="10">
        <v>45228</v>
      </c>
      <c r="B11061" s="11" t="s">
        <v>48902</v>
      </c>
      <c r="C11061" s="11" t="s">
        <v>5513</v>
      </c>
      <c r="D11061" s="12"/>
      <c r="E11061" s="13">
        <v>15608609806</v>
      </c>
      <c r="F11061" s="11" t="s">
        <v>48903</v>
      </c>
      <c r="G11061" s="12" t="s">
        <v>62</v>
      </c>
      <c r="H11061" s="12" t="s">
        <v>86</v>
      </c>
      <c r="I11061" s="14" t="s">
        <v>930</v>
      </c>
      <c r="J11061" s="12" t="s">
        <v>24</v>
      </c>
      <c r="K11061" s="12" t="s">
        <v>25</v>
      </c>
      <c r="L11061" s="12" t="s">
        <v>39</v>
      </c>
      <c r="M11061" s="11" t="s">
        <v>40</v>
      </c>
      <c r="N11061" s="11" t="s">
        <v>28</v>
      </c>
      <c r="O11061" s="12" t="s">
        <v>29</v>
      </c>
      <c r="P11061" s="12"/>
      <c r="Q11061" s="15" t="s">
        <v>48904</v>
      </c>
      <c r="R11061" s="12" t="s">
        <v>42</v>
      </c>
      <c r="S11061" s="11" t="s">
        <v>48905</v>
      </c>
      <c r="T11061" s="11" t="s">
        <v>48906</v>
      </c>
    </row>
    <row x14ac:dyDescent="0.25" r="11062" customHeight="1" ht="19.5">
      <c r="A11062" s="10">
        <v>45228</v>
      </c>
      <c r="B11062" s="11" t="s">
        <v>48907</v>
      </c>
      <c r="C11062" s="11" t="s">
        <v>5513</v>
      </c>
      <c r="D11062" s="12"/>
      <c r="E11062" s="13">
        <v>13032708255</v>
      </c>
      <c r="F11062" s="11" t="s">
        <v>34860</v>
      </c>
      <c r="G11062" s="12" t="s">
        <v>115</v>
      </c>
      <c r="H11062" s="12"/>
      <c r="I11062" s="14" t="s">
        <v>116</v>
      </c>
      <c r="J11062" s="12" t="s">
        <v>24</v>
      </c>
      <c r="K11062" s="12" t="s">
        <v>25</v>
      </c>
      <c r="L11062" s="12" t="s">
        <v>39</v>
      </c>
      <c r="M11062" s="11" t="s">
        <v>27</v>
      </c>
      <c r="N11062" s="11" t="s">
        <v>28</v>
      </c>
      <c r="O11062" s="12" t="s">
        <v>29</v>
      </c>
      <c r="P11062" s="12"/>
      <c r="Q11062" s="15" t="s">
        <v>48908</v>
      </c>
      <c r="R11062" s="12" t="s">
        <v>42</v>
      </c>
      <c r="S11062" s="11" t="s">
        <v>48909</v>
      </c>
      <c r="T11062" s="11" t="s">
        <v>48910</v>
      </c>
    </row>
    <row x14ac:dyDescent="0.25" r="11063" customHeight="1" ht="19.5">
      <c r="A11063" s="10">
        <v>45228</v>
      </c>
      <c r="B11063" s="11" t="s">
        <v>48911</v>
      </c>
      <c r="C11063" s="11" t="s">
        <v>6271</v>
      </c>
      <c r="D11063" s="12"/>
      <c r="E11063" s="13">
        <v>13177097173</v>
      </c>
      <c r="F11063" s="11" t="s">
        <v>48912</v>
      </c>
      <c r="G11063" s="12" t="s">
        <v>37</v>
      </c>
      <c r="H11063" s="12"/>
      <c r="I11063" s="14" t="s">
        <v>116</v>
      </c>
      <c r="J11063" s="12" t="s">
        <v>24</v>
      </c>
      <c r="K11063" s="12" t="s">
        <v>25</v>
      </c>
      <c r="L11063" s="12" t="s">
        <v>39</v>
      </c>
      <c r="M11063" s="11" t="s">
        <v>675</v>
      </c>
      <c r="N11063" s="11" t="s">
        <v>28</v>
      </c>
      <c r="O11063" s="12" t="s">
        <v>29</v>
      </c>
      <c r="P11063" s="12"/>
      <c r="Q11063" s="15" t="s">
        <v>48913</v>
      </c>
      <c r="R11063" s="12" t="s">
        <v>42</v>
      </c>
      <c r="S11063" s="11" t="s">
        <v>48914</v>
      </c>
      <c r="T11063" s="11" t="s">
        <v>48915</v>
      </c>
    </row>
    <row x14ac:dyDescent="0.25" r="11064" customHeight="1" ht="19.5">
      <c r="A11064" s="10">
        <v>45226</v>
      </c>
      <c r="B11064" s="11" t="s">
        <v>48916</v>
      </c>
      <c r="C11064" s="11" t="s">
        <v>4882</v>
      </c>
      <c r="D11064" s="12"/>
      <c r="E11064" s="13" t="s">
        <v>1254</v>
      </c>
      <c r="F11064" s="11" t="s">
        <v>1255</v>
      </c>
      <c r="G11064" s="12" t="s">
        <v>74</v>
      </c>
      <c r="H11064" s="12"/>
      <c r="I11064" s="14" t="s">
        <v>148</v>
      </c>
      <c r="J11064" s="12" t="s">
        <v>24</v>
      </c>
      <c r="K11064" s="12" t="s">
        <v>25</v>
      </c>
      <c r="L11064" s="12" t="s">
        <v>39</v>
      </c>
      <c r="M11064" s="11" t="s">
        <v>149</v>
      </c>
      <c r="N11064" s="11" t="s">
        <v>4871</v>
      </c>
      <c r="O11064" s="12" t="s">
        <v>29</v>
      </c>
      <c r="P11064" s="12"/>
      <c r="Q11064" s="15" t="s">
        <v>48917</v>
      </c>
      <c r="R11064" s="12" t="s">
        <v>148</v>
      </c>
      <c r="S11064" s="11" t="s">
        <v>48918</v>
      </c>
      <c r="T11064" s="11" t="s">
        <v>4906</v>
      </c>
    </row>
    <row x14ac:dyDescent="0.25" r="11065" customHeight="1" ht="19.5">
      <c r="A11065" s="10">
        <v>45228</v>
      </c>
      <c r="B11065" s="11" t="s">
        <v>48919</v>
      </c>
      <c r="C11065" s="11" t="s">
        <v>6029</v>
      </c>
      <c r="D11065" s="12"/>
      <c r="E11065" s="13">
        <v>18727285054</v>
      </c>
      <c r="F11065" s="11" t="s">
        <v>48920</v>
      </c>
      <c r="G11065" s="12" t="s">
        <v>48</v>
      </c>
      <c r="H11065" s="12"/>
      <c r="I11065" s="14" t="s">
        <v>259</v>
      </c>
      <c r="J11065" s="12" t="s">
        <v>24</v>
      </c>
      <c r="K11065" s="12" t="s">
        <v>25</v>
      </c>
      <c r="L11065" s="12" t="s">
        <v>39</v>
      </c>
      <c r="M11065" s="11" t="s">
        <v>40</v>
      </c>
      <c r="N11065" s="11" t="s">
        <v>624</v>
      </c>
      <c r="O11065" s="12" t="s">
        <v>29</v>
      </c>
      <c r="P11065" s="12"/>
      <c r="Q11065" s="15" t="s">
        <v>48921</v>
      </c>
      <c r="R11065" s="12" t="s">
        <v>42</v>
      </c>
      <c r="S11065" s="11" t="s">
        <v>48922</v>
      </c>
      <c r="T11065" s="11" t="s">
        <v>48923</v>
      </c>
    </row>
    <row x14ac:dyDescent="0.25" r="11066" customHeight="1" ht="19.5">
      <c r="A11066" s="10">
        <v>45226</v>
      </c>
      <c r="B11066" s="11" t="s">
        <v>48924</v>
      </c>
      <c r="C11066" s="11" t="s">
        <v>180</v>
      </c>
      <c r="D11066" s="12"/>
      <c r="E11066" s="13">
        <v>18608604483</v>
      </c>
      <c r="F11066" s="11" t="s">
        <v>48925</v>
      </c>
      <c r="G11066" s="12" t="s">
        <v>62</v>
      </c>
      <c r="H11066" s="12"/>
      <c r="I11066" s="14" t="s">
        <v>142</v>
      </c>
      <c r="J11066" s="12" t="s">
        <v>24</v>
      </c>
      <c r="K11066" s="12" t="s">
        <v>25</v>
      </c>
      <c r="L11066" s="12" t="s">
        <v>39</v>
      </c>
      <c r="M11066" s="11" t="s">
        <v>40</v>
      </c>
      <c r="N11066" s="11" t="s">
        <v>183</v>
      </c>
      <c r="O11066" s="12" t="s">
        <v>29</v>
      </c>
      <c r="P11066" s="12"/>
      <c r="Q11066" s="15" t="s">
        <v>48926</v>
      </c>
      <c r="R11066" s="12" t="s">
        <v>51</v>
      </c>
      <c r="S11066" s="11" t="s">
        <v>48927</v>
      </c>
      <c r="T11066" s="11"/>
    </row>
    <row x14ac:dyDescent="0.25" r="11067" customHeight="1" ht="19.5">
      <c r="A11067" s="10">
        <v>45226</v>
      </c>
      <c r="B11067" s="11" t="s">
        <v>48928</v>
      </c>
      <c r="C11067" s="11" t="s">
        <v>1132</v>
      </c>
      <c r="D11067" s="12"/>
      <c r="E11067" s="13">
        <v>13165617519</v>
      </c>
      <c r="F11067" s="11" t="s">
        <v>48929</v>
      </c>
      <c r="G11067" s="12" t="s">
        <v>115</v>
      </c>
      <c r="H11067" s="12"/>
      <c r="I11067" s="14" t="s">
        <v>615</v>
      </c>
      <c r="J11067" s="12" t="s">
        <v>24</v>
      </c>
      <c r="K11067" s="12" t="s">
        <v>25</v>
      </c>
      <c r="L11067" s="12" t="s">
        <v>39</v>
      </c>
      <c r="M11067" s="11" t="s">
        <v>27</v>
      </c>
      <c r="N11067" s="11" t="s">
        <v>183</v>
      </c>
      <c r="O11067" s="12" t="s">
        <v>29</v>
      </c>
      <c r="P11067" s="12"/>
      <c r="Q11067" s="15" t="s">
        <v>48930</v>
      </c>
      <c r="R11067" s="12" t="s">
        <v>51</v>
      </c>
      <c r="S11067" s="11" t="s">
        <v>48931</v>
      </c>
      <c r="T11067" s="11"/>
    </row>
    <row x14ac:dyDescent="0.25" r="11068" customHeight="1" ht="19.5">
      <c r="A11068" s="10">
        <v>45227</v>
      </c>
      <c r="B11068" s="11" t="s">
        <v>48932</v>
      </c>
      <c r="C11068" s="11" t="s">
        <v>180</v>
      </c>
      <c r="D11068" s="12"/>
      <c r="E11068" s="13">
        <v>18608604523</v>
      </c>
      <c r="F11068" s="11" t="s">
        <v>48933</v>
      </c>
      <c r="G11068" s="12" t="s">
        <v>115</v>
      </c>
      <c r="H11068" s="12"/>
      <c r="I11068" s="14" t="s">
        <v>241</v>
      </c>
      <c r="J11068" s="12" t="s">
        <v>24</v>
      </c>
      <c r="K11068" s="12" t="s">
        <v>25</v>
      </c>
      <c r="L11068" s="12" t="s">
        <v>39</v>
      </c>
      <c r="M11068" s="11" t="s">
        <v>27</v>
      </c>
      <c r="N11068" s="11" t="s">
        <v>183</v>
      </c>
      <c r="O11068" s="12" t="s">
        <v>29</v>
      </c>
      <c r="P11068" s="12"/>
      <c r="Q11068" s="15" t="s">
        <v>48934</v>
      </c>
      <c r="R11068" s="12" t="s">
        <v>51</v>
      </c>
      <c r="S11068" s="11" t="s">
        <v>48935</v>
      </c>
      <c r="T11068" s="11"/>
    </row>
    <row x14ac:dyDescent="0.25" r="11069" customHeight="1" ht="19.5">
      <c r="A11069" s="10">
        <v>45226</v>
      </c>
      <c r="B11069" s="11" t="s">
        <v>48936</v>
      </c>
      <c r="C11069" s="11" t="s">
        <v>239</v>
      </c>
      <c r="D11069" s="12"/>
      <c r="E11069" s="13">
        <v>13135814658</v>
      </c>
      <c r="F11069" s="11" t="s">
        <v>48937</v>
      </c>
      <c r="G11069" s="12" t="s">
        <v>115</v>
      </c>
      <c r="H11069" s="12" t="s">
        <v>86</v>
      </c>
      <c r="I11069" s="14" t="s">
        <v>87</v>
      </c>
      <c r="J11069" s="12" t="s">
        <v>24</v>
      </c>
      <c r="K11069" s="12" t="s">
        <v>25</v>
      </c>
      <c r="L11069" s="12" t="s">
        <v>39</v>
      </c>
      <c r="M11069" s="11" t="s">
        <v>40</v>
      </c>
      <c r="N11069" s="11" t="s">
        <v>183</v>
      </c>
      <c r="O11069" s="12" t="s">
        <v>29</v>
      </c>
      <c r="P11069" s="12"/>
      <c r="Q11069" s="15" t="s">
        <v>48938</v>
      </c>
      <c r="R11069" s="12" t="s">
        <v>51</v>
      </c>
      <c r="S11069" s="11" t="s">
        <v>48939</v>
      </c>
      <c r="T11069" s="11"/>
    </row>
    <row x14ac:dyDescent="0.25" r="11070" customHeight="1" ht="19.5">
      <c r="A11070" s="10">
        <v>45228</v>
      </c>
      <c r="B11070" s="11" t="s">
        <v>48940</v>
      </c>
      <c r="C11070" s="11" t="s">
        <v>5513</v>
      </c>
      <c r="D11070" s="12"/>
      <c r="E11070" s="13">
        <v>15629358983</v>
      </c>
      <c r="F11070" s="11" t="s">
        <v>48941</v>
      </c>
      <c r="G11070" s="12" t="s">
        <v>37</v>
      </c>
      <c r="H11070" s="12"/>
      <c r="I11070" s="14" t="s">
        <v>290</v>
      </c>
      <c r="J11070" s="12" t="s">
        <v>24</v>
      </c>
      <c r="K11070" s="12" t="s">
        <v>25</v>
      </c>
      <c r="L11070" s="12" t="s">
        <v>39</v>
      </c>
      <c r="M11070" s="11" t="s">
        <v>40</v>
      </c>
      <c r="N11070" s="11" t="s">
        <v>28</v>
      </c>
      <c r="O11070" s="12" t="s">
        <v>29</v>
      </c>
      <c r="P11070" s="12"/>
      <c r="Q11070" s="15" t="s">
        <v>48942</v>
      </c>
      <c r="R11070" s="12" t="s">
        <v>42</v>
      </c>
      <c r="S11070" s="11" t="s">
        <v>48943</v>
      </c>
      <c r="T11070" s="11" t="s">
        <v>48944</v>
      </c>
    </row>
    <row x14ac:dyDescent="0.25" r="11071" customHeight="1" ht="19.5">
      <c r="A11071" s="10">
        <v>45226</v>
      </c>
      <c r="B11071" s="11" t="s">
        <v>48945</v>
      </c>
      <c r="C11071" s="11" t="s">
        <v>5363</v>
      </c>
      <c r="D11071" s="12"/>
      <c r="E11071" s="13">
        <v>13227294553</v>
      </c>
      <c r="F11071" s="11" t="s">
        <v>48946</v>
      </c>
      <c r="G11071" s="12" t="s">
        <v>48</v>
      </c>
      <c r="H11071" s="12"/>
      <c r="I11071" s="14" t="s">
        <v>615</v>
      </c>
      <c r="J11071" s="12" t="s">
        <v>24</v>
      </c>
      <c r="K11071" s="12" t="s">
        <v>25</v>
      </c>
      <c r="L11071" s="12" t="s">
        <v>39</v>
      </c>
      <c r="M11071" s="11" t="s">
        <v>27</v>
      </c>
      <c r="N11071" s="11" t="s">
        <v>624</v>
      </c>
      <c r="O11071" s="12" t="s">
        <v>29</v>
      </c>
      <c r="P11071" s="12"/>
      <c r="Q11071" s="15" t="s">
        <v>48947</v>
      </c>
      <c r="R11071" s="12" t="s">
        <v>42</v>
      </c>
      <c r="S11071" s="11" t="s">
        <v>48948</v>
      </c>
      <c r="T11071" s="11" t="s">
        <v>48949</v>
      </c>
    </row>
    <row x14ac:dyDescent="0.25" r="11072" customHeight="1" ht="19.5">
      <c r="A11072" s="10">
        <v>45226</v>
      </c>
      <c r="B11072" s="11" t="s">
        <v>48950</v>
      </c>
      <c r="C11072" s="11" t="s">
        <v>5513</v>
      </c>
      <c r="D11072" s="12"/>
      <c r="E11072" s="13">
        <v>17507200440</v>
      </c>
      <c r="F11072" s="11" t="s">
        <v>48951</v>
      </c>
      <c r="G11072" s="12" t="s">
        <v>115</v>
      </c>
      <c r="H11072" s="12"/>
      <c r="I11072" s="14" t="s">
        <v>290</v>
      </c>
      <c r="J11072" s="12" t="s">
        <v>24</v>
      </c>
      <c r="K11072" s="12" t="s">
        <v>25</v>
      </c>
      <c r="L11072" s="12" t="s">
        <v>39</v>
      </c>
      <c r="M11072" s="11" t="s">
        <v>27</v>
      </c>
      <c r="N11072" s="11" t="s">
        <v>28</v>
      </c>
      <c r="O11072" s="12" t="s">
        <v>29</v>
      </c>
      <c r="P11072" s="12"/>
      <c r="Q11072" s="15" t="s">
        <v>48952</v>
      </c>
      <c r="R11072" s="12" t="s">
        <v>42</v>
      </c>
      <c r="S11072" s="11" t="s">
        <v>48953</v>
      </c>
      <c r="T11072" s="11" t="s">
        <v>48954</v>
      </c>
    </row>
    <row x14ac:dyDescent="0.25" r="11073" customHeight="1" ht="19.5">
      <c r="A11073" s="10">
        <v>45228</v>
      </c>
      <c r="B11073" s="11" t="s">
        <v>48955</v>
      </c>
      <c r="C11073" s="11" t="s">
        <v>17606</v>
      </c>
      <c r="D11073" s="12"/>
      <c r="E11073" s="13">
        <v>18671772327</v>
      </c>
      <c r="F11073" s="11" t="s">
        <v>48956</v>
      </c>
      <c r="G11073" s="12" t="s">
        <v>56</v>
      </c>
      <c r="H11073" s="12"/>
      <c r="I11073" s="14" t="s">
        <v>57</v>
      </c>
      <c r="J11073" s="12" t="s">
        <v>24</v>
      </c>
      <c r="K11073" s="12" t="s">
        <v>25</v>
      </c>
      <c r="L11073" s="12" t="s">
        <v>39</v>
      </c>
      <c r="M11073" s="11" t="s">
        <v>40</v>
      </c>
      <c r="N11073" s="11" t="s">
        <v>624</v>
      </c>
      <c r="O11073" s="12" t="s">
        <v>29</v>
      </c>
      <c r="P11073" s="12"/>
      <c r="Q11073" s="15" t="s">
        <v>48957</v>
      </c>
      <c r="R11073" s="12" t="s">
        <v>42</v>
      </c>
      <c r="S11073" s="11" t="s">
        <v>48958</v>
      </c>
      <c r="T11073" s="11" t="s">
        <v>48959</v>
      </c>
    </row>
    <row x14ac:dyDescent="0.25" r="11074" customHeight="1" ht="19.5">
      <c r="A11074" s="10">
        <v>45227</v>
      </c>
      <c r="B11074" s="11" t="s">
        <v>48960</v>
      </c>
      <c r="C11074" s="11" t="s">
        <v>180</v>
      </c>
      <c r="D11074" s="12"/>
      <c r="E11074" s="13">
        <v>18671602611</v>
      </c>
      <c r="F11074" s="11" t="s">
        <v>48961</v>
      </c>
      <c r="G11074" s="12" t="s">
        <v>62</v>
      </c>
      <c r="H11074" s="12"/>
      <c r="I11074" s="14" t="s">
        <v>486</v>
      </c>
      <c r="J11074" s="12" t="s">
        <v>24</v>
      </c>
      <c r="K11074" s="12" t="s">
        <v>25</v>
      </c>
      <c r="L11074" s="12" t="s">
        <v>39</v>
      </c>
      <c r="M11074" s="11" t="s">
        <v>27</v>
      </c>
      <c r="N11074" s="11" t="s">
        <v>183</v>
      </c>
      <c r="O11074" s="12" t="s">
        <v>29</v>
      </c>
      <c r="P11074" s="12"/>
      <c r="Q11074" s="15" t="s">
        <v>48962</v>
      </c>
      <c r="R11074" s="12" t="s">
        <v>51</v>
      </c>
      <c r="S11074" s="11" t="s">
        <v>48963</v>
      </c>
      <c r="T11074" s="11"/>
    </row>
    <row x14ac:dyDescent="0.25" r="11075" customHeight="1" ht="19.5">
      <c r="A11075" s="10">
        <v>45227</v>
      </c>
      <c r="B11075" s="11" t="s">
        <v>48964</v>
      </c>
      <c r="C11075" s="11" t="s">
        <v>660</v>
      </c>
      <c r="D11075" s="12"/>
      <c r="E11075" s="13">
        <v>15672526093</v>
      </c>
      <c r="F11075" s="11" t="s">
        <v>48965</v>
      </c>
      <c r="G11075" s="12" t="s">
        <v>216</v>
      </c>
      <c r="H11075" s="12" t="s">
        <v>98</v>
      </c>
      <c r="I11075" s="14" t="s">
        <v>68</v>
      </c>
      <c r="J11075" s="12" t="s">
        <v>24</v>
      </c>
      <c r="K11075" s="12" t="s">
        <v>25</v>
      </c>
      <c r="L11075" s="12" t="s">
        <v>39</v>
      </c>
      <c r="M11075" s="11" t="s">
        <v>40</v>
      </c>
      <c r="N11075" s="11" t="s">
        <v>624</v>
      </c>
      <c r="O11075" s="12" t="s">
        <v>29</v>
      </c>
      <c r="P11075" s="12"/>
      <c r="Q11075" s="15" t="s">
        <v>48966</v>
      </c>
      <c r="R11075" s="12" t="s">
        <v>42</v>
      </c>
      <c r="S11075" s="11" t="s">
        <v>48967</v>
      </c>
      <c r="T11075" s="11" t="s">
        <v>48968</v>
      </c>
    </row>
    <row x14ac:dyDescent="0.25" r="11076" customHeight="1" ht="19.5">
      <c r="A11076" s="10">
        <v>45226</v>
      </c>
      <c r="B11076" s="11" t="s">
        <v>48969</v>
      </c>
      <c r="C11076" s="11" t="s">
        <v>1132</v>
      </c>
      <c r="D11076" s="12"/>
      <c r="E11076" s="13">
        <v>13032709174</v>
      </c>
      <c r="F11076" s="11" t="s">
        <v>48970</v>
      </c>
      <c r="G11076" s="12" t="s">
        <v>289</v>
      </c>
      <c r="H11076" s="12"/>
      <c r="I11076" s="14" t="s">
        <v>131</v>
      </c>
      <c r="J11076" s="12" t="s">
        <v>24</v>
      </c>
      <c r="K11076" s="12" t="s">
        <v>25</v>
      </c>
      <c r="L11076" s="12" t="s">
        <v>39</v>
      </c>
      <c r="M11076" s="11" t="s">
        <v>27</v>
      </c>
      <c r="N11076" s="11" t="s">
        <v>183</v>
      </c>
      <c r="O11076" s="12" t="s">
        <v>29</v>
      </c>
      <c r="P11076" s="12"/>
      <c r="Q11076" s="15" t="s">
        <v>48971</v>
      </c>
      <c r="R11076" s="12" t="s">
        <v>51</v>
      </c>
      <c r="S11076" s="11" t="s">
        <v>48972</v>
      </c>
      <c r="T11076" s="11"/>
    </row>
    <row x14ac:dyDescent="0.25" r="11077" customHeight="1" ht="19.5">
      <c r="A11077" s="10">
        <v>45226</v>
      </c>
      <c r="B11077" s="11" t="s">
        <v>48973</v>
      </c>
      <c r="C11077" s="11" t="s">
        <v>691</v>
      </c>
      <c r="D11077" s="12"/>
      <c r="E11077" s="13">
        <v>13197339296</v>
      </c>
      <c r="F11077" s="11" t="s">
        <v>48974</v>
      </c>
      <c r="G11077" s="12" t="s">
        <v>216</v>
      </c>
      <c r="H11077" s="12"/>
      <c r="I11077" s="14" t="s">
        <v>57</v>
      </c>
      <c r="J11077" s="12" t="s">
        <v>24</v>
      </c>
      <c r="K11077" s="12" t="s">
        <v>25</v>
      </c>
      <c r="L11077" s="12" t="s">
        <v>39</v>
      </c>
      <c r="M11077" s="11" t="s">
        <v>40</v>
      </c>
      <c r="N11077" s="11" t="s">
        <v>28</v>
      </c>
      <c r="O11077" s="12" t="s">
        <v>29</v>
      </c>
      <c r="P11077" s="12"/>
      <c r="Q11077" s="15" t="s">
        <v>48975</v>
      </c>
      <c r="R11077" s="12" t="s">
        <v>42</v>
      </c>
      <c r="S11077" s="11" t="s">
        <v>48976</v>
      </c>
      <c r="T11077" s="11" t="s">
        <v>48977</v>
      </c>
    </row>
    <row x14ac:dyDescent="0.25" r="11078" customHeight="1" ht="19.5">
      <c r="A11078" s="10">
        <v>45226</v>
      </c>
      <c r="B11078" s="11" t="s">
        <v>48978</v>
      </c>
      <c r="C11078" s="11" t="s">
        <v>6859</v>
      </c>
      <c r="D11078" s="12"/>
      <c r="E11078" s="13" t="s">
        <v>48979</v>
      </c>
      <c r="F11078" s="11" t="s">
        <v>48980</v>
      </c>
      <c r="G11078" s="12" t="s">
        <v>74</v>
      </c>
      <c r="H11078" s="12"/>
      <c r="I11078" s="14" t="s">
        <v>148</v>
      </c>
      <c r="J11078" s="12" t="s">
        <v>24</v>
      </c>
      <c r="K11078" s="12" t="s">
        <v>25</v>
      </c>
      <c r="L11078" s="12" t="s">
        <v>39</v>
      </c>
      <c r="M11078" s="11" t="s">
        <v>149</v>
      </c>
      <c r="N11078" s="11" t="s">
        <v>4871</v>
      </c>
      <c r="O11078" s="12" t="s">
        <v>29</v>
      </c>
      <c r="P11078" s="12"/>
      <c r="Q11078" s="15" t="s">
        <v>48981</v>
      </c>
      <c r="R11078" s="12" t="s">
        <v>148</v>
      </c>
      <c r="S11078" s="11" t="s">
        <v>48982</v>
      </c>
      <c r="T11078" s="11" t="s">
        <v>4893</v>
      </c>
    </row>
    <row x14ac:dyDescent="0.25" r="11079" customHeight="1" ht="19.5">
      <c r="A11079" s="10">
        <v>45226</v>
      </c>
      <c r="B11079" s="11" t="s">
        <v>48983</v>
      </c>
      <c r="C11079" s="11" t="s">
        <v>5684</v>
      </c>
      <c r="D11079" s="12"/>
      <c r="E11079" s="13">
        <v>18672663041</v>
      </c>
      <c r="F11079" s="11" t="s">
        <v>48984</v>
      </c>
      <c r="G11079" s="12" t="s">
        <v>62</v>
      </c>
      <c r="H11079" s="12"/>
      <c r="I11079" s="14" t="s">
        <v>1914</v>
      </c>
      <c r="J11079" s="12" t="s">
        <v>24</v>
      </c>
      <c r="K11079" s="12" t="s">
        <v>25</v>
      </c>
      <c r="L11079" s="12" t="s">
        <v>39</v>
      </c>
      <c r="M11079" s="11" t="s">
        <v>27</v>
      </c>
      <c r="N11079" s="11" t="s">
        <v>183</v>
      </c>
      <c r="O11079" s="12" t="s">
        <v>29</v>
      </c>
      <c r="P11079" s="12"/>
      <c r="Q11079" s="15" t="s">
        <v>48985</v>
      </c>
      <c r="R11079" s="12" t="s">
        <v>42</v>
      </c>
      <c r="S11079" s="11" t="s">
        <v>48986</v>
      </c>
      <c r="T11079" s="11"/>
    </row>
    <row x14ac:dyDescent="0.25" r="11080" customHeight="1" ht="19.5">
      <c r="A11080" s="10">
        <v>45226</v>
      </c>
      <c r="B11080" s="11" t="s">
        <v>48987</v>
      </c>
      <c r="C11080" s="11" t="s">
        <v>4459</v>
      </c>
      <c r="D11080" s="12"/>
      <c r="E11080" s="13">
        <v>13032747460</v>
      </c>
      <c r="F11080" s="11" t="s">
        <v>48988</v>
      </c>
      <c r="G11080" s="12" t="s">
        <v>115</v>
      </c>
      <c r="H11080" s="12"/>
      <c r="I11080" s="14" t="s">
        <v>328</v>
      </c>
      <c r="J11080" s="12" t="s">
        <v>24</v>
      </c>
      <c r="K11080" s="12" t="s">
        <v>25</v>
      </c>
      <c r="L11080" s="12" t="s">
        <v>39</v>
      </c>
      <c r="M11080" s="11" t="s">
        <v>27</v>
      </c>
      <c r="N11080" s="11" t="s">
        <v>28</v>
      </c>
      <c r="O11080" s="12" t="s">
        <v>29</v>
      </c>
      <c r="P11080" s="12"/>
      <c r="Q11080" s="15" t="s">
        <v>48989</v>
      </c>
      <c r="R11080" s="12" t="s">
        <v>42</v>
      </c>
      <c r="S11080" s="11" t="s">
        <v>48990</v>
      </c>
      <c r="T11080" s="11" t="s">
        <v>48991</v>
      </c>
    </row>
    <row x14ac:dyDescent="0.25" r="11081" customHeight="1" ht="19.5">
      <c r="A11081" s="10">
        <v>45226</v>
      </c>
      <c r="B11081" s="11" t="s">
        <v>48992</v>
      </c>
      <c r="C11081" s="11" t="s">
        <v>6252</v>
      </c>
      <c r="D11081" s="12"/>
      <c r="E11081" s="13">
        <v>15671011398</v>
      </c>
      <c r="F11081" s="11" t="s">
        <v>48993</v>
      </c>
      <c r="G11081" s="12" t="s">
        <v>23</v>
      </c>
      <c r="H11081" s="12"/>
      <c r="I11081" s="14" t="s">
        <v>1394</v>
      </c>
      <c r="J11081" s="12" t="s">
        <v>24</v>
      </c>
      <c r="K11081" s="12" t="s">
        <v>25</v>
      </c>
      <c r="L11081" s="12" t="s">
        <v>39</v>
      </c>
      <c r="M11081" s="11" t="s">
        <v>27</v>
      </c>
      <c r="N11081" s="11" t="s">
        <v>28</v>
      </c>
      <c r="O11081" s="12" t="s">
        <v>29</v>
      </c>
      <c r="P11081" s="12"/>
      <c r="Q11081" s="15" t="s">
        <v>48994</v>
      </c>
      <c r="R11081" s="12" t="s">
        <v>42</v>
      </c>
      <c r="S11081" s="11" t="s">
        <v>48995</v>
      </c>
      <c r="T11081" s="11" t="s">
        <v>48996</v>
      </c>
    </row>
    <row x14ac:dyDescent="0.25" r="11082" customHeight="1" ht="19.5">
      <c r="A11082" s="10">
        <v>45226</v>
      </c>
      <c r="B11082" s="11" t="s">
        <v>48997</v>
      </c>
      <c r="C11082" s="11" t="s">
        <v>660</v>
      </c>
      <c r="D11082" s="12"/>
      <c r="E11082" s="13">
        <v>16671737296</v>
      </c>
      <c r="F11082" s="11" t="s">
        <v>48661</v>
      </c>
      <c r="G11082" s="12" t="s">
        <v>48</v>
      </c>
      <c r="H11082" s="12"/>
      <c r="I11082" s="14" t="s">
        <v>142</v>
      </c>
      <c r="J11082" s="12" t="s">
        <v>24</v>
      </c>
      <c r="K11082" s="12" t="s">
        <v>25</v>
      </c>
      <c r="L11082" s="12" t="s">
        <v>39</v>
      </c>
      <c r="M11082" s="11" t="s">
        <v>27</v>
      </c>
      <c r="N11082" s="11" t="s">
        <v>624</v>
      </c>
      <c r="O11082" s="12" t="s">
        <v>29</v>
      </c>
      <c r="P11082" s="12"/>
      <c r="Q11082" s="15" t="s">
        <v>48998</v>
      </c>
      <c r="R11082" s="12" t="s">
        <v>42</v>
      </c>
      <c r="S11082" s="11" t="s">
        <v>48999</v>
      </c>
      <c r="T11082" s="11" t="s">
        <v>49000</v>
      </c>
    </row>
    <row x14ac:dyDescent="0.25" r="11083" customHeight="1" ht="19.5">
      <c r="A11083" s="10">
        <v>45226</v>
      </c>
      <c r="B11083" s="11" t="s">
        <v>49001</v>
      </c>
      <c r="C11083" s="11" t="s">
        <v>5684</v>
      </c>
      <c r="D11083" s="12"/>
      <c r="E11083" s="13">
        <v>17671250280</v>
      </c>
      <c r="F11083" s="11" t="s">
        <v>38046</v>
      </c>
      <c r="G11083" s="12" t="s">
        <v>62</v>
      </c>
      <c r="H11083" s="12"/>
      <c r="I11083" s="14" t="s">
        <v>116</v>
      </c>
      <c r="J11083" s="12" t="s">
        <v>24</v>
      </c>
      <c r="K11083" s="12" t="s">
        <v>25</v>
      </c>
      <c r="L11083" s="12" t="s">
        <v>39</v>
      </c>
      <c r="M11083" s="11" t="s">
        <v>27</v>
      </c>
      <c r="N11083" s="11" t="s">
        <v>183</v>
      </c>
      <c r="O11083" s="12" t="s">
        <v>29</v>
      </c>
      <c r="P11083" s="12"/>
      <c r="Q11083" s="15" t="s">
        <v>49002</v>
      </c>
      <c r="R11083" s="12" t="s">
        <v>42</v>
      </c>
      <c r="S11083" s="11" t="s">
        <v>49003</v>
      </c>
      <c r="T11083" s="11"/>
    </row>
    <row x14ac:dyDescent="0.25" r="11084" customHeight="1" ht="19.5">
      <c r="A11084" s="10">
        <v>45228</v>
      </c>
      <c r="B11084" s="11" t="s">
        <v>49004</v>
      </c>
      <c r="C11084" s="11" t="s">
        <v>660</v>
      </c>
      <c r="D11084" s="12"/>
      <c r="E11084" s="13" t="s">
        <v>49005</v>
      </c>
      <c r="F11084" s="11" t="s">
        <v>49006</v>
      </c>
      <c r="G11084" s="12" t="s">
        <v>74</v>
      </c>
      <c r="H11084" s="12"/>
      <c r="I11084" s="14" t="s">
        <v>148</v>
      </c>
      <c r="J11084" s="12" t="s">
        <v>24</v>
      </c>
      <c r="K11084" s="12" t="s">
        <v>25</v>
      </c>
      <c r="L11084" s="12" t="s">
        <v>39</v>
      </c>
      <c r="M11084" s="11" t="s">
        <v>149</v>
      </c>
      <c r="N11084" s="11" t="s">
        <v>624</v>
      </c>
      <c r="O11084" s="12" t="s">
        <v>29</v>
      </c>
      <c r="P11084" s="12"/>
      <c r="Q11084" s="15" t="s">
        <v>49007</v>
      </c>
      <c r="R11084" s="12" t="s">
        <v>42</v>
      </c>
      <c r="S11084" s="11" t="s">
        <v>49008</v>
      </c>
      <c r="T11084" s="11" t="s">
        <v>49009</v>
      </c>
    </row>
    <row x14ac:dyDescent="0.25" r="11085" customHeight="1" ht="19.5">
      <c r="A11085" s="10">
        <v>45226</v>
      </c>
      <c r="B11085" s="11" t="s">
        <v>49010</v>
      </c>
      <c r="C11085" s="11" t="s">
        <v>6271</v>
      </c>
      <c r="D11085" s="12"/>
      <c r="E11085" s="13">
        <v>18086223260</v>
      </c>
      <c r="F11085" s="11" t="s">
        <v>49011</v>
      </c>
      <c r="G11085" s="12" t="s">
        <v>48</v>
      </c>
      <c r="H11085" s="12"/>
      <c r="I11085" s="14" t="s">
        <v>49</v>
      </c>
      <c r="J11085" s="12" t="s">
        <v>24</v>
      </c>
      <c r="K11085" s="12" t="s">
        <v>25</v>
      </c>
      <c r="L11085" s="12" t="s">
        <v>39</v>
      </c>
      <c r="M11085" s="11" t="s">
        <v>40</v>
      </c>
      <c r="N11085" s="11" t="s">
        <v>28</v>
      </c>
      <c r="O11085" s="12" t="s">
        <v>29</v>
      </c>
      <c r="P11085" s="12"/>
      <c r="Q11085" s="15" t="s">
        <v>49012</v>
      </c>
      <c r="R11085" s="12" t="s">
        <v>42</v>
      </c>
      <c r="S11085" s="11" t="s">
        <v>49013</v>
      </c>
      <c r="T11085" s="11" t="s">
        <v>49014</v>
      </c>
    </row>
    <row x14ac:dyDescent="0.25" r="11086" customHeight="1" ht="19.5">
      <c r="A11086" s="10">
        <v>45227</v>
      </c>
      <c r="B11086" s="11" t="s">
        <v>49015</v>
      </c>
      <c r="C11086" s="11" t="s">
        <v>180</v>
      </c>
      <c r="D11086" s="12"/>
      <c r="E11086" s="13">
        <v>18671719463</v>
      </c>
      <c r="F11086" s="11" t="s">
        <v>49016</v>
      </c>
      <c r="G11086" s="12" t="s">
        <v>289</v>
      </c>
      <c r="H11086" s="12"/>
      <c r="I11086" s="14" t="s">
        <v>1914</v>
      </c>
      <c r="J11086" s="12" t="s">
        <v>24</v>
      </c>
      <c r="K11086" s="12" t="s">
        <v>25</v>
      </c>
      <c r="L11086" s="12" t="s">
        <v>39</v>
      </c>
      <c r="M11086" s="11" t="s">
        <v>40</v>
      </c>
      <c r="N11086" s="11" t="s">
        <v>183</v>
      </c>
      <c r="O11086" s="12" t="s">
        <v>29</v>
      </c>
      <c r="P11086" s="12"/>
      <c r="Q11086" s="15" t="s">
        <v>49017</v>
      </c>
      <c r="R11086" s="12" t="s">
        <v>51</v>
      </c>
      <c r="S11086" s="11" t="s">
        <v>49018</v>
      </c>
      <c r="T11086" s="11"/>
    </row>
    <row x14ac:dyDescent="0.25" r="11087" customHeight="1" ht="19.5">
      <c r="A11087" s="10">
        <v>45226</v>
      </c>
      <c r="B11087" s="11" t="s">
        <v>49019</v>
      </c>
      <c r="C11087" s="11" t="s">
        <v>46</v>
      </c>
      <c r="D11087" s="12"/>
      <c r="E11087" s="13">
        <v>16671707658</v>
      </c>
      <c r="F11087" s="11" t="s">
        <v>15901</v>
      </c>
      <c r="G11087" s="12" t="s">
        <v>23</v>
      </c>
      <c r="H11087" s="12"/>
      <c r="I11087" s="14" t="s">
        <v>189</v>
      </c>
      <c r="J11087" s="12" t="s">
        <v>24</v>
      </c>
      <c r="K11087" s="12" t="s">
        <v>25</v>
      </c>
      <c r="L11087" s="12" t="s">
        <v>39</v>
      </c>
      <c r="M11087" s="11" t="s">
        <v>40</v>
      </c>
      <c r="N11087" s="11" t="s">
        <v>28</v>
      </c>
      <c r="O11087" s="12" t="s">
        <v>29</v>
      </c>
      <c r="P11087" s="12"/>
      <c r="Q11087" s="15" t="s">
        <v>49020</v>
      </c>
      <c r="R11087" s="12" t="s">
        <v>42</v>
      </c>
      <c r="S11087" s="11" t="s">
        <v>49021</v>
      </c>
      <c r="T11087" s="11" t="s">
        <v>49022</v>
      </c>
    </row>
    <row x14ac:dyDescent="0.25" r="11088" customHeight="1" ht="19.5">
      <c r="A11088" s="10">
        <v>45226</v>
      </c>
      <c r="B11088" s="11" t="s">
        <v>49023</v>
      </c>
      <c r="C11088" s="11" t="s">
        <v>1132</v>
      </c>
      <c r="D11088" s="12"/>
      <c r="E11088" s="13">
        <v>13032708255</v>
      </c>
      <c r="F11088" s="11" t="s">
        <v>34860</v>
      </c>
      <c r="G11088" s="12" t="s">
        <v>115</v>
      </c>
      <c r="H11088" s="12"/>
      <c r="I11088" s="14" t="s">
        <v>57</v>
      </c>
      <c r="J11088" s="12" t="s">
        <v>24</v>
      </c>
      <c r="K11088" s="12" t="s">
        <v>25</v>
      </c>
      <c r="L11088" s="12" t="s">
        <v>39</v>
      </c>
      <c r="M11088" s="11" t="s">
        <v>27</v>
      </c>
      <c r="N11088" s="11" t="s">
        <v>183</v>
      </c>
      <c r="O11088" s="12" t="s">
        <v>29</v>
      </c>
      <c r="P11088" s="12"/>
      <c r="Q11088" s="15" t="s">
        <v>49024</v>
      </c>
      <c r="R11088" s="12" t="s">
        <v>51</v>
      </c>
      <c r="S11088" s="11" t="s">
        <v>49025</v>
      </c>
      <c r="T11088" s="11"/>
    </row>
    <row x14ac:dyDescent="0.25" r="11089" customHeight="1" ht="19.5">
      <c r="A11089" s="10">
        <v>45227</v>
      </c>
      <c r="B11089" s="11" t="s">
        <v>49026</v>
      </c>
      <c r="C11089" s="11" t="s">
        <v>4882</v>
      </c>
      <c r="D11089" s="12"/>
      <c r="E11089" s="13" t="s">
        <v>43954</v>
      </c>
      <c r="F11089" s="11" t="s">
        <v>43955</v>
      </c>
      <c r="G11089" s="12" t="s">
        <v>74</v>
      </c>
      <c r="H11089" s="12"/>
      <c r="I11089" s="14" t="s">
        <v>148</v>
      </c>
      <c r="J11089" s="12" t="s">
        <v>24</v>
      </c>
      <c r="K11089" s="12" t="s">
        <v>25</v>
      </c>
      <c r="L11089" s="12" t="s">
        <v>39</v>
      </c>
      <c r="M11089" s="11" t="s">
        <v>149</v>
      </c>
      <c r="N11089" s="11" t="s">
        <v>4871</v>
      </c>
      <c r="O11089" s="12" t="s">
        <v>29</v>
      </c>
      <c r="P11089" s="12"/>
      <c r="Q11089" s="15" t="s">
        <v>49027</v>
      </c>
      <c r="R11089" s="12" t="s">
        <v>148</v>
      </c>
      <c r="S11089" s="11" t="s">
        <v>49028</v>
      </c>
      <c r="T11089" s="11" t="s">
        <v>4887</v>
      </c>
    </row>
    <row x14ac:dyDescent="0.25" r="11090" customHeight="1" ht="19.5">
      <c r="A11090" s="10">
        <v>45226</v>
      </c>
      <c r="B11090" s="11" t="s">
        <v>49029</v>
      </c>
      <c r="C11090" s="11" t="s">
        <v>180</v>
      </c>
      <c r="D11090" s="12"/>
      <c r="E11090" s="13">
        <v>18671770371</v>
      </c>
      <c r="F11090" s="11" t="s">
        <v>49030</v>
      </c>
      <c r="G11090" s="12" t="s">
        <v>74</v>
      </c>
      <c r="H11090" s="12"/>
      <c r="I11090" s="14" t="s">
        <v>486</v>
      </c>
      <c r="J11090" s="12" t="s">
        <v>24</v>
      </c>
      <c r="K11090" s="12" t="s">
        <v>25</v>
      </c>
      <c r="L11090" s="12" t="s">
        <v>39</v>
      </c>
      <c r="M11090" s="11" t="s">
        <v>40</v>
      </c>
      <c r="N11090" s="11" t="s">
        <v>183</v>
      </c>
      <c r="O11090" s="12" t="s">
        <v>29</v>
      </c>
      <c r="P11090" s="12"/>
      <c r="Q11090" s="15" t="s">
        <v>49031</v>
      </c>
      <c r="R11090" s="12" t="s">
        <v>51</v>
      </c>
      <c r="S11090" s="11" t="s">
        <v>49032</v>
      </c>
      <c r="T11090" s="11"/>
    </row>
    <row x14ac:dyDescent="0.25" r="11091" customHeight="1" ht="19.5">
      <c r="A11091" s="10">
        <v>45227</v>
      </c>
      <c r="B11091" s="11" t="s">
        <v>49033</v>
      </c>
      <c r="C11091" s="11" t="s">
        <v>5601</v>
      </c>
      <c r="D11091" s="12"/>
      <c r="E11091" s="13">
        <v>18671721355</v>
      </c>
      <c r="F11091" s="11" t="s">
        <v>49034</v>
      </c>
      <c r="G11091" s="12" t="s">
        <v>115</v>
      </c>
      <c r="H11091" s="12"/>
      <c r="I11091" s="14" t="s">
        <v>259</v>
      </c>
      <c r="J11091" s="12" t="s">
        <v>24</v>
      </c>
      <c r="K11091" s="12" t="s">
        <v>25</v>
      </c>
      <c r="L11091" s="12" t="s">
        <v>39</v>
      </c>
      <c r="M11091" s="11" t="s">
        <v>27</v>
      </c>
      <c r="N11091" s="11" t="s">
        <v>28</v>
      </c>
      <c r="O11091" s="12" t="s">
        <v>29</v>
      </c>
      <c r="P11091" s="12"/>
      <c r="Q11091" s="15" t="s">
        <v>49035</v>
      </c>
      <c r="R11091" s="12" t="s">
        <v>42</v>
      </c>
      <c r="S11091" s="11" t="s">
        <v>49036</v>
      </c>
      <c r="T11091" s="11" t="s">
        <v>49037</v>
      </c>
    </row>
    <row x14ac:dyDescent="0.25" r="11092" customHeight="1" ht="19.5">
      <c r="A11092" s="10">
        <v>45226</v>
      </c>
      <c r="B11092" s="11" t="s">
        <v>49038</v>
      </c>
      <c r="C11092" s="11" t="s">
        <v>5684</v>
      </c>
      <c r="D11092" s="12"/>
      <c r="E11092" s="13">
        <v>13217178162</v>
      </c>
      <c r="F11092" s="11" t="s">
        <v>49039</v>
      </c>
      <c r="G11092" s="12" t="s">
        <v>216</v>
      </c>
      <c r="H11092" s="12"/>
      <c r="I11092" s="14" t="s">
        <v>211</v>
      </c>
      <c r="J11092" s="12" t="s">
        <v>24</v>
      </c>
      <c r="K11092" s="12" t="s">
        <v>25</v>
      </c>
      <c r="L11092" s="12" t="s">
        <v>39</v>
      </c>
      <c r="M11092" s="11" t="s">
        <v>27</v>
      </c>
      <c r="N11092" s="11" t="s">
        <v>183</v>
      </c>
      <c r="O11092" s="12" t="s">
        <v>29</v>
      </c>
      <c r="P11092" s="12"/>
      <c r="Q11092" s="15" t="s">
        <v>49040</v>
      </c>
      <c r="R11092" s="12" t="s">
        <v>42</v>
      </c>
      <c r="S11092" s="11" t="s">
        <v>49041</v>
      </c>
      <c r="T11092" s="11"/>
    </row>
    <row x14ac:dyDescent="0.25" r="11093" customHeight="1" ht="19.5">
      <c r="A11093" s="10">
        <v>45227</v>
      </c>
      <c r="B11093" s="11" t="s">
        <v>49042</v>
      </c>
      <c r="C11093" s="11" t="s">
        <v>5601</v>
      </c>
      <c r="D11093" s="12"/>
      <c r="E11093" s="13">
        <v>15587926179</v>
      </c>
      <c r="F11093" s="11" t="s">
        <v>42939</v>
      </c>
      <c r="G11093" s="12" t="s">
        <v>115</v>
      </c>
      <c r="H11093" s="12"/>
      <c r="I11093" s="14" t="s">
        <v>796</v>
      </c>
      <c r="J11093" s="12" t="s">
        <v>24</v>
      </c>
      <c r="K11093" s="12" t="s">
        <v>25</v>
      </c>
      <c r="L11093" s="12" t="s">
        <v>39</v>
      </c>
      <c r="M11093" s="11" t="s">
        <v>27</v>
      </c>
      <c r="N11093" s="11" t="s">
        <v>28</v>
      </c>
      <c r="O11093" s="12" t="s">
        <v>29</v>
      </c>
      <c r="P11093" s="12"/>
      <c r="Q11093" s="15" t="s">
        <v>49043</v>
      </c>
      <c r="R11093" s="12" t="s">
        <v>42</v>
      </c>
      <c r="S11093" s="11" t="s">
        <v>49044</v>
      </c>
      <c r="T11093" s="11" t="s">
        <v>49045</v>
      </c>
    </row>
    <row x14ac:dyDescent="0.25" r="11094" customHeight="1" ht="19.5">
      <c r="A11094" s="10">
        <v>45226</v>
      </c>
      <c r="B11094" s="11" t="s">
        <v>49046</v>
      </c>
      <c r="C11094" s="11" t="s">
        <v>691</v>
      </c>
      <c r="D11094" s="12"/>
      <c r="E11094" s="13">
        <v>15671027717</v>
      </c>
      <c r="F11094" s="11" t="s">
        <v>1144</v>
      </c>
      <c r="G11094" s="12" t="s">
        <v>115</v>
      </c>
      <c r="H11094" s="12"/>
      <c r="I11094" s="14" t="s">
        <v>75</v>
      </c>
      <c r="J11094" s="12" t="s">
        <v>24</v>
      </c>
      <c r="K11094" s="12" t="s">
        <v>25</v>
      </c>
      <c r="L11094" s="12" t="s">
        <v>39</v>
      </c>
      <c r="M11094" s="11" t="s">
        <v>27</v>
      </c>
      <c r="N11094" s="11" t="s">
        <v>28</v>
      </c>
      <c r="O11094" s="12" t="s">
        <v>29</v>
      </c>
      <c r="P11094" s="12"/>
      <c r="Q11094" s="15" t="s">
        <v>49047</v>
      </c>
      <c r="R11094" s="12" t="s">
        <v>42</v>
      </c>
      <c r="S11094" s="11" t="s">
        <v>49048</v>
      </c>
      <c r="T11094" s="11" t="s">
        <v>49049</v>
      </c>
    </row>
    <row x14ac:dyDescent="0.25" r="11095" customHeight="1" ht="19.5">
      <c r="A11095" s="10">
        <v>45227</v>
      </c>
      <c r="B11095" s="11" t="s">
        <v>49050</v>
      </c>
      <c r="C11095" s="11" t="s">
        <v>685</v>
      </c>
      <c r="D11095" s="12"/>
      <c r="E11095" s="13" t="s">
        <v>12185</v>
      </c>
      <c r="F11095" s="11" t="s">
        <v>12186</v>
      </c>
      <c r="G11095" s="12" t="s">
        <v>74</v>
      </c>
      <c r="H11095" s="12"/>
      <c r="I11095" s="14" t="s">
        <v>87</v>
      </c>
      <c r="J11095" s="12" t="s">
        <v>24</v>
      </c>
      <c r="K11095" s="12" t="s">
        <v>25</v>
      </c>
      <c r="L11095" s="12" t="s">
        <v>39</v>
      </c>
      <c r="M11095" s="11" t="s">
        <v>675</v>
      </c>
      <c r="N11095" s="11" t="s">
        <v>28</v>
      </c>
      <c r="O11095" s="12" t="s">
        <v>29</v>
      </c>
      <c r="P11095" s="12"/>
      <c r="Q11095" s="15" t="s">
        <v>49051</v>
      </c>
      <c r="R11095" s="12" t="s">
        <v>42</v>
      </c>
      <c r="S11095" s="11" t="s">
        <v>49052</v>
      </c>
      <c r="T11095" s="11" t="s">
        <v>49053</v>
      </c>
    </row>
    <row x14ac:dyDescent="0.25" r="11096" customHeight="1" ht="19.5">
      <c r="A11096" s="10">
        <v>45226</v>
      </c>
      <c r="B11096" s="11" t="s">
        <v>49054</v>
      </c>
      <c r="C11096" s="11" t="s">
        <v>725</v>
      </c>
      <c r="D11096" s="12"/>
      <c r="E11096" s="13">
        <v>15872491269</v>
      </c>
      <c r="F11096" s="11" t="s">
        <v>14482</v>
      </c>
      <c r="G11096" s="12" t="s">
        <v>23</v>
      </c>
      <c r="H11096" s="12"/>
      <c r="I11096" s="14" t="s">
        <v>63</v>
      </c>
      <c r="J11096" s="12" t="s">
        <v>24</v>
      </c>
      <c r="K11096" s="12" t="s">
        <v>25</v>
      </c>
      <c r="L11096" s="12" t="s">
        <v>39</v>
      </c>
      <c r="M11096" s="11" t="s">
        <v>40</v>
      </c>
      <c r="N11096" s="11" t="s">
        <v>28</v>
      </c>
      <c r="O11096" s="12" t="s">
        <v>29</v>
      </c>
      <c r="P11096" s="12"/>
      <c r="Q11096" s="15" t="s">
        <v>49055</v>
      </c>
      <c r="R11096" s="12" t="s">
        <v>42</v>
      </c>
      <c r="S11096" s="11" t="s">
        <v>49056</v>
      </c>
      <c r="T11096" s="11" t="s">
        <v>49057</v>
      </c>
    </row>
    <row x14ac:dyDescent="0.25" r="11097" customHeight="1" ht="19.5">
      <c r="A11097" s="10">
        <v>45226</v>
      </c>
      <c r="B11097" s="11" t="s">
        <v>49058</v>
      </c>
      <c r="C11097" s="11" t="s">
        <v>660</v>
      </c>
      <c r="D11097" s="12"/>
      <c r="E11097" s="13" t="s">
        <v>49059</v>
      </c>
      <c r="F11097" s="11" t="s">
        <v>49060</v>
      </c>
      <c r="G11097" s="12" t="s">
        <v>74</v>
      </c>
      <c r="H11097" s="12"/>
      <c r="I11097" s="14" t="s">
        <v>49</v>
      </c>
      <c r="J11097" s="12" t="s">
        <v>24</v>
      </c>
      <c r="K11097" s="12" t="s">
        <v>25</v>
      </c>
      <c r="L11097" s="12" t="s">
        <v>39</v>
      </c>
      <c r="M11097" s="11" t="s">
        <v>40</v>
      </c>
      <c r="N11097" s="11" t="s">
        <v>624</v>
      </c>
      <c r="O11097" s="12" t="s">
        <v>29</v>
      </c>
      <c r="P11097" s="12"/>
      <c r="Q11097" s="15" t="s">
        <v>49061</v>
      </c>
      <c r="R11097" s="12" t="s">
        <v>42</v>
      </c>
      <c r="S11097" s="11" t="s">
        <v>49062</v>
      </c>
      <c r="T11097" s="11" t="s">
        <v>49063</v>
      </c>
    </row>
    <row x14ac:dyDescent="0.25" r="11098" customHeight="1" ht="19.5">
      <c r="A11098" s="10">
        <v>45228</v>
      </c>
      <c r="B11098" s="11" t="s">
        <v>49064</v>
      </c>
      <c r="C11098" s="11" t="s">
        <v>180</v>
      </c>
      <c r="D11098" s="12"/>
      <c r="E11098" s="13">
        <v>18671772897</v>
      </c>
      <c r="F11098" s="11" t="s">
        <v>49065</v>
      </c>
      <c r="G11098" s="12" t="s">
        <v>115</v>
      </c>
      <c r="H11098" s="12"/>
      <c r="I11098" s="14" t="s">
        <v>116</v>
      </c>
      <c r="J11098" s="12" t="s">
        <v>24</v>
      </c>
      <c r="K11098" s="12" t="s">
        <v>25</v>
      </c>
      <c r="L11098" s="12" t="s">
        <v>39</v>
      </c>
      <c r="M11098" s="11" t="s">
        <v>27</v>
      </c>
      <c r="N11098" s="11" t="s">
        <v>183</v>
      </c>
      <c r="O11098" s="12" t="s">
        <v>29</v>
      </c>
      <c r="P11098" s="12"/>
      <c r="Q11098" s="15" t="s">
        <v>49066</v>
      </c>
      <c r="R11098" s="12" t="s">
        <v>51</v>
      </c>
      <c r="S11098" s="11" t="s">
        <v>49067</v>
      </c>
      <c r="T11098" s="11"/>
    </row>
    <row x14ac:dyDescent="0.25" r="11099" customHeight="1" ht="19.5">
      <c r="A11099" s="10">
        <v>45226</v>
      </c>
      <c r="B11099" s="11" t="s">
        <v>49068</v>
      </c>
      <c r="C11099" s="11" t="s">
        <v>691</v>
      </c>
      <c r="D11099" s="12"/>
      <c r="E11099" s="13">
        <v>16671758290</v>
      </c>
      <c r="F11099" s="11" t="s">
        <v>49069</v>
      </c>
      <c r="G11099" s="12" t="s">
        <v>23</v>
      </c>
      <c r="H11099" s="12"/>
      <c r="I11099" s="14" t="s">
        <v>221</v>
      </c>
      <c r="J11099" s="12" t="s">
        <v>24</v>
      </c>
      <c r="K11099" s="12" t="s">
        <v>25</v>
      </c>
      <c r="L11099" s="12" t="s">
        <v>39</v>
      </c>
      <c r="M11099" s="11" t="s">
        <v>27</v>
      </c>
      <c r="N11099" s="11" t="s">
        <v>28</v>
      </c>
      <c r="O11099" s="12" t="s">
        <v>29</v>
      </c>
      <c r="P11099" s="12"/>
      <c r="Q11099" s="15" t="s">
        <v>49070</v>
      </c>
      <c r="R11099" s="12" t="s">
        <v>42</v>
      </c>
      <c r="S11099" s="11" t="s">
        <v>49071</v>
      </c>
      <c r="T11099" s="11" t="s">
        <v>49072</v>
      </c>
    </row>
    <row x14ac:dyDescent="0.25" r="11100" customHeight="1" ht="19.5">
      <c r="A11100" s="10">
        <v>45227</v>
      </c>
      <c r="B11100" s="11" t="s">
        <v>49073</v>
      </c>
      <c r="C11100" s="11" t="s">
        <v>180</v>
      </c>
      <c r="D11100" s="12"/>
      <c r="E11100" s="13">
        <v>18671785896</v>
      </c>
      <c r="F11100" s="11" t="s">
        <v>49074</v>
      </c>
      <c r="G11100" s="12" t="s">
        <v>115</v>
      </c>
      <c r="H11100" s="12"/>
      <c r="I11100" s="14" t="s">
        <v>272</v>
      </c>
      <c r="J11100" s="12" t="s">
        <v>24</v>
      </c>
      <c r="K11100" s="12" t="s">
        <v>25</v>
      </c>
      <c r="L11100" s="12" t="s">
        <v>39</v>
      </c>
      <c r="M11100" s="11" t="s">
        <v>27</v>
      </c>
      <c r="N11100" s="11" t="s">
        <v>183</v>
      </c>
      <c r="O11100" s="12" t="s">
        <v>29</v>
      </c>
      <c r="P11100" s="12"/>
      <c r="Q11100" s="15" t="s">
        <v>49075</v>
      </c>
      <c r="R11100" s="12" t="s">
        <v>51</v>
      </c>
      <c r="S11100" s="11" t="s">
        <v>49076</v>
      </c>
      <c r="T11100" s="11"/>
    </row>
    <row x14ac:dyDescent="0.25" r="11101" customHeight="1" ht="19.5">
      <c r="A11101" s="10">
        <v>45226</v>
      </c>
      <c r="B11101" s="11" t="s">
        <v>49077</v>
      </c>
      <c r="C11101" s="11" t="s">
        <v>180</v>
      </c>
      <c r="D11101" s="12"/>
      <c r="E11101" s="13">
        <v>18672094655</v>
      </c>
      <c r="F11101" s="11" t="s">
        <v>1305</v>
      </c>
      <c r="G11101" s="12" t="s">
        <v>37</v>
      </c>
      <c r="H11101" s="12"/>
      <c r="I11101" s="14" t="s">
        <v>136</v>
      </c>
      <c r="J11101" s="12" t="s">
        <v>24</v>
      </c>
      <c r="K11101" s="12" t="s">
        <v>25</v>
      </c>
      <c r="L11101" s="12" t="s">
        <v>39</v>
      </c>
      <c r="M11101" s="11" t="s">
        <v>40</v>
      </c>
      <c r="N11101" s="11" t="s">
        <v>183</v>
      </c>
      <c r="O11101" s="12" t="s">
        <v>29</v>
      </c>
      <c r="P11101" s="12"/>
      <c r="Q11101" s="15" t="s">
        <v>49078</v>
      </c>
      <c r="R11101" s="12" t="s">
        <v>51</v>
      </c>
      <c r="S11101" s="17" t="s">
        <v>49079</v>
      </c>
      <c r="T11101" s="11"/>
    </row>
    <row x14ac:dyDescent="0.25" r="11102" customHeight="1" ht="19.5">
      <c r="A11102" s="10">
        <v>45228</v>
      </c>
      <c r="B11102" s="11" t="s">
        <v>49080</v>
      </c>
      <c r="C11102" s="11" t="s">
        <v>545</v>
      </c>
      <c r="D11102" s="12"/>
      <c r="E11102" s="13">
        <v>15997659156</v>
      </c>
      <c r="F11102" s="11" t="s">
        <v>49081</v>
      </c>
      <c r="G11102" s="12" t="s">
        <v>74</v>
      </c>
      <c r="H11102" s="12"/>
      <c r="I11102" s="14" t="s">
        <v>87</v>
      </c>
      <c r="J11102" s="12" t="s">
        <v>24</v>
      </c>
      <c r="K11102" s="12" t="s">
        <v>25</v>
      </c>
      <c r="L11102" s="12" t="s">
        <v>39</v>
      </c>
      <c r="M11102" s="11" t="s">
        <v>40</v>
      </c>
      <c r="N11102" s="11" t="s">
        <v>28</v>
      </c>
      <c r="O11102" s="12" t="s">
        <v>29</v>
      </c>
      <c r="P11102" s="12"/>
      <c r="Q11102" s="15" t="s">
        <v>49082</v>
      </c>
      <c r="R11102" s="12" t="s">
        <v>42</v>
      </c>
      <c r="S11102" s="11" t="s">
        <v>49083</v>
      </c>
      <c r="T11102" s="11" t="s">
        <v>49084</v>
      </c>
    </row>
    <row x14ac:dyDescent="0.25" r="11103" customHeight="1" ht="19.5">
      <c r="A11103" s="10">
        <v>45226</v>
      </c>
      <c r="B11103" s="11" t="s">
        <v>49085</v>
      </c>
      <c r="C11103" s="11" t="s">
        <v>5684</v>
      </c>
      <c r="D11103" s="12"/>
      <c r="E11103" s="13">
        <v>17671250108</v>
      </c>
      <c r="F11103" s="11" t="s">
        <v>49086</v>
      </c>
      <c r="G11103" s="12" t="s">
        <v>62</v>
      </c>
      <c r="H11103" s="12"/>
      <c r="I11103" s="14" t="s">
        <v>272</v>
      </c>
      <c r="J11103" s="12" t="s">
        <v>24</v>
      </c>
      <c r="K11103" s="12" t="s">
        <v>25</v>
      </c>
      <c r="L11103" s="12" t="s">
        <v>39</v>
      </c>
      <c r="M11103" s="11" t="s">
        <v>27</v>
      </c>
      <c r="N11103" s="11" t="s">
        <v>183</v>
      </c>
      <c r="O11103" s="12" t="s">
        <v>29</v>
      </c>
      <c r="P11103" s="12"/>
      <c r="Q11103" s="15" t="s">
        <v>49087</v>
      </c>
      <c r="R11103" s="12" t="s">
        <v>42</v>
      </c>
      <c r="S11103" s="11" t="s">
        <v>49088</v>
      </c>
      <c r="T11103" s="11"/>
    </row>
    <row x14ac:dyDescent="0.25" r="11104" customHeight="1" ht="19.5">
      <c r="A11104" s="10">
        <v>45226</v>
      </c>
      <c r="B11104" s="11" t="s">
        <v>49089</v>
      </c>
      <c r="C11104" s="11" t="s">
        <v>180</v>
      </c>
      <c r="D11104" s="12"/>
      <c r="E11104" s="13">
        <v>18672105889</v>
      </c>
      <c r="F11104" s="11" t="s">
        <v>49090</v>
      </c>
      <c r="G11104" s="12" t="s">
        <v>115</v>
      </c>
      <c r="H11104" s="12"/>
      <c r="I11104" s="14" t="s">
        <v>81</v>
      </c>
      <c r="J11104" s="12" t="s">
        <v>24</v>
      </c>
      <c r="K11104" s="12" t="s">
        <v>25</v>
      </c>
      <c r="L11104" s="12" t="s">
        <v>39</v>
      </c>
      <c r="M11104" s="11" t="s">
        <v>40</v>
      </c>
      <c r="N11104" s="11" t="s">
        <v>183</v>
      </c>
      <c r="O11104" s="12" t="s">
        <v>29</v>
      </c>
      <c r="P11104" s="12"/>
      <c r="Q11104" s="15" t="s">
        <v>49091</v>
      </c>
      <c r="R11104" s="12" t="s">
        <v>51</v>
      </c>
      <c r="S11104" s="11" t="s">
        <v>49092</v>
      </c>
      <c r="T11104" s="11"/>
    </row>
    <row x14ac:dyDescent="0.25" r="11105" customHeight="1" ht="19.5">
      <c r="A11105" s="10">
        <v>45227</v>
      </c>
      <c r="B11105" s="11" t="s">
        <v>49093</v>
      </c>
      <c r="C11105" s="11" t="s">
        <v>691</v>
      </c>
      <c r="D11105" s="12"/>
      <c r="E11105" s="13">
        <v>18571003256</v>
      </c>
      <c r="F11105" s="11" t="s">
        <v>49094</v>
      </c>
      <c r="G11105" s="12" t="s">
        <v>115</v>
      </c>
      <c r="H11105" s="12"/>
      <c r="I11105" s="14" t="s">
        <v>221</v>
      </c>
      <c r="J11105" s="12" t="s">
        <v>24</v>
      </c>
      <c r="K11105" s="12" t="s">
        <v>25</v>
      </c>
      <c r="L11105" s="12" t="s">
        <v>39</v>
      </c>
      <c r="M11105" s="11" t="s">
        <v>40</v>
      </c>
      <c r="N11105" s="11" t="s">
        <v>28</v>
      </c>
      <c r="O11105" s="12" t="s">
        <v>29</v>
      </c>
      <c r="P11105" s="12"/>
      <c r="Q11105" s="15" t="s">
        <v>49095</v>
      </c>
      <c r="R11105" s="12" t="s">
        <v>42</v>
      </c>
      <c r="S11105" s="11" t="s">
        <v>49096</v>
      </c>
      <c r="T11105" s="11" t="s">
        <v>49097</v>
      </c>
    </row>
    <row x14ac:dyDescent="0.25" r="11106" customHeight="1" ht="19.5">
      <c r="A11106" s="10">
        <v>45227</v>
      </c>
      <c r="B11106" s="11" t="s">
        <v>49098</v>
      </c>
      <c r="C11106" s="11" t="s">
        <v>691</v>
      </c>
      <c r="D11106" s="12"/>
      <c r="E11106" s="13">
        <v>13217272680</v>
      </c>
      <c r="F11106" s="11" t="s">
        <v>49099</v>
      </c>
      <c r="G11106" s="12" t="s">
        <v>23</v>
      </c>
      <c r="H11106" s="12"/>
      <c r="I11106" s="14" t="s">
        <v>328</v>
      </c>
      <c r="J11106" s="12" t="s">
        <v>24</v>
      </c>
      <c r="K11106" s="12" t="s">
        <v>25</v>
      </c>
      <c r="L11106" s="12" t="s">
        <v>39</v>
      </c>
      <c r="M11106" s="11" t="s">
        <v>40</v>
      </c>
      <c r="N11106" s="11" t="s">
        <v>28</v>
      </c>
      <c r="O11106" s="12" t="s">
        <v>29</v>
      </c>
      <c r="P11106" s="12"/>
      <c r="Q11106" s="15" t="s">
        <v>49100</v>
      </c>
      <c r="R11106" s="12" t="s">
        <v>42</v>
      </c>
      <c r="S11106" s="11" t="s">
        <v>49101</v>
      </c>
      <c r="T11106" s="11" t="s">
        <v>49102</v>
      </c>
    </row>
    <row x14ac:dyDescent="0.25" r="11107" customHeight="1" ht="19.5">
      <c r="A11107" s="10">
        <v>45226</v>
      </c>
      <c r="B11107" s="11" t="s">
        <v>49103</v>
      </c>
      <c r="C11107" s="11" t="s">
        <v>5684</v>
      </c>
      <c r="D11107" s="12"/>
      <c r="E11107" s="13">
        <v>18695068886</v>
      </c>
      <c r="F11107" s="11" t="s">
        <v>6768</v>
      </c>
      <c r="G11107" s="12" t="s">
        <v>62</v>
      </c>
      <c r="H11107" s="12"/>
      <c r="I11107" s="14" t="s">
        <v>1914</v>
      </c>
      <c r="J11107" s="12" t="s">
        <v>24</v>
      </c>
      <c r="K11107" s="12" t="s">
        <v>25</v>
      </c>
      <c r="L11107" s="12" t="s">
        <v>39</v>
      </c>
      <c r="M11107" s="11" t="s">
        <v>40</v>
      </c>
      <c r="N11107" s="11" t="s">
        <v>183</v>
      </c>
      <c r="O11107" s="12" t="s">
        <v>29</v>
      </c>
      <c r="P11107" s="12"/>
      <c r="Q11107" s="15" t="s">
        <v>49104</v>
      </c>
      <c r="R11107" s="12" t="s">
        <v>42</v>
      </c>
      <c r="S11107" s="11" t="s">
        <v>49105</v>
      </c>
      <c r="T11107" s="11"/>
    </row>
    <row x14ac:dyDescent="0.25" r="11108" customHeight="1" ht="19.5">
      <c r="A11108" s="10">
        <v>45227</v>
      </c>
      <c r="B11108" s="11" t="s">
        <v>49106</v>
      </c>
      <c r="C11108" s="11" t="s">
        <v>158</v>
      </c>
      <c r="D11108" s="12"/>
      <c r="E11108" s="13" t="s">
        <v>49107</v>
      </c>
      <c r="F11108" s="11" t="s">
        <v>49108</v>
      </c>
      <c r="G11108" s="12" t="s">
        <v>74</v>
      </c>
      <c r="H11108" s="12"/>
      <c r="I11108" s="14" t="s">
        <v>590</v>
      </c>
      <c r="J11108" s="12" t="s">
        <v>24</v>
      </c>
      <c r="K11108" s="12" t="s">
        <v>25</v>
      </c>
      <c r="L11108" s="12" t="s">
        <v>39</v>
      </c>
      <c r="M11108" s="11" t="s">
        <v>149</v>
      </c>
      <c r="N11108" s="11" t="s">
        <v>28</v>
      </c>
      <c r="O11108" s="12" t="s">
        <v>29</v>
      </c>
      <c r="P11108" s="12"/>
      <c r="Q11108" s="15" t="s">
        <v>49109</v>
      </c>
      <c r="R11108" s="12" t="s">
        <v>42</v>
      </c>
      <c r="S11108" s="11" t="s">
        <v>49110</v>
      </c>
      <c r="T11108" s="11" t="s">
        <v>49111</v>
      </c>
    </row>
    <row x14ac:dyDescent="0.25" r="11109" customHeight="1" ht="19.5">
      <c r="A11109" s="10">
        <v>45227</v>
      </c>
      <c r="B11109" s="11" t="s">
        <v>49112</v>
      </c>
      <c r="C11109" s="11" t="s">
        <v>660</v>
      </c>
      <c r="D11109" s="12"/>
      <c r="E11109" s="13">
        <v>13277172668</v>
      </c>
      <c r="F11109" s="11" t="s">
        <v>18833</v>
      </c>
      <c r="G11109" s="12" t="s">
        <v>48</v>
      </c>
      <c r="H11109" s="12" t="s">
        <v>98</v>
      </c>
      <c r="I11109" s="14" t="s">
        <v>75</v>
      </c>
      <c r="J11109" s="12" t="s">
        <v>24</v>
      </c>
      <c r="K11109" s="12" t="s">
        <v>25</v>
      </c>
      <c r="L11109" s="12" t="s">
        <v>39</v>
      </c>
      <c r="M11109" s="11" t="s">
        <v>27</v>
      </c>
      <c r="N11109" s="11" t="s">
        <v>624</v>
      </c>
      <c r="O11109" s="12" t="s">
        <v>29</v>
      </c>
      <c r="P11109" s="12"/>
      <c r="Q11109" s="15" t="s">
        <v>49113</v>
      </c>
      <c r="R11109" s="12" t="s">
        <v>42</v>
      </c>
      <c r="S11109" s="11" t="s">
        <v>49114</v>
      </c>
      <c r="T11109" s="11" t="s">
        <v>49115</v>
      </c>
    </row>
    <row x14ac:dyDescent="0.25" r="11110" customHeight="1" ht="19.5">
      <c r="A11110" s="10">
        <v>45226</v>
      </c>
      <c r="B11110" s="11" t="s">
        <v>49116</v>
      </c>
      <c r="C11110" s="11" t="s">
        <v>239</v>
      </c>
      <c r="D11110" s="12"/>
      <c r="E11110" s="13">
        <v>15586368284</v>
      </c>
      <c r="F11110" s="11" t="s">
        <v>10924</v>
      </c>
      <c r="G11110" s="12" t="s">
        <v>115</v>
      </c>
      <c r="H11110" s="12"/>
      <c r="I11110" s="14" t="s">
        <v>749</v>
      </c>
      <c r="J11110" s="12" t="s">
        <v>24</v>
      </c>
      <c r="K11110" s="12" t="s">
        <v>25</v>
      </c>
      <c r="L11110" s="12" t="s">
        <v>39</v>
      </c>
      <c r="M11110" s="11" t="s">
        <v>27</v>
      </c>
      <c r="N11110" s="11" t="s">
        <v>183</v>
      </c>
      <c r="O11110" s="12" t="s">
        <v>29</v>
      </c>
      <c r="P11110" s="12"/>
      <c r="Q11110" s="15" t="s">
        <v>49117</v>
      </c>
      <c r="R11110" s="12" t="s">
        <v>51</v>
      </c>
      <c r="S11110" s="11" t="s">
        <v>49118</v>
      </c>
      <c r="T11110" s="11"/>
    </row>
    <row x14ac:dyDescent="0.25" r="11111" customHeight="1" ht="19.5">
      <c r="A11111" s="10">
        <v>45228</v>
      </c>
      <c r="B11111" s="11" t="s">
        <v>49119</v>
      </c>
      <c r="C11111" s="11" t="s">
        <v>169</v>
      </c>
      <c r="D11111" s="12"/>
      <c r="E11111" s="13">
        <v>15607202571</v>
      </c>
      <c r="F11111" s="11" t="s">
        <v>1066</v>
      </c>
      <c r="G11111" s="12" t="s">
        <v>62</v>
      </c>
      <c r="H11111" s="12"/>
      <c r="I11111" s="14" t="s">
        <v>381</v>
      </c>
      <c r="J11111" s="12" t="s">
        <v>24</v>
      </c>
      <c r="K11111" s="12" t="s">
        <v>69</v>
      </c>
      <c r="L11111" s="12" t="s">
        <v>39</v>
      </c>
      <c r="M11111" s="11" t="s">
        <v>40</v>
      </c>
      <c r="N11111" s="11" t="s">
        <v>28</v>
      </c>
      <c r="O11111" s="12" t="s">
        <v>29</v>
      </c>
      <c r="P11111" s="12"/>
      <c r="Q11111" s="15" t="s">
        <v>49120</v>
      </c>
      <c r="R11111" s="12" t="s">
        <v>42</v>
      </c>
      <c r="S11111" s="11" t="s">
        <v>49121</v>
      </c>
      <c r="T11111" s="11" t="s">
        <v>49122</v>
      </c>
    </row>
    <row x14ac:dyDescent="0.25" r="11112" customHeight="1" ht="19.5">
      <c r="A11112" s="10">
        <v>45227</v>
      </c>
      <c r="B11112" s="11" t="s">
        <v>49123</v>
      </c>
      <c r="C11112" s="11" t="s">
        <v>691</v>
      </c>
      <c r="D11112" s="12"/>
      <c r="E11112" s="13">
        <v>13886664631</v>
      </c>
      <c r="F11112" s="11" t="s">
        <v>49124</v>
      </c>
      <c r="G11112" s="12" t="s">
        <v>23</v>
      </c>
      <c r="H11112" s="12"/>
      <c r="I11112" s="14" t="s">
        <v>182</v>
      </c>
      <c r="J11112" s="12" t="s">
        <v>24</v>
      </c>
      <c r="K11112" s="12" t="s">
        <v>25</v>
      </c>
      <c r="L11112" s="12" t="s">
        <v>39</v>
      </c>
      <c r="M11112" s="11" t="s">
        <v>40</v>
      </c>
      <c r="N11112" s="11" t="s">
        <v>28</v>
      </c>
      <c r="O11112" s="12" t="s">
        <v>29</v>
      </c>
      <c r="P11112" s="12"/>
      <c r="Q11112" s="15" t="s">
        <v>49125</v>
      </c>
      <c r="R11112" s="12" t="s">
        <v>42</v>
      </c>
      <c r="S11112" s="11" t="s">
        <v>49126</v>
      </c>
      <c r="T11112" s="11" t="s">
        <v>49127</v>
      </c>
    </row>
    <row x14ac:dyDescent="0.25" r="11113" customHeight="1" ht="19.5">
      <c r="A11113" s="10">
        <v>45228</v>
      </c>
      <c r="B11113" s="11" t="s">
        <v>49128</v>
      </c>
      <c r="C11113" s="11" t="s">
        <v>10978</v>
      </c>
      <c r="D11113" s="12"/>
      <c r="E11113" s="13">
        <v>13227268575</v>
      </c>
      <c r="F11113" s="11" t="s">
        <v>49129</v>
      </c>
      <c r="G11113" s="12" t="s">
        <v>115</v>
      </c>
      <c r="H11113" s="12" t="s">
        <v>121</v>
      </c>
      <c r="I11113" s="14" t="s">
        <v>352</v>
      </c>
      <c r="J11113" s="12" t="s">
        <v>24</v>
      </c>
      <c r="K11113" s="12" t="s">
        <v>25</v>
      </c>
      <c r="L11113" s="12" t="s">
        <v>39</v>
      </c>
      <c r="M11113" s="11" t="s">
        <v>40</v>
      </c>
      <c r="N11113" s="11" t="s">
        <v>28</v>
      </c>
      <c r="O11113" s="12" t="s">
        <v>29</v>
      </c>
      <c r="P11113" s="12"/>
      <c r="Q11113" s="15" t="s">
        <v>49130</v>
      </c>
      <c r="R11113" s="12" t="s">
        <v>42</v>
      </c>
      <c r="S11113" s="11" t="s">
        <v>49131</v>
      </c>
      <c r="T11113" s="11" t="s">
        <v>49132</v>
      </c>
    </row>
    <row x14ac:dyDescent="0.25" r="11114" customHeight="1" ht="19.5">
      <c r="A11114" s="10">
        <v>45226</v>
      </c>
      <c r="B11114" s="11" t="s">
        <v>49133</v>
      </c>
      <c r="C11114" s="11" t="s">
        <v>180</v>
      </c>
      <c r="D11114" s="12"/>
      <c r="E11114" s="13" t="s">
        <v>49134</v>
      </c>
      <c r="F11114" s="11" t="s">
        <v>7872</v>
      </c>
      <c r="G11114" s="12" t="s">
        <v>74</v>
      </c>
      <c r="H11114" s="12"/>
      <c r="I11114" s="14" t="s">
        <v>182</v>
      </c>
      <c r="J11114" s="12" t="s">
        <v>24</v>
      </c>
      <c r="K11114" s="12" t="s">
        <v>25</v>
      </c>
      <c r="L11114" s="12" t="s">
        <v>39</v>
      </c>
      <c r="M11114" s="11" t="s">
        <v>27</v>
      </c>
      <c r="N11114" s="11" t="s">
        <v>183</v>
      </c>
      <c r="O11114" s="12" t="s">
        <v>29</v>
      </c>
      <c r="P11114" s="12"/>
      <c r="Q11114" s="15" t="s">
        <v>49135</v>
      </c>
      <c r="R11114" s="12" t="s">
        <v>51</v>
      </c>
      <c r="S11114" s="11" t="s">
        <v>49136</v>
      </c>
      <c r="T11114" s="11"/>
    </row>
    <row x14ac:dyDescent="0.25" r="11115" customHeight="1" ht="19.5">
      <c r="A11115" s="10">
        <v>45226</v>
      </c>
      <c r="B11115" s="11" t="s">
        <v>49137</v>
      </c>
      <c r="C11115" s="11" t="s">
        <v>180</v>
      </c>
      <c r="D11115" s="12"/>
      <c r="E11115" s="13">
        <v>18695066505</v>
      </c>
      <c r="F11115" s="11" t="s">
        <v>33769</v>
      </c>
      <c r="G11115" s="12" t="s">
        <v>62</v>
      </c>
      <c r="H11115" s="12"/>
      <c r="I11115" s="14" t="s">
        <v>182</v>
      </c>
      <c r="J11115" s="12" t="s">
        <v>24</v>
      </c>
      <c r="K11115" s="12" t="s">
        <v>25</v>
      </c>
      <c r="L11115" s="12" t="s">
        <v>39</v>
      </c>
      <c r="M11115" s="11" t="s">
        <v>40</v>
      </c>
      <c r="N11115" s="11" t="s">
        <v>183</v>
      </c>
      <c r="O11115" s="12" t="s">
        <v>29</v>
      </c>
      <c r="P11115" s="12"/>
      <c r="Q11115" s="15" t="s">
        <v>49138</v>
      </c>
      <c r="R11115" s="12" t="s">
        <v>51</v>
      </c>
      <c r="S11115" s="11" t="s">
        <v>49139</v>
      </c>
      <c r="T11115" s="11"/>
    </row>
    <row x14ac:dyDescent="0.25" r="11116" customHeight="1" ht="19.5">
      <c r="A11116" s="10">
        <v>45226</v>
      </c>
      <c r="B11116" s="11" t="s">
        <v>49140</v>
      </c>
      <c r="C11116" s="11" t="s">
        <v>180</v>
      </c>
      <c r="D11116" s="12"/>
      <c r="E11116" s="13">
        <v>18695067199</v>
      </c>
      <c r="F11116" s="11" t="s">
        <v>6514</v>
      </c>
      <c r="G11116" s="12" t="s">
        <v>23</v>
      </c>
      <c r="H11116" s="12" t="s">
        <v>98</v>
      </c>
      <c r="I11116" s="14" t="s">
        <v>590</v>
      </c>
      <c r="J11116" s="12" t="s">
        <v>24</v>
      </c>
      <c r="K11116" s="12" t="s">
        <v>25</v>
      </c>
      <c r="L11116" s="12" t="s">
        <v>39</v>
      </c>
      <c r="M11116" s="11" t="s">
        <v>40</v>
      </c>
      <c r="N11116" s="11" t="s">
        <v>183</v>
      </c>
      <c r="O11116" s="12" t="s">
        <v>29</v>
      </c>
      <c r="P11116" s="12"/>
      <c r="Q11116" s="15" t="s">
        <v>49141</v>
      </c>
      <c r="R11116" s="12" t="s">
        <v>51</v>
      </c>
      <c r="S11116" s="11" t="s">
        <v>49142</v>
      </c>
      <c r="T11116" s="11"/>
    </row>
    <row x14ac:dyDescent="0.25" r="11117" customHeight="1" ht="19.5">
      <c r="A11117" s="10">
        <v>45226</v>
      </c>
      <c r="B11117" s="11" t="s">
        <v>49143</v>
      </c>
      <c r="C11117" s="11" t="s">
        <v>4867</v>
      </c>
      <c r="D11117" s="12"/>
      <c r="E11117" s="13" t="s">
        <v>49144</v>
      </c>
      <c r="F11117" s="11" t="s">
        <v>49145</v>
      </c>
      <c r="G11117" s="12" t="s">
        <v>74</v>
      </c>
      <c r="H11117" s="12"/>
      <c r="I11117" s="14" t="s">
        <v>4870</v>
      </c>
      <c r="J11117" s="12" t="s">
        <v>24</v>
      </c>
      <c r="K11117" s="12" t="s">
        <v>25</v>
      </c>
      <c r="L11117" s="12" t="s">
        <v>39</v>
      </c>
      <c r="M11117" s="11" t="s">
        <v>149</v>
      </c>
      <c r="N11117" s="11" t="s">
        <v>4871</v>
      </c>
      <c r="O11117" s="12" t="s">
        <v>29</v>
      </c>
      <c r="P11117" s="12"/>
      <c r="Q11117" s="15" t="s">
        <v>49146</v>
      </c>
      <c r="R11117" s="12" t="s">
        <v>148</v>
      </c>
      <c r="S11117" s="11" t="s">
        <v>49147</v>
      </c>
      <c r="T11117" s="11" t="s">
        <v>4906</v>
      </c>
    </row>
    <row x14ac:dyDescent="0.25" r="11118" customHeight="1" ht="19.5">
      <c r="A11118" s="10">
        <v>45228</v>
      </c>
      <c r="B11118" s="11" t="s">
        <v>49148</v>
      </c>
      <c r="C11118" s="11" t="s">
        <v>660</v>
      </c>
      <c r="D11118" s="12"/>
      <c r="E11118" s="13">
        <v>13114466513</v>
      </c>
      <c r="F11118" s="11" t="s">
        <v>49149</v>
      </c>
      <c r="G11118" s="12" t="s">
        <v>74</v>
      </c>
      <c r="H11118" s="12"/>
      <c r="I11118" s="14" t="s">
        <v>352</v>
      </c>
      <c r="J11118" s="12" t="s">
        <v>24</v>
      </c>
      <c r="K11118" s="12" t="s">
        <v>25</v>
      </c>
      <c r="L11118" s="12" t="s">
        <v>39</v>
      </c>
      <c r="M11118" s="11" t="s">
        <v>40</v>
      </c>
      <c r="N11118" s="11" t="s">
        <v>624</v>
      </c>
      <c r="O11118" s="12" t="s">
        <v>29</v>
      </c>
      <c r="P11118" s="12"/>
      <c r="Q11118" s="15" t="s">
        <v>49150</v>
      </c>
      <c r="R11118" s="12" t="s">
        <v>42</v>
      </c>
      <c r="S11118" s="11" t="s">
        <v>49151</v>
      </c>
      <c r="T11118" s="11" t="s">
        <v>49152</v>
      </c>
    </row>
    <row x14ac:dyDescent="0.25" r="11119" customHeight="1" ht="19.5">
      <c r="A11119" s="10">
        <v>45227</v>
      </c>
      <c r="B11119" s="11" t="s">
        <v>49153</v>
      </c>
      <c r="C11119" s="11" t="s">
        <v>158</v>
      </c>
      <c r="D11119" s="12"/>
      <c r="E11119" s="13">
        <v>18694093271</v>
      </c>
      <c r="F11119" s="11" t="s">
        <v>19640</v>
      </c>
      <c r="G11119" s="12" t="s">
        <v>62</v>
      </c>
      <c r="H11119" s="12" t="s">
        <v>98</v>
      </c>
      <c r="I11119" s="14" t="s">
        <v>116</v>
      </c>
      <c r="J11119" s="12" t="s">
        <v>24</v>
      </c>
      <c r="K11119" s="12" t="s">
        <v>25</v>
      </c>
      <c r="L11119" s="12" t="s">
        <v>39</v>
      </c>
      <c r="M11119" s="11" t="s">
        <v>40</v>
      </c>
      <c r="N11119" s="11" t="s">
        <v>28</v>
      </c>
      <c r="O11119" s="12" t="s">
        <v>29</v>
      </c>
      <c r="P11119" s="12"/>
      <c r="Q11119" s="15" t="s">
        <v>49154</v>
      </c>
      <c r="R11119" s="12" t="s">
        <v>42</v>
      </c>
      <c r="S11119" s="11" t="s">
        <v>49155</v>
      </c>
      <c r="T11119" s="11" t="s">
        <v>49156</v>
      </c>
    </row>
    <row x14ac:dyDescent="0.25" r="11120" customHeight="1" ht="19.5">
      <c r="A11120" s="10">
        <v>45227</v>
      </c>
      <c r="B11120" s="11" t="s">
        <v>49157</v>
      </c>
      <c r="C11120" s="11" t="s">
        <v>660</v>
      </c>
      <c r="D11120" s="12"/>
      <c r="E11120" s="13">
        <v>18671448492</v>
      </c>
      <c r="F11120" s="11" t="s">
        <v>49158</v>
      </c>
      <c r="G11120" s="12" t="s">
        <v>74</v>
      </c>
      <c r="H11120" s="12"/>
      <c r="I11120" s="14" t="s">
        <v>99</v>
      </c>
      <c r="J11120" s="12" t="s">
        <v>24</v>
      </c>
      <c r="K11120" s="12" t="s">
        <v>25</v>
      </c>
      <c r="L11120" s="12" t="s">
        <v>39</v>
      </c>
      <c r="M11120" s="11" t="s">
        <v>40</v>
      </c>
      <c r="N11120" s="11" t="s">
        <v>624</v>
      </c>
      <c r="O11120" s="12" t="s">
        <v>29</v>
      </c>
      <c r="P11120" s="12"/>
      <c r="Q11120" s="15" t="s">
        <v>49159</v>
      </c>
      <c r="R11120" s="12" t="s">
        <v>42</v>
      </c>
      <c r="S11120" s="11" t="s">
        <v>49160</v>
      </c>
      <c r="T11120" s="11" t="s">
        <v>49161</v>
      </c>
    </row>
    <row x14ac:dyDescent="0.25" r="11121" customHeight="1" ht="19.5">
      <c r="A11121" s="10">
        <v>45226</v>
      </c>
      <c r="B11121" s="11" t="s">
        <v>49162</v>
      </c>
      <c r="C11121" s="11" t="s">
        <v>4867</v>
      </c>
      <c r="D11121" s="12"/>
      <c r="E11121" s="13" t="s">
        <v>49163</v>
      </c>
      <c r="F11121" s="11" t="s">
        <v>49164</v>
      </c>
      <c r="G11121" s="12" t="s">
        <v>74</v>
      </c>
      <c r="H11121" s="12" t="s">
        <v>13780</v>
      </c>
      <c r="I11121" s="14" t="s">
        <v>4870</v>
      </c>
      <c r="J11121" s="12" t="s">
        <v>24</v>
      </c>
      <c r="K11121" s="12" t="s">
        <v>25</v>
      </c>
      <c r="L11121" s="12" t="s">
        <v>39</v>
      </c>
      <c r="M11121" s="11" t="s">
        <v>149</v>
      </c>
      <c r="N11121" s="11" t="s">
        <v>4871</v>
      </c>
      <c r="O11121" s="12" t="s">
        <v>29</v>
      </c>
      <c r="P11121" s="12"/>
      <c r="Q11121" s="15" t="s">
        <v>49165</v>
      </c>
      <c r="R11121" s="12" t="s">
        <v>148</v>
      </c>
      <c r="S11121" s="11" t="s">
        <v>49166</v>
      </c>
      <c r="T11121" s="11" t="s">
        <v>4874</v>
      </c>
    </row>
    <row x14ac:dyDescent="0.25" r="11122" customHeight="1" ht="19.5">
      <c r="A11122" s="10">
        <v>45226</v>
      </c>
      <c r="B11122" s="11" t="s">
        <v>49167</v>
      </c>
      <c r="C11122" s="11" t="s">
        <v>4867</v>
      </c>
      <c r="D11122" s="12"/>
      <c r="E11122" s="13" t="s">
        <v>41083</v>
      </c>
      <c r="F11122" s="11" t="s">
        <v>41084</v>
      </c>
      <c r="G11122" s="12" t="s">
        <v>74</v>
      </c>
      <c r="H11122" s="12" t="s">
        <v>86</v>
      </c>
      <c r="I11122" s="14" t="s">
        <v>4870</v>
      </c>
      <c r="J11122" s="12" t="s">
        <v>24</v>
      </c>
      <c r="K11122" s="12" t="s">
        <v>25</v>
      </c>
      <c r="L11122" s="12" t="s">
        <v>39</v>
      </c>
      <c r="M11122" s="11" t="s">
        <v>149</v>
      </c>
      <c r="N11122" s="11" t="s">
        <v>4871</v>
      </c>
      <c r="O11122" s="12" t="s">
        <v>29</v>
      </c>
      <c r="P11122" s="12"/>
      <c r="Q11122" s="15" t="s">
        <v>49168</v>
      </c>
      <c r="R11122" s="12" t="s">
        <v>148</v>
      </c>
      <c r="S11122" s="11" t="s">
        <v>49169</v>
      </c>
      <c r="T11122" s="11" t="s">
        <v>4955</v>
      </c>
    </row>
    <row x14ac:dyDescent="0.25" r="11123" customHeight="1" ht="19.5">
      <c r="A11123" s="10">
        <v>45228</v>
      </c>
      <c r="B11123" s="11" t="s">
        <v>49170</v>
      </c>
      <c r="C11123" s="11" t="s">
        <v>660</v>
      </c>
      <c r="D11123" s="12"/>
      <c r="E11123" s="13">
        <v>15572706720</v>
      </c>
      <c r="F11123" s="11" t="s">
        <v>39820</v>
      </c>
      <c r="G11123" s="12" t="s">
        <v>48</v>
      </c>
      <c r="H11123" s="12" t="s">
        <v>86</v>
      </c>
      <c r="I11123" s="14" t="s">
        <v>116</v>
      </c>
      <c r="J11123" s="12" t="s">
        <v>24</v>
      </c>
      <c r="K11123" s="12" t="s">
        <v>25</v>
      </c>
      <c r="L11123" s="12" t="s">
        <v>39</v>
      </c>
      <c r="M11123" s="11" t="s">
        <v>27</v>
      </c>
      <c r="N11123" s="11" t="s">
        <v>624</v>
      </c>
      <c r="O11123" s="12" t="s">
        <v>29</v>
      </c>
      <c r="P11123" s="12"/>
      <c r="Q11123" s="15" t="s">
        <v>49171</v>
      </c>
      <c r="R11123" s="12" t="s">
        <v>42</v>
      </c>
      <c r="S11123" s="11" t="s">
        <v>49172</v>
      </c>
      <c r="T11123" s="11" t="s">
        <v>49173</v>
      </c>
    </row>
    <row x14ac:dyDescent="0.25" r="11124" customHeight="1" ht="19.5">
      <c r="A11124" s="10">
        <v>45226</v>
      </c>
      <c r="B11124" s="11" t="s">
        <v>49174</v>
      </c>
      <c r="C11124" s="11" t="s">
        <v>660</v>
      </c>
      <c r="D11124" s="12"/>
      <c r="E11124" s="13">
        <v>15587900862</v>
      </c>
      <c r="F11124" s="11" t="s">
        <v>47351</v>
      </c>
      <c r="G11124" s="12" t="s">
        <v>74</v>
      </c>
      <c r="H11124" s="12"/>
      <c r="I11124" s="14" t="s">
        <v>1914</v>
      </c>
      <c r="J11124" s="12" t="s">
        <v>24</v>
      </c>
      <c r="K11124" s="12" t="s">
        <v>25</v>
      </c>
      <c r="L11124" s="12" t="s">
        <v>39</v>
      </c>
      <c r="M11124" s="11" t="s">
        <v>27</v>
      </c>
      <c r="N11124" s="11" t="s">
        <v>624</v>
      </c>
      <c r="O11124" s="12" t="s">
        <v>29</v>
      </c>
      <c r="P11124" s="12"/>
      <c r="Q11124" s="15" t="s">
        <v>49175</v>
      </c>
      <c r="R11124" s="12" t="s">
        <v>42</v>
      </c>
      <c r="S11124" s="11" t="s">
        <v>49176</v>
      </c>
      <c r="T11124" s="11" t="s">
        <v>49177</v>
      </c>
    </row>
    <row x14ac:dyDescent="0.25" r="11125" customHeight="1" ht="19.5">
      <c r="A11125" s="10">
        <v>45227</v>
      </c>
      <c r="B11125" s="11" t="s">
        <v>49178</v>
      </c>
      <c r="C11125" s="11" t="s">
        <v>691</v>
      </c>
      <c r="D11125" s="12"/>
      <c r="E11125" s="13">
        <v>13277177005</v>
      </c>
      <c r="F11125" s="11" t="s">
        <v>45213</v>
      </c>
      <c r="G11125" s="12" t="s">
        <v>23</v>
      </c>
      <c r="H11125" s="12"/>
      <c r="I11125" s="14">
        <v>10015</v>
      </c>
      <c r="J11125" s="12" t="s">
        <v>24</v>
      </c>
      <c r="K11125" s="12" t="s">
        <v>69</v>
      </c>
      <c r="L11125" s="12" t="s">
        <v>26</v>
      </c>
      <c r="M11125" s="11" t="s">
        <v>27</v>
      </c>
      <c r="N11125" s="11" t="s">
        <v>28</v>
      </c>
      <c r="O11125" s="12" t="s">
        <v>29</v>
      </c>
      <c r="P11125" s="12"/>
      <c r="Q11125" s="15" t="s">
        <v>49179</v>
      </c>
      <c r="R11125" s="12" t="s">
        <v>31</v>
      </c>
      <c r="S11125" s="11" t="s">
        <v>49180</v>
      </c>
      <c r="T11125" s="11" t="s">
        <v>49181</v>
      </c>
    </row>
    <row x14ac:dyDescent="0.25" r="11126" customHeight="1" ht="19.5">
      <c r="A11126" s="10">
        <v>45226</v>
      </c>
      <c r="B11126" s="11" t="s">
        <v>49182</v>
      </c>
      <c r="C11126" s="11" t="s">
        <v>691</v>
      </c>
      <c r="D11126" s="12"/>
      <c r="E11126" s="13">
        <v>13135805356</v>
      </c>
      <c r="F11126" s="11" t="s">
        <v>49183</v>
      </c>
      <c r="G11126" s="12" t="s">
        <v>37</v>
      </c>
      <c r="H11126" s="12" t="s">
        <v>98</v>
      </c>
      <c r="I11126" s="14" t="s">
        <v>381</v>
      </c>
      <c r="J11126" s="12" t="s">
        <v>24</v>
      </c>
      <c r="K11126" s="12" t="s">
        <v>25</v>
      </c>
      <c r="L11126" s="12" t="s">
        <v>39</v>
      </c>
      <c r="M11126" s="11" t="s">
        <v>40</v>
      </c>
      <c r="N11126" s="11" t="s">
        <v>28</v>
      </c>
      <c r="O11126" s="12" t="s">
        <v>29</v>
      </c>
      <c r="P11126" s="12"/>
      <c r="Q11126" s="15" t="s">
        <v>49184</v>
      </c>
      <c r="R11126" s="12" t="s">
        <v>42</v>
      </c>
      <c r="S11126" s="11" t="s">
        <v>49185</v>
      </c>
      <c r="T11126" s="11" t="s">
        <v>49186</v>
      </c>
    </row>
    <row x14ac:dyDescent="0.25" r="11127" customHeight="1" ht="19.5">
      <c r="A11127" s="10">
        <v>45226</v>
      </c>
      <c r="B11127" s="11" t="s">
        <v>49187</v>
      </c>
      <c r="C11127" s="11" t="s">
        <v>239</v>
      </c>
      <c r="D11127" s="12"/>
      <c r="E11127" s="13">
        <v>13197333936</v>
      </c>
      <c r="F11127" s="11" t="s">
        <v>49188</v>
      </c>
      <c r="G11127" s="12" t="s">
        <v>115</v>
      </c>
      <c r="H11127" s="12"/>
      <c r="I11127" s="14" t="s">
        <v>182</v>
      </c>
      <c r="J11127" s="12" t="s">
        <v>24</v>
      </c>
      <c r="K11127" s="12" t="s">
        <v>25</v>
      </c>
      <c r="L11127" s="12" t="s">
        <v>39</v>
      </c>
      <c r="M11127" s="11" t="s">
        <v>40</v>
      </c>
      <c r="N11127" s="11" t="s">
        <v>183</v>
      </c>
      <c r="O11127" s="12" t="s">
        <v>29</v>
      </c>
      <c r="P11127" s="12"/>
      <c r="Q11127" s="15" t="s">
        <v>49189</v>
      </c>
      <c r="R11127" s="12" t="s">
        <v>51</v>
      </c>
      <c r="S11127" s="11" t="s">
        <v>49190</v>
      </c>
      <c r="T11127" s="11"/>
    </row>
    <row x14ac:dyDescent="0.25" r="11128" customHeight="1" ht="19.5">
      <c r="A11128" s="10">
        <v>45226</v>
      </c>
      <c r="B11128" s="11" t="s">
        <v>49191</v>
      </c>
      <c r="C11128" s="11" t="s">
        <v>5684</v>
      </c>
      <c r="D11128" s="12"/>
      <c r="E11128" s="13">
        <v>17683704791</v>
      </c>
      <c r="F11128" s="11" t="s">
        <v>49192</v>
      </c>
      <c r="G11128" s="12" t="s">
        <v>62</v>
      </c>
      <c r="H11128" s="12"/>
      <c r="I11128" s="14" t="s">
        <v>328</v>
      </c>
      <c r="J11128" s="12" t="s">
        <v>24</v>
      </c>
      <c r="K11128" s="12" t="s">
        <v>25</v>
      </c>
      <c r="L11128" s="12" t="s">
        <v>39</v>
      </c>
      <c r="M11128" s="11" t="s">
        <v>27</v>
      </c>
      <c r="N11128" s="11" t="s">
        <v>183</v>
      </c>
      <c r="O11128" s="12" t="s">
        <v>29</v>
      </c>
      <c r="P11128" s="12"/>
      <c r="Q11128" s="15" t="s">
        <v>49193</v>
      </c>
      <c r="R11128" s="12" t="s">
        <v>42</v>
      </c>
      <c r="S11128" s="11" t="s">
        <v>49194</v>
      </c>
      <c r="T11128" s="11"/>
    </row>
    <row x14ac:dyDescent="0.25" r="11129" customHeight="1" ht="19.5">
      <c r="A11129" s="10">
        <v>45228</v>
      </c>
      <c r="B11129" s="11" t="s">
        <v>49195</v>
      </c>
      <c r="C11129" s="11" t="s">
        <v>691</v>
      </c>
      <c r="D11129" s="12"/>
      <c r="E11129" s="13" t="s">
        <v>49196</v>
      </c>
      <c r="F11129" s="11" t="s">
        <v>49197</v>
      </c>
      <c r="G11129" s="12" t="s">
        <v>74</v>
      </c>
      <c r="H11129" s="12"/>
      <c r="I11129" s="14" t="s">
        <v>290</v>
      </c>
      <c r="J11129" s="12" t="s">
        <v>24</v>
      </c>
      <c r="K11129" s="12" t="s">
        <v>25</v>
      </c>
      <c r="L11129" s="12" t="s">
        <v>39</v>
      </c>
      <c r="M11129" s="11" t="s">
        <v>149</v>
      </c>
      <c r="N11129" s="11" t="s">
        <v>28</v>
      </c>
      <c r="O11129" s="12" t="s">
        <v>29</v>
      </c>
      <c r="P11129" s="12"/>
      <c r="Q11129" s="15" t="s">
        <v>49198</v>
      </c>
      <c r="R11129" s="12" t="s">
        <v>42</v>
      </c>
      <c r="S11129" s="11" t="s">
        <v>49199</v>
      </c>
      <c r="T11129" s="11" t="s">
        <v>49200</v>
      </c>
    </row>
    <row x14ac:dyDescent="0.25" r="11130" customHeight="1" ht="19.5">
      <c r="A11130" s="10">
        <v>45226</v>
      </c>
      <c r="B11130" s="11" t="s">
        <v>49201</v>
      </c>
      <c r="C11130" s="11" t="s">
        <v>5117</v>
      </c>
      <c r="D11130" s="12"/>
      <c r="E11130" s="13" t="s">
        <v>49202</v>
      </c>
      <c r="F11130" s="11" t="s">
        <v>49203</v>
      </c>
      <c r="G11130" s="12" t="s">
        <v>74</v>
      </c>
      <c r="H11130" s="12"/>
      <c r="I11130" s="14" t="s">
        <v>4975</v>
      </c>
      <c r="J11130" s="12" t="s">
        <v>24</v>
      </c>
      <c r="K11130" s="12" t="s">
        <v>25</v>
      </c>
      <c r="L11130" s="12" t="s">
        <v>39</v>
      </c>
      <c r="M11130" s="11" t="s">
        <v>149</v>
      </c>
      <c r="N11130" s="11" t="s">
        <v>4871</v>
      </c>
      <c r="O11130" s="12" t="s">
        <v>29</v>
      </c>
      <c r="P11130" s="12"/>
      <c r="Q11130" s="15" t="s">
        <v>49204</v>
      </c>
      <c r="R11130" s="12" t="s">
        <v>148</v>
      </c>
      <c r="S11130" s="11" t="s">
        <v>49205</v>
      </c>
      <c r="T11130" s="11" t="s">
        <v>4934</v>
      </c>
    </row>
    <row x14ac:dyDescent="0.25" r="11131" customHeight="1" ht="19.5">
      <c r="A11131" s="10">
        <v>45226</v>
      </c>
      <c r="B11131" s="11" t="s">
        <v>49206</v>
      </c>
      <c r="C11131" s="11" t="s">
        <v>545</v>
      </c>
      <c r="D11131" s="12"/>
      <c r="E11131" s="13">
        <v>18671707747</v>
      </c>
      <c r="F11131" s="11" t="s">
        <v>49207</v>
      </c>
      <c r="G11131" s="12" t="s">
        <v>37</v>
      </c>
      <c r="H11131" s="12"/>
      <c r="I11131" s="14" t="s">
        <v>99</v>
      </c>
      <c r="J11131" s="12" t="s">
        <v>24</v>
      </c>
      <c r="K11131" s="12" t="s">
        <v>25</v>
      </c>
      <c r="L11131" s="12" t="s">
        <v>39</v>
      </c>
      <c r="M11131" s="11" t="s">
        <v>40</v>
      </c>
      <c r="N11131" s="11" t="s">
        <v>28</v>
      </c>
      <c r="O11131" s="12" t="s">
        <v>29</v>
      </c>
      <c r="P11131" s="12"/>
      <c r="Q11131" s="15" t="s">
        <v>49208</v>
      </c>
      <c r="R11131" s="12" t="s">
        <v>42</v>
      </c>
      <c r="S11131" s="11" t="s">
        <v>49209</v>
      </c>
      <c r="T11131" s="11" t="s">
        <v>49210</v>
      </c>
    </row>
    <row x14ac:dyDescent="0.25" r="11132" customHeight="1" ht="19.5">
      <c r="A11132" s="10">
        <v>45227</v>
      </c>
      <c r="B11132" s="11" t="s">
        <v>49211</v>
      </c>
      <c r="C11132" s="11" t="s">
        <v>169</v>
      </c>
      <c r="D11132" s="12"/>
      <c r="E11132" s="13">
        <v>18672092705</v>
      </c>
      <c r="F11132" s="11" t="s">
        <v>40210</v>
      </c>
      <c r="G11132" s="12" t="s">
        <v>216</v>
      </c>
      <c r="H11132" s="12" t="s">
        <v>98</v>
      </c>
      <c r="I11132" s="14" t="s">
        <v>104</v>
      </c>
      <c r="J11132" s="12" t="s">
        <v>24</v>
      </c>
      <c r="K11132" s="12" t="s">
        <v>25</v>
      </c>
      <c r="L11132" s="12" t="s">
        <v>39</v>
      </c>
      <c r="M11132" s="11" t="s">
        <v>40</v>
      </c>
      <c r="N11132" s="11" t="s">
        <v>28</v>
      </c>
      <c r="O11132" s="12" t="s">
        <v>29</v>
      </c>
      <c r="P11132" s="12"/>
      <c r="Q11132" s="15" t="s">
        <v>49212</v>
      </c>
      <c r="R11132" s="12" t="s">
        <v>42</v>
      </c>
      <c r="S11132" s="11" t="s">
        <v>49213</v>
      </c>
      <c r="T11132" s="11" t="s">
        <v>49214</v>
      </c>
    </row>
    <row x14ac:dyDescent="0.25" r="11133" customHeight="1" ht="19.5">
      <c r="A11133" s="10">
        <v>45227</v>
      </c>
      <c r="B11133" s="11" t="s">
        <v>49215</v>
      </c>
      <c r="C11133" s="11" t="s">
        <v>6859</v>
      </c>
      <c r="D11133" s="12"/>
      <c r="E11133" s="13" t="s">
        <v>49216</v>
      </c>
      <c r="F11133" s="11" t="s">
        <v>49217</v>
      </c>
      <c r="G11133" s="12" t="s">
        <v>74</v>
      </c>
      <c r="H11133" s="12"/>
      <c r="I11133" s="14" t="s">
        <v>148</v>
      </c>
      <c r="J11133" s="12" t="s">
        <v>24</v>
      </c>
      <c r="K11133" s="12" t="s">
        <v>25</v>
      </c>
      <c r="L11133" s="12" t="s">
        <v>39</v>
      </c>
      <c r="M11133" s="11" t="s">
        <v>149</v>
      </c>
      <c r="N11133" s="11" t="s">
        <v>4871</v>
      </c>
      <c r="O11133" s="12" t="s">
        <v>29</v>
      </c>
      <c r="P11133" s="12"/>
      <c r="Q11133" s="15" t="s">
        <v>49218</v>
      </c>
      <c r="R11133" s="12" t="s">
        <v>148</v>
      </c>
      <c r="S11133" s="11" t="s">
        <v>49219</v>
      </c>
      <c r="T11133" s="11" t="s">
        <v>4893</v>
      </c>
    </row>
    <row x14ac:dyDescent="0.25" r="11134" customHeight="1" ht="19.5">
      <c r="A11134" s="10">
        <v>45227</v>
      </c>
      <c r="B11134" s="11" t="s">
        <v>49220</v>
      </c>
      <c r="C11134" s="11" t="s">
        <v>158</v>
      </c>
      <c r="D11134" s="12"/>
      <c r="E11134" s="13" t="s">
        <v>49221</v>
      </c>
      <c r="F11134" s="11" t="s">
        <v>49222</v>
      </c>
      <c r="G11134" s="12" t="s">
        <v>74</v>
      </c>
      <c r="H11134" s="12"/>
      <c r="I11134" s="14" t="s">
        <v>148</v>
      </c>
      <c r="J11134" s="12" t="s">
        <v>24</v>
      </c>
      <c r="K11134" s="12" t="s">
        <v>25</v>
      </c>
      <c r="L11134" s="12" t="s">
        <v>39</v>
      </c>
      <c r="M11134" s="11" t="s">
        <v>149</v>
      </c>
      <c r="N11134" s="11" t="s">
        <v>28</v>
      </c>
      <c r="O11134" s="12" t="s">
        <v>29</v>
      </c>
      <c r="P11134" s="12"/>
      <c r="Q11134" s="15" t="s">
        <v>49223</v>
      </c>
      <c r="R11134" s="12" t="s">
        <v>42</v>
      </c>
      <c r="S11134" s="11" t="s">
        <v>49224</v>
      </c>
      <c r="T11134" s="11" t="s">
        <v>49225</v>
      </c>
    </row>
    <row x14ac:dyDescent="0.25" r="11135" customHeight="1" ht="19.5">
      <c r="A11135" s="10">
        <v>45226</v>
      </c>
      <c r="B11135" s="11" t="s">
        <v>49226</v>
      </c>
      <c r="C11135" s="11" t="s">
        <v>5288</v>
      </c>
      <c r="D11135" s="12"/>
      <c r="E11135" s="13">
        <v>13424293668</v>
      </c>
      <c r="F11135" s="11"/>
      <c r="G11135" s="12"/>
      <c r="H11135" s="12"/>
      <c r="I11135" s="14" t="s">
        <v>87</v>
      </c>
      <c r="J11135" s="12" t="s">
        <v>24</v>
      </c>
      <c r="K11135" s="12" t="s">
        <v>25</v>
      </c>
      <c r="L11135" s="12" t="s">
        <v>39</v>
      </c>
      <c r="M11135" s="11" t="s">
        <v>27</v>
      </c>
      <c r="N11135" s="11" t="s">
        <v>4871</v>
      </c>
      <c r="O11135" s="12" t="s">
        <v>29</v>
      </c>
      <c r="P11135" s="12"/>
      <c r="Q11135" s="15" t="s">
        <v>49227</v>
      </c>
      <c r="R11135" s="12" t="s">
        <v>148</v>
      </c>
      <c r="S11135" s="11" t="s">
        <v>49228</v>
      </c>
      <c r="T11135" s="11" t="s">
        <v>49229</v>
      </c>
    </row>
    <row x14ac:dyDescent="0.25" r="11136" customHeight="1" ht="19.5">
      <c r="A11136" s="10">
        <v>45226</v>
      </c>
      <c r="B11136" s="11" t="s">
        <v>49230</v>
      </c>
      <c r="C11136" s="11" t="s">
        <v>4882</v>
      </c>
      <c r="D11136" s="12"/>
      <c r="E11136" s="13" t="s">
        <v>49231</v>
      </c>
      <c r="F11136" s="11" t="s">
        <v>10533</v>
      </c>
      <c r="G11136" s="12" t="s">
        <v>74</v>
      </c>
      <c r="H11136" s="12"/>
      <c r="I11136" s="14" t="s">
        <v>148</v>
      </c>
      <c r="J11136" s="12" t="s">
        <v>24</v>
      </c>
      <c r="K11136" s="12" t="s">
        <v>25</v>
      </c>
      <c r="L11136" s="12" t="s">
        <v>39</v>
      </c>
      <c r="M11136" s="11" t="s">
        <v>149</v>
      </c>
      <c r="N11136" s="11" t="s">
        <v>4871</v>
      </c>
      <c r="O11136" s="12" t="s">
        <v>29</v>
      </c>
      <c r="P11136" s="12"/>
      <c r="Q11136" s="15" t="s">
        <v>49232</v>
      </c>
      <c r="R11136" s="12" t="s">
        <v>148</v>
      </c>
      <c r="S11136" s="11" t="s">
        <v>49233</v>
      </c>
      <c r="T11136" s="11" t="s">
        <v>4893</v>
      </c>
    </row>
    <row x14ac:dyDescent="0.25" r="11137" customHeight="1" ht="19.5">
      <c r="A11137" s="10">
        <v>45228</v>
      </c>
      <c r="B11137" s="11" t="s">
        <v>49234</v>
      </c>
      <c r="C11137" s="11" t="s">
        <v>180</v>
      </c>
      <c r="D11137" s="12"/>
      <c r="E11137" s="13">
        <v>15697209981</v>
      </c>
      <c r="F11137" s="11" t="s">
        <v>49235</v>
      </c>
      <c r="G11137" s="12" t="s">
        <v>74</v>
      </c>
      <c r="H11137" s="12"/>
      <c r="I11137" s="14" t="s">
        <v>99</v>
      </c>
      <c r="J11137" s="12" t="s">
        <v>24</v>
      </c>
      <c r="K11137" s="12" t="s">
        <v>25</v>
      </c>
      <c r="L11137" s="12" t="s">
        <v>39</v>
      </c>
      <c r="M11137" s="11" t="s">
        <v>27</v>
      </c>
      <c r="N11137" s="11" t="s">
        <v>183</v>
      </c>
      <c r="O11137" s="12" t="s">
        <v>29</v>
      </c>
      <c r="P11137" s="12"/>
      <c r="Q11137" s="15" t="s">
        <v>49236</v>
      </c>
      <c r="R11137" s="12" t="s">
        <v>51</v>
      </c>
      <c r="S11137" s="11" t="s">
        <v>49237</v>
      </c>
      <c r="T11137" s="11"/>
    </row>
    <row x14ac:dyDescent="0.25" r="11138" customHeight="1" ht="19.5">
      <c r="A11138" s="10">
        <v>45226</v>
      </c>
      <c r="B11138" s="11" t="s">
        <v>49238</v>
      </c>
      <c r="C11138" s="11" t="s">
        <v>36276</v>
      </c>
      <c r="D11138" s="12"/>
      <c r="E11138" s="13" t="s">
        <v>49239</v>
      </c>
      <c r="F11138" s="11" t="s">
        <v>49240</v>
      </c>
      <c r="G11138" s="12" t="s">
        <v>74</v>
      </c>
      <c r="H11138" s="12" t="s">
        <v>86</v>
      </c>
      <c r="I11138" s="14" t="s">
        <v>1092</v>
      </c>
      <c r="J11138" s="12" t="s">
        <v>24</v>
      </c>
      <c r="K11138" s="12" t="s">
        <v>25</v>
      </c>
      <c r="L11138" s="12" t="s">
        <v>39</v>
      </c>
      <c r="M11138" s="11" t="s">
        <v>40</v>
      </c>
      <c r="N11138" s="11" t="s">
        <v>28</v>
      </c>
      <c r="O11138" s="12" t="s">
        <v>29</v>
      </c>
      <c r="P11138" s="12"/>
      <c r="Q11138" s="15" t="s">
        <v>49241</v>
      </c>
      <c r="R11138" s="12" t="s">
        <v>42</v>
      </c>
      <c r="S11138" s="11" t="s">
        <v>49242</v>
      </c>
      <c r="T11138" s="11" t="s">
        <v>49243</v>
      </c>
    </row>
    <row x14ac:dyDescent="0.25" r="11139" customHeight="1" ht="19.5">
      <c r="A11139" s="10">
        <v>45226</v>
      </c>
      <c r="B11139" s="11" t="s">
        <v>49244</v>
      </c>
      <c r="C11139" s="11" t="s">
        <v>4882</v>
      </c>
      <c r="D11139" s="12"/>
      <c r="E11139" s="13" t="s">
        <v>49245</v>
      </c>
      <c r="F11139" s="11" t="s">
        <v>49246</v>
      </c>
      <c r="G11139" s="12" t="s">
        <v>74</v>
      </c>
      <c r="H11139" s="12" t="s">
        <v>98</v>
      </c>
      <c r="I11139" s="14" t="s">
        <v>148</v>
      </c>
      <c r="J11139" s="12" t="s">
        <v>24</v>
      </c>
      <c r="K11139" s="12" t="s">
        <v>25</v>
      </c>
      <c r="L11139" s="12" t="s">
        <v>39</v>
      </c>
      <c r="M11139" s="11" t="s">
        <v>149</v>
      </c>
      <c r="N11139" s="11" t="s">
        <v>4871</v>
      </c>
      <c r="O11139" s="12" t="s">
        <v>29</v>
      </c>
      <c r="P11139" s="12"/>
      <c r="Q11139" s="15" t="s">
        <v>49247</v>
      </c>
      <c r="R11139" s="12" t="s">
        <v>148</v>
      </c>
      <c r="S11139" s="11" t="s">
        <v>49248</v>
      </c>
      <c r="T11139" s="11" t="s">
        <v>4887</v>
      </c>
    </row>
    <row x14ac:dyDescent="0.25" r="11140" customHeight="1" ht="19.5">
      <c r="A11140" s="10">
        <v>45228</v>
      </c>
      <c r="B11140" s="11" t="s">
        <v>49249</v>
      </c>
      <c r="C11140" s="11" t="s">
        <v>1116</v>
      </c>
      <c r="D11140" s="12"/>
      <c r="E11140" s="13">
        <v>15572710520</v>
      </c>
      <c r="F11140" s="11" t="s">
        <v>49250</v>
      </c>
      <c r="G11140" s="12" t="s">
        <v>62</v>
      </c>
      <c r="H11140" s="12"/>
      <c r="I11140" s="14" t="s">
        <v>87</v>
      </c>
      <c r="J11140" s="12" t="s">
        <v>24</v>
      </c>
      <c r="K11140" s="12" t="s">
        <v>69</v>
      </c>
      <c r="L11140" s="12" t="s">
        <v>39</v>
      </c>
      <c r="M11140" s="11" t="s">
        <v>40</v>
      </c>
      <c r="N11140" s="11" t="s">
        <v>28</v>
      </c>
      <c r="O11140" s="12" t="s">
        <v>29</v>
      </c>
      <c r="P11140" s="12"/>
      <c r="Q11140" s="15" t="s">
        <v>49251</v>
      </c>
      <c r="R11140" s="12" t="s">
        <v>42</v>
      </c>
      <c r="S11140" s="11" t="s">
        <v>49252</v>
      </c>
      <c r="T11140" s="11" t="s">
        <v>49253</v>
      </c>
    </row>
    <row x14ac:dyDescent="0.25" r="11141" customHeight="1" ht="19.5">
      <c r="A11141" s="10">
        <v>45227</v>
      </c>
      <c r="B11141" s="11" t="s">
        <v>49254</v>
      </c>
      <c r="C11141" s="11" t="s">
        <v>4867</v>
      </c>
      <c r="D11141" s="12"/>
      <c r="E11141" s="13" t="s">
        <v>49255</v>
      </c>
      <c r="F11141" s="11" t="s">
        <v>49256</v>
      </c>
      <c r="G11141" s="12" t="s">
        <v>74</v>
      </c>
      <c r="H11141" s="12"/>
      <c r="I11141" s="14" t="s">
        <v>4870</v>
      </c>
      <c r="J11141" s="12" t="s">
        <v>24</v>
      </c>
      <c r="K11141" s="12" t="s">
        <v>25</v>
      </c>
      <c r="L11141" s="12" t="s">
        <v>39</v>
      </c>
      <c r="M11141" s="11" t="s">
        <v>149</v>
      </c>
      <c r="N11141" s="11" t="s">
        <v>4871</v>
      </c>
      <c r="O11141" s="12" t="s">
        <v>29</v>
      </c>
      <c r="P11141" s="12"/>
      <c r="Q11141" s="15" t="s">
        <v>49257</v>
      </c>
      <c r="R11141" s="12" t="s">
        <v>148</v>
      </c>
      <c r="S11141" s="11" t="s">
        <v>49258</v>
      </c>
      <c r="T11141" s="11" t="s">
        <v>4874</v>
      </c>
    </row>
    <row x14ac:dyDescent="0.25" r="11142" customHeight="1" ht="19.5">
      <c r="A11142" s="10">
        <v>45226</v>
      </c>
      <c r="B11142" s="11" t="s">
        <v>49259</v>
      </c>
      <c r="C11142" s="11" t="s">
        <v>545</v>
      </c>
      <c r="D11142" s="12"/>
      <c r="E11142" s="13">
        <v>13217174676</v>
      </c>
      <c r="F11142" s="11" t="s">
        <v>49260</v>
      </c>
      <c r="G11142" s="12" t="s">
        <v>37</v>
      </c>
      <c r="H11142" s="12"/>
      <c r="I11142" s="14" t="s">
        <v>49</v>
      </c>
      <c r="J11142" s="12" t="s">
        <v>24</v>
      </c>
      <c r="K11142" s="12" t="s">
        <v>25</v>
      </c>
      <c r="L11142" s="12" t="s">
        <v>39</v>
      </c>
      <c r="M11142" s="11" t="s">
        <v>40</v>
      </c>
      <c r="N11142" s="11" t="s">
        <v>28</v>
      </c>
      <c r="O11142" s="12" t="s">
        <v>29</v>
      </c>
      <c r="P11142" s="12"/>
      <c r="Q11142" s="15" t="s">
        <v>49261</v>
      </c>
      <c r="R11142" s="12" t="s">
        <v>42</v>
      </c>
      <c r="S11142" s="11" t="s">
        <v>49262</v>
      </c>
      <c r="T11142" s="11" t="s">
        <v>49263</v>
      </c>
    </row>
    <row x14ac:dyDescent="0.25" r="11143" customHeight="1" ht="19.5">
      <c r="A11143" s="10">
        <v>45226</v>
      </c>
      <c r="B11143" s="11" t="s">
        <v>49264</v>
      </c>
      <c r="C11143" s="11" t="s">
        <v>880</v>
      </c>
      <c r="D11143" s="12"/>
      <c r="E11143" s="13">
        <v>13297286705</v>
      </c>
      <c r="F11143" s="11" t="s">
        <v>43955</v>
      </c>
      <c r="G11143" s="12" t="s">
        <v>289</v>
      </c>
      <c r="H11143" s="12"/>
      <c r="I11143" s="14" t="s">
        <v>211</v>
      </c>
      <c r="J11143" s="12" t="s">
        <v>24</v>
      </c>
      <c r="K11143" s="12" t="s">
        <v>25</v>
      </c>
      <c r="L11143" s="12" t="s">
        <v>39</v>
      </c>
      <c r="M11143" s="11" t="s">
        <v>40</v>
      </c>
      <c r="N11143" s="11" t="s">
        <v>28</v>
      </c>
      <c r="O11143" s="12" t="s">
        <v>29</v>
      </c>
      <c r="P11143" s="12"/>
      <c r="Q11143" s="15" t="s">
        <v>49265</v>
      </c>
      <c r="R11143" s="12" t="s">
        <v>42</v>
      </c>
      <c r="S11143" s="11" t="s">
        <v>49266</v>
      </c>
      <c r="T11143" s="11" t="s">
        <v>49267</v>
      </c>
    </row>
    <row x14ac:dyDescent="0.25" r="11144" customHeight="1" ht="19.5">
      <c r="A11144" s="10">
        <v>45226</v>
      </c>
      <c r="B11144" s="11" t="s">
        <v>49268</v>
      </c>
      <c r="C11144" s="11" t="s">
        <v>1132</v>
      </c>
      <c r="D11144" s="12"/>
      <c r="E11144" s="13">
        <v>18672655086</v>
      </c>
      <c r="F11144" s="11" t="s">
        <v>5056</v>
      </c>
      <c r="G11144" s="12" t="s">
        <v>289</v>
      </c>
      <c r="H11144" s="12"/>
      <c r="I11144" s="14" t="s">
        <v>99</v>
      </c>
      <c r="J11144" s="12" t="s">
        <v>24</v>
      </c>
      <c r="K11144" s="12" t="s">
        <v>25</v>
      </c>
      <c r="L11144" s="12" t="s">
        <v>39</v>
      </c>
      <c r="M11144" s="11" t="s">
        <v>27</v>
      </c>
      <c r="N11144" s="11" t="s">
        <v>183</v>
      </c>
      <c r="O11144" s="12" t="s">
        <v>29</v>
      </c>
      <c r="P11144" s="12"/>
      <c r="Q11144" s="15" t="s">
        <v>49269</v>
      </c>
      <c r="R11144" s="12" t="s">
        <v>42</v>
      </c>
      <c r="S11144" s="11" t="s">
        <v>49270</v>
      </c>
      <c r="T11144" s="11"/>
    </row>
    <row x14ac:dyDescent="0.25" r="11145" customHeight="1" ht="19.5">
      <c r="A11145" s="10">
        <v>45226</v>
      </c>
      <c r="B11145" s="11" t="s">
        <v>49271</v>
      </c>
      <c r="C11145" s="11" t="s">
        <v>4867</v>
      </c>
      <c r="D11145" s="12"/>
      <c r="E11145" s="13" t="s">
        <v>49272</v>
      </c>
      <c r="F11145" s="11" t="s">
        <v>49273</v>
      </c>
      <c r="G11145" s="12" t="s">
        <v>74</v>
      </c>
      <c r="H11145" s="12" t="s">
        <v>86</v>
      </c>
      <c r="I11145" s="14" t="s">
        <v>4870</v>
      </c>
      <c r="J11145" s="12" t="s">
        <v>24</v>
      </c>
      <c r="K11145" s="12" t="s">
        <v>25</v>
      </c>
      <c r="L11145" s="12" t="s">
        <v>39</v>
      </c>
      <c r="M11145" s="11" t="s">
        <v>149</v>
      </c>
      <c r="N11145" s="11" t="s">
        <v>4871</v>
      </c>
      <c r="O11145" s="12" t="s">
        <v>29</v>
      </c>
      <c r="P11145" s="12"/>
      <c r="Q11145" s="15" t="s">
        <v>49274</v>
      </c>
      <c r="R11145" s="12" t="s">
        <v>148</v>
      </c>
      <c r="S11145" s="11" t="s">
        <v>49275</v>
      </c>
      <c r="T11145" s="11" t="s">
        <v>4906</v>
      </c>
    </row>
    <row x14ac:dyDescent="0.25" r="11146" customHeight="1" ht="19.5">
      <c r="A11146" s="10">
        <v>45226</v>
      </c>
      <c r="B11146" s="11" t="s">
        <v>49276</v>
      </c>
      <c r="C11146" s="11" t="s">
        <v>691</v>
      </c>
      <c r="D11146" s="12"/>
      <c r="E11146" s="13" t="s">
        <v>43325</v>
      </c>
      <c r="F11146" s="11" t="s">
        <v>43326</v>
      </c>
      <c r="G11146" s="12" t="s">
        <v>74</v>
      </c>
      <c r="H11146" s="12"/>
      <c r="I11146" s="14" t="s">
        <v>615</v>
      </c>
      <c r="J11146" s="12" t="s">
        <v>24</v>
      </c>
      <c r="K11146" s="12" t="s">
        <v>25</v>
      </c>
      <c r="L11146" s="12" t="s">
        <v>39</v>
      </c>
      <c r="M11146" s="11" t="s">
        <v>149</v>
      </c>
      <c r="N11146" s="11" t="s">
        <v>28</v>
      </c>
      <c r="O11146" s="12" t="s">
        <v>29</v>
      </c>
      <c r="P11146" s="12"/>
      <c r="Q11146" s="15" t="s">
        <v>49277</v>
      </c>
      <c r="R11146" s="12" t="s">
        <v>42</v>
      </c>
      <c r="S11146" s="11" t="s">
        <v>49278</v>
      </c>
      <c r="T11146" s="11" t="s">
        <v>49279</v>
      </c>
    </row>
    <row x14ac:dyDescent="0.25" r="11147" customHeight="1" ht="19.5">
      <c r="A11147" s="10">
        <v>45226</v>
      </c>
      <c r="B11147" s="11" t="s">
        <v>49280</v>
      </c>
      <c r="C11147" s="11" t="s">
        <v>4867</v>
      </c>
      <c r="D11147" s="12"/>
      <c r="E11147" s="13" t="s">
        <v>49281</v>
      </c>
      <c r="F11147" s="11" t="s">
        <v>49282</v>
      </c>
      <c r="G11147" s="12" t="s">
        <v>74</v>
      </c>
      <c r="H11147" s="12" t="s">
        <v>98</v>
      </c>
      <c r="I11147" s="14" t="s">
        <v>4870</v>
      </c>
      <c r="J11147" s="12" t="s">
        <v>24</v>
      </c>
      <c r="K11147" s="12" t="s">
        <v>25</v>
      </c>
      <c r="L11147" s="12" t="s">
        <v>39</v>
      </c>
      <c r="M11147" s="11" t="s">
        <v>149</v>
      </c>
      <c r="N11147" s="11" t="s">
        <v>4871</v>
      </c>
      <c r="O11147" s="12" t="s">
        <v>29</v>
      </c>
      <c r="P11147" s="12"/>
      <c r="Q11147" s="15" t="s">
        <v>49283</v>
      </c>
      <c r="R11147" s="12" t="s">
        <v>148</v>
      </c>
      <c r="S11147" s="11" t="s">
        <v>49284</v>
      </c>
      <c r="T11147" s="11" t="s">
        <v>4893</v>
      </c>
    </row>
    <row x14ac:dyDescent="0.25" r="11148" customHeight="1" ht="19.5">
      <c r="A11148" s="10">
        <v>45226</v>
      </c>
      <c r="B11148" s="11" t="s">
        <v>49285</v>
      </c>
      <c r="C11148" s="11" t="s">
        <v>1132</v>
      </c>
      <c r="D11148" s="12"/>
      <c r="E11148" s="13">
        <v>15549392948</v>
      </c>
      <c r="F11148" s="11" t="s">
        <v>49286</v>
      </c>
      <c r="G11148" s="12" t="s">
        <v>115</v>
      </c>
      <c r="H11148" s="12" t="s">
        <v>98</v>
      </c>
      <c r="I11148" s="14" t="s">
        <v>590</v>
      </c>
      <c r="J11148" s="12" t="s">
        <v>24</v>
      </c>
      <c r="K11148" s="12" t="s">
        <v>25</v>
      </c>
      <c r="L11148" s="12" t="s">
        <v>39</v>
      </c>
      <c r="M11148" s="11" t="s">
        <v>27</v>
      </c>
      <c r="N11148" s="11" t="s">
        <v>183</v>
      </c>
      <c r="O11148" s="12" t="s">
        <v>29</v>
      </c>
      <c r="P11148" s="12"/>
      <c r="Q11148" s="15" t="s">
        <v>49287</v>
      </c>
      <c r="R11148" s="12" t="s">
        <v>51</v>
      </c>
      <c r="S11148" s="11" t="s">
        <v>49288</v>
      </c>
      <c r="T11148" s="11"/>
    </row>
    <row x14ac:dyDescent="0.25" r="11149" customHeight="1" ht="19.5">
      <c r="A11149" s="10">
        <v>45227</v>
      </c>
      <c r="B11149" s="11" t="s">
        <v>49289</v>
      </c>
      <c r="C11149" s="11" t="s">
        <v>691</v>
      </c>
      <c r="D11149" s="12"/>
      <c r="E11149" s="13">
        <v>16607205989</v>
      </c>
      <c r="F11149" s="11" t="s">
        <v>2941</v>
      </c>
      <c r="G11149" s="12" t="s">
        <v>74</v>
      </c>
      <c r="H11149" s="12"/>
      <c r="I11149" s="14" t="s">
        <v>779</v>
      </c>
      <c r="J11149" s="12" t="s">
        <v>24</v>
      </c>
      <c r="K11149" s="12" t="s">
        <v>25</v>
      </c>
      <c r="L11149" s="12" t="s">
        <v>39</v>
      </c>
      <c r="M11149" s="11" t="s">
        <v>675</v>
      </c>
      <c r="N11149" s="11" t="s">
        <v>28</v>
      </c>
      <c r="O11149" s="12" t="s">
        <v>29</v>
      </c>
      <c r="P11149" s="12"/>
      <c r="Q11149" s="15" t="s">
        <v>49290</v>
      </c>
      <c r="R11149" s="12" t="s">
        <v>42</v>
      </c>
      <c r="S11149" s="11" t="s">
        <v>49291</v>
      </c>
      <c r="T11149" s="11" t="s">
        <v>49292</v>
      </c>
    </row>
    <row x14ac:dyDescent="0.25" r="11150" customHeight="1" ht="19.5">
      <c r="A11150" s="10">
        <v>45227</v>
      </c>
      <c r="B11150" s="11" t="s">
        <v>49293</v>
      </c>
      <c r="C11150" s="11" t="s">
        <v>8363</v>
      </c>
      <c r="D11150" s="12"/>
      <c r="E11150" s="13">
        <v>13277177596</v>
      </c>
      <c r="F11150" s="11" t="s">
        <v>49294</v>
      </c>
      <c r="G11150" s="12" t="s">
        <v>289</v>
      </c>
      <c r="H11150" s="12" t="s">
        <v>86</v>
      </c>
      <c r="I11150" s="14" t="s">
        <v>104</v>
      </c>
      <c r="J11150" s="12" t="s">
        <v>24</v>
      </c>
      <c r="K11150" s="12" t="s">
        <v>25</v>
      </c>
      <c r="L11150" s="12" t="s">
        <v>39</v>
      </c>
      <c r="M11150" s="11" t="s">
        <v>40</v>
      </c>
      <c r="N11150" s="11" t="s">
        <v>624</v>
      </c>
      <c r="O11150" s="12" t="s">
        <v>29</v>
      </c>
      <c r="P11150" s="12"/>
      <c r="Q11150" s="15" t="s">
        <v>49295</v>
      </c>
      <c r="R11150" s="12" t="s">
        <v>42</v>
      </c>
      <c r="S11150" s="11" t="s">
        <v>49296</v>
      </c>
      <c r="T11150" s="11" t="s">
        <v>49297</v>
      </c>
    </row>
    <row x14ac:dyDescent="0.25" r="11151" customHeight="1" ht="19.5">
      <c r="A11151" s="10">
        <v>45227</v>
      </c>
      <c r="B11151" s="11" t="s">
        <v>49298</v>
      </c>
      <c r="C11151" s="11" t="s">
        <v>660</v>
      </c>
      <c r="D11151" s="12"/>
      <c r="E11151" s="13" t="s">
        <v>49299</v>
      </c>
      <c r="F11151" s="11" t="s">
        <v>49300</v>
      </c>
      <c r="G11151" s="12" t="s">
        <v>74</v>
      </c>
      <c r="H11151" s="12"/>
      <c r="I11151" s="14" t="s">
        <v>148</v>
      </c>
      <c r="J11151" s="12" t="s">
        <v>24</v>
      </c>
      <c r="K11151" s="12" t="s">
        <v>25</v>
      </c>
      <c r="L11151" s="12" t="s">
        <v>39</v>
      </c>
      <c r="M11151" s="11" t="s">
        <v>149</v>
      </c>
      <c r="N11151" s="11" t="s">
        <v>624</v>
      </c>
      <c r="O11151" s="12" t="s">
        <v>29</v>
      </c>
      <c r="P11151" s="12"/>
      <c r="Q11151" s="15" t="s">
        <v>49301</v>
      </c>
      <c r="R11151" s="12" t="s">
        <v>42</v>
      </c>
      <c r="S11151" s="11" t="s">
        <v>49302</v>
      </c>
      <c r="T11151" s="11" t="s">
        <v>49303</v>
      </c>
    </row>
    <row x14ac:dyDescent="0.25" r="11152" customHeight="1" ht="19.5">
      <c r="A11152" s="10">
        <v>45226</v>
      </c>
      <c r="B11152" s="11" t="s">
        <v>49304</v>
      </c>
      <c r="C11152" s="11" t="s">
        <v>4923</v>
      </c>
      <c r="D11152" s="12"/>
      <c r="E11152" s="13" t="s">
        <v>49305</v>
      </c>
      <c r="F11152" s="11" t="s">
        <v>49306</v>
      </c>
      <c r="G11152" s="12" t="s">
        <v>74</v>
      </c>
      <c r="H11152" s="12"/>
      <c r="I11152" s="14" t="s">
        <v>290</v>
      </c>
      <c r="J11152" s="12" t="s">
        <v>24</v>
      </c>
      <c r="K11152" s="12" t="s">
        <v>25</v>
      </c>
      <c r="L11152" s="12" t="s">
        <v>39</v>
      </c>
      <c r="M11152" s="11" t="s">
        <v>149</v>
      </c>
      <c r="N11152" s="11" t="s">
        <v>4871</v>
      </c>
      <c r="O11152" s="12" t="s">
        <v>29</v>
      </c>
      <c r="P11152" s="12"/>
      <c r="Q11152" s="15" t="s">
        <v>49307</v>
      </c>
      <c r="R11152" s="12" t="s">
        <v>148</v>
      </c>
      <c r="S11152" s="11" t="s">
        <v>49308</v>
      </c>
      <c r="T11152" s="11" t="s">
        <v>4955</v>
      </c>
    </row>
    <row x14ac:dyDescent="0.25" r="11153" customHeight="1" ht="19.5">
      <c r="A11153" s="10">
        <v>45226</v>
      </c>
      <c r="B11153" s="11" t="s">
        <v>49309</v>
      </c>
      <c r="C11153" s="11" t="s">
        <v>180</v>
      </c>
      <c r="D11153" s="12"/>
      <c r="E11153" s="13">
        <v>16671758290</v>
      </c>
      <c r="F11153" s="11" t="s">
        <v>49069</v>
      </c>
      <c r="G11153" s="12" t="s">
        <v>23</v>
      </c>
      <c r="H11153" s="12"/>
      <c r="I11153" s="14" t="s">
        <v>221</v>
      </c>
      <c r="J11153" s="12" t="s">
        <v>24</v>
      </c>
      <c r="K11153" s="12" t="s">
        <v>25</v>
      </c>
      <c r="L11153" s="12" t="s">
        <v>39</v>
      </c>
      <c r="M11153" s="11" t="s">
        <v>27</v>
      </c>
      <c r="N11153" s="11" t="s">
        <v>183</v>
      </c>
      <c r="O11153" s="12" t="s">
        <v>29</v>
      </c>
      <c r="P11153" s="12"/>
      <c r="Q11153" s="15" t="s">
        <v>49310</v>
      </c>
      <c r="R11153" s="12" t="s">
        <v>51</v>
      </c>
      <c r="S11153" s="11" t="s">
        <v>49311</v>
      </c>
      <c r="T11153" s="11"/>
    </row>
    <row x14ac:dyDescent="0.25" r="11154" customHeight="1" ht="19.5">
      <c r="A11154" s="10">
        <v>45227</v>
      </c>
      <c r="B11154" s="11" t="s">
        <v>49312</v>
      </c>
      <c r="C11154" s="11" t="s">
        <v>660</v>
      </c>
      <c r="D11154" s="12"/>
      <c r="E11154" s="13">
        <v>15629382030</v>
      </c>
      <c r="F11154" s="11" t="s">
        <v>17020</v>
      </c>
      <c r="G11154" s="12" t="s">
        <v>23</v>
      </c>
      <c r="H11154" s="12"/>
      <c r="I11154" s="14" t="s">
        <v>104</v>
      </c>
      <c r="J11154" s="12" t="s">
        <v>24</v>
      </c>
      <c r="K11154" s="12" t="s">
        <v>25</v>
      </c>
      <c r="L11154" s="12" t="s">
        <v>39</v>
      </c>
      <c r="M11154" s="11" t="s">
        <v>40</v>
      </c>
      <c r="N11154" s="11" t="s">
        <v>624</v>
      </c>
      <c r="O11154" s="12" t="s">
        <v>29</v>
      </c>
      <c r="P11154" s="12"/>
      <c r="Q11154" s="15" t="s">
        <v>49313</v>
      </c>
      <c r="R11154" s="12" t="s">
        <v>42</v>
      </c>
      <c r="S11154" s="11" t="s">
        <v>49314</v>
      </c>
      <c r="T11154" s="11" t="s">
        <v>25841</v>
      </c>
    </row>
    <row x14ac:dyDescent="0.25" r="11155" customHeight="1" ht="19.5">
      <c r="A11155" s="10">
        <v>45228</v>
      </c>
      <c r="B11155" s="11" t="s">
        <v>49315</v>
      </c>
      <c r="C11155" s="11" t="s">
        <v>2414</v>
      </c>
      <c r="D11155" s="12"/>
      <c r="E11155" s="13">
        <v>18671727395</v>
      </c>
      <c r="F11155" s="11" t="s">
        <v>49316</v>
      </c>
      <c r="G11155" s="12" t="s">
        <v>74</v>
      </c>
      <c r="H11155" s="12"/>
      <c r="I11155" s="14" t="s">
        <v>254</v>
      </c>
      <c r="J11155" s="12" t="s">
        <v>24</v>
      </c>
      <c r="K11155" s="12" t="s">
        <v>25</v>
      </c>
      <c r="L11155" s="12" t="s">
        <v>39</v>
      </c>
      <c r="M11155" s="11" t="s">
        <v>40</v>
      </c>
      <c r="N11155" s="11" t="s">
        <v>28</v>
      </c>
      <c r="O11155" s="12" t="s">
        <v>29</v>
      </c>
      <c r="P11155" s="12"/>
      <c r="Q11155" s="15" t="s">
        <v>49317</v>
      </c>
      <c r="R11155" s="12" t="s">
        <v>42</v>
      </c>
      <c r="S11155" s="11" t="s">
        <v>49318</v>
      </c>
      <c r="T11155" s="11" t="s">
        <v>49319</v>
      </c>
    </row>
    <row x14ac:dyDescent="0.25" r="11156" customHeight="1" ht="19.5">
      <c r="A11156" s="10">
        <v>45226</v>
      </c>
      <c r="B11156" s="11" t="s">
        <v>49320</v>
      </c>
      <c r="C11156" s="11" t="s">
        <v>4867</v>
      </c>
      <c r="D11156" s="12"/>
      <c r="E11156" s="13" t="s">
        <v>49321</v>
      </c>
      <c r="F11156" s="11" t="s">
        <v>49322</v>
      </c>
      <c r="G11156" s="12" t="s">
        <v>74</v>
      </c>
      <c r="H11156" s="12"/>
      <c r="I11156" s="14" t="s">
        <v>4870</v>
      </c>
      <c r="J11156" s="12" t="s">
        <v>24</v>
      </c>
      <c r="K11156" s="12" t="s">
        <v>25</v>
      </c>
      <c r="L11156" s="12" t="s">
        <v>39</v>
      </c>
      <c r="M11156" s="11" t="s">
        <v>149</v>
      </c>
      <c r="N11156" s="11" t="s">
        <v>4871</v>
      </c>
      <c r="O11156" s="12" t="s">
        <v>29</v>
      </c>
      <c r="P11156" s="12"/>
      <c r="Q11156" s="15" t="s">
        <v>49323</v>
      </c>
      <c r="R11156" s="12" t="s">
        <v>148</v>
      </c>
      <c r="S11156" s="11" t="s">
        <v>24655</v>
      </c>
      <c r="T11156" s="11" t="s">
        <v>6808</v>
      </c>
    </row>
    <row x14ac:dyDescent="0.25" r="11157" customHeight="1" ht="19.5">
      <c r="A11157" s="10">
        <v>45226</v>
      </c>
      <c r="B11157" s="11" t="s">
        <v>49324</v>
      </c>
      <c r="C11157" s="11" t="s">
        <v>239</v>
      </c>
      <c r="D11157" s="12"/>
      <c r="E11157" s="13">
        <v>13277394689</v>
      </c>
      <c r="F11157" s="11" t="s">
        <v>49325</v>
      </c>
      <c r="G11157" s="12" t="s">
        <v>289</v>
      </c>
      <c r="H11157" s="12"/>
      <c r="I11157" s="14" t="s">
        <v>1504</v>
      </c>
      <c r="J11157" s="12" t="s">
        <v>24</v>
      </c>
      <c r="K11157" s="12" t="s">
        <v>25</v>
      </c>
      <c r="L11157" s="12" t="s">
        <v>39</v>
      </c>
      <c r="M11157" s="11" t="s">
        <v>27</v>
      </c>
      <c r="N11157" s="11" t="s">
        <v>183</v>
      </c>
      <c r="O11157" s="12" t="s">
        <v>29</v>
      </c>
      <c r="P11157" s="12"/>
      <c r="Q11157" s="15" t="s">
        <v>49326</v>
      </c>
      <c r="R11157" s="12" t="s">
        <v>51</v>
      </c>
      <c r="S11157" s="17" t="s">
        <v>49327</v>
      </c>
      <c r="T11157" s="11"/>
    </row>
    <row x14ac:dyDescent="0.25" r="11158" customHeight="1" ht="19.5">
      <c r="A11158" s="10">
        <v>45226</v>
      </c>
      <c r="B11158" s="11" t="s">
        <v>49328</v>
      </c>
      <c r="C11158" s="11" t="s">
        <v>1132</v>
      </c>
      <c r="D11158" s="12"/>
      <c r="E11158" s="13">
        <v>13040958388</v>
      </c>
      <c r="F11158" s="11" t="s">
        <v>49329</v>
      </c>
      <c r="G11158" s="12" t="s">
        <v>115</v>
      </c>
      <c r="H11158" s="12"/>
      <c r="I11158" s="14" t="s">
        <v>590</v>
      </c>
      <c r="J11158" s="12" t="s">
        <v>24</v>
      </c>
      <c r="K11158" s="12" t="s">
        <v>25</v>
      </c>
      <c r="L11158" s="12" t="s">
        <v>39</v>
      </c>
      <c r="M11158" s="11" t="s">
        <v>27</v>
      </c>
      <c r="N11158" s="11" t="s">
        <v>183</v>
      </c>
      <c r="O11158" s="12" t="s">
        <v>29</v>
      </c>
      <c r="P11158" s="12"/>
      <c r="Q11158" s="15" t="s">
        <v>49330</v>
      </c>
      <c r="R11158" s="12" t="s">
        <v>51</v>
      </c>
      <c r="S11158" s="11" t="s">
        <v>49331</v>
      </c>
      <c r="T11158" s="11"/>
    </row>
    <row x14ac:dyDescent="0.25" r="11159" customHeight="1" ht="19.5">
      <c r="A11159" s="10">
        <v>45226</v>
      </c>
      <c r="B11159" s="11" t="s">
        <v>49332</v>
      </c>
      <c r="C11159" s="11" t="s">
        <v>4867</v>
      </c>
      <c r="D11159" s="12"/>
      <c r="E11159" s="13" t="s">
        <v>49333</v>
      </c>
      <c r="F11159" s="11" t="s">
        <v>49334</v>
      </c>
      <c r="G11159" s="12" t="s">
        <v>74</v>
      </c>
      <c r="H11159" s="12" t="s">
        <v>357</v>
      </c>
      <c r="I11159" s="14" t="s">
        <v>4870</v>
      </c>
      <c r="J11159" s="12" t="s">
        <v>24</v>
      </c>
      <c r="K11159" s="12" t="s">
        <v>25</v>
      </c>
      <c r="L11159" s="12" t="s">
        <v>39</v>
      </c>
      <c r="M11159" s="11" t="s">
        <v>149</v>
      </c>
      <c r="N11159" s="11" t="s">
        <v>4871</v>
      </c>
      <c r="O11159" s="12" t="s">
        <v>29</v>
      </c>
      <c r="P11159" s="12"/>
      <c r="Q11159" s="15" t="s">
        <v>49335</v>
      </c>
      <c r="R11159" s="12" t="s">
        <v>148</v>
      </c>
      <c r="S11159" s="11" t="s">
        <v>49336</v>
      </c>
      <c r="T11159" s="11" t="s">
        <v>4893</v>
      </c>
    </row>
    <row x14ac:dyDescent="0.25" r="11160" customHeight="1" ht="19.5">
      <c r="A11160" s="10">
        <v>45226</v>
      </c>
      <c r="B11160" s="11" t="s">
        <v>49337</v>
      </c>
      <c r="C11160" s="11" t="s">
        <v>5684</v>
      </c>
      <c r="D11160" s="12"/>
      <c r="E11160" s="13">
        <v>17671923373</v>
      </c>
      <c r="F11160" s="11" t="s">
        <v>49338</v>
      </c>
      <c r="G11160" s="12" t="s">
        <v>74</v>
      </c>
      <c r="H11160" s="12"/>
      <c r="I11160" s="14" t="s">
        <v>328</v>
      </c>
      <c r="J11160" s="12" t="s">
        <v>24</v>
      </c>
      <c r="K11160" s="12" t="s">
        <v>25</v>
      </c>
      <c r="L11160" s="12" t="s">
        <v>39</v>
      </c>
      <c r="M11160" s="11" t="s">
        <v>40</v>
      </c>
      <c r="N11160" s="11" t="s">
        <v>183</v>
      </c>
      <c r="O11160" s="12" t="s">
        <v>29</v>
      </c>
      <c r="P11160" s="12"/>
      <c r="Q11160" s="15" t="s">
        <v>49339</v>
      </c>
      <c r="R11160" s="12" t="s">
        <v>42</v>
      </c>
      <c r="S11160" s="11" t="s">
        <v>49340</v>
      </c>
      <c r="T11160" s="11"/>
    </row>
    <row x14ac:dyDescent="0.25" r="11161" customHeight="1" ht="19.5">
      <c r="A11161" s="10">
        <v>45226</v>
      </c>
      <c r="B11161" s="11" t="s">
        <v>49341</v>
      </c>
      <c r="C11161" s="11" t="s">
        <v>5684</v>
      </c>
      <c r="D11161" s="12"/>
      <c r="E11161" s="13">
        <v>13135825961</v>
      </c>
      <c r="F11161" s="11" t="s">
        <v>49342</v>
      </c>
      <c r="G11161" s="12" t="s">
        <v>115</v>
      </c>
      <c r="H11161" s="12"/>
      <c r="I11161" s="14" t="s">
        <v>211</v>
      </c>
      <c r="J11161" s="12" t="s">
        <v>24</v>
      </c>
      <c r="K11161" s="12" t="s">
        <v>25</v>
      </c>
      <c r="L11161" s="12" t="s">
        <v>39</v>
      </c>
      <c r="M11161" s="11" t="s">
        <v>40</v>
      </c>
      <c r="N11161" s="11" t="s">
        <v>183</v>
      </c>
      <c r="O11161" s="12" t="s">
        <v>29</v>
      </c>
      <c r="P11161" s="12"/>
      <c r="Q11161" s="15" t="s">
        <v>49343</v>
      </c>
      <c r="R11161" s="12" t="s">
        <v>42</v>
      </c>
      <c r="S11161" s="11" t="s">
        <v>49344</v>
      </c>
      <c r="T11161" s="11"/>
    </row>
    <row x14ac:dyDescent="0.25" r="11162" customHeight="1" ht="19.5">
      <c r="A11162" s="10">
        <v>45226</v>
      </c>
      <c r="B11162" s="11" t="s">
        <v>49345</v>
      </c>
      <c r="C11162" s="11" t="s">
        <v>5684</v>
      </c>
      <c r="D11162" s="12"/>
      <c r="E11162" s="13">
        <v>15549316512</v>
      </c>
      <c r="F11162" s="11" t="s">
        <v>49346</v>
      </c>
      <c r="G11162" s="12" t="s">
        <v>23</v>
      </c>
      <c r="H11162" s="12"/>
      <c r="I11162" s="14" t="s">
        <v>259</v>
      </c>
      <c r="J11162" s="12" t="s">
        <v>24</v>
      </c>
      <c r="K11162" s="12" t="s">
        <v>25</v>
      </c>
      <c r="L11162" s="12" t="s">
        <v>39</v>
      </c>
      <c r="M11162" s="11" t="s">
        <v>27</v>
      </c>
      <c r="N11162" s="11" t="s">
        <v>183</v>
      </c>
      <c r="O11162" s="12" t="s">
        <v>29</v>
      </c>
      <c r="P11162" s="12"/>
      <c r="Q11162" s="15" t="s">
        <v>49347</v>
      </c>
      <c r="R11162" s="12" t="s">
        <v>42</v>
      </c>
      <c r="S11162" s="11" t="s">
        <v>49348</v>
      </c>
      <c r="T11162" s="11"/>
    </row>
    <row x14ac:dyDescent="0.25" r="11163" customHeight="1" ht="19.5">
      <c r="A11163" s="10">
        <v>45228</v>
      </c>
      <c r="B11163" s="11" t="s">
        <v>49349</v>
      </c>
      <c r="C11163" s="11" t="s">
        <v>7087</v>
      </c>
      <c r="D11163" s="12"/>
      <c r="E11163" s="13">
        <v>13098418901</v>
      </c>
      <c r="F11163" s="11" t="s">
        <v>49350</v>
      </c>
      <c r="G11163" s="12" t="s">
        <v>74</v>
      </c>
      <c r="H11163" s="12"/>
      <c r="I11163" s="14" t="s">
        <v>221</v>
      </c>
      <c r="J11163" s="12" t="s">
        <v>24</v>
      </c>
      <c r="K11163" s="12" t="s">
        <v>25</v>
      </c>
      <c r="L11163" s="12" t="s">
        <v>39</v>
      </c>
      <c r="M11163" s="11" t="s">
        <v>40</v>
      </c>
      <c r="N11163" s="11" t="s">
        <v>28</v>
      </c>
      <c r="O11163" s="12" t="s">
        <v>29</v>
      </c>
      <c r="P11163" s="12"/>
      <c r="Q11163" s="15" t="s">
        <v>49351</v>
      </c>
      <c r="R11163" s="12" t="s">
        <v>42</v>
      </c>
      <c r="S11163" s="11" t="s">
        <v>49352</v>
      </c>
      <c r="T11163" s="11" t="s">
        <v>49319</v>
      </c>
    </row>
    <row x14ac:dyDescent="0.25" r="11164" customHeight="1" ht="19.5">
      <c r="A11164" s="10">
        <v>45227</v>
      </c>
      <c r="B11164" s="11" t="s">
        <v>49353</v>
      </c>
      <c r="C11164" s="11" t="s">
        <v>660</v>
      </c>
      <c r="D11164" s="12"/>
      <c r="E11164" s="13">
        <v>15587984151</v>
      </c>
      <c r="F11164" s="11" t="s">
        <v>49354</v>
      </c>
      <c r="G11164" s="12" t="s">
        <v>74</v>
      </c>
      <c r="H11164" s="12"/>
      <c r="I11164" s="14" t="s">
        <v>99</v>
      </c>
      <c r="J11164" s="12" t="s">
        <v>24</v>
      </c>
      <c r="K11164" s="12" t="s">
        <v>25</v>
      </c>
      <c r="L11164" s="12" t="s">
        <v>39</v>
      </c>
      <c r="M11164" s="11" t="s">
        <v>27</v>
      </c>
      <c r="N11164" s="11" t="s">
        <v>624</v>
      </c>
      <c r="O11164" s="12" t="s">
        <v>29</v>
      </c>
      <c r="P11164" s="12"/>
      <c r="Q11164" s="15" t="s">
        <v>49355</v>
      </c>
      <c r="R11164" s="12" t="s">
        <v>42</v>
      </c>
      <c r="S11164" s="11" t="s">
        <v>49356</v>
      </c>
      <c r="T11164" s="11" t="s">
        <v>49357</v>
      </c>
    </row>
    <row x14ac:dyDescent="0.25" r="11165" customHeight="1" ht="19.5">
      <c r="A11165" s="10">
        <v>45228</v>
      </c>
      <c r="B11165" s="11" t="s">
        <v>49358</v>
      </c>
      <c r="C11165" s="11" t="s">
        <v>26311</v>
      </c>
      <c r="D11165" s="12"/>
      <c r="E11165" s="13">
        <v>18571039220</v>
      </c>
      <c r="F11165" s="11"/>
      <c r="G11165" s="12"/>
      <c r="H11165" s="12"/>
      <c r="I11165" s="14" t="s">
        <v>925</v>
      </c>
      <c r="J11165" s="12" t="s">
        <v>24</v>
      </c>
      <c r="K11165" s="12" t="s">
        <v>25</v>
      </c>
      <c r="L11165" s="12" t="s">
        <v>39</v>
      </c>
      <c r="M11165" s="11" t="s">
        <v>27</v>
      </c>
      <c r="N11165" s="11" t="s">
        <v>28</v>
      </c>
      <c r="O11165" s="12" t="s">
        <v>29</v>
      </c>
      <c r="P11165" s="12"/>
      <c r="Q11165" s="15" t="s">
        <v>49359</v>
      </c>
      <c r="R11165" s="12" t="s">
        <v>42</v>
      </c>
      <c r="S11165" s="11" t="s">
        <v>49360</v>
      </c>
      <c r="T11165" s="11" t="s">
        <v>49361</v>
      </c>
    </row>
    <row x14ac:dyDescent="0.25" r="11166" customHeight="1" ht="19.5">
      <c r="A11166" s="10">
        <v>45227</v>
      </c>
      <c r="B11166" s="11" t="s">
        <v>49362</v>
      </c>
      <c r="C11166" s="11" t="s">
        <v>5841</v>
      </c>
      <c r="D11166" s="12"/>
      <c r="E11166" s="13">
        <v>16671763882</v>
      </c>
      <c r="F11166" s="11" t="s">
        <v>10120</v>
      </c>
      <c r="G11166" s="12" t="s">
        <v>74</v>
      </c>
      <c r="H11166" s="12" t="s">
        <v>86</v>
      </c>
      <c r="I11166" s="14" t="s">
        <v>99</v>
      </c>
      <c r="J11166" s="12" t="s">
        <v>24</v>
      </c>
      <c r="K11166" s="12" t="s">
        <v>25</v>
      </c>
      <c r="L11166" s="12" t="s">
        <v>39</v>
      </c>
      <c r="M11166" s="11" t="s">
        <v>40</v>
      </c>
      <c r="N11166" s="11" t="s">
        <v>28</v>
      </c>
      <c r="O11166" s="12" t="s">
        <v>29</v>
      </c>
      <c r="P11166" s="12"/>
      <c r="Q11166" s="15" t="s">
        <v>49363</v>
      </c>
      <c r="R11166" s="12" t="s">
        <v>42</v>
      </c>
      <c r="S11166" s="11" t="s">
        <v>49364</v>
      </c>
      <c r="T11166" s="11" t="s">
        <v>49365</v>
      </c>
    </row>
    <row x14ac:dyDescent="0.25" r="11167" customHeight="1" ht="19.5">
      <c r="A11167" s="10">
        <v>45227</v>
      </c>
      <c r="B11167" s="11" t="s">
        <v>49366</v>
      </c>
      <c r="C11167" s="11" t="s">
        <v>180</v>
      </c>
      <c r="D11167" s="12"/>
      <c r="E11167" s="13" t="s">
        <v>49134</v>
      </c>
      <c r="F11167" s="11" t="s">
        <v>7872</v>
      </c>
      <c r="G11167" s="12" t="s">
        <v>74</v>
      </c>
      <c r="H11167" s="12"/>
      <c r="I11167" s="14" t="s">
        <v>148</v>
      </c>
      <c r="J11167" s="12" t="s">
        <v>24</v>
      </c>
      <c r="K11167" s="12" t="s">
        <v>25</v>
      </c>
      <c r="L11167" s="12" t="s">
        <v>39</v>
      </c>
      <c r="M11167" s="11" t="s">
        <v>149</v>
      </c>
      <c r="N11167" s="11" t="s">
        <v>183</v>
      </c>
      <c r="O11167" s="12" t="s">
        <v>29</v>
      </c>
      <c r="P11167" s="12"/>
      <c r="Q11167" s="15" t="s">
        <v>49367</v>
      </c>
      <c r="R11167" s="12" t="s">
        <v>42</v>
      </c>
      <c r="S11167" s="11" t="s">
        <v>49368</v>
      </c>
      <c r="T11167" s="11"/>
    </row>
    <row x14ac:dyDescent="0.25" r="11168" customHeight="1" ht="19.5">
      <c r="A11168" s="10">
        <v>45226</v>
      </c>
      <c r="B11168" s="11" t="s">
        <v>49369</v>
      </c>
      <c r="C11168" s="11" t="s">
        <v>1132</v>
      </c>
      <c r="D11168" s="12"/>
      <c r="E11168" s="13">
        <v>13032748287</v>
      </c>
      <c r="F11168" s="11" t="s">
        <v>23065</v>
      </c>
      <c r="G11168" s="12" t="s">
        <v>115</v>
      </c>
      <c r="H11168" s="12"/>
      <c r="I11168" s="14" t="s">
        <v>136</v>
      </c>
      <c r="J11168" s="12" t="s">
        <v>24</v>
      </c>
      <c r="K11168" s="12" t="s">
        <v>25</v>
      </c>
      <c r="L11168" s="12" t="s">
        <v>39</v>
      </c>
      <c r="M11168" s="11" t="s">
        <v>27</v>
      </c>
      <c r="N11168" s="11" t="s">
        <v>183</v>
      </c>
      <c r="O11168" s="12" t="s">
        <v>29</v>
      </c>
      <c r="P11168" s="12"/>
      <c r="Q11168" s="15" t="s">
        <v>49370</v>
      </c>
      <c r="R11168" s="12" t="s">
        <v>42</v>
      </c>
      <c r="S11168" s="11" t="s">
        <v>49371</v>
      </c>
      <c r="T11168" s="11" t="s">
        <v>49372</v>
      </c>
    </row>
    <row x14ac:dyDescent="0.25" r="11169" customHeight="1" ht="19.5">
      <c r="A11169" s="10">
        <v>45227</v>
      </c>
      <c r="B11169" s="11" t="s">
        <v>49373</v>
      </c>
      <c r="C11169" s="11" t="s">
        <v>6057</v>
      </c>
      <c r="D11169" s="12"/>
      <c r="E11169" s="13">
        <v>13297283719</v>
      </c>
      <c r="F11169" s="11" t="s">
        <v>49374</v>
      </c>
      <c r="G11169" s="12" t="s">
        <v>216</v>
      </c>
      <c r="H11169" s="12"/>
      <c r="I11169" s="14" t="s">
        <v>1024</v>
      </c>
      <c r="J11169" s="12" t="s">
        <v>24</v>
      </c>
      <c r="K11169" s="12" t="s">
        <v>25</v>
      </c>
      <c r="L11169" s="12" t="s">
        <v>39</v>
      </c>
      <c r="M11169" s="11" t="s">
        <v>40</v>
      </c>
      <c r="N11169" s="11" t="s">
        <v>183</v>
      </c>
      <c r="O11169" s="12" t="s">
        <v>29</v>
      </c>
      <c r="P11169" s="12"/>
      <c r="Q11169" s="15" t="s">
        <v>49375</v>
      </c>
      <c r="R11169" s="12" t="s">
        <v>42</v>
      </c>
      <c r="S11169" s="11" t="s">
        <v>49376</v>
      </c>
      <c r="T11169" s="11" t="s">
        <v>49377</v>
      </c>
    </row>
    <row x14ac:dyDescent="0.25" r="11170" customHeight="1" ht="19.5">
      <c r="A11170" s="10">
        <v>45226</v>
      </c>
      <c r="B11170" s="11" t="s">
        <v>49378</v>
      </c>
      <c r="C11170" s="11" t="s">
        <v>5841</v>
      </c>
      <c r="D11170" s="12"/>
      <c r="E11170" s="13">
        <v>16671763882</v>
      </c>
      <c r="F11170" s="11" t="s">
        <v>10120</v>
      </c>
      <c r="G11170" s="12" t="s">
        <v>74</v>
      </c>
      <c r="H11170" s="12" t="s">
        <v>86</v>
      </c>
      <c r="I11170" s="14" t="s">
        <v>182</v>
      </c>
      <c r="J11170" s="12" t="s">
        <v>24</v>
      </c>
      <c r="K11170" s="12" t="s">
        <v>25</v>
      </c>
      <c r="L11170" s="12" t="s">
        <v>39</v>
      </c>
      <c r="M11170" s="11" t="s">
        <v>40</v>
      </c>
      <c r="N11170" s="11" t="s">
        <v>28</v>
      </c>
      <c r="O11170" s="12" t="s">
        <v>29</v>
      </c>
      <c r="P11170" s="12"/>
      <c r="Q11170" s="15" t="s">
        <v>49379</v>
      </c>
      <c r="R11170" s="12" t="s">
        <v>42</v>
      </c>
      <c r="S11170" s="11" t="s">
        <v>49380</v>
      </c>
      <c r="T11170" s="11" t="s">
        <v>49381</v>
      </c>
    </row>
    <row x14ac:dyDescent="0.25" r="11171" customHeight="1" ht="19.5">
      <c r="A11171" s="10">
        <v>45227</v>
      </c>
      <c r="B11171" s="11" t="s">
        <v>49382</v>
      </c>
      <c r="C11171" s="11" t="s">
        <v>1138</v>
      </c>
      <c r="D11171" s="12"/>
      <c r="E11171" s="13">
        <v>13986762526</v>
      </c>
      <c r="F11171" s="11" t="s">
        <v>20549</v>
      </c>
      <c r="G11171" s="12" t="s">
        <v>74</v>
      </c>
      <c r="H11171" s="12"/>
      <c r="I11171" s="14" t="s">
        <v>290</v>
      </c>
      <c r="J11171" s="12" t="s">
        <v>24</v>
      </c>
      <c r="K11171" s="12" t="s">
        <v>25</v>
      </c>
      <c r="L11171" s="12" t="s">
        <v>39</v>
      </c>
      <c r="M11171" s="11" t="s">
        <v>40</v>
      </c>
      <c r="N11171" s="11" t="s">
        <v>28</v>
      </c>
      <c r="O11171" s="12" t="s">
        <v>29</v>
      </c>
      <c r="P11171" s="12"/>
      <c r="Q11171" s="15" t="s">
        <v>49383</v>
      </c>
      <c r="R11171" s="12" t="s">
        <v>42</v>
      </c>
      <c r="S11171" s="11" t="s">
        <v>49384</v>
      </c>
      <c r="T11171" s="11" t="s">
        <v>49385</v>
      </c>
    </row>
    <row x14ac:dyDescent="0.25" r="11172" customHeight="1" ht="19.5">
      <c r="A11172" s="10">
        <v>45226</v>
      </c>
      <c r="B11172" s="11" t="s">
        <v>49386</v>
      </c>
      <c r="C11172" s="11" t="s">
        <v>4882</v>
      </c>
      <c r="D11172" s="12"/>
      <c r="E11172" s="13" t="s">
        <v>49387</v>
      </c>
      <c r="F11172" s="11" t="s">
        <v>49388</v>
      </c>
      <c r="G11172" s="12" t="s">
        <v>74</v>
      </c>
      <c r="H11172" s="12"/>
      <c r="I11172" s="14" t="s">
        <v>148</v>
      </c>
      <c r="J11172" s="12" t="s">
        <v>24</v>
      </c>
      <c r="K11172" s="12" t="s">
        <v>25</v>
      </c>
      <c r="L11172" s="12" t="s">
        <v>39</v>
      </c>
      <c r="M11172" s="11" t="s">
        <v>149</v>
      </c>
      <c r="N11172" s="11" t="s">
        <v>4871</v>
      </c>
      <c r="O11172" s="12" t="s">
        <v>29</v>
      </c>
      <c r="P11172" s="12"/>
      <c r="Q11172" s="15" t="s">
        <v>49389</v>
      </c>
      <c r="R11172" s="12" t="s">
        <v>148</v>
      </c>
      <c r="S11172" s="11" t="s">
        <v>49390</v>
      </c>
      <c r="T11172" s="11" t="s">
        <v>4961</v>
      </c>
    </row>
    <row x14ac:dyDescent="0.25" r="11173" customHeight="1" ht="19.5">
      <c r="A11173" s="10">
        <v>45227</v>
      </c>
      <c r="B11173" s="11" t="s">
        <v>49391</v>
      </c>
      <c r="C11173" s="11" t="s">
        <v>4867</v>
      </c>
      <c r="D11173" s="12"/>
      <c r="E11173" s="13" t="s">
        <v>49392</v>
      </c>
      <c r="F11173" s="11" t="s">
        <v>49393</v>
      </c>
      <c r="G11173" s="12" t="s">
        <v>74</v>
      </c>
      <c r="H11173" s="12"/>
      <c r="I11173" s="14" t="s">
        <v>4870</v>
      </c>
      <c r="J11173" s="12" t="s">
        <v>24</v>
      </c>
      <c r="K11173" s="12" t="s">
        <v>25</v>
      </c>
      <c r="L11173" s="12" t="s">
        <v>39</v>
      </c>
      <c r="M11173" s="11" t="s">
        <v>149</v>
      </c>
      <c r="N11173" s="11" t="s">
        <v>4871</v>
      </c>
      <c r="O11173" s="12" t="s">
        <v>29</v>
      </c>
      <c r="P11173" s="12"/>
      <c r="Q11173" s="15" t="s">
        <v>49394</v>
      </c>
      <c r="R11173" s="12" t="s">
        <v>148</v>
      </c>
      <c r="S11173" s="11" t="s">
        <v>49395</v>
      </c>
      <c r="T11173" s="11" t="s">
        <v>4887</v>
      </c>
    </row>
    <row x14ac:dyDescent="0.25" r="11174" customHeight="1" ht="19.5">
      <c r="A11174" s="10">
        <v>45228</v>
      </c>
      <c r="B11174" s="11" t="s">
        <v>49396</v>
      </c>
      <c r="C11174" s="11" t="s">
        <v>4366</v>
      </c>
      <c r="D11174" s="12"/>
      <c r="E11174" s="13" t="s">
        <v>49397</v>
      </c>
      <c r="F11174" s="11" t="s">
        <v>49398</v>
      </c>
      <c r="G11174" s="12" t="s">
        <v>74</v>
      </c>
      <c r="H11174" s="12"/>
      <c r="I11174" s="14" t="s">
        <v>148</v>
      </c>
      <c r="J11174" s="12" t="s">
        <v>24</v>
      </c>
      <c r="K11174" s="12" t="s">
        <v>25</v>
      </c>
      <c r="L11174" s="12" t="s">
        <v>39</v>
      </c>
      <c r="M11174" s="11" t="s">
        <v>149</v>
      </c>
      <c r="N11174" s="11" t="s">
        <v>28</v>
      </c>
      <c r="O11174" s="12" t="s">
        <v>29</v>
      </c>
      <c r="P11174" s="12"/>
      <c r="Q11174" s="15" t="s">
        <v>49399</v>
      </c>
      <c r="R11174" s="12" t="s">
        <v>42</v>
      </c>
      <c r="S11174" s="11" t="s">
        <v>49400</v>
      </c>
      <c r="T11174" s="11" t="s">
        <v>49401</v>
      </c>
    </row>
    <row x14ac:dyDescent="0.25" r="11175" customHeight="1" ht="19.5">
      <c r="A11175" s="10">
        <v>45228</v>
      </c>
      <c r="B11175" s="11" t="s">
        <v>49402</v>
      </c>
      <c r="C11175" s="11" t="s">
        <v>691</v>
      </c>
      <c r="D11175" s="12"/>
      <c r="E11175" s="13">
        <v>15872450369</v>
      </c>
      <c r="F11175" s="11" t="s">
        <v>49403</v>
      </c>
      <c r="G11175" s="12" t="s">
        <v>23</v>
      </c>
      <c r="H11175" s="12"/>
      <c r="I11175" s="14" t="s">
        <v>75</v>
      </c>
      <c r="J11175" s="12" t="s">
        <v>24</v>
      </c>
      <c r="K11175" s="12" t="s">
        <v>25</v>
      </c>
      <c r="L11175" s="12" t="s">
        <v>39</v>
      </c>
      <c r="M11175" s="11" t="s">
        <v>40</v>
      </c>
      <c r="N11175" s="11" t="s">
        <v>28</v>
      </c>
      <c r="O11175" s="12" t="s">
        <v>29</v>
      </c>
      <c r="P11175" s="12"/>
      <c r="Q11175" s="15" t="s">
        <v>49404</v>
      </c>
      <c r="R11175" s="12" t="s">
        <v>42</v>
      </c>
      <c r="S11175" s="11" t="s">
        <v>49405</v>
      </c>
      <c r="T11175" s="11" t="s">
        <v>49406</v>
      </c>
    </row>
    <row x14ac:dyDescent="0.25" r="11176" customHeight="1" ht="19.5">
      <c r="A11176" s="10">
        <v>45226</v>
      </c>
      <c r="B11176" s="11" t="s">
        <v>49407</v>
      </c>
      <c r="C11176" s="11" t="s">
        <v>4882</v>
      </c>
      <c r="D11176" s="12"/>
      <c r="E11176" s="13" t="s">
        <v>49408</v>
      </c>
      <c r="F11176" s="11" t="s">
        <v>49409</v>
      </c>
      <c r="G11176" s="12" t="s">
        <v>74</v>
      </c>
      <c r="H11176" s="12"/>
      <c r="I11176" s="14" t="s">
        <v>148</v>
      </c>
      <c r="J11176" s="12" t="s">
        <v>24</v>
      </c>
      <c r="K11176" s="12" t="s">
        <v>25</v>
      </c>
      <c r="L11176" s="12" t="s">
        <v>39</v>
      </c>
      <c r="M11176" s="11" t="s">
        <v>149</v>
      </c>
      <c r="N11176" s="11" t="s">
        <v>4871</v>
      </c>
      <c r="O11176" s="12" t="s">
        <v>29</v>
      </c>
      <c r="P11176" s="12"/>
      <c r="Q11176" s="15" t="s">
        <v>49410</v>
      </c>
      <c r="R11176" s="12" t="s">
        <v>148</v>
      </c>
      <c r="S11176" s="11" t="s">
        <v>49411</v>
      </c>
      <c r="T11176" s="11" t="s">
        <v>4978</v>
      </c>
    </row>
    <row x14ac:dyDescent="0.25" r="11177" customHeight="1" ht="19.5">
      <c r="A11177" s="10">
        <v>45227</v>
      </c>
      <c r="B11177" s="11" t="s">
        <v>49412</v>
      </c>
      <c r="C11177" s="11" t="s">
        <v>4767</v>
      </c>
      <c r="D11177" s="12"/>
      <c r="E11177" s="13">
        <v>15572776730</v>
      </c>
      <c r="F11177" s="11" t="s">
        <v>18503</v>
      </c>
      <c r="G11177" s="12" t="s">
        <v>23</v>
      </c>
      <c r="H11177" s="12"/>
      <c r="I11177" s="14" t="s">
        <v>7139</v>
      </c>
      <c r="J11177" s="12" t="s">
        <v>24</v>
      </c>
      <c r="K11177" s="12" t="s">
        <v>25</v>
      </c>
      <c r="L11177" s="12" t="s">
        <v>39</v>
      </c>
      <c r="M11177" s="11" t="s">
        <v>40</v>
      </c>
      <c r="N11177" s="11" t="s">
        <v>4770</v>
      </c>
      <c r="O11177" s="12" t="s">
        <v>29</v>
      </c>
      <c r="P11177" s="12"/>
      <c r="Q11177" s="15" t="s">
        <v>49413</v>
      </c>
      <c r="R11177" s="12" t="s">
        <v>4769</v>
      </c>
      <c r="S11177" s="11" t="s">
        <v>49414</v>
      </c>
      <c r="T11177" s="11"/>
    </row>
    <row x14ac:dyDescent="0.25" r="11178" customHeight="1" ht="19.5">
      <c r="A11178" s="10">
        <v>45226</v>
      </c>
      <c r="B11178" s="11" t="s">
        <v>49415</v>
      </c>
      <c r="C11178" s="11" t="s">
        <v>6859</v>
      </c>
      <c r="D11178" s="12"/>
      <c r="E11178" s="13" t="s">
        <v>49416</v>
      </c>
      <c r="F11178" s="11" t="s">
        <v>49417</v>
      </c>
      <c r="G11178" s="12" t="s">
        <v>74</v>
      </c>
      <c r="H11178" s="12"/>
      <c r="I11178" s="14" t="s">
        <v>148</v>
      </c>
      <c r="J11178" s="12" t="s">
        <v>24</v>
      </c>
      <c r="K11178" s="12" t="s">
        <v>25</v>
      </c>
      <c r="L11178" s="12" t="s">
        <v>39</v>
      </c>
      <c r="M11178" s="11" t="s">
        <v>149</v>
      </c>
      <c r="N11178" s="11" t="s">
        <v>4871</v>
      </c>
      <c r="O11178" s="12" t="s">
        <v>29</v>
      </c>
      <c r="P11178" s="12"/>
      <c r="Q11178" s="15" t="s">
        <v>49418</v>
      </c>
      <c r="R11178" s="12" t="s">
        <v>148</v>
      </c>
      <c r="S11178" s="11" t="s">
        <v>49419</v>
      </c>
      <c r="T11178" s="11" t="s">
        <v>6803</v>
      </c>
    </row>
    <row x14ac:dyDescent="0.25" r="11179" customHeight="1" ht="19.5">
      <c r="A11179" s="10">
        <v>45227</v>
      </c>
      <c r="B11179" s="11" t="s">
        <v>49420</v>
      </c>
      <c r="C11179" s="11" t="s">
        <v>35</v>
      </c>
      <c r="D11179" s="12"/>
      <c r="E11179" s="13">
        <v>15872450369</v>
      </c>
      <c r="F11179" s="11" t="s">
        <v>49403</v>
      </c>
      <c r="G11179" s="12" t="s">
        <v>23</v>
      </c>
      <c r="H11179" s="12"/>
      <c r="I11179" s="14" t="s">
        <v>590</v>
      </c>
      <c r="J11179" s="12" t="s">
        <v>24</v>
      </c>
      <c r="K11179" s="12" t="s">
        <v>25</v>
      </c>
      <c r="L11179" s="12" t="s">
        <v>39</v>
      </c>
      <c r="M11179" s="11" t="s">
        <v>40</v>
      </c>
      <c r="N11179" s="11" t="s">
        <v>28</v>
      </c>
      <c r="O11179" s="12" t="s">
        <v>29</v>
      </c>
      <c r="P11179" s="12"/>
      <c r="Q11179" s="15" t="s">
        <v>49421</v>
      </c>
      <c r="R11179" s="12" t="s">
        <v>42</v>
      </c>
      <c r="S11179" s="11" t="s">
        <v>49422</v>
      </c>
      <c r="T11179" s="11" t="s">
        <v>49423</v>
      </c>
    </row>
    <row x14ac:dyDescent="0.25" r="11180" customHeight="1" ht="19.5">
      <c r="A11180" s="10">
        <v>45228</v>
      </c>
      <c r="B11180" s="11" t="s">
        <v>49424</v>
      </c>
      <c r="C11180" s="11" t="s">
        <v>6684</v>
      </c>
      <c r="D11180" s="12"/>
      <c r="E11180" s="13">
        <v>13227252999</v>
      </c>
      <c r="F11180" s="11" t="s">
        <v>49425</v>
      </c>
      <c r="G11180" s="12" t="s">
        <v>37</v>
      </c>
      <c r="H11180" s="12" t="s">
        <v>357</v>
      </c>
      <c r="I11180" s="14" t="s">
        <v>63</v>
      </c>
      <c r="J11180" s="12" t="s">
        <v>24</v>
      </c>
      <c r="K11180" s="12" t="s">
        <v>25</v>
      </c>
      <c r="L11180" s="12" t="s">
        <v>39</v>
      </c>
      <c r="M11180" s="11" t="s">
        <v>40</v>
      </c>
      <c r="N11180" s="11" t="s">
        <v>183</v>
      </c>
      <c r="O11180" s="12" t="s">
        <v>29</v>
      </c>
      <c r="P11180" s="12"/>
      <c r="Q11180" s="15" t="s">
        <v>49426</v>
      </c>
      <c r="R11180" s="12" t="s">
        <v>42</v>
      </c>
      <c r="S11180" s="11" t="s">
        <v>49427</v>
      </c>
      <c r="T11180" s="11" t="s">
        <v>13338</v>
      </c>
    </row>
    <row x14ac:dyDescent="0.25" r="11181" customHeight="1" ht="19.5">
      <c r="A11181" s="10">
        <v>45227</v>
      </c>
      <c r="B11181" s="11" t="s">
        <v>49428</v>
      </c>
      <c r="C11181" s="11" t="s">
        <v>6063</v>
      </c>
      <c r="D11181" s="12"/>
      <c r="E11181" s="13">
        <v>15571720080</v>
      </c>
      <c r="F11181" s="11" t="s">
        <v>35681</v>
      </c>
      <c r="G11181" s="12" t="s">
        <v>37</v>
      </c>
      <c r="H11181" s="12" t="s">
        <v>86</v>
      </c>
      <c r="I11181" s="14" t="s">
        <v>241</v>
      </c>
      <c r="J11181" s="12" t="s">
        <v>24</v>
      </c>
      <c r="K11181" s="12" t="s">
        <v>25</v>
      </c>
      <c r="L11181" s="12" t="s">
        <v>39</v>
      </c>
      <c r="M11181" s="11" t="s">
        <v>40</v>
      </c>
      <c r="N11181" s="11" t="s">
        <v>183</v>
      </c>
      <c r="O11181" s="12" t="s">
        <v>29</v>
      </c>
      <c r="P11181" s="12"/>
      <c r="Q11181" s="15" t="s">
        <v>49429</v>
      </c>
      <c r="R11181" s="12" t="s">
        <v>42</v>
      </c>
      <c r="S11181" s="11" t="s">
        <v>49430</v>
      </c>
      <c r="T11181" s="11" t="s">
        <v>6697</v>
      </c>
    </row>
    <row x14ac:dyDescent="0.25" r="11182" customHeight="1" ht="19.5">
      <c r="A11182" s="10">
        <v>45227</v>
      </c>
      <c r="B11182" s="11" t="s">
        <v>49431</v>
      </c>
      <c r="C11182" s="11" t="s">
        <v>5288</v>
      </c>
      <c r="D11182" s="12"/>
      <c r="E11182" s="13">
        <v>13872652789</v>
      </c>
      <c r="F11182" s="11"/>
      <c r="G11182" s="12"/>
      <c r="H11182" s="12"/>
      <c r="I11182" s="14" t="s">
        <v>206</v>
      </c>
      <c r="J11182" s="12" t="s">
        <v>24</v>
      </c>
      <c r="K11182" s="12" t="s">
        <v>25</v>
      </c>
      <c r="L11182" s="12" t="s">
        <v>39</v>
      </c>
      <c r="M11182" s="11" t="s">
        <v>27</v>
      </c>
      <c r="N11182" s="11" t="s">
        <v>4871</v>
      </c>
      <c r="O11182" s="12" t="s">
        <v>29</v>
      </c>
      <c r="P11182" s="12"/>
      <c r="Q11182" s="15" t="s">
        <v>49432</v>
      </c>
      <c r="R11182" s="12" t="s">
        <v>148</v>
      </c>
      <c r="S11182" s="11" t="s">
        <v>49433</v>
      </c>
      <c r="T11182" s="11" t="s">
        <v>13474</v>
      </c>
    </row>
    <row x14ac:dyDescent="0.25" r="11183" customHeight="1" ht="19.5">
      <c r="A11183" s="10">
        <v>45227</v>
      </c>
      <c r="B11183" s="11" t="s">
        <v>49434</v>
      </c>
      <c r="C11183" s="11" t="s">
        <v>6063</v>
      </c>
      <c r="D11183" s="12"/>
      <c r="E11183" s="13">
        <v>18672661473</v>
      </c>
      <c r="F11183" s="11" t="s">
        <v>49435</v>
      </c>
      <c r="G11183" s="12" t="s">
        <v>62</v>
      </c>
      <c r="H11183" s="12"/>
      <c r="I11183" s="14" t="s">
        <v>415</v>
      </c>
      <c r="J11183" s="12" t="s">
        <v>24</v>
      </c>
      <c r="K11183" s="12" t="s">
        <v>25</v>
      </c>
      <c r="L11183" s="12" t="s">
        <v>39</v>
      </c>
      <c r="M11183" s="11" t="s">
        <v>27</v>
      </c>
      <c r="N11183" s="11" t="s">
        <v>183</v>
      </c>
      <c r="O11183" s="12" t="s">
        <v>29</v>
      </c>
      <c r="P11183" s="12"/>
      <c r="Q11183" s="15" t="s">
        <v>49436</v>
      </c>
      <c r="R11183" s="12" t="s">
        <v>42</v>
      </c>
      <c r="S11183" s="11" t="s">
        <v>49437</v>
      </c>
      <c r="T11183" s="11" t="s">
        <v>6697</v>
      </c>
    </row>
    <row x14ac:dyDescent="0.25" r="11184" customHeight="1" ht="19.5">
      <c r="A11184" s="10">
        <v>45226</v>
      </c>
      <c r="B11184" s="11" t="s">
        <v>49438</v>
      </c>
      <c r="C11184" s="11" t="s">
        <v>4882</v>
      </c>
      <c r="D11184" s="12"/>
      <c r="E11184" s="13" t="s">
        <v>49439</v>
      </c>
      <c r="F11184" s="11" t="s">
        <v>49440</v>
      </c>
      <c r="G11184" s="12" t="s">
        <v>74</v>
      </c>
      <c r="H11184" s="12" t="s">
        <v>98</v>
      </c>
      <c r="I11184" s="14" t="s">
        <v>148</v>
      </c>
      <c r="J11184" s="12" t="s">
        <v>24</v>
      </c>
      <c r="K11184" s="12" t="s">
        <v>25</v>
      </c>
      <c r="L11184" s="12" t="s">
        <v>39</v>
      </c>
      <c r="M11184" s="11" t="s">
        <v>149</v>
      </c>
      <c r="N11184" s="11" t="s">
        <v>4871</v>
      </c>
      <c r="O11184" s="12" t="s">
        <v>29</v>
      </c>
      <c r="P11184" s="12"/>
      <c r="Q11184" s="15" t="s">
        <v>49441</v>
      </c>
      <c r="R11184" s="12" t="s">
        <v>148</v>
      </c>
      <c r="S11184" s="11" t="s">
        <v>49442</v>
      </c>
      <c r="T11184" s="11" t="s">
        <v>4928</v>
      </c>
    </row>
    <row x14ac:dyDescent="0.25" r="11185" customHeight="1" ht="19.5">
      <c r="A11185" s="10">
        <v>45227</v>
      </c>
      <c r="B11185" s="11" t="s">
        <v>49443</v>
      </c>
      <c r="C11185" s="11" t="s">
        <v>660</v>
      </c>
      <c r="D11185" s="12"/>
      <c r="E11185" s="13" t="s">
        <v>49444</v>
      </c>
      <c r="F11185" s="11" t="s">
        <v>49445</v>
      </c>
      <c r="G11185" s="12" t="s">
        <v>74</v>
      </c>
      <c r="H11185" s="12"/>
      <c r="I11185" s="14" t="s">
        <v>148</v>
      </c>
      <c r="J11185" s="12" t="s">
        <v>24</v>
      </c>
      <c r="K11185" s="12" t="s">
        <v>25</v>
      </c>
      <c r="L11185" s="12" t="s">
        <v>39</v>
      </c>
      <c r="M11185" s="11" t="s">
        <v>149</v>
      </c>
      <c r="N11185" s="11" t="s">
        <v>624</v>
      </c>
      <c r="O11185" s="12" t="s">
        <v>29</v>
      </c>
      <c r="P11185" s="12"/>
      <c r="Q11185" s="15" t="s">
        <v>49446</v>
      </c>
      <c r="R11185" s="12" t="s">
        <v>42</v>
      </c>
      <c r="S11185" s="11" t="s">
        <v>49447</v>
      </c>
      <c r="T11185" s="11" t="s">
        <v>49448</v>
      </c>
    </row>
    <row x14ac:dyDescent="0.25" r="11186" customHeight="1" ht="19.5">
      <c r="A11186" s="10">
        <v>45228</v>
      </c>
      <c r="B11186" s="11" t="s">
        <v>49449</v>
      </c>
      <c r="C11186" s="11" t="s">
        <v>691</v>
      </c>
      <c r="D11186" s="12"/>
      <c r="E11186" s="13">
        <v>15549291441</v>
      </c>
      <c r="F11186" s="11" t="s">
        <v>49450</v>
      </c>
      <c r="G11186" s="12" t="s">
        <v>62</v>
      </c>
      <c r="H11186" s="12"/>
      <c r="I11186" s="14" t="s">
        <v>104</v>
      </c>
      <c r="J11186" s="12" t="s">
        <v>24</v>
      </c>
      <c r="K11186" s="12" t="s">
        <v>25</v>
      </c>
      <c r="L11186" s="12" t="s">
        <v>39</v>
      </c>
      <c r="M11186" s="11" t="s">
        <v>40</v>
      </c>
      <c r="N11186" s="11" t="s">
        <v>28</v>
      </c>
      <c r="O11186" s="12" t="s">
        <v>29</v>
      </c>
      <c r="P11186" s="12"/>
      <c r="Q11186" s="15" t="s">
        <v>49451</v>
      </c>
      <c r="R11186" s="12" t="s">
        <v>42</v>
      </c>
      <c r="S11186" s="17" t="s">
        <v>49452</v>
      </c>
      <c r="T11186" s="11" t="s">
        <v>49453</v>
      </c>
    </row>
    <row x14ac:dyDescent="0.25" r="11187" customHeight="1" ht="19.5">
      <c r="A11187" s="10">
        <v>45227</v>
      </c>
      <c r="B11187" s="11" t="s">
        <v>49454</v>
      </c>
      <c r="C11187" s="11" t="s">
        <v>660</v>
      </c>
      <c r="D11187" s="12"/>
      <c r="E11187" s="13" t="s">
        <v>49455</v>
      </c>
      <c r="F11187" s="11" t="s">
        <v>49456</v>
      </c>
      <c r="G11187" s="12" t="s">
        <v>74</v>
      </c>
      <c r="H11187" s="12"/>
      <c r="I11187" s="14" t="s">
        <v>57</v>
      </c>
      <c r="J11187" s="12" t="s">
        <v>24</v>
      </c>
      <c r="K11187" s="12" t="s">
        <v>25</v>
      </c>
      <c r="L11187" s="12" t="s">
        <v>39</v>
      </c>
      <c r="M11187" s="11" t="s">
        <v>149</v>
      </c>
      <c r="N11187" s="11" t="s">
        <v>624</v>
      </c>
      <c r="O11187" s="12" t="s">
        <v>29</v>
      </c>
      <c r="P11187" s="12"/>
      <c r="Q11187" s="15" t="s">
        <v>49457</v>
      </c>
      <c r="R11187" s="12" t="s">
        <v>42</v>
      </c>
      <c r="S11187" s="11" t="s">
        <v>49458</v>
      </c>
      <c r="T11187" s="11" t="s">
        <v>49459</v>
      </c>
    </row>
    <row x14ac:dyDescent="0.25" r="11188" customHeight="1" ht="19.5">
      <c r="A11188" s="10">
        <v>45227</v>
      </c>
      <c r="B11188" s="11" t="s">
        <v>49460</v>
      </c>
      <c r="C11188" s="11" t="s">
        <v>660</v>
      </c>
      <c r="D11188" s="12"/>
      <c r="E11188" s="13">
        <v>13986818613</v>
      </c>
      <c r="F11188" s="11" t="s">
        <v>14929</v>
      </c>
      <c r="G11188" s="12" t="s">
        <v>48</v>
      </c>
      <c r="H11188" s="12"/>
      <c r="I11188" s="14" t="s">
        <v>87</v>
      </c>
      <c r="J11188" s="12" t="s">
        <v>24</v>
      </c>
      <c r="K11188" s="12" t="s">
        <v>25</v>
      </c>
      <c r="L11188" s="12" t="s">
        <v>39</v>
      </c>
      <c r="M11188" s="11" t="s">
        <v>40</v>
      </c>
      <c r="N11188" s="11" t="s">
        <v>624</v>
      </c>
      <c r="O11188" s="12" t="s">
        <v>29</v>
      </c>
      <c r="P11188" s="12"/>
      <c r="Q11188" s="15" t="s">
        <v>49461</v>
      </c>
      <c r="R11188" s="12" t="s">
        <v>42</v>
      </c>
      <c r="S11188" s="11" t="s">
        <v>49462</v>
      </c>
      <c r="T11188" s="11" t="s">
        <v>49463</v>
      </c>
    </row>
    <row x14ac:dyDescent="0.25" r="11189" customHeight="1" ht="19.5">
      <c r="A11189" s="10">
        <v>45227</v>
      </c>
      <c r="B11189" s="11" t="s">
        <v>49464</v>
      </c>
      <c r="C11189" s="11" t="s">
        <v>180</v>
      </c>
      <c r="D11189" s="12"/>
      <c r="E11189" s="13" t="s">
        <v>49465</v>
      </c>
      <c r="F11189" s="11" t="s">
        <v>7458</v>
      </c>
      <c r="G11189" s="12"/>
      <c r="H11189" s="12" t="s">
        <v>86</v>
      </c>
      <c r="I11189" s="14" t="s">
        <v>148</v>
      </c>
      <c r="J11189" s="12" t="s">
        <v>24</v>
      </c>
      <c r="K11189" s="12" t="s">
        <v>25</v>
      </c>
      <c r="L11189" s="12" t="s">
        <v>39</v>
      </c>
      <c r="M11189" s="11" t="s">
        <v>149</v>
      </c>
      <c r="N11189" s="11" t="s">
        <v>183</v>
      </c>
      <c r="O11189" s="12" t="s">
        <v>29</v>
      </c>
      <c r="P11189" s="12"/>
      <c r="Q11189" s="15" t="s">
        <v>49466</v>
      </c>
      <c r="R11189" s="12" t="s">
        <v>42</v>
      </c>
      <c r="S11189" s="11" t="s">
        <v>49467</v>
      </c>
      <c r="T11189" s="11" t="s">
        <v>49468</v>
      </c>
    </row>
    <row x14ac:dyDescent="0.25" r="11190" customHeight="1" ht="19.5">
      <c r="A11190" s="10">
        <v>45226</v>
      </c>
      <c r="B11190" s="11" t="s">
        <v>49469</v>
      </c>
      <c r="C11190" s="11" t="s">
        <v>691</v>
      </c>
      <c r="D11190" s="12"/>
      <c r="E11190" s="13">
        <v>18527209692</v>
      </c>
      <c r="F11190" s="11" t="s">
        <v>7649</v>
      </c>
      <c r="G11190" s="12" t="s">
        <v>74</v>
      </c>
      <c r="H11190" s="12"/>
      <c r="I11190" s="14" t="s">
        <v>142</v>
      </c>
      <c r="J11190" s="12" t="s">
        <v>24</v>
      </c>
      <c r="K11190" s="12" t="s">
        <v>25</v>
      </c>
      <c r="L11190" s="12" t="s">
        <v>39</v>
      </c>
      <c r="M11190" s="11" t="s">
        <v>27</v>
      </c>
      <c r="N11190" s="11" t="s">
        <v>28</v>
      </c>
      <c r="O11190" s="12" t="s">
        <v>29</v>
      </c>
      <c r="P11190" s="12"/>
      <c r="Q11190" s="15" t="s">
        <v>49470</v>
      </c>
      <c r="R11190" s="12" t="s">
        <v>42</v>
      </c>
      <c r="S11190" s="11" t="s">
        <v>49471</v>
      </c>
      <c r="T11190" s="11" t="s">
        <v>49472</v>
      </c>
    </row>
    <row x14ac:dyDescent="0.25" r="11191" customHeight="1" ht="19.5">
      <c r="A11191" s="10">
        <v>45226</v>
      </c>
      <c r="B11191" s="11" t="s">
        <v>49473</v>
      </c>
      <c r="C11191" s="11" t="s">
        <v>5684</v>
      </c>
      <c r="D11191" s="12"/>
      <c r="E11191" s="13">
        <v>15549292881</v>
      </c>
      <c r="F11191" s="11" t="s">
        <v>28253</v>
      </c>
      <c r="G11191" s="12" t="s">
        <v>115</v>
      </c>
      <c r="H11191" s="12"/>
      <c r="I11191" s="14" t="s">
        <v>486</v>
      </c>
      <c r="J11191" s="12" t="s">
        <v>24</v>
      </c>
      <c r="K11191" s="12" t="s">
        <v>25</v>
      </c>
      <c r="L11191" s="12" t="s">
        <v>39</v>
      </c>
      <c r="M11191" s="11" t="s">
        <v>27</v>
      </c>
      <c r="N11191" s="11" t="s">
        <v>183</v>
      </c>
      <c r="O11191" s="12" t="s">
        <v>29</v>
      </c>
      <c r="P11191" s="12"/>
      <c r="Q11191" s="15" t="s">
        <v>49474</v>
      </c>
      <c r="R11191" s="12" t="s">
        <v>42</v>
      </c>
      <c r="S11191" s="11" t="s">
        <v>49475</v>
      </c>
      <c r="T11191" s="11" t="s">
        <v>49476</v>
      </c>
    </row>
    <row x14ac:dyDescent="0.25" r="11192" customHeight="1" ht="19.5">
      <c r="A11192" s="10">
        <v>45228</v>
      </c>
      <c r="B11192" s="11" t="s">
        <v>49477</v>
      </c>
      <c r="C11192" s="11" t="s">
        <v>158</v>
      </c>
      <c r="D11192" s="12"/>
      <c r="E11192" s="13" t="s">
        <v>49478</v>
      </c>
      <c r="F11192" s="11" t="s">
        <v>26995</v>
      </c>
      <c r="G11192" s="12" t="s">
        <v>74</v>
      </c>
      <c r="H11192" s="12"/>
      <c r="I11192" s="14" t="s">
        <v>148</v>
      </c>
      <c r="J11192" s="12" t="s">
        <v>24</v>
      </c>
      <c r="K11192" s="12" t="s">
        <v>25</v>
      </c>
      <c r="L11192" s="12" t="s">
        <v>39</v>
      </c>
      <c r="M11192" s="11" t="s">
        <v>149</v>
      </c>
      <c r="N11192" s="11" t="s">
        <v>28</v>
      </c>
      <c r="O11192" s="12" t="s">
        <v>29</v>
      </c>
      <c r="P11192" s="12"/>
      <c r="Q11192" s="15" t="s">
        <v>49479</v>
      </c>
      <c r="R11192" s="12" t="s">
        <v>42</v>
      </c>
      <c r="S11192" s="11" t="s">
        <v>49480</v>
      </c>
      <c r="T11192" s="11" t="s">
        <v>49481</v>
      </c>
    </row>
    <row x14ac:dyDescent="0.25" r="11193" customHeight="1" ht="19.5">
      <c r="A11193" s="10">
        <v>45226</v>
      </c>
      <c r="B11193" s="11" t="s">
        <v>49482</v>
      </c>
      <c r="C11193" s="11" t="s">
        <v>180</v>
      </c>
      <c r="D11193" s="12"/>
      <c r="E11193" s="13">
        <v>17671253998</v>
      </c>
      <c r="F11193" s="11" t="s">
        <v>49483</v>
      </c>
      <c r="G11193" s="12" t="s">
        <v>23</v>
      </c>
      <c r="H11193" s="12"/>
      <c r="I11193" s="14" t="s">
        <v>925</v>
      </c>
      <c r="J11193" s="12" t="s">
        <v>24</v>
      </c>
      <c r="K11193" s="12" t="s">
        <v>25</v>
      </c>
      <c r="L11193" s="12" t="s">
        <v>39</v>
      </c>
      <c r="M11193" s="11" t="s">
        <v>27</v>
      </c>
      <c r="N11193" s="11" t="s">
        <v>183</v>
      </c>
      <c r="O11193" s="12" t="s">
        <v>29</v>
      </c>
      <c r="P11193" s="12"/>
      <c r="Q11193" s="15" t="s">
        <v>49484</v>
      </c>
      <c r="R11193" s="12" t="s">
        <v>42</v>
      </c>
      <c r="S11193" s="11" t="s">
        <v>49485</v>
      </c>
      <c r="T11193" s="11" t="s">
        <v>49486</v>
      </c>
    </row>
    <row x14ac:dyDescent="0.25" r="11194" customHeight="1" ht="19.5">
      <c r="A11194" s="10">
        <v>45228</v>
      </c>
      <c r="B11194" s="11" t="s">
        <v>49487</v>
      </c>
      <c r="C11194" s="11" t="s">
        <v>691</v>
      </c>
      <c r="D11194" s="12"/>
      <c r="E11194" s="13" t="s">
        <v>49488</v>
      </c>
      <c r="F11194" s="11" t="s">
        <v>48555</v>
      </c>
      <c r="G11194" s="12" t="s">
        <v>74</v>
      </c>
      <c r="H11194" s="12"/>
      <c r="I11194" s="14" t="s">
        <v>398</v>
      </c>
      <c r="J11194" s="12" t="s">
        <v>24</v>
      </c>
      <c r="K11194" s="12" t="s">
        <v>25</v>
      </c>
      <c r="L11194" s="12" t="s">
        <v>39</v>
      </c>
      <c r="M11194" s="11" t="s">
        <v>149</v>
      </c>
      <c r="N11194" s="11" t="s">
        <v>28</v>
      </c>
      <c r="O11194" s="12" t="s">
        <v>29</v>
      </c>
      <c r="P11194" s="12"/>
      <c r="Q11194" s="15" t="s">
        <v>49489</v>
      </c>
      <c r="R11194" s="12" t="s">
        <v>42</v>
      </c>
      <c r="S11194" s="11" t="s">
        <v>49490</v>
      </c>
      <c r="T11194" s="11" t="s">
        <v>49491</v>
      </c>
    </row>
    <row x14ac:dyDescent="0.25" r="11195" customHeight="1" ht="19.5">
      <c r="A11195" s="10">
        <v>45227</v>
      </c>
      <c r="B11195" s="11" t="s">
        <v>49492</v>
      </c>
      <c r="C11195" s="11" t="s">
        <v>691</v>
      </c>
      <c r="D11195" s="12"/>
      <c r="E11195" s="13">
        <v>18672909619</v>
      </c>
      <c r="F11195" s="11" t="s">
        <v>49493</v>
      </c>
      <c r="G11195" s="12" t="s">
        <v>74</v>
      </c>
      <c r="H11195" s="12"/>
      <c r="I11195" s="14" t="s">
        <v>189</v>
      </c>
      <c r="J11195" s="12" t="s">
        <v>24</v>
      </c>
      <c r="K11195" s="12" t="s">
        <v>25</v>
      </c>
      <c r="L11195" s="12" t="s">
        <v>39</v>
      </c>
      <c r="M11195" s="11" t="s">
        <v>40</v>
      </c>
      <c r="N11195" s="11" t="s">
        <v>28</v>
      </c>
      <c r="O11195" s="12" t="s">
        <v>29</v>
      </c>
      <c r="P11195" s="12"/>
      <c r="Q11195" s="15" t="s">
        <v>49494</v>
      </c>
      <c r="R11195" s="12" t="s">
        <v>42</v>
      </c>
      <c r="S11195" s="11" t="s">
        <v>49495</v>
      </c>
      <c r="T11195" s="11" t="s">
        <v>49496</v>
      </c>
    </row>
    <row x14ac:dyDescent="0.25" r="11196" customHeight="1" ht="19.5">
      <c r="A11196" s="10">
        <v>45227</v>
      </c>
      <c r="B11196" s="11" t="s">
        <v>49497</v>
      </c>
      <c r="C11196" s="11" t="s">
        <v>660</v>
      </c>
      <c r="D11196" s="12"/>
      <c r="E11196" s="13">
        <v>15697209175</v>
      </c>
      <c r="F11196" s="11" t="s">
        <v>49498</v>
      </c>
      <c r="G11196" s="12" t="s">
        <v>74</v>
      </c>
      <c r="H11196" s="12"/>
      <c r="I11196" s="14" t="s">
        <v>241</v>
      </c>
      <c r="J11196" s="12" t="s">
        <v>24</v>
      </c>
      <c r="K11196" s="12" t="s">
        <v>25</v>
      </c>
      <c r="L11196" s="12" t="s">
        <v>39</v>
      </c>
      <c r="M11196" s="11" t="s">
        <v>40</v>
      </c>
      <c r="N11196" s="11" t="s">
        <v>624</v>
      </c>
      <c r="O11196" s="12" t="s">
        <v>29</v>
      </c>
      <c r="P11196" s="12"/>
      <c r="Q11196" s="15" t="s">
        <v>49499</v>
      </c>
      <c r="R11196" s="12" t="s">
        <v>42</v>
      </c>
      <c r="S11196" s="11" t="s">
        <v>49500</v>
      </c>
      <c r="T11196" s="11" t="s">
        <v>49501</v>
      </c>
    </row>
    <row x14ac:dyDescent="0.25" r="11197" customHeight="1" ht="19.5">
      <c r="A11197" s="10">
        <v>45227</v>
      </c>
      <c r="B11197" s="11" t="s">
        <v>49502</v>
      </c>
      <c r="C11197" s="11" t="s">
        <v>545</v>
      </c>
      <c r="D11197" s="12"/>
      <c r="E11197" s="13">
        <v>18671743808</v>
      </c>
      <c r="F11197" s="11" t="s">
        <v>49503</v>
      </c>
      <c r="G11197" s="12" t="s">
        <v>74</v>
      </c>
      <c r="H11197" s="12"/>
      <c r="I11197" s="14" t="s">
        <v>398</v>
      </c>
      <c r="J11197" s="12" t="s">
        <v>24</v>
      </c>
      <c r="K11197" s="12" t="s">
        <v>25</v>
      </c>
      <c r="L11197" s="12" t="s">
        <v>39</v>
      </c>
      <c r="M11197" s="11" t="s">
        <v>27</v>
      </c>
      <c r="N11197" s="11" t="s">
        <v>28</v>
      </c>
      <c r="O11197" s="12" t="s">
        <v>29</v>
      </c>
      <c r="P11197" s="12"/>
      <c r="Q11197" s="15" t="s">
        <v>49504</v>
      </c>
      <c r="R11197" s="12" t="s">
        <v>42</v>
      </c>
      <c r="S11197" s="11" t="s">
        <v>49505</v>
      </c>
      <c r="T11197" s="11" t="s">
        <v>49506</v>
      </c>
    </row>
    <row x14ac:dyDescent="0.25" r="11198" customHeight="1" ht="19.5">
      <c r="A11198" s="10">
        <v>45226</v>
      </c>
      <c r="B11198" s="11" t="s">
        <v>49507</v>
      </c>
      <c r="C11198" s="11" t="s">
        <v>158</v>
      </c>
      <c r="D11198" s="12"/>
      <c r="E11198" s="13">
        <v>13986818613</v>
      </c>
      <c r="F11198" s="11" t="s">
        <v>14929</v>
      </c>
      <c r="G11198" s="12" t="s">
        <v>48</v>
      </c>
      <c r="H11198" s="12"/>
      <c r="I11198" s="14">
        <v>10015</v>
      </c>
      <c r="J11198" s="12" t="s">
        <v>24</v>
      </c>
      <c r="K11198" s="12" t="s">
        <v>69</v>
      </c>
      <c r="L11198" s="12" t="s">
        <v>26</v>
      </c>
      <c r="M11198" s="11" t="s">
        <v>27</v>
      </c>
      <c r="N11198" s="11" t="s">
        <v>28</v>
      </c>
      <c r="O11198" s="12" t="s">
        <v>29</v>
      </c>
      <c r="P11198" s="12"/>
      <c r="Q11198" s="15" t="s">
        <v>49508</v>
      </c>
      <c r="R11198" s="12" t="s">
        <v>31</v>
      </c>
      <c r="S11198" s="11" t="s">
        <v>49509</v>
      </c>
      <c r="T11198" s="11" t="s">
        <v>49510</v>
      </c>
    </row>
    <row x14ac:dyDescent="0.25" r="11199" customHeight="1" ht="19.5">
      <c r="A11199" s="10">
        <v>45227</v>
      </c>
      <c r="B11199" s="11" t="s">
        <v>49511</v>
      </c>
      <c r="C11199" s="11" t="s">
        <v>8698</v>
      </c>
      <c r="D11199" s="12"/>
      <c r="E11199" s="13">
        <v>18672651525</v>
      </c>
      <c r="F11199" s="11" t="s">
        <v>49512</v>
      </c>
      <c r="G11199" s="12" t="s">
        <v>216</v>
      </c>
      <c r="H11199" s="12"/>
      <c r="I11199" s="14" t="s">
        <v>154</v>
      </c>
      <c r="J11199" s="12" t="s">
        <v>24</v>
      </c>
      <c r="K11199" s="12" t="s">
        <v>25</v>
      </c>
      <c r="L11199" s="12" t="s">
        <v>39</v>
      </c>
      <c r="M11199" s="11" t="s">
        <v>40</v>
      </c>
      <c r="N11199" s="11" t="s">
        <v>183</v>
      </c>
      <c r="O11199" s="12" t="s">
        <v>29</v>
      </c>
      <c r="P11199" s="12"/>
      <c r="Q11199" s="15" t="s">
        <v>49513</v>
      </c>
      <c r="R11199" s="12" t="s">
        <v>42</v>
      </c>
      <c r="S11199" s="11" t="s">
        <v>49514</v>
      </c>
      <c r="T11199" s="11" t="s">
        <v>49515</v>
      </c>
    </row>
    <row x14ac:dyDescent="0.25" r="11200" customHeight="1" ht="19.5">
      <c r="A11200" s="10">
        <v>45228</v>
      </c>
      <c r="B11200" s="11" t="s">
        <v>49516</v>
      </c>
      <c r="C11200" s="11" t="s">
        <v>660</v>
      </c>
      <c r="D11200" s="12"/>
      <c r="E11200" s="13">
        <v>15672512320</v>
      </c>
      <c r="F11200" s="11" t="s">
        <v>49517</v>
      </c>
      <c r="G11200" s="12" t="s">
        <v>74</v>
      </c>
      <c r="H11200" s="12"/>
      <c r="I11200" s="14" t="s">
        <v>87</v>
      </c>
      <c r="J11200" s="12" t="s">
        <v>24</v>
      </c>
      <c r="K11200" s="12" t="s">
        <v>25</v>
      </c>
      <c r="L11200" s="12" t="s">
        <v>39</v>
      </c>
      <c r="M11200" s="11" t="s">
        <v>27</v>
      </c>
      <c r="N11200" s="11" t="s">
        <v>624</v>
      </c>
      <c r="O11200" s="12" t="s">
        <v>29</v>
      </c>
      <c r="P11200" s="12"/>
      <c r="Q11200" s="15" t="s">
        <v>49518</v>
      </c>
      <c r="R11200" s="12" t="s">
        <v>42</v>
      </c>
      <c r="S11200" s="11" t="s">
        <v>49519</v>
      </c>
      <c r="T11200" s="11" t="s">
        <v>18853</v>
      </c>
    </row>
    <row x14ac:dyDescent="0.25" r="11201" customHeight="1" ht="19.5">
      <c r="A11201" s="10">
        <v>45226</v>
      </c>
      <c r="B11201" s="11" t="s">
        <v>49520</v>
      </c>
      <c r="C11201" s="11" t="s">
        <v>880</v>
      </c>
      <c r="D11201" s="12"/>
      <c r="E11201" s="13">
        <v>15572776730</v>
      </c>
      <c r="F11201" s="11" t="s">
        <v>18503</v>
      </c>
      <c r="G11201" s="12" t="s">
        <v>23</v>
      </c>
      <c r="H11201" s="12"/>
      <c r="I11201" s="14" t="s">
        <v>615</v>
      </c>
      <c r="J11201" s="12" t="s">
        <v>24</v>
      </c>
      <c r="K11201" s="12" t="s">
        <v>25</v>
      </c>
      <c r="L11201" s="12" t="s">
        <v>39</v>
      </c>
      <c r="M11201" s="11" t="s">
        <v>40</v>
      </c>
      <c r="N11201" s="11" t="s">
        <v>28</v>
      </c>
      <c r="O11201" s="12" t="s">
        <v>29</v>
      </c>
      <c r="P11201" s="12"/>
      <c r="Q11201" s="15" t="s">
        <v>49521</v>
      </c>
      <c r="R11201" s="12" t="s">
        <v>42</v>
      </c>
      <c r="S11201" s="11" t="s">
        <v>49522</v>
      </c>
      <c r="T11201" s="11" t="s">
        <v>49523</v>
      </c>
    </row>
    <row x14ac:dyDescent="0.25" r="11202" customHeight="1" ht="19.5">
      <c r="A11202" s="10">
        <v>45227</v>
      </c>
      <c r="B11202" s="11" t="s">
        <v>49524</v>
      </c>
      <c r="C11202" s="11" t="s">
        <v>880</v>
      </c>
      <c r="D11202" s="12"/>
      <c r="E11202" s="13">
        <v>15572776730</v>
      </c>
      <c r="F11202" s="11" t="s">
        <v>18503</v>
      </c>
      <c r="G11202" s="12" t="s">
        <v>23</v>
      </c>
      <c r="H11202" s="12"/>
      <c r="I11202" s="14" t="s">
        <v>7139</v>
      </c>
      <c r="J11202" s="12" t="s">
        <v>24</v>
      </c>
      <c r="K11202" s="12" t="s">
        <v>25</v>
      </c>
      <c r="L11202" s="12" t="s">
        <v>39</v>
      </c>
      <c r="M11202" s="11" t="s">
        <v>40</v>
      </c>
      <c r="N11202" s="11" t="s">
        <v>28</v>
      </c>
      <c r="O11202" s="12" t="s">
        <v>29</v>
      </c>
      <c r="P11202" s="12"/>
      <c r="Q11202" s="15" t="s">
        <v>49525</v>
      </c>
      <c r="R11202" s="12" t="s">
        <v>42</v>
      </c>
      <c r="S11202" s="11" t="s">
        <v>49526</v>
      </c>
      <c r="T11202" s="11" t="s">
        <v>49527</v>
      </c>
    </row>
    <row x14ac:dyDescent="0.25" r="11203" customHeight="1" ht="19.5">
      <c r="A11203" s="10">
        <v>45228</v>
      </c>
      <c r="B11203" s="11" t="s">
        <v>49528</v>
      </c>
      <c r="C11203" s="11" t="s">
        <v>880</v>
      </c>
      <c r="D11203" s="12"/>
      <c r="E11203" s="13">
        <v>15587924492</v>
      </c>
      <c r="F11203" s="11" t="s">
        <v>18503</v>
      </c>
      <c r="G11203" s="12" t="s">
        <v>74</v>
      </c>
      <c r="H11203" s="12"/>
      <c r="I11203" s="14" t="s">
        <v>7139</v>
      </c>
      <c r="J11203" s="12" t="s">
        <v>24</v>
      </c>
      <c r="K11203" s="12" t="s">
        <v>25</v>
      </c>
      <c r="L11203" s="12" t="s">
        <v>39</v>
      </c>
      <c r="M11203" s="11" t="s">
        <v>40</v>
      </c>
      <c r="N11203" s="11" t="s">
        <v>28</v>
      </c>
      <c r="O11203" s="12" t="s">
        <v>29</v>
      </c>
      <c r="P11203" s="12"/>
      <c r="Q11203" s="15" t="s">
        <v>49529</v>
      </c>
      <c r="R11203" s="12" t="s">
        <v>42</v>
      </c>
      <c r="S11203" s="11" t="s">
        <v>49530</v>
      </c>
      <c r="T11203" s="11" t="s">
        <v>49531</v>
      </c>
    </row>
    <row x14ac:dyDescent="0.25" r="11204" customHeight="1" ht="19.5">
      <c r="A11204" s="10">
        <v>45228</v>
      </c>
      <c r="B11204" s="11" t="s">
        <v>49532</v>
      </c>
      <c r="C11204" s="11" t="s">
        <v>2414</v>
      </c>
      <c r="D11204" s="12"/>
      <c r="E11204" s="13">
        <v>15587924492</v>
      </c>
      <c r="F11204" s="11" t="s">
        <v>18503</v>
      </c>
      <c r="G11204" s="12" t="s">
        <v>74</v>
      </c>
      <c r="H11204" s="12"/>
      <c r="I11204" s="14" t="s">
        <v>49</v>
      </c>
      <c r="J11204" s="12" t="s">
        <v>24</v>
      </c>
      <c r="K11204" s="12" t="s">
        <v>25</v>
      </c>
      <c r="L11204" s="12" t="s">
        <v>39</v>
      </c>
      <c r="M11204" s="11" t="s">
        <v>27</v>
      </c>
      <c r="N11204" s="11" t="s">
        <v>28</v>
      </c>
      <c r="O11204" s="12" t="s">
        <v>29</v>
      </c>
      <c r="P11204" s="12"/>
      <c r="Q11204" s="15" t="s">
        <v>49533</v>
      </c>
      <c r="R11204" s="12" t="s">
        <v>42</v>
      </c>
      <c r="S11204" s="11" t="s">
        <v>49534</v>
      </c>
      <c r="T11204" s="11" t="s">
        <v>49531</v>
      </c>
    </row>
    <row x14ac:dyDescent="0.25" r="11205" customHeight="1" ht="19.5">
      <c r="A11205" s="10">
        <v>45227</v>
      </c>
      <c r="B11205" s="11" t="s">
        <v>49535</v>
      </c>
      <c r="C11205" s="11" t="s">
        <v>880</v>
      </c>
      <c r="D11205" s="12"/>
      <c r="E11205" s="13">
        <v>15587924492</v>
      </c>
      <c r="F11205" s="11" t="s">
        <v>18503</v>
      </c>
      <c r="G11205" s="12" t="s">
        <v>74</v>
      </c>
      <c r="H11205" s="12"/>
      <c r="I11205" s="14" t="s">
        <v>398</v>
      </c>
      <c r="J11205" s="12" t="s">
        <v>24</v>
      </c>
      <c r="K11205" s="12" t="s">
        <v>25</v>
      </c>
      <c r="L11205" s="12" t="s">
        <v>39</v>
      </c>
      <c r="M11205" s="11" t="s">
        <v>27</v>
      </c>
      <c r="N11205" s="11" t="s">
        <v>28</v>
      </c>
      <c r="O11205" s="12" t="s">
        <v>29</v>
      </c>
      <c r="P11205" s="12"/>
      <c r="Q11205" s="15" t="s">
        <v>49536</v>
      </c>
      <c r="R11205" s="12" t="s">
        <v>42</v>
      </c>
      <c r="S11205" s="11" t="s">
        <v>49537</v>
      </c>
      <c r="T11205" s="11" t="s">
        <v>49531</v>
      </c>
    </row>
    <row x14ac:dyDescent="0.25" r="11206" customHeight="1" ht="19.5">
      <c r="A11206" s="10">
        <v>45226</v>
      </c>
      <c r="B11206" s="11" t="s">
        <v>49538</v>
      </c>
      <c r="C11206" s="11" t="s">
        <v>660</v>
      </c>
      <c r="D11206" s="12"/>
      <c r="E11206" s="13">
        <v>18671777097</v>
      </c>
      <c r="F11206" s="11" t="s">
        <v>49539</v>
      </c>
      <c r="G11206" s="12" t="s">
        <v>74</v>
      </c>
      <c r="H11206" s="12"/>
      <c r="I11206" s="14" t="s">
        <v>81</v>
      </c>
      <c r="J11206" s="12" t="s">
        <v>24</v>
      </c>
      <c r="K11206" s="12" t="s">
        <v>25</v>
      </c>
      <c r="L11206" s="12" t="s">
        <v>39</v>
      </c>
      <c r="M11206" s="11" t="s">
        <v>40</v>
      </c>
      <c r="N11206" s="11" t="s">
        <v>624</v>
      </c>
      <c r="O11206" s="12" t="s">
        <v>29</v>
      </c>
      <c r="P11206" s="12"/>
      <c r="Q11206" s="15" t="s">
        <v>49540</v>
      </c>
      <c r="R11206" s="12" t="s">
        <v>42</v>
      </c>
      <c r="S11206" s="11" t="s">
        <v>49541</v>
      </c>
      <c r="T11206" s="11" t="s">
        <v>49542</v>
      </c>
    </row>
    <row x14ac:dyDescent="0.25" r="11207" customHeight="1" ht="19.5">
      <c r="A11207" s="10">
        <v>45227</v>
      </c>
      <c r="B11207" s="11" t="s">
        <v>49543</v>
      </c>
      <c r="C11207" s="11" t="s">
        <v>660</v>
      </c>
      <c r="D11207" s="12"/>
      <c r="E11207" s="13">
        <v>15572749232</v>
      </c>
      <c r="F11207" s="11" t="s">
        <v>49544</v>
      </c>
      <c r="G11207" s="12" t="s">
        <v>74</v>
      </c>
      <c r="H11207" s="12"/>
      <c r="I11207" s="14" t="s">
        <v>415</v>
      </c>
      <c r="J11207" s="12" t="s">
        <v>24</v>
      </c>
      <c r="K11207" s="12" t="s">
        <v>25</v>
      </c>
      <c r="L11207" s="12" t="s">
        <v>39</v>
      </c>
      <c r="M11207" s="11" t="s">
        <v>40</v>
      </c>
      <c r="N11207" s="11" t="s">
        <v>624</v>
      </c>
      <c r="O11207" s="12" t="s">
        <v>29</v>
      </c>
      <c r="P11207" s="12"/>
      <c r="Q11207" s="15" t="s">
        <v>49545</v>
      </c>
      <c r="R11207" s="12" t="s">
        <v>42</v>
      </c>
      <c r="S11207" s="11" t="s">
        <v>49546</v>
      </c>
      <c r="T11207" s="11" t="s">
        <v>49547</v>
      </c>
    </row>
    <row x14ac:dyDescent="0.25" r="11208" customHeight="1" ht="19.5">
      <c r="A11208" s="10">
        <v>45226</v>
      </c>
      <c r="B11208" s="11" t="s">
        <v>49548</v>
      </c>
      <c r="C11208" s="11" t="s">
        <v>4882</v>
      </c>
      <c r="D11208" s="12"/>
      <c r="E11208" s="13" t="s">
        <v>49549</v>
      </c>
      <c r="F11208" s="11" t="s">
        <v>49550</v>
      </c>
      <c r="G11208" s="12" t="s">
        <v>74</v>
      </c>
      <c r="H11208" s="12" t="s">
        <v>86</v>
      </c>
      <c r="I11208" s="14" t="s">
        <v>148</v>
      </c>
      <c r="J11208" s="12" t="s">
        <v>24</v>
      </c>
      <c r="K11208" s="12" t="s">
        <v>25</v>
      </c>
      <c r="L11208" s="12" t="s">
        <v>39</v>
      </c>
      <c r="M11208" s="11" t="s">
        <v>149</v>
      </c>
      <c r="N11208" s="11" t="s">
        <v>4871</v>
      </c>
      <c r="O11208" s="12" t="s">
        <v>29</v>
      </c>
      <c r="P11208" s="12"/>
      <c r="Q11208" s="15" t="s">
        <v>49551</v>
      </c>
      <c r="R11208" s="12" t="s">
        <v>148</v>
      </c>
      <c r="S11208" s="11" t="s">
        <v>49552</v>
      </c>
      <c r="T11208" s="11" t="s">
        <v>4961</v>
      </c>
    </row>
    <row x14ac:dyDescent="0.25" r="11209" customHeight="1" ht="19.5">
      <c r="A11209" s="10">
        <v>45228</v>
      </c>
      <c r="B11209" s="11" t="s">
        <v>49553</v>
      </c>
      <c r="C11209" s="11" t="s">
        <v>6205</v>
      </c>
      <c r="D11209" s="12"/>
      <c r="E11209" s="13">
        <v>17671343373</v>
      </c>
      <c r="F11209" s="11" t="s">
        <v>49554</v>
      </c>
      <c r="G11209" s="12" t="s">
        <v>23</v>
      </c>
      <c r="H11209" s="12"/>
      <c r="I11209" s="14" t="s">
        <v>154</v>
      </c>
      <c r="J11209" s="12" t="s">
        <v>24</v>
      </c>
      <c r="K11209" s="12" t="s">
        <v>25</v>
      </c>
      <c r="L11209" s="12" t="s">
        <v>39</v>
      </c>
      <c r="M11209" s="11" t="s">
        <v>27</v>
      </c>
      <c r="N11209" s="11" t="s">
        <v>28</v>
      </c>
      <c r="O11209" s="12" t="s">
        <v>29</v>
      </c>
      <c r="P11209" s="12"/>
      <c r="Q11209" s="15" t="s">
        <v>49555</v>
      </c>
      <c r="R11209" s="12" t="s">
        <v>42</v>
      </c>
      <c r="S11209" s="11" t="s">
        <v>49556</v>
      </c>
      <c r="T11209" s="11" t="s">
        <v>49557</v>
      </c>
    </row>
    <row x14ac:dyDescent="0.25" r="11210" customHeight="1" ht="19.5">
      <c r="A11210" s="10">
        <v>45227</v>
      </c>
      <c r="B11210" s="11" t="s">
        <v>49558</v>
      </c>
      <c r="C11210" s="11" t="s">
        <v>660</v>
      </c>
      <c r="D11210" s="12"/>
      <c r="E11210" s="13">
        <v>18572355392</v>
      </c>
      <c r="F11210" s="11" t="s">
        <v>49559</v>
      </c>
      <c r="G11210" s="12" t="s">
        <v>216</v>
      </c>
      <c r="H11210" s="12"/>
      <c r="I11210" s="14" t="s">
        <v>68</v>
      </c>
      <c r="J11210" s="12" t="s">
        <v>24</v>
      </c>
      <c r="K11210" s="12" t="s">
        <v>25</v>
      </c>
      <c r="L11210" s="12" t="s">
        <v>39</v>
      </c>
      <c r="M11210" s="11" t="s">
        <v>40</v>
      </c>
      <c r="N11210" s="11" t="s">
        <v>624</v>
      </c>
      <c r="O11210" s="12" t="s">
        <v>29</v>
      </c>
      <c r="P11210" s="12"/>
      <c r="Q11210" s="15" t="s">
        <v>49560</v>
      </c>
      <c r="R11210" s="12" t="s">
        <v>42</v>
      </c>
      <c r="S11210" s="11" t="s">
        <v>49561</v>
      </c>
      <c r="T11210" s="11" t="s">
        <v>49562</v>
      </c>
    </row>
    <row x14ac:dyDescent="0.25" r="11211" customHeight="1" ht="19.5">
      <c r="A11211" s="10">
        <v>45226</v>
      </c>
      <c r="B11211" s="11" t="s">
        <v>49563</v>
      </c>
      <c r="C11211" s="11" t="s">
        <v>28628</v>
      </c>
      <c r="D11211" s="12"/>
      <c r="E11211" s="13">
        <v>18527207151</v>
      </c>
      <c r="F11211" s="11" t="s">
        <v>49564</v>
      </c>
      <c r="G11211" s="12" t="s">
        <v>23</v>
      </c>
      <c r="H11211" s="12" t="s">
        <v>357</v>
      </c>
      <c r="I11211" s="14" t="s">
        <v>142</v>
      </c>
      <c r="J11211" s="12" t="s">
        <v>24</v>
      </c>
      <c r="K11211" s="12" t="s">
        <v>25</v>
      </c>
      <c r="L11211" s="12" t="s">
        <v>39</v>
      </c>
      <c r="M11211" s="11" t="s">
        <v>27</v>
      </c>
      <c r="N11211" s="11" t="s">
        <v>28</v>
      </c>
      <c r="O11211" s="12" t="s">
        <v>29</v>
      </c>
      <c r="P11211" s="12" t="s">
        <v>5807</v>
      </c>
      <c r="Q11211" s="15" t="s">
        <v>49565</v>
      </c>
      <c r="R11211" s="12" t="s">
        <v>42</v>
      </c>
      <c r="S11211" s="11" t="s">
        <v>49566</v>
      </c>
      <c r="T11211" s="11" t="s">
        <v>38911</v>
      </c>
    </row>
    <row x14ac:dyDescent="0.25" r="11212" customHeight="1" ht="19.5">
      <c r="A11212" s="10">
        <v>45228</v>
      </c>
      <c r="B11212" s="11" t="s">
        <v>49567</v>
      </c>
      <c r="C11212" s="11" t="s">
        <v>32176</v>
      </c>
      <c r="D11212" s="12"/>
      <c r="E11212" s="13">
        <v>15672536802</v>
      </c>
      <c r="F11212" s="11" t="s">
        <v>49568</v>
      </c>
      <c r="G11212" s="12" t="s">
        <v>48</v>
      </c>
      <c r="H11212" s="12"/>
      <c r="I11212" s="14" t="s">
        <v>49</v>
      </c>
      <c r="J11212" s="12" t="s">
        <v>24</v>
      </c>
      <c r="K11212" s="12" t="s">
        <v>25</v>
      </c>
      <c r="L11212" s="12" t="s">
        <v>39</v>
      </c>
      <c r="M11212" s="11" t="s">
        <v>27</v>
      </c>
      <c r="N11212" s="11" t="s">
        <v>624</v>
      </c>
      <c r="O11212" s="12" t="s">
        <v>29</v>
      </c>
      <c r="P11212" s="12"/>
      <c r="Q11212" s="15" t="s">
        <v>49569</v>
      </c>
      <c r="R11212" s="12" t="s">
        <v>42</v>
      </c>
      <c r="S11212" s="11" t="s">
        <v>49570</v>
      </c>
      <c r="T11212" s="11" t="s">
        <v>49571</v>
      </c>
    </row>
    <row x14ac:dyDescent="0.25" r="11213" customHeight="1" ht="19.5">
      <c r="A11213" s="10">
        <v>45227</v>
      </c>
      <c r="B11213" s="11" t="s">
        <v>49572</v>
      </c>
      <c r="C11213" s="11" t="s">
        <v>34756</v>
      </c>
      <c r="D11213" s="12"/>
      <c r="E11213" s="13">
        <v>18671769655</v>
      </c>
      <c r="F11213" s="11" t="s">
        <v>49573</v>
      </c>
      <c r="G11213" s="12" t="s">
        <v>115</v>
      </c>
      <c r="H11213" s="12"/>
      <c r="I11213" s="14" t="s">
        <v>290</v>
      </c>
      <c r="J11213" s="12" t="s">
        <v>24</v>
      </c>
      <c r="K11213" s="12" t="s">
        <v>25</v>
      </c>
      <c r="L11213" s="12" t="s">
        <v>39</v>
      </c>
      <c r="M11213" s="11" t="s">
        <v>27</v>
      </c>
      <c r="N11213" s="11" t="s">
        <v>624</v>
      </c>
      <c r="O11213" s="12" t="s">
        <v>29</v>
      </c>
      <c r="P11213" s="12"/>
      <c r="Q11213" s="15" t="s">
        <v>49574</v>
      </c>
      <c r="R11213" s="12" t="s">
        <v>42</v>
      </c>
      <c r="S11213" s="11" t="s">
        <v>49575</v>
      </c>
      <c r="T11213" s="11" t="s">
        <v>49576</v>
      </c>
    </row>
    <row x14ac:dyDescent="0.25" r="11214" customHeight="1" ht="19.5">
      <c r="A11214" s="10">
        <v>45228</v>
      </c>
      <c r="B11214" s="11" t="s">
        <v>49577</v>
      </c>
      <c r="C11214" s="11" t="s">
        <v>660</v>
      </c>
      <c r="D11214" s="12"/>
      <c r="E11214" s="13">
        <v>13117288607</v>
      </c>
      <c r="F11214" s="11" t="s">
        <v>49578</v>
      </c>
      <c r="G11214" s="12" t="s">
        <v>48</v>
      </c>
      <c r="H11214" s="12" t="s">
        <v>86</v>
      </c>
      <c r="I11214" s="14" t="s">
        <v>328</v>
      </c>
      <c r="J11214" s="12" t="s">
        <v>24</v>
      </c>
      <c r="K11214" s="12" t="s">
        <v>25</v>
      </c>
      <c r="L11214" s="12" t="s">
        <v>39</v>
      </c>
      <c r="M11214" s="11" t="s">
        <v>40</v>
      </c>
      <c r="N11214" s="11" t="s">
        <v>624</v>
      </c>
      <c r="O11214" s="12" t="s">
        <v>29</v>
      </c>
      <c r="P11214" s="12"/>
      <c r="Q11214" s="15" t="s">
        <v>49579</v>
      </c>
      <c r="R11214" s="12" t="s">
        <v>42</v>
      </c>
      <c r="S11214" s="11" t="s">
        <v>49580</v>
      </c>
      <c r="T11214" s="11" t="s">
        <v>6132</v>
      </c>
    </row>
    <row x14ac:dyDescent="0.25" r="11215" customHeight="1" ht="19.5">
      <c r="A11215" s="10">
        <v>45228</v>
      </c>
      <c r="B11215" s="11" t="s">
        <v>49581</v>
      </c>
      <c r="C11215" s="11" t="s">
        <v>6271</v>
      </c>
      <c r="D11215" s="12"/>
      <c r="E11215" s="13">
        <v>13040986873</v>
      </c>
      <c r="F11215" s="11" t="s">
        <v>49582</v>
      </c>
      <c r="G11215" s="12" t="s">
        <v>48</v>
      </c>
      <c r="H11215" s="12"/>
      <c r="I11215" s="14" t="s">
        <v>116</v>
      </c>
      <c r="J11215" s="12" t="s">
        <v>24</v>
      </c>
      <c r="K11215" s="12" t="s">
        <v>25</v>
      </c>
      <c r="L11215" s="12" t="s">
        <v>39</v>
      </c>
      <c r="M11215" s="11" t="s">
        <v>27</v>
      </c>
      <c r="N11215" s="11" t="s">
        <v>28</v>
      </c>
      <c r="O11215" s="12" t="s">
        <v>29</v>
      </c>
      <c r="P11215" s="12"/>
      <c r="Q11215" s="15" t="s">
        <v>49583</v>
      </c>
      <c r="R11215" s="12" t="s">
        <v>42</v>
      </c>
      <c r="S11215" s="11" t="s">
        <v>49584</v>
      </c>
      <c r="T11215" s="11" t="s">
        <v>49585</v>
      </c>
    </row>
    <row x14ac:dyDescent="0.25" r="11216" customHeight="1" ht="19.5">
      <c r="A11216" s="10">
        <v>45228</v>
      </c>
      <c r="B11216" s="11" t="s">
        <v>49586</v>
      </c>
      <c r="C11216" s="11" t="s">
        <v>5684</v>
      </c>
      <c r="D11216" s="12"/>
      <c r="E11216" s="13">
        <v>15672536916</v>
      </c>
      <c r="F11216" s="11" t="s">
        <v>1223</v>
      </c>
      <c r="G11216" s="12" t="s">
        <v>23</v>
      </c>
      <c r="H11216" s="12"/>
      <c r="I11216" s="14" t="s">
        <v>290</v>
      </c>
      <c r="J11216" s="12" t="s">
        <v>24</v>
      </c>
      <c r="K11216" s="12" t="s">
        <v>25</v>
      </c>
      <c r="L11216" s="12" t="s">
        <v>39</v>
      </c>
      <c r="M11216" s="11" t="s">
        <v>40</v>
      </c>
      <c r="N11216" s="11" t="s">
        <v>183</v>
      </c>
      <c r="O11216" s="12" t="s">
        <v>29</v>
      </c>
      <c r="P11216" s="12"/>
      <c r="Q11216" s="15" t="s">
        <v>49587</v>
      </c>
      <c r="R11216" s="12" t="s">
        <v>42</v>
      </c>
      <c r="S11216" s="11" t="s">
        <v>49588</v>
      </c>
      <c r="T11216" s="11" t="s">
        <v>49589</v>
      </c>
    </row>
    <row x14ac:dyDescent="0.25" r="11217" customHeight="1" ht="19.5">
      <c r="A11217" s="10">
        <v>45227</v>
      </c>
      <c r="B11217" s="11" t="s">
        <v>49590</v>
      </c>
      <c r="C11217" s="11" t="s">
        <v>3257</v>
      </c>
      <c r="D11217" s="12"/>
      <c r="E11217" s="13" t="s">
        <v>49591</v>
      </c>
      <c r="F11217" s="11" t="s">
        <v>49592</v>
      </c>
      <c r="G11217" s="12" t="s">
        <v>74</v>
      </c>
      <c r="H11217" s="12"/>
      <c r="I11217" s="14" t="s">
        <v>148</v>
      </c>
      <c r="J11217" s="12" t="s">
        <v>24</v>
      </c>
      <c r="K11217" s="12" t="s">
        <v>25</v>
      </c>
      <c r="L11217" s="12" t="s">
        <v>39</v>
      </c>
      <c r="M11217" s="11" t="s">
        <v>149</v>
      </c>
      <c r="N11217" s="11" t="s">
        <v>28</v>
      </c>
      <c r="O11217" s="12" t="s">
        <v>29</v>
      </c>
      <c r="P11217" s="12"/>
      <c r="Q11217" s="15" t="s">
        <v>49593</v>
      </c>
      <c r="R11217" s="12" t="s">
        <v>42</v>
      </c>
      <c r="S11217" s="11" t="s">
        <v>49594</v>
      </c>
      <c r="T11217" s="11" t="s">
        <v>49595</v>
      </c>
    </row>
    <row x14ac:dyDescent="0.25" r="11218" customHeight="1" ht="19.5">
      <c r="A11218" s="10">
        <v>45226</v>
      </c>
      <c r="B11218" s="11" t="s">
        <v>49596</v>
      </c>
      <c r="C11218" s="11" t="s">
        <v>1289</v>
      </c>
      <c r="D11218" s="12"/>
      <c r="E11218" s="13">
        <v>18527822575</v>
      </c>
      <c r="F11218" s="11" t="s">
        <v>49597</v>
      </c>
      <c r="G11218" s="12" t="s">
        <v>48</v>
      </c>
      <c r="H11218" s="12"/>
      <c r="I11218" s="14" t="s">
        <v>381</v>
      </c>
      <c r="J11218" s="12" t="s">
        <v>24</v>
      </c>
      <c r="K11218" s="12" t="s">
        <v>25</v>
      </c>
      <c r="L11218" s="12" t="s">
        <v>39</v>
      </c>
      <c r="M11218" s="11" t="s">
        <v>27</v>
      </c>
      <c r="N11218" s="11" t="s">
        <v>28</v>
      </c>
      <c r="O11218" s="12" t="s">
        <v>29</v>
      </c>
      <c r="P11218" s="12"/>
      <c r="Q11218" s="15" t="s">
        <v>49598</v>
      </c>
      <c r="R11218" s="12" t="s">
        <v>42</v>
      </c>
      <c r="S11218" s="11" t="s">
        <v>49599</v>
      </c>
      <c r="T11218" s="11" t="s">
        <v>49600</v>
      </c>
    </row>
    <row x14ac:dyDescent="0.25" r="11219" customHeight="1" ht="19.5">
      <c r="A11219" s="10">
        <v>45228</v>
      </c>
      <c r="B11219" s="11" t="s">
        <v>49601</v>
      </c>
      <c r="C11219" s="11" t="s">
        <v>2414</v>
      </c>
      <c r="D11219" s="12"/>
      <c r="E11219" s="13">
        <v>15549305815</v>
      </c>
      <c r="F11219" s="11" t="s">
        <v>49602</v>
      </c>
      <c r="G11219" s="12" t="s">
        <v>74</v>
      </c>
      <c r="H11219" s="12" t="s">
        <v>357</v>
      </c>
      <c r="I11219" s="14" t="s">
        <v>38</v>
      </c>
      <c r="J11219" s="12" t="s">
        <v>24</v>
      </c>
      <c r="K11219" s="12" t="s">
        <v>25</v>
      </c>
      <c r="L11219" s="12" t="s">
        <v>39</v>
      </c>
      <c r="M11219" s="11" t="s">
        <v>40</v>
      </c>
      <c r="N11219" s="11" t="s">
        <v>28</v>
      </c>
      <c r="O11219" s="12" t="s">
        <v>29</v>
      </c>
      <c r="P11219" s="12"/>
      <c r="Q11219" s="15" t="s">
        <v>49603</v>
      </c>
      <c r="R11219" s="12" t="s">
        <v>42</v>
      </c>
      <c r="S11219" s="11" t="s">
        <v>49604</v>
      </c>
      <c r="T11219" s="11" t="s">
        <v>49605</v>
      </c>
    </row>
    <row x14ac:dyDescent="0.25" r="11220" customHeight="1" ht="19.5">
      <c r="A11220" s="10">
        <v>45228</v>
      </c>
      <c r="B11220" s="11" t="s">
        <v>49606</v>
      </c>
      <c r="C11220" s="11" t="s">
        <v>72</v>
      </c>
      <c r="D11220" s="12"/>
      <c r="E11220" s="13">
        <v>18671784509</v>
      </c>
      <c r="F11220" s="11" t="s">
        <v>49607</v>
      </c>
      <c r="G11220" s="12" t="s">
        <v>74</v>
      </c>
      <c r="H11220" s="12"/>
      <c r="I11220" s="14" t="s">
        <v>590</v>
      </c>
      <c r="J11220" s="12" t="s">
        <v>24</v>
      </c>
      <c r="K11220" s="12" t="s">
        <v>25</v>
      </c>
      <c r="L11220" s="12" t="s">
        <v>39</v>
      </c>
      <c r="M11220" s="11" t="s">
        <v>40</v>
      </c>
      <c r="N11220" s="11" t="s">
        <v>28</v>
      </c>
      <c r="O11220" s="12" t="s">
        <v>29</v>
      </c>
      <c r="P11220" s="12"/>
      <c r="Q11220" s="15" t="s">
        <v>49608</v>
      </c>
      <c r="R11220" s="12" t="s">
        <v>42</v>
      </c>
      <c r="S11220" s="11" t="s">
        <v>49609</v>
      </c>
      <c r="T11220" s="11" t="s">
        <v>49610</v>
      </c>
    </row>
    <row x14ac:dyDescent="0.25" r="11221" customHeight="1" ht="19.5">
      <c r="A11221" s="10">
        <v>45226</v>
      </c>
      <c r="B11221" s="11" t="s">
        <v>49611</v>
      </c>
      <c r="C11221" s="11" t="s">
        <v>4882</v>
      </c>
      <c r="D11221" s="12"/>
      <c r="E11221" s="13" t="s">
        <v>49612</v>
      </c>
      <c r="F11221" s="11" t="s">
        <v>49613</v>
      </c>
      <c r="G11221" s="12" t="s">
        <v>74</v>
      </c>
      <c r="H11221" s="12"/>
      <c r="I11221" s="14" t="s">
        <v>148</v>
      </c>
      <c r="J11221" s="12" t="s">
        <v>24</v>
      </c>
      <c r="K11221" s="12" t="s">
        <v>25</v>
      </c>
      <c r="L11221" s="12" t="s">
        <v>39</v>
      </c>
      <c r="M11221" s="11" t="s">
        <v>149</v>
      </c>
      <c r="N11221" s="11" t="s">
        <v>4871</v>
      </c>
      <c r="O11221" s="12" t="s">
        <v>29</v>
      </c>
      <c r="P11221" s="12"/>
      <c r="Q11221" s="15" t="s">
        <v>49614</v>
      </c>
      <c r="R11221" s="12" t="s">
        <v>148</v>
      </c>
      <c r="S11221" s="11" t="s">
        <v>49615</v>
      </c>
      <c r="T11221" s="11" t="s">
        <v>4906</v>
      </c>
    </row>
    <row x14ac:dyDescent="0.25" r="11222" customHeight="1" ht="19.5">
      <c r="A11222" s="10">
        <v>45227</v>
      </c>
      <c r="B11222" s="11" t="s">
        <v>49616</v>
      </c>
      <c r="C11222" s="11" t="s">
        <v>2414</v>
      </c>
      <c r="D11222" s="12"/>
      <c r="E11222" s="13">
        <v>15572709064</v>
      </c>
      <c r="F11222" s="11" t="s">
        <v>49617</v>
      </c>
      <c r="G11222" s="12" t="s">
        <v>74</v>
      </c>
      <c r="H11222" s="12"/>
      <c r="I11222" s="14">
        <v>10015</v>
      </c>
      <c r="J11222" s="12" t="s">
        <v>24</v>
      </c>
      <c r="K11222" s="12" t="s">
        <v>69</v>
      </c>
      <c r="L11222" s="12" t="s">
        <v>26</v>
      </c>
      <c r="M11222" s="11" t="s">
        <v>27</v>
      </c>
      <c r="N11222" s="11" t="s">
        <v>28</v>
      </c>
      <c r="O11222" s="12" t="s">
        <v>29</v>
      </c>
      <c r="P11222" s="12"/>
      <c r="Q11222" s="15" t="s">
        <v>49618</v>
      </c>
      <c r="R11222" s="12" t="s">
        <v>31</v>
      </c>
      <c r="S11222" s="11" t="s">
        <v>49619</v>
      </c>
      <c r="T11222" s="11" t="s">
        <v>49620</v>
      </c>
    </row>
    <row x14ac:dyDescent="0.25" r="11223" customHeight="1" ht="19.5">
      <c r="A11223" s="10">
        <v>45227</v>
      </c>
      <c r="B11223" s="11" t="s">
        <v>49621</v>
      </c>
      <c r="C11223" s="11" t="s">
        <v>8253</v>
      </c>
      <c r="D11223" s="12"/>
      <c r="E11223" s="13">
        <v>13177061821</v>
      </c>
      <c r="F11223" s="11" t="s">
        <v>33086</v>
      </c>
      <c r="G11223" s="12" t="s">
        <v>74</v>
      </c>
      <c r="H11223" s="12"/>
      <c r="I11223" s="14" t="s">
        <v>182</v>
      </c>
      <c r="J11223" s="12" t="s">
        <v>24</v>
      </c>
      <c r="K11223" s="12" t="s">
        <v>25</v>
      </c>
      <c r="L11223" s="12" t="s">
        <v>39</v>
      </c>
      <c r="M11223" s="11" t="s">
        <v>27</v>
      </c>
      <c r="N11223" s="11" t="s">
        <v>183</v>
      </c>
      <c r="O11223" s="12" t="s">
        <v>29</v>
      </c>
      <c r="P11223" s="12"/>
      <c r="Q11223" s="15" t="s">
        <v>49622</v>
      </c>
      <c r="R11223" s="12" t="s">
        <v>42</v>
      </c>
      <c r="S11223" s="11" t="s">
        <v>49623</v>
      </c>
      <c r="T11223" s="11" t="s">
        <v>49624</v>
      </c>
    </row>
    <row x14ac:dyDescent="0.25" r="11224" customHeight="1" ht="19.5">
      <c r="A11224" s="10">
        <v>45227</v>
      </c>
      <c r="B11224" s="11" t="s">
        <v>49625</v>
      </c>
      <c r="C11224" s="11" t="s">
        <v>5684</v>
      </c>
      <c r="D11224" s="12"/>
      <c r="E11224" s="13">
        <v>18671605083</v>
      </c>
      <c r="F11224" s="11" t="s">
        <v>10979</v>
      </c>
      <c r="G11224" s="12" t="s">
        <v>62</v>
      </c>
      <c r="H11224" s="12" t="s">
        <v>86</v>
      </c>
      <c r="I11224" s="14" t="s">
        <v>2649</v>
      </c>
      <c r="J11224" s="12" t="s">
        <v>24</v>
      </c>
      <c r="K11224" s="12" t="s">
        <v>25</v>
      </c>
      <c r="L11224" s="12" t="s">
        <v>39</v>
      </c>
      <c r="M11224" s="11" t="s">
        <v>40</v>
      </c>
      <c r="N11224" s="11" t="s">
        <v>183</v>
      </c>
      <c r="O11224" s="12" t="s">
        <v>29</v>
      </c>
      <c r="P11224" s="12"/>
      <c r="Q11224" s="15" t="s">
        <v>49626</v>
      </c>
      <c r="R11224" s="12" t="s">
        <v>42</v>
      </c>
      <c r="S11224" s="11" t="s">
        <v>49627</v>
      </c>
      <c r="T11224" s="11" t="s">
        <v>49628</v>
      </c>
    </row>
    <row x14ac:dyDescent="0.25" r="11225" customHeight="1" ht="19.5">
      <c r="A11225" s="10">
        <v>45228</v>
      </c>
      <c r="B11225" s="11" t="s">
        <v>49629</v>
      </c>
      <c r="C11225" s="11" t="s">
        <v>15085</v>
      </c>
      <c r="D11225" s="12"/>
      <c r="E11225" s="13">
        <v>13886651293</v>
      </c>
      <c r="F11225" s="11" t="s">
        <v>49630</v>
      </c>
      <c r="G11225" s="12" t="s">
        <v>48</v>
      </c>
      <c r="H11225" s="12"/>
      <c r="I11225" s="14" t="s">
        <v>221</v>
      </c>
      <c r="J11225" s="12" t="s">
        <v>24</v>
      </c>
      <c r="K11225" s="12" t="s">
        <v>25</v>
      </c>
      <c r="L11225" s="12" t="s">
        <v>39</v>
      </c>
      <c r="M11225" s="11" t="s">
        <v>40</v>
      </c>
      <c r="N11225" s="11" t="s">
        <v>28</v>
      </c>
      <c r="O11225" s="12" t="s">
        <v>29</v>
      </c>
      <c r="P11225" s="12"/>
      <c r="Q11225" s="15" t="s">
        <v>49631</v>
      </c>
      <c r="R11225" s="12" t="s">
        <v>42</v>
      </c>
      <c r="S11225" s="11" t="s">
        <v>49632</v>
      </c>
      <c r="T11225" s="11" t="s">
        <v>49633</v>
      </c>
    </row>
    <row x14ac:dyDescent="0.25" r="11226" customHeight="1" ht="19.5">
      <c r="A11226" s="10">
        <v>45226</v>
      </c>
      <c r="B11226" s="11" t="s">
        <v>49634</v>
      </c>
      <c r="C11226" s="11" t="s">
        <v>4882</v>
      </c>
      <c r="D11226" s="12"/>
      <c r="E11226" s="13" t="s">
        <v>49635</v>
      </c>
      <c r="F11226" s="11" t="s">
        <v>49636</v>
      </c>
      <c r="G11226" s="12" t="s">
        <v>74</v>
      </c>
      <c r="H11226" s="12"/>
      <c r="I11226" s="14" t="s">
        <v>148</v>
      </c>
      <c r="J11226" s="12" t="s">
        <v>24</v>
      </c>
      <c r="K11226" s="12" t="s">
        <v>25</v>
      </c>
      <c r="L11226" s="12" t="s">
        <v>39</v>
      </c>
      <c r="M11226" s="11" t="s">
        <v>149</v>
      </c>
      <c r="N11226" s="11" t="s">
        <v>4871</v>
      </c>
      <c r="O11226" s="12" t="s">
        <v>29</v>
      </c>
      <c r="P11226" s="12"/>
      <c r="Q11226" s="15" t="s">
        <v>49637</v>
      </c>
      <c r="R11226" s="12" t="s">
        <v>148</v>
      </c>
      <c r="S11226" s="11" t="s">
        <v>49638</v>
      </c>
      <c r="T11226" s="11" t="s">
        <v>10640</v>
      </c>
    </row>
    <row x14ac:dyDescent="0.25" r="11227" customHeight="1" ht="19.5">
      <c r="A11227" s="10">
        <v>45226</v>
      </c>
      <c r="B11227" s="11" t="s">
        <v>49639</v>
      </c>
      <c r="C11227" s="11" t="s">
        <v>4882</v>
      </c>
      <c r="D11227" s="12"/>
      <c r="E11227" s="13" t="s">
        <v>49640</v>
      </c>
      <c r="F11227" s="11" t="s">
        <v>49641</v>
      </c>
      <c r="G11227" s="12" t="s">
        <v>74</v>
      </c>
      <c r="H11227" s="12"/>
      <c r="I11227" s="14" t="s">
        <v>148</v>
      </c>
      <c r="J11227" s="12" t="s">
        <v>24</v>
      </c>
      <c r="K11227" s="12" t="s">
        <v>25</v>
      </c>
      <c r="L11227" s="12" t="s">
        <v>39</v>
      </c>
      <c r="M11227" s="11" t="s">
        <v>149</v>
      </c>
      <c r="N11227" s="11" t="s">
        <v>4871</v>
      </c>
      <c r="O11227" s="12" t="s">
        <v>29</v>
      </c>
      <c r="P11227" s="12"/>
      <c r="Q11227" s="15" t="s">
        <v>49642</v>
      </c>
      <c r="R11227" s="12" t="s">
        <v>148</v>
      </c>
      <c r="S11227" s="11" t="s">
        <v>49643</v>
      </c>
      <c r="T11227" s="11" t="s">
        <v>5312</v>
      </c>
    </row>
    <row x14ac:dyDescent="0.25" r="11228" customHeight="1" ht="19.5">
      <c r="A11228" s="10">
        <v>45228</v>
      </c>
      <c r="B11228" s="11" t="s">
        <v>49644</v>
      </c>
      <c r="C11228" s="11" t="s">
        <v>773</v>
      </c>
      <c r="D11228" s="12"/>
      <c r="E11228" s="13">
        <v>15586362325</v>
      </c>
      <c r="F11228" s="11" t="s">
        <v>49645</v>
      </c>
      <c r="G11228" s="12" t="s">
        <v>74</v>
      </c>
      <c r="H11228" s="12"/>
      <c r="I11228" s="14" t="s">
        <v>8690</v>
      </c>
      <c r="J11228" s="12" t="s">
        <v>24</v>
      </c>
      <c r="K11228" s="12" t="s">
        <v>25</v>
      </c>
      <c r="L11228" s="12" t="s">
        <v>39</v>
      </c>
      <c r="M11228" s="11" t="s">
        <v>27</v>
      </c>
      <c r="N11228" s="11" t="s">
        <v>28</v>
      </c>
      <c r="O11228" s="12" t="s">
        <v>29</v>
      </c>
      <c r="P11228" s="12"/>
      <c r="Q11228" s="15" t="s">
        <v>49646</v>
      </c>
      <c r="R11228" s="12" t="s">
        <v>42</v>
      </c>
      <c r="S11228" s="11" t="s">
        <v>49647</v>
      </c>
      <c r="T11228" s="11" t="s">
        <v>49648</v>
      </c>
    </row>
    <row x14ac:dyDescent="0.25" r="11229" customHeight="1" ht="19.5">
      <c r="A11229" s="10">
        <v>45226</v>
      </c>
      <c r="B11229" s="11" t="s">
        <v>49649</v>
      </c>
      <c r="C11229" s="11" t="s">
        <v>16909</v>
      </c>
      <c r="D11229" s="12"/>
      <c r="E11229" s="13">
        <v>17771281572</v>
      </c>
      <c r="F11229" s="11" t="s">
        <v>49650</v>
      </c>
      <c r="G11229" s="12" t="s">
        <v>23</v>
      </c>
      <c r="H11229" s="12" t="s">
        <v>121</v>
      </c>
      <c r="I11229" s="14" t="s">
        <v>615</v>
      </c>
      <c r="J11229" s="12" t="s">
        <v>24</v>
      </c>
      <c r="K11229" s="12" t="s">
        <v>25</v>
      </c>
      <c r="L11229" s="12" t="s">
        <v>39</v>
      </c>
      <c r="M11229" s="11" t="s">
        <v>40</v>
      </c>
      <c r="N11229" s="11" t="s">
        <v>28</v>
      </c>
      <c r="O11229" s="12" t="s">
        <v>29</v>
      </c>
      <c r="P11229" s="12"/>
      <c r="Q11229" s="15" t="s">
        <v>49651</v>
      </c>
      <c r="R11229" s="12" t="s">
        <v>42</v>
      </c>
      <c r="S11229" s="11" t="s">
        <v>49652</v>
      </c>
      <c r="T11229" s="11" t="s">
        <v>49653</v>
      </c>
    </row>
    <row x14ac:dyDescent="0.25" r="11230" customHeight="1" ht="19.5">
      <c r="A11230" s="10">
        <v>45226</v>
      </c>
      <c r="B11230" s="11" t="s">
        <v>49654</v>
      </c>
      <c r="C11230" s="11" t="s">
        <v>4882</v>
      </c>
      <c r="D11230" s="12"/>
      <c r="E11230" s="13" t="s">
        <v>49655</v>
      </c>
      <c r="F11230" s="11" t="s">
        <v>49656</v>
      </c>
      <c r="G11230" s="12" t="s">
        <v>74</v>
      </c>
      <c r="H11230" s="12" t="s">
        <v>13780</v>
      </c>
      <c r="I11230" s="14" t="s">
        <v>148</v>
      </c>
      <c r="J11230" s="12" t="s">
        <v>24</v>
      </c>
      <c r="K11230" s="12" t="s">
        <v>25</v>
      </c>
      <c r="L11230" s="12" t="s">
        <v>39</v>
      </c>
      <c r="M11230" s="11" t="s">
        <v>149</v>
      </c>
      <c r="N11230" s="11" t="s">
        <v>4871</v>
      </c>
      <c r="O11230" s="12" t="s">
        <v>29</v>
      </c>
      <c r="P11230" s="12"/>
      <c r="Q11230" s="15" t="s">
        <v>49657</v>
      </c>
      <c r="R11230" s="12" t="s">
        <v>148</v>
      </c>
      <c r="S11230" s="11" t="s">
        <v>49658</v>
      </c>
      <c r="T11230" s="11" t="s">
        <v>5312</v>
      </c>
    </row>
    <row x14ac:dyDescent="0.25" r="11231" customHeight="1" ht="19.5">
      <c r="A11231" s="10">
        <v>45227</v>
      </c>
      <c r="B11231" s="11" t="s">
        <v>49659</v>
      </c>
      <c r="C11231" s="11" t="s">
        <v>1116</v>
      </c>
      <c r="D11231" s="12"/>
      <c r="E11231" s="13">
        <v>15672489240</v>
      </c>
      <c r="F11231" s="11" t="s">
        <v>34553</v>
      </c>
      <c r="G11231" s="12" t="s">
        <v>289</v>
      </c>
      <c r="H11231" s="12"/>
      <c r="I11231" s="14" t="s">
        <v>87</v>
      </c>
      <c r="J11231" s="12" t="s">
        <v>24</v>
      </c>
      <c r="K11231" s="12" t="s">
        <v>25</v>
      </c>
      <c r="L11231" s="12" t="s">
        <v>39</v>
      </c>
      <c r="M11231" s="11" t="s">
        <v>27</v>
      </c>
      <c r="N11231" s="11" t="s">
        <v>28</v>
      </c>
      <c r="O11231" s="12" t="s">
        <v>29</v>
      </c>
      <c r="P11231" s="12"/>
      <c r="Q11231" s="15" t="s">
        <v>49660</v>
      </c>
      <c r="R11231" s="12" t="s">
        <v>42</v>
      </c>
      <c r="S11231" s="11" t="s">
        <v>49661</v>
      </c>
      <c r="T11231" s="11" t="s">
        <v>49662</v>
      </c>
    </row>
    <row x14ac:dyDescent="0.25" r="11232" customHeight="1" ht="19.5">
      <c r="A11232" s="10">
        <v>45226</v>
      </c>
      <c r="B11232" s="11" t="s">
        <v>49663</v>
      </c>
      <c r="C11232" s="11" t="s">
        <v>4212</v>
      </c>
      <c r="D11232" s="12"/>
      <c r="E11232" s="13">
        <v>15587933603</v>
      </c>
      <c r="F11232" s="11" t="s">
        <v>49664</v>
      </c>
      <c r="G11232" s="12" t="s">
        <v>23</v>
      </c>
      <c r="H11232" s="12"/>
      <c r="I11232" s="14" t="s">
        <v>131</v>
      </c>
      <c r="J11232" s="12" t="s">
        <v>24</v>
      </c>
      <c r="K11232" s="12" t="s">
        <v>25</v>
      </c>
      <c r="L11232" s="12" t="s">
        <v>39</v>
      </c>
      <c r="M11232" s="11" t="s">
        <v>40</v>
      </c>
      <c r="N11232" s="11" t="s">
        <v>28</v>
      </c>
      <c r="O11232" s="12" t="s">
        <v>29</v>
      </c>
      <c r="P11232" s="12"/>
      <c r="Q11232" s="15" t="s">
        <v>49665</v>
      </c>
      <c r="R11232" s="12" t="s">
        <v>42</v>
      </c>
      <c r="S11232" s="11" t="s">
        <v>49666</v>
      </c>
      <c r="T11232" s="11" t="s">
        <v>49667</v>
      </c>
    </row>
    <row x14ac:dyDescent="0.25" r="11233" customHeight="1" ht="19.5">
      <c r="A11233" s="10">
        <v>45226</v>
      </c>
      <c r="B11233" s="11" t="s">
        <v>49668</v>
      </c>
      <c r="C11233" s="11" t="s">
        <v>660</v>
      </c>
      <c r="D11233" s="12"/>
      <c r="E11233" s="13">
        <v>15572710474</v>
      </c>
      <c r="F11233" s="11" t="s">
        <v>49669</v>
      </c>
      <c r="G11233" s="12" t="s">
        <v>23</v>
      </c>
      <c r="H11233" s="12"/>
      <c r="I11233" s="14" t="s">
        <v>57</v>
      </c>
      <c r="J11233" s="12" t="s">
        <v>24</v>
      </c>
      <c r="K11233" s="12" t="s">
        <v>25</v>
      </c>
      <c r="L11233" s="12" t="s">
        <v>39</v>
      </c>
      <c r="M11233" s="11" t="s">
        <v>27</v>
      </c>
      <c r="N11233" s="11" t="s">
        <v>624</v>
      </c>
      <c r="O11233" s="12" t="s">
        <v>29</v>
      </c>
      <c r="P11233" s="12"/>
      <c r="Q11233" s="15" t="s">
        <v>49670</v>
      </c>
      <c r="R11233" s="12" t="s">
        <v>42</v>
      </c>
      <c r="S11233" s="11" t="s">
        <v>49671</v>
      </c>
      <c r="T11233" s="11" t="s">
        <v>49672</v>
      </c>
    </row>
    <row x14ac:dyDescent="0.25" r="11234" customHeight="1" ht="19.5">
      <c r="A11234" s="10">
        <v>45227</v>
      </c>
      <c r="B11234" s="11" t="s">
        <v>49673</v>
      </c>
      <c r="C11234" s="11" t="s">
        <v>660</v>
      </c>
      <c r="D11234" s="12"/>
      <c r="E11234" s="13" t="s">
        <v>49674</v>
      </c>
      <c r="F11234" s="11" t="s">
        <v>49675</v>
      </c>
      <c r="G11234" s="12" t="s">
        <v>74</v>
      </c>
      <c r="H11234" s="12" t="s">
        <v>98</v>
      </c>
      <c r="I11234" s="14" t="s">
        <v>57</v>
      </c>
      <c r="J11234" s="12" t="s">
        <v>24</v>
      </c>
      <c r="K11234" s="12" t="s">
        <v>25</v>
      </c>
      <c r="L11234" s="12" t="s">
        <v>39</v>
      </c>
      <c r="M11234" s="11" t="s">
        <v>149</v>
      </c>
      <c r="N11234" s="11" t="s">
        <v>624</v>
      </c>
      <c r="O11234" s="12" t="s">
        <v>29</v>
      </c>
      <c r="P11234" s="12"/>
      <c r="Q11234" s="15" t="s">
        <v>49676</v>
      </c>
      <c r="R11234" s="12" t="s">
        <v>42</v>
      </c>
      <c r="S11234" s="11" t="s">
        <v>49677</v>
      </c>
      <c r="T11234" s="11" t="s">
        <v>49678</v>
      </c>
    </row>
    <row x14ac:dyDescent="0.25" r="11235" customHeight="1" ht="19.5">
      <c r="A11235" s="10">
        <v>45226</v>
      </c>
      <c r="B11235" s="11" t="s">
        <v>49679</v>
      </c>
      <c r="C11235" s="11" t="s">
        <v>5137</v>
      </c>
      <c r="D11235" s="12"/>
      <c r="E11235" s="13" t="s">
        <v>49680</v>
      </c>
      <c r="F11235" s="11" t="s">
        <v>49681</v>
      </c>
      <c r="G11235" s="12" t="s">
        <v>2674</v>
      </c>
      <c r="H11235" s="12"/>
      <c r="I11235" s="14" t="s">
        <v>5140</v>
      </c>
      <c r="J11235" s="12" t="s">
        <v>24</v>
      </c>
      <c r="K11235" s="12" t="s">
        <v>25</v>
      </c>
      <c r="L11235" s="12" t="s">
        <v>39</v>
      </c>
      <c r="M11235" s="11" t="s">
        <v>149</v>
      </c>
      <c r="N11235" s="11" t="s">
        <v>4871</v>
      </c>
      <c r="O11235" s="12" t="s">
        <v>29</v>
      </c>
      <c r="P11235" s="12"/>
      <c r="Q11235" s="15" t="s">
        <v>49682</v>
      </c>
      <c r="R11235" s="12" t="s">
        <v>148</v>
      </c>
      <c r="S11235" s="11" t="s">
        <v>49683</v>
      </c>
      <c r="T11235" s="11" t="s">
        <v>4887</v>
      </c>
    </row>
    <row x14ac:dyDescent="0.25" r="11236" customHeight="1" ht="19.5">
      <c r="A11236" s="10">
        <v>45228</v>
      </c>
      <c r="B11236" s="11" t="s">
        <v>49684</v>
      </c>
      <c r="C11236" s="11" t="s">
        <v>5684</v>
      </c>
      <c r="D11236" s="12"/>
      <c r="E11236" s="13">
        <v>15171799252</v>
      </c>
      <c r="F11236" s="11" t="s">
        <v>49685</v>
      </c>
      <c r="G11236" s="12" t="s">
        <v>74</v>
      </c>
      <c r="H11236" s="12"/>
      <c r="I11236" s="14" t="s">
        <v>221</v>
      </c>
      <c r="J11236" s="12" t="s">
        <v>24</v>
      </c>
      <c r="K11236" s="12" t="s">
        <v>25</v>
      </c>
      <c r="L11236" s="12" t="s">
        <v>39</v>
      </c>
      <c r="M11236" s="11" t="s">
        <v>27</v>
      </c>
      <c r="N11236" s="11" t="s">
        <v>183</v>
      </c>
      <c r="O11236" s="12" t="s">
        <v>29</v>
      </c>
      <c r="P11236" s="12"/>
      <c r="Q11236" s="15" t="s">
        <v>49686</v>
      </c>
      <c r="R11236" s="12" t="s">
        <v>42</v>
      </c>
      <c r="S11236" s="11" t="s">
        <v>49687</v>
      </c>
      <c r="T11236" s="11" t="s">
        <v>31393</v>
      </c>
    </row>
    <row x14ac:dyDescent="0.25" r="11237" customHeight="1" ht="19.5">
      <c r="A11237" s="10">
        <v>45227</v>
      </c>
      <c r="B11237" s="11" t="s">
        <v>49688</v>
      </c>
      <c r="C11237" s="11" t="s">
        <v>5684</v>
      </c>
      <c r="D11237" s="12"/>
      <c r="E11237" s="13">
        <v>18572357879</v>
      </c>
      <c r="F11237" s="11" t="s">
        <v>49689</v>
      </c>
      <c r="G11237" s="12" t="s">
        <v>23</v>
      </c>
      <c r="H11237" s="12"/>
      <c r="I11237" s="14" t="s">
        <v>93</v>
      </c>
      <c r="J11237" s="12" t="s">
        <v>24</v>
      </c>
      <c r="K11237" s="12" t="s">
        <v>25</v>
      </c>
      <c r="L11237" s="12" t="s">
        <v>39</v>
      </c>
      <c r="M11237" s="11" t="s">
        <v>40</v>
      </c>
      <c r="N11237" s="11" t="s">
        <v>183</v>
      </c>
      <c r="O11237" s="12" t="s">
        <v>29</v>
      </c>
      <c r="P11237" s="12"/>
      <c r="Q11237" s="15" t="s">
        <v>49690</v>
      </c>
      <c r="R11237" s="12" t="s">
        <v>42</v>
      </c>
      <c r="S11237" s="11" t="s">
        <v>49691</v>
      </c>
      <c r="T11237" s="11" t="s">
        <v>49692</v>
      </c>
    </row>
    <row x14ac:dyDescent="0.25" r="11238" customHeight="1" ht="19.5">
      <c r="A11238" s="10">
        <v>45226</v>
      </c>
      <c r="B11238" s="11" t="s">
        <v>49693</v>
      </c>
      <c r="C11238" s="11" t="s">
        <v>5513</v>
      </c>
      <c r="D11238" s="12"/>
      <c r="E11238" s="13">
        <v>15549294466</v>
      </c>
      <c r="F11238" s="11" t="s">
        <v>49694</v>
      </c>
      <c r="G11238" s="12" t="s">
        <v>37</v>
      </c>
      <c r="H11238" s="12"/>
      <c r="I11238" s="14">
        <v>10015</v>
      </c>
      <c r="J11238" s="12" t="s">
        <v>24</v>
      </c>
      <c r="K11238" s="12" t="s">
        <v>25</v>
      </c>
      <c r="L11238" s="12" t="s">
        <v>39</v>
      </c>
      <c r="M11238" s="11" t="s">
        <v>27</v>
      </c>
      <c r="N11238" s="11" t="s">
        <v>28</v>
      </c>
      <c r="O11238" s="12" t="s">
        <v>29</v>
      </c>
      <c r="P11238" s="12"/>
      <c r="Q11238" s="15" t="s">
        <v>49695</v>
      </c>
      <c r="R11238" s="12" t="s">
        <v>31</v>
      </c>
      <c r="S11238" s="11" t="s">
        <v>49696</v>
      </c>
      <c r="T11238" s="11" t="s">
        <v>49697</v>
      </c>
    </row>
    <row x14ac:dyDescent="0.25" r="11239" customHeight="1" ht="19.5">
      <c r="A11239" s="10">
        <v>45226</v>
      </c>
      <c r="B11239" s="11" t="s">
        <v>49698</v>
      </c>
      <c r="C11239" s="11" t="s">
        <v>4882</v>
      </c>
      <c r="D11239" s="12"/>
      <c r="E11239" s="13" t="s">
        <v>49699</v>
      </c>
      <c r="F11239" s="11" t="s">
        <v>49700</v>
      </c>
      <c r="G11239" s="12" t="s">
        <v>74</v>
      </c>
      <c r="H11239" s="12" t="s">
        <v>121</v>
      </c>
      <c r="I11239" s="14" t="s">
        <v>27467</v>
      </c>
      <c r="J11239" s="12" t="s">
        <v>24</v>
      </c>
      <c r="K11239" s="12" t="s">
        <v>25</v>
      </c>
      <c r="L11239" s="12" t="s">
        <v>39</v>
      </c>
      <c r="M11239" s="11" t="s">
        <v>149</v>
      </c>
      <c r="N11239" s="11" t="s">
        <v>4871</v>
      </c>
      <c r="O11239" s="12" t="s">
        <v>29</v>
      </c>
      <c r="P11239" s="12"/>
      <c r="Q11239" s="15" t="s">
        <v>49701</v>
      </c>
      <c r="R11239" s="12" t="s">
        <v>148</v>
      </c>
      <c r="S11239" s="11" t="s">
        <v>49702</v>
      </c>
      <c r="T11239" s="11" t="s">
        <v>7910</v>
      </c>
    </row>
    <row x14ac:dyDescent="0.25" r="11240" customHeight="1" ht="19.5">
      <c r="A11240" s="10">
        <v>45227</v>
      </c>
      <c r="B11240" s="11" t="s">
        <v>49703</v>
      </c>
      <c r="C11240" s="11" t="s">
        <v>660</v>
      </c>
      <c r="D11240" s="12"/>
      <c r="E11240" s="13" t="s">
        <v>49704</v>
      </c>
      <c r="F11240" s="11" t="s">
        <v>40558</v>
      </c>
      <c r="G11240" s="12" t="s">
        <v>74</v>
      </c>
      <c r="H11240" s="12" t="s">
        <v>98</v>
      </c>
      <c r="I11240" s="14" t="s">
        <v>615</v>
      </c>
      <c r="J11240" s="12" t="s">
        <v>24</v>
      </c>
      <c r="K11240" s="12" t="s">
        <v>25</v>
      </c>
      <c r="L11240" s="12" t="s">
        <v>39</v>
      </c>
      <c r="M11240" s="11" t="s">
        <v>149</v>
      </c>
      <c r="N11240" s="11" t="s">
        <v>624</v>
      </c>
      <c r="O11240" s="12" t="s">
        <v>29</v>
      </c>
      <c r="P11240" s="12"/>
      <c r="Q11240" s="15" t="s">
        <v>49705</v>
      </c>
      <c r="R11240" s="12" t="s">
        <v>42</v>
      </c>
      <c r="S11240" s="11" t="s">
        <v>49706</v>
      </c>
      <c r="T11240" s="11" t="s">
        <v>49707</v>
      </c>
    </row>
    <row x14ac:dyDescent="0.25" r="11241" customHeight="1" ht="19.5">
      <c r="A11241" s="10">
        <v>45228</v>
      </c>
      <c r="B11241" s="11" t="s">
        <v>49708</v>
      </c>
      <c r="C11241" s="11" t="s">
        <v>660</v>
      </c>
      <c r="D11241" s="12"/>
      <c r="E11241" s="13">
        <v>13227289405</v>
      </c>
      <c r="F11241" s="11" t="s">
        <v>49709</v>
      </c>
      <c r="G11241" s="12" t="s">
        <v>74</v>
      </c>
      <c r="H11241" s="12"/>
      <c r="I11241" s="14" t="s">
        <v>116</v>
      </c>
      <c r="J11241" s="12" t="s">
        <v>24</v>
      </c>
      <c r="K11241" s="12" t="s">
        <v>25</v>
      </c>
      <c r="L11241" s="12" t="s">
        <v>39</v>
      </c>
      <c r="M11241" s="11" t="s">
        <v>40</v>
      </c>
      <c r="N11241" s="11" t="s">
        <v>624</v>
      </c>
      <c r="O11241" s="12" t="s">
        <v>29</v>
      </c>
      <c r="P11241" s="12"/>
      <c r="Q11241" s="15" t="s">
        <v>49710</v>
      </c>
      <c r="R11241" s="12" t="s">
        <v>42</v>
      </c>
      <c r="S11241" s="11" t="s">
        <v>49711</v>
      </c>
      <c r="T11241" s="11" t="s">
        <v>49712</v>
      </c>
    </row>
    <row x14ac:dyDescent="0.25" r="11242" customHeight="1" ht="19.5">
      <c r="A11242" s="10">
        <v>45228</v>
      </c>
      <c r="B11242" s="11" t="s">
        <v>49713</v>
      </c>
      <c r="C11242" s="11" t="s">
        <v>5684</v>
      </c>
      <c r="D11242" s="12"/>
      <c r="E11242" s="13">
        <v>17671250434</v>
      </c>
      <c r="F11242" s="11" t="s">
        <v>49714</v>
      </c>
      <c r="G11242" s="12" t="s">
        <v>115</v>
      </c>
      <c r="H11242" s="12"/>
      <c r="I11242" s="14" t="s">
        <v>290</v>
      </c>
      <c r="J11242" s="12" t="s">
        <v>24</v>
      </c>
      <c r="K11242" s="12" t="s">
        <v>25</v>
      </c>
      <c r="L11242" s="12" t="s">
        <v>39</v>
      </c>
      <c r="M11242" s="11" t="s">
        <v>40</v>
      </c>
      <c r="N11242" s="11" t="s">
        <v>183</v>
      </c>
      <c r="O11242" s="12" t="s">
        <v>29</v>
      </c>
      <c r="P11242" s="12"/>
      <c r="Q11242" s="15" t="s">
        <v>49715</v>
      </c>
      <c r="R11242" s="12" t="s">
        <v>42</v>
      </c>
      <c r="S11242" s="11" t="s">
        <v>49716</v>
      </c>
      <c r="T11242" s="11" t="s">
        <v>49717</v>
      </c>
    </row>
    <row x14ac:dyDescent="0.25" r="11243" customHeight="1" ht="19.5">
      <c r="A11243" s="10">
        <v>45226</v>
      </c>
      <c r="B11243" s="11" t="s">
        <v>49718</v>
      </c>
      <c r="C11243" s="11" t="s">
        <v>4867</v>
      </c>
      <c r="D11243" s="12"/>
      <c r="E11243" s="13" t="s">
        <v>49719</v>
      </c>
      <c r="F11243" s="11" t="s">
        <v>49720</v>
      </c>
      <c r="G11243" s="12" t="s">
        <v>74</v>
      </c>
      <c r="H11243" s="12" t="s">
        <v>86</v>
      </c>
      <c r="I11243" s="14" t="s">
        <v>4870</v>
      </c>
      <c r="J11243" s="12" t="s">
        <v>24</v>
      </c>
      <c r="K11243" s="12" t="s">
        <v>25</v>
      </c>
      <c r="L11243" s="12" t="s">
        <v>39</v>
      </c>
      <c r="M11243" s="11" t="s">
        <v>149</v>
      </c>
      <c r="N11243" s="11" t="s">
        <v>4871</v>
      </c>
      <c r="O11243" s="12" t="s">
        <v>29</v>
      </c>
      <c r="P11243" s="12"/>
      <c r="Q11243" s="15" t="s">
        <v>49721</v>
      </c>
      <c r="R11243" s="12" t="s">
        <v>148</v>
      </c>
      <c r="S11243" s="11" t="s">
        <v>49722</v>
      </c>
      <c r="T11243" s="11" t="s">
        <v>4961</v>
      </c>
    </row>
    <row x14ac:dyDescent="0.25" r="11244" customHeight="1" ht="19.5">
      <c r="A11244" s="10">
        <v>45226</v>
      </c>
      <c r="B11244" s="11" t="s">
        <v>49723</v>
      </c>
      <c r="C11244" s="11" t="s">
        <v>3899</v>
      </c>
      <c r="D11244" s="12"/>
      <c r="E11244" s="13">
        <v>13177071401</v>
      </c>
      <c r="F11244" s="11" t="s">
        <v>41596</v>
      </c>
      <c r="G11244" s="12" t="s">
        <v>115</v>
      </c>
      <c r="H11244" s="12" t="s">
        <v>98</v>
      </c>
      <c r="I11244" s="14">
        <v>10015</v>
      </c>
      <c r="J11244" s="12" t="s">
        <v>24</v>
      </c>
      <c r="K11244" s="12" t="s">
        <v>25</v>
      </c>
      <c r="L11244" s="12" t="s">
        <v>39</v>
      </c>
      <c r="M11244" s="11" t="s">
        <v>27</v>
      </c>
      <c r="N11244" s="11" t="s">
        <v>28</v>
      </c>
      <c r="O11244" s="12" t="s">
        <v>29</v>
      </c>
      <c r="P11244" s="12"/>
      <c r="Q11244" s="15" t="s">
        <v>49724</v>
      </c>
      <c r="R11244" s="12" t="s">
        <v>31</v>
      </c>
      <c r="S11244" s="11" t="s">
        <v>49725</v>
      </c>
      <c r="T11244" s="11" t="s">
        <v>49726</v>
      </c>
    </row>
    <row x14ac:dyDescent="0.25" r="11245" customHeight="1" ht="19.5">
      <c r="A11245" s="10">
        <v>45227</v>
      </c>
      <c r="B11245" s="11" t="s">
        <v>49727</v>
      </c>
      <c r="C11245" s="11" t="s">
        <v>8253</v>
      </c>
      <c r="D11245" s="12"/>
      <c r="E11245" s="13">
        <v>19371431593</v>
      </c>
      <c r="F11245" s="11" t="s">
        <v>49728</v>
      </c>
      <c r="G11245" s="12" t="s">
        <v>48</v>
      </c>
      <c r="H11245" s="12"/>
      <c r="I11245" s="14" t="s">
        <v>381</v>
      </c>
      <c r="J11245" s="12" t="s">
        <v>24</v>
      </c>
      <c r="K11245" s="12" t="s">
        <v>25</v>
      </c>
      <c r="L11245" s="12" t="s">
        <v>39</v>
      </c>
      <c r="M11245" s="11" t="s">
        <v>27</v>
      </c>
      <c r="N11245" s="11" t="s">
        <v>183</v>
      </c>
      <c r="O11245" s="12" t="s">
        <v>29</v>
      </c>
      <c r="P11245" s="12"/>
      <c r="Q11245" s="15" t="s">
        <v>49729</v>
      </c>
      <c r="R11245" s="12" t="s">
        <v>42</v>
      </c>
      <c r="S11245" s="11" t="s">
        <v>49730</v>
      </c>
      <c r="T11245" s="11" t="s">
        <v>49731</v>
      </c>
    </row>
    <row x14ac:dyDescent="0.25" r="11246" customHeight="1" ht="19.5">
      <c r="A11246" s="10">
        <v>45226</v>
      </c>
      <c r="B11246" s="11" t="s">
        <v>49732</v>
      </c>
      <c r="C11246" s="11" t="s">
        <v>6341</v>
      </c>
      <c r="D11246" s="12"/>
      <c r="E11246" s="13">
        <v>18671767892</v>
      </c>
      <c r="F11246" s="11" t="s">
        <v>24517</v>
      </c>
      <c r="G11246" s="12" t="s">
        <v>74</v>
      </c>
      <c r="H11246" s="12"/>
      <c r="I11246" s="14">
        <v>10015</v>
      </c>
      <c r="J11246" s="12" t="s">
        <v>24</v>
      </c>
      <c r="K11246" s="12" t="s">
        <v>25</v>
      </c>
      <c r="L11246" s="12" t="s">
        <v>39</v>
      </c>
      <c r="M11246" s="11" t="s">
        <v>27</v>
      </c>
      <c r="N11246" s="11" t="s">
        <v>28</v>
      </c>
      <c r="O11246" s="12" t="s">
        <v>29</v>
      </c>
      <c r="P11246" s="12"/>
      <c r="Q11246" s="15" t="s">
        <v>49733</v>
      </c>
      <c r="R11246" s="12" t="s">
        <v>31</v>
      </c>
      <c r="S11246" s="11" t="s">
        <v>49734</v>
      </c>
      <c r="T11246" s="11" t="s">
        <v>49735</v>
      </c>
    </row>
    <row x14ac:dyDescent="0.25" r="11247" customHeight="1" ht="19.5">
      <c r="A11247" s="10">
        <v>45226</v>
      </c>
      <c r="B11247" s="11" t="s">
        <v>49736</v>
      </c>
      <c r="C11247" s="11" t="s">
        <v>5137</v>
      </c>
      <c r="D11247" s="12"/>
      <c r="E11247" s="13" t="s">
        <v>49737</v>
      </c>
      <c r="F11247" s="11" t="s">
        <v>49738</v>
      </c>
      <c r="G11247" s="12" t="s">
        <v>2674</v>
      </c>
      <c r="H11247" s="12"/>
      <c r="I11247" s="14" t="s">
        <v>5140</v>
      </c>
      <c r="J11247" s="12" t="s">
        <v>24</v>
      </c>
      <c r="K11247" s="12" t="s">
        <v>25</v>
      </c>
      <c r="L11247" s="12" t="s">
        <v>39</v>
      </c>
      <c r="M11247" s="11" t="s">
        <v>149</v>
      </c>
      <c r="N11247" s="11" t="s">
        <v>4871</v>
      </c>
      <c r="O11247" s="12" t="s">
        <v>29</v>
      </c>
      <c r="P11247" s="12"/>
      <c r="Q11247" s="15" t="s">
        <v>49739</v>
      </c>
      <c r="R11247" s="12" t="s">
        <v>148</v>
      </c>
      <c r="S11247" s="11" t="s">
        <v>49740</v>
      </c>
      <c r="T11247" s="11" t="s">
        <v>4893</v>
      </c>
    </row>
    <row x14ac:dyDescent="0.25" r="11248" customHeight="1" ht="19.5">
      <c r="A11248" s="10">
        <v>45227</v>
      </c>
      <c r="B11248" s="11" t="s">
        <v>49741</v>
      </c>
      <c r="C11248" s="11" t="s">
        <v>4336</v>
      </c>
      <c r="D11248" s="12"/>
      <c r="E11248" s="13">
        <v>13085160800</v>
      </c>
      <c r="F11248" s="11" t="s">
        <v>43698</v>
      </c>
      <c r="G11248" s="12" t="s">
        <v>115</v>
      </c>
      <c r="H11248" s="12"/>
      <c r="I11248" s="14">
        <v>10015</v>
      </c>
      <c r="J11248" s="12" t="s">
        <v>24</v>
      </c>
      <c r="K11248" s="12" t="s">
        <v>25</v>
      </c>
      <c r="L11248" s="12" t="s">
        <v>39</v>
      </c>
      <c r="M11248" s="11" t="s">
        <v>27</v>
      </c>
      <c r="N11248" s="11" t="s">
        <v>28</v>
      </c>
      <c r="O11248" s="12" t="s">
        <v>29</v>
      </c>
      <c r="P11248" s="12"/>
      <c r="Q11248" s="15" t="s">
        <v>49742</v>
      </c>
      <c r="R11248" s="12" t="s">
        <v>31</v>
      </c>
      <c r="S11248" s="11" t="s">
        <v>49743</v>
      </c>
      <c r="T11248" s="11" t="s">
        <v>49744</v>
      </c>
    </row>
    <row x14ac:dyDescent="0.25" r="11249" customHeight="1" ht="19.5">
      <c r="A11249" s="10">
        <v>45228</v>
      </c>
      <c r="B11249" s="11" t="s">
        <v>49745</v>
      </c>
      <c r="C11249" s="11" t="s">
        <v>5684</v>
      </c>
      <c r="D11249" s="12"/>
      <c r="E11249" s="13">
        <v>13040972252</v>
      </c>
      <c r="F11249" s="11" t="s">
        <v>10979</v>
      </c>
      <c r="G11249" s="12" t="s">
        <v>74</v>
      </c>
      <c r="H11249" s="12"/>
      <c r="I11249" s="14" t="s">
        <v>142</v>
      </c>
      <c r="J11249" s="12" t="s">
        <v>24</v>
      </c>
      <c r="K11249" s="12" t="s">
        <v>25</v>
      </c>
      <c r="L11249" s="12" t="s">
        <v>39</v>
      </c>
      <c r="M11249" s="11" t="s">
        <v>40</v>
      </c>
      <c r="N11249" s="11" t="s">
        <v>183</v>
      </c>
      <c r="O11249" s="12" t="s">
        <v>29</v>
      </c>
      <c r="P11249" s="12"/>
      <c r="Q11249" s="15" t="s">
        <v>49746</v>
      </c>
      <c r="R11249" s="12" t="s">
        <v>42</v>
      </c>
      <c r="S11249" s="11" t="s">
        <v>49747</v>
      </c>
      <c r="T11249" s="11" t="s">
        <v>49748</v>
      </c>
    </row>
    <row x14ac:dyDescent="0.25" r="11250" customHeight="1" ht="19.5">
      <c r="A11250" s="10">
        <v>45226</v>
      </c>
      <c r="B11250" s="11" t="s">
        <v>49749</v>
      </c>
      <c r="C11250" s="11" t="s">
        <v>4867</v>
      </c>
      <c r="D11250" s="12"/>
      <c r="E11250" s="13" t="s">
        <v>49750</v>
      </c>
      <c r="F11250" s="11" t="s">
        <v>49751</v>
      </c>
      <c r="G11250" s="12" t="s">
        <v>74</v>
      </c>
      <c r="H11250" s="12"/>
      <c r="I11250" s="14" t="s">
        <v>4870</v>
      </c>
      <c r="J11250" s="12" t="s">
        <v>24</v>
      </c>
      <c r="K11250" s="12" t="s">
        <v>25</v>
      </c>
      <c r="L11250" s="12" t="s">
        <v>39</v>
      </c>
      <c r="M11250" s="11" t="s">
        <v>149</v>
      </c>
      <c r="N11250" s="11" t="s">
        <v>4871</v>
      </c>
      <c r="O11250" s="12" t="s">
        <v>29</v>
      </c>
      <c r="P11250" s="12"/>
      <c r="Q11250" s="15" t="s">
        <v>46304</v>
      </c>
      <c r="R11250" s="12" t="s">
        <v>148</v>
      </c>
      <c r="S11250" s="11" t="s">
        <v>49752</v>
      </c>
      <c r="T11250" s="11" t="s">
        <v>4928</v>
      </c>
    </row>
    <row x14ac:dyDescent="0.25" r="11251" customHeight="1" ht="19.5">
      <c r="A11251" s="10">
        <v>45227</v>
      </c>
      <c r="B11251" s="11" t="s">
        <v>49753</v>
      </c>
      <c r="C11251" s="11" t="s">
        <v>6191</v>
      </c>
      <c r="D11251" s="12"/>
      <c r="E11251" s="13">
        <v>17371714071</v>
      </c>
      <c r="F11251" s="11" t="s">
        <v>49754</v>
      </c>
      <c r="G11251" s="12" t="s">
        <v>48</v>
      </c>
      <c r="H11251" s="12"/>
      <c r="I11251" s="14" t="s">
        <v>57</v>
      </c>
      <c r="J11251" s="12" t="s">
        <v>24</v>
      </c>
      <c r="K11251" s="12" t="s">
        <v>25</v>
      </c>
      <c r="L11251" s="12" t="s">
        <v>39</v>
      </c>
      <c r="M11251" s="11" t="s">
        <v>40</v>
      </c>
      <c r="N11251" s="11" t="s">
        <v>624</v>
      </c>
      <c r="O11251" s="12" t="s">
        <v>29</v>
      </c>
      <c r="P11251" s="12"/>
      <c r="Q11251" s="15" t="s">
        <v>49755</v>
      </c>
      <c r="R11251" s="12" t="s">
        <v>42</v>
      </c>
      <c r="S11251" s="11" t="s">
        <v>49756</v>
      </c>
      <c r="T11251" s="11" t="s">
        <v>49757</v>
      </c>
    </row>
    <row x14ac:dyDescent="0.25" r="11252" customHeight="1" ht="19.5">
      <c r="A11252" s="10">
        <v>45226</v>
      </c>
      <c r="B11252" s="11" t="s">
        <v>49758</v>
      </c>
      <c r="C11252" s="11" t="s">
        <v>5684</v>
      </c>
      <c r="D11252" s="12"/>
      <c r="E11252" s="13">
        <v>15271451863</v>
      </c>
      <c r="F11252" s="11" t="s">
        <v>36467</v>
      </c>
      <c r="G11252" s="12" t="s">
        <v>23</v>
      </c>
      <c r="H11252" s="12" t="s">
        <v>98</v>
      </c>
      <c r="I11252" s="14" t="s">
        <v>211</v>
      </c>
      <c r="J11252" s="12" t="s">
        <v>24</v>
      </c>
      <c r="K11252" s="12" t="s">
        <v>25</v>
      </c>
      <c r="L11252" s="12" t="s">
        <v>39</v>
      </c>
      <c r="M11252" s="11" t="s">
        <v>40</v>
      </c>
      <c r="N11252" s="11" t="s">
        <v>183</v>
      </c>
      <c r="O11252" s="12" t="s">
        <v>29</v>
      </c>
      <c r="P11252" s="12"/>
      <c r="Q11252" s="15" t="s">
        <v>49759</v>
      </c>
      <c r="R11252" s="12" t="s">
        <v>42</v>
      </c>
      <c r="S11252" s="11" t="s">
        <v>49760</v>
      </c>
      <c r="T11252" s="11" t="s">
        <v>49761</v>
      </c>
    </row>
    <row x14ac:dyDescent="0.25" r="11253" customHeight="1" ht="19.5">
      <c r="A11253" s="10">
        <v>45226</v>
      </c>
      <c r="B11253" s="11" t="s">
        <v>49762</v>
      </c>
      <c r="C11253" s="11" t="s">
        <v>7138</v>
      </c>
      <c r="D11253" s="12"/>
      <c r="E11253" s="13">
        <v>13207200468</v>
      </c>
      <c r="F11253" s="11" t="s">
        <v>18503</v>
      </c>
      <c r="G11253" s="12" t="s">
        <v>289</v>
      </c>
      <c r="H11253" s="12"/>
      <c r="I11253" s="14" t="s">
        <v>87</v>
      </c>
      <c r="J11253" s="12" t="s">
        <v>24</v>
      </c>
      <c r="K11253" s="12" t="s">
        <v>25</v>
      </c>
      <c r="L11253" s="12" t="s">
        <v>39</v>
      </c>
      <c r="M11253" s="11" t="s">
        <v>40</v>
      </c>
      <c r="N11253" s="11" t="s">
        <v>4770</v>
      </c>
      <c r="O11253" s="12" t="s">
        <v>29</v>
      </c>
      <c r="P11253" s="12"/>
      <c r="Q11253" s="15" t="s">
        <v>49763</v>
      </c>
      <c r="R11253" s="12" t="s">
        <v>7139</v>
      </c>
      <c r="S11253" s="11" t="s">
        <v>49764</v>
      </c>
      <c r="T11253" s="11"/>
    </row>
    <row x14ac:dyDescent="0.25" r="11254" customHeight="1" ht="19.5">
      <c r="A11254" s="10">
        <v>45228</v>
      </c>
      <c r="B11254" s="11" t="s">
        <v>49765</v>
      </c>
      <c r="C11254" s="11" t="s">
        <v>5684</v>
      </c>
      <c r="D11254" s="12"/>
      <c r="E11254" s="13">
        <v>18671762116</v>
      </c>
      <c r="F11254" s="11" t="s">
        <v>49766</v>
      </c>
      <c r="G11254" s="12" t="s">
        <v>62</v>
      </c>
      <c r="H11254" s="12"/>
      <c r="I11254" s="14" t="s">
        <v>154</v>
      </c>
      <c r="J11254" s="12" t="s">
        <v>24</v>
      </c>
      <c r="K11254" s="12" t="s">
        <v>25</v>
      </c>
      <c r="L11254" s="12" t="s">
        <v>39</v>
      </c>
      <c r="M11254" s="11" t="s">
        <v>40</v>
      </c>
      <c r="N11254" s="11" t="s">
        <v>183</v>
      </c>
      <c r="O11254" s="12" t="s">
        <v>29</v>
      </c>
      <c r="P11254" s="12"/>
      <c r="Q11254" s="15" t="s">
        <v>49767</v>
      </c>
      <c r="R11254" s="12" t="s">
        <v>42</v>
      </c>
      <c r="S11254" s="11" t="s">
        <v>49768</v>
      </c>
      <c r="T11254" s="11" t="s">
        <v>49769</v>
      </c>
    </row>
    <row x14ac:dyDescent="0.25" r="11255" customHeight="1" ht="19.5">
      <c r="A11255" s="10">
        <v>45226</v>
      </c>
      <c r="B11255" s="11" t="s">
        <v>49770</v>
      </c>
      <c r="C11255" s="11" t="s">
        <v>5684</v>
      </c>
      <c r="D11255" s="12"/>
      <c r="E11255" s="13">
        <v>15171750002</v>
      </c>
      <c r="F11255" s="11" t="s">
        <v>40871</v>
      </c>
      <c r="G11255" s="12" t="s">
        <v>216</v>
      </c>
      <c r="H11255" s="12"/>
      <c r="I11255" s="14" t="s">
        <v>8690</v>
      </c>
      <c r="J11255" s="12" t="s">
        <v>24</v>
      </c>
      <c r="K11255" s="12" t="s">
        <v>25</v>
      </c>
      <c r="L11255" s="12" t="s">
        <v>39</v>
      </c>
      <c r="M11255" s="11" t="s">
        <v>40</v>
      </c>
      <c r="N11255" s="11" t="s">
        <v>183</v>
      </c>
      <c r="O11255" s="12" t="s">
        <v>29</v>
      </c>
      <c r="P11255" s="12"/>
      <c r="Q11255" s="15" t="s">
        <v>49771</v>
      </c>
      <c r="R11255" s="12" t="s">
        <v>42</v>
      </c>
      <c r="S11255" s="11" t="s">
        <v>49772</v>
      </c>
      <c r="T11255" s="11" t="s">
        <v>49773</v>
      </c>
    </row>
    <row x14ac:dyDescent="0.25" r="11256" customHeight="1" ht="19.5">
      <c r="A11256" s="10">
        <v>45226</v>
      </c>
      <c r="B11256" s="11" t="s">
        <v>49774</v>
      </c>
      <c r="C11256" s="11" t="s">
        <v>5513</v>
      </c>
      <c r="D11256" s="12"/>
      <c r="E11256" s="13">
        <v>15572798295</v>
      </c>
      <c r="F11256" s="11" t="s">
        <v>49775</v>
      </c>
      <c r="G11256" s="12" t="s">
        <v>115</v>
      </c>
      <c r="H11256" s="12"/>
      <c r="I11256" s="14">
        <v>10015</v>
      </c>
      <c r="J11256" s="12" t="s">
        <v>24</v>
      </c>
      <c r="K11256" s="12" t="s">
        <v>25</v>
      </c>
      <c r="L11256" s="12" t="s">
        <v>39</v>
      </c>
      <c r="M11256" s="11" t="s">
        <v>27</v>
      </c>
      <c r="N11256" s="11" t="s">
        <v>28</v>
      </c>
      <c r="O11256" s="12" t="s">
        <v>29</v>
      </c>
      <c r="P11256" s="12"/>
      <c r="Q11256" s="15" t="s">
        <v>49776</v>
      </c>
      <c r="R11256" s="12" t="s">
        <v>31</v>
      </c>
      <c r="S11256" s="11" t="s">
        <v>49777</v>
      </c>
      <c r="T11256" s="11" t="s">
        <v>49778</v>
      </c>
    </row>
    <row x14ac:dyDescent="0.25" r="11257" customHeight="1" ht="19.5">
      <c r="A11257" s="10">
        <v>45227</v>
      </c>
      <c r="B11257" s="11" t="s">
        <v>49779</v>
      </c>
      <c r="C11257" s="11" t="s">
        <v>660</v>
      </c>
      <c r="D11257" s="12"/>
      <c r="E11257" s="13">
        <v>18674254237</v>
      </c>
      <c r="F11257" s="11" t="s">
        <v>49780</v>
      </c>
      <c r="G11257" s="12" t="s">
        <v>74</v>
      </c>
      <c r="H11257" s="12"/>
      <c r="I11257" s="14" t="s">
        <v>590</v>
      </c>
      <c r="J11257" s="12" t="s">
        <v>24</v>
      </c>
      <c r="K11257" s="12" t="s">
        <v>25</v>
      </c>
      <c r="L11257" s="12" t="s">
        <v>39</v>
      </c>
      <c r="M11257" s="11" t="s">
        <v>27</v>
      </c>
      <c r="N11257" s="11" t="s">
        <v>624</v>
      </c>
      <c r="O11257" s="12" t="s">
        <v>29</v>
      </c>
      <c r="P11257" s="12"/>
      <c r="Q11257" s="15" t="s">
        <v>49781</v>
      </c>
      <c r="R11257" s="12" t="s">
        <v>42</v>
      </c>
      <c r="S11257" s="11" t="s">
        <v>49782</v>
      </c>
      <c r="T11257" s="11" t="s">
        <v>34854</v>
      </c>
    </row>
    <row x14ac:dyDescent="0.25" r="11258" customHeight="1" ht="19.5">
      <c r="A11258" s="10">
        <v>45227</v>
      </c>
      <c r="B11258" s="11" t="s">
        <v>49783</v>
      </c>
      <c r="C11258" s="11" t="s">
        <v>880</v>
      </c>
      <c r="D11258" s="12"/>
      <c r="E11258" s="13">
        <v>18672656550</v>
      </c>
      <c r="F11258" s="11" t="s">
        <v>30810</v>
      </c>
      <c r="G11258" s="12" t="s">
        <v>37</v>
      </c>
      <c r="H11258" s="12" t="s">
        <v>86</v>
      </c>
      <c r="I11258" s="14" t="s">
        <v>116</v>
      </c>
      <c r="J11258" s="12" t="s">
        <v>24</v>
      </c>
      <c r="K11258" s="12" t="s">
        <v>25</v>
      </c>
      <c r="L11258" s="12" t="s">
        <v>39</v>
      </c>
      <c r="M11258" s="11" t="s">
        <v>40</v>
      </c>
      <c r="N11258" s="11" t="s">
        <v>28</v>
      </c>
      <c r="O11258" s="12" t="s">
        <v>29</v>
      </c>
      <c r="P11258" s="12"/>
      <c r="Q11258" s="15" t="s">
        <v>49784</v>
      </c>
      <c r="R11258" s="12" t="s">
        <v>42</v>
      </c>
      <c r="S11258" s="11" t="s">
        <v>49785</v>
      </c>
      <c r="T11258" s="11" t="s">
        <v>49786</v>
      </c>
    </row>
    <row x14ac:dyDescent="0.25" r="11259" customHeight="1" ht="19.5">
      <c r="A11259" s="10">
        <v>45227</v>
      </c>
      <c r="B11259" s="11" t="s">
        <v>49787</v>
      </c>
      <c r="C11259" s="11" t="s">
        <v>1011</v>
      </c>
      <c r="D11259" s="12"/>
      <c r="E11259" s="13">
        <v>13227294699</v>
      </c>
      <c r="F11259" s="11" t="s">
        <v>30735</v>
      </c>
      <c r="G11259" s="12" t="s">
        <v>289</v>
      </c>
      <c r="H11259" s="12"/>
      <c r="I11259" s="14">
        <v>10015</v>
      </c>
      <c r="J11259" s="12" t="s">
        <v>24</v>
      </c>
      <c r="K11259" s="12" t="s">
        <v>69</v>
      </c>
      <c r="L11259" s="12" t="s">
        <v>26</v>
      </c>
      <c r="M11259" s="11" t="s">
        <v>27</v>
      </c>
      <c r="N11259" s="11" t="s">
        <v>28</v>
      </c>
      <c r="O11259" s="12" t="s">
        <v>29</v>
      </c>
      <c r="P11259" s="12"/>
      <c r="Q11259" s="15" t="s">
        <v>49788</v>
      </c>
      <c r="R11259" s="12" t="s">
        <v>31</v>
      </c>
      <c r="S11259" s="11" t="s">
        <v>49789</v>
      </c>
      <c r="T11259" s="11" t="s">
        <v>49790</v>
      </c>
    </row>
    <row x14ac:dyDescent="0.25" r="11260" customHeight="1" ht="19.5">
      <c r="A11260" s="10">
        <v>45226</v>
      </c>
      <c r="B11260" s="11" t="s">
        <v>49791</v>
      </c>
      <c r="C11260" s="11" t="s">
        <v>13391</v>
      </c>
      <c r="D11260" s="12"/>
      <c r="E11260" s="13">
        <v>15587997777</v>
      </c>
      <c r="F11260" s="11" t="s">
        <v>49792</v>
      </c>
      <c r="G11260" s="12" t="s">
        <v>1873</v>
      </c>
      <c r="H11260" s="12"/>
      <c r="I11260" s="14" t="s">
        <v>272</v>
      </c>
      <c r="J11260" s="12" t="s">
        <v>24</v>
      </c>
      <c r="K11260" s="12" t="s">
        <v>69</v>
      </c>
      <c r="L11260" s="12" t="s">
        <v>39</v>
      </c>
      <c r="M11260" s="11" t="s">
        <v>40</v>
      </c>
      <c r="N11260" s="11" t="s">
        <v>28</v>
      </c>
      <c r="O11260" s="12" t="s">
        <v>29</v>
      </c>
      <c r="P11260" s="12"/>
      <c r="Q11260" s="15" t="s">
        <v>49793</v>
      </c>
      <c r="R11260" s="12" t="s">
        <v>42</v>
      </c>
      <c r="S11260" s="11" t="s">
        <v>49794</v>
      </c>
      <c r="T11260" s="11" t="s">
        <v>49795</v>
      </c>
    </row>
    <row x14ac:dyDescent="0.25" r="11261" customHeight="1" ht="19.5">
      <c r="A11261" s="10">
        <v>45226</v>
      </c>
      <c r="B11261" s="11" t="s">
        <v>49796</v>
      </c>
      <c r="C11261" s="11" t="s">
        <v>36599</v>
      </c>
      <c r="D11261" s="12"/>
      <c r="E11261" s="13">
        <v>13117277022</v>
      </c>
      <c r="F11261" s="11" t="s">
        <v>49797</v>
      </c>
      <c r="G11261" s="12" t="s">
        <v>62</v>
      </c>
      <c r="H11261" s="12"/>
      <c r="I11261" s="14" t="s">
        <v>259</v>
      </c>
      <c r="J11261" s="12" t="s">
        <v>24</v>
      </c>
      <c r="K11261" s="12" t="s">
        <v>25</v>
      </c>
      <c r="L11261" s="12" t="s">
        <v>39</v>
      </c>
      <c r="M11261" s="11" t="s">
        <v>40</v>
      </c>
      <c r="N11261" s="11" t="s">
        <v>28</v>
      </c>
      <c r="O11261" s="12" t="s">
        <v>29</v>
      </c>
      <c r="P11261" s="12"/>
      <c r="Q11261" s="15" t="s">
        <v>49798</v>
      </c>
      <c r="R11261" s="12" t="s">
        <v>42</v>
      </c>
      <c r="S11261" s="11" t="s">
        <v>49799</v>
      </c>
      <c r="T11261" s="11" t="s">
        <v>49800</v>
      </c>
    </row>
    <row x14ac:dyDescent="0.25" r="11262" customHeight="1" ht="19.5">
      <c r="A11262" s="10">
        <v>45228</v>
      </c>
      <c r="B11262" s="11" t="s">
        <v>49801</v>
      </c>
      <c r="C11262" s="11" t="s">
        <v>46</v>
      </c>
      <c r="D11262" s="12"/>
      <c r="E11262" s="13">
        <v>15629370243</v>
      </c>
      <c r="F11262" s="11" t="s">
        <v>49802</v>
      </c>
      <c r="G11262" s="12" t="s">
        <v>62</v>
      </c>
      <c r="H11262" s="12"/>
      <c r="I11262" s="14" t="s">
        <v>182</v>
      </c>
      <c r="J11262" s="12" t="s">
        <v>24</v>
      </c>
      <c r="K11262" s="12" t="s">
        <v>25</v>
      </c>
      <c r="L11262" s="12" t="s">
        <v>39</v>
      </c>
      <c r="M11262" s="11" t="s">
        <v>27</v>
      </c>
      <c r="N11262" s="11" t="s">
        <v>28</v>
      </c>
      <c r="O11262" s="12" t="s">
        <v>29</v>
      </c>
      <c r="P11262" s="12"/>
      <c r="Q11262" s="15" t="s">
        <v>49803</v>
      </c>
      <c r="R11262" s="12" t="s">
        <v>42</v>
      </c>
      <c r="S11262" s="11" t="s">
        <v>49804</v>
      </c>
      <c r="T11262" s="11" t="s">
        <v>49805</v>
      </c>
    </row>
    <row x14ac:dyDescent="0.25" r="11263" customHeight="1" ht="19.5">
      <c r="A11263" s="10">
        <v>45227</v>
      </c>
      <c r="B11263" s="11" t="s">
        <v>49806</v>
      </c>
      <c r="C11263" s="11" t="s">
        <v>5675</v>
      </c>
      <c r="D11263" s="12"/>
      <c r="E11263" s="13">
        <v>17671272130</v>
      </c>
      <c r="F11263" s="11" t="s">
        <v>49807</v>
      </c>
      <c r="G11263" s="12" t="s">
        <v>23</v>
      </c>
      <c r="H11263" s="12"/>
      <c r="I11263" s="14">
        <v>10015</v>
      </c>
      <c r="J11263" s="12" t="s">
        <v>24</v>
      </c>
      <c r="K11263" s="12" t="s">
        <v>25</v>
      </c>
      <c r="L11263" s="12" t="s">
        <v>26</v>
      </c>
      <c r="M11263" s="11" t="s">
        <v>27</v>
      </c>
      <c r="N11263" s="11" t="s">
        <v>28</v>
      </c>
      <c r="O11263" s="12" t="s">
        <v>29</v>
      </c>
      <c r="P11263" s="12"/>
      <c r="Q11263" s="15" t="s">
        <v>49808</v>
      </c>
      <c r="R11263" s="12" t="s">
        <v>31</v>
      </c>
      <c r="S11263" s="11" t="s">
        <v>49809</v>
      </c>
      <c r="T11263" s="11" t="s">
        <v>49810</v>
      </c>
    </row>
    <row x14ac:dyDescent="0.25" r="11264" customHeight="1" ht="19.5">
      <c r="A11264" s="10">
        <v>45227</v>
      </c>
      <c r="B11264" s="11" t="s">
        <v>49811</v>
      </c>
      <c r="C11264" s="11" t="s">
        <v>5684</v>
      </c>
      <c r="D11264" s="12"/>
      <c r="E11264" s="13">
        <v>15629383715</v>
      </c>
      <c r="F11264" s="11" t="s">
        <v>49812</v>
      </c>
      <c r="G11264" s="12" t="s">
        <v>56</v>
      </c>
      <c r="H11264" s="12"/>
      <c r="I11264" s="14" t="s">
        <v>57</v>
      </c>
      <c r="J11264" s="12" t="s">
        <v>24</v>
      </c>
      <c r="K11264" s="12" t="s">
        <v>25</v>
      </c>
      <c r="L11264" s="12" t="s">
        <v>39</v>
      </c>
      <c r="M11264" s="11" t="s">
        <v>40</v>
      </c>
      <c r="N11264" s="11" t="s">
        <v>183</v>
      </c>
      <c r="O11264" s="12" t="s">
        <v>29</v>
      </c>
      <c r="P11264" s="12"/>
      <c r="Q11264" s="15" t="s">
        <v>49813</v>
      </c>
      <c r="R11264" s="12" t="s">
        <v>42</v>
      </c>
      <c r="S11264" s="11" t="s">
        <v>49814</v>
      </c>
      <c r="T11264" s="11" t="s">
        <v>49815</v>
      </c>
    </row>
    <row x14ac:dyDescent="0.25" r="11265" customHeight="1" ht="19.5">
      <c r="A11265" s="10">
        <v>45226</v>
      </c>
      <c r="B11265" s="11" t="s">
        <v>49816</v>
      </c>
      <c r="C11265" s="11" t="s">
        <v>5675</v>
      </c>
      <c r="D11265" s="12"/>
      <c r="E11265" s="13">
        <v>18371759225</v>
      </c>
      <c r="F11265" s="11" t="s">
        <v>49817</v>
      </c>
      <c r="G11265" s="12" t="s">
        <v>23</v>
      </c>
      <c r="H11265" s="12"/>
      <c r="I11265" s="14">
        <v>10015</v>
      </c>
      <c r="J11265" s="12" t="s">
        <v>24</v>
      </c>
      <c r="K11265" s="12" t="s">
        <v>25</v>
      </c>
      <c r="L11265" s="12" t="s">
        <v>26</v>
      </c>
      <c r="M11265" s="11" t="s">
        <v>27</v>
      </c>
      <c r="N11265" s="11" t="s">
        <v>28</v>
      </c>
      <c r="O11265" s="12" t="s">
        <v>29</v>
      </c>
      <c r="P11265" s="12"/>
      <c r="Q11265" s="15" t="s">
        <v>49818</v>
      </c>
      <c r="R11265" s="12" t="s">
        <v>31</v>
      </c>
      <c r="S11265" s="11" t="s">
        <v>49819</v>
      </c>
      <c r="T11265" s="11" t="s">
        <v>49820</v>
      </c>
    </row>
    <row x14ac:dyDescent="0.25" r="11266" customHeight="1" ht="19.5">
      <c r="A11266" s="10">
        <v>45226</v>
      </c>
      <c r="B11266" s="11" t="s">
        <v>49821</v>
      </c>
      <c r="C11266" s="11" t="s">
        <v>2492</v>
      </c>
      <c r="D11266" s="12"/>
      <c r="E11266" s="13">
        <v>13040995086</v>
      </c>
      <c r="F11266" s="11" t="s">
        <v>31433</v>
      </c>
      <c r="G11266" s="12" t="s">
        <v>62</v>
      </c>
      <c r="H11266" s="12" t="s">
        <v>98</v>
      </c>
      <c r="I11266" s="14">
        <v>10015</v>
      </c>
      <c r="J11266" s="12" t="s">
        <v>24</v>
      </c>
      <c r="K11266" s="12" t="s">
        <v>172</v>
      </c>
      <c r="L11266" s="12" t="s">
        <v>26</v>
      </c>
      <c r="M11266" s="11" t="s">
        <v>40</v>
      </c>
      <c r="N11266" s="11" t="s">
        <v>28</v>
      </c>
      <c r="O11266" s="12" t="s">
        <v>29</v>
      </c>
      <c r="P11266" s="12"/>
      <c r="Q11266" s="15" t="s">
        <v>49822</v>
      </c>
      <c r="R11266" s="12" t="s">
        <v>31</v>
      </c>
      <c r="S11266" s="11" t="s">
        <v>49823</v>
      </c>
      <c r="T11266" s="11" t="s">
        <v>49824</v>
      </c>
    </row>
    <row x14ac:dyDescent="0.25" r="11267" customHeight="1" ht="19.5">
      <c r="A11267" s="10">
        <v>45226</v>
      </c>
      <c r="B11267" s="11" t="s">
        <v>49825</v>
      </c>
      <c r="C11267" s="11" t="s">
        <v>4867</v>
      </c>
      <c r="D11267" s="12"/>
      <c r="E11267" s="13" t="s">
        <v>49826</v>
      </c>
      <c r="F11267" s="11" t="s">
        <v>49827</v>
      </c>
      <c r="G11267" s="12" t="s">
        <v>74</v>
      </c>
      <c r="H11267" s="12"/>
      <c r="I11267" s="14" t="s">
        <v>4870</v>
      </c>
      <c r="J11267" s="12" t="s">
        <v>24</v>
      </c>
      <c r="K11267" s="12" t="s">
        <v>25</v>
      </c>
      <c r="L11267" s="12" t="s">
        <v>39</v>
      </c>
      <c r="M11267" s="11" t="s">
        <v>149</v>
      </c>
      <c r="N11267" s="11" t="s">
        <v>4871</v>
      </c>
      <c r="O11267" s="12" t="s">
        <v>29</v>
      </c>
      <c r="P11267" s="12"/>
      <c r="Q11267" s="15" t="s">
        <v>49828</v>
      </c>
      <c r="R11267" s="12" t="s">
        <v>148</v>
      </c>
      <c r="S11267" s="11" t="s">
        <v>26887</v>
      </c>
      <c r="T11267" s="11" t="s">
        <v>4928</v>
      </c>
    </row>
    <row x14ac:dyDescent="0.25" r="11268" customHeight="1" ht="19.5">
      <c r="A11268" s="10">
        <v>45227</v>
      </c>
      <c r="B11268" s="11" t="s">
        <v>49829</v>
      </c>
      <c r="C11268" s="11" t="s">
        <v>660</v>
      </c>
      <c r="D11268" s="12"/>
      <c r="E11268" s="13">
        <v>15571749331</v>
      </c>
      <c r="F11268" s="11" t="s">
        <v>49830</v>
      </c>
      <c r="G11268" s="12" t="s">
        <v>48</v>
      </c>
      <c r="H11268" s="12"/>
      <c r="I11268" s="14" t="s">
        <v>290</v>
      </c>
      <c r="J11268" s="12" t="s">
        <v>24</v>
      </c>
      <c r="K11268" s="12" t="s">
        <v>25</v>
      </c>
      <c r="L11268" s="12" t="s">
        <v>39</v>
      </c>
      <c r="M11268" s="11" t="s">
        <v>27</v>
      </c>
      <c r="N11268" s="11" t="s">
        <v>624</v>
      </c>
      <c r="O11268" s="12" t="s">
        <v>29</v>
      </c>
      <c r="P11268" s="12"/>
      <c r="Q11268" s="15" t="s">
        <v>49831</v>
      </c>
      <c r="R11268" s="12" t="s">
        <v>42</v>
      </c>
      <c r="S11268" s="11" t="s">
        <v>49832</v>
      </c>
      <c r="T11268" s="11" t="s">
        <v>49833</v>
      </c>
    </row>
    <row x14ac:dyDescent="0.25" r="11269" customHeight="1" ht="19.5">
      <c r="A11269" s="10">
        <v>45226</v>
      </c>
      <c r="B11269" s="11" t="s">
        <v>49834</v>
      </c>
      <c r="C11269" s="11" t="s">
        <v>4867</v>
      </c>
      <c r="D11269" s="12"/>
      <c r="E11269" s="13" t="s">
        <v>49835</v>
      </c>
      <c r="F11269" s="11" t="s">
        <v>35599</v>
      </c>
      <c r="G11269" s="12" t="s">
        <v>74</v>
      </c>
      <c r="H11269" s="12"/>
      <c r="I11269" s="14" t="s">
        <v>4870</v>
      </c>
      <c r="J11269" s="12" t="s">
        <v>24</v>
      </c>
      <c r="K11269" s="12" t="s">
        <v>25</v>
      </c>
      <c r="L11269" s="12" t="s">
        <v>39</v>
      </c>
      <c r="M11269" s="11" t="s">
        <v>149</v>
      </c>
      <c r="N11269" s="11" t="s">
        <v>4871</v>
      </c>
      <c r="O11269" s="12" t="s">
        <v>29</v>
      </c>
      <c r="P11269" s="12"/>
      <c r="Q11269" s="15" t="s">
        <v>49836</v>
      </c>
      <c r="R11269" s="12" t="s">
        <v>148</v>
      </c>
      <c r="S11269" s="11" t="s">
        <v>49837</v>
      </c>
      <c r="T11269" s="11" t="s">
        <v>4978</v>
      </c>
    </row>
    <row x14ac:dyDescent="0.25" r="11270" customHeight="1" ht="19.5">
      <c r="A11270" s="10">
        <v>45227</v>
      </c>
      <c r="B11270" s="11" t="s">
        <v>49838</v>
      </c>
      <c r="C11270" s="11" t="s">
        <v>5684</v>
      </c>
      <c r="D11270" s="12"/>
      <c r="E11270" s="13">
        <v>17671325628</v>
      </c>
      <c r="F11270" s="11" t="s">
        <v>49839</v>
      </c>
      <c r="G11270" s="12" t="s">
        <v>216</v>
      </c>
      <c r="H11270" s="12" t="s">
        <v>98</v>
      </c>
      <c r="I11270" s="14" t="s">
        <v>221</v>
      </c>
      <c r="J11270" s="12" t="s">
        <v>24</v>
      </c>
      <c r="K11270" s="12" t="s">
        <v>25</v>
      </c>
      <c r="L11270" s="12" t="s">
        <v>39</v>
      </c>
      <c r="M11270" s="11" t="s">
        <v>40</v>
      </c>
      <c r="N11270" s="11" t="s">
        <v>183</v>
      </c>
      <c r="O11270" s="12" t="s">
        <v>29</v>
      </c>
      <c r="P11270" s="12"/>
      <c r="Q11270" s="15" t="s">
        <v>49840</v>
      </c>
      <c r="R11270" s="12" t="s">
        <v>42</v>
      </c>
      <c r="S11270" s="11" t="s">
        <v>49841</v>
      </c>
      <c r="T11270" s="11" t="s">
        <v>49842</v>
      </c>
    </row>
    <row x14ac:dyDescent="0.25" r="11271" customHeight="1" ht="19.5">
      <c r="A11271" s="10">
        <v>45227</v>
      </c>
      <c r="B11271" s="11" t="s">
        <v>49843</v>
      </c>
      <c r="C11271" s="11" t="s">
        <v>8311</v>
      </c>
      <c r="D11271" s="12"/>
      <c r="E11271" s="13">
        <v>18672660672</v>
      </c>
      <c r="F11271" s="11" t="s">
        <v>49844</v>
      </c>
      <c r="G11271" s="12" t="s">
        <v>115</v>
      </c>
      <c r="H11271" s="12"/>
      <c r="I11271" s="14" t="s">
        <v>142</v>
      </c>
      <c r="J11271" s="12" t="s">
        <v>24</v>
      </c>
      <c r="K11271" s="12" t="s">
        <v>25</v>
      </c>
      <c r="L11271" s="12" t="s">
        <v>39</v>
      </c>
      <c r="M11271" s="11" t="s">
        <v>40</v>
      </c>
      <c r="N11271" s="11" t="s">
        <v>28</v>
      </c>
      <c r="O11271" s="12" t="s">
        <v>29</v>
      </c>
      <c r="P11271" s="12" t="s">
        <v>5807</v>
      </c>
      <c r="Q11271" s="15" t="s">
        <v>49845</v>
      </c>
      <c r="R11271" s="12" t="s">
        <v>42</v>
      </c>
      <c r="S11271" s="11" t="s">
        <v>49846</v>
      </c>
      <c r="T11271" s="11" t="s">
        <v>49847</v>
      </c>
    </row>
    <row x14ac:dyDescent="0.25" r="11272" customHeight="1" ht="19.5">
      <c r="A11272" s="10">
        <v>45226</v>
      </c>
      <c r="B11272" s="11" t="s">
        <v>49848</v>
      </c>
      <c r="C11272" s="11" t="s">
        <v>5684</v>
      </c>
      <c r="D11272" s="12"/>
      <c r="E11272" s="13">
        <v>18607204997</v>
      </c>
      <c r="F11272" s="11" t="s">
        <v>49849</v>
      </c>
      <c r="G11272" s="12" t="s">
        <v>115</v>
      </c>
      <c r="H11272" s="12"/>
      <c r="I11272" s="14" t="s">
        <v>2649</v>
      </c>
      <c r="J11272" s="12" t="s">
        <v>24</v>
      </c>
      <c r="K11272" s="12" t="s">
        <v>25</v>
      </c>
      <c r="L11272" s="12" t="s">
        <v>39</v>
      </c>
      <c r="M11272" s="11" t="s">
        <v>27</v>
      </c>
      <c r="N11272" s="11" t="s">
        <v>183</v>
      </c>
      <c r="O11272" s="12" t="s">
        <v>29</v>
      </c>
      <c r="P11272" s="12"/>
      <c r="Q11272" s="15" t="s">
        <v>49850</v>
      </c>
      <c r="R11272" s="12" t="s">
        <v>42</v>
      </c>
      <c r="S11272" s="11" t="s">
        <v>49851</v>
      </c>
      <c r="T11272" s="11" t="s">
        <v>49852</v>
      </c>
    </row>
    <row x14ac:dyDescent="0.25" r="11273" customHeight="1" ht="19.5">
      <c r="A11273" s="10">
        <v>45227</v>
      </c>
      <c r="B11273" s="11" t="s">
        <v>49853</v>
      </c>
      <c r="C11273" s="11" t="s">
        <v>5684</v>
      </c>
      <c r="D11273" s="12"/>
      <c r="E11273" s="13">
        <v>13197333779</v>
      </c>
      <c r="F11273" s="11" t="s">
        <v>49854</v>
      </c>
      <c r="G11273" s="12" t="s">
        <v>56</v>
      </c>
      <c r="H11273" s="12"/>
      <c r="I11273" s="14" t="s">
        <v>4276</v>
      </c>
      <c r="J11273" s="12" t="s">
        <v>24</v>
      </c>
      <c r="K11273" s="12" t="s">
        <v>25</v>
      </c>
      <c r="L11273" s="12" t="s">
        <v>39</v>
      </c>
      <c r="M11273" s="11" t="s">
        <v>27</v>
      </c>
      <c r="N11273" s="11" t="s">
        <v>183</v>
      </c>
      <c r="O11273" s="12" t="s">
        <v>29</v>
      </c>
      <c r="P11273" s="12"/>
      <c r="Q11273" s="15" t="s">
        <v>49855</v>
      </c>
      <c r="R11273" s="12" t="s">
        <v>42</v>
      </c>
      <c r="S11273" s="11" t="s">
        <v>49856</v>
      </c>
      <c r="T11273" s="11" t="s">
        <v>49857</v>
      </c>
    </row>
    <row x14ac:dyDescent="0.25" r="11274" customHeight="1" ht="19.5">
      <c r="A11274" s="10">
        <v>45227</v>
      </c>
      <c r="B11274" s="11" t="s">
        <v>49858</v>
      </c>
      <c r="C11274" s="11" t="s">
        <v>660</v>
      </c>
      <c r="D11274" s="12"/>
      <c r="E11274" s="13">
        <v>17671931952</v>
      </c>
      <c r="F11274" s="11" t="s">
        <v>49859</v>
      </c>
      <c r="G11274" s="12" t="s">
        <v>48</v>
      </c>
      <c r="H11274" s="12"/>
      <c r="I11274" s="14" t="s">
        <v>93</v>
      </c>
      <c r="J11274" s="12" t="s">
        <v>24</v>
      </c>
      <c r="K11274" s="12" t="s">
        <v>25</v>
      </c>
      <c r="L11274" s="12" t="s">
        <v>39</v>
      </c>
      <c r="M11274" s="11" t="s">
        <v>27</v>
      </c>
      <c r="N11274" s="11" t="s">
        <v>624</v>
      </c>
      <c r="O11274" s="12" t="s">
        <v>29</v>
      </c>
      <c r="P11274" s="12"/>
      <c r="Q11274" s="15" t="s">
        <v>49860</v>
      </c>
      <c r="R11274" s="12" t="s">
        <v>42</v>
      </c>
      <c r="S11274" s="11" t="s">
        <v>49861</v>
      </c>
      <c r="T11274" s="11" t="s">
        <v>49862</v>
      </c>
    </row>
    <row x14ac:dyDescent="0.25" r="11275" customHeight="1" ht="19.5">
      <c r="A11275" s="10">
        <v>45226</v>
      </c>
      <c r="B11275" s="11" t="s">
        <v>49863</v>
      </c>
      <c r="C11275" s="11" t="s">
        <v>8716</v>
      </c>
      <c r="D11275" s="12"/>
      <c r="E11275" s="13">
        <v>13997714227</v>
      </c>
      <c r="F11275" s="11" t="s">
        <v>49864</v>
      </c>
      <c r="G11275" s="12" t="s">
        <v>48</v>
      </c>
      <c r="H11275" s="12"/>
      <c r="I11275" s="14" t="s">
        <v>142</v>
      </c>
      <c r="J11275" s="12" t="s">
        <v>24</v>
      </c>
      <c r="K11275" s="12" t="s">
        <v>25</v>
      </c>
      <c r="L11275" s="12" t="s">
        <v>39</v>
      </c>
      <c r="M11275" s="11" t="s">
        <v>40</v>
      </c>
      <c r="N11275" s="11" t="s">
        <v>28</v>
      </c>
      <c r="O11275" s="12" t="s">
        <v>29</v>
      </c>
      <c r="P11275" s="12" t="s">
        <v>5807</v>
      </c>
      <c r="Q11275" s="15" t="s">
        <v>49865</v>
      </c>
      <c r="R11275" s="12" t="s">
        <v>42</v>
      </c>
      <c r="S11275" s="11" t="s">
        <v>49866</v>
      </c>
      <c r="T11275" s="11" t="s">
        <v>49867</v>
      </c>
    </row>
    <row x14ac:dyDescent="0.25" r="11276" customHeight="1" ht="19.5">
      <c r="A11276" s="10">
        <v>45227</v>
      </c>
      <c r="B11276" s="11" t="s">
        <v>49868</v>
      </c>
      <c r="C11276" s="11" t="s">
        <v>660</v>
      </c>
      <c r="D11276" s="12"/>
      <c r="E11276" s="13">
        <v>18572398664</v>
      </c>
      <c r="F11276" s="11" t="s">
        <v>3555</v>
      </c>
      <c r="G11276" s="12" t="s">
        <v>74</v>
      </c>
      <c r="H11276" s="12"/>
      <c r="I11276" s="14" t="s">
        <v>615</v>
      </c>
      <c r="J11276" s="12" t="s">
        <v>24</v>
      </c>
      <c r="K11276" s="12" t="s">
        <v>25</v>
      </c>
      <c r="L11276" s="12" t="s">
        <v>39</v>
      </c>
      <c r="M11276" s="11" t="s">
        <v>27</v>
      </c>
      <c r="N11276" s="11" t="s">
        <v>624</v>
      </c>
      <c r="O11276" s="12" t="s">
        <v>29</v>
      </c>
      <c r="P11276" s="12"/>
      <c r="Q11276" s="15" t="s">
        <v>49869</v>
      </c>
      <c r="R11276" s="12" t="s">
        <v>42</v>
      </c>
      <c r="S11276" s="11" t="s">
        <v>49870</v>
      </c>
      <c r="T11276" s="11" t="s">
        <v>49871</v>
      </c>
    </row>
    <row x14ac:dyDescent="0.25" r="11277" customHeight="1" ht="19.5">
      <c r="A11277" s="10">
        <v>45226</v>
      </c>
      <c r="B11277" s="11" t="s">
        <v>49872</v>
      </c>
      <c r="C11277" s="11" t="s">
        <v>6029</v>
      </c>
      <c r="D11277" s="12"/>
      <c r="E11277" s="13">
        <v>15671034571</v>
      </c>
      <c r="F11277" s="11" t="s">
        <v>49873</v>
      </c>
      <c r="G11277" s="12" t="s">
        <v>74</v>
      </c>
      <c r="H11277" s="12"/>
      <c r="I11277" s="14" t="s">
        <v>259</v>
      </c>
      <c r="J11277" s="12" t="s">
        <v>24</v>
      </c>
      <c r="K11277" s="12" t="s">
        <v>25</v>
      </c>
      <c r="L11277" s="12" t="s">
        <v>39</v>
      </c>
      <c r="M11277" s="11" t="s">
        <v>40</v>
      </c>
      <c r="N11277" s="11" t="s">
        <v>624</v>
      </c>
      <c r="O11277" s="12" t="s">
        <v>29</v>
      </c>
      <c r="P11277" s="12"/>
      <c r="Q11277" s="15" t="s">
        <v>49874</v>
      </c>
      <c r="R11277" s="12" t="s">
        <v>42</v>
      </c>
      <c r="S11277" s="11" t="s">
        <v>49875</v>
      </c>
      <c r="T11277" s="11" t="s">
        <v>49876</v>
      </c>
    </row>
    <row x14ac:dyDescent="0.25" r="11278" customHeight="1" ht="19.5">
      <c r="A11278" s="10">
        <v>45227</v>
      </c>
      <c r="B11278" s="11" t="s">
        <v>49877</v>
      </c>
      <c r="C11278" s="11" t="s">
        <v>5684</v>
      </c>
      <c r="D11278" s="12"/>
      <c r="E11278" s="13">
        <v>13235620928</v>
      </c>
      <c r="F11278" s="11" t="s">
        <v>49878</v>
      </c>
      <c r="G11278" s="12" t="s">
        <v>37</v>
      </c>
      <c r="H11278" s="12" t="s">
        <v>121</v>
      </c>
      <c r="I11278" s="14" t="s">
        <v>398</v>
      </c>
      <c r="J11278" s="12" t="s">
        <v>24</v>
      </c>
      <c r="K11278" s="12" t="s">
        <v>25</v>
      </c>
      <c r="L11278" s="12" t="s">
        <v>39</v>
      </c>
      <c r="M11278" s="11" t="s">
        <v>40</v>
      </c>
      <c r="N11278" s="11" t="s">
        <v>183</v>
      </c>
      <c r="O11278" s="12" t="s">
        <v>29</v>
      </c>
      <c r="P11278" s="12"/>
      <c r="Q11278" s="15" t="s">
        <v>49879</v>
      </c>
      <c r="R11278" s="12" t="s">
        <v>42</v>
      </c>
      <c r="S11278" s="11" t="s">
        <v>49880</v>
      </c>
      <c r="T11278" s="11" t="s">
        <v>49881</v>
      </c>
    </row>
    <row x14ac:dyDescent="0.25" r="11279" customHeight="1" ht="19.5">
      <c r="A11279" s="10">
        <v>45226</v>
      </c>
      <c r="B11279" s="11" t="s">
        <v>49882</v>
      </c>
      <c r="C11279" s="11" t="s">
        <v>5684</v>
      </c>
      <c r="D11279" s="12"/>
      <c r="E11279" s="13">
        <v>13117289543</v>
      </c>
      <c r="F11279" s="11" t="s">
        <v>5772</v>
      </c>
      <c r="G11279" s="12" t="s">
        <v>115</v>
      </c>
      <c r="H11279" s="12"/>
      <c r="I11279" s="14" t="s">
        <v>136</v>
      </c>
      <c r="J11279" s="12" t="s">
        <v>24</v>
      </c>
      <c r="K11279" s="12" t="s">
        <v>25</v>
      </c>
      <c r="L11279" s="12" t="s">
        <v>39</v>
      </c>
      <c r="M11279" s="11" t="s">
        <v>40</v>
      </c>
      <c r="N11279" s="11" t="s">
        <v>183</v>
      </c>
      <c r="O11279" s="12" t="s">
        <v>29</v>
      </c>
      <c r="P11279" s="12"/>
      <c r="Q11279" s="15" t="s">
        <v>49883</v>
      </c>
      <c r="R11279" s="12" t="s">
        <v>42</v>
      </c>
      <c r="S11279" s="11" t="s">
        <v>49884</v>
      </c>
      <c r="T11279" s="11" t="s">
        <v>49885</v>
      </c>
    </row>
    <row x14ac:dyDescent="0.25" r="11280" customHeight="1" ht="19.5">
      <c r="A11280" s="10">
        <v>45226</v>
      </c>
      <c r="B11280" s="11" t="s">
        <v>49886</v>
      </c>
      <c r="C11280" s="11" t="s">
        <v>5811</v>
      </c>
      <c r="D11280" s="12"/>
      <c r="E11280" s="13">
        <v>13165616667</v>
      </c>
      <c r="F11280" s="11" t="s">
        <v>25734</v>
      </c>
      <c r="G11280" s="12" t="s">
        <v>216</v>
      </c>
      <c r="H11280" s="12" t="s">
        <v>98</v>
      </c>
      <c r="I11280" s="14" t="s">
        <v>259</v>
      </c>
      <c r="J11280" s="12" t="s">
        <v>24</v>
      </c>
      <c r="K11280" s="12" t="s">
        <v>25</v>
      </c>
      <c r="L11280" s="12" t="s">
        <v>39</v>
      </c>
      <c r="M11280" s="11" t="s">
        <v>27</v>
      </c>
      <c r="N11280" s="11" t="s">
        <v>28</v>
      </c>
      <c r="O11280" s="12" t="s">
        <v>29</v>
      </c>
      <c r="P11280" s="12"/>
      <c r="Q11280" s="15" t="s">
        <v>49887</v>
      </c>
      <c r="R11280" s="12" t="s">
        <v>42</v>
      </c>
      <c r="S11280" s="11" t="s">
        <v>49888</v>
      </c>
      <c r="T11280" s="11" t="s">
        <v>49889</v>
      </c>
    </row>
    <row x14ac:dyDescent="0.25" r="11281" customHeight="1" ht="19.5">
      <c r="A11281" s="10">
        <v>45226</v>
      </c>
      <c r="B11281" s="11" t="s">
        <v>49890</v>
      </c>
      <c r="C11281" s="11" t="s">
        <v>5811</v>
      </c>
      <c r="D11281" s="12"/>
      <c r="E11281" s="13">
        <v>15587937137</v>
      </c>
      <c r="F11281" s="11" t="s">
        <v>49891</v>
      </c>
      <c r="G11281" s="12" t="s">
        <v>74</v>
      </c>
      <c r="H11281" s="12"/>
      <c r="I11281" s="14" t="s">
        <v>182</v>
      </c>
      <c r="J11281" s="12" t="s">
        <v>24</v>
      </c>
      <c r="K11281" s="12" t="s">
        <v>25</v>
      </c>
      <c r="L11281" s="12" t="s">
        <v>39</v>
      </c>
      <c r="M11281" s="11" t="s">
        <v>27</v>
      </c>
      <c r="N11281" s="11" t="s">
        <v>28</v>
      </c>
      <c r="O11281" s="12" t="s">
        <v>29</v>
      </c>
      <c r="P11281" s="12"/>
      <c r="Q11281" s="15" t="s">
        <v>49892</v>
      </c>
      <c r="R11281" s="12" t="s">
        <v>42</v>
      </c>
      <c r="S11281" s="11" t="s">
        <v>49893</v>
      </c>
      <c r="T11281" s="11" t="s">
        <v>49894</v>
      </c>
    </row>
    <row x14ac:dyDescent="0.25" r="11282" customHeight="1" ht="19.5">
      <c r="A11282" s="10">
        <v>45226</v>
      </c>
      <c r="B11282" s="11" t="s">
        <v>49895</v>
      </c>
      <c r="C11282" s="11" t="s">
        <v>8350</v>
      </c>
      <c r="D11282" s="12"/>
      <c r="E11282" s="13">
        <v>18907206776</v>
      </c>
      <c r="F11282" s="11"/>
      <c r="G11282" s="12"/>
      <c r="H11282" s="12"/>
      <c r="I11282" s="14" t="s">
        <v>433</v>
      </c>
      <c r="J11282" s="12" t="s">
        <v>24</v>
      </c>
      <c r="K11282" s="12" t="s">
        <v>25</v>
      </c>
      <c r="L11282" s="12" t="s">
        <v>39</v>
      </c>
      <c r="M11282" s="11" t="s">
        <v>27</v>
      </c>
      <c r="N11282" s="11" t="s">
        <v>28</v>
      </c>
      <c r="O11282" s="12" t="s">
        <v>29</v>
      </c>
      <c r="P11282" s="12"/>
      <c r="Q11282" s="15" t="s">
        <v>49896</v>
      </c>
      <c r="R11282" s="12" t="s">
        <v>42</v>
      </c>
      <c r="S11282" s="11" t="s">
        <v>49897</v>
      </c>
      <c r="T11282" s="11" t="s">
        <v>49898</v>
      </c>
    </row>
    <row x14ac:dyDescent="0.25" r="11283" customHeight="1" ht="19.5">
      <c r="A11283" s="10">
        <v>45226</v>
      </c>
      <c r="B11283" s="11" t="s">
        <v>49899</v>
      </c>
      <c r="C11283" s="11" t="s">
        <v>5684</v>
      </c>
      <c r="D11283" s="12"/>
      <c r="E11283" s="13">
        <v>18672651045</v>
      </c>
      <c r="F11283" s="11" t="s">
        <v>49900</v>
      </c>
      <c r="G11283" s="12" t="s">
        <v>216</v>
      </c>
      <c r="H11283" s="12"/>
      <c r="I11283" s="14" t="s">
        <v>68</v>
      </c>
      <c r="J11283" s="12" t="s">
        <v>24</v>
      </c>
      <c r="K11283" s="12" t="s">
        <v>25</v>
      </c>
      <c r="L11283" s="12" t="s">
        <v>39</v>
      </c>
      <c r="M11283" s="11" t="s">
        <v>40</v>
      </c>
      <c r="N11283" s="11" t="s">
        <v>183</v>
      </c>
      <c r="O11283" s="12" t="s">
        <v>29</v>
      </c>
      <c r="P11283" s="12"/>
      <c r="Q11283" s="15" t="s">
        <v>49901</v>
      </c>
      <c r="R11283" s="12" t="s">
        <v>42</v>
      </c>
      <c r="S11283" s="11" t="s">
        <v>49902</v>
      </c>
      <c r="T11283" s="11" t="s">
        <v>49903</v>
      </c>
    </row>
    <row x14ac:dyDescent="0.25" r="11284" customHeight="1" ht="19.5">
      <c r="A11284" s="10">
        <v>45228</v>
      </c>
      <c r="B11284" s="11" t="s">
        <v>49904</v>
      </c>
      <c r="C11284" s="11" t="s">
        <v>5811</v>
      </c>
      <c r="D11284" s="12"/>
      <c r="E11284" s="13">
        <v>13120609233</v>
      </c>
      <c r="F11284" s="11" t="s">
        <v>49905</v>
      </c>
      <c r="G11284" s="12" t="s">
        <v>37</v>
      </c>
      <c r="H11284" s="12"/>
      <c r="I11284" s="14" t="s">
        <v>93</v>
      </c>
      <c r="J11284" s="12" t="s">
        <v>24</v>
      </c>
      <c r="K11284" s="12" t="s">
        <v>25</v>
      </c>
      <c r="L11284" s="12" t="s">
        <v>39</v>
      </c>
      <c r="M11284" s="11" t="s">
        <v>27</v>
      </c>
      <c r="N11284" s="11" t="s">
        <v>28</v>
      </c>
      <c r="O11284" s="12" t="s">
        <v>29</v>
      </c>
      <c r="P11284" s="12"/>
      <c r="Q11284" s="15" t="s">
        <v>49906</v>
      </c>
      <c r="R11284" s="12" t="s">
        <v>42</v>
      </c>
      <c r="S11284" s="11" t="s">
        <v>49907</v>
      </c>
      <c r="T11284" s="11" t="s">
        <v>49908</v>
      </c>
    </row>
    <row x14ac:dyDescent="0.25" r="11285" customHeight="1" ht="19.5">
      <c r="A11285" s="10">
        <v>45226</v>
      </c>
      <c r="B11285" s="11" t="s">
        <v>49909</v>
      </c>
      <c r="C11285" s="11" t="s">
        <v>5811</v>
      </c>
      <c r="D11285" s="12"/>
      <c r="E11285" s="13">
        <v>16671766281</v>
      </c>
      <c r="F11285" s="11" t="s">
        <v>49910</v>
      </c>
      <c r="G11285" s="12" t="s">
        <v>23</v>
      </c>
      <c r="H11285" s="12"/>
      <c r="I11285" s="14" t="s">
        <v>259</v>
      </c>
      <c r="J11285" s="12" t="s">
        <v>24</v>
      </c>
      <c r="K11285" s="12" t="s">
        <v>25</v>
      </c>
      <c r="L11285" s="12" t="s">
        <v>39</v>
      </c>
      <c r="M11285" s="11" t="s">
        <v>27</v>
      </c>
      <c r="N11285" s="11" t="s">
        <v>28</v>
      </c>
      <c r="O11285" s="12" t="s">
        <v>29</v>
      </c>
      <c r="P11285" s="12"/>
      <c r="Q11285" s="15" t="s">
        <v>49911</v>
      </c>
      <c r="R11285" s="12" t="s">
        <v>42</v>
      </c>
      <c r="S11285" s="11" t="s">
        <v>49912</v>
      </c>
      <c r="T11285" s="11" t="s">
        <v>49913</v>
      </c>
    </row>
    <row x14ac:dyDescent="0.25" r="11286" customHeight="1" ht="19.5">
      <c r="A11286" s="10">
        <v>45227</v>
      </c>
      <c r="B11286" s="11" t="s">
        <v>49914</v>
      </c>
      <c r="C11286" s="11" t="s">
        <v>5684</v>
      </c>
      <c r="D11286" s="12"/>
      <c r="E11286" s="13">
        <v>13177073346</v>
      </c>
      <c r="F11286" s="11" t="s">
        <v>49915</v>
      </c>
      <c r="G11286" s="12" t="s">
        <v>37</v>
      </c>
      <c r="H11286" s="12"/>
      <c r="I11286" s="14" t="s">
        <v>328</v>
      </c>
      <c r="J11286" s="12" t="s">
        <v>24</v>
      </c>
      <c r="K11286" s="12" t="s">
        <v>25</v>
      </c>
      <c r="L11286" s="12" t="s">
        <v>39</v>
      </c>
      <c r="M11286" s="11" t="s">
        <v>40</v>
      </c>
      <c r="N11286" s="11" t="s">
        <v>183</v>
      </c>
      <c r="O11286" s="12" t="s">
        <v>29</v>
      </c>
      <c r="P11286" s="12"/>
      <c r="Q11286" s="15" t="s">
        <v>49916</v>
      </c>
      <c r="R11286" s="12" t="s">
        <v>42</v>
      </c>
      <c r="S11286" s="11" t="s">
        <v>49917</v>
      </c>
      <c r="T11286" s="11" t="s">
        <v>49918</v>
      </c>
    </row>
    <row x14ac:dyDescent="0.25" r="11287" customHeight="1" ht="19.5">
      <c r="A11287" s="10">
        <v>45227</v>
      </c>
      <c r="B11287" s="11" t="s">
        <v>49919</v>
      </c>
      <c r="C11287" s="11" t="s">
        <v>5684</v>
      </c>
      <c r="D11287" s="12"/>
      <c r="E11287" s="13">
        <v>18671753406</v>
      </c>
      <c r="F11287" s="11" t="s">
        <v>306</v>
      </c>
      <c r="G11287" s="12" t="s">
        <v>37</v>
      </c>
      <c r="H11287" s="12"/>
      <c r="I11287" s="14" t="s">
        <v>2649</v>
      </c>
      <c r="J11287" s="12" t="s">
        <v>24</v>
      </c>
      <c r="K11287" s="12" t="s">
        <v>25</v>
      </c>
      <c r="L11287" s="12" t="s">
        <v>39</v>
      </c>
      <c r="M11287" s="11" t="s">
        <v>27</v>
      </c>
      <c r="N11287" s="11" t="s">
        <v>183</v>
      </c>
      <c r="O11287" s="12" t="s">
        <v>29</v>
      </c>
      <c r="P11287" s="12"/>
      <c r="Q11287" s="15" t="s">
        <v>49920</v>
      </c>
      <c r="R11287" s="12" t="s">
        <v>42</v>
      </c>
      <c r="S11287" s="11" t="s">
        <v>30141</v>
      </c>
      <c r="T11287" s="11" t="s">
        <v>49921</v>
      </c>
    </row>
    <row x14ac:dyDescent="0.25" r="11288" customHeight="1" ht="19.5">
      <c r="A11288" s="10">
        <v>45227</v>
      </c>
      <c r="B11288" s="11" t="s">
        <v>49922</v>
      </c>
      <c r="C11288" s="11" t="s">
        <v>5811</v>
      </c>
      <c r="D11288" s="12"/>
      <c r="E11288" s="13">
        <v>15572726629</v>
      </c>
      <c r="F11288" s="11" t="s">
        <v>49923</v>
      </c>
      <c r="G11288" s="12" t="s">
        <v>56</v>
      </c>
      <c r="H11288" s="12"/>
      <c r="I11288" s="14" t="s">
        <v>182</v>
      </c>
      <c r="J11288" s="12" t="s">
        <v>24</v>
      </c>
      <c r="K11288" s="12" t="s">
        <v>25</v>
      </c>
      <c r="L11288" s="12" t="s">
        <v>39</v>
      </c>
      <c r="M11288" s="11" t="s">
        <v>40</v>
      </c>
      <c r="N11288" s="11" t="s">
        <v>28</v>
      </c>
      <c r="O11288" s="12" t="s">
        <v>29</v>
      </c>
      <c r="P11288" s="12"/>
      <c r="Q11288" s="15" t="s">
        <v>49924</v>
      </c>
      <c r="R11288" s="12" t="s">
        <v>42</v>
      </c>
      <c r="S11288" s="11" t="s">
        <v>49925</v>
      </c>
      <c r="T11288" s="11" t="s">
        <v>49926</v>
      </c>
    </row>
    <row x14ac:dyDescent="0.25" r="11289" customHeight="1" ht="19.5">
      <c r="A11289" s="10">
        <v>45228</v>
      </c>
      <c r="B11289" s="11" t="s">
        <v>49927</v>
      </c>
      <c r="C11289" s="11" t="s">
        <v>660</v>
      </c>
      <c r="D11289" s="12"/>
      <c r="E11289" s="13">
        <v>16671000604</v>
      </c>
      <c r="F11289" s="11"/>
      <c r="G11289" s="12"/>
      <c r="H11289" s="12"/>
      <c r="I11289" s="14" t="s">
        <v>38</v>
      </c>
      <c r="J11289" s="12" t="s">
        <v>24</v>
      </c>
      <c r="K11289" s="12" t="s">
        <v>25</v>
      </c>
      <c r="L11289" s="12" t="s">
        <v>39</v>
      </c>
      <c r="M11289" s="11" t="s">
        <v>27</v>
      </c>
      <c r="N11289" s="11" t="s">
        <v>624</v>
      </c>
      <c r="O11289" s="12" t="s">
        <v>29</v>
      </c>
      <c r="P11289" s="12"/>
      <c r="Q11289" s="15" t="s">
        <v>49928</v>
      </c>
      <c r="R11289" s="12" t="s">
        <v>42</v>
      </c>
      <c r="S11289" s="11" t="s">
        <v>49929</v>
      </c>
      <c r="T11289" s="11" t="s">
        <v>49930</v>
      </c>
    </row>
    <row x14ac:dyDescent="0.25" r="11290" customHeight="1" ht="19.5">
      <c r="A11290" s="10">
        <v>45226</v>
      </c>
      <c r="B11290" s="11" t="s">
        <v>49931</v>
      </c>
      <c r="C11290" s="11" t="s">
        <v>4882</v>
      </c>
      <c r="D11290" s="12"/>
      <c r="E11290" s="13" t="s">
        <v>49932</v>
      </c>
      <c r="F11290" s="11" t="s">
        <v>44113</v>
      </c>
      <c r="G11290" s="12" t="s">
        <v>74</v>
      </c>
      <c r="H11290" s="12" t="s">
        <v>98</v>
      </c>
      <c r="I11290" s="14" t="s">
        <v>148</v>
      </c>
      <c r="J11290" s="12" t="s">
        <v>24</v>
      </c>
      <c r="K11290" s="12" t="s">
        <v>25</v>
      </c>
      <c r="L11290" s="12" t="s">
        <v>39</v>
      </c>
      <c r="M11290" s="11" t="s">
        <v>149</v>
      </c>
      <c r="N11290" s="11" t="s">
        <v>4871</v>
      </c>
      <c r="O11290" s="12" t="s">
        <v>29</v>
      </c>
      <c r="P11290" s="12"/>
      <c r="Q11290" s="15" t="s">
        <v>49933</v>
      </c>
      <c r="R11290" s="12" t="s">
        <v>148</v>
      </c>
      <c r="S11290" s="11" t="s">
        <v>49934</v>
      </c>
      <c r="T11290" s="11" t="s">
        <v>5312</v>
      </c>
    </row>
    <row x14ac:dyDescent="0.25" r="11291" customHeight="1" ht="19.5">
      <c r="A11291" s="10">
        <v>45227</v>
      </c>
      <c r="B11291" s="11" t="s">
        <v>49935</v>
      </c>
      <c r="C11291" s="11" t="s">
        <v>660</v>
      </c>
      <c r="D11291" s="12"/>
      <c r="E11291" s="13">
        <v>15586370848</v>
      </c>
      <c r="F11291" s="11"/>
      <c r="G11291" s="12"/>
      <c r="H11291" s="12"/>
      <c r="I11291" s="14" t="s">
        <v>272</v>
      </c>
      <c r="J11291" s="12" t="s">
        <v>24</v>
      </c>
      <c r="K11291" s="12" t="s">
        <v>25</v>
      </c>
      <c r="L11291" s="12" t="s">
        <v>39</v>
      </c>
      <c r="M11291" s="11" t="s">
        <v>27</v>
      </c>
      <c r="N11291" s="11" t="s">
        <v>624</v>
      </c>
      <c r="O11291" s="12" t="s">
        <v>29</v>
      </c>
      <c r="P11291" s="12"/>
      <c r="Q11291" s="15" t="s">
        <v>49936</v>
      </c>
      <c r="R11291" s="12" t="s">
        <v>42</v>
      </c>
      <c r="S11291" s="11" t="s">
        <v>49937</v>
      </c>
      <c r="T11291" s="11" t="s">
        <v>49938</v>
      </c>
    </row>
    <row x14ac:dyDescent="0.25" r="11292" customHeight="1" ht="19.5">
      <c r="A11292" s="10">
        <v>45228</v>
      </c>
      <c r="B11292" s="11" t="s">
        <v>49939</v>
      </c>
      <c r="C11292" s="11" t="s">
        <v>5805</v>
      </c>
      <c r="D11292" s="12"/>
      <c r="E11292" s="13">
        <v>17671337642</v>
      </c>
      <c r="F11292" s="11" t="s">
        <v>49940</v>
      </c>
      <c r="G11292" s="12" t="s">
        <v>74</v>
      </c>
      <c r="H11292" s="12"/>
      <c r="I11292" s="14">
        <v>10015</v>
      </c>
      <c r="J11292" s="12" t="s">
        <v>24</v>
      </c>
      <c r="K11292" s="12" t="s">
        <v>25</v>
      </c>
      <c r="L11292" s="12" t="s">
        <v>26</v>
      </c>
      <c r="M11292" s="11" t="s">
        <v>27</v>
      </c>
      <c r="N11292" s="11" t="s">
        <v>28</v>
      </c>
      <c r="O11292" s="12" t="s">
        <v>29</v>
      </c>
      <c r="P11292" s="12" t="s">
        <v>5807</v>
      </c>
      <c r="Q11292" s="15" t="s">
        <v>49941</v>
      </c>
      <c r="R11292" s="12" t="s">
        <v>31</v>
      </c>
      <c r="S11292" s="11" t="s">
        <v>49942</v>
      </c>
      <c r="T11292" s="11" t="s">
        <v>49943</v>
      </c>
    </row>
    <row x14ac:dyDescent="0.25" r="11293" customHeight="1" ht="19.5">
      <c r="A11293" s="10">
        <v>45226</v>
      </c>
      <c r="B11293" s="11" t="s">
        <v>49944</v>
      </c>
      <c r="C11293" s="11" t="s">
        <v>5811</v>
      </c>
      <c r="D11293" s="12"/>
      <c r="E11293" s="13">
        <v>15629368991</v>
      </c>
      <c r="F11293" s="11" t="s">
        <v>49945</v>
      </c>
      <c r="G11293" s="12" t="s">
        <v>62</v>
      </c>
      <c r="H11293" s="12" t="s">
        <v>98</v>
      </c>
      <c r="I11293" s="14" t="s">
        <v>486</v>
      </c>
      <c r="J11293" s="12" t="s">
        <v>24</v>
      </c>
      <c r="K11293" s="12" t="s">
        <v>25</v>
      </c>
      <c r="L11293" s="12" t="s">
        <v>39</v>
      </c>
      <c r="M11293" s="11" t="s">
        <v>40</v>
      </c>
      <c r="N11293" s="11" t="s">
        <v>28</v>
      </c>
      <c r="O11293" s="12" t="s">
        <v>29</v>
      </c>
      <c r="P11293" s="12"/>
      <c r="Q11293" s="15" t="s">
        <v>49946</v>
      </c>
      <c r="R11293" s="12" t="s">
        <v>42</v>
      </c>
      <c r="S11293" s="11" t="s">
        <v>49947</v>
      </c>
      <c r="T11293" s="11" t="s">
        <v>49948</v>
      </c>
    </row>
    <row x14ac:dyDescent="0.25" r="11294" customHeight="1" ht="19.5">
      <c r="A11294" s="10">
        <v>45226</v>
      </c>
      <c r="B11294" s="11" t="s">
        <v>49949</v>
      </c>
      <c r="C11294" s="11" t="s">
        <v>5684</v>
      </c>
      <c r="D11294" s="12"/>
      <c r="E11294" s="13">
        <v>18671782947</v>
      </c>
      <c r="F11294" s="11" t="s">
        <v>49950</v>
      </c>
      <c r="G11294" s="12" t="s">
        <v>115</v>
      </c>
      <c r="H11294" s="12"/>
      <c r="I11294" s="14" t="s">
        <v>415</v>
      </c>
      <c r="J11294" s="12" t="s">
        <v>24</v>
      </c>
      <c r="K11294" s="12" t="s">
        <v>25</v>
      </c>
      <c r="L11294" s="12" t="s">
        <v>39</v>
      </c>
      <c r="M11294" s="11" t="s">
        <v>27</v>
      </c>
      <c r="N11294" s="11" t="s">
        <v>183</v>
      </c>
      <c r="O11294" s="12" t="s">
        <v>29</v>
      </c>
      <c r="P11294" s="12"/>
      <c r="Q11294" s="15" t="s">
        <v>49951</v>
      </c>
      <c r="R11294" s="12" t="s">
        <v>42</v>
      </c>
      <c r="S11294" s="11" t="s">
        <v>49952</v>
      </c>
      <c r="T11294" s="11" t="s">
        <v>49953</v>
      </c>
    </row>
    <row x14ac:dyDescent="0.25" r="11295" customHeight="1" ht="19.5">
      <c r="A11295" s="10">
        <v>45226</v>
      </c>
      <c r="B11295" s="11" t="s">
        <v>49954</v>
      </c>
      <c r="C11295" s="11" t="s">
        <v>4882</v>
      </c>
      <c r="D11295" s="12"/>
      <c r="E11295" s="13" t="s">
        <v>49955</v>
      </c>
      <c r="F11295" s="11" t="s">
        <v>49956</v>
      </c>
      <c r="G11295" s="12" t="s">
        <v>74</v>
      </c>
      <c r="H11295" s="12" t="s">
        <v>98</v>
      </c>
      <c r="I11295" s="14" t="s">
        <v>148</v>
      </c>
      <c r="J11295" s="12" t="s">
        <v>24</v>
      </c>
      <c r="K11295" s="12" t="s">
        <v>25</v>
      </c>
      <c r="L11295" s="12" t="s">
        <v>39</v>
      </c>
      <c r="M11295" s="11" t="s">
        <v>149</v>
      </c>
      <c r="N11295" s="11" t="s">
        <v>4871</v>
      </c>
      <c r="O11295" s="12" t="s">
        <v>29</v>
      </c>
      <c r="P11295" s="12"/>
      <c r="Q11295" s="15" t="s">
        <v>49957</v>
      </c>
      <c r="R11295" s="12" t="s">
        <v>148</v>
      </c>
      <c r="S11295" s="11" t="s">
        <v>49958</v>
      </c>
      <c r="T11295" s="11" t="s">
        <v>4961</v>
      </c>
    </row>
    <row x14ac:dyDescent="0.25" r="11296" customHeight="1" ht="19.5">
      <c r="A11296" s="10">
        <v>45228</v>
      </c>
      <c r="B11296" s="11" t="s">
        <v>49959</v>
      </c>
      <c r="C11296" s="11" t="s">
        <v>5684</v>
      </c>
      <c r="D11296" s="12"/>
      <c r="E11296" s="13">
        <v>18608604490</v>
      </c>
      <c r="F11296" s="11" t="s">
        <v>49960</v>
      </c>
      <c r="G11296" s="12" t="s">
        <v>56</v>
      </c>
      <c r="H11296" s="12"/>
      <c r="I11296" s="14" t="s">
        <v>433</v>
      </c>
      <c r="J11296" s="12" t="s">
        <v>24</v>
      </c>
      <c r="K11296" s="12" t="s">
        <v>25</v>
      </c>
      <c r="L11296" s="12" t="s">
        <v>39</v>
      </c>
      <c r="M11296" s="11" t="s">
        <v>40</v>
      </c>
      <c r="N11296" s="11" t="s">
        <v>183</v>
      </c>
      <c r="O11296" s="12" t="s">
        <v>29</v>
      </c>
      <c r="P11296" s="12"/>
      <c r="Q11296" s="15" t="s">
        <v>49961</v>
      </c>
      <c r="R11296" s="12" t="s">
        <v>42</v>
      </c>
      <c r="S11296" s="11" t="s">
        <v>49962</v>
      </c>
      <c r="T11296" s="11" t="s">
        <v>49963</v>
      </c>
    </row>
    <row x14ac:dyDescent="0.25" r="11297" customHeight="1" ht="19.5">
      <c r="A11297" s="10">
        <v>45226</v>
      </c>
      <c r="B11297" s="11" t="s">
        <v>49964</v>
      </c>
      <c r="C11297" s="11" t="s">
        <v>5811</v>
      </c>
      <c r="D11297" s="12"/>
      <c r="E11297" s="13">
        <v>17671330785</v>
      </c>
      <c r="F11297" s="11" t="s">
        <v>49965</v>
      </c>
      <c r="G11297" s="12" t="s">
        <v>37</v>
      </c>
      <c r="H11297" s="12" t="s">
        <v>98</v>
      </c>
      <c r="I11297" s="14" t="s">
        <v>615</v>
      </c>
      <c r="J11297" s="12" t="s">
        <v>24</v>
      </c>
      <c r="K11297" s="12" t="s">
        <v>25</v>
      </c>
      <c r="L11297" s="12" t="s">
        <v>39</v>
      </c>
      <c r="M11297" s="11" t="s">
        <v>27</v>
      </c>
      <c r="N11297" s="11" t="s">
        <v>28</v>
      </c>
      <c r="O11297" s="12" t="s">
        <v>29</v>
      </c>
      <c r="P11297" s="12"/>
      <c r="Q11297" s="15" t="s">
        <v>49966</v>
      </c>
      <c r="R11297" s="12" t="s">
        <v>42</v>
      </c>
      <c r="S11297" s="11" t="s">
        <v>49967</v>
      </c>
      <c r="T11297" s="11" t="s">
        <v>49968</v>
      </c>
    </row>
    <row x14ac:dyDescent="0.25" r="11298" customHeight="1" ht="19.5">
      <c r="A11298" s="10">
        <v>45226</v>
      </c>
      <c r="B11298" s="11" t="s">
        <v>49969</v>
      </c>
      <c r="C11298" s="11" t="s">
        <v>5684</v>
      </c>
      <c r="D11298" s="12"/>
      <c r="E11298" s="13">
        <v>15549396823</v>
      </c>
      <c r="F11298" s="11" t="s">
        <v>47040</v>
      </c>
      <c r="G11298" s="12" t="s">
        <v>62</v>
      </c>
      <c r="H11298" s="12"/>
      <c r="I11298" s="14" t="s">
        <v>2649</v>
      </c>
      <c r="J11298" s="12" t="s">
        <v>24</v>
      </c>
      <c r="K11298" s="12" t="s">
        <v>25</v>
      </c>
      <c r="L11298" s="12" t="s">
        <v>39</v>
      </c>
      <c r="M11298" s="11" t="s">
        <v>27</v>
      </c>
      <c r="N11298" s="11" t="s">
        <v>183</v>
      </c>
      <c r="O11298" s="12" t="s">
        <v>29</v>
      </c>
      <c r="P11298" s="12"/>
      <c r="Q11298" s="15" t="s">
        <v>49970</v>
      </c>
      <c r="R11298" s="12" t="s">
        <v>42</v>
      </c>
      <c r="S11298" s="11" t="s">
        <v>49971</v>
      </c>
      <c r="T11298" s="11" t="s">
        <v>49972</v>
      </c>
    </row>
    <row x14ac:dyDescent="0.25" r="11299" customHeight="1" ht="19.5">
      <c r="A11299" s="10">
        <v>45226</v>
      </c>
      <c r="B11299" s="11" t="s">
        <v>49973</v>
      </c>
      <c r="C11299" s="11" t="s">
        <v>660</v>
      </c>
      <c r="D11299" s="12"/>
      <c r="E11299" s="13" t="s">
        <v>49974</v>
      </c>
      <c r="F11299" s="11" t="s">
        <v>11063</v>
      </c>
      <c r="G11299" s="12" t="s">
        <v>74</v>
      </c>
      <c r="H11299" s="12"/>
      <c r="I11299" s="14" t="s">
        <v>148</v>
      </c>
      <c r="J11299" s="12" t="s">
        <v>24</v>
      </c>
      <c r="K11299" s="12" t="s">
        <v>25</v>
      </c>
      <c r="L11299" s="12" t="s">
        <v>39</v>
      </c>
      <c r="M11299" s="11" t="s">
        <v>149</v>
      </c>
      <c r="N11299" s="11" t="s">
        <v>624</v>
      </c>
      <c r="O11299" s="12" t="s">
        <v>29</v>
      </c>
      <c r="P11299" s="12"/>
      <c r="Q11299" s="15" t="s">
        <v>49975</v>
      </c>
      <c r="R11299" s="12" t="s">
        <v>42</v>
      </c>
      <c r="S11299" s="11" t="s">
        <v>49976</v>
      </c>
      <c r="T11299" s="11" t="s">
        <v>49977</v>
      </c>
    </row>
    <row x14ac:dyDescent="0.25" r="11300" customHeight="1" ht="19.5">
      <c r="A11300" s="10">
        <v>45228</v>
      </c>
      <c r="B11300" s="11" t="s">
        <v>49978</v>
      </c>
      <c r="C11300" s="11" t="s">
        <v>8350</v>
      </c>
      <c r="D11300" s="12"/>
      <c r="E11300" s="13">
        <v>13120609233</v>
      </c>
      <c r="F11300" s="11" t="s">
        <v>49905</v>
      </c>
      <c r="G11300" s="12" t="s">
        <v>37</v>
      </c>
      <c r="H11300" s="12"/>
      <c r="I11300" s="14" t="s">
        <v>433</v>
      </c>
      <c r="J11300" s="12" t="s">
        <v>24</v>
      </c>
      <c r="K11300" s="12" t="s">
        <v>25</v>
      </c>
      <c r="L11300" s="12" t="s">
        <v>39</v>
      </c>
      <c r="M11300" s="11" t="s">
        <v>27</v>
      </c>
      <c r="N11300" s="11" t="s">
        <v>28</v>
      </c>
      <c r="O11300" s="12" t="s">
        <v>29</v>
      </c>
      <c r="P11300" s="12"/>
      <c r="Q11300" s="15" t="s">
        <v>49979</v>
      </c>
      <c r="R11300" s="12" t="s">
        <v>42</v>
      </c>
      <c r="S11300" s="11" t="s">
        <v>49980</v>
      </c>
      <c r="T11300" s="11" t="s">
        <v>49981</v>
      </c>
    </row>
    <row x14ac:dyDescent="0.25" r="11301" customHeight="1" ht="19.5">
      <c r="A11301" s="10">
        <v>45227</v>
      </c>
      <c r="B11301" s="11" t="s">
        <v>49982</v>
      </c>
      <c r="C11301" s="11" t="s">
        <v>660</v>
      </c>
      <c r="D11301" s="12"/>
      <c r="E11301" s="13" t="s">
        <v>49983</v>
      </c>
      <c r="F11301" s="11" t="s">
        <v>49984</v>
      </c>
      <c r="G11301" s="12" t="s">
        <v>74</v>
      </c>
      <c r="H11301" s="12"/>
      <c r="I11301" s="14" t="s">
        <v>272</v>
      </c>
      <c r="J11301" s="12" t="s">
        <v>24</v>
      </c>
      <c r="K11301" s="12" t="s">
        <v>25</v>
      </c>
      <c r="L11301" s="12" t="s">
        <v>39</v>
      </c>
      <c r="M11301" s="11" t="s">
        <v>40</v>
      </c>
      <c r="N11301" s="11" t="s">
        <v>624</v>
      </c>
      <c r="O11301" s="12" t="s">
        <v>29</v>
      </c>
      <c r="P11301" s="12"/>
      <c r="Q11301" s="15" t="s">
        <v>49985</v>
      </c>
      <c r="R11301" s="12" t="s">
        <v>42</v>
      </c>
      <c r="S11301" s="11" t="s">
        <v>49986</v>
      </c>
      <c r="T11301" s="11" t="s">
        <v>49987</v>
      </c>
    </row>
    <row x14ac:dyDescent="0.25" r="11302" customHeight="1" ht="19.5">
      <c r="A11302" s="10">
        <v>45226</v>
      </c>
      <c r="B11302" s="11" t="s">
        <v>49988</v>
      </c>
      <c r="C11302" s="11" t="s">
        <v>5684</v>
      </c>
      <c r="D11302" s="12"/>
      <c r="E11302" s="13">
        <v>15629345051</v>
      </c>
      <c r="F11302" s="11" t="s">
        <v>49989</v>
      </c>
      <c r="G11302" s="12" t="s">
        <v>37</v>
      </c>
      <c r="H11302" s="12" t="s">
        <v>86</v>
      </c>
      <c r="I11302" s="14" t="s">
        <v>2649</v>
      </c>
      <c r="J11302" s="12" t="s">
        <v>24</v>
      </c>
      <c r="K11302" s="12" t="s">
        <v>25</v>
      </c>
      <c r="L11302" s="12" t="s">
        <v>39</v>
      </c>
      <c r="M11302" s="11" t="s">
        <v>40</v>
      </c>
      <c r="N11302" s="11" t="s">
        <v>183</v>
      </c>
      <c r="O11302" s="12" t="s">
        <v>29</v>
      </c>
      <c r="P11302" s="12"/>
      <c r="Q11302" s="15" t="s">
        <v>49990</v>
      </c>
      <c r="R11302" s="12" t="s">
        <v>42</v>
      </c>
      <c r="S11302" s="11" t="s">
        <v>49991</v>
      </c>
      <c r="T11302" s="11" t="s">
        <v>49992</v>
      </c>
    </row>
    <row x14ac:dyDescent="0.25" r="11303" customHeight="1" ht="19.5">
      <c r="A11303" s="10">
        <v>45227</v>
      </c>
      <c r="B11303" s="11" t="s">
        <v>49993</v>
      </c>
      <c r="C11303" s="11" t="s">
        <v>545</v>
      </c>
      <c r="D11303" s="12"/>
      <c r="E11303" s="13">
        <v>15572778351</v>
      </c>
      <c r="F11303" s="11" t="s">
        <v>49994</v>
      </c>
      <c r="G11303" s="12" t="s">
        <v>115</v>
      </c>
      <c r="H11303" s="12" t="s">
        <v>98</v>
      </c>
      <c r="I11303" s="14" t="s">
        <v>328</v>
      </c>
      <c r="J11303" s="12" t="s">
        <v>24</v>
      </c>
      <c r="K11303" s="12" t="s">
        <v>25</v>
      </c>
      <c r="L11303" s="12" t="s">
        <v>39</v>
      </c>
      <c r="M11303" s="11" t="s">
        <v>40</v>
      </c>
      <c r="N11303" s="11" t="s">
        <v>28</v>
      </c>
      <c r="O11303" s="12" t="s">
        <v>29</v>
      </c>
      <c r="P11303" s="12"/>
      <c r="Q11303" s="15" t="s">
        <v>49995</v>
      </c>
      <c r="R11303" s="12" t="s">
        <v>42</v>
      </c>
      <c r="S11303" s="11" t="s">
        <v>49996</v>
      </c>
      <c r="T11303" s="11" t="s">
        <v>49997</v>
      </c>
    </row>
    <row x14ac:dyDescent="0.25" r="11304" customHeight="1" ht="19.5">
      <c r="A11304" s="10">
        <v>45227</v>
      </c>
      <c r="B11304" s="11" t="s">
        <v>49998</v>
      </c>
      <c r="C11304" s="11" t="s">
        <v>660</v>
      </c>
      <c r="D11304" s="12"/>
      <c r="E11304" s="13" t="s">
        <v>49999</v>
      </c>
      <c r="F11304" s="11" t="s">
        <v>50000</v>
      </c>
      <c r="G11304" s="12" t="s">
        <v>74</v>
      </c>
      <c r="H11304" s="12"/>
      <c r="I11304" s="14" t="s">
        <v>433</v>
      </c>
      <c r="J11304" s="12" t="s">
        <v>24</v>
      </c>
      <c r="K11304" s="12" t="s">
        <v>25</v>
      </c>
      <c r="L11304" s="12" t="s">
        <v>39</v>
      </c>
      <c r="M11304" s="11" t="s">
        <v>149</v>
      </c>
      <c r="N11304" s="11" t="s">
        <v>624</v>
      </c>
      <c r="O11304" s="12" t="s">
        <v>29</v>
      </c>
      <c r="P11304" s="12"/>
      <c r="Q11304" s="15" t="s">
        <v>50001</v>
      </c>
      <c r="R11304" s="12" t="s">
        <v>42</v>
      </c>
      <c r="S11304" s="11" t="s">
        <v>50002</v>
      </c>
      <c r="T11304" s="11" t="s">
        <v>50003</v>
      </c>
    </row>
    <row x14ac:dyDescent="0.25" r="11305" customHeight="1" ht="19.5">
      <c r="A11305" s="10">
        <v>45228</v>
      </c>
      <c r="B11305" s="11" t="s">
        <v>50004</v>
      </c>
      <c r="C11305" s="11" t="s">
        <v>691</v>
      </c>
      <c r="D11305" s="12"/>
      <c r="E11305" s="13">
        <v>13117279398</v>
      </c>
      <c r="F11305" s="11" t="s">
        <v>50005</v>
      </c>
      <c r="G11305" s="12" t="s">
        <v>37</v>
      </c>
      <c r="H11305" s="12"/>
      <c r="I11305" s="14" t="s">
        <v>63</v>
      </c>
      <c r="J11305" s="12" t="s">
        <v>24</v>
      </c>
      <c r="K11305" s="12" t="s">
        <v>25</v>
      </c>
      <c r="L11305" s="12" t="s">
        <v>39</v>
      </c>
      <c r="M11305" s="11" t="s">
        <v>40</v>
      </c>
      <c r="N11305" s="11" t="s">
        <v>28</v>
      </c>
      <c r="O11305" s="12" t="s">
        <v>29</v>
      </c>
      <c r="P11305" s="12"/>
      <c r="Q11305" s="15" t="s">
        <v>50006</v>
      </c>
      <c r="R11305" s="12" t="s">
        <v>42</v>
      </c>
      <c r="S11305" s="11" t="s">
        <v>50007</v>
      </c>
      <c r="T11305" s="11" t="s">
        <v>50008</v>
      </c>
    </row>
    <row x14ac:dyDescent="0.25" r="11306" customHeight="1" ht="19.5">
      <c r="A11306" s="10">
        <v>45227</v>
      </c>
      <c r="B11306" s="11" t="s">
        <v>50009</v>
      </c>
      <c r="C11306" s="11" t="s">
        <v>5684</v>
      </c>
      <c r="D11306" s="12"/>
      <c r="E11306" s="13">
        <v>17671272130</v>
      </c>
      <c r="F11306" s="11" t="s">
        <v>49807</v>
      </c>
      <c r="G11306" s="12" t="s">
        <v>23</v>
      </c>
      <c r="H11306" s="12"/>
      <c r="I11306" s="14" t="s">
        <v>8690</v>
      </c>
      <c r="J11306" s="12" t="s">
        <v>24</v>
      </c>
      <c r="K11306" s="12" t="s">
        <v>25</v>
      </c>
      <c r="L11306" s="12" t="s">
        <v>39</v>
      </c>
      <c r="M11306" s="11" t="s">
        <v>27</v>
      </c>
      <c r="N11306" s="11" t="s">
        <v>183</v>
      </c>
      <c r="O11306" s="12" t="s">
        <v>29</v>
      </c>
      <c r="P11306" s="12"/>
      <c r="Q11306" s="15" t="s">
        <v>50010</v>
      </c>
      <c r="R11306" s="12" t="s">
        <v>42</v>
      </c>
      <c r="S11306" s="11" t="s">
        <v>50011</v>
      </c>
      <c r="T11306" s="11" t="s">
        <v>7230</v>
      </c>
    </row>
    <row x14ac:dyDescent="0.25" r="11307" customHeight="1" ht="19.5">
      <c r="A11307" s="10">
        <v>45226</v>
      </c>
      <c r="B11307" s="11" t="s">
        <v>50012</v>
      </c>
      <c r="C11307" s="11" t="s">
        <v>4867</v>
      </c>
      <c r="D11307" s="12"/>
      <c r="E11307" s="13" t="s">
        <v>50013</v>
      </c>
      <c r="F11307" s="11" t="s">
        <v>50014</v>
      </c>
      <c r="G11307" s="12" t="s">
        <v>74</v>
      </c>
      <c r="H11307" s="12"/>
      <c r="I11307" s="14" t="s">
        <v>4870</v>
      </c>
      <c r="J11307" s="12" t="s">
        <v>24</v>
      </c>
      <c r="K11307" s="12" t="s">
        <v>25</v>
      </c>
      <c r="L11307" s="12" t="s">
        <v>39</v>
      </c>
      <c r="M11307" s="11" t="s">
        <v>149</v>
      </c>
      <c r="N11307" s="11" t="s">
        <v>4871</v>
      </c>
      <c r="O11307" s="12" t="s">
        <v>29</v>
      </c>
      <c r="P11307" s="12"/>
      <c r="Q11307" s="15" t="s">
        <v>50015</v>
      </c>
      <c r="R11307" s="12" t="s">
        <v>148</v>
      </c>
      <c r="S11307" s="11" t="s">
        <v>50016</v>
      </c>
      <c r="T11307" s="11" t="s">
        <v>4893</v>
      </c>
    </row>
    <row x14ac:dyDescent="0.25" r="11308" customHeight="1" ht="19.5">
      <c r="A11308" s="10">
        <v>45226</v>
      </c>
      <c r="B11308" s="11" t="s">
        <v>50017</v>
      </c>
      <c r="C11308" s="11" t="s">
        <v>5288</v>
      </c>
      <c r="D11308" s="12"/>
      <c r="E11308" s="13">
        <v>17386687892</v>
      </c>
      <c r="F11308" s="11" t="s">
        <v>7458</v>
      </c>
      <c r="G11308" s="12"/>
      <c r="H11308" s="12"/>
      <c r="I11308" s="14" t="s">
        <v>148</v>
      </c>
      <c r="J11308" s="12" t="s">
        <v>24</v>
      </c>
      <c r="K11308" s="12" t="s">
        <v>25</v>
      </c>
      <c r="L11308" s="12" t="s">
        <v>39</v>
      </c>
      <c r="M11308" s="11" t="s">
        <v>149</v>
      </c>
      <c r="N11308" s="11" t="s">
        <v>4871</v>
      </c>
      <c r="O11308" s="12" t="s">
        <v>29</v>
      </c>
      <c r="P11308" s="12"/>
      <c r="Q11308" s="15" t="s">
        <v>50018</v>
      </c>
      <c r="R11308" s="12" t="s">
        <v>148</v>
      </c>
      <c r="S11308" s="11" t="s">
        <v>50019</v>
      </c>
      <c r="T11308" s="11" t="s">
        <v>5291</v>
      </c>
    </row>
    <row x14ac:dyDescent="0.25" r="11309" customHeight="1" ht="19.5">
      <c r="A11309" s="10">
        <v>45226</v>
      </c>
      <c r="B11309" s="11" t="s">
        <v>50020</v>
      </c>
      <c r="C11309" s="11" t="s">
        <v>5684</v>
      </c>
      <c r="D11309" s="12"/>
      <c r="E11309" s="13">
        <v>18571013522</v>
      </c>
      <c r="F11309" s="11" t="s">
        <v>50021</v>
      </c>
      <c r="G11309" s="12" t="s">
        <v>37</v>
      </c>
      <c r="H11309" s="12"/>
      <c r="I11309" s="14" t="s">
        <v>2649</v>
      </c>
      <c r="J11309" s="12" t="s">
        <v>24</v>
      </c>
      <c r="K11309" s="12" t="s">
        <v>25</v>
      </c>
      <c r="L11309" s="12" t="s">
        <v>39</v>
      </c>
      <c r="M11309" s="11" t="s">
        <v>27</v>
      </c>
      <c r="N11309" s="11" t="s">
        <v>183</v>
      </c>
      <c r="O11309" s="12" t="s">
        <v>29</v>
      </c>
      <c r="P11309" s="12"/>
      <c r="Q11309" s="15" t="s">
        <v>50022</v>
      </c>
      <c r="R11309" s="12" t="s">
        <v>42</v>
      </c>
      <c r="S11309" s="11" t="s">
        <v>50023</v>
      </c>
      <c r="T11309" s="11" t="s">
        <v>14455</v>
      </c>
    </row>
    <row x14ac:dyDescent="0.25" r="11310" customHeight="1" ht="19.5">
      <c r="A11310" s="10">
        <v>45226</v>
      </c>
      <c r="B11310" s="11" t="s">
        <v>50024</v>
      </c>
      <c r="C11310" s="11" t="s">
        <v>4882</v>
      </c>
      <c r="D11310" s="12"/>
      <c r="E11310" s="13" t="s">
        <v>50025</v>
      </c>
      <c r="F11310" s="11" t="s">
        <v>50026</v>
      </c>
      <c r="G11310" s="12" t="s">
        <v>74</v>
      </c>
      <c r="H11310" s="12"/>
      <c r="I11310" s="14" t="s">
        <v>148</v>
      </c>
      <c r="J11310" s="12" t="s">
        <v>24</v>
      </c>
      <c r="K11310" s="12" t="s">
        <v>25</v>
      </c>
      <c r="L11310" s="12" t="s">
        <v>39</v>
      </c>
      <c r="M11310" s="11" t="s">
        <v>149</v>
      </c>
      <c r="N11310" s="11" t="s">
        <v>4871</v>
      </c>
      <c r="O11310" s="12" t="s">
        <v>29</v>
      </c>
      <c r="P11310" s="12"/>
      <c r="Q11310" s="15" t="s">
        <v>50027</v>
      </c>
      <c r="R11310" s="12" t="s">
        <v>148</v>
      </c>
      <c r="S11310" s="11" t="s">
        <v>50028</v>
      </c>
      <c r="T11310" s="11" t="s">
        <v>6808</v>
      </c>
    </row>
    <row x14ac:dyDescent="0.25" r="11311" customHeight="1" ht="19.5">
      <c r="A11311" s="10">
        <v>45226</v>
      </c>
      <c r="B11311" s="11" t="s">
        <v>50029</v>
      </c>
      <c r="C11311" s="11" t="s">
        <v>5684</v>
      </c>
      <c r="D11311" s="12"/>
      <c r="E11311" s="13">
        <v>18694086819</v>
      </c>
      <c r="F11311" s="11" t="s">
        <v>50030</v>
      </c>
      <c r="G11311" s="12" t="s">
        <v>37</v>
      </c>
      <c r="H11311" s="12"/>
      <c r="I11311" s="14" t="s">
        <v>189</v>
      </c>
      <c r="J11311" s="12" t="s">
        <v>24</v>
      </c>
      <c r="K11311" s="12" t="s">
        <v>25</v>
      </c>
      <c r="L11311" s="12" t="s">
        <v>39</v>
      </c>
      <c r="M11311" s="11" t="s">
        <v>27</v>
      </c>
      <c r="N11311" s="11" t="s">
        <v>183</v>
      </c>
      <c r="O11311" s="12" t="s">
        <v>29</v>
      </c>
      <c r="P11311" s="12"/>
      <c r="Q11311" s="15" t="s">
        <v>50031</v>
      </c>
      <c r="R11311" s="12" t="s">
        <v>42</v>
      </c>
      <c r="S11311" s="11" t="s">
        <v>50032</v>
      </c>
      <c r="T11311" s="11" t="s">
        <v>50033</v>
      </c>
    </row>
    <row x14ac:dyDescent="0.25" r="11312" customHeight="1" ht="19.5">
      <c r="A11312" s="10">
        <v>45228</v>
      </c>
      <c r="B11312" s="11" t="s">
        <v>50034</v>
      </c>
      <c r="C11312" s="11" t="s">
        <v>660</v>
      </c>
      <c r="D11312" s="12"/>
      <c r="E11312" s="13" t="s">
        <v>50035</v>
      </c>
      <c r="F11312" s="11" t="s">
        <v>50036</v>
      </c>
      <c r="G11312" s="12" t="s">
        <v>74</v>
      </c>
      <c r="H11312" s="12" t="s">
        <v>13468</v>
      </c>
      <c r="I11312" s="14" t="s">
        <v>148</v>
      </c>
      <c r="J11312" s="12" t="s">
        <v>24</v>
      </c>
      <c r="K11312" s="12" t="s">
        <v>25</v>
      </c>
      <c r="L11312" s="12" t="s">
        <v>39</v>
      </c>
      <c r="M11312" s="11" t="s">
        <v>149</v>
      </c>
      <c r="N11312" s="11" t="s">
        <v>624</v>
      </c>
      <c r="O11312" s="12" t="s">
        <v>29</v>
      </c>
      <c r="P11312" s="12"/>
      <c r="Q11312" s="15" t="s">
        <v>50037</v>
      </c>
      <c r="R11312" s="12" t="s">
        <v>42</v>
      </c>
      <c r="S11312" s="11" t="s">
        <v>50038</v>
      </c>
      <c r="T11312" s="11" t="s">
        <v>50039</v>
      </c>
    </row>
    <row x14ac:dyDescent="0.25" r="11313" customHeight="1" ht="19.5">
      <c r="A11313" s="10">
        <v>45228</v>
      </c>
      <c r="B11313" s="11" t="s">
        <v>50040</v>
      </c>
      <c r="C11313" s="11" t="s">
        <v>14521</v>
      </c>
      <c r="D11313" s="12"/>
      <c r="E11313" s="13">
        <v>15571711790</v>
      </c>
      <c r="F11313" s="11" t="s">
        <v>33167</v>
      </c>
      <c r="G11313" s="12" t="s">
        <v>48</v>
      </c>
      <c r="H11313" s="12"/>
      <c r="I11313" s="14" t="s">
        <v>415</v>
      </c>
      <c r="J11313" s="12" t="s">
        <v>24</v>
      </c>
      <c r="K11313" s="12" t="s">
        <v>25</v>
      </c>
      <c r="L11313" s="12" t="s">
        <v>39</v>
      </c>
      <c r="M11313" s="11" t="s">
        <v>27</v>
      </c>
      <c r="N11313" s="11" t="s">
        <v>28</v>
      </c>
      <c r="O11313" s="12" t="s">
        <v>29</v>
      </c>
      <c r="P11313" s="12"/>
      <c r="Q11313" s="15" t="s">
        <v>50041</v>
      </c>
      <c r="R11313" s="12" t="s">
        <v>42</v>
      </c>
      <c r="S11313" s="11" t="s">
        <v>50042</v>
      </c>
      <c r="T11313" s="11" t="s">
        <v>33170</v>
      </c>
    </row>
    <row x14ac:dyDescent="0.25" r="11314" customHeight="1" ht="19.5">
      <c r="A11314" s="10">
        <v>45226</v>
      </c>
      <c r="B11314" s="11" t="s">
        <v>50043</v>
      </c>
      <c r="C11314" s="11" t="s">
        <v>4867</v>
      </c>
      <c r="D11314" s="12"/>
      <c r="E11314" s="13" t="s">
        <v>50044</v>
      </c>
      <c r="F11314" s="11" t="s">
        <v>50045</v>
      </c>
      <c r="G11314" s="12" t="s">
        <v>74</v>
      </c>
      <c r="H11314" s="12"/>
      <c r="I11314" s="14" t="s">
        <v>4870</v>
      </c>
      <c r="J11314" s="12" t="s">
        <v>24</v>
      </c>
      <c r="K11314" s="12" t="s">
        <v>25</v>
      </c>
      <c r="L11314" s="12" t="s">
        <v>39</v>
      </c>
      <c r="M11314" s="11" t="s">
        <v>149</v>
      </c>
      <c r="N11314" s="11" t="s">
        <v>4871</v>
      </c>
      <c r="O11314" s="12" t="s">
        <v>29</v>
      </c>
      <c r="P11314" s="12"/>
      <c r="Q11314" s="15" t="s">
        <v>50046</v>
      </c>
      <c r="R11314" s="12" t="s">
        <v>148</v>
      </c>
      <c r="S11314" s="11" t="s">
        <v>50047</v>
      </c>
      <c r="T11314" s="11" t="s">
        <v>4906</v>
      </c>
    </row>
    <row x14ac:dyDescent="0.25" r="11315" customHeight="1" ht="19.5">
      <c r="A11315" s="10">
        <v>45226</v>
      </c>
      <c r="B11315" s="11" t="s">
        <v>50048</v>
      </c>
      <c r="C11315" s="11" t="s">
        <v>4882</v>
      </c>
      <c r="D11315" s="12"/>
      <c r="E11315" s="13" t="s">
        <v>50049</v>
      </c>
      <c r="F11315" s="11" t="s">
        <v>49374</v>
      </c>
      <c r="G11315" s="12" t="s">
        <v>74</v>
      </c>
      <c r="H11315" s="12"/>
      <c r="I11315" s="14" t="s">
        <v>590</v>
      </c>
      <c r="J11315" s="12" t="s">
        <v>24</v>
      </c>
      <c r="K11315" s="12" t="s">
        <v>25</v>
      </c>
      <c r="L11315" s="12" t="s">
        <v>39</v>
      </c>
      <c r="M11315" s="11" t="s">
        <v>149</v>
      </c>
      <c r="N11315" s="11" t="s">
        <v>4871</v>
      </c>
      <c r="O11315" s="12" t="s">
        <v>29</v>
      </c>
      <c r="P11315" s="12"/>
      <c r="Q11315" s="15" t="s">
        <v>50050</v>
      </c>
      <c r="R11315" s="12" t="s">
        <v>42</v>
      </c>
      <c r="S11315" s="11" t="s">
        <v>50051</v>
      </c>
      <c r="T11315" s="11" t="s">
        <v>4899</v>
      </c>
    </row>
    <row x14ac:dyDescent="0.25" r="11316" customHeight="1" ht="19.5">
      <c r="A11316" s="10">
        <v>45226</v>
      </c>
      <c r="B11316" s="11" t="s">
        <v>50052</v>
      </c>
      <c r="C11316" s="11" t="s">
        <v>5117</v>
      </c>
      <c r="D11316" s="12"/>
      <c r="E11316" s="13" t="s">
        <v>50053</v>
      </c>
      <c r="F11316" s="11" t="s">
        <v>50054</v>
      </c>
      <c r="G11316" s="12" t="s">
        <v>74</v>
      </c>
      <c r="H11316" s="12" t="s">
        <v>121</v>
      </c>
      <c r="I11316" s="14" t="s">
        <v>4975</v>
      </c>
      <c r="J11316" s="12" t="s">
        <v>24</v>
      </c>
      <c r="K11316" s="12" t="s">
        <v>25</v>
      </c>
      <c r="L11316" s="12" t="s">
        <v>39</v>
      </c>
      <c r="M11316" s="11" t="s">
        <v>149</v>
      </c>
      <c r="N11316" s="11" t="s">
        <v>4871</v>
      </c>
      <c r="O11316" s="12" t="s">
        <v>29</v>
      </c>
      <c r="P11316" s="12"/>
      <c r="Q11316" s="15" t="s">
        <v>50055</v>
      </c>
      <c r="R11316" s="12" t="s">
        <v>148</v>
      </c>
      <c r="S11316" s="11" t="s">
        <v>50056</v>
      </c>
      <c r="T11316" s="11" t="s">
        <v>7782</v>
      </c>
    </row>
    <row x14ac:dyDescent="0.25" r="11317" customHeight="1" ht="19.5">
      <c r="A11317" s="10">
        <v>45228</v>
      </c>
      <c r="B11317" s="11" t="s">
        <v>50057</v>
      </c>
      <c r="C11317" s="11" t="s">
        <v>5684</v>
      </c>
      <c r="D11317" s="12"/>
      <c r="E11317" s="13">
        <v>15549291641</v>
      </c>
      <c r="F11317" s="11" t="s">
        <v>50058</v>
      </c>
      <c r="G11317" s="12" t="s">
        <v>216</v>
      </c>
      <c r="H11317" s="12"/>
      <c r="I11317" s="14" t="s">
        <v>87</v>
      </c>
      <c r="J11317" s="12" t="s">
        <v>24</v>
      </c>
      <c r="K11317" s="12" t="s">
        <v>25</v>
      </c>
      <c r="L11317" s="12" t="s">
        <v>39</v>
      </c>
      <c r="M11317" s="11" t="s">
        <v>40</v>
      </c>
      <c r="N11317" s="11" t="s">
        <v>183</v>
      </c>
      <c r="O11317" s="12" t="s">
        <v>29</v>
      </c>
      <c r="P11317" s="12"/>
      <c r="Q11317" s="15" t="s">
        <v>50059</v>
      </c>
      <c r="R11317" s="12" t="s">
        <v>42</v>
      </c>
      <c r="S11317" s="11" t="s">
        <v>50060</v>
      </c>
      <c r="T11317" s="11" t="s">
        <v>50061</v>
      </c>
    </row>
    <row x14ac:dyDescent="0.25" r="11318" customHeight="1" ht="19.5">
      <c r="A11318" s="10">
        <v>45226</v>
      </c>
      <c r="B11318" s="11" t="s">
        <v>50062</v>
      </c>
      <c r="C11318" s="11" t="s">
        <v>4867</v>
      </c>
      <c r="D11318" s="12"/>
      <c r="E11318" s="13" t="s">
        <v>38237</v>
      </c>
      <c r="F11318" s="11" t="s">
        <v>38238</v>
      </c>
      <c r="G11318" s="12" t="s">
        <v>74</v>
      </c>
      <c r="H11318" s="12"/>
      <c r="I11318" s="14" t="s">
        <v>4870</v>
      </c>
      <c r="J11318" s="12" t="s">
        <v>24</v>
      </c>
      <c r="K11318" s="12" t="s">
        <v>25</v>
      </c>
      <c r="L11318" s="12" t="s">
        <v>39</v>
      </c>
      <c r="M11318" s="11" t="s">
        <v>149</v>
      </c>
      <c r="N11318" s="11" t="s">
        <v>4871</v>
      </c>
      <c r="O11318" s="12" t="s">
        <v>29</v>
      </c>
      <c r="P11318" s="12"/>
      <c r="Q11318" s="15" t="s">
        <v>50063</v>
      </c>
      <c r="R11318" s="12" t="s">
        <v>148</v>
      </c>
      <c r="S11318" s="11" t="s">
        <v>50064</v>
      </c>
      <c r="T11318" s="11" t="s">
        <v>4893</v>
      </c>
    </row>
    <row x14ac:dyDescent="0.25" r="11319" customHeight="1" ht="19.5">
      <c r="A11319" s="10">
        <v>45228</v>
      </c>
      <c r="B11319" s="11" t="s">
        <v>50065</v>
      </c>
      <c r="C11319" s="11" t="s">
        <v>660</v>
      </c>
      <c r="D11319" s="12"/>
      <c r="E11319" s="13" t="s">
        <v>50066</v>
      </c>
      <c r="F11319" s="11" t="s">
        <v>11297</v>
      </c>
      <c r="G11319" s="12" t="s">
        <v>74</v>
      </c>
      <c r="H11319" s="12"/>
      <c r="I11319" s="14" t="s">
        <v>148</v>
      </c>
      <c r="J11319" s="12" t="s">
        <v>24</v>
      </c>
      <c r="K11319" s="12" t="s">
        <v>25</v>
      </c>
      <c r="L11319" s="12" t="s">
        <v>39</v>
      </c>
      <c r="M11319" s="11" t="s">
        <v>149</v>
      </c>
      <c r="N11319" s="11" t="s">
        <v>624</v>
      </c>
      <c r="O11319" s="12" t="s">
        <v>29</v>
      </c>
      <c r="P11319" s="12"/>
      <c r="Q11319" s="15" t="s">
        <v>50067</v>
      </c>
      <c r="R11319" s="12" t="s">
        <v>42</v>
      </c>
      <c r="S11319" s="11" t="s">
        <v>50068</v>
      </c>
      <c r="T11319" s="11" t="s">
        <v>50069</v>
      </c>
    </row>
    <row x14ac:dyDescent="0.25" r="11320" customHeight="1" ht="19.5">
      <c r="A11320" s="10">
        <v>45227</v>
      </c>
      <c r="B11320" s="11" t="s">
        <v>50070</v>
      </c>
      <c r="C11320" s="11" t="s">
        <v>20930</v>
      </c>
      <c r="D11320" s="12"/>
      <c r="E11320" s="13" t="s">
        <v>14527</v>
      </c>
      <c r="F11320" s="11" t="s">
        <v>14528</v>
      </c>
      <c r="G11320" s="12" t="s">
        <v>74</v>
      </c>
      <c r="H11320" s="12" t="s">
        <v>457</v>
      </c>
      <c r="I11320" s="14" t="s">
        <v>221</v>
      </c>
      <c r="J11320" s="12" t="s">
        <v>24</v>
      </c>
      <c r="K11320" s="12" t="s">
        <v>25</v>
      </c>
      <c r="L11320" s="12" t="s">
        <v>39</v>
      </c>
      <c r="M11320" s="11" t="s">
        <v>5264</v>
      </c>
      <c r="N11320" s="11" t="s">
        <v>28</v>
      </c>
      <c r="O11320" s="12" t="s">
        <v>29</v>
      </c>
      <c r="P11320" s="12"/>
      <c r="Q11320" s="15" t="s">
        <v>50071</v>
      </c>
      <c r="R11320" s="12" t="s">
        <v>42</v>
      </c>
      <c r="S11320" s="11" t="s">
        <v>50072</v>
      </c>
      <c r="T11320" s="11" t="s">
        <v>14531</v>
      </c>
    </row>
    <row x14ac:dyDescent="0.25" r="11321" customHeight="1" ht="19.5">
      <c r="A11321" s="10">
        <v>45226</v>
      </c>
      <c r="B11321" s="11" t="s">
        <v>50073</v>
      </c>
      <c r="C11321" s="11" t="s">
        <v>4867</v>
      </c>
      <c r="D11321" s="12"/>
      <c r="E11321" s="13" t="s">
        <v>50074</v>
      </c>
      <c r="F11321" s="11" t="s">
        <v>50075</v>
      </c>
      <c r="G11321" s="12" t="s">
        <v>74</v>
      </c>
      <c r="H11321" s="12" t="s">
        <v>98</v>
      </c>
      <c r="I11321" s="14" t="s">
        <v>4870</v>
      </c>
      <c r="J11321" s="12" t="s">
        <v>24</v>
      </c>
      <c r="K11321" s="12" t="s">
        <v>25</v>
      </c>
      <c r="L11321" s="12" t="s">
        <v>39</v>
      </c>
      <c r="M11321" s="11" t="s">
        <v>149</v>
      </c>
      <c r="N11321" s="11" t="s">
        <v>4871</v>
      </c>
      <c r="O11321" s="12" t="s">
        <v>29</v>
      </c>
      <c r="P11321" s="12"/>
      <c r="Q11321" s="15" t="s">
        <v>50076</v>
      </c>
      <c r="R11321" s="12" t="s">
        <v>148</v>
      </c>
      <c r="S11321" s="11" t="s">
        <v>50077</v>
      </c>
      <c r="T11321" s="11" t="s">
        <v>4874</v>
      </c>
    </row>
    <row x14ac:dyDescent="0.25" r="11322" customHeight="1" ht="19.5">
      <c r="A11322" s="10">
        <v>45226</v>
      </c>
      <c r="B11322" s="11" t="s">
        <v>50078</v>
      </c>
      <c r="C11322" s="11" t="s">
        <v>4882</v>
      </c>
      <c r="D11322" s="12"/>
      <c r="E11322" s="13" t="s">
        <v>35486</v>
      </c>
      <c r="F11322" s="11" t="s">
        <v>35487</v>
      </c>
      <c r="G11322" s="12" t="s">
        <v>74</v>
      </c>
      <c r="H11322" s="12" t="s">
        <v>14041</v>
      </c>
      <c r="I11322" s="14" t="s">
        <v>148</v>
      </c>
      <c r="J11322" s="12" t="s">
        <v>24</v>
      </c>
      <c r="K11322" s="12" t="s">
        <v>25</v>
      </c>
      <c r="L11322" s="12" t="s">
        <v>39</v>
      </c>
      <c r="M11322" s="11" t="s">
        <v>149</v>
      </c>
      <c r="N11322" s="11" t="s">
        <v>4871</v>
      </c>
      <c r="O11322" s="12" t="s">
        <v>29</v>
      </c>
      <c r="P11322" s="12"/>
      <c r="Q11322" s="15" t="s">
        <v>50079</v>
      </c>
      <c r="R11322" s="12" t="s">
        <v>148</v>
      </c>
      <c r="S11322" s="11" t="s">
        <v>50080</v>
      </c>
      <c r="T11322" s="11" t="s">
        <v>5312</v>
      </c>
    </row>
    <row x14ac:dyDescent="0.25" r="11323" customHeight="1" ht="19.5">
      <c r="A11323" s="10">
        <v>45227</v>
      </c>
      <c r="B11323" s="11" t="s">
        <v>50081</v>
      </c>
      <c r="C11323" s="11" t="s">
        <v>5684</v>
      </c>
      <c r="D11323" s="12"/>
      <c r="E11323" s="13">
        <v>15572748530</v>
      </c>
      <c r="F11323" s="11" t="s">
        <v>50082</v>
      </c>
      <c r="G11323" s="12" t="s">
        <v>56</v>
      </c>
      <c r="H11323" s="12"/>
      <c r="I11323" s="14" t="s">
        <v>486</v>
      </c>
      <c r="J11323" s="12" t="s">
        <v>24</v>
      </c>
      <c r="K11323" s="12" t="s">
        <v>25</v>
      </c>
      <c r="L11323" s="12" t="s">
        <v>39</v>
      </c>
      <c r="M11323" s="11" t="s">
        <v>40</v>
      </c>
      <c r="N11323" s="11" t="s">
        <v>183</v>
      </c>
      <c r="O11323" s="12" t="s">
        <v>29</v>
      </c>
      <c r="P11323" s="12"/>
      <c r="Q11323" s="15" t="s">
        <v>50083</v>
      </c>
      <c r="R11323" s="12" t="s">
        <v>42</v>
      </c>
      <c r="S11323" s="11" t="s">
        <v>50084</v>
      </c>
      <c r="T11323" s="11" t="s">
        <v>50085</v>
      </c>
    </row>
    <row x14ac:dyDescent="0.25" r="11324" customHeight="1" ht="19.5">
      <c r="A11324" s="10">
        <v>45228</v>
      </c>
      <c r="B11324" s="11" t="s">
        <v>50086</v>
      </c>
      <c r="C11324" s="11" t="s">
        <v>5811</v>
      </c>
      <c r="D11324" s="12"/>
      <c r="E11324" s="13">
        <v>15607205777</v>
      </c>
      <c r="F11324" s="11" t="s">
        <v>48059</v>
      </c>
      <c r="G11324" s="12" t="s">
        <v>115</v>
      </c>
      <c r="H11324" s="12"/>
      <c r="I11324" s="14" t="s">
        <v>1914</v>
      </c>
      <c r="J11324" s="12" t="s">
        <v>24</v>
      </c>
      <c r="K11324" s="12" t="s">
        <v>25</v>
      </c>
      <c r="L11324" s="12" t="s">
        <v>39</v>
      </c>
      <c r="M11324" s="11" t="s">
        <v>27</v>
      </c>
      <c r="N11324" s="11" t="s">
        <v>28</v>
      </c>
      <c r="O11324" s="12" t="s">
        <v>29</v>
      </c>
      <c r="P11324" s="12"/>
      <c r="Q11324" s="15" t="s">
        <v>50087</v>
      </c>
      <c r="R11324" s="12" t="s">
        <v>42</v>
      </c>
      <c r="S11324" s="11" t="s">
        <v>50088</v>
      </c>
      <c r="T11324" s="11" t="s">
        <v>50089</v>
      </c>
    </row>
    <row x14ac:dyDescent="0.25" r="11325" customHeight="1" ht="19.5">
      <c r="A11325" s="10">
        <v>45228</v>
      </c>
      <c r="B11325" s="11" t="s">
        <v>50090</v>
      </c>
      <c r="C11325" s="11" t="s">
        <v>15327</v>
      </c>
      <c r="D11325" s="12"/>
      <c r="E11325" s="13">
        <v>15571717756</v>
      </c>
      <c r="F11325" s="11" t="s">
        <v>50091</v>
      </c>
      <c r="G11325" s="12" t="s">
        <v>48</v>
      </c>
      <c r="H11325" s="12"/>
      <c r="I11325" s="14" t="s">
        <v>2649</v>
      </c>
      <c r="J11325" s="12" t="s">
        <v>24</v>
      </c>
      <c r="K11325" s="12" t="s">
        <v>25</v>
      </c>
      <c r="L11325" s="12" t="s">
        <v>39</v>
      </c>
      <c r="M11325" s="11" t="s">
        <v>27</v>
      </c>
      <c r="N11325" s="11" t="s">
        <v>28</v>
      </c>
      <c r="O11325" s="12" t="s">
        <v>29</v>
      </c>
      <c r="P11325" s="12"/>
      <c r="Q11325" s="15" t="s">
        <v>50092</v>
      </c>
      <c r="R11325" s="12" t="s">
        <v>42</v>
      </c>
      <c r="S11325" s="11" t="s">
        <v>50093</v>
      </c>
      <c r="T11325" s="11" t="s">
        <v>50094</v>
      </c>
    </row>
    <row x14ac:dyDescent="0.25" r="11326" customHeight="1" ht="19.5">
      <c r="A11326" s="10">
        <v>45227</v>
      </c>
      <c r="B11326" s="11" t="s">
        <v>50095</v>
      </c>
      <c r="C11326" s="11" t="s">
        <v>5811</v>
      </c>
      <c r="D11326" s="12"/>
      <c r="E11326" s="13">
        <v>15607205777</v>
      </c>
      <c r="F11326" s="11" t="s">
        <v>48059</v>
      </c>
      <c r="G11326" s="12" t="s">
        <v>115</v>
      </c>
      <c r="H11326" s="12"/>
      <c r="I11326" s="14" t="s">
        <v>1914</v>
      </c>
      <c r="J11326" s="12" t="s">
        <v>24</v>
      </c>
      <c r="K11326" s="12" t="s">
        <v>25</v>
      </c>
      <c r="L11326" s="12" t="s">
        <v>39</v>
      </c>
      <c r="M11326" s="11" t="s">
        <v>27</v>
      </c>
      <c r="N11326" s="11" t="s">
        <v>28</v>
      </c>
      <c r="O11326" s="12" t="s">
        <v>29</v>
      </c>
      <c r="P11326" s="12"/>
      <c r="Q11326" s="15" t="s">
        <v>50096</v>
      </c>
      <c r="R11326" s="12" t="s">
        <v>42</v>
      </c>
      <c r="S11326" s="11" t="s">
        <v>50097</v>
      </c>
      <c r="T11326" s="11" t="s">
        <v>50098</v>
      </c>
    </row>
    <row x14ac:dyDescent="0.25" r="11327" customHeight="1" ht="19.5">
      <c r="A11327" s="10">
        <v>45228</v>
      </c>
      <c r="B11327" s="11" t="s">
        <v>50099</v>
      </c>
      <c r="C11327" s="11" t="s">
        <v>7142</v>
      </c>
      <c r="D11327" s="12"/>
      <c r="E11327" s="13">
        <v>13217270202</v>
      </c>
      <c r="F11327" s="11" t="s">
        <v>26297</v>
      </c>
      <c r="G11327" s="12" t="s">
        <v>74</v>
      </c>
      <c r="H11327" s="12"/>
      <c r="I11327" s="14" t="s">
        <v>221</v>
      </c>
      <c r="J11327" s="12" t="s">
        <v>24</v>
      </c>
      <c r="K11327" s="12" t="s">
        <v>25</v>
      </c>
      <c r="L11327" s="12" t="s">
        <v>39</v>
      </c>
      <c r="M11327" s="11" t="s">
        <v>40</v>
      </c>
      <c r="N11327" s="11" t="s">
        <v>28</v>
      </c>
      <c r="O11327" s="12" t="s">
        <v>29</v>
      </c>
      <c r="P11327" s="12"/>
      <c r="Q11327" s="15" t="s">
        <v>50100</v>
      </c>
      <c r="R11327" s="12" t="s">
        <v>42</v>
      </c>
      <c r="S11327" s="11" t="s">
        <v>50101</v>
      </c>
      <c r="T11327" s="11" t="s">
        <v>50102</v>
      </c>
    </row>
    <row x14ac:dyDescent="0.25" r="11328" customHeight="1" ht="19.5">
      <c r="A11328" s="10">
        <v>45226</v>
      </c>
      <c r="B11328" s="11" t="s">
        <v>50103</v>
      </c>
      <c r="C11328" s="11" t="s">
        <v>5117</v>
      </c>
      <c r="D11328" s="12"/>
      <c r="E11328" s="13" t="s">
        <v>50104</v>
      </c>
      <c r="F11328" s="11" t="s">
        <v>29593</v>
      </c>
      <c r="G11328" s="12" t="s">
        <v>74</v>
      </c>
      <c r="H11328" s="12"/>
      <c r="I11328" s="14" t="s">
        <v>4975</v>
      </c>
      <c r="J11328" s="12" t="s">
        <v>24</v>
      </c>
      <c r="K11328" s="12" t="s">
        <v>25</v>
      </c>
      <c r="L11328" s="12" t="s">
        <v>39</v>
      </c>
      <c r="M11328" s="11" t="s">
        <v>149</v>
      </c>
      <c r="N11328" s="11" t="s">
        <v>4871</v>
      </c>
      <c r="O11328" s="12" t="s">
        <v>29</v>
      </c>
      <c r="P11328" s="12"/>
      <c r="Q11328" s="15" t="s">
        <v>50105</v>
      </c>
      <c r="R11328" s="12" t="s">
        <v>148</v>
      </c>
      <c r="S11328" s="11" t="s">
        <v>50106</v>
      </c>
      <c r="T11328" s="11" t="s">
        <v>7910</v>
      </c>
    </row>
    <row x14ac:dyDescent="0.25" r="11329" customHeight="1" ht="19.5">
      <c r="A11329" s="10">
        <v>45226</v>
      </c>
      <c r="B11329" s="11" t="s">
        <v>50107</v>
      </c>
      <c r="C11329" s="11" t="s">
        <v>5060</v>
      </c>
      <c r="D11329" s="12"/>
      <c r="E11329" s="13" t="s">
        <v>50108</v>
      </c>
      <c r="F11329" s="11" t="s">
        <v>6798</v>
      </c>
      <c r="G11329" s="12" t="s">
        <v>74</v>
      </c>
      <c r="H11329" s="12" t="s">
        <v>86</v>
      </c>
      <c r="I11329" s="14" t="s">
        <v>4975</v>
      </c>
      <c r="J11329" s="12" t="s">
        <v>24</v>
      </c>
      <c r="K11329" s="12" t="s">
        <v>25</v>
      </c>
      <c r="L11329" s="12" t="s">
        <v>39</v>
      </c>
      <c r="M11329" s="11" t="s">
        <v>149</v>
      </c>
      <c r="N11329" s="11" t="s">
        <v>4871</v>
      </c>
      <c r="O11329" s="12" t="s">
        <v>29</v>
      </c>
      <c r="P11329" s="12"/>
      <c r="Q11329" s="15" t="s">
        <v>50109</v>
      </c>
      <c r="R11329" s="12" t="s">
        <v>148</v>
      </c>
      <c r="S11329" s="11" t="s">
        <v>50110</v>
      </c>
      <c r="T11329" s="11" t="s">
        <v>4874</v>
      </c>
    </row>
    <row x14ac:dyDescent="0.25" r="11330" customHeight="1" ht="19.5">
      <c r="A11330" s="10">
        <v>45226</v>
      </c>
      <c r="B11330" s="11" t="s">
        <v>50111</v>
      </c>
      <c r="C11330" s="11" t="s">
        <v>5060</v>
      </c>
      <c r="D11330" s="12"/>
      <c r="E11330" s="13" t="s">
        <v>50112</v>
      </c>
      <c r="F11330" s="11" t="s">
        <v>50113</v>
      </c>
      <c r="G11330" s="12" t="s">
        <v>74</v>
      </c>
      <c r="H11330" s="12" t="s">
        <v>13780</v>
      </c>
      <c r="I11330" s="14" t="s">
        <v>4975</v>
      </c>
      <c r="J11330" s="12" t="s">
        <v>24</v>
      </c>
      <c r="K11330" s="12" t="s">
        <v>25</v>
      </c>
      <c r="L11330" s="12" t="s">
        <v>39</v>
      </c>
      <c r="M11330" s="11" t="s">
        <v>149</v>
      </c>
      <c r="N11330" s="11" t="s">
        <v>4871</v>
      </c>
      <c r="O11330" s="12" t="s">
        <v>29</v>
      </c>
      <c r="P11330" s="12"/>
      <c r="Q11330" s="15" t="s">
        <v>50114</v>
      </c>
      <c r="R11330" s="12" t="s">
        <v>148</v>
      </c>
      <c r="S11330" s="11" t="s">
        <v>50115</v>
      </c>
      <c r="T11330" s="11" t="s">
        <v>4874</v>
      </c>
    </row>
    <row x14ac:dyDescent="0.25" r="11331" customHeight="1" ht="19.5">
      <c r="A11331" s="10">
        <v>45226</v>
      </c>
      <c r="B11331" s="11" t="s">
        <v>50116</v>
      </c>
      <c r="C11331" s="11" t="s">
        <v>5117</v>
      </c>
      <c r="D11331" s="12"/>
      <c r="E11331" s="13" t="s">
        <v>50117</v>
      </c>
      <c r="F11331" s="11" t="s">
        <v>50118</v>
      </c>
      <c r="G11331" s="12" t="s">
        <v>74</v>
      </c>
      <c r="H11331" s="12"/>
      <c r="I11331" s="14" t="s">
        <v>4975</v>
      </c>
      <c r="J11331" s="12" t="s">
        <v>24</v>
      </c>
      <c r="K11331" s="12" t="s">
        <v>25</v>
      </c>
      <c r="L11331" s="12" t="s">
        <v>39</v>
      </c>
      <c r="M11331" s="11" t="s">
        <v>149</v>
      </c>
      <c r="N11331" s="11" t="s">
        <v>4871</v>
      </c>
      <c r="O11331" s="12" t="s">
        <v>29</v>
      </c>
      <c r="P11331" s="12"/>
      <c r="Q11331" s="15" t="s">
        <v>50119</v>
      </c>
      <c r="R11331" s="12" t="s">
        <v>148</v>
      </c>
      <c r="S11331" s="11" t="s">
        <v>50120</v>
      </c>
      <c r="T11331" s="11" t="s">
        <v>4874</v>
      </c>
    </row>
    <row x14ac:dyDescent="0.25" r="11332" customHeight="1" ht="19.5">
      <c r="A11332" s="10">
        <v>45226</v>
      </c>
      <c r="B11332" s="11" t="s">
        <v>50121</v>
      </c>
      <c r="C11332" s="11" t="s">
        <v>5060</v>
      </c>
      <c r="D11332" s="12"/>
      <c r="E11332" s="13" t="s">
        <v>50122</v>
      </c>
      <c r="F11332" s="11" t="s">
        <v>50123</v>
      </c>
      <c r="G11332" s="12" t="s">
        <v>74</v>
      </c>
      <c r="H11332" s="12" t="s">
        <v>13780</v>
      </c>
      <c r="I11332" s="14" t="s">
        <v>4975</v>
      </c>
      <c r="J11332" s="12" t="s">
        <v>24</v>
      </c>
      <c r="K11332" s="12" t="s">
        <v>25</v>
      </c>
      <c r="L11332" s="12" t="s">
        <v>39</v>
      </c>
      <c r="M11332" s="11" t="s">
        <v>149</v>
      </c>
      <c r="N11332" s="11" t="s">
        <v>4871</v>
      </c>
      <c r="O11332" s="12" t="s">
        <v>29</v>
      </c>
      <c r="P11332" s="12"/>
      <c r="Q11332" s="15" t="s">
        <v>50124</v>
      </c>
      <c r="R11332" s="12" t="s">
        <v>148</v>
      </c>
      <c r="S11332" s="11" t="s">
        <v>50125</v>
      </c>
      <c r="T11332" s="11" t="s">
        <v>4874</v>
      </c>
    </row>
    <row x14ac:dyDescent="0.25" r="11333" customHeight="1" ht="19.5">
      <c r="A11333" s="10">
        <v>45226</v>
      </c>
      <c r="B11333" s="11" t="s">
        <v>50126</v>
      </c>
      <c r="C11333" s="11" t="s">
        <v>5137</v>
      </c>
      <c r="D11333" s="12"/>
      <c r="E11333" s="13" t="s">
        <v>50127</v>
      </c>
      <c r="F11333" s="11" t="s">
        <v>50128</v>
      </c>
      <c r="G11333" s="12" t="s">
        <v>2674</v>
      </c>
      <c r="H11333" s="12"/>
      <c r="I11333" s="14" t="s">
        <v>5140</v>
      </c>
      <c r="J11333" s="12" t="s">
        <v>24</v>
      </c>
      <c r="K11333" s="12" t="s">
        <v>25</v>
      </c>
      <c r="L11333" s="12" t="s">
        <v>39</v>
      </c>
      <c r="M11333" s="11" t="s">
        <v>149</v>
      </c>
      <c r="N11333" s="11" t="s">
        <v>4871</v>
      </c>
      <c r="O11333" s="12" t="s">
        <v>29</v>
      </c>
      <c r="P11333" s="12"/>
      <c r="Q11333" s="15" t="s">
        <v>50129</v>
      </c>
      <c r="R11333" s="12" t="s">
        <v>148</v>
      </c>
      <c r="S11333" s="11" t="s">
        <v>50130</v>
      </c>
      <c r="T11333" s="11" t="s">
        <v>4874</v>
      </c>
    </row>
    <row x14ac:dyDescent="0.25" r="11334" customHeight="1" ht="19.5">
      <c r="A11334" s="10">
        <v>45226</v>
      </c>
      <c r="B11334" s="11" t="s">
        <v>50131</v>
      </c>
      <c r="C11334" s="11" t="s">
        <v>5117</v>
      </c>
      <c r="D11334" s="12"/>
      <c r="E11334" s="13" t="s">
        <v>50132</v>
      </c>
      <c r="F11334" s="11" t="s">
        <v>50133</v>
      </c>
      <c r="G11334" s="12" t="s">
        <v>74</v>
      </c>
      <c r="H11334" s="12" t="s">
        <v>86</v>
      </c>
      <c r="I11334" s="14" t="s">
        <v>4975</v>
      </c>
      <c r="J11334" s="12" t="s">
        <v>24</v>
      </c>
      <c r="K11334" s="12" t="s">
        <v>25</v>
      </c>
      <c r="L11334" s="12" t="s">
        <v>39</v>
      </c>
      <c r="M11334" s="11" t="s">
        <v>149</v>
      </c>
      <c r="N11334" s="11" t="s">
        <v>4871</v>
      </c>
      <c r="O11334" s="12" t="s">
        <v>29</v>
      </c>
      <c r="P11334" s="12"/>
      <c r="Q11334" s="15" t="s">
        <v>50134</v>
      </c>
      <c r="R11334" s="12" t="s">
        <v>148</v>
      </c>
      <c r="S11334" s="11" t="s">
        <v>50135</v>
      </c>
      <c r="T11334" s="11" t="s">
        <v>4978</v>
      </c>
    </row>
    <row x14ac:dyDescent="0.25" r="11335" customHeight="1" ht="19.5">
      <c r="A11335" s="10">
        <v>45226</v>
      </c>
      <c r="B11335" s="11" t="s">
        <v>50136</v>
      </c>
      <c r="C11335" s="11" t="s">
        <v>5060</v>
      </c>
      <c r="D11335" s="12"/>
      <c r="E11335" s="13" t="s">
        <v>50137</v>
      </c>
      <c r="F11335" s="11" t="s">
        <v>25846</v>
      </c>
      <c r="G11335" s="12" t="s">
        <v>74</v>
      </c>
      <c r="H11335" s="12"/>
      <c r="I11335" s="14" t="s">
        <v>4975</v>
      </c>
      <c r="J11335" s="12" t="s">
        <v>24</v>
      </c>
      <c r="K11335" s="12" t="s">
        <v>25</v>
      </c>
      <c r="L11335" s="12" t="s">
        <v>39</v>
      </c>
      <c r="M11335" s="11" t="s">
        <v>149</v>
      </c>
      <c r="N11335" s="11" t="s">
        <v>4871</v>
      </c>
      <c r="O11335" s="12" t="s">
        <v>29</v>
      </c>
      <c r="P11335" s="12"/>
      <c r="Q11335" s="15" t="s">
        <v>50138</v>
      </c>
      <c r="R11335" s="12" t="s">
        <v>148</v>
      </c>
      <c r="S11335" s="11" t="s">
        <v>50139</v>
      </c>
      <c r="T11335" s="11" t="s">
        <v>4874</v>
      </c>
    </row>
    <row x14ac:dyDescent="0.25" r="11336" customHeight="1" ht="19.5">
      <c r="A11336" s="10">
        <v>45226</v>
      </c>
      <c r="B11336" s="11" t="s">
        <v>50140</v>
      </c>
      <c r="C11336" s="11" t="s">
        <v>5060</v>
      </c>
      <c r="D11336" s="12"/>
      <c r="E11336" s="13" t="s">
        <v>50141</v>
      </c>
      <c r="F11336" s="11" t="s">
        <v>50142</v>
      </c>
      <c r="G11336" s="12" t="s">
        <v>74</v>
      </c>
      <c r="H11336" s="12"/>
      <c r="I11336" s="14" t="s">
        <v>4975</v>
      </c>
      <c r="J11336" s="12" t="s">
        <v>24</v>
      </c>
      <c r="K11336" s="12" t="s">
        <v>25</v>
      </c>
      <c r="L11336" s="12" t="s">
        <v>39</v>
      </c>
      <c r="M11336" s="11" t="s">
        <v>149</v>
      </c>
      <c r="N11336" s="11" t="s">
        <v>4871</v>
      </c>
      <c r="O11336" s="12" t="s">
        <v>29</v>
      </c>
      <c r="P11336" s="12"/>
      <c r="Q11336" s="15" t="s">
        <v>50143</v>
      </c>
      <c r="R11336" s="12" t="s">
        <v>148</v>
      </c>
      <c r="S11336" s="11" t="s">
        <v>50144</v>
      </c>
      <c r="T11336" s="11" t="s">
        <v>4874</v>
      </c>
    </row>
    <row x14ac:dyDescent="0.25" r="11337" customHeight="1" ht="19.5">
      <c r="A11337" s="10">
        <v>45226</v>
      </c>
      <c r="B11337" s="11" t="s">
        <v>50145</v>
      </c>
      <c r="C11337" s="11" t="s">
        <v>5117</v>
      </c>
      <c r="D11337" s="12"/>
      <c r="E11337" s="13" t="s">
        <v>50146</v>
      </c>
      <c r="F11337" s="11" t="s">
        <v>50147</v>
      </c>
      <c r="G11337" s="12" t="s">
        <v>74</v>
      </c>
      <c r="H11337" s="12" t="s">
        <v>86</v>
      </c>
      <c r="I11337" s="14" t="s">
        <v>4975</v>
      </c>
      <c r="J11337" s="12" t="s">
        <v>24</v>
      </c>
      <c r="K11337" s="12" t="s">
        <v>25</v>
      </c>
      <c r="L11337" s="12" t="s">
        <v>39</v>
      </c>
      <c r="M11337" s="11" t="s">
        <v>149</v>
      </c>
      <c r="N11337" s="11" t="s">
        <v>4871</v>
      </c>
      <c r="O11337" s="12" t="s">
        <v>29</v>
      </c>
      <c r="P11337" s="12"/>
      <c r="Q11337" s="15" t="s">
        <v>50148</v>
      </c>
      <c r="R11337" s="12" t="s">
        <v>148</v>
      </c>
      <c r="S11337" s="11" t="s">
        <v>50149</v>
      </c>
      <c r="T11337" s="11" t="s">
        <v>4874</v>
      </c>
    </row>
    <row x14ac:dyDescent="0.25" r="11338" customHeight="1" ht="19.5">
      <c r="A11338" s="10">
        <v>45226</v>
      </c>
      <c r="B11338" s="11" t="s">
        <v>50150</v>
      </c>
      <c r="C11338" s="11" t="s">
        <v>5060</v>
      </c>
      <c r="D11338" s="12"/>
      <c r="E11338" s="13" t="s">
        <v>35699</v>
      </c>
      <c r="F11338" s="11" t="s">
        <v>35700</v>
      </c>
      <c r="G11338" s="12" t="s">
        <v>74</v>
      </c>
      <c r="H11338" s="12"/>
      <c r="I11338" s="14" t="s">
        <v>4975</v>
      </c>
      <c r="J11338" s="12" t="s">
        <v>24</v>
      </c>
      <c r="K11338" s="12" t="s">
        <v>25</v>
      </c>
      <c r="L11338" s="12" t="s">
        <v>39</v>
      </c>
      <c r="M11338" s="11" t="s">
        <v>149</v>
      </c>
      <c r="N11338" s="11" t="s">
        <v>4871</v>
      </c>
      <c r="O11338" s="12" t="s">
        <v>29</v>
      </c>
      <c r="P11338" s="12"/>
      <c r="Q11338" s="15" t="s">
        <v>50151</v>
      </c>
      <c r="R11338" s="12" t="s">
        <v>148</v>
      </c>
      <c r="S11338" s="11" t="s">
        <v>50152</v>
      </c>
      <c r="T11338" s="11" t="s">
        <v>4874</v>
      </c>
    </row>
    <row x14ac:dyDescent="0.25" r="11339" customHeight="1" ht="19.5">
      <c r="A11339" s="10">
        <v>45226</v>
      </c>
      <c r="B11339" s="11" t="s">
        <v>50153</v>
      </c>
      <c r="C11339" s="11" t="s">
        <v>5060</v>
      </c>
      <c r="D11339" s="12"/>
      <c r="E11339" s="13" t="s">
        <v>50154</v>
      </c>
      <c r="F11339" s="11" t="s">
        <v>50155</v>
      </c>
      <c r="G11339" s="12" t="s">
        <v>74</v>
      </c>
      <c r="H11339" s="12"/>
      <c r="I11339" s="14" t="s">
        <v>4975</v>
      </c>
      <c r="J11339" s="12" t="s">
        <v>24</v>
      </c>
      <c r="K11339" s="12" t="s">
        <v>25</v>
      </c>
      <c r="L11339" s="12" t="s">
        <v>39</v>
      </c>
      <c r="M11339" s="11" t="s">
        <v>149</v>
      </c>
      <c r="N11339" s="11" t="s">
        <v>4871</v>
      </c>
      <c r="O11339" s="12" t="s">
        <v>29</v>
      </c>
      <c r="P11339" s="12"/>
      <c r="Q11339" s="15" t="s">
        <v>50156</v>
      </c>
      <c r="R11339" s="12" t="s">
        <v>148</v>
      </c>
      <c r="S11339" s="11" t="s">
        <v>50157</v>
      </c>
      <c r="T11339" s="11" t="s">
        <v>4874</v>
      </c>
    </row>
    <row x14ac:dyDescent="0.25" r="11340" customHeight="1" ht="19.5">
      <c r="A11340" s="10">
        <v>45226</v>
      </c>
      <c r="B11340" s="11" t="s">
        <v>50158</v>
      </c>
      <c r="C11340" s="11" t="s">
        <v>5060</v>
      </c>
      <c r="D11340" s="12"/>
      <c r="E11340" s="13" t="s">
        <v>50159</v>
      </c>
      <c r="F11340" s="11" t="s">
        <v>50160</v>
      </c>
      <c r="G11340" s="12" t="s">
        <v>74</v>
      </c>
      <c r="H11340" s="12" t="s">
        <v>14041</v>
      </c>
      <c r="I11340" s="14" t="s">
        <v>4975</v>
      </c>
      <c r="J11340" s="12" t="s">
        <v>24</v>
      </c>
      <c r="K11340" s="12" t="s">
        <v>25</v>
      </c>
      <c r="L11340" s="12" t="s">
        <v>39</v>
      </c>
      <c r="M11340" s="11" t="s">
        <v>149</v>
      </c>
      <c r="N11340" s="11" t="s">
        <v>4871</v>
      </c>
      <c r="O11340" s="12" t="s">
        <v>29</v>
      </c>
      <c r="P11340" s="12"/>
      <c r="Q11340" s="15" t="s">
        <v>50161</v>
      </c>
      <c r="R11340" s="12" t="s">
        <v>148</v>
      </c>
      <c r="S11340" s="11" t="s">
        <v>50162</v>
      </c>
      <c r="T11340" s="11" t="s">
        <v>4874</v>
      </c>
    </row>
    <row x14ac:dyDescent="0.25" r="11341" customHeight="1" ht="19.5">
      <c r="A11341" s="10">
        <v>45226</v>
      </c>
      <c r="B11341" s="11" t="s">
        <v>50163</v>
      </c>
      <c r="C11341" s="11" t="s">
        <v>5060</v>
      </c>
      <c r="D11341" s="12"/>
      <c r="E11341" s="13" t="s">
        <v>18039</v>
      </c>
      <c r="F11341" s="11" t="s">
        <v>18040</v>
      </c>
      <c r="G11341" s="12" t="s">
        <v>74</v>
      </c>
      <c r="H11341" s="12"/>
      <c r="I11341" s="14" t="s">
        <v>4975</v>
      </c>
      <c r="J11341" s="12" t="s">
        <v>24</v>
      </c>
      <c r="K11341" s="12" t="s">
        <v>25</v>
      </c>
      <c r="L11341" s="12" t="s">
        <v>39</v>
      </c>
      <c r="M11341" s="11" t="s">
        <v>149</v>
      </c>
      <c r="N11341" s="11" t="s">
        <v>4871</v>
      </c>
      <c r="O11341" s="12" t="s">
        <v>29</v>
      </c>
      <c r="P11341" s="12"/>
      <c r="Q11341" s="15" t="s">
        <v>50164</v>
      </c>
      <c r="R11341" s="12" t="s">
        <v>148</v>
      </c>
      <c r="S11341" s="11" t="s">
        <v>50165</v>
      </c>
      <c r="T11341" s="11" t="s">
        <v>7910</v>
      </c>
    </row>
    <row x14ac:dyDescent="0.25" r="11342" customHeight="1" ht="19.5">
      <c r="A11342" s="10">
        <v>45226</v>
      </c>
      <c r="B11342" s="11" t="s">
        <v>50166</v>
      </c>
      <c r="C11342" s="11" t="s">
        <v>5060</v>
      </c>
      <c r="D11342" s="12"/>
      <c r="E11342" s="13" t="s">
        <v>50167</v>
      </c>
      <c r="F11342" s="11" t="s">
        <v>25454</v>
      </c>
      <c r="G11342" s="12" t="s">
        <v>74</v>
      </c>
      <c r="H11342" s="12" t="s">
        <v>86</v>
      </c>
      <c r="I11342" s="14" t="s">
        <v>4975</v>
      </c>
      <c r="J11342" s="12" t="s">
        <v>24</v>
      </c>
      <c r="K11342" s="12" t="s">
        <v>25</v>
      </c>
      <c r="L11342" s="12" t="s">
        <v>39</v>
      </c>
      <c r="M11342" s="11" t="s">
        <v>149</v>
      </c>
      <c r="N11342" s="11" t="s">
        <v>4871</v>
      </c>
      <c r="O11342" s="12" t="s">
        <v>29</v>
      </c>
      <c r="P11342" s="12"/>
      <c r="Q11342" s="15" t="s">
        <v>50168</v>
      </c>
      <c r="R11342" s="12" t="s">
        <v>148</v>
      </c>
      <c r="S11342" s="11" t="s">
        <v>50169</v>
      </c>
      <c r="T11342" s="11" t="s">
        <v>7910</v>
      </c>
    </row>
    <row x14ac:dyDescent="0.25" r="11343" customHeight="1" ht="19.5">
      <c r="A11343" s="10">
        <v>45226</v>
      </c>
      <c r="B11343" s="11" t="s">
        <v>50170</v>
      </c>
      <c r="C11343" s="11" t="s">
        <v>4867</v>
      </c>
      <c r="D11343" s="12"/>
      <c r="E11343" s="13" t="s">
        <v>50171</v>
      </c>
      <c r="F11343" s="11" t="s">
        <v>50172</v>
      </c>
      <c r="G11343" s="12" t="s">
        <v>74</v>
      </c>
      <c r="H11343" s="12" t="s">
        <v>86</v>
      </c>
      <c r="I11343" s="14" t="s">
        <v>4870</v>
      </c>
      <c r="J11343" s="12" t="s">
        <v>24</v>
      </c>
      <c r="K11343" s="12" t="s">
        <v>25</v>
      </c>
      <c r="L11343" s="12" t="s">
        <v>39</v>
      </c>
      <c r="M11343" s="11" t="s">
        <v>149</v>
      </c>
      <c r="N11343" s="11" t="s">
        <v>4871</v>
      </c>
      <c r="O11343" s="12" t="s">
        <v>29</v>
      </c>
      <c r="P11343" s="12"/>
      <c r="Q11343" s="15" t="s">
        <v>50173</v>
      </c>
      <c r="R11343" s="12" t="s">
        <v>148</v>
      </c>
      <c r="S11343" s="11" t="s">
        <v>50174</v>
      </c>
      <c r="T11343" s="11" t="s">
        <v>4874</v>
      </c>
    </row>
    <row x14ac:dyDescent="0.25" r="11344" customHeight="1" ht="19.5">
      <c r="A11344" s="10">
        <v>45226</v>
      </c>
      <c r="B11344" s="11" t="s">
        <v>50175</v>
      </c>
      <c r="C11344" s="11" t="s">
        <v>5117</v>
      </c>
      <c r="D11344" s="12"/>
      <c r="E11344" s="13" t="s">
        <v>50176</v>
      </c>
      <c r="F11344" s="11" t="s">
        <v>50177</v>
      </c>
      <c r="G11344" s="12" t="s">
        <v>74</v>
      </c>
      <c r="H11344" s="12" t="s">
        <v>86</v>
      </c>
      <c r="I11344" s="14" t="s">
        <v>4975</v>
      </c>
      <c r="J11344" s="12" t="s">
        <v>24</v>
      </c>
      <c r="K11344" s="12" t="s">
        <v>25</v>
      </c>
      <c r="L11344" s="12" t="s">
        <v>39</v>
      </c>
      <c r="M11344" s="11" t="s">
        <v>149</v>
      </c>
      <c r="N11344" s="11" t="s">
        <v>4871</v>
      </c>
      <c r="O11344" s="12" t="s">
        <v>29</v>
      </c>
      <c r="P11344" s="12"/>
      <c r="Q11344" s="15" t="s">
        <v>50178</v>
      </c>
      <c r="R11344" s="12" t="s">
        <v>148</v>
      </c>
      <c r="S11344" s="11" t="s">
        <v>50179</v>
      </c>
      <c r="T11344" s="11" t="s">
        <v>4874</v>
      </c>
    </row>
    <row x14ac:dyDescent="0.25" r="11345" customHeight="1" ht="19.5">
      <c r="A11345" s="10">
        <v>45226</v>
      </c>
      <c r="B11345" s="11" t="s">
        <v>50180</v>
      </c>
      <c r="C11345" s="11" t="s">
        <v>5117</v>
      </c>
      <c r="D11345" s="12"/>
      <c r="E11345" s="13" t="s">
        <v>50181</v>
      </c>
      <c r="F11345" s="11" t="s">
        <v>50182</v>
      </c>
      <c r="G11345" s="12" t="s">
        <v>74</v>
      </c>
      <c r="H11345" s="12"/>
      <c r="I11345" s="14" t="s">
        <v>4975</v>
      </c>
      <c r="J11345" s="12" t="s">
        <v>24</v>
      </c>
      <c r="K11345" s="12" t="s">
        <v>25</v>
      </c>
      <c r="L11345" s="12" t="s">
        <v>39</v>
      </c>
      <c r="M11345" s="11" t="s">
        <v>149</v>
      </c>
      <c r="N11345" s="11" t="s">
        <v>4871</v>
      </c>
      <c r="O11345" s="12" t="s">
        <v>29</v>
      </c>
      <c r="P11345" s="12"/>
      <c r="Q11345" s="15" t="s">
        <v>50183</v>
      </c>
      <c r="R11345" s="12" t="s">
        <v>148</v>
      </c>
      <c r="S11345" s="11" t="s">
        <v>50184</v>
      </c>
      <c r="T11345" s="11" t="s">
        <v>4874</v>
      </c>
    </row>
    <row x14ac:dyDescent="0.25" r="11346" customHeight="1" ht="19.5">
      <c r="A11346" s="10">
        <v>45226</v>
      </c>
      <c r="B11346" s="11" t="s">
        <v>50185</v>
      </c>
      <c r="C11346" s="11" t="s">
        <v>5473</v>
      </c>
      <c r="D11346" s="12"/>
      <c r="E11346" s="13">
        <v>15671054555</v>
      </c>
      <c r="F11346" s="11" t="s">
        <v>50186</v>
      </c>
      <c r="G11346" s="12" t="s">
        <v>37</v>
      </c>
      <c r="H11346" s="12"/>
      <c r="I11346" s="14" t="s">
        <v>259</v>
      </c>
      <c r="J11346" s="12" t="s">
        <v>24</v>
      </c>
      <c r="K11346" s="12" t="s">
        <v>25</v>
      </c>
      <c r="L11346" s="12" t="s">
        <v>39</v>
      </c>
      <c r="M11346" s="11" t="s">
        <v>40</v>
      </c>
      <c r="N11346" s="11" t="s">
        <v>28</v>
      </c>
      <c r="O11346" s="12" t="s">
        <v>29</v>
      </c>
      <c r="P11346" s="12"/>
      <c r="Q11346" s="15" t="s">
        <v>50187</v>
      </c>
      <c r="R11346" s="12" t="s">
        <v>42</v>
      </c>
      <c r="S11346" s="11" t="s">
        <v>50188</v>
      </c>
      <c r="T11346" s="11" t="s">
        <v>50189</v>
      </c>
    </row>
    <row x14ac:dyDescent="0.25" r="11347" customHeight="1" ht="19.5">
      <c r="A11347" s="10">
        <v>45226</v>
      </c>
      <c r="B11347" s="11" t="s">
        <v>50190</v>
      </c>
      <c r="C11347" s="11" t="s">
        <v>3299</v>
      </c>
      <c r="D11347" s="12"/>
      <c r="E11347" s="13">
        <v>15671010066</v>
      </c>
      <c r="F11347" s="11" t="s">
        <v>50191</v>
      </c>
      <c r="G11347" s="12" t="s">
        <v>74</v>
      </c>
      <c r="H11347" s="12"/>
      <c r="I11347" s="14">
        <v>10015</v>
      </c>
      <c r="J11347" s="12" t="s">
        <v>24</v>
      </c>
      <c r="K11347" s="12" t="s">
        <v>25</v>
      </c>
      <c r="L11347" s="12" t="s">
        <v>26</v>
      </c>
      <c r="M11347" s="11" t="s">
        <v>27</v>
      </c>
      <c r="N11347" s="11" t="s">
        <v>28</v>
      </c>
      <c r="O11347" s="12" t="s">
        <v>29</v>
      </c>
      <c r="P11347" s="12"/>
      <c r="Q11347" s="15" t="s">
        <v>50192</v>
      </c>
      <c r="R11347" s="12" t="s">
        <v>31</v>
      </c>
      <c r="S11347" s="11" t="s">
        <v>50193</v>
      </c>
      <c r="T11347" s="11" t="s">
        <v>50194</v>
      </c>
    </row>
    <row x14ac:dyDescent="0.25" r="11348" customHeight="1" ht="19.5">
      <c r="A11348" s="10">
        <v>45226</v>
      </c>
      <c r="B11348" s="11" t="s">
        <v>50195</v>
      </c>
      <c r="C11348" s="11" t="s">
        <v>158</v>
      </c>
      <c r="D11348" s="12"/>
      <c r="E11348" s="13">
        <v>15697279386</v>
      </c>
      <c r="F11348" s="11" t="s">
        <v>3719</v>
      </c>
      <c r="G11348" s="12" t="s">
        <v>74</v>
      </c>
      <c r="H11348" s="12"/>
      <c r="I11348" s="14" t="s">
        <v>1623</v>
      </c>
      <c r="J11348" s="12" t="s">
        <v>24</v>
      </c>
      <c r="K11348" s="12" t="s">
        <v>25</v>
      </c>
      <c r="L11348" s="12" t="s">
        <v>39</v>
      </c>
      <c r="M11348" s="11" t="s">
        <v>40</v>
      </c>
      <c r="N11348" s="11" t="s">
        <v>28</v>
      </c>
      <c r="O11348" s="12" t="s">
        <v>29</v>
      </c>
      <c r="P11348" s="12"/>
      <c r="Q11348" s="15" t="s">
        <v>50196</v>
      </c>
      <c r="R11348" s="12" t="s">
        <v>42</v>
      </c>
      <c r="S11348" s="11" t="s">
        <v>50197</v>
      </c>
      <c r="T11348" s="11" t="s">
        <v>50198</v>
      </c>
    </row>
    <row x14ac:dyDescent="0.25" r="11349" customHeight="1" ht="19.5">
      <c r="A11349" s="10">
        <v>45226</v>
      </c>
      <c r="B11349" s="11" t="s">
        <v>50199</v>
      </c>
      <c r="C11349" s="11" t="s">
        <v>4867</v>
      </c>
      <c r="D11349" s="12"/>
      <c r="E11349" s="13" t="s">
        <v>50200</v>
      </c>
      <c r="F11349" s="11" t="s">
        <v>50201</v>
      </c>
      <c r="G11349" s="12" t="s">
        <v>74</v>
      </c>
      <c r="H11349" s="12"/>
      <c r="I11349" s="14" t="s">
        <v>4870</v>
      </c>
      <c r="J11349" s="12" t="s">
        <v>24</v>
      </c>
      <c r="K11349" s="12" t="s">
        <v>25</v>
      </c>
      <c r="L11349" s="12" t="s">
        <v>39</v>
      </c>
      <c r="M11349" s="11" t="s">
        <v>149</v>
      </c>
      <c r="N11349" s="11" t="s">
        <v>4871</v>
      </c>
      <c r="O11349" s="12" t="s">
        <v>29</v>
      </c>
      <c r="P11349" s="12"/>
      <c r="Q11349" s="15" t="s">
        <v>50202</v>
      </c>
      <c r="R11349" s="12" t="s">
        <v>148</v>
      </c>
      <c r="S11349" s="11" t="s">
        <v>50203</v>
      </c>
      <c r="T11349" s="11" t="s">
        <v>4887</v>
      </c>
    </row>
    <row x14ac:dyDescent="0.25" r="11350" customHeight="1" ht="19.5">
      <c r="A11350" s="10">
        <v>45226</v>
      </c>
      <c r="B11350" s="11" t="s">
        <v>50204</v>
      </c>
      <c r="C11350" s="11" t="s">
        <v>5684</v>
      </c>
      <c r="D11350" s="12"/>
      <c r="E11350" s="13">
        <v>13277399998</v>
      </c>
      <c r="F11350" s="11" t="s">
        <v>48827</v>
      </c>
      <c r="G11350" s="12" t="s">
        <v>62</v>
      </c>
      <c r="H11350" s="12" t="s">
        <v>98</v>
      </c>
      <c r="I11350" s="14" t="s">
        <v>8690</v>
      </c>
      <c r="J11350" s="12" t="s">
        <v>24</v>
      </c>
      <c r="K11350" s="12" t="s">
        <v>25</v>
      </c>
      <c r="L11350" s="12" t="s">
        <v>39</v>
      </c>
      <c r="M11350" s="11" t="s">
        <v>40</v>
      </c>
      <c r="N11350" s="11" t="s">
        <v>183</v>
      </c>
      <c r="O11350" s="12" t="s">
        <v>29</v>
      </c>
      <c r="P11350" s="12"/>
      <c r="Q11350" s="15" t="s">
        <v>50205</v>
      </c>
      <c r="R11350" s="12" t="s">
        <v>42</v>
      </c>
      <c r="S11350" s="11" t="s">
        <v>50206</v>
      </c>
      <c r="T11350" s="11" t="s">
        <v>50207</v>
      </c>
    </row>
    <row x14ac:dyDescent="0.25" r="11351" customHeight="1" ht="19.5">
      <c r="A11351" s="10">
        <v>45227</v>
      </c>
      <c r="B11351" s="11" t="s">
        <v>50208</v>
      </c>
      <c r="C11351" s="11" t="s">
        <v>5684</v>
      </c>
      <c r="D11351" s="12"/>
      <c r="E11351" s="13">
        <v>18671447132</v>
      </c>
      <c r="F11351" s="11" t="s">
        <v>50209</v>
      </c>
      <c r="G11351" s="12" t="s">
        <v>62</v>
      </c>
      <c r="H11351" s="12"/>
      <c r="I11351" s="14" t="s">
        <v>142</v>
      </c>
      <c r="J11351" s="12" t="s">
        <v>24</v>
      </c>
      <c r="K11351" s="12" t="s">
        <v>25</v>
      </c>
      <c r="L11351" s="12" t="s">
        <v>39</v>
      </c>
      <c r="M11351" s="11" t="s">
        <v>40</v>
      </c>
      <c r="N11351" s="11" t="s">
        <v>183</v>
      </c>
      <c r="O11351" s="12" t="s">
        <v>29</v>
      </c>
      <c r="P11351" s="12"/>
      <c r="Q11351" s="15" t="s">
        <v>50210</v>
      </c>
      <c r="R11351" s="12" t="s">
        <v>42</v>
      </c>
      <c r="S11351" s="11" t="s">
        <v>50211</v>
      </c>
      <c r="T11351" s="11" t="s">
        <v>7234</v>
      </c>
    </row>
    <row x14ac:dyDescent="0.25" r="11352" customHeight="1" ht="19.5">
      <c r="A11352" s="10">
        <v>45227</v>
      </c>
      <c r="B11352" s="11" t="s">
        <v>50212</v>
      </c>
      <c r="C11352" s="11" t="s">
        <v>711</v>
      </c>
      <c r="D11352" s="12"/>
      <c r="E11352" s="13">
        <v>18671795327</v>
      </c>
      <c r="F11352" s="11" t="s">
        <v>50213</v>
      </c>
      <c r="G11352" s="12" t="s">
        <v>37</v>
      </c>
      <c r="H11352" s="12"/>
      <c r="I11352" s="14" t="s">
        <v>93</v>
      </c>
      <c r="J11352" s="12" t="s">
        <v>24</v>
      </c>
      <c r="K11352" s="12" t="s">
        <v>25</v>
      </c>
      <c r="L11352" s="12" t="s">
        <v>39</v>
      </c>
      <c r="M11352" s="11" t="s">
        <v>40</v>
      </c>
      <c r="N11352" s="11" t="s">
        <v>28</v>
      </c>
      <c r="O11352" s="12" t="s">
        <v>29</v>
      </c>
      <c r="P11352" s="12"/>
      <c r="Q11352" s="15" t="s">
        <v>50214</v>
      </c>
      <c r="R11352" s="12" t="s">
        <v>42</v>
      </c>
      <c r="S11352" s="11" t="s">
        <v>50215</v>
      </c>
      <c r="T11352" s="11" t="s">
        <v>50216</v>
      </c>
    </row>
    <row x14ac:dyDescent="0.25" r="11353" customHeight="1" ht="19.5">
      <c r="A11353" s="10">
        <v>45227</v>
      </c>
      <c r="B11353" s="11" t="s">
        <v>50217</v>
      </c>
      <c r="C11353" s="11" t="s">
        <v>8367</v>
      </c>
      <c r="D11353" s="12"/>
      <c r="E11353" s="13">
        <v>13227285386</v>
      </c>
      <c r="F11353" s="11" t="s">
        <v>50218</v>
      </c>
      <c r="G11353" s="12" t="s">
        <v>216</v>
      </c>
      <c r="H11353" s="12"/>
      <c r="I11353" s="14" t="s">
        <v>31</v>
      </c>
      <c r="J11353" s="12" t="s">
        <v>24</v>
      </c>
      <c r="K11353" s="12" t="s">
        <v>25</v>
      </c>
      <c r="L11353" s="12" t="s">
        <v>26</v>
      </c>
      <c r="M11353" s="11" t="s">
        <v>40</v>
      </c>
      <c r="N11353" s="11" t="s">
        <v>28</v>
      </c>
      <c r="O11353" s="12" t="s">
        <v>29</v>
      </c>
      <c r="P11353" s="12"/>
      <c r="Q11353" s="15" t="s">
        <v>50219</v>
      </c>
      <c r="R11353" s="12" t="s">
        <v>31</v>
      </c>
      <c r="S11353" s="11" t="s">
        <v>50220</v>
      </c>
      <c r="T11353" s="11" t="s">
        <v>50221</v>
      </c>
    </row>
    <row x14ac:dyDescent="0.25" r="11354" customHeight="1" ht="19.5">
      <c r="A11354" s="10">
        <v>45227</v>
      </c>
      <c r="B11354" s="11" t="s">
        <v>50222</v>
      </c>
      <c r="C11354" s="11" t="s">
        <v>6374</v>
      </c>
      <c r="D11354" s="12"/>
      <c r="E11354" s="13">
        <v>15549356595</v>
      </c>
      <c r="F11354" s="11" t="s">
        <v>50223</v>
      </c>
      <c r="G11354" s="12" t="s">
        <v>23</v>
      </c>
      <c r="H11354" s="12"/>
      <c r="I11354" s="14">
        <v>10015</v>
      </c>
      <c r="J11354" s="12" t="s">
        <v>24</v>
      </c>
      <c r="K11354" s="12" t="s">
        <v>69</v>
      </c>
      <c r="L11354" s="12" t="s">
        <v>26</v>
      </c>
      <c r="M11354" s="11" t="s">
        <v>27</v>
      </c>
      <c r="N11354" s="11" t="s">
        <v>28</v>
      </c>
      <c r="O11354" s="12" t="s">
        <v>29</v>
      </c>
      <c r="P11354" s="12"/>
      <c r="Q11354" s="15" t="s">
        <v>50224</v>
      </c>
      <c r="R11354" s="12" t="s">
        <v>31</v>
      </c>
      <c r="S11354" s="11" t="s">
        <v>50225</v>
      </c>
      <c r="T11354" s="11" t="s">
        <v>50226</v>
      </c>
    </row>
    <row x14ac:dyDescent="0.25" r="11355" customHeight="1" ht="19.5">
      <c r="A11355" s="10">
        <v>45226</v>
      </c>
      <c r="B11355" s="11" t="s">
        <v>50227</v>
      </c>
      <c r="C11355" s="11" t="s">
        <v>1011</v>
      </c>
      <c r="D11355" s="12"/>
      <c r="E11355" s="13">
        <v>18674265964</v>
      </c>
      <c r="F11355" s="11" t="s">
        <v>15664</v>
      </c>
      <c r="G11355" s="12" t="s">
        <v>23</v>
      </c>
      <c r="H11355" s="12"/>
      <c r="I11355" s="14" t="s">
        <v>486</v>
      </c>
      <c r="J11355" s="12" t="s">
        <v>24</v>
      </c>
      <c r="K11355" s="12" t="s">
        <v>25</v>
      </c>
      <c r="L11355" s="12" t="s">
        <v>39</v>
      </c>
      <c r="M11355" s="11" t="s">
        <v>40</v>
      </c>
      <c r="N11355" s="11" t="s">
        <v>28</v>
      </c>
      <c r="O11355" s="12" t="s">
        <v>29</v>
      </c>
      <c r="P11355" s="12"/>
      <c r="Q11355" s="15" t="s">
        <v>50228</v>
      </c>
      <c r="R11355" s="12" t="s">
        <v>42</v>
      </c>
      <c r="S11355" s="11" t="s">
        <v>50229</v>
      </c>
      <c r="T11355" s="11" t="s">
        <v>50230</v>
      </c>
    </row>
    <row x14ac:dyDescent="0.25" r="11356" customHeight="1" ht="19.5">
      <c r="A11356" s="10">
        <v>45226</v>
      </c>
      <c r="B11356" s="11" t="s">
        <v>50231</v>
      </c>
      <c r="C11356" s="11" t="s">
        <v>5117</v>
      </c>
      <c r="D11356" s="12"/>
      <c r="E11356" s="13" t="s">
        <v>50232</v>
      </c>
      <c r="F11356" s="11" t="s">
        <v>50233</v>
      </c>
      <c r="G11356" s="12" t="s">
        <v>74</v>
      </c>
      <c r="H11356" s="12"/>
      <c r="I11356" s="14" t="s">
        <v>4975</v>
      </c>
      <c r="J11356" s="12" t="s">
        <v>24</v>
      </c>
      <c r="K11356" s="12" t="s">
        <v>25</v>
      </c>
      <c r="L11356" s="12" t="s">
        <v>39</v>
      </c>
      <c r="M11356" s="11" t="s">
        <v>149</v>
      </c>
      <c r="N11356" s="11" t="s">
        <v>4871</v>
      </c>
      <c r="O11356" s="12" t="s">
        <v>29</v>
      </c>
      <c r="P11356" s="12"/>
      <c r="Q11356" s="15" t="s">
        <v>50234</v>
      </c>
      <c r="R11356" s="12" t="s">
        <v>148</v>
      </c>
      <c r="S11356" s="11" t="s">
        <v>50235</v>
      </c>
      <c r="T11356" s="11" t="s">
        <v>4874</v>
      </c>
    </row>
    <row x14ac:dyDescent="0.25" r="11357" customHeight="1" ht="19.5">
      <c r="A11357" s="10">
        <v>45226</v>
      </c>
      <c r="B11357" s="11" t="s">
        <v>50236</v>
      </c>
      <c r="C11357" s="11" t="s">
        <v>2492</v>
      </c>
      <c r="D11357" s="12"/>
      <c r="E11357" s="13">
        <v>18086224055</v>
      </c>
      <c r="F11357" s="11" t="s">
        <v>40781</v>
      </c>
      <c r="G11357" s="12" t="s">
        <v>23</v>
      </c>
      <c r="H11357" s="12" t="s">
        <v>98</v>
      </c>
      <c r="I11357" s="14">
        <v>10015</v>
      </c>
      <c r="J11357" s="12" t="s">
        <v>24</v>
      </c>
      <c r="K11357" s="12" t="s">
        <v>25</v>
      </c>
      <c r="L11357" s="12" t="s">
        <v>26</v>
      </c>
      <c r="M11357" s="11" t="s">
        <v>27</v>
      </c>
      <c r="N11357" s="11" t="s">
        <v>28</v>
      </c>
      <c r="O11357" s="12" t="s">
        <v>29</v>
      </c>
      <c r="P11357" s="12"/>
      <c r="Q11357" s="15" t="s">
        <v>50237</v>
      </c>
      <c r="R11357" s="12" t="s">
        <v>31</v>
      </c>
      <c r="S11357" s="11" t="s">
        <v>50238</v>
      </c>
      <c r="T11357" s="11" t="s">
        <v>50239</v>
      </c>
    </row>
    <row x14ac:dyDescent="0.25" r="11358" customHeight="1" ht="19.5">
      <c r="A11358" s="10">
        <v>45228</v>
      </c>
      <c r="B11358" s="11" t="s">
        <v>50240</v>
      </c>
      <c r="C11358" s="11" t="s">
        <v>12652</v>
      </c>
      <c r="D11358" s="12"/>
      <c r="E11358" s="13">
        <v>15572796252</v>
      </c>
      <c r="F11358" s="11" t="s">
        <v>50241</v>
      </c>
      <c r="G11358" s="12" t="s">
        <v>37</v>
      </c>
      <c r="H11358" s="12" t="s">
        <v>86</v>
      </c>
      <c r="I11358" s="14" t="s">
        <v>221</v>
      </c>
      <c r="J11358" s="12" t="s">
        <v>24</v>
      </c>
      <c r="K11358" s="12" t="s">
        <v>25</v>
      </c>
      <c r="L11358" s="12" t="s">
        <v>39</v>
      </c>
      <c r="M11358" s="11" t="s">
        <v>27</v>
      </c>
      <c r="N11358" s="11" t="s">
        <v>28</v>
      </c>
      <c r="O11358" s="12" t="s">
        <v>29</v>
      </c>
      <c r="P11358" s="12"/>
      <c r="Q11358" s="15" t="s">
        <v>50242</v>
      </c>
      <c r="R11358" s="12" t="s">
        <v>42</v>
      </c>
      <c r="S11358" s="11" t="s">
        <v>50243</v>
      </c>
      <c r="T11358" s="11" t="s">
        <v>50244</v>
      </c>
    </row>
    <row x14ac:dyDescent="0.25" r="11359" customHeight="1" ht="19.5">
      <c r="A11359" s="10">
        <v>45226</v>
      </c>
      <c r="B11359" s="11" t="s">
        <v>50245</v>
      </c>
      <c r="C11359" s="11" t="s">
        <v>5086</v>
      </c>
      <c r="D11359" s="12"/>
      <c r="E11359" s="13" t="s">
        <v>50246</v>
      </c>
      <c r="F11359" s="11" t="s">
        <v>50247</v>
      </c>
      <c r="G11359" s="12" t="s">
        <v>74</v>
      </c>
      <c r="H11359" s="12"/>
      <c r="I11359" s="14" t="s">
        <v>148</v>
      </c>
      <c r="J11359" s="12" t="s">
        <v>24</v>
      </c>
      <c r="K11359" s="12" t="s">
        <v>25</v>
      </c>
      <c r="L11359" s="12" t="s">
        <v>39</v>
      </c>
      <c r="M11359" s="11" t="s">
        <v>149</v>
      </c>
      <c r="N11359" s="11" t="s">
        <v>4871</v>
      </c>
      <c r="O11359" s="12" t="s">
        <v>29</v>
      </c>
      <c r="P11359" s="12"/>
      <c r="Q11359" s="15" t="s">
        <v>50248</v>
      </c>
      <c r="R11359" s="12" t="s">
        <v>148</v>
      </c>
      <c r="S11359" s="11" t="s">
        <v>50249</v>
      </c>
      <c r="T11359" s="11" t="s">
        <v>4887</v>
      </c>
    </row>
    <row x14ac:dyDescent="0.25" r="11360" customHeight="1" ht="19.5">
      <c r="A11360" s="10">
        <v>45228</v>
      </c>
      <c r="B11360" s="11" t="s">
        <v>50250</v>
      </c>
      <c r="C11360" s="11" t="s">
        <v>5684</v>
      </c>
      <c r="D11360" s="12"/>
      <c r="E11360" s="13">
        <v>15586353492</v>
      </c>
      <c r="F11360" s="11" t="s">
        <v>50251</v>
      </c>
      <c r="G11360" s="12" t="s">
        <v>62</v>
      </c>
      <c r="H11360" s="12" t="s">
        <v>357</v>
      </c>
      <c r="I11360" s="14" t="s">
        <v>8690</v>
      </c>
      <c r="J11360" s="12" t="s">
        <v>24</v>
      </c>
      <c r="K11360" s="12" t="s">
        <v>25</v>
      </c>
      <c r="L11360" s="12" t="s">
        <v>39</v>
      </c>
      <c r="M11360" s="11" t="s">
        <v>40</v>
      </c>
      <c r="N11360" s="11" t="s">
        <v>183</v>
      </c>
      <c r="O11360" s="12" t="s">
        <v>29</v>
      </c>
      <c r="P11360" s="12"/>
      <c r="Q11360" s="15" t="s">
        <v>50252</v>
      </c>
      <c r="R11360" s="12" t="s">
        <v>42</v>
      </c>
      <c r="S11360" s="11" t="s">
        <v>50253</v>
      </c>
      <c r="T11360" s="11" t="s">
        <v>50254</v>
      </c>
    </row>
    <row x14ac:dyDescent="0.25" r="11361" customHeight="1" ht="19.5">
      <c r="A11361" s="10">
        <v>45226</v>
      </c>
      <c r="B11361" s="11" t="s">
        <v>50255</v>
      </c>
      <c r="C11361" s="11" t="s">
        <v>4867</v>
      </c>
      <c r="D11361" s="12"/>
      <c r="E11361" s="13" t="s">
        <v>50256</v>
      </c>
      <c r="F11361" s="11" t="s">
        <v>50257</v>
      </c>
      <c r="G11361" s="12" t="s">
        <v>74</v>
      </c>
      <c r="H11361" s="12"/>
      <c r="I11361" s="14" t="s">
        <v>4870</v>
      </c>
      <c r="J11361" s="12" t="s">
        <v>24</v>
      </c>
      <c r="K11361" s="12" t="s">
        <v>25</v>
      </c>
      <c r="L11361" s="12" t="s">
        <v>39</v>
      </c>
      <c r="M11361" s="11" t="s">
        <v>149</v>
      </c>
      <c r="N11361" s="11" t="s">
        <v>4871</v>
      </c>
      <c r="O11361" s="12" t="s">
        <v>29</v>
      </c>
      <c r="P11361" s="12"/>
      <c r="Q11361" s="15" t="s">
        <v>50258</v>
      </c>
      <c r="R11361" s="12" t="s">
        <v>148</v>
      </c>
      <c r="S11361" s="11" t="s">
        <v>50259</v>
      </c>
      <c r="T11361" s="11" t="s">
        <v>4893</v>
      </c>
    </row>
    <row x14ac:dyDescent="0.25" r="11362" customHeight="1" ht="19.5">
      <c r="A11362" s="10">
        <v>45226</v>
      </c>
      <c r="B11362" s="11" t="s">
        <v>50260</v>
      </c>
      <c r="C11362" s="11" t="s">
        <v>4499</v>
      </c>
      <c r="D11362" s="12"/>
      <c r="E11362" s="13">
        <v>15629376135</v>
      </c>
      <c r="F11362" s="11" t="s">
        <v>49060</v>
      </c>
      <c r="G11362" s="12" t="s">
        <v>115</v>
      </c>
      <c r="H11362" s="12"/>
      <c r="I11362" s="14" t="s">
        <v>49</v>
      </c>
      <c r="J11362" s="12" t="s">
        <v>24</v>
      </c>
      <c r="K11362" s="12" t="s">
        <v>25</v>
      </c>
      <c r="L11362" s="12" t="s">
        <v>39</v>
      </c>
      <c r="M11362" s="11" t="s">
        <v>40</v>
      </c>
      <c r="N11362" s="11" t="s">
        <v>183</v>
      </c>
      <c r="O11362" s="12" t="s">
        <v>29</v>
      </c>
      <c r="P11362" s="12"/>
      <c r="Q11362" s="15" t="s">
        <v>50261</v>
      </c>
      <c r="R11362" s="12" t="s">
        <v>42</v>
      </c>
      <c r="S11362" s="11" t="s">
        <v>50262</v>
      </c>
      <c r="T11362" s="11" t="s">
        <v>50263</v>
      </c>
    </row>
    <row x14ac:dyDescent="0.25" r="11363" customHeight="1" ht="19.5">
      <c r="A11363" s="10">
        <v>45227</v>
      </c>
      <c r="B11363" s="11" t="s">
        <v>50264</v>
      </c>
      <c r="C11363" s="11" t="s">
        <v>660</v>
      </c>
      <c r="D11363" s="12"/>
      <c r="E11363" s="13" t="s">
        <v>50265</v>
      </c>
      <c r="F11363" s="11" t="s">
        <v>50266</v>
      </c>
      <c r="G11363" s="12" t="s">
        <v>74</v>
      </c>
      <c r="H11363" s="12" t="s">
        <v>86</v>
      </c>
      <c r="I11363" s="14" t="s">
        <v>148</v>
      </c>
      <c r="J11363" s="12" t="s">
        <v>24</v>
      </c>
      <c r="K11363" s="12" t="s">
        <v>25</v>
      </c>
      <c r="L11363" s="12" t="s">
        <v>39</v>
      </c>
      <c r="M11363" s="11" t="s">
        <v>149</v>
      </c>
      <c r="N11363" s="11" t="s">
        <v>624</v>
      </c>
      <c r="O11363" s="12" t="s">
        <v>29</v>
      </c>
      <c r="P11363" s="12"/>
      <c r="Q11363" s="15" t="s">
        <v>50267</v>
      </c>
      <c r="R11363" s="12" t="s">
        <v>42</v>
      </c>
      <c r="S11363" s="11" t="s">
        <v>50268</v>
      </c>
      <c r="T11363" s="11" t="s">
        <v>50269</v>
      </c>
    </row>
    <row x14ac:dyDescent="0.25" r="11364" customHeight="1" ht="19.5">
      <c r="A11364" s="10">
        <v>45226</v>
      </c>
      <c r="B11364" s="11" t="s">
        <v>50270</v>
      </c>
      <c r="C11364" s="11" t="s">
        <v>660</v>
      </c>
      <c r="D11364" s="12"/>
      <c r="E11364" s="13" t="s">
        <v>50271</v>
      </c>
      <c r="F11364" s="11" t="s">
        <v>50272</v>
      </c>
      <c r="G11364" s="12" t="s">
        <v>74</v>
      </c>
      <c r="H11364" s="12" t="s">
        <v>86</v>
      </c>
      <c r="I11364" s="14" t="s">
        <v>8690</v>
      </c>
      <c r="J11364" s="12" t="s">
        <v>24</v>
      </c>
      <c r="K11364" s="12" t="s">
        <v>25</v>
      </c>
      <c r="L11364" s="12" t="s">
        <v>39</v>
      </c>
      <c r="M11364" s="11" t="s">
        <v>27</v>
      </c>
      <c r="N11364" s="11" t="s">
        <v>624</v>
      </c>
      <c r="O11364" s="12" t="s">
        <v>29</v>
      </c>
      <c r="P11364" s="12"/>
      <c r="Q11364" s="15" t="s">
        <v>50273</v>
      </c>
      <c r="R11364" s="12" t="s">
        <v>42</v>
      </c>
      <c r="S11364" s="11" t="s">
        <v>50274</v>
      </c>
      <c r="T11364" s="11" t="s">
        <v>50275</v>
      </c>
    </row>
    <row x14ac:dyDescent="0.25" r="11365" customHeight="1" ht="19.5">
      <c r="A11365" s="10">
        <v>45227</v>
      </c>
      <c r="B11365" s="11" t="s">
        <v>50276</v>
      </c>
      <c r="C11365" s="11" t="s">
        <v>628</v>
      </c>
      <c r="D11365" s="12"/>
      <c r="E11365" s="13">
        <v>13040994060</v>
      </c>
      <c r="F11365" s="11" t="s">
        <v>50277</v>
      </c>
      <c r="G11365" s="12" t="s">
        <v>74</v>
      </c>
      <c r="H11365" s="12"/>
      <c r="I11365" s="14" t="s">
        <v>272</v>
      </c>
      <c r="J11365" s="12" t="s">
        <v>24</v>
      </c>
      <c r="K11365" s="12" t="s">
        <v>25</v>
      </c>
      <c r="L11365" s="12" t="s">
        <v>39</v>
      </c>
      <c r="M11365" s="11" t="s">
        <v>40</v>
      </c>
      <c r="N11365" s="11" t="s">
        <v>28</v>
      </c>
      <c r="O11365" s="12" t="s">
        <v>29</v>
      </c>
      <c r="P11365" s="12"/>
      <c r="Q11365" s="15" t="s">
        <v>50278</v>
      </c>
      <c r="R11365" s="12" t="s">
        <v>42</v>
      </c>
      <c r="S11365" s="11" t="s">
        <v>50279</v>
      </c>
      <c r="T11365" s="11" t="s">
        <v>50280</v>
      </c>
    </row>
    <row x14ac:dyDescent="0.25" r="11366" customHeight="1" ht="19.5">
      <c r="A11366" s="10">
        <v>45228</v>
      </c>
      <c r="B11366" s="11" t="s">
        <v>50281</v>
      </c>
      <c r="C11366" s="11" t="s">
        <v>6057</v>
      </c>
      <c r="D11366" s="12"/>
      <c r="E11366" s="13">
        <v>13227258112</v>
      </c>
      <c r="F11366" s="11" t="s">
        <v>50282</v>
      </c>
      <c r="G11366" s="12" t="s">
        <v>48</v>
      </c>
      <c r="H11366" s="12"/>
      <c r="I11366" s="14" t="s">
        <v>182</v>
      </c>
      <c r="J11366" s="12" t="s">
        <v>24</v>
      </c>
      <c r="K11366" s="12" t="s">
        <v>25</v>
      </c>
      <c r="L11366" s="12" t="s">
        <v>39</v>
      </c>
      <c r="M11366" s="11" t="s">
        <v>27</v>
      </c>
      <c r="N11366" s="11" t="s">
        <v>183</v>
      </c>
      <c r="O11366" s="12" t="s">
        <v>29</v>
      </c>
      <c r="P11366" s="12"/>
      <c r="Q11366" s="15" t="s">
        <v>50283</v>
      </c>
      <c r="R11366" s="12" t="s">
        <v>42</v>
      </c>
      <c r="S11366" s="11" t="s">
        <v>50284</v>
      </c>
      <c r="T11366" s="11" t="s">
        <v>50285</v>
      </c>
    </row>
    <row x14ac:dyDescent="0.25" r="11367" customHeight="1" ht="19.5">
      <c r="A11367" s="10">
        <v>45228</v>
      </c>
      <c r="B11367" s="11" t="s">
        <v>50286</v>
      </c>
      <c r="C11367" s="11" t="s">
        <v>6443</v>
      </c>
      <c r="D11367" s="12"/>
      <c r="E11367" s="13">
        <v>13032717160</v>
      </c>
      <c r="F11367" s="11" t="s">
        <v>50287</v>
      </c>
      <c r="G11367" s="12" t="s">
        <v>115</v>
      </c>
      <c r="H11367" s="12"/>
      <c r="I11367" s="14" t="s">
        <v>142</v>
      </c>
      <c r="J11367" s="12" t="s">
        <v>24</v>
      </c>
      <c r="K11367" s="12" t="s">
        <v>25</v>
      </c>
      <c r="L11367" s="12" t="s">
        <v>39</v>
      </c>
      <c r="M11367" s="11" t="s">
        <v>40</v>
      </c>
      <c r="N11367" s="11" t="s">
        <v>183</v>
      </c>
      <c r="O11367" s="12" t="s">
        <v>29</v>
      </c>
      <c r="P11367" s="12"/>
      <c r="Q11367" s="15" t="s">
        <v>50288</v>
      </c>
      <c r="R11367" s="12" t="s">
        <v>42</v>
      </c>
      <c r="S11367" s="11" t="s">
        <v>50289</v>
      </c>
      <c r="T11367" s="11" t="s">
        <v>7304</v>
      </c>
    </row>
    <row x14ac:dyDescent="0.25" r="11368" customHeight="1" ht="19.5">
      <c r="A11368" s="10">
        <v>45226</v>
      </c>
      <c r="B11368" s="11" t="s">
        <v>50290</v>
      </c>
      <c r="C11368" s="11" t="s">
        <v>9836</v>
      </c>
      <c r="D11368" s="12"/>
      <c r="E11368" s="13">
        <v>16671728322</v>
      </c>
      <c r="F11368" s="11" t="s">
        <v>50291</v>
      </c>
      <c r="G11368" s="12" t="s">
        <v>23</v>
      </c>
      <c r="H11368" s="12"/>
      <c r="I11368" s="14" t="s">
        <v>211</v>
      </c>
      <c r="J11368" s="12" t="s">
        <v>24</v>
      </c>
      <c r="K11368" s="12" t="s">
        <v>25</v>
      </c>
      <c r="L11368" s="12" t="s">
        <v>39</v>
      </c>
      <c r="M11368" s="11" t="s">
        <v>40</v>
      </c>
      <c r="N11368" s="11" t="s">
        <v>183</v>
      </c>
      <c r="O11368" s="12" t="s">
        <v>29</v>
      </c>
      <c r="P11368" s="12"/>
      <c r="Q11368" s="15" t="s">
        <v>50292</v>
      </c>
      <c r="R11368" s="12" t="s">
        <v>42</v>
      </c>
      <c r="S11368" s="11" t="s">
        <v>50293</v>
      </c>
      <c r="T11368" s="11" t="s">
        <v>50294</v>
      </c>
    </row>
    <row x14ac:dyDescent="0.25" r="11369" customHeight="1" ht="19.5">
      <c r="A11369" s="10">
        <v>45226</v>
      </c>
      <c r="B11369" s="11" t="s">
        <v>50295</v>
      </c>
      <c r="C11369" s="11" t="s">
        <v>4867</v>
      </c>
      <c r="D11369" s="12"/>
      <c r="E11369" s="13" t="s">
        <v>50296</v>
      </c>
      <c r="F11369" s="11" t="s">
        <v>50297</v>
      </c>
      <c r="G11369" s="12" t="s">
        <v>74</v>
      </c>
      <c r="H11369" s="12" t="s">
        <v>98</v>
      </c>
      <c r="I11369" s="14" t="s">
        <v>4870</v>
      </c>
      <c r="J11369" s="12" t="s">
        <v>24</v>
      </c>
      <c r="K11369" s="12" t="s">
        <v>25</v>
      </c>
      <c r="L11369" s="12" t="s">
        <v>39</v>
      </c>
      <c r="M11369" s="11" t="s">
        <v>149</v>
      </c>
      <c r="N11369" s="11" t="s">
        <v>4871</v>
      </c>
      <c r="O11369" s="12" t="s">
        <v>29</v>
      </c>
      <c r="P11369" s="12"/>
      <c r="Q11369" s="15" t="s">
        <v>50298</v>
      </c>
      <c r="R11369" s="12" t="s">
        <v>148</v>
      </c>
      <c r="S11369" s="11" t="s">
        <v>50299</v>
      </c>
      <c r="T11369" s="11" t="s">
        <v>4906</v>
      </c>
    </row>
    <row x14ac:dyDescent="0.25" r="11370" customHeight="1" ht="19.5">
      <c r="A11370" s="10">
        <v>45227</v>
      </c>
      <c r="B11370" s="11" t="s">
        <v>50300</v>
      </c>
      <c r="C11370" s="11" t="s">
        <v>6063</v>
      </c>
      <c r="D11370" s="12"/>
      <c r="E11370" s="13">
        <v>13032748930</v>
      </c>
      <c r="F11370" s="11" t="s">
        <v>50301</v>
      </c>
      <c r="G11370" s="12" t="s">
        <v>115</v>
      </c>
      <c r="H11370" s="12"/>
      <c r="I11370" s="14" t="s">
        <v>1914</v>
      </c>
      <c r="J11370" s="12" t="s">
        <v>24</v>
      </c>
      <c r="K11370" s="12" t="s">
        <v>25</v>
      </c>
      <c r="L11370" s="12" t="s">
        <v>39</v>
      </c>
      <c r="M11370" s="11" t="s">
        <v>40</v>
      </c>
      <c r="N11370" s="11" t="s">
        <v>183</v>
      </c>
      <c r="O11370" s="12" t="s">
        <v>29</v>
      </c>
      <c r="P11370" s="12"/>
      <c r="Q11370" s="15" t="s">
        <v>46917</v>
      </c>
      <c r="R11370" s="12" t="s">
        <v>42</v>
      </c>
      <c r="S11370" s="11" t="s">
        <v>50302</v>
      </c>
      <c r="T11370" s="11" t="s">
        <v>50303</v>
      </c>
    </row>
    <row x14ac:dyDescent="0.25" r="11371" customHeight="1" ht="19.5">
      <c r="A11371" s="10">
        <v>45228</v>
      </c>
      <c r="B11371" s="11" t="s">
        <v>50304</v>
      </c>
      <c r="C11371" s="11" t="s">
        <v>880</v>
      </c>
      <c r="D11371" s="12"/>
      <c r="E11371" s="13">
        <v>13197303326</v>
      </c>
      <c r="F11371" s="11" t="s">
        <v>50305</v>
      </c>
      <c r="G11371" s="12" t="s">
        <v>37</v>
      </c>
      <c r="H11371" s="12" t="s">
        <v>357</v>
      </c>
      <c r="I11371" s="14" t="s">
        <v>850</v>
      </c>
      <c r="J11371" s="12" t="s">
        <v>24</v>
      </c>
      <c r="K11371" s="12" t="s">
        <v>25</v>
      </c>
      <c r="L11371" s="12" t="s">
        <v>39</v>
      </c>
      <c r="M11371" s="11" t="s">
        <v>40</v>
      </c>
      <c r="N11371" s="11" t="s">
        <v>28</v>
      </c>
      <c r="O11371" s="12" t="s">
        <v>29</v>
      </c>
      <c r="P11371" s="12"/>
      <c r="Q11371" s="15" t="s">
        <v>50306</v>
      </c>
      <c r="R11371" s="12" t="s">
        <v>42</v>
      </c>
      <c r="S11371" s="11" t="s">
        <v>50307</v>
      </c>
      <c r="T11371" s="11" t="s">
        <v>50308</v>
      </c>
    </row>
    <row x14ac:dyDescent="0.25" r="11372" customHeight="1" ht="19.5">
      <c r="A11372" s="10">
        <v>45228</v>
      </c>
      <c r="B11372" s="11" t="s">
        <v>50309</v>
      </c>
      <c r="C11372" s="11" t="s">
        <v>15348</v>
      </c>
      <c r="D11372" s="12"/>
      <c r="E11372" s="13">
        <v>13227268186</v>
      </c>
      <c r="F11372" s="11" t="s">
        <v>50310</v>
      </c>
      <c r="G11372" s="12" t="s">
        <v>289</v>
      </c>
      <c r="H11372" s="12" t="s">
        <v>357</v>
      </c>
      <c r="I11372" s="14" t="s">
        <v>57</v>
      </c>
      <c r="J11372" s="12" t="s">
        <v>24</v>
      </c>
      <c r="K11372" s="12" t="s">
        <v>25</v>
      </c>
      <c r="L11372" s="12" t="s">
        <v>39</v>
      </c>
      <c r="M11372" s="11" t="s">
        <v>40</v>
      </c>
      <c r="N11372" s="11" t="s">
        <v>28</v>
      </c>
      <c r="O11372" s="12" t="s">
        <v>29</v>
      </c>
      <c r="P11372" s="12"/>
      <c r="Q11372" s="15" t="s">
        <v>50311</v>
      </c>
      <c r="R11372" s="12" t="s">
        <v>42</v>
      </c>
      <c r="S11372" s="11" t="s">
        <v>50312</v>
      </c>
      <c r="T11372" s="11" t="s">
        <v>50313</v>
      </c>
    </row>
    <row x14ac:dyDescent="0.25" r="11373" customHeight="1" ht="19.5">
      <c r="A11373" s="10">
        <v>45228</v>
      </c>
      <c r="B11373" s="11" t="s">
        <v>50314</v>
      </c>
      <c r="C11373" s="11" t="s">
        <v>880</v>
      </c>
      <c r="D11373" s="12"/>
      <c r="E11373" s="13">
        <v>15572765641</v>
      </c>
      <c r="F11373" s="11" t="s">
        <v>50315</v>
      </c>
      <c r="G11373" s="12" t="s">
        <v>115</v>
      </c>
      <c r="H11373" s="12"/>
      <c r="I11373" s="14" t="s">
        <v>110</v>
      </c>
      <c r="J11373" s="12" t="s">
        <v>24</v>
      </c>
      <c r="K11373" s="12" t="s">
        <v>25</v>
      </c>
      <c r="L11373" s="12" t="s">
        <v>39</v>
      </c>
      <c r="M11373" s="11" t="s">
        <v>40</v>
      </c>
      <c r="N11373" s="11" t="s">
        <v>28</v>
      </c>
      <c r="O11373" s="12" t="s">
        <v>29</v>
      </c>
      <c r="P11373" s="12"/>
      <c r="Q11373" s="15" t="s">
        <v>50316</v>
      </c>
      <c r="R11373" s="12" t="s">
        <v>42</v>
      </c>
      <c r="S11373" s="11" t="s">
        <v>50317</v>
      </c>
      <c r="T11373" s="11" t="s">
        <v>50313</v>
      </c>
    </row>
    <row x14ac:dyDescent="0.25" r="11374" customHeight="1" ht="19.5">
      <c r="A11374" s="10">
        <v>45226</v>
      </c>
      <c r="B11374" s="11" t="s">
        <v>50318</v>
      </c>
      <c r="C11374" s="11" t="s">
        <v>5086</v>
      </c>
      <c r="D11374" s="12"/>
      <c r="E11374" s="13" t="s">
        <v>50319</v>
      </c>
      <c r="F11374" s="11" t="s">
        <v>50320</v>
      </c>
      <c r="G11374" s="12" t="s">
        <v>74</v>
      </c>
      <c r="H11374" s="12" t="s">
        <v>98</v>
      </c>
      <c r="I11374" s="14" t="s">
        <v>148</v>
      </c>
      <c r="J11374" s="12" t="s">
        <v>24</v>
      </c>
      <c r="K11374" s="12" t="s">
        <v>25</v>
      </c>
      <c r="L11374" s="12" t="s">
        <v>39</v>
      </c>
      <c r="M11374" s="11" t="s">
        <v>149</v>
      </c>
      <c r="N11374" s="11" t="s">
        <v>4871</v>
      </c>
      <c r="O11374" s="12" t="s">
        <v>29</v>
      </c>
      <c r="P11374" s="12"/>
      <c r="Q11374" s="15" t="s">
        <v>50321</v>
      </c>
      <c r="R11374" s="12" t="s">
        <v>148</v>
      </c>
      <c r="S11374" s="11" t="s">
        <v>50322</v>
      </c>
      <c r="T11374" s="11" t="s">
        <v>4906</v>
      </c>
    </row>
    <row x14ac:dyDescent="0.25" r="11375" customHeight="1" ht="19.5">
      <c r="A11375" s="10">
        <v>45228</v>
      </c>
      <c r="B11375" s="11" t="s">
        <v>50323</v>
      </c>
      <c r="C11375" s="11" t="s">
        <v>880</v>
      </c>
      <c r="D11375" s="12"/>
      <c r="E11375" s="13">
        <v>15717887438</v>
      </c>
      <c r="F11375" s="11" t="s">
        <v>50324</v>
      </c>
      <c r="G11375" s="12" t="s">
        <v>74</v>
      </c>
      <c r="H11375" s="12" t="s">
        <v>357</v>
      </c>
      <c r="I11375" s="14" t="s">
        <v>433</v>
      </c>
      <c r="J11375" s="12" t="s">
        <v>24</v>
      </c>
      <c r="K11375" s="12" t="s">
        <v>25</v>
      </c>
      <c r="L11375" s="12" t="s">
        <v>39</v>
      </c>
      <c r="M11375" s="11" t="s">
        <v>40</v>
      </c>
      <c r="N11375" s="11" t="s">
        <v>28</v>
      </c>
      <c r="O11375" s="12" t="s">
        <v>29</v>
      </c>
      <c r="P11375" s="12"/>
      <c r="Q11375" s="15" t="s">
        <v>50325</v>
      </c>
      <c r="R11375" s="12" t="s">
        <v>42</v>
      </c>
      <c r="S11375" s="11" t="s">
        <v>50326</v>
      </c>
      <c r="T11375" s="11" t="s">
        <v>50313</v>
      </c>
    </row>
    <row x14ac:dyDescent="0.25" r="11376" customHeight="1" ht="19.5">
      <c r="A11376" s="10">
        <v>45226</v>
      </c>
      <c r="B11376" s="11" t="s">
        <v>50327</v>
      </c>
      <c r="C11376" s="11" t="s">
        <v>4882</v>
      </c>
      <c r="D11376" s="12"/>
      <c r="E11376" s="13" t="s">
        <v>50328</v>
      </c>
      <c r="F11376" s="11" t="s">
        <v>50329</v>
      </c>
      <c r="G11376" s="12" t="s">
        <v>74</v>
      </c>
      <c r="H11376" s="12"/>
      <c r="I11376" s="14" t="s">
        <v>148</v>
      </c>
      <c r="J11376" s="12" t="s">
        <v>24</v>
      </c>
      <c r="K11376" s="12" t="s">
        <v>25</v>
      </c>
      <c r="L11376" s="12" t="s">
        <v>39</v>
      </c>
      <c r="M11376" s="11" t="s">
        <v>149</v>
      </c>
      <c r="N11376" s="11" t="s">
        <v>4871</v>
      </c>
      <c r="O11376" s="12" t="s">
        <v>29</v>
      </c>
      <c r="P11376" s="12"/>
      <c r="Q11376" s="15" t="s">
        <v>50330</v>
      </c>
      <c r="R11376" s="12" t="s">
        <v>42</v>
      </c>
      <c r="S11376" s="11" t="s">
        <v>50331</v>
      </c>
      <c r="T11376" s="11" t="s">
        <v>4899</v>
      </c>
    </row>
    <row x14ac:dyDescent="0.25" r="11377" customHeight="1" ht="19.5">
      <c r="A11377" s="10">
        <v>45226</v>
      </c>
      <c r="B11377" s="11" t="s">
        <v>50332</v>
      </c>
      <c r="C11377" s="11" t="s">
        <v>8416</v>
      </c>
      <c r="D11377" s="12"/>
      <c r="E11377" s="13" t="s">
        <v>50333</v>
      </c>
      <c r="F11377" s="11" t="s">
        <v>50334</v>
      </c>
      <c r="G11377" s="12" t="s">
        <v>74</v>
      </c>
      <c r="H11377" s="12"/>
      <c r="I11377" s="14" t="s">
        <v>148</v>
      </c>
      <c r="J11377" s="12" t="s">
        <v>24</v>
      </c>
      <c r="K11377" s="12" t="s">
        <v>25</v>
      </c>
      <c r="L11377" s="12" t="s">
        <v>39</v>
      </c>
      <c r="M11377" s="11" t="s">
        <v>149</v>
      </c>
      <c r="N11377" s="11" t="s">
        <v>183</v>
      </c>
      <c r="O11377" s="12" t="s">
        <v>29</v>
      </c>
      <c r="P11377" s="12"/>
      <c r="Q11377" s="15" t="s">
        <v>50335</v>
      </c>
      <c r="R11377" s="12" t="s">
        <v>42</v>
      </c>
      <c r="S11377" s="11" t="s">
        <v>50336</v>
      </c>
      <c r="T11377" s="11" t="s">
        <v>50337</v>
      </c>
    </row>
    <row x14ac:dyDescent="0.25" r="11378" customHeight="1" ht="19.5">
      <c r="A11378" s="10">
        <v>45227</v>
      </c>
      <c r="B11378" s="11" t="s">
        <v>50338</v>
      </c>
      <c r="C11378" s="11" t="s">
        <v>9820</v>
      </c>
      <c r="D11378" s="12"/>
      <c r="E11378" s="13">
        <v>18695067660</v>
      </c>
      <c r="F11378" s="11" t="s">
        <v>50339</v>
      </c>
      <c r="G11378" s="12" t="s">
        <v>56</v>
      </c>
      <c r="H11378" s="12"/>
      <c r="I11378" s="14" t="s">
        <v>381</v>
      </c>
      <c r="J11378" s="12" t="s">
        <v>24</v>
      </c>
      <c r="K11378" s="12" t="s">
        <v>25</v>
      </c>
      <c r="L11378" s="12" t="s">
        <v>39</v>
      </c>
      <c r="M11378" s="11" t="s">
        <v>27</v>
      </c>
      <c r="N11378" s="11" t="s">
        <v>183</v>
      </c>
      <c r="O11378" s="12" t="s">
        <v>29</v>
      </c>
      <c r="P11378" s="12"/>
      <c r="Q11378" s="15" t="s">
        <v>50340</v>
      </c>
      <c r="R11378" s="12" t="s">
        <v>42</v>
      </c>
      <c r="S11378" s="11" t="s">
        <v>50341</v>
      </c>
      <c r="T11378" s="11" t="s">
        <v>50342</v>
      </c>
    </row>
    <row x14ac:dyDescent="0.25" r="11379" customHeight="1" ht="19.5">
      <c r="A11379" s="10">
        <v>45226</v>
      </c>
      <c r="B11379" s="11" t="s">
        <v>50343</v>
      </c>
      <c r="C11379" s="11" t="s">
        <v>5117</v>
      </c>
      <c r="D11379" s="12"/>
      <c r="E11379" s="13" t="s">
        <v>50344</v>
      </c>
      <c r="F11379" s="11" t="s">
        <v>17425</v>
      </c>
      <c r="G11379" s="12" t="s">
        <v>74</v>
      </c>
      <c r="H11379" s="12" t="s">
        <v>86</v>
      </c>
      <c r="I11379" s="14" t="s">
        <v>4975</v>
      </c>
      <c r="J11379" s="12" t="s">
        <v>24</v>
      </c>
      <c r="K11379" s="12" t="s">
        <v>25</v>
      </c>
      <c r="L11379" s="12" t="s">
        <v>39</v>
      </c>
      <c r="M11379" s="11" t="s">
        <v>149</v>
      </c>
      <c r="N11379" s="11" t="s">
        <v>4871</v>
      </c>
      <c r="O11379" s="12" t="s">
        <v>29</v>
      </c>
      <c r="P11379" s="12"/>
      <c r="Q11379" s="15" t="s">
        <v>50345</v>
      </c>
      <c r="R11379" s="12" t="s">
        <v>148</v>
      </c>
      <c r="S11379" s="11" t="s">
        <v>50346</v>
      </c>
      <c r="T11379" s="11" t="s">
        <v>4961</v>
      </c>
    </row>
    <row x14ac:dyDescent="0.25" r="11380" customHeight="1" ht="19.5">
      <c r="A11380" s="10">
        <v>45228</v>
      </c>
      <c r="B11380" s="11" t="s">
        <v>50347</v>
      </c>
      <c r="C11380" s="11" t="s">
        <v>880</v>
      </c>
      <c r="D11380" s="12"/>
      <c r="E11380" s="13">
        <v>15997612820</v>
      </c>
      <c r="F11380" s="11" t="s">
        <v>50348</v>
      </c>
      <c r="G11380" s="12" t="s">
        <v>74</v>
      </c>
      <c r="H11380" s="12"/>
      <c r="I11380" s="14" t="s">
        <v>850</v>
      </c>
      <c r="J11380" s="12" t="s">
        <v>24</v>
      </c>
      <c r="K11380" s="12" t="s">
        <v>25</v>
      </c>
      <c r="L11380" s="12" t="s">
        <v>39</v>
      </c>
      <c r="M11380" s="11" t="s">
        <v>40</v>
      </c>
      <c r="N11380" s="11" t="s">
        <v>28</v>
      </c>
      <c r="O11380" s="12" t="s">
        <v>29</v>
      </c>
      <c r="P11380" s="12"/>
      <c r="Q11380" s="15" t="s">
        <v>50349</v>
      </c>
      <c r="R11380" s="12" t="s">
        <v>42</v>
      </c>
      <c r="S11380" s="11" t="s">
        <v>50350</v>
      </c>
      <c r="T11380" s="11" t="s">
        <v>45035</v>
      </c>
    </row>
    <row x14ac:dyDescent="0.25" r="11381" customHeight="1" ht="19.5">
      <c r="A11381" s="10">
        <v>45227</v>
      </c>
      <c r="B11381" s="11" t="s">
        <v>50351</v>
      </c>
      <c r="C11381" s="11" t="s">
        <v>880</v>
      </c>
      <c r="D11381" s="12"/>
      <c r="E11381" s="13">
        <v>13040995669</v>
      </c>
      <c r="F11381" s="11" t="s">
        <v>50352</v>
      </c>
      <c r="G11381" s="12" t="s">
        <v>62</v>
      </c>
      <c r="H11381" s="12"/>
      <c r="I11381" s="14" t="s">
        <v>590</v>
      </c>
      <c r="J11381" s="12" t="s">
        <v>24</v>
      </c>
      <c r="K11381" s="12" t="s">
        <v>25</v>
      </c>
      <c r="L11381" s="12" t="s">
        <v>39</v>
      </c>
      <c r="M11381" s="11" t="s">
        <v>40</v>
      </c>
      <c r="N11381" s="11" t="s">
        <v>28</v>
      </c>
      <c r="O11381" s="12" t="s">
        <v>29</v>
      </c>
      <c r="P11381" s="12"/>
      <c r="Q11381" s="15" t="s">
        <v>50353</v>
      </c>
      <c r="R11381" s="12" t="s">
        <v>42</v>
      </c>
      <c r="S11381" s="11" t="s">
        <v>50354</v>
      </c>
      <c r="T11381" s="11" t="s">
        <v>45035</v>
      </c>
    </row>
    <row x14ac:dyDescent="0.25" r="11382" customHeight="1" ht="19.5">
      <c r="A11382" s="10">
        <v>45226</v>
      </c>
      <c r="B11382" s="11" t="s">
        <v>50355</v>
      </c>
      <c r="C11382" s="11" t="s">
        <v>4882</v>
      </c>
      <c r="D11382" s="12"/>
      <c r="E11382" s="13" t="s">
        <v>50356</v>
      </c>
      <c r="F11382" s="11" t="s">
        <v>50357</v>
      </c>
      <c r="G11382" s="12" t="s">
        <v>74</v>
      </c>
      <c r="H11382" s="12"/>
      <c r="I11382" s="14" t="s">
        <v>148</v>
      </c>
      <c r="J11382" s="12" t="s">
        <v>24</v>
      </c>
      <c r="K11382" s="12" t="s">
        <v>25</v>
      </c>
      <c r="L11382" s="12" t="s">
        <v>39</v>
      </c>
      <c r="M11382" s="11" t="s">
        <v>149</v>
      </c>
      <c r="N11382" s="11" t="s">
        <v>4871</v>
      </c>
      <c r="O11382" s="12" t="s">
        <v>29</v>
      </c>
      <c r="P11382" s="12"/>
      <c r="Q11382" s="15" t="s">
        <v>50358</v>
      </c>
      <c r="R11382" s="12" t="s">
        <v>148</v>
      </c>
      <c r="S11382" s="11" t="s">
        <v>50359</v>
      </c>
      <c r="T11382" s="11" t="s">
        <v>4906</v>
      </c>
    </row>
    <row x14ac:dyDescent="0.25" r="11383" customHeight="1" ht="19.5">
      <c r="A11383" s="10">
        <v>45226</v>
      </c>
      <c r="B11383" s="11" t="s">
        <v>50360</v>
      </c>
      <c r="C11383" s="11" t="s">
        <v>4499</v>
      </c>
      <c r="D11383" s="12"/>
      <c r="E11383" s="13">
        <v>18807201737</v>
      </c>
      <c r="F11383" s="11" t="s">
        <v>50361</v>
      </c>
      <c r="G11383" s="12" t="s">
        <v>48</v>
      </c>
      <c r="H11383" s="12"/>
      <c r="I11383" s="14" t="s">
        <v>57</v>
      </c>
      <c r="J11383" s="12" t="s">
        <v>24</v>
      </c>
      <c r="K11383" s="12" t="s">
        <v>25</v>
      </c>
      <c r="L11383" s="12" t="s">
        <v>39</v>
      </c>
      <c r="M11383" s="11" t="s">
        <v>40</v>
      </c>
      <c r="N11383" s="11" t="s">
        <v>183</v>
      </c>
      <c r="O11383" s="12" t="s">
        <v>29</v>
      </c>
      <c r="P11383" s="12"/>
      <c r="Q11383" s="15" t="s">
        <v>50362</v>
      </c>
      <c r="R11383" s="12" t="s">
        <v>42</v>
      </c>
      <c r="S11383" s="11" t="s">
        <v>50363</v>
      </c>
      <c r="T11383" s="11" t="s">
        <v>50364</v>
      </c>
    </row>
    <row x14ac:dyDescent="0.25" r="11384" customHeight="1" ht="19.5">
      <c r="A11384" s="10">
        <v>45228</v>
      </c>
      <c r="B11384" s="11" t="s">
        <v>50365</v>
      </c>
      <c r="C11384" s="11" t="s">
        <v>2414</v>
      </c>
      <c r="D11384" s="12"/>
      <c r="E11384" s="13">
        <v>15572782646</v>
      </c>
      <c r="F11384" s="11" t="s">
        <v>50366</v>
      </c>
      <c r="G11384" s="12" t="s">
        <v>115</v>
      </c>
      <c r="H11384" s="12"/>
      <c r="I11384" s="14" t="s">
        <v>1024</v>
      </c>
      <c r="J11384" s="12" t="s">
        <v>24</v>
      </c>
      <c r="K11384" s="12" t="s">
        <v>25</v>
      </c>
      <c r="L11384" s="12" t="s">
        <v>39</v>
      </c>
      <c r="M11384" s="11" t="s">
        <v>40</v>
      </c>
      <c r="N11384" s="11" t="s">
        <v>28</v>
      </c>
      <c r="O11384" s="12" t="s">
        <v>29</v>
      </c>
      <c r="P11384" s="12"/>
      <c r="Q11384" s="15" t="s">
        <v>50367</v>
      </c>
      <c r="R11384" s="12" t="s">
        <v>42</v>
      </c>
      <c r="S11384" s="11" t="s">
        <v>50368</v>
      </c>
      <c r="T11384" s="11" t="s">
        <v>50369</v>
      </c>
    </row>
    <row x14ac:dyDescent="0.25" r="11385" customHeight="1" ht="19.5">
      <c r="A11385" s="10">
        <v>45227</v>
      </c>
      <c r="B11385" s="11" t="s">
        <v>50370</v>
      </c>
      <c r="C11385" s="11" t="s">
        <v>6519</v>
      </c>
      <c r="D11385" s="12"/>
      <c r="E11385" s="13">
        <v>13098413260</v>
      </c>
      <c r="F11385" s="11" t="s">
        <v>50371</v>
      </c>
      <c r="G11385" s="12" t="s">
        <v>48</v>
      </c>
      <c r="H11385" s="12"/>
      <c r="I11385" s="14">
        <v>10015</v>
      </c>
      <c r="J11385" s="12" t="s">
        <v>24</v>
      </c>
      <c r="K11385" s="12" t="s">
        <v>25</v>
      </c>
      <c r="L11385" s="12" t="s">
        <v>26</v>
      </c>
      <c r="M11385" s="11" t="s">
        <v>27</v>
      </c>
      <c r="N11385" s="11" t="s">
        <v>28</v>
      </c>
      <c r="O11385" s="12" t="s">
        <v>29</v>
      </c>
      <c r="P11385" s="12"/>
      <c r="Q11385" s="15" t="s">
        <v>50372</v>
      </c>
      <c r="R11385" s="12" t="s">
        <v>31</v>
      </c>
      <c r="S11385" s="11" t="s">
        <v>50373</v>
      </c>
      <c r="T11385" s="11" t="s">
        <v>50374</v>
      </c>
    </row>
    <row x14ac:dyDescent="0.25" r="11386" customHeight="1" ht="19.5">
      <c r="A11386" s="10">
        <v>45226</v>
      </c>
      <c r="B11386" s="11" t="s">
        <v>50375</v>
      </c>
      <c r="C11386" s="11" t="s">
        <v>5684</v>
      </c>
      <c r="D11386" s="12"/>
      <c r="E11386" s="13">
        <v>15572796880</v>
      </c>
      <c r="F11386" s="11" t="s">
        <v>2682</v>
      </c>
      <c r="G11386" s="12" t="s">
        <v>56</v>
      </c>
      <c r="H11386" s="12"/>
      <c r="I11386" s="14" t="s">
        <v>211</v>
      </c>
      <c r="J11386" s="12" t="s">
        <v>24</v>
      </c>
      <c r="K11386" s="12" t="s">
        <v>25</v>
      </c>
      <c r="L11386" s="12" t="s">
        <v>39</v>
      </c>
      <c r="M11386" s="11" t="s">
        <v>40</v>
      </c>
      <c r="N11386" s="11" t="s">
        <v>183</v>
      </c>
      <c r="O11386" s="12" t="s">
        <v>29</v>
      </c>
      <c r="P11386" s="12"/>
      <c r="Q11386" s="15" t="s">
        <v>50376</v>
      </c>
      <c r="R11386" s="12" t="s">
        <v>42</v>
      </c>
      <c r="S11386" s="11" t="s">
        <v>50377</v>
      </c>
      <c r="T11386" s="11" t="s">
        <v>50378</v>
      </c>
    </row>
    <row x14ac:dyDescent="0.25" r="11387" customHeight="1" ht="19.5">
      <c r="A11387" s="10">
        <v>45226</v>
      </c>
      <c r="B11387" s="11" t="s">
        <v>50379</v>
      </c>
      <c r="C11387" s="11" t="s">
        <v>336</v>
      </c>
      <c r="D11387" s="12"/>
      <c r="E11387" s="13">
        <v>16671728322</v>
      </c>
      <c r="F11387" s="11" t="s">
        <v>50291</v>
      </c>
      <c r="G11387" s="12" t="s">
        <v>23</v>
      </c>
      <c r="H11387" s="12"/>
      <c r="I11387" s="14">
        <v>10015</v>
      </c>
      <c r="J11387" s="12" t="s">
        <v>24</v>
      </c>
      <c r="K11387" s="12" t="s">
        <v>69</v>
      </c>
      <c r="L11387" s="12" t="s">
        <v>26</v>
      </c>
      <c r="M11387" s="11" t="s">
        <v>27</v>
      </c>
      <c r="N11387" s="11" t="s">
        <v>28</v>
      </c>
      <c r="O11387" s="12" t="s">
        <v>29</v>
      </c>
      <c r="P11387" s="12"/>
      <c r="Q11387" s="15" t="s">
        <v>50380</v>
      </c>
      <c r="R11387" s="12" t="s">
        <v>31</v>
      </c>
      <c r="S11387" s="11" t="s">
        <v>50381</v>
      </c>
      <c r="T11387" s="11" t="s">
        <v>50382</v>
      </c>
    </row>
    <row x14ac:dyDescent="0.25" r="11388" customHeight="1" ht="19.5">
      <c r="A11388" s="10">
        <v>45226</v>
      </c>
      <c r="B11388" s="11" t="s">
        <v>50383</v>
      </c>
      <c r="C11388" s="11" t="s">
        <v>5060</v>
      </c>
      <c r="D11388" s="12"/>
      <c r="E11388" s="13" t="s">
        <v>50384</v>
      </c>
      <c r="F11388" s="11" t="s">
        <v>50385</v>
      </c>
      <c r="G11388" s="12" t="s">
        <v>74</v>
      </c>
      <c r="H11388" s="12" t="s">
        <v>98</v>
      </c>
      <c r="I11388" s="14" t="s">
        <v>4975</v>
      </c>
      <c r="J11388" s="12" t="s">
        <v>24</v>
      </c>
      <c r="K11388" s="12" t="s">
        <v>25</v>
      </c>
      <c r="L11388" s="12" t="s">
        <v>39</v>
      </c>
      <c r="M11388" s="11" t="s">
        <v>149</v>
      </c>
      <c r="N11388" s="11" t="s">
        <v>4871</v>
      </c>
      <c r="O11388" s="12" t="s">
        <v>29</v>
      </c>
      <c r="P11388" s="12"/>
      <c r="Q11388" s="15" t="s">
        <v>50386</v>
      </c>
      <c r="R11388" s="12" t="s">
        <v>148</v>
      </c>
      <c r="S11388" s="11" t="s">
        <v>50387</v>
      </c>
      <c r="T11388" s="11" t="s">
        <v>4961</v>
      </c>
    </row>
    <row x14ac:dyDescent="0.25" r="11389" customHeight="1" ht="19.5">
      <c r="A11389" s="10">
        <v>45226</v>
      </c>
      <c r="B11389" s="11" t="s">
        <v>50388</v>
      </c>
      <c r="C11389" s="11" t="s">
        <v>4867</v>
      </c>
      <c r="D11389" s="12"/>
      <c r="E11389" s="13" t="s">
        <v>50389</v>
      </c>
      <c r="F11389" s="11" t="s">
        <v>532</v>
      </c>
      <c r="G11389" s="12" t="s">
        <v>74</v>
      </c>
      <c r="H11389" s="12"/>
      <c r="I11389" s="14" t="s">
        <v>4870</v>
      </c>
      <c r="J11389" s="12" t="s">
        <v>24</v>
      </c>
      <c r="K11389" s="12" t="s">
        <v>25</v>
      </c>
      <c r="L11389" s="12" t="s">
        <v>39</v>
      </c>
      <c r="M11389" s="11" t="s">
        <v>149</v>
      </c>
      <c r="N11389" s="11" t="s">
        <v>4871</v>
      </c>
      <c r="O11389" s="12" t="s">
        <v>29</v>
      </c>
      <c r="P11389" s="12"/>
      <c r="Q11389" s="15" t="s">
        <v>50390</v>
      </c>
      <c r="R11389" s="12" t="s">
        <v>148</v>
      </c>
      <c r="S11389" s="11" t="s">
        <v>50391</v>
      </c>
      <c r="T11389" s="11" t="s">
        <v>4978</v>
      </c>
    </row>
    <row x14ac:dyDescent="0.25" r="11390" customHeight="1" ht="19.5">
      <c r="A11390" s="10">
        <v>45226</v>
      </c>
      <c r="B11390" s="11" t="s">
        <v>50392</v>
      </c>
      <c r="C11390" s="11" t="s">
        <v>4867</v>
      </c>
      <c r="D11390" s="12"/>
      <c r="E11390" s="13" t="s">
        <v>50393</v>
      </c>
      <c r="F11390" s="11" t="s">
        <v>50394</v>
      </c>
      <c r="G11390" s="12" t="s">
        <v>74</v>
      </c>
      <c r="H11390" s="12"/>
      <c r="I11390" s="14" t="s">
        <v>4870</v>
      </c>
      <c r="J11390" s="12" t="s">
        <v>24</v>
      </c>
      <c r="K11390" s="12" t="s">
        <v>25</v>
      </c>
      <c r="L11390" s="12" t="s">
        <v>39</v>
      </c>
      <c r="M11390" s="11" t="s">
        <v>149</v>
      </c>
      <c r="N11390" s="11" t="s">
        <v>4871</v>
      </c>
      <c r="O11390" s="12" t="s">
        <v>29</v>
      </c>
      <c r="P11390" s="12"/>
      <c r="Q11390" s="15" t="s">
        <v>50395</v>
      </c>
      <c r="R11390" s="12" t="s">
        <v>148</v>
      </c>
      <c r="S11390" s="11" t="s">
        <v>50396</v>
      </c>
      <c r="T11390" s="11" t="s">
        <v>4906</v>
      </c>
    </row>
    <row x14ac:dyDescent="0.25" r="11391" customHeight="1" ht="19.5">
      <c r="A11391" s="10">
        <v>45226</v>
      </c>
      <c r="B11391" s="11" t="s">
        <v>50397</v>
      </c>
      <c r="C11391" s="11" t="s">
        <v>4923</v>
      </c>
      <c r="D11391" s="12"/>
      <c r="E11391" s="13" t="s">
        <v>50398</v>
      </c>
      <c r="F11391" s="11" t="s">
        <v>50399</v>
      </c>
      <c r="G11391" s="12" t="s">
        <v>74</v>
      </c>
      <c r="H11391" s="12"/>
      <c r="I11391" s="14" t="s">
        <v>116</v>
      </c>
      <c r="J11391" s="12" t="s">
        <v>24</v>
      </c>
      <c r="K11391" s="12" t="s">
        <v>25</v>
      </c>
      <c r="L11391" s="12" t="s">
        <v>39</v>
      </c>
      <c r="M11391" s="11" t="s">
        <v>149</v>
      </c>
      <c r="N11391" s="11" t="s">
        <v>4871</v>
      </c>
      <c r="O11391" s="12" t="s">
        <v>29</v>
      </c>
      <c r="P11391" s="12"/>
      <c r="Q11391" s="15" t="s">
        <v>50400</v>
      </c>
      <c r="R11391" s="12" t="s">
        <v>148</v>
      </c>
      <c r="S11391" s="11" t="s">
        <v>50401</v>
      </c>
      <c r="T11391" s="11" t="s">
        <v>4955</v>
      </c>
    </row>
    <row x14ac:dyDescent="0.25" r="11392" customHeight="1" ht="19.5">
      <c r="A11392" s="10">
        <v>45226</v>
      </c>
      <c r="B11392" s="11" t="s">
        <v>50402</v>
      </c>
      <c r="C11392" s="11" t="s">
        <v>4867</v>
      </c>
      <c r="D11392" s="12"/>
      <c r="E11392" s="13" t="s">
        <v>50403</v>
      </c>
      <c r="F11392" s="11" t="s">
        <v>11393</v>
      </c>
      <c r="G11392" s="12" t="s">
        <v>74</v>
      </c>
      <c r="H11392" s="12" t="s">
        <v>86</v>
      </c>
      <c r="I11392" s="14" t="s">
        <v>4870</v>
      </c>
      <c r="J11392" s="12" t="s">
        <v>24</v>
      </c>
      <c r="K11392" s="12" t="s">
        <v>25</v>
      </c>
      <c r="L11392" s="12" t="s">
        <v>39</v>
      </c>
      <c r="M11392" s="11" t="s">
        <v>149</v>
      </c>
      <c r="N11392" s="11" t="s">
        <v>4871</v>
      </c>
      <c r="O11392" s="12" t="s">
        <v>29</v>
      </c>
      <c r="P11392" s="12"/>
      <c r="Q11392" s="15" t="s">
        <v>50404</v>
      </c>
      <c r="R11392" s="12" t="s">
        <v>148</v>
      </c>
      <c r="S11392" s="11" t="s">
        <v>50405</v>
      </c>
      <c r="T11392" s="11" t="s">
        <v>4887</v>
      </c>
    </row>
    <row x14ac:dyDescent="0.25" r="11393" customHeight="1" ht="19.5">
      <c r="A11393" s="10">
        <v>45228</v>
      </c>
      <c r="B11393" s="11" t="s">
        <v>50406</v>
      </c>
      <c r="C11393" s="11" t="s">
        <v>6684</v>
      </c>
      <c r="D11393" s="12"/>
      <c r="E11393" s="13">
        <v>17671346684</v>
      </c>
      <c r="F11393" s="11" t="s">
        <v>50407</v>
      </c>
      <c r="G11393" s="12" t="s">
        <v>115</v>
      </c>
      <c r="H11393" s="12"/>
      <c r="I11393" s="14" t="s">
        <v>254</v>
      </c>
      <c r="J11393" s="12" t="s">
        <v>24</v>
      </c>
      <c r="K11393" s="12" t="s">
        <v>25</v>
      </c>
      <c r="L11393" s="12" t="s">
        <v>39</v>
      </c>
      <c r="M11393" s="11" t="s">
        <v>27</v>
      </c>
      <c r="N11393" s="11" t="s">
        <v>183</v>
      </c>
      <c r="O11393" s="12" t="s">
        <v>29</v>
      </c>
      <c r="P11393" s="12"/>
      <c r="Q11393" s="15" t="s">
        <v>50408</v>
      </c>
      <c r="R11393" s="12" t="s">
        <v>42</v>
      </c>
      <c r="S11393" s="11" t="s">
        <v>50409</v>
      </c>
      <c r="T11393" s="11" t="s">
        <v>50410</v>
      </c>
    </row>
    <row x14ac:dyDescent="0.25" r="11394" customHeight="1" ht="19.5">
      <c r="A11394" s="10">
        <v>45227</v>
      </c>
      <c r="B11394" s="11" t="s">
        <v>50411</v>
      </c>
      <c r="C11394" s="11" t="s">
        <v>6057</v>
      </c>
      <c r="D11394" s="12"/>
      <c r="E11394" s="13">
        <v>15671023780</v>
      </c>
      <c r="F11394" s="11" t="s">
        <v>50412</v>
      </c>
      <c r="G11394" s="12" t="s">
        <v>48</v>
      </c>
      <c r="H11394" s="12" t="s">
        <v>98</v>
      </c>
      <c r="I11394" s="14" t="s">
        <v>1394</v>
      </c>
      <c r="J11394" s="12" t="s">
        <v>24</v>
      </c>
      <c r="K11394" s="12" t="s">
        <v>25</v>
      </c>
      <c r="L11394" s="12" t="s">
        <v>39</v>
      </c>
      <c r="M11394" s="11" t="s">
        <v>40</v>
      </c>
      <c r="N11394" s="11" t="s">
        <v>183</v>
      </c>
      <c r="O11394" s="12" t="s">
        <v>29</v>
      </c>
      <c r="P11394" s="12"/>
      <c r="Q11394" s="15" t="s">
        <v>50413</v>
      </c>
      <c r="R11394" s="12" t="s">
        <v>42</v>
      </c>
      <c r="S11394" s="11" t="s">
        <v>50414</v>
      </c>
      <c r="T11394" s="11" t="s">
        <v>50415</v>
      </c>
    </row>
    <row x14ac:dyDescent="0.25" r="11395" customHeight="1" ht="19.5">
      <c r="A11395" s="10">
        <v>45226</v>
      </c>
      <c r="B11395" s="11" t="s">
        <v>50416</v>
      </c>
      <c r="C11395" s="11" t="s">
        <v>4882</v>
      </c>
      <c r="D11395" s="12"/>
      <c r="E11395" s="13" t="s">
        <v>50417</v>
      </c>
      <c r="F11395" s="11" t="s">
        <v>50418</v>
      </c>
      <c r="G11395" s="12" t="s">
        <v>74</v>
      </c>
      <c r="H11395" s="12" t="s">
        <v>86</v>
      </c>
      <c r="I11395" s="14" t="s">
        <v>148</v>
      </c>
      <c r="J11395" s="12" t="s">
        <v>24</v>
      </c>
      <c r="K11395" s="12" t="s">
        <v>25</v>
      </c>
      <c r="L11395" s="12" t="s">
        <v>39</v>
      </c>
      <c r="M11395" s="11" t="s">
        <v>149</v>
      </c>
      <c r="N11395" s="11" t="s">
        <v>4871</v>
      </c>
      <c r="O11395" s="12" t="s">
        <v>29</v>
      </c>
      <c r="P11395" s="12"/>
      <c r="Q11395" s="15" t="s">
        <v>50419</v>
      </c>
      <c r="R11395" s="12" t="s">
        <v>148</v>
      </c>
      <c r="S11395" s="11" t="s">
        <v>50420</v>
      </c>
      <c r="T11395" s="11" t="s">
        <v>4874</v>
      </c>
    </row>
    <row x14ac:dyDescent="0.25" r="11396" customHeight="1" ht="19.5">
      <c r="A11396" s="10">
        <v>45226</v>
      </c>
      <c r="B11396" s="11" t="s">
        <v>50421</v>
      </c>
      <c r="C11396" s="11" t="s">
        <v>5288</v>
      </c>
      <c r="D11396" s="12"/>
      <c r="E11396" s="13">
        <v>15171799968</v>
      </c>
      <c r="F11396" s="11"/>
      <c r="G11396" s="12"/>
      <c r="H11396" s="12"/>
      <c r="I11396" s="14" t="s">
        <v>590</v>
      </c>
      <c r="J11396" s="12" t="s">
        <v>24</v>
      </c>
      <c r="K11396" s="12" t="s">
        <v>25</v>
      </c>
      <c r="L11396" s="12" t="s">
        <v>39</v>
      </c>
      <c r="M11396" s="11" t="s">
        <v>27</v>
      </c>
      <c r="N11396" s="11" t="s">
        <v>4871</v>
      </c>
      <c r="O11396" s="12" t="s">
        <v>29</v>
      </c>
      <c r="P11396" s="12"/>
      <c r="Q11396" s="15" t="s">
        <v>50422</v>
      </c>
      <c r="R11396" s="12" t="s">
        <v>148</v>
      </c>
      <c r="S11396" s="11" t="s">
        <v>50423</v>
      </c>
      <c r="T11396" s="11" t="s">
        <v>50424</v>
      </c>
    </row>
    <row x14ac:dyDescent="0.25" r="11397" customHeight="1" ht="19.5">
      <c r="A11397" s="10">
        <v>45227</v>
      </c>
      <c r="B11397" s="11" t="s">
        <v>50425</v>
      </c>
      <c r="C11397" s="11" t="s">
        <v>6057</v>
      </c>
      <c r="D11397" s="12"/>
      <c r="E11397" s="13">
        <v>18671781560</v>
      </c>
      <c r="F11397" s="11" t="s">
        <v>50426</v>
      </c>
      <c r="G11397" s="12" t="s">
        <v>37</v>
      </c>
      <c r="H11397" s="12" t="s">
        <v>98</v>
      </c>
      <c r="I11397" s="14" t="s">
        <v>87</v>
      </c>
      <c r="J11397" s="12" t="s">
        <v>24</v>
      </c>
      <c r="K11397" s="12" t="s">
        <v>25</v>
      </c>
      <c r="L11397" s="12" t="s">
        <v>39</v>
      </c>
      <c r="M11397" s="11" t="s">
        <v>675</v>
      </c>
      <c r="N11397" s="11" t="s">
        <v>183</v>
      </c>
      <c r="O11397" s="12" t="s">
        <v>29</v>
      </c>
      <c r="P11397" s="12"/>
      <c r="Q11397" s="15" t="s">
        <v>50427</v>
      </c>
      <c r="R11397" s="12" t="s">
        <v>42</v>
      </c>
      <c r="S11397" s="11" t="s">
        <v>50428</v>
      </c>
      <c r="T11397" s="11" t="s">
        <v>50429</v>
      </c>
    </row>
    <row x14ac:dyDescent="0.25" r="11398" customHeight="1" ht="19.5">
      <c r="A11398" s="10">
        <v>45226</v>
      </c>
      <c r="B11398" s="11" t="s">
        <v>50430</v>
      </c>
      <c r="C11398" s="11" t="s">
        <v>4867</v>
      </c>
      <c r="D11398" s="12"/>
      <c r="E11398" s="13" t="s">
        <v>50431</v>
      </c>
      <c r="F11398" s="11" t="s">
        <v>50432</v>
      </c>
      <c r="G11398" s="12" t="s">
        <v>74</v>
      </c>
      <c r="H11398" s="12"/>
      <c r="I11398" s="14" t="s">
        <v>4870</v>
      </c>
      <c r="J11398" s="12" t="s">
        <v>24</v>
      </c>
      <c r="K11398" s="12" t="s">
        <v>25</v>
      </c>
      <c r="L11398" s="12" t="s">
        <v>39</v>
      </c>
      <c r="M11398" s="11" t="s">
        <v>149</v>
      </c>
      <c r="N11398" s="11" t="s">
        <v>4871</v>
      </c>
      <c r="O11398" s="12" t="s">
        <v>29</v>
      </c>
      <c r="P11398" s="12"/>
      <c r="Q11398" s="15" t="s">
        <v>50433</v>
      </c>
      <c r="R11398" s="12" t="s">
        <v>148</v>
      </c>
      <c r="S11398" s="11" t="s">
        <v>50434</v>
      </c>
      <c r="T11398" s="11" t="s">
        <v>4893</v>
      </c>
    </row>
    <row x14ac:dyDescent="0.25" r="11399" customHeight="1" ht="19.5">
      <c r="A11399" s="10">
        <v>45226</v>
      </c>
      <c r="B11399" s="11" t="s">
        <v>50435</v>
      </c>
      <c r="C11399" s="11" t="s">
        <v>5060</v>
      </c>
      <c r="D11399" s="12"/>
      <c r="E11399" s="13" t="s">
        <v>50436</v>
      </c>
      <c r="F11399" s="11" t="s">
        <v>50437</v>
      </c>
      <c r="G11399" s="12" t="s">
        <v>74</v>
      </c>
      <c r="H11399" s="12"/>
      <c r="I11399" s="14" t="s">
        <v>4975</v>
      </c>
      <c r="J11399" s="12" t="s">
        <v>24</v>
      </c>
      <c r="K11399" s="12" t="s">
        <v>25</v>
      </c>
      <c r="L11399" s="12" t="s">
        <v>39</v>
      </c>
      <c r="M11399" s="11" t="s">
        <v>149</v>
      </c>
      <c r="N11399" s="11" t="s">
        <v>4871</v>
      </c>
      <c r="O11399" s="12" t="s">
        <v>29</v>
      </c>
      <c r="P11399" s="12"/>
      <c r="Q11399" s="15" t="s">
        <v>50438</v>
      </c>
      <c r="R11399" s="12" t="s">
        <v>148</v>
      </c>
      <c r="S11399" s="11" t="s">
        <v>50439</v>
      </c>
      <c r="T11399" s="11" t="s">
        <v>4906</v>
      </c>
    </row>
    <row x14ac:dyDescent="0.25" r="11400" customHeight="1" ht="19.5">
      <c r="A11400" s="10">
        <v>45226</v>
      </c>
      <c r="B11400" s="11" t="s">
        <v>50440</v>
      </c>
      <c r="C11400" s="11" t="s">
        <v>4867</v>
      </c>
      <c r="D11400" s="12"/>
      <c r="E11400" s="13" t="s">
        <v>50441</v>
      </c>
      <c r="F11400" s="11" t="s">
        <v>3167</v>
      </c>
      <c r="G11400" s="12" t="s">
        <v>74</v>
      </c>
      <c r="H11400" s="12" t="s">
        <v>86</v>
      </c>
      <c r="I11400" s="14" t="s">
        <v>4870</v>
      </c>
      <c r="J11400" s="12" t="s">
        <v>24</v>
      </c>
      <c r="K11400" s="12" t="s">
        <v>25</v>
      </c>
      <c r="L11400" s="12" t="s">
        <v>39</v>
      </c>
      <c r="M11400" s="11" t="s">
        <v>149</v>
      </c>
      <c r="N11400" s="11" t="s">
        <v>4871</v>
      </c>
      <c r="O11400" s="12" t="s">
        <v>29</v>
      </c>
      <c r="P11400" s="12"/>
      <c r="Q11400" s="15" t="s">
        <v>50442</v>
      </c>
      <c r="R11400" s="12" t="s">
        <v>148</v>
      </c>
      <c r="S11400" s="11" t="s">
        <v>50443</v>
      </c>
      <c r="T11400" s="11" t="s">
        <v>4893</v>
      </c>
    </row>
    <row x14ac:dyDescent="0.25" r="11401" customHeight="1" ht="19.5">
      <c r="A11401" s="10">
        <v>45228</v>
      </c>
      <c r="B11401" s="11" t="s">
        <v>50444</v>
      </c>
      <c r="C11401" s="11" t="s">
        <v>6057</v>
      </c>
      <c r="D11401" s="12"/>
      <c r="E11401" s="13">
        <v>15672504228</v>
      </c>
      <c r="F11401" s="11" t="s">
        <v>50445</v>
      </c>
      <c r="G11401" s="12" t="s">
        <v>62</v>
      </c>
      <c r="H11401" s="12"/>
      <c r="I11401" s="14" t="s">
        <v>116</v>
      </c>
      <c r="J11401" s="12" t="s">
        <v>24</v>
      </c>
      <c r="K11401" s="12" t="s">
        <v>25</v>
      </c>
      <c r="L11401" s="12" t="s">
        <v>39</v>
      </c>
      <c r="M11401" s="11" t="s">
        <v>40</v>
      </c>
      <c r="N11401" s="11" t="s">
        <v>183</v>
      </c>
      <c r="O11401" s="12" t="s">
        <v>29</v>
      </c>
      <c r="P11401" s="12"/>
      <c r="Q11401" s="15" t="s">
        <v>50446</v>
      </c>
      <c r="R11401" s="12" t="s">
        <v>42</v>
      </c>
      <c r="S11401" s="11" t="s">
        <v>50447</v>
      </c>
      <c r="T11401" s="11" t="s">
        <v>50448</v>
      </c>
    </row>
    <row x14ac:dyDescent="0.25" r="11402" customHeight="1" ht="19.5">
      <c r="A11402" s="10">
        <v>45226</v>
      </c>
      <c r="B11402" s="11" t="s">
        <v>50449</v>
      </c>
      <c r="C11402" s="11" t="s">
        <v>4867</v>
      </c>
      <c r="D11402" s="12"/>
      <c r="E11402" s="13" t="s">
        <v>50450</v>
      </c>
      <c r="F11402" s="11" t="s">
        <v>50451</v>
      </c>
      <c r="G11402" s="12" t="s">
        <v>74</v>
      </c>
      <c r="H11402" s="12"/>
      <c r="I11402" s="14" t="s">
        <v>4870</v>
      </c>
      <c r="J11402" s="12" t="s">
        <v>24</v>
      </c>
      <c r="K11402" s="12" t="s">
        <v>25</v>
      </c>
      <c r="L11402" s="12" t="s">
        <v>39</v>
      </c>
      <c r="M11402" s="11" t="s">
        <v>149</v>
      </c>
      <c r="N11402" s="11" t="s">
        <v>4871</v>
      </c>
      <c r="O11402" s="12" t="s">
        <v>29</v>
      </c>
      <c r="P11402" s="12"/>
      <c r="Q11402" s="15" t="s">
        <v>50452</v>
      </c>
      <c r="R11402" s="12" t="s">
        <v>148</v>
      </c>
      <c r="S11402" s="11" t="s">
        <v>50453</v>
      </c>
      <c r="T11402" s="11" t="s">
        <v>4887</v>
      </c>
    </row>
    <row x14ac:dyDescent="0.25" r="11403" customHeight="1" ht="19.5">
      <c r="A11403" s="10">
        <v>45227</v>
      </c>
      <c r="B11403" s="11" t="s">
        <v>50454</v>
      </c>
      <c r="C11403" s="11" t="s">
        <v>6057</v>
      </c>
      <c r="D11403" s="12"/>
      <c r="E11403" s="13">
        <v>15571742117</v>
      </c>
      <c r="F11403" s="11" t="s">
        <v>50455</v>
      </c>
      <c r="G11403" s="12" t="s">
        <v>23</v>
      </c>
      <c r="H11403" s="12"/>
      <c r="I11403" s="14" t="s">
        <v>87</v>
      </c>
      <c r="J11403" s="12" t="s">
        <v>24</v>
      </c>
      <c r="K11403" s="12" t="s">
        <v>25</v>
      </c>
      <c r="L11403" s="12" t="s">
        <v>39</v>
      </c>
      <c r="M11403" s="11" t="s">
        <v>27</v>
      </c>
      <c r="N11403" s="11" t="s">
        <v>183</v>
      </c>
      <c r="O11403" s="12" t="s">
        <v>29</v>
      </c>
      <c r="P11403" s="12"/>
      <c r="Q11403" s="15" t="s">
        <v>50456</v>
      </c>
      <c r="R11403" s="12" t="s">
        <v>42</v>
      </c>
      <c r="S11403" s="11" t="s">
        <v>50457</v>
      </c>
      <c r="T11403" s="11" t="s">
        <v>50458</v>
      </c>
    </row>
    <row x14ac:dyDescent="0.25" r="11404" customHeight="1" ht="19.5">
      <c r="A11404" s="10">
        <v>45227</v>
      </c>
      <c r="B11404" s="11" t="s">
        <v>50459</v>
      </c>
      <c r="C11404" s="11" t="s">
        <v>6057</v>
      </c>
      <c r="D11404" s="12"/>
      <c r="E11404" s="13">
        <v>13197336412</v>
      </c>
      <c r="F11404" s="11" t="s">
        <v>50460</v>
      </c>
      <c r="G11404" s="12" t="s">
        <v>289</v>
      </c>
      <c r="H11404" s="12" t="s">
        <v>98</v>
      </c>
      <c r="I11404" s="14" t="s">
        <v>290</v>
      </c>
      <c r="J11404" s="12" t="s">
        <v>24</v>
      </c>
      <c r="K11404" s="12" t="s">
        <v>25</v>
      </c>
      <c r="L11404" s="12" t="s">
        <v>39</v>
      </c>
      <c r="M11404" s="11" t="s">
        <v>40</v>
      </c>
      <c r="N11404" s="11" t="s">
        <v>183</v>
      </c>
      <c r="O11404" s="12" t="s">
        <v>29</v>
      </c>
      <c r="P11404" s="12"/>
      <c r="Q11404" s="15" t="s">
        <v>50461</v>
      </c>
      <c r="R11404" s="12" t="s">
        <v>42</v>
      </c>
      <c r="S11404" s="11" t="s">
        <v>50462</v>
      </c>
      <c r="T11404" s="11" t="s">
        <v>28748</v>
      </c>
    </row>
    <row x14ac:dyDescent="0.25" r="11405" customHeight="1" ht="19.5">
      <c r="A11405" s="10">
        <v>45226</v>
      </c>
      <c r="B11405" s="11" t="s">
        <v>50463</v>
      </c>
      <c r="C11405" s="11" t="s">
        <v>4882</v>
      </c>
      <c r="D11405" s="12"/>
      <c r="E11405" s="13" t="s">
        <v>50464</v>
      </c>
      <c r="F11405" s="11" t="s">
        <v>50465</v>
      </c>
      <c r="G11405" s="12" t="s">
        <v>74</v>
      </c>
      <c r="H11405" s="12" t="s">
        <v>86</v>
      </c>
      <c r="I11405" s="14" t="s">
        <v>148</v>
      </c>
      <c r="J11405" s="12" t="s">
        <v>24</v>
      </c>
      <c r="K11405" s="12" t="s">
        <v>25</v>
      </c>
      <c r="L11405" s="12" t="s">
        <v>39</v>
      </c>
      <c r="M11405" s="11" t="s">
        <v>149</v>
      </c>
      <c r="N11405" s="11" t="s">
        <v>4871</v>
      </c>
      <c r="O11405" s="12" t="s">
        <v>29</v>
      </c>
      <c r="P11405" s="12"/>
      <c r="Q11405" s="15" t="s">
        <v>50466</v>
      </c>
      <c r="R11405" s="12" t="s">
        <v>148</v>
      </c>
      <c r="S11405" s="11" t="s">
        <v>50467</v>
      </c>
      <c r="T11405" s="11" t="s">
        <v>4874</v>
      </c>
    </row>
    <row x14ac:dyDescent="0.25" r="11406" customHeight="1" ht="19.5">
      <c r="A11406" s="10">
        <v>45226</v>
      </c>
      <c r="B11406" s="11" t="s">
        <v>50468</v>
      </c>
      <c r="C11406" s="11" t="s">
        <v>660</v>
      </c>
      <c r="D11406" s="12"/>
      <c r="E11406" s="13" t="s">
        <v>50469</v>
      </c>
      <c r="F11406" s="11" t="s">
        <v>50470</v>
      </c>
      <c r="G11406" s="12" t="s">
        <v>74</v>
      </c>
      <c r="H11406" s="12"/>
      <c r="I11406" s="14" t="s">
        <v>57</v>
      </c>
      <c r="J11406" s="12" t="s">
        <v>24</v>
      </c>
      <c r="K11406" s="12" t="s">
        <v>25</v>
      </c>
      <c r="L11406" s="12" t="s">
        <v>39</v>
      </c>
      <c r="M11406" s="11" t="s">
        <v>149</v>
      </c>
      <c r="N11406" s="11" t="s">
        <v>624</v>
      </c>
      <c r="O11406" s="12" t="s">
        <v>29</v>
      </c>
      <c r="P11406" s="12"/>
      <c r="Q11406" s="15" t="s">
        <v>50471</v>
      </c>
      <c r="R11406" s="12" t="s">
        <v>42</v>
      </c>
      <c r="S11406" s="11" t="s">
        <v>50472</v>
      </c>
      <c r="T11406" s="11" t="s">
        <v>17530</v>
      </c>
    </row>
    <row x14ac:dyDescent="0.25" r="11407" customHeight="1" ht="19.5">
      <c r="A11407" s="10">
        <v>45228</v>
      </c>
      <c r="B11407" s="11" t="s">
        <v>50473</v>
      </c>
      <c r="C11407" s="11" t="s">
        <v>6057</v>
      </c>
      <c r="D11407" s="12"/>
      <c r="E11407" s="13">
        <v>15072534315</v>
      </c>
      <c r="F11407" s="11" t="s">
        <v>50474</v>
      </c>
      <c r="G11407" s="12" t="s">
        <v>23</v>
      </c>
      <c r="H11407" s="12" t="s">
        <v>98</v>
      </c>
      <c r="I11407" s="14" t="s">
        <v>38</v>
      </c>
      <c r="J11407" s="12" t="s">
        <v>24</v>
      </c>
      <c r="K11407" s="12" t="s">
        <v>25</v>
      </c>
      <c r="L11407" s="12" t="s">
        <v>39</v>
      </c>
      <c r="M11407" s="11" t="s">
        <v>40</v>
      </c>
      <c r="N11407" s="11" t="s">
        <v>183</v>
      </c>
      <c r="O11407" s="12" t="s">
        <v>29</v>
      </c>
      <c r="P11407" s="12"/>
      <c r="Q11407" s="15" t="s">
        <v>50475</v>
      </c>
      <c r="R11407" s="12" t="s">
        <v>42</v>
      </c>
      <c r="S11407" s="11" t="s">
        <v>50476</v>
      </c>
      <c r="T11407" s="11" t="s">
        <v>14843</v>
      </c>
    </row>
    <row x14ac:dyDescent="0.25" r="11408" customHeight="1" ht="19.5">
      <c r="A11408" s="10">
        <v>45227</v>
      </c>
      <c r="B11408" s="11" t="s">
        <v>50477</v>
      </c>
      <c r="C11408" s="11" t="s">
        <v>341</v>
      </c>
      <c r="D11408" s="12"/>
      <c r="E11408" s="13">
        <v>13277258710</v>
      </c>
      <c r="F11408" s="11" t="s">
        <v>50478</v>
      </c>
      <c r="G11408" s="12" t="s">
        <v>115</v>
      </c>
      <c r="H11408" s="12"/>
      <c r="I11408" s="14" t="s">
        <v>38</v>
      </c>
      <c r="J11408" s="12" t="s">
        <v>24</v>
      </c>
      <c r="K11408" s="12" t="s">
        <v>25</v>
      </c>
      <c r="L11408" s="12" t="s">
        <v>39</v>
      </c>
      <c r="M11408" s="11" t="s">
        <v>27</v>
      </c>
      <c r="N11408" s="11" t="s">
        <v>28</v>
      </c>
      <c r="O11408" s="12" t="s">
        <v>29</v>
      </c>
      <c r="P11408" s="12"/>
      <c r="Q11408" s="15" t="s">
        <v>50479</v>
      </c>
      <c r="R11408" s="12" t="s">
        <v>42</v>
      </c>
      <c r="S11408" s="11" t="s">
        <v>50480</v>
      </c>
      <c r="T11408" s="11" t="s">
        <v>50481</v>
      </c>
    </row>
    <row x14ac:dyDescent="0.25" r="11409" customHeight="1" ht="19.5">
      <c r="A11409" s="10">
        <v>45226</v>
      </c>
      <c r="B11409" s="11" t="s">
        <v>50482</v>
      </c>
      <c r="C11409" s="11" t="s">
        <v>12551</v>
      </c>
      <c r="D11409" s="12"/>
      <c r="E11409" s="13">
        <v>18671781469</v>
      </c>
      <c r="F11409" s="11" t="s">
        <v>50483</v>
      </c>
      <c r="G11409" s="12" t="s">
        <v>56</v>
      </c>
      <c r="H11409" s="12" t="s">
        <v>98</v>
      </c>
      <c r="I11409" s="14">
        <v>10015</v>
      </c>
      <c r="J11409" s="12" t="s">
        <v>24</v>
      </c>
      <c r="K11409" s="12" t="s">
        <v>172</v>
      </c>
      <c r="L11409" s="12" t="s">
        <v>26</v>
      </c>
      <c r="M11409" s="11" t="s">
        <v>27</v>
      </c>
      <c r="N11409" s="11" t="s">
        <v>28</v>
      </c>
      <c r="O11409" s="12" t="s">
        <v>29</v>
      </c>
      <c r="P11409" s="12"/>
      <c r="Q11409" s="15" t="s">
        <v>50484</v>
      </c>
      <c r="R11409" s="12" t="s">
        <v>31</v>
      </c>
      <c r="S11409" s="11" t="s">
        <v>50485</v>
      </c>
      <c r="T11409" s="11" t="s">
        <v>50486</v>
      </c>
    </row>
    <row x14ac:dyDescent="0.25" r="11410" customHeight="1" ht="19.5">
      <c r="A11410" s="10">
        <v>45228</v>
      </c>
      <c r="B11410" s="11" t="s">
        <v>50487</v>
      </c>
      <c r="C11410" s="11" t="s">
        <v>6057</v>
      </c>
      <c r="D11410" s="12"/>
      <c r="E11410" s="13">
        <v>13094162737</v>
      </c>
      <c r="F11410" s="11" t="s">
        <v>50488</v>
      </c>
      <c r="G11410" s="12" t="s">
        <v>289</v>
      </c>
      <c r="H11410" s="12"/>
      <c r="I11410" s="14" t="s">
        <v>57</v>
      </c>
      <c r="J11410" s="12" t="s">
        <v>24</v>
      </c>
      <c r="K11410" s="12" t="s">
        <v>25</v>
      </c>
      <c r="L11410" s="12" t="s">
        <v>39</v>
      </c>
      <c r="M11410" s="11" t="s">
        <v>40</v>
      </c>
      <c r="N11410" s="11" t="s">
        <v>183</v>
      </c>
      <c r="O11410" s="12" t="s">
        <v>29</v>
      </c>
      <c r="P11410" s="12"/>
      <c r="Q11410" s="15" t="s">
        <v>50489</v>
      </c>
      <c r="R11410" s="12" t="s">
        <v>42</v>
      </c>
      <c r="S11410" s="11" t="s">
        <v>50490</v>
      </c>
      <c r="T11410" s="11" t="s">
        <v>14843</v>
      </c>
    </row>
    <row x14ac:dyDescent="0.25" r="11411" customHeight="1" ht="19.5">
      <c r="A11411" s="10">
        <v>45226</v>
      </c>
      <c r="B11411" s="11" t="s">
        <v>50491</v>
      </c>
      <c r="C11411" s="11" t="s">
        <v>4867</v>
      </c>
      <c r="D11411" s="12"/>
      <c r="E11411" s="13" t="s">
        <v>50492</v>
      </c>
      <c r="F11411" s="11" t="s">
        <v>50493</v>
      </c>
      <c r="G11411" s="12" t="s">
        <v>74</v>
      </c>
      <c r="H11411" s="12"/>
      <c r="I11411" s="14" t="s">
        <v>4870</v>
      </c>
      <c r="J11411" s="12" t="s">
        <v>24</v>
      </c>
      <c r="K11411" s="12" t="s">
        <v>25</v>
      </c>
      <c r="L11411" s="12" t="s">
        <v>39</v>
      </c>
      <c r="M11411" s="11" t="s">
        <v>149</v>
      </c>
      <c r="N11411" s="11" t="s">
        <v>4871</v>
      </c>
      <c r="O11411" s="12" t="s">
        <v>29</v>
      </c>
      <c r="P11411" s="12"/>
      <c r="Q11411" s="15" t="s">
        <v>50494</v>
      </c>
      <c r="R11411" s="12" t="s">
        <v>148</v>
      </c>
      <c r="S11411" s="11" t="s">
        <v>50495</v>
      </c>
      <c r="T11411" s="11" t="s">
        <v>4961</v>
      </c>
    </row>
    <row x14ac:dyDescent="0.25" r="11412" customHeight="1" ht="19.5">
      <c r="A11412" s="10">
        <v>45226</v>
      </c>
      <c r="B11412" s="11" t="s">
        <v>50496</v>
      </c>
      <c r="C11412" s="11" t="s">
        <v>5513</v>
      </c>
      <c r="D11412" s="12"/>
      <c r="E11412" s="13">
        <v>15571724139</v>
      </c>
      <c r="F11412" s="11" t="s">
        <v>50497</v>
      </c>
      <c r="G11412" s="12" t="s">
        <v>115</v>
      </c>
      <c r="H11412" s="12"/>
      <c r="I11412" s="14">
        <v>10015</v>
      </c>
      <c r="J11412" s="12" t="s">
        <v>24</v>
      </c>
      <c r="K11412" s="12" t="s">
        <v>69</v>
      </c>
      <c r="L11412" s="12" t="s">
        <v>26</v>
      </c>
      <c r="M11412" s="11" t="s">
        <v>27</v>
      </c>
      <c r="N11412" s="11" t="s">
        <v>28</v>
      </c>
      <c r="O11412" s="12" t="s">
        <v>29</v>
      </c>
      <c r="P11412" s="12"/>
      <c r="Q11412" s="15" t="s">
        <v>50498</v>
      </c>
      <c r="R11412" s="12" t="s">
        <v>31</v>
      </c>
      <c r="S11412" s="11" t="s">
        <v>50499</v>
      </c>
      <c r="T11412" s="11" t="s">
        <v>50500</v>
      </c>
    </row>
    <row x14ac:dyDescent="0.25" r="11413" customHeight="1" ht="19.5">
      <c r="A11413" s="10">
        <v>45228</v>
      </c>
      <c r="B11413" s="11" t="s">
        <v>50501</v>
      </c>
      <c r="C11413" s="11" t="s">
        <v>660</v>
      </c>
      <c r="D11413" s="12"/>
      <c r="E11413" s="13" t="s">
        <v>50502</v>
      </c>
      <c r="F11413" s="11" t="s">
        <v>50503</v>
      </c>
      <c r="G11413" s="12" t="s">
        <v>74</v>
      </c>
      <c r="H11413" s="12" t="s">
        <v>98</v>
      </c>
      <c r="I11413" s="14" t="s">
        <v>148</v>
      </c>
      <c r="J11413" s="12" t="s">
        <v>24</v>
      </c>
      <c r="K11413" s="12" t="s">
        <v>25</v>
      </c>
      <c r="L11413" s="12" t="s">
        <v>39</v>
      </c>
      <c r="M11413" s="11" t="s">
        <v>149</v>
      </c>
      <c r="N11413" s="11" t="s">
        <v>624</v>
      </c>
      <c r="O11413" s="12" t="s">
        <v>29</v>
      </c>
      <c r="P11413" s="12"/>
      <c r="Q11413" s="15" t="s">
        <v>50504</v>
      </c>
      <c r="R11413" s="12" t="s">
        <v>42</v>
      </c>
      <c r="S11413" s="11" t="s">
        <v>50505</v>
      </c>
      <c r="T11413" s="11" t="s">
        <v>50506</v>
      </c>
    </row>
    <row x14ac:dyDescent="0.25" r="11414" customHeight="1" ht="19.5">
      <c r="A11414" s="10">
        <v>45228</v>
      </c>
      <c r="B11414" s="11" t="s">
        <v>50507</v>
      </c>
      <c r="C11414" s="11" t="s">
        <v>660</v>
      </c>
      <c r="D11414" s="12"/>
      <c r="E11414" s="13" t="s">
        <v>50508</v>
      </c>
      <c r="F11414" s="11" t="s">
        <v>50509</v>
      </c>
      <c r="G11414" s="12" t="s">
        <v>74</v>
      </c>
      <c r="H11414" s="12"/>
      <c r="I11414" s="14" t="s">
        <v>381</v>
      </c>
      <c r="J11414" s="12" t="s">
        <v>24</v>
      </c>
      <c r="K11414" s="12" t="s">
        <v>25</v>
      </c>
      <c r="L11414" s="12" t="s">
        <v>39</v>
      </c>
      <c r="M11414" s="11" t="s">
        <v>149</v>
      </c>
      <c r="N11414" s="11" t="s">
        <v>624</v>
      </c>
      <c r="O11414" s="12" t="s">
        <v>29</v>
      </c>
      <c r="P11414" s="12"/>
      <c r="Q11414" s="15" t="s">
        <v>50510</v>
      </c>
      <c r="R11414" s="12" t="s">
        <v>42</v>
      </c>
      <c r="S11414" s="11" t="s">
        <v>50511</v>
      </c>
      <c r="T11414" s="11" t="s">
        <v>50512</v>
      </c>
    </row>
    <row x14ac:dyDescent="0.25" r="11415" customHeight="1" ht="19.5">
      <c r="A11415" s="10">
        <v>45226</v>
      </c>
      <c r="B11415" s="11" t="s">
        <v>50513</v>
      </c>
      <c r="C11415" s="11" t="s">
        <v>50514</v>
      </c>
      <c r="D11415" s="12"/>
      <c r="E11415" s="13">
        <v>15572710474</v>
      </c>
      <c r="F11415" s="11" t="s">
        <v>49669</v>
      </c>
      <c r="G11415" s="12" t="s">
        <v>23</v>
      </c>
      <c r="H11415" s="12"/>
      <c r="I11415" s="14">
        <v>10015</v>
      </c>
      <c r="J11415" s="12" t="s">
        <v>24</v>
      </c>
      <c r="K11415" s="12" t="s">
        <v>25</v>
      </c>
      <c r="L11415" s="12" t="s">
        <v>26</v>
      </c>
      <c r="M11415" s="11" t="s">
        <v>27</v>
      </c>
      <c r="N11415" s="11" t="s">
        <v>28</v>
      </c>
      <c r="O11415" s="12" t="s">
        <v>29</v>
      </c>
      <c r="P11415" s="12"/>
      <c r="Q11415" s="15" t="s">
        <v>50515</v>
      </c>
      <c r="R11415" s="12" t="s">
        <v>31</v>
      </c>
      <c r="S11415" s="11" t="s">
        <v>50516</v>
      </c>
      <c r="T11415" s="11" t="s">
        <v>50517</v>
      </c>
    </row>
    <row x14ac:dyDescent="0.25" r="11416" customHeight="1" ht="19.5">
      <c r="A11416" s="10">
        <v>45227</v>
      </c>
      <c r="B11416" s="11" t="s">
        <v>50518</v>
      </c>
      <c r="C11416" s="11" t="s">
        <v>6057</v>
      </c>
      <c r="D11416" s="12"/>
      <c r="E11416" s="13">
        <v>18695062562</v>
      </c>
      <c r="F11416" s="11" t="s">
        <v>50519</v>
      </c>
      <c r="G11416" s="12" t="s">
        <v>48</v>
      </c>
      <c r="H11416" s="12" t="s">
        <v>121</v>
      </c>
      <c r="I11416" s="14" t="s">
        <v>49</v>
      </c>
      <c r="J11416" s="12" t="s">
        <v>24</v>
      </c>
      <c r="K11416" s="12" t="s">
        <v>25</v>
      </c>
      <c r="L11416" s="12" t="s">
        <v>39</v>
      </c>
      <c r="M11416" s="11" t="s">
        <v>40</v>
      </c>
      <c r="N11416" s="11" t="s">
        <v>183</v>
      </c>
      <c r="O11416" s="12" t="s">
        <v>29</v>
      </c>
      <c r="P11416" s="12"/>
      <c r="Q11416" s="15" t="s">
        <v>50520</v>
      </c>
      <c r="R11416" s="12" t="s">
        <v>42</v>
      </c>
      <c r="S11416" s="11" t="s">
        <v>50521</v>
      </c>
      <c r="T11416" s="11" t="s">
        <v>14843</v>
      </c>
    </row>
    <row x14ac:dyDescent="0.25" r="11417" customHeight="1" ht="19.5">
      <c r="A11417" s="10">
        <v>45228</v>
      </c>
      <c r="B11417" s="11" t="s">
        <v>50522</v>
      </c>
      <c r="C11417" s="11" t="s">
        <v>6057</v>
      </c>
      <c r="D11417" s="12"/>
      <c r="E11417" s="13">
        <v>18672108388</v>
      </c>
      <c r="F11417" s="11" t="s">
        <v>50523</v>
      </c>
      <c r="G11417" s="12" t="s">
        <v>62</v>
      </c>
      <c r="H11417" s="12"/>
      <c r="I11417" s="14" t="s">
        <v>68</v>
      </c>
      <c r="J11417" s="12" t="s">
        <v>24</v>
      </c>
      <c r="K11417" s="12" t="s">
        <v>25</v>
      </c>
      <c r="L11417" s="12" t="s">
        <v>39</v>
      </c>
      <c r="M11417" s="11" t="s">
        <v>40</v>
      </c>
      <c r="N11417" s="11" t="s">
        <v>183</v>
      </c>
      <c r="O11417" s="12" t="s">
        <v>29</v>
      </c>
      <c r="P11417" s="12"/>
      <c r="Q11417" s="15" t="s">
        <v>50524</v>
      </c>
      <c r="R11417" s="12" t="s">
        <v>42</v>
      </c>
      <c r="S11417" s="11" t="s">
        <v>50525</v>
      </c>
      <c r="T11417" s="11" t="s">
        <v>50526</v>
      </c>
    </row>
    <row x14ac:dyDescent="0.25" r="11418" customHeight="1" ht="19.5">
      <c r="A11418" s="10">
        <v>45227</v>
      </c>
      <c r="B11418" s="11" t="s">
        <v>50527</v>
      </c>
      <c r="C11418" s="11" t="s">
        <v>4499</v>
      </c>
      <c r="D11418" s="12"/>
      <c r="E11418" s="13">
        <v>15572760095</v>
      </c>
      <c r="F11418" s="11" t="s">
        <v>50528</v>
      </c>
      <c r="G11418" s="12" t="s">
        <v>74</v>
      </c>
      <c r="H11418" s="12"/>
      <c r="I11418" s="14" t="s">
        <v>8690</v>
      </c>
      <c r="J11418" s="12" t="s">
        <v>24</v>
      </c>
      <c r="K11418" s="12" t="s">
        <v>25</v>
      </c>
      <c r="L11418" s="12" t="s">
        <v>39</v>
      </c>
      <c r="M11418" s="11" t="s">
        <v>40</v>
      </c>
      <c r="N11418" s="11" t="s">
        <v>183</v>
      </c>
      <c r="O11418" s="12" t="s">
        <v>29</v>
      </c>
      <c r="P11418" s="12"/>
      <c r="Q11418" s="15" t="s">
        <v>50529</v>
      </c>
      <c r="R11418" s="12" t="s">
        <v>42</v>
      </c>
      <c r="S11418" s="11" t="s">
        <v>50530</v>
      </c>
      <c r="T11418" s="11" t="s">
        <v>50531</v>
      </c>
    </row>
    <row x14ac:dyDescent="0.25" r="11419" customHeight="1" ht="19.5">
      <c r="A11419" s="10">
        <v>45228</v>
      </c>
      <c r="B11419" s="11" t="s">
        <v>50532</v>
      </c>
      <c r="C11419" s="11" t="s">
        <v>35</v>
      </c>
      <c r="D11419" s="12"/>
      <c r="E11419" s="13">
        <v>16608601091</v>
      </c>
      <c r="F11419" s="11" t="s">
        <v>23148</v>
      </c>
      <c r="G11419" s="12" t="s">
        <v>115</v>
      </c>
      <c r="H11419" s="12"/>
      <c r="I11419" s="14" t="s">
        <v>415</v>
      </c>
      <c r="J11419" s="12" t="s">
        <v>24</v>
      </c>
      <c r="K11419" s="12" t="s">
        <v>25</v>
      </c>
      <c r="L11419" s="12" t="s">
        <v>39</v>
      </c>
      <c r="M11419" s="11" t="s">
        <v>27</v>
      </c>
      <c r="N11419" s="11" t="s">
        <v>28</v>
      </c>
      <c r="O11419" s="12" t="s">
        <v>29</v>
      </c>
      <c r="P11419" s="12"/>
      <c r="Q11419" s="15" t="s">
        <v>50533</v>
      </c>
      <c r="R11419" s="12" t="s">
        <v>42</v>
      </c>
      <c r="S11419" s="11" t="s">
        <v>50534</v>
      </c>
      <c r="T11419" s="11" t="s">
        <v>50535</v>
      </c>
    </row>
    <row x14ac:dyDescent="0.25" r="11420" customHeight="1" ht="19.5">
      <c r="A11420" s="10">
        <v>45227</v>
      </c>
      <c r="B11420" s="11" t="s">
        <v>50536</v>
      </c>
      <c r="C11420" s="11" t="s">
        <v>2414</v>
      </c>
      <c r="D11420" s="12"/>
      <c r="E11420" s="13">
        <v>13177074876</v>
      </c>
      <c r="F11420" s="11" t="s">
        <v>50537</v>
      </c>
      <c r="G11420" s="12" t="s">
        <v>74</v>
      </c>
      <c r="H11420" s="12"/>
      <c r="I11420" s="14" t="s">
        <v>272</v>
      </c>
      <c r="J11420" s="12" t="s">
        <v>24</v>
      </c>
      <c r="K11420" s="12" t="s">
        <v>25</v>
      </c>
      <c r="L11420" s="12" t="s">
        <v>39</v>
      </c>
      <c r="M11420" s="11" t="s">
        <v>27</v>
      </c>
      <c r="N11420" s="11" t="s">
        <v>28</v>
      </c>
      <c r="O11420" s="12" t="s">
        <v>29</v>
      </c>
      <c r="P11420" s="12"/>
      <c r="Q11420" s="15" t="s">
        <v>50538</v>
      </c>
      <c r="R11420" s="12" t="s">
        <v>42</v>
      </c>
      <c r="S11420" s="11" t="s">
        <v>50539</v>
      </c>
      <c r="T11420" s="11" t="s">
        <v>50540</v>
      </c>
    </row>
    <row x14ac:dyDescent="0.25" r="11421" customHeight="1" ht="19.5">
      <c r="A11421" s="10">
        <v>45226</v>
      </c>
      <c r="B11421" s="11" t="s">
        <v>50541</v>
      </c>
      <c r="C11421" s="11" t="s">
        <v>4867</v>
      </c>
      <c r="D11421" s="12"/>
      <c r="E11421" s="13" t="s">
        <v>50542</v>
      </c>
      <c r="F11421" s="11" t="s">
        <v>50543</v>
      </c>
      <c r="G11421" s="12" t="s">
        <v>74</v>
      </c>
      <c r="H11421" s="12"/>
      <c r="I11421" s="14" t="s">
        <v>4870</v>
      </c>
      <c r="J11421" s="12" t="s">
        <v>24</v>
      </c>
      <c r="K11421" s="12" t="s">
        <v>25</v>
      </c>
      <c r="L11421" s="12" t="s">
        <v>39</v>
      </c>
      <c r="M11421" s="11" t="s">
        <v>149</v>
      </c>
      <c r="N11421" s="11" t="s">
        <v>4871</v>
      </c>
      <c r="O11421" s="12" t="s">
        <v>29</v>
      </c>
      <c r="P11421" s="12"/>
      <c r="Q11421" s="15" t="s">
        <v>50544</v>
      </c>
      <c r="R11421" s="12" t="s">
        <v>148</v>
      </c>
      <c r="S11421" s="11" t="s">
        <v>50545</v>
      </c>
      <c r="T11421" s="11" t="s">
        <v>4893</v>
      </c>
    </row>
    <row x14ac:dyDescent="0.25" r="11422" customHeight="1" ht="19.5">
      <c r="A11422" s="10">
        <v>45226</v>
      </c>
      <c r="B11422" s="11" t="s">
        <v>50546</v>
      </c>
      <c r="C11422" s="11" t="s">
        <v>4867</v>
      </c>
      <c r="D11422" s="12"/>
      <c r="E11422" s="13" t="s">
        <v>50547</v>
      </c>
      <c r="F11422" s="11" t="s">
        <v>50548</v>
      </c>
      <c r="G11422" s="12" t="s">
        <v>74</v>
      </c>
      <c r="H11422" s="12"/>
      <c r="I11422" s="14" t="s">
        <v>4870</v>
      </c>
      <c r="J11422" s="12" t="s">
        <v>24</v>
      </c>
      <c r="K11422" s="12" t="s">
        <v>25</v>
      </c>
      <c r="L11422" s="12" t="s">
        <v>39</v>
      </c>
      <c r="M11422" s="11" t="s">
        <v>149</v>
      </c>
      <c r="N11422" s="11" t="s">
        <v>4871</v>
      </c>
      <c r="O11422" s="12" t="s">
        <v>29</v>
      </c>
      <c r="P11422" s="12"/>
      <c r="Q11422" s="15" t="s">
        <v>50549</v>
      </c>
      <c r="R11422" s="12" t="s">
        <v>148</v>
      </c>
      <c r="S11422" s="11" t="s">
        <v>50550</v>
      </c>
      <c r="T11422" s="11" t="s">
        <v>4893</v>
      </c>
    </row>
    <row x14ac:dyDescent="0.25" r="11423" customHeight="1" ht="19.5">
      <c r="A11423" s="10">
        <v>45228</v>
      </c>
      <c r="B11423" s="11" t="s">
        <v>50551</v>
      </c>
      <c r="C11423" s="11" t="s">
        <v>5949</v>
      </c>
      <c r="D11423" s="12"/>
      <c r="E11423" s="13">
        <v>13100788960</v>
      </c>
      <c r="F11423" s="11" t="s">
        <v>50552</v>
      </c>
      <c r="G11423" s="12" t="s">
        <v>74</v>
      </c>
      <c r="H11423" s="12"/>
      <c r="I11423" s="14" t="s">
        <v>241</v>
      </c>
      <c r="J11423" s="12" t="s">
        <v>24</v>
      </c>
      <c r="K11423" s="12" t="s">
        <v>25</v>
      </c>
      <c r="L11423" s="12" t="s">
        <v>39</v>
      </c>
      <c r="M11423" s="11" t="s">
        <v>40</v>
      </c>
      <c r="N11423" s="11" t="s">
        <v>183</v>
      </c>
      <c r="O11423" s="12" t="s">
        <v>29</v>
      </c>
      <c r="P11423" s="12"/>
      <c r="Q11423" s="15" t="s">
        <v>50553</v>
      </c>
      <c r="R11423" s="12" t="s">
        <v>42</v>
      </c>
      <c r="S11423" s="11" t="s">
        <v>50554</v>
      </c>
      <c r="T11423" s="11" t="s">
        <v>50555</v>
      </c>
    </row>
    <row x14ac:dyDescent="0.25" r="11424" customHeight="1" ht="19.5">
      <c r="A11424" s="10">
        <v>45227</v>
      </c>
      <c r="B11424" s="11" t="s">
        <v>50556</v>
      </c>
      <c r="C11424" s="11" t="s">
        <v>660</v>
      </c>
      <c r="D11424" s="12"/>
      <c r="E11424" s="13" t="s">
        <v>50557</v>
      </c>
      <c r="F11424" s="11" t="s">
        <v>50558</v>
      </c>
      <c r="G11424" s="12" t="s">
        <v>74</v>
      </c>
      <c r="H11424" s="12"/>
      <c r="I11424" s="14" t="s">
        <v>148</v>
      </c>
      <c r="J11424" s="12" t="s">
        <v>24</v>
      </c>
      <c r="K11424" s="12" t="s">
        <v>25</v>
      </c>
      <c r="L11424" s="12" t="s">
        <v>39</v>
      </c>
      <c r="M11424" s="11" t="s">
        <v>149</v>
      </c>
      <c r="N11424" s="11" t="s">
        <v>624</v>
      </c>
      <c r="O11424" s="12" t="s">
        <v>29</v>
      </c>
      <c r="P11424" s="12"/>
      <c r="Q11424" s="15" t="s">
        <v>50559</v>
      </c>
      <c r="R11424" s="12" t="s">
        <v>42</v>
      </c>
      <c r="S11424" s="11" t="s">
        <v>50560</v>
      </c>
      <c r="T11424" s="11" t="s">
        <v>50561</v>
      </c>
    </row>
    <row x14ac:dyDescent="0.25" r="11425" customHeight="1" ht="19.5">
      <c r="A11425" s="10">
        <v>45228</v>
      </c>
      <c r="B11425" s="11" t="s">
        <v>50562</v>
      </c>
      <c r="C11425" s="11" t="s">
        <v>50563</v>
      </c>
      <c r="D11425" s="12"/>
      <c r="E11425" s="13">
        <v>15587960937</v>
      </c>
      <c r="F11425" s="11" t="s">
        <v>50564</v>
      </c>
      <c r="G11425" s="12" t="s">
        <v>74</v>
      </c>
      <c r="H11425" s="12"/>
      <c r="I11425" s="14" t="s">
        <v>381</v>
      </c>
      <c r="J11425" s="12" t="s">
        <v>24</v>
      </c>
      <c r="K11425" s="12" t="s">
        <v>25</v>
      </c>
      <c r="L11425" s="12" t="s">
        <v>39</v>
      </c>
      <c r="M11425" s="11" t="s">
        <v>40</v>
      </c>
      <c r="N11425" s="11" t="s">
        <v>183</v>
      </c>
      <c r="O11425" s="12" t="s">
        <v>29</v>
      </c>
      <c r="P11425" s="12"/>
      <c r="Q11425" s="15" t="s">
        <v>50565</v>
      </c>
      <c r="R11425" s="12" t="s">
        <v>42</v>
      </c>
      <c r="S11425" s="11" t="s">
        <v>50566</v>
      </c>
      <c r="T11425" s="11" t="s">
        <v>50567</v>
      </c>
    </row>
    <row x14ac:dyDescent="0.25" r="11426" customHeight="1" ht="19.5">
      <c r="A11426" s="10">
        <v>45227</v>
      </c>
      <c r="B11426" s="11" t="s">
        <v>50568</v>
      </c>
      <c r="C11426" s="11" t="s">
        <v>660</v>
      </c>
      <c r="D11426" s="12"/>
      <c r="E11426" s="13" t="s">
        <v>50569</v>
      </c>
      <c r="F11426" s="11" t="s">
        <v>50570</v>
      </c>
      <c r="G11426" s="12" t="s">
        <v>74</v>
      </c>
      <c r="H11426" s="12"/>
      <c r="I11426" s="14" t="s">
        <v>148</v>
      </c>
      <c r="J11426" s="12" t="s">
        <v>24</v>
      </c>
      <c r="K11426" s="12" t="s">
        <v>25</v>
      </c>
      <c r="L11426" s="12" t="s">
        <v>39</v>
      </c>
      <c r="M11426" s="11" t="s">
        <v>149</v>
      </c>
      <c r="N11426" s="11" t="s">
        <v>624</v>
      </c>
      <c r="O11426" s="12" t="s">
        <v>29</v>
      </c>
      <c r="P11426" s="12"/>
      <c r="Q11426" s="15" t="s">
        <v>50571</v>
      </c>
      <c r="R11426" s="12" t="s">
        <v>42</v>
      </c>
      <c r="S11426" s="11" t="s">
        <v>50572</v>
      </c>
      <c r="T11426" s="11" t="s">
        <v>36651</v>
      </c>
    </row>
    <row x14ac:dyDescent="0.25" r="11427" customHeight="1" ht="19.5">
      <c r="A11427" s="10">
        <v>45226</v>
      </c>
      <c r="B11427" s="11" t="s">
        <v>50573</v>
      </c>
      <c r="C11427" s="11" t="s">
        <v>18421</v>
      </c>
      <c r="D11427" s="12"/>
      <c r="E11427" s="13">
        <v>13872522367</v>
      </c>
      <c r="F11427" s="11" t="s">
        <v>7344</v>
      </c>
      <c r="G11427" s="12" t="s">
        <v>74</v>
      </c>
      <c r="H11427" s="12"/>
      <c r="I11427" s="14" t="s">
        <v>34292</v>
      </c>
      <c r="J11427" s="12" t="s">
        <v>24</v>
      </c>
      <c r="K11427" s="12" t="s">
        <v>25</v>
      </c>
      <c r="L11427" s="12" t="s">
        <v>39</v>
      </c>
      <c r="M11427" s="11" t="s">
        <v>40</v>
      </c>
      <c r="N11427" s="11" t="s">
        <v>28</v>
      </c>
      <c r="O11427" s="12" t="s">
        <v>29</v>
      </c>
      <c r="P11427" s="12"/>
      <c r="Q11427" s="15" t="s">
        <v>50574</v>
      </c>
      <c r="R11427" s="12" t="s">
        <v>42</v>
      </c>
      <c r="S11427" s="11" t="s">
        <v>50575</v>
      </c>
      <c r="T11427" s="11" t="s">
        <v>50576</v>
      </c>
    </row>
    <row x14ac:dyDescent="0.25" r="11428" customHeight="1" ht="19.5">
      <c r="A11428" s="10">
        <v>45228</v>
      </c>
      <c r="B11428" s="11" t="s">
        <v>50577</v>
      </c>
      <c r="C11428" s="11" t="s">
        <v>660</v>
      </c>
      <c r="D11428" s="12"/>
      <c r="E11428" s="13" t="s">
        <v>50578</v>
      </c>
      <c r="F11428" s="11" t="s">
        <v>50579</v>
      </c>
      <c r="G11428" s="12" t="s">
        <v>74</v>
      </c>
      <c r="H11428" s="12"/>
      <c r="I11428" s="14" t="s">
        <v>381</v>
      </c>
      <c r="J11428" s="12" t="s">
        <v>24</v>
      </c>
      <c r="K11428" s="12" t="s">
        <v>25</v>
      </c>
      <c r="L11428" s="12" t="s">
        <v>39</v>
      </c>
      <c r="M11428" s="11" t="s">
        <v>149</v>
      </c>
      <c r="N11428" s="11" t="s">
        <v>624</v>
      </c>
      <c r="O11428" s="12" t="s">
        <v>29</v>
      </c>
      <c r="P11428" s="12"/>
      <c r="Q11428" s="15" t="s">
        <v>50580</v>
      </c>
      <c r="R11428" s="12" t="s">
        <v>42</v>
      </c>
      <c r="S11428" s="11" t="s">
        <v>50581</v>
      </c>
      <c r="T11428" s="11" t="s">
        <v>10436</v>
      </c>
    </row>
    <row x14ac:dyDescent="0.25" r="11429" customHeight="1" ht="19.5">
      <c r="A11429" s="10">
        <v>45228</v>
      </c>
      <c r="B11429" s="11" t="s">
        <v>50582</v>
      </c>
      <c r="C11429" s="11" t="s">
        <v>7500</v>
      </c>
      <c r="D11429" s="12"/>
      <c r="E11429" s="13">
        <v>13197335805</v>
      </c>
      <c r="F11429" s="11" t="s">
        <v>50583</v>
      </c>
      <c r="G11429" s="12" t="s">
        <v>23</v>
      </c>
      <c r="H11429" s="12" t="s">
        <v>86</v>
      </c>
      <c r="I11429" s="14" t="s">
        <v>142</v>
      </c>
      <c r="J11429" s="12" t="s">
        <v>24</v>
      </c>
      <c r="K11429" s="12" t="s">
        <v>25</v>
      </c>
      <c r="L11429" s="12" t="s">
        <v>39</v>
      </c>
      <c r="M11429" s="11" t="s">
        <v>40</v>
      </c>
      <c r="N11429" s="11" t="s">
        <v>28</v>
      </c>
      <c r="O11429" s="12" t="s">
        <v>29</v>
      </c>
      <c r="P11429" s="12"/>
      <c r="Q11429" s="15" t="s">
        <v>50584</v>
      </c>
      <c r="R11429" s="12" t="s">
        <v>42</v>
      </c>
      <c r="S11429" s="11" t="s">
        <v>50585</v>
      </c>
      <c r="T11429" s="11" t="s">
        <v>50586</v>
      </c>
    </row>
    <row x14ac:dyDescent="0.25" r="11430" customHeight="1" ht="19.5">
      <c r="A11430" s="10">
        <v>45227</v>
      </c>
      <c r="B11430" s="11" t="s">
        <v>50587</v>
      </c>
      <c r="C11430" s="11" t="s">
        <v>660</v>
      </c>
      <c r="D11430" s="12"/>
      <c r="E11430" s="13" t="s">
        <v>50588</v>
      </c>
      <c r="F11430" s="11" t="s">
        <v>50589</v>
      </c>
      <c r="G11430" s="12" t="s">
        <v>74</v>
      </c>
      <c r="H11430" s="12"/>
      <c r="I11430" s="14" t="s">
        <v>148</v>
      </c>
      <c r="J11430" s="12" t="s">
        <v>24</v>
      </c>
      <c r="K11430" s="12" t="s">
        <v>25</v>
      </c>
      <c r="L11430" s="12" t="s">
        <v>39</v>
      </c>
      <c r="M11430" s="11" t="s">
        <v>149</v>
      </c>
      <c r="N11430" s="11" t="s">
        <v>624</v>
      </c>
      <c r="O11430" s="12" t="s">
        <v>29</v>
      </c>
      <c r="P11430" s="12"/>
      <c r="Q11430" s="15" t="s">
        <v>50590</v>
      </c>
      <c r="R11430" s="12" t="s">
        <v>42</v>
      </c>
      <c r="S11430" s="11" t="s">
        <v>50591</v>
      </c>
      <c r="T11430" s="11" t="s">
        <v>50592</v>
      </c>
    </row>
    <row x14ac:dyDescent="0.25" r="11431" customHeight="1" ht="19.5">
      <c r="A11431" s="10">
        <v>45228</v>
      </c>
      <c r="B11431" s="11" t="s">
        <v>50593</v>
      </c>
      <c r="C11431" s="11" t="s">
        <v>180</v>
      </c>
      <c r="D11431" s="12"/>
      <c r="E11431" s="13" t="s">
        <v>50594</v>
      </c>
      <c r="F11431" s="11" t="s">
        <v>50595</v>
      </c>
      <c r="G11431" s="12" t="s">
        <v>74</v>
      </c>
      <c r="H11431" s="12"/>
      <c r="I11431" s="14" t="s">
        <v>148</v>
      </c>
      <c r="J11431" s="12" t="s">
        <v>24</v>
      </c>
      <c r="K11431" s="12" t="s">
        <v>25</v>
      </c>
      <c r="L11431" s="12" t="s">
        <v>39</v>
      </c>
      <c r="M11431" s="11" t="s">
        <v>149</v>
      </c>
      <c r="N11431" s="11" t="s">
        <v>183</v>
      </c>
      <c r="O11431" s="12" t="s">
        <v>29</v>
      </c>
      <c r="P11431" s="12"/>
      <c r="Q11431" s="15" t="s">
        <v>50596</v>
      </c>
      <c r="R11431" s="12" t="s">
        <v>42</v>
      </c>
      <c r="S11431" s="11" t="s">
        <v>50597</v>
      </c>
      <c r="T11431" s="11" t="s">
        <v>50598</v>
      </c>
    </row>
    <row x14ac:dyDescent="0.25" r="11432" customHeight="1" ht="19.5">
      <c r="A11432" s="10">
        <v>45227</v>
      </c>
      <c r="B11432" s="11" t="s">
        <v>50599</v>
      </c>
      <c r="C11432" s="11" t="s">
        <v>2455</v>
      </c>
      <c r="D11432" s="12"/>
      <c r="E11432" s="13">
        <v>15587972230</v>
      </c>
      <c r="F11432" s="11"/>
      <c r="G11432" s="12"/>
      <c r="H11432" s="12"/>
      <c r="I11432" s="14" t="s">
        <v>1914</v>
      </c>
      <c r="J11432" s="12" t="s">
        <v>24</v>
      </c>
      <c r="K11432" s="12" t="s">
        <v>25</v>
      </c>
      <c r="L11432" s="12" t="s">
        <v>39</v>
      </c>
      <c r="M11432" s="11" t="s">
        <v>27</v>
      </c>
      <c r="N11432" s="11" t="s">
        <v>28</v>
      </c>
      <c r="O11432" s="12" t="s">
        <v>29</v>
      </c>
      <c r="P11432" s="12"/>
      <c r="Q11432" s="15" t="s">
        <v>50600</v>
      </c>
      <c r="R11432" s="12" t="s">
        <v>42</v>
      </c>
      <c r="S11432" s="11" t="s">
        <v>50601</v>
      </c>
      <c r="T11432" s="11" t="s">
        <v>50602</v>
      </c>
    </row>
    <row x14ac:dyDescent="0.25" r="11433" customHeight="1" ht="19.5">
      <c r="A11433" s="10">
        <v>45226</v>
      </c>
      <c r="B11433" s="11" t="s">
        <v>50603</v>
      </c>
      <c r="C11433" s="11" t="s">
        <v>10142</v>
      </c>
      <c r="D11433" s="12"/>
      <c r="E11433" s="13">
        <v>15608603071</v>
      </c>
      <c r="F11433" s="11" t="s">
        <v>50604</v>
      </c>
      <c r="G11433" s="12" t="s">
        <v>37</v>
      </c>
      <c r="H11433" s="12"/>
      <c r="I11433" s="14" t="s">
        <v>38</v>
      </c>
      <c r="J11433" s="12" t="s">
        <v>24</v>
      </c>
      <c r="K11433" s="12" t="s">
        <v>25</v>
      </c>
      <c r="L11433" s="12" t="s">
        <v>39</v>
      </c>
      <c r="M11433" s="11" t="s">
        <v>40</v>
      </c>
      <c r="N11433" s="11" t="s">
        <v>28</v>
      </c>
      <c r="O11433" s="12" t="s">
        <v>29</v>
      </c>
      <c r="P11433" s="12"/>
      <c r="Q11433" s="15" t="s">
        <v>50605</v>
      </c>
      <c r="R11433" s="12" t="s">
        <v>42</v>
      </c>
      <c r="S11433" s="11" t="s">
        <v>50606</v>
      </c>
      <c r="T11433" s="11" t="s">
        <v>50607</v>
      </c>
    </row>
    <row x14ac:dyDescent="0.25" r="11434" customHeight="1" ht="19.5">
      <c r="A11434" s="10">
        <v>45227</v>
      </c>
      <c r="B11434" s="11" t="s">
        <v>50608</v>
      </c>
      <c r="C11434" s="11" t="s">
        <v>6057</v>
      </c>
      <c r="D11434" s="12"/>
      <c r="E11434" s="13">
        <v>15549276094</v>
      </c>
      <c r="F11434" s="11" t="s">
        <v>50609</v>
      </c>
      <c r="G11434" s="12" t="s">
        <v>115</v>
      </c>
      <c r="H11434" s="12" t="s">
        <v>98</v>
      </c>
      <c r="I11434" s="14" t="s">
        <v>272</v>
      </c>
      <c r="J11434" s="12" t="s">
        <v>24</v>
      </c>
      <c r="K11434" s="12" t="s">
        <v>25</v>
      </c>
      <c r="L11434" s="12" t="s">
        <v>39</v>
      </c>
      <c r="M11434" s="11" t="s">
        <v>40</v>
      </c>
      <c r="N11434" s="11" t="s">
        <v>183</v>
      </c>
      <c r="O11434" s="12" t="s">
        <v>29</v>
      </c>
      <c r="P11434" s="12"/>
      <c r="Q11434" s="15" t="s">
        <v>50610</v>
      </c>
      <c r="R11434" s="12" t="s">
        <v>42</v>
      </c>
      <c r="S11434" s="11" t="s">
        <v>50611</v>
      </c>
      <c r="T11434" s="11" t="s">
        <v>50612</v>
      </c>
    </row>
    <row x14ac:dyDescent="0.25" r="11435" customHeight="1" ht="19.5">
      <c r="A11435" s="10">
        <v>45227</v>
      </c>
      <c r="B11435" s="11" t="s">
        <v>50613</v>
      </c>
      <c r="C11435" s="11" t="s">
        <v>6057</v>
      </c>
      <c r="D11435" s="12"/>
      <c r="E11435" s="13">
        <v>15072569269</v>
      </c>
      <c r="F11435" s="11" t="s">
        <v>8412</v>
      </c>
      <c r="G11435" s="12" t="s">
        <v>48</v>
      </c>
      <c r="H11435" s="12" t="s">
        <v>98</v>
      </c>
      <c r="I11435" s="14" t="s">
        <v>1024</v>
      </c>
      <c r="J11435" s="12" t="s">
        <v>24</v>
      </c>
      <c r="K11435" s="12" t="s">
        <v>25</v>
      </c>
      <c r="L11435" s="12" t="s">
        <v>39</v>
      </c>
      <c r="M11435" s="11" t="s">
        <v>40</v>
      </c>
      <c r="N11435" s="11" t="s">
        <v>183</v>
      </c>
      <c r="O11435" s="12" t="s">
        <v>29</v>
      </c>
      <c r="P11435" s="12"/>
      <c r="Q11435" s="15" t="s">
        <v>50614</v>
      </c>
      <c r="R11435" s="12" t="s">
        <v>42</v>
      </c>
      <c r="S11435" s="11" t="s">
        <v>50615</v>
      </c>
      <c r="T11435" s="11" t="s">
        <v>50616</v>
      </c>
    </row>
    <row x14ac:dyDescent="0.25" r="11436" customHeight="1" ht="19.5">
      <c r="A11436" s="10">
        <v>45226</v>
      </c>
      <c r="B11436" s="11" t="s">
        <v>50617</v>
      </c>
      <c r="C11436" s="11" t="s">
        <v>4882</v>
      </c>
      <c r="D11436" s="12"/>
      <c r="E11436" s="13" t="s">
        <v>50618</v>
      </c>
      <c r="F11436" s="11" t="s">
        <v>50619</v>
      </c>
      <c r="G11436" s="12" t="s">
        <v>74</v>
      </c>
      <c r="H11436" s="12" t="s">
        <v>86</v>
      </c>
      <c r="I11436" s="14" t="s">
        <v>148</v>
      </c>
      <c r="J11436" s="12" t="s">
        <v>24</v>
      </c>
      <c r="K11436" s="12" t="s">
        <v>25</v>
      </c>
      <c r="L11436" s="12" t="s">
        <v>39</v>
      </c>
      <c r="M11436" s="11" t="s">
        <v>149</v>
      </c>
      <c r="N11436" s="11" t="s">
        <v>4871</v>
      </c>
      <c r="O11436" s="12" t="s">
        <v>29</v>
      </c>
      <c r="P11436" s="12"/>
      <c r="Q11436" s="15" t="s">
        <v>50620</v>
      </c>
      <c r="R11436" s="12" t="s">
        <v>148</v>
      </c>
      <c r="S11436" s="11" t="s">
        <v>50621</v>
      </c>
      <c r="T11436" s="11" t="s">
        <v>4961</v>
      </c>
    </row>
    <row x14ac:dyDescent="0.25" r="11437" customHeight="1" ht="19.5">
      <c r="A11437" s="10">
        <v>45226</v>
      </c>
      <c r="B11437" s="11" t="s">
        <v>50622</v>
      </c>
      <c r="C11437" s="11" t="s">
        <v>4867</v>
      </c>
      <c r="D11437" s="12"/>
      <c r="E11437" s="13" t="s">
        <v>50623</v>
      </c>
      <c r="F11437" s="11" t="s">
        <v>50624</v>
      </c>
      <c r="G11437" s="12" t="s">
        <v>74</v>
      </c>
      <c r="H11437" s="12" t="s">
        <v>98</v>
      </c>
      <c r="I11437" s="14" t="s">
        <v>4870</v>
      </c>
      <c r="J11437" s="12" t="s">
        <v>24</v>
      </c>
      <c r="K11437" s="12" t="s">
        <v>25</v>
      </c>
      <c r="L11437" s="12" t="s">
        <v>39</v>
      </c>
      <c r="M11437" s="11" t="s">
        <v>149</v>
      </c>
      <c r="N11437" s="11" t="s">
        <v>4871</v>
      </c>
      <c r="O11437" s="12" t="s">
        <v>29</v>
      </c>
      <c r="P11437" s="12"/>
      <c r="Q11437" s="15" t="s">
        <v>50625</v>
      </c>
      <c r="R11437" s="12" t="s">
        <v>148</v>
      </c>
      <c r="S11437" s="11" t="s">
        <v>50626</v>
      </c>
      <c r="T11437" s="11" t="s">
        <v>4906</v>
      </c>
    </row>
    <row x14ac:dyDescent="0.25" r="11438" customHeight="1" ht="19.5">
      <c r="A11438" s="10">
        <v>45228</v>
      </c>
      <c r="B11438" s="11" t="s">
        <v>50627</v>
      </c>
      <c r="C11438" s="11" t="s">
        <v>8416</v>
      </c>
      <c r="D11438" s="12"/>
      <c r="E11438" s="13" t="s">
        <v>50628</v>
      </c>
      <c r="F11438" s="11" t="s">
        <v>50629</v>
      </c>
      <c r="G11438" s="12" t="s">
        <v>74</v>
      </c>
      <c r="H11438" s="12"/>
      <c r="I11438" s="14" t="s">
        <v>398</v>
      </c>
      <c r="J11438" s="12" t="s">
        <v>24</v>
      </c>
      <c r="K11438" s="12" t="s">
        <v>25</v>
      </c>
      <c r="L11438" s="12" t="s">
        <v>39</v>
      </c>
      <c r="M11438" s="11" t="s">
        <v>149</v>
      </c>
      <c r="N11438" s="11" t="s">
        <v>183</v>
      </c>
      <c r="O11438" s="12" t="s">
        <v>29</v>
      </c>
      <c r="P11438" s="12"/>
      <c r="Q11438" s="15" t="s">
        <v>50630</v>
      </c>
      <c r="R11438" s="12" t="s">
        <v>42</v>
      </c>
      <c r="S11438" s="11" t="s">
        <v>50631</v>
      </c>
      <c r="T11438" s="11" t="s">
        <v>50632</v>
      </c>
    </row>
    <row x14ac:dyDescent="0.25" r="11439" customHeight="1" ht="19.5">
      <c r="A11439" s="10">
        <v>45228</v>
      </c>
      <c r="B11439" s="11" t="s">
        <v>50633</v>
      </c>
      <c r="C11439" s="11" t="s">
        <v>54</v>
      </c>
      <c r="D11439" s="12"/>
      <c r="E11439" s="13">
        <v>13227265486</v>
      </c>
      <c r="F11439" s="11" t="s">
        <v>50634</v>
      </c>
      <c r="G11439" s="12" t="s">
        <v>56</v>
      </c>
      <c r="H11439" s="12"/>
      <c r="I11439" s="14" t="s">
        <v>290</v>
      </c>
      <c r="J11439" s="12" t="s">
        <v>24</v>
      </c>
      <c r="K11439" s="12" t="s">
        <v>25</v>
      </c>
      <c r="L11439" s="12" t="s">
        <v>39</v>
      </c>
      <c r="M11439" s="11" t="s">
        <v>27</v>
      </c>
      <c r="N11439" s="11" t="s">
        <v>28</v>
      </c>
      <c r="O11439" s="12" t="s">
        <v>29</v>
      </c>
      <c r="P11439" s="12"/>
      <c r="Q11439" s="15" t="s">
        <v>50635</v>
      </c>
      <c r="R11439" s="12" t="s">
        <v>42</v>
      </c>
      <c r="S11439" s="11" t="s">
        <v>50636</v>
      </c>
      <c r="T11439" s="11" t="s">
        <v>50637</v>
      </c>
    </row>
    <row x14ac:dyDescent="0.25" r="11440" customHeight="1" ht="19.5">
      <c r="A11440" s="10">
        <v>45228</v>
      </c>
      <c r="B11440" s="11" t="s">
        <v>50638</v>
      </c>
      <c r="C11440" s="11" t="s">
        <v>545</v>
      </c>
      <c r="D11440" s="12"/>
      <c r="E11440" s="13">
        <v>13177097636</v>
      </c>
      <c r="F11440" s="11" t="s">
        <v>50639</v>
      </c>
      <c r="G11440" s="12" t="s">
        <v>289</v>
      </c>
      <c r="H11440" s="12"/>
      <c r="I11440" s="14" t="s">
        <v>433</v>
      </c>
      <c r="J11440" s="12" t="s">
        <v>24</v>
      </c>
      <c r="K11440" s="12" t="s">
        <v>25</v>
      </c>
      <c r="L11440" s="12" t="s">
        <v>39</v>
      </c>
      <c r="M11440" s="11" t="s">
        <v>40</v>
      </c>
      <c r="N11440" s="11" t="s">
        <v>28</v>
      </c>
      <c r="O11440" s="12" t="s">
        <v>29</v>
      </c>
      <c r="P11440" s="12"/>
      <c r="Q11440" s="15" t="s">
        <v>50640</v>
      </c>
      <c r="R11440" s="12" t="s">
        <v>42</v>
      </c>
      <c r="S11440" s="11" t="s">
        <v>50641</v>
      </c>
      <c r="T11440" s="11" t="s">
        <v>50642</v>
      </c>
    </row>
    <row x14ac:dyDescent="0.25" r="11441" customHeight="1" ht="19.5">
      <c r="A11441" s="10">
        <v>45227</v>
      </c>
      <c r="B11441" s="11" t="s">
        <v>50643</v>
      </c>
      <c r="C11441" s="11" t="s">
        <v>6057</v>
      </c>
      <c r="D11441" s="12"/>
      <c r="E11441" s="13">
        <v>13972018951</v>
      </c>
      <c r="F11441" s="11" t="s">
        <v>50644</v>
      </c>
      <c r="G11441" s="12" t="s">
        <v>62</v>
      </c>
      <c r="H11441" s="12"/>
      <c r="I11441" s="14" t="s">
        <v>50645</v>
      </c>
      <c r="J11441" s="12" t="s">
        <v>24</v>
      </c>
      <c r="K11441" s="12" t="s">
        <v>172</v>
      </c>
      <c r="L11441" s="12"/>
      <c r="M11441" s="11" t="s">
        <v>40</v>
      </c>
      <c r="N11441" s="11" t="s">
        <v>183</v>
      </c>
      <c r="O11441" s="12" t="s">
        <v>29</v>
      </c>
      <c r="P11441" s="12"/>
      <c r="Q11441" s="15" t="s">
        <v>50646</v>
      </c>
      <c r="R11441" s="12" t="s">
        <v>42</v>
      </c>
      <c r="S11441" s="11" t="s">
        <v>50647</v>
      </c>
      <c r="T11441" s="11" t="s">
        <v>50648</v>
      </c>
    </row>
    <row x14ac:dyDescent="0.25" r="11442" customHeight="1" ht="19.5">
      <c r="A11442" s="10">
        <v>45228</v>
      </c>
      <c r="B11442" s="11" t="s">
        <v>50649</v>
      </c>
      <c r="C11442" s="11" t="s">
        <v>545</v>
      </c>
      <c r="D11442" s="12"/>
      <c r="E11442" s="13">
        <v>15090863301</v>
      </c>
      <c r="F11442" s="11" t="s">
        <v>50650</v>
      </c>
      <c r="G11442" s="12" t="s">
        <v>48</v>
      </c>
      <c r="H11442" s="12"/>
      <c r="I11442" s="14" t="s">
        <v>38</v>
      </c>
      <c r="J11442" s="12" t="s">
        <v>24</v>
      </c>
      <c r="K11442" s="12" t="s">
        <v>25</v>
      </c>
      <c r="L11442" s="12" t="s">
        <v>39</v>
      </c>
      <c r="M11442" s="11" t="s">
        <v>40</v>
      </c>
      <c r="N11442" s="11" t="s">
        <v>28</v>
      </c>
      <c r="O11442" s="12" t="s">
        <v>29</v>
      </c>
      <c r="P11442" s="12"/>
      <c r="Q11442" s="15" t="s">
        <v>50651</v>
      </c>
      <c r="R11442" s="12" t="s">
        <v>42</v>
      </c>
      <c r="S11442" s="11" t="s">
        <v>50652</v>
      </c>
      <c r="T11442" s="11" t="s">
        <v>50653</v>
      </c>
    </row>
    <row x14ac:dyDescent="0.25" r="11443" customHeight="1" ht="19.5">
      <c r="A11443" s="10">
        <v>45228</v>
      </c>
      <c r="B11443" s="11" t="s">
        <v>50654</v>
      </c>
      <c r="C11443" s="11" t="s">
        <v>6057</v>
      </c>
      <c r="D11443" s="12"/>
      <c r="E11443" s="13">
        <v>15072560562</v>
      </c>
      <c r="F11443" s="11" t="s">
        <v>50655</v>
      </c>
      <c r="G11443" s="12" t="s">
        <v>48</v>
      </c>
      <c r="H11443" s="12"/>
      <c r="I11443" s="14" t="s">
        <v>290</v>
      </c>
      <c r="J11443" s="12" t="s">
        <v>24</v>
      </c>
      <c r="K11443" s="12" t="s">
        <v>25</v>
      </c>
      <c r="L11443" s="12" t="s">
        <v>39</v>
      </c>
      <c r="M11443" s="11" t="s">
        <v>40</v>
      </c>
      <c r="N11443" s="11" t="s">
        <v>183</v>
      </c>
      <c r="O11443" s="12" t="s">
        <v>29</v>
      </c>
      <c r="P11443" s="12"/>
      <c r="Q11443" s="15" t="s">
        <v>50656</v>
      </c>
      <c r="R11443" s="12" t="s">
        <v>42</v>
      </c>
      <c r="S11443" s="11" t="s">
        <v>50657</v>
      </c>
      <c r="T11443" s="11" t="s">
        <v>50658</v>
      </c>
    </row>
    <row x14ac:dyDescent="0.25" r="11444" customHeight="1" ht="19.5">
      <c r="A11444" s="10">
        <v>45227</v>
      </c>
      <c r="B11444" s="11" t="s">
        <v>50659</v>
      </c>
      <c r="C11444" s="11" t="s">
        <v>691</v>
      </c>
      <c r="D11444" s="12"/>
      <c r="E11444" s="13">
        <v>13227250882</v>
      </c>
      <c r="F11444" s="11" t="s">
        <v>50660</v>
      </c>
      <c r="G11444" s="12" t="s">
        <v>115</v>
      </c>
      <c r="H11444" s="12"/>
      <c r="I11444" s="14" t="s">
        <v>433</v>
      </c>
      <c r="J11444" s="12" t="s">
        <v>24</v>
      </c>
      <c r="K11444" s="12" t="s">
        <v>25</v>
      </c>
      <c r="L11444" s="12" t="s">
        <v>39</v>
      </c>
      <c r="M11444" s="11" t="s">
        <v>27</v>
      </c>
      <c r="N11444" s="11" t="s">
        <v>28</v>
      </c>
      <c r="O11444" s="12" t="s">
        <v>29</v>
      </c>
      <c r="P11444" s="12"/>
      <c r="Q11444" s="15" t="s">
        <v>50661</v>
      </c>
      <c r="R11444" s="12" t="s">
        <v>42</v>
      </c>
      <c r="S11444" s="11" t="s">
        <v>50662</v>
      </c>
      <c r="T11444" s="11" t="s">
        <v>50663</v>
      </c>
    </row>
    <row x14ac:dyDescent="0.25" r="11445" customHeight="1" ht="19.5">
      <c r="A11445" s="10">
        <v>45228</v>
      </c>
      <c r="B11445" s="11" t="s">
        <v>50664</v>
      </c>
      <c r="C11445" s="11" t="s">
        <v>6057</v>
      </c>
      <c r="D11445" s="12"/>
      <c r="E11445" s="13">
        <v>13197325637</v>
      </c>
      <c r="F11445" s="11" t="s">
        <v>50665</v>
      </c>
      <c r="G11445" s="12" t="s">
        <v>62</v>
      </c>
      <c r="H11445" s="12"/>
      <c r="I11445" s="14" t="s">
        <v>352</v>
      </c>
      <c r="J11445" s="12" t="s">
        <v>24</v>
      </c>
      <c r="K11445" s="12" t="s">
        <v>25</v>
      </c>
      <c r="L11445" s="12" t="s">
        <v>39</v>
      </c>
      <c r="M11445" s="11" t="s">
        <v>40</v>
      </c>
      <c r="N11445" s="11" t="s">
        <v>183</v>
      </c>
      <c r="O11445" s="12" t="s">
        <v>29</v>
      </c>
      <c r="P11445" s="12"/>
      <c r="Q11445" s="15" t="s">
        <v>50666</v>
      </c>
      <c r="R11445" s="12" t="s">
        <v>42</v>
      </c>
      <c r="S11445" s="11" t="s">
        <v>50667</v>
      </c>
      <c r="T11445" s="11" t="s">
        <v>50668</v>
      </c>
    </row>
    <row x14ac:dyDescent="0.25" r="11446" customHeight="1" ht="19.5">
      <c r="A11446" s="10">
        <v>45227</v>
      </c>
      <c r="B11446" s="11" t="s">
        <v>50669</v>
      </c>
      <c r="C11446" s="11" t="s">
        <v>6205</v>
      </c>
      <c r="D11446" s="12"/>
      <c r="E11446" s="13" t="s">
        <v>50670</v>
      </c>
      <c r="F11446" s="11" t="s">
        <v>50671</v>
      </c>
      <c r="G11446" s="12" t="s">
        <v>74</v>
      </c>
      <c r="H11446" s="12"/>
      <c r="I11446" s="14" t="s">
        <v>110</v>
      </c>
      <c r="J11446" s="12" t="s">
        <v>24</v>
      </c>
      <c r="K11446" s="12" t="s">
        <v>25</v>
      </c>
      <c r="L11446" s="12" t="s">
        <v>39</v>
      </c>
      <c r="M11446" s="11" t="s">
        <v>5264</v>
      </c>
      <c r="N11446" s="11" t="s">
        <v>28</v>
      </c>
      <c r="O11446" s="12" t="s">
        <v>29</v>
      </c>
      <c r="P11446" s="12"/>
      <c r="Q11446" s="15" t="s">
        <v>50672</v>
      </c>
      <c r="R11446" s="12" t="s">
        <v>42</v>
      </c>
      <c r="S11446" s="11" t="s">
        <v>50673</v>
      </c>
      <c r="T11446" s="11" t="s">
        <v>50674</v>
      </c>
    </row>
    <row x14ac:dyDescent="0.25" r="11447" customHeight="1" ht="19.5">
      <c r="A11447" s="10">
        <v>45227</v>
      </c>
      <c r="B11447" s="11" t="s">
        <v>50675</v>
      </c>
      <c r="C11447" s="11" t="s">
        <v>691</v>
      </c>
      <c r="D11447" s="12"/>
      <c r="E11447" s="13">
        <v>13047169988</v>
      </c>
      <c r="F11447" s="11" t="s">
        <v>3606</v>
      </c>
      <c r="G11447" s="12" t="s">
        <v>56</v>
      </c>
      <c r="H11447" s="12"/>
      <c r="I11447" s="14" t="s">
        <v>1394</v>
      </c>
      <c r="J11447" s="12" t="s">
        <v>24</v>
      </c>
      <c r="K11447" s="12" t="s">
        <v>25</v>
      </c>
      <c r="L11447" s="12" t="s">
        <v>39</v>
      </c>
      <c r="M11447" s="11" t="s">
        <v>40</v>
      </c>
      <c r="N11447" s="11" t="s">
        <v>28</v>
      </c>
      <c r="O11447" s="12" t="s">
        <v>29</v>
      </c>
      <c r="P11447" s="12"/>
      <c r="Q11447" s="15" t="s">
        <v>50676</v>
      </c>
      <c r="R11447" s="12" t="s">
        <v>42</v>
      </c>
      <c r="S11447" s="11" t="s">
        <v>50677</v>
      </c>
      <c r="T11447" s="11" t="s">
        <v>50678</v>
      </c>
    </row>
    <row x14ac:dyDescent="0.25" r="11448" customHeight="1" ht="19.5">
      <c r="A11448" s="10">
        <v>45226</v>
      </c>
      <c r="B11448" s="11" t="s">
        <v>50679</v>
      </c>
      <c r="C11448" s="11" t="s">
        <v>18481</v>
      </c>
      <c r="D11448" s="12"/>
      <c r="E11448" s="13">
        <v>13986802963</v>
      </c>
      <c r="F11448" s="11" t="s">
        <v>7458</v>
      </c>
      <c r="G11448" s="12" t="s">
        <v>74</v>
      </c>
      <c r="H11448" s="12"/>
      <c r="I11448" s="14" t="s">
        <v>8225</v>
      </c>
      <c r="J11448" s="12" t="s">
        <v>24</v>
      </c>
      <c r="K11448" s="12" t="s">
        <v>25</v>
      </c>
      <c r="L11448" s="12" t="s">
        <v>26</v>
      </c>
      <c r="M11448" s="11" t="s">
        <v>18483</v>
      </c>
      <c r="N11448" s="11" t="s">
        <v>8226</v>
      </c>
      <c r="O11448" s="12" t="s">
        <v>29</v>
      </c>
      <c r="P11448" s="12"/>
      <c r="Q11448" s="15" t="s">
        <v>50680</v>
      </c>
      <c r="R11448" s="12" t="s">
        <v>8227</v>
      </c>
      <c r="S11448" s="11" t="s">
        <v>50681</v>
      </c>
      <c r="T11448" s="11"/>
    </row>
    <row x14ac:dyDescent="0.25" r="11449" customHeight="1" ht="19.5">
      <c r="A11449" s="10">
        <v>45227</v>
      </c>
      <c r="B11449" s="11" t="s">
        <v>50682</v>
      </c>
      <c r="C11449" s="11" t="s">
        <v>5841</v>
      </c>
      <c r="D11449" s="12"/>
      <c r="E11449" s="13">
        <v>15572735051</v>
      </c>
      <c r="F11449" s="11" t="s">
        <v>1463</v>
      </c>
      <c r="G11449" s="12" t="s">
        <v>56</v>
      </c>
      <c r="H11449" s="12"/>
      <c r="I11449" s="14" t="s">
        <v>154</v>
      </c>
      <c r="J11449" s="12" t="s">
        <v>24</v>
      </c>
      <c r="K11449" s="12" t="s">
        <v>25</v>
      </c>
      <c r="L11449" s="12" t="s">
        <v>39</v>
      </c>
      <c r="M11449" s="11" t="s">
        <v>27</v>
      </c>
      <c r="N11449" s="11" t="s">
        <v>28</v>
      </c>
      <c r="O11449" s="12" t="s">
        <v>29</v>
      </c>
      <c r="P11449" s="12"/>
      <c r="Q11449" s="15" t="s">
        <v>50683</v>
      </c>
      <c r="R11449" s="12" t="s">
        <v>42</v>
      </c>
      <c r="S11449" s="11" t="s">
        <v>50684</v>
      </c>
      <c r="T11449" s="11" t="s">
        <v>50685</v>
      </c>
    </row>
    <row x14ac:dyDescent="0.25" r="11450" customHeight="1" ht="19.5">
      <c r="A11450" s="10">
        <v>45227</v>
      </c>
      <c r="B11450" s="11" t="s">
        <v>50686</v>
      </c>
      <c r="C11450" s="11" t="s">
        <v>5841</v>
      </c>
      <c r="D11450" s="12"/>
      <c r="E11450" s="13">
        <v>15571723598</v>
      </c>
      <c r="F11450" s="11" t="s">
        <v>50687</v>
      </c>
      <c r="G11450" s="12" t="s">
        <v>56</v>
      </c>
      <c r="H11450" s="12"/>
      <c r="I11450" s="14" t="s">
        <v>81</v>
      </c>
      <c r="J11450" s="12" t="s">
        <v>24</v>
      </c>
      <c r="K11450" s="12" t="s">
        <v>25</v>
      </c>
      <c r="L11450" s="12" t="s">
        <v>39</v>
      </c>
      <c r="M11450" s="11" t="s">
        <v>27</v>
      </c>
      <c r="N11450" s="11" t="s">
        <v>28</v>
      </c>
      <c r="O11450" s="12" t="s">
        <v>29</v>
      </c>
      <c r="P11450" s="12"/>
      <c r="Q11450" s="15" t="s">
        <v>50688</v>
      </c>
      <c r="R11450" s="12" t="s">
        <v>42</v>
      </c>
      <c r="S11450" s="11" t="s">
        <v>50689</v>
      </c>
      <c r="T11450" s="11" t="s">
        <v>50690</v>
      </c>
    </row>
    <row x14ac:dyDescent="0.25" r="11451" customHeight="1" ht="19.5">
      <c r="A11451" s="10">
        <v>45226</v>
      </c>
      <c r="B11451" s="11" t="s">
        <v>50691</v>
      </c>
      <c r="C11451" s="11" t="s">
        <v>4882</v>
      </c>
      <c r="D11451" s="12"/>
      <c r="E11451" s="13" t="s">
        <v>50692</v>
      </c>
      <c r="F11451" s="11" t="s">
        <v>50693</v>
      </c>
      <c r="G11451" s="12" t="s">
        <v>74</v>
      </c>
      <c r="H11451" s="12"/>
      <c r="I11451" s="14" t="s">
        <v>148</v>
      </c>
      <c r="J11451" s="12" t="s">
        <v>24</v>
      </c>
      <c r="K11451" s="12" t="s">
        <v>25</v>
      </c>
      <c r="L11451" s="12" t="s">
        <v>39</v>
      </c>
      <c r="M11451" s="11" t="s">
        <v>149</v>
      </c>
      <c r="N11451" s="11" t="s">
        <v>4871</v>
      </c>
      <c r="O11451" s="12" t="s">
        <v>29</v>
      </c>
      <c r="P11451" s="12"/>
      <c r="Q11451" s="15" t="s">
        <v>50694</v>
      </c>
      <c r="R11451" s="12" t="s">
        <v>148</v>
      </c>
      <c r="S11451" s="11" t="s">
        <v>50695</v>
      </c>
      <c r="T11451" s="11" t="s">
        <v>4893</v>
      </c>
    </row>
    <row x14ac:dyDescent="0.25" r="11452" customHeight="1" ht="19.5">
      <c r="A11452" s="10">
        <v>45227</v>
      </c>
      <c r="B11452" s="11" t="s">
        <v>50696</v>
      </c>
      <c r="C11452" s="11" t="s">
        <v>660</v>
      </c>
      <c r="D11452" s="12"/>
      <c r="E11452" s="13" t="s">
        <v>50697</v>
      </c>
      <c r="F11452" s="11" t="s">
        <v>50698</v>
      </c>
      <c r="G11452" s="12" t="s">
        <v>74</v>
      </c>
      <c r="H11452" s="12"/>
      <c r="I11452" s="14" t="s">
        <v>87</v>
      </c>
      <c r="J11452" s="12" t="s">
        <v>24</v>
      </c>
      <c r="K11452" s="12" t="s">
        <v>25</v>
      </c>
      <c r="L11452" s="12" t="s">
        <v>39</v>
      </c>
      <c r="M11452" s="11" t="s">
        <v>149</v>
      </c>
      <c r="N11452" s="11" t="s">
        <v>624</v>
      </c>
      <c r="O11452" s="12" t="s">
        <v>29</v>
      </c>
      <c r="P11452" s="12"/>
      <c r="Q11452" s="15" t="s">
        <v>50699</v>
      </c>
      <c r="R11452" s="12" t="s">
        <v>42</v>
      </c>
      <c r="S11452" s="11" t="s">
        <v>50700</v>
      </c>
      <c r="T11452" s="11" t="s">
        <v>50701</v>
      </c>
    </row>
    <row x14ac:dyDescent="0.25" r="11453" customHeight="1" ht="19.5">
      <c r="A11453" s="10">
        <v>45226</v>
      </c>
      <c r="B11453" s="11" t="s">
        <v>50702</v>
      </c>
      <c r="C11453" s="11" t="s">
        <v>4867</v>
      </c>
      <c r="D11453" s="12"/>
      <c r="E11453" s="13" t="s">
        <v>50703</v>
      </c>
      <c r="F11453" s="11" t="s">
        <v>50704</v>
      </c>
      <c r="G11453" s="12" t="s">
        <v>74</v>
      </c>
      <c r="H11453" s="12"/>
      <c r="I11453" s="14" t="s">
        <v>4870</v>
      </c>
      <c r="J11453" s="12" t="s">
        <v>24</v>
      </c>
      <c r="K11453" s="12" t="s">
        <v>25</v>
      </c>
      <c r="L11453" s="12" t="s">
        <v>39</v>
      </c>
      <c r="M11453" s="11" t="s">
        <v>149</v>
      </c>
      <c r="N11453" s="11" t="s">
        <v>4871</v>
      </c>
      <c r="O11453" s="12" t="s">
        <v>29</v>
      </c>
      <c r="P11453" s="12"/>
      <c r="Q11453" s="15" t="s">
        <v>50705</v>
      </c>
      <c r="R11453" s="12" t="s">
        <v>148</v>
      </c>
      <c r="S11453" s="11" t="s">
        <v>50706</v>
      </c>
      <c r="T11453" s="11" t="s">
        <v>4893</v>
      </c>
    </row>
    <row x14ac:dyDescent="0.25" r="11454" customHeight="1" ht="19.5">
      <c r="A11454" s="10">
        <v>45227</v>
      </c>
      <c r="B11454" s="11" t="s">
        <v>50707</v>
      </c>
      <c r="C11454" s="11" t="s">
        <v>6502</v>
      </c>
      <c r="D11454" s="12"/>
      <c r="E11454" s="13">
        <v>13032745839</v>
      </c>
      <c r="F11454" s="11" t="s">
        <v>14172</v>
      </c>
      <c r="G11454" s="12" t="s">
        <v>74</v>
      </c>
      <c r="H11454" s="12"/>
      <c r="I11454" s="14" t="s">
        <v>110</v>
      </c>
      <c r="J11454" s="12" t="s">
        <v>24</v>
      </c>
      <c r="K11454" s="12" t="s">
        <v>25</v>
      </c>
      <c r="L11454" s="12" t="s">
        <v>39</v>
      </c>
      <c r="M11454" s="11" t="s">
        <v>40</v>
      </c>
      <c r="N11454" s="11" t="s">
        <v>28</v>
      </c>
      <c r="O11454" s="12" t="s">
        <v>29</v>
      </c>
      <c r="P11454" s="12"/>
      <c r="Q11454" s="15" t="s">
        <v>50708</v>
      </c>
      <c r="R11454" s="12" t="s">
        <v>42</v>
      </c>
      <c r="S11454" s="11" t="s">
        <v>50709</v>
      </c>
      <c r="T11454" s="11" t="s">
        <v>50710</v>
      </c>
    </row>
    <row x14ac:dyDescent="0.25" r="11455" customHeight="1" ht="19.5">
      <c r="A11455" s="10">
        <v>45227</v>
      </c>
      <c r="B11455" s="11" t="s">
        <v>50711</v>
      </c>
      <c r="C11455" s="11" t="s">
        <v>6057</v>
      </c>
      <c r="D11455" s="12"/>
      <c r="E11455" s="13">
        <v>15327603149</v>
      </c>
      <c r="F11455" s="11" t="s">
        <v>50712</v>
      </c>
      <c r="G11455" s="12" t="s">
        <v>23</v>
      </c>
      <c r="H11455" s="12"/>
      <c r="I11455" s="14" t="s">
        <v>81</v>
      </c>
      <c r="J11455" s="12" t="s">
        <v>24</v>
      </c>
      <c r="K11455" s="12" t="s">
        <v>25</v>
      </c>
      <c r="L11455" s="12" t="s">
        <v>39</v>
      </c>
      <c r="M11455" s="11" t="s">
        <v>40</v>
      </c>
      <c r="N11455" s="11" t="s">
        <v>183</v>
      </c>
      <c r="O11455" s="12" t="s">
        <v>29</v>
      </c>
      <c r="P11455" s="12"/>
      <c r="Q11455" s="15" t="s">
        <v>50713</v>
      </c>
      <c r="R11455" s="12" t="s">
        <v>42</v>
      </c>
      <c r="S11455" s="11" t="s">
        <v>50714</v>
      </c>
      <c r="T11455" s="11" t="s">
        <v>50715</v>
      </c>
    </row>
    <row x14ac:dyDescent="0.25" r="11456" customHeight="1" ht="19.5">
      <c r="A11456" s="10">
        <v>45226</v>
      </c>
      <c r="B11456" s="11" t="s">
        <v>50716</v>
      </c>
      <c r="C11456" s="11" t="s">
        <v>660</v>
      </c>
      <c r="D11456" s="12"/>
      <c r="E11456" s="13" t="s">
        <v>50717</v>
      </c>
      <c r="F11456" s="11" t="s">
        <v>50718</v>
      </c>
      <c r="G11456" s="12" t="s">
        <v>74</v>
      </c>
      <c r="H11456" s="12"/>
      <c r="I11456" s="14" t="s">
        <v>148</v>
      </c>
      <c r="J11456" s="12" t="s">
        <v>24</v>
      </c>
      <c r="K11456" s="12" t="s">
        <v>25</v>
      </c>
      <c r="L11456" s="12" t="s">
        <v>39</v>
      </c>
      <c r="M11456" s="11" t="s">
        <v>149</v>
      </c>
      <c r="N11456" s="11" t="s">
        <v>624</v>
      </c>
      <c r="O11456" s="12" t="s">
        <v>29</v>
      </c>
      <c r="P11456" s="12"/>
      <c r="Q11456" s="15" t="s">
        <v>50719</v>
      </c>
      <c r="R11456" s="12" t="s">
        <v>42</v>
      </c>
      <c r="S11456" s="11" t="s">
        <v>50720</v>
      </c>
      <c r="T11456" s="11" t="s">
        <v>50721</v>
      </c>
    </row>
    <row x14ac:dyDescent="0.25" r="11457" customHeight="1" ht="19.5">
      <c r="A11457" s="10">
        <v>45228</v>
      </c>
      <c r="B11457" s="11" t="s">
        <v>50722</v>
      </c>
      <c r="C11457" s="11" t="s">
        <v>5852</v>
      </c>
      <c r="D11457" s="12"/>
      <c r="E11457" s="13">
        <v>13545725230</v>
      </c>
      <c r="F11457" s="11" t="s">
        <v>46421</v>
      </c>
      <c r="G11457" s="12" t="s">
        <v>48</v>
      </c>
      <c r="H11457" s="12"/>
      <c r="I11457" s="14" t="s">
        <v>486</v>
      </c>
      <c r="J11457" s="12" t="s">
        <v>24</v>
      </c>
      <c r="K11457" s="12" t="s">
        <v>25</v>
      </c>
      <c r="L11457" s="12" t="s">
        <v>39</v>
      </c>
      <c r="M11457" s="11" t="s">
        <v>40</v>
      </c>
      <c r="N11457" s="11" t="s">
        <v>624</v>
      </c>
      <c r="O11457" s="12" t="s">
        <v>29</v>
      </c>
      <c r="P11457" s="12"/>
      <c r="Q11457" s="15" t="s">
        <v>50723</v>
      </c>
      <c r="R11457" s="12" t="s">
        <v>42</v>
      </c>
      <c r="S11457" s="11" t="s">
        <v>50724</v>
      </c>
      <c r="T11457" s="11" t="s">
        <v>50725</v>
      </c>
    </row>
    <row x14ac:dyDescent="0.25" r="11458" customHeight="1" ht="19.5">
      <c r="A11458" s="10">
        <v>45227</v>
      </c>
      <c r="B11458" s="11" t="s">
        <v>50726</v>
      </c>
      <c r="C11458" s="11" t="s">
        <v>660</v>
      </c>
      <c r="D11458" s="12"/>
      <c r="E11458" s="13" t="s">
        <v>50727</v>
      </c>
      <c r="F11458" s="11" t="s">
        <v>47359</v>
      </c>
      <c r="G11458" s="12" t="s">
        <v>74</v>
      </c>
      <c r="H11458" s="12"/>
      <c r="I11458" s="14" t="s">
        <v>148</v>
      </c>
      <c r="J11458" s="12" t="s">
        <v>24</v>
      </c>
      <c r="K11458" s="12" t="s">
        <v>172</v>
      </c>
      <c r="L11458" s="12"/>
      <c r="M11458" s="11" t="s">
        <v>149</v>
      </c>
      <c r="N11458" s="11" t="s">
        <v>624</v>
      </c>
      <c r="O11458" s="12" t="s">
        <v>29</v>
      </c>
      <c r="P11458" s="12"/>
      <c r="Q11458" s="15" t="s">
        <v>50728</v>
      </c>
      <c r="R11458" s="12" t="s">
        <v>42</v>
      </c>
      <c r="S11458" s="11" t="s">
        <v>26226</v>
      </c>
      <c r="T11458" s="11" t="s">
        <v>7628</v>
      </c>
    </row>
    <row x14ac:dyDescent="0.25" r="11459" customHeight="1" ht="19.5">
      <c r="A11459" s="10">
        <v>45227</v>
      </c>
      <c r="B11459" s="11" t="s">
        <v>50729</v>
      </c>
      <c r="C11459" s="11" t="s">
        <v>660</v>
      </c>
      <c r="D11459" s="12"/>
      <c r="E11459" s="13">
        <v>15571721688</v>
      </c>
      <c r="F11459" s="11" t="s">
        <v>50730</v>
      </c>
      <c r="G11459" s="12" t="s">
        <v>37</v>
      </c>
      <c r="H11459" s="12"/>
      <c r="I11459" s="14" t="s">
        <v>1024</v>
      </c>
      <c r="J11459" s="12" t="s">
        <v>24</v>
      </c>
      <c r="K11459" s="12" t="s">
        <v>25</v>
      </c>
      <c r="L11459" s="12" t="s">
        <v>39</v>
      </c>
      <c r="M11459" s="11" t="s">
        <v>40</v>
      </c>
      <c r="N11459" s="11" t="s">
        <v>624</v>
      </c>
      <c r="O11459" s="12" t="s">
        <v>29</v>
      </c>
      <c r="P11459" s="12"/>
      <c r="Q11459" s="15" t="s">
        <v>50731</v>
      </c>
      <c r="R11459" s="12" t="s">
        <v>42</v>
      </c>
      <c r="S11459" s="11" t="s">
        <v>50732</v>
      </c>
      <c r="T11459" s="11" t="s">
        <v>50733</v>
      </c>
    </row>
    <row x14ac:dyDescent="0.25" r="11460" customHeight="1" ht="19.5">
      <c r="A11460" s="10">
        <v>45227</v>
      </c>
      <c r="B11460" s="11" t="s">
        <v>50734</v>
      </c>
      <c r="C11460" s="11" t="s">
        <v>3257</v>
      </c>
      <c r="D11460" s="12"/>
      <c r="E11460" s="13">
        <v>18671715215</v>
      </c>
      <c r="F11460" s="11" t="s">
        <v>24367</v>
      </c>
      <c r="G11460" s="12" t="s">
        <v>289</v>
      </c>
      <c r="H11460" s="12" t="s">
        <v>98</v>
      </c>
      <c r="I11460" s="14" t="s">
        <v>221</v>
      </c>
      <c r="J11460" s="12" t="s">
        <v>24</v>
      </c>
      <c r="K11460" s="12" t="s">
        <v>25</v>
      </c>
      <c r="L11460" s="12" t="s">
        <v>39</v>
      </c>
      <c r="M11460" s="11" t="s">
        <v>40</v>
      </c>
      <c r="N11460" s="11" t="s">
        <v>28</v>
      </c>
      <c r="O11460" s="12" t="s">
        <v>29</v>
      </c>
      <c r="P11460" s="12"/>
      <c r="Q11460" s="15" t="s">
        <v>50735</v>
      </c>
      <c r="R11460" s="12" t="s">
        <v>42</v>
      </c>
      <c r="S11460" s="11" t="s">
        <v>50736</v>
      </c>
      <c r="T11460" s="11" t="s">
        <v>50737</v>
      </c>
    </row>
    <row x14ac:dyDescent="0.25" r="11461" customHeight="1" ht="19.5">
      <c r="A11461" s="10">
        <v>45226</v>
      </c>
      <c r="B11461" s="11" t="s">
        <v>50738</v>
      </c>
      <c r="C11461" s="11" t="s">
        <v>691</v>
      </c>
      <c r="D11461" s="12"/>
      <c r="E11461" s="13">
        <v>18694084003</v>
      </c>
      <c r="F11461" s="11" t="s">
        <v>50739</v>
      </c>
      <c r="G11461" s="12" t="s">
        <v>48</v>
      </c>
      <c r="H11461" s="12" t="s">
        <v>86</v>
      </c>
      <c r="I11461" s="14" t="s">
        <v>81</v>
      </c>
      <c r="J11461" s="12" t="s">
        <v>24</v>
      </c>
      <c r="K11461" s="12" t="s">
        <v>25</v>
      </c>
      <c r="L11461" s="12" t="s">
        <v>39</v>
      </c>
      <c r="M11461" s="11" t="s">
        <v>40</v>
      </c>
      <c r="N11461" s="11" t="s">
        <v>28</v>
      </c>
      <c r="O11461" s="12" t="s">
        <v>29</v>
      </c>
      <c r="P11461" s="12"/>
      <c r="Q11461" s="15" t="s">
        <v>50740</v>
      </c>
      <c r="R11461" s="12" t="s">
        <v>42</v>
      </c>
      <c r="S11461" s="11" t="s">
        <v>50741</v>
      </c>
      <c r="T11461" s="11" t="s">
        <v>50742</v>
      </c>
    </row>
    <row x14ac:dyDescent="0.25" r="11462" customHeight="1" ht="19.5">
      <c r="A11462" s="10">
        <v>45226</v>
      </c>
      <c r="B11462" s="11" t="s">
        <v>50743</v>
      </c>
      <c r="C11462" s="11" t="s">
        <v>691</v>
      </c>
      <c r="D11462" s="12"/>
      <c r="E11462" s="13">
        <v>18671777179</v>
      </c>
      <c r="F11462" s="11" t="s">
        <v>50744</v>
      </c>
      <c r="G11462" s="12" t="s">
        <v>115</v>
      </c>
      <c r="H11462" s="12"/>
      <c r="I11462" s="14" t="s">
        <v>779</v>
      </c>
      <c r="J11462" s="12" t="s">
        <v>24</v>
      </c>
      <c r="K11462" s="12" t="s">
        <v>25</v>
      </c>
      <c r="L11462" s="12" t="s">
        <v>39</v>
      </c>
      <c r="M11462" s="11" t="s">
        <v>40</v>
      </c>
      <c r="N11462" s="11" t="s">
        <v>28</v>
      </c>
      <c r="O11462" s="12" t="s">
        <v>29</v>
      </c>
      <c r="P11462" s="12"/>
      <c r="Q11462" s="15" t="s">
        <v>50745</v>
      </c>
      <c r="R11462" s="12" t="s">
        <v>42</v>
      </c>
      <c r="S11462" s="11" t="s">
        <v>50746</v>
      </c>
      <c r="T11462" s="11" t="s">
        <v>50747</v>
      </c>
    </row>
    <row x14ac:dyDescent="0.25" r="11463" customHeight="1" ht="19.5">
      <c r="A11463" s="10">
        <v>45227</v>
      </c>
      <c r="B11463" s="11" t="s">
        <v>50748</v>
      </c>
      <c r="C11463" s="11" t="s">
        <v>6057</v>
      </c>
      <c r="D11463" s="12"/>
      <c r="E11463" s="13">
        <v>13197345596</v>
      </c>
      <c r="F11463" s="11" t="s">
        <v>50749</v>
      </c>
      <c r="G11463" s="12" t="s">
        <v>48</v>
      </c>
      <c r="H11463" s="12"/>
      <c r="I11463" s="14" t="s">
        <v>211</v>
      </c>
      <c r="J11463" s="12" t="s">
        <v>24</v>
      </c>
      <c r="K11463" s="12" t="s">
        <v>25</v>
      </c>
      <c r="L11463" s="12" t="s">
        <v>39</v>
      </c>
      <c r="M11463" s="11" t="s">
        <v>40</v>
      </c>
      <c r="N11463" s="11" t="s">
        <v>183</v>
      </c>
      <c r="O11463" s="12" t="s">
        <v>29</v>
      </c>
      <c r="P11463" s="12"/>
      <c r="Q11463" s="15" t="s">
        <v>50750</v>
      </c>
      <c r="R11463" s="12" t="s">
        <v>42</v>
      </c>
      <c r="S11463" s="11" t="s">
        <v>50751</v>
      </c>
      <c r="T11463" s="11" t="s">
        <v>50752</v>
      </c>
    </row>
    <row x14ac:dyDescent="0.25" r="11464" customHeight="1" ht="19.5">
      <c r="A11464" s="10">
        <v>45226</v>
      </c>
      <c r="B11464" s="11" t="s">
        <v>50753</v>
      </c>
      <c r="C11464" s="11" t="s">
        <v>6057</v>
      </c>
      <c r="D11464" s="12"/>
      <c r="E11464" s="13">
        <v>15571703847</v>
      </c>
      <c r="F11464" s="11" t="s">
        <v>50754</v>
      </c>
      <c r="G11464" s="12" t="s">
        <v>23</v>
      </c>
      <c r="H11464" s="12"/>
      <c r="I11464" s="14" t="s">
        <v>93</v>
      </c>
      <c r="J11464" s="12" t="s">
        <v>24</v>
      </c>
      <c r="K11464" s="12" t="s">
        <v>25</v>
      </c>
      <c r="L11464" s="12" t="s">
        <v>39</v>
      </c>
      <c r="M11464" s="11" t="s">
        <v>27</v>
      </c>
      <c r="N11464" s="11" t="s">
        <v>183</v>
      </c>
      <c r="O11464" s="12" t="s">
        <v>29</v>
      </c>
      <c r="P11464" s="12"/>
      <c r="Q11464" s="15" t="s">
        <v>50755</v>
      </c>
      <c r="R11464" s="12" t="s">
        <v>42</v>
      </c>
      <c r="S11464" s="11" t="s">
        <v>50756</v>
      </c>
      <c r="T11464" s="11" t="s">
        <v>50757</v>
      </c>
    </row>
    <row x14ac:dyDescent="0.25" r="11465" customHeight="1" ht="19.5">
      <c r="A11465" s="10">
        <v>45226</v>
      </c>
      <c r="B11465" s="11" t="s">
        <v>50758</v>
      </c>
      <c r="C11465" s="11" t="s">
        <v>660</v>
      </c>
      <c r="D11465" s="12"/>
      <c r="E11465" s="13" t="s">
        <v>50759</v>
      </c>
      <c r="F11465" s="11" t="s">
        <v>50760</v>
      </c>
      <c r="G11465" s="12" t="s">
        <v>74</v>
      </c>
      <c r="H11465" s="12"/>
      <c r="I11465" s="14" t="s">
        <v>211</v>
      </c>
      <c r="J11465" s="12" t="s">
        <v>24</v>
      </c>
      <c r="K11465" s="12" t="s">
        <v>25</v>
      </c>
      <c r="L11465" s="12" t="s">
        <v>39</v>
      </c>
      <c r="M11465" s="11" t="s">
        <v>149</v>
      </c>
      <c r="N11465" s="11" t="s">
        <v>624</v>
      </c>
      <c r="O11465" s="12" t="s">
        <v>29</v>
      </c>
      <c r="P11465" s="12"/>
      <c r="Q11465" s="15" t="s">
        <v>50761</v>
      </c>
      <c r="R11465" s="12" t="s">
        <v>42</v>
      </c>
      <c r="S11465" s="11" t="s">
        <v>50762</v>
      </c>
      <c r="T11465" s="11" t="s">
        <v>50763</v>
      </c>
    </row>
    <row x14ac:dyDescent="0.25" r="11466" customHeight="1" ht="19.5">
      <c r="A11466" s="10">
        <v>45226</v>
      </c>
      <c r="B11466" s="11" t="s">
        <v>50764</v>
      </c>
      <c r="C11466" s="11" t="s">
        <v>6443</v>
      </c>
      <c r="D11466" s="12"/>
      <c r="E11466" s="13">
        <v>13997707045</v>
      </c>
      <c r="F11466" s="11" t="s">
        <v>50765</v>
      </c>
      <c r="G11466" s="12" t="s">
        <v>48</v>
      </c>
      <c r="H11466" s="12"/>
      <c r="I11466" s="14" t="s">
        <v>57</v>
      </c>
      <c r="J11466" s="12" t="s">
        <v>24</v>
      </c>
      <c r="K11466" s="12" t="s">
        <v>25</v>
      </c>
      <c r="L11466" s="12" t="s">
        <v>39</v>
      </c>
      <c r="M11466" s="11" t="s">
        <v>40</v>
      </c>
      <c r="N11466" s="11" t="s">
        <v>183</v>
      </c>
      <c r="O11466" s="12" t="s">
        <v>29</v>
      </c>
      <c r="P11466" s="12"/>
      <c r="Q11466" s="15" t="s">
        <v>50766</v>
      </c>
      <c r="R11466" s="12" t="s">
        <v>42</v>
      </c>
      <c r="S11466" s="11" t="s">
        <v>50767</v>
      </c>
      <c r="T11466" s="11" t="s">
        <v>50768</v>
      </c>
    </row>
    <row x14ac:dyDescent="0.25" r="11467" customHeight="1" ht="19.5">
      <c r="A11467" s="10">
        <v>45226</v>
      </c>
      <c r="B11467" s="11" t="s">
        <v>50769</v>
      </c>
      <c r="C11467" s="11" t="s">
        <v>1289</v>
      </c>
      <c r="D11467" s="12"/>
      <c r="E11467" s="13">
        <v>15587923008</v>
      </c>
      <c r="F11467" s="11" t="s">
        <v>50770</v>
      </c>
      <c r="G11467" s="12" t="s">
        <v>115</v>
      </c>
      <c r="H11467" s="12"/>
      <c r="I11467" s="14" t="s">
        <v>189</v>
      </c>
      <c r="J11467" s="12" t="s">
        <v>24</v>
      </c>
      <c r="K11467" s="12" t="s">
        <v>25</v>
      </c>
      <c r="L11467" s="12" t="s">
        <v>39</v>
      </c>
      <c r="M11467" s="11" t="s">
        <v>27</v>
      </c>
      <c r="N11467" s="11" t="s">
        <v>28</v>
      </c>
      <c r="O11467" s="12" t="s">
        <v>29</v>
      </c>
      <c r="P11467" s="12"/>
      <c r="Q11467" s="15" t="s">
        <v>50771</v>
      </c>
      <c r="R11467" s="12" t="s">
        <v>42</v>
      </c>
      <c r="S11467" s="11" t="s">
        <v>50772</v>
      </c>
      <c r="T11467" s="11" t="s">
        <v>50773</v>
      </c>
    </row>
    <row x14ac:dyDescent="0.25" r="11468" customHeight="1" ht="19.5">
      <c r="A11468" s="10">
        <v>45227</v>
      </c>
      <c r="B11468" s="11" t="s">
        <v>50774</v>
      </c>
      <c r="C11468" s="11" t="s">
        <v>38759</v>
      </c>
      <c r="D11468" s="12"/>
      <c r="E11468" s="13" t="s">
        <v>50775</v>
      </c>
      <c r="F11468" s="11" t="s">
        <v>50776</v>
      </c>
      <c r="G11468" s="12" t="s">
        <v>74</v>
      </c>
      <c r="H11468" s="12" t="s">
        <v>86</v>
      </c>
      <c r="I11468" s="14" t="s">
        <v>1914</v>
      </c>
      <c r="J11468" s="12" t="s">
        <v>24</v>
      </c>
      <c r="K11468" s="12" t="s">
        <v>25</v>
      </c>
      <c r="L11468" s="12" t="s">
        <v>39</v>
      </c>
      <c r="M11468" s="11" t="s">
        <v>149</v>
      </c>
      <c r="N11468" s="11" t="s">
        <v>28</v>
      </c>
      <c r="O11468" s="12" t="s">
        <v>29</v>
      </c>
      <c r="P11468" s="12"/>
      <c r="Q11468" s="15" t="s">
        <v>50777</v>
      </c>
      <c r="R11468" s="12" t="s">
        <v>42</v>
      </c>
      <c r="S11468" s="11" t="s">
        <v>50778</v>
      </c>
      <c r="T11468" s="11" t="s">
        <v>50779</v>
      </c>
    </row>
    <row x14ac:dyDescent="0.25" r="11469" customHeight="1" ht="19.5">
      <c r="A11469" s="10">
        <v>45226</v>
      </c>
      <c r="B11469" s="11" t="s">
        <v>50780</v>
      </c>
      <c r="C11469" s="11" t="s">
        <v>6057</v>
      </c>
      <c r="D11469" s="12"/>
      <c r="E11469" s="13">
        <v>18671717896</v>
      </c>
      <c r="F11469" s="11" t="s">
        <v>50781</v>
      </c>
      <c r="G11469" s="12" t="s">
        <v>37</v>
      </c>
      <c r="H11469" s="12"/>
      <c r="I11469" s="14" t="s">
        <v>38</v>
      </c>
      <c r="J11469" s="12" t="s">
        <v>24</v>
      </c>
      <c r="K11469" s="12" t="s">
        <v>25</v>
      </c>
      <c r="L11469" s="12" t="s">
        <v>39</v>
      </c>
      <c r="M11469" s="11" t="s">
        <v>27</v>
      </c>
      <c r="N11469" s="11" t="s">
        <v>183</v>
      </c>
      <c r="O11469" s="12" t="s">
        <v>29</v>
      </c>
      <c r="P11469" s="12"/>
      <c r="Q11469" s="15" t="s">
        <v>50782</v>
      </c>
      <c r="R11469" s="12" t="s">
        <v>42</v>
      </c>
      <c r="S11469" s="11" t="s">
        <v>50783</v>
      </c>
      <c r="T11469" s="11" t="s">
        <v>50784</v>
      </c>
    </row>
    <row x14ac:dyDescent="0.25" r="11470" customHeight="1" ht="19.5">
      <c r="A11470" s="10">
        <v>45226</v>
      </c>
      <c r="B11470" s="11" t="s">
        <v>50785</v>
      </c>
      <c r="C11470" s="11" t="s">
        <v>660</v>
      </c>
      <c r="D11470" s="12"/>
      <c r="E11470" s="13" t="s">
        <v>50786</v>
      </c>
      <c r="F11470" s="11" t="s">
        <v>16776</v>
      </c>
      <c r="G11470" s="12" t="s">
        <v>74</v>
      </c>
      <c r="H11470" s="12"/>
      <c r="I11470" s="14" t="s">
        <v>57</v>
      </c>
      <c r="J11470" s="12" t="s">
        <v>24</v>
      </c>
      <c r="K11470" s="12" t="s">
        <v>25</v>
      </c>
      <c r="L11470" s="12" t="s">
        <v>39</v>
      </c>
      <c r="M11470" s="11" t="s">
        <v>149</v>
      </c>
      <c r="N11470" s="11" t="s">
        <v>624</v>
      </c>
      <c r="O11470" s="12" t="s">
        <v>29</v>
      </c>
      <c r="P11470" s="12"/>
      <c r="Q11470" s="15" t="s">
        <v>50787</v>
      </c>
      <c r="R11470" s="12" t="s">
        <v>42</v>
      </c>
      <c r="S11470" s="11" t="s">
        <v>50788</v>
      </c>
      <c r="T11470" s="11" t="s">
        <v>50789</v>
      </c>
    </row>
    <row x14ac:dyDescent="0.25" r="11471" customHeight="1" ht="19.5">
      <c r="A11471" s="10">
        <v>45226</v>
      </c>
      <c r="B11471" s="11" t="s">
        <v>50790</v>
      </c>
      <c r="C11471" s="11" t="s">
        <v>6921</v>
      </c>
      <c r="D11471" s="12"/>
      <c r="E11471" s="13">
        <v>17671274582</v>
      </c>
      <c r="F11471" s="11" t="s">
        <v>43666</v>
      </c>
      <c r="G11471" s="12" t="s">
        <v>62</v>
      </c>
      <c r="H11471" s="12"/>
      <c r="I11471" s="14" t="s">
        <v>221</v>
      </c>
      <c r="J11471" s="12" t="s">
        <v>24</v>
      </c>
      <c r="K11471" s="12" t="s">
        <v>69</v>
      </c>
      <c r="L11471" s="12" t="s">
        <v>39</v>
      </c>
      <c r="M11471" s="11" t="s">
        <v>27</v>
      </c>
      <c r="N11471" s="11" t="s">
        <v>183</v>
      </c>
      <c r="O11471" s="12" t="s">
        <v>29</v>
      </c>
      <c r="P11471" s="12"/>
      <c r="Q11471" s="15" t="s">
        <v>50791</v>
      </c>
      <c r="R11471" s="12" t="s">
        <v>42</v>
      </c>
      <c r="S11471" s="11" t="s">
        <v>50792</v>
      </c>
      <c r="T11471" s="11" t="s">
        <v>50793</v>
      </c>
    </row>
    <row x14ac:dyDescent="0.25" r="11472" customHeight="1" ht="19.5">
      <c r="A11472" s="10">
        <v>45228</v>
      </c>
      <c r="B11472" s="11" t="s">
        <v>50794</v>
      </c>
      <c r="C11472" s="11" t="s">
        <v>660</v>
      </c>
      <c r="D11472" s="12"/>
      <c r="E11472" s="13" t="s">
        <v>50795</v>
      </c>
      <c r="F11472" s="11" t="s">
        <v>50796</v>
      </c>
      <c r="G11472" s="12" t="s">
        <v>74</v>
      </c>
      <c r="H11472" s="12" t="s">
        <v>86</v>
      </c>
      <c r="I11472" s="14" t="s">
        <v>148</v>
      </c>
      <c r="J11472" s="12" t="s">
        <v>24</v>
      </c>
      <c r="K11472" s="12" t="s">
        <v>25</v>
      </c>
      <c r="L11472" s="12" t="s">
        <v>39</v>
      </c>
      <c r="M11472" s="11" t="s">
        <v>149</v>
      </c>
      <c r="N11472" s="11" t="s">
        <v>624</v>
      </c>
      <c r="O11472" s="12" t="s">
        <v>29</v>
      </c>
      <c r="P11472" s="12"/>
      <c r="Q11472" s="15" t="s">
        <v>50797</v>
      </c>
      <c r="R11472" s="12" t="s">
        <v>42</v>
      </c>
      <c r="S11472" s="11" t="s">
        <v>50798</v>
      </c>
      <c r="T11472" s="11" t="s">
        <v>50799</v>
      </c>
    </row>
    <row x14ac:dyDescent="0.25" r="11473" customHeight="1" ht="19.5">
      <c r="A11473" s="10">
        <v>45228</v>
      </c>
      <c r="B11473" s="11" t="s">
        <v>50800</v>
      </c>
      <c r="C11473" s="11" t="s">
        <v>4499</v>
      </c>
      <c r="D11473" s="12"/>
      <c r="E11473" s="13">
        <v>13227294699</v>
      </c>
      <c r="F11473" s="11" t="s">
        <v>30735</v>
      </c>
      <c r="G11473" s="12" t="s">
        <v>289</v>
      </c>
      <c r="H11473" s="12"/>
      <c r="I11473" s="14" t="s">
        <v>850</v>
      </c>
      <c r="J11473" s="12" t="s">
        <v>24</v>
      </c>
      <c r="K11473" s="12" t="s">
        <v>25</v>
      </c>
      <c r="L11473" s="12" t="s">
        <v>39</v>
      </c>
      <c r="M11473" s="11" t="s">
        <v>675</v>
      </c>
      <c r="N11473" s="11" t="s">
        <v>183</v>
      </c>
      <c r="O11473" s="12" t="s">
        <v>29</v>
      </c>
      <c r="P11473" s="12"/>
      <c r="Q11473" s="15" t="s">
        <v>50801</v>
      </c>
      <c r="R11473" s="12" t="s">
        <v>42</v>
      </c>
      <c r="S11473" s="11" t="s">
        <v>50802</v>
      </c>
      <c r="T11473" s="11" t="s">
        <v>50803</v>
      </c>
    </row>
    <row x14ac:dyDescent="0.25" r="11474" customHeight="1" ht="19.5">
      <c r="A11474" s="10">
        <v>45228</v>
      </c>
      <c r="B11474" s="11" t="s">
        <v>50804</v>
      </c>
      <c r="C11474" s="11" t="s">
        <v>660</v>
      </c>
      <c r="D11474" s="12"/>
      <c r="E11474" s="13" t="s">
        <v>50805</v>
      </c>
      <c r="F11474" s="11" t="s">
        <v>50806</v>
      </c>
      <c r="G11474" s="12" t="s">
        <v>74</v>
      </c>
      <c r="H11474" s="12"/>
      <c r="I11474" s="14" t="s">
        <v>148</v>
      </c>
      <c r="J11474" s="12" t="s">
        <v>24</v>
      </c>
      <c r="K11474" s="12" t="s">
        <v>25</v>
      </c>
      <c r="L11474" s="12" t="s">
        <v>39</v>
      </c>
      <c r="M11474" s="11" t="s">
        <v>149</v>
      </c>
      <c r="N11474" s="11" t="s">
        <v>624</v>
      </c>
      <c r="O11474" s="12" t="s">
        <v>29</v>
      </c>
      <c r="P11474" s="12"/>
      <c r="Q11474" s="15" t="s">
        <v>46232</v>
      </c>
      <c r="R11474" s="12" t="s">
        <v>42</v>
      </c>
      <c r="S11474" s="11" t="s">
        <v>50807</v>
      </c>
      <c r="T11474" s="11" t="s">
        <v>50808</v>
      </c>
    </row>
    <row x14ac:dyDescent="0.25" r="11475" customHeight="1" ht="19.5">
      <c r="A11475" s="10">
        <v>45226</v>
      </c>
      <c r="B11475" s="11" t="s">
        <v>50809</v>
      </c>
      <c r="C11475" s="11" t="s">
        <v>6361</v>
      </c>
      <c r="D11475" s="12"/>
      <c r="E11475" s="13">
        <v>15549314143</v>
      </c>
      <c r="F11475" s="11"/>
      <c r="G11475" s="12"/>
      <c r="H11475" s="12"/>
      <c r="I11475" s="14" t="s">
        <v>68</v>
      </c>
      <c r="J11475" s="12" t="s">
        <v>24</v>
      </c>
      <c r="K11475" s="12" t="s">
        <v>25</v>
      </c>
      <c r="L11475" s="12" t="s">
        <v>39</v>
      </c>
      <c r="M11475" s="11" t="s">
        <v>27</v>
      </c>
      <c r="N11475" s="11" t="s">
        <v>28</v>
      </c>
      <c r="O11475" s="12" t="s">
        <v>29</v>
      </c>
      <c r="P11475" s="12"/>
      <c r="Q11475" s="15" t="s">
        <v>50810</v>
      </c>
      <c r="R11475" s="12" t="s">
        <v>42</v>
      </c>
      <c r="S11475" s="11" t="s">
        <v>50811</v>
      </c>
      <c r="T11475" s="11" t="s">
        <v>50812</v>
      </c>
    </row>
    <row x14ac:dyDescent="0.25" r="11476" customHeight="1" ht="19.5">
      <c r="A11476" s="10">
        <v>45227</v>
      </c>
      <c r="B11476" s="11" t="s">
        <v>50813</v>
      </c>
      <c r="C11476" s="11" t="s">
        <v>660</v>
      </c>
      <c r="D11476" s="12"/>
      <c r="E11476" s="13" t="s">
        <v>50814</v>
      </c>
      <c r="F11476" s="11" t="s">
        <v>50815</v>
      </c>
      <c r="G11476" s="12" t="s">
        <v>74</v>
      </c>
      <c r="H11476" s="12"/>
      <c r="I11476" s="14" t="s">
        <v>148</v>
      </c>
      <c r="J11476" s="12" t="s">
        <v>24</v>
      </c>
      <c r="K11476" s="12" t="s">
        <v>25</v>
      </c>
      <c r="L11476" s="12" t="s">
        <v>39</v>
      </c>
      <c r="M11476" s="11" t="s">
        <v>149</v>
      </c>
      <c r="N11476" s="11" t="s">
        <v>624</v>
      </c>
      <c r="O11476" s="12" t="s">
        <v>29</v>
      </c>
      <c r="P11476" s="12"/>
      <c r="Q11476" s="15" t="s">
        <v>50816</v>
      </c>
      <c r="R11476" s="12" t="s">
        <v>42</v>
      </c>
      <c r="S11476" s="11" t="s">
        <v>50817</v>
      </c>
      <c r="T11476" s="11" t="s">
        <v>36669</v>
      </c>
    </row>
    <row x14ac:dyDescent="0.25" r="11477" customHeight="1" ht="19.5">
      <c r="A11477" s="10">
        <v>45227</v>
      </c>
      <c r="B11477" s="11" t="s">
        <v>50818</v>
      </c>
      <c r="C11477" s="11" t="s">
        <v>660</v>
      </c>
      <c r="D11477" s="12"/>
      <c r="E11477" s="13" t="s">
        <v>50819</v>
      </c>
      <c r="F11477" s="11" t="s">
        <v>43458</v>
      </c>
      <c r="G11477" s="12" t="s">
        <v>74</v>
      </c>
      <c r="H11477" s="12"/>
      <c r="I11477" s="14" t="s">
        <v>148</v>
      </c>
      <c r="J11477" s="12" t="s">
        <v>24</v>
      </c>
      <c r="K11477" s="12" t="s">
        <v>25</v>
      </c>
      <c r="L11477" s="12" t="s">
        <v>39</v>
      </c>
      <c r="M11477" s="11" t="s">
        <v>675</v>
      </c>
      <c r="N11477" s="11" t="s">
        <v>624</v>
      </c>
      <c r="O11477" s="12" t="s">
        <v>29</v>
      </c>
      <c r="P11477" s="12"/>
      <c r="Q11477" s="15" t="s">
        <v>50820</v>
      </c>
      <c r="R11477" s="12" t="s">
        <v>42</v>
      </c>
      <c r="S11477" s="11" t="s">
        <v>50821</v>
      </c>
      <c r="T11477" s="11" t="s">
        <v>36669</v>
      </c>
    </row>
    <row x14ac:dyDescent="0.25" r="11478" customHeight="1" ht="19.5">
      <c r="A11478" s="10">
        <v>45227</v>
      </c>
      <c r="B11478" s="11" t="s">
        <v>50822</v>
      </c>
      <c r="C11478" s="11" t="s">
        <v>1075</v>
      </c>
      <c r="D11478" s="12"/>
      <c r="E11478" s="13">
        <v>15971637110</v>
      </c>
      <c r="F11478" s="11" t="s">
        <v>50823</v>
      </c>
      <c r="G11478" s="12" t="s">
        <v>74</v>
      </c>
      <c r="H11478" s="12"/>
      <c r="I11478" s="14" t="s">
        <v>328</v>
      </c>
      <c r="J11478" s="12" t="s">
        <v>24</v>
      </c>
      <c r="K11478" s="12" t="s">
        <v>25</v>
      </c>
      <c r="L11478" s="12" t="s">
        <v>39</v>
      </c>
      <c r="M11478" s="11" t="s">
        <v>40</v>
      </c>
      <c r="N11478" s="11" t="s">
        <v>28</v>
      </c>
      <c r="O11478" s="12" t="s">
        <v>29</v>
      </c>
      <c r="P11478" s="12"/>
      <c r="Q11478" s="15" t="s">
        <v>50824</v>
      </c>
      <c r="R11478" s="12" t="s">
        <v>42</v>
      </c>
      <c r="S11478" s="11" t="s">
        <v>50825</v>
      </c>
      <c r="T11478" s="11" t="s">
        <v>50826</v>
      </c>
    </row>
    <row x14ac:dyDescent="0.25" r="11479" customHeight="1" ht="19.5">
      <c r="A11479" s="10">
        <v>45227</v>
      </c>
      <c r="B11479" s="11" t="s">
        <v>50827</v>
      </c>
      <c r="C11479" s="11" t="s">
        <v>5841</v>
      </c>
      <c r="D11479" s="12"/>
      <c r="E11479" s="13">
        <v>18671709757</v>
      </c>
      <c r="F11479" s="11" t="s">
        <v>38291</v>
      </c>
      <c r="G11479" s="12" t="s">
        <v>115</v>
      </c>
      <c r="H11479" s="12" t="s">
        <v>2350</v>
      </c>
      <c r="I11479" s="14" t="s">
        <v>182</v>
      </c>
      <c r="J11479" s="12" t="s">
        <v>24</v>
      </c>
      <c r="K11479" s="12" t="s">
        <v>25</v>
      </c>
      <c r="L11479" s="12" t="s">
        <v>39</v>
      </c>
      <c r="M11479" s="11" t="s">
        <v>27</v>
      </c>
      <c r="N11479" s="11" t="s">
        <v>28</v>
      </c>
      <c r="O11479" s="12" t="s">
        <v>29</v>
      </c>
      <c r="P11479" s="12"/>
      <c r="Q11479" s="15" t="s">
        <v>50828</v>
      </c>
      <c r="R11479" s="12" t="s">
        <v>42</v>
      </c>
      <c r="S11479" s="11" t="s">
        <v>50829</v>
      </c>
      <c r="T11479" s="11" t="s">
        <v>50830</v>
      </c>
    </row>
    <row x14ac:dyDescent="0.25" r="11480" customHeight="1" ht="19.5">
      <c r="A11480" s="10">
        <v>45228</v>
      </c>
      <c r="B11480" s="11" t="s">
        <v>50831</v>
      </c>
      <c r="C11480" s="11" t="s">
        <v>5684</v>
      </c>
      <c r="D11480" s="12"/>
      <c r="E11480" s="13">
        <v>15549380471</v>
      </c>
      <c r="F11480" s="11" t="s">
        <v>50832</v>
      </c>
      <c r="G11480" s="12" t="s">
        <v>48</v>
      </c>
      <c r="H11480" s="12"/>
      <c r="I11480" s="14" t="s">
        <v>8690</v>
      </c>
      <c r="J11480" s="12" t="s">
        <v>24</v>
      </c>
      <c r="K11480" s="12" t="s">
        <v>25</v>
      </c>
      <c r="L11480" s="12" t="s">
        <v>39</v>
      </c>
      <c r="M11480" s="11" t="s">
        <v>27</v>
      </c>
      <c r="N11480" s="11" t="s">
        <v>183</v>
      </c>
      <c r="O11480" s="12" t="s">
        <v>29</v>
      </c>
      <c r="P11480" s="12"/>
      <c r="Q11480" s="15" t="s">
        <v>50833</v>
      </c>
      <c r="R11480" s="12" t="s">
        <v>42</v>
      </c>
      <c r="S11480" s="11" t="s">
        <v>50834</v>
      </c>
      <c r="T11480" s="11" t="s">
        <v>50835</v>
      </c>
    </row>
    <row x14ac:dyDescent="0.25" r="11481" customHeight="1" ht="19.5">
      <c r="A11481" s="10">
        <v>45227</v>
      </c>
      <c r="B11481" s="11" t="s">
        <v>50836</v>
      </c>
      <c r="C11481" s="11" t="s">
        <v>660</v>
      </c>
      <c r="D11481" s="12"/>
      <c r="E11481" s="13" t="s">
        <v>50837</v>
      </c>
      <c r="F11481" s="11" t="s">
        <v>50838</v>
      </c>
      <c r="G11481" s="12" t="s">
        <v>74</v>
      </c>
      <c r="H11481" s="12"/>
      <c r="I11481" s="14" t="s">
        <v>148</v>
      </c>
      <c r="J11481" s="12" t="s">
        <v>24</v>
      </c>
      <c r="K11481" s="12" t="s">
        <v>25</v>
      </c>
      <c r="L11481" s="12" t="s">
        <v>39</v>
      </c>
      <c r="M11481" s="11" t="s">
        <v>149</v>
      </c>
      <c r="N11481" s="11" t="s">
        <v>624</v>
      </c>
      <c r="O11481" s="12" t="s">
        <v>29</v>
      </c>
      <c r="P11481" s="12"/>
      <c r="Q11481" s="15" t="s">
        <v>50839</v>
      </c>
      <c r="R11481" s="12" t="s">
        <v>42</v>
      </c>
      <c r="S11481" s="11" t="s">
        <v>50840</v>
      </c>
      <c r="T11481" s="11" t="s">
        <v>50841</v>
      </c>
    </row>
    <row x14ac:dyDescent="0.25" r="11482" customHeight="1" ht="19.5">
      <c r="A11482" s="10">
        <v>45228</v>
      </c>
      <c r="B11482" s="11" t="s">
        <v>50842</v>
      </c>
      <c r="C11482" s="11" t="s">
        <v>6057</v>
      </c>
      <c r="D11482" s="12"/>
      <c r="E11482" s="13">
        <v>15549284503</v>
      </c>
      <c r="F11482" s="11" t="s">
        <v>50843</v>
      </c>
      <c r="G11482" s="12" t="s">
        <v>37</v>
      </c>
      <c r="H11482" s="12"/>
      <c r="I11482" s="14" t="s">
        <v>182</v>
      </c>
      <c r="J11482" s="12" t="s">
        <v>24</v>
      </c>
      <c r="K11482" s="12" t="s">
        <v>25</v>
      </c>
      <c r="L11482" s="12" t="s">
        <v>39</v>
      </c>
      <c r="M11482" s="11" t="s">
        <v>40</v>
      </c>
      <c r="N11482" s="11" t="s">
        <v>183</v>
      </c>
      <c r="O11482" s="12" t="s">
        <v>29</v>
      </c>
      <c r="P11482" s="12"/>
      <c r="Q11482" s="15" t="s">
        <v>50844</v>
      </c>
      <c r="R11482" s="12" t="s">
        <v>42</v>
      </c>
      <c r="S11482" s="11" t="s">
        <v>50845</v>
      </c>
      <c r="T11482" s="11" t="s">
        <v>50846</v>
      </c>
    </row>
    <row x14ac:dyDescent="0.25" r="11483" customHeight="1" ht="19.5">
      <c r="A11483" s="10">
        <v>45227</v>
      </c>
      <c r="B11483" s="11" t="s">
        <v>50847</v>
      </c>
      <c r="C11483" s="11" t="s">
        <v>691</v>
      </c>
      <c r="D11483" s="12"/>
      <c r="E11483" s="13">
        <v>18572390010</v>
      </c>
      <c r="F11483" s="11" t="s">
        <v>50848</v>
      </c>
      <c r="G11483" s="12" t="s">
        <v>23</v>
      </c>
      <c r="H11483" s="12"/>
      <c r="I11483" s="14" t="s">
        <v>87</v>
      </c>
      <c r="J11483" s="12" t="s">
        <v>24</v>
      </c>
      <c r="K11483" s="12" t="s">
        <v>25</v>
      </c>
      <c r="L11483" s="12" t="s">
        <v>39</v>
      </c>
      <c r="M11483" s="11" t="s">
        <v>40</v>
      </c>
      <c r="N11483" s="11" t="s">
        <v>28</v>
      </c>
      <c r="O11483" s="12" t="s">
        <v>29</v>
      </c>
      <c r="P11483" s="12"/>
      <c r="Q11483" s="15" t="s">
        <v>50849</v>
      </c>
      <c r="R11483" s="12" t="s">
        <v>42</v>
      </c>
      <c r="S11483" s="11" t="s">
        <v>50850</v>
      </c>
      <c r="T11483" s="11" t="s">
        <v>50851</v>
      </c>
    </row>
    <row x14ac:dyDescent="0.25" r="11484" customHeight="1" ht="19.5">
      <c r="A11484" s="10">
        <v>45226</v>
      </c>
      <c r="B11484" s="11" t="s">
        <v>50852</v>
      </c>
      <c r="C11484" s="11" t="s">
        <v>660</v>
      </c>
      <c r="D11484" s="12"/>
      <c r="E11484" s="13" t="s">
        <v>50853</v>
      </c>
      <c r="F11484" s="11" t="s">
        <v>50854</v>
      </c>
      <c r="G11484" s="12" t="s">
        <v>74</v>
      </c>
      <c r="H11484" s="12"/>
      <c r="I11484" s="14" t="s">
        <v>259</v>
      </c>
      <c r="J11484" s="12" t="s">
        <v>24</v>
      </c>
      <c r="K11484" s="12" t="s">
        <v>25</v>
      </c>
      <c r="L11484" s="12" t="s">
        <v>39</v>
      </c>
      <c r="M11484" s="11" t="s">
        <v>675</v>
      </c>
      <c r="N11484" s="11" t="s">
        <v>624</v>
      </c>
      <c r="O11484" s="12" t="s">
        <v>29</v>
      </c>
      <c r="P11484" s="12"/>
      <c r="Q11484" s="15" t="s">
        <v>50855</v>
      </c>
      <c r="R11484" s="12" t="s">
        <v>42</v>
      </c>
      <c r="S11484" s="11" t="s">
        <v>50856</v>
      </c>
      <c r="T11484" s="11" t="s">
        <v>50857</v>
      </c>
    </row>
    <row x14ac:dyDescent="0.25" r="11485" customHeight="1" ht="19.5">
      <c r="A11485" s="10">
        <v>45228</v>
      </c>
      <c r="B11485" s="11" t="s">
        <v>50858</v>
      </c>
      <c r="C11485" s="11" t="s">
        <v>880</v>
      </c>
      <c r="D11485" s="12"/>
      <c r="E11485" s="13">
        <v>13872612586</v>
      </c>
      <c r="F11485" s="11" t="s">
        <v>50859</v>
      </c>
      <c r="G11485" s="12" t="s">
        <v>23</v>
      </c>
      <c r="H11485" s="12" t="s">
        <v>121</v>
      </c>
      <c r="I11485" s="14" t="s">
        <v>221</v>
      </c>
      <c r="J11485" s="12" t="s">
        <v>24</v>
      </c>
      <c r="K11485" s="12" t="s">
        <v>25</v>
      </c>
      <c r="L11485" s="12" t="s">
        <v>39</v>
      </c>
      <c r="M11485" s="11" t="s">
        <v>40</v>
      </c>
      <c r="N11485" s="11" t="s">
        <v>28</v>
      </c>
      <c r="O11485" s="12" t="s">
        <v>29</v>
      </c>
      <c r="P11485" s="12"/>
      <c r="Q11485" s="15" t="s">
        <v>50860</v>
      </c>
      <c r="R11485" s="12" t="s">
        <v>42</v>
      </c>
      <c r="S11485" s="11" t="s">
        <v>50861</v>
      </c>
      <c r="T11485" s="11" t="s">
        <v>50862</v>
      </c>
    </row>
    <row x14ac:dyDescent="0.25" r="11486" customHeight="1" ht="19.5">
      <c r="A11486" s="10">
        <v>45227</v>
      </c>
      <c r="B11486" s="11" t="s">
        <v>50863</v>
      </c>
      <c r="C11486" s="11" t="s">
        <v>15052</v>
      </c>
      <c r="D11486" s="12"/>
      <c r="E11486" s="13">
        <v>13177079875</v>
      </c>
      <c r="F11486" s="11" t="s">
        <v>44952</v>
      </c>
      <c r="G11486" s="12" t="s">
        <v>23</v>
      </c>
      <c r="H11486" s="12"/>
      <c r="I11486" s="14" t="s">
        <v>254</v>
      </c>
      <c r="J11486" s="12" t="s">
        <v>24</v>
      </c>
      <c r="K11486" s="12" t="s">
        <v>25</v>
      </c>
      <c r="L11486" s="12" t="s">
        <v>39</v>
      </c>
      <c r="M11486" s="11" t="s">
        <v>40</v>
      </c>
      <c r="N11486" s="11" t="s">
        <v>28</v>
      </c>
      <c r="O11486" s="12" t="s">
        <v>29</v>
      </c>
      <c r="P11486" s="12"/>
      <c r="Q11486" s="15" t="s">
        <v>50864</v>
      </c>
      <c r="R11486" s="12" t="s">
        <v>42</v>
      </c>
      <c r="S11486" s="11" t="s">
        <v>50865</v>
      </c>
      <c r="T11486" s="11" t="s">
        <v>50866</v>
      </c>
    </row>
    <row x14ac:dyDescent="0.25" r="11487" customHeight="1" ht="19.5">
      <c r="A11487" s="10">
        <v>45227</v>
      </c>
      <c r="B11487" s="11" t="s">
        <v>50867</v>
      </c>
      <c r="C11487" s="11" t="s">
        <v>660</v>
      </c>
      <c r="D11487" s="12"/>
      <c r="E11487" s="13" t="s">
        <v>50868</v>
      </c>
      <c r="F11487" s="11" t="s">
        <v>50869</v>
      </c>
      <c r="G11487" s="12" t="s">
        <v>74</v>
      </c>
      <c r="H11487" s="12"/>
      <c r="I11487" s="14" t="s">
        <v>148</v>
      </c>
      <c r="J11487" s="12" t="s">
        <v>24</v>
      </c>
      <c r="K11487" s="12" t="s">
        <v>25</v>
      </c>
      <c r="L11487" s="12" t="s">
        <v>39</v>
      </c>
      <c r="M11487" s="11" t="s">
        <v>675</v>
      </c>
      <c r="N11487" s="11" t="s">
        <v>624</v>
      </c>
      <c r="O11487" s="12" t="s">
        <v>29</v>
      </c>
      <c r="P11487" s="12"/>
      <c r="Q11487" s="15" t="s">
        <v>50870</v>
      </c>
      <c r="R11487" s="12" t="s">
        <v>42</v>
      </c>
      <c r="S11487" s="11" t="s">
        <v>50871</v>
      </c>
      <c r="T11487" s="11" t="s">
        <v>50872</v>
      </c>
    </row>
    <row x14ac:dyDescent="0.25" r="11488" customHeight="1" ht="19.5">
      <c r="A11488" s="10">
        <v>45226</v>
      </c>
      <c r="B11488" s="11" t="s">
        <v>50873</v>
      </c>
      <c r="C11488" s="11" t="s">
        <v>6057</v>
      </c>
      <c r="D11488" s="12"/>
      <c r="E11488" s="13">
        <v>15671051078</v>
      </c>
      <c r="F11488" s="11" t="s">
        <v>50874</v>
      </c>
      <c r="G11488" s="12" t="s">
        <v>115</v>
      </c>
      <c r="H11488" s="12"/>
      <c r="I11488" s="14" t="s">
        <v>189</v>
      </c>
      <c r="J11488" s="12" t="s">
        <v>24</v>
      </c>
      <c r="K11488" s="12" t="s">
        <v>25</v>
      </c>
      <c r="L11488" s="12" t="s">
        <v>39</v>
      </c>
      <c r="M11488" s="11" t="s">
        <v>40</v>
      </c>
      <c r="N11488" s="11" t="s">
        <v>183</v>
      </c>
      <c r="O11488" s="12" t="s">
        <v>29</v>
      </c>
      <c r="P11488" s="12"/>
      <c r="Q11488" s="15" t="s">
        <v>50875</v>
      </c>
      <c r="R11488" s="12" t="s">
        <v>42</v>
      </c>
      <c r="S11488" s="11" t="s">
        <v>50876</v>
      </c>
      <c r="T11488" s="11" t="s">
        <v>50877</v>
      </c>
    </row>
    <row x14ac:dyDescent="0.25" r="11489" customHeight="1" ht="19.5">
      <c r="A11489" s="10">
        <v>45227</v>
      </c>
      <c r="B11489" s="11" t="s">
        <v>50878</v>
      </c>
      <c r="C11489" s="11" t="s">
        <v>6057</v>
      </c>
      <c r="D11489" s="12"/>
      <c r="E11489" s="13">
        <v>13872687748</v>
      </c>
      <c r="F11489" s="11" t="s">
        <v>50879</v>
      </c>
      <c r="G11489" s="12" t="s">
        <v>48</v>
      </c>
      <c r="H11489" s="12"/>
      <c r="I11489" s="14" t="s">
        <v>254</v>
      </c>
      <c r="J11489" s="12" t="s">
        <v>24</v>
      </c>
      <c r="K11489" s="12" t="s">
        <v>25</v>
      </c>
      <c r="L11489" s="12" t="s">
        <v>39</v>
      </c>
      <c r="M11489" s="11" t="s">
        <v>40</v>
      </c>
      <c r="N11489" s="11" t="s">
        <v>183</v>
      </c>
      <c r="O11489" s="12" t="s">
        <v>29</v>
      </c>
      <c r="P11489" s="12"/>
      <c r="Q11489" s="15" t="s">
        <v>50880</v>
      </c>
      <c r="R11489" s="12" t="s">
        <v>42</v>
      </c>
      <c r="S11489" s="11" t="s">
        <v>50881</v>
      </c>
      <c r="T11489" s="11" t="s">
        <v>50882</v>
      </c>
    </row>
    <row x14ac:dyDescent="0.25" r="11490" customHeight="1" ht="19.5">
      <c r="A11490" s="10">
        <v>45227</v>
      </c>
      <c r="B11490" s="11" t="s">
        <v>50883</v>
      </c>
      <c r="C11490" s="11" t="s">
        <v>50884</v>
      </c>
      <c r="D11490" s="12"/>
      <c r="E11490" s="13">
        <v>18008605717</v>
      </c>
      <c r="F11490" s="11" t="s">
        <v>50885</v>
      </c>
      <c r="G11490" s="12" t="s">
        <v>48</v>
      </c>
      <c r="H11490" s="12"/>
      <c r="I11490" s="14" t="s">
        <v>290</v>
      </c>
      <c r="J11490" s="12" t="s">
        <v>24</v>
      </c>
      <c r="K11490" s="12" t="s">
        <v>25</v>
      </c>
      <c r="L11490" s="12" t="s">
        <v>39</v>
      </c>
      <c r="M11490" s="11" t="s">
        <v>40</v>
      </c>
      <c r="N11490" s="11" t="s">
        <v>28</v>
      </c>
      <c r="O11490" s="12" t="s">
        <v>29</v>
      </c>
      <c r="P11490" s="12"/>
      <c r="Q11490" s="15" t="s">
        <v>50886</v>
      </c>
      <c r="R11490" s="12" t="s">
        <v>42</v>
      </c>
      <c r="S11490" s="11" t="s">
        <v>50887</v>
      </c>
      <c r="T11490" s="11" t="s">
        <v>50888</v>
      </c>
    </row>
    <row x14ac:dyDescent="0.25" r="11491" customHeight="1" ht="19.5">
      <c r="A11491" s="10">
        <v>45227</v>
      </c>
      <c r="B11491" s="11" t="s">
        <v>50889</v>
      </c>
      <c r="C11491" s="11" t="s">
        <v>1138</v>
      </c>
      <c r="D11491" s="12"/>
      <c r="E11491" s="13">
        <v>13227297958</v>
      </c>
      <c r="F11491" s="11" t="s">
        <v>50890</v>
      </c>
      <c r="G11491" s="12" t="s">
        <v>216</v>
      </c>
      <c r="H11491" s="12"/>
      <c r="I11491" s="14" t="s">
        <v>87</v>
      </c>
      <c r="J11491" s="12" t="s">
        <v>24</v>
      </c>
      <c r="K11491" s="12" t="s">
        <v>25</v>
      </c>
      <c r="L11491" s="12" t="s">
        <v>39</v>
      </c>
      <c r="M11491" s="11" t="s">
        <v>40</v>
      </c>
      <c r="N11491" s="11" t="s">
        <v>28</v>
      </c>
      <c r="O11491" s="12" t="s">
        <v>29</v>
      </c>
      <c r="P11491" s="12"/>
      <c r="Q11491" s="15" t="s">
        <v>50891</v>
      </c>
      <c r="R11491" s="12" t="s">
        <v>42</v>
      </c>
      <c r="S11491" s="11" t="s">
        <v>50892</v>
      </c>
      <c r="T11491" s="11" t="s">
        <v>50893</v>
      </c>
    </row>
    <row x14ac:dyDescent="0.25" r="11492" customHeight="1" ht="19.5">
      <c r="A11492" s="10">
        <v>45226</v>
      </c>
      <c r="B11492" s="11" t="s">
        <v>50894</v>
      </c>
      <c r="C11492" s="11" t="s">
        <v>4901</v>
      </c>
      <c r="D11492" s="12"/>
      <c r="E11492" s="13" t="s">
        <v>50895</v>
      </c>
      <c r="F11492" s="11" t="s">
        <v>50896</v>
      </c>
      <c r="G11492" s="12" t="s">
        <v>74</v>
      </c>
      <c r="H11492" s="12"/>
      <c r="I11492" s="14" t="s">
        <v>148</v>
      </c>
      <c r="J11492" s="12" t="s">
        <v>24</v>
      </c>
      <c r="K11492" s="12" t="s">
        <v>25</v>
      </c>
      <c r="L11492" s="12" t="s">
        <v>39</v>
      </c>
      <c r="M11492" s="11" t="s">
        <v>149</v>
      </c>
      <c r="N11492" s="11" t="s">
        <v>4871</v>
      </c>
      <c r="O11492" s="12" t="s">
        <v>29</v>
      </c>
      <c r="P11492" s="12"/>
      <c r="Q11492" s="15" t="s">
        <v>50897</v>
      </c>
      <c r="R11492" s="12" t="s">
        <v>148</v>
      </c>
      <c r="S11492" s="11" t="s">
        <v>50898</v>
      </c>
      <c r="T11492" s="11" t="s">
        <v>4978</v>
      </c>
    </row>
    <row x14ac:dyDescent="0.25" r="11493" customHeight="1" ht="19.5">
      <c r="A11493" s="10">
        <v>45227</v>
      </c>
      <c r="B11493" s="11" t="s">
        <v>50899</v>
      </c>
      <c r="C11493" s="11" t="s">
        <v>50900</v>
      </c>
      <c r="D11493" s="12"/>
      <c r="E11493" s="13" t="s">
        <v>50901</v>
      </c>
      <c r="F11493" s="11" t="s">
        <v>50902</v>
      </c>
      <c r="G11493" s="12" t="s">
        <v>74</v>
      </c>
      <c r="H11493" s="12" t="s">
        <v>98</v>
      </c>
      <c r="I11493" s="14" t="s">
        <v>148</v>
      </c>
      <c r="J11493" s="12" t="s">
        <v>24</v>
      </c>
      <c r="K11493" s="12" t="s">
        <v>25</v>
      </c>
      <c r="L11493" s="12" t="s">
        <v>39</v>
      </c>
      <c r="M11493" s="11" t="s">
        <v>149</v>
      </c>
      <c r="N11493" s="11" t="s">
        <v>28</v>
      </c>
      <c r="O11493" s="12" t="s">
        <v>29</v>
      </c>
      <c r="P11493" s="12"/>
      <c r="Q11493" s="15" t="s">
        <v>50903</v>
      </c>
      <c r="R11493" s="12" t="s">
        <v>42</v>
      </c>
      <c r="S11493" s="11" t="s">
        <v>50904</v>
      </c>
      <c r="T11493" s="11" t="s">
        <v>50905</v>
      </c>
    </row>
    <row x14ac:dyDescent="0.25" r="11494" customHeight="1" ht="19.5">
      <c r="A11494" s="10">
        <v>45226</v>
      </c>
      <c r="B11494" s="11" t="s">
        <v>50906</v>
      </c>
      <c r="C11494" s="11" t="s">
        <v>2455</v>
      </c>
      <c r="D11494" s="12"/>
      <c r="E11494" s="13">
        <v>15672493453</v>
      </c>
      <c r="F11494" s="11"/>
      <c r="G11494" s="12"/>
      <c r="H11494" s="12"/>
      <c r="I11494" s="14" t="s">
        <v>206</v>
      </c>
      <c r="J11494" s="12" t="s">
        <v>24</v>
      </c>
      <c r="K11494" s="12" t="s">
        <v>25</v>
      </c>
      <c r="L11494" s="12" t="s">
        <v>39</v>
      </c>
      <c r="M11494" s="11" t="s">
        <v>27</v>
      </c>
      <c r="N11494" s="11" t="s">
        <v>28</v>
      </c>
      <c r="O11494" s="12" t="s">
        <v>29</v>
      </c>
      <c r="P11494" s="12"/>
      <c r="Q11494" s="15" t="s">
        <v>50907</v>
      </c>
      <c r="R11494" s="12" t="s">
        <v>42</v>
      </c>
      <c r="S11494" s="11" t="s">
        <v>50908</v>
      </c>
      <c r="T11494" s="11" t="s">
        <v>50909</v>
      </c>
    </row>
    <row x14ac:dyDescent="0.25" r="11495" customHeight="1" ht="19.5">
      <c r="A11495" s="10">
        <v>45226</v>
      </c>
      <c r="B11495" s="11" t="s">
        <v>50910</v>
      </c>
      <c r="C11495" s="11" t="s">
        <v>2455</v>
      </c>
      <c r="D11495" s="12"/>
      <c r="E11495" s="13">
        <v>17671333031</v>
      </c>
      <c r="F11495" s="11"/>
      <c r="G11495" s="12"/>
      <c r="H11495" s="12"/>
      <c r="I11495" s="14" t="s">
        <v>182</v>
      </c>
      <c r="J11495" s="12" t="s">
        <v>24</v>
      </c>
      <c r="K11495" s="12" t="s">
        <v>25</v>
      </c>
      <c r="L11495" s="12" t="s">
        <v>39</v>
      </c>
      <c r="M11495" s="11" t="s">
        <v>27</v>
      </c>
      <c r="N11495" s="11" t="s">
        <v>28</v>
      </c>
      <c r="O11495" s="12" t="s">
        <v>29</v>
      </c>
      <c r="P11495" s="12"/>
      <c r="Q11495" s="15" t="s">
        <v>50911</v>
      </c>
      <c r="R11495" s="12" t="s">
        <v>42</v>
      </c>
      <c r="S11495" s="11" t="s">
        <v>50912</v>
      </c>
      <c r="T11495" s="11" t="s">
        <v>50913</v>
      </c>
    </row>
    <row x14ac:dyDescent="0.25" r="11496" customHeight="1" ht="19.5">
      <c r="A11496" s="10">
        <v>45227</v>
      </c>
      <c r="B11496" s="11" t="s">
        <v>50914</v>
      </c>
      <c r="C11496" s="11" t="s">
        <v>6057</v>
      </c>
      <c r="D11496" s="12"/>
      <c r="E11496" s="13">
        <v>18671782483</v>
      </c>
      <c r="F11496" s="11" t="s">
        <v>50915</v>
      </c>
      <c r="G11496" s="12" t="s">
        <v>115</v>
      </c>
      <c r="H11496" s="12"/>
      <c r="I11496" s="14" t="s">
        <v>290</v>
      </c>
      <c r="J11496" s="12" t="s">
        <v>24</v>
      </c>
      <c r="K11496" s="12" t="s">
        <v>25</v>
      </c>
      <c r="L11496" s="12" t="s">
        <v>39</v>
      </c>
      <c r="M11496" s="11" t="s">
        <v>27</v>
      </c>
      <c r="N11496" s="11" t="s">
        <v>183</v>
      </c>
      <c r="O11496" s="12" t="s">
        <v>29</v>
      </c>
      <c r="P11496" s="12"/>
      <c r="Q11496" s="15" t="s">
        <v>50916</v>
      </c>
      <c r="R11496" s="12" t="s">
        <v>42</v>
      </c>
      <c r="S11496" s="11" t="s">
        <v>50917</v>
      </c>
      <c r="T11496" s="11" t="s">
        <v>50918</v>
      </c>
    </row>
    <row x14ac:dyDescent="0.25" r="11497" customHeight="1" ht="19.5">
      <c r="A11497" s="10">
        <v>45228</v>
      </c>
      <c r="B11497" s="11" t="s">
        <v>50919</v>
      </c>
      <c r="C11497" s="11" t="s">
        <v>2455</v>
      </c>
      <c r="D11497" s="12"/>
      <c r="E11497" s="13">
        <v>18671789564</v>
      </c>
      <c r="F11497" s="11"/>
      <c r="G11497" s="12"/>
      <c r="H11497" s="12"/>
      <c r="I11497" s="14" t="s">
        <v>57</v>
      </c>
      <c r="J11497" s="12" t="s">
        <v>24</v>
      </c>
      <c r="K11497" s="12" t="s">
        <v>25</v>
      </c>
      <c r="L11497" s="12" t="s">
        <v>39</v>
      </c>
      <c r="M11497" s="11" t="s">
        <v>27</v>
      </c>
      <c r="N11497" s="11" t="s">
        <v>28</v>
      </c>
      <c r="O11497" s="12" t="s">
        <v>29</v>
      </c>
      <c r="P11497" s="12"/>
      <c r="Q11497" s="15" t="s">
        <v>50920</v>
      </c>
      <c r="R11497" s="12" t="s">
        <v>42</v>
      </c>
      <c r="S11497" s="11" t="s">
        <v>50921</v>
      </c>
      <c r="T11497" s="11" t="s">
        <v>50922</v>
      </c>
    </row>
    <row x14ac:dyDescent="0.25" r="11498" customHeight="1" ht="19.5">
      <c r="A11498" s="10">
        <v>45227</v>
      </c>
      <c r="B11498" s="11" t="s">
        <v>50923</v>
      </c>
      <c r="C11498" s="11" t="s">
        <v>660</v>
      </c>
      <c r="D11498" s="12"/>
      <c r="E11498" s="13">
        <v>13872495580</v>
      </c>
      <c r="F11498" s="11" t="s">
        <v>50924</v>
      </c>
      <c r="G11498" s="12" t="s">
        <v>23</v>
      </c>
      <c r="H11498" s="12" t="s">
        <v>121</v>
      </c>
      <c r="I11498" s="14" t="s">
        <v>49</v>
      </c>
      <c r="J11498" s="12" t="s">
        <v>24</v>
      </c>
      <c r="K11498" s="12" t="s">
        <v>25</v>
      </c>
      <c r="L11498" s="12" t="s">
        <v>39</v>
      </c>
      <c r="M11498" s="11" t="s">
        <v>40</v>
      </c>
      <c r="N11498" s="11" t="s">
        <v>624</v>
      </c>
      <c r="O11498" s="12" t="s">
        <v>29</v>
      </c>
      <c r="P11498" s="12"/>
      <c r="Q11498" s="15" t="s">
        <v>50925</v>
      </c>
      <c r="R11498" s="12" t="s">
        <v>42</v>
      </c>
      <c r="S11498" s="11" t="s">
        <v>50926</v>
      </c>
      <c r="T11498" s="11" t="s">
        <v>50927</v>
      </c>
    </row>
    <row x14ac:dyDescent="0.25" r="11499" customHeight="1" ht="19.5">
      <c r="A11499" s="10">
        <v>45227</v>
      </c>
      <c r="B11499" s="11" t="s">
        <v>50928</v>
      </c>
      <c r="C11499" s="11" t="s">
        <v>6288</v>
      </c>
      <c r="D11499" s="12"/>
      <c r="E11499" s="13">
        <v>18572396888</v>
      </c>
      <c r="F11499" s="11" t="s">
        <v>50929</v>
      </c>
      <c r="G11499" s="12" t="s">
        <v>171</v>
      </c>
      <c r="H11499" s="12"/>
      <c r="I11499" s="14" t="s">
        <v>226</v>
      </c>
      <c r="J11499" s="12" t="s">
        <v>24</v>
      </c>
      <c r="K11499" s="12" t="s">
        <v>69</v>
      </c>
      <c r="L11499" s="12" t="s">
        <v>39</v>
      </c>
      <c r="M11499" s="11" t="s">
        <v>40</v>
      </c>
      <c r="N11499" s="11" t="s">
        <v>28</v>
      </c>
      <c r="O11499" s="12" t="s">
        <v>29</v>
      </c>
      <c r="P11499" s="12"/>
      <c r="Q11499" s="15" t="s">
        <v>50930</v>
      </c>
      <c r="R11499" s="12" t="s">
        <v>42</v>
      </c>
      <c r="S11499" s="11" t="s">
        <v>50931</v>
      </c>
      <c r="T11499" s="11" t="s">
        <v>50932</v>
      </c>
    </row>
    <row x14ac:dyDescent="0.25" r="11500" customHeight="1" ht="19.5">
      <c r="A11500" s="10">
        <v>45227</v>
      </c>
      <c r="B11500" s="11" t="s">
        <v>50933</v>
      </c>
      <c r="C11500" s="11" t="s">
        <v>45288</v>
      </c>
      <c r="D11500" s="12"/>
      <c r="E11500" s="13">
        <v>15672533009</v>
      </c>
      <c r="F11500" s="11" t="s">
        <v>50934</v>
      </c>
      <c r="G11500" s="12" t="s">
        <v>74</v>
      </c>
      <c r="H11500" s="12"/>
      <c r="I11500" s="14" t="s">
        <v>1024</v>
      </c>
      <c r="J11500" s="12" t="s">
        <v>24</v>
      </c>
      <c r="K11500" s="12" t="s">
        <v>25</v>
      </c>
      <c r="L11500" s="12" t="s">
        <v>39</v>
      </c>
      <c r="M11500" s="11" t="s">
        <v>40</v>
      </c>
      <c r="N11500" s="11" t="s">
        <v>28</v>
      </c>
      <c r="O11500" s="12" t="s">
        <v>29</v>
      </c>
      <c r="P11500" s="12"/>
      <c r="Q11500" s="15" t="s">
        <v>50935</v>
      </c>
      <c r="R11500" s="12" t="s">
        <v>42</v>
      </c>
      <c r="S11500" s="11" t="s">
        <v>50936</v>
      </c>
      <c r="T11500" s="11" t="s">
        <v>50937</v>
      </c>
    </row>
    <row x14ac:dyDescent="0.25" r="11501" customHeight="1" ht="19.5">
      <c r="A11501" s="10">
        <v>45227</v>
      </c>
      <c r="B11501" s="11" t="s">
        <v>50938</v>
      </c>
      <c r="C11501" s="11" t="s">
        <v>660</v>
      </c>
      <c r="D11501" s="12"/>
      <c r="E11501" s="13" t="s">
        <v>50939</v>
      </c>
      <c r="F11501" s="11" t="s">
        <v>50940</v>
      </c>
      <c r="G11501" s="12" t="s">
        <v>74</v>
      </c>
      <c r="H11501" s="12"/>
      <c r="I11501" s="14" t="s">
        <v>148</v>
      </c>
      <c r="J11501" s="12" t="s">
        <v>24</v>
      </c>
      <c r="K11501" s="12" t="s">
        <v>25</v>
      </c>
      <c r="L11501" s="12" t="s">
        <v>39</v>
      </c>
      <c r="M11501" s="11" t="s">
        <v>149</v>
      </c>
      <c r="N11501" s="11" t="s">
        <v>624</v>
      </c>
      <c r="O11501" s="12" t="s">
        <v>29</v>
      </c>
      <c r="P11501" s="12"/>
      <c r="Q11501" s="15" t="s">
        <v>50941</v>
      </c>
      <c r="R11501" s="12" t="s">
        <v>42</v>
      </c>
      <c r="S11501" s="11" t="s">
        <v>50942</v>
      </c>
      <c r="T11501" s="11" t="s">
        <v>50943</v>
      </c>
    </row>
    <row x14ac:dyDescent="0.25" r="11502" customHeight="1" ht="19.5">
      <c r="A11502" s="10">
        <v>45226</v>
      </c>
      <c r="B11502" s="11" t="s">
        <v>50944</v>
      </c>
      <c r="C11502" s="11" t="s">
        <v>6057</v>
      </c>
      <c r="D11502" s="12"/>
      <c r="E11502" s="13">
        <v>13085169775</v>
      </c>
      <c r="F11502" s="11" t="s">
        <v>50945</v>
      </c>
      <c r="G11502" s="12" t="s">
        <v>48</v>
      </c>
      <c r="H11502" s="12" t="s">
        <v>98</v>
      </c>
      <c r="I11502" s="14" t="s">
        <v>154</v>
      </c>
      <c r="J11502" s="12" t="s">
        <v>24</v>
      </c>
      <c r="K11502" s="12" t="s">
        <v>25</v>
      </c>
      <c r="L11502" s="12" t="s">
        <v>39</v>
      </c>
      <c r="M11502" s="11" t="s">
        <v>40</v>
      </c>
      <c r="N11502" s="11" t="s">
        <v>183</v>
      </c>
      <c r="O11502" s="12" t="s">
        <v>29</v>
      </c>
      <c r="P11502" s="12"/>
      <c r="Q11502" s="15" t="s">
        <v>50946</v>
      </c>
      <c r="R11502" s="12" t="s">
        <v>42</v>
      </c>
      <c r="S11502" s="11" t="s">
        <v>50947</v>
      </c>
      <c r="T11502" s="11" t="s">
        <v>50948</v>
      </c>
    </row>
    <row x14ac:dyDescent="0.25" r="11503" customHeight="1" ht="19.5">
      <c r="A11503" s="10">
        <v>45226</v>
      </c>
      <c r="B11503" s="11" t="s">
        <v>50949</v>
      </c>
      <c r="C11503" s="11" t="s">
        <v>6057</v>
      </c>
      <c r="D11503" s="12"/>
      <c r="E11503" s="13">
        <v>18695068262</v>
      </c>
      <c r="F11503" s="11" t="s">
        <v>50950</v>
      </c>
      <c r="G11503" s="12" t="s">
        <v>115</v>
      </c>
      <c r="H11503" s="12" t="s">
        <v>98</v>
      </c>
      <c r="I11503" s="14" t="s">
        <v>211</v>
      </c>
      <c r="J11503" s="12" t="s">
        <v>24</v>
      </c>
      <c r="K11503" s="12" t="s">
        <v>25</v>
      </c>
      <c r="L11503" s="12" t="s">
        <v>39</v>
      </c>
      <c r="M11503" s="11" t="s">
        <v>40</v>
      </c>
      <c r="N11503" s="11" t="s">
        <v>183</v>
      </c>
      <c r="O11503" s="12" t="s">
        <v>29</v>
      </c>
      <c r="P11503" s="12"/>
      <c r="Q11503" s="15" t="s">
        <v>50951</v>
      </c>
      <c r="R11503" s="12" t="s">
        <v>42</v>
      </c>
      <c r="S11503" s="11" t="s">
        <v>50952</v>
      </c>
      <c r="T11503" s="11" t="s">
        <v>50953</v>
      </c>
    </row>
    <row x14ac:dyDescent="0.25" r="11504" customHeight="1" ht="19.5">
      <c r="A11504" s="10">
        <v>45228</v>
      </c>
      <c r="B11504" s="11" t="s">
        <v>50954</v>
      </c>
      <c r="C11504" s="11" t="s">
        <v>660</v>
      </c>
      <c r="D11504" s="12"/>
      <c r="E11504" s="13" t="s">
        <v>50955</v>
      </c>
      <c r="F11504" s="11" t="s">
        <v>50956</v>
      </c>
      <c r="G11504" s="12" t="s">
        <v>74</v>
      </c>
      <c r="H11504" s="12"/>
      <c r="I11504" s="14" t="s">
        <v>75</v>
      </c>
      <c r="J11504" s="12" t="s">
        <v>24</v>
      </c>
      <c r="K11504" s="12" t="s">
        <v>25</v>
      </c>
      <c r="L11504" s="12" t="s">
        <v>39</v>
      </c>
      <c r="M11504" s="11" t="s">
        <v>149</v>
      </c>
      <c r="N11504" s="11" t="s">
        <v>624</v>
      </c>
      <c r="O11504" s="12" t="s">
        <v>29</v>
      </c>
      <c r="P11504" s="12"/>
      <c r="Q11504" s="15" t="s">
        <v>50957</v>
      </c>
      <c r="R11504" s="12" t="s">
        <v>42</v>
      </c>
      <c r="S11504" s="11" t="s">
        <v>50958</v>
      </c>
      <c r="T11504" s="11" t="s">
        <v>50959</v>
      </c>
    </row>
    <row x14ac:dyDescent="0.25" r="11505" customHeight="1" ht="19.5">
      <c r="A11505" s="10">
        <v>45226</v>
      </c>
      <c r="B11505" s="11" t="s">
        <v>50960</v>
      </c>
      <c r="C11505" s="11" t="s">
        <v>6057</v>
      </c>
      <c r="D11505" s="12"/>
      <c r="E11505" s="13">
        <v>18827277767</v>
      </c>
      <c r="F11505" s="11" t="s">
        <v>50961</v>
      </c>
      <c r="G11505" s="12" t="s">
        <v>48</v>
      </c>
      <c r="H11505" s="12"/>
      <c r="I11505" s="14" t="s">
        <v>433</v>
      </c>
      <c r="J11505" s="12" t="s">
        <v>24</v>
      </c>
      <c r="K11505" s="12" t="s">
        <v>25</v>
      </c>
      <c r="L11505" s="12" t="s">
        <v>25</v>
      </c>
      <c r="M11505" s="11" t="s">
        <v>40</v>
      </c>
      <c r="N11505" s="11" t="s">
        <v>183</v>
      </c>
      <c r="O11505" s="12" t="s">
        <v>29</v>
      </c>
      <c r="P11505" s="12"/>
      <c r="Q11505" s="15" t="s">
        <v>50962</v>
      </c>
      <c r="R11505" s="12" t="s">
        <v>42</v>
      </c>
      <c r="S11505" s="11" t="s">
        <v>50963</v>
      </c>
      <c r="T11505" s="11" t="s">
        <v>50964</v>
      </c>
    </row>
    <row x14ac:dyDescent="0.25" r="11506" customHeight="1" ht="19.5">
      <c r="A11506" s="10">
        <v>45226</v>
      </c>
      <c r="B11506" s="11" t="s">
        <v>50965</v>
      </c>
      <c r="C11506" s="11" t="s">
        <v>35</v>
      </c>
      <c r="D11506" s="12"/>
      <c r="E11506" s="13">
        <v>15671009379</v>
      </c>
      <c r="F11506" s="11" t="s">
        <v>41502</v>
      </c>
      <c r="G11506" s="12" t="s">
        <v>62</v>
      </c>
      <c r="H11506" s="12"/>
      <c r="I11506" s="14" t="s">
        <v>142</v>
      </c>
      <c r="J11506" s="12" t="s">
        <v>24</v>
      </c>
      <c r="K11506" s="12" t="s">
        <v>25</v>
      </c>
      <c r="L11506" s="12" t="s">
        <v>39</v>
      </c>
      <c r="M11506" s="11" t="s">
        <v>40</v>
      </c>
      <c r="N11506" s="11" t="s">
        <v>28</v>
      </c>
      <c r="O11506" s="12" t="s">
        <v>29</v>
      </c>
      <c r="P11506" s="12"/>
      <c r="Q11506" s="15" t="s">
        <v>50966</v>
      </c>
      <c r="R11506" s="12" t="s">
        <v>42</v>
      </c>
      <c r="S11506" s="11" t="s">
        <v>50967</v>
      </c>
      <c r="T11506" s="11" t="s">
        <v>50968</v>
      </c>
    </row>
    <row x14ac:dyDescent="0.25" r="11507" customHeight="1" ht="19.5">
      <c r="A11507" s="10">
        <v>45227</v>
      </c>
      <c r="B11507" s="11" t="s">
        <v>50969</v>
      </c>
      <c r="C11507" s="11" t="s">
        <v>5977</v>
      </c>
      <c r="D11507" s="12"/>
      <c r="E11507" s="13">
        <v>15549333459</v>
      </c>
      <c r="F11507" s="11" t="s">
        <v>50970</v>
      </c>
      <c r="G11507" s="12" t="s">
        <v>37</v>
      </c>
      <c r="H11507" s="12"/>
      <c r="I11507" s="14" t="s">
        <v>590</v>
      </c>
      <c r="J11507" s="12" t="s">
        <v>24</v>
      </c>
      <c r="K11507" s="12" t="s">
        <v>25</v>
      </c>
      <c r="L11507" s="12" t="s">
        <v>39</v>
      </c>
      <c r="M11507" s="11" t="s">
        <v>40</v>
      </c>
      <c r="N11507" s="11" t="s">
        <v>28</v>
      </c>
      <c r="O11507" s="12" t="s">
        <v>29</v>
      </c>
      <c r="P11507" s="12"/>
      <c r="Q11507" s="15" t="s">
        <v>50971</v>
      </c>
      <c r="R11507" s="12" t="s">
        <v>42</v>
      </c>
      <c r="S11507" s="11" t="s">
        <v>50972</v>
      </c>
      <c r="T11507" s="11" t="s">
        <v>50973</v>
      </c>
    </row>
    <row x14ac:dyDescent="0.25" r="11508" customHeight="1" ht="19.5">
      <c r="A11508" s="10">
        <v>45226</v>
      </c>
      <c r="B11508" s="11" t="s">
        <v>50974</v>
      </c>
      <c r="C11508" s="11" t="s">
        <v>6057</v>
      </c>
      <c r="D11508" s="12"/>
      <c r="E11508" s="13">
        <v>18671701818</v>
      </c>
      <c r="F11508" s="11" t="s">
        <v>50975</v>
      </c>
      <c r="G11508" s="12" t="s">
        <v>56</v>
      </c>
      <c r="H11508" s="12"/>
      <c r="I11508" s="14" t="s">
        <v>590</v>
      </c>
      <c r="J11508" s="12" t="s">
        <v>24</v>
      </c>
      <c r="K11508" s="12" t="s">
        <v>25</v>
      </c>
      <c r="L11508" s="12" t="s">
        <v>39</v>
      </c>
      <c r="M11508" s="11" t="s">
        <v>40</v>
      </c>
      <c r="N11508" s="11" t="s">
        <v>183</v>
      </c>
      <c r="O11508" s="12" t="s">
        <v>29</v>
      </c>
      <c r="P11508" s="12"/>
      <c r="Q11508" s="15" t="s">
        <v>50976</v>
      </c>
      <c r="R11508" s="12" t="s">
        <v>42</v>
      </c>
      <c r="S11508" s="11" t="s">
        <v>50977</v>
      </c>
      <c r="T11508" s="11" t="s">
        <v>50978</v>
      </c>
    </row>
    <row x14ac:dyDescent="0.25" r="11509" customHeight="1" ht="19.5">
      <c r="A11509" s="10">
        <v>45227</v>
      </c>
      <c r="B11509" s="11" t="s">
        <v>50979</v>
      </c>
      <c r="C11509" s="11" t="s">
        <v>50980</v>
      </c>
      <c r="D11509" s="12"/>
      <c r="E11509" s="13">
        <v>17671935439</v>
      </c>
      <c r="F11509" s="11" t="s">
        <v>40653</v>
      </c>
      <c r="G11509" s="12" t="s">
        <v>62</v>
      </c>
      <c r="H11509" s="12"/>
      <c r="I11509" s="14" t="s">
        <v>398</v>
      </c>
      <c r="J11509" s="12" t="s">
        <v>24</v>
      </c>
      <c r="K11509" s="12" t="s">
        <v>25</v>
      </c>
      <c r="L11509" s="12" t="s">
        <v>39</v>
      </c>
      <c r="M11509" s="11" t="s">
        <v>27</v>
      </c>
      <c r="N11509" s="11" t="s">
        <v>28</v>
      </c>
      <c r="O11509" s="12" t="s">
        <v>29</v>
      </c>
      <c r="P11509" s="12"/>
      <c r="Q11509" s="15" t="s">
        <v>50981</v>
      </c>
      <c r="R11509" s="12" t="s">
        <v>42</v>
      </c>
      <c r="S11509" s="11" t="s">
        <v>50982</v>
      </c>
      <c r="T11509" s="11" t="s">
        <v>50983</v>
      </c>
    </row>
    <row x14ac:dyDescent="0.25" r="11510" customHeight="1" ht="19.5">
      <c r="A11510" s="10">
        <v>45227</v>
      </c>
      <c r="B11510" s="11" t="s">
        <v>50984</v>
      </c>
      <c r="C11510" s="11" t="s">
        <v>545</v>
      </c>
      <c r="D11510" s="12"/>
      <c r="E11510" s="13">
        <v>15549348581</v>
      </c>
      <c r="F11510" s="11" t="s">
        <v>7036</v>
      </c>
      <c r="G11510" s="12" t="s">
        <v>289</v>
      </c>
      <c r="H11510" s="12"/>
      <c r="I11510" s="14" t="s">
        <v>99</v>
      </c>
      <c r="J11510" s="12" t="s">
        <v>24</v>
      </c>
      <c r="K11510" s="12" t="s">
        <v>25</v>
      </c>
      <c r="L11510" s="12" t="s">
        <v>39</v>
      </c>
      <c r="M11510" s="11" t="s">
        <v>27</v>
      </c>
      <c r="N11510" s="11" t="s">
        <v>28</v>
      </c>
      <c r="O11510" s="12" t="s">
        <v>29</v>
      </c>
      <c r="P11510" s="12"/>
      <c r="Q11510" s="15" t="s">
        <v>50985</v>
      </c>
      <c r="R11510" s="12" t="s">
        <v>42</v>
      </c>
      <c r="S11510" s="11" t="s">
        <v>50986</v>
      </c>
      <c r="T11510" s="11" t="s">
        <v>50987</v>
      </c>
    </row>
    <row x14ac:dyDescent="0.25" r="11511" customHeight="1" ht="19.5">
      <c r="A11511" s="10">
        <v>45227</v>
      </c>
      <c r="B11511" s="11" t="s">
        <v>50988</v>
      </c>
      <c r="C11511" s="11" t="s">
        <v>2455</v>
      </c>
      <c r="D11511" s="12"/>
      <c r="E11511" s="13">
        <v>13227285424</v>
      </c>
      <c r="F11511" s="11"/>
      <c r="G11511" s="12"/>
      <c r="H11511" s="12"/>
      <c r="I11511" s="14" t="s">
        <v>415</v>
      </c>
      <c r="J11511" s="12" t="s">
        <v>24</v>
      </c>
      <c r="K11511" s="12" t="s">
        <v>25</v>
      </c>
      <c r="L11511" s="12" t="s">
        <v>39</v>
      </c>
      <c r="M11511" s="11" t="s">
        <v>27</v>
      </c>
      <c r="N11511" s="11" t="s">
        <v>28</v>
      </c>
      <c r="O11511" s="12" t="s">
        <v>29</v>
      </c>
      <c r="P11511" s="12"/>
      <c r="Q11511" s="15" t="s">
        <v>50989</v>
      </c>
      <c r="R11511" s="12" t="s">
        <v>42</v>
      </c>
      <c r="S11511" s="11" t="s">
        <v>50990</v>
      </c>
      <c r="T11511" s="11" t="s">
        <v>50991</v>
      </c>
    </row>
    <row x14ac:dyDescent="0.25" r="11512" customHeight="1" ht="19.5">
      <c r="A11512" s="10">
        <v>45227</v>
      </c>
      <c r="B11512" s="11" t="s">
        <v>50992</v>
      </c>
      <c r="C11512" s="11" t="s">
        <v>13008</v>
      </c>
      <c r="D11512" s="12"/>
      <c r="E11512" s="13">
        <v>18071574590</v>
      </c>
      <c r="F11512" s="11"/>
      <c r="G11512" s="12"/>
      <c r="H11512" s="12"/>
      <c r="I11512" s="14" t="s">
        <v>87</v>
      </c>
      <c r="J11512" s="12" t="s">
        <v>24</v>
      </c>
      <c r="K11512" s="12" t="s">
        <v>25</v>
      </c>
      <c r="L11512" s="12" t="s">
        <v>39</v>
      </c>
      <c r="M11512" s="11" t="s">
        <v>40</v>
      </c>
      <c r="N11512" s="11" t="s">
        <v>28</v>
      </c>
      <c r="O11512" s="12" t="s">
        <v>29</v>
      </c>
      <c r="P11512" s="12"/>
      <c r="Q11512" s="15" t="s">
        <v>50993</v>
      </c>
      <c r="R11512" s="12" t="s">
        <v>42</v>
      </c>
      <c r="S11512" s="11" t="s">
        <v>50994</v>
      </c>
      <c r="T11512" s="11" t="s">
        <v>50995</v>
      </c>
    </row>
    <row x14ac:dyDescent="0.25" r="11513" customHeight="1" ht="19.5">
      <c r="A11513" s="10">
        <v>45227</v>
      </c>
      <c r="B11513" s="11" t="s">
        <v>50996</v>
      </c>
      <c r="C11513" s="11" t="s">
        <v>8253</v>
      </c>
      <c r="D11513" s="12"/>
      <c r="E11513" s="13">
        <v>15587952961</v>
      </c>
      <c r="F11513" s="11" t="s">
        <v>50997</v>
      </c>
      <c r="G11513" s="12" t="s">
        <v>74</v>
      </c>
      <c r="H11513" s="12"/>
      <c r="I11513" s="14" t="s">
        <v>154</v>
      </c>
      <c r="J11513" s="12" t="s">
        <v>24</v>
      </c>
      <c r="K11513" s="12" t="s">
        <v>25</v>
      </c>
      <c r="L11513" s="12" t="s">
        <v>39</v>
      </c>
      <c r="M11513" s="11" t="s">
        <v>27</v>
      </c>
      <c r="N11513" s="11" t="s">
        <v>183</v>
      </c>
      <c r="O11513" s="12" t="s">
        <v>29</v>
      </c>
      <c r="P11513" s="12"/>
      <c r="Q11513" s="15" t="s">
        <v>50998</v>
      </c>
      <c r="R11513" s="12" t="s">
        <v>42</v>
      </c>
      <c r="S11513" s="11" t="s">
        <v>50999</v>
      </c>
      <c r="T11513" s="11" t="s">
        <v>51000</v>
      </c>
    </row>
    <row x14ac:dyDescent="0.25" r="11514" customHeight="1" ht="19.5">
      <c r="A11514" s="10">
        <v>45226</v>
      </c>
      <c r="B11514" s="11" t="s">
        <v>51001</v>
      </c>
      <c r="C11514" s="11" t="s">
        <v>5977</v>
      </c>
      <c r="D11514" s="12"/>
      <c r="E11514" s="13">
        <v>13117270193</v>
      </c>
      <c r="F11514" s="11" t="s">
        <v>51002</v>
      </c>
      <c r="G11514" s="12" t="s">
        <v>62</v>
      </c>
      <c r="H11514" s="12"/>
      <c r="I11514" s="14" t="s">
        <v>211</v>
      </c>
      <c r="J11514" s="12" t="s">
        <v>24</v>
      </c>
      <c r="K11514" s="12" t="s">
        <v>25</v>
      </c>
      <c r="L11514" s="12" t="s">
        <v>39</v>
      </c>
      <c r="M11514" s="11" t="s">
        <v>27</v>
      </c>
      <c r="N11514" s="11" t="s">
        <v>28</v>
      </c>
      <c r="O11514" s="12" t="s">
        <v>29</v>
      </c>
      <c r="P11514" s="12"/>
      <c r="Q11514" s="15" t="s">
        <v>51003</v>
      </c>
      <c r="R11514" s="12" t="s">
        <v>42</v>
      </c>
      <c r="S11514" s="11" t="s">
        <v>51004</v>
      </c>
      <c r="T11514" s="11" t="s">
        <v>51005</v>
      </c>
    </row>
    <row x14ac:dyDescent="0.25" r="11515" customHeight="1" ht="19.5">
      <c r="A11515" s="10">
        <v>45227</v>
      </c>
      <c r="B11515" s="11" t="s">
        <v>51006</v>
      </c>
      <c r="C11515" s="11" t="s">
        <v>660</v>
      </c>
      <c r="D11515" s="12"/>
      <c r="E11515" s="13">
        <v>13094160999</v>
      </c>
      <c r="F11515" s="11" t="s">
        <v>51007</v>
      </c>
      <c r="G11515" s="12" t="s">
        <v>56</v>
      </c>
      <c r="H11515" s="12"/>
      <c r="I11515" s="14" t="s">
        <v>110</v>
      </c>
      <c r="J11515" s="12" t="s">
        <v>24</v>
      </c>
      <c r="K11515" s="12" t="s">
        <v>25</v>
      </c>
      <c r="L11515" s="12" t="s">
        <v>39</v>
      </c>
      <c r="M11515" s="11" t="s">
        <v>27</v>
      </c>
      <c r="N11515" s="11" t="s">
        <v>624</v>
      </c>
      <c r="O11515" s="12" t="s">
        <v>29</v>
      </c>
      <c r="P11515" s="12"/>
      <c r="Q11515" s="15" t="s">
        <v>51008</v>
      </c>
      <c r="R11515" s="12" t="s">
        <v>42</v>
      </c>
      <c r="S11515" s="11" t="s">
        <v>51009</v>
      </c>
      <c r="T11515" s="11" t="s">
        <v>50959</v>
      </c>
    </row>
    <row x14ac:dyDescent="0.25" r="11516" customHeight="1" ht="19.5">
      <c r="A11516" s="10">
        <v>45228</v>
      </c>
      <c r="B11516" s="11" t="s">
        <v>51010</v>
      </c>
      <c r="C11516" s="11" t="s">
        <v>2414</v>
      </c>
      <c r="D11516" s="12"/>
      <c r="E11516" s="13">
        <v>18671602307</v>
      </c>
      <c r="F11516" s="11" t="s">
        <v>28930</v>
      </c>
      <c r="G11516" s="12" t="s">
        <v>74</v>
      </c>
      <c r="H11516" s="12"/>
      <c r="I11516" s="14" t="s">
        <v>68</v>
      </c>
      <c r="J11516" s="12" t="s">
        <v>24</v>
      </c>
      <c r="K11516" s="12" t="s">
        <v>25</v>
      </c>
      <c r="L11516" s="12" t="s">
        <v>39</v>
      </c>
      <c r="M11516" s="11" t="s">
        <v>27</v>
      </c>
      <c r="N11516" s="11" t="s">
        <v>28</v>
      </c>
      <c r="O11516" s="12" t="s">
        <v>29</v>
      </c>
      <c r="P11516" s="12"/>
      <c r="Q11516" s="15" t="s">
        <v>51011</v>
      </c>
      <c r="R11516" s="12" t="s">
        <v>42</v>
      </c>
      <c r="S11516" s="11" t="s">
        <v>51012</v>
      </c>
      <c r="T11516" s="11" t="s">
        <v>51013</v>
      </c>
    </row>
    <row x14ac:dyDescent="0.25" r="11517" customHeight="1" ht="19.5">
      <c r="A11517" s="10">
        <v>45226</v>
      </c>
      <c r="B11517" s="11" t="s">
        <v>51014</v>
      </c>
      <c r="C11517" s="11" t="s">
        <v>660</v>
      </c>
      <c r="D11517" s="12"/>
      <c r="E11517" s="13" t="s">
        <v>51015</v>
      </c>
      <c r="F11517" s="11" t="s">
        <v>1133</v>
      </c>
      <c r="G11517" s="12" t="s">
        <v>74</v>
      </c>
      <c r="H11517" s="12" t="s">
        <v>98</v>
      </c>
      <c r="I11517" s="14" t="s">
        <v>1914</v>
      </c>
      <c r="J11517" s="12" t="s">
        <v>24</v>
      </c>
      <c r="K11517" s="12" t="s">
        <v>25</v>
      </c>
      <c r="L11517" s="12" t="s">
        <v>39</v>
      </c>
      <c r="M11517" s="11" t="s">
        <v>675</v>
      </c>
      <c r="N11517" s="11" t="s">
        <v>624</v>
      </c>
      <c r="O11517" s="12" t="s">
        <v>29</v>
      </c>
      <c r="P11517" s="12"/>
      <c r="Q11517" s="15" t="s">
        <v>51016</v>
      </c>
      <c r="R11517" s="12" t="s">
        <v>42</v>
      </c>
      <c r="S11517" s="11" t="s">
        <v>51017</v>
      </c>
      <c r="T11517" s="11" t="s">
        <v>51018</v>
      </c>
    </row>
    <row x14ac:dyDescent="0.25" r="11518" customHeight="1" ht="19.5">
      <c r="A11518" s="10">
        <v>45228</v>
      </c>
      <c r="B11518" s="11" t="s">
        <v>51019</v>
      </c>
      <c r="C11518" s="11" t="s">
        <v>8328</v>
      </c>
      <c r="D11518" s="12"/>
      <c r="E11518" s="13">
        <v>15587902492</v>
      </c>
      <c r="F11518" s="11" t="s">
        <v>51020</v>
      </c>
      <c r="G11518" s="12" t="s">
        <v>48</v>
      </c>
      <c r="H11518" s="12"/>
      <c r="I11518" s="14">
        <v>10015</v>
      </c>
      <c r="J11518" s="12" t="s">
        <v>24</v>
      </c>
      <c r="K11518" s="12" t="s">
        <v>69</v>
      </c>
      <c r="L11518" s="12" t="s">
        <v>26</v>
      </c>
      <c r="M11518" s="11" t="s">
        <v>27</v>
      </c>
      <c r="N11518" s="11" t="s">
        <v>28</v>
      </c>
      <c r="O11518" s="12" t="s">
        <v>29</v>
      </c>
      <c r="P11518" s="12" t="s">
        <v>5430</v>
      </c>
      <c r="Q11518" s="15" t="s">
        <v>51021</v>
      </c>
      <c r="R11518" s="12" t="s">
        <v>31</v>
      </c>
      <c r="S11518" s="11" t="s">
        <v>51022</v>
      </c>
      <c r="T11518" s="11" t="s">
        <v>51023</v>
      </c>
    </row>
    <row x14ac:dyDescent="0.25" r="11519" customHeight="1" ht="19.5">
      <c r="A11519" s="10">
        <v>45226</v>
      </c>
      <c r="B11519" s="11" t="s">
        <v>51024</v>
      </c>
      <c r="C11519" s="11" t="s">
        <v>660</v>
      </c>
      <c r="D11519" s="12"/>
      <c r="E11519" s="13" t="s">
        <v>15334</v>
      </c>
      <c r="F11519" s="11" t="s">
        <v>15268</v>
      </c>
      <c r="G11519" s="12" t="s">
        <v>74</v>
      </c>
      <c r="H11519" s="12"/>
      <c r="I11519" s="14" t="s">
        <v>148</v>
      </c>
      <c r="J11519" s="12" t="s">
        <v>24</v>
      </c>
      <c r="K11519" s="12" t="s">
        <v>25</v>
      </c>
      <c r="L11519" s="12" t="s">
        <v>39</v>
      </c>
      <c r="M11519" s="11" t="s">
        <v>149</v>
      </c>
      <c r="N11519" s="11" t="s">
        <v>624</v>
      </c>
      <c r="O11519" s="12" t="s">
        <v>29</v>
      </c>
      <c r="P11519" s="12"/>
      <c r="Q11519" s="15" t="s">
        <v>51025</v>
      </c>
      <c r="R11519" s="12" t="s">
        <v>42</v>
      </c>
      <c r="S11519" s="11" t="s">
        <v>51026</v>
      </c>
      <c r="T11519" s="11" t="s">
        <v>51027</v>
      </c>
    </row>
    <row x14ac:dyDescent="0.25" r="11520" customHeight="1" ht="19.5">
      <c r="A11520" s="10">
        <v>45228</v>
      </c>
      <c r="B11520" s="11" t="s">
        <v>51028</v>
      </c>
      <c r="C11520" s="11" t="s">
        <v>3101</v>
      </c>
      <c r="D11520" s="12"/>
      <c r="E11520" s="13">
        <v>13094188967</v>
      </c>
      <c r="F11520" s="11" t="s">
        <v>51029</v>
      </c>
      <c r="G11520" s="12" t="s">
        <v>23</v>
      </c>
      <c r="H11520" s="12"/>
      <c r="I11520" s="14">
        <v>10015</v>
      </c>
      <c r="J11520" s="12" t="s">
        <v>24</v>
      </c>
      <c r="K11520" s="12" t="s">
        <v>69</v>
      </c>
      <c r="L11520" s="12" t="s">
        <v>26</v>
      </c>
      <c r="M11520" s="11" t="s">
        <v>27</v>
      </c>
      <c r="N11520" s="11" t="s">
        <v>28</v>
      </c>
      <c r="O11520" s="12" t="s">
        <v>29</v>
      </c>
      <c r="P11520" s="12"/>
      <c r="Q11520" s="15" t="s">
        <v>51030</v>
      </c>
      <c r="R11520" s="12" t="s">
        <v>31</v>
      </c>
      <c r="S11520" s="11" t="s">
        <v>51031</v>
      </c>
      <c r="T11520" s="11" t="s">
        <v>51032</v>
      </c>
    </row>
    <row x14ac:dyDescent="0.25" r="11521" customHeight="1" ht="19.5">
      <c r="A11521" s="10">
        <v>45226</v>
      </c>
      <c r="B11521" s="11" t="s">
        <v>51033</v>
      </c>
      <c r="C11521" s="11" t="s">
        <v>6057</v>
      </c>
      <c r="D11521" s="12"/>
      <c r="E11521" s="13">
        <v>13687178516</v>
      </c>
      <c r="F11521" s="11" t="s">
        <v>51034</v>
      </c>
      <c r="G11521" s="12" t="s">
        <v>48</v>
      </c>
      <c r="H11521" s="12"/>
      <c r="I11521" s="14" t="s">
        <v>136</v>
      </c>
      <c r="J11521" s="12" t="s">
        <v>24</v>
      </c>
      <c r="K11521" s="12" t="s">
        <v>25</v>
      </c>
      <c r="L11521" s="12" t="s">
        <v>39</v>
      </c>
      <c r="M11521" s="11" t="s">
        <v>40</v>
      </c>
      <c r="N11521" s="11" t="s">
        <v>183</v>
      </c>
      <c r="O11521" s="12" t="s">
        <v>29</v>
      </c>
      <c r="P11521" s="12"/>
      <c r="Q11521" s="15" t="s">
        <v>51035</v>
      </c>
      <c r="R11521" s="12" t="s">
        <v>42</v>
      </c>
      <c r="S11521" s="11" t="s">
        <v>51036</v>
      </c>
      <c r="T11521" s="11" t="s">
        <v>51037</v>
      </c>
    </row>
    <row x14ac:dyDescent="0.25" r="11522" customHeight="1" ht="19.5">
      <c r="A11522" s="10">
        <v>45227</v>
      </c>
      <c r="B11522" s="11" t="s">
        <v>51038</v>
      </c>
      <c r="C11522" s="11" t="s">
        <v>3758</v>
      </c>
      <c r="D11522" s="12"/>
      <c r="E11522" s="13" t="s">
        <v>51039</v>
      </c>
      <c r="F11522" s="11" t="s">
        <v>51040</v>
      </c>
      <c r="G11522" s="12" t="s">
        <v>74</v>
      </c>
      <c r="H11522" s="12" t="s">
        <v>86</v>
      </c>
      <c r="I11522" s="14" t="s">
        <v>221</v>
      </c>
      <c r="J11522" s="12" t="s">
        <v>24</v>
      </c>
      <c r="K11522" s="12" t="s">
        <v>25</v>
      </c>
      <c r="L11522" s="12" t="s">
        <v>39</v>
      </c>
      <c r="M11522" s="11" t="s">
        <v>149</v>
      </c>
      <c r="N11522" s="11" t="s">
        <v>28</v>
      </c>
      <c r="O11522" s="12" t="s">
        <v>29</v>
      </c>
      <c r="P11522" s="12"/>
      <c r="Q11522" s="15" t="s">
        <v>51041</v>
      </c>
      <c r="R11522" s="12" t="s">
        <v>42</v>
      </c>
      <c r="S11522" s="11" t="s">
        <v>51042</v>
      </c>
      <c r="T11522" s="11" t="s">
        <v>51043</v>
      </c>
    </row>
    <row x14ac:dyDescent="0.25" r="11523" customHeight="1" ht="19.5">
      <c r="A11523" s="10">
        <v>45227</v>
      </c>
      <c r="B11523" s="11" t="s">
        <v>51044</v>
      </c>
      <c r="C11523" s="11" t="s">
        <v>660</v>
      </c>
      <c r="D11523" s="12"/>
      <c r="E11523" s="13" t="s">
        <v>32586</v>
      </c>
      <c r="F11523" s="11" t="s">
        <v>32587</v>
      </c>
      <c r="G11523" s="12" t="s">
        <v>74</v>
      </c>
      <c r="H11523" s="12"/>
      <c r="I11523" s="14" t="s">
        <v>148</v>
      </c>
      <c r="J11523" s="12" t="s">
        <v>24</v>
      </c>
      <c r="K11523" s="12" t="s">
        <v>25</v>
      </c>
      <c r="L11523" s="12" t="s">
        <v>39</v>
      </c>
      <c r="M11523" s="11" t="s">
        <v>149</v>
      </c>
      <c r="N11523" s="11" t="s">
        <v>624</v>
      </c>
      <c r="O11523" s="12" t="s">
        <v>29</v>
      </c>
      <c r="P11523" s="12"/>
      <c r="Q11523" s="15" t="s">
        <v>51045</v>
      </c>
      <c r="R11523" s="12" t="s">
        <v>42</v>
      </c>
      <c r="S11523" s="11" t="s">
        <v>51046</v>
      </c>
      <c r="T11523" s="11" t="s">
        <v>51047</v>
      </c>
    </row>
    <row x14ac:dyDescent="0.25" r="11524" customHeight="1" ht="19.5">
      <c r="A11524" s="10">
        <v>45226</v>
      </c>
      <c r="B11524" s="11" t="s">
        <v>51048</v>
      </c>
      <c r="C11524" s="11" t="s">
        <v>6057</v>
      </c>
      <c r="D11524" s="12"/>
      <c r="E11524" s="13">
        <v>15926949935</v>
      </c>
      <c r="F11524" s="11" t="s">
        <v>51049</v>
      </c>
      <c r="G11524" s="12" t="s">
        <v>23</v>
      </c>
      <c r="H11524" s="12" t="s">
        <v>121</v>
      </c>
      <c r="I11524" s="14" t="s">
        <v>57</v>
      </c>
      <c r="J11524" s="12" t="s">
        <v>24</v>
      </c>
      <c r="K11524" s="12" t="s">
        <v>25</v>
      </c>
      <c r="L11524" s="12" t="s">
        <v>39</v>
      </c>
      <c r="M11524" s="11" t="s">
        <v>40</v>
      </c>
      <c r="N11524" s="11" t="s">
        <v>183</v>
      </c>
      <c r="O11524" s="12" t="s">
        <v>29</v>
      </c>
      <c r="P11524" s="12"/>
      <c r="Q11524" s="15" t="s">
        <v>51050</v>
      </c>
      <c r="R11524" s="12" t="s">
        <v>42</v>
      </c>
      <c r="S11524" s="11" t="s">
        <v>51051</v>
      </c>
      <c r="T11524" s="11" t="s">
        <v>51052</v>
      </c>
    </row>
    <row x14ac:dyDescent="0.25" r="11525" customHeight="1" ht="19.5">
      <c r="A11525" s="10">
        <v>45227</v>
      </c>
      <c r="B11525" s="11" t="s">
        <v>51053</v>
      </c>
      <c r="C11525" s="11" t="s">
        <v>660</v>
      </c>
      <c r="D11525" s="12"/>
      <c r="E11525" s="13" t="s">
        <v>51054</v>
      </c>
      <c r="F11525" s="11" t="s">
        <v>51055</v>
      </c>
      <c r="G11525" s="12" t="s">
        <v>74</v>
      </c>
      <c r="H11525" s="12" t="s">
        <v>86</v>
      </c>
      <c r="I11525" s="14" t="s">
        <v>110</v>
      </c>
      <c r="J11525" s="12" t="s">
        <v>24</v>
      </c>
      <c r="K11525" s="12" t="s">
        <v>25</v>
      </c>
      <c r="L11525" s="12" t="s">
        <v>39</v>
      </c>
      <c r="M11525" s="11" t="s">
        <v>40</v>
      </c>
      <c r="N11525" s="11" t="s">
        <v>624</v>
      </c>
      <c r="O11525" s="12" t="s">
        <v>29</v>
      </c>
      <c r="P11525" s="12"/>
      <c r="Q11525" s="15" t="s">
        <v>51056</v>
      </c>
      <c r="R11525" s="12" t="s">
        <v>42</v>
      </c>
      <c r="S11525" s="11" t="s">
        <v>51057</v>
      </c>
      <c r="T11525" s="11" t="s">
        <v>51058</v>
      </c>
    </row>
    <row x14ac:dyDescent="0.25" r="11526" customHeight="1" ht="19.5">
      <c r="A11526" s="10">
        <v>45228</v>
      </c>
      <c r="B11526" s="11" t="s">
        <v>51059</v>
      </c>
      <c r="C11526" s="11" t="s">
        <v>6057</v>
      </c>
      <c r="D11526" s="12"/>
      <c r="E11526" s="13">
        <v>15572722521</v>
      </c>
      <c r="F11526" s="11" t="s">
        <v>51060</v>
      </c>
      <c r="G11526" s="12" t="s">
        <v>115</v>
      </c>
      <c r="H11526" s="12"/>
      <c r="I11526" s="14" t="s">
        <v>68</v>
      </c>
      <c r="J11526" s="12" t="s">
        <v>24</v>
      </c>
      <c r="K11526" s="12" t="s">
        <v>25</v>
      </c>
      <c r="L11526" s="12" t="s">
        <v>39</v>
      </c>
      <c r="M11526" s="11" t="s">
        <v>40</v>
      </c>
      <c r="N11526" s="11" t="s">
        <v>183</v>
      </c>
      <c r="O11526" s="12" t="s">
        <v>29</v>
      </c>
      <c r="P11526" s="12"/>
      <c r="Q11526" s="15" t="s">
        <v>51061</v>
      </c>
      <c r="R11526" s="12" t="s">
        <v>42</v>
      </c>
      <c r="S11526" s="11" t="s">
        <v>51062</v>
      </c>
      <c r="T11526" s="11" t="s">
        <v>51063</v>
      </c>
    </row>
    <row x14ac:dyDescent="0.25" r="11527" customHeight="1" ht="19.5">
      <c r="A11527" s="10">
        <v>45227</v>
      </c>
      <c r="B11527" s="11" t="s">
        <v>51064</v>
      </c>
      <c r="C11527" s="11" t="s">
        <v>2492</v>
      </c>
      <c r="D11527" s="12"/>
      <c r="E11527" s="13">
        <v>13469846264</v>
      </c>
      <c r="F11527" s="11" t="s">
        <v>13234</v>
      </c>
      <c r="G11527" s="12" t="s">
        <v>48</v>
      </c>
      <c r="H11527" s="12" t="s">
        <v>121</v>
      </c>
      <c r="I11527" s="14" t="s">
        <v>68</v>
      </c>
      <c r="J11527" s="12" t="s">
        <v>24</v>
      </c>
      <c r="K11527" s="12" t="s">
        <v>25</v>
      </c>
      <c r="L11527" s="12" t="s">
        <v>39</v>
      </c>
      <c r="M11527" s="11" t="s">
        <v>40</v>
      </c>
      <c r="N11527" s="11" t="s">
        <v>28</v>
      </c>
      <c r="O11527" s="12" t="s">
        <v>29</v>
      </c>
      <c r="P11527" s="12"/>
      <c r="Q11527" s="15" t="s">
        <v>50614</v>
      </c>
      <c r="R11527" s="12" t="s">
        <v>42</v>
      </c>
      <c r="S11527" s="11" t="s">
        <v>51065</v>
      </c>
      <c r="T11527" s="11" t="s">
        <v>51066</v>
      </c>
    </row>
    <row x14ac:dyDescent="0.25" r="11528" customHeight="1" ht="19.5">
      <c r="A11528" s="10">
        <v>45227</v>
      </c>
      <c r="B11528" s="11" t="s">
        <v>51067</v>
      </c>
      <c r="C11528" s="11" t="s">
        <v>4336</v>
      </c>
      <c r="D11528" s="12"/>
      <c r="E11528" s="13" t="s">
        <v>49999</v>
      </c>
      <c r="F11528" s="11" t="s">
        <v>50000</v>
      </c>
      <c r="G11528" s="12" t="s">
        <v>74</v>
      </c>
      <c r="H11528" s="12"/>
      <c r="I11528" s="14">
        <v>10015</v>
      </c>
      <c r="J11528" s="12" t="s">
        <v>24</v>
      </c>
      <c r="K11528" s="12" t="s">
        <v>25</v>
      </c>
      <c r="L11528" s="12" t="s">
        <v>26</v>
      </c>
      <c r="M11528" s="11" t="s">
        <v>149</v>
      </c>
      <c r="N11528" s="11" t="s">
        <v>28</v>
      </c>
      <c r="O11528" s="12" t="s">
        <v>29</v>
      </c>
      <c r="P11528" s="12"/>
      <c r="Q11528" s="15" t="s">
        <v>51068</v>
      </c>
      <c r="R11528" s="12" t="s">
        <v>31</v>
      </c>
      <c r="S11528" s="11" t="s">
        <v>51069</v>
      </c>
      <c r="T11528" s="11" t="s">
        <v>51070</v>
      </c>
    </row>
    <row x14ac:dyDescent="0.25" r="11529" customHeight="1" ht="19.5">
      <c r="A11529" s="10">
        <v>45228</v>
      </c>
      <c r="B11529" s="11" t="s">
        <v>51071</v>
      </c>
      <c r="C11529" s="11" t="s">
        <v>660</v>
      </c>
      <c r="D11529" s="12"/>
      <c r="E11529" s="13" t="s">
        <v>51072</v>
      </c>
      <c r="F11529" s="11" t="s">
        <v>51073</v>
      </c>
      <c r="G11529" s="12" t="s">
        <v>74</v>
      </c>
      <c r="H11529" s="12"/>
      <c r="I11529" s="14" t="s">
        <v>259</v>
      </c>
      <c r="J11529" s="12" t="s">
        <v>24</v>
      </c>
      <c r="K11529" s="12" t="s">
        <v>25</v>
      </c>
      <c r="L11529" s="12" t="s">
        <v>39</v>
      </c>
      <c r="M11529" s="11" t="s">
        <v>149</v>
      </c>
      <c r="N11529" s="11" t="s">
        <v>624</v>
      </c>
      <c r="O11529" s="12" t="s">
        <v>29</v>
      </c>
      <c r="P11529" s="12"/>
      <c r="Q11529" s="15" t="s">
        <v>51074</v>
      </c>
      <c r="R11529" s="12" t="s">
        <v>42</v>
      </c>
      <c r="S11529" s="11" t="s">
        <v>51075</v>
      </c>
      <c r="T11529" s="11" t="s">
        <v>51076</v>
      </c>
    </row>
    <row x14ac:dyDescent="0.25" r="11530" customHeight="1" ht="19.5">
      <c r="A11530" s="10">
        <v>45226</v>
      </c>
      <c r="B11530" s="11" t="s">
        <v>51077</v>
      </c>
      <c r="C11530" s="11" t="s">
        <v>15327</v>
      </c>
      <c r="D11530" s="12"/>
      <c r="E11530" s="13">
        <v>18671778401</v>
      </c>
      <c r="F11530" s="11" t="s">
        <v>51078</v>
      </c>
      <c r="G11530" s="12" t="s">
        <v>48</v>
      </c>
      <c r="H11530" s="12"/>
      <c r="I11530" s="14">
        <v>10015</v>
      </c>
      <c r="J11530" s="12" t="s">
        <v>24</v>
      </c>
      <c r="K11530" s="12" t="s">
        <v>69</v>
      </c>
      <c r="L11530" s="12" t="s">
        <v>26</v>
      </c>
      <c r="M11530" s="11" t="s">
        <v>27</v>
      </c>
      <c r="N11530" s="11" t="s">
        <v>28</v>
      </c>
      <c r="O11530" s="12" t="s">
        <v>29</v>
      </c>
      <c r="P11530" s="12"/>
      <c r="Q11530" s="15" t="s">
        <v>51079</v>
      </c>
      <c r="R11530" s="12" t="s">
        <v>31</v>
      </c>
      <c r="S11530" s="11" t="s">
        <v>51080</v>
      </c>
      <c r="T11530" s="11" t="s">
        <v>51081</v>
      </c>
    </row>
    <row x14ac:dyDescent="0.25" r="11531" customHeight="1" ht="19.5">
      <c r="A11531" s="10">
        <v>45227</v>
      </c>
      <c r="B11531" s="11" t="s">
        <v>51082</v>
      </c>
      <c r="C11531" s="11" t="s">
        <v>36726</v>
      </c>
      <c r="D11531" s="12"/>
      <c r="E11531" s="13">
        <v>13227267118</v>
      </c>
      <c r="F11531" s="11" t="s">
        <v>8130</v>
      </c>
      <c r="G11531" s="12" t="s">
        <v>48</v>
      </c>
      <c r="H11531" s="12"/>
      <c r="I11531" s="14" t="s">
        <v>290</v>
      </c>
      <c r="J11531" s="12" t="s">
        <v>24</v>
      </c>
      <c r="K11531" s="12" t="s">
        <v>25</v>
      </c>
      <c r="L11531" s="12" t="s">
        <v>39</v>
      </c>
      <c r="M11531" s="11" t="s">
        <v>27</v>
      </c>
      <c r="N11531" s="11" t="s">
        <v>28</v>
      </c>
      <c r="O11531" s="12" t="s">
        <v>29</v>
      </c>
      <c r="P11531" s="12"/>
      <c r="Q11531" s="15" t="s">
        <v>51083</v>
      </c>
      <c r="R11531" s="12" t="s">
        <v>42</v>
      </c>
      <c r="S11531" s="11" t="s">
        <v>51084</v>
      </c>
      <c r="T11531" s="11" t="s">
        <v>51085</v>
      </c>
    </row>
    <row x14ac:dyDescent="0.25" r="11532" customHeight="1" ht="19.5">
      <c r="A11532" s="10">
        <v>45226</v>
      </c>
      <c r="B11532" s="11" t="s">
        <v>51086</v>
      </c>
      <c r="C11532" s="11" t="s">
        <v>336</v>
      </c>
      <c r="D11532" s="12"/>
      <c r="E11532" s="13">
        <v>16607203889</v>
      </c>
      <c r="F11532" s="11" t="s">
        <v>45517</v>
      </c>
      <c r="G11532" s="12" t="s">
        <v>37</v>
      </c>
      <c r="H11532" s="12"/>
      <c r="I11532" s="14">
        <v>10015</v>
      </c>
      <c r="J11532" s="12" t="s">
        <v>24</v>
      </c>
      <c r="K11532" s="12" t="s">
        <v>69</v>
      </c>
      <c r="L11532" s="12" t="s">
        <v>26</v>
      </c>
      <c r="M11532" s="11" t="s">
        <v>27</v>
      </c>
      <c r="N11532" s="11" t="s">
        <v>28</v>
      </c>
      <c r="O11532" s="12" t="s">
        <v>29</v>
      </c>
      <c r="P11532" s="12"/>
      <c r="Q11532" s="15" t="s">
        <v>51087</v>
      </c>
      <c r="R11532" s="12" t="s">
        <v>31</v>
      </c>
      <c r="S11532" s="11" t="s">
        <v>51088</v>
      </c>
      <c r="T11532" s="11" t="s">
        <v>51089</v>
      </c>
    </row>
    <row x14ac:dyDescent="0.25" r="11533" customHeight="1" ht="19.5">
      <c r="A11533" s="10">
        <v>45228</v>
      </c>
      <c r="B11533" s="11" t="s">
        <v>51090</v>
      </c>
      <c r="C11533" s="11" t="s">
        <v>660</v>
      </c>
      <c r="D11533" s="12"/>
      <c r="E11533" s="13" t="s">
        <v>51091</v>
      </c>
      <c r="F11533" s="11" t="s">
        <v>51092</v>
      </c>
      <c r="G11533" s="12" t="s">
        <v>74</v>
      </c>
      <c r="H11533" s="12"/>
      <c r="I11533" s="14" t="s">
        <v>235</v>
      </c>
      <c r="J11533" s="12" t="s">
        <v>24</v>
      </c>
      <c r="K11533" s="12" t="s">
        <v>25</v>
      </c>
      <c r="L11533" s="12" t="s">
        <v>39</v>
      </c>
      <c r="M11533" s="11" t="s">
        <v>40</v>
      </c>
      <c r="N11533" s="11" t="s">
        <v>624</v>
      </c>
      <c r="O11533" s="12" t="s">
        <v>29</v>
      </c>
      <c r="P11533" s="12"/>
      <c r="Q11533" s="15" t="s">
        <v>51093</v>
      </c>
      <c r="R11533" s="12" t="s">
        <v>42</v>
      </c>
      <c r="S11533" s="11" t="s">
        <v>51094</v>
      </c>
      <c r="T11533" s="11" t="s">
        <v>15287</v>
      </c>
    </row>
    <row x14ac:dyDescent="0.25" r="11534" customHeight="1" ht="19.5">
      <c r="A11534" s="10">
        <v>45227</v>
      </c>
      <c r="B11534" s="11" t="s">
        <v>51095</v>
      </c>
      <c r="C11534" s="11" t="s">
        <v>6057</v>
      </c>
      <c r="D11534" s="12"/>
      <c r="E11534" s="13">
        <v>15608605234</v>
      </c>
      <c r="F11534" s="11" t="s">
        <v>51096</v>
      </c>
      <c r="G11534" s="12" t="s">
        <v>37</v>
      </c>
      <c r="H11534" s="12"/>
      <c r="I11534" s="14" t="s">
        <v>259</v>
      </c>
      <c r="J11534" s="12" t="s">
        <v>24</v>
      </c>
      <c r="K11534" s="12" t="s">
        <v>25</v>
      </c>
      <c r="L11534" s="12" t="s">
        <v>39</v>
      </c>
      <c r="M11534" s="11" t="s">
        <v>40</v>
      </c>
      <c r="N11534" s="11" t="s">
        <v>183</v>
      </c>
      <c r="O11534" s="12" t="s">
        <v>29</v>
      </c>
      <c r="P11534" s="12"/>
      <c r="Q11534" s="15" t="s">
        <v>51097</v>
      </c>
      <c r="R11534" s="12" t="s">
        <v>42</v>
      </c>
      <c r="S11534" s="11" t="s">
        <v>51098</v>
      </c>
      <c r="T11534" s="11" t="s">
        <v>51099</v>
      </c>
    </row>
    <row x14ac:dyDescent="0.25" r="11535" customHeight="1" ht="19.5">
      <c r="A11535" s="10">
        <v>45227</v>
      </c>
      <c r="B11535" s="11" t="s">
        <v>51100</v>
      </c>
      <c r="C11535" s="11" t="s">
        <v>6057</v>
      </c>
      <c r="D11535" s="12"/>
      <c r="E11535" s="13">
        <v>15587957228</v>
      </c>
      <c r="F11535" s="11" t="s">
        <v>51101</v>
      </c>
      <c r="G11535" s="12" t="s">
        <v>23</v>
      </c>
      <c r="H11535" s="12"/>
      <c r="I11535" s="14" t="s">
        <v>211</v>
      </c>
      <c r="J11535" s="12" t="s">
        <v>24</v>
      </c>
      <c r="K11535" s="12" t="s">
        <v>25</v>
      </c>
      <c r="L11535" s="12" t="s">
        <v>39</v>
      </c>
      <c r="M11535" s="11" t="s">
        <v>40</v>
      </c>
      <c r="N11535" s="11" t="s">
        <v>183</v>
      </c>
      <c r="O11535" s="12" t="s">
        <v>29</v>
      </c>
      <c r="P11535" s="12"/>
      <c r="Q11535" s="15" t="s">
        <v>51102</v>
      </c>
      <c r="R11535" s="12" t="s">
        <v>42</v>
      </c>
      <c r="S11535" s="11" t="s">
        <v>51103</v>
      </c>
      <c r="T11535" s="11" t="s">
        <v>51104</v>
      </c>
    </row>
    <row x14ac:dyDescent="0.25" r="11536" customHeight="1" ht="19.5">
      <c r="A11536" s="10">
        <v>45226</v>
      </c>
      <c r="B11536" s="11" t="s">
        <v>51105</v>
      </c>
      <c r="C11536" s="11" t="s">
        <v>12291</v>
      </c>
      <c r="D11536" s="12"/>
      <c r="E11536" s="13">
        <v>13135829561</v>
      </c>
      <c r="F11536" s="11" t="s">
        <v>22994</v>
      </c>
      <c r="G11536" s="12" t="s">
        <v>62</v>
      </c>
      <c r="H11536" s="12"/>
      <c r="I11536" s="14" t="s">
        <v>221</v>
      </c>
      <c r="J11536" s="12" t="s">
        <v>24</v>
      </c>
      <c r="K11536" s="12" t="s">
        <v>25</v>
      </c>
      <c r="L11536" s="12" t="s">
        <v>39</v>
      </c>
      <c r="M11536" s="11" t="s">
        <v>40</v>
      </c>
      <c r="N11536" s="11" t="s">
        <v>28</v>
      </c>
      <c r="O11536" s="12" t="s">
        <v>29</v>
      </c>
      <c r="P11536" s="12"/>
      <c r="Q11536" s="15" t="s">
        <v>51106</v>
      </c>
      <c r="R11536" s="12" t="s">
        <v>42</v>
      </c>
      <c r="S11536" s="11" t="s">
        <v>51107</v>
      </c>
      <c r="T11536" s="11" t="s">
        <v>51108</v>
      </c>
    </row>
    <row x14ac:dyDescent="0.25" r="11537" customHeight="1" ht="19.5">
      <c r="A11537" s="10">
        <v>45227</v>
      </c>
      <c r="B11537" s="11" t="s">
        <v>51109</v>
      </c>
      <c r="C11537" s="11" t="s">
        <v>6057</v>
      </c>
      <c r="D11537" s="12"/>
      <c r="E11537" s="13">
        <v>18674200011</v>
      </c>
      <c r="F11537" s="11" t="s">
        <v>51110</v>
      </c>
      <c r="G11537" s="12" t="s">
        <v>62</v>
      </c>
      <c r="H11537" s="12"/>
      <c r="I11537" s="14" t="s">
        <v>221</v>
      </c>
      <c r="J11537" s="12" t="s">
        <v>24</v>
      </c>
      <c r="K11537" s="12" t="s">
        <v>25</v>
      </c>
      <c r="L11537" s="12" t="s">
        <v>39</v>
      </c>
      <c r="M11537" s="11" t="s">
        <v>40</v>
      </c>
      <c r="N11537" s="11" t="s">
        <v>183</v>
      </c>
      <c r="O11537" s="12" t="s">
        <v>29</v>
      </c>
      <c r="P11537" s="12"/>
      <c r="Q11537" s="15" t="s">
        <v>51111</v>
      </c>
      <c r="R11537" s="12" t="s">
        <v>42</v>
      </c>
      <c r="S11537" s="11" t="s">
        <v>51112</v>
      </c>
      <c r="T11537" s="11" t="s">
        <v>51113</v>
      </c>
    </row>
    <row x14ac:dyDescent="0.25" r="11538" customHeight="1" ht="19.5">
      <c r="A11538" s="10">
        <v>45227</v>
      </c>
      <c r="B11538" s="11" t="s">
        <v>51114</v>
      </c>
      <c r="C11538" s="11" t="s">
        <v>15348</v>
      </c>
      <c r="D11538" s="12"/>
      <c r="E11538" s="13">
        <v>13487211174</v>
      </c>
      <c r="F11538" s="11" t="s">
        <v>51115</v>
      </c>
      <c r="G11538" s="12" t="s">
        <v>48</v>
      </c>
      <c r="H11538" s="12"/>
      <c r="I11538" s="14" t="s">
        <v>749</v>
      </c>
      <c r="J11538" s="12" t="s">
        <v>24</v>
      </c>
      <c r="K11538" s="12" t="s">
        <v>25</v>
      </c>
      <c r="L11538" s="12" t="s">
        <v>39</v>
      </c>
      <c r="M11538" s="11" t="s">
        <v>27</v>
      </c>
      <c r="N11538" s="11" t="s">
        <v>28</v>
      </c>
      <c r="O11538" s="12" t="s">
        <v>29</v>
      </c>
      <c r="P11538" s="12"/>
      <c r="Q11538" s="15" t="s">
        <v>51116</v>
      </c>
      <c r="R11538" s="12" t="s">
        <v>42</v>
      </c>
      <c r="S11538" s="11" t="s">
        <v>51117</v>
      </c>
      <c r="T11538" s="11" t="s">
        <v>51118</v>
      </c>
    </row>
    <row x14ac:dyDescent="0.25" r="11539" customHeight="1" ht="19.5">
      <c r="A11539" s="10">
        <v>45227</v>
      </c>
      <c r="B11539" s="11" t="s">
        <v>51119</v>
      </c>
      <c r="C11539" s="11" t="s">
        <v>660</v>
      </c>
      <c r="D11539" s="12"/>
      <c r="E11539" s="13" t="s">
        <v>51120</v>
      </c>
      <c r="F11539" s="11" t="s">
        <v>51121</v>
      </c>
      <c r="G11539" s="12" t="s">
        <v>74</v>
      </c>
      <c r="H11539" s="12"/>
      <c r="I11539" s="14" t="s">
        <v>211</v>
      </c>
      <c r="J11539" s="12" t="s">
        <v>24</v>
      </c>
      <c r="K11539" s="12" t="s">
        <v>25</v>
      </c>
      <c r="L11539" s="12" t="s">
        <v>39</v>
      </c>
      <c r="M11539" s="11" t="s">
        <v>149</v>
      </c>
      <c r="N11539" s="11" t="s">
        <v>624</v>
      </c>
      <c r="O11539" s="12" t="s">
        <v>29</v>
      </c>
      <c r="P11539" s="12"/>
      <c r="Q11539" s="15" t="s">
        <v>51122</v>
      </c>
      <c r="R11539" s="12" t="s">
        <v>42</v>
      </c>
      <c r="S11539" s="11" t="s">
        <v>51123</v>
      </c>
      <c r="T11539" s="11" t="s">
        <v>7665</v>
      </c>
    </row>
    <row x14ac:dyDescent="0.25" r="11540" customHeight="1" ht="19.5">
      <c r="A11540" s="10">
        <v>45228</v>
      </c>
      <c r="B11540" s="11" t="s">
        <v>51124</v>
      </c>
      <c r="C11540" s="11" t="s">
        <v>4336</v>
      </c>
      <c r="D11540" s="12"/>
      <c r="E11540" s="13" t="s">
        <v>38247</v>
      </c>
      <c r="F11540" s="11" t="s">
        <v>38248</v>
      </c>
      <c r="G11540" s="12" t="s">
        <v>74</v>
      </c>
      <c r="H11540" s="12" t="s">
        <v>98</v>
      </c>
      <c r="I11540" s="14" t="s">
        <v>148</v>
      </c>
      <c r="J11540" s="12" t="s">
        <v>24</v>
      </c>
      <c r="K11540" s="12" t="s">
        <v>25</v>
      </c>
      <c r="L11540" s="12" t="s">
        <v>39</v>
      </c>
      <c r="M11540" s="11" t="s">
        <v>149</v>
      </c>
      <c r="N11540" s="11" t="s">
        <v>28</v>
      </c>
      <c r="O11540" s="12" t="s">
        <v>29</v>
      </c>
      <c r="P11540" s="12"/>
      <c r="Q11540" s="15" t="s">
        <v>51125</v>
      </c>
      <c r="R11540" s="12" t="s">
        <v>42</v>
      </c>
      <c r="S11540" s="11" t="s">
        <v>51126</v>
      </c>
      <c r="T11540" s="11" t="s">
        <v>51127</v>
      </c>
    </row>
    <row x14ac:dyDescent="0.25" r="11541" customHeight="1" ht="19.5">
      <c r="A11541" s="10">
        <v>45227</v>
      </c>
      <c r="B11541" s="11" t="s">
        <v>51128</v>
      </c>
      <c r="C11541" s="11" t="s">
        <v>6443</v>
      </c>
      <c r="D11541" s="12"/>
      <c r="E11541" s="13">
        <v>16607203889</v>
      </c>
      <c r="F11541" s="11" t="s">
        <v>45517</v>
      </c>
      <c r="G11541" s="12" t="s">
        <v>37</v>
      </c>
      <c r="H11541" s="12"/>
      <c r="I11541" s="14" t="s">
        <v>57</v>
      </c>
      <c r="J11541" s="12" t="s">
        <v>24</v>
      </c>
      <c r="K11541" s="12" t="s">
        <v>25</v>
      </c>
      <c r="L11541" s="12" t="s">
        <v>39</v>
      </c>
      <c r="M11541" s="11" t="s">
        <v>40</v>
      </c>
      <c r="N11541" s="11" t="s">
        <v>183</v>
      </c>
      <c r="O11541" s="12" t="s">
        <v>29</v>
      </c>
      <c r="P11541" s="12"/>
      <c r="Q11541" s="15" t="s">
        <v>51129</v>
      </c>
      <c r="R11541" s="12" t="s">
        <v>42</v>
      </c>
      <c r="S11541" s="11" t="s">
        <v>51130</v>
      </c>
      <c r="T11541" s="11" t="s">
        <v>51131</v>
      </c>
    </row>
    <row x14ac:dyDescent="0.25" r="11542" customHeight="1" ht="19.5">
      <c r="A11542" s="10">
        <v>45226</v>
      </c>
      <c r="B11542" s="11" t="s">
        <v>51132</v>
      </c>
      <c r="C11542" s="11" t="s">
        <v>660</v>
      </c>
      <c r="D11542" s="12"/>
      <c r="E11542" s="13" t="s">
        <v>51133</v>
      </c>
      <c r="F11542" s="11" t="s">
        <v>51134</v>
      </c>
      <c r="G11542" s="12" t="s">
        <v>74</v>
      </c>
      <c r="H11542" s="12"/>
      <c r="I11542" s="14" t="s">
        <v>148</v>
      </c>
      <c r="J11542" s="12" t="s">
        <v>24</v>
      </c>
      <c r="K11542" s="12" t="s">
        <v>25</v>
      </c>
      <c r="L11542" s="12" t="s">
        <v>39</v>
      </c>
      <c r="M11542" s="11" t="s">
        <v>149</v>
      </c>
      <c r="N11542" s="11" t="s">
        <v>624</v>
      </c>
      <c r="O11542" s="12" t="s">
        <v>29</v>
      </c>
      <c r="P11542" s="12"/>
      <c r="Q11542" s="15" t="s">
        <v>51135</v>
      </c>
      <c r="R11542" s="12" t="s">
        <v>42</v>
      </c>
      <c r="S11542" s="11" t="s">
        <v>671</v>
      </c>
      <c r="T11542" s="11" t="s">
        <v>51136</v>
      </c>
    </row>
    <row x14ac:dyDescent="0.25" r="11543" customHeight="1" ht="19.5">
      <c r="A11543" s="10">
        <v>45227</v>
      </c>
      <c r="B11543" s="11" t="s">
        <v>51137</v>
      </c>
      <c r="C11543" s="11" t="s">
        <v>660</v>
      </c>
      <c r="D11543" s="12"/>
      <c r="E11543" s="13">
        <v>15272195430</v>
      </c>
      <c r="F11543" s="11" t="s">
        <v>51138</v>
      </c>
      <c r="G11543" s="12" t="s">
        <v>1873</v>
      </c>
      <c r="H11543" s="12"/>
      <c r="I11543" s="14" t="s">
        <v>259</v>
      </c>
      <c r="J11543" s="12" t="s">
        <v>24</v>
      </c>
      <c r="K11543" s="12" t="s">
        <v>25</v>
      </c>
      <c r="L11543" s="12" t="s">
        <v>39</v>
      </c>
      <c r="M11543" s="11" t="s">
        <v>40</v>
      </c>
      <c r="N11543" s="11" t="s">
        <v>624</v>
      </c>
      <c r="O11543" s="12" t="s">
        <v>29</v>
      </c>
      <c r="P11543" s="12"/>
      <c r="Q11543" s="15" t="s">
        <v>51139</v>
      </c>
      <c r="R11543" s="12" t="s">
        <v>42</v>
      </c>
      <c r="S11543" s="11" t="s">
        <v>51140</v>
      </c>
      <c r="T11543" s="11" t="s">
        <v>51141</v>
      </c>
    </row>
    <row x14ac:dyDescent="0.25" r="11544" customHeight="1" ht="19.5">
      <c r="A11544" s="10">
        <v>45226</v>
      </c>
      <c r="B11544" s="11" t="s">
        <v>51142</v>
      </c>
      <c r="C11544" s="11" t="s">
        <v>5869</v>
      </c>
      <c r="D11544" s="12"/>
      <c r="E11544" s="13">
        <v>15572775872</v>
      </c>
      <c r="F11544" s="11" t="s">
        <v>51143</v>
      </c>
      <c r="G11544" s="12" t="s">
        <v>23</v>
      </c>
      <c r="H11544" s="12"/>
      <c r="I11544" s="14" t="s">
        <v>211</v>
      </c>
      <c r="J11544" s="12" t="s">
        <v>24</v>
      </c>
      <c r="K11544" s="12" t="s">
        <v>25</v>
      </c>
      <c r="L11544" s="12" t="s">
        <v>39</v>
      </c>
      <c r="M11544" s="11" t="s">
        <v>27</v>
      </c>
      <c r="N11544" s="11" t="s">
        <v>183</v>
      </c>
      <c r="O11544" s="12" t="s">
        <v>29</v>
      </c>
      <c r="P11544" s="12"/>
      <c r="Q11544" s="15" t="s">
        <v>51144</v>
      </c>
      <c r="R11544" s="12" t="s">
        <v>42</v>
      </c>
      <c r="S11544" s="11" t="s">
        <v>51145</v>
      </c>
      <c r="T11544" s="11" t="s">
        <v>51146</v>
      </c>
    </row>
    <row x14ac:dyDescent="0.25" r="11545" customHeight="1" ht="19.5">
      <c r="A11545" s="10">
        <v>45227</v>
      </c>
      <c r="B11545" s="11" t="s">
        <v>51147</v>
      </c>
      <c r="C11545" s="11" t="s">
        <v>4336</v>
      </c>
      <c r="D11545" s="12"/>
      <c r="E11545" s="13">
        <v>13177097245</v>
      </c>
      <c r="F11545" s="11" t="s">
        <v>51148</v>
      </c>
      <c r="G11545" s="12" t="s">
        <v>115</v>
      </c>
      <c r="H11545" s="12"/>
      <c r="I11545" s="14">
        <v>10015</v>
      </c>
      <c r="J11545" s="12" t="s">
        <v>24</v>
      </c>
      <c r="K11545" s="12" t="s">
        <v>69</v>
      </c>
      <c r="L11545" s="12" t="s">
        <v>26</v>
      </c>
      <c r="M11545" s="11" t="s">
        <v>40</v>
      </c>
      <c r="N11545" s="11" t="s">
        <v>28</v>
      </c>
      <c r="O11545" s="12" t="s">
        <v>29</v>
      </c>
      <c r="P11545" s="12"/>
      <c r="Q11545" s="15" t="s">
        <v>51149</v>
      </c>
      <c r="R11545" s="12" t="s">
        <v>31</v>
      </c>
      <c r="S11545" s="11" t="s">
        <v>51150</v>
      </c>
      <c r="T11545" s="11" t="s">
        <v>51151</v>
      </c>
    </row>
    <row x14ac:dyDescent="0.25" r="11546" customHeight="1" ht="19.5">
      <c r="A11546" s="10">
        <v>45226</v>
      </c>
      <c r="B11546" s="11" t="s">
        <v>51152</v>
      </c>
      <c r="C11546" s="11" t="s">
        <v>4336</v>
      </c>
      <c r="D11546" s="12"/>
      <c r="E11546" s="13">
        <v>15972716368</v>
      </c>
      <c r="F11546" s="11" t="s">
        <v>51153</v>
      </c>
      <c r="G11546" s="12" t="s">
        <v>48</v>
      </c>
      <c r="H11546" s="12"/>
      <c r="I11546" s="14">
        <v>10015</v>
      </c>
      <c r="J11546" s="12" t="s">
        <v>24</v>
      </c>
      <c r="K11546" s="12" t="s">
        <v>25</v>
      </c>
      <c r="L11546" s="12" t="s">
        <v>26</v>
      </c>
      <c r="M11546" s="11" t="s">
        <v>27</v>
      </c>
      <c r="N11546" s="11" t="s">
        <v>28</v>
      </c>
      <c r="O11546" s="12" t="s">
        <v>29</v>
      </c>
      <c r="P11546" s="12"/>
      <c r="Q11546" s="15" t="s">
        <v>51154</v>
      </c>
      <c r="R11546" s="12" t="s">
        <v>31</v>
      </c>
      <c r="S11546" s="11" t="s">
        <v>51155</v>
      </c>
      <c r="T11546" s="11" t="s">
        <v>51156</v>
      </c>
    </row>
    <row x14ac:dyDescent="0.25" r="11547" customHeight="1" ht="19.5">
      <c r="A11547" s="10">
        <v>45227</v>
      </c>
      <c r="B11547" s="11" t="s">
        <v>51157</v>
      </c>
      <c r="C11547" s="11" t="s">
        <v>660</v>
      </c>
      <c r="D11547" s="12"/>
      <c r="E11547" s="13" t="s">
        <v>51158</v>
      </c>
      <c r="F11547" s="11" t="s">
        <v>51159</v>
      </c>
      <c r="G11547" s="12" t="s">
        <v>74</v>
      </c>
      <c r="H11547" s="12"/>
      <c r="I11547" s="14" t="s">
        <v>148</v>
      </c>
      <c r="J11547" s="12" t="s">
        <v>24</v>
      </c>
      <c r="K11547" s="12" t="s">
        <v>25</v>
      </c>
      <c r="L11547" s="12" t="s">
        <v>39</v>
      </c>
      <c r="M11547" s="11" t="s">
        <v>149</v>
      </c>
      <c r="N11547" s="11" t="s">
        <v>624</v>
      </c>
      <c r="O11547" s="12" t="s">
        <v>29</v>
      </c>
      <c r="P11547" s="12"/>
      <c r="Q11547" s="15" t="s">
        <v>51160</v>
      </c>
      <c r="R11547" s="12" t="s">
        <v>42</v>
      </c>
      <c r="S11547" s="11" t="s">
        <v>51161</v>
      </c>
      <c r="T11547" s="11" t="s">
        <v>51162</v>
      </c>
    </row>
    <row x14ac:dyDescent="0.25" r="11548" customHeight="1" ht="19.5">
      <c r="A11548" s="10">
        <v>45228</v>
      </c>
      <c r="B11548" s="11" t="s">
        <v>51163</v>
      </c>
      <c r="C11548" s="11" t="s">
        <v>1011</v>
      </c>
      <c r="D11548" s="12"/>
      <c r="E11548" s="13">
        <v>13032749804</v>
      </c>
      <c r="F11548" s="11" t="s">
        <v>51164</v>
      </c>
      <c r="G11548" s="12" t="s">
        <v>56</v>
      </c>
      <c r="H11548" s="12"/>
      <c r="I11548" s="14" t="s">
        <v>254</v>
      </c>
      <c r="J11548" s="12" t="s">
        <v>24</v>
      </c>
      <c r="K11548" s="12" t="s">
        <v>25</v>
      </c>
      <c r="L11548" s="12" t="s">
        <v>39</v>
      </c>
      <c r="M11548" s="11" t="s">
        <v>40</v>
      </c>
      <c r="N11548" s="11" t="s">
        <v>28</v>
      </c>
      <c r="O11548" s="12" t="s">
        <v>29</v>
      </c>
      <c r="P11548" s="12"/>
      <c r="Q11548" s="15" t="s">
        <v>51165</v>
      </c>
      <c r="R11548" s="12" t="s">
        <v>42</v>
      </c>
      <c r="S11548" s="11" t="s">
        <v>51166</v>
      </c>
      <c r="T11548" s="11" t="s">
        <v>51167</v>
      </c>
    </row>
    <row x14ac:dyDescent="0.25" r="11549" customHeight="1" ht="19.5">
      <c r="A11549" s="10">
        <v>45228</v>
      </c>
      <c r="B11549" s="11" t="s">
        <v>51168</v>
      </c>
      <c r="C11549" s="11" t="s">
        <v>711</v>
      </c>
      <c r="D11549" s="12"/>
      <c r="E11549" s="13" t="s">
        <v>51169</v>
      </c>
      <c r="F11549" s="11" t="s">
        <v>51170</v>
      </c>
      <c r="G11549" s="12" t="s">
        <v>74</v>
      </c>
      <c r="H11549" s="12"/>
      <c r="I11549" s="14" t="s">
        <v>148</v>
      </c>
      <c r="J11549" s="12" t="s">
        <v>24</v>
      </c>
      <c r="K11549" s="12" t="s">
        <v>25</v>
      </c>
      <c r="L11549" s="12" t="s">
        <v>39</v>
      </c>
      <c r="M11549" s="11" t="s">
        <v>149</v>
      </c>
      <c r="N11549" s="11" t="s">
        <v>28</v>
      </c>
      <c r="O11549" s="12" t="s">
        <v>29</v>
      </c>
      <c r="P11549" s="12"/>
      <c r="Q11549" s="15" t="s">
        <v>51171</v>
      </c>
      <c r="R11549" s="12" t="s">
        <v>42</v>
      </c>
      <c r="S11549" s="11" t="s">
        <v>51172</v>
      </c>
      <c r="T11549" s="11" t="s">
        <v>51173</v>
      </c>
    </row>
    <row x14ac:dyDescent="0.25" r="11550" customHeight="1" ht="19.5">
      <c r="A11550" s="10">
        <v>45226</v>
      </c>
      <c r="B11550" s="11" t="s">
        <v>51174</v>
      </c>
      <c r="C11550" s="11" t="s">
        <v>4923</v>
      </c>
      <c r="D11550" s="12"/>
      <c r="E11550" s="13" t="s">
        <v>51175</v>
      </c>
      <c r="F11550" s="11" t="s">
        <v>51176</v>
      </c>
      <c r="G11550" s="12" t="s">
        <v>74</v>
      </c>
      <c r="H11550" s="12" t="s">
        <v>98</v>
      </c>
      <c r="I11550" s="14" t="s">
        <v>148</v>
      </c>
      <c r="J11550" s="12" t="s">
        <v>24</v>
      </c>
      <c r="K11550" s="12" t="s">
        <v>25</v>
      </c>
      <c r="L11550" s="12" t="s">
        <v>39</v>
      </c>
      <c r="M11550" s="11" t="s">
        <v>149</v>
      </c>
      <c r="N11550" s="11" t="s">
        <v>4871</v>
      </c>
      <c r="O11550" s="12" t="s">
        <v>29</v>
      </c>
      <c r="P11550" s="12"/>
      <c r="Q11550" s="15" t="s">
        <v>51177</v>
      </c>
      <c r="R11550" s="12" t="s">
        <v>148</v>
      </c>
      <c r="S11550" s="11" t="s">
        <v>48453</v>
      </c>
      <c r="T11550" s="11" t="s">
        <v>4955</v>
      </c>
    </row>
    <row x14ac:dyDescent="0.25" r="11551" customHeight="1" ht="19.5">
      <c r="A11551" s="10">
        <v>45227</v>
      </c>
      <c r="B11551" s="11" t="s">
        <v>51178</v>
      </c>
      <c r="C11551" s="11" t="s">
        <v>4499</v>
      </c>
      <c r="D11551" s="12"/>
      <c r="E11551" s="13">
        <v>13135829768</v>
      </c>
      <c r="F11551" s="11" t="s">
        <v>51092</v>
      </c>
      <c r="G11551" s="12" t="s">
        <v>115</v>
      </c>
      <c r="H11551" s="12"/>
      <c r="I11551" s="14" t="s">
        <v>235</v>
      </c>
      <c r="J11551" s="12" t="s">
        <v>24</v>
      </c>
      <c r="K11551" s="12" t="s">
        <v>25</v>
      </c>
      <c r="L11551" s="12" t="s">
        <v>39</v>
      </c>
      <c r="M11551" s="11" t="s">
        <v>40</v>
      </c>
      <c r="N11551" s="11" t="s">
        <v>183</v>
      </c>
      <c r="O11551" s="12" t="s">
        <v>29</v>
      </c>
      <c r="P11551" s="12"/>
      <c r="Q11551" s="15" t="s">
        <v>51179</v>
      </c>
      <c r="R11551" s="12" t="s">
        <v>42</v>
      </c>
      <c r="S11551" s="11" t="s">
        <v>51180</v>
      </c>
      <c r="T11551" s="11" t="s">
        <v>51181</v>
      </c>
    </row>
    <row x14ac:dyDescent="0.25" r="11552" customHeight="1" ht="19.5">
      <c r="A11552" s="10">
        <v>45226</v>
      </c>
      <c r="B11552" s="11" t="s">
        <v>51182</v>
      </c>
      <c r="C11552" s="11" t="s">
        <v>6057</v>
      </c>
      <c r="D11552" s="12"/>
      <c r="E11552" s="13">
        <v>13032708255</v>
      </c>
      <c r="F11552" s="11" t="s">
        <v>34860</v>
      </c>
      <c r="G11552" s="12" t="s">
        <v>115</v>
      </c>
      <c r="H11552" s="12"/>
      <c r="I11552" s="14" t="s">
        <v>486</v>
      </c>
      <c r="J11552" s="12" t="s">
        <v>24</v>
      </c>
      <c r="K11552" s="12" t="s">
        <v>25</v>
      </c>
      <c r="L11552" s="12" t="s">
        <v>39</v>
      </c>
      <c r="M11552" s="11" t="s">
        <v>27</v>
      </c>
      <c r="N11552" s="11" t="s">
        <v>183</v>
      </c>
      <c r="O11552" s="12" t="s">
        <v>29</v>
      </c>
      <c r="P11552" s="12"/>
      <c r="Q11552" s="15" t="s">
        <v>51183</v>
      </c>
      <c r="R11552" s="12" t="s">
        <v>42</v>
      </c>
      <c r="S11552" s="11" t="s">
        <v>51184</v>
      </c>
      <c r="T11552" s="11" t="s">
        <v>45320</v>
      </c>
    </row>
    <row x14ac:dyDescent="0.25" r="11553" customHeight="1" ht="19.5">
      <c r="A11553" s="10">
        <v>45227</v>
      </c>
      <c r="B11553" s="11" t="s">
        <v>51185</v>
      </c>
      <c r="C11553" s="11" t="s">
        <v>2492</v>
      </c>
      <c r="D11553" s="12"/>
      <c r="E11553" s="13">
        <v>13177076210</v>
      </c>
      <c r="F11553" s="11" t="s">
        <v>51186</v>
      </c>
      <c r="G11553" s="12" t="s">
        <v>62</v>
      </c>
      <c r="H11553" s="12"/>
      <c r="I11553" s="14" t="s">
        <v>182</v>
      </c>
      <c r="J11553" s="12" t="s">
        <v>24</v>
      </c>
      <c r="K11553" s="12" t="s">
        <v>25</v>
      </c>
      <c r="L11553" s="12" t="s">
        <v>39</v>
      </c>
      <c r="M11553" s="11" t="s">
        <v>40</v>
      </c>
      <c r="N11553" s="11" t="s">
        <v>28</v>
      </c>
      <c r="O11553" s="12" t="s">
        <v>29</v>
      </c>
      <c r="P11553" s="12"/>
      <c r="Q11553" s="15" t="s">
        <v>51187</v>
      </c>
      <c r="R11553" s="12" t="s">
        <v>42</v>
      </c>
      <c r="S11553" s="11" t="s">
        <v>51188</v>
      </c>
      <c r="T11553" s="11" t="s">
        <v>51189</v>
      </c>
    </row>
    <row x14ac:dyDescent="0.25" r="11554" customHeight="1" ht="19.5">
      <c r="A11554" s="10">
        <v>45227</v>
      </c>
      <c r="B11554" s="11" t="s">
        <v>51190</v>
      </c>
      <c r="C11554" s="11" t="s">
        <v>660</v>
      </c>
      <c r="D11554" s="12"/>
      <c r="E11554" s="13" t="s">
        <v>51191</v>
      </c>
      <c r="F11554" s="11" t="s">
        <v>51192</v>
      </c>
      <c r="G11554" s="12" t="s">
        <v>74</v>
      </c>
      <c r="H11554" s="12"/>
      <c r="I11554" s="14" t="s">
        <v>148</v>
      </c>
      <c r="J11554" s="12" t="s">
        <v>24</v>
      </c>
      <c r="K11554" s="12" t="s">
        <v>25</v>
      </c>
      <c r="L11554" s="12" t="s">
        <v>39</v>
      </c>
      <c r="M11554" s="11" t="s">
        <v>149</v>
      </c>
      <c r="N11554" s="11" t="s">
        <v>624</v>
      </c>
      <c r="O11554" s="12" t="s">
        <v>29</v>
      </c>
      <c r="P11554" s="12"/>
      <c r="Q11554" s="15" t="s">
        <v>51193</v>
      </c>
      <c r="R11554" s="12" t="s">
        <v>42</v>
      </c>
      <c r="S11554" s="11" t="s">
        <v>51194</v>
      </c>
      <c r="T11554" s="11" t="s">
        <v>51195</v>
      </c>
    </row>
    <row x14ac:dyDescent="0.25" r="11555" customHeight="1" ht="19.5">
      <c r="A11555" s="10">
        <v>45227</v>
      </c>
      <c r="B11555" s="11" t="s">
        <v>51196</v>
      </c>
      <c r="C11555" s="11" t="s">
        <v>660</v>
      </c>
      <c r="D11555" s="12"/>
      <c r="E11555" s="13" t="s">
        <v>51197</v>
      </c>
      <c r="F11555" s="11" t="s">
        <v>51198</v>
      </c>
      <c r="G11555" s="12" t="s">
        <v>74</v>
      </c>
      <c r="H11555" s="12"/>
      <c r="I11555" s="14" t="s">
        <v>254</v>
      </c>
      <c r="J11555" s="12" t="s">
        <v>24</v>
      </c>
      <c r="K11555" s="12" t="s">
        <v>25</v>
      </c>
      <c r="L11555" s="12" t="s">
        <v>39</v>
      </c>
      <c r="M11555" s="11" t="s">
        <v>149</v>
      </c>
      <c r="N11555" s="11" t="s">
        <v>624</v>
      </c>
      <c r="O11555" s="12" t="s">
        <v>29</v>
      </c>
      <c r="P11555" s="12"/>
      <c r="Q11555" s="15" t="s">
        <v>51199</v>
      </c>
      <c r="R11555" s="12" t="s">
        <v>42</v>
      </c>
      <c r="S11555" s="11" t="s">
        <v>51200</v>
      </c>
      <c r="T11555" s="11" t="s">
        <v>51201</v>
      </c>
    </row>
    <row x14ac:dyDescent="0.25" r="11556" customHeight="1" ht="19.5">
      <c r="A11556" s="10">
        <v>45226</v>
      </c>
      <c r="B11556" s="11" t="s">
        <v>51202</v>
      </c>
      <c r="C11556" s="11" t="s">
        <v>1132</v>
      </c>
      <c r="D11556" s="12"/>
      <c r="E11556" s="13">
        <v>13247284843</v>
      </c>
      <c r="F11556" s="11" t="s">
        <v>51203</v>
      </c>
      <c r="G11556" s="12" t="s">
        <v>37</v>
      </c>
      <c r="H11556" s="12"/>
      <c r="I11556" s="14" t="s">
        <v>63</v>
      </c>
      <c r="J11556" s="12" t="s">
        <v>24</v>
      </c>
      <c r="K11556" s="12" t="s">
        <v>25</v>
      </c>
      <c r="L11556" s="12" t="s">
        <v>39</v>
      </c>
      <c r="M11556" s="11" t="s">
        <v>40</v>
      </c>
      <c r="N11556" s="11" t="s">
        <v>183</v>
      </c>
      <c r="O11556" s="12" t="s">
        <v>29</v>
      </c>
      <c r="P11556" s="12"/>
      <c r="Q11556" s="15" t="s">
        <v>51204</v>
      </c>
      <c r="R11556" s="12" t="s">
        <v>42</v>
      </c>
      <c r="S11556" s="11" t="s">
        <v>51205</v>
      </c>
      <c r="T11556" s="11" t="s">
        <v>51206</v>
      </c>
    </row>
    <row x14ac:dyDescent="0.25" r="11557" customHeight="1" ht="19.5">
      <c r="A11557" s="10">
        <v>45226</v>
      </c>
      <c r="B11557" s="11" t="s">
        <v>51207</v>
      </c>
      <c r="C11557" s="11" t="s">
        <v>660</v>
      </c>
      <c r="D11557" s="12"/>
      <c r="E11557" s="13" t="s">
        <v>51208</v>
      </c>
      <c r="F11557" s="11" t="s">
        <v>36918</v>
      </c>
      <c r="G11557" s="12" t="s">
        <v>74</v>
      </c>
      <c r="H11557" s="12"/>
      <c r="I11557" s="14" t="s">
        <v>290</v>
      </c>
      <c r="J11557" s="12" t="s">
        <v>24</v>
      </c>
      <c r="K11557" s="12" t="s">
        <v>25</v>
      </c>
      <c r="L11557" s="12" t="s">
        <v>39</v>
      </c>
      <c r="M11557" s="11" t="s">
        <v>149</v>
      </c>
      <c r="N11557" s="11" t="s">
        <v>624</v>
      </c>
      <c r="O11557" s="12" t="s">
        <v>29</v>
      </c>
      <c r="P11557" s="12"/>
      <c r="Q11557" s="15" t="s">
        <v>51209</v>
      </c>
      <c r="R11557" s="12" t="s">
        <v>42</v>
      </c>
      <c r="S11557" s="11" t="s">
        <v>51210</v>
      </c>
      <c r="T11557" s="11" t="s">
        <v>51211</v>
      </c>
    </row>
    <row x14ac:dyDescent="0.25" r="11558" customHeight="1" ht="19.5">
      <c r="A11558" s="10">
        <v>45227</v>
      </c>
      <c r="B11558" s="11" t="s">
        <v>51212</v>
      </c>
      <c r="C11558" s="11" t="s">
        <v>698</v>
      </c>
      <c r="D11558" s="12"/>
      <c r="E11558" s="13" t="s">
        <v>51213</v>
      </c>
      <c r="F11558" s="11" t="s">
        <v>51214</v>
      </c>
      <c r="G11558" s="12" t="s">
        <v>74</v>
      </c>
      <c r="H11558" s="12" t="s">
        <v>121</v>
      </c>
      <c r="I11558" s="14" t="s">
        <v>57</v>
      </c>
      <c r="J11558" s="12" t="s">
        <v>24</v>
      </c>
      <c r="K11558" s="12" t="s">
        <v>25</v>
      </c>
      <c r="L11558" s="12" t="s">
        <v>39</v>
      </c>
      <c r="M11558" s="11" t="s">
        <v>149</v>
      </c>
      <c r="N11558" s="11" t="s">
        <v>28</v>
      </c>
      <c r="O11558" s="12" t="s">
        <v>29</v>
      </c>
      <c r="P11558" s="12"/>
      <c r="Q11558" s="15" t="s">
        <v>51215</v>
      </c>
      <c r="R11558" s="12" t="s">
        <v>42</v>
      </c>
      <c r="S11558" s="11" t="s">
        <v>51216</v>
      </c>
      <c r="T11558" s="11" t="s">
        <v>51217</v>
      </c>
    </row>
    <row x14ac:dyDescent="0.25" r="11559" customHeight="1" ht="19.5">
      <c r="A11559" s="10">
        <v>45227</v>
      </c>
      <c r="B11559" s="11" t="s">
        <v>51218</v>
      </c>
      <c r="C11559" s="11" t="s">
        <v>660</v>
      </c>
      <c r="D11559" s="12"/>
      <c r="E11559" s="13" t="s">
        <v>51219</v>
      </c>
      <c r="F11559" s="11" t="s">
        <v>51220</v>
      </c>
      <c r="G11559" s="12" t="s">
        <v>74</v>
      </c>
      <c r="H11559" s="12"/>
      <c r="I11559" s="14" t="s">
        <v>148</v>
      </c>
      <c r="J11559" s="12" t="s">
        <v>24</v>
      </c>
      <c r="K11559" s="12" t="s">
        <v>25</v>
      </c>
      <c r="L11559" s="12" t="s">
        <v>39</v>
      </c>
      <c r="M11559" s="11" t="s">
        <v>149</v>
      </c>
      <c r="N11559" s="11" t="s">
        <v>624</v>
      </c>
      <c r="O11559" s="12" t="s">
        <v>29</v>
      </c>
      <c r="P11559" s="12"/>
      <c r="Q11559" s="15" t="s">
        <v>51221</v>
      </c>
      <c r="R11559" s="12" t="s">
        <v>42</v>
      </c>
      <c r="S11559" s="11" t="s">
        <v>51222</v>
      </c>
      <c r="T11559" s="11" t="s">
        <v>51223</v>
      </c>
    </row>
    <row x14ac:dyDescent="0.25" r="11560" customHeight="1" ht="19.5">
      <c r="A11560" s="10">
        <v>45226</v>
      </c>
      <c r="B11560" s="11" t="s">
        <v>51224</v>
      </c>
      <c r="C11560" s="11" t="s">
        <v>660</v>
      </c>
      <c r="D11560" s="12"/>
      <c r="E11560" s="13" t="s">
        <v>51225</v>
      </c>
      <c r="F11560" s="11" t="s">
        <v>51226</v>
      </c>
      <c r="G11560" s="12" t="s">
        <v>74</v>
      </c>
      <c r="H11560" s="12" t="s">
        <v>98</v>
      </c>
      <c r="I11560" s="14" t="s">
        <v>148</v>
      </c>
      <c r="J11560" s="12" t="s">
        <v>24</v>
      </c>
      <c r="K11560" s="12" t="s">
        <v>25</v>
      </c>
      <c r="L11560" s="12" t="s">
        <v>39</v>
      </c>
      <c r="M11560" s="11" t="s">
        <v>149</v>
      </c>
      <c r="N11560" s="11" t="s">
        <v>624</v>
      </c>
      <c r="O11560" s="12" t="s">
        <v>29</v>
      </c>
      <c r="P11560" s="12"/>
      <c r="Q11560" s="15" t="s">
        <v>51227</v>
      </c>
      <c r="R11560" s="12" t="s">
        <v>42</v>
      </c>
      <c r="S11560" s="11" t="s">
        <v>51228</v>
      </c>
      <c r="T11560" s="11" t="s">
        <v>51229</v>
      </c>
    </row>
    <row x14ac:dyDescent="0.25" r="11561" customHeight="1" ht="19.5">
      <c r="A11561" s="10">
        <v>45228</v>
      </c>
      <c r="B11561" s="11" t="s">
        <v>51230</v>
      </c>
      <c r="C11561" s="11" t="s">
        <v>9471</v>
      </c>
      <c r="D11561" s="12"/>
      <c r="E11561" s="13">
        <v>15549380471</v>
      </c>
      <c r="F11561" s="11" t="s">
        <v>50832</v>
      </c>
      <c r="G11561" s="12" t="s">
        <v>48</v>
      </c>
      <c r="H11561" s="12"/>
      <c r="I11561" s="14">
        <v>10015</v>
      </c>
      <c r="J11561" s="12" t="s">
        <v>24</v>
      </c>
      <c r="K11561" s="12" t="s">
        <v>25</v>
      </c>
      <c r="L11561" s="12" t="s">
        <v>26</v>
      </c>
      <c r="M11561" s="11" t="s">
        <v>27</v>
      </c>
      <c r="N11561" s="11" t="s">
        <v>28</v>
      </c>
      <c r="O11561" s="12" t="s">
        <v>29</v>
      </c>
      <c r="P11561" s="12"/>
      <c r="Q11561" s="15" t="s">
        <v>51231</v>
      </c>
      <c r="R11561" s="12" t="s">
        <v>31</v>
      </c>
      <c r="S11561" s="11" t="s">
        <v>51232</v>
      </c>
      <c r="T11561" s="11" t="s">
        <v>51233</v>
      </c>
    </row>
    <row x14ac:dyDescent="0.25" r="11562" customHeight="1" ht="19.5">
      <c r="A11562" s="10">
        <v>45227</v>
      </c>
      <c r="B11562" s="11" t="s">
        <v>51234</v>
      </c>
      <c r="C11562" s="11" t="s">
        <v>5086</v>
      </c>
      <c r="D11562" s="12"/>
      <c r="E11562" s="13" t="s">
        <v>51235</v>
      </c>
      <c r="F11562" s="11" t="s">
        <v>51236</v>
      </c>
      <c r="G11562" s="12" t="s">
        <v>74</v>
      </c>
      <c r="H11562" s="12"/>
      <c r="I11562" s="14" t="s">
        <v>148</v>
      </c>
      <c r="J11562" s="12" t="s">
        <v>24</v>
      </c>
      <c r="K11562" s="12" t="s">
        <v>25</v>
      </c>
      <c r="L11562" s="12" t="s">
        <v>39</v>
      </c>
      <c r="M11562" s="11" t="s">
        <v>149</v>
      </c>
      <c r="N11562" s="11" t="s">
        <v>4871</v>
      </c>
      <c r="O11562" s="12" t="s">
        <v>29</v>
      </c>
      <c r="P11562" s="12"/>
      <c r="Q11562" s="15" t="s">
        <v>51237</v>
      </c>
      <c r="R11562" s="12" t="s">
        <v>148</v>
      </c>
      <c r="S11562" s="11" t="s">
        <v>51238</v>
      </c>
      <c r="T11562" s="11" t="s">
        <v>51239</v>
      </c>
    </row>
    <row x14ac:dyDescent="0.25" r="11563" customHeight="1" ht="19.5">
      <c r="A11563" s="10">
        <v>45226</v>
      </c>
      <c r="B11563" s="11" t="s">
        <v>51240</v>
      </c>
      <c r="C11563" s="11" t="s">
        <v>6591</v>
      </c>
      <c r="D11563" s="12"/>
      <c r="E11563" s="13">
        <v>15586350235</v>
      </c>
      <c r="F11563" s="11" t="s">
        <v>51241</v>
      </c>
      <c r="G11563" s="12" t="s">
        <v>74</v>
      </c>
      <c r="H11563" s="12"/>
      <c r="I11563" s="14">
        <v>10015</v>
      </c>
      <c r="J11563" s="12" t="s">
        <v>24</v>
      </c>
      <c r="K11563" s="12" t="s">
        <v>25</v>
      </c>
      <c r="L11563" s="12" t="s">
        <v>26</v>
      </c>
      <c r="M11563" s="11" t="s">
        <v>27</v>
      </c>
      <c r="N11563" s="11" t="s">
        <v>28</v>
      </c>
      <c r="O11563" s="12" t="s">
        <v>29</v>
      </c>
      <c r="P11563" s="12"/>
      <c r="Q11563" s="15" t="s">
        <v>51242</v>
      </c>
      <c r="R11563" s="12" t="s">
        <v>31</v>
      </c>
      <c r="S11563" s="11" t="s">
        <v>51243</v>
      </c>
      <c r="T11563" s="11" t="s">
        <v>51244</v>
      </c>
    </row>
    <row x14ac:dyDescent="0.25" r="11564" customHeight="1" ht="19.5">
      <c r="A11564" s="10">
        <v>45228</v>
      </c>
      <c r="B11564" s="11" t="s">
        <v>51245</v>
      </c>
      <c r="C11564" s="11" t="s">
        <v>660</v>
      </c>
      <c r="D11564" s="12"/>
      <c r="E11564" s="13" t="s">
        <v>51246</v>
      </c>
      <c r="F11564" s="11" t="s">
        <v>51247</v>
      </c>
      <c r="G11564" s="12" t="s">
        <v>74</v>
      </c>
      <c r="H11564" s="12"/>
      <c r="I11564" s="14" t="s">
        <v>148</v>
      </c>
      <c r="J11564" s="12" t="s">
        <v>24</v>
      </c>
      <c r="K11564" s="12" t="s">
        <v>25</v>
      </c>
      <c r="L11564" s="12" t="s">
        <v>39</v>
      </c>
      <c r="M11564" s="11" t="s">
        <v>149</v>
      </c>
      <c r="N11564" s="11" t="s">
        <v>624</v>
      </c>
      <c r="O11564" s="12" t="s">
        <v>29</v>
      </c>
      <c r="P11564" s="12"/>
      <c r="Q11564" s="15" t="s">
        <v>51248</v>
      </c>
      <c r="R11564" s="12" t="s">
        <v>42</v>
      </c>
      <c r="S11564" s="11" t="s">
        <v>51249</v>
      </c>
      <c r="T11564" s="11" t="s">
        <v>51250</v>
      </c>
    </row>
    <row x14ac:dyDescent="0.25" r="11565" customHeight="1" ht="19.5">
      <c r="A11565" s="10">
        <v>45228</v>
      </c>
      <c r="B11565" s="11" t="s">
        <v>51251</v>
      </c>
      <c r="C11565" s="11" t="s">
        <v>660</v>
      </c>
      <c r="D11565" s="12"/>
      <c r="E11565" s="13" t="s">
        <v>51252</v>
      </c>
      <c r="F11565" s="11" t="s">
        <v>51253</v>
      </c>
      <c r="G11565" s="12" t="s">
        <v>74</v>
      </c>
      <c r="H11565" s="12" t="s">
        <v>98</v>
      </c>
      <c r="I11565" s="14" t="s">
        <v>221</v>
      </c>
      <c r="J11565" s="12" t="s">
        <v>24</v>
      </c>
      <c r="K11565" s="12" t="s">
        <v>25</v>
      </c>
      <c r="L11565" s="12" t="s">
        <v>39</v>
      </c>
      <c r="M11565" s="11" t="s">
        <v>149</v>
      </c>
      <c r="N11565" s="11" t="s">
        <v>624</v>
      </c>
      <c r="O11565" s="12" t="s">
        <v>29</v>
      </c>
      <c r="P11565" s="12"/>
      <c r="Q11565" s="15" t="s">
        <v>51254</v>
      </c>
      <c r="R11565" s="12" t="s">
        <v>42</v>
      </c>
      <c r="S11565" s="11" t="s">
        <v>51255</v>
      </c>
      <c r="T11565" s="11" t="s">
        <v>51256</v>
      </c>
    </row>
    <row x14ac:dyDescent="0.25" r="11566" customHeight="1" ht="19.5">
      <c r="A11566" s="10">
        <v>45227</v>
      </c>
      <c r="B11566" s="11" t="s">
        <v>51257</v>
      </c>
      <c r="C11566" s="11" t="s">
        <v>660</v>
      </c>
      <c r="D11566" s="12"/>
      <c r="E11566" s="13" t="s">
        <v>51258</v>
      </c>
      <c r="F11566" s="11" t="s">
        <v>51259</v>
      </c>
      <c r="G11566" s="12" t="s">
        <v>74</v>
      </c>
      <c r="H11566" s="12"/>
      <c r="I11566" s="14" t="s">
        <v>241</v>
      </c>
      <c r="J11566" s="12" t="s">
        <v>24</v>
      </c>
      <c r="K11566" s="12" t="s">
        <v>25</v>
      </c>
      <c r="L11566" s="12" t="s">
        <v>39</v>
      </c>
      <c r="M11566" s="11" t="s">
        <v>149</v>
      </c>
      <c r="N11566" s="11" t="s">
        <v>624</v>
      </c>
      <c r="O11566" s="12" t="s">
        <v>29</v>
      </c>
      <c r="P11566" s="12"/>
      <c r="Q11566" s="15" t="s">
        <v>51260</v>
      </c>
      <c r="R11566" s="12" t="s">
        <v>42</v>
      </c>
      <c r="S11566" s="11" t="s">
        <v>51261</v>
      </c>
      <c r="T11566" s="11" t="s">
        <v>51262</v>
      </c>
    </row>
    <row x14ac:dyDescent="0.25" r="11567" customHeight="1" ht="19.5">
      <c r="A11567" s="10">
        <v>45226</v>
      </c>
      <c r="B11567" s="11" t="s">
        <v>51263</v>
      </c>
      <c r="C11567" s="11" t="s">
        <v>4882</v>
      </c>
      <c r="D11567" s="12"/>
      <c r="E11567" s="13">
        <v>15927824216</v>
      </c>
      <c r="F11567" s="11"/>
      <c r="G11567" s="12"/>
      <c r="H11567" s="12"/>
      <c r="I11567" s="14" t="s">
        <v>148</v>
      </c>
      <c r="J11567" s="12" t="s">
        <v>24</v>
      </c>
      <c r="K11567" s="12" t="s">
        <v>25</v>
      </c>
      <c r="L11567" s="12" t="s">
        <v>39</v>
      </c>
      <c r="M11567" s="11" t="s">
        <v>149</v>
      </c>
      <c r="N11567" s="11" t="s">
        <v>4871</v>
      </c>
      <c r="O11567" s="12" t="s">
        <v>29</v>
      </c>
      <c r="P11567" s="12"/>
      <c r="Q11567" s="15" t="s">
        <v>51264</v>
      </c>
      <c r="R11567" s="12" t="s">
        <v>148</v>
      </c>
      <c r="S11567" s="11" t="s">
        <v>51265</v>
      </c>
      <c r="T11567" s="11" t="s">
        <v>4893</v>
      </c>
    </row>
    <row x14ac:dyDescent="0.25" r="11568" customHeight="1" ht="19.5">
      <c r="A11568" s="10">
        <v>45228</v>
      </c>
      <c r="B11568" s="11" t="s">
        <v>51266</v>
      </c>
      <c r="C11568" s="11" t="s">
        <v>660</v>
      </c>
      <c r="D11568" s="12"/>
      <c r="E11568" s="13" t="s">
        <v>51267</v>
      </c>
      <c r="F11568" s="11" t="s">
        <v>51268</v>
      </c>
      <c r="G11568" s="12" t="s">
        <v>74</v>
      </c>
      <c r="H11568" s="12"/>
      <c r="I11568" s="14" t="s">
        <v>148</v>
      </c>
      <c r="J11568" s="12" t="s">
        <v>24</v>
      </c>
      <c r="K11568" s="12" t="s">
        <v>25</v>
      </c>
      <c r="L11568" s="12" t="s">
        <v>39</v>
      </c>
      <c r="M11568" s="11" t="s">
        <v>149</v>
      </c>
      <c r="N11568" s="11" t="s">
        <v>624</v>
      </c>
      <c r="O11568" s="12" t="s">
        <v>29</v>
      </c>
      <c r="P11568" s="12"/>
      <c r="Q11568" s="15" t="s">
        <v>51269</v>
      </c>
      <c r="R11568" s="12" t="s">
        <v>42</v>
      </c>
      <c r="S11568" s="11" t="s">
        <v>51270</v>
      </c>
      <c r="T11568" s="11" t="s">
        <v>51271</v>
      </c>
    </row>
    <row x14ac:dyDescent="0.25" r="11569" customHeight="1" ht="19.5">
      <c r="A11569" s="10">
        <v>45226</v>
      </c>
      <c r="B11569" s="11" t="s">
        <v>51272</v>
      </c>
      <c r="C11569" s="11" t="s">
        <v>336</v>
      </c>
      <c r="D11569" s="12"/>
      <c r="E11569" s="13">
        <v>13197337865</v>
      </c>
      <c r="F11569" s="11" t="s">
        <v>51273</v>
      </c>
      <c r="G11569" s="12" t="s">
        <v>37</v>
      </c>
      <c r="H11569" s="12" t="s">
        <v>98</v>
      </c>
      <c r="I11569" s="14">
        <v>10015</v>
      </c>
      <c r="J11569" s="12" t="s">
        <v>24</v>
      </c>
      <c r="K11569" s="12" t="s">
        <v>69</v>
      </c>
      <c r="L11569" s="12" t="s">
        <v>26</v>
      </c>
      <c r="M11569" s="11" t="s">
        <v>27</v>
      </c>
      <c r="N11569" s="11" t="s">
        <v>28</v>
      </c>
      <c r="O11569" s="12" t="s">
        <v>29</v>
      </c>
      <c r="P11569" s="12"/>
      <c r="Q11569" s="15" t="s">
        <v>51274</v>
      </c>
      <c r="R11569" s="12" t="s">
        <v>31</v>
      </c>
      <c r="S11569" s="11" t="s">
        <v>51275</v>
      </c>
      <c r="T11569" s="11" t="s">
        <v>51276</v>
      </c>
    </row>
    <row x14ac:dyDescent="0.25" r="11570" customHeight="1" ht="19.5">
      <c r="A11570" s="10">
        <v>45226</v>
      </c>
      <c r="B11570" s="11" t="s">
        <v>51277</v>
      </c>
      <c r="C11570" s="11" t="s">
        <v>1011</v>
      </c>
      <c r="D11570" s="12"/>
      <c r="E11570" s="13">
        <v>18671449679</v>
      </c>
      <c r="F11570" s="11" t="s">
        <v>51278</v>
      </c>
      <c r="G11570" s="12" t="s">
        <v>115</v>
      </c>
      <c r="H11570" s="12"/>
      <c r="I11570" s="14" t="s">
        <v>182</v>
      </c>
      <c r="J11570" s="12" t="s">
        <v>24</v>
      </c>
      <c r="K11570" s="12" t="s">
        <v>25</v>
      </c>
      <c r="L11570" s="12" t="s">
        <v>39</v>
      </c>
      <c r="M11570" s="11" t="s">
        <v>40</v>
      </c>
      <c r="N11570" s="11" t="s">
        <v>28</v>
      </c>
      <c r="O11570" s="12" t="s">
        <v>29</v>
      </c>
      <c r="P11570" s="12"/>
      <c r="Q11570" s="15" t="s">
        <v>51279</v>
      </c>
      <c r="R11570" s="12" t="s">
        <v>42</v>
      </c>
      <c r="S11570" s="11" t="s">
        <v>51280</v>
      </c>
      <c r="T11570" s="11" t="s">
        <v>51281</v>
      </c>
    </row>
    <row x14ac:dyDescent="0.25" r="11571" customHeight="1" ht="19.5">
      <c r="A11571" s="10">
        <v>45227</v>
      </c>
      <c r="B11571" s="11" t="s">
        <v>51282</v>
      </c>
      <c r="C11571" s="11" t="s">
        <v>336</v>
      </c>
      <c r="D11571" s="12"/>
      <c r="E11571" s="13">
        <v>13217275038</v>
      </c>
      <c r="F11571" s="11" t="s">
        <v>51283</v>
      </c>
      <c r="G11571" s="12" t="s">
        <v>48</v>
      </c>
      <c r="H11571" s="12"/>
      <c r="I11571" s="14">
        <v>10015</v>
      </c>
      <c r="J11571" s="12" t="s">
        <v>24</v>
      </c>
      <c r="K11571" s="12" t="s">
        <v>69</v>
      </c>
      <c r="L11571" s="12" t="s">
        <v>26</v>
      </c>
      <c r="M11571" s="11" t="s">
        <v>27</v>
      </c>
      <c r="N11571" s="11" t="s">
        <v>28</v>
      </c>
      <c r="O11571" s="12" t="s">
        <v>29</v>
      </c>
      <c r="P11571" s="12"/>
      <c r="Q11571" s="15" t="s">
        <v>51284</v>
      </c>
      <c r="R11571" s="12" t="s">
        <v>31</v>
      </c>
      <c r="S11571" s="11" t="s">
        <v>51285</v>
      </c>
      <c r="T11571" s="11" t="s">
        <v>51286</v>
      </c>
    </row>
    <row x14ac:dyDescent="0.25" r="11572" customHeight="1" ht="19.5">
      <c r="A11572" s="10">
        <v>45227</v>
      </c>
      <c r="B11572" s="11" t="s">
        <v>51287</v>
      </c>
      <c r="C11572" s="11" t="s">
        <v>5684</v>
      </c>
      <c r="D11572" s="12"/>
      <c r="E11572" s="13">
        <v>15629368816</v>
      </c>
      <c r="F11572" s="11" t="s">
        <v>51288</v>
      </c>
      <c r="G11572" s="12" t="s">
        <v>74</v>
      </c>
      <c r="H11572" s="12"/>
      <c r="I11572" s="14" t="s">
        <v>2649</v>
      </c>
      <c r="J11572" s="12" t="s">
        <v>24</v>
      </c>
      <c r="K11572" s="12" t="s">
        <v>25</v>
      </c>
      <c r="L11572" s="12" t="s">
        <v>39</v>
      </c>
      <c r="M11572" s="11" t="s">
        <v>40</v>
      </c>
      <c r="N11572" s="11" t="s">
        <v>183</v>
      </c>
      <c r="O11572" s="12" t="s">
        <v>29</v>
      </c>
      <c r="P11572" s="12"/>
      <c r="Q11572" s="15" t="s">
        <v>51289</v>
      </c>
      <c r="R11572" s="12" t="s">
        <v>42</v>
      </c>
      <c r="S11572" s="11" t="s">
        <v>51290</v>
      </c>
      <c r="T11572" s="11" t="s">
        <v>51291</v>
      </c>
    </row>
    <row x14ac:dyDescent="0.25" r="11573" customHeight="1" ht="19.5">
      <c r="A11573" s="10">
        <v>45228</v>
      </c>
      <c r="B11573" s="11" t="s">
        <v>51292</v>
      </c>
      <c r="C11573" s="11" t="s">
        <v>336</v>
      </c>
      <c r="D11573" s="12"/>
      <c r="E11573" s="13">
        <v>13207224759</v>
      </c>
      <c r="F11573" s="11" t="s">
        <v>51293</v>
      </c>
      <c r="G11573" s="12" t="s">
        <v>289</v>
      </c>
      <c r="H11573" s="12"/>
      <c r="I11573" s="14">
        <v>10015</v>
      </c>
      <c r="J11573" s="12" t="s">
        <v>24</v>
      </c>
      <c r="K11573" s="12" t="s">
        <v>69</v>
      </c>
      <c r="L11573" s="12" t="s">
        <v>26</v>
      </c>
      <c r="M11573" s="11" t="s">
        <v>27</v>
      </c>
      <c r="N11573" s="11" t="s">
        <v>28</v>
      </c>
      <c r="O11573" s="12" t="s">
        <v>29</v>
      </c>
      <c r="P11573" s="12"/>
      <c r="Q11573" s="15" t="s">
        <v>51294</v>
      </c>
      <c r="R11573" s="12" t="s">
        <v>31</v>
      </c>
      <c r="S11573" s="11" t="s">
        <v>51295</v>
      </c>
      <c r="T11573" s="11" t="s">
        <v>51296</v>
      </c>
    </row>
    <row x14ac:dyDescent="0.25" r="11574" customHeight="1" ht="19.5">
      <c r="A11574" s="10">
        <v>45227</v>
      </c>
      <c r="B11574" s="11" t="s">
        <v>51297</v>
      </c>
      <c r="C11574" s="11" t="s">
        <v>10973</v>
      </c>
      <c r="D11574" s="12"/>
      <c r="E11574" s="13">
        <v>17671255388</v>
      </c>
      <c r="F11574" s="11" t="s">
        <v>51298</v>
      </c>
      <c r="G11574" s="12" t="s">
        <v>37</v>
      </c>
      <c r="H11574" s="12"/>
      <c r="I11574" s="14" t="s">
        <v>1024</v>
      </c>
      <c r="J11574" s="12" t="s">
        <v>24</v>
      </c>
      <c r="K11574" s="12" t="s">
        <v>25</v>
      </c>
      <c r="L11574" s="12" t="s">
        <v>39</v>
      </c>
      <c r="M11574" s="11" t="s">
        <v>27</v>
      </c>
      <c r="N11574" s="11" t="s">
        <v>624</v>
      </c>
      <c r="O11574" s="12" t="s">
        <v>29</v>
      </c>
      <c r="P11574" s="12"/>
      <c r="Q11574" s="15" t="s">
        <v>51299</v>
      </c>
      <c r="R11574" s="12" t="s">
        <v>42</v>
      </c>
      <c r="S11574" s="11" t="s">
        <v>51300</v>
      </c>
      <c r="T11574" s="11" t="s">
        <v>51301</v>
      </c>
    </row>
    <row x14ac:dyDescent="0.25" r="11575" customHeight="1" ht="19.5">
      <c r="A11575" s="10">
        <v>45226</v>
      </c>
      <c r="B11575" s="11" t="s">
        <v>51302</v>
      </c>
      <c r="C11575" s="11" t="s">
        <v>15061</v>
      </c>
      <c r="D11575" s="12"/>
      <c r="E11575" s="13">
        <v>15587940086</v>
      </c>
      <c r="F11575" s="11" t="s">
        <v>51303</v>
      </c>
      <c r="G11575" s="12" t="s">
        <v>74</v>
      </c>
      <c r="H11575" s="12"/>
      <c r="I11575" s="14" t="s">
        <v>57</v>
      </c>
      <c r="J11575" s="12" t="s">
        <v>24</v>
      </c>
      <c r="K11575" s="12" t="s">
        <v>25</v>
      </c>
      <c r="L11575" s="12" t="s">
        <v>39</v>
      </c>
      <c r="M11575" s="11" t="s">
        <v>40</v>
      </c>
      <c r="N11575" s="11" t="s">
        <v>624</v>
      </c>
      <c r="O11575" s="12" t="s">
        <v>29</v>
      </c>
      <c r="P11575" s="12"/>
      <c r="Q11575" s="15" t="s">
        <v>51304</v>
      </c>
      <c r="R11575" s="12" t="s">
        <v>42</v>
      </c>
      <c r="S11575" s="11" t="s">
        <v>51305</v>
      </c>
      <c r="T11575" s="11" t="s">
        <v>51306</v>
      </c>
    </row>
    <row x14ac:dyDescent="0.25" r="11576" customHeight="1" ht="19.5">
      <c r="A11576" s="10">
        <v>45226</v>
      </c>
      <c r="B11576" s="11" t="s">
        <v>51307</v>
      </c>
      <c r="C11576" s="11" t="s">
        <v>6205</v>
      </c>
      <c r="D11576" s="12"/>
      <c r="E11576" s="13">
        <v>15272181114</v>
      </c>
      <c r="F11576" s="11" t="s">
        <v>51308</v>
      </c>
      <c r="G11576" s="12" t="s">
        <v>23</v>
      </c>
      <c r="H11576" s="12"/>
      <c r="I11576" s="14" t="s">
        <v>104</v>
      </c>
      <c r="J11576" s="12" t="s">
        <v>24</v>
      </c>
      <c r="K11576" s="12" t="s">
        <v>25</v>
      </c>
      <c r="L11576" s="12" t="s">
        <v>39</v>
      </c>
      <c r="M11576" s="11" t="s">
        <v>40</v>
      </c>
      <c r="N11576" s="11" t="s">
        <v>28</v>
      </c>
      <c r="O11576" s="12" t="s">
        <v>29</v>
      </c>
      <c r="P11576" s="12"/>
      <c r="Q11576" s="15" t="s">
        <v>382</v>
      </c>
      <c r="R11576" s="12" t="s">
        <v>42</v>
      </c>
      <c r="S11576" s="11" t="s">
        <v>51309</v>
      </c>
      <c r="T11576" s="11" t="s">
        <v>51310</v>
      </c>
    </row>
    <row x14ac:dyDescent="0.25" r="11577" customHeight="1" ht="19.5">
      <c r="A11577" s="10">
        <v>45227</v>
      </c>
      <c r="B11577" s="11" t="s">
        <v>51311</v>
      </c>
      <c r="C11577" s="11" t="s">
        <v>17606</v>
      </c>
      <c r="D11577" s="12"/>
      <c r="E11577" s="13">
        <v>18671769890</v>
      </c>
      <c r="F11577" s="11" t="s">
        <v>51312</v>
      </c>
      <c r="G11577" s="12" t="s">
        <v>62</v>
      </c>
      <c r="H11577" s="12"/>
      <c r="I11577" s="14" t="s">
        <v>154</v>
      </c>
      <c r="J11577" s="12" t="s">
        <v>24</v>
      </c>
      <c r="K11577" s="12" t="s">
        <v>25</v>
      </c>
      <c r="L11577" s="12" t="s">
        <v>39</v>
      </c>
      <c r="M11577" s="11" t="s">
        <v>27</v>
      </c>
      <c r="N11577" s="11" t="s">
        <v>624</v>
      </c>
      <c r="O11577" s="12" t="s">
        <v>29</v>
      </c>
      <c r="P11577" s="12"/>
      <c r="Q11577" s="15" t="s">
        <v>51313</v>
      </c>
      <c r="R11577" s="12" t="s">
        <v>42</v>
      </c>
      <c r="S11577" s="11" t="s">
        <v>51314</v>
      </c>
      <c r="T11577" s="11" t="s">
        <v>51315</v>
      </c>
    </row>
    <row x14ac:dyDescent="0.25" r="11578" customHeight="1" ht="19.5">
      <c r="A11578" s="10">
        <v>45227</v>
      </c>
      <c r="B11578" s="11" t="s">
        <v>51316</v>
      </c>
      <c r="C11578" s="11" t="s">
        <v>6029</v>
      </c>
      <c r="D11578" s="12"/>
      <c r="E11578" s="13">
        <v>18694085162</v>
      </c>
      <c r="F11578" s="11" t="s">
        <v>17755</v>
      </c>
      <c r="G11578" s="12" t="s">
        <v>216</v>
      </c>
      <c r="H11578" s="12"/>
      <c r="I11578" s="14" t="s">
        <v>99</v>
      </c>
      <c r="J11578" s="12" t="s">
        <v>24</v>
      </c>
      <c r="K11578" s="12" t="s">
        <v>25</v>
      </c>
      <c r="L11578" s="12" t="s">
        <v>39</v>
      </c>
      <c r="M11578" s="11" t="s">
        <v>27</v>
      </c>
      <c r="N11578" s="11" t="s">
        <v>624</v>
      </c>
      <c r="O11578" s="12" t="s">
        <v>29</v>
      </c>
      <c r="P11578" s="12"/>
      <c r="Q11578" s="15" t="s">
        <v>51317</v>
      </c>
      <c r="R11578" s="12" t="s">
        <v>42</v>
      </c>
      <c r="S11578" s="11" t="s">
        <v>51318</v>
      </c>
      <c r="T11578" s="11" t="s">
        <v>30661</v>
      </c>
    </row>
    <row x14ac:dyDescent="0.25" r="11579" customHeight="1" ht="19.5">
      <c r="A11579" s="10">
        <v>45226</v>
      </c>
      <c r="B11579" s="11" t="s">
        <v>51319</v>
      </c>
      <c r="C11579" s="11" t="s">
        <v>28860</v>
      </c>
      <c r="D11579" s="12"/>
      <c r="E11579" s="13" t="s">
        <v>51320</v>
      </c>
      <c r="F11579" s="11" t="s">
        <v>51321</v>
      </c>
      <c r="G11579" s="12" t="s">
        <v>74</v>
      </c>
      <c r="H11579" s="12"/>
      <c r="I11579" s="14" t="s">
        <v>75</v>
      </c>
      <c r="J11579" s="12" t="s">
        <v>24</v>
      </c>
      <c r="K11579" s="12" t="s">
        <v>25</v>
      </c>
      <c r="L11579" s="12" t="s">
        <v>39</v>
      </c>
      <c r="M11579" s="11" t="s">
        <v>149</v>
      </c>
      <c r="N11579" s="11" t="s">
        <v>28</v>
      </c>
      <c r="O11579" s="12" t="s">
        <v>29</v>
      </c>
      <c r="P11579" s="12"/>
      <c r="Q11579" s="15" t="s">
        <v>51322</v>
      </c>
      <c r="R11579" s="12" t="s">
        <v>42</v>
      </c>
      <c r="S11579" s="11" t="s">
        <v>51323</v>
      </c>
      <c r="T11579" s="11" t="s">
        <v>51324</v>
      </c>
    </row>
    <row x14ac:dyDescent="0.25" r="11580" customHeight="1" ht="19.5">
      <c r="A11580" s="10">
        <v>45227</v>
      </c>
      <c r="B11580" s="11" t="s">
        <v>51325</v>
      </c>
      <c r="C11580" s="11" t="s">
        <v>6502</v>
      </c>
      <c r="D11580" s="12"/>
      <c r="E11580" s="13">
        <v>15571704489</v>
      </c>
      <c r="F11580" s="11" t="s">
        <v>51326</v>
      </c>
      <c r="G11580" s="12" t="s">
        <v>37</v>
      </c>
      <c r="H11580" s="12"/>
      <c r="I11580" s="14" t="s">
        <v>154</v>
      </c>
      <c r="J11580" s="12" t="s">
        <v>24</v>
      </c>
      <c r="K11580" s="12" t="s">
        <v>25</v>
      </c>
      <c r="L11580" s="12" t="s">
        <v>39</v>
      </c>
      <c r="M11580" s="11" t="s">
        <v>27</v>
      </c>
      <c r="N11580" s="11" t="s">
        <v>28</v>
      </c>
      <c r="O11580" s="12" t="s">
        <v>29</v>
      </c>
      <c r="P11580" s="12"/>
      <c r="Q11580" s="15" t="s">
        <v>51327</v>
      </c>
      <c r="R11580" s="12" t="s">
        <v>42</v>
      </c>
      <c r="S11580" s="11" t="s">
        <v>51328</v>
      </c>
      <c r="T11580" s="11" t="s">
        <v>51329</v>
      </c>
    </row>
    <row x14ac:dyDescent="0.25" r="11581" customHeight="1" ht="19.5">
      <c r="A11581" s="10">
        <v>45228</v>
      </c>
      <c r="B11581" s="11" t="s">
        <v>51330</v>
      </c>
      <c r="C11581" s="11" t="s">
        <v>158</v>
      </c>
      <c r="D11581" s="12"/>
      <c r="E11581" s="13">
        <v>15587963287</v>
      </c>
      <c r="F11581" s="11" t="s">
        <v>51331</v>
      </c>
      <c r="G11581" s="12" t="s">
        <v>23</v>
      </c>
      <c r="H11581" s="12"/>
      <c r="I11581" s="14">
        <v>10015</v>
      </c>
      <c r="J11581" s="12" t="s">
        <v>24</v>
      </c>
      <c r="K11581" s="12" t="s">
        <v>69</v>
      </c>
      <c r="L11581" s="12" t="s">
        <v>26</v>
      </c>
      <c r="M11581" s="11" t="s">
        <v>27</v>
      </c>
      <c r="N11581" s="11" t="s">
        <v>28</v>
      </c>
      <c r="O11581" s="12" t="s">
        <v>29</v>
      </c>
      <c r="P11581" s="12"/>
      <c r="Q11581" s="15" t="s">
        <v>51332</v>
      </c>
      <c r="R11581" s="12" t="s">
        <v>31</v>
      </c>
      <c r="S11581" s="11" t="s">
        <v>51333</v>
      </c>
      <c r="T11581" s="11" t="s">
        <v>51334</v>
      </c>
    </row>
    <row x14ac:dyDescent="0.25" r="11582" customHeight="1" ht="19.5">
      <c r="A11582" s="10">
        <v>45227</v>
      </c>
      <c r="B11582" s="11" t="s">
        <v>51335</v>
      </c>
      <c r="C11582" s="11" t="s">
        <v>6443</v>
      </c>
      <c r="D11582" s="12"/>
      <c r="E11582" s="13">
        <v>13886658670</v>
      </c>
      <c r="F11582" s="11" t="s">
        <v>51336</v>
      </c>
      <c r="G11582" s="12" t="s">
        <v>48</v>
      </c>
      <c r="H11582" s="12" t="s">
        <v>16704</v>
      </c>
      <c r="I11582" s="14" t="s">
        <v>211</v>
      </c>
      <c r="J11582" s="12" t="s">
        <v>24</v>
      </c>
      <c r="K11582" s="12" t="s">
        <v>25</v>
      </c>
      <c r="L11582" s="12" t="s">
        <v>39</v>
      </c>
      <c r="M11582" s="11" t="s">
        <v>40</v>
      </c>
      <c r="N11582" s="11" t="s">
        <v>183</v>
      </c>
      <c r="O11582" s="12" t="s">
        <v>29</v>
      </c>
      <c r="P11582" s="12"/>
      <c r="Q11582" s="15" t="s">
        <v>51337</v>
      </c>
      <c r="R11582" s="12" t="s">
        <v>42</v>
      </c>
      <c r="S11582" s="11" t="s">
        <v>51338</v>
      </c>
      <c r="T11582" s="11" t="s">
        <v>51339</v>
      </c>
    </row>
    <row x14ac:dyDescent="0.25" r="11583" customHeight="1" ht="19.5">
      <c r="A11583" s="10">
        <v>45227</v>
      </c>
      <c r="B11583" s="11" t="s">
        <v>51340</v>
      </c>
      <c r="C11583" s="11" t="s">
        <v>158</v>
      </c>
      <c r="D11583" s="12"/>
      <c r="E11583" s="13">
        <v>13100785889</v>
      </c>
      <c r="F11583" s="11" t="s">
        <v>51341</v>
      </c>
      <c r="G11583" s="12" t="s">
        <v>115</v>
      </c>
      <c r="H11583" s="12"/>
      <c r="I11583" s="14" t="s">
        <v>211</v>
      </c>
      <c r="J11583" s="12" t="s">
        <v>24</v>
      </c>
      <c r="K11583" s="12" t="s">
        <v>25</v>
      </c>
      <c r="L11583" s="12" t="s">
        <v>39</v>
      </c>
      <c r="M11583" s="11" t="s">
        <v>40</v>
      </c>
      <c r="N11583" s="11" t="s">
        <v>28</v>
      </c>
      <c r="O11583" s="12" t="s">
        <v>29</v>
      </c>
      <c r="P11583" s="12"/>
      <c r="Q11583" s="15" t="s">
        <v>51342</v>
      </c>
      <c r="R11583" s="12" t="s">
        <v>42</v>
      </c>
      <c r="S11583" s="11" t="s">
        <v>51343</v>
      </c>
      <c r="T11583" s="11" t="s">
        <v>51344</v>
      </c>
    </row>
    <row x14ac:dyDescent="0.25" r="11584" customHeight="1" ht="19.5">
      <c r="A11584" s="10">
        <v>45226</v>
      </c>
      <c r="B11584" s="11" t="s">
        <v>51345</v>
      </c>
      <c r="C11584" s="11" t="s">
        <v>4867</v>
      </c>
      <c r="D11584" s="12"/>
      <c r="E11584" s="13" t="s">
        <v>51346</v>
      </c>
      <c r="F11584" s="11" t="s">
        <v>51347</v>
      </c>
      <c r="G11584" s="12" t="s">
        <v>74</v>
      </c>
      <c r="H11584" s="12"/>
      <c r="I11584" s="14" t="s">
        <v>4870</v>
      </c>
      <c r="J11584" s="12" t="s">
        <v>24</v>
      </c>
      <c r="K11584" s="12" t="s">
        <v>25</v>
      </c>
      <c r="L11584" s="12" t="s">
        <v>39</v>
      </c>
      <c r="M11584" s="11" t="s">
        <v>149</v>
      </c>
      <c r="N11584" s="11" t="s">
        <v>4871</v>
      </c>
      <c r="O11584" s="12" t="s">
        <v>29</v>
      </c>
      <c r="P11584" s="12"/>
      <c r="Q11584" s="15" t="s">
        <v>51348</v>
      </c>
      <c r="R11584" s="12" t="s">
        <v>148</v>
      </c>
      <c r="S11584" s="11" t="s">
        <v>51349</v>
      </c>
      <c r="T11584" s="11" t="s">
        <v>5339</v>
      </c>
    </row>
    <row x14ac:dyDescent="0.25" r="11585" customHeight="1" ht="19.5">
      <c r="A11585" s="10">
        <v>45228</v>
      </c>
      <c r="B11585" s="11" t="s">
        <v>51350</v>
      </c>
      <c r="C11585" s="11" t="s">
        <v>169</v>
      </c>
      <c r="D11585" s="12"/>
      <c r="E11585" s="13">
        <v>18671789819</v>
      </c>
      <c r="F11585" s="11" t="s">
        <v>51192</v>
      </c>
      <c r="G11585" s="12" t="s">
        <v>56</v>
      </c>
      <c r="H11585" s="12"/>
      <c r="I11585" s="14">
        <v>10015</v>
      </c>
      <c r="J11585" s="12" t="s">
        <v>24</v>
      </c>
      <c r="K11585" s="12" t="s">
        <v>172</v>
      </c>
      <c r="L11585" s="12" t="s">
        <v>26</v>
      </c>
      <c r="M11585" s="11" t="s">
        <v>40</v>
      </c>
      <c r="N11585" s="11" t="s">
        <v>28</v>
      </c>
      <c r="O11585" s="12" t="s">
        <v>29</v>
      </c>
      <c r="P11585" s="12"/>
      <c r="Q11585" s="15" t="s">
        <v>51351</v>
      </c>
      <c r="R11585" s="12" t="s">
        <v>31</v>
      </c>
      <c r="S11585" s="11" t="s">
        <v>51352</v>
      </c>
      <c r="T11585" s="11" t="s">
        <v>51353</v>
      </c>
    </row>
    <row x14ac:dyDescent="0.25" r="11586" customHeight="1" ht="19.5">
      <c r="A11586" s="10">
        <v>45227</v>
      </c>
      <c r="B11586" s="11" t="s">
        <v>51354</v>
      </c>
      <c r="C11586" s="11" t="s">
        <v>4336</v>
      </c>
      <c r="D11586" s="12"/>
      <c r="E11586" s="13" t="s">
        <v>51219</v>
      </c>
      <c r="F11586" s="11" t="s">
        <v>51220</v>
      </c>
      <c r="G11586" s="12" t="s">
        <v>74</v>
      </c>
      <c r="H11586" s="12"/>
      <c r="I11586" s="14">
        <v>10015</v>
      </c>
      <c r="J11586" s="12" t="s">
        <v>24</v>
      </c>
      <c r="K11586" s="12" t="s">
        <v>25</v>
      </c>
      <c r="L11586" s="12" t="s">
        <v>26</v>
      </c>
      <c r="M11586" s="11" t="s">
        <v>149</v>
      </c>
      <c r="N11586" s="11" t="s">
        <v>28</v>
      </c>
      <c r="O11586" s="12" t="s">
        <v>29</v>
      </c>
      <c r="P11586" s="12"/>
      <c r="Q11586" s="15" t="s">
        <v>51355</v>
      </c>
      <c r="R11586" s="12" t="s">
        <v>31</v>
      </c>
      <c r="S11586" s="11" t="s">
        <v>51356</v>
      </c>
      <c r="T11586" s="11" t="s">
        <v>51357</v>
      </c>
    </row>
    <row x14ac:dyDescent="0.25" r="11587" customHeight="1" ht="19.5">
      <c r="A11587" s="10">
        <v>45227</v>
      </c>
      <c r="B11587" s="11" t="s">
        <v>51358</v>
      </c>
      <c r="C11587" s="11" t="s">
        <v>4499</v>
      </c>
      <c r="D11587" s="12"/>
      <c r="E11587" s="13">
        <v>13207223866</v>
      </c>
      <c r="F11587" s="11" t="s">
        <v>51359</v>
      </c>
      <c r="G11587" s="12" t="s">
        <v>56</v>
      </c>
      <c r="H11587" s="12" t="s">
        <v>98</v>
      </c>
      <c r="I11587" s="14" t="s">
        <v>116</v>
      </c>
      <c r="J11587" s="12" t="s">
        <v>24</v>
      </c>
      <c r="K11587" s="12" t="s">
        <v>25</v>
      </c>
      <c r="L11587" s="12" t="s">
        <v>39</v>
      </c>
      <c r="M11587" s="11" t="s">
        <v>40</v>
      </c>
      <c r="N11587" s="11" t="s">
        <v>183</v>
      </c>
      <c r="O11587" s="12" t="s">
        <v>29</v>
      </c>
      <c r="P11587" s="12"/>
      <c r="Q11587" s="15" t="s">
        <v>51360</v>
      </c>
      <c r="R11587" s="12" t="s">
        <v>42</v>
      </c>
      <c r="S11587" s="11" t="s">
        <v>51361</v>
      </c>
      <c r="T11587" s="11" t="s">
        <v>51362</v>
      </c>
    </row>
    <row x14ac:dyDescent="0.25" r="11588" customHeight="1" ht="19.5">
      <c r="A11588" s="10">
        <v>45228</v>
      </c>
      <c r="B11588" s="11" t="s">
        <v>51363</v>
      </c>
      <c r="C11588" s="11" t="s">
        <v>4499</v>
      </c>
      <c r="D11588" s="12"/>
      <c r="E11588" s="13">
        <v>13872495580</v>
      </c>
      <c r="F11588" s="11" t="s">
        <v>50924</v>
      </c>
      <c r="G11588" s="12" t="s">
        <v>23</v>
      </c>
      <c r="H11588" s="12" t="s">
        <v>121</v>
      </c>
      <c r="I11588" s="14" t="s">
        <v>272</v>
      </c>
      <c r="J11588" s="12" t="s">
        <v>24</v>
      </c>
      <c r="K11588" s="12" t="s">
        <v>25</v>
      </c>
      <c r="L11588" s="12" t="s">
        <v>39</v>
      </c>
      <c r="M11588" s="11" t="s">
        <v>40</v>
      </c>
      <c r="N11588" s="11" t="s">
        <v>183</v>
      </c>
      <c r="O11588" s="12" t="s">
        <v>29</v>
      </c>
      <c r="P11588" s="12"/>
      <c r="Q11588" s="15" t="s">
        <v>51364</v>
      </c>
      <c r="R11588" s="12" t="s">
        <v>42</v>
      </c>
      <c r="S11588" s="11" t="s">
        <v>51365</v>
      </c>
      <c r="T11588" s="11" t="s">
        <v>51366</v>
      </c>
    </row>
    <row x14ac:dyDescent="0.25" r="11589" customHeight="1" ht="19.5">
      <c r="A11589" s="10">
        <v>45227</v>
      </c>
      <c r="B11589" s="11" t="s">
        <v>51367</v>
      </c>
      <c r="C11589" s="11" t="s">
        <v>7403</v>
      </c>
      <c r="D11589" s="12"/>
      <c r="E11589" s="13">
        <v>15327630362</v>
      </c>
      <c r="F11589" s="11" t="s">
        <v>51368</v>
      </c>
      <c r="G11589" s="12" t="s">
        <v>216</v>
      </c>
      <c r="H11589" s="12" t="s">
        <v>98</v>
      </c>
      <c r="I11589" s="14" t="s">
        <v>8690</v>
      </c>
      <c r="J11589" s="12" t="s">
        <v>24</v>
      </c>
      <c r="K11589" s="12" t="s">
        <v>25</v>
      </c>
      <c r="L11589" s="12" t="s">
        <v>39</v>
      </c>
      <c r="M11589" s="11" t="s">
        <v>40</v>
      </c>
      <c r="N11589" s="11" t="s">
        <v>28</v>
      </c>
      <c r="O11589" s="12" t="s">
        <v>29</v>
      </c>
      <c r="P11589" s="12"/>
      <c r="Q11589" s="15" t="s">
        <v>51369</v>
      </c>
      <c r="R11589" s="12" t="s">
        <v>42</v>
      </c>
      <c r="S11589" s="11" t="s">
        <v>51370</v>
      </c>
      <c r="T11589" s="11" t="s">
        <v>51371</v>
      </c>
    </row>
    <row x14ac:dyDescent="0.25" r="11590" customHeight="1" ht="19.5">
      <c r="A11590" s="10">
        <v>45226</v>
      </c>
      <c r="B11590" s="11" t="s">
        <v>51372</v>
      </c>
      <c r="C11590" s="11" t="s">
        <v>6519</v>
      </c>
      <c r="D11590" s="12"/>
      <c r="E11590" s="13">
        <v>18671444817</v>
      </c>
      <c r="F11590" s="11" t="s">
        <v>20073</v>
      </c>
      <c r="G11590" s="12" t="s">
        <v>74</v>
      </c>
      <c r="H11590" s="12"/>
      <c r="I11590" s="14">
        <v>10015</v>
      </c>
      <c r="J11590" s="12" t="s">
        <v>24</v>
      </c>
      <c r="K11590" s="12" t="s">
        <v>25</v>
      </c>
      <c r="L11590" s="12" t="s">
        <v>26</v>
      </c>
      <c r="M11590" s="11" t="s">
        <v>40</v>
      </c>
      <c r="N11590" s="11" t="s">
        <v>28</v>
      </c>
      <c r="O11590" s="12" t="s">
        <v>29</v>
      </c>
      <c r="P11590" s="12"/>
      <c r="Q11590" s="15" t="s">
        <v>51373</v>
      </c>
      <c r="R11590" s="12" t="s">
        <v>31</v>
      </c>
      <c r="S11590" s="11" t="s">
        <v>51374</v>
      </c>
      <c r="T11590" s="11" t="s">
        <v>51375</v>
      </c>
    </row>
    <row x14ac:dyDescent="0.25" r="11591" customHeight="1" ht="19.5">
      <c r="A11591" s="10">
        <v>45226</v>
      </c>
      <c r="B11591" s="11" t="s">
        <v>51376</v>
      </c>
      <c r="C11591" s="11" t="s">
        <v>4336</v>
      </c>
      <c r="D11591" s="12"/>
      <c r="E11591" s="13">
        <v>17371591441</v>
      </c>
      <c r="F11591" s="11" t="s">
        <v>45253</v>
      </c>
      <c r="G11591" s="12" t="s">
        <v>23</v>
      </c>
      <c r="H11591" s="12"/>
      <c r="I11591" s="14">
        <v>10015</v>
      </c>
      <c r="J11591" s="12" t="s">
        <v>24</v>
      </c>
      <c r="K11591" s="12" t="s">
        <v>69</v>
      </c>
      <c r="L11591" s="12" t="s">
        <v>26</v>
      </c>
      <c r="M11591" s="11" t="s">
        <v>40</v>
      </c>
      <c r="N11591" s="11" t="s">
        <v>28</v>
      </c>
      <c r="O11591" s="12" t="s">
        <v>29</v>
      </c>
      <c r="P11591" s="12"/>
      <c r="Q11591" s="15" t="s">
        <v>51377</v>
      </c>
      <c r="R11591" s="12" t="s">
        <v>31</v>
      </c>
      <c r="S11591" s="11" t="s">
        <v>51378</v>
      </c>
      <c r="T11591" s="11" t="s">
        <v>51379</v>
      </c>
    </row>
    <row x14ac:dyDescent="0.25" r="11592" customHeight="1" ht="19.5">
      <c r="A11592" s="10">
        <v>45226</v>
      </c>
      <c r="B11592" s="11" t="s">
        <v>51380</v>
      </c>
      <c r="C11592" s="11" t="s">
        <v>6642</v>
      </c>
      <c r="D11592" s="12"/>
      <c r="E11592" s="13">
        <v>18694080135</v>
      </c>
      <c r="F11592" s="11" t="s">
        <v>17755</v>
      </c>
      <c r="G11592" s="12" t="s">
        <v>1873</v>
      </c>
      <c r="H11592" s="12"/>
      <c r="I11592" s="14" t="s">
        <v>154</v>
      </c>
      <c r="J11592" s="12" t="s">
        <v>24</v>
      </c>
      <c r="K11592" s="12" t="s">
        <v>25</v>
      </c>
      <c r="L11592" s="12" t="s">
        <v>39</v>
      </c>
      <c r="M11592" s="11" t="s">
        <v>27</v>
      </c>
      <c r="N11592" s="11" t="s">
        <v>28</v>
      </c>
      <c r="O11592" s="12" t="s">
        <v>29</v>
      </c>
      <c r="P11592" s="12" t="s">
        <v>5430</v>
      </c>
      <c r="Q11592" s="15" t="s">
        <v>51381</v>
      </c>
      <c r="R11592" s="12" t="s">
        <v>42</v>
      </c>
      <c r="S11592" s="11" t="s">
        <v>51382</v>
      </c>
      <c r="T11592" s="11" t="s">
        <v>30661</v>
      </c>
    </row>
    <row x14ac:dyDescent="0.25" r="11593" customHeight="1" ht="19.5">
      <c r="A11593" s="10">
        <v>45228</v>
      </c>
      <c r="B11593" s="11" t="s">
        <v>51383</v>
      </c>
      <c r="C11593" s="11" t="s">
        <v>5805</v>
      </c>
      <c r="D11593" s="12"/>
      <c r="E11593" s="13">
        <v>13197315583</v>
      </c>
      <c r="F11593" s="11" t="s">
        <v>51384</v>
      </c>
      <c r="G11593" s="12" t="s">
        <v>48</v>
      </c>
      <c r="H11593" s="12" t="s">
        <v>121</v>
      </c>
      <c r="I11593" s="14" t="s">
        <v>87</v>
      </c>
      <c r="J11593" s="12" t="s">
        <v>24</v>
      </c>
      <c r="K11593" s="12" t="s">
        <v>25</v>
      </c>
      <c r="L11593" s="12" t="s">
        <v>39</v>
      </c>
      <c r="M11593" s="11" t="s">
        <v>27</v>
      </c>
      <c r="N11593" s="11" t="s">
        <v>28</v>
      </c>
      <c r="O11593" s="12" t="s">
        <v>29</v>
      </c>
      <c r="P11593" s="12" t="s">
        <v>5430</v>
      </c>
      <c r="Q11593" s="15" t="s">
        <v>51385</v>
      </c>
      <c r="R11593" s="12" t="s">
        <v>42</v>
      </c>
      <c r="S11593" s="11" t="s">
        <v>51386</v>
      </c>
      <c r="T11593" s="11" t="s">
        <v>51387</v>
      </c>
    </row>
    <row x14ac:dyDescent="0.25" r="11594" customHeight="1" ht="19.5">
      <c r="A11594" s="10">
        <v>45226</v>
      </c>
      <c r="B11594" s="11" t="s">
        <v>51388</v>
      </c>
      <c r="C11594" s="11" t="s">
        <v>6029</v>
      </c>
      <c r="D11594" s="12"/>
      <c r="E11594" s="13">
        <v>18572377698</v>
      </c>
      <c r="F11594" s="11" t="s">
        <v>33267</v>
      </c>
      <c r="G11594" s="12" t="s">
        <v>74</v>
      </c>
      <c r="H11594" s="12"/>
      <c r="I11594" s="14" t="s">
        <v>110</v>
      </c>
      <c r="J11594" s="12" t="s">
        <v>24</v>
      </c>
      <c r="K11594" s="12" t="s">
        <v>25</v>
      </c>
      <c r="L11594" s="12" t="s">
        <v>39</v>
      </c>
      <c r="M11594" s="11" t="s">
        <v>40</v>
      </c>
      <c r="N11594" s="11" t="s">
        <v>624</v>
      </c>
      <c r="O11594" s="12" t="s">
        <v>29</v>
      </c>
      <c r="P11594" s="12"/>
      <c r="Q11594" s="15" t="s">
        <v>51389</v>
      </c>
      <c r="R11594" s="12" t="s">
        <v>42</v>
      </c>
      <c r="S11594" s="11" t="s">
        <v>51390</v>
      </c>
      <c r="T11594" s="11" t="s">
        <v>30661</v>
      </c>
    </row>
    <row x14ac:dyDescent="0.25" r="11595" customHeight="1" ht="19.5">
      <c r="A11595" s="10">
        <v>45228</v>
      </c>
      <c r="B11595" s="11" t="s">
        <v>51391</v>
      </c>
      <c r="C11595" s="11" t="s">
        <v>4499</v>
      </c>
      <c r="D11595" s="12"/>
      <c r="E11595" s="13">
        <v>15549355222</v>
      </c>
      <c r="F11595" s="11" t="s">
        <v>51392</v>
      </c>
      <c r="G11595" s="12" t="s">
        <v>171</v>
      </c>
      <c r="H11595" s="12"/>
      <c r="I11595" s="14" t="s">
        <v>272</v>
      </c>
      <c r="J11595" s="12" t="s">
        <v>24</v>
      </c>
      <c r="K11595" s="12" t="s">
        <v>25</v>
      </c>
      <c r="L11595" s="12" t="s">
        <v>39</v>
      </c>
      <c r="M11595" s="11" t="s">
        <v>40</v>
      </c>
      <c r="N11595" s="11" t="s">
        <v>183</v>
      </c>
      <c r="O11595" s="12" t="s">
        <v>29</v>
      </c>
      <c r="P11595" s="12"/>
      <c r="Q11595" s="15" t="s">
        <v>51393</v>
      </c>
      <c r="R11595" s="12" t="s">
        <v>42</v>
      </c>
      <c r="S11595" s="11" t="s">
        <v>51394</v>
      </c>
      <c r="T11595" s="11" t="s">
        <v>51395</v>
      </c>
    </row>
    <row x14ac:dyDescent="0.25" r="11596" customHeight="1" ht="19.5">
      <c r="A11596" s="10">
        <v>45227</v>
      </c>
      <c r="B11596" s="11" t="s">
        <v>51396</v>
      </c>
      <c r="C11596" s="11" t="s">
        <v>5805</v>
      </c>
      <c r="D11596" s="12"/>
      <c r="E11596" s="13">
        <v>18671727523</v>
      </c>
      <c r="F11596" s="11" t="s">
        <v>51397</v>
      </c>
      <c r="G11596" s="12" t="s">
        <v>289</v>
      </c>
      <c r="H11596" s="12"/>
      <c r="I11596" s="14" t="s">
        <v>87</v>
      </c>
      <c r="J11596" s="12" t="s">
        <v>24</v>
      </c>
      <c r="K11596" s="12" t="s">
        <v>25</v>
      </c>
      <c r="L11596" s="12" t="s">
        <v>39</v>
      </c>
      <c r="M11596" s="11" t="s">
        <v>27</v>
      </c>
      <c r="N11596" s="11" t="s">
        <v>28</v>
      </c>
      <c r="O11596" s="12" t="s">
        <v>29</v>
      </c>
      <c r="P11596" s="12" t="s">
        <v>5807</v>
      </c>
      <c r="Q11596" s="15" t="s">
        <v>51398</v>
      </c>
      <c r="R11596" s="12" t="s">
        <v>42</v>
      </c>
      <c r="S11596" s="11" t="s">
        <v>51399</v>
      </c>
      <c r="T11596" s="11" t="s">
        <v>51400</v>
      </c>
    </row>
    <row x14ac:dyDescent="0.25" r="11597" customHeight="1" ht="19.5">
      <c r="A11597" s="10">
        <v>45227</v>
      </c>
      <c r="B11597" s="11" t="s">
        <v>51401</v>
      </c>
      <c r="C11597" s="11" t="s">
        <v>9589</v>
      </c>
      <c r="D11597" s="12"/>
      <c r="E11597" s="13">
        <v>15610550590</v>
      </c>
      <c r="F11597" s="11" t="s">
        <v>51402</v>
      </c>
      <c r="G11597" s="12" t="s">
        <v>37</v>
      </c>
      <c r="H11597" s="12"/>
      <c r="I11597" s="14" t="s">
        <v>290</v>
      </c>
      <c r="J11597" s="12" t="s">
        <v>24</v>
      </c>
      <c r="K11597" s="12" t="s">
        <v>25</v>
      </c>
      <c r="L11597" s="12" t="s">
        <v>39</v>
      </c>
      <c r="M11597" s="11" t="s">
        <v>27</v>
      </c>
      <c r="N11597" s="11" t="s">
        <v>28</v>
      </c>
      <c r="O11597" s="12" t="s">
        <v>29</v>
      </c>
      <c r="P11597" s="12" t="s">
        <v>5430</v>
      </c>
      <c r="Q11597" s="15" t="s">
        <v>51403</v>
      </c>
      <c r="R11597" s="12" t="s">
        <v>42</v>
      </c>
      <c r="S11597" s="11" t="s">
        <v>51404</v>
      </c>
      <c r="T11597" s="11" t="s">
        <v>51405</v>
      </c>
    </row>
    <row x14ac:dyDescent="0.25" r="11598" customHeight="1" ht="19.5">
      <c r="A11598" s="10">
        <v>45227</v>
      </c>
      <c r="B11598" s="11" t="s">
        <v>51406</v>
      </c>
      <c r="C11598" s="11" t="s">
        <v>5816</v>
      </c>
      <c r="D11598" s="12"/>
      <c r="E11598" s="13">
        <v>16637014813</v>
      </c>
      <c r="F11598" s="11" t="s">
        <v>51407</v>
      </c>
      <c r="G11598" s="12" t="s">
        <v>56</v>
      </c>
      <c r="H11598" s="12"/>
      <c r="I11598" s="14" t="s">
        <v>142</v>
      </c>
      <c r="J11598" s="12" t="s">
        <v>24</v>
      </c>
      <c r="K11598" s="12" t="s">
        <v>25</v>
      </c>
      <c r="L11598" s="12" t="s">
        <v>39</v>
      </c>
      <c r="M11598" s="11" t="s">
        <v>27</v>
      </c>
      <c r="N11598" s="11" t="s">
        <v>28</v>
      </c>
      <c r="O11598" s="12" t="s">
        <v>29</v>
      </c>
      <c r="P11598" s="12" t="s">
        <v>5807</v>
      </c>
      <c r="Q11598" s="15" t="s">
        <v>51408</v>
      </c>
      <c r="R11598" s="12" t="s">
        <v>42</v>
      </c>
      <c r="S11598" s="11" t="s">
        <v>51409</v>
      </c>
      <c r="T11598" s="11" t="s">
        <v>51410</v>
      </c>
    </row>
    <row x14ac:dyDescent="0.25" r="11599" customHeight="1" ht="19.5">
      <c r="A11599" s="10">
        <v>45226</v>
      </c>
      <c r="B11599" s="11" t="s">
        <v>51411</v>
      </c>
      <c r="C11599" s="11" t="s">
        <v>4867</v>
      </c>
      <c r="D11599" s="12"/>
      <c r="E11599" s="13" t="s">
        <v>51412</v>
      </c>
      <c r="F11599" s="11" t="s">
        <v>51413</v>
      </c>
      <c r="G11599" s="12" t="s">
        <v>74</v>
      </c>
      <c r="H11599" s="12" t="s">
        <v>98</v>
      </c>
      <c r="I11599" s="14" t="s">
        <v>4870</v>
      </c>
      <c r="J11599" s="12" t="s">
        <v>24</v>
      </c>
      <c r="K11599" s="12" t="s">
        <v>25</v>
      </c>
      <c r="L11599" s="12" t="s">
        <v>39</v>
      </c>
      <c r="M11599" s="11" t="s">
        <v>149</v>
      </c>
      <c r="N11599" s="11" t="s">
        <v>4871</v>
      </c>
      <c r="O11599" s="12" t="s">
        <v>29</v>
      </c>
      <c r="P11599" s="12"/>
      <c r="Q11599" s="15" t="s">
        <v>51414</v>
      </c>
      <c r="R11599" s="12" t="s">
        <v>42</v>
      </c>
      <c r="S11599" s="11" t="s">
        <v>51415</v>
      </c>
      <c r="T11599" s="11" t="s">
        <v>4899</v>
      </c>
    </row>
    <row x14ac:dyDescent="0.25" r="11600" customHeight="1" ht="19.5">
      <c r="A11600" s="10">
        <v>45227</v>
      </c>
      <c r="B11600" s="11" t="s">
        <v>51416</v>
      </c>
      <c r="C11600" s="11" t="s">
        <v>5811</v>
      </c>
      <c r="D11600" s="12"/>
      <c r="E11600" s="13">
        <v>18694093777</v>
      </c>
      <c r="F11600" s="11" t="s">
        <v>51417</v>
      </c>
      <c r="G11600" s="12" t="s">
        <v>216</v>
      </c>
      <c r="H11600" s="12"/>
      <c r="I11600" s="14" t="s">
        <v>49</v>
      </c>
      <c r="J11600" s="12" t="s">
        <v>24</v>
      </c>
      <c r="K11600" s="12" t="s">
        <v>25</v>
      </c>
      <c r="L11600" s="12" t="s">
        <v>39</v>
      </c>
      <c r="M11600" s="11" t="s">
        <v>40</v>
      </c>
      <c r="N11600" s="11" t="s">
        <v>28</v>
      </c>
      <c r="O11600" s="12" t="s">
        <v>29</v>
      </c>
      <c r="P11600" s="12"/>
      <c r="Q11600" s="15" t="s">
        <v>51418</v>
      </c>
      <c r="R11600" s="12" t="s">
        <v>42</v>
      </c>
      <c r="S11600" s="11" t="s">
        <v>51419</v>
      </c>
      <c r="T11600" s="11" t="s">
        <v>51420</v>
      </c>
    </row>
    <row x14ac:dyDescent="0.25" r="11601" customHeight="1" ht="19.5">
      <c r="A11601" s="10">
        <v>45228</v>
      </c>
      <c r="B11601" s="11" t="s">
        <v>51421</v>
      </c>
      <c r="C11601" s="11" t="s">
        <v>5684</v>
      </c>
      <c r="D11601" s="12"/>
      <c r="E11601" s="13">
        <v>15587908828</v>
      </c>
      <c r="F11601" s="11" t="s">
        <v>16317</v>
      </c>
      <c r="G11601" s="12" t="s">
        <v>37</v>
      </c>
      <c r="H11601" s="12"/>
      <c r="I11601" s="14" t="s">
        <v>486</v>
      </c>
      <c r="J11601" s="12" t="s">
        <v>24</v>
      </c>
      <c r="K11601" s="12" t="s">
        <v>25</v>
      </c>
      <c r="L11601" s="12" t="s">
        <v>39</v>
      </c>
      <c r="M11601" s="11" t="s">
        <v>27</v>
      </c>
      <c r="N11601" s="11" t="s">
        <v>183</v>
      </c>
      <c r="O11601" s="12" t="s">
        <v>29</v>
      </c>
      <c r="P11601" s="12"/>
      <c r="Q11601" s="15" t="s">
        <v>51422</v>
      </c>
      <c r="R11601" s="12" t="s">
        <v>42</v>
      </c>
      <c r="S11601" s="11" t="s">
        <v>51423</v>
      </c>
      <c r="T11601" s="11" t="s">
        <v>51424</v>
      </c>
    </row>
    <row x14ac:dyDescent="0.25" r="11602" customHeight="1" ht="19.5">
      <c r="A11602" s="10">
        <v>45227</v>
      </c>
      <c r="B11602" s="11" t="s">
        <v>51425</v>
      </c>
      <c r="C11602" s="11" t="s">
        <v>6859</v>
      </c>
      <c r="D11602" s="12"/>
      <c r="E11602" s="13" t="s">
        <v>51426</v>
      </c>
      <c r="F11602" s="11" t="s">
        <v>51427</v>
      </c>
      <c r="G11602" s="12" t="s">
        <v>74</v>
      </c>
      <c r="H11602" s="12"/>
      <c r="I11602" s="14" t="s">
        <v>148</v>
      </c>
      <c r="J11602" s="12" t="s">
        <v>24</v>
      </c>
      <c r="K11602" s="12" t="s">
        <v>25</v>
      </c>
      <c r="L11602" s="12" t="s">
        <v>39</v>
      </c>
      <c r="M11602" s="11" t="s">
        <v>149</v>
      </c>
      <c r="N11602" s="11" t="s">
        <v>4871</v>
      </c>
      <c r="O11602" s="12" t="s">
        <v>29</v>
      </c>
      <c r="P11602" s="12"/>
      <c r="Q11602" s="15" t="s">
        <v>51428</v>
      </c>
      <c r="R11602" s="12" t="s">
        <v>148</v>
      </c>
      <c r="S11602" s="11" t="s">
        <v>51429</v>
      </c>
      <c r="T11602" s="11" t="s">
        <v>4934</v>
      </c>
    </row>
    <row x14ac:dyDescent="0.25" r="11603" customHeight="1" ht="19.5">
      <c r="A11603" s="10">
        <v>45227</v>
      </c>
      <c r="B11603" s="11" t="s">
        <v>51430</v>
      </c>
      <c r="C11603" s="11" t="s">
        <v>4499</v>
      </c>
      <c r="D11603" s="12"/>
      <c r="E11603" s="13">
        <v>13197323198</v>
      </c>
      <c r="F11603" s="11" t="s">
        <v>47028</v>
      </c>
      <c r="G11603" s="12" t="s">
        <v>115</v>
      </c>
      <c r="H11603" s="12"/>
      <c r="I11603" s="14" t="s">
        <v>75</v>
      </c>
      <c r="J11603" s="12" t="s">
        <v>24</v>
      </c>
      <c r="K11603" s="12" t="s">
        <v>25</v>
      </c>
      <c r="L11603" s="12" t="s">
        <v>39</v>
      </c>
      <c r="M11603" s="11" t="s">
        <v>27</v>
      </c>
      <c r="N11603" s="11" t="s">
        <v>183</v>
      </c>
      <c r="O11603" s="12" t="s">
        <v>29</v>
      </c>
      <c r="P11603" s="12"/>
      <c r="Q11603" s="15" t="s">
        <v>51431</v>
      </c>
      <c r="R11603" s="12" t="s">
        <v>42</v>
      </c>
      <c r="S11603" s="11" t="s">
        <v>51432</v>
      </c>
      <c r="T11603" s="11" t="s">
        <v>51433</v>
      </c>
    </row>
    <row x14ac:dyDescent="0.25" r="11604" customHeight="1" ht="19.5">
      <c r="A11604" s="10">
        <v>45228</v>
      </c>
      <c r="B11604" s="11" t="s">
        <v>51434</v>
      </c>
      <c r="C11604" s="11" t="s">
        <v>5811</v>
      </c>
      <c r="D11604" s="12"/>
      <c r="E11604" s="13">
        <v>15549305815</v>
      </c>
      <c r="F11604" s="11" t="s">
        <v>49602</v>
      </c>
      <c r="G11604" s="12" t="s">
        <v>74</v>
      </c>
      <c r="H11604" s="12"/>
      <c r="I11604" s="14" t="s">
        <v>2649</v>
      </c>
      <c r="J11604" s="12" t="s">
        <v>24</v>
      </c>
      <c r="K11604" s="12" t="s">
        <v>25</v>
      </c>
      <c r="L11604" s="12" t="s">
        <v>39</v>
      </c>
      <c r="M11604" s="11" t="s">
        <v>40</v>
      </c>
      <c r="N11604" s="11" t="s">
        <v>28</v>
      </c>
      <c r="O11604" s="12" t="s">
        <v>29</v>
      </c>
      <c r="P11604" s="12"/>
      <c r="Q11604" s="15" t="s">
        <v>51435</v>
      </c>
      <c r="R11604" s="12" t="s">
        <v>42</v>
      </c>
      <c r="S11604" s="11" t="s">
        <v>51436</v>
      </c>
      <c r="T11604" s="11" t="s">
        <v>51437</v>
      </c>
    </row>
    <row x14ac:dyDescent="0.25" r="11605" customHeight="1" ht="19.5">
      <c r="A11605" s="10">
        <v>45227</v>
      </c>
      <c r="B11605" s="11" t="s">
        <v>51438</v>
      </c>
      <c r="C11605" s="11" t="s">
        <v>4882</v>
      </c>
      <c r="D11605" s="12"/>
      <c r="E11605" s="13" t="s">
        <v>51439</v>
      </c>
      <c r="F11605" s="11" t="s">
        <v>51440</v>
      </c>
      <c r="G11605" s="12" t="s">
        <v>74</v>
      </c>
      <c r="H11605" s="12"/>
      <c r="I11605" s="14" t="s">
        <v>148</v>
      </c>
      <c r="J11605" s="12" t="s">
        <v>24</v>
      </c>
      <c r="K11605" s="12" t="s">
        <v>25</v>
      </c>
      <c r="L11605" s="12" t="s">
        <v>39</v>
      </c>
      <c r="M11605" s="11" t="s">
        <v>149</v>
      </c>
      <c r="N11605" s="11" t="s">
        <v>4871</v>
      </c>
      <c r="O11605" s="12" t="s">
        <v>29</v>
      </c>
      <c r="P11605" s="12"/>
      <c r="Q11605" s="15" t="s">
        <v>51441</v>
      </c>
      <c r="R11605" s="12" t="s">
        <v>148</v>
      </c>
      <c r="S11605" s="11" t="s">
        <v>51442</v>
      </c>
      <c r="T11605" s="11" t="s">
        <v>4978</v>
      </c>
    </row>
    <row x14ac:dyDescent="0.25" r="11606" customHeight="1" ht="19.5">
      <c r="A11606" s="10">
        <v>45226</v>
      </c>
      <c r="B11606" s="11" t="s">
        <v>51443</v>
      </c>
      <c r="C11606" s="11" t="s">
        <v>5288</v>
      </c>
      <c r="D11606" s="12"/>
      <c r="E11606" s="13">
        <v>13277258673</v>
      </c>
      <c r="F11606" s="11" t="s">
        <v>51444</v>
      </c>
      <c r="G11606" s="12" t="s">
        <v>37</v>
      </c>
      <c r="H11606" s="12"/>
      <c r="I11606" s="14" t="s">
        <v>87</v>
      </c>
      <c r="J11606" s="12" t="s">
        <v>24</v>
      </c>
      <c r="K11606" s="12" t="s">
        <v>25</v>
      </c>
      <c r="L11606" s="12" t="s">
        <v>39</v>
      </c>
      <c r="M11606" s="11" t="s">
        <v>27</v>
      </c>
      <c r="N11606" s="11" t="s">
        <v>4871</v>
      </c>
      <c r="O11606" s="12" t="s">
        <v>29</v>
      </c>
      <c r="P11606" s="12"/>
      <c r="Q11606" s="15" t="s">
        <v>51445</v>
      </c>
      <c r="R11606" s="12" t="s">
        <v>148</v>
      </c>
      <c r="S11606" s="11" t="s">
        <v>51446</v>
      </c>
      <c r="T11606" s="11" t="s">
        <v>5291</v>
      </c>
    </row>
    <row x14ac:dyDescent="0.25" r="11607" customHeight="1" ht="19.5">
      <c r="A11607" s="10">
        <v>45228</v>
      </c>
      <c r="B11607" s="11" t="s">
        <v>51447</v>
      </c>
      <c r="C11607" s="11" t="s">
        <v>5631</v>
      </c>
      <c r="D11607" s="12"/>
      <c r="E11607" s="13">
        <v>15572782695</v>
      </c>
      <c r="F11607" s="11" t="s">
        <v>51448</v>
      </c>
      <c r="G11607" s="12" t="s">
        <v>23</v>
      </c>
      <c r="H11607" s="12"/>
      <c r="I11607" s="14" t="s">
        <v>68</v>
      </c>
      <c r="J11607" s="12" t="s">
        <v>24</v>
      </c>
      <c r="K11607" s="12" t="s">
        <v>25</v>
      </c>
      <c r="L11607" s="12" t="s">
        <v>39</v>
      </c>
      <c r="M11607" s="11" t="s">
        <v>27</v>
      </c>
      <c r="N11607" s="11" t="s">
        <v>183</v>
      </c>
      <c r="O11607" s="12" t="s">
        <v>29</v>
      </c>
      <c r="P11607" s="12"/>
      <c r="Q11607" s="15" t="s">
        <v>51449</v>
      </c>
      <c r="R11607" s="12" t="s">
        <v>42</v>
      </c>
      <c r="S11607" s="11" t="s">
        <v>51450</v>
      </c>
      <c r="T11607" s="11" t="s">
        <v>51451</v>
      </c>
    </row>
    <row x14ac:dyDescent="0.25" r="11608" customHeight="1" ht="19.5">
      <c r="A11608" s="10">
        <v>45227</v>
      </c>
      <c r="B11608" s="11" t="s">
        <v>51452</v>
      </c>
      <c r="C11608" s="11" t="s">
        <v>4882</v>
      </c>
      <c r="D11608" s="12"/>
      <c r="E11608" s="13" t="s">
        <v>51453</v>
      </c>
      <c r="F11608" s="11" t="s">
        <v>51454</v>
      </c>
      <c r="G11608" s="12" t="s">
        <v>74</v>
      </c>
      <c r="H11608" s="12" t="s">
        <v>86</v>
      </c>
      <c r="I11608" s="14" t="s">
        <v>148</v>
      </c>
      <c r="J11608" s="12" t="s">
        <v>24</v>
      </c>
      <c r="K11608" s="12" t="s">
        <v>25</v>
      </c>
      <c r="L11608" s="12" t="s">
        <v>39</v>
      </c>
      <c r="M11608" s="11" t="s">
        <v>149</v>
      </c>
      <c r="N11608" s="11" t="s">
        <v>4871</v>
      </c>
      <c r="O11608" s="12" t="s">
        <v>29</v>
      </c>
      <c r="P11608" s="12"/>
      <c r="Q11608" s="15" t="s">
        <v>51455</v>
      </c>
      <c r="R11608" s="12" t="s">
        <v>148</v>
      </c>
      <c r="S11608" s="11" t="s">
        <v>51456</v>
      </c>
      <c r="T11608" s="11" t="s">
        <v>4887</v>
      </c>
    </row>
    <row x14ac:dyDescent="0.25" r="11609" customHeight="1" ht="19.5">
      <c r="A11609" s="10">
        <v>45228</v>
      </c>
      <c r="B11609" s="11" t="s">
        <v>51457</v>
      </c>
      <c r="C11609" s="11" t="s">
        <v>4867</v>
      </c>
      <c r="D11609" s="12"/>
      <c r="E11609" s="13" t="s">
        <v>51458</v>
      </c>
      <c r="F11609" s="11" t="s">
        <v>28547</v>
      </c>
      <c r="G11609" s="12" t="s">
        <v>74</v>
      </c>
      <c r="H11609" s="12" t="s">
        <v>98</v>
      </c>
      <c r="I11609" s="14" t="s">
        <v>4870</v>
      </c>
      <c r="J11609" s="12" t="s">
        <v>24</v>
      </c>
      <c r="K11609" s="12" t="s">
        <v>25</v>
      </c>
      <c r="L11609" s="12" t="s">
        <v>39</v>
      </c>
      <c r="M11609" s="11" t="s">
        <v>149</v>
      </c>
      <c r="N11609" s="11" t="s">
        <v>4871</v>
      </c>
      <c r="O11609" s="12" t="s">
        <v>29</v>
      </c>
      <c r="P11609" s="12"/>
      <c r="Q11609" s="15" t="s">
        <v>51459</v>
      </c>
      <c r="R11609" s="12" t="s">
        <v>42</v>
      </c>
      <c r="S11609" s="11" t="s">
        <v>51460</v>
      </c>
      <c r="T11609" s="11" t="s">
        <v>4899</v>
      </c>
    </row>
    <row x14ac:dyDescent="0.25" r="11610" customHeight="1" ht="19.5">
      <c r="A11610" s="10">
        <v>45226</v>
      </c>
      <c r="B11610" s="11" t="s">
        <v>51461</v>
      </c>
      <c r="C11610" s="11" t="s">
        <v>4882</v>
      </c>
      <c r="D11610" s="12"/>
      <c r="E11610" s="13" t="s">
        <v>51462</v>
      </c>
      <c r="F11610" s="11" t="s">
        <v>4316</v>
      </c>
      <c r="G11610" s="12" t="s">
        <v>74</v>
      </c>
      <c r="H11610" s="12" t="s">
        <v>98</v>
      </c>
      <c r="I11610" s="14" t="s">
        <v>148</v>
      </c>
      <c r="J11610" s="12" t="s">
        <v>24</v>
      </c>
      <c r="K11610" s="12" t="s">
        <v>25</v>
      </c>
      <c r="L11610" s="12" t="s">
        <v>39</v>
      </c>
      <c r="M11610" s="11" t="s">
        <v>149</v>
      </c>
      <c r="N11610" s="11" t="s">
        <v>4871</v>
      </c>
      <c r="O11610" s="12" t="s">
        <v>29</v>
      </c>
      <c r="P11610" s="12"/>
      <c r="Q11610" s="15" t="s">
        <v>51463</v>
      </c>
      <c r="R11610" s="12" t="s">
        <v>148</v>
      </c>
      <c r="S11610" s="11" t="s">
        <v>43022</v>
      </c>
      <c r="T11610" s="11" t="s">
        <v>5318</v>
      </c>
    </row>
    <row x14ac:dyDescent="0.25" r="11611" customHeight="1" ht="19.5">
      <c r="A11611" s="10">
        <v>45226</v>
      </c>
      <c r="B11611" s="11" t="s">
        <v>51464</v>
      </c>
      <c r="C11611" s="11" t="s">
        <v>4867</v>
      </c>
      <c r="D11611" s="12"/>
      <c r="E11611" s="13" t="s">
        <v>51465</v>
      </c>
      <c r="F11611" s="11" t="s">
        <v>51466</v>
      </c>
      <c r="G11611" s="12" t="s">
        <v>74</v>
      </c>
      <c r="H11611" s="12"/>
      <c r="I11611" s="14" t="s">
        <v>4870</v>
      </c>
      <c r="J11611" s="12" t="s">
        <v>24</v>
      </c>
      <c r="K11611" s="12" t="s">
        <v>25</v>
      </c>
      <c r="L11611" s="12" t="s">
        <v>39</v>
      </c>
      <c r="M11611" s="11" t="s">
        <v>149</v>
      </c>
      <c r="N11611" s="11" t="s">
        <v>4871</v>
      </c>
      <c r="O11611" s="12" t="s">
        <v>29</v>
      </c>
      <c r="P11611" s="12"/>
      <c r="Q11611" s="15" t="s">
        <v>51467</v>
      </c>
      <c r="R11611" s="12" t="s">
        <v>148</v>
      </c>
      <c r="S11611" s="11" t="s">
        <v>51468</v>
      </c>
      <c r="T11611" s="11" t="s">
        <v>4874</v>
      </c>
    </row>
    <row x14ac:dyDescent="0.25" r="11612" customHeight="1" ht="19.5">
      <c r="A11612" s="10">
        <v>45226</v>
      </c>
      <c r="B11612" s="11" t="s">
        <v>51469</v>
      </c>
      <c r="C11612" s="11" t="s">
        <v>4767</v>
      </c>
      <c r="D11612" s="12"/>
      <c r="E11612" s="13">
        <v>18674202787</v>
      </c>
      <c r="F11612" s="11" t="s">
        <v>51470</v>
      </c>
      <c r="G11612" s="12" t="s">
        <v>37</v>
      </c>
      <c r="H11612" s="12" t="s">
        <v>98</v>
      </c>
      <c r="I11612" s="14" t="s">
        <v>486</v>
      </c>
      <c r="J11612" s="12" t="s">
        <v>24</v>
      </c>
      <c r="K11612" s="12" t="s">
        <v>25</v>
      </c>
      <c r="L11612" s="12" t="s">
        <v>39</v>
      </c>
      <c r="M11612" s="11" t="s">
        <v>27</v>
      </c>
      <c r="N11612" s="11" t="s">
        <v>4770</v>
      </c>
      <c r="O11612" s="12" t="s">
        <v>29</v>
      </c>
      <c r="P11612" s="12"/>
      <c r="Q11612" s="15" t="s">
        <v>51471</v>
      </c>
      <c r="R11612" s="12" t="s">
        <v>4769</v>
      </c>
      <c r="S11612" s="11" t="s">
        <v>51472</v>
      </c>
      <c r="T11612" s="11"/>
    </row>
    <row x14ac:dyDescent="0.25" r="11613" customHeight="1" ht="19.5">
      <c r="A11613" s="10">
        <v>45227</v>
      </c>
      <c r="B11613" s="11" t="s">
        <v>51473</v>
      </c>
      <c r="C11613" s="11" t="s">
        <v>4867</v>
      </c>
      <c r="D11613" s="12"/>
      <c r="E11613" s="13" t="s">
        <v>51474</v>
      </c>
      <c r="F11613" s="11" t="s">
        <v>51475</v>
      </c>
      <c r="G11613" s="12" t="s">
        <v>74</v>
      </c>
      <c r="H11613" s="12"/>
      <c r="I11613" s="14" t="s">
        <v>4870</v>
      </c>
      <c r="J11613" s="12" t="s">
        <v>24</v>
      </c>
      <c r="K11613" s="12" t="s">
        <v>25</v>
      </c>
      <c r="L11613" s="12" t="s">
        <v>39</v>
      </c>
      <c r="M11613" s="11" t="s">
        <v>149</v>
      </c>
      <c r="N11613" s="11" t="s">
        <v>4871</v>
      </c>
      <c r="O11613" s="12" t="s">
        <v>29</v>
      </c>
      <c r="P11613" s="12"/>
      <c r="Q11613" s="15" t="s">
        <v>51476</v>
      </c>
      <c r="R11613" s="12" t="s">
        <v>148</v>
      </c>
      <c r="S11613" s="11" t="s">
        <v>51477</v>
      </c>
      <c r="T11613" s="11" t="s">
        <v>4874</v>
      </c>
    </row>
    <row x14ac:dyDescent="0.25" r="11614" customHeight="1" ht="19.5">
      <c r="A11614" s="10">
        <v>45228</v>
      </c>
      <c r="B11614" s="11" t="s">
        <v>51478</v>
      </c>
      <c r="C11614" s="11" t="s">
        <v>6252</v>
      </c>
      <c r="D11614" s="12"/>
      <c r="E11614" s="13">
        <v>15587917559</v>
      </c>
      <c r="F11614" s="11" t="s">
        <v>51479</v>
      </c>
      <c r="G11614" s="12" t="s">
        <v>62</v>
      </c>
      <c r="H11614" s="12" t="s">
        <v>86</v>
      </c>
      <c r="I11614" s="14" t="s">
        <v>850</v>
      </c>
      <c r="J11614" s="12" t="s">
        <v>24</v>
      </c>
      <c r="K11614" s="12" t="s">
        <v>69</v>
      </c>
      <c r="L11614" s="12" t="s">
        <v>39</v>
      </c>
      <c r="M11614" s="11" t="s">
        <v>27</v>
      </c>
      <c r="N11614" s="11" t="s">
        <v>28</v>
      </c>
      <c r="O11614" s="12" t="s">
        <v>29</v>
      </c>
      <c r="P11614" s="12"/>
      <c r="Q11614" s="15" t="s">
        <v>51480</v>
      </c>
      <c r="R11614" s="12" t="s">
        <v>42</v>
      </c>
      <c r="S11614" s="11" t="s">
        <v>51481</v>
      </c>
      <c r="T11614" s="11" t="s">
        <v>51482</v>
      </c>
    </row>
    <row x14ac:dyDescent="0.25" r="11615" customHeight="1" ht="19.5">
      <c r="A11615" s="10">
        <v>45228</v>
      </c>
      <c r="B11615" s="11" t="s">
        <v>51483</v>
      </c>
      <c r="C11615" s="11" t="s">
        <v>5811</v>
      </c>
      <c r="D11615" s="12"/>
      <c r="E11615" s="13">
        <v>15549308169</v>
      </c>
      <c r="F11615" s="11" t="s">
        <v>51484</v>
      </c>
      <c r="G11615" s="12" t="s">
        <v>37</v>
      </c>
      <c r="H11615" s="12" t="s">
        <v>98</v>
      </c>
      <c r="I11615" s="14" t="s">
        <v>850</v>
      </c>
      <c r="J11615" s="12" t="s">
        <v>24</v>
      </c>
      <c r="K11615" s="12" t="s">
        <v>25</v>
      </c>
      <c r="L11615" s="12" t="s">
        <v>39</v>
      </c>
      <c r="M11615" s="11" t="s">
        <v>27</v>
      </c>
      <c r="N11615" s="11" t="s">
        <v>28</v>
      </c>
      <c r="O11615" s="12" t="s">
        <v>29</v>
      </c>
      <c r="P11615" s="12"/>
      <c r="Q11615" s="15" t="s">
        <v>51485</v>
      </c>
      <c r="R11615" s="12" t="s">
        <v>42</v>
      </c>
      <c r="S11615" s="11" t="s">
        <v>51486</v>
      </c>
      <c r="T11615" s="11" t="s">
        <v>51487</v>
      </c>
    </row>
    <row x14ac:dyDescent="0.25" r="11616" customHeight="1" ht="19.5">
      <c r="A11616" s="10">
        <v>45226</v>
      </c>
      <c r="B11616" s="11" t="s">
        <v>51488</v>
      </c>
      <c r="C11616" s="11" t="s">
        <v>5811</v>
      </c>
      <c r="D11616" s="12"/>
      <c r="E11616" s="13">
        <v>18527305596</v>
      </c>
      <c r="F11616" s="11" t="s">
        <v>51489</v>
      </c>
      <c r="G11616" s="12" t="s">
        <v>74</v>
      </c>
      <c r="H11616" s="12"/>
      <c r="I11616" s="14" t="s">
        <v>486</v>
      </c>
      <c r="J11616" s="12" t="s">
        <v>24</v>
      </c>
      <c r="K11616" s="12" t="s">
        <v>25</v>
      </c>
      <c r="L11616" s="12" t="s">
        <v>39</v>
      </c>
      <c r="M11616" s="11" t="s">
        <v>40</v>
      </c>
      <c r="N11616" s="11" t="s">
        <v>28</v>
      </c>
      <c r="O11616" s="12" t="s">
        <v>29</v>
      </c>
      <c r="P11616" s="12"/>
      <c r="Q11616" s="15" t="s">
        <v>51490</v>
      </c>
      <c r="R11616" s="12" t="s">
        <v>42</v>
      </c>
      <c r="S11616" s="11" t="s">
        <v>51491</v>
      </c>
      <c r="T11616" s="11" t="s">
        <v>51492</v>
      </c>
    </row>
    <row x14ac:dyDescent="0.25" r="11617" customHeight="1" ht="19.5">
      <c r="A11617" s="10">
        <v>45228</v>
      </c>
      <c r="B11617" s="11" t="s">
        <v>51493</v>
      </c>
      <c r="C11617" s="11" t="s">
        <v>5060</v>
      </c>
      <c r="D11617" s="12"/>
      <c r="E11617" s="13" t="s">
        <v>51494</v>
      </c>
      <c r="F11617" s="11" t="s">
        <v>51495</v>
      </c>
      <c r="G11617" s="12" t="s">
        <v>74</v>
      </c>
      <c r="H11617" s="12"/>
      <c r="I11617" s="14" t="s">
        <v>4975</v>
      </c>
      <c r="J11617" s="12" t="s">
        <v>24</v>
      </c>
      <c r="K11617" s="12" t="s">
        <v>25</v>
      </c>
      <c r="L11617" s="12" t="s">
        <v>39</v>
      </c>
      <c r="M11617" s="11" t="s">
        <v>149</v>
      </c>
      <c r="N11617" s="11" t="s">
        <v>4871</v>
      </c>
      <c r="O11617" s="12" t="s">
        <v>29</v>
      </c>
      <c r="P11617" s="12"/>
      <c r="Q11617" s="15" t="s">
        <v>51496</v>
      </c>
      <c r="R11617" s="12" t="s">
        <v>148</v>
      </c>
      <c r="S11617" s="11" t="s">
        <v>51497</v>
      </c>
      <c r="T11617" s="11" t="s">
        <v>4874</v>
      </c>
    </row>
    <row x14ac:dyDescent="0.25" r="11618" customHeight="1" ht="19.5">
      <c r="A11618" s="10">
        <v>45226</v>
      </c>
      <c r="B11618" s="11" t="s">
        <v>51498</v>
      </c>
      <c r="C11618" s="11" t="s">
        <v>4882</v>
      </c>
      <c r="D11618" s="12"/>
      <c r="E11618" s="13" t="s">
        <v>51499</v>
      </c>
      <c r="F11618" s="11" t="s">
        <v>3119</v>
      </c>
      <c r="G11618" s="12" t="s">
        <v>74</v>
      </c>
      <c r="H11618" s="12" t="s">
        <v>86</v>
      </c>
      <c r="I11618" s="14" t="s">
        <v>148</v>
      </c>
      <c r="J11618" s="12" t="s">
        <v>24</v>
      </c>
      <c r="K11618" s="12" t="s">
        <v>25</v>
      </c>
      <c r="L11618" s="12" t="s">
        <v>39</v>
      </c>
      <c r="M11618" s="11" t="s">
        <v>149</v>
      </c>
      <c r="N11618" s="11" t="s">
        <v>4871</v>
      </c>
      <c r="O11618" s="12" t="s">
        <v>29</v>
      </c>
      <c r="P11618" s="12"/>
      <c r="Q11618" s="15" t="s">
        <v>51500</v>
      </c>
      <c r="R11618" s="12" t="s">
        <v>148</v>
      </c>
      <c r="S11618" s="11" t="s">
        <v>51501</v>
      </c>
      <c r="T11618" s="11" t="s">
        <v>4893</v>
      </c>
    </row>
    <row x14ac:dyDescent="0.25" r="11619" customHeight="1" ht="19.5">
      <c r="A11619" s="10">
        <v>45228</v>
      </c>
      <c r="B11619" s="11" t="s">
        <v>51502</v>
      </c>
      <c r="C11619" s="11" t="s">
        <v>4882</v>
      </c>
      <c r="D11619" s="12"/>
      <c r="E11619" s="13" t="s">
        <v>51503</v>
      </c>
      <c r="F11619" s="11" t="s">
        <v>51504</v>
      </c>
      <c r="G11619" s="12" t="s">
        <v>74</v>
      </c>
      <c r="H11619" s="12" t="s">
        <v>357</v>
      </c>
      <c r="I11619" s="14" t="s">
        <v>148</v>
      </c>
      <c r="J11619" s="12" t="s">
        <v>24</v>
      </c>
      <c r="K11619" s="12" t="s">
        <v>25</v>
      </c>
      <c r="L11619" s="12" t="s">
        <v>39</v>
      </c>
      <c r="M11619" s="11" t="s">
        <v>149</v>
      </c>
      <c r="N11619" s="11" t="s">
        <v>4871</v>
      </c>
      <c r="O11619" s="12" t="s">
        <v>29</v>
      </c>
      <c r="P11619" s="12"/>
      <c r="Q11619" s="15" t="s">
        <v>51505</v>
      </c>
      <c r="R11619" s="12" t="s">
        <v>148</v>
      </c>
      <c r="S11619" s="11" t="s">
        <v>51506</v>
      </c>
      <c r="T11619" s="11" t="s">
        <v>4874</v>
      </c>
    </row>
    <row x14ac:dyDescent="0.25" r="11620" customHeight="1" ht="19.5">
      <c r="A11620" s="10">
        <v>45227</v>
      </c>
      <c r="B11620" s="11" t="s">
        <v>51507</v>
      </c>
      <c r="C11620" s="11" t="s">
        <v>5811</v>
      </c>
      <c r="D11620" s="12"/>
      <c r="E11620" s="13">
        <v>15587958315</v>
      </c>
      <c r="F11620" s="11" t="s">
        <v>51508</v>
      </c>
      <c r="G11620" s="12" t="s">
        <v>74</v>
      </c>
      <c r="H11620" s="12"/>
      <c r="I11620" s="14" t="s">
        <v>381</v>
      </c>
      <c r="J11620" s="12" t="s">
        <v>24</v>
      </c>
      <c r="K11620" s="12" t="s">
        <v>25</v>
      </c>
      <c r="L11620" s="12" t="s">
        <v>39</v>
      </c>
      <c r="M11620" s="11" t="s">
        <v>27</v>
      </c>
      <c r="N11620" s="11" t="s">
        <v>28</v>
      </c>
      <c r="O11620" s="12" t="s">
        <v>29</v>
      </c>
      <c r="P11620" s="12"/>
      <c r="Q11620" s="15" t="s">
        <v>51509</v>
      </c>
      <c r="R11620" s="12" t="s">
        <v>42</v>
      </c>
      <c r="S11620" s="11" t="s">
        <v>51510</v>
      </c>
      <c r="T11620" s="11" t="s">
        <v>51511</v>
      </c>
    </row>
    <row x14ac:dyDescent="0.25" r="11621" customHeight="1" ht="19.5">
      <c r="A11621" s="10">
        <v>45227</v>
      </c>
      <c r="B11621" s="11" t="s">
        <v>51512</v>
      </c>
      <c r="C11621" s="11" t="s">
        <v>4882</v>
      </c>
      <c r="D11621" s="12"/>
      <c r="E11621" s="13" t="s">
        <v>51513</v>
      </c>
      <c r="F11621" s="11" t="s">
        <v>51514</v>
      </c>
      <c r="G11621" s="12" t="s">
        <v>74</v>
      </c>
      <c r="H11621" s="12"/>
      <c r="I11621" s="14" t="s">
        <v>148</v>
      </c>
      <c r="J11621" s="12" t="s">
        <v>24</v>
      </c>
      <c r="K11621" s="12" t="s">
        <v>25</v>
      </c>
      <c r="L11621" s="12" t="s">
        <v>39</v>
      </c>
      <c r="M11621" s="11" t="s">
        <v>149</v>
      </c>
      <c r="N11621" s="11" t="s">
        <v>4871</v>
      </c>
      <c r="O11621" s="12" t="s">
        <v>29</v>
      </c>
      <c r="P11621" s="12"/>
      <c r="Q11621" s="15" t="s">
        <v>51515</v>
      </c>
      <c r="R11621" s="12" t="s">
        <v>148</v>
      </c>
      <c r="S11621" s="11" t="s">
        <v>34030</v>
      </c>
      <c r="T11621" s="11" t="s">
        <v>4978</v>
      </c>
    </row>
    <row x14ac:dyDescent="0.25" r="11622" customHeight="1" ht="19.5">
      <c r="A11622" s="10">
        <v>45226</v>
      </c>
      <c r="B11622" s="11" t="s">
        <v>51516</v>
      </c>
      <c r="C11622" s="11" t="s">
        <v>4867</v>
      </c>
      <c r="D11622" s="12"/>
      <c r="E11622" s="13" t="s">
        <v>51517</v>
      </c>
      <c r="F11622" s="11" t="s">
        <v>51518</v>
      </c>
      <c r="G11622" s="12" t="s">
        <v>74</v>
      </c>
      <c r="H11622" s="12" t="s">
        <v>98</v>
      </c>
      <c r="I11622" s="14" t="s">
        <v>4870</v>
      </c>
      <c r="J11622" s="12" t="s">
        <v>24</v>
      </c>
      <c r="K11622" s="12" t="s">
        <v>25</v>
      </c>
      <c r="L11622" s="12" t="s">
        <v>39</v>
      </c>
      <c r="M11622" s="11" t="s">
        <v>149</v>
      </c>
      <c r="N11622" s="11" t="s">
        <v>4871</v>
      </c>
      <c r="O11622" s="12" t="s">
        <v>29</v>
      </c>
      <c r="P11622" s="12"/>
      <c r="Q11622" s="15" t="s">
        <v>51519</v>
      </c>
      <c r="R11622" s="12" t="s">
        <v>148</v>
      </c>
      <c r="S11622" s="11" t="s">
        <v>51520</v>
      </c>
      <c r="T11622" s="11" t="s">
        <v>4887</v>
      </c>
    </row>
    <row x14ac:dyDescent="0.25" r="11623" customHeight="1" ht="19.5">
      <c r="A11623" s="10">
        <v>45226</v>
      </c>
      <c r="B11623" s="11" t="s">
        <v>51521</v>
      </c>
      <c r="C11623" s="11" t="s">
        <v>5060</v>
      </c>
      <c r="D11623" s="12"/>
      <c r="E11623" s="13" t="s">
        <v>51522</v>
      </c>
      <c r="F11623" s="11" t="s">
        <v>51523</v>
      </c>
      <c r="G11623" s="12" t="s">
        <v>74</v>
      </c>
      <c r="H11623" s="12" t="s">
        <v>98</v>
      </c>
      <c r="I11623" s="14" t="s">
        <v>4975</v>
      </c>
      <c r="J11623" s="12" t="s">
        <v>24</v>
      </c>
      <c r="K11623" s="12" t="s">
        <v>25</v>
      </c>
      <c r="L11623" s="12" t="s">
        <v>39</v>
      </c>
      <c r="M11623" s="11" t="s">
        <v>149</v>
      </c>
      <c r="N11623" s="11" t="s">
        <v>4871</v>
      </c>
      <c r="O11623" s="12" t="s">
        <v>29</v>
      </c>
      <c r="P11623" s="12"/>
      <c r="Q11623" s="15" t="s">
        <v>51524</v>
      </c>
      <c r="R11623" s="12" t="s">
        <v>148</v>
      </c>
      <c r="S11623" s="11" t="s">
        <v>51525</v>
      </c>
      <c r="T11623" s="11" t="s">
        <v>4887</v>
      </c>
    </row>
    <row x14ac:dyDescent="0.25" r="11624" customHeight="1" ht="19.5">
      <c r="A11624" s="10">
        <v>45226</v>
      </c>
      <c r="B11624" s="11" t="s">
        <v>51526</v>
      </c>
      <c r="C11624" s="11" t="s">
        <v>4882</v>
      </c>
      <c r="D11624" s="12"/>
      <c r="E11624" s="13" t="s">
        <v>51527</v>
      </c>
      <c r="F11624" s="11" t="s">
        <v>51528</v>
      </c>
      <c r="G11624" s="12" t="s">
        <v>74</v>
      </c>
      <c r="H11624" s="12"/>
      <c r="I11624" s="14" t="s">
        <v>148</v>
      </c>
      <c r="J11624" s="12" t="s">
        <v>24</v>
      </c>
      <c r="K11624" s="12" t="s">
        <v>25</v>
      </c>
      <c r="L11624" s="12" t="s">
        <v>39</v>
      </c>
      <c r="M11624" s="11" t="s">
        <v>149</v>
      </c>
      <c r="N11624" s="11" t="s">
        <v>4871</v>
      </c>
      <c r="O11624" s="12" t="s">
        <v>29</v>
      </c>
      <c r="P11624" s="12"/>
      <c r="Q11624" s="15" t="s">
        <v>51529</v>
      </c>
      <c r="R11624" s="12" t="s">
        <v>42</v>
      </c>
      <c r="S11624" s="11" t="s">
        <v>51530</v>
      </c>
      <c r="T11624" s="11" t="s">
        <v>51531</v>
      </c>
    </row>
    <row x14ac:dyDescent="0.25" r="11625" customHeight="1" ht="19.5">
      <c r="A11625" s="10">
        <v>45226</v>
      </c>
      <c r="B11625" s="11" t="s">
        <v>51532</v>
      </c>
      <c r="C11625" s="11" t="s">
        <v>51533</v>
      </c>
      <c r="D11625" s="12"/>
      <c r="E11625" s="13">
        <v>19986690999</v>
      </c>
      <c r="F11625" s="11" t="s">
        <v>51534</v>
      </c>
      <c r="G11625" s="12" t="s">
        <v>74</v>
      </c>
      <c r="H11625" s="12"/>
      <c r="I11625" s="14" t="s">
        <v>8225</v>
      </c>
      <c r="J11625" s="12" t="s">
        <v>24</v>
      </c>
      <c r="K11625" s="12" t="s">
        <v>25</v>
      </c>
      <c r="L11625" s="12" t="s">
        <v>26</v>
      </c>
      <c r="M11625" s="11" t="s">
        <v>149</v>
      </c>
      <c r="N11625" s="11" t="s">
        <v>51535</v>
      </c>
      <c r="O11625" s="12" t="s">
        <v>29</v>
      </c>
      <c r="P11625" s="12"/>
      <c r="Q11625" s="15" t="s">
        <v>51536</v>
      </c>
      <c r="R11625" s="12" t="s">
        <v>42</v>
      </c>
      <c r="S11625" s="11" t="s">
        <v>51537</v>
      </c>
      <c r="T11625" s="11" t="s">
        <v>51538</v>
      </c>
    </row>
    <row x14ac:dyDescent="0.25" r="11626" customHeight="1" ht="19.5">
      <c r="A11626" s="10">
        <v>45228</v>
      </c>
      <c r="B11626" s="11" t="s">
        <v>51539</v>
      </c>
      <c r="C11626" s="11" t="s">
        <v>51540</v>
      </c>
      <c r="D11626" s="12"/>
      <c r="E11626" s="13" t="s">
        <v>51541</v>
      </c>
      <c r="F11626" s="11" t="s">
        <v>51542</v>
      </c>
      <c r="G11626" s="12" t="s">
        <v>74</v>
      </c>
      <c r="H11626" s="12" t="s">
        <v>98</v>
      </c>
      <c r="I11626" s="14" t="s">
        <v>93</v>
      </c>
      <c r="J11626" s="12" t="s">
        <v>24</v>
      </c>
      <c r="K11626" s="12" t="s">
        <v>25</v>
      </c>
      <c r="L11626" s="12" t="s">
        <v>39</v>
      </c>
      <c r="M11626" s="11" t="s">
        <v>5264</v>
      </c>
      <c r="N11626" s="11" t="s">
        <v>28</v>
      </c>
      <c r="O11626" s="12" t="s">
        <v>29</v>
      </c>
      <c r="P11626" s="12"/>
      <c r="Q11626" s="15" t="s">
        <v>51543</v>
      </c>
      <c r="R11626" s="12" t="s">
        <v>42</v>
      </c>
      <c r="S11626" s="11" t="s">
        <v>51544</v>
      </c>
      <c r="T11626" s="11" t="s">
        <v>51545</v>
      </c>
    </row>
    <row x14ac:dyDescent="0.25" r="11627" customHeight="1" ht="19.5">
      <c r="A11627" s="10">
        <v>45226</v>
      </c>
      <c r="B11627" s="11" t="s">
        <v>51546</v>
      </c>
      <c r="C11627" s="11" t="s">
        <v>4867</v>
      </c>
      <c r="D11627" s="12"/>
      <c r="E11627" s="13" t="s">
        <v>51547</v>
      </c>
      <c r="F11627" s="11" t="s">
        <v>51548</v>
      </c>
      <c r="G11627" s="12" t="s">
        <v>74</v>
      </c>
      <c r="H11627" s="12"/>
      <c r="I11627" s="14" t="s">
        <v>4870</v>
      </c>
      <c r="J11627" s="12" t="s">
        <v>24</v>
      </c>
      <c r="K11627" s="12" t="s">
        <v>25</v>
      </c>
      <c r="L11627" s="12" t="s">
        <v>39</v>
      </c>
      <c r="M11627" s="11" t="s">
        <v>149</v>
      </c>
      <c r="N11627" s="11" t="s">
        <v>4871</v>
      </c>
      <c r="O11627" s="12" t="s">
        <v>29</v>
      </c>
      <c r="P11627" s="12"/>
      <c r="Q11627" s="15" t="s">
        <v>51549</v>
      </c>
      <c r="R11627" s="12" t="s">
        <v>148</v>
      </c>
      <c r="S11627" s="11" t="s">
        <v>51550</v>
      </c>
      <c r="T11627" s="11" t="s">
        <v>4887</v>
      </c>
    </row>
    <row x14ac:dyDescent="0.25" r="11628" customHeight="1" ht="19.5">
      <c r="A11628" s="10">
        <v>45228</v>
      </c>
      <c r="B11628" s="11" t="s">
        <v>51551</v>
      </c>
      <c r="C11628" s="11" t="s">
        <v>4867</v>
      </c>
      <c r="D11628" s="12"/>
      <c r="E11628" s="13" t="s">
        <v>51552</v>
      </c>
      <c r="F11628" s="11" t="s">
        <v>51553</v>
      </c>
      <c r="G11628" s="12" t="s">
        <v>74</v>
      </c>
      <c r="H11628" s="12"/>
      <c r="I11628" s="14" t="s">
        <v>4870</v>
      </c>
      <c r="J11628" s="12" t="s">
        <v>24</v>
      </c>
      <c r="K11628" s="12" t="s">
        <v>25</v>
      </c>
      <c r="L11628" s="12" t="s">
        <v>39</v>
      </c>
      <c r="M11628" s="11" t="s">
        <v>149</v>
      </c>
      <c r="N11628" s="11" t="s">
        <v>4871</v>
      </c>
      <c r="O11628" s="12" t="s">
        <v>29</v>
      </c>
      <c r="P11628" s="12"/>
      <c r="Q11628" s="15" t="s">
        <v>51554</v>
      </c>
      <c r="R11628" s="12" t="s">
        <v>148</v>
      </c>
      <c r="S11628" s="11" t="s">
        <v>51555</v>
      </c>
      <c r="T11628" s="11" t="s">
        <v>4893</v>
      </c>
    </row>
    <row x14ac:dyDescent="0.25" r="11629" customHeight="1" ht="19.5">
      <c r="A11629" s="10">
        <v>45228</v>
      </c>
      <c r="B11629" s="11" t="s">
        <v>51556</v>
      </c>
      <c r="C11629" s="11" t="s">
        <v>4882</v>
      </c>
      <c r="D11629" s="12"/>
      <c r="E11629" s="13" t="s">
        <v>51557</v>
      </c>
      <c r="F11629" s="11" t="s">
        <v>51558</v>
      </c>
      <c r="G11629" s="12" t="s">
        <v>74</v>
      </c>
      <c r="H11629" s="12"/>
      <c r="I11629" s="14" t="s">
        <v>131</v>
      </c>
      <c r="J11629" s="12" t="s">
        <v>24</v>
      </c>
      <c r="K11629" s="12" t="s">
        <v>25</v>
      </c>
      <c r="L11629" s="12" t="s">
        <v>39</v>
      </c>
      <c r="M11629" s="11" t="s">
        <v>149</v>
      </c>
      <c r="N11629" s="11" t="s">
        <v>4871</v>
      </c>
      <c r="O11629" s="12" t="s">
        <v>29</v>
      </c>
      <c r="P11629" s="12"/>
      <c r="Q11629" s="15" t="s">
        <v>51559</v>
      </c>
      <c r="R11629" s="12" t="s">
        <v>148</v>
      </c>
      <c r="S11629" s="11" t="s">
        <v>51560</v>
      </c>
      <c r="T11629" s="11" t="s">
        <v>4874</v>
      </c>
    </row>
    <row x14ac:dyDescent="0.25" r="11630" customHeight="1" ht="19.5">
      <c r="A11630" s="10">
        <v>45227</v>
      </c>
      <c r="B11630" s="11" t="s">
        <v>51561</v>
      </c>
      <c r="C11630" s="11" t="s">
        <v>39391</v>
      </c>
      <c r="D11630" s="12"/>
      <c r="E11630" s="13">
        <v>15997535500</v>
      </c>
      <c r="F11630" s="11" t="s">
        <v>30971</v>
      </c>
      <c r="G11630" s="12" t="s">
        <v>48</v>
      </c>
      <c r="H11630" s="12" t="s">
        <v>86</v>
      </c>
      <c r="I11630" s="14" t="s">
        <v>136</v>
      </c>
      <c r="J11630" s="12" t="s">
        <v>24</v>
      </c>
      <c r="K11630" s="12" t="s">
        <v>25</v>
      </c>
      <c r="L11630" s="12" t="s">
        <v>39</v>
      </c>
      <c r="M11630" s="11" t="s">
        <v>40</v>
      </c>
      <c r="N11630" s="11" t="s">
        <v>28</v>
      </c>
      <c r="O11630" s="12" t="s">
        <v>29</v>
      </c>
      <c r="P11630" s="12"/>
      <c r="Q11630" s="15" t="s">
        <v>51562</v>
      </c>
      <c r="R11630" s="12" t="s">
        <v>42</v>
      </c>
      <c r="S11630" s="11" t="s">
        <v>51563</v>
      </c>
      <c r="T11630" s="11" t="s">
        <v>51564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
  <sheetViews>
    <sheetView workbookViewId="0"/>
  </sheetViews>
  <sheetFormatPr defaultRowHeight="15" x14ac:dyDescent="0.25"/>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3</vt:i4>
      </vt:variant>
    </vt:vector>
  </HeadingPairs>
  <TitlesOfParts>
    <vt:vector baseType="lpstr" size="3">
      <vt:lpstr>foo</vt:lpstr>
      <vt:lpstr>bar</vt:lpstr>
      <vt:lpstr>baz</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2023-11-01T16:02:59.092Z</dcterms:created>
  <dcterms:modified xsi:type="dcterms:W3CDTF">2023-11-01T16:02:59.092Z</dcterms:modified>
</cp:coreProperties>
</file>